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mc:AlternateContent xmlns:mc="http://schemas.openxmlformats.org/markup-compatibility/2006">
    <mc:Choice Requires="x15">
      <x15ac:absPath xmlns:x15ac="http://schemas.microsoft.com/office/spreadsheetml/2010/11/ac" url="https://dtg-my.sharepoint.com/personal/lungocmyhuyen_duytanrecycling_com/Documents/00. MY HUYEN/3. GIÁ MUA/05. Check KPI/Năm 2026/T5/"/>
    </mc:Choice>
  </mc:AlternateContent>
  <xr:revisionPtr revIDLastSave="76" documentId="8_{7FAF29DA-8909-40C2-BF68-498DC18D9FDF}" xr6:coauthVersionLast="47" xr6:coauthVersionMax="47" xr10:uidLastSave="{702AF0A5-B7E7-423F-9F90-8C2BA4C570F2}"/>
  <bookViews>
    <workbookView xWindow="-110" yWindow="-110" windowWidth="19420" windowHeight="10300" tabRatio="891" activeTab="2" xr2:uid="{00000000-000D-0000-FFFF-FFFF00000000}"/>
  </bookViews>
  <sheets>
    <sheet name="CS Thị trường" sheetId="108" r:id="rId1"/>
    <sheet name="CS Admin" sheetId="109" r:id="rId2"/>
    <sheet name="Thị trường" sheetId="47" r:id="rId3"/>
    <sheet name="Admin_DTR" sheetId="101" r:id="rId4"/>
    <sheet name="Admin_Tram" sheetId="105" r:id="rId5"/>
    <sheet name="Data Gọi" sheetId="107" state="hidden" r:id="rId6"/>
    <sheet name="Giá mua" sheetId="103" state="hidden" r:id="rId7"/>
    <sheet name="Dữ liệu" sheetId="93" r:id="rId8"/>
    <sheet name="Chỉ tiêu" sheetId="92" r:id="rId9"/>
    <sheet name="NCC giao dịch" sheetId="91" state="hidden" r:id="rId10"/>
    <sheet name="DS DTR " sheetId="135" state="hidden" r:id="rId11"/>
    <sheet name="DS Trạm" sheetId="137" state="hidden" r:id="rId12"/>
    <sheet name="VMS1" sheetId="136" state="hidden" r:id="rId13"/>
    <sheet name="Thông tin" sheetId="71" state="hidden" r:id="rId14"/>
  </sheets>
  <definedNames>
    <definedName name="_xlnm._FilterDatabase" localSheetId="3" hidden="1">Admin_DTR!$A$3:$S$55</definedName>
    <definedName name="_xlnm._FilterDatabase" localSheetId="4" hidden="1">Admin_Tram!$A$3:$R$53</definedName>
    <definedName name="_xlnm._FilterDatabase" localSheetId="5" hidden="1">'Data Gọi'!$A$3:$M$35</definedName>
    <definedName name="_xlnm._FilterDatabase" localSheetId="7" hidden="1">'Dữ liệu'!$A$2:$K$2</definedName>
    <definedName name="_xlnm._FilterDatabase" localSheetId="2" hidden="1">'Thị trường'!$A$3:$XEW$57</definedName>
    <definedName name="_Key1" hidden="1">#REF!</definedName>
    <definedName name="_Sort" hidden="1">#REF!</definedName>
    <definedName name="BO00043B7E1E324A3B816B38E3ACAE0671" hidden="1">#REF!</definedName>
    <definedName name="BO001D509B859B4E6D8B03981122F6CF9A" hidden="1">#REF!</definedName>
    <definedName name="BO00469B4A8FC24A3B870A9D7B502678F0" hidden="1">#REF!</definedName>
    <definedName name="BO00511179B958499598FEC41C5AC390A4" hidden="1">#REF!</definedName>
    <definedName name="BO005A577D92864FC8B40998831CDFE7A8" hidden="1">#REF!</definedName>
    <definedName name="BO0072FE9EACD94DEDAA496B23B65E7D1C" hidden="1">#REF!</definedName>
    <definedName name="BO00812175877B44EE88DDEE95E65B5A27" hidden="1">#REF!</definedName>
    <definedName name="BO00A6737BAC0E4619AF80A481C30796C1" hidden="1">#REF!</definedName>
    <definedName name="BO00CD9D7A0C624F4BB2AF0F67622C7F91" hidden="1">#REF!</definedName>
    <definedName name="BO0129892555A4411A8EC61716113918DD" hidden="1">#REF!</definedName>
    <definedName name="BO018E3CCFDE224CDDABC737A9A76A8FDA" hidden="1">#REF!</definedName>
    <definedName name="BO020F2E97F5CF403D8F93927170418F64" hidden="1">#REF!</definedName>
    <definedName name="BO02392633CA99433B88D46F2EF39F428A" hidden="1">#REF!</definedName>
    <definedName name="BO02516734C6DF4EF2B0A72A47B8AABEFB" hidden="1">#REF!</definedName>
    <definedName name="BO028E39D140FF49049FAF8BBBD288FBDC" hidden="1">#REF!</definedName>
    <definedName name="BO0298FD225F294931811B0F63E6435B0F" hidden="1">#REF!</definedName>
    <definedName name="BO02A5060651364F86A67E16B0D01E5044" hidden="1">#REF!</definedName>
    <definedName name="BO02A8FD3A8942468DBAD7F1EDD7F87346" hidden="1">#REF!</definedName>
    <definedName name="BO02B4A629B0A64CA08F02737274717F08" hidden="1">#REF!</definedName>
    <definedName name="BO0316956B2BAC45A481DC8002316172FC" hidden="1">#REF!</definedName>
    <definedName name="BO031CB95051AA419CB611A1C0F7545ED6" hidden="1">#REF!</definedName>
    <definedName name="BO0329DF376872482BAF40387242076A6D" hidden="1">#REF!</definedName>
    <definedName name="BO034C1D37DF534343A97C0F61C184324C" hidden="1">#REF!</definedName>
    <definedName name="BO036A36663A234B36B1D4EE07A3B64966" hidden="1">#REF!</definedName>
    <definedName name="BO03B0651779BF413996A5DE334F47529E" hidden="1">#REF!</definedName>
    <definedName name="BO03D993E14C9345D9A09E5317112E649E" hidden="1">#REF!</definedName>
    <definedName name="BO03FF099F75314586A6835C388F1BF0E1" hidden="1">#REF!</definedName>
    <definedName name="BO0417ED1D7CBF4ED2B28EA719E997CA52" hidden="1">#REF!</definedName>
    <definedName name="BO0441DA88C7F74AE9BFADC1941F5CF686" hidden="1">#REF!</definedName>
    <definedName name="BO044F0637C2AD47F09DFC37A56C115C0E" hidden="1">#REF!</definedName>
    <definedName name="BO048A491E9D8F402587ED350C273C7635" hidden="1">#REF!</definedName>
    <definedName name="BO049368304C694928BF12E8C39A084E34" hidden="1">#REF!</definedName>
    <definedName name="BO049DD26879614F4D8D1A8B4DE85A5A00" hidden="1">#REF!</definedName>
    <definedName name="BO04B25781FA1341529AF5AB3CBE3AC2CB" hidden="1">#REF!</definedName>
    <definedName name="BO04BF788D29F64A1989788FA25E12E023" hidden="1">#REF!</definedName>
    <definedName name="BO051C1091726B452B8D655520FF5EE783" hidden="1">#REF!</definedName>
    <definedName name="BO053101CB6B5347D1A1EBDB90D6FB228A" hidden="1">#REF!</definedName>
    <definedName name="BO05419C07D7B6466394350974D9D4F877" hidden="1">#REF!</definedName>
    <definedName name="BO054ED8F6C4F44487ADB29B59982252CC" hidden="1">#REF!</definedName>
    <definedName name="BO055E5CFDB95646998EC626861A0C2B73" hidden="1">#REF!</definedName>
    <definedName name="BO05825FB84EB24E3B83FF5DCC93F10D81" hidden="1">#REF!</definedName>
    <definedName name="BO05A3F61282EC43B3B97A691A40F7C450" hidden="1">#REF!</definedName>
    <definedName name="BO05CDD744762749858557A0B082E5E0CC" hidden="1">#REF!</definedName>
    <definedName name="BO060F8C52B3094EAC877EBE571B0DF8B1" hidden="1">#REF!</definedName>
    <definedName name="BO0628130A34F34472B8E9063AF8F9AFC3" hidden="1">#REF!</definedName>
    <definedName name="BO06444E01A6B34207B4CD327BA584CFFF" hidden="1">#REF!</definedName>
    <definedName name="BO065127342F5E49D488919F425C845667" hidden="1">#REF!</definedName>
    <definedName name="BO0661E126B4BF4E8EACCA3FBD6C2C87CF" hidden="1">#REF!</definedName>
    <definedName name="BO06760500AD0C4142A407DB3927CE2BAE" hidden="1">#REF!</definedName>
    <definedName name="BO06857A035FAF4289957CDE75EB967671" hidden="1">#REF!</definedName>
    <definedName name="BO06A1D57108984BD8BFF93A7198192A58" hidden="1">#REF!</definedName>
    <definedName name="BO06B55AE9F1974782A547E2592A91DC44" hidden="1">#REF!</definedName>
    <definedName name="BO06CDADE6119F4877A0512DB59C5C94BF" hidden="1">#REF!</definedName>
    <definedName name="BO06E32C35EADD426283277A6F4767C6B0" hidden="1">#REF!</definedName>
    <definedName name="BO076D271E53024E82B0564BC6E6B8C52B" hidden="1">#REF!</definedName>
    <definedName name="BO07720AA381684C1982634DF097D5658D" hidden="1">#REF!</definedName>
    <definedName name="BO07B5E13CAA4346C2B80A18CCB51064C0" hidden="1">#REF!</definedName>
    <definedName name="BO07BC23E784F941FAADD17157A1CB33AD" hidden="1">#REF!</definedName>
    <definedName name="BO07BEF03937C14F1F82EB8B092E03BDC0" hidden="1">#REF!</definedName>
    <definedName name="BO07CF77C24A4B44DDB08669A0C267D9E2" hidden="1">#REF!</definedName>
    <definedName name="BO080FC624DC7D4EC58A73B6445EFE83D5" hidden="1">#REF!</definedName>
    <definedName name="BO0813779BF7A441E4B829B7EE15E1F5B1" hidden="1">#REF!</definedName>
    <definedName name="BO082937E7E8384EE39F50885F11A99C90" hidden="1">#REF!</definedName>
    <definedName name="BO0880E86E8DAA4FBE98CCD8F4F1DAC7F6" hidden="1">#REF!</definedName>
    <definedName name="BO08C624A094B64DA8B640575212B5C126" hidden="1">#REF!</definedName>
    <definedName name="BO08D9E70F5D7D4899B7F098067EC1CF0D" hidden="1">#REF!</definedName>
    <definedName name="BO08DB01CDE2CD4C38AEBBE72539089923" hidden="1">#REF!</definedName>
    <definedName name="BO08E8A4D0D99A45F4AB50AB8CCC759E80" hidden="1">#REF!</definedName>
    <definedName name="BO08EF964A3F544A6A9831BD58A1BDB761" hidden="1">#REF!</definedName>
    <definedName name="BO096A288CD2B241D3B6E5D99F7CC46080" hidden="1">#REF!</definedName>
    <definedName name="BO097FA591C7F24B78A7B81D10C92CD657" hidden="1">#REF!</definedName>
    <definedName name="BO09858E7F51104BCE9A132E93A02FD9A5" hidden="1">#REF!</definedName>
    <definedName name="BO09B1C52A1D8443609A270B3D7E126A13" hidden="1">#REF!</definedName>
    <definedName name="BO09C22B1D529145609DEC624CE7B07293" hidden="1">#REF!</definedName>
    <definedName name="BO09FB4DFBEE664BB5A9A0F935EDAE0910" hidden="1">#REF!</definedName>
    <definedName name="BO0A23B7D284D446FE9C1DD53288BD27DE" hidden="1">#REF!</definedName>
    <definedName name="BO0A692014A9F34BC5A0E9C318C9192144" hidden="1">#REF!</definedName>
    <definedName name="BO0A748E0D694E4A95BE1F938C385817CA" hidden="1">#REF!</definedName>
    <definedName name="BO0A7575E7F6E74826988292EB5B4093AE" hidden="1">#REF!</definedName>
    <definedName name="BO0A920544EB81456B85FAC9B67A3FF171" hidden="1">#REF!</definedName>
    <definedName name="BO0AA2FDCFA64447DF8256CCDAAF790D83" hidden="1">#REF!</definedName>
    <definedName name="BO0AB2BAACBF594870B22CA7819C14CABA" hidden="1">#REF!</definedName>
    <definedName name="BO0AB3771B806B45068A9904218B7C5228" hidden="1">#REF!</definedName>
    <definedName name="BO0ADF9A38BBB74FA484953A9E1DBDB5E6" hidden="1">#REF!</definedName>
    <definedName name="BO0AE560EC229F4837AAC8130E0FC6643F" hidden="1">#REF!</definedName>
    <definedName name="BO0B15AAC55B6F4E83950274F89A679C15" hidden="1">#REF!</definedName>
    <definedName name="BO0B4162F0BA614929BBA6B308050817A0" hidden="1">#REF!</definedName>
    <definedName name="BO0B417597CBF74CC483AEBD408A5D6361" hidden="1">#REF!</definedName>
    <definedName name="BO0BBF1A7A0878418D95B9CAE48927AE44" hidden="1">#REF!</definedName>
    <definedName name="BO0BD0AEE8541F48F3B1E2E1BA54D1700B" hidden="1">#REF!</definedName>
    <definedName name="BO0BE3A585969F49B1B1C585B4CB0CDC8D" hidden="1">#REF!</definedName>
    <definedName name="BO0BE95B3C4C274F49B67AA10EF360BE54" hidden="1">#REF!</definedName>
    <definedName name="BO0C00665F68114FC08E6F90C337B79243" hidden="1">#REF!</definedName>
    <definedName name="BO0C0A2392D627480DAAA517D2036A1F89" hidden="1">#REF!</definedName>
    <definedName name="BO0C17E817C2D144F2834C6BD18FADD8FA" hidden="1">#REF!</definedName>
    <definedName name="BO0C38F2CF945940E5A5FE470897C4E1BF" hidden="1">#REF!</definedName>
    <definedName name="BO0C5AC168B74E4DC5B44FC5C62A5781B6" hidden="1">#REF!</definedName>
    <definedName name="BO0C6E3F00004541F98642D415C462327D" hidden="1">#REF!</definedName>
    <definedName name="BO0C8471AFC6804FFFA3591B15EACBD181" hidden="1">#REF!</definedName>
    <definedName name="BO0C8517565CE449748D03306C29DCE056" hidden="1">#REF!</definedName>
    <definedName name="BO0CD122B513B74229B1D51F8E728EC17C" hidden="1">#REF!</definedName>
    <definedName name="BO0D2433943B3E48368AB07223E9910CAE" hidden="1">#REF!</definedName>
    <definedName name="BO0D433F8DB1E648C5BE62989780E9E6E7" hidden="1">#REF!</definedName>
    <definedName name="BO0D8012E44B8345678130C08C96324DA3" hidden="1">#REF!</definedName>
    <definedName name="BO0D8BA2F600A945BF86F3792D70670A12" hidden="1">#REF!</definedName>
    <definedName name="BO0D95BE2323944543B198A1E5AD9E727B" hidden="1">#REF!</definedName>
    <definedName name="BO0DCC56FC632247BBB9075437D1DA9F49" hidden="1">#REF!</definedName>
    <definedName name="BO0DE5B032BD554D358472765883129529" hidden="1">#REF!</definedName>
    <definedName name="BO0E0DCCA8662A4B7D9624048C956E2349" hidden="1">#REF!</definedName>
    <definedName name="BO0E3744B5B95B4593842CB858CD9C693E" hidden="1">#REF!</definedName>
    <definedName name="BO0E92C76E22454378A2ADA4C84B066AE2" hidden="1">#REF!</definedName>
    <definedName name="BO0ED883B059E145E7AD618EAA4D4C0021" hidden="1">#REF!</definedName>
    <definedName name="BO0EFE864F0335421B9CA21E51583EA657" hidden="1">#REF!</definedName>
    <definedName name="BO0F2F1527902543118B3B0891D0B4342A" hidden="1">#REF!</definedName>
    <definedName name="BO0F4D33F674534ACBAEA5A52A9D5B3732" hidden="1">#REF!</definedName>
    <definedName name="BO0F5F084DF9434109A1D0148673E339CE" hidden="1">#REF!</definedName>
    <definedName name="BO0F607125CD504928928E6D4416EEEFC4" hidden="1">#REF!</definedName>
    <definedName name="BO0F8ED4536B0445B4946298F4B61EE3C4" hidden="1">#REF!</definedName>
    <definedName name="BO0FAA206141644A4A9CC2F711A9169654" hidden="1">#REF!</definedName>
    <definedName name="BO0FE7F6805CD74E4EA2B3D39BD3AF18E3" hidden="1">#REF!</definedName>
    <definedName name="BO0FF82BB103FB4B9A882AD5330EAE4FC6" hidden="1">#REF!</definedName>
    <definedName name="BO101EDBA5B09D4FBEA5C83431A243009A" hidden="1">#REF!</definedName>
    <definedName name="BO1037E116A07A44E8BF4CCE2C73F3599D" hidden="1">#REF!</definedName>
    <definedName name="BO103B44D247244130906D01A5B85452F0" hidden="1">#REF!</definedName>
    <definedName name="BO104E67F80A4845CEBB2B25939F001D94" hidden="1">#REF!</definedName>
    <definedName name="BO10CFBC7FAF1B442DBB6CD191B6E80A4F" hidden="1">#REF!</definedName>
    <definedName name="BO10F37521359A421C8066E3BC8A799CCA" hidden="1">#REF!</definedName>
    <definedName name="BO10FD9B82E935477A99C13BA68F0F0892" hidden="1">#REF!</definedName>
    <definedName name="BO11157839ABA24ED0B1CFAA63ED39C8AE" hidden="1">#REF!</definedName>
    <definedName name="BO115FA841010345EA87622617C00ED59F" hidden="1">#REF!</definedName>
    <definedName name="BO115FD69D0BB94E1398EBFC921472CD65" hidden="1">#REF!</definedName>
    <definedName name="BO1177CD42210745D08166DB6025B4FF48" hidden="1">#REF!</definedName>
    <definedName name="BO1195F61C7239451DBF66E2469B3C5F36" hidden="1">#REF!</definedName>
    <definedName name="BO11D45D2A380E4753A698027552BE513C" hidden="1">#REF!</definedName>
    <definedName name="BO11EAB705D2034743837BC0B8152BBB41" hidden="1">#REF!</definedName>
    <definedName name="BO121210BE9D85473E8E940B3B7BB1F400" hidden="1">#REF!</definedName>
    <definedName name="BO1247719AFAA8494CB660516F8BCEC32F" hidden="1">#REF!</definedName>
    <definedName name="BO127F6BE867F948EF815573ED75221EA1" hidden="1">#REF!</definedName>
    <definedName name="BO128DA76DA2644090B145C6D45306439F" hidden="1">#REF!</definedName>
    <definedName name="BO12A467DD3B954167AD2B4FF98B2FCDC7" hidden="1">#REF!</definedName>
    <definedName name="BO12C40EA206EF41DEA0E055BF665F9DCC" hidden="1">#REF!</definedName>
    <definedName name="BO12DC5938A45A4514A9A3F1A5168F3DED" hidden="1">#REF!</definedName>
    <definedName name="BO12EA6B9B0705428C95E35AC2181BA78D" hidden="1">#REF!</definedName>
    <definedName name="BO12F9F287D7A04850829E8211565B6932" hidden="1">#REF!</definedName>
    <definedName name="BO1327AE4521634660B2EA04CBE197447B" hidden="1">#REF!</definedName>
    <definedName name="BO132943BF05E04514A93936E60D34EDC6" hidden="1">#REF!</definedName>
    <definedName name="BO13509C2E07C648D7ACC69CCC771BF5CF" hidden="1">#REF!</definedName>
    <definedName name="BO13599CB01A8D47B4B378E70E8D7C41BC" hidden="1">#REF!</definedName>
    <definedName name="BO13601DDCE16947E4BBE8CFA87C2969F9" hidden="1">#REF!</definedName>
    <definedName name="BO1378F1D0A4EC4F5C83A1A4FDFA8578E9" hidden="1">#REF!</definedName>
    <definedName name="BO1429D896D9EB44B1BB7DB6A2DCCFF7AF" hidden="1">#REF!</definedName>
    <definedName name="BO1478593DE5BF432496448798888CD526" hidden="1">#REF!</definedName>
    <definedName name="BO147AF726DF344222A289DB3D24063E1C" hidden="1">#REF!</definedName>
    <definedName name="BO1488627F89A5401EA8339050A5CD2FC3" hidden="1">#REF!</definedName>
    <definedName name="BO14C3044CB93D4F5C9AED3ABC0CD1704D" hidden="1">#REF!</definedName>
    <definedName name="BO14DB5AB40E69462D90B5A15B8FE2BA3C" hidden="1">#REF!</definedName>
    <definedName name="BO14DD6ABB03004D7CACDDFD4CF6783330" hidden="1">#REF!</definedName>
    <definedName name="BO150F2145D9F048989F095910F6DB863A" hidden="1">#REF!</definedName>
    <definedName name="BO152D3E36CF9A407C85522B9E34DE1E18" hidden="1">#REF!</definedName>
    <definedName name="BO158544AA7C2642BE9E99B8FEC83AE723" hidden="1">#REF!</definedName>
    <definedName name="BO15C144F4B3E0469891DC697BD9C1532A" hidden="1">#REF!</definedName>
    <definedName name="BO15EDE4B451AD44888135FEEE3E0298D5" hidden="1">#REF!</definedName>
    <definedName name="BO15F32B9C3C6B413C8055C2621DDF9142" hidden="1">#REF!</definedName>
    <definedName name="BO1623BAFCAF594E84A7809584A5470354" hidden="1">#REF!</definedName>
    <definedName name="BO16BAEA0CA1FE4C08A4AB96BAE8EA3C4D" hidden="1">#REF!</definedName>
    <definedName name="BO16BEC480B13743C7B4D19D3239087E0A" hidden="1">#REF!</definedName>
    <definedName name="BO171128F9C4FC4C4891D9BA50B799FCE6" hidden="1">#REF!</definedName>
    <definedName name="BO174E8E33D1F3487195DAB1253FBC4A1A" hidden="1">#REF!</definedName>
    <definedName name="BO17BF6E1ED3D74D5C891613E72B07CFBB" hidden="1">#REF!</definedName>
    <definedName name="BO17C622E24BA8475B9EEF613B3144940E" hidden="1">#REF!</definedName>
    <definedName name="BO17EDADCCB1F2469B880B4636F8708393" hidden="1">#REF!</definedName>
    <definedName name="BO17EE338A98D9485985C87A805C6D247A" hidden="1">#REF!</definedName>
    <definedName name="BO180D5AC456C54B1AA485F04675F631C7" hidden="1">#REF!</definedName>
    <definedName name="BO18286B73E6C94321BA98CC7D3C230477" hidden="1">#REF!</definedName>
    <definedName name="BO1841E0F7D2C548279375AB6B11931155" hidden="1">#REF!</definedName>
    <definedName name="BO1860AE00FE214A399CE58B8709759EC4" hidden="1">#REF!</definedName>
    <definedName name="BO186B93828BB04A65A458AA35FB43BF82" hidden="1">#REF!</definedName>
    <definedName name="BO189425889FCB441882A0ACDE25BC335F" hidden="1">#REF!</definedName>
    <definedName name="BO18B8EA73DA0243A7A08A02D2737471FB" hidden="1">#REF!</definedName>
    <definedName name="BO18D6B184C7EB4992AA27ABFE268A664B" hidden="1">#REF!</definedName>
    <definedName name="BO18FD27173E114434BAF0E07DADAC899D" hidden="1">#REF!</definedName>
    <definedName name="BO18FF1F4F75384C64A29B08F84D535D5D" hidden="1">#REF!</definedName>
    <definedName name="BO1901F05E215441F4B85A362B44AB1606" hidden="1">#REF!</definedName>
    <definedName name="BO19031D55D27F49D9A2A13E00425DECD2" hidden="1">#REF!</definedName>
    <definedName name="BO19032ED5DCCA4E539567A43957CF8F6D" hidden="1">#REF!</definedName>
    <definedName name="BO190E33B43B6B4814BED567F6F94D0F8A" hidden="1">#REF!</definedName>
    <definedName name="BO191EB76E52D341518882C76B1B666C25" hidden="1">#REF!</definedName>
    <definedName name="BO19271774A13B4E309F1D197D8074CC60" hidden="1">#REF!</definedName>
    <definedName name="BO1948DAE2ECF640E1AB72B496B8CC297B" hidden="1">#REF!</definedName>
    <definedName name="BO19541F74D54F4C42844BF088836BCFF7" hidden="1">#REF!</definedName>
    <definedName name="BO1961457D86D84BBA95FA88A8DF50B156" hidden="1">#REF!</definedName>
    <definedName name="BO196AD46038C94804B4B05CA9A5E476C0" hidden="1">#REF!</definedName>
    <definedName name="BO197553773BDA4D21AFEC976B776A0563" hidden="1">#REF!</definedName>
    <definedName name="BO197AE668082B4509A27DC19CDF4FE657" hidden="1">#REF!</definedName>
    <definedName name="BO198A513E10804472981802D3B027DECD" hidden="1">#REF!</definedName>
    <definedName name="BO1996EE9E65EB44D2A94B65EA7FA4719A" hidden="1">#REF!</definedName>
    <definedName name="BO19AC5E7FAAA44074AAE72C6AE25E9BCD" hidden="1">#REF!</definedName>
    <definedName name="BO1A2406B3F537422AAD62498E0B9D9268" hidden="1">#REF!</definedName>
    <definedName name="BO1A6C5B1CAE1345999D9DFDEED0721750" hidden="1">#REF!</definedName>
    <definedName name="BO1ADA73E3E9D246E7A2989225A110C045" hidden="1">#REF!</definedName>
    <definedName name="BO1AE9E3C4A71942E4916D9548584CBF6D" hidden="1">#REF!</definedName>
    <definedName name="BO1AEEEEBA4DB94394924EA5BB23DB97CD" hidden="1">#REF!</definedName>
    <definedName name="BO1B0C1F3412774AAD82B1A0048F43394C" hidden="1">#REF!</definedName>
    <definedName name="BO1B6A254ADDFE4E2BB4495FF2B8DBC33D" hidden="1">#REF!</definedName>
    <definedName name="BO1B6D4533806140F4BC15106CD0280204" hidden="1">#REF!</definedName>
    <definedName name="BO1B85A883F95C49CEB98C6DF26555C60B" hidden="1">#REF!</definedName>
    <definedName name="BO1BA0F85FEE9946789FB634B8E9D9DBBB" hidden="1">#REF!</definedName>
    <definedName name="BO1BD01FF0E4524022A25C824C6E59111D" hidden="1">#REF!</definedName>
    <definedName name="BO1BD7F6ACD4384F4B9F3447154798A6E4" hidden="1">#REF!</definedName>
    <definedName name="BO1BF9E66E763B4EB98D25AC0291A05922" hidden="1">#REF!</definedName>
    <definedName name="BO1BFBB0B2A4FD488786350A7D065100AB" hidden="1">#REF!</definedName>
    <definedName name="BO1C212F7E93FD425EB8C7E403A359ADC4" hidden="1">#REF!</definedName>
    <definedName name="BO1C221C7E133F46F290B6C8355CE46EEB" hidden="1">#REF!</definedName>
    <definedName name="BO1C36BC29610C42C4B8952DC4538EE635" hidden="1">#REF!</definedName>
    <definedName name="BO1C5C8D2C30914762A13EA7F12F743B68" hidden="1">#REF!</definedName>
    <definedName name="BO1C971F33474941669EB07DD6AEBF0DED" hidden="1">#REF!</definedName>
    <definedName name="BO1C9C013EB3684B2482400A3F3678BCBC" hidden="1">#REF!</definedName>
    <definedName name="BO1CDFABE9376F4369B49FB2A91466507B" hidden="1">#REF!</definedName>
    <definedName name="BO1CE38C2DEBA34856B512C24EE3ADC823" hidden="1">#REF!</definedName>
    <definedName name="BO1CF581918036492BA441CBB8D16F1A47" hidden="1">#REF!</definedName>
    <definedName name="BO1D05B246E26B4B8C8A2B36D4400529E2" hidden="1">#REF!</definedName>
    <definedName name="BO1D4294C1EA4C4BAEBCA94586D74D1DC5" hidden="1">#REF!</definedName>
    <definedName name="BO1D4A365C386E4B4EA630D6FCE844C385" hidden="1">#REF!</definedName>
    <definedName name="BO1D951DB00F204B15B36EDAB20E703593" hidden="1">#REF!</definedName>
    <definedName name="BO1DB8A055D05744F090E605B1BB368519" hidden="1">#REF!</definedName>
    <definedName name="BO1DC1363A774A4136B6D67FACEDEFA16E" hidden="1">#REF!</definedName>
    <definedName name="BO1DD62ED34D4A4EB2A2EF53C6A29AB304" hidden="1">#REF!</definedName>
    <definedName name="BO1DE0C534720C457AADD6950A7451EF52" hidden="1">#REF!</definedName>
    <definedName name="BO1E2194D8CDFB4D9BA7F5D75EC1B7BF1B" hidden="1">#REF!</definedName>
    <definedName name="BO1E280BFD04604DE0915A57BBF4DA734B" hidden="1">#REF!</definedName>
    <definedName name="BO1E66013F35AB46B4BB7BA3843995F77B" hidden="1">#REF!</definedName>
    <definedName name="BO1E8D0549E90A410B9A6343B381B9A6B7" hidden="1">#REF!</definedName>
    <definedName name="BO1EEB43E5768B490D93158CAC36C32735" hidden="1">#REF!</definedName>
    <definedName name="BO1F1F0AC333B54AB8AA0A2B6A21DD90F9" hidden="1">#REF!</definedName>
    <definedName name="BO1F2247B4D19F44989217F8B7B69B91A2" hidden="1">#REF!</definedName>
    <definedName name="BO1F2F2D39B9134E14BF6909B867BD7AF6" hidden="1">#REF!</definedName>
    <definedName name="BO1F82DEF7BC6F4ABA8238DDF74DBBDCFA" hidden="1">#REF!</definedName>
    <definedName name="BO1F89B89382C44E3E9EA1286F9B7631AA" hidden="1">#REF!</definedName>
    <definedName name="BO1F8F14A650D04420837B2B50639E20F4" hidden="1">#REF!</definedName>
    <definedName name="BO1FC573480CA240178FF48E2670B7A4A0" hidden="1">#REF!</definedName>
    <definedName name="BO2000FE749D724E9FA707A10923AA63BA" hidden="1">#REF!</definedName>
    <definedName name="BO20321A83463342B6BE9EED47341BE910" hidden="1">#REF!</definedName>
    <definedName name="BO2034D10499B544CB9B0F74995F6888FC" hidden="1">#REF!</definedName>
    <definedName name="BO203FF1C3A1E142D1B63E1B44172413DA" hidden="1">#REF!</definedName>
    <definedName name="BO204642FE513F4864BD957482DEE68B8F" hidden="1">#REF!</definedName>
    <definedName name="BO204FF4941138448AB83E89CC50327F00" hidden="1">#REF!</definedName>
    <definedName name="BO206329EB267149C4A8AA8B5A10CA0B23" hidden="1">#REF!</definedName>
    <definedName name="BO20B1EF585C2845948F50CE07BBB23873" hidden="1">#REF!</definedName>
    <definedName name="BO20D1E453DC204AA7855E147F78DD6AAD" hidden="1">#REF!</definedName>
    <definedName name="BO212DD771873C47AAA57B60EB6B9F57BD" hidden="1">#REF!</definedName>
    <definedName name="BO214488B37F2C49C698D6B5AB57289540" hidden="1">#REF!</definedName>
    <definedName name="BO214D132833814397B2BD1FE796DC5190" hidden="1">#REF!</definedName>
    <definedName name="BO215053EE872749AEBA9B00A1BB1FFEDA" hidden="1">#REF!</definedName>
    <definedName name="BO21545020FCFF4D56B98295C96A8B077E" hidden="1">#REF!</definedName>
    <definedName name="BO217988AF085C4BACAAF426DE9B872531" hidden="1">#REF!</definedName>
    <definedName name="BO2189DB829D7F4206905850992E33E0A4" hidden="1">#REF!</definedName>
    <definedName name="BO218F81DAEFAD49AF9B3A72E321755754" hidden="1">#REF!</definedName>
    <definedName name="BO21B7D6B787174BE2B8F6B01A9D6AA5FE" hidden="1">#REF!</definedName>
    <definedName name="BO21C4FB5FE3604329AEA394B58537129B" hidden="1">#REF!</definedName>
    <definedName name="BO21D0E81725D8466AA71608F53692D790" hidden="1">#REF!</definedName>
    <definedName name="BO21D7421808CD43AEB5C11E05C94292F9" hidden="1">#REF!</definedName>
    <definedName name="BO2205B08A30A4409FA799FD8E9BEFE75F" hidden="1">#REF!</definedName>
    <definedName name="BO220D7DC8FBCC46DB8AE26ED60EB83250" hidden="1">#REF!</definedName>
    <definedName name="BO22610F6E625A439A8F25394A176010A4" hidden="1">#REF!</definedName>
    <definedName name="BO22888E30CEE943998FCB14107ADFE414" hidden="1">#REF!</definedName>
    <definedName name="BO228F47AF9DF4454598ED125BC46429B3" hidden="1">#REF!</definedName>
    <definedName name="BO2293E5DE2C1E4AF389A9F0A14D86F5AF" hidden="1">#REF!</definedName>
    <definedName name="BO22A1A8DA83ED4E61AB9D4458E8BFBF5E" hidden="1">#REF!</definedName>
    <definedName name="BO22D3C349283B473E826A3190CEF9563F" hidden="1">#REF!</definedName>
    <definedName name="BO22DAEE4154BE4F90AEB9FD073AD52242" hidden="1">#REF!</definedName>
    <definedName name="BO23012F6BDC194152B0763334AA8DE09A" hidden="1">#REF!</definedName>
    <definedName name="BO23209D5E42F647BC859A30AF7205B1EB" hidden="1">#REF!</definedName>
    <definedName name="BO232A1F5D59654CA6A0C19E0D0B1835E8" hidden="1">#REF!</definedName>
    <definedName name="BO238D5E71A2E1462CB8F96F7465F66260" hidden="1">#REF!</definedName>
    <definedName name="BO239512C7B5004432BAAF1A7F1FC243C5" hidden="1">#REF!</definedName>
    <definedName name="BO23AD48D3F0FF4E00B57ABF30917F461A" hidden="1">#REF!</definedName>
    <definedName name="BO23C11F2418AF424A9FB7F13AE8573CB8" hidden="1">#REF!</definedName>
    <definedName name="BO23C6AAE56A2449618B0EB245E68264AA" hidden="1">#REF!</definedName>
    <definedName name="BO245314F5F48D49ECB9E2294C5FD21EF4" hidden="1">#REF!</definedName>
    <definedName name="BO246E872D11F54CBDA9CAAE7F3CEE8A3B" hidden="1">#REF!</definedName>
    <definedName name="BO248CF0663C3845EA91C27C65CD94A27B" hidden="1">#REF!</definedName>
    <definedName name="BO248FCFD187D14607903BF0499FC1EB08" hidden="1">#REF!</definedName>
    <definedName name="BO2491BAC9A38342598DD19C9D4DB0A34F" hidden="1">#REF!</definedName>
    <definedName name="BO2495A54824434CB189951F5549DEB370" hidden="1">#REF!</definedName>
    <definedName name="BO24E609E1B65A4E6D90B359EFB6863E2A" hidden="1">#REF!</definedName>
    <definedName name="BO2519A3AFD9904F0EA701766B92D044A5" hidden="1">#REF!</definedName>
    <definedName name="BO251EB7BFC4E14C0681BE2DCEEAD845E7" hidden="1">#REF!</definedName>
    <definedName name="BO252C3CBD29A243C0AEDAC1F87AD31F53" hidden="1">#REF!</definedName>
    <definedName name="BO253ACAECC53145009F3843BD2D2D919F" hidden="1">#REF!</definedName>
    <definedName name="BO25534CD9966549BBBEF5257F84D5DBE7" hidden="1">#REF!</definedName>
    <definedName name="BO258A9ECB60464A8388B0908E365683DA" hidden="1">#REF!</definedName>
    <definedName name="BO25972B76844C4D6090FBC7E7F45106D6" hidden="1">#REF!</definedName>
    <definedName name="BO25CC43297124428EB72F08A9A2E14CDC" hidden="1">#REF!</definedName>
    <definedName name="BO25CE6931E52947EC9FF070514959E42A" hidden="1">#REF!</definedName>
    <definedName name="BO25E9553CF8974A33892EB1745060FD61" hidden="1">#REF!</definedName>
    <definedName name="BO2605237EAE654A23B72B55DAF523B6A6" hidden="1">#REF!</definedName>
    <definedName name="BO260CD5A6C36945F0889CD82152A4F67D" hidden="1">#REF!</definedName>
    <definedName name="BO2621C14BA85E4F63813A3AA292ECE0ED" hidden="1">#REF!</definedName>
    <definedName name="BO263E075F494444DD84B1B7BE398676C9" hidden="1">#REF!</definedName>
    <definedName name="BO263FD10022B946D7941BB791BCB0FFAF" hidden="1">#REF!</definedName>
    <definedName name="BO2684A03C65AE4FAC9C61F096104EFFBA" hidden="1">#REF!</definedName>
    <definedName name="BO26B4CA84091B46B0AA4A7DC046DB89D9" hidden="1">#REF!</definedName>
    <definedName name="BO26C7B304F6FA4B03AB8CF8A8BA949F2F" hidden="1">#REF!</definedName>
    <definedName name="BO26E084514C0D49058DBC96E0B99F9586" hidden="1">#REF!</definedName>
    <definedName name="BO270A5D31B3524AE3B86DF95ACF263DA5" hidden="1">#REF!</definedName>
    <definedName name="BO2712061D2CEE4515A14E98D80E1B0F54" hidden="1">#REF!</definedName>
    <definedName name="BO2713576DE8C640EB8F34FBFBC18DC2CF" hidden="1">#REF!</definedName>
    <definedName name="BO2736BE2C649942CAAD9C76A4AF14A7B5" hidden="1">#REF!</definedName>
    <definedName name="BO2746CE4B614C491EB43F40E15D1840DF" hidden="1">#REF!</definedName>
    <definedName name="BO275E25DD631F40F8B24EDCD86DD7FEC2" hidden="1">#REF!</definedName>
    <definedName name="BO275E4ECEE6494ABA8F39B3E706DB36F1" hidden="1">#REF!</definedName>
    <definedName name="BO276E5B75752E42ABA7FFE433FA7483DB" hidden="1">#REF!</definedName>
    <definedName name="BO27816D7F127044918D1598D188090C9A" hidden="1">#REF!</definedName>
    <definedName name="BO27AFB7AC1D91473EA7307E41C74A7165" hidden="1">#REF!</definedName>
    <definedName name="BO27D814C769454C58B42460776C0DC153" hidden="1">#REF!</definedName>
    <definedName name="BO27FD3284091B4111A920005D69671CC4" hidden="1">#REF!</definedName>
    <definedName name="BO28058A6D0D9E43548DE48D1A42EF83A4" hidden="1">#REF!</definedName>
    <definedName name="BO2820D853115942E2941DF3C43B838765" hidden="1">#REF!</definedName>
    <definedName name="BO2822CE5A46F546959CCC53503C2BEEA3" hidden="1">#REF!</definedName>
    <definedName name="BO287E7F9F8DFC4F1B9069C51543542F7E" hidden="1">#REF!</definedName>
    <definedName name="BO289041DB794344C0BEE419C711E28AD3" hidden="1">#REF!</definedName>
    <definedName name="BO28ADD8D60FE240D793C9FCF23B3D9EE7" hidden="1">#REF!</definedName>
    <definedName name="BO28F284D5E1154013B0BD0FEA710FFC22" hidden="1">#REF!</definedName>
    <definedName name="BO29059DBAFB024C1B8E44428FD7EDBCF7" hidden="1">#REF!</definedName>
    <definedName name="BO292558CF2526419C8B5C330E0685DA10" hidden="1">#REF!</definedName>
    <definedName name="BO2950441D89D4497BB606AF9DBCCFB690" hidden="1">#REF!</definedName>
    <definedName name="BO29999A213FBF4583A9F7E72E99075BD1" hidden="1">#REF!</definedName>
    <definedName name="BO29CFEBF42BA04B0F9EF2B73368DD7D36" hidden="1">#REF!</definedName>
    <definedName name="BO29D9B6BABE6F40EDA1A64BAFBAAD0029" hidden="1">#REF!</definedName>
    <definedName name="BO29DF8390BF4D4D4C9C109B7FB0800587" hidden="1">#REF!</definedName>
    <definedName name="BO29F37DD04DF84D13A76F83F278993FF5" hidden="1">#REF!</definedName>
    <definedName name="BO2A68C8385C834137AB6A597C4C15F834" hidden="1">#REF!</definedName>
    <definedName name="BO2ACEC73771DA4CA29214F27324CDF669" hidden="1">#REF!</definedName>
    <definedName name="BO2B35EC858E5E4498AB5E85A1F36C0B55" hidden="1">#REF!</definedName>
    <definedName name="BO2B3C5F919A5A4B3E98665B4E17AFD301" hidden="1">#REF!</definedName>
    <definedName name="BO2B4252BB76D04F66A45B9EE60EBB29B5" hidden="1">#REF!</definedName>
    <definedName name="BO2B6AAA2881A84B7C9BDD628A5D6EEC2D" hidden="1">#REF!</definedName>
    <definedName name="BO2B91C0FF7A1E481CAFD2A997AED66625" hidden="1">#REF!</definedName>
    <definedName name="BO2B9FFCE021A0461C872DCA59C3D3166F" hidden="1">#REF!</definedName>
    <definedName name="BO2BFF76DEECCD4DF484E8CCDE5D6B2362" hidden="1">#REF!</definedName>
    <definedName name="BO2BFFFF55E91E412EAA08B005F0A65541" hidden="1">#REF!</definedName>
    <definedName name="BO2C367D597C6245EBA841FD9D9C4237E2" hidden="1">#REF!</definedName>
    <definedName name="BO2C783B4F85E24FB88F7951E6B8A86AB0" hidden="1">#REF!</definedName>
    <definedName name="BO2C889DD7D9D4453389EF2CC7C7400910" hidden="1">#REF!</definedName>
    <definedName name="BO2C893EF3E06045B8AAE30677A78003B4" hidden="1">#REF!</definedName>
    <definedName name="BO2CAEB9A05E524B25B5984BDCD9C073D6" hidden="1">#REF!</definedName>
    <definedName name="BO2CB7639AD20549F3B40E039515EFF2EA" hidden="1">#REF!</definedName>
    <definedName name="BO2CFDBA12D8E94FF6AF9B5EA62A3C061E" hidden="1">#REF!</definedName>
    <definedName name="BO2D06A4A023464C6A8482AF000275C1A3" hidden="1">#REF!</definedName>
    <definedName name="BO2D26B3DF58A8486183A106C7BF1FA67E" hidden="1">#REF!</definedName>
    <definedName name="BO2D31A6FA7EB244579F44D35B99A4A8E4" hidden="1">#REF!</definedName>
    <definedName name="BO2D54BAB3A82B44928B563DE60EC0FD7D" hidden="1">#REF!</definedName>
    <definedName name="BO2D56E23DE46E41278B653EC68C177F70" hidden="1">#REF!</definedName>
    <definedName name="BO2D5ED7DAF43E440CBA2EDD04007603F7" hidden="1">#REF!</definedName>
    <definedName name="BO2D6952FC28424398BBE67A8663C3CAAA" hidden="1">#REF!</definedName>
    <definedName name="BO2D87AEA7FFE24D6298B56D6AC2B80C69" hidden="1">#REF!</definedName>
    <definedName name="BO2D8BC348CDD041779ECE70F98BC3F557" hidden="1">#REF!</definedName>
    <definedName name="BO2D8E3A6420914965BF19B696C6FDDB98" hidden="1">#REF!</definedName>
    <definedName name="BO2D9AC84D96AF42AA92BCDA8C34005373" hidden="1">#REF!</definedName>
    <definedName name="BO2DCD5B6ED5004362994797D85763A69B" hidden="1">#REF!</definedName>
    <definedName name="BO2DCF80E250E645A29463073D5E33DF72" hidden="1">#REF!</definedName>
    <definedName name="BO2DD4678FCE224E6994B756524707755F" hidden="1">#REF!</definedName>
    <definedName name="BO2DD4E3C6BF6E4DA983890148DF40506D" hidden="1">#REF!</definedName>
    <definedName name="BO2DED502E1D1E4D9C9CCEC23CEB3F40DD" hidden="1">#REF!</definedName>
    <definedName name="BO2DED886FB72E452D80B8CDB76E9B61DE" hidden="1">#REF!</definedName>
    <definedName name="BO2DF6685EBC6440CEBADE1F180B3EC72A" hidden="1">#REF!</definedName>
    <definedName name="BO2E0ADDF3EDA5412893AD4ACADC83B2FE" hidden="1">#REF!</definedName>
    <definedName name="BO2E0CEBF6C3334D0486E22BAF923C84FB" hidden="1">#REF!</definedName>
    <definedName name="BO2E9E3090B08D47EBBC36CF959D2176D1" hidden="1">#REF!</definedName>
    <definedName name="BO2EC57A3E2D884825BA0BD928EF4AE1AD" hidden="1">#REF!</definedName>
    <definedName name="BO2EDBF44490984D53A344E7B9CA6A35D0" hidden="1">#REF!</definedName>
    <definedName name="BO2F048AD87674415EBAF572BA92AF1215" hidden="1">#REF!</definedName>
    <definedName name="BO2F166ED9BE3F4F8AB2267F7697917DD0" hidden="1">#REF!</definedName>
    <definedName name="BO2F358C635E6F441BBFA6F1602189C967" hidden="1">#REF!</definedName>
    <definedName name="BO2F4539B649B74DA99365C8555DF35795" hidden="1">#REF!</definedName>
    <definedName name="BO2F4A80B58C7249F39C3A1B337E9D6D68" hidden="1">#REF!</definedName>
    <definedName name="BO2F6D4FCC2ECE4F8E86291FE9436839CB" hidden="1">#REF!</definedName>
    <definedName name="BO2F6D718B7E994EE6A3AB38E7D4068FAD" hidden="1">#REF!</definedName>
    <definedName name="BO2FC349B9327645118BC37D9143F7FAD5" hidden="1">#REF!</definedName>
    <definedName name="BO2FC45C16A3F54D729E26F3464A622F47" hidden="1">#REF!</definedName>
    <definedName name="BO30BB2A290A4B4A7A86CF91ABD473B52C" hidden="1">#REF!</definedName>
    <definedName name="BO30F82A0F45F0488B9BF672A0DD5384B3" hidden="1">#REF!</definedName>
    <definedName name="BO312587118F00438F8D4DDD5EC86D6441" hidden="1">#REF!</definedName>
    <definedName name="BO3185C5AFD18F419BAA9951E27A665BEC" hidden="1">#REF!</definedName>
    <definedName name="BO31AE2847EEBD4163AFD0D5ACEBEE6896" hidden="1">#REF!</definedName>
    <definedName name="BO31B1C27CA2784591B3BD7B8F97CEC20D" hidden="1">#REF!</definedName>
    <definedName name="BO31B3626C280842DDB0F0576C3AB66A35" hidden="1">#REF!</definedName>
    <definedName name="BO31CD43A4563F48E3ADEF3B086F77F412" hidden="1">#REF!</definedName>
    <definedName name="BO31D8C066076E4283A10C0EDC7E92C950" hidden="1">#REF!</definedName>
    <definedName name="BO31DA1E9AC58D4BD2AA9F8600C99DE660" hidden="1">#REF!</definedName>
    <definedName name="BO31FF4845F0134E159EDFA068B8DF1456" hidden="1">#REF!</definedName>
    <definedName name="BO327C7F9E4E9D4477B4611F339FE9E318" hidden="1">#REF!</definedName>
    <definedName name="BO329031B61E9B4E1CB748E2BF18453CBA" hidden="1">#REF!</definedName>
    <definedName name="BO329794FEEEA848A3A8CD1316B34A9B9B" hidden="1">#REF!</definedName>
    <definedName name="BO32CC748630CD44A78FE35D7DD55C5CB1" hidden="1">#REF!</definedName>
    <definedName name="BO32D8C11D52E246B8B1167589D681611B" hidden="1">#REF!</definedName>
    <definedName name="BO32FCC3651E0F431EB99F7A93F30F5188" hidden="1">#REF!</definedName>
    <definedName name="BO333C6704208C4D37A85C8AEE75D910E8" hidden="1">#REF!</definedName>
    <definedName name="BO3361CC5D96CC46409F71EB663340E25A" hidden="1">#REF!</definedName>
    <definedName name="BO33A986EB05E14342B05CFAE40A8B8CB3" hidden="1">#REF!</definedName>
    <definedName name="BO33E5D2DECC00492E98BB2AE9970273F4" hidden="1">#REF!</definedName>
    <definedName name="BO3401980CAE564BF1889B707647DEED49" hidden="1">#REF!</definedName>
    <definedName name="BO34546B46330B469FB089735939C3C993" hidden="1">#REF!</definedName>
    <definedName name="BO348D5DD8702F4F70A5106B888B0D1864" hidden="1">#REF!</definedName>
    <definedName name="BO34B0D1C3C2DF41599DDC64764EE93927" hidden="1">#REF!</definedName>
    <definedName name="BO34B7BDFF82DF4756A8B9115EECD3DD5D" hidden="1">#REF!</definedName>
    <definedName name="BO34D62F43660440BF9F470BD093905410" hidden="1">#REF!</definedName>
    <definedName name="BO34ECD4B14C4A4E6C9DA339E125472BD3" hidden="1">#REF!</definedName>
    <definedName name="BO35622FA1F1354C5196130C748559B8D8" hidden="1">#REF!</definedName>
    <definedName name="BO35C8047FFF54448D8A6763D6C5459131" hidden="1">#REF!</definedName>
    <definedName name="BO35CA3E17081642D39D09C6DF175E5552" hidden="1">#REF!</definedName>
    <definedName name="BO35FDB2AB3FBE44869B1B8C3CB0C955E2" hidden="1">#REF!</definedName>
    <definedName name="BO361CD271CDE149DDACAFE0A75902BEA7" hidden="1">#REF!</definedName>
    <definedName name="BO36CC36EEBD19426B8489215F05CAE479" hidden="1">#REF!</definedName>
    <definedName name="BO36FCC1C5E1AF49029E2528DB50E43E11" hidden="1">#REF!</definedName>
    <definedName name="BO37357DFCCF2E4C95A13F5E9BDBE13910" hidden="1">#REF!</definedName>
    <definedName name="BO3792264F2CE543AEB8B229F81459D3B0" hidden="1">#REF!</definedName>
    <definedName name="BO37B5B0565C814B4A8335B6363188FD11" hidden="1">#REF!</definedName>
    <definedName name="BO37B7674CC9D940CE88895911F98A3658" hidden="1">#REF!</definedName>
    <definedName name="BO37E5C32029EF417DBAE749FA4EA393F1" hidden="1">#REF!</definedName>
    <definedName name="BO3805FF74986D4E4E954446E3B0CA6F78" hidden="1">#REF!</definedName>
    <definedName name="BO380BDFB5B2F341DE821942CE260EF734" hidden="1">#REF!</definedName>
    <definedName name="BO380C1362F5C049059095DD3D5CD093B6" hidden="1">#REF!</definedName>
    <definedName name="BO381BA5D3D1904961827A5C2547F80342" hidden="1">#REF!</definedName>
    <definedName name="BO382AB72B5084486E8979DEAE18FAB05E" hidden="1">#REF!</definedName>
    <definedName name="BO3833AF0366A74FD49AF696A151BE080B" hidden="1">#REF!</definedName>
    <definedName name="BO38358F4EB3074DEA9456C0100889315C" hidden="1">#REF!</definedName>
    <definedName name="BO3845D84FBF0F408F8AD81ECA1975371A" hidden="1">#REF!</definedName>
    <definedName name="BO3860910B7F314B8E93C1E2BDB2BC603C" hidden="1">#REF!</definedName>
    <definedName name="BO38880C9BAD5B4C55BB1BE90ADC595507" hidden="1">#REF!</definedName>
    <definedName name="BO38A9FA4A3B584052AB9E990F00374890" hidden="1">#REF!</definedName>
    <definedName name="BO38C7A245BD944E6DAF71D4CC689E700E" hidden="1">#REF!</definedName>
    <definedName name="BO38D898D4B14F4460A586C53095BA18F1" hidden="1">#REF!</definedName>
    <definedName name="BO38E2291784D446E59218071F4DBDB8E0" hidden="1">#REF!</definedName>
    <definedName name="BO3905A32D80CC4E4ABF239EBD20D3FB27" hidden="1">#REF!</definedName>
    <definedName name="BO39253DB67439440A8208AFD7A588CDDB" hidden="1">#REF!</definedName>
    <definedName name="BO392A098005984AFF8D735A33037308AD" hidden="1">#REF!</definedName>
    <definedName name="BO3949FD8C43E84F93B3A81C3E9948A54A" hidden="1">#REF!</definedName>
    <definedName name="BO399E5D7E445147B68FD2A13DF7A45368" hidden="1">#REF!</definedName>
    <definedName name="BO39A392411DC44588A12AD338FD5B7171" hidden="1">#REF!</definedName>
    <definedName name="BO39A42AF3D9DD42E98E5C5FFF35775A0D" hidden="1">#REF!</definedName>
    <definedName name="BO39B7451E2AAF47BE960AD17DF0F782DE" hidden="1">#REF!</definedName>
    <definedName name="BO39D7F0EB4B3148E7B7BE8DAB5CFD140F" hidden="1">#REF!</definedName>
    <definedName name="BO39F1C0CF94004E2AAC6539D1393D3197" hidden="1">#REF!</definedName>
    <definedName name="BO39F8056FEEF141EAAC3CB8637657E823" hidden="1">#REF!</definedName>
    <definedName name="BO3A0BA0E91DAE4579BBD495FE36F95B7E" hidden="1">#REF!</definedName>
    <definedName name="BO3A309A78D58A4D8DA0112124B97664D2" hidden="1">#REF!</definedName>
    <definedName name="BO3A3BDD3BEC6C4C3997F49262585037D2" hidden="1">#REF!</definedName>
    <definedName name="BO3A9B34DFE8A742B487EF3D486DAB6796" hidden="1">#REF!</definedName>
    <definedName name="BO3ACB7C4849DE463297CDF3DAC73C5285" hidden="1">#REF!</definedName>
    <definedName name="BO3B02E8F8E6B94C10B3E37C67BA50F8F7" hidden="1">#REF!</definedName>
    <definedName name="BO3B303A9A732542CEB07F8235F68B611B" hidden="1">#REF!</definedName>
    <definedName name="BO3B46AD7B22E9452EA7B74971395C2D28" hidden="1">#REF!</definedName>
    <definedName name="BO3B704C8087B542E29B354FC73C2EB35C" hidden="1">#REF!</definedName>
    <definedName name="BO3B8EDFAE9CEF4668895EF6B04607C798" hidden="1">#REF!</definedName>
    <definedName name="BO3BB1FCE0D8D34D60B9C97911F55F888B" hidden="1">#REF!</definedName>
    <definedName name="BO3BFFC976FA9B48C4A3837B2DF792D717" hidden="1">#REF!</definedName>
    <definedName name="BO3C27A8CCF46440DFA286B770A5F55B3C" hidden="1">#REF!</definedName>
    <definedName name="BO3C98730A70FB4EF395F688F4CD7413F7" hidden="1">#REF!</definedName>
    <definedName name="BO3C99E538887C4467A365E8624D9B808D" hidden="1">#REF!</definedName>
    <definedName name="BO3CB504CE67F84322A30047C7F65DA37A" hidden="1">#REF!</definedName>
    <definedName name="BO3D04697C553443CE81E5698A9A11D376" hidden="1">#REF!</definedName>
    <definedName name="BO3D1106863D374B788E66E383A493EFFD" hidden="1">#REF!</definedName>
    <definedName name="BO3D5A94F872944439AEFDA585DD8D96C0" hidden="1">#REF!</definedName>
    <definedName name="BO3D63A776BB8B413697ACFD0792A79F25" hidden="1">#REF!</definedName>
    <definedName name="BO3D8149A4C7DD46C098821ABD82FCCBFC" hidden="1">#REF!</definedName>
    <definedName name="BO3DFEB735DF724D6A8195AAA7B2170B35" hidden="1">#REF!</definedName>
    <definedName name="BO3E07E937F13046F48C23FB837C43BEC3" hidden="1">#REF!</definedName>
    <definedName name="BO3E2ABB9A8F2D4DB7A7A51D906D984800" hidden="1">#REF!</definedName>
    <definedName name="BO3E4674A939C24DFAA1C88B525C373305" hidden="1">#REF!</definedName>
    <definedName name="BO3E47F0D838F3454DA566A603391E2CA9" hidden="1">#REF!</definedName>
    <definedName name="BO3E58EA1F6C6B4B1EA49307682BA84A0D" hidden="1">#REF!</definedName>
    <definedName name="BO3EB98F7D879348158884714BB62D2C9B" hidden="1">#REF!</definedName>
    <definedName name="BO3EDDDE35F2BC4BF9A8EAD3D01D0AFA69" hidden="1">#REF!</definedName>
    <definedName name="BO3EEDD1275B594EE6931BB2B423647F40" hidden="1">#REF!</definedName>
    <definedName name="BO3F00F2E605A84C248AEFDEF964BF8003" hidden="1">#REF!</definedName>
    <definedName name="BO3F0398545889487D954D70C6205F57CF" hidden="1">#REF!</definedName>
    <definedName name="BO3F1562F088B64257BDECA4996A9FB66B" hidden="1">#REF!</definedName>
    <definedName name="BO3F4B598DFBCE4609B65057CE90121278" hidden="1">#REF!</definedName>
    <definedName name="BO3F698B30FA064BED80373131F8DA772C" hidden="1">#REF!</definedName>
    <definedName name="BO3F9E4F72F7344C8797FE289DFD0BB660" hidden="1">#REF!</definedName>
    <definedName name="BO3FA34D64D5DD4492A3C440A2EB0A2226" hidden="1">#REF!</definedName>
    <definedName name="BO3FA6B2DD0EBE48EBAE25B1625634C636" hidden="1">#REF!</definedName>
    <definedName name="BO3FA804A2DEEC44DF99E6D77CD74316FA" hidden="1">#REF!</definedName>
    <definedName name="BO3FF06A3D405D4AFEBD23C74161F7F412" hidden="1">#REF!</definedName>
    <definedName name="BO401E6D3F698C4F018BDA573568ADC4E6" hidden="1">#REF!</definedName>
    <definedName name="BO40245ECD8B79440BBC14C8DF1C0BF8B2" hidden="1">#REF!</definedName>
    <definedName name="BO403079319B0C43EEB6940DB9EBC384AB" hidden="1">#REF!</definedName>
    <definedName name="BO40355E13A4AF4311A062DC0DC188997A" hidden="1">#REF!</definedName>
    <definedName name="BO406956B8DA1449F7A85FCAF9D714DC11" hidden="1">#REF!</definedName>
    <definedName name="BO406B5E0DD44D489B88870815BE1210AE" hidden="1">#REF!</definedName>
    <definedName name="BO410312A8086944CA8381547B55028E0E" hidden="1">#REF!</definedName>
    <definedName name="BO41031EE5E6A248E8BA41187F37ABEDC4" hidden="1">#REF!</definedName>
    <definedName name="BO41616448539148F68A11325B0B832164" hidden="1">#REF!</definedName>
    <definedName name="BO41676043571047D0A758DC87F4D8C2A4" hidden="1">#REF!</definedName>
    <definedName name="BO41736F10648940F7980E8A794564F6D4" hidden="1">#REF!</definedName>
    <definedName name="BO418270B3A37648588D932CCCDECD1D57" hidden="1">#REF!</definedName>
    <definedName name="BO41BB107A914849ABAE3078D2C7A0D711" hidden="1">#REF!</definedName>
    <definedName name="BO41C9F9AFBDC248DF84A970BBB0C13F07" hidden="1">#REF!</definedName>
    <definedName name="BO41D812429BE0472984006118F1FD8940" hidden="1">#REF!</definedName>
    <definedName name="BO41DD20B575EE48A98BE33181A6371F62" hidden="1">#REF!</definedName>
    <definedName name="BO41FF1036DC0E4DA69C38C814641389B3" hidden="1">#REF!</definedName>
    <definedName name="BO41FF61B766784424AEC7FF81791873A4" hidden="1">#REF!</definedName>
    <definedName name="BO4217883C6C8A412D9F87DEAB2DD56119" hidden="1">#REF!</definedName>
    <definedName name="BO4221A85BBAE74BFE98901247F57B8632" hidden="1">#REF!</definedName>
    <definedName name="BO42410C79967D49DA9246424E9F8E187C" hidden="1">#REF!</definedName>
    <definedName name="BO429FEAEDBFA547BF85025B1F1844D466" hidden="1">#REF!</definedName>
    <definedName name="BO42A0B3431CAC44BA97E83B69B05F5E78" hidden="1">#REF!</definedName>
    <definedName name="BO42C7102A3C9549A7A1E004531E8189D3" hidden="1">#REF!</definedName>
    <definedName name="BO42DB59B560DD480797F4E5A255CE0336" hidden="1">#REF!</definedName>
    <definedName name="BO42F344B5F6214CA8BB1AE642166F8254" hidden="1">#REF!</definedName>
    <definedName name="BO431F7CF865994F508B75F0C14E72E755" hidden="1">#REF!</definedName>
    <definedName name="BO433499B555AB4935A23F3FB59353D2EE" hidden="1">#REF!</definedName>
    <definedName name="BO4335FDB3189549F5BF6D0B206D64D24B" hidden="1">#REF!</definedName>
    <definedName name="BO435DD626F933429CBF3601013675993A" hidden="1">#REF!</definedName>
    <definedName name="BO43BB16D693FD4B14A412C62D211E4945" hidden="1">#REF!</definedName>
    <definedName name="BO43C6ED75220C443CB4A3CB0484EC60D0" hidden="1">#REF!</definedName>
    <definedName name="BO43FF37EA3FEC470BAD34B6B7B9FF9C29" hidden="1">#REF!</definedName>
    <definedName name="BO4405FE650B77473191B594E32962A972" hidden="1">#REF!</definedName>
    <definedName name="BO442358FA8333417E864723C79749E79D" hidden="1">#REF!</definedName>
    <definedName name="BO44D4229713E3428698EACDF7F9B51DFC" hidden="1">#REF!</definedName>
    <definedName name="BO44DA8E66CD4940489F111E91BC74453C" hidden="1">#REF!</definedName>
    <definedName name="BO453E695211A44670A7D5BD823FFE8B9F" hidden="1">#REF!</definedName>
    <definedName name="BO454BFF91FD534BF88883176101908687" hidden="1">#REF!</definedName>
    <definedName name="BO454FCE682D15476BA296B3D94BCB2BFB" hidden="1">#REF!</definedName>
    <definedName name="BO4559A96E8A974B1DAC918F8F2EB94EF9" hidden="1">#REF!</definedName>
    <definedName name="BO45878D15BC764FF3AB65C7517F4B4468" hidden="1">#REF!</definedName>
    <definedName name="BO45904099936743BABF24BA42E132C38D" hidden="1">#REF!</definedName>
    <definedName name="BO46EA610EBFC643F5B313EF854D068321" hidden="1">#REF!</definedName>
    <definedName name="BO472FDF9D1E3B4E9991920C454290CCB8" hidden="1">#REF!</definedName>
    <definedName name="BO47305FE1425C42EE8297FD2C4DE5D7DC" hidden="1">#REF!</definedName>
    <definedName name="BO4765F1B9752F4104B13E2D2D8439107F" hidden="1">#REF!</definedName>
    <definedName name="BO47738B1418294B9889FC0348BEC8078D" hidden="1">#REF!</definedName>
    <definedName name="BO477AF323BBAF4D949363F8CF4B007300" hidden="1">#REF!</definedName>
    <definedName name="BO4792AAFA02C24ED6AA0BB01C79C4D53D" hidden="1">#REF!</definedName>
    <definedName name="BO47CF2416E1E4433CB14DF1CD9BB47325" hidden="1">#REF!</definedName>
    <definedName name="BO47F43F7C60F64E7C8F5511C18A7D9150" hidden="1">#REF!</definedName>
    <definedName name="BO47FE1908C88F4900971BC7AD61476814" hidden="1">#REF!</definedName>
    <definedName name="BO4811BB6D363246B4B8C029A31B50EC37" hidden="1">#REF!</definedName>
    <definedName name="BO4831E7C9F1E24C75885AEE45966CF51F" hidden="1">#REF!</definedName>
    <definedName name="BO484DA2D43C574948877D69CEA2096392" hidden="1">#REF!</definedName>
    <definedName name="BO4874FCDB87824222B8F51298606DB3AA" hidden="1">#REF!</definedName>
    <definedName name="BO48835453620245AEB7B610E2C50EAB3D" hidden="1">#REF!</definedName>
    <definedName name="BO48B69C9C3A4A4DA2AFD812AE32ED98F2" hidden="1">#REF!</definedName>
    <definedName name="BO48EE5418E8DD4622BB78F4DF1C2A142A" hidden="1">#REF!</definedName>
    <definedName name="BO491DF1B87A35419FB7FA4840BFC287E4" hidden="1">#REF!</definedName>
    <definedName name="BO49BE17222F1C4BB58D35D46E4E2F888A" hidden="1">#REF!</definedName>
    <definedName name="BO49BE7643709D4E51B4CE6E9827246CC0" hidden="1">#REF!</definedName>
    <definedName name="BO49C03189CFB64DD2ABF19BD409F593CB" hidden="1">#REF!</definedName>
    <definedName name="BO49DCD65C43EB4DFCA8847B0CC8D9697F" hidden="1">#REF!</definedName>
    <definedName name="BO4A3DBBE544E8425CA26337B568D90565" hidden="1">#REF!</definedName>
    <definedName name="BO4A3EA82712D4443FBE70BEF91D9E21B5" hidden="1">#REF!</definedName>
    <definedName name="BO4A47E059A2E64E29805369062AC0FA3B" hidden="1">#REF!</definedName>
    <definedName name="BO4A648412D7AD41F39C281FF6AACFFB1C" hidden="1">#REF!</definedName>
    <definedName name="BO4A7EDF1F721E44818AAF14D4EE421965" hidden="1">#REF!</definedName>
    <definedName name="BO4AAE3B29CE214B3288C1C3E46EDEE779" hidden="1">#REF!</definedName>
    <definedName name="BO4ABD4D97307B4665ADA92858FAEF49D4" hidden="1">#REF!</definedName>
    <definedName name="BO4B55FBE7704D4E8ABFBBA6B9FCFCCE0B" hidden="1">#REF!</definedName>
    <definedName name="BO4B9820C141B1499BB7BD6CD1C5A977AA" hidden="1">#REF!</definedName>
    <definedName name="BO4BB9A2BC1129469286DE1F8ABA253435" hidden="1">#REF!</definedName>
    <definedName name="BO4C0243B70A9541D291A1FBB0DE639578" hidden="1">#REF!</definedName>
    <definedName name="BO4C1CD1D203F04562A4E31D080D642AB1" hidden="1">#REF!</definedName>
    <definedName name="BO4C322C3F08A04888A840CDEC0E0EEECC" hidden="1">#REF!</definedName>
    <definedName name="BO4C43050B90E04C87B55DD5F46779E3E5" hidden="1">#REF!</definedName>
    <definedName name="BO4C49BA149189441D82286AD70F0DBFBA" hidden="1">#REF!</definedName>
    <definedName name="BO4C59317BCB434D4AAB8264AC52E949F2" hidden="1">#REF!</definedName>
    <definedName name="BO4C748FEDC50D4D05BF6C3AE45DF27C96" hidden="1">#REF!</definedName>
    <definedName name="BO4C74A53862CA458B84FB13899C4C27A0" hidden="1">#REF!</definedName>
    <definedName name="BO4CA027B4B11C4E88BEA7D5AB0FBFE55C" hidden="1">#REF!</definedName>
    <definedName name="BO4CABAE3124EC4EA3BBD9ACA318D3884A" hidden="1">#REF!</definedName>
    <definedName name="BO4CD39991FB7D4B3EA474B7C8CAB5921A" hidden="1">#REF!</definedName>
    <definedName name="BO4CFE4749AA3E4E43BC1AC4E546D31AFE" hidden="1">#REF!</definedName>
    <definedName name="BO4D111DFC879A4267A8F215A9F3EE7545" hidden="1">#REF!</definedName>
    <definedName name="BO4D176891D0D447959B2CE9E30A490257" hidden="1">#REF!</definedName>
    <definedName name="BO4D217C14FE744B10921607668507E5E5" hidden="1">#REF!</definedName>
    <definedName name="BO4D4B68E0EB674E5A8741358C839FECA5" hidden="1">#REF!</definedName>
    <definedName name="BO4D622B63467C42F99F1CF3912C0F4402" hidden="1">#REF!</definedName>
    <definedName name="BO4D80DEACB63F40C8B074073E6B1CCF17" hidden="1">#REF!</definedName>
    <definedName name="BO4D95CA0E2A4B43CA8A504EE9704A811B" hidden="1">#REF!</definedName>
    <definedName name="BO4DF0AF32BA4041D98D60CE58B013B4E7" hidden="1">#REF!</definedName>
    <definedName name="BO4DF2AB7750BF42EB9D57BA4D725243B3" hidden="1">#REF!</definedName>
    <definedName name="BO4E224232AAA9422ABBADA09C17231477" hidden="1">#REF!</definedName>
    <definedName name="BO4E5A5B2226B446818FD3052673DBE06E" hidden="1">#REF!</definedName>
    <definedName name="BO4EABBA73A2DA454BA953C9AE702A13FB" hidden="1">#REF!</definedName>
    <definedName name="BO4EB62A5D99B44412981CC2DBA16B65A3" hidden="1">#REF!</definedName>
    <definedName name="BO4EC7C41902974BF0A985E634282CB07E" hidden="1">#REF!</definedName>
    <definedName name="BO4ED6C94AEE84498698E997DC83194ED4" hidden="1">#REF!</definedName>
    <definedName name="BO4F0FF9C21C6E41768DF300AE990AF1DC" hidden="1">#REF!</definedName>
    <definedName name="BO4F174CF711D441F9848DE1A3F0E09B80" hidden="1">#REF!</definedName>
    <definedName name="BO4F1DDF5EB2F44AFAA8C5516DEF485905" hidden="1">#REF!</definedName>
    <definedName name="BO4F28111B51394391ABC9CC6B0B64372F" hidden="1">#REF!</definedName>
    <definedName name="BO4F382251407541D4B94F5AF416857C88" hidden="1">#REF!</definedName>
    <definedName name="BO4FB289186CC049ACAF17B8C85DFF71C8" hidden="1">#REF!</definedName>
    <definedName name="BO500F607281384E709BC81BB8D0E05040" hidden="1">#REF!</definedName>
    <definedName name="BO5041B9A4B8C146FA8D61B1D6914A3DEC" hidden="1">#REF!</definedName>
    <definedName name="BO5080FCBB1AFE4582AB0AEF756E02AB2A" hidden="1">#REF!</definedName>
    <definedName name="BO50859751527B4027B87A739BAF1FB8E0" hidden="1">#REF!</definedName>
    <definedName name="BO509669C9ED7840288304BF14BF625147" hidden="1">#REF!</definedName>
    <definedName name="BO50A9A9E6831241658F508DEAFE2A7553" hidden="1">#REF!</definedName>
    <definedName name="BO510065BD015D4F95A15752285E2AE65E" hidden="1">#REF!</definedName>
    <definedName name="BO513861991D7C4A5FBB93C7EA0C759CFD" hidden="1">#REF!</definedName>
    <definedName name="BO514D95FAE90F482C849C11DE38AE8DA0" hidden="1">#REF!</definedName>
    <definedName name="BO51A8FA915C9A4F9D89273CF63EE46FE8" hidden="1">#REF!</definedName>
    <definedName name="BO51C8FC979EAE441F9F289915887365C5" hidden="1">#REF!</definedName>
    <definedName name="BO5225587466CB4E64950F3A977CD53BB5" hidden="1">#REF!</definedName>
    <definedName name="BO522BE2FBF700464AAFC7A88746B3102A" hidden="1">#REF!</definedName>
    <definedName name="BO523DE52BFFDA4227A8E78C3E253F130B" hidden="1">#REF!</definedName>
    <definedName name="BO523E151E1B1A4DEDAD3390FF9E08BB41" hidden="1">#REF!</definedName>
    <definedName name="BO5260A82048CC4FADAD92DC55975D9422" hidden="1">#REF!</definedName>
    <definedName name="BO526E08859F644BE480E6EA86F7851C8C" hidden="1">#REF!</definedName>
    <definedName name="BO528E13D4C0DB4D2F959E2E0AE4BF6A43" hidden="1">#REF!</definedName>
    <definedName name="BO52BE609CECE24F668D2E97E40E865353" hidden="1">#REF!</definedName>
    <definedName name="BO52D5C0A0C34646D0A9DBF31C7B4681BE" hidden="1">#REF!</definedName>
    <definedName name="BO53076DABED03457BA1A6CC7DE8E548B8" hidden="1">#REF!</definedName>
    <definedName name="BO531951EF37274BB4BA6B253AABF3B259" hidden="1">#REF!</definedName>
    <definedName name="BO531F40EBDFD2499781D4ACD8FBBC913E" hidden="1">#REF!</definedName>
    <definedName name="BO5325677A58DD4E678732C8AB1BFC801A" hidden="1">#REF!</definedName>
    <definedName name="BO537518734AB84AB49EB5AAA63CCE1585" hidden="1">#REF!</definedName>
    <definedName name="BO53795B0958F44E0282061BA77BFBA6DD" hidden="1">#REF!</definedName>
    <definedName name="BO53A13D7951334900A0A1A872901E57A2" hidden="1">#REF!</definedName>
    <definedName name="BO53AB5D3CCB4A413EA144664C99503047" hidden="1">#REF!</definedName>
    <definedName name="BO53EB7E26F34145258939F9D27853A768" hidden="1">#REF!</definedName>
    <definedName name="BO53FD180040484DF9AD12C0F43F525431" hidden="1">#REF!</definedName>
    <definedName name="BO54170C69A5B443B9A46A563B24D7A02A" hidden="1">#REF!</definedName>
    <definedName name="BO541B429733D9464BAA0F472DC5A390A6" hidden="1">#REF!</definedName>
    <definedName name="BO5428BC2AC15245C392FAD48AC0E1D1D3" hidden="1">#REF!</definedName>
    <definedName name="BO54379D2A778B4EDC8D666466E7F51442" hidden="1">#REF!</definedName>
    <definedName name="BO547D617DA19944FD9F05968F08E6D309" hidden="1">#REF!</definedName>
    <definedName name="BO5480837E22434DED90AE7C00C082A9A1" hidden="1">#REF!</definedName>
    <definedName name="BO5484F71A0B8B45979B9D569008231679" hidden="1">#REF!</definedName>
    <definedName name="BO54966A0B410A4295A1BBC4E266509877" hidden="1">#REF!</definedName>
    <definedName name="BO54BC5EA573944120A2762F060194BA1E" hidden="1">#REF!</definedName>
    <definedName name="BO54E8BAC9CCCE44BC963133C9AE4B630A" hidden="1">#REF!</definedName>
    <definedName name="BO5507E6215F3F4FC097A3E11986F2AC10" hidden="1">#REF!</definedName>
    <definedName name="BO550B27D935D4459DBAD38DC3153E9204" hidden="1">#REF!</definedName>
    <definedName name="BO553136AC6422422C818B96B66C2C3990" hidden="1">#REF!</definedName>
    <definedName name="BO555B1633F11C47E89A1801F074518A32" hidden="1">#REF!</definedName>
    <definedName name="BO5567A7BED87F42A9B8315385DA7E9968" hidden="1">#REF!</definedName>
    <definedName name="BO556F9D67D63B485490BE4A5B2DAA0424" hidden="1">#REF!</definedName>
    <definedName name="BO5573662C4A00410AA097D755481BE91F" hidden="1">#REF!</definedName>
    <definedName name="BO560251BCD11740889928CA8EA1D6C8BB" hidden="1">#REF!</definedName>
    <definedName name="BO56511C056B644925BB9E09A5CE15BBF3" hidden="1">#REF!</definedName>
    <definedName name="BO565771992FE84D6C9DDDD43E6049AEA8" hidden="1">#REF!</definedName>
    <definedName name="BO569A5FBFD6F24C0C8A17193DE8B0987E" hidden="1">#REF!</definedName>
    <definedName name="BO56C93C031ADA4A8CB9AA79E06B808B71" hidden="1">#REF!</definedName>
    <definedName name="BO56DC94197E294360B6A59153FF03457A" hidden="1">#REF!</definedName>
    <definedName name="BO56E22477476841508EDA127C8CFBE0CB" hidden="1">#REF!</definedName>
    <definedName name="BO57492025E3734968B443F2156F6E5611" hidden="1">#REF!</definedName>
    <definedName name="BO57544A4DD8D040EE8060E1C9E846EC7F" hidden="1">#REF!</definedName>
    <definedName name="BO575F08F36F1744AB9596B19069D05C38" hidden="1">#REF!</definedName>
    <definedName name="BO578F669344B943B2ACBCC36BC4A76D24" hidden="1">#REF!</definedName>
    <definedName name="BO5799DF1DC6FF4B2DB3252E6FB0A0F139" hidden="1">#REF!</definedName>
    <definedName name="BO57A6BD4AE8E243E494577EAD1CBE5386" hidden="1">#REF!</definedName>
    <definedName name="BO57B95B501F9743B1975E90BCF4891783" hidden="1">#REF!</definedName>
    <definedName name="BO57D32E0CD41A495289CBDB65D3B5BAA9" hidden="1">#REF!</definedName>
    <definedName name="BO57E3E16B3039468C918A2851F2906987" hidden="1">#REF!</definedName>
    <definedName name="BO57FDDF1F6FFB4E55A7F2E13CB281DAF1" hidden="1">#REF!</definedName>
    <definedName name="BO581F7C20F3F0407099EF769043553AFA" hidden="1">#REF!</definedName>
    <definedName name="BO583B69D2114749F5A55CE9DF13098368" hidden="1">#REF!</definedName>
    <definedName name="BO583C6F5C29CF4F41A54EA713AA1355F6" hidden="1">#REF!</definedName>
    <definedName name="BO58B56024014C4E80B3014C3EBF2F4731" hidden="1">#REF!</definedName>
    <definedName name="BO58C0409804204ACC886A26B469A98FCA" hidden="1">#REF!</definedName>
    <definedName name="BO58CB515C808C48BEBC52F4E8A8B10863" hidden="1">#REF!</definedName>
    <definedName name="BO58F664DD369B413BBE0AA6C680221346" hidden="1">#REF!</definedName>
    <definedName name="BO592E3D457DC3430DB54EBC54823DCBC4" hidden="1">#REF!</definedName>
    <definedName name="BO59384E7DCDEE4351A4263865DC557B5A" hidden="1">#REF!</definedName>
    <definedName name="BO593C02F3586C400B9C127B9BEFF5A3A3" hidden="1">#REF!</definedName>
    <definedName name="BO594059A6BB774C32931101FDBA9AA2A6" hidden="1">#REF!</definedName>
    <definedName name="BO594A5066E3D64A9B96E87EEE60E35000" hidden="1">#REF!</definedName>
    <definedName name="BO5956D9BCE4364C56A9714DB73C6D3E8D" hidden="1">#REF!</definedName>
    <definedName name="BO597DDE6E95004F7F9C963613977B9F66" hidden="1">#REF!</definedName>
    <definedName name="BO599B6CBC43504E33AD45ECD15A182A0F" hidden="1">#REF!</definedName>
    <definedName name="BO59C567DB691F4B6DB56F5A3F1EBC5DED" hidden="1">#REF!</definedName>
    <definedName name="BO59EABF3D307B40AA89D51822A5BF1DDB" hidden="1">#REF!</definedName>
    <definedName name="BO59FCCD41CD2D4A809251677722F31B4F" hidden="1">#REF!</definedName>
    <definedName name="BO5A3ED020BCED4A83ABA0A0B88F8487AC" hidden="1">#REF!</definedName>
    <definedName name="BO5A6A224EDF754A9C8DAE2269DFAFB953" hidden="1">#REF!</definedName>
    <definedName name="BO5A6B60F0E8034ECCBE9A1A4C0EFC6987" hidden="1">#REF!</definedName>
    <definedName name="BO5A81CA1FE8AD4707A0412775188A8DEC" hidden="1">#REF!</definedName>
    <definedName name="BO5ADD7A0B4F8643948793596858585348" hidden="1">#REF!</definedName>
    <definedName name="BO5AF15FD77702431BBFEC3BE53FAFC51F" hidden="1">#REF!</definedName>
    <definedName name="BO5B17EB1DC2314204AAAB4C10CD014779" hidden="1">#REF!</definedName>
    <definedName name="BO5B20057ECFD04152B0F8766338210D8E" hidden="1">#REF!</definedName>
    <definedName name="BO5B27E855FA5040EB86FED41A3DE59A24" hidden="1">#REF!</definedName>
    <definedName name="BO5B2C521B9D9A42D49C89CDF8F4742308" hidden="1">#REF!</definedName>
    <definedName name="BO5B3F6E178E114DF088F00C8568A47DBA" hidden="1">#REF!,#REF!,#REF!</definedName>
    <definedName name="BO5B4F0CF744DC4B488CF71D96F8AA06B0" hidden="1">#REF!</definedName>
    <definedName name="BO5B52615A450A4CC1B8803DBA2D89031C" hidden="1">#REF!</definedName>
    <definedName name="BO5B6647E500B64C49A067CFE98195A323" hidden="1">#REF!</definedName>
    <definedName name="BO5B9CA8ABC9A346AEA3B9F7CB5CF6A740" hidden="1">#REF!</definedName>
    <definedName name="BO5BB0B277A3394326AFBAAAF6450E4E42" hidden="1">#REF!</definedName>
    <definedName name="BO5BB90F35827F4C8CB35EB5880E3DFBF5" hidden="1">#REF!</definedName>
    <definedName name="BO5BC31258B8F8431DBC9B1836B8016102" hidden="1">#REF!</definedName>
    <definedName name="BO5BD8EB8E62ED48D6BA69F65CED12804D" hidden="1">#REF!</definedName>
    <definedName name="BO5BE732993B4846D58B3911D46AD6038D" hidden="1">#REF!</definedName>
    <definedName name="BO5C6AE5D18D554D7E8159E2BAE8FA382F" hidden="1">#REF!</definedName>
    <definedName name="BO5C73CAE6A2834A4B94D14E18B48EAF16" hidden="1">#REF!</definedName>
    <definedName name="BO5C8124D2D9FB4EAAB76560D5A15737B8" hidden="1">#REF!</definedName>
    <definedName name="BO5C920D0B5B1345BABC2366B7DA1C5E25" hidden="1">#REF!</definedName>
    <definedName name="BO5D3A29F492374C6C925AC1A20ED66BEB" hidden="1">#REF!</definedName>
    <definedName name="BO5D46C9AD71BC4FDD877EA97718D4BBE9" hidden="1">#REF!</definedName>
    <definedName name="BO5D5F2491E93B4AA3B9D27F259616BD98" hidden="1">#REF!</definedName>
    <definedName name="BO5DBC1413A4EF4004B35971E058515E30" hidden="1">#REF!</definedName>
    <definedName name="BO5DCAB14EFA5C4FE3BFD9A86392942047" hidden="1">#REF!</definedName>
    <definedName name="BO5DFCB56992D44322ADC1421A3B901C42" hidden="1">#REF!</definedName>
    <definedName name="BO5DFF17F65E144CB0837C415C67612916" hidden="1">#REF!</definedName>
    <definedName name="BO5E3AEC809E10421B846FB0743CBC6A3D" hidden="1">#REF!</definedName>
    <definedName name="BO5E3D11B36BB24ABE9E39A8B7C3313197" hidden="1">#REF!</definedName>
    <definedName name="BO5E543CAB34A54B94A48D330415EE4DD1" hidden="1">#REF!</definedName>
    <definedName name="BO5E6433AEBB09449AAB690755E35CE034" hidden="1">#REF!</definedName>
    <definedName name="BO5E6F18A1750D4760B7498A21B6D88CA2" hidden="1">#REF!</definedName>
    <definedName name="BO5EABBF3BF19F4A4A85944C3DAEA4DB28" hidden="1">#REF!</definedName>
    <definedName name="BO5EB3A4D52BE74C6EAB70B27B3AF53D6A" hidden="1">#REF!</definedName>
    <definedName name="BO5EB64E23C1AF448B84C2883AC71C22E3" hidden="1">#REF!</definedName>
    <definedName name="BO5EBBE63C669F462BAFB60AE49A5A162A" hidden="1">#REF!</definedName>
    <definedName name="BO5EFD84FDD9014E5C905F42675B5FBB6D" hidden="1">#REF!</definedName>
    <definedName name="BO5EFF581C31E94D0B9DC78606248B24D7" hidden="1">#REF!</definedName>
    <definedName name="BO5F0E4A5C4627496F99950E09FB952717" hidden="1">#REF!</definedName>
    <definedName name="BO5F169185BC3A43F783223A4E39E97CA7" hidden="1">#REF!</definedName>
    <definedName name="BO5F183ECE0B6F4CD582CE8D75DE8E61A1" hidden="1">#REF!</definedName>
    <definedName name="BO5F3A3B097B6E405593E1AEEA4240D978" hidden="1">#REF!</definedName>
    <definedName name="BO5F459209386748FDB50D8C98E6A67013" hidden="1">#REF!</definedName>
    <definedName name="BO5F4D61EC1AC0466F99DDD0262E888D3D" hidden="1">#REF!</definedName>
    <definedName name="BO5F7BA0B96A7C4F7A90ACFCB804B8F5F2" hidden="1">#REF!</definedName>
    <definedName name="BO5F905E63F3BB424BB231F0911BD9D24C" hidden="1">#REF!</definedName>
    <definedName name="BO5F92419A2B2042A88CF6F07560803C22" hidden="1">#REF!</definedName>
    <definedName name="BO5FA9FE156258454F97E163543A3F3899" hidden="1">#REF!</definedName>
    <definedName name="BO5FC82D2B3FCB499BAA5955760CB32BD2" hidden="1">#REF!</definedName>
    <definedName name="BO5FD18E77AE8647D2B1214CC539C6DD9C" hidden="1">#REF!</definedName>
    <definedName name="BO603BD3EE00A0424498DAF2F7E091225B" hidden="1">#REF!</definedName>
    <definedName name="BO604736B173DB48DA8E4B59C73C561390" hidden="1">#REF!</definedName>
    <definedName name="BO60496C515CE8453080E955E01CE46F24" hidden="1">#REF!</definedName>
    <definedName name="BO604C0B294184428DB9B66E0FCEDFD21D" hidden="1">#REF!</definedName>
    <definedName name="BO607D9A60550B4FA7A677D228FC06A7CB" hidden="1">#REF!</definedName>
    <definedName name="BO60BD75B8DBEA4387803CB4AFC1DE479F" hidden="1">#REF!</definedName>
    <definedName name="BO613F759C26A74335BB3EF9023610D70E" hidden="1">#REF!</definedName>
    <definedName name="BO615909B743C44F0A96BD891389726A2E" hidden="1">#REF!</definedName>
    <definedName name="BO615D15D8CAE34558B13E3F0CC5844365" hidden="1">#REF!</definedName>
    <definedName name="BO616BD729B62B4825946A716B2C525B15" hidden="1">#REF!</definedName>
    <definedName name="BO61724CCC0F794E86A985D3AADDC1FA83" hidden="1">#REF!</definedName>
    <definedName name="BO617494DDEDE24BE9B3FA2D5E1CC6872A" hidden="1">#REF!</definedName>
    <definedName name="BO6176C8ADB7DA45CAB2379E250E1F35F3" hidden="1">#REF!</definedName>
    <definedName name="BO61939F664A7B4148A014D08C0F83009E" hidden="1">#REF!</definedName>
    <definedName name="BO61BF0D9724194D4B90626961658132AD" hidden="1">#REF!</definedName>
    <definedName name="BO61C4C9B3A4784662A302783044378B55" hidden="1">#REF!</definedName>
    <definedName name="BO6255D22CCF4A48E2927E16A99513F380" hidden="1">#REF!</definedName>
    <definedName name="BO6259BB8601F74518B211D5FED555AD9C" hidden="1">#REF!</definedName>
    <definedName name="BO62A1E4942FED470D874ED59DCC2A4AA5" hidden="1">#REF!</definedName>
    <definedName name="BO62A400A078E0451CB6563EF81DF7EB35" hidden="1">#REF!</definedName>
    <definedName name="BO62D36540D0034AA48DE063297A413BDD" hidden="1">#REF!</definedName>
    <definedName name="BO62EA898CF22D44DF8EF3BDDF92CB0D5D" hidden="1">#REF!</definedName>
    <definedName name="BO632F30B76259416E8B4AABED4E04E9C1" hidden="1">#REF!</definedName>
    <definedName name="BO63342495192B4BB3926FE91DBC7CDF80" hidden="1">#REF!</definedName>
    <definedName name="BO634873F74EAC469682BBECE9867D6B58" hidden="1">#REF!</definedName>
    <definedName name="BO63594AD2F89C441C93AEE7BA06352B19" hidden="1">#REF!</definedName>
    <definedName name="BO63EA90CDEA784E94B8AFC4EC8E6D4E1D" hidden="1">#REF!</definedName>
    <definedName name="BO63EB694AE718408AAD85F588618E2E06" hidden="1">#REF!</definedName>
    <definedName name="BO64159BC2B6EB41A7AEDE3EC6A5A731B5" hidden="1">#REF!</definedName>
    <definedName name="BO6423233F3D194C0D8979ED4AE7B7CDB9" hidden="1">#REF!</definedName>
    <definedName name="BO6423CEBDDD0A412CBBFAAB3898A9206F" hidden="1">#REF!</definedName>
    <definedName name="BO6433583BE03A4C8795312841BAC5EF1E" hidden="1">#REF!</definedName>
    <definedName name="BO643487FBABFD47D1B9671E6FF468E5ED" hidden="1">#REF!</definedName>
    <definedName name="BO645EE44B4E7D4700B1DFD7503111F62B" hidden="1">#REF!</definedName>
    <definedName name="BO6462179A1619417A83A9792363E455E4" hidden="1">#REF!</definedName>
    <definedName name="BO6483DEE8FC8B40C7B8F594FC1921C0AB" hidden="1">#REF!</definedName>
    <definedName name="BO64859DECF7D341928F046D284A3663C8" hidden="1">#REF!</definedName>
    <definedName name="BO6497356C7659467F83DE769F74DB2C5F" hidden="1">#REF!</definedName>
    <definedName name="BO64B9D18A339B4E82BEB117EFBA715E4B" hidden="1">#REF!</definedName>
    <definedName name="BO64DD43D1C5F943F18128ECE58B8A02BC" hidden="1">#REF!</definedName>
    <definedName name="BO6532AD466881482590E03ADF20DC051D" hidden="1">#REF!</definedName>
    <definedName name="BO653AC79F78084F98BF30F3686F64DB4D" hidden="1">#REF!</definedName>
    <definedName name="BO6544D5D30FE94C7893711F5903A3B5D9" hidden="1">#REF!</definedName>
    <definedName name="BO6575576B73CA4712BEFB29A3A9A228F9" hidden="1">#REF!</definedName>
    <definedName name="BO65AF0ADBEA604FABB6F823015E2A0312" hidden="1">#REF!</definedName>
    <definedName name="BO65BA49055D564A788303C1D5B6B70FAE" hidden="1">#REF!</definedName>
    <definedName name="BO65D4C34990C749D99149EFB3442902EC" hidden="1">#REF!</definedName>
    <definedName name="BO65D9F3B0FD514C85A62029A7AF689E83" hidden="1">#REF!</definedName>
    <definedName name="BO66029D8B1A41481A90060C3EA1F21888" hidden="1">#REF!</definedName>
    <definedName name="BO660F27E76F2743E0A9CA43DB71AE88AD" hidden="1">#REF!</definedName>
    <definedName name="BO662440E41F1741A2A2721ECCCA48BE17" hidden="1">#REF!</definedName>
    <definedName name="BO6627790CD7274958AD09391A717C7A39" hidden="1">#REF!</definedName>
    <definedName name="BO662B6CEAD0AF4B30B7CBEFE678A5085C" hidden="1">#REF!</definedName>
    <definedName name="BO664A2099EDCA4D7DBF42D984D09C77F0" hidden="1">#REF!</definedName>
    <definedName name="BO666B53C5597A48199D7B652E49ACE44D" hidden="1">#REF!</definedName>
    <definedName name="BO667A065EC72B4C18B71122F74A6AA78A" hidden="1">#REF!</definedName>
    <definedName name="BO66986FCDE027458FA62A037F00F43F61" hidden="1">#REF!</definedName>
    <definedName name="BO66BB94EBB1DA4F5B9588AE37EECDD337" hidden="1">#REF!</definedName>
    <definedName name="BO66CAA06315CE4A0D83632A168E695E98" hidden="1">#REF!</definedName>
    <definedName name="BO66D2B05D857142ADB41334DF2CA1C491" hidden="1">#REF!</definedName>
    <definedName name="BO66ED4AA2CC034116BDB91C024F555558" hidden="1">#REF!</definedName>
    <definedName name="BO66F41CB22A0E4A64B013AF3850EBED07" hidden="1">#REF!</definedName>
    <definedName name="BO670E0CA6E03A4A80B1636E22CFB5D3A8" hidden="1">#REF!</definedName>
    <definedName name="BO67127D65C8B244B5BB412DE17003715D" hidden="1">#REF!</definedName>
    <definedName name="BO671688DCDB4B483A894E29F6D231299E" hidden="1">#REF!</definedName>
    <definedName name="BO672E8FDFBD36414597A72D4B7E94182B" hidden="1">#REF!</definedName>
    <definedName name="BO6739F45E8554427FB54A8E466A8E249A" hidden="1">#REF!</definedName>
    <definedName name="BO6749F6A4197B4D6E9187ADBD4C6D3E9A" hidden="1">#REF!</definedName>
    <definedName name="BO67D49399466648019AA41AA9784A31C6" hidden="1">#REF!</definedName>
    <definedName name="BO67E874D176F9487AB65D8ED364F1979D" hidden="1">#REF!</definedName>
    <definedName name="BO680A36C2E43E4245934EE681ECC82FC1" hidden="1">#REF!</definedName>
    <definedName name="BO68175D75669744F7AF9A63EEA9BB3D66" hidden="1">#REF!</definedName>
    <definedName name="BO682A4AEBA1664BAAADB94A3FAC074D26" hidden="1">#REF!</definedName>
    <definedName name="BO684ADD0D089040709774B5CFD2C3443B" hidden="1">#REF!</definedName>
    <definedName name="BO6875B76CC8C447C0B62021C394829A61" hidden="1">#REF!</definedName>
    <definedName name="BO6877ECFB96CD4021B816A19E43C7EA90" hidden="1">#REF!</definedName>
    <definedName name="BO6885C2074E0345E486028EA8690C5A58" hidden="1">#REF!</definedName>
    <definedName name="BO68A52EDB58B047EBAB692AD4AD9092B4" hidden="1">#REF!</definedName>
    <definedName name="BO68B5D0347A3B4C45B93128A49F2C24BC" hidden="1">#REF!</definedName>
    <definedName name="BO68CBB64A056C4E64BB288A7CB4A517C5" hidden="1">#REF!</definedName>
    <definedName name="BO68D12A85E19F4B13A5B938E85DFDE2C3" hidden="1">#REF!</definedName>
    <definedName name="BO68E69B5C80AA460C8EB65FD70C065684" hidden="1">#REF!</definedName>
    <definedName name="BO693117EFAD7746E0A2E0AED86126C5BC" hidden="1">#REF!</definedName>
    <definedName name="BO6932CE89466A4A42B78148CFA7240123" hidden="1">#REF!</definedName>
    <definedName name="BO696156486CFD4840B0BCEC1EFF93B48D" hidden="1">#REF!</definedName>
    <definedName name="BO69AA4ECF12B044EEAFD9A73AA05E9DD3" hidden="1">#REF!</definedName>
    <definedName name="BO69B6C97168F643EBAEAF15C4252B386D" hidden="1">#REF!</definedName>
    <definedName name="BO69BB0513E70142D1A0A910E1E9902F95" hidden="1">#REF!</definedName>
    <definedName name="BO69C80D35123349E5BF90B92945C649EC" hidden="1">#REF!</definedName>
    <definedName name="BO69CD81248F9B4AA3802DF8219F9F278E" hidden="1">#REF!</definedName>
    <definedName name="BO69E3955CB2274252BFEEB4D5CEFF48BD" hidden="1">#REF!</definedName>
    <definedName name="BO69EFFF11C1D64A69977193D988175ABD" hidden="1">#REF!</definedName>
    <definedName name="BO6A0F97D1C1E44CB5AF6CF13D3CFF16C9" hidden="1">#REF!</definedName>
    <definedName name="BO6A3DDA6506544E82B855C0D104B49B31" hidden="1">#REF!</definedName>
    <definedName name="BO6A5FD84F6F2D4ACA986DAF8954370CFC" hidden="1">#REF!</definedName>
    <definedName name="BO6A6A105B80F247498AEB7B7C2424902B" hidden="1">#REF!</definedName>
    <definedName name="BO6A75FD17C5F84A5B895D0872AAC774EA" hidden="1">#REF!</definedName>
    <definedName name="BO6ABD9CCC4D25488E99F8208B897C4684" hidden="1">#REF!</definedName>
    <definedName name="BO6ADA4A7B015A47E48CE18453C09A9A28" hidden="1">#REF!</definedName>
    <definedName name="BO6B633C7623204F9094615B141A8633A2" hidden="1">#REF!</definedName>
    <definedName name="BO6B71F895F44643F6AAD789C645D0E8E0" hidden="1">#REF!</definedName>
    <definedName name="BO6B9278E652164F859465D5128E6C2661" hidden="1">#REF!</definedName>
    <definedName name="BO6B97BB91ACFB4324BA4CFC955A81ADAA" hidden="1">#REF!</definedName>
    <definedName name="BO6BC86BAA41A547468F6E9AD7931F5287" hidden="1">#REF!</definedName>
    <definedName name="BO6BCCBE0EB9B748A89BDEE5D538ACCDED" hidden="1">#REF!</definedName>
    <definedName name="BO6BCFA7C129A2467E97E597A5147106E1" hidden="1">#REF!</definedName>
    <definedName name="BO6BD7D8156ED44891A5AF1DABF35D4404" hidden="1">#REF!</definedName>
    <definedName name="BO6C05F334454F41C8B0B3678171CEC732" hidden="1">#REF!</definedName>
    <definedName name="BO6C082E03050E482090B01D3CEE896CE6" hidden="1">#REF!</definedName>
    <definedName name="BO6C32A595014942B9A3831CB8C8F5E2EA" hidden="1">#REF!</definedName>
    <definedName name="BO6C68BCC504F8443F856209C9C3C616C1" hidden="1">#REF!</definedName>
    <definedName name="BO6C8F4C54FA22481EA25C9A6E14DB3EE0" hidden="1">#REF!</definedName>
    <definedName name="BO6CA34BCFD336480891D464857FAA1BFF" hidden="1">#REF!</definedName>
    <definedName name="BO6D216F35BD0F4066AC051FA2D670BD8D" hidden="1">#REF!</definedName>
    <definedName name="BO6D36F5B3B1B24C41BA7F9A26F47F6E6F" hidden="1">#REF!</definedName>
    <definedName name="BO6D446ED435C340BBB7D6E1DABF2612F9" hidden="1">#REF!</definedName>
    <definedName name="BO6D48B3A216EA475B9802212D00F2F43D" hidden="1">#REF!</definedName>
    <definedName name="BO6E20ACC79B454036B34808A961B58196" hidden="1">#REF!</definedName>
    <definedName name="BO6E21344F47774A6EB1FA9F73B7BD2423" hidden="1">#REF!</definedName>
    <definedName name="BO6E2C21D508264F6B8B5C46A44C349884" hidden="1">#REF!</definedName>
    <definedName name="BO6E3F7562572A4DBB9CCB8552A974008A" hidden="1">#REF!</definedName>
    <definedName name="BO6E525CCAF5C14CE58AA18850F7DD1E07" hidden="1">#REF!</definedName>
    <definedName name="BO6EAC14737525425DB3D048A74D3C2555" hidden="1">#REF!</definedName>
    <definedName name="BO6EB9FF4451774C2DB2F4D3926A2E04F6" hidden="1">#REF!</definedName>
    <definedName name="BO6EDC325F257E4ED6ACC7EAE5B7ACFF4E" hidden="1">#REF!</definedName>
    <definedName name="BO6EFECEF948934EE8B681373562125C2A" hidden="1">#REF!</definedName>
    <definedName name="BO6F1385820D1146F59BF8E33FCC8B729C" hidden="1">#REF!</definedName>
    <definedName name="BO6F1609D75ECD4FF6BC0FF6228940675C" hidden="1">#REF!</definedName>
    <definedName name="BO6F1E1F5F203B44BC9BB6CFF0E412E2D8" hidden="1">#REF!</definedName>
    <definedName name="BO6F536741FBB948678BFEC393C691E5D5" hidden="1">#REF!</definedName>
    <definedName name="BO6F70F171E044490BBAE91DB164C68637" hidden="1">#REF!</definedName>
    <definedName name="BO6F7397E62F854ABC9A4B8569B35A4877" hidden="1">#REF!</definedName>
    <definedName name="BO6F876995575C4527A03B04DA744B73FB" hidden="1">#REF!</definedName>
    <definedName name="BO6FA2D2E1C86D45A9AAD071B3BB6FAF17" hidden="1">#REF!</definedName>
    <definedName name="BO6FA69CEBBC6742018331746C19B43A60" hidden="1">#REF!</definedName>
    <definedName name="BO6FC7AAE6DE0245BF93272BB56E0A78F5" hidden="1">#REF!</definedName>
    <definedName name="BO6FDA6E7D206B4B7B81E7695256A17B10" hidden="1">#REF!</definedName>
    <definedName name="BO6FED0E09E17C44269179A5BC3F6CC318" hidden="1">#REF!</definedName>
    <definedName name="BO700D962BEB2C4A76B4DB1654681DB4D5" hidden="1">#REF!</definedName>
    <definedName name="BO703AED9A8E984D3DB066D87D9CC0AAF8" hidden="1">#REF!</definedName>
    <definedName name="BO7051D964B75444359686A6D8EA8EE8AB" hidden="1">#REF!</definedName>
    <definedName name="BO705CF1DFE0DE4D389EF730530C15C154" hidden="1">#REF!</definedName>
    <definedName name="BO7094E562A1184812844CD42EA41E280A" hidden="1">#REF!</definedName>
    <definedName name="BO70B2AA6445EA47EDB7786D6CD3A62236" hidden="1">#REF!</definedName>
    <definedName name="BO70BDCDFEA7D14BD68ED91DF4F317EEA2" hidden="1">#REF!</definedName>
    <definedName name="BO70ECA966E29F418D9D52FC442E1E8353" hidden="1">#REF!</definedName>
    <definedName name="BO7106DC84060C4E658091D86955D71B96" hidden="1">#REF!</definedName>
    <definedName name="BO71325101CDD14BD4847E605FB812E00E" hidden="1">#REF!</definedName>
    <definedName name="BO71392F77D91448CF871C0C981693FA2E" hidden="1">#REF!</definedName>
    <definedName name="BO713ED7417A1C4961A087E5B2B6BF355D" hidden="1">#REF!</definedName>
    <definedName name="BO71B3C99DBD0646128A15EEAB772F5CED" hidden="1">#REF!</definedName>
    <definedName name="BO71B62A503F0F4126B139358A87402C5F" hidden="1">#REF!</definedName>
    <definedName name="BO71CBB851E18B4919B08BECFF7D168564" hidden="1">#REF!</definedName>
    <definedName name="BO71D22361E628411D99E583D71033DC8A" hidden="1">#REF!</definedName>
    <definedName name="BO71E3CA1F3102488E93395246AD1ED12F" hidden="1">#REF!</definedName>
    <definedName name="BO71F834AEB5174A799F92A83D02A96630" hidden="1">#REF!</definedName>
    <definedName name="BO72215A72BC8D474AA13A45CAD99CBE96" hidden="1">#REF!</definedName>
    <definedName name="BO723F3F9D1C9D4E4984DAF709942090DC" hidden="1">#REF!</definedName>
    <definedName name="BO72594168DF2A494A91D06EC22DAB422F" hidden="1">#REF!</definedName>
    <definedName name="BO7279B40C726743AEA1D10F4FDA82E066" hidden="1">#REF!</definedName>
    <definedName name="BO729C7144BF3B410F86A028559201D1BC" hidden="1">#REF!</definedName>
    <definedName name="BO72E529392E8C430F8DEA197B49A0A5F6" hidden="1">#REF!</definedName>
    <definedName name="BO72E60F5DCCF74F1B93CFA3ADB443A3E4" hidden="1">#REF!</definedName>
    <definedName name="BO73C8D12805554866BDCFE518BBA0B179" hidden="1">#REF!</definedName>
    <definedName name="BO73D5E3CE0DB6414399F7EE6D4D82A5D9" hidden="1">#REF!</definedName>
    <definedName name="BO740BD9ACD53D4068A50D01FBE388B184" hidden="1">#REF!</definedName>
    <definedName name="BO745C72726784433CA2465633D103E307" hidden="1">#REF!</definedName>
    <definedName name="BO747581AAE69340A3AA55D7E0E33F3BD2" hidden="1">#REF!</definedName>
    <definedName name="BO74850815E6B1496FB74F7BD6E50A4B3F" hidden="1">#REF!</definedName>
    <definedName name="BO748A034528AC408E83941B792E8FA572" hidden="1">#REF!</definedName>
    <definedName name="BO74E54C7D3DB246FD92CE6991D9B2A618" hidden="1">#REF!</definedName>
    <definedName name="BO74EBB284B6E44D8F991552BD3F66BCEE" hidden="1">#REF!</definedName>
    <definedName name="BO74F61FD7579A48E9B280208A620C9635" hidden="1">#REF!</definedName>
    <definedName name="BO74FB646248E345A29000CB6D66A465DD" hidden="1">#REF!</definedName>
    <definedName name="BO751BB62B928C4F22B20A477A18A85A03" hidden="1">#REF!</definedName>
    <definedName name="BO755BFAF8F1BE47CE93D2E222DC51550B" hidden="1">#REF!</definedName>
    <definedName name="BO75691212455E4A329A200FEED489F25F" hidden="1">#REF!</definedName>
    <definedName name="BO756E3C1445D247469896FA894EC4F005" hidden="1">#REF!</definedName>
    <definedName name="BO7580E6D7B3D94206932D02E17C652894" hidden="1">#REF!</definedName>
    <definedName name="BO759F8AE7EA794C918C72E12E9DCF68A2" hidden="1">#REF!</definedName>
    <definedName name="BO75A2E743AECE46AFA74D486D82926E01" hidden="1">#REF!</definedName>
    <definedName name="BO75ADB4F32A9B4C6B9B23A6F06C77B2FA" hidden="1">#REF!</definedName>
    <definedName name="BO75B1AFE3E773475FB97325EBA97E15D4" hidden="1">#REF!</definedName>
    <definedName name="BO75C4101A9A9A47BE958056E317701004" hidden="1">#REF!</definedName>
    <definedName name="BO75EC821199834E478B5ABFB12B4E254B" hidden="1">#REF!</definedName>
    <definedName name="BO75FF3FD4DDA84CB39C4F91511EB9CE55" hidden="1">#REF!</definedName>
    <definedName name="BO76000B08B14A42FA8E260991624932B5" hidden="1">#REF!</definedName>
    <definedName name="BO7663B46CDF5746FEA8D1B90DAA9D7343" hidden="1">#REF!</definedName>
    <definedName name="BO76AB248C19CA4AC8A89A4E53C9FA6D85" hidden="1">#REF!</definedName>
    <definedName name="BO76CA88E084EC4A54AEC7CA1F00F2CFC4" hidden="1">#REF!</definedName>
    <definedName name="BO76DA8C49D5AC48959D01ACC0A51323E6" hidden="1">#REF!</definedName>
    <definedName name="BO76DE8D9A64C642A29533096617FC630B" hidden="1">#REF!</definedName>
    <definedName name="BO77161466E3A248C6B42360A44488D5EB" hidden="1">#REF!</definedName>
    <definedName name="BO772857C878F74C8EBAC2132A89BCE5D2" hidden="1">#REF!</definedName>
    <definedName name="BO773483D3E1804CA69CB9EBAB8EDF44E2" hidden="1">#REF!</definedName>
    <definedName name="BO7735543194A245FBAB0BB9E8F74851DA" hidden="1">#REF!</definedName>
    <definedName name="BO77723F0E62C44BD3A26ABA5DD53B4F2A" hidden="1">#REF!</definedName>
    <definedName name="BO77A82294730E49ADA1F07FC8F00AA69D" hidden="1">#REF!</definedName>
    <definedName name="BO77CC4968C6FB4AE891D9203BB882D196" hidden="1">#REF!</definedName>
    <definedName name="BO77E21B89C8AB4C31920492CF930D9D60" hidden="1">#REF!</definedName>
    <definedName name="BO77E3BD8340C8474DA7D45CEC71ECC2E7" hidden="1">#REF!</definedName>
    <definedName name="BO780FE6F4A17D423CAAAE5E547813AF83" hidden="1">#REF!</definedName>
    <definedName name="BO7825A254A3284232B88DD51D44537CE6" hidden="1">#REF!</definedName>
    <definedName name="BO78293AB6CE91423691629BC52DBE67C5" hidden="1">#REF!</definedName>
    <definedName name="BO786482A3A5514950BBE4162F7C12A46A" hidden="1">#REF!</definedName>
    <definedName name="BO788ED74ED939412CB753298F77C36E43" hidden="1">#REF!</definedName>
    <definedName name="BO7893E4A0FDDA4DEFB6C87748B1C0D7E5" hidden="1">#REF!</definedName>
    <definedName name="BO78A26449E14A4E0898706C634FB8920A" hidden="1">#REF!</definedName>
    <definedName name="BO78C24C51799B48EC9BAD7647746A6F2F" hidden="1">#REF!</definedName>
    <definedName name="BO78CEEB703E4C4D78A579EE8F6D76D929" hidden="1">#REF!</definedName>
    <definedName name="BO7900DBEF3E8C481CB1DBCA63E0704C8E" hidden="1">#REF!</definedName>
    <definedName name="BO796520ECF0BA480DBCDDCB64C9832C4C" hidden="1">#REF!</definedName>
    <definedName name="BO797DA6191F9E43AB8625A5F6351A1609" hidden="1">#REF!</definedName>
    <definedName name="BO798FD8E248DE4C92A7F81EAC0A8F29A7" hidden="1">#REF!</definedName>
    <definedName name="BO79F79C58C8A641CF81752FDEA72C10D9" hidden="1">#REF!</definedName>
    <definedName name="BO7A3E4B6B1E6246EAA461969DE7AEB47B" hidden="1">#REF!</definedName>
    <definedName name="BO7A56D81323D346BCB253ED202182F14C" hidden="1">#REF!</definedName>
    <definedName name="BO7A67D1A3C2D1457494C925FBF571D683" hidden="1">#REF!</definedName>
    <definedName name="BO7A84B87F8EDA4FDBAFF63724D92A7D16" hidden="1">#REF!</definedName>
    <definedName name="BO7AECE17A45E947888D280C0A3669697F" hidden="1">#REF!</definedName>
    <definedName name="BO7AF2782FB7104FC28CFE46F4B181C0A8" hidden="1">#REF!</definedName>
    <definedName name="BO7B3F57C7D37A4D9F932F412B50E3A9C5" hidden="1">#REF!</definedName>
    <definedName name="BO7B4C1F4DCA5C4F91BE3808330ED991B4" hidden="1">#REF!</definedName>
    <definedName name="BO7B5705FA795B4415A95726BFE7507495" hidden="1">#REF!</definedName>
    <definedName name="BO7BBECD97126749A5BD63E736BE94A255" hidden="1">#REF!</definedName>
    <definedName name="BO7BC170CD198B41C692619BD0B2829984" hidden="1">#REF!</definedName>
    <definedName name="BO7BFEA2FCFFCB48E5B36F4809D85D5E7B" hidden="1">#REF!</definedName>
    <definedName name="BO7BFF594E1FEE4946BBAF27C54ADD6291" hidden="1">#REF!</definedName>
    <definedName name="BO7C16913B80E24B5DBA9EBB5E5FE3FBBC" hidden="1">#REF!</definedName>
    <definedName name="BO7C4CD6B9E9C044EB9EC6C389774E6C65" hidden="1">#REF!</definedName>
    <definedName name="BO7C4E1B7E876445188B34969A634BA9DA" hidden="1">#REF!</definedName>
    <definedName name="BO7CB19D575BA4421B91CCC82C209C8073" hidden="1">#REF!</definedName>
    <definedName name="BO7D1FDB8727184C13B4570E65F80DC3A8" hidden="1">#REF!</definedName>
    <definedName name="BO7D2EA66DF2E7481DA3B087A68D516C3D" hidden="1">#REF!</definedName>
    <definedName name="BO7D89FACA725047CB91C9B25626B1B1A8" hidden="1">#REF!</definedName>
    <definedName name="BO7D93C65EB0A44BBF9FCB07C446798A2C" hidden="1">#REF!</definedName>
    <definedName name="BO7DB99E66FA9F4C188B1DA2EB33053C58" hidden="1">#REF!</definedName>
    <definedName name="BO7DBBE8B2D3EF445282BC0CB8AD4B8131" hidden="1">#REF!</definedName>
    <definedName name="BO7E1EB127D17647DCAF66576435571B9D" hidden="1">#REF!</definedName>
    <definedName name="BO7E20AF36C10E4DE1ACFF5DAB21E6F0CF" hidden="1">#REF!</definedName>
    <definedName name="BO7E41D564AEEA4C6280E66CE7C612FD8B" hidden="1">#REF!</definedName>
    <definedName name="BO7E5AD48C85964A4DA0892651C66FB5FA" hidden="1">#REF!</definedName>
    <definedName name="BO7E74EB17091144229C8DA32E72D0B0DE" hidden="1">#REF!</definedName>
    <definedName name="BO7ED2877E1E044BF588CE91B0F73A907C" hidden="1">#REF!</definedName>
    <definedName name="BO7F328DF0B87B4733927898ED428C4902" hidden="1">#REF!</definedName>
    <definedName name="BO7F733737D2164EB396378752B251DF56" hidden="1">#REF!</definedName>
    <definedName name="BO7FA568F38B8549BD8CCB4099EBA6D59E" hidden="1">#REF!</definedName>
    <definedName name="BO7FE15ABA24B8440CB3D66CB2BEB8CD57" hidden="1">#REF!</definedName>
    <definedName name="BO7FED074D327A46A5B3846340D3E435AA" hidden="1">#REF!</definedName>
    <definedName name="BO8026067F176D423BB8A45430475AA310" hidden="1">#REF!</definedName>
    <definedName name="BO806F055F6D3248B38530AA53D8ABD768" hidden="1">#REF!</definedName>
    <definedName name="BO80E41CB5CADD420F8D0E1B0833B86BE7" hidden="1">#REF!</definedName>
    <definedName name="BO80F01F433AED4BA9B57F1088CBCCE98C" hidden="1">#REF!</definedName>
    <definedName name="BO81124862005F424FA1E78C5F5A56CE77" hidden="1">#REF!</definedName>
    <definedName name="BO8116D3330FC0481ABDE5EA390248C0FB" hidden="1">#REF!</definedName>
    <definedName name="BO812D1D90173740FF9EB59A105954F73E" hidden="1">#REF!</definedName>
    <definedName name="BO81398069C13F4CF48755661AA61D4B05" hidden="1">#REF!</definedName>
    <definedName name="BO8152E1CBEABA406BB88B1EA29F8BD9B5" hidden="1">#REF!</definedName>
    <definedName name="BO815A38454A38422DAE2CBA1F342AB384" hidden="1">#REF!</definedName>
    <definedName name="BO8160DAE7346B4302A174200177384D45" hidden="1">#REF!</definedName>
    <definedName name="BO8161C454A2A04D77934C4F2B83E1D4AB" hidden="1">#REF!</definedName>
    <definedName name="BO8185A22756D844D485A4345BFAA5E51B" hidden="1">#REF!</definedName>
    <definedName name="BO81889E13E8BD4C878CCC1CCC34498B32" hidden="1">#REF!</definedName>
    <definedName name="BO81D37D16DB894932AABCA35600FE54D0" hidden="1">#REF!</definedName>
    <definedName name="BO8204C98D845C47289C2A48ACE7BB360F" hidden="1">#REF!</definedName>
    <definedName name="BO823A35FDC9FF43708B18DB11AE72EA46" hidden="1">#REF!</definedName>
    <definedName name="BO82599D26C22F4ECBAFBDBDDD0AC6B9DC" hidden="1">#REF!</definedName>
    <definedName name="BO8270DC61B3634703802A06111963247A" hidden="1">#REF!</definedName>
    <definedName name="BO8271FF2B72A4468699A1BEBB1CE7770A" hidden="1">#REF!</definedName>
    <definedName name="BO828C727B9F184011B97187B8FE59D9AE" hidden="1">#REF!</definedName>
    <definedName name="BO82AF49A840DC4E97A1E3E116C1017164" hidden="1">#REF!</definedName>
    <definedName name="BO82BC65E019234EAF896CAC4231F81781" hidden="1">#REF!</definedName>
    <definedName name="BO82CDE0C0F8AE420C9AB086E3F934D0FC" hidden="1">#REF!</definedName>
    <definedName name="BO82ED3D19CD6E4FE3941A3E1F6AD39401" hidden="1">#REF!</definedName>
    <definedName name="BO834ED8D711B54779884FECD0FD6C40F5" hidden="1">#REF!</definedName>
    <definedName name="BO835775321D284060B20BC052F1967F91" hidden="1">#REF!</definedName>
    <definedName name="BO836104A2FDD3439ABE6D95097289FA9B" hidden="1">#REF!</definedName>
    <definedName name="BO83DE305067F04E1FAF2073E158A42ED1" hidden="1">#REF!</definedName>
    <definedName name="BO83F96117CD7E43729C8F78CE6AA55364" hidden="1">#REF!</definedName>
    <definedName name="BO841E9D2788184F4B99B75B2D56050952" hidden="1">#REF!</definedName>
    <definedName name="BO845C63CD4426489B984D7A614921953B" hidden="1">#REF!</definedName>
    <definedName name="BO8462467AC4C04364864AA7B0E1E7103B" hidden="1">#REF!</definedName>
    <definedName name="BO847CD7266F44473E873D0BAC81568EE4" hidden="1">#REF!</definedName>
    <definedName name="BO8490395EA5A34B7281F95374AA651140" hidden="1">#REF!</definedName>
    <definedName name="BO84ACB7EA827D44EA920269A783FD03AF" hidden="1">#REF!</definedName>
    <definedName name="BO851125B4C9CF4507A505DFFE9759796E" hidden="1">#REF!</definedName>
    <definedName name="BO8537B991C1704514852540F58377C0F2" hidden="1">#REF!</definedName>
    <definedName name="BO8549AD1E42034B56A5A757A435BE5F99" hidden="1">#REF!</definedName>
    <definedName name="BO85A46695882A420C817331A985BB9006" hidden="1">#REF!</definedName>
    <definedName name="BO85B3AD2EFD8B4EB4ACC21B67E6729BC4" hidden="1">#REF!</definedName>
    <definedName name="BO85CA8185403D4829A471E3C021F11823" hidden="1">#REF!</definedName>
    <definedName name="BO85EB01DFCFE245209787E6272A712082" hidden="1">#REF!</definedName>
    <definedName name="BO85F78F97543D4BAEBAA665AE23BF5F6E" hidden="1">#REF!</definedName>
    <definedName name="BO865E85FAE63F471990E87A9EEEA0EBE2" hidden="1">#REF!</definedName>
    <definedName name="BO866A0D13F47E44558B185A80CB233625" hidden="1">#REF!</definedName>
    <definedName name="BO8674B77AC9C34190AE9EF29F8B3699AA" hidden="1">#REF!</definedName>
    <definedName name="BO86887E9489924B3CB6F2E988412CFB38" hidden="1">#REF!</definedName>
    <definedName name="BO868F562CA4E84985BF12F71371CCBC43" hidden="1">#REF!</definedName>
    <definedName name="BO86B6149BCDCC48A98A3D3C8A3A2729E6" hidden="1">#REF!</definedName>
    <definedName name="BO86BA1D0544E24C5C8A8180FF78CB5B06" hidden="1">#REF!</definedName>
    <definedName name="BO870886B6C73540E7BF1183ECA9AFF2B9" hidden="1">#REF!</definedName>
    <definedName name="BO8711D358A64C4D6AA1DE8CD9A503C0BD" hidden="1">#REF!</definedName>
    <definedName name="BO87299F945EA94175941F16F36740FD72" hidden="1">#REF!</definedName>
    <definedName name="BO8774AB7115B9480BA7502A21831439EB" hidden="1">#REF!</definedName>
    <definedName name="BO87B8EF89B2C846A289AE2145FA25030D" hidden="1">#REF!</definedName>
    <definedName name="BO87CACAE458564193B56975B2B5153420" hidden="1">#REF!</definedName>
    <definedName name="BO87F88410ED7F4182BE480F68D5F7E898" hidden="1">#REF!</definedName>
    <definedName name="BO8803BCBBE7974E4D88C057E49C0A7E07" hidden="1">#REF!</definedName>
    <definedName name="BO8827CF9AC78B41C79197737D53769A81" hidden="1">#REF!</definedName>
    <definedName name="BO884007A616A14E82BF8896F6D6B26A5A" hidden="1">#REF!</definedName>
    <definedName name="BO886E487C7EC9459489C12770C18ABEFD" hidden="1">#REF!</definedName>
    <definedName name="BO88B4A6CA845B4661AD2C9B0437234540" hidden="1">#REF!</definedName>
    <definedName name="BO88D455E4ACC843D4B075A8838BBF7D0C" hidden="1">#REF!</definedName>
    <definedName name="BO8916BA3A93DA473688862DC75848CA2A" hidden="1">#REF!</definedName>
    <definedName name="BO891CBAC1FEC041A9B1D2D5CAF876C3F0" hidden="1">#REF!</definedName>
    <definedName name="BO892CFB3B77F84724BE348F89B434721C" hidden="1">#REF!</definedName>
    <definedName name="BO893A612FBBF546A793F9B2F896C82AB5" hidden="1">#REF!</definedName>
    <definedName name="BO897389AC65794E96B87A0E76349A7E34" hidden="1">#REF!</definedName>
    <definedName name="BO8989F6C0B5DE414BADE674ECD51A4FFF" hidden="1">#REF!</definedName>
    <definedName name="BO89D827B7EF21445F830158AB1DB86EC3" hidden="1">#REF!</definedName>
    <definedName name="BO89EB193C9BF34E028B60BA2D06CDA850" hidden="1">#REF!</definedName>
    <definedName name="BO89F9BF5F1CD24F618FE42E6AEBC567DA" hidden="1">#REF!</definedName>
    <definedName name="BO8A11D840060F48A7A732512C54D8EAE5" hidden="1">#REF!</definedName>
    <definedName name="BO8A270233A6574574A5A316C2111A6B1A" hidden="1">#REF!</definedName>
    <definedName name="BO8A64A4873C0043DFB3995AAF8DC72790" hidden="1">#REF!</definedName>
    <definedName name="BO8A6F64578EA54D39B172DBB5F3870C6C" hidden="1">#REF!</definedName>
    <definedName name="BO8A742A3411094EA2AE29F3285CBDE97D" hidden="1">#REF!</definedName>
    <definedName name="BO8A76E1E597094F4AB0C09CE276EBB2AD" hidden="1">#REF!</definedName>
    <definedName name="BO8A921E1B07E84FE58A86CBFB254FC057" hidden="1">#REF!</definedName>
    <definedName name="BO8AA1781CDFE7451D8158DA9690BFD0CF" hidden="1">#REF!</definedName>
    <definedName name="BO8ABE68A54E9F4069ADD8462748851C18" hidden="1">#REF!</definedName>
    <definedName name="BO8AC7E18C57C84E229E0484E8B9B6A88C" hidden="1">#REF!</definedName>
    <definedName name="BO8ACBA67537FE40D9B10DE69058561E8E" hidden="1">#REF!</definedName>
    <definedName name="BO8B313457CD884D279D2548003F5D238D" hidden="1">#REF!</definedName>
    <definedName name="BO8B73BD8E9A0442A5A9F90AA4A70F6203" hidden="1">#REF!</definedName>
    <definedName name="BO8B979C2BC098453D8F62F9ADF5FEC071" hidden="1">#REF!</definedName>
    <definedName name="BO8BAFA77CB8BD4A9592F0A86BBD33A1B0" hidden="1">#REF!</definedName>
    <definedName name="BO8BDE8563DFDD419597EA3D1993A8E10E" hidden="1">#REF!</definedName>
    <definedName name="BO8BF82CAB71EB4877BE2981B52240CDDB" hidden="1">#REF!</definedName>
    <definedName name="BO8BFBEE5EC43D4067962E8A52A23B2D50" hidden="1">#REF!</definedName>
    <definedName name="BO8C0049F46034494F9A9EA954789841B0" hidden="1">#REF!</definedName>
    <definedName name="BO8C46C2D3D27C44F1AA60C52DBE893015" hidden="1">#REF!</definedName>
    <definedName name="BO8C54B39154C04A089EB3A2B03C75FCAD" hidden="1">#REF!</definedName>
    <definedName name="BO8C5D16B390B84E039A4F635DC9723990" hidden="1">#REF!</definedName>
    <definedName name="BO8C5D1AEB64E34CF69E4AEDEE394D2DF0" hidden="1">#REF!</definedName>
    <definedName name="BO8C756DB6D0084392A94AD363D9B3578A" hidden="1">#REF!</definedName>
    <definedName name="BO8C78667FFC67462C9A1643AC3DEA1B4D" hidden="1">#REF!</definedName>
    <definedName name="BO8CD76D68B350487FA0250A4A2EC5C2AD" hidden="1">#REF!</definedName>
    <definedName name="BO8D0213375C7F4E22A8FB01B418680B0B" hidden="1">#REF!</definedName>
    <definedName name="BO8D0ABD8164D04FC8B630B28D32646B09" hidden="1">#REF!</definedName>
    <definedName name="BO8D1B1B1B73DB404588CEED5EB7DBE08B" hidden="1">#REF!</definedName>
    <definedName name="BO8D24E811C41141359E065633B90B3ACB" hidden="1">#REF!</definedName>
    <definedName name="BO8D675C8D2C204F9EA5F6FB0C91BE9377" hidden="1">#REF!</definedName>
    <definedName name="BO8D8CDB5D0D984AF78FA24D1842552A13" hidden="1">#REF!</definedName>
    <definedName name="BO8DE89F4B4DB24B028D65D7B1C37D49A6" hidden="1">#REF!</definedName>
    <definedName name="BO8E04539AF5EA48F4A85BB9D8405EFE31" hidden="1">#REF!</definedName>
    <definedName name="BO8E64C19B77C74B4DA67868374DB4E3C8" hidden="1">#REF!</definedName>
    <definedName name="BO8E95876454BF4F2CA6988C26A165276E" hidden="1">#REF!</definedName>
    <definedName name="BO8EA5CD8275A64439ABF3E0E90503E2EB" hidden="1">#REF!</definedName>
    <definedName name="BO8EAFF7EBC66B4843859F00C277E10C35" hidden="1">#REF!</definedName>
    <definedName name="BO8EDFDB3F4A244405BD653340E001817F" hidden="1">#REF!</definedName>
    <definedName name="BO8EED6EA8341647B18E46E12EF5981737" hidden="1">#REF!</definedName>
    <definedName name="BO8F3F75AB3A994609B8A1BAA8D827B7D0" hidden="1">#REF!</definedName>
    <definedName name="BO8F4458B31E284C0B90A9336E9C28C284" hidden="1">#REF!</definedName>
    <definedName name="BO8F5C237F8C7C40E58D0B879F90947365" hidden="1">#REF!</definedName>
    <definedName name="BO8F9ADFA732534966ACC45B4222D08278" hidden="1">#REF!</definedName>
    <definedName name="BO8FAB3988FD7A4610BB4D6F6553753FB0" hidden="1">#REF!</definedName>
    <definedName name="BO9003C2B1CEA04D4799A07D012743DEC1" hidden="1">#REF!</definedName>
    <definedName name="BO901024E83D29496B899A127B34EC4440" hidden="1">#REF!</definedName>
    <definedName name="BO9010F2C0CC9E494A99E197637D325788" hidden="1">#REF!</definedName>
    <definedName name="BO9027C5BD01DF42DC93C5D78821D24A6C" hidden="1">#REF!</definedName>
    <definedName name="BO90721953D91A42828345C72DA2C886EF" hidden="1">#REF!</definedName>
    <definedName name="BO90D5B7AE6DF34FC6A182261CEF953B81" hidden="1">#REF!</definedName>
    <definedName name="BO90F76DFC9F5F430F88B468A9892E4AC4" hidden="1">#REF!</definedName>
    <definedName name="BO91262F6339964C14984FDE97C6306DF7" hidden="1">#REF!</definedName>
    <definedName name="BO91511019934B448E8E0723C0742ED2AE" hidden="1">#REF!</definedName>
    <definedName name="BO9155D541487B4FBC9E854615EB1B4E06" hidden="1">#REF!</definedName>
    <definedName name="BO9159C1E514C74EDAB686FCB93521755B" hidden="1">#REF!</definedName>
    <definedName name="BO91AF57D4731E42D3BD43C805328349BB" hidden="1">#REF!</definedName>
    <definedName name="BO91C46125583D4C069EE7155B503E3BDC" hidden="1">#REF!</definedName>
    <definedName name="BO920A4D58587E4B348E656E2FB55DBF5A" hidden="1">#REF!</definedName>
    <definedName name="BO924B50D148534EB4BFAB07809F576F86" hidden="1">#REF!</definedName>
    <definedName name="BO92544256210E49188C03B1EBD2040774" hidden="1">#REF!</definedName>
    <definedName name="BO926B5DA94093402CAF44525268D29478" hidden="1">#REF!</definedName>
    <definedName name="BO92714A6ED6124D27829A03BD605CFABF" hidden="1">#REF!</definedName>
    <definedName name="BO928DC16886B2445797C8B9905F1CD971" hidden="1">#REF!</definedName>
    <definedName name="BO92C9ED6F059A4A3FBF49382DA781E052" hidden="1">#REF!</definedName>
    <definedName name="BO92EA0833D1CB48CFB02613AE12C820A4" hidden="1">#REF!</definedName>
    <definedName name="BO92EFCC3CC64A4D068BF90CD047BA59AD" hidden="1">#REF!</definedName>
    <definedName name="BO92EFFAEB634443FE91C7F58365598D5E" hidden="1">#REF!</definedName>
    <definedName name="BO92F6D42A17AC4074BBD00DCE92DF03C9" hidden="1">#REF!</definedName>
    <definedName name="BO930DA66B28B14BEAA44697A5823258AA" hidden="1">#REF!</definedName>
    <definedName name="BO9329BF9F354242D086A1F242CA6684D6" hidden="1">#REF!</definedName>
    <definedName name="BO932B0A19ACC444A2BB8954EED654465A" hidden="1">#REF!</definedName>
    <definedName name="BO933ED92411824C6FAC78C97BA2A11AAB" hidden="1">#REF!</definedName>
    <definedName name="BO933FAA4514814F85818066C84AF854C9" hidden="1">#REF!</definedName>
    <definedName name="BO93A4D280E8CA43DC8B02811F751ABAA2" hidden="1">#REF!</definedName>
    <definedName name="BO93B2980E647143A5A17C67935ED6DC7F" hidden="1">#REF!</definedName>
    <definedName name="BO93EBF6734EA34A90BA493473DE688EBF" hidden="1">#REF!</definedName>
    <definedName name="BO93ECFE632155481DA0FDBB0615E7281C" hidden="1">#REF!</definedName>
    <definedName name="BO93F310F9C2F24700BD756AB5D39C0C70" hidden="1">#REF!</definedName>
    <definedName name="BO9406D55A95A444A3B45C4B90FE2D125A" hidden="1">#REF!</definedName>
    <definedName name="BO94073230D0F44D879F25D75E8A1F6E7E" hidden="1">#REF!</definedName>
    <definedName name="BO94220D9907CC4E24A9678F2D022262BF" hidden="1">#REF!</definedName>
    <definedName name="BO94286E15B5C249DF83B6D785E99910F3" hidden="1">#REF!</definedName>
    <definedName name="BO942AFFE69A8B4A8C80C2C626B5017758" hidden="1">#REF!</definedName>
    <definedName name="BO943F7197EDF04FF2A7D1A29789D38FC7" hidden="1">#REF!</definedName>
    <definedName name="BO9440F575DEAD4D009356CD54D15D0646" hidden="1">#REF!</definedName>
    <definedName name="BO945D4AE586B049C4B26F43D2964BF053" hidden="1">#REF!</definedName>
    <definedName name="BO9479247504A240DB8AA62248BA3AD62A" hidden="1">#REF!</definedName>
    <definedName name="BO948E4098C46048728921E52405E20CE2" hidden="1">#REF!</definedName>
    <definedName name="BO9494C43445E94B2F9101B150DA348936" hidden="1">#REF!</definedName>
    <definedName name="BO94C268B1ABDC4BE5AF160FC92E6E930E" hidden="1">#REF!</definedName>
    <definedName name="BO94CAC1B2B9184A0CA149982A6B0EDA40" hidden="1">#REF!</definedName>
    <definedName name="BO95297CC5443C4A87921219AEDB0053A4" hidden="1">#REF!</definedName>
    <definedName name="BO95315A491963462088AB010F1E6536ED" hidden="1">#REF!</definedName>
    <definedName name="BO9531F6C583AD4A5B8EACA1697DCA76E5" hidden="1">#REF!</definedName>
    <definedName name="BO9546AAE559804D05934EF2CC58527114" hidden="1">#REF!</definedName>
    <definedName name="BO955821DBA81848509481FD646A939426" hidden="1">#REF!</definedName>
    <definedName name="BO9569473B49744295BBBB13BF84496763" hidden="1">#REF!</definedName>
    <definedName name="BO95B8948E71674C9BBD6DC47262E07D3C" hidden="1">#REF!</definedName>
    <definedName name="BO96012A3695F24EEDA41060270FB23FD7" hidden="1">#REF!</definedName>
    <definedName name="BO961753E720B34B64928183DBF2D50EF4" hidden="1">#REF!</definedName>
    <definedName name="BO9619A3E64E904BBF830DEA71105C6554" hidden="1">#REF!</definedName>
    <definedName name="BO961B2829573B4BF3AEDBD5F574CBDFBE" hidden="1">#REF!</definedName>
    <definedName name="BO963AA06C95F0448C98E7B7ADF814B641" hidden="1">#REF!</definedName>
    <definedName name="BO9655D4D083304B6B84234D7B3D520D2C" hidden="1">#REF!</definedName>
    <definedName name="BO96C96D0DC4524E10AD2A3B05945FC3F1" hidden="1">#REF!</definedName>
    <definedName name="BO96D6B2D14BCE426B82DFC4BC6BE36452" hidden="1">#REF!</definedName>
    <definedName name="BO96DD60ACDEAB49279901EDA429A1D057" hidden="1">#REF!</definedName>
    <definedName name="BO9705DA3C5FE549B1B6C232BEE3BE0B4A" hidden="1">#REF!</definedName>
    <definedName name="BO971ABF41FC324365BB3C3958837215AD" hidden="1">#REF!</definedName>
    <definedName name="BO972EF9E0468B46789B22F42FA9EDF429" hidden="1">#REF!</definedName>
    <definedName name="BO97435E36457D4D9F8A41E78406793419" hidden="1">#REF!</definedName>
    <definedName name="BO974DD56617CC44BB82F4580C5391D3C4" hidden="1">#REF!</definedName>
    <definedName name="BO9763C8E8672C44EE9CC8F3034DE59781" hidden="1">#REF!</definedName>
    <definedName name="BO97705033685D404CA111963901512904" hidden="1">#REF!</definedName>
    <definedName name="BO97754172F33648A1B02D0D2E9D35C937" hidden="1">#REF!</definedName>
    <definedName name="BO97B220745DA94ED7BB96EECFA8DC4E6E" hidden="1">#REF!</definedName>
    <definedName name="BO97E864FF22354435934B5E0583930B1A" hidden="1">#REF!</definedName>
    <definedName name="BO9809C12F3B384ADF849C353B35FBAA0D" hidden="1">#REF!</definedName>
    <definedName name="BO9847A201EFCB4ACB9B307CE635AEB5E1" hidden="1">#REF!</definedName>
    <definedName name="BO98CB2505045548E2961B8E6D1605915E" hidden="1">#REF!</definedName>
    <definedName name="BO98D37362E38B4CDA8C9E54163DEBEB0D" hidden="1">#REF!</definedName>
    <definedName name="BO98E5E992939548CE8FEDD43F3C859A4F" hidden="1">#REF!</definedName>
    <definedName name="BO98EE941FAF8946578E04E20339EF8603" hidden="1">#REF!</definedName>
    <definedName name="BO9916AA24635F4BF297FA83B8070D44FE" hidden="1">#REF!</definedName>
    <definedName name="BO9922DCDDA14C416E94C27CE584A50205" hidden="1">#REF!</definedName>
    <definedName name="BO9952FD1FDB394000A77CFF0ECF03E8D2" hidden="1">#REF!</definedName>
    <definedName name="BO9966FC2A064D44348ED41FEA6E021D6E" hidden="1">#REF!</definedName>
    <definedName name="BO99746685114E4D81834B645CEAD25AA3" hidden="1">#REF!</definedName>
    <definedName name="BO9984FAA95CC94B57809C5AA8ADD50266" hidden="1">#REF!</definedName>
    <definedName name="BO99986C2F1A874F3AB3EFFC6732063BAA" hidden="1">#REF!</definedName>
    <definedName name="BO9999A410B168401BA23B06933F517548" hidden="1">#REF!</definedName>
    <definedName name="BO99A5EA3B6465412E99F307619EFF22BA" hidden="1">#REF!</definedName>
    <definedName name="BO99BAC6217DB74194A730AF104092B111" hidden="1">#REF!</definedName>
    <definedName name="BO99C4CA4681754EEA872316A386BE91B9" hidden="1">#REF!</definedName>
    <definedName name="BO99E873DF55E2407AA79BE4AC482D57C1" hidden="1">#REF!</definedName>
    <definedName name="BO99FFBEBD80BD4018998241073ABBEC36" hidden="1">#REF!</definedName>
    <definedName name="BO9A05D1ED402548C7BCD6598F99A3D539" hidden="1">#REF!</definedName>
    <definedName name="BO9A0A3EF557FE4FF79C9C276FF2750A78" hidden="1">#REF!</definedName>
    <definedName name="BO9A4A94F5AF7D4C0395CB3119F73CE421" hidden="1">#REF!</definedName>
    <definedName name="BO9A59FC65E18E4F21B33CA5B9F96320B3" hidden="1">#REF!</definedName>
    <definedName name="BO9A78932710404751B80863614952311A" hidden="1">#REF!</definedName>
    <definedName name="BO9AB4EE1BE75A4835A849BC3D07FB835E" hidden="1">#REF!</definedName>
    <definedName name="BO9AD7468F6951475F80B883FFA1EFF394" hidden="1">#REF!</definedName>
    <definedName name="BO9AE63B8B66BF4271961E67AB87C27BE3" hidden="1">#REF!</definedName>
    <definedName name="BO9AFDD4CFEDE84C3CAEAD110DF748A416" hidden="1">#REF!</definedName>
    <definedName name="BO9B07B29E896D4E689C3E019FE42771E7" hidden="1">#REF!</definedName>
    <definedName name="BO9B640C81FAC3478A9C0CE081CB3E73D5" hidden="1">#REF!</definedName>
    <definedName name="BO9B6675559D5942B3B387B2E69918ECCC" hidden="1">#REF!</definedName>
    <definedName name="BO9BAECBA19405487FB031825E7B70BE1C" hidden="1">#REF!</definedName>
    <definedName name="BO9BB7786E205641A9BCB10515C5FB9C5C" hidden="1">#REF!</definedName>
    <definedName name="BO9BBBD5E6AA58480F99501CB155F50055" hidden="1">#REF!</definedName>
    <definedName name="BO9BC62009464D4CDC8AFA09C3FB8BBE87" hidden="1">#REF!</definedName>
    <definedName name="BO9BE41D1F231A418F830EAA8396305640" hidden="1">#REF!</definedName>
    <definedName name="BO9C17161872F74DB0BA6C03506E72CEFE" hidden="1">#REF!</definedName>
    <definedName name="BO9C95306ECA8A4DF29A67E71B4C27512C" hidden="1">#REF!</definedName>
    <definedName name="BO9CA845EC09454761BFF0DC05A2EB3A06" hidden="1">#REF!</definedName>
    <definedName name="BO9CBCC0D3894A44B58DAC2B863B7E25B3" hidden="1">#REF!</definedName>
    <definedName name="BO9D0FB7C1C3B841A59A5E9CAD840B8C0F" hidden="1">#REF!</definedName>
    <definedName name="BO9D2EC89415594DFCBFA383F91B4F5835" hidden="1">#REF!</definedName>
    <definedName name="BO9D382EA010864BB39B897D3D6C08CE6F" hidden="1">#REF!</definedName>
    <definedName name="BO9D566E07211A4542B709221142FB26CC" hidden="1">#REF!</definedName>
    <definedName name="BO9D5B83458C744002B63E411CDE03ECB7" hidden="1">#REF!</definedName>
    <definedName name="BO9D679CDB0BC745C492504DED9E16F0C1" hidden="1">#REF!</definedName>
    <definedName name="BO9D9E159D0FE347688EBFFA8002E44AD0" hidden="1">#REF!</definedName>
    <definedName name="BO9DE21AB0C811455699C778ECB24B4AD9" hidden="1">#REF!</definedName>
    <definedName name="BO9DEF2EE08D964A7E8310419E9921EE75" hidden="1">#REF!</definedName>
    <definedName name="BO9E003DA1F36B44AB9EC08ACBAEE6F65D" hidden="1">#REF!</definedName>
    <definedName name="BO9E0C25B7E0C84BFE9426A44CBF8937BB" hidden="1">#REF!</definedName>
    <definedName name="BO9E3D1164FF204D198D23C9100A1AEA98" hidden="1">#REF!</definedName>
    <definedName name="BO9E4FD01082214E3F8437C9DF0F856DBF" hidden="1">#REF!</definedName>
    <definedName name="BO9E592C4A1FD54960AAB050B54EBC10CB" hidden="1">#REF!</definedName>
    <definedName name="BO9E99CD5583BF4ABC9E6E2B3ECDCCA708" hidden="1">#REF!</definedName>
    <definedName name="BO9EC96CBE66E94173B9AD6AFFF322328A" hidden="1">#REF!</definedName>
    <definedName name="BO9EE40B3D0579479EA703138ABB06409C" hidden="1">#REF!</definedName>
    <definedName name="BO9EEDCF5DB65140C1B2B70A982B0F3E91" hidden="1">#REF!</definedName>
    <definedName name="BO9F07CBAC4C5F49DE92CC2A52C21CAB7E" hidden="1">#REF!</definedName>
    <definedName name="BO9F10FA186178484FABB4E8B074B15420" hidden="1">#REF!</definedName>
    <definedName name="BO9F34E55FDD3A4D32B20E4E980B02C425" hidden="1">#REF!</definedName>
    <definedName name="BO9F40D694D9684B508FA9A8F103228394" hidden="1">#REF!</definedName>
    <definedName name="BO9F54818F41EF40E6A9F3633AB2F2EA20" hidden="1">#REF!</definedName>
    <definedName name="BO9F6B8C696CF146C280FEB5D6C749222C" hidden="1">#REF!</definedName>
    <definedName name="BO9F71EDDE4E924BF3A0A7E8E09E21BF3A" hidden="1">#REF!</definedName>
    <definedName name="BO9F7F85E5F8D34CDDA86FC6528443462F" hidden="1">#REF!</definedName>
    <definedName name="BO9FBFFA7083694DD3AD4640D05A58F483" hidden="1">#REF!</definedName>
    <definedName name="BO9FDC777231194DEBAE529B75C7703B12" hidden="1">#REF!</definedName>
    <definedName name="BOA006F4ABB05B4841864CE9366EE3464D" hidden="1">#REF!</definedName>
    <definedName name="BOA01AB44C3CB1473A905F71A02375605D" hidden="1">#REF!</definedName>
    <definedName name="BOA03D360312ED4F30BACC528D9A68ADA8" hidden="1">#REF!</definedName>
    <definedName name="BOA092EBD10A39436D961FC4626BA9D54B" hidden="1">#REF!</definedName>
    <definedName name="BOA0973CD7CB0D4427822DCC15C8DC36E6" hidden="1">#REF!</definedName>
    <definedName name="BOA09939E62F734F3790CB58BAACFAF893" hidden="1">#REF!</definedName>
    <definedName name="BOA0A6F7DBC13340D99A8C09D43A8C5FDD" hidden="1">#REF!</definedName>
    <definedName name="BOA0A8CC93F5D64DCD97471686FFBAD7A1" hidden="1">#REF!</definedName>
    <definedName name="BOA103EFA0D3EE40399ECD9FAE4B4DC409" hidden="1">#REF!</definedName>
    <definedName name="BOA11A3364279C4FC0B49B5233DDFB7141" hidden="1">#REF!</definedName>
    <definedName name="BOA13EC5CDB2214E749DF116E65443FF6F" hidden="1">#REF!</definedName>
    <definedName name="BOA141CE166F8440C3A8CD0C0AB35AE9C6" hidden="1">#REF!</definedName>
    <definedName name="BOA152F44A37C4455681690219A61BB8B3" hidden="1">#REF!</definedName>
    <definedName name="BOA15AEAA763514B49B56E0598A1F4F5B6" hidden="1">#REF!</definedName>
    <definedName name="BOA161645A570249BAA9140EF1ADACF4CD" hidden="1">#REF!</definedName>
    <definedName name="BOA169A3CB6EE44860BB3708E0DF1BC3AF" hidden="1">#REF!</definedName>
    <definedName name="BOA1758065E1644D98A1D35456D11460EC" hidden="1">#REF!</definedName>
    <definedName name="BOA1A05E26429E4F3195FA94B46415BFDA" hidden="1">#REF!</definedName>
    <definedName name="BOA1E2A5EE861F49C38EE305E436EEFE96" hidden="1">#REF!</definedName>
    <definedName name="BOA1FF26CC55B443828B3455BBCDFFD9E1" hidden="1">#REF!</definedName>
    <definedName name="BOA22B3CD7328748DCA7244693DF118DB7" hidden="1">#REF!</definedName>
    <definedName name="BOA2412A5E6D57468B938BE2B72C05DA56" hidden="1">#REF!</definedName>
    <definedName name="BOA2534E435EDB40A392C16CD7756BF8AC" hidden="1">#REF!</definedName>
    <definedName name="BOA27561E4E6D54D2E82204A11F24FBE9A" hidden="1">#REF!</definedName>
    <definedName name="BOA283388003664BE3B1DC3A3FFF38FE73" hidden="1">#REF!</definedName>
    <definedName name="BOA2859B8A4F184F7D8C8ACEB84BCC80E1" hidden="1">#REF!</definedName>
    <definedName name="BOA289AA4645634A87B4FB1CCD6F128776" hidden="1">#REF!</definedName>
    <definedName name="BOA29B3938849B4A3C87A0DE3336238EAE" hidden="1">#REF!</definedName>
    <definedName name="BOA2A0FA23CD564225A72813CC35CFC8D6" hidden="1">#REF!</definedName>
    <definedName name="BOA2CC00FFAA57489F9D9480BE93021654" hidden="1">#REF!</definedName>
    <definedName name="BOA2D1DDA741CE4F6B9D71E5D5771574D6" hidden="1">#REF!</definedName>
    <definedName name="BOA2E484543D694D02994BC4EC2F655330" hidden="1">#REF!</definedName>
    <definedName name="BOA315AA4931CC4001A9EC8F6920A91C79" hidden="1">#REF!</definedName>
    <definedName name="BOA32426FCD5BF4607A33D160E9645EB0D" hidden="1">#REF!</definedName>
    <definedName name="BOA33A7D819F024B85B56B7D2A2E4484D7" hidden="1">#REF!</definedName>
    <definedName name="BOA352B72344F0429E86D9ED262C4398FA" hidden="1">#REF!</definedName>
    <definedName name="BOA35594FBAC6C4023A87A6DCB6BA099EA" hidden="1">#REF!</definedName>
    <definedName name="BOA39EB795244B453F9C0B7BB24072C50B" hidden="1">#REF!</definedName>
    <definedName name="BOA3ABC3ACDB7C467FA9004B72803A383E" hidden="1">#REF!</definedName>
    <definedName name="BOA3B2EB35C3BF4AD2AE5C9FBEA422359B" hidden="1">#REF!</definedName>
    <definedName name="BOA3B6C2E31A424B5884BD468565BC45E1" hidden="1">#REF!</definedName>
    <definedName name="BOA3F98ABF94274EBDBA8B8C0A346CF6BF" hidden="1">#REF!</definedName>
    <definedName name="BOA42602D37E80421497F71AE8DF396BFB" hidden="1">#REF!</definedName>
    <definedName name="BOA44AE348903746CA9B8ABE6EF71D1077" hidden="1">#REF!</definedName>
    <definedName name="BOA462C80DE3494FC685782204231EF933" hidden="1">#REF!</definedName>
    <definedName name="BOA4649298C78E4096A85D8FD30642C288" hidden="1">#REF!</definedName>
    <definedName name="BOA4748AD854304C5B817167E99614D86A" hidden="1">#REF!</definedName>
    <definedName name="BOA47E09412705450888DD8453BF6DCA12" hidden="1">#REF!</definedName>
    <definedName name="BOA4940DB879CF4599A4F180784D029065" hidden="1">#REF!</definedName>
    <definedName name="BOA4A383CBB5DA4205B715E501850002D6" hidden="1">#REF!</definedName>
    <definedName name="BOA4B854E4A98E4EE8B599A4C36A99C92F" hidden="1">#REF!</definedName>
    <definedName name="BOA4DF3CBC0DFB41228237A09E59236542" hidden="1">#REF!</definedName>
    <definedName name="BOA4F66357C5124D408BDE2D48F6F81BDA" hidden="1">#REF!</definedName>
    <definedName name="BOA50372BAFCAA49439AF1A75FA936229B" hidden="1">#REF!</definedName>
    <definedName name="BOA50776DD34F341719EF3B1C7B8D350A9" hidden="1">#REF!</definedName>
    <definedName name="BOA52077D9BB274AFAB79A440D6D5E9C65" hidden="1">#REF!</definedName>
    <definedName name="BOA5563290A14545B291A1460769DA573E" hidden="1">#REF!</definedName>
    <definedName name="BOA56250C6D113490494A85508FA96F117" hidden="1">#REF!</definedName>
    <definedName name="BOA569850F54084856964BAC3DD63DE6CF" hidden="1">#REF!</definedName>
    <definedName name="BOA581B3576FD14DDA8428A257E41BD465" hidden="1">#REF!</definedName>
    <definedName name="BOA59812A6C8F6471D8B7808CD5A2D4E46" hidden="1">#REF!</definedName>
    <definedName name="BOA5F52A81589749329CDCE8685E3175F2" hidden="1">#REF!</definedName>
    <definedName name="BOA61A6AC1202F4579BCCF9BDB3C59424F" hidden="1">#REF!</definedName>
    <definedName name="BOA632E1E19F6146D8B540BA96DD9F15BF" hidden="1">#REF!</definedName>
    <definedName name="BOA65CEC24542D4292AAD5283DBB046FE4" hidden="1">#REF!</definedName>
    <definedName name="BOA6CEB363B62D4A5E8653E0BEE5CE80FD" hidden="1">#REF!</definedName>
    <definedName name="BOA6E203E4C48E4F42A3FA31107DA549DE" hidden="1">#REF!</definedName>
    <definedName name="BOA707A60280214C118EE4576BCB8B7DAB" hidden="1">#REF!</definedName>
    <definedName name="BOA712AA636CCB425093E780C6F6E88895" hidden="1">#REF!</definedName>
    <definedName name="BOA728B6EAF7A14885845F7AA7D62EB408" hidden="1">#REF!</definedName>
    <definedName name="BOA74AA104568E47BD86B932FFDA257D7C" hidden="1">#REF!</definedName>
    <definedName name="BOA75545E5DDD144219F5A61A771BF481F" hidden="1">#REF!</definedName>
    <definedName name="BOA78A2F476D7443DA9A43D445AD643547" hidden="1">#REF!</definedName>
    <definedName name="BOA791A74458E94B4FBEE935AC97E2C20A" hidden="1">#REF!</definedName>
    <definedName name="BOA79FF83862C844F696454C0522D0843E" hidden="1">#REF!</definedName>
    <definedName name="BOA7DEC5F243FB4F35912907E0D2F89E0A" hidden="1">#REF!</definedName>
    <definedName name="BOA7FF2C28276841DDA5FD8013F2976256" hidden="1">#REF!</definedName>
    <definedName name="BOA80A354E42AB46F8BB5D1820B60A5551" hidden="1">#REF!</definedName>
    <definedName name="BOA8206628314E4A578EFEF6514ED8FA60" hidden="1">#REF!</definedName>
    <definedName name="BOA845FB7BA6F94DD384D9239414F1084D" hidden="1">#REF!</definedName>
    <definedName name="BOA8540DFBF8EF49C5AB8D4B08918806F3" hidden="1">#REF!</definedName>
    <definedName name="BOA86399A514B142459FA538ED95ED75D7" hidden="1">#REF!</definedName>
    <definedName name="BOA867A12A4E9B4122A055945A85515980" hidden="1">#REF!</definedName>
    <definedName name="BOA880BD92CB5B4C59AA5C0A8CA4F5372F" hidden="1">#REF!</definedName>
    <definedName name="BOA8957C86FB6643AC809FD39567629B64" hidden="1">#REF!</definedName>
    <definedName name="BOA8AB53237752430BB0B4104856BA4E2A" hidden="1">#REF!</definedName>
    <definedName name="BOA8BDC17C9B004D55A015D84C15CB45EB" hidden="1">#REF!</definedName>
    <definedName name="BOA901AF30926D453BB7505F619BF078C6" hidden="1">#REF!</definedName>
    <definedName name="BOA905A35F3C83427BAF8078DEA92E3DCC" hidden="1">#REF!</definedName>
    <definedName name="BOA91942887A174391853984C0DB8FA258" hidden="1">#REF!</definedName>
    <definedName name="BOA924C8471B3D4BEFBFB2779ECB07D4B5" hidden="1">#REF!</definedName>
    <definedName name="BOA92CD5ABDF7142A9A3BBE8219AB7AD1E" hidden="1">#REF!</definedName>
    <definedName name="BOA941C0CD3F314CADA478A0C1CD85D250" hidden="1">#REF!</definedName>
    <definedName name="BOA960BBD34FE24271BB6009F552117A5E" hidden="1">#REF!</definedName>
    <definedName name="BOA97D1C5882D9460FB9B7E8BE3E06D7C7" hidden="1">#REF!</definedName>
    <definedName name="BOA99B3EA44A6444AD81F311DA7CDA0E02" hidden="1">#REF!</definedName>
    <definedName name="BOA9AFF096E6444A7E8455417EDE43E417" hidden="1">#REF!</definedName>
    <definedName name="BOA9DCE25621BA40C296FF0BBC64986F2B" hidden="1">#REF!</definedName>
    <definedName name="BOAA01475766094341BAC5937C45B98679" hidden="1">#REF!</definedName>
    <definedName name="BOAA0860BF715E47AC9514FA50EA6E61AF" hidden="1">#REF!</definedName>
    <definedName name="BOAA1E223595434D068D4C203B89333068" hidden="1">#REF!</definedName>
    <definedName name="BOAA37683A5AAF416AA96E3DADC31E1AC4" hidden="1">#REF!</definedName>
    <definedName name="BOAA3F9143BD93402B92B4D5E889675490" hidden="1">#REF!</definedName>
    <definedName name="BOAA7F88AD6DC24F15815B41B5545C66B0" hidden="1">#REF!</definedName>
    <definedName name="BOAAF327AFC0664C7091659BAFCB27C490" hidden="1">#REF!</definedName>
    <definedName name="BOAAFFA14D3B8C42998A9CCDB720EFA746" hidden="1">#REF!</definedName>
    <definedName name="BOAB2FFF70AB0E4B7DBDC7FC821977E79A" hidden="1">#REF!</definedName>
    <definedName name="BOAB55A49C750F4A04BB95727169E240E7" hidden="1">#REF!</definedName>
    <definedName name="BOAB82E269C9C44E749643F11D7E8DC781" hidden="1">#REF!</definedName>
    <definedName name="BOABA37D4AAAF34670989EA3781641E276" hidden="1">#REF!</definedName>
    <definedName name="BOABBB8A5582AF477181C945BF9631CC31" hidden="1">#REF!</definedName>
    <definedName name="BOABBCC65C502741CFA6171DACF843BA39" hidden="1">#REF!</definedName>
    <definedName name="BOABBEDF0B098A4D5BAD03B9ADDF109A8A" hidden="1">#REF!</definedName>
    <definedName name="BOABE634B5257648299573C5F63F4789DB" hidden="1">#REF!</definedName>
    <definedName name="BOABE796C119AC4DD4AD13723882F95431" hidden="1">#REF!</definedName>
    <definedName name="BOABF49C33DA224342BB7F2E87F17C1DB3" hidden="1">#REF!</definedName>
    <definedName name="BOAC079C7332FB405D90554C0619547187" hidden="1">#REF!</definedName>
    <definedName name="BOAC254DA305B94649A40A1818F4397657" hidden="1">#REF!</definedName>
    <definedName name="BOAC42AA5A12354BB6ABF8F402A90E9584" hidden="1">#REF!</definedName>
    <definedName name="BOAC61F7699EB644B28983D0AA8E23DC41" hidden="1">#REF!</definedName>
    <definedName name="BOAC6F009BD4564DF482F3FD521B8DD5EC" hidden="1">#REF!</definedName>
    <definedName name="BOAC9D19CAAE6E4BA58BB8B42C2FEB90A0" hidden="1">#REF!</definedName>
    <definedName name="BOACB4EB5ACCF641E594B4370068A37C9C" hidden="1">#REF!</definedName>
    <definedName name="BOACBE6399B62B4EE0940B3DE41E102E4C" hidden="1">#REF!</definedName>
    <definedName name="BOAD109524018746029F061D1102BE87A6" hidden="1">#REF!</definedName>
    <definedName name="BOAD20497ABDDF428683C9AA6B905928CA" hidden="1">#REF!</definedName>
    <definedName name="BOAD4C8585543C420C9900B3D1DE628AFD" hidden="1">#REF!</definedName>
    <definedName name="BOAD51D154FD2A44888BB75B466BB3E12D" hidden="1">#REF!</definedName>
    <definedName name="BOADEA752D0A9F4765BC7D7C566BFED409" hidden="1">#REF!</definedName>
    <definedName name="BOAE03B6416C174C3C959BE294997057DF" hidden="1">#REF!</definedName>
    <definedName name="BOAE216CC5B8D845F8813B2A359845EA1B" hidden="1">#REF!</definedName>
    <definedName name="BOAE43C9E5ED7544BF9AA630E3E7AC4A0F" hidden="1">#REF!</definedName>
    <definedName name="BOAE845F26838B4190AB1940D3C571CCD4" hidden="1">#REF!</definedName>
    <definedName name="BOAE9A5402D50645F0AF1D1E3ECB6210EA" hidden="1">#REF!</definedName>
    <definedName name="BOAEDE2D12CB7E485F9D076390A0D1B42E" hidden="1">#REF!</definedName>
    <definedName name="BOAEE4C7AD3A0D4945BAAE43130AE8345F" hidden="1">#REF!</definedName>
    <definedName name="BOAF1B98F1E4DC4A63B1711F6E8BC3F91E" hidden="1">#REF!</definedName>
    <definedName name="BOAF70E8C078C44B15848B0157DAEB030D" hidden="1">#REF!</definedName>
    <definedName name="BOAFB48AC82A044805A64B6552F84ABBAA" hidden="1">#REF!</definedName>
    <definedName name="BOAFE182F766BE4779BE06CF0DCFCE9311" hidden="1">#REF!</definedName>
    <definedName name="BOAFEF08D3BC8E4FA4AF0F9B54EC8311E3" hidden="1">#REF!</definedName>
    <definedName name="BOB0005FEC357741F1B08AFDCDA6737282" hidden="1">#REF!</definedName>
    <definedName name="BOB024CCF181264ECE85BFF081215167FF" hidden="1">#REF!</definedName>
    <definedName name="BOB06879D010704034846308A026AC0104" hidden="1">#REF!</definedName>
    <definedName name="BOB07B7C18C6C940DCA55EFA4F331BC4D8" hidden="1">#REF!</definedName>
    <definedName name="BOB0ADE433516B4482B5672D405EDF049B" hidden="1">#REF!</definedName>
    <definedName name="BOB0CACCD738524BF98BF13A8D99CB826A" hidden="1">#REF!</definedName>
    <definedName name="BOB0D1157E835946EF8B49FC7A4D347D33" hidden="1">#REF!</definedName>
    <definedName name="BOB0DB03BB544B4DDC80F0339B570ABDFD" hidden="1">#REF!</definedName>
    <definedName name="BOB0DE2293AB3D439CABB387AA445D830E" hidden="1">#REF!</definedName>
    <definedName name="BOB0E665E57F50460EAFE68DA73B20B1FB" hidden="1">#REF!</definedName>
    <definedName name="BOB118B30094824A7BB27DE65C8F1CA545" hidden="1">#REF!</definedName>
    <definedName name="BOB11E3C10088E4498AEAA83D086237A5F" hidden="1">#REF!</definedName>
    <definedName name="BOB1378CE222264DCFA73EBB47436B5203" hidden="1">#REF!</definedName>
    <definedName name="BOB13AB377472C4EDEBB446C5D4CFD7FF3" hidden="1">#REF!</definedName>
    <definedName name="BOB184616FB5BC4637B82004F40B23E788" hidden="1">#REF!</definedName>
    <definedName name="BOB185D168B4244E8483A302F590E19A55" hidden="1">#REF!</definedName>
    <definedName name="BOB18CA3F64CB04767AED01AA8490DB779" hidden="1">#REF!</definedName>
    <definedName name="BOB19B4ED5A5DF4C8AAA9FAB05B282DC3E" hidden="1">#REF!</definedName>
    <definedName name="BOB1F1C272A006471A914ACD7DF91D3F84" hidden="1">#REF!</definedName>
    <definedName name="BOB1F3558029C34A18BE2B422B0D9601AB" hidden="1">#REF!</definedName>
    <definedName name="BOB1FC6C03F3E749DF83826D310F4971EC" hidden="1">#REF!</definedName>
    <definedName name="BOB2174B9FD1A845A0AE1CE36C64119C7B" hidden="1">#REF!</definedName>
    <definedName name="BOB2187ECA0E1B4D86BE3F24606F147AA6" hidden="1">#REF!</definedName>
    <definedName name="BOB25C2C23C245424EB9EE1D9E9F34950B" hidden="1">#REF!</definedName>
    <definedName name="BOB26205A33F8B495DB98591C55C49AFEB" hidden="1">#REF!</definedName>
    <definedName name="BOB262E38128BE44AFACB9773BC536ACC0" hidden="1">#REF!</definedName>
    <definedName name="BOB28D198A17724199854C56E873CA3CD9" hidden="1">#REF!</definedName>
    <definedName name="BOB2CFF02E995448899DD7AA9BFA754975" hidden="1">#REF!</definedName>
    <definedName name="BOB2E6C59B39DD4FDDADBB253AB1CA4A42" hidden="1">#REF!</definedName>
    <definedName name="BOB2EC1F6E53524B0FB3EAAB47B75E1A4A" hidden="1">#REF!</definedName>
    <definedName name="BOB2FF2C05B4B24566A4378E9F6A30DAA6" hidden="1">#REF!</definedName>
    <definedName name="BOB30878E62D94405B94EB42E77D410AA6" hidden="1">#REF!</definedName>
    <definedName name="BOB35A440D208A4881A3ABF94FA1592708" hidden="1">#REF!</definedName>
    <definedName name="BOB394F8C1BC9E4FFFB00A89B6B1F07030" hidden="1">#REF!</definedName>
    <definedName name="BOB3BED51348A144A482D58659F020672D" hidden="1">#REF!</definedName>
    <definedName name="BOB3E2F4C5C24F4FDB859294B731A7526D" hidden="1">#REF!</definedName>
    <definedName name="BOB40E52CEE8564B77A41F6A21CE7B305D" hidden="1">#REF!</definedName>
    <definedName name="BOB416943CDCFB4F43AA7C6819E2F9B12D" hidden="1">#REF!</definedName>
    <definedName name="BOB42CD81F746C4B4E95ACCE3D02580BE7" hidden="1">#REF!</definedName>
    <definedName name="BOB43F86CF00F74F48B06EECB2304B477D" hidden="1">#REF!</definedName>
    <definedName name="BOB445E9AD75E847939A2B1557BF5971F9" hidden="1">#REF!</definedName>
    <definedName name="BOB479A46B5B804011BD5757EB99D00230" hidden="1">#REF!</definedName>
    <definedName name="BOB47FC43118E146BDB3CAAF1100AE4BA9" hidden="1">#REF!</definedName>
    <definedName name="BOB499772055A24A87B84BB365CB71EF04" hidden="1">#REF!</definedName>
    <definedName name="BOB4AC7EF692F84E2DA30ABC01858F46BF" hidden="1">#REF!</definedName>
    <definedName name="BOB4E2CA0EE6E74647B60DA3564245A717" hidden="1">#REF!</definedName>
    <definedName name="BOB50BF41DCD164684B1F2B21C949F656F" hidden="1">#REF!</definedName>
    <definedName name="BOB53972A3FF444E36B5C5A6F9314FEF44" hidden="1">#REF!</definedName>
    <definedName name="BOB56475FD822948B7A28C547B153EB0B6" hidden="1">#REF!</definedName>
    <definedName name="BOB57709B4B68746E7B7B36AE6CD17CA91" hidden="1">#REF!</definedName>
    <definedName name="BOB58C2859469F4F7E8180DA5462279541" hidden="1">#REF!</definedName>
    <definedName name="BOB599A09F8E8C43EDA96DE5174F3C32D0" hidden="1">#REF!</definedName>
    <definedName name="BOB5D1339BC11C47F9996A96FA13719AC5" hidden="1">#REF!</definedName>
    <definedName name="BOB5D16031AAE94686A01B98E3F1B32BB1" hidden="1">#REF!</definedName>
    <definedName name="BOB63700DC41E8405192EC6B4CED6A1B62" hidden="1">#REF!</definedName>
    <definedName name="BOB664A434F7C242089CB97CD90496E73A" hidden="1">#REF!</definedName>
    <definedName name="BOB666B5A1CA664A37B71F765D2CEA59FD" hidden="1">#REF!</definedName>
    <definedName name="BOB6711245BFC04DC491D154B426C58F12" hidden="1">#REF!</definedName>
    <definedName name="BOB69A54AB6B0843AA8F5A296614E69E51" hidden="1">#REF!</definedName>
    <definedName name="BOB6A0A16FDDBC445698D5A7013BFF4FAD" hidden="1">#REF!</definedName>
    <definedName name="BOB6A457D7367441AF833D44B69FA81AB6" hidden="1">#REF!</definedName>
    <definedName name="BOB6D73283C9BC4F85BC7AEA002E570DEE" hidden="1">#REF!</definedName>
    <definedName name="BOB6E1122AFC4141AA87003E5075AEB9A7" hidden="1">#REF!</definedName>
    <definedName name="BOB7145384A50344518D8FD9948CD1C4E7" hidden="1">#REF!</definedName>
    <definedName name="BOB72930F608574554957BB4C2630750F3" hidden="1">#REF!</definedName>
    <definedName name="BOB740B50D59FA4EB29F2E8DBE8D7A2963" hidden="1">#REF!</definedName>
    <definedName name="BOB76C63B311474B4E869F1347F0606665" hidden="1">#REF!</definedName>
    <definedName name="BOB832FDF088D846C4895BA05113DA0AD7" hidden="1">#REF!</definedName>
    <definedName name="BOB86C8D0306854CD4B0F867E8A8158DAB" hidden="1">#REF!</definedName>
    <definedName name="BOB87165E3118C47D38853C793508C9940" hidden="1">#REF!</definedName>
    <definedName name="BOB8C1A9F1BC7A40A998408F04E6A4901D" hidden="1">#REF!</definedName>
    <definedName name="BOB8D84C69820C440982813CB320AAA6A8" hidden="1">#REF!</definedName>
    <definedName name="BOB8E45A4C043B45E088448297898BB517" hidden="1">#REF!</definedName>
    <definedName name="BOB8FA4CCA1A4B448494A6D5FBD7007F00" hidden="1">#REF!</definedName>
    <definedName name="BOB90EAF3FF0A343A7BFDA7E349CB8A6C8" hidden="1">#REF!</definedName>
    <definedName name="BOB916E67475FD40C0B6F612D224A65F1D" hidden="1">#REF!</definedName>
    <definedName name="BOB921C37B1DC4491B8A8F9B327DF07744" hidden="1">#REF!</definedName>
    <definedName name="BOB92EC7BA00894C32BC9F274B21BD4F7B" hidden="1">#REF!</definedName>
    <definedName name="BOB9304C7E29B04D9C9C77B24A55EEE53F" hidden="1">#REF!</definedName>
    <definedName name="BOB933B109328E43B08122C926D1EEDE14" hidden="1">#REF!</definedName>
    <definedName name="BOB94BA94A44584A5AB62D61925DD38822" hidden="1">#REF!</definedName>
    <definedName name="BOB9A9269337994CD9995912095A03586A" hidden="1">#REF!</definedName>
    <definedName name="BOBA07D5FEDDBF4CFFACB6E315D8998C1F" hidden="1">#REF!</definedName>
    <definedName name="BOBA12CCBB83DC490293B4024877957D98" hidden="1">#REF!</definedName>
    <definedName name="BOBA181222A7AE4A45AD62F5ED0E622660" hidden="1">#REF!</definedName>
    <definedName name="BOBA24DFB554AF460B8AB282C13492A629" hidden="1">#REF!</definedName>
    <definedName name="BOBA2A09FA3F74474E9CB8537C38559D3A" hidden="1">#REF!</definedName>
    <definedName name="BOBA34D01E25FC4AF18006E289F2DEA305" hidden="1">#REF!</definedName>
    <definedName name="BOBA6F771A713D44818466A48A99D86999" hidden="1">#REF!</definedName>
    <definedName name="BOBA7996250A2C48C0A1B2A9E9E89C4F08" hidden="1">#REF!</definedName>
    <definedName name="BOBA83205E5F2841FC8E5118CDCEC79269" hidden="1">#REF!</definedName>
    <definedName name="BOBAB788881F1D4460854EE1FBFFE8B2E0" hidden="1">#REF!</definedName>
    <definedName name="BOBADED6FB922F4A3CAA610B246C015166" hidden="1">#REF!</definedName>
    <definedName name="BOBB45F71539614D0090D4B6087D188B78" hidden="1">#REF!</definedName>
    <definedName name="BOBB58D5EDD0B1467AB5D9915F132ADF94" hidden="1">#REF!</definedName>
    <definedName name="BOBB5BB6FEEFA64B79BB64C92031FA3AE8" hidden="1">#REF!</definedName>
    <definedName name="BOBB6AE77CF3A54CC3AC51350B77472DF8" hidden="1">#REF!</definedName>
    <definedName name="BOBBAA7F824582476F88CDCFB08F1934D5" hidden="1">#REF!</definedName>
    <definedName name="BOBBDC73CDE37B4F45AB68C38A9635AF80" hidden="1">#REF!</definedName>
    <definedName name="BOBBE4AA840EEC4997B000A639F871E6CE" hidden="1">#REF!</definedName>
    <definedName name="BOBBEA4F95A23E45E1B25DDDD7FC411C90" hidden="1">#REF!</definedName>
    <definedName name="BOBC04FB3E707E4D2489786AEF4796C806" hidden="1">#REF!</definedName>
    <definedName name="BOBC16CFAF95AD4A8D86D3641EA9FE0CCA" hidden="1">#REF!</definedName>
    <definedName name="BOBC26361192634C519AD3E18D48CFA644" hidden="1">#REF!</definedName>
    <definedName name="BOBC4B15CA572E4683B22D1E93207B42A3" hidden="1">#REF!</definedName>
    <definedName name="BOBC8009AB97724AB7B944FF6F455E412C" hidden="1">#REF!</definedName>
    <definedName name="BOBC9E30F080984844B237570A172714A0" hidden="1">#REF!</definedName>
    <definedName name="BOBCAADD13A1F84467B1BBFB74C99EC30A" hidden="1">#REF!</definedName>
    <definedName name="BOBCB33588A4614DF39553836F9E9B99A7" hidden="1">#REF!</definedName>
    <definedName name="BOBCD1D56E09DB4DFAA7DB1D9A7130ED97" hidden="1">#REF!</definedName>
    <definedName name="BOBCE6D0590F1F4A9BBA41EA7B159799C7" hidden="1">#REF!</definedName>
    <definedName name="BOBCEF82B4A18646D583662D742CB2C342" hidden="1">#REF!</definedName>
    <definedName name="BOBD17A2C2D8F347BD99946B7CD678E633" hidden="1">#REF!</definedName>
    <definedName name="BOBD3418D3E6034A599B7DAEA5496D5FDE" hidden="1">#REF!</definedName>
    <definedName name="BOBD4AB5E2FE574DC99B097054215C9A1B" hidden="1">#REF!</definedName>
    <definedName name="BOBD51A79D7FDA451D81D3D3FA930EF10E" hidden="1">#REF!</definedName>
    <definedName name="BOBDCBC5CEFC9147E19737AA97A932005B" hidden="1">#REF!</definedName>
    <definedName name="BOBDD7F3ADA3694C6E8F1CAE0F4BE4749B" hidden="1">#REF!</definedName>
    <definedName name="BOBDDDE587C0FE4B2BB4CA177ADFC0167B" hidden="1">#REF!</definedName>
    <definedName name="BOBE539086D02E49FCAA6D14E00A770963" hidden="1">#REF!</definedName>
    <definedName name="BOBE836A4F3D514C76A86E6929F69D34D2" hidden="1">#REF!</definedName>
    <definedName name="BOBE8F924DB3BC4F038EED0771BA85527D" hidden="1">#REF!</definedName>
    <definedName name="BOBE9E33F6E4374A1FA4BDFB49B0EC0372" hidden="1">#REF!</definedName>
    <definedName name="BOBEA7830841314FCDB7120FD70396E04B" hidden="1">#REF!</definedName>
    <definedName name="BOBEBC91AB89344689A508D7928603507D" hidden="1">#REF!</definedName>
    <definedName name="BOBEDB25FFFAF545899AA7025FE56C6C2F" hidden="1">#REF!</definedName>
    <definedName name="BOBEDF7874AE9D470FA8757B3FE1C5C49B" hidden="1">#REF!</definedName>
    <definedName name="BOBF066253C59B4751B64F555F9CA9FFAF" hidden="1">#REF!</definedName>
    <definedName name="BOBF14B3CAA77F4CC1B3F7F20024F8A96A" hidden="1">#REF!</definedName>
    <definedName name="BOBF166ABC8C78432CA8BFD934BBE79972" hidden="1">#REF!</definedName>
    <definedName name="BOBF218951A49F4995BB917FB43DBD1E9A" hidden="1">#REF!</definedName>
    <definedName name="BOBF2EB7AC0C2E4E0C9817C4936D0FC1CA" hidden="1">#REF!</definedName>
    <definedName name="BOBF387716EA054B5A88F16E8D2F5071A2" hidden="1">#REF!</definedName>
    <definedName name="BOBF4988CD268949D4A253EEEA2B64894B" hidden="1">#REF!</definedName>
    <definedName name="BOBF71F05A89BF45EA8C5D468675F75348" hidden="1">#REF!</definedName>
    <definedName name="BOBF72A77C10CA4EB1AB2AE062D421AC07" hidden="1">#REF!</definedName>
    <definedName name="BOBF8216921A30407686F2EBD0638399EE" hidden="1">#REF!</definedName>
    <definedName name="BOBF946EC04D3547D3BB1C2D55230B5FB2" hidden="1">#REF!</definedName>
    <definedName name="BOBFB6324E87F045BD9652F2FD4088F44D" hidden="1">#REF!</definedName>
    <definedName name="BOBFB9EA6C68994C4DA36158FCBD8427AF" hidden="1">#REF!</definedName>
    <definedName name="BOBFCE70D506DA4B6EB944A29AC6F839D9" hidden="1">#REF!</definedName>
    <definedName name="BOBFFDDF01966245CEAD50F02A4E5CFF2B" hidden="1">#REF!</definedName>
    <definedName name="BOC029C03D489640C28C30B97E1E431499" hidden="1">#REF!</definedName>
    <definedName name="BOC03D34745BAC448FBC3B84E6F54C143B" hidden="1">#REF!</definedName>
    <definedName name="BOC083451CA9584C4B9FAD7385194CD451" hidden="1">#REF!</definedName>
    <definedName name="BOC09371D1F2E84BEEAD586C8440AF9E85" hidden="1">#REF!</definedName>
    <definedName name="BOC107B6717B674C2EB1E24E70C8A2D78E" hidden="1">#REF!</definedName>
    <definedName name="BOC1331A3748714271B2B009F21159B493" hidden="1">#REF!</definedName>
    <definedName name="BOC1540D5EA63B44AAB228E5C3495F8EA1" hidden="1">#REF!</definedName>
    <definedName name="BOC15FB12785484F4FA926E3E4BA4FA48C" hidden="1">#REF!</definedName>
    <definedName name="BOC1665FF270474C74A986A0655C0C97F8" hidden="1">#REF!</definedName>
    <definedName name="BOC1BF282BE1BE476088A0D359CD2ABE06" hidden="1">#REF!</definedName>
    <definedName name="BOC1D51866C6B14E63851A380E2D581C14" hidden="1">#REF!</definedName>
    <definedName name="BOC1DD356020184557A3FA39220108A500" hidden="1">#REF!</definedName>
    <definedName name="BOC1E3AFDEC6DE4B529A2CC02210E9AD12" hidden="1">#REF!</definedName>
    <definedName name="BOC1EB78BA40C6402384910947B22306F7" hidden="1">#REF!</definedName>
    <definedName name="BOC20D6A8136474E8982B135F07AD78981" hidden="1">#REF!</definedName>
    <definedName name="BOC2452160117D45398C90A3A74E219282" hidden="1">#REF!</definedName>
    <definedName name="BOC25CA19C04EB461383765BC725F1A9C0" hidden="1">#REF!</definedName>
    <definedName name="BOC2BD5FFDAEE6428485C3A37469FC06C9" hidden="1">#REF!</definedName>
    <definedName name="BOC30112A4C82B4FDB9A0BE4DE668F4582" hidden="1">#REF!</definedName>
    <definedName name="BOC343F21B6DD940F0A688481148243E9A" hidden="1">#REF!</definedName>
    <definedName name="BOC3568EEBF2E1419EA9BEFDDFA241C67E" hidden="1">#REF!</definedName>
    <definedName name="BOC35ADF6F14B948919BD25280A05E3AC1" hidden="1">#REF!</definedName>
    <definedName name="BOC365FC61CAF6449BB1865E7D5BCCE2C3" hidden="1">#REF!</definedName>
    <definedName name="BOC39750E43B5B4EC892EABA56991C183A" hidden="1">#REF!</definedName>
    <definedName name="BOC3A2C5E32A78490FA02F0D6AFD24DFC0" hidden="1">#REF!</definedName>
    <definedName name="BOC3CBB290D163430A91DDA7599ED108F6" hidden="1">#REF!</definedName>
    <definedName name="BOC438E5AB00C9410DAB817A8739F9C426" hidden="1">#REF!</definedName>
    <definedName name="BOC43B69839854400A904778932A9E664F" hidden="1">#REF!</definedName>
    <definedName name="BOC4471151C06B43499A16E3B350A1CB30" hidden="1">#REF!</definedName>
    <definedName name="BOC482F327D8574379A20E908BC5EB2993" hidden="1">#REF!</definedName>
    <definedName name="BOC49D30DCC91B4948B1B91B358D1BFDF4" hidden="1">#REF!</definedName>
    <definedName name="BOC4B00C308D204BE4B36D6D0F97F6EE83" hidden="1">#REF!</definedName>
    <definedName name="BOC4C301D63FB048DFBBB6C1766C1386B8" hidden="1">#REF!</definedName>
    <definedName name="BOC511D83A0C974EF8AD8E92A38214A8D5" hidden="1">#REF!</definedName>
    <definedName name="BOC522634DDC464314809CDF99493533FC" hidden="1">#REF!</definedName>
    <definedName name="BOC551D7779FF74F4EB6CC609F3CB55CD9" hidden="1">#REF!</definedName>
    <definedName name="BOC551DE2E91D44244ADD2A1963C33F5E1" hidden="1">#REF!</definedName>
    <definedName name="BOC57265C045CA450DBB172F33D90D9979" hidden="1">#REF!</definedName>
    <definedName name="BOC594B4F835E7418D90F061F92E8FB202" hidden="1">#REF!</definedName>
    <definedName name="BOC5AAE40B455D4043B6078A525F8433B7" hidden="1">#REF!</definedName>
    <definedName name="BOC5C310983B4A4E16AECA5B9C6C7341BA" hidden="1">#REF!</definedName>
    <definedName name="BOC611376B3C6C45C99450D1DCF9397302" hidden="1">#REF!</definedName>
    <definedName name="BOC612254B51284FEE866CB31C88AFD453" hidden="1">#REF!</definedName>
    <definedName name="BOC61DAC29429047E49941643414EF43CB" hidden="1">#REF!</definedName>
    <definedName name="BOC6468585AB6A4AE28970E03B2C62231E" hidden="1">#REF!</definedName>
    <definedName name="BOC65919DB60B64FFF93DB70579668EFC1" hidden="1">#REF!</definedName>
    <definedName name="BOC659C53743D5499EADD2474C5A6BE0FB" hidden="1">#REF!</definedName>
    <definedName name="BOC6601207ADB74941835C10583405D57E" hidden="1">#REF!</definedName>
    <definedName name="BOC6AF8DD1DEA34721BD0118E22F55322B" hidden="1">#REF!</definedName>
    <definedName name="BOC720578C9E594CF695ACFADC24BF33A4" hidden="1">#REF!</definedName>
    <definedName name="BOC72BB273A64E48D8828E544B36E74CCB" hidden="1">#REF!</definedName>
    <definedName name="BOC7B274FF472245C2B140F67E5FD1665B" hidden="1">#REF!</definedName>
    <definedName name="BOC7D2E11843E0453DB764C67C96D9ADF1" hidden="1">#REF!</definedName>
    <definedName name="BOC809B7F8F4B14E208E5C54561FDB0F73" hidden="1">#REF!</definedName>
    <definedName name="BOC812A08FFF08478E87D119AB81FAE120" hidden="1">#REF!</definedName>
    <definedName name="BOC8137838440B47DAAC1ED794C15C441F" hidden="1">#REF!</definedName>
    <definedName name="BOC8231C2E9D8D4406BEC83D6F992CA139" hidden="1">#REF!</definedName>
    <definedName name="BOC869EDE25CC544CEA5A645A5E7A6B9AD" hidden="1">#REF!</definedName>
    <definedName name="BOC87D3336154245E3827858692226AFA4" hidden="1">#REF!</definedName>
    <definedName name="BOC896FC9D8F0841CAB1EA5A7E80358CCE" hidden="1">#REF!</definedName>
    <definedName name="BOC89ECEB280F34A1B87031041C2CF7847" hidden="1">#REF!</definedName>
    <definedName name="BOC8BC5627E1B34E0A8B05A4AAB8DD2DE8" hidden="1">#REF!</definedName>
    <definedName name="BOC8C22820924F41ED968636277E46E23C" hidden="1">#REF!</definedName>
    <definedName name="BOC8CE017DA77240AD9FD0EC7D16051AA6" hidden="1">#REF!</definedName>
    <definedName name="BOC8D9B846059147558F9CDF6DDE6F808E" hidden="1">#REF!</definedName>
    <definedName name="BOC8F24FC03F1147E9972C8D9D76295327" hidden="1">#REF!</definedName>
    <definedName name="BOC9021DAEC8534AA88821959B876F2AB8" hidden="1">#REF!</definedName>
    <definedName name="BOC9078726475D48768A4B800B228B8B8C" hidden="1">#REF!</definedName>
    <definedName name="BOC92BDE64A88C4F4888056339739F0504" hidden="1">#REF!</definedName>
    <definedName name="BOC93D76F627824034AADA8A9F13A2889A" hidden="1">#REF!</definedName>
    <definedName name="BOC9786DD1B39B43A0BD52CC797EB809F9" hidden="1">#REF!</definedName>
    <definedName name="BOC979AF26AC844C15B0C4A390E47EDEFD" hidden="1">#REF!</definedName>
    <definedName name="BOC98DCB7764E4486B867068ABA319D462" hidden="1">#REF!</definedName>
    <definedName name="BOC9B43FE1F9D84461AFB00DB17BAEB487" hidden="1">#REF!</definedName>
    <definedName name="BOC9CF91C01B79495EB3EDF264630F3035" hidden="1">#REF!</definedName>
    <definedName name="BOC9D043ABD5CB459188E6E3FD93946123" hidden="1">#REF!</definedName>
    <definedName name="BOCA1F88327DEB4D2DBBA1D321DBFE4FA3" hidden="1">#REF!</definedName>
    <definedName name="BOCA1FB259D8714151AA2B3C6AEA1F0770" hidden="1">#REF!</definedName>
    <definedName name="BOCA37046B007E407686AA5E82F7A8FFC7" hidden="1">#REF!</definedName>
    <definedName name="BOCA5133A1A0DD490591E8590A5076EDB5" hidden="1">#REF!</definedName>
    <definedName name="BOCA7ED576C19B404997CEB1F51D09DA13" hidden="1">#REF!</definedName>
    <definedName name="BOCAE778C3378D4DEA8C59D3D493F17D92" hidden="1">#REF!</definedName>
    <definedName name="BOCB20F1B9F3C846A48126BE531FB918DF" hidden="1">#REF!</definedName>
    <definedName name="BOCB275BC87A58422EA0F9349C40EF7779" hidden="1">#REF!</definedName>
    <definedName name="BOCBA1B95825D144B78E2D686F9E99757B" hidden="1">#REF!</definedName>
    <definedName name="BOCBECE0B77CC842D393B20B9F944CEBB5" hidden="1">#REF!</definedName>
    <definedName name="BOCBF59B6853AE4F78B44ECC74F3D6E9CA" hidden="1">#REF!</definedName>
    <definedName name="BOCBFAF1D642934F1D84D4B8F7579C0857" hidden="1">#REF!</definedName>
    <definedName name="BOCC1EA691A78A4CF0974017D9802E6A50" hidden="1">#REF!</definedName>
    <definedName name="BOCC330219F2FA42238AA019FA4A7434C7" hidden="1">#REF!</definedName>
    <definedName name="BOCC4E1F0139CA4CCE842276D221283B25" hidden="1">#REF!</definedName>
    <definedName name="BOCC858C19D7F047F6ADFC5A40DFBF24A1" hidden="1">#REF!</definedName>
    <definedName name="BOCCE1C932CCA344CE9ECE3EB0DD94638C" hidden="1">#REF!</definedName>
    <definedName name="BOCD19B2F2E8774A589EFF3317FDB5225C" hidden="1">#REF!</definedName>
    <definedName name="BOCD20F214D4AA41C281599C484FB99FDC" hidden="1">#REF!</definedName>
    <definedName name="BOCD23F0C3BE5D4A57B07C7B46AAE9B586" hidden="1">#REF!</definedName>
    <definedName name="BOCD2C6B11CEED44B287F63EABF1C67668" hidden="1">#REF!</definedName>
    <definedName name="BOCD316364C89949588B6EA9EFB7EFED71" hidden="1">#REF!</definedName>
    <definedName name="BOCD3E920BAE7C41B5B4C491D4AB8D55B6" hidden="1">#REF!</definedName>
    <definedName name="BOCD94EC8563CB4322AAB39F7BBEABB319" hidden="1">#REF!</definedName>
    <definedName name="BOCD97881AE04342B9B58E7D82FD2B45E9" hidden="1">#REF!</definedName>
    <definedName name="BOCDA9B7CBD5D9427E84053F8E38F252A0" hidden="1">#REF!</definedName>
    <definedName name="BOCDBD4F3A3DA349B2A9734E12B4FA4152" hidden="1">#REF!</definedName>
    <definedName name="BOCDCDF8EF0E5646DAB0D5AEEACD436DBA" hidden="1">#REF!</definedName>
    <definedName name="BOCDD9929C645542878E90D6D900B798EE" hidden="1">#REF!</definedName>
    <definedName name="BOCDE7F75740B346FC9E55D667CD9EC425" hidden="1">#REF!</definedName>
    <definedName name="BOCDF00353D53047B6A4A85487D43B9AF1" hidden="1">#REF!</definedName>
    <definedName name="BOCE1431147F334E33B41B0302E1BD9519" hidden="1">#REF!</definedName>
    <definedName name="BOCE1BF69715794F4E87C7B791630E9EED" hidden="1">#REF!</definedName>
    <definedName name="BOCE1D2212C92D4302ADFD62D5ACB65176" hidden="1">#REF!</definedName>
    <definedName name="BOCE3F4651FC6D47F6888CAACD6B895BD6" hidden="1">#REF!</definedName>
    <definedName name="BOCE59D3DAB1844F599AC2D0EF7482C0ED" hidden="1">#REF!</definedName>
    <definedName name="BOCEBE29A3E8094395A0CF9CD1AAA1D065" hidden="1">#REF!</definedName>
    <definedName name="BOCED7368BDC814EA9977A0FC117CC1EEF" hidden="1">#REF!</definedName>
    <definedName name="BOCF038B17D1434B6A86DE2821F3844C2A" hidden="1">#REF!</definedName>
    <definedName name="BOCF2CA454D7714DF7803655110854DC0F" hidden="1">#REF!</definedName>
    <definedName name="BOCF3D1CC14C5E4EFAA13121DC4E701CF2" hidden="1">#REF!</definedName>
    <definedName name="BOCF523EEE92D345E98BFF5F175FC3CF90" hidden="1">#REF!</definedName>
    <definedName name="BOCF5983A1FADD40DAAC7E6892F1622A11" hidden="1">#REF!</definedName>
    <definedName name="BOCF7C5B983CBF42DBBDD6CD92650B00B0" hidden="1">#REF!</definedName>
    <definedName name="BOCF89873156A349CD99C522010DADF9FB" hidden="1">#REF!</definedName>
    <definedName name="BOCF96717DA6014EDC80C3AA39BE91443A" hidden="1">#REF!</definedName>
    <definedName name="BOCFC28344B50E4F72945BC627F69A7D0D" hidden="1">#REF!</definedName>
    <definedName name="BOCFC5F04A27E646818E21BB31308C53B4" hidden="1">#REF!</definedName>
    <definedName name="BOD03FD50591A1425293C16D8979726923" hidden="1">#REF!</definedName>
    <definedName name="BOD0447A1F84A848AE8FE0265DA4E43469" hidden="1">#REF!</definedName>
    <definedName name="BOD049906584524697915E494D82ABEA6C" hidden="1">#REF!</definedName>
    <definedName name="BOD0ACCA99C91345F482A513BFCE9186E0" hidden="1">#REF!</definedName>
    <definedName name="BOD0CE909846AF4B5C93B759B9FE505ADE" hidden="1">#REF!</definedName>
    <definedName name="BOD129B1AAD1A8454A988FD077660E0746" hidden="1">#REF!</definedName>
    <definedName name="BOD1571EBC9EFC4719B17E00444AC145C8" hidden="1">#REF!</definedName>
    <definedName name="BOD16D4E30F94E4951AB3786D1D961D3FE" hidden="1">#REF!</definedName>
    <definedName name="BOD19EE91F5D99468F9C79D62A64548F42" hidden="1">#REF!</definedName>
    <definedName name="BOD1D5BE4C0FB24EE798AA74F90F407A1A" hidden="1">#REF!</definedName>
    <definedName name="BOD1F9357DA9A64BF5B6306A06275A8872" hidden="1">#REF!</definedName>
    <definedName name="BOD211DE122DB3497AB5D76A1542188482" hidden="1">#REF!</definedName>
    <definedName name="BOD22B62E0D3D9450598F759030DDF895E" hidden="1">#REF!</definedName>
    <definedName name="BOD230302E244347D0800B1FE794A98043" hidden="1">#REF!</definedName>
    <definedName name="BOD2367E7BD60547E68E9D20C429DC1536" hidden="1">#REF!</definedName>
    <definedName name="BOD2974288C8344CB9981C0B5A2E924BBC" hidden="1">#REF!</definedName>
    <definedName name="BOD30584112A9549E48949A93D8039E4F6" hidden="1">#REF!</definedName>
    <definedName name="BOD307E5F479264767B463B99E251AE3B1" hidden="1">#REF!</definedName>
    <definedName name="BOD362591848624AB7BE2C8B3AAD7614EC" hidden="1">#REF!</definedName>
    <definedName name="BOD3B4567942A74870ACFA86C24659E392" hidden="1">#REF!</definedName>
    <definedName name="BOD3C8E760EBF4481FA1151651A2CE45F5" hidden="1">#REF!</definedName>
    <definedName name="BOD3D164D82A744D349944A2A4C12AC6C2" hidden="1">#REF!</definedName>
    <definedName name="BOD3D705DAB5324AE6A0460FD1B8021FD2" hidden="1">#REF!</definedName>
    <definedName name="BOD404D5F4D6104339BA3ACB5CB4FD091A" hidden="1">#REF!</definedName>
    <definedName name="BOD475444D2F7646A1932BB6C5A1117279" hidden="1">#REF!</definedName>
    <definedName name="BOD484ECF67C214C179402F1A9DB88B556" hidden="1">#REF!</definedName>
    <definedName name="BOD4B8AEC8EB9B455EBC82ADE84BFE1969" hidden="1">#REF!</definedName>
    <definedName name="BOD4C2216847B647D8B4D3A0954B6CB148" hidden="1">#REF!</definedName>
    <definedName name="BOD4C74FD8D1C64510899C02AFBA21037D" hidden="1">#REF!</definedName>
    <definedName name="BOD4F0099CA2E5413C90FDBEAE610F6613" hidden="1">#REF!</definedName>
    <definedName name="BOD4F78C2E32CE40AEB95B29DBD0B9E6A8" hidden="1">#REF!</definedName>
    <definedName name="BOD56983E5837D4255991E6CB791DEA783" hidden="1">#REF!</definedName>
    <definedName name="BOD589C64A18FB4E39808CD1A9801D9FF1" hidden="1">#REF!</definedName>
    <definedName name="BOD5A1654692584EBD9A4C27B60244E347" hidden="1">#REF!</definedName>
    <definedName name="BOD5AC6DCB5AFB4CAB92836B1090B745A2" hidden="1">#REF!</definedName>
    <definedName name="BOD5B944D7D611407DBE1C2E9AD4B12423" hidden="1">#REF!</definedName>
    <definedName name="BOD5BA562CEF6B4E8593C7650256496875" hidden="1">#REF!</definedName>
    <definedName name="BOD5F38165B4F64CCEAE1233F99E1C1D10" hidden="1">#REF!</definedName>
    <definedName name="BOD6000BBE6ADA4F37B41FCA2EA4794054" hidden="1">#REF!</definedName>
    <definedName name="BOD6091EBE9E4D4E7088A85736BE77FBC4" hidden="1">#REF!</definedName>
    <definedName name="BOD6093DB2F42544739F3F0BC6B185776E" hidden="1">#REF!</definedName>
    <definedName name="BOD666E0EA748C4906A50FDE186DC7A343" hidden="1">#REF!</definedName>
    <definedName name="BOD689611FA42248308D3AEC62500BF17E" hidden="1">#REF!</definedName>
    <definedName name="BOD6C2AF20BFCC436F8212AE446F7FBF3F" hidden="1">#REF!</definedName>
    <definedName name="BOD6F75FC25E2D470E8DEA7A2C735F8787" hidden="1">#REF!</definedName>
    <definedName name="BOD7117E6358C242E3A1E99B0A14C7E296" hidden="1">#REF!</definedName>
    <definedName name="BOD7359D4D72344971A55B6DE10166EC3A" hidden="1">#REF!</definedName>
    <definedName name="BOD74816BF53604C1A8EBE7794E78C6157" hidden="1">#REF!</definedName>
    <definedName name="BOD75E9FD91EEB4991967840667D14ADE1" hidden="1">#REF!</definedName>
    <definedName name="BOD76C4C62ED6349BA82C6E762885F9C42" hidden="1">#REF!</definedName>
    <definedName name="BOD7827679259E487A82EFBD97FB249CE4" hidden="1">#REF!</definedName>
    <definedName name="BOD7A20F011DC3496F8EABD9053412155F" hidden="1">#REF!</definedName>
    <definedName name="BOD7D258278B4E4E4AA509D9197261A0B6" hidden="1">#REF!</definedName>
    <definedName name="BOD7D4711B87494F72B9462DABAD2DC16A" hidden="1">#REF!</definedName>
    <definedName name="BOD7D61BB333884A59A2C1D33A88CD9F47" hidden="1">#REF!</definedName>
    <definedName name="BOD7DA78831B7D48AE8E9730BE01D093B4" hidden="1">#REF!</definedName>
    <definedName name="BOD829974450B945C5A22B9631131E3E46" hidden="1">#REF!</definedName>
    <definedName name="BOD850650076FB4BE9871891647862E226" hidden="1">#REF!</definedName>
    <definedName name="BOD86240FF503D4482871F210F78E6EAF1" hidden="1">#REF!</definedName>
    <definedName name="BOD8667399EA71405F87B99EFA114442CA" hidden="1">#REF!</definedName>
    <definedName name="BOD874E9B7452B43E3896CE7DCCA6B8098" hidden="1">#REF!</definedName>
    <definedName name="BOD87AF798F4114AAE832DA72E182DC955" hidden="1">#REF!</definedName>
    <definedName name="BOD89421961BB04B30A18D09156E068BB7" hidden="1">#REF!</definedName>
    <definedName name="BOD8F132C61D834425A5AB58E021D51B78" hidden="1">#REF!</definedName>
    <definedName name="BOD9075F94CA5E4DF49026448EF16C6BC2" hidden="1">#REF!</definedName>
    <definedName name="BOD932BB85A2EA4DE7821393AA49C1C395" hidden="1">#REF!</definedName>
    <definedName name="BOD943A115A65C44929A9117010923227D" hidden="1">#REF!</definedName>
    <definedName name="BOD9559A9C37E4433E9A2515161293F207" hidden="1">#REF!</definedName>
    <definedName name="BOD95A4F3C7E5643819BB2404D8D3C844B" hidden="1">#REF!</definedName>
    <definedName name="BOD96324D7AA0D403DA0608422F8714591" hidden="1">#REF!</definedName>
    <definedName name="BOD96AF82529F54504A665EA4AEF6C316F" hidden="1">#REF!</definedName>
    <definedName name="BOD96E3FB0F08B4BA793D580A9BB11918A" hidden="1">#REF!</definedName>
    <definedName name="BOD985D8DFEF844A22A4066793823C10D6" hidden="1">#REF!</definedName>
    <definedName name="BOD99A1BF81C5B41C8AE446A73B518337B" hidden="1">#REF!</definedName>
    <definedName name="BOD99BCDC70C184DDFAF6D60D7C6E5517B" hidden="1">#REF!</definedName>
    <definedName name="BOD9A42C58406D4E608CC8FCBA4AFB85CF" hidden="1">#REF!</definedName>
    <definedName name="BODA375714EEA345AB87E9DFF80B6A4F21" hidden="1">#REF!</definedName>
    <definedName name="BODA43B8E6CC44409AB32EDA5EC1C2D534" hidden="1">#REF!</definedName>
    <definedName name="BODA4BB33FF9E64FF5820E7F9B0AA4D353" hidden="1">#REF!</definedName>
    <definedName name="BODA5A40D6E6F14474A347255EB2CE0830" hidden="1">#REF!</definedName>
    <definedName name="BODA7B6ECB5BD9411FA5F149FBD6A417D8" hidden="1">#REF!</definedName>
    <definedName name="BODA96815803994119B481057BFF9E1AFA" hidden="1">#REF!</definedName>
    <definedName name="BODADA2F4581F642CE9110CA83D2F68CC5" hidden="1">#REF!</definedName>
    <definedName name="BODAFE33F3F0F24DF68180B0C5FACF094E" hidden="1">#REF!</definedName>
    <definedName name="BODAFE438D2A524D94896C2A23B0EBD390" hidden="1">#REF!</definedName>
    <definedName name="BODB51402C13E54FD9ACD87EBAAB07CBAD" hidden="1">#REF!</definedName>
    <definedName name="BODB6D0286CAFA43D0B1FF4F03C3CCED95" hidden="1">#REF!</definedName>
    <definedName name="BODB8D1BF6E5DA4A67AC16C08B05DABAF3" hidden="1">#REF!</definedName>
    <definedName name="BODBA61B9A973B4DBF80DAFFCFA52A46F7" hidden="1">#REF!</definedName>
    <definedName name="BODBC3E114B6BA433B95744F76179805E1" hidden="1">#REF!</definedName>
    <definedName name="BODBD351D67E7342638656268F62E3FEAD" hidden="1">#REF!</definedName>
    <definedName name="BODC12D5C9AE1345F38FFB7CC8A3BE043C" hidden="1">#REF!</definedName>
    <definedName name="BODC2F0323AD924436ABFB4D23525B29AF" hidden="1">#REF!</definedName>
    <definedName name="BODC342A3652B944F09E1FCD60DF1F133D" hidden="1">#REF!</definedName>
    <definedName name="BODC35D2D9197948F5B41EF4D2CE5E8576" hidden="1">#REF!</definedName>
    <definedName name="BODC43C42893F5471992092AACDD77C08F" hidden="1">#REF!</definedName>
    <definedName name="BODCDC60E0DAE14E1A87E177A39424DBBA" hidden="1">#REF!</definedName>
    <definedName name="BODCF9B3C3B64847C5B7AA49E141E8367F" hidden="1">#REF!</definedName>
    <definedName name="BODD55D711679540EBA8B4626BAFC0C961" hidden="1">#REF!</definedName>
    <definedName name="BODD87356B32F3448BA7F6D80C4681836A" hidden="1">#REF!</definedName>
    <definedName name="BODD912D5833004681A88D2F9EF257B7C0" hidden="1">#REF!</definedName>
    <definedName name="BODD9480E3CACE4F268ADF8A4111607E56" hidden="1">#REF!</definedName>
    <definedName name="BODDA82180A02945AABDD7BADBD4BB12C4" hidden="1">#REF!</definedName>
    <definedName name="BODDC65C1306484FAD8C5B5098B18FA369" hidden="1">#REF!</definedName>
    <definedName name="BODDE486C3BA604263A250727A6C11879D" hidden="1">#REF!</definedName>
    <definedName name="BODDEFC0D0572B4042AB60AB186BB501E7" hidden="1">#REF!</definedName>
    <definedName name="BODE40BF5CBE26430282B79A6769A9E4EE" hidden="1">#REF!</definedName>
    <definedName name="BODE768A9B2D54461F9A71EC094B8BFEA9" hidden="1">#REF!</definedName>
    <definedName name="BODE811A6228654F54939A745212057316" hidden="1">#REF!</definedName>
    <definedName name="BODE89B1DA731A4454A01E45129D52F892" hidden="1">#REF!</definedName>
    <definedName name="BODE9072EB3BFB4B1C92C8FCDBBE8360D7" hidden="1">#REF!</definedName>
    <definedName name="BODECEBD48E9604A83A10F1F22350794BF" hidden="1">#REF!</definedName>
    <definedName name="BODEF3253214EB42739241C6059132B79D" hidden="1">#REF!</definedName>
    <definedName name="BODF01B683526347E0ACBE5A579DBFCF9C" hidden="1">#REF!</definedName>
    <definedName name="BODF073AE731E849BDACD3A7E9DA3E9CE6" hidden="1">#REF!</definedName>
    <definedName name="BODF094FBD134141929A57AFD3107DEBE1" hidden="1">#REF!</definedName>
    <definedName name="BODF744399BFC0430AA3F357277380EE88" hidden="1">#REF!</definedName>
    <definedName name="BODFB578F516AA465893C1FE1B2B12D366" hidden="1">#REF!</definedName>
    <definedName name="BOE006847D0A6D4D4D8D2533E19C49D667" hidden="1">#REF!</definedName>
    <definedName name="BOE006ED9E20C3444F8CEAF6E03763551D" hidden="1">#REF!</definedName>
    <definedName name="BOE00DA9EEAD2747C89688401F227A1B47" hidden="1">#REF!</definedName>
    <definedName name="BOE017B1FDF9474AB39B4D907FFF9B93B4" hidden="1">#REF!</definedName>
    <definedName name="BOE034E323591D4D3081245B383BB615E3" hidden="1">#REF!</definedName>
    <definedName name="BOE0360C2D533540EA91E5BF1F73B1D78C" hidden="1">#REF!</definedName>
    <definedName name="BOE0576357A0FB48FFB1C2EE97C539209D" hidden="1">#REF!</definedName>
    <definedName name="BOE05AB811E6DC47F588E989213BDA0E49" hidden="1">#REF!</definedName>
    <definedName name="BOE072055565B440F0B96E015B8A86281B" hidden="1">#REF!</definedName>
    <definedName name="BOE07673114B354AADB2FE0F4CF47306B1" hidden="1">#REF!</definedName>
    <definedName name="BOE07C99ECF2B04F24AF66BE9134092175" hidden="1">#REF!</definedName>
    <definedName name="BOE0B675C6FF644F25ABE231535B04807E" hidden="1">#REF!</definedName>
    <definedName name="BOE0BE8FB3CBC74049B3BDC5FBC4F0515A" hidden="1">#REF!</definedName>
    <definedName name="BOE0F80A181E3C4F628830B11216FE6E5C" hidden="1">#REF!</definedName>
    <definedName name="BOE11978DCD81043259E316E7A919B3956" hidden="1">#REF!</definedName>
    <definedName name="BOE12937672CEA40B2A2C0AC7904CC44AE" hidden="1">#REF!</definedName>
    <definedName name="BOE13AB4235AC2402DAB027B3936B550B9" hidden="1">#REF!</definedName>
    <definedName name="BOE153C64737424AE6B4DB32194D7FF0E2" hidden="1">#REF!</definedName>
    <definedName name="BOE18C517FEAEA45E8BCA8C8C731F3D920" hidden="1">#REF!</definedName>
    <definedName name="BOE19089FAC16F4B8688A0492982FF446E" hidden="1">#REF!</definedName>
    <definedName name="BOE1D5BDF45331474CB5BCDA5D62240B3B" hidden="1">#REF!</definedName>
    <definedName name="BOE1D864672D394290A795746A1DE77B08" hidden="1">#REF!</definedName>
    <definedName name="BOE2120FD099664455B8C4D55E1FF026FD" hidden="1">#REF!</definedName>
    <definedName name="BOE214051AC1A748E081A158A11E4ADD05" hidden="1">#REF!</definedName>
    <definedName name="BOE22CD0E0569A49439417A071544CE72A" hidden="1">#REF!</definedName>
    <definedName name="BOE25B77D6C27540E6AAA556148B083B53" hidden="1">#REF!</definedName>
    <definedName name="BOE263959986DE4AC8B573670D83DDB9EF" hidden="1">#REF!</definedName>
    <definedName name="BOE28EA0D9163A45FDBB2590D2729647C9" hidden="1">#REF!</definedName>
    <definedName name="BOE2D85861CE134B2899A88CE95589BEA9" hidden="1">#REF!</definedName>
    <definedName name="BOE307F88CF982433D8A5E1A5800FD2AD4" hidden="1">#REF!</definedName>
    <definedName name="BOE32845D4217248B5A29BB1EF05A74B53" hidden="1">#REF!</definedName>
    <definedName name="BOE337F40BCDB04761B6982A92D8288043" hidden="1">#REF!</definedName>
    <definedName name="BOE3903726787A43369D14E2CFD75168C1" hidden="1">#REF!</definedName>
    <definedName name="BOE3A961B9C77F419C80AA8DBDE61BF21F" hidden="1">#REF!</definedName>
    <definedName name="BOE3D3C537354043529495944246227E54" hidden="1">#REF!</definedName>
    <definedName name="BOE3EAB94B34994813A192F85F34F64788" hidden="1">#REF!</definedName>
    <definedName name="BOE447A50A6A0445EDA278C8F6684F9F56" hidden="1">#REF!</definedName>
    <definedName name="BOE449661142474D1998C432F3D15150A8" hidden="1">#REF!</definedName>
    <definedName name="BOE4553A17435E44E1A73A3E8C5BB03776" hidden="1">#REF!</definedName>
    <definedName name="BOE4570C8160CD449BA2EB7A5799F3D970" hidden="1">#REF!</definedName>
    <definedName name="BOE46F6DB57CC5418DB632FD6AA4046084" hidden="1">#REF!</definedName>
    <definedName name="BOE4864185A3864D3AB1C30FBB75915886" hidden="1">#REF!</definedName>
    <definedName name="BOE49A28902F614E22AADB7D311EBA846E" hidden="1">#REF!</definedName>
    <definedName name="BOE4CBEA97B39C41D8BA6F03263BFA8066" hidden="1">#REF!</definedName>
    <definedName name="BOE4D5A5154F4C482B944548BC47E31E5D" hidden="1">#REF!</definedName>
    <definedName name="BOE545914D51B74F8F80A99121E9F681D3" hidden="1">#REF!</definedName>
    <definedName name="BOE5480C2C9C554E828BCF6B26CE00644E" hidden="1">#REF!</definedName>
    <definedName name="BOE549C9E705DE4877993E07C59BDC0CE5" hidden="1">#REF!</definedName>
    <definedName name="BOE55435D37049454395ECA083E501131D" hidden="1">#REF!</definedName>
    <definedName name="BOE585DC72C4564FA68F5AA993D43A7E96" hidden="1">#REF!</definedName>
    <definedName name="BOE5AA83923A2A4251A365967B0FABE997" hidden="1">#REF!</definedName>
    <definedName name="BOE5C36DE72DD74A34BA37E9397BF4B1BF" hidden="1">#REF!</definedName>
    <definedName name="BOE5D737DF7DC04EF4A3F1879E3C59FBA5" hidden="1">#REF!</definedName>
    <definedName name="BOE5DB18EC4BF143CAB33F7AB9CE0BC7AD" hidden="1">#REF!</definedName>
    <definedName name="BOE5E15CBA8693404E95C6E7532B0455DE" hidden="1">#REF!</definedName>
    <definedName name="BOE5F1AA16B89C46E08917B4E586F61146" hidden="1">#REF!</definedName>
    <definedName name="BOE642644C80644606B590C952B2B679BB" hidden="1">#REF!</definedName>
    <definedName name="BOE6472F62E05843E3A42485F3FC4DAA7B" hidden="1">#REF!</definedName>
    <definedName name="BOE64B65D0B2E3477D965DA34BE633B705" hidden="1">#REF!</definedName>
    <definedName name="BOE671A811FEE443B0AF77FFD7B973E3D8" hidden="1">#REF!</definedName>
    <definedName name="BOE69EC63A965D4D389109A1397229FE81" hidden="1">#REF!</definedName>
    <definedName name="BOE6CF0641D1CF4974818BF6A3C75563DF" hidden="1">#REF!</definedName>
    <definedName name="BOE6CF7371C48B4B4CA75BF8C02972E606" hidden="1">#REF!</definedName>
    <definedName name="BOE6D827D9E2DE489ABEBB24B97E6503E8" hidden="1">#REF!</definedName>
    <definedName name="BOE6EC2B01DAAC4CAA860BFF94370676C8" hidden="1">#REF!</definedName>
    <definedName name="BOE723E5A34F7C49D89A97CE036F53E20A" hidden="1">#REF!</definedName>
    <definedName name="BOE741AA47A5B7491BB12A8962C001BCD6" hidden="1">#REF!</definedName>
    <definedName name="BOE74688F5AC1E4867865C628E71974C74" hidden="1">#REF!</definedName>
    <definedName name="BOE749E2E453224EDE819CB02CD51A08BE" hidden="1">#REF!</definedName>
    <definedName name="BOE75B49FAF61B4EF69763E611B56CE634" hidden="1">#REF!</definedName>
    <definedName name="BOE76250712D36454EA8BD340089539AD6" hidden="1">#REF!</definedName>
    <definedName name="BOE76431D47602405BB3C0FF818CC34755" hidden="1">#REF!</definedName>
    <definedName name="BOE776B09F34E244928F8EA22D197685DA" hidden="1">#REF!</definedName>
    <definedName name="BOE7CBB0CC34384B958962B499B09B2EFE" hidden="1">#REF!</definedName>
    <definedName name="BOE7DFAF165385446BA6A3484A6449F5EB" hidden="1">#REF!</definedName>
    <definedName name="BOE7EC9B4E00164CB5B67EF6A26F794461" hidden="1">#REF!</definedName>
    <definedName name="BOE7F286C313164F68BF206AFA08DBC094" hidden="1">#REF!</definedName>
    <definedName name="BOE7FB822E1C854B0080C789D2304CB9DE" hidden="1">#REF!</definedName>
    <definedName name="BOE7FF59A65485454D9BAF35A631532BE7" hidden="1">#REF!</definedName>
    <definedName name="BOE8052FE958B8496D959F6782B970EA25" hidden="1">#REF!</definedName>
    <definedName name="BOE8473256F0E74B51A0AF9E07903BA006" hidden="1">#REF!</definedName>
    <definedName name="BOE84E82EEFCCE41D0BA91EFACF23EBFA7" hidden="1">#REF!</definedName>
    <definedName name="BOE884DB0E080F4026AEDEAD76588B78FC" hidden="1">#REF!</definedName>
    <definedName name="BOE8970DB59C714C8BA0FB79E01170D916" hidden="1">#REF!</definedName>
    <definedName name="BOE8DBD581E91E43A295718AF22899C040" hidden="1">#REF!</definedName>
    <definedName name="BOE8FD561F920B4D0EB0A7FF754C48EC59" hidden="1">#REF!</definedName>
    <definedName name="BOE9070F3F0E5C4CECA88BDCD0FE83FACA" hidden="1">#REF!</definedName>
    <definedName name="BOE9145CAB99E74AFE9E99E9CC29206FC8" hidden="1">#REF!</definedName>
    <definedName name="BOE919721A160440009B2F08B691E057F6" hidden="1">#REF!</definedName>
    <definedName name="BOE9365DA92F0142D688109164C3F00B4C" hidden="1">#REF!</definedName>
    <definedName name="BOE93FF485CBB143C8B17639519B225C67" hidden="1">#REF!</definedName>
    <definedName name="BOE9711470A17248E1818E183991FEFBE1" hidden="1">#REF!</definedName>
    <definedName name="BOE986E94CE98349AE8748D58895E44442" hidden="1">#REF!</definedName>
    <definedName name="BOE9A94086040D4182824491AC50D5A715" hidden="1">#REF!</definedName>
    <definedName name="BOE9C1CB3E7BDF4A4B99B9C11169458EA4" hidden="1">#REF!</definedName>
    <definedName name="BOE9D930B87D734F9798F59AA71877AC27" hidden="1">#REF!</definedName>
    <definedName name="BOE9E6BF7CEFB94FE1A00EF1AF9DE0670D" hidden="1">#REF!</definedName>
    <definedName name="BOEA23F73FE7434EFCA0F38B740B2A71CE" hidden="1">#REF!</definedName>
    <definedName name="BOEA3DBC7CAAA9402E85E619F5B8A0658D" hidden="1">#REF!</definedName>
    <definedName name="BOEA487DFBBB0446B0A8D7FEFB2D9E7C93" hidden="1">#REF!</definedName>
    <definedName name="BOEAD6D7767DC54CBEBCE421A3DB34DE6B" hidden="1">#REF!</definedName>
    <definedName name="BOEADD9A517C9E4CB4999114D4B9BD6920" hidden="1">#REF!</definedName>
    <definedName name="BOEAF3B895ABCD49308AF2F5A2E22BBC94" hidden="1">#REF!</definedName>
    <definedName name="BOEB0E75BF9AEA444FA574EF153F2DE2A5" hidden="1">#REF!</definedName>
    <definedName name="BOEB1FBF1FAD7F4ECC8BB20074F709319C" hidden="1">#REF!</definedName>
    <definedName name="BOEB7ECE9285934C488E6B2136A2F0641C" hidden="1">#REF!</definedName>
    <definedName name="BOEBB477EA004747AC923498244421587D" hidden="1">#REF!</definedName>
    <definedName name="BOEBBC73E30C5E459DB8E9982D70CCFA83" hidden="1">#REF!</definedName>
    <definedName name="BOEC0BCDB4FA624FE89507CCDAFB2DE5F3" hidden="1">#REF!</definedName>
    <definedName name="BOEC0DD3F439BA4003AD46A41F29874030" hidden="1">#REF!</definedName>
    <definedName name="BOEC1A5FBA282D4E98AC0A8B6E60EA9049" hidden="1">#REF!</definedName>
    <definedName name="BOEC425E786A5F4CE78604F43CC4690D0E" hidden="1">#REF!</definedName>
    <definedName name="BOEC5B408FC72D40DAAEAB05CE85838531" hidden="1">#REF!</definedName>
    <definedName name="BOEC6B3D1B408C4BEA9A1E84D8EDF0F1D8" hidden="1">#REF!</definedName>
    <definedName name="BOEC9B5B1AD36D4F2AA7A07F0BDCAA69E4" hidden="1">#REF!</definedName>
    <definedName name="BOECDF813F5B044D3090546B36A2795F21" hidden="1">#REF!</definedName>
    <definedName name="BOECF8FF9A3492427BA40FF8CA6171F72D" hidden="1">#REF!</definedName>
    <definedName name="BOED05B2F2B9E94F6187B09D58E9239D88" hidden="1">#REF!</definedName>
    <definedName name="BOED1EA8F825644ABA99CA16B474D79E3E" hidden="1">#REF!</definedName>
    <definedName name="BOED562F54123C431F9027C5E4DD931301" hidden="1">#REF!</definedName>
    <definedName name="BOED90211738DC45B88535CD01C1135A78" hidden="1">#REF!</definedName>
    <definedName name="BOED9EE50BAF774E2AA4A7596663A49FC4" hidden="1">#REF!</definedName>
    <definedName name="BOEDA36C9CE4FA4581A52255AF23DB93A0" hidden="1">#REF!</definedName>
    <definedName name="BOEDB3BA53AFC3453DB990331E0B5780A0" hidden="1">#REF!</definedName>
    <definedName name="BOEDBABC0C059545189DC8E8F1C8E61166" hidden="1">#REF!</definedName>
    <definedName name="BOEDE32FE5EB604C1F930D99BA4C3B57D5" hidden="1">#REF!</definedName>
    <definedName name="BOEDE768E044204D4896FC83EA9E0DED28" hidden="1">#REF!</definedName>
    <definedName name="BOEDF260BEC9454C2AAB8653DAA455274C" hidden="1">#REF!</definedName>
    <definedName name="BOEDFE33E509F943EB8068C63B6FBA2CD7" hidden="1">#REF!</definedName>
    <definedName name="BOEE0353DEA87047D1BC8BA1A10AA66E19" hidden="1">#REF!</definedName>
    <definedName name="BOEE89452115254AA5AD1B4A4D53F5D207" hidden="1">#REF!</definedName>
    <definedName name="BOEEACC20B9FE44B1AA33590292E5D0028" hidden="1">#REF!</definedName>
    <definedName name="BOEEDA0B6B46114ED382263C8C9D55A945" hidden="1">#REF!</definedName>
    <definedName name="BOEEE402F4521E4129B8F3DAFD319B8DE9" hidden="1">#REF!</definedName>
    <definedName name="BOEF406C0827AE4CBCAA017E0C0DCC3DED" hidden="1">#REF!</definedName>
    <definedName name="BOEF56D01AD3D14C099D494FBC502954D5" hidden="1">#REF!</definedName>
    <definedName name="BOEF7322C278CF4E74A4F50631FF61E1A4" hidden="1">#REF!</definedName>
    <definedName name="BOEFBD1451554C46C5B09F0AEEE7170DBE" hidden="1">#REF!</definedName>
    <definedName name="BOEFC38C6084D4401087A1495EDEB30DD0" hidden="1">#REF!</definedName>
    <definedName name="BOEFED11C55B7D42F0BA74E1AC52FFFCB6" hidden="1">#REF!</definedName>
    <definedName name="BOF0100A92ADA14111A38DCB300766F521" hidden="1">#REF!</definedName>
    <definedName name="BOF05E6310E06849798562BB8BD53C4F28" hidden="1">#REF!</definedName>
    <definedName name="BOF05FFF3AC94B4E36925B5EDAAC8C1C53" hidden="1">#REF!</definedName>
    <definedName name="BOF0905563093845A997A50AF692884153" hidden="1">#REF!</definedName>
    <definedName name="BOF0A825745E464D13A54ABA20B609B9E8" hidden="1">#REF!</definedName>
    <definedName name="BOF0C59731D4AE4017B5B4169F3C9AA2A6" hidden="1">#REF!</definedName>
    <definedName name="BOF0D4EF18741047F1B1043984130F0FA6" hidden="1">#REF!</definedName>
    <definedName name="BOF0E3743744E240A992B06E29FA68C50A" hidden="1">#REF!</definedName>
    <definedName name="BOF0E6E6B0E78C42E08BE2CDEA8CF44D78" hidden="1">#REF!</definedName>
    <definedName name="BOF109CEBDEEAC441FA6E936017139B088" hidden="1">#REF!</definedName>
    <definedName name="BOF1ABC4FD00E64BA58CFF06D348B0C5C3" hidden="1">#REF!</definedName>
    <definedName name="BOF1AEBC9A7BD44233A1943849C28C4FEC" hidden="1">#REF!</definedName>
    <definedName name="BOF1B8AD00099048A2A8AEC0999BE156F5" hidden="1">#REF!</definedName>
    <definedName name="BOF20CCB7468C540F09F18FAB754EC370F" hidden="1">#REF!</definedName>
    <definedName name="BOF23D7E5217A24026827BA1D213504D2A" hidden="1">#REF!</definedName>
    <definedName name="BOF24947DB82D64635840A8DB5866B51FD" hidden="1">#REF!</definedName>
    <definedName name="BOF27712BD4E094407ACB4899BA5C49295" hidden="1">#REF!</definedName>
    <definedName name="BOF287C0DE87E04A9FA22B2ECD2F94C614" hidden="1">#REF!</definedName>
    <definedName name="BOF2E4E26EFA1B45A6B451A32AF9340BA2" hidden="1">#REF!</definedName>
    <definedName name="BOF2E9D408E0CE4BE8BFEABB6B73934CC2" hidden="1">#REF!</definedName>
    <definedName name="BOF2FF48AA091D4BA99B50E6B5AC55A3E5" hidden="1">#REF!</definedName>
    <definedName name="BOF33D6B6D93C74BB18FE3D6E0FF794B23" hidden="1">#REF!</definedName>
    <definedName name="BOF36997466DCA419EB5BB546C26585165" hidden="1">#REF!</definedName>
    <definedName name="BOF36B04952D7E494D8982DF32678ED517" hidden="1">#REF!</definedName>
    <definedName name="BOF3A90882C3F646AC8E52826DE77B4F42" hidden="1">#REF!</definedName>
    <definedName name="BOF3C2FA67E9714243A6A0E31921FBEEBC" hidden="1">#REF!</definedName>
    <definedName name="BOF3E50E227A544F7F8427DB69807893E0" hidden="1">#REF!</definedName>
    <definedName name="BOF40B8D5DE4EF48C8A142F2738685DF4E" hidden="1">#REF!</definedName>
    <definedName name="BOF4E734F5E0B346399B3F74EDDE1364EA" hidden="1">#REF!</definedName>
    <definedName name="BOF51A52841A654E94BE5B17633A966825" hidden="1">#REF!</definedName>
    <definedName name="BOF53CCAFB02904DA4AF21417141E6C458" hidden="1">#REF!</definedName>
    <definedName name="BOF55CF31ECD7A406CA38DE801694F8552" hidden="1">#REF!</definedName>
    <definedName name="BOF5631028159044D78779C45CA65FC43B" hidden="1">#REF!</definedName>
    <definedName name="BOF585D8968C854C30B591C88227EDB648" hidden="1">#REF!</definedName>
    <definedName name="BOF5AEE545461542C7A1A82997EB41AB35" hidden="1">#REF!</definedName>
    <definedName name="BOF5CB44B1A6E44FDC89B7F2976A7CE3A8" hidden="1">#REF!</definedName>
    <definedName name="BOF5DC32DE31BD4B50B0267F468F4E4CB0" hidden="1">#REF!</definedName>
    <definedName name="BOF604F32E6DAC49BBA3716C381BEBAB3A" hidden="1">#REF!</definedName>
    <definedName name="BOF611A9E8BB0F49E497EFF27831772058" hidden="1">#REF!</definedName>
    <definedName name="BOF63D3B4EB0E544EFA271FEA8860AC25D" hidden="1">#REF!</definedName>
    <definedName name="BOF669A2D2BA994424B1F5A8AC117A55CA" hidden="1">#REF!</definedName>
    <definedName name="BOF66F23777B7C431BBA70EAF3374BA9DD" hidden="1">#REF!</definedName>
    <definedName name="BOF67F5AA185884F23B340D90B4494144F" hidden="1">#REF!</definedName>
    <definedName name="BOF6C435831C884A2B958ECF1499C5AE81" hidden="1">#REF!</definedName>
    <definedName name="BOF6CDA264C92D4DF2907EB1622B5003D6" hidden="1">#REF!</definedName>
    <definedName name="BOF708D1281373454597A1A056AB3A3531" hidden="1">#REF!</definedName>
    <definedName name="BOF72B7E5688A24599B26396DA1025418E" hidden="1">#REF!</definedName>
    <definedName name="BOF75BD264DBB04172906E6710FDC5CE9B" hidden="1">#REF!</definedName>
    <definedName name="BOF77B331BE93848B7BCD11717BB266D2A" hidden="1">#REF!</definedName>
    <definedName name="BOF7976E88AE214F67B9CBB47608F7DDA9" hidden="1">#REF!</definedName>
    <definedName name="BOF79C8057618541DB900AC860DEA92122" hidden="1">#REF!</definedName>
    <definedName name="BOF7B5D1FBB8764A4FB0220E77B2881D62" hidden="1">#REF!</definedName>
    <definedName name="BOF7B5FA1754E0413AAFB010856810A5BA" hidden="1">#REF!</definedName>
    <definedName name="BOF7CF94FFA36A46ACB0FCB81905FBD824" hidden="1">#REF!</definedName>
    <definedName name="BOF83559FBC7D04204ADB4B6AED114EAF7" hidden="1">#REF!</definedName>
    <definedName name="BOF835CA3093464BB98CC8821172B1F91C" hidden="1">#REF!</definedName>
    <definedName name="BOF85E6CCF6A57462A8CA36AA9540D141F" hidden="1">#REF!</definedName>
    <definedName name="BOF86B41F85B3F42E4B7EFE1B2C2199C1B" hidden="1">#REF!</definedName>
    <definedName name="BOF87E495A74FB4EFAB3F46E6715C2B04E" hidden="1">#REF!</definedName>
    <definedName name="BOF8B846D7E8B34D05B384F863E85A28E5" hidden="1">#REF!</definedName>
    <definedName name="BOF8E521594CB6424A882EA938563567D8" hidden="1">#REF!</definedName>
    <definedName name="BOF8F113671AB242A0A31C324D25132756" hidden="1">#REF!</definedName>
    <definedName name="BOF90C081FC31448DE8B5AE57F93E88D5A" hidden="1">#REF!</definedName>
    <definedName name="BOF9376400C8CF4FCD85B320E7EAD04A94" hidden="1">#REF!</definedName>
    <definedName name="BOF9495CF6160944879E041E0D38789F50" hidden="1">#REF!</definedName>
    <definedName name="BOF9509C2000054150B4B30DF7C43A4A51" hidden="1">#REF!</definedName>
    <definedName name="BOF96D6F15B6C64D5C8030DD9389EA8255" hidden="1">#REF!</definedName>
    <definedName name="BOF976143D93AF4A00A035132360605823" hidden="1">#REF!</definedName>
    <definedName name="BOF982D863C97441DE8C3A59719A3F7A1C" hidden="1">#REF!</definedName>
    <definedName name="BOF991385FBFDD4DD7AD5E7F1640C78BB8" hidden="1">#REF!</definedName>
    <definedName name="BOF9958D4FBFBF40E68FCC6DC7A805A18F" hidden="1">#REF!</definedName>
    <definedName name="BOF9CCA466DDE34243A28BEC11EA7696FC" hidden="1">#REF!</definedName>
    <definedName name="BOF9D0F7B0FC8745ADA15A7F51ACA86046" hidden="1">#REF!</definedName>
    <definedName name="BOF9E3ACA774784CC185178823C21D0683" hidden="1">#REF!</definedName>
    <definedName name="BOF9E4F58BD63540A68A019559C64FCADD" hidden="1">#REF!</definedName>
    <definedName name="BOF9F15082364A4134B98686203548E9D2" hidden="1">#REF!</definedName>
    <definedName name="BOF9F2E505E437475E8029DC8D894C88D9" hidden="1">#REF!</definedName>
    <definedName name="BOF9F503D5C8DC4F159CA92378C6C2F165" hidden="1">#REF!</definedName>
    <definedName name="BOFA14A2D8CB234719B612B2CD55B5C9B9" hidden="1">#REF!</definedName>
    <definedName name="BOFA189D6399D741059121AB58C4681E1B" hidden="1">#REF!</definedName>
    <definedName name="BOFA2EA8565515456BB492A0487B3028BB" hidden="1">#REF!</definedName>
    <definedName name="BOFA6FBCF148F348859DF1A84441CCBAE5" hidden="1">#REF!</definedName>
    <definedName name="BOFAABE7614B284661B98C71FC73AF5357" hidden="1">#REF!</definedName>
    <definedName name="BOFAC709B4C59A409D8062E376F00BEAEB" hidden="1">#REF!</definedName>
    <definedName name="BOFAD762ED2D514C759268845816353004" hidden="1">#REF!</definedName>
    <definedName name="BOFB1C41C30B6E4FDDB1D2E412168345EA" hidden="1">#REF!</definedName>
    <definedName name="BOFB336458987A4A00A14567345C5A3BC3" hidden="1">#REF!</definedName>
    <definedName name="BOFB68B3AB13A949D6B91D57867C55ACBD" hidden="1">#REF!</definedName>
    <definedName name="BOFC008101E26942739BCE45A22FDC1809" hidden="1">#REF!</definedName>
    <definedName name="BOFC101594CCBD46F69B92FD32FB5B2967" hidden="1">#REF!</definedName>
    <definedName name="BOFC5BF5B340284577A6C0DA03F1824FF8" hidden="1">#REF!</definedName>
    <definedName name="BOFC691235AADD4AF99E5F69CD249F2546" hidden="1">#REF!</definedName>
    <definedName name="BOFC779837E3E04A1985835E5DF253266E" hidden="1">#REF!</definedName>
    <definedName name="BOFCB243D312254A6495E9987C2B550B68" hidden="1">#REF!</definedName>
    <definedName name="BOFCED67DF69DE4476812BDAF010897053" hidden="1">#REF!</definedName>
    <definedName name="BOFCF51C93505B48AC82B9911B1E5E5C72" hidden="1">#REF!</definedName>
    <definedName name="BOFD09022DAC094A40B6A03F0E06944AFA" hidden="1">#REF!</definedName>
    <definedName name="BOFD529BCDFD5B4DC1A3A3F2BB939D10F7" hidden="1">#REF!</definedName>
    <definedName name="BOFD8DF3176E384B91BF0EC93EA8ADD67B" hidden="1">#REF!</definedName>
    <definedName name="BOFE0305390B704C48BA2EC4A05D8EC976" hidden="1">#REF!</definedName>
    <definedName name="BOFE0FFADB41B0470093CD34743DAA5984" hidden="1">#REF!</definedName>
    <definedName name="BOFE2E98B7B96147599125BD16B196EA9A" hidden="1">#REF!</definedName>
    <definedName name="BOFE80B2BAD5AA490FB1090A0F5A6B2D3E" hidden="1">#REF!</definedName>
    <definedName name="BOFEA5122D1E64440F99EE2A3A11DF2E00" hidden="1">#REF!</definedName>
    <definedName name="BOFEA6BEA308954340BEC08D6EE88D6232" hidden="1">#REF!</definedName>
    <definedName name="BOFEEA8528210641EAAB5BD7AF7B5A478A" hidden="1">#REF!</definedName>
    <definedName name="BOFEEC3A32A9914EA8B78F465349332185" hidden="1">#REF!</definedName>
    <definedName name="BOFF2E1E2C77F74388A8E5E3760D657FFD" hidden="1">#REF!</definedName>
    <definedName name="BOFF3F97E7FAA347979ACC7B2E0F8F09D1" hidden="1">#REF!</definedName>
    <definedName name="BOFF4D952AA1C249788BD8E15A5BF80074" hidden="1">#REF!</definedName>
    <definedName name="BOFF5544F0476F470FA140C6EE947E013F" hidden="1">#REF!</definedName>
    <definedName name="BOFF61E3DC87BE4E8894E44CFB42BEB0B5" hidden="1">#REF!</definedName>
    <definedName name="BOFF7CC3ACE061481A91BF100123E466EF" hidden="1">#REF!</definedName>
    <definedName name="BOFFC6A738E872423F9F535B7F1AC62C55" hidden="1">#REF!</definedName>
    <definedName name="BOFFD8B225E60E4EF78F585F6FA950656C" hidden="1">#REF!</definedName>
    <definedName name="Data_Chitieu">#REF!</definedName>
    <definedName name="DS_sale_1">#REF!</definedName>
    <definedName name="DSsale">#REF!</definedName>
    <definedName name="DTR_MaNCC">#REF!</definedName>
    <definedName name="DTR_nam">#REF!</definedName>
    <definedName name="DTR_nhom">#REF!</definedName>
    <definedName name="DTR_sanluong">#REF!</definedName>
    <definedName name="DTR_tengoi">#REF!</definedName>
    <definedName name="DTR_tenNCC">#REF!</definedName>
    <definedName name="DTR_thang">#REF!</definedName>
    <definedName name="DTR_Tuan">#REF!</definedName>
    <definedName name="ExternalData_1" localSheetId="10" hidden="1">'DS DTR '!$A$1:$A$106</definedName>
    <definedName name="ExternalData_1" localSheetId="11" hidden="1">'DS Trạm'!$A$1:$B$724</definedName>
    <definedName name="ExternalData_1" localSheetId="12" hidden="1">'VMS1'!$A$1:$W$4233</definedName>
    <definedName name="KH_NCC">#REF!</definedName>
    <definedName name="KH_NHOM">#REF!</definedName>
    <definedName name="KH_SL">#REF!</definedName>
    <definedName name="KH_TUAN">#REF!</definedName>
    <definedName name="NĂM">#REF!</definedName>
    <definedName name="nganh">#REF!</definedName>
    <definedName name="nhom">#REF!</definedName>
    <definedName name="NVL">#REF!</definedName>
    <definedName name="_xlnm.Print_Titles" localSheetId="1">'CS Admin'!$1:$7</definedName>
    <definedName name="_xlnm.Print_Titles" localSheetId="0">'CS Thị trường'!$1:$7</definedName>
    <definedName name="sanluong">#REF!</definedName>
    <definedName name="SL_PO">#REF!</definedName>
    <definedName name="tenncc">#REF!</definedName>
    <definedName name="THÁ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5" i="47" l="1"/>
  <c r="Q52" i="47"/>
  <c r="Q49" i="47"/>
  <c r="Q46" i="47"/>
  <c r="Q43" i="47"/>
  <c r="Q40" i="47"/>
  <c r="Q37" i="47"/>
  <c r="Q34" i="47"/>
  <c r="Q31" i="47"/>
  <c r="Q28" i="47"/>
  <c r="Q25" i="47"/>
  <c r="Q22" i="47"/>
  <c r="Q19" i="47"/>
  <c r="Q16" i="47"/>
  <c r="Q13" i="47"/>
  <c r="Q10" i="47"/>
  <c r="Q7" i="47"/>
  <c r="Q4" i="47"/>
  <c r="N1679" i="93" l="1"/>
  <c r="N1619" i="93"/>
  <c r="N896" i="93"/>
  <c r="N289" i="93"/>
  <c r="N278" i="93"/>
  <c r="N276" i="93"/>
  <c r="N266" i="93"/>
  <c r="N264" i="93"/>
  <c r="N251" i="93"/>
  <c r="N248" i="93"/>
  <c r="N240" i="93"/>
  <c r="N237" i="93"/>
  <c r="N228" i="93"/>
  <c r="N225" i="93"/>
  <c r="N211" i="93"/>
  <c r="N209" i="93"/>
  <c r="N199" i="93"/>
  <c r="N197" i="93"/>
  <c r="N185" i="93"/>
  <c r="N181" i="93"/>
  <c r="N174" i="93"/>
  <c r="N172" i="93"/>
  <c r="N167" i="93"/>
  <c r="N165" i="93"/>
  <c r="N160" i="93"/>
  <c r="N157" i="93"/>
  <c r="N148" i="93"/>
  <c r="N146" i="93"/>
  <c r="N144" i="93"/>
  <c r="N141" i="93"/>
  <c r="N132" i="93"/>
  <c r="N129" i="93"/>
  <c r="N121" i="93"/>
  <c r="N118" i="93"/>
  <c r="N112" i="93"/>
  <c r="N109" i="93"/>
  <c r="N98" i="93"/>
  <c r="N96" i="93"/>
  <c r="N89" i="93"/>
  <c r="N88" i="93"/>
  <c r="N79" i="93"/>
  <c r="N76" i="93"/>
  <c r="N64" i="93"/>
  <c r="N63" i="93"/>
  <c r="N53" i="93"/>
  <c r="N51" i="93"/>
  <c r="N37" i="93"/>
  <c r="N35" i="93"/>
  <c r="N24" i="93"/>
  <c r="N22" i="93"/>
  <c r="N10" i="93"/>
  <c r="C1680" i="93"/>
  <c r="B1680" i="93" s="1"/>
  <c r="C1681" i="93"/>
  <c r="C1682" i="93"/>
  <c r="C1683" i="93"/>
  <c r="E1683" i="93" s="1"/>
  <c r="C1684" i="93"/>
  <c r="E1684" i="93" s="1"/>
  <c r="C1685" i="93"/>
  <c r="E1685" i="93" s="1"/>
  <c r="C1686" i="93"/>
  <c r="E1686" i="93" s="1"/>
  <c r="C1687" i="93"/>
  <c r="E1687" i="93" s="1"/>
  <c r="C1688" i="93"/>
  <c r="E1688" i="93" s="1"/>
  <c r="C1689" i="93"/>
  <c r="B1689" i="93" s="1"/>
  <c r="C1690" i="93"/>
  <c r="B1690" i="93" s="1"/>
  <c r="C1691" i="93"/>
  <c r="B1691" i="93" s="1"/>
  <c r="C1692" i="93"/>
  <c r="B1692" i="93" s="1"/>
  <c r="C1693" i="93"/>
  <c r="C1694" i="93"/>
  <c r="C1695" i="93"/>
  <c r="E1695" i="93" s="1"/>
  <c r="C1696" i="93"/>
  <c r="E1696" i="93" s="1"/>
  <c r="C1697" i="93"/>
  <c r="E1697" i="93" s="1"/>
  <c r="C1698" i="93"/>
  <c r="E1698" i="93" s="1"/>
  <c r="C1699" i="93"/>
  <c r="B1699" i="93" s="1"/>
  <c r="C1700" i="93"/>
  <c r="B1700" i="93" s="1"/>
  <c r="C1701" i="93"/>
  <c r="B1701" i="93" s="1"/>
  <c r="C1702" i="93"/>
  <c r="B1702" i="93" s="1"/>
  <c r="C1703" i="93"/>
  <c r="B1703" i="93" s="1"/>
  <c r="C1704" i="93"/>
  <c r="B1704" i="93" s="1"/>
  <c r="C1705" i="93"/>
  <c r="C1706" i="93"/>
  <c r="C1707" i="93"/>
  <c r="E1707" i="93" s="1"/>
  <c r="C1708" i="93"/>
  <c r="E1708" i="93" s="1"/>
  <c r="C1709" i="93"/>
  <c r="E1709" i="93" s="1"/>
  <c r="C1710" i="93"/>
  <c r="E1710" i="93" s="1"/>
  <c r="C1711" i="93"/>
  <c r="B1711" i="93" s="1"/>
  <c r="C1712" i="93"/>
  <c r="E1712" i="93" s="1"/>
  <c r="C1713" i="93"/>
  <c r="B1713" i="93" s="1"/>
  <c r="C1714" i="93"/>
  <c r="B1714" i="93" s="1"/>
  <c r="C1715" i="93"/>
  <c r="B1715" i="93" s="1"/>
  <c r="C1716" i="93"/>
  <c r="B1716" i="93" s="1"/>
  <c r="C1717" i="93"/>
  <c r="C1718" i="93"/>
  <c r="C1719" i="93"/>
  <c r="E1719" i="93" s="1"/>
  <c r="C1720" i="93"/>
  <c r="E1720" i="93" s="1"/>
  <c r="C1721" i="93"/>
  <c r="E1721" i="93" s="1"/>
  <c r="C1722" i="93"/>
  <c r="E1722" i="93" s="1"/>
  <c r="C1723" i="93"/>
  <c r="B1723" i="93" s="1"/>
  <c r="C1724" i="93"/>
  <c r="B1724" i="93" s="1"/>
  <c r="C1725" i="93"/>
  <c r="B1725" i="93" s="1"/>
  <c r="C1726" i="93"/>
  <c r="B1726" i="93" s="1"/>
  <c r="C1727" i="93"/>
  <c r="B1727" i="93" s="1"/>
  <c r="C1728" i="93"/>
  <c r="B1728" i="93" s="1"/>
  <c r="C1729" i="93"/>
  <c r="C1730" i="93"/>
  <c r="C1731" i="93"/>
  <c r="E1731" i="93" s="1"/>
  <c r="C1732" i="93"/>
  <c r="E1732" i="93" s="1"/>
  <c r="C1733" i="93"/>
  <c r="E1733" i="93" s="1"/>
  <c r="C1734" i="93"/>
  <c r="E1734" i="93" s="1"/>
  <c r="C1735" i="93"/>
  <c r="B1735" i="93" s="1"/>
  <c r="C1736" i="93"/>
  <c r="E1736" i="93" s="1"/>
  <c r="C1737" i="93"/>
  <c r="B1737" i="93" s="1"/>
  <c r="C1738" i="93"/>
  <c r="B1738" i="93" s="1"/>
  <c r="C1739" i="93"/>
  <c r="B1739" i="93" s="1"/>
  <c r="C1740" i="93"/>
  <c r="B1740" i="93" s="1"/>
  <c r="C1741" i="93"/>
  <c r="C1742" i="93"/>
  <c r="C1743" i="93"/>
  <c r="E1743" i="93" s="1"/>
  <c r="C1744" i="93"/>
  <c r="E1744" i="93" s="1"/>
  <c r="C1745" i="93"/>
  <c r="E1745" i="93" s="1"/>
  <c r="C1746" i="93"/>
  <c r="E1746" i="93" s="1"/>
  <c r="C1747" i="93"/>
  <c r="E1747" i="93" s="1"/>
  <c r="C1748" i="93"/>
  <c r="E1748" i="93" s="1"/>
  <c r="C1749" i="93"/>
  <c r="B1749" i="93" s="1"/>
  <c r="C1750" i="93"/>
  <c r="B1750" i="93" s="1"/>
  <c r="C1751" i="93"/>
  <c r="B1751" i="93" s="1"/>
  <c r="C1752" i="93"/>
  <c r="B1752" i="93" s="1"/>
  <c r="C1753" i="93"/>
  <c r="C1754" i="93"/>
  <c r="C1755" i="93"/>
  <c r="E1755" i="93" s="1"/>
  <c r="C1756" i="93"/>
  <c r="E1756" i="93" s="1"/>
  <c r="C1757" i="93"/>
  <c r="E1757" i="93" s="1"/>
  <c r="C1758" i="93"/>
  <c r="E1758" i="93" s="1"/>
  <c r="C1759" i="93"/>
  <c r="B1759" i="93" s="1"/>
  <c r="C1760" i="93"/>
  <c r="B1760" i="93" s="1"/>
  <c r="C1761" i="93"/>
  <c r="B1761" i="93" s="1"/>
  <c r="C1762" i="93"/>
  <c r="B1762" i="93" s="1"/>
  <c r="C1763" i="93"/>
  <c r="B1763" i="93" s="1"/>
  <c r="C1764" i="93"/>
  <c r="B1764" i="93" s="1"/>
  <c r="C1765" i="93"/>
  <c r="C1766" i="93"/>
  <c r="C1767" i="93"/>
  <c r="E1767" i="93" s="1"/>
  <c r="C1768" i="93"/>
  <c r="E1768" i="93" s="1"/>
  <c r="C1769" i="93"/>
  <c r="E1769" i="93" s="1"/>
  <c r="C1770" i="93"/>
  <c r="E1770" i="93" s="1"/>
  <c r="C1771" i="93"/>
  <c r="E1771" i="93" s="1"/>
  <c r="C1772" i="93"/>
  <c r="E1772" i="93" s="1"/>
  <c r="C1773" i="93"/>
  <c r="B1773" i="93" s="1"/>
  <c r="C1774" i="93"/>
  <c r="B1774" i="93" s="1"/>
  <c r="C1775" i="93"/>
  <c r="B1775" i="93" s="1"/>
  <c r="C1776" i="93"/>
  <c r="B1776" i="93" s="1"/>
  <c r="C1777" i="93"/>
  <c r="C1778" i="93"/>
  <c r="C1779" i="93"/>
  <c r="E1779" i="93" s="1"/>
  <c r="C1780" i="93"/>
  <c r="E1780" i="93" s="1"/>
  <c r="C1781" i="93"/>
  <c r="E1781" i="93" s="1"/>
  <c r="C1782" i="93"/>
  <c r="E1782" i="93" s="1"/>
  <c r="C1783" i="93"/>
  <c r="B1783" i="93" s="1"/>
  <c r="C1784" i="93"/>
  <c r="B1784" i="93" s="1"/>
  <c r="C1785" i="93"/>
  <c r="B1785" i="93" s="1"/>
  <c r="C1786" i="93"/>
  <c r="B1786" i="93" s="1"/>
  <c r="C1787" i="93"/>
  <c r="B1787" i="93" s="1"/>
  <c r="C1788" i="93"/>
  <c r="B1788" i="93" s="1"/>
  <c r="C1789" i="93"/>
  <c r="C1790" i="93"/>
  <c r="C1791" i="93"/>
  <c r="E1791" i="93" s="1"/>
  <c r="C1792" i="93"/>
  <c r="E1792" i="93" s="1"/>
  <c r="C1793" i="93"/>
  <c r="E1793" i="93" s="1"/>
  <c r="C1794" i="93"/>
  <c r="E1794" i="93" s="1"/>
  <c r="C1795" i="93"/>
  <c r="E1795" i="93" s="1"/>
  <c r="C1796" i="93"/>
  <c r="E1796" i="93" s="1"/>
  <c r="C1797" i="93"/>
  <c r="B1797" i="93" s="1"/>
  <c r="C1798" i="93"/>
  <c r="B1798" i="93" s="1"/>
  <c r="C1799" i="93"/>
  <c r="B1799" i="93" s="1"/>
  <c r="C1800" i="93"/>
  <c r="B1800" i="93" s="1"/>
  <c r="C1801" i="93"/>
  <c r="C1802" i="93"/>
  <c r="C1803" i="93"/>
  <c r="E1803" i="93" s="1"/>
  <c r="C1804" i="93"/>
  <c r="E1804" i="93" s="1"/>
  <c r="C1805" i="93"/>
  <c r="E1805" i="93" s="1"/>
  <c r="C1806" i="93"/>
  <c r="E1806" i="93" s="1"/>
  <c r="C1807" i="93"/>
  <c r="E1807" i="93" s="1"/>
  <c r="C1808" i="93"/>
  <c r="E1808" i="93" s="1"/>
  <c r="C1809" i="93"/>
  <c r="B1809" i="93" s="1"/>
  <c r="C1810" i="93"/>
  <c r="B1810" i="93" s="1"/>
  <c r="C1811" i="93"/>
  <c r="B1811" i="93" s="1"/>
  <c r="C1812" i="93"/>
  <c r="B1812" i="93" s="1"/>
  <c r="C1813" i="93"/>
  <c r="C1814" i="93"/>
  <c r="C1815" i="93"/>
  <c r="E1815" i="93" s="1"/>
  <c r="C1816" i="93"/>
  <c r="E1816" i="93" s="1"/>
  <c r="C1817" i="93"/>
  <c r="E1817" i="93" s="1"/>
  <c r="C1818" i="93"/>
  <c r="E1818" i="93" s="1"/>
  <c r="C1819" i="93"/>
  <c r="B1819" i="93" s="1"/>
  <c r="C1820" i="93"/>
  <c r="B1820" i="93" s="1"/>
  <c r="C1821" i="93"/>
  <c r="B1821" i="93" s="1"/>
  <c r="C1822" i="93"/>
  <c r="B1822" i="93" s="1"/>
  <c r="C1823" i="93"/>
  <c r="B1823" i="93" s="1"/>
  <c r="C1824" i="93"/>
  <c r="B1824" i="93" s="1"/>
  <c r="C1825" i="93"/>
  <c r="C1826" i="93"/>
  <c r="C1827" i="93"/>
  <c r="E1827" i="93" s="1"/>
  <c r="C1828" i="93"/>
  <c r="E1828" i="93" s="1"/>
  <c r="C1829" i="93"/>
  <c r="E1829" i="93" s="1"/>
  <c r="C1830" i="93"/>
  <c r="E1830" i="93" s="1"/>
  <c r="C1831" i="93"/>
  <c r="B1831" i="93" s="1"/>
  <c r="C1832" i="93"/>
  <c r="E1832" i="93" s="1"/>
  <c r="C1833" i="93"/>
  <c r="B1833" i="93" s="1"/>
  <c r="C1834" i="93"/>
  <c r="B1834" i="93" s="1"/>
  <c r="C1835" i="93"/>
  <c r="B1835" i="93" s="1"/>
  <c r="C1836" i="93"/>
  <c r="B1836" i="93" s="1"/>
  <c r="C1837" i="93"/>
  <c r="C1838" i="93"/>
  <c r="C1839" i="93"/>
  <c r="E1839" i="93" s="1"/>
  <c r="C1840" i="93"/>
  <c r="E1840" i="93" s="1"/>
  <c r="C1841" i="93"/>
  <c r="E1841" i="93" s="1"/>
  <c r="C1842" i="93"/>
  <c r="E1842" i="93" s="1"/>
  <c r="C1843" i="93"/>
  <c r="B1843" i="93" s="1"/>
  <c r="C1844" i="93"/>
  <c r="E1844" i="93" s="1"/>
  <c r="C1845" i="93"/>
  <c r="B1845" i="93" s="1"/>
  <c r="C1846" i="93"/>
  <c r="B1846" i="93" s="1"/>
  <c r="C1847" i="93"/>
  <c r="B1847" i="93" s="1"/>
  <c r="C1848" i="93"/>
  <c r="B1848" i="93" s="1"/>
  <c r="C1849" i="93"/>
  <c r="C1850" i="93"/>
  <c r="C1851" i="93"/>
  <c r="E1851" i="93" s="1"/>
  <c r="C1852" i="93"/>
  <c r="E1852" i="93" s="1"/>
  <c r="C1853" i="93"/>
  <c r="E1853" i="93" s="1"/>
  <c r="C1854" i="93"/>
  <c r="E1854" i="93" s="1"/>
  <c r="C1855" i="93"/>
  <c r="B1855" i="93" s="1"/>
  <c r="C1856" i="93"/>
  <c r="E1856" i="93" s="1"/>
  <c r="C1857" i="93"/>
  <c r="B1857" i="93" s="1"/>
  <c r="C1858" i="93"/>
  <c r="B1858" i="93" s="1"/>
  <c r="C1859" i="93"/>
  <c r="B1859" i="93" s="1"/>
  <c r="C1860" i="93"/>
  <c r="B1860" i="93" s="1"/>
  <c r="C1861" i="93"/>
  <c r="C1862" i="93"/>
  <c r="C1863" i="93"/>
  <c r="E1863" i="93" s="1"/>
  <c r="C1864" i="93"/>
  <c r="E1864" i="93" s="1"/>
  <c r="C1865" i="93"/>
  <c r="E1865" i="93" s="1"/>
  <c r="C1866" i="93"/>
  <c r="E1866" i="93" s="1"/>
  <c r="C1867" i="93"/>
  <c r="B1867" i="93" s="1"/>
  <c r="C1868" i="93"/>
  <c r="B1868" i="93" s="1"/>
  <c r="C1869" i="93"/>
  <c r="B1869" i="93" s="1"/>
  <c r="C1870" i="93"/>
  <c r="B1870" i="93" s="1"/>
  <c r="C1871" i="93"/>
  <c r="B1871" i="93" s="1"/>
  <c r="C1872" i="93"/>
  <c r="B1872" i="93" s="1"/>
  <c r="C1873" i="93"/>
  <c r="C1874" i="93"/>
  <c r="C1875" i="93"/>
  <c r="E1875" i="93" s="1"/>
  <c r="C1876" i="93"/>
  <c r="E1876" i="93" s="1"/>
  <c r="C1877" i="93"/>
  <c r="E1877" i="93" s="1"/>
  <c r="C1878" i="93"/>
  <c r="E1878" i="93" s="1"/>
  <c r="C1879" i="93"/>
  <c r="B1879" i="93" s="1"/>
  <c r="C1880" i="93"/>
  <c r="E1880" i="93" s="1"/>
  <c r="C1881" i="93"/>
  <c r="B1881" i="93" s="1"/>
  <c r="C1882" i="93"/>
  <c r="B1882" i="93" s="1"/>
  <c r="C1883" i="93"/>
  <c r="B1883" i="93" s="1"/>
  <c r="C1884" i="93"/>
  <c r="B1884" i="93" s="1"/>
  <c r="C1885" i="93"/>
  <c r="C1886" i="93"/>
  <c r="C1887" i="93"/>
  <c r="E1887" i="93" s="1"/>
  <c r="C1888" i="93"/>
  <c r="E1888" i="93" s="1"/>
  <c r="C1889" i="93"/>
  <c r="E1889" i="93" s="1"/>
  <c r="C1890" i="93"/>
  <c r="E1890" i="93" s="1"/>
  <c r="C1891" i="93"/>
  <c r="E1891" i="93" s="1"/>
  <c r="C1892" i="93"/>
  <c r="E1892" i="93" s="1"/>
  <c r="C1893" i="93"/>
  <c r="B1893" i="93" s="1"/>
  <c r="C1894" i="93"/>
  <c r="B1894" i="93" s="1"/>
  <c r="C1895" i="93"/>
  <c r="B1895" i="93" s="1"/>
  <c r="C1896" i="93"/>
  <c r="B1896" i="93" s="1"/>
  <c r="C1897" i="93"/>
  <c r="C1898" i="93"/>
  <c r="C1899" i="93"/>
  <c r="E1899" i="93" s="1"/>
  <c r="C1900" i="93"/>
  <c r="E1900" i="93" s="1"/>
  <c r="C1901" i="93"/>
  <c r="E1901" i="93" s="1"/>
  <c r="C1902" i="93"/>
  <c r="E1902" i="93" s="1"/>
  <c r="C1903" i="93"/>
  <c r="B1903" i="93" s="1"/>
  <c r="C1904" i="93"/>
  <c r="B1904" i="93" s="1"/>
  <c r="C1905" i="93"/>
  <c r="B1905" i="93" s="1"/>
  <c r="C1906" i="93"/>
  <c r="B1906" i="93" s="1"/>
  <c r="C1907" i="93"/>
  <c r="B1907" i="93" s="1"/>
  <c r="C1908" i="93"/>
  <c r="B1908" i="93" s="1"/>
  <c r="C1909" i="93"/>
  <c r="C1910" i="93"/>
  <c r="C1911" i="93"/>
  <c r="E1911" i="93" s="1"/>
  <c r="C1912" i="93"/>
  <c r="E1912" i="93" s="1"/>
  <c r="C1913" i="93"/>
  <c r="E1913" i="93" s="1"/>
  <c r="C1914" i="93"/>
  <c r="E1914" i="93" s="1"/>
  <c r="C1915" i="93"/>
  <c r="E1915" i="93" s="1"/>
  <c r="C1916" i="93"/>
  <c r="E1916" i="93" s="1"/>
  <c r="C1917" i="93"/>
  <c r="B1917" i="93" s="1"/>
  <c r="C1918" i="93"/>
  <c r="B1918" i="93" s="1"/>
  <c r="C1919" i="93"/>
  <c r="B1919" i="93" s="1"/>
  <c r="C1920" i="93"/>
  <c r="B1920" i="93" s="1"/>
  <c r="C1921" i="93"/>
  <c r="C1922" i="93"/>
  <c r="C1923" i="93"/>
  <c r="E1923" i="93" s="1"/>
  <c r="C1924" i="93"/>
  <c r="E1924" i="93" s="1"/>
  <c r="C1925" i="93"/>
  <c r="E1925" i="93" s="1"/>
  <c r="C1926" i="93"/>
  <c r="E1926" i="93" s="1"/>
  <c r="C1927" i="93"/>
  <c r="B1927" i="93" s="1"/>
  <c r="C1928" i="93"/>
  <c r="B1928" i="93" s="1"/>
  <c r="C1929" i="93"/>
  <c r="B1929" i="93" s="1"/>
  <c r="C1930" i="93"/>
  <c r="B1930" i="93" s="1"/>
  <c r="C1931" i="93"/>
  <c r="B1931" i="93" s="1"/>
  <c r="C1932" i="93"/>
  <c r="B1932" i="93" s="1"/>
  <c r="C1933" i="93"/>
  <c r="C1934" i="93"/>
  <c r="C1935" i="93"/>
  <c r="E1935" i="93" s="1"/>
  <c r="C1936" i="93"/>
  <c r="E1936" i="93" s="1"/>
  <c r="C1937" i="93"/>
  <c r="E1937" i="93" s="1"/>
  <c r="C1938" i="93"/>
  <c r="E1938" i="93" s="1"/>
  <c r="C1939" i="93"/>
  <c r="E1939" i="93" s="1"/>
  <c r="C1940" i="93"/>
  <c r="E1940" i="93" s="1"/>
  <c r="C1941" i="93"/>
  <c r="B1941" i="93" s="1"/>
  <c r="C1942" i="93"/>
  <c r="B1942" i="93" s="1"/>
  <c r="C1943" i="93"/>
  <c r="B1943" i="93" s="1"/>
  <c r="C1944" i="93"/>
  <c r="B1944" i="93" s="1"/>
  <c r="C1945" i="93"/>
  <c r="C1946" i="93"/>
  <c r="C1947" i="93"/>
  <c r="E1947" i="93" s="1"/>
  <c r="C1948" i="93"/>
  <c r="E1948" i="93" s="1"/>
  <c r="C1949" i="93"/>
  <c r="E1949" i="93" s="1"/>
  <c r="C1950" i="93"/>
  <c r="E1950" i="93" s="1"/>
  <c r="C1951" i="93"/>
  <c r="E1951" i="93" s="1"/>
  <c r="C1952" i="93"/>
  <c r="E1952" i="93" s="1"/>
  <c r="C1953" i="93"/>
  <c r="B1953" i="93" s="1"/>
  <c r="C1954" i="93"/>
  <c r="B1954" i="93" s="1"/>
  <c r="C1955" i="93"/>
  <c r="B1955" i="93" s="1"/>
  <c r="C1956" i="93"/>
  <c r="B1956" i="93" s="1"/>
  <c r="C1957" i="93"/>
  <c r="C1958" i="93"/>
  <c r="C1959" i="93"/>
  <c r="E1959" i="93" s="1"/>
  <c r="C1960" i="93"/>
  <c r="E1960" i="93" s="1"/>
  <c r="C1961" i="93"/>
  <c r="E1961" i="93" s="1"/>
  <c r="C1962" i="93"/>
  <c r="E1962" i="93" s="1"/>
  <c r="C1963" i="93"/>
  <c r="B1963" i="93" s="1"/>
  <c r="C1964" i="93"/>
  <c r="B1964" i="93" s="1"/>
  <c r="C1965" i="93"/>
  <c r="B1965" i="93" s="1"/>
  <c r="C1966" i="93"/>
  <c r="B1966" i="93" s="1"/>
  <c r="C1967" i="93"/>
  <c r="B1967" i="93" s="1"/>
  <c r="C1968" i="93"/>
  <c r="B1968" i="93" s="1"/>
  <c r="C1969" i="93"/>
  <c r="C1970" i="93"/>
  <c r="C1971" i="93"/>
  <c r="E1971" i="93" s="1"/>
  <c r="C1972" i="93"/>
  <c r="E1972" i="93" s="1"/>
  <c r="C1973" i="93"/>
  <c r="E1973" i="93" s="1"/>
  <c r="C1974" i="93"/>
  <c r="E1974" i="93" s="1"/>
  <c r="C1975" i="93"/>
  <c r="B1975" i="93" s="1"/>
  <c r="C1976" i="93"/>
  <c r="E1976" i="93" s="1"/>
  <c r="C1977" i="93"/>
  <c r="B1977" i="93" s="1"/>
  <c r="C1978" i="93"/>
  <c r="B1978" i="93" s="1"/>
  <c r="C1979" i="93"/>
  <c r="B1979" i="93" s="1"/>
  <c r="C1980" i="93"/>
  <c r="B1980" i="93" s="1"/>
  <c r="C1981" i="93"/>
  <c r="C1982" i="93"/>
  <c r="C1983" i="93"/>
  <c r="E1983" i="93" s="1"/>
  <c r="C1984" i="93"/>
  <c r="E1984" i="93" s="1"/>
  <c r="C1985" i="93"/>
  <c r="E1985" i="93" s="1"/>
  <c r="C1986" i="93"/>
  <c r="E1986" i="93" s="1"/>
  <c r="C1987" i="93"/>
  <c r="B1987" i="93" s="1"/>
  <c r="C1988" i="93"/>
  <c r="B1988" i="93" s="1"/>
  <c r="C1989" i="93"/>
  <c r="B1989" i="93" s="1"/>
  <c r="C1990" i="93"/>
  <c r="B1990" i="93" s="1"/>
  <c r="C1991" i="93"/>
  <c r="B1991" i="93" s="1"/>
  <c r="C1992" i="93"/>
  <c r="B1992" i="93" s="1"/>
  <c r="C1993" i="93"/>
  <c r="D1680" i="93"/>
  <c r="D1681" i="93"/>
  <c r="D1682" i="93"/>
  <c r="D1683" i="93"/>
  <c r="D1684" i="93"/>
  <c r="D1685" i="93"/>
  <c r="D1686" i="93"/>
  <c r="D1687" i="93"/>
  <c r="D1688" i="93"/>
  <c r="D1689" i="93"/>
  <c r="D1690" i="93"/>
  <c r="D1691" i="93"/>
  <c r="D1692" i="93"/>
  <c r="D1693" i="93"/>
  <c r="D1694" i="93"/>
  <c r="D1695" i="93"/>
  <c r="D1696" i="93"/>
  <c r="D1697" i="93"/>
  <c r="D1698" i="93"/>
  <c r="D1699" i="93"/>
  <c r="D1700" i="93"/>
  <c r="D1701" i="93"/>
  <c r="D1702" i="93"/>
  <c r="D1703" i="93"/>
  <c r="D1704" i="93"/>
  <c r="D1705" i="93"/>
  <c r="D1706" i="93"/>
  <c r="D1707" i="93"/>
  <c r="D1708" i="93"/>
  <c r="D1709" i="93"/>
  <c r="D1710" i="93"/>
  <c r="D1711" i="93"/>
  <c r="D1712" i="93"/>
  <c r="D1713" i="93"/>
  <c r="D1714" i="93"/>
  <c r="D1715" i="93"/>
  <c r="D1716" i="93"/>
  <c r="D1717" i="93"/>
  <c r="D1718" i="93"/>
  <c r="D1719" i="93"/>
  <c r="D1720" i="93"/>
  <c r="D1721" i="93"/>
  <c r="D1722" i="93"/>
  <c r="D1723" i="93"/>
  <c r="D1724" i="93"/>
  <c r="D1725" i="93"/>
  <c r="D1726" i="93"/>
  <c r="D1727" i="93"/>
  <c r="D1728" i="93"/>
  <c r="D1729" i="93"/>
  <c r="D1730" i="93"/>
  <c r="D1731" i="93"/>
  <c r="D1732" i="93"/>
  <c r="D1733" i="93"/>
  <c r="D1734" i="93"/>
  <c r="D1735" i="93"/>
  <c r="D1736" i="93"/>
  <c r="D1737" i="93"/>
  <c r="D1738" i="93"/>
  <c r="D1739" i="93"/>
  <c r="D1740" i="93"/>
  <c r="D1741" i="93"/>
  <c r="D1742" i="93"/>
  <c r="D1743" i="93"/>
  <c r="D1744" i="93"/>
  <c r="D1745" i="93"/>
  <c r="D1746" i="93"/>
  <c r="D1747" i="93"/>
  <c r="D1748" i="93"/>
  <c r="D1749" i="93"/>
  <c r="D1750" i="93"/>
  <c r="D1751" i="93"/>
  <c r="D1752" i="93"/>
  <c r="D1753" i="93"/>
  <c r="D1754" i="93"/>
  <c r="D1755" i="93"/>
  <c r="D1756" i="93"/>
  <c r="D1757" i="93"/>
  <c r="D1758" i="93"/>
  <c r="D1759" i="93"/>
  <c r="D1760" i="93"/>
  <c r="D1761" i="93"/>
  <c r="D1762" i="93"/>
  <c r="D1763" i="93"/>
  <c r="D1764" i="93"/>
  <c r="D1765" i="93"/>
  <c r="D1766" i="93"/>
  <c r="D1767" i="93"/>
  <c r="D1768" i="93"/>
  <c r="D1769" i="93"/>
  <c r="D1770" i="93"/>
  <c r="D1771" i="93"/>
  <c r="D1772" i="93"/>
  <c r="D1773" i="93"/>
  <c r="D1774" i="93"/>
  <c r="D1775" i="93"/>
  <c r="D1776" i="93"/>
  <c r="D1777" i="93"/>
  <c r="D1778" i="93"/>
  <c r="D1779" i="93"/>
  <c r="D1780" i="93"/>
  <c r="D1781" i="93"/>
  <c r="D1782" i="93"/>
  <c r="D1783" i="93"/>
  <c r="D1784" i="93"/>
  <c r="D1785" i="93"/>
  <c r="D1786" i="93"/>
  <c r="D1787" i="93"/>
  <c r="D1788" i="93"/>
  <c r="D1789" i="93"/>
  <c r="D1790" i="93"/>
  <c r="D1791" i="93"/>
  <c r="D1792" i="93"/>
  <c r="D1793" i="93"/>
  <c r="D1794" i="93"/>
  <c r="D1795" i="93"/>
  <c r="D1796" i="93"/>
  <c r="D1797" i="93"/>
  <c r="D1798" i="93"/>
  <c r="D1799" i="93"/>
  <c r="D1800" i="93"/>
  <c r="D1801" i="93"/>
  <c r="D1802" i="93"/>
  <c r="D1803" i="93"/>
  <c r="D1804" i="93"/>
  <c r="D1805" i="93"/>
  <c r="D1806" i="93"/>
  <c r="D1807" i="93"/>
  <c r="D1808" i="93"/>
  <c r="D1809" i="93"/>
  <c r="D1810" i="93"/>
  <c r="D1811" i="93"/>
  <c r="D1812" i="93"/>
  <c r="D1813" i="93"/>
  <c r="D1814" i="93"/>
  <c r="D1815" i="93"/>
  <c r="D1816" i="93"/>
  <c r="D1817" i="93"/>
  <c r="D1818" i="93"/>
  <c r="D1819" i="93"/>
  <c r="D1820" i="93"/>
  <c r="D1821" i="93"/>
  <c r="D1822" i="93"/>
  <c r="D1823" i="93"/>
  <c r="D1824" i="93"/>
  <c r="D1825" i="93"/>
  <c r="D1826" i="93"/>
  <c r="D1827" i="93"/>
  <c r="D1828" i="93"/>
  <c r="D1829" i="93"/>
  <c r="D1830" i="93"/>
  <c r="D1831" i="93"/>
  <c r="D1832" i="93"/>
  <c r="D1833" i="93"/>
  <c r="D1834" i="93"/>
  <c r="D1835" i="93"/>
  <c r="D1836" i="93"/>
  <c r="D1837" i="93"/>
  <c r="D1838" i="93"/>
  <c r="D1839" i="93"/>
  <c r="D1840" i="93"/>
  <c r="D1841" i="93"/>
  <c r="D1842" i="93"/>
  <c r="D1843" i="93"/>
  <c r="D1844" i="93"/>
  <c r="D1845" i="93"/>
  <c r="D1846" i="93"/>
  <c r="D1847" i="93"/>
  <c r="D1848" i="93"/>
  <c r="D1849" i="93"/>
  <c r="D1850" i="93"/>
  <c r="D1851" i="93"/>
  <c r="D1852" i="93"/>
  <c r="D1853" i="93"/>
  <c r="D1854" i="93"/>
  <c r="D1855" i="93"/>
  <c r="D1856" i="93"/>
  <c r="D1857" i="93"/>
  <c r="D1858" i="93"/>
  <c r="D1859" i="93"/>
  <c r="D1860" i="93"/>
  <c r="D1861" i="93"/>
  <c r="D1862" i="93"/>
  <c r="D1863" i="93"/>
  <c r="D1864" i="93"/>
  <c r="D1865" i="93"/>
  <c r="D1866" i="93"/>
  <c r="D1867" i="93"/>
  <c r="D1868" i="93"/>
  <c r="D1869" i="93"/>
  <c r="D1870" i="93"/>
  <c r="D1871" i="93"/>
  <c r="D1872" i="93"/>
  <c r="D1873" i="93"/>
  <c r="D1874" i="93"/>
  <c r="D1875" i="93"/>
  <c r="D1876" i="93"/>
  <c r="D1877" i="93"/>
  <c r="D1878" i="93"/>
  <c r="D1879" i="93"/>
  <c r="D1880" i="93"/>
  <c r="D1881" i="93"/>
  <c r="D1882" i="93"/>
  <c r="D1883" i="93"/>
  <c r="D1884" i="93"/>
  <c r="D1885" i="93"/>
  <c r="D1886" i="93"/>
  <c r="D1887" i="93"/>
  <c r="D1888" i="93"/>
  <c r="D1889" i="93"/>
  <c r="D1890" i="93"/>
  <c r="D1891" i="93"/>
  <c r="D1892" i="93"/>
  <c r="D1893" i="93"/>
  <c r="D1894" i="93"/>
  <c r="D1895" i="93"/>
  <c r="D1896" i="93"/>
  <c r="D1897" i="93"/>
  <c r="D1898" i="93"/>
  <c r="D1899" i="93"/>
  <c r="D1900" i="93"/>
  <c r="D1901" i="93"/>
  <c r="D1902" i="93"/>
  <c r="D1903" i="93"/>
  <c r="D1904" i="93"/>
  <c r="D1905" i="93"/>
  <c r="D1906" i="93"/>
  <c r="D1907" i="93"/>
  <c r="D1908" i="93"/>
  <c r="D1909" i="93"/>
  <c r="D1910" i="93"/>
  <c r="D1911" i="93"/>
  <c r="D1912" i="93"/>
  <c r="D1913" i="93"/>
  <c r="D1914" i="93"/>
  <c r="D1915" i="93"/>
  <c r="D1916" i="93"/>
  <c r="D1917" i="93"/>
  <c r="D1918" i="93"/>
  <c r="D1919" i="93"/>
  <c r="D1920" i="93"/>
  <c r="D1921" i="93"/>
  <c r="D1922" i="93"/>
  <c r="D1923" i="93"/>
  <c r="D1924" i="93"/>
  <c r="D1925" i="93"/>
  <c r="D1926" i="93"/>
  <c r="D1927" i="93"/>
  <c r="D1928" i="93"/>
  <c r="D1929" i="93"/>
  <c r="D1930" i="93"/>
  <c r="D1931" i="93"/>
  <c r="D1932" i="93"/>
  <c r="D1933" i="93"/>
  <c r="D1934" i="93"/>
  <c r="D1935" i="93"/>
  <c r="D1936" i="93"/>
  <c r="D1937" i="93"/>
  <c r="D1938" i="93"/>
  <c r="D1939" i="93"/>
  <c r="D1940" i="93"/>
  <c r="D1941" i="93"/>
  <c r="D1942" i="93"/>
  <c r="D1943" i="93"/>
  <c r="D1944" i="93"/>
  <c r="D1945" i="93"/>
  <c r="D1946" i="93"/>
  <c r="D1947" i="93"/>
  <c r="D1948" i="93"/>
  <c r="D1949" i="93"/>
  <c r="D1950" i="93"/>
  <c r="D1951" i="93"/>
  <c r="D1952" i="93"/>
  <c r="D1953" i="93"/>
  <c r="D1954" i="93"/>
  <c r="D1955" i="93"/>
  <c r="D1956" i="93"/>
  <c r="D1957" i="93"/>
  <c r="D1958" i="93"/>
  <c r="D1959" i="93"/>
  <c r="D1960" i="93"/>
  <c r="D1961" i="93"/>
  <c r="D1962" i="93"/>
  <c r="D1963" i="93"/>
  <c r="D1964" i="93"/>
  <c r="D1965" i="93"/>
  <c r="D1966" i="93"/>
  <c r="D1967" i="93"/>
  <c r="D1968" i="93"/>
  <c r="D1969" i="93"/>
  <c r="D1970" i="93"/>
  <c r="D1971" i="93"/>
  <c r="D1972" i="93"/>
  <c r="D1973" i="93"/>
  <c r="D1974" i="93"/>
  <c r="D1975" i="93"/>
  <c r="D1976" i="93"/>
  <c r="D1977" i="93"/>
  <c r="D1978" i="93"/>
  <c r="D1979" i="93"/>
  <c r="D1980" i="93"/>
  <c r="D1981" i="93"/>
  <c r="D1982" i="93"/>
  <c r="D1983" i="93"/>
  <c r="D1984" i="93"/>
  <c r="D1985" i="93"/>
  <c r="D1986" i="93"/>
  <c r="D1987" i="93"/>
  <c r="D1988" i="93"/>
  <c r="D1989" i="93"/>
  <c r="D1990" i="93"/>
  <c r="D1991" i="93"/>
  <c r="D1992" i="93"/>
  <c r="D1993" i="93"/>
  <c r="F1680" i="93"/>
  <c r="F1681" i="93"/>
  <c r="F1682" i="93"/>
  <c r="F1683" i="93"/>
  <c r="F1684" i="93"/>
  <c r="F1685" i="93"/>
  <c r="F1686" i="93"/>
  <c r="F1687" i="93"/>
  <c r="F1688" i="93"/>
  <c r="F1689" i="93"/>
  <c r="F1690" i="93"/>
  <c r="F1691" i="93"/>
  <c r="F1692" i="93"/>
  <c r="F1693" i="93"/>
  <c r="F1694" i="93"/>
  <c r="F1695" i="93"/>
  <c r="F1696" i="93"/>
  <c r="F1697" i="93"/>
  <c r="F1698" i="93"/>
  <c r="F1699" i="93"/>
  <c r="F1700" i="93"/>
  <c r="F1701" i="93"/>
  <c r="F1702" i="93"/>
  <c r="F1703" i="93"/>
  <c r="F1704" i="93"/>
  <c r="F1705" i="93"/>
  <c r="F1706" i="93"/>
  <c r="F1707" i="93"/>
  <c r="F1708" i="93"/>
  <c r="F1709" i="93"/>
  <c r="F1710" i="93"/>
  <c r="F1711" i="93"/>
  <c r="F1712" i="93"/>
  <c r="F1713" i="93"/>
  <c r="F1714" i="93"/>
  <c r="F1715" i="93"/>
  <c r="F1716" i="93"/>
  <c r="F1717" i="93"/>
  <c r="F1718" i="93"/>
  <c r="F1719" i="93"/>
  <c r="F1720" i="93"/>
  <c r="F1721" i="93"/>
  <c r="F1722" i="93"/>
  <c r="F1723" i="93"/>
  <c r="F1724" i="93"/>
  <c r="F1725" i="93"/>
  <c r="F1726" i="93"/>
  <c r="F1727" i="93"/>
  <c r="F1728" i="93"/>
  <c r="F1729" i="93"/>
  <c r="F1730" i="93"/>
  <c r="F1731" i="93"/>
  <c r="F1732" i="93"/>
  <c r="F1733" i="93"/>
  <c r="F1734" i="93"/>
  <c r="F1735" i="93"/>
  <c r="F1736" i="93"/>
  <c r="F1737" i="93"/>
  <c r="F1738" i="93"/>
  <c r="F1739" i="93"/>
  <c r="F1740" i="93"/>
  <c r="F1741" i="93"/>
  <c r="F1742" i="93"/>
  <c r="F1743" i="93"/>
  <c r="F1744" i="93"/>
  <c r="F1745" i="93"/>
  <c r="F1746" i="93"/>
  <c r="F1747" i="93"/>
  <c r="F1748" i="93"/>
  <c r="F1749" i="93"/>
  <c r="F1750" i="93"/>
  <c r="F1751" i="93"/>
  <c r="F1752" i="93"/>
  <c r="F1753" i="93"/>
  <c r="F1754" i="93"/>
  <c r="F1755" i="93"/>
  <c r="F1756" i="93"/>
  <c r="F1757" i="93"/>
  <c r="F1758" i="93"/>
  <c r="F1759" i="93"/>
  <c r="F1760" i="93"/>
  <c r="F1761" i="93"/>
  <c r="F1762" i="93"/>
  <c r="F1763" i="93"/>
  <c r="F1764" i="93"/>
  <c r="F1765" i="93"/>
  <c r="F1766" i="93"/>
  <c r="F1767" i="93"/>
  <c r="F1768" i="93"/>
  <c r="F1769" i="93"/>
  <c r="F1770" i="93"/>
  <c r="F1771" i="93"/>
  <c r="F1772" i="93"/>
  <c r="F1773" i="93"/>
  <c r="F1774" i="93"/>
  <c r="F1775" i="93"/>
  <c r="F1776" i="93"/>
  <c r="F1777" i="93"/>
  <c r="F1778" i="93"/>
  <c r="F1779" i="93"/>
  <c r="F1780" i="93"/>
  <c r="F1781" i="93"/>
  <c r="F1782" i="93"/>
  <c r="F1783" i="93"/>
  <c r="F1784" i="93"/>
  <c r="F1785" i="93"/>
  <c r="F1786" i="93"/>
  <c r="F1787" i="93"/>
  <c r="F1788" i="93"/>
  <c r="F1789" i="93"/>
  <c r="F1790" i="93"/>
  <c r="F1791" i="93"/>
  <c r="F1792" i="93"/>
  <c r="F1793" i="93"/>
  <c r="F1794" i="93"/>
  <c r="F1795" i="93"/>
  <c r="F1796" i="93"/>
  <c r="F1797" i="93"/>
  <c r="F1798" i="93"/>
  <c r="F1799" i="93"/>
  <c r="F1800" i="93"/>
  <c r="F1801" i="93"/>
  <c r="F1802" i="93"/>
  <c r="F1803" i="93"/>
  <c r="F1804" i="93"/>
  <c r="F1805" i="93"/>
  <c r="F1806" i="93"/>
  <c r="F1807" i="93"/>
  <c r="F1808" i="93"/>
  <c r="F1809" i="93"/>
  <c r="F1810" i="93"/>
  <c r="F1811" i="93"/>
  <c r="F1812" i="93"/>
  <c r="F1813" i="93"/>
  <c r="F1814" i="93"/>
  <c r="F1815" i="93"/>
  <c r="F1816" i="93"/>
  <c r="F1817" i="93"/>
  <c r="F1818" i="93"/>
  <c r="F1819" i="93"/>
  <c r="F1820" i="93"/>
  <c r="F1821" i="93"/>
  <c r="F1822" i="93"/>
  <c r="F1823" i="93"/>
  <c r="F1824" i="93"/>
  <c r="F1825" i="93"/>
  <c r="F1826" i="93"/>
  <c r="F1827" i="93"/>
  <c r="F1828" i="93"/>
  <c r="F1829" i="93"/>
  <c r="F1830" i="93"/>
  <c r="F1831" i="93"/>
  <c r="F1832" i="93"/>
  <c r="F1833" i="93"/>
  <c r="F1834" i="93"/>
  <c r="F1835" i="93"/>
  <c r="F1836" i="93"/>
  <c r="F1837" i="93"/>
  <c r="F1838" i="93"/>
  <c r="F1839" i="93"/>
  <c r="F1840" i="93"/>
  <c r="F1841" i="93"/>
  <c r="F1842" i="93"/>
  <c r="F1843" i="93"/>
  <c r="F1844" i="93"/>
  <c r="F1845" i="93"/>
  <c r="F1846" i="93"/>
  <c r="F1847" i="93"/>
  <c r="F1848" i="93"/>
  <c r="F1849" i="93"/>
  <c r="F1850" i="93"/>
  <c r="F1851" i="93"/>
  <c r="F1852" i="93"/>
  <c r="F1853" i="93"/>
  <c r="F1854" i="93"/>
  <c r="F1855" i="93"/>
  <c r="F1856" i="93"/>
  <c r="F1857" i="93"/>
  <c r="F1858" i="93"/>
  <c r="F1859" i="93"/>
  <c r="F1860" i="93"/>
  <c r="F1861" i="93"/>
  <c r="F1862" i="93"/>
  <c r="F1863" i="93"/>
  <c r="F1864" i="93"/>
  <c r="F1865" i="93"/>
  <c r="F1866" i="93"/>
  <c r="F1867" i="93"/>
  <c r="F1868" i="93"/>
  <c r="F1869" i="93"/>
  <c r="F1870" i="93"/>
  <c r="F1871" i="93"/>
  <c r="F1872" i="93"/>
  <c r="F1873" i="93"/>
  <c r="F1874" i="93"/>
  <c r="F1875" i="93"/>
  <c r="F1876" i="93"/>
  <c r="F1877" i="93"/>
  <c r="F1878" i="93"/>
  <c r="F1879" i="93"/>
  <c r="F1880" i="93"/>
  <c r="F1881" i="93"/>
  <c r="F1882" i="93"/>
  <c r="F1883" i="93"/>
  <c r="F1884" i="93"/>
  <c r="F1885" i="93"/>
  <c r="F1886" i="93"/>
  <c r="F1887" i="93"/>
  <c r="F1888" i="93"/>
  <c r="F1889" i="93"/>
  <c r="F1890" i="93"/>
  <c r="F1891" i="93"/>
  <c r="F1892" i="93"/>
  <c r="F1893" i="93"/>
  <c r="F1894" i="93"/>
  <c r="F1895" i="93"/>
  <c r="F1896" i="93"/>
  <c r="F1897" i="93"/>
  <c r="F1898" i="93"/>
  <c r="F1899" i="93"/>
  <c r="F1900" i="93"/>
  <c r="F1901" i="93"/>
  <c r="F1902" i="93"/>
  <c r="F1903" i="93"/>
  <c r="F1904" i="93"/>
  <c r="F1905" i="93"/>
  <c r="F1906" i="93"/>
  <c r="F1907" i="93"/>
  <c r="F1908" i="93"/>
  <c r="F1909" i="93"/>
  <c r="F1910" i="93"/>
  <c r="F1911" i="93"/>
  <c r="F1912" i="93"/>
  <c r="F1913" i="93"/>
  <c r="F1914" i="93"/>
  <c r="F1915" i="93"/>
  <c r="F1916" i="93"/>
  <c r="F1917" i="93"/>
  <c r="F1918" i="93"/>
  <c r="F1919" i="93"/>
  <c r="F1920" i="93"/>
  <c r="F1921" i="93"/>
  <c r="F1922" i="93"/>
  <c r="F1923" i="93"/>
  <c r="F1924" i="93"/>
  <c r="F1925" i="93"/>
  <c r="F1926" i="93"/>
  <c r="F1927" i="93"/>
  <c r="F1928" i="93"/>
  <c r="F1929" i="93"/>
  <c r="F1930" i="93"/>
  <c r="F1931" i="93"/>
  <c r="F1932" i="93"/>
  <c r="F1933" i="93"/>
  <c r="F1934" i="93"/>
  <c r="F1935" i="93"/>
  <c r="F1936" i="93"/>
  <c r="F1937" i="93"/>
  <c r="F1938" i="93"/>
  <c r="F1939" i="93"/>
  <c r="F1940" i="93"/>
  <c r="F1941" i="93"/>
  <c r="F1942" i="93"/>
  <c r="F1943" i="93"/>
  <c r="F1944" i="93"/>
  <c r="F1945" i="93"/>
  <c r="F1946" i="93"/>
  <c r="F1947" i="93"/>
  <c r="F1948" i="93"/>
  <c r="F1949" i="93"/>
  <c r="F1950" i="93"/>
  <c r="F1951" i="93"/>
  <c r="F1952" i="93"/>
  <c r="F1953" i="93"/>
  <c r="F1954" i="93"/>
  <c r="F1955" i="93"/>
  <c r="F1956" i="93"/>
  <c r="F1957" i="93"/>
  <c r="F1958" i="93"/>
  <c r="F1959" i="93"/>
  <c r="F1960" i="93"/>
  <c r="F1961" i="93"/>
  <c r="F1962" i="93"/>
  <c r="F1963" i="93"/>
  <c r="F1964" i="93"/>
  <c r="F1965" i="93"/>
  <c r="F1966" i="93"/>
  <c r="F1967" i="93"/>
  <c r="F1968" i="93"/>
  <c r="F1969" i="93"/>
  <c r="F1970" i="93"/>
  <c r="F1971" i="93"/>
  <c r="F1972" i="93"/>
  <c r="F1973" i="93"/>
  <c r="F1974" i="93"/>
  <c r="F1975" i="93"/>
  <c r="F1976" i="93"/>
  <c r="F1977" i="93"/>
  <c r="F1978" i="93"/>
  <c r="F1979" i="93"/>
  <c r="F1980" i="93"/>
  <c r="F1981" i="93"/>
  <c r="F1982" i="93"/>
  <c r="F1983" i="93"/>
  <c r="F1984" i="93"/>
  <c r="F1985" i="93"/>
  <c r="F1986" i="93"/>
  <c r="F1987" i="93"/>
  <c r="F1988" i="93"/>
  <c r="F1989" i="93"/>
  <c r="F1990" i="93"/>
  <c r="F1991" i="93"/>
  <c r="F1992" i="93"/>
  <c r="F1993" i="93"/>
  <c r="H1680" i="93"/>
  <c r="K1680" i="93" s="1"/>
  <c r="H1681" i="93"/>
  <c r="K1681" i="93" s="1"/>
  <c r="H1682" i="93"/>
  <c r="K1682" i="93" s="1"/>
  <c r="H1683" i="93"/>
  <c r="K1683" i="93" s="1"/>
  <c r="H1684" i="93"/>
  <c r="K1684" i="93" s="1"/>
  <c r="H1685" i="93"/>
  <c r="K1685" i="93" s="1"/>
  <c r="H1686" i="93"/>
  <c r="K1686" i="93" s="1"/>
  <c r="H1687" i="93"/>
  <c r="K1687" i="93" s="1"/>
  <c r="H1688" i="93"/>
  <c r="K1688" i="93" s="1"/>
  <c r="H1689" i="93"/>
  <c r="K1689" i="93" s="1"/>
  <c r="H1690" i="93"/>
  <c r="K1690" i="93" s="1"/>
  <c r="H1691" i="93"/>
  <c r="K1691" i="93" s="1"/>
  <c r="H1692" i="93"/>
  <c r="K1692" i="93" s="1"/>
  <c r="H1693" i="93"/>
  <c r="K1693" i="93" s="1"/>
  <c r="H1694" i="93"/>
  <c r="K1694" i="93" s="1"/>
  <c r="H1695" i="93"/>
  <c r="K1695" i="93" s="1"/>
  <c r="H1696" i="93"/>
  <c r="K1696" i="93" s="1"/>
  <c r="H1697" i="93"/>
  <c r="K1697" i="93" s="1"/>
  <c r="H1698" i="93"/>
  <c r="K1698" i="93" s="1"/>
  <c r="H1699" i="93"/>
  <c r="K1699" i="93" s="1"/>
  <c r="H1700" i="93"/>
  <c r="K1700" i="93" s="1"/>
  <c r="H1701" i="93"/>
  <c r="K1701" i="93" s="1"/>
  <c r="H1702" i="93"/>
  <c r="K1702" i="93" s="1"/>
  <c r="H1703" i="93"/>
  <c r="K1703" i="93" s="1"/>
  <c r="H1704" i="93"/>
  <c r="K1704" i="93" s="1"/>
  <c r="H1705" i="93"/>
  <c r="K1705" i="93" s="1"/>
  <c r="H1706" i="93"/>
  <c r="K1706" i="93" s="1"/>
  <c r="H1707" i="93"/>
  <c r="K1707" i="93" s="1"/>
  <c r="H1708" i="93"/>
  <c r="K1708" i="93" s="1"/>
  <c r="H1709" i="93"/>
  <c r="K1709" i="93" s="1"/>
  <c r="H1710" i="93"/>
  <c r="K1710" i="93" s="1"/>
  <c r="H1711" i="93"/>
  <c r="K1711" i="93" s="1"/>
  <c r="H1712" i="93"/>
  <c r="K1712" i="93" s="1"/>
  <c r="H1713" i="93"/>
  <c r="K1713" i="93" s="1"/>
  <c r="H1714" i="93"/>
  <c r="K1714" i="93" s="1"/>
  <c r="H1715" i="93"/>
  <c r="K1715" i="93" s="1"/>
  <c r="H1716" i="93"/>
  <c r="K1716" i="93" s="1"/>
  <c r="H1717" i="93"/>
  <c r="K1717" i="93" s="1"/>
  <c r="H1718" i="93"/>
  <c r="K1718" i="93" s="1"/>
  <c r="H1719" i="93"/>
  <c r="K1719" i="93" s="1"/>
  <c r="H1720" i="93"/>
  <c r="K1720" i="93" s="1"/>
  <c r="H1721" i="93"/>
  <c r="K1721" i="93" s="1"/>
  <c r="H1722" i="93"/>
  <c r="K1722" i="93" s="1"/>
  <c r="H1723" i="93"/>
  <c r="K1723" i="93" s="1"/>
  <c r="H1724" i="93"/>
  <c r="K1724" i="93" s="1"/>
  <c r="H1725" i="93"/>
  <c r="K1725" i="93" s="1"/>
  <c r="H1726" i="93"/>
  <c r="K1726" i="93" s="1"/>
  <c r="H1727" i="93"/>
  <c r="K1727" i="93" s="1"/>
  <c r="H1728" i="93"/>
  <c r="K1728" i="93" s="1"/>
  <c r="H1729" i="93"/>
  <c r="K1729" i="93" s="1"/>
  <c r="H1730" i="93"/>
  <c r="H1731" i="93"/>
  <c r="K1731" i="93" s="1"/>
  <c r="H1732" i="93"/>
  <c r="K1732" i="93" s="1"/>
  <c r="H1733" i="93"/>
  <c r="K1733" i="93" s="1"/>
  <c r="H1734" i="93"/>
  <c r="K1734" i="93" s="1"/>
  <c r="H1735" i="93"/>
  <c r="K1735" i="93" s="1"/>
  <c r="H1736" i="93"/>
  <c r="K1736" i="93" s="1"/>
  <c r="H1737" i="93"/>
  <c r="K1737" i="93" s="1"/>
  <c r="H1738" i="93"/>
  <c r="K1738" i="93" s="1"/>
  <c r="H1739" i="93"/>
  <c r="K1739" i="93" s="1"/>
  <c r="H1740" i="93"/>
  <c r="K1740" i="93" s="1"/>
  <c r="H1741" i="93"/>
  <c r="K1741" i="93" s="1"/>
  <c r="H1742" i="93"/>
  <c r="K1742" i="93" s="1"/>
  <c r="H1743" i="93"/>
  <c r="K1743" i="93" s="1"/>
  <c r="H1744" i="93"/>
  <c r="K1744" i="93" s="1"/>
  <c r="H1745" i="93"/>
  <c r="K1745" i="93" s="1"/>
  <c r="H1746" i="93"/>
  <c r="K1746" i="93" s="1"/>
  <c r="H1747" i="93"/>
  <c r="K1747" i="93" s="1"/>
  <c r="H1748" i="93"/>
  <c r="K1748" i="93" s="1"/>
  <c r="H1749" i="93"/>
  <c r="K1749" i="93" s="1"/>
  <c r="H1750" i="93"/>
  <c r="K1750" i="93" s="1"/>
  <c r="H1751" i="93"/>
  <c r="K1751" i="93" s="1"/>
  <c r="H1752" i="93"/>
  <c r="K1752" i="93" s="1"/>
  <c r="H1753" i="93"/>
  <c r="K1753" i="93" s="1"/>
  <c r="H1754" i="93"/>
  <c r="K1754" i="93" s="1"/>
  <c r="H1755" i="93"/>
  <c r="K1755" i="93" s="1"/>
  <c r="H1756" i="93"/>
  <c r="K1756" i="93" s="1"/>
  <c r="H1757" i="93"/>
  <c r="K1757" i="93" s="1"/>
  <c r="H1758" i="93"/>
  <c r="K1758" i="93" s="1"/>
  <c r="H1759" i="93"/>
  <c r="K1759" i="93" s="1"/>
  <c r="H1760" i="93"/>
  <c r="K1760" i="93" s="1"/>
  <c r="H1761" i="93"/>
  <c r="K1761" i="93" s="1"/>
  <c r="H1762" i="93"/>
  <c r="K1762" i="93" s="1"/>
  <c r="H1763" i="93"/>
  <c r="K1763" i="93" s="1"/>
  <c r="H1764" i="93"/>
  <c r="K1764" i="93" s="1"/>
  <c r="H1765" i="93"/>
  <c r="K1765" i="93" s="1"/>
  <c r="H1766" i="93"/>
  <c r="K1766" i="93" s="1"/>
  <c r="H1767" i="93"/>
  <c r="K1767" i="93" s="1"/>
  <c r="H1768" i="93"/>
  <c r="K1768" i="93" s="1"/>
  <c r="H1769" i="93"/>
  <c r="K1769" i="93" s="1"/>
  <c r="H1770" i="93"/>
  <c r="K1770" i="93" s="1"/>
  <c r="H1771" i="93"/>
  <c r="K1771" i="93" s="1"/>
  <c r="H1772" i="93"/>
  <c r="K1772" i="93" s="1"/>
  <c r="H1773" i="93"/>
  <c r="K1773" i="93" s="1"/>
  <c r="H1774" i="93"/>
  <c r="K1774" i="93" s="1"/>
  <c r="H1775" i="93"/>
  <c r="K1775" i="93" s="1"/>
  <c r="H1776" i="93"/>
  <c r="K1776" i="93" s="1"/>
  <c r="H1777" i="93"/>
  <c r="K1777" i="93" s="1"/>
  <c r="H1778" i="93"/>
  <c r="K1778" i="93" s="1"/>
  <c r="H1779" i="93"/>
  <c r="K1779" i="93" s="1"/>
  <c r="H1780" i="93"/>
  <c r="K1780" i="93" s="1"/>
  <c r="H1781" i="93"/>
  <c r="K1781" i="93" s="1"/>
  <c r="H1782" i="93"/>
  <c r="K1782" i="93" s="1"/>
  <c r="H1783" i="93"/>
  <c r="K1783" i="93" s="1"/>
  <c r="H1784" i="93"/>
  <c r="K1784" i="93" s="1"/>
  <c r="H1785" i="93"/>
  <c r="K1785" i="93" s="1"/>
  <c r="H1786" i="93"/>
  <c r="K1786" i="93" s="1"/>
  <c r="H1787" i="93"/>
  <c r="K1787" i="93" s="1"/>
  <c r="H1788" i="93"/>
  <c r="K1788" i="93" s="1"/>
  <c r="H1789" i="93"/>
  <c r="K1789" i="93" s="1"/>
  <c r="H1790" i="93"/>
  <c r="K1790" i="93" s="1"/>
  <c r="H1791" i="93"/>
  <c r="K1791" i="93" s="1"/>
  <c r="H1792" i="93"/>
  <c r="K1792" i="93" s="1"/>
  <c r="H1793" i="93"/>
  <c r="K1793" i="93" s="1"/>
  <c r="H1794" i="93"/>
  <c r="K1794" i="93" s="1"/>
  <c r="H1795" i="93"/>
  <c r="K1795" i="93" s="1"/>
  <c r="H1796" i="93"/>
  <c r="K1796" i="93" s="1"/>
  <c r="H1797" i="93"/>
  <c r="K1797" i="93" s="1"/>
  <c r="H1798" i="93"/>
  <c r="K1798" i="93" s="1"/>
  <c r="H1799" i="93"/>
  <c r="K1799" i="93" s="1"/>
  <c r="H1800" i="93"/>
  <c r="K1800" i="93" s="1"/>
  <c r="H1801" i="93"/>
  <c r="K1801" i="93" s="1"/>
  <c r="H1802" i="93"/>
  <c r="K1802" i="93" s="1"/>
  <c r="H1803" i="93"/>
  <c r="K1803" i="93" s="1"/>
  <c r="H1804" i="93"/>
  <c r="K1804" i="93" s="1"/>
  <c r="H1805" i="93"/>
  <c r="K1805" i="93" s="1"/>
  <c r="H1806" i="93"/>
  <c r="K1806" i="93" s="1"/>
  <c r="H1807" i="93"/>
  <c r="K1807" i="93" s="1"/>
  <c r="H1808" i="93"/>
  <c r="K1808" i="93" s="1"/>
  <c r="H1809" i="93"/>
  <c r="K1809" i="93" s="1"/>
  <c r="H1810" i="93"/>
  <c r="K1810" i="93" s="1"/>
  <c r="H1811" i="93"/>
  <c r="K1811" i="93" s="1"/>
  <c r="H1812" i="93"/>
  <c r="K1812" i="93" s="1"/>
  <c r="H1813" i="93"/>
  <c r="K1813" i="93" s="1"/>
  <c r="H1814" i="93"/>
  <c r="K1814" i="93" s="1"/>
  <c r="H1815" i="93"/>
  <c r="K1815" i="93" s="1"/>
  <c r="H1816" i="93"/>
  <c r="K1816" i="93" s="1"/>
  <c r="H1817" i="93"/>
  <c r="K1817" i="93" s="1"/>
  <c r="H1818" i="93"/>
  <c r="K1818" i="93" s="1"/>
  <c r="H1819" i="93"/>
  <c r="K1819" i="93" s="1"/>
  <c r="H1820" i="93"/>
  <c r="K1820" i="93" s="1"/>
  <c r="H1821" i="93"/>
  <c r="K1821" i="93" s="1"/>
  <c r="H1822" i="93"/>
  <c r="K1822" i="93" s="1"/>
  <c r="H1823" i="93"/>
  <c r="K1823" i="93" s="1"/>
  <c r="H1824" i="93"/>
  <c r="K1824" i="93" s="1"/>
  <c r="H1825" i="93"/>
  <c r="K1825" i="93" s="1"/>
  <c r="H1826" i="93"/>
  <c r="K1826" i="93" s="1"/>
  <c r="H1827" i="93"/>
  <c r="K1827" i="93" s="1"/>
  <c r="H1828" i="93"/>
  <c r="K1828" i="93" s="1"/>
  <c r="H1829" i="93"/>
  <c r="K1829" i="93" s="1"/>
  <c r="H1830" i="93"/>
  <c r="K1830" i="93" s="1"/>
  <c r="H1831" i="93"/>
  <c r="K1831" i="93" s="1"/>
  <c r="H1832" i="93"/>
  <c r="K1832" i="93" s="1"/>
  <c r="H1833" i="93"/>
  <c r="K1833" i="93" s="1"/>
  <c r="H1834" i="93"/>
  <c r="K1834" i="93" s="1"/>
  <c r="H1835" i="93"/>
  <c r="K1835" i="93" s="1"/>
  <c r="H1836" i="93"/>
  <c r="K1836" i="93" s="1"/>
  <c r="H1837" i="93"/>
  <c r="K1837" i="93" s="1"/>
  <c r="H1838" i="93"/>
  <c r="K1838" i="93" s="1"/>
  <c r="H1839" i="93"/>
  <c r="K1839" i="93" s="1"/>
  <c r="H1840" i="93"/>
  <c r="K1840" i="93" s="1"/>
  <c r="H1841" i="93"/>
  <c r="K1841" i="93" s="1"/>
  <c r="H1842" i="93"/>
  <c r="K1842" i="93" s="1"/>
  <c r="H1843" i="93"/>
  <c r="K1843" i="93" s="1"/>
  <c r="H1844" i="93"/>
  <c r="K1844" i="93" s="1"/>
  <c r="H1845" i="93"/>
  <c r="K1845" i="93" s="1"/>
  <c r="H1846" i="93"/>
  <c r="K1846" i="93" s="1"/>
  <c r="H1847" i="93"/>
  <c r="K1847" i="93" s="1"/>
  <c r="H1848" i="93"/>
  <c r="K1848" i="93" s="1"/>
  <c r="H1849" i="93"/>
  <c r="K1849" i="93" s="1"/>
  <c r="H1850" i="93"/>
  <c r="K1850" i="93" s="1"/>
  <c r="H1851" i="93"/>
  <c r="K1851" i="93" s="1"/>
  <c r="H1852" i="93"/>
  <c r="K1852" i="93" s="1"/>
  <c r="H1853" i="93"/>
  <c r="K1853" i="93" s="1"/>
  <c r="H1854" i="93"/>
  <c r="K1854" i="93" s="1"/>
  <c r="H1855" i="93"/>
  <c r="K1855" i="93" s="1"/>
  <c r="H1856" i="93"/>
  <c r="K1856" i="93" s="1"/>
  <c r="H1857" i="93"/>
  <c r="K1857" i="93" s="1"/>
  <c r="H1858" i="93"/>
  <c r="K1858" i="93" s="1"/>
  <c r="H1859" i="93"/>
  <c r="K1859" i="93" s="1"/>
  <c r="H1860" i="93"/>
  <c r="K1860" i="93" s="1"/>
  <c r="H1861" i="93"/>
  <c r="K1861" i="93" s="1"/>
  <c r="H1862" i="93"/>
  <c r="K1862" i="93" s="1"/>
  <c r="H1863" i="93"/>
  <c r="K1863" i="93" s="1"/>
  <c r="H1864" i="93"/>
  <c r="K1864" i="93" s="1"/>
  <c r="H1865" i="93"/>
  <c r="K1865" i="93" s="1"/>
  <c r="H1866" i="93"/>
  <c r="K1866" i="93" s="1"/>
  <c r="H1867" i="93"/>
  <c r="K1867" i="93" s="1"/>
  <c r="H1868" i="93"/>
  <c r="K1868" i="93" s="1"/>
  <c r="H1869" i="93"/>
  <c r="K1869" i="93" s="1"/>
  <c r="H1870" i="93"/>
  <c r="K1870" i="93" s="1"/>
  <c r="H1871" i="93"/>
  <c r="K1871" i="93" s="1"/>
  <c r="H1872" i="93"/>
  <c r="K1872" i="93" s="1"/>
  <c r="H1873" i="93"/>
  <c r="K1873" i="93" s="1"/>
  <c r="H1874" i="93"/>
  <c r="K1874" i="93" s="1"/>
  <c r="H1875" i="93"/>
  <c r="K1875" i="93" s="1"/>
  <c r="H1876" i="93"/>
  <c r="K1876" i="93" s="1"/>
  <c r="H1877" i="93"/>
  <c r="K1877" i="93" s="1"/>
  <c r="H1878" i="93"/>
  <c r="K1878" i="93" s="1"/>
  <c r="H1879" i="93"/>
  <c r="K1879" i="93" s="1"/>
  <c r="H1880" i="93"/>
  <c r="K1880" i="93" s="1"/>
  <c r="H1881" i="93"/>
  <c r="K1881" i="93" s="1"/>
  <c r="H1882" i="93"/>
  <c r="K1882" i="93" s="1"/>
  <c r="H1883" i="93"/>
  <c r="K1883" i="93" s="1"/>
  <c r="H1884" i="93"/>
  <c r="K1884" i="93" s="1"/>
  <c r="H1885" i="93"/>
  <c r="K1885" i="93" s="1"/>
  <c r="H1886" i="93"/>
  <c r="K1886" i="93" s="1"/>
  <c r="H1887" i="93"/>
  <c r="K1887" i="93" s="1"/>
  <c r="H1888" i="93"/>
  <c r="K1888" i="93" s="1"/>
  <c r="H1889" i="93"/>
  <c r="K1889" i="93" s="1"/>
  <c r="H1890" i="93"/>
  <c r="K1890" i="93" s="1"/>
  <c r="H1891" i="93"/>
  <c r="K1891" i="93" s="1"/>
  <c r="H1892" i="93"/>
  <c r="K1892" i="93" s="1"/>
  <c r="H1893" i="93"/>
  <c r="K1893" i="93" s="1"/>
  <c r="H1894" i="93"/>
  <c r="K1894" i="93" s="1"/>
  <c r="H1895" i="93"/>
  <c r="K1895" i="93" s="1"/>
  <c r="H1896" i="93"/>
  <c r="K1896" i="93" s="1"/>
  <c r="H1897" i="93"/>
  <c r="K1897" i="93" s="1"/>
  <c r="H1898" i="93"/>
  <c r="K1898" i="93" s="1"/>
  <c r="H1899" i="93"/>
  <c r="K1899" i="93" s="1"/>
  <c r="H1900" i="93"/>
  <c r="K1900" i="93" s="1"/>
  <c r="H1901" i="93"/>
  <c r="K1901" i="93" s="1"/>
  <c r="H1902" i="93"/>
  <c r="K1902" i="93" s="1"/>
  <c r="H1903" i="93"/>
  <c r="K1903" i="93" s="1"/>
  <c r="H1904" i="93"/>
  <c r="K1904" i="93" s="1"/>
  <c r="H1905" i="93"/>
  <c r="K1905" i="93" s="1"/>
  <c r="H1906" i="93"/>
  <c r="K1906" i="93" s="1"/>
  <c r="H1907" i="93"/>
  <c r="K1907" i="93" s="1"/>
  <c r="H1908" i="93"/>
  <c r="K1908" i="93" s="1"/>
  <c r="H1909" i="93"/>
  <c r="K1909" i="93" s="1"/>
  <c r="H1910" i="93"/>
  <c r="K1910" i="93" s="1"/>
  <c r="H1911" i="93"/>
  <c r="K1911" i="93" s="1"/>
  <c r="H1912" i="93"/>
  <c r="K1912" i="93" s="1"/>
  <c r="H1913" i="93"/>
  <c r="K1913" i="93" s="1"/>
  <c r="H1914" i="93"/>
  <c r="K1914" i="93" s="1"/>
  <c r="H1915" i="93"/>
  <c r="K1915" i="93" s="1"/>
  <c r="H1916" i="93"/>
  <c r="K1916" i="93" s="1"/>
  <c r="H1917" i="93"/>
  <c r="K1917" i="93" s="1"/>
  <c r="H1918" i="93"/>
  <c r="K1918" i="93" s="1"/>
  <c r="H1919" i="93"/>
  <c r="K1919" i="93" s="1"/>
  <c r="H1920" i="93"/>
  <c r="K1920" i="93" s="1"/>
  <c r="H1921" i="93"/>
  <c r="K1921" i="93" s="1"/>
  <c r="H1922" i="93"/>
  <c r="H1923" i="93"/>
  <c r="K1923" i="93" s="1"/>
  <c r="H1924" i="93"/>
  <c r="K1924" i="93" s="1"/>
  <c r="H1925" i="93"/>
  <c r="K1925" i="93" s="1"/>
  <c r="H1926" i="93"/>
  <c r="K1926" i="93" s="1"/>
  <c r="H1927" i="93"/>
  <c r="K1927" i="93" s="1"/>
  <c r="H1928" i="93"/>
  <c r="K1928" i="93" s="1"/>
  <c r="H1929" i="93"/>
  <c r="K1929" i="93" s="1"/>
  <c r="H1930" i="93"/>
  <c r="K1930" i="93" s="1"/>
  <c r="H1931" i="93"/>
  <c r="K1931" i="93" s="1"/>
  <c r="H1932" i="93"/>
  <c r="K1932" i="93" s="1"/>
  <c r="H1933" i="93"/>
  <c r="K1933" i="93" s="1"/>
  <c r="H1934" i="93"/>
  <c r="K1934" i="93" s="1"/>
  <c r="H1935" i="93"/>
  <c r="K1935" i="93" s="1"/>
  <c r="H1936" i="93"/>
  <c r="K1936" i="93" s="1"/>
  <c r="H1937" i="93"/>
  <c r="K1937" i="93" s="1"/>
  <c r="H1938" i="93"/>
  <c r="K1938" i="93" s="1"/>
  <c r="H1939" i="93"/>
  <c r="K1939" i="93" s="1"/>
  <c r="H1940" i="93"/>
  <c r="K1940" i="93" s="1"/>
  <c r="H1941" i="93"/>
  <c r="K1941" i="93" s="1"/>
  <c r="H1942" i="93"/>
  <c r="K1942" i="93" s="1"/>
  <c r="H1943" i="93"/>
  <c r="K1943" i="93" s="1"/>
  <c r="H1944" i="93"/>
  <c r="K1944" i="93" s="1"/>
  <c r="H1945" i="93"/>
  <c r="K1945" i="93" s="1"/>
  <c r="H1946" i="93"/>
  <c r="K1946" i="93" s="1"/>
  <c r="H1947" i="93"/>
  <c r="K1947" i="93" s="1"/>
  <c r="H1948" i="93"/>
  <c r="K1948" i="93" s="1"/>
  <c r="H1949" i="93"/>
  <c r="K1949" i="93" s="1"/>
  <c r="H1950" i="93"/>
  <c r="K1950" i="93" s="1"/>
  <c r="H1951" i="93"/>
  <c r="K1951" i="93" s="1"/>
  <c r="H1952" i="93"/>
  <c r="K1952" i="93" s="1"/>
  <c r="H1953" i="93"/>
  <c r="K1953" i="93" s="1"/>
  <c r="H1954" i="93"/>
  <c r="K1954" i="93" s="1"/>
  <c r="H1955" i="93"/>
  <c r="K1955" i="93" s="1"/>
  <c r="H1956" i="93"/>
  <c r="K1956" i="93" s="1"/>
  <c r="H1957" i="93"/>
  <c r="K1957" i="93" s="1"/>
  <c r="H1958" i="93"/>
  <c r="K1958" i="93" s="1"/>
  <c r="H1959" i="93"/>
  <c r="K1959" i="93" s="1"/>
  <c r="H1960" i="93"/>
  <c r="K1960" i="93" s="1"/>
  <c r="H1961" i="93"/>
  <c r="K1961" i="93" s="1"/>
  <c r="H1962" i="93"/>
  <c r="K1962" i="93" s="1"/>
  <c r="H1963" i="93"/>
  <c r="K1963" i="93" s="1"/>
  <c r="H1964" i="93"/>
  <c r="K1964" i="93" s="1"/>
  <c r="H1965" i="93"/>
  <c r="K1965" i="93" s="1"/>
  <c r="H1966" i="93"/>
  <c r="K1966" i="93" s="1"/>
  <c r="H1967" i="93"/>
  <c r="K1967" i="93" s="1"/>
  <c r="H1968" i="93"/>
  <c r="K1968" i="93" s="1"/>
  <c r="H1969" i="93"/>
  <c r="K1969" i="93" s="1"/>
  <c r="H1970" i="93"/>
  <c r="K1970" i="93" s="1"/>
  <c r="H1971" i="93"/>
  <c r="K1971" i="93" s="1"/>
  <c r="H1972" i="93"/>
  <c r="K1972" i="93" s="1"/>
  <c r="H1973" i="93"/>
  <c r="K1973" i="93" s="1"/>
  <c r="H1974" i="93"/>
  <c r="K1974" i="93" s="1"/>
  <c r="H1975" i="93"/>
  <c r="K1975" i="93" s="1"/>
  <c r="H1976" i="93"/>
  <c r="K1976" i="93" s="1"/>
  <c r="H1977" i="93"/>
  <c r="K1977" i="93" s="1"/>
  <c r="H1978" i="93"/>
  <c r="K1978" i="93" s="1"/>
  <c r="H1979" i="93"/>
  <c r="K1979" i="93" s="1"/>
  <c r="H1980" i="93"/>
  <c r="K1980" i="93" s="1"/>
  <c r="H1981" i="93"/>
  <c r="K1981" i="93" s="1"/>
  <c r="H1982" i="93"/>
  <c r="K1982" i="93" s="1"/>
  <c r="H1983" i="93"/>
  <c r="K1983" i="93" s="1"/>
  <c r="H1984" i="93"/>
  <c r="K1984" i="93" s="1"/>
  <c r="H1985" i="93"/>
  <c r="K1985" i="93" s="1"/>
  <c r="H1986" i="93"/>
  <c r="K1986" i="93" s="1"/>
  <c r="H1987" i="93"/>
  <c r="K1987" i="93" s="1"/>
  <c r="H1988" i="93"/>
  <c r="K1988" i="93" s="1"/>
  <c r="H1989" i="93"/>
  <c r="K1989" i="93" s="1"/>
  <c r="H1990" i="93"/>
  <c r="K1990" i="93" s="1"/>
  <c r="H1991" i="93"/>
  <c r="K1991" i="93" s="1"/>
  <c r="H1992" i="93"/>
  <c r="K1992" i="93" s="1"/>
  <c r="H1993" i="93"/>
  <c r="K1993" i="93" s="1"/>
  <c r="J1680" i="93"/>
  <c r="J1681" i="93"/>
  <c r="J1682" i="93"/>
  <c r="J1683" i="93"/>
  <c r="J1684" i="93"/>
  <c r="J1685" i="93"/>
  <c r="J1686" i="93"/>
  <c r="J1687" i="93"/>
  <c r="J1688" i="93"/>
  <c r="J1689" i="93"/>
  <c r="J1690" i="93"/>
  <c r="J1691" i="93"/>
  <c r="J1692" i="93"/>
  <c r="J1693" i="93"/>
  <c r="J1694" i="93"/>
  <c r="J1695" i="93"/>
  <c r="J1696" i="93"/>
  <c r="J1697" i="93"/>
  <c r="J1698" i="93"/>
  <c r="J1699" i="93"/>
  <c r="J1700" i="93"/>
  <c r="J1701" i="93"/>
  <c r="J1702" i="93"/>
  <c r="J1703" i="93"/>
  <c r="J1704" i="93"/>
  <c r="J1705" i="93"/>
  <c r="J1706" i="93"/>
  <c r="J1707" i="93"/>
  <c r="J1708" i="93"/>
  <c r="J1709" i="93"/>
  <c r="J1710" i="93"/>
  <c r="J1711" i="93"/>
  <c r="J1712" i="93"/>
  <c r="J1713" i="93"/>
  <c r="J1714" i="93"/>
  <c r="J1715" i="93"/>
  <c r="J1716" i="93"/>
  <c r="J1717" i="93"/>
  <c r="J1718" i="93"/>
  <c r="J1719" i="93"/>
  <c r="J1720" i="93"/>
  <c r="J1721" i="93"/>
  <c r="J1722" i="93"/>
  <c r="J1723" i="93"/>
  <c r="J1724" i="93"/>
  <c r="J1725" i="93"/>
  <c r="J1726" i="93"/>
  <c r="J1727" i="93"/>
  <c r="J1728" i="93"/>
  <c r="J1729" i="93"/>
  <c r="J1730" i="93"/>
  <c r="J1731" i="93"/>
  <c r="J1732" i="93"/>
  <c r="J1733" i="93"/>
  <c r="J1734" i="93"/>
  <c r="J1735" i="93"/>
  <c r="J1736" i="93"/>
  <c r="J1737" i="93"/>
  <c r="J1738" i="93"/>
  <c r="J1739" i="93"/>
  <c r="J1740" i="93"/>
  <c r="J1741" i="93"/>
  <c r="J1742" i="93"/>
  <c r="J1743" i="93"/>
  <c r="J1744" i="93"/>
  <c r="J1745" i="93"/>
  <c r="J1746" i="93"/>
  <c r="J1747" i="93"/>
  <c r="J1748" i="93"/>
  <c r="J1749" i="93"/>
  <c r="J1750" i="93"/>
  <c r="J1751" i="93"/>
  <c r="J1752" i="93"/>
  <c r="J1753" i="93"/>
  <c r="J1754" i="93"/>
  <c r="J1755" i="93"/>
  <c r="J1756" i="93"/>
  <c r="J1757" i="93"/>
  <c r="J1758" i="93"/>
  <c r="J1759" i="93"/>
  <c r="J1760" i="93"/>
  <c r="J1761" i="93"/>
  <c r="J1762" i="93"/>
  <c r="J1763" i="93"/>
  <c r="J1764" i="93"/>
  <c r="J1765" i="93"/>
  <c r="J1766" i="93"/>
  <c r="J1767" i="93"/>
  <c r="J1768" i="93"/>
  <c r="J1769" i="93"/>
  <c r="J1770" i="93"/>
  <c r="J1771" i="93"/>
  <c r="J1772" i="93"/>
  <c r="J1773" i="93"/>
  <c r="J1774" i="93"/>
  <c r="J1775" i="93"/>
  <c r="J1776" i="93"/>
  <c r="J1777" i="93"/>
  <c r="J1778" i="93"/>
  <c r="J1779" i="93"/>
  <c r="J1780" i="93"/>
  <c r="J1781" i="93"/>
  <c r="J1782" i="93"/>
  <c r="J1783" i="93"/>
  <c r="J1784" i="93"/>
  <c r="J1785" i="93"/>
  <c r="J1786" i="93"/>
  <c r="J1787" i="93"/>
  <c r="J1788" i="93"/>
  <c r="J1789" i="93"/>
  <c r="J1790" i="93"/>
  <c r="J1791" i="93"/>
  <c r="J1792" i="93"/>
  <c r="J1793" i="93"/>
  <c r="J1794" i="93"/>
  <c r="J1795" i="93"/>
  <c r="J1796" i="93"/>
  <c r="J1797" i="93"/>
  <c r="J1798" i="93"/>
  <c r="J1799" i="93"/>
  <c r="J1800" i="93"/>
  <c r="J1801" i="93"/>
  <c r="J1802" i="93"/>
  <c r="J1803" i="93"/>
  <c r="J1804" i="93"/>
  <c r="J1805" i="93"/>
  <c r="J1806" i="93"/>
  <c r="J1807" i="93"/>
  <c r="J1808" i="93"/>
  <c r="J1809" i="93"/>
  <c r="J1810" i="93"/>
  <c r="J1811" i="93"/>
  <c r="J1812" i="93"/>
  <c r="J1813" i="93"/>
  <c r="J1814" i="93"/>
  <c r="J1815" i="93"/>
  <c r="J1816" i="93"/>
  <c r="J1817" i="93"/>
  <c r="J1818" i="93"/>
  <c r="J1819" i="93"/>
  <c r="J1820" i="93"/>
  <c r="J1821" i="93"/>
  <c r="J1822" i="93"/>
  <c r="J1823" i="93"/>
  <c r="J1824" i="93"/>
  <c r="J1825" i="93"/>
  <c r="J1826" i="93"/>
  <c r="J1827" i="93"/>
  <c r="J1828" i="93"/>
  <c r="J1829" i="93"/>
  <c r="J1830" i="93"/>
  <c r="J1831" i="93"/>
  <c r="J1832" i="93"/>
  <c r="J1833" i="93"/>
  <c r="J1834" i="93"/>
  <c r="J1835" i="93"/>
  <c r="J1836" i="93"/>
  <c r="J1837" i="93"/>
  <c r="J1838" i="93"/>
  <c r="J1839" i="93"/>
  <c r="J1840" i="93"/>
  <c r="J1841" i="93"/>
  <c r="J1842" i="93"/>
  <c r="J1843" i="93"/>
  <c r="J1844" i="93"/>
  <c r="J1845" i="93"/>
  <c r="J1846" i="93"/>
  <c r="J1847" i="93"/>
  <c r="J1848" i="93"/>
  <c r="J1849" i="93"/>
  <c r="J1850" i="93"/>
  <c r="J1851" i="93"/>
  <c r="J1852" i="93"/>
  <c r="J1853" i="93"/>
  <c r="J1854" i="93"/>
  <c r="J1855" i="93"/>
  <c r="J1856" i="93"/>
  <c r="J1857" i="93"/>
  <c r="J1858" i="93"/>
  <c r="J1859" i="93"/>
  <c r="J1860" i="93"/>
  <c r="J1861" i="93"/>
  <c r="J1862" i="93"/>
  <c r="J1863" i="93"/>
  <c r="J1864" i="93"/>
  <c r="J1865" i="93"/>
  <c r="J1866" i="93"/>
  <c r="J1867" i="93"/>
  <c r="J1868" i="93"/>
  <c r="J1869" i="93"/>
  <c r="J1870" i="93"/>
  <c r="J1871" i="93"/>
  <c r="J1872" i="93"/>
  <c r="J1873" i="93"/>
  <c r="J1874" i="93"/>
  <c r="J1875" i="93"/>
  <c r="J1876" i="93"/>
  <c r="J1877" i="93"/>
  <c r="J1878" i="93"/>
  <c r="J1879" i="93"/>
  <c r="J1880" i="93"/>
  <c r="J1881" i="93"/>
  <c r="J1882" i="93"/>
  <c r="J1883" i="93"/>
  <c r="J1884" i="93"/>
  <c r="J1885" i="93"/>
  <c r="J1886" i="93"/>
  <c r="J1887" i="93"/>
  <c r="J1888" i="93"/>
  <c r="J1889" i="93"/>
  <c r="J1890" i="93"/>
  <c r="J1891" i="93"/>
  <c r="J1892" i="93"/>
  <c r="J1893" i="93"/>
  <c r="J1894" i="93"/>
  <c r="J1895" i="93"/>
  <c r="J1896" i="93"/>
  <c r="J1897" i="93"/>
  <c r="J1898" i="93"/>
  <c r="J1899" i="93"/>
  <c r="J1900" i="93"/>
  <c r="J1901" i="93"/>
  <c r="J1902" i="93"/>
  <c r="J1903" i="93"/>
  <c r="J1904" i="93"/>
  <c r="J1905" i="93"/>
  <c r="J1906" i="93"/>
  <c r="J1907" i="93"/>
  <c r="J1908" i="93"/>
  <c r="J1909" i="93"/>
  <c r="J1910" i="93"/>
  <c r="J1911" i="93"/>
  <c r="J1912" i="93"/>
  <c r="J1913" i="93"/>
  <c r="J1914" i="93"/>
  <c r="J1915" i="93"/>
  <c r="J1916" i="93"/>
  <c r="J1917" i="93"/>
  <c r="J1918" i="93"/>
  <c r="J1919" i="93"/>
  <c r="J1920" i="93"/>
  <c r="J1921" i="93"/>
  <c r="J1922" i="93"/>
  <c r="J1923" i="93"/>
  <c r="J1924" i="93"/>
  <c r="J1925" i="93"/>
  <c r="J1926" i="93"/>
  <c r="J1927" i="93"/>
  <c r="J1928" i="93"/>
  <c r="J1929" i="93"/>
  <c r="J1930" i="93"/>
  <c r="J1931" i="93"/>
  <c r="J1932" i="93"/>
  <c r="J1933" i="93"/>
  <c r="J1934" i="93"/>
  <c r="J1935" i="93"/>
  <c r="J1936" i="93"/>
  <c r="J1937" i="93"/>
  <c r="J1938" i="93"/>
  <c r="J1939" i="93"/>
  <c r="J1940" i="93"/>
  <c r="J1941" i="93"/>
  <c r="J1942" i="93"/>
  <c r="J1943" i="93"/>
  <c r="J1944" i="93"/>
  <c r="J1945" i="93"/>
  <c r="J1946" i="93"/>
  <c r="J1947" i="93"/>
  <c r="J1948" i="93"/>
  <c r="J1949" i="93"/>
  <c r="J1950" i="93"/>
  <c r="J1951" i="93"/>
  <c r="J1952" i="93"/>
  <c r="J1953" i="93"/>
  <c r="J1954" i="93"/>
  <c r="J1955" i="93"/>
  <c r="J1956" i="93"/>
  <c r="J1957" i="93"/>
  <c r="J1958" i="93"/>
  <c r="J1959" i="93"/>
  <c r="J1960" i="93"/>
  <c r="J1961" i="93"/>
  <c r="J1962" i="93"/>
  <c r="J1963" i="93"/>
  <c r="J1964" i="93"/>
  <c r="J1965" i="93"/>
  <c r="J1966" i="93"/>
  <c r="J1967" i="93"/>
  <c r="J1968" i="93"/>
  <c r="J1969" i="93"/>
  <c r="J1970" i="93"/>
  <c r="J1971" i="93"/>
  <c r="J1972" i="93"/>
  <c r="J1973" i="93"/>
  <c r="J1974" i="93"/>
  <c r="J1975" i="93"/>
  <c r="J1976" i="93"/>
  <c r="J1977" i="93"/>
  <c r="J1978" i="93"/>
  <c r="J1979" i="93"/>
  <c r="J1980" i="93"/>
  <c r="J1981" i="93"/>
  <c r="J1982" i="93"/>
  <c r="J1983" i="93"/>
  <c r="J1984" i="93"/>
  <c r="J1985" i="93"/>
  <c r="J1986" i="93"/>
  <c r="J1987" i="93"/>
  <c r="J1988" i="93"/>
  <c r="J1989" i="93"/>
  <c r="J1990" i="93"/>
  <c r="J1991" i="93"/>
  <c r="J1992" i="93"/>
  <c r="J1993" i="93"/>
  <c r="K1730" i="93"/>
  <c r="K1922" i="93"/>
  <c r="N1680" i="93"/>
  <c r="N1681" i="93"/>
  <c r="N1682" i="93"/>
  <c r="N1683" i="93"/>
  <c r="N1684" i="93"/>
  <c r="N1685" i="93"/>
  <c r="N1686" i="93"/>
  <c r="N1687" i="93"/>
  <c r="N1688" i="93"/>
  <c r="N1689" i="93"/>
  <c r="N1690" i="93"/>
  <c r="N1691" i="93"/>
  <c r="N1692" i="93"/>
  <c r="N1693" i="93"/>
  <c r="N1694" i="93"/>
  <c r="N1695" i="93"/>
  <c r="N1696" i="93"/>
  <c r="N1697" i="93"/>
  <c r="N1698" i="93"/>
  <c r="N1699" i="93"/>
  <c r="N1700" i="93"/>
  <c r="N1701" i="93"/>
  <c r="N1702" i="93"/>
  <c r="N1703" i="93"/>
  <c r="N1704" i="93"/>
  <c r="N1705" i="93"/>
  <c r="N1706" i="93"/>
  <c r="N1707" i="93"/>
  <c r="N1708" i="93"/>
  <c r="N1709" i="93"/>
  <c r="N1710" i="93"/>
  <c r="N1711" i="93"/>
  <c r="N1712" i="93"/>
  <c r="N1713" i="93"/>
  <c r="N1714" i="93"/>
  <c r="N1715" i="93"/>
  <c r="N1716" i="93"/>
  <c r="N1717" i="93"/>
  <c r="N1718" i="93"/>
  <c r="N1719" i="93"/>
  <c r="N1720" i="93"/>
  <c r="N1721" i="93"/>
  <c r="N1722" i="93"/>
  <c r="N1723" i="93"/>
  <c r="N1724" i="93"/>
  <c r="N1725" i="93"/>
  <c r="N1726" i="93"/>
  <c r="N1727" i="93"/>
  <c r="N1728" i="93"/>
  <c r="N1729" i="93"/>
  <c r="N1730" i="93"/>
  <c r="N1731" i="93"/>
  <c r="N1732" i="93"/>
  <c r="N1733" i="93"/>
  <c r="N1734" i="93"/>
  <c r="N1735" i="93"/>
  <c r="N1736" i="93"/>
  <c r="N1737" i="93"/>
  <c r="N1738" i="93"/>
  <c r="N1739" i="93"/>
  <c r="N1740" i="93"/>
  <c r="N1741" i="93"/>
  <c r="N1742" i="93"/>
  <c r="N1743" i="93"/>
  <c r="N1744" i="93"/>
  <c r="N1745" i="93"/>
  <c r="N1746" i="93"/>
  <c r="N1747" i="93"/>
  <c r="N1748" i="93"/>
  <c r="N1749" i="93"/>
  <c r="N1750" i="93"/>
  <c r="N1751" i="93"/>
  <c r="N1752" i="93"/>
  <c r="N1753" i="93"/>
  <c r="N1754" i="93"/>
  <c r="N1755" i="93"/>
  <c r="N1756" i="93"/>
  <c r="N1757" i="93"/>
  <c r="N1758" i="93"/>
  <c r="N1759" i="93"/>
  <c r="N1760" i="93"/>
  <c r="N1761" i="93"/>
  <c r="N1762" i="93"/>
  <c r="N1763" i="93"/>
  <c r="N1764" i="93"/>
  <c r="N1765" i="93"/>
  <c r="N1766" i="93"/>
  <c r="N1767" i="93"/>
  <c r="N1768" i="93"/>
  <c r="N1769" i="93"/>
  <c r="N1770" i="93"/>
  <c r="N1771" i="93"/>
  <c r="N1772" i="93"/>
  <c r="N1773" i="93"/>
  <c r="N1774" i="93"/>
  <c r="N1775" i="93"/>
  <c r="N1776" i="93"/>
  <c r="N1777" i="93"/>
  <c r="N1778" i="93"/>
  <c r="N1779" i="93"/>
  <c r="N1780" i="93"/>
  <c r="N1781" i="93"/>
  <c r="N1782" i="93"/>
  <c r="N1783" i="93"/>
  <c r="N1784" i="93"/>
  <c r="N1785" i="93"/>
  <c r="N1786" i="93"/>
  <c r="N1787" i="93"/>
  <c r="N1788" i="93"/>
  <c r="N1789" i="93"/>
  <c r="N1790" i="93"/>
  <c r="N1791" i="93"/>
  <c r="N1792" i="93"/>
  <c r="N1793" i="93"/>
  <c r="N1794" i="93"/>
  <c r="N1795" i="93"/>
  <c r="N1796" i="93"/>
  <c r="N1797" i="93"/>
  <c r="N1798" i="93"/>
  <c r="N1799" i="93"/>
  <c r="N1800" i="93"/>
  <c r="N1801" i="93"/>
  <c r="N1802" i="93"/>
  <c r="N1803" i="93"/>
  <c r="N1804" i="93"/>
  <c r="N1805" i="93"/>
  <c r="N1806" i="93"/>
  <c r="N1807" i="93"/>
  <c r="N1808" i="93"/>
  <c r="N1809" i="93"/>
  <c r="N1810" i="93"/>
  <c r="N1811" i="93"/>
  <c r="N1812" i="93"/>
  <c r="N1813" i="93"/>
  <c r="N1814" i="93"/>
  <c r="N1815" i="93"/>
  <c r="N1816" i="93"/>
  <c r="N1817" i="93"/>
  <c r="N1818" i="93"/>
  <c r="N1819" i="93"/>
  <c r="N1820" i="93"/>
  <c r="N1821" i="93"/>
  <c r="N1822" i="93"/>
  <c r="N1823" i="93"/>
  <c r="N1824" i="93"/>
  <c r="N1825" i="93"/>
  <c r="N1826" i="93"/>
  <c r="N1827" i="93"/>
  <c r="N1828" i="93"/>
  <c r="N1829" i="93"/>
  <c r="N1830" i="93"/>
  <c r="N1831" i="93"/>
  <c r="N1832" i="93"/>
  <c r="N1833" i="93"/>
  <c r="N1834" i="93"/>
  <c r="N1835" i="93"/>
  <c r="N1836" i="93"/>
  <c r="N1837" i="93"/>
  <c r="N1838" i="93"/>
  <c r="N1839" i="93"/>
  <c r="N1840" i="93"/>
  <c r="N1841" i="93"/>
  <c r="N1842" i="93"/>
  <c r="N1843" i="93"/>
  <c r="N1844" i="93"/>
  <c r="N1845" i="93"/>
  <c r="N1846" i="93"/>
  <c r="N1847" i="93"/>
  <c r="N1848" i="93"/>
  <c r="N1849" i="93"/>
  <c r="N1850" i="93"/>
  <c r="N1851" i="93"/>
  <c r="N1852" i="93"/>
  <c r="N1853" i="93"/>
  <c r="N1854" i="93"/>
  <c r="N1855" i="93"/>
  <c r="N1856" i="93"/>
  <c r="N1857" i="93"/>
  <c r="N1858" i="93"/>
  <c r="N1859" i="93"/>
  <c r="N1860" i="93"/>
  <c r="N1861" i="93"/>
  <c r="N1862" i="93"/>
  <c r="N1863" i="93"/>
  <c r="N1864" i="93"/>
  <c r="N1865" i="93"/>
  <c r="N1866" i="93"/>
  <c r="N1867" i="93"/>
  <c r="N1868" i="93"/>
  <c r="N1869" i="93"/>
  <c r="N1870" i="93"/>
  <c r="N1871" i="93"/>
  <c r="N1872" i="93"/>
  <c r="N1873" i="93"/>
  <c r="N1874" i="93"/>
  <c r="N1875" i="93"/>
  <c r="N1876" i="93"/>
  <c r="N1877" i="93"/>
  <c r="N1878" i="93"/>
  <c r="N1879" i="93"/>
  <c r="N1880" i="93"/>
  <c r="N1881" i="93"/>
  <c r="N1882" i="93"/>
  <c r="N1883" i="93"/>
  <c r="N1884" i="93"/>
  <c r="N1885" i="93"/>
  <c r="N1886" i="93"/>
  <c r="N1887" i="93"/>
  <c r="N1888" i="93"/>
  <c r="N1889" i="93"/>
  <c r="N1890" i="93"/>
  <c r="N1891" i="93"/>
  <c r="N1892" i="93"/>
  <c r="N1893" i="93"/>
  <c r="N1894" i="93"/>
  <c r="N1895" i="93"/>
  <c r="N1896" i="93"/>
  <c r="N1897" i="93"/>
  <c r="N1898" i="93"/>
  <c r="N1899" i="93"/>
  <c r="N1900" i="93"/>
  <c r="N1901" i="93"/>
  <c r="N1902" i="93"/>
  <c r="N1903" i="93"/>
  <c r="N1904" i="93"/>
  <c r="N1905" i="93"/>
  <c r="N1906" i="93"/>
  <c r="N1907" i="93"/>
  <c r="N1908" i="93"/>
  <c r="N1909" i="93"/>
  <c r="N1910" i="93"/>
  <c r="N1911" i="93"/>
  <c r="N1912" i="93"/>
  <c r="N1913" i="93"/>
  <c r="N1914" i="93"/>
  <c r="N1915" i="93"/>
  <c r="N1916" i="93"/>
  <c r="N1917" i="93"/>
  <c r="N1918" i="93"/>
  <c r="N1919" i="93"/>
  <c r="N1920" i="93"/>
  <c r="N1921" i="93"/>
  <c r="N1922" i="93"/>
  <c r="N1923" i="93"/>
  <c r="N1924" i="93"/>
  <c r="N1925" i="93"/>
  <c r="N1926" i="93"/>
  <c r="N1927" i="93"/>
  <c r="N1928" i="93"/>
  <c r="N1929" i="93"/>
  <c r="N1930" i="93"/>
  <c r="N1931" i="93"/>
  <c r="N1932" i="93"/>
  <c r="N1933" i="93"/>
  <c r="N1934" i="93"/>
  <c r="N1935" i="93"/>
  <c r="N1936" i="93"/>
  <c r="N1937" i="93"/>
  <c r="N1938" i="93"/>
  <c r="N1939" i="93"/>
  <c r="N1940" i="93"/>
  <c r="N1941" i="93"/>
  <c r="N1942" i="93"/>
  <c r="N1943" i="93"/>
  <c r="N1944" i="93"/>
  <c r="N1945" i="93"/>
  <c r="N1946" i="93"/>
  <c r="N1947" i="93"/>
  <c r="N1948" i="93"/>
  <c r="N1949" i="93"/>
  <c r="N1950" i="93"/>
  <c r="N1951" i="93"/>
  <c r="N1952" i="93"/>
  <c r="N1953" i="93"/>
  <c r="N1954" i="93"/>
  <c r="N1955" i="93"/>
  <c r="N1956" i="93"/>
  <c r="N1957" i="93"/>
  <c r="N1958" i="93"/>
  <c r="N1959" i="93"/>
  <c r="N1960" i="93"/>
  <c r="N1961" i="93"/>
  <c r="N1962" i="93"/>
  <c r="N1963" i="93"/>
  <c r="N1964" i="93"/>
  <c r="N1965" i="93"/>
  <c r="N1966" i="93"/>
  <c r="N1967" i="93"/>
  <c r="N1968" i="93"/>
  <c r="N1969" i="93"/>
  <c r="N1970" i="93"/>
  <c r="N1971" i="93"/>
  <c r="N1972" i="93"/>
  <c r="N1973" i="93"/>
  <c r="N1974" i="93"/>
  <c r="N1975" i="93"/>
  <c r="N1976" i="93"/>
  <c r="N1977" i="93"/>
  <c r="N1978" i="93"/>
  <c r="N1979" i="93"/>
  <c r="N1980" i="93"/>
  <c r="N1981" i="93"/>
  <c r="N1982" i="93"/>
  <c r="N1983" i="93"/>
  <c r="N1984" i="93"/>
  <c r="N1985" i="93"/>
  <c r="N1986" i="93"/>
  <c r="N1987" i="93"/>
  <c r="N1988" i="93"/>
  <c r="N1989" i="93"/>
  <c r="N1990" i="93"/>
  <c r="N1991" i="93"/>
  <c r="N1992" i="93"/>
  <c r="N1993" i="93"/>
  <c r="N3" i="91"/>
  <c r="N4" i="91"/>
  <c r="N5" i="91"/>
  <c r="N6" i="91"/>
  <c r="N7" i="91"/>
  <c r="N8" i="91"/>
  <c r="N9" i="91"/>
  <c r="N10" i="91"/>
  <c r="N11" i="91"/>
  <c r="N12" i="91"/>
  <c r="N13" i="91"/>
  <c r="N14" i="91"/>
  <c r="N15" i="91"/>
  <c r="N16" i="91"/>
  <c r="N17" i="91"/>
  <c r="N18" i="91"/>
  <c r="N19" i="91"/>
  <c r="N20" i="91"/>
  <c r="M3" i="91"/>
  <c r="M4" i="91"/>
  <c r="M5" i="91"/>
  <c r="M6" i="91"/>
  <c r="M7" i="91"/>
  <c r="M8" i="91"/>
  <c r="M9" i="91"/>
  <c r="M10" i="91"/>
  <c r="M11" i="91"/>
  <c r="M12" i="91"/>
  <c r="M13" i="91"/>
  <c r="M14" i="91"/>
  <c r="M15" i="91"/>
  <c r="M16" i="91"/>
  <c r="M17" i="91"/>
  <c r="M18" i="91"/>
  <c r="M19" i="91"/>
  <c r="M20" i="91"/>
  <c r="K3" i="91"/>
  <c r="K4" i="91"/>
  <c r="K5" i="91"/>
  <c r="K6" i="91"/>
  <c r="K7" i="91"/>
  <c r="K8" i="91"/>
  <c r="K9" i="91"/>
  <c r="K10" i="91"/>
  <c r="K11" i="91"/>
  <c r="K12" i="91"/>
  <c r="K13" i="91"/>
  <c r="K14" i="91"/>
  <c r="K15" i="91"/>
  <c r="K16" i="91"/>
  <c r="K17" i="91"/>
  <c r="K18" i="91"/>
  <c r="K19" i="91"/>
  <c r="K20" i="91"/>
  <c r="J3" i="91"/>
  <c r="J4" i="91"/>
  <c r="J5" i="91"/>
  <c r="J6" i="91"/>
  <c r="J7" i="91"/>
  <c r="J8" i="91"/>
  <c r="J9" i="91"/>
  <c r="J10" i="91"/>
  <c r="J11" i="91"/>
  <c r="J12" i="91"/>
  <c r="J13" i="91"/>
  <c r="J14" i="91"/>
  <c r="J15" i="91"/>
  <c r="J16" i="91"/>
  <c r="J17" i="91"/>
  <c r="J18" i="91"/>
  <c r="J19" i="91"/>
  <c r="J20" i="91"/>
  <c r="E1761" i="93" l="1"/>
  <c r="E1760" i="93"/>
  <c r="E1759" i="93"/>
  <c r="E1735" i="93"/>
  <c r="E1724" i="93"/>
  <c r="E1988" i="93"/>
  <c r="E1700" i="93"/>
  <c r="E1964" i="93"/>
  <c r="E1904" i="93"/>
  <c r="E1903" i="93"/>
  <c r="E1868" i="93"/>
  <c r="E1820" i="93"/>
  <c r="E1784" i="93"/>
  <c r="E1879" i="93"/>
  <c r="E1871" i="93"/>
  <c r="E1867" i="93"/>
  <c r="E1787" i="93"/>
  <c r="B1911" i="93"/>
  <c r="E1987" i="93"/>
  <c r="E1783" i="93"/>
  <c r="B1808" i="93"/>
  <c r="E1963" i="93"/>
  <c r="B1887" i="93"/>
  <c r="E1727" i="93"/>
  <c r="B1851" i="93"/>
  <c r="E1843" i="93"/>
  <c r="E1723" i="93"/>
  <c r="B1807" i="93"/>
  <c r="B1771" i="93"/>
  <c r="E1819" i="93"/>
  <c r="E1699" i="93"/>
  <c r="B1731" i="93"/>
  <c r="E1931" i="93"/>
  <c r="E1930" i="93"/>
  <c r="E1905" i="93"/>
  <c r="B1915" i="93"/>
  <c r="B1839" i="93"/>
  <c r="B1736" i="93"/>
  <c r="E1990" i="93"/>
  <c r="E1726" i="93"/>
  <c r="B1912" i="93"/>
  <c r="B1815" i="93"/>
  <c r="E1989" i="93"/>
  <c r="E1725" i="93"/>
  <c r="B1732" i="93"/>
  <c r="B1984" i="93"/>
  <c r="E1786" i="93"/>
  <c r="B1983" i="93"/>
  <c r="B1880" i="93"/>
  <c r="B1804" i="93"/>
  <c r="B1707" i="93"/>
  <c r="E1870" i="93"/>
  <c r="E1785" i="93"/>
  <c r="E1702" i="93"/>
  <c r="B1959" i="93"/>
  <c r="B1803" i="93"/>
  <c r="E1869" i="93"/>
  <c r="E1701" i="93"/>
  <c r="B1952" i="93"/>
  <c r="B1876" i="93"/>
  <c r="B1779" i="93"/>
  <c r="B1951" i="93"/>
  <c r="B1875" i="93"/>
  <c r="B1772" i="93"/>
  <c r="B1696" i="93"/>
  <c r="B1948" i="93"/>
  <c r="B1695" i="93"/>
  <c r="E1929" i="93"/>
  <c r="E1846" i="93"/>
  <c r="B1947" i="93"/>
  <c r="B1844" i="93"/>
  <c r="B1768" i="93"/>
  <c r="E1928" i="93"/>
  <c r="E1845" i="93"/>
  <c r="B1923" i="93"/>
  <c r="B1767" i="93"/>
  <c r="E1927" i="93"/>
  <c r="B1916" i="93"/>
  <c r="B1840" i="93"/>
  <c r="B1743" i="93"/>
  <c r="E1811" i="93"/>
  <c r="E1894" i="93"/>
  <c r="E1835" i="93"/>
  <c r="E1809" i="93"/>
  <c r="E1750" i="93"/>
  <c r="E1691" i="93"/>
  <c r="B1972" i="93"/>
  <c r="B1936" i="93"/>
  <c r="B1900" i="93"/>
  <c r="B1864" i="93"/>
  <c r="B1828" i="93"/>
  <c r="B1792" i="93"/>
  <c r="B1756" i="93"/>
  <c r="B1720" i="93"/>
  <c r="B1684" i="93"/>
  <c r="E1979" i="93"/>
  <c r="E1893" i="93"/>
  <c r="E1977" i="93"/>
  <c r="B1971" i="93"/>
  <c r="B1935" i="93"/>
  <c r="B1899" i="93"/>
  <c r="B1863" i="93"/>
  <c r="B1827" i="93"/>
  <c r="B1791" i="93"/>
  <c r="B1755" i="93"/>
  <c r="B1719" i="93"/>
  <c r="B1683" i="93"/>
  <c r="E1895" i="93"/>
  <c r="E1953" i="93"/>
  <c r="E1975" i="93"/>
  <c r="E1883" i="93"/>
  <c r="E1739" i="93"/>
  <c r="E1967" i="93"/>
  <c r="E1882" i="93"/>
  <c r="E1823" i="93"/>
  <c r="E1738" i="93"/>
  <c r="B1892" i="93"/>
  <c r="B1856" i="93"/>
  <c r="B1748" i="93"/>
  <c r="B1712" i="93"/>
  <c r="E1954" i="93"/>
  <c r="E1810" i="93"/>
  <c r="E1751" i="93"/>
  <c r="E1978" i="93"/>
  <c r="E1919" i="93"/>
  <c r="E1834" i="93"/>
  <c r="E1775" i="93"/>
  <c r="E1749" i="93"/>
  <c r="E1690" i="93"/>
  <c r="B1976" i="93"/>
  <c r="B1940" i="93"/>
  <c r="B1832" i="93"/>
  <c r="B1796" i="93"/>
  <c r="B1688" i="93"/>
  <c r="E1918" i="93"/>
  <c r="E1859" i="93"/>
  <c r="E1833" i="93"/>
  <c r="E1774" i="93"/>
  <c r="E1715" i="93"/>
  <c r="E1689" i="93"/>
  <c r="E1831" i="93"/>
  <c r="E1798" i="93"/>
  <c r="E1713" i="93"/>
  <c r="E1941" i="93"/>
  <c r="E1966" i="93"/>
  <c r="E1907" i="93"/>
  <c r="E1881" i="93"/>
  <c r="E1855" i="93"/>
  <c r="E1822" i="93"/>
  <c r="E1763" i="93"/>
  <c r="E1737" i="93"/>
  <c r="E1711" i="93"/>
  <c r="B1891" i="93"/>
  <c r="B1747" i="93"/>
  <c r="E1955" i="93"/>
  <c r="B1939" i="93"/>
  <c r="B1795" i="93"/>
  <c r="B1687" i="93"/>
  <c r="E1943" i="93"/>
  <c r="E1917" i="93"/>
  <c r="E1858" i="93"/>
  <c r="E1799" i="93"/>
  <c r="E1773" i="93"/>
  <c r="E1714" i="93"/>
  <c r="E1942" i="93"/>
  <c r="E1857" i="93"/>
  <c r="E1797" i="93"/>
  <c r="E1991" i="93"/>
  <c r="E1965" i="93"/>
  <c r="E1906" i="93"/>
  <c r="E1847" i="93"/>
  <c r="E1821" i="93"/>
  <c r="E1762" i="93"/>
  <c r="E1703" i="93"/>
  <c r="B1960" i="93"/>
  <c r="B1924" i="93"/>
  <c r="B1888" i="93"/>
  <c r="B1852" i="93"/>
  <c r="B1816" i="93"/>
  <c r="B1780" i="93"/>
  <c r="B1744" i="93"/>
  <c r="B1708" i="93"/>
  <c r="B1993" i="93"/>
  <c r="E1993" i="93"/>
  <c r="B1981" i="93"/>
  <c r="E1981" i="93"/>
  <c r="B1969" i="93"/>
  <c r="E1969" i="93"/>
  <c r="B1957" i="93"/>
  <c r="E1957" i="93"/>
  <c r="B1945" i="93"/>
  <c r="E1945" i="93"/>
  <c r="B1933" i="93"/>
  <c r="E1933" i="93"/>
  <c r="B1921" i="93"/>
  <c r="E1921" i="93"/>
  <c r="B1909" i="93"/>
  <c r="E1909" i="93"/>
  <c r="B1897" i="93"/>
  <c r="E1897" i="93"/>
  <c r="B1885" i="93"/>
  <c r="E1885" i="93"/>
  <c r="B1873" i="93"/>
  <c r="E1873" i="93"/>
  <c r="B1861" i="93"/>
  <c r="E1861" i="93"/>
  <c r="B1849" i="93"/>
  <c r="E1849" i="93"/>
  <c r="B1837" i="93"/>
  <c r="E1837" i="93"/>
  <c r="B1825" i="93"/>
  <c r="E1825" i="93"/>
  <c r="B1813" i="93"/>
  <c r="E1813" i="93"/>
  <c r="B1801" i="93"/>
  <c r="E1801" i="93"/>
  <c r="B1789" i="93"/>
  <c r="E1789" i="93"/>
  <c r="B1777" i="93"/>
  <c r="E1777" i="93"/>
  <c r="B1765" i="93"/>
  <c r="E1765" i="93"/>
  <c r="B1753" i="93"/>
  <c r="E1753" i="93"/>
  <c r="B1741" i="93"/>
  <c r="E1741" i="93"/>
  <c r="B1729" i="93"/>
  <c r="E1729" i="93"/>
  <c r="B1717" i="93"/>
  <c r="E1717" i="93"/>
  <c r="B1705" i="93"/>
  <c r="E1705" i="93"/>
  <c r="B1693" i="93"/>
  <c r="E1693" i="93"/>
  <c r="B1681" i="93"/>
  <c r="E1681" i="93"/>
  <c r="B1982" i="93"/>
  <c r="E1982" i="93"/>
  <c r="B1970" i="93"/>
  <c r="E1970" i="93"/>
  <c r="B1958" i="93"/>
  <c r="E1958" i="93"/>
  <c r="B1946" i="93"/>
  <c r="E1946" i="93"/>
  <c r="B1934" i="93"/>
  <c r="E1934" i="93"/>
  <c r="B1922" i="93"/>
  <c r="E1922" i="93"/>
  <c r="B1910" i="93"/>
  <c r="E1910" i="93"/>
  <c r="B1898" i="93"/>
  <c r="E1898" i="93"/>
  <c r="B1886" i="93"/>
  <c r="E1886" i="93"/>
  <c r="B1874" i="93"/>
  <c r="E1874" i="93"/>
  <c r="B1862" i="93"/>
  <c r="E1862" i="93"/>
  <c r="B1850" i="93"/>
  <c r="E1850" i="93"/>
  <c r="B1838" i="93"/>
  <c r="E1838" i="93"/>
  <c r="B1826" i="93"/>
  <c r="E1826" i="93"/>
  <c r="B1814" i="93"/>
  <c r="E1814" i="93"/>
  <c r="B1802" i="93"/>
  <c r="E1802" i="93"/>
  <c r="B1790" i="93"/>
  <c r="E1790" i="93"/>
  <c r="B1778" i="93"/>
  <c r="E1778" i="93"/>
  <c r="B1766" i="93"/>
  <c r="E1766" i="93"/>
  <c r="B1754" i="93"/>
  <c r="E1754" i="93"/>
  <c r="B1742" i="93"/>
  <c r="E1742" i="93"/>
  <c r="B1730" i="93"/>
  <c r="E1730" i="93"/>
  <c r="B1718" i="93"/>
  <c r="E1718" i="93"/>
  <c r="B1706" i="93"/>
  <c r="E1706" i="93"/>
  <c r="B1694" i="93"/>
  <c r="E1694" i="93"/>
  <c r="B1682" i="93"/>
  <c r="E1682" i="93"/>
  <c r="E1992" i="93"/>
  <c r="E1980" i="93"/>
  <c r="E1968" i="93"/>
  <c r="E1956" i="93"/>
  <c r="E1944" i="93"/>
  <c r="E1932" i="93"/>
  <c r="E1920" i="93"/>
  <c r="E1908" i="93"/>
  <c r="E1896" i="93"/>
  <c r="E1884" i="93"/>
  <c r="E1872" i="93"/>
  <c r="E1860" i="93"/>
  <c r="E1848" i="93"/>
  <c r="E1836" i="93"/>
  <c r="E1824" i="93"/>
  <c r="E1812" i="93"/>
  <c r="E1800" i="93"/>
  <c r="E1788" i="93"/>
  <c r="E1776" i="93"/>
  <c r="E1764" i="93"/>
  <c r="E1752" i="93"/>
  <c r="E1740" i="93"/>
  <c r="E1728" i="93"/>
  <c r="E1716" i="93"/>
  <c r="E1704" i="93"/>
  <c r="E1692" i="93"/>
  <c r="E1680" i="93"/>
  <c r="B1986" i="93"/>
  <c r="B1974" i="93"/>
  <c r="B1962" i="93"/>
  <c r="B1950" i="93"/>
  <c r="B1938" i="93"/>
  <c r="B1926" i="93"/>
  <c r="B1914" i="93"/>
  <c r="B1902" i="93"/>
  <c r="B1890" i="93"/>
  <c r="B1878" i="93"/>
  <c r="B1866" i="93"/>
  <c r="B1854" i="93"/>
  <c r="B1842" i="93"/>
  <c r="B1830" i="93"/>
  <c r="B1818" i="93"/>
  <c r="B1806" i="93"/>
  <c r="B1794" i="93"/>
  <c r="B1782" i="93"/>
  <c r="B1770" i="93"/>
  <c r="B1758" i="93"/>
  <c r="B1746" i="93"/>
  <c r="B1734" i="93"/>
  <c r="B1722" i="93"/>
  <c r="B1710" i="93"/>
  <c r="B1698" i="93"/>
  <c r="B1686" i="93"/>
  <c r="B1985" i="93"/>
  <c r="B1973" i="93"/>
  <c r="B1961" i="93"/>
  <c r="B1949" i="93"/>
  <c r="B1937" i="93"/>
  <c r="B1925" i="93"/>
  <c r="B1913" i="93"/>
  <c r="B1901" i="93"/>
  <c r="B1889" i="93"/>
  <c r="B1877" i="93"/>
  <c r="B1865" i="93"/>
  <c r="B1853" i="93"/>
  <c r="B1841" i="93"/>
  <c r="B1829" i="93"/>
  <c r="B1817" i="93"/>
  <c r="B1805" i="93"/>
  <c r="B1793" i="93"/>
  <c r="B1781" i="93"/>
  <c r="B1769" i="93"/>
  <c r="B1757" i="93"/>
  <c r="B1745" i="93"/>
  <c r="B1733" i="93"/>
  <c r="B1721" i="93"/>
  <c r="B1709" i="93"/>
  <c r="B1697" i="93"/>
  <c r="B1685" i="93"/>
  <c r="I10" i="103"/>
  <c r="J10" i="103" s="1"/>
  <c r="K10" i="103"/>
  <c r="I9" i="103"/>
  <c r="J9" i="103" s="1"/>
  <c r="K9" i="103"/>
  <c r="I7" i="103"/>
  <c r="J7" i="103" s="1"/>
  <c r="I8" i="103"/>
  <c r="J8" i="103" s="1"/>
  <c r="K7" i="103"/>
  <c r="K8" i="103"/>
  <c r="G17" i="101" l="1"/>
  <c r="B404" i="92"/>
  <c r="F404" i="92"/>
  <c r="H404" i="92"/>
  <c r="P404" i="92"/>
  <c r="T404" i="92"/>
  <c r="K17" i="105" l="1"/>
  <c r="F17" i="105"/>
  <c r="K12" i="105"/>
  <c r="F12" i="105"/>
  <c r="K7" i="105"/>
  <c r="F7" i="105"/>
  <c r="C2" i="137"/>
  <c r="C3" i="137"/>
  <c r="C4" i="137"/>
  <c r="C5" i="137"/>
  <c r="C6" i="137"/>
  <c r="C7" i="137"/>
  <c r="C8" i="137"/>
  <c r="C9" i="137"/>
  <c r="C10" i="137"/>
  <c r="C11" i="137"/>
  <c r="C12" i="137"/>
  <c r="C13" i="137"/>
  <c r="C14" i="137"/>
  <c r="C15" i="137"/>
  <c r="C16" i="137"/>
  <c r="C17" i="137"/>
  <c r="C18" i="137"/>
  <c r="C19" i="137"/>
  <c r="C20" i="137"/>
  <c r="C21" i="137"/>
  <c r="C22" i="137"/>
  <c r="C23" i="137"/>
  <c r="C24" i="137"/>
  <c r="C25" i="137"/>
  <c r="C26" i="137"/>
  <c r="C27" i="137"/>
  <c r="C28" i="137"/>
  <c r="C29" i="137"/>
  <c r="C30" i="137"/>
  <c r="C31" i="137"/>
  <c r="C32" i="137"/>
  <c r="C33" i="137"/>
  <c r="C34" i="137"/>
  <c r="C35" i="137"/>
  <c r="C36" i="137"/>
  <c r="C37" i="137"/>
  <c r="C38" i="137"/>
  <c r="C39" i="137"/>
  <c r="C40" i="137"/>
  <c r="C41" i="137"/>
  <c r="C42" i="137"/>
  <c r="C43" i="137"/>
  <c r="C44" i="137"/>
  <c r="C45" i="137"/>
  <c r="C46" i="137"/>
  <c r="C47" i="137"/>
  <c r="C48" i="137"/>
  <c r="C49" i="137"/>
  <c r="C50" i="137"/>
  <c r="C51" i="137"/>
  <c r="C52" i="137"/>
  <c r="C53" i="137"/>
  <c r="C54" i="137"/>
  <c r="C55" i="137"/>
  <c r="C56" i="137"/>
  <c r="C57" i="137"/>
  <c r="C58" i="137"/>
  <c r="C59" i="137"/>
  <c r="C60" i="137"/>
  <c r="C61" i="137"/>
  <c r="C62" i="137"/>
  <c r="C63" i="137"/>
  <c r="C64" i="137"/>
  <c r="C65" i="137"/>
  <c r="C66" i="137"/>
  <c r="C67" i="137"/>
  <c r="C68" i="137"/>
  <c r="C69" i="137"/>
  <c r="C70" i="137"/>
  <c r="C71" i="137"/>
  <c r="C72" i="137"/>
  <c r="C73" i="137"/>
  <c r="C74" i="137"/>
  <c r="C75" i="137"/>
  <c r="C76" i="137"/>
  <c r="C77" i="137"/>
  <c r="C78" i="137"/>
  <c r="C79" i="137"/>
  <c r="C80" i="137"/>
  <c r="C81" i="137"/>
  <c r="C82" i="137"/>
  <c r="C83" i="137"/>
  <c r="C84" i="137"/>
  <c r="C85" i="137"/>
  <c r="C86" i="137"/>
  <c r="C87" i="137"/>
  <c r="C88" i="137"/>
  <c r="C89" i="137"/>
  <c r="C90" i="137"/>
  <c r="C91" i="137"/>
  <c r="C92" i="137"/>
  <c r="C93" i="137"/>
  <c r="C94" i="137"/>
  <c r="C95" i="137"/>
  <c r="C96" i="137"/>
  <c r="C97" i="137"/>
  <c r="C98" i="137"/>
  <c r="C99" i="137"/>
  <c r="C100" i="137"/>
  <c r="C101" i="137"/>
  <c r="C102" i="137"/>
  <c r="C103" i="137"/>
  <c r="C104" i="137"/>
  <c r="C105" i="137"/>
  <c r="C106" i="137"/>
  <c r="C107" i="137"/>
  <c r="C108" i="137"/>
  <c r="C109" i="137"/>
  <c r="C110" i="137"/>
  <c r="C111" i="137"/>
  <c r="C112" i="137"/>
  <c r="C113" i="137"/>
  <c r="C114" i="137"/>
  <c r="C115" i="137"/>
  <c r="C116" i="137"/>
  <c r="C117" i="137"/>
  <c r="C118" i="137"/>
  <c r="C119" i="137"/>
  <c r="C120" i="137"/>
  <c r="C121" i="137"/>
  <c r="C122" i="137"/>
  <c r="C123" i="137"/>
  <c r="C124" i="137"/>
  <c r="C125" i="137"/>
  <c r="C126" i="137"/>
  <c r="C127" i="137"/>
  <c r="C128" i="137"/>
  <c r="C129" i="137"/>
  <c r="C130" i="137"/>
  <c r="C131" i="137"/>
  <c r="C132" i="137"/>
  <c r="C133" i="137"/>
  <c r="C134" i="137"/>
  <c r="C135" i="137"/>
  <c r="C136" i="137"/>
  <c r="C137" i="137"/>
  <c r="C138" i="137"/>
  <c r="C139" i="137"/>
  <c r="C140" i="137"/>
  <c r="C141" i="137"/>
  <c r="C142" i="137"/>
  <c r="C143" i="137"/>
  <c r="C144" i="137"/>
  <c r="C145" i="137"/>
  <c r="C146" i="137"/>
  <c r="C147" i="137"/>
  <c r="C148" i="137"/>
  <c r="C149" i="137"/>
  <c r="C150" i="137"/>
  <c r="C151" i="137"/>
  <c r="C152" i="137"/>
  <c r="C153" i="137"/>
  <c r="C154" i="137"/>
  <c r="C155" i="137"/>
  <c r="C156" i="137"/>
  <c r="C157" i="137"/>
  <c r="C158" i="137"/>
  <c r="C159" i="137"/>
  <c r="C160" i="137"/>
  <c r="C161" i="137"/>
  <c r="C162" i="137"/>
  <c r="C163" i="137"/>
  <c r="C164" i="137"/>
  <c r="C165" i="137"/>
  <c r="C166" i="137"/>
  <c r="C167" i="137"/>
  <c r="C168" i="137"/>
  <c r="C169" i="137"/>
  <c r="C170" i="137"/>
  <c r="C171" i="137"/>
  <c r="C172" i="137"/>
  <c r="C173" i="137"/>
  <c r="C174" i="137"/>
  <c r="C175" i="137"/>
  <c r="C176" i="137"/>
  <c r="C177" i="137"/>
  <c r="C178" i="137"/>
  <c r="C179" i="137"/>
  <c r="C180" i="137"/>
  <c r="C181" i="137"/>
  <c r="C182" i="137"/>
  <c r="C183" i="137"/>
  <c r="C184" i="137"/>
  <c r="C185" i="137"/>
  <c r="C186" i="137"/>
  <c r="C187" i="137"/>
  <c r="C188" i="137"/>
  <c r="C189" i="137"/>
  <c r="C190" i="137"/>
  <c r="C191" i="137"/>
  <c r="C192" i="137"/>
  <c r="C193" i="137"/>
  <c r="C194" i="137"/>
  <c r="C195" i="137"/>
  <c r="C196" i="137"/>
  <c r="C197" i="137"/>
  <c r="C198" i="137"/>
  <c r="C199" i="137"/>
  <c r="C200" i="137"/>
  <c r="C201" i="137"/>
  <c r="C202" i="137"/>
  <c r="C203" i="137"/>
  <c r="C204" i="137"/>
  <c r="C205" i="137"/>
  <c r="C206" i="137"/>
  <c r="C207" i="137"/>
  <c r="C208" i="137"/>
  <c r="C209" i="137"/>
  <c r="C210" i="137"/>
  <c r="C211" i="137"/>
  <c r="C212" i="137"/>
  <c r="C213" i="137"/>
  <c r="C214" i="137"/>
  <c r="C215" i="137"/>
  <c r="C216" i="137"/>
  <c r="C217" i="137"/>
  <c r="C218" i="137"/>
  <c r="C219" i="137"/>
  <c r="C220" i="137"/>
  <c r="C221" i="137"/>
  <c r="C222" i="137"/>
  <c r="C223" i="137"/>
  <c r="C224" i="137"/>
  <c r="C225" i="137"/>
  <c r="C226" i="137"/>
  <c r="C227" i="137"/>
  <c r="C228" i="137"/>
  <c r="C229" i="137"/>
  <c r="C230" i="137"/>
  <c r="C231" i="137"/>
  <c r="C232" i="137"/>
  <c r="C233" i="137"/>
  <c r="C234" i="137"/>
  <c r="C235" i="137"/>
  <c r="C236" i="137"/>
  <c r="C237" i="137"/>
  <c r="C238" i="137"/>
  <c r="C239" i="137"/>
  <c r="C240" i="137"/>
  <c r="C241" i="137"/>
  <c r="C242" i="137"/>
  <c r="C243" i="137"/>
  <c r="C244" i="137"/>
  <c r="C245" i="137"/>
  <c r="C246" i="137"/>
  <c r="C247" i="137"/>
  <c r="C248" i="137"/>
  <c r="C249" i="137"/>
  <c r="C250" i="137"/>
  <c r="C251" i="137"/>
  <c r="C252" i="137"/>
  <c r="C253" i="137"/>
  <c r="C254" i="137"/>
  <c r="C255" i="137"/>
  <c r="C256" i="137"/>
  <c r="C257" i="137"/>
  <c r="C258" i="137"/>
  <c r="C259" i="137"/>
  <c r="C260" i="137"/>
  <c r="C261" i="137"/>
  <c r="C262" i="137"/>
  <c r="C263" i="137"/>
  <c r="C264" i="137"/>
  <c r="C265" i="137"/>
  <c r="C266" i="137"/>
  <c r="C267" i="137"/>
  <c r="C268" i="137"/>
  <c r="C269" i="137"/>
  <c r="C270" i="137"/>
  <c r="C271" i="137"/>
  <c r="C272" i="137"/>
  <c r="C273" i="137"/>
  <c r="C274" i="137"/>
  <c r="C275" i="137"/>
  <c r="C276" i="137"/>
  <c r="C277" i="137"/>
  <c r="C278" i="137"/>
  <c r="C279" i="137"/>
  <c r="C280" i="137"/>
  <c r="C281" i="137"/>
  <c r="C282" i="137"/>
  <c r="C283" i="137"/>
  <c r="C284" i="137"/>
  <c r="C285" i="137"/>
  <c r="C286" i="137"/>
  <c r="C287" i="137"/>
  <c r="C288" i="137"/>
  <c r="C289" i="137"/>
  <c r="C290" i="137"/>
  <c r="C291" i="137"/>
  <c r="C292" i="137"/>
  <c r="C293" i="137"/>
  <c r="C294" i="137"/>
  <c r="C295" i="137"/>
  <c r="C296" i="137"/>
  <c r="C297" i="137"/>
  <c r="C298" i="137"/>
  <c r="C299" i="137"/>
  <c r="C300" i="137"/>
  <c r="C301" i="137"/>
  <c r="C302" i="137"/>
  <c r="C303" i="137"/>
  <c r="C304" i="137"/>
  <c r="C305" i="137"/>
  <c r="C306" i="137"/>
  <c r="C307" i="137"/>
  <c r="C308" i="137"/>
  <c r="C309" i="137"/>
  <c r="C310" i="137"/>
  <c r="C311" i="137"/>
  <c r="C312" i="137"/>
  <c r="C313" i="137"/>
  <c r="C314" i="137"/>
  <c r="C315" i="137"/>
  <c r="C316" i="137"/>
  <c r="C317" i="137"/>
  <c r="C318" i="137"/>
  <c r="C319" i="137"/>
  <c r="C320" i="137"/>
  <c r="C321" i="137"/>
  <c r="C322" i="137"/>
  <c r="C323" i="137"/>
  <c r="C324" i="137"/>
  <c r="C325" i="137"/>
  <c r="C326" i="137"/>
  <c r="C327" i="137"/>
  <c r="C328" i="137"/>
  <c r="C329" i="137"/>
  <c r="C330" i="137"/>
  <c r="C331" i="137"/>
  <c r="C332" i="137"/>
  <c r="C333" i="137"/>
  <c r="C334" i="137"/>
  <c r="C335" i="137"/>
  <c r="C336" i="137"/>
  <c r="C337" i="137"/>
  <c r="C338" i="137"/>
  <c r="C339" i="137"/>
  <c r="C340" i="137"/>
  <c r="C341" i="137"/>
  <c r="C342" i="137"/>
  <c r="C343" i="137"/>
  <c r="C344" i="137"/>
  <c r="C345" i="137"/>
  <c r="C346" i="137"/>
  <c r="C347" i="137"/>
  <c r="C348" i="137"/>
  <c r="C349" i="137"/>
  <c r="C350" i="137"/>
  <c r="C351" i="137"/>
  <c r="C352" i="137"/>
  <c r="C353" i="137"/>
  <c r="C354" i="137"/>
  <c r="C355" i="137"/>
  <c r="C356" i="137"/>
  <c r="C357" i="137"/>
  <c r="C358" i="137"/>
  <c r="C359" i="137"/>
  <c r="C360" i="137"/>
  <c r="C361" i="137"/>
  <c r="C362" i="137"/>
  <c r="C363" i="137"/>
  <c r="C364" i="137"/>
  <c r="C365" i="137"/>
  <c r="C366" i="137"/>
  <c r="C367" i="137"/>
  <c r="C368" i="137"/>
  <c r="C369" i="137"/>
  <c r="C370" i="137"/>
  <c r="C371" i="137"/>
  <c r="C372" i="137"/>
  <c r="C373" i="137"/>
  <c r="C374" i="137"/>
  <c r="C375" i="137"/>
  <c r="C376" i="137"/>
  <c r="C377" i="137"/>
  <c r="C378" i="137"/>
  <c r="C379" i="137"/>
  <c r="C380" i="137"/>
  <c r="C381" i="137"/>
  <c r="C382" i="137"/>
  <c r="C383" i="137"/>
  <c r="C384" i="137"/>
  <c r="C385" i="137"/>
  <c r="C386" i="137"/>
  <c r="C387" i="137"/>
  <c r="C388" i="137"/>
  <c r="C389" i="137"/>
  <c r="C390" i="137"/>
  <c r="C391" i="137"/>
  <c r="C392" i="137"/>
  <c r="C393" i="137"/>
  <c r="C394" i="137"/>
  <c r="C395" i="137"/>
  <c r="C396" i="137"/>
  <c r="C397" i="137"/>
  <c r="C398" i="137"/>
  <c r="C399" i="137"/>
  <c r="C400" i="137"/>
  <c r="C401" i="137"/>
  <c r="C402" i="137"/>
  <c r="C403" i="137"/>
  <c r="C404" i="137"/>
  <c r="C405" i="137"/>
  <c r="C406" i="137"/>
  <c r="C407" i="137"/>
  <c r="C408" i="137"/>
  <c r="C409" i="137"/>
  <c r="C410" i="137"/>
  <c r="C411" i="137"/>
  <c r="C412" i="137"/>
  <c r="C413" i="137"/>
  <c r="C414" i="137"/>
  <c r="C415" i="137"/>
  <c r="C416" i="137"/>
  <c r="C417" i="137"/>
  <c r="C418" i="137"/>
  <c r="C419" i="137"/>
  <c r="C420" i="137"/>
  <c r="C421" i="137"/>
  <c r="C422" i="137"/>
  <c r="C423" i="137"/>
  <c r="C424" i="137"/>
  <c r="C425" i="137"/>
  <c r="C426" i="137"/>
  <c r="C427" i="137"/>
  <c r="C428" i="137"/>
  <c r="C429" i="137"/>
  <c r="C430" i="137"/>
  <c r="C431" i="137"/>
  <c r="C432" i="137"/>
  <c r="C433" i="137"/>
  <c r="C434" i="137"/>
  <c r="C435" i="137"/>
  <c r="C436" i="137"/>
  <c r="C437" i="137"/>
  <c r="C438" i="137"/>
  <c r="C439" i="137"/>
  <c r="C440" i="137"/>
  <c r="C441" i="137"/>
  <c r="C442" i="137"/>
  <c r="C443" i="137"/>
  <c r="C444" i="137"/>
  <c r="C445" i="137"/>
  <c r="C446" i="137"/>
  <c r="C447" i="137"/>
  <c r="C448" i="137"/>
  <c r="C449" i="137"/>
  <c r="C450" i="137"/>
  <c r="C451" i="137"/>
  <c r="C452" i="137"/>
  <c r="C453" i="137"/>
  <c r="C454" i="137"/>
  <c r="C455" i="137"/>
  <c r="C456" i="137"/>
  <c r="C457" i="137"/>
  <c r="C458" i="137"/>
  <c r="C459" i="137"/>
  <c r="C460" i="137"/>
  <c r="C461" i="137"/>
  <c r="C462" i="137"/>
  <c r="C463" i="137"/>
  <c r="C464" i="137"/>
  <c r="C465" i="137"/>
  <c r="C466" i="137"/>
  <c r="C467" i="137"/>
  <c r="C468" i="137"/>
  <c r="C469" i="137"/>
  <c r="C470" i="137"/>
  <c r="C471" i="137"/>
  <c r="C472" i="137"/>
  <c r="C473" i="137"/>
  <c r="C474" i="137"/>
  <c r="C475" i="137"/>
  <c r="C476" i="137"/>
  <c r="C477" i="137"/>
  <c r="C478" i="137"/>
  <c r="C479" i="137"/>
  <c r="C480" i="137"/>
  <c r="C481" i="137"/>
  <c r="C482" i="137"/>
  <c r="C483" i="137"/>
  <c r="C484" i="137"/>
  <c r="C485" i="137"/>
  <c r="C486" i="137"/>
  <c r="C487" i="137"/>
  <c r="C488" i="137"/>
  <c r="C489" i="137"/>
  <c r="C490" i="137"/>
  <c r="C491" i="137"/>
  <c r="C492" i="137"/>
  <c r="C493" i="137"/>
  <c r="C494" i="137"/>
  <c r="C495" i="137"/>
  <c r="C496" i="137"/>
  <c r="C497" i="137"/>
  <c r="C498" i="137"/>
  <c r="C499" i="137"/>
  <c r="C500" i="137"/>
  <c r="C501" i="137"/>
  <c r="C502" i="137"/>
  <c r="C503" i="137"/>
  <c r="C504" i="137"/>
  <c r="C505" i="137"/>
  <c r="C506" i="137"/>
  <c r="C507" i="137"/>
  <c r="C508" i="137"/>
  <c r="C509" i="137"/>
  <c r="C510" i="137"/>
  <c r="C511" i="137"/>
  <c r="C512" i="137"/>
  <c r="C513" i="137"/>
  <c r="C514" i="137"/>
  <c r="C515" i="137"/>
  <c r="C516" i="137"/>
  <c r="C517" i="137"/>
  <c r="C518" i="137"/>
  <c r="C519" i="137"/>
  <c r="C520" i="137"/>
  <c r="C521" i="137"/>
  <c r="C522" i="137"/>
  <c r="C523" i="137"/>
  <c r="C524" i="137"/>
  <c r="C525" i="137"/>
  <c r="C526" i="137"/>
  <c r="C527" i="137"/>
  <c r="C528" i="137"/>
  <c r="C529" i="137"/>
  <c r="C530" i="137"/>
  <c r="C531" i="137"/>
  <c r="C532" i="137"/>
  <c r="C533" i="137"/>
  <c r="C534" i="137"/>
  <c r="C535" i="137"/>
  <c r="C536" i="137"/>
  <c r="C537" i="137"/>
  <c r="C538" i="137"/>
  <c r="C539" i="137"/>
  <c r="C540" i="137"/>
  <c r="C541" i="137"/>
  <c r="C542" i="137"/>
  <c r="C543" i="137"/>
  <c r="C544" i="137"/>
  <c r="C545" i="137"/>
  <c r="C546" i="137"/>
  <c r="C547" i="137"/>
  <c r="C548" i="137"/>
  <c r="C549" i="137"/>
  <c r="C550" i="137"/>
  <c r="C551" i="137"/>
  <c r="C552" i="137"/>
  <c r="C553" i="137"/>
  <c r="C554" i="137"/>
  <c r="C555" i="137"/>
  <c r="C556" i="137"/>
  <c r="C557" i="137"/>
  <c r="C558" i="137"/>
  <c r="C559" i="137"/>
  <c r="C560" i="137"/>
  <c r="C561" i="137"/>
  <c r="C562" i="137"/>
  <c r="C563" i="137"/>
  <c r="C564" i="137"/>
  <c r="C565" i="137"/>
  <c r="C566" i="137"/>
  <c r="C567" i="137"/>
  <c r="C568" i="137"/>
  <c r="C569" i="137"/>
  <c r="C570" i="137"/>
  <c r="C571" i="137"/>
  <c r="C572" i="137"/>
  <c r="C573" i="137"/>
  <c r="C574" i="137"/>
  <c r="C575" i="137"/>
  <c r="C576" i="137"/>
  <c r="C577" i="137"/>
  <c r="C578" i="137"/>
  <c r="C579" i="137"/>
  <c r="C580" i="137"/>
  <c r="C581" i="137"/>
  <c r="C582" i="137"/>
  <c r="C583" i="137"/>
  <c r="C584" i="137"/>
  <c r="C585" i="137"/>
  <c r="C586" i="137"/>
  <c r="C587" i="137"/>
  <c r="C588" i="137"/>
  <c r="C589" i="137"/>
  <c r="C590" i="137"/>
  <c r="C591" i="137"/>
  <c r="C592" i="137"/>
  <c r="C593" i="137"/>
  <c r="C594" i="137"/>
  <c r="C595" i="137"/>
  <c r="C596" i="137"/>
  <c r="C597" i="137"/>
  <c r="C598" i="137"/>
  <c r="C599" i="137"/>
  <c r="C600" i="137"/>
  <c r="C601" i="137"/>
  <c r="C602" i="137"/>
  <c r="C603" i="137"/>
  <c r="C604" i="137"/>
  <c r="C605" i="137"/>
  <c r="C606" i="137"/>
  <c r="C607" i="137"/>
  <c r="C608" i="137"/>
  <c r="C609" i="137"/>
  <c r="C610" i="137"/>
  <c r="C611" i="137"/>
  <c r="C612" i="137"/>
  <c r="C613" i="137"/>
  <c r="C614" i="137"/>
  <c r="C615" i="137"/>
  <c r="C616" i="137"/>
  <c r="C617" i="137"/>
  <c r="C618" i="137"/>
  <c r="C619" i="137"/>
  <c r="C620" i="137"/>
  <c r="C621" i="137"/>
  <c r="C622" i="137"/>
  <c r="C623" i="137"/>
  <c r="C624" i="137"/>
  <c r="C625" i="137"/>
  <c r="C626" i="137"/>
  <c r="C627" i="137"/>
  <c r="C628" i="137"/>
  <c r="C629" i="137"/>
  <c r="C630" i="137"/>
  <c r="C631" i="137"/>
  <c r="C632" i="137"/>
  <c r="C633" i="137"/>
  <c r="C634" i="137"/>
  <c r="C635" i="137"/>
  <c r="C636" i="137"/>
  <c r="C637" i="137"/>
  <c r="C638" i="137"/>
  <c r="C639" i="137"/>
  <c r="C640" i="137"/>
  <c r="C641" i="137"/>
  <c r="C642" i="137"/>
  <c r="C643" i="137"/>
  <c r="C644" i="137"/>
  <c r="C645" i="137"/>
  <c r="C646" i="137"/>
  <c r="C647" i="137"/>
  <c r="C648" i="137"/>
  <c r="C649" i="137"/>
  <c r="C650" i="137"/>
  <c r="C651" i="137"/>
  <c r="C652" i="137"/>
  <c r="C653" i="137"/>
  <c r="C654" i="137"/>
  <c r="C655" i="137"/>
  <c r="C656" i="137"/>
  <c r="C657" i="137"/>
  <c r="C658" i="137"/>
  <c r="C659" i="137"/>
  <c r="C660" i="137"/>
  <c r="C661" i="137"/>
  <c r="C662" i="137"/>
  <c r="C663" i="137"/>
  <c r="C664" i="137"/>
  <c r="C665" i="137"/>
  <c r="C666" i="137"/>
  <c r="C667" i="137"/>
  <c r="C668" i="137"/>
  <c r="C669" i="137"/>
  <c r="C670" i="137"/>
  <c r="C671" i="137"/>
  <c r="C672" i="137"/>
  <c r="C673" i="137"/>
  <c r="C674" i="137"/>
  <c r="C675" i="137"/>
  <c r="C676" i="137"/>
  <c r="C677" i="137"/>
  <c r="C678" i="137"/>
  <c r="C679" i="137"/>
  <c r="C680" i="137"/>
  <c r="C681" i="137"/>
  <c r="C682" i="137"/>
  <c r="C683" i="137"/>
  <c r="C684" i="137"/>
  <c r="C685" i="137"/>
  <c r="C686" i="137"/>
  <c r="C687" i="137"/>
  <c r="C688" i="137"/>
  <c r="C689" i="137"/>
  <c r="C690" i="137"/>
  <c r="C691" i="137"/>
  <c r="C692" i="137"/>
  <c r="C693" i="137"/>
  <c r="C694" i="137"/>
  <c r="C695" i="137"/>
  <c r="C696" i="137"/>
  <c r="C697" i="137"/>
  <c r="C698" i="137"/>
  <c r="C699" i="137"/>
  <c r="C700" i="137"/>
  <c r="C701" i="137"/>
  <c r="C702" i="137"/>
  <c r="C703" i="137"/>
  <c r="C704" i="137"/>
  <c r="C705" i="137"/>
  <c r="C706" i="137"/>
  <c r="C707" i="137"/>
  <c r="C708" i="137"/>
  <c r="C709" i="137"/>
  <c r="C710" i="137"/>
  <c r="C711" i="137"/>
  <c r="C712" i="137"/>
  <c r="C713" i="137"/>
  <c r="C714" i="137"/>
  <c r="C715" i="137"/>
  <c r="C716" i="137"/>
  <c r="C717" i="137"/>
  <c r="C718" i="137"/>
  <c r="C719" i="137"/>
  <c r="C720" i="137"/>
  <c r="C721" i="137"/>
  <c r="C722" i="137"/>
  <c r="C723" i="137"/>
  <c r="C724" i="137"/>
  <c r="D2" i="137"/>
  <c r="D3" i="137"/>
  <c r="D4" i="137"/>
  <c r="D5" i="137"/>
  <c r="D6" i="137"/>
  <c r="D7" i="137"/>
  <c r="D8" i="137"/>
  <c r="D9" i="137"/>
  <c r="D10" i="137"/>
  <c r="D11" i="137"/>
  <c r="D12" i="137"/>
  <c r="D13" i="137"/>
  <c r="D14" i="137"/>
  <c r="D15" i="137"/>
  <c r="D16" i="137"/>
  <c r="D17" i="137"/>
  <c r="D18" i="137"/>
  <c r="D19" i="137"/>
  <c r="D20" i="137"/>
  <c r="D21" i="137"/>
  <c r="D22" i="137"/>
  <c r="D23" i="137"/>
  <c r="D24" i="137"/>
  <c r="D25" i="137"/>
  <c r="D26" i="137"/>
  <c r="D27" i="137"/>
  <c r="D28" i="137"/>
  <c r="D29" i="137"/>
  <c r="D30" i="137"/>
  <c r="D31" i="137"/>
  <c r="D32" i="137"/>
  <c r="D33" i="137"/>
  <c r="D34" i="137"/>
  <c r="D35" i="137"/>
  <c r="D36" i="137"/>
  <c r="D37" i="137"/>
  <c r="D38" i="137"/>
  <c r="D39" i="137"/>
  <c r="D40" i="137"/>
  <c r="D41" i="137"/>
  <c r="D42" i="137"/>
  <c r="D43" i="137"/>
  <c r="D44" i="137"/>
  <c r="D45" i="137"/>
  <c r="D46" i="137"/>
  <c r="D47" i="137"/>
  <c r="D48" i="137"/>
  <c r="D49" i="137"/>
  <c r="D50" i="137"/>
  <c r="D51" i="137"/>
  <c r="D52" i="137"/>
  <c r="D53" i="137"/>
  <c r="D54" i="137"/>
  <c r="D55" i="137"/>
  <c r="D56" i="137"/>
  <c r="D57" i="137"/>
  <c r="D58" i="137"/>
  <c r="D59" i="137"/>
  <c r="D60" i="137"/>
  <c r="D61" i="137"/>
  <c r="D62" i="137"/>
  <c r="D63" i="137"/>
  <c r="D64" i="137"/>
  <c r="D65" i="137"/>
  <c r="D66" i="137"/>
  <c r="D67" i="137"/>
  <c r="D68" i="137"/>
  <c r="D69" i="137"/>
  <c r="D70" i="137"/>
  <c r="D71" i="137"/>
  <c r="D72" i="137"/>
  <c r="D73" i="137"/>
  <c r="D74" i="137"/>
  <c r="D75" i="137"/>
  <c r="D76" i="137"/>
  <c r="D77" i="137"/>
  <c r="D78" i="137"/>
  <c r="D79" i="137"/>
  <c r="D80" i="137"/>
  <c r="D81" i="137"/>
  <c r="D82" i="137"/>
  <c r="D83" i="137"/>
  <c r="D84" i="137"/>
  <c r="D85" i="137"/>
  <c r="D86" i="137"/>
  <c r="D87" i="137"/>
  <c r="D88" i="137"/>
  <c r="D89" i="137"/>
  <c r="D90" i="137"/>
  <c r="D91" i="137"/>
  <c r="D92" i="137"/>
  <c r="D93" i="137"/>
  <c r="D94" i="137"/>
  <c r="D95" i="137"/>
  <c r="D96" i="137"/>
  <c r="D97" i="137"/>
  <c r="D98" i="137"/>
  <c r="D99" i="137"/>
  <c r="D100" i="137"/>
  <c r="D101" i="137"/>
  <c r="D102" i="137"/>
  <c r="D103" i="137"/>
  <c r="D104" i="137"/>
  <c r="D105" i="137"/>
  <c r="D106" i="137"/>
  <c r="D107" i="137"/>
  <c r="D108" i="137"/>
  <c r="D109" i="137"/>
  <c r="D110" i="137"/>
  <c r="D111" i="137"/>
  <c r="D112" i="137"/>
  <c r="D113" i="137"/>
  <c r="D114" i="137"/>
  <c r="D115" i="137"/>
  <c r="D116" i="137"/>
  <c r="D117" i="137"/>
  <c r="D118" i="137"/>
  <c r="D119" i="137"/>
  <c r="D120" i="137"/>
  <c r="D121" i="137"/>
  <c r="D122" i="137"/>
  <c r="D123" i="137"/>
  <c r="D124" i="137"/>
  <c r="D125" i="137"/>
  <c r="D126" i="137"/>
  <c r="D127" i="137"/>
  <c r="D128" i="137"/>
  <c r="D129" i="137"/>
  <c r="D130" i="137"/>
  <c r="D131" i="137"/>
  <c r="D132" i="137"/>
  <c r="D133" i="137"/>
  <c r="D134" i="137"/>
  <c r="D135" i="137"/>
  <c r="D136" i="137"/>
  <c r="D137" i="137"/>
  <c r="D138" i="137"/>
  <c r="D139" i="137"/>
  <c r="D140" i="137"/>
  <c r="D141" i="137"/>
  <c r="D142" i="137"/>
  <c r="D143" i="137"/>
  <c r="D144" i="137"/>
  <c r="D145" i="137"/>
  <c r="D146" i="137"/>
  <c r="D147" i="137"/>
  <c r="D148" i="137"/>
  <c r="D149" i="137"/>
  <c r="D150" i="137"/>
  <c r="D151" i="137"/>
  <c r="D152" i="137"/>
  <c r="D153" i="137"/>
  <c r="D154" i="137"/>
  <c r="D155" i="137"/>
  <c r="D156" i="137"/>
  <c r="D157" i="137"/>
  <c r="D158" i="137"/>
  <c r="D159" i="137"/>
  <c r="D160" i="137"/>
  <c r="D161" i="137"/>
  <c r="D162" i="137"/>
  <c r="D163" i="137"/>
  <c r="D164" i="137"/>
  <c r="D165" i="137"/>
  <c r="D166" i="137"/>
  <c r="D167" i="137"/>
  <c r="D168" i="137"/>
  <c r="D169" i="137"/>
  <c r="D170" i="137"/>
  <c r="D171" i="137"/>
  <c r="D172" i="137"/>
  <c r="D173" i="137"/>
  <c r="D174" i="137"/>
  <c r="D175" i="137"/>
  <c r="D176" i="137"/>
  <c r="D177" i="137"/>
  <c r="D178" i="137"/>
  <c r="D179" i="137"/>
  <c r="D180" i="137"/>
  <c r="D181" i="137"/>
  <c r="D182" i="137"/>
  <c r="D183" i="137"/>
  <c r="D184" i="137"/>
  <c r="D185" i="137"/>
  <c r="D186" i="137"/>
  <c r="D187" i="137"/>
  <c r="D188" i="137"/>
  <c r="D189" i="137"/>
  <c r="D190" i="137"/>
  <c r="D191" i="137"/>
  <c r="D192" i="137"/>
  <c r="D193" i="137"/>
  <c r="D194" i="137"/>
  <c r="D195" i="137"/>
  <c r="D196" i="137"/>
  <c r="D197" i="137"/>
  <c r="D198" i="137"/>
  <c r="D199" i="137"/>
  <c r="D200" i="137"/>
  <c r="D201" i="137"/>
  <c r="D202" i="137"/>
  <c r="D203" i="137"/>
  <c r="D204" i="137"/>
  <c r="D205" i="137"/>
  <c r="D206" i="137"/>
  <c r="D207" i="137"/>
  <c r="D208" i="137"/>
  <c r="D209" i="137"/>
  <c r="D210" i="137"/>
  <c r="D211" i="137"/>
  <c r="D212" i="137"/>
  <c r="D213" i="137"/>
  <c r="D214" i="137"/>
  <c r="D215" i="137"/>
  <c r="D216" i="137"/>
  <c r="D217" i="137"/>
  <c r="D218" i="137"/>
  <c r="D219" i="137"/>
  <c r="D220" i="137"/>
  <c r="D221" i="137"/>
  <c r="D222" i="137"/>
  <c r="D223" i="137"/>
  <c r="D224" i="137"/>
  <c r="D225" i="137"/>
  <c r="D226" i="137"/>
  <c r="D227" i="137"/>
  <c r="D228" i="137"/>
  <c r="D229" i="137"/>
  <c r="D230" i="137"/>
  <c r="D231" i="137"/>
  <c r="D232" i="137"/>
  <c r="D233" i="137"/>
  <c r="D234" i="137"/>
  <c r="D235" i="137"/>
  <c r="D236" i="137"/>
  <c r="D237" i="137"/>
  <c r="D238" i="137"/>
  <c r="D239" i="137"/>
  <c r="D240" i="137"/>
  <c r="D241" i="137"/>
  <c r="D242" i="137"/>
  <c r="D243" i="137"/>
  <c r="D244" i="137"/>
  <c r="D245" i="137"/>
  <c r="D246" i="137"/>
  <c r="D247" i="137"/>
  <c r="D248" i="137"/>
  <c r="D249" i="137"/>
  <c r="D250" i="137"/>
  <c r="D251" i="137"/>
  <c r="D252" i="137"/>
  <c r="D253" i="137"/>
  <c r="D254" i="137"/>
  <c r="D255" i="137"/>
  <c r="D256" i="137"/>
  <c r="D257" i="137"/>
  <c r="D258" i="137"/>
  <c r="D259" i="137"/>
  <c r="D260" i="137"/>
  <c r="D261" i="137"/>
  <c r="D262" i="137"/>
  <c r="D263" i="137"/>
  <c r="D264" i="137"/>
  <c r="D265" i="137"/>
  <c r="D266" i="137"/>
  <c r="D267" i="137"/>
  <c r="D268" i="137"/>
  <c r="D269" i="137"/>
  <c r="D270" i="137"/>
  <c r="D271" i="137"/>
  <c r="D272" i="137"/>
  <c r="D273" i="137"/>
  <c r="D274" i="137"/>
  <c r="D275" i="137"/>
  <c r="D276" i="137"/>
  <c r="D277" i="137"/>
  <c r="D278" i="137"/>
  <c r="D279" i="137"/>
  <c r="D280" i="137"/>
  <c r="D281" i="137"/>
  <c r="D282" i="137"/>
  <c r="D283" i="137"/>
  <c r="D284" i="137"/>
  <c r="D285" i="137"/>
  <c r="D286" i="137"/>
  <c r="D287" i="137"/>
  <c r="D288" i="137"/>
  <c r="D289" i="137"/>
  <c r="D290" i="137"/>
  <c r="D291" i="137"/>
  <c r="D292" i="137"/>
  <c r="D293" i="137"/>
  <c r="D294" i="137"/>
  <c r="D295" i="137"/>
  <c r="D296" i="137"/>
  <c r="D297" i="137"/>
  <c r="D298" i="137"/>
  <c r="D299" i="137"/>
  <c r="D300" i="137"/>
  <c r="D301" i="137"/>
  <c r="D302" i="137"/>
  <c r="D303" i="137"/>
  <c r="D304" i="137"/>
  <c r="D305" i="137"/>
  <c r="D306" i="137"/>
  <c r="D307" i="137"/>
  <c r="D308" i="137"/>
  <c r="D309" i="137"/>
  <c r="D310" i="137"/>
  <c r="D311" i="137"/>
  <c r="D312" i="137"/>
  <c r="D313" i="137"/>
  <c r="D314" i="137"/>
  <c r="D315" i="137"/>
  <c r="D316" i="137"/>
  <c r="D317" i="137"/>
  <c r="D318" i="137"/>
  <c r="D319" i="137"/>
  <c r="D320" i="137"/>
  <c r="D321" i="137"/>
  <c r="D322" i="137"/>
  <c r="D323" i="137"/>
  <c r="D324" i="137"/>
  <c r="D325" i="137"/>
  <c r="D326" i="137"/>
  <c r="D327" i="137"/>
  <c r="D328" i="137"/>
  <c r="D329" i="137"/>
  <c r="D330" i="137"/>
  <c r="D331" i="137"/>
  <c r="D332" i="137"/>
  <c r="D333" i="137"/>
  <c r="D334" i="137"/>
  <c r="D335" i="137"/>
  <c r="D336" i="137"/>
  <c r="D337" i="137"/>
  <c r="D338" i="137"/>
  <c r="D339" i="137"/>
  <c r="D340" i="137"/>
  <c r="D341" i="137"/>
  <c r="D342" i="137"/>
  <c r="D343" i="137"/>
  <c r="D344" i="137"/>
  <c r="D345" i="137"/>
  <c r="D346" i="137"/>
  <c r="D347" i="137"/>
  <c r="D348" i="137"/>
  <c r="D349" i="137"/>
  <c r="D350" i="137"/>
  <c r="D351" i="137"/>
  <c r="D352" i="137"/>
  <c r="D353" i="137"/>
  <c r="D354" i="137"/>
  <c r="D355" i="137"/>
  <c r="D356" i="137"/>
  <c r="D357" i="137"/>
  <c r="D358" i="137"/>
  <c r="D359" i="137"/>
  <c r="D360" i="137"/>
  <c r="D361" i="137"/>
  <c r="D362" i="137"/>
  <c r="D363" i="137"/>
  <c r="D364" i="137"/>
  <c r="D365" i="137"/>
  <c r="D366" i="137"/>
  <c r="D367" i="137"/>
  <c r="D368" i="137"/>
  <c r="D369" i="137"/>
  <c r="D370" i="137"/>
  <c r="D371" i="137"/>
  <c r="D372" i="137"/>
  <c r="D373" i="137"/>
  <c r="D374" i="137"/>
  <c r="D375" i="137"/>
  <c r="D376" i="137"/>
  <c r="D377" i="137"/>
  <c r="D378" i="137"/>
  <c r="D379" i="137"/>
  <c r="D380" i="137"/>
  <c r="D381" i="137"/>
  <c r="D382" i="137"/>
  <c r="D383" i="137"/>
  <c r="D384" i="137"/>
  <c r="D385" i="137"/>
  <c r="D386" i="137"/>
  <c r="D387" i="137"/>
  <c r="D388" i="137"/>
  <c r="D389" i="137"/>
  <c r="D390" i="137"/>
  <c r="D391" i="137"/>
  <c r="D392" i="137"/>
  <c r="D393" i="137"/>
  <c r="D394" i="137"/>
  <c r="D395" i="137"/>
  <c r="D396" i="137"/>
  <c r="D397" i="137"/>
  <c r="D398" i="137"/>
  <c r="D399" i="137"/>
  <c r="D400" i="137"/>
  <c r="D401" i="137"/>
  <c r="D402" i="137"/>
  <c r="D403" i="137"/>
  <c r="D404" i="137"/>
  <c r="D405" i="137"/>
  <c r="D406" i="137"/>
  <c r="D407" i="137"/>
  <c r="D408" i="137"/>
  <c r="D409" i="137"/>
  <c r="D410" i="137"/>
  <c r="D411" i="137"/>
  <c r="D412" i="137"/>
  <c r="D413" i="137"/>
  <c r="D414" i="137"/>
  <c r="D415" i="137"/>
  <c r="D416" i="137"/>
  <c r="D417" i="137"/>
  <c r="D418" i="137"/>
  <c r="D419" i="137"/>
  <c r="D420" i="137"/>
  <c r="D421" i="137"/>
  <c r="D422" i="137"/>
  <c r="D423" i="137"/>
  <c r="D424" i="137"/>
  <c r="D425" i="137"/>
  <c r="D426" i="137"/>
  <c r="D427" i="137"/>
  <c r="D428" i="137"/>
  <c r="D429" i="137"/>
  <c r="D430" i="137"/>
  <c r="D431" i="137"/>
  <c r="D432" i="137"/>
  <c r="D433" i="137"/>
  <c r="D434" i="137"/>
  <c r="D435" i="137"/>
  <c r="D436" i="137"/>
  <c r="D437" i="137"/>
  <c r="D438" i="137"/>
  <c r="D439" i="137"/>
  <c r="D440" i="137"/>
  <c r="D441" i="137"/>
  <c r="D442" i="137"/>
  <c r="D443" i="137"/>
  <c r="D444" i="137"/>
  <c r="D445" i="137"/>
  <c r="D446" i="137"/>
  <c r="D447" i="137"/>
  <c r="D448" i="137"/>
  <c r="D449" i="137"/>
  <c r="D450" i="137"/>
  <c r="D451" i="137"/>
  <c r="D452" i="137"/>
  <c r="D453" i="137"/>
  <c r="D454" i="137"/>
  <c r="D455" i="137"/>
  <c r="D456" i="137"/>
  <c r="D457" i="137"/>
  <c r="D458" i="137"/>
  <c r="D459" i="137"/>
  <c r="D460" i="137"/>
  <c r="D461" i="137"/>
  <c r="D462" i="137"/>
  <c r="D463" i="137"/>
  <c r="D464" i="137"/>
  <c r="D465" i="137"/>
  <c r="D466" i="137"/>
  <c r="D467" i="137"/>
  <c r="D468" i="137"/>
  <c r="D469" i="137"/>
  <c r="D470" i="137"/>
  <c r="D471" i="137"/>
  <c r="D472" i="137"/>
  <c r="D473" i="137"/>
  <c r="D474" i="137"/>
  <c r="D475" i="137"/>
  <c r="D476" i="137"/>
  <c r="D477" i="137"/>
  <c r="D478" i="137"/>
  <c r="D479" i="137"/>
  <c r="D480" i="137"/>
  <c r="D481" i="137"/>
  <c r="D482" i="137"/>
  <c r="D483" i="137"/>
  <c r="D484" i="137"/>
  <c r="D485" i="137"/>
  <c r="D486" i="137"/>
  <c r="D487" i="137"/>
  <c r="D488" i="137"/>
  <c r="D489" i="137"/>
  <c r="D490" i="137"/>
  <c r="D491" i="137"/>
  <c r="D492" i="137"/>
  <c r="D493" i="137"/>
  <c r="D494" i="137"/>
  <c r="D495" i="137"/>
  <c r="D496" i="137"/>
  <c r="D497" i="137"/>
  <c r="D498" i="137"/>
  <c r="D499" i="137"/>
  <c r="D500" i="137"/>
  <c r="D501" i="137"/>
  <c r="D502" i="137"/>
  <c r="D503" i="137"/>
  <c r="D504" i="137"/>
  <c r="D505" i="137"/>
  <c r="D506" i="137"/>
  <c r="D507" i="137"/>
  <c r="D508" i="137"/>
  <c r="D509" i="137"/>
  <c r="D510" i="137"/>
  <c r="D511" i="137"/>
  <c r="D512" i="137"/>
  <c r="D513" i="137"/>
  <c r="D514" i="137"/>
  <c r="D515" i="137"/>
  <c r="D516" i="137"/>
  <c r="D517" i="137"/>
  <c r="D518" i="137"/>
  <c r="D519" i="137"/>
  <c r="D520" i="137"/>
  <c r="D521" i="137"/>
  <c r="D522" i="137"/>
  <c r="D523" i="137"/>
  <c r="D524" i="137"/>
  <c r="D525" i="137"/>
  <c r="D526" i="137"/>
  <c r="D527" i="137"/>
  <c r="D528" i="137"/>
  <c r="D529" i="137"/>
  <c r="D530" i="137"/>
  <c r="D531" i="137"/>
  <c r="D532" i="137"/>
  <c r="D533" i="137"/>
  <c r="D534" i="137"/>
  <c r="D535" i="137"/>
  <c r="D536" i="137"/>
  <c r="D537" i="137"/>
  <c r="D538" i="137"/>
  <c r="D539" i="137"/>
  <c r="D540" i="137"/>
  <c r="D541" i="137"/>
  <c r="D542" i="137"/>
  <c r="D543" i="137"/>
  <c r="D544" i="137"/>
  <c r="D545" i="137"/>
  <c r="D546" i="137"/>
  <c r="D547" i="137"/>
  <c r="D548" i="137"/>
  <c r="D549" i="137"/>
  <c r="D550" i="137"/>
  <c r="D551" i="137"/>
  <c r="D552" i="137"/>
  <c r="D553" i="137"/>
  <c r="D554" i="137"/>
  <c r="D555" i="137"/>
  <c r="D556" i="137"/>
  <c r="D557" i="137"/>
  <c r="D558" i="137"/>
  <c r="D559" i="137"/>
  <c r="D560" i="137"/>
  <c r="D561" i="137"/>
  <c r="D562" i="137"/>
  <c r="D563" i="137"/>
  <c r="D564" i="137"/>
  <c r="D565" i="137"/>
  <c r="D566" i="137"/>
  <c r="D567" i="137"/>
  <c r="D568" i="137"/>
  <c r="D569" i="137"/>
  <c r="D570" i="137"/>
  <c r="D571" i="137"/>
  <c r="D572" i="137"/>
  <c r="D573" i="137"/>
  <c r="D574" i="137"/>
  <c r="D575" i="137"/>
  <c r="D576" i="137"/>
  <c r="D577" i="137"/>
  <c r="D578" i="137"/>
  <c r="D579" i="137"/>
  <c r="D580" i="137"/>
  <c r="D581" i="137"/>
  <c r="D582" i="137"/>
  <c r="D583" i="137"/>
  <c r="D584" i="137"/>
  <c r="D585" i="137"/>
  <c r="D586" i="137"/>
  <c r="D587" i="137"/>
  <c r="D588" i="137"/>
  <c r="D589" i="137"/>
  <c r="D590" i="137"/>
  <c r="D591" i="137"/>
  <c r="D592" i="137"/>
  <c r="D593" i="137"/>
  <c r="D594" i="137"/>
  <c r="D595" i="137"/>
  <c r="D596" i="137"/>
  <c r="D597" i="137"/>
  <c r="D598" i="137"/>
  <c r="D599" i="137"/>
  <c r="D600" i="137"/>
  <c r="D601" i="137"/>
  <c r="D602" i="137"/>
  <c r="D603" i="137"/>
  <c r="D604" i="137"/>
  <c r="D605" i="137"/>
  <c r="D606" i="137"/>
  <c r="D607" i="137"/>
  <c r="D608" i="137"/>
  <c r="D609" i="137"/>
  <c r="D610" i="137"/>
  <c r="D611" i="137"/>
  <c r="D612" i="137"/>
  <c r="D613" i="137"/>
  <c r="D614" i="137"/>
  <c r="D615" i="137"/>
  <c r="D616" i="137"/>
  <c r="D617" i="137"/>
  <c r="D618" i="137"/>
  <c r="D619" i="137"/>
  <c r="D620" i="137"/>
  <c r="D621" i="137"/>
  <c r="D622" i="137"/>
  <c r="D623" i="137"/>
  <c r="D624" i="137"/>
  <c r="D625" i="137"/>
  <c r="D626" i="137"/>
  <c r="D627" i="137"/>
  <c r="D628" i="137"/>
  <c r="D629" i="137"/>
  <c r="D630" i="137"/>
  <c r="D631" i="137"/>
  <c r="D632" i="137"/>
  <c r="D633" i="137"/>
  <c r="D634" i="137"/>
  <c r="D635" i="137"/>
  <c r="D636" i="137"/>
  <c r="D637" i="137"/>
  <c r="D638" i="137"/>
  <c r="D639" i="137"/>
  <c r="D640" i="137"/>
  <c r="D641" i="137"/>
  <c r="D642" i="137"/>
  <c r="D643" i="137"/>
  <c r="D644" i="137"/>
  <c r="D645" i="137"/>
  <c r="D646" i="137"/>
  <c r="D647" i="137"/>
  <c r="D648" i="137"/>
  <c r="D649" i="137"/>
  <c r="D650" i="137"/>
  <c r="D651" i="137"/>
  <c r="D652" i="137"/>
  <c r="D653" i="137"/>
  <c r="D654" i="137"/>
  <c r="D655" i="137"/>
  <c r="D656" i="137"/>
  <c r="D657" i="137"/>
  <c r="D658" i="137"/>
  <c r="D659" i="137"/>
  <c r="D660" i="137"/>
  <c r="D661" i="137"/>
  <c r="D662" i="137"/>
  <c r="D663" i="137"/>
  <c r="D664" i="137"/>
  <c r="D665" i="137"/>
  <c r="D666" i="137"/>
  <c r="D667" i="137"/>
  <c r="D668" i="137"/>
  <c r="D669" i="137"/>
  <c r="D670" i="137"/>
  <c r="D671" i="137"/>
  <c r="D672" i="137"/>
  <c r="D673" i="137"/>
  <c r="D674" i="137"/>
  <c r="D675" i="137"/>
  <c r="D676" i="137"/>
  <c r="D677" i="137"/>
  <c r="D678" i="137"/>
  <c r="D679" i="137"/>
  <c r="D680" i="137"/>
  <c r="D681" i="137"/>
  <c r="D682" i="137"/>
  <c r="D683" i="137"/>
  <c r="D684" i="137"/>
  <c r="D685" i="137"/>
  <c r="D686" i="137"/>
  <c r="D687" i="137"/>
  <c r="D688" i="137"/>
  <c r="D689" i="137"/>
  <c r="D690" i="137"/>
  <c r="D691" i="137"/>
  <c r="D692" i="137"/>
  <c r="D693" i="137"/>
  <c r="D694" i="137"/>
  <c r="D695" i="137"/>
  <c r="D696" i="137"/>
  <c r="D697" i="137"/>
  <c r="D698" i="137"/>
  <c r="D699" i="137"/>
  <c r="D700" i="137"/>
  <c r="D701" i="137"/>
  <c r="D702" i="137"/>
  <c r="D703" i="137"/>
  <c r="D704" i="137"/>
  <c r="D705" i="137"/>
  <c r="D706" i="137"/>
  <c r="D707" i="137"/>
  <c r="D708" i="137"/>
  <c r="D709" i="137"/>
  <c r="D710" i="137"/>
  <c r="D711" i="137"/>
  <c r="D712" i="137"/>
  <c r="D713" i="137"/>
  <c r="D714" i="137"/>
  <c r="D715" i="137"/>
  <c r="D716" i="137"/>
  <c r="D717" i="137"/>
  <c r="D718" i="137"/>
  <c r="D719" i="137"/>
  <c r="D720" i="137"/>
  <c r="D721" i="137"/>
  <c r="D722" i="137"/>
  <c r="D723" i="137"/>
  <c r="D724" i="137"/>
  <c r="E2" i="137"/>
  <c r="E3" i="137"/>
  <c r="F3" i="137" s="1"/>
  <c r="E4" i="137"/>
  <c r="E5" i="137"/>
  <c r="E6" i="137"/>
  <c r="E7" i="137"/>
  <c r="E8" i="137"/>
  <c r="E9" i="137"/>
  <c r="H9" i="137" s="1"/>
  <c r="E10" i="137"/>
  <c r="E11" i="137"/>
  <c r="E12" i="137"/>
  <c r="E13" i="137"/>
  <c r="F13" i="137" s="1"/>
  <c r="E14" i="137"/>
  <c r="F14" i="137" s="1"/>
  <c r="E15" i="137"/>
  <c r="E16" i="137"/>
  <c r="E17" i="137"/>
  <c r="E18" i="137"/>
  <c r="E19" i="137"/>
  <c r="E20" i="137"/>
  <c r="E21" i="137"/>
  <c r="E22" i="137"/>
  <c r="E23" i="137"/>
  <c r="E24" i="137"/>
  <c r="F24" i="137" s="1"/>
  <c r="E25" i="137"/>
  <c r="H25" i="137" s="1"/>
  <c r="E26" i="137"/>
  <c r="F26" i="137" s="1"/>
  <c r="E27" i="137"/>
  <c r="F27" i="137" s="1"/>
  <c r="E28" i="137"/>
  <c r="F28" i="137" s="1"/>
  <c r="E29" i="137"/>
  <c r="E30" i="137"/>
  <c r="E31" i="137"/>
  <c r="E32" i="137"/>
  <c r="E33" i="137"/>
  <c r="E34" i="137"/>
  <c r="E35" i="137"/>
  <c r="E36" i="137"/>
  <c r="F36" i="137" s="1"/>
  <c r="E37" i="137"/>
  <c r="F37" i="137" s="1"/>
  <c r="E38" i="137"/>
  <c r="F38" i="137" s="1"/>
  <c r="E39" i="137"/>
  <c r="G39" i="137" s="1"/>
  <c r="E40" i="137"/>
  <c r="E41" i="137"/>
  <c r="E42" i="137"/>
  <c r="E43" i="137"/>
  <c r="E44" i="137"/>
  <c r="E45" i="137"/>
  <c r="E46" i="137"/>
  <c r="E47" i="137"/>
  <c r="E48" i="137"/>
  <c r="G48" i="137" s="1"/>
  <c r="E49" i="137"/>
  <c r="E50" i="137"/>
  <c r="E51" i="137"/>
  <c r="F51" i="137" s="1"/>
  <c r="E52" i="137"/>
  <c r="E53" i="137"/>
  <c r="E54" i="137"/>
  <c r="H54" i="137" s="1"/>
  <c r="E55" i="137"/>
  <c r="E56" i="137"/>
  <c r="E57" i="137"/>
  <c r="E58" i="137"/>
  <c r="G58" i="137" s="1"/>
  <c r="E59" i="137"/>
  <c r="E60" i="137"/>
  <c r="F60" i="137" s="1"/>
  <c r="E61" i="137"/>
  <c r="G61" i="137" s="1"/>
  <c r="E62" i="137"/>
  <c r="E63" i="137"/>
  <c r="G63" i="137" s="1"/>
  <c r="E64" i="137"/>
  <c r="E65" i="137"/>
  <c r="E66" i="137"/>
  <c r="E67" i="137"/>
  <c r="E68" i="137"/>
  <c r="E69" i="137"/>
  <c r="E70" i="137"/>
  <c r="E71" i="137"/>
  <c r="E72" i="137"/>
  <c r="E73" i="137"/>
  <c r="F73" i="137" s="1"/>
  <c r="E74" i="137"/>
  <c r="E75" i="137"/>
  <c r="G75" i="137" s="1"/>
  <c r="E76" i="137"/>
  <c r="G76" i="137" s="1"/>
  <c r="E77" i="137"/>
  <c r="E78" i="137"/>
  <c r="E79" i="137"/>
  <c r="E80" i="137"/>
  <c r="E81" i="137"/>
  <c r="E82" i="137"/>
  <c r="G82" i="137" s="1"/>
  <c r="E83" i="137"/>
  <c r="E84" i="137"/>
  <c r="F84" i="137" s="1"/>
  <c r="E85" i="137"/>
  <c r="F85" i="137" s="1"/>
  <c r="E86" i="137"/>
  <c r="E87" i="137"/>
  <c r="F87" i="137" s="1"/>
  <c r="E88" i="137"/>
  <c r="H88" i="137" s="1"/>
  <c r="E89" i="137"/>
  <c r="F89" i="137" s="1"/>
  <c r="E90" i="137"/>
  <c r="E91" i="137"/>
  <c r="E92" i="137"/>
  <c r="E93" i="137"/>
  <c r="E94" i="137"/>
  <c r="E95" i="137"/>
  <c r="E96" i="137"/>
  <c r="E97" i="137"/>
  <c r="F97" i="137" s="1"/>
  <c r="E98" i="137"/>
  <c r="F98" i="137" s="1"/>
  <c r="E99" i="137"/>
  <c r="F99" i="137" s="1"/>
  <c r="E100" i="137"/>
  <c r="F100" i="137" s="1"/>
  <c r="E101" i="137"/>
  <c r="E102" i="137"/>
  <c r="G102" i="137" s="1"/>
  <c r="E103" i="137"/>
  <c r="E104" i="137"/>
  <c r="H104" i="137" s="1"/>
  <c r="E105" i="137"/>
  <c r="E106" i="137"/>
  <c r="E107" i="137"/>
  <c r="E108" i="137"/>
  <c r="E109" i="137"/>
  <c r="G109" i="137" s="1"/>
  <c r="E110" i="137"/>
  <c r="F110" i="137" s="1"/>
  <c r="E111" i="137"/>
  <c r="G111" i="137" s="1"/>
  <c r="E112" i="137"/>
  <c r="E113" i="137"/>
  <c r="E114" i="137"/>
  <c r="E115" i="137"/>
  <c r="E116" i="137"/>
  <c r="E117" i="137"/>
  <c r="E118" i="137"/>
  <c r="H118" i="137" s="1"/>
  <c r="E119" i="137"/>
  <c r="E120" i="137"/>
  <c r="F120" i="137" s="1"/>
  <c r="E121" i="137"/>
  <c r="E122" i="137"/>
  <c r="F122" i="137" s="1"/>
  <c r="E123" i="137"/>
  <c r="F123" i="137" s="1"/>
  <c r="E124" i="137"/>
  <c r="E125" i="137"/>
  <c r="E126" i="137"/>
  <c r="H126" i="137" s="1"/>
  <c r="E127" i="137"/>
  <c r="E128" i="137"/>
  <c r="E129" i="137"/>
  <c r="E130" i="137"/>
  <c r="E131" i="137"/>
  <c r="E132" i="137"/>
  <c r="G132" i="137" s="1"/>
  <c r="E133" i="137"/>
  <c r="E134" i="137"/>
  <c r="E135" i="137"/>
  <c r="F135" i="137" s="1"/>
  <c r="E136" i="137"/>
  <c r="F136" i="137" s="1"/>
  <c r="E137" i="137"/>
  <c r="F137" i="137" s="1"/>
  <c r="E138" i="137"/>
  <c r="H138" i="137" s="1"/>
  <c r="E139" i="137"/>
  <c r="E140" i="137"/>
  <c r="E141" i="137"/>
  <c r="G141" i="137" s="1"/>
  <c r="E142" i="137"/>
  <c r="E143" i="137"/>
  <c r="E144" i="137"/>
  <c r="G144" i="137" s="1"/>
  <c r="E145" i="137"/>
  <c r="E146" i="137"/>
  <c r="E147" i="137"/>
  <c r="E148" i="137"/>
  <c r="G148" i="137" s="1"/>
  <c r="E149" i="137"/>
  <c r="E150" i="137"/>
  <c r="E151" i="137"/>
  <c r="E152" i="137"/>
  <c r="E153" i="137"/>
  <c r="E154" i="137"/>
  <c r="E155" i="137"/>
  <c r="F155" i="137" s="1"/>
  <c r="E156" i="137"/>
  <c r="G156" i="137" s="1"/>
  <c r="E157" i="137"/>
  <c r="F157" i="137" s="1"/>
  <c r="E158" i="137"/>
  <c r="F158" i="137" s="1"/>
  <c r="E159" i="137"/>
  <c r="G159" i="137" s="1"/>
  <c r="E160" i="137"/>
  <c r="E161" i="137"/>
  <c r="E162" i="137"/>
  <c r="E163" i="137"/>
  <c r="E164" i="137"/>
  <c r="E165" i="137"/>
  <c r="G165" i="137" s="1"/>
  <c r="E166" i="137"/>
  <c r="H166" i="137" s="1"/>
  <c r="E167" i="137"/>
  <c r="E168" i="137"/>
  <c r="E169" i="137"/>
  <c r="E170" i="137"/>
  <c r="F170" i="137" s="1"/>
  <c r="E171" i="137"/>
  <c r="G171" i="137" s="1"/>
  <c r="E172" i="137"/>
  <c r="E173" i="137"/>
  <c r="F173" i="137" s="1"/>
  <c r="E174" i="137"/>
  <c r="E175" i="137"/>
  <c r="E176" i="137"/>
  <c r="E177" i="137"/>
  <c r="E178" i="137"/>
  <c r="E179" i="137"/>
  <c r="E180" i="137"/>
  <c r="F180" i="137" s="1"/>
  <c r="E181" i="137"/>
  <c r="F181" i="137" s="1"/>
  <c r="E182" i="137"/>
  <c r="E183" i="137"/>
  <c r="G183" i="137" s="1"/>
  <c r="E184" i="137"/>
  <c r="G184" i="137" s="1"/>
  <c r="E185" i="137"/>
  <c r="G185" i="137" s="1"/>
  <c r="E186" i="137"/>
  <c r="E187" i="137"/>
  <c r="E188" i="137"/>
  <c r="E189" i="137"/>
  <c r="E190" i="137"/>
  <c r="E191" i="137"/>
  <c r="E192" i="137"/>
  <c r="F192" i="137" s="1"/>
  <c r="E193" i="137"/>
  <c r="F193" i="137" s="1"/>
  <c r="E194" i="137"/>
  <c r="F194" i="137" s="1"/>
  <c r="E195" i="137"/>
  <c r="F195" i="137" s="1"/>
  <c r="E196" i="137"/>
  <c r="H196" i="137" s="1"/>
  <c r="E197" i="137"/>
  <c r="E198" i="137"/>
  <c r="H198" i="137" s="1"/>
  <c r="E199" i="137"/>
  <c r="E200" i="137"/>
  <c r="F200" i="137" s="1"/>
  <c r="E201" i="137"/>
  <c r="G201" i="137" s="1"/>
  <c r="E202" i="137"/>
  <c r="E203" i="137"/>
  <c r="E204" i="137"/>
  <c r="E205" i="137"/>
  <c r="G205" i="137" s="1"/>
  <c r="E206" i="137"/>
  <c r="F206" i="137" s="1"/>
  <c r="E207" i="137"/>
  <c r="F207" i="137" s="1"/>
  <c r="E208" i="137"/>
  <c r="F208" i="137" s="1"/>
  <c r="E209" i="137"/>
  <c r="E210" i="137"/>
  <c r="E211" i="137"/>
  <c r="E212" i="137"/>
  <c r="F212" i="137" s="1"/>
  <c r="E213" i="137"/>
  <c r="H213" i="137" s="1"/>
  <c r="E214" i="137"/>
  <c r="E215" i="137"/>
  <c r="G215" i="137" s="1"/>
  <c r="E216" i="137"/>
  <c r="E217" i="137"/>
  <c r="E218" i="137"/>
  <c r="E219" i="137"/>
  <c r="H219" i="137" s="1"/>
  <c r="E220" i="137"/>
  <c r="G220" i="137" s="1"/>
  <c r="E221" i="137"/>
  <c r="E222" i="137"/>
  <c r="E223" i="137"/>
  <c r="E224" i="137"/>
  <c r="F224" i="137" s="1"/>
  <c r="E225" i="137"/>
  <c r="E226" i="137"/>
  <c r="E227" i="137"/>
  <c r="G227" i="137" s="1"/>
  <c r="E228" i="137"/>
  <c r="F228" i="137" s="1"/>
  <c r="E229" i="137"/>
  <c r="H229" i="137" s="1"/>
  <c r="E230" i="137"/>
  <c r="E231" i="137"/>
  <c r="E232" i="137"/>
  <c r="E233" i="137"/>
  <c r="E234" i="137"/>
  <c r="H234" i="137" s="1"/>
  <c r="E235" i="137"/>
  <c r="E236" i="137"/>
  <c r="E237" i="137"/>
  <c r="E238" i="137"/>
  <c r="E239" i="137"/>
  <c r="G239" i="137" s="1"/>
  <c r="E240" i="137"/>
  <c r="F240" i="137" s="1"/>
  <c r="E241" i="137"/>
  <c r="F241" i="137" s="1"/>
  <c r="E242" i="137"/>
  <c r="E243" i="137"/>
  <c r="F243" i="137" s="1"/>
  <c r="E244" i="137"/>
  <c r="H244" i="137" s="1"/>
  <c r="E245" i="137"/>
  <c r="E246" i="137"/>
  <c r="E247" i="137"/>
  <c r="E248" i="137"/>
  <c r="G248" i="137" s="1"/>
  <c r="E249" i="137"/>
  <c r="F249" i="137" s="1"/>
  <c r="E250" i="137"/>
  <c r="E251" i="137"/>
  <c r="G251" i="137" s="1"/>
  <c r="E252" i="137"/>
  <c r="E253" i="137"/>
  <c r="H253" i="137" s="1"/>
  <c r="E254" i="137"/>
  <c r="F254" i="137" s="1"/>
  <c r="E255" i="137"/>
  <c r="G255" i="137" s="1"/>
  <c r="E256" i="137"/>
  <c r="G256" i="137" s="1"/>
  <c r="E257" i="137"/>
  <c r="E258" i="137"/>
  <c r="E259" i="137"/>
  <c r="E260" i="137"/>
  <c r="E261" i="137"/>
  <c r="E262" i="137"/>
  <c r="G262" i="137" s="1"/>
  <c r="E263" i="137"/>
  <c r="G263" i="137" s="1"/>
  <c r="E264" i="137"/>
  <c r="F264" i="137" s="1"/>
  <c r="E265" i="137"/>
  <c r="F265" i="137" s="1"/>
  <c r="E266" i="137"/>
  <c r="F266" i="137" s="1"/>
  <c r="E267" i="137"/>
  <c r="F267" i="137" s="1"/>
  <c r="E268" i="137"/>
  <c r="G268" i="137" s="1"/>
  <c r="E269" i="137"/>
  <c r="E270" i="137"/>
  <c r="E271" i="137"/>
  <c r="E272" i="137"/>
  <c r="E273" i="137"/>
  <c r="H273" i="137" s="1"/>
  <c r="E274" i="137"/>
  <c r="E275" i="137"/>
  <c r="G275" i="137" s="1"/>
  <c r="E276" i="137"/>
  <c r="G276" i="137" s="1"/>
  <c r="E277" i="137"/>
  <c r="F277" i="137" s="1"/>
  <c r="E278" i="137"/>
  <c r="F278" i="137" s="1"/>
  <c r="E279" i="137"/>
  <c r="F279" i="137" s="1"/>
  <c r="E280" i="137"/>
  <c r="F280" i="137" s="1"/>
  <c r="E281" i="137"/>
  <c r="G281" i="137" s="1"/>
  <c r="E282" i="137"/>
  <c r="E283" i="137"/>
  <c r="E284" i="137"/>
  <c r="E285" i="137"/>
  <c r="E286" i="137"/>
  <c r="E287" i="137"/>
  <c r="E288" i="137"/>
  <c r="G288" i="137" s="1"/>
  <c r="E289" i="137"/>
  <c r="G289" i="137" s="1"/>
  <c r="E290" i="137"/>
  <c r="E291" i="137"/>
  <c r="F291" i="137" s="1"/>
  <c r="E292" i="137"/>
  <c r="F292" i="137" s="1"/>
  <c r="E293" i="137"/>
  <c r="E294" i="137"/>
  <c r="E295" i="137"/>
  <c r="E296" i="137"/>
  <c r="E297" i="137"/>
  <c r="E298" i="137"/>
  <c r="E299" i="137"/>
  <c r="G299" i="137" s="1"/>
  <c r="E300" i="137"/>
  <c r="E301" i="137"/>
  <c r="G301" i="137" s="1"/>
  <c r="E302" i="137"/>
  <c r="E303" i="137"/>
  <c r="G303" i="137" s="1"/>
  <c r="E304" i="137"/>
  <c r="F304" i="137" s="1"/>
  <c r="E305" i="137"/>
  <c r="E306" i="137"/>
  <c r="E307" i="137"/>
  <c r="E308" i="137"/>
  <c r="E309" i="137"/>
  <c r="E310" i="137"/>
  <c r="E311" i="137"/>
  <c r="F311" i="137" s="1"/>
  <c r="E312" i="137"/>
  <c r="E313" i="137"/>
  <c r="G313" i="137" s="1"/>
  <c r="E314" i="137"/>
  <c r="H314" i="137" s="1"/>
  <c r="E315" i="137"/>
  <c r="G315" i="137" s="1"/>
  <c r="E316" i="137"/>
  <c r="E317" i="137"/>
  <c r="E318" i="137"/>
  <c r="H318" i="137" s="1"/>
  <c r="E319" i="137"/>
  <c r="E320" i="137"/>
  <c r="E321" i="137"/>
  <c r="E322" i="137"/>
  <c r="G322" i="137" s="1"/>
  <c r="E323" i="137"/>
  <c r="E324" i="137"/>
  <c r="E325" i="137"/>
  <c r="F325" i="137" s="1"/>
  <c r="E326" i="137"/>
  <c r="E327" i="137"/>
  <c r="G327" i="137" s="1"/>
  <c r="E328" i="137"/>
  <c r="E329" i="137"/>
  <c r="E330" i="137"/>
  <c r="E331" i="137"/>
  <c r="E332" i="137"/>
  <c r="E333" i="137"/>
  <c r="E334" i="137"/>
  <c r="E335" i="137"/>
  <c r="F335" i="137" s="1"/>
  <c r="E336" i="137"/>
  <c r="G336" i="137" s="1"/>
  <c r="E337" i="137"/>
  <c r="E338" i="137"/>
  <c r="F338" i="137" s="1"/>
  <c r="E339" i="137"/>
  <c r="E340" i="137"/>
  <c r="E341" i="137"/>
  <c r="F341" i="137" s="1"/>
  <c r="E342" i="137"/>
  <c r="E343" i="137"/>
  <c r="E344" i="137"/>
  <c r="H344" i="137" s="1"/>
  <c r="E345" i="137"/>
  <c r="E346" i="137"/>
  <c r="G346" i="137" s="1"/>
  <c r="E347" i="137"/>
  <c r="F347" i="137" s="1"/>
  <c r="E348" i="137"/>
  <c r="F348" i="137" s="1"/>
  <c r="E349" i="137"/>
  <c r="H349" i="137" s="1"/>
  <c r="E350" i="137"/>
  <c r="E351" i="137"/>
  <c r="E352" i="137"/>
  <c r="E353" i="137"/>
  <c r="E354" i="137"/>
  <c r="E355" i="137"/>
  <c r="E356" i="137"/>
  <c r="F356" i="137" s="1"/>
  <c r="E357" i="137"/>
  <c r="E358" i="137"/>
  <c r="E359" i="137"/>
  <c r="F359" i="137" s="1"/>
  <c r="E360" i="137"/>
  <c r="F360" i="137" s="1"/>
  <c r="E361" i="137"/>
  <c r="F361" i="137" s="1"/>
  <c r="E362" i="137"/>
  <c r="F362" i="137" s="1"/>
  <c r="E363" i="137"/>
  <c r="G363" i="137" s="1"/>
  <c r="E364" i="137"/>
  <c r="E365" i="137"/>
  <c r="F365" i="137" s="1"/>
  <c r="E366" i="137"/>
  <c r="E367" i="137"/>
  <c r="E368" i="137"/>
  <c r="G368" i="137" s="1"/>
  <c r="E369" i="137"/>
  <c r="E370" i="137"/>
  <c r="E371" i="137"/>
  <c r="F371" i="137" s="1"/>
  <c r="E372" i="137"/>
  <c r="E373" i="137"/>
  <c r="F373" i="137" s="1"/>
  <c r="E374" i="137"/>
  <c r="F374" i="137" s="1"/>
  <c r="E375" i="137"/>
  <c r="F375" i="137" s="1"/>
  <c r="E376" i="137"/>
  <c r="E377" i="137"/>
  <c r="E378" i="137"/>
  <c r="E379" i="137"/>
  <c r="E380" i="137"/>
  <c r="E381" i="137"/>
  <c r="E382" i="137"/>
  <c r="E383" i="137"/>
  <c r="F383" i="137" s="1"/>
  <c r="E384" i="137"/>
  <c r="G384" i="137" s="1"/>
  <c r="E385" i="137"/>
  <c r="F385" i="137" s="1"/>
  <c r="E386" i="137"/>
  <c r="E387" i="137"/>
  <c r="H387" i="137" s="1"/>
  <c r="E388" i="137"/>
  <c r="F388" i="137" s="1"/>
  <c r="E389" i="137"/>
  <c r="F389" i="137" s="1"/>
  <c r="E390" i="137"/>
  <c r="H390" i="137" s="1"/>
  <c r="E391" i="137"/>
  <c r="E392" i="137"/>
  <c r="E393" i="137"/>
  <c r="E394" i="137"/>
  <c r="E395" i="137"/>
  <c r="F395" i="137" s="1"/>
  <c r="E396" i="137"/>
  <c r="G396" i="137" s="1"/>
  <c r="E397" i="137"/>
  <c r="H397" i="137" s="1"/>
  <c r="E398" i="137"/>
  <c r="F398" i="137" s="1"/>
  <c r="E399" i="137"/>
  <c r="E400" i="137"/>
  <c r="F400" i="137" s="1"/>
  <c r="E401" i="137"/>
  <c r="E402" i="137"/>
  <c r="E403" i="137"/>
  <c r="E404" i="137"/>
  <c r="E405" i="137"/>
  <c r="F405" i="137" s="1"/>
  <c r="E406" i="137"/>
  <c r="E407" i="137"/>
  <c r="E408" i="137"/>
  <c r="F408" i="137" s="1"/>
  <c r="E409" i="137"/>
  <c r="F409" i="137" s="1"/>
  <c r="E410" i="137"/>
  <c r="F410" i="137" s="1"/>
  <c r="E411" i="137"/>
  <c r="F411" i="137" s="1"/>
  <c r="E412" i="137"/>
  <c r="E413" i="137"/>
  <c r="E414" i="137"/>
  <c r="E415" i="137"/>
  <c r="E416" i="137"/>
  <c r="E417" i="137"/>
  <c r="G417" i="137" s="1"/>
  <c r="E418" i="137"/>
  <c r="E419" i="137"/>
  <c r="E420" i="137"/>
  <c r="E421" i="137"/>
  <c r="E422" i="137"/>
  <c r="F422" i="137" s="1"/>
  <c r="E423" i="137"/>
  <c r="G423" i="137" s="1"/>
  <c r="E424" i="137"/>
  <c r="F424" i="137" s="1"/>
  <c r="E425" i="137"/>
  <c r="E426" i="137"/>
  <c r="E427" i="137"/>
  <c r="E428" i="137"/>
  <c r="E429" i="137"/>
  <c r="E430" i="137"/>
  <c r="F430" i="137" s="1"/>
  <c r="E431" i="137"/>
  <c r="G431" i="137" s="1"/>
  <c r="E432" i="137"/>
  <c r="G432" i="137" s="1"/>
  <c r="E433" i="137"/>
  <c r="G433" i="137" s="1"/>
  <c r="E434" i="137"/>
  <c r="E435" i="137"/>
  <c r="F435" i="137" s="1"/>
  <c r="E436" i="137"/>
  <c r="H436" i="137" s="1"/>
  <c r="E437" i="137"/>
  <c r="E438" i="137"/>
  <c r="H438" i="137" s="1"/>
  <c r="E439" i="137"/>
  <c r="E440" i="137"/>
  <c r="E441" i="137"/>
  <c r="E442" i="137"/>
  <c r="E443" i="137"/>
  <c r="G443" i="137" s="1"/>
  <c r="E444" i="137"/>
  <c r="G444" i="137" s="1"/>
  <c r="E445" i="137"/>
  <c r="G445" i="137" s="1"/>
  <c r="E446" i="137"/>
  <c r="E447" i="137"/>
  <c r="G447" i="137" s="1"/>
  <c r="E448" i="137"/>
  <c r="F448" i="137" s="1"/>
  <c r="E449" i="137"/>
  <c r="E450" i="137"/>
  <c r="H450" i="137" s="1"/>
  <c r="E451" i="137"/>
  <c r="E452" i="137"/>
  <c r="E453" i="137"/>
  <c r="E454" i="137"/>
  <c r="E455" i="137"/>
  <c r="F455" i="137" s="1"/>
  <c r="E456" i="137"/>
  <c r="E457" i="137"/>
  <c r="E458" i="137"/>
  <c r="E459" i="137"/>
  <c r="G459" i="137" s="1"/>
  <c r="E460" i="137"/>
  <c r="G460" i="137" s="1"/>
  <c r="E461" i="137"/>
  <c r="E462" i="137"/>
  <c r="E463" i="137"/>
  <c r="E464" i="137"/>
  <c r="E465" i="137"/>
  <c r="E466" i="137"/>
  <c r="F466" i="137" s="1"/>
  <c r="E467" i="137"/>
  <c r="E468" i="137"/>
  <c r="E469" i="137"/>
  <c r="F469" i="137" s="1"/>
  <c r="E470" i="137"/>
  <c r="E471" i="137"/>
  <c r="E472" i="137"/>
  <c r="G472" i="137" s="1"/>
  <c r="E473" i="137"/>
  <c r="E474" i="137"/>
  <c r="F474" i="137" s="1"/>
  <c r="E475" i="137"/>
  <c r="E476" i="137"/>
  <c r="E477" i="137"/>
  <c r="E478" i="137"/>
  <c r="E479" i="137"/>
  <c r="E480" i="137"/>
  <c r="E481" i="137"/>
  <c r="G481" i="137" s="1"/>
  <c r="E482" i="137"/>
  <c r="F482" i="137" s="1"/>
  <c r="E483" i="137"/>
  <c r="E484" i="137"/>
  <c r="E485" i="137"/>
  <c r="E486" i="137"/>
  <c r="E487" i="137"/>
  <c r="E488" i="137"/>
  <c r="E489" i="137"/>
  <c r="E490" i="137"/>
  <c r="E491" i="137"/>
  <c r="F491" i="137" s="1"/>
  <c r="E492" i="137"/>
  <c r="F492" i="137" s="1"/>
  <c r="E493" i="137"/>
  <c r="E494" i="137"/>
  <c r="E495" i="137"/>
  <c r="G495" i="137" s="1"/>
  <c r="E496" i="137"/>
  <c r="G496" i="137" s="1"/>
  <c r="E497" i="137"/>
  <c r="E498" i="137"/>
  <c r="G498" i="137" s="1"/>
  <c r="E499" i="137"/>
  <c r="E500" i="137"/>
  <c r="F500" i="137" s="1"/>
  <c r="E501" i="137"/>
  <c r="G501" i="137" s="1"/>
  <c r="E502" i="137"/>
  <c r="E503" i="137"/>
  <c r="F503" i="137" s="1"/>
  <c r="E504" i="137"/>
  <c r="E505" i="137"/>
  <c r="F505" i="137" s="1"/>
  <c r="E506" i="137"/>
  <c r="F506" i="137" s="1"/>
  <c r="E507" i="137"/>
  <c r="G507" i="137" s="1"/>
  <c r="E508" i="137"/>
  <c r="G508" i="137" s="1"/>
  <c r="E509" i="137"/>
  <c r="E510" i="137"/>
  <c r="G510" i="137" s="1"/>
  <c r="E511" i="137"/>
  <c r="E512" i="137"/>
  <c r="E513" i="137"/>
  <c r="F513" i="137" s="1"/>
  <c r="E514" i="137"/>
  <c r="E515" i="137"/>
  <c r="F515" i="137" s="1"/>
  <c r="E516" i="137"/>
  <c r="E517" i="137"/>
  <c r="F517" i="137" s="1"/>
  <c r="E518" i="137"/>
  <c r="E519" i="137"/>
  <c r="F519" i="137" s="1"/>
  <c r="E520" i="137"/>
  <c r="E521" i="137"/>
  <c r="E522" i="137"/>
  <c r="E523" i="137"/>
  <c r="E524" i="137"/>
  <c r="E525" i="137"/>
  <c r="E526" i="137"/>
  <c r="E527" i="137"/>
  <c r="F527" i="137" s="1"/>
  <c r="E528" i="137"/>
  <c r="G528" i="137" s="1"/>
  <c r="E529" i="137"/>
  <c r="G529" i="137" s="1"/>
  <c r="E530" i="137"/>
  <c r="F530" i="137" s="1"/>
  <c r="E531" i="137"/>
  <c r="F531" i="137" s="1"/>
  <c r="E532" i="137"/>
  <c r="F532" i="137" s="1"/>
  <c r="E533" i="137"/>
  <c r="E534" i="137"/>
  <c r="F534" i="137" s="1"/>
  <c r="E535" i="137"/>
  <c r="E536" i="137"/>
  <c r="G536" i="137" s="1"/>
  <c r="E537" i="137"/>
  <c r="E538" i="137"/>
  <c r="F538" i="137" s="1"/>
  <c r="E539" i="137"/>
  <c r="F539" i="137" s="1"/>
  <c r="E540" i="137"/>
  <c r="G540" i="137" s="1"/>
  <c r="E541" i="137"/>
  <c r="G541" i="137" s="1"/>
  <c r="E542" i="137"/>
  <c r="F542" i="137" s="1"/>
  <c r="E543" i="137"/>
  <c r="F543" i="137" s="1"/>
  <c r="E544" i="137"/>
  <c r="F544" i="137" s="1"/>
  <c r="E545" i="137"/>
  <c r="E546" i="137"/>
  <c r="E547" i="137"/>
  <c r="E548" i="137"/>
  <c r="E549" i="137"/>
  <c r="E550" i="137"/>
  <c r="E551" i="137"/>
  <c r="E552" i="137"/>
  <c r="F552" i="137" s="1"/>
  <c r="E553" i="137"/>
  <c r="F553" i="137" s="1"/>
  <c r="E554" i="137"/>
  <c r="F554" i="137" s="1"/>
  <c r="E555" i="137"/>
  <c r="E556" i="137"/>
  <c r="G556" i="137" s="1"/>
  <c r="E557" i="137"/>
  <c r="G557" i="137" s="1"/>
  <c r="E558" i="137"/>
  <c r="F558" i="137" s="1"/>
  <c r="E559" i="137"/>
  <c r="E560" i="137"/>
  <c r="F560" i="137" s="1"/>
  <c r="E561" i="137"/>
  <c r="E562" i="137"/>
  <c r="E563" i="137"/>
  <c r="E564" i="137"/>
  <c r="G564" i="137" s="1"/>
  <c r="E565" i="137"/>
  <c r="E566" i="137"/>
  <c r="F566" i="137" s="1"/>
  <c r="E567" i="137"/>
  <c r="F567" i="137" s="1"/>
  <c r="E568" i="137"/>
  <c r="F568" i="137" s="1"/>
  <c r="E569" i="137"/>
  <c r="E570" i="137"/>
  <c r="F570" i="137" s="1"/>
  <c r="E571" i="137"/>
  <c r="E572" i="137"/>
  <c r="E573" i="137"/>
  <c r="E574" i="137"/>
  <c r="G574" i="137" s="1"/>
  <c r="E575" i="137"/>
  <c r="G575" i="137" s="1"/>
  <c r="E576" i="137"/>
  <c r="G576" i="137" s="1"/>
  <c r="E577" i="137"/>
  <c r="G577" i="137" s="1"/>
  <c r="E578" i="137"/>
  <c r="E579" i="137"/>
  <c r="F579" i="137" s="1"/>
  <c r="E580" i="137"/>
  <c r="F580" i="137" s="1"/>
  <c r="E581" i="137"/>
  <c r="E582" i="137"/>
  <c r="F582" i="137" s="1"/>
  <c r="E583" i="137"/>
  <c r="E584" i="137"/>
  <c r="E585" i="137"/>
  <c r="F585" i="137" s="1"/>
  <c r="E586" i="137"/>
  <c r="E587" i="137"/>
  <c r="G587" i="137" s="1"/>
  <c r="E588" i="137"/>
  <c r="G588" i="137" s="1"/>
  <c r="E589" i="137"/>
  <c r="G589" i="137" s="1"/>
  <c r="E590" i="137"/>
  <c r="E591" i="137"/>
  <c r="G591" i="137" s="1"/>
  <c r="E592" i="137"/>
  <c r="F592" i="137" s="1"/>
  <c r="E593" i="137"/>
  <c r="E594" i="137"/>
  <c r="F594" i="137" s="1"/>
  <c r="E595" i="137"/>
  <c r="E596" i="137"/>
  <c r="E597" i="137"/>
  <c r="G597" i="137" s="1"/>
  <c r="E598" i="137"/>
  <c r="E599" i="137"/>
  <c r="F599" i="137" s="1"/>
  <c r="E600" i="137"/>
  <c r="E601" i="137"/>
  <c r="G601" i="137" s="1"/>
  <c r="E602" i="137"/>
  <c r="E603" i="137"/>
  <c r="G603" i="137" s="1"/>
  <c r="E604" i="137"/>
  <c r="G604" i="137" s="1"/>
  <c r="E605" i="137"/>
  <c r="E606" i="137"/>
  <c r="E607" i="137"/>
  <c r="E608" i="137"/>
  <c r="E609" i="137"/>
  <c r="E610" i="137"/>
  <c r="E611" i="137"/>
  <c r="E612" i="137"/>
  <c r="E613" i="137"/>
  <c r="F613" i="137" s="1"/>
  <c r="E614" i="137"/>
  <c r="E615" i="137"/>
  <c r="G615" i="137" s="1"/>
  <c r="E616" i="137"/>
  <c r="G616" i="137" s="1"/>
  <c r="E617" i="137"/>
  <c r="E618" i="137"/>
  <c r="F618" i="137" s="1"/>
  <c r="E619" i="137"/>
  <c r="E620" i="137"/>
  <c r="E621" i="137"/>
  <c r="G621" i="137" s="1"/>
  <c r="E622" i="137"/>
  <c r="E623" i="137"/>
  <c r="F623" i="137" s="1"/>
  <c r="E624" i="137"/>
  <c r="G624" i="137" s="1"/>
  <c r="E625" i="137"/>
  <c r="E626" i="137"/>
  <c r="F626" i="137" s="1"/>
  <c r="E627" i="137"/>
  <c r="E628" i="137"/>
  <c r="E629" i="137"/>
  <c r="F629" i="137" s="1"/>
  <c r="E630" i="137"/>
  <c r="G630" i="137" s="1"/>
  <c r="E631" i="137"/>
  <c r="E632" i="137"/>
  <c r="E633" i="137"/>
  <c r="E634" i="137"/>
  <c r="E635" i="137"/>
  <c r="F635" i="137" s="1"/>
  <c r="E636" i="137"/>
  <c r="F636" i="137" s="1"/>
  <c r="E637" i="137"/>
  <c r="F637" i="137" s="1"/>
  <c r="E638" i="137"/>
  <c r="E639" i="137"/>
  <c r="E640" i="137"/>
  <c r="E641" i="137"/>
  <c r="E642" i="137"/>
  <c r="E643" i="137"/>
  <c r="E644" i="137"/>
  <c r="F644" i="137" s="1"/>
  <c r="E645" i="137"/>
  <c r="E646" i="137"/>
  <c r="E647" i="137"/>
  <c r="F647" i="137" s="1"/>
  <c r="E648" i="137"/>
  <c r="G648" i="137" s="1"/>
  <c r="E649" i="137"/>
  <c r="F649" i="137" s="1"/>
  <c r="E650" i="137"/>
  <c r="F650" i="137" s="1"/>
  <c r="E651" i="137"/>
  <c r="G651" i="137" s="1"/>
  <c r="E652" i="137"/>
  <c r="F652" i="137" s="1"/>
  <c r="E653" i="137"/>
  <c r="E654" i="137"/>
  <c r="G654" i="137" s="1"/>
  <c r="E655" i="137"/>
  <c r="E656" i="137"/>
  <c r="E657" i="137"/>
  <c r="F657" i="137" s="1"/>
  <c r="E658" i="137"/>
  <c r="E659" i="137"/>
  <c r="F659" i="137" s="1"/>
  <c r="E660" i="137"/>
  <c r="E661" i="137"/>
  <c r="F661" i="137" s="1"/>
  <c r="E662" i="137"/>
  <c r="F662" i="137" s="1"/>
  <c r="E663" i="137"/>
  <c r="F663" i="137" s="1"/>
  <c r="E664" i="137"/>
  <c r="E665" i="137"/>
  <c r="G665" i="137" s="1"/>
  <c r="E666" i="137"/>
  <c r="E667" i="137"/>
  <c r="E668" i="137"/>
  <c r="E669" i="137"/>
  <c r="E670" i="137"/>
  <c r="F670" i="137" s="1"/>
  <c r="E671" i="137"/>
  <c r="F671" i="137" s="1"/>
  <c r="E672" i="137"/>
  <c r="G672" i="137" s="1"/>
  <c r="E673" i="137"/>
  <c r="E674" i="137"/>
  <c r="F674" i="137" s="1"/>
  <c r="E675" i="137"/>
  <c r="G675" i="137" s="1"/>
  <c r="E676" i="137"/>
  <c r="F676" i="137" s="1"/>
  <c r="E677" i="137"/>
  <c r="E678" i="137"/>
  <c r="G678" i="137" s="1"/>
  <c r="E679" i="137"/>
  <c r="E680" i="137"/>
  <c r="E681" i="137"/>
  <c r="G681" i="137" s="1"/>
  <c r="E682" i="137"/>
  <c r="E683" i="137"/>
  <c r="F683" i="137" s="1"/>
  <c r="E684" i="137"/>
  <c r="G684" i="137" s="1"/>
  <c r="E685" i="137"/>
  <c r="F685" i="137" s="1"/>
  <c r="E686" i="137"/>
  <c r="F686" i="137" s="1"/>
  <c r="E687" i="137"/>
  <c r="E688" i="137"/>
  <c r="G688" i="137" s="1"/>
  <c r="E689" i="137"/>
  <c r="E690" i="137"/>
  <c r="G690" i="137" s="1"/>
  <c r="E691" i="137"/>
  <c r="E692" i="137"/>
  <c r="F692" i="137" s="1"/>
  <c r="E693" i="137"/>
  <c r="E694" i="137"/>
  <c r="E695" i="137"/>
  <c r="E696" i="137"/>
  <c r="F696" i="137" s="1"/>
  <c r="E697" i="137"/>
  <c r="F697" i="137" s="1"/>
  <c r="E698" i="137"/>
  <c r="E699" i="137"/>
  <c r="F699" i="137" s="1"/>
  <c r="E700" i="137"/>
  <c r="E701" i="137"/>
  <c r="E702" i="137"/>
  <c r="F702" i="137" s="1"/>
  <c r="E703" i="137"/>
  <c r="E704" i="137"/>
  <c r="E705" i="137"/>
  <c r="E706" i="137"/>
  <c r="E707" i="137"/>
  <c r="E708" i="137"/>
  <c r="E709" i="137"/>
  <c r="E710" i="137"/>
  <c r="F710" i="137" s="1"/>
  <c r="E711" i="137"/>
  <c r="G711" i="137" s="1"/>
  <c r="E712" i="137"/>
  <c r="F712" i="137" s="1"/>
  <c r="E713" i="137"/>
  <c r="E714" i="137"/>
  <c r="F714" i="137" s="1"/>
  <c r="E715" i="137"/>
  <c r="E716" i="137"/>
  <c r="E717" i="137"/>
  <c r="F717" i="137" s="1"/>
  <c r="E718" i="137"/>
  <c r="E719" i="137"/>
  <c r="G719" i="137" s="1"/>
  <c r="E720" i="137"/>
  <c r="G720" i="137" s="1"/>
  <c r="E721" i="137"/>
  <c r="G721" i="137" s="1"/>
  <c r="E722" i="137"/>
  <c r="E723" i="137"/>
  <c r="F723" i="137" s="1"/>
  <c r="E724" i="137"/>
  <c r="F724" i="137" s="1"/>
  <c r="F5" i="137"/>
  <c r="F8" i="137"/>
  <c r="F9" i="137"/>
  <c r="F10" i="137"/>
  <c r="F12" i="137"/>
  <c r="F15" i="137"/>
  <c r="F17" i="137"/>
  <c r="F18" i="137"/>
  <c r="F21" i="137"/>
  <c r="F22" i="137"/>
  <c r="F25" i="137"/>
  <c r="F29" i="137"/>
  <c r="F30" i="137"/>
  <c r="F32" i="137"/>
  <c r="F33" i="137"/>
  <c r="F34" i="137"/>
  <c r="F39" i="137"/>
  <c r="F41" i="137"/>
  <c r="F44" i="137"/>
  <c r="F45" i="137"/>
  <c r="F46" i="137"/>
  <c r="F48" i="137"/>
  <c r="F53" i="137"/>
  <c r="F54" i="137"/>
  <c r="F56" i="137"/>
  <c r="F57" i="137"/>
  <c r="F58" i="137"/>
  <c r="F63" i="137"/>
  <c r="F65" i="137"/>
  <c r="F68" i="137"/>
  <c r="F69" i="137"/>
  <c r="F70" i="137"/>
  <c r="F75" i="137"/>
  <c r="F76" i="137"/>
  <c r="F77" i="137"/>
  <c r="F78" i="137"/>
  <c r="F80" i="137"/>
  <c r="F81" i="137"/>
  <c r="F82" i="137"/>
  <c r="F92" i="137"/>
  <c r="F93" i="137"/>
  <c r="F94" i="137"/>
  <c r="F96" i="137"/>
  <c r="F101" i="137"/>
  <c r="F104" i="137"/>
  <c r="F105" i="137"/>
  <c r="F106" i="137"/>
  <c r="F108" i="137"/>
  <c r="F113" i="137"/>
  <c r="F116" i="137"/>
  <c r="F117" i="137"/>
  <c r="F118" i="137"/>
  <c r="F124" i="137"/>
  <c r="F125" i="137"/>
  <c r="F128" i="137"/>
  <c r="F129" i="137"/>
  <c r="F130" i="137"/>
  <c r="F138" i="137"/>
  <c r="F140" i="137"/>
  <c r="F141" i="137"/>
  <c r="F142" i="137"/>
  <c r="F143" i="137"/>
  <c r="F144" i="137"/>
  <c r="F149" i="137"/>
  <c r="F152" i="137"/>
  <c r="F153" i="137"/>
  <c r="F154" i="137"/>
  <c r="F156" i="137"/>
  <c r="F159" i="137"/>
  <c r="F161" i="137"/>
  <c r="F164" i="137"/>
  <c r="F165" i="137"/>
  <c r="F166" i="137"/>
  <c r="F168" i="137"/>
  <c r="F169" i="137"/>
  <c r="F171" i="137"/>
  <c r="F172" i="137"/>
  <c r="F174" i="137"/>
  <c r="F176" i="137"/>
  <c r="F177" i="137"/>
  <c r="F178" i="137"/>
  <c r="F185" i="137"/>
  <c r="F188" i="137"/>
  <c r="F189" i="137"/>
  <c r="F190" i="137"/>
  <c r="F197" i="137"/>
  <c r="F201" i="137"/>
  <c r="F202" i="137"/>
  <c r="F209" i="137"/>
  <c r="F213" i="137"/>
  <c r="F214" i="137"/>
  <c r="F219" i="137"/>
  <c r="F220" i="137"/>
  <c r="F221" i="137"/>
  <c r="F222" i="137"/>
  <c r="F225" i="137"/>
  <c r="F226" i="137"/>
  <c r="F233" i="137"/>
  <c r="F234" i="137"/>
  <c r="F236" i="137"/>
  <c r="F237" i="137"/>
  <c r="F238" i="137"/>
  <c r="F245" i="137"/>
  <c r="F248" i="137"/>
  <c r="F250" i="137"/>
  <c r="F252" i="137"/>
  <c r="F253" i="137"/>
  <c r="F255" i="137"/>
  <c r="F256" i="137"/>
  <c r="F257" i="137"/>
  <c r="F260" i="137"/>
  <c r="F261" i="137"/>
  <c r="F262" i="137"/>
  <c r="F269" i="137"/>
  <c r="F272" i="137"/>
  <c r="F273" i="137"/>
  <c r="F274" i="137"/>
  <c r="F276" i="137"/>
  <c r="F281" i="137"/>
  <c r="F284" i="137"/>
  <c r="F285" i="137"/>
  <c r="F286" i="137"/>
  <c r="F293" i="137"/>
  <c r="F296" i="137"/>
  <c r="F298" i="137"/>
  <c r="F299" i="137"/>
  <c r="F301" i="137"/>
  <c r="F303" i="137"/>
  <c r="F305" i="137"/>
  <c r="F308" i="137"/>
  <c r="F309" i="137"/>
  <c r="F310" i="137"/>
  <c r="F313" i="137"/>
  <c r="F315" i="137"/>
  <c r="F317" i="137"/>
  <c r="F320" i="137"/>
  <c r="F321" i="137"/>
  <c r="F322" i="137"/>
  <c r="F328" i="137"/>
  <c r="F329" i="137"/>
  <c r="F332" i="137"/>
  <c r="F333" i="137"/>
  <c r="F334" i="137"/>
  <c r="F342" i="137"/>
  <c r="F344" i="137"/>
  <c r="F345" i="137"/>
  <c r="F346" i="137"/>
  <c r="F349" i="137"/>
  <c r="F351" i="137"/>
  <c r="F353" i="137"/>
  <c r="F357" i="137"/>
  <c r="F358" i="137"/>
  <c r="F364" i="137"/>
  <c r="F368" i="137"/>
  <c r="F369" i="137"/>
  <c r="F370" i="137"/>
  <c r="F377" i="137"/>
  <c r="F380" i="137"/>
  <c r="F381" i="137"/>
  <c r="F382" i="137"/>
  <c r="F384" i="137"/>
  <c r="F387" i="137"/>
  <c r="F392" i="137"/>
  <c r="F393" i="137"/>
  <c r="F394" i="137"/>
  <c r="F396" i="137"/>
  <c r="F397" i="137"/>
  <c r="F399" i="137"/>
  <c r="F401" i="137"/>
  <c r="F402" i="137"/>
  <c r="F404" i="137"/>
  <c r="F406" i="137"/>
  <c r="F412" i="137"/>
  <c r="F413" i="137"/>
  <c r="F416" i="137"/>
  <c r="F417" i="137"/>
  <c r="F418" i="137"/>
  <c r="F423" i="137"/>
  <c r="F425" i="137"/>
  <c r="F428" i="137"/>
  <c r="F429" i="137"/>
  <c r="F431" i="137"/>
  <c r="F432" i="137"/>
  <c r="F433" i="137"/>
  <c r="F436" i="137"/>
  <c r="F437" i="137"/>
  <c r="F438" i="137"/>
  <c r="F440" i="137"/>
  <c r="F441" i="137"/>
  <c r="F442" i="137"/>
  <c r="F445" i="137"/>
  <c r="F447" i="137"/>
  <c r="F449" i="137"/>
  <c r="F450" i="137"/>
  <c r="F452" i="137"/>
  <c r="F453" i="137"/>
  <c r="F454" i="137"/>
  <c r="F459" i="137"/>
  <c r="F461" i="137"/>
  <c r="F464" i="137"/>
  <c r="F465" i="137"/>
  <c r="F472" i="137"/>
  <c r="F473" i="137"/>
  <c r="F476" i="137"/>
  <c r="F477" i="137"/>
  <c r="F478" i="137"/>
  <c r="F485" i="137"/>
  <c r="F488" i="137"/>
  <c r="F489" i="137"/>
  <c r="F490" i="137"/>
  <c r="F493" i="137"/>
  <c r="F495" i="137"/>
  <c r="F496" i="137"/>
  <c r="F497" i="137"/>
  <c r="F498" i="137"/>
  <c r="F501" i="137"/>
  <c r="F502" i="137"/>
  <c r="F508" i="137"/>
  <c r="F509" i="137"/>
  <c r="F510" i="137"/>
  <c r="F512" i="137"/>
  <c r="F514" i="137"/>
  <c r="F521" i="137"/>
  <c r="F524" i="137"/>
  <c r="F525" i="137"/>
  <c r="F526" i="137"/>
  <c r="F528" i="137"/>
  <c r="F533" i="137"/>
  <c r="F536" i="137"/>
  <c r="F537" i="137"/>
  <c r="F540" i="137"/>
  <c r="F541" i="137"/>
  <c r="F545" i="137"/>
  <c r="F548" i="137"/>
  <c r="F549" i="137"/>
  <c r="F550" i="137"/>
  <c r="F555" i="137"/>
  <c r="F556" i="137"/>
  <c r="F557" i="137"/>
  <c r="F561" i="137"/>
  <c r="F562" i="137"/>
  <c r="F569" i="137"/>
  <c r="F572" i="137"/>
  <c r="F573" i="137"/>
  <c r="F574" i="137"/>
  <c r="F575" i="137"/>
  <c r="F576" i="137"/>
  <c r="F581" i="137"/>
  <c r="F584" i="137"/>
  <c r="F586" i="137"/>
  <c r="F588" i="137"/>
  <c r="F589" i="137"/>
  <c r="F591" i="137"/>
  <c r="F593" i="137"/>
  <c r="F596" i="137"/>
  <c r="F597" i="137"/>
  <c r="F598" i="137"/>
  <c r="F605" i="137"/>
  <c r="F608" i="137"/>
  <c r="F609" i="137"/>
  <c r="F610" i="137"/>
  <c r="F616" i="137"/>
  <c r="F617" i="137"/>
  <c r="F620" i="137"/>
  <c r="F621" i="137"/>
  <c r="F622" i="137"/>
  <c r="F624" i="137"/>
  <c r="F630" i="137"/>
  <c r="F632" i="137"/>
  <c r="F633" i="137"/>
  <c r="F634" i="137"/>
  <c r="F639" i="137"/>
  <c r="F641" i="137"/>
  <c r="F645" i="137"/>
  <c r="F646" i="137"/>
  <c r="F648" i="137"/>
  <c r="F651" i="137"/>
  <c r="F653" i="137"/>
  <c r="F654" i="137"/>
  <c r="F656" i="137"/>
  <c r="F658" i="137"/>
  <c r="F665" i="137"/>
  <c r="F668" i="137"/>
  <c r="F669" i="137"/>
  <c r="F672" i="137"/>
  <c r="F673" i="137"/>
  <c r="F675" i="137"/>
  <c r="F677" i="137"/>
  <c r="F678" i="137"/>
  <c r="F680" i="137"/>
  <c r="F681" i="137"/>
  <c r="F682" i="137"/>
  <c r="F687" i="137"/>
  <c r="F689" i="137"/>
  <c r="F690" i="137"/>
  <c r="F693" i="137"/>
  <c r="F694" i="137"/>
  <c r="F700" i="137"/>
  <c r="F701" i="137"/>
  <c r="F704" i="137"/>
  <c r="F705" i="137"/>
  <c r="F706" i="137"/>
  <c r="F711" i="137"/>
  <c r="F713" i="137"/>
  <c r="F716" i="137"/>
  <c r="F718" i="137"/>
  <c r="F720" i="137"/>
  <c r="G5" i="137"/>
  <c r="G8" i="137"/>
  <c r="G9" i="137"/>
  <c r="G10" i="137"/>
  <c r="G12" i="137"/>
  <c r="G15" i="137"/>
  <c r="G17" i="137"/>
  <c r="G21" i="137"/>
  <c r="G22" i="137"/>
  <c r="G24" i="137"/>
  <c r="G25" i="137"/>
  <c r="G27" i="137"/>
  <c r="G28" i="137"/>
  <c r="G29" i="137"/>
  <c r="G32" i="137"/>
  <c r="G33" i="137"/>
  <c r="G34" i="137"/>
  <c r="G41" i="137"/>
  <c r="G42" i="137"/>
  <c r="G44" i="137"/>
  <c r="G45" i="137"/>
  <c r="G46" i="137"/>
  <c r="G51" i="137"/>
  <c r="G53" i="137"/>
  <c r="G56" i="137"/>
  <c r="G57" i="137"/>
  <c r="G60" i="137"/>
  <c r="G65" i="137"/>
  <c r="G66" i="137"/>
  <c r="G68" i="137"/>
  <c r="G69" i="137"/>
  <c r="G70" i="137"/>
  <c r="G77" i="137"/>
  <c r="G80" i="137"/>
  <c r="G81" i="137"/>
  <c r="G84" i="137"/>
  <c r="G85" i="137"/>
  <c r="G87" i="137"/>
  <c r="G89" i="137"/>
  <c r="G92" i="137"/>
  <c r="G93" i="137"/>
  <c r="G94" i="137"/>
  <c r="G96" i="137"/>
  <c r="G99" i="137"/>
  <c r="G100" i="137"/>
  <c r="G101" i="137"/>
  <c r="G104" i="137"/>
  <c r="G105" i="137"/>
  <c r="G106" i="137"/>
  <c r="G108" i="137"/>
  <c r="G113" i="137"/>
  <c r="G114" i="137"/>
  <c r="G116" i="137"/>
  <c r="G117" i="137"/>
  <c r="G118" i="137"/>
  <c r="G123" i="137"/>
  <c r="G124" i="137"/>
  <c r="G125" i="137"/>
  <c r="G128" i="137"/>
  <c r="G129" i="137"/>
  <c r="G130" i="137"/>
  <c r="G135" i="137"/>
  <c r="G136" i="137"/>
  <c r="G137" i="137"/>
  <c r="G140" i="137"/>
  <c r="G142" i="137"/>
  <c r="G149" i="137"/>
  <c r="G150" i="137"/>
  <c r="G152" i="137"/>
  <c r="G153" i="137"/>
  <c r="G154" i="137"/>
  <c r="G158" i="137"/>
  <c r="G161" i="137"/>
  <c r="G164" i="137"/>
  <c r="G166" i="137"/>
  <c r="G168" i="137"/>
  <c r="G169" i="137"/>
  <c r="G172" i="137"/>
  <c r="G173" i="137"/>
  <c r="G176" i="137"/>
  <c r="G177" i="137"/>
  <c r="G178" i="137"/>
  <c r="G180" i="137"/>
  <c r="G181" i="137"/>
  <c r="G186" i="137"/>
  <c r="G188" i="137"/>
  <c r="G189" i="137"/>
  <c r="G190" i="137"/>
  <c r="G192" i="137"/>
  <c r="G194" i="137"/>
  <c r="G195" i="137"/>
  <c r="G197" i="137"/>
  <c r="G200" i="137"/>
  <c r="G202" i="137"/>
  <c r="G206" i="137"/>
  <c r="G207" i="137"/>
  <c r="G208" i="137"/>
  <c r="G209" i="137"/>
  <c r="G210" i="137"/>
  <c r="G212" i="137"/>
  <c r="G213" i="137"/>
  <c r="G214" i="137"/>
  <c r="G219" i="137"/>
  <c r="G221" i="137"/>
  <c r="G224" i="137"/>
  <c r="G225" i="137"/>
  <c r="G226" i="137"/>
  <c r="G228" i="137"/>
  <c r="G233" i="137"/>
  <c r="G236" i="137"/>
  <c r="G237" i="137"/>
  <c r="G238" i="137"/>
  <c r="G240" i="137"/>
  <c r="G243" i="137"/>
  <c r="G245" i="137"/>
  <c r="G249" i="137"/>
  <c r="G250" i="137"/>
  <c r="G252" i="137"/>
  <c r="G253" i="137"/>
  <c r="G257" i="137"/>
  <c r="G258" i="137"/>
  <c r="G260" i="137"/>
  <c r="G261" i="137"/>
  <c r="G264" i="137"/>
  <c r="G266" i="137"/>
  <c r="G267" i="137"/>
  <c r="G269" i="137"/>
  <c r="G272" i="137"/>
  <c r="G273" i="137"/>
  <c r="G274" i="137"/>
  <c r="G277" i="137"/>
  <c r="G278" i="137"/>
  <c r="G279" i="137"/>
  <c r="G282" i="137"/>
  <c r="G284" i="137"/>
  <c r="G285" i="137"/>
  <c r="G286" i="137"/>
  <c r="G291" i="137"/>
  <c r="G292" i="137"/>
  <c r="G293" i="137"/>
  <c r="G294" i="137"/>
  <c r="G296" i="137"/>
  <c r="G298" i="137"/>
  <c r="G305" i="137"/>
  <c r="G308" i="137"/>
  <c r="G309" i="137"/>
  <c r="G310" i="137"/>
  <c r="G311" i="137"/>
  <c r="G317" i="137"/>
  <c r="G320" i="137"/>
  <c r="G321" i="137"/>
  <c r="G329" i="137"/>
  <c r="G330" i="137"/>
  <c r="G332" i="137"/>
  <c r="G333" i="137"/>
  <c r="G334" i="137"/>
  <c r="G338" i="137"/>
  <c r="G341" i="137"/>
  <c r="G344" i="137"/>
  <c r="G345" i="137"/>
  <c r="G347" i="137"/>
  <c r="G349" i="137"/>
  <c r="G351" i="137"/>
  <c r="G353" i="137"/>
  <c r="G356" i="137"/>
  <c r="G357" i="137"/>
  <c r="G358" i="137"/>
  <c r="G364" i="137"/>
  <c r="G365" i="137"/>
  <c r="G369" i="137"/>
  <c r="G370" i="137"/>
  <c r="G373" i="137"/>
  <c r="G374" i="137"/>
  <c r="G377" i="137"/>
  <c r="G380" i="137"/>
  <c r="G381" i="137"/>
  <c r="G382" i="137"/>
  <c r="G383" i="137"/>
  <c r="G385" i="137"/>
  <c r="G388" i="137"/>
  <c r="G389" i="137"/>
  <c r="G391" i="137"/>
  <c r="G392" i="137"/>
  <c r="G393" i="137"/>
  <c r="G394" i="137"/>
  <c r="G395" i="137"/>
  <c r="G397" i="137"/>
  <c r="G398" i="137"/>
  <c r="G399" i="137"/>
  <c r="G401" i="137"/>
  <c r="G404" i="137"/>
  <c r="G405" i="137"/>
  <c r="G406" i="137"/>
  <c r="G409" i="137"/>
  <c r="G410" i="137"/>
  <c r="G411" i="137"/>
  <c r="G412" i="137"/>
  <c r="G413" i="137"/>
  <c r="G414" i="137"/>
  <c r="G416" i="137"/>
  <c r="G418" i="137"/>
  <c r="G424" i="137"/>
  <c r="G425" i="137"/>
  <c r="G426" i="137"/>
  <c r="G428" i="137"/>
  <c r="G429" i="137"/>
  <c r="G430" i="137"/>
  <c r="G435" i="137"/>
  <c r="G436" i="137"/>
  <c r="G437" i="137"/>
  <c r="G440" i="137"/>
  <c r="G441" i="137"/>
  <c r="G442" i="137"/>
  <c r="G448" i="137"/>
  <c r="G449" i="137"/>
  <c r="G450" i="137"/>
  <c r="G452" i="137"/>
  <c r="G453" i="137"/>
  <c r="G454" i="137"/>
  <c r="G461" i="137"/>
  <c r="G464" i="137"/>
  <c r="G465" i="137"/>
  <c r="G466" i="137"/>
  <c r="G469" i="137"/>
  <c r="G473" i="137"/>
  <c r="G474" i="137"/>
  <c r="G476" i="137"/>
  <c r="G477" i="137"/>
  <c r="G478" i="137"/>
  <c r="G482" i="137"/>
  <c r="G485" i="137"/>
  <c r="G488" i="137"/>
  <c r="G489" i="137"/>
  <c r="G490" i="137"/>
  <c r="G491" i="137"/>
  <c r="G493" i="137"/>
  <c r="G497" i="137"/>
  <c r="G500" i="137"/>
  <c r="G502" i="137"/>
  <c r="G503" i="137"/>
  <c r="G505" i="137"/>
  <c r="G506" i="137"/>
  <c r="G509" i="137"/>
  <c r="G512" i="137"/>
  <c r="G513" i="137"/>
  <c r="G514" i="137"/>
  <c r="G515" i="137"/>
  <c r="G517" i="137"/>
  <c r="G519" i="137"/>
  <c r="G521" i="137"/>
  <c r="G524" i="137"/>
  <c r="G525" i="137"/>
  <c r="G526" i="137"/>
  <c r="G531" i="137"/>
  <c r="G532" i="137"/>
  <c r="G533" i="137"/>
  <c r="G534" i="137"/>
  <c r="G537" i="137"/>
  <c r="G538" i="137"/>
  <c r="G539" i="137"/>
  <c r="G544" i="137"/>
  <c r="G545" i="137"/>
  <c r="G548" i="137"/>
  <c r="G549" i="137"/>
  <c r="G550" i="137"/>
  <c r="G554" i="137"/>
  <c r="G555" i="137"/>
  <c r="G560" i="137"/>
  <c r="G561" i="137"/>
  <c r="G562" i="137"/>
  <c r="G566" i="137"/>
  <c r="G567" i="137"/>
  <c r="G569" i="137"/>
  <c r="G570" i="137"/>
  <c r="G572" i="137"/>
  <c r="G573" i="137"/>
  <c r="G579" i="137"/>
  <c r="G580" i="137"/>
  <c r="G581" i="137"/>
  <c r="G582" i="137"/>
  <c r="G584" i="137"/>
  <c r="G585" i="137"/>
  <c r="G586" i="137"/>
  <c r="G593" i="137"/>
  <c r="G596" i="137"/>
  <c r="G598" i="137"/>
  <c r="G599" i="137"/>
  <c r="G605" i="137"/>
  <c r="G608" i="137"/>
  <c r="G609" i="137"/>
  <c r="G610" i="137"/>
  <c r="G617" i="137"/>
  <c r="G618" i="137"/>
  <c r="G620" i="137"/>
  <c r="G622" i="137"/>
  <c r="G626" i="137"/>
  <c r="G629" i="137"/>
  <c r="G632" i="137"/>
  <c r="G633" i="137"/>
  <c r="G634" i="137"/>
  <c r="G635" i="137"/>
  <c r="G637" i="137"/>
  <c r="G639" i="137"/>
  <c r="G641" i="137"/>
  <c r="G644" i="137"/>
  <c r="G645" i="137"/>
  <c r="G646" i="137"/>
  <c r="G652" i="137"/>
  <c r="G653" i="137"/>
  <c r="G656" i="137"/>
  <c r="G657" i="137"/>
  <c r="G658" i="137"/>
  <c r="G661" i="137"/>
  <c r="G662" i="137"/>
  <c r="G668" i="137"/>
  <c r="G669" i="137"/>
  <c r="G670" i="137"/>
  <c r="G671" i="137"/>
  <c r="G673" i="137"/>
  <c r="G674" i="137"/>
  <c r="G676" i="137"/>
  <c r="G677" i="137"/>
  <c r="G680" i="137"/>
  <c r="G682" i="137"/>
  <c r="G683" i="137"/>
  <c r="G685" i="137"/>
  <c r="G686" i="137"/>
  <c r="G687" i="137"/>
  <c r="G689" i="137"/>
  <c r="G692" i="137"/>
  <c r="G693" i="137"/>
  <c r="G694" i="137"/>
  <c r="G697" i="137"/>
  <c r="G699" i="137"/>
  <c r="G700" i="137"/>
  <c r="G701" i="137"/>
  <c r="G702" i="137"/>
  <c r="G704" i="137"/>
  <c r="G705" i="137"/>
  <c r="G706" i="137"/>
  <c r="G712" i="137"/>
  <c r="G713" i="137"/>
  <c r="G714" i="137"/>
  <c r="G716" i="137"/>
  <c r="G717" i="137"/>
  <c r="G718" i="137"/>
  <c r="G723" i="137"/>
  <c r="G724" i="137"/>
  <c r="H2" i="137"/>
  <c r="H3" i="137"/>
  <c r="H4" i="137"/>
  <c r="H5" i="137"/>
  <c r="H8" i="137"/>
  <c r="H10" i="137"/>
  <c r="H12" i="137"/>
  <c r="H14" i="137"/>
  <c r="H15" i="137"/>
  <c r="H16" i="137"/>
  <c r="H17" i="137"/>
  <c r="H20" i="137"/>
  <c r="H21" i="137"/>
  <c r="H22" i="137"/>
  <c r="H24" i="137"/>
  <c r="H26" i="137"/>
  <c r="H28" i="137"/>
  <c r="H29" i="137"/>
  <c r="H32" i="137"/>
  <c r="H33" i="137"/>
  <c r="H34" i="137"/>
  <c r="H36" i="137"/>
  <c r="H37" i="137"/>
  <c r="H38" i="137"/>
  <c r="H39" i="137"/>
  <c r="H41" i="137"/>
  <c r="H44" i="137"/>
  <c r="H45" i="137"/>
  <c r="H46" i="137"/>
  <c r="H48" i="137"/>
  <c r="H49" i="137"/>
  <c r="H50" i="137"/>
  <c r="H51" i="137"/>
  <c r="H52" i="137"/>
  <c r="H53" i="137"/>
  <c r="H56" i="137"/>
  <c r="H57" i="137"/>
  <c r="H58" i="137"/>
  <c r="H60" i="137"/>
  <c r="H63" i="137"/>
  <c r="H64" i="137"/>
  <c r="H65" i="137"/>
  <c r="H68" i="137"/>
  <c r="H69" i="137"/>
  <c r="H70" i="137"/>
  <c r="H73" i="137"/>
  <c r="H75" i="137"/>
  <c r="H76" i="137"/>
  <c r="H77" i="137"/>
  <c r="H80" i="137"/>
  <c r="H81" i="137"/>
  <c r="H82" i="137"/>
  <c r="H84" i="137"/>
  <c r="H86" i="137"/>
  <c r="H87" i="137"/>
  <c r="H89" i="137"/>
  <c r="H91" i="137"/>
  <c r="H92" i="137"/>
  <c r="H93" i="137"/>
  <c r="H94" i="137"/>
  <c r="H96" i="137"/>
  <c r="H97" i="137"/>
  <c r="H98" i="137"/>
  <c r="H100" i="137"/>
  <c r="H101" i="137"/>
  <c r="H105" i="137"/>
  <c r="H106" i="137"/>
  <c r="H108" i="137"/>
  <c r="H109" i="137"/>
  <c r="H110" i="137"/>
  <c r="H111" i="137"/>
  <c r="H112" i="137"/>
  <c r="H113" i="137"/>
  <c r="H116" i="137"/>
  <c r="H117" i="137"/>
  <c r="H120" i="137"/>
  <c r="H121" i="137"/>
  <c r="H122" i="137"/>
  <c r="H123" i="137"/>
  <c r="H124" i="137"/>
  <c r="H125" i="137"/>
  <c r="H128" i="137"/>
  <c r="H129" i="137"/>
  <c r="H130" i="137"/>
  <c r="H132" i="137"/>
  <c r="H135" i="137"/>
  <c r="H136" i="137"/>
  <c r="H137" i="137"/>
  <c r="H140" i="137"/>
  <c r="H141" i="137"/>
  <c r="H142" i="137"/>
  <c r="H144" i="137"/>
  <c r="H145" i="137"/>
  <c r="H147" i="137"/>
  <c r="H148" i="137"/>
  <c r="H149" i="137"/>
  <c r="H152" i="137"/>
  <c r="H153" i="137"/>
  <c r="H154" i="137"/>
  <c r="H156" i="137"/>
  <c r="H158" i="137"/>
  <c r="H159" i="137"/>
  <c r="H160" i="137"/>
  <c r="H161" i="137"/>
  <c r="H164" i="137"/>
  <c r="H165" i="137"/>
  <c r="H168" i="137"/>
  <c r="H169" i="137"/>
  <c r="H170" i="137"/>
  <c r="H172" i="137"/>
  <c r="H173" i="137"/>
  <c r="H176" i="137"/>
  <c r="H177" i="137"/>
  <c r="H178" i="137"/>
  <c r="H180" i="137"/>
  <c r="H181" i="137"/>
  <c r="H183" i="137"/>
  <c r="H184" i="137"/>
  <c r="H185" i="137"/>
  <c r="H188" i="137"/>
  <c r="H189" i="137"/>
  <c r="H190" i="137"/>
  <c r="H192" i="137"/>
  <c r="H193" i="137"/>
  <c r="H194" i="137"/>
  <c r="H195" i="137"/>
  <c r="H197" i="137"/>
  <c r="H200" i="137"/>
  <c r="H201" i="137"/>
  <c r="H202" i="137"/>
  <c r="H204" i="137"/>
  <c r="H207" i="137"/>
  <c r="H208" i="137"/>
  <c r="H209" i="137"/>
  <c r="H212" i="137"/>
  <c r="H214" i="137"/>
  <c r="H215" i="137"/>
  <c r="H216" i="137"/>
  <c r="H218" i="137"/>
  <c r="H220" i="137"/>
  <c r="H221" i="137"/>
  <c r="H224" i="137"/>
  <c r="H225" i="137"/>
  <c r="H226" i="137"/>
  <c r="H228" i="137"/>
  <c r="H231" i="137"/>
  <c r="H232" i="137"/>
  <c r="H233" i="137"/>
  <c r="H236" i="137"/>
  <c r="H237" i="137"/>
  <c r="H238" i="137"/>
  <c r="H239" i="137"/>
  <c r="H240" i="137"/>
  <c r="H241" i="137"/>
  <c r="H242" i="137"/>
  <c r="H245" i="137"/>
  <c r="H248" i="137"/>
  <c r="H249" i="137"/>
  <c r="H250" i="137"/>
  <c r="H251" i="137"/>
  <c r="H252" i="137"/>
  <c r="H254" i="137"/>
  <c r="H255" i="137"/>
  <c r="H256" i="137"/>
  <c r="H257" i="137"/>
  <c r="H260" i="137"/>
  <c r="H261" i="137"/>
  <c r="H262" i="137"/>
  <c r="H263" i="137"/>
  <c r="H264" i="137"/>
  <c r="H265" i="137"/>
  <c r="H267" i="137"/>
  <c r="H268" i="137"/>
  <c r="H269" i="137"/>
  <c r="H272" i="137"/>
  <c r="H274" i="137"/>
  <c r="H275" i="137"/>
  <c r="H276" i="137"/>
  <c r="H277" i="137"/>
  <c r="H278" i="137"/>
  <c r="H280" i="137"/>
  <c r="H281" i="137"/>
  <c r="H284" i="137"/>
  <c r="H285" i="137"/>
  <c r="H286" i="137"/>
  <c r="H288" i="137"/>
  <c r="H289" i="137"/>
  <c r="H290" i="137"/>
  <c r="H291" i="137"/>
  <c r="H292" i="137"/>
  <c r="H293" i="137"/>
  <c r="H296" i="137"/>
  <c r="H297" i="137"/>
  <c r="H298" i="137"/>
  <c r="H299" i="137"/>
  <c r="H301" i="137"/>
  <c r="H302" i="137"/>
  <c r="H303" i="137"/>
  <c r="H304" i="137"/>
  <c r="H305" i="137"/>
  <c r="H308" i="137"/>
  <c r="H309" i="137"/>
  <c r="H310" i="137"/>
  <c r="H312" i="137"/>
  <c r="H313" i="137"/>
  <c r="H315" i="137"/>
  <c r="H316" i="137"/>
  <c r="H317" i="137"/>
  <c r="H320" i="137"/>
  <c r="H321" i="137"/>
  <c r="H322" i="137"/>
  <c r="H324" i="137"/>
  <c r="H325" i="137"/>
  <c r="H326" i="137"/>
  <c r="H327" i="137"/>
  <c r="H329" i="137"/>
  <c r="H332" i="137"/>
  <c r="H333" i="137"/>
  <c r="H334" i="137"/>
  <c r="H336" i="137"/>
  <c r="H338" i="137"/>
  <c r="H339" i="137"/>
  <c r="H340" i="137"/>
  <c r="H341" i="137"/>
  <c r="H345" i="137"/>
  <c r="H346" i="137"/>
  <c r="H347" i="137"/>
  <c r="H348" i="137"/>
  <c r="H351" i="137"/>
  <c r="H352" i="137"/>
  <c r="H353" i="137"/>
  <c r="H356" i="137"/>
  <c r="H357" i="137"/>
  <c r="H358" i="137"/>
  <c r="H359" i="137"/>
  <c r="H360" i="137"/>
  <c r="H362" i="137"/>
  <c r="H364" i="137"/>
  <c r="H365" i="137"/>
  <c r="H368" i="137"/>
  <c r="H369" i="137"/>
  <c r="H370" i="137"/>
  <c r="H372" i="137"/>
  <c r="H373" i="137"/>
  <c r="H375" i="137"/>
  <c r="H376" i="137"/>
  <c r="H377" i="137"/>
  <c r="H380" i="137"/>
  <c r="H381" i="137"/>
  <c r="H382" i="137"/>
  <c r="H383" i="137"/>
  <c r="H384" i="137"/>
  <c r="H385" i="137"/>
  <c r="H386" i="137"/>
  <c r="H388" i="137"/>
  <c r="H389" i="137"/>
  <c r="H392" i="137"/>
  <c r="H393" i="137"/>
  <c r="H394" i="137"/>
  <c r="H395" i="137"/>
  <c r="H396" i="137"/>
  <c r="H398" i="137"/>
  <c r="H399" i="137"/>
  <c r="H400" i="137"/>
  <c r="H401" i="137"/>
  <c r="H404" i="137"/>
  <c r="H405" i="137"/>
  <c r="H406" i="137"/>
  <c r="H407" i="137"/>
  <c r="H408" i="137"/>
  <c r="H409" i="137"/>
  <c r="H411" i="137"/>
  <c r="H412" i="137"/>
  <c r="H413" i="137"/>
  <c r="H416" i="137"/>
  <c r="H417" i="137"/>
  <c r="H418" i="137"/>
  <c r="H419" i="137"/>
  <c r="H420" i="137"/>
  <c r="H421" i="137"/>
  <c r="H422" i="137"/>
  <c r="H424" i="137"/>
  <c r="H425" i="137"/>
  <c r="H428" i="137"/>
  <c r="H429" i="137"/>
  <c r="H430" i="137"/>
  <c r="H431" i="137"/>
  <c r="H432" i="137"/>
  <c r="H433" i="137"/>
  <c r="H434" i="137"/>
  <c r="H435" i="137"/>
  <c r="H437" i="137"/>
  <c r="H440" i="137"/>
  <c r="H441" i="137"/>
  <c r="H442" i="137"/>
  <c r="H443" i="137"/>
  <c r="H444" i="137"/>
  <c r="H445" i="137"/>
  <c r="H446" i="137"/>
  <c r="H447" i="137"/>
  <c r="H448" i="137"/>
  <c r="H449" i="137"/>
  <c r="H452" i="137"/>
  <c r="H453" i="137"/>
  <c r="H454" i="137"/>
  <c r="H456" i="137"/>
  <c r="H457" i="137"/>
  <c r="H458" i="137"/>
  <c r="H459" i="137"/>
  <c r="H460" i="137"/>
  <c r="H461" i="137"/>
  <c r="H464" i="137"/>
  <c r="H465" i="137"/>
  <c r="H466" i="137"/>
  <c r="H468" i="137"/>
  <c r="H469" i="137"/>
  <c r="H470" i="137"/>
  <c r="H471" i="137"/>
  <c r="H472" i="137"/>
  <c r="H473" i="137"/>
  <c r="H476" i="137"/>
  <c r="H477" i="137"/>
  <c r="H478" i="137"/>
  <c r="H480" i="137"/>
  <c r="H481" i="137"/>
  <c r="H482" i="137"/>
  <c r="H483" i="137"/>
  <c r="H484" i="137"/>
  <c r="H485" i="137"/>
  <c r="H488" i="137"/>
  <c r="H489" i="137"/>
  <c r="H490" i="137"/>
  <c r="H492" i="137"/>
  <c r="H493" i="137"/>
  <c r="H494" i="137"/>
  <c r="H495" i="137"/>
  <c r="H496" i="137"/>
  <c r="H497" i="137"/>
  <c r="H500" i="137"/>
  <c r="H501" i="137"/>
  <c r="H502" i="137"/>
  <c r="H504" i="137"/>
  <c r="H505" i="137"/>
  <c r="H506" i="137"/>
  <c r="H507" i="137"/>
  <c r="H508" i="137"/>
  <c r="H509" i="137"/>
  <c r="H512" i="137"/>
  <c r="H513" i="137"/>
  <c r="H514" i="137"/>
  <c r="H516" i="137"/>
  <c r="H517" i="137"/>
  <c r="H518" i="137"/>
  <c r="H519" i="137"/>
  <c r="H520" i="137"/>
  <c r="H521" i="137"/>
  <c r="H524" i="137"/>
  <c r="H525" i="137"/>
  <c r="H526" i="137"/>
  <c r="H528" i="137"/>
  <c r="H529" i="137"/>
  <c r="H530" i="137"/>
  <c r="H531" i="137"/>
  <c r="H532" i="137"/>
  <c r="H533" i="137"/>
  <c r="H536" i="137"/>
  <c r="H537" i="137"/>
  <c r="H538" i="137"/>
  <c r="H540" i="137"/>
  <c r="H541" i="137"/>
  <c r="H542" i="137"/>
  <c r="H543" i="137"/>
  <c r="H544" i="137"/>
  <c r="H545" i="137"/>
  <c r="H548" i="137"/>
  <c r="H549" i="137"/>
  <c r="H550" i="137"/>
  <c r="H552" i="137"/>
  <c r="H553" i="137"/>
  <c r="H554" i="137"/>
  <c r="H555" i="137"/>
  <c r="H556" i="137"/>
  <c r="H557" i="137"/>
  <c r="H560" i="137"/>
  <c r="H561" i="137"/>
  <c r="H562" i="137"/>
  <c r="H564" i="137"/>
  <c r="H565" i="137"/>
  <c r="H566" i="137"/>
  <c r="H567" i="137"/>
  <c r="H568" i="137"/>
  <c r="H569" i="137"/>
  <c r="H572" i="137"/>
  <c r="H573" i="137"/>
  <c r="H574" i="137"/>
  <c r="H576" i="137"/>
  <c r="H577" i="137"/>
  <c r="H578" i="137"/>
  <c r="H579" i="137"/>
  <c r="H580" i="137"/>
  <c r="H581" i="137"/>
  <c r="H584" i="137"/>
  <c r="H585" i="137"/>
  <c r="H586" i="137"/>
  <c r="H588" i="137"/>
  <c r="H589" i="137"/>
  <c r="H590" i="137"/>
  <c r="H591" i="137"/>
  <c r="H592" i="137"/>
  <c r="H593" i="137"/>
  <c r="H596" i="137"/>
  <c r="H597" i="137"/>
  <c r="H598" i="137"/>
  <c r="H600" i="137"/>
  <c r="H601" i="137"/>
  <c r="H602" i="137"/>
  <c r="H603" i="137"/>
  <c r="H604" i="137"/>
  <c r="H605" i="137"/>
  <c r="H608" i="137"/>
  <c r="H609" i="137"/>
  <c r="H610" i="137"/>
  <c r="H612" i="137"/>
  <c r="H613" i="137"/>
  <c r="H614" i="137"/>
  <c r="H615" i="137"/>
  <c r="H616" i="137"/>
  <c r="H617" i="137"/>
  <c r="H620" i="137"/>
  <c r="H621" i="137"/>
  <c r="H622" i="137"/>
  <c r="H624" i="137"/>
  <c r="H625" i="137"/>
  <c r="H626" i="137"/>
  <c r="H627" i="137"/>
  <c r="H628" i="137"/>
  <c r="H629" i="137"/>
  <c r="H632" i="137"/>
  <c r="H633" i="137"/>
  <c r="H634" i="137"/>
  <c r="H636" i="137"/>
  <c r="H637" i="137"/>
  <c r="H638" i="137"/>
  <c r="H639" i="137"/>
  <c r="H640" i="137"/>
  <c r="H641" i="137"/>
  <c r="H644" i="137"/>
  <c r="H645" i="137"/>
  <c r="H646" i="137"/>
  <c r="H648" i="137"/>
  <c r="H649" i="137"/>
  <c r="H650" i="137"/>
  <c r="H651" i="137"/>
  <c r="H652" i="137"/>
  <c r="H653" i="137"/>
  <c r="H656" i="137"/>
  <c r="H657" i="137"/>
  <c r="H658" i="137"/>
  <c r="H660" i="137"/>
  <c r="H661" i="137"/>
  <c r="H662" i="137"/>
  <c r="H663" i="137"/>
  <c r="H664" i="137"/>
  <c r="H665" i="137"/>
  <c r="H668" i="137"/>
  <c r="H669" i="137"/>
  <c r="H670" i="137"/>
  <c r="H672" i="137"/>
  <c r="H673" i="137"/>
  <c r="H674" i="137"/>
  <c r="H675" i="137"/>
  <c r="H676" i="137"/>
  <c r="H677" i="137"/>
  <c r="H680" i="137"/>
  <c r="H681" i="137"/>
  <c r="H682" i="137"/>
  <c r="H684" i="137"/>
  <c r="H685" i="137"/>
  <c r="H686" i="137"/>
  <c r="H687" i="137"/>
  <c r="H688" i="137"/>
  <c r="H689" i="137"/>
  <c r="H692" i="137"/>
  <c r="H693" i="137"/>
  <c r="H694" i="137"/>
  <c r="H696" i="137"/>
  <c r="H697" i="137"/>
  <c r="H698" i="137"/>
  <c r="H699" i="137"/>
  <c r="H700" i="137"/>
  <c r="H701" i="137"/>
  <c r="H704" i="137"/>
  <c r="H705" i="137"/>
  <c r="H706" i="137"/>
  <c r="H708" i="137"/>
  <c r="H709" i="137"/>
  <c r="H710" i="137"/>
  <c r="H711" i="137"/>
  <c r="H712" i="137"/>
  <c r="H713" i="137"/>
  <c r="H716" i="137"/>
  <c r="H717" i="137"/>
  <c r="H718" i="137"/>
  <c r="H720" i="137"/>
  <c r="H721" i="137"/>
  <c r="H722" i="137"/>
  <c r="H723" i="137"/>
  <c r="H724" i="137"/>
  <c r="I2" i="137"/>
  <c r="I3" i="137"/>
  <c r="I4" i="137"/>
  <c r="I5" i="137"/>
  <c r="I6" i="137"/>
  <c r="I8" i="137"/>
  <c r="I9" i="137"/>
  <c r="I10" i="137"/>
  <c r="I11" i="137"/>
  <c r="I12" i="137"/>
  <c r="I13" i="137"/>
  <c r="I14" i="137"/>
  <c r="I15" i="137"/>
  <c r="I16" i="137"/>
  <c r="I17" i="137"/>
  <c r="I18" i="137"/>
  <c r="I20" i="137"/>
  <c r="I21" i="137"/>
  <c r="I22" i="137"/>
  <c r="I23" i="137"/>
  <c r="I24" i="137"/>
  <c r="I25" i="137"/>
  <c r="I26" i="137"/>
  <c r="I27" i="137"/>
  <c r="I28" i="137"/>
  <c r="I29" i="137"/>
  <c r="I30" i="137"/>
  <c r="I32" i="137"/>
  <c r="I33" i="137"/>
  <c r="I34" i="137"/>
  <c r="I35" i="137"/>
  <c r="I36" i="137"/>
  <c r="I37" i="137"/>
  <c r="I38" i="137"/>
  <c r="I39" i="137"/>
  <c r="I40" i="137"/>
  <c r="I41" i="137"/>
  <c r="I42" i="137"/>
  <c r="I44" i="137"/>
  <c r="I45" i="137"/>
  <c r="I46" i="137"/>
  <c r="I47" i="137"/>
  <c r="I48" i="137"/>
  <c r="I49" i="137"/>
  <c r="I50" i="137"/>
  <c r="I51" i="137"/>
  <c r="I52" i="137"/>
  <c r="I53" i="137"/>
  <c r="I54" i="137"/>
  <c r="I56" i="137"/>
  <c r="I57" i="137"/>
  <c r="I58" i="137"/>
  <c r="I59" i="137"/>
  <c r="I60" i="137"/>
  <c r="I61" i="137"/>
  <c r="I62" i="137"/>
  <c r="I63" i="137"/>
  <c r="I64" i="137"/>
  <c r="I65" i="137"/>
  <c r="I66" i="137"/>
  <c r="I68" i="137"/>
  <c r="I69" i="137"/>
  <c r="I70" i="137"/>
  <c r="I71" i="137"/>
  <c r="I72" i="137"/>
  <c r="I73" i="137"/>
  <c r="I74" i="137"/>
  <c r="I75" i="137"/>
  <c r="I76" i="137"/>
  <c r="I77" i="137"/>
  <c r="I78" i="137"/>
  <c r="I80" i="137"/>
  <c r="I81" i="137"/>
  <c r="I82" i="137"/>
  <c r="I83" i="137"/>
  <c r="I84" i="137"/>
  <c r="I85" i="137"/>
  <c r="I86" i="137"/>
  <c r="I87" i="137"/>
  <c r="I88" i="137"/>
  <c r="I89" i="137"/>
  <c r="I90" i="137"/>
  <c r="I92" i="137"/>
  <c r="I93" i="137"/>
  <c r="I94" i="137"/>
  <c r="I95" i="137"/>
  <c r="I96" i="137"/>
  <c r="I97" i="137"/>
  <c r="I98" i="137"/>
  <c r="I99" i="137"/>
  <c r="I100" i="137"/>
  <c r="I101" i="137"/>
  <c r="I102" i="137"/>
  <c r="I104" i="137"/>
  <c r="I105" i="137"/>
  <c r="I106" i="137"/>
  <c r="I107" i="137"/>
  <c r="I108" i="137"/>
  <c r="I109" i="137"/>
  <c r="I110" i="137"/>
  <c r="I111" i="137"/>
  <c r="I112" i="137"/>
  <c r="I113" i="137"/>
  <c r="I114" i="137"/>
  <c r="I116" i="137"/>
  <c r="I117" i="137"/>
  <c r="I118" i="137"/>
  <c r="I119" i="137"/>
  <c r="I120" i="137"/>
  <c r="I121" i="137"/>
  <c r="I122" i="137"/>
  <c r="I123" i="137"/>
  <c r="I124" i="137"/>
  <c r="I125" i="137"/>
  <c r="I126" i="137"/>
  <c r="I128" i="137"/>
  <c r="I129" i="137"/>
  <c r="I130" i="137"/>
  <c r="I131" i="137"/>
  <c r="I132" i="137"/>
  <c r="I133" i="137"/>
  <c r="I134" i="137"/>
  <c r="I135" i="137"/>
  <c r="I136" i="137"/>
  <c r="I137" i="137"/>
  <c r="I138" i="137"/>
  <c r="I140" i="137"/>
  <c r="I141" i="137"/>
  <c r="I142" i="137"/>
  <c r="I143" i="137"/>
  <c r="I144" i="137"/>
  <c r="I145" i="137"/>
  <c r="I146" i="137"/>
  <c r="I147" i="137"/>
  <c r="I148" i="137"/>
  <c r="I149" i="137"/>
  <c r="I150" i="137"/>
  <c r="I152" i="137"/>
  <c r="I153" i="137"/>
  <c r="I154" i="137"/>
  <c r="I155" i="137"/>
  <c r="I156" i="137"/>
  <c r="I157" i="137"/>
  <c r="I158" i="137"/>
  <c r="I159" i="137"/>
  <c r="I160" i="137"/>
  <c r="I161" i="137"/>
  <c r="I162" i="137"/>
  <c r="I164" i="137"/>
  <c r="I165" i="137"/>
  <c r="I166" i="137"/>
  <c r="I167" i="137"/>
  <c r="I168" i="137"/>
  <c r="I169" i="137"/>
  <c r="I170" i="137"/>
  <c r="I171" i="137"/>
  <c r="I172" i="137"/>
  <c r="I173" i="137"/>
  <c r="I174" i="137"/>
  <c r="I176" i="137"/>
  <c r="I177" i="137"/>
  <c r="I178" i="137"/>
  <c r="I179" i="137"/>
  <c r="I180" i="137"/>
  <c r="I181" i="137"/>
  <c r="I182" i="137"/>
  <c r="I183" i="137"/>
  <c r="I184" i="137"/>
  <c r="I185" i="137"/>
  <c r="I186" i="137"/>
  <c r="I188" i="137"/>
  <c r="I189" i="137"/>
  <c r="I190" i="137"/>
  <c r="I191" i="137"/>
  <c r="I192" i="137"/>
  <c r="I193" i="137"/>
  <c r="I194" i="137"/>
  <c r="I195" i="137"/>
  <c r="I196" i="137"/>
  <c r="I197" i="137"/>
  <c r="I198" i="137"/>
  <c r="I200" i="137"/>
  <c r="I201" i="137"/>
  <c r="I202" i="137"/>
  <c r="I203" i="137"/>
  <c r="I204" i="137"/>
  <c r="I205" i="137"/>
  <c r="I206" i="137"/>
  <c r="I207" i="137"/>
  <c r="I208" i="137"/>
  <c r="I209" i="137"/>
  <c r="I210" i="137"/>
  <c r="I212" i="137"/>
  <c r="I213" i="137"/>
  <c r="I214" i="137"/>
  <c r="I215" i="137"/>
  <c r="I216" i="137"/>
  <c r="I217" i="137"/>
  <c r="I218" i="137"/>
  <c r="I219" i="137"/>
  <c r="I220" i="137"/>
  <c r="I221" i="137"/>
  <c r="I222" i="137"/>
  <c r="I224" i="137"/>
  <c r="I225" i="137"/>
  <c r="I226" i="137"/>
  <c r="I227" i="137"/>
  <c r="I228" i="137"/>
  <c r="I229" i="137"/>
  <c r="I230" i="137"/>
  <c r="I231" i="137"/>
  <c r="I232" i="137"/>
  <c r="I233" i="137"/>
  <c r="I234" i="137"/>
  <c r="I236" i="137"/>
  <c r="I237" i="137"/>
  <c r="I238" i="137"/>
  <c r="I239" i="137"/>
  <c r="I240" i="137"/>
  <c r="I241" i="137"/>
  <c r="I242" i="137"/>
  <c r="I243" i="137"/>
  <c r="I244" i="137"/>
  <c r="I245" i="137"/>
  <c r="I246" i="137"/>
  <c r="I248" i="137"/>
  <c r="I249" i="137"/>
  <c r="I250" i="137"/>
  <c r="I251" i="137"/>
  <c r="I252" i="137"/>
  <c r="I253" i="137"/>
  <c r="I254" i="137"/>
  <c r="I255" i="137"/>
  <c r="I256" i="137"/>
  <c r="I257" i="137"/>
  <c r="I258" i="137"/>
  <c r="I260" i="137"/>
  <c r="I261" i="137"/>
  <c r="I262" i="137"/>
  <c r="I263" i="137"/>
  <c r="I264" i="137"/>
  <c r="I265" i="137"/>
  <c r="I266" i="137"/>
  <c r="I267" i="137"/>
  <c r="I268" i="137"/>
  <c r="I269" i="137"/>
  <c r="I270" i="137"/>
  <c r="I272" i="137"/>
  <c r="I273" i="137"/>
  <c r="I274" i="137"/>
  <c r="I275" i="137"/>
  <c r="I276" i="137"/>
  <c r="I277" i="137"/>
  <c r="I278" i="137"/>
  <c r="I279" i="137"/>
  <c r="I280" i="137"/>
  <c r="I281" i="137"/>
  <c r="I282" i="137"/>
  <c r="I284" i="137"/>
  <c r="I285" i="137"/>
  <c r="I286" i="137"/>
  <c r="I287" i="137"/>
  <c r="I288" i="137"/>
  <c r="I289" i="137"/>
  <c r="I290" i="137"/>
  <c r="I291" i="137"/>
  <c r="I292" i="137"/>
  <c r="I293" i="137"/>
  <c r="I294" i="137"/>
  <c r="I296" i="137"/>
  <c r="I297" i="137"/>
  <c r="I298" i="137"/>
  <c r="I299" i="137"/>
  <c r="I300" i="137"/>
  <c r="I301" i="137"/>
  <c r="I302" i="137"/>
  <c r="I303" i="137"/>
  <c r="I304" i="137"/>
  <c r="I305" i="137"/>
  <c r="I306" i="137"/>
  <c r="I308" i="137"/>
  <c r="I309" i="137"/>
  <c r="I310" i="137"/>
  <c r="I311" i="137"/>
  <c r="I312" i="137"/>
  <c r="I313" i="137"/>
  <c r="I314" i="137"/>
  <c r="I315" i="137"/>
  <c r="I316" i="137"/>
  <c r="I317" i="137"/>
  <c r="I318" i="137"/>
  <c r="I320" i="137"/>
  <c r="I321" i="137"/>
  <c r="I322" i="137"/>
  <c r="I323" i="137"/>
  <c r="I324" i="137"/>
  <c r="I325" i="137"/>
  <c r="I326" i="137"/>
  <c r="I327" i="137"/>
  <c r="I328" i="137"/>
  <c r="I329" i="137"/>
  <c r="I330" i="137"/>
  <c r="I332" i="137"/>
  <c r="I333" i="137"/>
  <c r="I334" i="137"/>
  <c r="I335" i="137"/>
  <c r="I336" i="137"/>
  <c r="I337" i="137"/>
  <c r="I338" i="137"/>
  <c r="I339" i="137"/>
  <c r="I340" i="137"/>
  <c r="I341" i="137"/>
  <c r="I342" i="137"/>
  <c r="I344" i="137"/>
  <c r="I345" i="137"/>
  <c r="I346" i="137"/>
  <c r="I347" i="137"/>
  <c r="I348" i="137"/>
  <c r="I349" i="137"/>
  <c r="I350" i="137"/>
  <c r="I351" i="137"/>
  <c r="I352" i="137"/>
  <c r="I353" i="137"/>
  <c r="I354" i="137"/>
  <c r="I356" i="137"/>
  <c r="I357" i="137"/>
  <c r="I358" i="137"/>
  <c r="I359" i="137"/>
  <c r="I360" i="137"/>
  <c r="I361" i="137"/>
  <c r="I362" i="137"/>
  <c r="I363" i="137"/>
  <c r="I364" i="137"/>
  <c r="I365" i="137"/>
  <c r="I366" i="137"/>
  <c r="I368" i="137"/>
  <c r="I369" i="137"/>
  <c r="I370" i="137"/>
  <c r="I371" i="137"/>
  <c r="I372" i="137"/>
  <c r="I373" i="137"/>
  <c r="I374" i="137"/>
  <c r="I375" i="137"/>
  <c r="I376" i="137"/>
  <c r="I377" i="137"/>
  <c r="I378" i="137"/>
  <c r="I380" i="137"/>
  <c r="I381" i="137"/>
  <c r="I382" i="137"/>
  <c r="I383" i="137"/>
  <c r="I384" i="137"/>
  <c r="I385" i="137"/>
  <c r="I386" i="137"/>
  <c r="I387" i="137"/>
  <c r="I388" i="137"/>
  <c r="I389" i="137"/>
  <c r="I390" i="137"/>
  <c r="I392" i="137"/>
  <c r="I393" i="137"/>
  <c r="I394" i="137"/>
  <c r="I395" i="137"/>
  <c r="I396" i="137"/>
  <c r="I397" i="137"/>
  <c r="I398" i="137"/>
  <c r="I399" i="137"/>
  <c r="I400" i="137"/>
  <c r="I401" i="137"/>
  <c r="I402" i="137"/>
  <c r="I404" i="137"/>
  <c r="I405" i="137"/>
  <c r="I406" i="137"/>
  <c r="I407" i="137"/>
  <c r="I408" i="137"/>
  <c r="I409" i="137"/>
  <c r="I410" i="137"/>
  <c r="I411" i="137"/>
  <c r="I412" i="137"/>
  <c r="I413" i="137"/>
  <c r="I414" i="137"/>
  <c r="I416" i="137"/>
  <c r="I417" i="137"/>
  <c r="I418" i="137"/>
  <c r="I419" i="137"/>
  <c r="I420" i="137"/>
  <c r="I421" i="137"/>
  <c r="I422" i="137"/>
  <c r="I423" i="137"/>
  <c r="I424" i="137"/>
  <c r="I425" i="137"/>
  <c r="I426" i="137"/>
  <c r="I428" i="137"/>
  <c r="I429" i="137"/>
  <c r="I430" i="137"/>
  <c r="I431" i="137"/>
  <c r="I432" i="137"/>
  <c r="I433" i="137"/>
  <c r="I434" i="137"/>
  <c r="I435" i="137"/>
  <c r="I436" i="137"/>
  <c r="I437" i="137"/>
  <c r="I438" i="137"/>
  <c r="I440" i="137"/>
  <c r="I441" i="137"/>
  <c r="I442" i="137"/>
  <c r="I443" i="137"/>
  <c r="I444" i="137"/>
  <c r="I445" i="137"/>
  <c r="I446" i="137"/>
  <c r="I447" i="137"/>
  <c r="I448" i="137"/>
  <c r="I449" i="137"/>
  <c r="I450" i="137"/>
  <c r="I452" i="137"/>
  <c r="I453" i="137"/>
  <c r="I454" i="137"/>
  <c r="I455" i="137"/>
  <c r="I456" i="137"/>
  <c r="I457" i="137"/>
  <c r="I458" i="137"/>
  <c r="I459" i="137"/>
  <c r="I460" i="137"/>
  <c r="I461" i="137"/>
  <c r="I462" i="137"/>
  <c r="I464" i="137"/>
  <c r="I465" i="137"/>
  <c r="I466" i="137"/>
  <c r="I467" i="137"/>
  <c r="I468" i="137"/>
  <c r="I469" i="137"/>
  <c r="I470" i="137"/>
  <c r="I471" i="137"/>
  <c r="I472" i="137"/>
  <c r="I473" i="137"/>
  <c r="I474" i="137"/>
  <c r="I476" i="137"/>
  <c r="I477" i="137"/>
  <c r="I478" i="137"/>
  <c r="I479" i="137"/>
  <c r="I480" i="137"/>
  <c r="I481" i="137"/>
  <c r="I482" i="137"/>
  <c r="I483" i="137"/>
  <c r="I484" i="137"/>
  <c r="I485" i="137"/>
  <c r="I486" i="137"/>
  <c r="I488" i="137"/>
  <c r="I489" i="137"/>
  <c r="I490" i="137"/>
  <c r="I491" i="137"/>
  <c r="I492" i="137"/>
  <c r="I493" i="137"/>
  <c r="I494" i="137"/>
  <c r="I495" i="137"/>
  <c r="I496" i="137"/>
  <c r="I497" i="137"/>
  <c r="I498" i="137"/>
  <c r="I500" i="137"/>
  <c r="I501" i="137"/>
  <c r="I502" i="137"/>
  <c r="I503" i="137"/>
  <c r="I504" i="137"/>
  <c r="I505" i="137"/>
  <c r="I506" i="137"/>
  <c r="I507" i="137"/>
  <c r="I508" i="137"/>
  <c r="I509" i="137"/>
  <c r="I510" i="137"/>
  <c r="I512" i="137"/>
  <c r="I513" i="137"/>
  <c r="I514" i="137"/>
  <c r="I515" i="137"/>
  <c r="I516" i="137"/>
  <c r="I517" i="137"/>
  <c r="I518" i="137"/>
  <c r="I519" i="137"/>
  <c r="I520" i="137"/>
  <c r="I521" i="137"/>
  <c r="I522" i="137"/>
  <c r="I524" i="137"/>
  <c r="I525" i="137"/>
  <c r="I526" i="137"/>
  <c r="I527" i="137"/>
  <c r="I528" i="137"/>
  <c r="I529" i="137"/>
  <c r="I530" i="137"/>
  <c r="I531" i="137"/>
  <c r="I532" i="137"/>
  <c r="I533" i="137"/>
  <c r="I534" i="137"/>
  <c r="I536" i="137"/>
  <c r="I537" i="137"/>
  <c r="I538" i="137"/>
  <c r="I539" i="137"/>
  <c r="I540" i="137"/>
  <c r="I541" i="137"/>
  <c r="I542" i="137"/>
  <c r="I543" i="137"/>
  <c r="I544" i="137"/>
  <c r="I545" i="137"/>
  <c r="I546" i="137"/>
  <c r="I548" i="137"/>
  <c r="I549" i="137"/>
  <c r="I550" i="137"/>
  <c r="I551" i="137"/>
  <c r="I552" i="137"/>
  <c r="I553" i="137"/>
  <c r="I554" i="137"/>
  <c r="I555" i="137"/>
  <c r="I556" i="137"/>
  <c r="I557" i="137"/>
  <c r="I558" i="137"/>
  <c r="I560" i="137"/>
  <c r="I561" i="137"/>
  <c r="I562" i="137"/>
  <c r="I563" i="137"/>
  <c r="I564" i="137"/>
  <c r="I565" i="137"/>
  <c r="I566" i="137"/>
  <c r="I567" i="137"/>
  <c r="I568" i="137"/>
  <c r="I569" i="137"/>
  <c r="I570" i="137"/>
  <c r="I572" i="137"/>
  <c r="I573" i="137"/>
  <c r="I574" i="137"/>
  <c r="I575" i="137"/>
  <c r="I576" i="137"/>
  <c r="I577" i="137"/>
  <c r="I578" i="137"/>
  <c r="I579" i="137"/>
  <c r="I580" i="137"/>
  <c r="I581" i="137"/>
  <c r="I582" i="137"/>
  <c r="I584" i="137"/>
  <c r="I585" i="137"/>
  <c r="I586" i="137"/>
  <c r="I587" i="137"/>
  <c r="I588" i="137"/>
  <c r="I589" i="137"/>
  <c r="I590" i="137"/>
  <c r="I591" i="137"/>
  <c r="I592" i="137"/>
  <c r="I593" i="137"/>
  <c r="I594" i="137"/>
  <c r="I596" i="137"/>
  <c r="I597" i="137"/>
  <c r="I598" i="137"/>
  <c r="I599" i="137"/>
  <c r="I600" i="137"/>
  <c r="I601" i="137"/>
  <c r="I602" i="137"/>
  <c r="I603" i="137"/>
  <c r="I604" i="137"/>
  <c r="I605" i="137"/>
  <c r="I606" i="137"/>
  <c r="I608" i="137"/>
  <c r="I609" i="137"/>
  <c r="I610" i="137"/>
  <c r="I611" i="137"/>
  <c r="I612" i="137"/>
  <c r="I613" i="137"/>
  <c r="I614" i="137"/>
  <c r="I615" i="137"/>
  <c r="I616" i="137"/>
  <c r="I617" i="137"/>
  <c r="I618" i="137"/>
  <c r="I620" i="137"/>
  <c r="I621" i="137"/>
  <c r="I622" i="137"/>
  <c r="I623" i="137"/>
  <c r="I624" i="137"/>
  <c r="I625" i="137"/>
  <c r="I626" i="137"/>
  <c r="I627" i="137"/>
  <c r="I628" i="137"/>
  <c r="I629" i="137"/>
  <c r="I630" i="137"/>
  <c r="I632" i="137"/>
  <c r="I633" i="137"/>
  <c r="I634" i="137"/>
  <c r="I635" i="137"/>
  <c r="I636" i="137"/>
  <c r="I637" i="137"/>
  <c r="I638" i="137"/>
  <c r="I639" i="137"/>
  <c r="I640" i="137"/>
  <c r="I641" i="137"/>
  <c r="I642" i="137"/>
  <c r="I644" i="137"/>
  <c r="I645" i="137"/>
  <c r="I646" i="137"/>
  <c r="I647" i="137"/>
  <c r="I648" i="137"/>
  <c r="I649" i="137"/>
  <c r="I650" i="137"/>
  <c r="I651" i="137"/>
  <c r="I652" i="137"/>
  <c r="I653" i="137"/>
  <c r="I654" i="137"/>
  <c r="I656" i="137"/>
  <c r="I657" i="137"/>
  <c r="I658" i="137"/>
  <c r="I659" i="137"/>
  <c r="I660" i="137"/>
  <c r="I661" i="137"/>
  <c r="I662" i="137"/>
  <c r="I663" i="137"/>
  <c r="I664" i="137"/>
  <c r="I665" i="137"/>
  <c r="I666" i="137"/>
  <c r="I668" i="137"/>
  <c r="I669" i="137"/>
  <c r="I670" i="137"/>
  <c r="I671" i="137"/>
  <c r="I672" i="137"/>
  <c r="I673" i="137"/>
  <c r="I674" i="137"/>
  <c r="I675" i="137"/>
  <c r="I676" i="137"/>
  <c r="I677" i="137"/>
  <c r="I678" i="137"/>
  <c r="I680" i="137"/>
  <c r="I681" i="137"/>
  <c r="I682" i="137"/>
  <c r="I683" i="137"/>
  <c r="I684" i="137"/>
  <c r="I685" i="137"/>
  <c r="I686" i="137"/>
  <c r="I687" i="137"/>
  <c r="I688" i="137"/>
  <c r="I689" i="137"/>
  <c r="I690" i="137"/>
  <c r="I692" i="137"/>
  <c r="I693" i="137"/>
  <c r="I694" i="137"/>
  <c r="I695" i="137"/>
  <c r="I696" i="137"/>
  <c r="I697" i="137"/>
  <c r="I698" i="137"/>
  <c r="I699" i="137"/>
  <c r="I700" i="137"/>
  <c r="I701" i="137"/>
  <c r="I702" i="137"/>
  <c r="I704" i="137"/>
  <c r="I705" i="137"/>
  <c r="I706" i="137"/>
  <c r="I707" i="137"/>
  <c r="I708" i="137"/>
  <c r="I709" i="137"/>
  <c r="I710" i="137"/>
  <c r="I711" i="137"/>
  <c r="I712" i="137"/>
  <c r="I713" i="137"/>
  <c r="I714" i="137"/>
  <c r="I716" i="137"/>
  <c r="I717" i="137"/>
  <c r="I718" i="137"/>
  <c r="I719" i="137"/>
  <c r="I720" i="137"/>
  <c r="I721" i="137"/>
  <c r="I722" i="137"/>
  <c r="I723" i="137"/>
  <c r="I724" i="137"/>
  <c r="J2" i="137"/>
  <c r="J3" i="137"/>
  <c r="J4" i="137"/>
  <c r="J5" i="137"/>
  <c r="J6" i="137"/>
  <c r="J8" i="137"/>
  <c r="J9" i="137"/>
  <c r="J10" i="137"/>
  <c r="J11" i="137"/>
  <c r="J12" i="137"/>
  <c r="J13" i="137"/>
  <c r="J14" i="137"/>
  <c r="J15" i="137"/>
  <c r="J16" i="137"/>
  <c r="J17" i="137"/>
  <c r="J18" i="137"/>
  <c r="J20" i="137"/>
  <c r="J21" i="137"/>
  <c r="J22" i="137"/>
  <c r="J23" i="137"/>
  <c r="J24" i="137"/>
  <c r="J25" i="137"/>
  <c r="J26" i="137"/>
  <c r="J27" i="137"/>
  <c r="J28" i="137"/>
  <c r="J29" i="137"/>
  <c r="J30" i="137"/>
  <c r="J32" i="137"/>
  <c r="J33" i="137"/>
  <c r="J34" i="137"/>
  <c r="J35" i="137"/>
  <c r="J36" i="137"/>
  <c r="J37" i="137"/>
  <c r="J38" i="137"/>
  <c r="J39" i="137"/>
  <c r="J40" i="137"/>
  <c r="J41" i="137"/>
  <c r="J42" i="137"/>
  <c r="J44" i="137"/>
  <c r="J45" i="137"/>
  <c r="J46" i="137"/>
  <c r="J47" i="137"/>
  <c r="J48" i="137"/>
  <c r="J49" i="137"/>
  <c r="J50" i="137"/>
  <c r="J51" i="137"/>
  <c r="J52" i="137"/>
  <c r="J53" i="137"/>
  <c r="J54" i="137"/>
  <c r="J56" i="137"/>
  <c r="J57" i="137"/>
  <c r="J58" i="137"/>
  <c r="J59" i="137"/>
  <c r="J60" i="137"/>
  <c r="J61" i="137"/>
  <c r="J62" i="137"/>
  <c r="J63" i="137"/>
  <c r="J64" i="137"/>
  <c r="J65" i="137"/>
  <c r="J66" i="137"/>
  <c r="J68" i="137"/>
  <c r="J69" i="137"/>
  <c r="J70" i="137"/>
  <c r="J71" i="137"/>
  <c r="J72" i="137"/>
  <c r="J73" i="137"/>
  <c r="J74" i="137"/>
  <c r="J75" i="137"/>
  <c r="J76" i="137"/>
  <c r="J77" i="137"/>
  <c r="J78" i="137"/>
  <c r="J80" i="137"/>
  <c r="J81" i="137"/>
  <c r="J82" i="137"/>
  <c r="J83" i="137"/>
  <c r="J84" i="137"/>
  <c r="J85" i="137"/>
  <c r="J86" i="137"/>
  <c r="J87" i="137"/>
  <c r="J88" i="137"/>
  <c r="J89" i="137"/>
  <c r="J90" i="137"/>
  <c r="J92" i="137"/>
  <c r="J93" i="137"/>
  <c r="J94" i="137"/>
  <c r="J95" i="137"/>
  <c r="J96" i="137"/>
  <c r="J97" i="137"/>
  <c r="J98" i="137"/>
  <c r="J99" i="137"/>
  <c r="J100" i="137"/>
  <c r="J101" i="137"/>
  <c r="J102" i="137"/>
  <c r="J104" i="137"/>
  <c r="J105" i="137"/>
  <c r="J106" i="137"/>
  <c r="J107" i="137"/>
  <c r="J108" i="137"/>
  <c r="J109" i="137"/>
  <c r="J110" i="137"/>
  <c r="J111" i="137"/>
  <c r="J112" i="137"/>
  <c r="J113" i="137"/>
  <c r="J114" i="137"/>
  <c r="J116" i="137"/>
  <c r="J117" i="137"/>
  <c r="J118" i="137"/>
  <c r="J119" i="137"/>
  <c r="J120" i="137"/>
  <c r="J121" i="137"/>
  <c r="J122" i="137"/>
  <c r="J123" i="137"/>
  <c r="J124" i="137"/>
  <c r="J125" i="137"/>
  <c r="J126" i="137"/>
  <c r="J128" i="137"/>
  <c r="J129" i="137"/>
  <c r="J130" i="137"/>
  <c r="J131" i="137"/>
  <c r="J132" i="137"/>
  <c r="J133" i="137"/>
  <c r="J134" i="137"/>
  <c r="J135" i="137"/>
  <c r="J136" i="137"/>
  <c r="J137" i="137"/>
  <c r="J138" i="137"/>
  <c r="J140" i="137"/>
  <c r="J141" i="137"/>
  <c r="J142" i="137"/>
  <c r="J143" i="137"/>
  <c r="J144" i="137"/>
  <c r="J145" i="137"/>
  <c r="J146" i="137"/>
  <c r="J147" i="137"/>
  <c r="J148" i="137"/>
  <c r="J149" i="137"/>
  <c r="J150" i="137"/>
  <c r="J152" i="137"/>
  <c r="J153" i="137"/>
  <c r="J154" i="137"/>
  <c r="J155" i="137"/>
  <c r="J156" i="137"/>
  <c r="J157" i="137"/>
  <c r="J158" i="137"/>
  <c r="J159" i="137"/>
  <c r="J160" i="137"/>
  <c r="J161" i="137"/>
  <c r="J162" i="137"/>
  <c r="J164" i="137"/>
  <c r="J165" i="137"/>
  <c r="J166" i="137"/>
  <c r="J167" i="137"/>
  <c r="J168" i="137"/>
  <c r="J169" i="137"/>
  <c r="J170" i="137"/>
  <c r="J171" i="137"/>
  <c r="J172" i="137"/>
  <c r="J173" i="137"/>
  <c r="J174" i="137"/>
  <c r="J176" i="137"/>
  <c r="J177" i="137"/>
  <c r="J178" i="137"/>
  <c r="J179" i="137"/>
  <c r="J180" i="137"/>
  <c r="J181" i="137"/>
  <c r="J182" i="137"/>
  <c r="J183" i="137"/>
  <c r="J184" i="137"/>
  <c r="J185" i="137"/>
  <c r="J186" i="137"/>
  <c r="J188" i="137"/>
  <c r="J189" i="137"/>
  <c r="J190" i="137"/>
  <c r="J191" i="137"/>
  <c r="J192" i="137"/>
  <c r="J193" i="137"/>
  <c r="J194" i="137"/>
  <c r="J195" i="137"/>
  <c r="J196" i="137"/>
  <c r="J197" i="137"/>
  <c r="J198" i="137"/>
  <c r="J200" i="137"/>
  <c r="J201" i="137"/>
  <c r="J202" i="137"/>
  <c r="J203" i="137"/>
  <c r="J204" i="137"/>
  <c r="J205" i="137"/>
  <c r="J206" i="137"/>
  <c r="J207" i="137"/>
  <c r="J208" i="137"/>
  <c r="J209" i="137"/>
  <c r="J210" i="137"/>
  <c r="J212" i="137"/>
  <c r="J213" i="137"/>
  <c r="J214" i="137"/>
  <c r="J215" i="137"/>
  <c r="J216" i="137"/>
  <c r="J217" i="137"/>
  <c r="J218" i="137"/>
  <c r="J219" i="137"/>
  <c r="J220" i="137"/>
  <c r="J221" i="137"/>
  <c r="J222" i="137"/>
  <c r="J224" i="137"/>
  <c r="J225" i="137"/>
  <c r="J226" i="137"/>
  <c r="J227" i="137"/>
  <c r="J228" i="137"/>
  <c r="J229" i="137"/>
  <c r="J230" i="137"/>
  <c r="J231" i="137"/>
  <c r="J232" i="137"/>
  <c r="J233" i="137"/>
  <c r="J234" i="137"/>
  <c r="J236" i="137"/>
  <c r="J237" i="137"/>
  <c r="J238" i="137"/>
  <c r="J239" i="137"/>
  <c r="J240" i="137"/>
  <c r="J241" i="137"/>
  <c r="J242" i="137"/>
  <c r="J243" i="137"/>
  <c r="J244" i="137"/>
  <c r="J245" i="137"/>
  <c r="J246" i="137"/>
  <c r="J248" i="137"/>
  <c r="J249" i="137"/>
  <c r="J250" i="137"/>
  <c r="J251" i="137"/>
  <c r="J252" i="137"/>
  <c r="J253" i="137"/>
  <c r="J254" i="137"/>
  <c r="J255" i="137"/>
  <c r="J256" i="137"/>
  <c r="J257" i="137"/>
  <c r="J258" i="137"/>
  <c r="J260" i="137"/>
  <c r="J261" i="137"/>
  <c r="J262" i="137"/>
  <c r="J263" i="137"/>
  <c r="J264" i="137"/>
  <c r="J265" i="137"/>
  <c r="J266" i="137"/>
  <c r="J267" i="137"/>
  <c r="J268" i="137"/>
  <c r="J269" i="137"/>
  <c r="J270" i="137"/>
  <c r="J272" i="137"/>
  <c r="J273" i="137"/>
  <c r="J274" i="137"/>
  <c r="J275" i="137"/>
  <c r="J276" i="137"/>
  <c r="J277" i="137"/>
  <c r="J278" i="137"/>
  <c r="J279" i="137"/>
  <c r="J280" i="137"/>
  <c r="J281" i="137"/>
  <c r="J282" i="137"/>
  <c r="J284" i="137"/>
  <c r="J285" i="137"/>
  <c r="J286" i="137"/>
  <c r="J287" i="137"/>
  <c r="J288" i="137"/>
  <c r="J289" i="137"/>
  <c r="J290" i="137"/>
  <c r="J291" i="137"/>
  <c r="J292" i="137"/>
  <c r="J293" i="137"/>
  <c r="J294" i="137"/>
  <c r="J296" i="137"/>
  <c r="J297" i="137"/>
  <c r="J298" i="137"/>
  <c r="J299" i="137"/>
  <c r="J300" i="137"/>
  <c r="J301" i="137"/>
  <c r="J302" i="137"/>
  <c r="J303" i="137"/>
  <c r="J304" i="137"/>
  <c r="J305" i="137"/>
  <c r="J306" i="137"/>
  <c r="J308" i="137"/>
  <c r="J309" i="137"/>
  <c r="J310" i="137"/>
  <c r="J311" i="137"/>
  <c r="J312" i="137"/>
  <c r="J313" i="137"/>
  <c r="J314" i="137"/>
  <c r="J315" i="137"/>
  <c r="J316" i="137"/>
  <c r="J317" i="137"/>
  <c r="J318" i="137"/>
  <c r="J320" i="137"/>
  <c r="J321" i="137"/>
  <c r="J322" i="137"/>
  <c r="J323" i="137"/>
  <c r="J324" i="137"/>
  <c r="J325" i="137"/>
  <c r="J326" i="137"/>
  <c r="J327" i="137"/>
  <c r="J328" i="137"/>
  <c r="J329" i="137"/>
  <c r="J330" i="137"/>
  <c r="J332" i="137"/>
  <c r="J333" i="137"/>
  <c r="J334" i="137"/>
  <c r="J335" i="137"/>
  <c r="J336" i="137"/>
  <c r="J337" i="137"/>
  <c r="J338" i="137"/>
  <c r="J339" i="137"/>
  <c r="J340" i="137"/>
  <c r="J341" i="137"/>
  <c r="J342" i="137"/>
  <c r="J344" i="137"/>
  <c r="J345" i="137"/>
  <c r="J346" i="137"/>
  <c r="J347" i="137"/>
  <c r="J348" i="137"/>
  <c r="J349" i="137"/>
  <c r="J350" i="137"/>
  <c r="J351" i="137"/>
  <c r="J352" i="137"/>
  <c r="J353" i="137"/>
  <c r="J354" i="137"/>
  <c r="J356" i="137"/>
  <c r="J357" i="137"/>
  <c r="J358" i="137"/>
  <c r="J359" i="137"/>
  <c r="J360" i="137"/>
  <c r="J361" i="137"/>
  <c r="J362" i="137"/>
  <c r="J363" i="137"/>
  <c r="J364" i="137"/>
  <c r="J365" i="137"/>
  <c r="J366" i="137"/>
  <c r="J368" i="137"/>
  <c r="J369" i="137"/>
  <c r="J370" i="137"/>
  <c r="J371" i="137"/>
  <c r="J372" i="137"/>
  <c r="J373" i="137"/>
  <c r="J374" i="137"/>
  <c r="J375" i="137"/>
  <c r="J376" i="137"/>
  <c r="J377" i="137"/>
  <c r="J378" i="137"/>
  <c r="J380" i="137"/>
  <c r="J381" i="137"/>
  <c r="J382" i="137"/>
  <c r="J383" i="137"/>
  <c r="J384" i="137"/>
  <c r="J385" i="137"/>
  <c r="J386" i="137"/>
  <c r="J387" i="137"/>
  <c r="J388" i="137"/>
  <c r="J389" i="137"/>
  <c r="J390" i="137"/>
  <c r="J392" i="137"/>
  <c r="J393" i="137"/>
  <c r="J394" i="137"/>
  <c r="J395" i="137"/>
  <c r="J396" i="137"/>
  <c r="J397" i="137"/>
  <c r="J398" i="137"/>
  <c r="J399" i="137"/>
  <c r="J400" i="137"/>
  <c r="J401" i="137"/>
  <c r="J402" i="137"/>
  <c r="J404" i="137"/>
  <c r="J405" i="137"/>
  <c r="J406" i="137"/>
  <c r="J407" i="137"/>
  <c r="J408" i="137"/>
  <c r="J409" i="137"/>
  <c r="J410" i="137"/>
  <c r="J411" i="137"/>
  <c r="J412" i="137"/>
  <c r="J413" i="137"/>
  <c r="J414" i="137"/>
  <c r="J416" i="137"/>
  <c r="J417" i="137"/>
  <c r="J418" i="137"/>
  <c r="J419" i="137"/>
  <c r="J420" i="137"/>
  <c r="J421" i="137"/>
  <c r="J422" i="137"/>
  <c r="J423" i="137"/>
  <c r="J424" i="137"/>
  <c r="J425" i="137"/>
  <c r="J426" i="137"/>
  <c r="J428" i="137"/>
  <c r="J429" i="137"/>
  <c r="J430" i="137"/>
  <c r="J431" i="137"/>
  <c r="J432" i="137"/>
  <c r="J433" i="137"/>
  <c r="J434" i="137"/>
  <c r="J435" i="137"/>
  <c r="J436" i="137"/>
  <c r="J437" i="137"/>
  <c r="J438" i="137"/>
  <c r="J440" i="137"/>
  <c r="J441" i="137"/>
  <c r="J442" i="137"/>
  <c r="J443" i="137"/>
  <c r="J444" i="137"/>
  <c r="J445" i="137"/>
  <c r="J446" i="137"/>
  <c r="J447" i="137"/>
  <c r="J448" i="137"/>
  <c r="J449" i="137"/>
  <c r="J450" i="137"/>
  <c r="J452" i="137"/>
  <c r="J453" i="137"/>
  <c r="J454" i="137"/>
  <c r="J455" i="137"/>
  <c r="J456" i="137"/>
  <c r="J457" i="137"/>
  <c r="J458" i="137"/>
  <c r="J459" i="137"/>
  <c r="J460" i="137"/>
  <c r="J461" i="137"/>
  <c r="J462" i="137"/>
  <c r="J464" i="137"/>
  <c r="J465" i="137"/>
  <c r="J466" i="137"/>
  <c r="J467" i="137"/>
  <c r="J468" i="137"/>
  <c r="J469" i="137"/>
  <c r="J470" i="137"/>
  <c r="J471" i="137"/>
  <c r="J472" i="137"/>
  <c r="J473" i="137"/>
  <c r="J474" i="137"/>
  <c r="J476" i="137"/>
  <c r="J477" i="137"/>
  <c r="J478" i="137"/>
  <c r="J479" i="137"/>
  <c r="J480" i="137"/>
  <c r="J481" i="137"/>
  <c r="J482" i="137"/>
  <c r="J483" i="137"/>
  <c r="J484" i="137"/>
  <c r="J485" i="137"/>
  <c r="J486" i="137"/>
  <c r="J488" i="137"/>
  <c r="J489" i="137"/>
  <c r="J490" i="137"/>
  <c r="J491" i="137"/>
  <c r="J492" i="137"/>
  <c r="J493" i="137"/>
  <c r="J494" i="137"/>
  <c r="J495" i="137"/>
  <c r="J496" i="137"/>
  <c r="J497" i="137"/>
  <c r="J498" i="137"/>
  <c r="J500" i="137"/>
  <c r="J501" i="137"/>
  <c r="J502" i="137"/>
  <c r="J503" i="137"/>
  <c r="J504" i="137"/>
  <c r="J505" i="137"/>
  <c r="J506" i="137"/>
  <c r="J507" i="137"/>
  <c r="J508" i="137"/>
  <c r="J509" i="137"/>
  <c r="J510" i="137"/>
  <c r="J512" i="137"/>
  <c r="J513" i="137"/>
  <c r="J514" i="137"/>
  <c r="J515" i="137"/>
  <c r="J516" i="137"/>
  <c r="J517" i="137"/>
  <c r="J518" i="137"/>
  <c r="J519" i="137"/>
  <c r="J520" i="137"/>
  <c r="J521" i="137"/>
  <c r="J522" i="137"/>
  <c r="J524" i="137"/>
  <c r="J525" i="137"/>
  <c r="J526" i="137"/>
  <c r="J527" i="137"/>
  <c r="J528" i="137"/>
  <c r="J529" i="137"/>
  <c r="J530" i="137"/>
  <c r="J531" i="137"/>
  <c r="J532" i="137"/>
  <c r="J533" i="137"/>
  <c r="J534" i="137"/>
  <c r="J536" i="137"/>
  <c r="J537" i="137"/>
  <c r="J538" i="137"/>
  <c r="J539" i="137"/>
  <c r="J540" i="137"/>
  <c r="J541" i="137"/>
  <c r="J542" i="137"/>
  <c r="J543" i="137"/>
  <c r="J544" i="137"/>
  <c r="J545" i="137"/>
  <c r="J546" i="137"/>
  <c r="J548" i="137"/>
  <c r="J549" i="137"/>
  <c r="J550" i="137"/>
  <c r="J551" i="137"/>
  <c r="J552" i="137"/>
  <c r="J553" i="137"/>
  <c r="J554" i="137"/>
  <c r="J555" i="137"/>
  <c r="J556" i="137"/>
  <c r="J557" i="137"/>
  <c r="J558" i="137"/>
  <c r="J560" i="137"/>
  <c r="J561" i="137"/>
  <c r="J562" i="137"/>
  <c r="J563" i="137"/>
  <c r="J564" i="137"/>
  <c r="J565" i="137"/>
  <c r="J566" i="137"/>
  <c r="J567" i="137"/>
  <c r="J568" i="137"/>
  <c r="J569" i="137"/>
  <c r="J570" i="137"/>
  <c r="J572" i="137"/>
  <c r="J573" i="137"/>
  <c r="J574" i="137"/>
  <c r="J575" i="137"/>
  <c r="J576" i="137"/>
  <c r="J577" i="137"/>
  <c r="J578" i="137"/>
  <c r="J579" i="137"/>
  <c r="J580" i="137"/>
  <c r="J581" i="137"/>
  <c r="J582" i="137"/>
  <c r="J584" i="137"/>
  <c r="J585" i="137"/>
  <c r="J586" i="137"/>
  <c r="J587" i="137"/>
  <c r="J588" i="137"/>
  <c r="J589" i="137"/>
  <c r="J590" i="137"/>
  <c r="J591" i="137"/>
  <c r="J592" i="137"/>
  <c r="J593" i="137"/>
  <c r="J594" i="137"/>
  <c r="J596" i="137"/>
  <c r="J597" i="137"/>
  <c r="J598" i="137"/>
  <c r="J599" i="137"/>
  <c r="J600" i="137"/>
  <c r="J601" i="137"/>
  <c r="J602" i="137"/>
  <c r="J603" i="137"/>
  <c r="J604" i="137"/>
  <c r="J605" i="137"/>
  <c r="J606" i="137"/>
  <c r="J608" i="137"/>
  <c r="J609" i="137"/>
  <c r="J610" i="137"/>
  <c r="J611" i="137"/>
  <c r="J612" i="137"/>
  <c r="J613" i="137"/>
  <c r="J614" i="137"/>
  <c r="J615" i="137"/>
  <c r="J616" i="137"/>
  <c r="J617" i="137"/>
  <c r="J618" i="137"/>
  <c r="J620" i="137"/>
  <c r="J621" i="137"/>
  <c r="J622" i="137"/>
  <c r="J623" i="137"/>
  <c r="J624" i="137"/>
  <c r="J625" i="137"/>
  <c r="J626" i="137"/>
  <c r="J627" i="137"/>
  <c r="J628" i="137"/>
  <c r="J629" i="137"/>
  <c r="J630" i="137"/>
  <c r="J632" i="137"/>
  <c r="J633" i="137"/>
  <c r="J634" i="137"/>
  <c r="J635" i="137"/>
  <c r="J636" i="137"/>
  <c r="J637" i="137"/>
  <c r="J638" i="137"/>
  <c r="J639" i="137"/>
  <c r="J640" i="137"/>
  <c r="J641" i="137"/>
  <c r="J642" i="137"/>
  <c r="J644" i="137"/>
  <c r="J645" i="137"/>
  <c r="J646" i="137"/>
  <c r="J647" i="137"/>
  <c r="J648" i="137"/>
  <c r="J649" i="137"/>
  <c r="J650" i="137"/>
  <c r="J651" i="137"/>
  <c r="J652" i="137"/>
  <c r="J653" i="137"/>
  <c r="J654" i="137"/>
  <c r="J656" i="137"/>
  <c r="J657" i="137"/>
  <c r="J658" i="137"/>
  <c r="J659" i="137"/>
  <c r="J660" i="137"/>
  <c r="J661" i="137"/>
  <c r="J662" i="137"/>
  <c r="J663" i="137"/>
  <c r="J664" i="137"/>
  <c r="J665" i="137"/>
  <c r="J666" i="137"/>
  <c r="J668" i="137"/>
  <c r="J669" i="137"/>
  <c r="J670" i="137"/>
  <c r="J671" i="137"/>
  <c r="J672" i="137"/>
  <c r="J673" i="137"/>
  <c r="J674" i="137"/>
  <c r="J675" i="137"/>
  <c r="J676" i="137"/>
  <c r="J677" i="137"/>
  <c r="J678" i="137"/>
  <c r="J680" i="137"/>
  <c r="J681" i="137"/>
  <c r="J682" i="137"/>
  <c r="J683" i="137"/>
  <c r="J684" i="137"/>
  <c r="J685" i="137"/>
  <c r="J686" i="137"/>
  <c r="J687" i="137"/>
  <c r="J688" i="137"/>
  <c r="J689" i="137"/>
  <c r="J690" i="137"/>
  <c r="J692" i="137"/>
  <c r="J693" i="137"/>
  <c r="J694" i="137"/>
  <c r="J695" i="137"/>
  <c r="J696" i="137"/>
  <c r="J697" i="137"/>
  <c r="J698" i="137"/>
  <c r="J699" i="137"/>
  <c r="J700" i="137"/>
  <c r="J701" i="137"/>
  <c r="J702" i="137"/>
  <c r="J704" i="137"/>
  <c r="J705" i="137"/>
  <c r="J706" i="137"/>
  <c r="J707" i="137"/>
  <c r="J708" i="137"/>
  <c r="J709" i="137"/>
  <c r="J710" i="137"/>
  <c r="J711" i="137"/>
  <c r="J712" i="137"/>
  <c r="J713" i="137"/>
  <c r="J714" i="137"/>
  <c r="J716" i="137"/>
  <c r="J717" i="137"/>
  <c r="J718" i="137"/>
  <c r="J719" i="137"/>
  <c r="J720" i="137"/>
  <c r="J721" i="137"/>
  <c r="J722" i="137"/>
  <c r="J723" i="137"/>
  <c r="J724" i="137"/>
  <c r="K2" i="137"/>
  <c r="K3" i="137"/>
  <c r="K4" i="137"/>
  <c r="K5" i="137"/>
  <c r="K6" i="137"/>
  <c r="K8" i="137"/>
  <c r="K9" i="137"/>
  <c r="K10" i="137"/>
  <c r="K11" i="137"/>
  <c r="K12" i="137"/>
  <c r="K13" i="137"/>
  <c r="K14" i="137"/>
  <c r="K15" i="137"/>
  <c r="K16" i="137"/>
  <c r="K17" i="137"/>
  <c r="K18" i="137"/>
  <c r="K20" i="137"/>
  <c r="K21" i="137"/>
  <c r="K22" i="137"/>
  <c r="K23" i="137"/>
  <c r="K24" i="137"/>
  <c r="K25" i="137"/>
  <c r="K26" i="137"/>
  <c r="K27" i="137"/>
  <c r="K28" i="137"/>
  <c r="K29" i="137"/>
  <c r="K30" i="137"/>
  <c r="K32" i="137"/>
  <c r="K33" i="137"/>
  <c r="K34" i="137"/>
  <c r="K35" i="137"/>
  <c r="K36" i="137"/>
  <c r="K37" i="137"/>
  <c r="K38" i="137"/>
  <c r="K39" i="137"/>
  <c r="K40" i="137"/>
  <c r="K41" i="137"/>
  <c r="K42" i="137"/>
  <c r="K44" i="137"/>
  <c r="K45" i="137"/>
  <c r="K46" i="137"/>
  <c r="K47" i="137"/>
  <c r="K48" i="137"/>
  <c r="K49" i="137"/>
  <c r="K50" i="137"/>
  <c r="K51" i="137"/>
  <c r="K52" i="137"/>
  <c r="K53" i="137"/>
  <c r="K54" i="137"/>
  <c r="K56" i="137"/>
  <c r="K57" i="137"/>
  <c r="K58" i="137"/>
  <c r="K59" i="137"/>
  <c r="K60" i="137"/>
  <c r="K61" i="137"/>
  <c r="K62" i="137"/>
  <c r="K63" i="137"/>
  <c r="K64" i="137"/>
  <c r="K65" i="137"/>
  <c r="K66" i="137"/>
  <c r="K68" i="137"/>
  <c r="K69" i="137"/>
  <c r="K70" i="137"/>
  <c r="K71" i="137"/>
  <c r="K72" i="137"/>
  <c r="K73" i="137"/>
  <c r="K74" i="137"/>
  <c r="K75" i="137"/>
  <c r="K76" i="137"/>
  <c r="K77" i="137"/>
  <c r="K78" i="137"/>
  <c r="K80" i="137"/>
  <c r="K81" i="137"/>
  <c r="K82" i="137"/>
  <c r="K83" i="137"/>
  <c r="K84" i="137"/>
  <c r="K85" i="137"/>
  <c r="K86" i="137"/>
  <c r="K87" i="137"/>
  <c r="K88" i="137"/>
  <c r="K89" i="137"/>
  <c r="K90" i="137"/>
  <c r="K92" i="137"/>
  <c r="K93" i="137"/>
  <c r="K94" i="137"/>
  <c r="K95" i="137"/>
  <c r="K96" i="137"/>
  <c r="K97" i="137"/>
  <c r="K98" i="137"/>
  <c r="K99" i="137"/>
  <c r="K100" i="137"/>
  <c r="K101" i="137"/>
  <c r="K102" i="137"/>
  <c r="K104" i="137"/>
  <c r="K105" i="137"/>
  <c r="K106" i="137"/>
  <c r="K107" i="137"/>
  <c r="K108" i="137"/>
  <c r="K109" i="137"/>
  <c r="K110" i="137"/>
  <c r="K111" i="137"/>
  <c r="K112" i="137"/>
  <c r="K113" i="137"/>
  <c r="K114" i="137"/>
  <c r="K116" i="137"/>
  <c r="K117" i="137"/>
  <c r="K118" i="137"/>
  <c r="K119" i="137"/>
  <c r="K120" i="137"/>
  <c r="K121" i="137"/>
  <c r="K122" i="137"/>
  <c r="K123" i="137"/>
  <c r="K124" i="137"/>
  <c r="K125" i="137"/>
  <c r="K126" i="137"/>
  <c r="K128" i="137"/>
  <c r="K129" i="137"/>
  <c r="K130" i="137"/>
  <c r="K131" i="137"/>
  <c r="K132" i="137"/>
  <c r="K133" i="137"/>
  <c r="K134" i="137"/>
  <c r="K135" i="137"/>
  <c r="K136" i="137"/>
  <c r="K137" i="137"/>
  <c r="K138" i="137"/>
  <c r="K140" i="137"/>
  <c r="K141" i="137"/>
  <c r="K142" i="137"/>
  <c r="K143" i="137"/>
  <c r="K144" i="137"/>
  <c r="K145" i="137"/>
  <c r="K146" i="137"/>
  <c r="K147" i="137"/>
  <c r="K148" i="137"/>
  <c r="K149" i="137"/>
  <c r="K150" i="137"/>
  <c r="K152" i="137"/>
  <c r="K153" i="137"/>
  <c r="K154" i="137"/>
  <c r="K155" i="137"/>
  <c r="K156" i="137"/>
  <c r="K157" i="137"/>
  <c r="K158" i="137"/>
  <c r="K159" i="137"/>
  <c r="K160" i="137"/>
  <c r="K161" i="137"/>
  <c r="K162" i="137"/>
  <c r="K164" i="137"/>
  <c r="K165" i="137"/>
  <c r="K166" i="137"/>
  <c r="K167" i="137"/>
  <c r="K168" i="137"/>
  <c r="K169" i="137"/>
  <c r="K170" i="137"/>
  <c r="K171" i="137"/>
  <c r="K172" i="137"/>
  <c r="K173" i="137"/>
  <c r="K174" i="137"/>
  <c r="K176" i="137"/>
  <c r="K177" i="137"/>
  <c r="K178" i="137"/>
  <c r="K179" i="137"/>
  <c r="K180" i="137"/>
  <c r="K181" i="137"/>
  <c r="K182" i="137"/>
  <c r="K183" i="137"/>
  <c r="K184" i="137"/>
  <c r="K185" i="137"/>
  <c r="K186" i="137"/>
  <c r="K188" i="137"/>
  <c r="K189" i="137"/>
  <c r="K190" i="137"/>
  <c r="K191" i="137"/>
  <c r="K192" i="137"/>
  <c r="K193" i="137"/>
  <c r="K194" i="137"/>
  <c r="K195" i="137"/>
  <c r="K196" i="137"/>
  <c r="K197" i="137"/>
  <c r="K198" i="137"/>
  <c r="K200" i="137"/>
  <c r="K201" i="137"/>
  <c r="K202" i="137"/>
  <c r="K203" i="137"/>
  <c r="K204" i="137"/>
  <c r="K205" i="137"/>
  <c r="K206" i="137"/>
  <c r="K207" i="137"/>
  <c r="K208" i="137"/>
  <c r="K209" i="137"/>
  <c r="K210" i="137"/>
  <c r="K212" i="137"/>
  <c r="K213" i="137"/>
  <c r="K214" i="137"/>
  <c r="K215" i="137"/>
  <c r="K216" i="137"/>
  <c r="K217" i="137"/>
  <c r="K218" i="137"/>
  <c r="K219" i="137"/>
  <c r="K220" i="137"/>
  <c r="K221" i="137"/>
  <c r="K222" i="137"/>
  <c r="K224" i="137"/>
  <c r="K225" i="137"/>
  <c r="K226" i="137"/>
  <c r="K227" i="137"/>
  <c r="K228" i="137"/>
  <c r="K229" i="137"/>
  <c r="K230" i="137"/>
  <c r="K231" i="137"/>
  <c r="K232" i="137"/>
  <c r="K233" i="137"/>
  <c r="K234" i="137"/>
  <c r="K236" i="137"/>
  <c r="K237" i="137"/>
  <c r="K238" i="137"/>
  <c r="K239" i="137"/>
  <c r="K240" i="137"/>
  <c r="K241" i="137"/>
  <c r="K242" i="137"/>
  <c r="K243" i="137"/>
  <c r="K244" i="137"/>
  <c r="K245" i="137"/>
  <c r="K246" i="137"/>
  <c r="K248" i="137"/>
  <c r="K249" i="137"/>
  <c r="K250" i="137"/>
  <c r="K251" i="137"/>
  <c r="K252" i="137"/>
  <c r="K253" i="137"/>
  <c r="K254" i="137"/>
  <c r="K255" i="137"/>
  <c r="K256" i="137"/>
  <c r="K257" i="137"/>
  <c r="K258" i="137"/>
  <c r="K260" i="137"/>
  <c r="K261" i="137"/>
  <c r="K262" i="137"/>
  <c r="K263" i="137"/>
  <c r="K264" i="137"/>
  <c r="K265" i="137"/>
  <c r="K266" i="137"/>
  <c r="K267" i="137"/>
  <c r="K268" i="137"/>
  <c r="K269" i="137"/>
  <c r="K270" i="137"/>
  <c r="K272" i="137"/>
  <c r="K273" i="137"/>
  <c r="K274" i="137"/>
  <c r="K275" i="137"/>
  <c r="K276" i="137"/>
  <c r="K277" i="137"/>
  <c r="K278" i="137"/>
  <c r="K279" i="137"/>
  <c r="K280" i="137"/>
  <c r="K281" i="137"/>
  <c r="K282" i="137"/>
  <c r="K284" i="137"/>
  <c r="K285" i="137"/>
  <c r="K286" i="137"/>
  <c r="K287" i="137"/>
  <c r="K288" i="137"/>
  <c r="K289" i="137"/>
  <c r="K290" i="137"/>
  <c r="K291" i="137"/>
  <c r="K292" i="137"/>
  <c r="K293" i="137"/>
  <c r="K294" i="137"/>
  <c r="K296" i="137"/>
  <c r="K297" i="137"/>
  <c r="K298" i="137"/>
  <c r="K299" i="137"/>
  <c r="K300" i="137"/>
  <c r="K301" i="137"/>
  <c r="K302" i="137"/>
  <c r="K303" i="137"/>
  <c r="K304" i="137"/>
  <c r="K305" i="137"/>
  <c r="K306" i="137"/>
  <c r="K308" i="137"/>
  <c r="K309" i="137"/>
  <c r="K310" i="137"/>
  <c r="K311" i="137"/>
  <c r="K312" i="137"/>
  <c r="K313" i="137"/>
  <c r="K314" i="137"/>
  <c r="K315" i="137"/>
  <c r="K316" i="137"/>
  <c r="K317" i="137"/>
  <c r="K318" i="137"/>
  <c r="K320" i="137"/>
  <c r="K321" i="137"/>
  <c r="K322" i="137"/>
  <c r="K323" i="137"/>
  <c r="K324" i="137"/>
  <c r="K325" i="137"/>
  <c r="K326" i="137"/>
  <c r="K327" i="137"/>
  <c r="K328" i="137"/>
  <c r="K329" i="137"/>
  <c r="K330" i="137"/>
  <c r="K332" i="137"/>
  <c r="K333" i="137"/>
  <c r="K334" i="137"/>
  <c r="K335" i="137"/>
  <c r="K336" i="137"/>
  <c r="K337" i="137"/>
  <c r="K338" i="137"/>
  <c r="K339" i="137"/>
  <c r="K340" i="137"/>
  <c r="K341" i="137"/>
  <c r="K342" i="137"/>
  <c r="K344" i="137"/>
  <c r="K345" i="137"/>
  <c r="K346" i="137"/>
  <c r="K347" i="137"/>
  <c r="K348" i="137"/>
  <c r="K349" i="137"/>
  <c r="K350" i="137"/>
  <c r="K351" i="137"/>
  <c r="K352" i="137"/>
  <c r="K353" i="137"/>
  <c r="K354" i="137"/>
  <c r="K356" i="137"/>
  <c r="K357" i="137"/>
  <c r="K358" i="137"/>
  <c r="K359" i="137"/>
  <c r="K360" i="137"/>
  <c r="K361" i="137"/>
  <c r="K362" i="137"/>
  <c r="K363" i="137"/>
  <c r="K364" i="137"/>
  <c r="K365" i="137"/>
  <c r="K366" i="137"/>
  <c r="K368" i="137"/>
  <c r="K369" i="137"/>
  <c r="K370" i="137"/>
  <c r="K371" i="137"/>
  <c r="K372" i="137"/>
  <c r="K373" i="137"/>
  <c r="K374" i="137"/>
  <c r="K375" i="137"/>
  <c r="K376" i="137"/>
  <c r="K377" i="137"/>
  <c r="K378" i="137"/>
  <c r="K380" i="137"/>
  <c r="K381" i="137"/>
  <c r="K382" i="137"/>
  <c r="K383" i="137"/>
  <c r="K384" i="137"/>
  <c r="K385" i="137"/>
  <c r="K386" i="137"/>
  <c r="K387" i="137"/>
  <c r="K388" i="137"/>
  <c r="K389" i="137"/>
  <c r="K390" i="137"/>
  <c r="K392" i="137"/>
  <c r="K393" i="137"/>
  <c r="K394" i="137"/>
  <c r="K395" i="137"/>
  <c r="K396" i="137"/>
  <c r="K397" i="137"/>
  <c r="K398" i="137"/>
  <c r="K399" i="137"/>
  <c r="K400" i="137"/>
  <c r="K401" i="137"/>
  <c r="K402" i="137"/>
  <c r="K404" i="137"/>
  <c r="K405" i="137"/>
  <c r="K406" i="137"/>
  <c r="K407" i="137"/>
  <c r="K408" i="137"/>
  <c r="K409" i="137"/>
  <c r="K410" i="137"/>
  <c r="K411" i="137"/>
  <c r="K412" i="137"/>
  <c r="K413" i="137"/>
  <c r="K414" i="137"/>
  <c r="K416" i="137"/>
  <c r="K417" i="137"/>
  <c r="K418" i="137"/>
  <c r="K419" i="137"/>
  <c r="K420" i="137"/>
  <c r="K421" i="137"/>
  <c r="K422" i="137"/>
  <c r="K423" i="137"/>
  <c r="K424" i="137"/>
  <c r="K425" i="137"/>
  <c r="K426" i="137"/>
  <c r="K428" i="137"/>
  <c r="K429" i="137"/>
  <c r="K430" i="137"/>
  <c r="K431" i="137"/>
  <c r="K432" i="137"/>
  <c r="K433" i="137"/>
  <c r="K434" i="137"/>
  <c r="K435" i="137"/>
  <c r="K436" i="137"/>
  <c r="K437" i="137"/>
  <c r="K438" i="137"/>
  <c r="K440" i="137"/>
  <c r="K441" i="137"/>
  <c r="K442" i="137"/>
  <c r="K443" i="137"/>
  <c r="K444" i="137"/>
  <c r="K445" i="137"/>
  <c r="K446" i="137"/>
  <c r="K447" i="137"/>
  <c r="K448" i="137"/>
  <c r="K449" i="137"/>
  <c r="K450" i="137"/>
  <c r="K452" i="137"/>
  <c r="K453" i="137"/>
  <c r="K454" i="137"/>
  <c r="K455" i="137"/>
  <c r="K456" i="137"/>
  <c r="K457" i="137"/>
  <c r="K458" i="137"/>
  <c r="K459" i="137"/>
  <c r="K460" i="137"/>
  <c r="K461" i="137"/>
  <c r="K462" i="137"/>
  <c r="K464" i="137"/>
  <c r="K465" i="137"/>
  <c r="K466" i="137"/>
  <c r="K467" i="137"/>
  <c r="K468" i="137"/>
  <c r="K469" i="137"/>
  <c r="K470" i="137"/>
  <c r="K471" i="137"/>
  <c r="K472" i="137"/>
  <c r="K473" i="137"/>
  <c r="K474" i="137"/>
  <c r="K476" i="137"/>
  <c r="K477" i="137"/>
  <c r="K478" i="137"/>
  <c r="K479" i="137"/>
  <c r="K480" i="137"/>
  <c r="K481" i="137"/>
  <c r="K482" i="137"/>
  <c r="K483" i="137"/>
  <c r="K484" i="137"/>
  <c r="K485" i="137"/>
  <c r="K486" i="137"/>
  <c r="K488" i="137"/>
  <c r="K489" i="137"/>
  <c r="K490" i="137"/>
  <c r="K491" i="137"/>
  <c r="K492" i="137"/>
  <c r="K493" i="137"/>
  <c r="K494" i="137"/>
  <c r="K495" i="137"/>
  <c r="K496" i="137"/>
  <c r="K497" i="137"/>
  <c r="K498" i="137"/>
  <c r="K500" i="137"/>
  <c r="K501" i="137"/>
  <c r="K502" i="137"/>
  <c r="K503" i="137"/>
  <c r="K504" i="137"/>
  <c r="K505" i="137"/>
  <c r="K506" i="137"/>
  <c r="K507" i="137"/>
  <c r="K508" i="137"/>
  <c r="K509" i="137"/>
  <c r="K510" i="137"/>
  <c r="K512" i="137"/>
  <c r="K513" i="137"/>
  <c r="K514" i="137"/>
  <c r="K515" i="137"/>
  <c r="K516" i="137"/>
  <c r="K517" i="137"/>
  <c r="K518" i="137"/>
  <c r="K519" i="137"/>
  <c r="K520" i="137"/>
  <c r="K521" i="137"/>
  <c r="K522" i="137"/>
  <c r="K524" i="137"/>
  <c r="K525" i="137"/>
  <c r="K526" i="137"/>
  <c r="K527" i="137"/>
  <c r="K528" i="137"/>
  <c r="K529" i="137"/>
  <c r="K530" i="137"/>
  <c r="K531" i="137"/>
  <c r="K532" i="137"/>
  <c r="K533" i="137"/>
  <c r="K534" i="137"/>
  <c r="K536" i="137"/>
  <c r="K537" i="137"/>
  <c r="K538" i="137"/>
  <c r="K539" i="137"/>
  <c r="K540" i="137"/>
  <c r="K541" i="137"/>
  <c r="K542" i="137"/>
  <c r="K543" i="137"/>
  <c r="K544" i="137"/>
  <c r="K545" i="137"/>
  <c r="K546" i="137"/>
  <c r="K548" i="137"/>
  <c r="K549" i="137"/>
  <c r="K550" i="137"/>
  <c r="K551" i="137"/>
  <c r="K552" i="137"/>
  <c r="K553" i="137"/>
  <c r="K554" i="137"/>
  <c r="K555" i="137"/>
  <c r="K556" i="137"/>
  <c r="K557" i="137"/>
  <c r="K558" i="137"/>
  <c r="K560" i="137"/>
  <c r="K561" i="137"/>
  <c r="K562" i="137"/>
  <c r="K563" i="137"/>
  <c r="K564" i="137"/>
  <c r="K565" i="137"/>
  <c r="K566" i="137"/>
  <c r="K567" i="137"/>
  <c r="K568" i="137"/>
  <c r="K569" i="137"/>
  <c r="K570" i="137"/>
  <c r="K572" i="137"/>
  <c r="K573" i="137"/>
  <c r="K574" i="137"/>
  <c r="K575" i="137"/>
  <c r="K576" i="137"/>
  <c r="K577" i="137"/>
  <c r="K578" i="137"/>
  <c r="K579" i="137"/>
  <c r="K580" i="137"/>
  <c r="K581" i="137"/>
  <c r="K582" i="137"/>
  <c r="K584" i="137"/>
  <c r="K585" i="137"/>
  <c r="K586" i="137"/>
  <c r="K587" i="137"/>
  <c r="K588" i="137"/>
  <c r="K589" i="137"/>
  <c r="K590" i="137"/>
  <c r="K591" i="137"/>
  <c r="K592" i="137"/>
  <c r="K593" i="137"/>
  <c r="K594" i="137"/>
  <c r="K596" i="137"/>
  <c r="K597" i="137"/>
  <c r="K598" i="137"/>
  <c r="K599" i="137"/>
  <c r="K600" i="137"/>
  <c r="K601" i="137"/>
  <c r="K602" i="137"/>
  <c r="K603" i="137"/>
  <c r="K604" i="137"/>
  <c r="K605" i="137"/>
  <c r="K606" i="137"/>
  <c r="K608" i="137"/>
  <c r="K609" i="137"/>
  <c r="K610" i="137"/>
  <c r="K611" i="137"/>
  <c r="K612" i="137"/>
  <c r="K613" i="137"/>
  <c r="K614" i="137"/>
  <c r="K615" i="137"/>
  <c r="K616" i="137"/>
  <c r="K617" i="137"/>
  <c r="K618" i="137"/>
  <c r="K620" i="137"/>
  <c r="K621" i="137"/>
  <c r="K622" i="137"/>
  <c r="K623" i="137"/>
  <c r="K624" i="137"/>
  <c r="K625" i="137"/>
  <c r="K626" i="137"/>
  <c r="K627" i="137"/>
  <c r="K628" i="137"/>
  <c r="K629" i="137"/>
  <c r="K630" i="137"/>
  <c r="K632" i="137"/>
  <c r="K633" i="137"/>
  <c r="K634" i="137"/>
  <c r="K635" i="137"/>
  <c r="K636" i="137"/>
  <c r="K637" i="137"/>
  <c r="K638" i="137"/>
  <c r="K639" i="137"/>
  <c r="K640" i="137"/>
  <c r="K641" i="137"/>
  <c r="K642" i="137"/>
  <c r="K644" i="137"/>
  <c r="K645" i="137"/>
  <c r="K646" i="137"/>
  <c r="K647" i="137"/>
  <c r="K648" i="137"/>
  <c r="K649" i="137"/>
  <c r="K650" i="137"/>
  <c r="K651" i="137"/>
  <c r="K652" i="137"/>
  <c r="K653" i="137"/>
  <c r="K654" i="137"/>
  <c r="K656" i="137"/>
  <c r="K657" i="137"/>
  <c r="K658" i="137"/>
  <c r="K659" i="137"/>
  <c r="K660" i="137"/>
  <c r="K661" i="137"/>
  <c r="K662" i="137"/>
  <c r="K663" i="137"/>
  <c r="K664" i="137"/>
  <c r="K665" i="137"/>
  <c r="K666" i="137"/>
  <c r="K668" i="137"/>
  <c r="K669" i="137"/>
  <c r="K670" i="137"/>
  <c r="K671" i="137"/>
  <c r="K672" i="137"/>
  <c r="K673" i="137"/>
  <c r="K674" i="137"/>
  <c r="K675" i="137"/>
  <c r="K676" i="137"/>
  <c r="K677" i="137"/>
  <c r="K678" i="137"/>
  <c r="K680" i="137"/>
  <c r="K681" i="137"/>
  <c r="K682" i="137"/>
  <c r="K683" i="137"/>
  <c r="K684" i="137"/>
  <c r="K685" i="137"/>
  <c r="K686" i="137"/>
  <c r="K687" i="137"/>
  <c r="K688" i="137"/>
  <c r="K689" i="137"/>
  <c r="K690" i="137"/>
  <c r="K692" i="137"/>
  <c r="K693" i="137"/>
  <c r="K694" i="137"/>
  <c r="K695" i="137"/>
  <c r="K696" i="137"/>
  <c r="K697" i="137"/>
  <c r="K698" i="137"/>
  <c r="K699" i="137"/>
  <c r="K700" i="137"/>
  <c r="K701" i="137"/>
  <c r="K702" i="137"/>
  <c r="K704" i="137"/>
  <c r="K705" i="137"/>
  <c r="K706" i="137"/>
  <c r="K707" i="137"/>
  <c r="K708" i="137"/>
  <c r="K709" i="137"/>
  <c r="K710" i="137"/>
  <c r="K711" i="137"/>
  <c r="K712" i="137"/>
  <c r="K713" i="137"/>
  <c r="K714" i="137"/>
  <c r="K716" i="137"/>
  <c r="K717" i="137"/>
  <c r="K718" i="137"/>
  <c r="K719" i="137"/>
  <c r="K720" i="137"/>
  <c r="K721" i="137"/>
  <c r="K722" i="137"/>
  <c r="K723" i="137"/>
  <c r="K724" i="137"/>
  <c r="L2" i="137"/>
  <c r="L3" i="137"/>
  <c r="L4" i="137"/>
  <c r="L5" i="137"/>
  <c r="L6" i="137"/>
  <c r="L8" i="137"/>
  <c r="L9" i="137"/>
  <c r="L10" i="137"/>
  <c r="L11" i="137"/>
  <c r="L12" i="137"/>
  <c r="L13" i="137"/>
  <c r="L14" i="137"/>
  <c r="L15" i="137"/>
  <c r="L16" i="137"/>
  <c r="L17" i="137"/>
  <c r="L18" i="137"/>
  <c r="L20" i="137"/>
  <c r="L21" i="137"/>
  <c r="L22" i="137"/>
  <c r="L23" i="137"/>
  <c r="L24" i="137"/>
  <c r="L25" i="137"/>
  <c r="L26" i="137"/>
  <c r="L27" i="137"/>
  <c r="L28" i="137"/>
  <c r="L29" i="137"/>
  <c r="L30" i="137"/>
  <c r="L32" i="137"/>
  <c r="L33" i="137"/>
  <c r="L34" i="137"/>
  <c r="L35" i="137"/>
  <c r="L36" i="137"/>
  <c r="L37" i="137"/>
  <c r="L38" i="137"/>
  <c r="L39" i="137"/>
  <c r="L40" i="137"/>
  <c r="L41" i="137"/>
  <c r="L42" i="137"/>
  <c r="L44" i="137"/>
  <c r="L45" i="137"/>
  <c r="L46" i="137"/>
  <c r="L47" i="137"/>
  <c r="L48" i="137"/>
  <c r="L49" i="137"/>
  <c r="L50" i="137"/>
  <c r="L51" i="137"/>
  <c r="L52" i="137"/>
  <c r="L53" i="137"/>
  <c r="L54" i="137"/>
  <c r="L56" i="137"/>
  <c r="L57" i="137"/>
  <c r="L58" i="137"/>
  <c r="L59" i="137"/>
  <c r="L60" i="137"/>
  <c r="L61" i="137"/>
  <c r="L62" i="137"/>
  <c r="L63" i="137"/>
  <c r="L64" i="137"/>
  <c r="L65" i="137"/>
  <c r="L66" i="137"/>
  <c r="L68" i="137"/>
  <c r="L69" i="137"/>
  <c r="L70" i="137"/>
  <c r="L71" i="137"/>
  <c r="L72" i="137"/>
  <c r="L73" i="137"/>
  <c r="L74" i="137"/>
  <c r="L75" i="137"/>
  <c r="L76" i="137"/>
  <c r="L77" i="137"/>
  <c r="L78" i="137"/>
  <c r="L80" i="137"/>
  <c r="L81" i="137"/>
  <c r="L82" i="137"/>
  <c r="L83" i="137"/>
  <c r="L84" i="137"/>
  <c r="L85" i="137"/>
  <c r="L86" i="137"/>
  <c r="L87" i="137"/>
  <c r="L88" i="137"/>
  <c r="L89" i="137"/>
  <c r="L90" i="137"/>
  <c r="L92" i="137"/>
  <c r="L93" i="137"/>
  <c r="L94" i="137"/>
  <c r="L95" i="137"/>
  <c r="L96" i="137"/>
  <c r="L97" i="137"/>
  <c r="L98" i="137"/>
  <c r="L99" i="137"/>
  <c r="L100" i="137"/>
  <c r="L101" i="137"/>
  <c r="L102" i="137"/>
  <c r="L104" i="137"/>
  <c r="L105" i="137"/>
  <c r="L106" i="137"/>
  <c r="L107" i="137"/>
  <c r="L108" i="137"/>
  <c r="L109" i="137"/>
  <c r="L110" i="137"/>
  <c r="L111" i="137"/>
  <c r="L112" i="137"/>
  <c r="L113" i="137"/>
  <c r="L114" i="137"/>
  <c r="L116" i="137"/>
  <c r="L117" i="137"/>
  <c r="L118" i="137"/>
  <c r="L119" i="137"/>
  <c r="L120" i="137"/>
  <c r="L121" i="137"/>
  <c r="L122" i="137"/>
  <c r="L123" i="137"/>
  <c r="L124" i="137"/>
  <c r="L125" i="137"/>
  <c r="L126" i="137"/>
  <c r="L128" i="137"/>
  <c r="L129" i="137"/>
  <c r="L130" i="137"/>
  <c r="L131" i="137"/>
  <c r="L132" i="137"/>
  <c r="L133" i="137"/>
  <c r="L134" i="137"/>
  <c r="L135" i="137"/>
  <c r="L136" i="137"/>
  <c r="L137" i="137"/>
  <c r="L138" i="137"/>
  <c r="L140" i="137"/>
  <c r="L141" i="137"/>
  <c r="L142" i="137"/>
  <c r="L143" i="137"/>
  <c r="L144" i="137"/>
  <c r="L145" i="137"/>
  <c r="L146" i="137"/>
  <c r="L147" i="137"/>
  <c r="L148" i="137"/>
  <c r="L149" i="137"/>
  <c r="L150" i="137"/>
  <c r="L152" i="137"/>
  <c r="L153" i="137"/>
  <c r="L154" i="137"/>
  <c r="L155" i="137"/>
  <c r="L156" i="137"/>
  <c r="L157" i="137"/>
  <c r="L158" i="137"/>
  <c r="L159" i="137"/>
  <c r="L160" i="137"/>
  <c r="L161" i="137"/>
  <c r="L162" i="137"/>
  <c r="L164" i="137"/>
  <c r="L165" i="137"/>
  <c r="L166" i="137"/>
  <c r="L167" i="137"/>
  <c r="L168" i="137"/>
  <c r="L169" i="137"/>
  <c r="L170" i="137"/>
  <c r="L171" i="137"/>
  <c r="L172" i="137"/>
  <c r="L173" i="137"/>
  <c r="L174" i="137"/>
  <c r="L176" i="137"/>
  <c r="L177" i="137"/>
  <c r="L178" i="137"/>
  <c r="L179" i="137"/>
  <c r="L180" i="137"/>
  <c r="L181" i="137"/>
  <c r="L182" i="137"/>
  <c r="L183" i="137"/>
  <c r="L184" i="137"/>
  <c r="L185" i="137"/>
  <c r="L186" i="137"/>
  <c r="L188" i="137"/>
  <c r="L189" i="137"/>
  <c r="L190" i="137"/>
  <c r="L191" i="137"/>
  <c r="L192" i="137"/>
  <c r="L193" i="137"/>
  <c r="L194" i="137"/>
  <c r="L195" i="137"/>
  <c r="L196" i="137"/>
  <c r="L197" i="137"/>
  <c r="L198" i="137"/>
  <c r="L200" i="137"/>
  <c r="L201" i="137"/>
  <c r="L202" i="137"/>
  <c r="L203" i="137"/>
  <c r="L204" i="137"/>
  <c r="L205" i="137"/>
  <c r="L206" i="137"/>
  <c r="L207" i="137"/>
  <c r="L208" i="137"/>
  <c r="L209" i="137"/>
  <c r="L210" i="137"/>
  <c r="L212" i="137"/>
  <c r="L213" i="137"/>
  <c r="L214" i="137"/>
  <c r="L215" i="137"/>
  <c r="L216" i="137"/>
  <c r="L217" i="137"/>
  <c r="L218" i="137"/>
  <c r="L219" i="137"/>
  <c r="L220" i="137"/>
  <c r="L221" i="137"/>
  <c r="L222" i="137"/>
  <c r="L224" i="137"/>
  <c r="L225" i="137"/>
  <c r="L226" i="137"/>
  <c r="L227" i="137"/>
  <c r="L228" i="137"/>
  <c r="L229" i="137"/>
  <c r="L230" i="137"/>
  <c r="L231" i="137"/>
  <c r="L232" i="137"/>
  <c r="L233" i="137"/>
  <c r="L234" i="137"/>
  <c r="L236" i="137"/>
  <c r="L237" i="137"/>
  <c r="L238" i="137"/>
  <c r="L239" i="137"/>
  <c r="L240" i="137"/>
  <c r="L241" i="137"/>
  <c r="L242" i="137"/>
  <c r="L243" i="137"/>
  <c r="L244" i="137"/>
  <c r="L245" i="137"/>
  <c r="L246" i="137"/>
  <c r="L248" i="137"/>
  <c r="L249" i="137"/>
  <c r="L250" i="137"/>
  <c r="L251" i="137"/>
  <c r="L252" i="137"/>
  <c r="L253" i="137"/>
  <c r="L254" i="137"/>
  <c r="L255" i="137"/>
  <c r="L256" i="137"/>
  <c r="L257" i="137"/>
  <c r="L258" i="137"/>
  <c r="L260" i="137"/>
  <c r="L261" i="137"/>
  <c r="L262" i="137"/>
  <c r="L263" i="137"/>
  <c r="L264" i="137"/>
  <c r="L265" i="137"/>
  <c r="L266" i="137"/>
  <c r="L267" i="137"/>
  <c r="L268" i="137"/>
  <c r="L269" i="137"/>
  <c r="L270" i="137"/>
  <c r="L272" i="137"/>
  <c r="L273" i="137"/>
  <c r="L274" i="137"/>
  <c r="L275" i="137"/>
  <c r="L276" i="137"/>
  <c r="L277" i="137"/>
  <c r="L278" i="137"/>
  <c r="L279" i="137"/>
  <c r="L280" i="137"/>
  <c r="L281" i="137"/>
  <c r="L282" i="137"/>
  <c r="L284" i="137"/>
  <c r="L285" i="137"/>
  <c r="L286" i="137"/>
  <c r="L287" i="137"/>
  <c r="L288" i="137"/>
  <c r="L289" i="137"/>
  <c r="L290" i="137"/>
  <c r="L291" i="137"/>
  <c r="L292" i="137"/>
  <c r="L293" i="137"/>
  <c r="L294" i="137"/>
  <c r="L296" i="137"/>
  <c r="L297" i="137"/>
  <c r="L298" i="137"/>
  <c r="L299" i="137"/>
  <c r="L300" i="137"/>
  <c r="L301" i="137"/>
  <c r="L302" i="137"/>
  <c r="L303" i="137"/>
  <c r="L304" i="137"/>
  <c r="L305" i="137"/>
  <c r="L306" i="137"/>
  <c r="L308" i="137"/>
  <c r="L309" i="137"/>
  <c r="L310" i="137"/>
  <c r="L311" i="137"/>
  <c r="L312" i="137"/>
  <c r="L313" i="137"/>
  <c r="L314" i="137"/>
  <c r="L315" i="137"/>
  <c r="L316" i="137"/>
  <c r="L317" i="137"/>
  <c r="L318" i="137"/>
  <c r="L320" i="137"/>
  <c r="L321" i="137"/>
  <c r="L322" i="137"/>
  <c r="L323" i="137"/>
  <c r="L324" i="137"/>
  <c r="L325" i="137"/>
  <c r="L326" i="137"/>
  <c r="L327" i="137"/>
  <c r="L328" i="137"/>
  <c r="L329" i="137"/>
  <c r="L330" i="137"/>
  <c r="L332" i="137"/>
  <c r="L333" i="137"/>
  <c r="L334" i="137"/>
  <c r="L335" i="137"/>
  <c r="L336" i="137"/>
  <c r="L337" i="137"/>
  <c r="L338" i="137"/>
  <c r="L339" i="137"/>
  <c r="L340" i="137"/>
  <c r="L341" i="137"/>
  <c r="L342" i="137"/>
  <c r="L344" i="137"/>
  <c r="L345" i="137"/>
  <c r="L346" i="137"/>
  <c r="L347" i="137"/>
  <c r="L348" i="137"/>
  <c r="L349" i="137"/>
  <c r="L350" i="137"/>
  <c r="L351" i="137"/>
  <c r="L352" i="137"/>
  <c r="L353" i="137"/>
  <c r="L354" i="137"/>
  <c r="L356" i="137"/>
  <c r="L357" i="137"/>
  <c r="L358" i="137"/>
  <c r="L359" i="137"/>
  <c r="L360" i="137"/>
  <c r="L361" i="137"/>
  <c r="L362" i="137"/>
  <c r="L363" i="137"/>
  <c r="L364" i="137"/>
  <c r="L365" i="137"/>
  <c r="L366" i="137"/>
  <c r="L368" i="137"/>
  <c r="L369" i="137"/>
  <c r="L370" i="137"/>
  <c r="L371" i="137"/>
  <c r="L372" i="137"/>
  <c r="L373" i="137"/>
  <c r="L374" i="137"/>
  <c r="L375" i="137"/>
  <c r="L376" i="137"/>
  <c r="L377" i="137"/>
  <c r="L378" i="137"/>
  <c r="L380" i="137"/>
  <c r="L381" i="137"/>
  <c r="L382" i="137"/>
  <c r="L383" i="137"/>
  <c r="L384" i="137"/>
  <c r="L385" i="137"/>
  <c r="L386" i="137"/>
  <c r="L387" i="137"/>
  <c r="L388" i="137"/>
  <c r="L389" i="137"/>
  <c r="L390" i="137"/>
  <c r="L392" i="137"/>
  <c r="L393" i="137"/>
  <c r="L394" i="137"/>
  <c r="L395" i="137"/>
  <c r="L396" i="137"/>
  <c r="L397" i="137"/>
  <c r="L398" i="137"/>
  <c r="L399" i="137"/>
  <c r="L400" i="137"/>
  <c r="L401" i="137"/>
  <c r="L402" i="137"/>
  <c r="L404" i="137"/>
  <c r="L405" i="137"/>
  <c r="L406" i="137"/>
  <c r="L407" i="137"/>
  <c r="L408" i="137"/>
  <c r="L409" i="137"/>
  <c r="L410" i="137"/>
  <c r="L411" i="137"/>
  <c r="L412" i="137"/>
  <c r="L413" i="137"/>
  <c r="L414" i="137"/>
  <c r="L416" i="137"/>
  <c r="L417" i="137"/>
  <c r="L418" i="137"/>
  <c r="L419" i="137"/>
  <c r="L420" i="137"/>
  <c r="L421" i="137"/>
  <c r="L422" i="137"/>
  <c r="L423" i="137"/>
  <c r="L424" i="137"/>
  <c r="L425" i="137"/>
  <c r="L426" i="137"/>
  <c r="L428" i="137"/>
  <c r="L429" i="137"/>
  <c r="L430" i="137"/>
  <c r="L431" i="137"/>
  <c r="L432" i="137"/>
  <c r="L433" i="137"/>
  <c r="L434" i="137"/>
  <c r="L435" i="137"/>
  <c r="L436" i="137"/>
  <c r="L437" i="137"/>
  <c r="L438" i="137"/>
  <c r="L440" i="137"/>
  <c r="L441" i="137"/>
  <c r="L442" i="137"/>
  <c r="L443" i="137"/>
  <c r="L444" i="137"/>
  <c r="L445" i="137"/>
  <c r="L446" i="137"/>
  <c r="L447" i="137"/>
  <c r="L448" i="137"/>
  <c r="L449" i="137"/>
  <c r="L450" i="137"/>
  <c r="L452" i="137"/>
  <c r="L453" i="137"/>
  <c r="L454" i="137"/>
  <c r="L455" i="137"/>
  <c r="L456" i="137"/>
  <c r="L457" i="137"/>
  <c r="L458" i="137"/>
  <c r="L459" i="137"/>
  <c r="L460" i="137"/>
  <c r="L461" i="137"/>
  <c r="L462" i="137"/>
  <c r="L464" i="137"/>
  <c r="L465" i="137"/>
  <c r="L466" i="137"/>
  <c r="L467" i="137"/>
  <c r="L468" i="137"/>
  <c r="L469" i="137"/>
  <c r="L470" i="137"/>
  <c r="L471" i="137"/>
  <c r="L472" i="137"/>
  <c r="L473" i="137"/>
  <c r="L474" i="137"/>
  <c r="L476" i="137"/>
  <c r="L477" i="137"/>
  <c r="L478" i="137"/>
  <c r="L479" i="137"/>
  <c r="L480" i="137"/>
  <c r="L481" i="137"/>
  <c r="L482" i="137"/>
  <c r="L483" i="137"/>
  <c r="L484" i="137"/>
  <c r="L485" i="137"/>
  <c r="L486" i="137"/>
  <c r="L488" i="137"/>
  <c r="L489" i="137"/>
  <c r="L490" i="137"/>
  <c r="L491" i="137"/>
  <c r="L492" i="137"/>
  <c r="L493" i="137"/>
  <c r="L494" i="137"/>
  <c r="L495" i="137"/>
  <c r="L496" i="137"/>
  <c r="L497" i="137"/>
  <c r="L498" i="137"/>
  <c r="L500" i="137"/>
  <c r="L501" i="137"/>
  <c r="L502" i="137"/>
  <c r="L503" i="137"/>
  <c r="L504" i="137"/>
  <c r="L505" i="137"/>
  <c r="L506" i="137"/>
  <c r="L507" i="137"/>
  <c r="L508" i="137"/>
  <c r="L509" i="137"/>
  <c r="L510" i="137"/>
  <c r="L512" i="137"/>
  <c r="L513" i="137"/>
  <c r="L514" i="137"/>
  <c r="L515" i="137"/>
  <c r="L516" i="137"/>
  <c r="L517" i="137"/>
  <c r="L518" i="137"/>
  <c r="L519" i="137"/>
  <c r="L520" i="137"/>
  <c r="L521" i="137"/>
  <c r="L522" i="137"/>
  <c r="L524" i="137"/>
  <c r="L525" i="137"/>
  <c r="L526" i="137"/>
  <c r="L527" i="137"/>
  <c r="L528" i="137"/>
  <c r="L529" i="137"/>
  <c r="L530" i="137"/>
  <c r="L531" i="137"/>
  <c r="L532" i="137"/>
  <c r="L533" i="137"/>
  <c r="L534" i="137"/>
  <c r="L536" i="137"/>
  <c r="L537" i="137"/>
  <c r="L538" i="137"/>
  <c r="L539" i="137"/>
  <c r="L540" i="137"/>
  <c r="L541" i="137"/>
  <c r="L542" i="137"/>
  <c r="L543" i="137"/>
  <c r="L544" i="137"/>
  <c r="L545" i="137"/>
  <c r="L546" i="137"/>
  <c r="L548" i="137"/>
  <c r="L549" i="137"/>
  <c r="L550" i="137"/>
  <c r="L551" i="137"/>
  <c r="L552" i="137"/>
  <c r="L553" i="137"/>
  <c r="L554" i="137"/>
  <c r="L555" i="137"/>
  <c r="L556" i="137"/>
  <c r="L557" i="137"/>
  <c r="L558" i="137"/>
  <c r="L560" i="137"/>
  <c r="L561" i="137"/>
  <c r="L562" i="137"/>
  <c r="L563" i="137"/>
  <c r="L564" i="137"/>
  <c r="L565" i="137"/>
  <c r="L566" i="137"/>
  <c r="L567" i="137"/>
  <c r="L568" i="137"/>
  <c r="L569" i="137"/>
  <c r="L570" i="137"/>
  <c r="L572" i="137"/>
  <c r="L573" i="137"/>
  <c r="L574" i="137"/>
  <c r="L575" i="137"/>
  <c r="L576" i="137"/>
  <c r="L577" i="137"/>
  <c r="L578" i="137"/>
  <c r="L579" i="137"/>
  <c r="L580" i="137"/>
  <c r="L581" i="137"/>
  <c r="L582" i="137"/>
  <c r="L584" i="137"/>
  <c r="L585" i="137"/>
  <c r="L586" i="137"/>
  <c r="L587" i="137"/>
  <c r="L588" i="137"/>
  <c r="L589" i="137"/>
  <c r="L590" i="137"/>
  <c r="L591" i="137"/>
  <c r="L592" i="137"/>
  <c r="L593" i="137"/>
  <c r="L594" i="137"/>
  <c r="L596" i="137"/>
  <c r="L597" i="137"/>
  <c r="L598" i="137"/>
  <c r="L599" i="137"/>
  <c r="L600" i="137"/>
  <c r="L601" i="137"/>
  <c r="L602" i="137"/>
  <c r="L603" i="137"/>
  <c r="L604" i="137"/>
  <c r="L605" i="137"/>
  <c r="L606" i="137"/>
  <c r="L608" i="137"/>
  <c r="L609" i="137"/>
  <c r="L610" i="137"/>
  <c r="L611" i="137"/>
  <c r="L612" i="137"/>
  <c r="L613" i="137"/>
  <c r="L614" i="137"/>
  <c r="L615" i="137"/>
  <c r="L616" i="137"/>
  <c r="L617" i="137"/>
  <c r="L618" i="137"/>
  <c r="L620" i="137"/>
  <c r="L621" i="137"/>
  <c r="L622" i="137"/>
  <c r="L623" i="137"/>
  <c r="L624" i="137"/>
  <c r="L625" i="137"/>
  <c r="L626" i="137"/>
  <c r="L627" i="137"/>
  <c r="L628" i="137"/>
  <c r="L629" i="137"/>
  <c r="L630" i="137"/>
  <c r="L632" i="137"/>
  <c r="L633" i="137"/>
  <c r="L634" i="137"/>
  <c r="L635" i="137"/>
  <c r="L636" i="137"/>
  <c r="L637" i="137"/>
  <c r="L638" i="137"/>
  <c r="L639" i="137"/>
  <c r="L640" i="137"/>
  <c r="L641" i="137"/>
  <c r="L642" i="137"/>
  <c r="L644" i="137"/>
  <c r="L645" i="137"/>
  <c r="L646" i="137"/>
  <c r="L647" i="137"/>
  <c r="L648" i="137"/>
  <c r="L649" i="137"/>
  <c r="L650" i="137"/>
  <c r="L651" i="137"/>
  <c r="L652" i="137"/>
  <c r="L653" i="137"/>
  <c r="L654" i="137"/>
  <c r="L656" i="137"/>
  <c r="L657" i="137"/>
  <c r="L658" i="137"/>
  <c r="L659" i="137"/>
  <c r="L660" i="137"/>
  <c r="L661" i="137"/>
  <c r="L662" i="137"/>
  <c r="L663" i="137"/>
  <c r="L664" i="137"/>
  <c r="L665" i="137"/>
  <c r="L666" i="137"/>
  <c r="L668" i="137"/>
  <c r="L669" i="137"/>
  <c r="L670" i="137"/>
  <c r="L671" i="137"/>
  <c r="L672" i="137"/>
  <c r="L673" i="137"/>
  <c r="L674" i="137"/>
  <c r="L675" i="137"/>
  <c r="L676" i="137"/>
  <c r="L677" i="137"/>
  <c r="L678" i="137"/>
  <c r="L680" i="137"/>
  <c r="L681" i="137"/>
  <c r="L682" i="137"/>
  <c r="L683" i="137"/>
  <c r="L684" i="137"/>
  <c r="L685" i="137"/>
  <c r="L686" i="137"/>
  <c r="L687" i="137"/>
  <c r="L688" i="137"/>
  <c r="L689" i="137"/>
  <c r="L690" i="137"/>
  <c r="L692" i="137"/>
  <c r="L693" i="137"/>
  <c r="L694" i="137"/>
  <c r="L695" i="137"/>
  <c r="L696" i="137"/>
  <c r="L697" i="137"/>
  <c r="L698" i="137"/>
  <c r="L699" i="137"/>
  <c r="L700" i="137"/>
  <c r="L701" i="137"/>
  <c r="L702" i="137"/>
  <c r="L704" i="137"/>
  <c r="L705" i="137"/>
  <c r="L706" i="137"/>
  <c r="L707" i="137"/>
  <c r="L708" i="137"/>
  <c r="L709" i="137"/>
  <c r="L710" i="137"/>
  <c r="L711" i="137"/>
  <c r="L712" i="137"/>
  <c r="L713" i="137"/>
  <c r="L714" i="137"/>
  <c r="L716" i="137"/>
  <c r="L717" i="137"/>
  <c r="L718" i="137"/>
  <c r="L719" i="137"/>
  <c r="L720" i="137"/>
  <c r="L721" i="137"/>
  <c r="L722" i="137"/>
  <c r="L723" i="137"/>
  <c r="L724" i="137"/>
  <c r="B2" i="135"/>
  <c r="M2" i="135" s="1"/>
  <c r="B3" i="135"/>
  <c r="B4" i="135"/>
  <c r="M4" i="135" s="1"/>
  <c r="B5" i="135"/>
  <c r="B6" i="135"/>
  <c r="M6" i="135" s="1"/>
  <c r="B7" i="135"/>
  <c r="B8" i="135"/>
  <c r="M8" i="135" s="1"/>
  <c r="B9" i="135"/>
  <c r="M9" i="135" s="1"/>
  <c r="B10" i="135"/>
  <c r="M10" i="135" s="1"/>
  <c r="B11" i="135"/>
  <c r="M11" i="135" s="1"/>
  <c r="B12" i="135"/>
  <c r="B13" i="135"/>
  <c r="M13" i="135" s="1"/>
  <c r="B14" i="135"/>
  <c r="M14" i="135" s="1"/>
  <c r="B15" i="135"/>
  <c r="B16" i="135"/>
  <c r="B17" i="135"/>
  <c r="B18" i="135"/>
  <c r="M18" i="135" s="1"/>
  <c r="B19" i="135"/>
  <c r="B20" i="135"/>
  <c r="M20" i="135" s="1"/>
  <c r="B21" i="135"/>
  <c r="M21" i="135" s="1"/>
  <c r="B22" i="135"/>
  <c r="M22" i="135" s="1"/>
  <c r="B23" i="135"/>
  <c r="M23" i="135" s="1"/>
  <c r="B24" i="135"/>
  <c r="B25" i="135"/>
  <c r="M25" i="135" s="1"/>
  <c r="B26" i="135"/>
  <c r="B27" i="135"/>
  <c r="B28" i="135"/>
  <c r="B29" i="135"/>
  <c r="B30" i="135"/>
  <c r="M30" i="135" s="1"/>
  <c r="B31" i="135"/>
  <c r="B32" i="135"/>
  <c r="M32" i="135" s="1"/>
  <c r="B33" i="135"/>
  <c r="B34" i="135"/>
  <c r="M34" i="135" s="1"/>
  <c r="B35" i="135"/>
  <c r="M35" i="135" s="1"/>
  <c r="B36" i="135"/>
  <c r="B37" i="135"/>
  <c r="M37" i="135" s="1"/>
  <c r="B38" i="135"/>
  <c r="M38" i="135" s="1"/>
  <c r="B39" i="135"/>
  <c r="B40" i="135"/>
  <c r="M40" i="135" s="1"/>
  <c r="B41" i="135"/>
  <c r="B42" i="135"/>
  <c r="M42" i="135" s="1"/>
  <c r="B43" i="135"/>
  <c r="B44" i="135"/>
  <c r="M44" i="135" s="1"/>
  <c r="B45" i="135"/>
  <c r="M45" i="135" s="1"/>
  <c r="B46" i="135"/>
  <c r="M46" i="135" s="1"/>
  <c r="B47" i="135"/>
  <c r="M47" i="135" s="1"/>
  <c r="B48" i="135"/>
  <c r="B49" i="135"/>
  <c r="M49" i="135" s="1"/>
  <c r="B50" i="135"/>
  <c r="B51" i="135"/>
  <c r="B52" i="135"/>
  <c r="M52" i="135" s="1"/>
  <c r="B53" i="135"/>
  <c r="B54" i="135"/>
  <c r="M54" i="135" s="1"/>
  <c r="B55" i="135"/>
  <c r="B56" i="135"/>
  <c r="M56" i="135" s="1"/>
  <c r="B57" i="135"/>
  <c r="B58" i="135"/>
  <c r="M58" i="135" s="1"/>
  <c r="B59" i="135"/>
  <c r="M59" i="135" s="1"/>
  <c r="B60" i="135"/>
  <c r="B61" i="135"/>
  <c r="M61" i="135" s="1"/>
  <c r="B62" i="135"/>
  <c r="M62" i="135" s="1"/>
  <c r="B63" i="135"/>
  <c r="M63" i="135" s="1"/>
  <c r="B64" i="135"/>
  <c r="B65" i="135"/>
  <c r="B66" i="135"/>
  <c r="M66" i="135" s="1"/>
  <c r="B67" i="135"/>
  <c r="B68" i="135"/>
  <c r="M68" i="135" s="1"/>
  <c r="B69" i="135"/>
  <c r="M69" i="135" s="1"/>
  <c r="B70" i="135"/>
  <c r="M70" i="135" s="1"/>
  <c r="B71" i="135"/>
  <c r="M71" i="135" s="1"/>
  <c r="B72" i="135"/>
  <c r="B73" i="135"/>
  <c r="M73" i="135" s="1"/>
  <c r="B74" i="135"/>
  <c r="E404" i="92" s="1"/>
  <c r="B75" i="135"/>
  <c r="M75" i="135" s="1"/>
  <c r="B76" i="135"/>
  <c r="M76" i="135" s="1"/>
  <c r="B77" i="135"/>
  <c r="B78" i="135"/>
  <c r="M78" i="135" s="1"/>
  <c r="B79" i="135"/>
  <c r="B80" i="135"/>
  <c r="M80" i="135" s="1"/>
  <c r="B81" i="135"/>
  <c r="B82" i="135"/>
  <c r="M82" i="135" s="1"/>
  <c r="B83" i="135"/>
  <c r="M83" i="135" s="1"/>
  <c r="B84" i="135"/>
  <c r="B85" i="135"/>
  <c r="M85" i="135" s="1"/>
  <c r="B86" i="135"/>
  <c r="M86" i="135" s="1"/>
  <c r="B87" i="135"/>
  <c r="B88" i="135"/>
  <c r="M88" i="135" s="1"/>
  <c r="B89" i="135"/>
  <c r="B90" i="135"/>
  <c r="M90" i="135" s="1"/>
  <c r="B91" i="135"/>
  <c r="B92" i="135"/>
  <c r="M92" i="135" s="1"/>
  <c r="B93" i="135"/>
  <c r="B94" i="135"/>
  <c r="M94" i="135" s="1"/>
  <c r="B95" i="135"/>
  <c r="M95" i="135" s="1"/>
  <c r="B96" i="135"/>
  <c r="B97" i="135"/>
  <c r="M97" i="135" s="1"/>
  <c r="B98" i="135"/>
  <c r="M98" i="135" s="1"/>
  <c r="B99" i="135"/>
  <c r="B100" i="135"/>
  <c r="B101" i="135"/>
  <c r="M101" i="135" s="1"/>
  <c r="B102" i="135"/>
  <c r="M102" i="135" s="1"/>
  <c r="B103" i="135"/>
  <c r="M103" i="135" s="1"/>
  <c r="B104" i="135"/>
  <c r="M104" i="135" s="1"/>
  <c r="B105" i="135"/>
  <c r="B106" i="135"/>
  <c r="M106" i="135" s="1"/>
  <c r="D2" i="135"/>
  <c r="G2" i="135" s="1"/>
  <c r="D3" i="135"/>
  <c r="F3" i="135" s="1"/>
  <c r="D4" i="135"/>
  <c r="F4" i="135" s="1"/>
  <c r="D5" i="135"/>
  <c r="E5" i="135" s="1"/>
  <c r="D6" i="135"/>
  <c r="F6" i="135" s="1"/>
  <c r="D7" i="135"/>
  <c r="G7" i="135" s="1"/>
  <c r="D8" i="135"/>
  <c r="I8" i="135" s="1"/>
  <c r="D9" i="135"/>
  <c r="E9" i="135" s="1"/>
  <c r="D10" i="135"/>
  <c r="D11" i="135"/>
  <c r="I11" i="135" s="1"/>
  <c r="D12" i="135"/>
  <c r="H12" i="135" s="1"/>
  <c r="D13" i="135"/>
  <c r="E13" i="135" s="1"/>
  <c r="D14" i="135"/>
  <c r="G14" i="135" s="1"/>
  <c r="D15" i="135"/>
  <c r="D16" i="135"/>
  <c r="F16" i="135" s="1"/>
  <c r="D17" i="135"/>
  <c r="H17" i="135" s="1"/>
  <c r="D18" i="135"/>
  <c r="F18" i="135" s="1"/>
  <c r="D19" i="135"/>
  <c r="F19" i="135" s="1"/>
  <c r="D20" i="135"/>
  <c r="I20" i="135" s="1"/>
  <c r="D21" i="135"/>
  <c r="E21" i="135" s="1"/>
  <c r="D22" i="135"/>
  <c r="D23" i="135"/>
  <c r="I23" i="135" s="1"/>
  <c r="D24" i="135"/>
  <c r="E24" i="135" s="1"/>
  <c r="D25" i="135"/>
  <c r="E25" i="135" s="1"/>
  <c r="D26" i="135"/>
  <c r="F26" i="135" s="1"/>
  <c r="D27" i="135"/>
  <c r="E27" i="135" s="1"/>
  <c r="D28" i="135"/>
  <c r="F28" i="135" s="1"/>
  <c r="D29" i="135"/>
  <c r="H29" i="135" s="1"/>
  <c r="D30" i="135"/>
  <c r="F30" i="135" s="1"/>
  <c r="D31" i="135"/>
  <c r="G31" i="135" s="1"/>
  <c r="D32" i="135"/>
  <c r="E32" i="135" s="1"/>
  <c r="D33" i="135"/>
  <c r="H33" i="135" s="1"/>
  <c r="D34" i="135"/>
  <c r="D35" i="135"/>
  <c r="E35" i="135" s="1"/>
  <c r="D36" i="135"/>
  <c r="E36" i="135" s="1"/>
  <c r="D37" i="135"/>
  <c r="E37" i="135" s="1"/>
  <c r="D38" i="135"/>
  <c r="G38" i="135" s="1"/>
  <c r="D39" i="135"/>
  <c r="E39" i="135" s="1"/>
  <c r="D40" i="135"/>
  <c r="G40" i="135" s="1"/>
  <c r="D41" i="135"/>
  <c r="H41" i="135" s="1"/>
  <c r="D42" i="135"/>
  <c r="F42" i="135" s="1"/>
  <c r="D43" i="135"/>
  <c r="G43" i="135" s="1"/>
  <c r="D44" i="135"/>
  <c r="I44" i="135" s="1"/>
  <c r="D45" i="135"/>
  <c r="H45" i="135" s="1"/>
  <c r="D46" i="135"/>
  <c r="D47" i="135"/>
  <c r="I47" i="135" s="1"/>
  <c r="D48" i="135"/>
  <c r="G48" i="135" s="1"/>
  <c r="D49" i="135"/>
  <c r="E49" i="135" s="1"/>
  <c r="D50" i="135"/>
  <c r="E50" i="135" s="1"/>
  <c r="D51" i="135"/>
  <c r="E51" i="135" s="1"/>
  <c r="D52" i="135"/>
  <c r="F52" i="135" s="1"/>
  <c r="D53" i="135"/>
  <c r="H53" i="135" s="1"/>
  <c r="D54" i="135"/>
  <c r="F54" i="135" s="1"/>
  <c r="D55" i="135"/>
  <c r="F55" i="135" s="1"/>
  <c r="D56" i="135"/>
  <c r="I56" i="135" s="1"/>
  <c r="D57" i="135"/>
  <c r="D58" i="135"/>
  <c r="D59" i="135"/>
  <c r="I59" i="135" s="1"/>
  <c r="D60" i="135"/>
  <c r="G60" i="135" s="1"/>
  <c r="D61" i="135"/>
  <c r="E61" i="135" s="1"/>
  <c r="D62" i="135"/>
  <c r="G62" i="135" s="1"/>
  <c r="D63" i="135"/>
  <c r="E63" i="135" s="1"/>
  <c r="D64" i="135"/>
  <c r="G64" i="135" s="1"/>
  <c r="D65" i="135"/>
  <c r="H65" i="135" s="1"/>
  <c r="D66" i="135"/>
  <c r="F66" i="135" s="1"/>
  <c r="D67" i="135"/>
  <c r="E67" i="135" s="1"/>
  <c r="D68" i="135"/>
  <c r="I68" i="135" s="1"/>
  <c r="D69" i="135"/>
  <c r="H69" i="135" s="1"/>
  <c r="D70" i="135"/>
  <c r="D71" i="135"/>
  <c r="I71" i="135" s="1"/>
  <c r="D72" i="135"/>
  <c r="G72" i="135" s="1"/>
  <c r="D73" i="135"/>
  <c r="E73" i="135" s="1"/>
  <c r="D74" i="135"/>
  <c r="D75" i="135"/>
  <c r="E75" i="135" s="1"/>
  <c r="D76" i="135"/>
  <c r="G76" i="135" s="1"/>
  <c r="D77" i="135"/>
  <c r="I77" i="135" s="1"/>
  <c r="D78" i="135"/>
  <c r="I78" i="135" s="1"/>
  <c r="D79" i="135"/>
  <c r="I79" i="135" s="1"/>
  <c r="D80" i="135"/>
  <c r="F80" i="135" s="1"/>
  <c r="D81" i="135"/>
  <c r="G81" i="135" s="1"/>
  <c r="D82" i="135"/>
  <c r="E82" i="135" s="1"/>
  <c r="D83" i="135"/>
  <c r="I83" i="135" s="1"/>
  <c r="D84" i="135"/>
  <c r="F84" i="135" s="1"/>
  <c r="D85" i="135"/>
  <c r="E85" i="135" s="1"/>
  <c r="D86" i="135"/>
  <c r="E86" i="135" s="1"/>
  <c r="D87" i="135"/>
  <c r="E87" i="135" s="1"/>
  <c r="D88" i="135"/>
  <c r="G88" i="135" s="1"/>
  <c r="D89" i="135"/>
  <c r="E89" i="135" s="1"/>
  <c r="D90" i="135"/>
  <c r="E90" i="135" s="1"/>
  <c r="D91" i="135"/>
  <c r="G91" i="135" s="1"/>
  <c r="D92" i="135"/>
  <c r="G92" i="135" s="1"/>
  <c r="D93" i="135"/>
  <c r="G93" i="135" s="1"/>
  <c r="D94" i="135"/>
  <c r="E94" i="135" s="1"/>
  <c r="D95" i="135"/>
  <c r="E95" i="135" s="1"/>
  <c r="D96" i="135"/>
  <c r="F96" i="135" s="1"/>
  <c r="D97" i="135"/>
  <c r="E97" i="135" s="1"/>
  <c r="D98" i="135"/>
  <c r="E98" i="135" s="1"/>
  <c r="D99" i="135"/>
  <c r="E99" i="135" s="1"/>
  <c r="D100" i="135"/>
  <c r="G100" i="135" s="1"/>
  <c r="D101" i="135"/>
  <c r="I101" i="135" s="1"/>
  <c r="D102" i="135"/>
  <c r="E102" i="135" s="1"/>
  <c r="D103" i="135"/>
  <c r="G103" i="135" s="1"/>
  <c r="D104" i="135"/>
  <c r="G104" i="135" s="1"/>
  <c r="D105" i="135"/>
  <c r="D106" i="135"/>
  <c r="E106" i="135" s="1"/>
  <c r="E2" i="135"/>
  <c r="E8" i="135"/>
  <c r="E10" i="135"/>
  <c r="E12" i="135"/>
  <c r="E16" i="135"/>
  <c r="E17" i="135"/>
  <c r="E20" i="135"/>
  <c r="E22" i="135"/>
  <c r="E29" i="135"/>
  <c r="E34" i="135"/>
  <c r="E40" i="135"/>
  <c r="E44" i="135"/>
  <c r="E45" i="135"/>
  <c r="E46" i="135"/>
  <c r="E52" i="135"/>
  <c r="E53" i="135"/>
  <c r="E56" i="135"/>
  <c r="E57" i="135"/>
  <c r="E58" i="135"/>
  <c r="E60" i="135"/>
  <c r="E64" i="135"/>
  <c r="E68" i="135"/>
  <c r="E70" i="135"/>
  <c r="E76" i="135"/>
  <c r="F7" i="135"/>
  <c r="F8" i="135"/>
  <c r="F10" i="135"/>
  <c r="F15" i="135"/>
  <c r="F20" i="135"/>
  <c r="F21" i="135"/>
  <c r="F22" i="135"/>
  <c r="F24" i="135"/>
  <c r="F27" i="135"/>
  <c r="F31" i="135"/>
  <c r="F32" i="135"/>
  <c r="F33" i="135"/>
  <c r="F34" i="135"/>
  <c r="F36" i="135"/>
  <c r="F38" i="135"/>
  <c r="F39" i="135"/>
  <c r="F40" i="135"/>
  <c r="F44" i="135"/>
  <c r="F46" i="135"/>
  <c r="F51" i="135"/>
  <c r="F56" i="135"/>
  <c r="F58" i="135"/>
  <c r="F60" i="135"/>
  <c r="F64" i="135"/>
  <c r="F68" i="135"/>
  <c r="F70" i="135"/>
  <c r="F76" i="135"/>
  <c r="G3" i="135"/>
  <c r="G8" i="135"/>
  <c r="G9" i="135"/>
  <c r="G10" i="135"/>
  <c r="G12" i="135"/>
  <c r="G15" i="135"/>
  <c r="G17" i="135"/>
  <c r="G20" i="135"/>
  <c r="G21" i="135"/>
  <c r="G22" i="135"/>
  <c r="G27" i="135"/>
  <c r="G32" i="135"/>
  <c r="G33" i="135"/>
  <c r="G34" i="135"/>
  <c r="G39" i="135"/>
  <c r="G41" i="135"/>
  <c r="G44" i="135"/>
  <c r="G46" i="135"/>
  <c r="G51" i="135"/>
  <c r="G56" i="135"/>
  <c r="G57" i="135"/>
  <c r="G58" i="135"/>
  <c r="G63" i="135"/>
  <c r="G68" i="135"/>
  <c r="G69" i="135"/>
  <c r="G70" i="135"/>
  <c r="H5" i="135"/>
  <c r="H7" i="135"/>
  <c r="H8" i="135"/>
  <c r="H10" i="135"/>
  <c r="H14" i="135"/>
  <c r="H18" i="135"/>
  <c r="H20" i="135"/>
  <c r="H22" i="135"/>
  <c r="H24" i="135"/>
  <c r="H26" i="135"/>
  <c r="H27" i="135"/>
  <c r="H30" i="135"/>
  <c r="H32" i="135"/>
  <c r="H34" i="135"/>
  <c r="H38" i="135"/>
  <c r="H39" i="135"/>
  <c r="H43" i="135"/>
  <c r="H44" i="135"/>
  <c r="H46" i="135"/>
  <c r="H50" i="135"/>
  <c r="H51" i="135"/>
  <c r="H56" i="135"/>
  <c r="H58" i="135"/>
  <c r="H62" i="135"/>
  <c r="H63" i="135"/>
  <c r="H66" i="135"/>
  <c r="H68" i="135"/>
  <c r="H70" i="135"/>
  <c r="H74" i="135"/>
  <c r="H76" i="135"/>
  <c r="I3" i="135"/>
  <c r="I5" i="135"/>
  <c r="I6" i="135"/>
  <c r="I7" i="135"/>
  <c r="I10" i="135"/>
  <c r="I15" i="135"/>
  <c r="I18" i="135"/>
  <c r="I22" i="135"/>
  <c r="I27" i="135"/>
  <c r="I30" i="135"/>
  <c r="I31" i="135"/>
  <c r="I34" i="135"/>
  <c r="I36" i="135"/>
  <c r="I39" i="135"/>
  <c r="I42" i="135"/>
  <c r="I46" i="135"/>
  <c r="I51" i="135"/>
  <c r="I58" i="135"/>
  <c r="I60" i="135"/>
  <c r="I63" i="135"/>
  <c r="I65" i="135"/>
  <c r="I66" i="135"/>
  <c r="I70" i="135"/>
  <c r="I76" i="135"/>
  <c r="L2" i="135"/>
  <c r="C2" i="135" s="1"/>
  <c r="L3" i="135"/>
  <c r="C3" i="135" s="1"/>
  <c r="L4" i="135"/>
  <c r="C4" i="135" s="1"/>
  <c r="L5" i="135"/>
  <c r="C5" i="135" s="1"/>
  <c r="L6" i="135"/>
  <c r="C6" i="135" s="1"/>
  <c r="L7" i="135"/>
  <c r="C7" i="135" s="1"/>
  <c r="L8" i="135"/>
  <c r="C8" i="135" s="1"/>
  <c r="L9" i="135"/>
  <c r="C9" i="135" s="1"/>
  <c r="L10" i="135"/>
  <c r="C10" i="135" s="1"/>
  <c r="L11" i="135"/>
  <c r="C11" i="135" s="1"/>
  <c r="L12" i="135"/>
  <c r="C12" i="135" s="1"/>
  <c r="L13" i="135"/>
  <c r="C13" i="135" s="1"/>
  <c r="L14" i="135"/>
  <c r="C14" i="135" s="1"/>
  <c r="L15" i="135"/>
  <c r="C15" i="135" s="1"/>
  <c r="L16" i="135"/>
  <c r="C16" i="135" s="1"/>
  <c r="L17" i="135"/>
  <c r="C17" i="135" s="1"/>
  <c r="L18" i="135"/>
  <c r="C18" i="135" s="1"/>
  <c r="L19" i="135"/>
  <c r="C19" i="135" s="1"/>
  <c r="L20" i="135"/>
  <c r="C20" i="135" s="1"/>
  <c r="L21" i="135"/>
  <c r="C21" i="135" s="1"/>
  <c r="L22" i="135"/>
  <c r="C22" i="135" s="1"/>
  <c r="L23" i="135"/>
  <c r="C23" i="135" s="1"/>
  <c r="L24" i="135"/>
  <c r="C24" i="135" s="1"/>
  <c r="L25" i="135"/>
  <c r="C25" i="135" s="1"/>
  <c r="L26" i="135"/>
  <c r="C26" i="135" s="1"/>
  <c r="L27" i="135"/>
  <c r="C27" i="135" s="1"/>
  <c r="L28" i="135"/>
  <c r="C28" i="135" s="1"/>
  <c r="L29" i="135"/>
  <c r="C29" i="135" s="1"/>
  <c r="L30" i="135"/>
  <c r="C30" i="135" s="1"/>
  <c r="L31" i="135"/>
  <c r="C31" i="135" s="1"/>
  <c r="L32" i="135"/>
  <c r="C32" i="135" s="1"/>
  <c r="L33" i="135"/>
  <c r="C33" i="135" s="1"/>
  <c r="L34" i="135"/>
  <c r="C34" i="135" s="1"/>
  <c r="L35" i="135"/>
  <c r="C35" i="135" s="1"/>
  <c r="L36" i="135"/>
  <c r="C36" i="135" s="1"/>
  <c r="L37" i="135"/>
  <c r="C37" i="135" s="1"/>
  <c r="L38" i="135"/>
  <c r="C38" i="135" s="1"/>
  <c r="L39" i="135"/>
  <c r="C39" i="135" s="1"/>
  <c r="L40" i="135"/>
  <c r="C40" i="135" s="1"/>
  <c r="L41" i="135"/>
  <c r="C41" i="135" s="1"/>
  <c r="L42" i="135"/>
  <c r="C42" i="135" s="1"/>
  <c r="L43" i="135"/>
  <c r="C43" i="135" s="1"/>
  <c r="L44" i="135"/>
  <c r="C44" i="135" s="1"/>
  <c r="L45" i="135"/>
  <c r="C45" i="135" s="1"/>
  <c r="L46" i="135"/>
  <c r="C46" i="135" s="1"/>
  <c r="L47" i="135"/>
  <c r="C47" i="135" s="1"/>
  <c r="L48" i="135"/>
  <c r="C48" i="135" s="1"/>
  <c r="L49" i="135"/>
  <c r="C49" i="135" s="1"/>
  <c r="L50" i="135"/>
  <c r="C50" i="135" s="1"/>
  <c r="L51" i="135"/>
  <c r="C51" i="135" s="1"/>
  <c r="L52" i="135"/>
  <c r="C52" i="135" s="1"/>
  <c r="L53" i="135"/>
  <c r="C53" i="135" s="1"/>
  <c r="L54" i="135"/>
  <c r="C54" i="135" s="1"/>
  <c r="L55" i="135"/>
  <c r="C55" i="135" s="1"/>
  <c r="L56" i="135"/>
  <c r="C56" i="135" s="1"/>
  <c r="L57" i="135"/>
  <c r="C57" i="135" s="1"/>
  <c r="L58" i="135"/>
  <c r="C58" i="135" s="1"/>
  <c r="L59" i="135"/>
  <c r="C59" i="135" s="1"/>
  <c r="L60" i="135"/>
  <c r="C60" i="135" s="1"/>
  <c r="L61" i="135"/>
  <c r="C61" i="135" s="1"/>
  <c r="L62" i="135"/>
  <c r="C62" i="135" s="1"/>
  <c r="L63" i="135"/>
  <c r="C63" i="135" s="1"/>
  <c r="L64" i="135"/>
  <c r="C64" i="135" s="1"/>
  <c r="L65" i="135"/>
  <c r="C65" i="135" s="1"/>
  <c r="L66" i="135"/>
  <c r="C66" i="135" s="1"/>
  <c r="L67" i="135"/>
  <c r="C67" i="135" s="1"/>
  <c r="L68" i="135"/>
  <c r="C68" i="135" s="1"/>
  <c r="L69" i="135"/>
  <c r="C69" i="135" s="1"/>
  <c r="L70" i="135"/>
  <c r="C70" i="135" s="1"/>
  <c r="L71" i="135"/>
  <c r="C71" i="135" s="1"/>
  <c r="L72" i="135"/>
  <c r="C72" i="135" s="1"/>
  <c r="L73" i="135"/>
  <c r="C73" i="135" s="1"/>
  <c r="L74" i="135"/>
  <c r="C74" i="135" s="1"/>
  <c r="L75" i="135"/>
  <c r="C75" i="135" s="1"/>
  <c r="L76" i="135"/>
  <c r="C76" i="135" s="1"/>
  <c r="L77" i="135"/>
  <c r="C77" i="135" s="1"/>
  <c r="L78" i="135"/>
  <c r="C78" i="135" s="1"/>
  <c r="L79" i="135"/>
  <c r="C79" i="135" s="1"/>
  <c r="L80" i="135"/>
  <c r="C80" i="135" s="1"/>
  <c r="L81" i="135"/>
  <c r="C81" i="135" s="1"/>
  <c r="L82" i="135"/>
  <c r="C82" i="135" s="1"/>
  <c r="L83" i="135"/>
  <c r="C83" i="135" s="1"/>
  <c r="L84" i="135"/>
  <c r="C84" i="135" s="1"/>
  <c r="L85" i="135"/>
  <c r="C85" i="135" s="1"/>
  <c r="L86" i="135"/>
  <c r="C86" i="135" s="1"/>
  <c r="L87" i="135"/>
  <c r="C87" i="135" s="1"/>
  <c r="L88" i="135"/>
  <c r="C88" i="135" s="1"/>
  <c r="L89" i="135"/>
  <c r="C89" i="135" s="1"/>
  <c r="L90" i="135"/>
  <c r="C90" i="135" s="1"/>
  <c r="L91" i="135"/>
  <c r="C91" i="135" s="1"/>
  <c r="L92" i="135"/>
  <c r="C92" i="135" s="1"/>
  <c r="L93" i="135"/>
  <c r="C93" i="135" s="1"/>
  <c r="L94" i="135"/>
  <c r="C94" i="135" s="1"/>
  <c r="L95" i="135"/>
  <c r="C95" i="135" s="1"/>
  <c r="L96" i="135"/>
  <c r="C96" i="135" s="1"/>
  <c r="L97" i="135"/>
  <c r="C97" i="135" s="1"/>
  <c r="L98" i="135"/>
  <c r="C98" i="135" s="1"/>
  <c r="L99" i="135"/>
  <c r="C99" i="135" s="1"/>
  <c r="L100" i="135"/>
  <c r="C100" i="135" s="1"/>
  <c r="L101" i="135"/>
  <c r="C101" i="135" s="1"/>
  <c r="L102" i="135"/>
  <c r="C102" i="135" s="1"/>
  <c r="L103" i="135"/>
  <c r="C103" i="135" s="1"/>
  <c r="L104" i="135"/>
  <c r="C104" i="135" s="1"/>
  <c r="L105" i="135"/>
  <c r="C105" i="135" s="1"/>
  <c r="L106" i="135"/>
  <c r="C106" i="135" s="1"/>
  <c r="M3" i="135"/>
  <c r="M5" i="135"/>
  <c r="M7" i="135"/>
  <c r="M12" i="135"/>
  <c r="M15" i="135"/>
  <c r="M16" i="135"/>
  <c r="M17" i="135"/>
  <c r="M19" i="135"/>
  <c r="M24" i="135"/>
  <c r="M26" i="135"/>
  <c r="M27" i="135"/>
  <c r="M28" i="135"/>
  <c r="M29" i="135"/>
  <c r="M31" i="135"/>
  <c r="M33" i="135"/>
  <c r="M36" i="135"/>
  <c r="M39" i="135"/>
  <c r="M41" i="135"/>
  <c r="M43" i="135"/>
  <c r="M48" i="135"/>
  <c r="M50" i="135"/>
  <c r="M51" i="135"/>
  <c r="M53" i="135"/>
  <c r="M55" i="135"/>
  <c r="M57" i="135"/>
  <c r="M60" i="135"/>
  <c r="M64" i="135"/>
  <c r="M65" i="135"/>
  <c r="M67" i="135"/>
  <c r="M72" i="135"/>
  <c r="M77" i="135"/>
  <c r="M79" i="135"/>
  <c r="M81" i="135"/>
  <c r="M84" i="135"/>
  <c r="M87" i="135"/>
  <c r="M89" i="135"/>
  <c r="M91" i="135"/>
  <c r="M93" i="135"/>
  <c r="M96" i="135"/>
  <c r="M99" i="135"/>
  <c r="M100" i="135"/>
  <c r="M105" i="135"/>
  <c r="N2" i="135"/>
  <c r="N3" i="135"/>
  <c r="K3" i="135" s="1"/>
  <c r="N4" i="135"/>
  <c r="N5" i="135"/>
  <c r="K5" i="135" s="1"/>
  <c r="N6" i="135"/>
  <c r="K6" i="135" s="1"/>
  <c r="N7" i="135"/>
  <c r="K7" i="135" s="1"/>
  <c r="N8" i="135"/>
  <c r="N9" i="135"/>
  <c r="N10" i="135"/>
  <c r="K10" i="135" s="1"/>
  <c r="N11" i="135"/>
  <c r="N12" i="135"/>
  <c r="K12" i="135" s="1"/>
  <c r="N13" i="135"/>
  <c r="N14" i="135"/>
  <c r="N15" i="135"/>
  <c r="K15" i="135" s="1"/>
  <c r="N16" i="135"/>
  <c r="N17" i="135"/>
  <c r="K17" i="135" s="1"/>
  <c r="N18" i="135"/>
  <c r="K18" i="135" s="1"/>
  <c r="N19" i="135"/>
  <c r="N20" i="135"/>
  <c r="N21" i="135"/>
  <c r="K21" i="135" s="1"/>
  <c r="N22" i="135"/>
  <c r="K22" i="135" s="1"/>
  <c r="N23" i="135"/>
  <c r="N24" i="135"/>
  <c r="K24" i="135" s="1"/>
  <c r="N25" i="135"/>
  <c r="N26" i="135"/>
  <c r="N27" i="135"/>
  <c r="K27" i="135" s="1"/>
  <c r="N28" i="135"/>
  <c r="N29" i="135"/>
  <c r="K29" i="135" s="1"/>
  <c r="N30" i="135"/>
  <c r="K30" i="135" s="1"/>
  <c r="N31" i="135"/>
  <c r="N32" i="135"/>
  <c r="N33" i="135"/>
  <c r="N34" i="135"/>
  <c r="K34" i="135" s="1"/>
  <c r="N35" i="135"/>
  <c r="N36" i="135"/>
  <c r="K36" i="135" s="1"/>
  <c r="N37" i="135"/>
  <c r="N38" i="135"/>
  <c r="N39" i="135"/>
  <c r="K39" i="135" s="1"/>
  <c r="N40" i="135"/>
  <c r="N41" i="135"/>
  <c r="K41" i="135" s="1"/>
  <c r="N42" i="135"/>
  <c r="K42" i="135" s="1"/>
  <c r="N43" i="135"/>
  <c r="N44" i="135"/>
  <c r="N45" i="135"/>
  <c r="N46" i="135"/>
  <c r="K46" i="135" s="1"/>
  <c r="N47" i="135"/>
  <c r="N48" i="135"/>
  <c r="K48" i="135" s="1"/>
  <c r="N49" i="135"/>
  <c r="N50" i="135"/>
  <c r="N51" i="135"/>
  <c r="K51" i="135" s="1"/>
  <c r="N52" i="135"/>
  <c r="N53" i="135"/>
  <c r="K53" i="135" s="1"/>
  <c r="N54" i="135"/>
  <c r="K54" i="135" s="1"/>
  <c r="N55" i="135"/>
  <c r="N56" i="135"/>
  <c r="N57" i="135"/>
  <c r="N58" i="135"/>
  <c r="K58" i="135" s="1"/>
  <c r="N59" i="135"/>
  <c r="N60" i="135"/>
  <c r="K60" i="135" s="1"/>
  <c r="N61" i="135"/>
  <c r="N62" i="135"/>
  <c r="N63" i="135"/>
  <c r="K63" i="135" s="1"/>
  <c r="N64" i="135"/>
  <c r="N65" i="135"/>
  <c r="K65" i="135" s="1"/>
  <c r="N66" i="135"/>
  <c r="K66" i="135" s="1"/>
  <c r="N67" i="135"/>
  <c r="K67" i="135" s="1"/>
  <c r="N68" i="135"/>
  <c r="N69" i="135"/>
  <c r="N70" i="135"/>
  <c r="K70" i="135" s="1"/>
  <c r="N71" i="135"/>
  <c r="N72" i="135"/>
  <c r="K72" i="135" s="1"/>
  <c r="N73" i="135"/>
  <c r="N74" i="135"/>
  <c r="N75" i="135"/>
  <c r="N76" i="135"/>
  <c r="N77" i="135"/>
  <c r="N78" i="135"/>
  <c r="N79" i="135"/>
  <c r="N80" i="135"/>
  <c r="N81" i="135"/>
  <c r="N82" i="135"/>
  <c r="N83" i="135"/>
  <c r="K83" i="135" s="1"/>
  <c r="N84" i="135"/>
  <c r="N85" i="135"/>
  <c r="N86" i="135"/>
  <c r="N87" i="135"/>
  <c r="N88" i="135"/>
  <c r="N89" i="135"/>
  <c r="N90" i="135"/>
  <c r="N91" i="135"/>
  <c r="N92" i="135"/>
  <c r="N93" i="135"/>
  <c r="N94" i="135"/>
  <c r="N95" i="135"/>
  <c r="N96" i="135"/>
  <c r="N97" i="135"/>
  <c r="N98" i="135"/>
  <c r="N99" i="135"/>
  <c r="N100" i="135"/>
  <c r="N101" i="135"/>
  <c r="N102" i="135"/>
  <c r="N103" i="135"/>
  <c r="N104" i="135"/>
  <c r="N105" i="135"/>
  <c r="N106" i="135"/>
  <c r="K96" i="135" l="1"/>
  <c r="G45" i="135"/>
  <c r="H42" i="135"/>
  <c r="E6" i="135"/>
  <c r="K73" i="135"/>
  <c r="K61" i="135"/>
  <c r="K49" i="135"/>
  <c r="K37" i="135"/>
  <c r="K25" i="135"/>
  <c r="K13" i="135"/>
  <c r="I54" i="135"/>
  <c r="E30" i="135"/>
  <c r="H54" i="135"/>
  <c r="E54" i="135"/>
  <c r="H60" i="135"/>
  <c r="H36" i="135"/>
  <c r="F29" i="135"/>
  <c r="I53" i="135"/>
  <c r="G5" i="135"/>
  <c r="G29" i="135"/>
  <c r="I17" i="135"/>
  <c r="F41" i="135"/>
  <c r="E65" i="135"/>
  <c r="E41" i="135"/>
  <c r="F53" i="135"/>
  <c r="I29" i="135"/>
  <c r="G65" i="135"/>
  <c r="G53" i="135"/>
  <c r="I41" i="135"/>
  <c r="M74" i="135"/>
  <c r="F65" i="135"/>
  <c r="F17" i="135"/>
  <c r="F5" i="135"/>
  <c r="F13" i="135"/>
  <c r="G36" i="135"/>
  <c r="F12" i="135"/>
  <c r="I72" i="135"/>
  <c r="I12" i="135"/>
  <c r="F72" i="135"/>
  <c r="E72" i="135"/>
  <c r="E48" i="135"/>
  <c r="I49" i="135"/>
  <c r="I24" i="135"/>
  <c r="G96" i="135"/>
  <c r="F48" i="135"/>
  <c r="I48" i="135"/>
  <c r="H72" i="135"/>
  <c r="H48" i="135"/>
  <c r="G24" i="135"/>
  <c r="I73" i="135"/>
  <c r="K94" i="135"/>
  <c r="K93" i="135"/>
  <c r="H94" i="135"/>
  <c r="K103" i="135"/>
  <c r="H84" i="135"/>
  <c r="K84" i="135"/>
  <c r="G84" i="135"/>
  <c r="F81" i="135"/>
  <c r="E84" i="135"/>
  <c r="I96" i="135"/>
  <c r="I84" i="135"/>
  <c r="H96" i="135"/>
  <c r="K97" i="135"/>
  <c r="H97" i="135"/>
  <c r="H61" i="135"/>
  <c r="F106" i="135"/>
  <c r="F73" i="135"/>
  <c r="K82" i="135"/>
  <c r="G37" i="135"/>
  <c r="G102" i="135"/>
  <c r="H25" i="135"/>
  <c r="G101" i="135"/>
  <c r="I61" i="135"/>
  <c r="I37" i="135"/>
  <c r="H90" i="135"/>
  <c r="G13" i="135"/>
  <c r="G73" i="135"/>
  <c r="H37" i="135"/>
  <c r="F25" i="135"/>
  <c r="I90" i="135"/>
  <c r="H13" i="135"/>
  <c r="G49" i="135"/>
  <c r="E96" i="135"/>
  <c r="I13" i="135"/>
  <c r="H73" i="135"/>
  <c r="G25" i="135"/>
  <c r="F61" i="135"/>
  <c r="H49" i="135"/>
  <c r="F37" i="135"/>
  <c r="I25" i="135"/>
  <c r="H102" i="135"/>
  <c r="G61" i="135"/>
  <c r="F102" i="135"/>
  <c r="K101" i="135"/>
  <c r="K89" i="135"/>
  <c r="I43" i="135"/>
  <c r="F100" i="135"/>
  <c r="I103" i="135"/>
  <c r="H106" i="135"/>
  <c r="G79" i="135"/>
  <c r="F94" i="135"/>
  <c r="E88" i="135"/>
  <c r="E55" i="135"/>
  <c r="E7" i="135"/>
  <c r="I100" i="135"/>
  <c r="I19" i="135"/>
  <c r="H103" i="135"/>
  <c r="F89" i="135"/>
  <c r="E31" i="135"/>
  <c r="F104" i="135"/>
  <c r="F67" i="135"/>
  <c r="F43" i="135"/>
  <c r="H67" i="135"/>
  <c r="K91" i="135"/>
  <c r="K55" i="135"/>
  <c r="H31" i="135"/>
  <c r="K85" i="135"/>
  <c r="I55" i="135"/>
  <c r="K57" i="135"/>
  <c r="E43" i="135"/>
  <c r="K43" i="135"/>
  <c r="I67" i="135"/>
  <c r="H55" i="135"/>
  <c r="H19" i="135"/>
  <c r="G89" i="135"/>
  <c r="F101" i="135"/>
  <c r="E103" i="135"/>
  <c r="E74" i="135"/>
  <c r="U404" i="92"/>
  <c r="H83" i="135"/>
  <c r="F11" i="135"/>
  <c r="H703" i="137"/>
  <c r="I703" i="137"/>
  <c r="J703" i="137"/>
  <c r="F703" i="137"/>
  <c r="G703" i="137"/>
  <c r="I679" i="137"/>
  <c r="G679" i="137"/>
  <c r="J679" i="137"/>
  <c r="F679" i="137"/>
  <c r="H679" i="137"/>
  <c r="I667" i="137"/>
  <c r="J667" i="137"/>
  <c r="G667" i="137"/>
  <c r="H667" i="137"/>
  <c r="I655" i="137"/>
  <c r="J655" i="137"/>
  <c r="F655" i="137"/>
  <c r="F631" i="137"/>
  <c r="G631" i="137"/>
  <c r="H631" i="137"/>
  <c r="I631" i="137"/>
  <c r="J631" i="137"/>
  <c r="I607" i="137"/>
  <c r="J607" i="137"/>
  <c r="F607" i="137"/>
  <c r="H607" i="137"/>
  <c r="I583" i="137"/>
  <c r="G583" i="137"/>
  <c r="F583" i="137"/>
  <c r="J583" i="137"/>
  <c r="G559" i="137"/>
  <c r="H559" i="137"/>
  <c r="I559" i="137"/>
  <c r="J559" i="137"/>
  <c r="F559" i="137"/>
  <c r="G535" i="137"/>
  <c r="I535" i="137"/>
  <c r="J535" i="137"/>
  <c r="F535" i="137"/>
  <c r="H535" i="137"/>
  <c r="I511" i="137"/>
  <c r="J511" i="137"/>
  <c r="F511" i="137"/>
  <c r="G511" i="137"/>
  <c r="F487" i="137"/>
  <c r="H487" i="137"/>
  <c r="I487" i="137"/>
  <c r="J487" i="137"/>
  <c r="G487" i="137"/>
  <c r="I463" i="137"/>
  <c r="G463" i="137"/>
  <c r="J463" i="137"/>
  <c r="H463" i="137"/>
  <c r="F463" i="137"/>
  <c r="G451" i="137"/>
  <c r="F451" i="137"/>
  <c r="I451" i="137"/>
  <c r="J451" i="137"/>
  <c r="H451" i="137"/>
  <c r="G439" i="137"/>
  <c r="I439" i="137"/>
  <c r="J439" i="137"/>
  <c r="F439" i="137"/>
  <c r="H439" i="137"/>
  <c r="F427" i="137"/>
  <c r="I427" i="137"/>
  <c r="J427" i="137"/>
  <c r="F391" i="137"/>
  <c r="I391" i="137"/>
  <c r="H391" i="137"/>
  <c r="J391" i="137"/>
  <c r="I367" i="137"/>
  <c r="F367" i="137"/>
  <c r="J367" i="137"/>
  <c r="G367" i="137"/>
  <c r="F343" i="137"/>
  <c r="I343" i="137"/>
  <c r="H343" i="137"/>
  <c r="J343" i="137"/>
  <c r="G343" i="137"/>
  <c r="I319" i="137"/>
  <c r="J319" i="137"/>
  <c r="F319" i="137"/>
  <c r="G319" i="137"/>
  <c r="F307" i="137"/>
  <c r="H307" i="137"/>
  <c r="I307" i="137"/>
  <c r="G307" i="137"/>
  <c r="J307" i="137"/>
  <c r="F283" i="137"/>
  <c r="I283" i="137"/>
  <c r="G283" i="137"/>
  <c r="J283" i="137"/>
  <c r="H283" i="137"/>
  <c r="H247" i="137"/>
  <c r="I247" i="137"/>
  <c r="G247" i="137"/>
  <c r="J247" i="137"/>
  <c r="F247" i="137"/>
  <c r="G235" i="137"/>
  <c r="F235" i="137"/>
  <c r="I235" i="137"/>
  <c r="H235" i="137"/>
  <c r="J235" i="137"/>
  <c r="G211" i="137"/>
  <c r="F211" i="137"/>
  <c r="I211" i="137"/>
  <c r="J211" i="137"/>
  <c r="I187" i="137"/>
  <c r="F187" i="137"/>
  <c r="J187" i="137"/>
  <c r="G187" i="137"/>
  <c r="H187" i="137"/>
  <c r="I163" i="137"/>
  <c r="F163" i="137"/>
  <c r="H163" i="137"/>
  <c r="G163" i="137"/>
  <c r="J163" i="137"/>
  <c r="F139" i="137"/>
  <c r="I139" i="137"/>
  <c r="J139" i="137"/>
  <c r="G139" i="137"/>
  <c r="I115" i="137"/>
  <c r="F115" i="137"/>
  <c r="G115" i="137"/>
  <c r="H115" i="137"/>
  <c r="J115" i="137"/>
  <c r="G91" i="137"/>
  <c r="I91" i="137"/>
  <c r="F91" i="137"/>
  <c r="J91" i="137"/>
  <c r="F67" i="137"/>
  <c r="G67" i="137"/>
  <c r="I67" i="137"/>
  <c r="J67" i="137"/>
  <c r="H67" i="137"/>
  <c r="F43" i="137"/>
  <c r="G43" i="137"/>
  <c r="H43" i="137"/>
  <c r="I43" i="137"/>
  <c r="J43" i="137"/>
  <c r="F31" i="137"/>
  <c r="I31" i="137"/>
  <c r="H31" i="137"/>
  <c r="J31" i="137"/>
  <c r="G31" i="137"/>
  <c r="I7" i="137"/>
  <c r="G7" i="137"/>
  <c r="J7" i="137"/>
  <c r="F7" i="137"/>
  <c r="K45" i="135"/>
  <c r="I69" i="135"/>
  <c r="I57" i="135"/>
  <c r="I45" i="135"/>
  <c r="I33" i="135"/>
  <c r="I21" i="135"/>
  <c r="I9" i="135"/>
  <c r="H100" i="135"/>
  <c r="H79" i="135"/>
  <c r="H4" i="135"/>
  <c r="E62" i="135"/>
  <c r="E47" i="135"/>
  <c r="E33" i="135"/>
  <c r="E19" i="135"/>
  <c r="F715" i="137"/>
  <c r="G715" i="137"/>
  <c r="H715" i="137"/>
  <c r="I715" i="137"/>
  <c r="J715" i="137"/>
  <c r="G691" i="137"/>
  <c r="F691" i="137"/>
  <c r="I691" i="137"/>
  <c r="H691" i="137"/>
  <c r="J691" i="137"/>
  <c r="G643" i="137"/>
  <c r="F643" i="137"/>
  <c r="H643" i="137"/>
  <c r="I643" i="137"/>
  <c r="J643" i="137"/>
  <c r="F619" i="137"/>
  <c r="I619" i="137"/>
  <c r="H619" i="137"/>
  <c r="J619" i="137"/>
  <c r="G619" i="137"/>
  <c r="F595" i="137"/>
  <c r="I595" i="137"/>
  <c r="J595" i="137"/>
  <c r="G595" i="137"/>
  <c r="H595" i="137"/>
  <c r="F571" i="137"/>
  <c r="H571" i="137"/>
  <c r="I571" i="137"/>
  <c r="J571" i="137"/>
  <c r="G571" i="137"/>
  <c r="F547" i="137"/>
  <c r="I547" i="137"/>
  <c r="H547" i="137"/>
  <c r="J547" i="137"/>
  <c r="G547" i="137"/>
  <c r="F523" i="137"/>
  <c r="I523" i="137"/>
  <c r="G523" i="137"/>
  <c r="J523" i="137"/>
  <c r="H523" i="137"/>
  <c r="H499" i="137"/>
  <c r="F499" i="137"/>
  <c r="I499" i="137"/>
  <c r="J499" i="137"/>
  <c r="G475" i="137"/>
  <c r="F475" i="137"/>
  <c r="I475" i="137"/>
  <c r="H475" i="137"/>
  <c r="J475" i="137"/>
  <c r="I415" i="137"/>
  <c r="F415" i="137"/>
  <c r="G415" i="137"/>
  <c r="J415" i="137"/>
  <c r="G403" i="137"/>
  <c r="F403" i="137"/>
  <c r="I403" i="137"/>
  <c r="H403" i="137"/>
  <c r="J403" i="137"/>
  <c r="I379" i="137"/>
  <c r="G379" i="137"/>
  <c r="J379" i="137"/>
  <c r="H379" i="137"/>
  <c r="F379" i="137"/>
  <c r="F355" i="137"/>
  <c r="I355" i="137"/>
  <c r="G355" i="137"/>
  <c r="J355" i="137"/>
  <c r="F331" i="137"/>
  <c r="G331" i="137"/>
  <c r="I331" i="137"/>
  <c r="J331" i="137"/>
  <c r="H331" i="137"/>
  <c r="I295" i="137"/>
  <c r="F295" i="137"/>
  <c r="H295" i="137"/>
  <c r="J295" i="137"/>
  <c r="F271" i="137"/>
  <c r="I271" i="137"/>
  <c r="J271" i="137"/>
  <c r="G271" i="137"/>
  <c r="H271" i="137"/>
  <c r="H259" i="137"/>
  <c r="G259" i="137"/>
  <c r="F259" i="137"/>
  <c r="I259" i="137"/>
  <c r="J259" i="137"/>
  <c r="I223" i="137"/>
  <c r="G223" i="137"/>
  <c r="J223" i="137"/>
  <c r="F223" i="137"/>
  <c r="H223" i="137"/>
  <c r="F199" i="137"/>
  <c r="I199" i="137"/>
  <c r="G199" i="137"/>
  <c r="H199" i="137"/>
  <c r="J199" i="137"/>
  <c r="F175" i="137"/>
  <c r="G175" i="137"/>
  <c r="I175" i="137"/>
  <c r="J175" i="137"/>
  <c r="H151" i="137"/>
  <c r="G151" i="137"/>
  <c r="I151" i="137"/>
  <c r="J151" i="137"/>
  <c r="F151" i="137"/>
  <c r="G127" i="137"/>
  <c r="H127" i="137"/>
  <c r="I127" i="137"/>
  <c r="J127" i="137"/>
  <c r="F127" i="137"/>
  <c r="I103" i="137"/>
  <c r="J103" i="137"/>
  <c r="H103" i="137"/>
  <c r="F103" i="137"/>
  <c r="G103" i="137"/>
  <c r="F79" i="137"/>
  <c r="I79" i="137"/>
  <c r="H79" i="137"/>
  <c r="J79" i="137"/>
  <c r="G79" i="137"/>
  <c r="F55" i="137"/>
  <c r="H55" i="137"/>
  <c r="I55" i="137"/>
  <c r="J55" i="137"/>
  <c r="G55" i="137"/>
  <c r="G19" i="137"/>
  <c r="I19" i="137"/>
  <c r="F19" i="137"/>
  <c r="J19" i="137"/>
  <c r="H19" i="137"/>
  <c r="K105" i="135"/>
  <c r="K81" i="135"/>
  <c r="K69" i="135"/>
  <c r="K9" i="135"/>
  <c r="K33" i="135"/>
  <c r="F79" i="135"/>
  <c r="F63" i="135"/>
  <c r="F50" i="135"/>
  <c r="K104" i="135"/>
  <c r="K92" i="135"/>
  <c r="K68" i="135"/>
  <c r="K56" i="135"/>
  <c r="K44" i="135"/>
  <c r="K32" i="135"/>
  <c r="K20" i="135"/>
  <c r="K8" i="135"/>
  <c r="K31" i="135"/>
  <c r="I95" i="135"/>
  <c r="I32" i="135"/>
  <c r="H99" i="135"/>
  <c r="H78" i="135"/>
  <c r="H64" i="135"/>
  <c r="H52" i="135"/>
  <c r="H40" i="135"/>
  <c r="H28" i="135"/>
  <c r="H16" i="135"/>
  <c r="H2" i="135"/>
  <c r="G71" i="135"/>
  <c r="G59" i="135"/>
  <c r="G47" i="135"/>
  <c r="G35" i="135"/>
  <c r="G23" i="135"/>
  <c r="G11" i="135"/>
  <c r="F103" i="135"/>
  <c r="F78" i="135"/>
  <c r="F62" i="135"/>
  <c r="F49" i="135"/>
  <c r="F23" i="135"/>
  <c r="F9" i="135"/>
  <c r="E79" i="135"/>
  <c r="E18" i="135"/>
  <c r="E4" i="135"/>
  <c r="H655" i="137"/>
  <c r="G607" i="137"/>
  <c r="E14" i="135"/>
  <c r="H511" i="137"/>
  <c r="H355" i="137"/>
  <c r="H319" i="137"/>
  <c r="G655" i="137"/>
  <c r="G427" i="137"/>
  <c r="K100" i="135"/>
  <c r="K88" i="135"/>
  <c r="K76" i="135"/>
  <c r="K64" i="135"/>
  <c r="K52" i="135"/>
  <c r="K40" i="135"/>
  <c r="K28" i="135"/>
  <c r="K16" i="135"/>
  <c r="K4" i="135"/>
  <c r="K79" i="135"/>
  <c r="K19" i="135"/>
  <c r="I64" i="135"/>
  <c r="I52" i="135"/>
  <c r="I40" i="135"/>
  <c r="I28" i="135"/>
  <c r="I16" i="135"/>
  <c r="I4" i="135"/>
  <c r="H11" i="135"/>
  <c r="G95" i="135"/>
  <c r="G67" i="135"/>
  <c r="G55" i="135"/>
  <c r="G19" i="135"/>
  <c r="F95" i="135"/>
  <c r="F71" i="135"/>
  <c r="F45" i="135"/>
  <c r="E42" i="135"/>
  <c r="E28" i="135"/>
  <c r="F35" i="135"/>
  <c r="H95" i="135"/>
  <c r="H93" i="135"/>
  <c r="H71" i="135"/>
  <c r="H59" i="135"/>
  <c r="H47" i="135"/>
  <c r="H35" i="135"/>
  <c r="H23" i="135"/>
  <c r="G90" i="135"/>
  <c r="G66" i="135"/>
  <c r="G54" i="135"/>
  <c r="G42" i="135"/>
  <c r="G30" i="135"/>
  <c r="G18" i="135"/>
  <c r="G6" i="135"/>
  <c r="F57" i="135"/>
  <c r="F2" i="135"/>
  <c r="E69" i="135"/>
  <c r="E26" i="135"/>
  <c r="E11" i="135"/>
  <c r="L715" i="137"/>
  <c r="L703" i="137"/>
  <c r="L691" i="137"/>
  <c r="L679" i="137"/>
  <c r="L667" i="137"/>
  <c r="L655" i="137"/>
  <c r="L643" i="137"/>
  <c r="L631" i="137"/>
  <c r="L619" i="137"/>
  <c r="L607" i="137"/>
  <c r="L595" i="137"/>
  <c r="L583" i="137"/>
  <c r="L571" i="137"/>
  <c r="L559" i="137"/>
  <c r="L547" i="137"/>
  <c r="L535" i="137"/>
  <c r="L523" i="137"/>
  <c r="L511" i="137"/>
  <c r="L499" i="137"/>
  <c r="L487" i="137"/>
  <c r="L475" i="137"/>
  <c r="L463" i="137"/>
  <c r="L451" i="137"/>
  <c r="L439" i="137"/>
  <c r="L427" i="137"/>
  <c r="L415" i="137"/>
  <c r="L403" i="137"/>
  <c r="L391" i="137"/>
  <c r="L379" i="137"/>
  <c r="L367" i="137"/>
  <c r="L355" i="137"/>
  <c r="L343" i="137"/>
  <c r="L331" i="137"/>
  <c r="L319" i="137"/>
  <c r="L307" i="137"/>
  <c r="L295" i="137"/>
  <c r="L283" i="137"/>
  <c r="L271" i="137"/>
  <c r="L259" i="137"/>
  <c r="L247" i="137"/>
  <c r="L235" i="137"/>
  <c r="L223" i="137"/>
  <c r="L211" i="137"/>
  <c r="L199" i="137"/>
  <c r="L187" i="137"/>
  <c r="L175" i="137"/>
  <c r="L163" i="137"/>
  <c r="L151" i="137"/>
  <c r="L139" i="137"/>
  <c r="L127" i="137"/>
  <c r="L115" i="137"/>
  <c r="L103" i="137"/>
  <c r="L91" i="137"/>
  <c r="L79" i="137"/>
  <c r="L67" i="137"/>
  <c r="L55" i="137"/>
  <c r="L43" i="137"/>
  <c r="L31" i="137"/>
  <c r="L19" i="137"/>
  <c r="L7" i="137"/>
  <c r="G499" i="137"/>
  <c r="F59" i="135"/>
  <c r="I50" i="135"/>
  <c r="I26" i="135"/>
  <c r="I2" i="135"/>
  <c r="F93" i="135"/>
  <c r="F69" i="135"/>
  <c r="H415" i="137"/>
  <c r="H367" i="137"/>
  <c r="H211" i="137"/>
  <c r="H175" i="137"/>
  <c r="H139" i="137"/>
  <c r="F667" i="137"/>
  <c r="E83" i="135"/>
  <c r="F83" i="135"/>
  <c r="E71" i="135"/>
  <c r="G105" i="135"/>
  <c r="F105" i="135"/>
  <c r="K86" i="135"/>
  <c r="K50" i="135"/>
  <c r="K2" i="135"/>
  <c r="H9" i="135"/>
  <c r="G78" i="135"/>
  <c r="E78" i="135"/>
  <c r="H87" i="135"/>
  <c r="H57" i="135"/>
  <c r="H21" i="135"/>
  <c r="G52" i="135"/>
  <c r="G28" i="135"/>
  <c r="G16" i="135"/>
  <c r="G4" i="135"/>
  <c r="F90" i="135"/>
  <c r="F14" i="135"/>
  <c r="E100" i="135"/>
  <c r="E38" i="135"/>
  <c r="E23" i="135"/>
  <c r="H7" i="137"/>
  <c r="G295" i="137"/>
  <c r="F47" i="135"/>
  <c r="K98" i="135"/>
  <c r="K74" i="135"/>
  <c r="C404" i="92" s="1"/>
  <c r="K38" i="135"/>
  <c r="K26" i="135"/>
  <c r="K14" i="135"/>
  <c r="H105" i="135"/>
  <c r="H86" i="135"/>
  <c r="G83" i="135"/>
  <c r="E66" i="135"/>
  <c r="K715" i="137"/>
  <c r="K703" i="137"/>
  <c r="K691" i="137"/>
  <c r="K679" i="137"/>
  <c r="K667" i="137"/>
  <c r="K655" i="137"/>
  <c r="K643" i="137"/>
  <c r="K631" i="137"/>
  <c r="K619" i="137"/>
  <c r="K607" i="137"/>
  <c r="K595" i="137"/>
  <c r="K583" i="137"/>
  <c r="K571" i="137"/>
  <c r="K559" i="137"/>
  <c r="K547" i="137"/>
  <c r="K535" i="137"/>
  <c r="K523" i="137"/>
  <c r="K511" i="137"/>
  <c r="K499" i="137"/>
  <c r="K487" i="137"/>
  <c r="K475" i="137"/>
  <c r="K463" i="137"/>
  <c r="K451" i="137"/>
  <c r="K439" i="137"/>
  <c r="K427" i="137"/>
  <c r="K415" i="137"/>
  <c r="K403" i="137"/>
  <c r="K391" i="137"/>
  <c r="K379" i="137"/>
  <c r="K367" i="137"/>
  <c r="K355" i="137"/>
  <c r="K343" i="137"/>
  <c r="K331" i="137"/>
  <c r="K319" i="137"/>
  <c r="K307" i="137"/>
  <c r="K295" i="137"/>
  <c r="K283" i="137"/>
  <c r="K271" i="137"/>
  <c r="K259" i="137"/>
  <c r="K247" i="137"/>
  <c r="K235" i="137"/>
  <c r="K223" i="137"/>
  <c r="K211" i="137"/>
  <c r="K199" i="137"/>
  <c r="K187" i="137"/>
  <c r="K175" i="137"/>
  <c r="K163" i="137"/>
  <c r="K151" i="137"/>
  <c r="K139" i="137"/>
  <c r="K127" i="137"/>
  <c r="K115" i="137"/>
  <c r="K103" i="137"/>
  <c r="K91" i="137"/>
  <c r="K79" i="137"/>
  <c r="K67" i="137"/>
  <c r="K55" i="137"/>
  <c r="K43" i="137"/>
  <c r="K31" i="137"/>
  <c r="K19" i="137"/>
  <c r="K7" i="137"/>
  <c r="H583" i="137"/>
  <c r="H427" i="137"/>
  <c r="E59" i="135"/>
  <c r="K62" i="135"/>
  <c r="I62" i="135"/>
  <c r="I38" i="135"/>
  <c r="I14" i="135"/>
  <c r="K95" i="135"/>
  <c r="K71" i="135"/>
  <c r="K59" i="135"/>
  <c r="K47" i="135"/>
  <c r="K35" i="135"/>
  <c r="K23" i="135"/>
  <c r="K11" i="135"/>
  <c r="I102" i="135"/>
  <c r="I35" i="135"/>
  <c r="H6" i="135"/>
  <c r="G50" i="135"/>
  <c r="G26" i="135"/>
  <c r="F88" i="135"/>
  <c r="E15" i="135"/>
  <c r="H15" i="135"/>
  <c r="E3" i="135"/>
  <c r="H3" i="135"/>
  <c r="G606" i="137"/>
  <c r="F606" i="137"/>
  <c r="F462" i="137"/>
  <c r="G462" i="137"/>
  <c r="F587" i="137"/>
  <c r="G328" i="137"/>
  <c r="H328" i="137"/>
  <c r="G316" i="137"/>
  <c r="F316" i="137"/>
  <c r="G112" i="137"/>
  <c r="F112" i="137"/>
  <c r="F40" i="137"/>
  <c r="G40" i="137"/>
  <c r="H40" i="137"/>
  <c r="F698" i="137"/>
  <c r="G698" i="137"/>
  <c r="F518" i="137"/>
  <c r="G518" i="137"/>
  <c r="F386" i="137"/>
  <c r="G386" i="137"/>
  <c r="F182" i="137"/>
  <c r="H182" i="137"/>
  <c r="G300" i="137"/>
  <c r="H300" i="137"/>
  <c r="F72" i="137"/>
  <c r="H72" i="137"/>
  <c r="F479" i="137"/>
  <c r="G479" i="137"/>
  <c r="G287" i="137"/>
  <c r="H287" i="137"/>
  <c r="F297" i="137"/>
  <c r="G297" i="137"/>
  <c r="F688" i="137"/>
  <c r="F20" i="137"/>
  <c r="G20" i="137"/>
  <c r="F719" i="137"/>
  <c r="F666" i="137"/>
  <c r="G666" i="137"/>
  <c r="G642" i="137"/>
  <c r="F642" i="137"/>
  <c r="F546" i="137"/>
  <c r="G546" i="137"/>
  <c r="F522" i="137"/>
  <c r="G522" i="137"/>
  <c r="F486" i="137"/>
  <c r="G486" i="137"/>
  <c r="F426" i="137"/>
  <c r="H426" i="137"/>
  <c r="F414" i="137"/>
  <c r="H414" i="137"/>
  <c r="G402" i="137"/>
  <c r="H402" i="137"/>
  <c r="F378" i="137"/>
  <c r="H378" i="137"/>
  <c r="G378" i="137"/>
  <c r="G366" i="137"/>
  <c r="H366" i="137"/>
  <c r="G354" i="137"/>
  <c r="H354" i="137"/>
  <c r="F354" i="137"/>
  <c r="G342" i="137"/>
  <c r="H342" i="137"/>
  <c r="F330" i="137"/>
  <c r="H330" i="137"/>
  <c r="F306" i="137"/>
  <c r="H306" i="137"/>
  <c r="H294" i="137"/>
  <c r="F294" i="137"/>
  <c r="F282" i="137"/>
  <c r="H282" i="137"/>
  <c r="F270" i="137"/>
  <c r="G270" i="137"/>
  <c r="H270" i="137"/>
  <c r="F258" i="137"/>
  <c r="H258" i="137"/>
  <c r="G246" i="137"/>
  <c r="H246" i="137"/>
  <c r="F246" i="137"/>
  <c r="G222" i="137"/>
  <c r="H222" i="137"/>
  <c r="F210" i="137"/>
  <c r="H210" i="137"/>
  <c r="F186" i="137"/>
  <c r="H186" i="137"/>
  <c r="G174" i="137"/>
  <c r="H174" i="137"/>
  <c r="G162" i="137"/>
  <c r="F162" i="137"/>
  <c r="H162" i="137"/>
  <c r="F150" i="137"/>
  <c r="H150" i="137"/>
  <c r="F114" i="137"/>
  <c r="H114" i="137"/>
  <c r="H102" i="137"/>
  <c r="F102" i="137"/>
  <c r="G90" i="137"/>
  <c r="H90" i="137"/>
  <c r="G78" i="137"/>
  <c r="H78" i="137"/>
  <c r="H66" i="137"/>
  <c r="F66" i="137"/>
  <c r="F42" i="137"/>
  <c r="H42" i="137"/>
  <c r="G30" i="137"/>
  <c r="H30" i="137"/>
  <c r="H18" i="137"/>
  <c r="G18" i="137"/>
  <c r="G6" i="137"/>
  <c r="H6" i="137"/>
  <c r="F6" i="137"/>
  <c r="H714" i="137"/>
  <c r="H702" i="137"/>
  <c r="H690" i="137"/>
  <c r="H678" i="137"/>
  <c r="H666" i="137"/>
  <c r="H654" i="137"/>
  <c r="H642" i="137"/>
  <c r="H630" i="137"/>
  <c r="H618" i="137"/>
  <c r="H606" i="137"/>
  <c r="H594" i="137"/>
  <c r="H582" i="137"/>
  <c r="H570" i="137"/>
  <c r="H558" i="137"/>
  <c r="H546" i="137"/>
  <c r="H534" i="137"/>
  <c r="H522" i="137"/>
  <c r="H510" i="137"/>
  <c r="H498" i="137"/>
  <c r="H486" i="137"/>
  <c r="H474" i="137"/>
  <c r="H462" i="137"/>
  <c r="H423" i="137"/>
  <c r="H410" i="137"/>
  <c r="H371" i="137"/>
  <c r="H279" i="137"/>
  <c r="H266" i="137"/>
  <c r="H227" i="137"/>
  <c r="H171" i="137"/>
  <c r="H157" i="137"/>
  <c r="H99" i="137"/>
  <c r="H85" i="137"/>
  <c r="H27" i="137"/>
  <c r="H13" i="137"/>
  <c r="G659" i="137"/>
  <c r="G623" i="137"/>
  <c r="G568" i="137"/>
  <c r="G553" i="137"/>
  <c r="G400" i="137"/>
  <c r="G387" i="137"/>
  <c r="G371" i="137"/>
  <c r="G335" i="137"/>
  <c r="G318" i="137"/>
  <c r="G280" i="137"/>
  <c r="G265" i="137"/>
  <c r="G193" i="137"/>
  <c r="G138" i="137"/>
  <c r="G122" i="137"/>
  <c r="G14" i="137"/>
  <c r="F615" i="137"/>
  <c r="F577" i="137"/>
  <c r="F363" i="137"/>
  <c r="F336" i="137"/>
  <c r="F318" i="137"/>
  <c r="F300" i="137"/>
  <c r="F198" i="137"/>
  <c r="F61" i="137"/>
  <c r="F664" i="137"/>
  <c r="G664" i="137"/>
  <c r="F640" i="137"/>
  <c r="G640" i="137"/>
  <c r="G628" i="137"/>
  <c r="F628" i="137"/>
  <c r="F520" i="137"/>
  <c r="G520" i="137"/>
  <c r="F484" i="137"/>
  <c r="G484" i="137"/>
  <c r="F376" i="137"/>
  <c r="G376" i="137"/>
  <c r="F352" i="137"/>
  <c r="G352" i="137"/>
  <c r="G340" i="137"/>
  <c r="F340" i="137"/>
  <c r="F244" i="137"/>
  <c r="G244" i="137"/>
  <c r="F232" i="137"/>
  <c r="G232" i="137"/>
  <c r="G196" i="137"/>
  <c r="F196" i="137"/>
  <c r="F160" i="137"/>
  <c r="G160" i="137"/>
  <c r="F88" i="137"/>
  <c r="G88" i="137"/>
  <c r="G64" i="137"/>
  <c r="F64" i="137"/>
  <c r="G52" i="137"/>
  <c r="F52" i="137"/>
  <c r="F16" i="137"/>
  <c r="G16" i="137"/>
  <c r="F4" i="137"/>
  <c r="G4" i="137"/>
  <c r="F627" i="137"/>
  <c r="G627" i="137"/>
  <c r="F483" i="137"/>
  <c r="G483" i="137"/>
  <c r="G471" i="137"/>
  <c r="F471" i="137"/>
  <c r="F339" i="137"/>
  <c r="G339" i="137"/>
  <c r="F231" i="137"/>
  <c r="G231" i="137"/>
  <c r="F147" i="137"/>
  <c r="G147" i="137"/>
  <c r="F722" i="137"/>
  <c r="G722" i="137"/>
  <c r="F638" i="137"/>
  <c r="G638" i="137"/>
  <c r="F614" i="137"/>
  <c r="G614" i="137"/>
  <c r="F602" i="137"/>
  <c r="G602" i="137"/>
  <c r="F590" i="137"/>
  <c r="G590" i="137"/>
  <c r="F578" i="137"/>
  <c r="G578" i="137"/>
  <c r="F494" i="137"/>
  <c r="G494" i="137"/>
  <c r="F470" i="137"/>
  <c r="G470" i="137"/>
  <c r="F458" i="137"/>
  <c r="G458" i="137"/>
  <c r="F446" i="137"/>
  <c r="G446" i="137"/>
  <c r="F434" i="137"/>
  <c r="G434" i="137"/>
  <c r="F350" i="137"/>
  <c r="G350" i="137"/>
  <c r="F326" i="137"/>
  <c r="G326" i="137"/>
  <c r="F314" i="137"/>
  <c r="G314" i="137"/>
  <c r="F302" i="137"/>
  <c r="G302" i="137"/>
  <c r="F290" i="137"/>
  <c r="G290" i="137"/>
  <c r="F242" i="137"/>
  <c r="G242" i="137"/>
  <c r="F230" i="137"/>
  <c r="G230" i="137"/>
  <c r="F218" i="137"/>
  <c r="G218" i="137"/>
  <c r="F146" i="137"/>
  <c r="G146" i="137"/>
  <c r="F134" i="137"/>
  <c r="G134" i="137"/>
  <c r="F86" i="137"/>
  <c r="G86" i="137"/>
  <c r="F74" i="137"/>
  <c r="G74" i="137"/>
  <c r="F62" i="137"/>
  <c r="G62" i="137"/>
  <c r="F50" i="137"/>
  <c r="G50" i="137"/>
  <c r="F2" i="137"/>
  <c r="G2" i="137"/>
  <c r="F709" i="137"/>
  <c r="G709" i="137"/>
  <c r="G625" i="137"/>
  <c r="F625" i="137"/>
  <c r="F565" i="137"/>
  <c r="G565" i="137"/>
  <c r="F457" i="137"/>
  <c r="G457" i="137"/>
  <c r="F421" i="137"/>
  <c r="G421" i="137"/>
  <c r="G337" i="137"/>
  <c r="F337" i="137"/>
  <c r="F229" i="137"/>
  <c r="G229" i="137"/>
  <c r="F217" i="137"/>
  <c r="G217" i="137"/>
  <c r="F145" i="137"/>
  <c r="G145" i="137"/>
  <c r="F133" i="137"/>
  <c r="G133" i="137"/>
  <c r="F121" i="137"/>
  <c r="G121" i="137"/>
  <c r="G49" i="137"/>
  <c r="F49" i="137"/>
  <c r="F529" i="137"/>
  <c r="G708" i="137"/>
  <c r="F708" i="137"/>
  <c r="G660" i="137"/>
  <c r="F660" i="137"/>
  <c r="G612" i="137"/>
  <c r="F612" i="137"/>
  <c r="G600" i="137"/>
  <c r="F600" i="137"/>
  <c r="G516" i="137"/>
  <c r="F516" i="137"/>
  <c r="G504" i="137"/>
  <c r="F504" i="137"/>
  <c r="G480" i="137"/>
  <c r="F480" i="137"/>
  <c r="G468" i="137"/>
  <c r="F468" i="137"/>
  <c r="G456" i="137"/>
  <c r="F456" i="137"/>
  <c r="G420" i="137"/>
  <c r="F420" i="137"/>
  <c r="G372" i="137"/>
  <c r="F372" i="137"/>
  <c r="G324" i="137"/>
  <c r="F324" i="137"/>
  <c r="G312" i="137"/>
  <c r="F312" i="137"/>
  <c r="F216" i="137"/>
  <c r="G216" i="137"/>
  <c r="F204" i="137"/>
  <c r="G204" i="137"/>
  <c r="F707" i="137"/>
  <c r="G707" i="137"/>
  <c r="F695" i="137"/>
  <c r="G695" i="137"/>
  <c r="F611" i="137"/>
  <c r="G611" i="137"/>
  <c r="F563" i="137"/>
  <c r="G563" i="137"/>
  <c r="F551" i="137"/>
  <c r="G551" i="137"/>
  <c r="G467" i="137"/>
  <c r="F467" i="137"/>
  <c r="F419" i="137"/>
  <c r="G419" i="137"/>
  <c r="F407" i="137"/>
  <c r="G407" i="137"/>
  <c r="F323" i="137"/>
  <c r="G323" i="137"/>
  <c r="G203" i="137"/>
  <c r="H203" i="137"/>
  <c r="G191" i="137"/>
  <c r="H191" i="137"/>
  <c r="G179" i="137"/>
  <c r="F179" i="137"/>
  <c r="H179" i="137"/>
  <c r="G167" i="137"/>
  <c r="F167" i="137"/>
  <c r="H167" i="137"/>
  <c r="G155" i="137"/>
  <c r="H155" i="137"/>
  <c r="G143" i="137"/>
  <c r="H143" i="137"/>
  <c r="G131" i="137"/>
  <c r="H131" i="137"/>
  <c r="G119" i="137"/>
  <c r="H119" i="137"/>
  <c r="G107" i="137"/>
  <c r="H107" i="137"/>
  <c r="G95" i="137"/>
  <c r="H95" i="137"/>
  <c r="G83" i="137"/>
  <c r="H83" i="137"/>
  <c r="G71" i="137"/>
  <c r="H71" i="137"/>
  <c r="G59" i="137"/>
  <c r="H59" i="137"/>
  <c r="G47" i="137"/>
  <c r="H47" i="137"/>
  <c r="G35" i="137"/>
  <c r="F35" i="137"/>
  <c r="H35" i="137"/>
  <c r="G23" i="137"/>
  <c r="F23" i="137"/>
  <c r="H23" i="137"/>
  <c r="G11" i="137"/>
  <c r="H11" i="137"/>
  <c r="H719" i="137"/>
  <c r="H707" i="137"/>
  <c r="H695" i="137"/>
  <c r="H683" i="137"/>
  <c r="H671" i="137"/>
  <c r="H659" i="137"/>
  <c r="H647" i="137"/>
  <c r="H635" i="137"/>
  <c r="H623" i="137"/>
  <c r="H611" i="137"/>
  <c r="H599" i="137"/>
  <c r="H587" i="137"/>
  <c r="H575" i="137"/>
  <c r="H563" i="137"/>
  <c r="H551" i="137"/>
  <c r="H539" i="137"/>
  <c r="H527" i="137"/>
  <c r="H515" i="137"/>
  <c r="H503" i="137"/>
  <c r="H491" i="137"/>
  <c r="H479" i="137"/>
  <c r="H467" i="137"/>
  <c r="H455" i="137"/>
  <c r="H363" i="137"/>
  <c r="H350" i="137"/>
  <c r="H337" i="137"/>
  <c r="H311" i="137"/>
  <c r="H206" i="137"/>
  <c r="H134" i="137"/>
  <c r="H62" i="137"/>
  <c r="G650" i="137"/>
  <c r="G613" i="137"/>
  <c r="G594" i="137"/>
  <c r="G558" i="137"/>
  <c r="G543" i="137"/>
  <c r="G530" i="137"/>
  <c r="G362" i="137"/>
  <c r="G325" i="137"/>
  <c r="G306" i="137"/>
  <c r="G98" i="137"/>
  <c r="G38" i="137"/>
  <c r="G3" i="137"/>
  <c r="F604" i="137"/>
  <c r="F564" i="137"/>
  <c r="F507" i="137"/>
  <c r="F444" i="137"/>
  <c r="F327" i="137"/>
  <c r="F289" i="137"/>
  <c r="F184" i="137"/>
  <c r="F111" i="137"/>
  <c r="F11" i="137"/>
  <c r="H323" i="137"/>
  <c r="H205" i="137"/>
  <c r="H133" i="137"/>
  <c r="H61" i="137"/>
  <c r="G710" i="137"/>
  <c r="G649" i="137"/>
  <c r="G542" i="137"/>
  <c r="G455" i="137"/>
  <c r="G438" i="137"/>
  <c r="G422" i="137"/>
  <c r="G361" i="137"/>
  <c r="G198" i="137"/>
  <c r="G126" i="137"/>
  <c r="G37" i="137"/>
  <c r="F684" i="137"/>
  <c r="F603" i="137"/>
  <c r="F481" i="137"/>
  <c r="F443" i="137"/>
  <c r="F390" i="137"/>
  <c r="F288" i="137"/>
  <c r="F268" i="137"/>
  <c r="F205" i="137"/>
  <c r="F183" i="137"/>
  <c r="F109" i="137"/>
  <c r="F90" i="137"/>
  <c r="H374" i="137"/>
  <c r="H361" i="137"/>
  <c r="H335" i="137"/>
  <c r="H243" i="137"/>
  <c r="H230" i="137"/>
  <c r="H217" i="137"/>
  <c r="H146" i="137"/>
  <c r="H74" i="137"/>
  <c r="G663" i="137"/>
  <c r="G647" i="137"/>
  <c r="G592" i="137"/>
  <c r="G527" i="137"/>
  <c r="G390" i="137"/>
  <c r="G375" i="137"/>
  <c r="G359" i="137"/>
  <c r="G304" i="137"/>
  <c r="G234" i="137"/>
  <c r="G182" i="137"/>
  <c r="G73" i="137"/>
  <c r="G54" i="137"/>
  <c r="F721" i="137"/>
  <c r="F601" i="137"/>
  <c r="F460" i="137"/>
  <c r="F366" i="137"/>
  <c r="F287" i="137"/>
  <c r="F148" i="137"/>
  <c r="F126" i="137"/>
  <c r="F132" i="137"/>
  <c r="G72" i="137"/>
  <c r="G36" i="137"/>
  <c r="G120" i="137"/>
  <c r="F227" i="137"/>
  <c r="F83" i="137"/>
  <c r="F239" i="137"/>
  <c r="F95" i="137"/>
  <c r="G696" i="137"/>
  <c r="G636" i="137"/>
  <c r="G552" i="137"/>
  <c r="G492" i="137"/>
  <c r="G408" i="137"/>
  <c r="G360" i="137"/>
  <c r="G348" i="137"/>
  <c r="G170" i="137"/>
  <c r="G157" i="137"/>
  <c r="G26" i="137"/>
  <c r="G13" i="137"/>
  <c r="F251" i="137"/>
  <c r="F107" i="137"/>
  <c r="F263" i="137"/>
  <c r="F119" i="137"/>
  <c r="F275" i="137"/>
  <c r="F131" i="137"/>
  <c r="G254" i="137"/>
  <c r="G241" i="137"/>
  <c r="G110" i="137"/>
  <c r="G97" i="137"/>
  <c r="F191" i="137"/>
  <c r="F47" i="137"/>
  <c r="F203" i="137"/>
  <c r="F59" i="137"/>
  <c r="F215" i="137"/>
  <c r="F71" i="137"/>
  <c r="H77" i="135"/>
  <c r="H104" i="135"/>
  <c r="H92" i="135"/>
  <c r="F77" i="135"/>
  <c r="G82" i="135"/>
  <c r="I89" i="135"/>
  <c r="H89" i="135"/>
  <c r="G106" i="135"/>
  <c r="K106" i="135"/>
  <c r="K102" i="135"/>
  <c r="K90" i="135"/>
  <c r="K78" i="135"/>
  <c r="I88" i="135"/>
  <c r="H101" i="135"/>
  <c r="H88" i="135"/>
  <c r="F92" i="135"/>
  <c r="E77" i="135"/>
  <c r="K77" i="135"/>
  <c r="G77" i="135"/>
  <c r="E101" i="135"/>
  <c r="H98" i="135"/>
  <c r="H82" i="135"/>
  <c r="G94" i="135"/>
  <c r="F82" i="135"/>
  <c r="H75" i="135"/>
  <c r="H80" i="135"/>
  <c r="I106" i="135"/>
  <c r="I94" i="135"/>
  <c r="I82" i="135"/>
  <c r="H91" i="135"/>
  <c r="F97" i="135"/>
  <c r="F85" i="135"/>
  <c r="I105" i="135"/>
  <c r="I93" i="135"/>
  <c r="I81" i="135"/>
  <c r="G99" i="135"/>
  <c r="G87" i="135"/>
  <c r="G75" i="135"/>
  <c r="E105" i="135"/>
  <c r="E93" i="135"/>
  <c r="E81" i="135"/>
  <c r="K99" i="135"/>
  <c r="K87" i="135"/>
  <c r="K75" i="135"/>
  <c r="H81" i="135"/>
  <c r="F98" i="135"/>
  <c r="F86" i="135"/>
  <c r="F74" i="135"/>
  <c r="I104" i="135"/>
  <c r="I92" i="135"/>
  <c r="I80" i="135"/>
  <c r="G98" i="135"/>
  <c r="G86" i="135"/>
  <c r="G74" i="135"/>
  <c r="E104" i="135"/>
  <c r="E92" i="135"/>
  <c r="E80" i="135"/>
  <c r="F99" i="135"/>
  <c r="F87" i="135"/>
  <c r="F75" i="135"/>
  <c r="I91" i="135"/>
  <c r="G97" i="135"/>
  <c r="G85" i="135"/>
  <c r="E91" i="135"/>
  <c r="H85" i="135"/>
  <c r="F91" i="135"/>
  <c r="I99" i="135"/>
  <c r="I87" i="135"/>
  <c r="I75" i="135"/>
  <c r="I98" i="135"/>
  <c r="I86" i="135"/>
  <c r="I74" i="135"/>
  <c r="G80" i="135"/>
  <c r="I97" i="135"/>
  <c r="I85" i="135"/>
  <c r="K80" i="135"/>
  <c r="Q404" i="92" l="1"/>
  <c r="R404" i="92"/>
  <c r="S404" i="92"/>
  <c r="N1620" i="93"/>
  <c r="N1621" i="93"/>
  <c r="N1622" i="93"/>
  <c r="N1623" i="93"/>
  <c r="N1624" i="93"/>
  <c r="N1625" i="93"/>
  <c r="N1626" i="93"/>
  <c r="N1627" i="93"/>
  <c r="N1628" i="93"/>
  <c r="N1629" i="93"/>
  <c r="N1630" i="93"/>
  <c r="N1631" i="93"/>
  <c r="N1632" i="93"/>
  <c r="N1633" i="93"/>
  <c r="N1634" i="93"/>
  <c r="N1635" i="93"/>
  <c r="N1636" i="93"/>
  <c r="N1637" i="93"/>
  <c r="N1638" i="93"/>
  <c r="N1639" i="93"/>
  <c r="N1640" i="93"/>
  <c r="N1641" i="93"/>
  <c r="N1642" i="93"/>
  <c r="N1643" i="93"/>
  <c r="N1644" i="93"/>
  <c r="N1645" i="93"/>
  <c r="N1646" i="93"/>
  <c r="N1647" i="93"/>
  <c r="N1648" i="93"/>
  <c r="N1649" i="93"/>
  <c r="N1650" i="93"/>
  <c r="N1651" i="93"/>
  <c r="N1652" i="93"/>
  <c r="N1653" i="93"/>
  <c r="N1654" i="93"/>
  <c r="N1655" i="93"/>
  <c r="N1656" i="93"/>
  <c r="N1657" i="93"/>
  <c r="N1658" i="93"/>
  <c r="N1659" i="93"/>
  <c r="N1660" i="93"/>
  <c r="N1661" i="93"/>
  <c r="N1662" i="93"/>
  <c r="N1663" i="93"/>
  <c r="N1664" i="93"/>
  <c r="N1665" i="93"/>
  <c r="N1666" i="93"/>
  <c r="N1667" i="93"/>
  <c r="N1668" i="93"/>
  <c r="N1669" i="93"/>
  <c r="N1670" i="93"/>
  <c r="N1671" i="93"/>
  <c r="N1672" i="93"/>
  <c r="N1673" i="93"/>
  <c r="N1674" i="93"/>
  <c r="N1675" i="93"/>
  <c r="N1676" i="93"/>
  <c r="N1677" i="93"/>
  <c r="N1678" i="93"/>
  <c r="J1620" i="93"/>
  <c r="J1621" i="93"/>
  <c r="J1622" i="93"/>
  <c r="J1623" i="93"/>
  <c r="J1624" i="93"/>
  <c r="J1625" i="93"/>
  <c r="J1626" i="93"/>
  <c r="J1627" i="93"/>
  <c r="J1628" i="93"/>
  <c r="J1629" i="93"/>
  <c r="J1630" i="93"/>
  <c r="J1631" i="93"/>
  <c r="J1632" i="93"/>
  <c r="J1633" i="93"/>
  <c r="J1634" i="93"/>
  <c r="J1635" i="93"/>
  <c r="J1636" i="93"/>
  <c r="J1637" i="93"/>
  <c r="J1638" i="93"/>
  <c r="J1639" i="93"/>
  <c r="J1640" i="93"/>
  <c r="J1641" i="93"/>
  <c r="J1642" i="93"/>
  <c r="J1643" i="93"/>
  <c r="J1644" i="93"/>
  <c r="J1645" i="93"/>
  <c r="J1646" i="93"/>
  <c r="J1647" i="93"/>
  <c r="J1648" i="93"/>
  <c r="J1649" i="93"/>
  <c r="J1650" i="93"/>
  <c r="J1651" i="93"/>
  <c r="J1652" i="93"/>
  <c r="J1653" i="93"/>
  <c r="J1654" i="93"/>
  <c r="J1655" i="93"/>
  <c r="J1656" i="93"/>
  <c r="J1657" i="93"/>
  <c r="J1658" i="93"/>
  <c r="J1659" i="93"/>
  <c r="J1660" i="93"/>
  <c r="J1661" i="93"/>
  <c r="J1662" i="93"/>
  <c r="J1663" i="93"/>
  <c r="J1664" i="93"/>
  <c r="J1665" i="93"/>
  <c r="J1666" i="93"/>
  <c r="J1667" i="93"/>
  <c r="J1668" i="93"/>
  <c r="J1669" i="93"/>
  <c r="J1670" i="93"/>
  <c r="J1671" i="93"/>
  <c r="J1672" i="93"/>
  <c r="J1673" i="93"/>
  <c r="J1674" i="93"/>
  <c r="J1675" i="93"/>
  <c r="J1676" i="93"/>
  <c r="J1677" i="93"/>
  <c r="J1678" i="93"/>
  <c r="J1679" i="93"/>
  <c r="H1620" i="93"/>
  <c r="K1620" i="93" s="1"/>
  <c r="H1621" i="93"/>
  <c r="K1621" i="93" s="1"/>
  <c r="H1622" i="93"/>
  <c r="K1622" i="93" s="1"/>
  <c r="H1623" i="93"/>
  <c r="K1623" i="93" s="1"/>
  <c r="H1624" i="93"/>
  <c r="K1624" i="93" s="1"/>
  <c r="H1625" i="93"/>
  <c r="K1625" i="93" s="1"/>
  <c r="H1626" i="93"/>
  <c r="K1626" i="93" s="1"/>
  <c r="H1627" i="93"/>
  <c r="K1627" i="93" s="1"/>
  <c r="H1628" i="93"/>
  <c r="K1628" i="93" s="1"/>
  <c r="H1629" i="93"/>
  <c r="K1629" i="93" s="1"/>
  <c r="H1630" i="93"/>
  <c r="K1630" i="93" s="1"/>
  <c r="H1631" i="93"/>
  <c r="K1631" i="93" s="1"/>
  <c r="H1632" i="93"/>
  <c r="K1632" i="93" s="1"/>
  <c r="H1633" i="93"/>
  <c r="K1633" i="93" s="1"/>
  <c r="H1634" i="93"/>
  <c r="K1634" i="93" s="1"/>
  <c r="H1635" i="93"/>
  <c r="K1635" i="93" s="1"/>
  <c r="H1636" i="93"/>
  <c r="K1636" i="93" s="1"/>
  <c r="H1637" i="93"/>
  <c r="K1637" i="93" s="1"/>
  <c r="H1638" i="93"/>
  <c r="K1638" i="93" s="1"/>
  <c r="H1639" i="93"/>
  <c r="K1639" i="93" s="1"/>
  <c r="H1640" i="93"/>
  <c r="K1640" i="93" s="1"/>
  <c r="H1641" i="93"/>
  <c r="K1641" i="93" s="1"/>
  <c r="H1642" i="93"/>
  <c r="K1642" i="93" s="1"/>
  <c r="H1643" i="93"/>
  <c r="K1643" i="93" s="1"/>
  <c r="H1644" i="93"/>
  <c r="K1644" i="93" s="1"/>
  <c r="H1645" i="93"/>
  <c r="K1645" i="93" s="1"/>
  <c r="H1646" i="93"/>
  <c r="K1646" i="93" s="1"/>
  <c r="H1647" i="93"/>
  <c r="K1647" i="93" s="1"/>
  <c r="H1648" i="93"/>
  <c r="K1648" i="93" s="1"/>
  <c r="H1649" i="93"/>
  <c r="K1649" i="93" s="1"/>
  <c r="H1650" i="93"/>
  <c r="K1650" i="93" s="1"/>
  <c r="H1651" i="93"/>
  <c r="K1651" i="93" s="1"/>
  <c r="H1652" i="93"/>
  <c r="K1652" i="93" s="1"/>
  <c r="H1653" i="93"/>
  <c r="K1653" i="93" s="1"/>
  <c r="H1654" i="93"/>
  <c r="K1654" i="93" s="1"/>
  <c r="H1655" i="93"/>
  <c r="K1655" i="93" s="1"/>
  <c r="H1656" i="93"/>
  <c r="K1656" i="93" s="1"/>
  <c r="H1657" i="93"/>
  <c r="K1657" i="93" s="1"/>
  <c r="H1658" i="93"/>
  <c r="K1658" i="93" s="1"/>
  <c r="H1659" i="93"/>
  <c r="K1659" i="93" s="1"/>
  <c r="H1660" i="93"/>
  <c r="K1660" i="93" s="1"/>
  <c r="H1661" i="93"/>
  <c r="K1661" i="93" s="1"/>
  <c r="H1662" i="93"/>
  <c r="K1662" i="93" s="1"/>
  <c r="H1663" i="93"/>
  <c r="K1663" i="93" s="1"/>
  <c r="H1664" i="93"/>
  <c r="K1664" i="93" s="1"/>
  <c r="H1665" i="93"/>
  <c r="K1665" i="93" s="1"/>
  <c r="H1666" i="93"/>
  <c r="K1666" i="93" s="1"/>
  <c r="H1667" i="93"/>
  <c r="K1667" i="93" s="1"/>
  <c r="H1668" i="93"/>
  <c r="K1668" i="93" s="1"/>
  <c r="H1669" i="93"/>
  <c r="K1669" i="93" s="1"/>
  <c r="H1670" i="93"/>
  <c r="K1670" i="93" s="1"/>
  <c r="H1671" i="93"/>
  <c r="K1671" i="93" s="1"/>
  <c r="H1672" i="93"/>
  <c r="K1672" i="93" s="1"/>
  <c r="H1673" i="93"/>
  <c r="K1673" i="93" s="1"/>
  <c r="H1674" i="93"/>
  <c r="K1674" i="93" s="1"/>
  <c r="H1675" i="93"/>
  <c r="K1675" i="93" s="1"/>
  <c r="H1676" i="93"/>
  <c r="K1676" i="93" s="1"/>
  <c r="H1677" i="93"/>
  <c r="K1677" i="93" s="1"/>
  <c r="H1678" i="93"/>
  <c r="K1678" i="93" s="1"/>
  <c r="H1679" i="93"/>
  <c r="K1679" i="93" s="1"/>
  <c r="F1620" i="93"/>
  <c r="F1621" i="93"/>
  <c r="F1622" i="93"/>
  <c r="F1623" i="93"/>
  <c r="F1624" i="93"/>
  <c r="F1625" i="93"/>
  <c r="F1626" i="93"/>
  <c r="F1627" i="93"/>
  <c r="F1628" i="93"/>
  <c r="F1629" i="93"/>
  <c r="F1630" i="93"/>
  <c r="F1631" i="93"/>
  <c r="F1632" i="93"/>
  <c r="F1633" i="93"/>
  <c r="F1634" i="93"/>
  <c r="F1635" i="93"/>
  <c r="F1636" i="93"/>
  <c r="F1637" i="93"/>
  <c r="F1638" i="93"/>
  <c r="F1639" i="93"/>
  <c r="F1640" i="93"/>
  <c r="F1641" i="93"/>
  <c r="F1642" i="93"/>
  <c r="F1643" i="93"/>
  <c r="F1644" i="93"/>
  <c r="F1645" i="93"/>
  <c r="F1646" i="93"/>
  <c r="F1647" i="93"/>
  <c r="F1648" i="93"/>
  <c r="F1649" i="93"/>
  <c r="F1650" i="93"/>
  <c r="F1651" i="93"/>
  <c r="F1652" i="93"/>
  <c r="F1653" i="93"/>
  <c r="F1654" i="93"/>
  <c r="F1655" i="93"/>
  <c r="F1656" i="93"/>
  <c r="F1657" i="93"/>
  <c r="F1658" i="93"/>
  <c r="F1659" i="93"/>
  <c r="F1660" i="93"/>
  <c r="F1661" i="93"/>
  <c r="F1662" i="93"/>
  <c r="F1663" i="93"/>
  <c r="F1664" i="93"/>
  <c r="F1665" i="93"/>
  <c r="F1666" i="93"/>
  <c r="F1667" i="93"/>
  <c r="F1668" i="93"/>
  <c r="F1669" i="93"/>
  <c r="F1670" i="93"/>
  <c r="F1671" i="93"/>
  <c r="F1672" i="93"/>
  <c r="F1673" i="93"/>
  <c r="F1674" i="93"/>
  <c r="F1675" i="93"/>
  <c r="F1676" i="93"/>
  <c r="F1677" i="93"/>
  <c r="F1678" i="93"/>
  <c r="F1679" i="93"/>
  <c r="D1620" i="93"/>
  <c r="D1621" i="93"/>
  <c r="D1622" i="93"/>
  <c r="D1623" i="93"/>
  <c r="D1624" i="93"/>
  <c r="D1625" i="93"/>
  <c r="D1626" i="93"/>
  <c r="D1627" i="93"/>
  <c r="D1628" i="93"/>
  <c r="D1629" i="93"/>
  <c r="D1630" i="93"/>
  <c r="D1631" i="93"/>
  <c r="D1632" i="93"/>
  <c r="D1633" i="93"/>
  <c r="D1634" i="93"/>
  <c r="D1635" i="93"/>
  <c r="D1636" i="93"/>
  <c r="D1637" i="93"/>
  <c r="D1638" i="93"/>
  <c r="D1639" i="93"/>
  <c r="D1640" i="93"/>
  <c r="D1641" i="93"/>
  <c r="D1642" i="93"/>
  <c r="D1643" i="93"/>
  <c r="D1644" i="93"/>
  <c r="D1645" i="93"/>
  <c r="D1646" i="93"/>
  <c r="D1647" i="93"/>
  <c r="D1648" i="93"/>
  <c r="D1649" i="93"/>
  <c r="D1650" i="93"/>
  <c r="D1651" i="93"/>
  <c r="D1652" i="93"/>
  <c r="D1653" i="93"/>
  <c r="D1654" i="93"/>
  <c r="D1655" i="93"/>
  <c r="D1656" i="93"/>
  <c r="D1657" i="93"/>
  <c r="D1658" i="93"/>
  <c r="D1659" i="93"/>
  <c r="D1660" i="93"/>
  <c r="D1661" i="93"/>
  <c r="D1662" i="93"/>
  <c r="D1663" i="93"/>
  <c r="D1664" i="93"/>
  <c r="D1665" i="93"/>
  <c r="D1666" i="93"/>
  <c r="D1667" i="93"/>
  <c r="D1668" i="93"/>
  <c r="D1669" i="93"/>
  <c r="D1670" i="93"/>
  <c r="D1671" i="93"/>
  <c r="D1672" i="93"/>
  <c r="D1673" i="93"/>
  <c r="D1674" i="93"/>
  <c r="D1675" i="93"/>
  <c r="D1676" i="93"/>
  <c r="D1677" i="93"/>
  <c r="D1678" i="93"/>
  <c r="D1679" i="93"/>
  <c r="C1620" i="93"/>
  <c r="E1620" i="93" s="1"/>
  <c r="C1621" i="93"/>
  <c r="E1621" i="93" s="1"/>
  <c r="C1622" i="93"/>
  <c r="C1623" i="93"/>
  <c r="B1623" i="93" s="1"/>
  <c r="C1624" i="93"/>
  <c r="B1624" i="93" s="1"/>
  <c r="C1625" i="93"/>
  <c r="E1625" i="93" s="1"/>
  <c r="C1626" i="93"/>
  <c r="B1626" i="93" s="1"/>
  <c r="C1627" i="93"/>
  <c r="B1627" i="93" s="1"/>
  <c r="C1628" i="93"/>
  <c r="B1628" i="93" s="1"/>
  <c r="C1629" i="93"/>
  <c r="B1629" i="93" s="1"/>
  <c r="C1630" i="93"/>
  <c r="B1630" i="93" s="1"/>
  <c r="C1631" i="93"/>
  <c r="B1631" i="93" s="1"/>
  <c r="C1632" i="93"/>
  <c r="B1632" i="93" s="1"/>
  <c r="C1633" i="93"/>
  <c r="B1633" i="93" s="1"/>
  <c r="C1634" i="93"/>
  <c r="E1634" i="93" s="1"/>
  <c r="C1635" i="93"/>
  <c r="B1635" i="93" s="1"/>
  <c r="C1636" i="93"/>
  <c r="B1636" i="93" s="1"/>
  <c r="C1637" i="93"/>
  <c r="B1637" i="93" s="1"/>
  <c r="C1638" i="93"/>
  <c r="B1638" i="93" s="1"/>
  <c r="C1639" i="93"/>
  <c r="B1639" i="93" s="1"/>
  <c r="C1640" i="93"/>
  <c r="B1640" i="93" s="1"/>
  <c r="C1641" i="93"/>
  <c r="B1641" i="93" s="1"/>
  <c r="C1642" i="93"/>
  <c r="B1642" i="93" s="1"/>
  <c r="C1643" i="93"/>
  <c r="C1644" i="93"/>
  <c r="B1644" i="93" s="1"/>
  <c r="C1645" i="93"/>
  <c r="E1645" i="93" s="1"/>
  <c r="C1646" i="93"/>
  <c r="E1646" i="93" s="1"/>
  <c r="C1647" i="93"/>
  <c r="E1647" i="93" s="1"/>
  <c r="C1648" i="93"/>
  <c r="B1648" i="93" s="1"/>
  <c r="C1649" i="93"/>
  <c r="B1649" i="93" s="1"/>
  <c r="C1650" i="93"/>
  <c r="B1650" i="93" s="1"/>
  <c r="C1651" i="93"/>
  <c r="B1651" i="93" s="1"/>
  <c r="C1652" i="93"/>
  <c r="B1652" i="93" s="1"/>
  <c r="C1653" i="93"/>
  <c r="B1653" i="93" s="1"/>
  <c r="C1654" i="93"/>
  <c r="B1654" i="93" s="1"/>
  <c r="C1655" i="93"/>
  <c r="B1655" i="93" s="1"/>
  <c r="C1656" i="93"/>
  <c r="B1656" i="93" s="1"/>
  <c r="C1657" i="93"/>
  <c r="B1657" i="93" s="1"/>
  <c r="C1658" i="93"/>
  <c r="B1658" i="93" s="1"/>
  <c r="C1659" i="93"/>
  <c r="B1659" i="93" s="1"/>
  <c r="C1660" i="93"/>
  <c r="B1660" i="93" s="1"/>
  <c r="C1661" i="93"/>
  <c r="E1661" i="93" s="1"/>
  <c r="C1662" i="93"/>
  <c r="B1662" i="93" s="1"/>
  <c r="C1663" i="93"/>
  <c r="B1663" i="93" s="1"/>
  <c r="C1664" i="93"/>
  <c r="B1664" i="93" s="1"/>
  <c r="C1665" i="93"/>
  <c r="B1665" i="93" s="1"/>
  <c r="C1666" i="93"/>
  <c r="B1666" i="93" s="1"/>
  <c r="C1667" i="93"/>
  <c r="C1668" i="93"/>
  <c r="E1668" i="93" s="1"/>
  <c r="C1669" i="93"/>
  <c r="B1669" i="93" s="1"/>
  <c r="C1670" i="93"/>
  <c r="B1670" i="93" s="1"/>
  <c r="C1671" i="93"/>
  <c r="E1671" i="93" s="1"/>
  <c r="C1672" i="93"/>
  <c r="E1672" i="93" s="1"/>
  <c r="C1673" i="93"/>
  <c r="B1673" i="93" s="1"/>
  <c r="C1674" i="93"/>
  <c r="B1674" i="93" s="1"/>
  <c r="C1675" i="93"/>
  <c r="C1676" i="93"/>
  <c r="B1676" i="93" s="1"/>
  <c r="C1677" i="93"/>
  <c r="E1677" i="93" s="1"/>
  <c r="C1678" i="93"/>
  <c r="C1679" i="93"/>
  <c r="E1679" i="93" s="1"/>
  <c r="B1620" i="93"/>
  <c r="C897" i="93"/>
  <c r="B897" i="93" s="1"/>
  <c r="C898" i="93"/>
  <c r="B898" i="93" s="1"/>
  <c r="C899" i="93"/>
  <c r="C900" i="93"/>
  <c r="C901" i="93"/>
  <c r="B901" i="93" s="1"/>
  <c r="C902" i="93"/>
  <c r="B902" i="93" s="1"/>
  <c r="C903" i="93"/>
  <c r="B903" i="93" s="1"/>
  <c r="C904" i="93"/>
  <c r="B904" i="93" s="1"/>
  <c r="C905" i="93"/>
  <c r="C906" i="93"/>
  <c r="C907" i="93"/>
  <c r="B907" i="93" s="1"/>
  <c r="C908" i="93"/>
  <c r="C909" i="93"/>
  <c r="B909" i="93" s="1"/>
  <c r="C910" i="93"/>
  <c r="B910" i="93" s="1"/>
  <c r="C911" i="93"/>
  <c r="B911" i="93" s="1"/>
  <c r="C912" i="93"/>
  <c r="C913" i="93"/>
  <c r="B913" i="93" s="1"/>
  <c r="C914" i="93"/>
  <c r="B914" i="93" s="1"/>
  <c r="C915" i="93"/>
  <c r="C916" i="93"/>
  <c r="B916" i="93" s="1"/>
  <c r="C917" i="93"/>
  <c r="C918" i="93"/>
  <c r="C919" i="93"/>
  <c r="C920" i="93"/>
  <c r="B920" i="93" s="1"/>
  <c r="C921" i="93"/>
  <c r="C922" i="93"/>
  <c r="C923" i="93"/>
  <c r="C924" i="93"/>
  <c r="B924" i="93" s="1"/>
  <c r="C925" i="93"/>
  <c r="B925" i="93" s="1"/>
  <c r="C926" i="93"/>
  <c r="B926" i="93" s="1"/>
  <c r="C927" i="93"/>
  <c r="C928" i="93"/>
  <c r="B928" i="93" s="1"/>
  <c r="C929" i="93"/>
  <c r="C930" i="93"/>
  <c r="B930" i="93" s="1"/>
  <c r="C931" i="93"/>
  <c r="B931" i="93" s="1"/>
  <c r="C932" i="93"/>
  <c r="C933" i="93"/>
  <c r="B933" i="93" s="1"/>
  <c r="C934" i="93"/>
  <c r="C935" i="93"/>
  <c r="B935" i="93" s="1"/>
  <c r="C936" i="93"/>
  <c r="C937" i="93"/>
  <c r="B937" i="93" s="1"/>
  <c r="C938" i="93"/>
  <c r="B938" i="93" s="1"/>
  <c r="C939" i="93"/>
  <c r="C940" i="93"/>
  <c r="B940" i="93" s="1"/>
  <c r="C941" i="93"/>
  <c r="C942" i="93"/>
  <c r="B942" i="93" s="1"/>
  <c r="C943" i="93"/>
  <c r="B943" i="93" s="1"/>
  <c r="C944" i="93"/>
  <c r="B944" i="93" s="1"/>
  <c r="C945" i="93"/>
  <c r="C946" i="93"/>
  <c r="E946" i="93" s="1"/>
  <c r="C947" i="93"/>
  <c r="E947" i="93" s="1"/>
  <c r="C948" i="93"/>
  <c r="C949" i="93"/>
  <c r="B949" i="93" s="1"/>
  <c r="C950" i="93"/>
  <c r="B950" i="93" s="1"/>
  <c r="C951" i="93"/>
  <c r="C952" i="93"/>
  <c r="B952" i="93" s="1"/>
  <c r="C953" i="93"/>
  <c r="C954" i="93"/>
  <c r="B954" i="93" s="1"/>
  <c r="C955" i="93"/>
  <c r="B955" i="93" s="1"/>
  <c r="C956" i="93"/>
  <c r="C957" i="93"/>
  <c r="B957" i="93" s="1"/>
  <c r="C958" i="93"/>
  <c r="C959" i="93"/>
  <c r="B959" i="93" s="1"/>
  <c r="C960" i="93"/>
  <c r="C961" i="93"/>
  <c r="B961" i="93" s="1"/>
  <c r="C962" i="93"/>
  <c r="B962" i="93" s="1"/>
  <c r="C963" i="93"/>
  <c r="C964" i="93"/>
  <c r="B964" i="93" s="1"/>
  <c r="C965" i="93"/>
  <c r="C966" i="93"/>
  <c r="B966" i="93" s="1"/>
  <c r="C967" i="93"/>
  <c r="B967" i="93" s="1"/>
  <c r="C968" i="93"/>
  <c r="C969" i="93"/>
  <c r="B969" i="93" s="1"/>
  <c r="C970" i="93"/>
  <c r="B970" i="93" s="1"/>
  <c r="C971" i="93"/>
  <c r="B971" i="93" s="1"/>
  <c r="C972" i="93"/>
  <c r="C973" i="93"/>
  <c r="B973" i="93" s="1"/>
  <c r="C974" i="93"/>
  <c r="E974" i="93" s="1"/>
  <c r="C975" i="93"/>
  <c r="C976" i="93"/>
  <c r="C977" i="93"/>
  <c r="C978" i="93"/>
  <c r="B978" i="93" s="1"/>
  <c r="C979" i="93"/>
  <c r="B979" i="93" s="1"/>
  <c r="C980" i="93"/>
  <c r="B980" i="93" s="1"/>
  <c r="C981" i="93"/>
  <c r="C982" i="93"/>
  <c r="B982" i="93" s="1"/>
  <c r="C983" i="93"/>
  <c r="B983" i="93" s="1"/>
  <c r="C984" i="93"/>
  <c r="C985" i="93"/>
  <c r="B985" i="93" s="1"/>
  <c r="C986" i="93"/>
  <c r="C987" i="93"/>
  <c r="C988" i="93"/>
  <c r="B988" i="93" s="1"/>
  <c r="C989" i="93"/>
  <c r="C990" i="93"/>
  <c r="B990" i="93" s="1"/>
  <c r="C991" i="93"/>
  <c r="B991" i="93" s="1"/>
  <c r="C992" i="93"/>
  <c r="B992" i="93" s="1"/>
  <c r="C993" i="93"/>
  <c r="B993" i="93" s="1"/>
  <c r="C994" i="93"/>
  <c r="B994" i="93" s="1"/>
  <c r="C995" i="93"/>
  <c r="C996" i="93"/>
  <c r="B996" i="93" s="1"/>
  <c r="C997" i="93"/>
  <c r="B997" i="93" s="1"/>
  <c r="C998" i="93"/>
  <c r="B998" i="93" s="1"/>
  <c r="C999" i="93"/>
  <c r="C1000" i="93"/>
  <c r="B1000" i="93" s="1"/>
  <c r="C1001" i="93"/>
  <c r="C1002" i="93"/>
  <c r="B1002" i="93" s="1"/>
  <c r="C1003" i="93"/>
  <c r="B1003" i="93" s="1"/>
  <c r="C1004" i="93"/>
  <c r="B1004" i="93" s="1"/>
  <c r="C1005" i="93"/>
  <c r="B1005" i="93" s="1"/>
  <c r="C1006" i="93"/>
  <c r="B1006" i="93" s="1"/>
  <c r="C1007" i="93"/>
  <c r="B1007" i="93" s="1"/>
  <c r="C1008" i="93"/>
  <c r="C1009" i="93"/>
  <c r="B1009" i="93" s="1"/>
  <c r="C1010" i="93"/>
  <c r="B1010" i="93" s="1"/>
  <c r="C1011" i="93"/>
  <c r="C1012" i="93"/>
  <c r="C1013" i="93"/>
  <c r="C1014" i="93"/>
  <c r="B1014" i="93" s="1"/>
  <c r="C1015" i="93"/>
  <c r="B1015" i="93" s="1"/>
  <c r="C1016" i="93"/>
  <c r="B1016" i="93" s="1"/>
  <c r="C1017" i="93"/>
  <c r="B1017" i="93" s="1"/>
  <c r="C1018" i="93"/>
  <c r="B1018" i="93" s="1"/>
  <c r="C1019" i="93"/>
  <c r="C1020" i="93"/>
  <c r="C1021" i="93"/>
  <c r="B1021" i="93" s="1"/>
  <c r="C1022" i="93"/>
  <c r="C1023" i="93"/>
  <c r="C1024" i="93"/>
  <c r="B1024" i="93" s="1"/>
  <c r="C1025" i="93"/>
  <c r="C1026" i="93"/>
  <c r="C1027" i="93"/>
  <c r="B1027" i="93" s="1"/>
  <c r="C1028" i="93"/>
  <c r="B1028" i="93" s="1"/>
  <c r="C1029" i="93"/>
  <c r="B1029" i="93" s="1"/>
  <c r="C1030" i="93"/>
  <c r="B1030" i="93" s="1"/>
  <c r="C1031" i="93"/>
  <c r="C1032" i="93"/>
  <c r="C1033" i="93"/>
  <c r="B1033" i="93" s="1"/>
  <c r="C1034" i="93"/>
  <c r="B1034" i="93" s="1"/>
  <c r="C1035" i="93"/>
  <c r="B1035" i="93" s="1"/>
  <c r="C1036" i="93"/>
  <c r="B1036" i="93" s="1"/>
  <c r="C1037" i="93"/>
  <c r="C1038" i="93"/>
  <c r="B1038" i="93" s="1"/>
  <c r="C1039" i="93"/>
  <c r="E1039" i="93" s="1"/>
  <c r="C1040" i="93"/>
  <c r="C1041" i="93"/>
  <c r="C1042" i="93"/>
  <c r="B1042" i="93" s="1"/>
  <c r="C1043" i="93"/>
  <c r="B1043" i="93" s="1"/>
  <c r="C1044" i="93"/>
  <c r="C1045" i="93"/>
  <c r="C1046" i="93"/>
  <c r="B1046" i="93" s="1"/>
  <c r="C1047" i="93"/>
  <c r="C1048" i="93"/>
  <c r="B1048" i="93" s="1"/>
  <c r="C1049" i="93"/>
  <c r="C1050" i="93"/>
  <c r="B1050" i="93" s="1"/>
  <c r="C1051" i="93"/>
  <c r="B1051" i="93" s="1"/>
  <c r="C1052" i="93"/>
  <c r="C1053" i="93"/>
  <c r="B1053" i="93" s="1"/>
  <c r="C1054" i="93"/>
  <c r="B1054" i="93" s="1"/>
  <c r="C1055" i="93"/>
  <c r="B1055" i="93" s="1"/>
  <c r="C1056" i="93"/>
  <c r="C1057" i="93"/>
  <c r="B1057" i="93" s="1"/>
  <c r="C1058" i="93"/>
  <c r="B1058" i="93" s="1"/>
  <c r="C1059" i="93"/>
  <c r="C1060" i="93"/>
  <c r="B1060" i="93" s="1"/>
  <c r="C1061" i="93"/>
  <c r="C1062" i="93"/>
  <c r="B1062" i="93" s="1"/>
  <c r="C1063" i="93"/>
  <c r="B1063" i="93" s="1"/>
  <c r="C1064" i="93"/>
  <c r="B1064" i="93" s="1"/>
  <c r="C1065" i="93"/>
  <c r="C1066" i="93"/>
  <c r="B1066" i="93" s="1"/>
  <c r="C1067" i="93"/>
  <c r="B1067" i="93" s="1"/>
  <c r="C1068" i="93"/>
  <c r="C1069" i="93"/>
  <c r="B1069" i="93" s="1"/>
  <c r="C1070" i="93"/>
  <c r="C1071" i="93"/>
  <c r="B1071" i="93" s="1"/>
  <c r="C1072" i="93"/>
  <c r="B1072" i="93" s="1"/>
  <c r="C1073" i="93"/>
  <c r="C1074" i="93"/>
  <c r="B1074" i="93" s="1"/>
  <c r="C1075" i="93"/>
  <c r="B1075" i="93" s="1"/>
  <c r="C1076" i="93"/>
  <c r="C1077" i="93"/>
  <c r="B1077" i="93" s="1"/>
  <c r="C1078" i="93"/>
  <c r="C1079" i="93"/>
  <c r="B1079" i="93" s="1"/>
  <c r="C1080" i="93"/>
  <c r="C1081" i="93"/>
  <c r="B1081" i="93" s="1"/>
  <c r="C1082" i="93"/>
  <c r="B1082" i="93" s="1"/>
  <c r="C1083" i="93"/>
  <c r="C1084" i="93"/>
  <c r="B1084" i="93" s="1"/>
  <c r="C1085" i="93"/>
  <c r="C1086" i="93"/>
  <c r="B1086" i="93" s="1"/>
  <c r="C1087" i="93"/>
  <c r="B1087" i="93" s="1"/>
  <c r="C1088" i="93"/>
  <c r="B1088" i="93" s="1"/>
  <c r="C1089" i="93"/>
  <c r="B1089" i="93" s="1"/>
  <c r="C1090" i="93"/>
  <c r="B1090" i="93" s="1"/>
  <c r="C1091" i="93"/>
  <c r="B1091" i="93" s="1"/>
  <c r="C1092" i="93"/>
  <c r="C1093" i="93"/>
  <c r="B1093" i="93" s="1"/>
  <c r="C1094" i="93"/>
  <c r="B1094" i="93" s="1"/>
  <c r="C1095" i="93"/>
  <c r="B1095" i="93" s="1"/>
  <c r="C1096" i="93"/>
  <c r="B1096" i="93" s="1"/>
  <c r="C1097" i="93"/>
  <c r="C1098" i="93"/>
  <c r="B1098" i="93" s="1"/>
  <c r="C1099" i="93"/>
  <c r="B1099" i="93" s="1"/>
  <c r="C1100" i="93"/>
  <c r="B1100" i="93" s="1"/>
  <c r="C1101" i="93"/>
  <c r="B1101" i="93" s="1"/>
  <c r="C1102" i="93"/>
  <c r="B1102" i="93" s="1"/>
  <c r="C1103" i="93"/>
  <c r="B1103" i="93" s="1"/>
  <c r="C1104" i="93"/>
  <c r="C1105" i="93"/>
  <c r="B1105" i="93" s="1"/>
  <c r="C1106" i="93"/>
  <c r="B1106" i="93" s="1"/>
  <c r="C1107" i="93"/>
  <c r="B1107" i="93" s="1"/>
  <c r="C1108" i="93"/>
  <c r="B1108" i="93" s="1"/>
  <c r="C1109" i="93"/>
  <c r="C1110" i="93"/>
  <c r="B1110" i="93" s="1"/>
  <c r="C1111" i="93"/>
  <c r="B1111" i="93" s="1"/>
  <c r="C1112" i="93"/>
  <c r="B1112" i="93" s="1"/>
  <c r="C1113" i="93"/>
  <c r="B1113" i="93" s="1"/>
  <c r="C1114" i="93"/>
  <c r="B1114" i="93" s="1"/>
  <c r="C1115" i="93"/>
  <c r="B1115" i="93" s="1"/>
  <c r="C1116" i="93"/>
  <c r="C1117" i="93"/>
  <c r="B1117" i="93" s="1"/>
  <c r="C1118" i="93"/>
  <c r="B1118" i="93" s="1"/>
  <c r="C1119" i="93"/>
  <c r="B1119" i="93" s="1"/>
  <c r="C1120" i="93"/>
  <c r="B1120" i="93" s="1"/>
  <c r="C1121" i="93"/>
  <c r="C1122" i="93"/>
  <c r="B1122" i="93" s="1"/>
  <c r="C1123" i="93"/>
  <c r="B1123" i="93" s="1"/>
  <c r="C1124" i="93"/>
  <c r="C1125" i="93"/>
  <c r="B1125" i="93" s="1"/>
  <c r="C1126" i="93"/>
  <c r="C1127" i="93"/>
  <c r="B1127" i="93" s="1"/>
  <c r="C1128" i="93"/>
  <c r="C1129" i="93"/>
  <c r="B1129" i="93" s="1"/>
  <c r="C1130" i="93"/>
  <c r="C1131" i="93"/>
  <c r="B1131" i="93" s="1"/>
  <c r="C1132" i="93"/>
  <c r="B1132" i="93" s="1"/>
  <c r="C1133" i="93"/>
  <c r="C1134" i="93"/>
  <c r="B1134" i="93" s="1"/>
  <c r="C1135" i="93"/>
  <c r="B1135" i="93" s="1"/>
  <c r="C1136" i="93"/>
  <c r="B1136" i="93" s="1"/>
  <c r="C1137" i="93"/>
  <c r="B1137" i="93" s="1"/>
  <c r="C1138" i="93"/>
  <c r="B1138" i="93" s="1"/>
  <c r="C1139" i="93"/>
  <c r="C1140" i="93"/>
  <c r="C1141" i="93"/>
  <c r="B1141" i="93" s="1"/>
  <c r="C1142" i="93"/>
  <c r="B1142" i="93" s="1"/>
  <c r="C1143" i="93"/>
  <c r="C1144" i="93"/>
  <c r="B1144" i="93" s="1"/>
  <c r="C1145" i="93"/>
  <c r="C1146" i="93"/>
  <c r="B1146" i="93" s="1"/>
  <c r="C1147" i="93"/>
  <c r="B1147" i="93" s="1"/>
  <c r="C1148" i="93"/>
  <c r="B1148" i="93" s="1"/>
  <c r="C1149" i="93"/>
  <c r="B1149" i="93" s="1"/>
  <c r="C1150" i="93"/>
  <c r="B1150" i="93" s="1"/>
  <c r="C1151" i="93"/>
  <c r="C1152" i="93"/>
  <c r="C1153" i="93"/>
  <c r="B1153" i="93" s="1"/>
  <c r="C1154" i="93"/>
  <c r="B1154" i="93" s="1"/>
  <c r="C1155" i="93"/>
  <c r="C1156" i="93"/>
  <c r="C1157" i="93"/>
  <c r="C1158" i="93"/>
  <c r="B1158" i="93" s="1"/>
  <c r="C1159" i="93"/>
  <c r="B1159" i="93" s="1"/>
  <c r="C1160" i="93"/>
  <c r="B1160" i="93" s="1"/>
  <c r="C1161" i="93"/>
  <c r="B1161" i="93" s="1"/>
  <c r="C1162" i="93"/>
  <c r="B1162" i="93" s="1"/>
  <c r="C1163" i="93"/>
  <c r="B1163" i="93" s="1"/>
  <c r="C1164" i="93"/>
  <c r="C1165" i="93"/>
  <c r="B1165" i="93" s="1"/>
  <c r="C1166" i="93"/>
  <c r="B1166" i="93" s="1"/>
  <c r="C1167" i="93"/>
  <c r="C1168" i="93"/>
  <c r="B1168" i="93" s="1"/>
  <c r="C1169" i="93"/>
  <c r="C1170" i="93"/>
  <c r="C1171" i="93"/>
  <c r="B1171" i="93" s="1"/>
  <c r="C1172" i="93"/>
  <c r="B1172" i="93" s="1"/>
  <c r="C1173" i="93"/>
  <c r="B1173" i="93" s="1"/>
  <c r="C1174" i="93"/>
  <c r="B1174" i="93" s="1"/>
  <c r="C1175" i="93"/>
  <c r="B1175" i="93" s="1"/>
  <c r="C1176" i="93"/>
  <c r="C1177" i="93"/>
  <c r="B1177" i="93" s="1"/>
  <c r="C1178" i="93"/>
  <c r="B1178" i="93" s="1"/>
  <c r="C1179" i="93"/>
  <c r="C1180" i="93"/>
  <c r="B1180" i="93" s="1"/>
  <c r="C1181" i="93"/>
  <c r="E1181" i="93" s="1"/>
  <c r="C1182" i="93"/>
  <c r="B1182" i="93" s="1"/>
  <c r="C1183" i="93"/>
  <c r="C1184" i="93"/>
  <c r="C1185" i="93"/>
  <c r="B1185" i="93" s="1"/>
  <c r="C1186" i="93"/>
  <c r="B1186" i="93" s="1"/>
  <c r="C1187" i="93"/>
  <c r="B1187" i="93" s="1"/>
  <c r="C1188" i="93"/>
  <c r="C1189" i="93"/>
  <c r="B1189" i="93" s="1"/>
  <c r="C1190" i="93"/>
  <c r="C1191" i="93"/>
  <c r="B1191" i="93" s="1"/>
  <c r="C1192" i="93"/>
  <c r="B1192" i="93" s="1"/>
  <c r="C1193" i="93"/>
  <c r="C1194" i="93"/>
  <c r="B1194" i="93" s="1"/>
  <c r="C1195" i="93"/>
  <c r="C1196" i="93"/>
  <c r="C1197" i="93"/>
  <c r="B1197" i="93" s="1"/>
  <c r="C1198" i="93"/>
  <c r="B1198" i="93" s="1"/>
  <c r="C1199" i="93"/>
  <c r="E1199" i="93" s="1"/>
  <c r="C1200" i="93"/>
  <c r="C1201" i="93"/>
  <c r="B1201" i="93" s="1"/>
  <c r="C1202" i="93"/>
  <c r="B1202" i="93" s="1"/>
  <c r="C1203" i="93"/>
  <c r="B1203" i="93" s="1"/>
  <c r="C1204" i="93"/>
  <c r="B1204" i="93" s="1"/>
  <c r="C1205" i="93"/>
  <c r="B1205" i="93" s="1"/>
  <c r="C1206" i="93"/>
  <c r="C1207" i="93"/>
  <c r="B1207" i="93" s="1"/>
  <c r="C1208" i="93"/>
  <c r="C1209" i="93"/>
  <c r="B1209" i="93" s="1"/>
  <c r="C1210" i="93"/>
  <c r="B1210" i="93" s="1"/>
  <c r="C1211" i="93"/>
  <c r="B1211" i="93" s="1"/>
  <c r="C1212" i="93"/>
  <c r="C1213" i="93"/>
  <c r="B1213" i="93" s="1"/>
  <c r="C1214" i="93"/>
  <c r="B1214" i="93" s="1"/>
  <c r="C1215" i="93"/>
  <c r="B1215" i="93" s="1"/>
  <c r="C1216" i="93"/>
  <c r="B1216" i="93" s="1"/>
  <c r="C1217" i="93"/>
  <c r="C1218" i="93"/>
  <c r="B1218" i="93" s="1"/>
  <c r="C1219" i="93"/>
  <c r="B1219" i="93" s="1"/>
  <c r="C1220" i="93"/>
  <c r="C1221" i="93"/>
  <c r="B1221" i="93" s="1"/>
  <c r="C1222" i="93"/>
  <c r="C1223" i="93"/>
  <c r="B1223" i="93" s="1"/>
  <c r="C1224" i="93"/>
  <c r="C1225" i="93"/>
  <c r="B1225" i="93" s="1"/>
  <c r="C1226" i="93"/>
  <c r="B1226" i="93" s="1"/>
  <c r="C1227" i="93"/>
  <c r="C1228" i="93"/>
  <c r="B1228" i="93" s="1"/>
  <c r="C1229" i="93"/>
  <c r="B1229" i="93" s="1"/>
  <c r="C1230" i="93"/>
  <c r="B1230" i="93" s="1"/>
  <c r="C1231" i="93"/>
  <c r="B1231" i="93" s="1"/>
  <c r="C1232" i="93"/>
  <c r="C1233" i="93"/>
  <c r="B1233" i="93" s="1"/>
  <c r="C1234" i="93"/>
  <c r="B1234" i="93" s="1"/>
  <c r="C1235" i="93"/>
  <c r="B1235" i="93" s="1"/>
  <c r="C1236" i="93"/>
  <c r="C1237" i="93"/>
  <c r="B1237" i="93" s="1"/>
  <c r="C1238" i="93"/>
  <c r="B1238" i="93" s="1"/>
  <c r="C1239" i="93"/>
  <c r="B1239" i="93" s="1"/>
  <c r="C1240" i="93"/>
  <c r="B1240" i="93" s="1"/>
  <c r="C1241" i="93"/>
  <c r="C1242" i="93"/>
  <c r="C1243" i="93"/>
  <c r="C1244" i="93"/>
  <c r="C1245" i="93"/>
  <c r="E1245" i="93" s="1"/>
  <c r="C1246" i="93"/>
  <c r="B1246" i="93" s="1"/>
  <c r="C1247" i="93"/>
  <c r="B1247" i="93" s="1"/>
  <c r="C1248" i="93"/>
  <c r="C1249" i="93"/>
  <c r="B1249" i="93" s="1"/>
  <c r="C1250" i="93"/>
  <c r="B1250" i="93" s="1"/>
  <c r="C1251" i="93"/>
  <c r="B1251" i="93" s="1"/>
  <c r="C1252" i="93"/>
  <c r="B1252" i="93" s="1"/>
  <c r="C1253" i="93"/>
  <c r="E1253" i="93" s="1"/>
  <c r="C1254" i="93"/>
  <c r="C1255" i="93"/>
  <c r="B1255" i="93" s="1"/>
  <c r="C1256" i="93"/>
  <c r="C1257" i="93"/>
  <c r="C1258" i="93"/>
  <c r="B1258" i="93" s="1"/>
  <c r="C1259" i="93"/>
  <c r="C1260" i="93"/>
  <c r="B1260" i="93" s="1"/>
  <c r="C1261" i="93"/>
  <c r="B1261" i="93" s="1"/>
  <c r="C1262" i="93"/>
  <c r="B1262" i="93" s="1"/>
  <c r="C1263" i="93"/>
  <c r="B1263" i="93" s="1"/>
  <c r="C1264" i="93"/>
  <c r="B1264" i="93" s="1"/>
  <c r="C1265" i="93"/>
  <c r="B1265" i="93" s="1"/>
  <c r="C1266" i="93"/>
  <c r="B1266" i="93" s="1"/>
  <c r="C1267" i="93"/>
  <c r="B1267" i="93" s="1"/>
  <c r="C1268" i="93"/>
  <c r="C1269" i="93"/>
  <c r="B1269" i="93" s="1"/>
  <c r="C1270" i="93"/>
  <c r="B1270" i="93" s="1"/>
  <c r="C1271" i="93"/>
  <c r="B1271" i="93" s="1"/>
  <c r="C1272" i="93"/>
  <c r="C1273" i="93"/>
  <c r="B1273" i="93" s="1"/>
  <c r="C1274" i="93"/>
  <c r="B1274" i="93" s="1"/>
  <c r="C1275" i="93"/>
  <c r="C1276" i="93"/>
  <c r="B1276" i="93" s="1"/>
  <c r="C1277" i="93"/>
  <c r="B1277" i="93" s="1"/>
  <c r="C1278" i="93"/>
  <c r="C1279" i="93"/>
  <c r="C1280" i="93"/>
  <c r="C1281" i="93"/>
  <c r="B1281" i="93" s="1"/>
  <c r="C1282" i="93"/>
  <c r="B1282" i="93" s="1"/>
  <c r="C1283" i="93"/>
  <c r="E1283" i="93" s="1"/>
  <c r="C1284" i="93"/>
  <c r="C1285" i="93"/>
  <c r="B1285" i="93" s="1"/>
  <c r="C1286" i="93"/>
  <c r="B1286" i="93" s="1"/>
  <c r="C1287" i="93"/>
  <c r="B1287" i="93" s="1"/>
  <c r="C1288" i="93"/>
  <c r="B1288" i="93" s="1"/>
  <c r="C1289" i="93"/>
  <c r="C1290" i="93"/>
  <c r="B1290" i="93" s="1"/>
  <c r="C1291" i="93"/>
  <c r="B1291" i="93" s="1"/>
  <c r="C1292" i="93"/>
  <c r="C1293" i="93"/>
  <c r="B1293" i="93" s="1"/>
  <c r="C1294" i="93"/>
  <c r="B1294" i="93" s="1"/>
  <c r="C1295" i="93"/>
  <c r="C1296" i="93"/>
  <c r="C1297" i="93"/>
  <c r="B1297" i="93" s="1"/>
  <c r="C1298" i="93"/>
  <c r="B1298" i="93" s="1"/>
  <c r="C1299" i="93"/>
  <c r="B1299" i="93" s="1"/>
  <c r="C1300" i="93"/>
  <c r="B1300" i="93" s="1"/>
  <c r="C1301" i="93"/>
  <c r="B1301" i="93" s="1"/>
  <c r="C1302" i="93"/>
  <c r="B1302" i="93" s="1"/>
  <c r="C1303" i="93"/>
  <c r="C1304" i="93"/>
  <c r="C1305" i="93"/>
  <c r="B1305" i="93" s="1"/>
  <c r="C1306" i="93"/>
  <c r="B1306" i="93" s="1"/>
  <c r="C1307" i="93"/>
  <c r="E1307" i="93" s="1"/>
  <c r="C1308" i="93"/>
  <c r="C1309" i="93"/>
  <c r="B1309" i="93" s="1"/>
  <c r="C1310" i="93"/>
  <c r="B1310" i="93" s="1"/>
  <c r="C1311" i="93"/>
  <c r="B1311" i="93" s="1"/>
  <c r="C1312" i="93"/>
  <c r="B1312" i="93" s="1"/>
  <c r="C1313" i="93"/>
  <c r="B1313" i="93" s="1"/>
  <c r="C1314" i="93"/>
  <c r="B1314" i="93" s="1"/>
  <c r="C1315" i="93"/>
  <c r="B1315" i="93" s="1"/>
  <c r="C1316" i="93"/>
  <c r="C1317" i="93"/>
  <c r="B1317" i="93" s="1"/>
  <c r="C1318" i="93"/>
  <c r="B1318" i="93" s="1"/>
  <c r="C1319" i="93"/>
  <c r="B1319" i="93" s="1"/>
  <c r="C1320" i="93"/>
  <c r="C1321" i="93"/>
  <c r="B1321" i="93" s="1"/>
  <c r="C1322" i="93"/>
  <c r="B1322" i="93" s="1"/>
  <c r="C1323" i="93"/>
  <c r="C1324" i="93"/>
  <c r="B1324" i="93" s="1"/>
  <c r="C1325" i="93"/>
  <c r="B1325" i="93" s="1"/>
  <c r="C1326" i="93"/>
  <c r="B1326" i="93" s="1"/>
  <c r="C1327" i="93"/>
  <c r="B1327" i="93" s="1"/>
  <c r="C1328" i="93"/>
  <c r="C1329" i="93"/>
  <c r="B1329" i="93" s="1"/>
  <c r="C1330" i="93"/>
  <c r="B1330" i="93" s="1"/>
  <c r="C1331" i="93"/>
  <c r="B1331" i="93" s="1"/>
  <c r="C1332" i="93"/>
  <c r="C1333" i="93"/>
  <c r="B1333" i="93" s="1"/>
  <c r="C1334" i="93"/>
  <c r="B1334" i="93" s="1"/>
  <c r="C1335" i="93"/>
  <c r="B1335" i="93" s="1"/>
  <c r="C1336" i="93"/>
  <c r="B1336" i="93" s="1"/>
  <c r="C1337" i="93"/>
  <c r="C1338" i="93"/>
  <c r="C1339" i="93"/>
  <c r="C1340" i="93"/>
  <c r="C1341" i="93"/>
  <c r="B1341" i="93" s="1"/>
  <c r="C1342" i="93"/>
  <c r="B1342" i="93" s="1"/>
  <c r="C1343" i="93"/>
  <c r="B1343" i="93" s="1"/>
  <c r="C1344" i="93"/>
  <c r="C1345" i="93"/>
  <c r="B1345" i="93" s="1"/>
  <c r="C1346" i="93"/>
  <c r="B1346" i="93" s="1"/>
  <c r="C1347" i="93"/>
  <c r="C1348" i="93"/>
  <c r="B1348" i="93" s="1"/>
  <c r="C1349" i="93"/>
  <c r="C1350" i="93"/>
  <c r="B1350" i="93" s="1"/>
  <c r="C1351" i="93"/>
  <c r="B1351" i="93" s="1"/>
  <c r="C1352" i="93"/>
  <c r="C1353" i="93"/>
  <c r="C1354" i="93"/>
  <c r="B1354" i="93" s="1"/>
  <c r="C1355" i="93"/>
  <c r="B1355" i="93" s="1"/>
  <c r="C1356" i="93"/>
  <c r="C1357" i="93"/>
  <c r="B1357" i="93" s="1"/>
  <c r="C1358" i="93"/>
  <c r="B1358" i="93" s="1"/>
  <c r="C1359" i="93"/>
  <c r="C1360" i="93"/>
  <c r="B1360" i="93" s="1"/>
  <c r="C1361" i="93"/>
  <c r="B1361" i="93" s="1"/>
  <c r="C1362" i="93"/>
  <c r="C1363" i="93"/>
  <c r="B1363" i="93" s="1"/>
  <c r="C1364" i="93"/>
  <c r="C1365" i="93"/>
  <c r="B1365" i="93" s="1"/>
  <c r="C1366" i="93"/>
  <c r="C1367" i="93"/>
  <c r="B1367" i="93" s="1"/>
  <c r="C1368" i="93"/>
  <c r="C1369" i="93"/>
  <c r="B1369" i="93" s="1"/>
  <c r="C1370" i="93"/>
  <c r="B1370" i="93" s="1"/>
  <c r="C1371" i="93"/>
  <c r="C1372" i="93"/>
  <c r="B1372" i="93" s="1"/>
  <c r="C1373" i="93"/>
  <c r="B1373" i="93" s="1"/>
  <c r="C1374" i="93"/>
  <c r="B1374" i="93" s="1"/>
  <c r="C1375" i="93"/>
  <c r="B1375" i="93" s="1"/>
  <c r="C1376" i="93"/>
  <c r="C1377" i="93"/>
  <c r="B1377" i="93" s="1"/>
  <c r="C1378" i="93"/>
  <c r="B1378" i="93" s="1"/>
  <c r="C1379" i="93"/>
  <c r="B1379" i="93" s="1"/>
  <c r="C1380" i="93"/>
  <c r="C1381" i="93"/>
  <c r="B1381" i="93" s="1"/>
  <c r="C1382" i="93"/>
  <c r="B1382" i="93" s="1"/>
  <c r="C1383" i="93"/>
  <c r="B1383" i="93" s="1"/>
  <c r="C1384" i="93"/>
  <c r="B1384" i="93" s="1"/>
  <c r="C1385" i="93"/>
  <c r="C1386" i="93"/>
  <c r="B1386" i="93" s="1"/>
  <c r="C1387" i="93"/>
  <c r="B1387" i="93" s="1"/>
  <c r="C1388" i="93"/>
  <c r="E1388" i="93" s="1"/>
  <c r="C1389" i="93"/>
  <c r="B1389" i="93" s="1"/>
  <c r="C1390" i="93"/>
  <c r="B1390" i="93" s="1"/>
  <c r="C1391" i="93"/>
  <c r="B1391" i="93" s="1"/>
  <c r="C1392" i="93"/>
  <c r="C1393" i="93"/>
  <c r="B1393" i="93" s="1"/>
  <c r="C1394" i="93"/>
  <c r="B1394" i="93" s="1"/>
  <c r="C1395" i="93"/>
  <c r="B1395" i="93" s="1"/>
  <c r="C1396" i="93"/>
  <c r="B1396" i="93" s="1"/>
  <c r="C1397" i="93"/>
  <c r="C1398" i="93"/>
  <c r="C1399" i="93"/>
  <c r="B1399" i="93" s="1"/>
  <c r="C1400" i="93"/>
  <c r="B1400" i="93" s="1"/>
  <c r="C1401" i="93"/>
  <c r="B1401" i="93" s="1"/>
  <c r="C1402" i="93"/>
  <c r="B1402" i="93" s="1"/>
  <c r="C1403" i="93"/>
  <c r="B1403" i="93" s="1"/>
  <c r="C1404" i="93"/>
  <c r="C1405" i="93"/>
  <c r="B1405" i="93" s="1"/>
  <c r="C1406" i="93"/>
  <c r="B1406" i="93" s="1"/>
  <c r="C1407" i="93"/>
  <c r="B1407" i="93" s="1"/>
  <c r="C1408" i="93"/>
  <c r="B1408" i="93" s="1"/>
  <c r="C1409" i="93"/>
  <c r="B1409" i="93" s="1"/>
  <c r="C1410" i="93"/>
  <c r="C1411" i="93"/>
  <c r="B1411" i="93" s="1"/>
  <c r="C1412" i="93"/>
  <c r="B1412" i="93" s="1"/>
  <c r="C1413" i="93"/>
  <c r="B1413" i="93" s="1"/>
  <c r="C1414" i="93"/>
  <c r="B1414" i="93" s="1"/>
  <c r="C1415" i="93"/>
  <c r="B1415" i="93" s="1"/>
  <c r="C1416" i="93"/>
  <c r="C1417" i="93"/>
  <c r="B1417" i="93" s="1"/>
  <c r="C1418" i="93"/>
  <c r="C1419" i="93"/>
  <c r="B1419" i="93" s="1"/>
  <c r="C1420" i="93"/>
  <c r="B1420" i="93" s="1"/>
  <c r="C1421" i="93"/>
  <c r="B1421" i="93" s="1"/>
  <c r="C1422" i="93"/>
  <c r="B1422" i="93" s="1"/>
  <c r="C1423" i="93"/>
  <c r="B1423" i="93" s="1"/>
  <c r="C1424" i="93"/>
  <c r="B1424" i="93" s="1"/>
  <c r="C1425" i="93"/>
  <c r="B1425" i="93" s="1"/>
  <c r="C1426" i="93"/>
  <c r="B1426" i="93" s="1"/>
  <c r="C1427" i="93"/>
  <c r="B1427" i="93" s="1"/>
  <c r="C1428" i="93"/>
  <c r="C1429" i="93"/>
  <c r="B1429" i="93" s="1"/>
  <c r="C1430" i="93"/>
  <c r="B1430" i="93" s="1"/>
  <c r="C1431" i="93"/>
  <c r="B1431" i="93" s="1"/>
  <c r="C1432" i="93"/>
  <c r="B1432" i="93" s="1"/>
  <c r="C1433" i="93"/>
  <c r="C1434" i="93"/>
  <c r="B1434" i="93" s="1"/>
  <c r="C1435" i="93"/>
  <c r="B1435" i="93" s="1"/>
  <c r="C1436" i="93"/>
  <c r="B1436" i="93" s="1"/>
  <c r="C1437" i="93"/>
  <c r="B1437" i="93" s="1"/>
  <c r="C1438" i="93"/>
  <c r="B1438" i="93" s="1"/>
  <c r="C1439" i="93"/>
  <c r="C1440" i="93"/>
  <c r="C1441" i="93"/>
  <c r="B1441" i="93" s="1"/>
  <c r="C1442" i="93"/>
  <c r="B1442" i="93" s="1"/>
  <c r="C1443" i="93"/>
  <c r="C1444" i="93"/>
  <c r="B1444" i="93" s="1"/>
  <c r="C1445" i="93"/>
  <c r="C1446" i="93"/>
  <c r="B1446" i="93" s="1"/>
  <c r="C1447" i="93"/>
  <c r="B1447" i="93" s="1"/>
  <c r="C1448" i="93"/>
  <c r="B1448" i="93" s="1"/>
  <c r="C1449" i="93"/>
  <c r="B1449" i="93" s="1"/>
  <c r="C1450" i="93"/>
  <c r="B1450" i="93" s="1"/>
  <c r="C1451" i="93"/>
  <c r="B1451" i="93" s="1"/>
  <c r="C1452" i="93"/>
  <c r="C1453" i="93"/>
  <c r="B1453" i="93" s="1"/>
  <c r="C1454" i="93"/>
  <c r="B1454" i="93" s="1"/>
  <c r="C1455" i="93"/>
  <c r="B1455" i="93" s="1"/>
  <c r="C1456" i="93"/>
  <c r="B1456" i="93" s="1"/>
  <c r="C1457" i="93"/>
  <c r="B1457" i="93" s="1"/>
  <c r="C1458" i="93"/>
  <c r="B1458" i="93" s="1"/>
  <c r="C1459" i="93"/>
  <c r="B1459" i="93" s="1"/>
  <c r="C1460" i="93"/>
  <c r="B1460" i="93" s="1"/>
  <c r="C1461" i="93"/>
  <c r="B1461" i="93" s="1"/>
  <c r="C1462" i="93"/>
  <c r="B1462" i="93" s="1"/>
  <c r="C1463" i="93"/>
  <c r="C1464" i="93"/>
  <c r="C1465" i="93"/>
  <c r="B1465" i="93" s="1"/>
  <c r="C1466" i="93"/>
  <c r="B1466" i="93" s="1"/>
  <c r="C1467" i="93"/>
  <c r="C1468" i="93"/>
  <c r="B1468" i="93" s="1"/>
  <c r="C1469" i="93"/>
  <c r="B1469" i="93" s="1"/>
  <c r="C1470" i="93"/>
  <c r="B1470" i="93" s="1"/>
  <c r="C1471" i="93"/>
  <c r="B1471" i="93" s="1"/>
  <c r="C1472" i="93"/>
  <c r="C1473" i="93"/>
  <c r="B1473" i="93" s="1"/>
  <c r="C1474" i="93"/>
  <c r="B1474" i="93" s="1"/>
  <c r="C1475" i="93"/>
  <c r="B1475" i="93" s="1"/>
  <c r="C1476" i="93"/>
  <c r="C1477" i="93"/>
  <c r="B1477" i="93" s="1"/>
  <c r="C1478" i="93"/>
  <c r="B1478" i="93" s="1"/>
  <c r="C1479" i="93"/>
  <c r="B1479" i="93" s="1"/>
  <c r="C1480" i="93"/>
  <c r="B1480" i="93" s="1"/>
  <c r="C1481" i="93"/>
  <c r="C1482" i="93"/>
  <c r="C1483" i="93"/>
  <c r="B1483" i="93" s="1"/>
  <c r="C1484" i="93"/>
  <c r="B1484" i="93" s="1"/>
  <c r="C1485" i="93"/>
  <c r="B1485" i="93" s="1"/>
  <c r="C1486" i="93"/>
  <c r="C1487" i="93"/>
  <c r="B1487" i="93" s="1"/>
  <c r="C1488" i="93"/>
  <c r="C1489" i="93"/>
  <c r="B1489" i="93" s="1"/>
  <c r="C1490" i="93"/>
  <c r="B1490" i="93" s="1"/>
  <c r="C1491" i="93"/>
  <c r="B1491" i="93" s="1"/>
  <c r="C1492" i="93"/>
  <c r="B1492" i="93" s="1"/>
  <c r="C1493" i="93"/>
  <c r="B1493" i="93" s="1"/>
  <c r="C1494" i="93"/>
  <c r="B1494" i="93" s="1"/>
  <c r="C1495" i="93"/>
  <c r="C1496" i="93"/>
  <c r="C1497" i="93"/>
  <c r="B1497" i="93" s="1"/>
  <c r="C1498" i="93"/>
  <c r="B1498" i="93" s="1"/>
  <c r="C1499" i="93"/>
  <c r="B1499" i="93" s="1"/>
  <c r="C1500" i="93"/>
  <c r="C1501" i="93"/>
  <c r="B1501" i="93" s="1"/>
  <c r="C1502" i="93"/>
  <c r="B1502" i="93" s="1"/>
  <c r="C1503" i="93"/>
  <c r="B1503" i="93" s="1"/>
  <c r="C1504" i="93"/>
  <c r="B1504" i="93" s="1"/>
  <c r="C1505" i="93"/>
  <c r="B1505" i="93" s="1"/>
  <c r="C1506" i="93"/>
  <c r="B1506" i="93" s="1"/>
  <c r="C1507" i="93"/>
  <c r="B1507" i="93" s="1"/>
  <c r="C1508" i="93"/>
  <c r="B1508" i="93" s="1"/>
  <c r="C1509" i="93"/>
  <c r="C1510" i="93"/>
  <c r="B1510" i="93" s="1"/>
  <c r="C1511" i="93"/>
  <c r="B1511" i="93" s="1"/>
  <c r="C1512" i="93"/>
  <c r="C1513" i="93"/>
  <c r="B1513" i="93" s="1"/>
  <c r="C1514" i="93"/>
  <c r="B1514" i="93" s="1"/>
  <c r="C1515" i="93"/>
  <c r="B1515" i="93" s="1"/>
  <c r="C1516" i="93"/>
  <c r="B1516" i="93" s="1"/>
  <c r="C1517" i="93"/>
  <c r="B1517" i="93" s="1"/>
  <c r="C1518" i="93"/>
  <c r="B1518" i="93" s="1"/>
  <c r="C1519" i="93"/>
  <c r="B1519" i="93" s="1"/>
  <c r="C1520" i="93"/>
  <c r="B1520" i="93" s="1"/>
  <c r="C1521" i="93"/>
  <c r="B1521" i="93" s="1"/>
  <c r="C1522" i="93"/>
  <c r="B1522" i="93" s="1"/>
  <c r="C1523" i="93"/>
  <c r="B1523" i="93" s="1"/>
  <c r="C1524" i="93"/>
  <c r="C1525" i="93"/>
  <c r="B1525" i="93" s="1"/>
  <c r="C1526" i="93"/>
  <c r="B1526" i="93" s="1"/>
  <c r="C1527" i="93"/>
  <c r="B1527" i="93" s="1"/>
  <c r="C1528" i="93"/>
  <c r="B1528" i="93" s="1"/>
  <c r="C1529" i="93"/>
  <c r="B1529" i="93" s="1"/>
  <c r="C1530" i="93"/>
  <c r="B1530" i="93" s="1"/>
  <c r="C1531" i="93"/>
  <c r="B1531" i="93" s="1"/>
  <c r="C1532" i="93"/>
  <c r="B1532" i="93" s="1"/>
  <c r="C1533" i="93"/>
  <c r="B1533" i="93" s="1"/>
  <c r="C1534" i="93"/>
  <c r="B1534" i="93" s="1"/>
  <c r="C1535" i="93"/>
  <c r="B1535" i="93" s="1"/>
  <c r="C1536" i="93"/>
  <c r="C1537" i="93"/>
  <c r="B1537" i="93" s="1"/>
  <c r="C1538" i="93"/>
  <c r="B1538" i="93" s="1"/>
  <c r="C1539" i="93"/>
  <c r="B1539" i="93" s="1"/>
  <c r="C1540" i="93"/>
  <c r="B1540" i="93" s="1"/>
  <c r="C1541" i="93"/>
  <c r="B1541" i="93" s="1"/>
  <c r="C1542" i="93"/>
  <c r="C1543" i="93"/>
  <c r="C1544" i="93"/>
  <c r="B1544" i="93" s="1"/>
  <c r="C1545" i="93"/>
  <c r="B1545" i="93" s="1"/>
  <c r="C1546" i="93"/>
  <c r="B1546" i="93" s="1"/>
  <c r="C1547" i="93"/>
  <c r="E1547" i="93" s="1"/>
  <c r="C1548" i="93"/>
  <c r="C1549" i="93"/>
  <c r="B1549" i="93" s="1"/>
  <c r="C1550" i="93"/>
  <c r="B1550" i="93" s="1"/>
  <c r="C1551" i="93"/>
  <c r="B1551" i="93" s="1"/>
  <c r="C1552" i="93"/>
  <c r="B1552" i="93" s="1"/>
  <c r="C1553" i="93"/>
  <c r="C1554" i="93"/>
  <c r="E1554" i="93" s="1"/>
  <c r="C1555" i="93"/>
  <c r="B1555" i="93" s="1"/>
  <c r="C1556" i="93"/>
  <c r="B1556" i="93" s="1"/>
  <c r="C1557" i="93"/>
  <c r="B1557" i="93" s="1"/>
  <c r="C1558" i="93"/>
  <c r="B1558" i="93" s="1"/>
  <c r="C1559" i="93"/>
  <c r="B1559" i="93" s="1"/>
  <c r="C1560" i="93"/>
  <c r="C1561" i="93"/>
  <c r="B1561" i="93" s="1"/>
  <c r="C1562" i="93"/>
  <c r="B1562" i="93" s="1"/>
  <c r="C1563" i="93"/>
  <c r="B1563" i="93" s="1"/>
  <c r="C1564" i="93"/>
  <c r="B1564" i="93" s="1"/>
  <c r="C1565" i="93"/>
  <c r="B1565" i="93" s="1"/>
  <c r="C1566" i="93"/>
  <c r="B1566" i="93" s="1"/>
  <c r="C1567" i="93"/>
  <c r="B1567" i="93" s="1"/>
  <c r="C1568" i="93"/>
  <c r="B1568" i="93" s="1"/>
  <c r="C1569" i="93"/>
  <c r="B1569" i="93" s="1"/>
  <c r="C1570" i="93"/>
  <c r="B1570" i="93" s="1"/>
  <c r="C1571" i="93"/>
  <c r="B1571" i="93" s="1"/>
  <c r="C1572" i="93"/>
  <c r="C1573" i="93"/>
  <c r="B1573" i="93" s="1"/>
  <c r="C1574" i="93"/>
  <c r="B1574" i="93" s="1"/>
  <c r="C1575" i="93"/>
  <c r="C1576" i="93"/>
  <c r="B1576" i="93" s="1"/>
  <c r="C1577" i="93"/>
  <c r="B1577" i="93" s="1"/>
  <c r="C1578" i="93"/>
  <c r="B1578" i="93" s="1"/>
  <c r="C1579" i="93"/>
  <c r="B1579" i="93" s="1"/>
  <c r="C1580" i="93"/>
  <c r="B1580" i="93" s="1"/>
  <c r="C1581" i="93"/>
  <c r="B1581" i="93" s="1"/>
  <c r="C1582" i="93"/>
  <c r="B1582" i="93" s="1"/>
  <c r="C1583" i="93"/>
  <c r="B1583" i="93" s="1"/>
  <c r="C1584" i="93"/>
  <c r="C1585" i="93"/>
  <c r="B1585" i="93" s="1"/>
  <c r="C1586" i="93"/>
  <c r="B1586" i="93" s="1"/>
  <c r="C1587" i="93"/>
  <c r="B1587" i="93" s="1"/>
  <c r="C1588" i="93"/>
  <c r="B1588" i="93" s="1"/>
  <c r="C1589" i="93"/>
  <c r="B1589" i="93" s="1"/>
  <c r="C1590" i="93"/>
  <c r="B1590" i="93" s="1"/>
  <c r="C1591" i="93"/>
  <c r="C1592" i="93"/>
  <c r="B1592" i="93" s="1"/>
  <c r="C1593" i="93"/>
  <c r="B1593" i="93" s="1"/>
  <c r="C1594" i="93"/>
  <c r="B1594" i="93" s="1"/>
  <c r="C1595" i="93"/>
  <c r="B1595" i="93" s="1"/>
  <c r="C1596" i="93"/>
  <c r="C1597" i="93"/>
  <c r="B1597" i="93" s="1"/>
  <c r="C1598" i="93"/>
  <c r="B1598" i="93" s="1"/>
  <c r="C1599" i="93"/>
  <c r="C1600" i="93"/>
  <c r="B1600" i="93" s="1"/>
  <c r="C1601" i="93"/>
  <c r="B1601" i="93" s="1"/>
  <c r="C1602" i="93"/>
  <c r="B1602" i="93" s="1"/>
  <c r="C1603" i="93"/>
  <c r="B1603" i="93" s="1"/>
  <c r="C1604" i="93"/>
  <c r="B1604" i="93" s="1"/>
  <c r="C1605" i="93"/>
  <c r="B1605" i="93" s="1"/>
  <c r="C1606" i="93"/>
  <c r="C1607" i="93"/>
  <c r="C1608" i="93"/>
  <c r="C1609" i="93"/>
  <c r="B1609" i="93" s="1"/>
  <c r="C1610" i="93"/>
  <c r="B1610" i="93" s="1"/>
  <c r="C1611" i="93"/>
  <c r="C1612" i="93"/>
  <c r="B1612" i="93" s="1"/>
  <c r="C1613" i="93"/>
  <c r="B1613" i="93" s="1"/>
  <c r="C1614" i="93"/>
  <c r="B1614" i="93" s="1"/>
  <c r="C1615" i="93"/>
  <c r="B1615" i="93" s="1"/>
  <c r="C1616" i="93"/>
  <c r="B1616" i="93" s="1"/>
  <c r="C1617" i="93"/>
  <c r="B1617" i="93" s="1"/>
  <c r="C1618" i="93"/>
  <c r="B1618" i="93" s="1"/>
  <c r="C1619" i="93"/>
  <c r="B1619" i="93" s="1"/>
  <c r="D897" i="93"/>
  <c r="D898" i="93"/>
  <c r="D899" i="93"/>
  <c r="D900" i="93"/>
  <c r="D901" i="93"/>
  <c r="D902" i="93"/>
  <c r="D903" i="93"/>
  <c r="D904" i="93"/>
  <c r="D905" i="93"/>
  <c r="D906" i="93"/>
  <c r="D907" i="93"/>
  <c r="D908" i="93"/>
  <c r="D909" i="93"/>
  <c r="D910" i="93"/>
  <c r="D911" i="93"/>
  <c r="D912" i="93"/>
  <c r="D913" i="93"/>
  <c r="D914" i="93"/>
  <c r="D915" i="93"/>
  <c r="D916" i="93"/>
  <c r="D917" i="93"/>
  <c r="D918" i="93"/>
  <c r="D919" i="93"/>
  <c r="D920" i="93"/>
  <c r="D921" i="93"/>
  <c r="D922" i="93"/>
  <c r="D923" i="93"/>
  <c r="D924" i="93"/>
  <c r="D925" i="93"/>
  <c r="D926" i="93"/>
  <c r="D927" i="93"/>
  <c r="D928" i="93"/>
  <c r="D929" i="93"/>
  <c r="D930" i="93"/>
  <c r="D931" i="93"/>
  <c r="D932" i="93"/>
  <c r="D933" i="93"/>
  <c r="D934" i="93"/>
  <c r="D935" i="93"/>
  <c r="D936" i="93"/>
  <c r="D937" i="93"/>
  <c r="D938" i="93"/>
  <c r="D939" i="93"/>
  <c r="D940" i="93"/>
  <c r="D941" i="93"/>
  <c r="D942" i="93"/>
  <c r="D943" i="93"/>
  <c r="D944" i="93"/>
  <c r="D945" i="93"/>
  <c r="D946" i="93"/>
  <c r="D947" i="93"/>
  <c r="D948" i="93"/>
  <c r="D949" i="93"/>
  <c r="D950" i="93"/>
  <c r="D951" i="93"/>
  <c r="D952" i="93"/>
  <c r="D953" i="93"/>
  <c r="D954" i="93"/>
  <c r="D955" i="93"/>
  <c r="D956" i="93"/>
  <c r="D957" i="93"/>
  <c r="D958" i="93"/>
  <c r="D959" i="93"/>
  <c r="D960" i="93"/>
  <c r="D961" i="93"/>
  <c r="D962" i="93"/>
  <c r="D963" i="93"/>
  <c r="D964" i="93"/>
  <c r="D965" i="93"/>
  <c r="D966" i="93"/>
  <c r="D967" i="93"/>
  <c r="D968" i="93"/>
  <c r="D969" i="93"/>
  <c r="D970" i="93"/>
  <c r="D971" i="93"/>
  <c r="D972" i="93"/>
  <c r="D973" i="93"/>
  <c r="D974" i="93"/>
  <c r="D975" i="93"/>
  <c r="D976" i="93"/>
  <c r="D977" i="93"/>
  <c r="D978" i="93"/>
  <c r="D979" i="93"/>
  <c r="D980" i="93"/>
  <c r="D981" i="93"/>
  <c r="D982" i="93"/>
  <c r="D983" i="93"/>
  <c r="D984" i="93"/>
  <c r="D985" i="93"/>
  <c r="D986" i="93"/>
  <c r="D987" i="93"/>
  <c r="D988" i="93"/>
  <c r="D989" i="93"/>
  <c r="D990" i="93"/>
  <c r="D991" i="93"/>
  <c r="D992" i="93"/>
  <c r="D993" i="93"/>
  <c r="D994" i="93"/>
  <c r="D995" i="93"/>
  <c r="D996" i="93"/>
  <c r="D997" i="93"/>
  <c r="D998" i="93"/>
  <c r="D999" i="93"/>
  <c r="D1000" i="93"/>
  <c r="D1001" i="93"/>
  <c r="D1002" i="93"/>
  <c r="D1003" i="93"/>
  <c r="D1004" i="93"/>
  <c r="D1005" i="93"/>
  <c r="D1006" i="93"/>
  <c r="D1007" i="93"/>
  <c r="D1008" i="93"/>
  <c r="D1009" i="93"/>
  <c r="D1010" i="93"/>
  <c r="D1011" i="93"/>
  <c r="D1012" i="93"/>
  <c r="D1013" i="93"/>
  <c r="D1014" i="93"/>
  <c r="D1015" i="93"/>
  <c r="D1016" i="93"/>
  <c r="D1017" i="93"/>
  <c r="D1018" i="93"/>
  <c r="D1019" i="93"/>
  <c r="D1020" i="93"/>
  <c r="D1021" i="93"/>
  <c r="D1022" i="93"/>
  <c r="D1023" i="93"/>
  <c r="D1024" i="93"/>
  <c r="D1025" i="93"/>
  <c r="D1026" i="93"/>
  <c r="D1027" i="93"/>
  <c r="D1028" i="93"/>
  <c r="D1029" i="93"/>
  <c r="D1030" i="93"/>
  <c r="D1031" i="93"/>
  <c r="D1032" i="93"/>
  <c r="D1033" i="93"/>
  <c r="D1034" i="93"/>
  <c r="D1035" i="93"/>
  <c r="D1036" i="93"/>
  <c r="D1037" i="93"/>
  <c r="D1038" i="93"/>
  <c r="D1039" i="93"/>
  <c r="D1040" i="93"/>
  <c r="D1041" i="93"/>
  <c r="D1042" i="93"/>
  <c r="D1043" i="93"/>
  <c r="D1044" i="93"/>
  <c r="D1045" i="93"/>
  <c r="D1046" i="93"/>
  <c r="D1047" i="93"/>
  <c r="D1048" i="93"/>
  <c r="D1049" i="93"/>
  <c r="D1050" i="93"/>
  <c r="D1051" i="93"/>
  <c r="D1052" i="93"/>
  <c r="D1053" i="93"/>
  <c r="D1054" i="93"/>
  <c r="D1055" i="93"/>
  <c r="D1056" i="93"/>
  <c r="D1057" i="93"/>
  <c r="D1058" i="93"/>
  <c r="D1059" i="93"/>
  <c r="D1060" i="93"/>
  <c r="D1061" i="93"/>
  <c r="D1062" i="93"/>
  <c r="D1063" i="93"/>
  <c r="D1064" i="93"/>
  <c r="D1065" i="93"/>
  <c r="D1066" i="93"/>
  <c r="D1067" i="93"/>
  <c r="D1068" i="93"/>
  <c r="D1069" i="93"/>
  <c r="D1070" i="93"/>
  <c r="D1071" i="93"/>
  <c r="D1072" i="93"/>
  <c r="D1073" i="93"/>
  <c r="D1074" i="93"/>
  <c r="D1075" i="93"/>
  <c r="D1076" i="93"/>
  <c r="D1077" i="93"/>
  <c r="D1078" i="93"/>
  <c r="D1079" i="93"/>
  <c r="D1080" i="93"/>
  <c r="D1081" i="93"/>
  <c r="D1082" i="93"/>
  <c r="D1083" i="93"/>
  <c r="D1084" i="93"/>
  <c r="D1085" i="93"/>
  <c r="D1086" i="93"/>
  <c r="D1087" i="93"/>
  <c r="D1088" i="93"/>
  <c r="D1089" i="93"/>
  <c r="D1090" i="93"/>
  <c r="D1091" i="93"/>
  <c r="D1092" i="93"/>
  <c r="D1093" i="93"/>
  <c r="D1094" i="93"/>
  <c r="D1095" i="93"/>
  <c r="D1096" i="93"/>
  <c r="D1097" i="93"/>
  <c r="D1098" i="93"/>
  <c r="D1099" i="93"/>
  <c r="D1100" i="93"/>
  <c r="D1101" i="93"/>
  <c r="D1102" i="93"/>
  <c r="D1103" i="93"/>
  <c r="D1104" i="93"/>
  <c r="D1105" i="93"/>
  <c r="D1106" i="93"/>
  <c r="D1107" i="93"/>
  <c r="D1108" i="93"/>
  <c r="D1109" i="93"/>
  <c r="D1110" i="93"/>
  <c r="D1111" i="93"/>
  <c r="D1112" i="93"/>
  <c r="D1113" i="93"/>
  <c r="D1114" i="93"/>
  <c r="D1115" i="93"/>
  <c r="D1116" i="93"/>
  <c r="D1117" i="93"/>
  <c r="D1118" i="93"/>
  <c r="D1119" i="93"/>
  <c r="D1120" i="93"/>
  <c r="D1121" i="93"/>
  <c r="D1122" i="93"/>
  <c r="D1123" i="93"/>
  <c r="D1124" i="93"/>
  <c r="D1125" i="93"/>
  <c r="D1126" i="93"/>
  <c r="D1127" i="93"/>
  <c r="D1128" i="93"/>
  <c r="D1129" i="93"/>
  <c r="D1130" i="93"/>
  <c r="D1131" i="93"/>
  <c r="D1132" i="93"/>
  <c r="D1133" i="93"/>
  <c r="D1134" i="93"/>
  <c r="D1135" i="93"/>
  <c r="D1136" i="93"/>
  <c r="D1137" i="93"/>
  <c r="D1138" i="93"/>
  <c r="D1139" i="93"/>
  <c r="D1140" i="93"/>
  <c r="D1141" i="93"/>
  <c r="D1142" i="93"/>
  <c r="D1143" i="93"/>
  <c r="D1144" i="93"/>
  <c r="D1145" i="93"/>
  <c r="D1146" i="93"/>
  <c r="D1147" i="93"/>
  <c r="D1148" i="93"/>
  <c r="D1149" i="93"/>
  <c r="D1150" i="93"/>
  <c r="D1151" i="93"/>
  <c r="D1152" i="93"/>
  <c r="D1153" i="93"/>
  <c r="D1154" i="93"/>
  <c r="D1155" i="93"/>
  <c r="D1156" i="93"/>
  <c r="D1157" i="93"/>
  <c r="D1158" i="93"/>
  <c r="D1159" i="93"/>
  <c r="D1160" i="93"/>
  <c r="D1161" i="93"/>
  <c r="D1162" i="93"/>
  <c r="D1163" i="93"/>
  <c r="D1164" i="93"/>
  <c r="D1165" i="93"/>
  <c r="D1166" i="93"/>
  <c r="D1167" i="93"/>
  <c r="D1168" i="93"/>
  <c r="D1169" i="93"/>
  <c r="D1170" i="93"/>
  <c r="D1171" i="93"/>
  <c r="D1172" i="93"/>
  <c r="D1173" i="93"/>
  <c r="D1174" i="93"/>
  <c r="D1175" i="93"/>
  <c r="D1176" i="93"/>
  <c r="D1177" i="93"/>
  <c r="D1178" i="93"/>
  <c r="D1179" i="93"/>
  <c r="D1180" i="93"/>
  <c r="D1181" i="93"/>
  <c r="D1182" i="93"/>
  <c r="D1183" i="93"/>
  <c r="D1184" i="93"/>
  <c r="D1185" i="93"/>
  <c r="D1186" i="93"/>
  <c r="D1187" i="93"/>
  <c r="D1188" i="93"/>
  <c r="D1189" i="93"/>
  <c r="D1190" i="93"/>
  <c r="D1191" i="93"/>
  <c r="D1192" i="93"/>
  <c r="D1193" i="93"/>
  <c r="D1194" i="93"/>
  <c r="D1195" i="93"/>
  <c r="D1196" i="93"/>
  <c r="D1197" i="93"/>
  <c r="D1198" i="93"/>
  <c r="D1199" i="93"/>
  <c r="D1200" i="93"/>
  <c r="D1201" i="93"/>
  <c r="D1202" i="93"/>
  <c r="D1203" i="93"/>
  <c r="D1204" i="93"/>
  <c r="D1205" i="93"/>
  <c r="D1206" i="93"/>
  <c r="D1207" i="93"/>
  <c r="D1208" i="93"/>
  <c r="D1209" i="93"/>
  <c r="D1210" i="93"/>
  <c r="D1211" i="93"/>
  <c r="D1212" i="93"/>
  <c r="D1213" i="93"/>
  <c r="D1214" i="93"/>
  <c r="D1215" i="93"/>
  <c r="D1216" i="93"/>
  <c r="D1217" i="93"/>
  <c r="D1218" i="93"/>
  <c r="D1219" i="93"/>
  <c r="D1220" i="93"/>
  <c r="D1221" i="93"/>
  <c r="D1222" i="93"/>
  <c r="D1223" i="93"/>
  <c r="D1224" i="93"/>
  <c r="D1225" i="93"/>
  <c r="D1226" i="93"/>
  <c r="D1227" i="93"/>
  <c r="D1228" i="93"/>
  <c r="D1229" i="93"/>
  <c r="D1230" i="93"/>
  <c r="D1231" i="93"/>
  <c r="D1232" i="93"/>
  <c r="D1233" i="93"/>
  <c r="D1234" i="93"/>
  <c r="D1235" i="93"/>
  <c r="D1236" i="93"/>
  <c r="D1237" i="93"/>
  <c r="D1238" i="93"/>
  <c r="D1239" i="93"/>
  <c r="D1240" i="93"/>
  <c r="D1241" i="93"/>
  <c r="D1242" i="93"/>
  <c r="D1243" i="93"/>
  <c r="D1244" i="93"/>
  <c r="D1245" i="93"/>
  <c r="D1246" i="93"/>
  <c r="D1247" i="93"/>
  <c r="D1248" i="93"/>
  <c r="D1249" i="93"/>
  <c r="D1250" i="93"/>
  <c r="D1251" i="93"/>
  <c r="D1252" i="93"/>
  <c r="D1253" i="93"/>
  <c r="D1254" i="93"/>
  <c r="D1255" i="93"/>
  <c r="D1256" i="93"/>
  <c r="D1257" i="93"/>
  <c r="D1258" i="93"/>
  <c r="D1259" i="93"/>
  <c r="D1260" i="93"/>
  <c r="D1261" i="93"/>
  <c r="D1262" i="93"/>
  <c r="D1263" i="93"/>
  <c r="D1264" i="93"/>
  <c r="D1265" i="93"/>
  <c r="D1266" i="93"/>
  <c r="D1267" i="93"/>
  <c r="D1268" i="93"/>
  <c r="D1269" i="93"/>
  <c r="D1270" i="93"/>
  <c r="D1271" i="93"/>
  <c r="D1272" i="93"/>
  <c r="D1273" i="93"/>
  <c r="D1274" i="93"/>
  <c r="D1275" i="93"/>
  <c r="D1276" i="93"/>
  <c r="D1277" i="93"/>
  <c r="D1278" i="93"/>
  <c r="D1279" i="93"/>
  <c r="D1280" i="93"/>
  <c r="D1281" i="93"/>
  <c r="D1282" i="93"/>
  <c r="D1283" i="93"/>
  <c r="D1284" i="93"/>
  <c r="D1285" i="93"/>
  <c r="D1286" i="93"/>
  <c r="D1287" i="93"/>
  <c r="D1288" i="93"/>
  <c r="D1289" i="93"/>
  <c r="D1290" i="93"/>
  <c r="D1291" i="93"/>
  <c r="D1292" i="93"/>
  <c r="D1293" i="93"/>
  <c r="D1294" i="93"/>
  <c r="D1295" i="93"/>
  <c r="D1296" i="93"/>
  <c r="D1297" i="93"/>
  <c r="D1298" i="93"/>
  <c r="D1299" i="93"/>
  <c r="D1300" i="93"/>
  <c r="D1301" i="93"/>
  <c r="D1302" i="93"/>
  <c r="D1303" i="93"/>
  <c r="D1304" i="93"/>
  <c r="D1305" i="93"/>
  <c r="D1306" i="93"/>
  <c r="D1307" i="93"/>
  <c r="D1308" i="93"/>
  <c r="D1309" i="93"/>
  <c r="D1310" i="93"/>
  <c r="D1311" i="93"/>
  <c r="D1312" i="93"/>
  <c r="D1313" i="93"/>
  <c r="D1314" i="93"/>
  <c r="D1315" i="93"/>
  <c r="D1316" i="93"/>
  <c r="D1317" i="93"/>
  <c r="D1318" i="93"/>
  <c r="D1319" i="93"/>
  <c r="D1320" i="93"/>
  <c r="D1321" i="93"/>
  <c r="D1322" i="93"/>
  <c r="D1323" i="93"/>
  <c r="D1324" i="93"/>
  <c r="D1325" i="93"/>
  <c r="D1326" i="93"/>
  <c r="D1327" i="93"/>
  <c r="D1328" i="93"/>
  <c r="D1329" i="93"/>
  <c r="D1330" i="93"/>
  <c r="D1331" i="93"/>
  <c r="D1332" i="93"/>
  <c r="D1333" i="93"/>
  <c r="D1334" i="93"/>
  <c r="D1335" i="93"/>
  <c r="D1336" i="93"/>
  <c r="D1337" i="93"/>
  <c r="D1338" i="93"/>
  <c r="D1339" i="93"/>
  <c r="D1340" i="93"/>
  <c r="D1341" i="93"/>
  <c r="D1342" i="93"/>
  <c r="D1343" i="93"/>
  <c r="D1344" i="93"/>
  <c r="D1345" i="93"/>
  <c r="D1346" i="93"/>
  <c r="D1347" i="93"/>
  <c r="D1348" i="93"/>
  <c r="D1349" i="93"/>
  <c r="D1350" i="93"/>
  <c r="D1351" i="93"/>
  <c r="D1352" i="93"/>
  <c r="D1353" i="93"/>
  <c r="D1354" i="93"/>
  <c r="D1355" i="93"/>
  <c r="D1356" i="93"/>
  <c r="D1357" i="93"/>
  <c r="D1358" i="93"/>
  <c r="D1359" i="93"/>
  <c r="D1360" i="93"/>
  <c r="D1361" i="93"/>
  <c r="D1362" i="93"/>
  <c r="D1363" i="93"/>
  <c r="D1364" i="93"/>
  <c r="D1365" i="93"/>
  <c r="D1366" i="93"/>
  <c r="D1367" i="93"/>
  <c r="D1368" i="93"/>
  <c r="D1369" i="93"/>
  <c r="D1370" i="93"/>
  <c r="D1371" i="93"/>
  <c r="D1372" i="93"/>
  <c r="D1373" i="93"/>
  <c r="D1374" i="93"/>
  <c r="D1375" i="93"/>
  <c r="D1376" i="93"/>
  <c r="D1377" i="93"/>
  <c r="D1378" i="93"/>
  <c r="D1379" i="93"/>
  <c r="D1380" i="93"/>
  <c r="D1381" i="93"/>
  <c r="D1382" i="93"/>
  <c r="D1383" i="93"/>
  <c r="D1384" i="93"/>
  <c r="D1385" i="93"/>
  <c r="D1386" i="93"/>
  <c r="D1387" i="93"/>
  <c r="D1388" i="93"/>
  <c r="D1389" i="93"/>
  <c r="D1390" i="93"/>
  <c r="D1391" i="93"/>
  <c r="D1392" i="93"/>
  <c r="D1393" i="93"/>
  <c r="D1394" i="93"/>
  <c r="D1395" i="93"/>
  <c r="D1396" i="93"/>
  <c r="D1397" i="93"/>
  <c r="D1398" i="93"/>
  <c r="D1399" i="93"/>
  <c r="D1400" i="93"/>
  <c r="D1401" i="93"/>
  <c r="D1402" i="93"/>
  <c r="D1403" i="93"/>
  <c r="D1404" i="93"/>
  <c r="D1405" i="93"/>
  <c r="D1406" i="93"/>
  <c r="D1407" i="93"/>
  <c r="D1408" i="93"/>
  <c r="D1409" i="93"/>
  <c r="D1410" i="93"/>
  <c r="D1411" i="93"/>
  <c r="D1412" i="93"/>
  <c r="D1413" i="93"/>
  <c r="D1414" i="93"/>
  <c r="D1415" i="93"/>
  <c r="D1416" i="93"/>
  <c r="D1417" i="93"/>
  <c r="D1418" i="93"/>
  <c r="D1419" i="93"/>
  <c r="D1420" i="93"/>
  <c r="D1421" i="93"/>
  <c r="D1422" i="93"/>
  <c r="D1423" i="93"/>
  <c r="D1424" i="93"/>
  <c r="D1425" i="93"/>
  <c r="D1426" i="93"/>
  <c r="D1427" i="93"/>
  <c r="D1428" i="93"/>
  <c r="D1429" i="93"/>
  <c r="D1430" i="93"/>
  <c r="D1431" i="93"/>
  <c r="D1432" i="93"/>
  <c r="D1433" i="93"/>
  <c r="D1434" i="93"/>
  <c r="D1435" i="93"/>
  <c r="D1436" i="93"/>
  <c r="D1437" i="93"/>
  <c r="D1438" i="93"/>
  <c r="D1439" i="93"/>
  <c r="D1440" i="93"/>
  <c r="D1441" i="93"/>
  <c r="D1442" i="93"/>
  <c r="D1443" i="93"/>
  <c r="D1444" i="93"/>
  <c r="D1445" i="93"/>
  <c r="D1446" i="93"/>
  <c r="D1447" i="93"/>
  <c r="D1448" i="93"/>
  <c r="D1449" i="93"/>
  <c r="D1450" i="93"/>
  <c r="D1451" i="93"/>
  <c r="D1452" i="93"/>
  <c r="D1453" i="93"/>
  <c r="D1454" i="93"/>
  <c r="D1455" i="93"/>
  <c r="D1456" i="93"/>
  <c r="D1457" i="93"/>
  <c r="D1458" i="93"/>
  <c r="D1459" i="93"/>
  <c r="D1460" i="93"/>
  <c r="D1461" i="93"/>
  <c r="D1462" i="93"/>
  <c r="D1463" i="93"/>
  <c r="D1464" i="93"/>
  <c r="D1465" i="93"/>
  <c r="D1466" i="93"/>
  <c r="D1467" i="93"/>
  <c r="D1468" i="93"/>
  <c r="D1469" i="93"/>
  <c r="D1470" i="93"/>
  <c r="D1471" i="93"/>
  <c r="D1472" i="93"/>
  <c r="D1473" i="93"/>
  <c r="D1474" i="93"/>
  <c r="D1475" i="93"/>
  <c r="D1476" i="93"/>
  <c r="D1477" i="93"/>
  <c r="D1478" i="93"/>
  <c r="D1479" i="93"/>
  <c r="D1480" i="93"/>
  <c r="D1481" i="93"/>
  <c r="D1482" i="93"/>
  <c r="D1483" i="93"/>
  <c r="D1484" i="93"/>
  <c r="D1485" i="93"/>
  <c r="D1486" i="93"/>
  <c r="D1487" i="93"/>
  <c r="D1488" i="93"/>
  <c r="D1489" i="93"/>
  <c r="D1490" i="93"/>
  <c r="D1491" i="93"/>
  <c r="D1492" i="93"/>
  <c r="D1493" i="93"/>
  <c r="D1494" i="93"/>
  <c r="D1495" i="93"/>
  <c r="D1496" i="93"/>
  <c r="D1497" i="93"/>
  <c r="D1498" i="93"/>
  <c r="D1499" i="93"/>
  <c r="D1500" i="93"/>
  <c r="D1501" i="93"/>
  <c r="D1502" i="93"/>
  <c r="D1503" i="93"/>
  <c r="D1504" i="93"/>
  <c r="D1505" i="93"/>
  <c r="D1506" i="93"/>
  <c r="D1507" i="93"/>
  <c r="D1508" i="93"/>
  <c r="D1509" i="93"/>
  <c r="D1510" i="93"/>
  <c r="D1511" i="93"/>
  <c r="D1512" i="93"/>
  <c r="D1513" i="93"/>
  <c r="D1514" i="93"/>
  <c r="D1515" i="93"/>
  <c r="D1516" i="93"/>
  <c r="D1517" i="93"/>
  <c r="D1518" i="93"/>
  <c r="D1519" i="93"/>
  <c r="D1520" i="93"/>
  <c r="D1521" i="93"/>
  <c r="D1522" i="93"/>
  <c r="D1523" i="93"/>
  <c r="D1524" i="93"/>
  <c r="D1525" i="93"/>
  <c r="D1526" i="93"/>
  <c r="D1527" i="93"/>
  <c r="D1528" i="93"/>
  <c r="D1529" i="93"/>
  <c r="D1530" i="93"/>
  <c r="D1531" i="93"/>
  <c r="D1532" i="93"/>
  <c r="D1533" i="93"/>
  <c r="D1534" i="93"/>
  <c r="D1535" i="93"/>
  <c r="D1536" i="93"/>
  <c r="D1537" i="93"/>
  <c r="D1538" i="93"/>
  <c r="D1539" i="93"/>
  <c r="D1540" i="93"/>
  <c r="D1541" i="93"/>
  <c r="D1542" i="93"/>
  <c r="D1543" i="93"/>
  <c r="D1544" i="93"/>
  <c r="D1545" i="93"/>
  <c r="D1546" i="93"/>
  <c r="D1547" i="93"/>
  <c r="D1548" i="93"/>
  <c r="D1549" i="93"/>
  <c r="D1550" i="93"/>
  <c r="D1551" i="93"/>
  <c r="D1552" i="93"/>
  <c r="D1553" i="93"/>
  <c r="D1554" i="93"/>
  <c r="D1555" i="93"/>
  <c r="D1556" i="93"/>
  <c r="D1557" i="93"/>
  <c r="D1558" i="93"/>
  <c r="D1559" i="93"/>
  <c r="D1560" i="93"/>
  <c r="D1561" i="93"/>
  <c r="D1562" i="93"/>
  <c r="D1563" i="93"/>
  <c r="D1564" i="93"/>
  <c r="D1565" i="93"/>
  <c r="D1566" i="93"/>
  <c r="D1567" i="93"/>
  <c r="D1568" i="93"/>
  <c r="D1569" i="93"/>
  <c r="D1570" i="93"/>
  <c r="D1571" i="93"/>
  <c r="D1572" i="93"/>
  <c r="D1573" i="93"/>
  <c r="D1574" i="93"/>
  <c r="D1575" i="93"/>
  <c r="D1576" i="93"/>
  <c r="D1577" i="93"/>
  <c r="D1578" i="93"/>
  <c r="D1579" i="93"/>
  <c r="D1580" i="93"/>
  <c r="D1581" i="93"/>
  <c r="D1582" i="93"/>
  <c r="D1583" i="93"/>
  <c r="D1584" i="93"/>
  <c r="D1585" i="93"/>
  <c r="D1586" i="93"/>
  <c r="D1587" i="93"/>
  <c r="D1588" i="93"/>
  <c r="D1589" i="93"/>
  <c r="D1590" i="93"/>
  <c r="D1591" i="93"/>
  <c r="D1592" i="93"/>
  <c r="D1593" i="93"/>
  <c r="D1594" i="93"/>
  <c r="D1595" i="93"/>
  <c r="D1596" i="93"/>
  <c r="D1597" i="93"/>
  <c r="D1598" i="93"/>
  <c r="D1599" i="93"/>
  <c r="D1600" i="93"/>
  <c r="D1601" i="93"/>
  <c r="D1602" i="93"/>
  <c r="D1603" i="93"/>
  <c r="D1604" i="93"/>
  <c r="D1605" i="93"/>
  <c r="D1606" i="93"/>
  <c r="D1607" i="93"/>
  <c r="D1608" i="93"/>
  <c r="D1609" i="93"/>
  <c r="D1610" i="93"/>
  <c r="D1611" i="93"/>
  <c r="D1612" i="93"/>
  <c r="D1613" i="93"/>
  <c r="D1614" i="93"/>
  <c r="D1615" i="93"/>
  <c r="D1616" i="93"/>
  <c r="D1617" i="93"/>
  <c r="D1618" i="93"/>
  <c r="D1619" i="93"/>
  <c r="F897" i="93"/>
  <c r="F898" i="93"/>
  <c r="F899" i="93"/>
  <c r="F900" i="93"/>
  <c r="F901" i="93"/>
  <c r="F902" i="93"/>
  <c r="F903" i="93"/>
  <c r="F904" i="93"/>
  <c r="F905" i="93"/>
  <c r="F906" i="93"/>
  <c r="F907" i="93"/>
  <c r="F908" i="93"/>
  <c r="F909" i="93"/>
  <c r="F910" i="93"/>
  <c r="F911" i="93"/>
  <c r="F912" i="93"/>
  <c r="F913" i="93"/>
  <c r="F914" i="93"/>
  <c r="F915" i="93"/>
  <c r="F916" i="93"/>
  <c r="F917" i="93"/>
  <c r="F918" i="93"/>
  <c r="F919" i="93"/>
  <c r="F920" i="93"/>
  <c r="F921" i="93"/>
  <c r="F922" i="93"/>
  <c r="F923" i="93"/>
  <c r="F924" i="93"/>
  <c r="F925" i="93"/>
  <c r="F926" i="93"/>
  <c r="F927" i="93"/>
  <c r="F928" i="93"/>
  <c r="F929" i="93"/>
  <c r="F930" i="93"/>
  <c r="F931" i="93"/>
  <c r="F932" i="93"/>
  <c r="F933" i="93"/>
  <c r="F934" i="93"/>
  <c r="F935" i="93"/>
  <c r="F936" i="93"/>
  <c r="F937" i="93"/>
  <c r="F938" i="93"/>
  <c r="F939" i="93"/>
  <c r="F940" i="93"/>
  <c r="F941" i="93"/>
  <c r="F942" i="93"/>
  <c r="F943" i="93"/>
  <c r="F944" i="93"/>
  <c r="F945" i="93"/>
  <c r="F946" i="93"/>
  <c r="F947" i="93"/>
  <c r="F948" i="93"/>
  <c r="F949" i="93"/>
  <c r="F950" i="93"/>
  <c r="F951" i="93"/>
  <c r="F952" i="93"/>
  <c r="F953" i="93"/>
  <c r="F954" i="93"/>
  <c r="F955" i="93"/>
  <c r="F956" i="93"/>
  <c r="F957" i="93"/>
  <c r="F958" i="93"/>
  <c r="F959" i="93"/>
  <c r="F960" i="93"/>
  <c r="F961" i="93"/>
  <c r="F962" i="93"/>
  <c r="F963" i="93"/>
  <c r="F964" i="93"/>
  <c r="F965" i="93"/>
  <c r="F966" i="93"/>
  <c r="F967" i="93"/>
  <c r="F968" i="93"/>
  <c r="F969" i="93"/>
  <c r="F970" i="93"/>
  <c r="F971" i="93"/>
  <c r="F972" i="93"/>
  <c r="F973" i="93"/>
  <c r="F974" i="93"/>
  <c r="F975" i="93"/>
  <c r="F976" i="93"/>
  <c r="F977" i="93"/>
  <c r="F978" i="93"/>
  <c r="F979" i="93"/>
  <c r="F980" i="93"/>
  <c r="F981" i="93"/>
  <c r="F982" i="93"/>
  <c r="F983" i="93"/>
  <c r="F984" i="93"/>
  <c r="F985" i="93"/>
  <c r="F986" i="93"/>
  <c r="F987" i="93"/>
  <c r="F988" i="93"/>
  <c r="F989" i="93"/>
  <c r="F990" i="93"/>
  <c r="F991" i="93"/>
  <c r="F992" i="93"/>
  <c r="F993" i="93"/>
  <c r="F994" i="93"/>
  <c r="F995" i="93"/>
  <c r="F996" i="93"/>
  <c r="F997" i="93"/>
  <c r="F998" i="93"/>
  <c r="F999" i="93"/>
  <c r="F1000" i="93"/>
  <c r="F1001" i="93"/>
  <c r="F1002" i="93"/>
  <c r="F1003" i="93"/>
  <c r="F1004" i="93"/>
  <c r="F1005" i="93"/>
  <c r="F1006" i="93"/>
  <c r="F1007" i="93"/>
  <c r="F1008" i="93"/>
  <c r="F1009" i="93"/>
  <c r="F1010" i="93"/>
  <c r="F1011" i="93"/>
  <c r="F1012" i="93"/>
  <c r="F1013" i="93"/>
  <c r="F1014" i="93"/>
  <c r="F1015" i="93"/>
  <c r="F1016" i="93"/>
  <c r="F1017" i="93"/>
  <c r="F1018" i="93"/>
  <c r="F1019" i="93"/>
  <c r="F1020" i="93"/>
  <c r="F1021" i="93"/>
  <c r="F1022" i="93"/>
  <c r="F1023" i="93"/>
  <c r="F1024" i="93"/>
  <c r="F1025" i="93"/>
  <c r="F1026" i="93"/>
  <c r="F1027" i="93"/>
  <c r="F1028" i="93"/>
  <c r="F1029" i="93"/>
  <c r="F1030" i="93"/>
  <c r="F1031" i="93"/>
  <c r="F1032" i="93"/>
  <c r="F1033" i="93"/>
  <c r="F1034" i="93"/>
  <c r="F1035" i="93"/>
  <c r="F1036" i="93"/>
  <c r="F1037" i="93"/>
  <c r="F1038" i="93"/>
  <c r="F1039" i="93"/>
  <c r="F1040" i="93"/>
  <c r="F1041" i="93"/>
  <c r="F1042" i="93"/>
  <c r="F1043" i="93"/>
  <c r="F1044" i="93"/>
  <c r="F1045" i="93"/>
  <c r="F1046" i="93"/>
  <c r="F1047" i="93"/>
  <c r="F1048" i="93"/>
  <c r="F1049" i="93"/>
  <c r="F1050" i="93"/>
  <c r="F1051" i="93"/>
  <c r="F1052" i="93"/>
  <c r="F1053" i="93"/>
  <c r="F1054" i="93"/>
  <c r="F1055" i="93"/>
  <c r="F1056" i="93"/>
  <c r="F1057" i="93"/>
  <c r="F1058" i="93"/>
  <c r="F1059" i="93"/>
  <c r="F1060" i="93"/>
  <c r="F1061" i="93"/>
  <c r="F1062" i="93"/>
  <c r="F1063" i="93"/>
  <c r="F1064" i="93"/>
  <c r="F1065" i="93"/>
  <c r="F1066" i="93"/>
  <c r="F1067" i="93"/>
  <c r="F1068" i="93"/>
  <c r="F1069" i="93"/>
  <c r="F1070" i="93"/>
  <c r="F1071" i="93"/>
  <c r="F1072" i="93"/>
  <c r="F1073" i="93"/>
  <c r="F1074" i="93"/>
  <c r="F1075" i="93"/>
  <c r="F1076" i="93"/>
  <c r="F1077" i="93"/>
  <c r="F1078" i="93"/>
  <c r="F1079" i="93"/>
  <c r="F1080" i="93"/>
  <c r="F1081" i="93"/>
  <c r="F1082" i="93"/>
  <c r="F1083" i="93"/>
  <c r="F1084" i="93"/>
  <c r="F1085" i="93"/>
  <c r="F1086" i="93"/>
  <c r="F1087" i="93"/>
  <c r="F1088" i="93"/>
  <c r="F1089" i="93"/>
  <c r="F1090" i="93"/>
  <c r="F1091" i="93"/>
  <c r="F1092" i="93"/>
  <c r="F1093" i="93"/>
  <c r="F1094" i="93"/>
  <c r="F1095" i="93"/>
  <c r="F1096" i="93"/>
  <c r="F1097" i="93"/>
  <c r="F1098" i="93"/>
  <c r="F1099" i="93"/>
  <c r="F1100" i="93"/>
  <c r="F1101" i="93"/>
  <c r="F1102" i="93"/>
  <c r="F1103" i="93"/>
  <c r="F1104" i="93"/>
  <c r="F1105" i="93"/>
  <c r="F1106" i="93"/>
  <c r="F1107" i="93"/>
  <c r="F1108" i="93"/>
  <c r="F1109" i="93"/>
  <c r="F1110" i="93"/>
  <c r="F1111" i="93"/>
  <c r="F1112" i="93"/>
  <c r="F1113" i="93"/>
  <c r="F1114" i="93"/>
  <c r="F1115" i="93"/>
  <c r="F1116" i="93"/>
  <c r="F1117" i="93"/>
  <c r="F1118" i="93"/>
  <c r="F1119" i="93"/>
  <c r="F1120" i="93"/>
  <c r="F1121" i="93"/>
  <c r="F1122" i="93"/>
  <c r="F1123" i="93"/>
  <c r="F1124" i="93"/>
  <c r="F1125" i="93"/>
  <c r="F1126" i="93"/>
  <c r="F1127" i="93"/>
  <c r="F1128" i="93"/>
  <c r="F1129" i="93"/>
  <c r="F1130" i="93"/>
  <c r="F1131" i="93"/>
  <c r="F1132" i="93"/>
  <c r="F1133" i="93"/>
  <c r="F1134" i="93"/>
  <c r="F1135" i="93"/>
  <c r="F1136" i="93"/>
  <c r="F1137" i="93"/>
  <c r="F1138" i="93"/>
  <c r="F1139" i="93"/>
  <c r="F1140" i="93"/>
  <c r="F1141" i="93"/>
  <c r="F1142" i="93"/>
  <c r="F1143" i="93"/>
  <c r="F1144" i="93"/>
  <c r="F1145" i="93"/>
  <c r="F1146" i="93"/>
  <c r="F1147" i="93"/>
  <c r="F1148" i="93"/>
  <c r="F1149" i="93"/>
  <c r="F1150" i="93"/>
  <c r="F1151" i="93"/>
  <c r="F1152" i="93"/>
  <c r="F1153" i="93"/>
  <c r="F1154" i="93"/>
  <c r="F1155" i="93"/>
  <c r="F1156" i="93"/>
  <c r="F1157" i="93"/>
  <c r="F1158" i="93"/>
  <c r="F1159" i="93"/>
  <c r="F1160" i="93"/>
  <c r="F1161" i="93"/>
  <c r="F1162" i="93"/>
  <c r="F1163" i="93"/>
  <c r="F1164" i="93"/>
  <c r="F1165" i="93"/>
  <c r="F1166" i="93"/>
  <c r="F1167" i="93"/>
  <c r="F1168" i="93"/>
  <c r="F1169" i="93"/>
  <c r="F1170" i="93"/>
  <c r="F1171" i="93"/>
  <c r="F1172" i="93"/>
  <c r="F1173" i="93"/>
  <c r="F1174" i="93"/>
  <c r="F1175" i="93"/>
  <c r="F1176" i="93"/>
  <c r="F1177" i="93"/>
  <c r="F1178" i="93"/>
  <c r="F1179" i="93"/>
  <c r="F1180" i="93"/>
  <c r="F1181" i="93"/>
  <c r="F1182" i="93"/>
  <c r="F1183" i="93"/>
  <c r="F1184" i="93"/>
  <c r="F1185" i="93"/>
  <c r="F1186" i="93"/>
  <c r="F1187" i="93"/>
  <c r="F1188" i="93"/>
  <c r="F1189" i="93"/>
  <c r="F1190" i="93"/>
  <c r="F1191" i="93"/>
  <c r="F1192" i="93"/>
  <c r="F1193" i="93"/>
  <c r="F1194" i="93"/>
  <c r="F1195" i="93"/>
  <c r="F1196" i="93"/>
  <c r="F1197" i="93"/>
  <c r="F1198" i="93"/>
  <c r="F1199" i="93"/>
  <c r="F1200" i="93"/>
  <c r="F1201" i="93"/>
  <c r="F1202" i="93"/>
  <c r="F1203" i="93"/>
  <c r="F1204" i="93"/>
  <c r="F1205" i="93"/>
  <c r="F1206" i="93"/>
  <c r="F1207" i="93"/>
  <c r="F1208" i="93"/>
  <c r="F1209" i="93"/>
  <c r="F1210" i="93"/>
  <c r="F1211" i="93"/>
  <c r="F1212" i="93"/>
  <c r="F1213" i="93"/>
  <c r="F1214" i="93"/>
  <c r="F1215" i="93"/>
  <c r="F1216" i="93"/>
  <c r="F1217" i="93"/>
  <c r="F1218" i="93"/>
  <c r="F1219" i="93"/>
  <c r="F1220" i="93"/>
  <c r="F1221" i="93"/>
  <c r="F1222" i="93"/>
  <c r="F1223" i="93"/>
  <c r="F1224" i="93"/>
  <c r="F1225" i="93"/>
  <c r="F1226" i="93"/>
  <c r="F1227" i="93"/>
  <c r="F1228" i="93"/>
  <c r="F1229" i="93"/>
  <c r="F1230" i="93"/>
  <c r="F1231" i="93"/>
  <c r="F1232" i="93"/>
  <c r="F1233" i="93"/>
  <c r="F1234" i="93"/>
  <c r="F1235" i="93"/>
  <c r="F1236" i="93"/>
  <c r="F1237" i="93"/>
  <c r="F1238" i="93"/>
  <c r="F1239" i="93"/>
  <c r="F1240" i="93"/>
  <c r="F1241" i="93"/>
  <c r="F1242" i="93"/>
  <c r="F1243" i="93"/>
  <c r="F1244" i="93"/>
  <c r="F1245" i="93"/>
  <c r="F1246" i="93"/>
  <c r="F1247" i="93"/>
  <c r="F1248" i="93"/>
  <c r="F1249" i="93"/>
  <c r="F1250" i="93"/>
  <c r="F1251" i="93"/>
  <c r="F1252" i="93"/>
  <c r="F1253" i="93"/>
  <c r="F1254" i="93"/>
  <c r="F1255" i="93"/>
  <c r="F1256" i="93"/>
  <c r="F1257" i="93"/>
  <c r="F1258" i="93"/>
  <c r="F1259" i="93"/>
  <c r="F1260" i="93"/>
  <c r="F1261" i="93"/>
  <c r="F1262" i="93"/>
  <c r="F1263" i="93"/>
  <c r="F1264" i="93"/>
  <c r="F1265" i="93"/>
  <c r="F1266" i="93"/>
  <c r="F1267" i="93"/>
  <c r="F1268" i="93"/>
  <c r="F1269" i="93"/>
  <c r="F1270" i="93"/>
  <c r="F1271" i="93"/>
  <c r="F1272" i="93"/>
  <c r="F1273" i="93"/>
  <c r="F1274" i="93"/>
  <c r="F1275" i="93"/>
  <c r="F1276" i="93"/>
  <c r="F1277" i="93"/>
  <c r="F1278" i="93"/>
  <c r="F1279" i="93"/>
  <c r="F1280" i="93"/>
  <c r="F1281" i="93"/>
  <c r="F1282" i="93"/>
  <c r="F1283" i="93"/>
  <c r="F1284" i="93"/>
  <c r="F1285" i="93"/>
  <c r="F1286" i="93"/>
  <c r="F1287" i="93"/>
  <c r="F1288" i="93"/>
  <c r="F1289" i="93"/>
  <c r="F1290" i="93"/>
  <c r="F1291" i="93"/>
  <c r="F1292" i="93"/>
  <c r="F1293" i="93"/>
  <c r="F1294" i="93"/>
  <c r="F1295" i="93"/>
  <c r="F1296" i="93"/>
  <c r="F1297" i="93"/>
  <c r="F1298" i="93"/>
  <c r="F1299" i="93"/>
  <c r="F1300" i="93"/>
  <c r="F1301" i="93"/>
  <c r="F1302" i="93"/>
  <c r="F1303" i="93"/>
  <c r="F1304" i="93"/>
  <c r="F1305" i="93"/>
  <c r="F1306" i="93"/>
  <c r="F1307" i="93"/>
  <c r="F1308" i="93"/>
  <c r="F1309" i="93"/>
  <c r="F1310" i="93"/>
  <c r="F1311" i="93"/>
  <c r="F1312" i="93"/>
  <c r="F1313" i="93"/>
  <c r="F1314" i="93"/>
  <c r="F1315" i="93"/>
  <c r="F1316" i="93"/>
  <c r="F1317" i="93"/>
  <c r="F1318" i="93"/>
  <c r="F1319" i="93"/>
  <c r="F1320" i="93"/>
  <c r="F1321" i="93"/>
  <c r="F1322" i="93"/>
  <c r="F1323" i="93"/>
  <c r="F1324" i="93"/>
  <c r="F1325" i="93"/>
  <c r="F1326" i="93"/>
  <c r="F1327" i="93"/>
  <c r="F1328" i="93"/>
  <c r="F1329" i="93"/>
  <c r="F1330" i="93"/>
  <c r="F1331" i="93"/>
  <c r="F1332" i="93"/>
  <c r="F1333" i="93"/>
  <c r="F1334" i="93"/>
  <c r="F1335" i="93"/>
  <c r="F1336" i="93"/>
  <c r="F1337" i="93"/>
  <c r="F1338" i="93"/>
  <c r="F1339" i="93"/>
  <c r="F1340" i="93"/>
  <c r="F1341" i="93"/>
  <c r="F1342" i="93"/>
  <c r="F1343" i="93"/>
  <c r="F1344" i="93"/>
  <c r="F1345" i="93"/>
  <c r="F1346" i="93"/>
  <c r="F1347" i="93"/>
  <c r="F1348" i="93"/>
  <c r="F1349" i="93"/>
  <c r="F1350" i="93"/>
  <c r="F1351" i="93"/>
  <c r="F1352" i="93"/>
  <c r="F1353" i="93"/>
  <c r="F1354" i="93"/>
  <c r="F1355" i="93"/>
  <c r="F1356" i="93"/>
  <c r="F1357" i="93"/>
  <c r="F1358" i="93"/>
  <c r="F1359" i="93"/>
  <c r="F1360" i="93"/>
  <c r="F1361" i="93"/>
  <c r="F1362" i="93"/>
  <c r="F1363" i="93"/>
  <c r="F1364" i="93"/>
  <c r="F1365" i="93"/>
  <c r="F1366" i="93"/>
  <c r="F1367" i="93"/>
  <c r="F1368" i="93"/>
  <c r="F1369" i="93"/>
  <c r="F1370" i="93"/>
  <c r="F1371" i="93"/>
  <c r="F1372" i="93"/>
  <c r="F1373" i="93"/>
  <c r="F1374" i="93"/>
  <c r="F1375" i="93"/>
  <c r="F1376" i="93"/>
  <c r="F1377" i="93"/>
  <c r="F1378" i="93"/>
  <c r="F1379" i="93"/>
  <c r="F1380" i="93"/>
  <c r="F1381" i="93"/>
  <c r="F1382" i="93"/>
  <c r="F1383" i="93"/>
  <c r="F1384" i="93"/>
  <c r="F1385" i="93"/>
  <c r="F1386" i="93"/>
  <c r="F1387" i="93"/>
  <c r="F1388" i="93"/>
  <c r="F1389" i="93"/>
  <c r="F1390" i="93"/>
  <c r="F1391" i="93"/>
  <c r="F1392" i="93"/>
  <c r="F1393" i="93"/>
  <c r="F1394" i="93"/>
  <c r="F1395" i="93"/>
  <c r="F1396" i="93"/>
  <c r="F1397" i="93"/>
  <c r="F1398" i="93"/>
  <c r="F1399" i="93"/>
  <c r="F1400" i="93"/>
  <c r="F1401" i="93"/>
  <c r="F1402" i="93"/>
  <c r="F1403" i="93"/>
  <c r="F1404" i="93"/>
  <c r="F1405" i="93"/>
  <c r="F1406" i="93"/>
  <c r="F1407" i="93"/>
  <c r="F1408" i="93"/>
  <c r="F1409" i="93"/>
  <c r="F1410" i="93"/>
  <c r="F1411" i="93"/>
  <c r="F1412" i="93"/>
  <c r="F1413" i="93"/>
  <c r="F1414" i="93"/>
  <c r="F1415" i="93"/>
  <c r="F1416" i="93"/>
  <c r="F1417" i="93"/>
  <c r="F1418" i="93"/>
  <c r="F1419" i="93"/>
  <c r="F1420" i="93"/>
  <c r="F1421" i="93"/>
  <c r="F1422" i="93"/>
  <c r="F1423" i="93"/>
  <c r="F1424" i="93"/>
  <c r="F1425" i="93"/>
  <c r="F1426" i="93"/>
  <c r="F1427" i="93"/>
  <c r="F1428" i="93"/>
  <c r="F1429" i="93"/>
  <c r="F1430" i="93"/>
  <c r="F1431" i="93"/>
  <c r="F1432" i="93"/>
  <c r="F1433" i="93"/>
  <c r="F1434" i="93"/>
  <c r="F1435" i="93"/>
  <c r="F1436" i="93"/>
  <c r="F1437" i="93"/>
  <c r="F1438" i="93"/>
  <c r="F1439" i="93"/>
  <c r="F1440" i="93"/>
  <c r="F1441" i="93"/>
  <c r="F1442" i="93"/>
  <c r="F1443" i="93"/>
  <c r="F1444" i="93"/>
  <c r="F1445" i="93"/>
  <c r="F1446" i="93"/>
  <c r="F1447" i="93"/>
  <c r="F1448" i="93"/>
  <c r="F1449" i="93"/>
  <c r="F1450" i="93"/>
  <c r="F1451" i="93"/>
  <c r="F1452" i="93"/>
  <c r="F1453" i="93"/>
  <c r="F1454" i="93"/>
  <c r="F1455" i="93"/>
  <c r="F1456" i="93"/>
  <c r="F1457" i="93"/>
  <c r="F1458" i="93"/>
  <c r="F1459" i="93"/>
  <c r="F1460" i="93"/>
  <c r="F1461" i="93"/>
  <c r="F1462" i="93"/>
  <c r="F1463" i="93"/>
  <c r="F1464" i="93"/>
  <c r="F1465" i="93"/>
  <c r="F1466" i="93"/>
  <c r="F1467" i="93"/>
  <c r="F1468" i="93"/>
  <c r="F1469" i="93"/>
  <c r="F1470" i="93"/>
  <c r="F1471" i="93"/>
  <c r="F1472" i="93"/>
  <c r="F1473" i="93"/>
  <c r="F1474" i="93"/>
  <c r="F1475" i="93"/>
  <c r="F1476" i="93"/>
  <c r="F1477" i="93"/>
  <c r="F1478" i="93"/>
  <c r="F1479" i="93"/>
  <c r="F1480" i="93"/>
  <c r="F1481" i="93"/>
  <c r="F1482" i="93"/>
  <c r="F1483" i="93"/>
  <c r="F1484" i="93"/>
  <c r="F1485" i="93"/>
  <c r="F1486" i="93"/>
  <c r="F1487" i="93"/>
  <c r="F1488" i="93"/>
  <c r="F1489" i="93"/>
  <c r="F1490" i="93"/>
  <c r="F1491" i="93"/>
  <c r="F1492" i="93"/>
  <c r="F1493" i="93"/>
  <c r="F1494" i="93"/>
  <c r="F1495" i="93"/>
  <c r="F1496" i="93"/>
  <c r="F1497" i="93"/>
  <c r="F1498" i="93"/>
  <c r="F1499" i="93"/>
  <c r="F1500" i="93"/>
  <c r="F1501" i="93"/>
  <c r="F1502" i="93"/>
  <c r="F1503" i="93"/>
  <c r="F1504" i="93"/>
  <c r="F1505" i="93"/>
  <c r="F1506" i="93"/>
  <c r="F1507" i="93"/>
  <c r="F1508" i="93"/>
  <c r="F1509" i="93"/>
  <c r="F1510" i="93"/>
  <c r="F1511" i="93"/>
  <c r="F1512" i="93"/>
  <c r="F1513" i="93"/>
  <c r="F1514" i="93"/>
  <c r="F1515" i="93"/>
  <c r="F1516" i="93"/>
  <c r="F1517" i="93"/>
  <c r="F1518" i="93"/>
  <c r="F1519" i="93"/>
  <c r="F1520" i="93"/>
  <c r="F1521" i="93"/>
  <c r="F1522" i="93"/>
  <c r="F1523" i="93"/>
  <c r="F1524" i="93"/>
  <c r="F1525" i="93"/>
  <c r="F1526" i="93"/>
  <c r="F1527" i="93"/>
  <c r="F1528" i="93"/>
  <c r="F1529" i="93"/>
  <c r="F1530" i="93"/>
  <c r="F1531" i="93"/>
  <c r="F1532" i="93"/>
  <c r="F1533" i="93"/>
  <c r="F1534" i="93"/>
  <c r="F1535" i="93"/>
  <c r="F1536" i="93"/>
  <c r="F1537" i="93"/>
  <c r="F1538" i="93"/>
  <c r="F1539" i="93"/>
  <c r="F1540" i="93"/>
  <c r="F1541" i="93"/>
  <c r="F1542" i="93"/>
  <c r="F1543" i="93"/>
  <c r="F1544" i="93"/>
  <c r="F1545" i="93"/>
  <c r="F1546" i="93"/>
  <c r="F1547" i="93"/>
  <c r="F1548" i="93"/>
  <c r="F1549" i="93"/>
  <c r="F1550" i="93"/>
  <c r="F1551" i="93"/>
  <c r="F1552" i="93"/>
  <c r="F1553" i="93"/>
  <c r="F1554" i="93"/>
  <c r="F1555" i="93"/>
  <c r="F1556" i="93"/>
  <c r="F1557" i="93"/>
  <c r="F1558" i="93"/>
  <c r="F1559" i="93"/>
  <c r="F1560" i="93"/>
  <c r="F1561" i="93"/>
  <c r="F1562" i="93"/>
  <c r="F1563" i="93"/>
  <c r="F1564" i="93"/>
  <c r="F1565" i="93"/>
  <c r="F1566" i="93"/>
  <c r="F1567" i="93"/>
  <c r="F1568" i="93"/>
  <c r="F1569" i="93"/>
  <c r="F1570" i="93"/>
  <c r="F1571" i="93"/>
  <c r="F1572" i="93"/>
  <c r="F1573" i="93"/>
  <c r="F1574" i="93"/>
  <c r="F1575" i="93"/>
  <c r="F1576" i="93"/>
  <c r="F1577" i="93"/>
  <c r="F1578" i="93"/>
  <c r="F1579" i="93"/>
  <c r="F1580" i="93"/>
  <c r="F1581" i="93"/>
  <c r="F1582" i="93"/>
  <c r="F1583" i="93"/>
  <c r="F1584" i="93"/>
  <c r="F1585" i="93"/>
  <c r="F1586" i="93"/>
  <c r="F1587" i="93"/>
  <c r="F1588" i="93"/>
  <c r="F1589" i="93"/>
  <c r="F1590" i="93"/>
  <c r="F1591" i="93"/>
  <c r="F1592" i="93"/>
  <c r="F1593" i="93"/>
  <c r="F1594" i="93"/>
  <c r="F1595" i="93"/>
  <c r="F1596" i="93"/>
  <c r="F1597" i="93"/>
  <c r="F1598" i="93"/>
  <c r="F1599" i="93"/>
  <c r="F1600" i="93"/>
  <c r="F1601" i="93"/>
  <c r="F1602" i="93"/>
  <c r="F1603" i="93"/>
  <c r="F1604" i="93"/>
  <c r="F1605" i="93"/>
  <c r="F1606" i="93"/>
  <c r="F1607" i="93"/>
  <c r="F1608" i="93"/>
  <c r="F1609" i="93"/>
  <c r="F1610" i="93"/>
  <c r="F1611" i="93"/>
  <c r="F1612" i="93"/>
  <c r="F1613" i="93"/>
  <c r="F1614" i="93"/>
  <c r="F1615" i="93"/>
  <c r="F1616" i="93"/>
  <c r="F1617" i="93"/>
  <c r="F1618" i="93"/>
  <c r="F1619" i="93"/>
  <c r="H897" i="93"/>
  <c r="K897" i="93" s="1"/>
  <c r="H898" i="93"/>
  <c r="K898" i="93" s="1"/>
  <c r="H899" i="93"/>
  <c r="K899" i="93" s="1"/>
  <c r="H900" i="93"/>
  <c r="K900" i="93" s="1"/>
  <c r="H901" i="93"/>
  <c r="K901" i="93" s="1"/>
  <c r="H902" i="93"/>
  <c r="K902" i="93" s="1"/>
  <c r="H903" i="93"/>
  <c r="K903" i="93" s="1"/>
  <c r="H904" i="93"/>
  <c r="K904" i="93" s="1"/>
  <c r="H905" i="93"/>
  <c r="K905" i="93" s="1"/>
  <c r="H906" i="93"/>
  <c r="K906" i="93" s="1"/>
  <c r="H907" i="93"/>
  <c r="K907" i="93" s="1"/>
  <c r="H908" i="93"/>
  <c r="K908" i="93" s="1"/>
  <c r="H909" i="93"/>
  <c r="K909" i="93" s="1"/>
  <c r="H910" i="93"/>
  <c r="K910" i="93" s="1"/>
  <c r="H911" i="93"/>
  <c r="K911" i="93" s="1"/>
  <c r="H912" i="93"/>
  <c r="K912" i="93" s="1"/>
  <c r="H913" i="93"/>
  <c r="K913" i="93" s="1"/>
  <c r="H914" i="93"/>
  <c r="K914" i="93" s="1"/>
  <c r="H915" i="93"/>
  <c r="K915" i="93" s="1"/>
  <c r="H916" i="93"/>
  <c r="K916" i="93" s="1"/>
  <c r="H917" i="93"/>
  <c r="K917" i="93" s="1"/>
  <c r="H918" i="93"/>
  <c r="K918" i="93" s="1"/>
  <c r="H919" i="93"/>
  <c r="K919" i="93" s="1"/>
  <c r="H920" i="93"/>
  <c r="K920" i="93" s="1"/>
  <c r="H921" i="93"/>
  <c r="K921" i="93" s="1"/>
  <c r="H922" i="93"/>
  <c r="K922" i="93" s="1"/>
  <c r="H923" i="93"/>
  <c r="K923" i="93" s="1"/>
  <c r="H924" i="93"/>
  <c r="K924" i="93" s="1"/>
  <c r="H925" i="93"/>
  <c r="K925" i="93" s="1"/>
  <c r="H926" i="93"/>
  <c r="K926" i="93" s="1"/>
  <c r="H927" i="93"/>
  <c r="K927" i="93" s="1"/>
  <c r="H928" i="93"/>
  <c r="K928" i="93" s="1"/>
  <c r="H929" i="93"/>
  <c r="K929" i="93" s="1"/>
  <c r="H930" i="93"/>
  <c r="K930" i="93" s="1"/>
  <c r="H931" i="93"/>
  <c r="K931" i="93" s="1"/>
  <c r="H932" i="93"/>
  <c r="K932" i="93" s="1"/>
  <c r="H933" i="93"/>
  <c r="K933" i="93" s="1"/>
  <c r="H934" i="93"/>
  <c r="K934" i="93" s="1"/>
  <c r="H935" i="93"/>
  <c r="K935" i="93" s="1"/>
  <c r="H936" i="93"/>
  <c r="K936" i="93" s="1"/>
  <c r="H937" i="93"/>
  <c r="K937" i="93" s="1"/>
  <c r="H938" i="93"/>
  <c r="K938" i="93" s="1"/>
  <c r="H939" i="93"/>
  <c r="K939" i="93" s="1"/>
  <c r="H940" i="93"/>
  <c r="K940" i="93" s="1"/>
  <c r="H941" i="93"/>
  <c r="K941" i="93" s="1"/>
  <c r="H942" i="93"/>
  <c r="K942" i="93" s="1"/>
  <c r="H943" i="93"/>
  <c r="K943" i="93" s="1"/>
  <c r="H944" i="93"/>
  <c r="K944" i="93" s="1"/>
  <c r="H945" i="93"/>
  <c r="K945" i="93" s="1"/>
  <c r="H946" i="93"/>
  <c r="K946" i="93" s="1"/>
  <c r="H947" i="93"/>
  <c r="K947" i="93" s="1"/>
  <c r="H948" i="93"/>
  <c r="K948" i="93" s="1"/>
  <c r="H949" i="93"/>
  <c r="K949" i="93" s="1"/>
  <c r="H950" i="93"/>
  <c r="K950" i="93" s="1"/>
  <c r="H951" i="93"/>
  <c r="K951" i="93" s="1"/>
  <c r="H952" i="93"/>
  <c r="K952" i="93" s="1"/>
  <c r="H953" i="93"/>
  <c r="K953" i="93" s="1"/>
  <c r="H954" i="93"/>
  <c r="K954" i="93" s="1"/>
  <c r="H955" i="93"/>
  <c r="K955" i="93" s="1"/>
  <c r="H956" i="93"/>
  <c r="K956" i="93" s="1"/>
  <c r="H957" i="93"/>
  <c r="K957" i="93" s="1"/>
  <c r="H958" i="93"/>
  <c r="K958" i="93" s="1"/>
  <c r="H959" i="93"/>
  <c r="K959" i="93" s="1"/>
  <c r="H960" i="93"/>
  <c r="K960" i="93" s="1"/>
  <c r="H961" i="93"/>
  <c r="K961" i="93" s="1"/>
  <c r="H962" i="93"/>
  <c r="K962" i="93" s="1"/>
  <c r="H963" i="93"/>
  <c r="K963" i="93" s="1"/>
  <c r="H964" i="93"/>
  <c r="K964" i="93" s="1"/>
  <c r="H965" i="93"/>
  <c r="K965" i="93" s="1"/>
  <c r="H966" i="93"/>
  <c r="K966" i="93" s="1"/>
  <c r="H967" i="93"/>
  <c r="K967" i="93" s="1"/>
  <c r="H968" i="93"/>
  <c r="K968" i="93" s="1"/>
  <c r="H969" i="93"/>
  <c r="K969" i="93" s="1"/>
  <c r="H970" i="93"/>
  <c r="K970" i="93" s="1"/>
  <c r="H971" i="93"/>
  <c r="K971" i="93" s="1"/>
  <c r="H972" i="93"/>
  <c r="K972" i="93" s="1"/>
  <c r="H973" i="93"/>
  <c r="K973" i="93" s="1"/>
  <c r="H974" i="93"/>
  <c r="K974" i="93" s="1"/>
  <c r="H975" i="93"/>
  <c r="K975" i="93" s="1"/>
  <c r="H976" i="93"/>
  <c r="K976" i="93" s="1"/>
  <c r="H977" i="93"/>
  <c r="K977" i="93" s="1"/>
  <c r="H978" i="93"/>
  <c r="K978" i="93" s="1"/>
  <c r="H979" i="93"/>
  <c r="K979" i="93" s="1"/>
  <c r="H980" i="93"/>
  <c r="K980" i="93" s="1"/>
  <c r="H981" i="93"/>
  <c r="K981" i="93" s="1"/>
  <c r="H982" i="93"/>
  <c r="K982" i="93" s="1"/>
  <c r="H983" i="93"/>
  <c r="K983" i="93" s="1"/>
  <c r="H984" i="93"/>
  <c r="K984" i="93" s="1"/>
  <c r="H985" i="93"/>
  <c r="K985" i="93" s="1"/>
  <c r="H986" i="93"/>
  <c r="K986" i="93" s="1"/>
  <c r="H987" i="93"/>
  <c r="K987" i="93" s="1"/>
  <c r="H988" i="93"/>
  <c r="K988" i="93" s="1"/>
  <c r="H989" i="93"/>
  <c r="K989" i="93" s="1"/>
  <c r="H990" i="93"/>
  <c r="K990" i="93" s="1"/>
  <c r="H991" i="93"/>
  <c r="K991" i="93" s="1"/>
  <c r="H992" i="93"/>
  <c r="K992" i="93" s="1"/>
  <c r="H993" i="93"/>
  <c r="K993" i="93" s="1"/>
  <c r="H994" i="93"/>
  <c r="K994" i="93" s="1"/>
  <c r="H995" i="93"/>
  <c r="K995" i="93" s="1"/>
  <c r="H996" i="93"/>
  <c r="K996" i="93" s="1"/>
  <c r="H997" i="93"/>
  <c r="K997" i="93" s="1"/>
  <c r="H998" i="93"/>
  <c r="K998" i="93" s="1"/>
  <c r="H999" i="93"/>
  <c r="K999" i="93" s="1"/>
  <c r="H1000" i="93"/>
  <c r="K1000" i="93" s="1"/>
  <c r="H1001" i="93"/>
  <c r="K1001" i="93" s="1"/>
  <c r="H1002" i="93"/>
  <c r="K1002" i="93" s="1"/>
  <c r="H1003" i="93"/>
  <c r="K1003" i="93" s="1"/>
  <c r="H1004" i="93"/>
  <c r="K1004" i="93" s="1"/>
  <c r="H1005" i="93"/>
  <c r="K1005" i="93" s="1"/>
  <c r="H1006" i="93"/>
  <c r="K1006" i="93" s="1"/>
  <c r="H1007" i="93"/>
  <c r="K1007" i="93" s="1"/>
  <c r="H1008" i="93"/>
  <c r="K1008" i="93" s="1"/>
  <c r="H1009" i="93"/>
  <c r="K1009" i="93" s="1"/>
  <c r="H1010" i="93"/>
  <c r="K1010" i="93" s="1"/>
  <c r="H1011" i="93"/>
  <c r="K1011" i="93" s="1"/>
  <c r="H1012" i="93"/>
  <c r="K1012" i="93" s="1"/>
  <c r="H1013" i="93"/>
  <c r="K1013" i="93" s="1"/>
  <c r="H1014" i="93"/>
  <c r="K1014" i="93" s="1"/>
  <c r="H1015" i="93"/>
  <c r="K1015" i="93" s="1"/>
  <c r="H1016" i="93"/>
  <c r="K1016" i="93" s="1"/>
  <c r="H1017" i="93"/>
  <c r="K1017" i="93" s="1"/>
  <c r="H1018" i="93"/>
  <c r="K1018" i="93" s="1"/>
  <c r="H1019" i="93"/>
  <c r="K1019" i="93" s="1"/>
  <c r="H1020" i="93"/>
  <c r="K1020" i="93" s="1"/>
  <c r="H1021" i="93"/>
  <c r="K1021" i="93" s="1"/>
  <c r="H1022" i="93"/>
  <c r="K1022" i="93" s="1"/>
  <c r="H1023" i="93"/>
  <c r="K1023" i="93" s="1"/>
  <c r="H1024" i="93"/>
  <c r="K1024" i="93" s="1"/>
  <c r="H1025" i="93"/>
  <c r="K1025" i="93" s="1"/>
  <c r="H1026" i="93"/>
  <c r="K1026" i="93" s="1"/>
  <c r="H1027" i="93"/>
  <c r="K1027" i="93" s="1"/>
  <c r="H1028" i="93"/>
  <c r="K1028" i="93" s="1"/>
  <c r="H1029" i="93"/>
  <c r="K1029" i="93" s="1"/>
  <c r="H1030" i="93"/>
  <c r="K1030" i="93" s="1"/>
  <c r="H1031" i="93"/>
  <c r="K1031" i="93" s="1"/>
  <c r="H1032" i="93"/>
  <c r="K1032" i="93" s="1"/>
  <c r="H1033" i="93"/>
  <c r="K1033" i="93" s="1"/>
  <c r="H1034" i="93"/>
  <c r="K1034" i="93" s="1"/>
  <c r="H1035" i="93"/>
  <c r="K1035" i="93" s="1"/>
  <c r="H1036" i="93"/>
  <c r="K1036" i="93" s="1"/>
  <c r="H1037" i="93"/>
  <c r="K1037" i="93" s="1"/>
  <c r="H1038" i="93"/>
  <c r="K1038" i="93" s="1"/>
  <c r="H1039" i="93"/>
  <c r="K1039" i="93" s="1"/>
  <c r="H1040" i="93"/>
  <c r="K1040" i="93" s="1"/>
  <c r="H1041" i="93"/>
  <c r="K1041" i="93" s="1"/>
  <c r="H1042" i="93"/>
  <c r="K1042" i="93" s="1"/>
  <c r="H1043" i="93"/>
  <c r="K1043" i="93" s="1"/>
  <c r="H1044" i="93"/>
  <c r="K1044" i="93" s="1"/>
  <c r="H1045" i="93"/>
  <c r="K1045" i="93" s="1"/>
  <c r="H1046" i="93"/>
  <c r="K1046" i="93" s="1"/>
  <c r="H1047" i="93"/>
  <c r="K1047" i="93" s="1"/>
  <c r="H1048" i="93"/>
  <c r="K1048" i="93" s="1"/>
  <c r="H1049" i="93"/>
  <c r="K1049" i="93" s="1"/>
  <c r="H1050" i="93"/>
  <c r="K1050" i="93" s="1"/>
  <c r="H1051" i="93"/>
  <c r="K1051" i="93" s="1"/>
  <c r="H1052" i="93"/>
  <c r="K1052" i="93" s="1"/>
  <c r="H1053" i="93"/>
  <c r="K1053" i="93" s="1"/>
  <c r="H1054" i="93"/>
  <c r="K1054" i="93" s="1"/>
  <c r="H1055" i="93"/>
  <c r="K1055" i="93" s="1"/>
  <c r="H1056" i="93"/>
  <c r="K1056" i="93" s="1"/>
  <c r="H1057" i="93"/>
  <c r="K1057" i="93" s="1"/>
  <c r="H1058" i="93"/>
  <c r="K1058" i="93" s="1"/>
  <c r="H1059" i="93"/>
  <c r="K1059" i="93" s="1"/>
  <c r="H1060" i="93"/>
  <c r="K1060" i="93" s="1"/>
  <c r="H1061" i="93"/>
  <c r="K1061" i="93" s="1"/>
  <c r="H1062" i="93"/>
  <c r="K1062" i="93" s="1"/>
  <c r="H1063" i="93"/>
  <c r="K1063" i="93" s="1"/>
  <c r="H1064" i="93"/>
  <c r="K1064" i="93" s="1"/>
  <c r="H1065" i="93"/>
  <c r="K1065" i="93" s="1"/>
  <c r="H1066" i="93"/>
  <c r="K1066" i="93" s="1"/>
  <c r="H1067" i="93"/>
  <c r="K1067" i="93" s="1"/>
  <c r="H1068" i="93"/>
  <c r="K1068" i="93" s="1"/>
  <c r="H1069" i="93"/>
  <c r="K1069" i="93" s="1"/>
  <c r="H1070" i="93"/>
  <c r="K1070" i="93" s="1"/>
  <c r="H1071" i="93"/>
  <c r="K1071" i="93" s="1"/>
  <c r="H1072" i="93"/>
  <c r="K1072" i="93" s="1"/>
  <c r="H1073" i="93"/>
  <c r="K1073" i="93" s="1"/>
  <c r="H1074" i="93"/>
  <c r="K1074" i="93" s="1"/>
  <c r="H1075" i="93"/>
  <c r="K1075" i="93" s="1"/>
  <c r="H1076" i="93"/>
  <c r="K1076" i="93" s="1"/>
  <c r="H1077" i="93"/>
  <c r="K1077" i="93" s="1"/>
  <c r="H1078" i="93"/>
  <c r="K1078" i="93" s="1"/>
  <c r="H1079" i="93"/>
  <c r="K1079" i="93" s="1"/>
  <c r="H1080" i="93"/>
  <c r="K1080" i="93" s="1"/>
  <c r="H1081" i="93"/>
  <c r="K1081" i="93" s="1"/>
  <c r="H1082" i="93"/>
  <c r="K1082" i="93" s="1"/>
  <c r="H1083" i="93"/>
  <c r="K1083" i="93" s="1"/>
  <c r="H1084" i="93"/>
  <c r="K1084" i="93" s="1"/>
  <c r="H1085" i="93"/>
  <c r="K1085" i="93" s="1"/>
  <c r="H1086" i="93"/>
  <c r="K1086" i="93" s="1"/>
  <c r="H1087" i="93"/>
  <c r="K1087" i="93" s="1"/>
  <c r="H1088" i="93"/>
  <c r="K1088" i="93" s="1"/>
  <c r="H1089" i="93"/>
  <c r="K1089" i="93" s="1"/>
  <c r="H1090" i="93"/>
  <c r="K1090" i="93" s="1"/>
  <c r="H1091" i="93"/>
  <c r="K1091" i="93" s="1"/>
  <c r="H1092" i="93"/>
  <c r="K1092" i="93" s="1"/>
  <c r="H1093" i="93"/>
  <c r="K1093" i="93" s="1"/>
  <c r="H1094" i="93"/>
  <c r="K1094" i="93" s="1"/>
  <c r="H1095" i="93"/>
  <c r="K1095" i="93" s="1"/>
  <c r="H1096" i="93"/>
  <c r="K1096" i="93" s="1"/>
  <c r="H1097" i="93"/>
  <c r="K1097" i="93" s="1"/>
  <c r="H1098" i="93"/>
  <c r="K1098" i="93" s="1"/>
  <c r="H1099" i="93"/>
  <c r="K1099" i="93" s="1"/>
  <c r="H1100" i="93"/>
  <c r="K1100" i="93" s="1"/>
  <c r="H1101" i="93"/>
  <c r="K1101" i="93" s="1"/>
  <c r="H1102" i="93"/>
  <c r="K1102" i="93" s="1"/>
  <c r="H1103" i="93"/>
  <c r="K1103" i="93" s="1"/>
  <c r="H1104" i="93"/>
  <c r="K1104" i="93" s="1"/>
  <c r="H1105" i="93"/>
  <c r="K1105" i="93" s="1"/>
  <c r="H1106" i="93"/>
  <c r="K1106" i="93" s="1"/>
  <c r="H1107" i="93"/>
  <c r="K1107" i="93" s="1"/>
  <c r="H1108" i="93"/>
  <c r="K1108" i="93" s="1"/>
  <c r="H1109" i="93"/>
  <c r="K1109" i="93" s="1"/>
  <c r="H1110" i="93"/>
  <c r="K1110" i="93" s="1"/>
  <c r="H1111" i="93"/>
  <c r="K1111" i="93" s="1"/>
  <c r="H1112" i="93"/>
  <c r="K1112" i="93" s="1"/>
  <c r="H1113" i="93"/>
  <c r="K1113" i="93" s="1"/>
  <c r="H1114" i="93"/>
  <c r="K1114" i="93" s="1"/>
  <c r="H1115" i="93"/>
  <c r="K1115" i="93" s="1"/>
  <c r="H1116" i="93"/>
  <c r="K1116" i="93" s="1"/>
  <c r="H1117" i="93"/>
  <c r="K1117" i="93" s="1"/>
  <c r="H1118" i="93"/>
  <c r="K1118" i="93" s="1"/>
  <c r="H1119" i="93"/>
  <c r="K1119" i="93" s="1"/>
  <c r="H1120" i="93"/>
  <c r="K1120" i="93" s="1"/>
  <c r="H1121" i="93"/>
  <c r="K1121" i="93" s="1"/>
  <c r="H1122" i="93"/>
  <c r="K1122" i="93" s="1"/>
  <c r="H1123" i="93"/>
  <c r="K1123" i="93" s="1"/>
  <c r="H1124" i="93"/>
  <c r="K1124" i="93" s="1"/>
  <c r="H1125" i="93"/>
  <c r="K1125" i="93" s="1"/>
  <c r="H1126" i="93"/>
  <c r="K1126" i="93" s="1"/>
  <c r="H1127" i="93"/>
  <c r="K1127" i="93" s="1"/>
  <c r="H1128" i="93"/>
  <c r="K1128" i="93" s="1"/>
  <c r="H1129" i="93"/>
  <c r="K1129" i="93" s="1"/>
  <c r="H1130" i="93"/>
  <c r="K1130" i="93" s="1"/>
  <c r="H1131" i="93"/>
  <c r="K1131" i="93" s="1"/>
  <c r="H1132" i="93"/>
  <c r="K1132" i="93" s="1"/>
  <c r="H1133" i="93"/>
  <c r="K1133" i="93" s="1"/>
  <c r="H1134" i="93"/>
  <c r="K1134" i="93" s="1"/>
  <c r="H1135" i="93"/>
  <c r="K1135" i="93" s="1"/>
  <c r="H1136" i="93"/>
  <c r="K1136" i="93" s="1"/>
  <c r="H1137" i="93"/>
  <c r="K1137" i="93" s="1"/>
  <c r="H1138" i="93"/>
  <c r="K1138" i="93" s="1"/>
  <c r="H1139" i="93"/>
  <c r="K1139" i="93" s="1"/>
  <c r="H1140" i="93"/>
  <c r="K1140" i="93" s="1"/>
  <c r="H1141" i="93"/>
  <c r="K1141" i="93" s="1"/>
  <c r="H1142" i="93"/>
  <c r="K1142" i="93" s="1"/>
  <c r="H1143" i="93"/>
  <c r="K1143" i="93" s="1"/>
  <c r="H1144" i="93"/>
  <c r="K1144" i="93" s="1"/>
  <c r="H1145" i="93"/>
  <c r="K1145" i="93" s="1"/>
  <c r="H1146" i="93"/>
  <c r="K1146" i="93" s="1"/>
  <c r="H1147" i="93"/>
  <c r="K1147" i="93" s="1"/>
  <c r="H1148" i="93"/>
  <c r="K1148" i="93" s="1"/>
  <c r="H1149" i="93"/>
  <c r="K1149" i="93" s="1"/>
  <c r="H1150" i="93"/>
  <c r="K1150" i="93" s="1"/>
  <c r="H1151" i="93"/>
  <c r="K1151" i="93" s="1"/>
  <c r="H1152" i="93"/>
  <c r="K1152" i="93" s="1"/>
  <c r="H1153" i="93"/>
  <c r="K1153" i="93" s="1"/>
  <c r="H1154" i="93"/>
  <c r="K1154" i="93" s="1"/>
  <c r="H1155" i="93"/>
  <c r="K1155" i="93" s="1"/>
  <c r="H1156" i="93"/>
  <c r="K1156" i="93" s="1"/>
  <c r="H1157" i="93"/>
  <c r="K1157" i="93" s="1"/>
  <c r="H1158" i="93"/>
  <c r="K1158" i="93" s="1"/>
  <c r="H1159" i="93"/>
  <c r="K1159" i="93" s="1"/>
  <c r="H1160" i="93"/>
  <c r="K1160" i="93" s="1"/>
  <c r="H1161" i="93"/>
  <c r="K1161" i="93" s="1"/>
  <c r="H1162" i="93"/>
  <c r="K1162" i="93" s="1"/>
  <c r="H1163" i="93"/>
  <c r="K1163" i="93" s="1"/>
  <c r="H1164" i="93"/>
  <c r="K1164" i="93" s="1"/>
  <c r="H1165" i="93"/>
  <c r="K1165" i="93" s="1"/>
  <c r="H1166" i="93"/>
  <c r="K1166" i="93" s="1"/>
  <c r="H1167" i="93"/>
  <c r="K1167" i="93" s="1"/>
  <c r="H1168" i="93"/>
  <c r="K1168" i="93" s="1"/>
  <c r="H1169" i="93"/>
  <c r="K1169" i="93" s="1"/>
  <c r="H1170" i="93"/>
  <c r="K1170" i="93" s="1"/>
  <c r="H1171" i="93"/>
  <c r="K1171" i="93" s="1"/>
  <c r="H1172" i="93"/>
  <c r="K1172" i="93" s="1"/>
  <c r="H1173" i="93"/>
  <c r="K1173" i="93" s="1"/>
  <c r="H1174" i="93"/>
  <c r="K1174" i="93" s="1"/>
  <c r="H1175" i="93"/>
  <c r="K1175" i="93" s="1"/>
  <c r="H1176" i="93"/>
  <c r="K1176" i="93" s="1"/>
  <c r="H1177" i="93"/>
  <c r="K1177" i="93" s="1"/>
  <c r="H1178" i="93"/>
  <c r="K1178" i="93" s="1"/>
  <c r="H1179" i="93"/>
  <c r="K1179" i="93" s="1"/>
  <c r="H1180" i="93"/>
  <c r="K1180" i="93" s="1"/>
  <c r="H1181" i="93"/>
  <c r="K1181" i="93" s="1"/>
  <c r="H1182" i="93"/>
  <c r="K1182" i="93" s="1"/>
  <c r="H1183" i="93"/>
  <c r="K1183" i="93" s="1"/>
  <c r="H1184" i="93"/>
  <c r="K1184" i="93" s="1"/>
  <c r="H1185" i="93"/>
  <c r="K1185" i="93" s="1"/>
  <c r="H1186" i="93"/>
  <c r="K1186" i="93" s="1"/>
  <c r="H1187" i="93"/>
  <c r="K1187" i="93" s="1"/>
  <c r="H1188" i="93"/>
  <c r="K1188" i="93" s="1"/>
  <c r="H1189" i="93"/>
  <c r="K1189" i="93" s="1"/>
  <c r="H1190" i="93"/>
  <c r="K1190" i="93" s="1"/>
  <c r="H1191" i="93"/>
  <c r="K1191" i="93" s="1"/>
  <c r="H1192" i="93"/>
  <c r="K1192" i="93" s="1"/>
  <c r="H1193" i="93"/>
  <c r="K1193" i="93" s="1"/>
  <c r="H1194" i="93"/>
  <c r="K1194" i="93" s="1"/>
  <c r="H1195" i="93"/>
  <c r="K1195" i="93" s="1"/>
  <c r="H1196" i="93"/>
  <c r="K1196" i="93" s="1"/>
  <c r="H1197" i="93"/>
  <c r="K1197" i="93" s="1"/>
  <c r="H1198" i="93"/>
  <c r="K1198" i="93" s="1"/>
  <c r="H1199" i="93"/>
  <c r="K1199" i="93" s="1"/>
  <c r="H1200" i="93"/>
  <c r="K1200" i="93" s="1"/>
  <c r="H1201" i="93"/>
  <c r="K1201" i="93" s="1"/>
  <c r="H1202" i="93"/>
  <c r="K1202" i="93" s="1"/>
  <c r="H1203" i="93"/>
  <c r="K1203" i="93" s="1"/>
  <c r="H1204" i="93"/>
  <c r="K1204" i="93" s="1"/>
  <c r="H1205" i="93"/>
  <c r="K1205" i="93" s="1"/>
  <c r="H1206" i="93"/>
  <c r="K1206" i="93" s="1"/>
  <c r="H1207" i="93"/>
  <c r="K1207" i="93" s="1"/>
  <c r="H1208" i="93"/>
  <c r="K1208" i="93" s="1"/>
  <c r="H1209" i="93"/>
  <c r="K1209" i="93" s="1"/>
  <c r="H1210" i="93"/>
  <c r="K1210" i="93" s="1"/>
  <c r="H1211" i="93"/>
  <c r="K1211" i="93" s="1"/>
  <c r="H1212" i="93"/>
  <c r="K1212" i="93" s="1"/>
  <c r="H1213" i="93"/>
  <c r="K1213" i="93" s="1"/>
  <c r="H1214" i="93"/>
  <c r="K1214" i="93" s="1"/>
  <c r="H1215" i="93"/>
  <c r="K1215" i="93" s="1"/>
  <c r="H1216" i="93"/>
  <c r="K1216" i="93" s="1"/>
  <c r="H1217" i="93"/>
  <c r="K1217" i="93" s="1"/>
  <c r="H1218" i="93"/>
  <c r="K1218" i="93" s="1"/>
  <c r="H1219" i="93"/>
  <c r="K1219" i="93" s="1"/>
  <c r="H1220" i="93"/>
  <c r="K1220" i="93" s="1"/>
  <c r="H1221" i="93"/>
  <c r="K1221" i="93" s="1"/>
  <c r="H1222" i="93"/>
  <c r="K1222" i="93" s="1"/>
  <c r="H1223" i="93"/>
  <c r="K1223" i="93" s="1"/>
  <c r="H1224" i="93"/>
  <c r="K1224" i="93" s="1"/>
  <c r="H1225" i="93"/>
  <c r="K1225" i="93" s="1"/>
  <c r="H1226" i="93"/>
  <c r="K1226" i="93" s="1"/>
  <c r="H1227" i="93"/>
  <c r="K1227" i="93" s="1"/>
  <c r="H1228" i="93"/>
  <c r="K1228" i="93" s="1"/>
  <c r="H1229" i="93"/>
  <c r="K1229" i="93" s="1"/>
  <c r="H1230" i="93"/>
  <c r="K1230" i="93" s="1"/>
  <c r="H1231" i="93"/>
  <c r="K1231" i="93" s="1"/>
  <c r="H1232" i="93"/>
  <c r="K1232" i="93" s="1"/>
  <c r="H1233" i="93"/>
  <c r="K1233" i="93" s="1"/>
  <c r="H1234" i="93"/>
  <c r="K1234" i="93" s="1"/>
  <c r="H1235" i="93"/>
  <c r="K1235" i="93" s="1"/>
  <c r="H1236" i="93"/>
  <c r="K1236" i="93" s="1"/>
  <c r="H1237" i="93"/>
  <c r="K1237" i="93" s="1"/>
  <c r="H1238" i="93"/>
  <c r="K1238" i="93" s="1"/>
  <c r="H1239" i="93"/>
  <c r="K1239" i="93" s="1"/>
  <c r="H1240" i="93"/>
  <c r="K1240" i="93" s="1"/>
  <c r="H1241" i="93"/>
  <c r="K1241" i="93" s="1"/>
  <c r="H1242" i="93"/>
  <c r="K1242" i="93" s="1"/>
  <c r="H1243" i="93"/>
  <c r="K1243" i="93" s="1"/>
  <c r="H1244" i="93"/>
  <c r="K1244" i="93" s="1"/>
  <c r="H1245" i="93"/>
  <c r="K1245" i="93" s="1"/>
  <c r="H1246" i="93"/>
  <c r="K1246" i="93" s="1"/>
  <c r="H1247" i="93"/>
  <c r="K1247" i="93" s="1"/>
  <c r="H1248" i="93"/>
  <c r="K1248" i="93" s="1"/>
  <c r="H1249" i="93"/>
  <c r="K1249" i="93" s="1"/>
  <c r="H1250" i="93"/>
  <c r="K1250" i="93" s="1"/>
  <c r="H1251" i="93"/>
  <c r="K1251" i="93" s="1"/>
  <c r="H1252" i="93"/>
  <c r="K1252" i="93" s="1"/>
  <c r="H1253" i="93"/>
  <c r="K1253" i="93" s="1"/>
  <c r="H1254" i="93"/>
  <c r="K1254" i="93" s="1"/>
  <c r="H1255" i="93"/>
  <c r="K1255" i="93" s="1"/>
  <c r="H1256" i="93"/>
  <c r="K1256" i="93" s="1"/>
  <c r="H1257" i="93"/>
  <c r="K1257" i="93" s="1"/>
  <c r="H1258" i="93"/>
  <c r="K1258" i="93" s="1"/>
  <c r="H1259" i="93"/>
  <c r="K1259" i="93" s="1"/>
  <c r="H1260" i="93"/>
  <c r="K1260" i="93" s="1"/>
  <c r="H1261" i="93"/>
  <c r="K1261" i="93" s="1"/>
  <c r="H1262" i="93"/>
  <c r="K1262" i="93" s="1"/>
  <c r="H1263" i="93"/>
  <c r="K1263" i="93" s="1"/>
  <c r="H1264" i="93"/>
  <c r="K1264" i="93" s="1"/>
  <c r="H1265" i="93"/>
  <c r="K1265" i="93" s="1"/>
  <c r="H1266" i="93"/>
  <c r="K1266" i="93" s="1"/>
  <c r="H1267" i="93"/>
  <c r="K1267" i="93" s="1"/>
  <c r="H1268" i="93"/>
  <c r="K1268" i="93" s="1"/>
  <c r="H1269" i="93"/>
  <c r="K1269" i="93" s="1"/>
  <c r="H1270" i="93"/>
  <c r="K1270" i="93" s="1"/>
  <c r="H1271" i="93"/>
  <c r="K1271" i="93" s="1"/>
  <c r="H1272" i="93"/>
  <c r="K1272" i="93" s="1"/>
  <c r="H1273" i="93"/>
  <c r="K1273" i="93" s="1"/>
  <c r="H1274" i="93"/>
  <c r="K1274" i="93" s="1"/>
  <c r="H1275" i="93"/>
  <c r="K1275" i="93" s="1"/>
  <c r="H1276" i="93"/>
  <c r="K1276" i="93" s="1"/>
  <c r="H1277" i="93"/>
  <c r="K1277" i="93" s="1"/>
  <c r="H1278" i="93"/>
  <c r="K1278" i="93" s="1"/>
  <c r="H1279" i="93"/>
  <c r="K1279" i="93" s="1"/>
  <c r="H1280" i="93"/>
  <c r="K1280" i="93" s="1"/>
  <c r="H1281" i="93"/>
  <c r="K1281" i="93" s="1"/>
  <c r="H1282" i="93"/>
  <c r="K1282" i="93" s="1"/>
  <c r="H1283" i="93"/>
  <c r="K1283" i="93" s="1"/>
  <c r="H1284" i="93"/>
  <c r="K1284" i="93" s="1"/>
  <c r="H1285" i="93"/>
  <c r="K1285" i="93" s="1"/>
  <c r="H1286" i="93"/>
  <c r="K1286" i="93" s="1"/>
  <c r="H1287" i="93"/>
  <c r="K1287" i="93" s="1"/>
  <c r="H1288" i="93"/>
  <c r="K1288" i="93" s="1"/>
  <c r="H1289" i="93"/>
  <c r="K1289" i="93" s="1"/>
  <c r="H1290" i="93"/>
  <c r="K1290" i="93" s="1"/>
  <c r="H1291" i="93"/>
  <c r="K1291" i="93" s="1"/>
  <c r="H1292" i="93"/>
  <c r="K1292" i="93" s="1"/>
  <c r="H1293" i="93"/>
  <c r="K1293" i="93" s="1"/>
  <c r="H1294" i="93"/>
  <c r="K1294" i="93" s="1"/>
  <c r="H1295" i="93"/>
  <c r="K1295" i="93" s="1"/>
  <c r="H1296" i="93"/>
  <c r="K1296" i="93" s="1"/>
  <c r="H1297" i="93"/>
  <c r="K1297" i="93" s="1"/>
  <c r="H1298" i="93"/>
  <c r="K1298" i="93" s="1"/>
  <c r="H1299" i="93"/>
  <c r="K1299" i="93" s="1"/>
  <c r="H1300" i="93"/>
  <c r="K1300" i="93" s="1"/>
  <c r="H1301" i="93"/>
  <c r="K1301" i="93" s="1"/>
  <c r="H1302" i="93"/>
  <c r="K1302" i="93" s="1"/>
  <c r="H1303" i="93"/>
  <c r="K1303" i="93" s="1"/>
  <c r="H1304" i="93"/>
  <c r="K1304" i="93" s="1"/>
  <c r="H1305" i="93"/>
  <c r="K1305" i="93" s="1"/>
  <c r="H1306" i="93"/>
  <c r="K1306" i="93" s="1"/>
  <c r="H1307" i="93"/>
  <c r="K1307" i="93" s="1"/>
  <c r="H1308" i="93"/>
  <c r="K1308" i="93" s="1"/>
  <c r="H1309" i="93"/>
  <c r="K1309" i="93" s="1"/>
  <c r="H1310" i="93"/>
  <c r="K1310" i="93" s="1"/>
  <c r="H1311" i="93"/>
  <c r="K1311" i="93" s="1"/>
  <c r="H1312" i="93"/>
  <c r="K1312" i="93" s="1"/>
  <c r="H1313" i="93"/>
  <c r="K1313" i="93" s="1"/>
  <c r="H1314" i="93"/>
  <c r="K1314" i="93" s="1"/>
  <c r="H1315" i="93"/>
  <c r="K1315" i="93" s="1"/>
  <c r="H1316" i="93"/>
  <c r="K1316" i="93" s="1"/>
  <c r="H1317" i="93"/>
  <c r="K1317" i="93" s="1"/>
  <c r="H1318" i="93"/>
  <c r="K1318" i="93" s="1"/>
  <c r="H1319" i="93"/>
  <c r="K1319" i="93" s="1"/>
  <c r="H1320" i="93"/>
  <c r="K1320" i="93" s="1"/>
  <c r="H1321" i="93"/>
  <c r="K1321" i="93" s="1"/>
  <c r="H1322" i="93"/>
  <c r="K1322" i="93" s="1"/>
  <c r="H1323" i="93"/>
  <c r="K1323" i="93" s="1"/>
  <c r="H1324" i="93"/>
  <c r="K1324" i="93" s="1"/>
  <c r="H1325" i="93"/>
  <c r="K1325" i="93" s="1"/>
  <c r="H1326" i="93"/>
  <c r="K1326" i="93" s="1"/>
  <c r="H1327" i="93"/>
  <c r="K1327" i="93" s="1"/>
  <c r="H1328" i="93"/>
  <c r="K1328" i="93" s="1"/>
  <c r="H1329" i="93"/>
  <c r="K1329" i="93" s="1"/>
  <c r="H1330" i="93"/>
  <c r="K1330" i="93" s="1"/>
  <c r="H1331" i="93"/>
  <c r="K1331" i="93" s="1"/>
  <c r="H1332" i="93"/>
  <c r="K1332" i="93" s="1"/>
  <c r="H1333" i="93"/>
  <c r="K1333" i="93" s="1"/>
  <c r="H1334" i="93"/>
  <c r="K1334" i="93" s="1"/>
  <c r="H1335" i="93"/>
  <c r="K1335" i="93" s="1"/>
  <c r="H1336" i="93"/>
  <c r="K1336" i="93" s="1"/>
  <c r="H1337" i="93"/>
  <c r="K1337" i="93" s="1"/>
  <c r="H1338" i="93"/>
  <c r="K1338" i="93" s="1"/>
  <c r="H1339" i="93"/>
  <c r="K1339" i="93" s="1"/>
  <c r="H1340" i="93"/>
  <c r="K1340" i="93" s="1"/>
  <c r="H1341" i="93"/>
  <c r="K1341" i="93" s="1"/>
  <c r="H1342" i="93"/>
  <c r="K1342" i="93" s="1"/>
  <c r="H1343" i="93"/>
  <c r="K1343" i="93" s="1"/>
  <c r="H1344" i="93"/>
  <c r="K1344" i="93" s="1"/>
  <c r="H1345" i="93"/>
  <c r="K1345" i="93" s="1"/>
  <c r="H1346" i="93"/>
  <c r="K1346" i="93" s="1"/>
  <c r="H1347" i="93"/>
  <c r="K1347" i="93" s="1"/>
  <c r="H1348" i="93"/>
  <c r="K1348" i="93" s="1"/>
  <c r="H1349" i="93"/>
  <c r="K1349" i="93" s="1"/>
  <c r="H1350" i="93"/>
  <c r="K1350" i="93" s="1"/>
  <c r="H1351" i="93"/>
  <c r="K1351" i="93" s="1"/>
  <c r="H1352" i="93"/>
  <c r="K1352" i="93" s="1"/>
  <c r="H1353" i="93"/>
  <c r="K1353" i="93" s="1"/>
  <c r="H1354" i="93"/>
  <c r="K1354" i="93" s="1"/>
  <c r="H1355" i="93"/>
  <c r="K1355" i="93" s="1"/>
  <c r="H1356" i="93"/>
  <c r="K1356" i="93" s="1"/>
  <c r="H1357" i="93"/>
  <c r="K1357" i="93" s="1"/>
  <c r="H1358" i="93"/>
  <c r="K1358" i="93" s="1"/>
  <c r="H1359" i="93"/>
  <c r="K1359" i="93" s="1"/>
  <c r="H1360" i="93"/>
  <c r="K1360" i="93" s="1"/>
  <c r="H1361" i="93"/>
  <c r="K1361" i="93" s="1"/>
  <c r="H1362" i="93"/>
  <c r="K1362" i="93" s="1"/>
  <c r="H1363" i="93"/>
  <c r="K1363" i="93" s="1"/>
  <c r="H1364" i="93"/>
  <c r="K1364" i="93" s="1"/>
  <c r="H1365" i="93"/>
  <c r="K1365" i="93" s="1"/>
  <c r="H1366" i="93"/>
  <c r="K1366" i="93" s="1"/>
  <c r="H1367" i="93"/>
  <c r="K1367" i="93" s="1"/>
  <c r="H1368" i="93"/>
  <c r="K1368" i="93" s="1"/>
  <c r="H1369" i="93"/>
  <c r="K1369" i="93" s="1"/>
  <c r="H1370" i="93"/>
  <c r="K1370" i="93" s="1"/>
  <c r="H1371" i="93"/>
  <c r="K1371" i="93" s="1"/>
  <c r="H1372" i="93"/>
  <c r="K1372" i="93" s="1"/>
  <c r="H1373" i="93"/>
  <c r="K1373" i="93" s="1"/>
  <c r="H1374" i="93"/>
  <c r="K1374" i="93" s="1"/>
  <c r="H1375" i="93"/>
  <c r="K1375" i="93" s="1"/>
  <c r="H1376" i="93"/>
  <c r="K1376" i="93" s="1"/>
  <c r="H1377" i="93"/>
  <c r="K1377" i="93" s="1"/>
  <c r="H1378" i="93"/>
  <c r="K1378" i="93" s="1"/>
  <c r="H1379" i="93"/>
  <c r="K1379" i="93" s="1"/>
  <c r="H1380" i="93"/>
  <c r="K1380" i="93" s="1"/>
  <c r="H1381" i="93"/>
  <c r="K1381" i="93" s="1"/>
  <c r="H1382" i="93"/>
  <c r="K1382" i="93" s="1"/>
  <c r="H1383" i="93"/>
  <c r="K1383" i="93" s="1"/>
  <c r="H1384" i="93"/>
  <c r="K1384" i="93" s="1"/>
  <c r="H1385" i="93"/>
  <c r="K1385" i="93" s="1"/>
  <c r="H1386" i="93"/>
  <c r="K1386" i="93" s="1"/>
  <c r="H1387" i="93"/>
  <c r="K1387" i="93" s="1"/>
  <c r="H1388" i="93"/>
  <c r="K1388" i="93" s="1"/>
  <c r="H1389" i="93"/>
  <c r="K1389" i="93" s="1"/>
  <c r="H1390" i="93"/>
  <c r="K1390" i="93" s="1"/>
  <c r="H1391" i="93"/>
  <c r="K1391" i="93" s="1"/>
  <c r="H1392" i="93"/>
  <c r="K1392" i="93" s="1"/>
  <c r="H1393" i="93"/>
  <c r="K1393" i="93" s="1"/>
  <c r="H1394" i="93"/>
  <c r="K1394" i="93" s="1"/>
  <c r="H1395" i="93"/>
  <c r="K1395" i="93" s="1"/>
  <c r="H1396" i="93"/>
  <c r="K1396" i="93" s="1"/>
  <c r="H1397" i="93"/>
  <c r="K1397" i="93" s="1"/>
  <c r="H1398" i="93"/>
  <c r="K1398" i="93" s="1"/>
  <c r="H1399" i="93"/>
  <c r="K1399" i="93" s="1"/>
  <c r="H1400" i="93"/>
  <c r="K1400" i="93" s="1"/>
  <c r="H1401" i="93"/>
  <c r="K1401" i="93" s="1"/>
  <c r="H1402" i="93"/>
  <c r="K1402" i="93" s="1"/>
  <c r="H1403" i="93"/>
  <c r="K1403" i="93" s="1"/>
  <c r="H1404" i="93"/>
  <c r="K1404" i="93" s="1"/>
  <c r="H1405" i="93"/>
  <c r="K1405" i="93" s="1"/>
  <c r="H1406" i="93"/>
  <c r="K1406" i="93" s="1"/>
  <c r="H1407" i="93"/>
  <c r="K1407" i="93" s="1"/>
  <c r="H1408" i="93"/>
  <c r="K1408" i="93" s="1"/>
  <c r="H1409" i="93"/>
  <c r="K1409" i="93" s="1"/>
  <c r="H1410" i="93"/>
  <c r="K1410" i="93" s="1"/>
  <c r="H1411" i="93"/>
  <c r="K1411" i="93" s="1"/>
  <c r="H1412" i="93"/>
  <c r="K1412" i="93" s="1"/>
  <c r="H1413" i="93"/>
  <c r="K1413" i="93" s="1"/>
  <c r="H1414" i="93"/>
  <c r="K1414" i="93" s="1"/>
  <c r="H1415" i="93"/>
  <c r="K1415" i="93" s="1"/>
  <c r="H1416" i="93"/>
  <c r="K1416" i="93" s="1"/>
  <c r="H1417" i="93"/>
  <c r="K1417" i="93" s="1"/>
  <c r="H1418" i="93"/>
  <c r="K1418" i="93" s="1"/>
  <c r="H1419" i="93"/>
  <c r="K1419" i="93" s="1"/>
  <c r="H1420" i="93"/>
  <c r="K1420" i="93" s="1"/>
  <c r="H1421" i="93"/>
  <c r="K1421" i="93" s="1"/>
  <c r="H1422" i="93"/>
  <c r="K1422" i="93" s="1"/>
  <c r="H1423" i="93"/>
  <c r="K1423" i="93" s="1"/>
  <c r="H1424" i="93"/>
  <c r="K1424" i="93" s="1"/>
  <c r="H1425" i="93"/>
  <c r="K1425" i="93" s="1"/>
  <c r="H1426" i="93"/>
  <c r="K1426" i="93" s="1"/>
  <c r="H1427" i="93"/>
  <c r="K1427" i="93" s="1"/>
  <c r="H1428" i="93"/>
  <c r="K1428" i="93" s="1"/>
  <c r="H1429" i="93"/>
  <c r="K1429" i="93" s="1"/>
  <c r="H1430" i="93"/>
  <c r="K1430" i="93" s="1"/>
  <c r="H1431" i="93"/>
  <c r="K1431" i="93" s="1"/>
  <c r="H1432" i="93"/>
  <c r="K1432" i="93" s="1"/>
  <c r="H1433" i="93"/>
  <c r="K1433" i="93" s="1"/>
  <c r="H1434" i="93"/>
  <c r="K1434" i="93" s="1"/>
  <c r="H1435" i="93"/>
  <c r="K1435" i="93" s="1"/>
  <c r="H1436" i="93"/>
  <c r="K1436" i="93" s="1"/>
  <c r="H1437" i="93"/>
  <c r="K1437" i="93" s="1"/>
  <c r="H1438" i="93"/>
  <c r="K1438" i="93" s="1"/>
  <c r="H1439" i="93"/>
  <c r="K1439" i="93" s="1"/>
  <c r="H1440" i="93"/>
  <c r="K1440" i="93" s="1"/>
  <c r="H1441" i="93"/>
  <c r="K1441" i="93" s="1"/>
  <c r="H1442" i="93"/>
  <c r="K1442" i="93" s="1"/>
  <c r="H1443" i="93"/>
  <c r="K1443" i="93" s="1"/>
  <c r="H1444" i="93"/>
  <c r="K1444" i="93" s="1"/>
  <c r="H1445" i="93"/>
  <c r="K1445" i="93" s="1"/>
  <c r="H1446" i="93"/>
  <c r="K1446" i="93" s="1"/>
  <c r="H1447" i="93"/>
  <c r="K1447" i="93" s="1"/>
  <c r="H1448" i="93"/>
  <c r="K1448" i="93" s="1"/>
  <c r="H1449" i="93"/>
  <c r="K1449" i="93" s="1"/>
  <c r="H1450" i="93"/>
  <c r="K1450" i="93" s="1"/>
  <c r="H1451" i="93"/>
  <c r="K1451" i="93" s="1"/>
  <c r="H1452" i="93"/>
  <c r="K1452" i="93" s="1"/>
  <c r="H1453" i="93"/>
  <c r="K1453" i="93" s="1"/>
  <c r="H1454" i="93"/>
  <c r="K1454" i="93" s="1"/>
  <c r="H1455" i="93"/>
  <c r="K1455" i="93" s="1"/>
  <c r="H1456" i="93"/>
  <c r="K1456" i="93" s="1"/>
  <c r="H1457" i="93"/>
  <c r="K1457" i="93" s="1"/>
  <c r="H1458" i="93"/>
  <c r="K1458" i="93" s="1"/>
  <c r="H1459" i="93"/>
  <c r="K1459" i="93" s="1"/>
  <c r="H1460" i="93"/>
  <c r="K1460" i="93" s="1"/>
  <c r="H1461" i="93"/>
  <c r="K1461" i="93" s="1"/>
  <c r="H1462" i="93"/>
  <c r="K1462" i="93" s="1"/>
  <c r="H1463" i="93"/>
  <c r="K1463" i="93" s="1"/>
  <c r="H1464" i="93"/>
  <c r="K1464" i="93" s="1"/>
  <c r="H1465" i="93"/>
  <c r="K1465" i="93" s="1"/>
  <c r="H1466" i="93"/>
  <c r="K1466" i="93" s="1"/>
  <c r="H1467" i="93"/>
  <c r="K1467" i="93" s="1"/>
  <c r="H1468" i="93"/>
  <c r="K1468" i="93" s="1"/>
  <c r="H1469" i="93"/>
  <c r="K1469" i="93" s="1"/>
  <c r="H1470" i="93"/>
  <c r="K1470" i="93" s="1"/>
  <c r="H1471" i="93"/>
  <c r="K1471" i="93" s="1"/>
  <c r="H1472" i="93"/>
  <c r="K1472" i="93" s="1"/>
  <c r="H1473" i="93"/>
  <c r="K1473" i="93" s="1"/>
  <c r="H1474" i="93"/>
  <c r="K1474" i="93" s="1"/>
  <c r="H1475" i="93"/>
  <c r="K1475" i="93" s="1"/>
  <c r="H1476" i="93"/>
  <c r="K1476" i="93" s="1"/>
  <c r="H1477" i="93"/>
  <c r="K1477" i="93" s="1"/>
  <c r="H1478" i="93"/>
  <c r="K1478" i="93" s="1"/>
  <c r="H1479" i="93"/>
  <c r="K1479" i="93" s="1"/>
  <c r="H1480" i="93"/>
  <c r="K1480" i="93" s="1"/>
  <c r="H1481" i="93"/>
  <c r="K1481" i="93" s="1"/>
  <c r="H1482" i="93"/>
  <c r="K1482" i="93" s="1"/>
  <c r="H1483" i="93"/>
  <c r="K1483" i="93" s="1"/>
  <c r="H1484" i="93"/>
  <c r="K1484" i="93" s="1"/>
  <c r="H1485" i="93"/>
  <c r="K1485" i="93" s="1"/>
  <c r="H1486" i="93"/>
  <c r="K1486" i="93" s="1"/>
  <c r="H1487" i="93"/>
  <c r="K1487" i="93" s="1"/>
  <c r="H1488" i="93"/>
  <c r="K1488" i="93" s="1"/>
  <c r="H1489" i="93"/>
  <c r="K1489" i="93" s="1"/>
  <c r="H1490" i="93"/>
  <c r="K1490" i="93" s="1"/>
  <c r="H1491" i="93"/>
  <c r="K1491" i="93" s="1"/>
  <c r="H1492" i="93"/>
  <c r="K1492" i="93" s="1"/>
  <c r="H1493" i="93"/>
  <c r="K1493" i="93" s="1"/>
  <c r="H1494" i="93"/>
  <c r="K1494" i="93" s="1"/>
  <c r="H1495" i="93"/>
  <c r="K1495" i="93" s="1"/>
  <c r="H1496" i="93"/>
  <c r="K1496" i="93" s="1"/>
  <c r="H1497" i="93"/>
  <c r="K1497" i="93" s="1"/>
  <c r="H1498" i="93"/>
  <c r="K1498" i="93" s="1"/>
  <c r="H1499" i="93"/>
  <c r="K1499" i="93" s="1"/>
  <c r="H1500" i="93"/>
  <c r="K1500" i="93" s="1"/>
  <c r="H1501" i="93"/>
  <c r="K1501" i="93" s="1"/>
  <c r="H1502" i="93"/>
  <c r="K1502" i="93" s="1"/>
  <c r="H1503" i="93"/>
  <c r="K1503" i="93" s="1"/>
  <c r="H1504" i="93"/>
  <c r="K1504" i="93" s="1"/>
  <c r="H1505" i="93"/>
  <c r="K1505" i="93" s="1"/>
  <c r="H1506" i="93"/>
  <c r="K1506" i="93" s="1"/>
  <c r="H1507" i="93"/>
  <c r="K1507" i="93" s="1"/>
  <c r="H1508" i="93"/>
  <c r="K1508" i="93" s="1"/>
  <c r="H1509" i="93"/>
  <c r="K1509" i="93" s="1"/>
  <c r="H1510" i="93"/>
  <c r="K1510" i="93" s="1"/>
  <c r="H1511" i="93"/>
  <c r="K1511" i="93" s="1"/>
  <c r="H1512" i="93"/>
  <c r="K1512" i="93" s="1"/>
  <c r="H1513" i="93"/>
  <c r="K1513" i="93" s="1"/>
  <c r="H1514" i="93"/>
  <c r="K1514" i="93" s="1"/>
  <c r="H1515" i="93"/>
  <c r="K1515" i="93" s="1"/>
  <c r="H1516" i="93"/>
  <c r="K1516" i="93" s="1"/>
  <c r="H1517" i="93"/>
  <c r="K1517" i="93" s="1"/>
  <c r="H1518" i="93"/>
  <c r="K1518" i="93" s="1"/>
  <c r="H1519" i="93"/>
  <c r="K1519" i="93" s="1"/>
  <c r="H1520" i="93"/>
  <c r="K1520" i="93" s="1"/>
  <c r="H1521" i="93"/>
  <c r="K1521" i="93" s="1"/>
  <c r="H1522" i="93"/>
  <c r="K1522" i="93" s="1"/>
  <c r="H1523" i="93"/>
  <c r="K1523" i="93" s="1"/>
  <c r="H1524" i="93"/>
  <c r="K1524" i="93" s="1"/>
  <c r="H1525" i="93"/>
  <c r="K1525" i="93" s="1"/>
  <c r="H1526" i="93"/>
  <c r="K1526" i="93" s="1"/>
  <c r="H1527" i="93"/>
  <c r="K1527" i="93" s="1"/>
  <c r="H1528" i="93"/>
  <c r="K1528" i="93" s="1"/>
  <c r="H1529" i="93"/>
  <c r="K1529" i="93" s="1"/>
  <c r="H1530" i="93"/>
  <c r="K1530" i="93" s="1"/>
  <c r="H1531" i="93"/>
  <c r="K1531" i="93" s="1"/>
  <c r="H1532" i="93"/>
  <c r="K1532" i="93" s="1"/>
  <c r="H1533" i="93"/>
  <c r="K1533" i="93" s="1"/>
  <c r="H1534" i="93"/>
  <c r="K1534" i="93" s="1"/>
  <c r="H1535" i="93"/>
  <c r="K1535" i="93" s="1"/>
  <c r="H1536" i="93"/>
  <c r="K1536" i="93" s="1"/>
  <c r="H1537" i="93"/>
  <c r="K1537" i="93" s="1"/>
  <c r="H1538" i="93"/>
  <c r="K1538" i="93" s="1"/>
  <c r="H1539" i="93"/>
  <c r="K1539" i="93" s="1"/>
  <c r="H1540" i="93"/>
  <c r="K1540" i="93" s="1"/>
  <c r="H1541" i="93"/>
  <c r="K1541" i="93" s="1"/>
  <c r="H1542" i="93"/>
  <c r="K1542" i="93" s="1"/>
  <c r="H1543" i="93"/>
  <c r="K1543" i="93" s="1"/>
  <c r="H1544" i="93"/>
  <c r="K1544" i="93" s="1"/>
  <c r="H1545" i="93"/>
  <c r="K1545" i="93" s="1"/>
  <c r="H1546" i="93"/>
  <c r="K1546" i="93" s="1"/>
  <c r="H1547" i="93"/>
  <c r="K1547" i="93" s="1"/>
  <c r="H1548" i="93"/>
  <c r="K1548" i="93" s="1"/>
  <c r="H1549" i="93"/>
  <c r="K1549" i="93" s="1"/>
  <c r="H1550" i="93"/>
  <c r="K1550" i="93" s="1"/>
  <c r="H1551" i="93"/>
  <c r="K1551" i="93" s="1"/>
  <c r="H1552" i="93"/>
  <c r="K1552" i="93" s="1"/>
  <c r="H1553" i="93"/>
  <c r="K1553" i="93" s="1"/>
  <c r="H1554" i="93"/>
  <c r="K1554" i="93" s="1"/>
  <c r="H1555" i="93"/>
  <c r="K1555" i="93" s="1"/>
  <c r="H1556" i="93"/>
  <c r="K1556" i="93" s="1"/>
  <c r="H1557" i="93"/>
  <c r="K1557" i="93" s="1"/>
  <c r="H1558" i="93"/>
  <c r="K1558" i="93" s="1"/>
  <c r="H1559" i="93"/>
  <c r="K1559" i="93" s="1"/>
  <c r="H1560" i="93"/>
  <c r="K1560" i="93" s="1"/>
  <c r="H1561" i="93"/>
  <c r="K1561" i="93" s="1"/>
  <c r="H1562" i="93"/>
  <c r="K1562" i="93" s="1"/>
  <c r="H1563" i="93"/>
  <c r="K1563" i="93" s="1"/>
  <c r="H1564" i="93"/>
  <c r="K1564" i="93" s="1"/>
  <c r="H1565" i="93"/>
  <c r="K1565" i="93" s="1"/>
  <c r="H1566" i="93"/>
  <c r="K1566" i="93" s="1"/>
  <c r="H1567" i="93"/>
  <c r="K1567" i="93" s="1"/>
  <c r="H1568" i="93"/>
  <c r="K1568" i="93" s="1"/>
  <c r="H1569" i="93"/>
  <c r="K1569" i="93" s="1"/>
  <c r="H1570" i="93"/>
  <c r="K1570" i="93" s="1"/>
  <c r="H1571" i="93"/>
  <c r="K1571" i="93" s="1"/>
  <c r="H1572" i="93"/>
  <c r="K1572" i="93" s="1"/>
  <c r="H1573" i="93"/>
  <c r="K1573" i="93" s="1"/>
  <c r="H1574" i="93"/>
  <c r="K1574" i="93" s="1"/>
  <c r="H1575" i="93"/>
  <c r="K1575" i="93" s="1"/>
  <c r="H1576" i="93"/>
  <c r="K1576" i="93" s="1"/>
  <c r="H1577" i="93"/>
  <c r="K1577" i="93" s="1"/>
  <c r="H1578" i="93"/>
  <c r="K1578" i="93" s="1"/>
  <c r="H1579" i="93"/>
  <c r="K1579" i="93" s="1"/>
  <c r="H1580" i="93"/>
  <c r="K1580" i="93" s="1"/>
  <c r="H1581" i="93"/>
  <c r="K1581" i="93" s="1"/>
  <c r="H1582" i="93"/>
  <c r="K1582" i="93" s="1"/>
  <c r="H1583" i="93"/>
  <c r="K1583" i="93" s="1"/>
  <c r="H1584" i="93"/>
  <c r="K1584" i="93" s="1"/>
  <c r="H1585" i="93"/>
  <c r="K1585" i="93" s="1"/>
  <c r="H1586" i="93"/>
  <c r="K1586" i="93" s="1"/>
  <c r="H1587" i="93"/>
  <c r="K1587" i="93" s="1"/>
  <c r="H1588" i="93"/>
  <c r="K1588" i="93" s="1"/>
  <c r="H1589" i="93"/>
  <c r="K1589" i="93" s="1"/>
  <c r="H1590" i="93"/>
  <c r="K1590" i="93" s="1"/>
  <c r="H1591" i="93"/>
  <c r="K1591" i="93" s="1"/>
  <c r="H1592" i="93"/>
  <c r="K1592" i="93" s="1"/>
  <c r="H1593" i="93"/>
  <c r="K1593" i="93" s="1"/>
  <c r="H1594" i="93"/>
  <c r="K1594" i="93" s="1"/>
  <c r="H1595" i="93"/>
  <c r="K1595" i="93" s="1"/>
  <c r="H1596" i="93"/>
  <c r="K1596" i="93" s="1"/>
  <c r="H1597" i="93"/>
  <c r="K1597" i="93" s="1"/>
  <c r="H1598" i="93"/>
  <c r="K1598" i="93" s="1"/>
  <c r="H1599" i="93"/>
  <c r="K1599" i="93" s="1"/>
  <c r="H1600" i="93"/>
  <c r="K1600" i="93" s="1"/>
  <c r="H1601" i="93"/>
  <c r="K1601" i="93" s="1"/>
  <c r="H1602" i="93"/>
  <c r="K1602" i="93" s="1"/>
  <c r="H1603" i="93"/>
  <c r="K1603" i="93" s="1"/>
  <c r="H1604" i="93"/>
  <c r="K1604" i="93" s="1"/>
  <c r="H1605" i="93"/>
  <c r="K1605" i="93" s="1"/>
  <c r="H1606" i="93"/>
  <c r="K1606" i="93" s="1"/>
  <c r="H1607" i="93"/>
  <c r="K1607" i="93" s="1"/>
  <c r="H1608" i="93"/>
  <c r="K1608" i="93" s="1"/>
  <c r="H1609" i="93"/>
  <c r="K1609" i="93" s="1"/>
  <c r="H1610" i="93"/>
  <c r="K1610" i="93" s="1"/>
  <c r="H1611" i="93"/>
  <c r="K1611" i="93" s="1"/>
  <c r="H1612" i="93"/>
  <c r="K1612" i="93" s="1"/>
  <c r="H1613" i="93"/>
  <c r="K1613" i="93" s="1"/>
  <c r="H1614" i="93"/>
  <c r="K1614" i="93" s="1"/>
  <c r="H1615" i="93"/>
  <c r="K1615" i="93" s="1"/>
  <c r="H1616" i="93"/>
  <c r="K1616" i="93" s="1"/>
  <c r="H1617" i="93"/>
  <c r="K1617" i="93" s="1"/>
  <c r="H1618" i="93"/>
  <c r="K1618" i="93" s="1"/>
  <c r="H1619" i="93"/>
  <c r="K1619" i="93" s="1"/>
  <c r="J897" i="93"/>
  <c r="J898" i="93"/>
  <c r="J899" i="93"/>
  <c r="J900" i="93"/>
  <c r="J901" i="93"/>
  <c r="J902" i="93"/>
  <c r="J903" i="93"/>
  <c r="J904" i="93"/>
  <c r="J905" i="93"/>
  <c r="J906" i="93"/>
  <c r="J907" i="93"/>
  <c r="J908" i="93"/>
  <c r="J909" i="93"/>
  <c r="J910" i="93"/>
  <c r="J911" i="93"/>
  <c r="J912" i="93"/>
  <c r="J913" i="93"/>
  <c r="J914" i="93"/>
  <c r="J915" i="93"/>
  <c r="J916" i="93"/>
  <c r="J917" i="93"/>
  <c r="J918" i="93"/>
  <c r="J919" i="93"/>
  <c r="J920" i="93"/>
  <c r="J921" i="93"/>
  <c r="J922" i="93"/>
  <c r="J923" i="93"/>
  <c r="J924" i="93"/>
  <c r="J925" i="93"/>
  <c r="J926" i="93"/>
  <c r="J927" i="93"/>
  <c r="J928" i="93"/>
  <c r="J929" i="93"/>
  <c r="J930" i="93"/>
  <c r="J931" i="93"/>
  <c r="J932" i="93"/>
  <c r="J933" i="93"/>
  <c r="J934" i="93"/>
  <c r="J935" i="93"/>
  <c r="J936" i="93"/>
  <c r="J937" i="93"/>
  <c r="J938" i="93"/>
  <c r="J939" i="93"/>
  <c r="J940" i="93"/>
  <c r="J941" i="93"/>
  <c r="J942" i="93"/>
  <c r="J943" i="93"/>
  <c r="J944" i="93"/>
  <c r="J945" i="93"/>
  <c r="J946" i="93"/>
  <c r="J947" i="93"/>
  <c r="J948" i="93"/>
  <c r="J949" i="93"/>
  <c r="J950" i="93"/>
  <c r="J951" i="93"/>
  <c r="J952" i="93"/>
  <c r="J953" i="93"/>
  <c r="J954" i="93"/>
  <c r="J955" i="93"/>
  <c r="J956" i="93"/>
  <c r="J957" i="93"/>
  <c r="J958" i="93"/>
  <c r="J959" i="93"/>
  <c r="J960" i="93"/>
  <c r="J961" i="93"/>
  <c r="J962" i="93"/>
  <c r="J963" i="93"/>
  <c r="J964" i="93"/>
  <c r="J965" i="93"/>
  <c r="J966" i="93"/>
  <c r="J967" i="93"/>
  <c r="J968" i="93"/>
  <c r="J969" i="93"/>
  <c r="J970" i="93"/>
  <c r="J971" i="93"/>
  <c r="J972" i="93"/>
  <c r="J973" i="93"/>
  <c r="J974" i="93"/>
  <c r="J975" i="93"/>
  <c r="J976" i="93"/>
  <c r="J977" i="93"/>
  <c r="J978" i="93"/>
  <c r="J979" i="93"/>
  <c r="J980" i="93"/>
  <c r="J981" i="93"/>
  <c r="J982" i="93"/>
  <c r="J983" i="93"/>
  <c r="J984" i="93"/>
  <c r="J985" i="93"/>
  <c r="J986" i="93"/>
  <c r="J987" i="93"/>
  <c r="J988" i="93"/>
  <c r="J989" i="93"/>
  <c r="J990" i="93"/>
  <c r="J991" i="93"/>
  <c r="J992" i="93"/>
  <c r="J993" i="93"/>
  <c r="J994" i="93"/>
  <c r="J995" i="93"/>
  <c r="J996" i="93"/>
  <c r="J997" i="93"/>
  <c r="J998" i="93"/>
  <c r="J999" i="93"/>
  <c r="J1000" i="93"/>
  <c r="J1001" i="93"/>
  <c r="J1002" i="93"/>
  <c r="J1003" i="93"/>
  <c r="J1004" i="93"/>
  <c r="J1005" i="93"/>
  <c r="J1006" i="93"/>
  <c r="J1007" i="93"/>
  <c r="J1008" i="93"/>
  <c r="J1009" i="93"/>
  <c r="J1010" i="93"/>
  <c r="J1011" i="93"/>
  <c r="J1012" i="93"/>
  <c r="J1013" i="93"/>
  <c r="J1014" i="93"/>
  <c r="J1015" i="93"/>
  <c r="J1016" i="93"/>
  <c r="J1017" i="93"/>
  <c r="J1018" i="93"/>
  <c r="J1019" i="93"/>
  <c r="J1020" i="93"/>
  <c r="J1021" i="93"/>
  <c r="J1022" i="93"/>
  <c r="J1023" i="93"/>
  <c r="J1024" i="93"/>
  <c r="J1025" i="93"/>
  <c r="J1026" i="93"/>
  <c r="J1027" i="93"/>
  <c r="J1028" i="93"/>
  <c r="J1029" i="93"/>
  <c r="J1030" i="93"/>
  <c r="J1031" i="93"/>
  <c r="J1032" i="93"/>
  <c r="J1033" i="93"/>
  <c r="J1034" i="93"/>
  <c r="J1035" i="93"/>
  <c r="J1036" i="93"/>
  <c r="J1037" i="93"/>
  <c r="J1038" i="93"/>
  <c r="J1039" i="93"/>
  <c r="J1040" i="93"/>
  <c r="J1041" i="93"/>
  <c r="J1042" i="93"/>
  <c r="J1043" i="93"/>
  <c r="J1044" i="93"/>
  <c r="J1045" i="93"/>
  <c r="J1046" i="93"/>
  <c r="J1047" i="93"/>
  <c r="J1048" i="93"/>
  <c r="J1049" i="93"/>
  <c r="J1050" i="93"/>
  <c r="J1051" i="93"/>
  <c r="J1052" i="93"/>
  <c r="J1053" i="93"/>
  <c r="J1054" i="93"/>
  <c r="J1055" i="93"/>
  <c r="J1056" i="93"/>
  <c r="J1057" i="93"/>
  <c r="J1058" i="93"/>
  <c r="J1059" i="93"/>
  <c r="J1060" i="93"/>
  <c r="J1061" i="93"/>
  <c r="J1062" i="93"/>
  <c r="J1063" i="93"/>
  <c r="J1064" i="93"/>
  <c r="J1065" i="93"/>
  <c r="J1066" i="93"/>
  <c r="J1067" i="93"/>
  <c r="J1068" i="93"/>
  <c r="J1069" i="93"/>
  <c r="J1070" i="93"/>
  <c r="J1071" i="93"/>
  <c r="J1072" i="93"/>
  <c r="J1073" i="93"/>
  <c r="J1074" i="93"/>
  <c r="J1075" i="93"/>
  <c r="J1076" i="93"/>
  <c r="J1077" i="93"/>
  <c r="J1078" i="93"/>
  <c r="J1079" i="93"/>
  <c r="J1080" i="93"/>
  <c r="J1081" i="93"/>
  <c r="J1082" i="93"/>
  <c r="J1083" i="93"/>
  <c r="J1084" i="93"/>
  <c r="J1085" i="93"/>
  <c r="J1086" i="93"/>
  <c r="J1087" i="93"/>
  <c r="J1088" i="93"/>
  <c r="J1089" i="93"/>
  <c r="J1090" i="93"/>
  <c r="J1091" i="93"/>
  <c r="J1092" i="93"/>
  <c r="J1093" i="93"/>
  <c r="J1094" i="93"/>
  <c r="J1095" i="93"/>
  <c r="J1096" i="93"/>
  <c r="J1097" i="93"/>
  <c r="J1098" i="93"/>
  <c r="J1099" i="93"/>
  <c r="J1100" i="93"/>
  <c r="J1101" i="93"/>
  <c r="J1102" i="93"/>
  <c r="J1103" i="93"/>
  <c r="J1104" i="93"/>
  <c r="J1105" i="93"/>
  <c r="J1106" i="93"/>
  <c r="J1107" i="93"/>
  <c r="J1108" i="93"/>
  <c r="J1109" i="93"/>
  <c r="J1110" i="93"/>
  <c r="J1111" i="93"/>
  <c r="J1112" i="93"/>
  <c r="J1113" i="93"/>
  <c r="J1114" i="93"/>
  <c r="J1115" i="93"/>
  <c r="J1116" i="93"/>
  <c r="J1117" i="93"/>
  <c r="J1118" i="93"/>
  <c r="J1119" i="93"/>
  <c r="J1120" i="93"/>
  <c r="J1121" i="93"/>
  <c r="J1122" i="93"/>
  <c r="J1123" i="93"/>
  <c r="J1124" i="93"/>
  <c r="J1125" i="93"/>
  <c r="J1126" i="93"/>
  <c r="J1127" i="93"/>
  <c r="J1128" i="93"/>
  <c r="J1129" i="93"/>
  <c r="J1130" i="93"/>
  <c r="J1131" i="93"/>
  <c r="J1132" i="93"/>
  <c r="J1133" i="93"/>
  <c r="J1134" i="93"/>
  <c r="J1135" i="93"/>
  <c r="J1136" i="93"/>
  <c r="J1137" i="93"/>
  <c r="J1138" i="93"/>
  <c r="J1139" i="93"/>
  <c r="J1140" i="93"/>
  <c r="J1141" i="93"/>
  <c r="J1142" i="93"/>
  <c r="J1143" i="93"/>
  <c r="J1144" i="93"/>
  <c r="J1145" i="93"/>
  <c r="J1146" i="93"/>
  <c r="J1147" i="93"/>
  <c r="J1148" i="93"/>
  <c r="J1149" i="93"/>
  <c r="J1150" i="93"/>
  <c r="J1151" i="93"/>
  <c r="J1152" i="93"/>
  <c r="J1153" i="93"/>
  <c r="J1154" i="93"/>
  <c r="J1155" i="93"/>
  <c r="J1156" i="93"/>
  <c r="J1157" i="93"/>
  <c r="J1158" i="93"/>
  <c r="J1159" i="93"/>
  <c r="J1160" i="93"/>
  <c r="J1161" i="93"/>
  <c r="J1162" i="93"/>
  <c r="J1163" i="93"/>
  <c r="J1164" i="93"/>
  <c r="J1165" i="93"/>
  <c r="J1166" i="93"/>
  <c r="J1167" i="93"/>
  <c r="J1168" i="93"/>
  <c r="J1169" i="93"/>
  <c r="J1170" i="93"/>
  <c r="J1171" i="93"/>
  <c r="J1172" i="93"/>
  <c r="J1173" i="93"/>
  <c r="J1174" i="93"/>
  <c r="J1175" i="93"/>
  <c r="J1176" i="93"/>
  <c r="J1177" i="93"/>
  <c r="J1178" i="93"/>
  <c r="J1179" i="93"/>
  <c r="J1180" i="93"/>
  <c r="J1181" i="93"/>
  <c r="J1182" i="93"/>
  <c r="J1183" i="93"/>
  <c r="J1184" i="93"/>
  <c r="J1185" i="93"/>
  <c r="J1186" i="93"/>
  <c r="J1187" i="93"/>
  <c r="J1188" i="93"/>
  <c r="J1189" i="93"/>
  <c r="J1190" i="93"/>
  <c r="J1191" i="93"/>
  <c r="J1192" i="93"/>
  <c r="J1193" i="93"/>
  <c r="J1194" i="93"/>
  <c r="J1195" i="93"/>
  <c r="J1196" i="93"/>
  <c r="J1197" i="93"/>
  <c r="J1198" i="93"/>
  <c r="J1199" i="93"/>
  <c r="J1200" i="93"/>
  <c r="J1201" i="93"/>
  <c r="J1202" i="93"/>
  <c r="J1203" i="93"/>
  <c r="J1204" i="93"/>
  <c r="J1205" i="93"/>
  <c r="J1206" i="93"/>
  <c r="J1207" i="93"/>
  <c r="J1208" i="93"/>
  <c r="J1209" i="93"/>
  <c r="J1210" i="93"/>
  <c r="J1211" i="93"/>
  <c r="J1212" i="93"/>
  <c r="J1213" i="93"/>
  <c r="J1214" i="93"/>
  <c r="J1215" i="93"/>
  <c r="J1216" i="93"/>
  <c r="J1217" i="93"/>
  <c r="J1218" i="93"/>
  <c r="J1219" i="93"/>
  <c r="J1220" i="93"/>
  <c r="J1221" i="93"/>
  <c r="J1222" i="93"/>
  <c r="J1223" i="93"/>
  <c r="J1224" i="93"/>
  <c r="J1225" i="93"/>
  <c r="J1226" i="93"/>
  <c r="J1227" i="93"/>
  <c r="J1228" i="93"/>
  <c r="J1229" i="93"/>
  <c r="J1230" i="93"/>
  <c r="J1231" i="93"/>
  <c r="J1232" i="93"/>
  <c r="J1233" i="93"/>
  <c r="J1234" i="93"/>
  <c r="J1235" i="93"/>
  <c r="J1236" i="93"/>
  <c r="J1237" i="93"/>
  <c r="J1238" i="93"/>
  <c r="J1239" i="93"/>
  <c r="J1240" i="93"/>
  <c r="J1241" i="93"/>
  <c r="J1242" i="93"/>
  <c r="J1243" i="93"/>
  <c r="J1244" i="93"/>
  <c r="J1245" i="93"/>
  <c r="J1246" i="93"/>
  <c r="J1247" i="93"/>
  <c r="J1248" i="93"/>
  <c r="J1249" i="93"/>
  <c r="J1250" i="93"/>
  <c r="J1251" i="93"/>
  <c r="J1252" i="93"/>
  <c r="J1253" i="93"/>
  <c r="J1254" i="93"/>
  <c r="J1255" i="93"/>
  <c r="J1256" i="93"/>
  <c r="J1257" i="93"/>
  <c r="J1258" i="93"/>
  <c r="J1259" i="93"/>
  <c r="J1260" i="93"/>
  <c r="J1261" i="93"/>
  <c r="J1262" i="93"/>
  <c r="J1263" i="93"/>
  <c r="J1264" i="93"/>
  <c r="J1265" i="93"/>
  <c r="J1266" i="93"/>
  <c r="J1267" i="93"/>
  <c r="J1268" i="93"/>
  <c r="J1269" i="93"/>
  <c r="J1270" i="93"/>
  <c r="J1271" i="93"/>
  <c r="J1272" i="93"/>
  <c r="J1273" i="93"/>
  <c r="J1274" i="93"/>
  <c r="J1275" i="93"/>
  <c r="J1276" i="93"/>
  <c r="J1277" i="93"/>
  <c r="J1278" i="93"/>
  <c r="J1279" i="93"/>
  <c r="J1280" i="93"/>
  <c r="J1281" i="93"/>
  <c r="J1282" i="93"/>
  <c r="J1283" i="93"/>
  <c r="J1284" i="93"/>
  <c r="J1285" i="93"/>
  <c r="J1286" i="93"/>
  <c r="J1287" i="93"/>
  <c r="J1288" i="93"/>
  <c r="J1289" i="93"/>
  <c r="J1290" i="93"/>
  <c r="J1291" i="93"/>
  <c r="J1292" i="93"/>
  <c r="J1293" i="93"/>
  <c r="J1294" i="93"/>
  <c r="J1295" i="93"/>
  <c r="J1296" i="93"/>
  <c r="J1297" i="93"/>
  <c r="J1298" i="93"/>
  <c r="J1299" i="93"/>
  <c r="J1300" i="93"/>
  <c r="J1301" i="93"/>
  <c r="J1302" i="93"/>
  <c r="J1303" i="93"/>
  <c r="J1304" i="93"/>
  <c r="J1305" i="93"/>
  <c r="J1306" i="93"/>
  <c r="J1307" i="93"/>
  <c r="J1308" i="93"/>
  <c r="J1309" i="93"/>
  <c r="J1310" i="93"/>
  <c r="J1311" i="93"/>
  <c r="J1312" i="93"/>
  <c r="J1313" i="93"/>
  <c r="J1314" i="93"/>
  <c r="J1315" i="93"/>
  <c r="J1316" i="93"/>
  <c r="J1317" i="93"/>
  <c r="J1318" i="93"/>
  <c r="J1319" i="93"/>
  <c r="J1320" i="93"/>
  <c r="J1321" i="93"/>
  <c r="J1322" i="93"/>
  <c r="J1323" i="93"/>
  <c r="J1324" i="93"/>
  <c r="J1325" i="93"/>
  <c r="J1326" i="93"/>
  <c r="J1327" i="93"/>
  <c r="J1328" i="93"/>
  <c r="J1329" i="93"/>
  <c r="J1330" i="93"/>
  <c r="J1331" i="93"/>
  <c r="J1332" i="93"/>
  <c r="J1333" i="93"/>
  <c r="J1334" i="93"/>
  <c r="J1335" i="93"/>
  <c r="J1336" i="93"/>
  <c r="J1337" i="93"/>
  <c r="J1338" i="93"/>
  <c r="J1339" i="93"/>
  <c r="J1340" i="93"/>
  <c r="J1341" i="93"/>
  <c r="J1342" i="93"/>
  <c r="J1343" i="93"/>
  <c r="J1344" i="93"/>
  <c r="J1345" i="93"/>
  <c r="J1346" i="93"/>
  <c r="J1347" i="93"/>
  <c r="J1348" i="93"/>
  <c r="J1349" i="93"/>
  <c r="J1350" i="93"/>
  <c r="J1351" i="93"/>
  <c r="J1352" i="93"/>
  <c r="J1353" i="93"/>
  <c r="J1354" i="93"/>
  <c r="J1355" i="93"/>
  <c r="J1356" i="93"/>
  <c r="J1357" i="93"/>
  <c r="J1358" i="93"/>
  <c r="J1359" i="93"/>
  <c r="J1360" i="93"/>
  <c r="J1361" i="93"/>
  <c r="J1362" i="93"/>
  <c r="J1363" i="93"/>
  <c r="J1364" i="93"/>
  <c r="J1365" i="93"/>
  <c r="J1366" i="93"/>
  <c r="J1367" i="93"/>
  <c r="J1368" i="93"/>
  <c r="J1369" i="93"/>
  <c r="J1370" i="93"/>
  <c r="J1371" i="93"/>
  <c r="J1372" i="93"/>
  <c r="J1373" i="93"/>
  <c r="J1374" i="93"/>
  <c r="J1375" i="93"/>
  <c r="J1376" i="93"/>
  <c r="J1377" i="93"/>
  <c r="J1378" i="93"/>
  <c r="J1379" i="93"/>
  <c r="J1380" i="93"/>
  <c r="J1381" i="93"/>
  <c r="J1382" i="93"/>
  <c r="J1383" i="93"/>
  <c r="J1384" i="93"/>
  <c r="J1385" i="93"/>
  <c r="J1386" i="93"/>
  <c r="J1387" i="93"/>
  <c r="J1388" i="93"/>
  <c r="J1389" i="93"/>
  <c r="J1390" i="93"/>
  <c r="J1391" i="93"/>
  <c r="J1392" i="93"/>
  <c r="J1393" i="93"/>
  <c r="J1394" i="93"/>
  <c r="J1395" i="93"/>
  <c r="J1396" i="93"/>
  <c r="J1397" i="93"/>
  <c r="J1398" i="93"/>
  <c r="J1399" i="93"/>
  <c r="J1400" i="93"/>
  <c r="J1401" i="93"/>
  <c r="J1402" i="93"/>
  <c r="J1403" i="93"/>
  <c r="J1404" i="93"/>
  <c r="J1405" i="93"/>
  <c r="J1406" i="93"/>
  <c r="J1407" i="93"/>
  <c r="J1408" i="93"/>
  <c r="J1409" i="93"/>
  <c r="J1410" i="93"/>
  <c r="J1411" i="93"/>
  <c r="J1412" i="93"/>
  <c r="J1413" i="93"/>
  <c r="J1414" i="93"/>
  <c r="J1415" i="93"/>
  <c r="J1416" i="93"/>
  <c r="J1417" i="93"/>
  <c r="J1418" i="93"/>
  <c r="J1419" i="93"/>
  <c r="J1420" i="93"/>
  <c r="J1421" i="93"/>
  <c r="J1422" i="93"/>
  <c r="J1423" i="93"/>
  <c r="J1424" i="93"/>
  <c r="J1425" i="93"/>
  <c r="J1426" i="93"/>
  <c r="J1427" i="93"/>
  <c r="J1428" i="93"/>
  <c r="J1429" i="93"/>
  <c r="J1430" i="93"/>
  <c r="J1431" i="93"/>
  <c r="J1432" i="93"/>
  <c r="J1433" i="93"/>
  <c r="J1434" i="93"/>
  <c r="J1435" i="93"/>
  <c r="J1436" i="93"/>
  <c r="J1437" i="93"/>
  <c r="J1438" i="93"/>
  <c r="J1439" i="93"/>
  <c r="J1440" i="93"/>
  <c r="J1441" i="93"/>
  <c r="J1442" i="93"/>
  <c r="J1443" i="93"/>
  <c r="J1444" i="93"/>
  <c r="J1445" i="93"/>
  <c r="J1446" i="93"/>
  <c r="J1447" i="93"/>
  <c r="J1448" i="93"/>
  <c r="J1449" i="93"/>
  <c r="J1450" i="93"/>
  <c r="J1451" i="93"/>
  <c r="J1452" i="93"/>
  <c r="J1453" i="93"/>
  <c r="J1454" i="93"/>
  <c r="J1455" i="93"/>
  <c r="J1456" i="93"/>
  <c r="J1457" i="93"/>
  <c r="J1458" i="93"/>
  <c r="J1459" i="93"/>
  <c r="J1460" i="93"/>
  <c r="J1461" i="93"/>
  <c r="J1462" i="93"/>
  <c r="J1463" i="93"/>
  <c r="J1464" i="93"/>
  <c r="J1465" i="93"/>
  <c r="J1466" i="93"/>
  <c r="J1467" i="93"/>
  <c r="J1468" i="93"/>
  <c r="J1469" i="93"/>
  <c r="J1470" i="93"/>
  <c r="J1471" i="93"/>
  <c r="J1472" i="93"/>
  <c r="J1473" i="93"/>
  <c r="J1474" i="93"/>
  <c r="J1475" i="93"/>
  <c r="J1476" i="93"/>
  <c r="J1477" i="93"/>
  <c r="J1478" i="93"/>
  <c r="J1479" i="93"/>
  <c r="J1480" i="93"/>
  <c r="J1481" i="93"/>
  <c r="J1482" i="93"/>
  <c r="J1483" i="93"/>
  <c r="J1484" i="93"/>
  <c r="J1485" i="93"/>
  <c r="J1486" i="93"/>
  <c r="J1487" i="93"/>
  <c r="J1488" i="93"/>
  <c r="J1489" i="93"/>
  <c r="J1490" i="93"/>
  <c r="J1491" i="93"/>
  <c r="J1492" i="93"/>
  <c r="J1493" i="93"/>
  <c r="J1494" i="93"/>
  <c r="J1495" i="93"/>
  <c r="J1496" i="93"/>
  <c r="J1497" i="93"/>
  <c r="J1498" i="93"/>
  <c r="J1499" i="93"/>
  <c r="J1500" i="93"/>
  <c r="J1501" i="93"/>
  <c r="J1502" i="93"/>
  <c r="J1503" i="93"/>
  <c r="J1504" i="93"/>
  <c r="J1505" i="93"/>
  <c r="J1506" i="93"/>
  <c r="J1507" i="93"/>
  <c r="J1508" i="93"/>
  <c r="J1509" i="93"/>
  <c r="J1510" i="93"/>
  <c r="J1511" i="93"/>
  <c r="J1512" i="93"/>
  <c r="J1513" i="93"/>
  <c r="J1514" i="93"/>
  <c r="J1515" i="93"/>
  <c r="J1516" i="93"/>
  <c r="J1517" i="93"/>
  <c r="J1518" i="93"/>
  <c r="J1519" i="93"/>
  <c r="J1520" i="93"/>
  <c r="J1521" i="93"/>
  <c r="J1522" i="93"/>
  <c r="J1523" i="93"/>
  <c r="J1524" i="93"/>
  <c r="J1525" i="93"/>
  <c r="J1526" i="93"/>
  <c r="J1527" i="93"/>
  <c r="J1528" i="93"/>
  <c r="J1529" i="93"/>
  <c r="J1530" i="93"/>
  <c r="J1531" i="93"/>
  <c r="J1532" i="93"/>
  <c r="J1533" i="93"/>
  <c r="J1534" i="93"/>
  <c r="J1535" i="93"/>
  <c r="J1536" i="93"/>
  <c r="J1537" i="93"/>
  <c r="J1538" i="93"/>
  <c r="J1539" i="93"/>
  <c r="J1540" i="93"/>
  <c r="J1541" i="93"/>
  <c r="J1542" i="93"/>
  <c r="J1543" i="93"/>
  <c r="J1544" i="93"/>
  <c r="J1545" i="93"/>
  <c r="J1546" i="93"/>
  <c r="J1547" i="93"/>
  <c r="J1548" i="93"/>
  <c r="J1549" i="93"/>
  <c r="J1550" i="93"/>
  <c r="J1551" i="93"/>
  <c r="J1552" i="93"/>
  <c r="J1553" i="93"/>
  <c r="J1554" i="93"/>
  <c r="J1555" i="93"/>
  <c r="J1556" i="93"/>
  <c r="J1557" i="93"/>
  <c r="J1558" i="93"/>
  <c r="J1559" i="93"/>
  <c r="J1560" i="93"/>
  <c r="J1561" i="93"/>
  <c r="J1562" i="93"/>
  <c r="J1563" i="93"/>
  <c r="J1564" i="93"/>
  <c r="J1565" i="93"/>
  <c r="J1566" i="93"/>
  <c r="J1567" i="93"/>
  <c r="J1568" i="93"/>
  <c r="J1569" i="93"/>
  <c r="J1570" i="93"/>
  <c r="J1571" i="93"/>
  <c r="J1572" i="93"/>
  <c r="J1573" i="93"/>
  <c r="J1574" i="93"/>
  <c r="J1575" i="93"/>
  <c r="J1576" i="93"/>
  <c r="J1577" i="93"/>
  <c r="J1578" i="93"/>
  <c r="J1579" i="93"/>
  <c r="J1580" i="93"/>
  <c r="J1581" i="93"/>
  <c r="J1582" i="93"/>
  <c r="J1583" i="93"/>
  <c r="J1584" i="93"/>
  <c r="J1585" i="93"/>
  <c r="J1586" i="93"/>
  <c r="J1587" i="93"/>
  <c r="J1588" i="93"/>
  <c r="J1589" i="93"/>
  <c r="J1590" i="93"/>
  <c r="J1591" i="93"/>
  <c r="J1592" i="93"/>
  <c r="J1593" i="93"/>
  <c r="J1594" i="93"/>
  <c r="J1595" i="93"/>
  <c r="J1596" i="93"/>
  <c r="J1597" i="93"/>
  <c r="J1598" i="93"/>
  <c r="J1599" i="93"/>
  <c r="J1600" i="93"/>
  <c r="J1601" i="93"/>
  <c r="J1602" i="93"/>
  <c r="J1603" i="93"/>
  <c r="J1604" i="93"/>
  <c r="J1605" i="93"/>
  <c r="J1606" i="93"/>
  <c r="J1607" i="93"/>
  <c r="J1608" i="93"/>
  <c r="J1609" i="93"/>
  <c r="J1610" i="93"/>
  <c r="J1611" i="93"/>
  <c r="J1612" i="93"/>
  <c r="J1613" i="93"/>
  <c r="J1614" i="93"/>
  <c r="J1615" i="93"/>
  <c r="J1616" i="93"/>
  <c r="J1617" i="93"/>
  <c r="J1618" i="93"/>
  <c r="J1619" i="93"/>
  <c r="N897" i="93"/>
  <c r="N898" i="93"/>
  <c r="N899" i="93"/>
  <c r="N900" i="93"/>
  <c r="N901" i="93"/>
  <c r="N902" i="93"/>
  <c r="N903" i="93"/>
  <c r="N904" i="93"/>
  <c r="N905" i="93"/>
  <c r="N906" i="93"/>
  <c r="N907" i="93"/>
  <c r="N908" i="93"/>
  <c r="N909" i="93"/>
  <c r="N910" i="93"/>
  <c r="N911" i="93"/>
  <c r="N912" i="93"/>
  <c r="N913" i="93"/>
  <c r="N914" i="93"/>
  <c r="N915" i="93"/>
  <c r="N916" i="93"/>
  <c r="N917" i="93"/>
  <c r="N918" i="93"/>
  <c r="N919" i="93"/>
  <c r="N920" i="93"/>
  <c r="N921" i="93"/>
  <c r="N922" i="93"/>
  <c r="N923" i="93"/>
  <c r="N924" i="93"/>
  <c r="N925" i="93"/>
  <c r="N926" i="93"/>
  <c r="N927" i="93"/>
  <c r="N928" i="93"/>
  <c r="N929" i="93"/>
  <c r="N930" i="93"/>
  <c r="N931" i="93"/>
  <c r="N932" i="93"/>
  <c r="N933" i="93"/>
  <c r="N934" i="93"/>
  <c r="N935" i="93"/>
  <c r="N936" i="93"/>
  <c r="N937" i="93"/>
  <c r="N938" i="93"/>
  <c r="N939" i="93"/>
  <c r="N940" i="93"/>
  <c r="N941" i="93"/>
  <c r="N942" i="93"/>
  <c r="N943" i="93"/>
  <c r="N944" i="93"/>
  <c r="N945" i="93"/>
  <c r="N946" i="93"/>
  <c r="N947" i="93"/>
  <c r="N948" i="93"/>
  <c r="N949" i="93"/>
  <c r="N950" i="93"/>
  <c r="N951" i="93"/>
  <c r="N952" i="93"/>
  <c r="N953" i="93"/>
  <c r="N954" i="93"/>
  <c r="N955" i="93"/>
  <c r="N956" i="93"/>
  <c r="N957" i="93"/>
  <c r="N958" i="93"/>
  <c r="N959" i="93"/>
  <c r="N960" i="93"/>
  <c r="N961" i="93"/>
  <c r="N962" i="93"/>
  <c r="N963" i="93"/>
  <c r="N964" i="93"/>
  <c r="N965" i="93"/>
  <c r="N966" i="93"/>
  <c r="N967" i="93"/>
  <c r="N968" i="93"/>
  <c r="N969" i="93"/>
  <c r="N970" i="93"/>
  <c r="N971" i="93"/>
  <c r="N972" i="93"/>
  <c r="N973" i="93"/>
  <c r="N974" i="93"/>
  <c r="N975" i="93"/>
  <c r="N976" i="93"/>
  <c r="N977" i="93"/>
  <c r="N978" i="93"/>
  <c r="N979" i="93"/>
  <c r="N980" i="93"/>
  <c r="N981" i="93"/>
  <c r="N982" i="93"/>
  <c r="N983" i="93"/>
  <c r="N984" i="93"/>
  <c r="N985" i="93"/>
  <c r="N986" i="93"/>
  <c r="N987" i="93"/>
  <c r="N988" i="93"/>
  <c r="N989" i="93"/>
  <c r="N990" i="93"/>
  <c r="N991" i="93"/>
  <c r="N992" i="93"/>
  <c r="N993" i="93"/>
  <c r="N994" i="93"/>
  <c r="N995" i="93"/>
  <c r="N996" i="93"/>
  <c r="N997" i="93"/>
  <c r="N998" i="93"/>
  <c r="N999" i="93"/>
  <c r="N1000" i="93"/>
  <c r="N1001" i="93"/>
  <c r="N1002" i="93"/>
  <c r="N1003" i="93"/>
  <c r="N1004" i="93"/>
  <c r="N1005" i="93"/>
  <c r="N1006" i="93"/>
  <c r="N1007" i="93"/>
  <c r="N1008" i="93"/>
  <c r="N1009" i="93"/>
  <c r="N1010" i="93"/>
  <c r="N1011" i="93"/>
  <c r="N1012" i="93"/>
  <c r="N1013" i="93"/>
  <c r="N1014" i="93"/>
  <c r="N1015" i="93"/>
  <c r="N1016" i="93"/>
  <c r="N1017" i="93"/>
  <c r="N1018" i="93"/>
  <c r="N1019" i="93"/>
  <c r="N1020" i="93"/>
  <c r="N1021" i="93"/>
  <c r="N1022" i="93"/>
  <c r="N1023" i="93"/>
  <c r="N1024" i="93"/>
  <c r="N1025" i="93"/>
  <c r="N1026" i="93"/>
  <c r="N1027" i="93"/>
  <c r="N1028" i="93"/>
  <c r="N1029" i="93"/>
  <c r="N1030" i="93"/>
  <c r="N1031" i="93"/>
  <c r="N1032" i="93"/>
  <c r="N1033" i="93"/>
  <c r="N1034" i="93"/>
  <c r="N1035" i="93"/>
  <c r="N1036" i="93"/>
  <c r="N1037" i="93"/>
  <c r="N1038" i="93"/>
  <c r="N1039" i="93"/>
  <c r="N1040" i="93"/>
  <c r="N1041" i="93"/>
  <c r="N1042" i="93"/>
  <c r="N1043" i="93"/>
  <c r="N1044" i="93"/>
  <c r="N1045" i="93"/>
  <c r="N1046" i="93"/>
  <c r="N1047" i="93"/>
  <c r="N1048" i="93"/>
  <c r="N1049" i="93"/>
  <c r="N1050" i="93"/>
  <c r="N1051" i="93"/>
  <c r="N1052" i="93"/>
  <c r="N1053" i="93"/>
  <c r="N1054" i="93"/>
  <c r="N1055" i="93"/>
  <c r="N1056" i="93"/>
  <c r="N1057" i="93"/>
  <c r="N1058" i="93"/>
  <c r="N1059" i="93"/>
  <c r="N1060" i="93"/>
  <c r="N1061" i="93"/>
  <c r="N1062" i="93"/>
  <c r="N1063" i="93"/>
  <c r="N1064" i="93"/>
  <c r="N1065" i="93"/>
  <c r="N1066" i="93"/>
  <c r="N1067" i="93"/>
  <c r="N1068" i="93"/>
  <c r="N1069" i="93"/>
  <c r="N1070" i="93"/>
  <c r="N1071" i="93"/>
  <c r="N1072" i="93"/>
  <c r="N1073" i="93"/>
  <c r="N1074" i="93"/>
  <c r="N1075" i="93"/>
  <c r="N1076" i="93"/>
  <c r="N1077" i="93"/>
  <c r="N1078" i="93"/>
  <c r="N1079" i="93"/>
  <c r="N1080" i="93"/>
  <c r="N1081" i="93"/>
  <c r="N1082" i="93"/>
  <c r="N1083" i="93"/>
  <c r="N1084" i="93"/>
  <c r="N1085" i="93"/>
  <c r="N1086" i="93"/>
  <c r="N1087" i="93"/>
  <c r="N1088" i="93"/>
  <c r="N1089" i="93"/>
  <c r="N1090" i="93"/>
  <c r="N1091" i="93"/>
  <c r="N1092" i="93"/>
  <c r="N1093" i="93"/>
  <c r="N1094" i="93"/>
  <c r="N1095" i="93"/>
  <c r="N1096" i="93"/>
  <c r="N1097" i="93"/>
  <c r="N1098" i="93"/>
  <c r="N1099" i="93"/>
  <c r="N1100" i="93"/>
  <c r="N1101" i="93"/>
  <c r="N1102" i="93"/>
  <c r="N1103" i="93"/>
  <c r="N1104" i="93"/>
  <c r="N1105" i="93"/>
  <c r="N1106" i="93"/>
  <c r="N1107" i="93"/>
  <c r="N1108" i="93"/>
  <c r="N1109" i="93"/>
  <c r="N1110" i="93"/>
  <c r="N1111" i="93"/>
  <c r="N1112" i="93"/>
  <c r="N1113" i="93"/>
  <c r="N1114" i="93"/>
  <c r="N1115" i="93"/>
  <c r="N1116" i="93"/>
  <c r="N1117" i="93"/>
  <c r="N1118" i="93"/>
  <c r="N1119" i="93"/>
  <c r="N1120" i="93"/>
  <c r="N1121" i="93"/>
  <c r="N1122" i="93"/>
  <c r="N1123" i="93"/>
  <c r="N1124" i="93"/>
  <c r="N1125" i="93"/>
  <c r="N1126" i="93"/>
  <c r="N1127" i="93"/>
  <c r="N1128" i="93"/>
  <c r="N1129" i="93"/>
  <c r="N1130" i="93"/>
  <c r="N1131" i="93"/>
  <c r="N1132" i="93"/>
  <c r="N1133" i="93"/>
  <c r="N1134" i="93"/>
  <c r="N1135" i="93"/>
  <c r="N1136" i="93"/>
  <c r="N1137" i="93"/>
  <c r="N1138" i="93"/>
  <c r="N1139" i="93"/>
  <c r="N1140" i="93"/>
  <c r="N1141" i="93"/>
  <c r="N1142" i="93"/>
  <c r="N1143" i="93"/>
  <c r="N1144" i="93"/>
  <c r="N1145" i="93"/>
  <c r="N1146" i="93"/>
  <c r="N1147" i="93"/>
  <c r="N1148" i="93"/>
  <c r="N1149" i="93"/>
  <c r="N1150" i="93"/>
  <c r="N1151" i="93"/>
  <c r="N1152" i="93"/>
  <c r="N1153" i="93"/>
  <c r="N1154" i="93"/>
  <c r="N1155" i="93"/>
  <c r="N1156" i="93"/>
  <c r="N1157" i="93"/>
  <c r="N1158" i="93"/>
  <c r="N1159" i="93"/>
  <c r="N1160" i="93"/>
  <c r="N1161" i="93"/>
  <c r="N1162" i="93"/>
  <c r="N1163" i="93"/>
  <c r="N1164" i="93"/>
  <c r="N1165" i="93"/>
  <c r="N1166" i="93"/>
  <c r="N1167" i="93"/>
  <c r="N1168" i="93"/>
  <c r="N1169" i="93"/>
  <c r="N1170" i="93"/>
  <c r="N1171" i="93"/>
  <c r="N1172" i="93"/>
  <c r="N1173" i="93"/>
  <c r="N1174" i="93"/>
  <c r="N1175" i="93"/>
  <c r="N1176" i="93"/>
  <c r="N1177" i="93"/>
  <c r="N1178" i="93"/>
  <c r="N1179" i="93"/>
  <c r="N1180" i="93"/>
  <c r="N1181" i="93"/>
  <c r="N1182" i="93"/>
  <c r="N1183" i="93"/>
  <c r="N1184" i="93"/>
  <c r="N1185" i="93"/>
  <c r="N1186" i="93"/>
  <c r="N1187" i="93"/>
  <c r="N1188" i="93"/>
  <c r="N1189" i="93"/>
  <c r="N1190" i="93"/>
  <c r="N1191" i="93"/>
  <c r="N1192" i="93"/>
  <c r="N1193" i="93"/>
  <c r="N1194" i="93"/>
  <c r="N1195" i="93"/>
  <c r="N1196" i="93"/>
  <c r="N1197" i="93"/>
  <c r="N1198" i="93"/>
  <c r="N1199" i="93"/>
  <c r="N1200" i="93"/>
  <c r="N1201" i="93"/>
  <c r="N1202" i="93"/>
  <c r="N1203" i="93"/>
  <c r="N1204" i="93"/>
  <c r="N1205" i="93"/>
  <c r="N1206" i="93"/>
  <c r="N1207" i="93"/>
  <c r="N1208" i="93"/>
  <c r="N1209" i="93"/>
  <c r="N1210" i="93"/>
  <c r="N1211" i="93"/>
  <c r="N1212" i="93"/>
  <c r="N1213" i="93"/>
  <c r="N1214" i="93"/>
  <c r="N1215" i="93"/>
  <c r="N1216" i="93"/>
  <c r="N1217" i="93"/>
  <c r="N1218" i="93"/>
  <c r="N1219" i="93"/>
  <c r="N1220" i="93"/>
  <c r="N1221" i="93"/>
  <c r="N1222" i="93"/>
  <c r="N1223" i="93"/>
  <c r="N1224" i="93"/>
  <c r="N1225" i="93"/>
  <c r="N1226" i="93"/>
  <c r="N1227" i="93"/>
  <c r="N1228" i="93"/>
  <c r="N1229" i="93"/>
  <c r="N1230" i="93"/>
  <c r="N1231" i="93"/>
  <c r="N1232" i="93"/>
  <c r="N1233" i="93"/>
  <c r="N1234" i="93"/>
  <c r="N1235" i="93"/>
  <c r="N1236" i="93"/>
  <c r="N1237" i="93"/>
  <c r="N1238" i="93"/>
  <c r="N1239" i="93"/>
  <c r="N1240" i="93"/>
  <c r="N1241" i="93"/>
  <c r="N1242" i="93"/>
  <c r="N1243" i="93"/>
  <c r="N1244" i="93"/>
  <c r="N1245" i="93"/>
  <c r="N1246" i="93"/>
  <c r="N1247" i="93"/>
  <c r="N1248" i="93"/>
  <c r="N1249" i="93"/>
  <c r="N1250" i="93"/>
  <c r="N1251" i="93"/>
  <c r="N1252" i="93"/>
  <c r="N1253" i="93"/>
  <c r="N1254" i="93"/>
  <c r="N1255" i="93"/>
  <c r="N1256" i="93"/>
  <c r="N1257" i="93"/>
  <c r="N1258" i="93"/>
  <c r="N1259" i="93"/>
  <c r="N1260" i="93"/>
  <c r="N1261" i="93"/>
  <c r="N1262" i="93"/>
  <c r="N1263" i="93"/>
  <c r="N1264" i="93"/>
  <c r="N1265" i="93"/>
  <c r="N1266" i="93"/>
  <c r="N1267" i="93"/>
  <c r="N1268" i="93"/>
  <c r="N1269" i="93"/>
  <c r="N1270" i="93"/>
  <c r="N1271" i="93"/>
  <c r="N1272" i="93"/>
  <c r="N1273" i="93"/>
  <c r="N1274" i="93"/>
  <c r="N1275" i="93"/>
  <c r="N1276" i="93"/>
  <c r="N1277" i="93"/>
  <c r="N1278" i="93"/>
  <c r="N1279" i="93"/>
  <c r="N1280" i="93"/>
  <c r="N1281" i="93"/>
  <c r="N1282" i="93"/>
  <c r="N1283" i="93"/>
  <c r="N1284" i="93"/>
  <c r="N1285" i="93"/>
  <c r="N1286" i="93"/>
  <c r="N1287" i="93"/>
  <c r="N1288" i="93"/>
  <c r="N1289" i="93"/>
  <c r="N1290" i="93"/>
  <c r="N1291" i="93"/>
  <c r="N1292" i="93"/>
  <c r="N1293" i="93"/>
  <c r="N1294" i="93"/>
  <c r="N1295" i="93"/>
  <c r="N1296" i="93"/>
  <c r="N1297" i="93"/>
  <c r="N1298" i="93"/>
  <c r="N1299" i="93"/>
  <c r="N1300" i="93"/>
  <c r="N1301" i="93"/>
  <c r="N1302" i="93"/>
  <c r="N1303" i="93"/>
  <c r="N1304" i="93"/>
  <c r="N1305" i="93"/>
  <c r="N1306" i="93"/>
  <c r="N1307" i="93"/>
  <c r="N1308" i="93"/>
  <c r="N1309" i="93"/>
  <c r="N1310" i="93"/>
  <c r="N1311" i="93"/>
  <c r="N1312" i="93"/>
  <c r="N1313" i="93"/>
  <c r="N1314" i="93"/>
  <c r="N1315" i="93"/>
  <c r="N1316" i="93"/>
  <c r="N1317" i="93"/>
  <c r="N1318" i="93"/>
  <c r="N1319" i="93"/>
  <c r="N1320" i="93"/>
  <c r="N1321" i="93"/>
  <c r="N1322" i="93"/>
  <c r="N1323" i="93"/>
  <c r="N1324" i="93"/>
  <c r="N1325" i="93"/>
  <c r="N1326" i="93"/>
  <c r="N1327" i="93"/>
  <c r="N1328" i="93"/>
  <c r="N1329" i="93"/>
  <c r="N1330" i="93"/>
  <c r="N1331" i="93"/>
  <c r="N1332" i="93"/>
  <c r="N1333" i="93"/>
  <c r="N1334" i="93"/>
  <c r="N1335" i="93"/>
  <c r="N1336" i="93"/>
  <c r="N1337" i="93"/>
  <c r="N1338" i="93"/>
  <c r="N1339" i="93"/>
  <c r="N1340" i="93"/>
  <c r="N1341" i="93"/>
  <c r="N1342" i="93"/>
  <c r="N1343" i="93"/>
  <c r="N1344" i="93"/>
  <c r="N1345" i="93"/>
  <c r="N1346" i="93"/>
  <c r="N1347" i="93"/>
  <c r="N1348" i="93"/>
  <c r="N1349" i="93"/>
  <c r="N1350" i="93"/>
  <c r="N1351" i="93"/>
  <c r="N1352" i="93"/>
  <c r="N1353" i="93"/>
  <c r="N1354" i="93"/>
  <c r="N1355" i="93"/>
  <c r="N1356" i="93"/>
  <c r="N1357" i="93"/>
  <c r="N1358" i="93"/>
  <c r="N1359" i="93"/>
  <c r="N1360" i="93"/>
  <c r="N1361" i="93"/>
  <c r="N1362" i="93"/>
  <c r="N1363" i="93"/>
  <c r="N1364" i="93"/>
  <c r="N1365" i="93"/>
  <c r="N1366" i="93"/>
  <c r="N1367" i="93"/>
  <c r="N1368" i="93"/>
  <c r="N1369" i="93"/>
  <c r="N1370" i="93"/>
  <c r="N1371" i="93"/>
  <c r="N1372" i="93"/>
  <c r="N1373" i="93"/>
  <c r="N1374" i="93"/>
  <c r="N1375" i="93"/>
  <c r="N1376" i="93"/>
  <c r="N1377" i="93"/>
  <c r="N1378" i="93"/>
  <c r="N1379" i="93"/>
  <c r="N1380" i="93"/>
  <c r="N1381" i="93"/>
  <c r="N1382" i="93"/>
  <c r="N1383" i="93"/>
  <c r="N1384" i="93"/>
  <c r="N1385" i="93"/>
  <c r="N1386" i="93"/>
  <c r="N1387" i="93"/>
  <c r="N1388" i="93"/>
  <c r="N1389" i="93"/>
  <c r="N1390" i="93"/>
  <c r="N1391" i="93"/>
  <c r="N1392" i="93"/>
  <c r="N1393" i="93"/>
  <c r="N1394" i="93"/>
  <c r="N1395" i="93"/>
  <c r="N1396" i="93"/>
  <c r="N1397" i="93"/>
  <c r="N1398" i="93"/>
  <c r="N1399" i="93"/>
  <c r="N1400" i="93"/>
  <c r="N1401" i="93"/>
  <c r="N1402" i="93"/>
  <c r="N1403" i="93"/>
  <c r="N1404" i="93"/>
  <c r="N1405" i="93"/>
  <c r="N1406" i="93"/>
  <c r="N1407" i="93"/>
  <c r="N1408" i="93"/>
  <c r="N1409" i="93"/>
  <c r="N1410" i="93"/>
  <c r="N1411" i="93"/>
  <c r="N1412" i="93"/>
  <c r="N1413" i="93"/>
  <c r="N1414" i="93"/>
  <c r="N1415" i="93"/>
  <c r="N1416" i="93"/>
  <c r="N1417" i="93"/>
  <c r="N1418" i="93"/>
  <c r="N1419" i="93"/>
  <c r="N1420" i="93"/>
  <c r="N1421" i="93"/>
  <c r="N1422" i="93"/>
  <c r="N1423" i="93"/>
  <c r="N1424" i="93"/>
  <c r="N1425" i="93"/>
  <c r="N1426" i="93"/>
  <c r="N1427" i="93"/>
  <c r="N1428" i="93"/>
  <c r="N1429" i="93"/>
  <c r="N1430" i="93"/>
  <c r="N1431" i="93"/>
  <c r="N1432" i="93"/>
  <c r="N1433" i="93"/>
  <c r="N1434" i="93"/>
  <c r="N1435" i="93"/>
  <c r="N1436" i="93"/>
  <c r="N1437" i="93"/>
  <c r="N1438" i="93"/>
  <c r="N1439" i="93"/>
  <c r="N1440" i="93"/>
  <c r="N1441" i="93"/>
  <c r="N1442" i="93"/>
  <c r="N1443" i="93"/>
  <c r="N1444" i="93"/>
  <c r="N1445" i="93"/>
  <c r="N1446" i="93"/>
  <c r="N1447" i="93"/>
  <c r="N1448" i="93"/>
  <c r="N1449" i="93"/>
  <c r="N1450" i="93"/>
  <c r="N1451" i="93"/>
  <c r="N1452" i="93"/>
  <c r="N1453" i="93"/>
  <c r="N1454" i="93"/>
  <c r="N1455" i="93"/>
  <c r="N1456" i="93"/>
  <c r="N1457" i="93"/>
  <c r="N1458" i="93"/>
  <c r="N1459" i="93"/>
  <c r="N1460" i="93"/>
  <c r="N1461" i="93"/>
  <c r="N1462" i="93"/>
  <c r="N1463" i="93"/>
  <c r="N1464" i="93"/>
  <c r="N1465" i="93"/>
  <c r="N1466" i="93"/>
  <c r="N1467" i="93"/>
  <c r="N1468" i="93"/>
  <c r="N1469" i="93"/>
  <c r="N1470" i="93"/>
  <c r="N1471" i="93"/>
  <c r="N1472" i="93"/>
  <c r="N1473" i="93"/>
  <c r="N1474" i="93"/>
  <c r="N1475" i="93"/>
  <c r="N1476" i="93"/>
  <c r="N1477" i="93"/>
  <c r="N1478" i="93"/>
  <c r="N1479" i="93"/>
  <c r="N1480" i="93"/>
  <c r="N1481" i="93"/>
  <c r="N1482" i="93"/>
  <c r="N1483" i="93"/>
  <c r="N1484" i="93"/>
  <c r="N1485" i="93"/>
  <c r="N1486" i="93"/>
  <c r="N1487" i="93"/>
  <c r="N1488" i="93"/>
  <c r="N1489" i="93"/>
  <c r="N1490" i="93"/>
  <c r="N1491" i="93"/>
  <c r="N1492" i="93"/>
  <c r="N1493" i="93"/>
  <c r="N1494" i="93"/>
  <c r="N1495" i="93"/>
  <c r="N1496" i="93"/>
  <c r="N1497" i="93"/>
  <c r="N1498" i="93"/>
  <c r="N1499" i="93"/>
  <c r="N1500" i="93"/>
  <c r="N1501" i="93"/>
  <c r="N1502" i="93"/>
  <c r="N1503" i="93"/>
  <c r="N1504" i="93"/>
  <c r="N1505" i="93"/>
  <c r="N1506" i="93"/>
  <c r="N1507" i="93"/>
  <c r="N1508" i="93"/>
  <c r="N1509" i="93"/>
  <c r="N1510" i="93"/>
  <c r="N1511" i="93"/>
  <c r="N1512" i="93"/>
  <c r="N1513" i="93"/>
  <c r="N1514" i="93"/>
  <c r="N1515" i="93"/>
  <c r="N1516" i="93"/>
  <c r="N1517" i="93"/>
  <c r="N1518" i="93"/>
  <c r="N1519" i="93"/>
  <c r="N1520" i="93"/>
  <c r="N1521" i="93"/>
  <c r="N1522" i="93"/>
  <c r="N1523" i="93"/>
  <c r="N1524" i="93"/>
  <c r="N1525" i="93"/>
  <c r="N1526" i="93"/>
  <c r="N1527" i="93"/>
  <c r="N1528" i="93"/>
  <c r="N1529" i="93"/>
  <c r="N1530" i="93"/>
  <c r="N1531" i="93"/>
  <c r="N1532" i="93"/>
  <c r="N1533" i="93"/>
  <c r="N1534" i="93"/>
  <c r="N1535" i="93"/>
  <c r="N1536" i="93"/>
  <c r="N1537" i="93"/>
  <c r="N1538" i="93"/>
  <c r="N1539" i="93"/>
  <c r="N1540" i="93"/>
  <c r="N1541" i="93"/>
  <c r="N1542" i="93"/>
  <c r="N1543" i="93"/>
  <c r="N1544" i="93"/>
  <c r="N1545" i="93"/>
  <c r="N1546" i="93"/>
  <c r="N1547" i="93"/>
  <c r="N1548" i="93"/>
  <c r="N1549" i="93"/>
  <c r="N1550" i="93"/>
  <c r="N1551" i="93"/>
  <c r="N1552" i="93"/>
  <c r="N1553" i="93"/>
  <c r="N1554" i="93"/>
  <c r="N1555" i="93"/>
  <c r="N1556" i="93"/>
  <c r="N1557" i="93"/>
  <c r="N1558" i="93"/>
  <c r="N1559" i="93"/>
  <c r="N1560" i="93"/>
  <c r="N1561" i="93"/>
  <c r="N1562" i="93"/>
  <c r="N1563" i="93"/>
  <c r="N1564" i="93"/>
  <c r="N1565" i="93"/>
  <c r="N1566" i="93"/>
  <c r="N1567" i="93"/>
  <c r="N1568" i="93"/>
  <c r="N1569" i="93"/>
  <c r="N1570" i="93"/>
  <c r="N1571" i="93"/>
  <c r="N1572" i="93"/>
  <c r="N1573" i="93"/>
  <c r="N1574" i="93"/>
  <c r="N1575" i="93"/>
  <c r="N1576" i="93"/>
  <c r="N1577" i="93"/>
  <c r="N1578" i="93"/>
  <c r="N1579" i="93"/>
  <c r="N1580" i="93"/>
  <c r="N1581" i="93"/>
  <c r="N1582" i="93"/>
  <c r="N1583" i="93"/>
  <c r="N1584" i="93"/>
  <c r="N1585" i="93"/>
  <c r="N1586" i="93"/>
  <c r="N1587" i="93"/>
  <c r="N1588" i="93"/>
  <c r="N1589" i="93"/>
  <c r="N1590" i="93"/>
  <c r="N1591" i="93"/>
  <c r="N1592" i="93"/>
  <c r="N1593" i="93"/>
  <c r="N1594" i="93"/>
  <c r="N1595" i="93"/>
  <c r="N1596" i="93"/>
  <c r="N1597" i="93"/>
  <c r="N1598" i="93"/>
  <c r="N1599" i="93"/>
  <c r="N1600" i="93"/>
  <c r="N1601" i="93"/>
  <c r="N1602" i="93"/>
  <c r="N1603" i="93"/>
  <c r="N1604" i="93"/>
  <c r="N1605" i="93"/>
  <c r="N1606" i="93"/>
  <c r="N1607" i="93"/>
  <c r="N1608" i="93"/>
  <c r="N1609" i="93"/>
  <c r="N1610" i="93"/>
  <c r="N1611" i="93"/>
  <c r="N1612" i="93"/>
  <c r="N1613" i="93"/>
  <c r="N1614" i="93"/>
  <c r="N1615" i="93"/>
  <c r="N1616" i="93"/>
  <c r="N1617" i="93"/>
  <c r="N1618" i="93"/>
  <c r="E1582" i="93" l="1"/>
  <c r="E1427" i="93"/>
  <c r="E1210" i="93"/>
  <c r="E1066" i="93"/>
  <c r="E1015" i="93"/>
  <c r="B1672" i="93"/>
  <c r="E907" i="93"/>
  <c r="E1261" i="93"/>
  <c r="E1178" i="93"/>
  <c r="E1005" i="93"/>
  <c r="E985" i="93"/>
  <c r="E1489" i="93"/>
  <c r="E1441" i="93"/>
  <c r="E1535" i="93"/>
  <c r="E1411" i="93"/>
  <c r="E930" i="93"/>
  <c r="E1529" i="93"/>
  <c r="E1522" i="93"/>
  <c r="E1086" i="93"/>
  <c r="E1520" i="93"/>
  <c r="B1625" i="93"/>
  <c r="B1671" i="93"/>
  <c r="E969" i="93"/>
  <c r="B1621" i="93"/>
  <c r="E1131" i="93"/>
  <c r="E933" i="93"/>
  <c r="E1493" i="93"/>
  <c r="E1362" i="93"/>
  <c r="E1622" i="93"/>
  <c r="E1264" i="93"/>
  <c r="E1478" i="93"/>
  <c r="E1255" i="93"/>
  <c r="E949" i="93"/>
  <c r="B1661" i="93"/>
  <c r="B1645" i="93"/>
  <c r="E1432" i="93"/>
  <c r="E1258" i="93"/>
  <c r="E1402" i="93"/>
  <c r="B1668" i="93"/>
  <c r="B1622" i="93"/>
  <c r="B1634" i="93"/>
  <c r="E1384" i="93"/>
  <c r="E1288" i="93"/>
  <c r="E1513" i="93"/>
  <c r="E942" i="93"/>
  <c r="E1018" i="93"/>
  <c r="B1677" i="93"/>
  <c r="B1647" i="93"/>
  <c r="E1230" i="93"/>
  <c r="E1175" i="93"/>
  <c r="E1187" i="93"/>
  <c r="E1192" i="93"/>
  <c r="E1436" i="93"/>
  <c r="E1573" i="93"/>
  <c r="E1211" i="93"/>
  <c r="E1216" i="93"/>
  <c r="E1430" i="93"/>
  <c r="E902" i="93"/>
  <c r="E1600" i="93"/>
  <c r="E1294" i="93"/>
  <c r="E1225" i="93"/>
  <c r="B1599" i="93"/>
  <c r="B1467" i="93"/>
  <c r="B1443" i="93"/>
  <c r="B1371" i="93"/>
  <c r="B1347" i="93"/>
  <c r="B1323" i="93"/>
  <c r="B1275" i="93"/>
  <c r="B1155" i="93"/>
  <c r="B1059" i="93"/>
  <c r="B1023" i="93"/>
  <c r="B963" i="93"/>
  <c r="B939" i="93"/>
  <c r="B1679" i="93"/>
  <c r="B1667" i="93"/>
  <c r="B1643" i="93"/>
  <c r="E1630" i="93"/>
  <c r="E1235" i="93"/>
  <c r="E1589" i="93"/>
  <c r="B1418" i="93"/>
  <c r="B1190" i="93"/>
  <c r="B1070" i="93"/>
  <c r="B1022" i="93"/>
  <c r="B974" i="93"/>
  <c r="B1678" i="93"/>
  <c r="E1664" i="93"/>
  <c r="B1045" i="93"/>
  <c r="E1581" i="93"/>
  <c r="E1421" i="93"/>
  <c r="E1046" i="93"/>
  <c r="B1068" i="93"/>
  <c r="E1651" i="93"/>
  <c r="E1627" i="93"/>
  <c r="E1061" i="93"/>
  <c r="B1607" i="93"/>
  <c r="B1547" i="93"/>
  <c r="B1463" i="93"/>
  <c r="B1439" i="93"/>
  <c r="B1307" i="93"/>
  <c r="B1295" i="93"/>
  <c r="B1283" i="93"/>
  <c r="B1259" i="93"/>
  <c r="B1199" i="93"/>
  <c r="B1151" i="93"/>
  <c r="B1139" i="93"/>
  <c r="B1031" i="93"/>
  <c r="B1019" i="93"/>
  <c r="B995" i="93"/>
  <c r="B947" i="93"/>
  <c r="B923" i="93"/>
  <c r="B899" i="93"/>
  <c r="B1675" i="93"/>
  <c r="E1674" i="93"/>
  <c r="E1662" i="93"/>
  <c r="E1626" i="93"/>
  <c r="E1045" i="93"/>
  <c r="E1567" i="93"/>
  <c r="E1492" i="93"/>
  <c r="B1606" i="93"/>
  <c r="B1486" i="93"/>
  <c r="B1366" i="93"/>
  <c r="B1222" i="93"/>
  <c r="B1126" i="93"/>
  <c r="B946" i="93"/>
  <c r="B922" i="93"/>
  <c r="E1637" i="93"/>
  <c r="E988" i="93"/>
  <c r="B1245" i="93"/>
  <c r="B981" i="93"/>
  <c r="E1648" i="93"/>
  <c r="E1636" i="93"/>
  <c r="E1624" i="93"/>
  <c r="E1254" i="93"/>
  <c r="E1631" i="93"/>
  <c r="B976" i="93"/>
  <c r="B1353" i="93"/>
  <c r="B1257" i="93"/>
  <c r="B1472" i="93"/>
  <c r="E1376" i="93"/>
  <c r="B1076" i="93"/>
  <c r="B1040" i="93"/>
  <c r="B968" i="93"/>
  <c r="B956" i="93"/>
  <c r="E1591" i="93"/>
  <c r="B1554" i="93"/>
  <c r="B1410" i="93"/>
  <c r="B1362" i="93"/>
  <c r="B1206" i="93"/>
  <c r="B918" i="93"/>
  <c r="B1646" i="93"/>
  <c r="E1669" i="93"/>
  <c r="E1657" i="93"/>
  <c r="E1633" i="93"/>
  <c r="E1655" i="93"/>
  <c r="E1043" i="93"/>
  <c r="B1553" i="93"/>
  <c r="B1433" i="93"/>
  <c r="B1289" i="93"/>
  <c r="E1085" i="93"/>
  <c r="E1656" i="93"/>
  <c r="E1644" i="93"/>
  <c r="E973" i="93"/>
  <c r="E1153" i="93"/>
  <c r="E1389" i="93"/>
  <c r="E1426" i="93"/>
  <c r="E1277" i="93"/>
  <c r="E1067" i="93"/>
  <c r="E924" i="93"/>
  <c r="E1484" i="93"/>
  <c r="E1189" i="93"/>
  <c r="E1516" i="93"/>
  <c r="E981" i="93"/>
  <c r="E1084" i="93"/>
  <c r="E1418" i="93"/>
  <c r="E1517" i="93"/>
  <c r="E1304" i="93"/>
  <c r="E1244" i="93"/>
  <c r="E1588" i="93"/>
  <c r="E1112" i="93"/>
  <c r="E989" i="93"/>
  <c r="E1623" i="93"/>
  <c r="E1583" i="93"/>
  <c r="E1217" i="93"/>
  <c r="E1052" i="93"/>
  <c r="E1035" i="93"/>
  <c r="E1639" i="93"/>
  <c r="E1385" i="93"/>
  <c r="E1360" i="93"/>
  <c r="E1285" i="93"/>
  <c r="E1654" i="93"/>
  <c r="E1665" i="93"/>
  <c r="E1387" i="93"/>
  <c r="E1666" i="93"/>
  <c r="E908" i="93"/>
  <c r="E1653" i="93"/>
  <c r="E1641" i="93"/>
  <c r="E1629" i="93"/>
  <c r="B1481" i="93"/>
  <c r="E1481" i="93"/>
  <c r="B1445" i="93"/>
  <c r="B1397" i="93"/>
  <c r="E1599" i="93"/>
  <c r="E1506" i="93"/>
  <c r="E1323" i="93"/>
  <c r="B1611" i="93"/>
  <c r="E1611" i="93"/>
  <c r="B1575" i="93"/>
  <c r="E1575" i="93"/>
  <c r="B1359" i="93"/>
  <c r="B1227" i="93"/>
  <c r="E1227" i="93"/>
  <c r="B1179" i="93"/>
  <c r="E1179" i="93"/>
  <c r="B1167" i="93"/>
  <c r="B1083" i="93"/>
  <c r="E1083" i="93"/>
  <c r="B1047" i="93"/>
  <c r="B1011" i="93"/>
  <c r="E1011" i="93"/>
  <c r="B987" i="93"/>
  <c r="B975" i="93"/>
  <c r="E975" i="93"/>
  <c r="B951" i="93"/>
  <c r="B927" i="93"/>
  <c r="B915" i="93"/>
  <c r="B1509" i="93"/>
  <c r="B1496" i="93"/>
  <c r="E1496" i="93"/>
  <c r="B1184" i="93"/>
  <c r="B1543" i="93"/>
  <c r="B1495" i="93"/>
  <c r="B1303" i="93"/>
  <c r="E1303" i="93"/>
  <c r="B1279" i="93"/>
  <c r="E1279" i="93"/>
  <c r="B1243" i="93"/>
  <c r="E1243" i="93"/>
  <c r="B1542" i="93"/>
  <c r="E1542" i="93"/>
  <c r="B1482" i="93"/>
  <c r="B1398" i="93"/>
  <c r="E1398" i="93"/>
  <c r="B1338" i="93"/>
  <c r="E1338" i="93"/>
  <c r="B1278" i="93"/>
  <c r="B1242" i="93"/>
  <c r="E1242" i="93"/>
  <c r="E1597" i="93"/>
  <c r="E1660" i="93"/>
  <c r="E1331" i="93"/>
  <c r="E1369" i="93"/>
  <c r="E1632" i="93"/>
  <c r="E1188" i="93"/>
  <c r="E1449" i="93"/>
  <c r="E1185" i="93"/>
  <c r="E991" i="93"/>
  <c r="E1537" i="93"/>
  <c r="E1663" i="93"/>
  <c r="E1439" i="93"/>
  <c r="E1635" i="93"/>
  <c r="E1202" i="93"/>
  <c r="E1123" i="93"/>
  <c r="E990" i="93"/>
  <c r="E931" i="93"/>
  <c r="E1670" i="93"/>
  <c r="E1062" i="93"/>
  <c r="E987" i="93"/>
  <c r="E1183" i="93"/>
  <c r="E1022" i="93"/>
  <c r="E1026" i="93"/>
  <c r="E1349" i="93"/>
  <c r="E1241" i="93"/>
  <c r="E1157" i="93"/>
  <c r="E1145" i="93"/>
  <c r="E1133" i="93"/>
  <c r="E961" i="93"/>
  <c r="E1114" i="93"/>
  <c r="E995" i="93"/>
  <c r="E1001" i="93"/>
  <c r="E1544" i="93"/>
  <c r="E954" i="93"/>
  <c r="E1301" i="93"/>
  <c r="E1339" i="93"/>
  <c r="E1097" i="93"/>
  <c r="E1201" i="93"/>
  <c r="E1041" i="93"/>
  <c r="E1064" i="93"/>
  <c r="E1170" i="93"/>
  <c r="E1146" i="93"/>
  <c r="E1396" i="93"/>
  <c r="E1334" i="93"/>
  <c r="E1495" i="93"/>
  <c r="E963" i="93"/>
  <c r="B1304" i="93"/>
  <c r="B1254" i="93"/>
  <c r="B1349" i="93"/>
  <c r="E1618" i="93"/>
  <c r="E1605" i="93"/>
  <c r="E1592" i="93"/>
  <c r="E1579" i="93"/>
  <c r="E1566" i="93"/>
  <c r="E1553" i="93"/>
  <c r="E1540" i="93"/>
  <c r="E1527" i="93"/>
  <c r="E1514" i="93"/>
  <c r="E1474" i="93"/>
  <c r="E1461" i="93"/>
  <c r="E1448" i="93"/>
  <c r="E1435" i="93"/>
  <c r="E1422" i="93"/>
  <c r="E1409" i="93"/>
  <c r="E1366" i="93"/>
  <c r="E1350" i="93"/>
  <c r="E1315" i="93"/>
  <c r="E1299" i="93"/>
  <c r="E1238" i="93"/>
  <c r="E1206" i="93"/>
  <c r="E1172" i="93"/>
  <c r="E1154" i="93"/>
  <c r="E1138" i="93"/>
  <c r="E1122" i="93"/>
  <c r="E1106" i="93"/>
  <c r="E1090" i="93"/>
  <c r="E1075" i="93"/>
  <c r="E1060" i="93"/>
  <c r="E1010" i="93"/>
  <c r="E980" i="93"/>
  <c r="E928" i="93"/>
  <c r="B1591" i="93"/>
  <c r="B1143" i="93"/>
  <c r="E1617" i="93"/>
  <c r="E1604" i="93"/>
  <c r="E1578" i="93"/>
  <c r="E1565" i="93"/>
  <c r="E1552" i="93"/>
  <c r="E1526" i="93"/>
  <c r="E1473" i="93"/>
  <c r="E1460" i="93"/>
  <c r="E1447" i="93"/>
  <c r="E1434" i="93"/>
  <c r="E1408" i="93"/>
  <c r="E1395" i="93"/>
  <c r="E1365" i="93"/>
  <c r="E1348" i="93"/>
  <c r="E1314" i="93"/>
  <c r="E1298" i="93"/>
  <c r="E1266" i="93"/>
  <c r="E1252" i="93"/>
  <c r="E1204" i="93"/>
  <c r="E1171" i="93"/>
  <c r="E1137" i="93"/>
  <c r="E1120" i="93"/>
  <c r="E1089" i="93"/>
  <c r="E1074" i="93"/>
  <c r="E1024" i="93"/>
  <c r="E979" i="93"/>
  <c r="E1616" i="93"/>
  <c r="E1603" i="93"/>
  <c r="E1590" i="93"/>
  <c r="E1577" i="93"/>
  <c r="E1564" i="93"/>
  <c r="E1551" i="93"/>
  <c r="E1538" i="93"/>
  <c r="E1498" i="93"/>
  <c r="E1485" i="93"/>
  <c r="E1472" i="93"/>
  <c r="E1459" i="93"/>
  <c r="E1446" i="93"/>
  <c r="E1433" i="93"/>
  <c r="E1420" i="93"/>
  <c r="E1407" i="93"/>
  <c r="E1394" i="93"/>
  <c r="E1378" i="93"/>
  <c r="E1363" i="93"/>
  <c r="E1347" i="93"/>
  <c r="E1330" i="93"/>
  <c r="E1312" i="93"/>
  <c r="E1281" i="93"/>
  <c r="E1265" i="93"/>
  <c r="E1251" i="93"/>
  <c r="E1221" i="93"/>
  <c r="E1203" i="93"/>
  <c r="E1186" i="93"/>
  <c r="E1168" i="93"/>
  <c r="E1136" i="93"/>
  <c r="E1119" i="93"/>
  <c r="E1088" i="93"/>
  <c r="E1072" i="93"/>
  <c r="E1058" i="93"/>
  <c r="E1042" i="93"/>
  <c r="E1023" i="93"/>
  <c r="E993" i="93"/>
  <c r="E978" i="93"/>
  <c r="E943" i="93"/>
  <c r="E926" i="93"/>
  <c r="E909" i="93"/>
  <c r="B1340" i="93"/>
  <c r="B1385" i="93"/>
  <c r="B1133" i="93"/>
  <c r="B1124" i="93"/>
  <c r="B1608" i="93"/>
  <c r="E1608" i="93"/>
  <c r="B1596" i="93"/>
  <c r="E1596" i="93"/>
  <c r="B1584" i="93"/>
  <c r="E1584" i="93"/>
  <c r="B1572" i="93"/>
  <c r="E1572" i="93"/>
  <c r="E1560" i="93"/>
  <c r="B1560" i="93"/>
  <c r="B1548" i="93"/>
  <c r="E1548" i="93"/>
  <c r="B1536" i="93"/>
  <c r="E1536" i="93"/>
  <c r="B1524" i="93"/>
  <c r="E1524" i="93"/>
  <c r="E1512" i="93"/>
  <c r="B1512" i="93"/>
  <c r="B1500" i="93"/>
  <c r="E1500" i="93"/>
  <c r="B1488" i="93"/>
  <c r="E1488" i="93"/>
  <c r="E1476" i="93"/>
  <c r="B1476" i="93"/>
  <c r="B1464" i="93"/>
  <c r="E1464" i="93"/>
  <c r="B1452" i="93"/>
  <c r="E1452" i="93"/>
  <c r="E1440" i="93"/>
  <c r="B1440" i="93"/>
  <c r="B1428" i="93"/>
  <c r="E1428" i="93"/>
  <c r="B1416" i="93"/>
  <c r="E1416" i="93"/>
  <c r="E1404" i="93"/>
  <c r="B1404" i="93"/>
  <c r="B1392" i="93"/>
  <c r="E1392" i="93"/>
  <c r="B1380" i="93"/>
  <c r="E1380" i="93"/>
  <c r="B1368" i="93"/>
  <c r="E1368" i="93"/>
  <c r="E1356" i="93"/>
  <c r="B1356" i="93"/>
  <c r="B1344" i="93"/>
  <c r="E1344" i="93"/>
  <c r="E1332" i="93"/>
  <c r="B1332" i="93"/>
  <c r="B1320" i="93"/>
  <c r="E1320" i="93"/>
  <c r="B1308" i="93"/>
  <c r="E1308" i="93"/>
  <c r="E1296" i="93"/>
  <c r="B1296" i="93"/>
  <c r="E1284" i="93"/>
  <c r="B1284" i="93"/>
  <c r="B1272" i="93"/>
  <c r="E1272" i="93"/>
  <c r="B1248" i="93"/>
  <c r="E1248" i="93"/>
  <c r="B1236" i="93"/>
  <c r="E1236" i="93"/>
  <c r="B1224" i="93"/>
  <c r="B1212" i="93"/>
  <c r="E1212" i="93"/>
  <c r="B1200" i="93"/>
  <c r="E1200" i="93"/>
  <c r="B1176" i="93"/>
  <c r="E1176" i="93"/>
  <c r="B1164" i="93"/>
  <c r="E1164" i="93"/>
  <c r="B1152" i="93"/>
  <c r="E1152" i="93"/>
  <c r="B1140" i="93"/>
  <c r="E1140" i="93"/>
  <c r="B1128" i="93"/>
  <c r="E1128" i="93"/>
  <c r="E1116" i="93"/>
  <c r="B1116" i="93"/>
  <c r="B1104" i="93"/>
  <c r="E1104" i="93"/>
  <c r="B1092" i="93"/>
  <c r="E1092" i="93"/>
  <c r="E1080" i="93"/>
  <c r="B1080" i="93"/>
  <c r="B1056" i="93"/>
  <c r="B1044" i="93"/>
  <c r="E1044" i="93"/>
  <c r="B1032" i="93"/>
  <c r="E1032" i="93"/>
  <c r="B1020" i="93"/>
  <c r="E1020" i="93"/>
  <c r="B1008" i="93"/>
  <c r="E1008" i="93"/>
  <c r="E984" i="93"/>
  <c r="B984" i="93"/>
  <c r="B972" i="93"/>
  <c r="E972" i="93"/>
  <c r="B960" i="93"/>
  <c r="E960" i="93"/>
  <c r="B948" i="93"/>
  <c r="E948" i="93"/>
  <c r="E936" i="93"/>
  <c r="B936" i="93"/>
  <c r="B912" i="93"/>
  <c r="E912" i="93"/>
  <c r="E900" i="93"/>
  <c r="B900" i="93"/>
  <c r="B1188" i="93"/>
  <c r="E1193" i="93"/>
  <c r="B1193" i="93"/>
  <c r="E1121" i="93"/>
  <c r="B1121" i="93"/>
  <c r="E1109" i="93"/>
  <c r="B1109" i="93"/>
  <c r="E1049" i="93"/>
  <c r="B1049" i="93"/>
  <c r="E1037" i="93"/>
  <c r="B1037" i="93"/>
  <c r="E977" i="93"/>
  <c r="B977" i="93"/>
  <c r="E965" i="93"/>
  <c r="B965" i="93"/>
  <c r="E941" i="93"/>
  <c r="B941" i="93"/>
  <c r="E929" i="93"/>
  <c r="B929" i="93"/>
  <c r="E905" i="93"/>
  <c r="B905" i="93"/>
  <c r="B1217" i="93"/>
  <c r="B1181" i="93"/>
  <c r="B1085" i="93"/>
  <c r="B1025" i="93"/>
  <c r="B1156" i="93"/>
  <c r="E1156" i="93"/>
  <c r="B1012" i="93"/>
  <c r="E1012" i="93"/>
  <c r="B1339" i="93"/>
  <c r="B1253" i="93"/>
  <c r="B1061" i="93"/>
  <c r="B1041" i="93"/>
  <c r="E1289" i="93"/>
  <c r="B1388" i="93"/>
  <c r="B1337" i="93"/>
  <c r="B1268" i="93"/>
  <c r="B1232" i="93"/>
  <c r="B1196" i="93"/>
  <c r="B958" i="93"/>
  <c r="B1130" i="93"/>
  <c r="E1130" i="93"/>
  <c r="B986" i="93"/>
  <c r="E986" i="93"/>
  <c r="B1195" i="93"/>
  <c r="B1039" i="93"/>
  <c r="B1001" i="93"/>
  <c r="E1326" i="93"/>
  <c r="E1313" i="93"/>
  <c r="E1300" i="93"/>
  <c r="E1274" i="93"/>
  <c r="E1209" i="93"/>
  <c r="E1180" i="93"/>
  <c r="E1166" i="93"/>
  <c r="E1111" i="93"/>
  <c r="E1096" i="93"/>
  <c r="E1027" i="93"/>
  <c r="E970" i="93"/>
  <c r="E955" i="93"/>
  <c r="E910" i="93"/>
  <c r="B1316" i="93"/>
  <c r="B1157" i="93"/>
  <c r="B1097" i="93"/>
  <c r="B999" i="93"/>
  <c r="B953" i="93"/>
  <c r="B908" i="93"/>
  <c r="E1324" i="93"/>
  <c r="E968" i="93"/>
  <c r="B1244" i="93"/>
  <c r="E1205" i="93"/>
  <c r="B1078" i="93"/>
  <c r="E1078" i="93"/>
  <c r="B934" i="93"/>
  <c r="E934" i="93"/>
  <c r="B1170" i="93"/>
  <c r="B1073" i="93"/>
  <c r="E1361" i="93"/>
  <c r="E1065" i="93"/>
  <c r="B1065" i="93"/>
  <c r="E921" i="93"/>
  <c r="B921" i="93"/>
  <c r="B1328" i="93"/>
  <c r="B1169" i="93"/>
  <c r="B1052" i="93"/>
  <c r="B1013" i="93"/>
  <c r="B1364" i="93"/>
  <c r="E1364" i="93"/>
  <c r="B1352" i="93"/>
  <c r="E1352" i="93"/>
  <c r="B1292" i="93"/>
  <c r="E1292" i="93"/>
  <c r="B1280" i="93"/>
  <c r="E1280" i="93"/>
  <c r="B1220" i="93"/>
  <c r="E1220" i="93"/>
  <c r="B1208" i="93"/>
  <c r="E1208" i="93"/>
  <c r="B932" i="93"/>
  <c r="E932" i="93"/>
  <c r="B1241" i="93"/>
  <c r="B989" i="93"/>
  <c r="B945" i="93"/>
  <c r="E919" i="93"/>
  <c r="B919" i="93"/>
  <c r="B1376" i="93"/>
  <c r="B1256" i="93"/>
  <c r="B1183" i="93"/>
  <c r="E906" i="93"/>
  <c r="B906" i="93"/>
  <c r="B1145" i="93"/>
  <c r="B1026" i="93"/>
  <c r="B917" i="93"/>
  <c r="E1628" i="93" l="1"/>
  <c r="E1652" i="93"/>
  <c r="E1640" i="93"/>
  <c r="E1667" i="93"/>
  <c r="E1643" i="93"/>
  <c r="E1458" i="93"/>
  <c r="E1019" i="93"/>
  <c r="E1228" i="93"/>
  <c r="E1507" i="93"/>
  <c r="E1676" i="93"/>
  <c r="E1267" i="93"/>
  <c r="E1234" i="93"/>
  <c r="E1401" i="93"/>
  <c r="E1546" i="93"/>
  <c r="E971" i="93"/>
  <c r="E1503" i="93"/>
  <c r="E1139" i="93"/>
  <c r="E1463" i="93"/>
  <c r="E976" i="93"/>
  <c r="E1056" i="93"/>
  <c r="E1224" i="93"/>
  <c r="E951" i="93"/>
  <c r="E922" i="93"/>
  <c r="E1410" i="93"/>
  <c r="E1222" i="93"/>
  <c r="E1295" i="93"/>
  <c r="E1117" i="93"/>
  <c r="E1614" i="93"/>
  <c r="E1016" i="93"/>
  <c r="E1148" i="93"/>
  <c r="E1223" i="93"/>
  <c r="E1333" i="93"/>
  <c r="E1678" i="93"/>
  <c r="E1143" i="93"/>
  <c r="E1337" i="93"/>
  <c r="E1050" i="93"/>
  <c r="E1009" i="93"/>
  <c r="E1379" i="93"/>
  <c r="E1429" i="93"/>
  <c r="E1510" i="93"/>
  <c r="E925" i="93"/>
  <c r="E1444" i="93"/>
  <c r="E1328" i="93"/>
  <c r="E1233" i="93"/>
  <c r="E1276" i="93"/>
  <c r="E1249" i="93"/>
  <c r="E1504" i="93"/>
  <c r="E923" i="93"/>
  <c r="E1534" i="93"/>
  <c r="E1108" i="93"/>
  <c r="E1226" i="93"/>
  <c r="E1490" i="93"/>
  <c r="E935" i="93"/>
  <c r="E1317" i="93"/>
  <c r="E903" i="93"/>
  <c r="E1321" i="93"/>
  <c r="E1558" i="93"/>
  <c r="E1381" i="93"/>
  <c r="E1129" i="93"/>
  <c r="E1505" i="93"/>
  <c r="E1563" i="93"/>
  <c r="E1568" i="93"/>
  <c r="E1135" i="93"/>
  <c r="E1502" i="93"/>
  <c r="E1031" i="93"/>
  <c r="E1345" i="93"/>
  <c r="E938" i="93"/>
  <c r="E1293" i="93"/>
  <c r="E1099" i="93"/>
  <c r="E939" i="93"/>
  <c r="E1110" i="93"/>
  <c r="E1029" i="93"/>
  <c r="E1511" i="93"/>
  <c r="E1569" i="93"/>
  <c r="E1006" i="93"/>
  <c r="E1619" i="93"/>
  <c r="E1247" i="93"/>
  <c r="E1322" i="93"/>
  <c r="E1561" i="93"/>
  <c r="E1587" i="93"/>
  <c r="E916" i="93"/>
  <c r="E1325" i="93"/>
  <c r="E1382" i="93"/>
  <c r="E1414" i="93"/>
  <c r="E1415" i="93"/>
  <c r="E1595" i="93"/>
  <c r="E1263" i="93"/>
  <c r="E1601" i="93"/>
  <c r="E1462" i="93"/>
  <c r="E957" i="93"/>
  <c r="E1658" i="93"/>
  <c r="E1310" i="93"/>
  <c r="E1530" i="93"/>
  <c r="E1638" i="93"/>
  <c r="E1471" i="93"/>
  <c r="E1286" i="93"/>
  <c r="E1132" i="93"/>
  <c r="E1450" i="93"/>
  <c r="E1453" i="93"/>
  <c r="E1095" i="93"/>
  <c r="E1424" i="93"/>
  <c r="E1319" i="93"/>
  <c r="E1405" i="93"/>
  <c r="E1150" i="93"/>
  <c r="E1480" i="93"/>
  <c r="E1000" i="93"/>
  <c r="E1419" i="93"/>
  <c r="E1442" i="93"/>
  <c r="E1650" i="93"/>
  <c r="E1124" i="93"/>
  <c r="E1574" i="93"/>
  <c r="E1562" i="93"/>
  <c r="E1383" i="93"/>
  <c r="E1393" i="93"/>
  <c r="E1649" i="93"/>
  <c r="E1642" i="93"/>
  <c r="E1094" i="93"/>
  <c r="E1399" i="93"/>
  <c r="E1423" i="93"/>
  <c r="E1576" i="93"/>
  <c r="E1053" i="93"/>
  <c r="E1141" i="93"/>
  <c r="E1269" i="93"/>
  <c r="E1400" i="93"/>
  <c r="E1054" i="93"/>
  <c r="E1142" i="93"/>
  <c r="E1270" i="93"/>
  <c r="E1374" i="93"/>
  <c r="E1497" i="93"/>
  <c r="E1518" i="93"/>
  <c r="E1550" i="93"/>
  <c r="E1055" i="93"/>
  <c r="E1144" i="93"/>
  <c r="E1239" i="93"/>
  <c r="E1375" i="93"/>
  <c r="E1519" i="93"/>
  <c r="E1218" i="93"/>
  <c r="E944" i="93"/>
  <c r="E1219" i="93"/>
  <c r="E1079" i="93"/>
  <c r="E1475" i="93"/>
  <c r="E1081" i="93"/>
  <c r="E1250" i="93"/>
  <c r="E1327" i="93"/>
  <c r="E1531" i="93"/>
  <c r="E992" i="93"/>
  <c r="E1082" i="93"/>
  <c r="E1329" i="93"/>
  <c r="E1593" i="93"/>
  <c r="E950" i="93"/>
  <c r="E994" i="93"/>
  <c r="E1532" i="93"/>
  <c r="E1594" i="93"/>
  <c r="E959" i="93"/>
  <c r="E1093" i="93"/>
  <c r="E1351" i="93"/>
  <c r="E1659" i="93"/>
  <c r="E1256" i="93"/>
  <c r="E1673" i="93"/>
  <c r="E1499" i="93"/>
  <c r="E1431" i="93"/>
  <c r="E1134" i="93"/>
  <c r="E945" i="93"/>
  <c r="E1675" i="93"/>
  <c r="E1539" i="93"/>
  <c r="E1028" i="93"/>
  <c r="E1316" i="93"/>
  <c r="E1190" i="93"/>
  <c r="E1257" i="93"/>
  <c r="E1606" i="93"/>
  <c r="E1486" i="93"/>
  <c r="E952" i="93"/>
  <c r="E1477" i="93"/>
  <c r="E1487" i="93"/>
  <c r="E1302" i="93"/>
  <c r="E1149" i="93"/>
  <c r="E1021" i="93"/>
  <c r="E1260" i="93"/>
  <c r="E1549" i="93"/>
  <c r="E1182" i="93"/>
  <c r="E1403" i="93"/>
  <c r="E920" i="93"/>
  <c r="E1335" i="93"/>
  <c r="E1057" i="93"/>
  <c r="E1198" i="93"/>
  <c r="E1491" i="93"/>
  <c r="E1073" i="93"/>
  <c r="E1309" i="93"/>
  <c r="E996" i="93"/>
  <c r="E1425" i="93"/>
  <c r="E1159" i="93"/>
  <c r="E1167" i="93"/>
  <c r="E1240" i="93"/>
  <c r="E1103" i="93"/>
  <c r="E1508" i="93"/>
  <c r="E1194" i="93"/>
  <c r="E1346" i="93"/>
  <c r="E1390" i="93"/>
  <c r="E1541" i="93"/>
  <c r="E1451" i="93"/>
  <c r="E1246" i="93"/>
  <c r="E1004" i="93"/>
  <c r="E1355" i="93"/>
  <c r="E1555" i="93"/>
  <c r="E1482" i="93"/>
  <c r="E956" i="93"/>
  <c r="E1003" i="93"/>
  <c r="E1465" i="93"/>
  <c r="E1457" i="93"/>
  <c r="E1610" i="93"/>
  <c r="E899" i="93"/>
  <c r="E1213" i="93"/>
  <c r="E1102" i="93"/>
  <c r="E1454" i="93"/>
  <c r="E1602" i="93"/>
  <c r="E1311" i="93"/>
  <c r="E1483" i="93"/>
  <c r="E1501" i="93"/>
  <c r="E1101" i="93"/>
  <c r="E1469" i="93"/>
  <c r="E1318" i="93"/>
  <c r="E1036" i="93"/>
  <c r="E1207" i="93"/>
  <c r="E1147" i="93"/>
  <c r="E1509" i="93"/>
  <c r="E1470" i="93"/>
  <c r="E1033" i="93"/>
  <c r="E1237" i="93"/>
  <c r="E1528" i="93"/>
  <c r="E1118" i="93"/>
  <c r="E1556" i="93"/>
  <c r="E1358" i="93"/>
  <c r="E1007" i="93"/>
  <c r="E1354" i="93"/>
  <c r="E1585" i="93"/>
  <c r="E1098" i="93"/>
  <c r="E1367" i="93"/>
  <c r="E1002" i="93"/>
  <c r="E1173" i="93"/>
  <c r="E1543" i="93"/>
  <c r="E1229" i="93"/>
  <c r="E1466" i="93"/>
  <c r="E1559" i="93"/>
  <c r="E1105" i="93"/>
  <c r="E1262" i="93"/>
  <c r="E962" i="93"/>
  <c r="E1570" i="93"/>
  <c r="E1533" i="93"/>
  <c r="E1343" i="93"/>
  <c r="E897" i="93"/>
  <c r="E1598" i="93"/>
  <c r="E1063" i="93"/>
  <c r="E1040" i="93"/>
  <c r="E1259" i="93"/>
  <c r="E1155" i="93"/>
  <c r="E1371" i="93"/>
  <c r="E1059" i="93"/>
  <c r="E1125" i="93"/>
  <c r="E1282" i="93"/>
  <c r="E1417" i="93"/>
  <c r="E1494" i="93"/>
  <c r="E1438" i="93"/>
  <c r="E1151" i="93"/>
  <c r="E1290" i="93"/>
  <c r="E1412" i="93"/>
  <c r="E1174" i="93"/>
  <c r="E1479" i="93"/>
  <c r="E1169" i="93"/>
  <c r="E1195" i="93"/>
  <c r="E999" i="93"/>
  <c r="E918" i="93"/>
  <c r="E1160" i="93"/>
  <c r="E1372" i="93"/>
  <c r="E1275" i="93"/>
  <c r="E1113" i="93"/>
  <c r="E1077" i="93"/>
  <c r="E1191" i="93"/>
  <c r="E1615" i="93"/>
  <c r="E966" i="93"/>
  <c r="E967" i="93"/>
  <c r="E1030" i="93"/>
  <c r="E1048" i="93"/>
  <c r="E983" i="93"/>
  <c r="E1038" i="93"/>
  <c r="E1087" i="93"/>
  <c r="E1014" i="93"/>
  <c r="E1306" i="93"/>
  <c r="E1586" i="93"/>
  <c r="E1071" i="93"/>
  <c r="E998" i="93"/>
  <c r="E982" i="93"/>
  <c r="E1336" i="93"/>
  <c r="E1523" i="93"/>
  <c r="E1214" i="93"/>
  <c r="E1386" i="93"/>
  <c r="E1521" i="93"/>
  <c r="E1163" i="93"/>
  <c r="E1342" i="93"/>
  <c r="E1184" i="93"/>
  <c r="E1580" i="93"/>
  <c r="E1359" i="93"/>
  <c r="E1397" i="93"/>
  <c r="E1525" i="93"/>
  <c r="E1305" i="93"/>
  <c r="E1115" i="93"/>
  <c r="E1456" i="93"/>
  <c r="E1287" i="93"/>
  <c r="E1609" i="93"/>
  <c r="E997" i="93"/>
  <c r="E1158" i="93"/>
  <c r="E1370" i="93"/>
  <c r="E1034" i="93"/>
  <c r="E1197" i="93"/>
  <c r="E901" i="93"/>
  <c r="E917" i="93"/>
  <c r="E1068" i="93"/>
  <c r="E1076" i="93"/>
  <c r="E1443" i="93"/>
  <c r="E1353" i="93"/>
  <c r="E1278" i="93"/>
  <c r="E915" i="93"/>
  <c r="E898" i="93"/>
  <c r="E1051" i="93"/>
  <c r="E1091" i="93"/>
  <c r="E913" i="93"/>
  <c r="E914" i="93"/>
  <c r="E1162" i="93"/>
  <c r="E1455" i="93"/>
  <c r="E1468" i="93"/>
  <c r="E1273" i="93"/>
  <c r="E1391" i="93"/>
  <c r="E1612" i="93"/>
  <c r="E1341" i="93"/>
  <c r="E937" i="93"/>
  <c r="E904" i="93"/>
  <c r="E1515" i="93"/>
  <c r="E1271" i="93"/>
  <c r="E1373" i="93"/>
  <c r="E953" i="93"/>
  <c r="E1196" i="93"/>
  <c r="E1047" i="93"/>
  <c r="E1445" i="93"/>
  <c r="E1161" i="93"/>
  <c r="E1232" i="93"/>
  <c r="E927" i="93"/>
  <c r="E1069" i="93"/>
  <c r="E1297" i="93"/>
  <c r="E940" i="93"/>
  <c r="E964" i="93"/>
  <c r="E1127" i="93"/>
  <c r="E1126" i="93"/>
  <c r="E1070" i="93"/>
  <c r="E1607" i="93"/>
  <c r="E1013" i="93"/>
  <c r="E958" i="93"/>
  <c r="E1557" i="93"/>
  <c r="E1165" i="93"/>
  <c r="E1377" i="93"/>
  <c r="E1268" i="93"/>
  <c r="E1215" i="93"/>
  <c r="E1613" i="93"/>
  <c r="E911" i="93"/>
  <c r="E1231" i="93"/>
  <c r="E1437" i="93"/>
  <c r="E1017" i="93"/>
  <c r="E1406" i="93"/>
  <c r="E1107" i="93"/>
  <c r="E1291" i="93"/>
  <c r="E1545" i="93"/>
  <c r="E1025" i="93"/>
  <c r="E1357" i="93"/>
  <c r="E1467" i="93"/>
  <c r="E1177" i="93"/>
  <c r="E1571" i="93"/>
  <c r="E1100" i="93"/>
  <c r="E1413" i="93"/>
  <c r="E1340" i="93"/>
  <c r="C290" i="93"/>
  <c r="B290" i="93" s="1"/>
  <c r="C291" i="93"/>
  <c r="B291" i="93" s="1"/>
  <c r="C292" i="93"/>
  <c r="B292" i="93" s="1"/>
  <c r="C293" i="93"/>
  <c r="B293" i="93" s="1"/>
  <c r="C294" i="93"/>
  <c r="B294" i="93" s="1"/>
  <c r="C295" i="93"/>
  <c r="B295" i="93" s="1"/>
  <c r="C296" i="93"/>
  <c r="B296" i="93" s="1"/>
  <c r="C297" i="93"/>
  <c r="B297" i="93" s="1"/>
  <c r="C298" i="93"/>
  <c r="E298" i="93" s="1"/>
  <c r="C299" i="93"/>
  <c r="B299" i="93" s="1"/>
  <c r="C300" i="93"/>
  <c r="B300" i="93" s="1"/>
  <c r="C301" i="93"/>
  <c r="B301" i="93" s="1"/>
  <c r="C302" i="93"/>
  <c r="B302" i="93" s="1"/>
  <c r="C303" i="93"/>
  <c r="B303" i="93" s="1"/>
  <c r="C304" i="93"/>
  <c r="B304" i="93" s="1"/>
  <c r="C305" i="93"/>
  <c r="B305" i="93" s="1"/>
  <c r="C306" i="93"/>
  <c r="B306" i="93" s="1"/>
  <c r="C307" i="93"/>
  <c r="B307" i="93" s="1"/>
  <c r="C308" i="93"/>
  <c r="B308" i="93" s="1"/>
  <c r="C309" i="93"/>
  <c r="B309" i="93" s="1"/>
  <c r="C310" i="93"/>
  <c r="E310" i="93" s="1"/>
  <c r="C311" i="93"/>
  <c r="B311" i="93" s="1"/>
  <c r="C312" i="93"/>
  <c r="B312" i="93" s="1"/>
  <c r="C313" i="93"/>
  <c r="B313" i="93" s="1"/>
  <c r="C314" i="93"/>
  <c r="B314" i="93" s="1"/>
  <c r="C315" i="93"/>
  <c r="B315" i="93" s="1"/>
  <c r="C316" i="93"/>
  <c r="B316" i="93" s="1"/>
  <c r="C317" i="93"/>
  <c r="B317" i="93" s="1"/>
  <c r="C318" i="93"/>
  <c r="B318" i="93" s="1"/>
  <c r="C319" i="93"/>
  <c r="B319" i="93" s="1"/>
  <c r="C320" i="93"/>
  <c r="B320" i="93" s="1"/>
  <c r="C321" i="93"/>
  <c r="B321" i="93" s="1"/>
  <c r="C322" i="93"/>
  <c r="E322" i="93" s="1"/>
  <c r="C323" i="93"/>
  <c r="B323" i="93" s="1"/>
  <c r="C324" i="93"/>
  <c r="B324" i="93" s="1"/>
  <c r="C325" i="93"/>
  <c r="B325" i="93" s="1"/>
  <c r="C326" i="93"/>
  <c r="B326" i="93" s="1"/>
  <c r="C327" i="93"/>
  <c r="B327" i="93" s="1"/>
  <c r="C328" i="93"/>
  <c r="B328" i="93" s="1"/>
  <c r="C329" i="93"/>
  <c r="B329" i="93" s="1"/>
  <c r="C330" i="93"/>
  <c r="B330" i="93" s="1"/>
  <c r="C331" i="93"/>
  <c r="B331" i="93" s="1"/>
  <c r="C332" i="93"/>
  <c r="B332" i="93" s="1"/>
  <c r="C333" i="93"/>
  <c r="B333" i="93" s="1"/>
  <c r="C334" i="93"/>
  <c r="E334" i="93" s="1"/>
  <c r="C335" i="93"/>
  <c r="B335" i="93" s="1"/>
  <c r="C336" i="93"/>
  <c r="B336" i="93" s="1"/>
  <c r="C337" i="93"/>
  <c r="B337" i="93" s="1"/>
  <c r="C338" i="93"/>
  <c r="B338" i="93" s="1"/>
  <c r="C339" i="93"/>
  <c r="B339" i="93" s="1"/>
  <c r="C340" i="93"/>
  <c r="B340" i="93" s="1"/>
  <c r="C341" i="93"/>
  <c r="B341" i="93" s="1"/>
  <c r="C342" i="93"/>
  <c r="B342" i="93" s="1"/>
  <c r="C343" i="93"/>
  <c r="B343" i="93" s="1"/>
  <c r="C344" i="93"/>
  <c r="B344" i="93" s="1"/>
  <c r="C345" i="93"/>
  <c r="B345" i="93" s="1"/>
  <c r="C346" i="93"/>
  <c r="E346" i="93" s="1"/>
  <c r="C347" i="93"/>
  <c r="B347" i="93" s="1"/>
  <c r="C348" i="93"/>
  <c r="B348" i="93" s="1"/>
  <c r="C349" i="93"/>
  <c r="B349" i="93" s="1"/>
  <c r="C350" i="93"/>
  <c r="B350" i="93" s="1"/>
  <c r="C351" i="93"/>
  <c r="B351" i="93" s="1"/>
  <c r="C352" i="93"/>
  <c r="B352" i="93" s="1"/>
  <c r="C353" i="93"/>
  <c r="B353" i="93" s="1"/>
  <c r="C354" i="93"/>
  <c r="B354" i="93" s="1"/>
  <c r="C355" i="93"/>
  <c r="B355" i="93" s="1"/>
  <c r="C356" i="93"/>
  <c r="B356" i="93" s="1"/>
  <c r="C357" i="93"/>
  <c r="B357" i="93" s="1"/>
  <c r="C358" i="93"/>
  <c r="E358" i="93" s="1"/>
  <c r="C359" i="93"/>
  <c r="B359" i="93" s="1"/>
  <c r="C360" i="93"/>
  <c r="B360" i="93" s="1"/>
  <c r="C361" i="93"/>
  <c r="B361" i="93" s="1"/>
  <c r="C362" i="93"/>
  <c r="B362" i="93" s="1"/>
  <c r="C363" i="93"/>
  <c r="B363" i="93" s="1"/>
  <c r="C364" i="93"/>
  <c r="B364" i="93" s="1"/>
  <c r="C365" i="93"/>
  <c r="B365" i="93" s="1"/>
  <c r="C366" i="93"/>
  <c r="B366" i="93" s="1"/>
  <c r="C367" i="93"/>
  <c r="B367" i="93" s="1"/>
  <c r="C368" i="93"/>
  <c r="B368" i="93" s="1"/>
  <c r="C369" i="93"/>
  <c r="B369" i="93" s="1"/>
  <c r="C370" i="93"/>
  <c r="E370" i="93" s="1"/>
  <c r="C371" i="93"/>
  <c r="B371" i="93" s="1"/>
  <c r="C372" i="93"/>
  <c r="B372" i="93" s="1"/>
  <c r="C373" i="93"/>
  <c r="B373" i="93" s="1"/>
  <c r="C374" i="93"/>
  <c r="B374" i="93" s="1"/>
  <c r="C375" i="93"/>
  <c r="B375" i="93" s="1"/>
  <c r="C376" i="93"/>
  <c r="B376" i="93" s="1"/>
  <c r="C377" i="93"/>
  <c r="B377" i="93" s="1"/>
  <c r="C378" i="93"/>
  <c r="B378" i="93" s="1"/>
  <c r="C379" i="93"/>
  <c r="B379" i="93" s="1"/>
  <c r="C380" i="93"/>
  <c r="B380" i="93" s="1"/>
  <c r="C381" i="93"/>
  <c r="B381" i="93" s="1"/>
  <c r="C382" i="93"/>
  <c r="E382" i="93" s="1"/>
  <c r="C383" i="93"/>
  <c r="B383" i="93" s="1"/>
  <c r="C384" i="93"/>
  <c r="B384" i="93" s="1"/>
  <c r="C385" i="93"/>
  <c r="B385" i="93" s="1"/>
  <c r="C386" i="93"/>
  <c r="B386" i="93" s="1"/>
  <c r="C387" i="93"/>
  <c r="B387" i="93" s="1"/>
  <c r="C388" i="93"/>
  <c r="B388" i="93" s="1"/>
  <c r="C389" i="93"/>
  <c r="B389" i="93" s="1"/>
  <c r="C390" i="93"/>
  <c r="B390" i="93" s="1"/>
  <c r="C391" i="93"/>
  <c r="B391" i="93" s="1"/>
  <c r="C392" i="93"/>
  <c r="B392" i="93" s="1"/>
  <c r="C393" i="93"/>
  <c r="E393" i="93" s="1"/>
  <c r="C394" i="93"/>
  <c r="E394" i="93" s="1"/>
  <c r="C395" i="93"/>
  <c r="B395" i="93" s="1"/>
  <c r="C396" i="93"/>
  <c r="B396" i="93" s="1"/>
  <c r="C397" i="93"/>
  <c r="B397" i="93" s="1"/>
  <c r="C398" i="93"/>
  <c r="B398" i="93" s="1"/>
  <c r="C399" i="93"/>
  <c r="B399" i="93" s="1"/>
  <c r="C400" i="93"/>
  <c r="B400" i="93" s="1"/>
  <c r="C401" i="93"/>
  <c r="B401" i="93" s="1"/>
  <c r="C402" i="93"/>
  <c r="B402" i="93" s="1"/>
  <c r="C403" i="93"/>
  <c r="B403" i="93" s="1"/>
  <c r="C404" i="93"/>
  <c r="B404" i="93" s="1"/>
  <c r="C405" i="93"/>
  <c r="B405" i="93" s="1"/>
  <c r="C406" i="93"/>
  <c r="E406" i="93" s="1"/>
  <c r="C407" i="93"/>
  <c r="B407" i="93" s="1"/>
  <c r="C408" i="93"/>
  <c r="B408" i="93" s="1"/>
  <c r="C409" i="93"/>
  <c r="B409" i="93" s="1"/>
  <c r="C410" i="93"/>
  <c r="B410" i="93" s="1"/>
  <c r="C411" i="93"/>
  <c r="B411" i="93" s="1"/>
  <c r="C412" i="93"/>
  <c r="B412" i="93" s="1"/>
  <c r="C413" i="93"/>
  <c r="B413" i="93" s="1"/>
  <c r="C414" i="93"/>
  <c r="B414" i="93" s="1"/>
  <c r="C415" i="93"/>
  <c r="B415" i="93" s="1"/>
  <c r="C416" i="93"/>
  <c r="B416" i="93" s="1"/>
  <c r="C417" i="93"/>
  <c r="E417" i="93" s="1"/>
  <c r="C418" i="93"/>
  <c r="E418" i="93" s="1"/>
  <c r="C419" i="93"/>
  <c r="B419" i="93" s="1"/>
  <c r="C420" i="93"/>
  <c r="B420" i="93" s="1"/>
  <c r="C421" i="93"/>
  <c r="B421" i="93" s="1"/>
  <c r="C422" i="93"/>
  <c r="B422" i="93" s="1"/>
  <c r="C423" i="93"/>
  <c r="B423" i="93" s="1"/>
  <c r="C424" i="93"/>
  <c r="B424" i="93" s="1"/>
  <c r="C425" i="93"/>
  <c r="B425" i="93" s="1"/>
  <c r="C426" i="93"/>
  <c r="B426" i="93" s="1"/>
  <c r="C427" i="93"/>
  <c r="B427" i="93" s="1"/>
  <c r="C428" i="93"/>
  <c r="B428" i="93" s="1"/>
  <c r="C429" i="93"/>
  <c r="B429" i="93" s="1"/>
  <c r="C430" i="93"/>
  <c r="E430" i="93" s="1"/>
  <c r="C431" i="93"/>
  <c r="B431" i="93" s="1"/>
  <c r="C432" i="93"/>
  <c r="B432" i="93" s="1"/>
  <c r="C433" i="93"/>
  <c r="B433" i="93" s="1"/>
  <c r="C434" i="93"/>
  <c r="B434" i="93" s="1"/>
  <c r="C435" i="93"/>
  <c r="B435" i="93" s="1"/>
  <c r="C436" i="93"/>
  <c r="B436" i="93" s="1"/>
  <c r="C437" i="93"/>
  <c r="B437" i="93" s="1"/>
  <c r="C438" i="93"/>
  <c r="B438" i="93" s="1"/>
  <c r="C439" i="93"/>
  <c r="B439" i="93" s="1"/>
  <c r="C440" i="93"/>
  <c r="B440" i="93" s="1"/>
  <c r="C441" i="93"/>
  <c r="B441" i="93" s="1"/>
  <c r="C442" i="93"/>
  <c r="E442" i="93" s="1"/>
  <c r="C443" i="93"/>
  <c r="B443" i="93" s="1"/>
  <c r="C444" i="93"/>
  <c r="B444" i="93" s="1"/>
  <c r="C445" i="93"/>
  <c r="B445" i="93" s="1"/>
  <c r="C446" i="93"/>
  <c r="B446" i="93" s="1"/>
  <c r="C447" i="93"/>
  <c r="B447" i="93" s="1"/>
  <c r="C448" i="93"/>
  <c r="B448" i="93" s="1"/>
  <c r="C449" i="93"/>
  <c r="B449" i="93" s="1"/>
  <c r="C450" i="93"/>
  <c r="B450" i="93" s="1"/>
  <c r="C451" i="93"/>
  <c r="B451" i="93" s="1"/>
  <c r="C452" i="93"/>
  <c r="B452" i="93" s="1"/>
  <c r="C453" i="93"/>
  <c r="B453" i="93" s="1"/>
  <c r="C454" i="93"/>
  <c r="E454" i="93" s="1"/>
  <c r="C455" i="93"/>
  <c r="B455" i="93" s="1"/>
  <c r="C456" i="93"/>
  <c r="B456" i="93" s="1"/>
  <c r="C457" i="93"/>
  <c r="B457" i="93" s="1"/>
  <c r="C458" i="93"/>
  <c r="B458" i="93" s="1"/>
  <c r="C459" i="93"/>
  <c r="B459" i="93" s="1"/>
  <c r="C460" i="93"/>
  <c r="B460" i="93" s="1"/>
  <c r="C461" i="93"/>
  <c r="B461" i="93" s="1"/>
  <c r="C462" i="93"/>
  <c r="B462" i="93" s="1"/>
  <c r="C463" i="93"/>
  <c r="B463" i="93" s="1"/>
  <c r="C464" i="93"/>
  <c r="B464" i="93" s="1"/>
  <c r="C465" i="93"/>
  <c r="B465" i="93" s="1"/>
  <c r="C466" i="93"/>
  <c r="E466" i="93" s="1"/>
  <c r="C467" i="93"/>
  <c r="B467" i="93" s="1"/>
  <c r="C468" i="93"/>
  <c r="B468" i="93" s="1"/>
  <c r="C469" i="93"/>
  <c r="B469" i="93" s="1"/>
  <c r="C470" i="93"/>
  <c r="B470" i="93" s="1"/>
  <c r="C471" i="93"/>
  <c r="B471" i="93" s="1"/>
  <c r="C472" i="93"/>
  <c r="B472" i="93" s="1"/>
  <c r="C473" i="93"/>
  <c r="B473" i="93" s="1"/>
  <c r="C474" i="93"/>
  <c r="B474" i="93" s="1"/>
  <c r="C475" i="93"/>
  <c r="B475" i="93" s="1"/>
  <c r="C476" i="93"/>
  <c r="B476" i="93" s="1"/>
  <c r="C477" i="93"/>
  <c r="B477" i="93" s="1"/>
  <c r="C478" i="93"/>
  <c r="E478" i="93" s="1"/>
  <c r="C479" i="93"/>
  <c r="B479" i="93" s="1"/>
  <c r="C480" i="93"/>
  <c r="B480" i="93" s="1"/>
  <c r="C481" i="93"/>
  <c r="B481" i="93" s="1"/>
  <c r="C482" i="93"/>
  <c r="B482" i="93" s="1"/>
  <c r="C483" i="93"/>
  <c r="B483" i="93" s="1"/>
  <c r="C484" i="93"/>
  <c r="B484" i="93" s="1"/>
  <c r="C485" i="93"/>
  <c r="B485" i="93" s="1"/>
  <c r="C486" i="93"/>
  <c r="B486" i="93" s="1"/>
  <c r="C487" i="93"/>
  <c r="B487" i="93" s="1"/>
  <c r="C488" i="93"/>
  <c r="B488" i="93" s="1"/>
  <c r="C489" i="93"/>
  <c r="B489" i="93" s="1"/>
  <c r="C490" i="93"/>
  <c r="E490" i="93" s="1"/>
  <c r="C491" i="93"/>
  <c r="B491" i="93" s="1"/>
  <c r="C492" i="93"/>
  <c r="B492" i="93" s="1"/>
  <c r="C493" i="93"/>
  <c r="B493" i="93" s="1"/>
  <c r="C494" i="93"/>
  <c r="B494" i="93" s="1"/>
  <c r="C495" i="93"/>
  <c r="B495" i="93" s="1"/>
  <c r="C496" i="93"/>
  <c r="B496" i="93" s="1"/>
  <c r="C497" i="93"/>
  <c r="B497" i="93" s="1"/>
  <c r="C498" i="93"/>
  <c r="B498" i="93" s="1"/>
  <c r="C499" i="93"/>
  <c r="B499" i="93" s="1"/>
  <c r="C500" i="93"/>
  <c r="B500" i="93" s="1"/>
  <c r="C501" i="93"/>
  <c r="B501" i="93" s="1"/>
  <c r="C502" i="93"/>
  <c r="E502" i="93" s="1"/>
  <c r="C503" i="93"/>
  <c r="B503" i="93" s="1"/>
  <c r="C504" i="93"/>
  <c r="B504" i="93" s="1"/>
  <c r="C505" i="93"/>
  <c r="B505" i="93" s="1"/>
  <c r="C506" i="93"/>
  <c r="B506" i="93" s="1"/>
  <c r="C507" i="93"/>
  <c r="B507" i="93" s="1"/>
  <c r="C508" i="93"/>
  <c r="B508" i="93" s="1"/>
  <c r="C509" i="93"/>
  <c r="B509" i="93" s="1"/>
  <c r="C510" i="93"/>
  <c r="B510" i="93" s="1"/>
  <c r="C511" i="93"/>
  <c r="B511" i="93" s="1"/>
  <c r="C512" i="93"/>
  <c r="B512" i="93" s="1"/>
  <c r="C513" i="93"/>
  <c r="B513" i="93" s="1"/>
  <c r="C514" i="93"/>
  <c r="E514" i="93" s="1"/>
  <c r="C515" i="93"/>
  <c r="B515" i="93" s="1"/>
  <c r="C516" i="93"/>
  <c r="B516" i="93" s="1"/>
  <c r="C517" i="93"/>
  <c r="B517" i="93" s="1"/>
  <c r="C518" i="93"/>
  <c r="B518" i="93" s="1"/>
  <c r="C519" i="93"/>
  <c r="B519" i="93" s="1"/>
  <c r="C520" i="93"/>
  <c r="B520" i="93" s="1"/>
  <c r="C521" i="93"/>
  <c r="B521" i="93" s="1"/>
  <c r="C522" i="93"/>
  <c r="B522" i="93" s="1"/>
  <c r="C523" i="93"/>
  <c r="B523" i="93" s="1"/>
  <c r="C524" i="93"/>
  <c r="B524" i="93" s="1"/>
  <c r="C525" i="93"/>
  <c r="B525" i="93" s="1"/>
  <c r="C526" i="93"/>
  <c r="E526" i="93" s="1"/>
  <c r="C527" i="93"/>
  <c r="B527" i="93" s="1"/>
  <c r="C528" i="93"/>
  <c r="B528" i="93" s="1"/>
  <c r="C529" i="93"/>
  <c r="B529" i="93" s="1"/>
  <c r="C530" i="93"/>
  <c r="B530" i="93" s="1"/>
  <c r="C531" i="93"/>
  <c r="B531" i="93" s="1"/>
  <c r="C532" i="93"/>
  <c r="B532" i="93" s="1"/>
  <c r="C533" i="93"/>
  <c r="B533" i="93" s="1"/>
  <c r="C534" i="93"/>
  <c r="B534" i="93" s="1"/>
  <c r="C535" i="93"/>
  <c r="B535" i="93" s="1"/>
  <c r="C536" i="93"/>
  <c r="B536" i="93" s="1"/>
  <c r="C537" i="93"/>
  <c r="E537" i="93" s="1"/>
  <c r="C538" i="93"/>
  <c r="E538" i="93" s="1"/>
  <c r="C539" i="93"/>
  <c r="B539" i="93" s="1"/>
  <c r="C540" i="93"/>
  <c r="B540" i="93" s="1"/>
  <c r="C541" i="93"/>
  <c r="B541" i="93" s="1"/>
  <c r="C542" i="93"/>
  <c r="B542" i="93" s="1"/>
  <c r="C543" i="93"/>
  <c r="B543" i="93" s="1"/>
  <c r="C544" i="93"/>
  <c r="B544" i="93" s="1"/>
  <c r="C545" i="93"/>
  <c r="B545" i="93" s="1"/>
  <c r="C546" i="93"/>
  <c r="B546" i="93" s="1"/>
  <c r="C547" i="93"/>
  <c r="B547" i="93" s="1"/>
  <c r="C548" i="93"/>
  <c r="B548" i="93" s="1"/>
  <c r="C549" i="93"/>
  <c r="B549" i="93" s="1"/>
  <c r="C550" i="93"/>
  <c r="E550" i="93" s="1"/>
  <c r="C551" i="93"/>
  <c r="B551" i="93" s="1"/>
  <c r="C552" i="93"/>
  <c r="B552" i="93" s="1"/>
  <c r="C553" i="93"/>
  <c r="B553" i="93" s="1"/>
  <c r="C554" i="93"/>
  <c r="B554" i="93" s="1"/>
  <c r="C555" i="93"/>
  <c r="B555" i="93" s="1"/>
  <c r="C556" i="93"/>
  <c r="B556" i="93" s="1"/>
  <c r="C557" i="93"/>
  <c r="B557" i="93" s="1"/>
  <c r="C558" i="93"/>
  <c r="B558" i="93" s="1"/>
  <c r="C559" i="93"/>
  <c r="B559" i="93" s="1"/>
  <c r="C560" i="93"/>
  <c r="B560" i="93" s="1"/>
  <c r="C561" i="93"/>
  <c r="B561" i="93" s="1"/>
  <c r="C562" i="93"/>
  <c r="E562" i="93" s="1"/>
  <c r="C563" i="93"/>
  <c r="B563" i="93" s="1"/>
  <c r="C564" i="93"/>
  <c r="B564" i="93" s="1"/>
  <c r="C565" i="93"/>
  <c r="B565" i="93" s="1"/>
  <c r="C566" i="93"/>
  <c r="B566" i="93" s="1"/>
  <c r="C567" i="93"/>
  <c r="B567" i="93" s="1"/>
  <c r="C568" i="93"/>
  <c r="B568" i="93" s="1"/>
  <c r="C569" i="93"/>
  <c r="B569" i="93" s="1"/>
  <c r="C570" i="93"/>
  <c r="B570" i="93" s="1"/>
  <c r="C571" i="93"/>
  <c r="B571" i="93" s="1"/>
  <c r="C572" i="93"/>
  <c r="B572" i="93" s="1"/>
  <c r="C573" i="93"/>
  <c r="B573" i="93" s="1"/>
  <c r="C574" i="93"/>
  <c r="E574" i="93" s="1"/>
  <c r="C575" i="93"/>
  <c r="B575" i="93" s="1"/>
  <c r="C576" i="93"/>
  <c r="B576" i="93" s="1"/>
  <c r="C577" i="93"/>
  <c r="B577" i="93" s="1"/>
  <c r="C578" i="93"/>
  <c r="B578" i="93" s="1"/>
  <c r="C579" i="93"/>
  <c r="B579" i="93" s="1"/>
  <c r="C580" i="93"/>
  <c r="B580" i="93" s="1"/>
  <c r="C581" i="93"/>
  <c r="B581" i="93" s="1"/>
  <c r="C582" i="93"/>
  <c r="B582" i="93" s="1"/>
  <c r="C583" i="93"/>
  <c r="B583" i="93" s="1"/>
  <c r="C584" i="93"/>
  <c r="B584" i="93" s="1"/>
  <c r="C585" i="93"/>
  <c r="B585" i="93" s="1"/>
  <c r="C586" i="93"/>
  <c r="E586" i="93" s="1"/>
  <c r="C587" i="93"/>
  <c r="B587" i="93" s="1"/>
  <c r="C588" i="93"/>
  <c r="B588" i="93" s="1"/>
  <c r="C589" i="93"/>
  <c r="B589" i="93" s="1"/>
  <c r="C590" i="93"/>
  <c r="B590" i="93" s="1"/>
  <c r="C591" i="93"/>
  <c r="B591" i="93" s="1"/>
  <c r="C592" i="93"/>
  <c r="B592" i="93" s="1"/>
  <c r="C593" i="93"/>
  <c r="B593" i="93" s="1"/>
  <c r="C594" i="93"/>
  <c r="B594" i="93" s="1"/>
  <c r="C595" i="93"/>
  <c r="B595" i="93" s="1"/>
  <c r="C596" i="93"/>
  <c r="B596" i="93" s="1"/>
  <c r="C597" i="93"/>
  <c r="B597" i="93" s="1"/>
  <c r="C598" i="93"/>
  <c r="E598" i="93" s="1"/>
  <c r="C599" i="93"/>
  <c r="B599" i="93" s="1"/>
  <c r="C600" i="93"/>
  <c r="B600" i="93" s="1"/>
  <c r="C601" i="93"/>
  <c r="B601" i="93" s="1"/>
  <c r="C602" i="93"/>
  <c r="B602" i="93" s="1"/>
  <c r="C603" i="93"/>
  <c r="B603" i="93" s="1"/>
  <c r="C604" i="93"/>
  <c r="B604" i="93" s="1"/>
  <c r="C605" i="93"/>
  <c r="B605" i="93" s="1"/>
  <c r="C606" i="93"/>
  <c r="B606" i="93" s="1"/>
  <c r="C607" i="93"/>
  <c r="B607" i="93" s="1"/>
  <c r="C608" i="93"/>
  <c r="B608" i="93" s="1"/>
  <c r="C609" i="93"/>
  <c r="B609" i="93" s="1"/>
  <c r="C610" i="93"/>
  <c r="E610" i="93" s="1"/>
  <c r="C611" i="93"/>
  <c r="B611" i="93" s="1"/>
  <c r="C612" i="93"/>
  <c r="B612" i="93" s="1"/>
  <c r="C613" i="93"/>
  <c r="B613" i="93" s="1"/>
  <c r="C614" i="93"/>
  <c r="B614" i="93" s="1"/>
  <c r="C615" i="93"/>
  <c r="B615" i="93" s="1"/>
  <c r="C616" i="93"/>
  <c r="B616" i="93" s="1"/>
  <c r="C617" i="93"/>
  <c r="B617" i="93" s="1"/>
  <c r="C618" i="93"/>
  <c r="B618" i="93" s="1"/>
  <c r="C619" i="93"/>
  <c r="B619" i="93" s="1"/>
  <c r="C620" i="93"/>
  <c r="B620" i="93" s="1"/>
  <c r="C621" i="93"/>
  <c r="B621" i="93" s="1"/>
  <c r="C622" i="93"/>
  <c r="E622" i="93" s="1"/>
  <c r="C623" i="93"/>
  <c r="B623" i="93" s="1"/>
  <c r="C624" i="93"/>
  <c r="B624" i="93" s="1"/>
  <c r="C625" i="93"/>
  <c r="B625" i="93" s="1"/>
  <c r="C626" i="93"/>
  <c r="B626" i="93" s="1"/>
  <c r="C627" i="93"/>
  <c r="B627" i="93" s="1"/>
  <c r="C628" i="93"/>
  <c r="B628" i="93" s="1"/>
  <c r="C629" i="93"/>
  <c r="B629" i="93" s="1"/>
  <c r="C630" i="93"/>
  <c r="B630" i="93" s="1"/>
  <c r="C631" i="93"/>
  <c r="B631" i="93" s="1"/>
  <c r="C632" i="93"/>
  <c r="B632" i="93" s="1"/>
  <c r="C633" i="93"/>
  <c r="B633" i="93" s="1"/>
  <c r="C634" i="93"/>
  <c r="E634" i="93" s="1"/>
  <c r="C635" i="93"/>
  <c r="B635" i="93" s="1"/>
  <c r="C636" i="93"/>
  <c r="B636" i="93" s="1"/>
  <c r="C637" i="93"/>
  <c r="B637" i="93" s="1"/>
  <c r="C638" i="93"/>
  <c r="B638" i="93" s="1"/>
  <c r="C639" i="93"/>
  <c r="B639" i="93" s="1"/>
  <c r="C640" i="93"/>
  <c r="B640" i="93" s="1"/>
  <c r="C641" i="93"/>
  <c r="B641" i="93" s="1"/>
  <c r="C642" i="93"/>
  <c r="B642" i="93" s="1"/>
  <c r="C643" i="93"/>
  <c r="B643" i="93" s="1"/>
  <c r="C644" i="93"/>
  <c r="B644" i="93" s="1"/>
  <c r="C645" i="93"/>
  <c r="B645" i="93" s="1"/>
  <c r="C646" i="93"/>
  <c r="E646" i="93" s="1"/>
  <c r="C647" i="93"/>
  <c r="B647" i="93" s="1"/>
  <c r="C648" i="93"/>
  <c r="B648" i="93" s="1"/>
  <c r="C649" i="93"/>
  <c r="B649" i="93" s="1"/>
  <c r="C650" i="93"/>
  <c r="B650" i="93" s="1"/>
  <c r="C651" i="93"/>
  <c r="B651" i="93" s="1"/>
  <c r="C652" i="93"/>
  <c r="B652" i="93" s="1"/>
  <c r="C653" i="93"/>
  <c r="B653" i="93" s="1"/>
  <c r="C654" i="93"/>
  <c r="B654" i="93" s="1"/>
  <c r="C655" i="93"/>
  <c r="B655" i="93" s="1"/>
  <c r="C656" i="93"/>
  <c r="B656" i="93" s="1"/>
  <c r="C657" i="93"/>
  <c r="B657" i="93" s="1"/>
  <c r="C658" i="93"/>
  <c r="C659" i="93"/>
  <c r="B659" i="93" s="1"/>
  <c r="C660" i="93"/>
  <c r="B660" i="93" s="1"/>
  <c r="C661" i="93"/>
  <c r="B661" i="93" s="1"/>
  <c r="C662" i="93"/>
  <c r="B662" i="93" s="1"/>
  <c r="C663" i="93"/>
  <c r="B663" i="93" s="1"/>
  <c r="C664" i="93"/>
  <c r="B664" i="93" s="1"/>
  <c r="C665" i="93"/>
  <c r="B665" i="93" s="1"/>
  <c r="C666" i="93"/>
  <c r="B666" i="93" s="1"/>
  <c r="C667" i="93"/>
  <c r="B667" i="93" s="1"/>
  <c r="C668" i="93"/>
  <c r="B668" i="93" s="1"/>
  <c r="C669" i="93"/>
  <c r="B669" i="93" s="1"/>
  <c r="C670" i="93"/>
  <c r="C671" i="93"/>
  <c r="B671" i="93" s="1"/>
  <c r="C672" i="93"/>
  <c r="B672" i="93" s="1"/>
  <c r="C673" i="93"/>
  <c r="B673" i="93" s="1"/>
  <c r="C674" i="93"/>
  <c r="B674" i="93" s="1"/>
  <c r="C675" i="93"/>
  <c r="B675" i="93" s="1"/>
  <c r="C676" i="93"/>
  <c r="B676" i="93" s="1"/>
  <c r="C677" i="93"/>
  <c r="B677" i="93" s="1"/>
  <c r="C678" i="93"/>
  <c r="B678" i="93" s="1"/>
  <c r="C679" i="93"/>
  <c r="B679" i="93" s="1"/>
  <c r="C680" i="93"/>
  <c r="B680" i="93" s="1"/>
  <c r="C681" i="93"/>
  <c r="B681" i="93" s="1"/>
  <c r="C682" i="93"/>
  <c r="C683" i="93"/>
  <c r="B683" i="93" s="1"/>
  <c r="C684" i="93"/>
  <c r="B684" i="93" s="1"/>
  <c r="C685" i="93"/>
  <c r="B685" i="93" s="1"/>
  <c r="C686" i="93"/>
  <c r="B686" i="93" s="1"/>
  <c r="C687" i="93"/>
  <c r="B687" i="93" s="1"/>
  <c r="C688" i="93"/>
  <c r="B688" i="93" s="1"/>
  <c r="C689" i="93"/>
  <c r="B689" i="93" s="1"/>
  <c r="C690" i="93"/>
  <c r="B690" i="93" s="1"/>
  <c r="C691" i="93"/>
  <c r="B691" i="93" s="1"/>
  <c r="C692" i="93"/>
  <c r="B692" i="93" s="1"/>
  <c r="C693" i="93"/>
  <c r="B693" i="93" s="1"/>
  <c r="C694" i="93"/>
  <c r="C695" i="93"/>
  <c r="B695" i="93" s="1"/>
  <c r="C696" i="93"/>
  <c r="B696" i="93" s="1"/>
  <c r="C697" i="93"/>
  <c r="B697" i="93" s="1"/>
  <c r="C698" i="93"/>
  <c r="B698" i="93" s="1"/>
  <c r="C699" i="93"/>
  <c r="B699" i="93" s="1"/>
  <c r="C700" i="93"/>
  <c r="B700" i="93" s="1"/>
  <c r="C701" i="93"/>
  <c r="B701" i="93" s="1"/>
  <c r="C702" i="93"/>
  <c r="B702" i="93" s="1"/>
  <c r="C703" i="93"/>
  <c r="B703" i="93" s="1"/>
  <c r="C704" i="93"/>
  <c r="B704" i="93" s="1"/>
  <c r="C705" i="93"/>
  <c r="B705" i="93" s="1"/>
  <c r="C706" i="93"/>
  <c r="B706" i="93" s="1"/>
  <c r="C707" i="93"/>
  <c r="B707" i="93" s="1"/>
  <c r="C708" i="93"/>
  <c r="B708" i="93" s="1"/>
  <c r="C709" i="93"/>
  <c r="B709" i="93" s="1"/>
  <c r="C710" i="93"/>
  <c r="B710" i="93" s="1"/>
  <c r="C711" i="93"/>
  <c r="B711" i="93" s="1"/>
  <c r="C712" i="93"/>
  <c r="B712" i="93" s="1"/>
  <c r="C713" i="93"/>
  <c r="B713" i="93" s="1"/>
  <c r="C714" i="93"/>
  <c r="B714" i="93" s="1"/>
  <c r="C715" i="93"/>
  <c r="B715" i="93" s="1"/>
  <c r="C716" i="93"/>
  <c r="B716" i="93" s="1"/>
  <c r="C717" i="93"/>
  <c r="B717" i="93" s="1"/>
  <c r="C718" i="93"/>
  <c r="B718" i="93" s="1"/>
  <c r="C719" i="93"/>
  <c r="B719" i="93" s="1"/>
  <c r="C720" i="93"/>
  <c r="B720" i="93" s="1"/>
  <c r="C721" i="93"/>
  <c r="B721" i="93" s="1"/>
  <c r="C722" i="93"/>
  <c r="B722" i="93" s="1"/>
  <c r="C723" i="93"/>
  <c r="B723" i="93" s="1"/>
  <c r="C724" i="93"/>
  <c r="B724" i="93" s="1"/>
  <c r="C725" i="93"/>
  <c r="B725" i="93" s="1"/>
  <c r="C726" i="93"/>
  <c r="B726" i="93" s="1"/>
  <c r="C727" i="93"/>
  <c r="B727" i="93" s="1"/>
  <c r="C728" i="93"/>
  <c r="B728" i="93" s="1"/>
  <c r="C729" i="93"/>
  <c r="B729" i="93" s="1"/>
  <c r="C730" i="93"/>
  <c r="B730" i="93" s="1"/>
  <c r="C731" i="93"/>
  <c r="B731" i="93" s="1"/>
  <c r="C732" i="93"/>
  <c r="B732" i="93" s="1"/>
  <c r="C733" i="93"/>
  <c r="B733" i="93" s="1"/>
  <c r="C734" i="93"/>
  <c r="B734" i="93" s="1"/>
  <c r="C735" i="93"/>
  <c r="B735" i="93" s="1"/>
  <c r="C736" i="93"/>
  <c r="B736" i="93" s="1"/>
  <c r="C737" i="93"/>
  <c r="B737" i="93" s="1"/>
  <c r="C738" i="93"/>
  <c r="B738" i="93" s="1"/>
  <c r="C739" i="93"/>
  <c r="B739" i="93" s="1"/>
  <c r="C740" i="93"/>
  <c r="B740" i="93" s="1"/>
  <c r="C741" i="93"/>
  <c r="B741" i="93" s="1"/>
  <c r="C742" i="93"/>
  <c r="B742" i="93" s="1"/>
  <c r="C743" i="93"/>
  <c r="B743" i="93" s="1"/>
  <c r="C744" i="93"/>
  <c r="B744" i="93" s="1"/>
  <c r="C745" i="93"/>
  <c r="B745" i="93" s="1"/>
  <c r="C746" i="93"/>
  <c r="B746" i="93" s="1"/>
  <c r="C747" i="93"/>
  <c r="B747" i="93" s="1"/>
  <c r="C748" i="93"/>
  <c r="B748" i="93" s="1"/>
  <c r="C749" i="93"/>
  <c r="B749" i="93" s="1"/>
  <c r="C750" i="93"/>
  <c r="B750" i="93" s="1"/>
  <c r="C751" i="93"/>
  <c r="B751" i="93" s="1"/>
  <c r="C752" i="93"/>
  <c r="B752" i="93" s="1"/>
  <c r="C753" i="93"/>
  <c r="B753" i="93" s="1"/>
  <c r="C754" i="93"/>
  <c r="B754" i="93" s="1"/>
  <c r="C755" i="93"/>
  <c r="B755" i="93" s="1"/>
  <c r="C756" i="93"/>
  <c r="B756" i="93" s="1"/>
  <c r="C757" i="93"/>
  <c r="B757" i="93" s="1"/>
  <c r="C758" i="93"/>
  <c r="B758" i="93" s="1"/>
  <c r="C759" i="93"/>
  <c r="B759" i="93" s="1"/>
  <c r="C760" i="93"/>
  <c r="B760" i="93" s="1"/>
  <c r="C761" i="93"/>
  <c r="B761" i="93" s="1"/>
  <c r="C762" i="93"/>
  <c r="B762" i="93" s="1"/>
  <c r="C763" i="93"/>
  <c r="B763" i="93" s="1"/>
  <c r="C764" i="93"/>
  <c r="B764" i="93" s="1"/>
  <c r="C765" i="93"/>
  <c r="B765" i="93" s="1"/>
  <c r="C766" i="93"/>
  <c r="B766" i="93" s="1"/>
  <c r="C767" i="93"/>
  <c r="B767" i="93" s="1"/>
  <c r="C768" i="93"/>
  <c r="B768" i="93" s="1"/>
  <c r="C769" i="93"/>
  <c r="B769" i="93" s="1"/>
  <c r="C770" i="93"/>
  <c r="B770" i="93" s="1"/>
  <c r="C771" i="93"/>
  <c r="B771" i="93" s="1"/>
  <c r="C772" i="93"/>
  <c r="B772" i="93" s="1"/>
  <c r="C773" i="93"/>
  <c r="B773" i="93" s="1"/>
  <c r="C774" i="93"/>
  <c r="B774" i="93" s="1"/>
  <c r="C775" i="93"/>
  <c r="B775" i="93" s="1"/>
  <c r="C776" i="93"/>
  <c r="B776" i="93" s="1"/>
  <c r="C777" i="93"/>
  <c r="B777" i="93" s="1"/>
  <c r="C778" i="93"/>
  <c r="B778" i="93" s="1"/>
  <c r="C779" i="93"/>
  <c r="B779" i="93" s="1"/>
  <c r="C780" i="93"/>
  <c r="B780" i="93" s="1"/>
  <c r="C781" i="93"/>
  <c r="B781" i="93" s="1"/>
  <c r="C782" i="93"/>
  <c r="B782" i="93" s="1"/>
  <c r="C783" i="93"/>
  <c r="B783" i="93" s="1"/>
  <c r="C784" i="93"/>
  <c r="B784" i="93" s="1"/>
  <c r="C785" i="93"/>
  <c r="B785" i="93" s="1"/>
  <c r="C786" i="93"/>
  <c r="B786" i="93" s="1"/>
  <c r="C787" i="93"/>
  <c r="B787" i="93" s="1"/>
  <c r="C788" i="93"/>
  <c r="B788" i="93" s="1"/>
  <c r="C789" i="93"/>
  <c r="B789" i="93" s="1"/>
  <c r="C790" i="93"/>
  <c r="B790" i="93" s="1"/>
  <c r="C791" i="93"/>
  <c r="B791" i="93" s="1"/>
  <c r="C792" i="93"/>
  <c r="B792" i="93" s="1"/>
  <c r="C793" i="93"/>
  <c r="B793" i="93" s="1"/>
  <c r="C794" i="93"/>
  <c r="B794" i="93" s="1"/>
  <c r="C795" i="93"/>
  <c r="B795" i="93" s="1"/>
  <c r="C796" i="93"/>
  <c r="B796" i="93" s="1"/>
  <c r="C797" i="93"/>
  <c r="B797" i="93" s="1"/>
  <c r="C798" i="93"/>
  <c r="B798" i="93" s="1"/>
  <c r="C799" i="93"/>
  <c r="B799" i="93" s="1"/>
  <c r="C800" i="93"/>
  <c r="B800" i="93" s="1"/>
  <c r="C801" i="93"/>
  <c r="B801" i="93" s="1"/>
  <c r="C802" i="93"/>
  <c r="B802" i="93" s="1"/>
  <c r="C803" i="93"/>
  <c r="B803" i="93" s="1"/>
  <c r="C804" i="93"/>
  <c r="B804" i="93" s="1"/>
  <c r="C805" i="93"/>
  <c r="B805" i="93" s="1"/>
  <c r="C806" i="93"/>
  <c r="B806" i="93" s="1"/>
  <c r="C807" i="93"/>
  <c r="B807" i="93" s="1"/>
  <c r="C808" i="93"/>
  <c r="B808" i="93" s="1"/>
  <c r="C809" i="93"/>
  <c r="B809" i="93" s="1"/>
  <c r="C810" i="93"/>
  <c r="B810" i="93" s="1"/>
  <c r="C811" i="93"/>
  <c r="B811" i="93" s="1"/>
  <c r="C812" i="93"/>
  <c r="B812" i="93" s="1"/>
  <c r="C813" i="93"/>
  <c r="B813" i="93" s="1"/>
  <c r="C814" i="93"/>
  <c r="B814" i="93" s="1"/>
  <c r="C815" i="93"/>
  <c r="B815" i="93" s="1"/>
  <c r="C816" i="93"/>
  <c r="B816" i="93" s="1"/>
  <c r="C817" i="93"/>
  <c r="B817" i="93" s="1"/>
  <c r="C818" i="93"/>
  <c r="B818" i="93" s="1"/>
  <c r="C819" i="93"/>
  <c r="B819" i="93" s="1"/>
  <c r="C820" i="93"/>
  <c r="B820" i="93" s="1"/>
  <c r="C821" i="93"/>
  <c r="B821" i="93" s="1"/>
  <c r="C822" i="93"/>
  <c r="B822" i="93" s="1"/>
  <c r="C823" i="93"/>
  <c r="B823" i="93" s="1"/>
  <c r="C824" i="93"/>
  <c r="B824" i="93" s="1"/>
  <c r="C825" i="93"/>
  <c r="B825" i="93" s="1"/>
  <c r="C826" i="93"/>
  <c r="B826" i="93" s="1"/>
  <c r="C827" i="93"/>
  <c r="B827" i="93" s="1"/>
  <c r="C828" i="93"/>
  <c r="B828" i="93" s="1"/>
  <c r="C829" i="93"/>
  <c r="B829" i="93" s="1"/>
  <c r="C830" i="93"/>
  <c r="B830" i="93" s="1"/>
  <c r="C831" i="93"/>
  <c r="B831" i="93" s="1"/>
  <c r="C832" i="93"/>
  <c r="B832" i="93" s="1"/>
  <c r="C833" i="93"/>
  <c r="B833" i="93" s="1"/>
  <c r="C834" i="93"/>
  <c r="B834" i="93" s="1"/>
  <c r="C835" i="93"/>
  <c r="B835" i="93" s="1"/>
  <c r="C836" i="93"/>
  <c r="B836" i="93" s="1"/>
  <c r="C837" i="93"/>
  <c r="B837" i="93" s="1"/>
  <c r="C838" i="93"/>
  <c r="B838" i="93" s="1"/>
  <c r="C839" i="93"/>
  <c r="B839" i="93" s="1"/>
  <c r="C840" i="93"/>
  <c r="B840" i="93" s="1"/>
  <c r="C841" i="93"/>
  <c r="B841" i="93" s="1"/>
  <c r="C842" i="93"/>
  <c r="B842" i="93" s="1"/>
  <c r="C843" i="93"/>
  <c r="B843" i="93" s="1"/>
  <c r="C844" i="93"/>
  <c r="B844" i="93" s="1"/>
  <c r="C845" i="93"/>
  <c r="B845" i="93" s="1"/>
  <c r="C846" i="93"/>
  <c r="B846" i="93" s="1"/>
  <c r="C847" i="93"/>
  <c r="B847" i="93" s="1"/>
  <c r="C848" i="93"/>
  <c r="B848" i="93" s="1"/>
  <c r="C849" i="93"/>
  <c r="B849" i="93" s="1"/>
  <c r="C850" i="93"/>
  <c r="B850" i="93" s="1"/>
  <c r="C851" i="93"/>
  <c r="B851" i="93" s="1"/>
  <c r="C852" i="93"/>
  <c r="B852" i="93" s="1"/>
  <c r="C853" i="93"/>
  <c r="B853" i="93" s="1"/>
  <c r="C854" i="93"/>
  <c r="B854" i="93" s="1"/>
  <c r="C855" i="93"/>
  <c r="B855" i="93" s="1"/>
  <c r="C856" i="93"/>
  <c r="B856" i="93" s="1"/>
  <c r="C857" i="93"/>
  <c r="B857" i="93" s="1"/>
  <c r="C858" i="93"/>
  <c r="B858" i="93" s="1"/>
  <c r="C859" i="93"/>
  <c r="B859" i="93" s="1"/>
  <c r="C860" i="93"/>
  <c r="B860" i="93" s="1"/>
  <c r="C861" i="93"/>
  <c r="B861" i="93" s="1"/>
  <c r="C862" i="93"/>
  <c r="B862" i="93" s="1"/>
  <c r="C863" i="93"/>
  <c r="B863" i="93" s="1"/>
  <c r="C864" i="93"/>
  <c r="B864" i="93" s="1"/>
  <c r="C865" i="93"/>
  <c r="B865" i="93" s="1"/>
  <c r="C866" i="93"/>
  <c r="B866" i="93" s="1"/>
  <c r="C867" i="93"/>
  <c r="B867" i="93" s="1"/>
  <c r="C868" i="93"/>
  <c r="B868" i="93" s="1"/>
  <c r="C869" i="93"/>
  <c r="B869" i="93" s="1"/>
  <c r="C870" i="93"/>
  <c r="B870" i="93" s="1"/>
  <c r="C871" i="93"/>
  <c r="B871" i="93" s="1"/>
  <c r="C872" i="93"/>
  <c r="B872" i="93" s="1"/>
  <c r="C873" i="93"/>
  <c r="B873" i="93" s="1"/>
  <c r="C874" i="93"/>
  <c r="B874" i="93" s="1"/>
  <c r="C875" i="93"/>
  <c r="B875" i="93" s="1"/>
  <c r="C876" i="93"/>
  <c r="B876" i="93" s="1"/>
  <c r="C877" i="93"/>
  <c r="B877" i="93" s="1"/>
  <c r="C878" i="93"/>
  <c r="B878" i="93" s="1"/>
  <c r="C879" i="93"/>
  <c r="B879" i="93" s="1"/>
  <c r="C880" i="93"/>
  <c r="B880" i="93" s="1"/>
  <c r="C881" i="93"/>
  <c r="B881" i="93" s="1"/>
  <c r="C882" i="93"/>
  <c r="B882" i="93" s="1"/>
  <c r="C883" i="93"/>
  <c r="B883" i="93" s="1"/>
  <c r="C884" i="93"/>
  <c r="B884" i="93" s="1"/>
  <c r="C885" i="93"/>
  <c r="B885" i="93" s="1"/>
  <c r="C886" i="93"/>
  <c r="B886" i="93" s="1"/>
  <c r="C887" i="93"/>
  <c r="B887" i="93" s="1"/>
  <c r="C888" i="93"/>
  <c r="B888" i="93" s="1"/>
  <c r="C889" i="93"/>
  <c r="B889" i="93" s="1"/>
  <c r="C890" i="93"/>
  <c r="B890" i="93" s="1"/>
  <c r="C891" i="93"/>
  <c r="B891" i="93" s="1"/>
  <c r="C892" i="93"/>
  <c r="B892" i="93" s="1"/>
  <c r="C893" i="93"/>
  <c r="B893" i="93" s="1"/>
  <c r="C894" i="93"/>
  <c r="B894" i="93" s="1"/>
  <c r="C895" i="93"/>
  <c r="B895" i="93" s="1"/>
  <c r="C896" i="93"/>
  <c r="B896" i="93" s="1"/>
  <c r="D290" i="93"/>
  <c r="D291" i="93"/>
  <c r="D292" i="93"/>
  <c r="D293" i="93"/>
  <c r="D294" i="93"/>
  <c r="D295" i="93"/>
  <c r="D296" i="93"/>
  <c r="D297" i="93"/>
  <c r="D298" i="93"/>
  <c r="D299" i="93"/>
  <c r="D300" i="93"/>
  <c r="D301" i="93"/>
  <c r="D302" i="93"/>
  <c r="D303" i="93"/>
  <c r="D304" i="93"/>
  <c r="D305" i="93"/>
  <c r="D306" i="93"/>
  <c r="D307" i="93"/>
  <c r="D308" i="93"/>
  <c r="D309" i="93"/>
  <c r="D310" i="93"/>
  <c r="D311" i="93"/>
  <c r="D312" i="93"/>
  <c r="D313" i="93"/>
  <c r="D314" i="93"/>
  <c r="D315" i="93"/>
  <c r="D316" i="93"/>
  <c r="D317" i="93"/>
  <c r="D318" i="93"/>
  <c r="D319" i="93"/>
  <c r="D320" i="93"/>
  <c r="D321" i="93"/>
  <c r="D322" i="93"/>
  <c r="D323" i="93"/>
  <c r="D324" i="93"/>
  <c r="D325" i="93"/>
  <c r="D326" i="93"/>
  <c r="D327" i="93"/>
  <c r="D328" i="93"/>
  <c r="D329" i="93"/>
  <c r="D330" i="93"/>
  <c r="D331" i="93"/>
  <c r="D332" i="93"/>
  <c r="D333" i="93"/>
  <c r="D334" i="93"/>
  <c r="D335" i="93"/>
  <c r="D336" i="93"/>
  <c r="D337" i="93"/>
  <c r="D338" i="93"/>
  <c r="D339" i="93"/>
  <c r="D340" i="93"/>
  <c r="D341" i="93"/>
  <c r="D342" i="93"/>
  <c r="D343" i="93"/>
  <c r="D344" i="93"/>
  <c r="D345" i="93"/>
  <c r="D346" i="93"/>
  <c r="D347" i="93"/>
  <c r="D348" i="93"/>
  <c r="D349" i="93"/>
  <c r="D350" i="93"/>
  <c r="D351" i="93"/>
  <c r="D352" i="93"/>
  <c r="D353" i="93"/>
  <c r="D354" i="93"/>
  <c r="D355" i="93"/>
  <c r="D356" i="93"/>
  <c r="D357" i="93"/>
  <c r="D358" i="93"/>
  <c r="D359" i="93"/>
  <c r="D360" i="93"/>
  <c r="D361" i="93"/>
  <c r="D362" i="93"/>
  <c r="D363" i="93"/>
  <c r="D364" i="93"/>
  <c r="D365" i="93"/>
  <c r="D366" i="93"/>
  <c r="D367" i="93"/>
  <c r="D368" i="93"/>
  <c r="D369" i="93"/>
  <c r="D370" i="93"/>
  <c r="D371" i="93"/>
  <c r="D372" i="93"/>
  <c r="D373" i="93"/>
  <c r="D374" i="93"/>
  <c r="D375" i="93"/>
  <c r="D376" i="93"/>
  <c r="D377" i="93"/>
  <c r="D378" i="93"/>
  <c r="D379" i="93"/>
  <c r="D380" i="93"/>
  <c r="D381" i="93"/>
  <c r="D382" i="93"/>
  <c r="D383" i="93"/>
  <c r="D384" i="93"/>
  <c r="D385" i="93"/>
  <c r="D386" i="93"/>
  <c r="D387" i="93"/>
  <c r="D388" i="93"/>
  <c r="D389" i="93"/>
  <c r="D390" i="93"/>
  <c r="D391" i="93"/>
  <c r="D392" i="93"/>
  <c r="D393" i="93"/>
  <c r="D394" i="93"/>
  <c r="D395" i="93"/>
  <c r="D396" i="93"/>
  <c r="D397" i="93"/>
  <c r="D398" i="93"/>
  <c r="D399" i="93"/>
  <c r="D400" i="93"/>
  <c r="D401" i="93"/>
  <c r="D402" i="93"/>
  <c r="D403" i="93"/>
  <c r="D404" i="93"/>
  <c r="D405" i="93"/>
  <c r="D406" i="93"/>
  <c r="D407" i="93"/>
  <c r="D408" i="93"/>
  <c r="D409" i="93"/>
  <c r="D410" i="93"/>
  <c r="D411" i="93"/>
  <c r="D412" i="93"/>
  <c r="D413" i="93"/>
  <c r="D414" i="93"/>
  <c r="D415" i="93"/>
  <c r="D416" i="93"/>
  <c r="D417" i="93"/>
  <c r="D418" i="93"/>
  <c r="D419" i="93"/>
  <c r="D420" i="93"/>
  <c r="D421" i="93"/>
  <c r="D422" i="93"/>
  <c r="D423" i="93"/>
  <c r="D424" i="93"/>
  <c r="D425" i="93"/>
  <c r="D426" i="93"/>
  <c r="D427" i="93"/>
  <c r="D428" i="93"/>
  <c r="D429" i="93"/>
  <c r="D430" i="93"/>
  <c r="D431" i="93"/>
  <c r="D432" i="93"/>
  <c r="D433" i="93"/>
  <c r="D434" i="93"/>
  <c r="D435" i="93"/>
  <c r="D436" i="93"/>
  <c r="D437" i="93"/>
  <c r="D438" i="93"/>
  <c r="D439" i="93"/>
  <c r="D440" i="93"/>
  <c r="D441" i="93"/>
  <c r="D442" i="93"/>
  <c r="D443" i="93"/>
  <c r="D444" i="93"/>
  <c r="D445" i="93"/>
  <c r="D446" i="93"/>
  <c r="D447" i="93"/>
  <c r="D448" i="93"/>
  <c r="D449" i="93"/>
  <c r="D450" i="93"/>
  <c r="D451" i="93"/>
  <c r="D452" i="93"/>
  <c r="D453" i="93"/>
  <c r="D454" i="93"/>
  <c r="D455" i="93"/>
  <c r="D456" i="93"/>
  <c r="D457" i="93"/>
  <c r="D458" i="93"/>
  <c r="D459" i="93"/>
  <c r="D460" i="93"/>
  <c r="D461" i="93"/>
  <c r="D462" i="93"/>
  <c r="D463" i="93"/>
  <c r="D464" i="93"/>
  <c r="D465" i="93"/>
  <c r="D466" i="93"/>
  <c r="D467" i="93"/>
  <c r="D468" i="93"/>
  <c r="D469" i="93"/>
  <c r="D470" i="93"/>
  <c r="D471" i="93"/>
  <c r="D472" i="93"/>
  <c r="D473" i="93"/>
  <c r="D474" i="93"/>
  <c r="D475" i="93"/>
  <c r="D476" i="93"/>
  <c r="D477" i="93"/>
  <c r="D478" i="93"/>
  <c r="D479" i="93"/>
  <c r="D480" i="93"/>
  <c r="D481" i="93"/>
  <c r="D482" i="93"/>
  <c r="D483" i="93"/>
  <c r="D484" i="93"/>
  <c r="D485" i="93"/>
  <c r="D486" i="93"/>
  <c r="D487" i="93"/>
  <c r="D488" i="93"/>
  <c r="D489" i="93"/>
  <c r="D490" i="93"/>
  <c r="D491" i="93"/>
  <c r="D492" i="93"/>
  <c r="D493" i="93"/>
  <c r="D494" i="93"/>
  <c r="D495" i="93"/>
  <c r="D496" i="93"/>
  <c r="D497" i="93"/>
  <c r="D498" i="93"/>
  <c r="D499" i="93"/>
  <c r="D500" i="93"/>
  <c r="D501" i="93"/>
  <c r="D502" i="93"/>
  <c r="D503" i="93"/>
  <c r="D504" i="93"/>
  <c r="D505" i="93"/>
  <c r="D506" i="93"/>
  <c r="D507" i="93"/>
  <c r="D508" i="93"/>
  <c r="D509" i="93"/>
  <c r="D510" i="93"/>
  <c r="D511" i="93"/>
  <c r="D512" i="93"/>
  <c r="D513" i="93"/>
  <c r="D514" i="93"/>
  <c r="D515" i="93"/>
  <c r="D516" i="93"/>
  <c r="D517" i="93"/>
  <c r="D518" i="93"/>
  <c r="D519" i="93"/>
  <c r="D520" i="93"/>
  <c r="D521" i="93"/>
  <c r="D522" i="93"/>
  <c r="D523" i="93"/>
  <c r="D524" i="93"/>
  <c r="D525" i="93"/>
  <c r="D526" i="93"/>
  <c r="D527" i="93"/>
  <c r="D528" i="93"/>
  <c r="D529" i="93"/>
  <c r="D530" i="93"/>
  <c r="D531" i="93"/>
  <c r="D532" i="93"/>
  <c r="D533" i="93"/>
  <c r="D534" i="93"/>
  <c r="D535" i="93"/>
  <c r="D536" i="93"/>
  <c r="D537" i="93"/>
  <c r="D538" i="93"/>
  <c r="D539" i="93"/>
  <c r="D540" i="93"/>
  <c r="D541" i="93"/>
  <c r="D542" i="93"/>
  <c r="D543" i="93"/>
  <c r="D544" i="93"/>
  <c r="D545" i="93"/>
  <c r="D546" i="93"/>
  <c r="D547" i="93"/>
  <c r="D548" i="93"/>
  <c r="D549" i="93"/>
  <c r="D550" i="93"/>
  <c r="D551" i="93"/>
  <c r="D552" i="93"/>
  <c r="D553" i="93"/>
  <c r="D554" i="93"/>
  <c r="D555" i="93"/>
  <c r="D556" i="93"/>
  <c r="D557" i="93"/>
  <c r="D558" i="93"/>
  <c r="D559" i="93"/>
  <c r="D560" i="93"/>
  <c r="D561" i="93"/>
  <c r="D562" i="93"/>
  <c r="D563" i="93"/>
  <c r="D564" i="93"/>
  <c r="D565" i="93"/>
  <c r="D566" i="93"/>
  <c r="D567" i="93"/>
  <c r="D568" i="93"/>
  <c r="D569" i="93"/>
  <c r="D570" i="93"/>
  <c r="D571" i="93"/>
  <c r="D572" i="93"/>
  <c r="D573" i="93"/>
  <c r="D574" i="93"/>
  <c r="D575" i="93"/>
  <c r="D576" i="93"/>
  <c r="D577" i="93"/>
  <c r="D578" i="93"/>
  <c r="D579" i="93"/>
  <c r="D580" i="93"/>
  <c r="D581" i="93"/>
  <c r="D582" i="93"/>
  <c r="D583" i="93"/>
  <c r="D584" i="93"/>
  <c r="D585" i="93"/>
  <c r="D586" i="93"/>
  <c r="D587" i="93"/>
  <c r="D588" i="93"/>
  <c r="D589" i="93"/>
  <c r="D590" i="93"/>
  <c r="D591" i="93"/>
  <c r="D592" i="93"/>
  <c r="D593" i="93"/>
  <c r="D594" i="93"/>
  <c r="D595" i="93"/>
  <c r="D596" i="93"/>
  <c r="D597" i="93"/>
  <c r="D598" i="93"/>
  <c r="D599" i="93"/>
  <c r="D600" i="93"/>
  <c r="D601" i="93"/>
  <c r="D602" i="93"/>
  <c r="D603" i="93"/>
  <c r="D604" i="93"/>
  <c r="D605" i="93"/>
  <c r="D606" i="93"/>
  <c r="D607" i="93"/>
  <c r="D608" i="93"/>
  <c r="D609" i="93"/>
  <c r="D610" i="93"/>
  <c r="D611" i="93"/>
  <c r="D612" i="93"/>
  <c r="D613" i="93"/>
  <c r="D614" i="93"/>
  <c r="D615" i="93"/>
  <c r="D616" i="93"/>
  <c r="D617" i="93"/>
  <c r="D618" i="93"/>
  <c r="D619" i="93"/>
  <c r="D620" i="93"/>
  <c r="D621" i="93"/>
  <c r="D622" i="93"/>
  <c r="D623" i="93"/>
  <c r="D624" i="93"/>
  <c r="D625" i="93"/>
  <c r="D626" i="93"/>
  <c r="D627" i="93"/>
  <c r="D628" i="93"/>
  <c r="D629" i="93"/>
  <c r="D630" i="93"/>
  <c r="D631" i="93"/>
  <c r="D632" i="93"/>
  <c r="D633" i="93"/>
  <c r="D634" i="93"/>
  <c r="D635" i="93"/>
  <c r="D636" i="93"/>
  <c r="D637" i="93"/>
  <c r="D638" i="93"/>
  <c r="D639" i="93"/>
  <c r="D640" i="93"/>
  <c r="D641" i="93"/>
  <c r="D642" i="93"/>
  <c r="D643" i="93"/>
  <c r="D644" i="93"/>
  <c r="D645" i="93"/>
  <c r="D646" i="93"/>
  <c r="D647" i="93"/>
  <c r="D648" i="93"/>
  <c r="D649" i="93"/>
  <c r="D650" i="93"/>
  <c r="D651" i="93"/>
  <c r="D652" i="93"/>
  <c r="D653" i="93"/>
  <c r="D654" i="93"/>
  <c r="D655" i="93"/>
  <c r="D656" i="93"/>
  <c r="D657" i="93"/>
  <c r="D658" i="93"/>
  <c r="D659" i="93"/>
  <c r="D660" i="93"/>
  <c r="D661" i="93"/>
  <c r="D662" i="93"/>
  <c r="D663" i="93"/>
  <c r="D664" i="93"/>
  <c r="D665" i="93"/>
  <c r="D666" i="93"/>
  <c r="D667" i="93"/>
  <c r="D668" i="93"/>
  <c r="D669" i="93"/>
  <c r="D670" i="93"/>
  <c r="D671" i="93"/>
  <c r="D672" i="93"/>
  <c r="D673" i="93"/>
  <c r="D674" i="93"/>
  <c r="D675" i="93"/>
  <c r="D676" i="93"/>
  <c r="D677" i="93"/>
  <c r="D678" i="93"/>
  <c r="D679" i="93"/>
  <c r="D680" i="93"/>
  <c r="D681" i="93"/>
  <c r="D682" i="93"/>
  <c r="D683" i="93"/>
  <c r="D684" i="93"/>
  <c r="D685" i="93"/>
  <c r="D686" i="93"/>
  <c r="D687" i="93"/>
  <c r="D688" i="93"/>
  <c r="D689" i="93"/>
  <c r="D690" i="93"/>
  <c r="D691" i="93"/>
  <c r="D692" i="93"/>
  <c r="D693" i="93"/>
  <c r="D694" i="93"/>
  <c r="D695" i="93"/>
  <c r="D696" i="93"/>
  <c r="D697" i="93"/>
  <c r="D698" i="93"/>
  <c r="D699" i="93"/>
  <c r="D700" i="93"/>
  <c r="D701" i="93"/>
  <c r="D702" i="93"/>
  <c r="D703" i="93"/>
  <c r="D704" i="93"/>
  <c r="D705" i="93"/>
  <c r="D706" i="93"/>
  <c r="D707" i="93"/>
  <c r="D708" i="93"/>
  <c r="D709" i="93"/>
  <c r="D710" i="93"/>
  <c r="D711" i="93"/>
  <c r="D712" i="93"/>
  <c r="D713" i="93"/>
  <c r="D714" i="93"/>
  <c r="D715" i="93"/>
  <c r="D716" i="93"/>
  <c r="D717" i="93"/>
  <c r="D718" i="93"/>
  <c r="D719" i="93"/>
  <c r="D720" i="93"/>
  <c r="D721" i="93"/>
  <c r="D722" i="93"/>
  <c r="D723" i="93"/>
  <c r="D724" i="93"/>
  <c r="D725" i="93"/>
  <c r="D726" i="93"/>
  <c r="D727" i="93"/>
  <c r="D728" i="93"/>
  <c r="D729" i="93"/>
  <c r="D730" i="93"/>
  <c r="D731" i="93"/>
  <c r="D732" i="93"/>
  <c r="D733" i="93"/>
  <c r="D734" i="93"/>
  <c r="D735" i="93"/>
  <c r="D736" i="93"/>
  <c r="D737" i="93"/>
  <c r="D738" i="93"/>
  <c r="D739" i="93"/>
  <c r="D740" i="93"/>
  <c r="D741" i="93"/>
  <c r="D742" i="93"/>
  <c r="D743" i="93"/>
  <c r="D744" i="93"/>
  <c r="D745" i="93"/>
  <c r="D746" i="93"/>
  <c r="D747" i="93"/>
  <c r="D748" i="93"/>
  <c r="D749" i="93"/>
  <c r="D750" i="93"/>
  <c r="D751" i="93"/>
  <c r="D752" i="93"/>
  <c r="D753" i="93"/>
  <c r="D754" i="93"/>
  <c r="D755" i="93"/>
  <c r="D756" i="93"/>
  <c r="D757" i="93"/>
  <c r="D758" i="93"/>
  <c r="D759" i="93"/>
  <c r="D760" i="93"/>
  <c r="D761" i="93"/>
  <c r="D762" i="93"/>
  <c r="D763" i="93"/>
  <c r="D764" i="93"/>
  <c r="D765" i="93"/>
  <c r="D766" i="93"/>
  <c r="D767" i="93"/>
  <c r="D768" i="93"/>
  <c r="D769" i="93"/>
  <c r="D770" i="93"/>
  <c r="D771" i="93"/>
  <c r="D772" i="93"/>
  <c r="D773" i="93"/>
  <c r="D774" i="93"/>
  <c r="D775" i="93"/>
  <c r="D776" i="93"/>
  <c r="D777" i="93"/>
  <c r="D778" i="93"/>
  <c r="D779" i="93"/>
  <c r="D780" i="93"/>
  <c r="D781" i="93"/>
  <c r="D782" i="93"/>
  <c r="D783" i="93"/>
  <c r="D784" i="93"/>
  <c r="D785" i="93"/>
  <c r="D786" i="93"/>
  <c r="D787" i="93"/>
  <c r="D788" i="93"/>
  <c r="D789" i="93"/>
  <c r="D790" i="93"/>
  <c r="D791" i="93"/>
  <c r="D792" i="93"/>
  <c r="D793" i="93"/>
  <c r="D794" i="93"/>
  <c r="D795" i="93"/>
  <c r="D796" i="93"/>
  <c r="D797" i="93"/>
  <c r="D798" i="93"/>
  <c r="D799" i="93"/>
  <c r="D800" i="93"/>
  <c r="D801" i="93"/>
  <c r="D802" i="93"/>
  <c r="D803" i="93"/>
  <c r="D804" i="93"/>
  <c r="D805" i="93"/>
  <c r="D806" i="93"/>
  <c r="D807" i="93"/>
  <c r="D808" i="93"/>
  <c r="D809" i="93"/>
  <c r="D810" i="93"/>
  <c r="D811" i="93"/>
  <c r="D812" i="93"/>
  <c r="D813" i="93"/>
  <c r="D814" i="93"/>
  <c r="D815" i="93"/>
  <c r="D816" i="93"/>
  <c r="D817" i="93"/>
  <c r="D818" i="93"/>
  <c r="D819" i="93"/>
  <c r="D820" i="93"/>
  <c r="D821" i="93"/>
  <c r="D822" i="93"/>
  <c r="D823" i="93"/>
  <c r="D824" i="93"/>
  <c r="D825" i="93"/>
  <c r="D826" i="93"/>
  <c r="D827" i="93"/>
  <c r="D828" i="93"/>
  <c r="D829" i="93"/>
  <c r="D830" i="93"/>
  <c r="D831" i="93"/>
  <c r="D832" i="93"/>
  <c r="D833" i="93"/>
  <c r="D834" i="93"/>
  <c r="D835" i="93"/>
  <c r="D836" i="93"/>
  <c r="D837" i="93"/>
  <c r="D838" i="93"/>
  <c r="D839" i="93"/>
  <c r="D840" i="93"/>
  <c r="D841" i="93"/>
  <c r="D842" i="93"/>
  <c r="D843" i="93"/>
  <c r="D844" i="93"/>
  <c r="D845" i="93"/>
  <c r="D846" i="93"/>
  <c r="D847" i="93"/>
  <c r="D848" i="93"/>
  <c r="D849" i="93"/>
  <c r="D850" i="93"/>
  <c r="D851" i="93"/>
  <c r="D852" i="93"/>
  <c r="D853" i="93"/>
  <c r="D854" i="93"/>
  <c r="D855" i="93"/>
  <c r="D856" i="93"/>
  <c r="D857" i="93"/>
  <c r="D858" i="93"/>
  <c r="D859" i="93"/>
  <c r="D860" i="93"/>
  <c r="D861" i="93"/>
  <c r="D862" i="93"/>
  <c r="D863" i="93"/>
  <c r="D864" i="93"/>
  <c r="D865" i="93"/>
  <c r="D866" i="93"/>
  <c r="D867" i="93"/>
  <c r="D868" i="93"/>
  <c r="D869" i="93"/>
  <c r="D870" i="93"/>
  <c r="D871" i="93"/>
  <c r="D872" i="93"/>
  <c r="D873" i="93"/>
  <c r="D874" i="93"/>
  <c r="D875" i="93"/>
  <c r="D876" i="93"/>
  <c r="D877" i="93"/>
  <c r="D878" i="93"/>
  <c r="D879" i="93"/>
  <c r="D880" i="93"/>
  <c r="D881" i="93"/>
  <c r="D882" i="93"/>
  <c r="D883" i="93"/>
  <c r="D884" i="93"/>
  <c r="D885" i="93"/>
  <c r="D886" i="93"/>
  <c r="D887" i="93"/>
  <c r="D888" i="93"/>
  <c r="D889" i="93"/>
  <c r="D890" i="93"/>
  <c r="D891" i="93"/>
  <c r="D892" i="93"/>
  <c r="D893" i="93"/>
  <c r="D894" i="93"/>
  <c r="D895" i="93"/>
  <c r="D896" i="93"/>
  <c r="E306" i="93"/>
  <c r="E318" i="93"/>
  <c r="E323" i="93"/>
  <c r="E330" i="93"/>
  <c r="E438" i="93"/>
  <c r="E450" i="93"/>
  <c r="E462" i="93"/>
  <c r="E606" i="93"/>
  <c r="E654" i="93"/>
  <c r="F290" i="93"/>
  <c r="F291" i="93"/>
  <c r="F292" i="93"/>
  <c r="F293" i="93"/>
  <c r="F294" i="93"/>
  <c r="F295" i="93"/>
  <c r="F296" i="93"/>
  <c r="F297" i="93"/>
  <c r="F298" i="93"/>
  <c r="F299" i="93"/>
  <c r="F300" i="93"/>
  <c r="F301" i="93"/>
  <c r="F302" i="93"/>
  <c r="F303" i="93"/>
  <c r="F304" i="93"/>
  <c r="F305" i="93"/>
  <c r="F306" i="93"/>
  <c r="F307" i="93"/>
  <c r="F308" i="93"/>
  <c r="F309" i="93"/>
  <c r="F310" i="93"/>
  <c r="F311" i="93"/>
  <c r="F312" i="93"/>
  <c r="F313" i="93"/>
  <c r="F314" i="93"/>
  <c r="F315" i="93"/>
  <c r="F316" i="93"/>
  <c r="F317" i="93"/>
  <c r="F318" i="93"/>
  <c r="F319" i="93"/>
  <c r="F320" i="93"/>
  <c r="F321" i="93"/>
  <c r="F322" i="93"/>
  <c r="F323" i="93"/>
  <c r="F324" i="93"/>
  <c r="F325" i="93"/>
  <c r="F326" i="93"/>
  <c r="F327" i="93"/>
  <c r="F328" i="93"/>
  <c r="F329" i="93"/>
  <c r="F330" i="93"/>
  <c r="F331" i="93"/>
  <c r="F332" i="93"/>
  <c r="F333" i="93"/>
  <c r="F334" i="93"/>
  <c r="F335" i="93"/>
  <c r="F336" i="93"/>
  <c r="F337" i="93"/>
  <c r="F338" i="93"/>
  <c r="F339" i="93"/>
  <c r="F340" i="93"/>
  <c r="F341" i="93"/>
  <c r="F342" i="93"/>
  <c r="F343" i="93"/>
  <c r="F344" i="93"/>
  <c r="F345" i="93"/>
  <c r="F346" i="93"/>
  <c r="F347" i="93"/>
  <c r="F348" i="93"/>
  <c r="F349" i="93"/>
  <c r="F350" i="93"/>
  <c r="F351" i="93"/>
  <c r="F352" i="93"/>
  <c r="F353" i="93"/>
  <c r="F354" i="93"/>
  <c r="F355" i="93"/>
  <c r="F356" i="93"/>
  <c r="F357" i="93"/>
  <c r="F358" i="93"/>
  <c r="F359" i="93"/>
  <c r="F360" i="93"/>
  <c r="F361" i="93"/>
  <c r="F362" i="93"/>
  <c r="F363" i="93"/>
  <c r="F364" i="93"/>
  <c r="F365" i="93"/>
  <c r="F366" i="93"/>
  <c r="F367" i="93"/>
  <c r="F368" i="93"/>
  <c r="F369" i="93"/>
  <c r="F370" i="93"/>
  <c r="F371" i="93"/>
  <c r="F372" i="93"/>
  <c r="F373" i="93"/>
  <c r="F374" i="93"/>
  <c r="F375" i="93"/>
  <c r="F376" i="93"/>
  <c r="F377" i="93"/>
  <c r="F378" i="93"/>
  <c r="F379" i="93"/>
  <c r="F380" i="93"/>
  <c r="F381" i="93"/>
  <c r="F382" i="93"/>
  <c r="F383" i="93"/>
  <c r="F384" i="93"/>
  <c r="F385" i="93"/>
  <c r="F386" i="93"/>
  <c r="F387" i="93"/>
  <c r="F388" i="93"/>
  <c r="F389" i="93"/>
  <c r="F390" i="93"/>
  <c r="F391" i="93"/>
  <c r="F392" i="93"/>
  <c r="F393" i="93"/>
  <c r="F394" i="93"/>
  <c r="F395" i="93"/>
  <c r="F396" i="93"/>
  <c r="F397" i="93"/>
  <c r="F398" i="93"/>
  <c r="F399" i="93"/>
  <c r="F400" i="93"/>
  <c r="F401" i="93"/>
  <c r="F402" i="93"/>
  <c r="F403" i="93"/>
  <c r="F404" i="93"/>
  <c r="F405" i="93"/>
  <c r="F406" i="93"/>
  <c r="F407" i="93"/>
  <c r="F408" i="93"/>
  <c r="F409" i="93"/>
  <c r="F410" i="93"/>
  <c r="F411" i="93"/>
  <c r="F412" i="93"/>
  <c r="F413" i="93"/>
  <c r="F414" i="93"/>
  <c r="F415" i="93"/>
  <c r="F416" i="93"/>
  <c r="F417" i="93"/>
  <c r="F418" i="93"/>
  <c r="F419" i="93"/>
  <c r="F420" i="93"/>
  <c r="F421" i="93"/>
  <c r="F422" i="93"/>
  <c r="F423" i="93"/>
  <c r="F424" i="93"/>
  <c r="F425" i="93"/>
  <c r="F426" i="93"/>
  <c r="F427" i="93"/>
  <c r="F428" i="93"/>
  <c r="F429" i="93"/>
  <c r="F430" i="93"/>
  <c r="F431" i="93"/>
  <c r="F432" i="93"/>
  <c r="F433" i="93"/>
  <c r="F434" i="93"/>
  <c r="F435" i="93"/>
  <c r="F436" i="93"/>
  <c r="F437" i="93"/>
  <c r="F438" i="93"/>
  <c r="F439" i="93"/>
  <c r="F440" i="93"/>
  <c r="F441" i="93"/>
  <c r="F442" i="93"/>
  <c r="F443" i="93"/>
  <c r="F444" i="93"/>
  <c r="F445" i="93"/>
  <c r="F446" i="93"/>
  <c r="F447" i="93"/>
  <c r="F448" i="93"/>
  <c r="F449" i="93"/>
  <c r="F450" i="93"/>
  <c r="F451" i="93"/>
  <c r="F452" i="93"/>
  <c r="F453" i="93"/>
  <c r="F454" i="93"/>
  <c r="F455" i="93"/>
  <c r="F456" i="93"/>
  <c r="F457" i="93"/>
  <c r="F458" i="93"/>
  <c r="F459" i="93"/>
  <c r="F460" i="93"/>
  <c r="F461" i="93"/>
  <c r="F462" i="93"/>
  <c r="F463" i="93"/>
  <c r="F464" i="93"/>
  <c r="F465" i="93"/>
  <c r="F466" i="93"/>
  <c r="F467" i="93"/>
  <c r="F468" i="93"/>
  <c r="F469" i="93"/>
  <c r="F470" i="93"/>
  <c r="F471" i="93"/>
  <c r="F472" i="93"/>
  <c r="F473" i="93"/>
  <c r="F474" i="93"/>
  <c r="F475" i="93"/>
  <c r="F476" i="93"/>
  <c r="F477" i="93"/>
  <c r="F478" i="93"/>
  <c r="F479" i="93"/>
  <c r="F480" i="93"/>
  <c r="F481" i="93"/>
  <c r="F482" i="93"/>
  <c r="F483" i="93"/>
  <c r="F484" i="93"/>
  <c r="F485" i="93"/>
  <c r="F486" i="93"/>
  <c r="F487" i="93"/>
  <c r="F488" i="93"/>
  <c r="F489" i="93"/>
  <c r="F490" i="93"/>
  <c r="F491" i="93"/>
  <c r="F492" i="93"/>
  <c r="F493" i="93"/>
  <c r="F494" i="93"/>
  <c r="F495" i="93"/>
  <c r="F496" i="93"/>
  <c r="F497" i="93"/>
  <c r="F498" i="93"/>
  <c r="F499" i="93"/>
  <c r="F500" i="93"/>
  <c r="F501" i="93"/>
  <c r="F502" i="93"/>
  <c r="F503" i="93"/>
  <c r="F504" i="93"/>
  <c r="F505" i="93"/>
  <c r="F506" i="93"/>
  <c r="F507" i="93"/>
  <c r="F508" i="93"/>
  <c r="F509" i="93"/>
  <c r="F510" i="93"/>
  <c r="F511" i="93"/>
  <c r="F512" i="93"/>
  <c r="F513" i="93"/>
  <c r="F514" i="93"/>
  <c r="F515" i="93"/>
  <c r="F516" i="93"/>
  <c r="F517" i="93"/>
  <c r="F518" i="93"/>
  <c r="F519" i="93"/>
  <c r="F520" i="93"/>
  <c r="F521" i="93"/>
  <c r="F522" i="93"/>
  <c r="F523" i="93"/>
  <c r="F524" i="93"/>
  <c r="F525" i="93"/>
  <c r="F526" i="93"/>
  <c r="F527" i="93"/>
  <c r="F528" i="93"/>
  <c r="F529" i="93"/>
  <c r="F530" i="93"/>
  <c r="F531" i="93"/>
  <c r="F532" i="93"/>
  <c r="F533" i="93"/>
  <c r="F534" i="93"/>
  <c r="F535" i="93"/>
  <c r="F536" i="93"/>
  <c r="F537" i="93"/>
  <c r="F538" i="93"/>
  <c r="F539" i="93"/>
  <c r="F540" i="93"/>
  <c r="F541" i="93"/>
  <c r="F542" i="93"/>
  <c r="F543" i="93"/>
  <c r="F544" i="93"/>
  <c r="F545" i="93"/>
  <c r="F546" i="93"/>
  <c r="F547" i="93"/>
  <c r="F548" i="93"/>
  <c r="F549" i="93"/>
  <c r="F550" i="93"/>
  <c r="F551" i="93"/>
  <c r="F552" i="93"/>
  <c r="F553" i="93"/>
  <c r="F554" i="93"/>
  <c r="F555" i="93"/>
  <c r="F556" i="93"/>
  <c r="F557" i="93"/>
  <c r="F558" i="93"/>
  <c r="F559" i="93"/>
  <c r="F560" i="93"/>
  <c r="F561" i="93"/>
  <c r="F562" i="93"/>
  <c r="F563" i="93"/>
  <c r="F564" i="93"/>
  <c r="F565" i="93"/>
  <c r="F566" i="93"/>
  <c r="F567" i="93"/>
  <c r="F568" i="93"/>
  <c r="F569" i="93"/>
  <c r="F570" i="93"/>
  <c r="F571" i="93"/>
  <c r="F572" i="93"/>
  <c r="F573" i="93"/>
  <c r="F574" i="93"/>
  <c r="F575" i="93"/>
  <c r="F576" i="93"/>
  <c r="F577" i="93"/>
  <c r="F578" i="93"/>
  <c r="F579" i="93"/>
  <c r="F580" i="93"/>
  <c r="F581" i="93"/>
  <c r="F582" i="93"/>
  <c r="F583" i="93"/>
  <c r="F584" i="93"/>
  <c r="F585" i="93"/>
  <c r="F586" i="93"/>
  <c r="F587" i="93"/>
  <c r="F588" i="93"/>
  <c r="F589" i="93"/>
  <c r="F590" i="93"/>
  <c r="F591" i="93"/>
  <c r="F592" i="93"/>
  <c r="F593" i="93"/>
  <c r="F594" i="93"/>
  <c r="F595" i="93"/>
  <c r="F596" i="93"/>
  <c r="F597" i="93"/>
  <c r="F598" i="93"/>
  <c r="F599" i="93"/>
  <c r="F600" i="93"/>
  <c r="F601" i="93"/>
  <c r="F602" i="93"/>
  <c r="F603" i="93"/>
  <c r="F604" i="93"/>
  <c r="F605" i="93"/>
  <c r="F606" i="93"/>
  <c r="F607" i="93"/>
  <c r="F608" i="93"/>
  <c r="F609" i="93"/>
  <c r="F610" i="93"/>
  <c r="F611" i="93"/>
  <c r="F612" i="93"/>
  <c r="F613" i="93"/>
  <c r="F614" i="93"/>
  <c r="F615" i="93"/>
  <c r="F616" i="93"/>
  <c r="F617" i="93"/>
  <c r="F618" i="93"/>
  <c r="F619" i="93"/>
  <c r="F620" i="93"/>
  <c r="F621" i="93"/>
  <c r="F622" i="93"/>
  <c r="F623" i="93"/>
  <c r="F624" i="93"/>
  <c r="F625" i="93"/>
  <c r="F626" i="93"/>
  <c r="F627" i="93"/>
  <c r="F628" i="93"/>
  <c r="F629" i="93"/>
  <c r="F630" i="93"/>
  <c r="F631" i="93"/>
  <c r="F632" i="93"/>
  <c r="F633" i="93"/>
  <c r="F634" i="93"/>
  <c r="F635" i="93"/>
  <c r="F636" i="93"/>
  <c r="F637" i="93"/>
  <c r="F638" i="93"/>
  <c r="F639" i="93"/>
  <c r="F640" i="93"/>
  <c r="F641" i="93"/>
  <c r="F642" i="93"/>
  <c r="F643" i="93"/>
  <c r="F644" i="93"/>
  <c r="F645" i="93"/>
  <c r="F646" i="93"/>
  <c r="F647" i="93"/>
  <c r="F648" i="93"/>
  <c r="F649" i="93"/>
  <c r="F650" i="93"/>
  <c r="F651" i="93"/>
  <c r="F652" i="93"/>
  <c r="F653" i="93"/>
  <c r="F654" i="93"/>
  <c r="F655" i="93"/>
  <c r="F656" i="93"/>
  <c r="F657" i="93"/>
  <c r="F658" i="93"/>
  <c r="F659" i="93"/>
  <c r="F660" i="93"/>
  <c r="F661" i="93"/>
  <c r="F662" i="93"/>
  <c r="F663" i="93"/>
  <c r="F664" i="93"/>
  <c r="F665" i="93"/>
  <c r="F666" i="93"/>
  <c r="F667" i="93"/>
  <c r="F668" i="93"/>
  <c r="F669" i="93"/>
  <c r="F670" i="93"/>
  <c r="F671" i="93"/>
  <c r="F672" i="93"/>
  <c r="F673" i="93"/>
  <c r="F674" i="93"/>
  <c r="F675" i="93"/>
  <c r="F676" i="93"/>
  <c r="F677" i="93"/>
  <c r="F678" i="93"/>
  <c r="F679" i="93"/>
  <c r="F680" i="93"/>
  <c r="F681" i="93"/>
  <c r="F682" i="93"/>
  <c r="F683" i="93"/>
  <c r="F684" i="93"/>
  <c r="F685" i="93"/>
  <c r="F686" i="93"/>
  <c r="F687" i="93"/>
  <c r="F688" i="93"/>
  <c r="F689" i="93"/>
  <c r="F690" i="93"/>
  <c r="F691" i="93"/>
  <c r="F692" i="93"/>
  <c r="F693" i="93"/>
  <c r="F694" i="93"/>
  <c r="F695" i="93"/>
  <c r="F696" i="93"/>
  <c r="F697" i="93"/>
  <c r="F698" i="93"/>
  <c r="F699" i="93"/>
  <c r="F700" i="93"/>
  <c r="F701" i="93"/>
  <c r="F702" i="93"/>
  <c r="F703" i="93"/>
  <c r="F704" i="93"/>
  <c r="F705" i="93"/>
  <c r="F706" i="93"/>
  <c r="F707" i="93"/>
  <c r="F708" i="93"/>
  <c r="F709" i="93"/>
  <c r="F710" i="93"/>
  <c r="F711" i="93"/>
  <c r="F712" i="93"/>
  <c r="F713" i="93"/>
  <c r="F714" i="93"/>
  <c r="F715" i="93"/>
  <c r="F716" i="93"/>
  <c r="F717" i="93"/>
  <c r="F718" i="93"/>
  <c r="F719" i="93"/>
  <c r="F720" i="93"/>
  <c r="F721" i="93"/>
  <c r="F722" i="93"/>
  <c r="F723" i="93"/>
  <c r="F724" i="93"/>
  <c r="F725" i="93"/>
  <c r="F726" i="93"/>
  <c r="F727" i="93"/>
  <c r="F728" i="93"/>
  <c r="F729" i="93"/>
  <c r="F730" i="93"/>
  <c r="F731" i="93"/>
  <c r="F732" i="93"/>
  <c r="F733" i="93"/>
  <c r="F734" i="93"/>
  <c r="F735" i="93"/>
  <c r="F736" i="93"/>
  <c r="F737" i="93"/>
  <c r="F738" i="93"/>
  <c r="F739" i="93"/>
  <c r="F740" i="93"/>
  <c r="F741" i="93"/>
  <c r="F742" i="93"/>
  <c r="F743" i="93"/>
  <c r="F744" i="93"/>
  <c r="F745" i="93"/>
  <c r="F746" i="93"/>
  <c r="F747" i="93"/>
  <c r="F748" i="93"/>
  <c r="F749" i="93"/>
  <c r="F750" i="93"/>
  <c r="F751" i="93"/>
  <c r="F752" i="93"/>
  <c r="F753" i="93"/>
  <c r="F754" i="93"/>
  <c r="F755" i="93"/>
  <c r="F756" i="93"/>
  <c r="F757" i="93"/>
  <c r="F758" i="93"/>
  <c r="F759" i="93"/>
  <c r="F760" i="93"/>
  <c r="F761" i="93"/>
  <c r="F762" i="93"/>
  <c r="F763" i="93"/>
  <c r="F764" i="93"/>
  <c r="F765" i="93"/>
  <c r="F766" i="93"/>
  <c r="F767" i="93"/>
  <c r="F768" i="93"/>
  <c r="F769" i="93"/>
  <c r="F770" i="93"/>
  <c r="F771" i="93"/>
  <c r="F772" i="93"/>
  <c r="F773" i="93"/>
  <c r="F774" i="93"/>
  <c r="F775" i="93"/>
  <c r="F776" i="93"/>
  <c r="F777" i="93"/>
  <c r="F778" i="93"/>
  <c r="F779" i="93"/>
  <c r="F780" i="93"/>
  <c r="F781" i="93"/>
  <c r="F782" i="93"/>
  <c r="F783" i="93"/>
  <c r="F784" i="93"/>
  <c r="F785" i="93"/>
  <c r="F786" i="93"/>
  <c r="F787" i="93"/>
  <c r="F788" i="93"/>
  <c r="F789" i="93"/>
  <c r="F790" i="93"/>
  <c r="F791" i="93"/>
  <c r="F792" i="93"/>
  <c r="F793" i="93"/>
  <c r="F794" i="93"/>
  <c r="F795" i="93"/>
  <c r="F796" i="93"/>
  <c r="F797" i="93"/>
  <c r="F798" i="93"/>
  <c r="F799" i="93"/>
  <c r="F800" i="93"/>
  <c r="F801" i="93"/>
  <c r="F802" i="93"/>
  <c r="F803" i="93"/>
  <c r="F804" i="93"/>
  <c r="F805" i="93"/>
  <c r="F806" i="93"/>
  <c r="F807" i="93"/>
  <c r="F808" i="93"/>
  <c r="F809" i="93"/>
  <c r="F810" i="93"/>
  <c r="F811" i="93"/>
  <c r="F812" i="93"/>
  <c r="F813" i="93"/>
  <c r="F814" i="93"/>
  <c r="F815" i="93"/>
  <c r="F816" i="93"/>
  <c r="F817" i="93"/>
  <c r="F818" i="93"/>
  <c r="F819" i="93"/>
  <c r="F820" i="93"/>
  <c r="F821" i="93"/>
  <c r="F822" i="93"/>
  <c r="F823" i="93"/>
  <c r="F824" i="93"/>
  <c r="F825" i="93"/>
  <c r="F826" i="93"/>
  <c r="F827" i="93"/>
  <c r="F828" i="93"/>
  <c r="F829" i="93"/>
  <c r="F830" i="93"/>
  <c r="F831" i="93"/>
  <c r="F832" i="93"/>
  <c r="F833" i="93"/>
  <c r="F834" i="93"/>
  <c r="F835" i="93"/>
  <c r="F836" i="93"/>
  <c r="F837" i="93"/>
  <c r="F838" i="93"/>
  <c r="F839" i="93"/>
  <c r="F840" i="93"/>
  <c r="F841" i="93"/>
  <c r="F842" i="93"/>
  <c r="F843" i="93"/>
  <c r="F844" i="93"/>
  <c r="F845" i="93"/>
  <c r="F846" i="93"/>
  <c r="F847" i="93"/>
  <c r="F848" i="93"/>
  <c r="F849" i="93"/>
  <c r="F850" i="93"/>
  <c r="F851" i="93"/>
  <c r="F852" i="93"/>
  <c r="F853" i="93"/>
  <c r="F854" i="93"/>
  <c r="F855" i="93"/>
  <c r="F856" i="93"/>
  <c r="F857" i="93"/>
  <c r="F858" i="93"/>
  <c r="F859" i="93"/>
  <c r="F860" i="93"/>
  <c r="F861" i="93"/>
  <c r="F862" i="93"/>
  <c r="F863" i="93"/>
  <c r="F864" i="93"/>
  <c r="F865" i="93"/>
  <c r="F866" i="93"/>
  <c r="F867" i="93"/>
  <c r="F868" i="93"/>
  <c r="F869" i="93"/>
  <c r="F870" i="93"/>
  <c r="F871" i="93"/>
  <c r="F872" i="93"/>
  <c r="F873" i="93"/>
  <c r="F874" i="93"/>
  <c r="F875" i="93"/>
  <c r="F876" i="93"/>
  <c r="F877" i="93"/>
  <c r="F878" i="93"/>
  <c r="F879" i="93"/>
  <c r="F880" i="93"/>
  <c r="F881" i="93"/>
  <c r="F882" i="93"/>
  <c r="F883" i="93"/>
  <c r="F884" i="93"/>
  <c r="F885" i="93"/>
  <c r="F886" i="93"/>
  <c r="F887" i="93"/>
  <c r="F888" i="93"/>
  <c r="F889" i="93"/>
  <c r="F890" i="93"/>
  <c r="F891" i="93"/>
  <c r="F892" i="93"/>
  <c r="F893" i="93"/>
  <c r="F894" i="93"/>
  <c r="F895" i="93"/>
  <c r="F896" i="93"/>
  <c r="H290" i="93"/>
  <c r="K290" i="93" s="1"/>
  <c r="H291" i="93"/>
  <c r="K291" i="93" s="1"/>
  <c r="H292" i="93"/>
  <c r="K292" i="93" s="1"/>
  <c r="H293" i="93"/>
  <c r="K293" i="93" s="1"/>
  <c r="H294" i="93"/>
  <c r="K294" i="93" s="1"/>
  <c r="H295" i="93"/>
  <c r="K295" i="93" s="1"/>
  <c r="H296" i="93"/>
  <c r="K296" i="93" s="1"/>
  <c r="H297" i="93"/>
  <c r="K297" i="93" s="1"/>
  <c r="H298" i="93"/>
  <c r="K298" i="93" s="1"/>
  <c r="H299" i="93"/>
  <c r="K299" i="93" s="1"/>
  <c r="H300" i="93"/>
  <c r="K300" i="93" s="1"/>
  <c r="H301" i="93"/>
  <c r="K301" i="93" s="1"/>
  <c r="H302" i="93"/>
  <c r="K302" i="93" s="1"/>
  <c r="H303" i="93"/>
  <c r="K303" i="93" s="1"/>
  <c r="H304" i="93"/>
  <c r="K304" i="93" s="1"/>
  <c r="H305" i="93"/>
  <c r="K305" i="93" s="1"/>
  <c r="H306" i="93"/>
  <c r="K306" i="93" s="1"/>
  <c r="H307" i="93"/>
  <c r="K307" i="93" s="1"/>
  <c r="H308" i="93"/>
  <c r="K308" i="93" s="1"/>
  <c r="H309" i="93"/>
  <c r="K309" i="93" s="1"/>
  <c r="H310" i="93"/>
  <c r="K310" i="93" s="1"/>
  <c r="H311" i="93"/>
  <c r="K311" i="93" s="1"/>
  <c r="H312" i="93"/>
  <c r="K312" i="93" s="1"/>
  <c r="H313" i="93"/>
  <c r="K313" i="93" s="1"/>
  <c r="H314" i="93"/>
  <c r="K314" i="93" s="1"/>
  <c r="H315" i="93"/>
  <c r="K315" i="93" s="1"/>
  <c r="H316" i="93"/>
  <c r="K316" i="93" s="1"/>
  <c r="H317" i="93"/>
  <c r="K317" i="93" s="1"/>
  <c r="H318" i="93"/>
  <c r="K318" i="93" s="1"/>
  <c r="H319" i="93"/>
  <c r="K319" i="93" s="1"/>
  <c r="H320" i="93"/>
  <c r="K320" i="93" s="1"/>
  <c r="H321" i="93"/>
  <c r="K321" i="93" s="1"/>
  <c r="H322" i="93"/>
  <c r="K322" i="93" s="1"/>
  <c r="H323" i="93"/>
  <c r="K323" i="93" s="1"/>
  <c r="H324" i="93"/>
  <c r="K324" i="93" s="1"/>
  <c r="H325" i="93"/>
  <c r="K325" i="93" s="1"/>
  <c r="H326" i="93"/>
  <c r="K326" i="93" s="1"/>
  <c r="H327" i="93"/>
  <c r="K327" i="93" s="1"/>
  <c r="H328" i="93"/>
  <c r="K328" i="93" s="1"/>
  <c r="H329" i="93"/>
  <c r="K329" i="93" s="1"/>
  <c r="H330" i="93"/>
  <c r="K330" i="93" s="1"/>
  <c r="H331" i="93"/>
  <c r="K331" i="93" s="1"/>
  <c r="H332" i="93"/>
  <c r="K332" i="93" s="1"/>
  <c r="H333" i="93"/>
  <c r="K333" i="93" s="1"/>
  <c r="H334" i="93"/>
  <c r="K334" i="93" s="1"/>
  <c r="H335" i="93"/>
  <c r="K335" i="93" s="1"/>
  <c r="H336" i="93"/>
  <c r="K336" i="93" s="1"/>
  <c r="H337" i="93"/>
  <c r="K337" i="93" s="1"/>
  <c r="H338" i="93"/>
  <c r="K338" i="93" s="1"/>
  <c r="H339" i="93"/>
  <c r="K339" i="93" s="1"/>
  <c r="H340" i="93"/>
  <c r="K340" i="93" s="1"/>
  <c r="H341" i="93"/>
  <c r="K341" i="93" s="1"/>
  <c r="H342" i="93"/>
  <c r="K342" i="93" s="1"/>
  <c r="H343" i="93"/>
  <c r="K343" i="93" s="1"/>
  <c r="H344" i="93"/>
  <c r="K344" i="93" s="1"/>
  <c r="H345" i="93"/>
  <c r="K345" i="93" s="1"/>
  <c r="H346" i="93"/>
  <c r="K346" i="93" s="1"/>
  <c r="H347" i="93"/>
  <c r="K347" i="93" s="1"/>
  <c r="H348" i="93"/>
  <c r="K348" i="93" s="1"/>
  <c r="H349" i="93"/>
  <c r="K349" i="93" s="1"/>
  <c r="H350" i="93"/>
  <c r="K350" i="93" s="1"/>
  <c r="H351" i="93"/>
  <c r="K351" i="93" s="1"/>
  <c r="H352" i="93"/>
  <c r="K352" i="93" s="1"/>
  <c r="H353" i="93"/>
  <c r="K353" i="93" s="1"/>
  <c r="H354" i="93"/>
  <c r="K354" i="93" s="1"/>
  <c r="H355" i="93"/>
  <c r="K355" i="93" s="1"/>
  <c r="H356" i="93"/>
  <c r="K356" i="93" s="1"/>
  <c r="H357" i="93"/>
  <c r="K357" i="93" s="1"/>
  <c r="H358" i="93"/>
  <c r="K358" i="93" s="1"/>
  <c r="H359" i="93"/>
  <c r="K359" i="93" s="1"/>
  <c r="H360" i="93"/>
  <c r="K360" i="93" s="1"/>
  <c r="H361" i="93"/>
  <c r="K361" i="93" s="1"/>
  <c r="H362" i="93"/>
  <c r="K362" i="93" s="1"/>
  <c r="H363" i="93"/>
  <c r="K363" i="93" s="1"/>
  <c r="H364" i="93"/>
  <c r="K364" i="93" s="1"/>
  <c r="H365" i="93"/>
  <c r="K365" i="93" s="1"/>
  <c r="H366" i="93"/>
  <c r="K366" i="93" s="1"/>
  <c r="H367" i="93"/>
  <c r="K367" i="93" s="1"/>
  <c r="H368" i="93"/>
  <c r="K368" i="93" s="1"/>
  <c r="H369" i="93"/>
  <c r="K369" i="93" s="1"/>
  <c r="H370" i="93"/>
  <c r="K370" i="93" s="1"/>
  <c r="H371" i="93"/>
  <c r="K371" i="93" s="1"/>
  <c r="H372" i="93"/>
  <c r="K372" i="93" s="1"/>
  <c r="H373" i="93"/>
  <c r="K373" i="93" s="1"/>
  <c r="H374" i="93"/>
  <c r="K374" i="93" s="1"/>
  <c r="H375" i="93"/>
  <c r="K375" i="93" s="1"/>
  <c r="H376" i="93"/>
  <c r="K376" i="93" s="1"/>
  <c r="H377" i="93"/>
  <c r="K377" i="93" s="1"/>
  <c r="H378" i="93"/>
  <c r="K378" i="93" s="1"/>
  <c r="H379" i="93"/>
  <c r="K379" i="93" s="1"/>
  <c r="H380" i="93"/>
  <c r="K380" i="93" s="1"/>
  <c r="H381" i="93"/>
  <c r="K381" i="93" s="1"/>
  <c r="H382" i="93"/>
  <c r="K382" i="93" s="1"/>
  <c r="H383" i="93"/>
  <c r="K383" i="93" s="1"/>
  <c r="H384" i="93"/>
  <c r="K384" i="93" s="1"/>
  <c r="H385" i="93"/>
  <c r="K385" i="93" s="1"/>
  <c r="H386" i="93"/>
  <c r="K386" i="93" s="1"/>
  <c r="H387" i="93"/>
  <c r="K387" i="93" s="1"/>
  <c r="H388" i="93"/>
  <c r="K388" i="93" s="1"/>
  <c r="H389" i="93"/>
  <c r="K389" i="93" s="1"/>
  <c r="H390" i="93"/>
  <c r="K390" i="93" s="1"/>
  <c r="H391" i="93"/>
  <c r="K391" i="93" s="1"/>
  <c r="H392" i="93"/>
  <c r="K392" i="93" s="1"/>
  <c r="H393" i="93"/>
  <c r="K393" i="93" s="1"/>
  <c r="H394" i="93"/>
  <c r="K394" i="93" s="1"/>
  <c r="H395" i="93"/>
  <c r="K395" i="93" s="1"/>
  <c r="H396" i="93"/>
  <c r="K396" i="93" s="1"/>
  <c r="H397" i="93"/>
  <c r="K397" i="93" s="1"/>
  <c r="H398" i="93"/>
  <c r="K398" i="93" s="1"/>
  <c r="H399" i="93"/>
  <c r="K399" i="93" s="1"/>
  <c r="H400" i="93"/>
  <c r="K400" i="93" s="1"/>
  <c r="H401" i="93"/>
  <c r="K401" i="93" s="1"/>
  <c r="H402" i="93"/>
  <c r="K402" i="93" s="1"/>
  <c r="H403" i="93"/>
  <c r="K403" i="93" s="1"/>
  <c r="H404" i="93"/>
  <c r="K404" i="93" s="1"/>
  <c r="H405" i="93"/>
  <c r="K405" i="93" s="1"/>
  <c r="H406" i="93"/>
  <c r="K406" i="93" s="1"/>
  <c r="H407" i="93"/>
  <c r="K407" i="93" s="1"/>
  <c r="H408" i="93"/>
  <c r="K408" i="93" s="1"/>
  <c r="H409" i="93"/>
  <c r="K409" i="93" s="1"/>
  <c r="H410" i="93"/>
  <c r="K410" i="93" s="1"/>
  <c r="H411" i="93"/>
  <c r="K411" i="93" s="1"/>
  <c r="H412" i="93"/>
  <c r="K412" i="93" s="1"/>
  <c r="H413" i="93"/>
  <c r="K413" i="93" s="1"/>
  <c r="H414" i="93"/>
  <c r="K414" i="93" s="1"/>
  <c r="H415" i="93"/>
  <c r="K415" i="93" s="1"/>
  <c r="H416" i="93"/>
  <c r="K416" i="93" s="1"/>
  <c r="H417" i="93"/>
  <c r="K417" i="93" s="1"/>
  <c r="H418" i="93"/>
  <c r="K418" i="93" s="1"/>
  <c r="H419" i="93"/>
  <c r="K419" i="93" s="1"/>
  <c r="H420" i="93"/>
  <c r="K420" i="93" s="1"/>
  <c r="H421" i="93"/>
  <c r="K421" i="93" s="1"/>
  <c r="H422" i="93"/>
  <c r="K422" i="93" s="1"/>
  <c r="H423" i="93"/>
  <c r="K423" i="93" s="1"/>
  <c r="H424" i="93"/>
  <c r="K424" i="93" s="1"/>
  <c r="H425" i="93"/>
  <c r="K425" i="93" s="1"/>
  <c r="H426" i="93"/>
  <c r="K426" i="93" s="1"/>
  <c r="H427" i="93"/>
  <c r="K427" i="93" s="1"/>
  <c r="H428" i="93"/>
  <c r="K428" i="93" s="1"/>
  <c r="H429" i="93"/>
  <c r="K429" i="93" s="1"/>
  <c r="H430" i="93"/>
  <c r="K430" i="93" s="1"/>
  <c r="H431" i="93"/>
  <c r="K431" i="93" s="1"/>
  <c r="H432" i="93"/>
  <c r="K432" i="93" s="1"/>
  <c r="H433" i="93"/>
  <c r="K433" i="93" s="1"/>
  <c r="H434" i="93"/>
  <c r="K434" i="93" s="1"/>
  <c r="H435" i="93"/>
  <c r="K435" i="93" s="1"/>
  <c r="H436" i="93"/>
  <c r="K436" i="93" s="1"/>
  <c r="H437" i="93"/>
  <c r="K437" i="93" s="1"/>
  <c r="H438" i="93"/>
  <c r="K438" i="93" s="1"/>
  <c r="H439" i="93"/>
  <c r="K439" i="93" s="1"/>
  <c r="H440" i="93"/>
  <c r="K440" i="93" s="1"/>
  <c r="H441" i="93"/>
  <c r="K441" i="93" s="1"/>
  <c r="H442" i="93"/>
  <c r="K442" i="93" s="1"/>
  <c r="H443" i="93"/>
  <c r="K443" i="93" s="1"/>
  <c r="H444" i="93"/>
  <c r="K444" i="93" s="1"/>
  <c r="H445" i="93"/>
  <c r="K445" i="93" s="1"/>
  <c r="H446" i="93"/>
  <c r="K446" i="93" s="1"/>
  <c r="H447" i="93"/>
  <c r="K447" i="93" s="1"/>
  <c r="H448" i="93"/>
  <c r="K448" i="93" s="1"/>
  <c r="H449" i="93"/>
  <c r="K449" i="93" s="1"/>
  <c r="H450" i="93"/>
  <c r="K450" i="93" s="1"/>
  <c r="H451" i="93"/>
  <c r="K451" i="93" s="1"/>
  <c r="H452" i="93"/>
  <c r="K452" i="93" s="1"/>
  <c r="H453" i="93"/>
  <c r="K453" i="93" s="1"/>
  <c r="H454" i="93"/>
  <c r="K454" i="93" s="1"/>
  <c r="H455" i="93"/>
  <c r="K455" i="93" s="1"/>
  <c r="H456" i="93"/>
  <c r="K456" i="93" s="1"/>
  <c r="H457" i="93"/>
  <c r="K457" i="93" s="1"/>
  <c r="H458" i="93"/>
  <c r="K458" i="93" s="1"/>
  <c r="H459" i="93"/>
  <c r="K459" i="93" s="1"/>
  <c r="H460" i="93"/>
  <c r="K460" i="93" s="1"/>
  <c r="H461" i="93"/>
  <c r="K461" i="93" s="1"/>
  <c r="H462" i="93"/>
  <c r="K462" i="93" s="1"/>
  <c r="H463" i="93"/>
  <c r="K463" i="93" s="1"/>
  <c r="H464" i="93"/>
  <c r="K464" i="93" s="1"/>
  <c r="H465" i="93"/>
  <c r="K465" i="93" s="1"/>
  <c r="H466" i="93"/>
  <c r="K466" i="93" s="1"/>
  <c r="H467" i="93"/>
  <c r="K467" i="93" s="1"/>
  <c r="H468" i="93"/>
  <c r="K468" i="93" s="1"/>
  <c r="H469" i="93"/>
  <c r="K469" i="93" s="1"/>
  <c r="H470" i="93"/>
  <c r="K470" i="93" s="1"/>
  <c r="H471" i="93"/>
  <c r="K471" i="93" s="1"/>
  <c r="H472" i="93"/>
  <c r="K472" i="93" s="1"/>
  <c r="H473" i="93"/>
  <c r="K473" i="93" s="1"/>
  <c r="H474" i="93"/>
  <c r="K474" i="93" s="1"/>
  <c r="H475" i="93"/>
  <c r="K475" i="93" s="1"/>
  <c r="H476" i="93"/>
  <c r="K476" i="93" s="1"/>
  <c r="H477" i="93"/>
  <c r="K477" i="93" s="1"/>
  <c r="H478" i="93"/>
  <c r="K478" i="93" s="1"/>
  <c r="H479" i="93"/>
  <c r="K479" i="93" s="1"/>
  <c r="H480" i="93"/>
  <c r="K480" i="93" s="1"/>
  <c r="H481" i="93"/>
  <c r="K481" i="93" s="1"/>
  <c r="H482" i="93"/>
  <c r="K482" i="93" s="1"/>
  <c r="H483" i="93"/>
  <c r="K483" i="93" s="1"/>
  <c r="H484" i="93"/>
  <c r="K484" i="93" s="1"/>
  <c r="H485" i="93"/>
  <c r="K485" i="93" s="1"/>
  <c r="H486" i="93"/>
  <c r="K486" i="93" s="1"/>
  <c r="H487" i="93"/>
  <c r="K487" i="93" s="1"/>
  <c r="H488" i="93"/>
  <c r="K488" i="93" s="1"/>
  <c r="H489" i="93"/>
  <c r="K489" i="93" s="1"/>
  <c r="H490" i="93"/>
  <c r="K490" i="93" s="1"/>
  <c r="H491" i="93"/>
  <c r="K491" i="93" s="1"/>
  <c r="H492" i="93"/>
  <c r="K492" i="93" s="1"/>
  <c r="H493" i="93"/>
  <c r="K493" i="93" s="1"/>
  <c r="H494" i="93"/>
  <c r="K494" i="93" s="1"/>
  <c r="H495" i="93"/>
  <c r="K495" i="93" s="1"/>
  <c r="H496" i="93"/>
  <c r="K496" i="93" s="1"/>
  <c r="H497" i="93"/>
  <c r="K497" i="93" s="1"/>
  <c r="H498" i="93"/>
  <c r="K498" i="93" s="1"/>
  <c r="H499" i="93"/>
  <c r="K499" i="93" s="1"/>
  <c r="H500" i="93"/>
  <c r="K500" i="93" s="1"/>
  <c r="H501" i="93"/>
  <c r="K501" i="93" s="1"/>
  <c r="H502" i="93"/>
  <c r="K502" i="93" s="1"/>
  <c r="H503" i="93"/>
  <c r="K503" i="93" s="1"/>
  <c r="H504" i="93"/>
  <c r="K504" i="93" s="1"/>
  <c r="H505" i="93"/>
  <c r="K505" i="93" s="1"/>
  <c r="H506" i="93"/>
  <c r="K506" i="93" s="1"/>
  <c r="H507" i="93"/>
  <c r="K507" i="93" s="1"/>
  <c r="H508" i="93"/>
  <c r="K508" i="93" s="1"/>
  <c r="H509" i="93"/>
  <c r="K509" i="93" s="1"/>
  <c r="H510" i="93"/>
  <c r="K510" i="93" s="1"/>
  <c r="H511" i="93"/>
  <c r="K511" i="93" s="1"/>
  <c r="H512" i="93"/>
  <c r="K512" i="93" s="1"/>
  <c r="H513" i="93"/>
  <c r="K513" i="93" s="1"/>
  <c r="H514" i="93"/>
  <c r="K514" i="93" s="1"/>
  <c r="H515" i="93"/>
  <c r="K515" i="93" s="1"/>
  <c r="H516" i="93"/>
  <c r="K516" i="93" s="1"/>
  <c r="H517" i="93"/>
  <c r="K517" i="93" s="1"/>
  <c r="H518" i="93"/>
  <c r="K518" i="93" s="1"/>
  <c r="H519" i="93"/>
  <c r="K519" i="93" s="1"/>
  <c r="H520" i="93"/>
  <c r="K520" i="93" s="1"/>
  <c r="H521" i="93"/>
  <c r="K521" i="93" s="1"/>
  <c r="H522" i="93"/>
  <c r="K522" i="93" s="1"/>
  <c r="H523" i="93"/>
  <c r="K523" i="93" s="1"/>
  <c r="H524" i="93"/>
  <c r="K524" i="93" s="1"/>
  <c r="H525" i="93"/>
  <c r="K525" i="93" s="1"/>
  <c r="H526" i="93"/>
  <c r="K526" i="93" s="1"/>
  <c r="H527" i="93"/>
  <c r="K527" i="93" s="1"/>
  <c r="H528" i="93"/>
  <c r="K528" i="93" s="1"/>
  <c r="H529" i="93"/>
  <c r="K529" i="93" s="1"/>
  <c r="H530" i="93"/>
  <c r="K530" i="93" s="1"/>
  <c r="H531" i="93"/>
  <c r="K531" i="93" s="1"/>
  <c r="H532" i="93"/>
  <c r="K532" i="93" s="1"/>
  <c r="H533" i="93"/>
  <c r="K533" i="93" s="1"/>
  <c r="H534" i="93"/>
  <c r="K534" i="93" s="1"/>
  <c r="H535" i="93"/>
  <c r="K535" i="93" s="1"/>
  <c r="H536" i="93"/>
  <c r="K536" i="93" s="1"/>
  <c r="H537" i="93"/>
  <c r="K537" i="93" s="1"/>
  <c r="H538" i="93"/>
  <c r="K538" i="93" s="1"/>
  <c r="H539" i="93"/>
  <c r="K539" i="93" s="1"/>
  <c r="H540" i="93"/>
  <c r="K540" i="93" s="1"/>
  <c r="H541" i="93"/>
  <c r="K541" i="93" s="1"/>
  <c r="H542" i="93"/>
  <c r="K542" i="93" s="1"/>
  <c r="H543" i="93"/>
  <c r="K543" i="93" s="1"/>
  <c r="H544" i="93"/>
  <c r="K544" i="93" s="1"/>
  <c r="H545" i="93"/>
  <c r="K545" i="93" s="1"/>
  <c r="H546" i="93"/>
  <c r="K546" i="93" s="1"/>
  <c r="H547" i="93"/>
  <c r="K547" i="93" s="1"/>
  <c r="H548" i="93"/>
  <c r="K548" i="93" s="1"/>
  <c r="H549" i="93"/>
  <c r="K549" i="93" s="1"/>
  <c r="H550" i="93"/>
  <c r="K550" i="93" s="1"/>
  <c r="H551" i="93"/>
  <c r="K551" i="93" s="1"/>
  <c r="H552" i="93"/>
  <c r="K552" i="93" s="1"/>
  <c r="H553" i="93"/>
  <c r="K553" i="93" s="1"/>
  <c r="H554" i="93"/>
  <c r="K554" i="93" s="1"/>
  <c r="H555" i="93"/>
  <c r="K555" i="93" s="1"/>
  <c r="H556" i="93"/>
  <c r="K556" i="93" s="1"/>
  <c r="H557" i="93"/>
  <c r="K557" i="93" s="1"/>
  <c r="H558" i="93"/>
  <c r="K558" i="93" s="1"/>
  <c r="H559" i="93"/>
  <c r="K559" i="93" s="1"/>
  <c r="H560" i="93"/>
  <c r="K560" i="93" s="1"/>
  <c r="H561" i="93"/>
  <c r="K561" i="93" s="1"/>
  <c r="H562" i="93"/>
  <c r="K562" i="93" s="1"/>
  <c r="H563" i="93"/>
  <c r="K563" i="93" s="1"/>
  <c r="H564" i="93"/>
  <c r="K564" i="93" s="1"/>
  <c r="H565" i="93"/>
  <c r="K565" i="93" s="1"/>
  <c r="H566" i="93"/>
  <c r="K566" i="93" s="1"/>
  <c r="H567" i="93"/>
  <c r="K567" i="93" s="1"/>
  <c r="H568" i="93"/>
  <c r="K568" i="93" s="1"/>
  <c r="H569" i="93"/>
  <c r="K569" i="93" s="1"/>
  <c r="H570" i="93"/>
  <c r="K570" i="93" s="1"/>
  <c r="H571" i="93"/>
  <c r="K571" i="93" s="1"/>
  <c r="H572" i="93"/>
  <c r="K572" i="93" s="1"/>
  <c r="H573" i="93"/>
  <c r="K573" i="93" s="1"/>
  <c r="H574" i="93"/>
  <c r="K574" i="93" s="1"/>
  <c r="H575" i="93"/>
  <c r="K575" i="93" s="1"/>
  <c r="H576" i="93"/>
  <c r="K576" i="93" s="1"/>
  <c r="H577" i="93"/>
  <c r="K577" i="93" s="1"/>
  <c r="H578" i="93"/>
  <c r="K578" i="93" s="1"/>
  <c r="H579" i="93"/>
  <c r="K579" i="93" s="1"/>
  <c r="H580" i="93"/>
  <c r="K580" i="93" s="1"/>
  <c r="H581" i="93"/>
  <c r="K581" i="93" s="1"/>
  <c r="H582" i="93"/>
  <c r="K582" i="93" s="1"/>
  <c r="H583" i="93"/>
  <c r="K583" i="93" s="1"/>
  <c r="H584" i="93"/>
  <c r="K584" i="93" s="1"/>
  <c r="H585" i="93"/>
  <c r="K585" i="93" s="1"/>
  <c r="H586" i="93"/>
  <c r="K586" i="93" s="1"/>
  <c r="H587" i="93"/>
  <c r="K587" i="93" s="1"/>
  <c r="H588" i="93"/>
  <c r="K588" i="93" s="1"/>
  <c r="H589" i="93"/>
  <c r="K589" i="93" s="1"/>
  <c r="H590" i="93"/>
  <c r="K590" i="93" s="1"/>
  <c r="H591" i="93"/>
  <c r="K591" i="93" s="1"/>
  <c r="H592" i="93"/>
  <c r="K592" i="93" s="1"/>
  <c r="H593" i="93"/>
  <c r="K593" i="93" s="1"/>
  <c r="H594" i="93"/>
  <c r="K594" i="93" s="1"/>
  <c r="H595" i="93"/>
  <c r="K595" i="93" s="1"/>
  <c r="H596" i="93"/>
  <c r="K596" i="93" s="1"/>
  <c r="H597" i="93"/>
  <c r="K597" i="93" s="1"/>
  <c r="H598" i="93"/>
  <c r="K598" i="93" s="1"/>
  <c r="H599" i="93"/>
  <c r="K599" i="93" s="1"/>
  <c r="H600" i="93"/>
  <c r="K600" i="93" s="1"/>
  <c r="H601" i="93"/>
  <c r="K601" i="93" s="1"/>
  <c r="H602" i="93"/>
  <c r="K602" i="93" s="1"/>
  <c r="H603" i="93"/>
  <c r="K603" i="93" s="1"/>
  <c r="H604" i="93"/>
  <c r="K604" i="93" s="1"/>
  <c r="H605" i="93"/>
  <c r="K605" i="93" s="1"/>
  <c r="H606" i="93"/>
  <c r="K606" i="93" s="1"/>
  <c r="H607" i="93"/>
  <c r="K607" i="93" s="1"/>
  <c r="H608" i="93"/>
  <c r="K608" i="93" s="1"/>
  <c r="H609" i="93"/>
  <c r="K609" i="93" s="1"/>
  <c r="H610" i="93"/>
  <c r="K610" i="93" s="1"/>
  <c r="H611" i="93"/>
  <c r="K611" i="93" s="1"/>
  <c r="H612" i="93"/>
  <c r="K612" i="93" s="1"/>
  <c r="H613" i="93"/>
  <c r="K613" i="93" s="1"/>
  <c r="H614" i="93"/>
  <c r="K614" i="93" s="1"/>
  <c r="H615" i="93"/>
  <c r="K615" i="93" s="1"/>
  <c r="H616" i="93"/>
  <c r="K616" i="93" s="1"/>
  <c r="H617" i="93"/>
  <c r="K617" i="93" s="1"/>
  <c r="H618" i="93"/>
  <c r="K618" i="93" s="1"/>
  <c r="H619" i="93"/>
  <c r="K619" i="93" s="1"/>
  <c r="H620" i="93"/>
  <c r="K620" i="93" s="1"/>
  <c r="H621" i="93"/>
  <c r="K621" i="93" s="1"/>
  <c r="H622" i="93"/>
  <c r="K622" i="93" s="1"/>
  <c r="H623" i="93"/>
  <c r="K623" i="93" s="1"/>
  <c r="H624" i="93"/>
  <c r="K624" i="93" s="1"/>
  <c r="H625" i="93"/>
  <c r="K625" i="93" s="1"/>
  <c r="H626" i="93"/>
  <c r="K626" i="93" s="1"/>
  <c r="H627" i="93"/>
  <c r="K627" i="93" s="1"/>
  <c r="H628" i="93"/>
  <c r="K628" i="93" s="1"/>
  <c r="H629" i="93"/>
  <c r="K629" i="93" s="1"/>
  <c r="H630" i="93"/>
  <c r="K630" i="93" s="1"/>
  <c r="H631" i="93"/>
  <c r="K631" i="93" s="1"/>
  <c r="H632" i="93"/>
  <c r="K632" i="93" s="1"/>
  <c r="H633" i="93"/>
  <c r="K633" i="93" s="1"/>
  <c r="H634" i="93"/>
  <c r="K634" i="93" s="1"/>
  <c r="H635" i="93"/>
  <c r="K635" i="93" s="1"/>
  <c r="H636" i="93"/>
  <c r="K636" i="93" s="1"/>
  <c r="H637" i="93"/>
  <c r="K637" i="93" s="1"/>
  <c r="H638" i="93"/>
  <c r="K638" i="93" s="1"/>
  <c r="H639" i="93"/>
  <c r="K639" i="93" s="1"/>
  <c r="H640" i="93"/>
  <c r="K640" i="93" s="1"/>
  <c r="H641" i="93"/>
  <c r="K641" i="93" s="1"/>
  <c r="H642" i="93"/>
  <c r="K642" i="93" s="1"/>
  <c r="H643" i="93"/>
  <c r="K643" i="93" s="1"/>
  <c r="H644" i="93"/>
  <c r="K644" i="93" s="1"/>
  <c r="H645" i="93"/>
  <c r="K645" i="93" s="1"/>
  <c r="H646" i="93"/>
  <c r="K646" i="93" s="1"/>
  <c r="H647" i="93"/>
  <c r="K647" i="93" s="1"/>
  <c r="H648" i="93"/>
  <c r="K648" i="93" s="1"/>
  <c r="H649" i="93"/>
  <c r="K649" i="93" s="1"/>
  <c r="H650" i="93"/>
  <c r="K650" i="93" s="1"/>
  <c r="H651" i="93"/>
  <c r="K651" i="93" s="1"/>
  <c r="H652" i="93"/>
  <c r="K652" i="93" s="1"/>
  <c r="H653" i="93"/>
  <c r="K653" i="93" s="1"/>
  <c r="H654" i="93"/>
  <c r="K654" i="93" s="1"/>
  <c r="H655" i="93"/>
  <c r="K655" i="93" s="1"/>
  <c r="H656" i="93"/>
  <c r="K656" i="93" s="1"/>
  <c r="H657" i="93"/>
  <c r="K657" i="93" s="1"/>
  <c r="H658" i="93"/>
  <c r="K658" i="93" s="1"/>
  <c r="H659" i="93"/>
  <c r="K659" i="93" s="1"/>
  <c r="H660" i="93"/>
  <c r="K660" i="93" s="1"/>
  <c r="H661" i="93"/>
  <c r="K661" i="93" s="1"/>
  <c r="H662" i="93"/>
  <c r="K662" i="93" s="1"/>
  <c r="H663" i="93"/>
  <c r="K663" i="93" s="1"/>
  <c r="H664" i="93"/>
  <c r="K664" i="93" s="1"/>
  <c r="H665" i="93"/>
  <c r="K665" i="93" s="1"/>
  <c r="H666" i="93"/>
  <c r="K666" i="93" s="1"/>
  <c r="H667" i="93"/>
  <c r="K667" i="93" s="1"/>
  <c r="H668" i="93"/>
  <c r="K668" i="93" s="1"/>
  <c r="H669" i="93"/>
  <c r="K669" i="93" s="1"/>
  <c r="H670" i="93"/>
  <c r="K670" i="93" s="1"/>
  <c r="H671" i="93"/>
  <c r="K671" i="93" s="1"/>
  <c r="H672" i="93"/>
  <c r="K672" i="93" s="1"/>
  <c r="H673" i="93"/>
  <c r="K673" i="93" s="1"/>
  <c r="H674" i="93"/>
  <c r="K674" i="93" s="1"/>
  <c r="H675" i="93"/>
  <c r="K675" i="93" s="1"/>
  <c r="H676" i="93"/>
  <c r="K676" i="93" s="1"/>
  <c r="H677" i="93"/>
  <c r="K677" i="93" s="1"/>
  <c r="H678" i="93"/>
  <c r="K678" i="93" s="1"/>
  <c r="H679" i="93"/>
  <c r="K679" i="93" s="1"/>
  <c r="H680" i="93"/>
  <c r="K680" i="93" s="1"/>
  <c r="H681" i="93"/>
  <c r="K681" i="93" s="1"/>
  <c r="H682" i="93"/>
  <c r="K682" i="93" s="1"/>
  <c r="H683" i="93"/>
  <c r="K683" i="93" s="1"/>
  <c r="H684" i="93"/>
  <c r="K684" i="93" s="1"/>
  <c r="H685" i="93"/>
  <c r="K685" i="93" s="1"/>
  <c r="H686" i="93"/>
  <c r="K686" i="93" s="1"/>
  <c r="H687" i="93"/>
  <c r="K687" i="93" s="1"/>
  <c r="H688" i="93"/>
  <c r="K688" i="93" s="1"/>
  <c r="H689" i="93"/>
  <c r="K689" i="93" s="1"/>
  <c r="H690" i="93"/>
  <c r="K690" i="93" s="1"/>
  <c r="H691" i="93"/>
  <c r="K691" i="93" s="1"/>
  <c r="H692" i="93"/>
  <c r="K692" i="93" s="1"/>
  <c r="H693" i="93"/>
  <c r="K693" i="93" s="1"/>
  <c r="H694" i="93"/>
  <c r="K694" i="93" s="1"/>
  <c r="H695" i="93"/>
  <c r="K695" i="93" s="1"/>
  <c r="H696" i="93"/>
  <c r="K696" i="93" s="1"/>
  <c r="H697" i="93"/>
  <c r="K697" i="93" s="1"/>
  <c r="H698" i="93"/>
  <c r="K698" i="93" s="1"/>
  <c r="H699" i="93"/>
  <c r="K699" i="93" s="1"/>
  <c r="H700" i="93"/>
  <c r="K700" i="93" s="1"/>
  <c r="H701" i="93"/>
  <c r="K701" i="93" s="1"/>
  <c r="H702" i="93"/>
  <c r="K702" i="93" s="1"/>
  <c r="H703" i="93"/>
  <c r="K703" i="93" s="1"/>
  <c r="H704" i="93"/>
  <c r="K704" i="93" s="1"/>
  <c r="H705" i="93"/>
  <c r="K705" i="93" s="1"/>
  <c r="H706" i="93"/>
  <c r="K706" i="93" s="1"/>
  <c r="H707" i="93"/>
  <c r="K707" i="93" s="1"/>
  <c r="H708" i="93"/>
  <c r="K708" i="93" s="1"/>
  <c r="H709" i="93"/>
  <c r="K709" i="93" s="1"/>
  <c r="H710" i="93"/>
  <c r="K710" i="93" s="1"/>
  <c r="H711" i="93"/>
  <c r="K711" i="93" s="1"/>
  <c r="H712" i="93"/>
  <c r="K712" i="93" s="1"/>
  <c r="H713" i="93"/>
  <c r="K713" i="93" s="1"/>
  <c r="H714" i="93"/>
  <c r="K714" i="93" s="1"/>
  <c r="H715" i="93"/>
  <c r="K715" i="93" s="1"/>
  <c r="H716" i="93"/>
  <c r="K716" i="93" s="1"/>
  <c r="H717" i="93"/>
  <c r="K717" i="93" s="1"/>
  <c r="H718" i="93"/>
  <c r="K718" i="93" s="1"/>
  <c r="H719" i="93"/>
  <c r="K719" i="93" s="1"/>
  <c r="H720" i="93"/>
  <c r="K720" i="93" s="1"/>
  <c r="H721" i="93"/>
  <c r="K721" i="93" s="1"/>
  <c r="H722" i="93"/>
  <c r="K722" i="93" s="1"/>
  <c r="H723" i="93"/>
  <c r="K723" i="93" s="1"/>
  <c r="H724" i="93"/>
  <c r="K724" i="93" s="1"/>
  <c r="H725" i="93"/>
  <c r="K725" i="93" s="1"/>
  <c r="H726" i="93"/>
  <c r="K726" i="93" s="1"/>
  <c r="H727" i="93"/>
  <c r="K727" i="93" s="1"/>
  <c r="H728" i="93"/>
  <c r="K728" i="93" s="1"/>
  <c r="H729" i="93"/>
  <c r="K729" i="93" s="1"/>
  <c r="H730" i="93"/>
  <c r="K730" i="93" s="1"/>
  <c r="H731" i="93"/>
  <c r="K731" i="93" s="1"/>
  <c r="H732" i="93"/>
  <c r="K732" i="93" s="1"/>
  <c r="H733" i="93"/>
  <c r="K733" i="93" s="1"/>
  <c r="H734" i="93"/>
  <c r="K734" i="93" s="1"/>
  <c r="H735" i="93"/>
  <c r="K735" i="93" s="1"/>
  <c r="H736" i="93"/>
  <c r="K736" i="93" s="1"/>
  <c r="H737" i="93"/>
  <c r="K737" i="93" s="1"/>
  <c r="H738" i="93"/>
  <c r="K738" i="93" s="1"/>
  <c r="H739" i="93"/>
  <c r="K739" i="93" s="1"/>
  <c r="H740" i="93"/>
  <c r="K740" i="93" s="1"/>
  <c r="H741" i="93"/>
  <c r="K741" i="93" s="1"/>
  <c r="H742" i="93"/>
  <c r="K742" i="93" s="1"/>
  <c r="H743" i="93"/>
  <c r="K743" i="93" s="1"/>
  <c r="H744" i="93"/>
  <c r="K744" i="93" s="1"/>
  <c r="H745" i="93"/>
  <c r="K745" i="93" s="1"/>
  <c r="H746" i="93"/>
  <c r="K746" i="93" s="1"/>
  <c r="H747" i="93"/>
  <c r="K747" i="93" s="1"/>
  <c r="H748" i="93"/>
  <c r="K748" i="93" s="1"/>
  <c r="H749" i="93"/>
  <c r="K749" i="93" s="1"/>
  <c r="H750" i="93"/>
  <c r="K750" i="93" s="1"/>
  <c r="H751" i="93"/>
  <c r="K751" i="93" s="1"/>
  <c r="H752" i="93"/>
  <c r="K752" i="93" s="1"/>
  <c r="H753" i="93"/>
  <c r="K753" i="93" s="1"/>
  <c r="H754" i="93"/>
  <c r="K754" i="93" s="1"/>
  <c r="H755" i="93"/>
  <c r="K755" i="93" s="1"/>
  <c r="H756" i="93"/>
  <c r="K756" i="93" s="1"/>
  <c r="H757" i="93"/>
  <c r="K757" i="93" s="1"/>
  <c r="H758" i="93"/>
  <c r="K758" i="93" s="1"/>
  <c r="H759" i="93"/>
  <c r="K759" i="93" s="1"/>
  <c r="H760" i="93"/>
  <c r="K760" i="93" s="1"/>
  <c r="H761" i="93"/>
  <c r="K761" i="93" s="1"/>
  <c r="H762" i="93"/>
  <c r="K762" i="93" s="1"/>
  <c r="H763" i="93"/>
  <c r="K763" i="93" s="1"/>
  <c r="H764" i="93"/>
  <c r="K764" i="93" s="1"/>
  <c r="H765" i="93"/>
  <c r="K765" i="93" s="1"/>
  <c r="H766" i="93"/>
  <c r="K766" i="93" s="1"/>
  <c r="H767" i="93"/>
  <c r="K767" i="93" s="1"/>
  <c r="H768" i="93"/>
  <c r="K768" i="93" s="1"/>
  <c r="H769" i="93"/>
  <c r="K769" i="93" s="1"/>
  <c r="H770" i="93"/>
  <c r="K770" i="93" s="1"/>
  <c r="H771" i="93"/>
  <c r="K771" i="93" s="1"/>
  <c r="H772" i="93"/>
  <c r="K772" i="93" s="1"/>
  <c r="H773" i="93"/>
  <c r="K773" i="93" s="1"/>
  <c r="H774" i="93"/>
  <c r="K774" i="93" s="1"/>
  <c r="H775" i="93"/>
  <c r="K775" i="93" s="1"/>
  <c r="H776" i="93"/>
  <c r="K776" i="93" s="1"/>
  <c r="H777" i="93"/>
  <c r="K777" i="93" s="1"/>
  <c r="H778" i="93"/>
  <c r="K778" i="93" s="1"/>
  <c r="H779" i="93"/>
  <c r="K779" i="93" s="1"/>
  <c r="H780" i="93"/>
  <c r="K780" i="93" s="1"/>
  <c r="H781" i="93"/>
  <c r="K781" i="93" s="1"/>
  <c r="H782" i="93"/>
  <c r="K782" i="93" s="1"/>
  <c r="H783" i="93"/>
  <c r="K783" i="93" s="1"/>
  <c r="H784" i="93"/>
  <c r="K784" i="93" s="1"/>
  <c r="H785" i="93"/>
  <c r="K785" i="93" s="1"/>
  <c r="H786" i="93"/>
  <c r="K786" i="93" s="1"/>
  <c r="H787" i="93"/>
  <c r="K787" i="93" s="1"/>
  <c r="H788" i="93"/>
  <c r="K788" i="93" s="1"/>
  <c r="H789" i="93"/>
  <c r="K789" i="93" s="1"/>
  <c r="H790" i="93"/>
  <c r="K790" i="93" s="1"/>
  <c r="H791" i="93"/>
  <c r="K791" i="93" s="1"/>
  <c r="H792" i="93"/>
  <c r="K792" i="93" s="1"/>
  <c r="H793" i="93"/>
  <c r="K793" i="93" s="1"/>
  <c r="H794" i="93"/>
  <c r="K794" i="93" s="1"/>
  <c r="H795" i="93"/>
  <c r="K795" i="93" s="1"/>
  <c r="H796" i="93"/>
  <c r="K796" i="93" s="1"/>
  <c r="H797" i="93"/>
  <c r="K797" i="93" s="1"/>
  <c r="H798" i="93"/>
  <c r="K798" i="93" s="1"/>
  <c r="H799" i="93"/>
  <c r="K799" i="93" s="1"/>
  <c r="H800" i="93"/>
  <c r="K800" i="93" s="1"/>
  <c r="H801" i="93"/>
  <c r="K801" i="93" s="1"/>
  <c r="H802" i="93"/>
  <c r="K802" i="93" s="1"/>
  <c r="H803" i="93"/>
  <c r="K803" i="93" s="1"/>
  <c r="H804" i="93"/>
  <c r="K804" i="93" s="1"/>
  <c r="H805" i="93"/>
  <c r="K805" i="93" s="1"/>
  <c r="H806" i="93"/>
  <c r="K806" i="93" s="1"/>
  <c r="H807" i="93"/>
  <c r="K807" i="93" s="1"/>
  <c r="H808" i="93"/>
  <c r="K808" i="93" s="1"/>
  <c r="H809" i="93"/>
  <c r="K809" i="93" s="1"/>
  <c r="H810" i="93"/>
  <c r="K810" i="93" s="1"/>
  <c r="H811" i="93"/>
  <c r="K811" i="93" s="1"/>
  <c r="H812" i="93"/>
  <c r="K812" i="93" s="1"/>
  <c r="H813" i="93"/>
  <c r="K813" i="93" s="1"/>
  <c r="H814" i="93"/>
  <c r="K814" i="93" s="1"/>
  <c r="H815" i="93"/>
  <c r="K815" i="93" s="1"/>
  <c r="H816" i="93"/>
  <c r="K816" i="93" s="1"/>
  <c r="H817" i="93"/>
  <c r="K817" i="93" s="1"/>
  <c r="H818" i="93"/>
  <c r="K818" i="93" s="1"/>
  <c r="H819" i="93"/>
  <c r="K819" i="93" s="1"/>
  <c r="H820" i="93"/>
  <c r="K820" i="93" s="1"/>
  <c r="H821" i="93"/>
  <c r="K821" i="93" s="1"/>
  <c r="H822" i="93"/>
  <c r="K822" i="93" s="1"/>
  <c r="H823" i="93"/>
  <c r="K823" i="93" s="1"/>
  <c r="H824" i="93"/>
  <c r="K824" i="93" s="1"/>
  <c r="H825" i="93"/>
  <c r="K825" i="93" s="1"/>
  <c r="H826" i="93"/>
  <c r="K826" i="93" s="1"/>
  <c r="H827" i="93"/>
  <c r="K827" i="93" s="1"/>
  <c r="H828" i="93"/>
  <c r="K828" i="93" s="1"/>
  <c r="H829" i="93"/>
  <c r="K829" i="93" s="1"/>
  <c r="H830" i="93"/>
  <c r="K830" i="93" s="1"/>
  <c r="H831" i="93"/>
  <c r="K831" i="93" s="1"/>
  <c r="H832" i="93"/>
  <c r="K832" i="93" s="1"/>
  <c r="H833" i="93"/>
  <c r="K833" i="93" s="1"/>
  <c r="H834" i="93"/>
  <c r="K834" i="93" s="1"/>
  <c r="H835" i="93"/>
  <c r="K835" i="93" s="1"/>
  <c r="H836" i="93"/>
  <c r="K836" i="93" s="1"/>
  <c r="H837" i="93"/>
  <c r="K837" i="93" s="1"/>
  <c r="H838" i="93"/>
  <c r="K838" i="93" s="1"/>
  <c r="H839" i="93"/>
  <c r="K839" i="93" s="1"/>
  <c r="H840" i="93"/>
  <c r="K840" i="93" s="1"/>
  <c r="H841" i="93"/>
  <c r="K841" i="93" s="1"/>
  <c r="H842" i="93"/>
  <c r="K842" i="93" s="1"/>
  <c r="H843" i="93"/>
  <c r="K843" i="93" s="1"/>
  <c r="H844" i="93"/>
  <c r="K844" i="93" s="1"/>
  <c r="H845" i="93"/>
  <c r="K845" i="93" s="1"/>
  <c r="H846" i="93"/>
  <c r="K846" i="93" s="1"/>
  <c r="H847" i="93"/>
  <c r="K847" i="93" s="1"/>
  <c r="H848" i="93"/>
  <c r="K848" i="93" s="1"/>
  <c r="H849" i="93"/>
  <c r="K849" i="93" s="1"/>
  <c r="H850" i="93"/>
  <c r="K850" i="93" s="1"/>
  <c r="H851" i="93"/>
  <c r="K851" i="93" s="1"/>
  <c r="H852" i="93"/>
  <c r="K852" i="93" s="1"/>
  <c r="H853" i="93"/>
  <c r="K853" i="93" s="1"/>
  <c r="H854" i="93"/>
  <c r="K854" i="93" s="1"/>
  <c r="H855" i="93"/>
  <c r="K855" i="93" s="1"/>
  <c r="H856" i="93"/>
  <c r="K856" i="93" s="1"/>
  <c r="H857" i="93"/>
  <c r="K857" i="93" s="1"/>
  <c r="H858" i="93"/>
  <c r="K858" i="93" s="1"/>
  <c r="H859" i="93"/>
  <c r="K859" i="93" s="1"/>
  <c r="H860" i="93"/>
  <c r="K860" i="93" s="1"/>
  <c r="H861" i="93"/>
  <c r="K861" i="93" s="1"/>
  <c r="H862" i="93"/>
  <c r="K862" i="93" s="1"/>
  <c r="H863" i="93"/>
  <c r="K863" i="93" s="1"/>
  <c r="H864" i="93"/>
  <c r="K864" i="93" s="1"/>
  <c r="H865" i="93"/>
  <c r="K865" i="93" s="1"/>
  <c r="H866" i="93"/>
  <c r="K866" i="93" s="1"/>
  <c r="H867" i="93"/>
  <c r="K867" i="93" s="1"/>
  <c r="H868" i="93"/>
  <c r="K868" i="93" s="1"/>
  <c r="H869" i="93"/>
  <c r="K869" i="93" s="1"/>
  <c r="H870" i="93"/>
  <c r="K870" i="93" s="1"/>
  <c r="H871" i="93"/>
  <c r="K871" i="93" s="1"/>
  <c r="H872" i="93"/>
  <c r="K872" i="93" s="1"/>
  <c r="H873" i="93"/>
  <c r="K873" i="93" s="1"/>
  <c r="H874" i="93"/>
  <c r="K874" i="93" s="1"/>
  <c r="H875" i="93"/>
  <c r="K875" i="93" s="1"/>
  <c r="H876" i="93"/>
  <c r="K876" i="93" s="1"/>
  <c r="H877" i="93"/>
  <c r="K877" i="93" s="1"/>
  <c r="H878" i="93"/>
  <c r="K878" i="93" s="1"/>
  <c r="H879" i="93"/>
  <c r="K879" i="93" s="1"/>
  <c r="H880" i="93"/>
  <c r="K880" i="93" s="1"/>
  <c r="H881" i="93"/>
  <c r="K881" i="93" s="1"/>
  <c r="H882" i="93"/>
  <c r="K882" i="93" s="1"/>
  <c r="H883" i="93"/>
  <c r="K883" i="93" s="1"/>
  <c r="H884" i="93"/>
  <c r="K884" i="93" s="1"/>
  <c r="H885" i="93"/>
  <c r="K885" i="93" s="1"/>
  <c r="H886" i="93"/>
  <c r="K886" i="93" s="1"/>
  <c r="H887" i="93"/>
  <c r="K887" i="93" s="1"/>
  <c r="H888" i="93"/>
  <c r="K888" i="93" s="1"/>
  <c r="H889" i="93"/>
  <c r="K889" i="93" s="1"/>
  <c r="H890" i="93"/>
  <c r="K890" i="93" s="1"/>
  <c r="H891" i="93"/>
  <c r="K891" i="93" s="1"/>
  <c r="H892" i="93"/>
  <c r="K892" i="93" s="1"/>
  <c r="H893" i="93"/>
  <c r="K893" i="93" s="1"/>
  <c r="H894" i="93"/>
  <c r="K894" i="93" s="1"/>
  <c r="H895" i="93"/>
  <c r="K895" i="93" s="1"/>
  <c r="H896" i="93"/>
  <c r="K896" i="93" s="1"/>
  <c r="J290" i="93"/>
  <c r="J291" i="93"/>
  <c r="J292" i="93"/>
  <c r="J293" i="93"/>
  <c r="J294" i="93"/>
  <c r="J295" i="93"/>
  <c r="J296" i="93"/>
  <c r="J297" i="93"/>
  <c r="J298" i="93"/>
  <c r="J299" i="93"/>
  <c r="J300" i="93"/>
  <c r="J301" i="93"/>
  <c r="J302" i="93"/>
  <c r="J303" i="93"/>
  <c r="J304" i="93"/>
  <c r="J305" i="93"/>
  <c r="J306" i="93"/>
  <c r="J307" i="93"/>
  <c r="J308" i="93"/>
  <c r="J309" i="93"/>
  <c r="J310" i="93"/>
  <c r="J311" i="93"/>
  <c r="J312" i="93"/>
  <c r="J313" i="93"/>
  <c r="J314" i="93"/>
  <c r="J315" i="93"/>
  <c r="J316" i="93"/>
  <c r="J317" i="93"/>
  <c r="J318" i="93"/>
  <c r="J319" i="93"/>
  <c r="J320" i="93"/>
  <c r="J321" i="93"/>
  <c r="J322" i="93"/>
  <c r="J323" i="93"/>
  <c r="J324" i="93"/>
  <c r="J325" i="93"/>
  <c r="J326" i="93"/>
  <c r="J327" i="93"/>
  <c r="J328" i="93"/>
  <c r="J329" i="93"/>
  <c r="J330" i="93"/>
  <c r="J331" i="93"/>
  <c r="J332" i="93"/>
  <c r="J333" i="93"/>
  <c r="J334" i="93"/>
  <c r="J335" i="93"/>
  <c r="J336" i="93"/>
  <c r="J337" i="93"/>
  <c r="J338" i="93"/>
  <c r="J339" i="93"/>
  <c r="J340" i="93"/>
  <c r="J341" i="93"/>
  <c r="J342" i="93"/>
  <c r="J343" i="93"/>
  <c r="J344" i="93"/>
  <c r="J345" i="93"/>
  <c r="J346" i="93"/>
  <c r="J347" i="93"/>
  <c r="J348" i="93"/>
  <c r="J349" i="93"/>
  <c r="J350" i="93"/>
  <c r="J351" i="93"/>
  <c r="J352" i="93"/>
  <c r="J353" i="93"/>
  <c r="J354" i="93"/>
  <c r="J355" i="93"/>
  <c r="J356" i="93"/>
  <c r="J357" i="93"/>
  <c r="J358" i="93"/>
  <c r="J359" i="93"/>
  <c r="J360" i="93"/>
  <c r="J361" i="93"/>
  <c r="J362" i="93"/>
  <c r="J363" i="93"/>
  <c r="J364" i="93"/>
  <c r="J365" i="93"/>
  <c r="J366" i="93"/>
  <c r="J367" i="93"/>
  <c r="J368" i="93"/>
  <c r="J369" i="93"/>
  <c r="J370" i="93"/>
  <c r="J371" i="93"/>
  <c r="J372" i="93"/>
  <c r="J373" i="93"/>
  <c r="J374" i="93"/>
  <c r="J375" i="93"/>
  <c r="J376" i="93"/>
  <c r="J377" i="93"/>
  <c r="J378" i="93"/>
  <c r="J379" i="93"/>
  <c r="J380" i="93"/>
  <c r="J381" i="93"/>
  <c r="J382" i="93"/>
  <c r="J383" i="93"/>
  <c r="J384" i="93"/>
  <c r="J385" i="93"/>
  <c r="J386" i="93"/>
  <c r="J387" i="93"/>
  <c r="J388" i="93"/>
  <c r="J389" i="93"/>
  <c r="J390" i="93"/>
  <c r="J391" i="93"/>
  <c r="J392" i="93"/>
  <c r="J393" i="93"/>
  <c r="J394" i="93"/>
  <c r="J395" i="93"/>
  <c r="J396" i="93"/>
  <c r="J397" i="93"/>
  <c r="J398" i="93"/>
  <c r="J399" i="93"/>
  <c r="J400" i="93"/>
  <c r="J401" i="93"/>
  <c r="J402" i="93"/>
  <c r="J403" i="93"/>
  <c r="J404" i="93"/>
  <c r="J405" i="93"/>
  <c r="J406" i="93"/>
  <c r="J407" i="93"/>
  <c r="J408" i="93"/>
  <c r="J409" i="93"/>
  <c r="J410" i="93"/>
  <c r="J411" i="93"/>
  <c r="J412" i="93"/>
  <c r="J413" i="93"/>
  <c r="J414" i="93"/>
  <c r="J415" i="93"/>
  <c r="J416" i="93"/>
  <c r="J417" i="93"/>
  <c r="J418" i="93"/>
  <c r="J419" i="93"/>
  <c r="J420" i="93"/>
  <c r="J421" i="93"/>
  <c r="J422" i="93"/>
  <c r="J423" i="93"/>
  <c r="J424" i="93"/>
  <c r="J425" i="93"/>
  <c r="J426" i="93"/>
  <c r="J427" i="93"/>
  <c r="J428" i="93"/>
  <c r="J429" i="93"/>
  <c r="J430" i="93"/>
  <c r="J431" i="93"/>
  <c r="J432" i="93"/>
  <c r="J433" i="93"/>
  <c r="J434" i="93"/>
  <c r="J435" i="93"/>
  <c r="J436" i="93"/>
  <c r="J437" i="93"/>
  <c r="J438" i="93"/>
  <c r="J439" i="93"/>
  <c r="J440" i="93"/>
  <c r="J441" i="93"/>
  <c r="J442" i="93"/>
  <c r="J443" i="93"/>
  <c r="J444" i="93"/>
  <c r="J445" i="93"/>
  <c r="J446" i="93"/>
  <c r="J447" i="93"/>
  <c r="J448" i="93"/>
  <c r="J449" i="93"/>
  <c r="J450" i="93"/>
  <c r="J451" i="93"/>
  <c r="J452" i="93"/>
  <c r="J453" i="93"/>
  <c r="J454" i="93"/>
  <c r="J455" i="93"/>
  <c r="J456" i="93"/>
  <c r="J457" i="93"/>
  <c r="J458" i="93"/>
  <c r="J459" i="93"/>
  <c r="J460" i="93"/>
  <c r="J461" i="93"/>
  <c r="J462" i="93"/>
  <c r="J463" i="93"/>
  <c r="J464" i="93"/>
  <c r="J465" i="93"/>
  <c r="J466" i="93"/>
  <c r="J467" i="93"/>
  <c r="J468" i="93"/>
  <c r="J469" i="93"/>
  <c r="J470" i="93"/>
  <c r="J471" i="93"/>
  <c r="J472" i="93"/>
  <c r="J473" i="93"/>
  <c r="J474" i="93"/>
  <c r="J475" i="93"/>
  <c r="J476" i="93"/>
  <c r="J477" i="93"/>
  <c r="J478" i="93"/>
  <c r="J479" i="93"/>
  <c r="J480" i="93"/>
  <c r="J481" i="93"/>
  <c r="J482" i="93"/>
  <c r="J483" i="93"/>
  <c r="J484" i="93"/>
  <c r="J485" i="93"/>
  <c r="J486" i="93"/>
  <c r="J487" i="93"/>
  <c r="J488" i="93"/>
  <c r="J489" i="93"/>
  <c r="J490" i="93"/>
  <c r="J491" i="93"/>
  <c r="J492" i="93"/>
  <c r="J493" i="93"/>
  <c r="J494" i="93"/>
  <c r="J495" i="93"/>
  <c r="J496" i="93"/>
  <c r="J497" i="93"/>
  <c r="J498" i="93"/>
  <c r="J499" i="93"/>
  <c r="J500" i="93"/>
  <c r="J501" i="93"/>
  <c r="J502" i="93"/>
  <c r="J503" i="93"/>
  <c r="J504" i="93"/>
  <c r="J505" i="93"/>
  <c r="J506" i="93"/>
  <c r="J507" i="93"/>
  <c r="J508" i="93"/>
  <c r="J509" i="93"/>
  <c r="J510" i="93"/>
  <c r="J511" i="93"/>
  <c r="J512" i="93"/>
  <c r="J513" i="93"/>
  <c r="J514" i="93"/>
  <c r="J515" i="93"/>
  <c r="J516" i="93"/>
  <c r="J517" i="93"/>
  <c r="J518" i="93"/>
  <c r="J519" i="93"/>
  <c r="J520" i="93"/>
  <c r="J521" i="93"/>
  <c r="J522" i="93"/>
  <c r="J523" i="93"/>
  <c r="J524" i="93"/>
  <c r="J525" i="93"/>
  <c r="J526" i="93"/>
  <c r="J527" i="93"/>
  <c r="J528" i="93"/>
  <c r="J529" i="93"/>
  <c r="J530" i="93"/>
  <c r="J531" i="93"/>
  <c r="J532" i="93"/>
  <c r="J533" i="93"/>
  <c r="J534" i="93"/>
  <c r="J535" i="93"/>
  <c r="J536" i="93"/>
  <c r="J537" i="93"/>
  <c r="J538" i="93"/>
  <c r="J539" i="93"/>
  <c r="J540" i="93"/>
  <c r="J541" i="93"/>
  <c r="J542" i="93"/>
  <c r="J543" i="93"/>
  <c r="J544" i="93"/>
  <c r="J545" i="93"/>
  <c r="J546" i="93"/>
  <c r="J547" i="93"/>
  <c r="J548" i="93"/>
  <c r="J549" i="93"/>
  <c r="J550" i="93"/>
  <c r="J551" i="93"/>
  <c r="J552" i="93"/>
  <c r="J553" i="93"/>
  <c r="J554" i="93"/>
  <c r="J555" i="93"/>
  <c r="J556" i="93"/>
  <c r="J557" i="93"/>
  <c r="J558" i="93"/>
  <c r="J559" i="93"/>
  <c r="J560" i="93"/>
  <c r="J561" i="93"/>
  <c r="J562" i="93"/>
  <c r="J563" i="93"/>
  <c r="J564" i="93"/>
  <c r="J565" i="93"/>
  <c r="J566" i="93"/>
  <c r="J567" i="93"/>
  <c r="J568" i="93"/>
  <c r="J569" i="93"/>
  <c r="J570" i="93"/>
  <c r="J571" i="93"/>
  <c r="J572" i="93"/>
  <c r="J573" i="93"/>
  <c r="J574" i="93"/>
  <c r="J575" i="93"/>
  <c r="J576" i="93"/>
  <c r="J577" i="93"/>
  <c r="J578" i="93"/>
  <c r="J579" i="93"/>
  <c r="J580" i="93"/>
  <c r="J581" i="93"/>
  <c r="J582" i="93"/>
  <c r="J583" i="93"/>
  <c r="J584" i="93"/>
  <c r="J585" i="93"/>
  <c r="J586" i="93"/>
  <c r="J587" i="93"/>
  <c r="J588" i="93"/>
  <c r="J589" i="93"/>
  <c r="J590" i="93"/>
  <c r="J591" i="93"/>
  <c r="J592" i="93"/>
  <c r="J593" i="93"/>
  <c r="J594" i="93"/>
  <c r="J595" i="93"/>
  <c r="J596" i="93"/>
  <c r="J597" i="93"/>
  <c r="J598" i="93"/>
  <c r="J599" i="93"/>
  <c r="J600" i="93"/>
  <c r="J601" i="93"/>
  <c r="J602" i="93"/>
  <c r="J603" i="93"/>
  <c r="J604" i="93"/>
  <c r="J605" i="93"/>
  <c r="J606" i="93"/>
  <c r="J607" i="93"/>
  <c r="J608" i="93"/>
  <c r="J609" i="93"/>
  <c r="J610" i="93"/>
  <c r="J611" i="93"/>
  <c r="J612" i="93"/>
  <c r="J613" i="93"/>
  <c r="J614" i="93"/>
  <c r="J615" i="93"/>
  <c r="J616" i="93"/>
  <c r="J617" i="93"/>
  <c r="J618" i="93"/>
  <c r="J619" i="93"/>
  <c r="J620" i="93"/>
  <c r="J621" i="93"/>
  <c r="J622" i="93"/>
  <c r="J623" i="93"/>
  <c r="J624" i="93"/>
  <c r="J625" i="93"/>
  <c r="J626" i="93"/>
  <c r="J627" i="93"/>
  <c r="J628" i="93"/>
  <c r="J629" i="93"/>
  <c r="J630" i="93"/>
  <c r="J631" i="93"/>
  <c r="J632" i="93"/>
  <c r="J633" i="93"/>
  <c r="J634" i="93"/>
  <c r="J635" i="93"/>
  <c r="J636" i="93"/>
  <c r="J637" i="93"/>
  <c r="J638" i="93"/>
  <c r="J639" i="93"/>
  <c r="J640" i="93"/>
  <c r="J641" i="93"/>
  <c r="J642" i="93"/>
  <c r="J643" i="93"/>
  <c r="J644" i="93"/>
  <c r="J645" i="93"/>
  <c r="J646" i="93"/>
  <c r="J647" i="93"/>
  <c r="J648" i="93"/>
  <c r="J649" i="93"/>
  <c r="J650" i="93"/>
  <c r="J651" i="93"/>
  <c r="J652" i="93"/>
  <c r="J653" i="93"/>
  <c r="J654" i="93"/>
  <c r="J655" i="93"/>
  <c r="J656" i="93"/>
  <c r="J657" i="93"/>
  <c r="J658" i="93"/>
  <c r="J659" i="93"/>
  <c r="J660" i="93"/>
  <c r="J661" i="93"/>
  <c r="J662" i="93"/>
  <c r="J663" i="93"/>
  <c r="J664" i="93"/>
  <c r="J665" i="93"/>
  <c r="J666" i="93"/>
  <c r="J667" i="93"/>
  <c r="J668" i="93"/>
  <c r="J669" i="93"/>
  <c r="J670" i="93"/>
  <c r="J671" i="93"/>
  <c r="J672" i="93"/>
  <c r="J673" i="93"/>
  <c r="J674" i="93"/>
  <c r="J675" i="93"/>
  <c r="J676" i="93"/>
  <c r="J677" i="93"/>
  <c r="J678" i="93"/>
  <c r="J679" i="93"/>
  <c r="J680" i="93"/>
  <c r="J681" i="93"/>
  <c r="J682" i="93"/>
  <c r="J683" i="93"/>
  <c r="J684" i="93"/>
  <c r="J685" i="93"/>
  <c r="J686" i="93"/>
  <c r="J687" i="93"/>
  <c r="J688" i="93"/>
  <c r="J689" i="93"/>
  <c r="J690" i="93"/>
  <c r="J691" i="93"/>
  <c r="J692" i="93"/>
  <c r="J693" i="93"/>
  <c r="J694" i="93"/>
  <c r="J695" i="93"/>
  <c r="J696" i="93"/>
  <c r="J697" i="93"/>
  <c r="J698" i="93"/>
  <c r="J699" i="93"/>
  <c r="J700" i="93"/>
  <c r="J701" i="93"/>
  <c r="J702" i="93"/>
  <c r="J703" i="93"/>
  <c r="J704" i="93"/>
  <c r="J705" i="93"/>
  <c r="J706" i="93"/>
  <c r="J707" i="93"/>
  <c r="J708" i="93"/>
  <c r="J709" i="93"/>
  <c r="J710" i="93"/>
  <c r="J711" i="93"/>
  <c r="J712" i="93"/>
  <c r="J713" i="93"/>
  <c r="J714" i="93"/>
  <c r="J715" i="93"/>
  <c r="J716" i="93"/>
  <c r="J717" i="93"/>
  <c r="J718" i="93"/>
  <c r="J719" i="93"/>
  <c r="J720" i="93"/>
  <c r="J721" i="93"/>
  <c r="J722" i="93"/>
  <c r="J723" i="93"/>
  <c r="J724" i="93"/>
  <c r="J725" i="93"/>
  <c r="J726" i="93"/>
  <c r="J727" i="93"/>
  <c r="J728" i="93"/>
  <c r="J729" i="93"/>
  <c r="J730" i="93"/>
  <c r="J731" i="93"/>
  <c r="J732" i="93"/>
  <c r="J733" i="93"/>
  <c r="J734" i="93"/>
  <c r="J735" i="93"/>
  <c r="J736" i="93"/>
  <c r="J737" i="93"/>
  <c r="J738" i="93"/>
  <c r="J739" i="93"/>
  <c r="J740" i="93"/>
  <c r="J741" i="93"/>
  <c r="J742" i="93"/>
  <c r="J743" i="93"/>
  <c r="J744" i="93"/>
  <c r="J745" i="93"/>
  <c r="J746" i="93"/>
  <c r="J747" i="93"/>
  <c r="J748" i="93"/>
  <c r="J749" i="93"/>
  <c r="J750" i="93"/>
  <c r="J751" i="93"/>
  <c r="J752" i="93"/>
  <c r="J753" i="93"/>
  <c r="J754" i="93"/>
  <c r="J755" i="93"/>
  <c r="J756" i="93"/>
  <c r="J757" i="93"/>
  <c r="J758" i="93"/>
  <c r="J759" i="93"/>
  <c r="J760" i="93"/>
  <c r="J761" i="93"/>
  <c r="J762" i="93"/>
  <c r="J763" i="93"/>
  <c r="J764" i="93"/>
  <c r="J765" i="93"/>
  <c r="J766" i="93"/>
  <c r="J767" i="93"/>
  <c r="J768" i="93"/>
  <c r="J769" i="93"/>
  <c r="J770" i="93"/>
  <c r="J771" i="93"/>
  <c r="J772" i="93"/>
  <c r="J773" i="93"/>
  <c r="J774" i="93"/>
  <c r="J775" i="93"/>
  <c r="J776" i="93"/>
  <c r="J777" i="93"/>
  <c r="J778" i="93"/>
  <c r="J779" i="93"/>
  <c r="J780" i="93"/>
  <c r="J781" i="93"/>
  <c r="J782" i="93"/>
  <c r="J783" i="93"/>
  <c r="J784" i="93"/>
  <c r="J785" i="93"/>
  <c r="J786" i="93"/>
  <c r="J787" i="93"/>
  <c r="J788" i="93"/>
  <c r="J789" i="93"/>
  <c r="J790" i="93"/>
  <c r="J791" i="93"/>
  <c r="J792" i="93"/>
  <c r="J793" i="93"/>
  <c r="J794" i="93"/>
  <c r="J795" i="93"/>
  <c r="J796" i="93"/>
  <c r="J797" i="93"/>
  <c r="J798" i="93"/>
  <c r="J799" i="93"/>
  <c r="J800" i="93"/>
  <c r="J801" i="93"/>
  <c r="J802" i="93"/>
  <c r="J803" i="93"/>
  <c r="J804" i="93"/>
  <c r="J805" i="93"/>
  <c r="J806" i="93"/>
  <c r="J807" i="93"/>
  <c r="J808" i="93"/>
  <c r="J809" i="93"/>
  <c r="J810" i="93"/>
  <c r="J811" i="93"/>
  <c r="J812" i="93"/>
  <c r="J813" i="93"/>
  <c r="J814" i="93"/>
  <c r="J815" i="93"/>
  <c r="J816" i="93"/>
  <c r="J817" i="93"/>
  <c r="J818" i="93"/>
  <c r="J819" i="93"/>
  <c r="J820" i="93"/>
  <c r="J821" i="93"/>
  <c r="J822" i="93"/>
  <c r="J823" i="93"/>
  <c r="J824" i="93"/>
  <c r="J825" i="93"/>
  <c r="J826" i="93"/>
  <c r="J827" i="93"/>
  <c r="J828" i="93"/>
  <c r="J829" i="93"/>
  <c r="J830" i="93"/>
  <c r="J831" i="93"/>
  <c r="J832" i="93"/>
  <c r="J833" i="93"/>
  <c r="J834" i="93"/>
  <c r="J835" i="93"/>
  <c r="J836" i="93"/>
  <c r="J837" i="93"/>
  <c r="J838" i="93"/>
  <c r="J839" i="93"/>
  <c r="J840" i="93"/>
  <c r="J841" i="93"/>
  <c r="J842" i="93"/>
  <c r="J843" i="93"/>
  <c r="J844" i="93"/>
  <c r="J845" i="93"/>
  <c r="J846" i="93"/>
  <c r="J847" i="93"/>
  <c r="J848" i="93"/>
  <c r="J849" i="93"/>
  <c r="J850" i="93"/>
  <c r="J851" i="93"/>
  <c r="J852" i="93"/>
  <c r="J853" i="93"/>
  <c r="J854" i="93"/>
  <c r="J855" i="93"/>
  <c r="J856" i="93"/>
  <c r="J857" i="93"/>
  <c r="J858" i="93"/>
  <c r="J859" i="93"/>
  <c r="J860" i="93"/>
  <c r="J861" i="93"/>
  <c r="J862" i="93"/>
  <c r="J863" i="93"/>
  <c r="J864" i="93"/>
  <c r="J865" i="93"/>
  <c r="J866" i="93"/>
  <c r="J867" i="93"/>
  <c r="J868" i="93"/>
  <c r="J869" i="93"/>
  <c r="J870" i="93"/>
  <c r="J871" i="93"/>
  <c r="J872" i="93"/>
  <c r="J873" i="93"/>
  <c r="J874" i="93"/>
  <c r="J875" i="93"/>
  <c r="J876" i="93"/>
  <c r="J877" i="93"/>
  <c r="J878" i="93"/>
  <c r="J879" i="93"/>
  <c r="J880" i="93"/>
  <c r="J881" i="93"/>
  <c r="J882" i="93"/>
  <c r="J883" i="93"/>
  <c r="J884" i="93"/>
  <c r="J885" i="93"/>
  <c r="J886" i="93"/>
  <c r="J887" i="93"/>
  <c r="J888" i="93"/>
  <c r="J889" i="93"/>
  <c r="J890" i="93"/>
  <c r="J891" i="93"/>
  <c r="J892" i="93"/>
  <c r="J893" i="93"/>
  <c r="J894" i="93"/>
  <c r="J895" i="93"/>
  <c r="J896" i="93"/>
  <c r="N290" i="93"/>
  <c r="N291" i="93"/>
  <c r="N292" i="93"/>
  <c r="N293" i="93"/>
  <c r="N294" i="93"/>
  <c r="N295" i="93"/>
  <c r="N296" i="93"/>
  <c r="N297" i="93"/>
  <c r="N298" i="93"/>
  <c r="N299" i="93"/>
  <c r="N300" i="93"/>
  <c r="N301" i="93"/>
  <c r="N302" i="93"/>
  <c r="N303" i="93"/>
  <c r="N304" i="93"/>
  <c r="N305" i="93"/>
  <c r="N306" i="93"/>
  <c r="N307" i="93"/>
  <c r="N308" i="93"/>
  <c r="N309" i="93"/>
  <c r="N310" i="93"/>
  <c r="N311" i="93"/>
  <c r="N312" i="93"/>
  <c r="N313" i="93"/>
  <c r="N314" i="93"/>
  <c r="N315" i="93"/>
  <c r="N316" i="93"/>
  <c r="N317" i="93"/>
  <c r="N318" i="93"/>
  <c r="N319" i="93"/>
  <c r="N320" i="93"/>
  <c r="N321" i="93"/>
  <c r="N322" i="93"/>
  <c r="N323" i="93"/>
  <c r="N324" i="93"/>
  <c r="N325" i="93"/>
  <c r="N326" i="93"/>
  <c r="N327" i="93"/>
  <c r="N328" i="93"/>
  <c r="N329" i="93"/>
  <c r="N330" i="93"/>
  <c r="N331" i="93"/>
  <c r="N332" i="93"/>
  <c r="N333" i="93"/>
  <c r="N334" i="93"/>
  <c r="N335" i="93"/>
  <c r="N336" i="93"/>
  <c r="N337" i="93"/>
  <c r="N338" i="93"/>
  <c r="N339" i="93"/>
  <c r="N340" i="93"/>
  <c r="N341" i="93"/>
  <c r="N342" i="93"/>
  <c r="N343" i="93"/>
  <c r="N344" i="93"/>
  <c r="N345" i="93"/>
  <c r="N346" i="93"/>
  <c r="N347" i="93"/>
  <c r="N348" i="93"/>
  <c r="N349" i="93"/>
  <c r="N350" i="93"/>
  <c r="N351" i="93"/>
  <c r="N352" i="93"/>
  <c r="N353" i="93"/>
  <c r="N354" i="93"/>
  <c r="N355" i="93"/>
  <c r="N356" i="93"/>
  <c r="N357" i="93"/>
  <c r="N358" i="93"/>
  <c r="N359" i="93"/>
  <c r="N360" i="93"/>
  <c r="N361" i="93"/>
  <c r="N362" i="93"/>
  <c r="N363" i="93"/>
  <c r="N364" i="93"/>
  <c r="N365" i="93"/>
  <c r="N366" i="93"/>
  <c r="N367" i="93"/>
  <c r="N368" i="93"/>
  <c r="N369" i="93"/>
  <c r="N370" i="93"/>
  <c r="N371" i="93"/>
  <c r="N372" i="93"/>
  <c r="N373" i="93"/>
  <c r="N374" i="93"/>
  <c r="N375" i="93"/>
  <c r="N376" i="93"/>
  <c r="N377" i="93"/>
  <c r="N378" i="93"/>
  <c r="N379" i="93"/>
  <c r="N380" i="93"/>
  <c r="N381" i="93"/>
  <c r="N382" i="93"/>
  <c r="N383" i="93"/>
  <c r="N384" i="93"/>
  <c r="N385" i="93"/>
  <c r="N386" i="93"/>
  <c r="N387" i="93"/>
  <c r="N388" i="93"/>
  <c r="N389" i="93"/>
  <c r="N390" i="93"/>
  <c r="N391" i="93"/>
  <c r="N392" i="93"/>
  <c r="N393" i="93"/>
  <c r="N394" i="93"/>
  <c r="N395" i="93"/>
  <c r="N396" i="93"/>
  <c r="N397" i="93"/>
  <c r="N398" i="93"/>
  <c r="N399" i="93"/>
  <c r="N400" i="93"/>
  <c r="N401" i="93"/>
  <c r="N402" i="93"/>
  <c r="N403" i="93"/>
  <c r="N404" i="93"/>
  <c r="N405" i="93"/>
  <c r="N406" i="93"/>
  <c r="N407" i="93"/>
  <c r="N408" i="93"/>
  <c r="N409" i="93"/>
  <c r="N410" i="93"/>
  <c r="N411" i="93"/>
  <c r="N412" i="93"/>
  <c r="N413" i="93"/>
  <c r="N414" i="93"/>
  <c r="N415" i="93"/>
  <c r="N416" i="93"/>
  <c r="N417" i="93"/>
  <c r="N418" i="93"/>
  <c r="N419" i="93"/>
  <c r="N420" i="93"/>
  <c r="N421" i="93"/>
  <c r="N422" i="93"/>
  <c r="N423" i="93"/>
  <c r="N424" i="93"/>
  <c r="N425" i="93"/>
  <c r="N426" i="93"/>
  <c r="N427" i="93"/>
  <c r="N428" i="93"/>
  <c r="N429" i="93"/>
  <c r="N430" i="93"/>
  <c r="N431" i="93"/>
  <c r="N432" i="93"/>
  <c r="N433" i="93"/>
  <c r="N434" i="93"/>
  <c r="N435" i="93"/>
  <c r="N436" i="93"/>
  <c r="N437" i="93"/>
  <c r="N438" i="93"/>
  <c r="N439" i="93"/>
  <c r="N440" i="93"/>
  <c r="N441" i="93"/>
  <c r="N442" i="93"/>
  <c r="N443" i="93"/>
  <c r="N444" i="93"/>
  <c r="N445" i="93"/>
  <c r="N446" i="93"/>
  <c r="N447" i="93"/>
  <c r="N448" i="93"/>
  <c r="N449" i="93"/>
  <c r="N450" i="93"/>
  <c r="N451" i="93"/>
  <c r="N452" i="93"/>
  <c r="N453" i="93"/>
  <c r="N454" i="93"/>
  <c r="N455" i="93"/>
  <c r="N456" i="93"/>
  <c r="N457" i="93"/>
  <c r="N458" i="93"/>
  <c r="N459" i="93"/>
  <c r="N460" i="93"/>
  <c r="N461" i="93"/>
  <c r="N462" i="93"/>
  <c r="N463" i="93"/>
  <c r="N464" i="93"/>
  <c r="N465" i="93"/>
  <c r="N466" i="93"/>
  <c r="N467" i="93"/>
  <c r="N468" i="93"/>
  <c r="N469" i="93"/>
  <c r="N470" i="93"/>
  <c r="N471" i="93"/>
  <c r="N472" i="93"/>
  <c r="N473" i="93"/>
  <c r="N474" i="93"/>
  <c r="N475" i="93"/>
  <c r="N476" i="93"/>
  <c r="N477" i="93"/>
  <c r="N478" i="93"/>
  <c r="N479" i="93"/>
  <c r="N480" i="93"/>
  <c r="N481" i="93"/>
  <c r="N482" i="93"/>
  <c r="N483" i="93"/>
  <c r="N484" i="93"/>
  <c r="N485" i="93"/>
  <c r="N486" i="93"/>
  <c r="N487" i="93"/>
  <c r="N488" i="93"/>
  <c r="N489" i="93"/>
  <c r="N490" i="93"/>
  <c r="N491" i="93"/>
  <c r="N492" i="93"/>
  <c r="N493" i="93"/>
  <c r="N494" i="93"/>
  <c r="N495" i="93"/>
  <c r="N496" i="93"/>
  <c r="N497" i="93"/>
  <c r="N498" i="93"/>
  <c r="N499" i="93"/>
  <c r="N500" i="93"/>
  <c r="N501" i="93"/>
  <c r="N502" i="93"/>
  <c r="N503" i="93"/>
  <c r="N504" i="93"/>
  <c r="N505" i="93"/>
  <c r="N506" i="93"/>
  <c r="N507" i="93"/>
  <c r="N508" i="93"/>
  <c r="N509" i="93"/>
  <c r="N510" i="93"/>
  <c r="N511" i="93"/>
  <c r="N512" i="93"/>
  <c r="N513" i="93"/>
  <c r="N514" i="93"/>
  <c r="N515" i="93"/>
  <c r="N516" i="93"/>
  <c r="N517" i="93"/>
  <c r="N518" i="93"/>
  <c r="N519" i="93"/>
  <c r="N520" i="93"/>
  <c r="N521" i="93"/>
  <c r="N522" i="93"/>
  <c r="N523" i="93"/>
  <c r="N524" i="93"/>
  <c r="N525" i="93"/>
  <c r="N526" i="93"/>
  <c r="N527" i="93"/>
  <c r="N528" i="93"/>
  <c r="N529" i="93"/>
  <c r="N530" i="93"/>
  <c r="N531" i="93"/>
  <c r="N532" i="93"/>
  <c r="N533" i="93"/>
  <c r="N534" i="93"/>
  <c r="N535" i="93"/>
  <c r="N536" i="93"/>
  <c r="N537" i="93"/>
  <c r="N538" i="93"/>
  <c r="N539" i="93"/>
  <c r="N540" i="93"/>
  <c r="N541" i="93"/>
  <c r="N542" i="93"/>
  <c r="N543" i="93"/>
  <c r="N544" i="93"/>
  <c r="N545" i="93"/>
  <c r="N546" i="93"/>
  <c r="N547" i="93"/>
  <c r="N548" i="93"/>
  <c r="N549" i="93"/>
  <c r="N550" i="93"/>
  <c r="N551" i="93"/>
  <c r="N552" i="93"/>
  <c r="N553" i="93"/>
  <c r="N554" i="93"/>
  <c r="N555" i="93"/>
  <c r="N556" i="93"/>
  <c r="N557" i="93"/>
  <c r="N558" i="93"/>
  <c r="N559" i="93"/>
  <c r="N560" i="93"/>
  <c r="N561" i="93"/>
  <c r="N562" i="93"/>
  <c r="N563" i="93"/>
  <c r="N564" i="93"/>
  <c r="N565" i="93"/>
  <c r="N566" i="93"/>
  <c r="N567" i="93"/>
  <c r="N568" i="93"/>
  <c r="N569" i="93"/>
  <c r="N570" i="93"/>
  <c r="N571" i="93"/>
  <c r="N572" i="93"/>
  <c r="N573" i="93"/>
  <c r="N574" i="93"/>
  <c r="N575" i="93"/>
  <c r="N576" i="93"/>
  <c r="N577" i="93"/>
  <c r="N578" i="93"/>
  <c r="N579" i="93"/>
  <c r="N580" i="93"/>
  <c r="N581" i="93"/>
  <c r="N582" i="93"/>
  <c r="N583" i="93"/>
  <c r="N584" i="93"/>
  <c r="N585" i="93"/>
  <c r="N586" i="93"/>
  <c r="N587" i="93"/>
  <c r="N588" i="93"/>
  <c r="N589" i="93"/>
  <c r="N590" i="93"/>
  <c r="N591" i="93"/>
  <c r="N592" i="93"/>
  <c r="N593" i="93"/>
  <c r="N594" i="93"/>
  <c r="N595" i="93"/>
  <c r="N596" i="93"/>
  <c r="N597" i="93"/>
  <c r="N598" i="93"/>
  <c r="N599" i="93"/>
  <c r="N600" i="93"/>
  <c r="N601" i="93"/>
  <c r="N602" i="93"/>
  <c r="N603" i="93"/>
  <c r="N604" i="93"/>
  <c r="N605" i="93"/>
  <c r="N606" i="93"/>
  <c r="N607" i="93"/>
  <c r="N608" i="93"/>
  <c r="N609" i="93"/>
  <c r="N610" i="93"/>
  <c r="N611" i="93"/>
  <c r="N612" i="93"/>
  <c r="N613" i="93"/>
  <c r="N614" i="93"/>
  <c r="N615" i="93"/>
  <c r="N616" i="93"/>
  <c r="N617" i="93"/>
  <c r="N618" i="93"/>
  <c r="N619" i="93"/>
  <c r="N620" i="93"/>
  <c r="N621" i="93"/>
  <c r="N622" i="93"/>
  <c r="N623" i="93"/>
  <c r="N624" i="93"/>
  <c r="N625" i="93"/>
  <c r="N626" i="93"/>
  <c r="N627" i="93"/>
  <c r="N628" i="93"/>
  <c r="N629" i="93"/>
  <c r="N630" i="93"/>
  <c r="N631" i="93"/>
  <c r="N632" i="93"/>
  <c r="N633" i="93"/>
  <c r="N634" i="93"/>
  <c r="N635" i="93"/>
  <c r="N636" i="93"/>
  <c r="N637" i="93"/>
  <c r="N638" i="93"/>
  <c r="N639" i="93"/>
  <c r="N640" i="93"/>
  <c r="N641" i="93"/>
  <c r="N642" i="93"/>
  <c r="N643" i="93"/>
  <c r="N644" i="93"/>
  <c r="N645" i="93"/>
  <c r="N646" i="93"/>
  <c r="N647" i="93"/>
  <c r="N648" i="93"/>
  <c r="N649" i="93"/>
  <c r="N650" i="93"/>
  <c r="N651" i="93"/>
  <c r="N652" i="93"/>
  <c r="N653" i="93"/>
  <c r="N654" i="93"/>
  <c r="N655" i="93"/>
  <c r="N656" i="93"/>
  <c r="N657" i="93"/>
  <c r="N658" i="93"/>
  <c r="N659" i="93"/>
  <c r="N660" i="93"/>
  <c r="N661" i="93"/>
  <c r="N662" i="93"/>
  <c r="N663" i="93"/>
  <c r="N664" i="93"/>
  <c r="N665" i="93"/>
  <c r="N666" i="93"/>
  <c r="N667" i="93"/>
  <c r="N668" i="93"/>
  <c r="N669" i="93"/>
  <c r="N670" i="93"/>
  <c r="N671" i="93"/>
  <c r="N672" i="93"/>
  <c r="N673" i="93"/>
  <c r="N674" i="93"/>
  <c r="N675" i="93"/>
  <c r="N676" i="93"/>
  <c r="N677" i="93"/>
  <c r="N678" i="93"/>
  <c r="N679" i="93"/>
  <c r="N680" i="93"/>
  <c r="N681" i="93"/>
  <c r="N682" i="93"/>
  <c r="N683" i="93"/>
  <c r="N684" i="93"/>
  <c r="N685" i="93"/>
  <c r="N686" i="93"/>
  <c r="N687" i="93"/>
  <c r="N688" i="93"/>
  <c r="N689" i="93"/>
  <c r="N690" i="93"/>
  <c r="N691" i="93"/>
  <c r="N692" i="93"/>
  <c r="N693" i="93"/>
  <c r="N694" i="93"/>
  <c r="N695" i="93"/>
  <c r="N696" i="93"/>
  <c r="N697" i="93"/>
  <c r="N698" i="93"/>
  <c r="N699" i="93"/>
  <c r="N700" i="93"/>
  <c r="N701" i="93"/>
  <c r="N702" i="93"/>
  <c r="N703" i="93"/>
  <c r="N704" i="93"/>
  <c r="N705" i="93"/>
  <c r="N706" i="93"/>
  <c r="N707" i="93"/>
  <c r="N708" i="93"/>
  <c r="N709" i="93"/>
  <c r="N710" i="93"/>
  <c r="N711" i="93"/>
  <c r="N712" i="93"/>
  <c r="N713" i="93"/>
  <c r="N714" i="93"/>
  <c r="N715" i="93"/>
  <c r="N716" i="93"/>
  <c r="N717" i="93"/>
  <c r="N718" i="93"/>
  <c r="N719" i="93"/>
  <c r="N720" i="93"/>
  <c r="N721" i="93"/>
  <c r="N722" i="93"/>
  <c r="N723" i="93"/>
  <c r="N724" i="93"/>
  <c r="N725" i="93"/>
  <c r="N726" i="93"/>
  <c r="N727" i="93"/>
  <c r="N728" i="93"/>
  <c r="N729" i="93"/>
  <c r="N730" i="93"/>
  <c r="N731" i="93"/>
  <c r="N732" i="93"/>
  <c r="N733" i="93"/>
  <c r="N734" i="93"/>
  <c r="N735" i="93"/>
  <c r="N736" i="93"/>
  <c r="N737" i="93"/>
  <c r="N738" i="93"/>
  <c r="N739" i="93"/>
  <c r="N740" i="93"/>
  <c r="N741" i="93"/>
  <c r="N742" i="93"/>
  <c r="N743" i="93"/>
  <c r="N744" i="93"/>
  <c r="N745" i="93"/>
  <c r="N746" i="93"/>
  <c r="N747" i="93"/>
  <c r="N748" i="93"/>
  <c r="N749" i="93"/>
  <c r="N750" i="93"/>
  <c r="N751" i="93"/>
  <c r="N752" i="93"/>
  <c r="N753" i="93"/>
  <c r="N754" i="93"/>
  <c r="N755" i="93"/>
  <c r="N756" i="93"/>
  <c r="N757" i="93"/>
  <c r="N758" i="93"/>
  <c r="N759" i="93"/>
  <c r="N760" i="93"/>
  <c r="N761" i="93"/>
  <c r="N762" i="93"/>
  <c r="N763" i="93"/>
  <c r="N764" i="93"/>
  <c r="N765" i="93"/>
  <c r="N766" i="93"/>
  <c r="N767" i="93"/>
  <c r="N768" i="93"/>
  <c r="N769" i="93"/>
  <c r="N770" i="93"/>
  <c r="N771" i="93"/>
  <c r="N772" i="93"/>
  <c r="N773" i="93"/>
  <c r="N774" i="93"/>
  <c r="N775" i="93"/>
  <c r="N776" i="93"/>
  <c r="N777" i="93"/>
  <c r="N778" i="93"/>
  <c r="N779" i="93"/>
  <c r="N780" i="93"/>
  <c r="N781" i="93"/>
  <c r="N782" i="93"/>
  <c r="N783" i="93"/>
  <c r="N784" i="93"/>
  <c r="N785" i="93"/>
  <c r="N786" i="93"/>
  <c r="N787" i="93"/>
  <c r="N788" i="93"/>
  <c r="N789" i="93"/>
  <c r="N790" i="93"/>
  <c r="N791" i="93"/>
  <c r="N792" i="93"/>
  <c r="N793" i="93"/>
  <c r="N794" i="93"/>
  <c r="N795" i="93"/>
  <c r="N796" i="93"/>
  <c r="N797" i="93"/>
  <c r="N798" i="93"/>
  <c r="N799" i="93"/>
  <c r="N800" i="93"/>
  <c r="N801" i="93"/>
  <c r="N802" i="93"/>
  <c r="N803" i="93"/>
  <c r="N804" i="93"/>
  <c r="N805" i="93"/>
  <c r="N806" i="93"/>
  <c r="N807" i="93"/>
  <c r="N808" i="93"/>
  <c r="N809" i="93"/>
  <c r="N810" i="93"/>
  <c r="N811" i="93"/>
  <c r="N812" i="93"/>
  <c r="N813" i="93"/>
  <c r="N814" i="93"/>
  <c r="N815" i="93"/>
  <c r="N816" i="93"/>
  <c r="N817" i="93"/>
  <c r="N818" i="93"/>
  <c r="N819" i="93"/>
  <c r="N820" i="93"/>
  <c r="N821" i="93"/>
  <c r="N822" i="93"/>
  <c r="N823" i="93"/>
  <c r="N824" i="93"/>
  <c r="N825" i="93"/>
  <c r="N826" i="93"/>
  <c r="N827" i="93"/>
  <c r="N828" i="93"/>
  <c r="N829" i="93"/>
  <c r="N830" i="93"/>
  <c r="N831" i="93"/>
  <c r="N832" i="93"/>
  <c r="N833" i="93"/>
  <c r="N834" i="93"/>
  <c r="N835" i="93"/>
  <c r="N836" i="93"/>
  <c r="N837" i="93"/>
  <c r="N838" i="93"/>
  <c r="N839" i="93"/>
  <c r="N840" i="93"/>
  <c r="N841" i="93"/>
  <c r="N842" i="93"/>
  <c r="N843" i="93"/>
  <c r="N844" i="93"/>
  <c r="N845" i="93"/>
  <c r="N846" i="93"/>
  <c r="N847" i="93"/>
  <c r="N848" i="93"/>
  <c r="N849" i="93"/>
  <c r="N850" i="93"/>
  <c r="N851" i="93"/>
  <c r="N852" i="93"/>
  <c r="N853" i="93"/>
  <c r="N854" i="93"/>
  <c r="N855" i="93"/>
  <c r="N856" i="93"/>
  <c r="N857" i="93"/>
  <c r="N858" i="93"/>
  <c r="N859" i="93"/>
  <c r="N860" i="93"/>
  <c r="N861" i="93"/>
  <c r="N862" i="93"/>
  <c r="N863" i="93"/>
  <c r="N864" i="93"/>
  <c r="N865" i="93"/>
  <c r="N866" i="93"/>
  <c r="N867" i="93"/>
  <c r="N868" i="93"/>
  <c r="N869" i="93"/>
  <c r="N870" i="93"/>
  <c r="N871" i="93"/>
  <c r="N872" i="93"/>
  <c r="N873" i="93"/>
  <c r="N874" i="93"/>
  <c r="N875" i="93"/>
  <c r="N876" i="93"/>
  <c r="N877" i="93"/>
  <c r="N878" i="93"/>
  <c r="N879" i="93"/>
  <c r="N880" i="93"/>
  <c r="N881" i="93"/>
  <c r="N882" i="93"/>
  <c r="N883" i="93"/>
  <c r="N884" i="93"/>
  <c r="N885" i="93"/>
  <c r="N886" i="93"/>
  <c r="N887" i="93"/>
  <c r="N888" i="93"/>
  <c r="N889" i="93"/>
  <c r="N890" i="93"/>
  <c r="N891" i="93"/>
  <c r="N892" i="93"/>
  <c r="N893" i="93"/>
  <c r="N894" i="93"/>
  <c r="N895" i="93"/>
  <c r="E494" i="93" l="1"/>
  <c r="E386" i="93"/>
  <c r="E410" i="93"/>
  <c r="E398" i="93"/>
  <c r="E618" i="93"/>
  <c r="E594" i="93"/>
  <c r="E426" i="93"/>
  <c r="E570" i="93"/>
  <c r="E414" i="93"/>
  <c r="E294" i="93"/>
  <c r="E762" i="93"/>
  <c r="E558" i="93"/>
  <c r="E738" i="93"/>
  <c r="E546" i="93"/>
  <c r="E402" i="93"/>
  <c r="E726" i="93"/>
  <c r="E534" i="93"/>
  <c r="E714" i="93"/>
  <c r="E510" i="93"/>
  <c r="E390" i="93"/>
  <c r="E702" i="93"/>
  <c r="E690" i="93"/>
  <c r="E486" i="93"/>
  <c r="E366" i="93"/>
  <c r="E678" i="93"/>
  <c r="E474" i="93"/>
  <c r="E342" i="93"/>
  <c r="E530" i="93"/>
  <c r="E518" i="93"/>
  <c r="E374" i="93"/>
  <c r="E338" i="93"/>
  <c r="E774" i="93"/>
  <c r="E582" i="93"/>
  <c r="E458" i="93"/>
  <c r="E362" i="93"/>
  <c r="E395" i="93"/>
  <c r="E431" i="93"/>
  <c r="E383" i="93"/>
  <c r="E493" i="93"/>
  <c r="E314" i="93"/>
  <c r="E661" i="93"/>
  <c r="E422" i="93"/>
  <c r="E350" i="93"/>
  <c r="E506" i="93"/>
  <c r="E455" i="93"/>
  <c r="E503" i="93"/>
  <c r="E335" i="93"/>
  <c r="E309" i="93"/>
  <c r="E421" i="93"/>
  <c r="E589" i="93"/>
  <c r="E371" i="93"/>
  <c r="E311" i="93"/>
  <c r="E491" i="93"/>
  <c r="E419" i="93"/>
  <c r="E299" i="93"/>
  <c r="E347" i="93"/>
  <c r="E515" i="93"/>
  <c r="E482" i="93"/>
  <c r="E359" i="93"/>
  <c r="E697" i="93"/>
  <c r="E301" i="93"/>
  <c r="E613" i="93"/>
  <c r="E517" i="93"/>
  <c r="E733" i="93"/>
  <c r="E293" i="93"/>
  <c r="E433" i="93"/>
  <c r="E553" i="93"/>
  <c r="E565" i="93"/>
  <c r="E864" i="93"/>
  <c r="E673" i="93"/>
  <c r="E633" i="93"/>
  <c r="E540" i="93"/>
  <c r="E325" i="93"/>
  <c r="E721" i="93"/>
  <c r="E528" i="93"/>
  <c r="E469" i="93"/>
  <c r="E361" i="93"/>
  <c r="E648" i="93"/>
  <c r="E369" i="93"/>
  <c r="E709" i="93"/>
  <c r="E333" i="93"/>
  <c r="E828" i="93"/>
  <c r="E577" i="93"/>
  <c r="E321" i="93"/>
  <c r="E449" i="93"/>
  <c r="E397" i="93"/>
  <c r="E313" i="93"/>
  <c r="E405" i="93"/>
  <c r="E297" i="93"/>
  <c r="E357" i="93"/>
  <c r="E429" i="93"/>
  <c r="E593" i="93"/>
  <c r="E477" i="93"/>
  <c r="E389" i="93"/>
  <c r="E345" i="93"/>
  <c r="E649" i="93"/>
  <c r="E529" i="93"/>
  <c r="E445" i="93"/>
  <c r="E413" i="93"/>
  <c r="E385" i="93"/>
  <c r="E353" i="93"/>
  <c r="E324" i="93"/>
  <c r="E637" i="93"/>
  <c r="E481" i="93"/>
  <c r="E437" i="93"/>
  <c r="E409" i="93"/>
  <c r="E377" i="93"/>
  <c r="E349" i="93"/>
  <c r="E291" i="93"/>
  <c r="E625" i="93"/>
  <c r="E373" i="93"/>
  <c r="E816" i="93"/>
  <c r="E685" i="93"/>
  <c r="E545" i="93"/>
  <c r="E505" i="93"/>
  <c r="E425" i="93"/>
  <c r="E396" i="93"/>
  <c r="E337" i="93"/>
  <c r="E601" i="93"/>
  <c r="E541" i="93"/>
  <c r="E457" i="93"/>
  <c r="E792" i="93"/>
  <c r="E641" i="93"/>
  <c r="E480" i="93"/>
  <c r="E444" i="93"/>
  <c r="E317" i="93"/>
  <c r="E768" i="93"/>
  <c r="E696" i="93"/>
  <c r="E636" i="93"/>
  <c r="E504" i="93"/>
  <c r="E569" i="93"/>
  <c r="E533" i="93"/>
  <c r="E360" i="93"/>
  <c r="E336" i="93"/>
  <c r="E312" i="93"/>
  <c r="E756" i="93"/>
  <c r="E499" i="93"/>
  <c r="E432" i="93"/>
  <c r="E408" i="93"/>
  <c r="E384" i="93"/>
  <c r="E744" i="93"/>
  <c r="E564" i="93"/>
  <c r="E497" i="93"/>
  <c r="E672" i="93"/>
  <c r="E557" i="93"/>
  <c r="E521" i="93"/>
  <c r="E456" i="93"/>
  <c r="E401" i="93"/>
  <c r="E305" i="93"/>
  <c r="E852" i="93"/>
  <c r="E552" i="93"/>
  <c r="E372" i="93"/>
  <c r="E348" i="93"/>
  <c r="E300" i="93"/>
  <c r="E729" i="93"/>
  <c r="E611" i="93"/>
  <c r="E525" i="93"/>
  <c r="E798" i="93"/>
  <c r="E888" i="93"/>
  <c r="E741" i="93"/>
  <c r="E476" i="93"/>
  <c r="E775" i="93"/>
  <c r="E720" i="93"/>
  <c r="E527" i="93"/>
  <c r="E468" i="93"/>
  <c r="E587" i="93"/>
  <c r="E428" i="93"/>
  <c r="E810" i="93"/>
  <c r="E585" i="93"/>
  <c r="E296" i="93"/>
  <c r="E356" i="93"/>
  <c r="E789" i="93"/>
  <c r="E612" i="93"/>
  <c r="E576" i="93"/>
  <c r="E516" i="93"/>
  <c r="E492" i="93"/>
  <c r="E467" i="93"/>
  <c r="E443" i="93"/>
  <c r="E332" i="93"/>
  <c r="E464" i="93"/>
  <c r="E440" i="93"/>
  <c r="E488" i="93"/>
  <c r="E416" i="93"/>
  <c r="E308" i="93"/>
  <c r="E392" i="93"/>
  <c r="E647" i="93"/>
  <c r="E599" i="93"/>
  <c r="E561" i="93"/>
  <c r="E344" i="93"/>
  <c r="E320" i="93"/>
  <c r="E500" i="93"/>
  <c r="E452" i="93"/>
  <c r="E870" i="93"/>
  <c r="E609" i="93"/>
  <c r="E441" i="93"/>
  <c r="E840" i="93"/>
  <c r="E750" i="93"/>
  <c r="E645" i="93"/>
  <c r="E602" i="93"/>
  <c r="E420" i="93"/>
  <c r="E876" i="93"/>
  <c r="E780" i="93"/>
  <c r="E732" i="93"/>
  <c r="E684" i="93"/>
  <c r="E600" i="93"/>
  <c r="E848" i="93"/>
  <c r="E765" i="93"/>
  <c r="E669" i="93"/>
  <c r="E519" i="93"/>
  <c r="E555" i="93"/>
  <c r="E579" i="93"/>
  <c r="E483" i="93"/>
  <c r="E387" i="93"/>
  <c r="E603" i="93"/>
  <c r="E459" i="93"/>
  <c r="E423" i="93"/>
  <c r="E363" i="93"/>
  <c r="E327" i="93"/>
  <c r="E543" i="93"/>
  <c r="E399" i="93"/>
  <c r="E627" i="93"/>
  <c r="E567" i="93"/>
  <c r="E495" i="93"/>
  <c r="E435" i="93"/>
  <c r="E339" i="93"/>
  <c r="E375" i="93"/>
  <c r="E303" i="93"/>
  <c r="E657" i="93"/>
  <c r="E471" i="93"/>
  <c r="E507" i="93"/>
  <c r="E447" i="93"/>
  <c r="E411" i="93"/>
  <c r="E351" i="93"/>
  <c r="E315" i="93"/>
  <c r="E822" i="93"/>
  <c r="E659" i="93"/>
  <c r="E615" i="93"/>
  <c r="E591" i="93"/>
  <c r="E801" i="93"/>
  <c r="E804" i="93"/>
  <c r="E708" i="93"/>
  <c r="E660" i="93"/>
  <c r="E575" i="93"/>
  <c r="E819" i="93"/>
  <c r="E699" i="93"/>
  <c r="E724" i="93"/>
  <c r="E844" i="93"/>
  <c r="E797" i="93"/>
  <c r="E796" i="93"/>
  <c r="E834" i="93"/>
  <c r="E740" i="93"/>
  <c r="E705" i="93"/>
  <c r="E639" i="93"/>
  <c r="E531" i="93"/>
  <c r="E513" i="93"/>
  <c r="E472" i="93"/>
  <c r="E829" i="93"/>
  <c r="E580" i="93"/>
  <c r="E701" i="93"/>
  <c r="E700" i="93"/>
  <c r="E773" i="93"/>
  <c r="E677" i="93"/>
  <c r="E877" i="93"/>
  <c r="E769" i="93"/>
  <c r="E542" i="93"/>
  <c r="E865" i="93"/>
  <c r="E825" i="93"/>
  <c r="E727" i="93"/>
  <c r="E479" i="93"/>
  <c r="E793" i="93"/>
  <c r="E757" i="93"/>
  <c r="E853" i="93"/>
  <c r="E821" i="93"/>
  <c r="E725" i="93"/>
  <c r="E849" i="93"/>
  <c r="E818" i="93"/>
  <c r="E745" i="93"/>
  <c r="E621" i="93"/>
  <c r="E817" i="93"/>
  <c r="E777" i="93"/>
  <c r="E597" i="93"/>
  <c r="E549" i="93"/>
  <c r="E489" i="93"/>
  <c r="E889" i="93"/>
  <c r="E841" i="93"/>
  <c r="E880" i="93"/>
  <c r="E628" i="93"/>
  <c r="E604" i="93"/>
  <c r="E568" i="93"/>
  <c r="E460" i="93"/>
  <c r="E412" i="93"/>
  <c r="E376" i="93"/>
  <c r="E878" i="93"/>
  <c r="E749" i="93"/>
  <c r="E652" i="93"/>
  <c r="E508" i="93"/>
  <c r="E748" i="93"/>
  <c r="E544" i="93"/>
  <c r="E340" i="93"/>
  <c r="E820" i="93"/>
  <c r="E772" i="93"/>
  <c r="E676" i="93"/>
  <c r="E424" i="93"/>
  <c r="E292" i="93"/>
  <c r="E868" i="93"/>
  <c r="E616" i="93"/>
  <c r="E520" i="93"/>
  <c r="E388" i="93"/>
  <c r="E352" i="93"/>
  <c r="E893" i="93"/>
  <c r="E436" i="93"/>
  <c r="E304" i="93"/>
  <c r="E892" i="93"/>
  <c r="E836" i="93"/>
  <c r="E716" i="93"/>
  <c r="E664" i="93"/>
  <c r="E640" i="93"/>
  <c r="E596" i="93"/>
  <c r="E556" i="93"/>
  <c r="E484" i="93"/>
  <c r="E891" i="93"/>
  <c r="E861" i="93"/>
  <c r="E813" i="93"/>
  <c r="E785" i="93"/>
  <c r="E761" i="93"/>
  <c r="E737" i="93"/>
  <c r="E400" i="93"/>
  <c r="E364" i="93"/>
  <c r="E316" i="93"/>
  <c r="E890" i="93"/>
  <c r="E857" i="93"/>
  <c r="E832" i="93"/>
  <c r="E784" i="93"/>
  <c r="E760" i="93"/>
  <c r="E736" i="93"/>
  <c r="E713" i="93"/>
  <c r="E689" i="93"/>
  <c r="E573" i="93"/>
  <c r="E532" i="93"/>
  <c r="E465" i="93"/>
  <c r="E448" i="93"/>
  <c r="E856" i="93"/>
  <c r="E809" i="93"/>
  <c r="E712" i="93"/>
  <c r="E688" i="93"/>
  <c r="E592" i="93"/>
  <c r="E496" i="93"/>
  <c r="E854" i="93"/>
  <c r="E808" i="93"/>
  <c r="E328" i="93"/>
  <c r="E687" i="93"/>
  <c r="E824" i="93"/>
  <c r="E686" i="93"/>
  <c r="E843" i="93"/>
  <c r="E759" i="93"/>
  <c r="E860" i="93"/>
  <c r="E723" i="93"/>
  <c r="E704" i="93"/>
  <c r="E608" i="93"/>
  <c r="E896" i="93"/>
  <c r="E663" i="93"/>
  <c r="E626" i="93"/>
  <c r="E874" i="93"/>
  <c r="E838" i="93"/>
  <c r="E807" i="93"/>
  <c r="E788" i="93"/>
  <c r="E753" i="93"/>
  <c r="E662" i="93"/>
  <c r="E644" i="93"/>
  <c r="E572" i="93"/>
  <c r="E536" i="93"/>
  <c r="E873" i="93"/>
  <c r="E855" i="93"/>
  <c r="E837" i="93"/>
  <c r="E805" i="93"/>
  <c r="E786" i="93"/>
  <c r="E771" i="93"/>
  <c r="E752" i="93"/>
  <c r="E735" i="93"/>
  <c r="E717" i="93"/>
  <c r="E681" i="93"/>
  <c r="E643" i="93"/>
  <c r="E624" i="93"/>
  <c r="E588" i="93"/>
  <c r="E554" i="93"/>
  <c r="E501" i="93"/>
  <c r="E453" i="93"/>
  <c r="E407" i="93"/>
  <c r="E800" i="93"/>
  <c r="E783" i="93"/>
  <c r="E584" i="93"/>
  <c r="E866" i="93"/>
  <c r="E850" i="93"/>
  <c r="E831" i="93"/>
  <c r="E781" i="93"/>
  <c r="E764" i="93"/>
  <c r="E747" i="93"/>
  <c r="E728" i="93"/>
  <c r="E693" i="93"/>
  <c r="E675" i="93"/>
  <c r="E867" i="93"/>
  <c r="E886" i="93"/>
  <c r="E814" i="93"/>
  <c r="E711" i="93"/>
  <c r="E674" i="93"/>
  <c r="E651" i="93"/>
  <c r="E879" i="93"/>
  <c r="E862" i="93"/>
  <c r="E826" i="93"/>
  <c r="E812" i="93"/>
  <c r="E795" i="93"/>
  <c r="E776" i="93"/>
  <c r="E632" i="93"/>
  <c r="E560" i="93"/>
  <c r="E835" i="93"/>
  <c r="E559" i="93"/>
  <c r="E439" i="93"/>
  <c r="E307" i="93"/>
  <c r="E691" i="93"/>
  <c r="E511" i="93"/>
  <c r="E379" i="93"/>
  <c r="E319" i="93"/>
  <c r="E883" i="93"/>
  <c r="E787" i="93"/>
  <c r="E739" i="93"/>
  <c r="E655" i="93"/>
  <c r="E451" i="93"/>
  <c r="E571" i="93"/>
  <c r="E847" i="93"/>
  <c r="E523" i="93"/>
  <c r="E463" i="93"/>
  <c r="E391" i="93"/>
  <c r="E331" i="93"/>
  <c r="E799" i="93"/>
  <c r="E751" i="93"/>
  <c r="E703" i="93"/>
  <c r="E667" i="93"/>
  <c r="E583" i="93"/>
  <c r="E535" i="93"/>
  <c r="E403" i="93"/>
  <c r="E343" i="93"/>
  <c r="E631" i="93"/>
  <c r="E475" i="93"/>
  <c r="E811" i="93"/>
  <c r="E763" i="93"/>
  <c r="E715" i="93"/>
  <c r="E595" i="93"/>
  <c r="E415" i="93"/>
  <c r="E355" i="93"/>
  <c r="E823" i="93"/>
  <c r="E547" i="93"/>
  <c r="E487" i="93"/>
  <c r="E607" i="93"/>
  <c r="E427" i="93"/>
  <c r="E367" i="93"/>
  <c r="E295" i="93"/>
  <c r="E885" i="93"/>
  <c r="E872" i="93"/>
  <c r="E859" i="93"/>
  <c r="E846" i="93"/>
  <c r="E833" i="93"/>
  <c r="E794" i="93"/>
  <c r="E782" i="93"/>
  <c r="E770" i="93"/>
  <c r="E758" i="93"/>
  <c r="E746" i="93"/>
  <c r="E734" i="93"/>
  <c r="E722" i="93"/>
  <c r="E710" i="93"/>
  <c r="E698" i="93"/>
  <c r="E671" i="93"/>
  <c r="E581" i="93"/>
  <c r="E884" i="93"/>
  <c r="E871" i="93"/>
  <c r="E858" i="93"/>
  <c r="E845" i="93"/>
  <c r="E806" i="93"/>
  <c r="E683" i="93"/>
  <c r="E638" i="93"/>
  <c r="E623" i="93"/>
  <c r="E566" i="93"/>
  <c r="E539" i="93"/>
  <c r="E895" i="93"/>
  <c r="E882" i="93"/>
  <c r="E869" i="93"/>
  <c r="E830" i="93"/>
  <c r="E791" i="93"/>
  <c r="E779" i="93"/>
  <c r="E767" i="93"/>
  <c r="E755" i="93"/>
  <c r="E743" i="93"/>
  <c r="E731" i="93"/>
  <c r="E719" i="93"/>
  <c r="E707" i="93"/>
  <c r="E695" i="93"/>
  <c r="E680" i="93"/>
  <c r="E665" i="93"/>
  <c r="E650" i="93"/>
  <c r="E620" i="93"/>
  <c r="E605" i="93"/>
  <c r="E551" i="93"/>
  <c r="E461" i="93"/>
  <c r="E894" i="93"/>
  <c r="E881" i="93"/>
  <c r="E842" i="93"/>
  <c r="E802" i="93"/>
  <c r="E790" i="93"/>
  <c r="E778" i="93"/>
  <c r="E766" i="93"/>
  <c r="E754" i="93"/>
  <c r="E742" i="93"/>
  <c r="E730" i="93"/>
  <c r="E718" i="93"/>
  <c r="E706" i="93"/>
  <c r="E679" i="93"/>
  <c r="E635" i="93"/>
  <c r="E619" i="93"/>
  <c r="E563" i="93"/>
  <c r="E694" i="93"/>
  <c r="B694" i="93"/>
  <c r="E682" i="93"/>
  <c r="B682" i="93"/>
  <c r="E670" i="93"/>
  <c r="B670" i="93"/>
  <c r="E658" i="93"/>
  <c r="B658" i="93"/>
  <c r="B537" i="93"/>
  <c r="B393" i="93"/>
  <c r="B417" i="93"/>
  <c r="E656" i="93"/>
  <c r="E630" i="93"/>
  <c r="E617" i="93"/>
  <c r="E578" i="93"/>
  <c r="E512" i="93"/>
  <c r="E473" i="93"/>
  <c r="E434" i="93"/>
  <c r="E381" i="93"/>
  <c r="E368" i="93"/>
  <c r="E329" i="93"/>
  <c r="E290" i="93"/>
  <c r="E887" i="93"/>
  <c r="E875" i="93"/>
  <c r="E863" i="93"/>
  <c r="E851" i="93"/>
  <c r="E839" i="93"/>
  <c r="E827" i="93"/>
  <c r="E815" i="93"/>
  <c r="E803" i="93"/>
  <c r="E668" i="93"/>
  <c r="E642" i="93"/>
  <c r="E629" i="93"/>
  <c r="E590" i="93"/>
  <c r="E524" i="93"/>
  <c r="E498" i="93"/>
  <c r="E485" i="93"/>
  <c r="E446" i="93"/>
  <c r="E380" i="93"/>
  <c r="E354" i="93"/>
  <c r="E341" i="93"/>
  <c r="E302" i="93"/>
  <c r="E692" i="93"/>
  <c r="E666" i="93"/>
  <c r="E653" i="93"/>
  <c r="E614" i="93"/>
  <c r="E548" i="93"/>
  <c r="E522" i="93"/>
  <c r="E509" i="93"/>
  <c r="E470" i="93"/>
  <c r="E404" i="93"/>
  <c r="E378" i="93"/>
  <c r="E365" i="93"/>
  <c r="E326" i="93"/>
  <c r="B646" i="93"/>
  <c r="B634" i="93"/>
  <c r="B622" i="93"/>
  <c r="B610" i="93"/>
  <c r="B598" i="93"/>
  <c r="B586" i="93"/>
  <c r="B574" i="93"/>
  <c r="B562" i="93"/>
  <c r="B550" i="93"/>
  <c r="B538" i="93"/>
  <c r="B526" i="93"/>
  <c r="B514" i="93"/>
  <c r="B502" i="93"/>
  <c r="B490" i="93"/>
  <c r="B478" i="93"/>
  <c r="B466" i="93"/>
  <c r="B454" i="93"/>
  <c r="B442" i="93"/>
  <c r="B430" i="93"/>
  <c r="B418" i="93"/>
  <c r="B406" i="93"/>
  <c r="B394" i="93"/>
  <c r="B382" i="93"/>
  <c r="B370" i="93"/>
  <c r="B358" i="93"/>
  <c r="B346" i="93"/>
  <c r="B334" i="93"/>
  <c r="B322" i="93"/>
  <c r="B310" i="93"/>
  <c r="B298" i="93"/>
  <c r="F252" i="93" l="1"/>
  <c r="F42" i="93"/>
  <c r="F191" i="93"/>
  <c r="F243" i="93"/>
  <c r="E258" i="92"/>
  <c r="E288" i="92"/>
  <c r="E227" i="92"/>
  <c r="E88" i="92"/>
  <c r="E78" i="92"/>
  <c r="E209" i="92"/>
  <c r="E68" i="92"/>
  <c r="E370" i="92"/>
  <c r="E313" i="92"/>
  <c r="E261" i="92"/>
  <c r="E292" i="92"/>
  <c r="E383" i="92"/>
  <c r="E352" i="92"/>
  <c r="C211" i="92"/>
  <c r="C298" i="92"/>
  <c r="C186" i="92"/>
  <c r="C319" i="92"/>
  <c r="C37" i="92"/>
  <c r="C228" i="92"/>
  <c r="C388" i="92"/>
  <c r="C356" i="92"/>
  <c r="C321" i="92"/>
  <c r="C175" i="92"/>
  <c r="C212" i="92"/>
  <c r="C359" i="92"/>
  <c r="C308" i="92"/>
  <c r="C197" i="92"/>
  <c r="C96" i="92"/>
  <c r="C122" i="92"/>
  <c r="C327" i="92"/>
  <c r="C365" i="92"/>
  <c r="C330" i="92"/>
  <c r="C367" i="92"/>
  <c r="C121" i="92"/>
  <c r="C333" i="92"/>
  <c r="C120" i="92"/>
  <c r="C334" i="92"/>
  <c r="C397" i="92"/>
  <c r="C311" i="92"/>
  <c r="C371" i="92"/>
  <c r="C391" i="92"/>
  <c r="C373" i="92"/>
  <c r="C374" i="92"/>
  <c r="C396" i="92"/>
  <c r="C343" i="92"/>
  <c r="C378" i="92"/>
  <c r="C379" i="92"/>
  <c r="C380" i="92"/>
  <c r="C381" i="92"/>
  <c r="C395" i="92"/>
  <c r="C348" i="92"/>
  <c r="C349" i="92"/>
  <c r="C398" i="92"/>
  <c r="C400" i="92"/>
  <c r="C317" i="92"/>
  <c r="B403" i="92"/>
  <c r="C403" i="92"/>
  <c r="E403" i="92"/>
  <c r="F403" i="92"/>
  <c r="H403" i="92"/>
  <c r="P403" i="92"/>
  <c r="T403" i="92"/>
  <c r="U403" i="92"/>
  <c r="R403" i="92" s="1"/>
  <c r="B402" i="92"/>
  <c r="C402" i="92"/>
  <c r="E402" i="92"/>
  <c r="F402" i="92"/>
  <c r="H402" i="92"/>
  <c r="P402" i="92"/>
  <c r="T402" i="92"/>
  <c r="U402" i="92"/>
  <c r="Q402" i="92" s="1"/>
  <c r="B387" i="92"/>
  <c r="B388" i="92"/>
  <c r="B389" i="92"/>
  <c r="B390" i="92"/>
  <c r="B391" i="92"/>
  <c r="B392" i="92"/>
  <c r="B393" i="92"/>
  <c r="B394" i="92"/>
  <c r="B395" i="92"/>
  <c r="B396" i="92"/>
  <c r="B397" i="92"/>
  <c r="B398" i="92"/>
  <c r="B399" i="92"/>
  <c r="B400" i="92"/>
  <c r="B401" i="92"/>
  <c r="C387" i="92"/>
  <c r="C389" i="92"/>
  <c r="C390" i="92"/>
  <c r="C392" i="92"/>
  <c r="C393" i="92"/>
  <c r="C399" i="92"/>
  <c r="E387" i="92"/>
  <c r="E388" i="92"/>
  <c r="E389" i="92"/>
  <c r="E390" i="92"/>
  <c r="E391" i="92"/>
  <c r="E392" i="92"/>
  <c r="E393" i="92"/>
  <c r="E394" i="92"/>
  <c r="E395" i="92"/>
  <c r="E396" i="92"/>
  <c r="E397" i="92"/>
  <c r="E398" i="92"/>
  <c r="E399" i="92"/>
  <c r="E400" i="92"/>
  <c r="E401" i="92"/>
  <c r="F387" i="92"/>
  <c r="F388" i="92"/>
  <c r="F389" i="92"/>
  <c r="F390" i="92"/>
  <c r="F391" i="92"/>
  <c r="F392" i="92"/>
  <c r="F393" i="92"/>
  <c r="F394" i="92"/>
  <c r="F395" i="92"/>
  <c r="F396" i="92"/>
  <c r="F397" i="92"/>
  <c r="F398" i="92"/>
  <c r="F399" i="92"/>
  <c r="F400" i="92"/>
  <c r="F401" i="92"/>
  <c r="H387" i="92"/>
  <c r="H388" i="92"/>
  <c r="H389" i="92"/>
  <c r="H390" i="92"/>
  <c r="H391" i="92"/>
  <c r="H392" i="92"/>
  <c r="H393" i="92"/>
  <c r="H394" i="92"/>
  <c r="H395" i="92"/>
  <c r="H396" i="92"/>
  <c r="H397" i="92"/>
  <c r="H398" i="92"/>
  <c r="H399" i="92"/>
  <c r="H400" i="92"/>
  <c r="H401" i="92"/>
  <c r="P387" i="92"/>
  <c r="P388" i="92"/>
  <c r="P389" i="92"/>
  <c r="P390" i="92"/>
  <c r="P391" i="92"/>
  <c r="P392" i="92"/>
  <c r="P393" i="92"/>
  <c r="P394" i="92"/>
  <c r="P395" i="92"/>
  <c r="P396" i="92"/>
  <c r="P397" i="92"/>
  <c r="P398" i="92"/>
  <c r="P399" i="92"/>
  <c r="P400" i="92"/>
  <c r="P401" i="92"/>
  <c r="T387" i="92"/>
  <c r="T388" i="92"/>
  <c r="T389" i="92"/>
  <c r="T390" i="92"/>
  <c r="T391" i="92"/>
  <c r="T392" i="92"/>
  <c r="T393" i="92"/>
  <c r="T394" i="92"/>
  <c r="T395" i="92"/>
  <c r="T396" i="92"/>
  <c r="T397" i="92"/>
  <c r="T398" i="92"/>
  <c r="T399" i="92"/>
  <c r="T400" i="92"/>
  <c r="T401" i="92"/>
  <c r="U387" i="92"/>
  <c r="S387" i="92" s="1"/>
  <c r="U388" i="92"/>
  <c r="Q388" i="92" s="1"/>
  <c r="U389" i="92"/>
  <c r="S389" i="92" s="1"/>
  <c r="U390" i="92"/>
  <c r="R390" i="92" s="1"/>
  <c r="U391" i="92"/>
  <c r="R391" i="92" s="1"/>
  <c r="U392" i="92"/>
  <c r="Q392" i="92" s="1"/>
  <c r="U393" i="92"/>
  <c r="Q393" i="92" s="1"/>
  <c r="U395" i="92"/>
  <c r="Q395" i="92" s="1"/>
  <c r="U396" i="92"/>
  <c r="Q396" i="92" s="1"/>
  <c r="U397" i="92"/>
  <c r="Q397" i="92" s="1"/>
  <c r="U398" i="92"/>
  <c r="S398" i="92" s="1"/>
  <c r="U399" i="92"/>
  <c r="S399" i="92" s="1"/>
  <c r="U400" i="92"/>
  <c r="Q400" i="92" s="1"/>
  <c r="B353" i="92"/>
  <c r="B354" i="92"/>
  <c r="B355" i="92"/>
  <c r="B356" i="92"/>
  <c r="B357" i="92"/>
  <c r="B358" i="92"/>
  <c r="B359" i="92"/>
  <c r="B360" i="92"/>
  <c r="B361" i="92"/>
  <c r="B362" i="92"/>
  <c r="B363" i="92"/>
  <c r="B364" i="92"/>
  <c r="B365" i="92"/>
  <c r="B366" i="92"/>
  <c r="B367" i="92"/>
  <c r="B368" i="92"/>
  <c r="B369" i="92"/>
  <c r="B370" i="92"/>
  <c r="B371" i="92"/>
  <c r="B372" i="92"/>
  <c r="B373" i="92"/>
  <c r="B374" i="92"/>
  <c r="B375" i="92"/>
  <c r="B376" i="92"/>
  <c r="B377" i="92"/>
  <c r="B378" i="92"/>
  <c r="B379" i="92"/>
  <c r="B380" i="92"/>
  <c r="B381" i="92"/>
  <c r="B382" i="92"/>
  <c r="B383" i="92"/>
  <c r="B384" i="92"/>
  <c r="B385" i="92"/>
  <c r="B386" i="92"/>
  <c r="C353" i="92"/>
  <c r="C354" i="92"/>
  <c r="C355" i="92"/>
  <c r="C357" i="92"/>
  <c r="C358" i="92"/>
  <c r="C360" i="92"/>
  <c r="C361" i="92"/>
  <c r="C362" i="92"/>
  <c r="C363" i="92"/>
  <c r="C364" i="92"/>
  <c r="C366" i="92"/>
  <c r="C368" i="92"/>
  <c r="C369" i="92"/>
  <c r="C370" i="92"/>
  <c r="C372" i="92"/>
  <c r="C375" i="92"/>
  <c r="C376" i="92"/>
  <c r="C377" i="92"/>
  <c r="C382" i="92"/>
  <c r="C383" i="92"/>
  <c r="C384" i="92"/>
  <c r="C385" i="92"/>
  <c r="C386" i="92"/>
  <c r="E353" i="92"/>
  <c r="E354" i="92"/>
  <c r="E355" i="92"/>
  <c r="E356" i="92"/>
  <c r="E357" i="92"/>
  <c r="E358" i="92"/>
  <c r="E359" i="92"/>
  <c r="E360" i="92"/>
  <c r="E361" i="92"/>
  <c r="E362" i="92"/>
  <c r="E363" i="92"/>
  <c r="E364" i="92"/>
  <c r="E365" i="92"/>
  <c r="E366" i="92"/>
  <c r="E367" i="92"/>
  <c r="E368" i="92"/>
  <c r="E369" i="92"/>
  <c r="E371" i="92"/>
  <c r="E372" i="92"/>
  <c r="E373" i="92"/>
  <c r="E374" i="92"/>
  <c r="E375" i="92"/>
  <c r="E376" i="92"/>
  <c r="E377" i="92"/>
  <c r="E378" i="92"/>
  <c r="E379" i="92"/>
  <c r="E380" i="92"/>
  <c r="E381" i="92"/>
  <c r="E382" i="92"/>
  <c r="E384" i="92"/>
  <c r="E385" i="92"/>
  <c r="E386" i="92"/>
  <c r="F353" i="92"/>
  <c r="F354" i="92"/>
  <c r="F355" i="92"/>
  <c r="F356" i="92"/>
  <c r="F357" i="92"/>
  <c r="F358" i="92"/>
  <c r="F359" i="92"/>
  <c r="F360" i="92"/>
  <c r="F361" i="92"/>
  <c r="F362" i="92"/>
  <c r="F363" i="92"/>
  <c r="F364" i="92"/>
  <c r="F365" i="92"/>
  <c r="F366" i="92"/>
  <c r="F367" i="92"/>
  <c r="F368" i="92"/>
  <c r="F369" i="92"/>
  <c r="F370" i="92"/>
  <c r="F371" i="92"/>
  <c r="F372" i="92"/>
  <c r="F373" i="92"/>
  <c r="F374" i="92"/>
  <c r="F375" i="92"/>
  <c r="F376" i="92"/>
  <c r="F377" i="92"/>
  <c r="F378" i="92"/>
  <c r="F379" i="92"/>
  <c r="F380" i="92"/>
  <c r="F381" i="92"/>
  <c r="F382" i="92"/>
  <c r="F383" i="92"/>
  <c r="F384" i="92"/>
  <c r="F385" i="92"/>
  <c r="F386" i="92"/>
  <c r="H353" i="92"/>
  <c r="H354" i="92"/>
  <c r="H355" i="92"/>
  <c r="H356" i="92"/>
  <c r="H357" i="92"/>
  <c r="H358" i="92"/>
  <c r="H359" i="92"/>
  <c r="H360" i="92"/>
  <c r="H361" i="92"/>
  <c r="H362" i="92"/>
  <c r="H363" i="92"/>
  <c r="H364" i="92"/>
  <c r="H365" i="92"/>
  <c r="H366" i="92"/>
  <c r="H367" i="92"/>
  <c r="H368" i="92"/>
  <c r="H369" i="92"/>
  <c r="H370" i="92"/>
  <c r="H371" i="92"/>
  <c r="H372" i="92"/>
  <c r="H373" i="92"/>
  <c r="H374" i="92"/>
  <c r="H375" i="92"/>
  <c r="H376" i="92"/>
  <c r="H377" i="92"/>
  <c r="H378" i="92"/>
  <c r="H379" i="92"/>
  <c r="H380" i="92"/>
  <c r="H381" i="92"/>
  <c r="H382" i="92"/>
  <c r="H383" i="92"/>
  <c r="H384" i="92"/>
  <c r="H385" i="92"/>
  <c r="H386" i="92"/>
  <c r="P353" i="92"/>
  <c r="P354" i="92"/>
  <c r="P355" i="92"/>
  <c r="P356" i="92"/>
  <c r="P357" i="92"/>
  <c r="P358" i="92"/>
  <c r="P359" i="92"/>
  <c r="P360" i="92"/>
  <c r="P361" i="92"/>
  <c r="P362" i="92"/>
  <c r="P363" i="92"/>
  <c r="P364" i="92"/>
  <c r="P365" i="92"/>
  <c r="P366" i="92"/>
  <c r="P367" i="92"/>
  <c r="P368" i="92"/>
  <c r="P369" i="92"/>
  <c r="P370" i="92"/>
  <c r="P371" i="92"/>
  <c r="P372" i="92"/>
  <c r="P373" i="92"/>
  <c r="P374" i="92"/>
  <c r="P375" i="92"/>
  <c r="P376" i="92"/>
  <c r="P377" i="92"/>
  <c r="P378" i="92"/>
  <c r="P379" i="92"/>
  <c r="P380" i="92"/>
  <c r="P381" i="92"/>
  <c r="P382" i="92"/>
  <c r="P383" i="92"/>
  <c r="P384" i="92"/>
  <c r="P385" i="92"/>
  <c r="P386" i="92"/>
  <c r="T353" i="92"/>
  <c r="T354" i="92"/>
  <c r="T355" i="92"/>
  <c r="T356" i="92"/>
  <c r="T357" i="92"/>
  <c r="T358" i="92"/>
  <c r="T359" i="92"/>
  <c r="T360" i="92"/>
  <c r="T361" i="92"/>
  <c r="T362" i="92"/>
  <c r="T363" i="92"/>
  <c r="T364" i="92"/>
  <c r="T365" i="92"/>
  <c r="T366" i="92"/>
  <c r="T367" i="92"/>
  <c r="T368" i="92"/>
  <c r="T369" i="92"/>
  <c r="T370" i="92"/>
  <c r="T371" i="92"/>
  <c r="T372" i="92"/>
  <c r="T373" i="92"/>
  <c r="T374" i="92"/>
  <c r="T375" i="92"/>
  <c r="T376" i="92"/>
  <c r="T377" i="92"/>
  <c r="T378" i="92"/>
  <c r="T379" i="92"/>
  <c r="T380" i="92"/>
  <c r="T381" i="92"/>
  <c r="T382" i="92"/>
  <c r="T383" i="92"/>
  <c r="T384" i="92"/>
  <c r="T385" i="92"/>
  <c r="T386" i="92"/>
  <c r="U353" i="92"/>
  <c r="S353" i="92" s="1"/>
  <c r="U354" i="92"/>
  <c r="R354" i="92" s="1"/>
  <c r="U355" i="92"/>
  <c r="Q355" i="92" s="1"/>
  <c r="U356" i="92"/>
  <c r="Q356" i="92" s="1"/>
  <c r="U357" i="92"/>
  <c r="R357" i="92" s="1"/>
  <c r="U358" i="92"/>
  <c r="S358" i="92" s="1"/>
  <c r="U359" i="92"/>
  <c r="S359" i="92" s="1"/>
  <c r="U360" i="92"/>
  <c r="Q360" i="92" s="1"/>
  <c r="U361" i="92"/>
  <c r="S361" i="92" s="1"/>
  <c r="U362" i="92"/>
  <c r="S362" i="92" s="1"/>
  <c r="U363" i="92"/>
  <c r="R363" i="92" s="1"/>
  <c r="U364" i="92"/>
  <c r="S364" i="92" s="1"/>
  <c r="U365" i="92"/>
  <c r="S365" i="92" s="1"/>
  <c r="U366" i="92"/>
  <c r="R366" i="92" s="1"/>
  <c r="U367" i="92"/>
  <c r="Q367" i="92" s="1"/>
  <c r="U368" i="92"/>
  <c r="R368" i="92" s="1"/>
  <c r="U369" i="92"/>
  <c r="R369" i="92" s="1"/>
  <c r="U370" i="92"/>
  <c r="S370" i="92" s="1"/>
  <c r="U371" i="92"/>
  <c r="S371" i="92" s="1"/>
  <c r="U372" i="92"/>
  <c r="R372" i="92" s="1"/>
  <c r="U373" i="92"/>
  <c r="S373" i="92" s="1"/>
  <c r="U374" i="92"/>
  <c r="S374" i="92" s="1"/>
  <c r="U375" i="92"/>
  <c r="R375" i="92" s="1"/>
  <c r="U376" i="92"/>
  <c r="S376" i="92" s="1"/>
  <c r="U377" i="92"/>
  <c r="S377" i="92" s="1"/>
  <c r="U378" i="92"/>
  <c r="R378" i="92" s="1"/>
  <c r="U379" i="92"/>
  <c r="Q379" i="92" s="1"/>
  <c r="U380" i="92"/>
  <c r="Q380" i="92" s="1"/>
  <c r="U381" i="92"/>
  <c r="R381" i="92" s="1"/>
  <c r="U382" i="92"/>
  <c r="S382" i="92" s="1"/>
  <c r="U383" i="92"/>
  <c r="S383" i="92" s="1"/>
  <c r="U384" i="92"/>
  <c r="S384" i="92" s="1"/>
  <c r="U385" i="92"/>
  <c r="S385" i="92" s="1"/>
  <c r="U386" i="92"/>
  <c r="S386" i="92" s="1"/>
  <c r="B319" i="92"/>
  <c r="B320" i="92"/>
  <c r="B321" i="92"/>
  <c r="B322" i="92"/>
  <c r="B323" i="92"/>
  <c r="B324" i="92"/>
  <c r="B325" i="92"/>
  <c r="B326" i="92"/>
  <c r="B327" i="92"/>
  <c r="B328" i="92"/>
  <c r="B329" i="92"/>
  <c r="B330" i="92"/>
  <c r="B331" i="92"/>
  <c r="B332" i="92"/>
  <c r="B333" i="92"/>
  <c r="B334" i="92"/>
  <c r="B335" i="92"/>
  <c r="B336" i="92"/>
  <c r="B337" i="92"/>
  <c r="B338" i="92"/>
  <c r="B339" i="92"/>
  <c r="B340" i="92"/>
  <c r="B341" i="92"/>
  <c r="B342" i="92"/>
  <c r="B343" i="92"/>
  <c r="B344" i="92"/>
  <c r="B345" i="92"/>
  <c r="B346" i="92"/>
  <c r="B347" i="92"/>
  <c r="B348" i="92"/>
  <c r="B349" i="92"/>
  <c r="B350" i="92"/>
  <c r="B351" i="92"/>
  <c r="B352" i="92"/>
  <c r="C320" i="92"/>
  <c r="C322" i="92"/>
  <c r="C324" i="92"/>
  <c r="C325" i="92"/>
  <c r="C326" i="92"/>
  <c r="C328" i="92"/>
  <c r="C329" i="92"/>
  <c r="C331" i="92"/>
  <c r="C332" i="92"/>
  <c r="C335" i="92"/>
  <c r="C336" i="92"/>
  <c r="C337" i="92"/>
  <c r="C339" i="92"/>
  <c r="C340" i="92"/>
  <c r="C341" i="92"/>
  <c r="C342" i="92"/>
  <c r="C344" i="92"/>
  <c r="C346" i="92"/>
  <c r="C347" i="92"/>
  <c r="C350" i="92"/>
  <c r="C351" i="92"/>
  <c r="C352" i="92"/>
  <c r="E319" i="92"/>
  <c r="E320" i="92"/>
  <c r="E321" i="92"/>
  <c r="E322" i="92"/>
  <c r="E323" i="92"/>
  <c r="E324" i="92"/>
  <c r="E325" i="92"/>
  <c r="E326" i="92"/>
  <c r="E327" i="92"/>
  <c r="E328" i="92"/>
  <c r="E329" i="92"/>
  <c r="E330" i="92"/>
  <c r="E331" i="92"/>
  <c r="E332" i="92"/>
  <c r="E333" i="92"/>
  <c r="E334" i="92"/>
  <c r="E335" i="92"/>
  <c r="E336" i="92"/>
  <c r="E337" i="92"/>
  <c r="E338" i="92"/>
  <c r="E339" i="92"/>
  <c r="E340" i="92"/>
  <c r="E341" i="92"/>
  <c r="E342" i="92"/>
  <c r="E343" i="92"/>
  <c r="E344" i="92"/>
  <c r="E345" i="92"/>
  <c r="E346" i="92"/>
  <c r="E347" i="92"/>
  <c r="E348" i="92"/>
  <c r="E349" i="92"/>
  <c r="E350" i="92"/>
  <c r="E351" i="92"/>
  <c r="F319" i="92"/>
  <c r="F320" i="92"/>
  <c r="F321" i="92"/>
  <c r="F322" i="92"/>
  <c r="F323" i="92"/>
  <c r="F324" i="92"/>
  <c r="F325" i="92"/>
  <c r="F326" i="92"/>
  <c r="F327" i="92"/>
  <c r="F328" i="92"/>
  <c r="F329" i="92"/>
  <c r="F330" i="92"/>
  <c r="F331" i="92"/>
  <c r="F332" i="92"/>
  <c r="F333" i="92"/>
  <c r="F334" i="92"/>
  <c r="F335" i="92"/>
  <c r="F336" i="92"/>
  <c r="F337" i="92"/>
  <c r="F338" i="92"/>
  <c r="F339" i="92"/>
  <c r="F340" i="92"/>
  <c r="F341" i="92"/>
  <c r="F342" i="92"/>
  <c r="F343" i="92"/>
  <c r="F344" i="92"/>
  <c r="F345" i="92"/>
  <c r="F346" i="92"/>
  <c r="F347" i="92"/>
  <c r="F348" i="92"/>
  <c r="F349" i="92"/>
  <c r="F350" i="92"/>
  <c r="F351" i="92"/>
  <c r="F352" i="92"/>
  <c r="H319" i="92"/>
  <c r="H320" i="92"/>
  <c r="H321" i="92"/>
  <c r="H322" i="92"/>
  <c r="H323" i="92"/>
  <c r="H324" i="92"/>
  <c r="H325" i="92"/>
  <c r="H326" i="92"/>
  <c r="H327" i="92"/>
  <c r="H328" i="92"/>
  <c r="H329" i="92"/>
  <c r="H330" i="92"/>
  <c r="H331" i="92"/>
  <c r="H332" i="92"/>
  <c r="H333" i="92"/>
  <c r="H334" i="92"/>
  <c r="H335" i="92"/>
  <c r="H336" i="92"/>
  <c r="H337" i="92"/>
  <c r="H338" i="92"/>
  <c r="H339" i="92"/>
  <c r="H340" i="92"/>
  <c r="H341" i="92"/>
  <c r="H342" i="92"/>
  <c r="H343" i="92"/>
  <c r="H344" i="92"/>
  <c r="H345" i="92"/>
  <c r="H346" i="92"/>
  <c r="H347" i="92"/>
  <c r="H348" i="92"/>
  <c r="H349" i="92"/>
  <c r="H350" i="92"/>
  <c r="H351" i="92"/>
  <c r="H352" i="92"/>
  <c r="P319" i="92"/>
  <c r="P320" i="92"/>
  <c r="P321" i="92"/>
  <c r="P322" i="92"/>
  <c r="P323" i="92"/>
  <c r="P324" i="92"/>
  <c r="P325" i="92"/>
  <c r="P326" i="92"/>
  <c r="P327" i="92"/>
  <c r="P328" i="92"/>
  <c r="P329" i="92"/>
  <c r="P330" i="92"/>
  <c r="P331" i="92"/>
  <c r="P332" i="92"/>
  <c r="P333" i="92"/>
  <c r="P334" i="92"/>
  <c r="P335" i="92"/>
  <c r="P336" i="92"/>
  <c r="P337" i="92"/>
  <c r="P338" i="92"/>
  <c r="P339" i="92"/>
  <c r="P340" i="92"/>
  <c r="P341" i="92"/>
  <c r="P342" i="92"/>
  <c r="P343" i="92"/>
  <c r="P344" i="92"/>
  <c r="P345" i="92"/>
  <c r="P346" i="92"/>
  <c r="P347" i="92"/>
  <c r="P348" i="92"/>
  <c r="P349" i="92"/>
  <c r="P350" i="92"/>
  <c r="P351" i="92"/>
  <c r="P352" i="92"/>
  <c r="T319" i="92"/>
  <c r="T320" i="92"/>
  <c r="T321" i="92"/>
  <c r="T322" i="92"/>
  <c r="T323" i="92"/>
  <c r="T324" i="92"/>
  <c r="T325" i="92"/>
  <c r="T326" i="92"/>
  <c r="T327" i="92"/>
  <c r="T328" i="92"/>
  <c r="T329" i="92"/>
  <c r="T330" i="92"/>
  <c r="T331" i="92"/>
  <c r="T332" i="92"/>
  <c r="T333" i="92"/>
  <c r="T334" i="92"/>
  <c r="T335" i="92"/>
  <c r="T336" i="92"/>
  <c r="T337" i="92"/>
  <c r="T338" i="92"/>
  <c r="T339" i="92"/>
  <c r="T340" i="92"/>
  <c r="T341" i="92"/>
  <c r="T342" i="92"/>
  <c r="T343" i="92"/>
  <c r="T344" i="92"/>
  <c r="T345" i="92"/>
  <c r="T346" i="92"/>
  <c r="T347" i="92"/>
  <c r="T348" i="92"/>
  <c r="T349" i="92"/>
  <c r="T350" i="92"/>
  <c r="T351" i="92"/>
  <c r="T352" i="92"/>
  <c r="U319" i="92"/>
  <c r="R319" i="92" s="1"/>
  <c r="U320" i="92"/>
  <c r="R320" i="92" s="1"/>
  <c r="U321" i="92"/>
  <c r="S321" i="92" s="1"/>
  <c r="U322" i="92"/>
  <c r="S322" i="92" s="1"/>
  <c r="U324" i="92"/>
  <c r="Q324" i="92" s="1"/>
  <c r="U325" i="92"/>
  <c r="R325" i="92" s="1"/>
  <c r="U326" i="92"/>
  <c r="R326" i="92" s="1"/>
  <c r="U327" i="92"/>
  <c r="S327" i="92" s="1"/>
  <c r="U328" i="92"/>
  <c r="S328" i="92" s="1"/>
  <c r="U329" i="92"/>
  <c r="S329" i="92" s="1"/>
  <c r="U330" i="92"/>
  <c r="S330" i="92" s="1"/>
  <c r="U331" i="92"/>
  <c r="R331" i="92" s="1"/>
  <c r="U332" i="92"/>
  <c r="S332" i="92" s="1"/>
  <c r="U333" i="92"/>
  <c r="S333" i="92" s="1"/>
  <c r="U334" i="92"/>
  <c r="S334" i="92" s="1"/>
  <c r="U335" i="92"/>
  <c r="R335" i="92" s="1"/>
  <c r="U336" i="92"/>
  <c r="Q336" i="92" s="1"/>
  <c r="U337" i="92"/>
  <c r="R337" i="92" s="1"/>
  <c r="U339" i="92"/>
  <c r="S339" i="92" s="1"/>
  <c r="U340" i="92"/>
  <c r="S340" i="92" s="1"/>
  <c r="U341" i="92"/>
  <c r="S341" i="92" s="1"/>
  <c r="U342" i="92"/>
  <c r="S342" i="92" s="1"/>
  <c r="U343" i="92"/>
  <c r="R343" i="92" s="1"/>
  <c r="U344" i="92"/>
  <c r="S344" i="92" s="1"/>
  <c r="U346" i="92"/>
  <c r="S346" i="92" s="1"/>
  <c r="U347" i="92"/>
  <c r="R347" i="92" s="1"/>
  <c r="U348" i="92"/>
  <c r="Q348" i="92" s="1"/>
  <c r="U349" i="92"/>
  <c r="R349" i="92" s="1"/>
  <c r="U350" i="92"/>
  <c r="R350" i="92" s="1"/>
  <c r="U351" i="92"/>
  <c r="S351" i="92" s="1"/>
  <c r="U352" i="92"/>
  <c r="S352" i="92" s="1"/>
  <c r="B306" i="92"/>
  <c r="B307" i="92"/>
  <c r="B308" i="92"/>
  <c r="B309" i="92"/>
  <c r="B310" i="92"/>
  <c r="B311" i="92"/>
  <c r="B312" i="92"/>
  <c r="B313" i="92"/>
  <c r="B314" i="92"/>
  <c r="B315" i="92"/>
  <c r="B316" i="92"/>
  <c r="B317" i="92"/>
  <c r="B318" i="92"/>
  <c r="C306" i="92"/>
  <c r="C310" i="92"/>
  <c r="C312" i="92"/>
  <c r="C313" i="92"/>
  <c r="C314" i="92"/>
  <c r="C315" i="92"/>
  <c r="C318" i="92"/>
  <c r="E306" i="92"/>
  <c r="E307" i="92"/>
  <c r="E308" i="92"/>
  <c r="E309" i="92"/>
  <c r="E310" i="92"/>
  <c r="E311" i="92"/>
  <c r="E312" i="92"/>
  <c r="E314" i="92"/>
  <c r="E315" i="92"/>
  <c r="E316" i="92"/>
  <c r="E317" i="92"/>
  <c r="E318" i="92"/>
  <c r="F306" i="92"/>
  <c r="F307" i="92"/>
  <c r="F308" i="92"/>
  <c r="F309" i="92"/>
  <c r="F310" i="92"/>
  <c r="F311" i="92"/>
  <c r="F312" i="92"/>
  <c r="F313" i="92"/>
  <c r="F314" i="92"/>
  <c r="F315" i="92"/>
  <c r="F316" i="92"/>
  <c r="F317" i="92"/>
  <c r="F318" i="92"/>
  <c r="H306" i="92"/>
  <c r="H307" i="92"/>
  <c r="H308" i="92"/>
  <c r="H309" i="92"/>
  <c r="H310" i="92"/>
  <c r="H311" i="92"/>
  <c r="H312" i="92"/>
  <c r="H313" i="92"/>
  <c r="H314" i="92"/>
  <c r="H315" i="92"/>
  <c r="H316" i="92"/>
  <c r="H317" i="92"/>
  <c r="H318" i="92"/>
  <c r="P306" i="92"/>
  <c r="P307" i="92"/>
  <c r="P308" i="92"/>
  <c r="P309" i="92"/>
  <c r="P310" i="92"/>
  <c r="P311" i="92"/>
  <c r="P312" i="92"/>
  <c r="P313" i="92"/>
  <c r="P314" i="92"/>
  <c r="P315" i="92"/>
  <c r="P316" i="92"/>
  <c r="P317" i="92"/>
  <c r="P318" i="92"/>
  <c r="T306" i="92"/>
  <c r="T307" i="92"/>
  <c r="T308" i="92"/>
  <c r="T309" i="92"/>
  <c r="T310" i="92"/>
  <c r="T311" i="92"/>
  <c r="T312" i="92"/>
  <c r="T313" i="92"/>
  <c r="T314" i="92"/>
  <c r="T315" i="92"/>
  <c r="T316" i="92"/>
  <c r="T317" i="92"/>
  <c r="T318" i="92"/>
  <c r="U306" i="92"/>
  <c r="Q306" i="92" s="1"/>
  <c r="U308" i="92"/>
  <c r="Q308" i="92" s="1"/>
  <c r="U309" i="92"/>
  <c r="S309" i="92" s="1"/>
  <c r="U310" i="92"/>
  <c r="S310" i="92" s="1"/>
  <c r="U311" i="92"/>
  <c r="R311" i="92" s="1"/>
  <c r="U312" i="92"/>
  <c r="Q312" i="92" s="1"/>
  <c r="U313" i="92"/>
  <c r="Q313" i="92" s="1"/>
  <c r="U314" i="92"/>
  <c r="R314" i="92" s="1"/>
  <c r="U315" i="92"/>
  <c r="Q315" i="92" s="1"/>
  <c r="U317" i="92"/>
  <c r="Q317" i="92" s="1"/>
  <c r="U318" i="92"/>
  <c r="Q318" i="92" s="1"/>
  <c r="B305" i="92"/>
  <c r="E305" i="92"/>
  <c r="F305" i="92"/>
  <c r="H305" i="92"/>
  <c r="P305" i="92"/>
  <c r="T305" i="92"/>
  <c r="U305" i="92"/>
  <c r="Q305" i="92" s="1"/>
  <c r="B304" i="92"/>
  <c r="E304" i="92"/>
  <c r="F304" i="92"/>
  <c r="H304" i="92"/>
  <c r="P304" i="92"/>
  <c r="T304" i="92"/>
  <c r="B303" i="92"/>
  <c r="E303" i="92"/>
  <c r="F303" i="92"/>
  <c r="H303" i="92"/>
  <c r="P303" i="92"/>
  <c r="T303" i="92"/>
  <c r="U303" i="92"/>
  <c r="Q303" i="92" s="1"/>
  <c r="C279" i="93"/>
  <c r="B279" i="93" s="1"/>
  <c r="C280" i="93"/>
  <c r="B280" i="93" s="1"/>
  <c r="C281" i="93"/>
  <c r="B281" i="93" s="1"/>
  <c r="C282" i="93"/>
  <c r="C283" i="93"/>
  <c r="C284" i="93"/>
  <c r="B284" i="93" s="1"/>
  <c r="C285" i="93"/>
  <c r="C286" i="93"/>
  <c r="C287" i="93"/>
  <c r="B287" i="93" s="1"/>
  <c r="C288" i="93"/>
  <c r="B288" i="93" s="1"/>
  <c r="C289" i="93"/>
  <c r="D279" i="93"/>
  <c r="D280" i="93"/>
  <c r="D281" i="93"/>
  <c r="D282" i="93"/>
  <c r="D283" i="93"/>
  <c r="D284" i="93"/>
  <c r="D285" i="93"/>
  <c r="D286" i="93"/>
  <c r="D287" i="93"/>
  <c r="D288" i="93"/>
  <c r="D289" i="93"/>
  <c r="H279" i="93"/>
  <c r="K279" i="93" s="1"/>
  <c r="H280" i="93"/>
  <c r="K280" i="93" s="1"/>
  <c r="H281" i="93"/>
  <c r="K281" i="93" s="1"/>
  <c r="H282" i="93"/>
  <c r="K282" i="93" s="1"/>
  <c r="H283" i="93"/>
  <c r="K283" i="93" s="1"/>
  <c r="H284" i="93"/>
  <c r="K284" i="93" s="1"/>
  <c r="H285" i="93"/>
  <c r="K285" i="93" s="1"/>
  <c r="H286" i="93"/>
  <c r="K286" i="93" s="1"/>
  <c r="H287" i="93"/>
  <c r="K287" i="93" s="1"/>
  <c r="H288" i="93"/>
  <c r="K288" i="93" s="1"/>
  <c r="H289" i="93"/>
  <c r="K289" i="93" s="1"/>
  <c r="J279" i="93"/>
  <c r="J280" i="93"/>
  <c r="J281" i="93"/>
  <c r="J282" i="93"/>
  <c r="J283" i="93"/>
  <c r="J284" i="93"/>
  <c r="J285" i="93"/>
  <c r="J286" i="93"/>
  <c r="J287" i="93"/>
  <c r="J288" i="93"/>
  <c r="J289" i="93"/>
  <c r="N279" i="93"/>
  <c r="N280" i="93"/>
  <c r="N281" i="93"/>
  <c r="N282" i="93"/>
  <c r="N283" i="93"/>
  <c r="N284" i="93"/>
  <c r="N285" i="93"/>
  <c r="N286" i="93"/>
  <c r="N287" i="93"/>
  <c r="N288" i="93"/>
  <c r="C277" i="93"/>
  <c r="C278" i="93"/>
  <c r="D277" i="93"/>
  <c r="D278" i="93"/>
  <c r="H277" i="93"/>
  <c r="K277" i="93" s="1"/>
  <c r="H278" i="93"/>
  <c r="K278" i="93" s="1"/>
  <c r="J277" i="93"/>
  <c r="J278" i="93"/>
  <c r="N277" i="93"/>
  <c r="C267" i="93"/>
  <c r="B267" i="93" s="1"/>
  <c r="C268" i="93"/>
  <c r="B268" i="93" s="1"/>
  <c r="C269" i="93"/>
  <c r="C270" i="93"/>
  <c r="E270" i="93" s="1"/>
  <c r="C271" i="93"/>
  <c r="B271" i="93" s="1"/>
  <c r="C272" i="93"/>
  <c r="B272" i="93" s="1"/>
  <c r="C273" i="93"/>
  <c r="C274" i="93"/>
  <c r="E274" i="93" s="1"/>
  <c r="C275" i="93"/>
  <c r="C276" i="93"/>
  <c r="B276" i="93" s="1"/>
  <c r="D267" i="93"/>
  <c r="D268" i="93"/>
  <c r="D269" i="93"/>
  <c r="D270" i="93"/>
  <c r="D271" i="93"/>
  <c r="D272" i="93"/>
  <c r="D273" i="93"/>
  <c r="D274" i="93"/>
  <c r="D275" i="93"/>
  <c r="D276" i="93"/>
  <c r="H267" i="93"/>
  <c r="K267" i="93" s="1"/>
  <c r="H268" i="93"/>
  <c r="K268" i="93" s="1"/>
  <c r="H269" i="93"/>
  <c r="K269" i="93" s="1"/>
  <c r="H270" i="93"/>
  <c r="K270" i="93" s="1"/>
  <c r="H271" i="93"/>
  <c r="K271" i="93" s="1"/>
  <c r="H272" i="93"/>
  <c r="K272" i="93" s="1"/>
  <c r="H273" i="93"/>
  <c r="K273" i="93" s="1"/>
  <c r="H274" i="93"/>
  <c r="K274" i="93" s="1"/>
  <c r="H275" i="93"/>
  <c r="K275" i="93" s="1"/>
  <c r="H276" i="93"/>
  <c r="K276" i="93" s="1"/>
  <c r="J267" i="93"/>
  <c r="J268" i="93"/>
  <c r="J269" i="93"/>
  <c r="J270" i="93"/>
  <c r="J271" i="93"/>
  <c r="J272" i="93"/>
  <c r="J273" i="93"/>
  <c r="J274" i="93"/>
  <c r="J275" i="93"/>
  <c r="J276" i="93"/>
  <c r="N267" i="93"/>
  <c r="N268" i="93"/>
  <c r="N269" i="93"/>
  <c r="N270" i="93"/>
  <c r="N271" i="93"/>
  <c r="N272" i="93"/>
  <c r="N273" i="93"/>
  <c r="N274" i="93"/>
  <c r="N275" i="93"/>
  <c r="C265" i="93"/>
  <c r="E265" i="93" s="1"/>
  <c r="C266" i="93"/>
  <c r="B266" i="93" s="1"/>
  <c r="D265" i="93"/>
  <c r="D266" i="93"/>
  <c r="H265" i="93"/>
  <c r="K265" i="93" s="1"/>
  <c r="H266" i="93"/>
  <c r="K266" i="93" s="1"/>
  <c r="J265" i="93"/>
  <c r="J266" i="93"/>
  <c r="N265" i="93"/>
  <c r="C252" i="93"/>
  <c r="C253" i="93"/>
  <c r="B253" i="93" s="1"/>
  <c r="C254" i="93"/>
  <c r="B254" i="93" s="1"/>
  <c r="C255" i="93"/>
  <c r="B255" i="93" s="1"/>
  <c r="C256" i="93"/>
  <c r="B256" i="93" s="1"/>
  <c r="C257" i="93"/>
  <c r="B257" i="93" s="1"/>
  <c r="C258" i="93"/>
  <c r="B258" i="93" s="1"/>
  <c r="C259" i="93"/>
  <c r="C260" i="93"/>
  <c r="E260" i="93" s="1"/>
  <c r="C261" i="93"/>
  <c r="C262" i="93"/>
  <c r="C263" i="93"/>
  <c r="B263" i="93" s="1"/>
  <c r="C264" i="93"/>
  <c r="B264" i="93" s="1"/>
  <c r="D252" i="93"/>
  <c r="D253" i="93"/>
  <c r="D254" i="93"/>
  <c r="D255" i="93"/>
  <c r="D256" i="93"/>
  <c r="D257" i="93"/>
  <c r="D258" i="93"/>
  <c r="D259" i="93"/>
  <c r="D260" i="93"/>
  <c r="D261" i="93"/>
  <c r="D262" i="93"/>
  <c r="D263" i="93"/>
  <c r="D264" i="93"/>
  <c r="F253" i="93"/>
  <c r="H252" i="93"/>
  <c r="K252" i="93" s="1"/>
  <c r="H253" i="93"/>
  <c r="K253" i="93" s="1"/>
  <c r="H254" i="93"/>
  <c r="K254" i="93" s="1"/>
  <c r="H255" i="93"/>
  <c r="K255" i="93" s="1"/>
  <c r="H256" i="93"/>
  <c r="K256" i="93" s="1"/>
  <c r="H257" i="93"/>
  <c r="K257" i="93" s="1"/>
  <c r="H258" i="93"/>
  <c r="K258" i="93" s="1"/>
  <c r="H259" i="93"/>
  <c r="K259" i="93" s="1"/>
  <c r="H260" i="93"/>
  <c r="K260" i="93" s="1"/>
  <c r="H261" i="93"/>
  <c r="K261" i="93" s="1"/>
  <c r="H262" i="93"/>
  <c r="K262" i="93" s="1"/>
  <c r="H263" i="93"/>
  <c r="K263" i="93" s="1"/>
  <c r="H264" i="93"/>
  <c r="K264" i="93" s="1"/>
  <c r="J252" i="93"/>
  <c r="J253" i="93"/>
  <c r="J254" i="93"/>
  <c r="J255" i="93"/>
  <c r="J256" i="93"/>
  <c r="J257" i="93"/>
  <c r="J258" i="93"/>
  <c r="J259" i="93"/>
  <c r="J260" i="93"/>
  <c r="J261" i="93"/>
  <c r="J262" i="93"/>
  <c r="J263" i="93"/>
  <c r="J264" i="93"/>
  <c r="N252" i="93"/>
  <c r="N253" i="93"/>
  <c r="N254" i="93"/>
  <c r="N255" i="93"/>
  <c r="N256" i="93"/>
  <c r="N257" i="93"/>
  <c r="N258" i="93"/>
  <c r="N259" i="93"/>
  <c r="N260" i="93"/>
  <c r="N261" i="93"/>
  <c r="N262" i="93"/>
  <c r="N263" i="93"/>
  <c r="C249" i="93"/>
  <c r="C250" i="93"/>
  <c r="B250" i="93" s="1"/>
  <c r="C251" i="93"/>
  <c r="D249" i="93"/>
  <c r="D250" i="93"/>
  <c r="D251" i="93"/>
  <c r="H249" i="93"/>
  <c r="K249" i="93" s="1"/>
  <c r="H250" i="93"/>
  <c r="K250" i="93" s="1"/>
  <c r="H251" i="93"/>
  <c r="K251" i="93" s="1"/>
  <c r="J249" i="93"/>
  <c r="J250" i="93"/>
  <c r="J251" i="93"/>
  <c r="N249" i="93"/>
  <c r="N250" i="93"/>
  <c r="C241" i="93"/>
  <c r="B241" i="93" s="1"/>
  <c r="C242" i="93"/>
  <c r="B242" i="93" s="1"/>
  <c r="C243" i="93"/>
  <c r="B243" i="93" s="1"/>
  <c r="C244" i="93"/>
  <c r="E244" i="93" s="1"/>
  <c r="C245" i="93"/>
  <c r="C246" i="93"/>
  <c r="B246" i="93" s="1"/>
  <c r="C247" i="93"/>
  <c r="C248" i="93"/>
  <c r="B248" i="93" s="1"/>
  <c r="D241" i="93"/>
  <c r="D242" i="93"/>
  <c r="D243" i="93"/>
  <c r="D244" i="93"/>
  <c r="D245" i="93"/>
  <c r="D246" i="93"/>
  <c r="D247" i="93"/>
  <c r="D248" i="93"/>
  <c r="H241" i="93"/>
  <c r="K241" i="93" s="1"/>
  <c r="H242" i="93"/>
  <c r="K242" i="93" s="1"/>
  <c r="H243" i="93"/>
  <c r="K243" i="93" s="1"/>
  <c r="H244" i="93"/>
  <c r="K244" i="93" s="1"/>
  <c r="H245" i="93"/>
  <c r="K245" i="93" s="1"/>
  <c r="H246" i="93"/>
  <c r="K246" i="93" s="1"/>
  <c r="H247" i="93"/>
  <c r="K247" i="93" s="1"/>
  <c r="H248" i="93"/>
  <c r="K248" i="93" s="1"/>
  <c r="J241" i="93"/>
  <c r="J242" i="93"/>
  <c r="J243" i="93"/>
  <c r="J244" i="93"/>
  <c r="J245" i="93"/>
  <c r="J246" i="93"/>
  <c r="J247" i="93"/>
  <c r="J248" i="93"/>
  <c r="N241" i="93"/>
  <c r="N242" i="93"/>
  <c r="N243" i="93"/>
  <c r="N244" i="93"/>
  <c r="N245" i="93"/>
  <c r="N246" i="93"/>
  <c r="N247" i="93"/>
  <c r="C238" i="93"/>
  <c r="B238" i="93" s="1"/>
  <c r="C239" i="93"/>
  <c r="E239" i="93" s="1"/>
  <c r="C240" i="93"/>
  <c r="D238" i="93"/>
  <c r="D239" i="93"/>
  <c r="D240" i="93"/>
  <c r="H238" i="93"/>
  <c r="K238" i="93" s="1"/>
  <c r="H239" i="93"/>
  <c r="K239" i="93" s="1"/>
  <c r="H240" i="93"/>
  <c r="K240" i="93" s="1"/>
  <c r="J238" i="93"/>
  <c r="J239" i="93"/>
  <c r="J240" i="93"/>
  <c r="N238" i="93"/>
  <c r="N239" i="93"/>
  <c r="C229" i="93"/>
  <c r="B229" i="93" s="1"/>
  <c r="C230" i="93"/>
  <c r="C231" i="93"/>
  <c r="C232" i="93"/>
  <c r="B232" i="93" s="1"/>
  <c r="C233" i="93"/>
  <c r="B233" i="93" s="1"/>
  <c r="C234" i="93"/>
  <c r="C235" i="93"/>
  <c r="C236" i="93"/>
  <c r="C237" i="93"/>
  <c r="D229" i="93"/>
  <c r="D230" i="93"/>
  <c r="D231" i="93"/>
  <c r="D232" i="93"/>
  <c r="D233" i="93"/>
  <c r="D234" i="93"/>
  <c r="D235" i="93"/>
  <c r="D236" i="93"/>
  <c r="D237" i="93"/>
  <c r="H229" i="93"/>
  <c r="K229" i="93" s="1"/>
  <c r="H230" i="93"/>
  <c r="K230" i="93" s="1"/>
  <c r="H231" i="93"/>
  <c r="K231" i="93" s="1"/>
  <c r="H232" i="93"/>
  <c r="K232" i="93" s="1"/>
  <c r="H233" i="93"/>
  <c r="K233" i="93" s="1"/>
  <c r="H234" i="93"/>
  <c r="K234" i="93" s="1"/>
  <c r="H235" i="93"/>
  <c r="K235" i="93" s="1"/>
  <c r="H236" i="93"/>
  <c r="K236" i="93" s="1"/>
  <c r="H237" i="93"/>
  <c r="K237" i="93" s="1"/>
  <c r="J229" i="93"/>
  <c r="J230" i="93"/>
  <c r="J231" i="93"/>
  <c r="J232" i="93"/>
  <c r="J233" i="93"/>
  <c r="J234" i="93"/>
  <c r="J235" i="93"/>
  <c r="J236" i="93"/>
  <c r="J237" i="93"/>
  <c r="N229" i="93"/>
  <c r="N230" i="93"/>
  <c r="N231" i="93"/>
  <c r="N232" i="93"/>
  <c r="N233" i="93"/>
  <c r="N234" i="93"/>
  <c r="N235" i="93"/>
  <c r="N236" i="93"/>
  <c r="C226" i="93"/>
  <c r="B226" i="93" s="1"/>
  <c r="C227" i="93"/>
  <c r="C228" i="93"/>
  <c r="D226" i="93"/>
  <c r="D227" i="93"/>
  <c r="D228" i="93"/>
  <c r="H226" i="93"/>
  <c r="K226" i="93" s="1"/>
  <c r="H227" i="93"/>
  <c r="K227" i="93" s="1"/>
  <c r="H228" i="93"/>
  <c r="K228" i="93" s="1"/>
  <c r="J226" i="93"/>
  <c r="J227" i="93"/>
  <c r="J228" i="93"/>
  <c r="N226" i="93"/>
  <c r="N227" i="93"/>
  <c r="C212" i="93"/>
  <c r="E212" i="93" s="1"/>
  <c r="C213" i="93"/>
  <c r="C214" i="93"/>
  <c r="B214" i="93" s="1"/>
  <c r="C215" i="93"/>
  <c r="E215" i="93" s="1"/>
  <c r="C216" i="93"/>
  <c r="B216" i="93" s="1"/>
  <c r="C217" i="93"/>
  <c r="B217" i="93" s="1"/>
  <c r="C218" i="93"/>
  <c r="C219" i="93"/>
  <c r="B219" i="93" s="1"/>
  <c r="C220" i="93"/>
  <c r="B220" i="93" s="1"/>
  <c r="C221" i="93"/>
  <c r="E221" i="93" s="1"/>
  <c r="C222" i="93"/>
  <c r="B222" i="93" s="1"/>
  <c r="C223" i="93"/>
  <c r="C224" i="93"/>
  <c r="C225" i="93"/>
  <c r="D212" i="93"/>
  <c r="D213" i="93"/>
  <c r="D214" i="93"/>
  <c r="D215" i="93"/>
  <c r="D216" i="93"/>
  <c r="D217" i="93"/>
  <c r="D218" i="93"/>
  <c r="D219" i="93"/>
  <c r="D220" i="93"/>
  <c r="D221" i="93"/>
  <c r="D222" i="93"/>
  <c r="D223" i="93"/>
  <c r="D224" i="93"/>
  <c r="D225" i="93"/>
  <c r="F216" i="93"/>
  <c r="H212" i="93"/>
  <c r="K212" i="93" s="1"/>
  <c r="H213" i="93"/>
  <c r="K213" i="93" s="1"/>
  <c r="H214" i="93"/>
  <c r="K214" i="93" s="1"/>
  <c r="H215" i="93"/>
  <c r="K215" i="93" s="1"/>
  <c r="H216" i="93"/>
  <c r="K216" i="93" s="1"/>
  <c r="H217" i="93"/>
  <c r="K217" i="93" s="1"/>
  <c r="H218" i="93"/>
  <c r="K218" i="93" s="1"/>
  <c r="H219" i="93"/>
  <c r="K219" i="93" s="1"/>
  <c r="H220" i="93"/>
  <c r="K220" i="93" s="1"/>
  <c r="H221" i="93"/>
  <c r="K221" i="93" s="1"/>
  <c r="H222" i="93"/>
  <c r="K222" i="93" s="1"/>
  <c r="H223" i="93"/>
  <c r="K223" i="93" s="1"/>
  <c r="H224" i="93"/>
  <c r="K224" i="93" s="1"/>
  <c r="H225" i="93"/>
  <c r="K225" i="93" s="1"/>
  <c r="J212" i="93"/>
  <c r="J213" i="93"/>
  <c r="J214" i="93"/>
  <c r="J215" i="93"/>
  <c r="J216" i="93"/>
  <c r="J217" i="93"/>
  <c r="J218" i="93"/>
  <c r="J219" i="93"/>
  <c r="J220" i="93"/>
  <c r="J221" i="93"/>
  <c r="J222" i="93"/>
  <c r="J223" i="93"/>
  <c r="J224" i="93"/>
  <c r="J225" i="93"/>
  <c r="N212" i="93"/>
  <c r="N213" i="93"/>
  <c r="N214" i="93"/>
  <c r="N215" i="93"/>
  <c r="N216" i="93"/>
  <c r="N217" i="93"/>
  <c r="N218" i="93"/>
  <c r="N219" i="93"/>
  <c r="N220" i="93"/>
  <c r="N221" i="93"/>
  <c r="N222" i="93"/>
  <c r="N223" i="93"/>
  <c r="N224" i="93"/>
  <c r="C210" i="93"/>
  <c r="E210" i="93" s="1"/>
  <c r="C211" i="93"/>
  <c r="B211" i="93" s="1"/>
  <c r="D210" i="93"/>
  <c r="D211" i="93"/>
  <c r="H210" i="93"/>
  <c r="K210" i="93" s="1"/>
  <c r="H211" i="93"/>
  <c r="K211" i="93" s="1"/>
  <c r="J210" i="93"/>
  <c r="J211" i="93"/>
  <c r="N210" i="93"/>
  <c r="C200" i="93"/>
  <c r="E200" i="93" s="1"/>
  <c r="C201" i="93"/>
  <c r="B201" i="93" s="1"/>
  <c r="C202" i="93"/>
  <c r="B202" i="93" s="1"/>
  <c r="C203" i="93"/>
  <c r="B203" i="93" s="1"/>
  <c r="C204" i="93"/>
  <c r="B204" i="93" s="1"/>
  <c r="C205" i="93"/>
  <c r="C206" i="93"/>
  <c r="B206" i="93" s="1"/>
  <c r="C207" i="93"/>
  <c r="B207" i="93" s="1"/>
  <c r="C208" i="93"/>
  <c r="B208" i="93" s="1"/>
  <c r="C209" i="93"/>
  <c r="E209" i="93" s="1"/>
  <c r="D200" i="93"/>
  <c r="D201" i="93"/>
  <c r="D202" i="93"/>
  <c r="D203" i="93"/>
  <c r="D204" i="93"/>
  <c r="D205" i="93"/>
  <c r="D206" i="93"/>
  <c r="D207" i="93"/>
  <c r="D208" i="93"/>
  <c r="D209" i="93"/>
  <c r="H200" i="93"/>
  <c r="K200" i="93" s="1"/>
  <c r="H201" i="93"/>
  <c r="K201" i="93" s="1"/>
  <c r="H202" i="93"/>
  <c r="K202" i="93" s="1"/>
  <c r="H203" i="93"/>
  <c r="K203" i="93" s="1"/>
  <c r="H204" i="93"/>
  <c r="K204" i="93" s="1"/>
  <c r="H205" i="93"/>
  <c r="K205" i="93" s="1"/>
  <c r="H206" i="93"/>
  <c r="K206" i="93" s="1"/>
  <c r="H207" i="93"/>
  <c r="K207" i="93" s="1"/>
  <c r="H208" i="93"/>
  <c r="K208" i="93" s="1"/>
  <c r="H209" i="93"/>
  <c r="K209" i="93" s="1"/>
  <c r="J200" i="93"/>
  <c r="J201" i="93"/>
  <c r="J202" i="93"/>
  <c r="J203" i="93"/>
  <c r="J204" i="93"/>
  <c r="J205" i="93"/>
  <c r="J206" i="93"/>
  <c r="J207" i="93"/>
  <c r="J208" i="93"/>
  <c r="J209" i="93"/>
  <c r="N200" i="93"/>
  <c r="N201" i="93"/>
  <c r="N202" i="93"/>
  <c r="N203" i="93"/>
  <c r="N204" i="93"/>
  <c r="N205" i="93"/>
  <c r="N206" i="93"/>
  <c r="N207" i="93"/>
  <c r="N208" i="93"/>
  <c r="C198" i="93"/>
  <c r="B198" i="93" s="1"/>
  <c r="C199" i="93"/>
  <c r="D198" i="93"/>
  <c r="D199" i="93"/>
  <c r="H198" i="93"/>
  <c r="K198" i="93" s="1"/>
  <c r="H199" i="93"/>
  <c r="K199" i="93" s="1"/>
  <c r="J198" i="93"/>
  <c r="J199" i="93"/>
  <c r="N198" i="93"/>
  <c r="C186" i="93"/>
  <c r="B186" i="93" s="1"/>
  <c r="C187" i="93"/>
  <c r="B187" i="93" s="1"/>
  <c r="C188" i="93"/>
  <c r="B188" i="93" s="1"/>
  <c r="C189" i="93"/>
  <c r="B189" i="93" s="1"/>
  <c r="C190" i="93"/>
  <c r="B190" i="93" s="1"/>
  <c r="C191" i="93"/>
  <c r="C192" i="93"/>
  <c r="C193" i="93"/>
  <c r="C194" i="93"/>
  <c r="B194" i="93" s="1"/>
  <c r="C195" i="93"/>
  <c r="B195" i="93" s="1"/>
  <c r="C196" i="93"/>
  <c r="B196" i="93" s="1"/>
  <c r="C197" i="93"/>
  <c r="B197" i="93" s="1"/>
  <c r="D186" i="93"/>
  <c r="D187" i="93"/>
  <c r="D188" i="93"/>
  <c r="D189" i="93"/>
  <c r="D190" i="93"/>
  <c r="D191" i="93"/>
  <c r="D192" i="93"/>
  <c r="D193" i="93"/>
  <c r="D194" i="93"/>
  <c r="D195" i="93"/>
  <c r="D196" i="93"/>
  <c r="D197" i="93"/>
  <c r="F188" i="93"/>
  <c r="H186" i="93"/>
  <c r="K186" i="93" s="1"/>
  <c r="H187" i="93"/>
  <c r="K187" i="93" s="1"/>
  <c r="H188" i="93"/>
  <c r="K188" i="93" s="1"/>
  <c r="H189" i="93"/>
  <c r="K189" i="93" s="1"/>
  <c r="H190" i="93"/>
  <c r="K190" i="93" s="1"/>
  <c r="H191" i="93"/>
  <c r="K191" i="93" s="1"/>
  <c r="H192" i="93"/>
  <c r="K192" i="93" s="1"/>
  <c r="H193" i="93"/>
  <c r="K193" i="93" s="1"/>
  <c r="H194" i="93"/>
  <c r="K194" i="93" s="1"/>
  <c r="H195" i="93"/>
  <c r="K195" i="93" s="1"/>
  <c r="H196" i="93"/>
  <c r="K196" i="93" s="1"/>
  <c r="H197" i="93"/>
  <c r="K197" i="93" s="1"/>
  <c r="J186" i="93"/>
  <c r="J187" i="93"/>
  <c r="J188" i="93"/>
  <c r="J189" i="93"/>
  <c r="J190" i="93"/>
  <c r="J191" i="93"/>
  <c r="J192" i="93"/>
  <c r="J193" i="93"/>
  <c r="J194" i="93"/>
  <c r="J195" i="93"/>
  <c r="J196" i="93"/>
  <c r="J197" i="93"/>
  <c r="N186" i="93"/>
  <c r="N187" i="93"/>
  <c r="N188" i="93"/>
  <c r="N189" i="93"/>
  <c r="N190" i="93"/>
  <c r="N191" i="93"/>
  <c r="N192" i="93"/>
  <c r="N193" i="93"/>
  <c r="N194" i="93"/>
  <c r="N195" i="93"/>
  <c r="N196" i="93"/>
  <c r="C182" i="93"/>
  <c r="E182" i="93" s="1"/>
  <c r="C183" i="93"/>
  <c r="B183" i="93" s="1"/>
  <c r="C184" i="93"/>
  <c r="C185" i="93"/>
  <c r="B185" i="93" s="1"/>
  <c r="D182" i="93"/>
  <c r="D183" i="93"/>
  <c r="D184" i="93"/>
  <c r="D185" i="93"/>
  <c r="H182" i="93"/>
  <c r="K182" i="93" s="1"/>
  <c r="H183" i="93"/>
  <c r="K183" i="93" s="1"/>
  <c r="H184" i="93"/>
  <c r="K184" i="93" s="1"/>
  <c r="H185" i="93"/>
  <c r="K185" i="93" s="1"/>
  <c r="J182" i="93"/>
  <c r="J183" i="93"/>
  <c r="J184" i="93"/>
  <c r="J185" i="93"/>
  <c r="N182" i="93"/>
  <c r="N183" i="93"/>
  <c r="N184" i="93"/>
  <c r="C175" i="93"/>
  <c r="E175" i="93" s="1"/>
  <c r="C176" i="93"/>
  <c r="B176" i="93" s="1"/>
  <c r="C177" i="93"/>
  <c r="E177" i="93" s="1"/>
  <c r="C178" i="93"/>
  <c r="C179" i="93"/>
  <c r="E179" i="93" s="1"/>
  <c r="C180" i="93"/>
  <c r="B180" i="93" s="1"/>
  <c r="C181" i="93"/>
  <c r="D175" i="93"/>
  <c r="D176" i="93"/>
  <c r="D177" i="93"/>
  <c r="D178" i="93"/>
  <c r="D179" i="93"/>
  <c r="D180" i="93"/>
  <c r="D181" i="93"/>
  <c r="H175" i="93"/>
  <c r="K175" i="93" s="1"/>
  <c r="H176" i="93"/>
  <c r="K176" i="93" s="1"/>
  <c r="H177" i="93"/>
  <c r="K177" i="93" s="1"/>
  <c r="H178" i="93"/>
  <c r="K178" i="93" s="1"/>
  <c r="H179" i="93"/>
  <c r="K179" i="93" s="1"/>
  <c r="H180" i="93"/>
  <c r="K180" i="93" s="1"/>
  <c r="H181" i="93"/>
  <c r="K181" i="93" s="1"/>
  <c r="J175" i="93"/>
  <c r="J176" i="93"/>
  <c r="J177" i="93"/>
  <c r="J178" i="93"/>
  <c r="J179" i="93"/>
  <c r="J180" i="93"/>
  <c r="J181" i="93"/>
  <c r="N175" i="93"/>
  <c r="N176" i="93"/>
  <c r="N177" i="93"/>
  <c r="N178" i="93"/>
  <c r="N179" i="93"/>
  <c r="N180" i="93"/>
  <c r="C173" i="93"/>
  <c r="E173" i="93" s="1"/>
  <c r="C174" i="93"/>
  <c r="B174" i="93" s="1"/>
  <c r="D173" i="93"/>
  <c r="D174" i="93"/>
  <c r="H173" i="93"/>
  <c r="K173" i="93" s="1"/>
  <c r="H174" i="93"/>
  <c r="K174" i="93" s="1"/>
  <c r="J173" i="93"/>
  <c r="J174" i="93"/>
  <c r="N173" i="93"/>
  <c r="C168" i="93"/>
  <c r="B168" i="93" s="1"/>
  <c r="C169" i="93"/>
  <c r="B169" i="93" s="1"/>
  <c r="C170" i="93"/>
  <c r="C171" i="93"/>
  <c r="B171" i="93" s="1"/>
  <c r="C172" i="93"/>
  <c r="B172" i="93" s="1"/>
  <c r="D168" i="93"/>
  <c r="D169" i="93"/>
  <c r="D170" i="93"/>
  <c r="D171" i="93"/>
  <c r="D172" i="93"/>
  <c r="H168" i="93"/>
  <c r="K168" i="93" s="1"/>
  <c r="H169" i="93"/>
  <c r="K169" i="93" s="1"/>
  <c r="H170" i="93"/>
  <c r="K170" i="93" s="1"/>
  <c r="H171" i="93"/>
  <c r="K171" i="93" s="1"/>
  <c r="H172" i="93"/>
  <c r="K172" i="93" s="1"/>
  <c r="J168" i="93"/>
  <c r="J169" i="93"/>
  <c r="J170" i="93"/>
  <c r="J171" i="93"/>
  <c r="J172" i="93"/>
  <c r="N168" i="93"/>
  <c r="N169" i="93"/>
  <c r="N170" i="93"/>
  <c r="N171" i="93"/>
  <c r="C166" i="93"/>
  <c r="B166" i="93" s="1"/>
  <c r="C167" i="93"/>
  <c r="E167" i="93" s="1"/>
  <c r="D166" i="93"/>
  <c r="D167" i="93"/>
  <c r="H166" i="93"/>
  <c r="K166" i="93" s="1"/>
  <c r="H167" i="93"/>
  <c r="K167" i="93" s="1"/>
  <c r="J166" i="93"/>
  <c r="J167" i="93"/>
  <c r="N166" i="93"/>
  <c r="C161" i="93"/>
  <c r="B161" i="93" s="1"/>
  <c r="C162" i="93"/>
  <c r="B162" i="93" s="1"/>
  <c r="C163" i="93"/>
  <c r="B163" i="93" s="1"/>
  <c r="C164" i="93"/>
  <c r="B164" i="93" s="1"/>
  <c r="C165" i="93"/>
  <c r="B165" i="93" s="1"/>
  <c r="D161" i="93"/>
  <c r="D162" i="93"/>
  <c r="D163" i="93"/>
  <c r="D164" i="93"/>
  <c r="D165" i="93"/>
  <c r="H161" i="93"/>
  <c r="K161" i="93" s="1"/>
  <c r="H162" i="93"/>
  <c r="K162" i="93" s="1"/>
  <c r="H163" i="93"/>
  <c r="K163" i="93" s="1"/>
  <c r="H164" i="93"/>
  <c r="K164" i="93" s="1"/>
  <c r="H165" i="93"/>
  <c r="K165" i="93" s="1"/>
  <c r="J161" i="93"/>
  <c r="J162" i="93"/>
  <c r="J163" i="93"/>
  <c r="J164" i="93"/>
  <c r="J165" i="93"/>
  <c r="N161" i="93"/>
  <c r="N162" i="93"/>
  <c r="N163" i="93"/>
  <c r="N164" i="93"/>
  <c r="C158" i="93"/>
  <c r="B158" i="93" s="1"/>
  <c r="C159" i="93"/>
  <c r="E159" i="93" s="1"/>
  <c r="C160" i="93"/>
  <c r="D158" i="93"/>
  <c r="D159" i="93"/>
  <c r="D160" i="93"/>
  <c r="H158" i="93"/>
  <c r="K158" i="93" s="1"/>
  <c r="H159" i="93"/>
  <c r="K159" i="93" s="1"/>
  <c r="H160" i="93"/>
  <c r="K160" i="93" s="1"/>
  <c r="J158" i="93"/>
  <c r="J159" i="93"/>
  <c r="J160" i="93"/>
  <c r="N158" i="93"/>
  <c r="N159" i="93"/>
  <c r="C149" i="93"/>
  <c r="E149" i="93" s="1"/>
  <c r="C150" i="93"/>
  <c r="B150" i="93" s="1"/>
  <c r="C151" i="93"/>
  <c r="B151" i="93" s="1"/>
  <c r="C152" i="93"/>
  <c r="C153" i="93"/>
  <c r="B153" i="93" s="1"/>
  <c r="C154" i="93"/>
  <c r="C155" i="93"/>
  <c r="C156" i="93"/>
  <c r="B156" i="93" s="1"/>
  <c r="C157" i="93"/>
  <c r="B157" i="93" s="1"/>
  <c r="D149" i="93"/>
  <c r="D150" i="93"/>
  <c r="D151" i="93"/>
  <c r="D152" i="93"/>
  <c r="D153" i="93"/>
  <c r="D154" i="93"/>
  <c r="D155" i="93"/>
  <c r="D156" i="93"/>
  <c r="D157" i="93"/>
  <c r="F150" i="93"/>
  <c r="H149" i="93"/>
  <c r="K149" i="93" s="1"/>
  <c r="H150" i="93"/>
  <c r="K150" i="93" s="1"/>
  <c r="H151" i="93"/>
  <c r="K151" i="93" s="1"/>
  <c r="H152" i="93"/>
  <c r="K152" i="93" s="1"/>
  <c r="H153" i="93"/>
  <c r="K153" i="93" s="1"/>
  <c r="H154" i="93"/>
  <c r="K154" i="93" s="1"/>
  <c r="H155" i="93"/>
  <c r="K155" i="93" s="1"/>
  <c r="H156" i="93"/>
  <c r="K156" i="93" s="1"/>
  <c r="H157" i="93"/>
  <c r="K157" i="93" s="1"/>
  <c r="J149" i="93"/>
  <c r="J150" i="93"/>
  <c r="J151" i="93"/>
  <c r="J152" i="93"/>
  <c r="J153" i="93"/>
  <c r="J154" i="93"/>
  <c r="J155" i="93"/>
  <c r="J156" i="93"/>
  <c r="J157" i="93"/>
  <c r="N149" i="93"/>
  <c r="N150" i="93"/>
  <c r="N151" i="93"/>
  <c r="N152" i="93"/>
  <c r="N153" i="93"/>
  <c r="N154" i="93"/>
  <c r="N155" i="93"/>
  <c r="N156" i="93"/>
  <c r="C147" i="93"/>
  <c r="E147" i="93" s="1"/>
  <c r="C148" i="93"/>
  <c r="E148" i="93" s="1"/>
  <c r="D147" i="93"/>
  <c r="D148" i="93"/>
  <c r="H147" i="93"/>
  <c r="K147" i="93" s="1"/>
  <c r="H148" i="93"/>
  <c r="K148" i="93" s="1"/>
  <c r="J147" i="93"/>
  <c r="J148" i="93"/>
  <c r="N147" i="93"/>
  <c r="C145" i="93"/>
  <c r="C146" i="93"/>
  <c r="B146" i="93" s="1"/>
  <c r="D145" i="93"/>
  <c r="D146" i="93"/>
  <c r="H145" i="93"/>
  <c r="K145" i="93" s="1"/>
  <c r="H146" i="93"/>
  <c r="K146" i="93" s="1"/>
  <c r="J145" i="93"/>
  <c r="J146" i="93"/>
  <c r="N145" i="93"/>
  <c r="C142" i="93"/>
  <c r="E142" i="93" s="1"/>
  <c r="C143" i="93"/>
  <c r="B143" i="93" s="1"/>
  <c r="C144" i="93"/>
  <c r="B144" i="93" s="1"/>
  <c r="D142" i="93"/>
  <c r="D143" i="93"/>
  <c r="D144" i="93"/>
  <c r="H142" i="93"/>
  <c r="K142" i="93" s="1"/>
  <c r="H143" i="93"/>
  <c r="K143" i="93" s="1"/>
  <c r="H144" i="93"/>
  <c r="K144" i="93" s="1"/>
  <c r="J142" i="93"/>
  <c r="J143" i="93"/>
  <c r="J144" i="93"/>
  <c r="N142" i="93"/>
  <c r="N143" i="93"/>
  <c r="C133" i="93"/>
  <c r="B133" i="93" s="1"/>
  <c r="C134" i="93"/>
  <c r="C135" i="93"/>
  <c r="B135" i="93" s="1"/>
  <c r="C136" i="93"/>
  <c r="B136" i="93" s="1"/>
  <c r="C137" i="93"/>
  <c r="E137" i="93" s="1"/>
  <c r="C138" i="93"/>
  <c r="B138" i="93" s="1"/>
  <c r="C139" i="93"/>
  <c r="C140" i="93"/>
  <c r="C141" i="93"/>
  <c r="B141" i="93" s="1"/>
  <c r="D133" i="93"/>
  <c r="D134" i="93"/>
  <c r="D135" i="93"/>
  <c r="D136" i="93"/>
  <c r="D137" i="93"/>
  <c r="D138" i="93"/>
  <c r="D139" i="93"/>
  <c r="D140" i="93"/>
  <c r="D141" i="93"/>
  <c r="H133" i="93"/>
  <c r="K133" i="93" s="1"/>
  <c r="H134" i="93"/>
  <c r="K134" i="93" s="1"/>
  <c r="H135" i="93"/>
  <c r="K135" i="93" s="1"/>
  <c r="H136" i="93"/>
  <c r="K136" i="93" s="1"/>
  <c r="H137" i="93"/>
  <c r="K137" i="93" s="1"/>
  <c r="H138" i="93"/>
  <c r="K138" i="93" s="1"/>
  <c r="H139" i="93"/>
  <c r="K139" i="93" s="1"/>
  <c r="H140" i="93"/>
  <c r="K140" i="93" s="1"/>
  <c r="H141" i="93"/>
  <c r="K141" i="93" s="1"/>
  <c r="J133" i="93"/>
  <c r="J134" i="93"/>
  <c r="J135" i="93"/>
  <c r="J136" i="93"/>
  <c r="J137" i="93"/>
  <c r="J138" i="93"/>
  <c r="J139" i="93"/>
  <c r="J140" i="93"/>
  <c r="J141" i="93"/>
  <c r="N133" i="93"/>
  <c r="N134" i="93"/>
  <c r="N135" i="93"/>
  <c r="N136" i="93"/>
  <c r="N137" i="93"/>
  <c r="N138" i="93"/>
  <c r="N139" i="93"/>
  <c r="N140" i="93"/>
  <c r="C130" i="93"/>
  <c r="C131" i="93"/>
  <c r="E131" i="93" s="1"/>
  <c r="C132" i="93"/>
  <c r="D130" i="93"/>
  <c r="D131" i="93"/>
  <c r="D132" i="93"/>
  <c r="H130" i="93"/>
  <c r="K130" i="93" s="1"/>
  <c r="H131" i="93"/>
  <c r="K131" i="93" s="1"/>
  <c r="H132" i="93"/>
  <c r="K132" i="93" s="1"/>
  <c r="J130" i="93"/>
  <c r="J131" i="93"/>
  <c r="J132" i="93"/>
  <c r="N130" i="93"/>
  <c r="N131" i="93"/>
  <c r="C122" i="93"/>
  <c r="B122" i="93" s="1"/>
  <c r="C123" i="93"/>
  <c r="B123" i="93" s="1"/>
  <c r="C124" i="93"/>
  <c r="B124" i="93" s="1"/>
  <c r="C125" i="93"/>
  <c r="C126" i="93"/>
  <c r="C127" i="93"/>
  <c r="B127" i="93" s="1"/>
  <c r="C128" i="93"/>
  <c r="E128" i="93" s="1"/>
  <c r="C129" i="93"/>
  <c r="B129" i="93" s="1"/>
  <c r="D122" i="93"/>
  <c r="D123" i="93"/>
  <c r="D124" i="93"/>
  <c r="D125" i="93"/>
  <c r="D126" i="93"/>
  <c r="D127" i="93"/>
  <c r="D128" i="93"/>
  <c r="D129" i="93"/>
  <c r="H122" i="93"/>
  <c r="K122" i="93" s="1"/>
  <c r="H123" i="93"/>
  <c r="K123" i="93" s="1"/>
  <c r="H124" i="93"/>
  <c r="K124" i="93" s="1"/>
  <c r="H125" i="93"/>
  <c r="K125" i="93" s="1"/>
  <c r="H126" i="93"/>
  <c r="K126" i="93" s="1"/>
  <c r="H127" i="93"/>
  <c r="K127" i="93" s="1"/>
  <c r="H128" i="93"/>
  <c r="K128" i="93" s="1"/>
  <c r="H129" i="93"/>
  <c r="K129" i="93" s="1"/>
  <c r="J122" i="93"/>
  <c r="J123" i="93"/>
  <c r="J124" i="93"/>
  <c r="J125" i="93"/>
  <c r="J126" i="93"/>
  <c r="J127" i="93"/>
  <c r="J128" i="93"/>
  <c r="J129" i="93"/>
  <c r="N122" i="93"/>
  <c r="N123" i="93"/>
  <c r="N124" i="93"/>
  <c r="N125" i="93"/>
  <c r="N126" i="93"/>
  <c r="N127" i="93"/>
  <c r="N128" i="93"/>
  <c r="C119" i="93"/>
  <c r="B119" i="93" s="1"/>
  <c r="C120" i="93"/>
  <c r="E120" i="93" s="1"/>
  <c r="C121" i="93"/>
  <c r="E121" i="93" s="1"/>
  <c r="D119" i="93"/>
  <c r="D120" i="93"/>
  <c r="D121" i="93"/>
  <c r="H119" i="93"/>
  <c r="K119" i="93" s="1"/>
  <c r="H120" i="93"/>
  <c r="K120" i="93" s="1"/>
  <c r="H121" i="93"/>
  <c r="K121" i="93" s="1"/>
  <c r="J119" i="93"/>
  <c r="J120" i="93"/>
  <c r="J121" i="93"/>
  <c r="N119" i="93"/>
  <c r="N120" i="93"/>
  <c r="C113" i="93"/>
  <c r="B113" i="93" s="1"/>
  <c r="C114" i="93"/>
  <c r="B114" i="93" s="1"/>
  <c r="C115" i="93"/>
  <c r="B115" i="93" s="1"/>
  <c r="C116" i="93"/>
  <c r="B116" i="93" s="1"/>
  <c r="C117" i="93"/>
  <c r="B117" i="93" s="1"/>
  <c r="C118" i="93"/>
  <c r="B118" i="93" s="1"/>
  <c r="D113" i="93"/>
  <c r="D114" i="93"/>
  <c r="D115" i="93"/>
  <c r="D116" i="93"/>
  <c r="D117" i="93"/>
  <c r="D118" i="93"/>
  <c r="H113" i="93"/>
  <c r="K113" i="93" s="1"/>
  <c r="H114" i="93"/>
  <c r="K114" i="93" s="1"/>
  <c r="H115" i="93"/>
  <c r="K115" i="93" s="1"/>
  <c r="H116" i="93"/>
  <c r="K116" i="93" s="1"/>
  <c r="H117" i="93"/>
  <c r="K117" i="93" s="1"/>
  <c r="H118" i="93"/>
  <c r="K118" i="93" s="1"/>
  <c r="J113" i="93"/>
  <c r="J114" i="93"/>
  <c r="J115" i="93"/>
  <c r="J116" i="93"/>
  <c r="J117" i="93"/>
  <c r="J118" i="93"/>
  <c r="N113" i="93"/>
  <c r="N114" i="93"/>
  <c r="N115" i="93"/>
  <c r="N116" i="93"/>
  <c r="N117" i="93"/>
  <c r="C110" i="93"/>
  <c r="E110" i="93" s="1"/>
  <c r="C111" i="93"/>
  <c r="E111" i="93" s="1"/>
  <c r="C112" i="93"/>
  <c r="B112" i="93" s="1"/>
  <c r="D110" i="93"/>
  <c r="D111" i="93"/>
  <c r="D112" i="93"/>
  <c r="H110" i="93"/>
  <c r="K110" i="93" s="1"/>
  <c r="H111" i="93"/>
  <c r="K111" i="93" s="1"/>
  <c r="H112" i="93"/>
  <c r="K112" i="93" s="1"/>
  <c r="J110" i="93"/>
  <c r="J111" i="93"/>
  <c r="J112" i="93"/>
  <c r="N110" i="93"/>
  <c r="N111" i="93"/>
  <c r="C99" i="93"/>
  <c r="C100" i="93"/>
  <c r="C101" i="93"/>
  <c r="B101" i="93" s="1"/>
  <c r="C102" i="93"/>
  <c r="B102" i="93" s="1"/>
  <c r="C103" i="93"/>
  <c r="C104" i="93"/>
  <c r="C105" i="93"/>
  <c r="B105" i="93" s="1"/>
  <c r="C106" i="93"/>
  <c r="B106" i="93" s="1"/>
  <c r="C107" i="93"/>
  <c r="B107" i="93" s="1"/>
  <c r="C108" i="93"/>
  <c r="B108" i="93" s="1"/>
  <c r="C109" i="93"/>
  <c r="E109" i="93" s="1"/>
  <c r="D99" i="93"/>
  <c r="D100" i="93"/>
  <c r="D101" i="93"/>
  <c r="D102" i="93"/>
  <c r="D103" i="93"/>
  <c r="D104" i="93"/>
  <c r="D105" i="93"/>
  <c r="D106" i="93"/>
  <c r="D107" i="93"/>
  <c r="D108" i="93"/>
  <c r="D109" i="93"/>
  <c r="F99" i="93"/>
  <c r="H99" i="93"/>
  <c r="K99" i="93" s="1"/>
  <c r="H100" i="93"/>
  <c r="K100" i="93" s="1"/>
  <c r="H101" i="93"/>
  <c r="K101" i="93" s="1"/>
  <c r="H102" i="93"/>
  <c r="K102" i="93" s="1"/>
  <c r="H103" i="93"/>
  <c r="K103" i="93" s="1"/>
  <c r="H104" i="93"/>
  <c r="K104" i="93" s="1"/>
  <c r="H105" i="93"/>
  <c r="K105" i="93" s="1"/>
  <c r="H106" i="93"/>
  <c r="K106" i="93" s="1"/>
  <c r="H107" i="93"/>
  <c r="K107" i="93" s="1"/>
  <c r="H108" i="93"/>
  <c r="K108" i="93" s="1"/>
  <c r="H109" i="93"/>
  <c r="K109" i="93" s="1"/>
  <c r="J99" i="93"/>
  <c r="J100" i="93"/>
  <c r="J101" i="93"/>
  <c r="J102" i="93"/>
  <c r="J103" i="93"/>
  <c r="J104" i="93"/>
  <c r="J105" i="93"/>
  <c r="J106" i="93"/>
  <c r="J107" i="93"/>
  <c r="J108" i="93"/>
  <c r="J109" i="93"/>
  <c r="N99" i="93"/>
  <c r="N100" i="93"/>
  <c r="N101" i="93"/>
  <c r="N102" i="93"/>
  <c r="N103" i="93"/>
  <c r="N104" i="93"/>
  <c r="N105" i="93"/>
  <c r="N106" i="93"/>
  <c r="N107" i="93"/>
  <c r="N108" i="93"/>
  <c r="C97" i="93"/>
  <c r="B97" i="93" s="1"/>
  <c r="C98" i="93"/>
  <c r="E98" i="93" s="1"/>
  <c r="D97" i="93"/>
  <c r="D98" i="93"/>
  <c r="H97" i="93"/>
  <c r="K97" i="93" s="1"/>
  <c r="H98" i="93"/>
  <c r="K98" i="93" s="1"/>
  <c r="J97" i="93"/>
  <c r="J98" i="93"/>
  <c r="N97" i="93"/>
  <c r="C90" i="93"/>
  <c r="E90" i="93" s="1"/>
  <c r="C91" i="93"/>
  <c r="E91" i="93" s="1"/>
  <c r="C92" i="93"/>
  <c r="B92" i="93" s="1"/>
  <c r="C93" i="93"/>
  <c r="C94" i="93"/>
  <c r="E94" i="93" s="1"/>
  <c r="C95" i="93"/>
  <c r="B95" i="93" s="1"/>
  <c r="C96" i="93"/>
  <c r="E96" i="93" s="1"/>
  <c r="D90" i="93"/>
  <c r="D91" i="93"/>
  <c r="D92" i="93"/>
  <c r="D93" i="93"/>
  <c r="D94" i="93"/>
  <c r="D95" i="93"/>
  <c r="D96" i="93"/>
  <c r="F91" i="93"/>
  <c r="H90" i="93"/>
  <c r="K90" i="93" s="1"/>
  <c r="H91" i="93"/>
  <c r="K91" i="93" s="1"/>
  <c r="H92" i="93"/>
  <c r="K92" i="93" s="1"/>
  <c r="H93" i="93"/>
  <c r="K93" i="93" s="1"/>
  <c r="H94" i="93"/>
  <c r="K94" i="93" s="1"/>
  <c r="H95" i="93"/>
  <c r="K95" i="93" s="1"/>
  <c r="H96" i="93"/>
  <c r="K96" i="93" s="1"/>
  <c r="J90" i="93"/>
  <c r="J91" i="93"/>
  <c r="J92" i="93"/>
  <c r="J93" i="93"/>
  <c r="J94" i="93"/>
  <c r="J95" i="93"/>
  <c r="J96" i="93"/>
  <c r="N90" i="93"/>
  <c r="N91" i="93"/>
  <c r="N92" i="93"/>
  <c r="N93" i="93"/>
  <c r="N94" i="93"/>
  <c r="N95" i="93"/>
  <c r="C89" i="93"/>
  <c r="B89" i="93" s="1"/>
  <c r="D89" i="93"/>
  <c r="H89" i="93"/>
  <c r="K89" i="93" s="1"/>
  <c r="J89" i="93"/>
  <c r="C80" i="93"/>
  <c r="E80" i="93" s="1"/>
  <c r="C81" i="93"/>
  <c r="C82" i="93"/>
  <c r="E82" i="93" s="1"/>
  <c r="C83" i="93"/>
  <c r="B83" i="93" s="1"/>
  <c r="C84" i="93"/>
  <c r="B84" i="93" s="1"/>
  <c r="C85" i="93"/>
  <c r="E85" i="93" s="1"/>
  <c r="C86" i="93"/>
  <c r="B86" i="93" s="1"/>
  <c r="C87" i="93"/>
  <c r="C88" i="93"/>
  <c r="D80" i="93"/>
  <c r="D81" i="93"/>
  <c r="D82" i="93"/>
  <c r="D83" i="93"/>
  <c r="D84" i="93"/>
  <c r="D85" i="93"/>
  <c r="D86" i="93"/>
  <c r="D87" i="93"/>
  <c r="D88" i="93"/>
  <c r="H80" i="93"/>
  <c r="K80" i="93" s="1"/>
  <c r="H81" i="93"/>
  <c r="K81" i="93" s="1"/>
  <c r="H82" i="93"/>
  <c r="K82" i="93" s="1"/>
  <c r="H83" i="93"/>
  <c r="K83" i="93" s="1"/>
  <c r="H84" i="93"/>
  <c r="K84" i="93" s="1"/>
  <c r="H85" i="93"/>
  <c r="K85" i="93" s="1"/>
  <c r="H86" i="93"/>
  <c r="K86" i="93" s="1"/>
  <c r="H87" i="93"/>
  <c r="K87" i="93" s="1"/>
  <c r="H88" i="93"/>
  <c r="K88" i="93" s="1"/>
  <c r="J80" i="93"/>
  <c r="J81" i="93"/>
  <c r="J82" i="93"/>
  <c r="J83" i="93"/>
  <c r="J84" i="93"/>
  <c r="J85" i="93"/>
  <c r="J86" i="93"/>
  <c r="J87" i="93"/>
  <c r="J88" i="93"/>
  <c r="N80" i="93"/>
  <c r="N81" i="93"/>
  <c r="N82" i="93"/>
  <c r="N83" i="93"/>
  <c r="N84" i="93"/>
  <c r="N85" i="93"/>
  <c r="N86" i="93"/>
  <c r="N87" i="93"/>
  <c r="C77" i="93"/>
  <c r="E77" i="93" s="1"/>
  <c r="C78" i="93"/>
  <c r="B78" i="93" s="1"/>
  <c r="C79" i="93"/>
  <c r="B79" i="93" s="1"/>
  <c r="D77" i="93"/>
  <c r="D78" i="93"/>
  <c r="D79" i="93"/>
  <c r="H77" i="93"/>
  <c r="K77" i="93" s="1"/>
  <c r="H78" i="93"/>
  <c r="K78" i="93" s="1"/>
  <c r="H79" i="93"/>
  <c r="K79" i="93" s="1"/>
  <c r="J77" i="93"/>
  <c r="J78" i="93"/>
  <c r="J79" i="93"/>
  <c r="N77" i="93"/>
  <c r="N78" i="93"/>
  <c r="C65" i="93"/>
  <c r="B65" i="93" s="1"/>
  <c r="C66" i="93"/>
  <c r="B66" i="93" s="1"/>
  <c r="C67" i="93"/>
  <c r="B67" i="93" s="1"/>
  <c r="C68" i="93"/>
  <c r="B68" i="93" s="1"/>
  <c r="C69" i="93"/>
  <c r="B69" i="93" s="1"/>
  <c r="C70" i="93"/>
  <c r="B70" i="93" s="1"/>
  <c r="C71" i="93"/>
  <c r="B71" i="93" s="1"/>
  <c r="C72" i="93"/>
  <c r="B72" i="93" s="1"/>
  <c r="C73" i="93"/>
  <c r="B73" i="93" s="1"/>
  <c r="C74" i="93"/>
  <c r="B74" i="93" s="1"/>
  <c r="C75" i="93"/>
  <c r="B75" i="93" s="1"/>
  <c r="C76" i="93"/>
  <c r="D65" i="93"/>
  <c r="D66" i="93"/>
  <c r="D67" i="93"/>
  <c r="D68" i="93"/>
  <c r="D69" i="93"/>
  <c r="D70" i="93"/>
  <c r="D71" i="93"/>
  <c r="D72" i="93"/>
  <c r="D73" i="93"/>
  <c r="D74" i="93"/>
  <c r="D75" i="93"/>
  <c r="D76" i="93"/>
  <c r="F65" i="93"/>
  <c r="H65" i="93"/>
  <c r="K65" i="93" s="1"/>
  <c r="H66" i="93"/>
  <c r="K66" i="93" s="1"/>
  <c r="H67" i="93"/>
  <c r="K67" i="93" s="1"/>
  <c r="H68" i="93"/>
  <c r="K68" i="93" s="1"/>
  <c r="H69" i="93"/>
  <c r="K69" i="93" s="1"/>
  <c r="H70" i="93"/>
  <c r="K70" i="93" s="1"/>
  <c r="H71" i="93"/>
  <c r="K71" i="93" s="1"/>
  <c r="H72" i="93"/>
  <c r="K72" i="93" s="1"/>
  <c r="H73" i="93"/>
  <c r="K73" i="93" s="1"/>
  <c r="H74" i="93"/>
  <c r="K74" i="93" s="1"/>
  <c r="H75" i="93"/>
  <c r="K75" i="93" s="1"/>
  <c r="H76" i="93"/>
  <c r="K76" i="93" s="1"/>
  <c r="J65" i="93"/>
  <c r="J66" i="93"/>
  <c r="J67" i="93"/>
  <c r="J68" i="93"/>
  <c r="J69" i="93"/>
  <c r="J70" i="93"/>
  <c r="J71" i="93"/>
  <c r="J72" i="93"/>
  <c r="J73" i="93"/>
  <c r="J74" i="93"/>
  <c r="J75" i="93"/>
  <c r="J76" i="93"/>
  <c r="N65" i="93"/>
  <c r="N66" i="93"/>
  <c r="N67" i="93"/>
  <c r="N68" i="93"/>
  <c r="N69" i="93"/>
  <c r="N70" i="93"/>
  <c r="N71" i="93"/>
  <c r="N72" i="93"/>
  <c r="N73" i="93"/>
  <c r="N74" i="93"/>
  <c r="N75" i="93"/>
  <c r="C64" i="93"/>
  <c r="D64" i="93"/>
  <c r="H64" i="93"/>
  <c r="K64" i="93" s="1"/>
  <c r="J64" i="93"/>
  <c r="C54" i="93"/>
  <c r="E54" i="93" s="1"/>
  <c r="C55" i="93"/>
  <c r="B55" i="93" s="1"/>
  <c r="C56" i="93"/>
  <c r="C57" i="93"/>
  <c r="B57" i="93" s="1"/>
  <c r="C58" i="93"/>
  <c r="B58" i="93" s="1"/>
  <c r="C59" i="93"/>
  <c r="B59" i="93" s="1"/>
  <c r="C60" i="93"/>
  <c r="B60" i="93" s="1"/>
  <c r="C61" i="93"/>
  <c r="B61" i="93" s="1"/>
  <c r="C62" i="93"/>
  <c r="C63" i="93"/>
  <c r="B63" i="93" s="1"/>
  <c r="D54" i="93"/>
  <c r="D55" i="93"/>
  <c r="D56" i="93"/>
  <c r="D57" i="93"/>
  <c r="D58" i="93"/>
  <c r="D59" i="93"/>
  <c r="D60" i="93"/>
  <c r="D61" i="93"/>
  <c r="D62" i="93"/>
  <c r="D63" i="93"/>
  <c r="F55" i="93"/>
  <c r="F56" i="93"/>
  <c r="F57" i="93"/>
  <c r="H54" i="93"/>
  <c r="K54" i="93" s="1"/>
  <c r="H55" i="93"/>
  <c r="K55" i="93" s="1"/>
  <c r="H56" i="93"/>
  <c r="K56" i="93" s="1"/>
  <c r="H57" i="93"/>
  <c r="K57" i="93" s="1"/>
  <c r="H58" i="93"/>
  <c r="K58" i="93" s="1"/>
  <c r="H59" i="93"/>
  <c r="K59" i="93" s="1"/>
  <c r="H60" i="93"/>
  <c r="K60" i="93" s="1"/>
  <c r="H61" i="93"/>
  <c r="K61" i="93" s="1"/>
  <c r="H62" i="93"/>
  <c r="K62" i="93" s="1"/>
  <c r="H63" i="93"/>
  <c r="K63" i="93" s="1"/>
  <c r="J54" i="93"/>
  <c r="J55" i="93"/>
  <c r="J56" i="93"/>
  <c r="J57" i="93"/>
  <c r="J58" i="93"/>
  <c r="J59" i="93"/>
  <c r="J60" i="93"/>
  <c r="J61" i="93"/>
  <c r="J62" i="93"/>
  <c r="J63" i="93"/>
  <c r="N54" i="93"/>
  <c r="N55" i="93"/>
  <c r="N56" i="93"/>
  <c r="N57" i="93"/>
  <c r="N58" i="93"/>
  <c r="N59" i="93"/>
  <c r="N60" i="93"/>
  <c r="N61" i="93"/>
  <c r="N62" i="93"/>
  <c r="C52" i="93"/>
  <c r="B52" i="93" s="1"/>
  <c r="C53" i="93"/>
  <c r="B53" i="93" s="1"/>
  <c r="D52" i="93"/>
  <c r="D53" i="93"/>
  <c r="H52" i="93"/>
  <c r="K52" i="93" s="1"/>
  <c r="H53" i="93"/>
  <c r="K53" i="93" s="1"/>
  <c r="J52" i="93"/>
  <c r="J53" i="93"/>
  <c r="N52" i="93"/>
  <c r="C38" i="93"/>
  <c r="E38" i="93" s="1"/>
  <c r="C39" i="93"/>
  <c r="B39" i="93" s="1"/>
  <c r="C40" i="93"/>
  <c r="B40" i="93" s="1"/>
  <c r="C41" i="93"/>
  <c r="C42" i="93"/>
  <c r="E42" i="93" s="1"/>
  <c r="C43" i="93"/>
  <c r="B43" i="93" s="1"/>
  <c r="C44" i="93"/>
  <c r="C45" i="93"/>
  <c r="B45" i="93" s="1"/>
  <c r="C46" i="93"/>
  <c r="B46" i="93" s="1"/>
  <c r="C47" i="93"/>
  <c r="C48" i="93"/>
  <c r="B48" i="93" s="1"/>
  <c r="C49" i="93"/>
  <c r="B49" i="93" s="1"/>
  <c r="C50" i="93"/>
  <c r="B50" i="93" s="1"/>
  <c r="C51" i="93"/>
  <c r="B51" i="93" s="1"/>
  <c r="D38" i="93"/>
  <c r="D39" i="93"/>
  <c r="D40" i="93"/>
  <c r="D41" i="93"/>
  <c r="D42" i="93"/>
  <c r="D43" i="93"/>
  <c r="D44" i="93"/>
  <c r="D45" i="93"/>
  <c r="D46" i="93"/>
  <c r="D47" i="93"/>
  <c r="D48" i="93"/>
  <c r="D49" i="93"/>
  <c r="D50" i="93"/>
  <c r="D51" i="93"/>
  <c r="H38" i="93"/>
  <c r="K38" i="93" s="1"/>
  <c r="H39" i="93"/>
  <c r="K39" i="93" s="1"/>
  <c r="H40" i="93"/>
  <c r="K40" i="93" s="1"/>
  <c r="H41" i="93"/>
  <c r="K41" i="93" s="1"/>
  <c r="H42" i="93"/>
  <c r="K42" i="93" s="1"/>
  <c r="H43" i="93"/>
  <c r="K43" i="93" s="1"/>
  <c r="H44" i="93"/>
  <c r="K44" i="93" s="1"/>
  <c r="H45" i="93"/>
  <c r="K45" i="93" s="1"/>
  <c r="H46" i="93"/>
  <c r="K46" i="93" s="1"/>
  <c r="H47" i="93"/>
  <c r="K47" i="93" s="1"/>
  <c r="H48" i="93"/>
  <c r="K48" i="93" s="1"/>
  <c r="H49" i="93"/>
  <c r="K49" i="93" s="1"/>
  <c r="H50" i="93"/>
  <c r="K50" i="93" s="1"/>
  <c r="H51" i="93"/>
  <c r="K51" i="93" s="1"/>
  <c r="J38" i="93"/>
  <c r="J39" i="93"/>
  <c r="J40" i="93"/>
  <c r="J41" i="93"/>
  <c r="J42" i="93"/>
  <c r="J43" i="93"/>
  <c r="J44" i="93"/>
  <c r="J45" i="93"/>
  <c r="J46" i="93"/>
  <c r="J47" i="93"/>
  <c r="J48" i="93"/>
  <c r="J49" i="93"/>
  <c r="J50" i="93"/>
  <c r="J51" i="93"/>
  <c r="N38" i="93"/>
  <c r="N39" i="93"/>
  <c r="N40" i="93"/>
  <c r="N41" i="93"/>
  <c r="N42" i="93"/>
  <c r="N43" i="93"/>
  <c r="N44" i="93"/>
  <c r="N45" i="93"/>
  <c r="N46" i="93"/>
  <c r="N47" i="93"/>
  <c r="N48" i="93"/>
  <c r="N49" i="93"/>
  <c r="N50" i="93"/>
  <c r="C36" i="93"/>
  <c r="B36" i="93" s="1"/>
  <c r="C37" i="93"/>
  <c r="B37" i="93" s="1"/>
  <c r="D36" i="93"/>
  <c r="D37" i="93"/>
  <c r="H36" i="93"/>
  <c r="K36" i="93" s="1"/>
  <c r="H37" i="93"/>
  <c r="K37" i="93" s="1"/>
  <c r="J36" i="93"/>
  <c r="J37" i="93"/>
  <c r="N36" i="93"/>
  <c r="C25" i="93"/>
  <c r="B25" i="93" s="1"/>
  <c r="C26" i="93"/>
  <c r="B26" i="93" s="1"/>
  <c r="C27" i="93"/>
  <c r="B27" i="93" s="1"/>
  <c r="C28" i="93"/>
  <c r="B28" i="93" s="1"/>
  <c r="C29" i="93"/>
  <c r="B29" i="93" s="1"/>
  <c r="C30" i="93"/>
  <c r="B30" i="93" s="1"/>
  <c r="C31" i="93"/>
  <c r="B31" i="93" s="1"/>
  <c r="C32" i="93"/>
  <c r="C33" i="93"/>
  <c r="B33" i="93" s="1"/>
  <c r="C34" i="93"/>
  <c r="C35" i="93"/>
  <c r="B35" i="93" s="1"/>
  <c r="D25" i="93"/>
  <c r="D26" i="93"/>
  <c r="D27" i="93"/>
  <c r="D28" i="93"/>
  <c r="D29" i="93"/>
  <c r="D30" i="93"/>
  <c r="D31" i="93"/>
  <c r="D32" i="93"/>
  <c r="D33" i="93"/>
  <c r="D34" i="93"/>
  <c r="D35" i="93"/>
  <c r="H25" i="93"/>
  <c r="K25" i="93" s="1"/>
  <c r="H26" i="93"/>
  <c r="K26" i="93" s="1"/>
  <c r="H27" i="93"/>
  <c r="K27" i="93" s="1"/>
  <c r="H28" i="93"/>
  <c r="K28" i="93" s="1"/>
  <c r="H29" i="93"/>
  <c r="K29" i="93" s="1"/>
  <c r="H30" i="93"/>
  <c r="K30" i="93" s="1"/>
  <c r="H31" i="93"/>
  <c r="K31" i="93" s="1"/>
  <c r="H32" i="93"/>
  <c r="K32" i="93" s="1"/>
  <c r="H33" i="93"/>
  <c r="K33" i="93" s="1"/>
  <c r="H34" i="93"/>
  <c r="K34" i="93" s="1"/>
  <c r="H35" i="93"/>
  <c r="K35" i="93" s="1"/>
  <c r="J25" i="93"/>
  <c r="J26" i="93"/>
  <c r="J27" i="93"/>
  <c r="J28" i="93"/>
  <c r="J29" i="93"/>
  <c r="J30" i="93"/>
  <c r="J31" i="93"/>
  <c r="J32" i="93"/>
  <c r="J33" i="93"/>
  <c r="J34" i="93"/>
  <c r="J35" i="93"/>
  <c r="N25" i="93"/>
  <c r="N26" i="93"/>
  <c r="N27" i="93"/>
  <c r="N28" i="93"/>
  <c r="N29" i="93"/>
  <c r="N30" i="93"/>
  <c r="N31" i="93"/>
  <c r="N32" i="93"/>
  <c r="N33" i="93"/>
  <c r="N34" i="93"/>
  <c r="C23" i="93"/>
  <c r="B23" i="93" s="1"/>
  <c r="C24" i="93"/>
  <c r="B24" i="93" s="1"/>
  <c r="D23" i="93"/>
  <c r="D24" i="93"/>
  <c r="H23" i="93"/>
  <c r="K23" i="93" s="1"/>
  <c r="H24" i="93"/>
  <c r="K24" i="93" s="1"/>
  <c r="J23" i="93"/>
  <c r="J24" i="93"/>
  <c r="N23" i="93"/>
  <c r="C11" i="93"/>
  <c r="B11" i="93" s="1"/>
  <c r="C12" i="93"/>
  <c r="B12" i="93" s="1"/>
  <c r="C13" i="93"/>
  <c r="B13" i="93" s="1"/>
  <c r="C14" i="93"/>
  <c r="B14" i="93" s="1"/>
  <c r="C15" i="93"/>
  <c r="B15" i="93" s="1"/>
  <c r="C16" i="93"/>
  <c r="B16" i="93" s="1"/>
  <c r="C17" i="93"/>
  <c r="B17" i="93" s="1"/>
  <c r="C18" i="93"/>
  <c r="B18" i="93" s="1"/>
  <c r="C19" i="93"/>
  <c r="B19" i="93" s="1"/>
  <c r="C20" i="93"/>
  <c r="B20" i="93" s="1"/>
  <c r="C21" i="93"/>
  <c r="B21" i="93" s="1"/>
  <c r="C22" i="93"/>
  <c r="B22" i="93" s="1"/>
  <c r="D11" i="93"/>
  <c r="D12" i="93"/>
  <c r="D13" i="93"/>
  <c r="D14" i="93"/>
  <c r="D15" i="93"/>
  <c r="D16" i="93"/>
  <c r="D17" i="93"/>
  <c r="D18" i="93"/>
  <c r="D19" i="93"/>
  <c r="D20" i="93"/>
  <c r="D21" i="93"/>
  <c r="D22" i="93"/>
  <c r="F12" i="93"/>
  <c r="H11" i="93"/>
  <c r="K11" i="93" s="1"/>
  <c r="H12" i="93"/>
  <c r="K12" i="93" s="1"/>
  <c r="H13" i="93"/>
  <c r="K13" i="93" s="1"/>
  <c r="H14" i="93"/>
  <c r="K14" i="93" s="1"/>
  <c r="H15" i="93"/>
  <c r="K15" i="93" s="1"/>
  <c r="H16" i="93"/>
  <c r="K16" i="93" s="1"/>
  <c r="H17" i="93"/>
  <c r="K17" i="93" s="1"/>
  <c r="H18" i="93"/>
  <c r="K18" i="93" s="1"/>
  <c r="H19" i="93"/>
  <c r="K19" i="93" s="1"/>
  <c r="H20" i="93"/>
  <c r="K20" i="93" s="1"/>
  <c r="H21" i="93"/>
  <c r="K21" i="93" s="1"/>
  <c r="H22" i="93"/>
  <c r="K22" i="93" s="1"/>
  <c r="J11" i="93"/>
  <c r="J12" i="93"/>
  <c r="J13" i="93"/>
  <c r="J14" i="93"/>
  <c r="J15" i="93"/>
  <c r="J16" i="93"/>
  <c r="J17" i="93"/>
  <c r="J18" i="93"/>
  <c r="J19" i="93"/>
  <c r="J20" i="93"/>
  <c r="J21" i="93"/>
  <c r="J22" i="93"/>
  <c r="N11" i="93"/>
  <c r="N12" i="93"/>
  <c r="N13" i="93"/>
  <c r="N14" i="93"/>
  <c r="N15" i="93"/>
  <c r="N16" i="93"/>
  <c r="N17" i="93"/>
  <c r="N18" i="93"/>
  <c r="N19" i="93"/>
  <c r="N20" i="93"/>
  <c r="N21" i="93"/>
  <c r="C3" i="93"/>
  <c r="B3" i="93" s="1"/>
  <c r="C4" i="93"/>
  <c r="B4" i="93" s="1"/>
  <c r="C5" i="93"/>
  <c r="B5" i="93" s="1"/>
  <c r="C6" i="93"/>
  <c r="B6" i="93" s="1"/>
  <c r="C7" i="93"/>
  <c r="B7" i="93" s="1"/>
  <c r="C8" i="93"/>
  <c r="B8" i="93" s="1"/>
  <c r="C9" i="93"/>
  <c r="B9" i="93" s="1"/>
  <c r="C10" i="93"/>
  <c r="B10" i="93" s="1"/>
  <c r="D3" i="93"/>
  <c r="D4" i="93"/>
  <c r="D5" i="93"/>
  <c r="D6" i="93"/>
  <c r="D7" i="93"/>
  <c r="D8" i="93"/>
  <c r="D9" i="93"/>
  <c r="D10" i="93"/>
  <c r="F3" i="93"/>
  <c r="F4" i="93"/>
  <c r="H3" i="93"/>
  <c r="K3" i="93" s="1"/>
  <c r="H4" i="93"/>
  <c r="K4" i="93" s="1"/>
  <c r="H5" i="93"/>
  <c r="K5" i="93" s="1"/>
  <c r="H6" i="93"/>
  <c r="K6" i="93" s="1"/>
  <c r="H7" i="93"/>
  <c r="K7" i="93" s="1"/>
  <c r="H8" i="93"/>
  <c r="K8" i="93" s="1"/>
  <c r="H9" i="93"/>
  <c r="K9" i="93" s="1"/>
  <c r="H10" i="93"/>
  <c r="K10" i="93" s="1"/>
  <c r="J3" i="93"/>
  <c r="J4" i="93"/>
  <c r="J5" i="93"/>
  <c r="J6" i="93"/>
  <c r="J7" i="93"/>
  <c r="J8" i="93"/>
  <c r="J9" i="93"/>
  <c r="J10" i="93"/>
  <c r="N3" i="93"/>
  <c r="N4" i="93"/>
  <c r="N5" i="93"/>
  <c r="N6" i="93"/>
  <c r="N7" i="93"/>
  <c r="N8" i="93"/>
  <c r="N9" i="93"/>
  <c r="B190" i="92"/>
  <c r="B191" i="92"/>
  <c r="B192" i="92"/>
  <c r="B193" i="92"/>
  <c r="B194" i="92"/>
  <c r="B195" i="92"/>
  <c r="B196" i="92"/>
  <c r="B197" i="92"/>
  <c r="B198" i="92"/>
  <c r="B199" i="92"/>
  <c r="B200" i="92"/>
  <c r="B201" i="92"/>
  <c r="B202" i="92"/>
  <c r="B203" i="92"/>
  <c r="B204" i="92"/>
  <c r="B205" i="92"/>
  <c r="B206" i="92"/>
  <c r="B207" i="92"/>
  <c r="B208" i="92"/>
  <c r="B209" i="92"/>
  <c r="B210" i="92"/>
  <c r="B211" i="92"/>
  <c r="B212" i="92"/>
  <c r="B213" i="92"/>
  <c r="B214" i="92"/>
  <c r="B215" i="92"/>
  <c r="B216" i="92"/>
  <c r="B217" i="92"/>
  <c r="B218" i="92"/>
  <c r="B219" i="92"/>
  <c r="B220" i="92"/>
  <c r="B221" i="92"/>
  <c r="B222" i="92"/>
  <c r="B223" i="92"/>
  <c r="B224" i="92"/>
  <c r="B225" i="92"/>
  <c r="B226" i="92"/>
  <c r="B227" i="92"/>
  <c r="B228" i="92"/>
  <c r="B229" i="92"/>
  <c r="B230" i="92"/>
  <c r="B231" i="92"/>
  <c r="B232" i="92"/>
  <c r="B233" i="92"/>
  <c r="B234" i="92"/>
  <c r="B235" i="92"/>
  <c r="B236" i="92"/>
  <c r="B237" i="92"/>
  <c r="B238" i="92"/>
  <c r="B239" i="92"/>
  <c r="B240" i="92"/>
  <c r="B241" i="92"/>
  <c r="B242" i="92"/>
  <c r="B243" i="92"/>
  <c r="B244" i="92"/>
  <c r="B245" i="92"/>
  <c r="B246" i="92"/>
  <c r="B247" i="92"/>
  <c r="B248" i="92"/>
  <c r="B249" i="92"/>
  <c r="B250" i="92"/>
  <c r="B251" i="92"/>
  <c r="B252" i="92"/>
  <c r="B253" i="92"/>
  <c r="B254" i="92"/>
  <c r="B255" i="92"/>
  <c r="B256" i="92"/>
  <c r="B257" i="92"/>
  <c r="B258" i="92"/>
  <c r="B259" i="92"/>
  <c r="B260" i="92"/>
  <c r="B261" i="92"/>
  <c r="B262" i="92"/>
  <c r="B263" i="92"/>
  <c r="B264" i="92"/>
  <c r="B265" i="92"/>
  <c r="B266" i="92"/>
  <c r="B267" i="92"/>
  <c r="B268" i="92"/>
  <c r="B269" i="92"/>
  <c r="B270" i="92"/>
  <c r="B271" i="92"/>
  <c r="B272" i="92"/>
  <c r="B273" i="92"/>
  <c r="B274" i="92"/>
  <c r="B275" i="92"/>
  <c r="B276" i="92"/>
  <c r="B277" i="92"/>
  <c r="B278" i="92"/>
  <c r="B279" i="92"/>
  <c r="B280" i="92"/>
  <c r="B281" i="92"/>
  <c r="B282" i="92"/>
  <c r="B283" i="92"/>
  <c r="B284" i="92"/>
  <c r="B285" i="92"/>
  <c r="B286" i="92"/>
  <c r="B287" i="92"/>
  <c r="B288" i="92"/>
  <c r="B289" i="92"/>
  <c r="B290" i="92"/>
  <c r="B291" i="92"/>
  <c r="B292" i="92"/>
  <c r="B293" i="92"/>
  <c r="B294" i="92"/>
  <c r="B295" i="92"/>
  <c r="B296" i="92"/>
  <c r="B297" i="92"/>
  <c r="B298" i="92"/>
  <c r="B299" i="92"/>
  <c r="B300" i="92"/>
  <c r="B301" i="92"/>
  <c r="B302" i="92"/>
  <c r="C190" i="92"/>
  <c r="C191" i="92"/>
  <c r="C192" i="92"/>
  <c r="C193" i="92"/>
  <c r="C194" i="92"/>
  <c r="C195" i="92"/>
  <c r="C196" i="92"/>
  <c r="C198" i="92"/>
  <c r="C199" i="92"/>
  <c r="C200" i="92"/>
  <c r="C201" i="92"/>
  <c r="C202" i="92"/>
  <c r="C203" i="92"/>
  <c r="C204" i="92"/>
  <c r="C205" i="92"/>
  <c r="C206" i="92"/>
  <c r="C207" i="92"/>
  <c r="C208" i="92"/>
  <c r="C209" i="92"/>
  <c r="C210" i="92"/>
  <c r="C213" i="92"/>
  <c r="C214" i="92"/>
  <c r="C215" i="92"/>
  <c r="C216" i="92"/>
  <c r="C217" i="92"/>
  <c r="C218" i="92"/>
  <c r="C220" i="92"/>
  <c r="C222" i="92"/>
  <c r="C223" i="92"/>
  <c r="C224" i="92"/>
  <c r="C225" i="92"/>
  <c r="C226" i="92"/>
  <c r="C227" i="92"/>
  <c r="C229" i="92"/>
  <c r="C230" i="92"/>
  <c r="C231" i="92"/>
  <c r="C232" i="92"/>
  <c r="C233" i="92"/>
  <c r="C234" i="92"/>
  <c r="C235" i="92"/>
  <c r="C236" i="92"/>
  <c r="C237" i="92"/>
  <c r="C238" i="92"/>
  <c r="C240" i="92"/>
  <c r="C241" i="92"/>
  <c r="C242" i="92"/>
  <c r="C243" i="92"/>
  <c r="C244" i="92"/>
  <c r="C246" i="92"/>
  <c r="C247" i="92"/>
  <c r="C248" i="92"/>
  <c r="C249" i="92"/>
  <c r="C250" i="92"/>
  <c r="C251" i="92"/>
  <c r="C252" i="92"/>
  <c r="C253" i="92"/>
  <c r="C254" i="92"/>
  <c r="C255" i="92"/>
  <c r="C256" i="92"/>
  <c r="C257" i="92"/>
  <c r="C258" i="92"/>
  <c r="C259" i="92"/>
  <c r="C260" i="92"/>
  <c r="C261" i="92"/>
  <c r="C262" i="92"/>
  <c r="C263" i="92"/>
  <c r="C264" i="92"/>
  <c r="C265" i="92"/>
  <c r="C266" i="92"/>
  <c r="C267" i="92"/>
  <c r="C268" i="92"/>
  <c r="C269" i="92"/>
  <c r="C270" i="92"/>
  <c r="C271" i="92"/>
  <c r="C272" i="92"/>
  <c r="C273" i="92"/>
  <c r="C274" i="92"/>
  <c r="C275" i="92"/>
  <c r="C276" i="92"/>
  <c r="C277" i="92"/>
  <c r="C278" i="92"/>
  <c r="C280" i="92"/>
  <c r="C281" i="92"/>
  <c r="C282" i="92"/>
  <c r="C283" i="92"/>
  <c r="C284" i="92"/>
  <c r="C285" i="92"/>
  <c r="C286" i="92"/>
  <c r="C287" i="92"/>
  <c r="C288" i="92"/>
  <c r="C290" i="92"/>
  <c r="C291" i="92"/>
  <c r="C292" i="92"/>
  <c r="C293" i="92"/>
  <c r="C294" i="92"/>
  <c r="C295" i="92"/>
  <c r="C296" i="92"/>
  <c r="C297" i="92"/>
  <c r="C299" i="92"/>
  <c r="C300" i="92"/>
  <c r="C301" i="92"/>
  <c r="C302" i="92"/>
  <c r="E190" i="92"/>
  <c r="E191" i="92"/>
  <c r="E192" i="92"/>
  <c r="E193" i="92"/>
  <c r="E194" i="92"/>
  <c r="E195" i="92"/>
  <c r="E196" i="92"/>
  <c r="E197" i="92"/>
  <c r="E198" i="92"/>
  <c r="E199" i="92"/>
  <c r="E200" i="92"/>
  <c r="E201" i="92"/>
  <c r="E202" i="92"/>
  <c r="E203" i="92"/>
  <c r="E204" i="92"/>
  <c r="E205" i="92"/>
  <c r="E206" i="92"/>
  <c r="E207" i="92"/>
  <c r="E208" i="92"/>
  <c r="E210" i="92"/>
  <c r="E211" i="92"/>
  <c r="E212" i="92"/>
  <c r="E213" i="92"/>
  <c r="E214" i="92"/>
  <c r="E215" i="92"/>
  <c r="E216" i="92"/>
  <c r="E217" i="92"/>
  <c r="E218" i="92"/>
  <c r="E219" i="92"/>
  <c r="E220" i="92"/>
  <c r="E221" i="92"/>
  <c r="E222" i="92"/>
  <c r="E223" i="92"/>
  <c r="E224" i="92"/>
  <c r="E225" i="92"/>
  <c r="E226" i="92"/>
  <c r="E228" i="92"/>
  <c r="E229" i="92"/>
  <c r="E230" i="92"/>
  <c r="E231" i="92"/>
  <c r="E232" i="92"/>
  <c r="E233" i="92"/>
  <c r="E234" i="92"/>
  <c r="E235" i="92"/>
  <c r="E236" i="92"/>
  <c r="E237" i="92"/>
  <c r="E238" i="92"/>
  <c r="E239" i="92"/>
  <c r="E240" i="92"/>
  <c r="E241" i="92"/>
  <c r="E242" i="92"/>
  <c r="E243" i="92"/>
  <c r="E244" i="92"/>
  <c r="E245" i="92"/>
  <c r="E246" i="92"/>
  <c r="E247" i="92"/>
  <c r="E248" i="92"/>
  <c r="E249" i="92"/>
  <c r="E250" i="92"/>
  <c r="E251" i="92"/>
  <c r="E252" i="92"/>
  <c r="E253" i="92"/>
  <c r="E254" i="92"/>
  <c r="E255" i="92"/>
  <c r="E256" i="92"/>
  <c r="E257" i="92"/>
  <c r="E259" i="92"/>
  <c r="E260" i="92"/>
  <c r="E262" i="92"/>
  <c r="E263" i="92"/>
  <c r="E264" i="92"/>
  <c r="E265" i="92"/>
  <c r="E266" i="92"/>
  <c r="E267" i="92"/>
  <c r="E268" i="92"/>
  <c r="E269" i="92"/>
  <c r="E270" i="92"/>
  <c r="E271" i="92"/>
  <c r="E272" i="92"/>
  <c r="E273" i="92"/>
  <c r="E274" i="92"/>
  <c r="E275" i="92"/>
  <c r="E276" i="92"/>
  <c r="E277" i="92"/>
  <c r="E278" i="92"/>
  <c r="E279" i="92"/>
  <c r="E280" i="92"/>
  <c r="E281" i="92"/>
  <c r="E282" i="92"/>
  <c r="E283" i="92"/>
  <c r="E284" i="92"/>
  <c r="E285" i="92"/>
  <c r="E286" i="92"/>
  <c r="E287" i="92"/>
  <c r="E289" i="92"/>
  <c r="E290" i="92"/>
  <c r="E291" i="92"/>
  <c r="E293" i="92"/>
  <c r="E294" i="92"/>
  <c r="E295" i="92"/>
  <c r="E296" i="92"/>
  <c r="E297" i="92"/>
  <c r="E298" i="92"/>
  <c r="E299" i="92"/>
  <c r="E300" i="92"/>
  <c r="E301" i="92"/>
  <c r="E302" i="92"/>
  <c r="F190" i="92"/>
  <c r="F191" i="92"/>
  <c r="F192" i="92"/>
  <c r="F193" i="92"/>
  <c r="F194" i="92"/>
  <c r="F195" i="92"/>
  <c r="F196" i="92"/>
  <c r="F197" i="92"/>
  <c r="F198" i="92"/>
  <c r="F199" i="92"/>
  <c r="F200" i="92"/>
  <c r="F201" i="92"/>
  <c r="F202" i="92"/>
  <c r="F203" i="92"/>
  <c r="F204" i="92"/>
  <c r="F205" i="92"/>
  <c r="F206" i="92"/>
  <c r="F207" i="92"/>
  <c r="F208" i="92"/>
  <c r="F209" i="92"/>
  <c r="F210" i="92"/>
  <c r="F211" i="92"/>
  <c r="F212" i="92"/>
  <c r="F213" i="92"/>
  <c r="F214" i="92"/>
  <c r="F215" i="92"/>
  <c r="F216" i="92"/>
  <c r="F217" i="92"/>
  <c r="F218" i="92"/>
  <c r="F219" i="92"/>
  <c r="F220" i="92"/>
  <c r="F221" i="92"/>
  <c r="F222" i="92"/>
  <c r="F223" i="92"/>
  <c r="F224" i="92"/>
  <c r="F225" i="92"/>
  <c r="F226" i="92"/>
  <c r="F227" i="92"/>
  <c r="F228" i="92"/>
  <c r="F229" i="92"/>
  <c r="F230" i="92"/>
  <c r="F231" i="92"/>
  <c r="F232" i="92"/>
  <c r="F233" i="92"/>
  <c r="F234" i="92"/>
  <c r="F235" i="92"/>
  <c r="F236" i="92"/>
  <c r="F237" i="92"/>
  <c r="F238" i="92"/>
  <c r="F239" i="92"/>
  <c r="F240" i="92"/>
  <c r="F241" i="92"/>
  <c r="F242" i="92"/>
  <c r="F243" i="92"/>
  <c r="F244" i="92"/>
  <c r="F245" i="92"/>
  <c r="F246" i="92"/>
  <c r="F247" i="92"/>
  <c r="F248" i="92"/>
  <c r="F249" i="92"/>
  <c r="F250" i="92"/>
  <c r="F251" i="92"/>
  <c r="F252" i="92"/>
  <c r="F253" i="92"/>
  <c r="F254" i="92"/>
  <c r="F255" i="92"/>
  <c r="F256" i="92"/>
  <c r="F257" i="92"/>
  <c r="F258" i="92"/>
  <c r="F259" i="92"/>
  <c r="F260" i="92"/>
  <c r="F261" i="92"/>
  <c r="F262" i="92"/>
  <c r="F263" i="92"/>
  <c r="F264" i="92"/>
  <c r="F265" i="92"/>
  <c r="F266" i="92"/>
  <c r="F267" i="92"/>
  <c r="F268" i="92"/>
  <c r="F269" i="92"/>
  <c r="F270" i="92"/>
  <c r="F271" i="92"/>
  <c r="F272" i="92"/>
  <c r="F273" i="92"/>
  <c r="F274" i="92"/>
  <c r="F275" i="92"/>
  <c r="F276" i="92"/>
  <c r="F277" i="92"/>
  <c r="F278" i="92"/>
  <c r="F279" i="92"/>
  <c r="F280" i="92"/>
  <c r="F281" i="92"/>
  <c r="F282" i="92"/>
  <c r="F283" i="92"/>
  <c r="F284" i="92"/>
  <c r="F285" i="92"/>
  <c r="F286" i="92"/>
  <c r="F287" i="92"/>
  <c r="F288" i="92"/>
  <c r="F289" i="92"/>
  <c r="F290" i="92"/>
  <c r="F291" i="92"/>
  <c r="F292" i="92"/>
  <c r="F293" i="92"/>
  <c r="F294" i="92"/>
  <c r="F295" i="92"/>
  <c r="F296" i="92"/>
  <c r="F297" i="92"/>
  <c r="F298" i="92"/>
  <c r="F299" i="92"/>
  <c r="F300" i="92"/>
  <c r="F301" i="92"/>
  <c r="F302" i="92"/>
  <c r="H190" i="92"/>
  <c r="H191" i="92"/>
  <c r="H192" i="92"/>
  <c r="H193" i="92"/>
  <c r="H194" i="92"/>
  <c r="H195" i="92"/>
  <c r="H196" i="92"/>
  <c r="H197" i="92"/>
  <c r="H198" i="92"/>
  <c r="H199" i="92"/>
  <c r="H200" i="92"/>
  <c r="H201" i="92"/>
  <c r="H202" i="92"/>
  <c r="H203" i="92"/>
  <c r="H204" i="92"/>
  <c r="H205" i="92"/>
  <c r="H206" i="92"/>
  <c r="H207" i="92"/>
  <c r="H208" i="92"/>
  <c r="H209" i="92"/>
  <c r="H210" i="92"/>
  <c r="H211" i="92"/>
  <c r="H212" i="92"/>
  <c r="H213" i="92"/>
  <c r="H214" i="92"/>
  <c r="H215" i="92"/>
  <c r="H216" i="92"/>
  <c r="H217" i="92"/>
  <c r="H218" i="92"/>
  <c r="H219" i="92"/>
  <c r="H220" i="92"/>
  <c r="H221" i="92"/>
  <c r="H222" i="92"/>
  <c r="H223" i="92"/>
  <c r="H224" i="92"/>
  <c r="H225" i="92"/>
  <c r="H226" i="92"/>
  <c r="H227" i="92"/>
  <c r="H228" i="92"/>
  <c r="H229" i="92"/>
  <c r="H230" i="92"/>
  <c r="H231" i="92"/>
  <c r="H232" i="92"/>
  <c r="H233" i="92"/>
  <c r="H234" i="92"/>
  <c r="H235" i="92"/>
  <c r="H236" i="92"/>
  <c r="H237" i="92"/>
  <c r="H238" i="92"/>
  <c r="H239" i="92"/>
  <c r="H240" i="92"/>
  <c r="H241" i="92"/>
  <c r="H242" i="92"/>
  <c r="H243" i="92"/>
  <c r="H244" i="92"/>
  <c r="H245" i="92"/>
  <c r="H246" i="92"/>
  <c r="H247" i="92"/>
  <c r="H248" i="92"/>
  <c r="H249" i="92"/>
  <c r="H250" i="92"/>
  <c r="H251" i="92"/>
  <c r="H252" i="92"/>
  <c r="H253" i="92"/>
  <c r="H254" i="92"/>
  <c r="H255" i="92"/>
  <c r="H256" i="92"/>
  <c r="H257" i="92"/>
  <c r="H258" i="92"/>
  <c r="H259" i="92"/>
  <c r="H260" i="92"/>
  <c r="H261" i="92"/>
  <c r="H262" i="92"/>
  <c r="H263" i="92"/>
  <c r="H264" i="92"/>
  <c r="H265" i="92"/>
  <c r="H266" i="92"/>
  <c r="H267" i="92"/>
  <c r="H268" i="92"/>
  <c r="H269" i="92"/>
  <c r="H270" i="92"/>
  <c r="H271" i="92"/>
  <c r="H272" i="92"/>
  <c r="H273" i="92"/>
  <c r="H274" i="92"/>
  <c r="H275" i="92"/>
  <c r="H276" i="92"/>
  <c r="H277" i="92"/>
  <c r="H278" i="92"/>
  <c r="H279" i="92"/>
  <c r="H280" i="92"/>
  <c r="H281" i="92"/>
  <c r="H282" i="92"/>
  <c r="H283" i="92"/>
  <c r="H284" i="92"/>
  <c r="H285" i="92"/>
  <c r="H286" i="92"/>
  <c r="H287" i="92"/>
  <c r="H288" i="92"/>
  <c r="H289" i="92"/>
  <c r="H290" i="92"/>
  <c r="H291" i="92"/>
  <c r="H292" i="92"/>
  <c r="H293" i="92"/>
  <c r="H294" i="92"/>
  <c r="H295" i="92"/>
  <c r="H296" i="92"/>
  <c r="H297" i="92"/>
  <c r="H298" i="92"/>
  <c r="H299" i="92"/>
  <c r="H300" i="92"/>
  <c r="H301" i="92"/>
  <c r="H302" i="92"/>
  <c r="P190" i="92"/>
  <c r="P191" i="92"/>
  <c r="P192" i="92"/>
  <c r="P193" i="92"/>
  <c r="P194" i="92"/>
  <c r="P195" i="92"/>
  <c r="P196" i="92"/>
  <c r="P197" i="92"/>
  <c r="P198" i="92"/>
  <c r="P199" i="92"/>
  <c r="P200" i="92"/>
  <c r="P201" i="92"/>
  <c r="P202" i="92"/>
  <c r="P203" i="92"/>
  <c r="P204" i="92"/>
  <c r="P205" i="92"/>
  <c r="P206" i="92"/>
  <c r="P207" i="92"/>
  <c r="P208" i="92"/>
  <c r="P209" i="92"/>
  <c r="P210" i="92"/>
  <c r="P211" i="92"/>
  <c r="P212" i="92"/>
  <c r="P213" i="92"/>
  <c r="P214" i="92"/>
  <c r="P215" i="92"/>
  <c r="P216" i="92"/>
  <c r="P217" i="92"/>
  <c r="P218" i="92"/>
  <c r="P219" i="92"/>
  <c r="P220" i="92"/>
  <c r="P221" i="92"/>
  <c r="P222" i="92"/>
  <c r="P223" i="92"/>
  <c r="P224" i="92"/>
  <c r="P225" i="92"/>
  <c r="P226" i="92"/>
  <c r="P227" i="92"/>
  <c r="P228" i="92"/>
  <c r="P229" i="92"/>
  <c r="P230" i="92"/>
  <c r="P231" i="92"/>
  <c r="P232" i="92"/>
  <c r="P233" i="92"/>
  <c r="P234" i="92"/>
  <c r="P235" i="92"/>
  <c r="P236" i="92"/>
  <c r="P237" i="92"/>
  <c r="P238" i="92"/>
  <c r="P239" i="92"/>
  <c r="P240" i="92"/>
  <c r="P241" i="92"/>
  <c r="P242" i="92"/>
  <c r="P243" i="92"/>
  <c r="P244" i="92"/>
  <c r="P245" i="92"/>
  <c r="P246" i="92"/>
  <c r="P247" i="92"/>
  <c r="P248" i="92"/>
  <c r="P249" i="92"/>
  <c r="P250" i="92"/>
  <c r="P251" i="92"/>
  <c r="P252" i="92"/>
  <c r="P253" i="92"/>
  <c r="P254" i="92"/>
  <c r="P255" i="92"/>
  <c r="P256" i="92"/>
  <c r="P257" i="92"/>
  <c r="P258" i="92"/>
  <c r="P259" i="92"/>
  <c r="P260" i="92"/>
  <c r="P261" i="92"/>
  <c r="P262" i="92"/>
  <c r="P263" i="92"/>
  <c r="P264" i="92"/>
  <c r="P265" i="92"/>
  <c r="P266" i="92"/>
  <c r="P267" i="92"/>
  <c r="P268" i="92"/>
  <c r="P269" i="92"/>
  <c r="P270" i="92"/>
  <c r="P271" i="92"/>
  <c r="P272" i="92"/>
  <c r="P273" i="92"/>
  <c r="P274" i="92"/>
  <c r="P275" i="92"/>
  <c r="P276" i="92"/>
  <c r="P277" i="92"/>
  <c r="P278" i="92"/>
  <c r="P279" i="92"/>
  <c r="P280" i="92"/>
  <c r="P281" i="92"/>
  <c r="P282" i="92"/>
  <c r="P283" i="92"/>
  <c r="P284" i="92"/>
  <c r="P285" i="92"/>
  <c r="P286" i="92"/>
  <c r="P287" i="92"/>
  <c r="P288" i="92"/>
  <c r="P289" i="92"/>
  <c r="P290" i="92"/>
  <c r="P291" i="92"/>
  <c r="P292" i="92"/>
  <c r="P293" i="92"/>
  <c r="P294" i="92"/>
  <c r="P295" i="92"/>
  <c r="P296" i="92"/>
  <c r="P297" i="92"/>
  <c r="P298" i="92"/>
  <c r="P299" i="92"/>
  <c r="P300" i="92"/>
  <c r="P301" i="92"/>
  <c r="P302" i="92"/>
  <c r="T190" i="92"/>
  <c r="T191" i="92"/>
  <c r="T192" i="92"/>
  <c r="T193" i="92"/>
  <c r="T194" i="92"/>
  <c r="T195" i="92"/>
  <c r="T196" i="92"/>
  <c r="T197" i="92"/>
  <c r="T198" i="92"/>
  <c r="T199" i="92"/>
  <c r="T200" i="92"/>
  <c r="T201" i="92"/>
  <c r="T202" i="92"/>
  <c r="T203" i="92"/>
  <c r="T204" i="92"/>
  <c r="T205" i="92"/>
  <c r="T206" i="92"/>
  <c r="T207" i="92"/>
  <c r="T208" i="92"/>
  <c r="T209" i="92"/>
  <c r="T210" i="92"/>
  <c r="T211" i="92"/>
  <c r="T212" i="92"/>
  <c r="T213" i="92"/>
  <c r="T214" i="92"/>
  <c r="T215" i="92"/>
  <c r="T216" i="92"/>
  <c r="T217" i="92"/>
  <c r="T218" i="92"/>
  <c r="T219" i="92"/>
  <c r="T220" i="92"/>
  <c r="T221" i="92"/>
  <c r="T222" i="92"/>
  <c r="T223" i="92"/>
  <c r="T224" i="92"/>
  <c r="T225" i="92"/>
  <c r="T226" i="92"/>
  <c r="T227" i="92"/>
  <c r="T228" i="92"/>
  <c r="T229" i="92"/>
  <c r="T230" i="92"/>
  <c r="T231" i="92"/>
  <c r="T232" i="92"/>
  <c r="T233" i="92"/>
  <c r="T234" i="92"/>
  <c r="T235" i="92"/>
  <c r="T236" i="92"/>
  <c r="T237" i="92"/>
  <c r="T238" i="92"/>
  <c r="T239" i="92"/>
  <c r="T240" i="92"/>
  <c r="T241" i="92"/>
  <c r="T242" i="92"/>
  <c r="T243" i="92"/>
  <c r="T244" i="92"/>
  <c r="T245" i="92"/>
  <c r="T246" i="92"/>
  <c r="T247" i="92"/>
  <c r="T248" i="92"/>
  <c r="T249" i="92"/>
  <c r="T250" i="92"/>
  <c r="T251" i="92"/>
  <c r="T252" i="92"/>
  <c r="T253" i="92"/>
  <c r="T254" i="92"/>
  <c r="T255" i="92"/>
  <c r="T256" i="92"/>
  <c r="T257" i="92"/>
  <c r="T258" i="92"/>
  <c r="T259" i="92"/>
  <c r="T260" i="92"/>
  <c r="T261" i="92"/>
  <c r="T262" i="92"/>
  <c r="T263" i="92"/>
  <c r="T264" i="92"/>
  <c r="T265" i="92"/>
  <c r="T266" i="92"/>
  <c r="T267" i="92"/>
  <c r="T268" i="92"/>
  <c r="T269" i="92"/>
  <c r="T270" i="92"/>
  <c r="T271" i="92"/>
  <c r="T272" i="92"/>
  <c r="T273" i="92"/>
  <c r="T274" i="92"/>
  <c r="T275" i="92"/>
  <c r="T276" i="92"/>
  <c r="T277" i="92"/>
  <c r="T278" i="92"/>
  <c r="T279" i="92"/>
  <c r="T280" i="92"/>
  <c r="T281" i="92"/>
  <c r="T282" i="92"/>
  <c r="T283" i="92"/>
  <c r="T284" i="92"/>
  <c r="T285" i="92"/>
  <c r="T286" i="92"/>
  <c r="T287" i="92"/>
  <c r="T288" i="92"/>
  <c r="T289" i="92"/>
  <c r="T290" i="92"/>
  <c r="T291" i="92"/>
  <c r="T292" i="92"/>
  <c r="T293" i="92"/>
  <c r="T294" i="92"/>
  <c r="T295" i="92"/>
  <c r="T296" i="92"/>
  <c r="T297" i="92"/>
  <c r="T298" i="92"/>
  <c r="T299" i="92"/>
  <c r="T300" i="92"/>
  <c r="T301" i="92"/>
  <c r="T302" i="92"/>
  <c r="U190" i="92"/>
  <c r="U191" i="92"/>
  <c r="U192" i="92"/>
  <c r="S192" i="92" s="1"/>
  <c r="U193" i="92"/>
  <c r="U194" i="92"/>
  <c r="U195" i="92"/>
  <c r="S195" i="92" s="1"/>
  <c r="U196" i="92"/>
  <c r="Q196" i="92" s="1"/>
  <c r="U197" i="92"/>
  <c r="Q197" i="92" s="1"/>
  <c r="U198" i="92"/>
  <c r="S198" i="92" s="1"/>
  <c r="U199" i="92"/>
  <c r="U200" i="92"/>
  <c r="U201" i="92"/>
  <c r="Q201" i="92" s="1"/>
  <c r="U202" i="92"/>
  <c r="Q202" i="92" s="1"/>
  <c r="U203" i="92"/>
  <c r="Q203" i="92" s="1"/>
  <c r="U204" i="92"/>
  <c r="Q204" i="92" s="1"/>
  <c r="U205" i="92"/>
  <c r="R205" i="92" s="1"/>
  <c r="U206" i="92"/>
  <c r="S206" i="92" s="1"/>
  <c r="U207" i="92"/>
  <c r="S207" i="92" s="1"/>
  <c r="U208" i="92"/>
  <c r="U209" i="92"/>
  <c r="U210" i="92"/>
  <c r="U211" i="92"/>
  <c r="U212" i="92"/>
  <c r="U213" i="92"/>
  <c r="R213" i="92" s="1"/>
  <c r="U214" i="92"/>
  <c r="S214" i="92" s="1"/>
  <c r="U215" i="92"/>
  <c r="Q215" i="92" s="1"/>
  <c r="U216" i="92"/>
  <c r="Q216" i="92" s="1"/>
  <c r="U217" i="92"/>
  <c r="R217" i="92" s="1"/>
  <c r="U218" i="92"/>
  <c r="S218" i="92" s="1"/>
  <c r="U220" i="92"/>
  <c r="Q220" i="92" s="1"/>
  <c r="U222" i="92"/>
  <c r="U223" i="92"/>
  <c r="U224" i="92"/>
  <c r="U225" i="92"/>
  <c r="U226" i="92"/>
  <c r="U227" i="92"/>
  <c r="U228" i="92"/>
  <c r="Q228" i="92" s="1"/>
  <c r="U229" i="92"/>
  <c r="R229" i="92" s="1"/>
  <c r="U230" i="92"/>
  <c r="S230" i="92" s="1"/>
  <c r="U231" i="92"/>
  <c r="S231" i="92" s="1"/>
  <c r="U232" i="92"/>
  <c r="U233" i="92"/>
  <c r="U234" i="92"/>
  <c r="U235" i="92"/>
  <c r="U236" i="92"/>
  <c r="R236" i="92" s="1"/>
  <c r="U237" i="92"/>
  <c r="S237" i="92" s="1"/>
  <c r="U238" i="92"/>
  <c r="S238" i="92" s="1"/>
  <c r="U240" i="92"/>
  <c r="S240" i="92" s="1"/>
  <c r="U241" i="92"/>
  <c r="U242" i="92"/>
  <c r="U243" i="92"/>
  <c r="S243" i="92" s="1"/>
  <c r="U244" i="92"/>
  <c r="S244" i="92" s="1"/>
  <c r="U246" i="92"/>
  <c r="S246" i="92" s="1"/>
  <c r="U247" i="92"/>
  <c r="U248" i="92"/>
  <c r="S248" i="92" s="1"/>
  <c r="U249" i="92"/>
  <c r="R249" i="92" s="1"/>
  <c r="U250" i="92"/>
  <c r="R250" i="92" s="1"/>
  <c r="U251" i="92"/>
  <c r="U252" i="92"/>
  <c r="Q252" i="92" s="1"/>
  <c r="U253" i="92"/>
  <c r="R253" i="92" s="1"/>
  <c r="U254" i="92"/>
  <c r="S254" i="92" s="1"/>
  <c r="U255" i="92"/>
  <c r="S255" i="92" s="1"/>
  <c r="U256" i="92"/>
  <c r="U257" i="92"/>
  <c r="U258" i="92"/>
  <c r="U259" i="92"/>
  <c r="U260" i="92"/>
  <c r="Q260" i="92" s="1"/>
  <c r="U261" i="92"/>
  <c r="U262" i="92"/>
  <c r="R262" i="92" s="1"/>
  <c r="U263" i="92"/>
  <c r="S263" i="92" s="1"/>
  <c r="U264" i="92"/>
  <c r="Q264" i="92" s="1"/>
  <c r="U265" i="92"/>
  <c r="R265" i="92" s="1"/>
  <c r="U266" i="92"/>
  <c r="S266" i="92" s="1"/>
  <c r="U267" i="92"/>
  <c r="S267" i="92" s="1"/>
  <c r="U268" i="92"/>
  <c r="S268" i="92" s="1"/>
  <c r="U269" i="92"/>
  <c r="S269" i="92" s="1"/>
  <c r="U270" i="92"/>
  <c r="R270" i="92" s="1"/>
  <c r="U271" i="92"/>
  <c r="U272" i="92"/>
  <c r="U273" i="92"/>
  <c r="S273" i="92" s="1"/>
  <c r="U274" i="92"/>
  <c r="U275" i="92"/>
  <c r="Q275" i="92" s="1"/>
  <c r="U276" i="92"/>
  <c r="Q276" i="92" s="1"/>
  <c r="U277" i="92"/>
  <c r="R277" i="92" s="1"/>
  <c r="U278" i="92"/>
  <c r="S278" i="92" s="1"/>
  <c r="U280" i="92"/>
  <c r="S280" i="92" s="1"/>
  <c r="U281" i="92"/>
  <c r="U282" i="92"/>
  <c r="U283" i="92"/>
  <c r="S283" i="92" s="1"/>
  <c r="U284" i="92"/>
  <c r="S284" i="92" s="1"/>
  <c r="U285" i="92"/>
  <c r="S285" i="92" s="1"/>
  <c r="U286" i="92"/>
  <c r="U287" i="92"/>
  <c r="U288" i="92"/>
  <c r="S288" i="92" s="1"/>
  <c r="U290" i="92"/>
  <c r="R290" i="92" s="1"/>
  <c r="U291" i="92"/>
  <c r="S291" i="92" s="1"/>
  <c r="U292" i="92"/>
  <c r="U293" i="92"/>
  <c r="U294" i="92"/>
  <c r="Q294" i="92" s="1"/>
  <c r="U295" i="92"/>
  <c r="R295" i="92" s="1"/>
  <c r="U296" i="92"/>
  <c r="U297" i="92"/>
  <c r="S297" i="92" s="1"/>
  <c r="U298" i="92"/>
  <c r="U299" i="92"/>
  <c r="U300" i="92"/>
  <c r="Q300" i="92" s="1"/>
  <c r="U301" i="92"/>
  <c r="U302" i="92"/>
  <c r="S302" i="92" s="1"/>
  <c r="B92" i="92"/>
  <c r="B93" i="92"/>
  <c r="B94" i="92"/>
  <c r="B95" i="92"/>
  <c r="B96" i="92"/>
  <c r="B97" i="92"/>
  <c r="B98" i="92"/>
  <c r="B99" i="92"/>
  <c r="B100" i="92"/>
  <c r="B101" i="92"/>
  <c r="B102" i="92"/>
  <c r="B103" i="92"/>
  <c r="B104" i="92"/>
  <c r="B105" i="92"/>
  <c r="B106" i="92"/>
  <c r="B107" i="92"/>
  <c r="B108" i="92"/>
  <c r="B109" i="92"/>
  <c r="B110" i="92"/>
  <c r="B111" i="92"/>
  <c r="B112" i="92"/>
  <c r="B113" i="92"/>
  <c r="B114" i="92"/>
  <c r="B115" i="92"/>
  <c r="B116" i="92"/>
  <c r="B117" i="92"/>
  <c r="B118" i="92"/>
  <c r="B119" i="92"/>
  <c r="B120" i="92"/>
  <c r="B121" i="92"/>
  <c r="B122" i="92"/>
  <c r="B123" i="92"/>
  <c r="B124" i="92"/>
  <c r="B125" i="92"/>
  <c r="B126" i="92"/>
  <c r="B127" i="92"/>
  <c r="B128" i="92"/>
  <c r="B129" i="92"/>
  <c r="B130" i="92"/>
  <c r="B131" i="92"/>
  <c r="B132" i="92"/>
  <c r="B133" i="92"/>
  <c r="B134" i="92"/>
  <c r="B135" i="92"/>
  <c r="B136" i="92"/>
  <c r="B137" i="92"/>
  <c r="B138" i="92"/>
  <c r="B139" i="92"/>
  <c r="B140" i="92"/>
  <c r="B141" i="92"/>
  <c r="B142" i="92"/>
  <c r="B143" i="92"/>
  <c r="B144" i="92"/>
  <c r="B145" i="92"/>
  <c r="B146" i="92"/>
  <c r="B147" i="92"/>
  <c r="B148" i="92"/>
  <c r="B149" i="92"/>
  <c r="B150" i="92"/>
  <c r="B151" i="92"/>
  <c r="B152" i="92"/>
  <c r="B153" i="92"/>
  <c r="B154" i="92"/>
  <c r="B155" i="92"/>
  <c r="B156" i="92"/>
  <c r="B157" i="92"/>
  <c r="B158" i="92"/>
  <c r="B159" i="92"/>
  <c r="B160" i="92"/>
  <c r="B161" i="92"/>
  <c r="B162" i="92"/>
  <c r="B163" i="92"/>
  <c r="B164" i="92"/>
  <c r="B165" i="92"/>
  <c r="B166" i="92"/>
  <c r="B167" i="92"/>
  <c r="B168" i="92"/>
  <c r="B169" i="92"/>
  <c r="B170" i="92"/>
  <c r="B171" i="92"/>
  <c r="B172" i="92"/>
  <c r="B173" i="92"/>
  <c r="B174" i="92"/>
  <c r="B175" i="92"/>
  <c r="B176" i="92"/>
  <c r="B177" i="92"/>
  <c r="B178" i="92"/>
  <c r="B179" i="92"/>
  <c r="B180" i="92"/>
  <c r="B181" i="92"/>
  <c r="B182" i="92"/>
  <c r="B183" i="92"/>
  <c r="B184" i="92"/>
  <c r="B185" i="92"/>
  <c r="B186" i="92"/>
  <c r="B187" i="92"/>
  <c r="B188" i="92"/>
  <c r="B189" i="92"/>
  <c r="C92" i="92"/>
  <c r="C93" i="92"/>
  <c r="C94" i="92"/>
  <c r="C95" i="92"/>
  <c r="C97" i="92"/>
  <c r="C98" i="92"/>
  <c r="C99" i="92"/>
  <c r="C100" i="92"/>
  <c r="C101" i="92"/>
  <c r="C102" i="92"/>
  <c r="C103" i="92"/>
  <c r="C104" i="92"/>
  <c r="C106" i="92"/>
  <c r="C107" i="92"/>
  <c r="C108" i="92"/>
  <c r="C109" i="92"/>
  <c r="C110" i="92"/>
  <c r="C111" i="92"/>
  <c r="C112" i="92"/>
  <c r="C113" i="92"/>
  <c r="C114" i="92"/>
  <c r="C115" i="92"/>
  <c r="C117" i="92"/>
  <c r="C118" i="92"/>
  <c r="C119" i="92"/>
  <c r="C123" i="92"/>
  <c r="C124" i="92"/>
  <c r="C125" i="92"/>
  <c r="C126" i="92"/>
  <c r="C127" i="92"/>
  <c r="C129" i="92"/>
  <c r="C130" i="92"/>
  <c r="C131" i="92"/>
  <c r="C132" i="92"/>
  <c r="C133" i="92"/>
  <c r="C134" i="92"/>
  <c r="C135" i="92"/>
  <c r="C136" i="92"/>
  <c r="C137" i="92"/>
  <c r="C138" i="92"/>
  <c r="C139" i="92"/>
  <c r="C140" i="92"/>
  <c r="C141" i="92"/>
  <c r="C142" i="92"/>
  <c r="C143" i="92"/>
  <c r="C144" i="92"/>
  <c r="C145" i="92"/>
  <c r="C146" i="92"/>
  <c r="C147" i="92"/>
  <c r="C148" i="92"/>
  <c r="C149" i="92"/>
  <c r="C150" i="92"/>
  <c r="C151" i="92"/>
  <c r="C152" i="92"/>
  <c r="C153" i="92"/>
  <c r="C154" i="92"/>
  <c r="C155" i="92"/>
  <c r="C156" i="92"/>
  <c r="C157" i="92"/>
  <c r="C158" i="92"/>
  <c r="C159" i="92"/>
  <c r="C160" i="92"/>
  <c r="C161" i="92"/>
  <c r="C162" i="92"/>
  <c r="C163" i="92"/>
  <c r="C164" i="92"/>
  <c r="C165" i="92"/>
  <c r="C166" i="92"/>
  <c r="C167" i="92"/>
  <c r="C168" i="92"/>
  <c r="C169" i="92"/>
  <c r="C170" i="92"/>
  <c r="C171" i="92"/>
  <c r="C172" i="92"/>
  <c r="C173" i="92"/>
  <c r="C174" i="92"/>
  <c r="C176" i="92"/>
  <c r="C177" i="92"/>
  <c r="C178" i="92"/>
  <c r="C179" i="92"/>
  <c r="C180" i="92"/>
  <c r="C182" i="92"/>
  <c r="C183" i="92"/>
  <c r="C184" i="92"/>
  <c r="C185" i="92"/>
  <c r="C187" i="92"/>
  <c r="C188" i="92"/>
  <c r="C189" i="92"/>
  <c r="E92" i="92"/>
  <c r="E93" i="92"/>
  <c r="E94" i="92"/>
  <c r="E95" i="92"/>
  <c r="E96" i="92"/>
  <c r="E97" i="92"/>
  <c r="E98" i="92"/>
  <c r="E99" i="92"/>
  <c r="E100" i="92"/>
  <c r="E101" i="92"/>
  <c r="E102" i="92"/>
  <c r="E103" i="92"/>
  <c r="E104" i="92"/>
  <c r="E105" i="92"/>
  <c r="E106" i="92"/>
  <c r="E107" i="92"/>
  <c r="E108" i="92"/>
  <c r="E109" i="92"/>
  <c r="E110" i="92"/>
  <c r="E111" i="92"/>
  <c r="E112" i="92"/>
  <c r="E113" i="92"/>
  <c r="E114" i="92"/>
  <c r="E115" i="92"/>
  <c r="E116" i="92"/>
  <c r="E117" i="92"/>
  <c r="E118" i="92"/>
  <c r="E119" i="92"/>
  <c r="E120" i="92"/>
  <c r="E121" i="92"/>
  <c r="E122" i="92"/>
  <c r="E123" i="92"/>
  <c r="E124" i="92"/>
  <c r="E125" i="92"/>
  <c r="E126" i="92"/>
  <c r="E127" i="92"/>
  <c r="E128" i="92"/>
  <c r="E129" i="92"/>
  <c r="E130" i="92"/>
  <c r="E131" i="92"/>
  <c r="E132" i="92"/>
  <c r="E133" i="92"/>
  <c r="E134" i="92"/>
  <c r="E135" i="92"/>
  <c r="E136" i="92"/>
  <c r="E137" i="92"/>
  <c r="E138" i="92"/>
  <c r="E139" i="92"/>
  <c r="E140" i="92"/>
  <c r="E141" i="92"/>
  <c r="E142" i="92"/>
  <c r="E143" i="92"/>
  <c r="E144" i="92"/>
  <c r="E145" i="92"/>
  <c r="E146" i="92"/>
  <c r="E147" i="92"/>
  <c r="E148" i="92"/>
  <c r="E149" i="92"/>
  <c r="E150" i="92"/>
  <c r="E151" i="92"/>
  <c r="E152" i="92"/>
  <c r="E153" i="92"/>
  <c r="E154" i="92"/>
  <c r="E155" i="92"/>
  <c r="E156" i="92"/>
  <c r="E157" i="92"/>
  <c r="E158" i="92"/>
  <c r="E159" i="92"/>
  <c r="E160" i="92"/>
  <c r="E161" i="92"/>
  <c r="E162" i="92"/>
  <c r="E163" i="92"/>
  <c r="E164" i="92"/>
  <c r="E165" i="92"/>
  <c r="E166" i="92"/>
  <c r="E167" i="92"/>
  <c r="E168" i="92"/>
  <c r="E169" i="92"/>
  <c r="E170" i="92"/>
  <c r="E171" i="92"/>
  <c r="E172" i="92"/>
  <c r="E173" i="92"/>
  <c r="E174" i="92"/>
  <c r="E175" i="92"/>
  <c r="E176" i="92"/>
  <c r="E177" i="92"/>
  <c r="E178" i="92"/>
  <c r="E179" i="92"/>
  <c r="E180" i="92"/>
  <c r="E181" i="92"/>
  <c r="E182" i="92"/>
  <c r="E183" i="92"/>
  <c r="E184" i="92"/>
  <c r="E185" i="92"/>
  <c r="E186" i="92"/>
  <c r="E187" i="92"/>
  <c r="E188" i="92"/>
  <c r="E189" i="92"/>
  <c r="F92" i="92"/>
  <c r="F93" i="92"/>
  <c r="F94" i="92"/>
  <c r="F95" i="92"/>
  <c r="F96" i="92"/>
  <c r="F97" i="92"/>
  <c r="F98" i="92"/>
  <c r="F99" i="92"/>
  <c r="F100" i="92"/>
  <c r="F101" i="92"/>
  <c r="F102" i="92"/>
  <c r="F103" i="92"/>
  <c r="F104" i="92"/>
  <c r="F105" i="92"/>
  <c r="F106" i="92"/>
  <c r="F107" i="92"/>
  <c r="F108" i="92"/>
  <c r="F109" i="92"/>
  <c r="F110" i="92"/>
  <c r="F111" i="92"/>
  <c r="F112" i="92"/>
  <c r="F113" i="92"/>
  <c r="F114" i="92"/>
  <c r="F115" i="92"/>
  <c r="F116" i="92"/>
  <c r="F117" i="92"/>
  <c r="F118" i="92"/>
  <c r="F119" i="92"/>
  <c r="F120" i="92"/>
  <c r="F121" i="92"/>
  <c r="F122" i="92"/>
  <c r="F123" i="92"/>
  <c r="F124" i="92"/>
  <c r="F125" i="92"/>
  <c r="F126" i="92"/>
  <c r="F127" i="92"/>
  <c r="F128" i="92"/>
  <c r="F129" i="92"/>
  <c r="F130" i="92"/>
  <c r="F131" i="92"/>
  <c r="F132" i="92"/>
  <c r="F133" i="92"/>
  <c r="F134" i="92"/>
  <c r="F135" i="92"/>
  <c r="F136" i="92"/>
  <c r="F137" i="92"/>
  <c r="F138" i="92"/>
  <c r="F139" i="92"/>
  <c r="F140" i="92"/>
  <c r="F141" i="92"/>
  <c r="F142" i="92"/>
  <c r="F143" i="92"/>
  <c r="F144" i="92"/>
  <c r="F145" i="92"/>
  <c r="F146" i="92"/>
  <c r="F147" i="92"/>
  <c r="F148" i="92"/>
  <c r="F149" i="92"/>
  <c r="F150" i="92"/>
  <c r="F151" i="92"/>
  <c r="F152" i="92"/>
  <c r="F153" i="92"/>
  <c r="F154" i="92"/>
  <c r="F155" i="92"/>
  <c r="F156" i="92"/>
  <c r="F157" i="92"/>
  <c r="F158" i="92"/>
  <c r="F159" i="92"/>
  <c r="F160" i="92"/>
  <c r="F161" i="92"/>
  <c r="F162" i="92"/>
  <c r="F163" i="92"/>
  <c r="F164" i="92"/>
  <c r="F165" i="92"/>
  <c r="F166" i="92"/>
  <c r="F167" i="92"/>
  <c r="F168" i="92"/>
  <c r="F169" i="92"/>
  <c r="F170" i="92"/>
  <c r="F171" i="92"/>
  <c r="F172" i="92"/>
  <c r="F173" i="92"/>
  <c r="F174" i="92"/>
  <c r="F175" i="92"/>
  <c r="F176" i="92"/>
  <c r="F177" i="92"/>
  <c r="F178" i="92"/>
  <c r="F179" i="92"/>
  <c r="F180" i="92"/>
  <c r="F181" i="92"/>
  <c r="F182" i="92"/>
  <c r="F183" i="92"/>
  <c r="F184" i="92"/>
  <c r="F185" i="92"/>
  <c r="F186" i="92"/>
  <c r="F187" i="92"/>
  <c r="F188" i="92"/>
  <c r="F189" i="92"/>
  <c r="H92" i="92"/>
  <c r="H93" i="92"/>
  <c r="H94" i="92"/>
  <c r="H95" i="92"/>
  <c r="H96" i="92"/>
  <c r="H97" i="92"/>
  <c r="H98" i="92"/>
  <c r="H99" i="92"/>
  <c r="H100" i="92"/>
  <c r="H101" i="92"/>
  <c r="H102" i="92"/>
  <c r="H103" i="92"/>
  <c r="H104" i="92"/>
  <c r="H105" i="92"/>
  <c r="H106" i="92"/>
  <c r="H107" i="92"/>
  <c r="H108" i="92"/>
  <c r="H109" i="92"/>
  <c r="H110" i="92"/>
  <c r="H111" i="92"/>
  <c r="H112" i="92"/>
  <c r="H113" i="92"/>
  <c r="H114" i="92"/>
  <c r="H115" i="92"/>
  <c r="H116" i="92"/>
  <c r="H117" i="92"/>
  <c r="H118" i="92"/>
  <c r="H119" i="92"/>
  <c r="H120" i="92"/>
  <c r="H121" i="92"/>
  <c r="H122" i="92"/>
  <c r="H123" i="92"/>
  <c r="H124" i="92"/>
  <c r="H125" i="92"/>
  <c r="H126" i="92"/>
  <c r="H127" i="92"/>
  <c r="H128" i="92"/>
  <c r="H129" i="92"/>
  <c r="H130" i="92"/>
  <c r="H131" i="92"/>
  <c r="H132" i="92"/>
  <c r="H133" i="92"/>
  <c r="H134" i="92"/>
  <c r="H135" i="92"/>
  <c r="H136" i="92"/>
  <c r="H137" i="92"/>
  <c r="H138" i="92"/>
  <c r="H139" i="92"/>
  <c r="H140" i="92"/>
  <c r="H141" i="92"/>
  <c r="H142" i="92"/>
  <c r="H143" i="92"/>
  <c r="H144" i="92"/>
  <c r="H145" i="92"/>
  <c r="H146" i="92"/>
  <c r="H147" i="92"/>
  <c r="H148" i="92"/>
  <c r="H149" i="92"/>
  <c r="H150" i="92"/>
  <c r="H151" i="92"/>
  <c r="H152" i="92"/>
  <c r="H153" i="92"/>
  <c r="H154" i="92"/>
  <c r="H155" i="92"/>
  <c r="H156" i="92"/>
  <c r="H157" i="92"/>
  <c r="H158" i="92"/>
  <c r="H159" i="92"/>
  <c r="H160" i="92"/>
  <c r="H161" i="92"/>
  <c r="H162" i="92"/>
  <c r="H163" i="92"/>
  <c r="H164" i="92"/>
  <c r="H165" i="92"/>
  <c r="H166" i="92"/>
  <c r="H167" i="92"/>
  <c r="H168" i="92"/>
  <c r="H169" i="92"/>
  <c r="H170" i="92"/>
  <c r="H171" i="92"/>
  <c r="H172" i="92"/>
  <c r="H173" i="92"/>
  <c r="H174" i="92"/>
  <c r="H175" i="92"/>
  <c r="H176" i="92"/>
  <c r="H177" i="92"/>
  <c r="H178" i="92"/>
  <c r="H179" i="92"/>
  <c r="H180" i="92"/>
  <c r="H181" i="92"/>
  <c r="H182" i="92"/>
  <c r="H183" i="92"/>
  <c r="H184" i="92"/>
  <c r="H185" i="92"/>
  <c r="H186" i="92"/>
  <c r="H187" i="92"/>
  <c r="H188" i="92"/>
  <c r="H189" i="92"/>
  <c r="P92" i="92"/>
  <c r="P93" i="92"/>
  <c r="P94" i="92"/>
  <c r="P95" i="92"/>
  <c r="P96" i="92"/>
  <c r="P97" i="92"/>
  <c r="P98" i="92"/>
  <c r="P99" i="92"/>
  <c r="P100" i="92"/>
  <c r="P101" i="92"/>
  <c r="P102" i="92"/>
  <c r="P103" i="92"/>
  <c r="P104" i="92"/>
  <c r="P105" i="92"/>
  <c r="P106" i="92"/>
  <c r="P107" i="92"/>
  <c r="P108" i="92"/>
  <c r="P109" i="92"/>
  <c r="P110" i="92"/>
  <c r="P111" i="92"/>
  <c r="P112" i="92"/>
  <c r="P113" i="92"/>
  <c r="P114" i="92"/>
  <c r="P115" i="92"/>
  <c r="P116" i="92"/>
  <c r="P117" i="92"/>
  <c r="P118" i="92"/>
  <c r="P119" i="92"/>
  <c r="P120" i="92"/>
  <c r="P121" i="92"/>
  <c r="P122" i="92"/>
  <c r="P123" i="92"/>
  <c r="P124" i="92"/>
  <c r="P125" i="92"/>
  <c r="P126" i="92"/>
  <c r="P127" i="92"/>
  <c r="P128" i="92"/>
  <c r="P129" i="92"/>
  <c r="P130" i="92"/>
  <c r="P131" i="92"/>
  <c r="P132" i="92"/>
  <c r="P133" i="92"/>
  <c r="P134" i="92"/>
  <c r="P135" i="92"/>
  <c r="P136" i="92"/>
  <c r="P137" i="92"/>
  <c r="P138" i="92"/>
  <c r="P139" i="92"/>
  <c r="P140" i="92"/>
  <c r="P141" i="92"/>
  <c r="P142" i="92"/>
  <c r="P143" i="92"/>
  <c r="P144" i="92"/>
  <c r="P145" i="92"/>
  <c r="P146" i="92"/>
  <c r="P147" i="92"/>
  <c r="P148" i="92"/>
  <c r="P149" i="92"/>
  <c r="P150" i="92"/>
  <c r="P151" i="92"/>
  <c r="P152" i="92"/>
  <c r="P153" i="92"/>
  <c r="P154" i="92"/>
  <c r="P155" i="92"/>
  <c r="P156" i="92"/>
  <c r="P157" i="92"/>
  <c r="P158" i="92"/>
  <c r="P159" i="92"/>
  <c r="P160" i="92"/>
  <c r="P161" i="92"/>
  <c r="P162" i="92"/>
  <c r="P163" i="92"/>
  <c r="P164" i="92"/>
  <c r="P165" i="92"/>
  <c r="P166" i="92"/>
  <c r="P167" i="92"/>
  <c r="P168" i="92"/>
  <c r="P169" i="92"/>
  <c r="P170" i="92"/>
  <c r="P171" i="92"/>
  <c r="P172" i="92"/>
  <c r="P173" i="92"/>
  <c r="P174" i="92"/>
  <c r="P175" i="92"/>
  <c r="P176" i="92"/>
  <c r="P177" i="92"/>
  <c r="P178" i="92"/>
  <c r="P179" i="92"/>
  <c r="P180" i="92"/>
  <c r="P181" i="92"/>
  <c r="P182" i="92"/>
  <c r="P183" i="92"/>
  <c r="P184" i="92"/>
  <c r="P185" i="92"/>
  <c r="P186" i="92"/>
  <c r="P187" i="92"/>
  <c r="P188" i="92"/>
  <c r="P189" i="92"/>
  <c r="T92" i="92"/>
  <c r="T93" i="92"/>
  <c r="T94" i="92"/>
  <c r="T95" i="92"/>
  <c r="T96" i="92"/>
  <c r="T97" i="92"/>
  <c r="T98" i="92"/>
  <c r="T99" i="92"/>
  <c r="T100" i="92"/>
  <c r="T101" i="92"/>
  <c r="T102" i="92"/>
  <c r="T103" i="92"/>
  <c r="T104" i="92"/>
  <c r="T105" i="92"/>
  <c r="T106" i="92"/>
  <c r="T107" i="92"/>
  <c r="T108" i="92"/>
  <c r="T109" i="92"/>
  <c r="T110" i="92"/>
  <c r="T111" i="92"/>
  <c r="T112" i="92"/>
  <c r="T113" i="92"/>
  <c r="T114" i="92"/>
  <c r="T115" i="92"/>
  <c r="T116" i="92"/>
  <c r="T117" i="92"/>
  <c r="T118" i="92"/>
  <c r="T119" i="92"/>
  <c r="T120" i="92"/>
  <c r="T121" i="92"/>
  <c r="T122" i="92"/>
  <c r="T123" i="92"/>
  <c r="T124" i="92"/>
  <c r="T125" i="92"/>
  <c r="T126" i="92"/>
  <c r="T127" i="92"/>
  <c r="T128" i="92"/>
  <c r="T129" i="92"/>
  <c r="T130" i="92"/>
  <c r="T131" i="92"/>
  <c r="T132" i="92"/>
  <c r="T133" i="92"/>
  <c r="T134" i="92"/>
  <c r="T135" i="92"/>
  <c r="T136" i="92"/>
  <c r="T137" i="92"/>
  <c r="T138" i="92"/>
  <c r="T139" i="92"/>
  <c r="T140" i="92"/>
  <c r="T141" i="92"/>
  <c r="T142" i="92"/>
  <c r="T143" i="92"/>
  <c r="T144" i="92"/>
  <c r="T145" i="92"/>
  <c r="T146" i="92"/>
  <c r="T147" i="92"/>
  <c r="T148" i="92"/>
  <c r="T149" i="92"/>
  <c r="T150" i="92"/>
  <c r="T151" i="92"/>
  <c r="T152" i="92"/>
  <c r="T153" i="92"/>
  <c r="T154" i="92"/>
  <c r="T155" i="92"/>
  <c r="T156" i="92"/>
  <c r="T157" i="92"/>
  <c r="T158" i="92"/>
  <c r="T159" i="92"/>
  <c r="T160" i="92"/>
  <c r="T161" i="92"/>
  <c r="T162" i="92"/>
  <c r="T163" i="92"/>
  <c r="T164" i="92"/>
  <c r="T165" i="92"/>
  <c r="T166" i="92"/>
  <c r="T167" i="92"/>
  <c r="T168" i="92"/>
  <c r="T169" i="92"/>
  <c r="T170" i="92"/>
  <c r="T171" i="92"/>
  <c r="T172" i="92"/>
  <c r="T173" i="92"/>
  <c r="T174" i="92"/>
  <c r="T175" i="92"/>
  <c r="T176" i="92"/>
  <c r="T177" i="92"/>
  <c r="T178" i="92"/>
  <c r="T179" i="92"/>
  <c r="T180" i="92"/>
  <c r="T181" i="92"/>
  <c r="T182" i="92"/>
  <c r="T183" i="92"/>
  <c r="T184" i="92"/>
  <c r="T185" i="92"/>
  <c r="T186" i="92"/>
  <c r="T187" i="92"/>
  <c r="T188" i="92"/>
  <c r="T189" i="92"/>
  <c r="U92" i="92"/>
  <c r="Q92" i="92" s="1"/>
  <c r="U93" i="92"/>
  <c r="R93" i="92" s="1"/>
  <c r="U94" i="92"/>
  <c r="S94" i="92" s="1"/>
  <c r="U95" i="92"/>
  <c r="S95" i="92" s="1"/>
  <c r="U96" i="92"/>
  <c r="R96" i="92" s="1"/>
  <c r="U97" i="92"/>
  <c r="S97" i="92" s="1"/>
  <c r="U98" i="92"/>
  <c r="R98" i="92" s="1"/>
  <c r="U99" i="92"/>
  <c r="S99" i="92" s="1"/>
  <c r="U100" i="92"/>
  <c r="S100" i="92" s="1"/>
  <c r="U101" i="92"/>
  <c r="S101" i="92" s="1"/>
  <c r="U102" i="92"/>
  <c r="U103" i="92"/>
  <c r="Q103" i="92" s="1"/>
  <c r="U104" i="92"/>
  <c r="Q104" i="92" s="1"/>
  <c r="U105" i="92"/>
  <c r="R105" i="92" s="1"/>
  <c r="U106" i="92"/>
  <c r="R106" i="92" s="1"/>
  <c r="U107" i="92"/>
  <c r="S107" i="92" s="1"/>
  <c r="U108" i="92"/>
  <c r="R108" i="92" s="1"/>
  <c r="U109" i="92"/>
  <c r="U110" i="92"/>
  <c r="U111" i="92"/>
  <c r="S111" i="92" s="1"/>
  <c r="U112" i="92"/>
  <c r="S112" i="92" s="1"/>
  <c r="U113" i="92"/>
  <c r="Q113" i="92" s="1"/>
  <c r="U114" i="92"/>
  <c r="S114" i="92" s="1"/>
  <c r="U115" i="92"/>
  <c r="Q115" i="92" s="1"/>
  <c r="U117" i="92"/>
  <c r="U118" i="92"/>
  <c r="U119" i="92"/>
  <c r="R119" i="92" s="1"/>
  <c r="U120" i="92"/>
  <c r="Q120" i="92" s="1"/>
  <c r="U121" i="92"/>
  <c r="U122" i="92"/>
  <c r="Q122" i="92" s="1"/>
  <c r="U123" i="92"/>
  <c r="U124" i="92"/>
  <c r="S124" i="92" s="1"/>
  <c r="U125" i="92"/>
  <c r="Q125" i="92" s="1"/>
  <c r="U126" i="92"/>
  <c r="U127" i="92"/>
  <c r="U129" i="92"/>
  <c r="Q129" i="92" s="1"/>
  <c r="U130" i="92"/>
  <c r="S130" i="92" s="1"/>
  <c r="U131" i="92"/>
  <c r="R131" i="92" s="1"/>
  <c r="U132" i="92"/>
  <c r="S132" i="92" s="1"/>
  <c r="U133" i="92"/>
  <c r="U134" i="92"/>
  <c r="U135" i="92"/>
  <c r="U136" i="92"/>
  <c r="S136" i="92" s="1"/>
  <c r="U137" i="92"/>
  <c r="Q137" i="92" s="1"/>
  <c r="U138" i="92"/>
  <c r="U139" i="92"/>
  <c r="U140" i="92"/>
  <c r="Q140" i="92" s="1"/>
  <c r="U141" i="92"/>
  <c r="U142" i="92"/>
  <c r="U143" i="92"/>
  <c r="Q143" i="92" s="1"/>
  <c r="U144" i="92"/>
  <c r="Q144" i="92" s="1"/>
  <c r="U145" i="92"/>
  <c r="Q145" i="92" s="1"/>
  <c r="U146" i="92"/>
  <c r="S146" i="92" s="1"/>
  <c r="U147" i="92"/>
  <c r="U148" i="92"/>
  <c r="S148" i="92" s="1"/>
  <c r="U149" i="92"/>
  <c r="S149" i="92" s="1"/>
  <c r="U150" i="92"/>
  <c r="Q150" i="92" s="1"/>
  <c r="U151" i="92"/>
  <c r="U152" i="92"/>
  <c r="Q152" i="92" s="1"/>
  <c r="U153" i="92"/>
  <c r="Q153" i="92" s="1"/>
  <c r="U154" i="92"/>
  <c r="Q154" i="92" s="1"/>
  <c r="U155" i="92"/>
  <c r="Q155" i="92" s="1"/>
  <c r="U156" i="92"/>
  <c r="R156" i="92" s="1"/>
  <c r="U157" i="92"/>
  <c r="Q157" i="92" s="1"/>
  <c r="U158" i="92"/>
  <c r="R158" i="92" s="1"/>
  <c r="U159" i="92"/>
  <c r="U160" i="92"/>
  <c r="S160" i="92" s="1"/>
  <c r="U161" i="92"/>
  <c r="S161" i="92" s="1"/>
  <c r="U162" i="92"/>
  <c r="S162" i="92" s="1"/>
  <c r="U163" i="92"/>
  <c r="U164" i="92"/>
  <c r="Q164" i="92" s="1"/>
  <c r="U165" i="92"/>
  <c r="S165" i="92" s="1"/>
  <c r="U166" i="92"/>
  <c r="S166" i="92" s="1"/>
  <c r="U167" i="92"/>
  <c r="Q167" i="92" s="1"/>
  <c r="U168" i="92"/>
  <c r="Q168" i="92" s="1"/>
  <c r="U169" i="92"/>
  <c r="S169" i="92" s="1"/>
  <c r="U170" i="92"/>
  <c r="R170" i="92" s="1"/>
  <c r="U171" i="92"/>
  <c r="S171" i="92" s="1"/>
  <c r="U172" i="92"/>
  <c r="S172" i="92" s="1"/>
  <c r="U173" i="92"/>
  <c r="S173" i="92" s="1"/>
  <c r="U174" i="92"/>
  <c r="U175" i="92"/>
  <c r="Q175" i="92" s="1"/>
  <c r="U176" i="92"/>
  <c r="U177" i="92"/>
  <c r="U178" i="92"/>
  <c r="R178" i="92" s="1"/>
  <c r="U179" i="92"/>
  <c r="S179" i="92" s="1"/>
  <c r="U180" i="92"/>
  <c r="Q180" i="92" s="1"/>
  <c r="U182" i="92"/>
  <c r="U183" i="92"/>
  <c r="S183" i="92" s="1"/>
  <c r="U184" i="92"/>
  <c r="S184" i="92" s="1"/>
  <c r="U185" i="92"/>
  <c r="R185" i="92" s="1"/>
  <c r="U186" i="92"/>
  <c r="S186" i="92" s="1"/>
  <c r="U187" i="92"/>
  <c r="Q187" i="92" s="1"/>
  <c r="U188" i="92"/>
  <c r="R188" i="92" s="1"/>
  <c r="U189" i="92"/>
  <c r="Q189" i="92" s="1"/>
  <c r="B18" i="92"/>
  <c r="B19" i="92"/>
  <c r="B20" i="92"/>
  <c r="B21" i="92"/>
  <c r="B22" i="92"/>
  <c r="B23" i="92"/>
  <c r="B24" i="92"/>
  <c r="B25" i="92"/>
  <c r="B26" i="92"/>
  <c r="B27" i="92"/>
  <c r="B28" i="92"/>
  <c r="B29" i="92"/>
  <c r="B30" i="92"/>
  <c r="B31" i="92"/>
  <c r="B32" i="92"/>
  <c r="B33" i="92"/>
  <c r="B34" i="92"/>
  <c r="B35" i="92"/>
  <c r="B36" i="92"/>
  <c r="B37" i="92"/>
  <c r="B38" i="92"/>
  <c r="B39" i="92"/>
  <c r="B40" i="92"/>
  <c r="B41" i="92"/>
  <c r="B42" i="92"/>
  <c r="B43" i="92"/>
  <c r="B44" i="92"/>
  <c r="B45" i="92"/>
  <c r="B46" i="92"/>
  <c r="B47" i="92"/>
  <c r="B48" i="92"/>
  <c r="B49" i="92"/>
  <c r="B50" i="92"/>
  <c r="B51" i="92"/>
  <c r="B52" i="92"/>
  <c r="B53" i="92"/>
  <c r="B54" i="92"/>
  <c r="B55" i="92"/>
  <c r="B56" i="92"/>
  <c r="B57" i="92"/>
  <c r="B58" i="92"/>
  <c r="B59" i="92"/>
  <c r="B60" i="92"/>
  <c r="B61" i="92"/>
  <c r="B62" i="92"/>
  <c r="B63" i="92"/>
  <c r="B64" i="92"/>
  <c r="B65" i="92"/>
  <c r="B66" i="92"/>
  <c r="B67" i="92"/>
  <c r="B68" i="92"/>
  <c r="B69" i="92"/>
  <c r="B70" i="92"/>
  <c r="B71" i="92"/>
  <c r="B72" i="92"/>
  <c r="B73" i="92"/>
  <c r="B74" i="92"/>
  <c r="B75" i="92"/>
  <c r="B76" i="92"/>
  <c r="B77" i="92"/>
  <c r="B78" i="92"/>
  <c r="B79" i="92"/>
  <c r="B80" i="92"/>
  <c r="B81" i="92"/>
  <c r="B82" i="92"/>
  <c r="B83" i="92"/>
  <c r="B84" i="92"/>
  <c r="B85" i="92"/>
  <c r="B86" i="92"/>
  <c r="B87" i="92"/>
  <c r="B88" i="92"/>
  <c r="B89" i="92"/>
  <c r="B90" i="92"/>
  <c r="B91" i="92"/>
  <c r="C18" i="92"/>
  <c r="C20" i="92"/>
  <c r="C21" i="92"/>
  <c r="C22" i="92"/>
  <c r="C23" i="92"/>
  <c r="C24" i="92"/>
  <c r="C25" i="92"/>
  <c r="C26" i="92"/>
  <c r="C27" i="92"/>
  <c r="C28" i="92"/>
  <c r="C30" i="92"/>
  <c r="C31" i="92"/>
  <c r="C32" i="92"/>
  <c r="C33" i="92"/>
  <c r="C35" i="92"/>
  <c r="C36" i="92"/>
  <c r="C38" i="92"/>
  <c r="C39" i="92"/>
  <c r="C40" i="92"/>
  <c r="C41" i="92"/>
  <c r="C42" i="92"/>
  <c r="C44" i="92"/>
  <c r="C45" i="92"/>
  <c r="C46" i="92"/>
  <c r="C48" i="92"/>
  <c r="C49" i="92"/>
  <c r="C50" i="92"/>
  <c r="C51" i="92"/>
  <c r="C52" i="92"/>
  <c r="C53" i="92"/>
  <c r="C54" i="92"/>
  <c r="C55" i="92"/>
  <c r="C56" i="92"/>
  <c r="C57" i="92"/>
  <c r="C58" i="92"/>
  <c r="C59" i="92"/>
  <c r="C60" i="92"/>
  <c r="C61" i="92"/>
  <c r="C62" i="92"/>
  <c r="C63" i="92"/>
  <c r="C64" i="92"/>
  <c r="C65" i="92"/>
  <c r="C66" i="92"/>
  <c r="C68" i="92"/>
  <c r="C69" i="92"/>
  <c r="C70" i="92"/>
  <c r="C71" i="92"/>
  <c r="C72" i="92"/>
  <c r="C73" i="92"/>
  <c r="C74" i="92"/>
  <c r="C75" i="92"/>
  <c r="C76" i="92"/>
  <c r="C77" i="92"/>
  <c r="C78" i="92"/>
  <c r="C79" i="92"/>
  <c r="C80" i="92"/>
  <c r="C81" i="92"/>
  <c r="C82" i="92"/>
  <c r="C83" i="92"/>
  <c r="C84" i="92"/>
  <c r="C85" i="92"/>
  <c r="C86" i="92"/>
  <c r="C87" i="92"/>
  <c r="C88" i="92"/>
  <c r="C89" i="92"/>
  <c r="C90" i="92"/>
  <c r="E18" i="92"/>
  <c r="E19" i="92"/>
  <c r="E20" i="92"/>
  <c r="E21" i="92"/>
  <c r="E22" i="92"/>
  <c r="E23" i="92"/>
  <c r="E24" i="92"/>
  <c r="E25" i="92"/>
  <c r="E26" i="92"/>
  <c r="E27" i="92"/>
  <c r="E28" i="92"/>
  <c r="E29" i="92"/>
  <c r="E30" i="92"/>
  <c r="E31" i="92"/>
  <c r="E32" i="92"/>
  <c r="E33" i="92"/>
  <c r="E34" i="92"/>
  <c r="E35" i="92"/>
  <c r="E36" i="92"/>
  <c r="E37" i="92"/>
  <c r="E38" i="92"/>
  <c r="E39" i="92"/>
  <c r="E40" i="92"/>
  <c r="E41" i="92"/>
  <c r="E42" i="92"/>
  <c r="E43" i="92"/>
  <c r="E44" i="92"/>
  <c r="E45" i="92"/>
  <c r="E46" i="92"/>
  <c r="E47" i="92"/>
  <c r="E48" i="92"/>
  <c r="E49" i="92"/>
  <c r="E50" i="92"/>
  <c r="E51" i="92"/>
  <c r="E52" i="92"/>
  <c r="E53" i="92"/>
  <c r="E54" i="92"/>
  <c r="E55" i="92"/>
  <c r="E56" i="92"/>
  <c r="E57" i="92"/>
  <c r="E58" i="92"/>
  <c r="E59" i="92"/>
  <c r="E60" i="92"/>
  <c r="E61" i="92"/>
  <c r="E62" i="92"/>
  <c r="E63" i="92"/>
  <c r="E64" i="92"/>
  <c r="E65" i="92"/>
  <c r="E66" i="92"/>
  <c r="E67" i="92"/>
  <c r="E69" i="92"/>
  <c r="E70" i="92"/>
  <c r="E71" i="92"/>
  <c r="E72" i="92"/>
  <c r="E73" i="92"/>
  <c r="E74" i="92"/>
  <c r="E75" i="92"/>
  <c r="E76" i="92"/>
  <c r="E77" i="92"/>
  <c r="E79" i="92"/>
  <c r="E80" i="92"/>
  <c r="E81" i="92"/>
  <c r="E82" i="92"/>
  <c r="E83" i="92"/>
  <c r="E84" i="92"/>
  <c r="E85" i="92"/>
  <c r="E86" i="92"/>
  <c r="E87" i="92"/>
  <c r="E89" i="92"/>
  <c r="E90" i="92"/>
  <c r="E91" i="92"/>
  <c r="F18" i="92"/>
  <c r="F19" i="92"/>
  <c r="F20" i="92"/>
  <c r="F21" i="92"/>
  <c r="F22" i="92"/>
  <c r="F23" i="92"/>
  <c r="F24" i="92"/>
  <c r="F25" i="92"/>
  <c r="F26" i="92"/>
  <c r="F27" i="92"/>
  <c r="F28" i="92"/>
  <c r="F29" i="92"/>
  <c r="F30" i="92"/>
  <c r="F31" i="92"/>
  <c r="F32" i="92"/>
  <c r="F33" i="92"/>
  <c r="F34" i="92"/>
  <c r="F35" i="92"/>
  <c r="F36" i="92"/>
  <c r="F37" i="92"/>
  <c r="F38" i="92"/>
  <c r="F39" i="92"/>
  <c r="F40" i="92"/>
  <c r="F41" i="92"/>
  <c r="F42" i="92"/>
  <c r="F43" i="92"/>
  <c r="F44" i="92"/>
  <c r="F45" i="92"/>
  <c r="F46" i="92"/>
  <c r="F47" i="92"/>
  <c r="F48" i="92"/>
  <c r="F49" i="92"/>
  <c r="F50" i="92"/>
  <c r="F51" i="92"/>
  <c r="F52" i="92"/>
  <c r="F53" i="92"/>
  <c r="F54" i="92"/>
  <c r="F55" i="92"/>
  <c r="F56" i="92"/>
  <c r="F57" i="92"/>
  <c r="F58" i="92"/>
  <c r="F59" i="92"/>
  <c r="F60" i="92"/>
  <c r="F61" i="92"/>
  <c r="F62" i="92"/>
  <c r="F63" i="92"/>
  <c r="F64" i="92"/>
  <c r="F65" i="92"/>
  <c r="F66" i="92"/>
  <c r="F67" i="92"/>
  <c r="F68" i="92"/>
  <c r="F69" i="92"/>
  <c r="F70" i="92"/>
  <c r="F71" i="92"/>
  <c r="F72" i="92"/>
  <c r="F73" i="92"/>
  <c r="F74" i="92"/>
  <c r="F75" i="92"/>
  <c r="F76" i="92"/>
  <c r="F77" i="92"/>
  <c r="F78" i="92"/>
  <c r="F79" i="92"/>
  <c r="F80" i="92"/>
  <c r="F81" i="92"/>
  <c r="F82" i="92"/>
  <c r="F83" i="92"/>
  <c r="F84" i="92"/>
  <c r="F85" i="92"/>
  <c r="F86" i="92"/>
  <c r="F87" i="92"/>
  <c r="F88" i="92"/>
  <c r="F89" i="92"/>
  <c r="F90" i="92"/>
  <c r="F91" i="92"/>
  <c r="H18" i="92"/>
  <c r="H19" i="92"/>
  <c r="H20" i="92"/>
  <c r="H21" i="92"/>
  <c r="H22" i="92"/>
  <c r="H23" i="92"/>
  <c r="H24" i="92"/>
  <c r="H25" i="92"/>
  <c r="H26" i="92"/>
  <c r="H27" i="92"/>
  <c r="H28" i="92"/>
  <c r="H29" i="92"/>
  <c r="H30" i="92"/>
  <c r="H31" i="92"/>
  <c r="H32" i="92"/>
  <c r="H33" i="92"/>
  <c r="H34" i="92"/>
  <c r="H35" i="92"/>
  <c r="H36" i="92"/>
  <c r="H37" i="92"/>
  <c r="H38" i="92"/>
  <c r="H39" i="92"/>
  <c r="H40" i="92"/>
  <c r="H41" i="92"/>
  <c r="H42" i="92"/>
  <c r="H43" i="92"/>
  <c r="H44" i="92"/>
  <c r="H45" i="92"/>
  <c r="H46" i="92"/>
  <c r="H47" i="92"/>
  <c r="H48" i="92"/>
  <c r="H49" i="92"/>
  <c r="H50" i="92"/>
  <c r="H51" i="92"/>
  <c r="H52" i="92"/>
  <c r="H53" i="92"/>
  <c r="H54" i="92"/>
  <c r="H55" i="92"/>
  <c r="H56" i="92"/>
  <c r="H57" i="92"/>
  <c r="H58" i="92"/>
  <c r="H59" i="92"/>
  <c r="H60" i="92"/>
  <c r="H61" i="92"/>
  <c r="H62" i="92"/>
  <c r="H63" i="92"/>
  <c r="H64" i="92"/>
  <c r="H65" i="92"/>
  <c r="H66" i="92"/>
  <c r="H67" i="92"/>
  <c r="H68" i="92"/>
  <c r="H69" i="92"/>
  <c r="H70" i="92"/>
  <c r="H71" i="92"/>
  <c r="H72" i="92"/>
  <c r="H73" i="92"/>
  <c r="H74" i="92"/>
  <c r="H75" i="92"/>
  <c r="H76" i="92"/>
  <c r="H77" i="92"/>
  <c r="H78" i="92"/>
  <c r="H79" i="92"/>
  <c r="H80" i="92"/>
  <c r="H81" i="92"/>
  <c r="H82" i="92"/>
  <c r="H83" i="92"/>
  <c r="H84" i="92"/>
  <c r="H85" i="92"/>
  <c r="H86" i="92"/>
  <c r="H87" i="92"/>
  <c r="H88" i="92"/>
  <c r="H89" i="92"/>
  <c r="H90" i="92"/>
  <c r="H91" i="92"/>
  <c r="P18" i="92"/>
  <c r="P19" i="92"/>
  <c r="P20" i="92"/>
  <c r="P21" i="92"/>
  <c r="P22" i="92"/>
  <c r="P23" i="92"/>
  <c r="P24" i="92"/>
  <c r="P25" i="92"/>
  <c r="P26" i="92"/>
  <c r="P27" i="92"/>
  <c r="P28" i="92"/>
  <c r="P29" i="92"/>
  <c r="P30" i="92"/>
  <c r="P31" i="92"/>
  <c r="P32" i="92"/>
  <c r="P33" i="92"/>
  <c r="P34" i="92"/>
  <c r="P35" i="92"/>
  <c r="P36" i="92"/>
  <c r="P37" i="92"/>
  <c r="P38" i="92"/>
  <c r="P39" i="92"/>
  <c r="P40" i="92"/>
  <c r="P41" i="92"/>
  <c r="P42" i="92"/>
  <c r="P43" i="92"/>
  <c r="P44" i="92"/>
  <c r="P45" i="92"/>
  <c r="P46" i="92"/>
  <c r="P47" i="92"/>
  <c r="P48" i="92"/>
  <c r="P49" i="92"/>
  <c r="P50" i="92"/>
  <c r="P51" i="92"/>
  <c r="P52" i="92"/>
  <c r="P53" i="92"/>
  <c r="P54" i="92"/>
  <c r="P55" i="92"/>
  <c r="P56" i="92"/>
  <c r="P57" i="92"/>
  <c r="P58" i="92"/>
  <c r="P59" i="92"/>
  <c r="P60" i="92"/>
  <c r="P61" i="92"/>
  <c r="P62" i="92"/>
  <c r="P63" i="92"/>
  <c r="P64" i="92"/>
  <c r="P65" i="92"/>
  <c r="P66" i="92"/>
  <c r="P67" i="92"/>
  <c r="P68" i="92"/>
  <c r="P69" i="92"/>
  <c r="P70" i="92"/>
  <c r="P71" i="92"/>
  <c r="P72" i="92"/>
  <c r="P73" i="92"/>
  <c r="P74" i="92"/>
  <c r="P75" i="92"/>
  <c r="P76" i="92"/>
  <c r="P77" i="92"/>
  <c r="P78" i="92"/>
  <c r="P79" i="92"/>
  <c r="P80" i="92"/>
  <c r="P81" i="92"/>
  <c r="P82" i="92"/>
  <c r="P83" i="92"/>
  <c r="P84" i="92"/>
  <c r="P85" i="92"/>
  <c r="P86" i="92"/>
  <c r="P87" i="92"/>
  <c r="P88" i="92"/>
  <c r="P89" i="92"/>
  <c r="P90" i="92"/>
  <c r="P91" i="92"/>
  <c r="T18" i="92"/>
  <c r="T19" i="92"/>
  <c r="T20" i="92"/>
  <c r="T21" i="92"/>
  <c r="T22" i="92"/>
  <c r="T23" i="92"/>
  <c r="T24" i="92"/>
  <c r="T25" i="92"/>
  <c r="T26" i="92"/>
  <c r="T27" i="92"/>
  <c r="T28" i="92"/>
  <c r="T29" i="92"/>
  <c r="T30" i="92"/>
  <c r="T31" i="92"/>
  <c r="T32" i="92"/>
  <c r="T33" i="92"/>
  <c r="T34" i="92"/>
  <c r="T35" i="92"/>
  <c r="T36" i="92"/>
  <c r="T37" i="92"/>
  <c r="T38" i="92"/>
  <c r="T39" i="92"/>
  <c r="T40" i="92"/>
  <c r="T41" i="92"/>
  <c r="T42" i="92"/>
  <c r="T43" i="92"/>
  <c r="T44" i="92"/>
  <c r="T45" i="92"/>
  <c r="T46" i="92"/>
  <c r="T47" i="92"/>
  <c r="T48" i="92"/>
  <c r="T49" i="92"/>
  <c r="T50" i="92"/>
  <c r="T51" i="92"/>
  <c r="T52" i="92"/>
  <c r="T53" i="92"/>
  <c r="T54" i="92"/>
  <c r="T55" i="92"/>
  <c r="T56" i="92"/>
  <c r="T57" i="92"/>
  <c r="T58" i="92"/>
  <c r="T59" i="92"/>
  <c r="T60" i="92"/>
  <c r="T61" i="92"/>
  <c r="T62" i="92"/>
  <c r="T63" i="92"/>
  <c r="T64" i="92"/>
  <c r="T65" i="92"/>
  <c r="T66" i="92"/>
  <c r="T67" i="92"/>
  <c r="T68" i="92"/>
  <c r="T69" i="92"/>
  <c r="T70" i="92"/>
  <c r="T71" i="92"/>
  <c r="T72" i="92"/>
  <c r="T73" i="92"/>
  <c r="T74" i="92"/>
  <c r="T75" i="92"/>
  <c r="T76" i="92"/>
  <c r="T77" i="92"/>
  <c r="T78" i="92"/>
  <c r="T79" i="92"/>
  <c r="T80" i="92"/>
  <c r="T81" i="92"/>
  <c r="T82" i="92"/>
  <c r="T83" i="92"/>
  <c r="T84" i="92"/>
  <c r="T85" i="92"/>
  <c r="T86" i="92"/>
  <c r="T87" i="92"/>
  <c r="T88" i="92"/>
  <c r="T89" i="92"/>
  <c r="T90" i="92"/>
  <c r="T91" i="92"/>
  <c r="U18" i="92"/>
  <c r="Q18" i="92" s="1"/>
  <c r="U20" i="92"/>
  <c r="U21" i="92"/>
  <c r="U22" i="92"/>
  <c r="U23" i="92"/>
  <c r="R23" i="92" s="1"/>
  <c r="U24" i="92"/>
  <c r="R24" i="92" s="1"/>
  <c r="U25" i="92"/>
  <c r="S25" i="92" s="1"/>
  <c r="U26" i="92"/>
  <c r="S26" i="92" s="1"/>
  <c r="U27" i="92"/>
  <c r="S27" i="92" s="1"/>
  <c r="U28" i="92"/>
  <c r="R28" i="92" s="1"/>
  <c r="U30" i="92"/>
  <c r="Q30" i="92" s="1"/>
  <c r="U31" i="92"/>
  <c r="U32" i="92"/>
  <c r="Q32" i="92" s="1"/>
  <c r="U33" i="92"/>
  <c r="Q33" i="92" s="1"/>
  <c r="U35" i="92"/>
  <c r="U36" i="92"/>
  <c r="U37" i="92"/>
  <c r="S37" i="92" s="1"/>
  <c r="U38" i="92"/>
  <c r="S38" i="92" s="1"/>
  <c r="U39" i="92"/>
  <c r="S39" i="92" s="1"/>
  <c r="U40" i="92"/>
  <c r="R40" i="92" s="1"/>
  <c r="U41" i="92"/>
  <c r="Q41" i="92" s="1"/>
  <c r="U42" i="92"/>
  <c r="S42" i="92" s="1"/>
  <c r="U44" i="92"/>
  <c r="Q44" i="92" s="1"/>
  <c r="U45" i="92"/>
  <c r="Q45" i="92" s="1"/>
  <c r="U46" i="92"/>
  <c r="S46" i="92" s="1"/>
  <c r="U47" i="92"/>
  <c r="R47" i="92" s="1"/>
  <c r="U48" i="92"/>
  <c r="Q48" i="92" s="1"/>
  <c r="U49" i="92"/>
  <c r="R49" i="92" s="1"/>
  <c r="U50" i="92"/>
  <c r="S50" i="92" s="1"/>
  <c r="U51" i="92"/>
  <c r="S51" i="92" s="1"/>
  <c r="U52" i="92"/>
  <c r="R52" i="92" s="1"/>
  <c r="U53" i="92"/>
  <c r="Q53" i="92" s="1"/>
  <c r="U54" i="92"/>
  <c r="Q54" i="92" s="1"/>
  <c r="U55" i="92"/>
  <c r="S55" i="92" s="1"/>
  <c r="U56" i="92"/>
  <c r="U57" i="92"/>
  <c r="Q57" i="92" s="1"/>
  <c r="U58" i="92"/>
  <c r="S58" i="92" s="1"/>
  <c r="U59" i="92"/>
  <c r="R59" i="92" s="1"/>
  <c r="U60" i="92"/>
  <c r="S60" i="92" s="1"/>
  <c r="U61" i="92"/>
  <c r="R61" i="92" s="1"/>
  <c r="U62" i="92"/>
  <c r="S62" i="92" s="1"/>
  <c r="U63" i="92"/>
  <c r="S63" i="92" s="1"/>
  <c r="U64" i="92"/>
  <c r="R64" i="92" s="1"/>
  <c r="U65" i="92"/>
  <c r="Q65" i="92" s="1"/>
  <c r="U66" i="92"/>
  <c r="Q66" i="92" s="1"/>
  <c r="U68" i="92"/>
  <c r="U69" i="92"/>
  <c r="U70" i="92"/>
  <c r="R70" i="92" s="1"/>
  <c r="U71" i="92"/>
  <c r="U72" i="92"/>
  <c r="R72" i="92" s="1"/>
  <c r="U73" i="92"/>
  <c r="U74" i="92"/>
  <c r="S74" i="92" s="1"/>
  <c r="U75" i="92"/>
  <c r="S75" i="92" s="1"/>
  <c r="U76" i="92"/>
  <c r="R76" i="92" s="1"/>
  <c r="U77" i="92"/>
  <c r="Q77" i="92" s="1"/>
  <c r="U78" i="92"/>
  <c r="Q78" i="92" s="1"/>
  <c r="U79" i="92"/>
  <c r="U80" i="92"/>
  <c r="Q80" i="92" s="1"/>
  <c r="U81" i="92"/>
  <c r="Q81" i="92" s="1"/>
  <c r="U82" i="92"/>
  <c r="S82" i="92" s="1"/>
  <c r="U83" i="92"/>
  <c r="S83" i="92" s="1"/>
  <c r="U84" i="92"/>
  <c r="Q84" i="92" s="1"/>
  <c r="U85" i="92"/>
  <c r="S85" i="92" s="1"/>
  <c r="U86" i="92"/>
  <c r="S86" i="92" s="1"/>
  <c r="U87" i="92"/>
  <c r="S87" i="92" s="1"/>
  <c r="U88" i="92"/>
  <c r="R88" i="92" s="1"/>
  <c r="U89" i="92"/>
  <c r="Q89" i="92" s="1"/>
  <c r="U90" i="92"/>
  <c r="R90" i="92" s="1"/>
  <c r="B6" i="92"/>
  <c r="B7" i="92"/>
  <c r="B8" i="92"/>
  <c r="B9" i="92"/>
  <c r="B10" i="92"/>
  <c r="B11" i="92"/>
  <c r="B12" i="92"/>
  <c r="B13" i="92"/>
  <c r="B14" i="92"/>
  <c r="B15" i="92"/>
  <c r="B16" i="92"/>
  <c r="B17" i="92"/>
  <c r="F6" i="92"/>
  <c r="F7" i="92"/>
  <c r="F8" i="92"/>
  <c r="F9" i="92"/>
  <c r="F10" i="92"/>
  <c r="F11" i="92"/>
  <c r="F12" i="92"/>
  <c r="F13" i="92"/>
  <c r="F14" i="92"/>
  <c r="F15" i="92"/>
  <c r="F16" i="92"/>
  <c r="F17" i="92"/>
  <c r="H6" i="92"/>
  <c r="H7" i="92"/>
  <c r="H8" i="92"/>
  <c r="H9" i="92"/>
  <c r="H10" i="92"/>
  <c r="H11" i="92"/>
  <c r="H12" i="92"/>
  <c r="H13" i="92"/>
  <c r="H14" i="92"/>
  <c r="H15" i="92"/>
  <c r="H16" i="92"/>
  <c r="H17" i="92"/>
  <c r="P6" i="92"/>
  <c r="P7" i="92"/>
  <c r="P8" i="92"/>
  <c r="P9" i="92"/>
  <c r="P10" i="92"/>
  <c r="P11" i="92"/>
  <c r="P12" i="92"/>
  <c r="P13" i="92"/>
  <c r="P14" i="92"/>
  <c r="P15" i="92"/>
  <c r="P16" i="92"/>
  <c r="P17" i="92"/>
  <c r="T6" i="92"/>
  <c r="T7" i="92"/>
  <c r="T8" i="92"/>
  <c r="T9" i="92"/>
  <c r="T10" i="92"/>
  <c r="T11" i="92"/>
  <c r="T12" i="92"/>
  <c r="T13" i="92"/>
  <c r="T14" i="92"/>
  <c r="T15" i="92"/>
  <c r="T16" i="92"/>
  <c r="T17" i="92"/>
  <c r="E113" i="93" l="1"/>
  <c r="K404" i="92"/>
  <c r="E65" i="93"/>
  <c r="F178" i="93"/>
  <c r="E114" i="93"/>
  <c r="E245" i="93"/>
  <c r="F209" i="93"/>
  <c r="F208" i="93"/>
  <c r="F104" i="93"/>
  <c r="F257" i="93"/>
  <c r="F105" i="93"/>
  <c r="F258" i="93"/>
  <c r="F60" i="93"/>
  <c r="F45" i="93"/>
  <c r="F219" i="93"/>
  <c r="F272" i="93"/>
  <c r="F273" i="93"/>
  <c r="F86" i="93"/>
  <c r="F234" i="93"/>
  <c r="F204" i="93"/>
  <c r="F33" i="93"/>
  <c r="F287" i="93"/>
  <c r="F207" i="93"/>
  <c r="F163" i="93"/>
  <c r="F205" i="93"/>
  <c r="F286" i="93"/>
  <c r="F206" i="93"/>
  <c r="F126" i="93"/>
  <c r="F85" i="93"/>
  <c r="F74" i="93"/>
  <c r="F237" i="93"/>
  <c r="F156" i="93"/>
  <c r="F157" i="93"/>
  <c r="F108" i="93"/>
  <c r="F5" i="93"/>
  <c r="F62" i="93"/>
  <c r="F263" i="93"/>
  <c r="F236" i="93"/>
  <c r="F63" i="93"/>
  <c r="F48" i="93"/>
  <c r="F49" i="93"/>
  <c r="F264" i="93"/>
  <c r="F196" i="93"/>
  <c r="F118" i="93"/>
  <c r="F197" i="93"/>
  <c r="F181" i="93"/>
  <c r="F145" i="93"/>
  <c r="F50" i="93"/>
  <c r="F20" i="93"/>
  <c r="F146" i="93"/>
  <c r="F51" i="93"/>
  <c r="F21" i="93"/>
  <c r="F262" i="93"/>
  <c r="F6" i="93"/>
  <c r="F22" i="93"/>
  <c r="F34" i="93"/>
  <c r="F141" i="93"/>
  <c r="F109" i="93"/>
  <c r="F35" i="93"/>
  <c r="F172" i="93"/>
  <c r="F212" i="93"/>
  <c r="F39" i="93"/>
  <c r="F229" i="93"/>
  <c r="F40" i="93"/>
  <c r="F267" i="93"/>
  <c r="F242" i="93"/>
  <c r="F200" i="93"/>
  <c r="F201" i="93"/>
  <c r="F241" i="93"/>
  <c r="F280" i="93"/>
  <c r="F122" i="93"/>
  <c r="F38" i="93"/>
  <c r="F268" i="93"/>
  <c r="F175" i="93"/>
  <c r="F161" i="93"/>
  <c r="F90" i="93"/>
  <c r="F113" i="93"/>
  <c r="F54" i="93"/>
  <c r="B41" i="93"/>
  <c r="E62" i="93"/>
  <c r="E64" i="93"/>
  <c r="F137" i="93"/>
  <c r="F149" i="93"/>
  <c r="E155" i="93"/>
  <c r="F162" i="93"/>
  <c r="F168" i="93"/>
  <c r="B193" i="93"/>
  <c r="E225" i="93"/>
  <c r="E213" i="93"/>
  <c r="E251" i="93"/>
  <c r="E278" i="93"/>
  <c r="E32" i="93"/>
  <c r="F68" i="93"/>
  <c r="E88" i="93"/>
  <c r="F123" i="93"/>
  <c r="B139" i="93"/>
  <c r="B154" i="93"/>
  <c r="B192" i="93"/>
  <c r="E224" i="93"/>
  <c r="E228" i="93"/>
  <c r="B252" i="93"/>
  <c r="E277" i="93"/>
  <c r="F281" i="93"/>
  <c r="E254" i="93"/>
  <c r="F82" i="93"/>
  <c r="F136" i="93"/>
  <c r="F67" i="93"/>
  <c r="F81" i="93"/>
  <c r="E87" i="93"/>
  <c r="E126" i="93"/>
  <c r="E184" i="93"/>
  <c r="B191" i="93"/>
  <c r="E227" i="93"/>
  <c r="E230" i="93"/>
  <c r="E249" i="93"/>
  <c r="B269" i="93"/>
  <c r="E34" i="93"/>
  <c r="F66" i="93"/>
  <c r="F80" i="93"/>
  <c r="E125" i="93"/>
  <c r="E181" i="93"/>
  <c r="E199" i="93"/>
  <c r="F202" i="93"/>
  <c r="E240" i="93"/>
  <c r="E262" i="93"/>
  <c r="E223" i="93"/>
  <c r="E103" i="93"/>
  <c r="F245" i="93"/>
  <c r="E286" i="93"/>
  <c r="F179" i="93"/>
  <c r="F221" i="93"/>
  <c r="F11" i="93"/>
  <c r="B56" i="93"/>
  <c r="B76" i="93"/>
  <c r="F114" i="93"/>
  <c r="E132" i="93"/>
  <c r="E134" i="93"/>
  <c r="E160" i="93"/>
  <c r="F177" i="93"/>
  <c r="E178" i="93"/>
  <c r="F270" i="93"/>
  <c r="E285" i="93"/>
  <c r="F41" i="93"/>
  <c r="B81" i="93"/>
  <c r="E100" i="93"/>
  <c r="E130" i="93"/>
  <c r="E170" i="93"/>
  <c r="F215" i="93"/>
  <c r="F232" i="93"/>
  <c r="E236" i="93"/>
  <c r="B245" i="93"/>
  <c r="E283" i="93"/>
  <c r="E44" i="93"/>
  <c r="B99" i="93"/>
  <c r="F214" i="93"/>
  <c r="E235" i="93"/>
  <c r="E218" i="93"/>
  <c r="F87" i="93"/>
  <c r="E93" i="93"/>
  <c r="F154" i="93"/>
  <c r="E234" i="93"/>
  <c r="E273" i="93"/>
  <c r="F271" i="93"/>
  <c r="F233" i="93"/>
  <c r="F189" i="93"/>
  <c r="F71" i="93"/>
  <c r="F13" i="93"/>
  <c r="F190" i="93"/>
  <c r="F124" i="93"/>
  <c r="F92" i="93"/>
  <c r="F72" i="93"/>
  <c r="F14" i="93"/>
  <c r="F125" i="93"/>
  <c r="F93" i="93"/>
  <c r="F73" i="93"/>
  <c r="F15" i="93"/>
  <c r="F254" i="93"/>
  <c r="F115" i="93"/>
  <c r="F255" i="93"/>
  <c r="F116" i="93"/>
  <c r="F83" i="93"/>
  <c r="F44" i="93"/>
  <c r="F256" i="93"/>
  <c r="F84" i="93"/>
  <c r="F102" i="93"/>
  <c r="F27" i="93"/>
  <c r="F103" i="93"/>
  <c r="F28" i="93"/>
  <c r="F282" i="93"/>
  <c r="F138" i="93"/>
  <c r="F29" i="93"/>
  <c r="F283" i="93"/>
  <c r="F217" i="93"/>
  <c r="F151" i="93"/>
  <c r="F30" i="93"/>
  <c r="F284" i="93"/>
  <c r="F218" i="93"/>
  <c r="F203" i="93"/>
  <c r="F152" i="93"/>
  <c r="F69" i="93"/>
  <c r="F58" i="93"/>
  <c r="F31" i="93"/>
  <c r="F285" i="93"/>
  <c r="F170" i="93"/>
  <c r="F70" i="93"/>
  <c r="F171" i="93"/>
  <c r="F16" i="93"/>
  <c r="F17" i="93"/>
  <c r="F59" i="93"/>
  <c r="F32" i="93"/>
  <c r="F220" i="93"/>
  <c r="F235" i="93"/>
  <c r="C303" i="92"/>
  <c r="F155" i="93"/>
  <c r="F61" i="93"/>
  <c r="F222" i="93"/>
  <c r="F95" i="93"/>
  <c r="F19" i="93"/>
  <c r="F194" i="93"/>
  <c r="F117" i="93"/>
  <c r="F246" i="93"/>
  <c r="F46" i="93"/>
  <c r="F88" i="93"/>
  <c r="F47" i="93"/>
  <c r="F261" i="93"/>
  <c r="F106" i="93"/>
  <c r="F107" i="93"/>
  <c r="F18" i="93"/>
  <c r="F259" i="93"/>
  <c r="F153" i="93"/>
  <c r="F251" i="93"/>
  <c r="F144" i="93"/>
  <c r="F119" i="93"/>
  <c r="F37" i="93"/>
  <c r="F226" i="93"/>
  <c r="F120" i="93"/>
  <c r="F52" i="93"/>
  <c r="F227" i="93"/>
  <c r="F198" i="93"/>
  <c r="F158" i="93"/>
  <c r="F121" i="93"/>
  <c r="F97" i="93"/>
  <c r="F53" i="93"/>
  <c r="F265" i="93"/>
  <c r="F238" i="93"/>
  <c r="F228" i="93"/>
  <c r="F199" i="93"/>
  <c r="F159" i="93"/>
  <c r="F98" i="93"/>
  <c r="F23" i="93"/>
  <c r="F266" i="93"/>
  <c r="F239" i="93"/>
  <c r="F210" i="93"/>
  <c r="F182" i="93"/>
  <c r="F173" i="93"/>
  <c r="F160" i="93"/>
  <c r="F89" i="93"/>
  <c r="F24" i="93"/>
  <c r="F184" i="93"/>
  <c r="F77" i="93"/>
  <c r="F277" i="93"/>
  <c r="F240" i="93"/>
  <c r="F211" i="93"/>
  <c r="F183" i="93"/>
  <c r="F174" i="93"/>
  <c r="F7" i="93"/>
  <c r="F278" i="93"/>
  <c r="F110" i="93"/>
  <c r="F8" i="93"/>
  <c r="F185" i="93"/>
  <c r="F111" i="93"/>
  <c r="F78" i="93"/>
  <c r="F64" i="93"/>
  <c r="F9" i="93"/>
  <c r="F166" i="93"/>
  <c r="F130" i="93"/>
  <c r="F112" i="93"/>
  <c r="F79" i="93"/>
  <c r="F10" i="93"/>
  <c r="F167" i="93"/>
  <c r="F131" i="93"/>
  <c r="F249" i="93"/>
  <c r="F147" i="93"/>
  <c r="F142" i="93"/>
  <c r="F132" i="93"/>
  <c r="F250" i="93"/>
  <c r="F148" i="93"/>
  <c r="F143" i="93"/>
  <c r="F36" i="93"/>
  <c r="E104" i="93"/>
  <c r="F140" i="93"/>
  <c r="F169" i="93"/>
  <c r="F176" i="93"/>
  <c r="F187" i="93"/>
  <c r="F231" i="93"/>
  <c r="E237" i="93"/>
  <c r="F269" i="93"/>
  <c r="E282" i="93"/>
  <c r="U304" i="92"/>
  <c r="Q304" i="92" s="1"/>
  <c r="F139" i="93"/>
  <c r="F186" i="93"/>
  <c r="F230" i="93"/>
  <c r="F248" i="93"/>
  <c r="F260" i="93"/>
  <c r="F247" i="93"/>
  <c r="E275" i="93"/>
  <c r="C305" i="92"/>
  <c r="E261" i="93"/>
  <c r="F26" i="93"/>
  <c r="F43" i="93"/>
  <c r="E47" i="93"/>
  <c r="F76" i="93"/>
  <c r="F96" i="93"/>
  <c r="F101" i="93"/>
  <c r="F128" i="93"/>
  <c r="F135" i="93"/>
  <c r="E145" i="93"/>
  <c r="F165" i="93"/>
  <c r="F225" i="93"/>
  <c r="F213" i="93"/>
  <c r="F244" i="93"/>
  <c r="E259" i="93"/>
  <c r="F276" i="93"/>
  <c r="F279" i="93"/>
  <c r="E289" i="93"/>
  <c r="F25" i="93"/>
  <c r="F75" i="93"/>
  <c r="F100" i="93"/>
  <c r="F127" i="93"/>
  <c r="F134" i="93"/>
  <c r="E140" i="93"/>
  <c r="E152" i="93"/>
  <c r="F164" i="93"/>
  <c r="F193" i="93"/>
  <c r="E205" i="93"/>
  <c r="F224" i="93"/>
  <c r="E231" i="93"/>
  <c r="F275" i="93"/>
  <c r="C304" i="92"/>
  <c r="F94" i="93"/>
  <c r="F133" i="93"/>
  <c r="F192" i="93"/>
  <c r="F223" i="93"/>
  <c r="E247" i="93"/>
  <c r="F274" i="93"/>
  <c r="F289" i="93"/>
  <c r="F180" i="93"/>
  <c r="U34" i="92"/>
  <c r="Q34" i="92" s="1"/>
  <c r="U289" i="92"/>
  <c r="S289" i="92" s="1"/>
  <c r="U307" i="92"/>
  <c r="Q307" i="92" s="1"/>
  <c r="U239" i="92"/>
  <c r="R239" i="92" s="1"/>
  <c r="U338" i="92"/>
  <c r="R338" i="92" s="1"/>
  <c r="U401" i="92"/>
  <c r="S401" i="92" s="1"/>
  <c r="U91" i="92"/>
  <c r="S91" i="92" s="1"/>
  <c r="U181" i="92"/>
  <c r="S181" i="92" s="1"/>
  <c r="U67" i="92"/>
  <c r="S67" i="92" s="1"/>
  <c r="U43" i="92"/>
  <c r="S43" i="92" s="1"/>
  <c r="U19" i="92"/>
  <c r="S19" i="92" s="1"/>
  <c r="U316" i="92"/>
  <c r="Q316" i="92" s="1"/>
  <c r="U29" i="92"/>
  <c r="Q29" i="92" s="1"/>
  <c r="U323" i="92"/>
  <c r="R323" i="92" s="1"/>
  <c r="U128" i="92"/>
  <c r="Q128" i="92" s="1"/>
  <c r="U116" i="92"/>
  <c r="Q116" i="92" s="1"/>
  <c r="U245" i="92"/>
  <c r="Q245" i="92" s="1"/>
  <c r="U221" i="92"/>
  <c r="S221" i="92" s="1"/>
  <c r="C316" i="92"/>
  <c r="C345" i="92"/>
  <c r="C34" i="92"/>
  <c r="C338" i="92"/>
  <c r="C67" i="92"/>
  <c r="C29" i="92"/>
  <c r="C116" i="92"/>
  <c r="C91" i="92"/>
  <c r="C128" i="92"/>
  <c r="C309" i="92"/>
  <c r="C43" i="92"/>
  <c r="C245" i="92"/>
  <c r="C323" i="92"/>
  <c r="C239" i="92"/>
  <c r="C47" i="92"/>
  <c r="C181" i="92"/>
  <c r="C279" i="92"/>
  <c r="C289" i="92"/>
  <c r="C105" i="92"/>
  <c r="C219" i="92"/>
  <c r="C221" i="92"/>
  <c r="U345" i="92"/>
  <c r="S345" i="92" s="1"/>
  <c r="U394" i="92"/>
  <c r="Q394" i="92" s="1"/>
  <c r="U279" i="92"/>
  <c r="S279" i="92" s="1"/>
  <c r="U219" i="92"/>
  <c r="S219" i="92" s="1"/>
  <c r="Q403" i="92"/>
  <c r="S402" i="92"/>
  <c r="R402" i="92"/>
  <c r="S403" i="92"/>
  <c r="R393" i="92"/>
  <c r="R387" i="92"/>
  <c r="S400" i="92"/>
  <c r="S397" i="92"/>
  <c r="R400" i="92"/>
  <c r="S396" i="92"/>
  <c r="S395" i="92"/>
  <c r="S388" i="92"/>
  <c r="R399" i="92"/>
  <c r="R395" i="92"/>
  <c r="R389" i="92"/>
  <c r="R388" i="92"/>
  <c r="Q390" i="92"/>
  <c r="R398" i="92"/>
  <c r="Q389" i="92"/>
  <c r="Q391" i="92"/>
  <c r="R397" i="92"/>
  <c r="S393" i="92"/>
  <c r="R396" i="92"/>
  <c r="Q399" i="92"/>
  <c r="Q387" i="92"/>
  <c r="S392" i="92"/>
  <c r="Q398" i="92"/>
  <c r="S391" i="92"/>
  <c r="S390" i="92"/>
  <c r="R392" i="92"/>
  <c r="S337" i="92"/>
  <c r="Q381" i="92"/>
  <c r="Q357" i="92"/>
  <c r="Q314" i="92"/>
  <c r="S381" i="92"/>
  <c r="S360" i="92"/>
  <c r="R364" i="92"/>
  <c r="R360" i="92"/>
  <c r="Q386" i="92"/>
  <c r="S380" i="92"/>
  <c r="Q374" i="92"/>
  <c r="S366" i="92"/>
  <c r="Q362" i="92"/>
  <c r="S356" i="92"/>
  <c r="R380" i="92"/>
  <c r="R334" i="92"/>
  <c r="R367" i="92"/>
  <c r="S363" i="92"/>
  <c r="R356" i="92"/>
  <c r="Q369" i="92"/>
  <c r="Q371" i="92"/>
  <c r="S357" i="92"/>
  <c r="R359" i="92"/>
  <c r="Q368" i="92"/>
  <c r="Q366" i="92"/>
  <c r="S354" i="92"/>
  <c r="R355" i="92"/>
  <c r="Q365" i="92"/>
  <c r="S378" i="92"/>
  <c r="Q383" i="92"/>
  <c r="Q359" i="92"/>
  <c r="S375" i="92"/>
  <c r="R379" i="92"/>
  <c r="S372" i="92"/>
  <c r="R376" i="92"/>
  <c r="R383" i="92"/>
  <c r="S369" i="92"/>
  <c r="R371" i="92"/>
  <c r="Q378" i="92"/>
  <c r="Q354" i="92"/>
  <c r="S368" i="92"/>
  <c r="Q377" i="92"/>
  <c r="Q353" i="92"/>
  <c r="R333" i="92"/>
  <c r="Q376" i="92"/>
  <c r="Q364" i="92"/>
  <c r="Q321" i="92"/>
  <c r="S379" i="92"/>
  <c r="S367" i="92"/>
  <c r="S355" i="92"/>
  <c r="R377" i="92"/>
  <c r="R365" i="92"/>
  <c r="R353" i="92"/>
  <c r="Q375" i="92"/>
  <c r="Q363" i="92"/>
  <c r="Q385" i="92"/>
  <c r="Q373" i="92"/>
  <c r="Q361" i="92"/>
  <c r="R386" i="92"/>
  <c r="R374" i="92"/>
  <c r="R362" i="92"/>
  <c r="Q384" i="92"/>
  <c r="Q372" i="92"/>
  <c r="R385" i="92"/>
  <c r="R373" i="92"/>
  <c r="R361" i="92"/>
  <c r="R384" i="92"/>
  <c r="Q382" i="92"/>
  <c r="Q370" i="92"/>
  <c r="Q358" i="92"/>
  <c r="R382" i="92"/>
  <c r="R370" i="92"/>
  <c r="R358" i="92"/>
  <c r="S336" i="92"/>
  <c r="S331" i="92"/>
  <c r="S311" i="92"/>
  <c r="S324" i="92"/>
  <c r="S320" i="92"/>
  <c r="S319" i="92"/>
  <c r="R324" i="92"/>
  <c r="Q331" i="92"/>
  <c r="Q319" i="92"/>
  <c r="Q344" i="92"/>
  <c r="Q346" i="92"/>
  <c r="S349" i="92"/>
  <c r="R348" i="92"/>
  <c r="Q343" i="92"/>
  <c r="S350" i="92"/>
  <c r="S348" i="92"/>
  <c r="R346" i="92"/>
  <c r="Q334" i="92"/>
  <c r="S343" i="92"/>
  <c r="Q333" i="92"/>
  <c r="R336" i="92"/>
  <c r="Q332" i="92"/>
  <c r="Q322" i="92"/>
  <c r="S326" i="92"/>
  <c r="R322" i="92"/>
  <c r="Q320" i="92"/>
  <c r="S325" i="92"/>
  <c r="R321" i="92"/>
  <c r="S347" i="92"/>
  <c r="S335" i="92"/>
  <c r="R344" i="92"/>
  <c r="R332" i="92"/>
  <c r="Q342" i="92"/>
  <c r="Q330" i="92"/>
  <c r="Q341" i="92"/>
  <c r="Q329" i="92"/>
  <c r="R342" i="92"/>
  <c r="R330" i="92"/>
  <c r="Q352" i="92"/>
  <c r="Q340" i="92"/>
  <c r="Q328" i="92"/>
  <c r="R341" i="92"/>
  <c r="R329" i="92"/>
  <c r="Q351" i="92"/>
  <c r="Q339" i="92"/>
  <c r="Q327" i="92"/>
  <c r="R352" i="92"/>
  <c r="R340" i="92"/>
  <c r="R328" i="92"/>
  <c r="Q350" i="92"/>
  <c r="Q326" i="92"/>
  <c r="R351" i="92"/>
  <c r="R339" i="92"/>
  <c r="R327" i="92"/>
  <c r="Q349" i="92"/>
  <c r="Q337" i="92"/>
  <c r="Q325" i="92"/>
  <c r="Q347" i="92"/>
  <c r="Q335" i="92"/>
  <c r="S308" i="92"/>
  <c r="R315" i="92"/>
  <c r="R310" i="92"/>
  <c r="R309" i="92"/>
  <c r="R308" i="92"/>
  <c r="S315" i="92"/>
  <c r="S314" i="92"/>
  <c r="Q311" i="92"/>
  <c r="S312" i="92"/>
  <c r="Q309" i="92"/>
  <c r="Q310" i="92"/>
  <c r="S318" i="92"/>
  <c r="S306" i="92"/>
  <c r="S317" i="92"/>
  <c r="R318" i="92"/>
  <c r="R306" i="92"/>
  <c r="R317" i="92"/>
  <c r="S313" i="92"/>
  <c r="R313" i="92"/>
  <c r="R312" i="92"/>
  <c r="E116" i="93"/>
  <c r="S305" i="92"/>
  <c r="R305" i="92"/>
  <c r="E287" i="93"/>
  <c r="E11" i="93"/>
  <c r="E115" i="93"/>
  <c r="E238" i="93"/>
  <c r="E141" i="93"/>
  <c r="E217" i="93"/>
  <c r="S303" i="92"/>
  <c r="R303" i="92"/>
  <c r="E73" i="93"/>
  <c r="E161" i="93"/>
  <c r="E107" i="93"/>
  <c r="E8" i="93"/>
  <c r="E92" i="93"/>
  <c r="S197" i="92"/>
  <c r="R94" i="92"/>
  <c r="B215" i="93"/>
  <c r="B167" i="93"/>
  <c r="E9" i="93"/>
  <c r="B137" i="93"/>
  <c r="B227" i="93"/>
  <c r="B247" i="93"/>
  <c r="E153" i="93"/>
  <c r="E7" i="93"/>
  <c r="E108" i="93"/>
  <c r="E281" i="93"/>
  <c r="B134" i="93"/>
  <c r="E211" i="93"/>
  <c r="E154" i="93"/>
  <c r="S178" i="92"/>
  <c r="S153" i="92"/>
  <c r="S215" i="92"/>
  <c r="Q165" i="92"/>
  <c r="R264" i="92"/>
  <c r="S187" i="92"/>
  <c r="Q62" i="92"/>
  <c r="S120" i="92"/>
  <c r="Q106" i="92"/>
  <c r="S47" i="92"/>
  <c r="R66" i="92"/>
  <c r="S105" i="92"/>
  <c r="Q105" i="92"/>
  <c r="S104" i="92"/>
  <c r="Q97" i="92"/>
  <c r="S300" i="92"/>
  <c r="Q243" i="92"/>
  <c r="S96" i="92"/>
  <c r="Q96" i="92"/>
  <c r="Q237" i="92"/>
  <c r="R189" i="92"/>
  <c r="S264" i="92"/>
  <c r="Q214" i="92"/>
  <c r="S249" i="92"/>
  <c r="Q213" i="92"/>
  <c r="R154" i="92"/>
  <c r="R153" i="92"/>
  <c r="S189" i="92"/>
  <c r="R132" i="92"/>
  <c r="S203" i="92"/>
  <c r="S156" i="92"/>
  <c r="Q166" i="92"/>
  <c r="E118" i="93"/>
  <c r="E174" i="93"/>
  <c r="E89" i="93"/>
  <c r="B132" i="93"/>
  <c r="E81" i="93"/>
  <c r="E138" i="93"/>
  <c r="B249" i="93"/>
  <c r="E276" i="93"/>
  <c r="E69" i="93"/>
  <c r="E168" i="93"/>
  <c r="E68" i="93"/>
  <c r="E266" i="93"/>
  <c r="E79" i="93"/>
  <c r="B82" i="93"/>
  <c r="E222" i="93"/>
  <c r="E288" i="93"/>
  <c r="B126" i="93"/>
  <c r="E193" i="93"/>
  <c r="B200" i="93"/>
  <c r="E171" i="93"/>
  <c r="E189" i="93"/>
  <c r="E219" i="93"/>
  <c r="E67" i="93"/>
  <c r="E144" i="93"/>
  <c r="E250" i="93"/>
  <c r="E102" i="93"/>
  <c r="B213" i="93"/>
  <c r="B128" i="93"/>
  <c r="B145" i="93"/>
  <c r="B236" i="93"/>
  <c r="E284" i="93"/>
  <c r="B285" i="93"/>
  <c r="E180" i="93"/>
  <c r="B259" i="93"/>
  <c r="B98" i="93"/>
  <c r="E214" i="93"/>
  <c r="E66" i="93"/>
  <c r="E106" i="93"/>
  <c r="E119" i="93"/>
  <c r="B125" i="93"/>
  <c r="B177" i="93"/>
  <c r="E195" i="93"/>
  <c r="B237" i="93"/>
  <c r="B244" i="93"/>
  <c r="B85" i="93"/>
  <c r="B155" i="93"/>
  <c r="E172" i="93"/>
  <c r="B184" i="93"/>
  <c r="E192" i="93"/>
  <c r="B228" i="93"/>
  <c r="E76" i="93"/>
  <c r="B148" i="93"/>
  <c r="B273" i="93"/>
  <c r="B149" i="93"/>
  <c r="B221" i="93"/>
  <c r="E263" i="93"/>
  <c r="E71" i="93"/>
  <c r="B77" i="93"/>
  <c r="E86" i="93"/>
  <c r="B80" i="93"/>
  <c r="E162" i="93"/>
  <c r="E257" i="93"/>
  <c r="B289" i="93"/>
  <c r="E207" i="93"/>
  <c r="B282" i="93"/>
  <c r="E143" i="93"/>
  <c r="E201" i="93"/>
  <c r="E220" i="93"/>
  <c r="E176" i="93"/>
  <c r="E187" i="93"/>
  <c r="B239" i="93"/>
  <c r="E271" i="93"/>
  <c r="E75" i="93"/>
  <c r="E95" i="93"/>
  <c r="E99" i="93"/>
  <c r="E151" i="93"/>
  <c r="E158" i="93"/>
  <c r="E183" i="93"/>
  <c r="B182" i="93"/>
  <c r="E197" i="93"/>
  <c r="B235" i="93"/>
  <c r="B265" i="93"/>
  <c r="E74" i="93"/>
  <c r="B104" i="93"/>
  <c r="B121" i="93"/>
  <c r="E150" i="93"/>
  <c r="B173" i="93"/>
  <c r="B181" i="93"/>
  <c r="E196" i="93"/>
  <c r="B210" i="93"/>
  <c r="B225" i="93"/>
  <c r="B231" i="93"/>
  <c r="E258" i="93"/>
  <c r="E101" i="93"/>
  <c r="B103" i="93"/>
  <c r="B120" i="93"/>
  <c r="B179" i="93"/>
  <c r="E233" i="93"/>
  <c r="B230" i="93"/>
  <c r="E17" i="93"/>
  <c r="E72" i="93"/>
  <c r="E165" i="93"/>
  <c r="E166" i="93"/>
  <c r="B178" i="93"/>
  <c r="E194" i="93"/>
  <c r="E232" i="93"/>
  <c r="E117" i="93"/>
  <c r="B88" i="93"/>
  <c r="B96" i="93"/>
  <c r="E112" i="93"/>
  <c r="B218" i="93"/>
  <c r="B87" i="93"/>
  <c r="E208" i="93"/>
  <c r="E280" i="93"/>
  <c r="E191" i="93"/>
  <c r="B205" i="93"/>
  <c r="E169" i="93"/>
  <c r="E190" i="93"/>
  <c r="E198" i="93"/>
  <c r="E206" i="93"/>
  <c r="B262" i="93"/>
  <c r="E139" i="93"/>
  <c r="B170" i="93"/>
  <c r="E188" i="93"/>
  <c r="E226" i="93"/>
  <c r="E272" i="93"/>
  <c r="B270" i="93"/>
  <c r="B278" i="93"/>
  <c r="E186" i="93"/>
  <c r="B261" i="93"/>
  <c r="E105" i="93"/>
  <c r="E129" i="93"/>
  <c r="B140" i="93"/>
  <c r="B147" i="93"/>
  <c r="B152" i="93"/>
  <c r="E164" i="93"/>
  <c r="B224" i="93"/>
  <c r="B212" i="93"/>
  <c r="B234" i="93"/>
  <c r="E248" i="93"/>
  <c r="B260" i="93"/>
  <c r="B277" i="93"/>
  <c r="E279" i="93"/>
  <c r="B94" i="93"/>
  <c r="B111" i="93"/>
  <c r="E136" i="93"/>
  <c r="B160" i="93"/>
  <c r="E163" i="93"/>
  <c r="B175" i="93"/>
  <c r="B199" i="93"/>
  <c r="E204" i="93"/>
  <c r="B223" i="93"/>
  <c r="E256" i="93"/>
  <c r="E269" i="93"/>
  <c r="B275" i="93"/>
  <c r="E70" i="93"/>
  <c r="B93" i="93"/>
  <c r="E97" i="93"/>
  <c r="B100" i="93"/>
  <c r="B110" i="93"/>
  <c r="E127" i="93"/>
  <c r="E135" i="93"/>
  <c r="E146" i="93"/>
  <c r="B159" i="93"/>
  <c r="E203" i="93"/>
  <c r="B209" i="93"/>
  <c r="E216" i="93"/>
  <c r="E229" i="93"/>
  <c r="B240" i="93"/>
  <c r="E246" i="93"/>
  <c r="E255" i="93"/>
  <c r="E268" i="93"/>
  <c r="B274" i="93"/>
  <c r="B286" i="93"/>
  <c r="E202" i="93"/>
  <c r="E267" i="93"/>
  <c r="E84" i="93"/>
  <c r="B91" i="93"/>
  <c r="E133" i="93"/>
  <c r="E157" i="93"/>
  <c r="E253" i="93"/>
  <c r="E83" i="93"/>
  <c r="B90" i="93"/>
  <c r="B109" i="93"/>
  <c r="E124" i="93"/>
  <c r="B131" i="93"/>
  <c r="E156" i="93"/>
  <c r="E243" i="93"/>
  <c r="E264" i="93"/>
  <c r="E252" i="93"/>
  <c r="B283" i="93"/>
  <c r="E123" i="93"/>
  <c r="B130" i="93"/>
  <c r="B142" i="93"/>
  <c r="E242" i="93"/>
  <c r="B251" i="93"/>
  <c r="E43" i="93"/>
  <c r="E122" i="93"/>
  <c r="E241" i="93"/>
  <c r="E185" i="93"/>
  <c r="E78" i="93"/>
  <c r="B38" i="93"/>
  <c r="B64" i="93"/>
  <c r="E55" i="93"/>
  <c r="E41" i="93"/>
  <c r="E31" i="93"/>
  <c r="E52" i="93"/>
  <c r="E63" i="93"/>
  <c r="E29" i="93"/>
  <c r="E58" i="93"/>
  <c r="B62" i="93"/>
  <c r="E19" i="93"/>
  <c r="E57" i="93"/>
  <c r="E56" i="93"/>
  <c r="E12" i="93"/>
  <c r="E37" i="93"/>
  <c r="E49" i="93"/>
  <c r="E16" i="93"/>
  <c r="E15" i="93"/>
  <c r="E40" i="93"/>
  <c r="E39" i="93"/>
  <c r="E61" i="93"/>
  <c r="E60" i="93"/>
  <c r="B54" i="93"/>
  <c r="E53" i="93"/>
  <c r="E59" i="93"/>
  <c r="B44" i="93"/>
  <c r="E51" i="93"/>
  <c r="E30" i="93"/>
  <c r="E26" i="93"/>
  <c r="B32" i="93"/>
  <c r="E25" i="93"/>
  <c r="E13" i="93"/>
  <c r="E27" i="93"/>
  <c r="E50" i="93"/>
  <c r="B47" i="93"/>
  <c r="E28" i="93"/>
  <c r="E18" i="93"/>
  <c r="E48" i="93"/>
  <c r="B42" i="93"/>
  <c r="E46" i="93"/>
  <c r="E45" i="93"/>
  <c r="E36" i="93"/>
  <c r="E22" i="93"/>
  <c r="E10" i="93"/>
  <c r="E35" i="93"/>
  <c r="B34" i="93"/>
  <c r="E33" i="93"/>
  <c r="E14" i="93"/>
  <c r="E24" i="93"/>
  <c r="E23" i="93"/>
  <c r="E21" i="93"/>
  <c r="E20" i="93"/>
  <c r="E6" i="93"/>
  <c r="E5" i="93"/>
  <c r="E4" i="93"/>
  <c r="E3" i="93"/>
  <c r="R218" i="92"/>
  <c r="R297" i="92"/>
  <c r="Q218" i="92"/>
  <c r="S155" i="92"/>
  <c r="Q156" i="92"/>
  <c r="S252" i="92"/>
  <c r="R278" i="92"/>
  <c r="R216" i="92"/>
  <c r="S154" i="92"/>
  <c r="R165" i="92"/>
  <c r="Q132" i="92"/>
  <c r="R215" i="92"/>
  <c r="R276" i="92"/>
  <c r="R203" i="92"/>
  <c r="Q195" i="92"/>
  <c r="S216" i="92"/>
  <c r="R202" i="92"/>
  <c r="S196" i="92"/>
  <c r="S140" i="92"/>
  <c r="R152" i="92"/>
  <c r="R195" i="92"/>
  <c r="Q278" i="92"/>
  <c r="R140" i="92"/>
  <c r="Q94" i="92"/>
  <c r="S202" i="92"/>
  <c r="R252" i="92"/>
  <c r="Q267" i="92"/>
  <c r="S106" i="92"/>
  <c r="R100" i="92"/>
  <c r="R243" i="92"/>
  <c r="Q244" i="92"/>
  <c r="R212" i="92"/>
  <c r="Q212" i="92"/>
  <c r="R282" i="92"/>
  <c r="Q282" i="92"/>
  <c r="R222" i="92"/>
  <c r="Q222" i="92"/>
  <c r="Q281" i="92"/>
  <c r="R281" i="92"/>
  <c r="R244" i="92"/>
  <c r="S282" i="92"/>
  <c r="S281" i="92"/>
  <c r="S222" i="92"/>
  <c r="R220" i="92"/>
  <c r="R200" i="92"/>
  <c r="S200" i="92"/>
  <c r="R294" i="92"/>
  <c r="S294" i="92"/>
  <c r="R198" i="92"/>
  <c r="Q198" i="92"/>
  <c r="S293" i="92"/>
  <c r="Q293" i="92"/>
  <c r="R293" i="92"/>
  <c r="Q233" i="92"/>
  <c r="R233" i="92"/>
  <c r="S233" i="92"/>
  <c r="Q232" i="92"/>
  <c r="R232" i="92"/>
  <c r="S232" i="92"/>
  <c r="Q257" i="92"/>
  <c r="S257" i="92"/>
  <c r="R257" i="92"/>
  <c r="R197" i="92"/>
  <c r="Q236" i="92"/>
  <c r="S256" i="92"/>
  <c r="Q256" i="92"/>
  <c r="R256" i="92"/>
  <c r="R208" i="92"/>
  <c r="Q208" i="92"/>
  <c r="S208" i="92"/>
  <c r="R196" i="92"/>
  <c r="S270" i="92"/>
  <c r="R269" i="92"/>
  <c r="Q269" i="92"/>
  <c r="R235" i="92"/>
  <c r="S235" i="92"/>
  <c r="R199" i="92"/>
  <c r="S199" i="92"/>
  <c r="Q199" i="92"/>
  <c r="R258" i="92"/>
  <c r="S258" i="92"/>
  <c r="R246" i="92"/>
  <c r="Q246" i="92"/>
  <c r="R234" i="92"/>
  <c r="S234" i="92"/>
  <c r="Q234" i="92"/>
  <c r="R210" i="92"/>
  <c r="S210" i="92"/>
  <c r="R209" i="92"/>
  <c r="S209" i="92"/>
  <c r="Q209" i="92"/>
  <c r="S292" i="92"/>
  <c r="Q292" i="92"/>
  <c r="R292" i="92"/>
  <c r="Q280" i="92"/>
  <c r="R280" i="92"/>
  <c r="Q235" i="92"/>
  <c r="S220" i="92"/>
  <c r="Q270" i="92"/>
  <c r="R268" i="92"/>
  <c r="Q268" i="92"/>
  <c r="R291" i="92"/>
  <c r="R207" i="92"/>
  <c r="Q255" i="92"/>
  <c r="Q254" i="92"/>
  <c r="R255" i="92"/>
  <c r="R228" i="92"/>
  <c r="R204" i="92"/>
  <c r="R267" i="92"/>
  <c r="Q291" i="92"/>
  <c r="Q207" i="92"/>
  <c r="R231" i="92"/>
  <c r="Q231" i="92"/>
  <c r="S228" i="92"/>
  <c r="R254" i="92"/>
  <c r="Q299" i="92"/>
  <c r="S299" i="92"/>
  <c r="Q287" i="92"/>
  <c r="S287" i="92"/>
  <c r="R287" i="92"/>
  <c r="Q263" i="92"/>
  <c r="R263" i="92"/>
  <c r="Q251" i="92"/>
  <c r="R251" i="92"/>
  <c r="Q227" i="92"/>
  <c r="R227" i="92"/>
  <c r="S227" i="92"/>
  <c r="Q191" i="92"/>
  <c r="S191" i="92"/>
  <c r="R191" i="92"/>
  <c r="S201" i="92"/>
  <c r="R201" i="92"/>
  <c r="R237" i="92"/>
  <c r="R283" i="92"/>
  <c r="Q283" i="92"/>
  <c r="R271" i="92"/>
  <c r="S271" i="92"/>
  <c r="R259" i="92"/>
  <c r="Q259" i="92"/>
  <c r="S259" i="92"/>
  <c r="R247" i="92"/>
  <c r="Q247" i="92"/>
  <c r="S247" i="92"/>
  <c r="R223" i="92"/>
  <c r="S223" i="92"/>
  <c r="Q223" i="92"/>
  <c r="R211" i="92"/>
  <c r="Q211" i="92"/>
  <c r="S236" i="92"/>
  <c r="S213" i="92"/>
  <c r="R214" i="92"/>
  <c r="Q297" i="92"/>
  <c r="Q271" i="92"/>
  <c r="Q200" i="92"/>
  <c r="Q274" i="92"/>
  <c r="R274" i="92"/>
  <c r="R155" i="92"/>
  <c r="S190" i="92"/>
  <c r="R190" i="92"/>
  <c r="Q190" i="92"/>
  <c r="R273" i="92"/>
  <c r="Q273" i="92"/>
  <c r="R225" i="92"/>
  <c r="Q225" i="92"/>
  <c r="S225" i="92"/>
  <c r="Q83" i="92"/>
  <c r="Q107" i="92"/>
  <c r="S211" i="92"/>
  <c r="Q295" i="92"/>
  <c r="Q73" i="92"/>
  <c r="R73" i="92"/>
  <c r="S22" i="92"/>
  <c r="Q22" i="92"/>
  <c r="R22" i="92"/>
  <c r="S23" i="92"/>
  <c r="R285" i="92"/>
  <c r="Q285" i="92"/>
  <c r="Q261" i="92"/>
  <c r="S261" i="92"/>
  <c r="R238" i="92"/>
  <c r="Q250" i="92"/>
  <c r="S119" i="92"/>
  <c r="R296" i="92"/>
  <c r="S296" i="92"/>
  <c r="R284" i="92"/>
  <c r="Q284" i="92"/>
  <c r="R260" i="92"/>
  <c r="S260" i="92"/>
  <c r="R248" i="92"/>
  <c r="Q248" i="92"/>
  <c r="R224" i="92"/>
  <c r="Q224" i="92"/>
  <c r="S224" i="92"/>
  <c r="Q296" i="92"/>
  <c r="Q37" i="92"/>
  <c r="S59" i="92"/>
  <c r="S275" i="92"/>
  <c r="S251" i="92"/>
  <c r="R299" i="92"/>
  <c r="S167" i="92"/>
  <c r="R167" i="92"/>
  <c r="Q131" i="92"/>
  <c r="S131" i="92"/>
  <c r="S71" i="92"/>
  <c r="R71" i="92"/>
  <c r="S35" i="92"/>
  <c r="Q35" i="92"/>
  <c r="R35" i="92"/>
  <c r="Q95" i="92"/>
  <c r="Q298" i="92"/>
  <c r="S298" i="92"/>
  <c r="S286" i="92"/>
  <c r="Q286" i="92"/>
  <c r="R286" i="92"/>
  <c r="Q262" i="92"/>
  <c r="S262" i="92"/>
  <c r="Q226" i="92"/>
  <c r="R226" i="92"/>
  <c r="S226" i="92"/>
  <c r="R272" i="92"/>
  <c r="Q272" i="92"/>
  <c r="S272" i="92"/>
  <c r="R261" i="92"/>
  <c r="Q249" i="92"/>
  <c r="Q61" i="92"/>
  <c r="S212" i="92"/>
  <c r="S49" i="92"/>
  <c r="Q23" i="92"/>
  <c r="R95" i="92"/>
  <c r="Q98" i="92"/>
  <c r="S295" i="92"/>
  <c r="S274" i="92"/>
  <c r="S250" i="92"/>
  <c r="R298" i="92"/>
  <c r="R275" i="92"/>
  <c r="Q238" i="92"/>
  <c r="R266" i="92"/>
  <c r="R230" i="92"/>
  <c r="R142" i="92"/>
  <c r="Q142" i="92"/>
  <c r="Q118" i="92"/>
  <c r="S118" i="92"/>
  <c r="R130" i="92"/>
  <c r="R177" i="92"/>
  <c r="Q177" i="92"/>
  <c r="S177" i="92"/>
  <c r="S141" i="92"/>
  <c r="R141" i="92"/>
  <c r="Q141" i="92"/>
  <c r="Q117" i="92"/>
  <c r="S117" i="92"/>
  <c r="S93" i="92"/>
  <c r="Q93" i="92"/>
  <c r="R129" i="92"/>
  <c r="S242" i="92"/>
  <c r="Q242" i="92"/>
  <c r="R242" i="92"/>
  <c r="Q230" i="92"/>
  <c r="Q188" i="92"/>
  <c r="S188" i="92"/>
  <c r="S301" i="92"/>
  <c r="Q301" i="92"/>
  <c r="S277" i="92"/>
  <c r="Q277" i="92"/>
  <c r="S265" i="92"/>
  <c r="Q265" i="92"/>
  <c r="S253" i="92"/>
  <c r="Q253" i="92"/>
  <c r="S241" i="92"/>
  <c r="Q241" i="92"/>
  <c r="R241" i="92"/>
  <c r="S229" i="92"/>
  <c r="Q229" i="92"/>
  <c r="S217" i="92"/>
  <c r="Q217" i="92"/>
  <c r="S205" i="92"/>
  <c r="Q205" i="92"/>
  <c r="S193" i="92"/>
  <c r="Q193" i="92"/>
  <c r="R193" i="92"/>
  <c r="R301" i="92"/>
  <c r="Q302" i="92"/>
  <c r="Q206" i="92"/>
  <c r="S290" i="92"/>
  <c r="Q290" i="92"/>
  <c r="S194" i="92"/>
  <c r="Q194" i="92"/>
  <c r="R194" i="92"/>
  <c r="R302" i="92"/>
  <c r="Q266" i="92"/>
  <c r="Q176" i="92"/>
  <c r="S176" i="92"/>
  <c r="R18" i="92"/>
  <c r="S129" i="92"/>
  <c r="R166" i="92"/>
  <c r="Q130" i="92"/>
  <c r="Q288" i="92"/>
  <c r="R288" i="92"/>
  <c r="Q240" i="92"/>
  <c r="R240" i="92"/>
  <c r="Q192" i="92"/>
  <c r="R192" i="92"/>
  <c r="S276" i="92"/>
  <c r="S204" i="92"/>
  <c r="R300" i="92"/>
  <c r="R206" i="92"/>
  <c r="R157" i="92"/>
  <c r="Q258" i="92"/>
  <c r="Q210" i="92"/>
  <c r="S180" i="92"/>
  <c r="R124" i="92"/>
  <c r="Q185" i="92"/>
  <c r="S144" i="92"/>
  <c r="R120" i="92"/>
  <c r="Q184" i="92"/>
  <c r="S143" i="92"/>
  <c r="R180" i="92"/>
  <c r="R144" i="92"/>
  <c r="R118" i="92"/>
  <c r="S142" i="92"/>
  <c r="R172" i="92"/>
  <c r="R143" i="92"/>
  <c r="R117" i="92"/>
  <c r="Q179" i="92"/>
  <c r="Q112" i="92"/>
  <c r="S115" i="92"/>
  <c r="R168" i="92"/>
  <c r="Q178" i="92"/>
  <c r="Q108" i="92"/>
  <c r="Q136" i="92"/>
  <c r="S168" i="92"/>
  <c r="R115" i="92"/>
  <c r="S185" i="92"/>
  <c r="S108" i="92"/>
  <c r="S159" i="92"/>
  <c r="Q159" i="92"/>
  <c r="R33" i="92"/>
  <c r="R133" i="92"/>
  <c r="Q133" i="92"/>
  <c r="S121" i="92"/>
  <c r="R121" i="92"/>
  <c r="Q121" i="92"/>
  <c r="S109" i="92"/>
  <c r="R109" i="92"/>
  <c r="S157" i="92"/>
  <c r="Q169" i="92"/>
  <c r="Q46" i="92"/>
  <c r="R46" i="92"/>
  <c r="R32" i="92"/>
  <c r="S133" i="92"/>
  <c r="R187" i="92"/>
  <c r="R159" i="92"/>
  <c r="S123" i="92"/>
  <c r="R123" i="92"/>
  <c r="S110" i="92"/>
  <c r="Q110" i="92"/>
  <c r="Q170" i="92"/>
  <c r="Q69" i="92"/>
  <c r="S69" i="92"/>
  <c r="Q21" i="92"/>
  <c r="S21" i="92"/>
  <c r="R56" i="92"/>
  <c r="Q56" i="92"/>
  <c r="R110" i="92"/>
  <c r="Q183" i="92"/>
  <c r="Q109" i="92"/>
  <c r="Q90" i="92"/>
  <c r="S90" i="92"/>
  <c r="Q42" i="92"/>
  <c r="R42" i="92"/>
  <c r="R78" i="92"/>
  <c r="S175" i="92"/>
  <c r="R175" i="92"/>
  <c r="S135" i="92"/>
  <c r="R135" i="92"/>
  <c r="Q135" i="92"/>
  <c r="Q123" i="92"/>
  <c r="S134" i="92"/>
  <c r="R134" i="92"/>
  <c r="Q134" i="92"/>
  <c r="Q163" i="92"/>
  <c r="R163" i="92"/>
  <c r="Q151" i="92"/>
  <c r="S151" i="92"/>
  <c r="R151" i="92"/>
  <c r="Q139" i="92"/>
  <c r="S139" i="92"/>
  <c r="R139" i="92"/>
  <c r="Q127" i="92"/>
  <c r="S127" i="92"/>
  <c r="S103" i="92"/>
  <c r="R103" i="92"/>
  <c r="Q171" i="92"/>
  <c r="S182" i="92"/>
  <c r="Q182" i="92"/>
  <c r="R146" i="92"/>
  <c r="Q146" i="92"/>
  <c r="R186" i="92"/>
  <c r="Q186" i="92"/>
  <c r="R174" i="92"/>
  <c r="Q174" i="92"/>
  <c r="S174" i="92"/>
  <c r="R162" i="92"/>
  <c r="Q162" i="92"/>
  <c r="R150" i="92"/>
  <c r="S150" i="92"/>
  <c r="R138" i="92"/>
  <c r="S138" i="92"/>
  <c r="Q138" i="92"/>
  <c r="R126" i="92"/>
  <c r="S126" i="92"/>
  <c r="R114" i="92"/>
  <c r="Q114" i="92"/>
  <c r="R102" i="92"/>
  <c r="Q102" i="92"/>
  <c r="S102" i="92"/>
  <c r="S170" i="92"/>
  <c r="S145" i="92"/>
  <c r="R171" i="92"/>
  <c r="R122" i="92"/>
  <c r="S122" i="92"/>
  <c r="R183" i="92"/>
  <c r="Q20" i="92"/>
  <c r="S20" i="92"/>
  <c r="R20" i="92"/>
  <c r="R111" i="92"/>
  <c r="Q111" i="92"/>
  <c r="R69" i="92"/>
  <c r="R173" i="92"/>
  <c r="Q173" i="92"/>
  <c r="R161" i="92"/>
  <c r="Q161" i="92"/>
  <c r="R149" i="92"/>
  <c r="Q149" i="92"/>
  <c r="R137" i="92"/>
  <c r="S137" i="92"/>
  <c r="R125" i="92"/>
  <c r="S125" i="92"/>
  <c r="R113" i="92"/>
  <c r="S113" i="92"/>
  <c r="R101" i="92"/>
  <c r="Q101" i="92"/>
  <c r="S98" i="92"/>
  <c r="R169" i="92"/>
  <c r="R127" i="92"/>
  <c r="R99" i="92"/>
  <c r="Q126" i="92"/>
  <c r="S147" i="92"/>
  <c r="R147" i="92"/>
  <c r="Q147" i="92"/>
  <c r="Q158" i="92"/>
  <c r="S158" i="92"/>
  <c r="Q68" i="92"/>
  <c r="S68" i="92"/>
  <c r="R182" i="92"/>
  <c r="R68" i="92"/>
  <c r="S163" i="92"/>
  <c r="R145" i="92"/>
  <c r="R97" i="92"/>
  <c r="Q99" i="92"/>
  <c r="R184" i="92"/>
  <c r="R112" i="92"/>
  <c r="Q124" i="92"/>
  <c r="Q148" i="92"/>
  <c r="Q60" i="92"/>
  <c r="R107" i="92"/>
  <c r="Q119" i="92"/>
  <c r="R37" i="92"/>
  <c r="S152" i="92"/>
  <c r="R164" i="92"/>
  <c r="R148" i="92"/>
  <c r="R92" i="92"/>
  <c r="Q160" i="92"/>
  <c r="R136" i="92"/>
  <c r="R179" i="92"/>
  <c r="S36" i="92"/>
  <c r="R36" i="92"/>
  <c r="Q40" i="92"/>
  <c r="S164" i="92"/>
  <c r="S92" i="92"/>
  <c r="R176" i="92"/>
  <c r="R160" i="92"/>
  <c r="R104" i="92"/>
  <c r="Q172" i="92"/>
  <c r="Q100" i="92"/>
  <c r="Q59" i="92"/>
  <c r="Q88" i="92"/>
  <c r="S80" i="92"/>
  <c r="S57" i="92"/>
  <c r="R84" i="92"/>
  <c r="R30" i="92"/>
  <c r="Q76" i="92"/>
  <c r="Q52" i="92"/>
  <c r="S73" i="92"/>
  <c r="S56" i="92"/>
  <c r="R83" i="92"/>
  <c r="R58" i="92"/>
  <c r="R25" i="92"/>
  <c r="Q49" i="92"/>
  <c r="S88" i="92"/>
  <c r="S61" i="92"/>
  <c r="Q85" i="92"/>
  <c r="Q58" i="92"/>
  <c r="Q25" i="92"/>
  <c r="S40" i="92"/>
  <c r="S72" i="92"/>
  <c r="R85" i="92"/>
  <c r="S32" i="92"/>
  <c r="R82" i="92"/>
  <c r="Q71" i="92"/>
  <c r="Q47" i="92"/>
  <c r="S54" i="92"/>
  <c r="R81" i="92"/>
  <c r="S64" i="92"/>
  <c r="S70" i="92"/>
  <c r="S52" i="92"/>
  <c r="S24" i="92"/>
  <c r="R80" i="92"/>
  <c r="R21" i="92"/>
  <c r="Q26" i="92"/>
  <c r="R63" i="92"/>
  <c r="R48" i="92"/>
  <c r="Q24" i="92"/>
  <c r="S84" i="92"/>
  <c r="R62" i="92"/>
  <c r="Q39" i="92"/>
  <c r="S81" i="92"/>
  <c r="S66" i="92"/>
  <c r="S48" i="92"/>
  <c r="S33" i="92"/>
  <c r="S18" i="92"/>
  <c r="R74" i="92"/>
  <c r="R44" i="92"/>
  <c r="R26" i="92"/>
  <c r="Q70" i="92"/>
  <c r="Q36" i="92"/>
  <c r="Q87" i="92"/>
  <c r="Q72" i="92"/>
  <c r="Q38" i="92"/>
  <c r="Q79" i="92"/>
  <c r="R79" i="92"/>
  <c r="Q51" i="92"/>
  <c r="R60" i="92"/>
  <c r="R27" i="92"/>
  <c r="Q86" i="92"/>
  <c r="Q19" i="92"/>
  <c r="S79" i="92"/>
  <c r="Q27" i="92"/>
  <c r="Q75" i="92"/>
  <c r="Q74" i="92"/>
  <c r="Q55" i="92"/>
  <c r="R55" i="92"/>
  <c r="Q31" i="92"/>
  <c r="R31" i="92"/>
  <c r="S31" i="92"/>
  <c r="R87" i="92"/>
  <c r="R57" i="92"/>
  <c r="R39" i="92"/>
  <c r="Q50" i="92"/>
  <c r="R89" i="92"/>
  <c r="S89" i="92"/>
  <c r="R77" i="92"/>
  <c r="S77" i="92"/>
  <c r="R65" i="92"/>
  <c r="S65" i="92"/>
  <c r="R53" i="92"/>
  <c r="S53" i="92"/>
  <c r="R41" i="92"/>
  <c r="S41" i="92"/>
  <c r="S78" i="92"/>
  <c r="S45" i="92"/>
  <c r="S30" i="92"/>
  <c r="R86" i="92"/>
  <c r="R38" i="92"/>
  <c r="Q82" i="92"/>
  <c r="Q64" i="92"/>
  <c r="R51" i="92"/>
  <c r="R50" i="92"/>
  <c r="R75" i="92"/>
  <c r="R45" i="92"/>
  <c r="S76" i="92"/>
  <c r="S44" i="92"/>
  <c r="S28" i="92"/>
  <c r="R54" i="92"/>
  <c r="Q63" i="92"/>
  <c r="Q28" i="92"/>
  <c r="Q221" i="92" l="1"/>
  <c r="R221" i="92"/>
  <c r="Q279" i="92"/>
  <c r="R279" i="92"/>
  <c r="R91" i="92"/>
  <c r="Q91" i="92"/>
  <c r="Q67" i="92"/>
  <c r="R67" i="92"/>
  <c r="Q181" i="92"/>
  <c r="R43" i="92"/>
  <c r="R34" i="92"/>
  <c r="S34" i="92"/>
  <c r="S29" i="92"/>
  <c r="R29" i="92"/>
  <c r="M404" i="92"/>
  <c r="N404" i="92" s="1"/>
  <c r="L404" i="92"/>
  <c r="R316" i="92"/>
  <c r="R289" i="92"/>
  <c r="Q289" i="92"/>
  <c r="Q43" i="92"/>
  <c r="R181" i="92"/>
  <c r="R219" i="92"/>
  <c r="Q219" i="92"/>
  <c r="R304" i="92"/>
  <c r="S304" i="92"/>
  <c r="R19" i="92"/>
  <c r="S323" i="92"/>
  <c r="R128" i="92"/>
  <c r="S128" i="92"/>
  <c r="S116" i="92"/>
  <c r="S239" i="92"/>
  <c r="Q338" i="92"/>
  <c r="S316" i="92"/>
  <c r="R401" i="92"/>
  <c r="Q239" i="92"/>
  <c r="S338" i="92"/>
  <c r="R116" i="92"/>
  <c r="Q401" i="92"/>
  <c r="S307" i="92"/>
  <c r="Q323" i="92"/>
  <c r="F288" i="93"/>
  <c r="F195" i="93"/>
  <c r="F129" i="93"/>
  <c r="R245" i="92"/>
  <c r="S245" i="92"/>
  <c r="R307" i="92"/>
  <c r="C401" i="92"/>
  <c r="C19" i="92"/>
  <c r="S394" i="92"/>
  <c r="Q345" i="92"/>
  <c r="R345" i="92"/>
  <c r="R394" i="92"/>
  <c r="C307" i="92"/>
  <c r="C394" i="92"/>
  <c r="C5" i="92" l="1"/>
  <c r="U12" i="92"/>
  <c r="U17" i="92"/>
  <c r="U16" i="92"/>
  <c r="R16" i="92" l="1"/>
  <c r="Q16" i="92"/>
  <c r="S16" i="92"/>
  <c r="S12" i="92"/>
  <c r="Q12" i="92"/>
  <c r="R12" i="92"/>
  <c r="E4" i="92"/>
  <c r="U11" i="92"/>
  <c r="E6" i="92"/>
  <c r="E9" i="92"/>
  <c r="R17" i="92"/>
  <c r="Q17" i="92"/>
  <c r="S17" i="92"/>
  <c r="E14" i="92"/>
  <c r="U15" i="92"/>
  <c r="U4" i="92"/>
  <c r="C15" i="92"/>
  <c r="E13" i="92"/>
  <c r="E8" i="92"/>
  <c r="U10" i="92"/>
  <c r="U6" i="92"/>
  <c r="U9" i="92"/>
  <c r="E7" i="92"/>
  <c r="U14" i="92"/>
  <c r="E5" i="92"/>
  <c r="E16" i="92"/>
  <c r="E12" i="92"/>
  <c r="U13" i="92"/>
  <c r="U8" i="92"/>
  <c r="E17" i="92"/>
  <c r="E15" i="92"/>
  <c r="E10" i="92"/>
  <c r="E11" i="92"/>
  <c r="U7" i="92"/>
  <c r="C8" i="92"/>
  <c r="C4" i="92"/>
  <c r="U5" i="92"/>
  <c r="G57" i="47"/>
  <c r="Q56" i="47"/>
  <c r="R56" i="47" s="1"/>
  <c r="O5" i="92" l="1"/>
  <c r="O404" i="92"/>
  <c r="O304" i="92"/>
  <c r="O318" i="92"/>
  <c r="O402" i="92"/>
  <c r="O386" i="92"/>
  <c r="O91" i="92"/>
  <c r="O189" i="92"/>
  <c r="O302" i="92"/>
  <c r="O303" i="92"/>
  <c r="O403" i="92"/>
  <c r="O352" i="92"/>
  <c r="O305" i="92"/>
  <c r="O401" i="92"/>
  <c r="O398" i="92"/>
  <c r="O388" i="92"/>
  <c r="O400" i="92"/>
  <c r="O390" i="92"/>
  <c r="O391" i="92"/>
  <c r="O392" i="92"/>
  <c r="O395" i="92"/>
  <c r="O396" i="92"/>
  <c r="O397" i="92"/>
  <c r="O393" i="92"/>
  <c r="O399" i="92"/>
  <c r="O387" i="92"/>
  <c r="O394" i="92"/>
  <c r="O389" i="92"/>
  <c r="O362" i="92"/>
  <c r="O374" i="92"/>
  <c r="O364" i="92"/>
  <c r="O376" i="92"/>
  <c r="O353" i="92"/>
  <c r="O365" i="92"/>
  <c r="O377" i="92"/>
  <c r="O354" i="92"/>
  <c r="O366" i="92"/>
  <c r="O378" i="92"/>
  <c r="O355" i="92"/>
  <c r="O367" i="92"/>
  <c r="O379" i="92"/>
  <c r="O356" i="92"/>
  <c r="O368" i="92"/>
  <c r="O380" i="92"/>
  <c r="O357" i="92"/>
  <c r="O369" i="92"/>
  <c r="O381" i="92"/>
  <c r="O358" i="92"/>
  <c r="O370" i="92"/>
  <c r="O382" i="92"/>
  <c r="O373" i="92"/>
  <c r="O385" i="92"/>
  <c r="O360" i="92"/>
  <c r="O372" i="92"/>
  <c r="O384" i="92"/>
  <c r="O361" i="92"/>
  <c r="O375" i="92"/>
  <c r="O383" i="92"/>
  <c r="O363" i="92"/>
  <c r="O371" i="92"/>
  <c r="O359" i="92"/>
  <c r="O329" i="92"/>
  <c r="O341" i="92"/>
  <c r="O330" i="92"/>
  <c r="O342" i="92"/>
  <c r="O319" i="92"/>
  <c r="O331" i="92"/>
  <c r="O343" i="92"/>
  <c r="O320" i="92"/>
  <c r="O332" i="92"/>
  <c r="O344" i="92"/>
  <c r="O321" i="92"/>
  <c r="O333" i="92"/>
  <c r="O345" i="92"/>
  <c r="O322" i="92"/>
  <c r="O334" i="92"/>
  <c r="O323" i="92"/>
  <c r="O335" i="92"/>
  <c r="O347" i="92"/>
  <c r="O340" i="92"/>
  <c r="O324" i="92"/>
  <c r="O336" i="92"/>
  <c r="O348" i="92"/>
  <c r="O325" i="92"/>
  <c r="O337" i="92"/>
  <c r="O328" i="92"/>
  <c r="O327" i="92"/>
  <c r="O339" i="92"/>
  <c r="O351" i="92"/>
  <c r="O350" i="92"/>
  <c r="O346" i="92"/>
  <c r="O338" i="92"/>
  <c r="O326" i="92"/>
  <c r="O349" i="92"/>
  <c r="O315" i="92"/>
  <c r="O316" i="92"/>
  <c r="O317" i="92"/>
  <c r="O306" i="92"/>
  <c r="O307" i="92"/>
  <c r="O309" i="92"/>
  <c r="O313" i="92"/>
  <c r="O311" i="92"/>
  <c r="O312" i="92"/>
  <c r="O310" i="92"/>
  <c r="O308" i="92"/>
  <c r="O314" i="92"/>
  <c r="O17" i="92"/>
  <c r="C10" i="92"/>
  <c r="O6" i="92"/>
  <c r="R6" i="92"/>
  <c r="Q6" i="92"/>
  <c r="S6" i="92"/>
  <c r="C14" i="92"/>
  <c r="Q10" i="92"/>
  <c r="S10" i="92"/>
  <c r="R10" i="92"/>
  <c r="C17" i="92"/>
  <c r="R8" i="92"/>
  <c r="Q8" i="92"/>
  <c r="S8" i="92"/>
  <c r="S14" i="92"/>
  <c r="R14" i="92"/>
  <c r="Q14" i="92"/>
  <c r="O8" i="92"/>
  <c r="R7" i="92"/>
  <c r="Q7" i="92"/>
  <c r="S7" i="92"/>
  <c r="O10" i="92"/>
  <c r="S13" i="92"/>
  <c r="R13" i="92"/>
  <c r="Q13" i="92"/>
  <c r="C9" i="92"/>
  <c r="C6" i="92"/>
  <c r="O12" i="92"/>
  <c r="C11" i="92"/>
  <c r="O201" i="92"/>
  <c r="O226" i="92"/>
  <c r="O200" i="92"/>
  <c r="O289" i="92"/>
  <c r="O212" i="92"/>
  <c r="O277" i="92"/>
  <c r="O294" i="92"/>
  <c r="O268" i="92"/>
  <c r="O259" i="92"/>
  <c r="O279" i="92"/>
  <c r="O159" i="92"/>
  <c r="O162" i="92"/>
  <c r="O135" i="92"/>
  <c r="O169" i="92"/>
  <c r="O114" i="92"/>
  <c r="O157" i="92"/>
  <c r="O106" i="92"/>
  <c r="O179" i="92"/>
  <c r="O72" i="92"/>
  <c r="O44" i="92"/>
  <c r="O19" i="92"/>
  <c r="O62" i="92"/>
  <c r="O31" i="92"/>
  <c r="O88" i="92"/>
  <c r="O213" i="92"/>
  <c r="O238" i="92"/>
  <c r="O241" i="92"/>
  <c r="O224" i="92"/>
  <c r="O255" i="92"/>
  <c r="O278" i="92"/>
  <c r="O266" i="92"/>
  <c r="O221" i="92"/>
  <c r="O245" i="92"/>
  <c r="O232" i="92"/>
  <c r="O173" i="92"/>
  <c r="O176" i="92"/>
  <c r="O149" i="92"/>
  <c r="O183" i="92"/>
  <c r="O152" i="92"/>
  <c r="O93" i="92"/>
  <c r="O167" i="92"/>
  <c r="O130" i="92"/>
  <c r="O84" i="92"/>
  <c r="O64" i="92"/>
  <c r="O75" i="92"/>
  <c r="O78" i="92"/>
  <c r="O67" i="92"/>
  <c r="O59" i="92"/>
  <c r="O36" i="92"/>
  <c r="O225" i="92"/>
  <c r="O250" i="92"/>
  <c r="O243" i="92"/>
  <c r="O254" i="92"/>
  <c r="O292" i="92"/>
  <c r="O235" i="92"/>
  <c r="O283" i="92"/>
  <c r="O211" i="92"/>
  <c r="O251" i="92"/>
  <c r="O187" i="92"/>
  <c r="O136" i="92"/>
  <c r="O163" i="92"/>
  <c r="O112" i="92"/>
  <c r="O185" i="92"/>
  <c r="O126" i="92"/>
  <c r="O107" i="92"/>
  <c r="O168" i="92"/>
  <c r="O80" i="92"/>
  <c r="O29" i="92"/>
  <c r="O20" i="92"/>
  <c r="O89" i="92"/>
  <c r="O23" i="92"/>
  <c r="O237" i="92"/>
  <c r="O262" i="92"/>
  <c r="O288" i="92"/>
  <c r="O291" i="92"/>
  <c r="O193" i="92"/>
  <c r="O192" i="92"/>
  <c r="O203" i="92"/>
  <c r="O198" i="92"/>
  <c r="O287" i="92"/>
  <c r="O257" i="92"/>
  <c r="O102" i="92"/>
  <c r="O164" i="92"/>
  <c r="O177" i="92"/>
  <c r="O182" i="92"/>
  <c r="O94" i="92"/>
  <c r="O158" i="92"/>
  <c r="O180" i="92"/>
  <c r="O132" i="92"/>
  <c r="O25" i="92"/>
  <c r="O45" i="92"/>
  <c r="O81" i="92"/>
  <c r="O40" i="92"/>
  <c r="O46" i="92"/>
  <c r="O57" i="92"/>
  <c r="O249" i="92"/>
  <c r="O274" i="92"/>
  <c r="O290" i="92"/>
  <c r="O300" i="92"/>
  <c r="O234" i="92"/>
  <c r="O229" i="92"/>
  <c r="O265" i="92"/>
  <c r="O295" i="92"/>
  <c r="O275" i="92"/>
  <c r="O227" i="92"/>
  <c r="O116" i="92"/>
  <c r="O103" i="92"/>
  <c r="O92" i="92"/>
  <c r="O128" i="92"/>
  <c r="O165" i="92"/>
  <c r="O172" i="92"/>
  <c r="O119" i="92"/>
  <c r="O142" i="92"/>
  <c r="O37" i="92"/>
  <c r="O65" i="92"/>
  <c r="O51" i="92"/>
  <c r="O56" i="92"/>
  <c r="O83" i="92"/>
  <c r="O69" i="92"/>
  <c r="O86" i="92"/>
  <c r="O261" i="92"/>
  <c r="O286" i="92"/>
  <c r="O242" i="92"/>
  <c r="O230" i="92"/>
  <c r="O195" i="92"/>
  <c r="O301" i="92"/>
  <c r="O222" i="92"/>
  <c r="O281" i="92"/>
  <c r="O197" i="92"/>
  <c r="O293" i="92"/>
  <c r="O146" i="92"/>
  <c r="O117" i="92"/>
  <c r="O122" i="92"/>
  <c r="O140" i="92"/>
  <c r="O166" i="92"/>
  <c r="O99" i="92"/>
  <c r="O108" i="92"/>
  <c r="O143" i="92"/>
  <c r="O49" i="92"/>
  <c r="O50" i="92"/>
  <c r="O87" i="92"/>
  <c r="O76" i="92"/>
  <c r="O58" i="92"/>
  <c r="O21" i="92"/>
  <c r="O60" i="92"/>
  <c r="O273" i="92"/>
  <c r="O298" i="92"/>
  <c r="O260" i="92"/>
  <c r="O272" i="92"/>
  <c r="O208" i="92"/>
  <c r="O258" i="92"/>
  <c r="O223" i="92"/>
  <c r="O220" i="92"/>
  <c r="O160" i="92"/>
  <c r="O133" i="92"/>
  <c r="O150" i="92"/>
  <c r="O110" i="92"/>
  <c r="O109" i="92"/>
  <c r="O137" i="92"/>
  <c r="O155" i="92"/>
  <c r="O156" i="92"/>
  <c r="O61" i="92"/>
  <c r="O66" i="92"/>
  <c r="O55" i="92"/>
  <c r="O27" i="92"/>
  <c r="O53" i="92"/>
  <c r="O70" i="92"/>
  <c r="O263" i="92"/>
  <c r="O285" i="92"/>
  <c r="O216" i="92"/>
  <c r="O284" i="92"/>
  <c r="O194" i="92"/>
  <c r="O209" i="92"/>
  <c r="O207" i="92"/>
  <c r="O246" i="92"/>
  <c r="O269" i="92"/>
  <c r="O199" i="92"/>
  <c r="O239" i="92"/>
  <c r="O174" i="92"/>
  <c r="O147" i="92"/>
  <c r="O97" i="92"/>
  <c r="O113" i="92"/>
  <c r="O181" i="92"/>
  <c r="O170" i="92"/>
  <c r="O95" i="92"/>
  <c r="O131" i="92"/>
  <c r="O73" i="92"/>
  <c r="O18" i="92"/>
  <c r="O41" i="92"/>
  <c r="O43" i="92"/>
  <c r="O22" i="92"/>
  <c r="O82" i="92"/>
  <c r="O42" i="92"/>
  <c r="O297" i="92"/>
  <c r="O231" i="92"/>
  <c r="O204" i="92"/>
  <c r="O240" i="92"/>
  <c r="O252" i="92"/>
  <c r="O236" i="92"/>
  <c r="O218" i="92"/>
  <c r="O233" i="92"/>
  <c r="O280" i="92"/>
  <c r="O101" i="92"/>
  <c r="O188" i="92"/>
  <c r="O161" i="92"/>
  <c r="O111" i="92"/>
  <c r="O151" i="92"/>
  <c r="O123" i="92"/>
  <c r="O100" i="92"/>
  <c r="O154" i="92"/>
  <c r="O144" i="92"/>
  <c r="O85" i="92"/>
  <c r="O38" i="92"/>
  <c r="O39" i="92"/>
  <c r="O63" i="92"/>
  <c r="O47" i="92"/>
  <c r="O33" i="92"/>
  <c r="O205" i="92"/>
  <c r="O282" i="92"/>
  <c r="O228" i="92"/>
  <c r="O215" i="92"/>
  <c r="O145" i="92"/>
  <c r="O121" i="92"/>
  <c r="O98" i="92"/>
  <c r="O124" i="92"/>
  <c r="O90" i="92"/>
  <c r="O190" i="92"/>
  <c r="O264" i="92"/>
  <c r="O267" i="92"/>
  <c r="O210" i="92"/>
  <c r="O219" i="92"/>
  <c r="O276" i="92"/>
  <c r="O191" i="92"/>
  <c r="O244" i="92"/>
  <c r="O299" i="92"/>
  <c r="O115" i="92"/>
  <c r="O104" i="92"/>
  <c r="O175" i="92"/>
  <c r="O125" i="92"/>
  <c r="O184" i="92"/>
  <c r="O186" i="92"/>
  <c r="O138" i="92"/>
  <c r="O178" i="92"/>
  <c r="O24" i="92"/>
  <c r="O32" i="92"/>
  <c r="O54" i="92"/>
  <c r="O77" i="92"/>
  <c r="O79" i="92"/>
  <c r="O35" i="92"/>
  <c r="O34" i="92"/>
  <c r="O296" i="92"/>
  <c r="O118" i="92"/>
  <c r="O71" i="92"/>
  <c r="O202" i="92"/>
  <c r="O248" i="92"/>
  <c r="O206" i="92"/>
  <c r="O253" i="92"/>
  <c r="O256" i="92"/>
  <c r="O271" i="92"/>
  <c r="O196" i="92"/>
  <c r="O247" i="92"/>
  <c r="O217" i="92"/>
  <c r="O129" i="92"/>
  <c r="O134" i="92"/>
  <c r="O105" i="92"/>
  <c r="O139" i="92"/>
  <c r="O127" i="92"/>
  <c r="O141" i="92"/>
  <c r="O171" i="92"/>
  <c r="O96" i="92"/>
  <c r="O48" i="92"/>
  <c r="O68" i="92"/>
  <c r="O74" i="92"/>
  <c r="O26" i="92"/>
  <c r="O30" i="92"/>
  <c r="O52" i="92"/>
  <c r="O214" i="92"/>
  <c r="O270" i="92"/>
  <c r="O148" i="92"/>
  <c r="O153" i="92"/>
  <c r="O120" i="92"/>
  <c r="O28" i="92"/>
  <c r="C7" i="92"/>
  <c r="O15" i="92"/>
  <c r="O14" i="92"/>
  <c r="C12" i="92"/>
  <c r="O11" i="92"/>
  <c r="O7" i="92"/>
  <c r="Q9" i="92"/>
  <c r="S9" i="92"/>
  <c r="R9" i="92"/>
  <c r="O13" i="92"/>
  <c r="C16" i="92"/>
  <c r="C13" i="92"/>
  <c r="R15" i="92"/>
  <c r="Q15" i="92"/>
  <c r="S15" i="92"/>
  <c r="O9" i="92"/>
  <c r="O16" i="92"/>
  <c r="S11" i="92"/>
  <c r="R11" i="92"/>
  <c r="Q11" i="92"/>
  <c r="G7" i="101" l="1"/>
  <c r="Q11" i="101" l="1"/>
  <c r="L51" i="47" l="1"/>
  <c r="L45" i="47"/>
  <c r="L39" i="47"/>
  <c r="L33" i="47"/>
  <c r="L27" i="47"/>
  <c r="L21" i="47"/>
  <c r="L12" i="47"/>
  <c r="L54" i="47"/>
  <c r="L48" i="47"/>
  <c r="L42" i="47"/>
  <c r="L36" i="47"/>
  <c r="L30" i="47"/>
  <c r="L24" i="47"/>
  <c r="L18" i="47"/>
  <c r="L15" i="47"/>
  <c r="L9" i="47"/>
  <c r="L6" i="47"/>
  <c r="L57" i="47" l="1"/>
  <c r="R57" i="47" s="1"/>
  <c r="B5" i="92"/>
  <c r="B4" i="92"/>
  <c r="T4" i="92"/>
  <c r="T5" i="92"/>
  <c r="H4" i="92"/>
  <c r="H5" i="92"/>
  <c r="Q57" i="47" l="1"/>
  <c r="S5" i="92"/>
  <c r="R5" i="92"/>
  <c r="Q5" i="92"/>
  <c r="S4" i="92"/>
  <c r="R4" i="92"/>
  <c r="Q4" i="92"/>
  <c r="M46" i="47" l="1"/>
  <c r="M40" i="47"/>
  <c r="M13" i="47"/>
  <c r="M16" i="47"/>
  <c r="M22" i="47"/>
  <c r="N52" i="47"/>
  <c r="O49" i="47"/>
  <c r="K31" i="47"/>
  <c r="H52" i="47"/>
  <c r="K49" i="47"/>
  <c r="I43" i="47"/>
  <c r="P49" i="47"/>
  <c r="I49" i="47"/>
  <c r="H43" i="47"/>
  <c r="O19" i="47"/>
  <c r="H40" i="47"/>
  <c r="O40" i="47"/>
  <c r="K40" i="47"/>
  <c r="K52" i="47"/>
  <c r="P10" i="47"/>
  <c r="M43" i="47"/>
  <c r="K46" i="47"/>
  <c r="O10" i="47"/>
  <c r="K37" i="47"/>
  <c r="M49" i="47"/>
  <c r="M10" i="47"/>
  <c r="H37" i="47"/>
  <c r="K34" i="47"/>
  <c r="J31" i="47"/>
  <c r="O52" i="47"/>
  <c r="H46" i="47"/>
  <c r="I37" i="47"/>
  <c r="J43" i="47"/>
  <c r="M37" i="47"/>
  <c r="P19" i="47"/>
  <c r="I34" i="47"/>
  <c r="H34" i="47"/>
  <c r="P37" i="47"/>
  <c r="J49" i="47"/>
  <c r="P43" i="47"/>
  <c r="J37" i="47"/>
  <c r="I40" i="47"/>
  <c r="O37" i="47"/>
  <c r="J52" i="47"/>
  <c r="H31" i="47"/>
  <c r="J46" i="47"/>
  <c r="O34" i="47"/>
  <c r="P16" i="47"/>
  <c r="M19" i="47"/>
  <c r="O46" i="47"/>
  <c r="P34" i="47"/>
  <c r="J40" i="47"/>
  <c r="I31" i="47"/>
  <c r="I46" i="47"/>
  <c r="K43" i="47"/>
  <c r="O16" i="47"/>
  <c r="P46" i="47"/>
  <c r="H49" i="47"/>
  <c r="P52" i="47"/>
  <c r="P40" i="47"/>
  <c r="J34" i="47"/>
  <c r="I52" i="47"/>
  <c r="H5" i="101" l="1"/>
  <c r="P25" i="101"/>
  <c r="K25" i="101"/>
  <c r="K10" i="101"/>
  <c r="K20" i="101"/>
  <c r="K15" i="101"/>
  <c r="K5" i="101"/>
  <c r="P20" i="101"/>
  <c r="P10" i="101"/>
  <c r="I25" i="101"/>
  <c r="I15" i="101"/>
  <c r="N25" i="101"/>
  <c r="M10" i="101"/>
  <c r="O25" i="101"/>
  <c r="M20" i="101"/>
  <c r="H15" i="101"/>
  <c r="H25" i="101"/>
  <c r="J5" i="101"/>
  <c r="J20" i="101"/>
  <c r="J10" i="101"/>
  <c r="J25" i="101"/>
  <c r="J15" i="101"/>
  <c r="H10" i="101"/>
  <c r="I20" i="101"/>
  <c r="H20" i="101"/>
  <c r="I10" i="101"/>
  <c r="I5" i="101"/>
  <c r="H22" i="47" l="1"/>
  <c r="H4" i="47"/>
  <c r="H25" i="47"/>
  <c r="J28" i="47"/>
  <c r="K13" i="47"/>
  <c r="K22" i="47"/>
  <c r="J7" i="47"/>
  <c r="H10" i="47"/>
  <c r="H28" i="47"/>
  <c r="I16" i="47"/>
  <c r="I7" i="47"/>
  <c r="I22" i="47"/>
  <c r="K10" i="47"/>
  <c r="I25" i="47"/>
  <c r="I19" i="47"/>
  <c r="K19" i="47"/>
  <c r="J13" i="47"/>
  <c r="K16" i="47"/>
  <c r="K7" i="47"/>
  <c r="I28" i="47"/>
  <c r="J4" i="47"/>
  <c r="H7" i="47"/>
  <c r="H13" i="47"/>
  <c r="K25" i="47"/>
  <c r="K28" i="47"/>
  <c r="J25" i="47"/>
  <c r="H19" i="47"/>
  <c r="H16" i="47"/>
  <c r="I4" i="47"/>
  <c r="K4" i="47"/>
  <c r="I13" i="47"/>
  <c r="J16" i="47"/>
  <c r="J22" i="47"/>
  <c r="J19" i="47"/>
  <c r="I10" i="47"/>
  <c r="J10" i="47"/>
  <c r="J55" i="47" l="1"/>
  <c r="K55" i="47"/>
  <c r="I55" i="47"/>
  <c r="H55" i="47"/>
  <c r="A249" i="107" l="1"/>
  <c r="A250" i="107"/>
  <c r="A251" i="107"/>
  <c r="A252" i="107"/>
  <c r="A253" i="107"/>
  <c r="A254" i="107"/>
  <c r="A255" i="107"/>
  <c r="A256" i="107"/>
  <c r="A257" i="107"/>
  <c r="A258" i="107"/>
  <c r="A259" i="107"/>
  <c r="A260" i="107"/>
  <c r="A261" i="107"/>
  <c r="A262" i="107"/>
  <c r="A263" i="107"/>
  <c r="A264" i="107"/>
  <c r="A265" i="107"/>
  <c r="A266" i="107"/>
  <c r="A267" i="107"/>
  <c r="A268" i="107"/>
  <c r="A269" i="107"/>
  <c r="A270" i="107"/>
  <c r="A271" i="107"/>
  <c r="A272" i="107"/>
  <c r="A273" i="107"/>
  <c r="A274" i="107"/>
  <c r="A275" i="107"/>
  <c r="A276" i="107"/>
  <c r="A277" i="107"/>
  <c r="A278" i="107"/>
  <c r="A279" i="107"/>
  <c r="A280" i="107"/>
  <c r="A281" i="107"/>
  <c r="A282" i="107"/>
  <c r="A283" i="107"/>
  <c r="A284" i="107"/>
  <c r="A285" i="107"/>
  <c r="A286" i="107"/>
  <c r="A287" i="107"/>
  <c r="A288" i="107"/>
  <c r="A289" i="107"/>
  <c r="A290" i="107"/>
  <c r="A291" i="107"/>
  <c r="A292" i="107"/>
  <c r="A293" i="107"/>
  <c r="A294" i="107"/>
  <c r="A295" i="107"/>
  <c r="A296" i="107"/>
  <c r="A297" i="107"/>
  <c r="A298" i="107"/>
  <c r="A299" i="107"/>
  <c r="A300" i="107"/>
  <c r="A301" i="107"/>
  <c r="A302" i="107"/>
  <c r="A303" i="107"/>
  <c r="A304" i="107"/>
  <c r="A305" i="107"/>
  <c r="A306" i="107"/>
  <c r="A307" i="107"/>
  <c r="A308" i="107"/>
  <c r="A309" i="107"/>
  <c r="A310" i="107"/>
  <c r="A311" i="107"/>
  <c r="A312" i="107"/>
  <c r="A313" i="107"/>
  <c r="A314" i="107"/>
  <c r="A315" i="107"/>
  <c r="A316" i="107"/>
  <c r="A317" i="107"/>
  <c r="A318" i="107"/>
  <c r="A319" i="107"/>
  <c r="A320" i="107"/>
  <c r="A321" i="107"/>
  <c r="A322" i="107"/>
  <c r="A323" i="107"/>
  <c r="A324" i="107"/>
  <c r="A325" i="107"/>
  <c r="A326" i="107"/>
  <c r="A327" i="107"/>
  <c r="A328" i="107"/>
  <c r="A329" i="107"/>
  <c r="A330" i="107"/>
  <c r="A331" i="107"/>
  <c r="A332" i="107"/>
  <c r="A333" i="107"/>
  <c r="A334" i="107"/>
  <c r="A335" i="107"/>
  <c r="A336" i="107"/>
  <c r="A337" i="107"/>
  <c r="A338" i="107"/>
  <c r="A339" i="107"/>
  <c r="A340" i="107"/>
  <c r="A341" i="107"/>
  <c r="A342" i="107"/>
  <c r="A343" i="107"/>
  <c r="A344" i="107"/>
  <c r="A345" i="107"/>
  <c r="A346" i="107"/>
  <c r="A347" i="107"/>
  <c r="A348" i="107"/>
  <c r="A349" i="107"/>
  <c r="B249" i="107"/>
  <c r="B250" i="107"/>
  <c r="B251" i="107"/>
  <c r="B252" i="107"/>
  <c r="B253" i="107"/>
  <c r="B254" i="107"/>
  <c r="B255" i="107"/>
  <c r="B256" i="107"/>
  <c r="B257" i="107"/>
  <c r="B258" i="107"/>
  <c r="B259" i="107"/>
  <c r="B260" i="107"/>
  <c r="B261" i="107"/>
  <c r="B262" i="107"/>
  <c r="B263" i="107"/>
  <c r="B264" i="107"/>
  <c r="B265" i="107"/>
  <c r="B266" i="107"/>
  <c r="B267" i="107"/>
  <c r="B268" i="107"/>
  <c r="B269" i="107"/>
  <c r="B270" i="107"/>
  <c r="B271" i="107"/>
  <c r="B272" i="107"/>
  <c r="B273" i="107"/>
  <c r="B274" i="107"/>
  <c r="B275" i="107"/>
  <c r="B276" i="107"/>
  <c r="B277" i="107"/>
  <c r="B278" i="107"/>
  <c r="B279" i="107"/>
  <c r="B280" i="107"/>
  <c r="B281" i="107"/>
  <c r="B282" i="107"/>
  <c r="B283" i="107"/>
  <c r="B284" i="107"/>
  <c r="B285" i="107"/>
  <c r="B286" i="107"/>
  <c r="B287" i="107"/>
  <c r="B288" i="107"/>
  <c r="B289" i="107"/>
  <c r="B290" i="107"/>
  <c r="B291" i="107"/>
  <c r="B292" i="107"/>
  <c r="B293" i="107"/>
  <c r="B294" i="107"/>
  <c r="B295" i="107"/>
  <c r="B296" i="107"/>
  <c r="B297" i="107"/>
  <c r="B298" i="107"/>
  <c r="B299" i="107"/>
  <c r="B300" i="107"/>
  <c r="B301" i="107"/>
  <c r="B302" i="107"/>
  <c r="B303" i="107"/>
  <c r="B304" i="107"/>
  <c r="B305" i="107"/>
  <c r="B306" i="107"/>
  <c r="B307" i="107"/>
  <c r="B308" i="107"/>
  <c r="B309" i="107"/>
  <c r="B310" i="107"/>
  <c r="B311" i="107"/>
  <c r="B312" i="107"/>
  <c r="B313" i="107"/>
  <c r="B314" i="107"/>
  <c r="B315" i="107"/>
  <c r="B316" i="107"/>
  <c r="B317" i="107"/>
  <c r="B318" i="107"/>
  <c r="B319" i="107"/>
  <c r="B320" i="107"/>
  <c r="B321" i="107"/>
  <c r="B322" i="107"/>
  <c r="B323" i="107"/>
  <c r="B324" i="107"/>
  <c r="B325" i="107"/>
  <c r="B326" i="107"/>
  <c r="B327" i="107"/>
  <c r="B328" i="107"/>
  <c r="B329" i="107"/>
  <c r="B330" i="107"/>
  <c r="B331" i="107"/>
  <c r="B332" i="107"/>
  <c r="B333" i="107"/>
  <c r="B334" i="107"/>
  <c r="B335" i="107"/>
  <c r="B336" i="107"/>
  <c r="B337" i="107"/>
  <c r="B338" i="107"/>
  <c r="B339" i="107"/>
  <c r="B340" i="107"/>
  <c r="B341" i="107"/>
  <c r="B342" i="107"/>
  <c r="B343" i="107"/>
  <c r="B344" i="107"/>
  <c r="B345" i="107"/>
  <c r="B346" i="107"/>
  <c r="B347" i="107"/>
  <c r="B348" i="107"/>
  <c r="B349" i="107"/>
  <c r="C249" i="107"/>
  <c r="C250" i="107"/>
  <c r="C251" i="107"/>
  <c r="C252" i="107"/>
  <c r="C253" i="107"/>
  <c r="C254" i="107"/>
  <c r="C255" i="107"/>
  <c r="C256" i="107"/>
  <c r="C257" i="107"/>
  <c r="C258" i="107"/>
  <c r="C259" i="107"/>
  <c r="C260" i="107"/>
  <c r="C261" i="107"/>
  <c r="C262" i="107"/>
  <c r="C263" i="107"/>
  <c r="C264" i="107"/>
  <c r="C265" i="107"/>
  <c r="C266" i="107"/>
  <c r="C267" i="107"/>
  <c r="C268" i="107"/>
  <c r="C269" i="107"/>
  <c r="C270" i="107"/>
  <c r="C271" i="107"/>
  <c r="C272" i="107"/>
  <c r="C273" i="107"/>
  <c r="C274" i="107"/>
  <c r="C275" i="107"/>
  <c r="C276" i="107"/>
  <c r="C277" i="107"/>
  <c r="C278" i="107"/>
  <c r="C279" i="107"/>
  <c r="C280" i="107"/>
  <c r="C281" i="107"/>
  <c r="C282" i="107"/>
  <c r="C283" i="107"/>
  <c r="C284" i="107"/>
  <c r="C285" i="107"/>
  <c r="C286" i="107"/>
  <c r="C287" i="107"/>
  <c r="C288" i="107"/>
  <c r="C289" i="107"/>
  <c r="C290" i="107"/>
  <c r="C291" i="107"/>
  <c r="C292" i="107"/>
  <c r="C293" i="107"/>
  <c r="C294" i="107"/>
  <c r="C295" i="107"/>
  <c r="C296" i="107"/>
  <c r="C297" i="107"/>
  <c r="C298" i="107"/>
  <c r="C299" i="107"/>
  <c r="C300" i="107"/>
  <c r="C301" i="107"/>
  <c r="C302" i="107"/>
  <c r="C303" i="107"/>
  <c r="C304" i="107"/>
  <c r="C305" i="107"/>
  <c r="C306" i="107"/>
  <c r="C307" i="107"/>
  <c r="C308" i="107"/>
  <c r="C309" i="107"/>
  <c r="C310" i="107"/>
  <c r="C311" i="107"/>
  <c r="C312" i="107"/>
  <c r="C313" i="107"/>
  <c r="C314" i="107"/>
  <c r="C315" i="107"/>
  <c r="C316" i="107"/>
  <c r="C317" i="107"/>
  <c r="C318" i="107"/>
  <c r="C319" i="107"/>
  <c r="C320" i="107"/>
  <c r="C321" i="107"/>
  <c r="C322" i="107"/>
  <c r="C323" i="107"/>
  <c r="C324" i="107"/>
  <c r="C325" i="107"/>
  <c r="C326" i="107"/>
  <c r="C327" i="107"/>
  <c r="C328" i="107"/>
  <c r="C329" i="107"/>
  <c r="C330" i="107"/>
  <c r="C331" i="107"/>
  <c r="C332" i="107"/>
  <c r="C333" i="107"/>
  <c r="C334" i="107"/>
  <c r="C335" i="107"/>
  <c r="C336" i="107"/>
  <c r="C337" i="107"/>
  <c r="C338" i="107"/>
  <c r="C339" i="107"/>
  <c r="C340" i="107"/>
  <c r="C341" i="107"/>
  <c r="C342" i="107"/>
  <c r="C343" i="107"/>
  <c r="C344" i="107"/>
  <c r="C345" i="107"/>
  <c r="C346" i="107"/>
  <c r="C347" i="107"/>
  <c r="C348" i="107"/>
  <c r="C349" i="107"/>
  <c r="D249" i="107"/>
  <c r="D250" i="107"/>
  <c r="D251" i="107"/>
  <c r="D252" i="107"/>
  <c r="D253" i="107"/>
  <c r="D254" i="107"/>
  <c r="D255" i="107"/>
  <c r="D256" i="107"/>
  <c r="D257" i="107"/>
  <c r="D258" i="107"/>
  <c r="D259" i="107"/>
  <c r="D260" i="107"/>
  <c r="D261" i="107"/>
  <c r="D262" i="107"/>
  <c r="D263" i="107"/>
  <c r="D264" i="107"/>
  <c r="D265" i="107"/>
  <c r="D266" i="107"/>
  <c r="D267" i="107"/>
  <c r="D268" i="107"/>
  <c r="D269" i="107"/>
  <c r="D270" i="107"/>
  <c r="D271" i="107"/>
  <c r="D272" i="107"/>
  <c r="D273" i="107"/>
  <c r="D274" i="107"/>
  <c r="D275" i="107"/>
  <c r="D276" i="107"/>
  <c r="D277" i="107"/>
  <c r="D278" i="107"/>
  <c r="D279" i="107"/>
  <c r="D280" i="107"/>
  <c r="D281" i="107"/>
  <c r="D282" i="107"/>
  <c r="D283" i="107"/>
  <c r="D284" i="107"/>
  <c r="D285" i="107"/>
  <c r="D286" i="107"/>
  <c r="D287" i="107"/>
  <c r="D288" i="107"/>
  <c r="D289" i="107"/>
  <c r="D290" i="107"/>
  <c r="D291" i="107"/>
  <c r="D292" i="107"/>
  <c r="D293" i="107"/>
  <c r="D294" i="107"/>
  <c r="D295" i="107"/>
  <c r="D296" i="107"/>
  <c r="D297" i="107"/>
  <c r="D298" i="107"/>
  <c r="D299" i="107"/>
  <c r="D300" i="107"/>
  <c r="D301" i="107"/>
  <c r="D302" i="107"/>
  <c r="D303" i="107"/>
  <c r="D304" i="107"/>
  <c r="D305" i="107"/>
  <c r="D306" i="107"/>
  <c r="D307" i="107"/>
  <c r="D308" i="107"/>
  <c r="D309" i="107"/>
  <c r="D310" i="107"/>
  <c r="D311" i="107"/>
  <c r="D312" i="107"/>
  <c r="D313" i="107"/>
  <c r="D314" i="107"/>
  <c r="D315" i="107"/>
  <c r="D316" i="107"/>
  <c r="D317" i="107"/>
  <c r="D318" i="107"/>
  <c r="D319" i="107"/>
  <c r="D320" i="107"/>
  <c r="D321" i="107"/>
  <c r="D322" i="107"/>
  <c r="D323" i="107"/>
  <c r="D324" i="107"/>
  <c r="D325" i="107"/>
  <c r="D326" i="107"/>
  <c r="D327" i="107"/>
  <c r="D328" i="107"/>
  <c r="D329" i="107"/>
  <c r="D330" i="107"/>
  <c r="D331" i="107"/>
  <c r="D332" i="107"/>
  <c r="D333" i="107"/>
  <c r="D334" i="107"/>
  <c r="D335" i="107"/>
  <c r="D336" i="107"/>
  <c r="D337" i="107"/>
  <c r="D338" i="107"/>
  <c r="D339" i="107"/>
  <c r="D340" i="107"/>
  <c r="D341" i="107"/>
  <c r="D342" i="107"/>
  <c r="D343" i="107"/>
  <c r="D344" i="107"/>
  <c r="D345" i="107"/>
  <c r="D346" i="107"/>
  <c r="D347" i="107"/>
  <c r="D348" i="107"/>
  <c r="D349" i="107"/>
  <c r="N249" i="107"/>
  <c r="N250" i="107"/>
  <c r="N251" i="107"/>
  <c r="N252" i="107"/>
  <c r="N253" i="107"/>
  <c r="N254" i="107"/>
  <c r="N255" i="107"/>
  <c r="N256" i="107"/>
  <c r="N257" i="107"/>
  <c r="N258" i="107"/>
  <c r="N259" i="107"/>
  <c r="N260" i="107"/>
  <c r="N261" i="107"/>
  <c r="N262" i="107"/>
  <c r="N263" i="107"/>
  <c r="N264" i="107"/>
  <c r="N265" i="107"/>
  <c r="N266" i="107"/>
  <c r="N267" i="107"/>
  <c r="N268" i="107"/>
  <c r="N269" i="107"/>
  <c r="N270" i="107"/>
  <c r="N271" i="107"/>
  <c r="N272" i="107"/>
  <c r="N273" i="107"/>
  <c r="N274" i="107"/>
  <c r="N275" i="107"/>
  <c r="N276" i="107"/>
  <c r="N277" i="107"/>
  <c r="N278" i="107"/>
  <c r="N279" i="107"/>
  <c r="N280" i="107"/>
  <c r="N281" i="107"/>
  <c r="N282" i="107"/>
  <c r="N283" i="107"/>
  <c r="N284" i="107"/>
  <c r="N285" i="107"/>
  <c r="N286" i="107"/>
  <c r="N287" i="107"/>
  <c r="N288" i="107"/>
  <c r="N289" i="107"/>
  <c r="N290" i="107"/>
  <c r="N291" i="107"/>
  <c r="N292" i="107"/>
  <c r="N293" i="107"/>
  <c r="N294" i="107"/>
  <c r="N295" i="107"/>
  <c r="N296" i="107"/>
  <c r="N297" i="107"/>
  <c r="N298" i="107"/>
  <c r="N299" i="107"/>
  <c r="N300" i="107"/>
  <c r="N301" i="107"/>
  <c r="N302" i="107"/>
  <c r="N303" i="107"/>
  <c r="N304" i="107"/>
  <c r="N305" i="107"/>
  <c r="N306" i="107"/>
  <c r="N307" i="107"/>
  <c r="N308" i="107"/>
  <c r="N309" i="107"/>
  <c r="N310" i="107"/>
  <c r="N311" i="107"/>
  <c r="N312" i="107"/>
  <c r="N313" i="107"/>
  <c r="N314" i="107"/>
  <c r="N315" i="107"/>
  <c r="N316" i="107"/>
  <c r="N317" i="107"/>
  <c r="N318" i="107"/>
  <c r="N319" i="107"/>
  <c r="N320" i="107"/>
  <c r="N321" i="107"/>
  <c r="N322" i="107"/>
  <c r="N323" i="107"/>
  <c r="N324" i="107"/>
  <c r="N325" i="107"/>
  <c r="N326" i="107"/>
  <c r="N327" i="107"/>
  <c r="N328" i="107"/>
  <c r="N329" i="107"/>
  <c r="N330" i="107"/>
  <c r="N331" i="107"/>
  <c r="N332" i="107"/>
  <c r="N333" i="107"/>
  <c r="N334" i="107"/>
  <c r="N335" i="107"/>
  <c r="N336" i="107"/>
  <c r="N337" i="107"/>
  <c r="N338" i="107"/>
  <c r="N339" i="107"/>
  <c r="N340" i="107"/>
  <c r="N341" i="107"/>
  <c r="N342" i="107"/>
  <c r="N343" i="107"/>
  <c r="N344" i="107"/>
  <c r="N345" i="107"/>
  <c r="N346" i="107"/>
  <c r="N347" i="107"/>
  <c r="N348" i="107"/>
  <c r="N349" i="107"/>
  <c r="O249" i="107"/>
  <c r="O250" i="107"/>
  <c r="O251" i="107"/>
  <c r="O252" i="107"/>
  <c r="O253" i="107"/>
  <c r="O254" i="107"/>
  <c r="O255" i="107"/>
  <c r="O256" i="107"/>
  <c r="O257" i="107"/>
  <c r="O258" i="107"/>
  <c r="O259" i="107"/>
  <c r="O260" i="107"/>
  <c r="O261" i="107"/>
  <c r="O262" i="107"/>
  <c r="O263" i="107"/>
  <c r="O264" i="107"/>
  <c r="O265" i="107"/>
  <c r="O266" i="107"/>
  <c r="O267" i="107"/>
  <c r="O268" i="107"/>
  <c r="O269" i="107"/>
  <c r="O270" i="107"/>
  <c r="O271" i="107"/>
  <c r="O272" i="107"/>
  <c r="O273" i="107"/>
  <c r="O274" i="107"/>
  <c r="O275" i="107"/>
  <c r="O276" i="107"/>
  <c r="O277" i="107"/>
  <c r="O278" i="107"/>
  <c r="O279" i="107"/>
  <c r="O280" i="107"/>
  <c r="O281" i="107"/>
  <c r="O282" i="107"/>
  <c r="O283" i="107"/>
  <c r="O284" i="107"/>
  <c r="O285" i="107"/>
  <c r="O286" i="107"/>
  <c r="O287" i="107"/>
  <c r="O288" i="107"/>
  <c r="O289" i="107"/>
  <c r="O290" i="107"/>
  <c r="O291" i="107"/>
  <c r="O292" i="107"/>
  <c r="O293" i="107"/>
  <c r="O294" i="107"/>
  <c r="O295" i="107"/>
  <c r="O296" i="107"/>
  <c r="O297" i="107"/>
  <c r="O298" i="107"/>
  <c r="O299" i="107"/>
  <c r="O300" i="107"/>
  <c r="O301" i="107"/>
  <c r="O302" i="107"/>
  <c r="O303" i="107"/>
  <c r="O304" i="107"/>
  <c r="O305" i="107"/>
  <c r="O306" i="107"/>
  <c r="O307" i="107"/>
  <c r="O308" i="107"/>
  <c r="O309" i="107"/>
  <c r="O310" i="107"/>
  <c r="O311" i="107"/>
  <c r="O312" i="107"/>
  <c r="O313" i="107"/>
  <c r="O314" i="107"/>
  <c r="O315" i="107"/>
  <c r="O316" i="107"/>
  <c r="O317" i="107"/>
  <c r="O318" i="107"/>
  <c r="O319" i="107"/>
  <c r="O320" i="107"/>
  <c r="O321" i="107"/>
  <c r="O322" i="107"/>
  <c r="O323" i="107"/>
  <c r="O324" i="107"/>
  <c r="O325" i="107"/>
  <c r="O326" i="107"/>
  <c r="O327" i="107"/>
  <c r="O328" i="107"/>
  <c r="O329" i="107"/>
  <c r="O330" i="107"/>
  <c r="O331" i="107"/>
  <c r="O332" i="107"/>
  <c r="O333" i="107"/>
  <c r="O334" i="107"/>
  <c r="O335" i="107"/>
  <c r="O336" i="107"/>
  <c r="O337" i="107"/>
  <c r="O338" i="107"/>
  <c r="O339" i="107"/>
  <c r="O340" i="107"/>
  <c r="O341" i="107"/>
  <c r="O342" i="107"/>
  <c r="O343" i="107"/>
  <c r="O344" i="107"/>
  <c r="O345" i="107"/>
  <c r="O346" i="107"/>
  <c r="O347" i="107"/>
  <c r="O348" i="107"/>
  <c r="O349" i="107"/>
  <c r="K16" i="105" l="1"/>
  <c r="K402" i="92" l="1"/>
  <c r="K403" i="92"/>
  <c r="K396" i="92"/>
  <c r="K388" i="92"/>
  <c r="K401" i="92"/>
  <c r="K313" i="92"/>
  <c r="K168" i="92"/>
  <c r="L403" i="92" l="1"/>
  <c r="M403" i="92"/>
  <c r="N403" i="92" s="1"/>
  <c r="O43" i="47"/>
  <c r="O10" i="101"/>
  <c r="L402" i="92"/>
  <c r="M402" i="92"/>
  <c r="N402" i="92" s="1"/>
  <c r="K399" i="92"/>
  <c r="K387" i="92"/>
  <c r="K391" i="92"/>
  <c r="M388" i="92"/>
  <c r="N388" i="92" s="1"/>
  <c r="L388" i="92"/>
  <c r="L401" i="92"/>
  <c r="M401" i="92"/>
  <c r="N401" i="92" s="1"/>
  <c r="K392" i="92"/>
  <c r="K400" i="92"/>
  <c r="K203" i="92"/>
  <c r="K393" i="92"/>
  <c r="K390" i="92"/>
  <c r="K338" i="92"/>
  <c r="M338" i="92" s="1"/>
  <c r="N338" i="92" s="1"/>
  <c r="K394" i="92"/>
  <c r="K365" i="92"/>
  <c r="M365" i="92" s="1"/>
  <c r="N365" i="92" s="1"/>
  <c r="K389" i="92"/>
  <c r="K397" i="92"/>
  <c r="K395" i="92"/>
  <c r="K398" i="92"/>
  <c r="L396" i="92"/>
  <c r="M396" i="92"/>
  <c r="N396" i="92" s="1"/>
  <c r="K369" i="92"/>
  <c r="L369" i="92" s="1"/>
  <c r="K374" i="92"/>
  <c r="M374" i="92" s="1"/>
  <c r="N374" i="92" s="1"/>
  <c r="K366" i="92"/>
  <c r="L366" i="92" s="1"/>
  <c r="K370" i="92"/>
  <c r="M370" i="92" s="1"/>
  <c r="N370" i="92" s="1"/>
  <c r="K379" i="92"/>
  <c r="M379" i="92" s="1"/>
  <c r="N379" i="92" s="1"/>
  <c r="K354" i="92"/>
  <c r="L354" i="92" s="1"/>
  <c r="K356" i="92"/>
  <c r="M356" i="92" s="1"/>
  <c r="N356" i="92" s="1"/>
  <c r="K362" i="92"/>
  <c r="M362" i="92" s="1"/>
  <c r="N362" i="92" s="1"/>
  <c r="K377" i="92"/>
  <c r="M377" i="92" s="1"/>
  <c r="N377" i="92" s="1"/>
  <c r="K380" i="92"/>
  <c r="L380" i="92" s="1"/>
  <c r="K375" i="92"/>
  <c r="M375" i="92" s="1"/>
  <c r="N375" i="92" s="1"/>
  <c r="K355" i="92"/>
  <c r="M355" i="92" s="1"/>
  <c r="N355" i="92" s="1"/>
  <c r="K343" i="92"/>
  <c r="L343" i="92" s="1"/>
  <c r="K367" i="92"/>
  <c r="M367" i="92" s="1"/>
  <c r="N367" i="92" s="1"/>
  <c r="K349" i="92"/>
  <c r="L349" i="92" s="1"/>
  <c r="K353" i="92"/>
  <c r="M353" i="92" s="1"/>
  <c r="N353" i="92" s="1"/>
  <c r="K381" i="92"/>
  <c r="L381" i="92" s="1"/>
  <c r="K368" i="92"/>
  <c r="K383" i="92"/>
  <c r="K360" i="92"/>
  <c r="K363" i="92"/>
  <c r="K386" i="92"/>
  <c r="K378" i="92"/>
  <c r="K361" i="92"/>
  <c r="K358" i="92"/>
  <c r="K372" i="92"/>
  <c r="K373" i="92"/>
  <c r="K371" i="92"/>
  <c r="K384" i="92"/>
  <c r="K344" i="92"/>
  <c r="M344" i="92" s="1"/>
  <c r="N344" i="92" s="1"/>
  <c r="K359" i="92"/>
  <c r="K382" i="92"/>
  <c r="K376" i="92"/>
  <c r="K324" i="92"/>
  <c r="L324" i="92" s="1"/>
  <c r="K385" i="92"/>
  <c r="K364" i="92"/>
  <c r="K357" i="92"/>
  <c r="K328" i="92"/>
  <c r="K312" i="92"/>
  <c r="L312" i="92" s="1"/>
  <c r="K329" i="92"/>
  <c r="K340" i="92"/>
  <c r="K323" i="92"/>
  <c r="K339" i="92"/>
  <c r="K352" i="92"/>
  <c r="K335" i="92"/>
  <c r="K350" i="92"/>
  <c r="K326" i="92"/>
  <c r="K345" i="92"/>
  <c r="K330" i="92"/>
  <c r="K346" i="92"/>
  <c r="K327" i="92"/>
  <c r="K347" i="92"/>
  <c r="K334" i="92"/>
  <c r="K341" i="92"/>
  <c r="K348" i="92"/>
  <c r="K333" i="92"/>
  <c r="K331" i="92"/>
  <c r="K322" i="92"/>
  <c r="K311" i="92"/>
  <c r="L311" i="92" s="1"/>
  <c r="K342" i="92"/>
  <c r="K325" i="92"/>
  <c r="K321" i="92"/>
  <c r="K308" i="92"/>
  <c r="M308" i="92" s="1"/>
  <c r="N308" i="92" s="1"/>
  <c r="K351" i="92"/>
  <c r="K336" i="92"/>
  <c r="K320" i="92"/>
  <c r="K314" i="92"/>
  <c r="L314" i="92" s="1"/>
  <c r="K332" i="92"/>
  <c r="K337" i="92"/>
  <c r="K319" i="92"/>
  <c r="K318" i="92"/>
  <c r="K310" i="92"/>
  <c r="K315" i="92"/>
  <c r="K309" i="92"/>
  <c r="K306" i="92"/>
  <c r="K316" i="92"/>
  <c r="K307" i="92"/>
  <c r="L313" i="92"/>
  <c r="M313" i="92"/>
  <c r="N313" i="92" s="1"/>
  <c r="K271" i="92"/>
  <c r="M271" i="92" s="1"/>
  <c r="N271" i="92" s="1"/>
  <c r="K317" i="92"/>
  <c r="K158" i="92"/>
  <c r="L158" i="92" s="1"/>
  <c r="K305" i="92"/>
  <c r="K304" i="92"/>
  <c r="K303" i="92"/>
  <c r="K255" i="92"/>
  <c r="M255" i="92" s="1"/>
  <c r="N255" i="92" s="1"/>
  <c r="K283" i="92"/>
  <c r="M283" i="92" s="1"/>
  <c r="N283" i="92" s="1"/>
  <c r="K248" i="92"/>
  <c r="M248" i="92" s="1"/>
  <c r="N248" i="92" s="1"/>
  <c r="M168" i="92"/>
  <c r="N168" i="92" s="1"/>
  <c r="L168" i="92"/>
  <c r="K66" i="92"/>
  <c r="K265" i="92"/>
  <c r="K228" i="92"/>
  <c r="K39" i="92"/>
  <c r="K284" i="92"/>
  <c r="K97" i="92"/>
  <c r="K300" i="92"/>
  <c r="K133" i="92"/>
  <c r="K172" i="92"/>
  <c r="K8" i="92"/>
  <c r="M34" i="47" s="1"/>
  <c r="K257" i="92"/>
  <c r="K269" i="92"/>
  <c r="K33" i="92"/>
  <c r="K229" i="92"/>
  <c r="K164" i="92"/>
  <c r="K137" i="92"/>
  <c r="K275" i="92"/>
  <c r="K78" i="92"/>
  <c r="K277" i="92"/>
  <c r="K107" i="92"/>
  <c r="K117" i="92"/>
  <c r="K169" i="92"/>
  <c r="K45" i="92"/>
  <c r="K246" i="92"/>
  <c r="K196" i="92"/>
  <c r="K84" i="92"/>
  <c r="K141" i="92"/>
  <c r="K197" i="92"/>
  <c r="K297" i="92"/>
  <c r="K121" i="92"/>
  <c r="K146" i="92"/>
  <c r="K68" i="92"/>
  <c r="K294" i="92"/>
  <c r="K49" i="92"/>
  <c r="K267" i="92"/>
  <c r="K140" i="92"/>
  <c r="K35" i="92"/>
  <c r="K212" i="92"/>
  <c r="K18" i="92"/>
  <c r="K205" i="92"/>
  <c r="K281" i="92"/>
  <c r="K293" i="92"/>
  <c r="K54" i="92"/>
  <c r="K290" i="92"/>
  <c r="K143" i="92"/>
  <c r="K138" i="92"/>
  <c r="K279" i="92"/>
  <c r="K81" i="92"/>
  <c r="K131" i="92"/>
  <c r="K176" i="92"/>
  <c r="K22" i="92"/>
  <c r="K174" i="92"/>
  <c r="K34" i="92"/>
  <c r="K301" i="92"/>
  <c r="K62" i="92"/>
  <c r="K206" i="92"/>
  <c r="K44" i="92"/>
  <c r="K270" i="92"/>
  <c r="K227" i="92"/>
  <c r="K221" i="92"/>
  <c r="K202" i="92"/>
  <c r="K116" i="92"/>
  <c r="K115" i="92"/>
  <c r="K80" i="92"/>
  <c r="K217" i="92"/>
  <c r="K151" i="92"/>
  <c r="K152" i="92"/>
  <c r="K75" i="92"/>
  <c r="K99" i="92"/>
  <c r="K291" i="92"/>
  <c r="K157" i="92"/>
  <c r="K285" i="92"/>
  <c r="K64" i="92"/>
  <c r="K123" i="92"/>
  <c r="K236" i="92"/>
  <c r="K90" i="92"/>
  <c r="K226" i="92"/>
  <c r="K76" i="92"/>
  <c r="K147" i="92"/>
  <c r="K302" i="92"/>
  <c r="K55" i="92"/>
  <c r="K252" i="92"/>
  <c r="K73" i="92"/>
  <c r="K110" i="92"/>
  <c r="K53" i="92"/>
  <c r="K276" i="92"/>
  <c r="K98" i="92"/>
  <c r="K233" i="92"/>
  <c r="K287" i="92"/>
  <c r="K86" i="92"/>
  <c r="K242" i="92"/>
  <c r="K30" i="92"/>
  <c r="K191" i="92"/>
  <c r="K259" i="92"/>
  <c r="K134" i="92"/>
  <c r="K199" i="92"/>
  <c r="K89" i="92"/>
  <c r="K144" i="92"/>
  <c r="K27" i="92"/>
  <c r="K272" i="92"/>
  <c r="K71" i="92"/>
  <c r="K263" i="92"/>
  <c r="K15" i="92"/>
  <c r="K106" i="92"/>
  <c r="K124" i="92"/>
  <c r="K79" i="92"/>
  <c r="K238" i="92"/>
  <c r="K32" i="92"/>
  <c r="K282" i="92"/>
  <c r="K63" i="92"/>
  <c r="K177" i="92"/>
  <c r="K235" i="92"/>
  <c r="K14" i="92"/>
  <c r="K139" i="92"/>
  <c r="K256" i="92"/>
  <c r="K119" i="92"/>
  <c r="K126" i="92"/>
  <c r="K95" i="92"/>
  <c r="K23" i="92"/>
  <c r="K175" i="92"/>
  <c r="K70" i="92"/>
  <c r="K292" i="92"/>
  <c r="K48" i="92"/>
  <c r="K11" i="92"/>
  <c r="K198" i="92"/>
  <c r="K69" i="92"/>
  <c r="K185" i="92"/>
  <c r="K105" i="92"/>
  <c r="K273" i="92"/>
  <c r="K65" i="92"/>
  <c r="K234" i="92"/>
  <c r="K60" i="92"/>
  <c r="K26" i="92"/>
  <c r="K298" i="92"/>
  <c r="K160" i="92"/>
  <c r="K51" i="92"/>
  <c r="K92" i="92"/>
  <c r="K194" i="92"/>
  <c r="K193" i="92"/>
  <c r="K180" i="92"/>
  <c r="K154" i="92"/>
  <c r="K225" i="92"/>
  <c r="K128" i="92"/>
  <c r="K254" i="92"/>
  <c r="K260" i="92"/>
  <c r="K52" i="92"/>
  <c r="K87" i="92"/>
  <c r="K93" i="92"/>
  <c r="K182" i="92"/>
  <c r="K253" i="92"/>
  <c r="K179" i="92"/>
  <c r="K280" i="92"/>
  <c r="K31" i="92"/>
  <c r="K288" i="92"/>
  <c r="K129" i="92"/>
  <c r="K72" i="92"/>
  <c r="K100" i="92"/>
  <c r="K161" i="92"/>
  <c r="K85" i="92"/>
  <c r="K101" i="92"/>
  <c r="K12" i="92"/>
  <c r="K274" i="92"/>
  <c r="K67" i="92"/>
  <c r="K96" i="92"/>
  <c r="K208" i="92"/>
  <c r="K189" i="92"/>
  <c r="K247" i="92"/>
  <c r="K114" i="92"/>
  <c r="K108" i="92"/>
  <c r="K163" i="92"/>
  <c r="K299" i="92"/>
  <c r="K171" i="92"/>
  <c r="K46" i="92"/>
  <c r="K251" i="92"/>
  <c r="K150" i="92"/>
  <c r="K88" i="92"/>
  <c r="K162" i="92"/>
  <c r="K188" i="92"/>
  <c r="K289" i="92"/>
  <c r="K17" i="92"/>
  <c r="K135" i="92"/>
  <c r="K243" i="92"/>
  <c r="K109" i="92"/>
  <c r="K261" i="92"/>
  <c r="K50" i="92"/>
  <c r="K218" i="92"/>
  <c r="K91" i="92"/>
  <c r="K103" i="92"/>
  <c r="K38" i="92"/>
  <c r="K145" i="92"/>
  <c r="K112" i="92"/>
  <c r="K178" i="92"/>
  <c r="K249" i="92"/>
  <c r="K127" i="92"/>
  <c r="K6" i="92"/>
  <c r="K286" i="92"/>
  <c r="K204" i="92"/>
  <c r="K7" i="92"/>
  <c r="K57" i="92"/>
  <c r="K223" i="92"/>
  <c r="K220" i="92"/>
  <c r="K266" i="92"/>
  <c r="K156" i="92"/>
  <c r="K278" i="92"/>
  <c r="K37" i="92"/>
  <c r="K216" i="92"/>
  <c r="K41" i="92"/>
  <c r="K82" i="92"/>
  <c r="K149" i="92"/>
  <c r="K258" i="92"/>
  <c r="K207" i="92"/>
  <c r="K153" i="92"/>
  <c r="K122" i="92"/>
  <c r="K74" i="92"/>
  <c r="K230" i="92"/>
  <c r="K13" i="92"/>
  <c r="K181" i="92"/>
  <c r="K296" i="92"/>
  <c r="K28" i="92"/>
  <c r="K232" i="92"/>
  <c r="K10" i="92"/>
  <c r="K241" i="92"/>
  <c r="K130" i="92"/>
  <c r="M203" i="92"/>
  <c r="N203" i="92" s="1"/>
  <c r="L203" i="92"/>
  <c r="K113" i="92"/>
  <c r="K61" i="92"/>
  <c r="K231" i="92"/>
  <c r="K187" i="92"/>
  <c r="K183" i="92"/>
  <c r="K200" i="92"/>
  <c r="K159" i="92"/>
  <c r="K186" i="92"/>
  <c r="K240" i="92"/>
  <c r="K215" i="92"/>
  <c r="K118" i="92"/>
  <c r="K184" i="92"/>
  <c r="K165" i="92"/>
  <c r="K166" i="92"/>
  <c r="K104" i="92"/>
  <c r="K245" i="92"/>
  <c r="K214" i="92"/>
  <c r="K132" i="92"/>
  <c r="K264" i="92"/>
  <c r="K239" i="92"/>
  <c r="K94" i="92"/>
  <c r="K59" i="92"/>
  <c r="K209" i="92"/>
  <c r="K295" i="92"/>
  <c r="K155" i="92"/>
  <c r="K47" i="92"/>
  <c r="K210" i="92"/>
  <c r="K268" i="92"/>
  <c r="K83" i="92"/>
  <c r="K19" i="92"/>
  <c r="K9" i="92"/>
  <c r="K29" i="92"/>
  <c r="K224" i="92"/>
  <c r="K192" i="92"/>
  <c r="K24" i="92"/>
  <c r="K222" i="92"/>
  <c r="K36" i="92"/>
  <c r="K77" i="92"/>
  <c r="K250" i="92"/>
  <c r="K120" i="92"/>
  <c r="K136" i="92"/>
  <c r="K213" i="92"/>
  <c r="K190" i="92"/>
  <c r="K42" i="92"/>
  <c r="K148" i="92"/>
  <c r="K111" i="92"/>
  <c r="K142" i="92"/>
  <c r="K201" i="92"/>
  <c r="K219" i="92"/>
  <c r="K21" i="92"/>
  <c r="K16" i="92"/>
  <c r="K102" i="92"/>
  <c r="K25" i="92"/>
  <c r="K211" i="92"/>
  <c r="K262" i="92"/>
  <c r="K40" i="92"/>
  <c r="K244" i="92"/>
  <c r="K167" i="92"/>
  <c r="K43" i="92"/>
  <c r="K20" i="92"/>
  <c r="K195" i="92"/>
  <c r="K58" i="92"/>
  <c r="K173" i="92"/>
  <c r="K170" i="92"/>
  <c r="K56" i="92"/>
  <c r="K125" i="92"/>
  <c r="K237" i="92"/>
  <c r="L338" i="92" l="1"/>
  <c r="L370" i="92"/>
  <c r="M354" i="92"/>
  <c r="N354" i="92" s="1"/>
  <c r="L365" i="92"/>
  <c r="M366" i="92"/>
  <c r="N366" i="92" s="1"/>
  <c r="L271" i="92"/>
  <c r="M369" i="92"/>
  <c r="N369" i="92" s="1"/>
  <c r="L390" i="92"/>
  <c r="M390" i="92"/>
  <c r="N390" i="92" s="1"/>
  <c r="L393" i="92"/>
  <c r="M393" i="92"/>
  <c r="N393" i="92" s="1"/>
  <c r="L400" i="92"/>
  <c r="M400" i="92"/>
  <c r="N400" i="92" s="1"/>
  <c r="L392" i="92"/>
  <c r="M392" i="92"/>
  <c r="N392" i="92" s="1"/>
  <c r="L398" i="92"/>
  <c r="M398" i="92"/>
  <c r="N398" i="92" s="1"/>
  <c r="L395" i="92"/>
  <c r="M395" i="92"/>
  <c r="N395" i="92" s="1"/>
  <c r="L397" i="92"/>
  <c r="M397" i="92"/>
  <c r="N397" i="92" s="1"/>
  <c r="L389" i="92"/>
  <c r="M389" i="92"/>
  <c r="N389" i="92" s="1"/>
  <c r="L391" i="92"/>
  <c r="M391" i="92"/>
  <c r="N391" i="92" s="1"/>
  <c r="M394" i="92"/>
  <c r="N394" i="92" s="1"/>
  <c r="L394" i="92"/>
  <c r="L387" i="92"/>
  <c r="M387" i="92"/>
  <c r="N387" i="92" s="1"/>
  <c r="L399" i="92"/>
  <c r="M399" i="92"/>
  <c r="N399" i="92" s="1"/>
  <c r="L374" i="92"/>
  <c r="L355" i="92"/>
  <c r="L367" i="92"/>
  <c r="L379" i="92"/>
  <c r="L377" i="92"/>
  <c r="L353" i="92"/>
  <c r="L356" i="92"/>
  <c r="L375" i="92"/>
  <c r="M380" i="92"/>
  <c r="N380" i="92" s="1"/>
  <c r="M381" i="92"/>
  <c r="N381" i="92" s="1"/>
  <c r="L362" i="92"/>
  <c r="M343" i="92"/>
  <c r="N343" i="92" s="1"/>
  <c r="M312" i="92"/>
  <c r="N312" i="92" s="1"/>
  <c r="M349" i="92"/>
  <c r="N349" i="92" s="1"/>
  <c r="M324" i="92"/>
  <c r="N324" i="92" s="1"/>
  <c r="L373" i="92"/>
  <c r="M373" i="92"/>
  <c r="N373" i="92" s="1"/>
  <c r="L360" i="92"/>
  <c r="M360" i="92"/>
  <c r="N360" i="92" s="1"/>
  <c r="M376" i="92"/>
  <c r="N376" i="92" s="1"/>
  <c r="L376" i="92"/>
  <c r="L378" i="92"/>
  <c r="M378" i="92"/>
  <c r="N378" i="92" s="1"/>
  <c r="M383" i="92"/>
  <c r="N383" i="92" s="1"/>
  <c r="L383" i="92"/>
  <c r="L382" i="92"/>
  <c r="M382" i="92"/>
  <c r="N382" i="92" s="1"/>
  <c r="M386" i="92"/>
  <c r="N386" i="92" s="1"/>
  <c r="L386" i="92"/>
  <c r="L368" i="92"/>
  <c r="M368" i="92"/>
  <c r="N368" i="92" s="1"/>
  <c r="M359" i="92"/>
  <c r="N359" i="92" s="1"/>
  <c r="L359" i="92"/>
  <c r="M363" i="92"/>
  <c r="N363" i="92" s="1"/>
  <c r="L363" i="92"/>
  <c r="L344" i="92"/>
  <c r="L357" i="92"/>
  <c r="M357" i="92"/>
  <c r="N357" i="92" s="1"/>
  <c r="M364" i="92"/>
  <c r="N364" i="92" s="1"/>
  <c r="L364" i="92"/>
  <c r="M372" i="92"/>
  <c r="N372" i="92" s="1"/>
  <c r="L372" i="92"/>
  <c r="M385" i="92"/>
  <c r="N385" i="92" s="1"/>
  <c r="L385" i="92"/>
  <c r="M384" i="92"/>
  <c r="N384" i="92" s="1"/>
  <c r="L384" i="92"/>
  <c r="L358" i="92"/>
  <c r="M358" i="92"/>
  <c r="N358" i="92" s="1"/>
  <c r="L371" i="92"/>
  <c r="M371" i="92"/>
  <c r="N371" i="92" s="1"/>
  <c r="M361" i="92"/>
  <c r="N361" i="92" s="1"/>
  <c r="L361" i="92"/>
  <c r="M158" i="92"/>
  <c r="N158" i="92" s="1"/>
  <c r="M314" i="92"/>
  <c r="N314" i="92" s="1"/>
  <c r="M334" i="92"/>
  <c r="N334" i="92" s="1"/>
  <c r="L334" i="92"/>
  <c r="M321" i="92"/>
  <c r="N321" i="92" s="1"/>
  <c r="L321" i="92"/>
  <c r="L347" i="92"/>
  <c r="M347" i="92"/>
  <c r="N347" i="92" s="1"/>
  <c r="L308" i="92"/>
  <c r="M311" i="92"/>
  <c r="N311" i="92" s="1"/>
  <c r="M325" i="92"/>
  <c r="N325" i="92" s="1"/>
  <c r="L325" i="92"/>
  <c r="M327" i="92"/>
  <c r="N327" i="92" s="1"/>
  <c r="L327" i="92"/>
  <c r="M339" i="92"/>
  <c r="N339" i="92" s="1"/>
  <c r="L339" i="92"/>
  <c r="M342" i="92"/>
  <c r="N342" i="92" s="1"/>
  <c r="L342" i="92"/>
  <c r="M346" i="92"/>
  <c r="N346" i="92" s="1"/>
  <c r="L346" i="92"/>
  <c r="M323" i="92"/>
  <c r="N323" i="92" s="1"/>
  <c r="L323" i="92"/>
  <c r="M330" i="92"/>
  <c r="N330" i="92" s="1"/>
  <c r="L330" i="92"/>
  <c r="M340" i="92"/>
  <c r="N340" i="92" s="1"/>
  <c r="L340" i="92"/>
  <c r="L319" i="92"/>
  <c r="M319" i="92"/>
  <c r="N319" i="92" s="1"/>
  <c r="M322" i="92"/>
  <c r="N322" i="92" s="1"/>
  <c r="L322" i="92"/>
  <c r="M345" i="92"/>
  <c r="N345" i="92" s="1"/>
  <c r="L345" i="92"/>
  <c r="M329" i="92"/>
  <c r="N329" i="92" s="1"/>
  <c r="L329" i="92"/>
  <c r="L337" i="92"/>
  <c r="M337" i="92"/>
  <c r="N337" i="92" s="1"/>
  <c r="L331" i="92"/>
  <c r="M331" i="92"/>
  <c r="N331" i="92" s="1"/>
  <c r="M326" i="92"/>
  <c r="N326" i="92" s="1"/>
  <c r="L326" i="92"/>
  <c r="M332" i="92"/>
  <c r="N332" i="92" s="1"/>
  <c r="L332" i="92"/>
  <c r="M350" i="92"/>
  <c r="N350" i="92" s="1"/>
  <c r="L350" i="92"/>
  <c r="L328" i="92"/>
  <c r="M328" i="92"/>
  <c r="N328" i="92" s="1"/>
  <c r="L335" i="92"/>
  <c r="M335" i="92"/>
  <c r="N335" i="92" s="1"/>
  <c r="M320" i="92"/>
  <c r="N320" i="92" s="1"/>
  <c r="L320" i="92"/>
  <c r="M333" i="92"/>
  <c r="N333" i="92" s="1"/>
  <c r="L333" i="92"/>
  <c r="M352" i="92"/>
  <c r="N352" i="92" s="1"/>
  <c r="L352" i="92"/>
  <c r="L336" i="92"/>
  <c r="M336" i="92"/>
  <c r="N336" i="92" s="1"/>
  <c r="L348" i="92"/>
  <c r="M348" i="92"/>
  <c r="N348" i="92" s="1"/>
  <c r="M351" i="92"/>
  <c r="N351" i="92" s="1"/>
  <c r="L351" i="92"/>
  <c r="M341" i="92"/>
  <c r="N341" i="92" s="1"/>
  <c r="L341" i="92"/>
  <c r="M316" i="92"/>
  <c r="N316" i="92" s="1"/>
  <c r="L316" i="92"/>
  <c r="L306" i="92"/>
  <c r="M306" i="92"/>
  <c r="N306" i="92" s="1"/>
  <c r="L309" i="92"/>
  <c r="M309" i="92"/>
  <c r="N309" i="92" s="1"/>
  <c r="M315" i="92"/>
  <c r="N315" i="92" s="1"/>
  <c r="L315" i="92"/>
  <c r="L317" i="92"/>
  <c r="M317" i="92"/>
  <c r="N317" i="92" s="1"/>
  <c r="L310" i="92"/>
  <c r="M310" i="92"/>
  <c r="N310" i="92" s="1"/>
  <c r="M307" i="92"/>
  <c r="N307" i="92" s="1"/>
  <c r="L307" i="92"/>
  <c r="L318" i="92"/>
  <c r="M318" i="92"/>
  <c r="N318" i="92" s="1"/>
  <c r="L305" i="92"/>
  <c r="M305" i="92"/>
  <c r="N305" i="92" s="1"/>
  <c r="L304" i="92"/>
  <c r="M304" i="92"/>
  <c r="N304" i="92" s="1"/>
  <c r="M303" i="92"/>
  <c r="N303" i="92" s="1"/>
  <c r="L303" i="92"/>
  <c r="L283" i="92"/>
  <c r="L255" i="92"/>
  <c r="L248" i="92"/>
  <c r="L36" i="92"/>
  <c r="M36" i="92"/>
  <c r="N36" i="92" s="1"/>
  <c r="L201" i="92"/>
  <c r="M201" i="92"/>
  <c r="N201" i="92" s="1"/>
  <c r="L165" i="92"/>
  <c r="M165" i="92"/>
  <c r="N165" i="92" s="1"/>
  <c r="M178" i="92"/>
  <c r="N178" i="92" s="1"/>
  <c r="L178" i="92"/>
  <c r="M167" i="92"/>
  <c r="N167" i="92" s="1"/>
  <c r="L167" i="92"/>
  <c r="L142" i="92"/>
  <c r="M142" i="92"/>
  <c r="N142" i="92" s="1"/>
  <c r="L24" i="92"/>
  <c r="M24" i="92"/>
  <c r="N24" i="92" s="1"/>
  <c r="M209" i="92"/>
  <c r="N209" i="92" s="1"/>
  <c r="L209" i="92"/>
  <c r="M184" i="92"/>
  <c r="N184" i="92" s="1"/>
  <c r="L184" i="92"/>
  <c r="L122" i="92"/>
  <c r="M122" i="92"/>
  <c r="N122" i="92" s="1"/>
  <c r="L220" i="92"/>
  <c r="M220" i="92"/>
  <c r="N220" i="92" s="1"/>
  <c r="L112" i="92"/>
  <c r="M112" i="92"/>
  <c r="N112" i="92" s="1"/>
  <c r="L289" i="92"/>
  <c r="M289" i="92"/>
  <c r="N289" i="92" s="1"/>
  <c r="M247" i="92"/>
  <c r="N247" i="92" s="1"/>
  <c r="L247" i="92"/>
  <c r="M129" i="92"/>
  <c r="N129" i="92" s="1"/>
  <c r="L129" i="92"/>
  <c r="M254" i="92"/>
  <c r="N254" i="92" s="1"/>
  <c r="L254" i="92"/>
  <c r="M26" i="92"/>
  <c r="N26" i="92" s="1"/>
  <c r="L26" i="92"/>
  <c r="L70" i="92"/>
  <c r="M70" i="92"/>
  <c r="N70" i="92" s="1"/>
  <c r="M177" i="92"/>
  <c r="N177" i="92" s="1"/>
  <c r="L177" i="92"/>
  <c r="L27" i="92"/>
  <c r="M27" i="92"/>
  <c r="N27" i="92" s="1"/>
  <c r="L287" i="92"/>
  <c r="M287" i="92"/>
  <c r="N287" i="92" s="1"/>
  <c r="M226" i="92"/>
  <c r="N226" i="92" s="1"/>
  <c r="L226" i="92"/>
  <c r="L217" i="92"/>
  <c r="M217" i="92"/>
  <c r="N217" i="92" s="1"/>
  <c r="M34" i="92"/>
  <c r="N34" i="92" s="1"/>
  <c r="L34" i="92"/>
  <c r="M281" i="92"/>
  <c r="N281" i="92" s="1"/>
  <c r="L281" i="92"/>
  <c r="L49" i="92"/>
  <c r="M49" i="92"/>
  <c r="N49" i="92" s="1"/>
  <c r="M169" i="92"/>
  <c r="N169" i="92" s="1"/>
  <c r="L169" i="92"/>
  <c r="M8" i="92"/>
  <c r="N8" i="92" s="1"/>
  <c r="L8" i="92"/>
  <c r="M20" i="92"/>
  <c r="N20" i="92" s="1"/>
  <c r="L20" i="92"/>
  <c r="L43" i="92"/>
  <c r="M43" i="92"/>
  <c r="N43" i="92" s="1"/>
  <c r="M74" i="92"/>
  <c r="N74" i="92" s="1"/>
  <c r="L74" i="92"/>
  <c r="L244" i="92"/>
  <c r="M244" i="92"/>
  <c r="N244" i="92" s="1"/>
  <c r="M111" i="92"/>
  <c r="N111" i="92" s="1"/>
  <c r="L111" i="92"/>
  <c r="L192" i="92"/>
  <c r="M192" i="92"/>
  <c r="N192" i="92" s="1"/>
  <c r="L59" i="92"/>
  <c r="M59" i="92"/>
  <c r="N59" i="92" s="1"/>
  <c r="M118" i="92"/>
  <c r="N118" i="92" s="1"/>
  <c r="L118" i="92"/>
  <c r="L153" i="92"/>
  <c r="M153" i="92"/>
  <c r="N153" i="92" s="1"/>
  <c r="L223" i="92"/>
  <c r="M223" i="92"/>
  <c r="N223" i="92" s="1"/>
  <c r="L145" i="92"/>
  <c r="M145" i="92"/>
  <c r="N145" i="92" s="1"/>
  <c r="M188" i="92"/>
  <c r="N188" i="92" s="1"/>
  <c r="L188" i="92"/>
  <c r="L189" i="92"/>
  <c r="M189" i="92"/>
  <c r="N189" i="92" s="1"/>
  <c r="M128" i="92"/>
  <c r="N128" i="92" s="1"/>
  <c r="L128" i="92"/>
  <c r="L60" i="92"/>
  <c r="M60" i="92"/>
  <c r="N60" i="92" s="1"/>
  <c r="L175" i="92"/>
  <c r="M175" i="92"/>
  <c r="N175" i="92" s="1"/>
  <c r="L63" i="92"/>
  <c r="M63" i="92"/>
  <c r="N63" i="92" s="1"/>
  <c r="L144" i="92"/>
  <c r="M144" i="92"/>
  <c r="N144" i="92" s="1"/>
  <c r="M233" i="92"/>
  <c r="N233" i="92" s="1"/>
  <c r="L233" i="92"/>
  <c r="L90" i="92"/>
  <c r="M90" i="92"/>
  <c r="N90" i="92" s="1"/>
  <c r="L80" i="92"/>
  <c r="M80" i="92"/>
  <c r="N80" i="92" s="1"/>
  <c r="L174" i="92"/>
  <c r="M174" i="92"/>
  <c r="N174" i="92" s="1"/>
  <c r="L294" i="92"/>
  <c r="M294" i="92"/>
  <c r="N294" i="92" s="1"/>
  <c r="L117" i="92"/>
  <c r="M117" i="92"/>
  <c r="N117" i="92" s="1"/>
  <c r="M172" i="92"/>
  <c r="N172" i="92" s="1"/>
  <c r="L172" i="92"/>
  <c r="L155" i="92"/>
  <c r="M155" i="92"/>
  <c r="N155" i="92" s="1"/>
  <c r="M295" i="92"/>
  <c r="N295" i="92" s="1"/>
  <c r="L295" i="92"/>
  <c r="M40" i="92"/>
  <c r="N40" i="92" s="1"/>
  <c r="L40" i="92"/>
  <c r="M148" i="92"/>
  <c r="N148" i="92" s="1"/>
  <c r="L148" i="92"/>
  <c r="M224" i="92"/>
  <c r="N224" i="92" s="1"/>
  <c r="L224" i="92"/>
  <c r="L94" i="92"/>
  <c r="M94" i="92"/>
  <c r="N94" i="92" s="1"/>
  <c r="L215" i="92"/>
  <c r="M215" i="92"/>
  <c r="N215" i="92" s="1"/>
  <c r="L130" i="92"/>
  <c r="M130" i="92"/>
  <c r="N130" i="92" s="1"/>
  <c r="M207" i="92"/>
  <c r="N207" i="92" s="1"/>
  <c r="L207" i="92"/>
  <c r="M57" i="92"/>
  <c r="N57" i="92" s="1"/>
  <c r="L57" i="92"/>
  <c r="M38" i="92"/>
  <c r="N38" i="92" s="1"/>
  <c r="L38" i="92"/>
  <c r="L162" i="92"/>
  <c r="M162" i="92"/>
  <c r="N162" i="92" s="1"/>
  <c r="L208" i="92"/>
  <c r="M208" i="92"/>
  <c r="N208" i="92" s="1"/>
  <c r="L288" i="92"/>
  <c r="M288" i="92"/>
  <c r="N288" i="92" s="1"/>
  <c r="M225" i="92"/>
  <c r="N225" i="92" s="1"/>
  <c r="L225" i="92"/>
  <c r="L234" i="92"/>
  <c r="M234" i="92"/>
  <c r="N234" i="92" s="1"/>
  <c r="L23" i="92"/>
  <c r="M23" i="92"/>
  <c r="N23" i="92" s="1"/>
  <c r="M282" i="92"/>
  <c r="N282" i="92" s="1"/>
  <c r="L282" i="92"/>
  <c r="M89" i="92"/>
  <c r="N89" i="92" s="1"/>
  <c r="L89" i="92"/>
  <c r="L98" i="92"/>
  <c r="M98" i="92"/>
  <c r="N98" i="92" s="1"/>
  <c r="L236" i="92"/>
  <c r="M236" i="92"/>
  <c r="N236" i="92" s="1"/>
  <c r="M115" i="92"/>
  <c r="N115" i="92" s="1"/>
  <c r="L115" i="92"/>
  <c r="L22" i="92"/>
  <c r="M22" i="92"/>
  <c r="N22" i="92" s="1"/>
  <c r="L205" i="92"/>
  <c r="M205" i="92"/>
  <c r="N205" i="92" s="1"/>
  <c r="L68" i="92"/>
  <c r="M68" i="92"/>
  <c r="N68" i="92" s="1"/>
  <c r="L107" i="92"/>
  <c r="M107" i="92"/>
  <c r="N107" i="92" s="1"/>
  <c r="M133" i="92"/>
  <c r="N133" i="92" s="1"/>
  <c r="L133" i="92"/>
  <c r="M136" i="92"/>
  <c r="N136" i="92" s="1"/>
  <c r="L136" i="92"/>
  <c r="L42" i="92"/>
  <c r="M42" i="92"/>
  <c r="N42" i="92" s="1"/>
  <c r="L240" i="92"/>
  <c r="M240" i="92"/>
  <c r="N240" i="92" s="1"/>
  <c r="L241" i="92"/>
  <c r="M241" i="92"/>
  <c r="N241" i="92" s="1"/>
  <c r="L258" i="92"/>
  <c r="M258" i="92"/>
  <c r="N258" i="92" s="1"/>
  <c r="L7" i="92"/>
  <c r="M7" i="92"/>
  <c r="N7" i="92" s="1"/>
  <c r="L103" i="92"/>
  <c r="M103" i="92"/>
  <c r="N103" i="92" s="1"/>
  <c r="L88" i="92"/>
  <c r="M88" i="92"/>
  <c r="N88" i="92" s="1"/>
  <c r="M96" i="92"/>
  <c r="N96" i="92" s="1"/>
  <c r="L96" i="92"/>
  <c r="L31" i="92"/>
  <c r="M31" i="92"/>
  <c r="N31" i="92" s="1"/>
  <c r="M154" i="92"/>
  <c r="N154" i="92" s="1"/>
  <c r="L154" i="92"/>
  <c r="L65" i="92"/>
  <c r="M65" i="92"/>
  <c r="N65" i="92" s="1"/>
  <c r="M95" i="92"/>
  <c r="N95" i="92" s="1"/>
  <c r="L95" i="92"/>
  <c r="L32" i="92"/>
  <c r="M32" i="92"/>
  <c r="N32" i="92" s="1"/>
  <c r="M276" i="92"/>
  <c r="N276" i="92" s="1"/>
  <c r="L276" i="92"/>
  <c r="L123" i="92"/>
  <c r="M123" i="92"/>
  <c r="N123" i="92" s="1"/>
  <c r="L116" i="92"/>
  <c r="M116" i="92"/>
  <c r="N116" i="92" s="1"/>
  <c r="M176" i="92"/>
  <c r="N176" i="92" s="1"/>
  <c r="L176" i="92"/>
  <c r="L18" i="92"/>
  <c r="M18" i="92"/>
  <c r="N18" i="92" s="1"/>
  <c r="L146" i="92"/>
  <c r="M146" i="92"/>
  <c r="N146" i="92" s="1"/>
  <c r="L277" i="92"/>
  <c r="M277" i="92"/>
  <c r="N277" i="92" s="1"/>
  <c r="L300" i="92"/>
  <c r="M300" i="92"/>
  <c r="N300" i="92" s="1"/>
  <c r="M237" i="92"/>
  <c r="N237" i="92" s="1"/>
  <c r="L237" i="92"/>
  <c r="L29" i="92"/>
  <c r="M29" i="92"/>
  <c r="N29" i="92" s="1"/>
  <c r="M211" i="92"/>
  <c r="N211" i="92" s="1"/>
  <c r="L211" i="92"/>
  <c r="L190" i="92"/>
  <c r="M190" i="92"/>
  <c r="N190" i="92" s="1"/>
  <c r="M9" i="92"/>
  <c r="N9" i="92" s="1"/>
  <c r="L9" i="92"/>
  <c r="L186" i="92"/>
  <c r="M186" i="92"/>
  <c r="N186" i="92" s="1"/>
  <c r="L10" i="92"/>
  <c r="M10" i="92"/>
  <c r="N10" i="92" s="1"/>
  <c r="L149" i="92"/>
  <c r="M149" i="92"/>
  <c r="N149" i="92" s="1"/>
  <c r="L204" i="92"/>
  <c r="M204" i="92"/>
  <c r="N204" i="92" s="1"/>
  <c r="L91" i="92"/>
  <c r="M91" i="92"/>
  <c r="N91" i="92" s="1"/>
  <c r="L150" i="92"/>
  <c r="M150" i="92"/>
  <c r="N150" i="92" s="1"/>
  <c r="L67" i="92"/>
  <c r="M67" i="92"/>
  <c r="N67" i="92" s="1"/>
  <c r="M280" i="92"/>
  <c r="N280" i="92" s="1"/>
  <c r="L280" i="92"/>
  <c r="L180" i="92"/>
  <c r="M180" i="92"/>
  <c r="N180" i="92" s="1"/>
  <c r="M273" i="92"/>
  <c r="N273" i="92" s="1"/>
  <c r="L273" i="92"/>
  <c r="M238" i="92"/>
  <c r="N238" i="92" s="1"/>
  <c r="L238" i="92"/>
  <c r="M53" i="92"/>
  <c r="N53" i="92" s="1"/>
  <c r="L53" i="92"/>
  <c r="M64" i="92"/>
  <c r="N64" i="92" s="1"/>
  <c r="L64" i="92"/>
  <c r="M202" i="92"/>
  <c r="N202" i="92" s="1"/>
  <c r="L202" i="92"/>
  <c r="L131" i="92"/>
  <c r="M131" i="92"/>
  <c r="N131" i="92" s="1"/>
  <c r="L121" i="92"/>
  <c r="M121" i="92"/>
  <c r="N121" i="92" s="1"/>
  <c r="L78" i="92"/>
  <c r="M78" i="92"/>
  <c r="N78" i="92" s="1"/>
  <c r="L97" i="92"/>
  <c r="M97" i="92"/>
  <c r="N97" i="92" s="1"/>
  <c r="L262" i="92"/>
  <c r="M262" i="92"/>
  <c r="N262" i="92" s="1"/>
  <c r="L239" i="92"/>
  <c r="M239" i="92"/>
  <c r="N239" i="92" s="1"/>
  <c r="L125" i="92"/>
  <c r="M125" i="92"/>
  <c r="N125" i="92" s="1"/>
  <c r="M56" i="92"/>
  <c r="N56" i="92" s="1"/>
  <c r="L56" i="92"/>
  <c r="M25" i="92"/>
  <c r="N25" i="92" s="1"/>
  <c r="L25" i="92"/>
  <c r="M213" i="92"/>
  <c r="N213" i="92" s="1"/>
  <c r="L213" i="92"/>
  <c r="L19" i="92"/>
  <c r="M19" i="92"/>
  <c r="N19" i="92" s="1"/>
  <c r="L264" i="92"/>
  <c r="M264" i="92"/>
  <c r="N264" i="92" s="1"/>
  <c r="L159" i="92"/>
  <c r="M159" i="92"/>
  <c r="N159" i="92" s="1"/>
  <c r="M232" i="92"/>
  <c r="N232" i="92" s="1"/>
  <c r="L232" i="92"/>
  <c r="L82" i="92"/>
  <c r="M82" i="92"/>
  <c r="N82" i="92" s="1"/>
  <c r="L218" i="92"/>
  <c r="M218" i="92"/>
  <c r="N218" i="92" s="1"/>
  <c r="M251" i="92"/>
  <c r="N251" i="92" s="1"/>
  <c r="L251" i="92"/>
  <c r="M274" i="92"/>
  <c r="N274" i="92" s="1"/>
  <c r="L274" i="92"/>
  <c r="M179" i="92"/>
  <c r="N179" i="92" s="1"/>
  <c r="L179" i="92"/>
  <c r="M193" i="92"/>
  <c r="N193" i="92" s="1"/>
  <c r="L193" i="92"/>
  <c r="M105" i="92"/>
  <c r="N105" i="92" s="1"/>
  <c r="L105" i="92"/>
  <c r="L79" i="92"/>
  <c r="M79" i="92"/>
  <c r="N79" i="92" s="1"/>
  <c r="M199" i="92"/>
  <c r="N199" i="92" s="1"/>
  <c r="L199" i="92"/>
  <c r="M110" i="92"/>
  <c r="N110" i="92" s="1"/>
  <c r="L110" i="92"/>
  <c r="L285" i="92"/>
  <c r="M285" i="92"/>
  <c r="N285" i="92" s="1"/>
  <c r="L221" i="92"/>
  <c r="M221" i="92"/>
  <c r="N221" i="92" s="1"/>
  <c r="M81" i="92"/>
  <c r="N81" i="92" s="1"/>
  <c r="L81" i="92"/>
  <c r="L297" i="92"/>
  <c r="M297" i="92"/>
  <c r="N297" i="92" s="1"/>
  <c r="M275" i="92"/>
  <c r="N275" i="92" s="1"/>
  <c r="L275" i="92"/>
  <c r="L284" i="92"/>
  <c r="M284" i="92"/>
  <c r="N284" i="92" s="1"/>
  <c r="M83" i="92"/>
  <c r="N83" i="92" s="1"/>
  <c r="L83" i="92"/>
  <c r="L132" i="92"/>
  <c r="M132" i="92"/>
  <c r="N132" i="92" s="1"/>
  <c r="L200" i="92"/>
  <c r="M200" i="92"/>
  <c r="N200" i="92" s="1"/>
  <c r="L28" i="92"/>
  <c r="M28" i="92"/>
  <c r="N28" i="92" s="1"/>
  <c r="L41" i="92"/>
  <c r="M41" i="92"/>
  <c r="N41" i="92" s="1"/>
  <c r="M50" i="92"/>
  <c r="N50" i="92" s="1"/>
  <c r="L50" i="92"/>
  <c r="M46" i="92"/>
  <c r="N46" i="92" s="1"/>
  <c r="L46" i="92"/>
  <c r="M12" i="92"/>
  <c r="N12" i="92" s="1"/>
  <c r="L12" i="92"/>
  <c r="L253" i="92"/>
  <c r="M253" i="92"/>
  <c r="N253" i="92" s="1"/>
  <c r="L185" i="92"/>
  <c r="M185" i="92"/>
  <c r="N185" i="92" s="1"/>
  <c r="L126" i="92"/>
  <c r="M126" i="92"/>
  <c r="N126" i="92" s="1"/>
  <c r="M124" i="92"/>
  <c r="N124" i="92" s="1"/>
  <c r="L124" i="92"/>
  <c r="L134" i="92"/>
  <c r="M134" i="92"/>
  <c r="N134" i="92" s="1"/>
  <c r="M73" i="92"/>
  <c r="N73" i="92" s="1"/>
  <c r="L73" i="92"/>
  <c r="M157" i="92"/>
  <c r="N157" i="92" s="1"/>
  <c r="L157" i="92"/>
  <c r="M227" i="92"/>
  <c r="N227" i="92" s="1"/>
  <c r="L227" i="92"/>
  <c r="M279" i="92"/>
  <c r="N279" i="92" s="1"/>
  <c r="L279" i="92"/>
  <c r="L197" i="92"/>
  <c r="M197" i="92"/>
  <c r="N197" i="92" s="1"/>
  <c r="L137" i="92"/>
  <c r="M137" i="92"/>
  <c r="N137" i="92" s="1"/>
  <c r="M39" i="92"/>
  <c r="N39" i="92" s="1"/>
  <c r="L39" i="92"/>
  <c r="L102" i="92"/>
  <c r="M102" i="92"/>
  <c r="N102" i="92" s="1"/>
  <c r="L16" i="92"/>
  <c r="M16" i="92"/>
  <c r="N16" i="92" s="1"/>
  <c r="M120" i="92"/>
  <c r="N120" i="92" s="1"/>
  <c r="L120" i="92"/>
  <c r="M268" i="92"/>
  <c r="N268" i="92" s="1"/>
  <c r="L268" i="92"/>
  <c r="M214" i="92"/>
  <c r="N214" i="92" s="1"/>
  <c r="L214" i="92"/>
  <c r="M183" i="92"/>
  <c r="N183" i="92" s="1"/>
  <c r="L183" i="92"/>
  <c r="M296" i="92"/>
  <c r="N296" i="92" s="1"/>
  <c r="L296" i="92"/>
  <c r="L216" i="92"/>
  <c r="M216" i="92"/>
  <c r="N216" i="92" s="1"/>
  <c r="M286" i="92"/>
  <c r="N286" i="92" s="1"/>
  <c r="L286" i="92"/>
  <c r="M261" i="92"/>
  <c r="N261" i="92" s="1"/>
  <c r="L261" i="92"/>
  <c r="M171" i="92"/>
  <c r="N171" i="92" s="1"/>
  <c r="L171" i="92"/>
  <c r="L101" i="92"/>
  <c r="M101" i="92"/>
  <c r="N101" i="92" s="1"/>
  <c r="M182" i="92"/>
  <c r="N182" i="92" s="1"/>
  <c r="L182" i="92"/>
  <c r="L194" i="92"/>
  <c r="M194" i="92"/>
  <c r="N194" i="92" s="1"/>
  <c r="L69" i="92"/>
  <c r="M69" i="92"/>
  <c r="N69" i="92" s="1"/>
  <c r="M119" i="92"/>
  <c r="N119" i="92" s="1"/>
  <c r="L119" i="92"/>
  <c r="L106" i="92"/>
  <c r="M106" i="92"/>
  <c r="N106" i="92" s="1"/>
  <c r="M259" i="92"/>
  <c r="N259" i="92" s="1"/>
  <c r="L259" i="92"/>
  <c r="M252" i="92"/>
  <c r="N252" i="92" s="1"/>
  <c r="L252" i="92"/>
  <c r="M291" i="92"/>
  <c r="N291" i="92" s="1"/>
  <c r="L291" i="92"/>
  <c r="L270" i="92"/>
  <c r="M270" i="92"/>
  <c r="N270" i="92" s="1"/>
  <c r="L138" i="92"/>
  <c r="M138" i="92"/>
  <c r="N138" i="92" s="1"/>
  <c r="L141" i="92"/>
  <c r="M141" i="92"/>
  <c r="N141" i="92" s="1"/>
  <c r="L164" i="92"/>
  <c r="M164" i="92"/>
  <c r="N164" i="92" s="1"/>
  <c r="L228" i="92"/>
  <c r="M228" i="92"/>
  <c r="N228" i="92" s="1"/>
  <c r="L170" i="92"/>
  <c r="M170" i="92"/>
  <c r="N170" i="92" s="1"/>
  <c r="M21" i="92"/>
  <c r="N21" i="92" s="1"/>
  <c r="L21" i="92"/>
  <c r="L210" i="92"/>
  <c r="M210" i="92"/>
  <c r="N210" i="92" s="1"/>
  <c r="L245" i="92"/>
  <c r="M245" i="92"/>
  <c r="N245" i="92" s="1"/>
  <c r="M187" i="92"/>
  <c r="N187" i="92" s="1"/>
  <c r="L187" i="92"/>
  <c r="M181" i="92"/>
  <c r="N181" i="92" s="1"/>
  <c r="L181" i="92"/>
  <c r="L37" i="92"/>
  <c r="M37" i="92"/>
  <c r="N37" i="92" s="1"/>
  <c r="L6" i="92"/>
  <c r="M6" i="92"/>
  <c r="N6" i="92" s="1"/>
  <c r="L109" i="92"/>
  <c r="M109" i="92"/>
  <c r="N109" i="92" s="1"/>
  <c r="L299" i="92"/>
  <c r="M299" i="92"/>
  <c r="N299" i="92" s="1"/>
  <c r="L85" i="92"/>
  <c r="M85" i="92"/>
  <c r="N85" i="92" s="1"/>
  <c r="L93" i="92"/>
  <c r="M93" i="92"/>
  <c r="N93" i="92" s="1"/>
  <c r="L92" i="92"/>
  <c r="M92" i="92"/>
  <c r="N92" i="92" s="1"/>
  <c r="M198" i="92"/>
  <c r="N198" i="92" s="1"/>
  <c r="L198" i="92"/>
  <c r="M256" i="92"/>
  <c r="N256" i="92" s="1"/>
  <c r="L256" i="92"/>
  <c r="M15" i="92"/>
  <c r="N15" i="92" s="1"/>
  <c r="L15" i="92"/>
  <c r="M191" i="92"/>
  <c r="N191" i="92" s="1"/>
  <c r="L191" i="92"/>
  <c r="L55" i="92"/>
  <c r="M55" i="92"/>
  <c r="N55" i="92" s="1"/>
  <c r="M99" i="92"/>
  <c r="N99" i="92" s="1"/>
  <c r="L99" i="92"/>
  <c r="L44" i="92"/>
  <c r="M44" i="92"/>
  <c r="N44" i="92" s="1"/>
  <c r="M143" i="92"/>
  <c r="N143" i="92" s="1"/>
  <c r="L143" i="92"/>
  <c r="M212" i="92"/>
  <c r="N212" i="92" s="1"/>
  <c r="L212" i="92"/>
  <c r="L84" i="92"/>
  <c r="M84" i="92"/>
  <c r="N84" i="92" s="1"/>
  <c r="L229" i="92"/>
  <c r="M229" i="92"/>
  <c r="N229" i="92" s="1"/>
  <c r="L265" i="92"/>
  <c r="M265" i="92"/>
  <c r="N265" i="92" s="1"/>
  <c r="L58" i="92"/>
  <c r="M58" i="92"/>
  <c r="N58" i="92" s="1"/>
  <c r="M250" i="92"/>
  <c r="N250" i="92" s="1"/>
  <c r="L250" i="92"/>
  <c r="M195" i="92"/>
  <c r="N195" i="92" s="1"/>
  <c r="L195" i="92"/>
  <c r="L219" i="92"/>
  <c r="M219" i="92"/>
  <c r="N219" i="92" s="1"/>
  <c r="M77" i="92"/>
  <c r="N77" i="92" s="1"/>
  <c r="L77" i="92"/>
  <c r="L47" i="92"/>
  <c r="M47" i="92"/>
  <c r="N47" i="92" s="1"/>
  <c r="M104" i="92"/>
  <c r="N104" i="92" s="1"/>
  <c r="L104" i="92"/>
  <c r="L231" i="92"/>
  <c r="M231" i="92"/>
  <c r="N231" i="92" s="1"/>
  <c r="L13" i="92"/>
  <c r="M13" i="92"/>
  <c r="N13" i="92" s="1"/>
  <c r="L278" i="92"/>
  <c r="M278" i="92"/>
  <c r="N278" i="92" s="1"/>
  <c r="M127" i="92"/>
  <c r="N127" i="92" s="1"/>
  <c r="L127" i="92"/>
  <c r="M243" i="92"/>
  <c r="N243" i="92" s="1"/>
  <c r="L243" i="92"/>
  <c r="M163" i="92"/>
  <c r="N163" i="92" s="1"/>
  <c r="L163" i="92"/>
  <c r="L161" i="92"/>
  <c r="M161" i="92"/>
  <c r="N161" i="92" s="1"/>
  <c r="L87" i="92"/>
  <c r="M87" i="92"/>
  <c r="N87" i="92" s="1"/>
  <c r="M51" i="92"/>
  <c r="N51" i="92" s="1"/>
  <c r="L51" i="92"/>
  <c r="L11" i="92"/>
  <c r="M11" i="92"/>
  <c r="N11" i="92" s="1"/>
  <c r="L139" i="92"/>
  <c r="M139" i="92"/>
  <c r="N139" i="92" s="1"/>
  <c r="L263" i="92"/>
  <c r="M263" i="92"/>
  <c r="N263" i="92" s="1"/>
  <c r="L30" i="92"/>
  <c r="M30" i="92"/>
  <c r="N30" i="92" s="1"/>
  <c r="L302" i="92"/>
  <c r="M302" i="92"/>
  <c r="N302" i="92" s="1"/>
  <c r="M75" i="92"/>
  <c r="N75" i="92" s="1"/>
  <c r="L75" i="92"/>
  <c r="L206" i="92"/>
  <c r="M206" i="92"/>
  <c r="N206" i="92" s="1"/>
  <c r="L290" i="92"/>
  <c r="M290" i="92"/>
  <c r="N290" i="92" s="1"/>
  <c r="L35" i="92"/>
  <c r="M35" i="92"/>
  <c r="N35" i="92" s="1"/>
  <c r="M196" i="92"/>
  <c r="N196" i="92" s="1"/>
  <c r="L196" i="92"/>
  <c r="L33" i="92"/>
  <c r="M33" i="92"/>
  <c r="N33" i="92" s="1"/>
  <c r="L66" i="92"/>
  <c r="M66" i="92"/>
  <c r="N66" i="92" s="1"/>
  <c r="L173" i="92"/>
  <c r="M173" i="92"/>
  <c r="N173" i="92" s="1"/>
  <c r="L166" i="92"/>
  <c r="M166" i="92"/>
  <c r="N166" i="92" s="1"/>
  <c r="M61" i="92"/>
  <c r="N61" i="92" s="1"/>
  <c r="L61" i="92"/>
  <c r="L230" i="92"/>
  <c r="M230" i="92"/>
  <c r="N230" i="92" s="1"/>
  <c r="M156" i="92"/>
  <c r="N156" i="92" s="1"/>
  <c r="L156" i="92"/>
  <c r="L249" i="92"/>
  <c r="M249" i="92"/>
  <c r="N249" i="92" s="1"/>
  <c r="M135" i="92"/>
  <c r="N135" i="92" s="1"/>
  <c r="L135" i="92"/>
  <c r="M108" i="92"/>
  <c r="N108" i="92" s="1"/>
  <c r="L108" i="92"/>
  <c r="M100" i="92"/>
  <c r="N100" i="92" s="1"/>
  <c r="L100" i="92"/>
  <c r="M52" i="92"/>
  <c r="N52" i="92" s="1"/>
  <c r="L52" i="92"/>
  <c r="M160" i="92"/>
  <c r="N160" i="92" s="1"/>
  <c r="L160" i="92"/>
  <c r="L48" i="92"/>
  <c r="M48" i="92"/>
  <c r="N48" i="92" s="1"/>
  <c r="L14" i="92"/>
  <c r="M14" i="92"/>
  <c r="N14" i="92" s="1"/>
  <c r="M71" i="92"/>
  <c r="N71" i="92" s="1"/>
  <c r="L71" i="92"/>
  <c r="L242" i="92"/>
  <c r="M242" i="92"/>
  <c r="N242" i="92" s="1"/>
  <c r="M147" i="92"/>
  <c r="N147" i="92" s="1"/>
  <c r="L147" i="92"/>
  <c r="L152" i="92"/>
  <c r="M152" i="92"/>
  <c r="N152" i="92" s="1"/>
  <c r="M62" i="92"/>
  <c r="N62" i="92" s="1"/>
  <c r="L62" i="92"/>
  <c r="L54" i="92"/>
  <c r="M54" i="92"/>
  <c r="N54" i="92" s="1"/>
  <c r="M140" i="92"/>
  <c r="N140" i="92" s="1"/>
  <c r="L140" i="92"/>
  <c r="M246" i="92"/>
  <c r="N246" i="92" s="1"/>
  <c r="L246" i="92"/>
  <c r="L269" i="92"/>
  <c r="M269" i="92"/>
  <c r="N269" i="92" s="1"/>
  <c r="L222" i="92"/>
  <c r="M222" i="92"/>
  <c r="N222" i="92" s="1"/>
  <c r="L113" i="92"/>
  <c r="M113" i="92"/>
  <c r="N113" i="92" s="1"/>
  <c r="L266" i="92"/>
  <c r="M266" i="92"/>
  <c r="N266" i="92" s="1"/>
  <c r="L17" i="92"/>
  <c r="M17" i="92"/>
  <c r="N17" i="92" s="1"/>
  <c r="M114" i="92"/>
  <c r="N114" i="92" s="1"/>
  <c r="L114" i="92"/>
  <c r="M72" i="92"/>
  <c r="N72" i="92" s="1"/>
  <c r="L72" i="92"/>
  <c r="L260" i="92"/>
  <c r="M260" i="92"/>
  <c r="N260" i="92" s="1"/>
  <c r="M298" i="92"/>
  <c r="N298" i="92" s="1"/>
  <c r="L298" i="92"/>
  <c r="M292" i="92"/>
  <c r="N292" i="92" s="1"/>
  <c r="L292" i="92"/>
  <c r="M235" i="92"/>
  <c r="N235" i="92" s="1"/>
  <c r="L235" i="92"/>
  <c r="M272" i="92"/>
  <c r="N272" i="92" s="1"/>
  <c r="L272" i="92"/>
  <c r="M86" i="92"/>
  <c r="N86" i="92" s="1"/>
  <c r="L86" i="92"/>
  <c r="L76" i="92"/>
  <c r="M76" i="92"/>
  <c r="N76" i="92" s="1"/>
  <c r="L151" i="92"/>
  <c r="M151" i="92"/>
  <c r="N151" i="92" s="1"/>
  <c r="L301" i="92"/>
  <c r="M301" i="92"/>
  <c r="N301" i="92" s="1"/>
  <c r="L293" i="92"/>
  <c r="M293" i="92"/>
  <c r="N293" i="92" s="1"/>
  <c r="L267" i="92"/>
  <c r="M267" i="92"/>
  <c r="N267" i="92" s="1"/>
  <c r="L45" i="92"/>
  <c r="M45" i="92"/>
  <c r="N45" i="92" s="1"/>
  <c r="L257" i="92"/>
  <c r="M257" i="92"/>
  <c r="N257" i="92" s="1"/>
  <c r="M7" i="47"/>
  <c r="P7" i="47"/>
  <c r="P4" i="47"/>
  <c r="O4" i="47"/>
  <c r="O7" i="47"/>
  <c r="M28" i="47"/>
  <c r="M52" i="47"/>
  <c r="P28" i="47"/>
  <c r="N28" i="47"/>
  <c r="N10" i="47"/>
  <c r="N16" i="47"/>
  <c r="N13" i="47"/>
  <c r="N19" i="47"/>
  <c r="N34" i="47"/>
  <c r="N46" i="47"/>
  <c r="O22" i="47"/>
  <c r="O13" i="47"/>
  <c r="N22" i="47"/>
  <c r="O5" i="101"/>
  <c r="O55" i="47" l="1"/>
  <c r="Q53" i="47"/>
  <c r="Q54" i="47" l="1"/>
  <c r="A214" i="107" l="1"/>
  <c r="A215" i="107"/>
  <c r="A216" i="107"/>
  <c r="A217" i="107"/>
  <c r="A218" i="107"/>
  <c r="A219" i="107"/>
  <c r="A220" i="107"/>
  <c r="A221" i="107"/>
  <c r="A222" i="107"/>
  <c r="A223" i="107"/>
  <c r="A224" i="107"/>
  <c r="A225" i="107"/>
  <c r="A226" i="107"/>
  <c r="A227" i="107"/>
  <c r="A228" i="107"/>
  <c r="A229" i="107"/>
  <c r="A230" i="107"/>
  <c r="A231" i="107"/>
  <c r="A232" i="107"/>
  <c r="A233" i="107"/>
  <c r="A234" i="107"/>
  <c r="A235" i="107"/>
  <c r="A236" i="107"/>
  <c r="A237" i="107"/>
  <c r="A238" i="107"/>
  <c r="A239" i="107"/>
  <c r="A240" i="107"/>
  <c r="A241" i="107"/>
  <c r="A242" i="107"/>
  <c r="A243" i="107"/>
  <c r="A244" i="107"/>
  <c r="A245" i="107"/>
  <c r="A246" i="107"/>
  <c r="A247" i="107"/>
  <c r="A248" i="107"/>
  <c r="B214" i="107"/>
  <c r="B215" i="107"/>
  <c r="B216" i="107"/>
  <c r="B217" i="107"/>
  <c r="B218" i="107"/>
  <c r="B219" i="107"/>
  <c r="B220" i="107"/>
  <c r="B221" i="107"/>
  <c r="B222" i="107"/>
  <c r="B223" i="107"/>
  <c r="B224" i="107"/>
  <c r="B225" i="107"/>
  <c r="B226" i="107"/>
  <c r="B227" i="107"/>
  <c r="B228" i="107"/>
  <c r="B229" i="107"/>
  <c r="B230" i="107"/>
  <c r="B231" i="107"/>
  <c r="B232" i="107"/>
  <c r="B233" i="107"/>
  <c r="B234" i="107"/>
  <c r="B235" i="107"/>
  <c r="B236" i="107"/>
  <c r="B237" i="107"/>
  <c r="B238" i="107"/>
  <c r="B239" i="107"/>
  <c r="B240" i="107"/>
  <c r="B241" i="107"/>
  <c r="B242" i="107"/>
  <c r="B243" i="107"/>
  <c r="B244" i="107"/>
  <c r="B245" i="107"/>
  <c r="B246" i="107"/>
  <c r="B247" i="107"/>
  <c r="B248" i="107"/>
  <c r="C214" i="107"/>
  <c r="C215" i="107"/>
  <c r="C216" i="107"/>
  <c r="C217" i="107"/>
  <c r="C218" i="107"/>
  <c r="C219" i="107"/>
  <c r="C220" i="107"/>
  <c r="C221" i="107"/>
  <c r="C222" i="107"/>
  <c r="C223" i="107"/>
  <c r="C224" i="107"/>
  <c r="C225" i="107"/>
  <c r="C226" i="107"/>
  <c r="C227" i="107"/>
  <c r="C228" i="107"/>
  <c r="C229" i="107"/>
  <c r="C230" i="107"/>
  <c r="C231" i="107"/>
  <c r="C232" i="107"/>
  <c r="C233" i="107"/>
  <c r="C234" i="107"/>
  <c r="C235" i="107"/>
  <c r="C236" i="107"/>
  <c r="C237" i="107"/>
  <c r="C238" i="107"/>
  <c r="C239" i="107"/>
  <c r="C240" i="107"/>
  <c r="C241" i="107"/>
  <c r="C242" i="107"/>
  <c r="C243" i="107"/>
  <c r="C244" i="107"/>
  <c r="C245" i="107"/>
  <c r="C246" i="107"/>
  <c r="C247" i="107"/>
  <c r="C248" i="107"/>
  <c r="D214" i="107"/>
  <c r="D215" i="107"/>
  <c r="D216" i="107"/>
  <c r="D217" i="107"/>
  <c r="D218" i="107"/>
  <c r="D219" i="107"/>
  <c r="D220" i="107"/>
  <c r="D221" i="107"/>
  <c r="D222" i="107"/>
  <c r="D223" i="107"/>
  <c r="D224" i="107"/>
  <c r="D225" i="107"/>
  <c r="D226" i="107"/>
  <c r="D227" i="107"/>
  <c r="D228" i="107"/>
  <c r="D229" i="107"/>
  <c r="D230" i="107"/>
  <c r="D231" i="107"/>
  <c r="D232" i="107"/>
  <c r="D233" i="107"/>
  <c r="D234" i="107"/>
  <c r="D235" i="107"/>
  <c r="D236" i="107"/>
  <c r="D237" i="107"/>
  <c r="D238" i="107"/>
  <c r="D239" i="107"/>
  <c r="D240" i="107"/>
  <c r="D241" i="107"/>
  <c r="D242" i="107"/>
  <c r="D243" i="107"/>
  <c r="D244" i="107"/>
  <c r="D245" i="107"/>
  <c r="D246" i="107"/>
  <c r="D247" i="107"/>
  <c r="D248" i="107"/>
  <c r="N214" i="107"/>
  <c r="N215" i="107"/>
  <c r="N216" i="107"/>
  <c r="N217" i="107"/>
  <c r="N218" i="107"/>
  <c r="N219" i="107"/>
  <c r="N220" i="107"/>
  <c r="N221" i="107"/>
  <c r="N222" i="107"/>
  <c r="N223" i="107"/>
  <c r="N224" i="107"/>
  <c r="N225" i="107"/>
  <c r="N226" i="107"/>
  <c r="N227" i="107"/>
  <c r="N228" i="107"/>
  <c r="N229" i="107"/>
  <c r="N230" i="107"/>
  <c r="N231" i="107"/>
  <c r="N232" i="107"/>
  <c r="N233" i="107"/>
  <c r="N234" i="107"/>
  <c r="N235" i="107"/>
  <c r="N236" i="107"/>
  <c r="N237" i="107"/>
  <c r="N238" i="107"/>
  <c r="N239" i="107"/>
  <c r="N240" i="107"/>
  <c r="N241" i="107"/>
  <c r="N242" i="107"/>
  <c r="N243" i="107"/>
  <c r="N244" i="107"/>
  <c r="N245" i="107"/>
  <c r="N246" i="107"/>
  <c r="N247" i="107"/>
  <c r="N248" i="107"/>
  <c r="O214" i="107"/>
  <c r="O215" i="107"/>
  <c r="O216" i="107"/>
  <c r="O217" i="107"/>
  <c r="O218" i="107"/>
  <c r="O219" i="107"/>
  <c r="O220" i="107"/>
  <c r="O221" i="107"/>
  <c r="O222" i="107"/>
  <c r="O223" i="107"/>
  <c r="O224" i="107"/>
  <c r="O225" i="107"/>
  <c r="O226" i="107"/>
  <c r="O227" i="107"/>
  <c r="O228" i="107"/>
  <c r="O229" i="107"/>
  <c r="O230" i="107"/>
  <c r="O231" i="107"/>
  <c r="O232" i="107"/>
  <c r="O233" i="107"/>
  <c r="O234" i="107"/>
  <c r="O235" i="107"/>
  <c r="O236" i="107"/>
  <c r="O237" i="107"/>
  <c r="O238" i="107"/>
  <c r="O239" i="107"/>
  <c r="O240" i="107"/>
  <c r="O241" i="107"/>
  <c r="O242" i="107"/>
  <c r="O243" i="107"/>
  <c r="O244" i="107"/>
  <c r="O245" i="107"/>
  <c r="O246" i="107"/>
  <c r="O247" i="107"/>
  <c r="O248" i="107"/>
  <c r="Q47" i="47" l="1"/>
  <c r="R47" i="47" s="1"/>
  <c r="Q48" i="47"/>
  <c r="R48" i="47"/>
  <c r="R51" i="47" l="1"/>
  <c r="Q51" i="47"/>
  <c r="Q50" i="47"/>
  <c r="R50" i="47" s="1"/>
  <c r="F4" i="92" l="1"/>
  <c r="K4" i="92" s="1"/>
  <c r="N5" i="101" s="1"/>
  <c r="F5" i="92"/>
  <c r="K5" i="92" s="1"/>
  <c r="M4" i="47"/>
  <c r="M55" i="47" s="1"/>
  <c r="N40" i="47"/>
  <c r="P4" i="92"/>
  <c r="P5" i="92"/>
  <c r="M31" i="47" l="1"/>
  <c r="O31" i="47"/>
  <c r="N15" i="101"/>
  <c r="N31" i="47"/>
  <c r="N25" i="47"/>
  <c r="P25" i="47"/>
  <c r="P31" i="47"/>
  <c r="P15" i="101"/>
  <c r="M25" i="47"/>
  <c r="N37" i="47"/>
  <c r="P13" i="47"/>
  <c r="P55" i="47" s="1"/>
  <c r="P22" i="47"/>
  <c r="O25" i="47"/>
  <c r="O28" i="47"/>
  <c r="N7" i="47"/>
  <c r="N4" i="47"/>
  <c r="N55" i="47" s="1"/>
  <c r="N49" i="47"/>
  <c r="N43" i="47"/>
  <c r="G52" i="47" l="1"/>
  <c r="G49" i="47"/>
  <c r="A176" i="107" l="1"/>
  <c r="A177" i="107"/>
  <c r="A178" i="107"/>
  <c r="A179" i="107"/>
  <c r="A180" i="107"/>
  <c r="A181" i="107"/>
  <c r="A182" i="107"/>
  <c r="A183" i="107"/>
  <c r="A184" i="107"/>
  <c r="A185" i="107"/>
  <c r="A186" i="107"/>
  <c r="A187" i="107"/>
  <c r="A188" i="107"/>
  <c r="A189" i="107"/>
  <c r="A190" i="107"/>
  <c r="A191" i="107"/>
  <c r="A192" i="107"/>
  <c r="A193" i="107"/>
  <c r="A194" i="107"/>
  <c r="A195" i="107"/>
  <c r="A196" i="107"/>
  <c r="A197" i="107"/>
  <c r="A198" i="107"/>
  <c r="A199" i="107"/>
  <c r="A200" i="107"/>
  <c r="A201" i="107"/>
  <c r="A202" i="107"/>
  <c r="A203" i="107"/>
  <c r="A204" i="107"/>
  <c r="A205" i="107"/>
  <c r="A206" i="107"/>
  <c r="A207" i="107"/>
  <c r="A208" i="107"/>
  <c r="A209" i="107"/>
  <c r="A210" i="107"/>
  <c r="A211" i="107"/>
  <c r="A212" i="107"/>
  <c r="A213" i="107"/>
  <c r="B176" i="107"/>
  <c r="B177" i="107"/>
  <c r="B178" i="107"/>
  <c r="B179" i="107"/>
  <c r="B180" i="107"/>
  <c r="B181" i="107"/>
  <c r="B182" i="107"/>
  <c r="B183" i="107"/>
  <c r="B184" i="107"/>
  <c r="B185" i="107"/>
  <c r="B186" i="107"/>
  <c r="B187" i="107"/>
  <c r="B188" i="107"/>
  <c r="B189" i="107"/>
  <c r="B190" i="107"/>
  <c r="B191" i="107"/>
  <c r="B192" i="107"/>
  <c r="B193" i="107"/>
  <c r="B194" i="107"/>
  <c r="B195" i="107"/>
  <c r="B196" i="107"/>
  <c r="B197" i="107"/>
  <c r="B198" i="107"/>
  <c r="B199" i="107"/>
  <c r="B200" i="107"/>
  <c r="B201" i="107"/>
  <c r="B202" i="107"/>
  <c r="B203" i="107"/>
  <c r="B204" i="107"/>
  <c r="B205" i="107"/>
  <c r="B206" i="107"/>
  <c r="B207" i="107"/>
  <c r="B208" i="107"/>
  <c r="B209" i="107"/>
  <c r="B210" i="107"/>
  <c r="B211" i="107"/>
  <c r="B212" i="107"/>
  <c r="B213" i="107"/>
  <c r="C176" i="107"/>
  <c r="C177" i="107"/>
  <c r="C178" i="107"/>
  <c r="C179" i="107"/>
  <c r="C180" i="107"/>
  <c r="C181" i="107"/>
  <c r="C182" i="107"/>
  <c r="C183" i="107"/>
  <c r="C184" i="107"/>
  <c r="C185" i="107"/>
  <c r="C186" i="107"/>
  <c r="C187" i="107"/>
  <c r="C188" i="107"/>
  <c r="C189" i="107"/>
  <c r="C190" i="107"/>
  <c r="C191" i="107"/>
  <c r="C192" i="107"/>
  <c r="C193" i="107"/>
  <c r="C194" i="107"/>
  <c r="C195" i="107"/>
  <c r="C196" i="107"/>
  <c r="C197" i="107"/>
  <c r="C198" i="107"/>
  <c r="C199" i="107"/>
  <c r="C200" i="107"/>
  <c r="C201" i="107"/>
  <c r="C202" i="107"/>
  <c r="C203" i="107"/>
  <c r="C204" i="107"/>
  <c r="C205" i="107"/>
  <c r="C206" i="107"/>
  <c r="C207" i="107"/>
  <c r="C208" i="107"/>
  <c r="C209" i="107"/>
  <c r="C210" i="107"/>
  <c r="C211" i="107"/>
  <c r="C212" i="107"/>
  <c r="C213" i="107"/>
  <c r="D176" i="107"/>
  <c r="D177" i="107"/>
  <c r="D178" i="107"/>
  <c r="D179" i="107"/>
  <c r="D180" i="107"/>
  <c r="D181" i="107"/>
  <c r="D182" i="107"/>
  <c r="D183" i="107"/>
  <c r="D184" i="107"/>
  <c r="D185" i="107"/>
  <c r="D186" i="107"/>
  <c r="D187" i="107"/>
  <c r="D188" i="107"/>
  <c r="D189" i="107"/>
  <c r="D190" i="107"/>
  <c r="D191" i="107"/>
  <c r="D192" i="107"/>
  <c r="D193" i="107"/>
  <c r="D194" i="107"/>
  <c r="D195" i="107"/>
  <c r="D196" i="107"/>
  <c r="D197" i="107"/>
  <c r="D198" i="107"/>
  <c r="D199" i="107"/>
  <c r="D200" i="107"/>
  <c r="D201" i="107"/>
  <c r="D202" i="107"/>
  <c r="D203" i="107"/>
  <c r="D204" i="107"/>
  <c r="D205" i="107"/>
  <c r="D206" i="107"/>
  <c r="D207" i="107"/>
  <c r="D208" i="107"/>
  <c r="D209" i="107"/>
  <c r="D210" i="107"/>
  <c r="D211" i="107"/>
  <c r="D212" i="107"/>
  <c r="D213" i="107"/>
  <c r="N176" i="107"/>
  <c r="N177" i="107"/>
  <c r="N178" i="107"/>
  <c r="N179" i="107"/>
  <c r="N180" i="107"/>
  <c r="N181" i="107"/>
  <c r="N182" i="107"/>
  <c r="N183" i="107"/>
  <c r="N184" i="107"/>
  <c r="N185" i="107"/>
  <c r="N186" i="107"/>
  <c r="N187" i="107"/>
  <c r="N188" i="107"/>
  <c r="N189" i="107"/>
  <c r="N190" i="107"/>
  <c r="N191" i="107"/>
  <c r="N192" i="107"/>
  <c r="N193" i="107"/>
  <c r="N194" i="107"/>
  <c r="N195" i="107"/>
  <c r="N196" i="107"/>
  <c r="N197" i="107"/>
  <c r="N198" i="107"/>
  <c r="N199" i="107"/>
  <c r="N200" i="107"/>
  <c r="N201" i="107"/>
  <c r="N202" i="107"/>
  <c r="N203" i="107"/>
  <c r="N204" i="107"/>
  <c r="N205" i="107"/>
  <c r="N206" i="107"/>
  <c r="N207" i="107"/>
  <c r="N208" i="107"/>
  <c r="N209" i="107"/>
  <c r="N210" i="107"/>
  <c r="N211" i="107"/>
  <c r="N212" i="107"/>
  <c r="N213" i="107"/>
  <c r="O176" i="107"/>
  <c r="O177" i="107"/>
  <c r="O178" i="107"/>
  <c r="O179" i="107"/>
  <c r="O180" i="107"/>
  <c r="O181" i="107"/>
  <c r="O182" i="107"/>
  <c r="O183" i="107"/>
  <c r="O184" i="107"/>
  <c r="O185" i="107"/>
  <c r="O186" i="107"/>
  <c r="O187" i="107"/>
  <c r="O188" i="107"/>
  <c r="O189" i="107"/>
  <c r="O190" i="107"/>
  <c r="O191" i="107"/>
  <c r="O192" i="107"/>
  <c r="O193" i="107"/>
  <c r="O194" i="107"/>
  <c r="O195" i="107"/>
  <c r="O196" i="107"/>
  <c r="O197" i="107"/>
  <c r="O198" i="107"/>
  <c r="O199" i="107"/>
  <c r="O200" i="107"/>
  <c r="O201" i="107"/>
  <c r="O202" i="107"/>
  <c r="O203" i="107"/>
  <c r="O204" i="107"/>
  <c r="O205" i="107"/>
  <c r="O206" i="107"/>
  <c r="O207" i="107"/>
  <c r="O208" i="107"/>
  <c r="O209" i="107"/>
  <c r="O210" i="107"/>
  <c r="O211" i="107"/>
  <c r="O212" i="107"/>
  <c r="O213" i="107"/>
  <c r="M5" i="101" l="1"/>
  <c r="O15" i="101"/>
  <c r="N20" i="101"/>
  <c r="O20" i="101"/>
  <c r="M25" i="101" l="1"/>
  <c r="N10" i="101"/>
  <c r="M15" i="101"/>
  <c r="P5" i="101"/>
  <c r="L52" i="47"/>
  <c r="S52" i="47" s="1"/>
  <c r="L49" i="47"/>
  <c r="R49" i="47" s="1"/>
  <c r="M4" i="92"/>
  <c r="N4" i="92" s="1"/>
  <c r="L4" i="92"/>
  <c r="M5" i="92"/>
  <c r="N5" i="92" s="1"/>
  <c r="L5" i="92"/>
  <c r="S49" i="47" l="1"/>
  <c r="R42" i="47" l="1"/>
  <c r="Q45" i="47"/>
  <c r="N4" i="107"/>
  <c r="O4" i="107"/>
  <c r="N5" i="107"/>
  <c r="O5" i="107"/>
  <c r="N6" i="107"/>
  <c r="O6" i="107"/>
  <c r="N7" i="107"/>
  <c r="O7" i="107"/>
  <c r="N8" i="107"/>
  <c r="O8" i="107"/>
  <c r="N9" i="107"/>
  <c r="O9" i="107"/>
  <c r="N10" i="107"/>
  <c r="O10" i="107"/>
  <c r="N11" i="107"/>
  <c r="O11" i="107"/>
  <c r="N12" i="107"/>
  <c r="O12" i="107"/>
  <c r="N13" i="107"/>
  <c r="O13" i="107"/>
  <c r="N14" i="107"/>
  <c r="O14" i="107"/>
  <c r="N15" i="107"/>
  <c r="O15" i="107"/>
  <c r="N16" i="107"/>
  <c r="O16" i="107"/>
  <c r="N17" i="107"/>
  <c r="O17" i="107"/>
  <c r="N18" i="107"/>
  <c r="O18" i="107"/>
  <c r="N19" i="107"/>
  <c r="O19" i="107"/>
  <c r="N20" i="107"/>
  <c r="O20" i="107"/>
  <c r="N21" i="107"/>
  <c r="O21" i="107"/>
  <c r="N22" i="107"/>
  <c r="O22" i="107"/>
  <c r="N23" i="107"/>
  <c r="O23" i="107"/>
  <c r="N24" i="107"/>
  <c r="O24" i="107"/>
  <c r="N25" i="107"/>
  <c r="O25" i="107"/>
  <c r="N26" i="107"/>
  <c r="O26" i="107"/>
  <c r="N27" i="107"/>
  <c r="O27" i="107"/>
  <c r="N28" i="107"/>
  <c r="O28" i="107"/>
  <c r="N29" i="107"/>
  <c r="O29" i="107"/>
  <c r="N30" i="107"/>
  <c r="O30" i="107"/>
  <c r="N31" i="107"/>
  <c r="O31" i="107"/>
  <c r="N32" i="107"/>
  <c r="O32" i="107"/>
  <c r="N33" i="107"/>
  <c r="O33" i="107"/>
  <c r="N34" i="107"/>
  <c r="O34" i="107"/>
  <c r="N35" i="107"/>
  <c r="O35" i="107"/>
  <c r="N36" i="107"/>
  <c r="O36" i="107"/>
  <c r="N37" i="107"/>
  <c r="O37" i="107"/>
  <c r="N38" i="107"/>
  <c r="O38" i="107"/>
  <c r="N39" i="107"/>
  <c r="O39" i="107"/>
  <c r="N40" i="107"/>
  <c r="O40" i="107"/>
  <c r="N41" i="107"/>
  <c r="O41" i="107"/>
  <c r="N42" i="107"/>
  <c r="O42" i="107"/>
  <c r="N43" i="107"/>
  <c r="O43" i="107"/>
  <c r="N44" i="107"/>
  <c r="O44" i="107"/>
  <c r="N45" i="107"/>
  <c r="O45" i="107"/>
  <c r="N46" i="107"/>
  <c r="O46" i="107"/>
  <c r="N47" i="107"/>
  <c r="O47" i="107"/>
  <c r="N48" i="107"/>
  <c r="O48" i="107"/>
  <c r="N49" i="107"/>
  <c r="O49" i="107"/>
  <c r="N50" i="107"/>
  <c r="O50" i="107"/>
  <c r="N51" i="107"/>
  <c r="O51" i="107"/>
  <c r="N52" i="107"/>
  <c r="O52" i="107"/>
  <c r="N53" i="107"/>
  <c r="O53" i="107"/>
  <c r="N54" i="107"/>
  <c r="O54" i="107"/>
  <c r="N55" i="107"/>
  <c r="O55" i="107"/>
  <c r="N56" i="107"/>
  <c r="O56" i="107"/>
  <c r="N57" i="107"/>
  <c r="O57" i="107"/>
  <c r="N58" i="107"/>
  <c r="O58" i="107"/>
  <c r="N59" i="107"/>
  <c r="O59" i="107"/>
  <c r="N60" i="107"/>
  <c r="O60" i="107"/>
  <c r="N61" i="107"/>
  <c r="O61" i="107"/>
  <c r="N62" i="107"/>
  <c r="O62" i="107"/>
  <c r="N63" i="107"/>
  <c r="O63" i="107"/>
  <c r="N64" i="107"/>
  <c r="O64" i="107"/>
  <c r="N65" i="107"/>
  <c r="O65" i="107"/>
  <c r="N66" i="107"/>
  <c r="O66" i="107"/>
  <c r="N67" i="107"/>
  <c r="O67" i="107"/>
  <c r="N68" i="107"/>
  <c r="O68" i="107"/>
  <c r="N69" i="107"/>
  <c r="O69" i="107"/>
  <c r="N70" i="107"/>
  <c r="O70" i="107"/>
  <c r="N71" i="107"/>
  <c r="O71" i="107"/>
  <c r="N72" i="107"/>
  <c r="O72" i="107"/>
  <c r="N73" i="107"/>
  <c r="O73" i="107"/>
  <c r="N74" i="107"/>
  <c r="O74" i="107"/>
  <c r="N75" i="107"/>
  <c r="O75" i="107"/>
  <c r="N76" i="107"/>
  <c r="O76" i="107"/>
  <c r="N77" i="107"/>
  <c r="O77" i="107"/>
  <c r="N78" i="107"/>
  <c r="O78" i="107"/>
  <c r="N79" i="107"/>
  <c r="O79" i="107"/>
  <c r="N80" i="107"/>
  <c r="O80" i="107"/>
  <c r="N81" i="107"/>
  <c r="O81" i="107"/>
  <c r="N82" i="107"/>
  <c r="O82" i="107"/>
  <c r="N83" i="107"/>
  <c r="O83" i="107"/>
  <c r="N84" i="107"/>
  <c r="O84" i="107"/>
  <c r="N85" i="107"/>
  <c r="O85" i="107"/>
  <c r="N86" i="107"/>
  <c r="O86" i="107"/>
  <c r="N87" i="107"/>
  <c r="O87" i="107"/>
  <c r="N88" i="107"/>
  <c r="O88" i="107"/>
  <c r="N89" i="107"/>
  <c r="O89" i="107"/>
  <c r="N90" i="107"/>
  <c r="O90" i="107"/>
  <c r="N91" i="107"/>
  <c r="O91" i="107"/>
  <c r="N92" i="107"/>
  <c r="O92" i="107"/>
  <c r="N93" i="107"/>
  <c r="O93" i="107"/>
  <c r="N94" i="107"/>
  <c r="O94" i="107"/>
  <c r="N95" i="107"/>
  <c r="O95" i="107"/>
  <c r="N96" i="107"/>
  <c r="O96" i="107"/>
  <c r="N97" i="107"/>
  <c r="O97" i="107"/>
  <c r="N98" i="107"/>
  <c r="O98" i="107"/>
  <c r="N99" i="107"/>
  <c r="O99" i="107"/>
  <c r="N100" i="107"/>
  <c r="O100" i="107"/>
  <c r="N101" i="107"/>
  <c r="O101" i="107"/>
  <c r="N102" i="107"/>
  <c r="O102" i="107"/>
  <c r="N103" i="107"/>
  <c r="O103" i="107"/>
  <c r="N104" i="107"/>
  <c r="O104" i="107"/>
  <c r="N105" i="107"/>
  <c r="O105" i="107"/>
  <c r="N106" i="107"/>
  <c r="O106" i="107"/>
  <c r="N107" i="107"/>
  <c r="O107" i="107"/>
  <c r="N108" i="107"/>
  <c r="O108" i="107"/>
  <c r="N109" i="107"/>
  <c r="O109" i="107"/>
  <c r="N110" i="107"/>
  <c r="O110" i="107"/>
  <c r="N111" i="107"/>
  <c r="O111" i="107"/>
  <c r="N112" i="107"/>
  <c r="O112" i="107"/>
  <c r="N113" i="107"/>
  <c r="O113" i="107"/>
  <c r="N114" i="107"/>
  <c r="O114" i="107"/>
  <c r="N115" i="107"/>
  <c r="O115" i="107"/>
  <c r="N116" i="107"/>
  <c r="O116" i="107"/>
  <c r="N117" i="107"/>
  <c r="O117" i="107"/>
  <c r="N118" i="107"/>
  <c r="O118" i="107"/>
  <c r="N119" i="107"/>
  <c r="O119" i="107"/>
  <c r="N120" i="107"/>
  <c r="O120" i="107"/>
  <c r="N121" i="107"/>
  <c r="O121" i="107"/>
  <c r="N122" i="107"/>
  <c r="O122" i="107"/>
  <c r="N123" i="107"/>
  <c r="O123" i="107"/>
  <c r="N124" i="107"/>
  <c r="O124" i="107"/>
  <c r="N125" i="107"/>
  <c r="O125" i="107"/>
  <c r="N126" i="107"/>
  <c r="O126" i="107"/>
  <c r="N127" i="107"/>
  <c r="O127" i="107"/>
  <c r="N128" i="107"/>
  <c r="O128" i="107"/>
  <c r="N129" i="107"/>
  <c r="O129" i="107"/>
  <c r="N130" i="107"/>
  <c r="O130" i="107"/>
  <c r="N131" i="107"/>
  <c r="O131" i="107"/>
  <c r="N132" i="107"/>
  <c r="O132" i="107"/>
  <c r="N133" i="107"/>
  <c r="O133" i="107"/>
  <c r="N134" i="107"/>
  <c r="O134" i="107"/>
  <c r="N135" i="107"/>
  <c r="O135" i="107"/>
  <c r="N136" i="107"/>
  <c r="O136" i="107"/>
  <c r="N137" i="107"/>
  <c r="O137" i="107"/>
  <c r="N138" i="107"/>
  <c r="O138" i="107"/>
  <c r="N139" i="107"/>
  <c r="O139" i="107"/>
  <c r="N140" i="107"/>
  <c r="O140" i="107"/>
  <c r="N141" i="107"/>
  <c r="O141" i="107"/>
  <c r="N142" i="107"/>
  <c r="O142" i="107"/>
  <c r="N143" i="107"/>
  <c r="O143" i="107"/>
  <c r="N144" i="107"/>
  <c r="O144" i="107"/>
  <c r="N145" i="107"/>
  <c r="O145" i="107"/>
  <c r="N146" i="107"/>
  <c r="O146" i="107"/>
  <c r="N147" i="107"/>
  <c r="O147" i="107"/>
  <c r="N148" i="107"/>
  <c r="O148" i="107"/>
  <c r="N149" i="107"/>
  <c r="O149" i="107"/>
  <c r="N150" i="107"/>
  <c r="O150" i="107"/>
  <c r="N151" i="107"/>
  <c r="O151" i="107"/>
  <c r="N152" i="107"/>
  <c r="O152" i="107"/>
  <c r="N153" i="107"/>
  <c r="O153" i="107"/>
  <c r="N154" i="107"/>
  <c r="O154" i="107"/>
  <c r="N155" i="107"/>
  <c r="O155" i="107"/>
  <c r="N156" i="107"/>
  <c r="O156" i="107"/>
  <c r="N157" i="107"/>
  <c r="O157" i="107"/>
  <c r="N158" i="107"/>
  <c r="O158" i="107"/>
  <c r="N159" i="107"/>
  <c r="O159" i="107"/>
  <c r="N160" i="107"/>
  <c r="O160" i="107"/>
  <c r="N161" i="107"/>
  <c r="O161" i="107"/>
  <c r="N162" i="107"/>
  <c r="O162" i="107"/>
  <c r="N163" i="107"/>
  <c r="O163" i="107"/>
  <c r="N164" i="107"/>
  <c r="O164" i="107"/>
  <c r="N165" i="107"/>
  <c r="O165" i="107"/>
  <c r="N166" i="107"/>
  <c r="O166" i="107"/>
  <c r="N167" i="107"/>
  <c r="O167" i="107"/>
  <c r="N168" i="107"/>
  <c r="O168" i="107"/>
  <c r="N169" i="107"/>
  <c r="O169" i="107"/>
  <c r="N170" i="107"/>
  <c r="O170" i="107"/>
  <c r="N171" i="107"/>
  <c r="O171" i="107"/>
  <c r="N172" i="107"/>
  <c r="O172" i="107"/>
  <c r="N173" i="107"/>
  <c r="O173" i="107"/>
  <c r="N174" i="107"/>
  <c r="O174" i="107"/>
  <c r="N175" i="107"/>
  <c r="O175" i="107"/>
  <c r="Q29" i="101" l="1"/>
  <c r="Q28" i="101"/>
  <c r="Q27" i="101"/>
  <c r="O4" i="92" l="1"/>
  <c r="O26" i="101" l="1"/>
  <c r="J26" i="101"/>
  <c r="J27" i="101" s="1"/>
  <c r="N26" i="101"/>
  <c r="K26" i="101"/>
  <c r="K27" i="101" s="1"/>
  <c r="I26" i="101"/>
  <c r="I27" i="101" s="1"/>
  <c r="H26" i="101"/>
  <c r="P26" i="101"/>
  <c r="H27" i="101" l="1"/>
  <c r="G26" i="101"/>
  <c r="G25" i="101" l="1"/>
  <c r="Q44" i="47" l="1"/>
  <c r="R44" i="47" s="1"/>
  <c r="L25" i="101" l="1"/>
  <c r="Q25" i="101" l="1"/>
  <c r="M26" i="101"/>
  <c r="L26" i="101" s="1"/>
  <c r="Q26" i="101" s="1"/>
  <c r="S25" i="101" l="1"/>
  <c r="A4" i="107"/>
  <c r="A5" i="107"/>
  <c r="A6" i="107"/>
  <c r="A7" i="107"/>
  <c r="A8" i="107"/>
  <c r="A9" i="107"/>
  <c r="A10" i="107"/>
  <c r="A11" i="107"/>
  <c r="A12" i="107"/>
  <c r="A13" i="107"/>
  <c r="A14" i="107"/>
  <c r="A15" i="107"/>
  <c r="A16" i="107"/>
  <c r="A17" i="107"/>
  <c r="A18" i="107"/>
  <c r="A19" i="107"/>
  <c r="A20" i="107"/>
  <c r="A21" i="107"/>
  <c r="A22" i="107"/>
  <c r="A23" i="107"/>
  <c r="A24" i="107"/>
  <c r="A25" i="107"/>
  <c r="A26" i="107"/>
  <c r="A27" i="107"/>
  <c r="A28" i="107"/>
  <c r="A29" i="107"/>
  <c r="A30" i="107"/>
  <c r="A31" i="107"/>
  <c r="A32" i="107"/>
  <c r="A33" i="107"/>
  <c r="A34" i="107"/>
  <c r="A35" i="107"/>
  <c r="A36" i="107"/>
  <c r="A37" i="107"/>
  <c r="A38" i="107"/>
  <c r="A39" i="107"/>
  <c r="A40" i="107"/>
  <c r="A41" i="107"/>
  <c r="A42" i="107"/>
  <c r="A43" i="107"/>
  <c r="A44" i="107"/>
  <c r="A45" i="107"/>
  <c r="A46" i="107"/>
  <c r="A47" i="107"/>
  <c r="A48" i="107"/>
  <c r="A49" i="107"/>
  <c r="A50" i="107"/>
  <c r="A51" i="107"/>
  <c r="A52" i="107"/>
  <c r="A53" i="107"/>
  <c r="A54" i="107"/>
  <c r="A55" i="107"/>
  <c r="A56" i="107"/>
  <c r="A57" i="107"/>
  <c r="A58" i="107"/>
  <c r="A59" i="107"/>
  <c r="A60" i="107"/>
  <c r="A61" i="107"/>
  <c r="A62" i="107"/>
  <c r="A63" i="107"/>
  <c r="A64" i="107"/>
  <c r="A65" i="107"/>
  <c r="A66" i="107"/>
  <c r="A67" i="107"/>
  <c r="A68" i="107"/>
  <c r="A69" i="107"/>
  <c r="A70" i="107"/>
  <c r="A71" i="107"/>
  <c r="A72" i="107"/>
  <c r="A73" i="107"/>
  <c r="A74" i="107"/>
  <c r="A75" i="107"/>
  <c r="A76" i="107"/>
  <c r="A77" i="107"/>
  <c r="A78" i="107"/>
  <c r="A79" i="107"/>
  <c r="A80" i="107"/>
  <c r="A81" i="107"/>
  <c r="A82" i="107"/>
  <c r="A83" i="107"/>
  <c r="A84" i="107"/>
  <c r="A85" i="107"/>
  <c r="A86" i="107"/>
  <c r="A87" i="107"/>
  <c r="A88" i="107"/>
  <c r="A89" i="107"/>
  <c r="A90" i="107"/>
  <c r="A91" i="107"/>
  <c r="A92" i="107"/>
  <c r="A93" i="107"/>
  <c r="A94" i="107"/>
  <c r="A95" i="107"/>
  <c r="A96" i="107"/>
  <c r="A97" i="107"/>
  <c r="A98" i="107"/>
  <c r="A99" i="107"/>
  <c r="A100" i="107"/>
  <c r="A101" i="107"/>
  <c r="A102" i="107"/>
  <c r="A103" i="107"/>
  <c r="A104" i="107"/>
  <c r="A105" i="107"/>
  <c r="A106" i="107"/>
  <c r="A107" i="107"/>
  <c r="A108" i="107"/>
  <c r="A109" i="107"/>
  <c r="A110" i="107"/>
  <c r="A111" i="107"/>
  <c r="A112" i="107"/>
  <c r="A113" i="107"/>
  <c r="A114" i="107"/>
  <c r="A115" i="107"/>
  <c r="A116" i="107"/>
  <c r="A117" i="107"/>
  <c r="A118" i="107"/>
  <c r="A119" i="107"/>
  <c r="A120" i="107"/>
  <c r="A121" i="107"/>
  <c r="A122" i="107"/>
  <c r="A123" i="107"/>
  <c r="A124" i="107"/>
  <c r="A125" i="107"/>
  <c r="A126" i="107"/>
  <c r="A127" i="107"/>
  <c r="A128" i="107"/>
  <c r="A129" i="107"/>
  <c r="A130" i="107"/>
  <c r="A131" i="107"/>
  <c r="A132" i="107"/>
  <c r="A133" i="107"/>
  <c r="A134" i="107"/>
  <c r="A135" i="107"/>
  <c r="A136" i="107"/>
  <c r="A137" i="107"/>
  <c r="A138" i="107"/>
  <c r="A139" i="107"/>
  <c r="A140" i="107"/>
  <c r="A141" i="107"/>
  <c r="A142" i="107"/>
  <c r="A143" i="107"/>
  <c r="A144" i="107"/>
  <c r="A145" i="107"/>
  <c r="A146" i="107"/>
  <c r="A147" i="107"/>
  <c r="A148" i="107"/>
  <c r="A149" i="107"/>
  <c r="A150" i="107"/>
  <c r="A151" i="107"/>
  <c r="A152" i="107"/>
  <c r="A153" i="107"/>
  <c r="A154" i="107"/>
  <c r="A155" i="107"/>
  <c r="A156" i="107"/>
  <c r="A157" i="107"/>
  <c r="A158" i="107"/>
  <c r="A159" i="107"/>
  <c r="A160" i="107"/>
  <c r="A161" i="107"/>
  <c r="A162" i="107"/>
  <c r="A163" i="107"/>
  <c r="A164" i="107"/>
  <c r="A165" i="107"/>
  <c r="A166" i="107"/>
  <c r="A167" i="107"/>
  <c r="A168" i="107"/>
  <c r="A169" i="107"/>
  <c r="A170" i="107"/>
  <c r="A171" i="107"/>
  <c r="A172" i="107"/>
  <c r="A173" i="107"/>
  <c r="A174" i="107"/>
  <c r="A175" i="107"/>
  <c r="P17" i="105" l="1"/>
  <c r="Q17" i="105" s="1"/>
  <c r="P7" i="105"/>
  <c r="Q7" i="105" s="1"/>
  <c r="P12" i="105"/>
  <c r="Q12" i="105" s="1"/>
  <c r="J1" i="93" l="1"/>
  <c r="R45" i="47" l="1"/>
  <c r="C14" i="109" l="1"/>
  <c r="B14" i="109"/>
  <c r="C20" i="109"/>
  <c r="R3" i="105" l="1"/>
  <c r="S3" i="101"/>
  <c r="C15" i="109"/>
  <c r="D15" i="109"/>
  <c r="B15" i="109"/>
  <c r="C19" i="108"/>
  <c r="D19" i="108"/>
  <c r="B19" i="108"/>
  <c r="B41" i="109"/>
  <c r="C41" i="109"/>
  <c r="B42" i="109"/>
  <c r="C42" i="109"/>
  <c r="B43" i="109"/>
  <c r="C43" i="109"/>
  <c r="B44" i="109"/>
  <c r="C44" i="109"/>
  <c r="B45" i="109"/>
  <c r="C45" i="109"/>
  <c r="B21" i="109"/>
  <c r="C21" i="109"/>
  <c r="D21" i="109"/>
  <c r="D19" i="109" s="1"/>
  <c r="B23" i="109"/>
  <c r="C23" i="109"/>
  <c r="D23" i="109"/>
  <c r="C25" i="109"/>
  <c r="C27" i="109"/>
  <c r="B30" i="109"/>
  <c r="B29" i="109" s="1"/>
  <c r="C30" i="109"/>
  <c r="C29" i="109" s="1"/>
  <c r="D30" i="109"/>
  <c r="D29" i="109" s="1"/>
  <c r="B32" i="109"/>
  <c r="C32" i="109"/>
  <c r="D32" i="109"/>
  <c r="B34" i="109"/>
  <c r="C34" i="109"/>
  <c r="D34" i="109"/>
  <c r="B36" i="109"/>
  <c r="C36" i="109"/>
  <c r="D36" i="109"/>
  <c r="B43" i="108"/>
  <c r="C43" i="108"/>
  <c r="C31" i="108"/>
  <c r="C30" i="108" s="1"/>
  <c r="B32" i="108"/>
  <c r="B31" i="108" s="1"/>
  <c r="B30" i="108" s="1"/>
  <c r="C32" i="108"/>
  <c r="D32" i="108"/>
  <c r="D31" i="108" s="1"/>
  <c r="B35" i="108"/>
  <c r="C35" i="108"/>
  <c r="D35" i="108"/>
  <c r="B25" i="108"/>
  <c r="B24" i="108" s="1"/>
  <c r="C25" i="108"/>
  <c r="D25" i="108"/>
  <c r="B27" i="108"/>
  <c r="C27" i="108"/>
  <c r="D27" i="108"/>
  <c r="R6" i="47" l="1"/>
  <c r="D30" i="108"/>
  <c r="D24" i="108"/>
  <c r="C24" i="108"/>
  <c r="C18" i="108" s="1"/>
  <c r="C14" i="108" s="1"/>
  <c r="C38" i="108" s="1"/>
  <c r="R9" i="47"/>
  <c r="D18" i="108"/>
  <c r="D14" i="108" s="1"/>
  <c r="D38" i="108" s="1"/>
  <c r="D14" i="109"/>
  <c r="B18" i="108"/>
  <c r="B14" i="108" s="1"/>
  <c r="B38" i="108" s="1"/>
  <c r="Q39" i="47"/>
  <c r="Q6" i="47" l="1"/>
  <c r="B42" i="108"/>
  <c r="B44" i="108"/>
  <c r="C42" i="108"/>
  <c r="C44" i="108"/>
  <c r="I1" i="93"/>
  <c r="Q11" i="47"/>
  <c r="R11" i="47" s="1"/>
  <c r="Q8" i="47"/>
  <c r="R8" i="47" s="1"/>
  <c r="Q26" i="47"/>
  <c r="R26" i="47" s="1"/>
  <c r="C45" i="108" l="1"/>
  <c r="C46" i="108"/>
  <c r="B45" i="108"/>
  <c r="B46" i="108"/>
  <c r="B81" i="107"/>
  <c r="B82" i="107"/>
  <c r="B83" i="107"/>
  <c r="B84" i="107"/>
  <c r="B85" i="107"/>
  <c r="B86" i="107"/>
  <c r="B87" i="107"/>
  <c r="B88" i="107"/>
  <c r="B89" i="107"/>
  <c r="B90" i="107"/>
  <c r="B91" i="107"/>
  <c r="B92" i="107"/>
  <c r="B93" i="107"/>
  <c r="B94" i="107"/>
  <c r="B95" i="107"/>
  <c r="B96" i="107"/>
  <c r="B97" i="107"/>
  <c r="B98" i="107"/>
  <c r="B99" i="107"/>
  <c r="B100" i="107"/>
  <c r="B101" i="107"/>
  <c r="B102" i="107"/>
  <c r="B103" i="107"/>
  <c r="B104" i="107"/>
  <c r="B105" i="107"/>
  <c r="B106" i="107"/>
  <c r="B107" i="107"/>
  <c r="B108" i="107"/>
  <c r="B109" i="107"/>
  <c r="B110" i="107"/>
  <c r="B111" i="107"/>
  <c r="B112" i="107"/>
  <c r="B113" i="107"/>
  <c r="B114" i="107"/>
  <c r="B115" i="107"/>
  <c r="B116" i="107"/>
  <c r="B117" i="107"/>
  <c r="B118" i="107"/>
  <c r="B119" i="107"/>
  <c r="B120" i="107"/>
  <c r="B121" i="107"/>
  <c r="B122" i="107"/>
  <c r="B123" i="107"/>
  <c r="B124" i="107"/>
  <c r="B125" i="107"/>
  <c r="B126" i="107"/>
  <c r="B127" i="107"/>
  <c r="B128" i="107"/>
  <c r="B129" i="107"/>
  <c r="B130" i="107"/>
  <c r="B131" i="107"/>
  <c r="B132" i="107"/>
  <c r="B133" i="107"/>
  <c r="B134" i="107"/>
  <c r="B135" i="107"/>
  <c r="B136" i="107"/>
  <c r="B137" i="107"/>
  <c r="B138" i="107"/>
  <c r="B139" i="107"/>
  <c r="B140" i="107"/>
  <c r="B141" i="107"/>
  <c r="B142" i="107"/>
  <c r="B143" i="107"/>
  <c r="B144" i="107"/>
  <c r="B145" i="107"/>
  <c r="B146" i="107"/>
  <c r="B147" i="107"/>
  <c r="B148" i="107"/>
  <c r="B149" i="107"/>
  <c r="B150" i="107"/>
  <c r="B151" i="107"/>
  <c r="B152" i="107"/>
  <c r="B153" i="107"/>
  <c r="B154" i="107"/>
  <c r="B155" i="107"/>
  <c r="B156" i="107"/>
  <c r="B157" i="107"/>
  <c r="B158" i="107"/>
  <c r="B159" i="107"/>
  <c r="B160" i="107"/>
  <c r="B161" i="107"/>
  <c r="B162" i="107"/>
  <c r="B163" i="107"/>
  <c r="B164" i="107"/>
  <c r="B165" i="107"/>
  <c r="B166" i="107"/>
  <c r="B167" i="107"/>
  <c r="B168" i="107"/>
  <c r="B169" i="107"/>
  <c r="B170" i="107"/>
  <c r="B171" i="107"/>
  <c r="B172" i="107"/>
  <c r="B173" i="107"/>
  <c r="B174" i="107"/>
  <c r="B175" i="107"/>
  <c r="B4" i="107"/>
  <c r="B5" i="107"/>
  <c r="B6" i="107"/>
  <c r="B7" i="107"/>
  <c r="B8" i="107"/>
  <c r="B9" i="107"/>
  <c r="B10" i="107"/>
  <c r="B11" i="107"/>
  <c r="B12" i="107"/>
  <c r="B13" i="107"/>
  <c r="B14" i="107"/>
  <c r="B15" i="107"/>
  <c r="B16" i="107"/>
  <c r="B17" i="107"/>
  <c r="B18" i="107"/>
  <c r="B19" i="107"/>
  <c r="B20" i="107"/>
  <c r="B21" i="107"/>
  <c r="B22" i="107"/>
  <c r="B23" i="107"/>
  <c r="B24" i="107"/>
  <c r="B25" i="107"/>
  <c r="B26" i="107"/>
  <c r="B27" i="107"/>
  <c r="B28" i="107"/>
  <c r="B29" i="107"/>
  <c r="B30" i="107"/>
  <c r="B31" i="107"/>
  <c r="B32" i="107"/>
  <c r="B33" i="107"/>
  <c r="B34" i="107"/>
  <c r="B35" i="107"/>
  <c r="B36" i="107"/>
  <c r="B37" i="107"/>
  <c r="B38" i="107"/>
  <c r="B39" i="107"/>
  <c r="B40" i="107"/>
  <c r="B41" i="107"/>
  <c r="B42" i="107"/>
  <c r="B43" i="107"/>
  <c r="B44" i="107"/>
  <c r="B45" i="107"/>
  <c r="B46" i="107"/>
  <c r="B47" i="107"/>
  <c r="B48" i="107"/>
  <c r="B49" i="107"/>
  <c r="B50" i="107"/>
  <c r="B51" i="107"/>
  <c r="B52" i="107"/>
  <c r="B53" i="107"/>
  <c r="B54" i="107"/>
  <c r="B55" i="107"/>
  <c r="B56" i="107"/>
  <c r="B57" i="107"/>
  <c r="B58" i="107"/>
  <c r="B59" i="107"/>
  <c r="B60" i="107"/>
  <c r="B61" i="107"/>
  <c r="B62" i="107"/>
  <c r="B63" i="107"/>
  <c r="B64" i="107"/>
  <c r="B65" i="107"/>
  <c r="B66" i="107"/>
  <c r="B67" i="107"/>
  <c r="B68" i="107"/>
  <c r="B69" i="107"/>
  <c r="B70" i="107"/>
  <c r="B71" i="107"/>
  <c r="B72" i="107"/>
  <c r="B73" i="107"/>
  <c r="B74" i="107"/>
  <c r="B75" i="107"/>
  <c r="B76" i="107"/>
  <c r="B77" i="107"/>
  <c r="B78" i="107"/>
  <c r="B79" i="107"/>
  <c r="B80" i="107"/>
  <c r="C81" i="107"/>
  <c r="C82" i="107"/>
  <c r="C83" i="107"/>
  <c r="C84" i="107"/>
  <c r="C85" i="107"/>
  <c r="C86" i="107"/>
  <c r="C87" i="107"/>
  <c r="C88" i="107"/>
  <c r="C89" i="107"/>
  <c r="C90" i="107"/>
  <c r="C91" i="107"/>
  <c r="C92" i="107"/>
  <c r="C93" i="107"/>
  <c r="C94" i="107"/>
  <c r="C95" i="107"/>
  <c r="C96" i="107"/>
  <c r="C97" i="107"/>
  <c r="C98" i="107"/>
  <c r="C99" i="107"/>
  <c r="C100" i="107"/>
  <c r="C101" i="107"/>
  <c r="C102" i="107"/>
  <c r="C103" i="107"/>
  <c r="C104" i="107"/>
  <c r="C105" i="107"/>
  <c r="C106" i="107"/>
  <c r="C107" i="107"/>
  <c r="C108" i="107"/>
  <c r="C109" i="107"/>
  <c r="C110" i="107"/>
  <c r="C111" i="107"/>
  <c r="C112" i="107"/>
  <c r="C113" i="107"/>
  <c r="C114" i="107"/>
  <c r="C115" i="107"/>
  <c r="C116" i="107"/>
  <c r="C117" i="107"/>
  <c r="C118" i="107"/>
  <c r="C119" i="107"/>
  <c r="C120" i="107"/>
  <c r="C121" i="107"/>
  <c r="C122" i="107"/>
  <c r="C123" i="107"/>
  <c r="C124" i="107"/>
  <c r="C125" i="107"/>
  <c r="C126" i="107"/>
  <c r="C127" i="107"/>
  <c r="C128" i="107"/>
  <c r="C129" i="107"/>
  <c r="C130" i="107"/>
  <c r="C131" i="107"/>
  <c r="C132" i="107"/>
  <c r="C133" i="107"/>
  <c r="C134" i="107"/>
  <c r="C135" i="107"/>
  <c r="C136" i="107"/>
  <c r="C137" i="107"/>
  <c r="C138" i="107"/>
  <c r="C139" i="107"/>
  <c r="C140" i="107"/>
  <c r="C141" i="107"/>
  <c r="C142" i="107"/>
  <c r="C143" i="107"/>
  <c r="C144" i="107"/>
  <c r="C145" i="107"/>
  <c r="C146" i="107"/>
  <c r="C147" i="107"/>
  <c r="C148" i="107"/>
  <c r="C149" i="107"/>
  <c r="C150" i="107"/>
  <c r="C151" i="107"/>
  <c r="C152" i="107"/>
  <c r="C153" i="107"/>
  <c r="C154" i="107"/>
  <c r="C155" i="107"/>
  <c r="C156" i="107"/>
  <c r="C157" i="107"/>
  <c r="C158" i="107"/>
  <c r="C159" i="107"/>
  <c r="C160" i="107"/>
  <c r="C161" i="107"/>
  <c r="C162" i="107"/>
  <c r="C163" i="107"/>
  <c r="C164" i="107"/>
  <c r="C165" i="107"/>
  <c r="C166" i="107"/>
  <c r="C167" i="107"/>
  <c r="C168" i="107"/>
  <c r="C169" i="107"/>
  <c r="C170" i="107"/>
  <c r="C171" i="107"/>
  <c r="C172" i="107"/>
  <c r="C173" i="107"/>
  <c r="C174" i="107"/>
  <c r="C175" i="107"/>
  <c r="C4" i="107"/>
  <c r="C5" i="107"/>
  <c r="C6" i="107"/>
  <c r="C7" i="107"/>
  <c r="C8" i="107"/>
  <c r="C9" i="107"/>
  <c r="C10" i="107"/>
  <c r="C11" i="107"/>
  <c r="C12" i="107"/>
  <c r="C13" i="107"/>
  <c r="C14" i="107"/>
  <c r="C15" i="107"/>
  <c r="C16" i="107"/>
  <c r="C17" i="107"/>
  <c r="C18" i="107"/>
  <c r="C19" i="107"/>
  <c r="C20" i="107"/>
  <c r="C21" i="107"/>
  <c r="C22" i="107"/>
  <c r="C23" i="107"/>
  <c r="C24" i="107"/>
  <c r="C25" i="107"/>
  <c r="C26" i="107"/>
  <c r="C27" i="107"/>
  <c r="C28" i="107"/>
  <c r="C29" i="107"/>
  <c r="C30" i="107"/>
  <c r="C31" i="107"/>
  <c r="C32" i="107"/>
  <c r="C33" i="107"/>
  <c r="C34" i="107"/>
  <c r="C35" i="107"/>
  <c r="C36" i="107"/>
  <c r="C37" i="107"/>
  <c r="C38" i="107"/>
  <c r="C39" i="107"/>
  <c r="C40" i="107"/>
  <c r="C41" i="107"/>
  <c r="C42" i="107"/>
  <c r="C43" i="107"/>
  <c r="C44" i="107"/>
  <c r="C45" i="107"/>
  <c r="C46" i="107"/>
  <c r="C47" i="107"/>
  <c r="C48" i="107"/>
  <c r="C49" i="107"/>
  <c r="C50" i="107"/>
  <c r="C51" i="107"/>
  <c r="C52" i="107"/>
  <c r="C53" i="107"/>
  <c r="C54" i="107"/>
  <c r="C55" i="107"/>
  <c r="C56" i="107"/>
  <c r="C57" i="107"/>
  <c r="C58" i="107"/>
  <c r="C59" i="107"/>
  <c r="C60" i="107"/>
  <c r="C61" i="107"/>
  <c r="C62" i="107"/>
  <c r="C63" i="107"/>
  <c r="C64" i="107"/>
  <c r="C65" i="107"/>
  <c r="C66" i="107"/>
  <c r="C67" i="107"/>
  <c r="C68" i="107"/>
  <c r="C69" i="107"/>
  <c r="C70" i="107"/>
  <c r="C71" i="107"/>
  <c r="C72" i="107"/>
  <c r="C73" i="107"/>
  <c r="C74" i="107"/>
  <c r="C75" i="107"/>
  <c r="C76" i="107"/>
  <c r="C77" i="107"/>
  <c r="C78" i="107"/>
  <c r="C79" i="107"/>
  <c r="C80" i="107"/>
  <c r="D81" i="107"/>
  <c r="D82" i="107"/>
  <c r="D83" i="107"/>
  <c r="D84" i="107"/>
  <c r="D85" i="107"/>
  <c r="D86" i="107"/>
  <c r="D87" i="107"/>
  <c r="D88" i="107"/>
  <c r="D89" i="107"/>
  <c r="D90" i="107"/>
  <c r="D91" i="107"/>
  <c r="D92" i="107"/>
  <c r="D93" i="107"/>
  <c r="D94" i="107"/>
  <c r="D95" i="107"/>
  <c r="D96" i="107"/>
  <c r="D97" i="107"/>
  <c r="D98" i="107"/>
  <c r="D99" i="107"/>
  <c r="D100" i="107"/>
  <c r="D101" i="107"/>
  <c r="D102" i="107"/>
  <c r="D103" i="107"/>
  <c r="D104" i="107"/>
  <c r="D105" i="107"/>
  <c r="D106" i="107"/>
  <c r="D107" i="107"/>
  <c r="D108" i="107"/>
  <c r="D109" i="107"/>
  <c r="D110" i="107"/>
  <c r="D111" i="107"/>
  <c r="D112" i="107"/>
  <c r="D113" i="107"/>
  <c r="D114" i="107"/>
  <c r="D115" i="107"/>
  <c r="D116" i="107"/>
  <c r="D117" i="107"/>
  <c r="D118" i="107"/>
  <c r="D119" i="107"/>
  <c r="D120" i="107"/>
  <c r="D121" i="107"/>
  <c r="D122" i="107"/>
  <c r="D123" i="107"/>
  <c r="D124" i="107"/>
  <c r="D125" i="107"/>
  <c r="D126" i="107"/>
  <c r="D127" i="107"/>
  <c r="D128" i="107"/>
  <c r="D129" i="107"/>
  <c r="D130" i="107"/>
  <c r="D131" i="107"/>
  <c r="D132" i="107"/>
  <c r="D133" i="107"/>
  <c r="D134" i="107"/>
  <c r="D135" i="107"/>
  <c r="D136" i="107"/>
  <c r="D137" i="107"/>
  <c r="D138" i="107"/>
  <c r="D139" i="107"/>
  <c r="D140" i="107"/>
  <c r="D141" i="107"/>
  <c r="D142" i="107"/>
  <c r="D143" i="107"/>
  <c r="D144" i="107"/>
  <c r="D145" i="107"/>
  <c r="D146" i="107"/>
  <c r="D147" i="107"/>
  <c r="D148" i="107"/>
  <c r="D149" i="107"/>
  <c r="D150" i="107"/>
  <c r="D151" i="107"/>
  <c r="D152" i="107"/>
  <c r="D153" i="107"/>
  <c r="D154" i="107"/>
  <c r="D155" i="107"/>
  <c r="D156" i="107"/>
  <c r="D157" i="107"/>
  <c r="D158" i="107"/>
  <c r="D159" i="107"/>
  <c r="D160" i="107"/>
  <c r="D161" i="107"/>
  <c r="D162" i="107"/>
  <c r="D163" i="107"/>
  <c r="D164" i="107"/>
  <c r="D165" i="107"/>
  <c r="D166" i="107"/>
  <c r="D167" i="107"/>
  <c r="D168" i="107"/>
  <c r="D169" i="107"/>
  <c r="D170" i="107"/>
  <c r="D171" i="107"/>
  <c r="D172" i="107"/>
  <c r="D173" i="107"/>
  <c r="D174" i="107"/>
  <c r="D175" i="107"/>
  <c r="D4" i="107"/>
  <c r="D5" i="107"/>
  <c r="D6" i="107"/>
  <c r="D7" i="107"/>
  <c r="D8" i="107"/>
  <c r="D9" i="107"/>
  <c r="D10" i="107"/>
  <c r="D11" i="107"/>
  <c r="D12" i="107"/>
  <c r="D13" i="107"/>
  <c r="D14" i="107"/>
  <c r="D15" i="107"/>
  <c r="D16" i="107"/>
  <c r="D17" i="107"/>
  <c r="D18" i="107"/>
  <c r="D19" i="107"/>
  <c r="D20" i="107"/>
  <c r="D21" i="107"/>
  <c r="D22" i="107"/>
  <c r="D23" i="107"/>
  <c r="D24" i="107"/>
  <c r="D25" i="107"/>
  <c r="D26" i="107"/>
  <c r="D27" i="107"/>
  <c r="D28" i="107"/>
  <c r="D29" i="107"/>
  <c r="D30" i="107"/>
  <c r="D31" i="107"/>
  <c r="D32" i="107"/>
  <c r="D33" i="107"/>
  <c r="D34" i="107"/>
  <c r="D35" i="107"/>
  <c r="D36" i="107"/>
  <c r="D37" i="107"/>
  <c r="D38" i="107"/>
  <c r="D39" i="107"/>
  <c r="D40" i="107"/>
  <c r="D41" i="107"/>
  <c r="D42" i="107"/>
  <c r="D43" i="107"/>
  <c r="D44" i="107"/>
  <c r="D45" i="107"/>
  <c r="D46" i="107"/>
  <c r="D47" i="107"/>
  <c r="D48" i="107"/>
  <c r="D49" i="107"/>
  <c r="D50" i="107"/>
  <c r="D51" i="107"/>
  <c r="D52" i="107"/>
  <c r="D53" i="107"/>
  <c r="D54" i="107"/>
  <c r="D55" i="107"/>
  <c r="D56" i="107"/>
  <c r="D57" i="107"/>
  <c r="D58" i="107"/>
  <c r="D59" i="107"/>
  <c r="D60" i="107"/>
  <c r="D61" i="107"/>
  <c r="D62" i="107"/>
  <c r="D63" i="107"/>
  <c r="D64" i="107"/>
  <c r="D65" i="107"/>
  <c r="D66" i="107"/>
  <c r="D67" i="107"/>
  <c r="D68" i="107"/>
  <c r="D69" i="107"/>
  <c r="D70" i="107"/>
  <c r="D71" i="107"/>
  <c r="D72" i="107"/>
  <c r="D73" i="107"/>
  <c r="D74" i="107"/>
  <c r="D75" i="107"/>
  <c r="D76" i="107"/>
  <c r="D77" i="107"/>
  <c r="D78" i="107"/>
  <c r="D79" i="107"/>
  <c r="D80" i="107"/>
  <c r="K6" i="105" l="1"/>
  <c r="K11" i="105"/>
  <c r="N2" i="107"/>
  <c r="R39" i="47" l="1"/>
  <c r="R36" i="47" l="1"/>
  <c r="Q33" i="47"/>
  <c r="R30" i="47"/>
  <c r="R27" i="47"/>
  <c r="R24" i="47"/>
  <c r="R21" i="47"/>
  <c r="Q42" i="47"/>
  <c r="R18" i="47"/>
  <c r="Q18" i="47"/>
  <c r="R15" i="47"/>
  <c r="Q15" i="47"/>
  <c r="R12" i="47"/>
  <c r="Q12" i="47"/>
  <c r="Q9" i="47"/>
  <c r="Q24" i="47"/>
  <c r="Q27" i="47"/>
  <c r="Q30" i="47"/>
  <c r="Q36" i="47"/>
  <c r="R33" i="47" l="1"/>
  <c r="Q21" i="47"/>
  <c r="Q13" i="101"/>
  <c r="Q14" i="101"/>
  <c r="Q23" i="101"/>
  <c r="Q18" i="101"/>
  <c r="Q19" i="101"/>
  <c r="Q8" i="101"/>
  <c r="Q9" i="101"/>
  <c r="P8" i="105" l="1"/>
  <c r="Q8" i="105" s="1"/>
  <c r="P9" i="105"/>
  <c r="Q9" i="105" s="1"/>
  <c r="P13" i="105"/>
  <c r="Q13" i="105" s="1"/>
  <c r="P14" i="105"/>
  <c r="Q14" i="105" s="1"/>
  <c r="P18" i="105"/>
  <c r="Q18" i="105" s="1"/>
  <c r="P19" i="105"/>
  <c r="Q19" i="105" s="1"/>
  <c r="P6" i="105"/>
  <c r="Q6" i="105" s="1"/>
  <c r="A2" i="105" l="1"/>
  <c r="A2" i="101"/>
  <c r="P51" i="105"/>
  <c r="Q51" i="105" s="1"/>
  <c r="P50" i="105"/>
  <c r="Q50" i="105" s="1"/>
  <c r="P48" i="105"/>
  <c r="Q48" i="105" s="1"/>
  <c r="P47" i="105"/>
  <c r="Q47" i="105" s="1"/>
  <c r="A46" i="105"/>
  <c r="A49" i="105" s="1"/>
  <c r="P45" i="105"/>
  <c r="Q45" i="105" s="1"/>
  <c r="P44" i="105"/>
  <c r="Q44" i="105" s="1"/>
  <c r="P42" i="105"/>
  <c r="Q42" i="105" s="1"/>
  <c r="P41" i="105"/>
  <c r="Q41" i="105" s="1"/>
  <c r="P39" i="105"/>
  <c r="Q39" i="105" s="1"/>
  <c r="P38" i="105"/>
  <c r="Q38" i="105" s="1"/>
  <c r="P36" i="105"/>
  <c r="Q36" i="105" s="1"/>
  <c r="P35" i="105"/>
  <c r="Q35" i="105" s="1"/>
  <c r="P33" i="105"/>
  <c r="Q33" i="105" s="1"/>
  <c r="P32" i="105"/>
  <c r="Q32" i="105" s="1"/>
  <c r="P30" i="105"/>
  <c r="Q30" i="105" s="1"/>
  <c r="P29" i="105"/>
  <c r="Q29" i="105" s="1"/>
  <c r="P27" i="105"/>
  <c r="Q27" i="105" s="1"/>
  <c r="P26" i="105"/>
  <c r="Q26" i="105" s="1"/>
  <c r="P24" i="105"/>
  <c r="Q24" i="105" s="1"/>
  <c r="O21" i="105"/>
  <c r="N21" i="105"/>
  <c r="M21" i="105"/>
  <c r="L21" i="105"/>
  <c r="J21" i="105"/>
  <c r="I21" i="105"/>
  <c r="H21" i="105"/>
  <c r="G21" i="105"/>
  <c r="A5" i="105"/>
  <c r="A10" i="105" s="1"/>
  <c r="A15" i="105" s="1"/>
  <c r="A20" i="105" s="1"/>
  <c r="A25" i="105" s="1"/>
  <c r="F1" i="103"/>
  <c r="K3" i="103"/>
  <c r="K4" i="103"/>
  <c r="K5" i="103"/>
  <c r="K6" i="103"/>
  <c r="I3" i="103"/>
  <c r="J3" i="103" s="1"/>
  <c r="I4" i="103"/>
  <c r="J4" i="103" s="1"/>
  <c r="I5" i="103"/>
  <c r="J5" i="103" s="1"/>
  <c r="I6" i="103"/>
  <c r="J6" i="103" s="1"/>
  <c r="P27" i="101" l="1"/>
  <c r="M27" i="101"/>
  <c r="O27" i="101"/>
  <c r="N27" i="101"/>
  <c r="K1" i="103"/>
  <c r="L22" i="105"/>
  <c r="N22" i="105"/>
  <c r="O22" i="105"/>
  <c r="G22" i="105"/>
  <c r="H22" i="105"/>
  <c r="I22" i="105"/>
  <c r="J22" i="105"/>
  <c r="M7" i="101"/>
  <c r="P22" i="101"/>
  <c r="N17" i="101"/>
  <c r="N7" i="101"/>
  <c r="M17" i="101"/>
  <c r="O7" i="101"/>
  <c r="M12" i="101"/>
  <c r="P17" i="101"/>
  <c r="O17" i="101"/>
  <c r="N12" i="101"/>
  <c r="M22" i="101"/>
  <c r="O12" i="101"/>
  <c r="N22" i="101"/>
  <c r="P7" i="101"/>
  <c r="P12" i="101"/>
  <c r="O22" i="101"/>
  <c r="M22" i="105"/>
  <c r="K21" i="105"/>
  <c r="F21" i="105"/>
  <c r="K22" i="105" l="1"/>
  <c r="F22" i="105"/>
  <c r="P21" i="105"/>
  <c r="Q21" i="105" s="1"/>
  <c r="P22" i="105" l="1"/>
  <c r="Q22" i="105" s="1"/>
  <c r="P2" i="92" l="1"/>
  <c r="Q53" i="101"/>
  <c r="R53" i="101" s="1"/>
  <c r="Q52" i="101"/>
  <c r="R52" i="101" s="1"/>
  <c r="Q50" i="101"/>
  <c r="R50" i="101" s="1"/>
  <c r="Q49" i="101"/>
  <c r="R49" i="101" s="1"/>
  <c r="A48" i="101"/>
  <c r="A51" i="101" s="1"/>
  <c r="Q47" i="101"/>
  <c r="R47" i="101" s="1"/>
  <c r="Q46" i="101"/>
  <c r="R46" i="101" s="1"/>
  <c r="Q44" i="101"/>
  <c r="R44" i="101" s="1"/>
  <c r="Q43" i="101"/>
  <c r="R43" i="101" s="1"/>
  <c r="Q41" i="101"/>
  <c r="R41" i="101" s="1"/>
  <c r="Q40" i="101"/>
  <c r="R40" i="101" s="1"/>
  <c r="Q38" i="101"/>
  <c r="R38" i="101" s="1"/>
  <c r="Q37" i="101"/>
  <c r="R37" i="101" s="1"/>
  <c r="Q35" i="101"/>
  <c r="R35" i="101" s="1"/>
  <c r="Q34" i="101"/>
  <c r="R34" i="101" s="1"/>
  <c r="Q32" i="101"/>
  <c r="R32" i="101" s="1"/>
  <c r="Q31" i="101"/>
  <c r="R31" i="101" s="1"/>
  <c r="Q24" i="101"/>
  <c r="A5" i="101"/>
  <c r="A10" i="101" s="1"/>
  <c r="A15" i="101" s="1"/>
  <c r="A20" i="101" s="1"/>
  <c r="A25" i="101" s="1"/>
  <c r="O2" i="92" l="1"/>
  <c r="H1" i="47" l="1"/>
  <c r="K1" i="47"/>
  <c r="I1" i="47"/>
  <c r="J1" i="47"/>
  <c r="G15" i="105"/>
  <c r="H16" i="101"/>
  <c r="H17" i="101" s="1"/>
  <c r="I16" i="101"/>
  <c r="I17" i="101" s="1"/>
  <c r="J16" i="101"/>
  <c r="J17" i="101" s="1"/>
  <c r="K16" i="101"/>
  <c r="K17" i="101" s="1"/>
  <c r="H6" i="101"/>
  <c r="H7" i="101" s="1"/>
  <c r="P6" i="101"/>
  <c r="I6" i="101"/>
  <c r="I7" i="101" s="1"/>
  <c r="K6" i="101"/>
  <c r="K7" i="101" s="1"/>
  <c r="J6" i="101"/>
  <c r="J7" i="101" s="1"/>
  <c r="I21" i="101"/>
  <c r="I22" i="101" s="1"/>
  <c r="O21" i="101"/>
  <c r="J21" i="101"/>
  <c r="J22" i="101" s="1"/>
  <c r="P21" i="101"/>
  <c r="K21" i="101"/>
  <c r="K22" i="101" s="1"/>
  <c r="H21" i="101"/>
  <c r="H22" i="101" s="1"/>
  <c r="O53" i="105"/>
  <c r="O52" i="105"/>
  <c r="H49" i="105"/>
  <c r="J46" i="105"/>
  <c r="N43" i="105"/>
  <c r="G40" i="105"/>
  <c r="I37" i="105"/>
  <c r="I34" i="105" s="1"/>
  <c r="G31" i="105"/>
  <c r="N25" i="105"/>
  <c r="O20" i="105"/>
  <c r="O15" i="105"/>
  <c r="O10" i="105"/>
  <c r="O5" i="105"/>
  <c r="N53" i="105"/>
  <c r="N52" i="105"/>
  <c r="G49" i="105"/>
  <c r="I46" i="105"/>
  <c r="M43" i="105"/>
  <c r="O40" i="105"/>
  <c r="H37" i="105"/>
  <c r="H34" i="105" s="1"/>
  <c r="O31" i="105"/>
  <c r="O28" i="105" s="1"/>
  <c r="M25" i="105"/>
  <c r="N20" i="105"/>
  <c r="N15" i="105"/>
  <c r="N5" i="105"/>
  <c r="M53" i="105"/>
  <c r="M52" i="105"/>
  <c r="O49" i="105"/>
  <c r="H46" i="105"/>
  <c r="L43" i="105"/>
  <c r="N40" i="105"/>
  <c r="G37" i="105"/>
  <c r="G34" i="105" s="1"/>
  <c r="N31" i="105"/>
  <c r="N28" i="105" s="1"/>
  <c r="L25" i="105"/>
  <c r="M20" i="105"/>
  <c r="L53" i="105"/>
  <c r="L52" i="105"/>
  <c r="N49" i="105"/>
  <c r="G46" i="105"/>
  <c r="J43" i="105"/>
  <c r="M40" i="105"/>
  <c r="O37" i="105"/>
  <c r="O34" i="105" s="1"/>
  <c r="M31" i="105"/>
  <c r="M28" i="105" s="1"/>
  <c r="J25" i="105"/>
  <c r="L20" i="105"/>
  <c r="L15" i="105"/>
  <c r="L10" i="105"/>
  <c r="L5" i="105"/>
  <c r="J53" i="105"/>
  <c r="J52" i="105"/>
  <c r="M49" i="105"/>
  <c r="O46" i="105"/>
  <c r="I43" i="105"/>
  <c r="L40" i="105"/>
  <c r="N37" i="105"/>
  <c r="N34" i="105" s="1"/>
  <c r="L31" i="105"/>
  <c r="I25" i="105"/>
  <c r="J20" i="105"/>
  <c r="J15" i="105"/>
  <c r="J10" i="105"/>
  <c r="J5" i="105"/>
  <c r="I53" i="105"/>
  <c r="I52" i="105"/>
  <c r="L49" i="105"/>
  <c r="N46" i="105"/>
  <c r="H43" i="105"/>
  <c r="J40" i="105"/>
  <c r="M37" i="105"/>
  <c r="M34" i="105" s="1"/>
  <c r="J31" i="105"/>
  <c r="J28" i="105" s="1"/>
  <c r="H25" i="105"/>
  <c r="I20" i="105"/>
  <c r="I15" i="105"/>
  <c r="I10" i="105"/>
  <c r="I5" i="105"/>
  <c r="H53" i="105"/>
  <c r="H52" i="105"/>
  <c r="J49" i="105"/>
  <c r="M46" i="105"/>
  <c r="G43" i="105"/>
  <c r="I40" i="105"/>
  <c r="L37" i="105"/>
  <c r="L34" i="105" s="1"/>
  <c r="I31" i="105"/>
  <c r="I28" i="105" s="1"/>
  <c r="G25" i="105"/>
  <c r="H20" i="105"/>
  <c r="H15" i="105"/>
  <c r="H10" i="105"/>
  <c r="H5" i="105"/>
  <c r="G53" i="105"/>
  <c r="G52" i="105"/>
  <c r="I49" i="105"/>
  <c r="L46" i="105"/>
  <c r="O43" i="105"/>
  <c r="H40" i="105"/>
  <c r="J37" i="105"/>
  <c r="J34" i="105" s="1"/>
  <c r="H31" i="105"/>
  <c r="H28" i="105" s="1"/>
  <c r="O25" i="105"/>
  <c r="G20" i="105"/>
  <c r="G10" i="105"/>
  <c r="G5" i="105"/>
  <c r="I11" i="101"/>
  <c r="I12" i="101" s="1"/>
  <c r="J11" i="101"/>
  <c r="J12" i="101" s="1"/>
  <c r="K11" i="101"/>
  <c r="K12" i="101" s="1"/>
  <c r="H11" i="101"/>
  <c r="P55" i="101"/>
  <c r="P54" i="101"/>
  <c r="J51" i="101"/>
  <c r="N48" i="101"/>
  <c r="I45" i="101"/>
  <c r="M42" i="101"/>
  <c r="P39" i="101"/>
  <c r="P36" i="101" s="1"/>
  <c r="O33" i="101"/>
  <c r="O30" i="101" s="1"/>
  <c r="O55" i="101"/>
  <c r="O54" i="101"/>
  <c r="I51" i="101"/>
  <c r="M48" i="101"/>
  <c r="H45" i="101"/>
  <c r="K42" i="101"/>
  <c r="O39" i="101"/>
  <c r="O36" i="101" s="1"/>
  <c r="N33" i="101"/>
  <c r="N30" i="101" s="1"/>
  <c r="N55" i="101"/>
  <c r="N54" i="101"/>
  <c r="H51" i="101"/>
  <c r="K48" i="101"/>
  <c r="P45" i="101"/>
  <c r="J42" i="101"/>
  <c r="N39" i="101"/>
  <c r="N36" i="101" s="1"/>
  <c r="M33" i="101"/>
  <c r="M55" i="101"/>
  <c r="M54" i="101"/>
  <c r="P51" i="101"/>
  <c r="J48" i="101"/>
  <c r="O45" i="101"/>
  <c r="I42" i="101"/>
  <c r="M39" i="101"/>
  <c r="K33" i="101"/>
  <c r="K30" i="101" s="1"/>
  <c r="O51" i="101"/>
  <c r="N45" i="101"/>
  <c r="K39" i="101"/>
  <c r="K36" i="101" s="1"/>
  <c r="J45" i="101"/>
  <c r="K55" i="101"/>
  <c r="K54" i="101"/>
  <c r="I48" i="101"/>
  <c r="H42" i="101"/>
  <c r="J33" i="101"/>
  <c r="J30" i="101" s="1"/>
  <c r="H54" i="101"/>
  <c r="N42" i="101"/>
  <c r="J55" i="101"/>
  <c r="J54" i="101"/>
  <c r="N51" i="101"/>
  <c r="H48" i="101"/>
  <c r="M45" i="101"/>
  <c r="P42" i="101"/>
  <c r="J39" i="101"/>
  <c r="J36" i="101" s="1"/>
  <c r="I33" i="101"/>
  <c r="I30" i="101" s="1"/>
  <c r="K51" i="101"/>
  <c r="P33" i="101"/>
  <c r="P30" i="101" s="1"/>
  <c r="I55" i="101"/>
  <c r="I54" i="101"/>
  <c r="M51" i="101"/>
  <c r="P48" i="101"/>
  <c r="K45" i="101"/>
  <c r="O42" i="101"/>
  <c r="I39" i="101"/>
  <c r="I36" i="101" s="1"/>
  <c r="H33" i="101"/>
  <c r="H30" i="101" s="1"/>
  <c r="H55" i="101"/>
  <c r="O48" i="101"/>
  <c r="H39" i="101"/>
  <c r="H36" i="101" s="1"/>
  <c r="G46" i="47" l="1"/>
  <c r="G13" i="47"/>
  <c r="G37" i="47"/>
  <c r="G34" i="47"/>
  <c r="G16" i="47"/>
  <c r="G19" i="47"/>
  <c r="G43" i="47"/>
  <c r="G40" i="47"/>
  <c r="G25" i="47"/>
  <c r="G31" i="47"/>
  <c r="G28" i="47"/>
  <c r="G22" i="47"/>
  <c r="J4" i="101"/>
  <c r="J1" i="101" s="1"/>
  <c r="I4" i="101"/>
  <c r="I1" i="101" s="1"/>
  <c r="H4" i="101"/>
  <c r="H1" i="101" s="1"/>
  <c r="K4" i="101"/>
  <c r="K1" i="101" s="1"/>
  <c r="F15" i="105"/>
  <c r="G1" i="47"/>
  <c r="H12" i="101"/>
  <c r="G22" i="101"/>
  <c r="K46" i="105"/>
  <c r="F34" i="105"/>
  <c r="K40" i="105"/>
  <c r="I4" i="105"/>
  <c r="I1" i="105" s="1"/>
  <c r="F46" i="105"/>
  <c r="K20" i="105"/>
  <c r="K43" i="105"/>
  <c r="F25" i="105"/>
  <c r="L28" i="105"/>
  <c r="K28" i="105" s="1"/>
  <c r="K31" i="105"/>
  <c r="L4" i="105"/>
  <c r="L1" i="105" s="1"/>
  <c r="F20" i="105"/>
  <c r="F52" i="105"/>
  <c r="J4" i="105"/>
  <c r="J1" i="105" s="1"/>
  <c r="G28" i="105"/>
  <c r="F28" i="105" s="1"/>
  <c r="F31" i="105"/>
  <c r="F49" i="105"/>
  <c r="F53" i="105"/>
  <c r="K34" i="105"/>
  <c r="H4" i="105"/>
  <c r="H1" i="105" s="1"/>
  <c r="K37" i="105"/>
  <c r="O4" i="105"/>
  <c r="O1" i="105" s="1"/>
  <c r="F40" i="105"/>
  <c r="K25" i="105"/>
  <c r="K53" i="105"/>
  <c r="G4" i="105"/>
  <c r="G1" i="105" s="1"/>
  <c r="F5" i="105"/>
  <c r="F43" i="105"/>
  <c r="K52" i="105"/>
  <c r="F10" i="105"/>
  <c r="K49" i="105"/>
  <c r="F37" i="105"/>
  <c r="G20" i="101"/>
  <c r="G51" i="101"/>
  <c r="G55" i="101"/>
  <c r="G42" i="101"/>
  <c r="G30" i="101"/>
  <c r="L54" i="101"/>
  <c r="L42" i="101"/>
  <c r="G5" i="101"/>
  <c r="L45" i="101"/>
  <c r="G10" i="101"/>
  <c r="G48" i="101"/>
  <c r="G54" i="101"/>
  <c r="L55" i="101"/>
  <c r="M30" i="101"/>
  <c r="L30" i="101" s="1"/>
  <c r="L33" i="101"/>
  <c r="G45" i="101"/>
  <c r="G33" i="101"/>
  <c r="G36" i="101"/>
  <c r="G39" i="101"/>
  <c r="M36" i="101"/>
  <c r="L36" i="101" s="1"/>
  <c r="L39" i="101"/>
  <c r="L48" i="101"/>
  <c r="L51" i="101"/>
  <c r="G15" i="101"/>
  <c r="J2" i="92"/>
  <c r="G4" i="101" l="1"/>
  <c r="G1" i="101" s="1"/>
  <c r="Q17" i="101"/>
  <c r="R17" i="101" s="1"/>
  <c r="Q12" i="101"/>
  <c r="R12" i="101" s="1"/>
  <c r="Q22" i="101"/>
  <c r="R22" i="101" s="1"/>
  <c r="Q7" i="101"/>
  <c r="R7" i="101" s="1"/>
  <c r="P52" i="105"/>
  <c r="P53" i="105"/>
  <c r="P25" i="105"/>
  <c r="Q25" i="105" s="1"/>
  <c r="R25" i="105" s="1"/>
  <c r="P34" i="105"/>
  <c r="Q34" i="105" s="1"/>
  <c r="R34" i="105" s="1"/>
  <c r="P46" i="105"/>
  <c r="Q46" i="105" s="1"/>
  <c r="R46" i="105" s="1"/>
  <c r="P40" i="105"/>
  <c r="Q40" i="105" s="1"/>
  <c r="R40" i="105" s="1"/>
  <c r="P49" i="105"/>
  <c r="Q49" i="105" s="1"/>
  <c r="R49" i="105" s="1"/>
  <c r="P20" i="105"/>
  <c r="Q20" i="105" s="1"/>
  <c r="R20" i="105" s="1"/>
  <c r="P43" i="105"/>
  <c r="Q43" i="105" s="1"/>
  <c r="R43" i="105" s="1"/>
  <c r="F4" i="105"/>
  <c r="F1" i="105" s="1"/>
  <c r="Q51" i="101"/>
  <c r="R51" i="101" s="1"/>
  <c r="S51" i="101" s="1"/>
  <c r="P37" i="105"/>
  <c r="Q37" i="105" s="1"/>
  <c r="R37" i="105" s="1"/>
  <c r="P31" i="105"/>
  <c r="Q31" i="105" s="1"/>
  <c r="R31" i="105" s="1"/>
  <c r="P28" i="105"/>
  <c r="Q28" i="105" s="1"/>
  <c r="R28" i="105" s="1"/>
  <c r="Q55" i="101"/>
  <c r="Q33" i="101"/>
  <c r="R33" i="101" s="1"/>
  <c r="S33" i="101" s="1"/>
  <c r="Q30" i="101"/>
  <c r="R30" i="101" s="1"/>
  <c r="S30" i="101" s="1"/>
  <c r="Q42" i="101"/>
  <c r="R42" i="101" s="1"/>
  <c r="S42" i="101" s="1"/>
  <c r="Q48" i="101"/>
  <c r="R48" i="101" s="1"/>
  <c r="S48" i="101" s="1"/>
  <c r="Q54" i="101"/>
  <c r="Q45" i="101"/>
  <c r="R45" i="101" s="1"/>
  <c r="S45" i="101" s="1"/>
  <c r="Q39" i="101"/>
  <c r="R39" i="101" s="1"/>
  <c r="S39" i="101" s="1"/>
  <c r="Q36" i="101"/>
  <c r="R36" i="101" s="1"/>
  <c r="S36" i="101" s="1"/>
  <c r="I2" i="92" l="1"/>
  <c r="M1" i="47" l="1"/>
  <c r="O1" i="47"/>
  <c r="P1" i="47"/>
  <c r="N10" i="105"/>
  <c r="N4" i="105" s="1"/>
  <c r="N1" i="105" s="1"/>
  <c r="O4" i="101" l="1"/>
  <c r="O1" i="101" s="1"/>
  <c r="M4" i="101"/>
  <c r="M1" i="101" s="1"/>
  <c r="P4" i="101"/>
  <c r="P1" i="101" s="1"/>
  <c r="P11" i="101"/>
  <c r="L20" i="101"/>
  <c r="M21" i="101"/>
  <c r="M6" i="101"/>
  <c r="M11" i="101"/>
  <c r="P11" i="105"/>
  <c r="Q11" i="105" s="1"/>
  <c r="P16" i="101"/>
  <c r="M16" i="101"/>
  <c r="O16" i="101"/>
  <c r="O11" i="101"/>
  <c r="N21" i="101"/>
  <c r="O6" i="101"/>
  <c r="P16" i="105"/>
  <c r="Q16" i="105" s="1"/>
  <c r="Q20" i="101" l="1"/>
  <c r="R20" i="101" s="1"/>
  <c r="Q21" i="101"/>
  <c r="R21" i="101" s="1"/>
  <c r="S20" i="101" l="1"/>
  <c r="Q41" i="47" l="1"/>
  <c r="R41" i="47" s="1"/>
  <c r="Q5" i="47" l="1"/>
  <c r="R5" i="47" s="1"/>
  <c r="Q38" i="47" l="1"/>
  <c r="R38" i="47" s="1"/>
  <c r="Q35" i="47"/>
  <c r="R35" i="47" s="1"/>
  <c r="Q32" i="47"/>
  <c r="R32" i="47" s="1"/>
  <c r="Q29" i="47"/>
  <c r="R29" i="47" s="1"/>
  <c r="Q23" i="47"/>
  <c r="R23" i="47" s="1"/>
  <c r="Q20" i="47"/>
  <c r="R20" i="47" s="1"/>
  <c r="Q17" i="47"/>
  <c r="R17" i="47" s="1"/>
  <c r="Q14" i="47"/>
  <c r="R14" i="47" s="1"/>
  <c r="A7" i="47"/>
  <c r="A10" i="47" s="1"/>
  <c r="A13" i="47" s="1"/>
  <c r="A16" i="47" s="1"/>
  <c r="A40" i="47" l="1"/>
  <c r="A43" i="47" s="1"/>
  <c r="G7" i="47" l="1"/>
  <c r="G10" i="47"/>
  <c r="L46" i="47"/>
  <c r="R46" i="47" l="1"/>
  <c r="S46" i="47" l="1"/>
  <c r="G4" i="47"/>
  <c r="G55" i="47" s="1"/>
  <c r="N1" i="93" l="1"/>
  <c r="M15" i="105" l="1"/>
  <c r="K15" i="105" s="1"/>
  <c r="P15" i="105" s="1"/>
  <c r="Q15" i="105" s="1"/>
  <c r="R15" i="105" s="1"/>
  <c r="L4" i="47"/>
  <c r="L7" i="47"/>
  <c r="R7" i="47" s="1"/>
  <c r="L13" i="47"/>
  <c r="R13" i="47" s="1"/>
  <c r="L16" i="47"/>
  <c r="R16" i="47" s="1"/>
  <c r="L10" i="47"/>
  <c r="L25" i="47"/>
  <c r="R25" i="47" s="1"/>
  <c r="L37" i="47"/>
  <c r="L43" i="47"/>
  <c r="L28" i="47"/>
  <c r="R28" i="47" s="1"/>
  <c r="L31" i="47"/>
  <c r="R31" i="47" s="1"/>
  <c r="L19" i="47"/>
  <c r="R19" i="47" s="1"/>
  <c r="M5" i="105"/>
  <c r="K5" i="105" s="1"/>
  <c r="P5" i="105" s="1"/>
  <c r="M10" i="105"/>
  <c r="K10" i="105" s="1"/>
  <c r="P10" i="105" s="1"/>
  <c r="Q10" i="105" s="1"/>
  <c r="R10" i="105" s="1"/>
  <c r="L34" i="47"/>
  <c r="R34" i="47" s="1"/>
  <c r="L15" i="101"/>
  <c r="Q15" i="101" s="1"/>
  <c r="R15" i="101" s="1"/>
  <c r="L22" i="47"/>
  <c r="R22" i="47" s="1"/>
  <c r="N1" i="47"/>
  <c r="L1" i="47" s="1"/>
  <c r="Q1" i="47" s="1"/>
  <c r="K2" i="92"/>
  <c r="R4" i="47" l="1"/>
  <c r="S4" i="47" s="1"/>
  <c r="L55" i="47"/>
  <c r="R10" i="47"/>
  <c r="S10" i="47" s="1"/>
  <c r="R43" i="47"/>
  <c r="S43" i="47" s="1"/>
  <c r="S19" i="47"/>
  <c r="S13" i="47"/>
  <c r="S7" i="47"/>
  <c r="S25" i="47"/>
  <c r="S34" i="47"/>
  <c r="S28" i="47"/>
  <c r="S22" i="47"/>
  <c r="S16" i="47"/>
  <c r="S31" i="47"/>
  <c r="L40" i="47"/>
  <c r="R40" i="47" s="1"/>
  <c r="L10" i="101"/>
  <c r="Q10" i="101" s="1"/>
  <c r="R10" i="101" s="1"/>
  <c r="N4" i="101"/>
  <c r="N1" i="101" s="1"/>
  <c r="N16" i="101"/>
  <c r="Q16" i="101" s="1"/>
  <c r="R16" i="101" s="1"/>
  <c r="S15" i="101" s="1"/>
  <c r="M4" i="105"/>
  <c r="M1" i="105" s="1"/>
  <c r="N6" i="101"/>
  <c r="Q6" i="101" s="1"/>
  <c r="R6" i="101" s="1"/>
  <c r="L5" i="101"/>
  <c r="L4" i="101" s="1"/>
  <c r="N2" i="92"/>
  <c r="N11" i="101"/>
  <c r="R11" i="101" s="1"/>
  <c r="K4" i="105"/>
  <c r="Q5" i="105"/>
  <c r="R5" i="105" s="1"/>
  <c r="R55" i="47" l="1"/>
  <c r="S55" i="47" s="1"/>
  <c r="R37" i="47"/>
  <c r="S37" i="47" s="1"/>
  <c r="S40" i="47"/>
  <c r="Q4" i="101"/>
  <c r="S10" i="101"/>
  <c r="K1" i="105"/>
  <c r="P1" i="105" s="1"/>
  <c r="P4" i="105"/>
  <c r="Q5" i="101"/>
  <c r="R5" i="101" s="1"/>
  <c r="S5" i="101" s="1"/>
  <c r="R4" i="101" l="1"/>
  <c r="S4" i="101" s="1"/>
  <c r="L1" i="101"/>
  <c r="Q1" i="10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AC8BB3-BA49-4550-A3D2-F4D1D8C03346}" keepAlive="1" name="Query - Data_TongTram2" description="Connection to the 'Data_TongTram2' query in the workbook." type="5" refreshedVersion="8" background="1" saveData="1">
    <dbPr connection="Provider=Microsoft.Mashup.OleDb.1;Data Source=$Workbook$;Location=Data_TongTram2;Extended Properties=&quot;&quot;" command="SELECT * FROM [Data_TongTram2]"/>
  </connection>
  <connection id="2" xr16:uid="{578E2359-21EA-4627-8E3C-DC053A5BE2C6}" keepAlive="1" name="Query - DS NCC DTR" description="Connection to the 'DS NCC DTR' query in the workbook." type="5" refreshedVersion="8" background="1" saveData="1">
    <dbPr connection="Provider=Microsoft.Mashup.OleDb.1;Data Source=$Workbook$;Location=&quot;DS NCC DTR&quot;;Extended Properties=&quot;&quot;" command="SELECT * FROM [DS NCC DTR]"/>
  </connection>
  <connection id="3" xr16:uid="{14BA73B1-6872-4F5D-B787-8023D56C2DE2}" keepAlive="1" name="Query - TT_NCC" description="Connection to the 'TT_NCC' query in the workbook." type="5" refreshedVersion="8" background="1" saveData="1">
    <dbPr connection="Provider=Microsoft.Mashup.OleDb.1;Data Source=$Workbook$;Location=TT_NCC;Extended Properties=&quot;&quot;" command="SELECT * FROM [TT_NCC]"/>
  </connection>
  <connection id="4" xr16:uid="{41B1F53E-60CF-450B-93B3-B03558197EC8}" keepAlive="1" name="Query - VMS1" description="Connection to the 'VMS1' query in the workbook." type="5" refreshedVersion="8" background="1" saveData="1">
    <dbPr connection="Provider=Microsoft.Mashup.OleDb.1;Data Source=$Workbook$;Location=VMS1;Extended Properties=&quot;&quot;" command="SELECT * FROM [VMS1]"/>
  </connection>
</connections>
</file>

<file path=xl/sharedStrings.xml><?xml version="1.0" encoding="utf-8"?>
<sst xmlns="http://schemas.openxmlformats.org/spreadsheetml/2006/main" count="106836" uniqueCount="23545">
  <si>
    <t>CHÍNH SÁCH LƯƠNG VÀ THƯỞNG KPIs
CỦA NHÂN SỰ MUA HÀNG THỊ TRƯỜNG</t>
  </si>
  <si>
    <t>Soạn Thảo</t>
  </si>
  <si>
    <t>Kiểm tra</t>
  </si>
  <si>
    <t>Xem xét</t>
  </si>
  <si>
    <t>Nguyễn Trọng Tân</t>
  </si>
  <si>
    <t>Trần Nhựt Hiện</t>
  </si>
  <si>
    <t>Trần Thị Tuyết Xuân</t>
  </si>
  <si>
    <t>Huỳnh Ngọc Thạch</t>
  </si>
  <si>
    <t>Ngày:        /          / 2023</t>
  </si>
  <si>
    <t>Ngày:      /         / 2023</t>
  </si>
  <si>
    <t>DANH MỤC</t>
  </si>
  <si>
    <t>Nhân viên mua hàng</t>
  </si>
  <si>
    <t>Giám sát mua hàng</t>
  </si>
  <si>
    <t>Nhóm trưởng mua hàng</t>
  </si>
  <si>
    <t>Sản lượng quản lý (Tấn/tháng)</t>
  </si>
  <si>
    <t>600-800</t>
  </si>
  <si>
    <t>Số tỉnh quản lý tối thiểu</t>
  </si>
  <si>
    <t>6-10</t>
  </si>
  <si>
    <t>15-20</t>
  </si>
  <si>
    <t>Số NCC quản lý tối thiểu</t>
  </si>
  <si>
    <t>25-40</t>
  </si>
  <si>
    <t>Số nhân viên trực tiếp dưới quyền tối đa</t>
  </si>
  <si>
    <t>I. TỔNG THU NHẬP CĂN BẢN VÀ KPIS</t>
  </si>
  <si>
    <t>1. THU NHẬP CĂN BẢN</t>
  </si>
  <si>
    <t>2. THƯỞNG CHỈ TIÊU</t>
  </si>
  <si>
    <t>A. KPI sản lượng (KPI Lagging)</t>
  </si>
  <si>
    <t>80% &lt; x &lt;=95%</t>
  </si>
  <si>
    <t>95% &lt; x &lt;=100%</t>
  </si>
  <si>
    <t>x&gt;100%</t>
  </si>
  <si>
    <t>B. KPIs khác (KPIs Leading)</t>
  </si>
  <si>
    <t>B1. Viếng thăm nhà cung cấp</t>
  </si>
  <si>
    <t>Viếng thăm NCC theo lịch định kỳ được giao, báo cáo đầy đủ, chấp hành nội quy, chuyên cần,…</t>
  </si>
  <si>
    <t>B2. Chỉ tiêu mở NCC mới: linh động theo từng tháng.</t>
  </si>
  <si>
    <t>Đạt 100% chỉ tiêu mở mới NCC</t>
  </si>
  <si>
    <t>II. TỔNG CHI PHÍ</t>
  </si>
  <si>
    <t>1.TRỢ CẤP CÔNG TÁC</t>
  </si>
  <si>
    <t>Xăng xe</t>
  </si>
  <si>
    <t>Cơm trưa</t>
  </si>
  <si>
    <t>Giao tế</t>
  </si>
  <si>
    <t>2. KHOÁN CÔNG TÁC TỈNH</t>
  </si>
  <si>
    <t>Khoán công tác đi tỉnh</t>
  </si>
  <si>
    <t>Khoán công tác phí di chuyển về DTR/trạm họp, huấn luyện</t>
  </si>
  <si>
    <t>III. TỔNG THU NHẬP VÀ TRỢ CẤP</t>
  </si>
  <si>
    <t>III. TỔNG THU NHẬP VÀ TRỢ CẤP
NĂM 2022 ĐẾN THÁNG 1.2023</t>
  </si>
  <si>
    <t>CHÊNH LỆCH SO VS CHÍNH SÁCH CŨ</t>
  </si>
  <si>
    <t>Tổng lương 2022</t>
  </si>
  <si>
    <t>Tổng lương tăng 2023</t>
  </si>
  <si>
    <t>Chênh lệch tổng lương</t>
  </si>
  <si>
    <t>CHÍNH SÁCH LƯƠNG VÀ THƯỞNG KPIs
CỦA ADMIN DTR&amp;TRẠM</t>
  </si>
  <si>
    <t>Admin Trạm</t>
  </si>
  <si>
    <t>Admin DTR</t>
  </si>
  <si>
    <t>Cách tính</t>
  </si>
  <si>
    <t>1. THƯỞNG CHỈ TIÊU</t>
  </si>
  <si>
    <t>80% &lt; x &lt;=90%</t>
  </si>
  <si>
    <t>90% &lt; x &lt;=100%</t>
  </si>
  <si>
    <t>B1.1 Nhân viên điều phối DTR</t>
  </si>
  <si>
    <t>1.Tỷ lệ hoàn thành PO</t>
  </si>
  <si>
    <t>Đảm bảo các PO ký kết với NCC hoàn thành ≥ 90%</t>
  </si>
  <si>
    <t>Các PO hoàn thành/ Tổng số PO đã ký trong tháng X $</t>
  </si>
  <si>
    <t>2. Giá trị Tiết kiệm</t>
  </si>
  <si>
    <t>Các PO ký kết với NCC có Giá mua thấp hơn Giá duyệt.</t>
  </si>
  <si>
    <t>Các PO Giá mua thấp/ Tổng Số PO ký trong tháng X $</t>
  </si>
  <si>
    <t>3. Hoàn thành công việc</t>
  </si>
  <si>
    <t>Đảm bảo các báo cáo hoàn thành đúng tiến độ, cập nhật số liệu chính xác.</t>
  </si>
  <si>
    <t>4. Khiếu nại Nhà cung cấp</t>
  </si>
  <si>
    <t>Đảm bảo không có khiếu nại hoặc tất cả các khiếu nại điều được giải quyết</t>
  </si>
  <si>
    <t>B1.2 Nhân viên điều phối Trạm</t>
  </si>
  <si>
    <t>1. Tần suất liên hệ Nhà cung cấp:</t>
  </si>
  <si>
    <t>Liên hệ tối thiểu 50 nhà cung cấp và 1 Nhà cung cấp liên hệ tối thiếu 2 lần/ tháng</t>
  </si>
  <si>
    <t>2. Duy trì số lượng NCC giao dịch trong tháng</t>
  </si>
  <si>
    <t>Đảm bảo số NCC giao dịch trong tháng ≥ tháng trước</t>
  </si>
  <si>
    <t>Chỉ tiêu</t>
  </si>
  <si>
    <t>Thực đạt</t>
  </si>
  <si>
    <t>STT</t>
  </si>
  <si>
    <t>Mã nhân viên</t>
  </si>
  <si>
    <t>Họ và tên</t>
  </si>
  <si>
    <t>Chức vụ</t>
  </si>
  <si>
    <t>CV Kiêm nhiệm</t>
  </si>
  <si>
    <t>Pis</t>
  </si>
  <si>
    <t>Tổng</t>
  </si>
  <si>
    <t>PET vảy</t>
  </si>
  <si>
    <t>PET chai</t>
  </si>
  <si>
    <t>HDPE</t>
  </si>
  <si>
    <t>PP</t>
  </si>
  <si>
    <t>%</t>
  </si>
  <si>
    <t>Thưởng chỉ tiêu</t>
  </si>
  <si>
    <t>Sản lượng tất cả sản phẩm rPET, rHDPE, rPP</t>
  </si>
  <si>
    <t>Hoàn thành kế hoạch viếng thăm, gọi điện các NCC.</t>
  </si>
  <si>
    <t>NCC Mới</t>
  </si>
  <si>
    <t>Nguyễn Duy Tân</t>
  </si>
  <si>
    <t>Nhân viên mua hàng thị trường</t>
  </si>
  <si>
    <t>NV</t>
  </si>
  <si>
    <t>Phạm Huỳnh Hữu Lộc</t>
  </si>
  <si>
    <t>GS</t>
  </si>
  <si>
    <t>Lâm Đỗ Anh Hào</t>
  </si>
  <si>
    <t>Nguyễn Ngọc Lâm</t>
  </si>
  <si>
    <t>Thái Tân Văn</t>
  </si>
  <si>
    <t>Đặng Nguyễn Hoàng Lộc</t>
  </si>
  <si>
    <t>Bùi Vũ Thanh Huy</t>
  </si>
  <si>
    <t>Huỳnh Thế Thuận</t>
  </si>
  <si>
    <t>Phan Hiếu Lộc</t>
  </si>
  <si>
    <t>Nguyễn Văn Phú</t>
  </si>
  <si>
    <t>Dương Quốc Trung</t>
  </si>
  <si>
    <t>Nguyễn Văn Cường</t>
  </si>
  <si>
    <t>Trần Xuân Kiên</t>
  </si>
  <si>
    <t>Nguyễn Thị Hạnh Dung</t>
  </si>
  <si>
    <t>Võ Thị Kim Thủy</t>
  </si>
  <si>
    <t>Lê Quốc Việt</t>
  </si>
  <si>
    <t>Võ Văn Hảo</t>
  </si>
  <si>
    <t>Trương Tường Vy</t>
  </si>
  <si>
    <t xml:space="preserve"> Kiêm Tổ trưởng Admin</t>
  </si>
  <si>
    <t>Phạm Thị Thúy Duy</t>
  </si>
  <si>
    <t>Ký kết PO đạt 90%</t>
  </si>
  <si>
    <t>PO ký thấp hơn giá duyệt</t>
  </si>
  <si>
    <t>Báo cáo</t>
  </si>
  <si>
    <t>Khiếu nại NCC</t>
  </si>
  <si>
    <t>Nguyễn Hoàng Thúy</t>
  </si>
  <si>
    <t>Trần Dương Quang Ngọc Linh</t>
  </si>
  <si>
    <t>Từ Thị Yến Oanh</t>
  </si>
  <si>
    <t>Trưởng phòng điều phối</t>
  </si>
  <si>
    <t>NCC Mới/báo cáo</t>
  </si>
  <si>
    <t>Nguyễn Thị Ngọc Bích</t>
  </si>
  <si>
    <t>Liên hệ NCC</t>
  </si>
  <si>
    <t>Đảm bảo số NCC giao dịch</t>
  </si>
  <si>
    <t>Đào Dương Anh Thư</t>
  </si>
  <si>
    <t>Trần Thị Lan</t>
  </si>
  <si>
    <t>Trạm/DTR</t>
  </si>
  <si>
    <t>Trạm</t>
  </si>
  <si>
    <t>Anh Bình (Xuân Phú)</t>
  </si>
  <si>
    <t>Anh Chiến (Xuyên Mộc)</t>
  </si>
  <si>
    <t>Anh Chuẩn (Cẩm Mỹ)</t>
  </si>
  <si>
    <t>Anh Chương (Trảng Bom)</t>
  </si>
  <si>
    <t>Anh Cừ (Cẩm Mỹ)</t>
  </si>
  <si>
    <t>Anh Dũng (Huỳnh)</t>
  </si>
  <si>
    <t>Anh Hà (Đà Lạt)</t>
  </si>
  <si>
    <t>Anh Khải (Gia Kiệm)</t>
  </si>
  <si>
    <t>Anh Khánh</t>
  </si>
  <si>
    <t>Anh Khánh (Gia Kiệm)</t>
  </si>
  <si>
    <t>Anh Lâm</t>
  </si>
  <si>
    <t>Anh Liêm (Anh Lãng)</t>
  </si>
  <si>
    <t>Anh Lương (Ông Đồn)</t>
  </si>
  <si>
    <t>Anh Mạnh (Trảng Bom)</t>
  </si>
  <si>
    <t>Anh Mười (Vĩnh Cửu)</t>
  </si>
  <si>
    <t>Anh Năm</t>
  </si>
  <si>
    <t>Anh Nghĩa (Tánh Linh)</t>
  </si>
  <si>
    <t>Anh Quyết</t>
  </si>
  <si>
    <t>Anh Sửu</t>
  </si>
  <si>
    <t>Anh Thắng (Trảng Bom)</t>
  </si>
  <si>
    <t>Anh Thanh (Bình Lộc)</t>
  </si>
  <si>
    <t>Anh Thiện (Ninh Hòa)</t>
  </si>
  <si>
    <t>Anh Tiên (Xuân Lộc)</t>
  </si>
  <si>
    <t>Anh Trí</t>
  </si>
  <si>
    <t>Anh Tùng (Lâm Đồng)</t>
  </si>
  <si>
    <t>Anh Xuân (Lâm Đồng)</t>
  </si>
  <si>
    <t>Bích Liên (Đạ Tẻh)</t>
  </si>
  <si>
    <t>Chị Mận (Bình Định)</t>
  </si>
  <si>
    <t>Chị Thương (Định Quán)</t>
  </si>
  <si>
    <t>Chị Thúy (Phú Yên)</t>
  </si>
  <si>
    <t>Chị Tuyết (Cam Ranh)</t>
  </si>
  <si>
    <t>Cô Nga (Trảng Bom)</t>
  </si>
  <si>
    <t>Công Hiếu (Tân Phong)</t>
  </si>
  <si>
    <t>Huấn (Lâm Đồng)</t>
  </si>
  <si>
    <t>Kim Thủy (Xuân Lộc)</t>
  </si>
  <si>
    <t>Long (Đà Lạt)</t>
  </si>
  <si>
    <t>Phan Thị Mỹ Hòa</t>
  </si>
  <si>
    <t>Vinh (Đà Lạt)</t>
  </si>
  <si>
    <t>Anh Hào (Bình Thuận)</t>
  </si>
  <si>
    <t>Nguyễn Văn Thơ</t>
  </si>
  <si>
    <t>Lâm Gia Lai</t>
  </si>
  <si>
    <t>Anh Bảo Mỹ Tho Tiền Giang</t>
  </si>
  <si>
    <t>Anh Bảy Tèo</t>
  </si>
  <si>
    <t>Anh Cầu Gò Công Tiền Giang</t>
  </si>
  <si>
    <t>Anh Chí Chợ Gạo</t>
  </si>
  <si>
    <t>Anh Chiến</t>
  </si>
  <si>
    <t>Anh Chín Node Tiền Giang</t>
  </si>
  <si>
    <t>Anh Cường Kim Sơn</t>
  </si>
  <si>
    <t>Anh Cường Tân Mỹ Chánh</t>
  </si>
  <si>
    <t>Anh Đồng Bến Tre</t>
  </si>
  <si>
    <t>Anh Dũng Tiền Giang</t>
  </si>
  <si>
    <t>Anh Hải Tiền Giang</t>
  </si>
  <si>
    <t>Anh Hậu Bến Tre</t>
  </si>
  <si>
    <t>Anh Hiệp Long Hưng</t>
  </si>
  <si>
    <t>Anh Hiếu Bình Đại</t>
  </si>
  <si>
    <t>Anh Hòa Vĩnh Hưng</t>
  </si>
  <si>
    <t>Anh Hùng Chợ Bưng</t>
  </si>
  <si>
    <t>Anh Huy Tiền Giang</t>
  </si>
  <si>
    <t>Anh Khánh Dưỡng Điềm</t>
  </si>
  <si>
    <t>Anh Lạc Trung Lương</t>
  </si>
  <si>
    <t>Anh Lãm Bến Tre</t>
  </si>
  <si>
    <t>Anh Long Bến Tre</t>
  </si>
  <si>
    <t>Anh Lũy Bạc Liêu</t>
  </si>
  <si>
    <t>Anh Mặn Tiền Giang</t>
  </si>
  <si>
    <t>Anh Minh Cà Mau</t>
  </si>
  <si>
    <t>Anh Minh Tiền Giang</t>
  </si>
  <si>
    <t>Anh Nghĩa Bến Tre</t>
  </si>
  <si>
    <t>Anh Phong Chợ Gạo</t>
  </si>
  <si>
    <t>Anh Phúc Bình Đức</t>
  </si>
  <si>
    <t>Anh Phúc Mỹ Tho Tiền Giang</t>
  </si>
  <si>
    <t>Anh Phước Tiền Giang</t>
  </si>
  <si>
    <t>Anh Phước Vĩnh Kim</t>
  </si>
  <si>
    <t>Anh Quang Bến Tre</t>
  </si>
  <si>
    <t>Anh Quí Bình Đức</t>
  </si>
  <si>
    <t>Anh Rỡ Chợ Gạo</t>
  </si>
  <si>
    <t>Anh Sang Kim Sơn</t>
  </si>
  <si>
    <t>Anh Sang Trung Lương</t>
  </si>
  <si>
    <t>Anh Sáu Tiền Giang</t>
  </si>
  <si>
    <t>Anh Sơn Tiền Giang</t>
  </si>
  <si>
    <t>Anh Tám Bến Tre</t>
  </si>
  <si>
    <t>Anh Tâm Mộc Hóa</t>
  </si>
  <si>
    <t>Anh Tân Tân Phú</t>
  </si>
  <si>
    <t>Anh Tạo Cà Mau</t>
  </si>
  <si>
    <t>Anh Thắng Châu Thành</t>
  </si>
  <si>
    <t>Anh Thông Bến Tre</t>
  </si>
  <si>
    <t>Anh Thuận Cai Lậy</t>
  </si>
  <si>
    <t>Anh Tí Tân Phước</t>
  </si>
  <si>
    <t>Anh Tiến Bến Tre</t>
  </si>
  <si>
    <t>Anh Toàn Đồng Tâm</t>
  </si>
  <si>
    <t>Anh Trí Cẩm Sơn</t>
  </si>
  <si>
    <t>Anh Trung Bến Tranh</t>
  </si>
  <si>
    <t>Anh Việt Đông Hòa</t>
  </si>
  <si>
    <t>Anh Việt Tân Hiệp</t>
  </si>
  <si>
    <t>Anh Vũ Bến Tre</t>
  </si>
  <si>
    <t>Chị Duyên Long Định</t>
  </si>
  <si>
    <t>Chị Hằng Bình Đức</t>
  </si>
  <si>
    <t>Chị Liễu Long Định Tiền Giang</t>
  </si>
  <si>
    <t>Chị Luyến Chợ Gạo</t>
  </si>
  <si>
    <t>Chị Mười Bến Tre</t>
  </si>
  <si>
    <t>Chị Năm Kim</t>
  </si>
  <si>
    <t>Chị Ngọc Đồng Tâm Tiền Giang</t>
  </si>
  <si>
    <t>Chị Trúc Chợ Gạo Tiền Giang</t>
  </si>
  <si>
    <t>Chị Trúc Mỹ Tho</t>
  </si>
  <si>
    <t>Chị Vân Bến Tre</t>
  </si>
  <si>
    <t>Quốc Hưng</t>
  </si>
  <si>
    <t>Thanh Trí</t>
  </si>
  <si>
    <t>Anh Hải Chợ Gạo</t>
  </si>
  <si>
    <t>Chị Tươi Tam Hiệp</t>
  </si>
  <si>
    <t>Anh Ích Kiên Giang</t>
  </si>
  <si>
    <t>Anh Thanh Cai Lậy</t>
  </si>
  <si>
    <t>Anh Tiến Long Định</t>
  </si>
  <si>
    <t>Anh Dự</t>
  </si>
  <si>
    <t>Anh Dũng Cao Lãnh</t>
  </si>
  <si>
    <t>Anh Hải Cà Mau</t>
  </si>
  <si>
    <t>Anh Phương Bạc Liêu</t>
  </si>
  <si>
    <t>Anh Phương Đồng Tháp</t>
  </si>
  <si>
    <t>Anh Phương Sóc Trăng</t>
  </si>
  <si>
    <t>Anh Sang Sóc Trăng</t>
  </si>
  <si>
    <t>Anh Thơ</t>
  </si>
  <si>
    <t>Cao Nguyên Chương</t>
  </si>
  <si>
    <t>Châu Quang Thành</t>
  </si>
  <si>
    <t>Chị Lành Bạc Liêu</t>
  </si>
  <si>
    <t>Đoàn Thành Kính Cần Thơ</t>
  </si>
  <si>
    <t>Hải Dũng</t>
  </si>
  <si>
    <t>Kiều Bình Thái</t>
  </si>
  <si>
    <t>Kiều Sang Đồng Tháp</t>
  </si>
  <si>
    <t>Lê Văn Long</t>
  </si>
  <si>
    <t>Nguyễn Hữu Thành</t>
  </si>
  <si>
    <t>Nguyễn Ngọc Sương</t>
  </si>
  <si>
    <t>Nguyễn Thị Huệ</t>
  </si>
  <si>
    <t>Nguyễn Thị Phương Khanh Đồng Tháp</t>
  </si>
  <si>
    <t>Nguyễn Thị Thúy Oanh</t>
  </si>
  <si>
    <t>Nguyễn Thị Trúc Mai</t>
  </si>
  <si>
    <t>Nhỉn Như Ngọc</t>
  </si>
  <si>
    <t>Phan Công Trung</t>
  </si>
  <si>
    <t>Phan Minh Khang</t>
  </si>
  <si>
    <t>Trần Khải Vinh</t>
  </si>
  <si>
    <t>Huỳnh Thị Ngọc Hân</t>
  </si>
  <si>
    <t>Anh Trường Trưởng Tòa</t>
  </si>
  <si>
    <t>Võ Nhật Trường</t>
  </si>
  <si>
    <t>Chị Điệp Kiên Giang</t>
  </si>
  <si>
    <t>DTR/Trạm</t>
  </si>
  <si>
    <t>Loại Hàng</t>
  </si>
  <si>
    <t>Nhân viên</t>
  </si>
  <si>
    <t>HDPE ép thô</t>
  </si>
  <si>
    <t>HDPE thổi vảy</t>
  </si>
  <si>
    <t>PP vảy</t>
  </si>
  <si>
    <t>Vảy HDPE ép</t>
  </si>
  <si>
    <t>Nhập</t>
  </si>
  <si>
    <t>Năm</t>
  </si>
  <si>
    <t>Tháng</t>
  </si>
  <si>
    <t>Tuần</t>
  </si>
  <si>
    <t>Mã VMS</t>
  </si>
  <si>
    <t>Mã NCC thống nhất</t>
  </si>
  <si>
    <t>Mã NCC</t>
  </si>
  <si>
    <t>Tên NCC</t>
  </si>
  <si>
    <t>Tỉnh</t>
  </si>
  <si>
    <t xml:space="preserve">Nhân viên </t>
  </si>
  <si>
    <t>Khu vực</t>
  </si>
  <si>
    <t>Ngày gọi</t>
  </si>
  <si>
    <t>Nội dung làm việc</t>
  </si>
  <si>
    <t>Đếm</t>
  </si>
  <si>
    <t>số lần gọi</t>
  </si>
  <si>
    <t>Admin</t>
  </si>
  <si>
    <t>001J3000007ZaoDIAS</t>
  </si>
  <si>
    <t>Đồng Nai</t>
  </si>
  <si>
    <t>Đông Nam Bộ 2</t>
  </si>
  <si>
    <t>001J3000002HLYKIA4</t>
  </si>
  <si>
    <t>001J3000002HLYHIA4</t>
  </si>
  <si>
    <t>001J3000002HLfmIAG</t>
  </si>
  <si>
    <t>Bình Thuận</t>
  </si>
  <si>
    <t>001J3000007XO2kIAG</t>
  </si>
  <si>
    <t>001J3000002HLqqIAG</t>
  </si>
  <si>
    <t>001J3000009AZZGIA4</t>
  </si>
  <si>
    <t>BRVT</t>
  </si>
  <si>
    <t>001J3000002HqzBIAS</t>
  </si>
  <si>
    <t>Miền Trung 1</t>
  </si>
  <si>
    <t>001J3000002HLmoIAG</t>
  </si>
  <si>
    <t>Anh Việt (Lâm Đồng)</t>
  </si>
  <si>
    <t>Lâm Đồng</t>
  </si>
  <si>
    <t>001J3000002HLYQIA4</t>
  </si>
  <si>
    <t>001J3000002HLkFIAW</t>
  </si>
  <si>
    <t>001J3000009AiEAIA0</t>
  </si>
  <si>
    <t>001dc00000RQALxAAP</t>
  </si>
  <si>
    <t>001J3000002HLkMIAW</t>
  </si>
  <si>
    <t>001J3000002HjEIIA0</t>
  </si>
  <si>
    <t>001J3000002HLYPIA4</t>
  </si>
  <si>
    <t>001J3000002HLYJIA4</t>
  </si>
  <si>
    <t>001J3000002HLmzIAG</t>
  </si>
  <si>
    <t>001J3000002HLxLIAW</t>
  </si>
  <si>
    <t>Hiền (Hàm Tân)</t>
  </si>
  <si>
    <t>001J3000002HLahIAG</t>
  </si>
  <si>
    <t>001J3000009BGtsIAG</t>
  </si>
  <si>
    <t>001J3000007YAkxIAG</t>
  </si>
  <si>
    <t>Chị Năm (Gia Kiệm)</t>
  </si>
  <si>
    <t>001J3000002HLnZIAW</t>
  </si>
  <si>
    <t>001J3000002HLajIAG</t>
  </si>
  <si>
    <t>001J3000002HLkLIAW</t>
  </si>
  <si>
    <t>001J3000002HLkDIAW</t>
  </si>
  <si>
    <t>001J3000005FhuJIAS</t>
  </si>
  <si>
    <t>001J3000007ZGGUIA4</t>
  </si>
  <si>
    <t>001J3000002HLf1IAG</t>
  </si>
  <si>
    <t>001J3000002HjEOIA0</t>
  </si>
  <si>
    <t>001J3000002HLf4IAG</t>
  </si>
  <si>
    <t>001J3000002IZ2XIAW</t>
  </si>
  <si>
    <t>001J3000007a2u1IAA</t>
  </si>
  <si>
    <t>001J3000002HjE8IAK</t>
  </si>
  <si>
    <t>001J3000005FHWYIA4</t>
  </si>
  <si>
    <t>001J3000002HLl3IAG</t>
  </si>
  <si>
    <t>001J3000002HjEDIA0</t>
  </si>
  <si>
    <t>001J3000002HLYOIA4</t>
  </si>
  <si>
    <t>001J3000002HLxIIAW</t>
  </si>
  <si>
    <t>001J300000AqMneIAF</t>
  </si>
  <si>
    <t>001J3000002HLYMIA4</t>
  </si>
  <si>
    <t>001J3000002INd0IAG</t>
  </si>
  <si>
    <t>001J3000002HLqrIAG</t>
  </si>
  <si>
    <t>001J3000005FxxWIAS</t>
  </si>
  <si>
    <t>001J3000002HLmeIAG</t>
  </si>
  <si>
    <t>001J3000002HjDTIA0</t>
  </si>
  <si>
    <t>001J3000002HLkGIAW</t>
  </si>
  <si>
    <t>001J3000002HLbQIAW</t>
  </si>
  <si>
    <t>Gia Lai</t>
  </si>
  <si>
    <t>Tây Nguyên</t>
  </si>
  <si>
    <t>001J3000002HLl1IAG</t>
  </si>
  <si>
    <t>001J3000002HLYIIA4</t>
  </si>
  <si>
    <t>001J3000002HLxHIAW</t>
  </si>
  <si>
    <t>001J3000002HLYAIA4</t>
  </si>
  <si>
    <t>001J3000007Y7MEIA0</t>
  </si>
  <si>
    <t>001J3000007XO2lIAG</t>
  </si>
  <si>
    <t>001J300000DKuz8IAD</t>
  </si>
  <si>
    <t>Anh Tâm (Trảng Dài)</t>
  </si>
  <si>
    <t>001J3000002HLkIIAW</t>
  </si>
  <si>
    <t>001J300000HZfK2IAL</t>
  </si>
  <si>
    <t>001J3000007XKn8IAG</t>
  </si>
  <si>
    <t>Hải Suối Nho</t>
  </si>
  <si>
    <t>001J3000002HjDoIAK</t>
  </si>
  <si>
    <t>001J3000002IJUZIA4</t>
  </si>
  <si>
    <t>001dc00000qh5PtAAI</t>
  </si>
  <si>
    <t>001J3000002IU7kIAG</t>
  </si>
  <si>
    <t>Anh Tĩnh</t>
  </si>
  <si>
    <t>001J3000005HhUAIA0</t>
  </si>
  <si>
    <t>001J3000005FHwQIAW</t>
  </si>
  <si>
    <t>HKD Nguyễn Văn Tạ</t>
  </si>
  <si>
    <t>Đà Nẵng</t>
  </si>
  <si>
    <t>Miền Trung 2</t>
  </si>
  <si>
    <t>100316</t>
  </si>
  <si>
    <t>001dc00000hsbxvAAA</t>
  </si>
  <si>
    <t>Trường Ái</t>
  </si>
  <si>
    <t>Đắk Nông</t>
  </si>
  <si>
    <t>001J3000002HLjfIAG</t>
  </si>
  <si>
    <t>Quảng Ngãi</t>
  </si>
  <si>
    <t>001J3000002HLosIAG</t>
  </si>
  <si>
    <t>Tiền Giang</t>
  </si>
  <si>
    <t>Miền Tây 1</t>
  </si>
  <si>
    <t>001J3000002HLoqIAG</t>
  </si>
  <si>
    <t>001J3000005HQnYIAW</t>
  </si>
  <si>
    <t>001J3000002HLbvIAG</t>
  </si>
  <si>
    <t>001J3000002HLZAIA4</t>
  </si>
  <si>
    <t>001dc00000zXjzJAAS</t>
  </si>
  <si>
    <t>Anh Tú Bến Tre</t>
  </si>
  <si>
    <t>Bến Tre</t>
  </si>
  <si>
    <t>001J3000002HLphIAG</t>
  </si>
  <si>
    <t>001J3000002HLptIAG</t>
  </si>
  <si>
    <t>Anh Dũng Vĩnh Kim</t>
  </si>
  <si>
    <t>001J3000002HLmSIAW</t>
  </si>
  <si>
    <t>001J3000002HLpxIAG</t>
  </si>
  <si>
    <t>001J3000002HLbeIAG</t>
  </si>
  <si>
    <t>001J3000002HLx5IAG</t>
  </si>
  <si>
    <t>001J3000002ItCOIA0</t>
  </si>
  <si>
    <t>001J3000009AFWkIAO</t>
  </si>
  <si>
    <t>001J3000002HjDNIA0</t>
  </si>
  <si>
    <t>001dc000010knemAAA</t>
  </si>
  <si>
    <t>Anh Tài</t>
  </si>
  <si>
    <t>HCM</t>
  </si>
  <si>
    <t>Trung Tâm</t>
  </si>
  <si>
    <t>001J3000002HLbkIAG</t>
  </si>
  <si>
    <t>001J300000DJ1VEIA1</t>
  </si>
  <si>
    <t>001dc00000sVWUNAA4</t>
  </si>
  <si>
    <t>Anh Nhân Trà Vinh</t>
  </si>
  <si>
    <t>Trà Vinh</t>
  </si>
  <si>
    <t>001dc00000tU8IDAA0</t>
  </si>
  <si>
    <t>Anh Duy Duyên Hải</t>
  </si>
  <si>
    <t>001J3000002HLpmIAG</t>
  </si>
  <si>
    <t>001J3000002HLbcIAG</t>
  </si>
  <si>
    <t>001J3000002HLbuIAG</t>
  </si>
  <si>
    <t>001J3000002HM1nIAG</t>
  </si>
  <si>
    <t>Phúc Long</t>
  </si>
  <si>
    <t>Tây Ninh</t>
  </si>
  <si>
    <t>Đông Nam Bộ 1</t>
  </si>
  <si>
    <t>001J3000002HM05IAG</t>
  </si>
  <si>
    <t>An Giang</t>
  </si>
  <si>
    <t>Miền Tây 2</t>
  </si>
  <si>
    <t>001J3000002HLxkIAG</t>
  </si>
  <si>
    <t>001J3000002HjDPIA0</t>
  </si>
  <si>
    <t>001J3000002HLxTIAW</t>
  </si>
  <si>
    <t>Anh Khá Tân Hương Tiền Giang</t>
  </si>
  <si>
    <t>001J3000002HLbdIAG</t>
  </si>
  <si>
    <t>001J3000002HLbbIAG</t>
  </si>
  <si>
    <t>001J3000002HLbjIAG</t>
  </si>
  <si>
    <t>001J3000002HLdiIAG</t>
  </si>
  <si>
    <t>Lê Phong Phú</t>
  </si>
  <si>
    <t>Cà Mau</t>
  </si>
  <si>
    <t>001J3000002HLfMIAW</t>
  </si>
  <si>
    <t>001J3000002IgcOIAS</t>
  </si>
  <si>
    <t>001J3000002HLxeIAG</t>
  </si>
  <si>
    <t>001dc000014pjJdAAI</t>
  </si>
  <si>
    <t>Anh Khanh Ba Tri</t>
  </si>
  <si>
    <t>001dc00000zXMeaAAG</t>
  </si>
  <si>
    <t>Chị Huỳnh Trung An</t>
  </si>
  <si>
    <t>Vựa nhỏ, hàng ít, hơn 1 tháng mới gom đủ hàng giao</t>
  </si>
  <si>
    <t>001dc00000YIMT9AAP</t>
  </si>
  <si>
    <t>Anh Nhựt Chợ Bưng</t>
  </si>
  <si>
    <t>001J3000002HjELIA0</t>
  </si>
  <si>
    <t>Chị Hiền Tân Phước</t>
  </si>
  <si>
    <t>001J3000002HLblIAG</t>
  </si>
  <si>
    <t>001J3000007ZFWQIA4</t>
  </si>
  <si>
    <t>Long An</t>
  </si>
  <si>
    <t>001J3000002HLdBIAW</t>
  </si>
  <si>
    <t>Anh Lâm Kiên Giang</t>
  </si>
  <si>
    <t>Kiên Giang</t>
  </si>
  <si>
    <t>001J3000002IBtGIAW</t>
  </si>
  <si>
    <t>Chị Lệ</t>
  </si>
  <si>
    <t>001dc00000jJGSDAA4</t>
  </si>
  <si>
    <t>Chị Hà Tân Hương</t>
  </si>
  <si>
    <t>001J3000002HLbsIAG</t>
  </si>
  <si>
    <t>001J3000002HLrEIAW</t>
  </si>
  <si>
    <t>001dc00000kbFNNAA2</t>
  </si>
  <si>
    <t>Anh Cảnh Cao Lãnh</t>
  </si>
  <si>
    <t>Đồng Tháp</t>
  </si>
  <si>
    <t>001J3000002HLbhIAG</t>
  </si>
  <si>
    <t>001J300000HZc2HIAT</t>
  </si>
  <si>
    <t>001J3000005HQ4jIAG</t>
  </si>
  <si>
    <t>001J3000009CS9hIAG</t>
  </si>
  <si>
    <t>001J3000009D0MdIAK</t>
  </si>
  <si>
    <t>Anh Khiêm - Đức Hòa</t>
  </si>
  <si>
    <t>001dc00000jj1kRAAQ</t>
  </si>
  <si>
    <t>Anh Trung Mỹ Phong</t>
  </si>
  <si>
    <t>001J3000002HLjhIAG</t>
  </si>
  <si>
    <t>Anh Hữu Cà Mau</t>
  </si>
  <si>
    <t>001dc00000hEioRAAS</t>
  </si>
  <si>
    <t>Chị Vinh Bến Tre</t>
  </si>
  <si>
    <t>001J3000009BxgQIAS</t>
  </si>
  <si>
    <t>001J3000002HLasIAG</t>
  </si>
  <si>
    <t>001J3000002HLxjIAG</t>
  </si>
  <si>
    <t>001J3000002HLpoIAG</t>
  </si>
  <si>
    <t>001J3000009CJZQIA4</t>
  </si>
  <si>
    <t>001J3000005FmM0IAK</t>
  </si>
  <si>
    <t>Anh Út</t>
  </si>
  <si>
    <t>001J3000002HLpEIAW</t>
  </si>
  <si>
    <t>001J3000002HLsTIAW</t>
  </si>
  <si>
    <t>001J300000DJ1WCIA1</t>
  </si>
  <si>
    <t>Anh Kiệt Gò Công</t>
  </si>
  <si>
    <t>001J3000002HLcDIAW</t>
  </si>
  <si>
    <t>Hộ Kinh Doanh Thành Thúy</t>
  </si>
  <si>
    <t>001dc00000mD7srAAC</t>
  </si>
  <si>
    <t>Chị Hạnh Châu Thành</t>
  </si>
  <si>
    <t>001dc00000PMFBlAAP</t>
  </si>
  <si>
    <t xml:space="preserve">Anh Biếu </t>
  </si>
  <si>
    <t>001J3000002HjDyIAK</t>
  </si>
  <si>
    <t>001J3000002HLmlIAG</t>
  </si>
  <si>
    <t>Anh Trung</t>
  </si>
  <si>
    <t>001J3000005G3uMIAS</t>
  </si>
  <si>
    <t>001dc00000tRyBhAAK</t>
  </si>
  <si>
    <t>Hà Tâm</t>
  </si>
  <si>
    <t>001dc00000dBlmjAAC</t>
  </si>
  <si>
    <t>Chị Linh Gò Công</t>
  </si>
  <si>
    <t>001J3000002J4XyIAK</t>
  </si>
  <si>
    <t>Bùi Thanh Tùng</t>
  </si>
  <si>
    <t>001J3000002HLkTIAW</t>
  </si>
  <si>
    <t>Vĩnh Long</t>
  </si>
  <si>
    <t>001J3000002HM0PIAW</t>
  </si>
  <si>
    <t>Cần Thơ</t>
  </si>
  <si>
    <t>001J3000002HLZYIA4</t>
  </si>
  <si>
    <t>Hậu Giang</t>
  </si>
  <si>
    <t>001J3000005FmsdIAC</t>
  </si>
  <si>
    <t>001J3000002HLk5IAG</t>
  </si>
  <si>
    <t>Đặng Nguyễn Minh Trường</t>
  </si>
  <si>
    <t>001dc00000ucOPFAA2</t>
  </si>
  <si>
    <t>001J3000002HlkhIAC</t>
  </si>
  <si>
    <t>Bạc Liêu</t>
  </si>
  <si>
    <t>001J3000002HM0LIAW</t>
  </si>
  <si>
    <t>001J3000002HjDZIA0</t>
  </si>
  <si>
    <t>001J3000002HLarIAG</t>
  </si>
  <si>
    <t>001J3000002HLr2IAG</t>
  </si>
  <si>
    <t>001J3000002HM1hIAG</t>
  </si>
  <si>
    <t>Dương Sen</t>
  </si>
  <si>
    <t>001J3000002HLlVIAW</t>
  </si>
  <si>
    <t>001J3000002IgbfIAC</t>
  </si>
  <si>
    <t>Huỳnh Quang Thái</t>
  </si>
  <si>
    <t>001J3000002HLgpIAG</t>
  </si>
  <si>
    <t>Huỳnh Văn Liêm</t>
  </si>
  <si>
    <t>001J3000005FFAsIAO</t>
  </si>
  <si>
    <t>001J3000002HLd3IAG</t>
  </si>
  <si>
    <t>Lâm Tấn Thuận</t>
  </si>
  <si>
    <t>001J3000002HLkRIAW</t>
  </si>
  <si>
    <t>Lê Thị Kỳ Duyên</t>
  </si>
  <si>
    <t>001J3000002HLkWIAW</t>
  </si>
  <si>
    <t>Lê Trầm Thị Thúy Ái</t>
  </si>
  <si>
    <t>001J3000002HLrIIAW</t>
  </si>
  <si>
    <t>001J3000002HLYuIAO</t>
  </si>
  <si>
    <t>001J3000002HLfIIAW</t>
  </si>
  <si>
    <t>001J3000002HLsKIAW</t>
  </si>
  <si>
    <t>Nguyễn Hồng Tâm</t>
  </si>
  <si>
    <t>001J300000DJt7oIAD</t>
  </si>
  <si>
    <t>001J3000002HLqKIAW</t>
  </si>
  <si>
    <t>Nguyễn Huy Tùng</t>
  </si>
  <si>
    <t>001J3000007XKGvIAO</t>
  </si>
  <si>
    <t>001J3000002HM0AIAW</t>
  </si>
  <si>
    <t>001J3000002HLkXIAW</t>
  </si>
  <si>
    <t>Nguyễn Thành Duy</t>
  </si>
  <si>
    <t>001dc00000p9YEnAAM</t>
  </si>
  <si>
    <t>Nguyễn Thị Bích Thủy</t>
  </si>
  <si>
    <t>001dc00000RezEyAAJ</t>
  </si>
  <si>
    <t>Nguyễn Thị Cẩm Vân</t>
  </si>
  <si>
    <t>001J3000002HLmcIAG</t>
  </si>
  <si>
    <t>001dc00000g8ufxAAA</t>
  </si>
  <si>
    <t>Sóc Trăng</t>
  </si>
  <si>
    <t>001dc00000dpemjAAA</t>
  </si>
  <si>
    <t>001J3000007YDI6IAO</t>
  </si>
  <si>
    <t>001J3000002HjDeIAK</t>
  </si>
  <si>
    <t>Nguyễn Văn Thảo</t>
  </si>
  <si>
    <t>001J3000002HjEHIA0</t>
  </si>
  <si>
    <t>001J3000002HLy8IAG</t>
  </si>
  <si>
    <t>Phạm Minh Nhã</t>
  </si>
  <si>
    <t>001dc00000zEx9xAAC</t>
  </si>
  <si>
    <t>Phạm Văn Nhờ</t>
  </si>
  <si>
    <t>001J3000002HLcIIAW</t>
  </si>
  <si>
    <t>001dc00000tSpMTAA0</t>
  </si>
  <si>
    <t>001J3000002HM0oIAG</t>
  </si>
  <si>
    <t>001J3000002HLbFIAW</t>
  </si>
  <si>
    <t>Trần Dương Kiến Trúc</t>
  </si>
  <si>
    <t>001J3000002HM0DIAW</t>
  </si>
  <si>
    <t>001dc00000age2lAAA</t>
  </si>
  <si>
    <t>Văn Cao Cát Tường</t>
  </si>
  <si>
    <t>001J300000HZs5NIAT</t>
  </si>
  <si>
    <t>001J3000002HLkUIAW</t>
  </si>
  <si>
    <t>Võ Quốc Duy Phương</t>
  </si>
  <si>
    <t>001J3000002HLyGIAW</t>
  </si>
  <si>
    <t>001J3000002HLbCIAW</t>
  </si>
  <si>
    <t>Võ Thị Điệp</t>
  </si>
  <si>
    <t>001J3000002HLkSIAW</t>
  </si>
  <si>
    <t>Võ Thị Lan</t>
  </si>
  <si>
    <t>001J3000002HLzsIAG</t>
  </si>
  <si>
    <t>001J3000002HLztIAG</t>
  </si>
  <si>
    <t>Nghị Thị Tuyền</t>
  </si>
  <si>
    <t>001dc00000tGtVXAA0</t>
  </si>
  <si>
    <t>Phan Huy Tâm</t>
  </si>
  <si>
    <t>001J3000002HLxCIAW</t>
  </si>
  <si>
    <t>Nguyễn Thị Mến</t>
  </si>
  <si>
    <t>Lê Thị Bích Ngọc</t>
  </si>
  <si>
    <t>001J3000002HjDVIA0</t>
  </si>
  <si>
    <t>Đặng Thị Hồng Nhung</t>
  </si>
  <si>
    <t>001J3000002HlaeIAC</t>
  </si>
  <si>
    <t>001dc0000108rmnAAA</t>
  </si>
  <si>
    <t>001J300000HaduCIAR</t>
  </si>
  <si>
    <t>001J3000002HM0cIAG</t>
  </si>
  <si>
    <t>Huỳnh Long Hậu</t>
  </si>
  <si>
    <t>001dc00000nWEmpAAG</t>
  </si>
  <si>
    <t>Lư Chí Tài</t>
  </si>
  <si>
    <t>001dc00000QpttAAAR</t>
  </si>
  <si>
    <t>Trần Thanh Vũ</t>
  </si>
  <si>
    <t>001dc00000ScS6PAAV</t>
  </si>
  <si>
    <t>CÔNG TY CP SX TM ĐẠI HỒNG PHÚC</t>
  </si>
  <si>
    <t>tên Hàng</t>
  </si>
  <si>
    <t>Qui đổi</t>
  </si>
  <si>
    <t>PO ký</t>
  </si>
  <si>
    <t>Giá Duyệt</t>
  </si>
  <si>
    <t>Giá Mua</t>
  </si>
  <si>
    <t>Chênh lệch</t>
  </si>
  <si>
    <t>Đếm TK</t>
  </si>
  <si>
    <t>Đếm PO</t>
  </si>
  <si>
    <t>Chig Feng</t>
  </si>
  <si>
    <t>Chai PET B1</t>
  </si>
  <si>
    <t>Minh Thành</t>
  </si>
  <si>
    <t>Vảy HD thổi trong L1 HV01.1_TM</t>
  </si>
  <si>
    <t>Việt Anh Plastic</t>
  </si>
  <si>
    <t>Tấn Phát</t>
  </si>
  <si>
    <t>Nhà cung cấp</t>
  </si>
  <si>
    <t>Đại Lộc</t>
  </si>
  <si>
    <t>Đồng Lâm</t>
  </si>
  <si>
    <t>Khánh Nga</t>
  </si>
  <si>
    <t>Nhất Hoàng Gia</t>
  </si>
  <si>
    <t>Phú Vinh</t>
  </si>
  <si>
    <t>Quang Chí Bảo</t>
  </si>
  <si>
    <t>Tân Đại Hưng</t>
  </si>
  <si>
    <t>Green Life</t>
  </si>
  <si>
    <t>Column1</t>
  </si>
  <si>
    <t>admin</t>
  </si>
  <si>
    <t>Sản lượng kg</t>
  </si>
  <si>
    <t>Sản lượng Tấn</t>
  </si>
  <si>
    <t>Ghi chú</t>
  </si>
  <si>
    <t>Ngày nhập</t>
  </si>
  <si>
    <t>Đếm ncc</t>
  </si>
  <si>
    <t>001J3000002HjIfIAK</t>
  </si>
  <si>
    <t>Chai PET xá tròn</t>
  </si>
  <si>
    <t>001J300000AtDEeIAN</t>
  </si>
  <si>
    <t>001J3000002HLkeIAG</t>
  </si>
  <si>
    <t>001dc00001OPPg2AAH</t>
  </si>
  <si>
    <t>001J3000002HjDmIAK</t>
  </si>
  <si>
    <t>001dc00001ONOWLAA5</t>
  </si>
  <si>
    <t>001dc00001O1CiLAAV</t>
  </si>
  <si>
    <t>001J3000007YkSiIAK</t>
  </si>
  <si>
    <t>001J3000002HjENIA0</t>
  </si>
  <si>
    <t>001J300000Ar9kvIAB</t>
  </si>
  <si>
    <t>001dc00001AZdUrAAL</t>
  </si>
  <si>
    <t>001J3000002HLbAIAW</t>
  </si>
  <si>
    <t>001J3000002HLguIAG</t>
  </si>
  <si>
    <t>001J3000002HLqDIAW</t>
  </si>
  <si>
    <t>001J3000009Cb5WIAS</t>
  </si>
  <si>
    <t>001J3000002HjIAIA0</t>
  </si>
  <si>
    <t>001J3000002HLodIAG</t>
  </si>
  <si>
    <t>001J3000005GuLQIA0</t>
  </si>
  <si>
    <t>001J3000002HLbBIAW</t>
  </si>
  <si>
    <t>001J3000005HFxxIAG</t>
  </si>
  <si>
    <t>001J3000002HLcuIAG</t>
  </si>
  <si>
    <t>001J3000002HLhGIAW</t>
  </si>
  <si>
    <t>001dc00000jIVWTAA4</t>
  </si>
  <si>
    <t>001dc00000srfIsAAI</t>
  </si>
  <si>
    <t>001J3000002HjEJIA0</t>
  </si>
  <si>
    <t>001J3000002HjDtIAK</t>
  </si>
  <si>
    <t>001J3000005FlsUIAS</t>
  </si>
  <si>
    <t>001J3000002HLapIAG</t>
  </si>
  <si>
    <t>001J3000002HLpNIAW</t>
  </si>
  <si>
    <t>001J3000002HLxpIAG</t>
  </si>
  <si>
    <t>001J3000002HLotIAG</t>
  </si>
  <si>
    <t>001J3000002HLZ9IAO</t>
  </si>
  <si>
    <t>001J3000002HLfxIAG</t>
  </si>
  <si>
    <t>001J3000002HLZBIA4</t>
  </si>
  <si>
    <t>001dc0000187CqYAAU</t>
  </si>
  <si>
    <t>001J3000002HLx4IAG</t>
  </si>
  <si>
    <t>001J3000002HLeQIAW</t>
  </si>
  <si>
    <t>001dc00000p7ABpAAM</t>
  </si>
  <si>
    <t>001J3000009Bi6oIAC</t>
  </si>
  <si>
    <t>001J3000002HLrHIAW</t>
  </si>
  <si>
    <t>001dc00000hpqrpAAA</t>
  </si>
  <si>
    <t>001J3000005G3wOIAS</t>
  </si>
  <si>
    <t>001J3000002HLmUIAW</t>
  </si>
  <si>
    <t>001J3000002HLbnIAG</t>
  </si>
  <si>
    <t>001J3000002HLg6IAG</t>
  </si>
  <si>
    <t>001J3000002HjEMIA0</t>
  </si>
  <si>
    <t>001J3000002HLprIAG</t>
  </si>
  <si>
    <t>001J3000009CLp3IAG</t>
  </si>
  <si>
    <t>001J3000002HjECIA0</t>
  </si>
  <si>
    <t>001J3000002HLyNIAW</t>
  </si>
  <si>
    <t>001J3000002HLpjIAG</t>
  </si>
  <si>
    <t>001dc000010VZVgAAO</t>
  </si>
  <si>
    <t>001J3000002HLrCIAW</t>
  </si>
  <si>
    <t>001J3000002HjIHIA0</t>
  </si>
  <si>
    <t>001J3000002Hq80IAC</t>
  </si>
  <si>
    <t>001J3000002InQmIAK</t>
  </si>
  <si>
    <t>001dc00001NMtzNAAT</t>
  </si>
  <si>
    <t>001J3000002HLxXIAW</t>
  </si>
  <si>
    <t>Chai PET 5G khác</t>
  </si>
  <si>
    <t>001J3000007XN2cIAG</t>
  </si>
  <si>
    <t>001J300000DLC39IAH</t>
  </si>
  <si>
    <t>001dc00001HX7V3AAL</t>
  </si>
  <si>
    <t>001J3000002HLbfIAG</t>
  </si>
  <si>
    <t>001J3000002HLpPIAW</t>
  </si>
  <si>
    <t>Chai PET B6.2</t>
  </si>
  <si>
    <t>001J3000002HLkPIAW</t>
  </si>
  <si>
    <t>Chai PET B5</t>
  </si>
  <si>
    <t>001J3000002HLb7IAG</t>
  </si>
  <si>
    <t>Chai PET B7.1</t>
  </si>
  <si>
    <t>001J3000002HLeRIAW</t>
  </si>
  <si>
    <t>Vảy PET B6.2_A6</t>
  </si>
  <si>
    <t>001J3000002HLckIAG</t>
  </si>
  <si>
    <t>Vảy PET B1_A5.1</t>
  </si>
  <si>
    <t>001J3000002HLtgIAG</t>
  </si>
  <si>
    <t>001J300000DJt2lIAD</t>
  </si>
  <si>
    <t>001dc00000UMBI7AAP</t>
  </si>
  <si>
    <t>001dc00000ZWIdiAAH</t>
  </si>
  <si>
    <t>001J3000002HLlbIAG</t>
  </si>
  <si>
    <t>Hỗn hợp B6.2 Vảy-Nắp</t>
  </si>
  <si>
    <t>Vảy PET B1_A5.2_R2</t>
  </si>
  <si>
    <t>Chai PET B4</t>
  </si>
  <si>
    <t>Chai PET B2.2</t>
  </si>
  <si>
    <t>Vảy PET B1_A5.2_R1</t>
  </si>
  <si>
    <t>001J3000002HLZDIA4</t>
  </si>
  <si>
    <t>Nắp HD Ép Các Màu HDE-06</t>
  </si>
  <si>
    <t>001J300000DKllTIAT</t>
  </si>
  <si>
    <t>Thô HD Dương Két Pepsi</t>
  </si>
  <si>
    <t>tự động</t>
  </si>
  <si>
    <t>Loại hàng</t>
  </si>
  <si>
    <t xml:space="preserve">qui đổi </t>
  </si>
  <si>
    <t>PO</t>
  </si>
  <si>
    <t>Thực hiện</t>
  </si>
  <si>
    <t>% Đạt TH</t>
  </si>
  <si>
    <t>PO Đạt 90%</t>
  </si>
  <si>
    <t xml:space="preserve">Đếm </t>
  </si>
  <si>
    <t>Số NCC</t>
  </si>
  <si>
    <t>Số PO</t>
  </si>
  <si>
    <t>DL</t>
  </si>
  <si>
    <t>001dc00000Pa18tAAB</t>
  </si>
  <si>
    <t>001J3000009BoPTIA0</t>
  </si>
  <si>
    <t>001J3000002HM1pIAG</t>
  </si>
  <si>
    <t>001J3000007YHY0IAO</t>
  </si>
  <si>
    <t>001J3000002HM5HIAW</t>
  </si>
  <si>
    <t>001dc00000pWrlNAAS</t>
  </si>
  <si>
    <t>001dc00000luOasAAE</t>
  </si>
  <si>
    <t>001dc000011aWqIAAU</t>
  </si>
  <si>
    <t>001dc0000159koEAAQ</t>
  </si>
  <si>
    <t>001dc00000n8mMcAAI</t>
  </si>
  <si>
    <t>001dc00000T6bLxAAJ</t>
  </si>
  <si>
    <t>001J3000002HjDgIAK</t>
  </si>
  <si>
    <t>001J3000002HLdOIAW</t>
  </si>
  <si>
    <t>001J3000002HLegIAG</t>
  </si>
  <si>
    <t>001J3000002HLfXIAW</t>
  </si>
  <si>
    <t>001J3000002HLitIAG</t>
  </si>
  <si>
    <t>001J3000002HLknIAG</t>
  </si>
  <si>
    <t>001J3000002HLl4IAG</t>
  </si>
  <si>
    <t>001J3000002HLlsIAG</t>
  </si>
  <si>
    <t>001J3000002HLzfIAG</t>
  </si>
  <si>
    <t>001J3000002HM1cIAG</t>
  </si>
  <si>
    <t>001J3000002HM1iIAG</t>
  </si>
  <si>
    <t>001J3000005ELOnIAO</t>
  </si>
  <si>
    <t>001J3000005FztKIAS</t>
  </si>
  <si>
    <t>001J300000HadDTIAZ</t>
  </si>
  <si>
    <t>001dc00000XX2HmAAL</t>
  </si>
  <si>
    <t>001J3000002HM5FIAW</t>
  </si>
  <si>
    <t>001J3000002HjIeIAK</t>
  </si>
  <si>
    <t>001dc00000rqU8MAAU</t>
  </si>
  <si>
    <t>001dc00000tdpnlAAA</t>
  </si>
  <si>
    <t>001J3000002HjIBIA0</t>
  </si>
  <si>
    <t>001J3000002HLcLIAW</t>
  </si>
  <si>
    <t>001J3000002HLcvIAG</t>
  </si>
  <si>
    <t>001J3000002HLcYIAW</t>
  </si>
  <si>
    <t>001J3000002HLplIAG</t>
  </si>
  <si>
    <t>001J3000002HLr7IAG</t>
  </si>
  <si>
    <t>001J3000002HLYcIAO</t>
  </si>
  <si>
    <t>001J3000002HLYxIAO</t>
  </si>
  <si>
    <t>001J3000002HM02IAG</t>
  </si>
  <si>
    <t>001J3000002HM0RIAW</t>
  </si>
  <si>
    <t>001J3000002HM0UIAW</t>
  </si>
  <si>
    <t>001J3000002I4vmIAC</t>
  </si>
  <si>
    <t>001J3000002IspSIAS</t>
  </si>
  <si>
    <t>001J3000005FLkGIAW</t>
  </si>
  <si>
    <t>001J3000005GvLPIA0</t>
  </si>
  <si>
    <t>001J3000007YfEVIA0</t>
  </si>
  <si>
    <t>001J300000DJimoIAD</t>
  </si>
  <si>
    <t>001J300000HYbGRIA1</t>
  </si>
  <si>
    <t>001J300000HZ9JUIA1</t>
  </si>
  <si>
    <t>001J3000002HLczIAG</t>
  </si>
  <si>
    <t>001J3000002HLcRIAW</t>
  </si>
  <si>
    <t>001J3000002HLp1IAG</t>
  </si>
  <si>
    <t>001dc000014o4lcAAA</t>
  </si>
  <si>
    <t>001dc00000s7VWDAA2</t>
  </si>
  <si>
    <t>001dc00000tD809AAC</t>
  </si>
  <si>
    <t>001J3000002HjEEIA0</t>
  </si>
  <si>
    <t>001J3000002HLbgIAG</t>
  </si>
  <si>
    <t>001J3000002HLbyIAG</t>
  </si>
  <si>
    <t>001J3000002HLdpIAG</t>
  </si>
  <si>
    <t>001J3000002HLdVIAW</t>
  </si>
  <si>
    <t>001J3000002HLg5IAG</t>
  </si>
  <si>
    <t>001J3000002HLk0IAG</t>
  </si>
  <si>
    <t>001J3000002HLpqIAG</t>
  </si>
  <si>
    <t>001J3000002HLqOIAW</t>
  </si>
  <si>
    <t>001J3000002HLsUIAW</t>
  </si>
  <si>
    <t>001J3000002HLy9IAG</t>
  </si>
  <si>
    <t>001J3000002HLyRIAW</t>
  </si>
  <si>
    <t>001J3000002HM0GIAW</t>
  </si>
  <si>
    <t>Tên nhân viên</t>
  </si>
  <si>
    <t>NCC mới</t>
  </si>
  <si>
    <t>Giám sát</t>
  </si>
  <si>
    <t>Nhựa Quốc Việt</t>
  </si>
  <si>
    <t>Bình Dương</t>
  </si>
  <si>
    <t>Bích Thủy</t>
  </si>
  <si>
    <t>Anh Thảo Giồng Riềng</t>
  </si>
  <si>
    <t>Anh Sơn</t>
  </si>
  <si>
    <t>Anh Tuấn</t>
  </si>
  <si>
    <t>Chị Huyền - Phúc Lộc Hoàng Gia</t>
  </si>
  <si>
    <t>Vũ Lê</t>
  </si>
  <si>
    <t>Anh Cường</t>
  </si>
  <si>
    <t>Chị Hân Bến Tre</t>
  </si>
  <si>
    <t>Chị Phượng - Tân Thạnh</t>
  </si>
  <si>
    <t>G.B P.L.A.S.T.I.C</t>
  </si>
  <si>
    <t>Quốc Việt</t>
  </si>
  <si>
    <t>Triều Phú</t>
  </si>
  <si>
    <t>Phúc Đạt Khang</t>
  </si>
  <si>
    <t>Bình Phước</t>
  </si>
  <si>
    <t>Phú Xuân Gia</t>
  </si>
  <si>
    <t>Quang Anh BP</t>
  </si>
  <si>
    <t>Nam Khôi</t>
  </si>
  <si>
    <t>Bầu Trời Việt</t>
  </si>
  <si>
    <t>An Hưng</t>
  </si>
  <si>
    <t>Nguyễn Tuân</t>
  </si>
  <si>
    <t>Tuấn Hùng</t>
  </si>
  <si>
    <t>Phạm Thị Huyền Trang</t>
  </si>
  <si>
    <t>Nguyễn Thị Thêu</t>
  </si>
  <si>
    <t>Lê Phú Bình</t>
  </si>
  <si>
    <t>Nguyễn Duy Quang</t>
  </si>
  <si>
    <t>Thành Tư</t>
  </si>
  <si>
    <t>Vietcycle</t>
  </si>
  <si>
    <t>Hà Nội</t>
  </si>
  <si>
    <t>Miền Bắc</t>
  </si>
  <si>
    <t>Hưng Yên</t>
  </si>
  <si>
    <t>Vĩnh Phúc</t>
  </si>
  <si>
    <t>Ngọc Luyến</t>
  </si>
  <si>
    <t>001J3000002HLjoIAG</t>
  </si>
  <si>
    <t>Nguyễn Thị Hoa Phượng</t>
  </si>
  <si>
    <t>Triển Phước</t>
  </si>
  <si>
    <t>Lê Thị Bích Vân</t>
  </si>
  <si>
    <t>Nguyễn Văn Sang</t>
  </si>
  <si>
    <t>Sơn Trung Thành</t>
  </si>
  <si>
    <t>Lâm Tuấn Dũng</t>
  </si>
  <si>
    <t>Nguyễn Linh Tâm</t>
  </si>
  <si>
    <t>Anh Thịnh Thiện</t>
  </si>
  <si>
    <t>Châu Tuấn Khải</t>
  </si>
  <si>
    <t>Nguyễn Ngọc Huy</t>
  </si>
  <si>
    <t>Phú Yên</t>
  </si>
  <si>
    <t>Khánh Hòa</t>
  </si>
  <si>
    <t>Nguyễn Văn</t>
  </si>
  <si>
    <t>Cường Phát</t>
  </si>
  <si>
    <t>001J3000002HLgrIAG</t>
  </si>
  <si>
    <t>Trung Đông</t>
  </si>
  <si>
    <t>Bình Định</t>
  </si>
  <si>
    <t>Quảng Nam</t>
  </si>
  <si>
    <t>Ngô Xuân Quỳnh Như</t>
  </si>
  <si>
    <t>Nguyễn Hòa</t>
  </si>
  <si>
    <t>Đắk Lắk</t>
  </si>
  <si>
    <t>Tuấn Trang</t>
  </si>
  <si>
    <t>Rồng Việt</t>
  </si>
  <si>
    <t>001J3000002HLi8IAG</t>
  </si>
  <si>
    <t>Hoàng Sang</t>
  </si>
  <si>
    <t>Trường An Phú</t>
  </si>
  <si>
    <t>Thiên Hoàng Nhật</t>
  </si>
  <si>
    <t>001J3000002HLoFIAW</t>
  </si>
  <si>
    <t>Tài Phát</t>
  </si>
  <si>
    <t>Nhựa Thái Lan</t>
  </si>
  <si>
    <t>Dũng Vân</t>
  </si>
  <si>
    <t>Lê Thị Lan</t>
  </si>
  <si>
    <t>Phan Phương</t>
  </si>
  <si>
    <t>001J3000002HLtEIAW</t>
  </si>
  <si>
    <t>Trường An</t>
  </si>
  <si>
    <t>001J3000002HLsVIAW</t>
  </si>
  <si>
    <t>Anh Thư</t>
  </si>
  <si>
    <t>Lê Trọng Mạnh</t>
  </si>
  <si>
    <t>Lê Bá Viên</t>
  </si>
  <si>
    <t>Lê Thị Phượng</t>
  </si>
  <si>
    <t>Lê Xuân Hùng</t>
  </si>
  <si>
    <t>Lê Thị Hòa</t>
  </si>
  <si>
    <t>Nguyễn Thị Thúy</t>
  </si>
  <si>
    <t>Lê Minh Chính</t>
  </si>
  <si>
    <t>001J3000002HLnJIAW</t>
  </si>
  <si>
    <t>Du Phương</t>
  </si>
  <si>
    <t>An Nhiên</t>
  </si>
  <si>
    <t>001J3000002HLyTIAW</t>
  </si>
  <si>
    <t>Á Châu</t>
  </si>
  <si>
    <t>001J3000002HM1lIAG</t>
  </si>
  <si>
    <t>Botol</t>
  </si>
  <si>
    <t>Ngọc Minh</t>
  </si>
  <si>
    <t>Chú Hỏa</t>
  </si>
  <si>
    <t>Huỳnh Trần</t>
  </si>
  <si>
    <t>001J300000DJnskIAD</t>
  </si>
  <si>
    <t>SGXanh</t>
  </si>
  <si>
    <t>Thành Phát</t>
  </si>
  <si>
    <t>Vân Hân</t>
  </si>
  <si>
    <t>Nam Định</t>
  </si>
  <si>
    <t>Tân Lập Thành</t>
  </si>
  <si>
    <t>Vikohasan</t>
  </si>
  <si>
    <t>Hà Nam</t>
  </si>
  <si>
    <t>001dc00000VrNPgAAN</t>
  </si>
  <si>
    <t>Thành Ngôn</t>
  </si>
  <si>
    <t>001dc00000nqPe3AAE</t>
  </si>
  <si>
    <t>Luận Hợp</t>
  </si>
  <si>
    <t>001J3000002HLopIAG</t>
  </si>
  <si>
    <t>001J3000002HLpiIAG</t>
  </si>
  <si>
    <t>Anh Tâm Mỏ Cày</t>
  </si>
  <si>
    <t>001J3000002HjDQIA0</t>
  </si>
  <si>
    <t>001J3000002HjDvIAK</t>
  </si>
  <si>
    <t>Anh Hai Trà Vinh</t>
  </si>
  <si>
    <t>001J3000002HLc0IAG</t>
  </si>
  <si>
    <t>001J3000002HLyOIAW</t>
  </si>
  <si>
    <t>Anh Thuận Bến Tre</t>
  </si>
  <si>
    <t>001J3000002HLjwIAG</t>
  </si>
  <si>
    <t>Anh Quang Mỏ Cày</t>
  </si>
  <si>
    <t>001J3000002HLpsIAG</t>
  </si>
  <si>
    <t>001J3000002HjDUIA0</t>
  </si>
  <si>
    <t>Anh Dinh Bến Tre</t>
  </si>
  <si>
    <t>001J3000002HLxnIAG</t>
  </si>
  <si>
    <t>001J3000002HLmZIAW</t>
  </si>
  <si>
    <t>001J3000002HLpvIAG</t>
  </si>
  <si>
    <t>001J3000002HLxlIAG</t>
  </si>
  <si>
    <t>001J3000002HjEFIA0</t>
  </si>
  <si>
    <t>Anh Tính Bến Tre</t>
  </si>
  <si>
    <t>001J3000002HLrDIAW</t>
  </si>
  <si>
    <t>001J3000002HLbiIAG</t>
  </si>
  <si>
    <t>001J3000002HLkBIAW</t>
  </si>
  <si>
    <t>001J3000002HjDrIAK</t>
  </si>
  <si>
    <t>Khánh Nhung</t>
  </si>
  <si>
    <t>001J3000002HLbwIAG</t>
  </si>
  <si>
    <t>001J3000002HLjrIAG</t>
  </si>
  <si>
    <t>001J3000002HLorIAG</t>
  </si>
  <si>
    <t>001J3000002HLpyIAG</t>
  </si>
  <si>
    <t>001J3000002HLxZIAW</t>
  </si>
  <si>
    <t>001J3000002HLxfIAG</t>
  </si>
  <si>
    <t>001J3000002HLmaIAG</t>
  </si>
  <si>
    <t>001J3000002HLxSIAW</t>
  </si>
  <si>
    <t>001J3000002HLpuIAG</t>
  </si>
  <si>
    <t>Trầm Hiếu Hiền</t>
  </si>
  <si>
    <t>001J3000002HLzuIAG</t>
  </si>
  <si>
    <t>001J3000002HLlIIAW</t>
  </si>
  <si>
    <t>001J3000002HLbtIAG</t>
  </si>
  <si>
    <t>001J3000002HLbzIAG</t>
  </si>
  <si>
    <t>001J3000002HLYtIAO</t>
  </si>
  <si>
    <t>Yến Nhi</t>
  </si>
  <si>
    <t>001J3000002HLxcIAG</t>
  </si>
  <si>
    <t>001J3000002HjDYIA0</t>
  </si>
  <si>
    <t>Anh Nhiều Bến Tre</t>
  </si>
  <si>
    <t>001J3000002HLzkIAG</t>
  </si>
  <si>
    <t>Anh Hiền Trà Vinh</t>
  </si>
  <si>
    <t>001J3000002HLxqIAG</t>
  </si>
  <si>
    <t>001J3000002HjE7IAK</t>
  </si>
  <si>
    <t>Anh Trường Kim Sơn</t>
  </si>
  <si>
    <t>001J3000002HjEGIA0</t>
  </si>
  <si>
    <t>Chị Việt Hòa Hậu Giang</t>
  </si>
  <si>
    <t>001J3000002HLbpIAG</t>
  </si>
  <si>
    <t>001J3000002HLhEIAW</t>
  </si>
  <si>
    <t>001J3000002HjDwIAK</t>
  </si>
  <si>
    <t>001J3000002HLmTIAW</t>
  </si>
  <si>
    <t>001J3000002HLpnIAG</t>
  </si>
  <si>
    <t>001J3000002HLkZIAW</t>
  </si>
  <si>
    <t>001J3000002HLxdIAG</t>
  </si>
  <si>
    <t>001J3000002HLb4IAG</t>
  </si>
  <si>
    <t>001J3000002HjDsIAK</t>
  </si>
  <si>
    <t>Anh Cường Trung An</t>
  </si>
  <si>
    <t>001J3000002HjE3IAK</t>
  </si>
  <si>
    <t>Anh Hảo Đồng Tâm</t>
  </si>
  <si>
    <t>001J3000002HjDfIAK</t>
  </si>
  <si>
    <t>Anh Hào Kiên Giang</t>
  </si>
  <si>
    <t>001J3000002HLbqIAG</t>
  </si>
  <si>
    <t>001J3000002HjEBIA0</t>
  </si>
  <si>
    <t>Anh Kha Long Định</t>
  </si>
  <si>
    <t>001J3000002HLbxIAG</t>
  </si>
  <si>
    <t>001J3000005FzywIAC</t>
  </si>
  <si>
    <t>001J3000002HjDpIAK</t>
  </si>
  <si>
    <t>001J3000002HjDiIAK</t>
  </si>
  <si>
    <t>001J3000002HLpkIAG</t>
  </si>
  <si>
    <t>Anh Út Trung An</t>
  </si>
  <si>
    <t>001J3000002HLwiIAG</t>
  </si>
  <si>
    <t>001J3000002HLpgIAG</t>
  </si>
  <si>
    <t>Anh Tâm Tam Hiệp</t>
  </si>
  <si>
    <t>001J3000005FQE7IAO</t>
  </si>
  <si>
    <t>001J3000005FQERIA4</t>
  </si>
  <si>
    <t>001J3000005G3uqIAC</t>
  </si>
  <si>
    <t>001J3000005G3IGIA0</t>
  </si>
  <si>
    <t>001J3000005G2yzIAC</t>
  </si>
  <si>
    <t>Anh Mẫn Mỹ Tho</t>
  </si>
  <si>
    <t>001J300000AsJjgIAF</t>
  </si>
  <si>
    <t>001J3000007XN2IIAW</t>
  </si>
  <si>
    <t>Anh Thịnh Tân Phước</t>
  </si>
  <si>
    <t>001J3000007XN1iIAG</t>
  </si>
  <si>
    <t>Chị Lan Tân Hương</t>
  </si>
  <si>
    <t>001J3000007XN0pIAG</t>
  </si>
  <si>
    <t>001J3000002HLiNIAW</t>
  </si>
  <si>
    <t>Anh Vũ Hậu Giang</t>
  </si>
  <si>
    <t>001J3000002HLpwIAG</t>
  </si>
  <si>
    <t>001J3000007a6S7IAI</t>
  </si>
  <si>
    <t>001J3000007ZWhhIAG</t>
  </si>
  <si>
    <t>001J3000007a6ROIAY</t>
  </si>
  <si>
    <t>Anh Thái Mỹ Tho</t>
  </si>
  <si>
    <t>001J3000007a6RPIAY</t>
  </si>
  <si>
    <t>001J30000099Os8IAE</t>
  </si>
  <si>
    <t>Anh Thi Trung An</t>
  </si>
  <si>
    <t>001J3000002HjIjIAK</t>
  </si>
  <si>
    <t>001J30000099phDIAQ</t>
  </si>
  <si>
    <t>001J3000002HLxhIAG</t>
  </si>
  <si>
    <t>Anh Tùng Cao Lãnh</t>
  </si>
  <si>
    <t>Chị Phượng Tân Trụ</t>
  </si>
  <si>
    <t>001J3000009BoECIA0</t>
  </si>
  <si>
    <t>001J3000009Bb1TIAS</t>
  </si>
  <si>
    <t>001J3000009CJYXIA4</t>
  </si>
  <si>
    <t>Anh Tràng Tiền Giang</t>
  </si>
  <si>
    <t>001J3000009CLqNIAW</t>
  </si>
  <si>
    <t>Chị Phương Thảo Chợ Gạo</t>
  </si>
  <si>
    <t>001J3000002HLcHIAW</t>
  </si>
  <si>
    <t>001J3000005FyHGIA0</t>
  </si>
  <si>
    <t>Chị Hoa Long An</t>
  </si>
  <si>
    <t>001J300000Aq9V5IAJ</t>
  </si>
  <si>
    <t>Anh Bình Mỹ Tho</t>
  </si>
  <si>
    <t>001J300000AqUHmIAN</t>
  </si>
  <si>
    <t>Anh Tuấn Cầu Rượu</t>
  </si>
  <si>
    <t>001J300000AqZsPIAV</t>
  </si>
  <si>
    <t>Anh Hòa Trung Lương</t>
  </si>
  <si>
    <t>001J300000Ar0P0IAJ</t>
  </si>
  <si>
    <t>Chị Loan Bến Tranh</t>
  </si>
  <si>
    <t>001J300000AstWsIAJ</t>
  </si>
  <si>
    <t>001J300000AsuH5IAJ</t>
  </si>
  <si>
    <t>001J3000002HjI7IAK</t>
  </si>
  <si>
    <t>001J3000002HLxmIAG</t>
  </si>
  <si>
    <t>001J3000002Hq3zIAC</t>
  </si>
  <si>
    <t>001J300000DKuVwIAL</t>
  </si>
  <si>
    <t>Anh Lộc Vĩnh Kim</t>
  </si>
  <si>
    <t>001J3000002HLb6IAG</t>
  </si>
  <si>
    <t>001J3000002HLcWIAW</t>
  </si>
  <si>
    <t>Anh Tum Bến Tre</t>
  </si>
  <si>
    <t>001J300000HZ8PFIA1</t>
  </si>
  <si>
    <t>Anh Tươi Phú Kiết</t>
  </si>
  <si>
    <t>001J3000002HLdZIAW</t>
  </si>
  <si>
    <t>Anh Nhựt Cà Mau</t>
  </si>
  <si>
    <t>001J300000HZc27IAD</t>
  </si>
  <si>
    <t>001J300000HYSzZIAX</t>
  </si>
  <si>
    <t>Công Hưng - Nhà Bè</t>
  </si>
  <si>
    <t>001J3000002HLrBIAW</t>
  </si>
  <si>
    <t>001J3000002HM0FIAW</t>
  </si>
  <si>
    <t>Anh Thoại An Giang</t>
  </si>
  <si>
    <t>001dc00000Yz7aWAAR</t>
  </si>
  <si>
    <t>Anh Mười Châu Thành</t>
  </si>
  <si>
    <t>001J3000002HLf9IAG</t>
  </si>
  <si>
    <t>001J3000002HLq0IAG</t>
  </si>
  <si>
    <t>Sáu Phong</t>
  </si>
  <si>
    <t>001J3000002HLp3IAG</t>
  </si>
  <si>
    <t>Trương Văn Toản</t>
  </si>
  <si>
    <t>001J3000002HLZfIAO</t>
  </si>
  <si>
    <t>Cô Kía Bạc Liêu</t>
  </si>
  <si>
    <t>001dc00000mCX6DAAW</t>
  </si>
  <si>
    <t>Anh Truyền Gò Công</t>
  </si>
  <si>
    <t>Phú Cà Mau</t>
  </si>
  <si>
    <t>Anh Trí Song Thuận</t>
  </si>
  <si>
    <t>Anh Vàng Bến Tre</t>
  </si>
  <si>
    <t>001dc00000oCyreAAC</t>
  </si>
  <si>
    <t>Anh Dũng Quận 12</t>
  </si>
  <si>
    <t>Chị Linh Bến Tre</t>
  </si>
  <si>
    <t>001J3000002HLf7IAG</t>
  </si>
  <si>
    <t>001J3000002HLyVIAW</t>
  </si>
  <si>
    <t>001J3000002HLnFIAW</t>
  </si>
  <si>
    <t>001dc000010oEyaAAE</t>
  </si>
  <si>
    <t>001J3000002HLznIAG</t>
  </si>
  <si>
    <t>001J3000002HjDcIAK</t>
  </si>
  <si>
    <t>001J3000002HLr3IAG</t>
  </si>
  <si>
    <t>Anh Nuôi Cần Thơ</t>
  </si>
  <si>
    <t>001J3000002HLgqIAG</t>
  </si>
  <si>
    <t>Anh Thức Vĩnh Long</t>
  </si>
  <si>
    <t>001J3000002HLk8IAG</t>
  </si>
  <si>
    <t>Anh Tài Vĩnh Long</t>
  </si>
  <si>
    <t>001J3000002HLzmIAG</t>
  </si>
  <si>
    <t>Chị Hạnh Trà Vinh</t>
  </si>
  <si>
    <t>001J3000002HLjLIAW</t>
  </si>
  <si>
    <t>001J3000002HjE5IAK</t>
  </si>
  <si>
    <t>Trần Hữu Phước</t>
  </si>
  <si>
    <t>001J3000002HLr4IAG</t>
  </si>
  <si>
    <t>Anh Phúc Cần Thơ</t>
  </si>
  <si>
    <t>001J3000002HjDzIAK</t>
  </si>
  <si>
    <t>Nguyễn Thị Bích Phượng</t>
  </si>
  <si>
    <t>001J3000002HLgoIAG</t>
  </si>
  <si>
    <t>001J3000002HjDuIAK</t>
  </si>
  <si>
    <t>001J3000002HLsLIAW</t>
  </si>
  <si>
    <t>Anh Tấn Vĩnh Long</t>
  </si>
  <si>
    <t>001J3000002HjE1IAK</t>
  </si>
  <si>
    <t>Trần Thế Minh</t>
  </si>
  <si>
    <t>001J3000002HLxDIAW</t>
  </si>
  <si>
    <t>Phạm Cao Duy</t>
  </si>
  <si>
    <t>001J3000002HLq8IAG</t>
  </si>
  <si>
    <t>001J3000002HLYbIAO</t>
  </si>
  <si>
    <t>001J3000002HjDbIAK</t>
  </si>
  <si>
    <t>001J3000002HLcfIAG</t>
  </si>
  <si>
    <t>001J3000002HjDdIAK</t>
  </si>
  <si>
    <t>Huỳnh Châu Xe</t>
  </si>
  <si>
    <t>001J3000002HjE0IAK</t>
  </si>
  <si>
    <t>Huỳnh Văn Điệp</t>
  </si>
  <si>
    <t>001J3000002HLYUIA4</t>
  </si>
  <si>
    <t>001J3000002HLmdIAG</t>
  </si>
  <si>
    <t>001J3000002HjDRIA0</t>
  </si>
  <si>
    <t>001J3000002HLb8IAG</t>
  </si>
  <si>
    <t>001J3000002HLYaIAO</t>
  </si>
  <si>
    <t>001J3000002HjDSIA0</t>
  </si>
  <si>
    <t>Trần Trí Hiểu</t>
  </si>
  <si>
    <t>001J3000002HLZCIA4</t>
  </si>
  <si>
    <t>001J3000002HLiMIAW</t>
  </si>
  <si>
    <t>Đoàn Nhựt Phong Trà Vinh</t>
  </si>
  <si>
    <t>001J3000002HjE2IAK</t>
  </si>
  <si>
    <t>Trần Thị Chúc Linh</t>
  </si>
  <si>
    <t>001J3000002HLcKIAW</t>
  </si>
  <si>
    <t>001J3000002HLaqIAG</t>
  </si>
  <si>
    <t>001J3000002HM08IAG</t>
  </si>
  <si>
    <t>Huỳnh Công Đước</t>
  </si>
  <si>
    <t>001J3000002HLZbIAO</t>
  </si>
  <si>
    <t>Nguyễn Hải Lý</t>
  </si>
  <si>
    <t>001J3000002HjE9IAK</t>
  </si>
  <si>
    <t>Trần Hải Âu</t>
  </si>
  <si>
    <t>001J3000002HjDMIA0</t>
  </si>
  <si>
    <t>Mai Văn Nhớ</t>
  </si>
  <si>
    <t>001J3000002HjDWIA0</t>
  </si>
  <si>
    <t>Võ Thanh Hùng</t>
  </si>
  <si>
    <t>001J3000002HjDqIAK</t>
  </si>
  <si>
    <t>Nguyễn Trung Phước</t>
  </si>
  <si>
    <t>001J3000002HLcjIAG</t>
  </si>
  <si>
    <t>Anh Phong</t>
  </si>
  <si>
    <t>001J3000002HLjMIAW</t>
  </si>
  <si>
    <t>001J300000AsxvPIAR</t>
  </si>
  <si>
    <t>Hoàng Phi</t>
  </si>
  <si>
    <t>001J3000002J5ulIAC</t>
  </si>
  <si>
    <t>Đinh Quốc Bảo</t>
  </si>
  <si>
    <t>001J300000AsxxzIAB</t>
  </si>
  <si>
    <t>Nguyễn Thị Diễm</t>
  </si>
  <si>
    <t>001J3000002HM0ZIAW</t>
  </si>
  <si>
    <t>001J3000002HLiJIAW</t>
  </si>
  <si>
    <t>Lê Thanh Niên</t>
  </si>
  <si>
    <t>Anh Thịnh</t>
  </si>
  <si>
    <t>001J3000005E70EIAS</t>
  </si>
  <si>
    <t>Phạm Minh Nguyệt</t>
  </si>
  <si>
    <t>001J3000002HM0lIAG</t>
  </si>
  <si>
    <t>001J3000002IsyuIAC</t>
  </si>
  <si>
    <t>Vũ Nhung</t>
  </si>
  <si>
    <t>001J3000002HLdjIAG</t>
  </si>
  <si>
    <t>001J3000005FYMuIAO</t>
  </si>
  <si>
    <t>Vũ Anh Tuấn</t>
  </si>
  <si>
    <t>001J3000002HLglIAG</t>
  </si>
  <si>
    <t>001J3000007XKDSIA4</t>
  </si>
  <si>
    <t>Trương Tấn Lợi</t>
  </si>
  <si>
    <t>001J3000007XkBoIAK</t>
  </si>
  <si>
    <t>Nguyễn Thị Ngọc Huyền</t>
  </si>
  <si>
    <t>001J3000002HLxxIAG</t>
  </si>
  <si>
    <t>001J3000002HjI9IAK</t>
  </si>
  <si>
    <t>001J3000002HLzvIAG</t>
  </si>
  <si>
    <t>Anh Cáo</t>
  </si>
  <si>
    <t>001J3000009BsdpIAC</t>
  </si>
  <si>
    <t>Huỳnh Quốc Thái</t>
  </si>
  <si>
    <t>001J300000AqQSlIAN</t>
  </si>
  <si>
    <t>Cao Thanh Minh</t>
  </si>
  <si>
    <t>001J3000004XyBaIAK</t>
  </si>
  <si>
    <t>Võ Văn Hồng</t>
  </si>
  <si>
    <t>001J300000Aq9V6IAJ</t>
  </si>
  <si>
    <t>Hà Thị Mai</t>
  </si>
  <si>
    <t>001J300000AqS09IAF</t>
  </si>
  <si>
    <t>Nguyễn Quang Mỹ</t>
  </si>
  <si>
    <t>Anh Hưng Bạc Liêu</t>
  </si>
  <si>
    <t>001J3000002HLpGIAW</t>
  </si>
  <si>
    <t>001J300000DJzoKIAT</t>
  </si>
  <si>
    <t>001J300000HYiD5IAL</t>
  </si>
  <si>
    <t>Bùi Chí Công</t>
  </si>
  <si>
    <t>001J3000005Dt0BIAS</t>
  </si>
  <si>
    <t>Anh Phong Bình Thủy</t>
  </si>
  <si>
    <t>001J3000002HLiDIAW</t>
  </si>
  <si>
    <t>001J300000DKNGPIA5</t>
  </si>
  <si>
    <t>Anh An</t>
  </si>
  <si>
    <t>Chị Huệ Cần Thơ</t>
  </si>
  <si>
    <t>001J3000002HM0pIAG</t>
  </si>
  <si>
    <t>Anh Hùng Thoại Sơn</t>
  </si>
  <si>
    <t>Dũng Phú Tân</t>
  </si>
  <si>
    <t>001dc00000cLnnrAAC</t>
  </si>
  <si>
    <t>Hoàng Tuấn</t>
  </si>
  <si>
    <t>An Minh Trung</t>
  </si>
  <si>
    <t>Anh Tài Cà Mau</t>
  </si>
  <si>
    <t>Minh Hiếu</t>
  </si>
  <si>
    <t>Anh Liêm Lấp Vò</t>
  </si>
  <si>
    <t>Huỳnh Long Thới</t>
  </si>
  <si>
    <t>Trương Hợp Tác</t>
  </si>
  <si>
    <t>Mẫn</t>
  </si>
  <si>
    <t>001dc00000wCvFeAAK</t>
  </si>
  <si>
    <t>Anh Đức Vị Thủy</t>
  </si>
  <si>
    <t>Hà Quốc Khanh</t>
  </si>
  <si>
    <t>Dung Tiến</t>
  </si>
  <si>
    <t>HKD Cô Tư</t>
  </si>
  <si>
    <t>001J3000002HLkHIAW</t>
  </si>
  <si>
    <t>001J3000002HLkfIAG</t>
  </si>
  <si>
    <t>001J3000002HLY9IAO</t>
  </si>
  <si>
    <t>001J3000002HLf3IAG</t>
  </si>
  <si>
    <t>001J3000007YBRIIA4</t>
  </si>
  <si>
    <t>001J3000005FYgZIAW</t>
  </si>
  <si>
    <t>Cô Nga (Phan Thiết)</t>
  </si>
  <si>
    <t>001J3000002HLakIAG</t>
  </si>
  <si>
    <t>001J3000002HLa7IAG</t>
  </si>
  <si>
    <t>001J3000002HLkOIAW</t>
  </si>
  <si>
    <t>001J3000002HLagIAG</t>
  </si>
  <si>
    <t>001J3000002HLl2IAG</t>
  </si>
  <si>
    <t>001J3000002HjE4IAK</t>
  </si>
  <si>
    <t>Công Hưng (Bình Thuận)</t>
  </si>
  <si>
    <t>001J3000002HLZJIA4</t>
  </si>
  <si>
    <t>001J3000002HLoDIAW</t>
  </si>
  <si>
    <t>001J3000002HLq4IAG</t>
  </si>
  <si>
    <t>001J3000002HLkNIAW</t>
  </si>
  <si>
    <t>001J3000002HLdEIAW</t>
  </si>
  <si>
    <t>001J3000002HjDaIAK</t>
  </si>
  <si>
    <t>Chị Lan (Bảo Lộc)</t>
  </si>
  <si>
    <t>001J3000002HM1gIAG</t>
  </si>
  <si>
    <t>001J3000002HLflIAG</t>
  </si>
  <si>
    <t>001J3000002INdeIAG</t>
  </si>
  <si>
    <t>001J3000002HjDnIAK</t>
  </si>
  <si>
    <t>001J3000002HosAIAS</t>
  </si>
  <si>
    <t>001J3000002HjDkIAK</t>
  </si>
  <si>
    <t>001J3000002HLyQIAW</t>
  </si>
  <si>
    <t>001J3000002HLkhIAG</t>
  </si>
  <si>
    <t>001J3000002HjDXIA0</t>
  </si>
  <si>
    <t>001J3000002HLf2IAG</t>
  </si>
  <si>
    <t>001J3000002HLZuIAO</t>
  </si>
  <si>
    <t>001J3000002HM18IAG</t>
  </si>
  <si>
    <t>001J3000005Hb0DIAS</t>
  </si>
  <si>
    <t>001J3000005Dy1ZIAS</t>
  </si>
  <si>
    <t>001J3000005GvWQIA0</t>
  </si>
  <si>
    <t>001J3000002HjJrIAK</t>
  </si>
  <si>
    <t>001J30000099dsNIAQ</t>
  </si>
  <si>
    <t>001J3000002HLkKIAW</t>
  </si>
  <si>
    <t>001J3000009BXP1IAO</t>
  </si>
  <si>
    <t>001J3000002HM1UIAW</t>
  </si>
  <si>
    <t>001J300000AsN5FIAV</t>
  </si>
  <si>
    <t>001J3000005GhcrIAC</t>
  </si>
  <si>
    <t>001J3000005DqJwIAK</t>
  </si>
  <si>
    <t>Anh Hiệp (Bình Định)</t>
  </si>
  <si>
    <t>001J3000002HLbXIAW</t>
  </si>
  <si>
    <t>HKD Hồ Hoàng</t>
  </si>
  <si>
    <t>001J3000002HLaMIAW</t>
  </si>
  <si>
    <t>Anh Tý</t>
  </si>
  <si>
    <t>001J300000HYakFIAT</t>
  </si>
  <si>
    <t>Anh Suốt (Cẩm Mỹ)</t>
  </si>
  <si>
    <t>001J300000HZ4o8IAD</t>
  </si>
  <si>
    <t>Hữu Nam Bình Thuận</t>
  </si>
  <si>
    <t>001J3000002JALVIA4</t>
  </si>
  <si>
    <t>Ninh Thuận</t>
  </si>
  <si>
    <t>001J300000HYaVSIA1</t>
  </si>
  <si>
    <t>001J3000002IYEjIAO</t>
  </si>
  <si>
    <t>001J3000002HLnSIAW</t>
  </si>
  <si>
    <t>001J300000ArQfKIAV</t>
  </si>
  <si>
    <t>001J3000002JGSnIAO</t>
  </si>
  <si>
    <t>001J300000Aq9xFIAR</t>
  </si>
  <si>
    <t>001J3000002HLj1IAG</t>
  </si>
  <si>
    <t>001J3000002HLbSIAW</t>
  </si>
  <si>
    <t>Thừa Thiên Huế</t>
  </si>
  <si>
    <t>001J3000002HLwyIAG</t>
  </si>
  <si>
    <t>001J300000Haee6IAB</t>
  </si>
  <si>
    <t>001J3000002Igj0IAC</t>
  </si>
  <si>
    <t>001J3000007XL9lIAG</t>
  </si>
  <si>
    <t>CTY Thiên Nhật Việt</t>
  </si>
  <si>
    <t>001J3000005HiJoIAK</t>
  </si>
  <si>
    <t>Anh Hoàng ĐL</t>
  </si>
  <si>
    <t>001J3000002J8oyIAC</t>
  </si>
  <si>
    <t>001J300000HaAhTIAV</t>
  </si>
  <si>
    <t>001J3000002IjztIAC</t>
  </si>
  <si>
    <t>Anh Mỹ - Bình Định</t>
  </si>
  <si>
    <t>001dc00000bsNcCAAU</t>
  </si>
  <si>
    <t>001J3000002HLjnIAG</t>
  </si>
  <si>
    <t>001dc00000sD3VdAAK</t>
  </si>
  <si>
    <t>001J3000005FM49IAG</t>
  </si>
  <si>
    <t>Anh Vương</t>
  </si>
  <si>
    <t>001dc00000SrfylAAB</t>
  </si>
  <si>
    <t>001J3000009BuhrIAC</t>
  </si>
  <si>
    <t>001dc000014oE0DAAU</t>
  </si>
  <si>
    <t>001J3000002HLaDIAW</t>
  </si>
  <si>
    <t>Chị Nguyệt An Khê</t>
  </si>
  <si>
    <t>001dc000018ouI3AAI</t>
  </si>
  <si>
    <t>001J3000005GJfsIAG</t>
  </si>
  <si>
    <t>001J3000009A6OkIAK</t>
  </si>
  <si>
    <t>001dc00001AYPqXAAX</t>
  </si>
  <si>
    <t>Chị Ngọc Trà Ôn</t>
  </si>
  <si>
    <t>001J3000005FqwtIAC</t>
  </si>
  <si>
    <t>Anh Sơn Long Giang</t>
  </si>
  <si>
    <t>Anh Phong Gia Kiệm</t>
  </si>
  <si>
    <t>001dc00001D4MtBAAV</t>
  </si>
  <si>
    <t>001dc00001GD1J8AAL</t>
  </si>
  <si>
    <t>Anh Nam - Thân Cửu Nghĩa</t>
  </si>
  <si>
    <t>001dc00001GUFCpAAP</t>
  </si>
  <si>
    <t>001J3000005Hh9JIAS</t>
  </si>
  <si>
    <t>001dc00001GW54TAAT</t>
  </si>
  <si>
    <t>001dc00001IWFinAAH</t>
  </si>
  <si>
    <t>Anh Vân Long An</t>
  </si>
  <si>
    <t>001dc00001HTQJNAA5</t>
  </si>
  <si>
    <t>Anh Hoàng Thạnh Phú</t>
  </si>
  <si>
    <t>Anh Đức Đắk Lắk</t>
  </si>
  <si>
    <t>Lê Anh Bun Bình Thuận</t>
  </si>
  <si>
    <t>Nguyễn Tấn Phương Bình Thuận</t>
  </si>
  <si>
    <t>Mã SP</t>
  </si>
  <si>
    <t>Tên SP</t>
  </si>
  <si>
    <t>Loại Sp</t>
  </si>
  <si>
    <t>Ngành</t>
  </si>
  <si>
    <t>Nhóm</t>
  </si>
  <si>
    <t>B0-00</t>
  </si>
  <si>
    <t>Nguyên Liệu</t>
  </si>
  <si>
    <t>PET</t>
  </si>
  <si>
    <t>B0-10</t>
  </si>
  <si>
    <t>Chai PET B0</t>
  </si>
  <si>
    <t>B0-01</t>
  </si>
  <si>
    <t>B0-11</t>
  </si>
  <si>
    <t>B1-00</t>
  </si>
  <si>
    <t>Chai PET tuyển B1</t>
  </si>
  <si>
    <t>Thành Phẩm</t>
  </si>
  <si>
    <t>B1-10</t>
  </si>
  <si>
    <t>B1-01</t>
  </si>
  <si>
    <t>B1-11</t>
  </si>
  <si>
    <t>B1.1-00</t>
  </si>
  <si>
    <t>B1.1-10</t>
  </si>
  <si>
    <t>B1.1-01</t>
  </si>
  <si>
    <t>B1.1-11</t>
  </si>
  <si>
    <t>Chai PET tuyển xô</t>
  </si>
  <si>
    <t>B2-00</t>
  </si>
  <si>
    <t>Chai PET B2</t>
  </si>
  <si>
    <t>B2-10</t>
  </si>
  <si>
    <t>B2-01</t>
  </si>
  <si>
    <t>B2-11</t>
  </si>
  <si>
    <t>B2.1-00</t>
  </si>
  <si>
    <t>Chai PET B2.1</t>
  </si>
  <si>
    <t>B2.1-10</t>
  </si>
  <si>
    <t>B2.1-01</t>
  </si>
  <si>
    <t>B2.1-11</t>
  </si>
  <si>
    <t>B2.2-00</t>
  </si>
  <si>
    <t>B2.2-10</t>
  </si>
  <si>
    <t>B2.2-01</t>
  </si>
  <si>
    <t>B2.2-11</t>
  </si>
  <si>
    <t>B3-00</t>
  </si>
  <si>
    <t>Chai PET B3</t>
  </si>
  <si>
    <t>B3-10</t>
  </si>
  <si>
    <t>B3-01</t>
  </si>
  <si>
    <t>B3-11</t>
  </si>
  <si>
    <t>B3.1-00</t>
  </si>
  <si>
    <t>B3.1-10</t>
  </si>
  <si>
    <t>B3.1-01</t>
  </si>
  <si>
    <t>B3.1-11</t>
  </si>
  <si>
    <t>B4-00</t>
  </si>
  <si>
    <t>B4-10</t>
  </si>
  <si>
    <t>B4-01</t>
  </si>
  <si>
    <t>B4-11</t>
  </si>
  <si>
    <t>B5-00</t>
  </si>
  <si>
    <t>B5-10</t>
  </si>
  <si>
    <t>B5-01</t>
  </si>
  <si>
    <t>B5-11</t>
  </si>
  <si>
    <t>B6-00</t>
  </si>
  <si>
    <t>Chai PET nước mắm,nước tương</t>
  </si>
  <si>
    <t>B6-10</t>
  </si>
  <si>
    <t>Chai PET B6</t>
  </si>
  <si>
    <t>B6-01</t>
  </si>
  <si>
    <t>B6-11</t>
  </si>
  <si>
    <t>B6.1-00</t>
  </si>
  <si>
    <t>Chai PET B6.1</t>
  </si>
  <si>
    <t>B6.1-10</t>
  </si>
  <si>
    <t>B6.1-01</t>
  </si>
  <si>
    <t>B6.1-11</t>
  </si>
  <si>
    <t>B6.2-00</t>
  </si>
  <si>
    <t>B6.2-10</t>
  </si>
  <si>
    <t>B6.2-01</t>
  </si>
  <si>
    <t>B6.2-11</t>
  </si>
  <si>
    <t>B7.1-00</t>
  </si>
  <si>
    <t>B7.1-10</t>
  </si>
  <si>
    <t>B7.1-11</t>
  </si>
  <si>
    <t>B7.2-00</t>
  </si>
  <si>
    <t>Chai PET B7.2</t>
  </si>
  <si>
    <t>B7.2-10</t>
  </si>
  <si>
    <t>B7.2-11</t>
  </si>
  <si>
    <t>B7.3-00</t>
  </si>
  <si>
    <t>B7.3-10</t>
  </si>
  <si>
    <t>B7.3-11</t>
  </si>
  <si>
    <t>B8-00</t>
  </si>
  <si>
    <t>Chai PET B8</t>
  </si>
  <si>
    <t>B8-10</t>
  </si>
  <si>
    <t>B8-01</t>
  </si>
  <si>
    <t>B8-11</t>
  </si>
  <si>
    <t>A4-B1</t>
  </si>
  <si>
    <t>Vảy PET B1</t>
  </si>
  <si>
    <t>A4-B3</t>
  </si>
  <si>
    <t>Vảy PET B3</t>
  </si>
  <si>
    <t>A5.1-B1</t>
  </si>
  <si>
    <t>A5.1-B3</t>
  </si>
  <si>
    <t>A5.2-B1</t>
  </si>
  <si>
    <t>A5.2-B3</t>
  </si>
  <si>
    <t>A6-B1</t>
  </si>
  <si>
    <t>A6-B3</t>
  </si>
  <si>
    <t>A6-B6</t>
  </si>
  <si>
    <t>Vảy PET B6</t>
  </si>
  <si>
    <t>A6-B5</t>
  </si>
  <si>
    <t>Vảy PET B5</t>
  </si>
  <si>
    <t>HDPP000</t>
  </si>
  <si>
    <t>Mũ xô</t>
  </si>
  <si>
    <t>Chai HDPE thổi</t>
  </si>
  <si>
    <t>HD000</t>
  </si>
  <si>
    <t>Bình HD xá</t>
  </si>
  <si>
    <t>HD100</t>
  </si>
  <si>
    <t>Bình HD phân màu</t>
  </si>
  <si>
    <t>HD001</t>
  </si>
  <si>
    <t>HD0100</t>
  </si>
  <si>
    <t>Bình HD trong</t>
  </si>
  <si>
    <t>HD0101</t>
  </si>
  <si>
    <t>HD0200</t>
  </si>
  <si>
    <t>Bình HD trắng sữa</t>
  </si>
  <si>
    <t>HD0201</t>
  </si>
  <si>
    <t>HD0300</t>
  </si>
  <si>
    <t>Bình HD vàng</t>
  </si>
  <si>
    <t>HD0301</t>
  </si>
  <si>
    <t>HD0400</t>
  </si>
  <si>
    <t>Bình HD xanh lá</t>
  </si>
  <si>
    <t>HD0401</t>
  </si>
  <si>
    <t>HD0500</t>
  </si>
  <si>
    <t>Bình HD đỏ</t>
  </si>
  <si>
    <t>HD0501</t>
  </si>
  <si>
    <t>HD0600</t>
  </si>
  <si>
    <t>Bình HD đen</t>
  </si>
  <si>
    <t>HD0601</t>
  </si>
  <si>
    <t>HD0700</t>
  </si>
  <si>
    <t>Bình HD xanh dương</t>
  </si>
  <si>
    <t>HD0701</t>
  </si>
  <si>
    <t>HD0800</t>
  </si>
  <si>
    <t>Bình HD cam</t>
  </si>
  <si>
    <t>HD0801</t>
  </si>
  <si>
    <t>HD0900</t>
  </si>
  <si>
    <t>Bình HD tím</t>
  </si>
  <si>
    <t>HD0901</t>
  </si>
  <si>
    <t>HD1000</t>
  </si>
  <si>
    <t>Bình HD hồng</t>
  </si>
  <si>
    <t>HD1001</t>
  </si>
  <si>
    <t>HD1100</t>
  </si>
  <si>
    <t>Bình HD xám</t>
  </si>
  <si>
    <t>HD1101</t>
  </si>
  <si>
    <t>HD0120</t>
  </si>
  <si>
    <t>Bình HD thực phẩm</t>
  </si>
  <si>
    <t>HD0121</t>
  </si>
  <si>
    <t>HD0130</t>
  </si>
  <si>
    <t>Bình HD hóa mỹ phẩm</t>
  </si>
  <si>
    <t>HD0131</t>
  </si>
  <si>
    <t>HD0140</t>
  </si>
  <si>
    <t>Bình HD dầu nhớt</t>
  </si>
  <si>
    <t>HD0141</t>
  </si>
  <si>
    <t>HV000</t>
  </si>
  <si>
    <t>Vảy HD xù</t>
  </si>
  <si>
    <t>Vảy HDPE thổi</t>
  </si>
  <si>
    <t>HV010</t>
  </si>
  <si>
    <t>Vảy HD trong</t>
  </si>
  <si>
    <t>HV020</t>
  </si>
  <si>
    <t>Vảy HD trắng</t>
  </si>
  <si>
    <t>HV030</t>
  </si>
  <si>
    <t>Vảy HD vàng</t>
  </si>
  <si>
    <t>HV040</t>
  </si>
  <si>
    <t>Vảy HD xanh</t>
  </si>
  <si>
    <t>HV050</t>
  </si>
  <si>
    <t>Vảy HD đỏ</t>
  </si>
  <si>
    <t>HV060</t>
  </si>
  <si>
    <t>Vảy HD đen</t>
  </si>
  <si>
    <t>HV070</t>
  </si>
  <si>
    <t>HV080</t>
  </si>
  <si>
    <t>Vảy HD cam</t>
  </si>
  <si>
    <t>HV090</t>
  </si>
  <si>
    <t>Vảy HD tím</t>
  </si>
  <si>
    <t>HV100</t>
  </si>
  <si>
    <t>Vảy HD hồng</t>
  </si>
  <si>
    <t>HV110</t>
  </si>
  <si>
    <t>Vảy HD xám</t>
  </si>
  <si>
    <t>HV200</t>
  </si>
  <si>
    <t>Vảy HD màu</t>
  </si>
  <si>
    <t>PP0</t>
  </si>
  <si>
    <t>PP không phân màu</t>
  </si>
  <si>
    <t>PP thô</t>
  </si>
  <si>
    <t>PP1</t>
  </si>
  <si>
    <t>PP phân màu</t>
  </si>
  <si>
    <t>PP01</t>
  </si>
  <si>
    <t>PP trong</t>
  </si>
  <si>
    <t>PP02</t>
  </si>
  <si>
    <t>PP trắng sữa</t>
  </si>
  <si>
    <t>PP03</t>
  </si>
  <si>
    <t>PP vàng</t>
  </si>
  <si>
    <t>PP04</t>
  </si>
  <si>
    <t>PP xanh lá</t>
  </si>
  <si>
    <t>PP05</t>
  </si>
  <si>
    <t>PP đỏ tươi</t>
  </si>
  <si>
    <t>PP06</t>
  </si>
  <si>
    <t>PP đen</t>
  </si>
  <si>
    <t>PP07</t>
  </si>
  <si>
    <t>PP xanh dương</t>
  </si>
  <si>
    <t>PP08</t>
  </si>
  <si>
    <t>PP cam</t>
  </si>
  <si>
    <t>PP09</t>
  </si>
  <si>
    <t>PP tím</t>
  </si>
  <si>
    <t>PP10</t>
  </si>
  <si>
    <t>PP hồng</t>
  </si>
  <si>
    <t>PP11</t>
  </si>
  <si>
    <t>PP xám</t>
  </si>
  <si>
    <t>PV0</t>
  </si>
  <si>
    <t>Vảy PP xô không phân màu</t>
  </si>
  <si>
    <t>PV01</t>
  </si>
  <si>
    <t>Vảy PP trong</t>
  </si>
  <si>
    <t>PV02</t>
  </si>
  <si>
    <t>Vảy PP trắng sữa</t>
  </si>
  <si>
    <t>PV03</t>
  </si>
  <si>
    <t>Vảy PP vàng</t>
  </si>
  <si>
    <t>PV04</t>
  </si>
  <si>
    <t>Vảy PP xanh lá</t>
  </si>
  <si>
    <t>PV05</t>
  </si>
  <si>
    <t>Vảy PP đỏ tươi</t>
  </si>
  <si>
    <t>PV06</t>
  </si>
  <si>
    <t>Vảy PP đen</t>
  </si>
  <si>
    <t>PV07</t>
  </si>
  <si>
    <t>Vảy PP xanh dương</t>
  </si>
  <si>
    <t>PV08</t>
  </si>
  <si>
    <t>Vảy PP cam</t>
  </si>
  <si>
    <t>PV09</t>
  </si>
  <si>
    <t>Vảy PP tím</t>
  </si>
  <si>
    <t>PV10</t>
  </si>
  <si>
    <t>Vảy PP hồng</t>
  </si>
  <si>
    <t>PV11</t>
  </si>
  <si>
    <t>Vảy PP xám</t>
  </si>
  <si>
    <t>PV20</t>
  </si>
  <si>
    <t>Vảy PP màu nói chung</t>
  </si>
  <si>
    <t>Bình HD Thổi Xám HD-16.1</t>
  </si>
  <si>
    <t>Bình HD-01 Trong</t>
  </si>
  <si>
    <t>Bình HD-02 Trắng</t>
  </si>
  <si>
    <t>Bình HD-03.1 Vàng chanh</t>
  </si>
  <si>
    <t>Bình HD-03.2 Vàng nghệ</t>
  </si>
  <si>
    <t>Bình HD-04.1 Lá sáng</t>
  </si>
  <si>
    <t>Bình HD-05 Đỏ</t>
  </si>
  <si>
    <t>Bình HD-08 Cam</t>
  </si>
  <si>
    <t>HD ép thô thử nghiệm dương</t>
  </si>
  <si>
    <t>HD ép thô thử nghiệm hỗn hợp</t>
  </si>
  <si>
    <t>HD ép thô thử nghiệm trắng</t>
  </si>
  <si>
    <t>Thô HD ép dương đậm 2-3 RHT3DL2</t>
  </si>
  <si>
    <t>Vảy HD Ép Dương</t>
  </si>
  <si>
    <t>Vảy HD ép dương đậm 1-3 RHV3DL1</t>
  </si>
  <si>
    <t>Vảy HD ép dương loại 1</t>
  </si>
  <si>
    <t>Vảy HD ép dương loại 2</t>
  </si>
  <si>
    <t>Vảy HD Ép Dương Nắp</t>
  </si>
  <si>
    <t>Vảy HD ép thô thử nghiệm dương</t>
  </si>
  <si>
    <t>HDPE ép vảy</t>
  </si>
  <si>
    <t>Vảy HD Thổi Trắng Sữa  HV-02.1</t>
  </si>
  <si>
    <t>Vảy HD Thổi Trắng Sữa  HV-02.2</t>
  </si>
  <si>
    <t>Vảy HD Thổi Trong HV-01.1</t>
  </si>
  <si>
    <t>Vảy HD Thổi Trong HV-01.2</t>
  </si>
  <si>
    <t>Vảy HD Thổi Trong HV-01.3</t>
  </si>
  <si>
    <t>Vảy HD thổi trong L1 HV01.1_KR</t>
  </si>
  <si>
    <t>Vảy HD thổi trong L1 HV01.1_RL</t>
  </si>
  <si>
    <t>Vảy HD Thổi Vàng HV-03.1</t>
  </si>
  <si>
    <t>Vảy HD Thổi Vàng HV-03.1_TM</t>
  </si>
  <si>
    <t>Vảy HD Thổi Vàng Nhạt HV-03.2</t>
  </si>
  <si>
    <t>Vảy HD trắng loại 1 HV-02.1</t>
  </si>
  <si>
    <t>Vảy HD trong HV-01.2</t>
  </si>
  <si>
    <t>Vảy HD vàng chanh HV-03.1</t>
  </si>
  <si>
    <t>Vảy HD vàng nghệ HV-03.2</t>
  </si>
  <si>
    <t>Vảy PET B1_A6</t>
  </si>
  <si>
    <t>Vảy PET B2_A6</t>
  </si>
  <si>
    <t>Vảy PET B3_A5.1</t>
  </si>
  <si>
    <t>Vảy PET B3_A5.2</t>
  </si>
  <si>
    <t>Vảy PET B3_A6</t>
  </si>
  <si>
    <t>Vảy PET B6 thử nghiệm</t>
  </si>
  <si>
    <t>Vảy PET B6_A6</t>
  </si>
  <si>
    <t>PP thô thử nghiệm màu cam</t>
  </si>
  <si>
    <t>PP thô thử nghiệm màu hồng</t>
  </si>
  <si>
    <t>PP thô thử nghiệm màu lá</t>
  </si>
  <si>
    <t>PP thô thử nghiệm màu trắng sữa</t>
  </si>
  <si>
    <t>PP thô thử nghiệm màu trong</t>
  </si>
  <si>
    <t>PP thô thử nghiệm màu vàng</t>
  </si>
  <si>
    <t>Thô PP Đỏ PP-06</t>
  </si>
  <si>
    <t>Thô PP Dương PP-05</t>
  </si>
  <si>
    <t>Thô PP Ép xám 0 0_RPT0Gy00</t>
  </si>
  <si>
    <t>Thô PP Lá PP-04</t>
  </si>
  <si>
    <t>Thô PP Trắng Sữa PP-02</t>
  </si>
  <si>
    <t>Thô PP Trong PP-01</t>
  </si>
  <si>
    <t>Thô PP Vàng PP-03</t>
  </si>
  <si>
    <t>Thô PP Xám PP-07</t>
  </si>
  <si>
    <t>Vảy PP Đỏ Nhạt PV-10</t>
  </si>
  <si>
    <t>Vảy PP Dương Đậm PV-08</t>
  </si>
  <si>
    <t>Vảy PP Dương Nhạt PV-07</t>
  </si>
  <si>
    <t>Vảy PP dương tím V1 L3 RPV1L33</t>
  </si>
  <si>
    <t>Vảy PP Lá Nhạt PV-05</t>
  </si>
  <si>
    <t>Vảy PP lá nhạt V2 L3 RPV2G23</t>
  </si>
  <si>
    <t>Vảy PP Môn PV-09</t>
  </si>
  <si>
    <t>Vảy PP thô thử nghiệm màu dđỏ</t>
  </si>
  <si>
    <t>Vảy PP thô thử nghiệm màu dương</t>
  </si>
  <si>
    <t>Vảy PP thử nghiệm trắng sữa</t>
  </si>
  <si>
    <t>Vảy PP trắng nhạt V1 L3 RPV1W23</t>
  </si>
  <si>
    <t>Vảy PP Trắng sữa PV-02</t>
  </si>
  <si>
    <t>Vảy PP trong thử nghiệm</t>
  </si>
  <si>
    <t>Vảy PP vàng nhạt V1 L3 RPV1Y23</t>
  </si>
  <si>
    <t>Vảy HD Thổi Lá Nhạt HV-05.2</t>
  </si>
  <si>
    <t>Vảy HD Ép Dương Két Kiên Giang</t>
  </si>
  <si>
    <t>Vảy HD Ép Dương Nhạt Pallet</t>
  </si>
  <si>
    <t>Bình HD Thổi Trong HD-01.1</t>
  </si>
  <si>
    <t>Bình HD Thổi Trong HD-01.2</t>
  </si>
  <si>
    <t>Bình HD Thổi Vàng Nhạt HD-03.1</t>
  </si>
  <si>
    <t>Vảy PP Trong PV-01</t>
  </si>
  <si>
    <t>Cổ Chai PET</t>
  </si>
  <si>
    <t>Nắp HD Ép Các Màu HDE-06 EPR</t>
  </si>
  <si>
    <t>Vảy HD Ép Đỏ</t>
  </si>
  <si>
    <t>Vảy HD Ép Trắng</t>
  </si>
  <si>
    <t>Vảy HD Ép Vàng</t>
  </si>
  <si>
    <t>Vảy HD Ép Lá</t>
  </si>
  <si>
    <t>Vảy HD Ép Đen</t>
  </si>
  <si>
    <t>Vảy HD Ép Đồng</t>
  </si>
  <si>
    <t>Nắp HD Ép Các Màu HDE-06 E</t>
  </si>
  <si>
    <t>Bình HD Thổi Trong HD-PS L1 E</t>
  </si>
  <si>
    <t>Bình HD Thổi Trong HD-PS L2 E</t>
  </si>
  <si>
    <t>Vảy PP Trắng Sữa PV-02_TM</t>
  </si>
  <si>
    <t>Vảy HD Ép Dương HVE-06_TM</t>
  </si>
  <si>
    <t>Chai PET B1.3</t>
  </si>
  <si>
    <t>Vảy HD Thổi Trong HV-01.1-TM GC</t>
  </si>
  <si>
    <t>Vảy HD Thổi Vàng Nhạt HV-03.1-TM GC</t>
  </si>
  <si>
    <t>Chai PET nước suối mỏng</t>
  </si>
  <si>
    <t>Chai PET nước mắm,nước tương mỏng</t>
  </si>
  <si>
    <t>Chai PET xanh lá</t>
  </si>
  <si>
    <t>Vảy HD Ép Dương Đậm Tiger</t>
  </si>
  <si>
    <t>Chai PET xanh lơ</t>
  </si>
  <si>
    <t>Chai PET nước mắm,nước tương dày</t>
  </si>
  <si>
    <t>Vảy HD Thổi Dương Đậm HV-11.1</t>
  </si>
  <si>
    <t>Bình HD Thổi Đen HD-09.1</t>
  </si>
  <si>
    <t>001dc00000sUfOQAA0</t>
  </si>
  <si>
    <t>001J3000002HLePIAW</t>
  </si>
  <si>
    <t>001dc00001ONSbZAAX</t>
  </si>
  <si>
    <t>Anh Việt Phú Mỹ</t>
  </si>
  <si>
    <t>001dc00001SyUIjAAN</t>
  </si>
  <si>
    <t>HKD Huỳnh Thị Lộc</t>
  </si>
  <si>
    <t>001J3000002HLscIAG</t>
  </si>
  <si>
    <t>001J3000002HLxAIAW</t>
  </si>
  <si>
    <t>001J3000002HLtOIAW</t>
  </si>
  <si>
    <t>DING LI</t>
  </si>
  <si>
    <t>001dc00001Ws3POAAZ</t>
  </si>
  <si>
    <t>001J3000005FsE0IAK</t>
  </si>
  <si>
    <t>Chai PET B1.1</t>
  </si>
  <si>
    <t>Chai PET B1.2</t>
  </si>
  <si>
    <t>Anh Đông - Thạnh Hóa</t>
  </si>
  <si>
    <t>Anh Phương Lagi</t>
  </si>
  <si>
    <t>Anh Hội - Bảo Quang</t>
  </si>
  <si>
    <t>Công Ty TNHH Thiện An Recycling</t>
  </si>
  <si>
    <t>Nguyễn Thị Thanh Thảo</t>
  </si>
  <si>
    <t>Trần Quốc Cường</t>
  </si>
  <si>
    <t>Trần Thái Ngọc Anh</t>
  </si>
  <si>
    <t>Trần Tuấn Anh</t>
  </si>
  <si>
    <t>Trương Ngọc Hoàng Kim</t>
  </si>
  <si>
    <t>Trương Văn Quỳnh Tấn</t>
  </si>
  <si>
    <t>Nguyễn Văn Son</t>
  </si>
  <si>
    <t>Miền Tây 3</t>
  </si>
  <si>
    <t>HKD Đoàn Thị Hái</t>
  </si>
  <si>
    <t>HKD Hà Thị Kim Chi</t>
  </si>
  <si>
    <t>HKD Nguyễn Thị Thúy An</t>
  </si>
  <si>
    <t>CTY Môi Trường Phú Yên</t>
  </si>
  <si>
    <t>Chị Tâm (Lagi)</t>
  </si>
  <si>
    <t>001J3000002HjIdIAK</t>
  </si>
  <si>
    <t>001J3000002HLmXIAW</t>
  </si>
  <si>
    <t>001J3000002HLmKIAW</t>
  </si>
  <si>
    <t>Chị Gái Khánh Hòa</t>
  </si>
  <si>
    <t>Anh Vũ Giồng Trôm</t>
  </si>
  <si>
    <t>Anh Kha Tây Ninh</t>
  </si>
  <si>
    <t>001J3000002HM1oIAG</t>
  </si>
  <si>
    <t>001dc00001ZS1cPAAT</t>
  </si>
  <si>
    <t>001dc00001aWe57AAC</t>
  </si>
  <si>
    <t>001J3000002HLxUIAW</t>
  </si>
  <si>
    <t>001dc00001au4DSAAY</t>
  </si>
  <si>
    <t>001dc00001aWRZKAA4</t>
  </si>
  <si>
    <t>Anh Minh Bình Đức</t>
  </si>
  <si>
    <t>Chị Yến Chợ Bưng</t>
  </si>
  <si>
    <t>Nguyễn Trí Hùng</t>
  </si>
  <si>
    <t>Hà Thị Duyên</t>
  </si>
  <si>
    <t>001J3000007WkPyIAK</t>
  </si>
  <si>
    <t>001J3000002HLjiIAG</t>
  </si>
  <si>
    <t>001J3000002HLn0IAG</t>
  </si>
  <si>
    <t>001dc00001egUQLAA2</t>
  </si>
  <si>
    <t>001dc00001eyn4nAAA</t>
  </si>
  <si>
    <t>Anh Giàu Bến Tre</t>
  </si>
  <si>
    <t>Eco247</t>
  </si>
  <si>
    <t>Nguyễn Thị Lành</t>
  </si>
  <si>
    <t>001J3000005GJwrIAG</t>
  </si>
  <si>
    <t>001dc00001eCpX5AAK</t>
  </si>
  <si>
    <t>Anh Lợi</t>
  </si>
  <si>
    <t>001dc000016QIetAAG</t>
  </si>
  <si>
    <t>001J3000002HM0TIAW</t>
  </si>
  <si>
    <t>001dc00001iYEYEAA4</t>
  </si>
  <si>
    <t>Thiện An Recycling</t>
  </si>
  <si>
    <t>Mỹ Xuyên</t>
  </si>
  <si>
    <t>Dì Phương</t>
  </si>
  <si>
    <t>001dc00001k9FXtAAM</t>
  </si>
  <si>
    <t>001J3000002HLYiIAO</t>
  </si>
  <si>
    <t>001dc00001eE6dtAAC</t>
  </si>
  <si>
    <t>001dc00001krsldAAA</t>
  </si>
  <si>
    <t>001J3000002HLo4IAG</t>
  </si>
  <si>
    <t>001dc00001lLUp7AAG</t>
  </si>
  <si>
    <t>Anh Huệ Cà Mau</t>
  </si>
  <si>
    <t>001dc00001VIZRZAA5</t>
  </si>
  <si>
    <t>Chai PET-B1.1 - Có nắp</t>
  </si>
  <si>
    <t>Chai PET B4 - Có nắp</t>
  </si>
  <si>
    <t>Chai PET B5 - Có nắp</t>
  </si>
  <si>
    <t>Chai PET B2.2 - Có nắp</t>
  </si>
  <si>
    <t>Chai PET-B1.2 - Có nắp</t>
  </si>
  <si>
    <t>Chai PET B6.2 - Có nắp</t>
  </si>
  <si>
    <t>Anh Hiệp Cà Mau</t>
  </si>
  <si>
    <t>001J3000002HLeMIAW</t>
  </si>
  <si>
    <t>001J3000007XNgaIAG</t>
  </si>
  <si>
    <t>Cô Sen Khánh Hòa</t>
  </si>
  <si>
    <t>001J3000002HLcyIAG</t>
  </si>
  <si>
    <t>001J3000007Y8Y5IAK</t>
  </si>
  <si>
    <t>Anh Xịn</t>
  </si>
  <si>
    <t>001dc00001sUWR4AAO</t>
  </si>
  <si>
    <t>Thô PP Xá PP-00</t>
  </si>
  <si>
    <t>Anh Khanh Tri Tôn</t>
  </si>
  <si>
    <t>Nguyễn Thành Dân</t>
  </si>
  <si>
    <t>Chai PET B7.2 - Có nắp</t>
  </si>
  <si>
    <t>001J3000002HM1jIAG</t>
  </si>
  <si>
    <t>001dc00001x2wGjAAI</t>
  </si>
  <si>
    <t>001dc00001v047DAAQ</t>
  </si>
  <si>
    <t>001J3000002HLpHIAW</t>
  </si>
  <si>
    <t>001dc00001w7p3tAAA</t>
  </si>
  <si>
    <t>001J3000002HLaNIAW</t>
  </si>
  <si>
    <t>001dc00001eEYTiAAO</t>
  </si>
  <si>
    <t>Cô Nguyệt</t>
  </si>
  <si>
    <t>Anh Khiêm</t>
  </si>
  <si>
    <t>Anh Bảy</t>
  </si>
  <si>
    <t>Nguyễn Thu Lan</t>
  </si>
  <si>
    <t>Ecoplast Bình Dương</t>
  </si>
  <si>
    <t>001J3000002HLwzIAG</t>
  </si>
  <si>
    <t>001dc00001xt0uZAAQ</t>
  </si>
  <si>
    <t>001J3000002HLxoIAG</t>
  </si>
  <si>
    <t>Chị Ngọc Tháp Mười</t>
  </si>
  <si>
    <t>Anh Thắng</t>
  </si>
  <si>
    <t>001J3000002HLlSIAW</t>
  </si>
  <si>
    <t>Như Ý</t>
  </si>
  <si>
    <t>Nguyễn Hoàng Thúy KN</t>
  </si>
  <si>
    <t>001J3000005G3uWIAS</t>
  </si>
  <si>
    <t>001J3000005FhTaIAK</t>
  </si>
  <si>
    <t>001J3000002HLdTIAW</t>
  </si>
  <si>
    <t>001J3000002HM03IAG</t>
  </si>
  <si>
    <t>001J3000002HLmIIAW</t>
  </si>
  <si>
    <t>Anh Hải T11</t>
  </si>
  <si>
    <t>Chị Cúc Kiên Giang</t>
  </si>
  <si>
    <t>Hộ Kinh Doanh Châu Long CM</t>
  </si>
  <si>
    <t>Anh Phúc Đồng Tháp</t>
  </si>
  <si>
    <t>HKD Lê Văn Thảo</t>
  </si>
  <si>
    <t>Hộ Kinh Doanh Vựa Phế Liệu Như Ý</t>
  </si>
  <si>
    <t>HKD Trăm Ngọc Phát</t>
  </si>
  <si>
    <t>NCC Chị Ngọc Tháp Mười</t>
  </si>
  <si>
    <t>Bùi Chí Nghĩa</t>
  </si>
  <si>
    <t>Bùi Tân Hoa</t>
  </si>
  <si>
    <t>Đặng Hoài Phương</t>
  </si>
  <si>
    <t>Đặng Thành Phận</t>
  </si>
  <si>
    <t>Đặng Thị Cà Phol</t>
  </si>
  <si>
    <t>Diệp Thị Nhớ</t>
  </si>
  <si>
    <t>Đoàn Lý Gia Ngân</t>
  </si>
  <si>
    <t>Dương Vủ Phương</t>
  </si>
  <si>
    <t>Hộ Kinh Doanh An Tâm</t>
  </si>
  <si>
    <t>Hộ Kinh Doanh Dầu nhớt Lộc Phát</t>
  </si>
  <si>
    <t>Hộ Kinh Doanh Đỗ Thị Lành</t>
  </si>
  <si>
    <t>Hộ Kinh Doanh Ngọc Thúy</t>
  </si>
  <si>
    <t>Hoàng Ngọc Phanh</t>
  </si>
  <si>
    <t>Lâm Gia Hân</t>
  </si>
  <si>
    <t>Lâm Ngọc Yến</t>
  </si>
  <si>
    <t>Lâm Thu Nghiên</t>
  </si>
  <si>
    <t>Lê Kim Tiên</t>
  </si>
  <si>
    <t>Lê Minh Luân</t>
  </si>
  <si>
    <t>Lê Thành Ích</t>
  </si>
  <si>
    <t>Lê Thị Ngọc Dung</t>
  </si>
  <si>
    <t>Lê Thị Thoảng</t>
  </si>
  <si>
    <t>Lê Văn Tài</t>
  </si>
  <si>
    <t>Mai Thị Bích Trâm</t>
  </si>
  <si>
    <t>Ngô Thị Thu</t>
  </si>
  <si>
    <t>Nguyễn Anh Nhựt Thanh</t>
  </si>
  <si>
    <t>Nguyễn Tài</t>
  </si>
  <si>
    <t>Nguyễn Thị Mai Thi</t>
  </si>
  <si>
    <t>Nguyễn Thị Mỹ Hạnh</t>
  </si>
  <si>
    <t>Nguyễn Thị Nữ</t>
  </si>
  <si>
    <t>Nguyễn Văn Khanh</t>
  </si>
  <si>
    <t>Nguyễn Văn Rel</t>
  </si>
  <si>
    <t>Phạm Văn Bé</t>
  </si>
  <si>
    <t>Phan Thị Hon</t>
  </si>
  <si>
    <t>Trần Thị Diệu Hiện</t>
  </si>
  <si>
    <t>Trần Thị Hương</t>
  </si>
  <si>
    <t>Trần Thị Ngọt</t>
  </si>
  <si>
    <t>Trần Văn Còn</t>
  </si>
  <si>
    <t>Võ Thị Bích Trâm</t>
  </si>
  <si>
    <t>Võ Thị Phượng Hoàng</t>
  </si>
  <si>
    <t>Võ Văn Ướt</t>
  </si>
  <si>
    <t>Thông báo kế hoạch nhận hàng/ lịch nghỉ/thanh toán tiền hàng dịp tết dương lịch để ncc sắp xếp giao hàng sớm</t>
  </si>
  <si>
    <t>Thông báo điều chỉnh tỉ lệ hỗ trợ bì tạp, ncc xem xét loại bớt tạp ra từ đầu nguồn và khâu ép hàng tránh ảnh hưởng lợi nhuận</t>
  </si>
  <si>
    <t>Báo giá đàu tháng sau có thể giảm NCC cân đối giá mua vào</t>
  </si>
  <si>
    <t>NCC phản ánh chai dính thực phẩm ít trạm cũng trả về</t>
  </si>
  <si>
    <t>Báo ncc chuyến này có xe xuống bốc hàng gửi chứng từ điều chỉnh hóa đơn về giúp</t>
  </si>
  <si>
    <t>Báo giá tuần sau giảm ncc tranh thủ về hàng sớm, giải quyết tồn kho</t>
  </si>
  <si>
    <t>Hướng dẫn ncc check thông tin chuyển khoản, KT đã thay đổi nội dung ck theo số phiếu</t>
  </si>
  <si>
    <t>NCC còn kẹt chuyến xe chưa đến kịp xin qua trễ 10phút</t>
  </si>
  <si>
    <t>Mai xe ncc về hàng, tách riêng 2 lô, 12 kiện thương mại tính phiếu riêng</t>
  </si>
  <si>
    <t>Tư vấn ncc, lấy các thông tin để chuyển đổi từ cá nhân sang Hộ kinh doanh</t>
  </si>
  <si>
    <t>Báo ncc chuyến tới qua giao hàng đem hợp đồng gửi lại giúp</t>
  </si>
  <si>
    <t>Báo tỉ lệ trừ bì tạp lô hàng cao hơn lịch sử</t>
  </si>
  <si>
    <t>NCC phản ánh trạm trả bì tạp ncc khác lộn qua</t>
  </si>
  <si>
    <t>Xử lí phiếu bị thiếu tạp cho ncc</t>
  </si>
  <si>
    <t>Báo tình hình chạy sản xuất mấy hôm nay hơi chậm do lượng hàng dồn về nhiều</t>
  </si>
  <si>
    <t>Báo mã cũ đã chạy sản xuất xong lát ncc qua lấy về</t>
  </si>
  <si>
    <t>NCC phản ánh chai còn sạch mà trạm trả về</t>
  </si>
  <si>
    <t>Lát xe chị qua tới sắp xếp chỗ cho tài xế tự xuống hàng giúp chị do xe đang gấp về</t>
  </si>
  <si>
    <t>Báo chất lượng lô hàng ncc giao, các loại tạp trạm k nhận để ncc cải thiện</t>
  </si>
  <si>
    <t>Nay lính anh k theo giao hàng được, trạm sắp xếp người xuống hàng giúp anh</t>
  </si>
  <si>
    <t>Nay anh qua giao hàng hỗ trợ chạy sản xuất liền giúp anh</t>
  </si>
  <si>
    <t>Nay trạm có chạy hàng xá, ncc sắp xếp qua giao hàng</t>
  </si>
  <si>
    <t/>
  </si>
  <si>
    <t>Tuyền Quỳnh</t>
  </si>
  <si>
    <t>Gọi hỏi thăm lâu rồi không thấy về - Nay đang làm tuyển xô + thông báo ngày 24.1 tất niên nên chỉ nhận hàng đến 11h00.</t>
  </si>
  <si>
    <t>Gọi hỏi thăm + thông báo ngày 24.1 tất niên nên chỉ nhận hàng đến 11h00.</t>
  </si>
  <si>
    <t>Minh Ánh (Bình Định)</t>
  </si>
  <si>
    <t>Hùng Anh (Huế)</t>
  </si>
  <si>
    <t xml:space="preserve">Chị Nhàn </t>
  </si>
  <si>
    <t>Chị Lên</t>
  </si>
  <si>
    <t>Ngọc Vương</t>
  </si>
  <si>
    <t>Gọi hỏi thăm NCC lên HKD chưa, vướng gì báo để hỗ trợ + thông báo ngày 24.1 tất niên nên chỉ nhận hàng đến 11h00.</t>
  </si>
  <si>
    <t>Gọi  thông báo ngày 24.1 tất niên nên chỉ nhận hàng đến 11h00.</t>
  </si>
  <si>
    <t>HTX Phú Xuân</t>
  </si>
  <si>
    <t>CTY MT Bình Định</t>
  </si>
  <si>
    <t>Gọi  thông báo ngày 24.1 tất niên nên chỉ nhận hàng đến 11h00 - NCC nghỉ tới hết quý 1</t>
  </si>
  <si>
    <t>001J3000002HLngIAG</t>
  </si>
  <si>
    <t>Gấm Chiến Quảng Nam</t>
  </si>
  <si>
    <t>Thông báo ngày 24.1 tất niên nên chỉ nhận hàng đến 11h00. Xác nhận thông tin mở NCC mới</t>
  </si>
  <si>
    <t>Anh Luật - Đắk Nông</t>
  </si>
  <si>
    <t>Gọi tương tác về giá tháng mới và thông báo lịch nghỉ lễ + thông báo ngày 24.1 tất niên nên chỉ nhận hàng đến 11h00.</t>
  </si>
  <si>
    <t>HKD Bùi Văn Dương</t>
  </si>
  <si>
    <t>Hướng dẫn ký HĐNT và hối xuất hóa đơn  + thông báo ngày 24.1 tất niên nên chỉ nhận hàng đến 11h00.</t>
  </si>
  <si>
    <t>001J3000002HLm9IAG</t>
  </si>
  <si>
    <t>Thương Viên (Pleiku)</t>
  </si>
  <si>
    <t>Gọi hỏi thăm có GPKD chưa để làm HĐNT</t>
  </si>
  <si>
    <t>HTX Quang Chiến</t>
  </si>
  <si>
    <t>Gọi tương tác về giá tháng mới 10k thông báo ngày 24.1 tất niên nên chỉ nhận hàng đến 11h00.</t>
  </si>
  <si>
    <t>Gọi tương tác về việc lên HKD xuất hóa đơn + thông báo ngày 24.1 tất niên nên chỉ nhận xếp tài đến 11h00.</t>
  </si>
  <si>
    <t>Gọi tương tác về giá tháng mới 9.7 + thông báo ngày 24.1 tất niên nên chỉ nhận xếp tài đến 11h00.</t>
  </si>
  <si>
    <t>HKD Tạ Khánh Linh</t>
  </si>
  <si>
    <t>Gọi tương tác xuất hóa đơn và hướng dẫn nộp tờ khai thuế 2025 quý 4 + thông báo ngày 24.1 tất niên nên chỉ nhận xếp tài đến 11h00.</t>
  </si>
  <si>
    <t>Gọi tương tác về việc lên HKD xuất hóa đơn - Mua ít lắm không phải xuất HĐ đâu + thông báo ngày 24.1 tất niên nên chỉ nhận xếp tài đến 11h00.</t>
  </si>
  <si>
    <t>Gọi tương tác về việc lên HKD xuất hóa đơn - để ít bữa nữa xem sao + thông báo ngày 24.1 tất niên nên chỉ nhận xếp tài đến 11h00.</t>
  </si>
  <si>
    <t>Gọi tương tác về việc lên HKD xuất hóa đơn - anh mua bán ít lắm em + thông báo ngày 24.1 tất niên nên chỉ nhận xếp tài đến 11h00.</t>
  </si>
  <si>
    <t>Gọi tương tác về việc lên HKD xuất hóa đơn - NCC đang kẹt vướng nợ thuế,hẹn qua tét xuất HD + thông báo ngày 24.1 tất niên nên chỉ nhận xếp tài đến 11h00.</t>
  </si>
  <si>
    <t>Anh Toản (Châu Đức)</t>
  </si>
  <si>
    <t>Hỏi thăm NCC về hàng Thông báo ngày 24.1 tất niên nên chỉ nhận xếp tài đến 11h00.- NCC cười cười chứ hông nói gì</t>
  </si>
  <si>
    <t>Chị Hoa (Dầu Giây)</t>
  </si>
  <si>
    <t>Hỏi thăm NCC mua hàng được không + thông báo ngày 24.1 tất niên nên chỉ nhận xếp tài đến 11h00.</t>
  </si>
  <si>
    <t>Hỏi thăm NCC mua hàng được không - Đang bận chạy điều Tết chưa chạy hàng + thông báo ngày 24.1 tất niên nên chỉ nhận xếp tài đến 11h00.</t>
  </si>
  <si>
    <t>Gọi tương tác về việc lên HKD xuất hóa đơn - Để em xem + thông báo ngày 24.1 tất niên nên chỉ nhận xếp tài đến 11h00.</t>
  </si>
  <si>
    <t>HKD Hoàng Tiến</t>
  </si>
  <si>
    <t>Hỏi thăm NCC dạo này bán hàng đi đâu  - Bán cho Anh Hương Phú Quốc + thông báo ngày 24.1 tất niên nên chỉ nhận xếp tài đến 11h00.</t>
  </si>
  <si>
    <t>Gọi tương tác về việc lên HKD xuất hóa đơn - Con trai chú lên HKD rồi mà còn đang coi quy trình xuất HĐ + thông báo ngày 24.1 tất niên nên chỉ nhận xếp tài đến 11h00.</t>
  </si>
  <si>
    <t>Chị Út (Bà Rịa)</t>
  </si>
  <si>
    <t>Gọi tương tác về việc lên HKD xuất hóa đơn - Chị có bán về ĐL nữa đâu mà xuất hay k xuất em + thông báo ngày 24.1 tất niên nên chỉ nhận xếp tài đến 11h00.</t>
  </si>
  <si>
    <t>BÙI THỊ KIM NGA</t>
  </si>
  <si>
    <t>Gọi tương tác về việc lên HKD xuất hóa đơn - Chồng cô bảo không sao đâu + thông báo ngày 24.1 tất niên nên chỉ nhận xếp tài đến 11h00.</t>
  </si>
  <si>
    <t>TRẦN MINH NHẬT</t>
  </si>
  <si>
    <t>Gọi tương tác về việc lên HKD xuất hóa đơn - Lâu lâu mới bán mà xuất HD chi + thông báo ngày 24.1 tất niên nên chỉ nhận xếp tài đến 11h00.</t>
  </si>
  <si>
    <t>HKD Phan Gia Thành</t>
  </si>
  <si>
    <t>Hỏi thăm sao dạo này không về hàng - Em ít hàng lắm chị trộn chung vs mủ xô nữa nên đi bên cô Lý + thông báo ngày 24.1 tất niên nên chỉ nhận xếp tài đến 11h00.</t>
  </si>
  <si>
    <t>Gọi tương tác về việc lên HKD xuất hóa đơn - Để xem sau + thông báo ngày 24.1 tất niên nên chỉ nhận xếp tài đến 11h00.</t>
  </si>
  <si>
    <t>Chị Thêm (Gia Kiệm)</t>
  </si>
  <si>
    <t>NGÔ THỊ KIM LIÊN</t>
  </si>
  <si>
    <t>Gọi tương tác về việc lên HKD xuất hóa đơn - Bán co mấy đồng xuất chi cưng + thông báo ngày 24.1 tất niên nên chỉ nhận xếp tài đến 11h00.</t>
  </si>
  <si>
    <t xml:space="preserve"> Chị Thủy (Dầu Giây) </t>
  </si>
  <si>
    <t>Gọi tương tác về việc lên HKD xuất hóa đơn - Qua tết nha cưng + thông báo ngày 24.1 tất niên nên chỉ nhận xếp tài đến 11h00.</t>
  </si>
  <si>
    <t>Gọi tương tác về việc lên HKD xuất hóa đơn - Tới đâu tới em ơi + thông báo ngày 24.1 tất niên nên chỉ nhận xếp tài đến 11h00.</t>
  </si>
  <si>
    <t>Gọi tương tác về việc lên HKD xuất hóa đơn -Tháng anh bán có 1 chuyến xuất chi thuế má tùm lum em + thông báo ngày 24.1 tất niên nên chỉ nhận xếp tài đến 11h00.</t>
  </si>
  <si>
    <t>Gọi tương tác về việc lên HKD xuất hóa đơn - Qua tết rồi tính em + thông báo ngày 24.1 tất niên nên chỉ nhận xếp tài đến 11h00.</t>
  </si>
  <si>
    <t>Trung Trinh</t>
  </si>
  <si>
    <t>Chị Thương Bình Lộc</t>
  </si>
  <si>
    <t>Gọi tương tác về việc lên HKD xuất hóa đơn - Em mua bán ít lắm chị + thông báo ngày 24.1 tất niên nên chỉ nhận xếp tài đến 11h00.</t>
  </si>
  <si>
    <t>An Khang</t>
  </si>
  <si>
    <t>Tâm Lan LK</t>
  </si>
  <si>
    <t>Trung Phượng La Ngà</t>
  </si>
  <si>
    <t>Gọi tương tác về việc lên HKD xuất hóa đơn - tới đâu tới em ơi + thông báo ngày 24.1 tất niên nên chỉ nhận xếp tài đến 11h00.</t>
  </si>
  <si>
    <t>Lãm Hiền - Cẩm Mỹ</t>
  </si>
  <si>
    <t>Gọi tương tác về việc lên HKD xuất hóa đơn - để vài bữa chạy tết xong đã con + thông báo ngày 24.1 tất niên nên chỉ nhận xếp tài đến 11h00.</t>
  </si>
  <si>
    <t>Trinh Thắng</t>
  </si>
  <si>
    <t>Gọi tương tác về việc lên HKD xuất hóa đơn - chú có HKD mà, nhưng mà không biết xuất HĐ gì đâu + thông báo ngày 24.1 tất niên nên chỉ nhận xếp tài đến 11h00.</t>
  </si>
  <si>
    <t>Anh Tiến (Trảng Bom)</t>
  </si>
  <si>
    <t>Ngân Dũng BRVT</t>
  </si>
  <si>
    <t>Thêu Suối Nho</t>
  </si>
  <si>
    <t>Phong Nguyễn - Thống Nhất</t>
  </si>
  <si>
    <t>Việt Chiến - Xuyên Mộc</t>
  </si>
  <si>
    <t>Sinh Hương BRVT</t>
  </si>
  <si>
    <t>Anh Sơn - Xuân Lộc</t>
  </si>
  <si>
    <t xml:space="preserve">Anh Thành </t>
  </si>
  <si>
    <t>Gọi tương tác về việc lên HKD xuất hóa đơn - ok em+ thông báo ngày 24.1 tất niên nên chỉ nhận xếp tài đến 11h00.</t>
  </si>
  <si>
    <t>Hương Việt - Phú Mỹ</t>
  </si>
  <si>
    <t>Gọi hỏi thăm NCC - dạo này bán bên Anh Hương Quốc Việt + thông báo ngày 24.1 tất niên nên chỉ nhận xếp tài đến 11h00.</t>
  </si>
  <si>
    <t>Gọi tương tác về việc lên HKD xuất hóa đơn - Doanh thu anh ít lắm em + thông báo ngày 24.1 tất niên nên chỉ nhận xếp tài đến 11h00.</t>
  </si>
  <si>
    <t>Anh Tựu Xuân Lộc</t>
  </si>
  <si>
    <t>Gọi tương tác về việc lên HKD xuất hóa đơn - cười trừ + thông báo ngày 24.1 tất niên nên chỉ nhận xếp tài đến 11h00.</t>
  </si>
  <si>
    <t>HKD Tâm Tường</t>
  </si>
  <si>
    <t>Thị Phương (Quang)</t>
  </si>
  <si>
    <t>CTY Phúc Ngọc Hà</t>
  </si>
  <si>
    <t>HKD Hồ Danh</t>
  </si>
  <si>
    <t>Gọi tương tác về việc gửi HĐNT về để ký năm 2026 + thông báo ngày 24.1 tất niên nên chỉ nhận xếp tài đến 11h00.</t>
  </si>
  <si>
    <t>Anh Chiến (Đức Linh)</t>
  </si>
  <si>
    <t>Gọi tương tác về việc lên HKD xuất hóa đơn - NCC có HKD rồi mà chưa xuất đâu, qua tết tính + thông báo ngày 24.1 tất niên nên chỉ nhận xếp tài đến 11h00.</t>
  </si>
  <si>
    <t>Gọi tương tác về việc lên HKD xuất hóa đơn + NCC bao không bán về DLOC nữa nên k cần lên HD đâu</t>
  </si>
  <si>
    <t>Gọi tương tác về việc lên HKD xuất hóa đơn - Hẹn qua tết + thông báo ngày 24.1 tất niên nên chỉ nhận xếp tài đến 11h00.</t>
  </si>
  <si>
    <t>Tứ (Đà Lạt)</t>
  </si>
  <si>
    <t>Anh Hùng (Hàm Tân)</t>
  </si>
  <si>
    <t>Chị Minh (Lagi)</t>
  </si>
  <si>
    <t>Gọi tương tác về việc lên HKD xuất hóa đơn + thông tin trừ giá 200đ do rớt tỷ lệ B1+B3 + thông báo ngày 24.1 tất niên nên chỉ nhận xếp tài đến 11h00.</t>
  </si>
  <si>
    <t>Hiếu Hiền - Phan Thiết</t>
  </si>
  <si>
    <t xml:space="preserve">Gọi tương tác về hàng, NCC báo k tiện đường </t>
  </si>
  <si>
    <t>Vựa anh Hiền - Bảo Lộc</t>
  </si>
  <si>
    <t>Gọi tương tác về việc lên HKD xuất hóa đơn - NCC báo không bán về CTY nữa đâu xuất HD chi</t>
  </si>
  <si>
    <t>Hồng Thuận - Phan Thiết</t>
  </si>
  <si>
    <t xml:space="preserve">Gọi tương tác NCC về hàng, NCC báo không về dược kẹt nhiều HD thuê xe tết </t>
  </si>
  <si>
    <t>Anh Bun - Tánh Linh</t>
  </si>
  <si>
    <t>Gọi tương tác về việc lên HKD xuất hóa đơn - NCC báo để qua năm + thông báo ngày 24.1 tất niên nên chỉ nhận xếp tài đến 11h00.</t>
  </si>
  <si>
    <t>Gọi tương tác về việc lên HKD xuất hóa đơn - NCC báo mua bán k nhiều nên k sao đâu + thông báo ngày 24.1 tất niên nên chỉ nhận xếp tài đến 11h00.</t>
  </si>
  <si>
    <t>Gọi thông tin về HDNT sẽ gưi về địa chỉ HKD. Nhờ HKD ký đóng mộc gửi về DLoc + thông báo ngày 24.1 tất niên nên chỉ nhận xếp tài đến 11h00.</t>
  </si>
  <si>
    <t>Đức Chi Tánh Linh</t>
  </si>
  <si>
    <t>Gọi tương tác về việc lên HKD xuất hóa đơn nếu không sẽ bị truy thu, NCC cho thông tin mới nhờ tạo thông tin TT + thông báo ngày 24.1 tất niên nên chỉ nhận xếp tài đến 11h00.</t>
  </si>
  <si>
    <t>Gọi tương tác về việc lên HKD xuất hóa đơn - NCC báo để qua tết + thông báo ngày 24.1 tất niên nên chỉ nhận xếp tài đến 11h00.</t>
  </si>
  <si>
    <t>Gọi hỏi thăm hàng hóa, quy trình có loại hàng dơ ra chưa và thông báo lịch nghỉ lễ + thông báo ngày 24.1 tất niên nên chỉ nhận hàng đến 11h00.</t>
  </si>
  <si>
    <t>Trường Ái - Đắk Nông</t>
  </si>
  <si>
    <t>Gọi hỏi thăm dạo này mua bán ổn không, bán hàng ở trong Bình Dương rồi + thông báo ngày 24.1 tất niên nên chỉ nhận hàng đến 11h00.</t>
  </si>
  <si>
    <t>Gọi tương tác về giá tháng mới 10k + thông báo ngày 24.1 tất niên nên chỉ nhận hàng đến 11h00.</t>
  </si>
  <si>
    <t>Chị Hường (Phú Yên)</t>
  </si>
  <si>
    <t>Gọi tương tác về giá tháng mới 9.8 + thông báo ngày 24.1 tất niên nên chỉ nhận hàng đến 11h00.</t>
  </si>
  <si>
    <t>Chị Thu (Ngọc Huy)</t>
  </si>
  <si>
    <t>HKD Hoàng Vân - Trần Duy Nhất</t>
  </si>
  <si>
    <t>Chị Ngọc - Cam Ranh</t>
  </si>
  <si>
    <t>Gọi tương tác về giá tháng mới 9.7 + thông báo ngày 24.1 tất niên nên chỉ nhận hàng đến 11h00.</t>
  </si>
  <si>
    <t>Chị Gái</t>
  </si>
  <si>
    <t>Giang Nha Trang</t>
  </si>
  <si>
    <t>HKD Vạn Phát</t>
  </si>
  <si>
    <t>Gọi tương tác về việc lên HKD xuất hóa đơn - thì đưa tiền mặt đi ai kêu ck đi rồi bắt xuất này xuất kia + thông báo ngày 24.1 tất niên nên chỉ nhận xếp tài đến 11h00.</t>
  </si>
  <si>
    <t>Gọi tương tác về việc lên HKD xuất hóa đơn - để coi sau con ơi + thông báo ngày 24.1 tất niên nên chỉ nhận xếp tài đến 11h00.</t>
  </si>
  <si>
    <t>Gọi tương tác về việc lên HKD xuất hóa đơn - ăn Tết đã em + thông báo ngày 24.1 tất niên nên chỉ nhận xếp tài đến 11h00.</t>
  </si>
  <si>
    <t>Gọi tương tác về việc lên HKD xuất hóa đơn - anh đang nợ thuế, chắc qa tết xử lý xong + thông báo ngày 24.1 tất niên nên chỉ nhận xếp tài đến 11h00.</t>
  </si>
  <si>
    <t>Gọi tương tác về việc lên HKD xuất hóa đơn - ừ để chị xem nha em + thông báo ngày 24.1 tất niên nên chỉ nhận xếp tài đến 11h00.</t>
  </si>
  <si>
    <t>Gọi tương tác về việc lên HKD xuất hóa đơn - có mấy đồng bạc mà xuất xiếc gì con + thông báo ngày 24.1 tất niên nên chỉ nhận xếp tài đến 11h00.</t>
  </si>
  <si>
    <t>Gọi hướng dẫn ký hợp đồng nguyên tắc, nhờ gửi lại thông tin</t>
  </si>
  <si>
    <t>Gọi tương tác hướng dẫn ký HĐNT Đồng hành và các thủ tục liên quan</t>
  </si>
  <si>
    <t>NCC0026_ A. Viet Dong Hoa</t>
  </si>
  <si>
    <t>NCC0013_ A. Bao</t>
  </si>
  <si>
    <t>NCC0062_C. Truc Cho Gao</t>
  </si>
  <si>
    <t>Công ty Phúc Long</t>
  </si>
  <si>
    <t>NCC0022_A. Phuoc Vinh Kim</t>
  </si>
  <si>
    <t>Chị Thảo</t>
  </si>
  <si>
    <t>NCC0163_A. Vu Ben Tre</t>
  </si>
  <si>
    <t>Anh Nghĩa BT</t>
  </si>
  <si>
    <t>NCC0055_Chi Hang Cai Lay</t>
  </si>
  <si>
    <t>NCC0585_A. Dong Thanh Hoa </t>
  </si>
  <si>
    <t>Anh Khang Trà Vinh</t>
  </si>
  <si>
    <t>NCC0335_C. Hien Tan Phuoc</t>
  </si>
  <si>
    <t>NCC0023_A. Sau</t>
  </si>
  <si>
    <t>NCC0024_A. Son</t>
  </si>
  <si>
    <t>Chị Gái Tây Ninh</t>
  </si>
  <si>
    <t xml:space="preserve">NCC0323_ A. Tam Moc Hoa  </t>
  </si>
  <si>
    <t xml:space="preserve">NCC0303_ A. Ro Cho Gao   </t>
  </si>
  <si>
    <t>Chị Ánh</t>
  </si>
  <si>
    <t xml:space="preserve">NCC0351_C. Luyen Cho Gao </t>
  </si>
  <si>
    <t>NCC0036_A. Bay Teo</t>
  </si>
  <si>
    <t>Anh Phú Cà Mau</t>
  </si>
  <si>
    <t>NCC0064_A. Thong Ben Tre</t>
  </si>
  <si>
    <t>NCC0344_A. Hau Ben Tre</t>
  </si>
  <si>
    <t>NCC0020_A. Phong Cho Gao</t>
  </si>
  <si>
    <t>NCC0094_C.Lieu Long Dinh</t>
  </si>
  <si>
    <t>NCC0480_A. Nhut Cho Bung </t>
  </si>
  <si>
    <t>NCC0040_A. Thanh Tri</t>
  </si>
  <si>
    <t>NCC0075_A. Man</t>
  </si>
  <si>
    <t>Chị Nguyên Bến Tre</t>
  </si>
  <si>
    <t>NCC0028_C. Ngoc Dong Tam</t>
  </si>
  <si>
    <t>NCC0052_A. Thuan Cai Lay</t>
  </si>
  <si>
    <t>Anh Cảnh Đồng Tháp</t>
  </si>
  <si>
    <t>NCC0359_A.Hai Cho Gao</t>
  </si>
  <si>
    <t>NCC0419_A Khanh Duong Die</t>
  </si>
  <si>
    <t>NCC0441_C.Tuoi Tam Hiep</t>
  </si>
  <si>
    <t>Anh Hiếu Bạc Liêu</t>
  </si>
  <si>
    <t>NCC0411_A.Tien Long Dinh</t>
  </si>
  <si>
    <t>Chị Đẹp Gò Công</t>
  </si>
  <si>
    <t>NCC0613_A.Huy Trang Bang  </t>
  </si>
  <si>
    <t>NCC0015_A. Chin Node</t>
  </si>
  <si>
    <t>NCC0058_A. Quang Ben Tre</t>
  </si>
  <si>
    <t>NCC0239_C. Hien Vinh Kim</t>
  </si>
  <si>
    <t>HKD Thành Thúy</t>
  </si>
  <si>
    <t>NCC0206_C. Ut Long Xuyen</t>
  </si>
  <si>
    <t>NCC0472_A. Bieu Long Gian</t>
  </si>
  <si>
    <t xml:space="preserve">NCC0299_C. Van Ben Tr    </t>
  </si>
  <si>
    <t xml:space="preserve">NCC0352_A. Hung Cho Bung </t>
  </si>
  <si>
    <t>Anh Tâm Trà Vinh</t>
  </si>
  <si>
    <t>Chị Thắm</t>
  </si>
  <si>
    <t>NCC0494_C. Bay Go Cong</t>
  </si>
  <si>
    <t>NCC0219_A. Phuoc TCN</t>
  </si>
  <si>
    <t>NCC0194_A. Lam Kien Giang</t>
  </si>
  <si>
    <t xml:space="preserve">NCC0358_A. Dong Ben Tre  </t>
  </si>
  <si>
    <t>Anh Vinh Long An</t>
  </si>
  <si>
    <t>NCC0095_A. Phuc My Tho</t>
  </si>
  <si>
    <t xml:space="preserve">NCC0264_A. Kha Tan Huong </t>
  </si>
  <si>
    <t>NCC0496_A. Ca Bac Lieu   </t>
  </si>
  <si>
    <t>NCC0610_C.Tri Binh Duong</t>
  </si>
  <si>
    <t>NCC0589_A. Kha Go Dau </t>
  </si>
  <si>
    <t>NCC0565_A .SON LONG GIANG</t>
  </si>
  <si>
    <t>Anh Thiện Hóc Môn</t>
  </si>
  <si>
    <t>HKD Nguyễn Thị Lệ Hằng</t>
  </si>
  <si>
    <t>Lâm Ý Kía</t>
  </si>
  <si>
    <t>Anh Phước</t>
  </si>
  <si>
    <t>Anh Bảy tèo</t>
  </si>
  <si>
    <t>Chị Trang - LVK</t>
  </si>
  <si>
    <t>Anh Kha</t>
  </si>
  <si>
    <t>Anh Việt nói tháng này PO vẫn là 50 tấn</t>
  </si>
  <si>
    <t>Anh Bảo tháng này vẫn chạy hàng 20 tấn do tháng tết</t>
  </si>
  <si>
    <t>Chị Trúc nói có nhiêu giao nhiêu , tháng này vẫn đảm báo giao 8 tấn</t>
  </si>
  <si>
    <t>Anh Tiền nói bận việc gia đình, với giá thấp mua lỗ bên sẽ ngưng bán</t>
  </si>
  <si>
    <t>Bữa giờ mua ít do cạnh trông không được, giá bán thấp, nên mua cầm chừng thôi</t>
  </si>
  <si>
    <t>Anh Huy chưa biết hàng hóa như nào, có nhiêu giao nhiêu cho trạm</t>
  </si>
  <si>
    <t>Tháng này vì phát sinh thuế khó nên hàng anh sẽ tách ra cha anh Vũ và anh Vũ để đỡ khai báo thuế, dự kiến giao 10 tấn</t>
  </si>
  <si>
    <t>Anh Việt nói hóa đơn dời sang tháng 05 mới làm do là ảnh có người quen bên thuế không ảnh hưởng nhiều</t>
  </si>
  <si>
    <t>Tháng naày giữ giá 9.000đ ảnh dự kiến qua giao hơn 10 tấn do còn hàng tồn kho</t>
  </si>
  <si>
    <t>Hàng có bao nhiêu, giao trạm bấy nhiêu, dự kiến nay lên 1 xe</t>
  </si>
  <si>
    <t>Chị Ngọc nói tháng này bên nhà chị tách ra 3 NCC và sẽ xuất hóa đơn cho trạm</t>
  </si>
  <si>
    <t>Chị Trăm con cô Hằng nói tháng này sẽ xuất hóa đơn bán hàng cho trạm</t>
  </si>
  <si>
    <t>Chị Ngọc vợ anh Phát nói tháng này vẫn giao về trạm, nhưng do hàng ít, chủ yếu sắt mua chấm ít, hỗ trợ giữ giá cho ảnh</t>
  </si>
  <si>
    <t>Hàng anh Trí ít, vựa nhỏ, có nhiêu giao nhiêu</t>
  </si>
  <si>
    <t>Anh Đông nói gửi ảnh mấy phiếu bì còn lại, do hàng mua chậm, nào có hàng sẽ giao về trạm</t>
  </si>
  <si>
    <t>Anh Khang nói giờ chưa gom đủ hàng để ép, có gì nào chuyến thì chở xuống bán, sẵn đi ghép với giấy để giao</t>
  </si>
  <si>
    <t xml:space="preserve">Chị nói hàng có nhiêu giao nhiêu, sản xuất có bì thì chụp giúp chị </t>
  </si>
  <si>
    <t>Chú sáu hỏi giá từ giờ đến tết có lên hay biến động giảm không để chú mua hàng, hàng mua sao vẫn giao về trạm</t>
  </si>
  <si>
    <t>Anh Sơn nói hàng mua cũng ít, có nhiêu giao bấy nhiêu</t>
  </si>
  <si>
    <t>Chị An nói tháng này dự kiến vẫn giao đủ 100 tấn cho trạm</t>
  </si>
  <si>
    <t>Hàng chất lượng thấp, tính nhiêu tính, tháng này sẽ cố chạy trống kho</t>
  </si>
  <si>
    <t>Tháng naày anh Tâm vẫn giao trạm 10 tấn</t>
  </si>
  <si>
    <t xml:space="preserve">Tháng nayỳ ít, hẹn 2-3 ngày nữa gom đủ chuyến mới lên </t>
  </si>
  <si>
    <t>chị Trăm hỏi hàng lên HKD thì giá hỗ trợ như nào, để chị canh mua và lên hàng giao</t>
  </si>
  <si>
    <t>Hàng anh Dũng có nhiêu thì giao trạm bấy nhiêu, có lô hàng suối mua ảnh giá thấp, anh đồng ý</t>
  </si>
  <si>
    <t>Chị nói hàng có nhiêu giao nhiêu,hỏi chủ nhật có nhận hàng không chị giao, do ngày khác giao giấy nhôm</t>
  </si>
  <si>
    <t>Tháng này chú vẫn ký PO 10 tấn</t>
  </si>
  <si>
    <t>Anh Nhân nói hàng tồn kho rất nhiều, nhưng mỗi lần chỉ đi 1 chuyến vì còn chở hàng khác chứ không quay đầu để lấy hàng được</t>
  </si>
  <si>
    <t xml:space="preserve">Anh Phú nói hàng ít quá, chưa ép được, dự kiến cuối tháng sẽ giao 1 chuyến lại </t>
  </si>
  <si>
    <t>Bữa giờ chú giao sắt, chấm gom chưa đủ đâu, nào có đủ xe chú qua</t>
  </si>
  <si>
    <t>Hàng chấm ít lắm, với chất lượng thấp do bốc nhằm đám có nước suối,nay mai qua hàng</t>
  </si>
  <si>
    <t>Tháng này vẫn chạy sl 20 tấn</t>
  </si>
  <si>
    <t>Bữa giờ chi cũng có lai rai hàng , có đủ chuyến sẽ giao</t>
  </si>
  <si>
    <t>Chị Linh nói hôm nay giao 1 chuyến hàng, tranh thủ xuống hàng rồi kiểm sau cho chị vẫn được</t>
  </si>
  <si>
    <t>Nay mai trong tuần chị nói sẽ giao 1 chuyến hàng</t>
  </si>
  <si>
    <t>Tháng này có nhiêu giao nhiêu hàng</t>
  </si>
  <si>
    <t>anh nói mai giao 1 xe có gì trễ thì đợi nhận hàng giúp, với ảnh sẽ thu mua phế của trạm luôn</t>
  </si>
  <si>
    <t>Chị Phụng nói hàng anh Mặn có, giao bớt hàng khác sẽ giao chấm, với chị nói kiểm dùm chị ngày 17/1 chưa chuyển toa hàng của chị</t>
  </si>
  <si>
    <t>Chị Trăm nói tháng này giao 10 tấn hàng thôi</t>
  </si>
  <si>
    <t>Chú Bảy nói trong tháng sau dự kiến sẽ lên HKD để xuất HĐ bán hàng</t>
  </si>
  <si>
    <t>Hàng anh Phong nói sẽ tách hàng của anh Vũ ra , mạnh ai nấy giao để không bị lộn tiền</t>
  </si>
  <si>
    <t>tháng naày vẫn giao trạm trên 10 tấn hàng</t>
  </si>
  <si>
    <t>Haàng anh Tám nói còn kho , nhưng giao nhôm, nhưng qua tỷ lệ thấp trừ tiền quá ảnh nói lỗ</t>
  </si>
  <si>
    <t>Bữa giờ giao nhôm,  nên nào rảnh hàng sẽ giao chấm</t>
  </si>
  <si>
    <t>Hàng anh Thuận có do bữa giờ bận giao hàng công ty nên có gì sẽ tranh thủ giao, ảnh sẽ đổi qua tên của cháu ảnh để nhận tiền</t>
  </si>
  <si>
    <t>Hàng anh Cảnh chưa gom đủ, gom canh gần tết giao luôn 1 chuyến đặng trống kho</t>
  </si>
  <si>
    <t>Bữa giờ hàng ít do nghỉ hè</t>
  </si>
  <si>
    <t>Chú Thành nói hàng chú có để tranh thủ lên 2 xe giao hôm nay</t>
  </si>
  <si>
    <t>Chú hỏi bán mũ xô, bên trạm không thu, hẹn giao chấm sau do chưa đủ chấm</t>
  </si>
  <si>
    <t>Chú Thông nói nay qua 1 xe 5 tấn, chú nói kiểm QC xong báo chú</t>
  </si>
  <si>
    <t>Hàng ít, anh khánh có nhiêu gom hàng giao bấy nhiêu</t>
  </si>
  <si>
    <t>Chị Tươi nói nay lên giao 1 xe</t>
  </si>
  <si>
    <t>Anh Nghĩa nói sẽ giao đủ 10 tấn như cam kết</t>
  </si>
  <si>
    <t>Cô Kía nói nay sẽ lên giao 1 xe hàng ép</t>
  </si>
  <si>
    <t>Anh Tiến nói hàng ít, chưa đủ xe giao, có gì sẽ liên hệ trạm</t>
  </si>
  <si>
    <t>Chị Đẹp nói qua chuyển tiền chị trễ, nay tranh thủ sớm giúp chị</t>
  </si>
  <si>
    <t>Hàng anh Phong nói tháng này có nhiêu dọn kho giao bấy nhiêu</t>
  </si>
  <si>
    <t>Chị Ngọc nói bữa giờ giao giấy, nào giao xong sẽ giao hết chấm cho trạm</t>
  </si>
  <si>
    <t>anh Triều nói nay sẽ về 1 xe ép kiện</t>
  </si>
  <si>
    <t>Nói dự kiến nay mai giao 1 xe hàng</t>
  </si>
  <si>
    <t>anh nói tháng này sẽ cố gắng giao đủ 10 tấn</t>
  </si>
  <si>
    <t>Bận giao giấy, chiều giao 1 xe chấm</t>
  </si>
  <si>
    <t>Hẹn mai giao hàng , do bữa giờ bóc hàng khác</t>
  </si>
  <si>
    <t>Anh Minh nói mai giao 1 xe ép kiện, bữa giờ gom hàng để ép 1 xe hớn 5 tấn</t>
  </si>
  <si>
    <t>cô nói tuần sau giao 1 chuyến hàng</t>
  </si>
  <si>
    <t>Chị Phấn nói để nay chỉ tranh thủ lên hàng giao trạm</t>
  </si>
  <si>
    <t>Anh Tấn nói vựa nhỏ, nên sản lượng cũng ít, 1 tháng mới gom đủ từ 1-2 chuyến giao</t>
  </si>
  <si>
    <t>Chú Biếu nói để nay mai tranh thủ lên 1 chuyên hàng</t>
  </si>
  <si>
    <t>Cô Vân nói để sắp xe giao chấm</t>
  </si>
  <si>
    <t>Báo chị đẹp ngưng giao thùng PP trắng sữa</t>
  </si>
  <si>
    <t>Chị Trăm nói từ đây đễn cuối tháng sẽ giao đều cho trạm, do bữa giờ đi nhôm</t>
  </si>
  <si>
    <t>Anh Bảo nói mở vựa nhỏ ở gò công cũng gom lai rai hàng</t>
  </si>
  <si>
    <t>Chú nói tháng này chú lên HKD xuất hóa đơn, có phiếu thì gửi chú</t>
  </si>
  <si>
    <t>Chị An nói tháng này dự kiến vẫn giao đủ 100 tấn cho trạm, tháng sau dự kiến chuyển qua công ty vì doanh thu chị đang bị vượt</t>
  </si>
  <si>
    <t>Hàng chú có ít, vựa nhỏ, có nhiêu giao bấy nhiêu</t>
  </si>
  <si>
    <t>Anh Tâm nói nay giao 1 xe ép kiện và bình hd vàng chanh, bữa giờ không lên do gôm hàng</t>
  </si>
  <si>
    <t>Báo giá giảm, NCC tranh thủ giao hàng</t>
  </si>
  <si>
    <t>Báo giá giảm, chị Linh nói để sắp xếp nay mai lên giao 1 chuyến</t>
  </si>
  <si>
    <t>Vựa nhỏ tháng giao 1 chuyến thôi, ráng gôm hàng sang tháng giao</t>
  </si>
  <si>
    <t>Thị Trường giá giảm quá, vựa nhỏ mua ít lỗ, khi nào giảm báo trước ảnh 2-3 ngày để chạy hàng</t>
  </si>
  <si>
    <t>Tháng này ráng được 15 tấn, tháng sau để canh giá rồi có gì mới báo sản lượng dự kiến về mới được</t>
  </si>
  <si>
    <t>Hàng chị tồn nhà gần 1 tấn , nhưng giá giảm quá để coi như nào rồi có gì giao</t>
  </si>
  <si>
    <t>Bữa  giờ thị trường giảm quá cũng chưa dám mua nhiều, phàn nàn bì tạp trả nhiều cho NCC</t>
  </si>
  <si>
    <t>Hàng ít, vựa mở ra nhiều , nên có nhiêu sẽ giao trạm nhiêu</t>
  </si>
  <si>
    <t>Gía chị Hoa nói để xem cân nhắc đổ hàng, do thị trường trên long an mua giá cũng khá cao</t>
  </si>
  <si>
    <t>Bữa giờ giá giảm quá, nên không mua được hàng, để xem tình hình như nào rồi mua giao</t>
  </si>
  <si>
    <t>Ế quá, không có hàng, sắt nhôm tăng để giao sắ, nhôm</t>
  </si>
  <si>
    <t>Hàng anh Bằng nước suối nhiều, giá trừ 500đ</t>
  </si>
  <si>
    <t>Hàng anh có lai rai, có nhiêu, giao bấy nhiêu</t>
  </si>
  <si>
    <t>Hàng anh Khá bận chạy hàng khác, chậm để trống hàng sẽ giao</t>
  </si>
  <si>
    <t>Anh nói nay lên giao 1 xe hàng</t>
  </si>
  <si>
    <t>Anh Toản nói nay anh lên hàng, có phiếu chụp anh xem</t>
  </si>
  <si>
    <t>Chị Trang nói mai sẽ giao 1 chuyến hàng ép kiện cho trạm</t>
  </si>
  <si>
    <t>Anh nói hôm nay giao trạm 1 chuyến</t>
  </si>
  <si>
    <t>NCC mới, năng lực 1 tấn, ở KCN Long Giang, nên hàng tuyển nhiều, nào gom đủ sẽ giao</t>
  </si>
  <si>
    <t>Chú Bảy tháng này cố gắng chạy sản lượng, tháng sau cũng ký PO 10 tấn/ tháng</t>
  </si>
  <si>
    <t>Tháng này giá giảm quá, có nhiêu giao nhiêu</t>
  </si>
  <si>
    <t>Tháng 8 này ký đủ PO 50 tấn, tháng 9 cũng sẽ ký đủ PO 50 TẤN hoa hồng và liên kết.</t>
  </si>
  <si>
    <t>Anh Thiện nói nay lên 1 xe hàng ép, tranh thủ xuống hàng cho xe đi quay đầu</t>
  </si>
  <si>
    <t>Ding Li</t>
  </si>
  <si>
    <t>001dc000027EoZNAA0</t>
  </si>
  <si>
    <t>001J3000002HLZdIAO</t>
  </si>
  <si>
    <t>001J3000002HLZcIAO</t>
  </si>
  <si>
    <t>001J3000002HLgLIAW</t>
  </si>
  <si>
    <t>001dc00002Bc2pSAAR</t>
  </si>
  <si>
    <t>Nguyễn Thị Kim Phụng</t>
  </si>
  <si>
    <t>Anh Linh Bạc Liêu</t>
  </si>
  <si>
    <t>Thuận Bạc Liêu</t>
  </si>
  <si>
    <t>Anh Tài Tân Phước</t>
  </si>
  <si>
    <t>Tỉnh cũ</t>
  </si>
  <si>
    <t>Tỉnh mới</t>
  </si>
  <si>
    <t>Tinh thanh</t>
  </si>
  <si>
    <t>Miền</t>
  </si>
  <si>
    <t>Giám Sát</t>
  </si>
  <si>
    <t>Thị Trường</t>
  </si>
  <si>
    <t>Admin Miền</t>
  </si>
  <si>
    <t>Admin KV</t>
  </si>
  <si>
    <t>STT tỉnh cũ</t>
  </si>
  <si>
    <t>STT khu vực</t>
  </si>
  <si>
    <t>STT Miền</t>
  </si>
  <si>
    <t>Hà Giang</t>
  </si>
  <si>
    <t>Ha Giang</t>
  </si>
  <si>
    <t>Tuyên Quang</t>
  </si>
  <si>
    <t>Tuyen Quang</t>
  </si>
  <si>
    <t>Cao Bằng</t>
  </si>
  <si>
    <t>Cao Bang</t>
  </si>
  <si>
    <t>Lai Châu</t>
  </si>
  <si>
    <t>Lai Chau</t>
  </si>
  <si>
    <t>Lào Cai</t>
  </si>
  <si>
    <t>Lao Cai</t>
  </si>
  <si>
    <t>Yên Bái</t>
  </si>
  <si>
    <t>Yen Bai</t>
  </si>
  <si>
    <t>Bắc Kạn</t>
  </si>
  <si>
    <t>Bac Kan</t>
  </si>
  <si>
    <t>Thái Nguyên</t>
  </si>
  <si>
    <t>Thai Nguyen</t>
  </si>
  <si>
    <t>Điện Biên</t>
  </si>
  <si>
    <t>Dien Bien</t>
  </si>
  <si>
    <t>Lạng Sơn</t>
  </si>
  <si>
    <t>Lang Son</t>
  </si>
  <si>
    <t>Sơn La</t>
  </si>
  <si>
    <t>Son La</t>
  </si>
  <si>
    <t>Phú Thọ</t>
  </si>
  <si>
    <t>Phu Tho</t>
  </si>
  <si>
    <t>Vinh Phuc</t>
  </si>
  <si>
    <t>Hòa Bình</t>
  </si>
  <si>
    <t>Hoa Binh</t>
  </si>
  <si>
    <t>Bắc Giang</t>
  </si>
  <si>
    <t>Bac Giang</t>
  </si>
  <si>
    <t>Bắc Ninh</t>
  </si>
  <si>
    <t>Bac Ninh</t>
  </si>
  <si>
    <t>Quảng Ninh</t>
  </si>
  <si>
    <t>Quang Ninh</t>
  </si>
  <si>
    <t>Ha Noi</t>
  </si>
  <si>
    <t>Hải Phòng</t>
  </si>
  <si>
    <t>Hai Phong</t>
  </si>
  <si>
    <t>Hải Dương</t>
  </si>
  <si>
    <t>Hai Duong</t>
  </si>
  <si>
    <t>Hung Yen</t>
  </si>
  <si>
    <t>Thái Bình</t>
  </si>
  <si>
    <t>Thai Binh</t>
  </si>
  <si>
    <t>Ha Nam</t>
  </si>
  <si>
    <t>Ninh Bình</t>
  </si>
  <si>
    <t>Nam Dinh</t>
  </si>
  <si>
    <t>Ninh Binh</t>
  </si>
  <si>
    <t>Thanh Hóa</t>
  </si>
  <si>
    <t>Thanh Hoa</t>
  </si>
  <si>
    <t>Nghệ An</t>
  </si>
  <si>
    <t>Nghe An</t>
  </si>
  <si>
    <t>Hà Tĩnh</t>
  </si>
  <si>
    <t>Ha Tinh</t>
  </si>
  <si>
    <t>Quảng Bình</t>
  </si>
  <si>
    <t>Quang Binh</t>
  </si>
  <si>
    <t>Quảng Trị</t>
  </si>
  <si>
    <t>Bắc Miền Trung</t>
  </si>
  <si>
    <t>Miền Trung</t>
  </si>
  <si>
    <t>Quang Tri</t>
  </si>
  <si>
    <t>Thua Thien Hue</t>
  </si>
  <si>
    <t>Da Nang</t>
  </si>
  <si>
    <t>Nam Miền Trung</t>
  </si>
  <si>
    <t>Quang Nam</t>
  </si>
  <si>
    <t>Quang Ngai</t>
  </si>
  <si>
    <t>Kon Tum</t>
  </si>
  <si>
    <t>Binh Dinh</t>
  </si>
  <si>
    <t>Phu Yen</t>
  </si>
  <si>
    <t>Dak Lak</t>
  </si>
  <si>
    <t>Khanh Hoa</t>
  </si>
  <si>
    <t>Dak Nong</t>
  </si>
  <si>
    <t>Ninh Thuan</t>
  </si>
  <si>
    <t>Lam Dong</t>
  </si>
  <si>
    <t>Binh Thuan</t>
  </si>
  <si>
    <t>Binh Phuoc</t>
  </si>
  <si>
    <t>TP. Hồ Chí Minh</t>
  </si>
  <si>
    <t>TP.Hồ Chí Minh</t>
  </si>
  <si>
    <t>Dong Nai</t>
  </si>
  <si>
    <t>Binh Duong</t>
  </si>
  <si>
    <t>Bà Rịa - Vũng Tàu</t>
  </si>
  <si>
    <t>Ba Ria - Vung Tau</t>
  </si>
  <si>
    <t>TP. Ho Chi Minh</t>
  </si>
  <si>
    <t>Tay Ninh</t>
  </si>
  <si>
    <t>Miền Tây</t>
  </si>
  <si>
    <t>Tien Giang</t>
  </si>
  <si>
    <t>Dong Thap</t>
  </si>
  <si>
    <t>Ben Tre</t>
  </si>
  <si>
    <t>Vinh Long</t>
  </si>
  <si>
    <t>Tra Vinh</t>
  </si>
  <si>
    <t>Can Tho</t>
  </si>
  <si>
    <t>Soc Trang</t>
  </si>
  <si>
    <t>Hau Giang</t>
  </si>
  <si>
    <t>Kien Giang</t>
  </si>
  <si>
    <t>Bac Lieu</t>
  </si>
  <si>
    <t>Ca Mau</t>
  </si>
  <si>
    <t>Admin miền</t>
  </si>
  <si>
    <t>Stt</t>
  </si>
  <si>
    <t xml:space="preserve">Admin </t>
  </si>
  <si>
    <t>Admin Khu vực</t>
  </si>
  <si>
    <t>001J3000002HLawIAG</t>
  </si>
  <si>
    <t>001J3000002HLcMIAW</t>
  </si>
  <si>
    <t>001dc00002PiOLmAAN</t>
  </si>
  <si>
    <t>001J3000002HLYhIAO</t>
  </si>
  <si>
    <t>001dc00000iuQWRAA2</t>
  </si>
  <si>
    <t>001dc00002ORB3mAAH</t>
  </si>
  <si>
    <t>001dc00002WzC2QAAV</t>
  </si>
  <si>
    <t>001dc00001svjQcAAI</t>
  </si>
  <si>
    <t>YU-SHIN VIỆT NAM</t>
  </si>
  <si>
    <t>B2B</t>
  </si>
  <si>
    <t>Kênh</t>
  </si>
  <si>
    <t>Kim Việt</t>
  </si>
  <si>
    <t>Ncc Tân Minh Huy</t>
  </si>
  <si>
    <t>Anh Phong Bình Đại</t>
  </si>
  <si>
    <t>Anh Quyền Long Định</t>
  </si>
  <si>
    <t>Nguyễn Thanh Nhàn</t>
  </si>
  <si>
    <t>Anh Dân</t>
  </si>
  <si>
    <t>001dc00001Sc8NJAAZ</t>
  </si>
  <si>
    <t>001dc00001QhgNvAAJ</t>
  </si>
  <si>
    <t>001J3000002HLcSIAW</t>
  </si>
  <si>
    <t>001J3000002HLdWIAW</t>
  </si>
  <si>
    <t>Anh Thanh</t>
  </si>
  <si>
    <t>Anh Thông</t>
  </si>
  <si>
    <t>70% &lt;= x &lt;=80%</t>
  </si>
  <si>
    <t>001J3000007XRD9IAO</t>
  </si>
  <si>
    <t>001J3000002HLoPIAW</t>
  </si>
  <si>
    <t>001dc00002hh2BFAAY</t>
  </si>
  <si>
    <t>Chai PET B0-01</t>
  </si>
  <si>
    <t>001dc00002Tm42oAAB</t>
  </si>
  <si>
    <t>001dc00002XzpBFAAZ</t>
  </si>
  <si>
    <t>001J3000002HM07IAG</t>
  </si>
  <si>
    <t>001dc00002acUYnAAM</t>
  </si>
  <si>
    <t>001dc00002RYxd0AAD</t>
  </si>
  <si>
    <t>001dc00002ahUOTAA2</t>
  </si>
  <si>
    <t>001dc00002b8GhDAAU</t>
  </si>
  <si>
    <t>001dc00002hEC17AAG</t>
  </si>
  <si>
    <t>Anh Tùng</t>
  </si>
  <si>
    <t>Dư Trọng Nhân</t>
  </si>
  <si>
    <t>HKD 5 Khánh</t>
  </si>
  <si>
    <t>Huỳnh Nhân Hậu</t>
  </si>
  <si>
    <t>Anh Duy</t>
  </si>
  <si>
    <t>Anh Hùng Trung An</t>
  </si>
  <si>
    <t>HKD Phế Liệu Liêm</t>
  </si>
  <si>
    <t>Chị Lệ Long Hưng</t>
  </si>
  <si>
    <t>001dc00002kSAybAAG</t>
  </si>
  <si>
    <t>Anh Hiếu Trung Lương</t>
  </si>
  <si>
    <t>Kiêm Admin Trạm</t>
  </si>
  <si>
    <t>Lê Nhật Huy</t>
  </si>
  <si>
    <t>Bảo cung cấp</t>
  </si>
  <si>
    <t>Tổ Trưởng Admin DTR</t>
  </si>
  <si>
    <t>admin cung cấp</t>
  </si>
  <si>
    <t>NCC</t>
  </si>
  <si>
    <t>001J3000002HLn9IAG</t>
  </si>
  <si>
    <t>001J3000002HM59IAG</t>
  </si>
  <si>
    <t>001J3000002HLoQIAW</t>
  </si>
  <si>
    <t>Chị Thúy</t>
  </si>
  <si>
    <t>Anh Danh</t>
  </si>
  <si>
    <t>HKD Từ Thị Nhung</t>
  </si>
  <si>
    <t>001dc00000lDVpKAAW</t>
  </si>
  <si>
    <t>001J3000002HLtCIAW</t>
  </si>
  <si>
    <t>001J3000002HLyUIAW</t>
  </si>
  <si>
    <t>001dc00000XnecPAAR</t>
  </si>
  <si>
    <t>001J3000002IRWyIAO</t>
  </si>
  <si>
    <t>001J3000007YHh7IAG</t>
  </si>
  <si>
    <t>Anh Tám</t>
  </si>
  <si>
    <t>Anh Bảo</t>
  </si>
  <si>
    <t>Anh Dũng</t>
  </si>
  <si>
    <t>Anh Nghĩa</t>
  </si>
  <si>
    <t>Anh Việt</t>
  </si>
  <si>
    <t>Anh Khanh</t>
  </si>
  <si>
    <t>Chị Hoa</t>
  </si>
  <si>
    <t>Huấn</t>
  </si>
  <si>
    <t>Cô Tư</t>
  </si>
  <si>
    <t>Chị Thủy</t>
  </si>
  <si>
    <t>Chị Chín</t>
  </si>
  <si>
    <t>Anh Lương</t>
  </si>
  <si>
    <t>Anh Huy</t>
  </si>
  <si>
    <t>Anh Ri Ô Môn</t>
  </si>
  <si>
    <t>Anh Ri</t>
  </si>
  <si>
    <t>Chị Nguyệt</t>
  </si>
  <si>
    <t>Anh Thảo</t>
  </si>
  <si>
    <t>Chị Tám Vạn Thuận</t>
  </si>
  <si>
    <t>Chị Tám</t>
  </si>
  <si>
    <t>Nguyễn Hồng Mây</t>
  </si>
  <si>
    <t>Anh Hà</t>
  </si>
  <si>
    <t>Hộ Kinh Doanh Nguyễn Văn Tạ</t>
  </si>
  <si>
    <t>Anh Đồng</t>
  </si>
  <si>
    <t>Anh Hải</t>
  </si>
  <si>
    <t>Anh Hùng</t>
  </si>
  <si>
    <t>Anh Khá Tân Hương</t>
  </si>
  <si>
    <t>Anh Nhân Mỹ Tho</t>
  </si>
  <si>
    <t>Anh Nhân</t>
  </si>
  <si>
    <t>Anh Nhựt Mỹ Tho</t>
  </si>
  <si>
    <t>Anh Nhựt</t>
  </si>
  <si>
    <t>Phong Chi</t>
  </si>
  <si>
    <t>Anh Lãm</t>
  </si>
  <si>
    <t>Anh Phúc Mỹ Tho</t>
  </si>
  <si>
    <t>Anh Phúc</t>
  </si>
  <si>
    <t>Anh Úy</t>
  </si>
  <si>
    <t>Anh Tâm - Mộc Hóa</t>
  </si>
  <si>
    <t>Anh Tâm</t>
  </si>
  <si>
    <t>Anh Vàng</t>
  </si>
  <si>
    <t>Anh Cầu</t>
  </si>
  <si>
    <t>Anh Sáu</t>
  </si>
  <si>
    <t>Chị Ngọc Đồng Tâm</t>
  </si>
  <si>
    <t>Chị Ngọc</t>
  </si>
  <si>
    <t>Chị Thảo Tân Hiệp</t>
  </si>
  <si>
    <t>Chị Dung</t>
  </si>
  <si>
    <t>Duy Phương</t>
  </si>
  <si>
    <t>Lê Trần Thanh Linh</t>
  </si>
  <si>
    <t>Chị Điệp (Phát Xương)</t>
  </si>
  <si>
    <t>Chị Điệp</t>
  </si>
  <si>
    <t>Chị Hằng</t>
  </si>
  <si>
    <t>Anh Tèo</t>
  </si>
  <si>
    <t>Nguyễn Thị Ngọc Châu</t>
  </si>
  <si>
    <t>Dư Hoài Được</t>
  </si>
  <si>
    <t>Chị Huệ</t>
  </si>
  <si>
    <t>Anh Liêm</t>
  </si>
  <si>
    <t>Kiều Sang</t>
  </si>
  <si>
    <t>Chị Phượng</t>
  </si>
  <si>
    <t>Hiền Hàm Tân</t>
  </si>
  <si>
    <t>Hiền</t>
  </si>
  <si>
    <t>Chị Lành</t>
  </si>
  <si>
    <t>Bảy Liêm</t>
  </si>
  <si>
    <t>Anh Tốt</t>
  </si>
  <si>
    <t>Ngân Phát</t>
  </si>
  <si>
    <t>Anh Phương</t>
  </si>
  <si>
    <t>Lộc Phát (Anh Thum)</t>
  </si>
  <si>
    <t>Dũng</t>
  </si>
  <si>
    <t>Anh Tiền Giồng Riềng</t>
  </si>
  <si>
    <t>Anh Tiền</t>
  </si>
  <si>
    <t>Chị Út</t>
  </si>
  <si>
    <t>Anh Trí Cai Lậy</t>
  </si>
  <si>
    <t>Anh Biếu Long Giang</t>
  </si>
  <si>
    <t>Anh Hiếu Thanh Phú</t>
  </si>
  <si>
    <t>Anh Hiếu</t>
  </si>
  <si>
    <t>Ngọc Điệp</t>
  </si>
  <si>
    <t>Chị Linh</t>
  </si>
  <si>
    <t>Chị Hân</t>
  </si>
  <si>
    <t>Chị Hạnh</t>
  </si>
  <si>
    <t>Anh Hữu</t>
  </si>
  <si>
    <t>Chị Trúc</t>
  </si>
  <si>
    <t>Anh Quí</t>
  </si>
  <si>
    <t>Anh Kim Bình Đức</t>
  </si>
  <si>
    <t>Anh Hòa</t>
  </si>
  <si>
    <t>Anh Quang</t>
  </si>
  <si>
    <t>Thu Lì Bến Tre</t>
  </si>
  <si>
    <t>Anh Thuận</t>
  </si>
  <si>
    <t>Anh Tiến</t>
  </si>
  <si>
    <t>Anh Tùng Chợ Gạo</t>
  </si>
  <si>
    <t>Anh Tài - Châu Thành</t>
  </si>
  <si>
    <t>Chị Huỳnh</t>
  </si>
  <si>
    <t>Chị Năm Tân Hiệp</t>
  </si>
  <si>
    <t>Chị Năm</t>
  </si>
  <si>
    <t>Anh Bình</t>
  </si>
  <si>
    <t>Lâm</t>
  </si>
  <si>
    <t>Anh Tèo Kim Sơn</t>
  </si>
  <si>
    <t>Chị Hiền</t>
  </si>
  <si>
    <t>Anh Thạch Chợ Gạo</t>
  </si>
  <si>
    <t>Anh Thạch</t>
  </si>
  <si>
    <t>Anh Quốc-Sóc Trăng</t>
  </si>
  <si>
    <t>Anh Quốc</t>
  </si>
  <si>
    <t>Chị Vinh</t>
  </si>
  <si>
    <t>Anh Nghĩa Tánh Linh</t>
  </si>
  <si>
    <t>Anh Ướt</t>
  </si>
  <si>
    <t>Chị Vân</t>
  </si>
  <si>
    <t>Anh Hậu</t>
  </si>
  <si>
    <t>Anh Nhật</t>
  </si>
  <si>
    <t>Chị Tâm - Tân An</t>
  </si>
  <si>
    <t>Chị Tâm</t>
  </si>
  <si>
    <t>Anh Trường</t>
  </si>
  <si>
    <t>Anh Chính Node</t>
  </si>
  <si>
    <t>Chị Hòa</t>
  </si>
  <si>
    <t>Anh Mặn</t>
  </si>
  <si>
    <t>Chị Phương Cái Bè</t>
  </si>
  <si>
    <t>Chị Phương</t>
  </si>
  <si>
    <t>Dì Sáu Hường</t>
  </si>
  <si>
    <t>Anh Phước Minh Lương</t>
  </si>
  <si>
    <t>Anh Hoàng</t>
  </si>
  <si>
    <t>Vinh</t>
  </si>
  <si>
    <t>Anh Mạnh</t>
  </si>
  <si>
    <t>Anh Bằng</t>
  </si>
  <si>
    <t>Anh Thoại</t>
  </si>
  <si>
    <t>Anh Minh</t>
  </si>
  <si>
    <t>Anh Tí</t>
  </si>
  <si>
    <t>Chị Nhờ</t>
  </si>
  <si>
    <t>001J3000002HLbEIAW</t>
  </si>
  <si>
    <t>Trần Văn Nhân</t>
  </si>
  <si>
    <t>Anh Chương</t>
  </si>
  <si>
    <t>Anh Cảnh</t>
  </si>
  <si>
    <t>Anh Tân</t>
  </si>
  <si>
    <t>Anh Toàn</t>
  </si>
  <si>
    <t>Chị Hà</t>
  </si>
  <si>
    <t>Anh Sang</t>
  </si>
  <si>
    <t>Anh Rỡ</t>
  </si>
  <si>
    <t>Anh Xuân</t>
  </si>
  <si>
    <t>Hộ Kinh Doanh Khôi Tuấn</t>
  </si>
  <si>
    <t>Anh Tí Mỹ Tho</t>
  </si>
  <si>
    <t>Anh Thiết</t>
  </si>
  <si>
    <t>Cô Nga</t>
  </si>
  <si>
    <t>Chị Liễu Long Định</t>
  </si>
  <si>
    <t>Chị Liễu</t>
  </si>
  <si>
    <t>Anh Tiên</t>
  </si>
  <si>
    <t>Chị Mận</t>
  </si>
  <si>
    <t>Anh Chuẩn</t>
  </si>
  <si>
    <t>Anh Hoàng Thới Bình</t>
  </si>
  <si>
    <t>Nguyệt Phấn</t>
  </si>
  <si>
    <t>Anh Kiệt</t>
  </si>
  <si>
    <t>Anh Lạc</t>
  </si>
  <si>
    <t>Anh Lợi Chợ Gạo</t>
  </si>
  <si>
    <t>Anh Ngoan</t>
  </si>
  <si>
    <t>Chị Mười</t>
  </si>
  <si>
    <t>Anh Hưng</t>
  </si>
  <si>
    <t>Đoàn Thành Kính</t>
  </si>
  <si>
    <t>Trần Văn Được</t>
  </si>
  <si>
    <t>Võ Hoàng Thanh Thơ</t>
  </si>
  <si>
    <t>Anh Lem</t>
  </si>
  <si>
    <t>Chị Thương</t>
  </si>
  <si>
    <t>Anh Vũ</t>
  </si>
  <si>
    <t>Chị Giang</t>
  </si>
  <si>
    <t>Anh Toản</t>
  </si>
  <si>
    <t>Anh Lộc Thoại Sơn</t>
  </si>
  <si>
    <t>Anh Lộc</t>
  </si>
  <si>
    <t>Anh Hiệp</t>
  </si>
  <si>
    <t>Anh Khoa Cần  Thơ</t>
  </si>
  <si>
    <t>Anh Khoa</t>
  </si>
  <si>
    <t>Chị Duyên</t>
  </si>
  <si>
    <t>Cô Kía</t>
  </si>
  <si>
    <t>Văn Tuấn</t>
  </si>
  <si>
    <t>Ncc Hùng Hồng</t>
  </si>
  <si>
    <t>Tư Sang (Lê Thanh Sơn)</t>
  </si>
  <si>
    <t>Anh Tươi</t>
  </si>
  <si>
    <t>Anh Chí</t>
  </si>
  <si>
    <t>Tâm Lan</t>
  </si>
  <si>
    <t>Anh Hiếu Thân Cửu Nghĩa</t>
  </si>
  <si>
    <t>Quốc Việt - Anh Phượng</t>
  </si>
  <si>
    <t>Chú Thiếu Lagi</t>
  </si>
  <si>
    <t>Chú Thiếu</t>
  </si>
  <si>
    <t>Chị Nhàn</t>
  </si>
  <si>
    <t>Anh Dinh</t>
  </si>
  <si>
    <t>Nguyễn Thị Tình (Anh Son)</t>
  </si>
  <si>
    <t>Anh Trung - Đức Huệ</t>
  </si>
  <si>
    <t>Mỵ</t>
  </si>
  <si>
    <t>Anh Mỹ</t>
  </si>
  <si>
    <t>Chị Tiêu</t>
  </si>
  <si>
    <t>Phúc Lộc Hoàng Gia</t>
  </si>
  <si>
    <t>Anh Cường (Phạm Văn Bé)</t>
  </si>
  <si>
    <t>Anh Hận</t>
  </si>
  <si>
    <t>Anh Tú</t>
  </si>
  <si>
    <t>Diễm Trung</t>
  </si>
  <si>
    <t>Anh Hoàng Long Định</t>
  </si>
  <si>
    <t>Anh Lộc Cai Lậy</t>
  </si>
  <si>
    <t>Anh Nhiều</t>
  </si>
  <si>
    <t>Chị Trang Mỹ Tho</t>
  </si>
  <si>
    <t>Chị Trang</t>
  </si>
  <si>
    <t>001dc00000UNHtLAAX</t>
  </si>
  <si>
    <t>Anh Đức</t>
  </si>
  <si>
    <t>Anh Long</t>
  </si>
  <si>
    <t>Lái Em Quỳnh</t>
  </si>
  <si>
    <t>Em Quỳnh</t>
  </si>
  <si>
    <t>Khánh Quý (Anh Tí Trà Vinh)</t>
  </si>
  <si>
    <t>Anh Tình</t>
  </si>
  <si>
    <t>001J3000002HLi6IAG</t>
  </si>
  <si>
    <t>Anh Thái</t>
  </si>
  <si>
    <t>Anh Truyền</t>
  </si>
  <si>
    <t>Chị My</t>
  </si>
  <si>
    <t>Anh Toàn (3 Lợi)</t>
  </si>
  <si>
    <t>Anh Tum</t>
  </si>
  <si>
    <t>Chị Hưởng (Nguyễn Văn Đậm)</t>
  </si>
  <si>
    <t>Chị Hưởng</t>
  </si>
  <si>
    <t>Hoàng Anh - Lâm Đồng</t>
  </si>
  <si>
    <t>Hoàng Anh</t>
  </si>
  <si>
    <t>Tài Cái Nước</t>
  </si>
  <si>
    <t>Quang Thái Vĩnh Long</t>
  </si>
  <si>
    <t>Anh Thiện Chợ Gạo</t>
  </si>
  <si>
    <t>Anh Thiện</t>
  </si>
  <si>
    <t>Chị Tươi</t>
  </si>
  <si>
    <t>Anh Mười</t>
  </si>
  <si>
    <t>Trương Văn Giang</t>
  </si>
  <si>
    <t>Anh Mẫn</t>
  </si>
  <si>
    <t>Anh Tuấn Mỹ Tho</t>
  </si>
  <si>
    <t>Anh Đô</t>
  </si>
  <si>
    <t>Chị Nguyệt Pleiku</t>
  </si>
  <si>
    <t>001J3000002HLkgIAG</t>
  </si>
  <si>
    <t>Anh Lũy</t>
  </si>
  <si>
    <t>Tú Quyên Bạc Liêu ( Anh Phong )</t>
  </si>
  <si>
    <t>Ncc Chị Hường</t>
  </si>
  <si>
    <t>Chị Hường</t>
  </si>
  <si>
    <t>Chị Hồng</t>
  </si>
  <si>
    <t>Việt Hà</t>
  </si>
  <si>
    <t>Chị Lan</t>
  </si>
  <si>
    <t>Anh An Mỹ Tho</t>
  </si>
  <si>
    <t>001J3000002HjEkIAK</t>
  </si>
  <si>
    <t>Thuận ( Đỗ Thảo Nguyên)</t>
  </si>
  <si>
    <t>Thuận</t>
  </si>
  <si>
    <t>Lưu Văn An</t>
  </si>
  <si>
    <t>Chú Sơn</t>
  </si>
  <si>
    <t>Anh Trắng</t>
  </si>
  <si>
    <t>Anh Trọng</t>
  </si>
  <si>
    <t>Anh Phúc Vĩnh Kim</t>
  </si>
  <si>
    <t>Chị Miền</t>
  </si>
  <si>
    <t>001dc000017RXRlAAO</t>
  </si>
  <si>
    <t>Anh Tình Khánh An</t>
  </si>
  <si>
    <t>001J300000HYBmaIAH</t>
  </si>
  <si>
    <t>A Hiếu Tân Lộc</t>
  </si>
  <si>
    <t>A Hiếu</t>
  </si>
  <si>
    <t>001dc00000p9f50AAA</t>
  </si>
  <si>
    <t>001dc00001HSzJCAA1</t>
  </si>
  <si>
    <t>A Bảo</t>
  </si>
  <si>
    <t>001dc00001Oi2fhAAB</t>
  </si>
  <si>
    <t>Anh kha</t>
  </si>
  <si>
    <t>001J3000002HLdcIAG</t>
  </si>
  <si>
    <t>Chị Tuyết Cà Mau</t>
  </si>
  <si>
    <t>Chị Tuyết</t>
  </si>
  <si>
    <t>001J3000002HLddIAG</t>
  </si>
  <si>
    <t>Anh Tư Cà Mau</t>
  </si>
  <si>
    <t>Anh Tư</t>
  </si>
  <si>
    <t>001J3000002HLdeIAG</t>
  </si>
  <si>
    <t>Anh Nguyện</t>
  </si>
  <si>
    <t>001J3000002HLdfIAG</t>
  </si>
  <si>
    <t>Anh Trương</t>
  </si>
  <si>
    <t>001J3000002HLdhIAG</t>
  </si>
  <si>
    <t>Anh Sen</t>
  </si>
  <si>
    <t>001J3000002HLdRIAW</t>
  </si>
  <si>
    <t>Phụng Thành</t>
  </si>
  <si>
    <t>001J3000002HLdUIAW</t>
  </si>
  <si>
    <t>Anh Lắm</t>
  </si>
  <si>
    <t>001J3000002HLdXIAW</t>
  </si>
  <si>
    <t>Anh Quy</t>
  </si>
  <si>
    <t>001J3000002HLdYIAW</t>
  </si>
  <si>
    <t>Anh An Cà Mau</t>
  </si>
  <si>
    <t>001J3000002ITvEIAW</t>
  </si>
  <si>
    <t>001J3000002IUKpIAO</t>
  </si>
  <si>
    <t>Chị Lào</t>
  </si>
  <si>
    <t>001dc00001OhsbXAAR</t>
  </si>
  <si>
    <t>Trí</t>
  </si>
  <si>
    <t>001dc00001QfEQvAAN</t>
  </si>
  <si>
    <t>001dc00001QedeKAAR</t>
  </si>
  <si>
    <t>001dc00001M8jdtAAB</t>
  </si>
  <si>
    <t>001dc00001O3IdCAAV</t>
  </si>
  <si>
    <t>001dc00000lapCDAAY</t>
  </si>
  <si>
    <t>Anh bình</t>
  </si>
  <si>
    <t>001dc00000mpsIrAAI</t>
  </si>
  <si>
    <t>001dc00000nBBovAAG</t>
  </si>
  <si>
    <t>Minh Hải</t>
  </si>
  <si>
    <t>001dc000016QbXpAAK</t>
  </si>
  <si>
    <t>Chị Chuyên</t>
  </si>
  <si>
    <t>001J3000002HLcTIAW</t>
  </si>
  <si>
    <t>Anh Thi</t>
  </si>
  <si>
    <t>001J3000002HLcUIAW</t>
  </si>
  <si>
    <t>Anh Cường Cà Mau</t>
  </si>
  <si>
    <t>001J3000002HLcVIAW</t>
  </si>
  <si>
    <t>Anh Được Cà Mau</t>
  </si>
  <si>
    <t>Anh Được</t>
  </si>
  <si>
    <t>001dc000013ciQnAAI</t>
  </si>
  <si>
    <t>Anh Phú (Lê Sỉ Phú)</t>
  </si>
  <si>
    <t>Anh Phú</t>
  </si>
  <si>
    <t>001dc00000ntpDlAAI</t>
  </si>
  <si>
    <t>Chú Sự</t>
  </si>
  <si>
    <t>001dc00001UABekAAH</t>
  </si>
  <si>
    <t>Chị Hợp</t>
  </si>
  <si>
    <t>001J3000002HM0WIAW</t>
  </si>
  <si>
    <t>001dc00000lFdlyAAC</t>
  </si>
  <si>
    <t>Chị Thắm Hòn Đất</t>
  </si>
  <si>
    <t>001dc00000lFLieAAG</t>
  </si>
  <si>
    <t>001dc000015oVd8AAE</t>
  </si>
  <si>
    <t>Khanh</t>
  </si>
  <si>
    <t>001dc000017jP4DAAU</t>
  </si>
  <si>
    <t>Chi xuyên</t>
  </si>
  <si>
    <t>001dc000017ksouAAA</t>
  </si>
  <si>
    <t>Chi tốt</t>
  </si>
  <si>
    <t>001J3000005G47HIAS</t>
  </si>
  <si>
    <t>001J3000005HREWIA4</t>
  </si>
  <si>
    <t>Chú Út Tế</t>
  </si>
  <si>
    <t>001J3000005HRSyIAO</t>
  </si>
  <si>
    <t>Anh Chanh Tân Hiệp</t>
  </si>
  <si>
    <t>001dc00001Qf9mEAAR</t>
  </si>
  <si>
    <t>Chú Hùng</t>
  </si>
  <si>
    <t>001dc00001Qf72tAAB</t>
  </si>
  <si>
    <t>Anh Giàu</t>
  </si>
  <si>
    <t>001dc00001QeRzjAAF</t>
  </si>
  <si>
    <t>Chị Thi</t>
  </si>
  <si>
    <t>001dc00001QIi9ZAAT</t>
  </si>
  <si>
    <t>Anh Mong</t>
  </si>
  <si>
    <t>001dc00001QII0bAAH</t>
  </si>
  <si>
    <t>Anh Công</t>
  </si>
  <si>
    <t>001dc00001QI0OgAAL</t>
  </si>
  <si>
    <t>Chị Chuỗi</t>
  </si>
  <si>
    <t>001dc00001PcIjNAAV</t>
  </si>
  <si>
    <t>001dc00001PblYxAAJ</t>
  </si>
  <si>
    <t>001dc00001PbWjaAAF</t>
  </si>
  <si>
    <t>Chú Út</t>
  </si>
  <si>
    <t>001dc00001A9hkDAAR</t>
  </si>
  <si>
    <t>Anh Tám ( Mỹ Đức )</t>
  </si>
  <si>
    <t>001J3000002HLiUIAW</t>
  </si>
  <si>
    <t>Huy Kiên Giang</t>
  </si>
  <si>
    <t>001J3000002HLinIAG</t>
  </si>
  <si>
    <t>Chị Chung</t>
  </si>
  <si>
    <t>001J3000002HLicIAG</t>
  </si>
  <si>
    <t>Tây Trang</t>
  </si>
  <si>
    <t>001dc00001UAkPaAAL</t>
  </si>
  <si>
    <t>Trần Thảo</t>
  </si>
  <si>
    <t>001dc00001aWQVCAA4</t>
  </si>
  <si>
    <t>Anh Vui</t>
  </si>
  <si>
    <t>001dc00001aWHF0AAO</t>
  </si>
  <si>
    <t>001dc00001VJYOcAAP</t>
  </si>
  <si>
    <t>001dc00001SFGbhAAH</t>
  </si>
  <si>
    <t>001dc00000lHaC6AAK</t>
  </si>
  <si>
    <t>Anh Nam</t>
  </si>
  <si>
    <t>001J3000005HH2wIAG</t>
  </si>
  <si>
    <t>Chú Hải</t>
  </si>
  <si>
    <t>001dc00001Uxjx4AAB</t>
  </si>
  <si>
    <t>Anh Hào</t>
  </si>
  <si>
    <t>001dc00001YSpWZAA1</t>
  </si>
  <si>
    <t>Quốc Anh</t>
  </si>
  <si>
    <t>001dc000014FM2DAAW</t>
  </si>
  <si>
    <t>001J3000002IAW3IAO</t>
  </si>
  <si>
    <t>001dc00001SG4lNAAT</t>
  </si>
  <si>
    <t>Chị Bền</t>
  </si>
  <si>
    <t>Cô Hoa</t>
  </si>
  <si>
    <t>001dc00001YUBOYAA5</t>
  </si>
  <si>
    <t>A Trí Tà Xăng</t>
  </si>
  <si>
    <t>A Trí</t>
  </si>
  <si>
    <t>Cô Lan</t>
  </si>
  <si>
    <t>Anh Đông Thạnh Hóa</t>
  </si>
  <si>
    <t>Anh Đông</t>
  </si>
  <si>
    <t>Cô Nga Phan Thiết</t>
  </si>
  <si>
    <t>001J3000002HLkuIAG</t>
  </si>
  <si>
    <t>Ngân Thảo</t>
  </si>
  <si>
    <t>Minh Nguyệt 2</t>
  </si>
  <si>
    <t>Chị Như</t>
  </si>
  <si>
    <t>Anh Vân</t>
  </si>
  <si>
    <t>Anh Luật</t>
  </si>
  <si>
    <t>Hiếu Hiền Phan Thiết</t>
  </si>
  <si>
    <t>Giang Thảo Xuân Lộc</t>
  </si>
  <si>
    <t>001dc00000yRDUuAAO</t>
  </si>
  <si>
    <t>001J3000002JFd8IAG</t>
  </si>
  <si>
    <t>001J3000002HLieIAG</t>
  </si>
  <si>
    <t>Chị Nga</t>
  </si>
  <si>
    <t>001J3000002HLceIAG</t>
  </si>
  <si>
    <t>Anh An Bạc Liêu</t>
  </si>
  <si>
    <t>001J3000002HM1kIAG</t>
  </si>
  <si>
    <t>Lái Chị Hiền</t>
  </si>
  <si>
    <t>001J3000007Yh2RIAS</t>
  </si>
  <si>
    <t>Anh Chiêm</t>
  </si>
  <si>
    <t>Chú Sửu</t>
  </si>
  <si>
    <t>Vựa Tuấn Vũ - Long Khánh</t>
  </si>
  <si>
    <t>Vựa Anh Hoan - Long Khánh</t>
  </si>
  <si>
    <t>Anh Hoan</t>
  </si>
  <si>
    <t>Anh Huy - Biên Hòa Thương Mại</t>
  </si>
  <si>
    <t>Vựa Cô Hương - Trảng Bom</t>
  </si>
  <si>
    <t>Cô Hương</t>
  </si>
  <si>
    <t>Vựa Anh Hoàng - Long Khánh</t>
  </si>
  <si>
    <t>Vựa Anh Hận - Châu Đức</t>
  </si>
  <si>
    <t>Vựa Chị Nga - Châu Đức</t>
  </si>
  <si>
    <t>Anh Hùng Gò Công (Dì Chi)</t>
  </si>
  <si>
    <t>Anh Nhất Bến Lức</t>
  </si>
  <si>
    <t>Anh Nhất</t>
  </si>
  <si>
    <t>001J3000002HLg1IAG</t>
  </si>
  <si>
    <t>Anh Hiệp Tân Thạnh</t>
  </si>
  <si>
    <t>001J3000002HLdxIAG</t>
  </si>
  <si>
    <t>Chị Thuý Tân An</t>
  </si>
  <si>
    <t>Chị Thuý</t>
  </si>
  <si>
    <t>001J3000005FmcfIAC</t>
  </si>
  <si>
    <t>Chú Hạnh Tân Hưng</t>
  </si>
  <si>
    <t>Chú Hạnh</t>
  </si>
  <si>
    <t>001J3000002HLfuIAG</t>
  </si>
  <si>
    <t>Hồng Thủy Tân Trụ</t>
  </si>
  <si>
    <t>001dc00000nU6yDAAS</t>
  </si>
  <si>
    <t>Chị Loan</t>
  </si>
  <si>
    <t>Lê Ngọc Tiến</t>
  </si>
  <si>
    <t>Bé Sáu</t>
  </si>
  <si>
    <t>Anh Thức</t>
  </si>
  <si>
    <t>Lý Thanh Phong</t>
  </si>
  <si>
    <t>Anh Tý An Giang</t>
  </si>
  <si>
    <t>Bảy Khải</t>
  </si>
  <si>
    <t>Chị Hạnh Tiểu Cần</t>
  </si>
  <si>
    <t>001dc000013EqPtAAK</t>
  </si>
  <si>
    <t>Nhựt Thanh</t>
  </si>
  <si>
    <t>Anh Cường ( Bố Thảo)</t>
  </si>
  <si>
    <t>Chị Yến</t>
  </si>
  <si>
    <t>Anh Lợi - Tân Thạnh</t>
  </si>
  <si>
    <t>Mỹ xuyên</t>
  </si>
  <si>
    <t>Tuấn Anh - Bến Lức</t>
  </si>
  <si>
    <t>Tuấn Anh</t>
  </si>
  <si>
    <t>Anh Huệ</t>
  </si>
  <si>
    <t>Lê Văn Trung Gò Dầu</t>
  </si>
  <si>
    <t>Cô Ba</t>
  </si>
  <si>
    <t>Anh Sái</t>
  </si>
  <si>
    <t>001J3000002HLr8IAG</t>
  </si>
  <si>
    <t>Anh Lưu</t>
  </si>
  <si>
    <t>001J3000009B1VRIA0</t>
  </si>
  <si>
    <t>Chị Thanh</t>
  </si>
  <si>
    <t>001J3000002HLfeIAG</t>
  </si>
  <si>
    <t>Kem</t>
  </si>
  <si>
    <t>001J3000002HLm0IAG</t>
  </si>
  <si>
    <t>Khanh (Bình Thuận)</t>
  </si>
  <si>
    <t>001J3000002HLdDIAW</t>
  </si>
  <si>
    <t>001J3000002HLjFIAW</t>
  </si>
  <si>
    <t>Hùng Saly</t>
  </si>
  <si>
    <t>001J3000002HLejIAG</t>
  </si>
  <si>
    <t>Anh Giang (Bảo Lộc)</t>
  </si>
  <si>
    <t>Anh Giang</t>
  </si>
  <si>
    <t>001J3000002HjIrIAK</t>
  </si>
  <si>
    <t>001J3000002HLm2IAG</t>
  </si>
  <si>
    <t>Anh Dũng (Hàm Thuận Bắc)</t>
  </si>
  <si>
    <t>001J3000002HLlzIAG</t>
  </si>
  <si>
    <t>Chị Ca (Bình Thuận)</t>
  </si>
  <si>
    <t>001J3000007YnVqIAK</t>
  </si>
  <si>
    <t>Anh Linh</t>
  </si>
  <si>
    <t>001J3000002HLfhIAG</t>
  </si>
  <si>
    <t>Chú Thanh</t>
  </si>
  <si>
    <t>001J3000002HLfnIAG</t>
  </si>
  <si>
    <t>001J3000002HLm5IAG</t>
  </si>
  <si>
    <t>001J3000002HLweIAG</t>
  </si>
  <si>
    <t>001J3000002HLm4IAG</t>
  </si>
  <si>
    <t>Chú Học</t>
  </si>
  <si>
    <t>001J3000007YidYIAS</t>
  </si>
  <si>
    <t>Anh Vọng (Bình Thuận)</t>
  </si>
  <si>
    <t>001J3000002HLnzIAG</t>
  </si>
  <si>
    <t>Anh Ninh</t>
  </si>
  <si>
    <t>Anh Đạt</t>
  </si>
  <si>
    <t>Chị Gấm</t>
  </si>
  <si>
    <t>001J3000007XSYdIAO</t>
  </si>
  <si>
    <t>Chị Bình</t>
  </si>
  <si>
    <t>Anh Lực</t>
  </si>
  <si>
    <t>001J3000002HLgxIAG</t>
  </si>
  <si>
    <t>Tư Khanh</t>
  </si>
  <si>
    <t>001J3000002HM0dIAG</t>
  </si>
  <si>
    <t>Anh Thanh An Giang</t>
  </si>
  <si>
    <t>001J3000005FzdQIAS</t>
  </si>
  <si>
    <t>Mỹ Dung</t>
  </si>
  <si>
    <t>001J3000007Y7U1IAK</t>
  </si>
  <si>
    <t>001J3000002HLcBIAW</t>
  </si>
  <si>
    <t>Anh Nam Hà Tiên</t>
  </si>
  <si>
    <t>001J3000002HLzxIAG</t>
  </si>
  <si>
    <t>Mai Sơn</t>
  </si>
  <si>
    <t>001J3000002HLfBIAW</t>
  </si>
  <si>
    <t>Chị Xuân Đào</t>
  </si>
  <si>
    <t>001J3000002HM0mIAG</t>
  </si>
  <si>
    <t>Nghĩa Yến</t>
  </si>
  <si>
    <t>Phương Nhung</t>
  </si>
  <si>
    <t>001J3000002HLx3IAG</t>
  </si>
  <si>
    <t>001J3000002I57GIAS</t>
  </si>
  <si>
    <t>001J3000005Gx55IAC</t>
  </si>
  <si>
    <t>001J3000002HLf8IAG</t>
  </si>
  <si>
    <t>Anh Bạch Cà Mau</t>
  </si>
  <si>
    <t>Anh Bạch</t>
  </si>
  <si>
    <t>001J3000002HLcdIAG</t>
  </si>
  <si>
    <t>Anh Dũng Bạc Liêu</t>
  </si>
  <si>
    <t>001J3000005H60mIAC</t>
  </si>
  <si>
    <t>001J3000002HLp4IAG</t>
  </si>
  <si>
    <t>Thắng Lợi</t>
  </si>
  <si>
    <t>Anh Tấn</t>
  </si>
  <si>
    <t>Cao Minh Phụng</t>
  </si>
  <si>
    <t>001J3000002HLovIAG</t>
  </si>
  <si>
    <t>Lý Lộc Hậu Giang</t>
  </si>
  <si>
    <t>001J3000002HLiVIAW</t>
  </si>
  <si>
    <t>Khải</t>
  </si>
  <si>
    <t>Anh Nguyên</t>
  </si>
  <si>
    <t>001J3000007XCr4IAG</t>
  </si>
  <si>
    <t>001J3000005HYQfIAO</t>
  </si>
  <si>
    <t>Anh Quân</t>
  </si>
  <si>
    <t>001J3000005GbYpIAK</t>
  </si>
  <si>
    <t>001J3000002HLqHIAW</t>
  </si>
  <si>
    <t>Anh Lý Đồng Tháp</t>
  </si>
  <si>
    <t>Anh Lý</t>
  </si>
  <si>
    <t>Anh Hiền</t>
  </si>
  <si>
    <t>Anh Hảo</t>
  </si>
  <si>
    <t>Anh Tính</t>
  </si>
  <si>
    <t>Chị Quế</t>
  </si>
  <si>
    <t>001J3000002HLbmIAG</t>
  </si>
  <si>
    <t>Anh Thuận Mỹ Tho</t>
  </si>
  <si>
    <t>Anh Thọ</t>
  </si>
  <si>
    <t>Đặng Thị Phúc</t>
  </si>
  <si>
    <t>001J3000002HLaQIAW</t>
  </si>
  <si>
    <t>Chú Nhuận</t>
  </si>
  <si>
    <t>001J3000002HLg2IAG</t>
  </si>
  <si>
    <t>001J3000002HLg3IAG</t>
  </si>
  <si>
    <t>001J3000002HLr9IAG</t>
  </si>
  <si>
    <t>Thuận Liên</t>
  </si>
  <si>
    <t>001J3000002HLrAIAW</t>
  </si>
  <si>
    <t>001J3000002HLomIAG</t>
  </si>
  <si>
    <t>Chị Phương Chợ Gạo</t>
  </si>
  <si>
    <t>001J3000002HLmPIAW</t>
  </si>
  <si>
    <t>Chị Chi</t>
  </si>
  <si>
    <t>001J3000002HLmQIAW</t>
  </si>
  <si>
    <t>Anh Gôm</t>
  </si>
  <si>
    <t>001J3000002HLtBIAW</t>
  </si>
  <si>
    <t>001J3000002HLalIAG</t>
  </si>
  <si>
    <t>001J3000002HLaYIAW</t>
  </si>
  <si>
    <t>001J3000002HLySIAW</t>
  </si>
  <si>
    <t>001J3000009BHdLIAW</t>
  </si>
  <si>
    <t>001J3000002HLnHIAW</t>
  </si>
  <si>
    <t>001J3000002HM1qIAG</t>
  </si>
  <si>
    <t>001J3000005GEn6IAG</t>
  </si>
  <si>
    <t>001J3000002HLnvIAG</t>
  </si>
  <si>
    <t>001J3000002HLrcIAG</t>
  </si>
  <si>
    <t>001J3000002HM5GIAW</t>
  </si>
  <si>
    <t>Hoàng Phát</t>
  </si>
  <si>
    <t>001J3000002HLZQIA4</t>
  </si>
  <si>
    <t>001J3000005Gol4IAC</t>
  </si>
  <si>
    <t>001J3000002HM1mIAG</t>
  </si>
  <si>
    <t>NCC Trung Anh</t>
  </si>
  <si>
    <t>Anh Thắng Bến Tre</t>
  </si>
  <si>
    <t>Hà Anh</t>
  </si>
  <si>
    <t>Chị Cúc</t>
  </si>
  <si>
    <t>Cô Sen</t>
  </si>
  <si>
    <t>Hkd Châu Phát</t>
  </si>
  <si>
    <t>001dc00001drou9AAA</t>
  </si>
  <si>
    <t>001dc00000oHb8DAAS</t>
  </si>
  <si>
    <t>001J3000007ZFGGIA4</t>
  </si>
  <si>
    <t>Anh Bắp 5 Căn</t>
  </si>
  <si>
    <t>Anh Bắp</t>
  </si>
  <si>
    <t>001dc000013b1fdAAA</t>
  </si>
  <si>
    <t>Anh Ý Hà Tiên</t>
  </si>
  <si>
    <t>Anh Ý</t>
  </si>
  <si>
    <t>Anh Quận Đồng Tháp</t>
  </si>
  <si>
    <t>Anh Quận</t>
  </si>
  <si>
    <t>Anh Hai</t>
  </si>
  <si>
    <t>Lê Văn No Bo</t>
  </si>
  <si>
    <t>Kim Văn Anh</t>
  </si>
  <si>
    <t>Mạnh Phúc</t>
  </si>
  <si>
    <t>001J3000005FznNIAS</t>
  </si>
  <si>
    <t>Anh Cẩn Bạc Liêu</t>
  </si>
  <si>
    <t>Anh Cẩn</t>
  </si>
  <si>
    <t>Du Phương Cũ</t>
  </si>
  <si>
    <t>001J300000AqLftIAF</t>
  </si>
  <si>
    <t>001J300000AqLslIAF</t>
  </si>
  <si>
    <t>001J300000AqLl9IAF</t>
  </si>
  <si>
    <t>001J3000002HLkvIAG</t>
  </si>
  <si>
    <t>001J3000002HLsWIAW</t>
  </si>
  <si>
    <t>Anh Quyền</t>
  </si>
  <si>
    <t>Anh Dương</t>
  </si>
  <si>
    <t>001J3000002HLzwIAG</t>
  </si>
  <si>
    <t>001J3000002HLc4IAG</t>
  </si>
  <si>
    <t>001J3000002HLcgIAG</t>
  </si>
  <si>
    <t>Cô Hoa Vĩnh Long</t>
  </si>
  <si>
    <t>001J3000002HLbDIAW</t>
  </si>
  <si>
    <t>001J3000002HLjKIAW</t>
  </si>
  <si>
    <t>Trần Trí Tuệ</t>
  </si>
  <si>
    <t>001J3000002HLsPIAW</t>
  </si>
  <si>
    <t>Anh Nam Vĩnh Long</t>
  </si>
  <si>
    <t>001J3000002HLr5IAG</t>
  </si>
  <si>
    <t>Tạ Anh Khôi</t>
  </si>
  <si>
    <t>001J3000002HLYgIAO</t>
  </si>
  <si>
    <t>001J3000002HLr6IAG</t>
  </si>
  <si>
    <t>Dư Tấn Nghĩa</t>
  </si>
  <si>
    <t>001J3000002HLxBIAW</t>
  </si>
  <si>
    <t>001J3000002IN7WIAW</t>
  </si>
  <si>
    <t>Đình Thuận Đồng Tháp</t>
  </si>
  <si>
    <t>Đình Thuận</t>
  </si>
  <si>
    <t>001J3000002HLowIAG</t>
  </si>
  <si>
    <t>Nguyễn Linh Em</t>
  </si>
  <si>
    <t>001J3000002HLiLIAW</t>
  </si>
  <si>
    <t>Anh Nhủ</t>
  </si>
  <si>
    <t>001J3000002HLrGIAW</t>
  </si>
  <si>
    <t>001J3000002HLxzIAG</t>
  </si>
  <si>
    <t>Chị Phượng An Giang</t>
  </si>
  <si>
    <t>001J3000002HLYXIA4</t>
  </si>
  <si>
    <t>001J3000002HLjNIAW</t>
  </si>
  <si>
    <t>Lê Long Phú</t>
  </si>
  <si>
    <t>001J3000002HLZ7IAO</t>
  </si>
  <si>
    <t>Dương Lê Anh Kiệt</t>
  </si>
  <si>
    <t>001J3000002HLkaIAG</t>
  </si>
  <si>
    <t>Thanh Tuấn Vĩnh Long</t>
  </si>
  <si>
    <t>001J3000002HLxyIAG</t>
  </si>
  <si>
    <t>Thành Tâm</t>
  </si>
  <si>
    <t>001J3000002HLl0IAG</t>
  </si>
  <si>
    <t>Anh Lộc Đồng Tháp</t>
  </si>
  <si>
    <t>001J3000002HLxvIAG</t>
  </si>
  <si>
    <t>Anh Hoành</t>
  </si>
  <si>
    <t>001J3000002HjIGIA0</t>
  </si>
  <si>
    <t>Anh Hữu Bạc Liêu</t>
  </si>
  <si>
    <t>001J3000002HLhFIAW</t>
  </si>
  <si>
    <t>Trương Thanh Tuyền</t>
  </si>
  <si>
    <t>001J3000002HLy6IAG</t>
  </si>
  <si>
    <t>Đoàn Nhật Trường</t>
  </si>
  <si>
    <t>001J3000002HLq1IAG</t>
  </si>
  <si>
    <t>001J300000AqMLwIAN</t>
  </si>
  <si>
    <t>001J3000002HLt5IAG</t>
  </si>
  <si>
    <t>001J3000002HLnKIAW</t>
  </si>
  <si>
    <t>001J3000002HLtJIAW</t>
  </si>
  <si>
    <t>Nguyễn Dương - Vvv</t>
  </si>
  <si>
    <t>001J300000AqLvLIAV</t>
  </si>
  <si>
    <t>Sessia</t>
  </si>
  <si>
    <t>001J3000002HLf0IAG</t>
  </si>
  <si>
    <t>001J3000002HLavIAG</t>
  </si>
  <si>
    <t>001J3000002HLYFIA4</t>
  </si>
  <si>
    <t>001J3000002HLkJIAW</t>
  </si>
  <si>
    <t>Hảo</t>
  </si>
  <si>
    <t>001J3000002HLl5IAG</t>
  </si>
  <si>
    <t>Cô Trúc</t>
  </si>
  <si>
    <t>001J3000002HLYGIA4</t>
  </si>
  <si>
    <t>Anh Hiểu</t>
  </si>
  <si>
    <t>001J3000002HLZLIA4</t>
  </si>
  <si>
    <t>Anh Ngà</t>
  </si>
  <si>
    <t>001J3000002HLbVIAW</t>
  </si>
  <si>
    <t>001J3000002HLwgIAG</t>
  </si>
  <si>
    <t>001J3000002HLYNIA4</t>
  </si>
  <si>
    <t>Chị Phụng</t>
  </si>
  <si>
    <t>001J3000002HLlxIAG</t>
  </si>
  <si>
    <t>001J3000002HLbWIAW</t>
  </si>
  <si>
    <t>Nguyễn Văn Thịnh</t>
  </si>
  <si>
    <t>001J3000002HLkCIAW</t>
  </si>
  <si>
    <t>Anh Đại</t>
  </si>
  <si>
    <t>001J3000002HLntIAG</t>
  </si>
  <si>
    <t>Chị Lý</t>
  </si>
  <si>
    <t>001J3000002HLyLIAW</t>
  </si>
  <si>
    <t>Chú Tuấn</t>
  </si>
  <si>
    <t>001J3000002HLYLIA4</t>
  </si>
  <si>
    <t>001J3000002HLyMIAW</t>
  </si>
  <si>
    <t>Chị Sen</t>
  </si>
  <si>
    <t>001J3000002HLsOIAW</t>
  </si>
  <si>
    <t>Chị Khuyên</t>
  </si>
  <si>
    <t>001J3000002HXncIAG</t>
  </si>
  <si>
    <t>001J3000002HLaGIAW</t>
  </si>
  <si>
    <t>Anh Trung Ninh Hòa</t>
  </si>
  <si>
    <t>001dc00002bfyMrAAI</t>
  </si>
  <si>
    <t>001dc00002nZcOXAA0</t>
  </si>
  <si>
    <t>Bích Vân (Biên Hòa) PET xá</t>
  </si>
  <si>
    <t>001J3000002HLoGIAW</t>
  </si>
  <si>
    <t>Thành Phát - Vvb</t>
  </si>
  <si>
    <t>001dc00000Udc5yAAB</t>
  </si>
  <si>
    <t>Đại Hồng Phúc Cần Thơ</t>
  </si>
  <si>
    <t>001dc00002qqLB3AAM</t>
  </si>
  <si>
    <t>Minh Đạt Long Xuyên</t>
  </si>
  <si>
    <t>001J3000005DrxHIAS</t>
  </si>
  <si>
    <t>001dc00002rIgUIAA0</t>
  </si>
  <si>
    <t>001J3000007aQlTIAU</t>
  </si>
  <si>
    <t>001dc00002rOxyfAAC</t>
  </si>
  <si>
    <t>001dc00002mkIGeAAM</t>
  </si>
  <si>
    <t>Anh Mai</t>
  </si>
  <si>
    <t>001dc00002o0VCTAA2</t>
  </si>
  <si>
    <t>Anh Chí Mộc Hóa</t>
  </si>
  <si>
    <t>001dc00001g0GDlAAM</t>
  </si>
  <si>
    <t>001dc00002uBvksAAC</t>
  </si>
  <si>
    <t>Việt Đức</t>
  </si>
  <si>
    <t>001dc00002um0NpAAI</t>
  </si>
  <si>
    <t>Chị Trang Bến Tre</t>
  </si>
  <si>
    <t>001dc00002ozu7bAAA</t>
  </si>
  <si>
    <t>Khánh Nga Long An</t>
  </si>
  <si>
    <t>Khánh Nga LA</t>
  </si>
  <si>
    <t>001J3000002HLfrIAG</t>
  </si>
  <si>
    <t>001J3000002HLgkIAG</t>
  </si>
  <si>
    <t>001J3000002HLtFIAW</t>
  </si>
  <si>
    <t>001J3000002HLtIIAW</t>
  </si>
  <si>
    <t>001J3000002HLt4IAG</t>
  </si>
  <si>
    <t>001J300000AqLsmIAF</t>
  </si>
  <si>
    <t>001J3000007XNZHIA4</t>
  </si>
  <si>
    <t>001J3000002HLpfIAG</t>
  </si>
  <si>
    <t>001J3000002HLgJIAW</t>
  </si>
  <si>
    <t>001dc00002uFde7AAC</t>
  </si>
  <si>
    <t>Anh Nghị Tam Nông</t>
  </si>
  <si>
    <t>Anh Nghị</t>
  </si>
  <si>
    <t>001dc00001MP5fKAAT</t>
  </si>
  <si>
    <t>ID NCC</t>
  </si>
  <si>
    <t>001dc00002teVFjAAM</t>
  </si>
  <si>
    <t>Khu Vực Thuộc Tỉnh</t>
  </si>
  <si>
    <t>Ngày Tạo</t>
  </si>
  <si>
    <t>Ngày Sửa Đổi Mới Nhất</t>
  </si>
  <si>
    <t>ID 18</t>
  </si>
  <si>
    <t>Mã Tự Động</t>
  </si>
  <si>
    <t>Tên Accounts</t>
  </si>
  <si>
    <t>Điện Thoại</t>
  </si>
  <si>
    <t>Tên Người Liên Hệ Chính</t>
  </si>
  <si>
    <t>Nhân viên quản lý</t>
  </si>
  <si>
    <t>Tỉnh/ Thành Phố Trung Ương</t>
  </si>
  <si>
    <t>Quận/ Huyện/ TP Thuộc Tỉnh</t>
  </si>
  <si>
    <t>Phường/ Xã</t>
  </si>
  <si>
    <t>Địa Chỉ</t>
  </si>
  <si>
    <t>Cấp Thu Mua</t>
  </si>
  <si>
    <t>New Commune</t>
  </si>
  <si>
    <t>New Province</t>
  </si>
  <si>
    <t>Điểm Thu Mua Cạnh Tranh</t>
  </si>
  <si>
    <t>Năng Lực NCC PET</t>
  </si>
  <si>
    <t>Trạng Thái Giao Dịch</t>
  </si>
  <si>
    <t>Phân Loại NCC</t>
  </si>
  <si>
    <t>Năng Lực Tấn</t>
  </si>
  <si>
    <t>Cấp Thu Mua RG</t>
  </si>
  <si>
    <t>01/06/2026</t>
  </si>
  <si>
    <t>001dc0000304ICwAAM</t>
  </si>
  <si>
    <t>DTM-13561</t>
  </si>
  <si>
    <t>Văn Phòng Rồng Việt</t>
  </si>
  <si>
    <t>0963322753</t>
  </si>
  <si>
    <t>Thành phố Thủ Đức</t>
  </si>
  <si>
    <t>Phường Hiệp Bình Phước</t>
  </si>
  <si>
    <t>Hẻm 97 Đường số 48, Khu phố 60, Phường Hiệp Bình, Thủ Đức, Thành phố Hồ Chí Minh, 72309, Việt Nam</t>
  </si>
  <si>
    <t>Cấp 1: Nhà SX vảy</t>
  </si>
  <si>
    <t>Chưa giao dịch</t>
  </si>
  <si>
    <t>NCU Phổ Thông</t>
  </si>
  <si>
    <t>28/05/2026</t>
  </si>
  <si>
    <t>001dc00002xjdLZAAY</t>
  </si>
  <si>
    <t>DTM-13557</t>
  </si>
  <si>
    <t>Chị Hà Tây Ninh</t>
  </si>
  <si>
    <t>0937253214</t>
  </si>
  <si>
    <t>Huyện Đức Hòa</t>
  </si>
  <si>
    <t>Xã Đức Hòa Hạ</t>
  </si>
  <si>
    <t>Đức Hòa, Xã Đức Hòa, Tỉnh Tây Ninh, Việt Nam</t>
  </si>
  <si>
    <t>Cấp 4: Vựa</t>
  </si>
  <si>
    <t>Đang giao dịch</t>
  </si>
  <si>
    <t>001dc00002xgEWdAAM</t>
  </si>
  <si>
    <t>DTM-13555</t>
  </si>
  <si>
    <t>Khánh = Cái Răng</t>
  </si>
  <si>
    <t>0763238974</t>
  </si>
  <si>
    <t>Khánh</t>
  </si>
  <si>
    <t>Quận Cái Răng</t>
  </si>
  <si>
    <t>Phường Phú Thứ</t>
  </si>
  <si>
    <t>Cấp 3: Đại lý</t>
  </si>
  <si>
    <t>23/05/2026</t>
  </si>
  <si>
    <t>001dc00002vjpsXAAQ</t>
  </si>
  <si>
    <t>DTM-13549</t>
  </si>
  <si>
    <t>Anh Nhã (Thuận Phát)</t>
  </si>
  <si>
    <t>0971454243</t>
  </si>
  <si>
    <t>Anh Nhã</t>
  </si>
  <si>
    <t>Huyện Đất Đỏ</t>
  </si>
  <si>
    <t>Xã Long Tân</t>
  </si>
  <si>
    <t>Cấp 2: Nhà xử lý chai/Thô</t>
  </si>
  <si>
    <t>001dc00002vOdxfAAC</t>
  </si>
  <si>
    <t>DTM-13548</t>
  </si>
  <si>
    <t>Anh Hoàn ( Cty Đồng Quê )</t>
  </si>
  <si>
    <t>09</t>
  </si>
  <si>
    <t>CHXD Nhà Bè 2, Đường tỉnh 993, Xã Đất Đỏ, Thành phố Hồ Chí Minh, Việt Nam</t>
  </si>
  <si>
    <t>001dc00002vOSe3AAG</t>
  </si>
  <si>
    <t>DTM-13547</t>
  </si>
  <si>
    <t>Anh Hồng Mỹ Tho</t>
  </si>
  <si>
    <t>913731612</t>
  </si>
  <si>
    <t>Anh Hồng</t>
  </si>
  <si>
    <t>Thành phố Mỹ Tho</t>
  </si>
  <si>
    <t>Xã Đạo Thạnh</t>
  </si>
  <si>
    <t>Phường Đạo Thạnh, Tỉnh Đồng Tháp, Việt Nam</t>
  </si>
  <si>
    <t>21/05/2026</t>
  </si>
  <si>
    <t>DTM-13545</t>
  </si>
  <si>
    <t>0939650945</t>
  </si>
  <si>
    <t>Huyện Châu Thành</t>
  </si>
  <si>
    <t>Thị trấn Châu Thành</t>
  </si>
  <si>
    <t>DTM-13544</t>
  </si>
  <si>
    <t>0969434143</t>
  </si>
  <si>
    <t>Huyện Tam Nông</t>
  </si>
  <si>
    <t>Thị trấn Tràm Chim</t>
  </si>
  <si>
    <t>Võ Văn Kiệt, Tràm Chim, Xã Tràm Chim, Tỉnh Đồng Tháp, Việt Nam</t>
  </si>
  <si>
    <t>20/05/2026</t>
  </si>
  <si>
    <t>DTM-13542</t>
  </si>
  <si>
    <t>0382024819</t>
  </si>
  <si>
    <t>Huyện Di Linh</t>
  </si>
  <si>
    <t>Xã Đinh Lạc</t>
  </si>
  <si>
    <t>001dc00002tnOA9AAM</t>
  </si>
  <si>
    <t>DTM-13539</t>
  </si>
  <si>
    <t>0904777795</t>
  </si>
  <si>
    <t>Thành phố Vĩnh Long</t>
  </si>
  <si>
    <t>Phường 9</t>
  </si>
  <si>
    <t>Phường Tân Ngãi, Tỉnh Vĩnh Long, Việt Nam</t>
  </si>
  <si>
    <t>19/05/2026</t>
  </si>
  <si>
    <t>001dc00002tldWsAAI</t>
  </si>
  <si>
    <t>DTM-13538</t>
  </si>
  <si>
    <t>Phương Sinh Biên Hòa rHD rPP</t>
  </si>
  <si>
    <t>0987018729</t>
  </si>
  <si>
    <t>Anh Sinh</t>
  </si>
  <si>
    <t>Thành phố Biên Hòa</t>
  </si>
  <si>
    <t>Phường Phước Tân</t>
  </si>
  <si>
    <t>03/06/2026</t>
  </si>
  <si>
    <t>DTM-13536</t>
  </si>
  <si>
    <t>HKD Trịnh Đình Đạt</t>
  </si>
  <si>
    <t>0961994969</t>
  </si>
  <si>
    <t>Huyện Ứng Hòa</t>
  </si>
  <si>
    <t>Xã Quảng Phú Cầu</t>
  </si>
  <si>
    <t>16/05/2026</t>
  </si>
  <si>
    <t>001dc00002rsBVDAA2</t>
  </si>
  <si>
    <t>DTM-13533</t>
  </si>
  <si>
    <t>Hộ kinh doanh Trần Văn Viễn</t>
  </si>
  <si>
    <t>0945231357</t>
  </si>
  <si>
    <t>Trần Văn Viễn</t>
  </si>
  <si>
    <t>Lê Thanh Thảo</t>
  </si>
  <si>
    <t>Thị xã Hương Thủy</t>
  </si>
  <si>
    <t>Phường Phú Bài</t>
  </si>
  <si>
    <t>Khu công nghiệp Phú Bài, Phường Phú Bài, Hương Thủy, Thành phố Huế, 52000, Việt Nam</t>
  </si>
  <si>
    <t>18/05/2026</t>
  </si>
  <si>
    <t>001dc00002rr20xAAA</t>
  </si>
  <si>
    <t>DTM-13532</t>
  </si>
  <si>
    <t>Lái chị Nga</t>
  </si>
  <si>
    <t>0334467678</t>
  </si>
  <si>
    <t>Huyện Đắk Tô</t>
  </si>
  <si>
    <t>Thị trấn Đắk Tô</t>
  </si>
  <si>
    <t>Khối 4, Đăk Tô, Xã Đăk Tô, Tỉnh Quảng Ngãi, Việt Nam</t>
  </si>
  <si>
    <t>001dc00002rqkwrAAA</t>
  </si>
  <si>
    <t>DTM-13531</t>
  </si>
  <si>
    <t>Lái anh Vũ</t>
  </si>
  <si>
    <t>0364743772</t>
  </si>
  <si>
    <t>Huyện Ngọc Hồi</t>
  </si>
  <si>
    <t>Thị trấn Plei Kần</t>
  </si>
  <si>
    <t>Đường Hùng Vương, Tổ dân phố 7, Thôn 4, Plei Kần, Xã Bờ Y, Tỉnh Quảng Ngãi, Việt Nam</t>
  </si>
  <si>
    <t>001dc00002rOpY7AAK</t>
  </si>
  <si>
    <t>DTM-13530</t>
  </si>
  <si>
    <t>Vựa chị Lợi</t>
  </si>
  <si>
    <t>0336328283</t>
  </si>
  <si>
    <t>Chị Lợi</t>
  </si>
  <si>
    <t>Quốc lộ 14 - Đường Hồ Chí Minh, Khối 8, Đăk Tô, Xã Đăk Tô, Tỉnh Quảng Ngãi, Việt Nam</t>
  </si>
  <si>
    <t>15/05/2026</t>
  </si>
  <si>
    <t>DTM-13529</t>
  </si>
  <si>
    <t>Kim Yến - Xuân Phú PET xá</t>
  </si>
  <si>
    <t>0979576756</t>
  </si>
  <si>
    <t>Huyện Xuân Lộc</t>
  </si>
  <si>
    <t>Xã Xuân Phú</t>
  </si>
  <si>
    <t>001dc00002rLXZJAA4</t>
  </si>
  <si>
    <t>DTM-13528</t>
  </si>
  <si>
    <t>NCC Kiến Trúc (Chi Nhánh 2)</t>
  </si>
  <si>
    <t>0766885514</t>
  </si>
  <si>
    <t>Huyện Lai Vung</t>
  </si>
  <si>
    <t>Xã Phong Hòa</t>
  </si>
  <si>
    <t>Quốc lộ 54, Xã Phong Hòa, Tỉnh Đồng Tháp, Việt Nam</t>
  </si>
  <si>
    <t>DTM-13527</t>
  </si>
  <si>
    <t>NHỰA LONG AN</t>
  </si>
  <si>
    <t>0908547883</t>
  </si>
  <si>
    <t>Duẩn</t>
  </si>
  <si>
    <t>Xã Đức Hòa Đông</t>
  </si>
  <si>
    <t>KCN Nam Thuận, Xã Mỹ Hạnh, Tỉnh Tây Ninh, Việt Nam</t>
  </si>
  <si>
    <t>001dc00002qsxP7AAI</t>
  </si>
  <si>
    <t>DTM-13525</t>
  </si>
  <si>
    <t>Lái cô Hà</t>
  </si>
  <si>
    <t>0357421579</t>
  </si>
  <si>
    <t>Cô Hà</t>
  </si>
  <si>
    <t>Thành phố Kon Tum</t>
  </si>
  <si>
    <t>Phường Quang Trung</t>
  </si>
  <si>
    <t>Quang Trung, Kon Tum, Phường Kon Tum, Tỉnh Quảng Ngãi, Việt Nam</t>
  </si>
  <si>
    <t>13/05/2026</t>
  </si>
  <si>
    <t>DTM-13524</t>
  </si>
  <si>
    <t>0907236736</t>
  </si>
  <si>
    <t>Thành phố Long Xuyên</t>
  </si>
  <si>
    <t>Phường Bình Đức</t>
  </si>
  <si>
    <t>001dc00002qpYVLAA2</t>
  </si>
  <si>
    <t>DTM-13523</t>
  </si>
  <si>
    <t>Anh Nhật Cao Lãnh</t>
  </si>
  <si>
    <t>0911045659</t>
  </si>
  <si>
    <t>Huyện Cao Lãnh</t>
  </si>
  <si>
    <t>Xã Ba Sao</t>
  </si>
  <si>
    <t>ĐT. 856, Xã Ba Sao, Tỉnh Đồng Tháp, Việt Nam</t>
  </si>
  <si>
    <t>12/05/2026</t>
  </si>
  <si>
    <t>001dc00002qLPyvAAG</t>
  </si>
  <si>
    <t>DTM-13471</t>
  </si>
  <si>
    <t>Anh Duy - RCS</t>
  </si>
  <si>
    <t>0929132139</t>
  </si>
  <si>
    <t>Huyện Bình Chánh</t>
  </si>
  <si>
    <t>Xã Vĩnh Lộc B</t>
  </si>
  <si>
    <t>Đường Rạch Cầu Suối, Xã Tân Vĩnh Lộc, Thành phố Hồ Chí Minh, 71821, Việt Nam</t>
  </si>
  <si>
    <t>11/05/2026</t>
  </si>
  <si>
    <t>001dc00002pqysvAAA</t>
  </si>
  <si>
    <t>DTM-13428</t>
  </si>
  <si>
    <t>Anh Khen Tam Nông</t>
  </si>
  <si>
    <t>0906915192</t>
  </si>
  <si>
    <t>Anh Khen</t>
  </si>
  <si>
    <t>Nguyễn Trãi, Tràm Chim, Xã Tràm Chim, Tỉnh Đồng Tháp, Việt Nam</t>
  </si>
  <si>
    <t>DTM-13426</t>
  </si>
  <si>
    <t>000000001</t>
  </si>
  <si>
    <t>Anh Khang</t>
  </si>
  <si>
    <t>Thị trấn Đức Hòa</t>
  </si>
  <si>
    <t>Khu Công nghiệp Liên Minh, Xã Đức Hòa, Tỉnh Tây Ninh, Việt Nam</t>
  </si>
  <si>
    <t>Thành phố Tây Ninh</t>
  </si>
  <si>
    <t>14/05/2026</t>
  </si>
  <si>
    <t>DTM-13417</t>
  </si>
  <si>
    <t>0901188918</t>
  </si>
  <si>
    <t>Huyện Mộc Hóa</t>
  </si>
  <si>
    <t>Xã Bình Hòa Tây</t>
  </si>
  <si>
    <t>Bình Phong Thạnh, Xã Mộc Hóa, Tỉnh Tây Ninh, Việt Nam</t>
  </si>
  <si>
    <t>06/05/2026</t>
  </si>
  <si>
    <t>DTM-13413</t>
  </si>
  <si>
    <t>0949712602</t>
  </si>
  <si>
    <t>Phường Long Bình</t>
  </si>
  <si>
    <t>05/05/2026</t>
  </si>
  <si>
    <t>001dc00002nAfpVAAS</t>
  </si>
  <si>
    <t>DTM-13410</t>
  </si>
  <si>
    <t>0966182918</t>
  </si>
  <si>
    <t>Phường Tân Hòa</t>
  </si>
  <si>
    <t>001dc00002n9qoaAAA</t>
  </si>
  <si>
    <t>DTM-13407</t>
  </si>
  <si>
    <t>0768145972</t>
  </si>
  <si>
    <t>Huyện Long Hồ</t>
  </si>
  <si>
    <t>Xã Tân Hạnh</t>
  </si>
  <si>
    <t>DTM-13399</t>
  </si>
  <si>
    <t>0396132769</t>
  </si>
  <si>
    <t>Huyện Trần Đề</t>
  </si>
  <si>
    <t>Xã Tài Văn</t>
  </si>
  <si>
    <t>ĐT. 934, Xã Tài Văn, Thành phố Cần Thơ, Việt Nam</t>
  </si>
  <si>
    <t>29/04/2026</t>
  </si>
  <si>
    <t>DTM-13390</t>
  </si>
  <si>
    <t>0775146331</t>
  </si>
  <si>
    <t>Xã Trung An</t>
  </si>
  <si>
    <t>28/04/2026</t>
  </si>
  <si>
    <t>001dc00002kQeBBAA0</t>
  </si>
  <si>
    <t>DTM-13389</t>
  </si>
  <si>
    <t>Phôi Công Ty TNHH Sản Xuất Nhựa Cường Thịnh</t>
  </si>
  <si>
    <t>0908053440</t>
  </si>
  <si>
    <t>Anh Tuấn - Chú Trung</t>
  </si>
  <si>
    <t>Quận Bình Tân</t>
  </si>
  <si>
    <t>Phường Bình Trị Đông A</t>
  </si>
  <si>
    <t>Cấp 0: Nhà máy tái chế</t>
  </si>
  <si>
    <t>DTM-13378</t>
  </si>
  <si>
    <t>Anh Tùng - Xuân Bắc PET xá</t>
  </si>
  <si>
    <t>0344246240</t>
  </si>
  <si>
    <t>Xã Xuân Bắc</t>
  </si>
  <si>
    <t>Ấp 3B, Xã Xuân Bắc, Tỉnh Đồng Nai, Việt Nam</t>
  </si>
  <si>
    <t>21/04/2026</t>
  </si>
  <si>
    <t>DTM-13376</t>
  </si>
  <si>
    <t>0963645912</t>
  </si>
  <si>
    <t>Xã Long Hưng</t>
  </si>
  <si>
    <t>16/04/2026</t>
  </si>
  <si>
    <t>001dc00002ePq6cAAC</t>
  </si>
  <si>
    <t>DTM-13364</t>
  </si>
  <si>
    <t>Vựa Thanh Liêm</t>
  </si>
  <si>
    <t>0909629762</t>
  </si>
  <si>
    <t>Khu Công nghiệp Hải Sơn, Đức Hòa, Xã Đức Hòa, Tỉnh Tây Ninh, Việt Nam</t>
  </si>
  <si>
    <t>09/04/2026</t>
  </si>
  <si>
    <t>DTM-13346</t>
  </si>
  <si>
    <t>Vựa phế liệu Kiều Oanh</t>
  </si>
  <si>
    <t>0862466400</t>
  </si>
  <si>
    <t>Thị trấn Long Hồ</t>
  </si>
  <si>
    <t>Long Hồ, Xã Long Hồ, Tỉnh Vĩnh Long, Việt Nam</t>
  </si>
  <si>
    <t>001dc00002bbzURAAY</t>
  </si>
  <si>
    <t>DTM-13345</t>
  </si>
  <si>
    <t>Chị Hiệp</t>
  </si>
  <si>
    <t>0965608669</t>
  </si>
  <si>
    <t>Phường Ngô Mây</t>
  </si>
  <si>
    <t>Trung Tín, Phường Đăk Cấm, Tỉnh Quảng Ngãi, Việt Nam</t>
  </si>
  <si>
    <t>001dc00002bCOHxAAO</t>
  </si>
  <si>
    <t>DTM-13342</t>
  </si>
  <si>
    <t>Vựa Chị Hạnh</t>
  </si>
  <si>
    <t>0977024426</t>
  </si>
  <si>
    <t>Phường Duy Tân</t>
  </si>
  <si>
    <t>Đường Phan Đình Phùng, Trung Tín, Phường Đăk Cấm, Tỉnh Quảng Ngãi, Việt Nam</t>
  </si>
  <si>
    <t>08/04/2026</t>
  </si>
  <si>
    <t>001dc00002b9D2vAAE</t>
  </si>
  <si>
    <t>DTM-13340</t>
  </si>
  <si>
    <t>NCC Lý Tâm</t>
  </si>
  <si>
    <t>039243488</t>
  </si>
  <si>
    <t>Anh Hoàn</t>
  </si>
  <si>
    <t>Nguyễn Thị Thanh</t>
  </si>
  <si>
    <t>Huyện Hưng Hà</t>
  </si>
  <si>
    <t>Xã Tân Hòa</t>
  </si>
  <si>
    <t>DTM-13339</t>
  </si>
  <si>
    <t>0984185227</t>
  </si>
  <si>
    <t>Huyện Thạnh Phú</t>
  </si>
  <si>
    <t>Thị trấn Thạnh Phú</t>
  </si>
  <si>
    <t>Đồng Văn Dẫn, Thạnh Phú, Xã Thạnh Phú, Tỉnh Vĩnh Long, Việt Nam</t>
  </si>
  <si>
    <t>07/04/2026</t>
  </si>
  <si>
    <t>DTM-13336</t>
  </si>
  <si>
    <t>0387921081</t>
  </si>
  <si>
    <t>001dc00002ahDKPAA2</t>
  </si>
  <si>
    <t>DTM-13335</t>
  </si>
  <si>
    <t>Trạm MRF - Q7</t>
  </si>
  <si>
    <t>0932007910</t>
  </si>
  <si>
    <t>Quận 7</t>
  </si>
  <si>
    <t>Phường Tân Phú</t>
  </si>
  <si>
    <t>Phường Tân Mỹ, Thành phố Hồ Chí Minh, 71800, Việt Nam</t>
  </si>
  <si>
    <t>DTM-13328</t>
  </si>
  <si>
    <t>0939929411</t>
  </si>
  <si>
    <t>Huyện Chợ Mới</t>
  </si>
  <si>
    <t>Xã Mỹ An</t>
  </si>
  <si>
    <t>04/04/2026</t>
  </si>
  <si>
    <t>001dc00002ZMgrRAAT</t>
  </si>
  <si>
    <t>DTM-13325</t>
  </si>
  <si>
    <t>Lái anh Tuyên</t>
  </si>
  <si>
    <t>0987021117</t>
  </si>
  <si>
    <t>Anh Tuyên</t>
  </si>
  <si>
    <t>Huyện Tư Nghĩa</t>
  </si>
  <si>
    <t>Xã Nghĩa Lâm</t>
  </si>
  <si>
    <t>Đường Quảng Ngãi – Thạch Nham, Xã Trà Giang, Tỉnh Quảng Ngãi, Việt Nam</t>
  </si>
  <si>
    <t>23/04/2026</t>
  </si>
  <si>
    <t>001dc00002ZLLM4AAP</t>
  </si>
  <si>
    <t>DTM-13324</t>
  </si>
  <si>
    <t>Hoàng Yến</t>
  </si>
  <si>
    <t>0938060498</t>
  </si>
  <si>
    <t>Chị Vy</t>
  </si>
  <si>
    <t>Xã Tân Thành</t>
  </si>
  <si>
    <t>ĐT. 851, Rạch Chùa, Ấp Tân Lợi, Xã Lai Vung, Tỉnh Đồng Tháp, Việt Nam</t>
  </si>
  <si>
    <t>02/04/2026</t>
  </si>
  <si>
    <t>001dc00002YTrVlAAL</t>
  </si>
  <si>
    <t>DTM-13322</t>
  </si>
  <si>
    <t>Đại Hồng Phúc ( kho hàng) - TL2</t>
  </si>
  <si>
    <t>0903941464</t>
  </si>
  <si>
    <t>Huyện Củ Chi</t>
  </si>
  <si>
    <t>Xã Phước Vĩnh An</t>
  </si>
  <si>
    <t>Xã Củ Chi, Thành phố Hồ Chí Minh, 75500, Việt Nam</t>
  </si>
  <si>
    <t>01/04/2026</t>
  </si>
  <si>
    <t>DTM-13319</t>
  </si>
  <si>
    <t>0788953740</t>
  </si>
  <si>
    <t>001dc00002Xw5BOAAZ</t>
  </si>
  <si>
    <t>DTM-13317</t>
  </si>
  <si>
    <t>Chị Thủy - BL</t>
  </si>
  <si>
    <t>0906853220</t>
  </si>
  <si>
    <t>Quận Tân Phú</t>
  </si>
  <si>
    <t>Phường Phú Thọ Hòa</t>
  </si>
  <si>
    <t>Hẻm 516 Bình Long, Khu phố 15, Phường Phú Thọ Hòa, Thành phố Hồ Chí Minh, 72011, Việt Nam</t>
  </si>
  <si>
    <t>001dc00002XvEYUAA3</t>
  </si>
  <si>
    <t>DTM-13316</t>
  </si>
  <si>
    <t>0971700629</t>
  </si>
  <si>
    <t>Mr Hiếu</t>
  </si>
  <si>
    <t>Thành phố Bến Cát</t>
  </si>
  <si>
    <t>Phường Chánh Phú Hòa</t>
  </si>
  <si>
    <t>Đường Đoàn Thị Liên, Khu phố 3, Phường Chánh Phú Hòa, Thành phố Hồ Chí Minh, 75409, Việt Nam</t>
  </si>
  <si>
    <t>30/03/2026</t>
  </si>
  <si>
    <t>DTM-13314</t>
  </si>
  <si>
    <t>0934122130</t>
  </si>
  <si>
    <t>Xã Long Định</t>
  </si>
  <si>
    <t>26/03/2026</t>
  </si>
  <si>
    <t>001dc00002VG2xRAAT</t>
  </si>
  <si>
    <t>DTM-13312</t>
  </si>
  <si>
    <t>0816293216</t>
  </si>
  <si>
    <t>Huyện Trà Cú</t>
  </si>
  <si>
    <t>Xã An Quảng Hữu</t>
  </si>
  <si>
    <t>27/03/2026</t>
  </si>
  <si>
    <t>001dc00002UknQRAAZ</t>
  </si>
  <si>
    <t>DTM-13311</t>
  </si>
  <si>
    <t>Anh Tuân _ Anh Hoàng - KTU</t>
  </si>
  <si>
    <t>0787725866</t>
  </si>
  <si>
    <t>Anh Tuân</t>
  </si>
  <si>
    <t>Kinh Trung ương, Xã Tân Vĩnh Lộc, Thành phố Hồ Chí Minh, 71821, Việt Nam</t>
  </si>
  <si>
    <t>24/03/2026</t>
  </si>
  <si>
    <t>001dc00002UCRjhAAH</t>
  </si>
  <si>
    <t>DTM-13306</t>
  </si>
  <si>
    <t>Cô Toan</t>
  </si>
  <si>
    <t>0393114170</t>
  </si>
  <si>
    <t>Thị xã Đức Phổ</t>
  </si>
  <si>
    <t>Phường Phổ Thạnh</t>
  </si>
  <si>
    <t>La Vân, Phường Sa Huỳnh, Tỉnh Quảng Ngãi, Việt Nam</t>
  </si>
  <si>
    <t>DTM-13305</t>
  </si>
  <si>
    <t>Phế Liệu Thành Đạt</t>
  </si>
  <si>
    <t>0368647673</t>
  </si>
  <si>
    <t>Quốc lộ 60, Xã Lưu Nghiệp Anh, Tỉnh Vĩnh Long, Việt Nam</t>
  </si>
  <si>
    <t>19/03/2026</t>
  </si>
  <si>
    <t>DTM-13301</t>
  </si>
  <si>
    <t>0836363234</t>
  </si>
  <si>
    <t>Phường 5</t>
  </si>
  <si>
    <t>Phường Thanh Đức, Tỉnh Vĩnh Long, 85100, Việt Nam</t>
  </si>
  <si>
    <t>DTM-13295</t>
  </si>
  <si>
    <t>0909735844</t>
  </si>
  <si>
    <t>Anh Nhàn</t>
  </si>
  <si>
    <t>Phường Long Châu, Vĩnh Long, Tỉnh Vĩnh Long, 85040, Việt Nam</t>
  </si>
  <si>
    <t>12/03/2026</t>
  </si>
  <si>
    <t>001dc00002Oz2UHAAZ</t>
  </si>
  <si>
    <t>DTM-13294</t>
  </si>
  <si>
    <t>ALUCYCLE</t>
  </si>
  <si>
    <t>0909180844</t>
  </si>
  <si>
    <t>Trần Ngọc Hải</t>
  </si>
  <si>
    <t>Phường Sơn Kỳ</t>
  </si>
  <si>
    <t>E, Lối vào xe gắn máy, Phường Tân Sơn Nhì, Thành phố Hồ Chí Minh, 72011, Việt Nam</t>
  </si>
  <si>
    <t>DTM-13293</t>
  </si>
  <si>
    <t>0918219930</t>
  </si>
  <si>
    <t>Huyện Bình Đại</t>
  </si>
  <si>
    <t>Thị trấn Bình Đại</t>
  </si>
  <si>
    <t>26/02/2026</t>
  </si>
  <si>
    <t>001dc00002J6M6kAAF</t>
  </si>
  <si>
    <t>DTM-13283</t>
  </si>
  <si>
    <t>Anh Liêm - LDC</t>
  </si>
  <si>
    <t>093 825 1323</t>
  </si>
  <si>
    <t>Phường Tân Tạo</t>
  </si>
  <si>
    <t>242/28, Hẻm 242 Lê Đình Cẩn, Phường Tân Tạo, Thành phố Hồ Chí Minh, 73118, Việt Nam</t>
  </si>
  <si>
    <t>DTM-13276</t>
  </si>
  <si>
    <t>0708157179</t>
  </si>
  <si>
    <t>Huyện Tân Phước</t>
  </si>
  <si>
    <t>Xã Tân Lập 1</t>
  </si>
  <si>
    <t>04/02/2026</t>
  </si>
  <si>
    <t>001dc000029PpZ2AAK</t>
  </si>
  <si>
    <t>DTM-13273</t>
  </si>
  <si>
    <t>0907571339</t>
  </si>
  <si>
    <t>Huyện Bình Tân</t>
  </si>
  <si>
    <t>Xã Thành Lợi</t>
  </si>
  <si>
    <t>Đường 3 Tháng 2, Tân Quới, Xã Tân Quới, Tỉnh Vĩnh Long, 94108, Việt Nam</t>
  </si>
  <si>
    <t>001dc000029Nk5aAAC</t>
  </si>
  <si>
    <t>DTM-13270</t>
  </si>
  <si>
    <t>Văn Phòng Yu Shin HCM</t>
  </si>
  <si>
    <t>0908992485</t>
  </si>
  <si>
    <t>Chị Lan admin</t>
  </si>
  <si>
    <t>M Building, 9, Bertrand Russell, Phường Tân Mỹ, Thành phố Hồ Chí Minh, 72915, Việt Nam</t>
  </si>
  <si>
    <t>DTM-13263</t>
  </si>
  <si>
    <t>0904820137</t>
  </si>
  <si>
    <t>Thị trấn Tân Quới</t>
  </si>
  <si>
    <t>Đường 3 Tháng 2, Tân Quới, Xã Tân Quới, Tỉnh Vĩnh Long, Việt Nam</t>
  </si>
  <si>
    <t>30/01/2026</t>
  </si>
  <si>
    <t>001dc000025ioJmAAI</t>
  </si>
  <si>
    <t>DTM-13257</t>
  </si>
  <si>
    <t>Vựa chị Thương</t>
  </si>
  <si>
    <t>0976975923</t>
  </si>
  <si>
    <t>Huyện Thăng Bình</t>
  </si>
  <si>
    <t>Xã Bình Nguyên</t>
  </si>
  <si>
    <t>Quốc lộ 1, Xã Thăng Bình, Thành phố Đà Nẵng, 05103, Việt Nam</t>
  </si>
  <si>
    <t>23/01/2026</t>
  </si>
  <si>
    <t>001dc0000245qQsAAI</t>
  </si>
  <si>
    <t>DTM-13254</t>
  </si>
  <si>
    <t>Vựa anh Vỹ</t>
  </si>
  <si>
    <t>0963731757</t>
  </si>
  <si>
    <t>Anh Vỹ</t>
  </si>
  <si>
    <t>Thành phố Tam Kỳ</t>
  </si>
  <si>
    <t>Phường Hoà Thuận</t>
  </si>
  <si>
    <t>Hà Huy Tập, Phường Bàn Thạch, Thành phố Đà Nẵng, Việt Nam</t>
  </si>
  <si>
    <t>001dc0000242A6SAAU</t>
  </si>
  <si>
    <t>DTM-13253</t>
  </si>
  <si>
    <t>Vựa anh Lộc</t>
  </si>
  <si>
    <t>0905889610</t>
  </si>
  <si>
    <t>Huyện Duy Xuyên</t>
  </si>
  <si>
    <t>Thị trấn Nam Phước</t>
  </si>
  <si>
    <t>Đường Trương Chí Cương, Xã Nam Phước, Thành phố Đà Nẵng, 51506, Việt Nam</t>
  </si>
  <si>
    <t>001dc0000241prbAAA</t>
  </si>
  <si>
    <t>DTM-13251</t>
  </si>
  <si>
    <t>Vựa chú Quý</t>
  </si>
  <si>
    <t>0905010729</t>
  </si>
  <si>
    <t>Chú Quý</t>
  </si>
  <si>
    <t>Xã Duy Châu</t>
  </si>
  <si>
    <t>Quốc lộ 14H, Xã Thu Bồn, Thành phố Đà Nẵng, Việt Nam</t>
  </si>
  <si>
    <t>001dc0000241b3pAAA</t>
  </si>
  <si>
    <t>DTM-13249</t>
  </si>
  <si>
    <t>Vựa chị Lệ</t>
  </si>
  <si>
    <t>0345921125</t>
  </si>
  <si>
    <t>001dc000023cVXtAAM</t>
  </si>
  <si>
    <t>DTM-13248</t>
  </si>
  <si>
    <t>Vựa cô Anh</t>
  </si>
  <si>
    <t>0392627312</t>
  </si>
  <si>
    <t>Cô Anh</t>
  </si>
  <si>
    <t>Huyện Đại Lộc</t>
  </si>
  <si>
    <t>Xã Đại Thắng</t>
  </si>
  <si>
    <t>Xã Phú Thuận, Thành phố Đà Nẵng, Việt Nam</t>
  </si>
  <si>
    <t>001dc000023b6RtAAI</t>
  </si>
  <si>
    <t>DTM-13246</t>
  </si>
  <si>
    <t>Vựa anh Cường</t>
  </si>
  <si>
    <t>0909115283</t>
  </si>
  <si>
    <t>Xã Đại Phong</t>
  </si>
  <si>
    <t>Đường tỉnh 609C, Xã Vu Gia, Thành phố Đà Nẵng, Việt Nam</t>
  </si>
  <si>
    <t>22/01/2026</t>
  </si>
  <si>
    <t>001dc000023XE7uAAG</t>
  </si>
  <si>
    <t>DTM-13245</t>
  </si>
  <si>
    <t>Vựa chị Thư</t>
  </si>
  <si>
    <t>0932982417</t>
  </si>
  <si>
    <t>Chị Thư</t>
  </si>
  <si>
    <t>Xã Đại An</t>
  </si>
  <si>
    <t>Đường tỉnh 609C, Xã Đại Lộc, Thành phố Đà Nẵng, Việt Nam</t>
  </si>
  <si>
    <t>001dc000023WaVTAA0</t>
  </si>
  <si>
    <t>DTM-13244</t>
  </si>
  <si>
    <t>Vựa Anh Minh</t>
  </si>
  <si>
    <t>0792373452</t>
  </si>
  <si>
    <t>Xã Đại Nghĩa</t>
  </si>
  <si>
    <t>Đường tỉnh 609, Xã Đại Lộc, Thành phố Đà Nẵng, Việt Nam</t>
  </si>
  <si>
    <t>001dc0000237FQzAAM</t>
  </si>
  <si>
    <t>DTM-13242</t>
  </si>
  <si>
    <t>Lái chú Sỹ</t>
  </si>
  <si>
    <t>0905022736</t>
  </si>
  <si>
    <t>Chú Sỹ</t>
  </si>
  <si>
    <t>Thị xã Điện Bàn</t>
  </si>
  <si>
    <t>Phường Điện Minh</t>
  </si>
  <si>
    <t>Phường An Thắng, Thành phố Đà Nẵng, Việt Nam</t>
  </si>
  <si>
    <t>21/01/2026</t>
  </si>
  <si>
    <t>001dc0000236vnFAAQ</t>
  </si>
  <si>
    <t>DTM-13240</t>
  </si>
  <si>
    <t>Vựa cô Trinh</t>
  </si>
  <si>
    <t>0905774325</t>
  </si>
  <si>
    <t>Cô Trinh</t>
  </si>
  <si>
    <t>Phường Điện An</t>
  </si>
  <si>
    <t>Đường Trần Quý Cáp, Phường An Thắng, Thành phố Đà Nẵng, Việt Nam</t>
  </si>
  <si>
    <t>001dc0000233w4jAAA</t>
  </si>
  <si>
    <t>DTM-13238</t>
  </si>
  <si>
    <t>Vựa chị Hà</t>
  </si>
  <si>
    <t>0354413932</t>
  </si>
  <si>
    <t>Huyện Quế Sơn</t>
  </si>
  <si>
    <t>Thị trấn Hương An</t>
  </si>
  <si>
    <t>Phan Châu Trinh, Xã Xuân Phú, Thành phố Đà Nẵng, 05103, Việt Nam</t>
  </si>
  <si>
    <t>001dc000021I18wAAC</t>
  </si>
  <si>
    <t>DTM-13232</t>
  </si>
  <si>
    <t>Chị Hồng - KTU</t>
  </si>
  <si>
    <t>093816765</t>
  </si>
  <si>
    <t>Xã Tân Vĩnh Lộc, Thành phố Hồ Chí Minh, 71821, Việt Nam</t>
  </si>
  <si>
    <t>14/01/2026</t>
  </si>
  <si>
    <t>001dc00001zX5wYAAS</t>
  </si>
  <si>
    <t>DTM-13230</t>
  </si>
  <si>
    <t>Anh Thành</t>
  </si>
  <si>
    <t>0944537847</t>
  </si>
  <si>
    <t>Huyện Ea Súp</t>
  </si>
  <si>
    <t>Xã Ea Rốk</t>
  </si>
  <si>
    <t>Thôn 10, Xã Ea Rốk, Tỉnh Đắk Lắk, Việt Nam</t>
  </si>
  <si>
    <t>10/02/2026</t>
  </si>
  <si>
    <t>DTM-13221</t>
  </si>
  <si>
    <t>0327043339</t>
  </si>
  <si>
    <t>Huyện Tháp Mười</t>
  </si>
  <si>
    <t>Xã Đốc Binh Kiều</t>
  </si>
  <si>
    <t>Xã Đốc Binh Kiều, Tỉnh Đồng Tháp, Việt Nam</t>
  </si>
  <si>
    <t>07/01/2026</t>
  </si>
  <si>
    <t>DTM-13211</t>
  </si>
  <si>
    <t>0346997455</t>
  </si>
  <si>
    <t>Anh Trung - Chị Lan Anh</t>
  </si>
  <si>
    <t>Thị trấn Mỹ Thọ</t>
  </si>
  <si>
    <t>Mỹ Thọ, Xã Mỹ Thọ, Tỉnh Đồng Tháp, Việt Nam</t>
  </si>
  <si>
    <t>06/01/2026</t>
  </si>
  <si>
    <t>001dc00001war3tAAA</t>
  </si>
  <si>
    <t>DTM-13205</t>
  </si>
  <si>
    <t>Anh Phát Cai Lậy</t>
  </si>
  <si>
    <t>0367197518</t>
  </si>
  <si>
    <t>Anh Phát</t>
  </si>
  <si>
    <t>Huyện Cai Lậy</t>
  </si>
  <si>
    <t>Thị trấn Bình Phú</t>
  </si>
  <si>
    <t>31/03/2026</t>
  </si>
  <si>
    <t>DTM-13201</t>
  </si>
  <si>
    <t>0368181492</t>
  </si>
  <si>
    <t>Xã An Bình, Tỉnh Vĩnh Long, Việt Nam</t>
  </si>
  <si>
    <t>DTM-13198</t>
  </si>
  <si>
    <t>0332465539</t>
  </si>
  <si>
    <t>Quốc lộ 1 - Đường tránh TX. Cai Lậy, Bình Phú, Xã Bình Phú, Tỉnh Đồng Tháp, Việt Nam</t>
  </si>
  <si>
    <t>29/12/2025</t>
  </si>
  <si>
    <t>001dc00001tak4BAAQ</t>
  </si>
  <si>
    <t>DTM-13190</t>
  </si>
  <si>
    <t>Anh Sâm (kho thuê) - NCP</t>
  </si>
  <si>
    <t>0918883449</t>
  </si>
  <si>
    <t>Anh Sâm</t>
  </si>
  <si>
    <t>Xã Tân Kiên</t>
  </si>
  <si>
    <t>Đường Bông Văn Dìa, Xã Tân Nhựt, Thành phố Hồ Chí Minh, 71959, Việt Nam</t>
  </si>
  <si>
    <t>DTM-13188</t>
  </si>
  <si>
    <t>0398496577</t>
  </si>
  <si>
    <t>Huyện Bến Lức</t>
  </si>
  <si>
    <t>Xã Lương Hòa</t>
  </si>
  <si>
    <t>Xã Lương Hòa, Tỉnh Tây Ninh, Việt Nam</t>
  </si>
  <si>
    <t>26/12/2025</t>
  </si>
  <si>
    <t>001dc00001sVp1pAAC</t>
  </si>
  <si>
    <t>DTM-13186</t>
  </si>
  <si>
    <t>Ncc chị Thảo</t>
  </si>
  <si>
    <t>0388712887</t>
  </si>
  <si>
    <t>Huyện Mộ Đức</t>
  </si>
  <si>
    <t>Thị trấn Mộ Đức</t>
  </si>
  <si>
    <t>Mộ Đức, Xã Mộ Đức, Tỉnh Quảng Ngãi, Việt Nam</t>
  </si>
  <si>
    <t>24/01/2026</t>
  </si>
  <si>
    <t>DTM-13184</t>
  </si>
  <si>
    <t>0865547530</t>
  </si>
  <si>
    <t>Chị Tím</t>
  </si>
  <si>
    <t>Huyện Tri Tôn</t>
  </si>
  <si>
    <t>Thị trấn Tri Tôn</t>
  </si>
  <si>
    <t>Tỉnh Lộ 943, Xã Cô Tô, Tỉnh An Giang, Việt Nam</t>
  </si>
  <si>
    <t>23/12/2025</t>
  </si>
  <si>
    <t>001dc00001r8UoJAAU</t>
  </si>
  <si>
    <t>DTM-13178</t>
  </si>
  <si>
    <t>Anh Nam Trảng Bom Pet Xá</t>
  </si>
  <si>
    <t>0963662702</t>
  </si>
  <si>
    <t>Huyện Trảng Bom</t>
  </si>
  <si>
    <t>Xã Bắc Sơn</t>
  </si>
  <si>
    <t>Phú Sơn, Xã Bình Minh, Tỉnh Đồng Nai, 71000, Việt Nam</t>
  </si>
  <si>
    <t>DTM-13086</t>
  </si>
  <si>
    <t>0983399552</t>
  </si>
  <si>
    <t>Huyện Gò Dầu</t>
  </si>
  <si>
    <t>Thị trấn Gò Dầu</t>
  </si>
  <si>
    <t>Huỳnh Thúc Kháng, Phường Gò Dầu, Tỉnh Tây Ninh, Việt Nam</t>
  </si>
  <si>
    <t>05/02/2026</t>
  </si>
  <si>
    <t>DTM-12944</t>
  </si>
  <si>
    <t>HỘ KINH DOANH CƠ SỞ THU MUA PHẾ LIỆU NHÂN DUYÊN</t>
  </si>
  <si>
    <t>0377586353</t>
  </si>
  <si>
    <t>Xã Thanh Mỹ</t>
  </si>
  <si>
    <t>DTM-12931</t>
  </si>
  <si>
    <t>Tiêu Văn Tựu (Xuân Lộc) PET xá</t>
  </si>
  <si>
    <t>0338100122</t>
  </si>
  <si>
    <t>Anh Tựu</t>
  </si>
  <si>
    <t>Xã Xuân Thọ</t>
  </si>
  <si>
    <t>Thọ Trung, Xã Xuân Lộc, Tỉnh Đồng Nai, 76615, Việt Nam</t>
  </si>
  <si>
    <t>DTM-12914</t>
  </si>
  <si>
    <t>Anh Phước - Ql62</t>
  </si>
  <si>
    <t>0333227889</t>
  </si>
  <si>
    <t>Xã Tân Lập</t>
  </si>
  <si>
    <t>Quốc lộ 62, Xã Mộc Hóa, Tỉnh Tây Ninh, Việt Nam</t>
  </si>
  <si>
    <t>001dc00001iCv2HAAS</t>
  </si>
  <si>
    <t>DTM-12909</t>
  </si>
  <si>
    <t>Anh Tư Sg Xanh - Tvg</t>
  </si>
  <si>
    <t>0933373793</t>
  </si>
  <si>
    <t>Nguyễn Văn Cự, Phường Tân Tạo, Thành phố Hồ Chí Minh, 71959, Việt Nam</t>
  </si>
  <si>
    <t>001dc00001hCujWAAS</t>
  </si>
  <si>
    <t>DTM-12904</t>
  </si>
  <si>
    <t>0946995957</t>
  </si>
  <si>
    <t>Huyện Cái Nước</t>
  </si>
  <si>
    <t>Xã Lương Thế Trân</t>
  </si>
  <si>
    <t>Quốc lộ 1, Xã Lương Thế Trân, Tỉnh Cà Mau, Việt Nam</t>
  </si>
  <si>
    <t>001dc00001gluVtAAI</t>
  </si>
  <si>
    <t>DTM-12899</t>
  </si>
  <si>
    <t>Tiến Đạt (Chị Thủy) - Thủ Thừa</t>
  </si>
  <si>
    <t>0946411938</t>
  </si>
  <si>
    <t>Anh Đạt - Chị Thủy</t>
  </si>
  <si>
    <t>Huyện Thủ Thừa</t>
  </si>
  <si>
    <t>Xã Bình Thạnh</t>
  </si>
  <si>
    <t>Đường Đỗ Trình Thoại, Tân An, Xã Thủ Thừa, Tỉnh Tây Ninh, Việt Nam</t>
  </si>
  <si>
    <t>07/05/2026</t>
  </si>
  <si>
    <t>DTM-12885</t>
  </si>
  <si>
    <t>HKD Vũ Thị Miến</t>
  </si>
  <si>
    <t>0932653689</t>
  </si>
  <si>
    <t>Huyện Long Điền</t>
  </si>
  <si>
    <t>Xã Phước Hưng</t>
  </si>
  <si>
    <t>Xã Long Hải, Thành phố Hồ Chí Minh, Việt Nam</t>
  </si>
  <si>
    <t>001dc00001fwpGXAAY</t>
  </si>
  <si>
    <t>DTM-12873</t>
  </si>
  <si>
    <t>Noel</t>
  </si>
  <si>
    <t>0914701212</t>
  </si>
  <si>
    <t>Huyện Phụng Hiệp</t>
  </si>
  <si>
    <t>Thị trấn Cây Dương</t>
  </si>
  <si>
    <t>Ba Mươi Tháng Tư, Xã Hiệp Hưng, Thành phố Cần Thơ, Việt Nam</t>
  </si>
  <si>
    <t>14/03/2026</t>
  </si>
  <si>
    <t>DTM-11803</t>
  </si>
  <si>
    <t>HKD Chung Bữu Lộc</t>
  </si>
  <si>
    <t>0356628977</t>
  </si>
  <si>
    <t>Huyện Ba Tri</t>
  </si>
  <si>
    <t>Xã Vĩnh Hòa</t>
  </si>
  <si>
    <t>Đường Số 8, Ba Tri, Xã Ba Tri, Tỉnh Vĩnh Long, Việt Nam</t>
  </si>
  <si>
    <t>08/01/2026</t>
  </si>
  <si>
    <t>DTM-11802</t>
  </si>
  <si>
    <t>0932199651</t>
  </si>
  <si>
    <t>Xã Vang Quới Tây</t>
  </si>
  <si>
    <t>Xã Phú Thuận, Tỉnh Vĩnh Long, 86200, Việt Nam</t>
  </si>
  <si>
    <t>Xã Lộc Thuận</t>
  </si>
  <si>
    <t>001dc00001eDFmVAAW</t>
  </si>
  <si>
    <t>DTM-11784</t>
  </si>
  <si>
    <t>0974513976</t>
  </si>
  <si>
    <t>Đỗ Minh Trí</t>
  </si>
  <si>
    <t>Huyện Giang Thành</t>
  </si>
  <si>
    <t>Xã Vĩnh Điều</t>
  </si>
  <si>
    <t>QL. N1, Mới, Xã Vĩnh Điều, Tỉnh An Giang, Việt Nam</t>
  </si>
  <si>
    <t>05/01/2026</t>
  </si>
  <si>
    <t>DTM-11783</t>
  </si>
  <si>
    <t>Anh Khiêm Thủ Thừa</t>
  </si>
  <si>
    <t>0788756514</t>
  </si>
  <si>
    <t>Lưu Hồng Nhung</t>
  </si>
  <si>
    <t>Xã Bình An</t>
  </si>
  <si>
    <t>Xã Nhựt Tảo, Tỉnh Tây Ninh, Việt Nam</t>
  </si>
  <si>
    <t>04/03/2026</t>
  </si>
  <si>
    <t>DTM-11781</t>
  </si>
  <si>
    <t>0333816163</t>
  </si>
  <si>
    <t>Xã Nhựt Chánh</t>
  </si>
  <si>
    <t>ĐT. 834, Thủ Thừa, Xã Thủ Thừa, Tỉnh Tây Ninh, Việt Nam</t>
  </si>
  <si>
    <t>001dc00001eDQegAAG</t>
  </si>
  <si>
    <t>DTM-11780</t>
  </si>
  <si>
    <t>Ve Chai - Bến Lức</t>
  </si>
  <si>
    <t>0353266944</t>
  </si>
  <si>
    <t>Ve chai</t>
  </si>
  <si>
    <t>Xã Bình Đức, Tỉnh Tây Ninh, 85000, Việt Nam</t>
  </si>
  <si>
    <t>DTM-11779</t>
  </si>
  <si>
    <t>0368377112</t>
  </si>
  <si>
    <t>Thành phố Tân Uyên</t>
  </si>
  <si>
    <t>Phường Uyên Hưng</t>
  </si>
  <si>
    <t>Nha máy casumina Tân Uyên, Đường tỉnh 747B, Phường Tân Uyên, Thành phố Hồ Chí Minh, Việt Nam</t>
  </si>
  <si>
    <t>Ngưng giao dịch</t>
  </si>
  <si>
    <t>001dc00001dsuCjAAI</t>
  </si>
  <si>
    <t>DTM-11768</t>
  </si>
  <si>
    <t>Thanh Nga Tn</t>
  </si>
  <si>
    <t>0976272787</t>
  </si>
  <si>
    <t>Thanh Nga</t>
  </si>
  <si>
    <t>Phường Hiệp Ninh</t>
  </si>
  <si>
    <t>Nguyễn Hữu Thọ, Tây Ninh, Phường Tân Ninh, Tỉnh Tây Ninh, 80606, Việt Nam</t>
  </si>
  <si>
    <t>DTM-11687</t>
  </si>
  <si>
    <t>0354457936</t>
  </si>
  <si>
    <t>Huyện Kiên Lương</t>
  </si>
  <si>
    <t>Xã Hòa Điền</t>
  </si>
  <si>
    <t>Quốc lộ 80, Lung Lớn, Xã Hòa Điền, Tỉnh An Giang, Việt Nam</t>
  </si>
  <si>
    <t>20/03/2026</t>
  </si>
  <si>
    <t>001dc00001drREPAA2</t>
  </si>
  <si>
    <t>DTM-11685</t>
  </si>
  <si>
    <t>Chị Liên Gia Lai</t>
  </si>
  <si>
    <t>0979144249</t>
  </si>
  <si>
    <t>Anh Thánh</t>
  </si>
  <si>
    <t>Thành phố Pleiku</t>
  </si>
  <si>
    <t>Xã Biển Hồ</t>
  </si>
  <si>
    <t>Pleiku, Phường Pleiku, Tỉnh Gia Lai, 61111, Việt Nam</t>
  </si>
  <si>
    <t>04/05/2026</t>
  </si>
  <si>
    <t>001dc00001dqFbvAAE</t>
  </si>
  <si>
    <t>DTM-11681</t>
  </si>
  <si>
    <t>Chị Vân - Tân An</t>
  </si>
  <si>
    <t>0946749738</t>
  </si>
  <si>
    <t>Thành phố Tân An</t>
  </si>
  <si>
    <t>Xã An Vĩnh Ngãi</t>
  </si>
  <si>
    <t>Châu Thị Kim, Phường Tân An, Tỉnh Tây Ninh, Việt Nam</t>
  </si>
  <si>
    <t>001dc00001dqGmTAAU</t>
  </si>
  <si>
    <t>DTM-11678</t>
  </si>
  <si>
    <t>Anh Thanh - Tân An</t>
  </si>
  <si>
    <t>0987915224</t>
  </si>
  <si>
    <t>Phường Tân Khánh</t>
  </si>
  <si>
    <t>Quôc lộ 1, Phường Khánh Hậu, Tỉnh Tây Ninh, Việt Nam</t>
  </si>
  <si>
    <t>001dc00001dq3Z7AAI</t>
  </si>
  <si>
    <t>DTM-11676</t>
  </si>
  <si>
    <t>Kỳ Anh - Ql1A</t>
  </si>
  <si>
    <t>0901538239</t>
  </si>
  <si>
    <t>Kỳ Anh</t>
  </si>
  <si>
    <t>001dc00001dQN5GAAW</t>
  </si>
  <si>
    <t>DTM-11650</t>
  </si>
  <si>
    <t>Hoàng Thanh</t>
  </si>
  <si>
    <t>0913633725</t>
  </si>
  <si>
    <t>Thành phố Trà Vinh</t>
  </si>
  <si>
    <t>Nguyễn Thiện Thành, Phường Hòa Thuận, Tỉnh Vĩnh Long, Việt Nam</t>
  </si>
  <si>
    <t>001dc00001c5rIGAAY</t>
  </si>
  <si>
    <t>DTM-11618</t>
  </si>
  <si>
    <t>Anh Dũng Cà Mau</t>
  </si>
  <si>
    <t>091491916</t>
  </si>
  <si>
    <t>Thành phố Cà Mau</t>
  </si>
  <si>
    <t>Phường Tân Thành</t>
  </si>
  <si>
    <t>Đường Quản Lộ – Phụng Hiệp, Cà Mau, Phường Tân Thành, Tỉnh Cà Mau, 98100, Việt Nam</t>
  </si>
  <si>
    <t>001dc00001c3UO9AAM</t>
  </si>
  <si>
    <t>DTM-11598</t>
  </si>
  <si>
    <t>0979359131</t>
  </si>
  <si>
    <t>Anh Phương HD</t>
  </si>
  <si>
    <t>Huyện Lộc Ninh</t>
  </si>
  <si>
    <t>Xã Lộc Hưng</t>
  </si>
  <si>
    <t>Xã Tân Tiến, Tỉnh Đồng Nai, Việt Nam</t>
  </si>
  <si>
    <t>001dc00001c2d0UAAQ</t>
  </si>
  <si>
    <t>DTM-11597</t>
  </si>
  <si>
    <t>Anh Kiệt - Nvd La</t>
  </si>
  <si>
    <t>0909643181</t>
  </si>
  <si>
    <t>Xã Mỹ Hạnh, Tỉnh Tây Ninh, Việt Nam</t>
  </si>
  <si>
    <t>001dc00001bdlVtAAI</t>
  </si>
  <si>
    <t>DTM-11587</t>
  </si>
  <si>
    <t>Vựa Chị Kiều</t>
  </si>
  <si>
    <t>0971985134</t>
  </si>
  <si>
    <t>Chị Kiều</t>
  </si>
  <si>
    <t>Huyện Nghĩa Hành</t>
  </si>
  <si>
    <t>Thị trấn Chợ Chùa</t>
  </si>
  <si>
    <t>Chợ Chùa, Xã Nghĩa Hành, Tỉnh Quảng Ngãi, Việt Nam</t>
  </si>
  <si>
    <t>DTM-11558</t>
  </si>
  <si>
    <t>0704785563</t>
  </si>
  <si>
    <t>Xã Tam Hiệp</t>
  </si>
  <si>
    <t>Xã Long Hưng, Tỉnh Đồng Tháp, Việt Nam</t>
  </si>
  <si>
    <t>20/04/2026</t>
  </si>
  <si>
    <t>001dc00001aqIdEAAU</t>
  </si>
  <si>
    <t>DTM-11555</t>
  </si>
  <si>
    <t>Công ty Vietaus Polymer</t>
  </si>
  <si>
    <t>0938636588</t>
  </si>
  <si>
    <t>Chị Lộc</t>
  </si>
  <si>
    <t>Phường Tam Phước</t>
  </si>
  <si>
    <t>Long Khánh 1, Phường Tam Phước, Tỉnh Đồng Nai, Việt Nam</t>
  </si>
  <si>
    <t>001dc00001aqTALAA2</t>
  </si>
  <si>
    <t>DTM-11553</t>
  </si>
  <si>
    <t>Lái Anh Khương</t>
  </si>
  <si>
    <t>0898480876</t>
  </si>
  <si>
    <t>Anh Khương</t>
  </si>
  <si>
    <t>Phường Vĩnh Điện</t>
  </si>
  <si>
    <t>Đường tỉnh 609, Xã Điện Bàn Tây, Thành phố Đà Nẵng, Việt Nam</t>
  </si>
  <si>
    <t>Phường Điện Bàn</t>
  </si>
  <si>
    <t>27/12/2025</t>
  </si>
  <si>
    <t>DTM-11471</t>
  </si>
  <si>
    <t>0902937413</t>
  </si>
  <si>
    <t>Huyện  Vũng Liêm</t>
  </si>
  <si>
    <t>Thị trấn Vũng Liêm</t>
  </si>
  <si>
    <t>Xã Trung Thành</t>
  </si>
  <si>
    <t>DTM-11470</t>
  </si>
  <si>
    <t>0982782156</t>
  </si>
  <si>
    <t>Huyện Thoại Sơn</t>
  </si>
  <si>
    <t>Xã Thoại Giang</t>
  </si>
  <si>
    <t>Xã Thoại Sơn</t>
  </si>
  <si>
    <t>DTM-11469</t>
  </si>
  <si>
    <t>0917690415</t>
  </si>
  <si>
    <t>Cà Mau, Phường Tân Thành, Tỉnh Cà Mau, 98100, Việt Nam</t>
  </si>
  <si>
    <t>DTM-11468</t>
  </si>
  <si>
    <t>Nhà Hàng 555</t>
  </si>
  <si>
    <t>0919471122</t>
  </si>
  <si>
    <t>Quản lý</t>
  </si>
  <si>
    <t>Bùi Thị Trường, Cà Mau, Phường Tân Thành, Tỉnh Cà Mau, 98100, Việt Nam</t>
  </si>
  <si>
    <t>001dc00001ZWl7DAAT</t>
  </si>
  <si>
    <t>DTM-11464</t>
  </si>
  <si>
    <t>0333103708</t>
  </si>
  <si>
    <t>Huyện Càng Long</t>
  </si>
  <si>
    <t>Xã Phương Thạnh</t>
  </si>
  <si>
    <t>Xã Bình Phú, Tỉnh Vĩnh Long, Việt Nam</t>
  </si>
  <si>
    <t>Xã Bình Phú</t>
  </si>
  <si>
    <t>001dc00001ZTIL5AAP</t>
  </si>
  <si>
    <t>DTM-11456</t>
  </si>
  <si>
    <t>Vựa Nhiên Nhiên</t>
  </si>
  <si>
    <t>0961548533</t>
  </si>
  <si>
    <t>Chị Quyết</t>
  </si>
  <si>
    <t>Xã Nghĩa Thắng</t>
  </si>
  <si>
    <t>Xã Trà Giang</t>
  </si>
  <si>
    <t>DTM-11452</t>
  </si>
  <si>
    <t>0967699581</t>
  </si>
  <si>
    <t>Huyện Tánh Linh</t>
  </si>
  <si>
    <t>Thị trấn Lạc Tánh</t>
  </si>
  <si>
    <t>Xã Tánh Linh</t>
  </si>
  <si>
    <t>001dc00001ZJWsMAAX</t>
  </si>
  <si>
    <t>DTM-11450</t>
  </si>
  <si>
    <t>0848121420</t>
  </si>
  <si>
    <t>Thị trấn Minh Lương</t>
  </si>
  <si>
    <t>Quốc lộ 63, Minh An, Minh Lương, Xã Châu Thành, Tỉnh An Giang, Việt Nam</t>
  </si>
  <si>
    <t>Xã Châu Thành</t>
  </si>
  <si>
    <t>001dc00001YvPC6AAN</t>
  </si>
  <si>
    <t>DTM-11448</t>
  </si>
  <si>
    <t>Anh Thiền</t>
  </si>
  <si>
    <t>0907441775</t>
  </si>
  <si>
    <t>Thành phố Rạch Giá</t>
  </si>
  <si>
    <t>Phường Vĩnh Quang</t>
  </si>
  <si>
    <t>Lê Thị Hồng Gấm, Lý Thái Tổ, Rạch Giá, Phường Rạch Giá, Tỉnh An Giang, Việt Nam</t>
  </si>
  <si>
    <t>Phường Rạch Giá</t>
  </si>
  <si>
    <t>001dc00001YrcW7AAJ</t>
  </si>
  <si>
    <t>DTM-11446</t>
  </si>
  <si>
    <t>Anh Trung Xuân Lộc</t>
  </si>
  <si>
    <t>0978176556</t>
  </si>
  <si>
    <t>Xã Suối Cát</t>
  </si>
  <si>
    <t>Quốc lộ 1, Suối Cát 2, Xã Xuân Lộc, Tỉnh Đồng Nai, Việt Nam</t>
  </si>
  <si>
    <t>Xã Xuân Lộc</t>
  </si>
  <si>
    <t>DTM-11433</t>
  </si>
  <si>
    <t>0774944052</t>
  </si>
  <si>
    <t>Xã Dương Hòa</t>
  </si>
  <si>
    <t>Xã Vĩnh Hòa, Tỉnh An Giang, Việt Nam</t>
  </si>
  <si>
    <t>Phường Tô Châu</t>
  </si>
  <si>
    <t>001dc00001YTb08AAD</t>
  </si>
  <si>
    <t>DTM-11432</t>
  </si>
  <si>
    <t>Vựa Hùng Châu</t>
  </si>
  <si>
    <t>0382851805</t>
  </si>
  <si>
    <t>Chị Châu</t>
  </si>
  <si>
    <t>Huyện Bình Sơn</t>
  </si>
  <si>
    <t>Dốc Sỏi - Dung Quất, Bình Chánh, Xã Bình Sơn, Tỉnh Quảng Ngãi, Việt Nam</t>
  </si>
  <si>
    <t>Xã Bình Minh</t>
  </si>
  <si>
    <t>001dc00001YTRVNAA5</t>
  </si>
  <si>
    <t>DTM-11431</t>
  </si>
  <si>
    <t>Nguyễn ( Đá Bạc)</t>
  </si>
  <si>
    <t>0943464846</t>
  </si>
  <si>
    <t>Nguyễn</t>
  </si>
  <si>
    <t>Huyện Trần Văn Thời</t>
  </si>
  <si>
    <t>Xã Khánh Bình Tây</t>
  </si>
  <si>
    <t>Xã Đá Bạc</t>
  </si>
  <si>
    <t>DTM-11430</t>
  </si>
  <si>
    <t>Quốc Anh  ( Đá Bạc)</t>
  </si>
  <si>
    <t>0912834472</t>
  </si>
  <si>
    <t>001dc00001YSLNDAA5</t>
  </si>
  <si>
    <t>DTM-11429</t>
  </si>
  <si>
    <t>Vựa Anh Toàn</t>
  </si>
  <si>
    <t>0905400739</t>
  </si>
  <si>
    <t>Ngã tư Thiên Đàng, Bình Chánh, Xã Bình Sơn, Tỉnh Quảng Ngãi, Việt Nam</t>
  </si>
  <si>
    <t>Xã Bình Sơn</t>
  </si>
  <si>
    <t>001dc00001Y97mCAAR</t>
  </si>
  <si>
    <t>DTM-11428</t>
  </si>
  <si>
    <t>Tài Tiến Biên Hòa</t>
  </si>
  <si>
    <t>02517308386</t>
  </si>
  <si>
    <t>Vũ Văn Lộc</t>
  </si>
  <si>
    <t>Phường Trung Dũng</t>
  </si>
  <si>
    <t>Xã Hưng Thịnh, Tỉnh Đồng Nai, Việt Nam</t>
  </si>
  <si>
    <t>Phường Trấn Biên</t>
  </si>
  <si>
    <t>001dc00001Xo4BOAAZ</t>
  </si>
  <si>
    <t>DTM-11423</t>
  </si>
  <si>
    <t>Vựa Chị Thanh</t>
  </si>
  <si>
    <t>0905321577</t>
  </si>
  <si>
    <t>Thành phố Quảng Ngãi</t>
  </si>
  <si>
    <t>Xã Nghĩa Dũng</t>
  </si>
  <si>
    <t>Xã An Phú, Tỉnh Quảng Ngãi, Việt Nam</t>
  </si>
  <si>
    <t>Xã An Phú</t>
  </si>
  <si>
    <t>001dc00001XIxCbAAL</t>
  </si>
  <si>
    <t>DTM-11421</t>
  </si>
  <si>
    <t>Vựa Chị Trinh</t>
  </si>
  <si>
    <t>0362807460</t>
  </si>
  <si>
    <t>Chị Trinh</t>
  </si>
  <si>
    <t>Huyện Sơn Tịnh</t>
  </si>
  <si>
    <t>Xã Tịnh Đông</t>
  </si>
  <si>
    <t>Quốc lộ 24B, Xã Trường Giang, Tỉnh Quảng Ngãi, Việt Nam</t>
  </si>
  <si>
    <t>Xã Trường Giang</t>
  </si>
  <si>
    <t>001dc00001XFjcQAAT</t>
  </si>
  <si>
    <t>DTM-11420</t>
  </si>
  <si>
    <t>0979000345</t>
  </si>
  <si>
    <t>Thị trấn La Hà</t>
  </si>
  <si>
    <t>La Hà, Xã Tư Nghĩa, Tỉnh Quảng Ngãi, Việt Nam</t>
  </si>
  <si>
    <t>Xã Tư Nghĩa</t>
  </si>
  <si>
    <t>DTM-11418</t>
  </si>
  <si>
    <t>Văn Hội (Bảo Quang) PET xá</t>
  </si>
  <si>
    <t>0363244128</t>
  </si>
  <si>
    <t>Anh Hội</t>
  </si>
  <si>
    <t>Thành phố Long Khánh</t>
  </si>
  <si>
    <t>Xã Bảo Quang</t>
  </si>
  <si>
    <t>Ruộng Lớn, Ruộng Tre, Phường Bảo Vinh, Tỉnh Đồng Nai, Việt Nam</t>
  </si>
  <si>
    <t>Phường Bảo Vinh</t>
  </si>
  <si>
    <t>001dc00001WVIIfAAP</t>
  </si>
  <si>
    <t>DTM-11416</t>
  </si>
  <si>
    <t>Vựa Hùng Hạnh</t>
  </si>
  <si>
    <t>0918561074</t>
  </si>
  <si>
    <t>Phường Nghĩa Chánh</t>
  </si>
  <si>
    <t>Nguyễn Nghiêm, Quảng Ngãi, Phường Cẩm Thành, Tỉnh Quảng Ngãi, Việt Nam</t>
  </si>
  <si>
    <t>Phường Cẩm Thành</t>
  </si>
  <si>
    <t>001dc00001W8zkvAAB</t>
  </si>
  <si>
    <t>DTM-11413</t>
  </si>
  <si>
    <t>Vựa Chị Hiệp</t>
  </si>
  <si>
    <t>0374408409</t>
  </si>
  <si>
    <t>aa</t>
  </si>
  <si>
    <t>Xã Bình Đông</t>
  </si>
  <si>
    <t>Bình Đông, Xã Vạn Tường, Tỉnh Quảng Ngãi, Việt Nam</t>
  </si>
  <si>
    <t>Xã Vạn Tường</t>
  </si>
  <si>
    <t>001dc00001W7D5fAAF</t>
  </si>
  <si>
    <t>DTM-11410</t>
  </si>
  <si>
    <t>Vựa Chị Lan</t>
  </si>
  <si>
    <t>0384794023</t>
  </si>
  <si>
    <t>Chị lan</t>
  </si>
  <si>
    <t>Xã Bình Hòa</t>
  </si>
  <si>
    <t>KĐT Vạn Tường, Bình Hải, Xã Vạn Tường, Tỉnh Quảng Ngãi, Việt Nam</t>
  </si>
  <si>
    <t>001dc00001VZQn0AAH</t>
  </si>
  <si>
    <t>DTM-11408</t>
  </si>
  <si>
    <t>Chị Hương - Vcc</t>
  </si>
  <si>
    <t>0982680194</t>
  </si>
  <si>
    <t>Chị Hương</t>
  </si>
  <si>
    <t>Phường Tăng Nhơn Phú B</t>
  </si>
  <si>
    <t>425, Bưng Ông Thoàn, Phường Tăng Nhơn Phú, Thủ Đức, Thành phố Hồ Chí Minh, 71211, Việt Nam</t>
  </si>
  <si>
    <t>Phường Tăng Nhơn Phú</t>
  </si>
  <si>
    <t>001dc00001VZLNPAA5</t>
  </si>
  <si>
    <t>DTM-11407</t>
  </si>
  <si>
    <t>Vựa Chị Trang</t>
  </si>
  <si>
    <t>0931934648</t>
  </si>
  <si>
    <t>Xã Hành Minh</t>
  </si>
  <si>
    <t>Đường Quảng Ngãi – Ba Động, Xã Phước Giang, Tỉnh Quảng Ngãi, Việt Nam</t>
  </si>
  <si>
    <t>Xã Phước Giang</t>
  </si>
  <si>
    <t>DTM-11405</t>
  </si>
  <si>
    <t>0914445768</t>
  </si>
  <si>
    <t>Thị trấn Sông Đốc</t>
  </si>
  <si>
    <t>Đường tỉnh 985D, Sông Đốc, Xã Sông Đốc, Tỉnh Cà Mau, Việt Nam</t>
  </si>
  <si>
    <t>Xã Sông Đốc</t>
  </si>
  <si>
    <t>DTM-11402</t>
  </si>
  <si>
    <t>0949738752</t>
  </si>
  <si>
    <t>Hiệp</t>
  </si>
  <si>
    <t>Xã Thạnh Phú</t>
  </si>
  <si>
    <t>Xã Lương Thế Trân, Tỉnh Cà Mau, Việt Nam</t>
  </si>
  <si>
    <t>001dc00001VGQRHAA5</t>
  </si>
  <si>
    <t>DTM-11399</t>
  </si>
  <si>
    <t>Vựa Chú Hải</t>
  </si>
  <si>
    <t>0982805079</t>
  </si>
  <si>
    <t>Xã Tịnh Phong</t>
  </si>
  <si>
    <t>Quốc lộ 1, Thể Lo, Sơn Tịnh District, Quảng Ngãi Province, Vietnam</t>
  </si>
  <si>
    <t>Xã Thọ Phong</t>
  </si>
  <si>
    <t>DTM-11396</t>
  </si>
  <si>
    <t>0836307063</t>
  </si>
  <si>
    <t>Đường tỉnh 985D, Thị trấn Sông Đốc, Trần Văn Thời District, Cà Mau Province, Vietnam</t>
  </si>
  <si>
    <t>001dc00001Ux9VJAAZ</t>
  </si>
  <si>
    <t>DTM-11395</t>
  </si>
  <si>
    <t>Anh Cẩm</t>
  </si>
  <si>
    <t>0949571217</t>
  </si>
  <si>
    <t>Xã Khánh Bình Tây, Trần Văn Thời District, Cà Mau Province, Vietnam</t>
  </si>
  <si>
    <t>001dc00001UwX1pAAF</t>
  </si>
  <si>
    <t>DTM-11394</t>
  </si>
  <si>
    <t>Vựa Chị Phượng</t>
  </si>
  <si>
    <t>0335338079</t>
  </si>
  <si>
    <t>Chị phượng</t>
  </si>
  <si>
    <t>Đường Châu Ổ – Sa Kỳ, Bình Phú, Bình Sơn District, Quảng Ngãi Province, Vietnam</t>
  </si>
  <si>
    <t>001dc00001UwGc5AAF</t>
  </si>
  <si>
    <t>DTM-11393</t>
  </si>
  <si>
    <t>Vựa Chị Cẩm</t>
  </si>
  <si>
    <t>0354732189</t>
  </si>
  <si>
    <t>Chị Cẩm</t>
  </si>
  <si>
    <t>001dc00001UugNlAAJ</t>
  </si>
  <si>
    <t>DTM-11392</t>
  </si>
  <si>
    <t>Vựa Chị Nhi</t>
  </si>
  <si>
    <t>0974404038</t>
  </si>
  <si>
    <t>Chị Nhi</t>
  </si>
  <si>
    <t>Xã Tịnh Hòa</t>
  </si>
  <si>
    <t>Dung Quat - Sa Huynh Coastal road, Quảng Ngãi, Quảng Ngãi Province, Vietnam</t>
  </si>
  <si>
    <t>Xã Đông Sơn</t>
  </si>
  <si>
    <t>001dc00001UtioFAAR</t>
  </si>
  <si>
    <t>DTM-11391</t>
  </si>
  <si>
    <t>Vựa Anh Hải</t>
  </si>
  <si>
    <t>0965929377</t>
  </si>
  <si>
    <t>Xã Nghĩa Phú</t>
  </si>
  <si>
    <t>Quảng Ngãi, Quảng Ngãi Province, Vietnam</t>
  </si>
  <si>
    <t>Xã Vệ Giang</t>
  </si>
  <si>
    <t>001dc00001UYKFSAA5</t>
  </si>
  <si>
    <t>DTM-11387</t>
  </si>
  <si>
    <t>Vựa Bằng Hà</t>
  </si>
  <si>
    <t>0989447959</t>
  </si>
  <si>
    <t>Thị trấn Sông Vệ</t>
  </si>
  <si>
    <t>Đường Phạm Văn Đồng, Sông Vệ, Tư Nghĩa District, Quảng Ngãi Province, Vietnam</t>
  </si>
  <si>
    <t>001dc00001UYXB3AAP</t>
  </si>
  <si>
    <t>DTM-11386</t>
  </si>
  <si>
    <t>Vựa Cô Ninh</t>
  </si>
  <si>
    <t>0985330038</t>
  </si>
  <si>
    <t>Cô Ninh</t>
  </si>
  <si>
    <t>Xã Đức Nhuận</t>
  </si>
  <si>
    <t>Đường Bồ Đề – Mỹ Á, Mộ Đức District, Quảng Ngãi Province, Vietnam</t>
  </si>
  <si>
    <t>Xã Long Phụng</t>
  </si>
  <si>
    <t>001dc00001UXlBGAA1</t>
  </si>
  <si>
    <t>DTM-11385</t>
  </si>
  <si>
    <t>Vựa Chị Bình</t>
  </si>
  <si>
    <t>0335419430</t>
  </si>
  <si>
    <t>Xã Hành Thịnh</t>
  </si>
  <si>
    <t>Mỹ Hùng, Nghĩa Hành District, Quảng Ngãi Province, Vietnam</t>
  </si>
  <si>
    <t>Xã Đình Cương</t>
  </si>
  <si>
    <t>001dc00001UXRIzAAP</t>
  </si>
  <si>
    <t>DTM-11382</t>
  </si>
  <si>
    <t>Vựa Chị Thư</t>
  </si>
  <si>
    <t>0963792617</t>
  </si>
  <si>
    <t>Xã Đức Hiệp</t>
  </si>
  <si>
    <t>Đường Quán Lát – Đá Chát, Mộ Đức District, Quảng Ngãi Province, Vietnam</t>
  </si>
  <si>
    <t>001dc00001UEhphAAD</t>
  </si>
  <si>
    <t>DTM-11380</t>
  </si>
  <si>
    <t>Mạnh Hà</t>
  </si>
  <si>
    <t>0944060001</t>
  </si>
  <si>
    <t>Phường Nghĩa Lộ</t>
  </si>
  <si>
    <t>Nguyễn Du, Nguyễn Nghiêm, Quảng Ngãi, Quảng Ngãi Province, Vietnam</t>
  </si>
  <si>
    <t>001dc00001UD6ltAAD</t>
  </si>
  <si>
    <t>DTM-11378</t>
  </si>
  <si>
    <t>Anh Tuyến</t>
  </si>
  <si>
    <t>0859375499</t>
  </si>
  <si>
    <t>Huyện Đầm Dơi</t>
  </si>
  <si>
    <t>Xã Quách Phẩm</t>
  </si>
  <si>
    <t>Xã Quách Phẩm, Đầm Dơi District, Cà Mau Province, Vietnam</t>
  </si>
  <si>
    <t>DTM-11377</t>
  </si>
  <si>
    <t>0945571016</t>
  </si>
  <si>
    <t>Thành phố Phú Quốc</t>
  </si>
  <si>
    <t>Xã Cửa Dương</t>
  </si>
  <si>
    <t>Trường THCS Nguyễn Du, Tô Ngọc Vân, Khu phố 1, Phường Vĩnh Bảo, Rạch Giá, Kiên Giang Province, Vietnam</t>
  </si>
  <si>
    <t>Đặc khu Phú Quốc</t>
  </si>
  <si>
    <t>DTM-11376</t>
  </si>
  <si>
    <t>0964503953</t>
  </si>
  <si>
    <t>001dc00001UAQh0AAH</t>
  </si>
  <si>
    <t>DTM-11375</t>
  </si>
  <si>
    <t>Vựa Chú Sinh</t>
  </si>
  <si>
    <t>0935479351</t>
  </si>
  <si>
    <t>Chú Sinh</t>
  </si>
  <si>
    <t>Phường Quảng Phú</t>
  </si>
  <si>
    <t>Nguyễn Trãi, Nghĩa Lộ, Quảng Ngãi, Quảng Ngãi Province, Vietnam</t>
  </si>
  <si>
    <t>Xã Tịnh Khê</t>
  </si>
  <si>
    <t>001dc00001Tqu6YAAR</t>
  </si>
  <si>
    <t>DTM-11374</t>
  </si>
  <si>
    <t>Vựa Chị Đào</t>
  </si>
  <si>
    <t>0868010859</t>
  </si>
  <si>
    <t>Chị Đào</t>
  </si>
  <si>
    <t>Xã Bình Long</t>
  </si>
  <si>
    <t>Quốc lộ 1, Bình Hiệp, Bình Sơn District, Quảng Ngãi Province, Vietnam</t>
  </si>
  <si>
    <t>001dc00001TpJp0AAF</t>
  </si>
  <si>
    <t>DTM-11373</t>
  </si>
  <si>
    <t>Vựa Cô Thanh</t>
  </si>
  <si>
    <t>0383594110</t>
  </si>
  <si>
    <t>Cô thanh</t>
  </si>
  <si>
    <t>Trần Phú, Quảng Ngãi, Quảng Ngãi Province, Vietnam</t>
  </si>
  <si>
    <t>001dc00001TosQcAAJ</t>
  </si>
  <si>
    <t>DTM-11372</t>
  </si>
  <si>
    <t>Vựa Chú Hoàng</t>
  </si>
  <si>
    <t>0918383499</t>
  </si>
  <si>
    <t>Chú Hoàng</t>
  </si>
  <si>
    <t>Hoàng Hoa Thám, Quảng Phú, Quảng Ngãi, Quảng Ngãi Province, Vietnam</t>
  </si>
  <si>
    <t>001dc00001TIO2hAAH</t>
  </si>
  <si>
    <t>DTM-11371</t>
  </si>
  <si>
    <t>Cô Gái</t>
  </si>
  <si>
    <t>0988959918</t>
  </si>
  <si>
    <t>001dc00001TI11GAAT</t>
  </si>
  <si>
    <t>DTM-11370</t>
  </si>
  <si>
    <t>Anh Huy (Anh Vỹ)</t>
  </si>
  <si>
    <t>0948909774</t>
  </si>
  <si>
    <t>Phường Vĩnh Hiệp</t>
  </si>
  <si>
    <t>Huỳnh Tấn Phát, Thông Chữ, Phường Vĩnh Hiệp, Rạch Giá, Kiên Giang Province, Vietnam</t>
  </si>
  <si>
    <t>001dc00001TI5fxAAD</t>
  </si>
  <si>
    <t>DTM-11369</t>
  </si>
  <si>
    <t>0916655536</t>
  </si>
  <si>
    <t>Phường Vĩnh Thông</t>
  </si>
  <si>
    <t>TL. 961, Khu phố 2, Phường Vĩnh Thông, Rạch Giá, Kiên Giang Province, Vietnam</t>
  </si>
  <si>
    <t>001dc00001TI0I5AAL</t>
  </si>
  <si>
    <t>DTM-11368</t>
  </si>
  <si>
    <t>Vựa Cô Vân</t>
  </si>
  <si>
    <t>0909451259</t>
  </si>
  <si>
    <t>Cô Vân</t>
  </si>
  <si>
    <t>Xã Nghĩa Dõng</t>
  </si>
  <si>
    <t>Đường tỉnh 623C, Nghĩa Chánh, Quảng Ngãi, Quảng Ngãi Province, Vietnam</t>
  </si>
  <si>
    <t>001dc00001THweJAAT</t>
  </si>
  <si>
    <t>DTM-11367</t>
  </si>
  <si>
    <t>0349264607</t>
  </si>
  <si>
    <t>Xã Nghĩa Hà</t>
  </si>
  <si>
    <t>001dc00001THHUhAAP</t>
  </si>
  <si>
    <t>DTM-11366</t>
  </si>
  <si>
    <t>Vựa Chị Thu</t>
  </si>
  <si>
    <t>0943685824</t>
  </si>
  <si>
    <t>Chị Thu</t>
  </si>
  <si>
    <t>Phường Trương Quang Trọng</t>
  </si>
  <si>
    <t>Đường Nguyễn Văn Linh, Trương Quang Trọng, Quảng Ngãi, Quảng Ngãi Province, Vietnam</t>
  </si>
  <si>
    <t>001dc00001SzJbNAAV</t>
  </si>
  <si>
    <t>DTM-11365</t>
  </si>
  <si>
    <t>0919095532</t>
  </si>
  <si>
    <t>Huyện An Biên</t>
  </si>
  <si>
    <t>Xã Hưng Yên</t>
  </si>
  <si>
    <t>Quốc lộ 63, Xã Hưng Yên, An Biên District, Kiên Giang Province, 91800, Vietnam</t>
  </si>
  <si>
    <t>Xã An Biên</t>
  </si>
  <si>
    <t>001dc00001SzDCbAAN</t>
  </si>
  <si>
    <t>DTM-11364</t>
  </si>
  <si>
    <t>Vựa Anh Thịnh</t>
  </si>
  <si>
    <t>0914907270</t>
  </si>
  <si>
    <t>Huyện Sơn Hà</t>
  </si>
  <si>
    <t>Thị trấn Di Lăng</t>
  </si>
  <si>
    <t>National Highway 24B, Di Lăng, Sơn Hà District, Quảng Ngãi Province, Vietnam</t>
  </si>
  <si>
    <t>Xã Sơn Hà</t>
  </si>
  <si>
    <t>001dc00001SyXLRAA3</t>
  </si>
  <si>
    <t>DTM-11363</t>
  </si>
  <si>
    <t>Vựa Anh Nghĩa</t>
  </si>
  <si>
    <t>0983315511</t>
  </si>
  <si>
    <t>Đường Lê Trung Đình, Di Lăng, Sơn Hà District, Quảng Ngãi Province, Vietnam</t>
  </si>
  <si>
    <t>DTM-11362</t>
  </si>
  <si>
    <t>Hkd Huỳnh Thị Lộc</t>
  </si>
  <si>
    <t>0983273763</t>
  </si>
  <si>
    <t>Huyện Đức Linh</t>
  </si>
  <si>
    <t>Thị trấn Võ Xu</t>
  </si>
  <si>
    <t>Xã Đức Linh</t>
  </si>
  <si>
    <t>001dc00001SfwSPAAZ</t>
  </si>
  <si>
    <t>DTM-11361</t>
  </si>
  <si>
    <t>Tính</t>
  </si>
  <si>
    <t>0945912905</t>
  </si>
  <si>
    <t>Thị trấn Trần Văn Thời</t>
  </si>
  <si>
    <t>Xã Trần Hợi, Trần Văn Thời District, Cà Mau Province, Vietnam</t>
  </si>
  <si>
    <t>Xã Trần Văn Thời</t>
  </si>
  <si>
    <t>001dc00001SeXClAAN</t>
  </si>
  <si>
    <t>DTM-11360</t>
  </si>
  <si>
    <t>Chị Cầm</t>
  </si>
  <si>
    <t>0795821122</t>
  </si>
  <si>
    <t>Cầm</t>
  </si>
  <si>
    <t>Trần Văn Thời, Trần Văn Thời District, Cà Mau Province, Vietnam</t>
  </si>
  <si>
    <t>001dc00001Se245AAB</t>
  </si>
  <si>
    <t>DTM-11359</t>
  </si>
  <si>
    <t>0905510572</t>
  </si>
  <si>
    <t>Phường An Phú</t>
  </si>
  <si>
    <t>Duy Tân, Tam Kỳ, Quảng Nam Province, Vietnam</t>
  </si>
  <si>
    <t>001dc00001ScWhNAAV</t>
  </si>
  <si>
    <t>DTM-11356</t>
  </si>
  <si>
    <t>Vựa Anh Sửu</t>
  </si>
  <si>
    <t>0967857859</t>
  </si>
  <si>
    <t>Xã Tam Ngọc</t>
  </si>
  <si>
    <t>Trần Nhân Tông, Tam Kỳ, Quảng Nam Province, Vietnam</t>
  </si>
  <si>
    <t>Phường Hương Trà</t>
  </si>
  <si>
    <t>001dc00001Sc20AAAR</t>
  </si>
  <si>
    <t>DTM-11355</t>
  </si>
  <si>
    <t>0817199992</t>
  </si>
  <si>
    <t>Huyện Vĩnh Thuận</t>
  </si>
  <si>
    <t>Thị trấn Vĩnh Thuận</t>
  </si>
  <si>
    <t>Thị trấn Vĩnh Thuận, Vĩnh Thuận District, Kiên Giang Province, Vietnam</t>
  </si>
  <si>
    <t>Xã Vĩnh Phong</t>
  </si>
  <si>
    <t>001dc00001ScNFtAAN</t>
  </si>
  <si>
    <t>DTM-11353</t>
  </si>
  <si>
    <t>0333360785</t>
  </si>
  <si>
    <t>Phan Văn Bảy, Thị trấn Vĩnh Thuận, Vĩnh Thuận District, Kiên Giang Province, Vietnam</t>
  </si>
  <si>
    <t>DTM-11351</t>
  </si>
  <si>
    <t>0378639184</t>
  </si>
  <si>
    <t>Xã Phong Đông</t>
  </si>
  <si>
    <t>Xã Phong Đông, Vĩnh Thuận District, Kiên Giang Province, Vietnam</t>
  </si>
  <si>
    <t>001dc00001SbuyfAAB</t>
  </si>
  <si>
    <t>DTM-11350</t>
  </si>
  <si>
    <t>0906465677</t>
  </si>
  <si>
    <t>Chú hùng</t>
  </si>
  <si>
    <t>Huyện Phú Ninh</t>
  </si>
  <si>
    <t>Xã Tam Dân</t>
  </si>
  <si>
    <t>National Route 40B, Phú Thịnh, Phú Ninh District, Quảng Nam Province, Vietnam</t>
  </si>
  <si>
    <t>Xã Chiên Đàn</t>
  </si>
  <si>
    <t>001dc00001SGNhbAAH</t>
  </si>
  <si>
    <t>DTM-11349</t>
  </si>
  <si>
    <t>0911936511</t>
  </si>
  <si>
    <t>Xã Tam Đàn</t>
  </si>
  <si>
    <t>Phú Ninh District, Quảng Nam Province, Vietnam</t>
  </si>
  <si>
    <t>DTM-11347</t>
  </si>
  <si>
    <t>0949380077</t>
  </si>
  <si>
    <t>Huyện U Minh</t>
  </si>
  <si>
    <t>Thị trấn U Minh</t>
  </si>
  <si>
    <t>Đỗ Thừa Luông, U Minh, U Minh District, Cà Mau Province, Vietnam</t>
  </si>
  <si>
    <t>Xã Nguyễn Phích</t>
  </si>
  <si>
    <t>001dc00001SEdaQAAT</t>
  </si>
  <si>
    <t>DTM-11346</t>
  </si>
  <si>
    <t>Ncc Anh Tá</t>
  </si>
  <si>
    <t>0917655605</t>
  </si>
  <si>
    <t>Tá</t>
  </si>
  <si>
    <t>Quận Liên Chiểu</t>
  </si>
  <si>
    <t>Phường Hòa Minh</t>
  </si>
  <si>
    <t>Đường Hoàng Văn Thái, Phường Hòa Minh, Liên Chiểu District, Đà Nẵng, 84236, Vietnam</t>
  </si>
  <si>
    <t>Phường Hoà Khánh</t>
  </si>
  <si>
    <t>DTM-11345</t>
  </si>
  <si>
    <t>Anh Bé</t>
  </si>
  <si>
    <t>0919161069</t>
  </si>
  <si>
    <t>Huyện Thới Bình</t>
  </si>
  <si>
    <t>Xã Thới Bình</t>
  </si>
  <si>
    <t>Thới Bình, Thới Bình District, Cà Mau Province, Vietnam</t>
  </si>
  <si>
    <t>001dc00001SEaNxAAL</t>
  </si>
  <si>
    <t>DTM-11343</t>
  </si>
  <si>
    <t>Vựa Anh Anh</t>
  </si>
  <si>
    <t>0824536995</t>
  </si>
  <si>
    <t>Anh Anh</t>
  </si>
  <si>
    <t>Xã Bình Tú</t>
  </si>
  <si>
    <t>Nghĩa trang Xã Bình Tú, Quốc lộ 1, Thăng Bình District, Quảng Nam Province, Vietnam</t>
  </si>
  <si>
    <t>Xã Thăng Điền</t>
  </si>
  <si>
    <t>001dc00001SE9R0AAL</t>
  </si>
  <si>
    <t>DTM-11342</t>
  </si>
  <si>
    <t>0964112518</t>
  </si>
  <si>
    <t>Xã Bình Trung</t>
  </si>
  <si>
    <t>Ngã ba Xóm Mới, Quốc lộ 1, Thăng Bình District, Quảng Nam Province, Vietnam</t>
  </si>
  <si>
    <t>001dc00001RqdA7AAJ</t>
  </si>
  <si>
    <t>DTM-11338</t>
  </si>
  <si>
    <t>Vựa Anh Pháp</t>
  </si>
  <si>
    <t>09863443184</t>
  </si>
  <si>
    <t>Anh Pháp</t>
  </si>
  <si>
    <t>Xã Tam An</t>
  </si>
  <si>
    <t>Ngã ba Khu công nghiệp Tam Thăng, Quốc lộ 1, Phú Ninh District, Quảng Nam Province, Vietnam</t>
  </si>
  <si>
    <t>Xã Tây Hồ</t>
  </si>
  <si>
    <t>001dc00001RrIjVAAV</t>
  </si>
  <si>
    <t>DTM-11337</t>
  </si>
  <si>
    <t>Vựa Chị Sa</t>
  </si>
  <si>
    <t>0362308180</t>
  </si>
  <si>
    <t>Chị Sa</t>
  </si>
  <si>
    <t>Quốc lộ 1, Phú Ninh District, Quảng Nam Province, Vietnam</t>
  </si>
  <si>
    <t>001dc00001RqpmMAAR</t>
  </si>
  <si>
    <t>DTM-11336</t>
  </si>
  <si>
    <t>0905870459</t>
  </si>
  <si>
    <t>Chị trinh</t>
  </si>
  <si>
    <t>001dc00001RplPqAAJ</t>
  </si>
  <si>
    <t>DTM-11335</t>
  </si>
  <si>
    <t>Vựa Thanh Phát</t>
  </si>
  <si>
    <t>0935189611</t>
  </si>
  <si>
    <t>Chị thanh</t>
  </si>
  <si>
    <t>Phường An Sơn</t>
  </si>
  <si>
    <t>National Route 40B, Tam Kỳ, Quảng Nam Province, Vietnam</t>
  </si>
  <si>
    <t>001dc00001Rp3JxAAJ</t>
  </si>
  <si>
    <t>DTM-11334</t>
  </si>
  <si>
    <t>Vựa Anh Trung</t>
  </si>
  <si>
    <t>0918032108</t>
  </si>
  <si>
    <t>Anh trung</t>
  </si>
  <si>
    <t>Tam Kỳ, Quảng Nam Province, Vietnam</t>
  </si>
  <si>
    <t>001dc00001RVlfKAAT</t>
  </si>
  <si>
    <t>DTM-11324</t>
  </si>
  <si>
    <t>Vựa Thành Thủy</t>
  </si>
  <si>
    <t>0984165102</t>
  </si>
  <si>
    <t>Chú thành</t>
  </si>
  <si>
    <t>QL.1, Mộ Đức District, Quảng Ngãi Province, Vietnam</t>
  </si>
  <si>
    <t>Xã Mộ Đức</t>
  </si>
  <si>
    <t>001dc00001RVoQJAA1</t>
  </si>
  <si>
    <t>DTM-11321</t>
  </si>
  <si>
    <t>Vựa Chị Thúy</t>
  </si>
  <si>
    <t>098479443</t>
  </si>
  <si>
    <t>Chị thúy</t>
  </si>
  <si>
    <t>Xã Đức Lân</t>
  </si>
  <si>
    <t>Quốc lộ 1, Mộ Đức District, Quảng Ngãi Province, Vietnam</t>
  </si>
  <si>
    <t>Xã Lân Phong</t>
  </si>
  <si>
    <t>001dc00001RVYQOAA5</t>
  </si>
  <si>
    <t>DTM-11320</t>
  </si>
  <si>
    <t>0962007746</t>
  </si>
  <si>
    <t>Huyện Gò Quao</t>
  </si>
  <si>
    <t>Xã Vĩnh Phước A</t>
  </si>
  <si>
    <t>Gò Quao, Huyện Gò Quao, Kiên Giang Province, Vietnam</t>
  </si>
  <si>
    <t>Xã Vĩnh Tuy</t>
  </si>
  <si>
    <t>001dc00001RVeabAAD</t>
  </si>
  <si>
    <t>DTM-11319</t>
  </si>
  <si>
    <t>Vựa Cô Bình</t>
  </si>
  <si>
    <t>0363367403</t>
  </si>
  <si>
    <t>Cô bình</t>
  </si>
  <si>
    <t>Phạm Văn Đồng, Mộ Đức, Mộ Đức District, Quảng Ngãi Province, Vietnam</t>
  </si>
  <si>
    <t>001dc00001RV2DcAAL</t>
  </si>
  <si>
    <t>DTM-11315</t>
  </si>
  <si>
    <t>0902775934</t>
  </si>
  <si>
    <t>001dc00001RVKDhAAP</t>
  </si>
  <si>
    <t>DTM-11314</t>
  </si>
  <si>
    <t>Anh Ni</t>
  </si>
  <si>
    <t>0942230160</t>
  </si>
  <si>
    <t>Xã Định An</t>
  </si>
  <si>
    <t>National Route 61, Xã Định An, Huyện Gò Quao, Kiên Giang Province, Vietnam</t>
  </si>
  <si>
    <t>Xã Gò Quao</t>
  </si>
  <si>
    <t>001dc00001QyfiLAAR</t>
  </si>
  <si>
    <t>DTM-11313</t>
  </si>
  <si>
    <t>Lái Song Châu</t>
  </si>
  <si>
    <t>0903512002</t>
  </si>
  <si>
    <t>Chú đạt</t>
  </si>
  <si>
    <t>Phường Tân Thạnh</t>
  </si>
  <si>
    <t>Quốc lộ 40B, Tam Kỳ, Phú Ninh District, Quảng Nam Province, Vietnam</t>
  </si>
  <si>
    <t>Phường Bàn Thạch</t>
  </si>
  <si>
    <t>001dc00001Qi3ypAAB</t>
  </si>
  <si>
    <t>DTM-11311</t>
  </si>
  <si>
    <t>Cty Tnhh Phương Phi Ân - Mbh</t>
  </si>
  <si>
    <t>0764901698</t>
  </si>
  <si>
    <t>Xã Lê Minh Xuân</t>
  </si>
  <si>
    <t>Mai Bá Hương, Xã Lê Minh Xuân, Bình Chánh District, Ho Chi Minh City, Vietnam</t>
  </si>
  <si>
    <t>Xã Bình Lợi</t>
  </si>
  <si>
    <t>001dc00001Qi2OPAAZ</t>
  </si>
  <si>
    <t>DTM-11310</t>
  </si>
  <si>
    <t>Cty Tnhh Mtv Tgpl Thanh Hải Cn - Tth</t>
  </si>
  <si>
    <t>0913897633</t>
  </si>
  <si>
    <t>Vũ Thanh Hải</t>
  </si>
  <si>
    <t>Thích Thiện Hoà, Xã Bình Lợi, Thành phố Hồ Chí Minh, Việt Nam</t>
  </si>
  <si>
    <t>DTM-11309</t>
  </si>
  <si>
    <t>0862861798</t>
  </si>
  <si>
    <t>Xã Hòa Thành</t>
  </si>
  <si>
    <t>Cầu Cái Nhúc, Phường Tân Thành, Cà Mau, Cà Mau Province, Vietnam</t>
  </si>
  <si>
    <t>Phường Hoà Thành</t>
  </si>
  <si>
    <t>001dc00001QhGlCAAV</t>
  </si>
  <si>
    <t>DTM-11308</t>
  </si>
  <si>
    <t>Anh Hoàng - Tl</t>
  </si>
  <si>
    <t>097366053</t>
  </si>
  <si>
    <t>Xã Tân Nhựt</t>
  </si>
  <si>
    <t>Tan Nhut Commune, Bình Chánh District, Ho Chi Minh City, Vietnam</t>
  </si>
  <si>
    <t>001dc00001QgnOEAAZ</t>
  </si>
  <si>
    <t>DTM-11307</t>
  </si>
  <si>
    <t>Vựa Anh Thanh</t>
  </si>
  <si>
    <t>0915693292</t>
  </si>
  <si>
    <t>Anh thanh</t>
  </si>
  <si>
    <t>Huyện Núi Thành</t>
  </si>
  <si>
    <t>Thị trấn Núi Thành</t>
  </si>
  <si>
    <t>Quốc lộ 1, Núi Thành, Núi Thành District, Quảng Nam Province, Vietnam</t>
  </si>
  <si>
    <t>Xã Núi Thành</t>
  </si>
  <si>
    <t>001dc00001QgAY9AAN</t>
  </si>
  <si>
    <t>DTM-11306</t>
  </si>
  <si>
    <t>Chú Phước</t>
  </si>
  <si>
    <t>0913847707</t>
  </si>
  <si>
    <t>Lê Anh Xuân, Phường Vĩnh Quang, Rạch Giá, Kiên Giang Province, Vietnam</t>
  </si>
  <si>
    <t>001dc00001QfJfQAAV</t>
  </si>
  <si>
    <t>DTM-11305</t>
  </si>
  <si>
    <t>Chị Giàu</t>
  </si>
  <si>
    <t>0798154841</t>
  </si>
  <si>
    <t>Quang Trung, Rạch Giồng, Phường Vĩnh Quang, Rạch Giá, Kiên Giang Province, Vietnam</t>
  </si>
  <si>
    <t>001dc00001Qfqb3AAB</t>
  </si>
  <si>
    <t>DTM-11304</t>
  </si>
  <si>
    <t>Anh Quốc - Vhl</t>
  </si>
  <si>
    <t>0394117756</t>
  </si>
  <si>
    <t>Võ Hữu Lợi, Xã Lê Minh Xuân, Bình Chánh District, Ho Chi Minh City, Vietnam</t>
  </si>
  <si>
    <t>001dc00001Qfh7xAAB</t>
  </si>
  <si>
    <t>DTM-11303</t>
  </si>
  <si>
    <t>0973992029</t>
  </si>
  <si>
    <t>Anh sơn</t>
  </si>
  <si>
    <t>Núi Thành, Núi Thành District, Quảng Nam Province, Vietnam</t>
  </si>
  <si>
    <t>001dc00001QfY1RAAV</t>
  </si>
  <si>
    <t>DTM-11302</t>
  </si>
  <si>
    <t>Cty Tnhh Tm Sx Nhựa Ngọc Tuyền - Tth</t>
  </si>
  <si>
    <t>0946257487</t>
  </si>
  <si>
    <t>Nguyễn Thị Ngọc Tuyền</t>
  </si>
  <si>
    <t>Thích Thiện Hoà, Xã Lê Minh Xuân, Bình Chánh District, Ho Chi Minh City, Vietnam</t>
  </si>
  <si>
    <t>001dc00001QfV5BAAV</t>
  </si>
  <si>
    <t>DTM-11301</t>
  </si>
  <si>
    <t>Vựa Chị Chung</t>
  </si>
  <si>
    <t>0387065793</t>
  </si>
  <si>
    <t>Chị chung</t>
  </si>
  <si>
    <t>DTM-11300</t>
  </si>
  <si>
    <t>0947220633</t>
  </si>
  <si>
    <t>Xã An Xuyên</t>
  </si>
  <si>
    <t>Quốc lộ 63, Xã An Xuyên, Cà Mau, Cà Mau Province, Vietnam</t>
  </si>
  <si>
    <t>Phường An Xuyên</t>
  </si>
  <si>
    <t>001dc00001QfQdNAAV</t>
  </si>
  <si>
    <t>DTM-11299</t>
  </si>
  <si>
    <t>Cty Tnhh Bb Nhựa Ánh Dương - Tth</t>
  </si>
  <si>
    <t>0963185336</t>
  </si>
  <si>
    <t>Phạm Văn Cương</t>
  </si>
  <si>
    <t>DTM-11298</t>
  </si>
  <si>
    <t>0343054676</t>
  </si>
  <si>
    <t>Huyện Hòn Đất</t>
  </si>
  <si>
    <t>Thị trấn Hòn Đất</t>
  </si>
  <si>
    <t>ĐT. 969, Hòn Me, Xã Thổ Sơn, Hon Dat District, Kiên Giang Province, Vietnam</t>
  </si>
  <si>
    <t>Xã Hòn Đất</t>
  </si>
  <si>
    <t>001dc00001QfHJxAAN</t>
  </si>
  <si>
    <t>DTM-11297</t>
  </si>
  <si>
    <t>Cty Tnhh Sx Tm Nhựa Bình Chánh - Tth</t>
  </si>
  <si>
    <t>0976539444</t>
  </si>
  <si>
    <t>Nguyễn Thị Như Quyên</t>
  </si>
  <si>
    <t>Xã Bình Lợi, Bình Chánh District, Ho Chi Minh City, Vietnam</t>
  </si>
  <si>
    <t>DTM-11296</t>
  </si>
  <si>
    <t>0888994477</t>
  </si>
  <si>
    <t>Nguyễn Trãi, Phường Tân Xuyên, Cà Mau, Cà Mau Province, Vietnam</t>
  </si>
  <si>
    <t>DTM-11295</t>
  </si>
  <si>
    <t>0382997067</t>
  </si>
  <si>
    <t>001dc00001Qf52fAAB</t>
  </si>
  <si>
    <t>DTM-11294</t>
  </si>
  <si>
    <t>Cty Tnhh Nhựa Pet - Mbh</t>
  </si>
  <si>
    <t>0909311104</t>
  </si>
  <si>
    <t>DTM-11293</t>
  </si>
  <si>
    <t>0357406100</t>
  </si>
  <si>
    <t>Xã Sơn Kiên</t>
  </si>
  <si>
    <t>Xã Sơn Bình, Hon Dat District, Kiên Giang Province, Vietnam</t>
  </si>
  <si>
    <t>001dc00001QersXAAR</t>
  </si>
  <si>
    <t>DTM-11292</t>
  </si>
  <si>
    <t>Vựa Chị Yên</t>
  </si>
  <si>
    <t>0935700577</t>
  </si>
  <si>
    <t>Chị yên</t>
  </si>
  <si>
    <t>Vĩnh An, Bình Sơn District, Quảng Ngãi Province, Vietnam</t>
  </si>
  <si>
    <t>001dc00001QeBmtAAF</t>
  </si>
  <si>
    <t>DTM-11291</t>
  </si>
  <si>
    <t>Vựa Anh Vinh</t>
  </si>
  <si>
    <t>0978203569</t>
  </si>
  <si>
    <t>Anh vinh</t>
  </si>
  <si>
    <t>Thị Trấn Châu Ổ</t>
  </si>
  <si>
    <t>Quốc lộ 1, Châu Ố, Bình Sơn District, Quảng Ngãi Province, Vietnam</t>
  </si>
  <si>
    <t>001dc00001QIB7CAAX</t>
  </si>
  <si>
    <t>DTM-11290</t>
  </si>
  <si>
    <t>Vựa Bảy Lư</t>
  </si>
  <si>
    <t>0982093057</t>
  </si>
  <si>
    <t>Cô Lư</t>
  </si>
  <si>
    <t>Xã Tịnh Hà</t>
  </si>
  <si>
    <t>Xã Sơn Tịnh</t>
  </si>
  <si>
    <t>DTM-11289</t>
  </si>
  <si>
    <t>0368144316</t>
  </si>
  <si>
    <t>ĐT. 969, Bến Đá, Xã Thổ Sơn, Hon Dat District, Kiên Giang Province, Vietnam</t>
  </si>
  <si>
    <t>DTM-11288</t>
  </si>
  <si>
    <t>0362507677</t>
  </si>
  <si>
    <t>Xã Lình Huỳnh</t>
  </si>
  <si>
    <t>ĐT. 969B, Vàm Biển, Xã Lình Huỳnh, Hon Dat District, Kiên Giang Province, Vietnam</t>
  </si>
  <si>
    <t>DTM-11287</t>
  </si>
  <si>
    <t>0823118184</t>
  </si>
  <si>
    <t>001dc00001QI0DNAA1</t>
  </si>
  <si>
    <t>DTM-11286</t>
  </si>
  <si>
    <t>Vựa Cô Bông</t>
  </si>
  <si>
    <t>0354922627</t>
  </si>
  <si>
    <t>Cô Bông</t>
  </si>
  <si>
    <t>001dc00001QHGbyAAH</t>
  </si>
  <si>
    <t>DTM-11285</t>
  </si>
  <si>
    <t>Vựa Hồng Yến</t>
  </si>
  <si>
    <t>0974950688</t>
  </si>
  <si>
    <t>001dc00001Q123VAAR</t>
  </si>
  <si>
    <t>DTM-11283</t>
  </si>
  <si>
    <t>Vựa Chị Thảo</t>
  </si>
  <si>
    <t>0983725480</t>
  </si>
  <si>
    <t>Xã Tịnh Trà</t>
  </si>
  <si>
    <t>Xã Ba Gia</t>
  </si>
  <si>
    <t>001dc00001PzCjoAAF</t>
  </si>
  <si>
    <t>DTM-11281</t>
  </si>
  <si>
    <t>Vựa Chị Thủy</t>
  </si>
  <si>
    <t>0903527643</t>
  </si>
  <si>
    <t>Xã Tịnh Sơn</t>
  </si>
  <si>
    <t>18/03/2026</t>
  </si>
  <si>
    <t>001dc00001PzAmlAAF</t>
  </si>
  <si>
    <t>DTM-11280</t>
  </si>
  <si>
    <t>Ncc Anh Hiển ( Chị Trang )</t>
  </si>
  <si>
    <t>0338003852</t>
  </si>
  <si>
    <t>Anh Hiển</t>
  </si>
  <si>
    <t>Xã Sơn Thành</t>
  </si>
  <si>
    <t>Quốc lộ 24B, Di Lăng, Xã Sơn Hạ, Tỉnh Quảng Ngãi, 55000, Việt Nam</t>
  </si>
  <si>
    <t>Xã Sơn Hạ</t>
  </si>
  <si>
    <t>001dc00001PzHpqAAF</t>
  </si>
  <si>
    <t>DTM-11279</t>
  </si>
  <si>
    <t>Vựa Anh Thành</t>
  </si>
  <si>
    <t>0972913059</t>
  </si>
  <si>
    <t>001dc00001Pz30UAAR</t>
  </si>
  <si>
    <t>DTM-11278</t>
  </si>
  <si>
    <t>0918363499</t>
  </si>
  <si>
    <t>001dc00001Pyx9aAAB</t>
  </si>
  <si>
    <t>DTM-11277</t>
  </si>
  <si>
    <t>Vựa Cô Oanh</t>
  </si>
  <si>
    <t>0787696607</t>
  </si>
  <si>
    <t>Chị Oanh</t>
  </si>
  <si>
    <t>Xã Nghĩa Kỳ</t>
  </si>
  <si>
    <t>Xã Nghĩa Giang</t>
  </si>
  <si>
    <t>09/02/2026</t>
  </si>
  <si>
    <t>001dc00001PzDHZAA3</t>
  </si>
  <si>
    <t>DTM-11276</t>
  </si>
  <si>
    <t>Vựa Phước Liên</t>
  </si>
  <si>
    <t>0934721887</t>
  </si>
  <si>
    <t>Trần Phú, Phường Nghĩa Lộ, Tỉnh Quảng Ngãi, Việt Nam</t>
  </si>
  <si>
    <t>001dc00001Pyo9XAAR</t>
  </si>
  <si>
    <t>DTM-11275</t>
  </si>
  <si>
    <t>Vựa Anh Tâm</t>
  </si>
  <si>
    <t>0364081608</t>
  </si>
  <si>
    <t>Xã Hành Đức</t>
  </si>
  <si>
    <t>001dc00001PytSYAAZ</t>
  </si>
  <si>
    <t>DTM-11274</t>
  </si>
  <si>
    <t>Vựa Chú Pháp</t>
  </si>
  <si>
    <t>0904132422</t>
  </si>
  <si>
    <t>Chú Pháp</t>
  </si>
  <si>
    <t>Xã Hành Dũng</t>
  </si>
  <si>
    <t>001dc00001Py0fmAAB</t>
  </si>
  <si>
    <t>DTM-11265</t>
  </si>
  <si>
    <t>Vựa Truyền Ân</t>
  </si>
  <si>
    <t>0989460328</t>
  </si>
  <si>
    <t>Anh Ân</t>
  </si>
  <si>
    <t>001dc00001Py0MPAAZ</t>
  </si>
  <si>
    <t>DTM-11260</t>
  </si>
  <si>
    <t>Vựa Chị Ly</t>
  </si>
  <si>
    <t>0983499617</t>
  </si>
  <si>
    <t>Chị Ly</t>
  </si>
  <si>
    <t>001dc00001PxVleAAF</t>
  </si>
  <si>
    <t>DTM-11257</t>
  </si>
  <si>
    <t>Vựa Anh Hồ</t>
  </si>
  <si>
    <t>0369518473</t>
  </si>
  <si>
    <t>Anh Hồ</t>
  </si>
  <si>
    <t>001dc00001PxfwIAAR</t>
  </si>
  <si>
    <t>DTM-11256</t>
  </si>
  <si>
    <t>Chú Tư</t>
  </si>
  <si>
    <t>0986906907</t>
  </si>
  <si>
    <t>Chùa Ông Bổn, ĐT. 971, Hòn Chông, Xã Bình An, Kien Luong District, Kiên Giang Province, Vietnam</t>
  </si>
  <si>
    <t>001dc00001PxoOUAAZ</t>
  </si>
  <si>
    <t>DTM-11255</t>
  </si>
  <si>
    <t>Vựa Cô Hương</t>
  </si>
  <si>
    <t>0976960220</t>
  </si>
  <si>
    <t>001dc00001PxhBhAAJ</t>
  </si>
  <si>
    <t>DTM-11251</t>
  </si>
  <si>
    <t>Anh Dương - Vl</t>
  </si>
  <si>
    <t>0932317854</t>
  </si>
  <si>
    <t>Xã Phạm Văn Hai</t>
  </si>
  <si>
    <t>Vinh Loc Road, Xã Phạm Văn Hai, Bình Chánh District, Ho Chi Minh City, 71821, Vietnam</t>
  </si>
  <si>
    <t>Xã Vĩnh Lộc</t>
  </si>
  <si>
    <t>001dc00001PxG6gAAF</t>
  </si>
  <si>
    <t>DTM-11250</t>
  </si>
  <si>
    <t>Anh Méo</t>
  </si>
  <si>
    <t>0888353572</t>
  </si>
  <si>
    <t>Đường tỉnh 971, Kiên Luong, Kien Luong District, Kiên Giang Province, Vietnam</t>
  </si>
  <si>
    <t>001dc00001PfSZJAA3</t>
  </si>
  <si>
    <t>DTM-11249</t>
  </si>
  <si>
    <t>Anh Mến</t>
  </si>
  <si>
    <t>0918953575</t>
  </si>
  <si>
    <t>Quang Trung, Phường Vĩnh Quang, Rạch Giá, Kiên Giang Province, Vietnam</t>
  </si>
  <si>
    <t>001dc00001Pdm17AAB</t>
  </si>
  <si>
    <t>DTM-11238</t>
  </si>
  <si>
    <t>Xơ Sợi Nhựa Long An - Tân Đức</t>
  </si>
  <si>
    <t>02862617366</t>
  </si>
  <si>
    <t>Nguyễn Thành Hoa</t>
  </si>
  <si>
    <t>Xã Đức Hòa</t>
  </si>
  <si>
    <t>001dc00001Pdt49AAB</t>
  </si>
  <si>
    <t>DTM-11237</t>
  </si>
  <si>
    <t>Kim Hoàng Phú - Mỹ Hạnh Bắc</t>
  </si>
  <si>
    <t>0795660738</t>
  </si>
  <si>
    <t>Xã Mỹ Hạnh Bắc</t>
  </si>
  <si>
    <t>Xã Đức Lập</t>
  </si>
  <si>
    <t>001dc00001PdgenAAB</t>
  </si>
  <si>
    <t>DTM-11236</t>
  </si>
  <si>
    <t>Vựa Cô Yến</t>
  </si>
  <si>
    <t>0907394852</t>
  </si>
  <si>
    <t>Cô yến</t>
  </si>
  <si>
    <t>DTM-11230</t>
  </si>
  <si>
    <t>0329185530</t>
  </si>
  <si>
    <t>Huyện Tân Hiệp</t>
  </si>
  <si>
    <t>Xã Tân Hội</t>
  </si>
  <si>
    <t>ĐT. 961, Tân Phú, Xã Tân Thành, Tân Hiệp District, Kiên Giang Province, Vietnam</t>
  </si>
  <si>
    <t>DTM-11229</t>
  </si>
  <si>
    <t>0929470645</t>
  </si>
  <si>
    <t>ĐT. 961, Tân Tiến, Xã Tân Thành, Tân Hiệp District, Kiên Giang Province, Vietnam</t>
  </si>
  <si>
    <t>DTM-11227</t>
  </si>
  <si>
    <t>0947334172</t>
  </si>
  <si>
    <t>ĐT. 961, Phú Hội, Xã Tân Hội, Tân Hiệp District, Kiên Giang Province, Vietnam</t>
  </si>
  <si>
    <t>001dc00001PalUdAAJ</t>
  </si>
  <si>
    <t>DTM-11225</t>
  </si>
  <si>
    <t>Chị Hiến</t>
  </si>
  <si>
    <t>0852617816</t>
  </si>
  <si>
    <t>Chị hiến</t>
  </si>
  <si>
    <t>Xã Tam Xuân II</t>
  </si>
  <si>
    <t>Núi Thành District, Quảng Nam Province, Vietnam</t>
  </si>
  <si>
    <t>Xã Tam Xuân</t>
  </si>
  <si>
    <t>001dc00001PI7FUAA1</t>
  </si>
  <si>
    <t>DTM-11223</t>
  </si>
  <si>
    <t>0397378947</t>
  </si>
  <si>
    <t>Xã Phi Thông</t>
  </si>
  <si>
    <t>TL. 961, Sóc Cung, Xã Phi Thông, Rạch Giá, Kiên Giang Province, Vietnam</t>
  </si>
  <si>
    <t>001dc00001PIaNtAAL</t>
  </si>
  <si>
    <t>DTM-11222</t>
  </si>
  <si>
    <t>Chú Quang</t>
  </si>
  <si>
    <t>0918615069</t>
  </si>
  <si>
    <t>001dc00001PHASIAA5</t>
  </si>
  <si>
    <t>DTM-11220</t>
  </si>
  <si>
    <t>0973305708</t>
  </si>
  <si>
    <t>Chị đào</t>
  </si>
  <si>
    <t>001dc00001PH878AAD</t>
  </si>
  <si>
    <t>DTM-11219</t>
  </si>
  <si>
    <t>Vựa Anh Tân</t>
  </si>
  <si>
    <t>0974728687</t>
  </si>
  <si>
    <t>Anh tâm</t>
  </si>
  <si>
    <t>Xã Tam Anh Nam</t>
  </si>
  <si>
    <t>Nhà Nghi Lê Dung, Quốc lộ 1, Núi Thành, Núi Thành District, Quảng Nam Province, Vietnam</t>
  </si>
  <si>
    <t>Xã Tam Anh</t>
  </si>
  <si>
    <t>001dc00001PFfTlAAL</t>
  </si>
  <si>
    <t>DTM-11218</t>
  </si>
  <si>
    <t>Vựa Chị Hương</t>
  </si>
  <si>
    <t>0787240632</t>
  </si>
  <si>
    <t>001dc00001PFTxGAAX</t>
  </si>
  <si>
    <t>DTM-11216</t>
  </si>
  <si>
    <t>Vựa Cô Cẩm</t>
  </si>
  <si>
    <t>0905136182</t>
  </si>
  <si>
    <t>Cô Cẩm</t>
  </si>
  <si>
    <t>001dc00001PFA3NAAX</t>
  </si>
  <si>
    <t>DTM-11215</t>
  </si>
  <si>
    <t>Vựa Chị Phương</t>
  </si>
  <si>
    <t>0394345416</t>
  </si>
  <si>
    <t>Phường Phổ Ninh</t>
  </si>
  <si>
    <t>Phường Đức Phổ</t>
  </si>
  <si>
    <t>001dc00001PElbJAAT</t>
  </si>
  <si>
    <t>DTM-11214</t>
  </si>
  <si>
    <t>0359440475</t>
  </si>
  <si>
    <t>Xã Tam Anh Bắc</t>
  </si>
  <si>
    <t>PV Oil, Quốc lộ 1, Núi Thành District, Quảng Nam Province, Vietnam</t>
  </si>
  <si>
    <t>001dc00001PElg6AAD</t>
  </si>
  <si>
    <t>DTM-11213</t>
  </si>
  <si>
    <t>Vựa Thúy Cẩm</t>
  </si>
  <si>
    <t>0962698429</t>
  </si>
  <si>
    <t>Phường Nguyễn Nghiêm</t>
  </si>
  <si>
    <t>001dc00001PEWvaAAH</t>
  </si>
  <si>
    <t>DTM-11212</t>
  </si>
  <si>
    <t>Vựa Minh Thương</t>
  </si>
  <si>
    <t>09322843621</t>
  </si>
  <si>
    <t>001dc00001PEYMIAA5</t>
  </si>
  <si>
    <t>DTM-11211</t>
  </si>
  <si>
    <t>Vựa Vân Hoàng</t>
  </si>
  <si>
    <t>0986355299</t>
  </si>
  <si>
    <t>001dc00001PEYu9AAH</t>
  </si>
  <si>
    <t>DTM-11210</t>
  </si>
  <si>
    <t>Vựa Anh Hậu</t>
  </si>
  <si>
    <t>0983642989</t>
  </si>
  <si>
    <t>001dc00001PEVeXAAX</t>
  </si>
  <si>
    <t>DTM-11209</t>
  </si>
  <si>
    <t>Vựa Chú Cường</t>
  </si>
  <si>
    <t>0377765589</t>
  </si>
  <si>
    <t>Chú cường</t>
  </si>
  <si>
    <t>Quốc lộ 1, Khương Phú, Núi Thành District, Quảng Nam Province, Vietnam</t>
  </si>
  <si>
    <t>001dc00001PEJyMAAX</t>
  </si>
  <si>
    <t>DTM-11208</t>
  </si>
  <si>
    <t>0943950005</t>
  </si>
  <si>
    <t>Phường Vĩnh Lạc</t>
  </si>
  <si>
    <t>Lâm Quang Ky, Khu phố 7, Phường An Hòa, Rạch Giá, Kiên Giang Province, Vietnam</t>
  </si>
  <si>
    <t>001dc00001PEMRZAA5</t>
  </si>
  <si>
    <t>DTM-11207</t>
  </si>
  <si>
    <t>Vựa Thanh Hải</t>
  </si>
  <si>
    <t>033533244</t>
  </si>
  <si>
    <t>Huyện Minh Long</t>
  </si>
  <si>
    <t>Xã Long Mai</t>
  </si>
  <si>
    <t>Xã Sơn Mai</t>
  </si>
  <si>
    <t>001dc00001PEISnAAP</t>
  </si>
  <si>
    <t>DTM-11206</t>
  </si>
  <si>
    <t>Vựa Chị Hiền</t>
  </si>
  <si>
    <t>11111111</t>
  </si>
  <si>
    <t>Xã Phổ Phong</t>
  </si>
  <si>
    <t>Xã Nguyễn Nghiêm</t>
  </si>
  <si>
    <t>001dc00001PDujqAAD</t>
  </si>
  <si>
    <t>DTM-11205</t>
  </si>
  <si>
    <t>Nhà Cung Cấp Anh Học</t>
  </si>
  <si>
    <t>0394524243</t>
  </si>
  <si>
    <t>Anh Học</t>
  </si>
  <si>
    <t>Xã Đức Phong</t>
  </si>
  <si>
    <t>001dc00001PDcwcAAD</t>
  </si>
  <si>
    <t>DTM-11204</t>
  </si>
  <si>
    <t>Vựa Anh Hiệp</t>
  </si>
  <si>
    <t>0974294219</t>
  </si>
  <si>
    <t>Xã Tịnh Hiệp</t>
  </si>
  <si>
    <t>001dc00001Oi8GTAAZ</t>
  </si>
  <si>
    <t>DTM-11203</t>
  </si>
  <si>
    <t>Vựa Cô Hà</t>
  </si>
  <si>
    <t>0901967296</t>
  </si>
  <si>
    <t>Cô hà</t>
  </si>
  <si>
    <t>Xã Tịnh Ấn Tây</t>
  </si>
  <si>
    <t>001dc00001Oi2z3AAB</t>
  </si>
  <si>
    <t>DTM-11202</t>
  </si>
  <si>
    <t>Hồng Hạnh - Đức Hòa Cn</t>
  </si>
  <si>
    <t>0385037069</t>
  </si>
  <si>
    <t>Chú Luật</t>
  </si>
  <si>
    <t>Xã Mỹ Hạnh</t>
  </si>
  <si>
    <t>DTM-11201</t>
  </si>
  <si>
    <t>0818316816</t>
  </si>
  <si>
    <t>Xã Hòa Tân</t>
  </si>
  <si>
    <t>Đường tỉnh 987, Xã Lương Thế Trân, Cái Nước District, Cà Mau Province, Vietnam</t>
  </si>
  <si>
    <t>DTM-11200</t>
  </si>
  <si>
    <t>0833839823</t>
  </si>
  <si>
    <t>Dì 2</t>
  </si>
  <si>
    <t>Xã Thạnh Phú, Cái Nước District, Cà Mau Province, Vietnam</t>
  </si>
  <si>
    <t>001dc00001OgxS0AAJ</t>
  </si>
  <si>
    <t>DTM-11199</t>
  </si>
  <si>
    <t>Vựa Cô Uyên</t>
  </si>
  <si>
    <t>0762609331</t>
  </si>
  <si>
    <t>Cô uyên</t>
  </si>
  <si>
    <t>Đường Lý Thánh Tông, Quảng Phú, Quảng Ngãi, Quảng Ngãi Province, Vietnam</t>
  </si>
  <si>
    <t>001dc00001Ohdg4AAB</t>
  </si>
  <si>
    <t>DTM-11198</t>
  </si>
  <si>
    <t>Vựa Anh Tín</t>
  </si>
  <si>
    <t>0867575368</t>
  </si>
  <si>
    <t>Anh tín</t>
  </si>
  <si>
    <t>Trương Quang Trọng, Quảng Ngãi, Quảng Ngãi Province, Vietnam</t>
  </si>
  <si>
    <t>001dc00001Oh6tTAAR</t>
  </si>
  <si>
    <t>DTM-11197</t>
  </si>
  <si>
    <t>Anh Huỳnh Ghi</t>
  </si>
  <si>
    <t>0942344832</t>
  </si>
  <si>
    <t>Xã Thạnh Lộc</t>
  </si>
  <si>
    <t>Quốc lộ 80, Thạnh Yên, Xã Thạnh Lộc, Châu Thành District, Kiên Giang Province, Vietnam</t>
  </si>
  <si>
    <t>Xã Thạnh Hưng</t>
  </si>
  <si>
    <t>001dc00001OhEqzAAF</t>
  </si>
  <si>
    <t>DTM-11196</t>
  </si>
  <si>
    <t>Cô Thảo</t>
  </si>
  <si>
    <t>0939866813</t>
  </si>
  <si>
    <t>Phường Vĩnh Lợi</t>
  </si>
  <si>
    <t>Ngô Quyền, Khu phố 1, Phường An Hòa, Rạch Giá, Kiên Giang Province, Vietnam</t>
  </si>
  <si>
    <t>001dc00001Oh2GNAAZ</t>
  </si>
  <si>
    <t>DTM-11195</t>
  </si>
  <si>
    <t>Anh Quý</t>
  </si>
  <si>
    <t>0943959391</t>
  </si>
  <si>
    <t>001dc00001OgziJAAR</t>
  </si>
  <si>
    <t>DTM-11194</t>
  </si>
  <si>
    <t>Ncc Anh Khoa</t>
  </si>
  <si>
    <t>0917524078</t>
  </si>
  <si>
    <t>Anh khoa</t>
  </si>
  <si>
    <t>La Hà, Tư Nghĩa District, Quảng Ngãi Province, Vietnam</t>
  </si>
  <si>
    <t>001dc00001OQupqAAD</t>
  </si>
  <si>
    <t>DTM-11193</t>
  </si>
  <si>
    <t>Chú 10</t>
  </si>
  <si>
    <t>0832332274</t>
  </si>
  <si>
    <t>Chú Mười</t>
  </si>
  <si>
    <t>Phạm Hùng, Khu phố 5, Phường Vĩnh Lạc, Rạch Giá, Kiên Giang Province, Vietnam</t>
  </si>
  <si>
    <t>001dc00001ORBicAAH</t>
  </si>
  <si>
    <t>DTM-11192</t>
  </si>
  <si>
    <t>Anh Hiệp - Tn</t>
  </si>
  <si>
    <t>0906920991</t>
  </si>
  <si>
    <t>Đường Thanh Niên, Xã Phạm Văn Hai, Bình Chánh District, Ho Chi Minh City, 71821, Vietnam</t>
  </si>
  <si>
    <t>DTM-11190</t>
  </si>
  <si>
    <t>0343457130</t>
  </si>
  <si>
    <t>Thị xã La Gi</t>
  </si>
  <si>
    <t>Phường Bình Tân</t>
  </si>
  <si>
    <t>Xã Sông Lũy</t>
  </si>
  <si>
    <t>001dc00001OP3UGAA1</t>
  </si>
  <si>
    <t>DTM-11189</t>
  </si>
  <si>
    <t>0947778607</t>
  </si>
  <si>
    <t>Chị Út Thu</t>
  </si>
  <si>
    <t>Trường Tiểu học Nguyễn Hiền, Nguyễn Bỉnh Khiêm, Quang Trung, Phường Vĩnh Quang, Rạch Giá, Kiên Giang Province, Vietnam</t>
  </si>
  <si>
    <t>001dc00001ONbN9AAL</t>
  </si>
  <si>
    <t>DTM-11188</t>
  </si>
  <si>
    <t>Vựa Anh Hà</t>
  </si>
  <si>
    <t>0948546078</t>
  </si>
  <si>
    <t>Anh hà</t>
  </si>
  <si>
    <t>Huyện Trà Bồng</t>
  </si>
  <si>
    <t>Thị trấn Trà Xuân</t>
  </si>
  <si>
    <t>Khu Công nghiệp Liên Minh, Xã Đức Hòa Hạ, Đức Hòa District, Long An Province, Vietnam</t>
  </si>
  <si>
    <t>Xã Trà Bồng</t>
  </si>
  <si>
    <t>001dc00001ONHcyAAH</t>
  </si>
  <si>
    <t>DTM-11187</t>
  </si>
  <si>
    <t>Anh Thành (Cẩm Mỹ) PET xá</t>
  </si>
  <si>
    <t>0975800440</t>
  </si>
  <si>
    <t>Huyện Cẩm Mỹ</t>
  </si>
  <si>
    <t>Xã Xuân Bảo</t>
  </si>
  <si>
    <t>Tân Mỹ, Xã Xuân Định, Tỉnh Đồng Nai, Việt Nam</t>
  </si>
  <si>
    <t>Xã Xuân Định</t>
  </si>
  <si>
    <t>DTM-11186</t>
  </si>
  <si>
    <t>0961785599</t>
  </si>
  <si>
    <t>Thị xã Phú Mỹ</t>
  </si>
  <si>
    <t>Xã Châu Pha</t>
  </si>
  <si>
    <t>Bưu điện xã Tóc Tiên, Bà Rịa - Sông Pha - Sông Xoài, Xã Châu Pha, Thành phố Hồ Chí Minh, Việt Nam</t>
  </si>
  <si>
    <t>DTM-11185</t>
  </si>
  <si>
    <t>0942812034</t>
  </si>
  <si>
    <t>Anh Bun</t>
  </si>
  <si>
    <t>27/02/2026</t>
  </si>
  <si>
    <t>001dc00001O3qyDAAR</t>
  </si>
  <si>
    <t>DTM-11184</t>
  </si>
  <si>
    <t>Chị Huyên - Tđn</t>
  </si>
  <si>
    <t>0389367865</t>
  </si>
  <si>
    <t>Chị Huyên</t>
  </si>
  <si>
    <t>Tran Dai Nghia, Khu công nghiệp Lê Minh Xuân, Tan Nhut Commune, Bình Chánh District, Ho Chi Minh City, Vietnam</t>
  </si>
  <si>
    <t>DTM-11183</t>
  </si>
  <si>
    <t>0947150761</t>
  </si>
  <si>
    <t>Ngô Quyền, Phường 1, Cà Mau, Cà Mau Province, Vietnam</t>
  </si>
  <si>
    <t>DTM-11180</t>
  </si>
  <si>
    <t>Anh Sơn (Xuân Lộc) PET xá</t>
  </si>
  <si>
    <t>0397489322</t>
  </si>
  <si>
    <t>Bưng Cần, Xã Xuân Phú, Tỉnh Đồng Nai, 76615, Việt Nam</t>
  </si>
  <si>
    <t>001dc00001NfajJAAR</t>
  </si>
  <si>
    <t>DTM-11173</t>
  </si>
  <si>
    <t>Chị Nga (Phát Ngọc) - Ttn - Tb</t>
  </si>
  <si>
    <t>0399916397</t>
  </si>
  <si>
    <t>Quận Tân Bình</t>
  </si>
  <si>
    <t>Phường 10</t>
  </si>
  <si>
    <t>Hẻm 37 Bùi Thế Mỹ, Ward 10, Tan Binh District, Ho Chi Minh City, 72117, Vietnam</t>
  </si>
  <si>
    <t>Phường Bình Phú</t>
  </si>
  <si>
    <t>001dc00001Nf6dBAAR</t>
  </si>
  <si>
    <t>DTM-11172</t>
  </si>
  <si>
    <t>0916953852</t>
  </si>
  <si>
    <t>Anh lâm</t>
  </si>
  <si>
    <t>Thạch Nham, Tư Nghĩa District, Quảng Ngãi Province, Vietnam</t>
  </si>
  <si>
    <t>001dc00001NefoHAAR</t>
  </si>
  <si>
    <t>DTM-11171</t>
  </si>
  <si>
    <t>0387442969</t>
  </si>
  <si>
    <t>Chị dung</t>
  </si>
  <si>
    <t>Đường Quảng Ngãi – Thạch Nham, Quảng Ngãi, Tư Nghĩa District, Quảng Ngãi Province, Vietnam</t>
  </si>
  <si>
    <t>DTM-11169</t>
  </si>
  <si>
    <t>Chị Như - Ta</t>
  </si>
  <si>
    <t>0843394839</t>
  </si>
  <si>
    <t>Phường 3</t>
  </si>
  <si>
    <t>Internet Trang Trọng, Huỳnh Văn Đảnh, Phường 3, Tân An, Chau Thanh, Long An Province, Vietnam</t>
  </si>
  <si>
    <t>Phường Long An</t>
  </si>
  <si>
    <t>001dc00001NME1mAAH</t>
  </si>
  <si>
    <t>DTM-11166</t>
  </si>
  <si>
    <t>Tùng Phát</t>
  </si>
  <si>
    <t>0939667778</t>
  </si>
  <si>
    <t>Phường Hưng Thạnh</t>
  </si>
  <si>
    <t>Phường Hưng Thạnh, Cái Răng District, Cần Thơ, 94908, Vietnam</t>
  </si>
  <si>
    <t>Phường Cái Răng</t>
  </si>
  <si>
    <t>001dc00001NJgnNAAT</t>
  </si>
  <si>
    <t>DTM-11164</t>
  </si>
  <si>
    <t>Bá Hậu - Ncp - Bt</t>
  </si>
  <si>
    <t>0918098541</t>
  </si>
  <si>
    <t>Chú Hậu</t>
  </si>
  <si>
    <t>Phường Tân Tạo A</t>
  </si>
  <si>
    <t>Công ty Thiết bị Vệ sinh - 4367/4 Nguyễn Cửu Phú, Đường Nguyễn Cửu Phú, Tan Tao A Ward, Binh Tan District, Ho Chi Minh City, 73118, Vietnam</t>
  </si>
  <si>
    <t>001dc00001NJbR7AAL</t>
  </si>
  <si>
    <t>DTM-11162</t>
  </si>
  <si>
    <t>Anh Hận - Ncp - Bt - Pallet</t>
  </si>
  <si>
    <t>0779712151</t>
  </si>
  <si>
    <t>Nghĩa trang An Vĩnh, Đường Nguyễn Cửu Phú, Tan Tao A Ward, Binh Tan District, Ho Chi Minh City, 73118, Vietnam</t>
  </si>
  <si>
    <t>001dc00001NJZu4AAH</t>
  </si>
  <si>
    <t>DTM-11161</t>
  </si>
  <si>
    <t>Anh Hùng - Ncp - Bt</t>
  </si>
  <si>
    <t>0334645579</t>
  </si>
  <si>
    <t>001dc00001NJ51UAAT</t>
  </si>
  <si>
    <t>DTM-11160</t>
  </si>
  <si>
    <t>Ve Chai - Ncp - Bt</t>
  </si>
  <si>
    <t>0367221210</t>
  </si>
  <si>
    <t>Chú ve chai</t>
  </si>
  <si>
    <t>Cầu Kinh, Đường Nguyễn Cửu Phú, Tan Tao A Ward, Binh Tan District, Ho Chi Minh City, 73118, Vietnam</t>
  </si>
  <si>
    <t>001dc00001NJBBhAAP</t>
  </si>
  <si>
    <t>DTM-10939</t>
  </si>
  <si>
    <t>Cô Lam</t>
  </si>
  <si>
    <t>0949226827</t>
  </si>
  <si>
    <t>Cô lam</t>
  </si>
  <si>
    <t>15 phạm xuân hòa</t>
  </si>
  <si>
    <t>001dc00001NISplAAH</t>
  </si>
  <si>
    <t>DTM-10937</t>
  </si>
  <si>
    <t>Anh Khang - Ncp - Bt - Pallet</t>
  </si>
  <si>
    <t>0976794972</t>
  </si>
  <si>
    <t>Đường Nguyễn Cửu Phú, Tan Tao A Ward, Binh Tan District, Ho Chi Minh City, 73118, Vietnam</t>
  </si>
  <si>
    <t>001dc00001MyvFzAAJ</t>
  </si>
  <si>
    <t>DTM-09652</t>
  </si>
  <si>
    <t>Vựa Chú Kha</t>
  </si>
  <si>
    <t>0935736230</t>
  </si>
  <si>
    <t>Chú kha</t>
  </si>
  <si>
    <t>001dc00001Myy90AAB</t>
  </si>
  <si>
    <t>DTM-09650</t>
  </si>
  <si>
    <t>0961288012</t>
  </si>
  <si>
    <t>Xã Đức Tân</t>
  </si>
  <si>
    <t>001dc00001MwnBMAAZ</t>
  </si>
  <si>
    <t>DTM-09212</t>
  </si>
  <si>
    <t>Cty Thảo Yên - Ntt</t>
  </si>
  <si>
    <t>0933017589</t>
  </si>
  <si>
    <t>Chị Yên</t>
  </si>
  <si>
    <t>Huyện Hóc Môn</t>
  </si>
  <si>
    <t>Xã Xuân Thới Thượng</t>
  </si>
  <si>
    <t>Xuan Thoi Thuong Commune, Hoc Mon District, Ho Chi Minh City, 71717, Vietnam</t>
  </si>
  <si>
    <t>Xã Bà Điểm</t>
  </si>
  <si>
    <t>001dc00001Mx1u9AAB</t>
  </si>
  <si>
    <t>DTM-08992</t>
  </si>
  <si>
    <t>Bảo Hoàng Gia Lai</t>
  </si>
  <si>
    <t>0982005892</t>
  </si>
  <si>
    <t>Bảo Hoàng</t>
  </si>
  <si>
    <t>Xã Chư Á</t>
  </si>
  <si>
    <t>25/05/2026</t>
  </si>
  <si>
    <t>DTM-08990</t>
  </si>
  <si>
    <t>Anh Hải( Mái Dầm)</t>
  </si>
  <si>
    <t>0932847772</t>
  </si>
  <si>
    <t>Xã Đông Phú</t>
  </si>
  <si>
    <t>Đường Nam Sông Hậu, Mái Dầm, Châu Thành District, Hậu Giang Province, Vietnam</t>
  </si>
  <si>
    <t>001dc00001MOk9TAAT</t>
  </si>
  <si>
    <t>DTM-08989</t>
  </si>
  <si>
    <t>Nhựa Tý Liên</t>
  </si>
  <si>
    <t>000000000</t>
  </si>
  <si>
    <t>Tý</t>
  </si>
  <si>
    <t>Huyện Phước Long</t>
  </si>
  <si>
    <t>Thị trấn Phước Long</t>
  </si>
  <si>
    <t>Phước Long, Xã Phước Long, Tỉnh Cà Mau, Việt Nam</t>
  </si>
  <si>
    <t>Xã Phước Long</t>
  </si>
  <si>
    <t>001dc00001MOOH1AAP</t>
  </si>
  <si>
    <t>DTM-08988</t>
  </si>
  <si>
    <t>Anh Giang - Vvv</t>
  </si>
  <si>
    <t>0976342623</t>
  </si>
  <si>
    <t>Đường 1A, Xã Vĩnh Lộc B, Bình Chánh District, Ho Chi Minh City, 30000, Vietnam</t>
  </si>
  <si>
    <t>Xã Tân Vĩnh Lộc</t>
  </si>
  <si>
    <t>001dc00001MOGPwAAP</t>
  </si>
  <si>
    <t>DTM-08987</t>
  </si>
  <si>
    <t>Anh Duy (Cty Khánh Huyền) - La123</t>
  </si>
  <si>
    <t>0946940170</t>
  </si>
  <si>
    <t>DTM-08985</t>
  </si>
  <si>
    <t>0945602672</t>
  </si>
  <si>
    <t>Thảo</t>
  </si>
  <si>
    <t>Xã Tắc Vân, Cà Mau, Cà Mau Province, Vietnam</t>
  </si>
  <si>
    <t>001dc00001M68YnAAJ</t>
  </si>
  <si>
    <t>DTM-08983</t>
  </si>
  <si>
    <t>Anh Thọ - Xtt</t>
  </si>
  <si>
    <t>0909954665</t>
  </si>
  <si>
    <t>Xuân Thới Thượng 7-1, Xuan Thoi Thuong Commune, Hoc Mon District, Ho Chi Minh City, 71717, Vietnam</t>
  </si>
  <si>
    <t>001dc00001M5nUMAAZ</t>
  </si>
  <si>
    <t>DTM-08982</t>
  </si>
  <si>
    <t>Anh Sáng - Ncp - Bt</t>
  </si>
  <si>
    <t>0919678775</t>
  </si>
  <si>
    <t>Anh Sáng</t>
  </si>
  <si>
    <t>001dc00001M4a6CAAR</t>
  </si>
  <si>
    <t>DTM-08981</t>
  </si>
  <si>
    <t>Ding Li - Pvt Cn</t>
  </si>
  <si>
    <t>0792981688</t>
  </si>
  <si>
    <t>Chị Xuyến ( admin )</t>
  </si>
  <si>
    <t>Quận Gò Vấp</t>
  </si>
  <si>
    <t>Đường số 12, Ward 10, Go Vap District, Ho Chi Minh City, 72100, Vietnam</t>
  </si>
  <si>
    <t>001dc00001LPjwbAAD</t>
  </si>
  <si>
    <t>DTM-08975</t>
  </si>
  <si>
    <t>Thanh An - Ka Cn</t>
  </si>
  <si>
    <t>0902384576</t>
  </si>
  <si>
    <t>Xã Lê Minh Xuân, Bình Chánh District, Ho Chi Minh City, Vietnam</t>
  </si>
  <si>
    <t>001dc00001L4ltNAAR</t>
  </si>
  <si>
    <t>DTM-08973</t>
  </si>
  <si>
    <t>Anh Thịnh - Ndc</t>
  </si>
  <si>
    <t>0904664424</t>
  </si>
  <si>
    <t>Xã Vĩnh Lộc A</t>
  </si>
  <si>
    <t>Xã Vĩnh Lộc A, Bình Chánh District, Ho Chi Minh City, 71821, Vietnam</t>
  </si>
  <si>
    <t>001dc00001L4RWTAA3</t>
  </si>
  <si>
    <t>DTM-08971</t>
  </si>
  <si>
    <t>Cty Tnhh Lê Thùy Dương</t>
  </si>
  <si>
    <t>0868673558</t>
  </si>
  <si>
    <t>Khổng Thị Hoan</t>
  </si>
  <si>
    <t>001dc00001Jt25lAAB</t>
  </si>
  <si>
    <t>DTM-08970</t>
  </si>
  <si>
    <t>Cô Liên - Bg</t>
  </si>
  <si>
    <t>0393090309</t>
  </si>
  <si>
    <t>Cô Liên</t>
  </si>
  <si>
    <t>Phuoc Vinh An Commune, Củ Chi District, Ho Chi Minh City, 71608, Vietnam</t>
  </si>
  <si>
    <t>Xã Củ Chi</t>
  </si>
  <si>
    <t>001dc00001JrxT7AAJ</t>
  </si>
  <si>
    <t>DTM-08969</t>
  </si>
  <si>
    <t>Chị Thanh - Bg</t>
  </si>
  <si>
    <t>0368363931</t>
  </si>
  <si>
    <t>Đường Bàu Giã, Phuoc Vinh An Commune, Củ Chi District, Ho Chi Minh City, 71608, Vietnam</t>
  </si>
  <si>
    <t>001dc00001JrszhAAB</t>
  </si>
  <si>
    <t>DTM-08968</t>
  </si>
  <si>
    <t>Cô Thúy - Hmm</t>
  </si>
  <si>
    <t>0358486538</t>
  </si>
  <si>
    <t>Cô Thúy</t>
  </si>
  <si>
    <t>Xã Tân Thạnh Đông</t>
  </si>
  <si>
    <t>Tan Thanh Dong Commune, Củ Chi District, Ho Chi Minh City, Vietnam</t>
  </si>
  <si>
    <t>Xã Phú Hòa Đông</t>
  </si>
  <si>
    <t>001dc00001Jra3WAAR</t>
  </si>
  <si>
    <t>DTM-08967</t>
  </si>
  <si>
    <t>Anh Tân - Hmm</t>
  </si>
  <si>
    <t>0363839568</t>
  </si>
  <si>
    <t>Đường Lê Thị Đảo, Tan Thanh Dong Commune, Củ Chi District, Ho Chi Minh City, Vietnam</t>
  </si>
  <si>
    <t>001dc00001JpVKtAAN</t>
  </si>
  <si>
    <t>DTM-08966</t>
  </si>
  <si>
    <t>Anh Linh - Tl8</t>
  </si>
  <si>
    <t>0938888385</t>
  </si>
  <si>
    <t>Xã Hòa Phú</t>
  </si>
  <si>
    <t>Tỉnh lộ 8, Hoa Phu Commune, Củ Chi District, Ho Chi Minh City, 75106, Vietnam</t>
  </si>
  <si>
    <t>Phường Bình Dương</t>
  </si>
  <si>
    <t>001dc00001JqRezAAF</t>
  </si>
  <si>
    <t>DTM-08965</t>
  </si>
  <si>
    <t>Chị Hòe - Tl8</t>
  </si>
  <si>
    <t>0372411259</t>
  </si>
  <si>
    <t>Chị Hòe</t>
  </si>
  <si>
    <t>001dc00001JqJpWAAV</t>
  </si>
  <si>
    <t>DTM-08964</t>
  </si>
  <si>
    <t>Chị Trúc - Tl15</t>
  </si>
  <si>
    <t>0349113415</t>
  </si>
  <si>
    <t>001dc00001Jq3vGAAR</t>
  </si>
  <si>
    <t>DTM-08963</t>
  </si>
  <si>
    <t>Thành Phát - Tl8</t>
  </si>
  <si>
    <t>0965184643</t>
  </si>
  <si>
    <t>001dc00001JpXGEAA3</t>
  </si>
  <si>
    <t>DTM-08962</t>
  </si>
  <si>
    <t>Anh Chăm - Tl8</t>
  </si>
  <si>
    <t>0369763719</t>
  </si>
  <si>
    <t>Anh Chăm</t>
  </si>
  <si>
    <t>Xã Bình Mỹ</t>
  </si>
  <si>
    <t>001dc00001JpW7GAAV</t>
  </si>
  <si>
    <t>DTM-08961</t>
  </si>
  <si>
    <t>Chị Lý - Ncc</t>
  </si>
  <si>
    <t>0937638432</t>
  </si>
  <si>
    <t>Nguyễn Kim Cương, Tan Thanh Dong Commune, Củ Chi District, Ho Chi Minh City, Vietnam</t>
  </si>
  <si>
    <t>001dc00001Jp6fpAAB</t>
  </si>
  <si>
    <t>DTM-08960</t>
  </si>
  <si>
    <t>Anh Thanh - Ntl</t>
  </si>
  <si>
    <t>0938359050</t>
  </si>
  <si>
    <t>Xã Tân Phú Trung</t>
  </si>
  <si>
    <t>Tan Phu Trung Commune, Củ Chi District, Ho Chi Minh City, 71608, Vietnam</t>
  </si>
  <si>
    <t>001dc00001JoxnpAAB</t>
  </si>
  <si>
    <t>DTM-08959</t>
  </si>
  <si>
    <t>Chị Lệ - Ntl</t>
  </si>
  <si>
    <t>0963055449</t>
  </si>
  <si>
    <t>Đường Giồng Cát, Tan Phu Trung Commune, Củ Chi District, Ho Chi Minh City, 71608, Vietnam</t>
  </si>
  <si>
    <t>001dc00001JosZdAAJ</t>
  </si>
  <si>
    <t>DTM-08958</t>
  </si>
  <si>
    <t>Anh Tiến - Ql22</t>
  </si>
  <si>
    <t>0335017021</t>
  </si>
  <si>
    <t>DTM-08955</t>
  </si>
  <si>
    <t>Hkd Phạm Ngọc Thuận</t>
  </si>
  <si>
    <t>0123456789</t>
  </si>
  <si>
    <t>Thành phố Phan Thiết</t>
  </si>
  <si>
    <t>Phường Đức Long</t>
  </si>
  <si>
    <t>Phường Tiến Thành</t>
  </si>
  <si>
    <t>001dc00001Hi9i2AAB</t>
  </si>
  <si>
    <t>DTM-08954</t>
  </si>
  <si>
    <t>Chị Điệu - Tl</t>
  </si>
  <si>
    <t>0988518272</t>
  </si>
  <si>
    <t>Chị Điệu</t>
  </si>
  <si>
    <t>Xã Trung Lập Thượng</t>
  </si>
  <si>
    <t>Trung Lap Thuong Commune, Củ Chi District, Ho Chi Minh City, Vietnam</t>
  </si>
  <si>
    <t>Xã Thái Mỹ</t>
  </si>
  <si>
    <t>001dc00001HhmS5AAJ</t>
  </si>
  <si>
    <t>DTM-08953</t>
  </si>
  <si>
    <t>Chị Phước - Tl7 - Cc</t>
  </si>
  <si>
    <t>000000005</t>
  </si>
  <si>
    <t>Chị Phước</t>
  </si>
  <si>
    <t>Xã An Nhơn Tây</t>
  </si>
  <si>
    <t>An Nhon Tay Commune, Củ Chi District, Ho Chi Minh City, Vietnam</t>
  </si>
  <si>
    <t>001dc00001HgABzAAN</t>
  </si>
  <si>
    <t>DTM-08952</t>
  </si>
  <si>
    <t>Ve Chai - Đ533 - Cc</t>
  </si>
  <si>
    <t>000000004</t>
  </si>
  <si>
    <t>Nhuan Duc Commune, Củ Chi District, Ho Chi Minh City, Vietnam</t>
  </si>
  <si>
    <t>001dc00001HgC8vAAF</t>
  </si>
  <si>
    <t>DTM-08951</t>
  </si>
  <si>
    <t>Ve Chai - 989A Ntr - Cc</t>
  </si>
  <si>
    <t>0000000003</t>
  </si>
  <si>
    <t>Nguyễn Thị Rành, An Nhon Tay Commune, Củ Chi District, Ho Chi Minh City, Vietnam</t>
  </si>
  <si>
    <t>001dc00001HfyE2AAJ</t>
  </si>
  <si>
    <t>DTM-08950</t>
  </si>
  <si>
    <t>Chị Nghi - Tl</t>
  </si>
  <si>
    <t>0972538229</t>
  </si>
  <si>
    <t>Chị Nghi</t>
  </si>
  <si>
    <t>001dc00001Hg69xAAB</t>
  </si>
  <si>
    <t>DTM-08949</t>
  </si>
  <si>
    <t>An Nhỏ - Cg</t>
  </si>
  <si>
    <t>0362825640</t>
  </si>
  <si>
    <t>An Nhỏ</t>
  </si>
  <si>
    <t>Đường Nguyễn Văn Tiệp, An Phu Commune, Củ Chi District, Ho Chi Minh City, Vietnam</t>
  </si>
  <si>
    <t>Phường An Phú Đông</t>
  </si>
  <si>
    <t>001dc00001Hf7UhAAJ</t>
  </si>
  <si>
    <t>DTM-08948</t>
  </si>
  <si>
    <t>Ve Chai - 137 Bt - Cc</t>
  </si>
  <si>
    <t>000000002</t>
  </si>
  <si>
    <t>Xã Nhuận Đức</t>
  </si>
  <si>
    <t>Bà Thiên, Nhuan Duc Commune, Củ Chi District, Ho Chi Minh City, Vietnam</t>
  </si>
  <si>
    <t>001dc00001HfoL7AAJ</t>
  </si>
  <si>
    <t>DTM-08947</t>
  </si>
  <si>
    <t>Phúc Đà - Cg</t>
  </si>
  <si>
    <t>0963836424</t>
  </si>
  <si>
    <t>Phúc Đà</t>
  </si>
  <si>
    <t>Đường Cây Gõ, An Nhon Tay Commune, Củ Chi District, Ho Chi Minh City, Vietnam</t>
  </si>
  <si>
    <t>001dc00001HPLF5AAP</t>
  </si>
  <si>
    <t>DTM-08946</t>
  </si>
  <si>
    <t>Chị Hân - Tl7 - Cc</t>
  </si>
  <si>
    <t>0868493538</t>
  </si>
  <si>
    <t>Trường THCS An Nhơn Tây, Tỉnh Lộ 7, An Nhon Tay Commune, Củ Chi District, Ho Chi Minh City, Vietnam</t>
  </si>
  <si>
    <t>DTM-08945</t>
  </si>
  <si>
    <t>0854668789</t>
  </si>
  <si>
    <t>Thị xã Kiến Tường</t>
  </si>
  <si>
    <t>Phường 1</t>
  </si>
  <si>
    <t>001dc00001HWncoAAD</t>
  </si>
  <si>
    <t>DTM-08944</t>
  </si>
  <si>
    <t>Chị Loan - Tl7 - Cc</t>
  </si>
  <si>
    <t>0987511378</t>
  </si>
  <si>
    <t>16/03/2026</t>
  </si>
  <si>
    <t>DTM-08943</t>
  </si>
  <si>
    <t>0919162124</t>
  </si>
  <si>
    <t>Xã Phong Thạnh Tây, Giá Rai, Bạc Liêu Province, Vietnam</t>
  </si>
  <si>
    <t>DTM-08942</t>
  </si>
  <si>
    <t>0912784777</t>
  </si>
  <si>
    <t>Xã An Thuận</t>
  </si>
  <si>
    <t>Quốc lộ 57, Xã Thạnh Phong, Tỉnh Vĩnh Long, Việt Nam</t>
  </si>
  <si>
    <t>Xã An Qui</t>
  </si>
  <si>
    <t>001dc00001HO0kYAAT</t>
  </si>
  <si>
    <t>DTM-08941</t>
  </si>
  <si>
    <t>Anh An - Ncc</t>
  </si>
  <si>
    <t>0909516028</t>
  </si>
  <si>
    <t>001dc00001HMehHAAT</t>
  </si>
  <si>
    <t>DTM-08940</t>
  </si>
  <si>
    <t>Chú Đình Tinh - Nvk - Cc</t>
  </si>
  <si>
    <t>0977912645</t>
  </si>
  <si>
    <t>Chú Đình Tinh</t>
  </si>
  <si>
    <t>Xã Phạm Văn Cội</t>
  </si>
  <si>
    <t>Đường Nguyễn Văn Khạ, Phu Hoa Dong Commune, Củ Chi District, Ho Chi Minh City, Vietnam</t>
  </si>
  <si>
    <t>001dc00001HIUIKAA5</t>
  </si>
  <si>
    <t>DTM-08938</t>
  </si>
  <si>
    <t>Cty Đại Tuấn Phát Cơ Sở 2 - Ntn - Cc</t>
  </si>
  <si>
    <t>Anh Chung</t>
  </si>
  <si>
    <t>Phu Hoa Dong Commune, Củ Chi District, Ho Chi Minh City, Vietnam</t>
  </si>
  <si>
    <t>001dc00001HIdVFAA1</t>
  </si>
  <si>
    <t>DTM-08937</t>
  </si>
  <si>
    <t>Quang Thắng - Ncc</t>
  </si>
  <si>
    <t>0368864646</t>
  </si>
  <si>
    <t>001dc00001HIO3BAAX</t>
  </si>
  <si>
    <t>DTM-08936</t>
  </si>
  <si>
    <t>Chú Tuấn - Ncc</t>
  </si>
  <si>
    <t>0363225119</t>
  </si>
  <si>
    <t>001dc00001HIKhAAAX</t>
  </si>
  <si>
    <t>DTM-08935</t>
  </si>
  <si>
    <t>Anh Vũ - Ncc</t>
  </si>
  <si>
    <t>0932059496</t>
  </si>
  <si>
    <t>001dc00001HGzhzAAD</t>
  </si>
  <si>
    <t>DTM-08934</t>
  </si>
  <si>
    <t>Anh Long - Ql22</t>
  </si>
  <si>
    <t>0909840666</t>
  </si>
  <si>
    <t>Xã Tân Xuân</t>
  </si>
  <si>
    <t>Ngã ba Bùi Môn, Quốc lộ 22, Tan Xuan Commune, Hoc Mon District, Ho Chi Minh City, 71717, Vietnam</t>
  </si>
  <si>
    <t>Xã Hóc Môn</t>
  </si>
  <si>
    <t>001dc00001GvS13AAF</t>
  </si>
  <si>
    <t>DTM-08932</t>
  </si>
  <si>
    <t>Chị Nga - Ncc</t>
  </si>
  <si>
    <t>0368111875</t>
  </si>
  <si>
    <t>001dc00001GvBprAAF</t>
  </si>
  <si>
    <t>DTM-08931</t>
  </si>
  <si>
    <t>Văn Loan - Ncc</t>
  </si>
  <si>
    <t>0395238201</t>
  </si>
  <si>
    <t>Văn Loan</t>
  </si>
  <si>
    <t>Đường Nguyễn Thị Trốn, Tan Thanh Dong Commune, Củ Chi District, Ho Chi Minh City, Vietnam</t>
  </si>
  <si>
    <t>001dc00001Gv2jKAAR</t>
  </si>
  <si>
    <t>DTM-08930</t>
  </si>
  <si>
    <t>Khoa Thịnh - Htm Cn</t>
  </si>
  <si>
    <t>0977464037</t>
  </si>
  <si>
    <t>Khoa Thịnh</t>
  </si>
  <si>
    <t>Đường Huỳnh Minh Mương, Tan Thanh Dong Commune, Củ Chi District, Ho Chi Minh City, 75106, Vietnam</t>
  </si>
  <si>
    <t>001dc00001GtpucAAB</t>
  </si>
  <si>
    <t>DTM-08929</t>
  </si>
  <si>
    <t>Cô Hạnh - Lt - Cc</t>
  </si>
  <si>
    <t>0979940898</t>
  </si>
  <si>
    <t>Chị  Hạnh</t>
  </si>
  <si>
    <t>Xã Tân Thạnh Tây</t>
  </si>
  <si>
    <t>Đường Láng The, Tan Thanh Tay Commune, Củ Chi District, Ho Chi Minh City, Vietnam</t>
  </si>
  <si>
    <t>001dc00001GuJO1AAN</t>
  </si>
  <si>
    <t>DTM-08928</t>
  </si>
  <si>
    <t>Khoa Thịnh - Htm</t>
  </si>
  <si>
    <t>001dc00001GuIYPAA3</t>
  </si>
  <si>
    <t>DTM-08927</t>
  </si>
  <si>
    <t>Anh Duy - Tl8</t>
  </si>
  <si>
    <t>0907114868</t>
  </si>
  <si>
    <t>Khu công nghiệp Cơ khí Ô tô, Tỉnh lộ 8, Hoa Phu Commune, Củ Chi District, Ho Chi Minh City, 75106, Vietnam</t>
  </si>
  <si>
    <t>001dc00001Gtnb5AAB</t>
  </si>
  <si>
    <t>DTM-08926</t>
  </si>
  <si>
    <t>Chị Quyền - Bt</t>
  </si>
  <si>
    <t>0356560433</t>
  </si>
  <si>
    <t>Chị Quyền</t>
  </si>
  <si>
    <t>Trung An Commune, Củ Chi District, Ho Chi Minh City, Vietnam</t>
  </si>
  <si>
    <t>001dc00001GtsnfAAB</t>
  </si>
  <si>
    <t>DTM-08925</t>
  </si>
  <si>
    <t>Phế Liệu - 458</t>
  </si>
  <si>
    <t>000000</t>
  </si>
  <si>
    <t>Phế liệu</t>
  </si>
  <si>
    <t>Đường Số 458, Trung An Commune, Củ Chi District, Ho Chi Minh City, Vietnam</t>
  </si>
  <si>
    <t>001dc00001GtnuPAAR</t>
  </si>
  <si>
    <t>DTM-08924</t>
  </si>
  <si>
    <t>Anh Bình - Tl8</t>
  </si>
  <si>
    <t>0383411078</t>
  </si>
  <si>
    <t>001dc00001GtZmcAAF</t>
  </si>
  <si>
    <t>DTM-08923</t>
  </si>
  <si>
    <t>Cô Xinh - Tl15 - Cc</t>
  </si>
  <si>
    <t>0347122243</t>
  </si>
  <si>
    <t>Cô Xinh</t>
  </si>
  <si>
    <t>001dc00001GtimfAAB</t>
  </si>
  <si>
    <t>DTM-08922</t>
  </si>
  <si>
    <t>Đình Phát - Tl15</t>
  </si>
  <si>
    <t>0909505319</t>
  </si>
  <si>
    <t>Anh Cư</t>
  </si>
  <si>
    <t>Đường Bàu Trâm, Trung An Commune, Củ Chi District, Ho Chi Minh City, Vietnam</t>
  </si>
  <si>
    <t>001dc00001GsQILAA3</t>
  </si>
  <si>
    <t>DTM-08921</t>
  </si>
  <si>
    <t>Chị Thơ - Ta</t>
  </si>
  <si>
    <t>0865904131</t>
  </si>
  <si>
    <t>Chị Thơ</t>
  </si>
  <si>
    <t>001dc00001GsQ8fAAF</t>
  </si>
  <si>
    <t>DTM-08920</t>
  </si>
  <si>
    <t>Năm Hảo</t>
  </si>
  <si>
    <t>0847216899</t>
  </si>
  <si>
    <t>Chú Năm</t>
  </si>
  <si>
    <t>Huyện Mỹ Xuyên</t>
  </si>
  <si>
    <t>ĐT. 940, Xã Thạnh Phú, Mỹ Xuyên District, Sóc Trăng Province, Vietnam</t>
  </si>
  <si>
    <t>Xã Nhu Gia</t>
  </si>
  <si>
    <t>001dc00001GsBrCAAV</t>
  </si>
  <si>
    <t>DTM-08919</t>
  </si>
  <si>
    <t>Anh Trụ - Ntn - Cc</t>
  </si>
  <si>
    <t>0916786982</t>
  </si>
  <si>
    <t>Chị Phương Anh</t>
  </si>
  <si>
    <t>Đường Nguyễn Thị Nê, Phu Hoa Dong Commune, Củ Chi District, Ho Chi Minh City, Vietnam</t>
  </si>
  <si>
    <t>001dc00001GsGHNAA3</t>
  </si>
  <si>
    <t>DTM-08918</t>
  </si>
  <si>
    <t>Huyền Lê - Tl15</t>
  </si>
  <si>
    <t>0967539617</t>
  </si>
  <si>
    <t>Huyền Lê</t>
  </si>
  <si>
    <t>001dc00001GrSfdAAF</t>
  </si>
  <si>
    <t>DTM-08917</t>
  </si>
  <si>
    <t>Minh Tuyết - Tl15</t>
  </si>
  <si>
    <t>0339512039</t>
  </si>
  <si>
    <t>Làng The, Tỉnh lộ 15, Tan Thanh Tay Commune, Củ Chi District, Ho Chi Minh City, Vietnam</t>
  </si>
  <si>
    <t>001dc00001Gs4cnAAB</t>
  </si>
  <si>
    <t>DTM-08916</t>
  </si>
  <si>
    <t>Chị Diệp - Hvt</t>
  </si>
  <si>
    <t>0393878073</t>
  </si>
  <si>
    <t>Chị Diệp</t>
  </si>
  <si>
    <t>Hồ Văn Tắng, Tan Thanh Tay Commune, Củ Chi District, Ho Chi Minh City, 71608, Vietnam</t>
  </si>
  <si>
    <t>001dc00001GrSVuAAN</t>
  </si>
  <si>
    <t>DTM-08915</t>
  </si>
  <si>
    <t>Nhị</t>
  </si>
  <si>
    <t>0855815715</t>
  </si>
  <si>
    <t>Huyện Thạnh Trị</t>
  </si>
  <si>
    <t>Thị trấn Phú Lộc</t>
  </si>
  <si>
    <t>Quốc lộ 1, Phú Lộc, Thạnh Trị District, Sóc Trăng Province, Vietnam</t>
  </si>
  <si>
    <t>Xã Phú Lộc</t>
  </si>
  <si>
    <t>001dc00001Gph2oAAB</t>
  </si>
  <si>
    <t>DTM-08914</t>
  </si>
  <si>
    <t>Mai Tuyết Trinh</t>
  </si>
  <si>
    <t>0345629663</t>
  </si>
  <si>
    <t>Xã Thạnh Quới</t>
  </si>
  <si>
    <t>Quốc lộ 1, Xã Thạnh Phú, Mỹ Xuyên District, Sóc Trăng Province, Vietnam</t>
  </si>
  <si>
    <t>001dc00001GZ1p7AAD</t>
  </si>
  <si>
    <t>DTM-08913</t>
  </si>
  <si>
    <t>Anh Nhật - Bt</t>
  </si>
  <si>
    <t>0328192706</t>
  </si>
  <si>
    <t>001dc00001GYvF3AAL</t>
  </si>
  <si>
    <t>DTM-08912</t>
  </si>
  <si>
    <t>0776704512</t>
  </si>
  <si>
    <t>Đường Bến Than, Tan Thanh Dong Commune, Củ Chi District, Ho Chi Minh City, 75106, Vietnam</t>
  </si>
  <si>
    <t>001dc00001GYORCAA5</t>
  </si>
  <si>
    <t>DTM-08911</t>
  </si>
  <si>
    <t>Anh Vũ - Bt</t>
  </si>
  <si>
    <t>0902460388</t>
  </si>
  <si>
    <t>tap hoa như ý 141 bến than hoà phú củ chi, Đường Bến Than, Hoa Phu Commune, Củ Chi District, Ho Chi Minh City, 75106, Vietnam</t>
  </si>
  <si>
    <t>001dc00001GYdejAAD</t>
  </si>
  <si>
    <t>DTM-08910</t>
  </si>
  <si>
    <t>Anh Bảo - Bt</t>
  </si>
  <si>
    <t>0907451055</t>
  </si>
  <si>
    <t>Cầu Dây, Hoa Phu Commune, Củ Chi District, Ho Chi Minh City, 75106, Vietnam</t>
  </si>
  <si>
    <t>001dc00001GYUTNAA5</t>
  </si>
  <si>
    <t>DTM-08909</t>
  </si>
  <si>
    <t>Cty Thuận Phúc - Bt - Cc</t>
  </si>
  <si>
    <t>0933764779</t>
  </si>
  <si>
    <t>Nguyễn Văn Bé Hai</t>
  </si>
  <si>
    <t>Gót Chàng, Nhuan Duc Commune, Củ Chi District, Ho Chi Minh City, Vietnam</t>
  </si>
  <si>
    <t>001dc00001GYJheAAH</t>
  </si>
  <si>
    <t>DTM-08908</t>
  </si>
  <si>
    <t>Anh Long - Bt</t>
  </si>
  <si>
    <t>0939689822</t>
  </si>
  <si>
    <t>001dc00001GY3wFAAT</t>
  </si>
  <si>
    <t>DTM-08907</t>
  </si>
  <si>
    <t>Anh Hùng - Tl8</t>
  </si>
  <si>
    <t>0982678379</t>
  </si>
  <si>
    <t>Hoa Phu Commune, Củ Chi District, Ho Chi Minh City, 75106, Vietnam</t>
  </si>
  <si>
    <t>001dc00001GY1MXAA1</t>
  </si>
  <si>
    <t>DTM-08906</t>
  </si>
  <si>
    <t>Thúy Hùng - Bđ - Cc</t>
  </si>
  <si>
    <t>0367754258</t>
  </si>
  <si>
    <t>Đường Bến Đình, An Nhon Tay Commune, Củ Chi District, Ho Chi Minh City, Vietnam</t>
  </si>
  <si>
    <t>001dc00001GWHnBAAX</t>
  </si>
  <si>
    <t>DTM-08902</t>
  </si>
  <si>
    <t>Chú Thuận - Sl Cn</t>
  </si>
  <si>
    <t>0987224659</t>
  </si>
  <si>
    <t>Chú Thuận</t>
  </si>
  <si>
    <t>Sông Lu, Hoa Phu Commune, Củ Chi District, Ho Chi Minh City, 75106, Vietnam</t>
  </si>
  <si>
    <t>DTM-08901</t>
  </si>
  <si>
    <t>0961424161</t>
  </si>
  <si>
    <t>Thành phố Gia Nghĩa</t>
  </si>
  <si>
    <t>Xã Đắk Nia</t>
  </si>
  <si>
    <t>Bu Sop, Phường Đông Gia Nghĩa, Tỉnh Lâm Đồng, Việt Nam</t>
  </si>
  <si>
    <t>Phường Đông Gia Nghĩa</t>
  </si>
  <si>
    <t>001dc00001GVpCbAAL</t>
  </si>
  <si>
    <t>DTM-08900</t>
  </si>
  <si>
    <t>Xơ Sợi Cty Ngọc Hoàng Gia - Tl8</t>
  </si>
  <si>
    <t>0909155511</t>
  </si>
  <si>
    <t>Binh My Commune, Củ Chi District, Ho Chi Minh City, 75106, Vietnam</t>
  </si>
  <si>
    <t>Phường Bình Cơ</t>
  </si>
  <si>
    <t>001dc00001GVQsZAAX</t>
  </si>
  <si>
    <t>DTM-08899</t>
  </si>
  <si>
    <t>Anh Phong - Bm</t>
  </si>
  <si>
    <t>0367511658</t>
  </si>
  <si>
    <t>Yến</t>
  </si>
  <si>
    <t>Đường Bình Mỹ, Binh My Commune, Củ Chi District, Ho Chi Minh City, 75107, Vietnam</t>
  </si>
  <si>
    <t>001dc00001GV03hAAD</t>
  </si>
  <si>
    <t>DTM-08898</t>
  </si>
  <si>
    <t>Trung Sang - Ql1A</t>
  </si>
  <si>
    <t>0918585963</t>
  </si>
  <si>
    <t>Trung Sang</t>
  </si>
  <si>
    <t>Quận 12</t>
  </si>
  <si>
    <t>Phường Tân Thới Hiệp</t>
  </si>
  <si>
    <t>Ngã tư Đình, Quốc lộ 1, Phường Tân Thới Hiệp, District 12, Ho Chi Minh City, 71500, Vietnam</t>
  </si>
  <si>
    <t>001dc00001GV8veAAD</t>
  </si>
  <si>
    <t>DTM-08897</t>
  </si>
  <si>
    <t>Đình Hải - Ql1A</t>
  </si>
  <si>
    <t>0937267189</t>
  </si>
  <si>
    <t>Đình Hải</t>
  </si>
  <si>
    <t>Phường Đông Hưng Thuận</t>
  </si>
  <si>
    <t>Quốc lộ 1, Phường Đông Hưng Thuận, District 12, Ho Chi Minh City, 71507, Vietnam</t>
  </si>
  <si>
    <t>17/04/2026</t>
  </si>
  <si>
    <t>001dc00001GUmS6AAL</t>
  </si>
  <si>
    <t>DTM-08896</t>
  </si>
  <si>
    <t>Ngọc Thảo - Cb - Cc</t>
  </si>
  <si>
    <t>0987606955</t>
  </si>
  <si>
    <t>Đường Cây Bài, Phu Hoa Dong Commune, Củ Chi District, Ho Chi Minh City, 71608, Vietnam</t>
  </si>
  <si>
    <t>001dc00001GV9enAAD</t>
  </si>
  <si>
    <t>DTM-08895</t>
  </si>
  <si>
    <t>Lương Thìn - Ql1A</t>
  </si>
  <si>
    <t>0908650703</t>
  </si>
  <si>
    <t>Lương Thìn</t>
  </si>
  <si>
    <t>001dc00001GV7GPAA1</t>
  </si>
  <si>
    <t>DTM-08894</t>
  </si>
  <si>
    <t>Khánh Huyền - Ql1A</t>
  </si>
  <si>
    <t>0936205383</t>
  </si>
  <si>
    <t>Anh</t>
  </si>
  <si>
    <t>001dc00001GUfTqAAL</t>
  </si>
  <si>
    <t>DTM-08893</t>
  </si>
  <si>
    <t>Anh 5 - Ql1A</t>
  </si>
  <si>
    <t>0906058721</t>
  </si>
  <si>
    <t>Anh 5</t>
  </si>
  <si>
    <t>Phường Tân Hưng Thuận</t>
  </si>
  <si>
    <t>Quốc lộ 1, Phường Tân Hưng Thuận, District 12, Ho Chi Minh City, 71507, Vietnam</t>
  </si>
  <si>
    <t>001dc00001GUkIEAA1</t>
  </si>
  <si>
    <t>DTM-08892</t>
  </si>
  <si>
    <t>Anh Huy - Ql1A</t>
  </si>
  <si>
    <t>0329144903</t>
  </si>
  <si>
    <t>Phường Bình Hưng Hòa</t>
  </si>
  <si>
    <t>Hẻm 255 Quốc Lộ 1A, Binh Hung Hoa Ward, Binh Tan District, Ho Chi Minh City, 71914, Vietnam</t>
  </si>
  <si>
    <t>DTM-08891</t>
  </si>
  <si>
    <t>0912283464</t>
  </si>
  <si>
    <t>Phường Phú Trinh</t>
  </si>
  <si>
    <t>Xã Hàm Liêm, Tỉnh Lâm Đồng, Việt Nam</t>
  </si>
  <si>
    <t>Phường Phan Thiết</t>
  </si>
  <si>
    <t>001dc00001GDgqvAAD</t>
  </si>
  <si>
    <t>DTM-08890</t>
  </si>
  <si>
    <t>Chị Muôn - Ql1A</t>
  </si>
  <si>
    <t>0909255137</t>
  </si>
  <si>
    <t>Chị Muôn</t>
  </si>
  <si>
    <t>Quốc lộ 1, Binh Hung Hoa Ward, Binh Tan District, Ho Chi Minh City, 71914, Vietnam</t>
  </si>
  <si>
    <t>001dc00001GDBf3AAH</t>
  </si>
  <si>
    <t>DTM-08885</t>
  </si>
  <si>
    <t>Anh Tâm - Tl15</t>
  </si>
  <si>
    <t>0986509602</t>
  </si>
  <si>
    <t>Đường Đỗ Thị Có, An Phu Commune, Củ Chi District, Ho Chi Minh City, Vietnam</t>
  </si>
  <si>
    <t>001dc00001GDACjAAP</t>
  </si>
  <si>
    <t>DTM-08884</t>
  </si>
  <si>
    <t>Cô Xâm - Tl6</t>
  </si>
  <si>
    <t>0984256909</t>
  </si>
  <si>
    <t>Cô Xâm</t>
  </si>
  <si>
    <t>Xã Phú Mỹ Hưng</t>
  </si>
  <si>
    <t>Phu My Hung Commune, Củ Chi District, Ho Chi Minh City, Vietnam</t>
  </si>
  <si>
    <t>DTM-08883</t>
  </si>
  <si>
    <t>0396906099</t>
  </si>
  <si>
    <t>Xã Thân Cửu Nghĩa</t>
  </si>
  <si>
    <t>001dc00001GCfH0AAL</t>
  </si>
  <si>
    <t>DTM-08882</t>
  </si>
  <si>
    <t>Anh Hùng - Btđ - Cc</t>
  </si>
  <si>
    <t>02837950364</t>
  </si>
  <si>
    <t>Pham Van Coi Commune, Củ Chi District, Ho Chi Minh City, Vietnam</t>
  </si>
  <si>
    <t>001dc00001GCEK2AAP</t>
  </si>
  <si>
    <t>DTM-08881</t>
  </si>
  <si>
    <t>Phế Liệu - Tl</t>
  </si>
  <si>
    <t>0000</t>
  </si>
  <si>
    <t>001dc00001GBKwHAAX</t>
  </si>
  <si>
    <t>DTM-08880</t>
  </si>
  <si>
    <t>Anh 5 - Tl6</t>
  </si>
  <si>
    <t>0333984049</t>
  </si>
  <si>
    <t>001dc00001GBgn0AAD</t>
  </si>
  <si>
    <t>DTM-08879</t>
  </si>
  <si>
    <t>Anh Tài - Tl15</t>
  </si>
  <si>
    <t>0979990954</t>
  </si>
  <si>
    <t>001dc00001GBS0uAAH</t>
  </si>
  <si>
    <t>DTM-08874</t>
  </si>
  <si>
    <t>Xuân Tân - Hvt - Cc</t>
  </si>
  <si>
    <t>0368902562</t>
  </si>
  <si>
    <t>Chị Xuân</t>
  </si>
  <si>
    <t>Đường Hồ Văn Tắng, Tan Phu Trung Commune, Củ Chi District, Ho Chi Minh City, 71608, Vietnam</t>
  </si>
  <si>
    <t>001dc00001GARbWAAX</t>
  </si>
  <si>
    <t>DTM-08873</t>
  </si>
  <si>
    <t>Chị Phượng - Hvt - Cc</t>
  </si>
  <si>
    <t>0348389660</t>
  </si>
  <si>
    <t>001dc00001GBfVyAAL</t>
  </si>
  <si>
    <t>DTM-08872</t>
  </si>
  <si>
    <t>Anh Thi - Hvt - Cc</t>
  </si>
  <si>
    <t>0938094046</t>
  </si>
  <si>
    <t>001dc00001FgGaKAAV</t>
  </si>
  <si>
    <t>DTM-08871</t>
  </si>
  <si>
    <t>Bé Ba - Ql22</t>
  </si>
  <si>
    <t>0906335799</t>
  </si>
  <si>
    <t>Bé Ba</t>
  </si>
  <si>
    <t>Xã Xuân Thới Đông</t>
  </si>
  <si>
    <t>Cây xăng Hoàng Anh 1, Quốc lộ 22, Xuan Thoi Dong Commune, Hoc Mon District, Ho Chi Minh City, 71717, Vietnam</t>
  </si>
  <si>
    <t>Xã Xuân Thới Sơn</t>
  </si>
  <si>
    <t>001dc00001FgNyNAAV</t>
  </si>
  <si>
    <t>DTM-08870</t>
  </si>
  <si>
    <t>Chị Nga - Ql22</t>
  </si>
  <si>
    <t>0909358836</t>
  </si>
  <si>
    <t>Đường Xuân Thới 1, Xuan Thoi Dong Commune, Hoc Mon District, Ho Chi Minh City, 71717, Vietnam</t>
  </si>
  <si>
    <t>001dc00001FgQg5AAF</t>
  </si>
  <si>
    <t>DTM-08869</t>
  </si>
  <si>
    <t>Chị Lâm - Ql22</t>
  </si>
  <si>
    <t>0932060661</t>
  </si>
  <si>
    <t>Chị Lâm</t>
  </si>
  <si>
    <t>Xã Tân Thới Nhì</t>
  </si>
  <si>
    <t>Quốc lộ 22, Tan Thoi Nhi Commune, Hoc Mon District, Ho Chi Minh City, 71717, Vietnam</t>
  </si>
  <si>
    <t>001dc00001Fg3V1AAJ</t>
  </si>
  <si>
    <t>DTM-08868</t>
  </si>
  <si>
    <t>Chị Thủy - Bt</t>
  </si>
  <si>
    <t>0898156458</t>
  </si>
  <si>
    <t>001dc00001FgFZOAA3</t>
  </si>
  <si>
    <t>DTM-08867</t>
  </si>
  <si>
    <t>Cô Thái - Bt</t>
  </si>
  <si>
    <t>0938146240</t>
  </si>
  <si>
    <t>Cô Thái</t>
  </si>
  <si>
    <t>001dc00001FgHuXAAV</t>
  </si>
  <si>
    <t>DTM-08866</t>
  </si>
  <si>
    <t>Anh Hà - Bt</t>
  </si>
  <si>
    <t>0969398034</t>
  </si>
  <si>
    <t>001dc00001FgAGNAA3</t>
  </si>
  <si>
    <t>DTM-08865</t>
  </si>
  <si>
    <t>Chị Phương - Tl2 - Cc</t>
  </si>
  <si>
    <t>0985165993</t>
  </si>
  <si>
    <t>tap hoa chi lien, Country Road 2, Phuoc Vinh An Commune, Củ Chi District, Ho Chi Minh City, 71608, Vietnam</t>
  </si>
  <si>
    <t>001dc00001FgEQRAA3</t>
  </si>
  <si>
    <t>DTM-08864</t>
  </si>
  <si>
    <t>Anh Thiện - Tl2 - Cc</t>
  </si>
  <si>
    <t>0337772716</t>
  </si>
  <si>
    <t>Anh thiện</t>
  </si>
  <si>
    <t>Xã Tân Thông Hội</t>
  </si>
  <si>
    <t>Country Road 2, Tan Thong Hoi Commune, Củ Chi District, Ho Chi Minh City, 71608, Vietnam</t>
  </si>
  <si>
    <t>001dc00001FfzfvAAB</t>
  </si>
  <si>
    <t>DTM-08863</t>
  </si>
  <si>
    <t>Anh Long - Tl2 - Cc</t>
  </si>
  <si>
    <t>0937263107</t>
  </si>
  <si>
    <t>001dc00001Fg7buAAB</t>
  </si>
  <si>
    <t>DTM-08862</t>
  </si>
  <si>
    <t>Chị Huệ - Sl</t>
  </si>
  <si>
    <t>0353727897</t>
  </si>
  <si>
    <t>001dc00001FgBxBAAV</t>
  </si>
  <si>
    <t>DTM-08861</t>
  </si>
  <si>
    <t>Chị Thân - Tl2 - Cc</t>
  </si>
  <si>
    <t>0364095759</t>
  </si>
  <si>
    <t>Chị Thân</t>
  </si>
  <si>
    <t>tap hoa thu an, Country Road 2, Phuoc Vinh An Commune, Củ Chi District, Ho Chi Minh City, 71608, Vietnam</t>
  </si>
  <si>
    <t>001dc00001FgA9tAAF</t>
  </si>
  <si>
    <t>DTM-08860</t>
  </si>
  <si>
    <t>Đăng Khoa - Tl2 - Cc</t>
  </si>
  <si>
    <t>0984182158</t>
  </si>
  <si>
    <t>tap hoa chi tuyen, Country Road 2, Phuoc Vinh An Commune, Củ Chi District, Ho Chi Minh City, 71608, Vietnam</t>
  </si>
  <si>
    <t>001dc00001Ffj9lAAB</t>
  </si>
  <si>
    <t>DTM-08859</t>
  </si>
  <si>
    <t>Chị Hạnh - Sl</t>
  </si>
  <si>
    <t>0908842770</t>
  </si>
  <si>
    <t>001dc00001FftSRAAZ</t>
  </si>
  <si>
    <t>DTM-08858</t>
  </si>
  <si>
    <t>Anh Mạnh - Tl8</t>
  </si>
  <si>
    <t>0359673616</t>
  </si>
  <si>
    <t>Bến Than, Hoa Phu Commune, Củ Chi District, Ho Chi Minh City, 75106, Vietnam</t>
  </si>
  <si>
    <t>001dc00001Fg5mvAAB</t>
  </si>
  <si>
    <t>DTM-08857</t>
  </si>
  <si>
    <t>Anh Út - Tl8</t>
  </si>
  <si>
    <t>0354947811</t>
  </si>
  <si>
    <t>Đường 224, Hoa Phu Commune, Củ Chi District, Ho Chi Minh City, 75106, Vietnam</t>
  </si>
  <si>
    <t>001dc00001FfvR0AAJ</t>
  </si>
  <si>
    <t>DTM-08856</t>
  </si>
  <si>
    <t>Việt Nhựa - Tl8 Cn</t>
  </si>
  <si>
    <t>0901395888</t>
  </si>
  <si>
    <t>Anh Ngọc</t>
  </si>
  <si>
    <t>Đường Số 128, Tan Thanh Dong Commune, Củ Chi District, Ho Chi Minh City, Vietnam</t>
  </si>
  <si>
    <t>001dc00001FfcrNAAR</t>
  </si>
  <si>
    <t>DTM-08855</t>
  </si>
  <si>
    <t>Anh Chiến - Tl8</t>
  </si>
  <si>
    <t>0909727704</t>
  </si>
  <si>
    <t>Tỉnh lộ 8, Binh My Commune, Củ Chi District, Ho Chi Minh City, 75106, Vietnam</t>
  </si>
  <si>
    <t>001dc00001FfZblAAF</t>
  </si>
  <si>
    <t>DTM-08854</t>
  </si>
  <si>
    <t>Anh Đông - Vvb</t>
  </si>
  <si>
    <t>0918880448</t>
  </si>
  <si>
    <t>001dc00001FfNu3AAF</t>
  </si>
  <si>
    <t>DTM-08853</t>
  </si>
  <si>
    <t>Ngọc Chúc - Cb - Cc</t>
  </si>
  <si>
    <t>0347966907</t>
  </si>
  <si>
    <t>Ngọc Chúc</t>
  </si>
  <si>
    <t>Đường Cây Bài, Phuoc Vinh An Commune, Củ Chi District, Ho Chi Minh City, 71608, Vietnam</t>
  </si>
  <si>
    <t>001dc00001FfS2SAAV</t>
  </si>
  <si>
    <t>DTM-08852</t>
  </si>
  <si>
    <t>Chị Trang - Tl8 - Cc</t>
  </si>
  <si>
    <t>0989906156</t>
  </si>
  <si>
    <t>Công viên nước Củ Chi, Tỉnh lộ 8, Phuoc Vinh An Commune, Củ Chi District, Ho Chi Minh City, 71608, Vietnam</t>
  </si>
  <si>
    <t>001dc00001FfTrJAAV</t>
  </si>
  <si>
    <t>DTM-08851</t>
  </si>
  <si>
    <t>Anh Linh - Vvb</t>
  </si>
  <si>
    <t>0384679608</t>
  </si>
  <si>
    <t>Đường Võ Văn Bích, Binh My Commune, Củ Chi District, Ho Chi Minh City, 75106, Vietnam</t>
  </si>
  <si>
    <t>001dc00001FfFhwAAF</t>
  </si>
  <si>
    <t>DTM-08850</t>
  </si>
  <si>
    <t>Chị Nghĩa - Ntl - Cc</t>
  </si>
  <si>
    <t>0369368505</t>
  </si>
  <si>
    <t>Chị nghĩa</t>
  </si>
  <si>
    <t>Đường Nguyễn Thị Lắng, Tan Phu Trung Commune, Củ Chi District, Ho Chi Minh City, 71608, Vietnam</t>
  </si>
  <si>
    <t>001dc00001Fep2oAAB</t>
  </si>
  <si>
    <t>DTM-08849</t>
  </si>
  <si>
    <t>Anh Hùng - Ntl - Cc</t>
  </si>
  <si>
    <t>0907482345</t>
  </si>
  <si>
    <t>001dc00001FOMmDAAX</t>
  </si>
  <si>
    <t>DTM-08848</t>
  </si>
  <si>
    <t>Anh Quang -Vvb</t>
  </si>
  <si>
    <t>0902602355</t>
  </si>
  <si>
    <t>tap hoa lan phuong vo van bich cu chi, Đường Võ Văn Bích, Binh My Commune, Củ Chi District, Ho Chi Minh City, 75106, Vietnam</t>
  </si>
  <si>
    <t>001dc00001FNitfAAD</t>
  </si>
  <si>
    <t>DTM-08847</t>
  </si>
  <si>
    <t>Anh Cường - Bm</t>
  </si>
  <si>
    <t>0984702128</t>
  </si>
  <si>
    <t>Đường Hà Duy Phiên, Binh My Commune, Củ Chi District, Ho Chi Minh City, 75106, Vietnam</t>
  </si>
  <si>
    <t>001dc00001FO0x4AAD</t>
  </si>
  <si>
    <t>DTM-08846</t>
  </si>
  <si>
    <t>Hoàng Hà - Bm</t>
  </si>
  <si>
    <t>0978882551</t>
  </si>
  <si>
    <t>Hoàng Hà</t>
  </si>
  <si>
    <t>001dc00001FO1bJAAT</t>
  </si>
  <si>
    <t>DTM-08845</t>
  </si>
  <si>
    <t>Chú Thọ - Bm</t>
  </si>
  <si>
    <t>0979692827</t>
  </si>
  <si>
    <t>Chú Thọ</t>
  </si>
  <si>
    <t>Đường Số 173, Binh My Commune, Củ Chi District, Ho Chi Minh City, 75107, Vietnam</t>
  </si>
  <si>
    <t>001dc00001FNxmDAAT</t>
  </si>
  <si>
    <t>DTM-08844</t>
  </si>
  <si>
    <t>Anh Hải - Bm</t>
  </si>
  <si>
    <t>0969832116</t>
  </si>
  <si>
    <t>Trường Tiểu học Bình Mỹ 2, Đường Hà Duy Phiên, Binh My Commune, Củ Chi District, Ho Chi Minh City, 75107, Vietnam</t>
  </si>
  <si>
    <t>001dc00001FNZFFAA5</t>
  </si>
  <si>
    <t>DTM-08841</t>
  </si>
  <si>
    <t>Vựa Ve Chai - Tl2 - Cc</t>
  </si>
  <si>
    <t>0772088803</t>
  </si>
  <si>
    <t>001dc00001FNJ41AAH</t>
  </si>
  <si>
    <t>DTM-08833</t>
  </si>
  <si>
    <t>Ve Chai - Tl8 - Cc</t>
  </si>
  <si>
    <t>0387276252</t>
  </si>
  <si>
    <t>Cây Bài, Tỉnh lộ 8, Phuoc Vinh An Commune, Củ Chi District, Ho Chi Minh City, 71608, Vietnam</t>
  </si>
  <si>
    <t>001dc00001FN8qAAAT</t>
  </si>
  <si>
    <t>DTM-08828</t>
  </si>
  <si>
    <t>Anh Sơn - Bm</t>
  </si>
  <si>
    <t>0977675348</t>
  </si>
  <si>
    <t>Đường Hà Duy Phiên, Binh My Commune, Củ Chi District, Ho Chi Minh City, 75107, Vietnam</t>
  </si>
  <si>
    <t>001dc00001FMp5zAAD</t>
  </si>
  <si>
    <t>DTM-08827</t>
  </si>
  <si>
    <t>Anh Hiếu - Hbh - Cc</t>
  </si>
  <si>
    <t>0974555106</t>
  </si>
  <si>
    <t>Thị trấn Củ Chi</t>
  </si>
  <si>
    <t>Đường Số 27, Tan Thong Hoi Commune, Củ Chi District, Ho Chi Minh City, 71608, Vietnam</t>
  </si>
  <si>
    <t>Xã Tân An Hội</t>
  </si>
  <si>
    <t>001dc00001FMwU2AAL</t>
  </si>
  <si>
    <t>DTM-08826</t>
  </si>
  <si>
    <t>Vikohasan - La</t>
  </si>
  <si>
    <t>0971227643</t>
  </si>
  <si>
    <t>Diễm Hồng</t>
  </si>
  <si>
    <t>001dc00001FMqQDAA1</t>
  </si>
  <si>
    <t>DTM-08825</t>
  </si>
  <si>
    <t>Phát Ngàn - Bm</t>
  </si>
  <si>
    <t>0383467123</t>
  </si>
  <si>
    <t>Phát Ngàn</t>
  </si>
  <si>
    <t>Binh My Commune, Củ Chi District, Ho Chi Minh City, 75107, Vietnam</t>
  </si>
  <si>
    <t>001dc00001FMLxYAAX</t>
  </si>
  <si>
    <t>DTM-08824</t>
  </si>
  <si>
    <t>Chị Tình - Bm</t>
  </si>
  <si>
    <t>0834596303</t>
  </si>
  <si>
    <t>Chị Tình</t>
  </si>
  <si>
    <t>HCMC Ring Road 3, Tan Thanh Dong Commune, Củ Chi District, Ho Chi Minh City, 75107, Vietnam</t>
  </si>
  <si>
    <t>001dc00001FMU7xAAH</t>
  </si>
  <si>
    <t>DTM-08823</t>
  </si>
  <si>
    <t>Anh Tuấn - Bm</t>
  </si>
  <si>
    <t>0398955704</t>
  </si>
  <si>
    <t>Đường số 157, Binh My Commune, Củ Chi District, Ho Chi Minh City, 75107, Vietnam</t>
  </si>
  <si>
    <t>001dc00001FLp3DAAT</t>
  </si>
  <si>
    <t>DTM-08822</t>
  </si>
  <si>
    <t>0329625917</t>
  </si>
  <si>
    <t>Cầu Rạch Tra, Đường Hà Duy Phiên, Binh My Commune, Củ Chi District, Ho Chi Minh City, 75107, Vietnam</t>
  </si>
  <si>
    <t>001dc00001FM4ewAAD</t>
  </si>
  <si>
    <t>DTM-08821</t>
  </si>
  <si>
    <t>Anh Quân - Bm</t>
  </si>
  <si>
    <t>0983295017</t>
  </si>
  <si>
    <t>Đường Bình Mỹ, Binh My Commune, Củ Chi District, Ho Chi Minh City, Vietnam</t>
  </si>
  <si>
    <t>001dc00001FM0RdAAL</t>
  </si>
  <si>
    <t>DTM-08820</t>
  </si>
  <si>
    <t>Anh Hợp - Bm</t>
  </si>
  <si>
    <t>0982689245</t>
  </si>
  <si>
    <t>Anh Hợp</t>
  </si>
  <si>
    <t>Tam Huong place, Đường Bình Mỹ, Binh My Commune, Củ Chi District, Ho Chi Minh City, Vietnam</t>
  </si>
  <si>
    <t>001dc00001FLgG1AAL</t>
  </si>
  <si>
    <t>DTM-08818</t>
  </si>
  <si>
    <t>Anh Cường - Vvb</t>
  </si>
  <si>
    <t>0934097129</t>
  </si>
  <si>
    <t>Đường Số 142, Binh My Commune, Củ Chi District, Ho Chi Minh City, 71716, Vietnam</t>
  </si>
  <si>
    <t>001dc00001FLX1TAAX</t>
  </si>
  <si>
    <t>DTM-08817</t>
  </si>
  <si>
    <t>0931342668</t>
  </si>
  <si>
    <t>001dc00001FLN3iAAH</t>
  </si>
  <si>
    <t>DTM-08816</t>
  </si>
  <si>
    <t>Anh Quy - Tvc - Cc</t>
  </si>
  <si>
    <t>0906754569</t>
  </si>
  <si>
    <t>001dc00001FL5d3AAD</t>
  </si>
  <si>
    <t>DTM-08814</t>
  </si>
  <si>
    <t>Vựa Chú Khanh</t>
  </si>
  <si>
    <t>093 7661739</t>
  </si>
  <si>
    <t>Chú Khanh</t>
  </si>
  <si>
    <t>Quận 5</t>
  </si>
  <si>
    <t>Phường 01</t>
  </si>
  <si>
    <t>15, Tran Binh Trong, Ward 1, District 5, Ho Chi Minh City, 73009, Vietnam</t>
  </si>
  <si>
    <t>Phường Chợ Quán</t>
  </si>
  <si>
    <t>001dc00001F1kfaAAB</t>
  </si>
  <si>
    <t>DTM-08811</t>
  </si>
  <si>
    <t>Quang Thiện - Ql22 - Cc</t>
  </si>
  <si>
    <t>0383910058</t>
  </si>
  <si>
    <t>Xã Phước Thạnh</t>
  </si>
  <si>
    <t>Quốc lộ 22, Phuoc Hiep Commune, Củ Chi District, Ho Chi Minh City, Vietnam</t>
  </si>
  <si>
    <t>001dc00001F1R8HAAV</t>
  </si>
  <si>
    <t>DTM-08808</t>
  </si>
  <si>
    <t>0933093735</t>
  </si>
  <si>
    <t>Quận 6</t>
  </si>
  <si>
    <t>Đường Võ Văn Kiệt, Ward 13, District 5, Ho Chi Minh City, 73009, Vietnam</t>
  </si>
  <si>
    <t>Phường Bình Tiên</t>
  </si>
  <si>
    <t>001dc00001Eyao1AAB</t>
  </si>
  <si>
    <t>DTM-08806</t>
  </si>
  <si>
    <t>Chị Trúc - Lmn - Cc</t>
  </si>
  <si>
    <t>0983832906</t>
  </si>
  <si>
    <t>Đường Lê Minh Nhựt, Tan Thong Hoi Commune, Củ Chi District, Ho Chi Minh City, 71608, Vietnam</t>
  </si>
  <si>
    <t>001dc00001EfliaAAB</t>
  </si>
  <si>
    <t>DTM-08804</t>
  </si>
  <si>
    <t>Vựa Ve Chai - Lmn - Cc</t>
  </si>
  <si>
    <t>0367909835</t>
  </si>
  <si>
    <t>Lê Minh Nhựt, Tan Thong Hoi Commune, Củ Chi District, Ho Chi Minh City, 71608, Vietnam</t>
  </si>
  <si>
    <t>001dc00001EfQHLAA3</t>
  </si>
  <si>
    <t>DTM-08803</t>
  </si>
  <si>
    <t>Chú Chẻo - Lmn - Cc</t>
  </si>
  <si>
    <t>0376330664</t>
  </si>
  <si>
    <t>Chú Chẻo</t>
  </si>
  <si>
    <t>001dc00001EfqRtAAJ</t>
  </si>
  <si>
    <t>DTM-08802</t>
  </si>
  <si>
    <t>Cty An Nam Xanh - Lmn - Cc</t>
  </si>
  <si>
    <t>0975777016</t>
  </si>
  <si>
    <t>Đường Lê Minh Nhựt, Tan An Hoi Commune, Củ Chi District, Ho Chi Minh City, 71608, Vietnam</t>
  </si>
  <si>
    <t>001dc00001EflDhAAJ</t>
  </si>
  <si>
    <t>DTM-08801</t>
  </si>
  <si>
    <t>Việt Anh Plastic - Mbh Cn</t>
  </si>
  <si>
    <t>0971493949</t>
  </si>
  <si>
    <t>001dc00001Ef9WcAAJ</t>
  </si>
  <si>
    <t>DTM-08800</t>
  </si>
  <si>
    <t>Bảo Thắng - Ntr - Cc</t>
  </si>
  <si>
    <t>0988650407</t>
  </si>
  <si>
    <t>Xã Phước Hiệp</t>
  </si>
  <si>
    <t>Nguyễn Thị Rành, Phuoc Hiep Commune, Củ Chi District, Ho Chi Minh City, Vietnam</t>
  </si>
  <si>
    <t>001dc00001Ec6n7AAB</t>
  </si>
  <si>
    <t>DTM-08797</t>
  </si>
  <si>
    <t>Chị Huyền - Dck</t>
  </si>
  <si>
    <t>0981323419</t>
  </si>
  <si>
    <t>Chị Huyền</t>
  </si>
  <si>
    <t>Xã Tân Hiệp</t>
  </si>
  <si>
    <t>Đường Dương Công Khi, Tan Hiep Commune, Hoc Mon District, Ho Chi Minh City, 71717, Vietnam</t>
  </si>
  <si>
    <t>Phường Tân Hiệp</t>
  </si>
  <si>
    <t>001dc00001Ec7ZUAAZ</t>
  </si>
  <si>
    <t>DTM-08795</t>
  </si>
  <si>
    <t>Chị Thương - Vvb</t>
  </si>
  <si>
    <t>0977223146</t>
  </si>
  <si>
    <t>Đường Võ Văn Bích, Tan Thanh Dong Commune, Củ Chi District, Ho Chi Minh City, 75106, Vietnam</t>
  </si>
  <si>
    <t>001dc00001EcY9lAAF</t>
  </si>
  <si>
    <t>DTM-08794</t>
  </si>
  <si>
    <t>Anh Công - Tl7 - Cc</t>
  </si>
  <si>
    <t>0365010585</t>
  </si>
  <si>
    <t>Xã Trung Lập Hạ</t>
  </si>
  <si>
    <t>Tỉnh Lộ 7, Trung Lap Thuong Commune, Củ Chi District, Ho Chi Minh City, Vietnam</t>
  </si>
  <si>
    <t>001dc00001EcQtlAAF</t>
  </si>
  <si>
    <t>DTM-08793</t>
  </si>
  <si>
    <t>Anh Phúc - Vvb</t>
  </si>
  <si>
    <t>0979722073</t>
  </si>
  <si>
    <t>Võ Văn Bích, Tan Thanh Dong Commune, Củ Chi District, Ho Chi Minh City, Vietnam</t>
  </si>
  <si>
    <t>001dc00001EbojeAAB</t>
  </si>
  <si>
    <t>DTM-08792</t>
  </si>
  <si>
    <t>Chị Hồng - Vvb</t>
  </si>
  <si>
    <t>0798595102</t>
  </si>
  <si>
    <t>Võ Văn Bích, Binh My Commune, Củ Chi District, Ho Chi Minh City, Vietnam</t>
  </si>
  <si>
    <t>001dc00001EbsYjAAJ</t>
  </si>
  <si>
    <t>DTM-08791</t>
  </si>
  <si>
    <t>Chị Thảo - Dvd</t>
  </si>
  <si>
    <t>0365677397</t>
  </si>
  <si>
    <t>Nhà trẻ Phước An, Đường Trưng Nữ Vương, Tan Hiep Commune, Hoc Mon District, Ho Chi Minh City, 71717, Vietnam</t>
  </si>
  <si>
    <t>001dc00001EJbmTAAT</t>
  </si>
  <si>
    <t>DTM-08790</t>
  </si>
  <si>
    <t>Mười Nghĩa Phát - Ml</t>
  </si>
  <si>
    <t>0908111430</t>
  </si>
  <si>
    <t>Phường Bình Hưng Hoà A</t>
  </si>
  <si>
    <t>Đường 18B, Binh Hung Hoa A Ward, Binh Tan District, Ho Chi Minh City, 30000, Vietnam</t>
  </si>
  <si>
    <t>Phường Bình Trị Đông</t>
  </si>
  <si>
    <t>001dc00001EJX2wAAH</t>
  </si>
  <si>
    <t>DTM-08789</t>
  </si>
  <si>
    <t>Anh Yên - D26/3</t>
  </si>
  <si>
    <t>0978178108</t>
  </si>
  <si>
    <t>Anh Yên</t>
  </si>
  <si>
    <t>Bách Hoá Xanh, 320, Đường 26 Tháng 3, Binh Hung Hoa Ward, Binh Tan District, Ho Chi Minh City, 71914, Vietnam</t>
  </si>
  <si>
    <t>001dc00001EJTaPAAX</t>
  </si>
  <si>
    <t>DTM-08788</t>
  </si>
  <si>
    <t>Anh Tân - Bl - Bt</t>
  </si>
  <si>
    <t>0909683818</t>
  </si>
  <si>
    <t>Binh Long Road, Binh Hung Hoa A Ward, Binh Tan District, Ho Chi Minh City, 30000, Vietnam</t>
  </si>
  <si>
    <t>001dc00001EJ6ApAAL</t>
  </si>
  <si>
    <t>DTM-08785</t>
  </si>
  <si>
    <t>Anh Học - Bl -Bt</t>
  </si>
  <si>
    <t>0918737289</t>
  </si>
  <si>
    <t>Đường Số 1, Binh Hung Hoa A Ward, Binh Tan District, Ho Chi Minh City, 72012, Vietnam</t>
  </si>
  <si>
    <t>001dc00001EJC3JAAX</t>
  </si>
  <si>
    <t>DTM-08784</t>
  </si>
  <si>
    <t>Nguyễn Tấn Phát 2 - Ml</t>
  </si>
  <si>
    <t>0922013376</t>
  </si>
  <si>
    <t>Nguyễn Tấn Phát</t>
  </si>
  <si>
    <t>Đường 18D, Binh Hung Hoa A Ward, Binh Tan District, Ho Chi Minh City, 72011, Vietnam</t>
  </si>
  <si>
    <t>001dc00001EITiwAAH</t>
  </si>
  <si>
    <t>DTM-08783</t>
  </si>
  <si>
    <t>Chị Nguyệt - Bl - Bt</t>
  </si>
  <si>
    <t>0933458587</t>
  </si>
  <si>
    <t>Cụi Nguyệt</t>
  </si>
  <si>
    <t>Đường số 7, Binh Hung Hoa A Ward, Binh Tan District, Ho Chi Minh City, 72011, Vietnam</t>
  </si>
  <si>
    <t>001dc00001EJ0JtAAL</t>
  </si>
  <si>
    <t>DTM-08782</t>
  </si>
  <si>
    <t>Anh Hoàn - Lvq</t>
  </si>
  <si>
    <t>0914832320</t>
  </si>
  <si>
    <t>Đường số 18, Binh Hung Hoa A Ward, Binh Tan District, Ho Chi Minh City, 30000, Vietnam</t>
  </si>
  <si>
    <t>001dc00001EIuETAA1</t>
  </si>
  <si>
    <t>DTM-08781</t>
  </si>
  <si>
    <t>Anh Quý - Gx</t>
  </si>
  <si>
    <t>0708881067</t>
  </si>
  <si>
    <t>Đường số 16, Binh Hung Hoa A Ward, Binh Tan District, Ho Chi Minh City, 30000, Vietnam</t>
  </si>
  <si>
    <t>001dc00001EIiV3AAL</t>
  </si>
  <si>
    <t>DTM-08780</t>
  </si>
  <si>
    <t>Chị Thúy - Gx</t>
  </si>
  <si>
    <t>0938896416</t>
  </si>
  <si>
    <t>Chị Thúy GX</t>
  </si>
  <si>
    <t>Liên khu 8-9, Binh Hung Hoa A Ward, Binh Tan District, Ho Chi Minh City, 72011, Vietnam</t>
  </si>
  <si>
    <t>001dc00001EIeMbAAL</t>
  </si>
  <si>
    <t>DTM-08779</t>
  </si>
  <si>
    <t>Chị Thư - Tktq</t>
  </si>
  <si>
    <t>0857396089</t>
  </si>
  <si>
    <t>Đường Lô Tư, Binh Hung Hoa A Ward, Binh Tan District, Ho Chi Minh City, 72011, Vietnam</t>
  </si>
  <si>
    <t>001dc00001EGtxeAAD</t>
  </si>
  <si>
    <t>DTM-08778</t>
  </si>
  <si>
    <t>Anh Chiến - Gx - Bt</t>
  </si>
  <si>
    <t>0985215064</t>
  </si>
  <si>
    <t>Gò Xoài, Binh Hung Hoa A Ward, Binh Tan District, Ho Chi Minh City, 72011, Vietnam</t>
  </si>
  <si>
    <t>001dc00001EGZXWAA5</t>
  </si>
  <si>
    <t>DTM-08777</t>
  </si>
  <si>
    <t>Chị Bích - Ml</t>
  </si>
  <si>
    <t>0975146188</t>
  </si>
  <si>
    <t>Chị Bích</t>
  </si>
  <si>
    <t>001dc00001EGlSDAA1</t>
  </si>
  <si>
    <t>DTM-08776</t>
  </si>
  <si>
    <t>Chị Thảo - Bl</t>
  </si>
  <si>
    <t>0931318042</t>
  </si>
  <si>
    <t>Đường số 8, Binh Hung Hoa Ward, Binh Tan District, Ho Chi Minh City, 72011, Vietnam</t>
  </si>
  <si>
    <t>001dc00001EG8U6AAL</t>
  </si>
  <si>
    <t>DTM-08775</t>
  </si>
  <si>
    <t>Chị Hiền - Bl</t>
  </si>
  <si>
    <t>0988279884</t>
  </si>
  <si>
    <t>001dc00001EG3UQAA1</t>
  </si>
  <si>
    <t>DTM-08774</t>
  </si>
  <si>
    <t>Hải Thịnh - Ltt</t>
  </si>
  <si>
    <t>0986678118</t>
  </si>
  <si>
    <t>Hải Thịnh</t>
  </si>
  <si>
    <t>Trường THCS &amp; THPT Chu Văn An, Đường số 1, Binh Hung Hoa Ward, Binh Tan District, Ho Chi Minh City, 71914, Vietnam</t>
  </si>
  <si>
    <t>001dc00001EFfohAAD</t>
  </si>
  <si>
    <t>DTM-08773</t>
  </si>
  <si>
    <t>Diệu Phúc - Tđn</t>
  </si>
  <si>
    <t>0975355447</t>
  </si>
  <si>
    <t>Anh Thiệp</t>
  </si>
  <si>
    <t>Trần Đại Nghĩa, Xã Lê Minh Xuân, Bình Chánh District, Ho Chi Minh City, Vietnam</t>
  </si>
  <si>
    <t>001dc00001DxxLqAAJ</t>
  </si>
  <si>
    <t>DTM-08772</t>
  </si>
  <si>
    <t>Anh Kiên - Ql1A</t>
  </si>
  <si>
    <t>0965429789</t>
  </si>
  <si>
    <t>Anh Kiên</t>
  </si>
  <si>
    <t>Bách Hoá Xanh, 146, Đường Số 5, Binh Hung Hoa Ward, Binh Tan District, Ho Chi Minh City, 71914, Vietnam</t>
  </si>
  <si>
    <t>001dc00001DwEfJAAV</t>
  </si>
  <si>
    <t>DTM-08771</t>
  </si>
  <si>
    <t>Anh Sơn - Lk56</t>
  </si>
  <si>
    <t>0904940561</t>
  </si>
  <si>
    <t>Phường Bình Hưng Hoà B</t>
  </si>
  <si>
    <t>Đường Số 6, Binh Hung Hoa B Ward, Xã Vĩnh Lộc B, Bình Chánh District, Ho Chi Minh City, 71914, Vietnam</t>
  </si>
  <si>
    <t>001dc00001DvQPCAA3</t>
  </si>
  <si>
    <t>DTM-08770</t>
  </si>
  <si>
    <t>Thị Vân - Lk45</t>
  </si>
  <si>
    <t>0907328821</t>
  </si>
  <si>
    <t>Đường Số 8, Binh Hung Hoa B Ward, Binh Tan District, Ho Chi Minh City, 71914, Vietnam</t>
  </si>
  <si>
    <t>001dc00001DvrM9AAJ</t>
  </si>
  <si>
    <t>DTM-08769</t>
  </si>
  <si>
    <t>Anh Bé - Lk56</t>
  </si>
  <si>
    <t>0964835053</t>
  </si>
  <si>
    <t>001dc00001Dvf1dAAB</t>
  </si>
  <si>
    <t>DTM-08768</t>
  </si>
  <si>
    <t>Anh Duy - Hl2 -Bt</t>
  </si>
  <si>
    <t>0386410696</t>
  </si>
  <si>
    <t>Bách Hoá Xanh, 920, Hương Lộ 2, Binh Tri Dong A Ward, Binh Tan District, Ho Chi Minh City, 30000, Vietnam</t>
  </si>
  <si>
    <t>001dc00001DuWmoAAF</t>
  </si>
  <si>
    <t>DTM-08767</t>
  </si>
  <si>
    <t>Chị Vân - Lk56</t>
  </si>
  <si>
    <t>0774475348</t>
  </si>
  <si>
    <t>001dc00001DvVIPAA3</t>
  </si>
  <si>
    <t>DTM-08766</t>
  </si>
  <si>
    <t>Chị Ve Chai - Hl2 - Bt</t>
  </si>
  <si>
    <t>0367132397</t>
  </si>
  <si>
    <t>001dc00001Dv6yLAAR</t>
  </si>
  <si>
    <t>DTM-08765</t>
  </si>
  <si>
    <t>Chị Thùy - Ql1 - Bt</t>
  </si>
  <si>
    <t>0909267139</t>
  </si>
  <si>
    <t>Chị Thùy</t>
  </si>
  <si>
    <t>1171, Quốc lộ 1, Tan Tao Ward, Binh Tan District, Ho Chi Minh City, 73118, Vietnam</t>
  </si>
  <si>
    <t>001dc00001DuOAxAAN</t>
  </si>
  <si>
    <t>DTM-08764</t>
  </si>
  <si>
    <t>Chị Thảo - Đ5 - Bt</t>
  </si>
  <si>
    <t>0903079569</t>
  </si>
  <si>
    <t>Trường Mầm non Tân Tạo A, 15, Bờ Tuyến, Tan Tao A Ward, Binh Tan District, Ho Chi Minh City, 73118, Vietnam</t>
  </si>
  <si>
    <t>001dc00001DugpNAAR</t>
  </si>
  <si>
    <t>DTM-08763</t>
  </si>
  <si>
    <t>Linh Tú - 3B - Bt</t>
  </si>
  <si>
    <t>0375640233</t>
  </si>
  <si>
    <t>Đường 3B, Tan Tao A Ward, Binh Tan District, Ho Chi Minh City, 73118, Vietnam</t>
  </si>
  <si>
    <t>001dc00001DuNmmAAF</t>
  </si>
  <si>
    <t>DTM-08762</t>
  </si>
  <si>
    <t>Ngọc Hưng - Lk56</t>
  </si>
  <si>
    <t>0913943028</t>
  </si>
  <si>
    <t>Hẻm 7 Liên khu 5-6, Binh Hung Hoa B Ward, Binh Tan District, Ho Chi Minh City, 71914, Vietnam</t>
  </si>
  <si>
    <t>001dc00001DuTTxAAN</t>
  </si>
  <si>
    <t>DTM-08761</t>
  </si>
  <si>
    <t>Anh Vũ - Ql1A</t>
  </si>
  <si>
    <t>0939106052</t>
  </si>
  <si>
    <t>Hẻm 67/58 Nguyễn Thị Tú, Binh Hung Hoa B Ward, Binh Tan District, Ho Chi Minh City, 71914, Vietnam</t>
  </si>
  <si>
    <t>001dc00001Du4SNAAZ</t>
  </si>
  <si>
    <t>DTM-08760</t>
  </si>
  <si>
    <t>Chị Mừng - Ntt</t>
  </si>
  <si>
    <t>0857786114</t>
  </si>
  <si>
    <t>Chị Mừng</t>
  </si>
  <si>
    <t>Hẻm 59/8 Hồ Văn Long, Binh Hung Hoa B Ward, Binh Tan District, Ho Chi Minh City, 71914, Vietnam</t>
  </si>
  <si>
    <t>001dc00001DtXmYAAV</t>
  </si>
  <si>
    <t>DTM-08759</t>
  </si>
  <si>
    <t>Anh Huy - Ds7</t>
  </si>
  <si>
    <t>0967967162</t>
  </si>
  <si>
    <t>Đường số 4, Binh Hung Hoa B Ward, Binh Tan District, Ho Chi Minh City, 71914, Vietnam</t>
  </si>
  <si>
    <t>001dc00001DONrVAAX</t>
  </si>
  <si>
    <t>DTM-08758</t>
  </si>
  <si>
    <t>Chị Xuân - Kdcvl</t>
  </si>
  <si>
    <t>0367751506</t>
  </si>
  <si>
    <t>Bình Thành, Binh Hung Hoa B Ward, Binh Tan District, Ho Chi Minh City, 71914, Vietnam</t>
  </si>
  <si>
    <t>001dc00001DO6fOAAT</t>
  </si>
  <si>
    <t>DTM-08757</t>
  </si>
  <si>
    <t>Thúy Kiều - Lk45</t>
  </si>
  <si>
    <t>0967228579</t>
  </si>
  <si>
    <t>Binh Hung Hoa B Ward, Binh Tan District, Ho Chi Minh City, 71914, Vietnam</t>
  </si>
  <si>
    <t>001dc00001DO3kmAAD</t>
  </si>
  <si>
    <t>DTM-08756</t>
  </si>
  <si>
    <t>Anh Bắc - Kdcvl</t>
  </si>
  <si>
    <t>0936999562</t>
  </si>
  <si>
    <t>Anh Bắc</t>
  </si>
  <si>
    <t>Hẻm 56 Liên khu 4-5, Binh Hung Hoa B Ward, Binh Tan District, Ho Chi Minh City, 71914, Vietnam</t>
  </si>
  <si>
    <t>001dc00001DNe9eAAD</t>
  </si>
  <si>
    <t>DTM-08755</t>
  </si>
  <si>
    <t>Anh Dậm - Lđc - Bt</t>
  </si>
  <si>
    <t>0707788767</t>
  </si>
  <si>
    <t>Anh Dậm</t>
  </si>
  <si>
    <t>Tan Tao Ward, Binh Tan District, Ho Chi Minh City, 30000, Vietnam</t>
  </si>
  <si>
    <t>001dc00001D9KU9AAN</t>
  </si>
  <si>
    <t>DTM-08754</t>
  </si>
  <si>
    <t>Anh Trung - Hhg</t>
  </si>
  <si>
    <t>0989826345</t>
  </si>
  <si>
    <t>Phường Thạnh Lộc</t>
  </si>
  <si>
    <t>Phường Thạnh Lộc, District 12, Ho Chi Minh City, 71514, Vietnam</t>
  </si>
  <si>
    <t>001dc00001D9G0jAAF</t>
  </si>
  <si>
    <t>DTM-08753</t>
  </si>
  <si>
    <t>Anh Tín - Apd</t>
  </si>
  <si>
    <t>0902245539</t>
  </si>
  <si>
    <t>Anh Tín</t>
  </si>
  <si>
    <t>tạp hoá cô Lâm, Nguyễn Thị Nhuần, Phường An Phú Đông, District 12, Ho Chi Minh City, 71514, Vietnam</t>
  </si>
  <si>
    <t>001dc00001D8yTdAAJ</t>
  </si>
  <si>
    <t>DTM-08752</t>
  </si>
  <si>
    <t>Anh Dũng - Tvg</t>
  </si>
  <si>
    <t>0977996578</t>
  </si>
  <si>
    <t>Trần Văn Giàu, Xã Phạm Văn Hai, Bình Chánh District, Ho Chi Minh City, Vietnam</t>
  </si>
  <si>
    <t>001dc00001D7YpnAAF</t>
  </si>
  <si>
    <t>DTM-08750</t>
  </si>
  <si>
    <t>Phế Liệu - Vl</t>
  </si>
  <si>
    <t>000</t>
  </si>
  <si>
    <t>Phường An Phú Đông, District 12, Ho Chi Minh City, 50000, Vietnam</t>
  </si>
  <si>
    <t>001dc00001D84JNAAZ</t>
  </si>
  <si>
    <t>DTM-08749</t>
  </si>
  <si>
    <t>Kiều Trân - Vl</t>
  </si>
  <si>
    <t>0325944402</t>
  </si>
  <si>
    <t>Chị Trân</t>
  </si>
  <si>
    <t>001dc00001D6qC4AAJ</t>
  </si>
  <si>
    <t>DTM-08748</t>
  </si>
  <si>
    <t>Dàng Tình - Vl</t>
  </si>
  <si>
    <t>0918418172</t>
  </si>
  <si>
    <t>Anh Dàng</t>
  </si>
  <si>
    <t>Đường Vườn Lài, Phường An Phú Đông, District 12, Ho Chi Minh City, 50000, Vietnam</t>
  </si>
  <si>
    <t>001dc00001D6vGYAAZ</t>
  </si>
  <si>
    <t>DTM-08747</t>
  </si>
  <si>
    <t>Anh Đông - Vl</t>
  </si>
  <si>
    <t>0352396175</t>
  </si>
  <si>
    <t>Nhà Máy Sản Xuất Nội Thất Ông Kiến, 161, Vườn Lài, Phường An Phú Đông, District 12, Ho Chi Minh City, 71514, Vietnam</t>
  </si>
  <si>
    <t>001dc00001D7KLOAA3</t>
  </si>
  <si>
    <t>DTM-08746</t>
  </si>
  <si>
    <t>Hoàng Kim - Vl</t>
  </si>
  <si>
    <t>0344172781</t>
  </si>
  <si>
    <t>Đường Vườn Lài, Phường An Phú Đông, District 12, Ho Chi Minh City, 71409, Vietnam</t>
  </si>
  <si>
    <t>001dc00001D6drWAAR</t>
  </si>
  <si>
    <t>DTM-08745</t>
  </si>
  <si>
    <t>Chú Tân - Vl</t>
  </si>
  <si>
    <t>0905904550</t>
  </si>
  <si>
    <t>Chú Tân</t>
  </si>
  <si>
    <t>Đường Vườn Lài, Phường An Phú Đông, District 12, Ho Chi Minh City, 71514, Vietnam</t>
  </si>
  <si>
    <t>001dc00001D6q3yAAB</t>
  </si>
  <si>
    <t>DTM-08744</t>
  </si>
  <si>
    <t>Mạnh Hoài - Apd</t>
  </si>
  <si>
    <t>0937835064</t>
  </si>
  <si>
    <t>Mạnh Hoài</t>
  </si>
  <si>
    <t>Phường An Phú Đông, District 12, Ho Chi Minh City, 71514, Vietnam</t>
  </si>
  <si>
    <t>001dc00001D7BtBAAV</t>
  </si>
  <si>
    <t>DTM-08743</t>
  </si>
  <si>
    <t>Anh Dương - Apd</t>
  </si>
  <si>
    <t>0967628179</t>
  </si>
  <si>
    <t>Võ Thị Liễu, Phường An Phú Đông, District 12, Ho Chi Minh City, 71514, Vietnam</t>
  </si>
  <si>
    <t>001dc00001D78C9AAJ</t>
  </si>
  <si>
    <t>DTM-08742</t>
  </si>
  <si>
    <t>Chị Nga - Apd</t>
  </si>
  <si>
    <t>0909690712</t>
  </si>
  <si>
    <t>001dc00001D62omAAB</t>
  </si>
  <si>
    <t>DTM-08741</t>
  </si>
  <si>
    <t>Anh Xuyên - Vvv</t>
  </si>
  <si>
    <t>0867399972</t>
  </si>
  <si>
    <t>Anh Xuyên</t>
  </si>
  <si>
    <t>Xã Vĩnh Lộc B, Bình Chánh District, Ho Chi Minh City, 71914, Vietnam</t>
  </si>
  <si>
    <t>DTM-08740</t>
  </si>
  <si>
    <t>Vựa Phế Liệu Thiên Kim</t>
  </si>
  <si>
    <t>0942392575</t>
  </si>
  <si>
    <t>Xã Tân Quới, Tỉnh Vĩnh Long, Việt Nam</t>
  </si>
  <si>
    <t>Xã Tân Quới</t>
  </si>
  <si>
    <t>001dc00001Cnp5BAAR</t>
  </si>
  <si>
    <t>DTM-08739</t>
  </si>
  <si>
    <t>Phế Liệu - Apd</t>
  </si>
  <si>
    <t>0978666502</t>
  </si>
  <si>
    <t>Đường Nội Quốc Lộ 1 Và Đường Bà Đương, Phường An Phú Đông, District 12, Ho Chi Minh City, 71514, Vietnam</t>
  </si>
  <si>
    <t>001dc00001CnXjNAAV</t>
  </si>
  <si>
    <t>DTM-08738</t>
  </si>
  <si>
    <t>Chị Trang - Apd</t>
  </si>
  <si>
    <t>0967675009</t>
  </si>
  <si>
    <t>001dc00001CnHjRAAV</t>
  </si>
  <si>
    <t>DTM-08737</t>
  </si>
  <si>
    <t>Anh Giang - Apd</t>
  </si>
  <si>
    <t>0925858687</t>
  </si>
  <si>
    <t>001dc00001CnFEbAAN</t>
  </si>
  <si>
    <t>DTM-08736</t>
  </si>
  <si>
    <t>Cô Nga - Vl</t>
  </si>
  <si>
    <t>0702995967</t>
  </si>
  <si>
    <t>001dc00001CmXYXAA3</t>
  </si>
  <si>
    <t>DTM-08735</t>
  </si>
  <si>
    <t>0946394656</t>
  </si>
  <si>
    <t>Thị trấn Kiên Lương</t>
  </si>
  <si>
    <t>Mạc Thiên Tích, Cư Xá Mới, Kiên Luong, Kien Luong District, Kiên Giang Province, Vietnam</t>
  </si>
  <si>
    <t>Xã Kiên Lương</t>
  </si>
  <si>
    <t>001dc00001ClxoPAAR</t>
  </si>
  <si>
    <t>DTM-08734</t>
  </si>
  <si>
    <t>Chị Hương - Tl31</t>
  </si>
  <si>
    <t>0908638520</t>
  </si>
  <si>
    <t>Đường Thạnh Lộc 31, Phường Thạnh Lộc, District 12, Ho Chi Minh City, 71514, Vietnam</t>
  </si>
  <si>
    <t>001dc00001ClimAAAR</t>
  </si>
  <si>
    <t>DTM-08733</t>
  </si>
  <si>
    <t>Phế Liệu - Tl31</t>
  </si>
  <si>
    <t>0918141920</t>
  </si>
  <si>
    <t>001dc00001ClgijAAB</t>
  </si>
  <si>
    <t>DTM-08732</t>
  </si>
  <si>
    <t>Anh Nhựt - Tl16</t>
  </si>
  <si>
    <t>0938875472</t>
  </si>
  <si>
    <t>Thạnh Lộc 16, Phường Thạnh Lộc, District 12, Ho Chi Minh City, 71514, Vietnam</t>
  </si>
  <si>
    <t>001dc00001ClV9JAAV</t>
  </si>
  <si>
    <t>DTM-08731</t>
  </si>
  <si>
    <t>Chị Bình - Tl16</t>
  </si>
  <si>
    <t>0974104832</t>
  </si>
  <si>
    <t>001dc00001Cl8h4AAB</t>
  </si>
  <si>
    <t>DTM-08730</t>
  </si>
  <si>
    <t>Phế Liệu - Tl16</t>
  </si>
  <si>
    <t>0985533816</t>
  </si>
  <si>
    <t>001dc00001Cl4rxAAB</t>
  </si>
  <si>
    <t>DTM-08729</t>
  </si>
  <si>
    <t>Chú Bảy - Ql1A</t>
  </si>
  <si>
    <t>0908815798</t>
  </si>
  <si>
    <t>Chú Bảy</t>
  </si>
  <si>
    <t>Cầu Ga nhỏ, Quốc lộ 1, Phường Thạnh Lộc, District 12, Ho Chi Minh City, 71514, Vietnam</t>
  </si>
  <si>
    <t>001dc00001CkW79AAF</t>
  </si>
  <si>
    <t>DTM-08728</t>
  </si>
  <si>
    <t>Lê Học - Tl15</t>
  </si>
  <si>
    <t>0975035188</t>
  </si>
  <si>
    <t>Thạnh Lộc 15, Phường Thạnh Lộc, District 12, Ho Chi Minh City, 71514, Vietnam</t>
  </si>
  <si>
    <t>001dc00001CkdVBAAZ</t>
  </si>
  <si>
    <t>DTM-08727</t>
  </si>
  <si>
    <t>Vựa Ve Chai - Cl -Q8</t>
  </si>
  <si>
    <t>0907127483</t>
  </si>
  <si>
    <t>Anh ve chai</t>
  </si>
  <si>
    <t>Quận 8</t>
  </si>
  <si>
    <t>Phường 04</t>
  </si>
  <si>
    <t>Hẻm 45 Cao Lỗ, Ward 4, District 8, Ho Chi Minh City, 73009, Vietnam</t>
  </si>
  <si>
    <t>Phường Chánh Hưng</t>
  </si>
  <si>
    <t>001dc00001CkYVVAA3</t>
  </si>
  <si>
    <t>DTM-08726</t>
  </si>
  <si>
    <t>Chị Tâm - Hhg</t>
  </si>
  <si>
    <t>0977795926</t>
  </si>
  <si>
    <t>Gara Thanh Hậu, Ha Huy Giap, Phường Thạnh Xuân, District 12, Ho Chi Minh City, 71514, Vietnam</t>
  </si>
  <si>
    <t>001dc00001CkXftAAF</t>
  </si>
  <si>
    <t>DTM-08725</t>
  </si>
  <si>
    <t>Anh Hoan - Hhg</t>
  </si>
  <si>
    <t>0793768639</t>
  </si>
  <si>
    <t>Phường Thạnh Xuân, District 12, Ho Chi Minh City, 71514, Vietnam</t>
  </si>
  <si>
    <t>001dc00001CkA9qAAF</t>
  </si>
  <si>
    <t>DTM-08724</t>
  </si>
  <si>
    <t>Anh Ve Chai - Vtd</t>
  </si>
  <si>
    <t>0932539867</t>
  </si>
  <si>
    <t>Xã Bình Hưng</t>
  </si>
  <si>
    <t>Nguyễn Văn Linh, Xã Bình Hưng, Bình Chánh District, Ho Chi Minh City, 72400, Vietnam</t>
  </si>
  <si>
    <t>001dc00001CkKHFAA3</t>
  </si>
  <si>
    <t>DTM-08723</t>
  </si>
  <si>
    <t>Chị Hạnh - Ph</t>
  </si>
  <si>
    <t>0914342832</t>
  </si>
  <si>
    <t>Đường C4 Phạm Hủng, Xã Bình Hưng, Bình Chánh District, Ho Chi Minh City, 72400, Vietnam</t>
  </si>
  <si>
    <t>001dc00001CSJ0HAAX</t>
  </si>
  <si>
    <t>DTM-08722</t>
  </si>
  <si>
    <t>Tư Thọ - Ql1A</t>
  </si>
  <si>
    <t>0918278076</t>
  </si>
  <si>
    <t>Tư Thọ</t>
  </si>
  <si>
    <t>Phường Thạnh Xuân</t>
  </si>
  <si>
    <t>Cây xăng Thạnh Xuân, Quốc lộ 1, Phường Thạnh Xuân, District 12, Ho Chi Minh City, 71514, Vietnam</t>
  </si>
  <si>
    <t>Phường Thới An</t>
  </si>
  <si>
    <t>001dc00001CSFpVAAX</t>
  </si>
  <si>
    <t>DTM-08721</t>
  </si>
  <si>
    <t>Anh Đông - Ql1A</t>
  </si>
  <si>
    <t>0903168696</t>
  </si>
  <si>
    <t>Quốc lộ 1, Phường Thạnh Xuân, District 12, Ho Chi Minh City, 71514, Vietnam</t>
  </si>
  <si>
    <t>001dc00001CRwK2AAL</t>
  </si>
  <si>
    <t>DTM-08720</t>
  </si>
  <si>
    <t>Chị Yến - Tx21</t>
  </si>
  <si>
    <t>0972356129</t>
  </si>
  <si>
    <t>Đường Thạnh Xuân 21, Phường Thạnh Xuân, District 12, Ho Chi Minh City, 71514, Vietnam</t>
  </si>
  <si>
    <t>001dc00001CRmR8AAL</t>
  </si>
  <si>
    <t>DTM-08719</t>
  </si>
  <si>
    <t>Anh Thảo - Tx14</t>
  </si>
  <si>
    <t>0961699954</t>
  </si>
  <si>
    <t>Anh thảo</t>
  </si>
  <si>
    <t>Đường Thạnh Xuân 14, Phường Thạnh Xuân, District 12, Ho Chi Minh City, 71514, Vietnam</t>
  </si>
  <si>
    <t>001dc00001CRR39AAH</t>
  </si>
  <si>
    <t>DTM-08718</t>
  </si>
  <si>
    <t>Chị Nhung - Tx14</t>
  </si>
  <si>
    <t>0369241186</t>
  </si>
  <si>
    <t>Chị Nhung</t>
  </si>
  <si>
    <t>001dc00001CRi2LAAT</t>
  </si>
  <si>
    <t>DTM-08717</t>
  </si>
  <si>
    <t>Anh Sáng - Tx22</t>
  </si>
  <si>
    <t>0349603989</t>
  </si>
  <si>
    <t>001dc00001CQSMFAA5</t>
  </si>
  <si>
    <t>DTM-08715</t>
  </si>
  <si>
    <t>Anh Ngọt - Tx22</t>
  </si>
  <si>
    <t>0961350179</t>
  </si>
  <si>
    <t>Anh Ngọt</t>
  </si>
  <si>
    <t>001dc00001CQvODAA1</t>
  </si>
  <si>
    <t>DTM-08714</t>
  </si>
  <si>
    <t>Phế Liệu - Tl29</t>
  </si>
  <si>
    <t>0977322577</t>
  </si>
  <si>
    <t>Thạnh Lộc 29, Phường Thạnh Lộc, District 12, Ho Chi Minh City, 71514, Vietnam</t>
  </si>
  <si>
    <t>001dc00001CQlVJAA1</t>
  </si>
  <si>
    <t>DTM-08713</t>
  </si>
  <si>
    <t>Dũng Sinh - Hhg</t>
  </si>
  <si>
    <t>0982604215</t>
  </si>
  <si>
    <t>Dũng Sinh</t>
  </si>
  <si>
    <t>Trường Nguyễn Văn Thệ, Ha Huy Giap, Phường Thạnh Xuân, District 12, Ho Chi Minh City, 71514, Vietnam</t>
  </si>
  <si>
    <t>001dc00001CQfCzAAL</t>
  </si>
  <si>
    <t>DTM-08712</t>
  </si>
  <si>
    <t>Chị Lý - Tl41</t>
  </si>
  <si>
    <t>0976378210</t>
  </si>
  <si>
    <t>Thạnh Lộc 41, Phường Thạnh Lộc, District 12, Ho Chi Minh City, 71514, Vietnam</t>
  </si>
  <si>
    <t>001dc00001CQURGAA5</t>
  </si>
  <si>
    <t>DTM-08711</t>
  </si>
  <si>
    <t>Anh Tỉnh - Tl43</t>
  </si>
  <si>
    <t>0379811379</t>
  </si>
  <si>
    <t>Anh Tỉnh</t>
  </si>
  <si>
    <t>001dc00001CPtpuAAD</t>
  </si>
  <si>
    <t>DTM-08710</t>
  </si>
  <si>
    <t>Chị Phương - Hhg</t>
  </si>
  <si>
    <t>0796889017</t>
  </si>
  <si>
    <t>Cầu Ông Dung, Ha Huy Giap, Phường Thạnh Xuân, District 12, Ho Chi Minh City, 71514, Vietnam</t>
  </si>
  <si>
    <t>001dc00001CPXcTAAX</t>
  </si>
  <si>
    <t>DTM-08709</t>
  </si>
  <si>
    <t>Chị Phương Anh - Mbh</t>
  </si>
  <si>
    <t>0976763919</t>
  </si>
  <si>
    <t>Mai Bá Hương, Xã Bình Lợi, Thành phố Hồ Chí Minh, Việt Nam</t>
  </si>
  <si>
    <t>001dc00001CPAw2AAH</t>
  </si>
  <si>
    <t>DTM-08708</t>
  </si>
  <si>
    <t>Chị Dục - Mbh</t>
  </si>
  <si>
    <t>0985171523</t>
  </si>
  <si>
    <t>Chị Dục</t>
  </si>
  <si>
    <t>001dc00001CPEYDAA5</t>
  </si>
  <si>
    <t>DTM-08707</t>
  </si>
  <si>
    <t>Cty Hoàng Lê - Mbh</t>
  </si>
  <si>
    <t>0985462469</t>
  </si>
  <si>
    <t>Anh Hành</t>
  </si>
  <si>
    <t>001dc00001CP8XeAAL</t>
  </si>
  <si>
    <t>DTM-08706</t>
  </si>
  <si>
    <t>Cty Nam Linh - Mbh</t>
  </si>
  <si>
    <t>0937341137</t>
  </si>
  <si>
    <t>001dc00001COUvDAAX</t>
  </si>
  <si>
    <t>DTM-08705</t>
  </si>
  <si>
    <t>Anh Trung - Mbh</t>
  </si>
  <si>
    <t>0934235723</t>
  </si>
  <si>
    <t>Ngã ba Trần Đại Nghĩa, Mai Bá Hương, Xã Lê Minh Xuân, Bình Chánh District, Ho Chi Minh City, Vietnam</t>
  </si>
  <si>
    <t>001dc00001COgLHAA1</t>
  </si>
  <si>
    <t>DTM-08704</t>
  </si>
  <si>
    <t>Anh Tuấn - Mbh</t>
  </si>
  <si>
    <t>0349566743</t>
  </si>
  <si>
    <t>001dc00001COluPAAT</t>
  </si>
  <si>
    <t>DTM-08703</t>
  </si>
  <si>
    <t>Cty Hoa Dũng - Mbh</t>
  </si>
  <si>
    <t>0977501131</t>
  </si>
  <si>
    <t>001dc00001COiEzAAL</t>
  </si>
  <si>
    <t>DTM-08702</t>
  </si>
  <si>
    <t>Anh Hát - Hhg</t>
  </si>
  <si>
    <t>0988030309</t>
  </si>
  <si>
    <t>Anh Hát</t>
  </si>
  <si>
    <t>Cầu Võng, Đường Bùi Công Trừng, Phường Thạnh Lộc, District 12, Ho Chi Minh City, 71514, Vietnam</t>
  </si>
  <si>
    <t>001dc00001COG10AAH</t>
  </si>
  <si>
    <t>DTM-08701</t>
  </si>
  <si>
    <t>Chị Nga - Hhg</t>
  </si>
  <si>
    <t>0383731725</t>
  </si>
  <si>
    <t>Ha Huy Giap, Phường Thạnh Lộc, District 12, Ho Chi Minh City, 71514, Vietnam</t>
  </si>
  <si>
    <t>001dc00001CORNpAAP</t>
  </si>
  <si>
    <t>DTM-08700</t>
  </si>
  <si>
    <t>Anh Cát - Tth</t>
  </si>
  <si>
    <t>0907204199</t>
  </si>
  <si>
    <t>Anh Cát</t>
  </si>
  <si>
    <t>001dc00001BHfrAAAT</t>
  </si>
  <si>
    <t>DTM-08699</t>
  </si>
  <si>
    <t>Anh Huy - Tx25 Cn</t>
  </si>
  <si>
    <t>0913695778</t>
  </si>
  <si>
    <t>Thạnh Xuân 25, Phường Thạnh Xuân, District 12, Ho Chi Minh City, 71514, Vietnam</t>
  </si>
  <si>
    <t>001dc00001BI8l5AAD</t>
  </si>
  <si>
    <t>DTM-08698</t>
  </si>
  <si>
    <t>Hoàng Thông - Tx25</t>
  </si>
  <si>
    <t>0908557764</t>
  </si>
  <si>
    <t>Hoàng Thông</t>
  </si>
  <si>
    <t>001dc00001BHbSqAAL</t>
  </si>
  <si>
    <t>DTM-08697</t>
  </si>
  <si>
    <t>Anh Đông - Tx25</t>
  </si>
  <si>
    <t>0903993917</t>
  </si>
  <si>
    <t>001dc00001BHtywAAD</t>
  </si>
  <si>
    <t>DTM-08696</t>
  </si>
  <si>
    <t>Cô Hiền - Tx25</t>
  </si>
  <si>
    <t>0388091163</t>
  </si>
  <si>
    <t>Cô Hiền</t>
  </si>
  <si>
    <t>001dc00001BHgC8AAL</t>
  </si>
  <si>
    <t>DTM-08695</t>
  </si>
  <si>
    <t>Mai Loan - Tx25</t>
  </si>
  <si>
    <t>0396480650</t>
  </si>
  <si>
    <t>Mai Loan</t>
  </si>
  <si>
    <t>001dc00001BHOjrAAH</t>
  </si>
  <si>
    <t>DTM-08694</t>
  </si>
  <si>
    <t>Chi Nhánh Hữu Phát - Vvv</t>
  </si>
  <si>
    <t>0902681128</t>
  </si>
  <si>
    <t>Chị Nhang</t>
  </si>
  <si>
    <t>Binh Hung Hoa B Ward, Xã Vĩnh Lộc B, Bình Chánh District, Ho Chi Minh City, 71914, Vietnam</t>
  </si>
  <si>
    <t>001dc00001BHVrlAAH</t>
  </si>
  <si>
    <t>DTM-08693</t>
  </si>
  <si>
    <t>Anh Tiến - Tx31</t>
  </si>
  <si>
    <t>0976206356</t>
  </si>
  <si>
    <t>Đường Thạnh Xuân 31, Phường Thạnh Xuân, District 12, Ho Chi Minh City, 71514, Vietnam</t>
  </si>
  <si>
    <t>001dc00001BHKOTAA5</t>
  </si>
  <si>
    <t>DTM-08692</t>
  </si>
  <si>
    <t>Chị Thắng - Ql1A</t>
  </si>
  <si>
    <t>0904320836</t>
  </si>
  <si>
    <t>Chị Thắng</t>
  </si>
  <si>
    <t>Tô Ngọc Vân, Phường Thạnh Xuân, District 12, Ho Chi Minh City, 71514, Vietnam</t>
  </si>
  <si>
    <t>001dc00001BH4JiAAL</t>
  </si>
  <si>
    <t>DTM-08691</t>
  </si>
  <si>
    <t>Công Diễn - Ql1A</t>
  </si>
  <si>
    <t>0948228158</t>
  </si>
  <si>
    <t>Công Diễn</t>
  </si>
  <si>
    <t>Trạm điện Hóc Môn, Quốc lộ 1, Phường Tân Thới Hiệp, District 12, Ho Chi Minh City, 71500, Vietnam</t>
  </si>
  <si>
    <t>001dc00001BHAdfAAH</t>
  </si>
  <si>
    <t>DTM-08690</t>
  </si>
  <si>
    <t>Anh Lộc - Ql1A</t>
  </si>
  <si>
    <t>0939019719</t>
  </si>
  <si>
    <t>Trương Thị Hoa, Phường Tân Thới Hiệp, District 12, Ho Chi Minh City, 71500, Vietnam</t>
  </si>
  <si>
    <t>001dc00001BH9WIAA1</t>
  </si>
  <si>
    <t>DTM-08689</t>
  </si>
  <si>
    <t>Anh Thành - Dtm</t>
  </si>
  <si>
    <t>0908169958</t>
  </si>
  <si>
    <t>Nguyễn Thị Đặng, Phường Tân Thới Hiệp, District 12, Ho Chi Minh City, 71507, Vietnam</t>
  </si>
  <si>
    <t>001dc00001BGoy9AAD</t>
  </si>
  <si>
    <t>DTM-08688</t>
  </si>
  <si>
    <t>Anh Hiệp - Dtm</t>
  </si>
  <si>
    <t>0915254001</t>
  </si>
  <si>
    <t>001dc00001BGoOdAAL</t>
  </si>
  <si>
    <t>DTM-08687</t>
  </si>
  <si>
    <t>Anh Sinh - Dtm</t>
  </si>
  <si>
    <t>0978394632</t>
  </si>
  <si>
    <t>001dc00001BGreDAAT</t>
  </si>
  <si>
    <t>DTM-08686</t>
  </si>
  <si>
    <t>Phan Đoàn - Dtm</t>
  </si>
  <si>
    <t>0978591211</t>
  </si>
  <si>
    <t>Phan Đoàn</t>
  </si>
  <si>
    <t>Tân Thới Hiệp 21, Phường Tân Thới Hiệp, District 12, Ho Chi Minh City, 71507, Vietnam</t>
  </si>
  <si>
    <t>001dc00001BGqrpAAD</t>
  </si>
  <si>
    <t>DTM-08685</t>
  </si>
  <si>
    <t>Anh Lực - Tmt</t>
  </si>
  <si>
    <t>0938549127</t>
  </si>
  <si>
    <t>Phường Trung Mỹ Tây</t>
  </si>
  <si>
    <t>Hẻm 72 Trung Mỹ Tây 13, Phường Trung Mỹ Tây, District 12, Ho Chi Minh City, 71716, Vietnam</t>
  </si>
  <si>
    <t>001dc00001Az6tSAAR</t>
  </si>
  <si>
    <t>DTM-08684</t>
  </si>
  <si>
    <t>Cô Na - Dtm</t>
  </si>
  <si>
    <t>0375510179</t>
  </si>
  <si>
    <t>Cô Na</t>
  </si>
  <si>
    <t>001dc00001AzFojAAF</t>
  </si>
  <si>
    <t>DTM-08683</t>
  </si>
  <si>
    <t>Anh Dũng - Dtm</t>
  </si>
  <si>
    <t>0981635758</t>
  </si>
  <si>
    <t>001dc00001Ayk1iAAB</t>
  </si>
  <si>
    <t>DTM-08682</t>
  </si>
  <si>
    <t>Anh Hiến - Hl80 - Bc Vl.A</t>
  </si>
  <si>
    <t>0908739826</t>
  </si>
  <si>
    <t>Anh Hiến</t>
  </si>
  <si>
    <t>Vinh Loc Road, Binh Hung Hoa B Ward, Xã Vĩnh Lộc A, Bình Chánh District, Ho Chi Minh City, 71914, Vietnam</t>
  </si>
  <si>
    <t>001dc00001AyKgmAAF</t>
  </si>
  <si>
    <t>DTM-08681</t>
  </si>
  <si>
    <t>Ve Chai - Vl</t>
  </si>
  <si>
    <t>0767911388</t>
  </si>
  <si>
    <t>Hẻm 224 Đường Vĩnh Lộc, Binh Hung Hoa B Ward, Binh Tan District, Ho Chi Minh City, 71914, Vietnam</t>
  </si>
  <si>
    <t>001dc00001AytPxAAJ</t>
  </si>
  <si>
    <t>DTM-08680</t>
  </si>
  <si>
    <t>Anh Hoàng - Vl</t>
  </si>
  <si>
    <t>0987245960</t>
  </si>
  <si>
    <t>Khu dân cư Đồng Danh, Vinh Loc Road, Xã Vĩnh Lộc A, Bình Chánh District, Ho Chi Minh City, 71821, Vietnam</t>
  </si>
  <si>
    <t>001dc00001AynlxAAB</t>
  </si>
  <si>
    <t>DTM-08679</t>
  </si>
  <si>
    <t>Chị Nga - Ql1A</t>
  </si>
  <si>
    <t>0968294117</t>
  </si>
  <si>
    <t>Đường Thạnh Xuân 13, Phường Thạnh Xuân, District 12, Ho Chi Minh City, 71514, Vietnam</t>
  </si>
  <si>
    <t>001dc00001Ay1B8AAJ</t>
  </si>
  <si>
    <t>DTM-08678</t>
  </si>
  <si>
    <t>Chị Huyền - Lvk</t>
  </si>
  <si>
    <t>0977252147</t>
  </si>
  <si>
    <t>Lê Thị Riêng, Phường Thới An, District 12, Ho Chi Minh City, 71514, Vietnam</t>
  </si>
  <si>
    <t>001dc00001AyaAPAAZ</t>
  </si>
  <si>
    <t>DTM-08676</t>
  </si>
  <si>
    <t>Chị Ngọc - Vl</t>
  </si>
  <si>
    <t>0938211446</t>
  </si>
  <si>
    <t>Xã Vĩnh Lộc B, Bình Chánh District, Ho Chi Minh City, 71821, Vietnam</t>
  </si>
  <si>
    <t>001dc00001AyETFAA3</t>
  </si>
  <si>
    <t>DTM-08675</t>
  </si>
  <si>
    <t>Anh Toán - Lvk</t>
  </si>
  <si>
    <t>0984675414</t>
  </si>
  <si>
    <t>Anh Toán</t>
  </si>
  <si>
    <t>Phường Thới An, District 12, Ho Chi Minh City, 71514, Vietnam</t>
  </si>
  <si>
    <t>001dc00001Ay9erAAB</t>
  </si>
  <si>
    <t>DTM-08674</t>
  </si>
  <si>
    <t>Anh Mừng - Lvk</t>
  </si>
  <si>
    <t>0909252929</t>
  </si>
  <si>
    <t>Anh Mừng</t>
  </si>
  <si>
    <t>Thới An 16, Phường Thới An, District 12, Ho Chi Minh City, 71514, Vietnam</t>
  </si>
  <si>
    <t>001dc00001Awr2WAAR</t>
  </si>
  <si>
    <t>DTM-08673</t>
  </si>
  <si>
    <t>Chị Hạnh - Lvk</t>
  </si>
  <si>
    <t>0357260448</t>
  </si>
  <si>
    <t>001dc00001Ax5YTAAZ</t>
  </si>
  <si>
    <t>DTM-08672</t>
  </si>
  <si>
    <t>Anh Hoàng - Lvk</t>
  </si>
  <si>
    <t>0974896287</t>
  </si>
  <si>
    <t>Phường Hiệp Thành</t>
  </si>
  <si>
    <t>Trần Thị Cờ, Phường Thới An, District 12, Ho Chi Minh City, 71514, Vietnam</t>
  </si>
  <si>
    <t>001dc00001AwSlgAAF</t>
  </si>
  <si>
    <t>DTM-08671</t>
  </si>
  <si>
    <t>Chị Tâm - Lvk</t>
  </si>
  <si>
    <t>0384879540</t>
  </si>
  <si>
    <t>Hẻm 268, Phường Hiệp Thành, District 12, Ho Chi Minh City, 71514, Vietnam</t>
  </si>
  <si>
    <t>001dc00001AwvR3AAJ</t>
  </si>
  <si>
    <t>DTM-08670</t>
  </si>
  <si>
    <t>Chị Huệ - Nat</t>
  </si>
  <si>
    <t>0973332537</t>
  </si>
  <si>
    <t>Hiệp Thành 23, Phường Hiệp Thành, District 12, Ho Chi Minh City, 71716, Vietnam</t>
  </si>
  <si>
    <t>001dc00001AvtBEAAZ</t>
  </si>
  <si>
    <t>DTM-08669</t>
  </si>
  <si>
    <t>Anh Thia - Lvk</t>
  </si>
  <si>
    <t>0394871191</t>
  </si>
  <si>
    <t>Anh Thia</t>
  </si>
  <si>
    <t>Hiệp Thành 17 Nối Dài, Phường Hiệp Thành, District 12, Ho Chi Minh City, 71716, Vietnam</t>
  </si>
  <si>
    <t>001dc00001AwVQ9AAN</t>
  </si>
  <si>
    <t>DTM-08667</t>
  </si>
  <si>
    <t>Chú Soạn - Lvk</t>
  </si>
  <si>
    <t>0906643037</t>
  </si>
  <si>
    <t>Chú Soạn</t>
  </si>
  <si>
    <t>Cầu Dừa, Lê Văn Khương, Phường Hiệp Thành, District 12, Ho Chi Minh City, 71514, Vietnam</t>
  </si>
  <si>
    <t>001dc00001AvW4yAAF</t>
  </si>
  <si>
    <t>DTM-08666</t>
  </si>
  <si>
    <t>Ánh Tuyết - Lvk</t>
  </si>
  <si>
    <t>0973974300</t>
  </si>
  <si>
    <t>Phường Hiệp Thành, District 12, Ho Chi Minh City, 71514, Vietnam</t>
  </si>
  <si>
    <t>001dc00001Aw6unAAB</t>
  </si>
  <si>
    <t>DTM-08665</t>
  </si>
  <si>
    <t>Anh Quang - Hl80B</t>
  </si>
  <si>
    <t>0976299887</t>
  </si>
  <si>
    <t>Hiệp Thành 13, Phường Hiệp Thành, District 12, Ho Chi Minh City, 71716, Vietnam</t>
  </si>
  <si>
    <t>001dc00001AvsS1AAJ</t>
  </si>
  <si>
    <t>DTM-08664</t>
  </si>
  <si>
    <t>Anh Trọng - Hl80B</t>
  </si>
  <si>
    <t>0795653747</t>
  </si>
  <si>
    <t>001dc00001AcB0zAAF</t>
  </si>
  <si>
    <t>DTM-08663</t>
  </si>
  <si>
    <t>Anh Thể - Hl80B</t>
  </si>
  <si>
    <t>0983366448</t>
  </si>
  <si>
    <t>Anh Thể</t>
  </si>
  <si>
    <t>Phường Hiệp Thành, District 12, Ho Chi Minh City, 71716, Vietnam</t>
  </si>
  <si>
    <t>001dc00001AbCTnAAN</t>
  </si>
  <si>
    <t>DTM-08662</t>
  </si>
  <si>
    <t>Anh Minh - Hl80B</t>
  </si>
  <si>
    <t>0704450427</t>
  </si>
  <si>
    <t>Hương lộ 80, Phường Hiệp Thành, District 12, Ho Chi Minh City, 71716, Vietnam</t>
  </si>
  <si>
    <t>001dc00001AbgObAAJ</t>
  </si>
  <si>
    <t>DTM-08661</t>
  </si>
  <si>
    <t>Anh Duẩn - Hl80B</t>
  </si>
  <si>
    <t>0938022179</t>
  </si>
  <si>
    <t>Anh Duẩn</t>
  </si>
  <si>
    <t>001dc00001AbcWHAAZ</t>
  </si>
  <si>
    <t>DTM-08660</t>
  </si>
  <si>
    <t>Anh Tuấn - Nb - Nb</t>
  </si>
  <si>
    <t>0902997276</t>
  </si>
  <si>
    <t>Huyện Nhà Bè</t>
  </si>
  <si>
    <t>Xã Phú Xuân</t>
  </si>
  <si>
    <t>Phu Xuan Commune, Nhà Bè District, Ho Chi Minh City, Vietnam</t>
  </si>
  <si>
    <t>Xã Nhà Bè</t>
  </si>
  <si>
    <t>001dc00001AbYdxAAF</t>
  </si>
  <si>
    <t>DTM-08659</t>
  </si>
  <si>
    <t>Cô Hải - Nat</t>
  </si>
  <si>
    <t>0968564017</t>
  </si>
  <si>
    <t>Cô Hải</t>
  </si>
  <si>
    <t>Hiệp Thành 6, Phường Hiệp Thành, District 12, Ho Chi Minh City, 71716, Vietnam</t>
  </si>
  <si>
    <t>001dc00001AbFZiAAN</t>
  </si>
  <si>
    <t>DTM-08658</t>
  </si>
  <si>
    <t>Anh Đoan - Nat</t>
  </si>
  <si>
    <t>0908519450</t>
  </si>
  <si>
    <t>Anh Đoan</t>
  </si>
  <si>
    <t>Trần Thị Bảy, Phường Hiệp Thành, District 12, Ho Chi Minh City, 71716, Vietnam</t>
  </si>
  <si>
    <t>001dc00001AbNnNAAV</t>
  </si>
  <si>
    <t>DTM-08657</t>
  </si>
  <si>
    <t>Anh Phượng - Dtm</t>
  </si>
  <si>
    <t>0971776306</t>
  </si>
  <si>
    <t>Anh Phượng</t>
  </si>
  <si>
    <t>DTM-08656</t>
  </si>
  <si>
    <t>0939260041</t>
  </si>
  <si>
    <t>Huyện Trà Ôn</t>
  </si>
  <si>
    <t>Xã Vĩnh Xuân</t>
  </si>
  <si>
    <t>Quốc lộ 54, Xã Vĩnh Xuân, Tỉnh Vĩnh Long, Việt Nam</t>
  </si>
  <si>
    <t>001dc00001AZaS9AAL</t>
  </si>
  <si>
    <t>DTM-08655</t>
  </si>
  <si>
    <t>Chị Liễu - Dtm Cn</t>
  </si>
  <si>
    <t>0357793935</t>
  </si>
  <si>
    <t>Thiên Ân 1, 56G/1, Dương Thị Mười, Phường Hiệp Thành, District 12, Ho Chi Minh City, 71507, Vietnam</t>
  </si>
  <si>
    <t>001dc00001AZTDlAAP</t>
  </si>
  <si>
    <t>DTM-08654</t>
  </si>
  <si>
    <t>Chị Vui - Lvk</t>
  </si>
  <si>
    <t>0989404473</t>
  </si>
  <si>
    <t>Chị Vui</t>
  </si>
  <si>
    <t>Hiệp Thành 22, Phường Hiệp Thành, District 12, Ho Chi Minh City, 71716, Vietnam</t>
  </si>
  <si>
    <t>001dc00001AZHu9AAH</t>
  </si>
  <si>
    <t>DTM-08653</t>
  </si>
  <si>
    <t>Chị Yến - Lvk</t>
  </si>
  <si>
    <t>0981826682</t>
  </si>
  <si>
    <t>Phường Hiệp Thành, District 12, Ho Chi Minh City, 71500, Vietnam</t>
  </si>
  <si>
    <t>001dc00001AZ8KbAAL</t>
  </si>
  <si>
    <t>DTM-08652</t>
  </si>
  <si>
    <t>Thanh Tâm - Lvk</t>
  </si>
  <si>
    <t>0976439029</t>
  </si>
  <si>
    <t>Thanh Tâm</t>
  </si>
  <si>
    <t>Hiệp Thành 45, Phường Hiệp Thành, District 12, Ho Chi Minh City, 71500, Vietnam</t>
  </si>
  <si>
    <t>001dc00001AZ8IzAAL</t>
  </si>
  <si>
    <t>DTM-08651</t>
  </si>
  <si>
    <t>Anh Chung - Nvt - Nb</t>
  </si>
  <si>
    <t>0367283518</t>
  </si>
  <si>
    <t>Xã Long Thới</t>
  </si>
  <si>
    <t>Nguyễn Văn Tạo, Long Thoi Commune, Nhà Bè District, Ho Chi Minh City, Vietnam</t>
  </si>
  <si>
    <t>Xã Hiệp Phước</t>
  </si>
  <si>
    <t>001dc00001AYw89AAD</t>
  </si>
  <si>
    <t>DTM-08650</t>
  </si>
  <si>
    <t>Anh Duy - Dtm</t>
  </si>
  <si>
    <t>0377381994</t>
  </si>
  <si>
    <t>Nguyễn Thị Kiểu, Phường Tân Thới Hiệp, District 12, Ho Chi Minh City, 71507, Vietnam</t>
  </si>
  <si>
    <t>001dc00001AYYsEAAX</t>
  </si>
  <si>
    <t>DTM-08649</t>
  </si>
  <si>
    <t>Anh Tĩnh - Lvk</t>
  </si>
  <si>
    <t>09033176118</t>
  </si>
  <si>
    <t>Cà Phê Canh Tân 1, Nguyễn Thị Kiểu, Phường Hiệp Thành, District 12, Ho Chi Minh City, 71500, Vietnam</t>
  </si>
  <si>
    <t>001dc00001AYMz8AAH</t>
  </si>
  <si>
    <t>DTM-08648</t>
  </si>
  <si>
    <t>Anh Chính - Nb - Nb</t>
  </si>
  <si>
    <t>0976996195</t>
  </si>
  <si>
    <t>Anh Chính</t>
  </si>
  <si>
    <t>Xã Nhơn Đức</t>
  </si>
  <si>
    <t>Nguyễn Bình, Nhon Duc Commune, Nhà Bè District, Ho Chi Minh City, Vietnam</t>
  </si>
  <si>
    <t>001dc00001AYQQ2AAP</t>
  </si>
  <si>
    <t>DTM-08647</t>
  </si>
  <si>
    <t>Chị Phế Liệu - Lvk</t>
  </si>
  <si>
    <t>0974235603</t>
  </si>
  <si>
    <t>natural garden, Nguyễn Thị Kiểu, Phường Tân Thới Hiệp, District 12, Ho Chi Minh City, 71500, Vietnam</t>
  </si>
  <si>
    <t>001dc00001AYMxWAAX</t>
  </si>
  <si>
    <t>DTM-08646</t>
  </si>
  <si>
    <t>Chú Hải - Dtm</t>
  </si>
  <si>
    <t>0973863334</t>
  </si>
  <si>
    <t>Nguyễn Thị Tràng, Phường Hiệp Thành, District 12, Ho Chi Minh City, 71507, Vietnam</t>
  </si>
  <si>
    <t>DTM-08645</t>
  </si>
  <si>
    <t>0949908333</t>
  </si>
  <si>
    <t>Thị trấn Gia Ray</t>
  </si>
  <si>
    <t>Hùng Vương, Gia Ray, Xuân Lộc District, Đồng Nai Province, Vietnam</t>
  </si>
  <si>
    <t>001dc00001AYF82AAH</t>
  </si>
  <si>
    <t>DTM-08644</t>
  </si>
  <si>
    <t>Chị Xuân - Dtm</t>
  </si>
  <si>
    <t>0385598504</t>
  </si>
  <si>
    <t>Phường Tân Chánh Hiệp</t>
  </si>
  <si>
    <t>Huỳnh Thị Hai, Phường Tân Chánh Hiệp, District 12, Ho Chi Minh City, 71716, Vietnam</t>
  </si>
  <si>
    <t>001dc00001AYFmLAAX</t>
  </si>
  <si>
    <t>DTM-08643</t>
  </si>
  <si>
    <t>Chị Hường - Nat</t>
  </si>
  <si>
    <t>0335343173 - 0971767504</t>
  </si>
  <si>
    <t>001dc00001AY9k9AAD</t>
  </si>
  <si>
    <t>DTM-08642</t>
  </si>
  <si>
    <t>Anh Hữu - Nb - Nb</t>
  </si>
  <si>
    <t>0708192684</t>
  </si>
  <si>
    <t>Nguyễn Bình, Nhon Duc Commune, Nhà Bè District, Ho Chi Minh City, 71812, Vietnam</t>
  </si>
  <si>
    <t>001dc00001AY5gXAAT</t>
  </si>
  <si>
    <t>DTM-08641</t>
  </si>
  <si>
    <t>Minh Đô - Nat</t>
  </si>
  <si>
    <t>0973547782 - 0976997432</t>
  </si>
  <si>
    <t>Minh Đô</t>
  </si>
  <si>
    <t>001dc00001AXTGIAA5</t>
  </si>
  <si>
    <t>DTM-08640</t>
  </si>
  <si>
    <t>Anh Thuấn - Dtm</t>
  </si>
  <si>
    <t>0913625237</t>
  </si>
  <si>
    <t>Anh Thuấn</t>
  </si>
  <si>
    <t>Nguyễn Thị Búp, Phường Tân Chánh Hiệp, District 12, Ho Chi Minh City, 71716, Vietnam</t>
  </si>
  <si>
    <t>001dc00001AEILNAA5</t>
  </si>
  <si>
    <t>DTM-08639</t>
  </si>
  <si>
    <t>Anh Khoa - Dtm</t>
  </si>
  <si>
    <t>0985785677 - 0963277648</t>
  </si>
  <si>
    <t>001dc00001AEDYbAAP</t>
  </si>
  <si>
    <t>DTM-08638</t>
  </si>
  <si>
    <t>Chị Thơm - Dtm</t>
  </si>
  <si>
    <t>0373755842</t>
  </si>
  <si>
    <t>Chị Thơm</t>
  </si>
  <si>
    <t>Dương Thị Mười, Phường Tân Thới Hiệp, District 12, Ho Chi Minh City, 71507, Vietnam</t>
  </si>
  <si>
    <t>001dc00001ADznNAAT</t>
  </si>
  <si>
    <t>DTM-08637</t>
  </si>
  <si>
    <t>Cô Tâm - Dtm</t>
  </si>
  <si>
    <t>0967253599</t>
  </si>
  <si>
    <t>Cô Tâm</t>
  </si>
  <si>
    <t>Hẻm 207 Đường Dương Thị Mười, Phường Tân Chánh Hiệp, District 12, Ho Chi Minh City, 71507, Vietnam</t>
  </si>
  <si>
    <t>001dc00001ADnUTAA1</t>
  </si>
  <si>
    <t>DTM-08636</t>
  </si>
  <si>
    <t>Anh Mạnh - Nat</t>
  </si>
  <si>
    <t>0976800757</t>
  </si>
  <si>
    <t>Tran Thi Nam, Phường Tân Chánh Hiệp, District 12, Ho Chi Minh City, 71716, Vietnam</t>
  </si>
  <si>
    <t>001dc00001ADcVpAAL</t>
  </si>
  <si>
    <t>DTM-08635</t>
  </si>
  <si>
    <t>Chị Vui - Nat</t>
  </si>
  <si>
    <t>0392862956</t>
  </si>
  <si>
    <t>Tân Chánh Hiệp 26, Phường Tân Chánh Hiệp, District 12, Ho Chi Minh City, 71716, Vietnam</t>
  </si>
  <si>
    <t>001dc00001AD1JOAA1</t>
  </si>
  <si>
    <t>DTM-08634</t>
  </si>
  <si>
    <t>Chị Hiền - Nat</t>
  </si>
  <si>
    <t>0986097029</t>
  </si>
  <si>
    <t>Xã Thới Tam Thôn</t>
  </si>
  <si>
    <t>Căn Hộ STCITY Tô Ký Hóc Môn, Bùi Văn Ngữ, Phường Tân Chánh Hiệp, District 12, Hoc Mon District, Ho Chi Minh City, 71716, Vietnam</t>
  </si>
  <si>
    <t>Xã Đông Thạnh</t>
  </si>
  <si>
    <t>001dc00001ADOZJAA5</t>
  </si>
  <si>
    <t>DTM-08633</t>
  </si>
  <si>
    <t>Chị Hiền Ba Hòn</t>
  </si>
  <si>
    <t>0378585201</t>
  </si>
  <si>
    <t>Chị Hiền ba hòn</t>
  </si>
  <si>
    <t>Hòn Chông, Xã Bình An, Kien Luong District, Kiên Giang Province, Vietnam</t>
  </si>
  <si>
    <t>001dc00001ADKnRAAX</t>
  </si>
  <si>
    <t>DTM-08632</t>
  </si>
  <si>
    <t>Chị Trinh - Kdv - Bt Al</t>
  </si>
  <si>
    <t>0933399814</t>
  </si>
  <si>
    <t>Phường  An Lạc</t>
  </si>
  <si>
    <t>785, Đường Kinh Dương Vương, An Lac Ward, Binh Tan District, Ho Chi Minh City, 73118, Vietnam</t>
  </si>
  <si>
    <t>Phường An Lạc</t>
  </si>
  <si>
    <t>001dc00001ACyIIAA1</t>
  </si>
  <si>
    <t>DTM-08631</t>
  </si>
  <si>
    <t>Chị The - Dtm</t>
  </si>
  <si>
    <t>0397691195</t>
  </si>
  <si>
    <t>Chị The</t>
  </si>
  <si>
    <t>Phường Tân Chánh Hiệp, District 12, Ho Chi Minh City, 71716, Vietnam</t>
  </si>
  <si>
    <t>001dc00001AD7OoAAL</t>
  </si>
  <si>
    <t>DTM-08630</t>
  </si>
  <si>
    <t>Anh Đặng - Tk</t>
  </si>
  <si>
    <t>0974262789</t>
  </si>
  <si>
    <t>Anh Đặng</t>
  </si>
  <si>
    <t>001dc00001ACezWAAT</t>
  </si>
  <si>
    <t>DTM-08629</t>
  </si>
  <si>
    <t>Chị Tư - Tk</t>
  </si>
  <si>
    <t>0905208794</t>
  </si>
  <si>
    <t>Chị Tấm</t>
  </si>
  <si>
    <t>Giac Vuong Pagoda, Tân Chánh Hiệp 35, Phường Tân Chánh Hiệp, District 12, Ho Chi Minh City, 71507, Vietnam</t>
  </si>
  <si>
    <t>001dc00001AD185AAD</t>
  </si>
  <si>
    <t>DTM-08628</t>
  </si>
  <si>
    <t>Chị Hoa - Tk</t>
  </si>
  <si>
    <t>0364781979</t>
  </si>
  <si>
    <t>Tân Chánh Hiệp 34, Phường Tân Chánh Hiệp, District 12, Ho Chi Minh City, 71507, Vietnam</t>
  </si>
  <si>
    <t>001dc00001ABU7lAAH</t>
  </si>
  <si>
    <t>DTM-08627</t>
  </si>
  <si>
    <t>Văn Tịnh - Dtm</t>
  </si>
  <si>
    <t>0387721964</t>
  </si>
  <si>
    <t>Văn Tịnh</t>
  </si>
  <si>
    <t>Tân Chánh Hiệp 36, Phường Tân Chánh Hiệp, District 12, Ho Chi Minh City, 71507, Vietnam</t>
  </si>
  <si>
    <t>001dc00001AAx0YAAT</t>
  </si>
  <si>
    <t>DTM-08626</t>
  </si>
  <si>
    <t>Anh Trung - Ql1A</t>
  </si>
  <si>
    <t>0858669175</t>
  </si>
  <si>
    <t>Trung Mỹ Tây 9A, Phường Trung Mỹ Tây, District 12, Ho Chi Minh City, 71507, Vietnam</t>
  </si>
  <si>
    <t>001dc00001AB1vNAAT</t>
  </si>
  <si>
    <t>DTM-08625</t>
  </si>
  <si>
    <t>Hùng Liên - Đ11 - Bt Al</t>
  </si>
  <si>
    <t>0396981753</t>
  </si>
  <si>
    <t>Đường Số 8, An Lac Ward, Binh Tan District, Ho Chi Minh City, 73118, Vietnam</t>
  </si>
  <si>
    <t>001dc00001AAtwDAAT</t>
  </si>
  <si>
    <t>DTM-08624</t>
  </si>
  <si>
    <t>Chị Hạnh - Tmt</t>
  </si>
  <si>
    <t>0981697720</t>
  </si>
  <si>
    <t>Phường Trung Mỹ Tây, District 12, Ho Chi Minh City, 71716, Vietnam</t>
  </si>
  <si>
    <t>001dc00001AAYYTAA5</t>
  </si>
  <si>
    <t>DTM-08623</t>
  </si>
  <si>
    <t>Chị Yên - Tmt</t>
  </si>
  <si>
    <t>0338149560</t>
  </si>
  <si>
    <t>001dc00001AAkrJAAT</t>
  </si>
  <si>
    <t>DTM-08622</t>
  </si>
  <si>
    <t>Anh Duy - Adv - Bt Al</t>
  </si>
  <si>
    <t>0972609614</t>
  </si>
  <si>
    <t>Trạm Xe Bus An Dương Vương - Võ Văn Kiệt, An Duong Vuong Road, Phường 16, District 8, Ho Chi Minh City, 73118, Vietnam</t>
  </si>
  <si>
    <t>001dc00001AAhS1AAL</t>
  </si>
  <si>
    <t>DTM-08621</t>
  </si>
  <si>
    <t>Chị Hà - Tmt</t>
  </si>
  <si>
    <t>0974341786</t>
  </si>
  <si>
    <t>001dc00001AAXu5AAH</t>
  </si>
  <si>
    <t>DTM-08620</t>
  </si>
  <si>
    <t>Anh Nam - Adv - Bt Al</t>
  </si>
  <si>
    <t>0903815423</t>
  </si>
  <si>
    <t>TK Uptown Pet, 13, Đường số 1, An Lac Ward, Binh Tan District, Ho Chi Minh City, 73118, Vietnam</t>
  </si>
  <si>
    <t>001dc00001AAURZAA5</t>
  </si>
  <si>
    <t>DTM-08619</t>
  </si>
  <si>
    <t>Nhật Lệ - Tmt</t>
  </si>
  <si>
    <t>0369672529</t>
  </si>
  <si>
    <t>Nhật Lệ</t>
  </si>
  <si>
    <t>Đường Hà Đặc, Phường Trung Mỹ Tây, District 12, Ho Chi Minh City, 71716, Vietnam</t>
  </si>
  <si>
    <t>001dc00001AA4LqAAL</t>
  </si>
  <si>
    <t>DTM-08618</t>
  </si>
  <si>
    <t>Anh Cường - Tmt</t>
  </si>
  <si>
    <t>0967926939</t>
  </si>
  <si>
    <t>Trung Mỹ Tây 2A, Phường Trung Mỹ Tây, District 12, Ho Chi Minh City, 71507, Vietnam</t>
  </si>
  <si>
    <t>DTM-08617</t>
  </si>
  <si>
    <t>0986061159</t>
  </si>
  <si>
    <t>Thành phố Hà Tiên</t>
  </si>
  <si>
    <t>Phường Mỹ Đức</t>
  </si>
  <si>
    <t>Quốc lộ 80, Mỹ Lộ, Phường Mỹ Đức, Hà Tiên, Kiên Giang Province, Vietnam</t>
  </si>
  <si>
    <t>Phường Hà Tiên</t>
  </si>
  <si>
    <t>001dc000019rClJAAU</t>
  </si>
  <si>
    <t>DTM-08616</t>
  </si>
  <si>
    <t>Anh Trung - M1</t>
  </si>
  <si>
    <t>0389949847</t>
  </si>
  <si>
    <t>Đường số 22, Binh Hung Hoa Ward, Binh Tan District, Ho Chi Minh City, 71914, Vietnam</t>
  </si>
  <si>
    <t>001dc000019qey9AAA</t>
  </si>
  <si>
    <t>DTM-08615</t>
  </si>
  <si>
    <t>Chị Hương - Vvv</t>
  </si>
  <si>
    <t>0332227073</t>
  </si>
  <si>
    <t>Đường Võ Văn Vân, Xã Vĩnh Lộc B, Bình Chánh District, Ho Chi Minh City, 71914, Vietnam</t>
  </si>
  <si>
    <t>001dc000019qUM5AAM</t>
  </si>
  <si>
    <t>DTM-08614</t>
  </si>
  <si>
    <t>Phan Quỹ - Ttn08</t>
  </si>
  <si>
    <t>0914928782</t>
  </si>
  <si>
    <t>Phan Quỹ</t>
  </si>
  <si>
    <t>Phường Tân Thới Nhất</t>
  </si>
  <si>
    <t>Tân Thới Nhất 8, Phường Tân Thới Nhất, District 12, Ho Chi Minh City, 71914, Vietnam</t>
  </si>
  <si>
    <t>001dc000019qNNpAAM</t>
  </si>
  <si>
    <t>DTM-08613</t>
  </si>
  <si>
    <t>Anh Phong - Ktu - Bc Vl.A</t>
  </si>
  <si>
    <t>0908248222</t>
  </si>
  <si>
    <t>Kinh Trung ương, Xã Vĩnh Lộc A, Bình Chánh District, Ho Chi Minh City, 71821, Vietnam</t>
  </si>
  <si>
    <t>001dc000019qKg5AAE</t>
  </si>
  <si>
    <t>DTM-08612</t>
  </si>
  <si>
    <t>Đặng Thịnh - Nvq</t>
  </si>
  <si>
    <t>0942279047</t>
  </si>
  <si>
    <t>Đông Hưng Thuận 8, Phường Đông Hưng Thuận, District 12, Ho Chi Minh City, 71509, Vietnam</t>
  </si>
  <si>
    <t>001dc000019pqGcAAI</t>
  </si>
  <si>
    <t>DTM-08611</t>
  </si>
  <si>
    <t>Đào Gia - Nvq</t>
  </si>
  <si>
    <t>0983041838</t>
  </si>
  <si>
    <t>Đào Gia</t>
  </si>
  <si>
    <t>Trường THCS Phan Bội Châu, Nguyễn Thị Gạch, Phường Đông Hưng Thuận, District 12, Ho Chi Minh City, 71509, Vietnam</t>
  </si>
  <si>
    <t>001dc000019ppIwAAI</t>
  </si>
  <si>
    <t>DTM-08610</t>
  </si>
  <si>
    <t>Chị Linh - Ktu - Bc Vl.A</t>
  </si>
  <si>
    <t>0373012957</t>
  </si>
  <si>
    <t>001dc000019q5U9AAI</t>
  </si>
  <si>
    <t>DTM-08609</t>
  </si>
  <si>
    <t>Anh Nam - Ktu - Bc Vl.A</t>
  </si>
  <si>
    <t>0345833527</t>
  </si>
  <si>
    <t>001dc000019q5NhAAI</t>
  </si>
  <si>
    <t>DTM-08608</t>
  </si>
  <si>
    <t>Chị Hiền - Nvq</t>
  </si>
  <si>
    <t>0978663142</t>
  </si>
  <si>
    <t>Chợ An Sương, Nguyễn Văn Quá, Phường Đông Hưng Thuận, District 12, Ho Chi Minh City, 71509, Vietnam</t>
  </si>
  <si>
    <t>001dc000019q2WHAAY</t>
  </si>
  <si>
    <t>DTM-08607</t>
  </si>
  <si>
    <t>Anh Tuấn - Nvq</t>
  </si>
  <si>
    <t>0974088331</t>
  </si>
  <si>
    <t>Đông Hưng Thuận 17, Phường Đông Hưng Thuận, District 12, Ho Chi Minh City, 71507, Vietnam</t>
  </si>
  <si>
    <t>001dc000019pu0sAAA</t>
  </si>
  <si>
    <t>DTM-08606</t>
  </si>
  <si>
    <t>Chị Ve Chai ‐ Ktu</t>
  </si>
  <si>
    <t>0903920291</t>
  </si>
  <si>
    <t>Chị ve chai</t>
  </si>
  <si>
    <t>001dc000019pE4uAAE</t>
  </si>
  <si>
    <t>DTM-08605</t>
  </si>
  <si>
    <t>Phế Liệu - Ql1A</t>
  </si>
  <si>
    <t>0917996577</t>
  </si>
  <si>
    <t>Cô phế liệu</t>
  </si>
  <si>
    <t>001dc000019pWRZAA2</t>
  </si>
  <si>
    <t>DTM-08604</t>
  </si>
  <si>
    <t>Vựa Quốc Thắng</t>
  </si>
  <si>
    <t>0948991852</t>
  </si>
  <si>
    <t>Quốc lộ Quản Lộ – Phụng Hiệp, Xã Tân Thành, Cà Mau, Cà Mau Province, Vietnam</t>
  </si>
  <si>
    <t>001dc000019oPojAAE</t>
  </si>
  <si>
    <t>DTM-08603</t>
  </si>
  <si>
    <t>Vựa Anh Phú</t>
  </si>
  <si>
    <t>0909332677</t>
  </si>
  <si>
    <t>Phường Long Thạnh Mỹ</t>
  </si>
  <si>
    <t>Đường Số 5, Long Thanh My Ward, Thủ Đức, Ho Chi Minh City, 00848, Vietnam</t>
  </si>
  <si>
    <t>001dc000019o5urAAA</t>
  </si>
  <si>
    <t>DTM-08602</t>
  </si>
  <si>
    <t>Chú Thạch - Nvq</t>
  </si>
  <si>
    <t>0976311445</t>
  </si>
  <si>
    <t>Chú Thạch</t>
  </si>
  <si>
    <t>Đông Hưng Thuận 11, Phường Đông Hưng Thuận, District 12, Ho Chi Minh City, 71507, Vietnam</t>
  </si>
  <si>
    <t>001dc000019nzW5AAI</t>
  </si>
  <si>
    <t>DTM-08601</t>
  </si>
  <si>
    <t>Chị Dân - Sh</t>
  </si>
  <si>
    <t>0977603842</t>
  </si>
  <si>
    <t>Chị Dân</t>
  </si>
  <si>
    <t>Dong Hung Thuan 42, Phường Tân Hưng Thuận, District 12, Ho Chi Minh City, 71509, Vietnam</t>
  </si>
  <si>
    <t>001dc000019nr2HAAQ</t>
  </si>
  <si>
    <t>DTM-08600</t>
  </si>
  <si>
    <t>Anh Dũng - Nvq</t>
  </si>
  <si>
    <t>0907405161</t>
  </si>
  <si>
    <t>Phường Tân Hưng Thuận, District 12, Ho Chi Minh City, 71509, Vietnam</t>
  </si>
  <si>
    <t>001dc000019nVzTAAU</t>
  </si>
  <si>
    <t>DTM-08599</t>
  </si>
  <si>
    <t>Anh Nam - Ktu</t>
  </si>
  <si>
    <t>0379374085</t>
  </si>
  <si>
    <t>001dc000019ngtFAAQ</t>
  </si>
  <si>
    <t>DTM-08598</t>
  </si>
  <si>
    <t>Vựa Anh Lâm</t>
  </si>
  <si>
    <t>070 4060414</t>
  </si>
  <si>
    <t>Phường An Khánh</t>
  </si>
  <si>
    <t>Trần Não, An Khanh Ward, Thủ Đức, Ho Chi Minh City, 71108, Vietnam</t>
  </si>
  <si>
    <t>001dc000019nc9hAAA</t>
  </si>
  <si>
    <t>DTM-08597</t>
  </si>
  <si>
    <t>Anh Khương - Nvq</t>
  </si>
  <si>
    <t>0932658389</t>
  </si>
  <si>
    <t>Dong Hung Thuan 6, Phường Tân Hưng Thuận, District 12, Ho Chi Minh City, 71509, Vietnam</t>
  </si>
  <si>
    <t>001dc000019n2kYAAQ</t>
  </si>
  <si>
    <t>DTM-08596</t>
  </si>
  <si>
    <t>Anh Nhân - Vl</t>
  </si>
  <si>
    <t>0911030228</t>
  </si>
  <si>
    <t>Vinh Loc Road, Xã Vĩnh Lộc B, Bình Chánh District, Ho Chi Minh City, 71821, Vietnam</t>
  </si>
  <si>
    <t>001dc000019nKW9AAM</t>
  </si>
  <si>
    <t>DTM-08595</t>
  </si>
  <si>
    <t>Cty Hiệp Phát - Tvg</t>
  </si>
  <si>
    <t>0314678036</t>
  </si>
  <si>
    <t>Anh Nghiệp</t>
  </si>
  <si>
    <t>001dc000019TWTSAA4</t>
  </si>
  <si>
    <t>DTM-08594</t>
  </si>
  <si>
    <t>Khởi Sợi - Sh</t>
  </si>
  <si>
    <t>0356486425</t>
  </si>
  <si>
    <t>Chú Khởi</t>
  </si>
  <si>
    <t>Đông Hưng Thuận 40, Phường Tân Hưng Thuận, District 12, Ho Chi Minh City, 71509, Vietnam</t>
  </si>
  <si>
    <t>001dc000019T67ZAAS</t>
  </si>
  <si>
    <t>DTM-08592</t>
  </si>
  <si>
    <t>Vựa Anh Tú</t>
  </si>
  <si>
    <t>0919101265</t>
  </si>
  <si>
    <t>Phường Tăng Nhơn Phú A</t>
  </si>
  <si>
    <t>Dốc Xóm Bến, Lã Xuân Oai, Phường Tăng Nhơn Phú A, Thủ Đức, Ho Chi Minh City, 00848, Vietnam</t>
  </si>
  <si>
    <t>001dc000019T5EjAAK</t>
  </si>
  <si>
    <t>DTM-08591</t>
  </si>
  <si>
    <t>Anh Thưởng - Lvq</t>
  </si>
  <si>
    <t>0902700044</t>
  </si>
  <si>
    <t>Anh Thưởng</t>
  </si>
  <si>
    <t>Chung cư Hoàng Kim Thế Gia, 31, Trương Phước Phan, Binh Tri Dong Ward, Binh Tan District, Ho Chi Minh City, 30000, Vietnam</t>
  </si>
  <si>
    <t>001dc000019S2qrAAC</t>
  </si>
  <si>
    <t>DTM-08590</t>
  </si>
  <si>
    <t>Chị Huê - Pa</t>
  </si>
  <si>
    <t>0812346790</t>
  </si>
  <si>
    <t>Chị Huê</t>
  </si>
  <si>
    <t>Hẻm 38 Liên khu 10-11, Binh Tri Dong Ward, Binh Tan District, Ho Chi Minh City, 30000, Vietnam</t>
  </si>
  <si>
    <t>001dc000019RQqNAAW</t>
  </si>
  <si>
    <t>DTM-08589</t>
  </si>
  <si>
    <t>Anh Thọ - Pa</t>
  </si>
  <si>
    <t>0337725074</t>
  </si>
  <si>
    <t>Liên khu 10-11, Binh Tri Dong Ward, Binh Tan District, Ho Chi Minh City, 30000, Vietnam</t>
  </si>
  <si>
    <t>001dc000019SnsvAAC</t>
  </si>
  <si>
    <t>DTM-08588</t>
  </si>
  <si>
    <t>Vựa Chị Mai</t>
  </si>
  <si>
    <t>0986422270</t>
  </si>
  <si>
    <t>Chị Mai</t>
  </si>
  <si>
    <t>Khu phố 4, Làng Tăng Phú, Phường Tăng Nhơn Phú A, Thủ Đức, Ho Chi Minh City, 00848, Vietnam</t>
  </si>
  <si>
    <t>001dc000019SadyAAC</t>
  </si>
  <si>
    <t>DTM-08587</t>
  </si>
  <si>
    <t>Anh Danh - Thd</t>
  </si>
  <si>
    <t>0913640529 - 0379396465</t>
  </si>
  <si>
    <t>Liên khu 2-5, Binh Tri Dong Ward, Binh Tan District, Ho Chi Minh City, 30000, Vietnam</t>
  </si>
  <si>
    <t>001dc000019Rsl0AAC</t>
  </si>
  <si>
    <t>DTM-08586</t>
  </si>
  <si>
    <t>Anh Yến - Hl2</t>
  </si>
  <si>
    <t>0906669548</t>
  </si>
  <si>
    <t>Anh Yến</t>
  </si>
  <si>
    <t>576, Hương Lộ 2, Binh Tri Dong Ward, Binh Tan District, Ho Chi Minh City, 30000, Vietnam</t>
  </si>
  <si>
    <t>001dc000019SJ21AAG</t>
  </si>
  <si>
    <t>DTM-08585</t>
  </si>
  <si>
    <t>Anh Quang - Cl</t>
  </si>
  <si>
    <t>0336554598</t>
  </si>
  <si>
    <t>114, Đường Bình Trị Đông, Binh Tri Dong Ward, Binh Tan District, Ho Chi Minh City, 30000, Vietnam</t>
  </si>
  <si>
    <t>001dc000019S5GnAAK</t>
  </si>
  <si>
    <t>DTM-08583</t>
  </si>
  <si>
    <t>Khổng Cúc - Lvq</t>
  </si>
  <si>
    <t>0933831832</t>
  </si>
  <si>
    <t>Chú Khổng Cúc</t>
  </si>
  <si>
    <t>rsx, Đường Lê Văn Quới, Binh Hung Hoa A Ward, Binh Tan District, Ho Chi Minh City, 30000, Vietnam</t>
  </si>
  <si>
    <t>001dc000019QomgAAC</t>
  </si>
  <si>
    <t>DTM-08580</t>
  </si>
  <si>
    <t>Anh Hải - Lvq</t>
  </si>
  <si>
    <t>0981685236</t>
  </si>
  <si>
    <t>Cửa Hàng Đồ Bộ Mặc Nhà Suli, 449, Đường Lê Văn Quới, Binh Tri Dong A Ward, Binh Tan District, Ho Chi Minh City, 70000, Vietnam</t>
  </si>
  <si>
    <t>001dc000019QUG5AAO</t>
  </si>
  <si>
    <t>DTM-08578</t>
  </si>
  <si>
    <t>Anh Quý - Lvq</t>
  </si>
  <si>
    <t>0938928552</t>
  </si>
  <si>
    <t>Siêu thị - Đối diện 42 Lê Văn Quới, Đường Lê Văn Quới, Binh Tri Dong Ward, Binh Tan District, Ho Chi Minh City, 30000, Vietnam</t>
  </si>
  <si>
    <t>001dc000019Q8ViAAK</t>
  </si>
  <si>
    <t>DTM-08577</t>
  </si>
  <si>
    <t>Anh Lĩnh - Pa</t>
  </si>
  <si>
    <t>0903356914</t>
  </si>
  <si>
    <t>Anh Lĩnh</t>
  </si>
  <si>
    <t>Bách Hoá Xanh, 287, Phan Anh, Binh Tri Dong Ward, Binh Tan District, Ho Chi Minh City, 30000, Vietnam</t>
  </si>
  <si>
    <t>001dc000019QDyPAAW</t>
  </si>
  <si>
    <t>DTM-08576</t>
  </si>
  <si>
    <t>0971516568</t>
  </si>
  <si>
    <t>Phường Long Phước</t>
  </si>
  <si>
    <t>Trại nhím, Đường Long Thuận, Long Phuoc Ward, Thủ Đức, Ho Chi Minh City, Vietnam</t>
  </si>
  <si>
    <t>001dc000019PvqDAAS</t>
  </si>
  <si>
    <t>DTM-08575</t>
  </si>
  <si>
    <t>Anh Dương - Ph</t>
  </si>
  <si>
    <t>0969002552</t>
  </si>
  <si>
    <t>Phạm Hùng, Xã Bình Hưng, Bình Chánh District, Ho Chi Minh City, 72400, Vietnam</t>
  </si>
  <si>
    <t>001dc000019PnZJAA0</t>
  </si>
  <si>
    <t>DTM-08574</t>
  </si>
  <si>
    <t>Anh Quang - Ph</t>
  </si>
  <si>
    <t>0778343655</t>
  </si>
  <si>
    <t>001dc000019Pio9AAC</t>
  </si>
  <si>
    <t>DTM-08573</t>
  </si>
  <si>
    <t>Anh Thanh - Pa</t>
  </si>
  <si>
    <t>0918949481</t>
  </si>
  <si>
    <t>67, Phan Anh, Binh Tri Dong Ward, Binh Tan District, Ho Chi Minh City, 30000, Vietnam</t>
  </si>
  <si>
    <t>001dc000019PCebAAG</t>
  </si>
  <si>
    <t>DTM-08572</t>
  </si>
  <si>
    <t>Chị Thảo - Vtd</t>
  </si>
  <si>
    <t>0934718695</t>
  </si>
  <si>
    <t>Đường số 4, Xã Bình Hưng, Bình Chánh District, Ho Chi Minh City, 72900, Vietnam</t>
  </si>
  <si>
    <t>001dc000019OuzSAAS</t>
  </si>
  <si>
    <t>DTM-08571</t>
  </si>
  <si>
    <t>Chú Thanh - Thd</t>
  </si>
  <si>
    <t>0908278503</t>
  </si>
  <si>
    <t>Trạm Xe Bus UBND Phường Bình Trị Đông, Tân Hòa Đông, Binh Tri Dong Ward, Binh Tan District, Ho Chi Minh City, 30000, Vietnam</t>
  </si>
  <si>
    <t>001dc000019OvkFAAS</t>
  </si>
  <si>
    <t>DTM-08570</t>
  </si>
  <si>
    <t>Anh Cường - Vtd</t>
  </si>
  <si>
    <t>0933767449</t>
  </si>
  <si>
    <t>Đường Số 1, Xã Bình Hưng, Bình Chánh District, Ho Chi Minh City, 72900, Vietnam</t>
  </si>
  <si>
    <t>001dc000019Ov4HAAS</t>
  </si>
  <si>
    <t>DTM-08568</t>
  </si>
  <si>
    <t>Vinh Khang - Kdcvl</t>
  </si>
  <si>
    <t>0358808317</t>
  </si>
  <si>
    <t>Bách Hoá Xanh, 390-65-55, Đường số 1, Binh Hung Hoa B Ward, Binh Tan District, Ho Chi Minh City, 71914, Vietnam</t>
  </si>
  <si>
    <t>001dc000019OpA9AAK</t>
  </si>
  <si>
    <t>DTM-08567</t>
  </si>
  <si>
    <t>Chị Hảo - Kdcvl</t>
  </si>
  <si>
    <t>0972590846 - 0975946146</t>
  </si>
  <si>
    <t>Chị Hảo</t>
  </si>
  <si>
    <t>Chill Beauty Nail&amp;Mi, 99, Đường số 1, Binh Hung Hoa B Ward, Binh Tan District, Ho Chi Minh City, 71914, Vietnam</t>
  </si>
  <si>
    <t>001dc000019ObrxAAC</t>
  </si>
  <si>
    <t>DTM-08566</t>
  </si>
  <si>
    <t>Anh Khánh - Kdcvl</t>
  </si>
  <si>
    <t>0961204665</t>
  </si>
  <si>
    <t>Đường số 1, Binh Hung Hoa B Ward, Binh Tan District, Ho Chi Minh City, 71914, Vietnam</t>
  </si>
  <si>
    <t>001dc000019OSS5AAO</t>
  </si>
  <si>
    <t>DTM-08565</t>
  </si>
  <si>
    <t>Chị Thủy - Kdcvl</t>
  </si>
  <si>
    <t>0329022619</t>
  </si>
  <si>
    <t>001dc000019OIvlAAG</t>
  </si>
  <si>
    <t>DTM-08564</t>
  </si>
  <si>
    <t>Chị Lương - Kdcvl</t>
  </si>
  <si>
    <t>0973506310</t>
  </si>
  <si>
    <t>Chị Lương</t>
  </si>
  <si>
    <t>001dc000018qtXyAAI</t>
  </si>
  <si>
    <t>DTM-08563</t>
  </si>
  <si>
    <t>Anh Nghĩa - Ml</t>
  </si>
  <si>
    <t>0907625231</t>
  </si>
  <si>
    <t>Mã Lò, Binh Hung Hoa A Ward, Binh Tan District, Ho Chi Minh City, 30000, Vietnam</t>
  </si>
  <si>
    <t>001dc000018r7ZKAAY</t>
  </si>
  <si>
    <t>DTM-08562</t>
  </si>
  <si>
    <t>Anh Mạnh - Thd</t>
  </si>
  <si>
    <t>0396467175</t>
  </si>
  <si>
    <t>Tân Khai, Tân Hòa Đông, Binh Tri Dong Ward, Binh Tan District, Ho Chi Minh City, 30000, Vietnam</t>
  </si>
  <si>
    <t>001dc000018r3QsAAI</t>
  </si>
  <si>
    <t>DTM-08561</t>
  </si>
  <si>
    <t>Chị Ngọc - Thd</t>
  </si>
  <si>
    <t>0352024364</t>
  </si>
  <si>
    <t>47, Đường Trương Phước Phan, Binh Tri Dong Ward, Binh Tan District, Ho Chi Minh City, 30000, Vietnam</t>
  </si>
  <si>
    <t>001dc000018r2L8AAI</t>
  </si>
  <si>
    <t>DTM-08560</t>
  </si>
  <si>
    <t>Anh Mạnh - Cl</t>
  </si>
  <si>
    <t>0909775381</t>
  </si>
  <si>
    <t>148, Đường Chiến Lược, Binh Tri Dong Ward, Binh Tan District, Ho Chi Minh City, 30000, Vietnam</t>
  </si>
  <si>
    <t>001dc000018qzQUAAY</t>
  </si>
  <si>
    <t>DTM-08559</t>
  </si>
  <si>
    <t>Thanh Phương - Cl</t>
  </si>
  <si>
    <t>0979792634</t>
  </si>
  <si>
    <t>Thanh Phương</t>
  </si>
  <si>
    <t>Hẻm 108 Chiến Lược, Binh Tri Dong Ward, Binh Tan District, Ho Chi Minh City, 30000, Vietnam</t>
  </si>
  <si>
    <t>001dc000018r3QrAAI</t>
  </si>
  <si>
    <t>DTM-08558</t>
  </si>
  <si>
    <t>Anh Huy - Cl</t>
  </si>
  <si>
    <t>0799414431</t>
  </si>
  <si>
    <t>8, Đường Chiến Lược, Binh Tri Dong Ward, Binh Tan District, Ho Chi Minh City, 30000, Vietnam</t>
  </si>
  <si>
    <t>001dc000018qTbuAAE</t>
  </si>
  <si>
    <t>DTM-08557</t>
  </si>
  <si>
    <t>Phế Liệu - Pa</t>
  </si>
  <si>
    <t>0796405736</t>
  </si>
  <si>
    <t>Store 1, 260/61, An Duong Vuong, Phường 13, District 6, Ho Chi Minh City, 30000, Vietnam</t>
  </si>
  <si>
    <t>001dc000018qw9FAAQ</t>
  </si>
  <si>
    <t>DTM-08556</t>
  </si>
  <si>
    <t>Phế Liệu - Tl10</t>
  </si>
  <si>
    <t>0328272236</t>
  </si>
  <si>
    <t>Bông Sen - 343 Tỉnh lộ 10, Provincial Road 10, Binh Tri Dong Ward, Binh Tan District, Ho Chi Minh City, 73118, Vietnam</t>
  </si>
  <si>
    <t>001dc000018qEMoAAM</t>
  </si>
  <si>
    <t>DTM-08555</t>
  </si>
  <si>
    <t>Đào Huệ - Ql1A</t>
  </si>
  <si>
    <t>0972363433</t>
  </si>
  <si>
    <t>Đào Huệ</t>
  </si>
  <si>
    <t>Phường Bình Trị Đông B</t>
  </si>
  <si>
    <t>Trạm điện Quốc lộ 1A, Quốc lộ 1, Binh Tri Dong B Ward, Binh Tan District, Ho Chi Minh City, 73118, Vietnam</t>
  </si>
  <si>
    <t>001dc000018otlmAAA</t>
  </si>
  <si>
    <t>DTM-08554</t>
  </si>
  <si>
    <t>Dương Huy - Hnl</t>
  </si>
  <si>
    <t>0905142189</t>
  </si>
  <si>
    <t>Dương Huy</t>
  </si>
  <si>
    <t>Hồ Học Lãm, Binh Tri Dong B Ward, Binh Tan District, Ho Chi Minh City, 73118, Vietnam</t>
  </si>
  <si>
    <t>001dc000018qaBxAAI</t>
  </si>
  <si>
    <t>DTM-08553</t>
  </si>
  <si>
    <t>Chú Tình - Adv</t>
  </si>
  <si>
    <t>0906668477</t>
  </si>
  <si>
    <t>Chú Tình</t>
  </si>
  <si>
    <t>Hẻm 532/3 Kinh Dương Vương, An Lac Ward, Binh Tan District, Ho Chi Minh City, 73118, Vietnam</t>
  </si>
  <si>
    <t>001dc000018q2BtAAI</t>
  </si>
  <si>
    <t>DTM-08552</t>
  </si>
  <si>
    <t>Vựa Anh Giang</t>
  </si>
  <si>
    <t>0901202069</t>
  </si>
  <si>
    <t>Phường Trường Thạnh</t>
  </si>
  <si>
    <t>37A, Đường Nguyễn Xiển, Truong Thanh Ward, Thủ Đức, Ho Chi Minh City, 71350, Vietnam</t>
  </si>
  <si>
    <t>001dc000018pihpAAA</t>
  </si>
  <si>
    <t>DTM-08551</t>
  </si>
  <si>
    <t>Vựa Anh Sâm</t>
  </si>
  <si>
    <t>089 9246883</t>
  </si>
  <si>
    <t>Phường Bình Trưng Đông</t>
  </si>
  <si>
    <t>Đường Nguyễn Duy Trinh, Phu Huu Ward, Thủ Đức, Ho Chi Minh City, 08408, Vietnam</t>
  </si>
  <si>
    <t>Phường Bình Trưng</t>
  </si>
  <si>
    <t>001dc000018pfqPAAQ</t>
  </si>
  <si>
    <t>DTM-08550</t>
  </si>
  <si>
    <t>Vựa Chị Nhung</t>
  </si>
  <si>
    <t>038 3359075</t>
  </si>
  <si>
    <t>Công ty Thành Công, Đường Nguyễn Duy Trinh, Phu Huu Ward, Thủ Đức, Ho Chi Minh City, 08408, Vietnam</t>
  </si>
  <si>
    <t>001dc000018pNyOAAU</t>
  </si>
  <si>
    <t>DTM-08549</t>
  </si>
  <si>
    <t>Anh Thuận - Vtd</t>
  </si>
  <si>
    <t>0907070595</t>
  </si>
  <si>
    <t>Xã Phong Phú</t>
  </si>
  <si>
    <t>Đường Trịnh Quang Nghị, Xã Phong Phú, Bình Chánh District, Ho Chi Minh City, 71812, Vietnam</t>
  </si>
  <si>
    <t>001dc000018paFdAAI</t>
  </si>
  <si>
    <t>DTM-08548</t>
  </si>
  <si>
    <t>Anh Đông - Nvl - Bc Apt</t>
  </si>
  <si>
    <t>0939055213</t>
  </si>
  <si>
    <t>Xã An Phú Tây</t>
  </si>
  <si>
    <t>Cầu Sập, Nguyễn Văn Linh, Phường 7, District 8, Bình Chánh District, Ho Chi Minh City, 71812, Vietnam</t>
  </si>
  <si>
    <t>Xã Bình Chánh</t>
  </si>
  <si>
    <t>001dc000018pVpRAAU</t>
  </si>
  <si>
    <t>DTM-08547</t>
  </si>
  <si>
    <t>Chị Vy - Nvl - Bc Apt</t>
  </si>
  <si>
    <t>0865479094</t>
  </si>
  <si>
    <t>Nguyễn Văn Linh, Xã An Phú Tây, Bình Chánh District, Ho Chi Minh City, 71812, Vietnam</t>
  </si>
  <si>
    <t>001dc000018pPorAAE</t>
  </si>
  <si>
    <t>DTM-08546</t>
  </si>
  <si>
    <t>Chị Loan - Dđc - Bc Tk</t>
  </si>
  <si>
    <t>0314136876</t>
  </si>
  <si>
    <t>Quốc lộ 1A - Kế C1/12 (C6/13) Dương Đình Cúc, Quốc lộ 1, Tan Kien Commune, Bình Chánh District, Ho Chi Minh City, Vietnam</t>
  </si>
  <si>
    <t>DTM-08545</t>
  </si>
  <si>
    <t>0395176771</t>
  </si>
  <si>
    <t>Xã Phú Vang</t>
  </si>
  <si>
    <t>Xã Phú Vang, Bình Đại District, Bến Tre Province, Vietnam</t>
  </si>
  <si>
    <t>Xã Thới Thuận</t>
  </si>
  <si>
    <t>001dc000018XzxFAAS</t>
  </si>
  <si>
    <t>DTM-08544</t>
  </si>
  <si>
    <t>Chị Thắm - Adv</t>
  </si>
  <si>
    <t>0985345787</t>
  </si>
  <si>
    <t>001dc000018XlvuAAC</t>
  </si>
  <si>
    <t>DTM-08543</t>
  </si>
  <si>
    <t>Anh Tí - Bct</t>
  </si>
  <si>
    <t>0971007109</t>
  </si>
  <si>
    <t>Xã Nhị Bình</t>
  </si>
  <si>
    <t>Trường Tiểu học Võ Văn Thặng, Bùi Công Trừng, Nhi Binh Commune, Hoc Mon District, Ho Chi Minh City, 75214, Vietnam</t>
  </si>
  <si>
    <t>001dc000018XOrGAAW</t>
  </si>
  <si>
    <t>DTM-08542</t>
  </si>
  <si>
    <t>Chị Ngọc - Bct</t>
  </si>
  <si>
    <t>0345984873</t>
  </si>
  <si>
    <t>Võ Thị Đầy, Nhi Binh Commune, Hoc Mon District, Ho Chi Minh City, 71514, Vietnam</t>
  </si>
  <si>
    <t>001dc000018WgdMAAS</t>
  </si>
  <si>
    <t>DTM-08541</t>
  </si>
  <si>
    <t>Anh Nhung - Bct</t>
  </si>
  <si>
    <t>0906029679</t>
  </si>
  <si>
    <t>Anh Nhung</t>
  </si>
  <si>
    <t>Nhị Bình 15, Nhi Binh Commune, Hoc Mon District, Ho Chi Minh City, 71514, Vietnam</t>
  </si>
  <si>
    <t>001dc000018Wj07AAC</t>
  </si>
  <si>
    <t>DTM-08540</t>
  </si>
  <si>
    <t>Chị Xuân - Ktu - Bc Vl.A</t>
  </si>
  <si>
    <t>0982361667</t>
  </si>
  <si>
    <t>001dc000018XCJpAAO</t>
  </si>
  <si>
    <t>DTM-08539</t>
  </si>
  <si>
    <t>Anh Khang - Ktu - Bc Vl.A</t>
  </si>
  <si>
    <t>0379727293</t>
  </si>
  <si>
    <t>001dc000018WvECAA0</t>
  </si>
  <si>
    <t>DTM-08538</t>
  </si>
  <si>
    <t>Vựa Chị Nhường</t>
  </si>
  <si>
    <t>039 4968211</t>
  </si>
  <si>
    <t>Chị Nhường</t>
  </si>
  <si>
    <t>Phường Bình Chiểu</t>
  </si>
  <si>
    <t>Chùa Bửu Quang, Đường Lê Thị Hoa, Binh Chieu Ward, Thủ Đức, Ho Chi Minh City, 75207, Vietnam</t>
  </si>
  <si>
    <t>Phường Tam Bình</t>
  </si>
  <si>
    <t>001dc000018X7ATAA0</t>
  </si>
  <si>
    <t>DTM-08537</t>
  </si>
  <si>
    <t>Anh Hương - Bct</t>
  </si>
  <si>
    <t>0974207897</t>
  </si>
  <si>
    <t>Anh Hương</t>
  </si>
  <si>
    <t>001dc000018Wo4bAAC</t>
  </si>
  <si>
    <t>DTM-08536</t>
  </si>
  <si>
    <t>Chị Hương - Dcht - Bc Vl.A</t>
  </si>
  <si>
    <t>0869923436</t>
  </si>
  <si>
    <t>001dc000018VnihAAC</t>
  </si>
  <si>
    <t>DTM-08535</t>
  </si>
  <si>
    <t>Nguyên Phúc - Bct</t>
  </si>
  <si>
    <t>0938659416</t>
  </si>
  <si>
    <t>Nhi Binh Commune, Hoc Mon District, Ho Chi Minh City, 71514, Vietnam</t>
  </si>
  <si>
    <t>001dc000018WPCgAAO</t>
  </si>
  <si>
    <t>DTM-08534</t>
  </si>
  <si>
    <t>Anh Toàn - Bct</t>
  </si>
  <si>
    <t>0937331233</t>
  </si>
  <si>
    <t>Đường Nhị Bình 17, Nhi Binh Commune, Hoc Mon District, Ho Chi Minh City, 71514, Vietnam</t>
  </si>
  <si>
    <t>001dc000018WXlJAAW</t>
  </si>
  <si>
    <t>DTM-08533</t>
  </si>
  <si>
    <t>0919991561</t>
  </si>
  <si>
    <t>Xã Kiên Bình</t>
  </si>
  <si>
    <t>Trạm y tế Xã Kiên Bình, Quốc lộ 80, Kiên Sơn, Xã Kiên Bình, Kien Luong District, Kiên Giang Province, Vietnam</t>
  </si>
  <si>
    <t>Xã Hoà Điền</t>
  </si>
  <si>
    <t>001dc000018WU7VAAW</t>
  </si>
  <si>
    <t>DTM-08532</t>
  </si>
  <si>
    <t>077 8885537</t>
  </si>
  <si>
    <t>Quoc Lo 13, Hiep Binh Phuoc Ward, Thủ Đức, Ho Chi Minh City, 50000, Vietnam</t>
  </si>
  <si>
    <t>Phường Hiệp Bình</t>
  </si>
  <si>
    <t>001dc000018VKQLAA4</t>
  </si>
  <si>
    <t>DTM-08531</t>
  </si>
  <si>
    <t>Dang Ninh - Lvk</t>
  </si>
  <si>
    <t>0976899980</t>
  </si>
  <si>
    <t>Ngã tư Đông Thạnh, Đường Lê Văn Khương, Dong Thanh Commune, Hoc Mon District, Ho Chi Minh City, 71514, Vietnam</t>
  </si>
  <si>
    <t>001dc000018UagtAAC</t>
  </si>
  <si>
    <t>DTM-08530</t>
  </si>
  <si>
    <t>Phát Tài - Lvk</t>
  </si>
  <si>
    <t>0972498894</t>
  </si>
  <si>
    <t>Phát Tài</t>
  </si>
  <si>
    <t>Hương lộ 80, Đường Lê Văn Khương, Dong Thanh Commune, Hoc Mon District, Ho Chi Minh City, 71514, Vietnam</t>
  </si>
  <si>
    <t>001dc000018UyZVAA0</t>
  </si>
  <si>
    <t>DTM-08529</t>
  </si>
  <si>
    <t>Anh Trường - Dtv</t>
  </si>
  <si>
    <t>0978052942</t>
  </si>
  <si>
    <t>Đông Thạnh 4, Dong Thanh Commune, Hoc Mon District, Ho Chi Minh City, 71514, Vietnam</t>
  </si>
  <si>
    <t>001dc000018Tx63AAC</t>
  </si>
  <si>
    <t>DTM-08528</t>
  </si>
  <si>
    <t>Anh Gia Huy - Qđ - Bc Vl.A</t>
  </si>
  <si>
    <t>0911895405</t>
  </si>
  <si>
    <t>Gia Huy</t>
  </si>
  <si>
    <t>Công ty Đất Rồng, Quach Dieu, Xã Vĩnh Lộc A, Bình Chánh District, Ho Chi Minh City, 71821, Vietnam</t>
  </si>
  <si>
    <t>001dc000018UpftAAC</t>
  </si>
  <si>
    <t>DTM-08527</t>
  </si>
  <si>
    <t>Anh Hợp - Hl80B</t>
  </si>
  <si>
    <t>0559661355 - 0708087732</t>
  </si>
  <si>
    <t>Đông Thạnh 4-2, Dong Thanh Commune, Hoc Mon District, Ho Chi Minh City, 71514, Vietnam</t>
  </si>
  <si>
    <t>001dc000018Uj4DAAS</t>
  </si>
  <si>
    <t>DTM-08526</t>
  </si>
  <si>
    <t>Anh Hoa - Dtv</t>
  </si>
  <si>
    <t>0352830400</t>
  </si>
  <si>
    <t>Anh Hoa</t>
  </si>
  <si>
    <t>Đông Thạnh 4-2 Nhánh 1, Dong Thanh Commune, Hoc Mon District, Ho Chi Minh City, 71716, Vietnam</t>
  </si>
  <si>
    <t>001dc000018Ue1JAAS</t>
  </si>
  <si>
    <t>DTM-08525</t>
  </si>
  <si>
    <t>Anh Bắc - Qđ - Bc Vl.A</t>
  </si>
  <si>
    <t>0908593156</t>
  </si>
  <si>
    <t>Bò Sữa - D11/3A Quách Điêu, Quach Dieu, Xã Vĩnh Lộc A, Bình Chánh District, Ho Chi Minh City, 71821, Vietnam</t>
  </si>
  <si>
    <t>001dc000018Uc5xAAC</t>
  </si>
  <si>
    <t>DTM-08524</t>
  </si>
  <si>
    <t>Chị Nhung - Hl80B</t>
  </si>
  <si>
    <t>0972940889</t>
  </si>
  <si>
    <t>Dong Thanh Commune, Hoc Mon District, Ho Chi Minh City, 71514, Vietnam</t>
  </si>
  <si>
    <t>001dc000018UXe9AAG</t>
  </si>
  <si>
    <t>DTM-08523</t>
  </si>
  <si>
    <t>Chị Nhung - Dtv</t>
  </si>
  <si>
    <t>0399111403</t>
  </si>
  <si>
    <t>Đông Thạnh 2-6, Dong Thanh Commune, Hoc Mon District, Ho Chi Minh City, 71716, Vietnam</t>
  </si>
  <si>
    <t>001dc000018UJRWAA4</t>
  </si>
  <si>
    <t>DTM-08522</t>
  </si>
  <si>
    <t>Chị Tuyết - Hl80B</t>
  </si>
  <si>
    <t>0363463217</t>
  </si>
  <si>
    <t>Đông Thạnh 2, Dong Thanh Commune, Hoc Mon District, Ho Chi Minh City, 71716, Vietnam</t>
  </si>
  <si>
    <t>001dc000018UNwXAAW</t>
  </si>
  <si>
    <t>DTM-08521</t>
  </si>
  <si>
    <t>Anh Lực - Đ7 - Bt Bhh.B</t>
  </si>
  <si>
    <t>0383044861</t>
  </si>
  <si>
    <t>Vietcombank, Đường số 2, Binh Hung Hoa B Ward, Binh Tan District, Bình Chánh District, Ho Chi Minh City, 71914, Vietnam</t>
  </si>
  <si>
    <t>001dc000018T9R1AAK</t>
  </si>
  <si>
    <t>DTM-08520</t>
  </si>
  <si>
    <t>Chị Minh - Hl80B</t>
  </si>
  <si>
    <t>0937094446</t>
  </si>
  <si>
    <t>Chị Minh</t>
  </si>
  <si>
    <t>Dong Thanh Commune, Hoc Mon District, Ho Chi Minh City, 71716, Vietnam</t>
  </si>
  <si>
    <t>001dc000018TEk2AAG</t>
  </si>
  <si>
    <t>DTM-08519</t>
  </si>
  <si>
    <t>Chị Quyên</t>
  </si>
  <si>
    <t>0813965672</t>
  </si>
  <si>
    <t>National Route 80, Xã Dương Hòa, Kien Luong District, Kiên Giang Province, Vietnam</t>
  </si>
  <si>
    <t>001dc000018BQThAAO</t>
  </si>
  <si>
    <t>DTM-08515</t>
  </si>
  <si>
    <t>0962719156</t>
  </si>
  <si>
    <t>Phường Phú Hữu</t>
  </si>
  <si>
    <t>148, Bưng Ông Thoàn, Phu Huu Ward, Thủ Đức, Ho Chi Minh City, 71350, Vietnam</t>
  </si>
  <si>
    <t>Phường Long Trường</t>
  </si>
  <si>
    <t>001dc000018B1bZAAS</t>
  </si>
  <si>
    <t>DTM-08514</t>
  </si>
  <si>
    <t>Chị Hằng - Dtv</t>
  </si>
  <si>
    <t>0907715219</t>
  </si>
  <si>
    <t>Võ Thị Lùng, Dong Thanh Commune, Hoc Mon District, Ho Chi Minh City, 71716, Vietnam</t>
  </si>
  <si>
    <t>001dc000018AuLZAA0</t>
  </si>
  <si>
    <t>DTM-08513</t>
  </si>
  <si>
    <t>Anh Dũng - Hl80B</t>
  </si>
  <si>
    <t>0908445279</t>
  </si>
  <si>
    <t>001dc000018AnbpAAC</t>
  </si>
  <si>
    <t>DTM-08512</t>
  </si>
  <si>
    <t>Anh Thụ - Dtv Cn</t>
  </si>
  <si>
    <t>0902503310</t>
  </si>
  <si>
    <t>Anh Thụ</t>
  </si>
  <si>
    <t>Trường Thới Thạnh, Dang Thuc Vinh, Dong Thanh Commune, Hoc Mon District, Ho Chi Minh City, 71717, Vietnam</t>
  </si>
  <si>
    <t>001dc000018AVlNAAW</t>
  </si>
  <si>
    <t>DTM-08511</t>
  </si>
  <si>
    <t>Thanh Tâm - Dtv</t>
  </si>
  <si>
    <t>0987375571</t>
  </si>
  <si>
    <t>Mầm non Dễ Thương, Dang Thuc Vinh, Dong Thanh Commune, Hoc Mon District, Ho Chi Minh City, 71717, Vietnam</t>
  </si>
  <si>
    <t>001dc000018AOGrAAO</t>
  </si>
  <si>
    <t>DTM-08510</t>
  </si>
  <si>
    <t>Anh Mạnh - Bct</t>
  </si>
  <si>
    <t>0978582212</t>
  </si>
  <si>
    <t>Chùa Pháp Bửu, Bùi Công Trừng, Dong Thanh Commune, Hoc Mon District, Ho Chi Minh City, 71514, Vietnam</t>
  </si>
  <si>
    <t>001dc000018A6QPAA0</t>
  </si>
  <si>
    <t>DTM-08509</t>
  </si>
  <si>
    <t>Anh Hiệp - Nht - Nb</t>
  </si>
  <si>
    <t>0979009325</t>
  </si>
  <si>
    <t>Xã Phước Kiển</t>
  </si>
  <si>
    <t>Nguyen Huu Tho, Phuoc Kien Commune, Nhà Bè District, Ho Chi Minh City, 72915, Vietnam</t>
  </si>
  <si>
    <t>001dc0000189teTAAQ</t>
  </si>
  <si>
    <t>DTM-08508</t>
  </si>
  <si>
    <t>Cô Đào - Lvk</t>
  </si>
  <si>
    <t>0815914995</t>
  </si>
  <si>
    <t>Cô Đào</t>
  </si>
  <si>
    <t>Đông Thạnh 6-1, Dong Thanh Commune, Hoc Mon District, Ho Chi Minh City, 71514, Vietnam</t>
  </si>
  <si>
    <t>001dc0000189awnAAA</t>
  </si>
  <si>
    <t>DTM-08507</t>
  </si>
  <si>
    <t>Thịnh Hiền - Bct</t>
  </si>
  <si>
    <t>0359555479</t>
  </si>
  <si>
    <t>Ngã ba Đồn, Bùi Công Trừng, Dong Thanh Commune, Hoc Mon District, Ho Chi Minh City, 71514, Vietnam</t>
  </si>
  <si>
    <t>001dc0000189WZpAAM</t>
  </si>
  <si>
    <t>DTM-08506</t>
  </si>
  <si>
    <t>Anh Dũng - Lvk</t>
  </si>
  <si>
    <t>0976088316</t>
  </si>
  <si>
    <t>001dc0000189CxhAAE</t>
  </si>
  <si>
    <t>DTM-08505</t>
  </si>
  <si>
    <t>0779998289</t>
  </si>
  <si>
    <t>Lương Định Của, An Phu Ward, Thủ Đức, Ho Chi Minh City, 71108, Vietnam</t>
  </si>
  <si>
    <t>001dc00001896XKAAY</t>
  </si>
  <si>
    <t>DTM-08504</t>
  </si>
  <si>
    <t>Chị Dung - Lvk</t>
  </si>
  <si>
    <t>0938703127 - 0903092352</t>
  </si>
  <si>
    <t>Chị Dung - Anh Ngọc</t>
  </si>
  <si>
    <t>Đường ĐT 7-5, Dong Thanh Commune, Hoc Mon District, Ho Chi Minh City, 71514, Vietnam</t>
  </si>
  <si>
    <t>001dc0000188yBZAAY</t>
  </si>
  <si>
    <t>DTM-08503</t>
  </si>
  <si>
    <t>Anh Tuấn - Lvk</t>
  </si>
  <si>
    <t>0988955821</t>
  </si>
  <si>
    <t>001dc0000188ZGPAA2</t>
  </si>
  <si>
    <t>DTM-08502</t>
  </si>
  <si>
    <t>Cô Phế Liệu - Lvk</t>
  </si>
  <si>
    <t>00</t>
  </si>
  <si>
    <t>001dc0000187wOkAAI</t>
  </si>
  <si>
    <t>DTM-08501</t>
  </si>
  <si>
    <t>Anh Diện - Hl80</t>
  </si>
  <si>
    <t>0977591462</t>
  </si>
  <si>
    <t>Anh Diện</t>
  </si>
  <si>
    <t>Trịnh Thị Dối, Dong Thanh Commune, Hoc Mon District, Ho Chi Minh City, 71716, Vietnam</t>
  </si>
  <si>
    <t>001dc0000188Nn7AAE</t>
  </si>
  <si>
    <t>DTM-08500</t>
  </si>
  <si>
    <t>Chị Hà - Hl80</t>
  </si>
  <si>
    <t>0354920604</t>
  </si>
  <si>
    <t>001dc00001882M5AAI</t>
  </si>
  <si>
    <t>DTM-08499</t>
  </si>
  <si>
    <t>Chị Muỗi</t>
  </si>
  <si>
    <t>0986708236</t>
  </si>
  <si>
    <t>Hòn Heo, Xã Dương Hòa, Kien Luong District, Kiên Giang Province, Vietnam</t>
  </si>
  <si>
    <t>001dc0000187S0rAAE</t>
  </si>
  <si>
    <t>DTM-08498</t>
  </si>
  <si>
    <t>Chú Thiết - Nat</t>
  </si>
  <si>
    <t>0945885365</t>
  </si>
  <si>
    <t>Chú Thiết</t>
  </si>
  <si>
    <t>001dc00001873AZAAY</t>
  </si>
  <si>
    <t>DTM-08497</t>
  </si>
  <si>
    <t>Anh Sang - Nat</t>
  </si>
  <si>
    <t>0338027687</t>
  </si>
  <si>
    <t>Đường Thới Tam Thôn 17, Phường Tân Chánh Hiệp, Thoi Tam Thon Commune, Hoc Mon District, Ho Chi Minh City, 71716, Vietnam</t>
  </si>
  <si>
    <t>DTM-08496</t>
  </si>
  <si>
    <t>Anh Cường - Thủ Thừa</t>
  </si>
  <si>
    <t>0946789220</t>
  </si>
  <si>
    <t>Đường Đỗ Trình Thoại, Phường 5, Xã Hướng Thọ Phú, Xã Bình Thạnh, Thủ Thừa District, Long An Province, 82000, Vietnam</t>
  </si>
  <si>
    <t>001dc000017okWAAAY</t>
  </si>
  <si>
    <t>DTM-08495</t>
  </si>
  <si>
    <t>Chị Tuyến - Tk</t>
  </si>
  <si>
    <t>0981820079</t>
  </si>
  <si>
    <t>Chị Tuyến</t>
  </si>
  <si>
    <t>Đường Phạm Thị Giây, Thoi Tam Thon Commune, Hoc Mon District, Ho Chi Minh City, 71716, Vietnam</t>
  </si>
  <si>
    <t>001dc000017oEZuAAM</t>
  </si>
  <si>
    <t>DTM-08494</t>
  </si>
  <si>
    <t>Anh Quang - Dtv</t>
  </si>
  <si>
    <t>0961414578 - 0945829628</t>
  </si>
  <si>
    <t>001dc000017oUftAAE</t>
  </si>
  <si>
    <t>DTM-08493</t>
  </si>
  <si>
    <t>Anh Linh - Dtv</t>
  </si>
  <si>
    <t>0961996152</t>
  </si>
  <si>
    <t>Phạm Thị Giây, Thoi Tam Thon Commune, Hoc Mon District, Ho Chi Minh City, 71716, Vietnam</t>
  </si>
  <si>
    <t>001dc000017ngkmAAA</t>
  </si>
  <si>
    <t>DTM-08492</t>
  </si>
  <si>
    <t>Chị Nguyên - Nat</t>
  </si>
  <si>
    <t>0346901874</t>
  </si>
  <si>
    <t>Chị Nguyên</t>
  </si>
  <si>
    <t>Thoi Tam Thon Commune, Hoc Mon District, Ho Chi Minh City, 71716, Vietnam</t>
  </si>
  <si>
    <t>001dc000017nPbqAAE</t>
  </si>
  <si>
    <t>DTM-08491</t>
  </si>
  <si>
    <t>Anh Khanh - Dtv</t>
  </si>
  <si>
    <t>0909851858</t>
  </si>
  <si>
    <t>Nguyễn Thị Thảnh, Thoi Tam Thon Commune, Hoc Mon District, Ho Chi Minh City, 71716, Vietnam</t>
  </si>
  <si>
    <t>001dc000017nZXxAAM</t>
  </si>
  <si>
    <t>DTM-08490</t>
  </si>
  <si>
    <t>Anh Sang - Dtv</t>
  </si>
  <si>
    <t>0983921159</t>
  </si>
  <si>
    <t>Đường Nguyễn Thị Ngâu, Thoi Tam Thon Commune, Hoc Mon District, Ho Chi Minh City, 71716, Vietnam</t>
  </si>
  <si>
    <t>001dc000017nT17AAE</t>
  </si>
  <si>
    <t>DTM-08489</t>
  </si>
  <si>
    <t>Anh Vương - Tvg</t>
  </si>
  <si>
    <t>0909198770</t>
  </si>
  <si>
    <t>Bệnh viện Tâm thần Bình Minh, Trần Văn Giàu, Xã Phạm Văn Hai, Bình Chánh District, Ho Chi Minh City, Vietnam</t>
  </si>
  <si>
    <t>001dc000017nFcTAAU</t>
  </si>
  <si>
    <t>DTM-08488</t>
  </si>
  <si>
    <t>Vựa Anh Long</t>
  </si>
  <si>
    <t>090 9865311</t>
  </si>
  <si>
    <t>Phường Phú Trung</t>
  </si>
  <si>
    <t>Chung cư Nhiêu Lộc B, Hẻm 25 Lê Ngã, Phu Trung Ward, Tan Phu District, Ho Chi Minh City, 72012, Vietnam</t>
  </si>
  <si>
    <t>001dc000017n33RAAQ</t>
  </si>
  <si>
    <t>DTM-08487</t>
  </si>
  <si>
    <t>Phế Liệu - Llbc</t>
  </si>
  <si>
    <t>0975518044</t>
  </si>
  <si>
    <t>Cổng 4, Đường Láng Le Bàu Cò, Xã Lê Minh Xuân, Bình Chánh District, Ho Chi Minh City, Vietnam</t>
  </si>
  <si>
    <t>001dc000017mN2bAAE</t>
  </si>
  <si>
    <t>DTM-08486</t>
  </si>
  <si>
    <t>Vựa Anh Hoài</t>
  </si>
  <si>
    <t>093 6718827</t>
  </si>
  <si>
    <t>Anh Hoài</t>
  </si>
  <si>
    <t>Phú Thọ Hoà, Phu Tho Hoa Ward, Tan Phu District, Ho Chi Minh City, 72012, Vietnam</t>
  </si>
  <si>
    <t>001dc000017mAgTAAU</t>
  </si>
  <si>
    <t>DTM-08485</t>
  </si>
  <si>
    <t>Vựa Anh Thiệp</t>
  </si>
  <si>
    <t>035 9537073</t>
  </si>
  <si>
    <t>Phường Phú Thạnh</t>
  </si>
  <si>
    <t>Trần Thủ Độ, Phu Thanh Ward, Tan Phu District, Ho Chi Minh City, 72012, Vietnam</t>
  </si>
  <si>
    <t>001dc000017l5EEAAY</t>
  </si>
  <si>
    <t>DTM-08484</t>
  </si>
  <si>
    <t>Vựa Anh Dạt</t>
  </si>
  <si>
    <t>0933440825</t>
  </si>
  <si>
    <t>Anh Dạt</t>
  </si>
  <si>
    <t>Phường Tân Quý</t>
  </si>
  <si>
    <t>Lê Sát, Tan Quy Ward, Tan Phu District, Ho Chi Minh City, 72011, Vietnam</t>
  </si>
  <si>
    <t>Phường Tân Sơn Nhì</t>
  </si>
  <si>
    <t>001dc000017lU2wAAE</t>
  </si>
  <si>
    <t>DTM-08483</t>
  </si>
  <si>
    <t>Anh Ve Chai - Llbc</t>
  </si>
  <si>
    <t>0943333257</t>
  </si>
  <si>
    <t>Láng Le Bàu Cò, Khu công nghiệp Lê Minh Xuân, Xã Lê Minh Xuân, Bình Chánh District, Ho Chi Minh City, Vietnam</t>
  </si>
  <si>
    <t>001dc000017lWxZAAU</t>
  </si>
  <si>
    <t>DTM-08482</t>
  </si>
  <si>
    <t>Chị Duyên - Dtv</t>
  </si>
  <si>
    <t>0909881954</t>
  </si>
  <si>
    <t>Đường Nguyễn Thị Ngâu, Dong Thanh Commune, Hoc Mon District, Ho Chi Minh City, 71716, Vietnam</t>
  </si>
  <si>
    <t>001dc000017ks8yAAA</t>
  </si>
  <si>
    <t>DTM-08481</t>
  </si>
  <si>
    <t>Anh Bảo - Dtv</t>
  </si>
  <si>
    <t>0984389273 - 0345492675</t>
  </si>
  <si>
    <t>Thới Tam Thôn 12, Thoi Tam Thon Commune, Hoc Mon District, Ho Chi Minh City, 71716, Vietnam</t>
  </si>
  <si>
    <t>001dc000017lFlRAAU</t>
  </si>
  <si>
    <t>DTM-08480</t>
  </si>
  <si>
    <t>Nguyễn Huê - Dtv</t>
  </si>
  <si>
    <t>0946088237</t>
  </si>
  <si>
    <t>Nguyễn Huê</t>
  </si>
  <si>
    <t>Chùa Thiền Lâm, Dang Thuc Vinh, Thoi Tam Thon Commune, Hoc Mon District, Ho Chi Minh City, 71717, Vietnam</t>
  </si>
  <si>
    <t>DTM-08479</t>
  </si>
  <si>
    <t>Chi Tốt</t>
  </si>
  <si>
    <t>0987187967</t>
  </si>
  <si>
    <t>Quốc lộ 80, Thuận Hoà, Xã Bình Sơn, Hon Dat District, Kiên Giang Province, Vietnam</t>
  </si>
  <si>
    <t>001dc000017krZSAAY</t>
  </si>
  <si>
    <t>DTM-08478</t>
  </si>
  <si>
    <t>Chị Trâm - Tk</t>
  </si>
  <si>
    <t>0989105456</t>
  </si>
  <si>
    <t>Chị Trâm</t>
  </si>
  <si>
    <t>hoang my, Đường Thới Tam Thôn 18, Thoi Tam Thon Commune, Hoc Mon District, Ho Chi Minh City, 71716, Vietnam</t>
  </si>
  <si>
    <t>001dc000017ktWPAAY</t>
  </si>
  <si>
    <t>DTM-08477</t>
  </si>
  <si>
    <t>Cô Hoa - Dtv</t>
  </si>
  <si>
    <t>0988649126</t>
  </si>
  <si>
    <t>001dc000017k62gAAA</t>
  </si>
  <si>
    <t>DTM-08476</t>
  </si>
  <si>
    <t>Annh Dũng - Dtv</t>
  </si>
  <si>
    <t>0917155672</t>
  </si>
  <si>
    <t>Đường Nguyễn Thị Sáu, Thoi Tam Thon Commune, Hoc Mon District, Ho Chi Minh City, 71716, Vietnam</t>
  </si>
  <si>
    <t>001dc000017kep7AAA</t>
  </si>
  <si>
    <t>DTM-08475</t>
  </si>
  <si>
    <t>Anh Học - Dvd</t>
  </si>
  <si>
    <t>0964010139</t>
  </si>
  <si>
    <t>mộng dung, Trần Thị Bốc, Thoi Tam Thon Commune, Hoc Mon District, Ho Chi Minh City, 71717, Vietnam</t>
  </si>
  <si>
    <t>001dc000017kZMPAA2</t>
  </si>
  <si>
    <t>DTM-08474</t>
  </si>
  <si>
    <t>Trường Sơn - Dvd</t>
  </si>
  <si>
    <t>0355615989</t>
  </si>
  <si>
    <t>tap hoa 44 tran thi boc hoc mon, Trần Thị Bốc, Thoi Tam Thon Commune, Hoc Mon District, Ho Chi Minh City, 71717, Vietnam</t>
  </si>
  <si>
    <t>DTM-08473</t>
  </si>
  <si>
    <t>Chi Xuyên</t>
  </si>
  <si>
    <t>0389577677</t>
  </si>
  <si>
    <t>Thị trấn Sóc Sơn</t>
  </si>
  <si>
    <t>Quốc lộ 80, Mỹ Hoà, Thị trấn Sóc Sơn, Hon Dat District, Kiên Giang Province, Vietnam</t>
  </si>
  <si>
    <t>Xã Mỹ Thuận</t>
  </si>
  <si>
    <t>DTM-08472</t>
  </si>
  <si>
    <t>0828506339</t>
  </si>
  <si>
    <t>Xã Khánh An</t>
  </si>
  <si>
    <t>Võ Văn Kiệt, Xã Khánh An, U Minh District, Cà Mau Province, Vietnam</t>
  </si>
  <si>
    <t>001dc000017QeIDAA0</t>
  </si>
  <si>
    <t>DTM-08471</t>
  </si>
  <si>
    <t>Annh Thương - Dvd</t>
  </si>
  <si>
    <t>0336565372</t>
  </si>
  <si>
    <t>Anh Thương</t>
  </si>
  <si>
    <t>Bùi Thị Lùng, Thoi Tam Thon Commune, Hoc Mon District, Ho Chi Minh City, 71717, Vietnam</t>
  </si>
  <si>
    <t>001dc000017QVrdAAG</t>
  </si>
  <si>
    <t>DTM-08470</t>
  </si>
  <si>
    <t>Anh Tuấn - Dck</t>
  </si>
  <si>
    <t>0934027581</t>
  </si>
  <si>
    <t>Tan Hiep Commune, Hoc Mon District, Ho Chi Minh City, 71717, Vietnam</t>
  </si>
  <si>
    <t>001dc000017PhmoAAC</t>
  </si>
  <si>
    <t>DTM-08469</t>
  </si>
  <si>
    <t>Anh Lai - Đt - Q7</t>
  </si>
  <si>
    <t>09199797116</t>
  </si>
  <si>
    <t>Phường Phú Thuận</t>
  </si>
  <si>
    <t>Đào Trí, Phu Thuan Ward, District 7, Ho Chi Minh City, 71800, Vietnam</t>
  </si>
  <si>
    <t>001dc000017QLvWAAW</t>
  </si>
  <si>
    <t>DTM-08468</t>
  </si>
  <si>
    <t>Anh Đông - Dck</t>
  </si>
  <si>
    <t>0708947775</t>
  </si>
  <si>
    <t>001dc000017QB4wAAG</t>
  </si>
  <si>
    <t>DTM-08467</t>
  </si>
  <si>
    <t>Chị Thanh - Đt - Q7</t>
  </si>
  <si>
    <t>0385348183</t>
  </si>
  <si>
    <t>eton Q7 FC, 96, Đào Trí, Phu Thuan Ward, District 7, Ho Chi Minh City, 71800, Vietnam</t>
  </si>
  <si>
    <t>001dc000017QIhVAAW</t>
  </si>
  <si>
    <t>DTM-08466</t>
  </si>
  <si>
    <t>Anh Hòa - Dck</t>
  </si>
  <si>
    <t>0916265564</t>
  </si>
  <si>
    <t>001dc000017QDgDAAW</t>
  </si>
  <si>
    <t>DTM-08465</t>
  </si>
  <si>
    <t>Chị Mai - Dck</t>
  </si>
  <si>
    <t>0379771928 - 0355788223</t>
  </si>
  <si>
    <t>001dc000017PaGgAAK</t>
  </si>
  <si>
    <t>DTM-08464</t>
  </si>
  <si>
    <t>Chị Vy - Dck</t>
  </si>
  <si>
    <t>0963465248</t>
  </si>
  <si>
    <t>001dc000017Q4bJAAS</t>
  </si>
  <si>
    <t>DTM-08463</t>
  </si>
  <si>
    <t>Anh Tấn - Dck</t>
  </si>
  <si>
    <t>0906773937</t>
  </si>
  <si>
    <t>001dc000017PyMDAA0</t>
  </si>
  <si>
    <t>DTM-08462</t>
  </si>
  <si>
    <t>Anh Đại - Sh</t>
  </si>
  <si>
    <t>0969943375</t>
  </si>
  <si>
    <t>Đường Song Hành Quốc Lộ 22, Tan Hiep Commune, Hoc Mon District, Ho Chi Minh City, 71717, Vietnam</t>
  </si>
  <si>
    <t>001dc000017PqzmAAC</t>
  </si>
  <si>
    <t>DTM-08461</t>
  </si>
  <si>
    <t>Chị Duyên - Sh</t>
  </si>
  <si>
    <t>0384065135</t>
  </si>
  <si>
    <t>Tân Hiệp 4, Tan Hiep Commune, Hoc Mon District, Ho Chi Minh City, 71717, Vietnam</t>
  </si>
  <si>
    <t>001dc000017PHE4AAO</t>
  </si>
  <si>
    <t>DTM-08460</t>
  </si>
  <si>
    <t>Chị Ngọc - Dvd</t>
  </si>
  <si>
    <t>0915269117</t>
  </si>
  <si>
    <t>Đường Liên Xã Thị Trấn Tân Hiệp, Tan Hiep Commune, Hoc Mon District, Ho Chi Minh City, 71717, Vietnam</t>
  </si>
  <si>
    <t>001dc000017PUG5AAO</t>
  </si>
  <si>
    <t>DTM-08459</t>
  </si>
  <si>
    <t>0369929161</t>
  </si>
  <si>
    <t>Huyện Giồng Riềng</t>
  </si>
  <si>
    <t>Thị Trấn Giồng Riềng</t>
  </si>
  <si>
    <t>ĐT. 963B, Vĩnh Hoà, Giồng Riềng, Giồng Riềng District, Kiên Giang Province, Vietnam</t>
  </si>
  <si>
    <t>Xã Giồng Riềng</t>
  </si>
  <si>
    <t>001dc000017PNRqAAO</t>
  </si>
  <si>
    <t>DTM-08458</t>
  </si>
  <si>
    <t>Cô Thu - Dvd</t>
  </si>
  <si>
    <t>0377250444</t>
  </si>
  <si>
    <t>Cô Thu</t>
  </si>
  <si>
    <t>001dc000017PAkPAAW</t>
  </si>
  <si>
    <t>DTM-08457</t>
  </si>
  <si>
    <t>Kim Oanh - Sh</t>
  </si>
  <si>
    <t>0365677397 - 0963011598</t>
  </si>
  <si>
    <t>Kim Oanh</t>
  </si>
  <si>
    <t>trường tiểu học Trương Văn Ngài, Đường Liên Xã Thị Trấn Tân Hiệp, Tan Hiep Commune, Hoc Mon District, Ho Chi Minh City, 71717, Vietnam</t>
  </si>
  <si>
    <t>001dc000017OeMNAA0</t>
  </si>
  <si>
    <t>DTM-08456</t>
  </si>
  <si>
    <t>Chị Hương Tân Phú</t>
  </si>
  <si>
    <t>0396722834</t>
  </si>
  <si>
    <t>Phường Tây Thạnh</t>
  </si>
  <si>
    <t>Kênh 19 tháng 5B, Tay Thanh Ward, Tan Phu District, Ho Chi Minh City, 71914, Vietnam</t>
  </si>
  <si>
    <t>001dc000017P057AAC</t>
  </si>
  <si>
    <t>DTM-08455</t>
  </si>
  <si>
    <t>Anh Phương - Ll</t>
  </si>
  <si>
    <t>0903473320</t>
  </si>
  <si>
    <t>001dc000017OTFeAAO</t>
  </si>
  <si>
    <t>DTM-08454</t>
  </si>
  <si>
    <t>Vựa Chị Loan</t>
  </si>
  <si>
    <t>0909188119</t>
  </si>
  <si>
    <t>Đường CN13, Le Trong Tan, Son Ky Ward, Tan Phu District, Ho Chi Minh City, 71914, Vietnam</t>
  </si>
  <si>
    <t>001dc000017Or9tAAC</t>
  </si>
  <si>
    <t>DTM-08453</t>
  </si>
  <si>
    <t>Phế Liệu - Song Hành</t>
  </si>
  <si>
    <t>0866191323</t>
  </si>
  <si>
    <t>001dc000017OYnBAAW</t>
  </si>
  <si>
    <t>DTM-08452</t>
  </si>
  <si>
    <t>Chị Oanh - Sh</t>
  </si>
  <si>
    <t>0368941295</t>
  </si>
  <si>
    <t>001dc000017OGiDAAW</t>
  </si>
  <si>
    <t>DTM-08451</t>
  </si>
  <si>
    <t>Anh Điệp - Ll</t>
  </si>
  <si>
    <t>0936124226</t>
  </si>
  <si>
    <t>Anh Điệp</t>
  </si>
  <si>
    <t>Nguyễn Thị Nuôi, Tan Thoi Nhi Commune, Hoc Mon District, Ho Chi Minh City, 71717, Vietnam</t>
  </si>
  <si>
    <t>001dc000017OCbNAAW</t>
  </si>
  <si>
    <t>DTM-08450</t>
  </si>
  <si>
    <t>Vựa Hạnh Sen</t>
  </si>
  <si>
    <t>0899495951</t>
  </si>
  <si>
    <t>Phường 12</t>
  </si>
  <si>
    <t>Bùi Quang Là, Ward 12, Go Vap District, Ho Chi Minh City, 71500, Vietnam</t>
  </si>
  <si>
    <t>Phường Nhiêu Lộc</t>
  </si>
  <si>
    <t>001dc000017MlesAAC</t>
  </si>
  <si>
    <t>DTM-08445</t>
  </si>
  <si>
    <t>Chị Thơm - Đ7 - Q7</t>
  </si>
  <si>
    <t>0913146264</t>
  </si>
  <si>
    <t>Phường Tân Kiểng</t>
  </si>
  <si>
    <t>Road No. 8, Tan Kieng Ward, District 7, Ho Chi Minh City, 72800, Vietnam</t>
  </si>
  <si>
    <t>Phường Tân Hưng</t>
  </si>
  <si>
    <t>001dc000017NDzJAAW</t>
  </si>
  <si>
    <t>DTM-08444</t>
  </si>
  <si>
    <t>Vựa Chị Duyên</t>
  </si>
  <si>
    <t>0328878668</t>
  </si>
  <si>
    <t>Phường 8</t>
  </si>
  <si>
    <t>Hẻm 380/16 Đường số 10, Ward 9, Go Vap District, Ho Chi Minh City, 71500, Vietnam</t>
  </si>
  <si>
    <t>Phường Xóm Chiếu</t>
  </si>
  <si>
    <t>001dc000017MjA3AAK</t>
  </si>
  <si>
    <t>DTM-08443</t>
  </si>
  <si>
    <t>Vựa Anh Hoàng</t>
  </si>
  <si>
    <t>093 8171861</t>
  </si>
  <si>
    <t>Phường 11</t>
  </si>
  <si>
    <t>137, Road No.8, phường 11, Go Vap District, Ho Chi Minh City, 71500, Vietnam</t>
  </si>
  <si>
    <t>001dc000017488vAAA</t>
  </si>
  <si>
    <t>DTM-08442</t>
  </si>
  <si>
    <t>Ông Phế Liệu - Ltk</t>
  </si>
  <si>
    <t>0</t>
  </si>
  <si>
    <t>Ông Phế liệu</t>
  </si>
  <si>
    <t>Thị trấn Hóc Môn</t>
  </si>
  <si>
    <t>Đường KP 3-01, Hoc Mon Town, Hoc Mon District, Ho Chi Minh City, 71717, Vietnam</t>
  </si>
  <si>
    <t>001dc0000173bJSAAY</t>
  </si>
  <si>
    <t>DTM-08441</t>
  </si>
  <si>
    <t>Anh Quân - Nat</t>
  </si>
  <si>
    <t>0907534115</t>
  </si>
  <si>
    <t>Xã Trung Chánh</t>
  </si>
  <si>
    <t>Tân Xuân - Trung Chánh 1, Tan Xuan Commune, Hoc Mon District, Ho Chi Minh City, 71717, Vietnam</t>
  </si>
  <si>
    <t>001dc0000173qK5AAI</t>
  </si>
  <si>
    <t>DTM-08440</t>
  </si>
  <si>
    <t>Kim Linh - Nat</t>
  </si>
  <si>
    <t>0932052647</t>
  </si>
  <si>
    <t>Kim Linh</t>
  </si>
  <si>
    <t>Trung Chanh Commune, Hoc Mon District, Ho Chi Minh City, 71716, Vietnam</t>
  </si>
  <si>
    <t>001dc0000172HwIAAU</t>
  </si>
  <si>
    <t>DTM-08439</t>
  </si>
  <si>
    <t>Anh Hải - Nat</t>
  </si>
  <si>
    <t>0906338924 - 0906623724</t>
  </si>
  <si>
    <t>Trung Chanh Commune, Hoc Mon District, Ho Chi Minh City, 71717, Vietnam</t>
  </si>
  <si>
    <t>001dc0000172H0DAAU</t>
  </si>
  <si>
    <t>DTM-08438</t>
  </si>
  <si>
    <t>Chị Thi - Nat</t>
  </si>
  <si>
    <t>0917515158</t>
  </si>
  <si>
    <t>Đồng Tâm, Trung Chanh Commune, Hoc Mon District, Ho Chi Minh City, 71717, Vietnam</t>
  </si>
  <si>
    <t>001dc0000171wrpAAA</t>
  </si>
  <si>
    <t>DTM-08437</t>
  </si>
  <si>
    <t>Hiếu - Tk</t>
  </si>
  <si>
    <t>0325713143</t>
  </si>
  <si>
    <t>Hiếu</t>
  </si>
  <si>
    <t>Chùa Thiên Quang, To Ky, Thoi Tam Thon Commune, Hoc Mon District, Ho Chi Minh City, 71716, Vietnam</t>
  </si>
  <si>
    <t>001dc0000171qMbAAI</t>
  </si>
  <si>
    <t>DTM-08436</t>
  </si>
  <si>
    <t>Anh Quang - Tk</t>
  </si>
  <si>
    <t>0374984268</t>
  </si>
  <si>
    <t>To Ky, Thoi Tam Thon Commune, Hoc Mon District, Ho Chi Minh City, 71716, Vietnam</t>
  </si>
  <si>
    <t>001dc0000171K9pAAE</t>
  </si>
  <si>
    <t>DTM-08435</t>
  </si>
  <si>
    <t>Anh Đoài - La123</t>
  </si>
  <si>
    <t>0382793395</t>
  </si>
  <si>
    <t>Anh Đoài</t>
  </si>
  <si>
    <t>001dc0000171Fy9AAE</t>
  </si>
  <si>
    <t>DTM-08434</t>
  </si>
  <si>
    <t>Anh Tài - Sh</t>
  </si>
  <si>
    <t>0364066589</t>
  </si>
  <si>
    <t>Tan Xuan Commune, Hoc Mon District, Ho Chi Minh City, 71717, Vietnam</t>
  </si>
  <si>
    <t>001dc00001719PhAAI</t>
  </si>
  <si>
    <t>DTM-08433</t>
  </si>
  <si>
    <t>Cty Kim Nguyễn Phụng - Lâ123 - Bc Vl.B</t>
  </si>
  <si>
    <t>0314772046</t>
  </si>
  <si>
    <t>C. Kim</t>
  </si>
  <si>
    <t>Phòng khám - B12/19 Liên Ấp 123, Đường Liên Ấp 1-2-3, Xã Vĩnh Lộc B, Bình Chánh District, Ho Chi Minh City, 71914, Vietnam</t>
  </si>
  <si>
    <t>001dc0000170wInAAI</t>
  </si>
  <si>
    <t>DTM-08432</t>
  </si>
  <si>
    <t>Hoàng Thảo - Tvm</t>
  </si>
  <si>
    <t>0976894075</t>
  </si>
  <si>
    <t>Hoàng Thảo</t>
  </si>
  <si>
    <t>Xuân Thới 3, Xuan Thoi Dong Commune, Hoc Mon District, Ho Chi Minh City, 71717, Vietnam</t>
  </si>
  <si>
    <t>001dc0000170uaLAAQ</t>
  </si>
  <si>
    <t>DTM-08431</t>
  </si>
  <si>
    <t>Phát Đạt - Tvm</t>
  </si>
  <si>
    <t>0981766650</t>
  </si>
  <si>
    <t>Phát Đạt</t>
  </si>
  <si>
    <t>Đường Võ Thị Hồi, Xuan Thoi Dong Commune, Hoc Mon District, Ho Chi Minh City, 71717, Vietnam</t>
  </si>
  <si>
    <t>001dc0000170pqnAAA</t>
  </si>
  <si>
    <t>DTM-08430</t>
  </si>
  <si>
    <t>Chị Quyên - Tvm</t>
  </si>
  <si>
    <t>0978396147</t>
  </si>
  <si>
    <t>Đường Trần Văn Mười, Xuan Thoi Dong Commune, Hoc Mon District, Ho Chi Minh City, 71717, Vietnam</t>
  </si>
  <si>
    <t>001dc0000170ajiAAA</t>
  </si>
  <si>
    <t>DTM-08429</t>
  </si>
  <si>
    <t>Chị Vân Gò Vấp</t>
  </si>
  <si>
    <t>090 2391398</t>
  </si>
  <si>
    <t>Phường 05</t>
  </si>
  <si>
    <t>Hẻm 354/29 Phan Văn Trị, Ward 11, Binh Thanh District, Ho Chi Minh City, 71409, Vietnam</t>
  </si>
  <si>
    <t>Phường An Nhơn</t>
  </si>
  <si>
    <t>001dc0000170iVxAAI</t>
  </si>
  <si>
    <t>DTM-08428</t>
  </si>
  <si>
    <t>Chị Liên - Tvm</t>
  </si>
  <si>
    <t>0333379784</t>
  </si>
  <si>
    <t>Chị Liên</t>
  </si>
  <si>
    <t>Đường Xuân Thới 2, Xuan Thoi Dong Commune, Hoc Mon District, Ho Chi Minh City, 71717, Vietnam</t>
  </si>
  <si>
    <t>001dc0000170ROhAAM</t>
  </si>
  <si>
    <t>DTM-08427</t>
  </si>
  <si>
    <t>Chị Bích - La123</t>
  </si>
  <si>
    <t>0834363122</t>
  </si>
  <si>
    <t>Đường Cây Cám, Binh Hung Hoa B Ward, Xã Vĩnh Lộc B, Bình Chánh District, Ho Chi Minh City, 71914, Vietnam</t>
  </si>
  <si>
    <t>001dc0000170deLAAQ</t>
  </si>
  <si>
    <t>DTM-08426</t>
  </si>
  <si>
    <t>Chị Thu - La123</t>
  </si>
  <si>
    <t>0844195959</t>
  </si>
  <si>
    <t>001dc0000170Yy1AAE</t>
  </si>
  <si>
    <t>DTM-08425</t>
  </si>
  <si>
    <t>Chị Tú - La123</t>
  </si>
  <si>
    <t>0362362074</t>
  </si>
  <si>
    <t>Chị Tú</t>
  </si>
  <si>
    <t>001dc0000170JUMAA2</t>
  </si>
  <si>
    <t>DTM-08424</t>
  </si>
  <si>
    <t>Anh Dũng - Tvm</t>
  </si>
  <si>
    <t>0966752300</t>
  </si>
  <si>
    <t>Xuân Thới 23, Xuan Thoi Dong Commune, Hoc Mon District, Ho Chi Minh City, 71717, Vietnam</t>
  </si>
  <si>
    <t>001dc000016zdi2AAA</t>
  </si>
  <si>
    <t>DTM-08423</t>
  </si>
  <si>
    <t>Chị Mơ - Tvm</t>
  </si>
  <si>
    <t>00985265295</t>
  </si>
  <si>
    <t>Chị Mơ</t>
  </si>
  <si>
    <t>Xuân Thới 5, Xuan Thoi Dong Commune, Hoc Mon District, Ho Chi Minh City, 71717, Vietnam</t>
  </si>
  <si>
    <t>001dc000016zu2xAAA</t>
  </si>
  <si>
    <t>DTM-08422</t>
  </si>
  <si>
    <t>Anh Sĩ - Tvm</t>
  </si>
  <si>
    <t>0988278553</t>
  </si>
  <si>
    <t>Anh Sĩ</t>
  </si>
  <si>
    <t>001dc00001700mfAAA</t>
  </si>
  <si>
    <t>DTM-08421</t>
  </si>
  <si>
    <t>Anh Quang - Ds2</t>
  </si>
  <si>
    <t>0376579030</t>
  </si>
  <si>
    <t>Đường Số 2, Xuan Thoi Dong Commune, Hoc Mon District, Ho Chi Minh City, 71717, Vietnam</t>
  </si>
  <si>
    <t>001dc000016RBHzAAO</t>
  </si>
  <si>
    <t>DTM-08420</t>
  </si>
  <si>
    <t>Anh Thoại - Tvg - Bt</t>
  </si>
  <si>
    <t>0933297919</t>
  </si>
  <si>
    <t>Tan Tao A Ward, Binh Tan District, Ho Chi Minh City, Vietnam</t>
  </si>
  <si>
    <t>001dc000016Ric5AAC</t>
  </si>
  <si>
    <t>DTM-08419</t>
  </si>
  <si>
    <t>Chị Hà - Tvg - Bt</t>
  </si>
  <si>
    <t>0385898809</t>
  </si>
  <si>
    <t>Đường Trần Văn Giàu, Tan Tao A Ward, Binh Tan District, Ho Chi Minh City, Vietnam</t>
  </si>
  <si>
    <t>001dc000016RdpJAAS</t>
  </si>
  <si>
    <t>DTM-08418</t>
  </si>
  <si>
    <t>Hoài Thanh - Vth</t>
  </si>
  <si>
    <t>0377421470</t>
  </si>
  <si>
    <t>Hoài Thanh</t>
  </si>
  <si>
    <t>001dc000016RUMFAA4</t>
  </si>
  <si>
    <t>DTM-08417</t>
  </si>
  <si>
    <t>Anh Phê - Dck</t>
  </si>
  <si>
    <t>0973124377</t>
  </si>
  <si>
    <t>Anh Phê</t>
  </si>
  <si>
    <t>Chemical Inflicted Vietnamese, Duong Cong Khi, Xuan Thoi Son Commune, Hoc Mon District, Ho Chi Minh City, 71821, Vietnam</t>
  </si>
  <si>
    <t>001dc000016RWCjAAO</t>
  </si>
  <si>
    <t>DTM-08415</t>
  </si>
  <si>
    <t>Anh Tùng - Dck</t>
  </si>
  <si>
    <t>0909637063</t>
  </si>
  <si>
    <t>Trương Thị Như, Duong Cong Khi, Xuan Thoi Son Commune, Hoc Mon District, Ho Chi Minh City, 71717, Vietnam</t>
  </si>
  <si>
    <t>001dc000016RAx0AAG</t>
  </si>
  <si>
    <t>DTM-08414</t>
  </si>
  <si>
    <t>Anh Cường - Dck</t>
  </si>
  <si>
    <t>0899817379 - 0912703664</t>
  </si>
  <si>
    <t>Xuan Thoi Son Commune, Hoc Mon District, Ho Chi Minh City, 71717, Vietnam</t>
  </si>
  <si>
    <t>26/05/2026</t>
  </si>
  <si>
    <t>001dc000016ROAMAA4</t>
  </si>
  <si>
    <t>DTM-08413</t>
  </si>
  <si>
    <t>Cô Hiếu - DCK</t>
  </si>
  <si>
    <t>0888100134</t>
  </si>
  <si>
    <t>Cô Hiếu</t>
  </si>
  <si>
    <t>Đường Tân Thới Nhì 1, Tan Thoi Nhi Commune, Hoc Mon District, Ho Chi Minh City, 71717, Vietnam</t>
  </si>
  <si>
    <t>001dc000016R7JCAA0</t>
  </si>
  <si>
    <t>DTM-08412</t>
  </si>
  <si>
    <t>Anh Lâm - Ttn32</t>
  </si>
  <si>
    <t>0986991172</t>
  </si>
  <si>
    <t>Tan Thoi Nhi Commune, Hoc Mon District, Ho Chi Minh City, 71717, Vietnam</t>
  </si>
  <si>
    <t>001dc000016R5KdAAK</t>
  </si>
  <si>
    <t>DTM-08411</t>
  </si>
  <si>
    <t>Chị Ánh - Ttn8</t>
  </si>
  <si>
    <t>0904486057</t>
  </si>
  <si>
    <t>001dc000016R14JAAS</t>
  </si>
  <si>
    <t>DTM-08410</t>
  </si>
  <si>
    <t>Anh Lý - Dck</t>
  </si>
  <si>
    <t>0987260440</t>
  </si>
  <si>
    <t>Duong Cong Khi, Xuan Thoi Son Commune, Hoc Mon District, Ho Chi Minh City, 71717, Vietnam</t>
  </si>
  <si>
    <t>001dc000016QdoFAAS</t>
  </si>
  <si>
    <t>DTM-08409</t>
  </si>
  <si>
    <t>Chú Hạnh - Dck</t>
  </si>
  <si>
    <t>03848869013</t>
  </si>
  <si>
    <t>001dc000016QqiCAAS</t>
  </si>
  <si>
    <t>DTM-08408</t>
  </si>
  <si>
    <t>Chị Yến - Ttn</t>
  </si>
  <si>
    <t>0896450102</t>
  </si>
  <si>
    <t>Trương Thị Như, Xuan Thoi Son Commune, Hoc Mon District, Ho Chi Minh City, 71717, Vietnam</t>
  </si>
  <si>
    <t>001dc000016QfbSAAS</t>
  </si>
  <si>
    <t>DTM-08407</t>
  </si>
  <si>
    <t>Chị Lan - Dck</t>
  </si>
  <si>
    <t>0905744715</t>
  </si>
  <si>
    <t>001dc000016Qd3RAAS</t>
  </si>
  <si>
    <t>DTM-08406</t>
  </si>
  <si>
    <t>Chị Tuyết - Vl</t>
  </si>
  <si>
    <t>0989078422</t>
  </si>
  <si>
    <t>Trường Mầm non Hoa Thiên Lý, Vinh Loc Road, Xã Vĩnh Lộc B, Bình Chánh District, Ho Chi Minh City, 71821, Vietnam</t>
  </si>
  <si>
    <t>001dc000016QgyyAAC</t>
  </si>
  <si>
    <t>DTM-08405</t>
  </si>
  <si>
    <t>Anh Tuấn - Nvb</t>
  </si>
  <si>
    <t>0336550169</t>
  </si>
  <si>
    <t>Nguyễn Văn Bứa, Xuan Thoi Son Commune, Hoc Mon District, Ho Chi Minh City, 71717, Vietnam</t>
  </si>
  <si>
    <t>001dc000016QliTAAS</t>
  </si>
  <si>
    <t>DTM-08404</t>
  </si>
  <si>
    <t>Anh Quyền - Nvb</t>
  </si>
  <si>
    <t>0908913002</t>
  </si>
  <si>
    <t>Công ty Cáp Vĩnh Thịnh, Nguyễn Văn Bứa, Xuan Thoi Son Commune, Hoc Mon District, Ho Chi Minh City, 71717, Vietnam</t>
  </si>
  <si>
    <t>001dc000016QiJBAA0</t>
  </si>
  <si>
    <t>DTM-08403</t>
  </si>
  <si>
    <t>Cty Trung Sĩ - Vl - Bc Vl.B</t>
  </si>
  <si>
    <t>0969969304</t>
  </si>
  <si>
    <t>Anh Sĩ Em</t>
  </si>
  <si>
    <t>Cầu Bà Tri, Vinh Loc Road, Xã Vĩnh Lộc B, Bình Chánh District, Ho Chi Minh City, 71821, Vietnam</t>
  </si>
  <si>
    <t>001dc000016QTLpAAO</t>
  </si>
  <si>
    <t>DTM-08402</t>
  </si>
  <si>
    <t>Nguyễn Đặng - Nvb</t>
  </si>
  <si>
    <t>0975687345</t>
  </si>
  <si>
    <t>Nguyễn Đặng</t>
  </si>
  <si>
    <t>Xuân Thới Sơn 27, Xuan Thoi Son Commune, Hoc Mon District, Ho Chi Minh City, 71717, Vietnam</t>
  </si>
  <si>
    <t>001dc000016QbhVAAS</t>
  </si>
  <si>
    <t>DTM-08401</t>
  </si>
  <si>
    <t>Anh Tuấn - Xts17</t>
  </si>
  <si>
    <t>0987425090</t>
  </si>
  <si>
    <t>Xuân Thới Sơn 17, Xuan Thoi Son Commune, Hoc Mon District, Ho Chi Minh City, 71717, Vietnam</t>
  </si>
  <si>
    <t>DTM-08400</t>
  </si>
  <si>
    <t>0917435645</t>
  </si>
  <si>
    <t>Phường 9, Cà Mau, Cà Mau Province, Vietnam</t>
  </si>
  <si>
    <t>DTM-08399</t>
  </si>
  <si>
    <t>0389577627</t>
  </si>
  <si>
    <t>Xã Mong Thọ</t>
  </si>
  <si>
    <t>Quốc lộ 80, Hoà Tiến, Xã Mong Thọ, Châu Thành District, Kiên Giang Province, Vietnam</t>
  </si>
  <si>
    <t>001dc000016QNReAAO</t>
  </si>
  <si>
    <t>DTM-08398</t>
  </si>
  <si>
    <t>Anh Thanh - Ntt</t>
  </si>
  <si>
    <t>0328190440</t>
  </si>
  <si>
    <t>001dc000016A9IzAAK</t>
  </si>
  <si>
    <t>DTM-08397</t>
  </si>
  <si>
    <t>Anh Công - Dck</t>
  </si>
  <si>
    <t>0906637586</t>
  </si>
  <si>
    <t>Duong Cong Khi, Tan Thoi Nhi Commune, Hoc Mon District, Ho Chi Minh City, 71717, Vietnam</t>
  </si>
  <si>
    <t>001dc0000169qD8AAI</t>
  </si>
  <si>
    <t>DTM-08396</t>
  </si>
  <si>
    <t>Anh Dũng - Dck</t>
  </si>
  <si>
    <t>0975820637</t>
  </si>
  <si>
    <t>Tân Thới Nhì 12, Duong Cong Khi, Tan Thoi Nhi Commune, Hoc Mon District, Ho Chi Minh City, 71717, Vietnam</t>
  </si>
  <si>
    <t>001dc000016A2arAAC</t>
  </si>
  <si>
    <t>DTM-08395</t>
  </si>
  <si>
    <t>0919914048</t>
  </si>
  <si>
    <t>Anh hồ</t>
  </si>
  <si>
    <t>Phường Rạch Sỏi</t>
  </si>
  <si>
    <t>Cách Mạng Tháng Tám, Khu phố 1, Phường Vĩnh Lợi, Rạch Giá, Kiên Giang Province, Vietnam</t>
  </si>
  <si>
    <t>001dc0000169fEbAAI</t>
  </si>
  <si>
    <t>DTM-08394</t>
  </si>
  <si>
    <t>Anh Phúc - Vvv - Bc Vl.B</t>
  </si>
  <si>
    <t>0908814871</t>
  </si>
  <si>
    <t>Minh Nhật, Đường Võ Văn Vân, Xã Vĩnh Lộc B, Bình Chánh District, Ho Chi Minh City, 71914, Vietnam</t>
  </si>
  <si>
    <t>001dc0000169w8rAAA</t>
  </si>
  <si>
    <t>DTM-08393</t>
  </si>
  <si>
    <t>Cô Thành - Dck</t>
  </si>
  <si>
    <t>0369287121</t>
  </si>
  <si>
    <t>Cô Thành</t>
  </si>
  <si>
    <t>001dc0000169stHAAQ</t>
  </si>
  <si>
    <t>DTM-08392</t>
  </si>
  <si>
    <t>Cô Để - Vvv - Bc Vl.B</t>
  </si>
  <si>
    <t>0377301520</t>
  </si>
  <si>
    <t>Cô Để</t>
  </si>
  <si>
    <t>001dc0000169baiAAA</t>
  </si>
  <si>
    <t>DTM-08391</t>
  </si>
  <si>
    <t>Anh Lâm - Vvv</t>
  </si>
  <si>
    <t>0909056914</t>
  </si>
  <si>
    <t>001dc0000169la2AAA</t>
  </si>
  <si>
    <t>DTM-08390</t>
  </si>
  <si>
    <t>Tùng Trâm - Tn</t>
  </si>
  <si>
    <t>0932601936</t>
  </si>
  <si>
    <t>Tan Thoi Nhi Commune, Hoc Mon District, Ho Chi Minh City, Vietnam</t>
  </si>
  <si>
    <t>001dc0000169hY2AAI</t>
  </si>
  <si>
    <t>DTM-08389</t>
  </si>
  <si>
    <t>Anh Hiến - Vvv</t>
  </si>
  <si>
    <t>0982599501</t>
  </si>
  <si>
    <t>Đường 3B, Đường Võ Văn Vân, Xã Vĩnh Lộc B, Bình Chánh District, Ho Chi Minh City, 71914, Vietnam</t>
  </si>
  <si>
    <t>001dc0000169GsoAAE</t>
  </si>
  <si>
    <t>DTM-08388</t>
  </si>
  <si>
    <t>Vựa Ngân Lê</t>
  </si>
  <si>
    <t>091705230</t>
  </si>
  <si>
    <t>Anh Lê</t>
  </si>
  <si>
    <t>001dc0000168xF5AAI</t>
  </si>
  <si>
    <t>DTM-08387</t>
  </si>
  <si>
    <t>Nam Mai</t>
  </si>
  <si>
    <t>0918841962</t>
  </si>
  <si>
    <t>Nam mai</t>
  </si>
  <si>
    <t>An Bình, Xã Bình An, Châu Thành District, Kiên Giang Province, Vietnam</t>
  </si>
  <si>
    <t>001dc0000169FOrAAM</t>
  </si>
  <si>
    <t>DTM-08386</t>
  </si>
  <si>
    <t>0908164729</t>
  </si>
  <si>
    <t>Anh cường</t>
  </si>
  <si>
    <t>Quốc lộ 63, Minh An, Minh Lương, Châu Thành District, Kiên Giang Province, Vietnam</t>
  </si>
  <si>
    <t>001dc0000168Xm2AAE</t>
  </si>
  <si>
    <t>DTM-08385</t>
  </si>
  <si>
    <t>Anh Hoài - Tn</t>
  </si>
  <si>
    <t>0989154991</t>
  </si>
  <si>
    <t>Đường Đặng Công Bỉnh, Xuan Thoi Son Commune, Hoc Mon District, Ho Chi Minh City, 71821, Vietnam</t>
  </si>
  <si>
    <t>001dc0000168csAAAQ</t>
  </si>
  <si>
    <t>DTM-08384</t>
  </si>
  <si>
    <t>Chị Tuyết - Nvb</t>
  </si>
  <si>
    <t>0365534122</t>
  </si>
  <si>
    <t>Xuan Thoi Son Commune, Hoc Mon District, Ho Chi Minh City, 71821, Vietnam</t>
  </si>
  <si>
    <t>001dc0000168q5VAAQ</t>
  </si>
  <si>
    <t>DTM-08383</t>
  </si>
  <si>
    <t>Ngoc Mỹ</t>
  </si>
  <si>
    <t>0918082819</t>
  </si>
  <si>
    <t>Ngọc Mỹ</t>
  </si>
  <si>
    <t>Trường Cao đẳng Sư phạm Kiên Giang, Nguyễn Chí Thanh, Phường Rạch Sỏi, Rạch Giá, Châu Thành District, Kiên Giang Province, Vietnam</t>
  </si>
  <si>
    <t>001dc0000168nu1AAA</t>
  </si>
  <si>
    <t>DTM-08382</t>
  </si>
  <si>
    <t>Cô Xuyến - Nvb</t>
  </si>
  <si>
    <t>0387633594</t>
  </si>
  <si>
    <t>Cô Xuyến</t>
  </si>
  <si>
    <t>001dc0000168XpGAAU</t>
  </si>
  <si>
    <t>DTM-08381</t>
  </si>
  <si>
    <t>Chị Lùn</t>
  </si>
  <si>
    <t>0944919771</t>
  </si>
  <si>
    <t>Khu phố 2, Phường Rạch Sỏi, Rạch Giá, Kiên Giang Province, Vietnam</t>
  </si>
  <si>
    <t>001dc0000168WGVAA2</t>
  </si>
  <si>
    <t>DTM-08380</t>
  </si>
  <si>
    <t>Chú Tâm - Nvb</t>
  </si>
  <si>
    <t>0866427465</t>
  </si>
  <si>
    <t>Chú Tâm</t>
  </si>
  <si>
    <t>001dc0000168NEoAAM</t>
  </si>
  <si>
    <t>DTM-08379</t>
  </si>
  <si>
    <t>Chị Huệ - Tn</t>
  </si>
  <si>
    <t>0979038038</t>
  </si>
  <si>
    <t>001dc0000168AKqAAM</t>
  </si>
  <si>
    <t>DTM-08378</t>
  </si>
  <si>
    <t>Cty Môi Trường Xanh Anh Mỹ - Nvb</t>
  </si>
  <si>
    <t>0982589614</t>
  </si>
  <si>
    <t>Nguyễn Văn Bứa, Xuan Thoi Son Commune, Hoc Mon District, Ho Chi Minh City, 71821, Vietnam</t>
  </si>
  <si>
    <t>001dc0000168E3SAAU</t>
  </si>
  <si>
    <t>DTM-08377</t>
  </si>
  <si>
    <t>Tái Chế - Cty Tnhh Phan Li Na</t>
  </si>
  <si>
    <t>0765883668</t>
  </si>
  <si>
    <t>Võ Thị Ánh Triều</t>
  </si>
  <si>
    <t>KCN Nhị Xuân, Xuan Thoi Son Commune, Hoc Mon District, Ho Chi Minh City, Vietnam</t>
  </si>
  <si>
    <t>001dc0000168NrVAAU</t>
  </si>
  <si>
    <t>DTM-08376</t>
  </si>
  <si>
    <t>Chị Huệ - Vvv - Bc Vl.B</t>
  </si>
  <si>
    <t>0353851031</t>
  </si>
  <si>
    <t>001dc0000168KOzAAM</t>
  </si>
  <si>
    <t>DTM-08375</t>
  </si>
  <si>
    <t>Anh Trung - Vvv - Bc Vl.B</t>
  </si>
  <si>
    <t>0988819183</t>
  </si>
  <si>
    <t>Anh Trung -</t>
  </si>
  <si>
    <t>Đường Võ Văn Vân, Tan Tao Ward, Xã Vĩnh Lộc B, Bình Chánh District, Ho Chi Minh City, Vietnam</t>
  </si>
  <si>
    <t>001dc0000167rd9AAA</t>
  </si>
  <si>
    <t>DTM-08374</t>
  </si>
  <si>
    <t>Anh Bình - Ql22</t>
  </si>
  <si>
    <t>0389439995</t>
  </si>
  <si>
    <t>001dc0000168ETFAA2</t>
  </si>
  <si>
    <t>DTM-08373</t>
  </si>
  <si>
    <t>Anh Sang - Vvv</t>
  </si>
  <si>
    <t>0968431167</t>
  </si>
  <si>
    <t>001dc0000167qcEAAQ</t>
  </si>
  <si>
    <t>DTM-08372</t>
  </si>
  <si>
    <t>Rồng Việt - Tn Cn</t>
  </si>
  <si>
    <t>0913380738</t>
  </si>
  <si>
    <t>Tuấn</t>
  </si>
  <si>
    <t>Đường Đặng Công Bỉnh, Xuan Thoi Thuong Commune, Hoc Mon District, Ho Chi Minh City, 71821, Vietnam</t>
  </si>
  <si>
    <t>001dc00001683SzAAI</t>
  </si>
  <si>
    <t>DTM-08371</t>
  </si>
  <si>
    <t>Anh Dũng - anh Đông Lái - Tvg</t>
  </si>
  <si>
    <t>0366239235</t>
  </si>
  <si>
    <t>001dc000015qDc5AAE</t>
  </si>
  <si>
    <t>DTM-08370</t>
  </si>
  <si>
    <t>Chị Hạnh - Ktu</t>
  </si>
  <si>
    <t>0906745100</t>
  </si>
  <si>
    <t>Xuan Thoi Thuong Commune, Hoc Mon District, Ho Chi Minh City, 71821, Vietnam</t>
  </si>
  <si>
    <t>001dc000015qCJRAA2</t>
  </si>
  <si>
    <t>DTM-08369</t>
  </si>
  <si>
    <t>Anh Quyết - Llbc</t>
  </si>
  <si>
    <t>0903076244</t>
  </si>
  <si>
    <t>Đường Láng Le Bàu Cò, Xã Lê Minh Xuân, Bình Chánh District, Ho Chi Minh City, Vietnam</t>
  </si>
  <si>
    <t>001dc000015pXbGAAU</t>
  </si>
  <si>
    <t>DTM-08367</t>
  </si>
  <si>
    <t>Anh Sáu - Tđn - Bc</t>
  </si>
  <si>
    <t>0978711014</t>
  </si>
  <si>
    <t>Tran Dai Nghia, Tan Nhut Commune, Bình Chánh District, Ho Chi Minh City, Vietnam</t>
  </si>
  <si>
    <t>001dc000015q449AAA</t>
  </si>
  <si>
    <t>DTM-08366</t>
  </si>
  <si>
    <t>Trung Vạn Niên - Ktu</t>
  </si>
  <si>
    <t>0979157965</t>
  </si>
  <si>
    <t>Chị Bi</t>
  </si>
  <si>
    <t>001dc000015pTxUAAU</t>
  </si>
  <si>
    <t>DTM-08365</t>
  </si>
  <si>
    <t>Long Đại - Nvb</t>
  </si>
  <si>
    <t>0982242553</t>
  </si>
  <si>
    <t>Nguyễn Văn Bứa, Xuan Thoi Thuong Commune, Hoc Mon District, Ho Chi Minh City, 71821, Vietnam</t>
  </si>
  <si>
    <t>001dc000015pLn0AAE</t>
  </si>
  <si>
    <t>DTM-08364</t>
  </si>
  <si>
    <t>Anh Lan - Ktu</t>
  </si>
  <si>
    <t>0907482382</t>
  </si>
  <si>
    <t>Anh Lan</t>
  </si>
  <si>
    <t>001dc000015p2KYAAY</t>
  </si>
  <si>
    <t>DTM-08361</t>
  </si>
  <si>
    <t>Anh Thành - Dck</t>
  </si>
  <si>
    <t>0348683359</t>
  </si>
  <si>
    <t>Quach Dieu, Xã Vĩnh Lộc A, Bình Chánh District, Ho Chi Minh City, 71821, Vietnam</t>
  </si>
  <si>
    <t>DTM-08359</t>
  </si>
  <si>
    <t>0396133934</t>
  </si>
  <si>
    <t>Anh khanh</t>
  </si>
  <si>
    <t>Nha dì út, Quốc lộ 80, Số Tám, Xã Sơn Kiên, Hon Dat District, Kiên Giang Province, Vietnam</t>
  </si>
  <si>
    <t>001dc000015nrMMAAY</t>
  </si>
  <si>
    <t>DTM-08358</t>
  </si>
  <si>
    <t>Chú Trường - Dck</t>
  </si>
  <si>
    <t>0909510621</t>
  </si>
  <si>
    <t>Chú Trường</t>
  </si>
  <si>
    <t>Thép Việt Á, Duong Cong Khi, Xuan Thoi Thuong Commune, Hoc Mon District, Ho Chi Minh City, 71821, Vietnam</t>
  </si>
  <si>
    <t>001dc000015olQ9AAI</t>
  </si>
  <si>
    <t>DTM-08357</t>
  </si>
  <si>
    <t>Anh Trường - Pvh</t>
  </si>
  <si>
    <t>0907402997</t>
  </si>
  <si>
    <t>Phan Van Hon, Xuan Thoi Thuong Commune, Hoc Mon District, Ho Chi Minh City, 71821, Vietnam</t>
  </si>
  <si>
    <t>001dc000015oXlNAAU</t>
  </si>
  <si>
    <t>DTM-08356</t>
  </si>
  <si>
    <t>Nga Hoàng - Dck</t>
  </si>
  <si>
    <t>0386998295</t>
  </si>
  <si>
    <t>Nga Hoàng</t>
  </si>
  <si>
    <t>001dc000015o7j5AAA</t>
  </si>
  <si>
    <t>DTM-08355</t>
  </si>
  <si>
    <t>Anh Chẩn - Hưng Long - Bc</t>
  </si>
  <si>
    <t>0898884440</t>
  </si>
  <si>
    <t>Anh Chẩn</t>
  </si>
  <si>
    <t>Xã Hưng Long</t>
  </si>
  <si>
    <t>Xã Hưng Long, Bình Chánh District, Ho Chi Minh City, 71812, Vietnam</t>
  </si>
  <si>
    <t>001dc000015oTTFAA2</t>
  </si>
  <si>
    <t>DTM-08354</t>
  </si>
  <si>
    <t>Anh Đại - Xtt2</t>
  </si>
  <si>
    <t>0903144769</t>
  </si>
  <si>
    <t>Đường Xuân Thới Thượng 2, Xuan Thoi Thuong Commune, Hoc Mon District, Ho Chi Minh City, 71821, Vietnam</t>
  </si>
  <si>
    <t>001dc000015o0EMAAY</t>
  </si>
  <si>
    <t>DTM-08353</t>
  </si>
  <si>
    <t>Anh Điền - Xtt4</t>
  </si>
  <si>
    <t>0938994758</t>
  </si>
  <si>
    <t>Anh Điền</t>
  </si>
  <si>
    <t>Xuân Thới Thượng 4, Xuan Thoi Thuong Commune, Hoc Mon District, Ho Chi Minh City, 71821, Vietnam</t>
  </si>
  <si>
    <t>001dc000015nzJtAAI</t>
  </si>
  <si>
    <t>DTM-08352</t>
  </si>
  <si>
    <t>Anh Khanh - Xtt4</t>
  </si>
  <si>
    <t>0985074181</t>
  </si>
  <si>
    <t>001dc000015nlaIAAQ</t>
  </si>
  <si>
    <t>DTM-08351</t>
  </si>
  <si>
    <t>Anh Cường - Xtt4</t>
  </si>
  <si>
    <t>0908618734</t>
  </si>
  <si>
    <t>001dc000015nmOJAAY</t>
  </si>
  <si>
    <t>DTM-08350</t>
  </si>
  <si>
    <t>Anh Lực - Kdv - Bt</t>
  </si>
  <si>
    <t>0774333062</t>
  </si>
  <si>
    <t>Đường Kinh Dương Vương, An Lac Ward, Binh Tan District, Ho Chi Minh City, 73118, Vietnam</t>
  </si>
  <si>
    <t>001dc000015WWsbAAG</t>
  </si>
  <si>
    <t>DTM-08349</t>
  </si>
  <si>
    <t>Hùng Cường - Xtt1</t>
  </si>
  <si>
    <t>0933916916</t>
  </si>
  <si>
    <t>Xuân Thới Thượng 1, Xuan Thoi Thuong Commune, Hoc Mon District, Ho Chi Minh City, 71717, Vietnam</t>
  </si>
  <si>
    <t>001dc000015Vrz8AAC</t>
  </si>
  <si>
    <t>DTM-08348</t>
  </si>
  <si>
    <t>Cty Tnhh Minh Nam Chiến</t>
  </si>
  <si>
    <t>0312329840</t>
  </si>
  <si>
    <t>A. Chiến</t>
  </si>
  <si>
    <t>001dc000015VpyxAAC</t>
  </si>
  <si>
    <t>DTM-08347</t>
  </si>
  <si>
    <t>Chị Nương - Tđn - Bc Tn</t>
  </si>
  <si>
    <t>0915395730</t>
  </si>
  <si>
    <t>Chị Nương</t>
  </si>
  <si>
    <t>Cơ sở Khoan giếng, Tran Dai Nghia, Tan Kien Commune, Bình Chánh District, Ho Chi Minh City, Vietnam</t>
  </si>
  <si>
    <t>001dc000015W1nBAAS</t>
  </si>
  <si>
    <t>DTM-08346</t>
  </si>
  <si>
    <t>Cty Tnhh Quốc Hùng - Tđn</t>
  </si>
  <si>
    <t>0314723190</t>
  </si>
  <si>
    <t>A. Hùng</t>
  </si>
  <si>
    <t>Đường Cây Bàng, Tran Dai Nghia, Tan Tao A Ward, Binh Tan District, Bình Chánh District, Ho Chi Minh City, 73118, Vietnam</t>
  </si>
  <si>
    <t>001dc000015VxDJAA0</t>
  </si>
  <si>
    <t>DTM-08345</t>
  </si>
  <si>
    <t>Tâm Liên</t>
  </si>
  <si>
    <t>0945789377</t>
  </si>
  <si>
    <t>Tâm liên</t>
  </si>
  <si>
    <t>Thị trấn Thứ Ba</t>
  </si>
  <si>
    <t>Đường Nam Kỳ Khởi Nghĩa, Thứ Ba, An Biên District, Kiên Giang Province, 91800, Vietnam</t>
  </si>
  <si>
    <t>001dc000015VZUWAA4</t>
  </si>
  <si>
    <t>DTM-08344</t>
  </si>
  <si>
    <t>Thảo Trinh (Nguyên Tươi cũ) - Xtt6</t>
  </si>
  <si>
    <t>0908240841</t>
  </si>
  <si>
    <t>Xuân Thới Thượng 6, Xuan Thoi Dong Commune, Hoc Mon District, Ho Chi Minh City, 71717, Vietnam</t>
  </si>
  <si>
    <t>001dc000015Uxk5AAC</t>
  </si>
  <si>
    <t>DTM-08343</t>
  </si>
  <si>
    <t>Anh Quang - Xtt6-2</t>
  </si>
  <si>
    <t>0797356993</t>
  </si>
  <si>
    <t>001dc000015VLb4AAG</t>
  </si>
  <si>
    <t>DTM-08342</t>
  </si>
  <si>
    <t>Hợp Oanh - Xtt31</t>
  </si>
  <si>
    <t>0977899553</t>
  </si>
  <si>
    <t>001dc000015V6P9AAK</t>
  </si>
  <si>
    <t>DTM-08341</t>
  </si>
  <si>
    <t>Chú Thành - Tvm</t>
  </si>
  <si>
    <t>0902407799</t>
  </si>
  <si>
    <t>Chú Thành</t>
  </si>
  <si>
    <t>Xuân Thới Thượng 6-2, Xuan Thoi Thuong Commune, Hoc Mon District, Ho Chi Minh City, 71717, Vietnam</t>
  </si>
  <si>
    <t>001dc000015VAhFAAW</t>
  </si>
  <si>
    <t>DTM-08340</t>
  </si>
  <si>
    <t>Anh Tính - Xtt9</t>
  </si>
  <si>
    <t>0934311877</t>
  </si>
  <si>
    <t>Xuân Thới Thượng 9, Xuan Thoi Thuong Commune, Hoc Mon District, Ho Chi Minh City, 71717, Vietnam</t>
  </si>
  <si>
    <t>001dc000015Ukq2AAC</t>
  </si>
  <si>
    <t>DTM-08339</t>
  </si>
  <si>
    <t>Chị Loan - Xtt9</t>
  </si>
  <si>
    <t>0966382022</t>
  </si>
  <si>
    <t>001dc000015UgEZAA0</t>
  </si>
  <si>
    <t>DTM-08338</t>
  </si>
  <si>
    <t>Trung Hiếu - Pvs</t>
  </si>
  <si>
    <t>0913658023 - 0388212436</t>
  </si>
  <si>
    <t>Anh Quý - Chị Hoàng</t>
  </si>
  <si>
    <t>Phạm Văn Sáng, Xuan Thoi Thuong Commune, Hoc Mon District, Ho Chi Minh City, 71821, Vietnam</t>
  </si>
  <si>
    <t>001dc000015U2x7AAC</t>
  </si>
  <si>
    <t>DTM-08337</t>
  </si>
  <si>
    <t>0982540332</t>
  </si>
  <si>
    <t>Huyện An Minh</t>
  </si>
  <si>
    <t>Xã Đông Hòa</t>
  </si>
  <si>
    <t>ĐT. 967, Xã Đông Hòa, An Minh District, Kiên Giang Province, Vietnam</t>
  </si>
  <si>
    <t>Xã Đông Hoà</t>
  </si>
  <si>
    <t>001dc000015UPDhAAO</t>
  </si>
  <si>
    <t>DTM-08336</t>
  </si>
  <si>
    <t>Chị Huyền - Pvs</t>
  </si>
  <si>
    <t>0972534837</t>
  </si>
  <si>
    <t>Đường Phạm Văn Sáng, Xã Vĩnh Lộc A, Bình Chánh District, Ho Chi Minh City, 71821, Vietnam</t>
  </si>
  <si>
    <t>001dc000015UIddAAG</t>
  </si>
  <si>
    <t>DTM-08335</t>
  </si>
  <si>
    <t>Chị Anh - Pvs</t>
  </si>
  <si>
    <t>0378375775</t>
  </si>
  <si>
    <t>Chị Anh</t>
  </si>
  <si>
    <t>001dc000015UC5FAAW</t>
  </si>
  <si>
    <t>DTM-08334</t>
  </si>
  <si>
    <t>Anh Thắng - Pvs</t>
  </si>
  <si>
    <t>0967083142</t>
  </si>
  <si>
    <t>001dc000015U9P5AAK</t>
  </si>
  <si>
    <t>DTM-08333</t>
  </si>
  <si>
    <t>Chị Hương - Bd1</t>
  </si>
  <si>
    <t>0904308446</t>
  </si>
  <si>
    <t>001dc000015U3czAAC</t>
  </si>
  <si>
    <t>DTM-08332</t>
  </si>
  <si>
    <t>Chị Duy - Bd1</t>
  </si>
  <si>
    <t>0976018634</t>
  </si>
  <si>
    <t>Chị Duy</t>
  </si>
  <si>
    <t>001dc000015TqMPAA0</t>
  </si>
  <si>
    <t>DTM-08331</t>
  </si>
  <si>
    <t>Anh Nam - Nts</t>
  </si>
  <si>
    <t>0984261206</t>
  </si>
  <si>
    <t>Xuân Thới Thượng 7-6, Xuan Thoi Thuong Commune, Hoc Mon District, Ho Chi Minh City, 71717, Vietnam</t>
  </si>
  <si>
    <t>001dc000015TJ2NAAW</t>
  </si>
  <si>
    <t>DTM-08330</t>
  </si>
  <si>
    <t>Anh Tài - Bd4</t>
  </si>
  <si>
    <t>0984923301</t>
  </si>
  <si>
    <t>Đường Bà Điểm 4, Ba Diem Commune, Hoc Mon District, Ho Chi Minh City, 71717, Vietnam</t>
  </si>
  <si>
    <t>001dc000015TQVUAA4</t>
  </si>
  <si>
    <t>DTM-08329</t>
  </si>
  <si>
    <t>Anh Cường - Tl</t>
  </si>
  <si>
    <t>0985352555</t>
  </si>
  <si>
    <t>Ba Diem Commune, Hoc Mon District, Ho Chi Minh City, 71717, Vietnam</t>
  </si>
  <si>
    <t>001dc000015C0fBAAS</t>
  </si>
  <si>
    <t>DTM-08328</t>
  </si>
  <si>
    <t>Anh Tường - Lb - Q8</t>
  </si>
  <si>
    <t>0798229023</t>
  </si>
  <si>
    <t>A. Tường</t>
  </si>
  <si>
    <t>Phường 07</t>
  </si>
  <si>
    <t>Đường số 5, Phường 7, District 8, Ho Chi Minh City, 72900, Vietnam</t>
  </si>
  <si>
    <t>Phường Bình Đông</t>
  </si>
  <si>
    <t>001dc000015Bks9AAC</t>
  </si>
  <si>
    <t>DTM-08327</t>
  </si>
  <si>
    <t>Anh Hiếu - Pvh</t>
  </si>
  <si>
    <t>0396296046</t>
  </si>
  <si>
    <t>Phan Van Hon, Ba Diem Commune, Hoc Mon District, Ho Chi Minh City, 71914, Vietnam</t>
  </si>
  <si>
    <t>001dc000015BjfxAAC</t>
  </si>
  <si>
    <t>DTM-08326</t>
  </si>
  <si>
    <t>0779214596</t>
  </si>
  <si>
    <t>Chị phương</t>
  </si>
  <si>
    <t>Mạc Cửu, Nguyễn Thái Bình, Phường Vĩnh Quang, Rạch Giá, Kiên Giang Province, Vietnam</t>
  </si>
  <si>
    <t>001dc000015BbthAAC</t>
  </si>
  <si>
    <t>DTM-08325</t>
  </si>
  <si>
    <t>Phế Liệu - Nth</t>
  </si>
  <si>
    <t>0902194751</t>
  </si>
  <si>
    <t>Nguyễn Thị Huê, Ba Diem Commune, Hoc Mon District, Ho Chi Minh City, 71507, Vietnam</t>
  </si>
  <si>
    <t>001dc000015BV9xAAG</t>
  </si>
  <si>
    <t>DTM-08324</t>
  </si>
  <si>
    <t>Cô Nga  - Ttg</t>
  </si>
  <si>
    <t>0943482132</t>
  </si>
  <si>
    <t>Thái Thị Giữ, Ba Diem Commune, Hoc Mon District, Ho Chi Minh City, 71914, Vietnam</t>
  </si>
  <si>
    <t>001dc000015BH8dAAG</t>
  </si>
  <si>
    <t>DTM-08323</t>
  </si>
  <si>
    <t>0975869534</t>
  </si>
  <si>
    <t>001dc000015BJlVAAW</t>
  </si>
  <si>
    <t>DTM-08322</t>
  </si>
  <si>
    <t>Anh Trường - Dlhl</t>
  </si>
  <si>
    <t>0974297500</t>
  </si>
  <si>
    <t>Đông Lân - Hưng Lân, Ba Diem Commune, Hoc Mon District, Ho Chi Minh City, 71507, Vietnam</t>
  </si>
  <si>
    <t>001dc000015BBSzAAO</t>
  </si>
  <si>
    <t>DTM-08321</t>
  </si>
  <si>
    <t>Chị Phượng - Nth</t>
  </si>
  <si>
    <t>0945583706</t>
  </si>
  <si>
    <t>Bà Điểm 6, Ba Diem Commune, Hoc Mon District, Ho Chi Minh City, 71717, Vietnam</t>
  </si>
  <si>
    <t>001dc000015B6oHAAS</t>
  </si>
  <si>
    <t>DTM-08320</t>
  </si>
  <si>
    <t>Anh Thái - Dlhl</t>
  </si>
  <si>
    <t>0908872841</t>
  </si>
  <si>
    <t>001dc000015AiMAAA0</t>
  </si>
  <si>
    <t>DTM-08319</t>
  </si>
  <si>
    <t>Anh Triển - Ttc</t>
  </si>
  <si>
    <t>0988212309</t>
  </si>
  <si>
    <t>Anh Triển</t>
  </si>
  <si>
    <t>Bà Điểm 11, Ba Diem Commune, Hoc Mon District, Ho Chi Minh City, 71507, Vietnam</t>
  </si>
  <si>
    <t>001dc000015AFlcAAG</t>
  </si>
  <si>
    <t>DTM-08318</t>
  </si>
  <si>
    <t>Anh Thọ - Ttg</t>
  </si>
  <si>
    <t>0976880071</t>
  </si>
  <si>
    <t>001dc000015A5phAAC</t>
  </si>
  <si>
    <t>DTM-08317</t>
  </si>
  <si>
    <t>Hoàng Thanh - Nat</t>
  </si>
  <si>
    <t>0392814548</t>
  </si>
  <si>
    <t>Nguyen Anh Thu, Ba Diem Commune, Hoc Mon District, Ho Chi Minh City, 71914, Vietnam</t>
  </si>
  <si>
    <t>DTM-08316</t>
  </si>
  <si>
    <t>0700798560</t>
  </si>
  <si>
    <t>Lê Minh Tuấn</t>
  </si>
  <si>
    <t>Huyện Kim Bảng</t>
  </si>
  <si>
    <t>Xã Đại Cương</t>
  </si>
  <si>
    <t>Lô CN02 KCN Đồng Văn IV, Phường Lê Hồ,-Tỉnh Ninh Bình, Việt Nam</t>
  </si>
  <si>
    <t>Phường Lê Hồ</t>
  </si>
  <si>
    <t>001dc0000159ZZTAA2</t>
  </si>
  <si>
    <t>DTM-08315</t>
  </si>
  <si>
    <t>Anh Hòa - D6</t>
  </si>
  <si>
    <t>0908985361</t>
  </si>
  <si>
    <t>Ba Diem Commune, Hoc Mon District, Ho Chi Minh City, 71914, Vietnam</t>
  </si>
  <si>
    <t>001dc0000159jtlAAA</t>
  </si>
  <si>
    <t>DTM-08314</t>
  </si>
  <si>
    <t>Chị Phương - D6</t>
  </si>
  <si>
    <t>0966812809</t>
  </si>
  <si>
    <t>Đường Số 6, Ba Diem Commune, Hoc Mon District, Ho Chi Minh City, 71914, Vietnam</t>
  </si>
  <si>
    <t>001dc0000159gZJAAY</t>
  </si>
  <si>
    <t>DTM-08313</t>
  </si>
  <si>
    <t>Chị Giàu - D6</t>
  </si>
  <si>
    <t>0944925228</t>
  </si>
  <si>
    <t>001dc0000159RTqAAM</t>
  </si>
  <si>
    <t>DTM-08312</t>
  </si>
  <si>
    <t>Đức Huân - D6</t>
  </si>
  <si>
    <t>0913339928</t>
  </si>
  <si>
    <t>Đức Huân</t>
  </si>
  <si>
    <t>001dc0000159SUjAAM</t>
  </si>
  <si>
    <t>DTM-08311</t>
  </si>
  <si>
    <t>Anh Phong - Pvd</t>
  </si>
  <si>
    <t>0906444874</t>
  </si>
  <si>
    <t>001dc0000159N3dAAE</t>
  </si>
  <si>
    <t>DTM-08310</t>
  </si>
  <si>
    <t>Anh Lương - Tl14</t>
  </si>
  <si>
    <t>0972028458</t>
  </si>
  <si>
    <t>Đường Tiền Lân 14, Ba Diem Commune, Hoc Mon District, Ho Chi Minh City, 71914, Vietnam</t>
  </si>
  <si>
    <t>001dc0000158wzYAAQ</t>
  </si>
  <si>
    <t>DTM-08309</t>
  </si>
  <si>
    <t>Anh Tân - Tl14</t>
  </si>
  <si>
    <t>0378942952</t>
  </si>
  <si>
    <t>DTM-08307</t>
  </si>
  <si>
    <t>0918820782</t>
  </si>
  <si>
    <t>Xã An Phú Trung</t>
  </si>
  <si>
    <t>Xã An Ngãi Trung, Tỉnh Vĩnh Long, Việt Nam</t>
  </si>
  <si>
    <t>Xã An Ngãi Trung</t>
  </si>
  <si>
    <t>001dc000014p21nAAA</t>
  </si>
  <si>
    <t>DTM-08306</t>
  </si>
  <si>
    <t>Anh Khiêm - Ttn02</t>
  </si>
  <si>
    <t>0975580363</t>
  </si>
  <si>
    <t>Tân Thới Nhất 2, Phường Tân Thới Nhất, District 12, Ho Chi Minh City, 71509, Vietnam</t>
  </si>
  <si>
    <t>001dc000014otpkAAA</t>
  </si>
  <si>
    <t>DTM-08305</t>
  </si>
  <si>
    <t>Chị Đào - Ttn05</t>
  </si>
  <si>
    <t>0938478684</t>
  </si>
  <si>
    <t>Tân Thới Nhất 5, Phường Tân Thới Nhất, District 12, Ho Chi Minh City, 71509, Vietnam</t>
  </si>
  <si>
    <t>001dc000014ohN8AAI</t>
  </si>
  <si>
    <t>DTM-08304</t>
  </si>
  <si>
    <t>Anh Tiến - Ttn01</t>
  </si>
  <si>
    <t>0336439992</t>
  </si>
  <si>
    <t>Tân Thới Nhất 1, Phường Tân Thới Nhất, District 12, Ho Chi Minh City, 71509, Vietnam</t>
  </si>
  <si>
    <t>001dc000014okG9AAI</t>
  </si>
  <si>
    <t>DTM-08303</t>
  </si>
  <si>
    <t>Tư Tuyết - Ttn17</t>
  </si>
  <si>
    <t>0946467729 - 0396637352</t>
  </si>
  <si>
    <t>Tư Tuyết</t>
  </si>
  <si>
    <t>Tân Thới Nhất 17, Phường Tân Thới Nhất, District 12, Ho Chi Minh City, 71509, Vietnam</t>
  </si>
  <si>
    <t>DTM-08302</t>
  </si>
  <si>
    <t>0988565999</t>
  </si>
  <si>
    <t>Phường Đông Hồ</t>
  </si>
  <si>
    <t>Chương Dương, Khu phố 3, Hà Tiên, Phường Hà Tiên, Tỉnh An Giang, Việt Nam</t>
  </si>
  <si>
    <t>NCU Đồng Hành</t>
  </si>
  <si>
    <t>DTM-08301</t>
  </si>
  <si>
    <t>0939740780</t>
  </si>
  <si>
    <t>An</t>
  </si>
  <si>
    <t>Võ Văn Kiệt, Xã Hồ Thị Kỷ, Thới Bình District, Cà Mau Province, Vietnam</t>
  </si>
  <si>
    <t>001dc000014FlTdAAK</t>
  </si>
  <si>
    <t>DTM-08299</t>
  </si>
  <si>
    <t>Anh Pi - Ncp</t>
  </si>
  <si>
    <t>0925699115</t>
  </si>
  <si>
    <t>Anh Pi</t>
  </si>
  <si>
    <t>Tan Kien Commune, Bình Chánh District, Ho Chi Minh City, Vietnam</t>
  </si>
  <si>
    <t>DTM-08298</t>
  </si>
  <si>
    <t>Anh Nguyễn</t>
  </si>
  <si>
    <t>0946672191</t>
  </si>
  <si>
    <t>Xã Khánh Bình Tây Bắc, Trần Văn Thời District, Cà Mau Province, Vietnam</t>
  </si>
  <si>
    <t>DTM-08296</t>
  </si>
  <si>
    <t>0939266552</t>
  </si>
  <si>
    <t>Anh phú</t>
  </si>
  <si>
    <t>Xã Tân Khánh Hòa</t>
  </si>
  <si>
    <t>QL. N1, Tân Tiến, Tân Khánh Hòa, Giang Thành District, Kiên Giang Province, Vietnam</t>
  </si>
  <si>
    <t>Xã Giang Thành</t>
  </si>
  <si>
    <t>DTM-08295</t>
  </si>
  <si>
    <t>0942055377</t>
  </si>
  <si>
    <t>Phường Pháo Đài</t>
  </si>
  <si>
    <t>Khu phố 1, Phường Pháo Đài, Hà Tiên, Kiên Giang Province, Vietnam</t>
  </si>
  <si>
    <t>001dc000013YVLhAAO</t>
  </si>
  <si>
    <t>DTM-08294</t>
  </si>
  <si>
    <t>Chi Nhánh Đại Sâm</t>
  </si>
  <si>
    <t>Phuoc Kien Commune, Nhà Bè District, Ho Chi Minh City, 72915, Vietnam</t>
  </si>
  <si>
    <t>DTM-08293</t>
  </si>
  <si>
    <t>0914465167</t>
  </si>
  <si>
    <t>Mạc Thiên Tích, Cư Xá, Kiên Luong, Kien Luong District, Kiên Giang Province, Vietnam</t>
  </si>
  <si>
    <t>001dc000013ClAbAAK</t>
  </si>
  <si>
    <t>DTM-08292</t>
  </si>
  <si>
    <t>Chú Mạnh</t>
  </si>
  <si>
    <t>0982357821</t>
  </si>
  <si>
    <t>DTM-08290</t>
  </si>
  <si>
    <t>0972516087</t>
  </si>
  <si>
    <t>Nguyễn Văn Luận</t>
  </si>
  <si>
    <t>Huyện Yên Lạc</t>
  </si>
  <si>
    <t>Xã Tề Lỗ</t>
  </si>
  <si>
    <t>DTM-08284</t>
  </si>
  <si>
    <t>0906324113</t>
  </si>
  <si>
    <t>Phường 7</t>
  </si>
  <si>
    <t>Nguyễn Văn Tiếp, Tân An, Phường Long An, Tỉnh Tây Ninh, Việt Nam</t>
  </si>
  <si>
    <t>Phường Tân An</t>
  </si>
  <si>
    <t>DTM-08276</t>
  </si>
  <si>
    <t>Anh Tài - Tên Lửa ( Lái Ko Biết Kho )</t>
  </si>
  <si>
    <t>0932955335</t>
  </si>
  <si>
    <t>DTM-08275</t>
  </si>
  <si>
    <t>0967076276</t>
  </si>
  <si>
    <t>Mr Vũ</t>
  </si>
  <si>
    <t>Xã Bình Minh, Tây Ninh, Tây Ninh Province, Vietnam</t>
  </si>
  <si>
    <t>Xã Tầm Vu</t>
  </si>
  <si>
    <t>001dc000010SRw2AAG</t>
  </si>
  <si>
    <t>DTM-08273</t>
  </si>
  <si>
    <t>Anh Tài Pet Xá Ép Kiện</t>
  </si>
  <si>
    <t>Phường Vĩnh Thanh</t>
  </si>
  <si>
    <t>001dc000010Rxl4AAC</t>
  </si>
  <si>
    <t>DTM-08272</t>
  </si>
  <si>
    <t>Nhựa Việt Úc</t>
  </si>
  <si>
    <t>02873093969</t>
  </si>
  <si>
    <t>A.Duy</t>
  </si>
  <si>
    <t>Hẻm 26 Đường số 12, Tam Binh Ward, Thủ Đức, Ho Chi Minh City, 75207, Vietnam</t>
  </si>
  <si>
    <t>001dc000010RScQAAW</t>
  </si>
  <si>
    <t>DTM-08271</t>
  </si>
  <si>
    <t>Anh Toàn Pet Tuyển</t>
  </si>
  <si>
    <t>0911198883</t>
  </si>
  <si>
    <t>Huyện Đô Lương</t>
  </si>
  <si>
    <t>Xã Hòa Sơn</t>
  </si>
  <si>
    <t>Xã Văn Hiến</t>
  </si>
  <si>
    <t>DTM-08270</t>
  </si>
  <si>
    <t>0919852268</t>
  </si>
  <si>
    <t>001dc0000107nEqAAI</t>
  </si>
  <si>
    <t>DTM-08269</t>
  </si>
  <si>
    <t>Nguyen Hoang Huy</t>
  </si>
  <si>
    <t>0859229199</t>
  </si>
  <si>
    <t>888</t>
  </si>
  <si>
    <t>Quận 3</t>
  </si>
  <si>
    <t>Phường Võ Thị Sáu</t>
  </si>
  <si>
    <t>Nguyen Thi Minh Khai High School, 275, Dien Bien Phu Road, Vo Thi Sau Ward, District 3, Ho Chi Minh City, 70000, Vietnam</t>
  </si>
  <si>
    <t>Phường Xuân Hòa</t>
  </si>
  <si>
    <t>12/02/2026</t>
  </si>
  <si>
    <t>DTM-08266</t>
  </si>
  <si>
    <t>0946683438</t>
  </si>
  <si>
    <t>Hồ Văn Nhánh, Phường Trung An, Tỉnh Đồng Tháp, Việt Nam</t>
  </si>
  <si>
    <t>Phường Trung An</t>
  </si>
  <si>
    <t>DTM-08265</t>
  </si>
  <si>
    <t>0949232630</t>
  </si>
  <si>
    <t>Xã Tân Phong</t>
  </si>
  <si>
    <t>Quốc lộ 57, Xã Đại Điền, Xã Hương Mỹ, Tỉnh Vĩnh Long, Việt Nam</t>
  </si>
  <si>
    <t>Xã Đại Điền</t>
  </si>
  <si>
    <t>001dc00000zXJLhAAO</t>
  </si>
  <si>
    <t>DTM-08264</t>
  </si>
  <si>
    <t>Chị Quyên Tân Hương</t>
  </si>
  <si>
    <t>09116777465</t>
  </si>
  <si>
    <t>Xã Tân Hương</t>
  </si>
  <si>
    <t>Quốc lộ 1, Xã Tân Hương, Tỉnh Đồng Tháp, Việt Nam</t>
  </si>
  <si>
    <t>001dc00000zEHnSAAW</t>
  </si>
  <si>
    <t>DTM-08262</t>
  </si>
  <si>
    <t>Chị Trinh Cầu Ngang</t>
  </si>
  <si>
    <t>0378304189</t>
  </si>
  <si>
    <t>Huyện Cầu Ngang</t>
  </si>
  <si>
    <t>Xã Long Sơn</t>
  </si>
  <si>
    <t>QL. 53, Xã Thuận Hòa, Cầu Ngang District, Trà Vinh Province, Vietnam</t>
  </si>
  <si>
    <t>Xã Hiệp Mỹ</t>
  </si>
  <si>
    <t>DTM-08261</t>
  </si>
  <si>
    <t>0907989835</t>
  </si>
  <si>
    <t>Anh Nhờ</t>
  </si>
  <si>
    <t>Phường 4</t>
  </si>
  <si>
    <t>Phường Long Đức</t>
  </si>
  <si>
    <t>001dc00000zC0SXAA0</t>
  </si>
  <si>
    <t>DTM-08259</t>
  </si>
  <si>
    <t>Sa Quang</t>
  </si>
  <si>
    <t>+840933784813</t>
  </si>
  <si>
    <t>Xã Phương Thạnh, Càng Long District, Trà Vinh Province, Vietnam</t>
  </si>
  <si>
    <t>001dc00000yosVhAAI</t>
  </si>
  <si>
    <t>DTM-08258</t>
  </si>
  <si>
    <t>Chị Phượng ( Lợi Trà Vinh )</t>
  </si>
  <si>
    <t>0933731099</t>
  </si>
  <si>
    <t>Xã Hòa Lợi</t>
  </si>
  <si>
    <t>QL. 53, Xã Hòa Lợi, Châu Thành District, Trà Vinh Province, Vietnam</t>
  </si>
  <si>
    <t>Xã Hưng Mỹ</t>
  </si>
  <si>
    <t>001dc00000yVDT3AAO</t>
  </si>
  <si>
    <t>DTM-08256</t>
  </si>
  <si>
    <t>Chị Loan Trà Vinh</t>
  </si>
  <si>
    <t>0342976020</t>
  </si>
  <si>
    <t>Xã Huyền Hội</t>
  </si>
  <si>
    <t>ĐT. 911, Xã Huyền Hội, Càng Long District, Trà Vinh Province, Vietnam</t>
  </si>
  <si>
    <t>Xã Tân An</t>
  </si>
  <si>
    <t>001dc00000yUv4jAAC</t>
  </si>
  <si>
    <t>DTM-08255</t>
  </si>
  <si>
    <t>Tiến Hạnh Trà Vinh</t>
  </si>
  <si>
    <t>0886155507</t>
  </si>
  <si>
    <t>001dc00000yUTBhAAO</t>
  </si>
  <si>
    <t>DTM-08254</t>
  </si>
  <si>
    <t>Anh Vũ Cầu Kè</t>
  </si>
  <si>
    <t>+840394548189</t>
  </si>
  <si>
    <t>Huyện Cầu Kè</t>
  </si>
  <si>
    <t>ĐT. 911, Xã Thạnh Phú, Cầu Kè District, Trà Vinh Province, Vietnam</t>
  </si>
  <si>
    <t>Xã Tam Ngãi</t>
  </si>
  <si>
    <t>DTM-08253</t>
  </si>
  <si>
    <t>Ncc Hùng Anh (Huế)</t>
  </si>
  <si>
    <t>0844413789</t>
  </si>
  <si>
    <t>Hùng</t>
  </si>
  <si>
    <t>Huyện Phong Điền</t>
  </si>
  <si>
    <t>Thị trấn Phong Điền</t>
  </si>
  <si>
    <t>Đường Ngô Thế Vinh, Thủy Châu, Hương Thủy, Thừa Thiên Huế Province, Vietnam</t>
  </si>
  <si>
    <t>Xã Phong Điền</t>
  </si>
  <si>
    <t>001dc00000y6AIHAA2</t>
  </si>
  <si>
    <t>DTM-08252</t>
  </si>
  <si>
    <t>Anh Nhẫn Bến Tre</t>
  </si>
  <si>
    <t>0985997452</t>
  </si>
  <si>
    <t>Anh Nhẫn</t>
  </si>
  <si>
    <t>Huyện Mỏ Cày Nam</t>
  </si>
  <si>
    <t>Xã Thành Thới A</t>
  </si>
  <si>
    <t>QL. 60, Xã Thành Thới A, Mỏ Cày Nam District, Bến Tre Province, Vietnam</t>
  </si>
  <si>
    <t>Xã Thành Thới</t>
  </si>
  <si>
    <t>001dc00000xkOYQAA2</t>
  </si>
  <si>
    <t>DTM-08249</t>
  </si>
  <si>
    <t>Anh Khải Quận 8</t>
  </si>
  <si>
    <t>0918288660</t>
  </si>
  <si>
    <t>A. Khải</t>
  </si>
  <si>
    <t>Phường 15</t>
  </si>
  <si>
    <t>Hẻm 370 Bến Bình Đông, Phường 15, District 8, Ho Chi Minh City, 72900, Vietnam</t>
  </si>
  <si>
    <t>001dc00000wDmGjAAK</t>
  </si>
  <si>
    <t>DTM-08233</t>
  </si>
  <si>
    <t>Anh Nông Thới Lai</t>
  </si>
  <si>
    <t>0919362630</t>
  </si>
  <si>
    <t>Anh Nông</t>
  </si>
  <si>
    <t>Huyện Thới Lai</t>
  </si>
  <si>
    <t>Xã Đông Bình</t>
  </si>
  <si>
    <t>ĐT. 922E, Xã Đông Bình, Thới Lai District, Cần Thơ, Vietnam</t>
  </si>
  <si>
    <t>Xã Đông Thuận</t>
  </si>
  <si>
    <t>001dc00000wDQkrAAG</t>
  </si>
  <si>
    <t>DTM-08232</t>
  </si>
  <si>
    <t>Anh Nam Cầu Ngang</t>
  </si>
  <si>
    <t>0981441398</t>
  </si>
  <si>
    <t>Xã Mỹ Hòa</t>
  </si>
  <si>
    <t>QL.53, Xã Mỹ Hòa, Cầu Ngang District, Trà Vinh Province, Vietnam</t>
  </si>
  <si>
    <t>Xã Cầu Ngang</t>
  </si>
  <si>
    <t>DTM-08231</t>
  </si>
  <si>
    <t>0936981988</t>
  </si>
  <si>
    <t>nh Đức</t>
  </si>
  <si>
    <t>Huyện Vị Thuỷ</t>
  </si>
  <si>
    <t>Thị trấn Nàng Mau</t>
  </si>
  <si>
    <t>Xã Vị Thủy</t>
  </si>
  <si>
    <t>001dc00000vWS5BAAW</t>
  </si>
  <si>
    <t>DTM-08229</t>
  </si>
  <si>
    <t>Hoa Đạt - Vt - Q8</t>
  </si>
  <si>
    <t>0919683060</t>
  </si>
  <si>
    <t>Phường 09</t>
  </si>
  <si>
    <t>Hẻm 5B Đường Võ Trứ, Ward 9, District 8, Ho Chi Minh City, 73009, Vietnam</t>
  </si>
  <si>
    <t>Phường Hưng Phú</t>
  </si>
  <si>
    <t>001dc00000utMXWAA2</t>
  </si>
  <si>
    <t>DTM-08227</t>
  </si>
  <si>
    <t>Văn Phòng Duy Tân</t>
  </si>
  <si>
    <t>02836203388</t>
  </si>
  <si>
    <t>VP VVK</t>
  </si>
  <si>
    <t>115, Đường số 1A, An Lac Ward, Binh Tan District, Ho Chi Minh City, 73118, Vietnam</t>
  </si>
  <si>
    <t>DTM-08226</t>
  </si>
  <si>
    <t>0829661196</t>
  </si>
  <si>
    <t>001dc00000uDAcQAAW</t>
  </si>
  <si>
    <t>DTM-08224</t>
  </si>
  <si>
    <t>0988930002</t>
  </si>
  <si>
    <t>Thúy anh</t>
  </si>
  <si>
    <t>Xã An Ninh</t>
  </si>
  <si>
    <t>Nam Kỳ Khởi Nghĩa, Phường 7, Xã An Ninh, Châu Thành District, Sóc Trăng Province, 96113, Vietnam</t>
  </si>
  <si>
    <t>DTM-08222</t>
  </si>
  <si>
    <t>Ncc Mẫn</t>
  </si>
  <si>
    <t>0833354051</t>
  </si>
  <si>
    <t>001dc00000tbQjpAAE</t>
  </si>
  <si>
    <t>DTM-08221</t>
  </si>
  <si>
    <t>Anh Luận Trà Vinh</t>
  </si>
  <si>
    <t>0818562151</t>
  </si>
  <si>
    <t>Anh Luận</t>
  </si>
  <si>
    <t>Xã Nguyệt Hóa</t>
  </si>
  <si>
    <t>National Route 53, Xã Nguyệt Hóa, Châu Thành District, Trà Vinh Province, Vietnam</t>
  </si>
  <si>
    <t>Phường Nguyệt Hóa</t>
  </si>
  <si>
    <t>DTM-08220</t>
  </si>
  <si>
    <t>091 8918463</t>
  </si>
  <si>
    <t>Thị xã Duyên Hải</t>
  </si>
  <si>
    <t>Phường 2</t>
  </si>
  <si>
    <t>Phường 2, Duyên Hải, Trà Vinh Province, Vietnam</t>
  </si>
  <si>
    <t>Phường Trường Long Hòa</t>
  </si>
  <si>
    <t>DTM-08219</t>
  </si>
  <si>
    <t>Ncc Kim Tiền</t>
  </si>
  <si>
    <t>0901089996</t>
  </si>
  <si>
    <t>Phường Lê Bình</t>
  </si>
  <si>
    <t>001dc00000tSaaLAAS</t>
  </si>
  <si>
    <t>DTM-08218</t>
  </si>
  <si>
    <t>Chú Ba Sự</t>
  </si>
  <si>
    <t>0989970614</t>
  </si>
  <si>
    <t>Anh Sự</t>
  </si>
  <si>
    <t>Xã Cư M'Lan</t>
  </si>
  <si>
    <t>Ea Súp, Ea Súp District, Vietnam</t>
  </si>
  <si>
    <t>Xã Ea Súp</t>
  </si>
  <si>
    <t>001dc00000tSQSvAAO</t>
  </si>
  <si>
    <t>DTM-08217</t>
  </si>
  <si>
    <t>Tuyên Tiến</t>
  </si>
  <si>
    <t>0985533877</t>
  </si>
  <si>
    <t>Thị trấn Ea Súp</t>
  </si>
  <si>
    <t>Ea Súp, Ea Súp District, 63700, Vietnam</t>
  </si>
  <si>
    <t>DTM-08216</t>
  </si>
  <si>
    <t>0938650596</t>
  </si>
  <si>
    <t>QL. 53, Phường 2, Xã Long Toàn, Duyên Hải, Trà Vinh Province, Vietnam</t>
  </si>
  <si>
    <t>001dc00000tRQV0AAO</t>
  </si>
  <si>
    <t>DTM-08215</t>
  </si>
  <si>
    <t>Cô 5 Cua</t>
  </si>
  <si>
    <t>096 9717886</t>
  </si>
  <si>
    <t>Cô 5</t>
  </si>
  <si>
    <t>Xã Hiệp Mỹ Tây</t>
  </si>
  <si>
    <t>QL. 53, Xã Hiệp Mỹ Tây, Cầu Ngang District, Trà Vinh Province, Vietnam</t>
  </si>
  <si>
    <t>DTM-08212</t>
  </si>
  <si>
    <t>0707979492</t>
  </si>
  <si>
    <t>Phường Trà Vinh</t>
  </si>
  <si>
    <t>DTM-08211</t>
  </si>
  <si>
    <t>0949723239</t>
  </si>
  <si>
    <t>Xã An Quy</t>
  </si>
  <si>
    <t>Quốc lộ 57, Xã An Qui, Tỉnh Vĩnh Long, Việt Nam</t>
  </si>
  <si>
    <t>001dc00000sswJIAAY</t>
  </si>
  <si>
    <t>DTM-08045</t>
  </si>
  <si>
    <t>Anh Lực ( Vựa 2 Anh Hiền )</t>
  </si>
  <si>
    <t>0965439264</t>
  </si>
  <si>
    <t>National Route 53, Xã Bình Phú, Càng Long District, Trà Vinh Province, Vietnam</t>
  </si>
  <si>
    <t>DTM-08044</t>
  </si>
  <si>
    <t>0869678481</t>
  </si>
  <si>
    <t>Huyện Lấp Vò</t>
  </si>
  <si>
    <t>Thị trấn Lấp Vò</t>
  </si>
  <si>
    <t>Nhà Lá lấp vò, Đường 3 Tháng 2, Lap Vo, Lap Vo District, Đồng Tháp Province, Vietnam</t>
  </si>
  <si>
    <t>Xã Lấp Vò</t>
  </si>
  <si>
    <t>001dc00000sZmsHAAS</t>
  </si>
  <si>
    <t>DTM-08043</t>
  </si>
  <si>
    <t>Quyên Tuấn</t>
  </si>
  <si>
    <t>0982467575</t>
  </si>
  <si>
    <t>Thành phố Buôn Ma Thuột</t>
  </si>
  <si>
    <t>Phường Thành Nhất</t>
  </si>
  <si>
    <t>Nguyễn Thị Định, Phường Thành Nhất, Buôn Ma Thuột, 63107, Vietnam</t>
  </si>
  <si>
    <t>29/05/2026</t>
  </si>
  <si>
    <t>DTM-08042</t>
  </si>
  <si>
    <t>0939733449</t>
  </si>
  <si>
    <t>Xã Đa Lộc</t>
  </si>
  <si>
    <t>Quốc lộ 54, Châu Thành, Xã Châu Thành, Tỉnh Vĩnh Long, Việt Nam</t>
  </si>
  <si>
    <t>001dc00000sVKWQAA4</t>
  </si>
  <si>
    <t>DTM-08041</t>
  </si>
  <si>
    <t>Anh Thành Hoà Lợi</t>
  </si>
  <si>
    <t>0973962552</t>
  </si>
  <si>
    <t>DTM-08040</t>
  </si>
  <si>
    <t>Thanh An - Ka</t>
  </si>
  <si>
    <t>0396071326</t>
  </si>
  <si>
    <t>Đường Lê Đình Chi, Xã Lê Minh Xuân, Bình Chánh District, Ho Chi Minh City, Vietnam</t>
  </si>
  <si>
    <t>DTM-08038</t>
  </si>
  <si>
    <t>Ncc Đinh Phong</t>
  </si>
  <si>
    <t>0708161116</t>
  </si>
  <si>
    <t>Phong</t>
  </si>
  <si>
    <t>Xã Bình Phục</t>
  </si>
  <si>
    <t>Thăng Bình District, Quảng Nam Province, Vietnam</t>
  </si>
  <si>
    <t>Xã Thăng Bình</t>
  </si>
  <si>
    <t>001dc00000s8TH3AAM</t>
  </si>
  <si>
    <t>DTM-08037</t>
  </si>
  <si>
    <t>Anh Công Trà Vinh</t>
  </si>
  <si>
    <t>0704729900</t>
  </si>
  <si>
    <t>QL. 60, Phường 8, Trà Vinh, Trà Vinh Province, Vietnam</t>
  </si>
  <si>
    <t>001dc00000s7RXSAA2</t>
  </si>
  <si>
    <t>DTM-08036</t>
  </si>
  <si>
    <t>Ngọc Giàu</t>
  </si>
  <si>
    <t>0982401147</t>
  </si>
  <si>
    <t>Anh Đen</t>
  </si>
  <si>
    <t>DTM-08035</t>
  </si>
  <si>
    <t>0795409360</t>
  </si>
  <si>
    <t>Huyện Giồng Trôm</t>
  </si>
  <si>
    <t>Thị trấn Giồng Trôm</t>
  </si>
  <si>
    <t>Xã Giồng Trôm</t>
  </si>
  <si>
    <t>DTM-08034</t>
  </si>
  <si>
    <t>0949949699</t>
  </si>
  <si>
    <t>Anh Tác</t>
  </si>
  <si>
    <t>Nguyễn Văn Lang, Xã Tân Thành, Cà Mau, Cà Mau Province, Vietnam</t>
  </si>
  <si>
    <t>DTM-08018</t>
  </si>
  <si>
    <t>Anh Hải - Định Quán Pet Xá</t>
  </si>
  <si>
    <t>0979339253</t>
  </si>
  <si>
    <t>Huyện Định Quán</t>
  </si>
  <si>
    <t>Xã Suối Nho</t>
  </si>
  <si>
    <t>Đường tỉnh 763, Chợ, Xã Xuân Bắc, Tỉnh Đồng Nai, Việt Nam</t>
  </si>
  <si>
    <t>001dc00000qIjqMAAS</t>
  </si>
  <si>
    <t>DTM-08016</t>
  </si>
  <si>
    <t>038 5474049</t>
  </si>
  <si>
    <t>001dc00000qImzVAAS</t>
  </si>
  <si>
    <t>DTM-08015</t>
  </si>
  <si>
    <t>Anh Thái Đa Lộc</t>
  </si>
  <si>
    <t>+0975222820</t>
  </si>
  <si>
    <t>Quốc lộ 54, Xã Mỹ Chánh, Châu Thành District, Trà Vinh Province, Vietnam</t>
  </si>
  <si>
    <t>001dc00000pwiBNAAY</t>
  </si>
  <si>
    <t>DTM-08014</t>
  </si>
  <si>
    <t>Anh Lợi Trà Vinh</t>
  </si>
  <si>
    <t>+0974944114</t>
  </si>
  <si>
    <t>Nguyễn Đáng, Phường 7, Trà Vinh, Trà Vinh Province, Vietnam</t>
  </si>
  <si>
    <t>001dc00000pva1OAAQ</t>
  </si>
  <si>
    <t>DTM-08013</t>
  </si>
  <si>
    <t>Anh Hiền - Càng Long</t>
  </si>
  <si>
    <t>0917245771</t>
  </si>
  <si>
    <t>Thị trấn Càng Long</t>
  </si>
  <si>
    <t>ĐT. 915B, Xã Đại Phước, Càng Long District, Trà Vinh Province, Vietnam</t>
  </si>
  <si>
    <t>Xã Càng Long</t>
  </si>
  <si>
    <t>001dc00000psTpMAAU</t>
  </si>
  <si>
    <t>DTM-08012</t>
  </si>
  <si>
    <t>Gia Hào Phú Quốc</t>
  </si>
  <si>
    <t>0913820198</t>
  </si>
  <si>
    <t>La Paloma, Đường tỉnh 975B, Xã Cửa Dương, Phú Quốc, Kiên Giang Province, 92500, Vietnam</t>
  </si>
  <si>
    <t>001dc00000paAEnAAM</t>
  </si>
  <si>
    <t>DTM-08009</t>
  </si>
  <si>
    <t>Chú Thịnh</t>
  </si>
  <si>
    <t>0978476132</t>
  </si>
  <si>
    <t>Huyện Đông Hải</t>
  </si>
  <si>
    <t>Xã Điền Hải</t>
  </si>
  <si>
    <t>Tuyến Ven Biển, Xã Long Điền Tây, Đông Hải District, Bạc Liêu Province, Vietnam</t>
  </si>
  <si>
    <t>Xã Long Điền</t>
  </si>
  <si>
    <t>001dc00000pa2fRAAQ</t>
  </si>
  <si>
    <t>DTM-08008</t>
  </si>
  <si>
    <t>Anh Chung Cần Đước</t>
  </si>
  <si>
    <t>0935505256</t>
  </si>
  <si>
    <t>Huyện Cần Đước</t>
  </si>
  <si>
    <t>Xã Long Cang</t>
  </si>
  <si>
    <t>Long Son, Cần Đước District, Long An Province, Vietnam</t>
  </si>
  <si>
    <t>001dc00000pYFVXAA4</t>
  </si>
  <si>
    <t>DTM-08007</t>
  </si>
  <si>
    <t>0367581342</t>
  </si>
  <si>
    <t>Phương</t>
  </si>
  <si>
    <t>Huyện Krông A Na</t>
  </si>
  <si>
    <t>Xã Quảng Điền</t>
  </si>
  <si>
    <t>Krông Ana District, Đắk Lắk Province, Vietnam</t>
  </si>
  <si>
    <t>Xã Krông Ana</t>
  </si>
  <si>
    <t>001dc00000pY9ZlAAK</t>
  </si>
  <si>
    <t>DTM-08006</t>
  </si>
  <si>
    <t>Anh Lực Phú Quốc</t>
  </si>
  <si>
    <t>0961436337</t>
  </si>
  <si>
    <t>Phường An Thới</t>
  </si>
  <si>
    <t>Trần Hưng Đạo, Phường An Thới, Phú Quốc, Kiên Giang Province, Vietnam</t>
  </si>
  <si>
    <t>001dc00000pY1kHAAS</t>
  </si>
  <si>
    <t>DTM-08005</t>
  </si>
  <si>
    <t>Chú Đông</t>
  </si>
  <si>
    <t>0947111944</t>
  </si>
  <si>
    <t>Phường An Thới, Phú Quốc, Kiên Giang Province, Vietnam</t>
  </si>
  <si>
    <t>001dc00000pX3TEAA0</t>
  </si>
  <si>
    <t>DTM-08004</t>
  </si>
  <si>
    <t>Mai Lăk</t>
  </si>
  <si>
    <t>0944380015</t>
  </si>
  <si>
    <t>Em Mai</t>
  </si>
  <si>
    <t>Huyện Lắk</t>
  </si>
  <si>
    <t>Xã Đắk Liêng</t>
  </si>
  <si>
    <t>Liên Sơn, Lắk District, Vietnam</t>
  </si>
  <si>
    <t>001dc00000pWqpLAAS</t>
  </si>
  <si>
    <t>DTM-08003</t>
  </si>
  <si>
    <t>0984614522</t>
  </si>
  <si>
    <t>Huyện Diên Khánh</t>
  </si>
  <si>
    <t>Xã Diên Hòa</t>
  </si>
  <si>
    <t>Quốc lộ 27C, Diên Khánh District, Khánh Hòa Province, Vietnam</t>
  </si>
  <si>
    <t>Xã Diên Lạc</t>
  </si>
  <si>
    <t>001dc00000pX5d6AAC</t>
  </si>
  <si>
    <t>DTM-08002</t>
  </si>
  <si>
    <t>Tuyền</t>
  </si>
  <si>
    <t>0913277707</t>
  </si>
  <si>
    <t>Xã Long Điền Đông</t>
  </si>
  <si>
    <t>ĐT. 980, Xã Long Điền, Đông Hải District, Bạc Liêu Province, Vietnam</t>
  </si>
  <si>
    <t>Xã Đông Hải</t>
  </si>
  <si>
    <t>001dc00000pWvi2AAC</t>
  </si>
  <si>
    <t>DTM-08001</t>
  </si>
  <si>
    <t>Thanh Kim Châu</t>
  </si>
  <si>
    <t>0952938163</t>
  </si>
  <si>
    <t>Em Thanh</t>
  </si>
  <si>
    <t>Huyện Cư Kuin</t>
  </si>
  <si>
    <t>Xã Ea BHốk</t>
  </si>
  <si>
    <t>Quốc lộ 27, Kim Châu, Dray Bhăng, Cư Kuin District, Đắk Lắk Province, 02623, Vietnam</t>
  </si>
  <si>
    <t>Xã Dray Bhăng</t>
  </si>
  <si>
    <t>DTM-08000</t>
  </si>
  <si>
    <t>0935745028</t>
  </si>
  <si>
    <t>Quận Kiến An</t>
  </si>
  <si>
    <t>Phường Lãm Hà</t>
  </si>
  <si>
    <t>Phường Kiến An</t>
  </si>
  <si>
    <t>001dc00000pVewfAAC</t>
  </si>
  <si>
    <t>DTM-07999</t>
  </si>
  <si>
    <t>Ngọc Thùy</t>
  </si>
  <si>
    <t>0941885139</t>
  </si>
  <si>
    <t>Phường Dương Đông</t>
  </si>
  <si>
    <t>Xã Dương Tơ, Phú Quốc, Kiên Giang Province, 92500, Vietnam</t>
  </si>
  <si>
    <t>001dc00000pAqETAA0</t>
  </si>
  <si>
    <t>DTM-07998</t>
  </si>
  <si>
    <t>Nam Tuyết</t>
  </si>
  <si>
    <t>0346998907</t>
  </si>
  <si>
    <t>Cách Mạng Tháng Tám, Phường Dương Đông, Phú Quốc, Kiên Giang Province, 92500, Vietnam</t>
  </si>
  <si>
    <t>001dc00000pAECRAA4</t>
  </si>
  <si>
    <t>DTM-07996</t>
  </si>
  <si>
    <t>Anh Sử</t>
  </si>
  <si>
    <t>0947684647</t>
  </si>
  <si>
    <t>Thị xã Giá Rai</t>
  </si>
  <si>
    <t>Quốc lộ 1, Xã Tân Phong, Giá Rai, Bạc Liêu Province, Vietnam</t>
  </si>
  <si>
    <t>Xã Phong Thạnh</t>
  </si>
  <si>
    <t>DTM-07995</t>
  </si>
  <si>
    <t>0833262551</t>
  </si>
  <si>
    <t>Lý Thường Kiệt, Phường 6, Xã Định Bình, Cà Mau, Cà Mau Province, Vietnam</t>
  </si>
  <si>
    <t>DTM-07994</t>
  </si>
  <si>
    <t>0784823757</t>
  </si>
  <si>
    <t>Phường Dương Đông, Phú Quốc, Kiên Giang Province, 92500, Vietnam</t>
  </si>
  <si>
    <t>Xã Long Hồ</t>
  </si>
  <si>
    <t>DTM-07991</t>
  </si>
  <si>
    <t>0368981134</t>
  </si>
  <si>
    <t>Xã Song Thuận</t>
  </si>
  <si>
    <t>Xã Kim Sơn</t>
  </si>
  <si>
    <t>001dc00000oWJqkAAG</t>
  </si>
  <si>
    <t>DTM-07990</t>
  </si>
  <si>
    <t>Anh Linh Bến Lức</t>
  </si>
  <si>
    <t>0972469933</t>
  </si>
  <si>
    <t>Thị trấn Bến Lức</t>
  </si>
  <si>
    <t>Nguyễn Trung Trực, Bến Lức, Bến Lức District, Long An Province, 85000, Vietnam</t>
  </si>
  <si>
    <t>Xã Bến Lức</t>
  </si>
  <si>
    <t>001dc00000oWGhZAAW</t>
  </si>
  <si>
    <t>DTM-07989</t>
  </si>
  <si>
    <t>Anh Quân ( Lái Ko Biết Kho )</t>
  </si>
  <si>
    <t>0945886030</t>
  </si>
  <si>
    <t>001dc00000oVUl5AAG</t>
  </si>
  <si>
    <t>DTM-07988</t>
  </si>
  <si>
    <t>Anh Phương - Cần Đước</t>
  </si>
  <si>
    <t>0357742169</t>
  </si>
  <si>
    <t>ĐT. 830, Xã Long Định, Cần Đước District, Long An Province, 85000, Vietnam</t>
  </si>
  <si>
    <t>001dc00000oUoFaAAK</t>
  </si>
  <si>
    <t>DTM-07987</t>
  </si>
  <si>
    <t>Chị Tú - Cần Đước</t>
  </si>
  <si>
    <t>0326091647</t>
  </si>
  <si>
    <t>Nguyễn Trung Trực, Xã Long Định, Cần Đước District, Long An Province, 85000, Vietnam</t>
  </si>
  <si>
    <t>DTM-07986</t>
  </si>
  <si>
    <t>0835524595</t>
  </si>
  <si>
    <t>Huyện Hoà Bình</t>
  </si>
  <si>
    <t>Xã Vĩnh Mỹ B</t>
  </si>
  <si>
    <t>Quốc lộ 1, Xã Vĩnh Mỹ B, Hòa Bình District, Bạc Liêu Province, Vietnam</t>
  </si>
  <si>
    <t>Xã Vĩnh Mỹ</t>
  </si>
  <si>
    <t>001dc00000oG0IdAAK</t>
  </si>
  <si>
    <t>DTM-07985</t>
  </si>
  <si>
    <t>Tỷ</t>
  </si>
  <si>
    <t>0958114030</t>
  </si>
  <si>
    <t>Thị trấn Hòa Bình</t>
  </si>
  <si>
    <t>Lê Thị Riêng, Hòa Bình, Hòa Bình District, Bạc Liêu Province, Vietnam</t>
  </si>
  <si>
    <t>Xã Hòa Bình</t>
  </si>
  <si>
    <t>001dc00000oEwP7AAK</t>
  </si>
  <si>
    <t>DTM-07984</t>
  </si>
  <si>
    <t>Tú Giàu</t>
  </si>
  <si>
    <t>0914314723</t>
  </si>
  <si>
    <t>Hòa Bình, Hòa Bình District, Bạc Liêu Province, Vietnam</t>
  </si>
  <si>
    <t>DTM-07983</t>
  </si>
  <si>
    <t>Anh Bá Dũng - Lvk</t>
  </si>
  <si>
    <t>0935026068</t>
  </si>
  <si>
    <t>001dc00000oCfDvAAK</t>
  </si>
  <si>
    <t>DTM-07981</t>
  </si>
  <si>
    <t>Anh Thít - Bến Lức</t>
  </si>
  <si>
    <t>086 6219096</t>
  </si>
  <si>
    <t>Xã Thạnh Đức</t>
  </si>
  <si>
    <t>ĐT. 816, Xã Thạnh Đức, Bến Lức District, Long An Province, 85000, Vietnam</t>
  </si>
  <si>
    <t>Xã Bình Đức</t>
  </si>
  <si>
    <t>DTM-07979</t>
  </si>
  <si>
    <t>0907205266</t>
  </si>
  <si>
    <t>DTM-07978</t>
  </si>
  <si>
    <t>Công Ty Tnhh Bùi Gia Plastics</t>
  </si>
  <si>
    <t>0962686839</t>
  </si>
  <si>
    <t>Huyện Hàm Thuận Bắc</t>
  </si>
  <si>
    <t>Xã Hàm Liêm</t>
  </si>
  <si>
    <t>Xã Hàm Liêm, Hàm Thuận Bắc District, Bình Thuận Province, Vietnam</t>
  </si>
  <si>
    <t>001dc00000nYbiTAAS</t>
  </si>
  <si>
    <t>DTM-07974</t>
  </si>
  <si>
    <t>A Vũ Phước Long</t>
  </si>
  <si>
    <t>0942657548</t>
  </si>
  <si>
    <t>Xã Vĩnh Thanh</t>
  </si>
  <si>
    <t>Phước Long, Phước Long District, Bạc Liêu Province, Vietnam</t>
  </si>
  <si>
    <t>001dc00000nY3bxAAC</t>
  </si>
  <si>
    <t>DTM-07973</t>
  </si>
  <si>
    <t>0839290414</t>
  </si>
  <si>
    <t>Huyện Hồng Dân</t>
  </si>
  <si>
    <t>Xã Lộc Ninh</t>
  </si>
  <si>
    <t>ĐT. 978, Xã Lộc Ninh, Hồng Dân District, Bạc Liêu Province, Vietnam</t>
  </si>
  <si>
    <t>Xã Hồng Dân</t>
  </si>
  <si>
    <t>001dc00000nX2GXAA0</t>
  </si>
  <si>
    <t>DTM-07972</t>
  </si>
  <si>
    <t>Triệu Phát</t>
  </si>
  <si>
    <t>0389390693</t>
  </si>
  <si>
    <t>Xã Ngọc Chúc</t>
  </si>
  <si>
    <t>ĐT. 963, Ngọc Thạnh, Xã Ngọc Chúc, Giồng Riềng District, Kiên Giang Province, Vietnam</t>
  </si>
  <si>
    <t>DTM-07971</t>
  </si>
  <si>
    <t>0983278954</t>
  </si>
  <si>
    <t>Huyện Châu Phú</t>
  </si>
  <si>
    <t>Thị trấn Vĩnh Thạnh Trung</t>
  </si>
  <si>
    <t>Xã Vĩnh Thạnh Trung</t>
  </si>
  <si>
    <t>001dc00000nVvSQAA0</t>
  </si>
  <si>
    <t>DTM-07970</t>
  </si>
  <si>
    <t>Quỳnh Khang</t>
  </si>
  <si>
    <t>0346763281</t>
  </si>
  <si>
    <t>Chị Quỳnh</t>
  </si>
  <si>
    <t>Huyện Kông Chro</t>
  </si>
  <si>
    <t>Thị trấn Kông Chro</t>
  </si>
  <si>
    <t>Đường Nguyễn Huệ, Kông Chro, Kông Chro District, Gia Lai Province, Vietnam</t>
  </si>
  <si>
    <t>Xã Kông Chro</t>
  </si>
  <si>
    <t>001dc00000nWDQvAAO</t>
  </si>
  <si>
    <t>DTM-07969</t>
  </si>
  <si>
    <t>Chị Huyền - Bến Lức</t>
  </si>
  <si>
    <t>0984681657</t>
  </si>
  <si>
    <t>Xã Tân Bửu</t>
  </si>
  <si>
    <t>Nguyễn Hữu Trí, Xã Tân Bửu, Bến Lức District, Long An Province, 85000, Vietnam</t>
  </si>
  <si>
    <t>001dc00000nV4WBAA0</t>
  </si>
  <si>
    <t>DTM-07967</t>
  </si>
  <si>
    <t>Anh Dư</t>
  </si>
  <si>
    <t>034</t>
  </si>
  <si>
    <t>Thị xã An Khê</t>
  </si>
  <si>
    <t>Phường An Bình</t>
  </si>
  <si>
    <t>An Khê, Gia Lai Province, Vietnam</t>
  </si>
  <si>
    <t>001dc00000nVLFGAA4</t>
  </si>
  <si>
    <t>DTM-07966</t>
  </si>
  <si>
    <t>03</t>
  </si>
  <si>
    <t>001dc00000nV4KvAAK</t>
  </si>
  <si>
    <t>DTM-07965</t>
  </si>
  <si>
    <t>0373423978</t>
  </si>
  <si>
    <t>001dc00000nVRirAAG</t>
  </si>
  <si>
    <t>DTM-07964</t>
  </si>
  <si>
    <t>0979264727</t>
  </si>
  <si>
    <t>001dc00000nUahmAAC</t>
  </si>
  <si>
    <t>DTM-07963</t>
  </si>
  <si>
    <t>02</t>
  </si>
  <si>
    <t>Phường An Phước</t>
  </si>
  <si>
    <t>Đường Ya Đố, An Khê, Gia Lai Province, Vietnam</t>
  </si>
  <si>
    <t>Phường An Khê</t>
  </si>
  <si>
    <t>001dc00000nUEEEAA4</t>
  </si>
  <si>
    <t>DTM-07962</t>
  </si>
  <si>
    <t>Nga Dương</t>
  </si>
  <si>
    <t>0966373552</t>
  </si>
  <si>
    <t>Huyện Đức Cơ</t>
  </si>
  <si>
    <t>Xã Ia Nan</t>
  </si>
  <si>
    <t>Quốc lộ 19, Mook Đen, Đức Cơ District, Gia Lai Province, Vietnam</t>
  </si>
  <si>
    <t>001dc00000nUQIbAAO</t>
  </si>
  <si>
    <t>DTM-07959</t>
  </si>
  <si>
    <t>Huế Hợi</t>
  </si>
  <si>
    <t>0988732905</t>
  </si>
  <si>
    <t>Chị Huế</t>
  </si>
  <si>
    <t>Xã Ia Kriêng</t>
  </si>
  <si>
    <t>Quốc lộ 19, Chư Ty, Đức Cơ District, Gia Lai Province, Vietnam</t>
  </si>
  <si>
    <t>Xã Đức Cơ</t>
  </si>
  <si>
    <t>001dc00000nUCkHAAW</t>
  </si>
  <si>
    <t>DTM-07958</t>
  </si>
  <si>
    <t>A Chiến</t>
  </si>
  <si>
    <t>0332408124</t>
  </si>
  <si>
    <t>Chiến</t>
  </si>
  <si>
    <t>Xã Ia Din</t>
  </si>
  <si>
    <t>Đức Cơ District, Gia Lai Province, Vietnam</t>
  </si>
  <si>
    <t>Xã Ia Krêl</t>
  </si>
  <si>
    <t>DTM-07955</t>
  </si>
  <si>
    <t>0934189219</t>
  </si>
  <si>
    <t>Võ Văn Kiệt, Thị trấn Vĩnh Thuận, Vĩnh Thuận District, Kiên Giang Province, Vietnam</t>
  </si>
  <si>
    <t>001dc00000nTmbJAAS</t>
  </si>
  <si>
    <t>DTM-07954</t>
  </si>
  <si>
    <t>0987642234</t>
  </si>
  <si>
    <t>Nguyên</t>
  </si>
  <si>
    <t>Phường Chi Lăng</t>
  </si>
  <si>
    <t>Đường Võ Nguyên Giáp, Plei Nhao, Pleiku, Gia Lai Province, 61111, Vietnam</t>
  </si>
  <si>
    <t>Phường Hội Phú</t>
  </si>
  <si>
    <t>001dc00000nTiELAA0</t>
  </si>
  <si>
    <t>DTM-07953</t>
  </si>
  <si>
    <t>Anh Đẩu</t>
  </si>
  <si>
    <t>0355400526</t>
  </si>
  <si>
    <t>Xã Cửu An</t>
  </si>
  <si>
    <t>Đường Lê Thị Hồng Gấm, An Khê, Gia Lai Province, Vietnam</t>
  </si>
  <si>
    <t>001dc00000nSPFRAA4</t>
  </si>
  <si>
    <t>DTM-07952</t>
  </si>
  <si>
    <t>0975362049</t>
  </si>
  <si>
    <t>Huyện Đăk Pơ</t>
  </si>
  <si>
    <t>Quốc lộ 19, Tân Định, Đak Pơ District, Gia Lai Province, Vietnam</t>
  </si>
  <si>
    <t>001dc00000nT5PuAAK</t>
  </si>
  <si>
    <t>DTM-07951</t>
  </si>
  <si>
    <t>Thủy Ánh</t>
  </si>
  <si>
    <t>036782581</t>
  </si>
  <si>
    <t>Chị Thuy</t>
  </si>
  <si>
    <t>Xã Trà Đa</t>
  </si>
  <si>
    <t>Ngô Quyền, Pleiku, Gia Lai Province, 62000, Vietnam</t>
  </si>
  <si>
    <t>Phường Pleiku</t>
  </si>
  <si>
    <t>001dc00000nS5IIAA0</t>
  </si>
  <si>
    <t>DTM-07950</t>
  </si>
  <si>
    <t>Anh Bốn</t>
  </si>
  <si>
    <t>0949195337</t>
  </si>
  <si>
    <t>Pleiku, Gia Lai Province, 62000, Vietnam</t>
  </si>
  <si>
    <t>001dc00000nSdztAAC</t>
  </si>
  <si>
    <t>DTM-07949</t>
  </si>
  <si>
    <t>0364072749</t>
  </si>
  <si>
    <t>Huyện Mang Yang</t>
  </si>
  <si>
    <t>Xã Đak Ta Ley</t>
  </si>
  <si>
    <t>Quốc lộ 19, Kon Dơng, Mang Yang District, Gia Lai Province, Vietnam</t>
  </si>
  <si>
    <t>Xã Hra</t>
  </si>
  <si>
    <t>001dc00000nRy0fAAC</t>
  </si>
  <si>
    <t>DTM-07948</t>
  </si>
  <si>
    <t>0366111988</t>
  </si>
  <si>
    <t>Huyện Đăk Đoa</t>
  </si>
  <si>
    <t>Thị trấn Đăk Đoa</t>
  </si>
  <si>
    <t>Phan Đình Phùng, Đak Đoa, Đak Đoa District, Gia Lai Province, Vietnam</t>
  </si>
  <si>
    <t>Xã Đak Đoa</t>
  </si>
  <si>
    <t>DTM-07947</t>
  </si>
  <si>
    <t>0939292312</t>
  </si>
  <si>
    <t>ANH HẢI</t>
  </si>
  <si>
    <t>Phường Bạc Liêu</t>
  </si>
  <si>
    <t>001dc00000nAvdVAAS</t>
  </si>
  <si>
    <t>DTM-07946</t>
  </si>
  <si>
    <t>0973335089</t>
  </si>
  <si>
    <t>001dc00000nAoP7AAK</t>
  </si>
  <si>
    <t>DTM-07945</t>
  </si>
  <si>
    <t>0984926862</t>
  </si>
  <si>
    <t>Lý Thường Kiệt, Pleiku, Gia Lai Province, 62000, Vietnam</t>
  </si>
  <si>
    <t>001dc00000nA3lEAAS</t>
  </si>
  <si>
    <t>DTM-07944</t>
  </si>
  <si>
    <t>Nguyễn Chí Thanh, Pleiku, Gia Lai Province, 62000, Vietnam</t>
  </si>
  <si>
    <t>001dc00000nAaafAAC</t>
  </si>
  <si>
    <t>DTM-07943</t>
  </si>
  <si>
    <t>0989074136</t>
  </si>
  <si>
    <t>001dc00000n9etIAAQ</t>
  </si>
  <si>
    <t>DTM-07942</t>
  </si>
  <si>
    <t>0353483713</t>
  </si>
  <si>
    <t>Huyện Ia Pa</t>
  </si>
  <si>
    <t>Xã Ia Ma Rơn</t>
  </si>
  <si>
    <t>Xã Ia Pa</t>
  </si>
  <si>
    <t>001dc00000nA5TeAAK</t>
  </si>
  <si>
    <t>DTM-07941</t>
  </si>
  <si>
    <t>0774445392</t>
  </si>
  <si>
    <t>Ma Lin, Ia Pa District, Gia Lai Province, Vietnam</t>
  </si>
  <si>
    <t>001dc00000n9uErAAI</t>
  </si>
  <si>
    <t>DTM-07939</t>
  </si>
  <si>
    <t>Hùng Loan</t>
  </si>
  <si>
    <t>4567</t>
  </si>
  <si>
    <t>Đường Tôn Đức Thắng, Pleiku, Gia Lai Province, 60000, Vietnam</t>
  </si>
  <si>
    <t>001dc00000n9IXnAAM</t>
  </si>
  <si>
    <t>DTM-07938</t>
  </si>
  <si>
    <t>0982339190</t>
  </si>
  <si>
    <t>Hàn Thuyên, Pleiku, Gia Lai Province, 60000, Vietnam</t>
  </si>
  <si>
    <t>DTM-07937</t>
  </si>
  <si>
    <t>0974010799</t>
  </si>
  <si>
    <t>Huyện Krông Pa</t>
  </si>
  <si>
    <t>Xã Chư Rcăm</t>
  </si>
  <si>
    <t>National Route 25, Chư Đông 1, Krông Pa District, Gia Lai Province, Vietnam</t>
  </si>
  <si>
    <t>Xã Ia RSai</t>
  </si>
  <si>
    <t>001dc00000n8QQxAAM</t>
  </si>
  <si>
    <t>DTM-07936</t>
  </si>
  <si>
    <t>0369065932</t>
  </si>
  <si>
    <t>Anh A</t>
  </si>
  <si>
    <t>Huyện Chư Păh</t>
  </si>
  <si>
    <t>Thị trấn Phú Hòa</t>
  </si>
  <si>
    <t>Petrolimex, National Route 14 - HCM Highway, Phú Hòa, Chư Păh District, Gia Lai Province, 60000, Vietnam</t>
  </si>
  <si>
    <t>Xã Chư Păh</t>
  </si>
  <si>
    <t>001dc00000n8lyQAAQ</t>
  </si>
  <si>
    <t>DTM-07935</t>
  </si>
  <si>
    <t>Y Tế</t>
  </si>
  <si>
    <t>12345</t>
  </si>
  <si>
    <t>Bò</t>
  </si>
  <si>
    <t>National Route 14 - HCM Highway, Phú Hòa, Chư Păh District, Gia Lai Province, 60000, Vietnam</t>
  </si>
  <si>
    <t>001dc00000n8mknAAA</t>
  </si>
  <si>
    <t>DTM-07934</t>
  </si>
  <si>
    <t>Anh Châu</t>
  </si>
  <si>
    <t>01</t>
  </si>
  <si>
    <t>National Route 14 - HCM Highway, Pleiku, Gia Lai Province, 62000, Vietnam</t>
  </si>
  <si>
    <t>001dc00000n8ZVqAAM</t>
  </si>
  <si>
    <t>DTM-07933</t>
  </si>
  <si>
    <t>0327438712</t>
  </si>
  <si>
    <t>National Route 14 - HCM Highway, Hòa Phú, Chư Păh District, Gia Lai Province, Vietnam</t>
  </si>
  <si>
    <t>001dc00000n8c5VAAQ</t>
  </si>
  <si>
    <t>DTM-07932</t>
  </si>
  <si>
    <t>0869974064</t>
  </si>
  <si>
    <t>A</t>
  </si>
  <si>
    <t>001dc00000n8CrqAAE</t>
  </si>
  <si>
    <t>DTM-07931</t>
  </si>
  <si>
    <t>1</t>
  </si>
  <si>
    <t>Xã Ia Khươl</t>
  </si>
  <si>
    <t>La Khươi, Chư Păh District, Gia Lai Province, Vietnam</t>
  </si>
  <si>
    <t>001dc00000n8B5KAAU</t>
  </si>
  <si>
    <t>DTM-07930</t>
  </si>
  <si>
    <t>0858986771</t>
  </si>
  <si>
    <t>Chị  Thúy</t>
  </si>
  <si>
    <t>Xã Tân Phú</t>
  </si>
  <si>
    <t>An Dương Vương, Phường 7, Cà Mau, Cà Mau Province, Vietnam</t>
  </si>
  <si>
    <t>Xã Trí Phải</t>
  </si>
  <si>
    <t>001dc00000n6xxGAAQ</t>
  </si>
  <si>
    <t>DTM-07929</t>
  </si>
  <si>
    <t>Anh Hiếu  An Xuyên</t>
  </si>
  <si>
    <t>0913985176</t>
  </si>
  <si>
    <t>Phường Tân Xuyên, Cà Mau, Cà Mau Province, Vietnam</t>
  </si>
  <si>
    <t>001dc00000mqBQLAA2</t>
  </si>
  <si>
    <t>DTM-07928</t>
  </si>
  <si>
    <t>Diên</t>
  </si>
  <si>
    <t>0949767859</t>
  </si>
  <si>
    <t>Anh Duyên</t>
  </si>
  <si>
    <t>Huyện Ia Grai</t>
  </si>
  <si>
    <t>Xã Ia Dêr</t>
  </si>
  <si>
    <t>Ia Grai District, Gia Lai Province, 61111, Vietnam</t>
  </si>
  <si>
    <t>Xã Ia Hrung</t>
  </si>
  <si>
    <t>DTM-07926</t>
  </si>
  <si>
    <t>0814181234</t>
  </si>
  <si>
    <t>Nguyễn Tất Thành, Phường 8, Cà Mau, Cà Mau Province, Vietnam</t>
  </si>
  <si>
    <t>001dc00000moTBGAA2</t>
  </si>
  <si>
    <t>DTM-07925</t>
  </si>
  <si>
    <t>Cty Tnhh Tm Dv Kim Khí Bình Dương</t>
  </si>
  <si>
    <t>0961903158</t>
  </si>
  <si>
    <t>Mr Thưởng</t>
  </si>
  <si>
    <t>Thành phố Thuận An</t>
  </si>
  <si>
    <t>Phường An Phú, Thuận An, Bình Dương Province, 75209, Vietnam</t>
  </si>
  <si>
    <t>001dc00000mDWbAAAW</t>
  </si>
  <si>
    <t>DTM-07922</t>
  </si>
  <si>
    <t>A Đém Ngọc Hiển</t>
  </si>
  <si>
    <t>0946900422</t>
  </si>
  <si>
    <t>A Đém</t>
  </si>
  <si>
    <t>Huyện Ngọc Hiển</t>
  </si>
  <si>
    <t>Xã Tân Ân</t>
  </si>
  <si>
    <t>Đường Hồ Chí Minh, Rạch Gốc, Thị trấn Rạch Gốc, Ngọc Hiển District, Cà Mau Province, Vietnam</t>
  </si>
  <si>
    <t>Xã Phan Ngọc Hiển</t>
  </si>
  <si>
    <t>DTM-07921</t>
  </si>
  <si>
    <t>0373039014</t>
  </si>
  <si>
    <t>001dc00000mCTyhAAG</t>
  </si>
  <si>
    <t>DTM-07920</t>
  </si>
  <si>
    <t>Thọ Thương</t>
  </si>
  <si>
    <t>0973233923</t>
  </si>
  <si>
    <t>Phường Thành Nhất, Buôn Ma Thuột, 63107, Vietnam</t>
  </si>
  <si>
    <t>DTM-07917</t>
  </si>
  <si>
    <t>097 2830806</t>
  </si>
  <si>
    <t>Huyện Gò Công Tây</t>
  </si>
  <si>
    <t>Xã Bình Nhì</t>
  </si>
  <si>
    <t>Xã Đồng Sơn</t>
  </si>
  <si>
    <t>001dc00000lxA58AAE</t>
  </si>
  <si>
    <t>DTM-07914</t>
  </si>
  <si>
    <t>0972972367</t>
  </si>
  <si>
    <t>Thị xã Ngã Năm</t>
  </si>
  <si>
    <t>Quốc lộ Quản Lộ – Phụng Hiệp, Phường 2, Ngã Năm, Sóc Trăng Province, Vietnam</t>
  </si>
  <si>
    <t>Phường Vĩnh Châu</t>
  </si>
  <si>
    <t>001dc00000luRosAAE</t>
  </si>
  <si>
    <t>DTM-07913</t>
  </si>
  <si>
    <t>0982914905</t>
  </si>
  <si>
    <t>Huyện Chư Pưh</t>
  </si>
  <si>
    <t>Xã Ia Phang</t>
  </si>
  <si>
    <t>National Route 14 - HCM Highway, Nhơn Hòa, Chư Pưh District, Gia Lai Province, Vietnam</t>
  </si>
  <si>
    <t>Xã Chư Pưh</t>
  </si>
  <si>
    <t>DTM-07912</t>
  </si>
  <si>
    <t>0869689303</t>
  </si>
  <si>
    <t>Vũ Thế HIệp</t>
  </si>
  <si>
    <t>Huyện Trực Ninh</t>
  </si>
  <si>
    <t>Xã Trực Hùng</t>
  </si>
  <si>
    <t>Xã Ninh Cường</t>
  </si>
  <si>
    <t>001dc00000lu7uzAAA</t>
  </si>
  <si>
    <t>DTM-07911</t>
  </si>
  <si>
    <t>Chị Thao</t>
  </si>
  <si>
    <t>0353427847</t>
  </si>
  <si>
    <t>Huyện Chư Sê</t>
  </si>
  <si>
    <t>Thị trấn Chư Sê</t>
  </si>
  <si>
    <t>Đường Hùng Vương, Chư Sê, Chư Sê District, Gia Lai Province, Vietnam</t>
  </si>
  <si>
    <t>Xã Chư Sê</t>
  </si>
  <si>
    <t>001dc00000ltlKzAAI</t>
  </si>
  <si>
    <t>DTM-07910</t>
  </si>
  <si>
    <t>095093950</t>
  </si>
  <si>
    <t>Huyện Chư Prông</t>
  </si>
  <si>
    <t>Xã Ia Băng</t>
  </si>
  <si>
    <t>Fuel Station, National Route 14 - HCM Highway, Chư Sê District, Gia Lai Province, Vietnam</t>
  </si>
  <si>
    <t>Xã Ia Tôr</t>
  </si>
  <si>
    <t>DTM-07901</t>
  </si>
  <si>
    <t>0945772299</t>
  </si>
  <si>
    <t>Hải Thượng Lãn Ông, Phường 6, Cà Mau, Cà Mau Province, Vietnam</t>
  </si>
  <si>
    <t>001dc00000lZycXAAS</t>
  </si>
  <si>
    <t>DTM-07900</t>
  </si>
  <si>
    <t>0364282532</t>
  </si>
  <si>
    <t>Xã Đăk Yă</t>
  </si>
  <si>
    <t>Xã Mang Yang</t>
  </si>
  <si>
    <t>001dc00000lXxuJAAS</t>
  </si>
  <si>
    <t>DTM-07899</t>
  </si>
  <si>
    <t>Anh Truyền Sóc Trăng</t>
  </si>
  <si>
    <t>0972830806</t>
  </si>
  <si>
    <t>Xã Phú Tâm</t>
  </si>
  <si>
    <t>DTM-07896</t>
  </si>
  <si>
    <t>0826233978</t>
  </si>
  <si>
    <t>A Nam</t>
  </si>
  <si>
    <t>Provincial Road 985C, Xã Khánh An, U Minh District, Cà Mau Province, Vietnam</t>
  </si>
  <si>
    <t>001dc00000lGcxVAAS</t>
  </si>
  <si>
    <t>DTM-07895</t>
  </si>
  <si>
    <t>Tư Tài</t>
  </si>
  <si>
    <t>0916287779</t>
  </si>
  <si>
    <t>Quốc lộ 80, Xà Ngách, Kiên Luong, Kien Luong District, Kiên Giang Province, Vietnam</t>
  </si>
  <si>
    <t>001dc00000lFpwqAAC</t>
  </si>
  <si>
    <t>DTM-07893</t>
  </si>
  <si>
    <t>0703054708</t>
  </si>
  <si>
    <t>Thị trấn Hiệp Hòa</t>
  </si>
  <si>
    <t>Hiệp Hòa, Đức Hòa District, Long An Province, Vietnam</t>
  </si>
  <si>
    <t>Xã Hiệp Hòa</t>
  </si>
  <si>
    <t>DTM-07891</t>
  </si>
  <si>
    <t>Sáu Nhớ Hòn Đất</t>
  </si>
  <si>
    <t>0984431919</t>
  </si>
  <si>
    <t>Chú nhớ</t>
  </si>
  <si>
    <t>Xã Bình Giang</t>
  </si>
  <si>
    <t>Quốc lộ 80, Thuận Tiến, Xã Bình Sơn, Hon Dat District, Kiên Giang Province, Vietnam</t>
  </si>
  <si>
    <t>001dc00000lFf9SAAS</t>
  </si>
  <si>
    <t>DTM-07889</t>
  </si>
  <si>
    <t>Trí Lũy Hòn Đất</t>
  </si>
  <si>
    <t>0939979734</t>
  </si>
  <si>
    <t>DTM-07888</t>
  </si>
  <si>
    <t>0981584511</t>
  </si>
  <si>
    <t>DTM-07885</t>
  </si>
  <si>
    <t>02837528220</t>
  </si>
  <si>
    <t>A. Dũng</t>
  </si>
  <si>
    <t>Đường số 1A, An Lac Ward, Binh Tan District, Ho Chi Minh City, 73118, Vietnam</t>
  </si>
  <si>
    <t>001dc00000ktxHtAAI</t>
  </si>
  <si>
    <t>DTM-07877</t>
  </si>
  <si>
    <t>HKD Hoàng Vân Trần Thị Phượng</t>
  </si>
  <si>
    <t>0346700362</t>
  </si>
  <si>
    <t>Thành phố Nha Trang</t>
  </si>
  <si>
    <t>Xã Vĩnh Phương</t>
  </si>
  <si>
    <t>Quốc lộ 1, Phường Bắc Nha Trang, Tỉnh Khánh Hòa, Việt Nam</t>
  </si>
  <si>
    <t>Phường Bắc Nha Trang</t>
  </si>
  <si>
    <t>DTM-07875</t>
  </si>
  <si>
    <t>0961087792</t>
  </si>
  <si>
    <t>Thành phố Cao Lãnh</t>
  </si>
  <si>
    <t>Xã Hòa An</t>
  </si>
  <si>
    <t>Phường Cao Lãnh</t>
  </si>
  <si>
    <t>001dc00000kXqrnAAC</t>
  </si>
  <si>
    <t>DTM-07871</t>
  </si>
  <si>
    <t>Bao Bì Cty Gia Phát - Hl80 - Bc Vl.A</t>
  </si>
  <si>
    <t>02854280722</t>
  </si>
  <si>
    <t>Gia Phát</t>
  </si>
  <si>
    <t>Vinh Loc Road, Xã Vĩnh Lộc B, Bình Chánh District, Ho Chi Minh City, 71914, Vietnam</t>
  </si>
  <si>
    <t>DTM-07870</t>
  </si>
  <si>
    <t>0366405586</t>
  </si>
  <si>
    <t>Xã Mỹ Phong</t>
  </si>
  <si>
    <t>Phường Mỹ Phong</t>
  </si>
  <si>
    <t>001dc00000jIXEyAAO</t>
  </si>
  <si>
    <t>DTM-07865</t>
  </si>
  <si>
    <t>Phước Tam Sóc</t>
  </si>
  <si>
    <t>0984433292</t>
  </si>
  <si>
    <t>Phước</t>
  </si>
  <si>
    <t>Huyện Mỹ Tú</t>
  </si>
  <si>
    <t>ĐT. 938, Xã Thuận Hưng, Mỹ Tú District, Sóc Trăng Province, Vietnam</t>
  </si>
  <si>
    <t>Xã Mỹ Tú</t>
  </si>
  <si>
    <t>001dc00000jJLZvAAO</t>
  </si>
  <si>
    <t>DTM-07864</t>
  </si>
  <si>
    <t>0919316721</t>
  </si>
  <si>
    <t>Quốc</t>
  </si>
  <si>
    <t>Thị trấn Huỳnh Hữu Nghĩa</t>
  </si>
  <si>
    <t>Ba Tháng Hai, Huỳnh Hữu Nghĩa, Mỹ Tú District, Sóc Trăng Province, Vietnam</t>
  </si>
  <si>
    <t>DTM-07863</t>
  </si>
  <si>
    <t>0396160486</t>
  </si>
  <si>
    <t>DTM-07862</t>
  </si>
  <si>
    <t>0939513363</t>
  </si>
  <si>
    <t>Thành phố Sa Đéc</t>
  </si>
  <si>
    <t>Nguyễn Sinh Sắc, Xã Tân Dương, Phường Sa Đéc, Tỉnh Đồng Tháp, 81800, Việt Nam</t>
  </si>
  <si>
    <t>Phường Sa Đéc</t>
  </si>
  <si>
    <t>DTM-07861</t>
  </si>
  <si>
    <t>0932926920</t>
  </si>
  <si>
    <t>Xã Long Hưng, Châu Thành District, Tiền Giang Province, Vietnam</t>
  </si>
  <si>
    <t>Xã Thuận Mỹ</t>
  </si>
  <si>
    <t>001dc00000iZ34zAAC</t>
  </si>
  <si>
    <t>DTM-07857</t>
  </si>
  <si>
    <t>Phôi Pet Cty Tnhh Sản Xuất Bao Bì Nhựa Sáng Tâm</t>
  </si>
  <si>
    <t>0909592284</t>
  </si>
  <si>
    <t>TranTrungChi</t>
  </si>
  <si>
    <t>Tân Kỳ Tân Quý, Cầu Bình Thuận, Binh Hung Hoa A Ward, Binh Tan District, Ho Chi Minh City, 72011, Vietnam</t>
  </si>
  <si>
    <t>001dc00000iZOu9AAG</t>
  </si>
  <si>
    <t>DTM-07856</t>
  </si>
  <si>
    <t>Phôi Pet Cty Cổ Phần Bao Bì Thành Nghĩa</t>
  </si>
  <si>
    <t>0972297111</t>
  </si>
  <si>
    <t>Đường Số 5C, Khu công nghiệp Lê Minh Xuân, Xã Lê Minh Xuân, Bình Chánh District, Ho Chi Minh City, Vietnam</t>
  </si>
  <si>
    <t>001dc00000iZHPdAAO</t>
  </si>
  <si>
    <t>DTM-07855</t>
  </si>
  <si>
    <t>Phôi Pet Cty Minh Thông - Sh</t>
  </si>
  <si>
    <t>0839796789</t>
  </si>
  <si>
    <t>Anh Kỳ</t>
  </si>
  <si>
    <t>Bà Triệu, Hoc Mon Town, Hoc Mon District, Ho Chi Minh City, 71717, Vietnam</t>
  </si>
  <si>
    <t>DTM-07852</t>
  </si>
  <si>
    <t>0386385458</t>
  </si>
  <si>
    <t>Chị Trường</t>
  </si>
  <si>
    <t>Huyện Đắk R'Lấp</t>
  </si>
  <si>
    <t>Thị trấn Kiến Đức</t>
  </si>
  <si>
    <t>Xã Kiến Đức</t>
  </si>
  <si>
    <t>DTM-07851</t>
  </si>
  <si>
    <t>0939569676</t>
  </si>
  <si>
    <t>Anh Ca</t>
  </si>
  <si>
    <t>DTM-07849</t>
  </si>
  <si>
    <t>0964130999</t>
  </si>
  <si>
    <t>Thành phố Bến Tre</t>
  </si>
  <si>
    <t>Phường 6</t>
  </si>
  <si>
    <t>Nhà Xe Thuận Hưng, Võ Văn Phẩm, Phường 6, Xã Bình Phú, Bến Tre, Bến Tre Province, 86116, Vietnam</t>
  </si>
  <si>
    <t>Phường Sơn Đông</t>
  </si>
  <si>
    <t>001dc00000gt0vGAAQ</t>
  </si>
  <si>
    <t>DTM-07846</t>
  </si>
  <si>
    <t>Anh Lộc Gò Công ( Cầu )</t>
  </si>
  <si>
    <t>033 2999173</t>
  </si>
  <si>
    <t>Huyện Gò Công Đông</t>
  </si>
  <si>
    <t>ĐT. 873, Xã Bình Đông, Gò Công, Tiền Giang Province, Vietnam</t>
  </si>
  <si>
    <t>Xã Gò Công Đông</t>
  </si>
  <si>
    <t>001dc00000gsEQnAAM</t>
  </si>
  <si>
    <t>DTM-07844</t>
  </si>
  <si>
    <t>Chị Tiên ( Chi - Cầu )</t>
  </si>
  <si>
    <t>090 7447475</t>
  </si>
  <si>
    <t>Chị Tiên</t>
  </si>
  <si>
    <t>Đồng Sơn, Xã Đồng Sơn, Gò Công Tây District, Tiền Giang Province, Vietnam</t>
  </si>
  <si>
    <t>Xã Vĩnh Bình</t>
  </si>
  <si>
    <t>001dc00000grZvWAAU</t>
  </si>
  <si>
    <t>DTM-07843</t>
  </si>
  <si>
    <t>Chú Bảy Giang</t>
  </si>
  <si>
    <t>090 7309638</t>
  </si>
  <si>
    <t>Huyện Chợ Gạo</t>
  </si>
  <si>
    <t>ĐT. 877, Bình Phục Nhứt, Xã Bình Phục Nhứt, Chợ Gạo District, Tiền Giang Province, Vietnam</t>
  </si>
  <si>
    <t>Xã Mỹ Tịnh An</t>
  </si>
  <si>
    <t>001dc00000gqc12AAA</t>
  </si>
  <si>
    <t>DTM-07841</t>
  </si>
  <si>
    <t>Cô Gái Chợ Gạo ( Phong Cg )</t>
  </si>
  <si>
    <t>84347498007</t>
  </si>
  <si>
    <t>ĐH.23B, Bình Ninh, Xã Bình Ninh, Chợ Gạo District, Tiền Giang Province, Vietnam</t>
  </si>
  <si>
    <t>001dc00000g7dsVAAQ</t>
  </si>
  <si>
    <t>DTM-07828</t>
  </si>
  <si>
    <t>Chị Hoa Gò Công ( Thọ )</t>
  </si>
  <si>
    <t>097 6577549</t>
  </si>
  <si>
    <t>ĐT. 877B, Xã Phú Thạnh, Tân Phú Đông District, Tiền Giang Province, Vietnam</t>
  </si>
  <si>
    <t>001dc00000gAkbFAAS</t>
  </si>
  <si>
    <t>DTM-07826</t>
  </si>
  <si>
    <t>Anh Bảy Gò Công ( Tuấn )</t>
  </si>
  <si>
    <t>0326195448</t>
  </si>
  <si>
    <t>ĐT. 877B, Xã Phú Tân, Tân Phú Đông District, Tiền Giang Province, Vietnam</t>
  </si>
  <si>
    <t>001dc00000gA1lwAAC</t>
  </si>
  <si>
    <t>DTM-07824</t>
  </si>
  <si>
    <t>Anh Bình Gò Công ( Cầu )</t>
  </si>
  <si>
    <t>036 7624652</t>
  </si>
  <si>
    <t>001dc00000gA1NdAAK</t>
  </si>
  <si>
    <t>DTM-07823</t>
  </si>
  <si>
    <t>Anh Phương Gò Công ( Cầu )</t>
  </si>
  <si>
    <t>033 3610179</t>
  </si>
  <si>
    <t>DTM-07820</t>
  </si>
  <si>
    <t>0948520948</t>
  </si>
  <si>
    <t>Xã Phú Tân</t>
  </si>
  <si>
    <t>ĐT. 932, Xã Phú Tân, Châu Thành District, Sóc Trăng Province, Vietnam</t>
  </si>
  <si>
    <t>Xã Phú Hữu</t>
  </si>
  <si>
    <t>001dc00000fZTfTAAW</t>
  </si>
  <si>
    <t>DTM-07818</t>
  </si>
  <si>
    <t>Chị Lụa Gò Công ( Cầu )</t>
  </si>
  <si>
    <t>039 8154651</t>
  </si>
  <si>
    <t>Chị Lụa</t>
  </si>
  <si>
    <t>ĐT. 862, Tân Thành, Xã Tân Thành, Go Cong Dong District, Tiền Giang Province, Vietnam</t>
  </si>
  <si>
    <t>001dc00000fZbUvAAK</t>
  </si>
  <si>
    <t>DTM-07817</t>
  </si>
  <si>
    <t>Chị Gái Gò Công ( Cầu )</t>
  </si>
  <si>
    <t>0333190203</t>
  </si>
  <si>
    <t>Xã Tân Thành, Go Cong Dong District, Tiền Giang Province, Vietnam</t>
  </si>
  <si>
    <t>001dc00000fGf4UAAS</t>
  </si>
  <si>
    <t>DTM-07816</t>
  </si>
  <si>
    <t>Anh Bão Gò Công ( Phong Cg )</t>
  </si>
  <si>
    <t>038 8208279</t>
  </si>
  <si>
    <t>Anh Bão</t>
  </si>
  <si>
    <t>KVC katrum (Thanh), Nguyễn Hữu Trí, Thị trấn Vĩnh Bình, Gò Công Tây District, Tiền Giang Province, Vietnam</t>
  </si>
  <si>
    <t>001dc00000fF51QAAS</t>
  </si>
  <si>
    <t>DTM-07815</t>
  </si>
  <si>
    <t>Chị Trinh Gò Công ( Cầu )</t>
  </si>
  <si>
    <t>098 6318858</t>
  </si>
  <si>
    <t>ĐH.16C, Vĩnh Hựu, Xã Vĩnh Hựu, Gò Công Tây District, Tiền Giang Province, Vietnam</t>
  </si>
  <si>
    <t>001dc00000fFDqBAAW</t>
  </si>
  <si>
    <t>DTM-07814</t>
  </si>
  <si>
    <t>Hoàng Dung ( Cầu )</t>
  </si>
  <si>
    <t>036 2228884</t>
  </si>
  <si>
    <t>Xã Long Vĩnh</t>
  </si>
  <si>
    <t>ĐH.16C, Long Vĩnh, Xã Long Vĩnh, Gò Công Tây District, Tiền Giang Province, Vietnam</t>
  </si>
  <si>
    <t>Xã Vĩnh Hựu</t>
  </si>
  <si>
    <t>001dc00000fFA2fAAG</t>
  </si>
  <si>
    <t>DTM-07813</t>
  </si>
  <si>
    <t>Chú Riết Gò Công ( Dẹn )</t>
  </si>
  <si>
    <t>090 7791196</t>
  </si>
  <si>
    <t>Chú Riết</t>
  </si>
  <si>
    <t>Xã Long Bình</t>
  </si>
  <si>
    <t>ĐT. 877, Long Bình, Xã Long Bình, Gò Công Tây District, Tiền Giang Province, Vietnam</t>
  </si>
  <si>
    <t>Xã Chợ Gạo</t>
  </si>
  <si>
    <t>001dc00000etgCOAAY</t>
  </si>
  <si>
    <t>DTM-07811</t>
  </si>
  <si>
    <t>Anh Trúc Gò Công ( Cầu )</t>
  </si>
  <si>
    <t>037 3307735</t>
  </si>
  <si>
    <t>Anh Trúc</t>
  </si>
  <si>
    <t>ĐT. 871, Xã Kiểng Phước, Go Cong Dong District, Tiền Giang Province, Vietnam</t>
  </si>
  <si>
    <t>001dc00000eteQnAAI</t>
  </si>
  <si>
    <t>DTM-07810</t>
  </si>
  <si>
    <t>Chị Gái Đen Gò Công ( Cầu )</t>
  </si>
  <si>
    <t>086 6560253</t>
  </si>
  <si>
    <t>Chị Gái Đen</t>
  </si>
  <si>
    <t>Vàm Láng, Thị trấn Vàm Láng, Go Cong Dong District, Tiền Giang Province, Vietnam</t>
  </si>
  <si>
    <t>001dc00000etEWLAA2</t>
  </si>
  <si>
    <t>DTM-07809</t>
  </si>
  <si>
    <t>Anh Giàu Gò Công ( Cầu )</t>
  </si>
  <si>
    <t>0768000722</t>
  </si>
  <si>
    <t>ĐH.02, Xã Kiểng Phước, Go Cong Dong District, Tiền Giang Province, Vietnam</t>
  </si>
  <si>
    <t>001dc00000etA69AAE</t>
  </si>
  <si>
    <t>DTM-07808</t>
  </si>
  <si>
    <t>Cô Đẹp Gò Công ( Mặn )</t>
  </si>
  <si>
    <t>0376738656</t>
  </si>
  <si>
    <t>Cô Đẹp</t>
  </si>
  <si>
    <t>Xã Kiểng Phước, Go Cong Dong District, Tiền Giang Province, Vietnam</t>
  </si>
  <si>
    <t>001dc00000erxHRAAY</t>
  </si>
  <si>
    <t>DTM-07806</t>
  </si>
  <si>
    <t>Anh Hùng Gò Công ( Quế )</t>
  </si>
  <si>
    <t>0383456242</t>
  </si>
  <si>
    <t>Thành phố Gò Công</t>
  </si>
  <si>
    <t>Đồng Khởi, Phường Long Chánh, Go Cong, Gò Công, Tiền Giang Province, Vietnam</t>
  </si>
  <si>
    <t>Phường Gò Công</t>
  </si>
  <si>
    <t>001dc00000er5QlAAI</t>
  </si>
  <si>
    <t>DTM-07805</t>
  </si>
  <si>
    <t>Anh Bé Tư Gò Công ( Tuấn )</t>
  </si>
  <si>
    <t>091 9253021</t>
  </si>
  <si>
    <t>Anh Bé Tư</t>
  </si>
  <si>
    <t>Phường 1, Go Cong, Gò Công, Tiền Giang Province, Vietnam</t>
  </si>
  <si>
    <t>001dc00000erXI9AAM</t>
  </si>
  <si>
    <t>DTM-07804</t>
  </si>
  <si>
    <t>Chị Tí Gò Công ( Quế )</t>
  </si>
  <si>
    <t>038 8359158</t>
  </si>
  <si>
    <t>Chị Tí</t>
  </si>
  <si>
    <t>Hồ Biểu Chánh, Phường 1, Go Cong, Gò Công, Tiền Giang Province, Vietnam</t>
  </si>
  <si>
    <t>001dc00000eVWZHAA4</t>
  </si>
  <si>
    <t>DTM-07799</t>
  </si>
  <si>
    <t>Anh Lượm Gò Công ( Cầu )</t>
  </si>
  <si>
    <t>039 3885060</t>
  </si>
  <si>
    <t>Anh Lượm</t>
  </si>
  <si>
    <t>001dc00000eBZOSAA4</t>
  </si>
  <si>
    <t>DTM-07797</t>
  </si>
  <si>
    <t>Anh Đủ Gò Công ( Cầu )</t>
  </si>
  <si>
    <t>035 6795845</t>
  </si>
  <si>
    <t>Anh Đủ</t>
  </si>
  <si>
    <t>001dc00000eBuELAA0</t>
  </si>
  <si>
    <t>DTM-07796</t>
  </si>
  <si>
    <t>Chị Mến Gò Công ( Cầu )</t>
  </si>
  <si>
    <t>093 7742263</t>
  </si>
  <si>
    <t>Chị Mến</t>
  </si>
  <si>
    <t>ĐH.13, Thành Công, Xã Thành Công, Gò Công Tây District, Tiền Giang Province, Vietnam</t>
  </si>
  <si>
    <t>001dc00000eAODLAA4</t>
  </si>
  <si>
    <t>DTM-07795</t>
  </si>
  <si>
    <t>Cơ Sở Chị Nhung(Biên Hòa) Pet Tuyển</t>
  </si>
  <si>
    <t>0398749372</t>
  </si>
  <si>
    <t>An Bình Ward, Biên Hòa, Đồng Nai Province, 76100, Vietnam</t>
  </si>
  <si>
    <t>DTM-07794</t>
  </si>
  <si>
    <t>0939858833</t>
  </si>
  <si>
    <t>Phường Tân Ngãi</t>
  </si>
  <si>
    <t>001dc00000dpaEHAAY</t>
  </si>
  <si>
    <t>DTM-07793</t>
  </si>
  <si>
    <t>Chị Thoa Gò Công</t>
  </si>
  <si>
    <t>098 5302495</t>
  </si>
  <si>
    <t>Chị Thoa</t>
  </si>
  <si>
    <t>ĐH.06, Tân Phước, Xã Tân Phước, Go Cong Dong District, Tiền Giang Province, Vietnam</t>
  </si>
  <si>
    <t>DTM-07791</t>
  </si>
  <si>
    <t>0382835247</t>
  </si>
  <si>
    <t>Xã Gia Thuận</t>
  </si>
  <si>
    <t>DTM-07788</t>
  </si>
  <si>
    <t>Hkd Hoàng Tuấn</t>
  </si>
  <si>
    <t>0983179910</t>
  </si>
  <si>
    <t>Hoàng</t>
  </si>
  <si>
    <t>Thành phố Ngã Bảy</t>
  </si>
  <si>
    <t>Phường Ngã Bảy</t>
  </si>
  <si>
    <t>Quốc lộ 1, Phường Hiệp Thành, Ngã Bảy, Hậu Giang Province, Vietnam</t>
  </si>
  <si>
    <t>DTM-07782</t>
  </si>
  <si>
    <t>0943017575</t>
  </si>
  <si>
    <t>Xã Cư Êbur, Buôn Ma Thuột, 63107, Vietnam</t>
  </si>
  <si>
    <t>001dc00000bCIWvAAO</t>
  </si>
  <si>
    <t>DTM-07778</t>
  </si>
  <si>
    <t>Cty Tân Phước Thịnh</t>
  </si>
  <si>
    <t>0981023862</t>
  </si>
  <si>
    <t>DTM-07773</t>
  </si>
  <si>
    <t>0948699991</t>
  </si>
  <si>
    <t>Tường</t>
  </si>
  <si>
    <t>Phường Mỹ Thạnh</t>
  </si>
  <si>
    <t>Trần Hưng Đạo, Phường Mỹ Thạnh, Long Xuyên, An Giang Province, Vietnam</t>
  </si>
  <si>
    <t>Phường Mỹ Thới</t>
  </si>
  <si>
    <t>001dc00000agmxxAAA</t>
  </si>
  <si>
    <t>DTM-07772</t>
  </si>
  <si>
    <t>Hoa Hậu</t>
  </si>
  <si>
    <t>0911309010</t>
  </si>
  <si>
    <t>National Route 26, Phường Tân Hòa, Xã Ea Tu, Buôn Ma Thuột, Vietnam</t>
  </si>
  <si>
    <t>Phường Tân Lập</t>
  </si>
  <si>
    <t>001dc00000agbmRAAQ</t>
  </si>
  <si>
    <t>DTM-07771</t>
  </si>
  <si>
    <t>Hùng Ái</t>
  </si>
  <si>
    <t>0947920505</t>
  </si>
  <si>
    <t>219, Nguyen Van Cu st., Phường Tân Lập, Buôn Ma Thuột, 63107, Vietnam</t>
  </si>
  <si>
    <t>Xã Pơng Drang</t>
  </si>
  <si>
    <t>001dc00000afbwXAAQ</t>
  </si>
  <si>
    <t>DTM-07767</t>
  </si>
  <si>
    <t>Vựa Anh Tới</t>
  </si>
  <si>
    <t>0366061278</t>
  </si>
  <si>
    <t>Anh Tới</t>
  </si>
  <si>
    <t>Xã Ea Tiêu</t>
  </si>
  <si>
    <t>Cư Kuin District, 02623, Vietnam</t>
  </si>
  <si>
    <t>Xã Ea Ktur</t>
  </si>
  <si>
    <t>001dc00000ZZrq5AAD</t>
  </si>
  <si>
    <t>DTM-07764</t>
  </si>
  <si>
    <t>Anh Quân Long An</t>
  </si>
  <si>
    <t>076 9668324</t>
  </si>
  <si>
    <t>Xã Thạnh Lợi</t>
  </si>
  <si>
    <t>DTM-07760</t>
  </si>
  <si>
    <t>0373335645</t>
  </si>
  <si>
    <t>Khoa</t>
  </si>
  <si>
    <t>Quận 1</t>
  </si>
  <si>
    <t>Phường Bến Nghé</t>
  </si>
  <si>
    <t>Hẻm 212 Nguyễn Văn Nguyễn, Khu phố 2, Phường Tân Định, Thủ Đức, Thành phố Hồ Chí Minh, 72200, Việt Nam</t>
  </si>
  <si>
    <t>Phường Sài Gòn</t>
  </si>
  <si>
    <t>DTM-07755</t>
  </si>
  <si>
    <t>0394452799</t>
  </si>
  <si>
    <t>Nguyễn Văn Hải</t>
  </si>
  <si>
    <t>DTM-07753</t>
  </si>
  <si>
    <t>0971192081</t>
  </si>
  <si>
    <t>001dc00000YHbsPAAT</t>
  </si>
  <si>
    <t>DTM-07752</t>
  </si>
  <si>
    <t>Ncc Anh Lâm</t>
  </si>
  <si>
    <t>0941363368</t>
  </si>
  <si>
    <t>Thành phố Tuy Hoà</t>
  </si>
  <si>
    <t>Quốc lộ 1, Hòa Đa, Tuy An District, Phú Yên Province, 56120, Vietnam</t>
  </si>
  <si>
    <t>Phường Bình Kiến</t>
  </si>
  <si>
    <t>DTM-07749</t>
  </si>
  <si>
    <t>Thịnh Phát - Kc</t>
  </si>
  <si>
    <t>0325226726</t>
  </si>
  <si>
    <t>DTM-07745</t>
  </si>
  <si>
    <t>0919134965</t>
  </si>
  <si>
    <t>Huyện Thống Nhất</t>
  </si>
  <si>
    <t>Xã Gia Tân 2</t>
  </si>
  <si>
    <t>Xã Gia Tân 2, Thống Nhất District, Đồng Nai Province, Vietnam</t>
  </si>
  <si>
    <t>Xã Thống Nhất</t>
  </si>
  <si>
    <t>001dc00000WcnF0AAJ</t>
  </si>
  <si>
    <t>DTM-07739</t>
  </si>
  <si>
    <t>Công Ty Tnhh Sản Xuất Thương Mại Mỹ Toàn</t>
  </si>
  <si>
    <t>0903944398</t>
  </si>
  <si>
    <t>Khu Công nghiệp An Hạ, Xã Phạm Văn Hai, Bình Chánh District, Ho Chi Minh City, 71821, Vietnam</t>
  </si>
  <si>
    <t>001dc00000WblqMAAR</t>
  </si>
  <si>
    <t>DTM-07737</t>
  </si>
  <si>
    <t>Chị Thu Hằng - Lâ123 - Bc Vl.B</t>
  </si>
  <si>
    <t>0786595878</t>
  </si>
  <si>
    <t>001dc00000WLWCAAA5</t>
  </si>
  <si>
    <t>DTM-07735</t>
  </si>
  <si>
    <t>Chị Thoa(Kim Đại Phát) Phú Mỹ</t>
  </si>
  <si>
    <t>0786789838</t>
  </si>
  <si>
    <t>Bà Rịa - Sông Pha - Sông Xoài, Tân Trung, Chau Pha Commune, Phú Mỹ, Long Điền, Bà Rịa - Vũng Tàu Province, 78106, Vietnam</t>
  </si>
  <si>
    <t>DTM-07731</t>
  </si>
  <si>
    <t>0834935657</t>
  </si>
  <si>
    <t>Anh Ngôn</t>
  </si>
  <si>
    <t>Phường Tân Hiệp, Tân Uyên, Bình Dương Province, Vietnam</t>
  </si>
  <si>
    <t>001dc00000VrQfGAAV</t>
  </si>
  <si>
    <t>DTM-07730</t>
  </si>
  <si>
    <t>Anh Hòa - Tdn</t>
  </si>
  <si>
    <t>0919722086</t>
  </si>
  <si>
    <t>Hưng Nhơn, Tan Kien Commune, Bình Chánh District, Ho Chi Minh City, 73118, Vietnam</t>
  </si>
  <si>
    <t>DTM-07728</t>
  </si>
  <si>
    <t>0903552998</t>
  </si>
  <si>
    <t>Quận Ô Môn</t>
  </si>
  <si>
    <t>Tôn Đức Thắng, Phước Thới, Phường Phước Thới, Ô Môn District, Cần Thơ, Vietnam</t>
  </si>
  <si>
    <t>Phường Ô Môn</t>
  </si>
  <si>
    <t>DTM-07727</t>
  </si>
  <si>
    <t>Sg Xanh-Long Xuyên</t>
  </si>
  <si>
    <t>0939606598</t>
  </si>
  <si>
    <t>Cái Sao - Bờ Hồ, Phường Mỹ Thạnh, Long Xuyên, An Giang Province, 02963, Vietnam</t>
  </si>
  <si>
    <t>Xã Mỹ Hoà Hưng</t>
  </si>
  <si>
    <t>001dc00000UMNO5AAP</t>
  </si>
  <si>
    <t>DTM-07725</t>
  </si>
  <si>
    <t>Kim Hoa(Suốinho) Pet Xá</t>
  </si>
  <si>
    <t>0785179741</t>
  </si>
  <si>
    <t>Xã Suối Nho, Định Quán District, Đồng Nai Province, Vietnam</t>
  </si>
  <si>
    <t>DTM-07724</t>
  </si>
  <si>
    <t>0923666675</t>
  </si>
  <si>
    <t>Thành phố Cam Ranh</t>
  </si>
  <si>
    <t>Phường Cam Lộc</t>
  </si>
  <si>
    <t>Phường Cam Lộc, Cam Ranh, Khánh Hòa Province, Vietnam</t>
  </si>
  <si>
    <t>Phường Cam Ranh</t>
  </si>
  <si>
    <t>001dc00000T7QUzAAN</t>
  </si>
  <si>
    <t>DTM-07716</t>
  </si>
  <si>
    <t>Anh Dự Cần Thơ</t>
  </si>
  <si>
    <t>Phường Phước Thới</t>
  </si>
  <si>
    <t>DTM-07713</t>
  </si>
  <si>
    <t>0368785579</t>
  </si>
  <si>
    <t>Phường Yên Thế</t>
  </si>
  <si>
    <t>Pleiku, Gia Lai Province, 60000, Vietnam</t>
  </si>
  <si>
    <t>Phường Thống Nhất</t>
  </si>
  <si>
    <t>DTM-07712</t>
  </si>
  <si>
    <t>0973883576</t>
  </si>
  <si>
    <t>Mr Tuyến</t>
  </si>
  <si>
    <t>Phường Khánh Bình</t>
  </si>
  <si>
    <t>Đường tỉnh 747, Bình Chánh Đông, Phường Tân Hiệp, Thành phố Hồ Chí Minh, Việt Nam</t>
  </si>
  <si>
    <t>001dc00000ScnUEAAZ</t>
  </si>
  <si>
    <t>DTM-07706</t>
  </si>
  <si>
    <t>Bao Bì Công Ty Kim Long ( Báo Giá )</t>
  </si>
  <si>
    <t>0909563289</t>
  </si>
  <si>
    <t>Kim Long</t>
  </si>
  <si>
    <t>Hẻm 325 Lê Văn Quới, Binh Tri Dong Ward, Binh Tan District, Ho Chi Minh City, 30000, Vietnam</t>
  </si>
  <si>
    <t>001dc00000ScPjfAAF</t>
  </si>
  <si>
    <t>DTM-07705</t>
  </si>
  <si>
    <t>Cty Tnhh Tm Dv Sx Heaven</t>
  </si>
  <si>
    <t>0934232636</t>
  </si>
  <si>
    <t>Cty Heaven</t>
  </si>
  <si>
    <t>001dc00000ScKdYAAV</t>
  </si>
  <si>
    <t>DTM-07704</t>
  </si>
  <si>
    <t>Cty Tnhh Nhựa Vĩnh Thành</t>
  </si>
  <si>
    <t>0918042293</t>
  </si>
  <si>
    <t>Wingla</t>
  </si>
  <si>
    <t>Phường 02</t>
  </si>
  <si>
    <t>Phường Tân Sơn Hoà</t>
  </si>
  <si>
    <t>DTM-07703</t>
  </si>
  <si>
    <t>Cn Công Ty Cp Sx Tm Đại Hồng Phúc Tại Cần Thơ</t>
  </si>
  <si>
    <t>0777055598</t>
  </si>
  <si>
    <t>DTM-07701</t>
  </si>
  <si>
    <t>0384782966</t>
  </si>
  <si>
    <t>Vân</t>
  </si>
  <si>
    <t>Phường Tân Hạnh</t>
  </si>
  <si>
    <t>DTM-07698</t>
  </si>
  <si>
    <t>An Khang (Xuân Lộc) PET xá</t>
  </si>
  <si>
    <t>0971563748</t>
  </si>
  <si>
    <t>Xã Suối Cao</t>
  </si>
  <si>
    <t>Cây Da, Xã Xuân Thành, Tỉnh Đồng Nai, Việt Nam</t>
  </si>
  <si>
    <t>001dc00000RQ3qjAAD</t>
  </si>
  <si>
    <t>DTM-07697</t>
  </si>
  <si>
    <t>Upion - Cty Tnhh Viet Khai International</t>
  </si>
  <si>
    <t>02743799656</t>
  </si>
  <si>
    <t>Upion</t>
  </si>
  <si>
    <t>Phường Lái Thiêu</t>
  </si>
  <si>
    <t>Phường Lái Thiêu, Thuận An, Bình Dương Province, Vietnam</t>
  </si>
  <si>
    <t>001dc00000R8VS7AAN</t>
  </si>
  <si>
    <t>DTM-07694</t>
  </si>
  <si>
    <t>0908874250</t>
  </si>
  <si>
    <t>Quận Bình Thạnh</t>
  </si>
  <si>
    <t>Phường 22</t>
  </si>
  <si>
    <t>Phường Thạnh Mỹ Tây</t>
  </si>
  <si>
    <t>DTM-07689</t>
  </si>
  <si>
    <t>0339270145</t>
  </si>
  <si>
    <t>Quận Thốt Nốt</t>
  </si>
  <si>
    <t>Phường Thốt Nốt</t>
  </si>
  <si>
    <t>Quốc lộ 80, Phường Thới Thuận, Thốt Nốt District, Vĩnh Trinh, Cần Thơ, Vietnam</t>
  </si>
  <si>
    <t>Phường Thuận Hưng</t>
  </si>
  <si>
    <t>001dc00000QbNl6AAF</t>
  </si>
  <si>
    <t>DTM-07688</t>
  </si>
  <si>
    <t>Anh Thọ(Xuân Lộc) Rhd Rpp</t>
  </si>
  <si>
    <t>0983249386</t>
  </si>
  <si>
    <t>Xã Xuân Tâm</t>
  </si>
  <si>
    <t>Xã Xuân Đông</t>
  </si>
  <si>
    <t>001dc00000PrJawAAF</t>
  </si>
  <si>
    <t>DTM-07683</t>
  </si>
  <si>
    <t>0974967268</t>
  </si>
  <si>
    <t>DTM-07681</t>
  </si>
  <si>
    <t>0908167707</t>
  </si>
  <si>
    <t>Casumina Tan Uyen, Đường tỉnh 747B, Uyên Hưng, Tân Uyên, Bình Dương Province, Vietnam</t>
  </si>
  <si>
    <t>Phường Tân Uyên</t>
  </si>
  <si>
    <t>DTM-07679</t>
  </si>
  <si>
    <t>0907570780</t>
  </si>
  <si>
    <t>Trương Văn Biếu</t>
  </si>
  <si>
    <t>Xã Tân Phước 3</t>
  </si>
  <si>
    <t>001dc00000PKtemAAD</t>
  </si>
  <si>
    <t>DTM-07677</t>
  </si>
  <si>
    <t>0987147978</t>
  </si>
  <si>
    <t>Mr Khang</t>
  </si>
  <si>
    <t>Xã Trí Bình</t>
  </si>
  <si>
    <t>Trưng Nữ Vương, Phường Tân Ninh, Tỉnh Tây Ninh, Việt Nam</t>
  </si>
  <si>
    <t>Xã Hảo Đước</t>
  </si>
  <si>
    <t>001dc00000OrURxAAN</t>
  </si>
  <si>
    <t>DTM-07675</t>
  </si>
  <si>
    <t>Chị Vy - Sóc Trăng</t>
  </si>
  <si>
    <t>0332276548</t>
  </si>
  <si>
    <t>Thành phố Sóc Trăng</t>
  </si>
  <si>
    <t>Nam Kỳ Khởi Nghĩa, Phường 7, Sóc Trăng, Sóc Trăng Province, 96113, Vietnam</t>
  </si>
  <si>
    <t>Phường Vị Thanh</t>
  </si>
  <si>
    <t>001dc00000OacybAAB</t>
  </si>
  <si>
    <t>DTM-07670</t>
  </si>
  <si>
    <t>Cty Tnhh Nhựa Lộc Phát</t>
  </si>
  <si>
    <t>0967690929</t>
  </si>
  <si>
    <t>Ms Giang</t>
  </si>
  <si>
    <t>Đường tỉnh 747B, Phường Khánh Bình, Tân Uyên, Bình Dương Province, Vietnam</t>
  </si>
  <si>
    <t>001dc00000Oa4H4AAJ</t>
  </si>
  <si>
    <t>DTM-07669</t>
  </si>
  <si>
    <t>Anh Bách</t>
  </si>
  <si>
    <t>0903543926</t>
  </si>
  <si>
    <t>Quốc lộ 1, Xã Vĩnh Phương, Nha Trang, Diên Khánh District, Khánh Hòa Province, Vietnam</t>
  </si>
  <si>
    <t>DTM-07667</t>
  </si>
  <si>
    <t>Ncc Thuận Chung</t>
  </si>
  <si>
    <t>0374045499</t>
  </si>
  <si>
    <t>Chung</t>
  </si>
  <si>
    <t>Huyện Hoài Ân</t>
  </si>
  <si>
    <t>Xã Ân Hảo Tây</t>
  </si>
  <si>
    <t>Hoài Nhơn, Bình Định Province, Vietnam</t>
  </si>
  <si>
    <t>Xã Ân Hảo</t>
  </si>
  <si>
    <t>DTM-07665</t>
  </si>
  <si>
    <t>077354555</t>
  </si>
  <si>
    <t>Lượng</t>
  </si>
  <si>
    <t>Thị trấn Hưng Lợi</t>
  </si>
  <si>
    <t>THPT Hưng Lợi, Đường tỉnh 937B, Hưng Lợi, Thạnh Trị District, Sóc Trăng Province, Vietnam</t>
  </si>
  <si>
    <t>DTM-07663</t>
  </si>
  <si>
    <t>0963131486</t>
  </si>
  <si>
    <t>Huyện Đăk Glong</t>
  </si>
  <si>
    <t>Xã Quảng Khê</t>
  </si>
  <si>
    <t>Quốc lộ 14, Đắk Mil, Đắk Mil District, Đắk Nông Province, Vietnam</t>
  </si>
  <si>
    <t>001J300000HabVtIAJ</t>
  </si>
  <si>
    <t>DTM-07662</t>
  </si>
  <si>
    <t>Cty Cổ Phần Achison</t>
  </si>
  <si>
    <t>0909333706</t>
  </si>
  <si>
    <t>Phường 14</t>
  </si>
  <si>
    <t>Hẻm 91 Nguyễn Hồng Đào, Ward 14, Tan Binh District, Ho Chi Minh City, 72110, Vietnam</t>
  </si>
  <si>
    <t>DTM-07652</t>
  </si>
  <si>
    <t>Anh Trung(Là Ngà) Pet Xá Ép Kiện</t>
  </si>
  <si>
    <t>0962565600</t>
  </si>
  <si>
    <t>Xã Phú Ngọc</t>
  </si>
  <si>
    <t>Xã Phú Ngọc, Định Quán District, Đồng Nai Province, Vietnam</t>
  </si>
  <si>
    <t>Xã Định Quán</t>
  </si>
  <si>
    <t>001J300000Ha7CZIAZ</t>
  </si>
  <si>
    <t>DTM-07645</t>
  </si>
  <si>
    <t>Công Ty Tnhh Sợi Mekong</t>
  </si>
  <si>
    <t>0919236168</t>
  </si>
  <si>
    <t>Amy</t>
  </si>
  <si>
    <t>Thị trấn Mỹ Phước</t>
  </si>
  <si>
    <t>Long Giang industrial park, Tân Lập 1, Xã Tân Lập 1, Tân Phước District, Tiền Giang Province, Vietnam</t>
  </si>
  <si>
    <t>Xã Tân Phước 1</t>
  </si>
  <si>
    <t>001J300000HZxmUIAT</t>
  </si>
  <si>
    <t>DTM-07643</t>
  </si>
  <si>
    <t>Anh Đức - Tấn Phát</t>
  </si>
  <si>
    <t>001J300000HZwL4IAL</t>
  </si>
  <si>
    <t>DTM-07642</t>
  </si>
  <si>
    <t>0933755869</t>
  </si>
  <si>
    <t>Huyện Cần Giuộc</t>
  </si>
  <si>
    <t>Xã Long Khê, Cần Đước District, Long An Province, Vietnam</t>
  </si>
  <si>
    <t>Xã Phước Lý</t>
  </si>
  <si>
    <t>001J300000HZtdRIAT</t>
  </si>
  <si>
    <t>DTM-07641</t>
  </si>
  <si>
    <t>Hậu Trà Canh</t>
  </si>
  <si>
    <t>0904249206</t>
  </si>
  <si>
    <t>Hữu</t>
  </si>
  <si>
    <t>Xã An Hiệp</t>
  </si>
  <si>
    <t>Quốc lộ 1, Xã Thuận Hòa, Châu Thành District, Sóc Trăng Province, Vietnam</t>
  </si>
  <si>
    <t>DTM-07639</t>
  </si>
  <si>
    <t>0907407312</t>
  </si>
  <si>
    <t>Trường</t>
  </si>
  <si>
    <t>Xã Long Phước</t>
  </si>
  <si>
    <t>Quốc lộ 53, Long Hồ, Xã Long Hồ, Tỉnh Vĩnh Long, 85108, Việt Nam</t>
  </si>
  <si>
    <t>DTM-07634</t>
  </si>
  <si>
    <t>Bích Trâm - Long Khánh Pet Xá</t>
  </si>
  <si>
    <t>0909594674</t>
  </si>
  <si>
    <t>Phường Xuân Lập</t>
  </si>
  <si>
    <t>DTM-07633</t>
  </si>
  <si>
    <t>0902053039</t>
  </si>
  <si>
    <t>Công Thanh</t>
  </si>
  <si>
    <t>Thị xã Cai Lậy</t>
  </si>
  <si>
    <t>Xã Nhị Quý</t>
  </si>
  <si>
    <t>Đường tỉnh 874B, Phường Nhị Quý, Tỉnh Đồng Tháp, Việt Nam</t>
  </si>
  <si>
    <t>Phường Nhị Quý</t>
  </si>
  <si>
    <t>DTM-07632</t>
  </si>
  <si>
    <t>0961.032.024</t>
  </si>
  <si>
    <t>001J300000HZIcGIAX</t>
  </si>
  <si>
    <t>DTM-07618</t>
  </si>
  <si>
    <t>Chị Nhung - Cần Giuộc</t>
  </si>
  <si>
    <t>093 8424342</t>
  </si>
  <si>
    <t>001J300000HZEtHIAX</t>
  </si>
  <si>
    <t>DTM-07617</t>
  </si>
  <si>
    <t>Khánh Vy - Cần Giuộc</t>
  </si>
  <si>
    <t>0962484985</t>
  </si>
  <si>
    <t>Khánh Vy</t>
  </si>
  <si>
    <t>ĐT. 826C, Xã Long Hậu, Can Giuoc District, Long An Province, Vietnam</t>
  </si>
  <si>
    <t>DTM-07616</t>
  </si>
  <si>
    <t>HỘ KINH DOANH PHẾ LIỆU ĐANG</t>
  </si>
  <si>
    <t>0986 556 179</t>
  </si>
  <si>
    <t>Chị Đang</t>
  </si>
  <si>
    <t>Xã Phương Bình</t>
  </si>
  <si>
    <t>Xã Phương Bình, Phụng Hiệp District, Hậu Giang Province, Vietnam</t>
  </si>
  <si>
    <t>DTM-07615</t>
  </si>
  <si>
    <t>0944.963.379</t>
  </si>
  <si>
    <t>Phạm Văn Tươi</t>
  </si>
  <si>
    <t>Xã Phú Kiết</t>
  </si>
  <si>
    <t>Xã Lương Hòa Lạc</t>
  </si>
  <si>
    <t>DTM-07613</t>
  </si>
  <si>
    <t>0839095339</t>
  </si>
  <si>
    <t>Phạm Hữu Nam</t>
  </si>
  <si>
    <t>Xã Đức Hạnh</t>
  </si>
  <si>
    <t>Xã Hoài Đức</t>
  </si>
  <si>
    <t>001J300000HZ2sjIAD</t>
  </si>
  <si>
    <t>DTM-07612</t>
  </si>
  <si>
    <t>Hkd Lương Thị Lan</t>
  </si>
  <si>
    <t>0904217611</t>
  </si>
  <si>
    <t>Anh Trường, Chị Lan</t>
  </si>
  <si>
    <t>Đường 6B, Xã Vĩnh Lộc B, Bình Chánh District, Ho Chi Minh City, 71821, Vietnam</t>
  </si>
  <si>
    <t>001J300000HYxS2IAL</t>
  </si>
  <si>
    <t>DTM-07602</t>
  </si>
  <si>
    <t>Công Ty Smart Choice</t>
  </si>
  <si>
    <t>0769433552</t>
  </si>
  <si>
    <t>Em Sương</t>
  </si>
  <si>
    <t>Phường Hòa Hiệp Nam</t>
  </si>
  <si>
    <t>Đường B1 - Hồng Phước, Phường Hòa Khánh Bắc, Liên Chiểu District, Đà Nẵng, Vietnam</t>
  </si>
  <si>
    <t>Phường Hải Vân</t>
  </si>
  <si>
    <t>001J300000HYuaiIAD</t>
  </si>
  <si>
    <t>DTM-07598</t>
  </si>
  <si>
    <t>Anh Thành Cai Lậy</t>
  </si>
  <si>
    <t>0388369929</t>
  </si>
  <si>
    <t>Đường tỉnh 874B, Xã Nhị Quý, Cai Lậy, Tiền Giang Province, Vietnam</t>
  </si>
  <si>
    <t>001J300000HYkxHIAT</t>
  </si>
  <si>
    <t>DTM-07594</t>
  </si>
  <si>
    <t>Anh Thuận - Cổng Xanh</t>
  </si>
  <si>
    <t>0973855305</t>
  </si>
  <si>
    <t>Quốc lộ 50, Xã Phước Đông, Cần Đước District, Long An Province, Vietnam</t>
  </si>
  <si>
    <t>DTM-07593</t>
  </si>
  <si>
    <t>0985960780</t>
  </si>
  <si>
    <t>Xã Châu Hưng</t>
  </si>
  <si>
    <t>Hưng Lợi, Thạnh Trị District, Sóc Trăng Province, Vietnam</t>
  </si>
  <si>
    <t>Xã Vĩnh Lợi</t>
  </si>
  <si>
    <t>001J300000HYhuWIAT</t>
  </si>
  <si>
    <t>DTM-07592</t>
  </si>
  <si>
    <t>Hoàng Minh Hưng Phát</t>
  </si>
  <si>
    <t>0937107180</t>
  </si>
  <si>
    <t>Xã Hựu Thạnh</t>
  </si>
  <si>
    <t>ĐT. 830, Xã Hựu Thạnh, Đức Hòa District, Long An Province, Vietnam</t>
  </si>
  <si>
    <t>001J300000HYhRaIAL</t>
  </si>
  <si>
    <t>DTM-07590</t>
  </si>
  <si>
    <t>Hunufa</t>
  </si>
  <si>
    <t>0938762639</t>
  </si>
  <si>
    <t>Xã Đức Hòa Thượng</t>
  </si>
  <si>
    <t>001J300000HYd3hIAD</t>
  </si>
  <si>
    <t>DTM-07588</t>
  </si>
  <si>
    <t>Anh Tây</t>
  </si>
  <si>
    <t>0907118511</t>
  </si>
  <si>
    <t>Thị xã Vĩnh Châu</t>
  </si>
  <si>
    <t>Phường Vĩnh Phước, Vĩnh Châu, Sóc Trăng Province, Vietnam</t>
  </si>
  <si>
    <t>DTM-07587</t>
  </si>
  <si>
    <t>0837966845</t>
  </si>
  <si>
    <t>Rel</t>
  </si>
  <si>
    <t>ĐT. 979B, Xã Vĩnh Bình, Hòa Bình District, Bạc Liêu Province, Vietnam</t>
  </si>
  <si>
    <t>DTM-07586</t>
  </si>
  <si>
    <t>Tài Suốt (Cẩm Mỹ) PET tuyển</t>
  </si>
  <si>
    <t>0339020362</t>
  </si>
  <si>
    <t>Anh Đăng</t>
  </si>
  <si>
    <t>Láng Me 1, Xã Xuân Đông, Tỉnh Đồng Nai, Việt Nam</t>
  </si>
  <si>
    <t>Xã Xuân Quế</t>
  </si>
  <si>
    <t>001J300000HYaWQIA1</t>
  </si>
  <si>
    <t>DTM-07585</t>
  </si>
  <si>
    <t>Cơ Sở Anh Kha(Thống Nhất) Vảy Pet</t>
  </si>
  <si>
    <t>0978244924</t>
  </si>
  <si>
    <t>Xã Gia Kiệm</t>
  </si>
  <si>
    <t>Đường tỉnh 762, Xã Bàu Hàm, Trảng Bom District, Đồng Nai Province, 76310, Vietnam</t>
  </si>
  <si>
    <t>DTM-07584</t>
  </si>
  <si>
    <t>Cơ Sở Phúc Dũng(Bà Rịa) Pet Tuyển</t>
  </si>
  <si>
    <t>0375008585</t>
  </si>
  <si>
    <t>Chị Phúc</t>
  </si>
  <si>
    <t>Thành phố Bà Rịa</t>
  </si>
  <si>
    <t>Đường Số 11, Phước Tân 2, Tan Hung Commune, Bà Rịa, Long Điền, Bà Rịa - Vũng Tàu Province, 78106, Vietnam</t>
  </si>
  <si>
    <t>Phường Bà Rịa</t>
  </si>
  <si>
    <t>DTM-07574</t>
  </si>
  <si>
    <t>0796926668</t>
  </si>
  <si>
    <t>Hưng</t>
  </si>
  <si>
    <t>Đường số 1, Long Thoi Commune, Nhà Bè District, Ho Chi Minh City, Vietnam</t>
  </si>
  <si>
    <t>DTM-07570</t>
  </si>
  <si>
    <t>0945907093</t>
  </si>
  <si>
    <t>Xã Tân Lộc Bắc</t>
  </si>
  <si>
    <t>Quốc lộ 63, Xã Tân Lộc Bắc, Thới Bình District, Cà Mau Province, Vietnam</t>
  </si>
  <si>
    <t>Xã Tân Lộc</t>
  </si>
  <si>
    <t>DTM-07558</t>
  </si>
  <si>
    <t>Chị Hạnh Bình Đức</t>
  </si>
  <si>
    <t>0945865313</t>
  </si>
  <si>
    <t>Ngô Gia Tự, Xã Kim Sơn, Tỉnh Đồng Tháp, Việt Nam</t>
  </si>
  <si>
    <t>001J300000DLA3CIAX</t>
  </si>
  <si>
    <t>DTM-07557</t>
  </si>
  <si>
    <t>Circular Plastic Việt Nam - Cpc</t>
  </si>
  <si>
    <t>0908205356</t>
  </si>
  <si>
    <t>Phường Thảo Điền</t>
  </si>
  <si>
    <t>Soma Art Lounge, Le Van Mien, Thao Dien Ward, Thủ Đức, Ho Chi Minh City, 71108, Vietnam</t>
  </si>
  <si>
    <t>DTM-07556</t>
  </si>
  <si>
    <t>Anh Tâm - Trảng Dài Pet Xá</t>
  </si>
  <si>
    <t>0964157589</t>
  </si>
  <si>
    <t>DTM-07554</t>
  </si>
  <si>
    <t>0772042459</t>
  </si>
  <si>
    <t>Nguyễn Thị Lộc</t>
  </si>
  <si>
    <t>Xã Phú Phong</t>
  </si>
  <si>
    <t>Xã Vĩnh Kim</t>
  </si>
  <si>
    <t>DTM-07550</t>
  </si>
  <si>
    <t>Suntory Pepsico Vn</t>
  </si>
  <si>
    <t>(028) – 3 8219 437</t>
  </si>
  <si>
    <t>Trần Nguyễn Ấn Kỳ</t>
  </si>
  <si>
    <t>001J300000DKlaJIAT</t>
  </si>
  <si>
    <t>DTM-07548</t>
  </si>
  <si>
    <t>Cty Tnhh Nguyên Ba</t>
  </si>
  <si>
    <t>0903925035</t>
  </si>
  <si>
    <t>Nguyễn Bá Đức</t>
  </si>
  <si>
    <t>001J300000DKg5KIAT</t>
  </si>
  <si>
    <t>DTM-07538</t>
  </si>
  <si>
    <t>Trường Em - 6B - Bc Vl.B</t>
  </si>
  <si>
    <t>0967917455</t>
  </si>
  <si>
    <t>Trường em</t>
  </si>
  <si>
    <t>DTM-07535</t>
  </si>
  <si>
    <t>0916673129</t>
  </si>
  <si>
    <t>Thị xã Long Mỹ</t>
  </si>
  <si>
    <t>Phường Trà Lồng</t>
  </si>
  <si>
    <t>Trà Lồng, Long Mỹ, Hậu Giang Province, Vietnam</t>
  </si>
  <si>
    <t>Phường Long Phú 1</t>
  </si>
  <si>
    <t>001J300000DKH3DIAX</t>
  </si>
  <si>
    <t>DTM-07534</t>
  </si>
  <si>
    <t>0394689772</t>
  </si>
  <si>
    <t>Xã Phú An</t>
  </si>
  <si>
    <t>Xã Phú An, Cai Lậy District, Tiền Giang Province, Vietnam</t>
  </si>
  <si>
    <t>DTM-07531</t>
  </si>
  <si>
    <t>0385316157</t>
  </si>
  <si>
    <t>Huyện Kế Sách</t>
  </si>
  <si>
    <t>Xã An Lạc Tây</t>
  </si>
  <si>
    <t>Đường Nam Sông Hậu, Xã An Lạc Tây, Kế Sách District, Sóc Trăng Province, Vietnam</t>
  </si>
  <si>
    <t>Xã Thới An Hội</t>
  </si>
  <si>
    <t>DTM-07528</t>
  </si>
  <si>
    <t>Công ty TNHH MTV TM DV Thành Thư Vĩnh Long</t>
  </si>
  <si>
    <t>0901050568</t>
  </si>
  <si>
    <t>001J300000DJt5PIAT</t>
  </si>
  <si>
    <t>DTM-07527</t>
  </si>
  <si>
    <t>Cty Tnhh Minh Hằng - Anh Tân Q8</t>
  </si>
  <si>
    <t>0914295548</t>
  </si>
  <si>
    <t>Tạ Quang Bửu, Ward 4, District 8, Ho Chi Minh City, 73009, Vietnam</t>
  </si>
  <si>
    <t>DTM-07526</t>
  </si>
  <si>
    <t>0904135205</t>
  </si>
  <si>
    <t>BÍCH THÙY</t>
  </si>
  <si>
    <t>Chùa Thiện Phước, Quốc lộ 50, Xã Phong Phú, Bình Chánh District, Ho Chi Minh City, 71812, Vietnam</t>
  </si>
  <si>
    <t>001J300000DJozAIAT</t>
  </si>
  <si>
    <t>DTM-07524</t>
  </si>
  <si>
    <t>Anh Kiệt Gò Công Đông</t>
  </si>
  <si>
    <t>0373397960</t>
  </si>
  <si>
    <t>Xã Tân Phước</t>
  </si>
  <si>
    <t>Xã Tân Đông</t>
  </si>
  <si>
    <t>DTM-07515</t>
  </si>
  <si>
    <t>0388768005</t>
  </si>
  <si>
    <t>Nguyễn Tất Hợp</t>
  </si>
  <si>
    <t>Đường số 32, Binh Tri Dong B Ward, Binh Tan District, Ho Chi Minh City, 73118, Vietnam</t>
  </si>
  <si>
    <t>DTM-07513</t>
  </si>
  <si>
    <t>0949194989</t>
  </si>
  <si>
    <t>ĐT. 932, Xã Thới An Hội, Kế Sách District, Sóc Trăng Province, Vietnam</t>
  </si>
  <si>
    <t>Xã Nhơn Mỹ</t>
  </si>
  <si>
    <t>001J300000DJ44XIAT</t>
  </si>
  <si>
    <t>DTM-07506</t>
  </si>
  <si>
    <t>Npc Vina</t>
  </si>
  <si>
    <t>0969225680</t>
  </si>
  <si>
    <t>DTM-07505</t>
  </si>
  <si>
    <t>0763888878</t>
  </si>
  <si>
    <t>Xã Thành Công</t>
  </si>
  <si>
    <t>ĐT. 873, Phường Long Chánh, Xã Bình Xuân, Gò Công, Tiền Giang Province, Vietnam</t>
  </si>
  <si>
    <t>Xã Phú Thành</t>
  </si>
  <si>
    <t>DTM-07504</t>
  </si>
  <si>
    <t>0986521334</t>
  </si>
  <si>
    <t>Xã Cẩm Sơn</t>
  </si>
  <si>
    <t>Xã Nhị Quý, Cai Lậy, Tiền Giang Province, Vietnam</t>
  </si>
  <si>
    <t>001J300000DJ0NTIA1</t>
  </si>
  <si>
    <t>DTM-07503</t>
  </si>
  <si>
    <t>Chị Định</t>
  </si>
  <si>
    <t>0906534568</t>
  </si>
  <si>
    <t>Chung cư Manor, Nguyễn Hữu Cảnh, Ward 22, Binh Thanh District, Ho Chi Minh City, 71108, Vietnam</t>
  </si>
  <si>
    <t>001J300000DHYkhIAH</t>
  </si>
  <si>
    <t>DTM-07494</t>
  </si>
  <si>
    <t>Ncc Em Ly</t>
  </si>
  <si>
    <t>0976339149</t>
  </si>
  <si>
    <t>Em Ly</t>
  </si>
  <si>
    <t>National Highway 24B, Sơn Hà District, Quảng Ngãi Province, Vietnam</t>
  </si>
  <si>
    <t>001J300000DHREgIAP</t>
  </si>
  <si>
    <t>DTM-07489</t>
  </si>
  <si>
    <t>0966080560</t>
  </si>
  <si>
    <t>DTM-07476</t>
  </si>
  <si>
    <t>HKD Hoàng Vân-Trần Duy Nhất</t>
  </si>
  <si>
    <t>0935740067</t>
  </si>
  <si>
    <t>DTM-07475</t>
  </si>
  <si>
    <t>0706568348</t>
  </si>
  <si>
    <t>Diễm</t>
  </si>
  <si>
    <t>Phường An Hòa</t>
  </si>
  <si>
    <t>Phường Châu Phú B, Châu Đốc, An Giang Province, 89888, Vietnam</t>
  </si>
  <si>
    <t>DTM-07474</t>
  </si>
  <si>
    <t>0947230167</t>
  </si>
  <si>
    <t>Phi</t>
  </si>
  <si>
    <t>Huyện Tân Trụ</t>
  </si>
  <si>
    <t>Xã Bình Trinh Đông</t>
  </si>
  <si>
    <t>Xã Tân Trụ</t>
  </si>
  <si>
    <t>DTM-07469</t>
  </si>
  <si>
    <t>0901249754</t>
  </si>
  <si>
    <t>DTM-07466</t>
  </si>
  <si>
    <t>0968896088</t>
  </si>
  <si>
    <t>Thị trấn Tân Hiệp</t>
  </si>
  <si>
    <t>001J300000AsdcOIAR</t>
  </si>
  <si>
    <t>DTM-07462</t>
  </si>
  <si>
    <t>0909448752</t>
  </si>
  <si>
    <t>Xã Vĩnh Lộc B, Bình Chánh District, Ho Chi Minh City, Vietnam</t>
  </si>
  <si>
    <t>DTM-07461</t>
  </si>
  <si>
    <t>0366874797</t>
  </si>
  <si>
    <t>Huyện Bảo Lâm</t>
  </si>
  <si>
    <t>Xã Lộc Ngãi</t>
  </si>
  <si>
    <t>Xã Bảo Lâm 1</t>
  </si>
  <si>
    <t>DTM-07459</t>
  </si>
  <si>
    <t>Anh Lưu - Thủ Thừa</t>
  </si>
  <si>
    <t>0329304972</t>
  </si>
  <si>
    <t>Đường Đỗ Trình Thoại, Tân An, Phường Long An, Tỉnh Tây Ninh, Việt Nam</t>
  </si>
  <si>
    <t>001J300000AraqwIAB</t>
  </si>
  <si>
    <t>DTM-07448</t>
  </si>
  <si>
    <t>Chị Lil - Rcs - Bc Vl.A</t>
  </si>
  <si>
    <t>0797823538</t>
  </si>
  <si>
    <t>Chị Lil</t>
  </si>
  <si>
    <t>Đường Rạch Cầu Suối, Xã Vĩnh Lộc A, Bình Chánh District, Ho Chi Minh City, 71821, Vietnam</t>
  </si>
  <si>
    <t>DTM-07444</t>
  </si>
  <si>
    <t>Ncc Chị Nhung Thương (Quảng Nam)</t>
  </si>
  <si>
    <t>0914928092</t>
  </si>
  <si>
    <t>Xã Bình Triều</t>
  </si>
  <si>
    <t>Đường tỉnh 613, Hà Lam, Thăng Bình District, Quảng Nam Province, Vietnam</t>
  </si>
  <si>
    <t>Xã Thăng An</t>
  </si>
  <si>
    <t>DTM-07437</t>
  </si>
  <si>
    <t>0986447530</t>
  </si>
  <si>
    <t>Xã Tân Nhuận Đông</t>
  </si>
  <si>
    <t>DTM-07432</t>
  </si>
  <si>
    <t>0344007816</t>
  </si>
  <si>
    <t>Xã Lương Hòa Lạc, Tỉnh Đồng Tháp, Việt Nam</t>
  </si>
  <si>
    <t>DTM-07404</t>
  </si>
  <si>
    <t>0967125979</t>
  </si>
  <si>
    <t>Phường Trung An, Tỉnh Đồng Tháp, Việt Nam</t>
  </si>
  <si>
    <t>Xã Tân Thới</t>
  </si>
  <si>
    <t>DTM-07395</t>
  </si>
  <si>
    <t>0869310076</t>
  </si>
  <si>
    <t>Phường Sơn Qui</t>
  </si>
  <si>
    <t>DTM-07394</t>
  </si>
  <si>
    <t>0934040142</t>
  </si>
  <si>
    <t>Mỹ</t>
  </si>
  <si>
    <t>Huyện Cái Bè</t>
  </si>
  <si>
    <t>Thị trấn Cái Bè</t>
  </si>
  <si>
    <t>Xã Cái Bè</t>
  </si>
  <si>
    <t>DTM-07392</t>
  </si>
  <si>
    <t>0795405386</t>
  </si>
  <si>
    <t>Minh</t>
  </si>
  <si>
    <t>001J300000AqMwyIAF</t>
  </si>
  <si>
    <t>DTM-07390</t>
  </si>
  <si>
    <t>Trần Thị Kim Lư</t>
  </si>
  <si>
    <t>0916564107-1</t>
  </si>
  <si>
    <t>Anh Văn</t>
  </si>
  <si>
    <t>Phường Ba Ngòi</t>
  </si>
  <si>
    <t>001J300000AqMsAIAV</t>
  </si>
  <si>
    <t>DTM-07387</t>
  </si>
  <si>
    <t>0918912345-1</t>
  </si>
  <si>
    <t>Thửa đất 353, Tờ bản đồ 11, Tuyến tránh Quốc lộ 1,-Khóm 2, Phường 10,TP Sóc Trăng,</t>
  </si>
  <si>
    <t>Phường Mỹ Xuyên</t>
  </si>
  <si>
    <t>DTM-07386</t>
  </si>
  <si>
    <t>Dương Thương (Định Quán) PET xá</t>
  </si>
  <si>
    <t>0337259600</t>
  </si>
  <si>
    <t>001J300000AqMN5IAN</t>
  </si>
  <si>
    <t>DTM-07384</t>
  </si>
  <si>
    <t>096094000069</t>
  </si>
  <si>
    <t>Phường Vĩnh Trạch</t>
  </si>
  <si>
    <t>10/04/2026</t>
  </si>
  <si>
    <t>DTM-07383</t>
  </si>
  <si>
    <t>052087000199</t>
  </si>
  <si>
    <t>001J300000AqLyeIAF</t>
  </si>
  <si>
    <t>DTM-07382</t>
  </si>
  <si>
    <t>0317193696</t>
  </si>
  <si>
    <t>Phường Tân Vĩnh Hiệp</t>
  </si>
  <si>
    <t>Thửa đất số 666, Tờ bản đồ số 19, Ấp Hóa Nhựt,-P.Tân Vĩnh Hiệp, TX. Tân Uyên</t>
  </si>
  <si>
    <t>DTM-07381</t>
  </si>
  <si>
    <t>038089045472</t>
  </si>
  <si>
    <t>Hẽm đường Võ Thị Sáu, Tổ 4, Khu phố 11,-Phường Bình Tân, Thị xã La Gi,</t>
  </si>
  <si>
    <t>DTM-07380</t>
  </si>
  <si>
    <t>0903985331</t>
  </si>
  <si>
    <t>Quận 10</t>
  </si>
  <si>
    <t>200 đường Ba Tháng Hai, phường 12,-quận 10, thành phố Hồ Chí Minh</t>
  </si>
  <si>
    <t>001J300000AqLtZIAV</t>
  </si>
  <si>
    <t>DTM-07379</t>
  </si>
  <si>
    <t>0935845306</t>
  </si>
  <si>
    <t>DTM-07378</t>
  </si>
  <si>
    <t>0316694925</t>
  </si>
  <si>
    <t>DTM-07377</t>
  </si>
  <si>
    <t>0317354907</t>
  </si>
  <si>
    <t>DTM-07376</t>
  </si>
  <si>
    <t>0982773938</t>
  </si>
  <si>
    <t>DTM-07370</t>
  </si>
  <si>
    <t>Cơ Sở Hương Mơ (Bà Rịa) Pet Tuyển</t>
  </si>
  <si>
    <t>0909566899</t>
  </si>
  <si>
    <t>Phường Tân Thành, Thành phố Hồ Chí Minh, Việt Nam</t>
  </si>
  <si>
    <t>Phường Phú Mỹ</t>
  </si>
  <si>
    <t>DTM-07369</t>
  </si>
  <si>
    <t>0907110967</t>
  </si>
  <si>
    <t>Thị trấn Núi Sập</t>
  </si>
  <si>
    <t>Phường Vĩnh Tế</t>
  </si>
  <si>
    <t>DTM-07368</t>
  </si>
  <si>
    <t>0969914064</t>
  </si>
  <si>
    <t>DTM-07365</t>
  </si>
  <si>
    <t>0931036639</t>
  </si>
  <si>
    <t>001J3000004XwFZIA0</t>
  </si>
  <si>
    <t>DTM-07363</t>
  </si>
  <si>
    <t>Anh An Gò Cầu</t>
  </si>
  <si>
    <t>093 3439995</t>
  </si>
  <si>
    <t>Xã Bình Xuân, Gò Công, Tiền Giang Province, Vietnam</t>
  </si>
  <si>
    <t>001J3000009DGiRIAW</t>
  </si>
  <si>
    <t>DTM-07360</t>
  </si>
  <si>
    <t>Gia Phát - Sh</t>
  </si>
  <si>
    <t>0523130000</t>
  </si>
  <si>
    <t>Nguyễn Thị Ai, Tan Xuan Commune, Hoc Mon District, Ho Chi Minh City, 71717, Vietnam</t>
  </si>
  <si>
    <t>DTM-07358</t>
  </si>
  <si>
    <t>0986109871</t>
  </si>
  <si>
    <t>Xã Đức Lập Thượng</t>
  </si>
  <si>
    <t>Xã Đức Hòa Đông, Đức Hòa District, Long An Province, Vietnam</t>
  </si>
  <si>
    <t>Xã Hậu Nghĩa</t>
  </si>
  <si>
    <t>DTM-07344</t>
  </si>
  <si>
    <t>0375764745</t>
  </si>
  <si>
    <t>Thành phố Vị Thanh</t>
  </si>
  <si>
    <t>Xã Tân Tiến</t>
  </si>
  <si>
    <t>Quốc lộ 61, Phường V, Xã Vị Trung, Huyện Vị Thủy, Hậu Giang Province, Vietnam</t>
  </si>
  <si>
    <t>Xã Hỏa Lựu</t>
  </si>
  <si>
    <t>001J3000009CaTaIAK</t>
  </si>
  <si>
    <t>DTM-07343</t>
  </si>
  <si>
    <t>Anh Hưng Bình Chánh</t>
  </si>
  <si>
    <t>0909009037</t>
  </si>
  <si>
    <t>DTM-07340</t>
  </si>
  <si>
    <t>0977840993</t>
  </si>
  <si>
    <t>Nguyễn Hoàng Huy</t>
  </si>
  <si>
    <t>001J3000009CQ7MIAW</t>
  </si>
  <si>
    <t>DTM-07339</t>
  </si>
  <si>
    <t>0949688693</t>
  </si>
  <si>
    <t>Thành phố Bạc Liêu</t>
  </si>
  <si>
    <t>Xã Vĩnh Trạch</t>
  </si>
  <si>
    <t>Đường Nam Sông Hậu, Xã Lai Hòa, Vĩnh Châu, Sóc Trăng Province, Vietnam</t>
  </si>
  <si>
    <t>001J3000009CObpIAG</t>
  </si>
  <si>
    <t>DTM-07337</t>
  </si>
  <si>
    <t>Vựa Anh Úc - Vĩnh Cửu</t>
  </si>
  <si>
    <t>0902927016</t>
  </si>
  <si>
    <t>Anh Úc</t>
  </si>
  <si>
    <t>Huyện Vĩnh Cửu</t>
  </si>
  <si>
    <t>Xã Trị An</t>
  </si>
  <si>
    <t>001J3000009COUFIA4</t>
  </si>
  <si>
    <t>DTM-07336</t>
  </si>
  <si>
    <t>Vựa Anh Trung - Vĩnh Cửu</t>
  </si>
  <si>
    <t>0984694819</t>
  </si>
  <si>
    <t>Đường Trục 16, Xã Thạnh Phú, Vĩnh Cửu District, Đồng Nai Province, 76913, Vietnam</t>
  </si>
  <si>
    <t>001J3000009COGqIAO</t>
  </si>
  <si>
    <t>DTM-07335</t>
  </si>
  <si>
    <t>Chị Mai Mỹ Tho</t>
  </si>
  <si>
    <t>0899332168</t>
  </si>
  <si>
    <t>ChịMai</t>
  </si>
  <si>
    <t>Phạm Hùng, Xã Trung An, Mỹ Tho, Tiền Giang Province, Vietnam</t>
  </si>
  <si>
    <t>DTM-07332</t>
  </si>
  <si>
    <t>0903012945</t>
  </si>
  <si>
    <t>Nguyễn Huỳnh Diễm Khanh</t>
  </si>
  <si>
    <t>Xã Song Bình</t>
  </si>
  <si>
    <t>Quốc lộ 50, Chợ Gạo, Xã Chợ Gạo, Tỉnh Đồng Tháp, Việt Nam</t>
  </si>
  <si>
    <t>DTM-07331</t>
  </si>
  <si>
    <t>0961586930</t>
  </si>
  <si>
    <t>Trần Hoàng Minh</t>
  </si>
  <si>
    <t>001J3000009CKHhIAO</t>
  </si>
  <si>
    <t>DTM-07329</t>
  </si>
  <si>
    <t>Công Ty Lê Võ</t>
  </si>
  <si>
    <t>0919010113</t>
  </si>
  <si>
    <t>Xã Hữu Định</t>
  </si>
  <si>
    <t>ĐH. 173, Xã Tam Phước, Chau Thanh District, Bến Tre Province, 93000, Vietnam</t>
  </si>
  <si>
    <t>Phường Phú Tân</t>
  </si>
  <si>
    <t>DTM-07328</t>
  </si>
  <si>
    <t>0378463819</t>
  </si>
  <si>
    <t>Lê Trung Hiếu</t>
  </si>
  <si>
    <t>DTM-07327</t>
  </si>
  <si>
    <t>0768323049</t>
  </si>
  <si>
    <t>Phan Hữu Tràng</t>
  </si>
  <si>
    <t>001J3000009CF5jIAG</t>
  </si>
  <si>
    <t>DTM-07322</t>
  </si>
  <si>
    <t>Cty Cường Thịnh</t>
  </si>
  <si>
    <t>0918131619</t>
  </si>
  <si>
    <t>Xã Đức Hòa Thượng, Đức Hòa District, Long An Province, 82719, Vietnam</t>
  </si>
  <si>
    <t>001J3000009CB0QIAW</t>
  </si>
  <si>
    <t>DTM-07318</t>
  </si>
  <si>
    <t>Anh Phong P8</t>
  </si>
  <si>
    <t>0909395777</t>
  </si>
  <si>
    <t>Coluso, Phường 8, Sóc Trăng, Sóc Trăng Province, 96113, Vietnam</t>
  </si>
  <si>
    <t>Phường Sóc Trăng</t>
  </si>
  <si>
    <t>001J3000009C3tYIAS</t>
  </si>
  <si>
    <t>DTM-07310</t>
  </si>
  <si>
    <t>Chị Dung Trà Vinh</t>
  </si>
  <si>
    <t>0369012282</t>
  </si>
  <si>
    <t>Phường 8, Trà Vinh, Trà Vinh Province, Vietnam</t>
  </si>
  <si>
    <t>DTM-07307</t>
  </si>
  <si>
    <t>0977989267</t>
  </si>
  <si>
    <t>Lương Vũ Minh</t>
  </si>
  <si>
    <t>Quốc lộ 1, Xã Long Hưng, Châu Thành District, Tiền Giang Province, Vietnam</t>
  </si>
  <si>
    <t>DTM-07306</t>
  </si>
  <si>
    <t>0985565355</t>
  </si>
  <si>
    <t>Hẻm 60, Phường Long Bình, Thủ Đức, Thành phố Hồ Chí Minh, 71216, Việt Nam</t>
  </si>
  <si>
    <t>DTM-07305</t>
  </si>
  <si>
    <t>Huỳnh Quốc Thái  (Anh Lộc)</t>
  </si>
  <si>
    <t>0977111128</t>
  </si>
  <si>
    <t>DTM-07304</t>
  </si>
  <si>
    <t>Cty CP Môi Trường (Bình Định)</t>
  </si>
  <si>
    <t>0935376667</t>
  </si>
  <si>
    <t>Thành phố Quy Nhơn</t>
  </si>
  <si>
    <t>Xã Phước Mỹ</t>
  </si>
  <si>
    <t>Đường tỉnh 638, Xã Phước Mỹ, Quy Nhơn, Bình Định Province, Vietnam</t>
  </si>
  <si>
    <t>Phường Quy Nhơn Tây</t>
  </si>
  <si>
    <t>DTM-07303</t>
  </si>
  <si>
    <t>0886993639</t>
  </si>
  <si>
    <t>Phan Thị Kiều Duyên</t>
  </si>
  <si>
    <t>Quốc lộ 1, Long Định, Xã Long Định, Châu Thành District, Tiền Giang Province, Vietnam</t>
  </si>
  <si>
    <t>DTM-07296</t>
  </si>
  <si>
    <t>0908681589</t>
  </si>
  <si>
    <t>Nguyễn Văn Vọng</t>
  </si>
  <si>
    <t>Xã Tân Phú, Cai Lậy, Tiền Giang Province, Vietnam</t>
  </si>
  <si>
    <t>Phường Mỹ Phước</t>
  </si>
  <si>
    <t>001J3000009Be9TIAS</t>
  </si>
  <si>
    <t>DTM-07292</t>
  </si>
  <si>
    <t>Chị Nữ - Tqn - Q8</t>
  </si>
  <si>
    <t>0798817525</t>
  </si>
  <si>
    <t>Chị Nữ</t>
  </si>
  <si>
    <t>Phường 7, District 8, Ho Chi Minh City, 71812, Vietnam</t>
  </si>
  <si>
    <t>DTM-07291</t>
  </si>
  <si>
    <t>0907005602</t>
  </si>
  <si>
    <t>Nguyễn Phi Hùng</t>
  </si>
  <si>
    <t>Võ Tánh, Thị trấn Vĩnh Bình, Gò Công Tây District, Tiền Giang Province, Vietnam</t>
  </si>
  <si>
    <t>DTM-07290</t>
  </si>
  <si>
    <t>0963706786</t>
  </si>
  <si>
    <t>Xã Lộc Bảo</t>
  </si>
  <si>
    <t>Xã Bảo Lâm 5</t>
  </si>
  <si>
    <t>001J3000009BVBGIA4</t>
  </si>
  <si>
    <t>DTM-07288</t>
  </si>
  <si>
    <t>Anh Hùng Trà Vinh</t>
  </si>
  <si>
    <t>0971200819</t>
  </si>
  <si>
    <t>Dương Thế Hùng</t>
  </si>
  <si>
    <t>001J3000009BV0wIAG</t>
  </si>
  <si>
    <t>DTM-07287</t>
  </si>
  <si>
    <t>Anh Lên Trà Vinh</t>
  </si>
  <si>
    <t>0765298443</t>
  </si>
  <si>
    <t>Anh Lên</t>
  </si>
  <si>
    <t>Trần Văn Ẩn, Xã Long Đức, Trà Vinh, Trà Vinh Province, Vietnam</t>
  </si>
  <si>
    <t>DTM-07284</t>
  </si>
  <si>
    <t>Liên Minh (Aplas)</t>
  </si>
  <si>
    <t>0938744783</t>
  </si>
  <si>
    <t>Lô C20A-2, Đường số 11, KCN Hiệp Phước-Xã Hiệp Phước, Huyện Nhà Bè, TP.HCM</t>
  </si>
  <si>
    <t>DTM-07282</t>
  </si>
  <si>
    <t>Hùng Liên (Gia Kiệm) PET xá</t>
  </si>
  <si>
    <t>0343565651</t>
  </si>
  <si>
    <t>Bạch Lâm 1, Xã Thống Nhất, Tỉnh Đồng Nai, Việt Nam</t>
  </si>
  <si>
    <t>001J3000009BFAhIAO</t>
  </si>
  <si>
    <t>DTM-07280</t>
  </si>
  <si>
    <t>Lái Anh Thịnh</t>
  </si>
  <si>
    <t>0336835551</t>
  </si>
  <si>
    <t>Xã Tịnh Giang</t>
  </si>
  <si>
    <t>National Highway 24B, Sơn Tịnh District, Quảng Ngãi Province, Vietnam</t>
  </si>
  <si>
    <t>001J3000009BD9ZIAW</t>
  </si>
  <si>
    <t>DTM-07277</t>
  </si>
  <si>
    <t>0358175759</t>
  </si>
  <si>
    <t>Thị xã Ninh Hòa</t>
  </si>
  <si>
    <t>Xã Ninh An</t>
  </si>
  <si>
    <t>Xã Bắc Ninh Hoà</t>
  </si>
  <si>
    <t>001J3000009B5xyIAC</t>
  </si>
  <si>
    <t>DTM-07265</t>
  </si>
  <si>
    <t>Vựa Anh Quốc - Thống Nhất</t>
  </si>
  <si>
    <t>0977760063</t>
  </si>
  <si>
    <t>Gia Kiệm, Thống Nhất District, Đồng Nai Province, Vietnam</t>
  </si>
  <si>
    <t>Xã Dầu Giây</t>
  </si>
  <si>
    <t>001J3000009B3IUIA0</t>
  </si>
  <si>
    <t>DTM-07264</t>
  </si>
  <si>
    <t>Chị Vi - Xuân Lộc</t>
  </si>
  <si>
    <t>0773843616</t>
  </si>
  <si>
    <t>Chị Vi</t>
  </si>
  <si>
    <t>DTM-07263</t>
  </si>
  <si>
    <t>Cô Bột</t>
  </si>
  <si>
    <t>0918120098</t>
  </si>
  <si>
    <t>Thành phố Bảo Lộc</t>
  </si>
  <si>
    <t>Phường 1 Bảo Lộc</t>
  </si>
  <si>
    <t>001J3000009AtZEIA0</t>
  </si>
  <si>
    <t>DTM-07262</t>
  </si>
  <si>
    <t>Anh Duy - Xuân Lộc Pet Xá Tròn</t>
  </si>
  <si>
    <t>0949373000</t>
  </si>
  <si>
    <t>001J3000009ArzDIAS</t>
  </si>
  <si>
    <t>DTM-07261</t>
  </si>
  <si>
    <t>Anh Lãng - Định Quán</t>
  </si>
  <si>
    <t>0916229969</t>
  </si>
  <si>
    <t>Anh Lãng</t>
  </si>
  <si>
    <t>Chưa Phân Cấp</t>
  </si>
  <si>
    <t>001J3000009AnQ9IAK</t>
  </si>
  <si>
    <t>DTM-07260</t>
  </si>
  <si>
    <t>Anh Quý Lái Q7</t>
  </si>
  <si>
    <t>0932140685</t>
  </si>
  <si>
    <t>Đường số 9, Tan Kieng Ward, District 7, Ho Chi Minh City, 72800, Vietnam</t>
  </si>
  <si>
    <t>DTM-07254</t>
  </si>
  <si>
    <t>HKD Ngô Thị Hoa PET xá</t>
  </si>
  <si>
    <t>0974339990</t>
  </si>
  <si>
    <t>Thị trấn Dầu Giây</t>
  </si>
  <si>
    <t>Dầu Giây, Xã Dầu Giây, Tỉnh Đồng Nai, Việt Nam</t>
  </si>
  <si>
    <t>001J3000009Aho5IAC</t>
  </si>
  <si>
    <t>DTM-07253</t>
  </si>
  <si>
    <t>Chị Quỳnh(Oanh) - Long Khánh Pet Xá</t>
  </si>
  <si>
    <t>0353144340</t>
  </si>
  <si>
    <t>Xã Bàu Trâm, Long Khánh, Đồng Nai Province, 76615, Vietnam</t>
  </si>
  <si>
    <t>Phường Bình Lộc</t>
  </si>
  <si>
    <t>001J3000009AfKFIA0</t>
  </si>
  <si>
    <t>DTM-07251</t>
  </si>
  <si>
    <t>0938159763</t>
  </si>
  <si>
    <t>001J3000009AbS7IAK</t>
  </si>
  <si>
    <t>DTM-07250</t>
  </si>
  <si>
    <t>Chị Mai Bd</t>
  </si>
  <si>
    <t>0942773305</t>
  </si>
  <si>
    <t>Ms Mai</t>
  </si>
  <si>
    <t>Phường Hoà Lợi</t>
  </si>
  <si>
    <t>001J3000009AaR9IAK</t>
  </si>
  <si>
    <t>DTM-07247</t>
  </si>
  <si>
    <t>Kcn Châu Đức - Brvt</t>
  </si>
  <si>
    <t>2543816640</t>
  </si>
  <si>
    <t>Lê Xá</t>
  </si>
  <si>
    <t>Huyện Châu Đức</t>
  </si>
  <si>
    <t>Phước Hoà - Đá Bạc - Bông Trang, Chau Duc Resettlement Area, Quảng Tây, Suoi Nghe Commune, Chau Duc District, Bà Rịa - Vũng Tàu Province, Vietnam</t>
  </si>
  <si>
    <t>Xã Ngãi Giao</t>
  </si>
  <si>
    <t>001J3000009AaLmIAK</t>
  </si>
  <si>
    <t>DTM-07246</t>
  </si>
  <si>
    <t>Cpc Ngọc Nghĩa - Kcn Châu Đức</t>
  </si>
  <si>
    <t>Phạm Trung Hiếu</t>
  </si>
  <si>
    <t>Xã Suối Nghệ</t>
  </si>
  <si>
    <t>Quảng Tây, Suoi Nghe Commune, Chau Duc District, Bà Rịa - Vũng Tàu Province, Vietnam</t>
  </si>
  <si>
    <t>DTM-07242</t>
  </si>
  <si>
    <t>Hkd Hoàng Tiến (Châu Đức)</t>
  </si>
  <si>
    <t>0989317923</t>
  </si>
  <si>
    <t>Xã Nghĩa Thành</t>
  </si>
  <si>
    <t>Lan Anh 7, Nghia Thanh Commune, Chau Duc District, Bà Rịa - Vũng Tàu Province, Vietnam</t>
  </si>
  <si>
    <t>001J3000009ASPjIAO</t>
  </si>
  <si>
    <t>DTM-07236</t>
  </si>
  <si>
    <t>0915177389</t>
  </si>
  <si>
    <t>Phường Bắc Cam Ranh</t>
  </si>
  <si>
    <t>02/06/2026</t>
  </si>
  <si>
    <t>001J3000009AQlmIAG</t>
  </si>
  <si>
    <t>DTM-07229</t>
  </si>
  <si>
    <t>Duytan Recycling</t>
  </si>
  <si>
    <t>272 3779920</t>
  </si>
  <si>
    <t>Chú Hy</t>
  </si>
  <si>
    <t>28/03/2026</t>
  </si>
  <si>
    <t>DTM-07228</t>
  </si>
  <si>
    <t>HKD In</t>
  </si>
  <si>
    <t>0916625066</t>
  </si>
  <si>
    <t>Thị trấn Ba Tri</t>
  </si>
  <si>
    <t>Phan Ngọc Tòng, Ba Tri, Xã Ba Tri, Tỉnh Vĩnh Long, Việt Nam</t>
  </si>
  <si>
    <t>Xã Ba Tri</t>
  </si>
  <si>
    <t>DTM-07223</t>
  </si>
  <si>
    <t>0939799239</t>
  </si>
  <si>
    <t>Thửa đất số 140, tờ bản đồ số 9, tổ 1,ấp An Trung, Xã Trung-Thành, Huyện Vũng Liêm, Tỉnh Vĩnh Long,</t>
  </si>
  <si>
    <t>DTM-07214</t>
  </si>
  <si>
    <t>0704939215</t>
  </si>
  <si>
    <t>Phường Đạo Thạnh</t>
  </si>
  <si>
    <t>001J30000099obPIAQ</t>
  </si>
  <si>
    <t>DTM-07212</t>
  </si>
  <si>
    <t>Anh Nam - Thống Nhất</t>
  </si>
  <si>
    <t>0983977162</t>
  </si>
  <si>
    <t>DTM-07210</t>
  </si>
  <si>
    <t>0985948646</t>
  </si>
  <si>
    <t>Xã Đại Quang</t>
  </si>
  <si>
    <t>Đường tỉnh 609, Vĩnh Phước, Đại Đồng, Đại Lộc District, Quảng Nam Province, Vietnam</t>
  </si>
  <si>
    <t>Xã Hà Nha</t>
  </si>
  <si>
    <t>001J30000099QR0IAM</t>
  </si>
  <si>
    <t>DTM-07204</t>
  </si>
  <si>
    <t>Cty Tnhh Xơ Tổng Hợp Hải Thiên</t>
  </si>
  <si>
    <t>2723774881</t>
  </si>
  <si>
    <t>Cty TNHH xơ tổng hợp Hải Thiên</t>
  </si>
  <si>
    <t>Xã Đức Hòa Hạ, Đức Hòa District, Long An Province, Vietnam</t>
  </si>
  <si>
    <t>001J30000099QNXIA2</t>
  </si>
  <si>
    <t>DTM-07202</t>
  </si>
  <si>
    <t>Cty Tnhh Kỹ Thuật Hoàn Hảo Sợi Đặc Biệt Vĩnh Thái Việt Nam</t>
  </si>
  <si>
    <t>0336935817</t>
  </si>
  <si>
    <t>Linh</t>
  </si>
  <si>
    <t>Đức Hòa Hạ, Khu Công nghiệp Tân Đức, Xã Đức Hòa Hạ, Đức Hòa District, Long An Province, Vietnam</t>
  </si>
  <si>
    <t>001J30000099QKnIAM</t>
  </si>
  <si>
    <t>DTM-07200</t>
  </si>
  <si>
    <t>Chị Nga ( Vợ A Được)</t>
  </si>
  <si>
    <t>0967106561</t>
  </si>
  <si>
    <t>Mr Được</t>
  </si>
  <si>
    <t>Huyện Đồng Phú</t>
  </si>
  <si>
    <t>Xã Thuận Lợi</t>
  </si>
  <si>
    <t>001J30000099QJQIA2</t>
  </si>
  <si>
    <t>DTM-07198</t>
  </si>
  <si>
    <t>Chị Dung ( Vợ A Chương)</t>
  </si>
  <si>
    <t>0918903100</t>
  </si>
  <si>
    <t>Mr Chương</t>
  </si>
  <si>
    <t>Thành phố Đồng Xoài</t>
  </si>
  <si>
    <t>Phường Đồng Xoài</t>
  </si>
  <si>
    <t>DTM-07195</t>
  </si>
  <si>
    <t>0906564791</t>
  </si>
  <si>
    <t>DTM-07191</t>
  </si>
  <si>
    <t>Anh Phương Nhi Bình Phước</t>
  </si>
  <si>
    <t>0325394879</t>
  </si>
  <si>
    <t>Mr Phương</t>
  </si>
  <si>
    <t>Huyện Hớn Quản</t>
  </si>
  <si>
    <t>Xã Phước An</t>
  </si>
  <si>
    <t>Vườn Rau, Phường An Lộc, Tỉnh Đồng Nai, 67857, Việt Nam</t>
  </si>
  <si>
    <t>Xã Tân Quan</t>
  </si>
  <si>
    <t>001J3000007aQibIAE</t>
  </si>
  <si>
    <t>DTM-07190</t>
  </si>
  <si>
    <t>Công Ty Bách Hồng Tây Ninh</t>
  </si>
  <si>
    <t>0933900840</t>
  </si>
  <si>
    <t>Mr Sa NS</t>
  </si>
  <si>
    <t>Xã Phước Đông</t>
  </si>
  <si>
    <t>Khu công nghiệp Phước Đông, Xã Phước Đông, Go Dau District, Tây Ninh Province, Vietnam</t>
  </si>
  <si>
    <t>Phường Gò Dầu</t>
  </si>
  <si>
    <t>001J3000007aPA6IAM</t>
  </si>
  <si>
    <t>DTM-07189</t>
  </si>
  <si>
    <t>Công Ty Formosa</t>
  </si>
  <si>
    <t>0613560309</t>
  </si>
  <si>
    <t>Formosa</t>
  </si>
  <si>
    <t>Huyện Nhơn Trạch</t>
  </si>
  <si>
    <t>Thị trấn Hiệp Phước</t>
  </si>
  <si>
    <t>Xã Đại Phước</t>
  </si>
  <si>
    <t>001J3000007aOvbIAE</t>
  </si>
  <si>
    <t>DTM-07188</t>
  </si>
  <si>
    <t>Nguyễn Vũ</t>
  </si>
  <si>
    <t>0327752341</t>
  </si>
  <si>
    <t>Thị trấn Cái Tàu Hạ</t>
  </si>
  <si>
    <t>Cái Tàu Hạ, Châu Thành District, Đồng Tháp Province, Vietnam</t>
  </si>
  <si>
    <t>Xã Phú Hựu</t>
  </si>
  <si>
    <t>001J3000007aLq0IAE</t>
  </si>
  <si>
    <t>DTM-07187</t>
  </si>
  <si>
    <t>Anh Luyến - Tl8 - Cc</t>
  </si>
  <si>
    <t>0797666789</t>
  </si>
  <si>
    <t>Anh Luyến</t>
  </si>
  <si>
    <t>Tỉnh lộ 8, Phuoc Vinh An Commune, Củ Chi District, Ho Chi Minh City, 71608, Vietnam</t>
  </si>
  <si>
    <t>001J3000007aFDtIAM</t>
  </si>
  <si>
    <t>DTM-07185</t>
  </si>
  <si>
    <t>Anh Nam - Tánh Linh</t>
  </si>
  <si>
    <t>Thôn 1, Xã Đức Bình, Tánh Linh District, Bình Thuận Province, Vietnam</t>
  </si>
  <si>
    <t>Xã Bắc Ruộng</t>
  </si>
  <si>
    <t>001J3000007a7RlIAI</t>
  </si>
  <si>
    <t>DTM-07167</t>
  </si>
  <si>
    <t>Anh Quân - Liên Ấp 123</t>
  </si>
  <si>
    <t>0907772378</t>
  </si>
  <si>
    <t>Đường Liên Ấp 1-2-3, Xã Vĩnh Lộc B, Bình Chánh District, Ho Chi Minh City, 71914, Vietnam</t>
  </si>
  <si>
    <t>DTM-07166</t>
  </si>
  <si>
    <t>Phước Song Thuận</t>
  </si>
  <si>
    <t>0396771927</t>
  </si>
  <si>
    <t>ĐT. 864, Song Thuận, Xã Song Thuận, Châu Thành District, Tiền Giang Province, Vietnam</t>
  </si>
  <si>
    <t>DTM-07165</t>
  </si>
  <si>
    <t>0372666858</t>
  </si>
  <si>
    <t>Xã Long Bình Điền</t>
  </si>
  <si>
    <t>DTM-07164</t>
  </si>
  <si>
    <t>0344482802</t>
  </si>
  <si>
    <t>DTM-07163</t>
  </si>
  <si>
    <t>Anh Mạnh (Trảng Bom) PET xá</t>
  </si>
  <si>
    <t>0907507207</t>
  </si>
  <si>
    <t>Xã Hưng Thịnh</t>
  </si>
  <si>
    <t>Đông Hòa, Xã Đông Hòa, Trảng Bom District, Đồng Nai Province, 76000, Vietnam</t>
  </si>
  <si>
    <t>DTM-07158</t>
  </si>
  <si>
    <t>Phan Huy - Long Khánh PET xá</t>
  </si>
  <si>
    <t>0866557109</t>
  </si>
  <si>
    <t>Xã Bàu Trâm</t>
  </si>
  <si>
    <t>Ngô Quyền, Phường Xuân Thanh, Xã Bàu Trâm, Long Khánh, Đồng Nai Province, Vietnam</t>
  </si>
  <si>
    <t>Phường Long Khánh</t>
  </si>
  <si>
    <t>DTM-07155</t>
  </si>
  <si>
    <t>Chị Vinh Cai Lậy</t>
  </si>
  <si>
    <t>0333781074</t>
  </si>
  <si>
    <t>Xã Thanh Hòa</t>
  </si>
  <si>
    <t>Phường Thanh Hoà</t>
  </si>
  <si>
    <t>001J3000007ZWRqIAO</t>
  </si>
  <si>
    <t>DTM-07154</t>
  </si>
  <si>
    <t>Chị Gấm (A. Hà) Vĩnh Lộc B</t>
  </si>
  <si>
    <t>0357218508</t>
  </si>
  <si>
    <t>DTM-07153</t>
  </si>
  <si>
    <t>Anh Nhật (Trảng Bom) PET xá</t>
  </si>
  <si>
    <t>0933190211</t>
  </si>
  <si>
    <t>Hưng Thịnh, Xã Hưng Thịnh, Trảng Bom District, Đồng Nai Province, 76000, Vietnam</t>
  </si>
  <si>
    <t>DTM-07152</t>
  </si>
  <si>
    <t>0978943442</t>
  </si>
  <si>
    <t>Xã Bình Hòa Đông</t>
  </si>
  <si>
    <t>National Route 62, Xã Tân Lập, Moc Hoa District, Long An Province, Vietnam</t>
  </si>
  <si>
    <t>DTM-07151</t>
  </si>
  <si>
    <t>0907874046</t>
  </si>
  <si>
    <t>Huyện Năm Căn</t>
  </si>
  <si>
    <t>Thị Trấn Năm Căn</t>
  </si>
  <si>
    <t>Nguyễn Tất Thành, Năm Căn, Thị trấn Năm Căn, Năm Căn District, Cà Mau Province, Vietnam</t>
  </si>
  <si>
    <t>Xã Đất Mới</t>
  </si>
  <si>
    <t>001J3000007ZEaMIAW</t>
  </si>
  <si>
    <t>DTM-07150</t>
  </si>
  <si>
    <t>Chị Hoa Tân Châu</t>
  </si>
  <si>
    <t>0907669777</t>
  </si>
  <si>
    <t>Ms Hoa</t>
  </si>
  <si>
    <t>Huyện Tân Châu</t>
  </si>
  <si>
    <t>Xã Tân Hưng, Tân Châu District, Tây Ninh Province, Vietnam</t>
  </si>
  <si>
    <t>001J3000007ZCHKIA4</t>
  </si>
  <si>
    <t>DTM-07147</t>
  </si>
  <si>
    <t>Tư Hiền</t>
  </si>
  <si>
    <t>0354826716</t>
  </si>
  <si>
    <t>Đường tỉnh 975, Xã Dương Tơ, Phú Quốc, Kiên Giang Province, Vietnam</t>
  </si>
  <si>
    <t>001J3000007ZCCCIA4</t>
  </si>
  <si>
    <t>DTM-07146</t>
  </si>
  <si>
    <t>0976991182</t>
  </si>
  <si>
    <t>Đường tỉnh 975, Phường An Thới, Phú Quốc, Kiên Giang Province, Vietnam</t>
  </si>
  <si>
    <t>001J3000007ZC9FIAW</t>
  </si>
  <si>
    <t>DTM-07145</t>
  </si>
  <si>
    <t>Diệu Hân</t>
  </si>
  <si>
    <t>0918776963</t>
  </si>
  <si>
    <t>001J3000007ZC13IAG</t>
  </si>
  <si>
    <t>DTM-07144</t>
  </si>
  <si>
    <t>0919347248</t>
  </si>
  <si>
    <t>001J3000007ZBxBIAW</t>
  </si>
  <si>
    <t>DTM-07143</t>
  </si>
  <si>
    <t>Trọng Nhân</t>
  </si>
  <si>
    <t>0914322004</t>
  </si>
  <si>
    <t>001J3000007ZBKzIAO</t>
  </si>
  <si>
    <t>DTM-07142</t>
  </si>
  <si>
    <t>0977292392</t>
  </si>
  <si>
    <t>Huyện Bến Cầu</t>
  </si>
  <si>
    <t>An Thanh, Ben Cau District, Tây Ninh Province, Vietnam</t>
  </si>
  <si>
    <t>Xã Long Chữ</t>
  </si>
  <si>
    <t>001J3000007ZBDJIA4</t>
  </si>
  <si>
    <t>DTM-07141</t>
  </si>
  <si>
    <t>Anh Biển</t>
  </si>
  <si>
    <t>0343546339</t>
  </si>
  <si>
    <t>A Biển</t>
  </si>
  <si>
    <t>Xã Tân Hưng Đông</t>
  </si>
  <si>
    <t>Quốc lộ 1, Xã Tân Hưng Đông, Cái Nước District, Cà Mau Province, Vietnam</t>
  </si>
  <si>
    <t>001J3000007ZAsaIAG</t>
  </si>
  <si>
    <t>DTM-07140</t>
  </si>
  <si>
    <t>0798254582</t>
  </si>
  <si>
    <t>Huyện Bác Ái</t>
  </si>
  <si>
    <t>National Route 27B, Tà Lú, Xã Phước Đại, Bác Ái District, Ninh Thuận Province, Vietnam</t>
  </si>
  <si>
    <t>Xã Bác Ái Đông</t>
  </si>
  <si>
    <t>001J3000007ZApKIAW</t>
  </si>
  <si>
    <t>DTM-07139</t>
  </si>
  <si>
    <t>Quốc Vũ</t>
  </si>
  <si>
    <t>0939682168</t>
  </si>
  <si>
    <t>Xã Cửa Dương, Phú Quốc, Kiên Giang Province, Vietnam</t>
  </si>
  <si>
    <t>001J3000007Z9VTIA0</t>
  </si>
  <si>
    <t>DTM-07137</t>
  </si>
  <si>
    <t>0325265788</t>
  </si>
  <si>
    <t>Xã Gành Dầu</t>
  </si>
  <si>
    <t>Cửa Hàng Bia Tươi, Đường tỉnh 974, Xã Gành Dầu, Phú Quốc, Kiên Giang Province, Vietnam</t>
  </si>
  <si>
    <t>001J3000007Yz9hIAC</t>
  </si>
  <si>
    <t>DTM-07135</t>
  </si>
  <si>
    <t>Pq Minh Vượng</t>
  </si>
  <si>
    <t>0853284204</t>
  </si>
  <si>
    <t>Anh Vượng</t>
  </si>
  <si>
    <t>Xã Hàm Ninh</t>
  </si>
  <si>
    <t>Đường tỉnh 975C, Hàm Ninh, Phú Quốc, Kiên Giang Province, Vietnam</t>
  </si>
  <si>
    <t>17/01/2026</t>
  </si>
  <si>
    <t>001J3000007YubyIAC</t>
  </si>
  <si>
    <t>DTM-07133</t>
  </si>
  <si>
    <t>0329924495</t>
  </si>
  <si>
    <t>Huyện Tân Phú Đông</t>
  </si>
  <si>
    <t>ĐT. 877B, Tân Phú, Xã Tân Phú, Tân Phú Đông District, Tiền Giang Province, Vietnam</t>
  </si>
  <si>
    <t>DTM-07130</t>
  </si>
  <si>
    <t>Vựa Anh Linh - Bảo Lộc</t>
  </si>
  <si>
    <t>0964156104</t>
  </si>
  <si>
    <t>Fuel Station, Trần Phú, Thôn 2, Xã Đại Lào, Bảo Lộc, Lâm Đồng Province, Vietnam</t>
  </si>
  <si>
    <t>001J3000007YlrZIAS</t>
  </si>
  <si>
    <t>DTM-07129</t>
  </si>
  <si>
    <t>Vựa Chị Linh - Bảo Lộc</t>
  </si>
  <si>
    <t>0911287881</t>
  </si>
  <si>
    <t>Trần Phú, Tân An, Xã Lộc Châu, Bảo Lộc, Lâm Đồng Province, Vietnam</t>
  </si>
  <si>
    <t>DTM-07127</t>
  </si>
  <si>
    <t>HKD Nguyễn Thị Tâm</t>
  </si>
  <si>
    <t>0919417181</t>
  </si>
  <si>
    <t>Anh Hiện</t>
  </si>
  <si>
    <t>Phường Lộc Phát</t>
  </si>
  <si>
    <t>Trần Phú, Phường Lộc Sơn, Bảo Lộc, Lâm Đồng Province, Vietnam</t>
  </si>
  <si>
    <t>001J3000007Yk0eIAC</t>
  </si>
  <si>
    <t>DTM-07126</t>
  </si>
  <si>
    <t>Vựa Anh Nhật - Bảo Lộc</t>
  </si>
  <si>
    <t>0378887757</t>
  </si>
  <si>
    <t>Trần Phú, Kim Thanh, Xã Lộc Nga, Bảo Lộc, Lâm Đồng Province, Vietnam</t>
  </si>
  <si>
    <t>001J3000007YjrmIAC</t>
  </si>
  <si>
    <t>DTM-07125</t>
  </si>
  <si>
    <t>Vựa Chị Lan - Bảo Lộc</t>
  </si>
  <si>
    <t>0967402376</t>
  </si>
  <si>
    <t>001J3000007Yjl2IAC</t>
  </si>
  <si>
    <t>DTM-07124</t>
  </si>
  <si>
    <t>Vựa Chị Lan Mai - Bảo Lâm</t>
  </si>
  <si>
    <t>0354220480</t>
  </si>
  <si>
    <t>Lan Mai</t>
  </si>
  <si>
    <t>Quốc lộ 20, Thôn 1, Xã Liên Đầm, Di Linh District, Lâm Đồng Province, Vietnam</t>
  </si>
  <si>
    <t>Xã Quảng Lâm</t>
  </si>
  <si>
    <t>001J3000007YjVrIAK</t>
  </si>
  <si>
    <t>DTM-07123</t>
  </si>
  <si>
    <t>Vựa Anh Hậu - Bảo Lộc</t>
  </si>
  <si>
    <t>0937699568</t>
  </si>
  <si>
    <t>Petrec Fuel, Quốc lộ 20, Thôn 1, Xã Lộc An, Bảo Lâm District, Lâm Đồng Province, Vietnam</t>
  </si>
  <si>
    <t>001J3000007YjEqIAK</t>
  </si>
  <si>
    <t>DTM-07119</t>
  </si>
  <si>
    <t>Chị Lan - Bảo Lộc Pet Xá Ép Kiện</t>
  </si>
  <si>
    <t>0354120383</t>
  </si>
  <si>
    <t>001J3000007Yj7GIAS</t>
  </si>
  <si>
    <t>DTM-07118</t>
  </si>
  <si>
    <t>Vựa Chị Huyền - Bảo Lộc</t>
  </si>
  <si>
    <t>0369890259</t>
  </si>
  <si>
    <t>Nguyễn Trãi, Thanh Hương 1, Xã Lộc Thanh, Bảo Lộc, Lâm Đồng Province, Vietnam</t>
  </si>
  <si>
    <t>DTM-07117</t>
  </si>
  <si>
    <t>0941574375</t>
  </si>
  <si>
    <t>HỒ CÔNG VỌNG</t>
  </si>
  <si>
    <t>Xã Nam Chính</t>
  </si>
  <si>
    <t>001J3000007Yh7mIAC</t>
  </si>
  <si>
    <t>DTM-07116</t>
  </si>
  <si>
    <t>Vựa Anh Thức - Cát Tiên</t>
  </si>
  <si>
    <t>0798254198</t>
  </si>
  <si>
    <t>Huyện Cát Tiên</t>
  </si>
  <si>
    <t>Thôn 2, Xã Quảng Ngãi, Cát Tiên District, Lâm Đồng Province, Vietnam</t>
  </si>
  <si>
    <t>Xã Cát Tiên</t>
  </si>
  <si>
    <t>DTM-07115</t>
  </si>
  <si>
    <t>Anh Chiêm - Cát Tiên Pet Xá Ép Kiện</t>
  </si>
  <si>
    <t>0973975933</t>
  </si>
  <si>
    <t>Tổ dân phố 12, Cát Tiên, Cát Tiên District, Lâm Đồng Province, Vietnam</t>
  </si>
  <si>
    <t>001J3000007Ygx0IAC</t>
  </si>
  <si>
    <t>DTM-07114</t>
  </si>
  <si>
    <t>Vựa Anh Vương - Cát Tiên</t>
  </si>
  <si>
    <t>0968919929</t>
  </si>
  <si>
    <t>001J3000007Ygn1IAC</t>
  </si>
  <si>
    <t>DTM-07113</t>
  </si>
  <si>
    <t>Vựa Chú Luận - Cát Tiên</t>
  </si>
  <si>
    <t>0975623457</t>
  </si>
  <si>
    <t>Chú Luận</t>
  </si>
  <si>
    <t>001J3000007YftbIAC</t>
  </si>
  <si>
    <t>DTM-07111</t>
  </si>
  <si>
    <t>Cơ Sở Việt Hà - Đạteh Pet Tuyển Xô</t>
  </si>
  <si>
    <t>0919559826</t>
  </si>
  <si>
    <t>Huyện Đạ Tẻh</t>
  </si>
  <si>
    <t>Tổ dân phố 5C, Đạ Tẻh, Đạ Tẻh District, Lâm Đồng Province, Vietnam</t>
  </si>
  <si>
    <t>Xã Đạ Tẻh</t>
  </si>
  <si>
    <t>DTM-07109</t>
  </si>
  <si>
    <t>0916650657</t>
  </si>
  <si>
    <t>001J3000007YRSJIA4</t>
  </si>
  <si>
    <t>DTM-07099</t>
  </si>
  <si>
    <t>Bảy Thanh</t>
  </si>
  <si>
    <t>0918669702</t>
  </si>
  <si>
    <t>Quốc lộ 22B, Trường Đông, Hòa Thành, Tây Ninh Province, Vietnam</t>
  </si>
  <si>
    <t>001J3000007YR0OIAW</t>
  </si>
  <si>
    <t>DTM-07098</t>
  </si>
  <si>
    <t>Út Nhỏ</t>
  </si>
  <si>
    <t>0984366178</t>
  </si>
  <si>
    <t>Chị Út Nhỏ</t>
  </si>
  <si>
    <t>Huyện Châu Thành A</t>
  </si>
  <si>
    <t>ĐT. 926, Xã Trường Long A, Châu Thành A District, Hậu Giang Province, Vietnam</t>
  </si>
  <si>
    <t>Xã Thạnh Xuân</t>
  </si>
  <si>
    <t>001J3000007YRKdIAO</t>
  </si>
  <si>
    <t>DTM-07097</t>
  </si>
  <si>
    <t>Anh Phương Tn</t>
  </si>
  <si>
    <t>0941432848</t>
  </si>
  <si>
    <t>Thị xã Hòa Thành</t>
  </si>
  <si>
    <t>Phường Long Thành Bắc, Hòa Thành, Tây Ninh Province, 84060, Vietnam</t>
  </si>
  <si>
    <t>Phường Long Hoa</t>
  </si>
  <si>
    <t>001J3000007YOtgIAG</t>
  </si>
  <si>
    <t>DTM-07096</t>
  </si>
  <si>
    <t>Anh Thành Tn</t>
  </si>
  <si>
    <t>0971924915</t>
  </si>
  <si>
    <t>Mr Thành</t>
  </si>
  <si>
    <t>Trường Hòa - Chà Là, Xã Trường Hòa, Hòa Thành, Tây Ninh Province, 84060, Vietnam</t>
  </si>
  <si>
    <t>001J3000007YIDWIA4</t>
  </si>
  <si>
    <t>DTM-07085</t>
  </si>
  <si>
    <t>Anh Nên - Vtd</t>
  </si>
  <si>
    <t>0966544052</t>
  </si>
  <si>
    <t>Anh Nên</t>
  </si>
  <si>
    <t>Xã Phong Phú, Bình Chánh District, Ho Chi Minh City, 71812, Vietnam</t>
  </si>
  <si>
    <t>001J3000007YICdIAO</t>
  </si>
  <si>
    <t>DTM-07084</t>
  </si>
  <si>
    <t>Lái Anh Hiếu</t>
  </si>
  <si>
    <t>0905042516</t>
  </si>
  <si>
    <t>Xã Lân Phong, Tỉnh Quảng Ngãi, Việt Nam</t>
  </si>
  <si>
    <t>001J3000007YI3uIAG</t>
  </si>
  <si>
    <t>DTM-07083</t>
  </si>
  <si>
    <t>Vựa Chị Xinh</t>
  </si>
  <si>
    <t>0359873219</t>
  </si>
  <si>
    <t>Chị Xinh</t>
  </si>
  <si>
    <t>Phường Phổ Văn</t>
  </si>
  <si>
    <t>Quốc lộ 1, Đức Phổ, Quảng Ngãi Province, Vietnam</t>
  </si>
  <si>
    <t>Phường Trà Câu</t>
  </si>
  <si>
    <t>001J3000007YHvpIAG</t>
  </si>
  <si>
    <t>DTM-07082</t>
  </si>
  <si>
    <t>Vựa Cô Tám</t>
  </si>
  <si>
    <t>0972280079</t>
  </si>
  <si>
    <t>Cô Tám</t>
  </si>
  <si>
    <t>Đức Phổ, Quảng Ngãi Province, Vietnam</t>
  </si>
  <si>
    <t>DTM-07081</t>
  </si>
  <si>
    <t>0903054811</t>
  </si>
  <si>
    <t>Nguyễn Vạn Tiến</t>
  </si>
  <si>
    <t>Quận 11</t>
  </si>
  <si>
    <t>Hẻm A Lạc Long Quân, Ward 5, District 11, Ho Chi Minh City, 72000, Vietnam</t>
  </si>
  <si>
    <t>Phường Hòa Bình</t>
  </si>
  <si>
    <t>DTM-07080</t>
  </si>
  <si>
    <t>0974585222</t>
  </si>
  <si>
    <t>Nguyễn Như Cường</t>
  </si>
  <si>
    <t>Huyện Tam Dương</t>
  </si>
  <si>
    <t>Xã Hợp Thịnh</t>
  </si>
  <si>
    <t>Cụm Kinh Tế Xã Hội Hợp Thịnh, Xã Hợp Thịnh,-Huyện Tam Dương, Tỉnh Vĩnh Phúc,</t>
  </si>
  <si>
    <t>Xã Hội Thịnh</t>
  </si>
  <si>
    <t>001J3000007YFelIAG</t>
  </si>
  <si>
    <t>DTM-07079</t>
  </si>
  <si>
    <t>0977445889</t>
  </si>
  <si>
    <t>Xã Hành Thuận</t>
  </si>
  <si>
    <t>Đường Quảng Ngãi – Ba Động, Chợ Chùa, Nghĩa Hành District, Quảng Ngãi Province, Vietnam</t>
  </si>
  <si>
    <t>Xã Nghĩa Hành</t>
  </si>
  <si>
    <t>001J3000007YDJ4IAO</t>
  </si>
  <si>
    <t>DTM-07076</t>
  </si>
  <si>
    <t>0944462763</t>
  </si>
  <si>
    <t>Xã Tịnh Bắc</t>
  </si>
  <si>
    <t>27/01/2026</t>
  </si>
  <si>
    <t>DTM-07075</t>
  </si>
  <si>
    <t>0946204947</t>
  </si>
  <si>
    <t>001J3000007YCULIA4</t>
  </si>
  <si>
    <t>DTM-07071</t>
  </si>
  <si>
    <t>Lái Chị Nở</t>
  </si>
  <si>
    <t>0386320849</t>
  </si>
  <si>
    <t>Chị Nở</t>
  </si>
  <si>
    <t>Đường Quốc lộ 1 – Trà Phong, Trà Xuân, Trà Bồng District, Quảng Ngãi Province, 55000, Vietnam</t>
  </si>
  <si>
    <t>001J3000007YCOrIAO</t>
  </si>
  <si>
    <t>DTM-07070</t>
  </si>
  <si>
    <t>0963052739</t>
  </si>
  <si>
    <t>Nguyễn Thị Định, Phu Lam, Tuy Hòa, Phú Yên Province, Vietnam</t>
  </si>
  <si>
    <t>Phường Tuy Hòa</t>
  </si>
  <si>
    <t>001J3000007YBh3IAG</t>
  </si>
  <si>
    <t>DTM-07069</t>
  </si>
  <si>
    <t>Lái Cô Hồng</t>
  </si>
  <si>
    <t>0389967452</t>
  </si>
  <si>
    <t>Cô Hồng</t>
  </si>
  <si>
    <t>Xã Trà Phong</t>
  </si>
  <si>
    <t>Trà Phong, Trà Bồng District, Quảng Ngãi Province, Vietnam</t>
  </si>
  <si>
    <t>Xã Tây Trà</t>
  </si>
  <si>
    <t>001J3000007YBcXIAW</t>
  </si>
  <si>
    <t>DTM-07068</t>
  </si>
  <si>
    <t>Châu Hưng</t>
  </si>
  <si>
    <t>0907682269</t>
  </si>
  <si>
    <t>Xã Lộc Quang, Lộc Ninh District, Bình Phước Province, Vietnam</t>
  </si>
  <si>
    <t>Xã Lộc Thành</t>
  </si>
  <si>
    <t>DTM-07067</t>
  </si>
  <si>
    <t>0913126488</t>
  </si>
  <si>
    <t>001J3000007YBFIIA4</t>
  </si>
  <si>
    <t>DTM-07066</t>
  </si>
  <si>
    <t>Anh Vĩnh - Bà Lát</t>
  </si>
  <si>
    <t>0933299973</t>
  </si>
  <si>
    <t>Anh Vĩnh</t>
  </si>
  <si>
    <t>001J3000007YBBVIA4</t>
  </si>
  <si>
    <t>DTM-07065</t>
  </si>
  <si>
    <t>Chị Thủy - Bà Lát</t>
  </si>
  <si>
    <t>0938851439</t>
  </si>
  <si>
    <t>23/03/2026</t>
  </si>
  <si>
    <t>DTM-07064</t>
  </si>
  <si>
    <t>Tuấn Năm Gia Kiệm ĐN</t>
  </si>
  <si>
    <t>0983653844</t>
  </si>
  <si>
    <t>001J3000007YAjpIAG</t>
  </si>
  <si>
    <t>DTM-07063</t>
  </si>
  <si>
    <t>Vựa Anh Bình - Thống Nhất</t>
  </si>
  <si>
    <t>0359882515</t>
  </si>
  <si>
    <t>Xã Quang Trung, Thống Nhất District, Đồng Nai Province, Vietnam</t>
  </si>
  <si>
    <t>001J3000007Y8fdIAC</t>
  </si>
  <si>
    <t>DTM-07061</t>
  </si>
  <si>
    <t>Thành Trung</t>
  </si>
  <si>
    <t>0353143143</t>
  </si>
  <si>
    <t>Thị xã Bình Long</t>
  </si>
  <si>
    <t>TH-Cô Hà-Tổ 1-Phú Tân-Hưng Chiến-Bình Long, ĐT.246, Phường Hưng Chiến, Bình Long, Bình Phước Province, Vietnam</t>
  </si>
  <si>
    <t>Phường Bình Long</t>
  </si>
  <si>
    <t>DTM-07059</t>
  </si>
  <si>
    <t>HKD Huỳnh Ngọc Triều</t>
  </si>
  <si>
    <t>0919153933</t>
  </si>
  <si>
    <t>Thị xã Trảng Bàng</t>
  </si>
  <si>
    <t>Phường Gia Lộc</t>
  </si>
  <si>
    <t>Gia Lộc, Trang Bang, Trảng Bàng, Tây Ninh Province, Vietnam</t>
  </si>
  <si>
    <t>Phường Trảng Bàng</t>
  </si>
  <si>
    <t>001J3000007Y8WcIAK</t>
  </si>
  <si>
    <t>DTM-07058</t>
  </si>
  <si>
    <t>Anh Luân</t>
  </si>
  <si>
    <t>0912887225</t>
  </si>
  <si>
    <t>Huyện Dương Minh Châu</t>
  </si>
  <si>
    <t>Xã Thạnh Đức, Go Dau District, Tây Ninh Province, Vietnam</t>
  </si>
  <si>
    <t>Phường Ninh Thạnh</t>
  </si>
  <si>
    <t>001J3000007Y8UcIAK</t>
  </si>
  <si>
    <t>DTM-07057</t>
  </si>
  <si>
    <t>0707508628</t>
  </si>
  <si>
    <t>Tú</t>
  </si>
  <si>
    <t>Gia Tân 6, Trang Bang, Trảng Bàng, Tây Ninh Province, Vietnam</t>
  </si>
  <si>
    <t>DTM-07054</t>
  </si>
  <si>
    <t>Anh Khánh St</t>
  </si>
  <si>
    <t>0949026563</t>
  </si>
  <si>
    <t>Mạc Đĩnh Chi, Phường 4, Sóc Trăng, Sóc Trăng Province, 96113, Vietnam</t>
  </si>
  <si>
    <t>Phường Phú Lợi</t>
  </si>
  <si>
    <t>DTM-07053</t>
  </si>
  <si>
    <t>Cô Nga (Long Khánh) PET xá</t>
  </si>
  <si>
    <t>0399447899</t>
  </si>
  <si>
    <t>Phường Xuân Thanh</t>
  </si>
  <si>
    <t>Khu phố 10, Bàu Trâm, Phường Long Khánh, Tỉnh Đồng Nai, 76615, Việt Nam</t>
  </si>
  <si>
    <t>001J3000007Y72XIAS</t>
  </si>
  <si>
    <t>DTM-07051</t>
  </si>
  <si>
    <t>0985189937</t>
  </si>
  <si>
    <t>Huỳnh Thúc Kháng, Phường Phú Đức, Bình Long, Bình Phước Province, Vietnam</t>
  </si>
  <si>
    <t>001J3000007Y6ujIAC</t>
  </si>
  <si>
    <t>DTM-07050</t>
  </si>
  <si>
    <t>Anh Thiện Hớn Quản</t>
  </si>
  <si>
    <t>0326109079</t>
  </si>
  <si>
    <t>Mr Thiện</t>
  </si>
  <si>
    <t>Xã Tân Lợi, Hớn Quản District, Bình Phước Province, Vietnam</t>
  </si>
  <si>
    <t>001J3000007Y6KiIAK</t>
  </si>
  <si>
    <t>DTM-07049</t>
  </si>
  <si>
    <t>Mr Thật</t>
  </si>
  <si>
    <t>0969507616</t>
  </si>
  <si>
    <t>Thật</t>
  </si>
  <si>
    <t>Thị xã Chơn Thành</t>
  </si>
  <si>
    <t>Đường tỉnh 751, Phường Minh Long, Chơn Thành, Dầu Tiếng District, Bình Phước Province, Vietnam</t>
  </si>
  <si>
    <t>Phường Minh Hưng</t>
  </si>
  <si>
    <t>001J3000007Y6EzIAK</t>
  </si>
  <si>
    <t>DTM-07048</t>
  </si>
  <si>
    <t>Anh Thiện Bp</t>
  </si>
  <si>
    <t>0352422423</t>
  </si>
  <si>
    <t>Thiện</t>
  </si>
  <si>
    <t>Đường tỉnh 751, Hưng Long, Chơn Thành, Bình Phước Province, Vietnam</t>
  </si>
  <si>
    <t>001J3000007XoTmIAK</t>
  </si>
  <si>
    <t>DTM-07030</t>
  </si>
  <si>
    <t>Anh Thắng - Xuân Thới Thượng</t>
  </si>
  <si>
    <t>0908884879</t>
  </si>
  <si>
    <t>001J3000007XkpHIAS</t>
  </si>
  <si>
    <t>DTM-07025</t>
  </si>
  <si>
    <t>Vựa Minh Luyến</t>
  </si>
  <si>
    <t>0908278673</t>
  </si>
  <si>
    <t>Bạch Đằng, Ward 2, Tan Binh District, Ho Chi Minh City, 72100, Vietnam</t>
  </si>
  <si>
    <t>001J3000007XkX1IAK</t>
  </si>
  <si>
    <t>DTM-07024</t>
  </si>
  <si>
    <t>Vựa Anh Phương</t>
  </si>
  <si>
    <t>0918255122</t>
  </si>
  <si>
    <t>Phường 13</t>
  </si>
  <si>
    <t>Đặng Thùy Trâm, Ward 13, Binh Thanh District, Ho Chi Minh City, 50000, Vietnam</t>
  </si>
  <si>
    <t>DTM-07022</t>
  </si>
  <si>
    <t>0327049667</t>
  </si>
  <si>
    <t>Xã Mỹ Hội</t>
  </si>
  <si>
    <t>Quốc lộ 30, Bình Hàng Trung, Xã Bình Hàng Trung, Cao Lanh District, Đồng Tháp Province, Vietnam</t>
  </si>
  <si>
    <t>Xã Mỹ Thọ</t>
  </si>
  <si>
    <t>001J3000007XjzJIAS</t>
  </si>
  <si>
    <t>DTM-07020</t>
  </si>
  <si>
    <t>Ncc Chị Hạnh (Bình Định)</t>
  </si>
  <si>
    <t>0348481132</t>
  </si>
  <si>
    <t>Huyện Phù Cát</t>
  </si>
  <si>
    <t>Thị trấn Ngô Mây</t>
  </si>
  <si>
    <t>Đường Trần Cao Vân, Ngô Mây, Phù Cát District, Bình Định Province, Vietnam</t>
  </si>
  <si>
    <t>Phường Quy Nhơn Nam</t>
  </si>
  <si>
    <t>001J3000007XjweIAC</t>
  </si>
  <si>
    <t>DTM-07019</t>
  </si>
  <si>
    <t>Vựa Chị Tám</t>
  </si>
  <si>
    <t>0707570115</t>
  </si>
  <si>
    <t>Phường Hiệp Bình Chánh</t>
  </si>
  <si>
    <t>Đường số 48, Hiep Binh Chanh Ward, Thủ Đức, Ho Chi Minh City, 50000, Vietnam</t>
  </si>
  <si>
    <t>001J3000007XjrSIAS</t>
  </si>
  <si>
    <t>DTM-07016</t>
  </si>
  <si>
    <t>Vựa Chị Sen</t>
  </si>
  <si>
    <t>0348924044</t>
  </si>
  <si>
    <t>Nguyễn Bỉnh Khiêm, Ward 5, Binh Thanh District, Ho Chi Minh City, 71409, Vietnam</t>
  </si>
  <si>
    <t>Phường Bình Lợi Trung</t>
  </si>
  <si>
    <t>001J3000007XgqSIAS</t>
  </si>
  <si>
    <t>DTM-07009</t>
  </si>
  <si>
    <t>Vựa Thanh Hà</t>
  </si>
  <si>
    <t>0906376147</t>
  </si>
  <si>
    <t>001J3000007XgmfIAC</t>
  </si>
  <si>
    <t>DTM-07006</t>
  </si>
  <si>
    <t>Chị Hảo - Lvl - Nb</t>
  </si>
  <si>
    <t>0388866252</t>
  </si>
  <si>
    <t>Lê Văn Lương, Nhon Duc Commune, Nhà Bè District, Ho Chi Minh City, 71812, Vietnam</t>
  </si>
  <si>
    <t>001J3000007XgkKIAS</t>
  </si>
  <si>
    <t>DTM-07005</t>
  </si>
  <si>
    <t>Anh Thắng - Lvl - Nb</t>
  </si>
  <si>
    <t>0982525662</t>
  </si>
  <si>
    <t>Lê Văn Lương, Nhon Duc Commune, Nhà Bè District, Ho Chi Minh City, 72915, Vietnam</t>
  </si>
  <si>
    <t>001J3000007XgfJIAS</t>
  </si>
  <si>
    <t>DTM-07004</t>
  </si>
  <si>
    <t>Vựa Chị Việt</t>
  </si>
  <si>
    <t>0913617134</t>
  </si>
  <si>
    <t>Đào Sư Tích, Phuoc Kien Commune, Nhà Bè District, Ho Chi Minh City, 72915, Vietnam</t>
  </si>
  <si>
    <t>001J3000007XgFBIA0</t>
  </si>
  <si>
    <t>DTM-07003</t>
  </si>
  <si>
    <t>Vựa Anh Nam</t>
  </si>
  <si>
    <t>0969170720</t>
  </si>
  <si>
    <t>Trảng Dài Ward, Biên Hòa, Đồng Nai Province, 76913, Vietnam</t>
  </si>
  <si>
    <t>001J3000007XgB2IAK</t>
  </si>
  <si>
    <t>DTM-07002</t>
  </si>
  <si>
    <t>Vựa Anh Cường - Biên Hòa</t>
  </si>
  <si>
    <t>0328189917</t>
  </si>
  <si>
    <t>Đường Nguyễn Phúc Chu, Trảng Dài Ward, Biên Hòa, Đồng Nai Province, 76050, Vietnam</t>
  </si>
  <si>
    <t>001J3000007XdUVIA0</t>
  </si>
  <si>
    <t>DTM-06999</t>
  </si>
  <si>
    <t>Cty Tấn Nhân Đại Phát - Phl - Nb</t>
  </si>
  <si>
    <t>0903154832</t>
  </si>
  <si>
    <t>Phạm Hữu Lầu, Phuoc Kien Commune, Nhà Bè District, Ho Chi Minh City, 72915, Vietnam</t>
  </si>
  <si>
    <t>001J3000007XdTXIA0</t>
  </si>
  <si>
    <t>DTM-06998</t>
  </si>
  <si>
    <t>Vựa Anh Tuyến</t>
  </si>
  <si>
    <t>1641283948</t>
  </si>
  <si>
    <t>001J3000007XdNYIA0</t>
  </si>
  <si>
    <t>DTM-06997</t>
  </si>
  <si>
    <t>Anh Duy - Nht - Nb</t>
  </si>
  <si>
    <t>0961958418</t>
  </si>
  <si>
    <t>Long Thoi Commune, Nhà Bè District, Ho Chi Minh City, Vietnam</t>
  </si>
  <si>
    <t>001J3000007XdHpIAK</t>
  </si>
  <si>
    <t>DTM-06996</t>
  </si>
  <si>
    <t>Chị Tuyền - Nht - Nb</t>
  </si>
  <si>
    <t>0979008325</t>
  </si>
  <si>
    <t>Chị Tuyền</t>
  </si>
  <si>
    <t>Chung Cư Hưng Pháp Silver Star, Nguyen Huu Tho, Phuoc Kien Commune, Nhà Bè District, Ho Chi Minh City, 72915, Vietnam</t>
  </si>
  <si>
    <t>001J3000007Xd1JIAS</t>
  </si>
  <si>
    <t>DTM-06995</t>
  </si>
  <si>
    <t>Chị Hiền - Nht - Nb</t>
  </si>
  <si>
    <t>0985103759</t>
  </si>
  <si>
    <t>Citimart, Nguyen Huu Tho, Phuoc Kien Commune, Nhà Bè District, Ho Chi Minh City, 72915, Vietnam</t>
  </si>
  <si>
    <t>001J3000007XWthIAG</t>
  </si>
  <si>
    <t>DTM-06992</t>
  </si>
  <si>
    <t>Chị Sương</t>
  </si>
  <si>
    <t>0834348052</t>
  </si>
  <si>
    <t>Xã Thành Trung</t>
  </si>
  <si>
    <t>Hòa Tân, Xã Hòa Tân, Châu Thành District, Đồng Tháp Province, Vietnam</t>
  </si>
  <si>
    <t>001J3000007XWjXIAW</t>
  </si>
  <si>
    <t>DTM-06991</t>
  </si>
  <si>
    <t>Quang Hộ Phòng Bl</t>
  </si>
  <si>
    <t>0907379709</t>
  </si>
  <si>
    <t>Quang</t>
  </si>
  <si>
    <t>001J3000007XWeaIAG</t>
  </si>
  <si>
    <t>DTM-06990</t>
  </si>
  <si>
    <t>Anh Bửu - Rồng Việt - Vt</t>
  </si>
  <si>
    <t>0961407507</t>
  </si>
  <si>
    <t>Anh Cửu</t>
  </si>
  <si>
    <t>Xã Bình Lợi, Bình Chánh District, Xã Lương Hòa, Bến Lức District, Long An Province, Vietnam</t>
  </si>
  <si>
    <t>001J3000007XW5ZIAW</t>
  </si>
  <si>
    <t>DTM-06989</t>
  </si>
  <si>
    <t>Vựa Cô Dung</t>
  </si>
  <si>
    <t>0392535145</t>
  </si>
  <si>
    <t>Cô Dung</t>
  </si>
  <si>
    <t>Đường Nguyễn Công Phương, Quảng Ngãi, Tư Nghĩa District, Quảng Ngãi Province, Vietnam</t>
  </si>
  <si>
    <t>001J3000007XW3OIAW</t>
  </si>
  <si>
    <t>DTM-06988</t>
  </si>
  <si>
    <t>Vựa Cô Nguyệt</t>
  </si>
  <si>
    <t>0386227524</t>
  </si>
  <si>
    <t>001J3000007XVwOIAW</t>
  </si>
  <si>
    <t>DTM-06986</t>
  </si>
  <si>
    <t>Vựa Anh Mười - Châu Đức</t>
  </si>
  <si>
    <t>0362551818</t>
  </si>
  <si>
    <t>Đường tỉnh 996, Phước Trung, Da Bac Commune, Chau Duc District, Bà Rịa - Vũng Tàu Province, Vietnam</t>
  </si>
  <si>
    <t>001J3000007XVvjIAG</t>
  </si>
  <si>
    <t>DTM-06985</t>
  </si>
  <si>
    <t>Chị Hương - Tân Trụ</t>
  </si>
  <si>
    <t>0919936342</t>
  </si>
  <si>
    <t>Nguyễn Trung Trực, Tân Trụ, Tân Trụ District, Long An Province, Vietnam</t>
  </si>
  <si>
    <t>Xã Vàm Cỏ</t>
  </si>
  <si>
    <t>001J3000007XVpSIAW</t>
  </si>
  <si>
    <t>DTM-06984</t>
  </si>
  <si>
    <t>Anh Hào - Tân Trụ</t>
  </si>
  <si>
    <t>0739836127</t>
  </si>
  <si>
    <t>ĐT. 833, Xã Bình Lãng, Tân Trụ District, Long An Province, Vietnam</t>
  </si>
  <si>
    <t>001J3000007XVlwIAG</t>
  </si>
  <si>
    <t>DTM-06983</t>
  </si>
  <si>
    <t>Lái Anh Nhật</t>
  </si>
  <si>
    <t>0338637476</t>
  </si>
  <si>
    <t>Đường Quốc lộ 1 – Sơn Kỳ, Chợ Chùa, Nghĩa Hành District, Quảng Ngãi Province, Vietnam</t>
  </si>
  <si>
    <t>001J3000007XTZ4IAO</t>
  </si>
  <si>
    <t>DTM-06982</t>
  </si>
  <si>
    <t>0971869712</t>
  </si>
  <si>
    <t>001J3000007XTXIIA4</t>
  </si>
  <si>
    <t>DTM-06981</t>
  </si>
  <si>
    <t>Anh Hải - Châu Thành</t>
  </si>
  <si>
    <t>0946665716</t>
  </si>
  <si>
    <t>Đường tỉnh 827, Xã Thuận Mỹ, Châu Thành District, Long An Province, Vietnam</t>
  </si>
  <si>
    <t>001J3000007XTU5IAO</t>
  </si>
  <si>
    <t>DTM-06979</t>
  </si>
  <si>
    <t>Vựa Cô Nghi</t>
  </si>
  <si>
    <t>0384956926</t>
  </si>
  <si>
    <t>Cô Nghi</t>
  </si>
  <si>
    <t>Sơn Tịnh District, Quảng Ngãi Province, Vietnam</t>
  </si>
  <si>
    <t>001J3000007XTNBIA4</t>
  </si>
  <si>
    <t>DTM-06978</t>
  </si>
  <si>
    <t>Thi Tốt</t>
  </si>
  <si>
    <t>0989722337</t>
  </si>
  <si>
    <t>Huyện Phú Giáo</t>
  </si>
  <si>
    <t>QA-Cẩm Giang - -Dt741 -Ấp Nước Vàng-An Bình-huyện phú giáo, Đường tỉnh 741, Tân Thịnh, Xã An Bình, Phú Giáo District, Bình Dương Province, Vietnam</t>
  </si>
  <si>
    <t>Xã An Long</t>
  </si>
  <si>
    <t>03/04/2026</t>
  </si>
  <si>
    <t>001J3000007XTKKIA4</t>
  </si>
  <si>
    <t>DTM-06977</t>
  </si>
  <si>
    <t>Lái Anh Tùng</t>
  </si>
  <si>
    <t>0984250552</t>
  </si>
  <si>
    <t>Đường Tịnh Phong – Trà Bình, Sơn Tịnh District, Quảng Ngãi Province, Vietnam</t>
  </si>
  <si>
    <t>001J3000007XSYsIAO</t>
  </si>
  <si>
    <t>DTM-06976</t>
  </si>
  <si>
    <t>Tgxlc  Anh Thủy</t>
  </si>
  <si>
    <t>0398976290</t>
  </si>
  <si>
    <t>Huyện Ninh Sơn</t>
  </si>
  <si>
    <t>Quốc lộ 27, Trạm Cắt 220kV Đa Nhim, Xã Lâm Sơn, Ninh Sơn District, Ninh Thuận Province, Vietnam</t>
  </si>
  <si>
    <t>Xã Ninh Sơn</t>
  </si>
  <si>
    <t>DTM-06975</t>
  </si>
  <si>
    <t>0986622507</t>
  </si>
  <si>
    <t>Xã Nam Thành</t>
  </si>
  <si>
    <t>001J3000007XS4dIAG</t>
  </si>
  <si>
    <t>DTM-06974</t>
  </si>
  <si>
    <t>Mình Thành</t>
  </si>
  <si>
    <t>0977104101</t>
  </si>
  <si>
    <t>Thanh</t>
  </si>
  <si>
    <t>Thị xã Phước Long</t>
  </si>
  <si>
    <t>Provincial Road 741, Phường Long Phước, Phước Long, Bình Phước Province, Vietnam</t>
  </si>
  <si>
    <t>Phường Phước Bình</t>
  </si>
  <si>
    <t>001J3000007XS9kIAG</t>
  </si>
  <si>
    <t>DTM-06973</t>
  </si>
  <si>
    <t>Vựa Cô Hai</t>
  </si>
  <si>
    <t>0878063872</t>
  </si>
  <si>
    <t>Cô Hai</t>
  </si>
  <si>
    <t>Trà Xuân, Trà Bồng District, Quảng Ngãi Province, Vietnam</t>
  </si>
  <si>
    <t>001J3000007XS7fIAG</t>
  </si>
  <si>
    <t>DTM-06972</t>
  </si>
  <si>
    <t>Lê Quý</t>
  </si>
  <si>
    <t>0986449059</t>
  </si>
  <si>
    <t>Quy</t>
  </si>
  <si>
    <t>Đường tỉnh 759, Phường Long Phước, Phước Long, Bình Phước Province, Vietnam</t>
  </si>
  <si>
    <t>001J3000007XS05IAG</t>
  </si>
  <si>
    <t>DTM-06971</t>
  </si>
  <si>
    <t>Lái Anh Huấn</t>
  </si>
  <si>
    <t>0763558485</t>
  </si>
  <si>
    <t>Anh Huấn</t>
  </si>
  <si>
    <t>001J3000007XRyFIAW</t>
  </si>
  <si>
    <t>DTM-06970</t>
  </si>
  <si>
    <t>Lý Hoàng</t>
  </si>
  <si>
    <t>0965805003</t>
  </si>
  <si>
    <t>Đường Đào Nguyên Phổ, Phường Long Phước, Phước Long, Bình Phước Province, Vietnam</t>
  </si>
  <si>
    <t>001J3000007XRweIAG</t>
  </si>
  <si>
    <t>DTM-06969</t>
  </si>
  <si>
    <t>Vựa Chị Nguyệt</t>
  </si>
  <si>
    <t>0362928807</t>
  </si>
  <si>
    <t>001J3000007XRvlIAG</t>
  </si>
  <si>
    <t>DTM-06968</t>
  </si>
  <si>
    <t>Vựa Chị Cúc</t>
  </si>
  <si>
    <t>0335702550</t>
  </si>
  <si>
    <t>22/04/2026</t>
  </si>
  <si>
    <t>001J3000007XRtyIAG</t>
  </si>
  <si>
    <t>DTM-06967</t>
  </si>
  <si>
    <t>Anh Thao - Vvv</t>
  </si>
  <si>
    <t>0794465065</t>
  </si>
  <si>
    <t>Chị Diễm</t>
  </si>
  <si>
    <t>001J3000007XRt0IAG</t>
  </si>
  <si>
    <t>DTM-06966</t>
  </si>
  <si>
    <t>Văn Hùng</t>
  </si>
  <si>
    <t>0918306971</t>
  </si>
  <si>
    <t>Mr Hùng</t>
  </si>
  <si>
    <t>Huyện Phú Riềng</t>
  </si>
  <si>
    <t>Provincial Road 741, Phường Phước Bình, Xã Long Hưng, Phú Riềng District, Bình Phước Province, Vietnam</t>
  </si>
  <si>
    <t>Xã Bình Tân</t>
  </si>
  <si>
    <t>001J3000007XRpkIAG</t>
  </si>
  <si>
    <t>DTM-06965</t>
  </si>
  <si>
    <t>Lái Anh Phong</t>
  </si>
  <si>
    <t>0985601085</t>
  </si>
  <si>
    <t>001J3000007XRoXIAW</t>
  </si>
  <si>
    <t>DTM-06964</t>
  </si>
  <si>
    <t>0378298449</t>
  </si>
  <si>
    <t>Mr Nhân</t>
  </si>
  <si>
    <t>001J3000007XRm1IAG</t>
  </si>
  <si>
    <t>DTM-06963</t>
  </si>
  <si>
    <t>Lái Anh Nghĩa</t>
  </si>
  <si>
    <t>0969114469</t>
  </si>
  <si>
    <t>001J3000007XRftIAG</t>
  </si>
  <si>
    <t>DTM-06962</t>
  </si>
  <si>
    <t>Cô Liên Bp</t>
  </si>
  <si>
    <t>0976362884</t>
  </si>
  <si>
    <t>Xã Bù Nho, Phú Riềng District, Bình Phước Province, Vietnam</t>
  </si>
  <si>
    <t>001J3000007XRO7IAO</t>
  </si>
  <si>
    <t>DTM-06960</t>
  </si>
  <si>
    <t>Vựa Cô Điểm</t>
  </si>
  <si>
    <t>0775471557</t>
  </si>
  <si>
    <t>Cô Điêm</t>
  </si>
  <si>
    <t>001J3000007XRMpIAO</t>
  </si>
  <si>
    <t>DTM-06959</t>
  </si>
  <si>
    <t>0792035326</t>
  </si>
  <si>
    <t>Quốc lộ 27, Tân Mỹ, Xã Mỹ Sơn, Ninh Sơn District, Ninh Thuận Province, Vietnam</t>
  </si>
  <si>
    <t>001J3000007XRHtIAO</t>
  </si>
  <si>
    <t>DTM-06958</t>
  </si>
  <si>
    <t>Lái Anh Hưng</t>
  </si>
  <si>
    <t>0379664215</t>
  </si>
  <si>
    <t>001J3000007XRFLIA4</t>
  </si>
  <si>
    <t>DTM-06957</t>
  </si>
  <si>
    <t>Lái Anh Thông</t>
  </si>
  <si>
    <t>0368627450</t>
  </si>
  <si>
    <t>DTM-06956</t>
  </si>
  <si>
    <t>0977930929</t>
  </si>
  <si>
    <t>Xã Long Hà, Phú Riềng District, Bình Phước Province, Vietnam</t>
  </si>
  <si>
    <t>001J3000007XP0nIAG</t>
  </si>
  <si>
    <t>DTM-06955</t>
  </si>
  <si>
    <t>Chú Đức - Ncc</t>
  </si>
  <si>
    <t>0987344421</t>
  </si>
  <si>
    <t>Chú Đức</t>
  </si>
  <si>
    <t>001J3000007XOx2IAG</t>
  </si>
  <si>
    <t>DTM-06954</t>
  </si>
  <si>
    <t>Phế Liệu - Tl8</t>
  </si>
  <si>
    <t>00000</t>
  </si>
  <si>
    <t>001J3000007XOh7IAG</t>
  </si>
  <si>
    <t>DTM-06953</t>
  </si>
  <si>
    <t>Chị Ngọc - Ncc</t>
  </si>
  <si>
    <t>0908427161</t>
  </si>
  <si>
    <t>001J3000007XOg4IAG</t>
  </si>
  <si>
    <t>DTM-06952</t>
  </si>
  <si>
    <t>Chị Truyền - Tl15</t>
  </si>
  <si>
    <t>0982923225</t>
  </si>
  <si>
    <t>Chị Truyền</t>
  </si>
  <si>
    <t>001J3000007XOZkIAO</t>
  </si>
  <si>
    <t>DTM-06950</t>
  </si>
  <si>
    <t>Chị Thanh - Cg</t>
  </si>
  <si>
    <t>0975233886</t>
  </si>
  <si>
    <t>001J3000007XOHrIAO</t>
  </si>
  <si>
    <t>DTM-06948</t>
  </si>
  <si>
    <t>Chị Oanh - Long Thành Lái Pet Xá Tròn</t>
  </si>
  <si>
    <t>0843081186</t>
  </si>
  <si>
    <t>Huyện Long Thành</t>
  </si>
  <si>
    <t>Thị trấn Long Thành</t>
  </si>
  <si>
    <t>Đường Song Hành QL51, Xã Long Đức, Long Thành District, Đồng Nai Province, 76009, Vietnam</t>
  </si>
  <si>
    <t>Xã Phước Thái</t>
  </si>
  <si>
    <t>001J3000007XO8lIAG</t>
  </si>
  <si>
    <t>DTM-06947</t>
  </si>
  <si>
    <t>Cơ Sở Chị Vân - Tân Phú Rhd Rpp</t>
  </si>
  <si>
    <t>0916264379</t>
  </si>
  <si>
    <t>Huyện Tân Phú</t>
  </si>
  <si>
    <t>Xã Tà Lài</t>
  </si>
  <si>
    <t>001J3000007XO7sIAG</t>
  </si>
  <si>
    <t>DTM-06946</t>
  </si>
  <si>
    <t>Lộc Đại Phát - Chị Thảo</t>
  </si>
  <si>
    <t>0901433679</t>
  </si>
  <si>
    <t>DTM-06945</t>
  </si>
  <si>
    <t>Dưỡng Thêm (Gia Kiệm) PET xá</t>
  </si>
  <si>
    <t>0384738604</t>
  </si>
  <si>
    <t>Chị Thêm</t>
  </si>
  <si>
    <t>Xã Gia Tân 3, Thống Nhất District, Đồng Nai Province, Vietnam</t>
  </si>
  <si>
    <t>DTM-06944</t>
  </si>
  <si>
    <t>Chị Thủy (Dầu Giây) Pet Xá</t>
  </si>
  <si>
    <t>0932737937 Anh Thông</t>
  </si>
  <si>
    <t>Trần Cao Vân, Dầu Giây, Xã Dầu Giây, Tỉnh Đồng Nai, Việt Nam</t>
  </si>
  <si>
    <t>001J3000007XO1BIAW</t>
  </si>
  <si>
    <t>DTM-06943</t>
  </si>
  <si>
    <t>Anh Giang - Bà Lát</t>
  </si>
  <si>
    <t>0909774628</t>
  </si>
  <si>
    <t>001J3000007XO0hIAG</t>
  </si>
  <si>
    <t>DTM-06942</t>
  </si>
  <si>
    <t>Anh Linh - Vũng Tàu Lái Pet Xá Tròn</t>
  </si>
  <si>
    <t>0985170823</t>
  </si>
  <si>
    <t>Thành phố Vũng Tàu</t>
  </si>
  <si>
    <t>Phường Vũng Tàu</t>
  </si>
  <si>
    <t>001J3000007XNzyIAG</t>
  </si>
  <si>
    <t>DTM-06941</t>
  </si>
  <si>
    <t>Anh Điệp - Vũng Tàu Lái Pet Xá Tròn</t>
  </si>
  <si>
    <t>0976340510</t>
  </si>
  <si>
    <t>DTM-06940</t>
  </si>
  <si>
    <t>CÔNG TY AN HƯNG</t>
  </si>
  <si>
    <t>0815002004</t>
  </si>
  <si>
    <t>001J3000007XNdQIAW</t>
  </si>
  <si>
    <t>DTM-06939</t>
  </si>
  <si>
    <t>Anh Tín - Tl15 - Cc</t>
  </si>
  <si>
    <t>0376666188</t>
  </si>
  <si>
    <t>Tan Thanh Tay Commune, Củ Chi District, Ho Chi Minh City, Vietnam</t>
  </si>
  <si>
    <t>DTM-06938</t>
  </si>
  <si>
    <t>0363479998</t>
  </si>
  <si>
    <t>Anh Vinh</t>
  </si>
  <si>
    <t>Xã Phạm Văn Hai, Bình Chánh District, Ho Chi Minh City, 71821, Vietnam</t>
  </si>
  <si>
    <t>001J3000007XNWGIA4</t>
  </si>
  <si>
    <t>DTM-06937</t>
  </si>
  <si>
    <t>Cty Hiệp Lợi</t>
  </si>
  <si>
    <t>0903739013</t>
  </si>
  <si>
    <t>001J3000007XNTvIAO</t>
  </si>
  <si>
    <t>DTM-06936</t>
  </si>
  <si>
    <t>Anh Xu</t>
  </si>
  <si>
    <t>0985734238</t>
  </si>
  <si>
    <t>Mr Xu</t>
  </si>
  <si>
    <t>Quốc lộ 14, Khu Trung tâm Hành chính Thị xã Chơn Thành, Hưng Long, Chơn Thành, Bình Phước Province, Vietnam</t>
  </si>
  <si>
    <t>001J3000007XNOHIA4</t>
  </si>
  <si>
    <t>DTM-06935</t>
  </si>
  <si>
    <t>Vựa Chị Nga</t>
  </si>
  <si>
    <t>0868371760</t>
  </si>
  <si>
    <t>001J3000007XNJ9IAO</t>
  </si>
  <si>
    <t>DTM-06934</t>
  </si>
  <si>
    <t>0963175130</t>
  </si>
  <si>
    <t>Tâm</t>
  </si>
  <si>
    <t>Quốc lộ 14, Xã Nha Bích, Chơn Thành, Bình Phước Province, Vietnam</t>
  </si>
  <si>
    <t>001J3000007XN6LIAW</t>
  </si>
  <si>
    <t>DTM-06932</t>
  </si>
  <si>
    <t>Hà Vân</t>
  </si>
  <si>
    <t>0385346839</t>
  </si>
  <si>
    <t>001J3000007XN6KIAW</t>
  </si>
  <si>
    <t>DTM-06931</t>
  </si>
  <si>
    <t>0377289369</t>
  </si>
  <si>
    <t>Mr Hai</t>
  </si>
  <si>
    <t>Quốc lộ 14, Xã Minh Thắng, Chơn Thành, Bình Phước Province, Vietnam</t>
  </si>
  <si>
    <t>001J3000007XN3QIAW</t>
  </si>
  <si>
    <t>DTM-06930</t>
  </si>
  <si>
    <t>0352153084</t>
  </si>
  <si>
    <t>Trịnh Thị Liên</t>
  </si>
  <si>
    <t>Xã Minh Lập, Chơn Thành, Bình Phước Province, Vietnam</t>
  </si>
  <si>
    <t>001J3000007XN3BIAW</t>
  </si>
  <si>
    <t>DTM-06929</t>
  </si>
  <si>
    <t>Anh Tiến - Hvt - Cc</t>
  </si>
  <si>
    <t>0357824658</t>
  </si>
  <si>
    <t>DTM-06928</t>
  </si>
  <si>
    <t>0913696991</t>
  </si>
  <si>
    <t>Xã Trung An, Mỹ Tho, Tiền Giang Province, Vietnam</t>
  </si>
  <si>
    <t>DTM-06927</t>
  </si>
  <si>
    <t>0964162526</t>
  </si>
  <si>
    <t>DTM-06926</t>
  </si>
  <si>
    <t>0932123272</t>
  </si>
  <si>
    <t>Xã Tân Hội Đông</t>
  </si>
  <si>
    <t>Quốc lộ 1, Tân Hương, Xã Tân Hương, Châu Thành District, Tiền Giang Province, Vietnam</t>
  </si>
  <si>
    <t>DTM-06925</t>
  </si>
  <si>
    <t>0939880828</t>
  </si>
  <si>
    <t>Đường tỉnh 870, Thạnh Phú, Xã Thạnh Phú, Châu Thành District, Tiền Giang Province, Vietnam</t>
  </si>
  <si>
    <t>Phường Mỹ Tho</t>
  </si>
  <si>
    <t>001J3000007XMytIAG</t>
  </si>
  <si>
    <t>DTM-06924</t>
  </si>
  <si>
    <t>0964553224</t>
  </si>
  <si>
    <t>Mr Long</t>
  </si>
  <si>
    <t>Quốc lộ 14, Phường Tiến Thành, Xã Tân Thành, Đồng Xoài, Bình Phước Province, 67110, Vietnam</t>
  </si>
  <si>
    <t>001J3000007XMoUIAW</t>
  </si>
  <si>
    <t>DTM-06922</t>
  </si>
  <si>
    <t>Chị Đào - Vtd</t>
  </si>
  <si>
    <t>0979128370</t>
  </si>
  <si>
    <t>Xã Đa Phước</t>
  </si>
  <si>
    <t>Quốc lộ 50, Xã Phong Phú, Bình Chánh District, Ho Chi Minh City, 71812, Vietnam</t>
  </si>
  <si>
    <t>DTM-06921</t>
  </si>
  <si>
    <t>Công Ty Tnhh Thương Mại Thiên Nhật Việt</t>
  </si>
  <si>
    <t>0766733468</t>
  </si>
  <si>
    <t>Đường Hoàng Văn Thái, Phường Hòa Khánh, Thành phố Đà Nẵng, 84236, Việt Nam</t>
  </si>
  <si>
    <t>001J3000007XL7hIAG</t>
  </si>
  <si>
    <t>DTM-06920</t>
  </si>
  <si>
    <t>0339895112</t>
  </si>
  <si>
    <t>001J3000007XL41IAG</t>
  </si>
  <si>
    <t>DTM-06919</t>
  </si>
  <si>
    <t>Công Hiếu</t>
  </si>
  <si>
    <t>0906329696</t>
  </si>
  <si>
    <t>001J3000007XL3rIAG</t>
  </si>
  <si>
    <t>DTM-06918</t>
  </si>
  <si>
    <t>Hoàng Tuấn - Vvb</t>
  </si>
  <si>
    <t>0393931368</t>
  </si>
  <si>
    <t>001J3000007XL2ZIAW</t>
  </si>
  <si>
    <t>DTM-06917</t>
  </si>
  <si>
    <t>Anh Tuấn - Vvb</t>
  </si>
  <si>
    <t>0345920399</t>
  </si>
  <si>
    <t>DTM-06916</t>
  </si>
  <si>
    <t>Tâm Lan (Long Khánh)</t>
  </si>
  <si>
    <t>0983224414</t>
  </si>
  <si>
    <t>Ngô Quyền, Khu phố 10, Long Khánh, Phường Long Khánh, Tỉnh Đồng Nai, Việt Nam</t>
  </si>
  <si>
    <t>DTM-06915</t>
  </si>
  <si>
    <t>0842584670</t>
  </si>
  <si>
    <t>Thị trấn Lai Vung</t>
  </si>
  <si>
    <t>Tuyến tránh Huyện Lai Vung, Khóm 1, Lai Vung town, Lai Vung District, Đồng Tháp Province, Vietnam</t>
  </si>
  <si>
    <t>Xã Hòa Long</t>
  </si>
  <si>
    <t>DTM-06914</t>
  </si>
  <si>
    <t>0838131600</t>
  </si>
  <si>
    <t>Số 62B/TB,Ấp Tân Bình, xã Tân Thành, Huyện Lai Vung, Tỉnh Đồng Tháp</t>
  </si>
  <si>
    <t>Xã Lai Vung</t>
  </si>
  <si>
    <t>001J3000007XJdpIAG</t>
  </si>
  <si>
    <t>DTM-06913</t>
  </si>
  <si>
    <t>0969144482</t>
  </si>
  <si>
    <t>Cẩm Tú</t>
  </si>
  <si>
    <t>Đường tỉnh 753, Xã Tân Lợi, Đồng Phú District, Bình Phước Province, 67111, Vietnam</t>
  </si>
  <si>
    <t>001J3000007XJRLIA4</t>
  </si>
  <si>
    <t>DTM-06912</t>
  </si>
  <si>
    <t>0969701163</t>
  </si>
  <si>
    <t>Bùi Thị Huế</t>
  </si>
  <si>
    <t>001J3000007XJELIA4</t>
  </si>
  <si>
    <t>DTM-06911</t>
  </si>
  <si>
    <t>Anh Thành - Cần Giuộc</t>
  </si>
  <si>
    <t>0933420439</t>
  </si>
  <si>
    <t>Xã Long An</t>
  </si>
  <si>
    <t>Cầu Thủ Bộ, Xã Long Phụng, Can Giuoc District, Long An Province, Vietnam</t>
  </si>
  <si>
    <t>001J3000007XJA6IAO</t>
  </si>
  <si>
    <t>DTM-06910</t>
  </si>
  <si>
    <t>Bảo Trâm - Dck</t>
  </si>
  <si>
    <t>0393554462</t>
  </si>
  <si>
    <t>001J3000007XIwVIAW</t>
  </si>
  <si>
    <t>DTM-06909</t>
  </si>
  <si>
    <t>Anh Phụng - Pvh</t>
  </si>
  <si>
    <t>0982215707</t>
  </si>
  <si>
    <t>Anh Phụng</t>
  </si>
  <si>
    <t>Phan Van Hon, Xuan Thoi Thuong Commune, Hoc Mon District, Ho Chi Minh City, 71717, Vietnam</t>
  </si>
  <si>
    <t>001J3000007XIe7IAG</t>
  </si>
  <si>
    <t>DTM-06908</t>
  </si>
  <si>
    <t>Anh Đạt - Cần Giuộc</t>
  </si>
  <si>
    <t>0902542036</t>
  </si>
  <si>
    <t>ĐT. 830, Xã Tân Tập, Can Giuoc District, Long An Province, Vietnam</t>
  </si>
  <si>
    <t>001J3000007XIbhIAG</t>
  </si>
  <si>
    <t>DTM-06907</t>
  </si>
  <si>
    <t>0977621659</t>
  </si>
  <si>
    <t>Đường huyện 507, Phú Thịnh II, Xã Tiến Hưng, Xã An Thái, Phú Giáo District, Bình Dương Province, 67111, Vietnam</t>
  </si>
  <si>
    <t>001J3000007XIaAIAW</t>
  </si>
  <si>
    <t>DTM-06906</t>
  </si>
  <si>
    <t>Vựa Chị Tuyết</t>
  </si>
  <si>
    <t>0901975074</t>
  </si>
  <si>
    <t>Huyện Hòa Vang</t>
  </si>
  <si>
    <t>Xã Hòa Tiến, Hòa Vang District, Đà Nẵng, Vietnam</t>
  </si>
  <si>
    <t>Phường Hoà Xuân</t>
  </si>
  <si>
    <t>001J3000007XILNIA4</t>
  </si>
  <si>
    <t>DTM-06903</t>
  </si>
  <si>
    <t>0363220642</t>
  </si>
  <si>
    <t>Mr Dũng</t>
  </si>
  <si>
    <t>Đường tỉnh 741, Xã Tân Lập, Đồng Phú District, Bình Phước Province, Vietnam</t>
  </si>
  <si>
    <t>DTM-06902</t>
  </si>
  <si>
    <t>Chị Huế - Cần Đước</t>
  </si>
  <si>
    <t>0918185180</t>
  </si>
  <si>
    <t>001J3000007XCZKIA4</t>
  </si>
  <si>
    <t>DTM-06901</t>
  </si>
  <si>
    <t>Anh Dũng - Cần Giuộc La</t>
  </si>
  <si>
    <t>0987888832</t>
  </si>
  <si>
    <t>Đường tránh Thị trấn Cần Giuộc, Cần Giuộc, Can Giuoc District, Long An Province, Vietnam</t>
  </si>
  <si>
    <t>001J3000007XCTHIA4</t>
  </si>
  <si>
    <t>DTM-06900</t>
  </si>
  <si>
    <t>Anh Thịnh - Cần Giuộc La</t>
  </si>
  <si>
    <t>0961463463</t>
  </si>
  <si>
    <t>03/03/2026</t>
  </si>
  <si>
    <t>001J3000007X9SCIA0</t>
  </si>
  <si>
    <t>DTM-06899</t>
  </si>
  <si>
    <t>Công Ty Tnhh Sản Xuất Nhựa Lê Khoa</t>
  </si>
  <si>
    <t>0906779303</t>
  </si>
  <si>
    <t>Lê Chính</t>
  </si>
  <si>
    <t>Cụm CN Trung Thành Phát, Xã Mỹ Hạnh, Tỉnh Tây Ninh, Việt Nam</t>
  </si>
  <si>
    <t>001J3000007X8gOIAS</t>
  </si>
  <si>
    <t>DTM-06898</t>
  </si>
  <si>
    <t>0702130130</t>
  </si>
  <si>
    <t>001J3000007X8dWIAS</t>
  </si>
  <si>
    <t>DTM-06897</t>
  </si>
  <si>
    <t>Vựa Xuân Thực</t>
  </si>
  <si>
    <t>0962484259</t>
  </si>
  <si>
    <t>001J3000007WzTOIA0</t>
  </si>
  <si>
    <t>DTM-06894</t>
  </si>
  <si>
    <t>Vựa Hùng Phát</t>
  </si>
  <si>
    <t>0908663410</t>
  </si>
  <si>
    <t>Huyện Ninh Phước</t>
  </si>
  <si>
    <t>Xã An Hải, Ninh Phước District, Ninh Thuận Province, Vietnam</t>
  </si>
  <si>
    <t>Xã Ninh Phước</t>
  </si>
  <si>
    <t>001J3000007WwBGIA0</t>
  </si>
  <si>
    <t>DTM-06893</t>
  </si>
  <si>
    <t>Vựa Chị Huệ - Đt - Q7</t>
  </si>
  <si>
    <t>0969602728</t>
  </si>
  <si>
    <t>Phu Thuan Ward, District 7, Ho Chi Minh City, 71800, Vietnam</t>
  </si>
  <si>
    <t>001J3000007Ww3iIAC</t>
  </si>
  <si>
    <t>DTM-06892</t>
  </si>
  <si>
    <t>Vựa Anh Hải - Đt - Q7</t>
  </si>
  <si>
    <t>0903887096</t>
  </si>
  <si>
    <t>001J3000007WvvoIAC</t>
  </si>
  <si>
    <t>DTM-06891</t>
  </si>
  <si>
    <t>Chị Thuỷ - Gôm - Q7</t>
  </si>
  <si>
    <t>0364864273</t>
  </si>
  <si>
    <t>Chị Thuỷ</t>
  </si>
  <si>
    <t>Đường Gò Ô Môi, Phu Thuan Ward, District 7, Ho Chi Minh City, 71800, Vietnam</t>
  </si>
  <si>
    <t>001J3000007WumNIAS</t>
  </si>
  <si>
    <t>DTM-06890</t>
  </si>
  <si>
    <t>Vựa Anh Kha</t>
  </si>
  <si>
    <t>0917441257</t>
  </si>
  <si>
    <t>Huyện Thuận Nam</t>
  </si>
  <si>
    <t>Xã Cà Ná, Thuận Nam District, Ninh Thuận Province, Vietnam</t>
  </si>
  <si>
    <t>Xã Thuận Nam</t>
  </si>
  <si>
    <t>001J3000007WujhIAC</t>
  </si>
  <si>
    <t>DTM-06889</t>
  </si>
  <si>
    <t>0908687246</t>
  </si>
  <si>
    <t>001J3000007WuXEIA0</t>
  </si>
  <si>
    <t>DTM-06888</t>
  </si>
  <si>
    <t>Vựa Yến Hợi</t>
  </si>
  <si>
    <t>0981456483</t>
  </si>
  <si>
    <t>Quốc lộ 1, Xã Phước Ninh, Thuận Nam District, Ninh Thuận Province, Vietnam</t>
  </si>
  <si>
    <t>001J3000007WuTjIAK</t>
  </si>
  <si>
    <t>DTM-06887</t>
  </si>
  <si>
    <t>0934075757</t>
  </si>
  <si>
    <t>Phường 08</t>
  </si>
  <si>
    <t>Nguyễn Duy, Ward 9, District 8, Ho Chi Minh City, 73009, Vietnam</t>
  </si>
  <si>
    <t>001J3000007WuRTIA0</t>
  </si>
  <si>
    <t>DTM-06886</t>
  </si>
  <si>
    <t>Cty Công Trình</t>
  </si>
  <si>
    <t>0392461478</t>
  </si>
  <si>
    <t>Quốc lộ 1, Xã Phước Nam, Thuận Nam District, Ninh Thuận Province, Vietnam</t>
  </si>
  <si>
    <t>001J3000007WuMkIAK</t>
  </si>
  <si>
    <t>DTM-06885</t>
  </si>
  <si>
    <t>Vựa Anh Định</t>
  </si>
  <si>
    <t>0333990406</t>
  </si>
  <si>
    <t>Anh Định</t>
  </si>
  <si>
    <t>Xã Phước Dinh, Thuận Nam District, Ninh Thuận Province, Vietnam</t>
  </si>
  <si>
    <t>001J3000007WuJyIAK</t>
  </si>
  <si>
    <t>DTM-06884</t>
  </si>
  <si>
    <t>0931478911</t>
  </si>
  <si>
    <t>Chung Cư 155 - Nguyễn Chí Thanh, Ngo Quyen, Ward 9, District 5, Ho Chi Minh City, 73009, Vietnam</t>
  </si>
  <si>
    <t>Phường An Đông</t>
  </si>
  <si>
    <t>001J3000007Wu9LIAS</t>
  </si>
  <si>
    <t>DTM-06883</t>
  </si>
  <si>
    <t>Tuấn Việt</t>
  </si>
  <si>
    <t>0383733639</t>
  </si>
  <si>
    <t>Thai, Quốc lộ 1, Xã An Hải, Ninh Phước District, Ninh Thuận Province, Vietnam</t>
  </si>
  <si>
    <t>001J3000007WlthIAC</t>
  </si>
  <si>
    <t>DTM-06878</t>
  </si>
  <si>
    <t>Lái Anh Hải Râu</t>
  </si>
  <si>
    <t>0923860509</t>
  </si>
  <si>
    <t>DTM-06869</t>
  </si>
  <si>
    <t>NCC Thiên Ân Phúc</t>
  </si>
  <si>
    <t>0946769869</t>
  </si>
  <si>
    <t>Chị Mỹ Hoàng</t>
  </si>
  <si>
    <t>Huyện Xuyên Mộc</t>
  </si>
  <si>
    <t>Xã Phước Tân</t>
  </si>
  <si>
    <t>Dự án mở rộng Quốc lộ 55, Thạnh Sơn 1A, Xã Hồ Tràm, Thành phố Hồ Chí Minh, 78500, Việt Nam</t>
  </si>
  <si>
    <t>Xã Hồ Tràm</t>
  </si>
  <si>
    <t>001J3000007WjwSIAS</t>
  </si>
  <si>
    <t>DTM-06867</t>
  </si>
  <si>
    <t>Kim Tuyền</t>
  </si>
  <si>
    <t>0947777719</t>
  </si>
  <si>
    <t>Chị tuyền</t>
  </si>
  <si>
    <t>Huyện An Phú</t>
  </si>
  <si>
    <t>Khánh An, Xã Khánh An, An Phú District, An Giang Province, Vietnam</t>
  </si>
  <si>
    <t>Xã Khánh Bình</t>
  </si>
  <si>
    <t>001J3000007Wjl5IAC</t>
  </si>
  <si>
    <t>DTM-06866</t>
  </si>
  <si>
    <t>Anh Toàn - Ntl - Cc</t>
  </si>
  <si>
    <t>0364189633</t>
  </si>
  <si>
    <t>001J3000007WjbiIAC</t>
  </si>
  <si>
    <t>DTM-06865</t>
  </si>
  <si>
    <t>Anh Chánh - Tân Bình</t>
  </si>
  <si>
    <t>0984202245</t>
  </si>
  <si>
    <t>Anh Chánh</t>
  </si>
  <si>
    <t>Thái Thị Nhạn, Ward 10, Tan Binh District, Ho Chi Minh City, 72012, Vietnam</t>
  </si>
  <si>
    <t>001J3000007WjXCIA0</t>
  </si>
  <si>
    <t>DTM-06864</t>
  </si>
  <si>
    <t>Vựa Ý Tình</t>
  </si>
  <si>
    <t>0975128726</t>
  </si>
  <si>
    <t>Tình</t>
  </si>
  <si>
    <t>Lô K, Hồng Lạc, Ward 10, Tan Binh District, Ho Chi Minh City, 72012, Vietnam</t>
  </si>
  <si>
    <t>001J3000007WfVNIA0</t>
  </si>
  <si>
    <t>DTM-06863</t>
  </si>
  <si>
    <t>Vựa Anh Thái</t>
  </si>
  <si>
    <t>0915183894</t>
  </si>
  <si>
    <t>Nguyễn Ngọc Nhựt, Tan Quy Ward, Tan Phu District, Ho Chi Minh City, 72011, Vietnam</t>
  </si>
  <si>
    <t>001J3000007Wf4ZIAS</t>
  </si>
  <si>
    <t>DTM-06860</t>
  </si>
  <si>
    <t>Vựa Anh Việt</t>
  </si>
  <si>
    <t>0358597833</t>
  </si>
  <si>
    <t>Hẻm 90 Đỗ Thừa Luông, Tan Quy Ward, Tan Phu District, Ho Chi Minh City, 72011, Vietnam</t>
  </si>
  <si>
    <t>001J3000007WevHIAS</t>
  </si>
  <si>
    <t>DTM-06859</t>
  </si>
  <si>
    <t>Vựa Chị Thìn</t>
  </si>
  <si>
    <t>0363120645</t>
  </si>
  <si>
    <t>Chị Thìn</t>
  </si>
  <si>
    <t>Đường Gò Dầu, Tan Quy Ward, Tan Phu District, Ho Chi Minh City, 72011, Vietnam</t>
  </si>
  <si>
    <t>001J3000007WdXTIA0</t>
  </si>
  <si>
    <t>DTM-06855</t>
  </si>
  <si>
    <t>Chị Hoàng</t>
  </si>
  <si>
    <t>0981193947</t>
  </si>
  <si>
    <t>Huyện Đức Trọng</t>
  </si>
  <si>
    <t>Xã N'Thol Hạ</t>
  </si>
  <si>
    <t>Lê Hồng Phong, Bon Rơm, Xã N'Thol Hạ, Đức Trọng District, Lâm Đồng Province, 66000, Vietnam</t>
  </si>
  <si>
    <t>001J3000007WdHyIAK</t>
  </si>
  <si>
    <t>DTM-06854</t>
  </si>
  <si>
    <t>Anh Phong - Vtd</t>
  </si>
  <si>
    <t>0936332784</t>
  </si>
  <si>
    <t>001J3000007WZMRIA4</t>
  </si>
  <si>
    <t>DTM-06853</t>
  </si>
  <si>
    <t>Anh Sơn( Anh Việt Đh)</t>
  </si>
  <si>
    <t>0906094446</t>
  </si>
  <si>
    <t>Xã Tân Lý Đông</t>
  </si>
  <si>
    <t>Tân Hiệp, Xã Châu Thành, Tỉnh Đồng Tháp, Việt Nam</t>
  </si>
  <si>
    <t>001J3000007WZJYIA4</t>
  </si>
  <si>
    <t>DTM-06852</t>
  </si>
  <si>
    <t>Lê Lẹ</t>
  </si>
  <si>
    <t>0367577831</t>
  </si>
  <si>
    <t>Chị Lẹ</t>
  </si>
  <si>
    <t>ĐT. 878B, Xã Tân Hương, Châu Thành District, Tiền Giang Province, Vietnam</t>
  </si>
  <si>
    <t>001J3000007WZB9IAO</t>
  </si>
  <si>
    <t>DTM-06851</t>
  </si>
  <si>
    <t>Chị Dưỡng - Ql1 - Bt</t>
  </si>
  <si>
    <t>0985058654</t>
  </si>
  <si>
    <t>Chị Dưỡng</t>
  </si>
  <si>
    <t>Công an Quận Bình Tân, Quốc lộ 1, Tan Tao A Ward, Binh Tan District, Ho Chi Minh City, 73118, Vietnam</t>
  </si>
  <si>
    <t>001J3000007WZ80IAG</t>
  </si>
  <si>
    <t>DTM-06850</t>
  </si>
  <si>
    <t>Anh Họp - Ql1A</t>
  </si>
  <si>
    <t>0706171169</t>
  </si>
  <si>
    <t>Anh Họp</t>
  </si>
  <si>
    <t>Đường số 7, Binh Hung Hoa Ward, Binh Tan District, Ho Chi Minh City, 71914, Vietnam</t>
  </si>
  <si>
    <t>001J3000007WYzpIAG</t>
  </si>
  <si>
    <t>DTM-06849</t>
  </si>
  <si>
    <t>Chị Lan - Hmm</t>
  </si>
  <si>
    <t>0918050714</t>
  </si>
  <si>
    <t>001J3000007WYrHIAW</t>
  </si>
  <si>
    <t>DTM-06848</t>
  </si>
  <si>
    <t>Chị Son - Ql1A</t>
  </si>
  <si>
    <t>0976574428</t>
  </si>
  <si>
    <t>Chị Son</t>
  </si>
  <si>
    <t>Đường số 3, Binh Hung Hoa Ward, Binh Tan District, Ho Chi Minh City, 71914, Vietnam</t>
  </si>
  <si>
    <t>001J3000007WYlTIAW</t>
  </si>
  <si>
    <t>DTM-06847</t>
  </si>
  <si>
    <t>Chị Thu - Tl8</t>
  </si>
  <si>
    <t>0908463769</t>
  </si>
  <si>
    <t>001J3000007WYhWIAW</t>
  </si>
  <si>
    <t>DTM-06846</t>
  </si>
  <si>
    <t>Bích Ngọc Chợ Gạo( Phong Cg)</t>
  </si>
  <si>
    <t>0865430338</t>
  </si>
  <si>
    <t>Ql 50 xã Long Bình Điền</t>
  </si>
  <si>
    <t>001J3000007WYaeIAG</t>
  </si>
  <si>
    <t>DTM-06845</t>
  </si>
  <si>
    <t>0702843267</t>
  </si>
  <si>
    <t>Thị trấn Chợ Gạo</t>
  </si>
  <si>
    <t>National Highway 50, Phường 9, Song Bình, Xã Song Bình, Chợ Gạo District, Tiền Giang Province, 86000, Vietnam</t>
  </si>
  <si>
    <t>001J3000007WXp7IAG</t>
  </si>
  <si>
    <t>DTM-06841</t>
  </si>
  <si>
    <t>Ngọc Luận</t>
  </si>
  <si>
    <t>0867925026</t>
  </si>
  <si>
    <t>Xã Hưng Thạnh</t>
  </si>
  <si>
    <t>Võ Văn Kiệt, Hưng Thạnh, Xã Hưng Thạnh, Tháp Mười District, Đồng Tháp Province, Vietnam</t>
  </si>
  <si>
    <t>Xã Phương Thịnh</t>
  </si>
  <si>
    <t>001J3000007WXkHIAW</t>
  </si>
  <si>
    <t>DTM-06840</t>
  </si>
  <si>
    <t>Chị Nga - Đức Hòa</t>
  </si>
  <si>
    <t>0908557466</t>
  </si>
  <si>
    <t>001J3000005Hng4IAC</t>
  </si>
  <si>
    <t>DTM-06836</t>
  </si>
  <si>
    <t>Chú Tiến (Chú Hỏa) - Nvl</t>
  </si>
  <si>
    <t>Chú Tiến (chú Hỏa)</t>
  </si>
  <si>
    <t>001J3000005HnI3IAK</t>
  </si>
  <si>
    <t>DTM-06835</t>
  </si>
  <si>
    <t>Anh Hùng Pallet - Cty Tht</t>
  </si>
  <si>
    <t>0971328077</t>
  </si>
  <si>
    <t>Đường Võ Trần Chí, Tan Tao A Ward, Binh Tan District, Ho Chi Minh City, 73118, Vietnam</t>
  </si>
  <si>
    <t>001J3000005HnDNIA0</t>
  </si>
  <si>
    <t>DTM-06834</t>
  </si>
  <si>
    <t>Trung Kiệt - Vtt</t>
  </si>
  <si>
    <t>0918683088</t>
  </si>
  <si>
    <t>A. Siếu</t>
  </si>
  <si>
    <t>Tan Tao A Ward, Binh Tan District, Ho Chi Minh City, 73118, Vietnam</t>
  </si>
  <si>
    <t>001J3000005HmzxIAC</t>
  </si>
  <si>
    <t>DTM-06831</t>
  </si>
  <si>
    <t>Hạo Thiên Plastic (Anh Tiếp) - Ncp</t>
  </si>
  <si>
    <t>0973096998</t>
  </si>
  <si>
    <t>Anh Tiếp</t>
  </si>
  <si>
    <t>Thị trấn Tân Túc</t>
  </si>
  <si>
    <t>Đường Xóm Hố, Tan Kien Commune, Bình Chánh District, Ho Chi Minh City, Vietnam</t>
  </si>
  <si>
    <t>001J3000005HiuCIAS</t>
  </si>
  <si>
    <t>DTM-06829</t>
  </si>
  <si>
    <t>Chị Hải Cát Lái</t>
  </si>
  <si>
    <t>0987195523</t>
  </si>
  <si>
    <t>Chị Hải</t>
  </si>
  <si>
    <t>Phường Thạnh Mỹ Lợi</t>
  </si>
  <si>
    <t>Cat Lai Ward, Thủ Đức, Ho Chi Minh City, 08408, Vietnam</t>
  </si>
  <si>
    <t>Phường Cát Lái</t>
  </si>
  <si>
    <t>001J3000005HioqIAC</t>
  </si>
  <si>
    <t>DTM-06828</t>
  </si>
  <si>
    <t>Anh Hùng Cát Lái</t>
  </si>
  <si>
    <t>0977769861</t>
  </si>
  <si>
    <t>Nguyễn Thị Định, Cat Lai Ward, Thủ Đức, Ho Chi Minh City, 08408, Vietnam</t>
  </si>
  <si>
    <t>DTM-06825</t>
  </si>
  <si>
    <t>PET Tiến Giang - Hố Nai ĐN</t>
  </si>
  <si>
    <t>0982455977</t>
  </si>
  <si>
    <t>Anh Thỏa</t>
  </si>
  <si>
    <t>Xã Hố Nai 3</t>
  </si>
  <si>
    <t>Hố Nai 3, Xã Hố Nai 3, Trảng Bom District, Đồng Nai Province, Vietnam</t>
  </si>
  <si>
    <t>Phường Hố Nai</t>
  </si>
  <si>
    <t>001J3000005HhZUIA0</t>
  </si>
  <si>
    <t>DTM-06824</t>
  </si>
  <si>
    <t>Anh Huy Đồng Nai Vảy Pet</t>
  </si>
  <si>
    <t>0896964168</t>
  </si>
  <si>
    <t>Xã Thiện Tân</t>
  </si>
  <si>
    <t>Xã Thiện Tân, Vĩnh Cửu District, Đồng Nai Province, 76913, Vietnam</t>
  </si>
  <si>
    <t>001J3000005HhVrIAK</t>
  </si>
  <si>
    <t>DTM-06823</t>
  </si>
  <si>
    <t>Chú Xí Biên Hòa Pet Tuyển</t>
  </si>
  <si>
    <t>0975712099</t>
  </si>
  <si>
    <t>Chú Xí</t>
  </si>
  <si>
    <t>DTM-06822</t>
  </si>
  <si>
    <t>HKD Đặng Thị Tuyết Nhung</t>
  </si>
  <si>
    <t>0978880252</t>
  </si>
  <si>
    <t>Xã Phú Bình</t>
  </si>
  <si>
    <t>Đường tỉnh 774, Phú Hợp A, Xã Phú Lâm, Tỉnh Đồng Nai, Việt Nam</t>
  </si>
  <si>
    <t>Xã Phú Lâm</t>
  </si>
  <si>
    <t>001J3000005HhNYIA0</t>
  </si>
  <si>
    <t>DTM-06821</t>
  </si>
  <si>
    <t>Chú Tuân (Tân Phú) PET Tuyển</t>
  </si>
  <si>
    <t>0385815201</t>
  </si>
  <si>
    <t>Chú Tuân</t>
  </si>
  <si>
    <t>Xã Trà Cổ, Tân Phú District, Đồng Nai Province, Vietnam</t>
  </si>
  <si>
    <t>001J3000005HhPiIAK</t>
  </si>
  <si>
    <t>DTM-06820</t>
  </si>
  <si>
    <t>Anh Hùng Long Thành Rhd Rpp</t>
  </si>
  <si>
    <t>0933224098</t>
  </si>
  <si>
    <t>001J3000005HhMHIA0</t>
  </si>
  <si>
    <t>DTM-06818</t>
  </si>
  <si>
    <t>Anh Tiến Biên Hòa Pet Xá</t>
  </si>
  <si>
    <t>0932693686</t>
  </si>
  <si>
    <t>001J3000005HhB1IAK</t>
  </si>
  <si>
    <t>DTM-06817</t>
  </si>
  <si>
    <t>Anh Thạo - Vũng Tàu Lái Pet Xá Tròn</t>
  </si>
  <si>
    <t>0903064132</t>
  </si>
  <si>
    <t>Anh Thạo</t>
  </si>
  <si>
    <t>001J3000005HhArIAK</t>
  </si>
  <si>
    <t>DTM-06816</t>
  </si>
  <si>
    <t>Vĩnh Minh Phước</t>
  </si>
  <si>
    <t>0903399168</t>
  </si>
  <si>
    <t>DTM-06815</t>
  </si>
  <si>
    <t>Hkd Sinh Hiện Bà Rịa</t>
  </si>
  <si>
    <t>0367115446</t>
  </si>
  <si>
    <t>Chị Sinh</t>
  </si>
  <si>
    <t>Phường Phước Hoà</t>
  </si>
  <si>
    <t>Tạ Quang Bửu, Hải Sơn, Phường Tân Phước, Thành phố Hồ Chí Minh, Việt Nam</t>
  </si>
  <si>
    <t>Phường Tân Phước</t>
  </si>
  <si>
    <t>001J3000005HgkuIAC</t>
  </si>
  <si>
    <t>DTM-06814</t>
  </si>
  <si>
    <t>Anh Tuấn Rạch Giá</t>
  </si>
  <si>
    <t>0937088428</t>
  </si>
  <si>
    <t>15/01/2026</t>
  </si>
  <si>
    <t>001J3000005HgXBIA0</t>
  </si>
  <si>
    <t>DTM-06813</t>
  </si>
  <si>
    <t>Anh Đông - Long Điền Rhd Rpp</t>
  </si>
  <si>
    <t>0917916696</t>
  </si>
  <si>
    <t>Thị trấn Long Hải</t>
  </si>
  <si>
    <t>001J3000005HgUlIAK</t>
  </si>
  <si>
    <t>DTM-06812</t>
  </si>
  <si>
    <t>Chị Trang - Bà Rịa Lái Pet Xá Tròn</t>
  </si>
  <si>
    <t>0934102344</t>
  </si>
  <si>
    <t>001J3000005HgLKIA0</t>
  </si>
  <si>
    <t>DTM-06811</t>
  </si>
  <si>
    <t>Tâm Lý Lôc Ninh Bp</t>
  </si>
  <si>
    <t>0985464644</t>
  </si>
  <si>
    <t>Ms Lý</t>
  </si>
  <si>
    <t>Quốc lộ 13, Xã Lộc Hòa, Lộc Ninh District, Bình Phước Province, Vietnam</t>
  </si>
  <si>
    <t>001J3000005HgKvIAK</t>
  </si>
  <si>
    <t>DTM-06810</t>
  </si>
  <si>
    <t>0378909894</t>
  </si>
  <si>
    <t>Xã Liên Hiệp</t>
  </si>
  <si>
    <t>Xã Hiệp Thạnh</t>
  </si>
  <si>
    <t>001J3000005HgK2IAK</t>
  </si>
  <si>
    <t>DTM-06809</t>
  </si>
  <si>
    <t>0328257303</t>
  </si>
  <si>
    <t>Xã Phú Hội</t>
  </si>
  <si>
    <t>Tổ dân phố 11, Liên Nghĩa, Đức Trọng District, Lâm Đồng Province, Vietnam</t>
  </si>
  <si>
    <t>Xã Đức Trọng</t>
  </si>
  <si>
    <t>001J3000005Hg9DIAS</t>
  </si>
  <si>
    <t>DTM-06808</t>
  </si>
  <si>
    <t>0937153186</t>
  </si>
  <si>
    <t>Phường Phú Hài</t>
  </si>
  <si>
    <t>Phường Phú Thủy, Tỉnh Lâm Đồng, Việt Nam</t>
  </si>
  <si>
    <t>Phường Phú Thủy</t>
  </si>
  <si>
    <t>001J3000005Hg0LIAS</t>
  </si>
  <si>
    <t>DTM-06806</t>
  </si>
  <si>
    <t>Quang Tuấn Vựa Bù Đốp</t>
  </si>
  <si>
    <t>0979511240</t>
  </si>
  <si>
    <t>Mr Tài</t>
  </si>
  <si>
    <t>Huyện Bù Đốp</t>
  </si>
  <si>
    <t>Đường tỉnh 759B, Xã Tân Thành, Bù Đốp District, Bình Phước Province, Vietnam</t>
  </si>
  <si>
    <t>001J3000005HfpDIAS</t>
  </si>
  <si>
    <t>DTM-06805</t>
  </si>
  <si>
    <t>Hiền Vựa Bù Đốp</t>
  </si>
  <si>
    <t>0918464094</t>
  </si>
  <si>
    <t>Mr Hiền</t>
  </si>
  <si>
    <t>001J3000005Hb20IAC</t>
  </si>
  <si>
    <t>DTM-06804</t>
  </si>
  <si>
    <t>Anh Tú Lộc Ninh Bp</t>
  </si>
  <si>
    <t>0369727536</t>
  </si>
  <si>
    <t>Mr Tú</t>
  </si>
  <si>
    <t>Quốc lộ 13, Xã Lộc Hưng, Lộc Ninh District, Bình Phước Province, Vietnam</t>
  </si>
  <si>
    <t>DTM-06803</t>
  </si>
  <si>
    <t>0937507558</t>
  </si>
  <si>
    <t>Cô Mai</t>
  </si>
  <si>
    <t>Phường Nguyễn Văn Cừ</t>
  </si>
  <si>
    <t>Nguyễn Văn Cừ, Phường Nguyễn Văn Cừ, Quy Nhơn, Bình Định Province, 59000, Vietnam</t>
  </si>
  <si>
    <t>001J3000005HazTIAS</t>
  </si>
  <si>
    <t>DTM-06802</t>
  </si>
  <si>
    <t>Chị Điệp Ngã 3 Giáng Hương Bp</t>
  </si>
  <si>
    <t>0353650534</t>
  </si>
  <si>
    <t>Ms Điệp</t>
  </si>
  <si>
    <t>001J3000005HakYIAS</t>
  </si>
  <si>
    <t>DTM-06801</t>
  </si>
  <si>
    <t>Phát Thành - Anh Phụng</t>
  </si>
  <si>
    <t>0982606444</t>
  </si>
  <si>
    <t>001J3000005Hah0IAC</t>
  </si>
  <si>
    <t>DTM-06800</t>
  </si>
  <si>
    <t>Anh Trung Thanh Lương Bp</t>
  </si>
  <si>
    <t>0978037065</t>
  </si>
  <si>
    <t>Mr Trung</t>
  </si>
  <si>
    <t>Quốc lộ 13, Xã Thanh Lương, Bình Long, Bình Phước Province, Vietnam</t>
  </si>
  <si>
    <t>001J3000005HaPQIA0</t>
  </si>
  <si>
    <t>DTM-06799</t>
  </si>
  <si>
    <t>Anh Thành Bình Long</t>
  </si>
  <si>
    <t>0392670930</t>
  </si>
  <si>
    <t>Quốc lộ 13, An Lộc, Xã Thanh Phú, Bình Long, Bình Phước Province, Vietnam</t>
  </si>
  <si>
    <t>001J3000005HZwmIAG</t>
  </si>
  <si>
    <t>DTM-06798</t>
  </si>
  <si>
    <t>Chị Dịp Bình Long</t>
  </si>
  <si>
    <t>0365324011</t>
  </si>
  <si>
    <t>Chị Dịp</t>
  </si>
  <si>
    <t>001J3000005HZ6tIAG</t>
  </si>
  <si>
    <t>DTM-06797</t>
  </si>
  <si>
    <t>0784418816</t>
  </si>
  <si>
    <t>Phường Phú Hài, Phú Long, Hàm Thuận Bắc District, Bình Thuận Province, Vietnam</t>
  </si>
  <si>
    <t>001J3000005HZ5vIAG</t>
  </si>
  <si>
    <t>DTM-06796</t>
  </si>
  <si>
    <t>0987787590</t>
  </si>
  <si>
    <t>001J3000005HYzwIAG</t>
  </si>
  <si>
    <t>DTM-06795</t>
  </si>
  <si>
    <t>Vựa Anh Dũng</t>
  </si>
  <si>
    <t>0977274658</t>
  </si>
  <si>
    <t>Phường Nhơn Phú</t>
  </si>
  <si>
    <t>Đào Tấn, Phường Nhơn Phú, Phường Nhơn Bình, Quy Nhơn, Bình Định Province, 55200, Vietnam</t>
  </si>
  <si>
    <t>Phường Quy Nhơn Bắc</t>
  </si>
  <si>
    <t>001J3000005HYqrIAG</t>
  </si>
  <si>
    <t>DTM-06794</t>
  </si>
  <si>
    <t>Anh Cảnh Bp</t>
  </si>
  <si>
    <t>0815333389</t>
  </si>
  <si>
    <t>Mr Cảnh</t>
  </si>
  <si>
    <t>Tân Khai, Hớn Quản District, Bình Phước Province, Vietnam</t>
  </si>
  <si>
    <t>001J3000005HYkfIAG</t>
  </si>
  <si>
    <t>DTM-06793</t>
  </si>
  <si>
    <t>Chị Lâm Chơn Thành Bp</t>
  </si>
  <si>
    <t>0977993650</t>
  </si>
  <si>
    <t>Ms Lâm</t>
  </si>
  <si>
    <t>Quốc lộ 13, Minh Hưng, Tân Khai, Hớn Quản District, Bình Phước Province, Vietnam</t>
  </si>
  <si>
    <t>001J3000005HYjDIAW</t>
  </si>
  <si>
    <t>DTM-06792</t>
  </si>
  <si>
    <t>Chị Thược</t>
  </si>
  <si>
    <t>0366049891</t>
  </si>
  <si>
    <t>Huyện Hàm Thuận Nam</t>
  </si>
  <si>
    <t>Xã Mương Mán</t>
  </si>
  <si>
    <t>Đường tỉnh 718, Xã Hàm Mỹ, Hàm Thuận Nam District, Bình Thuận Province, Vietnam</t>
  </si>
  <si>
    <t>Xã Hàm Thạnh</t>
  </si>
  <si>
    <t>001J3000005HYffIAG</t>
  </si>
  <si>
    <t>DTM-06791</t>
  </si>
  <si>
    <t>Dương Kim Thủy - Anh Điệp</t>
  </si>
  <si>
    <t>0903123770</t>
  </si>
  <si>
    <t>001J3000005HYe3IAG</t>
  </si>
  <si>
    <t>DTM-06790</t>
  </si>
  <si>
    <t>Chị Năm Chơn Thành</t>
  </si>
  <si>
    <t>0368966749</t>
  </si>
  <si>
    <t>DTM-06789</t>
  </si>
  <si>
    <t>Anh Quân (Phước Lợi, Bến Lức, La)</t>
  </si>
  <si>
    <t>0931984994</t>
  </si>
  <si>
    <t>ĐT. 835, Xã Phước Lợi, Bến Lức District, Long An Province, 85000, Vietnam</t>
  </si>
  <si>
    <t>001J3000005HYKDIA4</t>
  </si>
  <si>
    <t>DTM-06788</t>
  </si>
  <si>
    <t>Trường Hòa - Anh Long</t>
  </si>
  <si>
    <t>0938300663</t>
  </si>
  <si>
    <t>Xã Mỹ Yên, Tỉnh Tây Ninh, Việt Nam</t>
  </si>
  <si>
    <t>001J3000005HYGfIAO</t>
  </si>
  <si>
    <t>DTM-06787</t>
  </si>
  <si>
    <t>Chức Bp</t>
  </si>
  <si>
    <t>0942051992</t>
  </si>
  <si>
    <t>Thưởng</t>
  </si>
  <si>
    <t>Quốc lộ 13, Hưng Long, Chơn Thành, Bình Phước Province, Vietnam</t>
  </si>
  <si>
    <t>001J3000005HYAIIA4</t>
  </si>
  <si>
    <t>DTM-06786</t>
  </si>
  <si>
    <t>Cơ Sở Anh Vinh - Xuyên Mộc Pet Rhd Rpp</t>
  </si>
  <si>
    <t>0986602683</t>
  </si>
  <si>
    <t>CHXD Viet Oil, Phước Hoà - Đá Bạc - Bông Trang, Nhân Tiến, Phuoc Tan Commune, Xuyên Mộc District, Bà Rịa - Vũng Tàu Province, Vietnam</t>
  </si>
  <si>
    <t>001J3000005HY9tIAG</t>
  </si>
  <si>
    <t>DTM-06785</t>
  </si>
  <si>
    <t>Tân Hoàng Phát Bp</t>
  </si>
  <si>
    <t>0909244691</t>
  </si>
  <si>
    <t>Phát</t>
  </si>
  <si>
    <t>001J3000005HY8WIAW</t>
  </si>
  <si>
    <t>DTM-06784</t>
  </si>
  <si>
    <t>Anh Phúc - Phú Mỹ Rhd Rpp</t>
  </si>
  <si>
    <t>0963322449</t>
  </si>
  <si>
    <t>001J3000005HWXIIA4</t>
  </si>
  <si>
    <t>DTM-06782</t>
  </si>
  <si>
    <t>Chị 6 - Hẻm Hl80</t>
  </si>
  <si>
    <t>0772015925</t>
  </si>
  <si>
    <t>Chị 6</t>
  </si>
  <si>
    <t>Cafe Gia Nguyễn, Nguyen Thi Tu, Binh Hung Hoa B Ward, Binh Tan District, Ho Chi Minh City, 71914, Vietnam</t>
  </si>
  <si>
    <t>001J3000005HTEyIAO</t>
  </si>
  <si>
    <t>DTM-06781</t>
  </si>
  <si>
    <t>Anh Nhơn Cà Mau</t>
  </si>
  <si>
    <t>0382438243</t>
  </si>
  <si>
    <t>Anh Nhơn</t>
  </si>
  <si>
    <t>Quốc lộ 1, Xã Hưng Mỹ, Cái Nước District, Cà Mau Province, Vietnam</t>
  </si>
  <si>
    <t>001J3000005HT4HIAW</t>
  </si>
  <si>
    <t>DTM-06780</t>
  </si>
  <si>
    <t>Anh Vinh Quân Đoàn 4</t>
  </si>
  <si>
    <t>0909028348</t>
  </si>
  <si>
    <t>Trạm xăng dầu Vân Trúc, Đường tỉnh 743B, Phường Bình Hòa, Thuận An, Bình Dương Province, 75207, Vietnam</t>
  </si>
  <si>
    <t>Phường Thuận An</t>
  </si>
  <si>
    <t>001J3000005HSMBIA4</t>
  </si>
  <si>
    <t>DTM-06778</t>
  </si>
  <si>
    <t>Anh Thến</t>
  </si>
  <si>
    <t>0949992227</t>
  </si>
  <si>
    <t>Phường 1, Giá Rai, Bạc Liêu Province, Vietnam</t>
  </si>
  <si>
    <t>DTM-06776</t>
  </si>
  <si>
    <t>0961127187</t>
  </si>
  <si>
    <t>Quốc lộ 80, Đông Phước, Xã Thạnh Đông A, Tân Hiệp District, Kiên Giang Province, Vietnam</t>
  </si>
  <si>
    <t>001J3000005HRKUIA4</t>
  </si>
  <si>
    <t>DTM-06775</t>
  </si>
  <si>
    <t>Khánh Vân 11</t>
  </si>
  <si>
    <t>0919026588</t>
  </si>
  <si>
    <t>Chị vân</t>
  </si>
  <si>
    <t>Thị trấn Trà Cú</t>
  </si>
  <si>
    <t>Xã Trà Cú</t>
  </si>
  <si>
    <t>DTM-06771</t>
  </si>
  <si>
    <t>0987774535</t>
  </si>
  <si>
    <t>Chú út Tế</t>
  </si>
  <si>
    <t>Quốc lộ 80, Kênh B, Tân Hiệp, Tân Hiệp District, Kiên Giang Province, Vietnam</t>
  </si>
  <si>
    <t>001J3000005HR8MIAW</t>
  </si>
  <si>
    <t>DTM-06770</t>
  </si>
  <si>
    <t>Cty Hưng Dụ</t>
  </si>
  <si>
    <t>2743589588</t>
  </si>
  <si>
    <t>Thành phố Thủ Dầu Một</t>
  </si>
  <si>
    <t>VSIP II, Hoa Phu Ward, Phường Hòa Lợi, Thủ Dầu Một, Bình Dương Province, 75900, Vietnam</t>
  </si>
  <si>
    <t>001J3000005HQvEIAW</t>
  </si>
  <si>
    <t>DTM-06768</t>
  </si>
  <si>
    <t>Chị Lài Mp 3</t>
  </si>
  <si>
    <t>0977679168</t>
  </si>
  <si>
    <t>Ms Lài</t>
  </si>
  <si>
    <t>Thới Hòa, Bến Cát, Bình Dương Province, 75900, Vietnam</t>
  </si>
  <si>
    <t>001J3000005HQtCIAW</t>
  </si>
  <si>
    <t>DTM-06767</t>
  </si>
  <si>
    <t>Đạc Ngọc - Ndc</t>
  </si>
  <si>
    <t>0868917192</t>
  </si>
  <si>
    <t>Đạc Ngọc</t>
  </si>
  <si>
    <t>001J3000005HQpeIAG</t>
  </si>
  <si>
    <t>DTM-06766</t>
  </si>
  <si>
    <t>Nhựa Mỹ Anh</t>
  </si>
  <si>
    <t>0914494129</t>
  </si>
  <si>
    <t>Anh Thừa</t>
  </si>
  <si>
    <t>DTM-06764</t>
  </si>
  <si>
    <t>PHẾ LIỆU CẦU</t>
  </si>
  <si>
    <t>0916329737</t>
  </si>
  <si>
    <t>Xã Phước Trung</t>
  </si>
  <si>
    <t>ĐT. 862, Tân Hòa, Thị trấn Tân Hòa, Go Cong Dong District, Tiền Giang Province, Vietnam</t>
  </si>
  <si>
    <t>001J3000005HQd4IAG</t>
  </si>
  <si>
    <t>DTM-06762</t>
  </si>
  <si>
    <t>Anh Đông Lái (Q7)</t>
  </si>
  <si>
    <t>0902997744</t>
  </si>
  <si>
    <t>A. ĐÔNG</t>
  </si>
  <si>
    <t>Đường Đào Trí, Phu Thuan Ward, District 7, Ho Chi Minh City, 71800, Vietnam</t>
  </si>
  <si>
    <t>001J3000005HQYsIAO</t>
  </si>
  <si>
    <t>DTM-06760</t>
  </si>
  <si>
    <t>Anh Bằng - Đt- Q7</t>
  </si>
  <si>
    <t>0967666136</t>
  </si>
  <si>
    <t>001J3000005HQQUIA4</t>
  </si>
  <si>
    <t>DTM-06759</t>
  </si>
  <si>
    <t>Mai Hoàng Vũ Tdm</t>
  </si>
  <si>
    <t>0908045065</t>
  </si>
  <si>
    <t>Phường Định Hoà</t>
  </si>
  <si>
    <t>Đại lộ Bình Dương, Định Hòa, Dinh Hoa Ward, Thủ Dầu Một, Bình Dương Province, 75106, Vietnam</t>
  </si>
  <si>
    <t>Phường Chánh Hiệp</t>
  </si>
  <si>
    <t>001J3000005HQKvIAO</t>
  </si>
  <si>
    <t>DTM-06758</t>
  </si>
  <si>
    <t>Anh Tiến - Txs - Q7</t>
  </si>
  <si>
    <t>0867933328</t>
  </si>
  <si>
    <t>Phường Tân Thuận Tây</t>
  </si>
  <si>
    <t>Trường Mầm non Hoa Sen, Đường Nguyễn Thị Xiếu, Tan Thuan Tay Ward, District 7, Ho Chi Minh City, 71800, Vietnam</t>
  </si>
  <si>
    <t>Phường Tân Thuận</t>
  </si>
  <si>
    <t>001J3000005HQ73IAG</t>
  </si>
  <si>
    <t>DTM-06757</t>
  </si>
  <si>
    <t>Mr Vinh Tân Uyên</t>
  </si>
  <si>
    <t>0977302717</t>
  </si>
  <si>
    <t>Tan Phuoc Khanh, Tân Uyên, Bình Dương Province, 75000, Vietnam</t>
  </si>
  <si>
    <t>Phường Vĩnh Tân</t>
  </si>
  <si>
    <t>DTM-06756</t>
  </si>
  <si>
    <t>Xã Tân Thuận Bình</t>
  </si>
  <si>
    <t>Đường tỉnh 878, Xã Long Hưng, Tỉnh Đồng Tháp, Việt Nam</t>
  </si>
  <si>
    <t>001J3000005HIsEIAW</t>
  </si>
  <si>
    <t>DTM-06751</t>
  </si>
  <si>
    <t>Anh Điều - Ntl - Cc</t>
  </si>
  <si>
    <t>0976111594</t>
  </si>
  <si>
    <t>Anh Điều</t>
  </si>
  <si>
    <t>001J3000005HIolIAG</t>
  </si>
  <si>
    <t>DTM-06750</t>
  </si>
  <si>
    <t>Chị Hoa - Ntl - Cc</t>
  </si>
  <si>
    <t>0336244096</t>
  </si>
  <si>
    <t>DTM-06748</t>
  </si>
  <si>
    <t>Anh Hải Cái Nước Cm</t>
  </si>
  <si>
    <t>0944239249</t>
  </si>
  <si>
    <t>Thị trấn Cái Nước</t>
  </si>
  <si>
    <t>Cái Nước, Cái Nước District, Cà Mau Province, Vietnam</t>
  </si>
  <si>
    <t>Xã Cái Nước</t>
  </si>
  <si>
    <t>DTM-06747</t>
  </si>
  <si>
    <t>0328040667</t>
  </si>
  <si>
    <t>Chị Tình,Anh Son</t>
  </si>
  <si>
    <t>National Route 80, Hoà Phú, Xã Mong Thọ, Châu Thành District, Kiên Giang Province, Vietnam</t>
  </si>
  <si>
    <t>001J3000005HFwkIAG</t>
  </si>
  <si>
    <t>DTM-06746</t>
  </si>
  <si>
    <t>Cô Qui Tân Hiệp</t>
  </si>
  <si>
    <t>0989861933</t>
  </si>
  <si>
    <t>Cô Qui</t>
  </si>
  <si>
    <t>National Route 80, Đông Tiến, Tân Hiệp, Tân Hiệp District, Kiên Giang Province, Vietnam</t>
  </si>
  <si>
    <t>001J3000005H6CuIAK</t>
  </si>
  <si>
    <t>DTM-06745</t>
  </si>
  <si>
    <t>Anh Tám Mỹ Tú St</t>
  </si>
  <si>
    <t>0917812601</t>
  </si>
  <si>
    <t>Quốc lộ Quản Lộ – Phụng Hiệp, Xã Hưng Phú, Mỹ Tú District, Sóc Trăng Province, Vietnam</t>
  </si>
  <si>
    <t>001J3000005H5ykIAC</t>
  </si>
  <si>
    <t>DTM-06744</t>
  </si>
  <si>
    <t>Anh Công - Châu Thành</t>
  </si>
  <si>
    <t>0772831435</t>
  </si>
  <si>
    <t>Đường tỉnh 827, Xã Thanh Phú Long, Châu Thành District, Long An Province, Vietnam</t>
  </si>
  <si>
    <t>DTM-06743</t>
  </si>
  <si>
    <t>Anh Mừng Qlph Hg</t>
  </si>
  <si>
    <t>0772549060</t>
  </si>
  <si>
    <t>Xã Phụng Hiệp</t>
  </si>
  <si>
    <t>Quốc lộ Quản Lộ – Phụng Hiệp, Phường Hiệp Thành, Xã Tân Phước Hưng, Phụng Hiệp District, Hậu Giang Province, Vietnam</t>
  </si>
  <si>
    <t>001J3000005H5sBIAS</t>
  </si>
  <si>
    <t>DTM-06742</t>
  </si>
  <si>
    <t>Chị Ngọc (Châu Thành, La)</t>
  </si>
  <si>
    <t>0919404041</t>
  </si>
  <si>
    <t>Đường tỉnh 827, Phường 7, Xã An Vĩnh Ngãi, Xã Hòa Phú, Châu Thành District, Long An Province, Vietnam</t>
  </si>
  <si>
    <t>001J3000005H5nvIAC</t>
  </si>
  <si>
    <t>DTM-06741</t>
  </si>
  <si>
    <t>Chị Tuyền ( Tân An Châu Thuận)</t>
  </si>
  <si>
    <t>0774623269</t>
  </si>
  <si>
    <t>Đường tỉnh 827, Xã Bình Tâm, Xã Hòa Phú, Châu Thành District, Long An Province, Vietnam</t>
  </si>
  <si>
    <t>001J3000005H5aVIAS</t>
  </si>
  <si>
    <t>DTM-06740</t>
  </si>
  <si>
    <t>Anh Tùng (Tân An, La)</t>
  </si>
  <si>
    <t>0785566990</t>
  </si>
  <si>
    <t>Route 1, Phường 4, Tân An, Long An Province, 82000, Vietnam</t>
  </si>
  <si>
    <t>001J3000005H544IAC</t>
  </si>
  <si>
    <t>DTM-06739</t>
  </si>
  <si>
    <t>Anh Tí - Q3</t>
  </si>
  <si>
    <t>0909352614</t>
  </si>
  <si>
    <t>Hẻm 239 Trần Văn Đang, Ward 11, District 3, Ho Chi Minh City, 70150, Vietnam</t>
  </si>
  <si>
    <t>001J3000005H53pIAC</t>
  </si>
  <si>
    <t>DTM-06738</t>
  </si>
  <si>
    <t>0972717259</t>
  </si>
  <si>
    <t>ĐT. 963B, Thạnh Trung, Xã Thạnh Hưng, Giồng Riềng District, Kiên Giang Province, Vietnam</t>
  </si>
  <si>
    <t>001J3000005H4i6IAC</t>
  </si>
  <si>
    <t>DTM-06737</t>
  </si>
  <si>
    <t>Vựa Chú Thắng</t>
  </si>
  <si>
    <t>0916510552</t>
  </si>
  <si>
    <t>Chú Thắng</t>
  </si>
  <si>
    <t>Đường Trần Quý Cáp, Vĩnh Điện, Dien Ban, Điện Bàn, Quảng Nam Province, Vietnam</t>
  </si>
  <si>
    <t>001J3000005H4NTIA0</t>
  </si>
  <si>
    <t>DTM-06736</t>
  </si>
  <si>
    <t>Vựa Chị Tương</t>
  </si>
  <si>
    <t>0708153479</t>
  </si>
  <si>
    <t>Chị Tương</t>
  </si>
  <si>
    <t>Xã Điện Bàn Tây, Thành phố Đà Nẵng, Việt Nam</t>
  </si>
  <si>
    <t>001J3000005H4NEIA0</t>
  </si>
  <si>
    <t>DTM-06735</t>
  </si>
  <si>
    <t>Lái Anh Chinh</t>
  </si>
  <si>
    <t>0919061243</t>
  </si>
  <si>
    <t>Anh Chinh</t>
  </si>
  <si>
    <t>Huyện Ninh Hải</t>
  </si>
  <si>
    <t>Xã Phương Hải</t>
  </si>
  <si>
    <t>Trường Chinh, Phường Văn Hải, Khánh Hải, Ninh Hải District, Ninh Thuận Province, Vietnam</t>
  </si>
  <si>
    <t>Phường Ninh Chử</t>
  </si>
  <si>
    <t>001J3000005H4NDIA0</t>
  </si>
  <si>
    <t>DTM-06734</t>
  </si>
  <si>
    <t>Vựa Tân Điệp</t>
  </si>
  <si>
    <t>0976394557</t>
  </si>
  <si>
    <t>Xã Phước Hải</t>
  </si>
  <si>
    <t>001J3000005H4A6IAK</t>
  </si>
  <si>
    <t>DTM-06733</t>
  </si>
  <si>
    <t>Chị Diễm - Thd</t>
  </si>
  <si>
    <t>0908678165</t>
  </si>
  <si>
    <t>Mỹ Hảo, Tân Hòa Đông, Binh Tri Dong Ward, Binh Tan District, Ho Chi Minh City, 30000, Vietnam</t>
  </si>
  <si>
    <t>001J3000005H49rIAC</t>
  </si>
  <si>
    <t>DTM-06732</t>
  </si>
  <si>
    <t>Lái Anh Hữu</t>
  </si>
  <si>
    <t>0974526696</t>
  </si>
  <si>
    <t>Quốc lộ 14B, Đại Lãnh, Đại Lộc District, Quảng Nam Province, Vietnam</t>
  </si>
  <si>
    <t>Xã Đại Lộc</t>
  </si>
  <si>
    <t>001J3000005H3q6IAC</t>
  </si>
  <si>
    <t>DTM-06731</t>
  </si>
  <si>
    <t>Lái Chị Cúc</t>
  </si>
  <si>
    <t>0333506067</t>
  </si>
  <si>
    <t>Huyện Nam Giang</t>
  </si>
  <si>
    <t>Chợ Thạnh Mỹ, Quốc lộ 14, Thạnh Mỹ, Nam Giang District, Quảng Nam Province, Vietnam</t>
  </si>
  <si>
    <t>Xã Thạnh Mỹ</t>
  </si>
  <si>
    <t>001J3000005GzsWIAS</t>
  </si>
  <si>
    <t>DTM-06730</t>
  </si>
  <si>
    <t>Anh Mập - 835B</t>
  </si>
  <si>
    <t>0972647254</t>
  </si>
  <si>
    <t>Anh Mập</t>
  </si>
  <si>
    <t>Thị trấn Cần Giuộc</t>
  </si>
  <si>
    <t>Đường tỉnh 835B, Xã Phước Lý, Tỉnh Tây Ninh, Việt Nam</t>
  </si>
  <si>
    <t>DTM-06729</t>
  </si>
  <si>
    <t>Anh Vũ Châu Thành Hg</t>
  </si>
  <si>
    <t>0367402807</t>
  </si>
  <si>
    <t>ĐT. 927C, Xã Phú Tân, Châu Thành District, Hậu Giang Province, Vietnam</t>
  </si>
  <si>
    <t>001J3000005GwuSIAS</t>
  </si>
  <si>
    <t>DTM-06728</t>
  </si>
  <si>
    <t>Chị Thúy (Thanh Phú, Bến Lức, La)</t>
  </si>
  <si>
    <t>0984181827</t>
  </si>
  <si>
    <t>Trường THPT Nguyễn Trung Trực, Nguyễn Hữu Trí, Xã Thanh Phú, Bến Lức District, Long An Province, 85000, Vietnam</t>
  </si>
  <si>
    <t>001J3000005GwhQIAS</t>
  </si>
  <si>
    <t>DTM-06727</t>
  </si>
  <si>
    <t>Anh Hân. Châu Thành Hg</t>
  </si>
  <si>
    <t>0977344615</t>
  </si>
  <si>
    <t>Anh Hân</t>
  </si>
  <si>
    <t>001J3000005Gvt0IAC</t>
  </si>
  <si>
    <t>DTM-06726</t>
  </si>
  <si>
    <t>Anh Thuật - Tnv</t>
  </si>
  <si>
    <t>0908286657</t>
  </si>
  <si>
    <t>Anh Thuật</t>
  </si>
  <si>
    <t>Đường Tô Ngọc Vân, Phường Thạnh Xuân, District 12, Ho Chi Minh City, 71514, Vietnam</t>
  </si>
  <si>
    <t>001J3000005GvtKIAS</t>
  </si>
  <si>
    <t>DTM-06725</t>
  </si>
  <si>
    <t>Anh Cảnh - Tl7</t>
  </si>
  <si>
    <t>0912771858</t>
  </si>
  <si>
    <t>001J3000005GvqAIAS</t>
  </si>
  <si>
    <t>DTM-06724</t>
  </si>
  <si>
    <t>Anh Hoàng - Hhg</t>
  </si>
  <si>
    <t>0969564308</t>
  </si>
  <si>
    <t>Đình thần Giao Khẩu, Ha Huy Giap, Phường Thạnh Lộc, District 12, Ho Chi Minh City, 71514, Vietnam</t>
  </si>
  <si>
    <t>001J3000005GvmvIAC</t>
  </si>
  <si>
    <t>DTM-06723</t>
  </si>
  <si>
    <t>Chị Thanh - Ql1A</t>
  </si>
  <si>
    <t>0932508290</t>
  </si>
  <si>
    <t>Ngọc Lan, Hà Huy Giáp, Phường Thạnh Lộc, District 12, Ho Chi Minh City, 71514, Vietnam</t>
  </si>
  <si>
    <t>001J3000005GvlTIAS</t>
  </si>
  <si>
    <t>DTM-06722</t>
  </si>
  <si>
    <t>Khánh Hằng - Ml</t>
  </si>
  <si>
    <t>0908855668</t>
  </si>
  <si>
    <t>Công ty Đại Càng Phát, Mã Lò, Binh Tri Dong A Ward, Binh Tan District, Ho Chi Minh City, 30000, Vietnam</t>
  </si>
  <si>
    <t>001J3000005GvkpIAC</t>
  </si>
  <si>
    <t>DTM-06721</t>
  </si>
  <si>
    <t>Lái Anh Khanh</t>
  </si>
  <si>
    <t>0342886545</t>
  </si>
  <si>
    <t>Huyện Phước Sơn</t>
  </si>
  <si>
    <t>Khâm Đức, Phước Sơn District, Quảng Nam Province, Vietnam</t>
  </si>
  <si>
    <t>Xã Khâm Đức</t>
  </si>
  <si>
    <t>001J3000005Gvg1IAC</t>
  </si>
  <si>
    <t>DTM-06720</t>
  </si>
  <si>
    <t>Hà Vượt - Ql1A</t>
  </si>
  <si>
    <t>0906805552</t>
  </si>
  <si>
    <t>Hà Vượt</t>
  </si>
  <si>
    <t>Quốc lộ 1, Phường An Phú Đông, District 12, Ho Chi Minh City, 71514, Vietnam</t>
  </si>
  <si>
    <t>DTM-06719</t>
  </si>
  <si>
    <t>Lái Anh Toàn</t>
  </si>
  <si>
    <t>0344103958</t>
  </si>
  <si>
    <t>001J3000005GvUEIA0</t>
  </si>
  <si>
    <t>DTM-06718</t>
  </si>
  <si>
    <t>Anh Thủy - Hhg</t>
  </si>
  <si>
    <t>0913664735</t>
  </si>
  <si>
    <t>Anh Thuỷ</t>
  </si>
  <si>
    <t>Nguyễn Thị Nhuần, Phường Thạnh Lộc, District 12, Ho Chi Minh City, 71514, Vietnam</t>
  </si>
  <si>
    <t>DTM-06717</t>
  </si>
  <si>
    <t>0901429505</t>
  </si>
  <si>
    <t>Thị Trấn Ngã Sáu</t>
  </si>
  <si>
    <t>ĐT. 925, Xã Phú Hữu, Châu Thành District, Hậu Giang Province, Vietnam</t>
  </si>
  <si>
    <t>001J3000005GvATIA0</t>
  </si>
  <si>
    <t>DTM-06716</t>
  </si>
  <si>
    <t>0384254739</t>
  </si>
  <si>
    <t>001J3000005Gv9DIAS</t>
  </si>
  <si>
    <t>DTM-06715</t>
  </si>
  <si>
    <t>Vựa Anh Tá</t>
  </si>
  <si>
    <t>0903347878</t>
  </si>
  <si>
    <t>Anh Tá</t>
  </si>
  <si>
    <t>171, Hẻm 736 Lê Đức Thọ, Ward 15, Go Vap District, Ho Chi Minh City, 71500, Vietnam</t>
  </si>
  <si>
    <t>001J3000005Gv72IAC</t>
  </si>
  <si>
    <t>DTM-06714</t>
  </si>
  <si>
    <t>0912824770</t>
  </si>
  <si>
    <t>Ward 15, Go Vap District, Ho Chi Minh City, 71500, Vietnam</t>
  </si>
  <si>
    <t>001J3000005GujKIAS</t>
  </si>
  <si>
    <t>DTM-06713</t>
  </si>
  <si>
    <t>Phong Tèo</t>
  </si>
  <si>
    <t>0977175698</t>
  </si>
  <si>
    <t>Thành phố Phan Rang-Tháp Chàm</t>
  </si>
  <si>
    <t>Phường Phước Mỹ</t>
  </si>
  <si>
    <t>Phường Phước Mỹ, Phan Rang–Tháp Chàm, Ninh Thuận Province, Vietnam</t>
  </si>
  <si>
    <t>Phường Phan Rang</t>
  </si>
  <si>
    <t>001J3000005GufsIAC</t>
  </si>
  <si>
    <t>DTM-06712</t>
  </si>
  <si>
    <t>Anh Bo (Bến Lức, La)</t>
  </si>
  <si>
    <t>0976275755</t>
  </si>
  <si>
    <t>Anh Bo</t>
  </si>
  <si>
    <t>001J3000005GuaDIAS</t>
  </si>
  <si>
    <t>DTM-06711</t>
  </si>
  <si>
    <t>Vựa Cô Nhung</t>
  </si>
  <si>
    <t>0333054037</t>
  </si>
  <si>
    <t>Cô Nhung</t>
  </si>
  <si>
    <t>Nam Giang District, Quảng Nam Province, Vietnam</t>
  </si>
  <si>
    <t>001J3000005GuQtIAK</t>
  </si>
  <si>
    <t>DTM-06710</t>
  </si>
  <si>
    <t>Vựa Cô Mai</t>
  </si>
  <si>
    <t>0905526751</t>
  </si>
  <si>
    <t>Trường Tiểu học Zơ Nông, National Route 14, Thạnh Mỹ, Nam Giang District, Quảng Nam Province, Vietnam</t>
  </si>
  <si>
    <t>DTM-06708</t>
  </si>
  <si>
    <t>0389068800</t>
  </si>
  <si>
    <t>Xã Tân Hội Trung</t>
  </si>
  <si>
    <t>ĐT. 850, Xã Tân Hội Trung, Cao Lanh District, Đồng Tháp Province, Vietnam</t>
  </si>
  <si>
    <t>Xã Bình Hàng Trung</t>
  </si>
  <si>
    <t>001J3000005GuJZIA0</t>
  </si>
  <si>
    <t>DTM-06707</t>
  </si>
  <si>
    <t>Anh Hùng Hd</t>
  </si>
  <si>
    <t>0906970548</t>
  </si>
  <si>
    <t>Tân Long, Xã Tân Bửu, Bến Lức District, Long An Province, Vietnam</t>
  </si>
  <si>
    <t>001J3000005GuGVIA0</t>
  </si>
  <si>
    <t>DTM-06706</t>
  </si>
  <si>
    <t>Lái Cô Sen</t>
  </si>
  <si>
    <t>0917142057</t>
  </si>
  <si>
    <t>Thạnh Mỹ, Nam Giang District, Quảng Nam Province, Vietnam</t>
  </si>
  <si>
    <t>001J3000005GuEHIA0</t>
  </si>
  <si>
    <t>DTM-06705</t>
  </si>
  <si>
    <t>Anh Dương - Vvk - Bt Al</t>
  </si>
  <si>
    <t>0943414357</t>
  </si>
  <si>
    <t>Võ Văn Kiệt, An Lac Ward, Binh Tan District, Ho Chi Minh City, 73118, Vietnam</t>
  </si>
  <si>
    <t>11/04/2026</t>
  </si>
  <si>
    <t>001J3000005Gu6DIAS</t>
  </si>
  <si>
    <t>DTM-06704</t>
  </si>
  <si>
    <t>Chị Nhung (Mỹ Yên, Bến Lức, La)</t>
  </si>
  <si>
    <t>0362847620</t>
  </si>
  <si>
    <t>Xã Mỹ Yên</t>
  </si>
  <si>
    <t>001J3000005Gu3pIAC</t>
  </si>
  <si>
    <t>DTM-06703</t>
  </si>
  <si>
    <t>Anh Sang (Mỹ Yên, Bến Lức, La)</t>
  </si>
  <si>
    <t>0903333128</t>
  </si>
  <si>
    <t>Đường Mỹ Yên - Tân Bửu, Xã Mỹ Yên, Bến Lức District, Long An Province, Vietnam</t>
  </si>
  <si>
    <t>001J3000005Gu22IAC</t>
  </si>
  <si>
    <t>DTM-06702</t>
  </si>
  <si>
    <t>Ncc Ngọc Hưng (Đại Lộc)</t>
  </si>
  <si>
    <t>0983113681</t>
  </si>
  <si>
    <t>Xã Đại Đồng</t>
  </si>
  <si>
    <t>Quốc lộ 14B, Đại Lộc District, Quảng Nam Province, Vietnam</t>
  </si>
  <si>
    <t>001J3000005GtrYIAS</t>
  </si>
  <si>
    <t>DTM-06701</t>
  </si>
  <si>
    <t>Lái Anh Trung</t>
  </si>
  <si>
    <t>0905896119</t>
  </si>
  <si>
    <t>001J3000005GpDHIA0</t>
  </si>
  <si>
    <t>DTM-06699</t>
  </si>
  <si>
    <t>Lái Chị Hường</t>
  </si>
  <si>
    <t>0386325441</t>
  </si>
  <si>
    <t>Huyện Nông Sơn</t>
  </si>
  <si>
    <t>Trung Phước, Nông Sơn District, Quảng Nam Province, Vietnam</t>
  </si>
  <si>
    <t>001J3000005GorjIAC</t>
  </si>
  <si>
    <t>DTM-06696</t>
  </si>
  <si>
    <t>Các Công Ty Đồ Chơi Trẻ Em</t>
  </si>
  <si>
    <t>0123456777</t>
  </si>
  <si>
    <t>Không</t>
  </si>
  <si>
    <t>001J3000005GomAIAS</t>
  </si>
  <si>
    <t>DTM-06695</t>
  </si>
  <si>
    <t>Anh Ba (Bến Lức, La)</t>
  </si>
  <si>
    <t>0354092232</t>
  </si>
  <si>
    <t>Anh Ba</t>
  </si>
  <si>
    <t>Xã Thanh Phú, Bến Lức District, Long An Province, 85000, Vietnam</t>
  </si>
  <si>
    <t>DTM-06694</t>
  </si>
  <si>
    <t>0988214225</t>
  </si>
  <si>
    <t>Xã Phước Thiện</t>
  </si>
  <si>
    <t>ĐT.759B, Xã Phước Thiện, Bù Đốp District, Bình Phước Province, Vietnam</t>
  </si>
  <si>
    <t>Xã Hưng Phước</t>
  </si>
  <si>
    <t>001J3000005Gok1IAC</t>
  </si>
  <si>
    <t>DTM-06693</t>
  </si>
  <si>
    <t>Chị Na - Mỹ Hạnh Nam</t>
  </si>
  <si>
    <t>0972896743</t>
  </si>
  <si>
    <t>Chị Na</t>
  </si>
  <si>
    <t>ĐT. 824, Xã Mỹ Hạnh Nam, Đức Hòa District, Long An Province, Vietnam</t>
  </si>
  <si>
    <t>001J3000005GohWIAS</t>
  </si>
  <si>
    <t>DTM-06692</t>
  </si>
  <si>
    <t>Vựa Anh Phùng</t>
  </si>
  <si>
    <t>0905591226</t>
  </si>
  <si>
    <t>Anh Phùng</t>
  </si>
  <si>
    <t>610, Trung Phước, Nông Sơn District, Quảng Nam Province, Vietnam</t>
  </si>
  <si>
    <t>001J3000005GofuIAC</t>
  </si>
  <si>
    <t>DTM-06691</t>
  </si>
  <si>
    <t>Chị Nga - Sh</t>
  </si>
  <si>
    <t>0903039712 - 0909583700</t>
  </si>
  <si>
    <t>001J3000005Gof1IAC</t>
  </si>
  <si>
    <t>DTM-06690</t>
  </si>
  <si>
    <t>Anh Thắng - Mỹ Hạnh Nam</t>
  </si>
  <si>
    <t>0339439899</t>
  </si>
  <si>
    <t>Xã Mỹ Hạnh Nam, Đức Hòa District, Long An Province, Vietnam</t>
  </si>
  <si>
    <t>001J3000005GoaCIAS</t>
  </si>
  <si>
    <t>DTM-06688</t>
  </si>
  <si>
    <t>Vựa Hải Vân</t>
  </si>
  <si>
    <t>0968021063</t>
  </si>
  <si>
    <t>001J3000005GoYuIAK</t>
  </si>
  <si>
    <t>DTM-06687</t>
  </si>
  <si>
    <t>Anh Thực - Mỹ Hạnh Nam</t>
  </si>
  <si>
    <t>0392771324</t>
  </si>
  <si>
    <t>Anh Thực</t>
  </si>
  <si>
    <t>001J3000005GoUnIAK</t>
  </si>
  <si>
    <t>DTM-06686</t>
  </si>
  <si>
    <t>Lái Chị Hòa</t>
  </si>
  <si>
    <t>0914709752</t>
  </si>
  <si>
    <t>001J3000005GoS1IAK</t>
  </si>
  <si>
    <t>DTM-06685</t>
  </si>
  <si>
    <t>Anh Tứ - Nvq</t>
  </si>
  <si>
    <t>0932730642</t>
  </si>
  <si>
    <t>Anh Tứ</t>
  </si>
  <si>
    <t>Đông Hưng Thuận 2, Phường Đông Hưng Thuận, District 12, Ho Chi Minh City, 71509, Vietnam</t>
  </si>
  <si>
    <t>001J3000005GoF5IAK</t>
  </si>
  <si>
    <t>DTM-06684</t>
  </si>
  <si>
    <t>Vựa Chị Huyền</t>
  </si>
  <si>
    <t>0777774167</t>
  </si>
  <si>
    <t>Hẻm 206 Phạm Văn Bạch, Ward 15, Tan Binh District, Ho Chi Minh City, 71509, Vietnam</t>
  </si>
  <si>
    <t>001J3000005GoD9IAK</t>
  </si>
  <si>
    <t>DTM-06683</t>
  </si>
  <si>
    <t>Vựa Chị Mơ</t>
  </si>
  <si>
    <t>0978491007</t>
  </si>
  <si>
    <t>Chị Mơ / Anh Hải</t>
  </si>
  <si>
    <t>Đường Phạm Văn Bạch, Ward 12, Go Vap District, Ho Chi Minh City, 71500, Vietnam</t>
  </si>
  <si>
    <t>001J3000005GnrXIAS</t>
  </si>
  <si>
    <t>DTM-06682</t>
  </si>
  <si>
    <t>Vựa Anh Danh</t>
  </si>
  <si>
    <t>0978505938</t>
  </si>
  <si>
    <t>190, Nguyễn Tư Giản, Ward 12, Go Vap District, Ho Chi Minh City, 71509, Vietnam</t>
  </si>
  <si>
    <t>001J3000005GnQxIAK</t>
  </si>
  <si>
    <t>DTM-06681</t>
  </si>
  <si>
    <t>Anh Năm (Bến Lức, La)</t>
  </si>
  <si>
    <t>0973916418</t>
  </si>
  <si>
    <t>Quốc lộ 1, Bến Lức, Bến Lức District, Long An Province, 85000, Vietnam</t>
  </si>
  <si>
    <t>001J3000005GnMJIA0</t>
  </si>
  <si>
    <t>DTM-06680</t>
  </si>
  <si>
    <t>0936481349</t>
  </si>
  <si>
    <t>Thượng Uyển, Cộng Hòa, Ward 15, Tan Binh District, Ho Chi Minh City, 72110, Vietnam</t>
  </si>
  <si>
    <t>001J3000005GnBDIA0</t>
  </si>
  <si>
    <t>DTM-06679</t>
  </si>
  <si>
    <t>Vựa Cô Duyên</t>
  </si>
  <si>
    <t>0358284353</t>
  </si>
  <si>
    <t>Cô Duyên</t>
  </si>
  <si>
    <t>Huyện Đông Giang</t>
  </si>
  <si>
    <t>Quốc lộ 14G, Đông Giang District, Quảng Nam Province, Vietnam</t>
  </si>
  <si>
    <t>Xã Sông Vàng</t>
  </si>
  <si>
    <t>001J3000005Gn5eIAC</t>
  </si>
  <si>
    <t>DTM-06678</t>
  </si>
  <si>
    <t>Lái Chị Hằng</t>
  </si>
  <si>
    <t>0963210012</t>
  </si>
  <si>
    <t>Phường Đông Hải</t>
  </si>
  <si>
    <t>Yên Ninh, Phường Mỹ Hải, Phan Rang–Tháp Chàm, Ninh Thuận Province, Vietnam</t>
  </si>
  <si>
    <t>001J3000005Gn39IAC</t>
  </si>
  <si>
    <t>DTM-06677</t>
  </si>
  <si>
    <t>Vựa Anh Niên</t>
  </si>
  <si>
    <t>0797263453</t>
  </si>
  <si>
    <t>Anh Niên</t>
  </si>
  <si>
    <t>001J3000005Gn0AIAS</t>
  </si>
  <si>
    <t>DTM-06676</t>
  </si>
  <si>
    <t>Lái Chú Bảo</t>
  </si>
  <si>
    <t>0327158709</t>
  </si>
  <si>
    <t>Chú Bảo</t>
  </si>
  <si>
    <t>Hải Thượng Lãn Ông, Phường Mỹ Đông, Phan Rang–Tháp Chàm, Ninh Thuận Province, Vietnam</t>
  </si>
  <si>
    <t>001J3000005GmzbIAC</t>
  </si>
  <si>
    <t>DTM-06675</t>
  </si>
  <si>
    <t>0869221510</t>
  </si>
  <si>
    <t>001J3000005GmsLIAS</t>
  </si>
  <si>
    <t>DTM-06674</t>
  </si>
  <si>
    <t>Vựa Chị Hân</t>
  </si>
  <si>
    <t>0982541005</t>
  </si>
  <si>
    <t>Phường Phủ Hà</t>
  </si>
  <si>
    <t>Trường Tiểu học Phủ Hà 2, 2, Lương Ngọc Quyến, Phường Phủ Hà, Phan Rang–Tháp Chàm, Ninh Thuận Province, Vietnam</t>
  </si>
  <si>
    <t>001J3000005GmrIIAS</t>
  </si>
  <si>
    <t>DTM-06673</t>
  </si>
  <si>
    <t>Anh Sơn (Bến Lức, La)</t>
  </si>
  <si>
    <t>0398144459</t>
  </si>
  <si>
    <t>ĐT. 830, Xã An Thạnh, Bến Lức District, Long An Province, 85000, Vietnam</t>
  </si>
  <si>
    <t>001J3000005GmpHIAS</t>
  </si>
  <si>
    <t>DTM-06672</t>
  </si>
  <si>
    <t>Vựa Chị Yến</t>
  </si>
  <si>
    <t>0394965054</t>
  </si>
  <si>
    <t>Đông Giang District, Quảng Nam Province, Vietnam</t>
  </si>
  <si>
    <t>001J3000005GmkRIAS</t>
  </si>
  <si>
    <t>DTM-06671</t>
  </si>
  <si>
    <t>Chị Như (Bến Lức, La)</t>
  </si>
  <si>
    <t>0963196090</t>
  </si>
  <si>
    <t>001J3000005GmikIAC</t>
  </si>
  <si>
    <t>DTM-06670</t>
  </si>
  <si>
    <t>Lái Chị Lan</t>
  </si>
  <si>
    <t>0905022532</t>
  </si>
  <si>
    <t>001J3000005GmcNIAS</t>
  </si>
  <si>
    <t>DTM-06669</t>
  </si>
  <si>
    <t>Chị Ngọc (Bến Lức, La)</t>
  </si>
  <si>
    <t>0902446949</t>
  </si>
  <si>
    <t>001J3000005Gj3RIAS</t>
  </si>
  <si>
    <t>DTM-06666</t>
  </si>
  <si>
    <t>Anh Đồng - Đức Hòa Thượng</t>
  </si>
  <si>
    <t>0902707902</t>
  </si>
  <si>
    <t>ĐT. 824, Xã Mỹ Hạnh Nam, Đức Hòa District, Long An Province, 82719, Vietnam</t>
  </si>
  <si>
    <t>001J3000005Gj0rIAC</t>
  </si>
  <si>
    <t>DTM-06665</t>
  </si>
  <si>
    <t>Chị Hoài - Đức Hòa Thượng</t>
  </si>
  <si>
    <t>0986202955</t>
  </si>
  <si>
    <t>Chị Hoài</t>
  </si>
  <si>
    <t>Xã Mỹ Hạnh Nam, Đức Hòa District, Long An Province, 82719, Vietnam</t>
  </si>
  <si>
    <t>001J3000005GiyIIAS</t>
  </si>
  <si>
    <t>DTM-06664</t>
  </si>
  <si>
    <t>Vạn Lộc - Đức Hòa Thượng</t>
  </si>
  <si>
    <t>0365337423</t>
  </si>
  <si>
    <t>Đường Tỉnh 824, Xã Mỹ Hạnh, Tỉnh Tây Ninh, 82719, Việt Nam</t>
  </si>
  <si>
    <t>001J3000005GigzIAC</t>
  </si>
  <si>
    <t>DTM-06663</t>
  </si>
  <si>
    <t>Lái Anh Hòa</t>
  </si>
  <si>
    <t>0946224301</t>
  </si>
  <si>
    <t>Phường Đô Vinh</t>
  </si>
  <si>
    <t>Mr. Lam, 30, Nguyễn Thị Định, Phường Kinh Dinh, Phan Rang–Tháp Chàm, Ninh Thuận Province, Vietnam</t>
  </si>
  <si>
    <t>001J3000005Giy3IAC</t>
  </si>
  <si>
    <t>DTM-06662</t>
  </si>
  <si>
    <t>Lái Chị Xuân</t>
  </si>
  <si>
    <t>0367153378</t>
  </si>
  <si>
    <t>ĐT.609B, Ái Nghĩa, Đại Lộc District, Quảng Nam Province, Vietnam</t>
  </si>
  <si>
    <t>001J3000005GiwQIAS</t>
  </si>
  <si>
    <t>DTM-06661</t>
  </si>
  <si>
    <t>Anh Minh - Đức Hòa Thượng</t>
  </si>
  <si>
    <t>0962334474</t>
  </si>
  <si>
    <t>ĐT. 824, Xã Đức Hòa Thượng, Đức Hòa District, Long An Province, Vietnam</t>
  </si>
  <si>
    <t>001J3000005GihwIAC</t>
  </si>
  <si>
    <t>DTM-06660</t>
  </si>
  <si>
    <t>Dung Huyền - Đức Hòa Thượng</t>
  </si>
  <si>
    <t>0817073239</t>
  </si>
  <si>
    <t>001J3000005GigyIAC</t>
  </si>
  <si>
    <t>DTM-06659</t>
  </si>
  <si>
    <t>Vựa Chị Bích</t>
  </si>
  <si>
    <t>0962153307</t>
  </si>
  <si>
    <t>Quốc lộ 27, Phường Đô Vinh, Phan Rang–Tháp Chàm, Ninh Thuận Province, Vietnam</t>
  </si>
  <si>
    <t>001J3000005GifRIAS</t>
  </si>
  <si>
    <t>DTM-06658</t>
  </si>
  <si>
    <t>Vựa Chị Khanh</t>
  </si>
  <si>
    <t>0972451106</t>
  </si>
  <si>
    <t>Chị Khanh</t>
  </si>
  <si>
    <t>001J3000005Gif8IAC</t>
  </si>
  <si>
    <t>DTM-06657</t>
  </si>
  <si>
    <t>Vựa Cô Bốn Phụng</t>
  </si>
  <si>
    <t>0777437308</t>
  </si>
  <si>
    <t>Cô Bốn Phụng</t>
  </si>
  <si>
    <t>Đường tỉnh 609B, Ái Nghĩa, Đại Lộc District, Quảng Nam Province, Vietnam</t>
  </si>
  <si>
    <t>001J3000005GicOIAS</t>
  </si>
  <si>
    <t>DTM-06656</t>
  </si>
  <si>
    <t>Tiến Phát</t>
  </si>
  <si>
    <t>0922878886</t>
  </si>
  <si>
    <t>001J3000005GiabIAC</t>
  </si>
  <si>
    <t>DTM-06655</t>
  </si>
  <si>
    <t>Anh Khôi (Thủ Thừa, La)</t>
  </si>
  <si>
    <t>0933824225</t>
  </si>
  <si>
    <t>Anh Khôi</t>
  </si>
  <si>
    <t>Quốc lộ 1, Xã Nhị Thành, Thủ Thừa District, Long An Province, Vietnam</t>
  </si>
  <si>
    <t>Xã Thủ Thừa</t>
  </si>
  <si>
    <t>001J3000005GiZsIAK</t>
  </si>
  <si>
    <t>DTM-06654</t>
  </si>
  <si>
    <t>Vựa Chị Liểu</t>
  </si>
  <si>
    <t>0775412486</t>
  </si>
  <si>
    <t>Chị Liểu</t>
  </si>
  <si>
    <t>Đường tỉnh 609B, Xã Đại Lộc, Thành phố Đà Nẵng, Việt Nam</t>
  </si>
  <si>
    <t>001J3000005GiXTIA0</t>
  </si>
  <si>
    <t>DTM-06653</t>
  </si>
  <si>
    <t>Vựa Anh Công</t>
  </si>
  <si>
    <t>0773423138</t>
  </si>
  <si>
    <t>Đại Lộc District, Quảng Nam Province, Vietnam</t>
  </si>
  <si>
    <t>001J3000005GiTLIA0</t>
  </si>
  <si>
    <t>DTM-06652</t>
  </si>
  <si>
    <t>Anh Phúc (Thủ Thừa, La)</t>
  </si>
  <si>
    <t>0908477772</t>
  </si>
  <si>
    <t>Xã Bình Thạnh, Thủ Thừa District, Long An Province, Vietnam</t>
  </si>
  <si>
    <t>001J3000005GiShIAK</t>
  </si>
  <si>
    <t>DTM-06651</t>
  </si>
  <si>
    <t>Lái Chú Hùng</t>
  </si>
  <si>
    <t>0977091462</t>
  </si>
  <si>
    <t>Xã Đại Lộc, Thành phố Đà Nẵng, Việt Nam</t>
  </si>
  <si>
    <t>001J3000005GiJmIAK</t>
  </si>
  <si>
    <t>DTM-06648</t>
  </si>
  <si>
    <t>Vựa Anh Quý</t>
  </si>
  <si>
    <t>0935117663</t>
  </si>
  <si>
    <t>National Highway 14H, Duy Xuyên District, Quảng Nam Province, Vietnam</t>
  </si>
  <si>
    <t>Xã Duy Nghĩa</t>
  </si>
  <si>
    <t>001J3000005Gi7pIAC</t>
  </si>
  <si>
    <t>DTM-06647</t>
  </si>
  <si>
    <t>Vựa Anh Quang</t>
  </si>
  <si>
    <t>0366906705</t>
  </si>
  <si>
    <t>Phường Thanh Sơn</t>
  </si>
  <si>
    <t>Lê Duẩn, Phường Đài Sơn, Xã Thành Hải, Phan Rang–Tháp Chàm, Ninh Thuận Province, Vietnam</t>
  </si>
  <si>
    <t>001J3000005Gi7GIAS</t>
  </si>
  <si>
    <t>DTM-06646</t>
  </si>
  <si>
    <t>Chị Thân - Ttn1A</t>
  </si>
  <si>
    <t>0973991550</t>
  </si>
  <si>
    <t>Phường Tân Thới Nhất, District 12, Ho Chi Minh City, 71509, Vietnam</t>
  </si>
  <si>
    <t>001J3000005Gi2fIAC</t>
  </si>
  <si>
    <t>DTM-06645</t>
  </si>
  <si>
    <t>Vựa Anh Sơn</t>
  </si>
  <si>
    <t>0918772077</t>
  </si>
  <si>
    <t>Thống Nhất, Phường Đài Sơn, Xã Thành Hải, Phan Rang–Tháp Chàm, Ninh Thuận Province, Vietnam</t>
  </si>
  <si>
    <t>001J3000005Ghz0IAC</t>
  </si>
  <si>
    <t>DTM-06644</t>
  </si>
  <si>
    <t>Lái Chị Hồng</t>
  </si>
  <si>
    <t>0942214959</t>
  </si>
  <si>
    <t>Nguyễn Thị Minh Khai, Phường Mỹ Bình, Phan Rang–Tháp Chàm, Ninh Thuận Province, Vietnam</t>
  </si>
  <si>
    <t>001J3000005GhslIAC</t>
  </si>
  <si>
    <t>DTM-06642</t>
  </si>
  <si>
    <t>Vựa Anh Hưng</t>
  </si>
  <si>
    <t>0774456724</t>
  </si>
  <si>
    <t>Xã Duy Xuyên, Thành phố Đà Nẵng, Việt Nam</t>
  </si>
  <si>
    <t>001J3000005GhqJIAS</t>
  </si>
  <si>
    <t>DTM-06641</t>
  </si>
  <si>
    <t>Anh Toàn - Hựu Thạnh</t>
  </si>
  <si>
    <t>0832245087</t>
  </si>
  <si>
    <t>Quốc lộ N2, Xã Đức Hòa, Tỉnh Tây Ninh, Việt Nam</t>
  </si>
  <si>
    <t>001J3000005GhjOIAS</t>
  </si>
  <si>
    <t>DTM-06640</t>
  </si>
  <si>
    <t>Vựa Chị Hoa</t>
  </si>
  <si>
    <t>0906420116</t>
  </si>
  <si>
    <t>National Highway 14H, Nam Phước, Duy Xuyên District, Quảng Nam Province, 51506, Vietnam</t>
  </si>
  <si>
    <t>001J3000005GhiaIAC</t>
  </si>
  <si>
    <t>DTM-06639</t>
  </si>
  <si>
    <t>Vựa Anh Tài - Châu Đức</t>
  </si>
  <si>
    <t>0988417004</t>
  </si>
  <si>
    <t>Quốc lộ 56, Liên Hiệp 2, Liên Lộc, Xà Bang Commune, Chau Duc District, Bà Rịa - Vũng Tàu Province, Vietnam</t>
  </si>
  <si>
    <t>DTM-06638</t>
  </si>
  <si>
    <t>Lái Em Cúc (Lực) (Quảng Nam)</t>
  </si>
  <si>
    <t>0795543387</t>
  </si>
  <si>
    <t>Xã Đại Hiệp</t>
  </si>
  <si>
    <t>001J3000005GhbZIAS</t>
  </si>
  <si>
    <t>DTM-06637</t>
  </si>
  <si>
    <t>Vựa Anh Thêm - Cẩm Mỹ</t>
  </si>
  <si>
    <t>0377514127</t>
  </si>
  <si>
    <t>Anh Thêm</t>
  </si>
  <si>
    <t>Quốc lộ 56, Xã Xuân Mỹ, Cẩm Mỹ District, Đồng Nai Province, Vietnam</t>
  </si>
  <si>
    <t>001J3000005GbdaIAC</t>
  </si>
  <si>
    <t>DTM-06636</t>
  </si>
  <si>
    <t>Vựa Lượng Đồng Xoài</t>
  </si>
  <si>
    <t>0822080277</t>
  </si>
  <si>
    <t>001J3000005Gbd6IAC</t>
  </si>
  <si>
    <t>DTM-06635</t>
  </si>
  <si>
    <t>Anh Khánh (Thủ Thừa, La)</t>
  </si>
  <si>
    <t>0377122344</t>
  </si>
  <si>
    <t>National Route 62, Xã Mỹ An, Thủ Thừa District, Long An Province, 82000, Vietnam</t>
  </si>
  <si>
    <t>DTM-06634</t>
  </si>
  <si>
    <t>Anh Đông Cm</t>
  </si>
  <si>
    <t>0947727244</t>
  </si>
  <si>
    <t>Hồ Trung Thành, Phường 7, Cà Mau, Cà Mau Province, Vietnam</t>
  </si>
  <si>
    <t>001J3000005GbQSIA0</t>
  </si>
  <si>
    <t>DTM-06633</t>
  </si>
  <si>
    <t>Chị Lan Đồng Xoài</t>
  </si>
  <si>
    <t>0339011741</t>
  </si>
  <si>
    <t>10/01/2026</t>
  </si>
  <si>
    <t>001J3000005GbMaIAK</t>
  </si>
  <si>
    <t>DTM-06632</t>
  </si>
  <si>
    <t>Chị Thúy (Anh Tuấn) - Cao Tốc</t>
  </si>
  <si>
    <t>0838553608</t>
  </si>
  <si>
    <t>Thị trấn Thủ Thừa</t>
  </si>
  <si>
    <t>Xã Bình Thạnh, Thủ Thừa District, Long An Province, 82000, Vietnam</t>
  </si>
  <si>
    <t>001J3000005GbJWIA0</t>
  </si>
  <si>
    <t>DTM-06631</t>
  </si>
  <si>
    <t>Anh Tài Đồng Xoài</t>
  </si>
  <si>
    <t>0336466458</t>
  </si>
  <si>
    <t>A Tài</t>
  </si>
  <si>
    <t>001J3000005GbF0IAK</t>
  </si>
  <si>
    <t>DTM-06630</t>
  </si>
  <si>
    <t>Chị Hiền - Ttn01</t>
  </si>
  <si>
    <t>0978746605</t>
  </si>
  <si>
    <t>001J3000005GbBSIA0</t>
  </si>
  <si>
    <t>DTM-06628</t>
  </si>
  <si>
    <t>Chị Hòa - Pvh</t>
  </si>
  <si>
    <t>0907643365</t>
  </si>
  <si>
    <t>Chị Hoà</t>
  </si>
  <si>
    <t>Đường Phan Văn Hớn, Phường Tân Thới Nhất, District 12, Ho Chi Minh City, 71509, Vietnam</t>
  </si>
  <si>
    <t>001J3000005Gb5ZIAS</t>
  </si>
  <si>
    <t>DTM-06626</t>
  </si>
  <si>
    <t>Chị Hương - Ttn</t>
  </si>
  <si>
    <t>0946959236</t>
  </si>
  <si>
    <t>Đường F, Phường Tân Thới Nhất, District 12, Ho Chi Minh City, 71509, Vietnam</t>
  </si>
  <si>
    <t>001J3000005Gb47IAC</t>
  </si>
  <si>
    <t>DTM-06625</t>
  </si>
  <si>
    <t>Chị Huyền(Bến Lức, La)</t>
  </si>
  <si>
    <t>0978320177</t>
  </si>
  <si>
    <t>001J3000005GKWCIA4</t>
  </si>
  <si>
    <t>DTM-06622</t>
  </si>
  <si>
    <t>Chị Hương Pet</t>
  </si>
  <si>
    <t>0978442670</t>
  </si>
  <si>
    <t>Đường tỉnh 830C, Xã Lương Hòa, Tỉnh Tây Ninh, 85000, Việt Nam</t>
  </si>
  <si>
    <t>001J3000005GKHDIA4</t>
  </si>
  <si>
    <t>DTM-06620</t>
  </si>
  <si>
    <t>Chị Bình - Đức Hòa</t>
  </si>
  <si>
    <t>0961632786</t>
  </si>
  <si>
    <t>Kim loan, ĐT. 824, Đức Hòa, Đức Hòa District, Long An Province, Vietnam</t>
  </si>
  <si>
    <t>001J3000005GKH8IAO</t>
  </si>
  <si>
    <t>DTM-06619</t>
  </si>
  <si>
    <t>Anh Quang (Long Bình, Bến Lức, La)</t>
  </si>
  <si>
    <t>0378967329</t>
  </si>
  <si>
    <t>ĐT. 830, Xã Lương Bình, Bến Lức District, Long An Province, Vietnam</t>
  </si>
  <si>
    <t>001J3000005GK6KIAW</t>
  </si>
  <si>
    <t>DTM-06618</t>
  </si>
  <si>
    <t>Anh Danh (Lương Bình, Bến Lức, La)</t>
  </si>
  <si>
    <t>0964208025</t>
  </si>
  <si>
    <t>Xã Lương Bình, Bến Lức District, Long An Province, Vietnam</t>
  </si>
  <si>
    <t>001J3000005GK78IAG</t>
  </si>
  <si>
    <t>DTM-06617</t>
  </si>
  <si>
    <t>Chị Tình (Bến Lức, La)</t>
  </si>
  <si>
    <t>0388646637</t>
  </si>
  <si>
    <t>Chị Tìnho</t>
  </si>
  <si>
    <t>ĐT. 816, Xã Bình Đức, Bến Lức District, Long An Province, Vietnam</t>
  </si>
  <si>
    <t>001J3000005GK1xIAG</t>
  </si>
  <si>
    <t>DTM-06616</t>
  </si>
  <si>
    <t>Chị Thơm (Bến Lức, La)</t>
  </si>
  <si>
    <t>0854553774</t>
  </si>
  <si>
    <t>001J3000005GK0uIAG</t>
  </si>
  <si>
    <t>DTM-06615</t>
  </si>
  <si>
    <t>Thắng Lợi - Thạnh Hóa</t>
  </si>
  <si>
    <t>0933441617</t>
  </si>
  <si>
    <t>Huyện Thạnh Hóa</t>
  </si>
  <si>
    <t>Thị trấn Thạnh Hóa</t>
  </si>
  <si>
    <t>Route N2, Thanh Hoa, Thạnh Hóa District, Long An Province, Vietnam</t>
  </si>
  <si>
    <t>Xã Bình Thành</t>
  </si>
  <si>
    <t>001J3000005GJwEIAW</t>
  </si>
  <si>
    <t>DTM-06612</t>
  </si>
  <si>
    <t>Vựa Chị Thắm</t>
  </si>
  <si>
    <t>0966834665</t>
  </si>
  <si>
    <t>Hẻm 218 Nguyễn Duy Cung, Ward 12, Go Vap District, Ho Chi Minh City, 71500, Vietnam</t>
  </si>
  <si>
    <t>DTM-06611</t>
  </si>
  <si>
    <t>0966305050</t>
  </si>
  <si>
    <t>Quốc lộ N2, Thạnh Hóa, Xã Thạnh Hóa, Tỉnh Tây Ninh, Việt Nam</t>
  </si>
  <si>
    <t>001J3000005GJt4IAG</t>
  </si>
  <si>
    <t>DTM-06610</t>
  </si>
  <si>
    <t>Chị Hương - Tân Thạnh</t>
  </si>
  <si>
    <t>0977176412</t>
  </si>
  <si>
    <t>Dương Văn Dương, Thanh Hoa, Thạnh Hóa District, Long An Province, Vietnam</t>
  </si>
  <si>
    <t>001J3000005GJl1IAG</t>
  </si>
  <si>
    <t>DTM-06609</t>
  </si>
  <si>
    <t>Vựa Chị Oanh</t>
  </si>
  <si>
    <t>0975052253</t>
  </si>
  <si>
    <t>83, Road No.9, Ward 9, Go Vap District, Ho Chi Minh City, 71500, Vietnam</t>
  </si>
  <si>
    <t>001J3000005GJkNIAW</t>
  </si>
  <si>
    <t>DTM-06608</t>
  </si>
  <si>
    <t>Anh Phi - Tân Thạnh</t>
  </si>
  <si>
    <t>0333624747</t>
  </si>
  <si>
    <t>Anh Phi</t>
  </si>
  <si>
    <t>Route N2, Thủy Tây, Xã Thủy Tây, Thạnh Hóa District, Long An Province, Vietnam</t>
  </si>
  <si>
    <t>DTM-06607</t>
  </si>
  <si>
    <t>0916659020</t>
  </si>
  <si>
    <t>Huyện Tân Thạnh</t>
  </si>
  <si>
    <t>Xã Kiến Bình</t>
  </si>
  <si>
    <t>Route N2, Xã Kiến Bình, Tân Thạnh District, Long An Province, Vietnam</t>
  </si>
  <si>
    <t>Xã Tân Thạnh</t>
  </si>
  <si>
    <t>001J3000005GJI1IAO</t>
  </si>
  <si>
    <t>DTM-06606</t>
  </si>
  <si>
    <t>Vựa Anh Kỳ</t>
  </si>
  <si>
    <t>0937910175</t>
  </si>
  <si>
    <t>Nhà khách Phía Nam, Phan Van Tri, Ward 10, Go Vap District, Ho Chi Minh City, 72100, Vietnam</t>
  </si>
  <si>
    <t>001J3000005GIrRIAW</t>
  </si>
  <si>
    <t>DTM-06605</t>
  </si>
  <si>
    <t>Anh Lượng (Cần Đước, La)</t>
  </si>
  <si>
    <t>0974897999</t>
  </si>
  <si>
    <t>Anh Lượng</t>
  </si>
  <si>
    <t>001J3000005GIpVIAW</t>
  </si>
  <si>
    <t>DTM-06604</t>
  </si>
  <si>
    <t>Chị Phượng - Thủ Thừa</t>
  </si>
  <si>
    <t>0946906775</t>
  </si>
  <si>
    <t>Route N2, Xã Tân Long, Thủ Thừa District, Long An Province, Vietnam</t>
  </si>
  <si>
    <t>001J3000005GImKIAW</t>
  </si>
  <si>
    <t>DTM-06603</t>
  </si>
  <si>
    <t>Anh Hiệp - Bến Lức</t>
  </si>
  <si>
    <t>0973969663</t>
  </si>
  <si>
    <t>001J3000005GIkYIAW</t>
  </si>
  <si>
    <t>DTM-06602</t>
  </si>
  <si>
    <t>Thuận Phát</t>
  </si>
  <si>
    <t>0973207538</t>
  </si>
  <si>
    <t>Lương Ngọc Quyến, Ward 5, Go Vap District, Ho Chi Minh City, 71409, Vietnam</t>
  </si>
  <si>
    <t>001J3000005GIezIAG</t>
  </si>
  <si>
    <t>DTM-06601</t>
  </si>
  <si>
    <t>Cơ Sở Tùng Phát</t>
  </si>
  <si>
    <t>0393083309</t>
  </si>
  <si>
    <t>Cô Tuyết</t>
  </si>
  <si>
    <t>Ward 13, Binh Thanh District, Ho Chi Minh City, 50000, Vietnam</t>
  </si>
  <si>
    <t>001J3000005GIc0IAG</t>
  </si>
  <si>
    <t>DTM-06600</t>
  </si>
  <si>
    <t>Anh Dũng (Bến Lức, La)</t>
  </si>
  <si>
    <t>0933644494</t>
  </si>
  <si>
    <t>Xã Nhựt Chánh, Bến Lức District, Long An Province, 85000, Vietnam</t>
  </si>
  <si>
    <t>001J3000005GIWpIAO</t>
  </si>
  <si>
    <t>DTM-06599</t>
  </si>
  <si>
    <t>Anh Thiện (Bến Lức, La)</t>
  </si>
  <si>
    <t>0977166108</t>
  </si>
  <si>
    <t>Quốc lộ 1, Xã Thạnh Đức, Bến Lức District, Long An Province, 85000, Vietnam</t>
  </si>
  <si>
    <t>001J3000005GISsIAO</t>
  </si>
  <si>
    <t>DTM-06598</t>
  </si>
  <si>
    <t>Vựa Thiện Tâm</t>
  </si>
  <si>
    <t>0963116444</t>
  </si>
  <si>
    <t>Anh Thao</t>
  </si>
  <si>
    <t>001J3000005GIMLIA4</t>
  </si>
  <si>
    <t>DTM-06597</t>
  </si>
  <si>
    <t>Anh Ngọc - Thủ Thừa</t>
  </si>
  <si>
    <t>0946004043</t>
  </si>
  <si>
    <t>Ann Ngọc</t>
  </si>
  <si>
    <t>National Route 1, Phường 5, Xã Bình Thạnh, Thủ Thừa District, Long An Province, Vietnam</t>
  </si>
  <si>
    <t>001J3000005GIJAIA4</t>
  </si>
  <si>
    <t>DTM-06596</t>
  </si>
  <si>
    <t>Chị Tú Anh (Tân An, La)</t>
  </si>
  <si>
    <t>0969525142</t>
  </si>
  <si>
    <t>Chị Tú Anh</t>
  </si>
  <si>
    <t>001J3000005GEpYIAW</t>
  </si>
  <si>
    <t>DTM-06595</t>
  </si>
  <si>
    <t>Vĩ Vân - Tân An</t>
  </si>
  <si>
    <t>0938372710</t>
  </si>
  <si>
    <t>Phạm Thị Đậu, Phường 2, Tân An, Chau Thanh, Long An Province, 82000, Vietnam</t>
  </si>
  <si>
    <t>001J3000005GF3BIAW</t>
  </si>
  <si>
    <t>DTM-06594</t>
  </si>
  <si>
    <t>Anh Lộc (Tân An, La)</t>
  </si>
  <si>
    <t>0833399133</t>
  </si>
  <si>
    <t>Huỳnh Văn Nhứt, Phường 3, Tân An, Chau Thanh, Long An Province, 82000, Vietnam</t>
  </si>
  <si>
    <t>001J3000005GEvGIAW</t>
  </si>
  <si>
    <t>DTM-06593</t>
  </si>
  <si>
    <t>Anh Vinh - Tân An (Trùng Chị Lan - Anh Vinh)</t>
  </si>
  <si>
    <t>0976624978</t>
  </si>
  <si>
    <t>Đường tỉnh 833, Phường 5, Xã Nhơn Thạnh Trung, Tân An, Chau Thanh, Long An Province, Vietnam</t>
  </si>
  <si>
    <t>001J3000005GEpXIAW</t>
  </si>
  <si>
    <t>DTM-06592</t>
  </si>
  <si>
    <t>Anh Huy (Tân An, La) - Đã Nghỉ</t>
  </si>
  <si>
    <t>0971239596</t>
  </si>
  <si>
    <t>Châu Thị Kim, Phường 7, Xã An Vĩnh Ngãi, Tân An, Chau Thanh, Long An Province, Vietnam</t>
  </si>
  <si>
    <t>DTM-06591</t>
  </si>
  <si>
    <t>Tht - Vtt - Bt</t>
  </si>
  <si>
    <t>0334403322</t>
  </si>
  <si>
    <t>278 Võ Trần Chí, Phường Tân Tạo A-Quận Bình Tân, TP Hồ Chí Minh</t>
  </si>
  <si>
    <t>001J3000005GE2EIAW</t>
  </si>
  <si>
    <t>DTM-06590</t>
  </si>
  <si>
    <t>Anh Thành - Kênh Trung Ương</t>
  </si>
  <si>
    <t>0987768427</t>
  </si>
  <si>
    <t>001J3000005GDPwIAO</t>
  </si>
  <si>
    <t>DTM-06589</t>
  </si>
  <si>
    <t>Anh Dũng ( Bến Lức )</t>
  </si>
  <si>
    <t>0344478391</t>
  </si>
  <si>
    <t>Anh Hoanh</t>
  </si>
  <si>
    <t>001J3000005GD2fIAG</t>
  </si>
  <si>
    <t>DTM-06588</t>
  </si>
  <si>
    <t>Anh Hải (Thạnh Đức, Bến Lức, La)</t>
  </si>
  <si>
    <t>0987379692</t>
  </si>
  <si>
    <t>001J3000005GDJjIAO</t>
  </si>
  <si>
    <t>DTM-06587</t>
  </si>
  <si>
    <t>Vựa Anh Xuân</t>
  </si>
  <si>
    <t>0964543383</t>
  </si>
  <si>
    <t>Đường An Hội, Ward 13, Go Vap District, Ho Chi Minh City, 71500, Vietnam</t>
  </si>
  <si>
    <t>001J3000005GDIMIA4</t>
  </si>
  <si>
    <t>DTM-06586</t>
  </si>
  <si>
    <t>Anh Vân (Nhựt Chánh, Bến Lức, La)</t>
  </si>
  <si>
    <t>0978927625</t>
  </si>
  <si>
    <t>001J3000005GDCEIA4</t>
  </si>
  <si>
    <t>DTM-06585</t>
  </si>
  <si>
    <t>Vựa Anh Đức</t>
  </si>
  <si>
    <t>0907634685</t>
  </si>
  <si>
    <t>35, Road No.8, Ward 11, Go Vap District, Ho Chi Minh City, 71500, Vietnam</t>
  </si>
  <si>
    <t>001J3000005GDB6IAO</t>
  </si>
  <si>
    <t>DTM-06584</t>
  </si>
  <si>
    <t>Chị Luyện (Long Hiệp, Bến Lức, La)</t>
  </si>
  <si>
    <t>0355295425</t>
  </si>
  <si>
    <t>Chị Luyện</t>
  </si>
  <si>
    <t>Quốc lộ 1, Xã Bình Chánh, Bình Chánh District, Xã Long Hiệp, Bến Lức District, Long An Province, 85000, Vietnam</t>
  </si>
  <si>
    <t>001J3000005GD6UIAW</t>
  </si>
  <si>
    <t>DTM-06583</t>
  </si>
  <si>
    <t>Vựa Anh Luận</t>
  </si>
  <si>
    <t>0588622229</t>
  </si>
  <si>
    <t>Phường 17</t>
  </si>
  <si>
    <t>36, Hẻm 226/43 Nguyễn Văn Lượng, Ward 17, Go Vap District, Ho Chi Minh City, 72100, Vietnam</t>
  </si>
  <si>
    <t>Phường Gia Định</t>
  </si>
  <si>
    <t>001J3000005GD04IAG</t>
  </si>
  <si>
    <t>DTM-06582</t>
  </si>
  <si>
    <t>Anh Nhất - Trần Văn Giàu</t>
  </si>
  <si>
    <t>0358188586</t>
  </si>
  <si>
    <t>001J3000005GCzFIAW</t>
  </si>
  <si>
    <t>DTM-06581</t>
  </si>
  <si>
    <t>Trường An Thi - Trần Văn Giàu - Bc</t>
  </si>
  <si>
    <t>0974186856</t>
  </si>
  <si>
    <t>Trường An Thi</t>
  </si>
  <si>
    <t>Thịnh Thành, Tỉnh Lộ 10, Xã Lê Minh Xuân, Bình Chánh District, Ho Chi Minh City, Vietnam</t>
  </si>
  <si>
    <t>001J3000005GCuKIAW</t>
  </si>
  <si>
    <t>DTM-06580</t>
  </si>
  <si>
    <t>Anh Bảo - Trần Văn Giàu</t>
  </si>
  <si>
    <t>0972755263</t>
  </si>
  <si>
    <t>Mai Quốc Bảo</t>
  </si>
  <si>
    <t>Xã Phạm Văn Hai, Bình Chánh District, Ho Chi Minh City, Vietnam</t>
  </si>
  <si>
    <t>001J3000005G5yAIAS</t>
  </si>
  <si>
    <t>DTM-06579</t>
  </si>
  <si>
    <t>Anh Dũng (Đức Hòa, La)</t>
  </si>
  <si>
    <t>0933332593</t>
  </si>
  <si>
    <t>DTM-06578</t>
  </si>
  <si>
    <t>Anh Thềm Hđ</t>
  </si>
  <si>
    <t>0838903139</t>
  </si>
  <si>
    <t>Anh thềm</t>
  </si>
  <si>
    <t>Xã Mỹ Lâm</t>
  </si>
  <si>
    <t>Quốc lộ 80, Tân Hưng, Xã Mỹ Lâm, Hon Dat District, Kiên Giang Province, Vietnam</t>
  </si>
  <si>
    <t>001J3000005G3wiIAC</t>
  </si>
  <si>
    <t>DTM-06577</t>
  </si>
  <si>
    <t>Anh Sơn (Hựu Thạnh, Đức Hòa, La)</t>
  </si>
  <si>
    <t>0919069939</t>
  </si>
  <si>
    <t>ĐT. 824, Xã Hựu Thạnh, Đức Hòa District, Long An Province, Vietnam</t>
  </si>
  <si>
    <t>DTM-06576</t>
  </si>
  <si>
    <t>HKD Ái Nhi</t>
  </si>
  <si>
    <t>0977724124</t>
  </si>
  <si>
    <t>Xã Giao Long</t>
  </si>
  <si>
    <t>National Route 57B, Xã Giao Long, Chau Thanh District, Bến Tre Province, 86200, Vietnam</t>
  </si>
  <si>
    <t>DTM-06575</t>
  </si>
  <si>
    <t>0396481561</t>
  </si>
  <si>
    <t>Chợ Ấp, Xã Trung An</t>
  </si>
  <si>
    <t>13/04/2026</t>
  </si>
  <si>
    <t>DTM-06574</t>
  </si>
  <si>
    <t>0939031231</t>
  </si>
  <si>
    <t>DTM-06573</t>
  </si>
  <si>
    <t>0934057044</t>
  </si>
  <si>
    <t>Anh việt</t>
  </si>
  <si>
    <t>Ấp Rẫy Xã Tân Hiệp</t>
  </si>
  <si>
    <t>DTM-06572</t>
  </si>
  <si>
    <t>0983875432</t>
  </si>
  <si>
    <t>ĐT. 967, Xã Đông Thạnh, An Minh District, Kiên Giang Province, Vietnam</t>
  </si>
  <si>
    <t>28/01/2026</t>
  </si>
  <si>
    <t>DTM-06571</t>
  </si>
  <si>
    <t>0982791775</t>
  </si>
  <si>
    <t>001J3000005G3scIAC</t>
  </si>
  <si>
    <t>DTM-06570</t>
  </si>
  <si>
    <t>Chị Dung (Bến Lức, La)</t>
  </si>
  <si>
    <t>0707948745</t>
  </si>
  <si>
    <t>Xã Thạnh Lợi, Bến Lức District, Long An Province, Vietnam</t>
  </si>
  <si>
    <t>001J3000005G37fIAC</t>
  </si>
  <si>
    <t>DTM-06569</t>
  </si>
  <si>
    <t>Chị Châu (Đức Huệ, La)</t>
  </si>
  <si>
    <t>0941034737</t>
  </si>
  <si>
    <t>Huyện Đức Huệ</t>
  </si>
  <si>
    <t>ĐT. 838, Xã Mỹ Thạnh Bắc, Đức Huệ District, Long An Province, Vietnam</t>
  </si>
  <si>
    <t>Xã Mỹ Quý</t>
  </si>
  <si>
    <t>001J3000005G0mNIAS</t>
  </si>
  <si>
    <t>DTM-06567</t>
  </si>
  <si>
    <t>Anh Long - Vl</t>
  </si>
  <si>
    <t>0963573783</t>
  </si>
  <si>
    <t>001J3000005G0ZQIA0</t>
  </si>
  <si>
    <t>DTM-06566</t>
  </si>
  <si>
    <t>Vựa Chị Lợi</t>
  </si>
  <si>
    <t>0908140387</t>
  </si>
  <si>
    <t>153, Road No.8, phường 11, Go Vap District, Ho Chi Minh City, 71500, Vietnam</t>
  </si>
  <si>
    <t>001J3000005G0ZGIA0</t>
  </si>
  <si>
    <t>DTM-06565</t>
  </si>
  <si>
    <t>Cty Ngọc Thiện - Cô Bửu - Kinh C</t>
  </si>
  <si>
    <t>0937274174</t>
  </si>
  <si>
    <t>Cô Bửu</t>
  </si>
  <si>
    <t>001J3000005G0YcIAK</t>
  </si>
  <si>
    <t>DTM-06564</t>
  </si>
  <si>
    <t>Anh Hiếu (Đức Huệ, La)</t>
  </si>
  <si>
    <t>0938414511</t>
  </si>
  <si>
    <t>Nguyễn Văn Chính, Đông Thành, Đức Huệ District, Long An Province, Vietnam</t>
  </si>
  <si>
    <t>001J3000005G0TzIAK</t>
  </si>
  <si>
    <t>DTM-06563</t>
  </si>
  <si>
    <t>Vựa Chị Ninh</t>
  </si>
  <si>
    <t>0358904123</t>
  </si>
  <si>
    <t>Chị Ninh</t>
  </si>
  <si>
    <t>Vĩnh Hy, Xã Vĩnh Hải, Ninh Hải District, Ninh Thuận Province, Vietnam</t>
  </si>
  <si>
    <t>001J3000005G0TuIAK</t>
  </si>
  <si>
    <t>DTM-06562</t>
  </si>
  <si>
    <t>Chị Tuyến (Đức Hòa, La)</t>
  </si>
  <si>
    <t>0962852854</t>
  </si>
  <si>
    <t>ĐT. 822, Hiệp Hòa, Đức Hòa District, Long An Province, Vietnam</t>
  </si>
  <si>
    <t>001J3000005G0N5IAK</t>
  </si>
  <si>
    <t>DTM-06561</t>
  </si>
  <si>
    <t>Cty Đức Hòa - Chị Hương - Kinh C</t>
  </si>
  <si>
    <t>0906770982</t>
  </si>
  <si>
    <t>001J3000005G0MgIAK</t>
  </si>
  <si>
    <t>DTM-06560</t>
  </si>
  <si>
    <t>Chị Lạc (Đức Huệ, La)</t>
  </si>
  <si>
    <t>0938643338</t>
  </si>
  <si>
    <t>Chị Lạc</t>
  </si>
  <si>
    <t>Thị trấn Đông Thành</t>
  </si>
  <si>
    <t>Châu Văn Liêm, Đông Thành, Đức Huệ District, Long An Province, Vietnam</t>
  </si>
  <si>
    <t>001J3000005G0GMIA0</t>
  </si>
  <si>
    <t>DTM-06559</t>
  </si>
  <si>
    <t>Vựa Cô Bốn</t>
  </si>
  <si>
    <t>0961752947</t>
  </si>
  <si>
    <t>Cô Bốn</t>
  </si>
  <si>
    <t>Huyện Nam Trà My</t>
  </si>
  <si>
    <t>National Route 40B, Trà Mai, Nam Trà My District, Quảng Nam Province, Vietnam</t>
  </si>
  <si>
    <t>Xã Nam Trà My</t>
  </si>
  <si>
    <t>001J3000005G0DLIA0</t>
  </si>
  <si>
    <t>DTM-06558</t>
  </si>
  <si>
    <t>Vựa Bé 2</t>
  </si>
  <si>
    <t>0335500724</t>
  </si>
  <si>
    <t>Chị Bé</t>
  </si>
  <si>
    <t>Trường Sa, Xã Vĩnh Hải, Ninh Hải District, Ninh Thuận Province, Vietnam</t>
  </si>
  <si>
    <t>001J3000005G0DGIA0</t>
  </si>
  <si>
    <t>DTM-06557</t>
  </si>
  <si>
    <t>Lái Cô Năm</t>
  </si>
  <si>
    <t>0989498625</t>
  </si>
  <si>
    <t>Cô Năm</t>
  </si>
  <si>
    <t>001J3000005G0AzIAK</t>
  </si>
  <si>
    <t>DTM-06556</t>
  </si>
  <si>
    <t>Vựa Hưng Liên</t>
  </si>
  <si>
    <t>0966456911</t>
  </si>
  <si>
    <t>26, Đường An Nhơn, Ward 17, Go Vap District, Ho Chi Minh City, 72100, Vietnam</t>
  </si>
  <si>
    <t>001J3000005G0AQIA0</t>
  </si>
  <si>
    <t>DTM-06555</t>
  </si>
  <si>
    <t>0942194547</t>
  </si>
  <si>
    <t>Xã Nhơn Hải, Ninh Hải District, Ninh Thuận Province, Vietnam</t>
  </si>
  <si>
    <t>001J3000005G073IAC</t>
  </si>
  <si>
    <t>DTM-06554</t>
  </si>
  <si>
    <t>Vựa Chị Hồng</t>
  </si>
  <si>
    <t>0329015294</t>
  </si>
  <si>
    <t>Trà Mai, Nam Trà My District, Quảng Nam Province, Vietnam</t>
  </si>
  <si>
    <t>001J3000005G049IAC</t>
  </si>
  <si>
    <t>DTM-06553</t>
  </si>
  <si>
    <t>Vựa Cô Sông</t>
  </si>
  <si>
    <t>0941936625</t>
  </si>
  <si>
    <t>Cô Sông</t>
  </si>
  <si>
    <t>001J3000005G03MIAS</t>
  </si>
  <si>
    <t>DTM-06552</t>
  </si>
  <si>
    <t>Vựa Chị Bảy</t>
  </si>
  <si>
    <t>0348761120</t>
  </si>
  <si>
    <t>Chị Bảy</t>
  </si>
  <si>
    <t>Đường tỉnh 704, Xã Tri Hải, Ninh Hải District, Ninh Thuận Province, Vietnam</t>
  </si>
  <si>
    <t>001J3000005G032IAC</t>
  </si>
  <si>
    <t>DTM-06551</t>
  </si>
  <si>
    <t>Vựa Anh Lương</t>
  </si>
  <si>
    <t>0907772293</t>
  </si>
  <si>
    <t>203, Trần Bá Giao, Ward 5, Go Vap District, Ho Chi Minh City, 71409, Vietnam</t>
  </si>
  <si>
    <t>DTM-06550</t>
  </si>
  <si>
    <t>0964471787</t>
  </si>
  <si>
    <t>DTM-06549</t>
  </si>
  <si>
    <t>HKD Đinh Thị Thúy</t>
  </si>
  <si>
    <t>0387252565</t>
  </si>
  <si>
    <t>Huyện Sông Hinh</t>
  </si>
  <si>
    <t>Xã Sông Hinh</t>
  </si>
  <si>
    <t>Quốc lộ 29, Khu phố 3, Hai Riêng, Xã Sông Hinh, Tỉnh Đắk Lắk, Việt Nam</t>
  </si>
  <si>
    <t>Xã Ea Ly</t>
  </si>
  <si>
    <t>001J3000005FzpYIAS</t>
  </si>
  <si>
    <t>DTM-06548</t>
  </si>
  <si>
    <t>Vựa Chị Thuý</t>
  </si>
  <si>
    <t>0979028429</t>
  </si>
  <si>
    <t>Đường số 4, Ward 7, Go Vap District, Ho Chi Minh City, 71409, Vietnam</t>
  </si>
  <si>
    <t>Phường Hạnh Thông</t>
  </si>
  <si>
    <t>DTM-06547</t>
  </si>
  <si>
    <t>0944737843</t>
  </si>
  <si>
    <t>001J3000005FzfxIAC</t>
  </si>
  <si>
    <t>DTM-06546</t>
  </si>
  <si>
    <t>Kim Hùng Tân Châu</t>
  </si>
  <si>
    <t>0918811730</t>
  </si>
  <si>
    <t>ĐT.785, Xã Tân Phú, Tân Châu District, Tây Ninh Province, Vietnam</t>
  </si>
  <si>
    <t>001J3000005FzfwIAC</t>
  </si>
  <si>
    <t>DTM-06545</t>
  </si>
  <si>
    <t>Anh Huy Tân Châu</t>
  </si>
  <si>
    <t>0907183655</t>
  </si>
  <si>
    <t>DTM-06544</t>
  </si>
  <si>
    <t>0859997999</t>
  </si>
  <si>
    <t>Phường Mỹ Long</t>
  </si>
  <si>
    <t>CX nguyen van thang, Đường Trần Hưng Đạo, Phường Bình Đức, Long Xuyên, An Giang Province, 90100, Vietnam</t>
  </si>
  <si>
    <t>001J3000005FzcmIAC</t>
  </si>
  <si>
    <t>DTM-06543</t>
  </si>
  <si>
    <t>Anh Phong Tân Châu</t>
  </si>
  <si>
    <t>0986388400</t>
  </si>
  <si>
    <t>001J3000005FzWiIAK</t>
  </si>
  <si>
    <t>DTM-06542</t>
  </si>
  <si>
    <t>Anh Trung Tân Châu Tây Ninh</t>
  </si>
  <si>
    <t>0989681225</t>
  </si>
  <si>
    <t>ĐT.785, Xã Thạnh Tân, Xã Tân Hưng, Tân Châu District, Tây Ninh Province, Vietnam</t>
  </si>
  <si>
    <t>001J3000005FzVpIAK</t>
  </si>
  <si>
    <t>DTM-06541</t>
  </si>
  <si>
    <t>Vựa Cô Sáu</t>
  </si>
  <si>
    <t>0976898570</t>
  </si>
  <si>
    <t>Cô Sáu</t>
  </si>
  <si>
    <t>Huyện Bắc Trà My</t>
  </si>
  <si>
    <t>Đường Võ Nguyên Giáp, Trà My, Bắc Trà My District, Quảng Nam Province, Vietnam</t>
  </si>
  <si>
    <t>Xã Trà Liên</t>
  </si>
  <si>
    <t>001J3000005FzCJIA0</t>
  </si>
  <si>
    <t>DTM-06540</t>
  </si>
  <si>
    <t>Cô Oanh Tây Ninh Ninh</t>
  </si>
  <si>
    <t>0393382339</t>
  </si>
  <si>
    <t>Cô Oanh</t>
  </si>
  <si>
    <t>Trần Văn Trà, Xã Bình Minh, Tây Ninh, Tây Ninh Province, Vietnam</t>
  </si>
  <si>
    <t>Phường Tân Ninh</t>
  </si>
  <si>
    <t>001J3000005FzADIA0</t>
  </si>
  <si>
    <t>DTM-06539</t>
  </si>
  <si>
    <t>Lái Chị Hoa</t>
  </si>
  <si>
    <t>0396251987</t>
  </si>
  <si>
    <t>National Route 40B, Trà My, Bắc Trà My District, Quảng Nam Province, Vietnam</t>
  </si>
  <si>
    <t>001J3000005Fz75IAC</t>
  </si>
  <si>
    <t>DTM-06538</t>
  </si>
  <si>
    <t>0984790051</t>
  </si>
  <si>
    <t>001J3000005Fz3tIAC</t>
  </si>
  <si>
    <t>DTM-06537</t>
  </si>
  <si>
    <t>0918372345</t>
  </si>
  <si>
    <t>Cà Phê Suối Ngàn, Hẻm 2 Lê Đức Thọ, Ward 7, Go Vap District, Ho Chi Minh City, 71409, Vietnam</t>
  </si>
  <si>
    <t>001J3000005Fz1lIAC</t>
  </si>
  <si>
    <t>DTM-06536</t>
  </si>
  <si>
    <t>Đặng Diệu - 18B</t>
  </si>
  <si>
    <t>0862602509</t>
  </si>
  <si>
    <t>Chị Diệu</t>
  </si>
  <si>
    <t>001J3000005Fz0dIAC</t>
  </si>
  <si>
    <t>DTM-06535</t>
  </si>
  <si>
    <t>Vựa Cô Sang</t>
  </si>
  <si>
    <t>0386554215</t>
  </si>
  <si>
    <t>Cô Sang</t>
  </si>
  <si>
    <t>Trà My, Bắc Trà My District, Quảng Nam Province, Vietnam</t>
  </si>
  <si>
    <t>001J3000005FyzzIAC</t>
  </si>
  <si>
    <t>DTM-06534</t>
  </si>
  <si>
    <t>Vựa Phong Thịnh</t>
  </si>
  <si>
    <t>0392525826</t>
  </si>
  <si>
    <t>Xã Thành Hải</t>
  </si>
  <si>
    <t>Đường tỉnh 704, Phường Văn Hải, Xã Thành Hải, Phan Rang–Tháp Chàm, Ninh Thuận Province, Vietnam</t>
  </si>
  <si>
    <t>001J3000005Fyz1IAC</t>
  </si>
  <si>
    <t>DTM-06533</t>
  </si>
  <si>
    <t>Vĩnh Xương - Cn Nhất Đường Gia - Ql1A</t>
  </si>
  <si>
    <t>0906976660</t>
  </si>
  <si>
    <t>001J3000005FywEIAS</t>
  </si>
  <si>
    <t>DTM-06532</t>
  </si>
  <si>
    <t>0987893980</t>
  </si>
  <si>
    <t>Hẻm 310 Dương Quảng Hàm, Ward 5, Go Vap District, Ho Chi Minh City, 71409, Vietnam</t>
  </si>
  <si>
    <t>001J3000005FysgIAC</t>
  </si>
  <si>
    <t>DTM-06531</t>
  </si>
  <si>
    <t>Lái Chú Thành</t>
  </si>
  <si>
    <t>0938888254</t>
  </si>
  <si>
    <t>Đường tỉnh 705, Xã Xuân Hải, Ninh Hải District, Ninh Thuận Province, Vietnam</t>
  </si>
  <si>
    <t>001J3000005FysRIAS</t>
  </si>
  <si>
    <t>DTM-06530</t>
  </si>
  <si>
    <t>0868792874</t>
  </si>
  <si>
    <t>Huyện Tiên Phước</t>
  </si>
  <si>
    <t>National Route 40B, Hương Nam 4, Tiên Phước District, Quảng Nam Province, Vietnam</t>
  </si>
  <si>
    <t>Xã Lãnh Ngọc</t>
  </si>
  <si>
    <t>001J3000005FyqOIAS</t>
  </si>
  <si>
    <t>DTM-06529</t>
  </si>
  <si>
    <t>Vựa Chị Mười</t>
  </si>
  <si>
    <t>0395512074</t>
  </si>
  <si>
    <t>Phường 03</t>
  </si>
  <si>
    <t>Truong Dang Que, Ward 3, Go Vap District, Ho Chi Minh City, 71409, Vietnam</t>
  </si>
  <si>
    <t>001J3000005Fyq9IAC</t>
  </si>
  <si>
    <t>DTM-06528</t>
  </si>
  <si>
    <t>Anh Thành (Bến Lức, La)</t>
  </si>
  <si>
    <t>0329306380</t>
  </si>
  <si>
    <t>ĐT. 816, Xã Thạnh Lợi, Bến Lức District, Long An Province, Vietnam</t>
  </si>
  <si>
    <t>001J3000005FymxIAC</t>
  </si>
  <si>
    <t>DTM-06527</t>
  </si>
  <si>
    <t>Lái Anh Dũng</t>
  </si>
  <si>
    <t>0988743355</t>
  </si>
  <si>
    <t>001J3000005Fyl0IAC</t>
  </si>
  <si>
    <t>DTM-06526</t>
  </si>
  <si>
    <t>Anh Hải (Bến Lức, La)</t>
  </si>
  <si>
    <t>0356264180</t>
  </si>
  <si>
    <t>001J3000005FyhdIAC</t>
  </si>
  <si>
    <t>DTM-06525</t>
  </si>
  <si>
    <t>Anh Đức (Bến Lức,La)</t>
  </si>
  <si>
    <t>0374159126</t>
  </si>
  <si>
    <t>ĐT. 830, Xã Lương Hòa, Bến Lức District, Long An Province, Vietnam</t>
  </si>
  <si>
    <t>001J3000005Fyh4IAC</t>
  </si>
  <si>
    <t>DTM-06524</t>
  </si>
  <si>
    <t>Vựa Chị Tin</t>
  </si>
  <si>
    <t>0965574640</t>
  </si>
  <si>
    <t>Chị Tin</t>
  </si>
  <si>
    <t>001J3000005FyaWIAS</t>
  </si>
  <si>
    <t>DTM-06523</t>
  </si>
  <si>
    <t>Anh Đình Thi (Bến Lức, La)</t>
  </si>
  <si>
    <t>0377700600</t>
  </si>
  <si>
    <t>A.Thi</t>
  </si>
  <si>
    <t>001J3000005FyUbIAK</t>
  </si>
  <si>
    <t>DTM-06522</t>
  </si>
  <si>
    <t>Vựa Chị Kha</t>
  </si>
  <si>
    <t>0965122300</t>
  </si>
  <si>
    <t>Chị Kha</t>
  </si>
  <si>
    <t>Đường tỉnh 704, Phường Văn Hải, Khánh Hải, Ninh Hải District, Ninh Thuận Province, Vietnam</t>
  </si>
  <si>
    <t>001J3000005FyS6IAK</t>
  </si>
  <si>
    <t>DTM-06521</t>
  </si>
  <si>
    <t>Anh Sơn Tây Ninh</t>
  </si>
  <si>
    <t>0931557816</t>
  </si>
  <si>
    <t>Chánh Môn A, Phường Hiệp Tân, Hòa Thành, Tây Ninh Province, 80606, Vietnam</t>
  </si>
  <si>
    <t>001J3000005FyIEIA0</t>
  </si>
  <si>
    <t>DTM-06520</t>
  </si>
  <si>
    <t>Vựa Anh Kiệt</t>
  </si>
  <si>
    <t>0971915814</t>
  </si>
  <si>
    <t>001J3000005FyHQIA0</t>
  </si>
  <si>
    <t>DTM-06519</t>
  </si>
  <si>
    <t>Anh Bình - Kdcvl</t>
  </si>
  <si>
    <t>0946472552</t>
  </si>
  <si>
    <t>DTM-06518</t>
  </si>
  <si>
    <t>Chị Hoa (Bến Lức, La)</t>
  </si>
  <si>
    <t>0937980301</t>
  </si>
  <si>
    <t>001J3000005FyAUIA0</t>
  </si>
  <si>
    <t>DTM-06517</t>
  </si>
  <si>
    <t>Vựa Cô Biết</t>
  </si>
  <si>
    <t>0989310651</t>
  </si>
  <si>
    <t>Cô Biết</t>
  </si>
  <si>
    <t>Huyện Hiệp Đức</t>
  </si>
  <si>
    <t>Tân Bình, Hiệp Đức District, Quảng Nam Province, Vietnam</t>
  </si>
  <si>
    <t>Xã Hiệp Đức</t>
  </si>
  <si>
    <t>001J3000005Fy8EIAS</t>
  </si>
  <si>
    <t>DTM-06516</t>
  </si>
  <si>
    <t>Vựa Anh Nhật</t>
  </si>
  <si>
    <t>0708814544</t>
  </si>
  <si>
    <t>Cartons - Colis - au numéro 108, Nguyễn Phúc Nguyên, Ward 10, District 3, Ho Chi Minh City, 70150, Vietnam</t>
  </si>
  <si>
    <t>001J3000005Fy3aIAC</t>
  </si>
  <si>
    <t>DTM-06515</t>
  </si>
  <si>
    <t>Chị Quý Tn</t>
  </si>
  <si>
    <t>0942349957</t>
  </si>
  <si>
    <t>Quý</t>
  </si>
  <si>
    <t>Đường số 77 Phạm Hùng, Phường Long Hoa, Hòa Thành, Tây Ninh Province, 84060, Vietnam</t>
  </si>
  <si>
    <t>001J3000005Fy0uIAC</t>
  </si>
  <si>
    <t>DTM-06514</t>
  </si>
  <si>
    <t>Vựa Anh Hiền</t>
  </si>
  <si>
    <t>0378812198</t>
  </si>
  <si>
    <t>DTM-06513</t>
  </si>
  <si>
    <t>Anh Chuẩn - Cẩm Mỹ Lái Pet Xá Tròn</t>
  </si>
  <si>
    <t>0332593828</t>
  </si>
  <si>
    <t>Tổ 8, Suối Lức, Xuân Đông</t>
  </si>
  <si>
    <t>001J3000005FxsRIAS</t>
  </si>
  <si>
    <t>DTM-06512</t>
  </si>
  <si>
    <t>Chị Tên (Bến Lức, La)</t>
  </si>
  <si>
    <t>0798615160</t>
  </si>
  <si>
    <t>Chị Tên</t>
  </si>
  <si>
    <t>Tân Túc, Nguyễn Hữu Trí, Xã Mỹ Yên, Bến Lức District, Long An Province, Vietnam</t>
  </si>
  <si>
    <t>001J3000005FuE8IAK</t>
  </si>
  <si>
    <t>DTM-06511</t>
  </si>
  <si>
    <t>Chị Huê - Kdcvl</t>
  </si>
  <si>
    <t>0966199771</t>
  </si>
  <si>
    <t>001J3000005Fu2LIAS</t>
  </si>
  <si>
    <t>DTM-06510</t>
  </si>
  <si>
    <t>Lái Chị Thà</t>
  </si>
  <si>
    <t>0982271256</t>
  </si>
  <si>
    <t>Chị Thà</t>
  </si>
  <si>
    <t>Hùng Vương, Tân Bình, Hiệp Đức District, Quảng Nam Province, Vietnam</t>
  </si>
  <si>
    <t>001J3000005FtPKIA0</t>
  </si>
  <si>
    <t>DTM-06506</t>
  </si>
  <si>
    <t>Nguyễn Thị Thanh Thảo Tn</t>
  </si>
  <si>
    <t>0973220032</t>
  </si>
  <si>
    <t>THẢO</t>
  </si>
  <si>
    <t>Lạc Long Quân, Phường Hiệp Tân, Hòa Thành, Tây Ninh Province, 80606, Vietnam</t>
  </si>
  <si>
    <t>001J3000005FtI7IAK</t>
  </si>
  <si>
    <t>DTM-06505</t>
  </si>
  <si>
    <t>Vựa Anh Dân</t>
  </si>
  <si>
    <t>0396227282</t>
  </si>
  <si>
    <t>Xã Tân Hải, Ninh Hải District, Ninh Thuận Province, Vietnam</t>
  </si>
  <si>
    <t>001J3000005FtBTIA0</t>
  </si>
  <si>
    <t>DTM-06504</t>
  </si>
  <si>
    <t>0963261760</t>
  </si>
  <si>
    <t>Cbij Mơ</t>
  </si>
  <si>
    <t>Xã Xuân Hải, Ninh Hải District, Ninh Thuận Province, Vietnam</t>
  </si>
  <si>
    <t>001J3000005Ft8VIAS</t>
  </si>
  <si>
    <t>DTM-06503</t>
  </si>
  <si>
    <t>Lái Huỳnh Anh</t>
  </si>
  <si>
    <t>0865779547</t>
  </si>
  <si>
    <t>Huỳnh Anh</t>
  </si>
  <si>
    <t>614, Tiên Phước District, Quảng Nam Province, 52606, Vietnam</t>
  </si>
  <si>
    <t>001J3000005FsQmIAK</t>
  </si>
  <si>
    <t>DTM-06502</t>
  </si>
  <si>
    <t>Chị Sự (P. Hiệp Bình Chánh, Thủ Đức)</t>
  </si>
  <si>
    <t>0904755793</t>
  </si>
  <si>
    <t>Chị Sự</t>
  </si>
  <si>
    <t>Tam Bình, Tam Phu Ward, Thủ Đức, Ho Chi Minh City, 50000, Vietnam</t>
  </si>
  <si>
    <t>001J3000005FsGtIAK</t>
  </si>
  <si>
    <t>DTM-06500</t>
  </si>
  <si>
    <t>0935768112</t>
  </si>
  <si>
    <t>Huyện Thuận Bắc</t>
  </si>
  <si>
    <t>Xã Bắc Phong</t>
  </si>
  <si>
    <t>Mỹ Nhơn, Xã Bắc Phong, Thuận Bắc District, Ninh Thuận Province, Vietnam</t>
  </si>
  <si>
    <t>Xã Thuận Bắc</t>
  </si>
  <si>
    <t>DTM-06499</t>
  </si>
  <si>
    <t>0834707949</t>
  </si>
  <si>
    <t>Route N2, Xã Thuận Nghĩa Hòa, Thạnh Hóa District, Long An Province, Vietnam</t>
  </si>
  <si>
    <t>Xã Thạnh Hóa</t>
  </si>
  <si>
    <t>001J3000005FrzTIAS</t>
  </si>
  <si>
    <t>DTM-06498</t>
  </si>
  <si>
    <t>Vựa Anh Huỳnh</t>
  </si>
  <si>
    <t>0913120435</t>
  </si>
  <si>
    <t>Anh Huỳnh</t>
  </si>
  <si>
    <t>Cổng 3, Đường Láng Le Bàu Cò, Xã Lê Minh Xuân, Bình Chánh District, Ho Chi Minh City, Vietnam</t>
  </si>
  <si>
    <t>001J3000005Frw1IAC</t>
  </si>
  <si>
    <t>DTM-06497</t>
  </si>
  <si>
    <t>Anh Đạt - Thạnh Hóa</t>
  </si>
  <si>
    <t>0988704469</t>
  </si>
  <si>
    <t>Quốc lộ N2, Xã Thạnh Phước, Tỉnh Tây Ninh, Việt Nam</t>
  </si>
  <si>
    <t>001J3000005FrqHIAS</t>
  </si>
  <si>
    <t>DTM-06496</t>
  </si>
  <si>
    <t>Chị Hà (P. Tam Phú, Thủ Đức)</t>
  </si>
  <si>
    <t>0989640248</t>
  </si>
  <si>
    <t>Phường Tam Phú</t>
  </si>
  <si>
    <t>001J3000005FrkHIAS</t>
  </si>
  <si>
    <t>DTM-06494</t>
  </si>
  <si>
    <t>Anh Tỏa - Mộc Hóa</t>
  </si>
  <si>
    <t>0947878830</t>
  </si>
  <si>
    <t>Anh Tỏa</t>
  </si>
  <si>
    <t>Thạnh Phước, Xã Thạnh Phước, Thạnh Hóa District, Long An Province, Vietnam</t>
  </si>
  <si>
    <t>001J3000005FrN5IAK</t>
  </si>
  <si>
    <t>DTM-06493</t>
  </si>
  <si>
    <t>0909820031</t>
  </si>
  <si>
    <t>Lê Thị Bạch Cát, Ward 11, District 11, Ho Chi Minh City, 72000, Vietnam</t>
  </si>
  <si>
    <t>001J3000005FrHQIA0</t>
  </si>
  <si>
    <t>DTM-06492</t>
  </si>
  <si>
    <t>Chị Mai - Mộc Hóa</t>
  </si>
  <si>
    <t>0858571061</t>
  </si>
  <si>
    <t>ĐT. 817, Bình Phong Thạnh, Moc Hoa District, Long An Province, Vietnam</t>
  </si>
  <si>
    <t>Xã Bình Hoà</t>
  </si>
  <si>
    <t>001J3000005Fr4CIAS</t>
  </si>
  <si>
    <t>DTM-06491</t>
  </si>
  <si>
    <t>Vựa Cô Ba</t>
  </si>
  <si>
    <t>0384103163</t>
  </si>
  <si>
    <t>National Route 40B, Tiên Kỳ, Tiên Phước District, Quảng Nam Province, 52606, Vietnam</t>
  </si>
  <si>
    <t>001J3000005Fr2zIAC</t>
  </si>
  <si>
    <t>DTM-06490</t>
  </si>
  <si>
    <t>Vựa Chị Linh</t>
  </si>
  <si>
    <t>0972008779</t>
  </si>
  <si>
    <t>001J3000005Fr0PIAS</t>
  </si>
  <si>
    <t>DTM-06489</t>
  </si>
  <si>
    <t>Anh Dương Trần Phú Tây Ninh</t>
  </si>
  <si>
    <t>0373878551</t>
  </si>
  <si>
    <t>Trần Phú, Phường Long Thành Trung, Xã Long Thành Nam, Hòa Thành, Tây Ninh Province, 84060, Vietnam</t>
  </si>
  <si>
    <t>DTM-06487</t>
  </si>
  <si>
    <t>0917407197</t>
  </si>
  <si>
    <t>001J3000005FqwjIAC</t>
  </si>
  <si>
    <t>DTM-06486</t>
  </si>
  <si>
    <t>Lái Chị Thủy</t>
  </si>
  <si>
    <t>0358321063</t>
  </si>
  <si>
    <t>001J3000005FqtjIAC</t>
  </si>
  <si>
    <t>DTM-06485</t>
  </si>
  <si>
    <t>Chú Phi Long Hoa Tây Ninh</t>
  </si>
  <si>
    <t>0909698260</t>
  </si>
  <si>
    <t>Phường Long Hoa, Hòa Thành, Tây Ninh Province, 84060, Vietnam</t>
  </si>
  <si>
    <t>001J3000005FqqaIAC</t>
  </si>
  <si>
    <t>DTM-06483</t>
  </si>
  <si>
    <t>Anh Dũng - Mộc Hóa</t>
  </si>
  <si>
    <t>0984275598</t>
  </si>
  <si>
    <t>Xã Tân Lập, Moc Hoa District, Long An Province, Vietnam</t>
  </si>
  <si>
    <t>001J3000005FqnvIAC</t>
  </si>
  <si>
    <t>DTM-06480</t>
  </si>
  <si>
    <t>Lái Dung Hạnh</t>
  </si>
  <si>
    <t>0942106085</t>
  </si>
  <si>
    <t>Quốc lộ 1, Xã Tân Hải, Ninh Hải District, Ninh Thuận Province, Vietnam</t>
  </si>
  <si>
    <t>001J3000005Fqm1IAC</t>
  </si>
  <si>
    <t>DTM-06479</t>
  </si>
  <si>
    <t>Anh Hiệp Lái Tp Tây Ninh</t>
  </si>
  <si>
    <t>0977453059</t>
  </si>
  <si>
    <t>Mr Hiệp</t>
  </si>
  <si>
    <t>Cà Phê Thúy-Nga Music Tây-Ninh, Thuyền, Phường Hiệp Ninh, Tây Ninh, Tây Ninh Province, 80606, Vietnam</t>
  </si>
  <si>
    <t>001J3000005FqisIAC</t>
  </si>
  <si>
    <t>DTM-06478</t>
  </si>
  <si>
    <t>Cô Hoa Tp Tây Ninh</t>
  </si>
  <si>
    <t>0383348262</t>
  </si>
  <si>
    <t>Nguyễn Hữu Thọ, Phường Hiệp Ninh, Tây Ninh, Tây Ninh Province, 80606, Vietnam</t>
  </si>
  <si>
    <t>001J3000005FqgSIAS</t>
  </si>
  <si>
    <t>DTM-06477</t>
  </si>
  <si>
    <t>Vựa Cô Ánh</t>
  </si>
  <si>
    <t>0868618419</t>
  </si>
  <si>
    <t>Cô Ánh</t>
  </si>
  <si>
    <t>Phú Thịnh, Phú Ninh District, Quảng Nam Province, Vietnam</t>
  </si>
  <si>
    <t>001J3000005FqgIIAS</t>
  </si>
  <si>
    <t>DTM-06476</t>
  </si>
  <si>
    <t>Tgxlc Anh Hiếu</t>
  </si>
  <si>
    <t>0938690309</t>
  </si>
  <si>
    <t>Quốc lộ 1, Kiền Kiền, Lợi Hải, Thuận Bắc District, Ninh Thuận Province, Vietnam</t>
  </si>
  <si>
    <t>001J3000005FqeqIAC</t>
  </si>
  <si>
    <t>DTM-06475</t>
  </si>
  <si>
    <t>Vựa Cô Thuý</t>
  </si>
  <si>
    <t>0909969513</t>
  </si>
  <si>
    <t>Cô Thuý</t>
  </si>
  <si>
    <t>Trường THPT Sương Nguyệt Ánh, 249, Hoa Hao, Ward 2, District 10, Ho Chi Minh City, 72406, Vietnam</t>
  </si>
  <si>
    <t>Phường Vườn Lài</t>
  </si>
  <si>
    <t>001J3000005FqdOIAS</t>
  </si>
  <si>
    <t>DTM-06474</t>
  </si>
  <si>
    <t>Chị Gấm Tp Tây Ninh</t>
  </si>
  <si>
    <t>0975404144</t>
  </si>
  <si>
    <t>Ms Gấm</t>
  </si>
  <si>
    <t>Phường Hiệp Ninh, Tây Ninh, Tây Ninh Province, 80606, Vietnam</t>
  </si>
  <si>
    <t>001J3000005FqbgIAC</t>
  </si>
  <si>
    <t>DTM-06473</t>
  </si>
  <si>
    <t>0352140046</t>
  </si>
  <si>
    <t>001J3000005FqbbIAC</t>
  </si>
  <si>
    <t>DTM-06472</t>
  </si>
  <si>
    <t>0963521660</t>
  </si>
  <si>
    <t>001J3000005FqOtIAK</t>
  </si>
  <si>
    <t>DTM-06471</t>
  </si>
  <si>
    <t>Lái Cô Nhãn</t>
  </si>
  <si>
    <t>0376891346</t>
  </si>
  <si>
    <t>Cô Nhãn</t>
  </si>
  <si>
    <t>001J3000005FqVGIA0</t>
  </si>
  <si>
    <t>DTM-06470</t>
  </si>
  <si>
    <t>0986459761</t>
  </si>
  <si>
    <t>Route 62, Phường 2, Xã Tân Lập, Moc Hoa District, Long An Province, Vietnam</t>
  </si>
  <si>
    <t>001J3000005FqLZIA0</t>
  </si>
  <si>
    <t>DTM-06466</t>
  </si>
  <si>
    <t>Vựa Cô Thủy</t>
  </si>
  <si>
    <t>0905252240</t>
  </si>
  <si>
    <t>Cô Thủy</t>
  </si>
  <si>
    <t>615, Phú Thịnh, Phú Ninh District, Quảng Nam Province, Vietnam</t>
  </si>
  <si>
    <t>001J3000005FqBMIA0</t>
  </si>
  <si>
    <t>DTM-06465</t>
  </si>
  <si>
    <t>Lái Chị Dung</t>
  </si>
  <si>
    <t>0398456951</t>
  </si>
  <si>
    <t>001J3000005Fq88IAC</t>
  </si>
  <si>
    <t>DTM-06464</t>
  </si>
  <si>
    <t>Chị An (P. Hiệp Phước, Thủ Đức)</t>
  </si>
  <si>
    <t>0965965996</t>
  </si>
  <si>
    <t>Chị An</t>
  </si>
  <si>
    <t>Hồ bơi Mèo Mun - 797 Quốc lộ 13, Quoc Lo 13, Hiep Binh Phuoc Ward, Thủ Đức, Ho Chi Minh City, 50000, Vietnam</t>
  </si>
  <si>
    <t>001J3000005Fq3mIAC</t>
  </si>
  <si>
    <t>DTM-06463</t>
  </si>
  <si>
    <t>Chị Vẻ (P. Hiệp Phước, Thủ Đức)</t>
  </si>
  <si>
    <t>0975130671</t>
  </si>
  <si>
    <t>Chị Vẻ</t>
  </si>
  <si>
    <t>Quốc lộ 13, Hiep Binh Phuoc Ward, Thủ Đức, Ho Chi Minh City, 50000, Vietnam</t>
  </si>
  <si>
    <t>001J3000005FnkCIAS</t>
  </si>
  <si>
    <t>DTM-06462</t>
  </si>
  <si>
    <t>Vựa Cô Năm</t>
  </si>
  <si>
    <t>0904765374</t>
  </si>
  <si>
    <t>001J3000005FnfkIAC</t>
  </si>
  <si>
    <t>DTM-06461</t>
  </si>
  <si>
    <t>Lái Em Sơn</t>
  </si>
  <si>
    <t>0399470152</t>
  </si>
  <si>
    <t>Em Sơn</t>
  </si>
  <si>
    <t>001J3000005Fnc2IAC</t>
  </si>
  <si>
    <t>DTM-06460</t>
  </si>
  <si>
    <t>0986695077</t>
  </si>
  <si>
    <t>Quốc lộ 1, Núi Thành District, Quảng Nam Province, Vietnam</t>
  </si>
  <si>
    <t>001J3000005FnZUIA0</t>
  </si>
  <si>
    <t>DTM-06459</t>
  </si>
  <si>
    <t>0335749633</t>
  </si>
  <si>
    <t>001J3000005FnXIIA0</t>
  </si>
  <si>
    <t>DTM-06458</t>
  </si>
  <si>
    <t>Trung Kiên- Phú Mỹ Lái Pet Xá Tròn</t>
  </si>
  <si>
    <t>0946434478</t>
  </si>
  <si>
    <t>Chú Kiên</t>
  </si>
  <si>
    <t>Song Xoai Catholic Church, Đường Mỹ Xuân-Ngãi Giao, Ấp 3, Song Xoai Commune, Phú Mỹ, Bà Rịa - Vũng Tàu Province, Vietnam</t>
  </si>
  <si>
    <t>001J3000005FnTbIAK</t>
  </si>
  <si>
    <t>DTM-06457</t>
  </si>
  <si>
    <t>Vựa Hồng Liên - Phú Mỹ</t>
  </si>
  <si>
    <t>0388278983</t>
  </si>
  <si>
    <t>Ngọc Bích, Đường Mỹ Xuân-Ngãi Giao, Khu phố 2, Hac Dich Ward, Phú Mỹ, Bà Rịa - Vũng Tàu Province, Vietnam</t>
  </si>
  <si>
    <t>001J3000005FnR6IAK</t>
  </si>
  <si>
    <t>DTM-06456</t>
  </si>
  <si>
    <t>Vựa Chị Hương - Phú Mỹ</t>
  </si>
  <si>
    <t>0384054356</t>
  </si>
  <si>
    <t>Hac Dich-Toc Tien-Chau Pha Road, Ấp 1, Toc Tien Commune, Phú Mỹ, Bà Rịa - Vũng Tàu Province, Vietnam</t>
  </si>
  <si>
    <t>001J3000005FnPIIA0</t>
  </si>
  <si>
    <t>DTM-06455</t>
  </si>
  <si>
    <t>Cô Loan - Kiến Tường</t>
  </si>
  <si>
    <t>0343122900</t>
  </si>
  <si>
    <t>Cô Loan</t>
  </si>
  <si>
    <t>Route 62, Xã Bình Hiệp, Kiến Tường, Long An Province, Vietnam</t>
  </si>
  <si>
    <t>Xã Tuyên Thạnh</t>
  </si>
  <si>
    <t>001J3000005FnNqIAK</t>
  </si>
  <si>
    <t>DTM-06454</t>
  </si>
  <si>
    <t>0386574382</t>
  </si>
  <si>
    <t>001J3000005FnNMIA0</t>
  </si>
  <si>
    <t>DTM-06453</t>
  </si>
  <si>
    <t>Chị Liêm - Vtd</t>
  </si>
  <si>
    <t>0902434451</t>
  </si>
  <si>
    <t>Chị Liêm</t>
  </si>
  <si>
    <t>D8/43C Quốc lộ 50, Đa Phước</t>
  </si>
  <si>
    <t>001J3000005FnKSIA0</t>
  </si>
  <si>
    <t>DTM-06452</t>
  </si>
  <si>
    <t>Lái Anh Tư</t>
  </si>
  <si>
    <t>0935298456</t>
  </si>
  <si>
    <t>001J3000005FnJZIA0</t>
  </si>
  <si>
    <t>DTM-06451</t>
  </si>
  <si>
    <t>Chị Thư - Kiến Tường</t>
  </si>
  <si>
    <t>0783559932</t>
  </si>
  <si>
    <t>Xã Bình Hiệp, Kiến Tường, Long An Province, Vietnam</t>
  </si>
  <si>
    <t>001J3000005FnDtIAK</t>
  </si>
  <si>
    <t>DTM-06449</t>
  </si>
  <si>
    <t>Anh Dũng Hồng Dân</t>
  </si>
  <si>
    <t>0933580500</t>
  </si>
  <si>
    <t>Xã Vĩnh Lộc, Hồng Dân District, Bạc Liêu Province, Vietnam</t>
  </si>
  <si>
    <t>001J3000005FnDoIAK</t>
  </si>
  <si>
    <t>DTM-06448</t>
  </si>
  <si>
    <t>Vựa Gia Phúc - Phú Mỹ</t>
  </si>
  <si>
    <t>0328504222</t>
  </si>
  <si>
    <t>Phu My - Toc Tien Road, Ấp 6, Toc Tien Commune, Phú Mỹ, Bà Rịa - Vũng Tàu Province, 78706, Vietnam</t>
  </si>
  <si>
    <t>001J3000005FnA4IAK</t>
  </si>
  <si>
    <t>DTM-06447</t>
  </si>
  <si>
    <t>Anh Tùng Bô Rác - Ph</t>
  </si>
  <si>
    <t>0938285418</t>
  </si>
  <si>
    <t>C12 Nguyễn Văn Linh, Bình Hưng</t>
  </si>
  <si>
    <t>001J3000005Fn9VIAS</t>
  </si>
  <si>
    <t>DTM-06446</t>
  </si>
  <si>
    <t>Vựa Chị Hà</t>
  </si>
  <si>
    <t>0398629966</t>
  </si>
  <si>
    <t>001J3000005Fn72IAC</t>
  </si>
  <si>
    <t>DTM-06445</t>
  </si>
  <si>
    <t>Vựa Hùng Hoa - Phú Mỹ</t>
  </si>
  <si>
    <t>0338815879</t>
  </si>
  <si>
    <t>001J3000005Fn1vIAC</t>
  </si>
  <si>
    <t>DTM-06444</t>
  </si>
  <si>
    <t>Anh Thanh - Tân Hưng</t>
  </si>
  <si>
    <t>0888114050</t>
  </si>
  <si>
    <t>Huyện Tân Hưng</t>
  </si>
  <si>
    <t>ĐT. 831, Xã Vĩnh Thạnh, Tân Hưng District, Long An Province, Vietnam</t>
  </si>
  <si>
    <t>Xã Hưng Điền</t>
  </si>
  <si>
    <t>001J3000005Fn0TIAS</t>
  </si>
  <si>
    <t>DTM-06443</t>
  </si>
  <si>
    <t>Vựa Cô Hạnh</t>
  </si>
  <si>
    <t>0935617374</t>
  </si>
  <si>
    <t>Cô Hạnh</t>
  </si>
  <si>
    <t>Khương Phú, Núi Thành District, Quảng Nam Province, Vietnam</t>
  </si>
  <si>
    <t>001J3000005FmyCIAS</t>
  </si>
  <si>
    <t>DTM-06442</t>
  </si>
  <si>
    <t>0909865311</t>
  </si>
  <si>
    <t>001J3000005FmxdIAC</t>
  </si>
  <si>
    <t>DTM-06441</t>
  </si>
  <si>
    <t>Vựa Việt Liên</t>
  </si>
  <si>
    <t>0972065144</t>
  </si>
  <si>
    <t>001J3000005FmwfIAC</t>
  </si>
  <si>
    <t>DTM-06440</t>
  </si>
  <si>
    <t>Cô Tuyền - Tân Hưng</t>
  </si>
  <si>
    <t>0944701930</t>
  </si>
  <si>
    <t>Cô Tuyền</t>
  </si>
  <si>
    <t>DTM-06439</t>
  </si>
  <si>
    <t>0835392312</t>
  </si>
  <si>
    <t>Trần Hưng Đạo, Phường 1, Cao Lãnh, Đồng Tháp Province, Vietnam</t>
  </si>
  <si>
    <t>001J3000005FmoXIAS</t>
  </si>
  <si>
    <t>DTM-06438</t>
  </si>
  <si>
    <t>Vựa Chú Nhuận - Phú Mỹ</t>
  </si>
  <si>
    <t>0397383519</t>
  </si>
  <si>
    <t>Cách Mạng Tháng Tám, Tân Phú, My Xuan Ward, Phu My Ward, Phú Mỹ, Bà Rịa - Vũng Tàu Province, 78706, Vietnam</t>
  </si>
  <si>
    <t>001J3000005FmoqIAC</t>
  </si>
  <si>
    <t>DTM-06437</t>
  </si>
  <si>
    <t>Thúy Anh Cà Tum</t>
  </si>
  <si>
    <t>0964919197</t>
  </si>
  <si>
    <t>Thúy  Anh</t>
  </si>
  <si>
    <t>Kà Tum - Tân Hà, Xã Tân Đông, Tân Châu District, Tây Ninh Province, Vietnam</t>
  </si>
  <si>
    <t>001J3000005FmmfIAC</t>
  </si>
  <si>
    <t>DTM-06436</t>
  </si>
  <si>
    <t>Vựa Anh Hiệu</t>
  </si>
  <si>
    <t>0366835792</t>
  </si>
  <si>
    <t>Anh Hiệu</t>
  </si>
  <si>
    <t>Chùa Thiên Chánh, Duong Khuong Viet, Phu Trung Ward, Tan Phu District, Ho Chi Minh City, 72012, Vietnam</t>
  </si>
  <si>
    <t>001J3000005FmiAIAS</t>
  </si>
  <si>
    <t>DTM-06435</t>
  </si>
  <si>
    <t>Anh Cảnh Cà Tum</t>
  </si>
  <si>
    <t>0987422548</t>
  </si>
  <si>
    <t>Anh cảnh</t>
  </si>
  <si>
    <t>DTM-06434</t>
  </si>
  <si>
    <t>0985522838</t>
  </si>
  <si>
    <t>ĐT. 831, Xã Vĩnh Châu B, Tân Hưng District, Long An Province, Vietnam</t>
  </si>
  <si>
    <t>001J3000005FmV8IAK</t>
  </si>
  <si>
    <t>DTM-06433</t>
  </si>
  <si>
    <t>Anh Nghĩa Cà Tum</t>
  </si>
  <si>
    <t>0766663868</t>
  </si>
  <si>
    <t>Nghĩa</t>
  </si>
  <si>
    <t>Xã Tân Hà, Tân Châu District, Tây Ninh Province, Vietnam</t>
  </si>
  <si>
    <t>DTM-06432</t>
  </si>
  <si>
    <t>0931100587</t>
  </si>
  <si>
    <t>ĐT. 819, Hưng Thạnh, Xã Hưng Thạnh, Tân Hưng District, Long An Province, Vietnam</t>
  </si>
  <si>
    <t>Xã Vĩnh Thạnh</t>
  </si>
  <si>
    <t>17/03/2026</t>
  </si>
  <si>
    <t>001J3000005FmGkIAK</t>
  </si>
  <si>
    <t>DTM-06431</t>
  </si>
  <si>
    <t>Cơ Sở Quang Chí Bảo Pet Tuyển Xô</t>
  </si>
  <si>
    <t>0939973168</t>
  </si>
  <si>
    <t>Trường Chinh, Xã Long Thọ, Nhơn Trạch District, Đồng Nai Province, Vietnam</t>
  </si>
  <si>
    <t>001J3000005Fm5aIAC</t>
  </si>
  <si>
    <t>DTM-06430</t>
  </si>
  <si>
    <t>Chú 5</t>
  </si>
  <si>
    <t>0974375543</t>
  </si>
  <si>
    <t>ĐT. 819, Hưng Điền B, Xã Hưng Điền B, Tân Hưng District, Long An Province, Vietnam</t>
  </si>
  <si>
    <t>DTM-06429</t>
  </si>
  <si>
    <t>0366351958</t>
  </si>
  <si>
    <t>Nha Mân, Ngã 3 Tân Hựu</t>
  </si>
  <si>
    <t>001J3000005FlsKIAS</t>
  </si>
  <si>
    <t>DTM-06428</t>
  </si>
  <si>
    <t>Chị Nghiêng</t>
  </si>
  <si>
    <t>0833249924</t>
  </si>
  <si>
    <t>Hưng Điền B, Xã Hưng Điền B, Tân Hưng District, Long An Province, Vietnam</t>
  </si>
  <si>
    <t>001J3000005FlphIAC</t>
  </si>
  <si>
    <t>DTM-06427</t>
  </si>
  <si>
    <t>0988329640</t>
  </si>
  <si>
    <t>Phan Bội Châu, Núi Thành, Núi Thành District, Quảng Nam Province, Vietnam</t>
  </si>
  <si>
    <t>001J3000005FljXIAS</t>
  </si>
  <si>
    <t>DTM-06426</t>
  </si>
  <si>
    <t>0835469499</t>
  </si>
  <si>
    <t>001J3000005FlgsIAC</t>
  </si>
  <si>
    <t>DTM-06425</t>
  </si>
  <si>
    <t>Chị Nuôi</t>
  </si>
  <si>
    <t>0364934409</t>
  </si>
  <si>
    <t>ĐT. 831D, Hưng Hà, Xã Hưng Hà, Tân Hưng District, Long An Province, Vietnam</t>
  </si>
  <si>
    <t>001J3000005FlTEIA0</t>
  </si>
  <si>
    <t>DTM-06424</t>
  </si>
  <si>
    <t>0855999666</t>
  </si>
  <si>
    <t>Huyện Vĩnh Hưng</t>
  </si>
  <si>
    <t>Khánh Hưng, Xã Khánh Hưng, Vĩnh Hưng District, Long An Province, Vietnam</t>
  </si>
  <si>
    <t>Xã Tuyên Bình</t>
  </si>
  <si>
    <t>001J3000005FlZhIAK</t>
  </si>
  <si>
    <t>DTM-06423</t>
  </si>
  <si>
    <t>Vựa Anh Viên</t>
  </si>
  <si>
    <t>0909661852</t>
  </si>
  <si>
    <t>Anh Viên</t>
  </si>
  <si>
    <t>Trạm đăng kiểm - 432 Lạc Long Quân, Lạc Long Quân, Ward 5, District 11, Ho Chi Minh City, 72000, Vietnam</t>
  </si>
  <si>
    <t>001J3000005FlW7IAK</t>
  </si>
  <si>
    <t>DTM-06422</t>
  </si>
  <si>
    <t>Anh Tín Pet Thủ Đức</t>
  </si>
  <si>
    <t>0903589797</t>
  </si>
  <si>
    <t>Đường số 11, Long Binh Ward, Thủ Đức, Ho Chi Minh City, 00848, Vietnam</t>
  </si>
  <si>
    <t>001J3000005FlEdIAK</t>
  </si>
  <si>
    <t>DTM-06421</t>
  </si>
  <si>
    <t>Vựa Chị Thuỷ</t>
  </si>
  <si>
    <t>0937299051</t>
  </si>
  <si>
    <t>Hẻm 730 Lạc Long Quân, Ward 9, Tan Binh District, Ho Chi Minh City, 72000, Vietnam</t>
  </si>
  <si>
    <t>001J3000005FlPVIA0</t>
  </si>
  <si>
    <t>DTM-06420</t>
  </si>
  <si>
    <t>0396213636</t>
  </si>
  <si>
    <t>Hưng Điền A, Xã Hưng Điền A, Vĩnh Hưng District, Long An Province, Vietnam</t>
  </si>
  <si>
    <t>001J3000005FlB2IAK</t>
  </si>
  <si>
    <t>DTM-06419</t>
  </si>
  <si>
    <t>Vựa Chị Hồng ( Tb )</t>
  </si>
  <si>
    <t>0909021078</t>
  </si>
  <si>
    <t>Phường 06</t>
  </si>
  <si>
    <t>Hẻm 235 Nghĩa Phát, Ward 6, Tan Binh District, Ho Chi Minh City, 72117, Vietnam</t>
  </si>
  <si>
    <t>001J3000005Fl7AIAS</t>
  </si>
  <si>
    <t>DTM-06418</t>
  </si>
  <si>
    <t>Thúy Tùng</t>
  </si>
  <si>
    <t>0792659055</t>
  </si>
  <si>
    <t>Thái Trị, Xã Thái Trị, Vĩnh Hưng District, Long An Province, Vietnam</t>
  </si>
  <si>
    <t>001J3000005Fl6bIAC</t>
  </si>
  <si>
    <t>DTM-06417</t>
  </si>
  <si>
    <t>Vựa Anh Toàn Châu</t>
  </si>
  <si>
    <t>0917466827</t>
  </si>
  <si>
    <t>Hẻm 270B Lý Thường Kiệt, Ward 6, Tan Binh District, Ho Chi Minh City, 72117, Vietnam</t>
  </si>
  <si>
    <t>001J3000005Fl0TIAS</t>
  </si>
  <si>
    <t>DTM-06416</t>
  </si>
  <si>
    <t>Anh Thái ( Chị Hường )</t>
  </si>
  <si>
    <t>037 4231453</t>
  </si>
  <si>
    <t>Cà Phê 39A, Đường Nguyễn Xiển, Truong Thanh Ward, Thủ Đức, Ho Chi Minh City, 71350, Vietnam</t>
  </si>
  <si>
    <t>001J3000005FkzQIAS</t>
  </si>
  <si>
    <t>DTM-06415</t>
  </si>
  <si>
    <t>Anh Hưng (P. Trường Thạnh, Thủ Đức)</t>
  </si>
  <si>
    <t>0988431167</t>
  </si>
  <si>
    <t>Long Thuận - Nguyễn Xiển, Đường Nguyễn Xiển, Truong Thanh Ward, Thủ Đức, Ho Chi Minh City, 71350, Vietnam</t>
  </si>
  <si>
    <t>001J3000005Fkn7IAC</t>
  </si>
  <si>
    <t>DTM-06414</t>
  </si>
  <si>
    <t>0932815789</t>
  </si>
  <si>
    <t>Xã Định Hòa</t>
  </si>
  <si>
    <t>Quốc lộ 61, Xã Định Hòa, Huyện Gò Quao, Kiên Giang Province, Vietnam</t>
  </si>
  <si>
    <t>Xã Định Hoà</t>
  </si>
  <si>
    <t>001J3000005FhvIIAS</t>
  </si>
  <si>
    <t>DTM-06413</t>
  </si>
  <si>
    <t>Thái Sơn Bàu Đồn</t>
  </si>
  <si>
    <t>0357713204</t>
  </si>
  <si>
    <t>Sơn</t>
  </si>
  <si>
    <t>ĐT.782, Bàu Đồn, Go Dau District, Tây Ninh Province, Vietnam</t>
  </si>
  <si>
    <t>DTM-06412</t>
  </si>
  <si>
    <t>Nga Dũng Huỳnh (Cẩm Mỹ) PET xá</t>
  </si>
  <si>
    <t>0973254185</t>
  </si>
  <si>
    <t>Xã Nhân Nghĩa</t>
  </si>
  <si>
    <t>Quốc lộ 56, Suối Râm, Long Giao, Xã Cẩm Mỹ, Tỉnh Đồng Nai, Việt Nam</t>
  </si>
  <si>
    <t>Xã Cẩm Mỹ</t>
  </si>
  <si>
    <t>001J3000005FhrtIAC</t>
  </si>
  <si>
    <t>DTM-06411</t>
  </si>
  <si>
    <t>Kiều Sành</t>
  </si>
  <si>
    <t>0838029278</t>
  </si>
  <si>
    <t>Cô Kiều</t>
  </si>
  <si>
    <t>Nguyễn Văn Linh, Vĩnh Hưng, Thị trấn Vĩnh Hưng, Vĩnh Hưng District, Long An Province, Vietnam</t>
  </si>
  <si>
    <t>001J3000005FhnnIAC</t>
  </si>
  <si>
    <t>DTM-06410</t>
  </si>
  <si>
    <t>Cô Mẽn Tây Ninh</t>
  </si>
  <si>
    <t>0395809890</t>
  </si>
  <si>
    <t>Cô Mẽn,</t>
  </si>
  <si>
    <t>Bàu Đồn, Go Dau District, Tây Ninh Province, Vietnam</t>
  </si>
  <si>
    <t>001J3000005FhkEIAS</t>
  </si>
  <si>
    <t>DTM-06409</t>
  </si>
  <si>
    <t>0354306584</t>
  </si>
  <si>
    <t>QL. N1, Tuyên Bình, Xã Tuyên Bình, Vĩnh Hưng District, Long An Province, Vietnam</t>
  </si>
  <si>
    <t>001J3000005FhenIAC</t>
  </si>
  <si>
    <t>DTM-06408</t>
  </si>
  <si>
    <t>0374640934</t>
  </si>
  <si>
    <t>Xã Long Thạnh</t>
  </si>
  <si>
    <t>Đồng Tràm, Xã Long Thạnh, Giồng Riềng District, Kiên Giang Province, Vietnam</t>
  </si>
  <si>
    <t>001J3000005FhTfIAK</t>
  </si>
  <si>
    <t>DTM-06407</t>
  </si>
  <si>
    <t>Hạnh Hiền Phước Đông Tn</t>
  </si>
  <si>
    <t>0396620860</t>
  </si>
  <si>
    <t>DTM-06406</t>
  </si>
  <si>
    <t>0964558807</t>
  </si>
  <si>
    <t>ĐT. 963, Khu phố 7, Giồng Riềng, Giồng Riềng District, Kiên Giang Province, Vietnam</t>
  </si>
  <si>
    <t>001J3000005FhPjIAK</t>
  </si>
  <si>
    <t>DTM-06405</t>
  </si>
  <si>
    <t>Vựa Anh Hớn</t>
  </si>
  <si>
    <t>0918483551</t>
  </si>
  <si>
    <t>Anh Hớn</t>
  </si>
  <si>
    <t>Hẻm 720 Âu Cơ, Ward 14, Tan Binh District, Ho Chi Minh City, 72012, Vietnam</t>
  </si>
  <si>
    <t>001J3000005FhOCIA0</t>
  </si>
  <si>
    <t>DTM-06404</t>
  </si>
  <si>
    <t>Ngọc Anh - Nvl</t>
  </si>
  <si>
    <t>0818185138</t>
  </si>
  <si>
    <t>Anh Ngọc Anh</t>
  </si>
  <si>
    <t>001J3000005FhM6IAK</t>
  </si>
  <si>
    <t>DTM-06403</t>
  </si>
  <si>
    <t>Chị Hóa</t>
  </si>
  <si>
    <t>0933799130</t>
  </si>
  <si>
    <t>Xã Tân Hiệp, Thạnh Hóa District, Long An Province, Vietnam</t>
  </si>
  <si>
    <t>001J3000005FhLMIA0</t>
  </si>
  <si>
    <t>DTM-06402</t>
  </si>
  <si>
    <t>Dũng Bời Lời</t>
  </si>
  <si>
    <t>0969264311</t>
  </si>
  <si>
    <t>001J3000005FhJBIA0</t>
  </si>
  <si>
    <t>DTM-06401</t>
  </si>
  <si>
    <t>Khuyên .U Minh</t>
  </si>
  <si>
    <t>0946175320</t>
  </si>
  <si>
    <t>Khuyên</t>
  </si>
  <si>
    <t>Đường tỉnh 984, Xã Khánh An, U Minh District, Cà Mau Province, Vietnam</t>
  </si>
  <si>
    <t>001J3000005FhDyIAK</t>
  </si>
  <si>
    <t>DTM-06400</t>
  </si>
  <si>
    <t>Vựa Minh Luận</t>
  </si>
  <si>
    <t>0905105990</t>
  </si>
  <si>
    <t>Huyện Cam Lâm</t>
  </si>
  <si>
    <t>Xã Cam Hòa</t>
  </si>
  <si>
    <t>Quốc lộ 1, Đồng Cau, Cam Lâm District, Khánh Hòa Province, Vietnam</t>
  </si>
  <si>
    <t>Xã Cam Lâm</t>
  </si>
  <si>
    <t>001J3000005Fh3hIAC</t>
  </si>
  <si>
    <t>DTM-06399</t>
  </si>
  <si>
    <t>Chị 10</t>
  </si>
  <si>
    <t>0368690859</t>
  </si>
  <si>
    <t>Xã Bình Hòa Hưng, Đức Huệ District, Long An Province, Vietnam</t>
  </si>
  <si>
    <t>001J3000005FgywIAC</t>
  </si>
  <si>
    <t>DTM-06398</t>
  </si>
  <si>
    <t>0972341767</t>
  </si>
  <si>
    <t>Hẻm 205 Thoại Ngọc Hầu, Phu Thanh Ward, Tan Phu District, Ho Chi Minh City, 72012, Vietnam</t>
  </si>
  <si>
    <t>001J3000005FglnIAC</t>
  </si>
  <si>
    <t>DTM-06397</t>
  </si>
  <si>
    <t>Anh Tòng</t>
  </si>
  <si>
    <t>0975860297</t>
  </si>
  <si>
    <t>Mr Tòng</t>
  </si>
  <si>
    <t>001J3000005FgiPIAS</t>
  </si>
  <si>
    <t>DTM-06396</t>
  </si>
  <si>
    <t>0338476933</t>
  </si>
  <si>
    <t>Đường tỉnh 782, Bàu Đồn, Go Dau District, Tây Ninh Province, Vietnam</t>
  </si>
  <si>
    <t>001J3000005FfcDIAS</t>
  </si>
  <si>
    <t>DTM-06395</t>
  </si>
  <si>
    <t>Sáng Dương Minh Châu</t>
  </si>
  <si>
    <t>0392669139</t>
  </si>
  <si>
    <t>Sáng</t>
  </si>
  <si>
    <t>Đường tỉnh 784, Xã Truông Mít, Dương Minh Châu District, Tây Ninh Province, Vietnam</t>
  </si>
  <si>
    <t>001J3000005FfUPIA0</t>
  </si>
  <si>
    <t>DTM-06394</t>
  </si>
  <si>
    <t>0387495784</t>
  </si>
  <si>
    <t>001J3000005FfP2IAK</t>
  </si>
  <si>
    <t>DTM-06393</t>
  </si>
  <si>
    <t>Chị Thủy Dmc</t>
  </si>
  <si>
    <t>0984641652</t>
  </si>
  <si>
    <t>Trường Xuân, Xã Trường Hòa, Hòa Thành, Tây Ninh Province, Vietnam</t>
  </si>
  <si>
    <t>001J3000005FfLAIA0</t>
  </si>
  <si>
    <t>DTM-06392</t>
  </si>
  <si>
    <t>Anh Sơn (P. Long Thạnh, Thủ Đức)</t>
  </si>
  <si>
    <t>0986446897</t>
  </si>
  <si>
    <t>Đường số 22, Long Thanh My Ward, Thủ Đức, Ho Chi Minh City, 71350, Vietnam</t>
  </si>
  <si>
    <t>001J3000005Fes9IAC</t>
  </si>
  <si>
    <t>DTM-06390</t>
  </si>
  <si>
    <t>Anh Trường (P. Long Trường, Thủ Đức)</t>
  </si>
  <si>
    <t>0966876554</t>
  </si>
  <si>
    <t>66 Tam Đa , Long Trường , Q9, Đường Tam Đa, Long Truong Ward, Thủ Đức, Ho Chi Minh City, 71350, Vietnam</t>
  </si>
  <si>
    <t>001J3000005FenEIAS</t>
  </si>
  <si>
    <t>DTM-06387</t>
  </si>
  <si>
    <t>Anh Tịch ( P. Long Trường, Thủ Đức)</t>
  </si>
  <si>
    <t>0908576490</t>
  </si>
  <si>
    <t>Anh Tịch</t>
  </si>
  <si>
    <t>Đường Trường Lưu, Long Truong Ward, Thủ Đức, Ho Chi Minh City, 71350, Vietnam</t>
  </si>
  <si>
    <t>001J3000005FekZIAS</t>
  </si>
  <si>
    <t>DTM-06386</t>
  </si>
  <si>
    <t>0777073372</t>
  </si>
  <si>
    <t>Thành Công, Tan Thanh Ward, Tan Phu District, Ho Chi Minh City, 72011, Vietnam</t>
  </si>
  <si>
    <t>001J3000005FejqIAC</t>
  </si>
  <si>
    <t>DTM-06385</t>
  </si>
  <si>
    <t>Chị Oanh (P. Long Trường, Thủ Đức)</t>
  </si>
  <si>
    <t>0978636136</t>
  </si>
  <si>
    <t>Chị Oanh / Chị Lan</t>
  </si>
  <si>
    <t>Long Truong Ward, Thủ Đức, Ho Chi Minh City, 71350, Vietnam</t>
  </si>
  <si>
    <t>001J3000005Faj3IAC</t>
  </si>
  <si>
    <t>DTM-06382</t>
  </si>
  <si>
    <t>0903763401</t>
  </si>
  <si>
    <t>Tiệm Làm Tóc Chuyên Tóc Nữ, 16, Nguyễn Thiện Thuật, Ward 24, Binh Thanh District, Ho Chi Minh City, 72317, Vietnam</t>
  </si>
  <si>
    <t>001J3000005FZ1LIAW</t>
  </si>
  <si>
    <t>DTM-06381</t>
  </si>
  <si>
    <t>Lê Thị Chuổi Tn</t>
  </si>
  <si>
    <t>0986292938</t>
  </si>
  <si>
    <t>CHỊ Chuổi</t>
  </si>
  <si>
    <t>Trường Chinh, Phường Ninh Thạnh, Xã Bàu Năng, Dương Minh Châu District, Tây Ninh Province, 80606, Vietnam</t>
  </si>
  <si>
    <t>001J3000005FYnoIAG</t>
  </si>
  <si>
    <t>DTM-06380</t>
  </si>
  <si>
    <t>0769473778</t>
  </si>
  <si>
    <t>Phường Vĩnh Hải</t>
  </si>
  <si>
    <t>Nguyễn Xiển, Phường Vĩnh Hải, Xã Vĩnh Phương, Nha Trang, Khánh Hòa Province, 65000, Vietnam</t>
  </si>
  <si>
    <t>Phường Nha Trang</t>
  </si>
  <si>
    <t>DTM-06379</t>
  </si>
  <si>
    <t>Phú Vinh - Dck</t>
  </si>
  <si>
    <t>0906839790</t>
  </si>
  <si>
    <t>001J3000005FYUZIA4</t>
  </si>
  <si>
    <t>DTM-06378</t>
  </si>
  <si>
    <t>Chị Thi - Tn</t>
  </si>
  <si>
    <t>0968016529</t>
  </si>
  <si>
    <t>DTM-06377</t>
  </si>
  <si>
    <t>Anh Tuấn Cm</t>
  </si>
  <si>
    <t>0387034468</t>
  </si>
  <si>
    <t>Nguyễn Thị Minh Khai, Phường 8, Xã Lý Văn Lâm, Cà Mau, Cà Mau Province, Vietnam</t>
  </si>
  <si>
    <t>001J3000005FRdxIAG</t>
  </si>
  <si>
    <t>DTM-06376</t>
  </si>
  <si>
    <t>Chị Trang - Lvq</t>
  </si>
  <si>
    <t>0355111000</t>
  </si>
  <si>
    <t>270, Đường Bình Trị Đông, Binh Tri Dong Ward, Binh Tan District, Ho Chi Minh City, 30000, Vietnam</t>
  </si>
  <si>
    <t>001J3000005FQOZIA4</t>
  </si>
  <si>
    <t>DTM-06375</t>
  </si>
  <si>
    <t>Chị Tiền Bc</t>
  </si>
  <si>
    <t>0971113073</t>
  </si>
  <si>
    <t>Tiền</t>
  </si>
  <si>
    <t>Mỹ Phước - Tân Vạn, Thới Hòa, Phường Tân Định, Bến Cát, Bình Dương Province, 75900, Vietnam</t>
  </si>
  <si>
    <t>001J3000005FQLFIA4</t>
  </si>
  <si>
    <t>DTM-06374</t>
  </si>
  <si>
    <t>Vựa Chị Trà</t>
  </si>
  <si>
    <t>0377917911</t>
  </si>
  <si>
    <t>Chị Trà</t>
  </si>
  <si>
    <t>Đường Võ Văn Kiệt, Phù Cát District, Bình Định Province, Vietnam</t>
  </si>
  <si>
    <t>Xã Phù Cát</t>
  </si>
  <si>
    <t>001J3000005FQHkIAO</t>
  </si>
  <si>
    <t>DTM-06373</t>
  </si>
  <si>
    <t>Anh Thơm Bc</t>
  </si>
  <si>
    <t>0967277786</t>
  </si>
  <si>
    <t>Anh Thơm</t>
  </si>
  <si>
    <t>DTM-06371</t>
  </si>
  <si>
    <t>0933915997</t>
  </si>
  <si>
    <t>Chị luyến</t>
  </si>
  <si>
    <t>Xã Bình Ninh</t>
  </si>
  <si>
    <t>ĐH.23C, Bình Ninh, Xã Bình Ninh, Chợ Gạo District, Tiền Giang Province, Vietnam</t>
  </si>
  <si>
    <t>DTM-06370</t>
  </si>
  <si>
    <t>0978724799</t>
  </si>
  <si>
    <t>Anh thắng</t>
  </si>
  <si>
    <t>001J3000005FQB6IAO</t>
  </si>
  <si>
    <t>DTM-06369</t>
  </si>
  <si>
    <t>Cơ Sở Thanh Tâm</t>
  </si>
  <si>
    <t>0764424331</t>
  </si>
  <si>
    <t>Anh Thiệu</t>
  </si>
  <si>
    <t>Binh Tri Dong A Ward, Binh Tan District, Ho Chi Minh City, 30000, Vietnam</t>
  </si>
  <si>
    <t>001J3000005FQ4bIAG</t>
  </si>
  <si>
    <t>DTM-06368</t>
  </si>
  <si>
    <t>Vựa Cô Thái</t>
  </si>
  <si>
    <t>0982850915</t>
  </si>
  <si>
    <t>Thị xã An Nhơn</t>
  </si>
  <si>
    <t>Đường Phạm Văn Đồng, KV.Châu Thành, P.Nhơn Thành, Bắc Thượng, An Nhơn, Bình Định Province, Vietnam</t>
  </si>
  <si>
    <t>Phường Bình Định</t>
  </si>
  <si>
    <t>001J3000005FQ4RIAW</t>
  </si>
  <si>
    <t>DTM-06367</t>
  </si>
  <si>
    <t>Chị Hạnh Ba Lan Xi</t>
  </si>
  <si>
    <t>0382760495</t>
  </si>
  <si>
    <t>Hương lộ 602, Phường Tân Định, Bến Cát, Bình Dương Province, 75900, Vietnam</t>
  </si>
  <si>
    <t>001J3000005FQ3dIAG</t>
  </si>
  <si>
    <t>DTM-06366</t>
  </si>
  <si>
    <t>Chị Liên ( Quận 9, Thủ Đức)</t>
  </si>
  <si>
    <t>0961112627</t>
  </si>
  <si>
    <t>Phường Phước Long B</t>
  </si>
  <si>
    <t>269 Liên Phường, Phước Long B</t>
  </si>
  <si>
    <t>Phường Phước Long</t>
  </si>
  <si>
    <t>001J3000005FQ0OIAW</t>
  </si>
  <si>
    <t>DTM-06364</t>
  </si>
  <si>
    <t>Anh Tú (Quận 9, Thủ Đức)</t>
  </si>
  <si>
    <t>0932678166</t>
  </si>
  <si>
    <t>138, Bưng Ông Thoàn, Phu Huu Ward, Thủ Đức, Ho Chi Minh City, 71350, Vietnam</t>
  </si>
  <si>
    <t>001J3000005FPw8IAG</t>
  </si>
  <si>
    <t>DTM-06363</t>
  </si>
  <si>
    <t>Chị Bình (Hd,Pp Quận 9)</t>
  </si>
  <si>
    <t>0908745647</t>
  </si>
  <si>
    <t>Bưng Ông Thoàn, Phu Huu Ward, Thủ Đức, Ho Chi Minh City, 71350, Vietnam</t>
  </si>
  <si>
    <t>001J3000005FPvPIAW</t>
  </si>
  <si>
    <t>DTM-06362</t>
  </si>
  <si>
    <t>Anh Hải Bd</t>
  </si>
  <si>
    <t>0976112766</t>
  </si>
  <si>
    <t>Mr Hải</t>
  </si>
  <si>
    <t>001J3000005FPf0IAG</t>
  </si>
  <si>
    <t>DTM-06361</t>
  </si>
  <si>
    <t>Anh Toàn - Hl80</t>
  </si>
  <si>
    <t>0355550872</t>
  </si>
  <si>
    <t>001J3000005FMwDIAW</t>
  </si>
  <si>
    <t>DTM-06360</t>
  </si>
  <si>
    <t>Nhất Đường Gia</t>
  </si>
  <si>
    <t>NGUYỄN THỊ KIM THỦY</t>
  </si>
  <si>
    <t>An Phu Tay - Hung Long, Xã Hưng Long, Bình Chánh District, Ho Chi Minh City, 71812, Vietnam</t>
  </si>
  <si>
    <t>001J3000005FMhJIAW</t>
  </si>
  <si>
    <t>DTM-06358</t>
  </si>
  <si>
    <t>Thương Lái Em Tuyển</t>
  </si>
  <si>
    <t>0906441556</t>
  </si>
  <si>
    <t>Em Tuyển</t>
  </si>
  <si>
    <t>Đường Hùng Vương, Bồ Mừng, Điện Bàn, Quảng Nam Province, Vietnam</t>
  </si>
  <si>
    <t>001J3000005FMeZIAW</t>
  </si>
  <si>
    <t>DTM-06357</t>
  </si>
  <si>
    <t>Chú Lý Tân Long Long</t>
  </si>
  <si>
    <t>0347672868</t>
  </si>
  <si>
    <t>Lý</t>
  </si>
  <si>
    <t>Huyện Bàu Bàng</t>
  </si>
  <si>
    <t>Lai Uyên, Bàu Bàng District, Bình Dương Province, Vietnam</t>
  </si>
  <si>
    <t>Phường Long Nguyên</t>
  </si>
  <si>
    <t>001J3000005FMW5IAO</t>
  </si>
  <si>
    <t>DTM-06356</t>
  </si>
  <si>
    <t>Anh Bảy Tân Long</t>
  </si>
  <si>
    <t>0347672795</t>
  </si>
  <si>
    <t>Bảy</t>
  </si>
  <si>
    <t>Đường tỉnh 750, Ấp 3, Xã Tân Long, Phú Giáo District, Bình Dương Province, Vietnam</t>
  </si>
  <si>
    <t>001J3000005FMTfIAO</t>
  </si>
  <si>
    <t>DTM-06355</t>
  </si>
  <si>
    <t>Vựa Anh Đạt</t>
  </si>
  <si>
    <t>0974928455</t>
  </si>
  <si>
    <t>Trần Văn Khê, Ward 17, Binh Thanh District, Ho Chi Minh City, 77000, Vietnam</t>
  </si>
  <si>
    <t>001J3000005FMRFIA4</t>
  </si>
  <si>
    <t>DTM-06354</t>
  </si>
  <si>
    <t>Chị Hạnh Tân Long</t>
  </si>
  <si>
    <t>0961299675</t>
  </si>
  <si>
    <t>Hạnh</t>
  </si>
  <si>
    <t>TH-Cô Hạnh - -Tân Long- phú giáo-Bình dương-0982704441, Đường tỉnh 750, Ấp 3, Xã Tân Long, Phú Giáo District, Bình Dương Province, Vietnam</t>
  </si>
  <si>
    <t>001J3000005FMNlIAO</t>
  </si>
  <si>
    <t>DTM-06353</t>
  </si>
  <si>
    <t>0907573633</t>
  </si>
  <si>
    <t>WinMart+, 218, Phan Van Han, Ward 17, Binh Thanh District, Ho Chi Minh City, 72210, Vietnam</t>
  </si>
  <si>
    <t>001J3000005FMN7IAO</t>
  </si>
  <si>
    <t>DTM-06352</t>
  </si>
  <si>
    <t>Lái Chú Chữ</t>
  </si>
  <si>
    <t>0367086268</t>
  </si>
  <si>
    <t>Chú Chữ</t>
  </si>
  <si>
    <t>Quốc lộ 1, Tiền Lương, Quế Sơn District, Quảng Nam Province, 05103, Vietnam</t>
  </si>
  <si>
    <t>Xã Quế Sơn Trung</t>
  </si>
  <si>
    <t>001J3000005FMHkIAO</t>
  </si>
  <si>
    <t>DTM-06351</t>
  </si>
  <si>
    <t>0934705406</t>
  </si>
  <si>
    <t>Quốc lộ 1, Xã Xuân Phú, Thành phố Đà Nẵng, 05103, Việt Nam</t>
  </si>
  <si>
    <t>DTM-06349</t>
  </si>
  <si>
    <t>Htx Sx Và Kd Phú Xuân</t>
  </si>
  <si>
    <t>0905244002</t>
  </si>
  <si>
    <t>Nguyễn Đắc Huy</t>
  </si>
  <si>
    <t>Xã Quế Xuân 1</t>
  </si>
  <si>
    <t>Xã Xuân Phú, Thành phố Đà Nẵng, 05103, Việt Nam</t>
  </si>
  <si>
    <t>DTM-06347</t>
  </si>
  <si>
    <t>0907570153</t>
  </si>
  <si>
    <t>Phường Láng Tròn</t>
  </si>
  <si>
    <t>Quốc lộ 1, Láng Tròn, Giá Rai, Bạc Liêu Province, Vietnam</t>
  </si>
  <si>
    <t>001J3000005FLPGIA4</t>
  </si>
  <si>
    <t>DTM-06345</t>
  </si>
  <si>
    <t>Tấn Lộc Bạc Liêu</t>
  </si>
  <si>
    <t>0971787980</t>
  </si>
  <si>
    <t>001J3000005FLMDIA4</t>
  </si>
  <si>
    <t>DTM-06344</t>
  </si>
  <si>
    <t>Trần Thị Hoa Pg</t>
  </si>
  <si>
    <t>0334913456</t>
  </si>
  <si>
    <t>Hoa</t>
  </si>
  <si>
    <t>Bàu Cừ, Xã An Long, Phú Giáo District, Bình Dương Province, Vietnam</t>
  </si>
  <si>
    <t>001J3000005FLIhIAO</t>
  </si>
  <si>
    <t>DTM-06343</t>
  </si>
  <si>
    <t>0975053120</t>
  </si>
  <si>
    <t>Phú Vang, Tuy Hòa, Phú Yên Province, 56120, Vietnam</t>
  </si>
  <si>
    <t>001J3000005FLHFIA4</t>
  </si>
  <si>
    <t>DTM-06342</t>
  </si>
  <si>
    <t>Cô Hoa An Long</t>
  </si>
  <si>
    <t>0393789356</t>
  </si>
  <si>
    <t>TH-Ngọc Phương - - An Long- phú giáo-Bình dương-0834466722, Đường huyện 516, Bàu Cừ, Xã An Long, Phú Giáo District, Bình Dương Province, Vietnam</t>
  </si>
  <si>
    <t>001J3000005FLEiIAO</t>
  </si>
  <si>
    <t>DTM-06340</t>
  </si>
  <si>
    <t>Vựa Cô Diễm</t>
  </si>
  <si>
    <t>0392134149</t>
  </si>
  <si>
    <t>Cô Diễm</t>
  </si>
  <si>
    <t>001J3000005FLAvIAO</t>
  </si>
  <si>
    <t>DTM-06338</t>
  </si>
  <si>
    <t>Đại Quang</t>
  </si>
  <si>
    <t>0906924392</t>
  </si>
  <si>
    <t>Đường huyện 516, Bàu Cừ, Xã An Long, Phú Giáo District, Bình Dương Province, Vietnam</t>
  </si>
  <si>
    <t>001J3000005FL9dIAG</t>
  </si>
  <si>
    <t>DTM-06337</t>
  </si>
  <si>
    <t>Vựa Em Yến</t>
  </si>
  <si>
    <t>0932518255</t>
  </si>
  <si>
    <t>Em Yến</t>
  </si>
  <si>
    <t>Đường Hoàng Sa, Duy Phước, Duy Xuyên District, Quảng Nam Province, 51506, Vietnam</t>
  </si>
  <si>
    <t>001J3000005FL4MIAW</t>
  </si>
  <si>
    <t>DTM-06334</t>
  </si>
  <si>
    <t>Anh B</t>
  </si>
  <si>
    <t>0986005021</t>
  </si>
  <si>
    <t>B</t>
  </si>
  <si>
    <t>001J3000005FL3OIAW</t>
  </si>
  <si>
    <t>DTM-06331</t>
  </si>
  <si>
    <t>0905206252</t>
  </si>
  <si>
    <t>National Highway 14H, Duy Phước, Duy Xuyên District, Quảng Nam Province, 51506, Vietnam</t>
  </si>
  <si>
    <t>001J3000005FKvWIAW</t>
  </si>
  <si>
    <t>DTM-06321</t>
  </si>
  <si>
    <t>Thảo Nhi</t>
  </si>
  <si>
    <t>0334408551</t>
  </si>
  <si>
    <t>Xã Tân Sơn</t>
  </si>
  <si>
    <t>001J3000005FKvfIAG</t>
  </si>
  <si>
    <t>DTM-06318</t>
  </si>
  <si>
    <t>Mười Hai 11</t>
  </si>
  <si>
    <t>0933767185</t>
  </si>
  <si>
    <t>Mười hai</t>
  </si>
  <si>
    <t>001J3000005FKvaIAG</t>
  </si>
  <si>
    <t>DTM-06317</t>
  </si>
  <si>
    <t>Chị Trang Vĩnh Thạnh 11</t>
  </si>
  <si>
    <t>0903123435</t>
  </si>
  <si>
    <t>Phường Thới Hòa</t>
  </si>
  <si>
    <t>001J3000005FKumIAG</t>
  </si>
  <si>
    <t>DTM-06313</t>
  </si>
  <si>
    <t>Chị Liễu Thốt Nốt</t>
  </si>
  <si>
    <t>0985675678</t>
  </si>
  <si>
    <t>QL91</t>
  </si>
  <si>
    <t>Phường Trung Nhứt</t>
  </si>
  <si>
    <t>001J3000005FKucIAG</t>
  </si>
  <si>
    <t>DTM-06312</t>
  </si>
  <si>
    <t>Anh Ven 11</t>
  </si>
  <si>
    <t>0866246253</t>
  </si>
  <si>
    <t>Anh ven</t>
  </si>
  <si>
    <t>001J3000005FKtZIAW</t>
  </si>
  <si>
    <t>DTM-06309</t>
  </si>
  <si>
    <t>Chị Chín 11</t>
  </si>
  <si>
    <t>0913220228</t>
  </si>
  <si>
    <t>Chị chín</t>
  </si>
  <si>
    <t>001J3000005FKpvIAG</t>
  </si>
  <si>
    <t>DTM-06308</t>
  </si>
  <si>
    <t>0867154251</t>
  </si>
  <si>
    <t>Xã Quang Trung</t>
  </si>
  <si>
    <t>001J3000005FKivIAG</t>
  </si>
  <si>
    <t>DTM-06306</t>
  </si>
  <si>
    <t>0935678888</t>
  </si>
  <si>
    <t>Huyện Thanh Bình</t>
  </si>
  <si>
    <t>Xã An Phong</t>
  </si>
  <si>
    <t>An Phong, Xã An Phong, Thanh Bình District, Đồng Tháp Province, 81615, Vietnam</t>
  </si>
  <si>
    <t>Xã Thanh Bình</t>
  </si>
  <si>
    <t>001J3000005FKqFIAW</t>
  </si>
  <si>
    <t>DTM-06305</t>
  </si>
  <si>
    <t>Anh Tân Tam Nông</t>
  </si>
  <si>
    <t>0988881111</t>
  </si>
  <si>
    <t>Quốc lộ 30, An Phong, Xã An Phong, Thanh Bình District, Đồng Tháp Province, 81615, Vietnam</t>
  </si>
  <si>
    <t>001J3000005FKrHIAW</t>
  </si>
  <si>
    <t>DTM-06304</t>
  </si>
  <si>
    <t>0328784475</t>
  </si>
  <si>
    <t>Quận Phú Nhuận</t>
  </si>
  <si>
    <t>Khánh Nam Phật Đường, 30, Nhieu Tu, Ward 7, Phu Nhuan District, Ho Chi Minh City, 72317, Vietnam</t>
  </si>
  <si>
    <t>Phường Cầu Kiệu</t>
  </si>
  <si>
    <t>001J3000005FKqnIAG</t>
  </si>
  <si>
    <t>DTM-06302</t>
  </si>
  <si>
    <t>Anh Phong Đt</t>
  </si>
  <si>
    <t>0966668888</t>
  </si>
  <si>
    <t>Xã An Hòa</t>
  </si>
  <si>
    <t>001J3000005FKoRIAW</t>
  </si>
  <si>
    <t>DTM-06300</t>
  </si>
  <si>
    <t>Vựa Cô Rin</t>
  </si>
  <si>
    <t>0906499770</t>
  </si>
  <si>
    <t>Cô Rin</t>
  </si>
  <si>
    <t>Thành phố Hội An</t>
  </si>
  <si>
    <t>Phường Cẩm Phô, Hội An, Quảng Nam Province, 51309, Vietnam</t>
  </si>
  <si>
    <t>Phường Hội An</t>
  </si>
  <si>
    <t>001J3000005FKnnIAG</t>
  </si>
  <si>
    <t>DTM-06299</t>
  </si>
  <si>
    <t>Anh Tú 11</t>
  </si>
  <si>
    <t>0396707095</t>
  </si>
  <si>
    <t>001J3000005FKmbIAG</t>
  </si>
  <si>
    <t>DTM-06297</t>
  </si>
  <si>
    <t>Vựa Chị Đông - Vĩnh Cửu</t>
  </si>
  <si>
    <t>0907301216</t>
  </si>
  <si>
    <t>Chị Đông</t>
  </si>
  <si>
    <t>Đường tỉnh 767, Vĩnh An, Vĩnh Cửu District, Đồng Nai Province, 76906, Vietnam</t>
  </si>
  <si>
    <t>001J3000005FKmMIAW</t>
  </si>
  <si>
    <t>DTM-06296</t>
  </si>
  <si>
    <t>0979714703</t>
  </si>
  <si>
    <t>Đường huyện 516, Lai Uyên, Bàu Bàng District, Bình Dương Province, Vietnam</t>
  </si>
  <si>
    <t>001J3000005FKkVIAW</t>
  </si>
  <si>
    <t>DTM-06295</t>
  </si>
  <si>
    <t>Vựa Chú Tiến</t>
  </si>
  <si>
    <t>0914179596</t>
  </si>
  <si>
    <t>Chú Tiến</t>
  </si>
  <si>
    <t>Xã Bàu Hàm 2, Thống Nhất District, Đồng Nai Province, Vietnam</t>
  </si>
  <si>
    <t>001J3000005FKjcIAG</t>
  </si>
  <si>
    <t>DTM-06294</t>
  </si>
  <si>
    <t>Ncc Nguyễn Văn An</t>
  </si>
  <si>
    <t>0686868688</t>
  </si>
  <si>
    <t>Quốc lộ 30, Phường An Bình A, An Hòa, Xã An Hòa, Tam Nông District, Đồng Tháp Province, Vietnam</t>
  </si>
  <si>
    <t>Xã Tam Nông</t>
  </si>
  <si>
    <t>001J3000005FKhIIAW</t>
  </si>
  <si>
    <t>DTM-06293</t>
  </si>
  <si>
    <t>Anh Thư 11</t>
  </si>
  <si>
    <t>0365675505</t>
  </si>
  <si>
    <t>Thư</t>
  </si>
  <si>
    <t>Trụ sở BND ấp Cây Da, Quốc lộ 54, Xã Tập Sơn, Trà Cú District, Trà Vinh Province, Vietnam</t>
  </si>
  <si>
    <t>001J3000005FKj8IAG</t>
  </si>
  <si>
    <t>DTM-06292</t>
  </si>
  <si>
    <t>Vựa Anh Sĩ</t>
  </si>
  <si>
    <t>0376953572</t>
  </si>
  <si>
    <t>Huyện Tuy An</t>
  </si>
  <si>
    <t>Xã An Ninh Tây</t>
  </si>
  <si>
    <t>Quốc lộ 1, Chi Thanh Town, Tuy An District, Phú Yên Province, Vietnam</t>
  </si>
  <si>
    <t>Xã Tuy An Bắc</t>
  </si>
  <si>
    <t>001J3000005FKU2IAO</t>
  </si>
  <si>
    <t>DTM-06289</t>
  </si>
  <si>
    <t>Vựa Ngọc Hiển</t>
  </si>
  <si>
    <t>0982228164</t>
  </si>
  <si>
    <t>Milano Cafe, Cu Lao, Ward 2, Phu Nhuan District, Ho Chi Minh City, 72210, Vietnam</t>
  </si>
  <si>
    <t>001J3000005FKNfIAO</t>
  </si>
  <si>
    <t>DTM-06288</t>
  </si>
  <si>
    <t>0392052273</t>
  </si>
  <si>
    <t>Đường Võ Nguyên Giáp, Hà Quảng Đông, Điện Bàn, Quảng Nam Province, 51309, Vietnam</t>
  </si>
  <si>
    <t>DTM-06284</t>
  </si>
  <si>
    <t>0708853004</t>
  </si>
  <si>
    <t>Anh Tạ</t>
  </si>
  <si>
    <t>Phường Hòa Hiệp Bắc</t>
  </si>
  <si>
    <t>Phường Hòa Hiệp Nam, Liên Chiểu District, Đà Nẵng, 84236, Vietnam</t>
  </si>
  <si>
    <t>001J3000005FHc8IAG</t>
  </si>
  <si>
    <t>DTM-06282</t>
  </si>
  <si>
    <t>Anh Hiếu - Đức Hòa</t>
  </si>
  <si>
    <t>0971729290</t>
  </si>
  <si>
    <t>Xã Mỹ Hạnh Nam</t>
  </si>
  <si>
    <t>001J3000005FHTHIA4</t>
  </si>
  <si>
    <t>DTM-06281</t>
  </si>
  <si>
    <t>Chị Lệ (Đức Hòa, La)</t>
  </si>
  <si>
    <t>0363213858</t>
  </si>
  <si>
    <t>001J3000005FHWnIAO</t>
  </si>
  <si>
    <t>DTM-06280</t>
  </si>
  <si>
    <t>Anh Duy (Đức Hòa,La)</t>
  </si>
  <si>
    <t>0901495090</t>
  </si>
  <si>
    <t>Đức Hoà Đông, Cụm CN Trung Thành Phát, Xã Mỹ Hạnh, Tỉnh Tây Ninh, Việt Nam</t>
  </si>
  <si>
    <t>DTM-06279</t>
  </si>
  <si>
    <t>0383593139</t>
  </si>
  <si>
    <t>Phường Long Hương</t>
  </si>
  <si>
    <t>Quốc lộ 51, Đông Hải, Phường Long Hương, Thành phố Hồ Chí Minh, 78106, Việt Nam</t>
  </si>
  <si>
    <t>001J3000005FHNwIAO</t>
  </si>
  <si>
    <t>DTM-06276</t>
  </si>
  <si>
    <t>0972358458</t>
  </si>
  <si>
    <t>Huyện Tây Hoà</t>
  </si>
  <si>
    <t>Xã Hòa Phong</t>
  </si>
  <si>
    <t>Phú Nhiêu, Tây Hòa District, Phú Yên Province, Vietnam</t>
  </si>
  <si>
    <t>Xã Tây Hòa</t>
  </si>
  <si>
    <t>001J3000005FHPcIAO</t>
  </si>
  <si>
    <t>DTM-06275</t>
  </si>
  <si>
    <t>Vựa Chị Liễu</t>
  </si>
  <si>
    <t>0388786825</t>
  </si>
  <si>
    <t>Đường Dâm Thánh 1, Phường Hòa Hiệp Nam, Liên Chiểu District, Đà Nẵng, Vietnam</t>
  </si>
  <si>
    <t>001J3000005FHOtIAO</t>
  </si>
  <si>
    <t>DTM-06274</t>
  </si>
  <si>
    <t>Vựa Thương Hùng</t>
  </si>
  <si>
    <t>0988861350</t>
  </si>
  <si>
    <t>Xã Hòa Đồng</t>
  </si>
  <si>
    <t>Phú Thứ, Tây Hòa District, Phú Yên Province, Vietnam</t>
  </si>
  <si>
    <t>001J3000005FHJtIAO</t>
  </si>
  <si>
    <t>DTM-06273</t>
  </si>
  <si>
    <t>0373588718</t>
  </si>
  <si>
    <t>Huyện Dầu Tiếng</t>
  </si>
  <si>
    <t>Xã Long Hòa, Dầu Tiếng District, Bình Dương Province, Vietnam</t>
  </si>
  <si>
    <t>Phường Tây Nam</t>
  </si>
  <si>
    <t>001J3000005FHI2IAO</t>
  </si>
  <si>
    <t>DTM-06272</t>
  </si>
  <si>
    <t>Vựa Chị Tâm</t>
  </si>
  <si>
    <t>0354768987</t>
  </si>
  <si>
    <t>001J3000005FHFXIA4</t>
  </si>
  <si>
    <t>DTM-06271</t>
  </si>
  <si>
    <t>Vựa Anh Tướng</t>
  </si>
  <si>
    <t>0935962296</t>
  </si>
  <si>
    <t>Anh Tướng</t>
  </si>
  <si>
    <t>Mê Linh, Phường Hòa Hiệp Nam, Liên Chiểu District, Đà Nẵng, Vietnam</t>
  </si>
  <si>
    <t>001J3000005FH8mIAG</t>
  </si>
  <si>
    <t>DTM-06270</t>
  </si>
  <si>
    <t>Vựa Anh Chung</t>
  </si>
  <si>
    <t>0914267922</t>
  </si>
  <si>
    <t>Đường Lê Thương, Phường Hòa Hiệp Nam, Liên Chiểu District, Đà Nẵng, Vietnam</t>
  </si>
  <si>
    <t>001J3000005FH3tIAG</t>
  </si>
  <si>
    <t>DTM-06269</t>
  </si>
  <si>
    <t>0976766182</t>
  </si>
  <si>
    <t>Cô vân</t>
  </si>
  <si>
    <t>Xã Hòa Tân Tây</t>
  </si>
  <si>
    <t>National Route 29, Phú Thứ, Tây Hòa District, Phú Yên Province, Vietnam</t>
  </si>
  <si>
    <t>001J3000005FH39IAG</t>
  </si>
  <si>
    <t>DTM-06268</t>
  </si>
  <si>
    <t>0984198389</t>
  </si>
  <si>
    <t>Đường 11B, Hoa Khanh Industrial Area, Xã Hòa Liên, Hòa Vang District, Đà Nẵng, Vietnam</t>
  </si>
  <si>
    <t>001J3000005FGxPIAW</t>
  </si>
  <si>
    <t>DTM-06267</t>
  </si>
  <si>
    <t>0968612210</t>
  </si>
  <si>
    <t>Xã Hòa Thịnh</t>
  </si>
  <si>
    <t>Lạc Nghiệp, Tây Hòa District, Phú Yên Province, Vietnam</t>
  </si>
  <si>
    <t>001J3000005FFjHIAW</t>
  </si>
  <si>
    <t>DTM-06265</t>
  </si>
  <si>
    <t>Vựa Cô Vinh</t>
  </si>
  <si>
    <t>0905769195</t>
  </si>
  <si>
    <t>Cô Vinh</t>
  </si>
  <si>
    <t>Đường tỉnh 605, Xã Hòa Tiến, Hòa Vang District, Đà Nẵng, Vietnam</t>
  </si>
  <si>
    <t>001J3000005FFdrIAG</t>
  </si>
  <si>
    <t>DTM-06264</t>
  </si>
  <si>
    <t>Vựa Chú Chương</t>
  </si>
  <si>
    <t>0932400506</t>
  </si>
  <si>
    <t>Chú Chương</t>
  </si>
  <si>
    <t>001J3000005FFXdIAO</t>
  </si>
  <si>
    <t>DTM-06263</t>
  </si>
  <si>
    <t>Chú Sấm</t>
  </si>
  <si>
    <t>0396483757</t>
  </si>
  <si>
    <t>Xã Định Hiệp, Dầu Tiếng District, Bình Dương Province, Vietnam</t>
  </si>
  <si>
    <t>DTM-06260</t>
  </si>
  <si>
    <t>0932898136</t>
  </si>
  <si>
    <t>Thị xã Bình Minh</t>
  </si>
  <si>
    <t>Phường Bình Minh</t>
  </si>
  <si>
    <t>001J3000005FCSpIAO</t>
  </si>
  <si>
    <t>DTM-06259</t>
  </si>
  <si>
    <t>Chị Điệp (Quận 9)</t>
  </si>
  <si>
    <t>0978838896</t>
  </si>
  <si>
    <t>Cửa Hàng Xăng Dầu Số 16, Đường Nguyễn Duy Trinh, Phu Huu Ward, Thủ Đức, Ho Chi Minh City, 71210, Vietnam</t>
  </si>
  <si>
    <t>001J3000005FCL3IAO</t>
  </si>
  <si>
    <t>DTM-06258</t>
  </si>
  <si>
    <t>0848103676</t>
  </si>
  <si>
    <t>Đường Huyện 706, Xã Long Tân, Dầu Tiếng District, Bình Dương Province, Vietnam</t>
  </si>
  <si>
    <t>001J3000005FCGAIA4</t>
  </si>
  <si>
    <t>DTM-06257</t>
  </si>
  <si>
    <t>Anh Quyết (Quận 9)</t>
  </si>
  <si>
    <t>0346678408</t>
  </si>
  <si>
    <t>Đường 3B, khu phố Lòng Hòa</t>
  </si>
  <si>
    <t>001J3000005FC7PIAW</t>
  </si>
  <si>
    <t>DTM-06256</t>
  </si>
  <si>
    <t>Trạm Băm Hai Yên ( Hd, Pp )</t>
  </si>
  <si>
    <t>0962914949</t>
  </si>
  <si>
    <t>Long Binh Ward, Thủ Đức, Ho Chi Minh City, Vietnam</t>
  </si>
  <si>
    <t>001J3000005FC3pIAG</t>
  </si>
  <si>
    <t>DTM-06255</t>
  </si>
  <si>
    <t>Cty Far Eastern Polytex Việt Nam</t>
  </si>
  <si>
    <t>0937881826</t>
  </si>
  <si>
    <t>Mr Tuấn Anh</t>
  </si>
  <si>
    <t>Bau Bang Industrial Zone, Lai Uyên, Bàu Bàng District, Bình Dương Province, Vietnam</t>
  </si>
  <si>
    <t>001J3000005FBeCIAW</t>
  </si>
  <si>
    <t>DTM-06254</t>
  </si>
  <si>
    <t>Chú Sỉ</t>
  </si>
  <si>
    <t>0937936263</t>
  </si>
  <si>
    <t>Đường tỉnh 766, Xã Tân Hà, Đức Linh District, Bình Thuận Province, Vietnam</t>
  </si>
  <si>
    <t>001J3000005FBF8IAO</t>
  </si>
  <si>
    <t>DTM-06253</t>
  </si>
  <si>
    <t>Chị Tý</t>
  </si>
  <si>
    <t>0327283974</t>
  </si>
  <si>
    <t>Xã Sùng Nhơn, Đức Linh District, Bình Thuận Province, Vietnam</t>
  </si>
  <si>
    <t>001J3000005FBAsIAO</t>
  </si>
  <si>
    <t>DTM-06252</t>
  </si>
  <si>
    <t>0932594475</t>
  </si>
  <si>
    <t>Xã Đa Kai, Đức Linh District, Bình Thuận Province, Vietnam</t>
  </si>
  <si>
    <t>001J3000005FAwnIAG</t>
  </si>
  <si>
    <t>DTM-06251</t>
  </si>
  <si>
    <t>Chị Yến (Quận 9)</t>
  </si>
  <si>
    <t>0354923064</t>
  </si>
  <si>
    <t>878 Nguyễn Xiển, Khu phố Long Hòa</t>
  </si>
  <si>
    <t>001J3000005FAtjIAG</t>
  </si>
  <si>
    <t>DTM-06250</t>
  </si>
  <si>
    <t>0938042967</t>
  </si>
  <si>
    <t>Anh Hải / Minh Anh</t>
  </si>
  <si>
    <t>Nguyễn Xiển, Long Binh Ward, Thủ Đức, Ho Chi Minh City, Vietnam</t>
  </si>
  <si>
    <t>001J3000005FArHIAW</t>
  </si>
  <si>
    <t>DTM-06249</t>
  </si>
  <si>
    <t>Chị Liễu (Quận 9)</t>
  </si>
  <si>
    <t>0785613953</t>
  </si>
  <si>
    <t>001J3000005FAmLIAW</t>
  </si>
  <si>
    <t>DTM-06248</t>
  </si>
  <si>
    <t>Chị Sen (Quận 9)</t>
  </si>
  <si>
    <t>0764123299</t>
  </si>
  <si>
    <t>Đường Số 6, Long Binh Ward, Thủ Đức, Ho Chi Minh City, Vietnam</t>
  </si>
  <si>
    <t>001J3000005FAgqIAG</t>
  </si>
  <si>
    <t>DTM-06247</t>
  </si>
  <si>
    <t>Chị Hằng (Quận 9)</t>
  </si>
  <si>
    <t>0988623553</t>
  </si>
  <si>
    <t>Anh Cần, Chị Hằng</t>
  </si>
  <si>
    <t>69 Phước Thiện, Long Thạnh Mỹ</t>
  </si>
  <si>
    <t>001J3000005FAaYIAW</t>
  </si>
  <si>
    <t>DTM-06246</t>
  </si>
  <si>
    <t>Vựa Chị Hằng ( Tb Lt Nghĩa )</t>
  </si>
  <si>
    <t>0365264489</t>
  </si>
  <si>
    <t>FOREVER, Lê Trung Nghĩa, Ward 12, Tan Binh District, Ho Chi Minh City, 72106, Vietnam</t>
  </si>
  <si>
    <t>001J3000005FAGGIA4</t>
  </si>
  <si>
    <t>DTM-06245</t>
  </si>
  <si>
    <t>Vựa Chị Hằng ( Tb Nt Bình )</t>
  </si>
  <si>
    <t>0394178845</t>
  </si>
  <si>
    <t>Nguyễn Thái Bình, Ward 4, Tan Binh District, Ho Chi Minh City, 72106, Vietnam</t>
  </si>
  <si>
    <t>Phường Tân Sơn Nhất</t>
  </si>
  <si>
    <t>001J3000005F7TlIAK</t>
  </si>
  <si>
    <t>DTM-06242</t>
  </si>
  <si>
    <t>Anh Thắng - Đức Hòa</t>
  </si>
  <si>
    <t>0332438339</t>
  </si>
  <si>
    <t>ĐT. 825, Đức Hòa, Đức Hòa District, Long An Province, Vietnam</t>
  </si>
  <si>
    <t>001J3000005F7RZIA0</t>
  </si>
  <si>
    <t>DTM-06241</t>
  </si>
  <si>
    <t>Anh Sĩ - Đức Hòa</t>
  </si>
  <si>
    <t>0985005332</t>
  </si>
  <si>
    <t>ĐT. 825, Xã Hòa Khánh Đông, Đức Hòa District, Long An Province, Vietnam</t>
  </si>
  <si>
    <t>001J3000005F7PaIAK</t>
  </si>
  <si>
    <t>DTM-06240</t>
  </si>
  <si>
    <t>Chị Thơm (Đức Hòa, La)</t>
  </si>
  <si>
    <t>0977986440</t>
  </si>
  <si>
    <t>Route N2, Xã Hòa Khánh Nam, Đức Hòa District, Long An Province, Vietnam</t>
  </si>
  <si>
    <t>001J3000005F7MSIA0</t>
  </si>
  <si>
    <t>DTM-06239</t>
  </si>
  <si>
    <t>Vựa Vinh Thủy (Đức Hòa, La)</t>
  </si>
  <si>
    <t>0974584883</t>
  </si>
  <si>
    <t>ĐT. 825, Hậu Nghĩa, Đức Hòa District, Long An Province, Vietnam</t>
  </si>
  <si>
    <t>001J3000005F7AgIAK</t>
  </si>
  <si>
    <t>DTM-06238</t>
  </si>
  <si>
    <t>Anh Thiện (Đức Hòa, La)</t>
  </si>
  <si>
    <t>0974528457</t>
  </si>
  <si>
    <t>ĐT. 822, Xã Tân Mỹ, Đức Hòa District, Long An Province, Vietnam</t>
  </si>
  <si>
    <t>001J3000005F7AbIAK</t>
  </si>
  <si>
    <t>DTM-06237</t>
  </si>
  <si>
    <t>Vựa Anh Hoàng ( Tb Thăng Long )</t>
  </si>
  <si>
    <t>0845572222</t>
  </si>
  <si>
    <t>Cà Phê Berry Việt, Thang Long, Ward 4, Tan Binh District, Ho Chi Minh City, 72106, Vietnam</t>
  </si>
  <si>
    <t>001J3000005F6yMIAS</t>
  </si>
  <si>
    <t>DTM-06236</t>
  </si>
  <si>
    <t>Vựa Chị Quê</t>
  </si>
  <si>
    <t>0918164121</t>
  </si>
  <si>
    <t>Chị Quê</t>
  </si>
  <si>
    <t>Trường Tiểu học Nguyễn Thanh Tuyền, Bùi Thị Xuân, Ward 2, Tan Binh District, Ho Chi Minh City, 72106, Vietnam</t>
  </si>
  <si>
    <t>001J3000005F6r0IAC</t>
  </si>
  <si>
    <t>DTM-06235</t>
  </si>
  <si>
    <t>0975641678</t>
  </si>
  <si>
    <t>Anh Hạnh</t>
  </si>
  <si>
    <t>Thị xã Tịnh Biên</t>
  </si>
  <si>
    <t>Phường Tịnh Biên</t>
  </si>
  <si>
    <t>ĐT. 949, Xuân Biên, Phường Tịnh Biên, Xã An Cư, Tịnh Biên, An Giang Province, Vietnam</t>
  </si>
  <si>
    <t>Xã An Cư</t>
  </si>
  <si>
    <t>001J3000005F6EAIA0</t>
  </si>
  <si>
    <t>DTM-06232</t>
  </si>
  <si>
    <t>Vựa Chú Khôi ( Tb Bạch Đằng )</t>
  </si>
  <si>
    <t>0908692973</t>
  </si>
  <si>
    <t>Chú Khôi</t>
  </si>
  <si>
    <t>001J3000005F61TIAS</t>
  </si>
  <si>
    <t>DTM-06231</t>
  </si>
  <si>
    <t>Chị Oanh Tân Hội (Đức Hòa, La)</t>
  </si>
  <si>
    <t>0987758970</t>
  </si>
  <si>
    <t>Tân Hội, Xã Đức Lập Thượng, Đức Hòa District, Long An Province, 82719, Vietnam</t>
  </si>
  <si>
    <t>001J3000005F61EIAS</t>
  </si>
  <si>
    <t>DTM-06230</t>
  </si>
  <si>
    <t>0785080485</t>
  </si>
  <si>
    <t>Huyện Bắc Tân Uyên</t>
  </si>
  <si>
    <t>Đường tỉnh 747, Tân Bình, Bắc Tân Uyên District, Bình Dương Province, Vietnam</t>
  </si>
  <si>
    <t>Xã Bắc Tân Uyên</t>
  </si>
  <si>
    <t>001J3000005F606IAC</t>
  </si>
  <si>
    <t>DTM-06229</t>
  </si>
  <si>
    <t>Vựa Chị Hải ( Tb Phổ Quang )</t>
  </si>
  <si>
    <t>0389103049</t>
  </si>
  <si>
    <t>Hẻm 95 Phổ Quang, Ward 2, Tan Binh District, Ho Chi Minh City, 70048, Vietnam</t>
  </si>
  <si>
    <t>001J3000005F601IAC</t>
  </si>
  <si>
    <t>DTM-06228</t>
  </si>
  <si>
    <t>Anh Bình (Đức Hòa, La)</t>
  </si>
  <si>
    <t>0914451345</t>
  </si>
  <si>
    <t>001J3000005F5wYIAS</t>
  </si>
  <si>
    <t>DTM-06227</t>
  </si>
  <si>
    <t>Chị Hạnh (Đức Hòa, La)</t>
  </si>
  <si>
    <t>0903640145</t>
  </si>
  <si>
    <t>Xã Đức Lập Hạ, Đức Hòa District, Long An Province, 82719, Vietnam</t>
  </si>
  <si>
    <t>001J3000005F5vkIAC</t>
  </si>
  <si>
    <t>DTM-06226</t>
  </si>
  <si>
    <t>Vựa Anh Anh ( Tb Phổ Quang )</t>
  </si>
  <si>
    <t>0974840777</t>
  </si>
  <si>
    <t>Cửa Hàng Xăng Dầu Petrolimex, Pho Quang, Ward 2, Tan Binh District, Ho Chi Minh City, 70048, Vietnam</t>
  </si>
  <si>
    <t>001J3000005F5mYIAS</t>
  </si>
  <si>
    <t>DTM-06225</t>
  </si>
  <si>
    <t>0374400927</t>
  </si>
  <si>
    <t>Đường tỉnh 742, Phường Vĩnh Tân, Xã Bình Mỹ, Bắc Tân Uyên District, Bình Dương Province, 75409, Vietnam</t>
  </si>
  <si>
    <t>001J3000005F5t5IAC</t>
  </si>
  <si>
    <t>DTM-06224</t>
  </si>
  <si>
    <t>Chị Thủy ( Đức Hòa, La)</t>
  </si>
  <si>
    <t>0938855195</t>
  </si>
  <si>
    <t>Xã Đức Lập Hạ</t>
  </si>
  <si>
    <t>Bàu Sen, ấp Chánh</t>
  </si>
  <si>
    <t>001J3000005F5oJIAS</t>
  </si>
  <si>
    <t>DTM-06223</t>
  </si>
  <si>
    <t>Chị Oanh (Đức Hòa, La)</t>
  </si>
  <si>
    <t>0329891292</t>
  </si>
  <si>
    <t>001J3000005F5kbIAC</t>
  </si>
  <si>
    <t>DTM-06222</t>
  </si>
  <si>
    <t>Vựa Anh Hùng (Đức Hòa, La)</t>
  </si>
  <si>
    <t>0336650690</t>
  </si>
  <si>
    <t>001J3000005F071IAC</t>
  </si>
  <si>
    <t>DTM-06220</t>
  </si>
  <si>
    <t>Anh Huỳnh - Đức Hòa</t>
  </si>
  <si>
    <t>0975815226</t>
  </si>
  <si>
    <t>ĐT. 825, Khu Công nghiệp Liên Minh, Xã Đức Hòa Hạ, Đức Hòa District, Long An Province, Vietnam</t>
  </si>
  <si>
    <t>001J3000005F055IAC</t>
  </si>
  <si>
    <t>DTM-06219</t>
  </si>
  <si>
    <t>Anh Lực (Đức Hòa, La)</t>
  </si>
  <si>
    <t>0975916065</t>
  </si>
  <si>
    <t>001J3000005EvkmIAC</t>
  </si>
  <si>
    <t>DTM-06217</t>
  </si>
  <si>
    <t>Vựa Anh Sáu</t>
  </si>
  <si>
    <t>0348732183</t>
  </si>
  <si>
    <t>Bệnh viện Tâm thần Bình Định, Hùng Vương, Phường Nhơn Phú, Quy Nhơn, Bình Định Province, 55200, Vietnam</t>
  </si>
  <si>
    <t>Phường Quy Nhơn</t>
  </si>
  <si>
    <t>001J3000005EvgYIAS</t>
  </si>
  <si>
    <t>DTM-06216</t>
  </si>
  <si>
    <t>Anh Mừng(Đức Hòa, La)</t>
  </si>
  <si>
    <t>0971515324</t>
  </si>
  <si>
    <t>Anh Mừng Phát</t>
  </si>
  <si>
    <t>Khu Công nghiệp Hải Sơn, Xã Đức Hòa Hạ, Đức Hòa District, Long An Province, Vietnam</t>
  </si>
  <si>
    <t>001J3000005EvddIAC</t>
  </si>
  <si>
    <t>DTM-06215</t>
  </si>
  <si>
    <t>Chị Phượng (Đức Hòa, La)</t>
  </si>
  <si>
    <t>0348292988</t>
  </si>
  <si>
    <t>Đức Hòa Hạ, Xã Đức Hòa Hạ, Đức Hòa District, Long An Province, Vietnam</t>
  </si>
  <si>
    <t>001J3000005EvInIAK</t>
  </si>
  <si>
    <t>DTM-06214</t>
  </si>
  <si>
    <t>Chị Thư( Đức Hòa, La)</t>
  </si>
  <si>
    <t>0915197401</t>
  </si>
  <si>
    <t>001J3000005EusZIAS</t>
  </si>
  <si>
    <t>DTM-06213</t>
  </si>
  <si>
    <t>Anh Phúc (Đức Hòa, La)</t>
  </si>
  <si>
    <t>0907707740</t>
  </si>
  <si>
    <t>001J3000005EusYIAS</t>
  </si>
  <si>
    <t>DTM-06212</t>
  </si>
  <si>
    <t>Anh Được ( Đức Hòa, La)</t>
  </si>
  <si>
    <t>0968141211</t>
  </si>
  <si>
    <t>001J3000005EundIAC</t>
  </si>
  <si>
    <t>DTM-06210</t>
  </si>
  <si>
    <t>Anh Sơn (Đức Hòa, La)</t>
  </si>
  <si>
    <t>0961807065</t>
  </si>
  <si>
    <t>Nguyễn Văn Dương, Cụm CN Trung Thành Phát, Xã Đức Hòa Đông, Đức Hòa District, Long An Province, Vietnam</t>
  </si>
  <si>
    <t>001J3000005EukiIAC</t>
  </si>
  <si>
    <t>DTM-06209</t>
  </si>
  <si>
    <t>Anh Tuấn (Đức Hòa, La)</t>
  </si>
  <si>
    <t>0982026938</t>
  </si>
  <si>
    <t>001J3000005ElOcIAK</t>
  </si>
  <si>
    <t>DTM-06208</t>
  </si>
  <si>
    <t>Chị Tuyết Anh Long (Thủ Đức)</t>
  </si>
  <si>
    <t>0909149489</t>
  </si>
  <si>
    <t>001J3000005EkPrIAK</t>
  </si>
  <si>
    <t>DTM-06207</t>
  </si>
  <si>
    <t>Cty Tân Minh Huyền</t>
  </si>
  <si>
    <t>0902449559</t>
  </si>
  <si>
    <t>001J3000005EjY9IAK</t>
  </si>
  <si>
    <t>DTM-06206</t>
  </si>
  <si>
    <t>Lái Anh Bình (P. Tam Phú)</t>
  </si>
  <si>
    <t>0903123694</t>
  </si>
  <si>
    <t>179 Tam Bình , Tam Phú, Tam Binh, Tam Phu Ward, Thủ Đức, Ho Chi Minh City, 75207, Vietnam</t>
  </si>
  <si>
    <t>001J3000005EjazIAC</t>
  </si>
  <si>
    <t>DTM-06205</t>
  </si>
  <si>
    <t>Vựa Chị Bơ ( Chị Thuỷ )</t>
  </si>
  <si>
    <t>0909287687</t>
  </si>
  <si>
    <t>Chị Bơ</t>
  </si>
  <si>
    <t>Công Ty Điện Lực Thủ Đức, To Ngoc Van, Tam Binh Ward, Thủ Đức, Ho Chi Minh City, 75207, Vietnam</t>
  </si>
  <si>
    <t>001J3000005EjY8IAK</t>
  </si>
  <si>
    <t>DTM-06204</t>
  </si>
  <si>
    <t>Chị Hồng (P.Bình Chiểu, Thủ Đức)</t>
  </si>
  <si>
    <t>0906636796</t>
  </si>
  <si>
    <t>Chùa Quảng Bình, Đường Lê Thị Hoa, Binh Chieu Ward, Thủ Đức, Ho Chi Minh City, Dĩ An, Bình Dương Province, 75207, Vietnam</t>
  </si>
  <si>
    <t>001J3000005EbMEIA0</t>
  </si>
  <si>
    <t>DTM-06202</t>
  </si>
  <si>
    <t>0905926189</t>
  </si>
  <si>
    <t>Huyện Cư M'gar</t>
  </si>
  <si>
    <t>Xã Cư M'gar</t>
  </si>
  <si>
    <t>Bác Nam, Quốc lộ 14, Ko H'Neh, Xã Cuôr Đăng, Tỉnh Đắk Lắk, Việt Nam</t>
  </si>
  <si>
    <t>Xã Ea Kiết</t>
  </si>
  <si>
    <t>001J3000005Eb0yIAC</t>
  </si>
  <si>
    <t>DTM-06201</t>
  </si>
  <si>
    <t>Vựa Chị Chinh</t>
  </si>
  <si>
    <t>0374065124</t>
  </si>
  <si>
    <t>Chị Chinh</t>
  </si>
  <si>
    <t>001J3000005Eb0xIAC</t>
  </si>
  <si>
    <t>DTM-06200</t>
  </si>
  <si>
    <t>Chị Trang (P. An Khánh, Thủ Đức)</t>
  </si>
  <si>
    <t>0906676528</t>
  </si>
  <si>
    <t>Đình Bình Khánh, Luong Dinh Cua, An Khanh Ward, Thủ Đức, Ho Chi Minh City, 71108, Vietnam</t>
  </si>
  <si>
    <t>001J3000005EaoCIAS</t>
  </si>
  <si>
    <t>DTM-06198</t>
  </si>
  <si>
    <t>Anh Bình (P. An Phú, Thủ Đức</t>
  </si>
  <si>
    <t>0909261198</t>
  </si>
  <si>
    <t>Vựa Kiểng Út Hiệp, Đường Mai Chí Thọ, An Phu Ward, Thủ Đức, Ho Chi Minh City, 71108, Vietnam</t>
  </si>
  <si>
    <t>001J3000005EaUfIAK</t>
  </si>
  <si>
    <t>DTM-06197</t>
  </si>
  <si>
    <t>Anh Thịnh (P.Phước Long B, Thủ Đức)</t>
  </si>
  <si>
    <t>0393191179</t>
  </si>
  <si>
    <t>Phuoc Long B Ward, Thủ Đức, Ho Chi Minh City, 71210, Vietnam</t>
  </si>
  <si>
    <t>001J3000005EaOEIA0</t>
  </si>
  <si>
    <t>DTM-06196</t>
  </si>
  <si>
    <t>Anh Hải (P. Phước Longb, Thủ Đức)</t>
  </si>
  <si>
    <t>0919514786</t>
  </si>
  <si>
    <t>Đường 655, Do Xuan Hop, Phuoc Long B Ward, Thủ Đức, Ho Chi Minh City, 71210, Vietnam</t>
  </si>
  <si>
    <t>001J3000005Ea6YIAS</t>
  </si>
  <si>
    <t>DTM-06195</t>
  </si>
  <si>
    <t>Vựa Chị Muội (P. Phước Long, Thủ Đức)</t>
  </si>
  <si>
    <t>0337259297</t>
  </si>
  <si>
    <t>Chị Muội</t>
  </si>
  <si>
    <t>16A, Dương Đình Hội, Phuoc Long B Ward, Thủ Đức, Ho Chi Minh City, 71350, Vietnam</t>
  </si>
  <si>
    <t>001J3000005EYvJIAW</t>
  </si>
  <si>
    <t>DTM-06194</t>
  </si>
  <si>
    <t>Anh Thành Lái (P. Tân Phú, Quận 9)</t>
  </si>
  <si>
    <t>0365832242</t>
  </si>
  <si>
    <t>401 Man Thiên, Phường Tân Phú</t>
  </si>
  <si>
    <t>001J3000005EYTiIAO</t>
  </si>
  <si>
    <t>DTM-06193</t>
  </si>
  <si>
    <t>Ncc Bích Phương</t>
  </si>
  <si>
    <t>0399957628</t>
  </si>
  <si>
    <t>Huyện Phù Mỹ</t>
  </si>
  <si>
    <t>Binh Duong, Phù Mỹ District, Bình Định Province, Vietnam</t>
  </si>
  <si>
    <t>Xã Phù Mỹ</t>
  </si>
  <si>
    <t>001J3000005EYPgIAO</t>
  </si>
  <si>
    <t>DTM-06192</t>
  </si>
  <si>
    <t>0905352530</t>
  </si>
  <si>
    <t>Huyện Bắc Bình</t>
  </si>
  <si>
    <t>Quốc lộ 28B, Xã Phan Lâm, Bắc Bình District, Bình Thuận Province, Vietnam</t>
  </si>
  <si>
    <t>Xã Bắc Bình</t>
  </si>
  <si>
    <t>001J3000005EYISIA4</t>
  </si>
  <si>
    <t>DTM-06191</t>
  </si>
  <si>
    <t>Chị Lộc (P. Tân Phú, Thủ Đức)</t>
  </si>
  <si>
    <t>0328538404</t>
  </si>
  <si>
    <t>Ngã ba Đường 179, Đường Hoàng Hữu Nam, Tan Phu Ward, Thủ Đức, Ho Chi Minh City, 00848, Vietnam</t>
  </si>
  <si>
    <t>001J3000005EY5WIAW</t>
  </si>
  <si>
    <t>DTM-06190</t>
  </si>
  <si>
    <t>Tấn Hồng</t>
  </si>
  <si>
    <t>0379649272</t>
  </si>
  <si>
    <t>ngọc tuyết, Đường tỉnh 716, Xã Hòa Thắng, Bắc Bình District, Bình Thuận Province, Vietnam</t>
  </si>
  <si>
    <t>001J3000005EVkDIAW</t>
  </si>
  <si>
    <t>DTM-06189</t>
  </si>
  <si>
    <t>0366041834</t>
  </si>
  <si>
    <t>Đường Chu Văn An, Phường Tân An, Buôn Ma Thuột, 63107, Vietnam</t>
  </si>
  <si>
    <t>Xã Hoà Phú</t>
  </si>
  <si>
    <t>001J3000005EVJIIA4</t>
  </si>
  <si>
    <t>DTM-06186</t>
  </si>
  <si>
    <t>Anh Việt - Nvl - Q7</t>
  </si>
  <si>
    <t>0978236299</t>
  </si>
  <si>
    <t>Phường Tân Phong</t>
  </si>
  <si>
    <t>Cây Kiểng Nhã Hương, Đường Nguyễn Văn Linh, Tan Phong Ward, District 7, Ho Chi Minh City, 72915, Vietnam</t>
  </si>
  <si>
    <t>001J3000005EUr5IAG</t>
  </si>
  <si>
    <t>DTM-06185</t>
  </si>
  <si>
    <t>Vựa Vũ Dương (P. Phú Hữu, Thủ Đức)</t>
  </si>
  <si>
    <t>0906069026</t>
  </si>
  <si>
    <t>Vũ Dương</t>
  </si>
  <si>
    <t>Nguyễn Thị Tư, Phu Huu Ward, Thủ Đức, Ho Chi Minh City, 71350, Vietnam</t>
  </si>
  <si>
    <t>001J3000005EUUBIA4</t>
  </si>
  <si>
    <t>DTM-06184</t>
  </si>
  <si>
    <t>Anh Giang Cà Mau</t>
  </si>
  <si>
    <t>0971099090</t>
  </si>
  <si>
    <t>Xã Phú Hưng</t>
  </si>
  <si>
    <t>Xã Phú Hưng, Cái Nước District, Cà Mau Province, Vietnam</t>
  </si>
  <si>
    <t>001J3000005ETBWIA4</t>
  </si>
  <si>
    <t>DTM-06182</t>
  </si>
  <si>
    <t>Chị Thuận</t>
  </si>
  <si>
    <t>0924025768</t>
  </si>
  <si>
    <t>Xã Hàm Chính, Hàm Thuận Bắc District, Bình Thuận Province, Vietnam</t>
  </si>
  <si>
    <t>Xã Đông Giang</t>
  </si>
  <si>
    <t>001J3000005ET1qIAG</t>
  </si>
  <si>
    <t>DTM-06180</t>
  </si>
  <si>
    <t>Chị Nhị</t>
  </si>
  <si>
    <t>0358497157</t>
  </si>
  <si>
    <t>Ma Lâm, Hàm Thuận Bắc District, Bình Thuận Province, Vietnam</t>
  </si>
  <si>
    <t>09/05/2026</t>
  </si>
  <si>
    <t>001J3000005ESzfIAG</t>
  </si>
  <si>
    <t>DTM-06179</t>
  </si>
  <si>
    <t>035 8497157</t>
  </si>
  <si>
    <t>Xã Thuận Minh</t>
  </si>
  <si>
    <t>001J3000005ESyHIAW</t>
  </si>
  <si>
    <t>DTM-06178</t>
  </si>
  <si>
    <t>Chị Thao (P. Trường Thạnh, Thủ Đức)</t>
  </si>
  <si>
    <t>0385291118</t>
  </si>
  <si>
    <t>Đường Nguyễn Xiển, Truong Thanh Ward, Thủ Đức, Ho Chi Minh City, 71350, Vietnam</t>
  </si>
  <si>
    <t>001J3000005ESu8IAG</t>
  </si>
  <si>
    <t>DTM-06176</t>
  </si>
  <si>
    <t>Anh Bính ( Về Bình Chánh)</t>
  </si>
  <si>
    <t>0968261517</t>
  </si>
  <si>
    <t>Anh Bính</t>
  </si>
  <si>
    <t>Đường Nguyễn Xiển, Long Thanh My Ward, Thủ Đức, Ho Chi Minh City, 71350, Vietnam</t>
  </si>
  <si>
    <t>001J3000005ESsiIAG</t>
  </si>
  <si>
    <t>DTM-06175</t>
  </si>
  <si>
    <t>0376648252</t>
  </si>
  <si>
    <t>Xã Thuận Hòa</t>
  </si>
  <si>
    <t>Hàm Đức, Hàm Thuận Bắc District, Bình Thuận Province, Vietnam</t>
  </si>
  <si>
    <t>001J3000005ESnFIAW</t>
  </si>
  <si>
    <t>DTM-06174</t>
  </si>
  <si>
    <t>0918447254</t>
  </si>
  <si>
    <t>Đường Triền, Hàm Đức, Hàm Thuận Bắc District, Bình Thuận Province, Vietnam</t>
  </si>
  <si>
    <t>001J3000005ESUVIA4</t>
  </si>
  <si>
    <t>DTM-06172</t>
  </si>
  <si>
    <t>0975807977</t>
  </si>
  <si>
    <t>MIPECORP, Nguyen Van Cu st., Phường Tân Lập, Buôn Ma Thuột, 63107, Vietnam</t>
  </si>
  <si>
    <t>001J3000005EQCMIA4</t>
  </si>
  <si>
    <t>DTM-06171</t>
  </si>
  <si>
    <t>093 1533735</t>
  </si>
  <si>
    <t>001J3000005EPpxIAG</t>
  </si>
  <si>
    <t>DTM-06169</t>
  </si>
  <si>
    <t>076 7990229</t>
  </si>
  <si>
    <t>Huyện Tuy Phong</t>
  </si>
  <si>
    <t>Xã Phan Dũng</t>
  </si>
  <si>
    <t>001J3000005EPZcIAO</t>
  </si>
  <si>
    <t>DTM-06168</t>
  </si>
  <si>
    <t>Vựa Anh Mậu - Châu Đức</t>
  </si>
  <si>
    <t>0362271881</t>
  </si>
  <si>
    <t>Anh Mậu</t>
  </si>
  <si>
    <t>Thảo An, Đường tỉnh 996D, Lan Anh 7, Quảng Thành 1, Hoa Long Commune, Bà Rịa, Chau Duc District, Bà Rịa - Vũng Tàu Province, 78106, Vietnam</t>
  </si>
  <si>
    <t>001J3000005EPXCIA4</t>
  </si>
  <si>
    <t>DTM-06166</t>
  </si>
  <si>
    <t>Chị Diệu Anh - Vtd</t>
  </si>
  <si>
    <t>0979928922</t>
  </si>
  <si>
    <t>Chùa An Hòa, Quốc lộ 50, Xã Phong Phú, Bình Chánh District, Ho Chi Minh City, 71812, Vietnam</t>
  </si>
  <si>
    <t>001J3000005EPTRIA4</t>
  </si>
  <si>
    <t>DTM-06165</t>
  </si>
  <si>
    <t>Chị Hoàng Nhi - Vtd</t>
  </si>
  <si>
    <t>0859651099</t>
  </si>
  <si>
    <t>Chùa Thiện Phước, E6.167, Quốc lộ 50, Xã Phong Phú, Bình Chánh District, Ho Chi Minh City, 71812, Vietnam</t>
  </si>
  <si>
    <t>001J3000005EPJmIAO</t>
  </si>
  <si>
    <t>DTM-06164</t>
  </si>
  <si>
    <t>Ngọc Tỷ Vũng Tàu Pet Tuyển</t>
  </si>
  <si>
    <t>089 8987897</t>
  </si>
  <si>
    <t>Phuoc Thang Street, Hải Đăng, Ward 12, Vũng Tàu, Long Điền, Bà Rịa - Vũng Tàu Province, Vietnam</t>
  </si>
  <si>
    <t>001J3000005EPGZIA4</t>
  </si>
  <si>
    <t>DTM-06163</t>
  </si>
  <si>
    <t>Chị Sáu - Vtd</t>
  </si>
  <si>
    <t>0978271928</t>
  </si>
  <si>
    <t>Chị Sáu</t>
  </si>
  <si>
    <t>Dự án mở rộng QL50, Xã Đa Phước, Bình Chánh District, Ho Chi Minh City, 71812, Vietnam</t>
  </si>
  <si>
    <t>001J3000005EPFHIA4</t>
  </si>
  <si>
    <t>DTM-06162</t>
  </si>
  <si>
    <t>Chị Duyên - Vtd</t>
  </si>
  <si>
    <t>0978128370</t>
  </si>
  <si>
    <t>001J3000005EOSvIAO</t>
  </si>
  <si>
    <t>DTM-06160</t>
  </si>
  <si>
    <t>0974138542</t>
  </si>
  <si>
    <t>Xã Hàm Phú</t>
  </si>
  <si>
    <t>001J3000005EOJsIAO</t>
  </si>
  <si>
    <t>DTM-06159</t>
  </si>
  <si>
    <t>Vựa Chị Hiếu - Vũng Tàu</t>
  </si>
  <si>
    <t>0988522158</t>
  </si>
  <si>
    <t>Chị Hiếu</t>
  </si>
  <si>
    <t>Cao Su, Võ Thị Sáu, Khu phố 1, Thang Tam Ward, Vũng Tàu, Bà Rịa - Vũng Tàu Province, 78207, Vietnam</t>
  </si>
  <si>
    <t>001J3000005EOINIA4</t>
  </si>
  <si>
    <t>DTM-06158</t>
  </si>
  <si>
    <t>Vựa Chị Thanh - Vũng Tàu</t>
  </si>
  <si>
    <t>0938216935</t>
  </si>
  <si>
    <t>Huynh Khuong Ninh Secondary School, 112, Võ Thị Sáu, Khu phố 1, Thang Tam Ward, Vũng Tàu, Bà Rịa - Vũng Tàu Province, 78207, Vietnam</t>
  </si>
  <si>
    <t>001J3000005EO4sIAG</t>
  </si>
  <si>
    <t>DTM-06157</t>
  </si>
  <si>
    <t>0985075156</t>
  </si>
  <si>
    <t>Quốc lộ 1, Cam Đức, Cam Lâm District, Khánh Hòa Province, Vietnam</t>
  </si>
  <si>
    <t>001J3000005EO49IAG</t>
  </si>
  <si>
    <t>DTM-06156</t>
  </si>
  <si>
    <t>Vựa Anh Sinh - Vũng Tàu</t>
  </si>
  <si>
    <t>0348049478</t>
  </si>
  <si>
    <t>Sacombank, Nam Kỳ Khởi Nghĩa, Khu phố 2, Thang Tam Ward, Vũng Tàu, Bà Rịa - Vũng Tàu Province, 78207, Vietnam</t>
  </si>
  <si>
    <t>001J3000005EO3zIAG</t>
  </si>
  <si>
    <t>DTM-06155</t>
  </si>
  <si>
    <t>0789139079</t>
  </si>
  <si>
    <t>001J3000005ENulIAG</t>
  </si>
  <si>
    <t>DTM-06153</t>
  </si>
  <si>
    <t>Vựa Anh Phương - Vũng Tàu</t>
  </si>
  <si>
    <t>0907772276</t>
  </si>
  <si>
    <t>Don Quixote, Xo Viet Nghe Tinh Street, Khu phố 1, Thang Tam Ward, Vũng Tàu, Bà Rịa - Vũng Tàu Province, 78207, Vietnam</t>
  </si>
  <si>
    <t>001J3000005ENpQIAW</t>
  </si>
  <si>
    <t>DTM-06152</t>
  </si>
  <si>
    <t>Cô Khánh</t>
  </si>
  <si>
    <t>0975002610</t>
  </si>
  <si>
    <t>Bình An, Xã An Bình, Phú Giáo District, Bình Dương Province, Vietnam</t>
  </si>
  <si>
    <t>001J3000005ENnUIAW</t>
  </si>
  <si>
    <t>DTM-06151</t>
  </si>
  <si>
    <t>Chị Trân - Vtd</t>
  </si>
  <si>
    <t>0981877624</t>
  </si>
  <si>
    <t>C. TRÂN</t>
  </si>
  <si>
    <t>Mầm non Ánh Việt, Quốc lộ 50, Xã Phong Phú, Bình Chánh District, Ho Chi Minh City, 71812, Vietnam</t>
  </si>
  <si>
    <t>001J3000005ENlOIAW</t>
  </si>
  <si>
    <t>DTM-06150</t>
  </si>
  <si>
    <t>0814582939</t>
  </si>
  <si>
    <t>Lợi</t>
  </si>
  <si>
    <t>TH-Võ Hương - -Dt741 -Ấp An Bình-An Bình-huyện phú giáo-0975399049, Đường tỉnh 741, Xã An Bình, Phú Giáo District, Bình Dương Province, Vietnam</t>
  </si>
  <si>
    <t>001J3000005ENlNIAW</t>
  </si>
  <si>
    <t>DTM-06149</t>
  </si>
  <si>
    <t>0964317893</t>
  </si>
  <si>
    <t>001J3000005ENiJIAW</t>
  </si>
  <si>
    <t>DTM-06148</t>
  </si>
  <si>
    <t>Anh Tưởng - Vtd</t>
  </si>
  <si>
    <t>0906502803</t>
  </si>
  <si>
    <t>Anh Tưởng</t>
  </si>
  <si>
    <t>Giáo xứ Bình Hưng, Quốc lộ 50, Xã Bình Hưng, Bình Chánh District, Ho Chi Minh City, 72900, Vietnam</t>
  </si>
  <si>
    <t>001J3000005ENfeIAG</t>
  </si>
  <si>
    <t>DTM-06147</t>
  </si>
  <si>
    <t>Chị Nga - Ph</t>
  </si>
  <si>
    <t>0932764701</t>
  </si>
  <si>
    <t>Centre Mall, Phạm Hùng, Ward 5, Xã Bình Hưng, Bình Chánh District, Ho Chi Minh City, 72400, Vietnam</t>
  </si>
  <si>
    <t>001J3000005ENbuIAG</t>
  </si>
  <si>
    <t>DTM-06146</t>
  </si>
  <si>
    <t>Anh Trung - Đ3 - Bc Pp</t>
  </si>
  <si>
    <t>0933298325</t>
  </si>
  <si>
    <t>Đường số 3, Xã Phong Phú, Bình Chánh District, Ho Chi Minh City, 72900, Vietnam</t>
  </si>
  <si>
    <t>DTM-06142</t>
  </si>
  <si>
    <t>0965791069</t>
  </si>
  <si>
    <t>Phước Hoà - Đá Bạc - Bông Trang, Nhân Tiến, Xuyen Moc Commune, Xuyên Mộc District, Bà Rịa - Vũng Tàu Province, Vietnam</t>
  </si>
  <si>
    <t>001J3000005EKQtIAO</t>
  </si>
  <si>
    <t>DTM-06141</t>
  </si>
  <si>
    <t>0392090277</t>
  </si>
  <si>
    <t>Mỹ Phước, Xã Lai Hưng, Bàu Bàng District, Bình Dương Province, Vietnam</t>
  </si>
  <si>
    <t>001J3000005EKFbIAO</t>
  </si>
  <si>
    <t>DTM-06140</t>
  </si>
  <si>
    <t>Anh Thắng - Lhc</t>
  </si>
  <si>
    <t>0908648379</t>
  </si>
  <si>
    <t>Đường Rạch Cầu Suối, Xã Vĩnh Lộc B, Bình Chánh District, Ho Chi Minh City, 71821, Vietnam</t>
  </si>
  <si>
    <t>001J3000005EK7JIAW</t>
  </si>
  <si>
    <t>DTM-06138</t>
  </si>
  <si>
    <t>Anh Thành - Vtd</t>
  </si>
  <si>
    <t>0918174083</t>
  </si>
  <si>
    <t>Tân Liêm, Xã Phong Phú, Bình Chánh District, Ho Chi Minh City, 71812, Vietnam</t>
  </si>
  <si>
    <t>001J3000005EK0PIAW</t>
  </si>
  <si>
    <t>DTM-06137</t>
  </si>
  <si>
    <t>Chị Diệu (Phong Phú, Bình Chánh)</t>
  </si>
  <si>
    <t>0986867430</t>
  </si>
  <si>
    <t>001J3000005EJtxIAG</t>
  </si>
  <si>
    <t>DTM-06136</t>
  </si>
  <si>
    <t>Tám Minh</t>
  </si>
  <si>
    <t>0974988066</t>
  </si>
  <si>
    <t>Chú Minh</t>
  </si>
  <si>
    <t>001J3000005EJldIAG</t>
  </si>
  <si>
    <t>DTM-06135</t>
  </si>
  <si>
    <t>0332290113</t>
  </si>
  <si>
    <t>Xã Phước Sang</t>
  </si>
  <si>
    <t>Tân Tiến, Xã Phước Sang, Phú Giáo District, Bình Dương Province, Vietnam</t>
  </si>
  <si>
    <t>Xã Phước Thành</t>
  </si>
  <si>
    <t>001J3000005EJSmIAO</t>
  </si>
  <si>
    <t>DTM-06133</t>
  </si>
  <si>
    <t>Vựa Hòa Thủy</t>
  </si>
  <si>
    <t>0913763222</t>
  </si>
  <si>
    <t>Thanh thanh 47 điện biên phủ, Điện Biên Phủ, Vĩnh Hòa, Nha Trang, Khánh Hòa Province, 65000, Vietnam</t>
  </si>
  <si>
    <t>001J3000005EJAyIAO</t>
  </si>
  <si>
    <t>DTM-06132</t>
  </si>
  <si>
    <t>Hoàng Anh Phát Vũng Tàu Pet Tuyển</t>
  </si>
  <si>
    <t>0907356060</t>
  </si>
  <si>
    <t>Đỗ Trung Hiếu</t>
  </si>
  <si>
    <t>Hải Đăng, Ward 12, Vũng Tàu, Long Điền, Bà Rịa - Vũng Tàu Province, Vietnam</t>
  </si>
  <si>
    <t>Phường Phước Thắng</t>
  </si>
  <si>
    <t>001J3000005EGWcIAO</t>
  </si>
  <si>
    <t>DTM-06128</t>
  </si>
  <si>
    <t>Hoàng Ngọt</t>
  </si>
  <si>
    <t>0965380592</t>
  </si>
  <si>
    <t>Ngọt</t>
  </si>
  <si>
    <t>TH-Thanh Hoa - - DT 741 - Phước Vĩnh - Phú Giáo, Đường tỉnh 741, Tân Thịnh, Phước Vĩnh, Phú Giáo District, Bình Dương Province, Vietnam</t>
  </si>
  <si>
    <t>001J3000005EGYJIA4</t>
  </si>
  <si>
    <t>DTM-06127</t>
  </si>
  <si>
    <t>Anh Hải - Vtd - Bc Pp</t>
  </si>
  <si>
    <t>0938888281</t>
  </si>
  <si>
    <t>001J3000005EGWbIAO</t>
  </si>
  <si>
    <t>DTM-06124</t>
  </si>
  <si>
    <t>0786427192</t>
  </si>
  <si>
    <t>Phước Vĩnh, Phú Giáo District, Bình Dương Province, Vietnam</t>
  </si>
  <si>
    <t>001J3000005EGVTIA4</t>
  </si>
  <si>
    <t>DTM-06123</t>
  </si>
  <si>
    <t>Ncc Trân Nhân</t>
  </si>
  <si>
    <t>0988303047</t>
  </si>
  <si>
    <t>Em Nhân</t>
  </si>
  <si>
    <t>Đường Nguyễn Nhạc, KV.Tây Phương Danh, P.Đập Đá, Thôn Nam Tân, Nhơn Hậu, An Nhơn, Bình Định Province, Vietnam</t>
  </si>
  <si>
    <t>001J3000005EGSnIAO</t>
  </si>
  <si>
    <t>DTM-06122</t>
  </si>
  <si>
    <t>Lâm Em</t>
  </si>
  <si>
    <t>0931106682</t>
  </si>
  <si>
    <t>Xã Hồ Đắc Kiện</t>
  </si>
  <si>
    <t>Quốc lộ 1, Phường Hiệp Thành, Xã Hồ Đắc Kiện, Châu Thành District, Sóc Trăng Province, Vietnam</t>
  </si>
  <si>
    <t>001J3000005EGQ8IAO</t>
  </si>
  <si>
    <t>DTM-06121</t>
  </si>
  <si>
    <t>0989479971</t>
  </si>
  <si>
    <t>Mr Hạnh</t>
  </si>
  <si>
    <t>Vĩnh Tiến, Xã Vĩnh Hòa, Phú Giáo District, Bình Dương Province, Vietnam</t>
  </si>
  <si>
    <t>001J3000005EGDMIA4</t>
  </si>
  <si>
    <t>DTM-06120</t>
  </si>
  <si>
    <t>Anh Hòa (Tân Quý Tây, Bình Chánh)</t>
  </si>
  <si>
    <t>0962982424</t>
  </si>
  <si>
    <t>Xã Tân Quý Tây</t>
  </si>
  <si>
    <t>Chùa Quan Âm, Đoàn Nguyễn Tuấn, Xã Tân Quý Tây, Bình Chánh District, Ho Chi Minh City, Vietnam</t>
  </si>
  <si>
    <t>001J3000005EGCiIAO</t>
  </si>
  <si>
    <t>DTM-06119</t>
  </si>
  <si>
    <t>0968457101</t>
  </si>
  <si>
    <t>Huệ</t>
  </si>
  <si>
    <t>Xã Vĩnh Hoà</t>
  </si>
  <si>
    <t>Kỉnh Nhượng, Xã Vĩnh Hòa, Phú Giáo District, Bình Dương Province, Vietnam</t>
  </si>
  <si>
    <t>Xã Phước Hòa</t>
  </si>
  <si>
    <t>001J3000005EG6SIAW</t>
  </si>
  <si>
    <t>DTM-06117</t>
  </si>
  <si>
    <t>0904489058</t>
  </si>
  <si>
    <t>Phường Xuân An, Xã Phong Nẫm, Phan Thiết, Bình Thuận Province, Vietnam</t>
  </si>
  <si>
    <t>Phường Hàm Thắng</t>
  </si>
  <si>
    <t>001J3000005EG1WIAW</t>
  </si>
  <si>
    <t>DTM-06116</t>
  </si>
  <si>
    <t>Chị Kiểng (Ba Dương) (Tân Kiên, Bình Chánh)</t>
  </si>
  <si>
    <t>0936936338</t>
  </si>
  <si>
    <t>Chị Kiểng</t>
  </si>
  <si>
    <t>001J3000005EDD2IAO</t>
  </si>
  <si>
    <t>DTM-06111</t>
  </si>
  <si>
    <t>Anh Thanh (An Phú Tây, Bình Chánh)</t>
  </si>
  <si>
    <t>0933846917</t>
  </si>
  <si>
    <t>UBND xã An Phú Tây, An Phu Tay - Hung Long, Xã An Phú Tây, Bình Chánh District, Ho Chi Minh City, 71812, Vietnam</t>
  </si>
  <si>
    <t>001J3000005ED7sIAG</t>
  </si>
  <si>
    <t>DTM-06108</t>
  </si>
  <si>
    <t>Anh Dũng (An Phú Tây, Bình Chánh)</t>
  </si>
  <si>
    <t>0946396616</t>
  </si>
  <si>
    <t>222 An Phú Tây</t>
  </si>
  <si>
    <t>001J3000005ECzwIAG</t>
  </si>
  <si>
    <t>DTM-06105</t>
  </si>
  <si>
    <t>Anh Thận - Ql1A</t>
  </si>
  <si>
    <t>0903595524</t>
  </si>
  <si>
    <t>Anh Thận</t>
  </si>
  <si>
    <t>Bùi Thanh Khiết, Thị trấn Tân Túc, Bình Chánh District, Ho Chi Minh City, Vietnam</t>
  </si>
  <si>
    <t>001J3000005ECuiIAG</t>
  </si>
  <si>
    <t>DTM-06104</t>
  </si>
  <si>
    <t>0976343646</t>
  </si>
  <si>
    <t>Đường tỉnh 741, Ấp 1B, Phước Hòa, Xã Phước Hòa, Phú Giáo District, Bình Dương Province, Vietnam</t>
  </si>
  <si>
    <t>001J3000005ECrQIAW</t>
  </si>
  <si>
    <t>DTM-06103</t>
  </si>
  <si>
    <t>0336930218</t>
  </si>
  <si>
    <t>Lan</t>
  </si>
  <si>
    <t>QA-Cây Bàng - -Phước Hoà- Phú Giáo-Bình Dương, Đường tỉnh 741, Ấp 1B, Phước Hòa, Xã Phước Hòa, Phú Giáo District, Bình Dương Province, Vietnam</t>
  </si>
  <si>
    <t>001J3000005ECmIIAW</t>
  </si>
  <si>
    <t>DTM-06102</t>
  </si>
  <si>
    <t>0336291974</t>
  </si>
  <si>
    <t>001J3000005EChhIAG</t>
  </si>
  <si>
    <t>DTM-06101</t>
  </si>
  <si>
    <t>0963619907</t>
  </si>
  <si>
    <t>Quân</t>
  </si>
  <si>
    <t>001J3000005ECd4IAG</t>
  </si>
  <si>
    <t>DTM-06100</t>
  </si>
  <si>
    <t>Thanh Hiệp</t>
  </si>
  <si>
    <t>0373505101</t>
  </si>
  <si>
    <t>TH-Phương Trang - -Phước Hoà- Phú Giáo-Bình Dương-0357561339, Đường tỉnh 741, Ấp 1B, Phước Hòa, Xã Phước Hòa, Phú Giáo District, Bình Dương Province, Vietnam</t>
  </si>
  <si>
    <t>001J3000005ECD3IAO</t>
  </si>
  <si>
    <t>DTM-06099</t>
  </si>
  <si>
    <t>Anh Sáu - Lđc - Bt</t>
  </si>
  <si>
    <t>0938251323</t>
  </si>
  <si>
    <t>Hẻm 183 Lê Đình Cẩn, Tan Tao Ward, Binh Tan District, Ho Chi Minh City, 30000, Vietnam</t>
  </si>
  <si>
    <t>001J3000005EC3BIAW</t>
  </si>
  <si>
    <t>DTM-06098</t>
  </si>
  <si>
    <t>Anh Tài - Hl2 - Bt</t>
  </si>
  <si>
    <t>0988009921</t>
  </si>
  <si>
    <t>Hẻm 951 Hương lộ 2, Tan Tao Ward, Binh Tan District, Ho Chi Minh City, 30000, Vietnam</t>
  </si>
  <si>
    <t>001J3000005EC15IAG</t>
  </si>
  <si>
    <t>DTM-06097</t>
  </si>
  <si>
    <t>Chị Hải - Hl2 - Bt</t>
  </si>
  <si>
    <t>0977256495</t>
  </si>
  <si>
    <t>Hẻm 951 Hương lộ 2, Binh Tri Dong A Ward, Binh Tan District, Ho Chi Minh City, 30000, Vietnam</t>
  </si>
  <si>
    <t>001J3000005EBtSIAW</t>
  </si>
  <si>
    <t>DTM-06095</t>
  </si>
  <si>
    <t>Anh Phát - Tl10</t>
  </si>
  <si>
    <t>0343040359</t>
  </si>
  <si>
    <t>Provincial Road 10, An Lac A Ward, Binh Tan District, Ho Chi Minh City, 73118, Vietnam</t>
  </si>
  <si>
    <t>001J3000005EBKyIAO</t>
  </si>
  <si>
    <t>DTM-06094</t>
  </si>
  <si>
    <t>0797669919</t>
  </si>
  <si>
    <t>Đường tỉnh 741, Trảng Sắn, Xã Vĩnh Hòa, Phú Giáo District, Bình Dương Province, Vietnam</t>
  </si>
  <si>
    <t>001J3000005EBG5IAO</t>
  </si>
  <si>
    <t>DTM-06093</t>
  </si>
  <si>
    <t>Quỳnh Thy</t>
  </si>
  <si>
    <t>0918238688</t>
  </si>
  <si>
    <t>Chị Thy</t>
  </si>
  <si>
    <t>Petrolimex, Đường tỉnh 741, Khu phố 5, Phước Vĩnh, Phú Giáo District, Bình Dương Province, Vietnam</t>
  </si>
  <si>
    <t>001J3000005E7CpIAK</t>
  </si>
  <si>
    <t>DTM-06092</t>
  </si>
  <si>
    <t>Nhật Huy</t>
  </si>
  <si>
    <t>0907289543</t>
  </si>
  <si>
    <t>Petrolimex, Đường tỉnh 741, Tân Thịnh, Phước Vĩnh, Phú Giáo District, Bình Dương Province, Vietnam</t>
  </si>
  <si>
    <t>DTM-06090</t>
  </si>
  <si>
    <t>0913292295</t>
  </si>
  <si>
    <t>Chị nguyệt</t>
  </si>
  <si>
    <t>Phường Mỹ Bình</t>
  </si>
  <si>
    <t>Nhà thi đấu đa năng, Lê Triệu Kiết, Phường Mỹ Bình, Long Xuyên, An Giang Province, 90100, Vietnam</t>
  </si>
  <si>
    <t>Phường Long Xuyên</t>
  </si>
  <si>
    <t>001J3000005E6oVIAS</t>
  </si>
  <si>
    <t>DTM-06088</t>
  </si>
  <si>
    <t>0942316822</t>
  </si>
  <si>
    <t>DTM-06087</t>
  </si>
  <si>
    <t>0987760347</t>
  </si>
  <si>
    <t>Hoi Bai-Chau Pha-Da Bac-Phuoc Tan Road, Trung Sơn, Đức Mỹ, Suoi Nghe Commune, Chau Duc District, Bà Rịa - Vũng Tàu Province, Vietnam</t>
  </si>
  <si>
    <t>001J3000005DwPOIA0</t>
  </si>
  <si>
    <t>DTM-06086</t>
  </si>
  <si>
    <t>Anh Hải - Ql1A</t>
  </si>
  <si>
    <t>0918834961</t>
  </si>
  <si>
    <t>Cầu vượt Quang Trung, Quốc lộ 1, Phường Tân Chánh Hiệp, District 12, Ho Chi Minh City, 71507, Vietnam</t>
  </si>
  <si>
    <t>001J3000005DwLvIAK</t>
  </si>
  <si>
    <t>DTM-06085</t>
  </si>
  <si>
    <t>Chị Liễu - Dtm</t>
  </si>
  <si>
    <t>001J3000005DwJkIAK</t>
  </si>
  <si>
    <t>DTM-06084</t>
  </si>
  <si>
    <t>Cô Xoan</t>
  </si>
  <si>
    <t>0329242755</t>
  </si>
  <si>
    <t>001J3000005DwHFIA0</t>
  </si>
  <si>
    <t>DTM-06083</t>
  </si>
  <si>
    <t>0974885629</t>
  </si>
  <si>
    <t>001J3000005Dvy5IAC</t>
  </si>
  <si>
    <t>DTM-06082</t>
  </si>
  <si>
    <t>Anh Bền - Lvk</t>
  </si>
  <si>
    <t>0338568599</t>
  </si>
  <si>
    <t>Anh Bền</t>
  </si>
  <si>
    <t>001J3000005Dw8bIAC</t>
  </si>
  <si>
    <t>DTM-06081</t>
  </si>
  <si>
    <t>0967803739</t>
  </si>
  <si>
    <t>001J3000005Dvy4IAC</t>
  </si>
  <si>
    <t>DTM-06080</t>
  </si>
  <si>
    <t>Chị Toàn - Lvk</t>
  </si>
  <si>
    <t>0911637018</t>
  </si>
  <si>
    <t>Đường Lê Văn Khương, Dong Thanh Commune, Hoc Mon District, Ho Chi Minh City, 71514, Vietnam</t>
  </si>
  <si>
    <t>001J3000005Dw66IAC</t>
  </si>
  <si>
    <t>DTM-06079</t>
  </si>
  <si>
    <t>Bùi Thuận</t>
  </si>
  <si>
    <t>0383409926</t>
  </si>
  <si>
    <t>001J3000005Dw5NIAS</t>
  </si>
  <si>
    <t>DTM-06078</t>
  </si>
  <si>
    <t>Anh Lý - Dtv</t>
  </si>
  <si>
    <t>0338375582</t>
  </si>
  <si>
    <t>Dang Thuc Vinh, Dong Thanh Commune, Hoc Mon District, Ho Chi Minh City, 71717, Vietnam</t>
  </si>
  <si>
    <t>001J3000005Dw39IAC</t>
  </si>
  <si>
    <t>DTM-06077</t>
  </si>
  <si>
    <t>Anh Thụ - Dtv</t>
  </si>
  <si>
    <t>0949666867 - 0902503310</t>
  </si>
  <si>
    <t>Chùa Từ Ân, Dang Thuc Vinh, Thoi Tam Thon Commune, Hoc Mon District, Ho Chi Minh City, 71717, Vietnam</t>
  </si>
  <si>
    <t>001J3000005DvylIAC</t>
  </si>
  <si>
    <t>DTM-06076</t>
  </si>
  <si>
    <t>Vựa Anh Quyết</t>
  </si>
  <si>
    <t>0963268987</t>
  </si>
  <si>
    <t>Ba Ngòi, Cam Ranh, Khánh Hòa Province, Vietnam</t>
  </si>
  <si>
    <t>001J3000005DvtwIAC</t>
  </si>
  <si>
    <t>DTM-06075</t>
  </si>
  <si>
    <t>Anh Tiện</t>
  </si>
  <si>
    <t>0865239174</t>
  </si>
  <si>
    <t>Mr Tiện</t>
  </si>
  <si>
    <t>Xã Phước Hoà</t>
  </si>
  <si>
    <t>DTM-06073</t>
  </si>
  <si>
    <t>0937898554</t>
  </si>
  <si>
    <t>Quận Bình Thuỷ</t>
  </si>
  <si>
    <t>Phường Thới An Đông</t>
  </si>
  <si>
    <t>Huỳnh Thị Nở, Phường Thường Thạnh, Cái Răng District, Cần Thơ, 94908, Vietnam</t>
  </si>
  <si>
    <t>001J3000005DsNtIAK</t>
  </si>
  <si>
    <t>DTM-06072</t>
  </si>
  <si>
    <t>Anh Quý - Qđ</t>
  </si>
  <si>
    <t>0355604113</t>
  </si>
  <si>
    <t>001J3000005DsKnIAK</t>
  </si>
  <si>
    <t>DTM-06071</t>
  </si>
  <si>
    <t>Chị Phương - Qđ - Bc Vl.A</t>
  </si>
  <si>
    <t>0931332994</t>
  </si>
  <si>
    <t>Tổ 11 Xã Vĩnh Lộc, Quach Dieu, Xã Vĩnh Lộc A, Bình Chánh District, Ho Chi Minh City, 71821, Vietnam</t>
  </si>
  <si>
    <t>001J3000005Ds88IAC</t>
  </si>
  <si>
    <t>DTM-06070</t>
  </si>
  <si>
    <t>Vũ Nam</t>
  </si>
  <si>
    <t>0908470137</t>
  </si>
  <si>
    <t>Nam</t>
  </si>
  <si>
    <t>Phường Chánh Phú Hòa, Xã Lai Hưng, Bàu Bàng District, Bình Dương Province, 75900, Vietnam</t>
  </si>
  <si>
    <t>001J3000005DrzjIAC</t>
  </si>
  <si>
    <t>DTM-06068</t>
  </si>
  <si>
    <t>Anh Tài (Cần Giờ)</t>
  </si>
  <si>
    <t>0394254436</t>
  </si>
  <si>
    <t>Huyện Cần Giờ</t>
  </si>
  <si>
    <t>Trần Quang Quờn, Xã Bình Khánh, Can Gio District, Ho Chi Minh City, Vietnam</t>
  </si>
  <si>
    <t>Xã Bình Khánh</t>
  </si>
  <si>
    <t>DTM-06067</t>
  </si>
  <si>
    <t>0374184097</t>
  </si>
  <si>
    <t>001J3000005DrsrIAC</t>
  </si>
  <si>
    <t>DTM-06065</t>
  </si>
  <si>
    <t>Anh Bưu</t>
  </si>
  <si>
    <t>0336244698</t>
  </si>
  <si>
    <t>001J3000005DrrtIAC</t>
  </si>
  <si>
    <t>DTM-06064</t>
  </si>
  <si>
    <t>Anh Thái (Cần Giờ)</t>
  </si>
  <si>
    <t>0906413031</t>
  </si>
  <si>
    <t>Hà Quang Vóc, Xã Bình Khánh, Can Gio District, Ho Chi Minh City, Vietnam</t>
  </si>
  <si>
    <t>001J3000005DrjCIAS</t>
  </si>
  <si>
    <t>DTM-06061</t>
  </si>
  <si>
    <t>Bình Mai</t>
  </si>
  <si>
    <t>0898319366</t>
  </si>
  <si>
    <t>Mai BD</t>
  </si>
  <si>
    <t>001J3000005DrepIAC</t>
  </si>
  <si>
    <t>DTM-06060</t>
  </si>
  <si>
    <t>Vưa Chị Muời</t>
  </si>
  <si>
    <t>0348753313</t>
  </si>
  <si>
    <t>340 Phạm Hùng, Đường Phạm Hùng, Phường Hòa Xuân, Xã Hòa Phước, Hòa Vang District, Đà Nẵng, Vietnam</t>
  </si>
  <si>
    <t>001J3000005DqphIAC</t>
  </si>
  <si>
    <t>DTM-06054</t>
  </si>
  <si>
    <t>0901309240</t>
  </si>
  <si>
    <t>Hẻm 118/34 Liên khu 5-6, Binh Hung Hoa B Ward, Binh Tan District, Ho Chi Minh City, 71914, Vietnam</t>
  </si>
  <si>
    <t>001J3000005DqmgIAC</t>
  </si>
  <si>
    <t>DTM-06053</t>
  </si>
  <si>
    <t>Chị Phượng - Tktq</t>
  </si>
  <si>
    <t>0377499705</t>
  </si>
  <si>
    <t>Mã Lò, Tan Ky Tan Quy, Binh Hung Hoa A Ward, Binh Tan District, Ho Chi Minh City, 72011, Vietnam</t>
  </si>
  <si>
    <t>001J3000005DqjDIAS</t>
  </si>
  <si>
    <t>DTM-06052</t>
  </si>
  <si>
    <t>Anh Đức - Gx</t>
  </si>
  <si>
    <t>0975485455</t>
  </si>
  <si>
    <t>Vnpost, 114, Gò Xoài, Binh Hung Hoa A Ward, Binh Tan District, Ho Chi Minh City, 72011, Vietnam</t>
  </si>
  <si>
    <t>001J3000005DqPuIAK</t>
  </si>
  <si>
    <t>DTM-06049</t>
  </si>
  <si>
    <t>Vựa Chị Khánh</t>
  </si>
  <si>
    <t>0918508649</t>
  </si>
  <si>
    <t>Chị Khánh</t>
  </si>
  <si>
    <t>Quận Sơn Trà</t>
  </si>
  <si>
    <t>BaoTran Coffee, Đường Ngô Quyền, Phường Thọ Quang, Sơn Trà District, Đà Nẵng, 50207, Vietnam</t>
  </si>
  <si>
    <t>Phường An Hải</t>
  </si>
  <si>
    <t>DTM-06047</t>
  </si>
  <si>
    <t>Thương Lái Anh Trung</t>
  </si>
  <si>
    <t>0983910041</t>
  </si>
  <si>
    <t>Đường Mân Quang 3, Phường Thọ Quang, Sơn Trà District, Đà Nẵng, 50207, Vietnam</t>
  </si>
  <si>
    <t>001J3000005DqJSIA0</t>
  </si>
  <si>
    <t>DTM-06046</t>
  </si>
  <si>
    <t>Chị Linh Cần Giờ</t>
  </si>
  <si>
    <t>0975889300</t>
  </si>
  <si>
    <t>Xã Lý Nhơn, Can Gio District, Ho Chi Minh City, Vietnam</t>
  </si>
  <si>
    <t>001J3000005DqFPIA0</t>
  </si>
  <si>
    <t>DTM-06045</t>
  </si>
  <si>
    <t>Nguyễn Thái</t>
  </si>
  <si>
    <t>0963380448</t>
  </si>
  <si>
    <t>Mr Thái</t>
  </si>
  <si>
    <t>001J3000005DqBcIAK</t>
  </si>
  <si>
    <t>DTM-06044</t>
  </si>
  <si>
    <t>Vưa Anh Thụy</t>
  </si>
  <si>
    <t>0914026389</t>
  </si>
  <si>
    <t>Anh Thụy</t>
  </si>
  <si>
    <t>54, Phan Boi, Phường An Hải Đông, Sơn Trà District, Đà Nẵng, 02363, Vietnam</t>
  </si>
  <si>
    <t>001J3000005Dq4HIAS</t>
  </si>
  <si>
    <t>DTM-06043</t>
  </si>
  <si>
    <t>0379163679</t>
  </si>
  <si>
    <t>Đường tỉnh 741B, Xã Tân Hưng, Bàu Bàng District, Bình Dương Province, Vietnam</t>
  </si>
  <si>
    <t>001J3000005Dq2aIAC</t>
  </si>
  <si>
    <t>DTM-06042</t>
  </si>
  <si>
    <t>Thương Lái Chị Nguyệt</t>
  </si>
  <si>
    <t>0935850664</t>
  </si>
  <si>
    <t>Ly Thanh Tong, Phường An Hải Bắc, Sơn Trà District, Đà Nẵng, 50207, Vietnam</t>
  </si>
  <si>
    <t>001J3000005Dq2QIAS</t>
  </si>
  <si>
    <t>DTM-06041</t>
  </si>
  <si>
    <t>0989203175</t>
  </si>
  <si>
    <t>001J3000005Dq00IAC</t>
  </si>
  <si>
    <t>DTM-06040</t>
  </si>
  <si>
    <t>Vựa Hòa An</t>
  </si>
  <si>
    <t>0914068239</t>
  </si>
  <si>
    <t>001J3000005DptDIAS</t>
  </si>
  <si>
    <t>DTM-06039</t>
  </si>
  <si>
    <t>Vưa Anh Thật</t>
  </si>
  <si>
    <t>0938517756</t>
  </si>
  <si>
    <t>Anh Thật</t>
  </si>
  <si>
    <t>Chính Hữu, Phường An Hải Bắc, Sơn Trà District, Đà Nẵng, 02363, Vietnam</t>
  </si>
  <si>
    <t>001J3000005DpmAIAS</t>
  </si>
  <si>
    <t>DTM-06038</t>
  </si>
  <si>
    <t>Vựa Chú Lịch</t>
  </si>
  <si>
    <t>0968346275</t>
  </si>
  <si>
    <t>Chú Lịch</t>
  </si>
  <si>
    <t>24, Đường Trần Bạch Đằng, Phường Phước Mỹ, Sơn Trà District, Đà Nẵng, 50507, Vietnam</t>
  </si>
  <si>
    <t>001J3000005DmykIAC</t>
  </si>
  <si>
    <t>DTM-06037</t>
  </si>
  <si>
    <t>Vưa Anh Hùng</t>
  </si>
  <si>
    <t>0777459494</t>
  </si>
  <si>
    <t>Cầu Đỏ - Túy Loan, Xã Hòa Nhơn, Hòa Vang District, Đà Nẵng, Vietnam</t>
  </si>
  <si>
    <t>001J3000005DmtiIAC</t>
  </si>
  <si>
    <t>DTM-06036</t>
  </si>
  <si>
    <t>Nguyễn Quý Hưng Bạc Liêu</t>
  </si>
  <si>
    <t>0826869986</t>
  </si>
  <si>
    <t>Xã Vĩnh Hậu A</t>
  </si>
  <si>
    <t>Tuyến Ven Biển, Xã Vĩnh Hậu A, Hòa Bình District, Bạc Liêu Province, Vietnam</t>
  </si>
  <si>
    <t>Xã Vĩnh Hậu</t>
  </si>
  <si>
    <t>001J3000005DmopIAC</t>
  </si>
  <si>
    <t>DTM-06034</t>
  </si>
  <si>
    <t>Ncc Cô Tửu</t>
  </si>
  <si>
    <t>0903533300</t>
  </si>
  <si>
    <t>Cô Tửu</t>
  </si>
  <si>
    <t>Quốc lộ 14B mở rộng, Xã Hòa Khương, Hòa Vang District, Đà Nẵng, Vietnam</t>
  </si>
  <si>
    <t>001J3000005DmeeIAC</t>
  </si>
  <si>
    <t>DTM-06033</t>
  </si>
  <si>
    <t>Vưa Cô Loan</t>
  </si>
  <si>
    <t>0384264001</t>
  </si>
  <si>
    <t>Xã Hòa Khương, Hòa Vang District, Đà Nẵng, Vietnam</t>
  </si>
  <si>
    <t>001J3000005Dm1vIAC</t>
  </si>
  <si>
    <t>DTM-06029</t>
  </si>
  <si>
    <t>Nguyên Văn Thiệu</t>
  </si>
  <si>
    <t>001J3000005Dlr6IAC</t>
  </si>
  <si>
    <t>DTM-06024</t>
  </si>
  <si>
    <t>0945282859</t>
  </si>
  <si>
    <t>Tân Định, Phường Tân Định, Bến Cát, Bình Dương Province, 75900, Vietnam</t>
  </si>
  <si>
    <t>001J3000005DllrIAC</t>
  </si>
  <si>
    <t>DTM-06022</t>
  </si>
  <si>
    <t>Chị Hiền Cần Giờ</t>
  </si>
  <si>
    <t>0989930071</t>
  </si>
  <si>
    <t>Xã An Thới Đông, Can Gio District, Ho Chi Minh City, Vietnam</t>
  </si>
  <si>
    <t>001J3000005DlKAIA0</t>
  </si>
  <si>
    <t>DTM-06018</t>
  </si>
  <si>
    <t>Anh Lợi Bd</t>
  </si>
  <si>
    <t>0965046375</t>
  </si>
  <si>
    <t>Đường N4, Xã Long Nguyên, Bàu Bàng District, Bình Dương Province, Vietnam</t>
  </si>
  <si>
    <t>001J3000005DlGcIAK</t>
  </si>
  <si>
    <t>DTM-06016</t>
  </si>
  <si>
    <t>Anh Bình Hòa Bình</t>
  </si>
  <si>
    <t>0399150009</t>
  </si>
  <si>
    <t>Lê Thị Riêng, Xã Vĩnh Hậu, Hòa Bình District, Bạc Liêu Province, Vietnam</t>
  </si>
  <si>
    <t>001J3000005Dl9LIAS</t>
  </si>
  <si>
    <t>DTM-06015</t>
  </si>
  <si>
    <t>Chú Sang</t>
  </si>
  <si>
    <t>0345847979</t>
  </si>
  <si>
    <t>001J3000005Dl2rIAC</t>
  </si>
  <si>
    <t>DTM-06014</t>
  </si>
  <si>
    <t>Út 10 ( Tỷ ) Bl .Hòa Bình</t>
  </si>
  <si>
    <t>0948399727</t>
  </si>
  <si>
    <t>001J3000005Dkz7IAC</t>
  </si>
  <si>
    <t>DTM-06013</t>
  </si>
  <si>
    <t>Chú Thế</t>
  </si>
  <si>
    <t>0939992939</t>
  </si>
  <si>
    <t>Thế</t>
  </si>
  <si>
    <t>Huyện Duyên Hải</t>
  </si>
  <si>
    <t>QL. 53, Phường 1, Duyên Hải, Trà Vinh Province, Vietnam</t>
  </si>
  <si>
    <t>Xã Long Thành</t>
  </si>
  <si>
    <t>001J3000002JKOcIAO</t>
  </si>
  <si>
    <t>DTM-06012</t>
  </si>
  <si>
    <t>0906877082</t>
  </si>
  <si>
    <t>Ward 13, District 11, Ho Chi Minh City, 72000, Vietnam</t>
  </si>
  <si>
    <t>001J3000002JKHbIAO</t>
  </si>
  <si>
    <t>DTM-06011</t>
  </si>
  <si>
    <t>Cô Đức</t>
  </si>
  <si>
    <t>0937229814</t>
  </si>
  <si>
    <t>Hẻm 341/5C Lạc Long Quân, Ward 5, District 11, Ho Chi Minh City, 30000, Vietnam</t>
  </si>
  <si>
    <t>001J3000002JKGEIA4</t>
  </si>
  <si>
    <t>DTM-06010</t>
  </si>
  <si>
    <t>Thương Lái Cô Nhung</t>
  </si>
  <si>
    <t>0984928185</t>
  </si>
  <si>
    <t>Quận Ngũ Hành Sơn</t>
  </si>
  <si>
    <t>12, Tran Van Du, Phường Mỹ An, Ngũ Hành Sơn District, Đà Nẵng, 50507, Vietnam</t>
  </si>
  <si>
    <t>Phường Ngũ Hành Sơn</t>
  </si>
  <si>
    <t>001J3000002JKCCIA4</t>
  </si>
  <si>
    <t>DTM-06009</t>
  </si>
  <si>
    <t>0336456947</t>
  </si>
  <si>
    <t>Đường tỉnh 749A, Xã Long Tân, Dầu Tiếng District, Bình Dương Province, Vietnam</t>
  </si>
  <si>
    <t>001J3000002JK9lIAG</t>
  </si>
  <si>
    <t>DTM-06008</t>
  </si>
  <si>
    <t>0935127430</t>
  </si>
  <si>
    <t>001J3000002JK2BIAW</t>
  </si>
  <si>
    <t>DTM-06005</t>
  </si>
  <si>
    <t>Vựa Chị Kim</t>
  </si>
  <si>
    <t>0961450074</t>
  </si>
  <si>
    <t>Chị Kim</t>
  </si>
  <si>
    <t>Hương lộ 21, Tuy Hòa, Phú Hòa District, Phú Yên Province, Vietnam</t>
  </si>
  <si>
    <t>001J3000002JK00IAG</t>
  </si>
  <si>
    <t>DTM-06004</t>
  </si>
  <si>
    <t>Vưa Anh Thąch</t>
  </si>
  <si>
    <t>0382963323</t>
  </si>
  <si>
    <t>cô Lóng, 139, Nguyễn Duy Trinh, Phường Hòa Hải, Ngũ Hành Sơn District, Đà Nẵng, 50507, Vietnam</t>
  </si>
  <si>
    <t>001J3000002JJlGIAW</t>
  </si>
  <si>
    <t>DTM-06002</t>
  </si>
  <si>
    <t>0968701200</t>
  </si>
  <si>
    <t>001J3000002JJwhIAG</t>
  </si>
  <si>
    <t>DTM-06001</t>
  </si>
  <si>
    <t>0978451612</t>
  </si>
  <si>
    <t>Đường Hàn Hải Nguyên, Phường 1, District 11, Ho Chi Minh City, 30000, Vietnam</t>
  </si>
  <si>
    <t>Phường Minh Phụng</t>
  </si>
  <si>
    <t>001J3000002JJXYIA4</t>
  </si>
  <si>
    <t>DTM-06000</t>
  </si>
  <si>
    <t>Chú Huy</t>
  </si>
  <si>
    <t>0346656673</t>
  </si>
  <si>
    <t>001J3000002JJlAIAW</t>
  </si>
  <si>
    <t>DTM-05997</t>
  </si>
  <si>
    <t>0963422799</t>
  </si>
  <si>
    <t>001J3000002JJjTIAW</t>
  </si>
  <si>
    <t>DTM-05996</t>
  </si>
  <si>
    <t>Vưa Anh Dŭng</t>
  </si>
  <si>
    <t>0788500900</t>
  </si>
  <si>
    <t>Đường Đoàn Khuê, Phường Khuê Mỹ, Ngũ Hành Sơn District, Đà Nẵng, 50507, Vietnam</t>
  </si>
  <si>
    <t>001J3000002JJPxIAO</t>
  </si>
  <si>
    <t>DTM-05991</t>
  </si>
  <si>
    <t>Vưa Cô Hương</t>
  </si>
  <si>
    <t>0383373931</t>
  </si>
  <si>
    <t>Đường Doãn Uẩn, Phường Khuê Mỹ, Ngũ Hành Sơn District, Đà Nẵng, 50507, Vietnam</t>
  </si>
  <si>
    <t>001J3000002JJGQIA4</t>
  </si>
  <si>
    <t>DTM-05990</t>
  </si>
  <si>
    <t>Cô 5 Cần Giờ</t>
  </si>
  <si>
    <t>0344391075</t>
  </si>
  <si>
    <t>Nguyễn Công Bao, Tam Thôn Hiệp, Xã Tam Thôn Hiệp, Can Gio District, Ho Chi Minh City, Vietnam</t>
  </si>
  <si>
    <t>001J3000002JJ8RIAW</t>
  </si>
  <si>
    <t>DTM-05989</t>
  </si>
  <si>
    <t>Cô Chi Cần Giờ</t>
  </si>
  <si>
    <t>0332359998</t>
  </si>
  <si>
    <t>Cô Chi</t>
  </si>
  <si>
    <t>Xã Tam Thôn Hiệp, Can Gio District, Ho Chi Minh City, Vietnam</t>
  </si>
  <si>
    <t>DTM-05986</t>
  </si>
  <si>
    <t>0987710037</t>
  </si>
  <si>
    <t>Xã An Định</t>
  </si>
  <si>
    <t>Thái Long, Tuy An District, Phú Yên Province, Vietnam</t>
  </si>
  <si>
    <t>001J3000002JGITIA4</t>
  </si>
  <si>
    <t>DTM-05985</t>
  </si>
  <si>
    <t>Chị Tuyền Bạc Liêu</t>
  </si>
  <si>
    <t>0962663737</t>
  </si>
  <si>
    <t>Tuyến Ven Biển, Xã Long Điền Đông, Đông Hải District, Bạc Liêu Province, Vietnam</t>
  </si>
  <si>
    <t>001J3000002JGF4IAO</t>
  </si>
  <si>
    <t>DTM-05984</t>
  </si>
  <si>
    <t>Vũ Tiện - Ds1</t>
  </si>
  <si>
    <t>0985360382</t>
  </si>
  <si>
    <t>Chị Tiện</t>
  </si>
  <si>
    <t>001J3000002JG4LIAW</t>
  </si>
  <si>
    <t>DTM-05983</t>
  </si>
  <si>
    <t>Bảo Nam</t>
  </si>
  <si>
    <t>0972173357</t>
  </si>
  <si>
    <t>Đường tỉnh 744, Xã Phú An, Bến Cát, Bình Dương Province, Vietnam</t>
  </si>
  <si>
    <t>001J3000002JG2PIAW</t>
  </si>
  <si>
    <t>DTM-05982</t>
  </si>
  <si>
    <t>Anh Tá - Lvl - Nb</t>
  </si>
  <si>
    <t>0932711671</t>
  </si>
  <si>
    <t>001J3000002JG04IAG</t>
  </si>
  <si>
    <t>DTM-05981</t>
  </si>
  <si>
    <t>Anh Trong Bạc Liêu</t>
  </si>
  <si>
    <t>0886457673</t>
  </si>
  <si>
    <t>Anh Trong</t>
  </si>
  <si>
    <t>Xã Long Điền Tây</t>
  </si>
  <si>
    <t>Xã Gành Hào</t>
  </si>
  <si>
    <t>001J3000002JFrtIAG</t>
  </si>
  <si>
    <t>DTM-05980</t>
  </si>
  <si>
    <t>0961155007</t>
  </si>
  <si>
    <t>Đường tỉnh 744, An Tây, Phường An Tây, Bến Cát, Bình Dương Province, Vietnam</t>
  </si>
  <si>
    <t>001J3000002JFeLIAW</t>
  </si>
  <si>
    <t>DTM-05979</t>
  </si>
  <si>
    <t>Vụa Anh Sanh</t>
  </si>
  <si>
    <t>0905218710</t>
  </si>
  <si>
    <t>Anh sanh</t>
  </si>
  <si>
    <t>Phong Phú, Tuy An District, Phú Yên Province, Vietnam</t>
  </si>
  <si>
    <t>001J3000002JFdNIAW</t>
  </si>
  <si>
    <t>DTM-05978</t>
  </si>
  <si>
    <t>0967508173</t>
  </si>
  <si>
    <t>Đường huyện 608, Phường An Điền, Bến Cát, Bình Dương Province, Vietnam</t>
  </si>
  <si>
    <t>DTM-05977</t>
  </si>
  <si>
    <t>Tư Long Gành Hào</t>
  </si>
  <si>
    <t>0899675425</t>
  </si>
  <si>
    <t>Thị trấn Gành Hào</t>
  </si>
  <si>
    <t>Phan Ngọc Hiển, Gành Hào, Đông Hải District, Bạc Liêu Province, Vietnam</t>
  </si>
  <si>
    <t>001J3000002JFO7IAO</t>
  </si>
  <si>
    <t>DTM-05975</t>
  </si>
  <si>
    <t>Anh Út Gành Hào</t>
  </si>
  <si>
    <t>0944018335</t>
  </si>
  <si>
    <t>001J3000002JFGqIAO</t>
  </si>
  <si>
    <t>DTM-05974</t>
  </si>
  <si>
    <t>0358761123</t>
  </si>
  <si>
    <t>Nguyễn Văn Linh, Phu Lam, Tuy Hòa, Phú Yên Province, Vietnam</t>
  </si>
  <si>
    <t>001J3000002JErvIAG</t>
  </si>
  <si>
    <t>DTM-05973</t>
  </si>
  <si>
    <t>Anh Cường Đông Hải Bl</t>
  </si>
  <si>
    <t>0918570981</t>
  </si>
  <si>
    <t>Xã Định Thành</t>
  </si>
  <si>
    <t>ĐT. 982, Xã Định Thành, Đông Hải District, Bạc Liêu Province, Vietnam</t>
  </si>
  <si>
    <t>001J3000002JEXZIA4</t>
  </si>
  <si>
    <t>DTM-05972</t>
  </si>
  <si>
    <t>Lái Anh Bảo</t>
  </si>
  <si>
    <t>0935215886</t>
  </si>
  <si>
    <t>Huyện Vạn Ninh</t>
  </si>
  <si>
    <t>Quốc lộ 1, Van Gia Town, Vạn Ninh District, Khánh Hòa Province, 57000, Vietnam</t>
  </si>
  <si>
    <t>Xã Đại Lãnh</t>
  </si>
  <si>
    <t>001J3000002JESDIA4</t>
  </si>
  <si>
    <t>DTM-05968</t>
  </si>
  <si>
    <t>Chị Cúc - Dtv</t>
  </si>
  <si>
    <t>0938706555</t>
  </si>
  <si>
    <t>001J3000002JDnBIAW</t>
  </si>
  <si>
    <t>DTM-05967</t>
  </si>
  <si>
    <t>Anh Tuyến - Phl - Nb</t>
  </si>
  <si>
    <t>0776437705</t>
  </si>
  <si>
    <t>001J3000002JDm3IAG</t>
  </si>
  <si>
    <t>DTM-05966</t>
  </si>
  <si>
    <t>Vưa Chị Tám</t>
  </si>
  <si>
    <t>0905538568</t>
  </si>
  <si>
    <t>Bánh Bèo, Thanh Niên, Phường Quang Trung, Quy Nhơn, Bình Định Province, 55111, Vietnam</t>
  </si>
  <si>
    <t>001J3000002JDlFIAW</t>
  </si>
  <si>
    <t>DTM-05965</t>
  </si>
  <si>
    <t>Anh Quang Nhà Bè</t>
  </si>
  <si>
    <t>0903154532</t>
  </si>
  <si>
    <t>Cầu Phước Long, Phạm Hữu Lầu, Phuoc Kien Commune, Nhà Bè District, Ho Chi Minh City, 72915, Vietnam</t>
  </si>
  <si>
    <t>001J3000002JDafIAG</t>
  </si>
  <si>
    <t>DTM-05964</t>
  </si>
  <si>
    <t>Chị Dung - Lvl - Nb</t>
  </si>
  <si>
    <t>0981379078</t>
  </si>
  <si>
    <t>Bệnh viện Huyện Nhà Bè, Le Van Luong, Phuoc Kien Commune, Nhà Bè District, Ho Chi Minh City, 72915, Vietnam</t>
  </si>
  <si>
    <t>001J3000002JDaeIAG</t>
  </si>
  <si>
    <t>DTM-05963</t>
  </si>
  <si>
    <t>Anh Dũng - Ttl - Nb</t>
  </si>
  <si>
    <t>0969510326</t>
  </si>
  <si>
    <t>Đường Trần Thị Liền, Làng Đại Học khu B, Phuoc Kien Commune, Nhà Bè District, Ho Chi Minh City, 72915, Vietnam</t>
  </si>
  <si>
    <t>001J3000002JDX1IAO</t>
  </si>
  <si>
    <t>DTM-05962</t>
  </si>
  <si>
    <t>Chị Thi - Lvl - Nb</t>
  </si>
  <si>
    <t>0906993583</t>
  </si>
  <si>
    <t>Le Van Luong, Phuoc Kien Commune, Nhà Bè District, Ho Chi Minh City, 72915, Vietnam</t>
  </si>
  <si>
    <t>001J3000002JB0hIAG</t>
  </si>
  <si>
    <t>DTM-05961</t>
  </si>
  <si>
    <t>Anh Phúc Thủ Đức</t>
  </si>
  <si>
    <t>0354112573</t>
  </si>
  <si>
    <t>Cầu Võ Khế, Đường Nguyễn Duy Trinh, Truong Thanh Ward, Thủ Đức, Ho Chi Minh City, 71350, Vietnam</t>
  </si>
  <si>
    <t>001J3000002JAyTIAW</t>
  </si>
  <si>
    <t>DTM-05960</t>
  </si>
  <si>
    <t>Anh Chung Thủ Đức</t>
  </si>
  <si>
    <t>0985110924</t>
  </si>
  <si>
    <t>Đường số 9, Đường Nguyễn Xiển, Truong Thanh Ward, Thủ Đức, Ho Chi Minh City, 71350, Vietnam</t>
  </si>
  <si>
    <t>001J3000002JAjuIAG</t>
  </si>
  <si>
    <t>DTM-05957</t>
  </si>
  <si>
    <t>0915307359</t>
  </si>
  <si>
    <t>Lê Văn Tám, Phường 8, Xã Lương Hòa, Châu Thành District, Trà Vinh Province, Vietnam</t>
  </si>
  <si>
    <t>DTM-05956</t>
  </si>
  <si>
    <t>Nguyên Ngà (Đất Đỏ) Pet Tuyển Xô</t>
  </si>
  <si>
    <t>0909734331</t>
  </si>
  <si>
    <t>Thị trấn Đất Đỏ</t>
  </si>
  <si>
    <t>Xã Hồ Tràm, Thành phố Hồ Chí Minh, 78500, Việt Nam</t>
  </si>
  <si>
    <t>Xã Đất Đỏ</t>
  </si>
  <si>
    <t>001J3000002JAFKIA4</t>
  </si>
  <si>
    <t>DTM-05955</t>
  </si>
  <si>
    <t>0975487054</t>
  </si>
  <si>
    <t>Huyện Krông Pắc</t>
  </si>
  <si>
    <t>Thị trấn Phước An</t>
  </si>
  <si>
    <t>National Route 26, Phước An, Krông Pắc District, Đắk Lắk Province, Vietnam</t>
  </si>
  <si>
    <t>Xã Krông Pắc</t>
  </si>
  <si>
    <t>001J3000002JAEHIA4</t>
  </si>
  <si>
    <t>DTM-05954</t>
  </si>
  <si>
    <t>Chú Dủ</t>
  </si>
  <si>
    <t>0394548189</t>
  </si>
  <si>
    <t>001J3000002JA5FIAW</t>
  </si>
  <si>
    <t>DTM-05953</t>
  </si>
  <si>
    <t>0702777128</t>
  </si>
  <si>
    <t>Hẻm 118 Bàu Cát, Ward 12, Tan Binh District, Ho Chi Minh City, 72110, Vietnam</t>
  </si>
  <si>
    <t>001J3000002JA2LIAW</t>
  </si>
  <si>
    <t>DTM-05952</t>
  </si>
  <si>
    <t>0335953664</t>
  </si>
  <si>
    <t>001J3000002J9zCIAS</t>
  </si>
  <si>
    <t>DTM-05951</t>
  </si>
  <si>
    <t>0938976926</t>
  </si>
  <si>
    <t>162, Duong Khuong Viet, Phu Trung Ward, Tan Phu District, Ho Chi Minh City, 72012, Vietnam</t>
  </si>
  <si>
    <t>001J3000002J9QuIAK</t>
  </si>
  <si>
    <t>DTM-05950</t>
  </si>
  <si>
    <t>Chú Long</t>
  </si>
  <si>
    <t>0345441450</t>
  </si>
  <si>
    <t>Hẻm 86 Ông Ích Khiêm, Ward 14, District 11, Ho Chi Minh City, 72000, Vietnam</t>
  </si>
  <si>
    <t>001J3000002J9rqIAC</t>
  </si>
  <si>
    <t>DTM-05949</t>
  </si>
  <si>
    <t>0904097340</t>
  </si>
  <si>
    <t>Hẻm 127 Lê Thị Bạch Cát, Ward 11, District 11, Ho Chi Minh City, 72000, Vietnam</t>
  </si>
  <si>
    <t>001J3000002J9ZNIA0</t>
  </si>
  <si>
    <t>DTM-05948</t>
  </si>
  <si>
    <t>Vựa Anh Hoài - Xuyên Mộc</t>
  </si>
  <si>
    <t>086 8325725</t>
  </si>
  <si>
    <t>Ngọc Hân, Đường tỉnh 998, Ấp 6, Phuoc Tan Commune, Xuyên Mộc District, Bà Rịa - Vũng Tàu Province, Vietnam</t>
  </si>
  <si>
    <t>001J3000002J9H3IAK</t>
  </si>
  <si>
    <t>DTM-05945</t>
  </si>
  <si>
    <t>Cô Linh</t>
  </si>
  <si>
    <t>0794321868</t>
  </si>
  <si>
    <t>220, Đội Cung, Ward 9, District 11, Ho Chi Minh City, 72000, Vietnam</t>
  </si>
  <si>
    <t>Phường Bình Thới</t>
  </si>
  <si>
    <t>001J3000002J9QtIAK</t>
  </si>
  <si>
    <t>DTM-05942</t>
  </si>
  <si>
    <t>0762436682</t>
  </si>
  <si>
    <t>Nhà Thiếu nhi Quận 11 (cũ), 284, Đường Lãnh Binh Thăng, Ward 13, District 11, Ho Chi Minh City, 72000, Vietnam</t>
  </si>
  <si>
    <t>001J3000002J9LFIA0</t>
  </si>
  <si>
    <t>DTM-05939</t>
  </si>
  <si>
    <t>Vựa Anh Huệ - Châu Đức</t>
  </si>
  <si>
    <t>0974964604</t>
  </si>
  <si>
    <t>Phước Hoà - Đá Bạc - Bông Trang, Thôn 1, Suoi Rao Commune, Chau Duc District, Bà Rịa - Vũng Tàu Province, Vietnam</t>
  </si>
  <si>
    <t>001J3000002J9IpIAK</t>
  </si>
  <si>
    <t>DTM-05937</t>
  </si>
  <si>
    <t>Vựa Anh Đồng - Châu Đức</t>
  </si>
  <si>
    <t>0988111854</t>
  </si>
  <si>
    <t>001J3000002J8ozIAC</t>
  </si>
  <si>
    <t>DTM-05936</t>
  </si>
  <si>
    <t>Nguyễn Huân</t>
  </si>
  <si>
    <t>0902412948</t>
  </si>
  <si>
    <t>Huân</t>
  </si>
  <si>
    <t>Nguyễn Văn Thành, Phường Hòa Lợi, Tân Bình, Bắc Tân Uyên District, Bình Dương Province, 75900, Vietnam</t>
  </si>
  <si>
    <t>001J3000002J9H2IAK</t>
  </si>
  <si>
    <t>DTM-05934</t>
  </si>
  <si>
    <t>0936718827</t>
  </si>
  <si>
    <t>Hẻm 218 Phú Thọ Hòa, Phu Tho Hoa Ward, Tan Phu District, Ho Chi Minh City, 72012, Vietnam</t>
  </si>
  <si>
    <t>001J3000002J9ESIA0</t>
  </si>
  <si>
    <t>DTM-05932</t>
  </si>
  <si>
    <t>Vựa Chị Hồng - Châu Đức</t>
  </si>
  <si>
    <t>0972567516</t>
  </si>
  <si>
    <t>DTM-05929</t>
  </si>
  <si>
    <t>0855024999</t>
  </si>
  <si>
    <t>Mr Phong</t>
  </si>
  <si>
    <t>NE4, Chánh Phú Hòa, Phường Chánh Phú Hòa, Bến Cát, Bình Dương Province, 75409, Vietnam</t>
  </si>
  <si>
    <t>001J3000002J8htIAC</t>
  </si>
  <si>
    <t>DTM-05927</t>
  </si>
  <si>
    <t>Cô Bé - Bl - Bt</t>
  </si>
  <si>
    <t>0909887286</t>
  </si>
  <si>
    <t>Cô Bé</t>
  </si>
  <si>
    <t>Binh Long Road, Phu Tho Hoa Ward, Tan Phu District, Ho Chi Minh City, 72011, Vietnam</t>
  </si>
  <si>
    <t>001J3000002J8mTIAS</t>
  </si>
  <si>
    <t>DTM-05926</t>
  </si>
  <si>
    <t>Anh Chương - Châu Đức Lái Pet Xá Tròn</t>
  </si>
  <si>
    <t>0353637282</t>
  </si>
  <si>
    <t>Ngo Quyen High School, Quốc lộ 56, Lan Anh 7, Quảng Thành 2, Da Bac Commune, Chau Duc District, Bà Rịa - Vũng Tàu Province, Vietnam</t>
  </si>
  <si>
    <t>001J3000002J8hsIAC</t>
  </si>
  <si>
    <t>DTM-05925</t>
  </si>
  <si>
    <t>Anh Tuấn - Lk45</t>
  </si>
  <si>
    <t>0707390909</t>
  </si>
  <si>
    <t>Liên khu 4-5, Binh Hung Hoa B Ward, Binh Tan District, Ho Chi Minh City, 71914, Vietnam</t>
  </si>
  <si>
    <t>001J3000002J8Z3IAK</t>
  </si>
  <si>
    <t>DTM-05924</t>
  </si>
  <si>
    <t>0989163991</t>
  </si>
  <si>
    <t>001J3000002J8TjIAK</t>
  </si>
  <si>
    <t>DTM-05923</t>
  </si>
  <si>
    <t>0389000889</t>
  </si>
  <si>
    <t>001J3000002J8MTIA0</t>
  </si>
  <si>
    <t>DTM-05922</t>
  </si>
  <si>
    <t>0977577060</t>
  </si>
  <si>
    <t>Phường Tân Định, Bến Cát, Bình Dương Province, 75900, Vietnam</t>
  </si>
  <si>
    <t>DTM-05920</t>
  </si>
  <si>
    <t>0917477758</t>
  </si>
  <si>
    <t>Anh Huynh</t>
  </si>
  <si>
    <t>Xã Mong Thọ B</t>
  </si>
  <si>
    <t>Nhà thờ Giáo xứ Mong Thọ, Quốc lộ 80, Phước Lợi, Xã Mong Thọ B, Châu Thành District, Kiên Giang Province, Vietnam</t>
  </si>
  <si>
    <t>001J3000002J5oxIAC</t>
  </si>
  <si>
    <t>DTM-05919</t>
  </si>
  <si>
    <t>Anh Triệu - Bl</t>
  </si>
  <si>
    <t>0909179138</t>
  </si>
  <si>
    <t>Anh Triệu</t>
  </si>
  <si>
    <t>Đường CN1, Son Ky Ward, Tan Phu District, Ho Chi Minh City, 71914, Vietnam</t>
  </si>
  <si>
    <t>001J3000002J5owIAC</t>
  </si>
  <si>
    <t>DTM-05918</t>
  </si>
  <si>
    <t>Cô Ngọc - Bl - Bt</t>
  </si>
  <si>
    <t>0933460234</t>
  </si>
  <si>
    <t>Cô Ngọc</t>
  </si>
  <si>
    <t>Đường Số 8, Binh Hung Hoa A Ward, Binh Tan District, Ho Chi Minh City, 72011, Vietnam</t>
  </si>
  <si>
    <t>001J3000002J5PFIA0</t>
  </si>
  <si>
    <t>DTM-05914</t>
  </si>
  <si>
    <t>0974676558</t>
  </si>
  <si>
    <t>001J3000002J5SmIAK</t>
  </si>
  <si>
    <t>DTM-05913</t>
  </si>
  <si>
    <t>Chị Tuyết - Nvl</t>
  </si>
  <si>
    <t>0796890194</t>
  </si>
  <si>
    <t>Xã Bình Hưng, Bình Chánh District, Ho Chi Minh City, 72400, Vietnam</t>
  </si>
  <si>
    <t>DTM-05911</t>
  </si>
  <si>
    <t>0977258525</t>
  </si>
  <si>
    <t>Xã Tân Hưng</t>
  </si>
  <si>
    <t>Quốc lộ 30, Xã Thanh Hưng, Tỉnh Đồng Tháp, Việt Nam</t>
  </si>
  <si>
    <t>Xã Thanh Hưng</t>
  </si>
  <si>
    <t>001J3000002J3BbIAK</t>
  </si>
  <si>
    <t>DTM-05909</t>
  </si>
  <si>
    <t>Chị Thanh Thảo Quận 8</t>
  </si>
  <si>
    <t>0908115783</t>
  </si>
  <si>
    <t>231/101, Dương Bá Trạc, Ward 1, District 8, Ho Chi Minh City, 72800, Vietnam</t>
  </si>
  <si>
    <t>001J3000002J30EIAS</t>
  </si>
  <si>
    <t>DTM-05908</t>
  </si>
  <si>
    <t>Chị Mai Quận 8</t>
  </si>
  <si>
    <t>0904247241</t>
  </si>
  <si>
    <t>001J3000002J2viIAC</t>
  </si>
  <si>
    <t>DTM-05907</t>
  </si>
  <si>
    <t>Anh Hải Quận 8</t>
  </si>
  <si>
    <t>0397936399</t>
  </si>
  <si>
    <t>Chùa An Phú, Đường Phạm Hùng, Ward 9, District 8, Ho Chi Minh City, 73009, Vietnam</t>
  </si>
  <si>
    <t>001J3000002J2qVIAS</t>
  </si>
  <si>
    <t>DTM-05906</t>
  </si>
  <si>
    <t>Anh Đỏ Quận 8</t>
  </si>
  <si>
    <t>0909699602</t>
  </si>
  <si>
    <t>Anh Đỏ</t>
  </si>
  <si>
    <t>734, Nguyễn Duy, Ward 12, District 8, Ho Chi Minh City, 73009, Vietnam</t>
  </si>
  <si>
    <t>001J3000002J2m4IAC</t>
  </si>
  <si>
    <t>DTM-05905</t>
  </si>
  <si>
    <t>Chị Phượng Quận 8</t>
  </si>
  <si>
    <t>0901275833</t>
  </si>
  <si>
    <t>Bến Bình Đông, Phường 15, District 8, Ho Chi Minh City, 72900, Vietnam</t>
  </si>
  <si>
    <t>001J3000002ItsjIAC</t>
  </si>
  <si>
    <t>DTM-05875</t>
  </si>
  <si>
    <t>Vựa Tài Chi</t>
  </si>
  <si>
    <t>0395738560</t>
  </si>
  <si>
    <t>Anh tài</t>
  </si>
  <si>
    <t>Xã Diên Khánh</t>
  </si>
  <si>
    <t>001J3000002ItjcIAC</t>
  </si>
  <si>
    <t>DTM-05874</t>
  </si>
  <si>
    <t>Vựa Chú Tấn</t>
  </si>
  <si>
    <t>0358529473</t>
  </si>
  <si>
    <t>Chú tấn</t>
  </si>
  <si>
    <t>001J3000002ItmAIAS</t>
  </si>
  <si>
    <t>DTM-05873</t>
  </si>
  <si>
    <t>Phát Sóc Trăng</t>
  </si>
  <si>
    <t>0909206570</t>
  </si>
  <si>
    <t>001J3000002ItYjIAK</t>
  </si>
  <si>
    <t>DTM-05872</t>
  </si>
  <si>
    <t>0383859358</t>
  </si>
  <si>
    <t>Quốc lộ 1, Xã Thạnh Quới, Mỹ Xuyên District, Sóc Trăng Province, Vietnam</t>
  </si>
  <si>
    <t>001J3000002ItG0IAK</t>
  </si>
  <si>
    <t>DTM-05871</t>
  </si>
  <si>
    <t>0326611797</t>
  </si>
  <si>
    <t>07/02/2026</t>
  </si>
  <si>
    <t>DTM-05870</t>
  </si>
  <si>
    <t>0909305223</t>
  </si>
  <si>
    <t>Đường Nguyễn Hữu Huân, Thị trấn Chợ Gạo, Chợ Gạo District, Tiền Giang Province, Vietnam</t>
  </si>
  <si>
    <t>DTM-05869</t>
  </si>
  <si>
    <t>0972315454</t>
  </si>
  <si>
    <t>Huyện Cù Lao Dung</t>
  </si>
  <si>
    <t>Xã An Thạnh 2</t>
  </si>
  <si>
    <t>ĐT. 933B, Xã An Thạnh 2, Cù Lao Dung District, Sóc Trăng Province, Vietnam</t>
  </si>
  <si>
    <t>Xã Cù Lao Dung</t>
  </si>
  <si>
    <t>DTM-05868</t>
  </si>
  <si>
    <t>0919168252</t>
  </si>
  <si>
    <t>A Vũ</t>
  </si>
  <si>
    <t>001J3000002IsgSIAS</t>
  </si>
  <si>
    <t>DTM-05867</t>
  </si>
  <si>
    <t>Ncc Anh Hùng</t>
  </si>
  <si>
    <t>0903549949</t>
  </si>
  <si>
    <t>Phường Bùi Thị Xuân</t>
  </si>
  <si>
    <t>Bùi Thị Xuân, Phường Bùi Thị Xuân, Quy Nhơn, Bình Định Province, Vietnam</t>
  </si>
  <si>
    <t>001J3000002IsdgIAC</t>
  </si>
  <si>
    <t>DTM-05866</t>
  </si>
  <si>
    <t>Quách Tùng</t>
  </si>
  <si>
    <t>0917161899</t>
  </si>
  <si>
    <t>Huyện Long Phú</t>
  </si>
  <si>
    <t>ĐT. 933, Xã Tân Hưng, Long Phú District, Sóc Trăng Province, Vietnam</t>
  </si>
  <si>
    <t>Phường Thới Long</t>
  </si>
  <si>
    <t>001J3000002IpKpIAK</t>
  </si>
  <si>
    <t>DTM-05863</t>
  </si>
  <si>
    <t>Cô Minh</t>
  </si>
  <si>
    <t>0785942955</t>
  </si>
  <si>
    <t>001J3000002IouxIAC</t>
  </si>
  <si>
    <t>DTM-05862</t>
  </si>
  <si>
    <t>Vựa Cô Phép</t>
  </si>
  <si>
    <t>0962158853</t>
  </si>
  <si>
    <t>Cô phép</t>
  </si>
  <si>
    <t>Thị xã Đông Hòa</t>
  </si>
  <si>
    <t>Quốc lộ 1, Đông Hòa, Phú Yên Province, Vietnam</t>
  </si>
  <si>
    <t>Xã Hòa Xuân</t>
  </si>
  <si>
    <t>001J3000002Ioq8IAC</t>
  </si>
  <si>
    <t>DTM-05861</t>
  </si>
  <si>
    <t>Vựa Chị Nhạn</t>
  </si>
  <si>
    <t>0399048497</t>
  </si>
  <si>
    <t>Chị nhạn</t>
  </si>
  <si>
    <t>001J3000002IooMIAS</t>
  </si>
  <si>
    <t>DTM-05860</t>
  </si>
  <si>
    <t>Vựa Chị Quý</t>
  </si>
  <si>
    <t>0964437001</t>
  </si>
  <si>
    <t>Chị quý</t>
  </si>
  <si>
    <t>001J3000002IomkIAC</t>
  </si>
  <si>
    <t>DTM-05859</t>
  </si>
  <si>
    <t>0346215604</t>
  </si>
  <si>
    <t>Chị hạnh</t>
  </si>
  <si>
    <t>001J3000002Ine3IAC</t>
  </si>
  <si>
    <t>DTM-05858</t>
  </si>
  <si>
    <t>0987342767</t>
  </si>
  <si>
    <t>Phường Hoà Vinh</t>
  </si>
  <si>
    <t>Đông Hòa, Phú Yên Province, Vietnam</t>
  </si>
  <si>
    <t>Phường Đông Hòa</t>
  </si>
  <si>
    <t>001J3000002InWqIAK</t>
  </si>
  <si>
    <t>DTM-05857</t>
  </si>
  <si>
    <t>Lái Chú Phúc</t>
  </si>
  <si>
    <t>0972490016</t>
  </si>
  <si>
    <t>Chú phúc</t>
  </si>
  <si>
    <t>001J3000002InWRIA0</t>
  </si>
  <si>
    <t>DTM-05856</t>
  </si>
  <si>
    <t>Cty Khải Hoàng</t>
  </si>
  <si>
    <t>0396912170</t>
  </si>
  <si>
    <t>Long Thanh My Ward, Thủ Đức, Ho Chi Minh City, 71350, Vietnam</t>
  </si>
  <si>
    <t>001J3000002InSnIAK</t>
  </si>
  <si>
    <t>DTM-05855</t>
  </si>
  <si>
    <t>Vựa Anh Toản</t>
  </si>
  <si>
    <t>0947682109</t>
  </si>
  <si>
    <t>Anh toản</t>
  </si>
  <si>
    <t>Xã Hòa Tân Đông</t>
  </si>
  <si>
    <t>001J3000002InRzIAK</t>
  </si>
  <si>
    <t>DTM-05854</t>
  </si>
  <si>
    <t>Chị Trang Hậu Giang</t>
  </si>
  <si>
    <t>0939026989</t>
  </si>
  <si>
    <t>Xã Hiệp Hưng</t>
  </si>
  <si>
    <t>Xã Hiệp Hưng, Phụng Hiệp District, Hậu Giang Province, Vietnam</t>
  </si>
  <si>
    <t>001J3000002InQwIAK</t>
  </si>
  <si>
    <t>DTM-05853</t>
  </si>
  <si>
    <t>Lái Anh Sáu</t>
  </si>
  <si>
    <t>0975066591</t>
  </si>
  <si>
    <t>Thị xã Hoài Nhơn</t>
  </si>
  <si>
    <t>Đường Nguyễn Văn Linh, Diễn Khánh, Hoài Nhơn, Bình Định Province, Vietnam</t>
  </si>
  <si>
    <t>Phường Bồng Sơn</t>
  </si>
  <si>
    <t>DTM-05852</t>
  </si>
  <si>
    <t>0358328340</t>
  </si>
  <si>
    <t>Lương Hòa Lạc, Xã Lương Hòa Lạc, Chợ Gạo District, Tiền Giang Province, Vietnam</t>
  </si>
  <si>
    <t>001J3000002InPjIAK</t>
  </si>
  <si>
    <t>DTM-05851</t>
  </si>
  <si>
    <t>Vựa Cô Thu - Cẩm Mỹ</t>
  </si>
  <si>
    <t>0982126681</t>
  </si>
  <si>
    <t>Xuân Định,Xuân Bảo</t>
  </si>
  <si>
    <t>001J3000002InFUIA0</t>
  </si>
  <si>
    <t>DTM-05850</t>
  </si>
  <si>
    <t>Vưa Em Lài</t>
  </si>
  <si>
    <t>0339693358</t>
  </si>
  <si>
    <t>Em Lài</t>
  </si>
  <si>
    <t>Đường tỉnh 638, Mỹ Đức, Hoài Ân District, Bình Định Province, Vietnam</t>
  </si>
  <si>
    <t>Xã Hoài Ân</t>
  </si>
  <si>
    <t>001J3000002In4MIAS</t>
  </si>
  <si>
    <t>DTM-05849</t>
  </si>
  <si>
    <t>Vưa Chị Lành</t>
  </si>
  <si>
    <t>0387722812</t>
  </si>
  <si>
    <t>629, Hội Trung, Hoài Ân District, Bình Định Province, Vietnam</t>
  </si>
  <si>
    <t>001J3000002In0PIAS</t>
  </si>
  <si>
    <t>DTM-05848</t>
  </si>
  <si>
    <t>0946934663</t>
  </si>
  <si>
    <t>001J3000002ImtKIAS</t>
  </si>
  <si>
    <t>DTM-05847</t>
  </si>
  <si>
    <t>0352430134</t>
  </si>
  <si>
    <t>Chị kim</t>
  </si>
  <si>
    <t>Tuy Hòa, Phú Hòa District, Phú Yên Province, Vietnam</t>
  </si>
  <si>
    <t>001J3000002ImtdIAC</t>
  </si>
  <si>
    <t>DTM-05846</t>
  </si>
  <si>
    <t>Lái Anh Phụng</t>
  </si>
  <si>
    <t>0987209712</t>
  </si>
  <si>
    <t>001J3000002ImtJIAS</t>
  </si>
  <si>
    <t>DTM-05845</t>
  </si>
  <si>
    <t>0937213200</t>
  </si>
  <si>
    <t>Anh dũng</t>
  </si>
  <si>
    <t>Đường huyện 21, Tuy Hòa, Phú Hòa District, Phú Yên Province, Vietnam</t>
  </si>
  <si>
    <t>001J3000002ImndIAC</t>
  </si>
  <si>
    <t>DTM-05843</t>
  </si>
  <si>
    <t>Vưa Cô Tám</t>
  </si>
  <si>
    <t>0986149376</t>
  </si>
  <si>
    <t>Huyện An Lão</t>
  </si>
  <si>
    <t>Trường THPT An Lão, 629, Hung Long, An Lão District, Bình Định Province, Vietnam</t>
  </si>
  <si>
    <t>Xã An Hưng</t>
  </si>
  <si>
    <t>001J3000002Imj2IAC</t>
  </si>
  <si>
    <t>DTM-05842</t>
  </si>
  <si>
    <t>Vưa Chị Hąnh</t>
  </si>
  <si>
    <t>0338020774</t>
  </si>
  <si>
    <t>Chị Hąnh</t>
  </si>
  <si>
    <t>629, Hung Long, An Lão District, Bình Định Province, Vietnam</t>
  </si>
  <si>
    <t>DTM-05841</t>
  </si>
  <si>
    <t>Ncc Anh Mỹ</t>
  </si>
  <si>
    <t>0962764179</t>
  </si>
  <si>
    <t>Thanh Xuân, Hoài Nhơn, Bình Định Province, Vietnam</t>
  </si>
  <si>
    <t>001J3000002IjdxIAC</t>
  </si>
  <si>
    <t>DTM-05840</t>
  </si>
  <si>
    <t>Vựa Chú Xuân</t>
  </si>
  <si>
    <t>0921764416</t>
  </si>
  <si>
    <t>Chú xuân</t>
  </si>
  <si>
    <t>National Route 29, Tây Hòa District, Phú Yên Province, Vietnam</t>
  </si>
  <si>
    <t>001J3000002IjpCIAS</t>
  </si>
  <si>
    <t>DTM-05839</t>
  </si>
  <si>
    <t>0963272712</t>
  </si>
  <si>
    <t>Anh minh</t>
  </si>
  <si>
    <t>National Route 29, Lạc Điền, Tây Hòa District, Phú Yên Province, Vietnam</t>
  </si>
  <si>
    <t>001J3000002IjdwIAC</t>
  </si>
  <si>
    <t>DTM-05838</t>
  </si>
  <si>
    <t>0968321563</t>
  </si>
  <si>
    <t>Chị duyên</t>
  </si>
  <si>
    <t>National Route 29, Tân Lập, Sông Hinh District, Phú Yên Province, Vietnam</t>
  </si>
  <si>
    <t>001J3000002IjblIAC</t>
  </si>
  <si>
    <t>DTM-05837</t>
  </si>
  <si>
    <t>0974134145</t>
  </si>
  <si>
    <t>Đường Quang Trung, Bồng Sơn, Giáo Hội, Hoài Nhơn, Bình Định Province, Vietnam</t>
  </si>
  <si>
    <t>001J3000002IjYVIA0</t>
  </si>
  <si>
    <t>DTM-05836</t>
  </si>
  <si>
    <t>0352543009</t>
  </si>
  <si>
    <t>Chị thơ</t>
  </si>
  <si>
    <t>Hai Riêng, Sông Hinh District, Phú Yên Province, Vietnam</t>
  </si>
  <si>
    <t>001J3000002IjUtIAK</t>
  </si>
  <si>
    <t>DTM-05835</t>
  </si>
  <si>
    <t>Vựa Chị Trúc</t>
  </si>
  <si>
    <t>0985258196</t>
  </si>
  <si>
    <t>Đường Quang Trung, Khu 2, Bồng Sơn, Hoài Nhơn, Bình Định Province, Vietnam</t>
  </si>
  <si>
    <t>001J3000002IhLGIA0</t>
  </si>
  <si>
    <t>DTM-05832</t>
  </si>
  <si>
    <t>0396657011</t>
  </si>
  <si>
    <t>Chi Yên</t>
  </si>
  <si>
    <t>Đường Trần Hưng Đạo, Khu 6, Bồng Sơn, Hoài Nhơn, Bình Định Province, Vietnam</t>
  </si>
  <si>
    <t>001J3000002IhDsIAK</t>
  </si>
  <si>
    <t>DTM-05831</t>
  </si>
  <si>
    <t>0987437164</t>
  </si>
  <si>
    <t>Đường Nguyễn Văn Linh, Khu 5, Bồng Sơn, Hoài Nhơn, Bình Định Province, Vietnam</t>
  </si>
  <si>
    <t>001J3000002IhAtIAK</t>
  </si>
  <si>
    <t>DTM-05830</t>
  </si>
  <si>
    <t>Vũ Thị Hương</t>
  </si>
  <si>
    <t>0973300214</t>
  </si>
  <si>
    <t>Ama Jhao, Phường Tân Lập, Buôn Ma Thuột, 63107, Vietnam</t>
  </si>
  <si>
    <t>001J3000002Ih4mIAC</t>
  </si>
  <si>
    <t>DTM-05829</t>
  </si>
  <si>
    <t>Vựa Anh Lý</t>
  </si>
  <si>
    <t>0987436500</t>
  </si>
  <si>
    <t>Anh lý</t>
  </si>
  <si>
    <t>Huyện Sơn Hòa</t>
  </si>
  <si>
    <t>National Route 25, Ngân Điền, Sơn Hòa District, Phú Yên Province, Vietnam</t>
  </si>
  <si>
    <t>Xã Sơn Hòa</t>
  </si>
  <si>
    <t>001J3000002Ih3UIAS</t>
  </si>
  <si>
    <t>DTM-05828</t>
  </si>
  <si>
    <t>Vựa Anh Chiến</t>
  </si>
  <si>
    <t>0946242719</t>
  </si>
  <si>
    <t>Anh chiến</t>
  </si>
  <si>
    <t>001J3000002Ih3FIAS</t>
  </si>
  <si>
    <t>DTM-05827</t>
  </si>
  <si>
    <t>Vưa Anh Hiệp</t>
  </si>
  <si>
    <t>0919375745</t>
  </si>
  <si>
    <t>Diễn Khánh, Hoài Nhơn, Bình Định Province, Vietnam</t>
  </si>
  <si>
    <t>001J3000002Ih0kIAC</t>
  </si>
  <si>
    <t>DTM-05826</t>
  </si>
  <si>
    <t>Vựa Anh Bảy</t>
  </si>
  <si>
    <t>0917850012</t>
  </si>
  <si>
    <t>Anh bảy</t>
  </si>
  <si>
    <t>001J3000002IgwnIAC</t>
  </si>
  <si>
    <t>DTM-05825</t>
  </si>
  <si>
    <t>0974531220</t>
  </si>
  <si>
    <t>001J3000002IgvBIAS</t>
  </si>
  <si>
    <t>DTM-05824</t>
  </si>
  <si>
    <t>0938769711</t>
  </si>
  <si>
    <t>DTM-05823</t>
  </si>
  <si>
    <t>Ncc Chị Lên</t>
  </si>
  <si>
    <t>0976001634</t>
  </si>
  <si>
    <t>001J3000002IghiIAC</t>
  </si>
  <si>
    <t>DTM-05822</t>
  </si>
  <si>
    <t>Chị Linh - Txs - Q7</t>
  </si>
  <si>
    <t>0908648514</t>
  </si>
  <si>
    <t>Tran Xuan Soan, Tan Thuan Tay Ward, District 7, Ho Chi Minh City, 71800, Vietnam</t>
  </si>
  <si>
    <t>001J3000002Igh4IAC</t>
  </si>
  <si>
    <t>DTM-05821</t>
  </si>
  <si>
    <t>0340135776</t>
  </si>
  <si>
    <t>Huyện Phú Hoà</t>
  </si>
  <si>
    <t>Phú Hòa, Phú Hòa District, Phú Yên Province, Vietnam</t>
  </si>
  <si>
    <t>Xã Phú Hòa 1</t>
  </si>
  <si>
    <t>001J3000002IgdHIAS</t>
  </si>
  <si>
    <t>DTM-05820</t>
  </si>
  <si>
    <t>Anh Nguyên - Đ14 - Q7</t>
  </si>
  <si>
    <t>0909884113</t>
  </si>
  <si>
    <t>Phường Tân Quy</t>
  </si>
  <si>
    <t>162A, Duong so 14, Tan Quy Ward, District 7, Ho Chi Minh City, 72800, Vietnam</t>
  </si>
  <si>
    <t>DTM-05819</t>
  </si>
  <si>
    <t>0918253362</t>
  </si>
  <si>
    <t>Thị trấn Mỏ Cày</t>
  </si>
  <si>
    <t>Quốc lộ 60 Cũ, Mo Cay, Mỏ Cày Nam District, Bến Tre Province, Vietnam</t>
  </si>
  <si>
    <t>Xã Mỏ Cày</t>
  </si>
  <si>
    <t>DTM-05818</t>
  </si>
  <si>
    <t>0765000004</t>
  </si>
  <si>
    <t>Xã An Bình</t>
  </si>
  <si>
    <t>001J3000002IgVDIA0</t>
  </si>
  <si>
    <t>DTM-05817</t>
  </si>
  <si>
    <t>Lái Em Duyên</t>
  </si>
  <si>
    <t>0969032811</t>
  </si>
  <si>
    <t>Em Duyên</t>
  </si>
  <si>
    <t>Vĩnh Bình, Phù Mỹ District, Bình Định Province, Vietnam</t>
  </si>
  <si>
    <t>001J3000002IgKmIAK</t>
  </si>
  <si>
    <t>DTM-05816</t>
  </si>
  <si>
    <t>Vựa Chị Sương</t>
  </si>
  <si>
    <t>0935494094</t>
  </si>
  <si>
    <t>Đường Quang Trung, Diêm Tiêu, Phù Mỹ District, Bình Định Province, Vietnam</t>
  </si>
  <si>
    <t>001J3000002IaFlIAK</t>
  </si>
  <si>
    <t>DTM-05815</t>
  </si>
  <si>
    <t>0935187225</t>
  </si>
  <si>
    <t>Tản Đà, Tuy Hòa, Phú Yên Province, Vietnam</t>
  </si>
  <si>
    <t>001J3000002IZtUIAW</t>
  </si>
  <si>
    <t>DTM-05814</t>
  </si>
  <si>
    <t>Cô Phượng</t>
  </si>
  <si>
    <t>0772802066</t>
  </si>
  <si>
    <t>001J3000002IZrIIAW</t>
  </si>
  <si>
    <t>DTM-05813</t>
  </si>
  <si>
    <t>0856850493</t>
  </si>
  <si>
    <t>001J3000002IZb8IAG</t>
  </si>
  <si>
    <t>DTM-05812</t>
  </si>
  <si>
    <t>Vựa Chị Màu</t>
  </si>
  <si>
    <t>0985210900</t>
  </si>
  <si>
    <t>Chị Màu</t>
  </si>
  <si>
    <t>001J3000002IZaAIAW</t>
  </si>
  <si>
    <t>DTM-05811</t>
  </si>
  <si>
    <t>0354874113</t>
  </si>
  <si>
    <t>Thị trấn Buôn Trấp</t>
  </si>
  <si>
    <t>QT Minh Vân ( Lê Thị Minh Vân), Đường tỉnh 682, Buôn Trấp, Krông Ana District, Đắk Lắk Province, 61000, Vietnam</t>
  </si>
  <si>
    <t>001J3000002IZXfIAO</t>
  </si>
  <si>
    <t>DTM-05810</t>
  </si>
  <si>
    <t>0962773952</t>
  </si>
  <si>
    <t>Bệnh viện Quận 8, 82, Cao Lo, Ward 4, District 8, Ho Chi Minh City, 73009, Vietnam</t>
  </si>
  <si>
    <t>001J3000002IZUqIAO</t>
  </si>
  <si>
    <t>DTM-05809</t>
  </si>
  <si>
    <t>0931675423</t>
  </si>
  <si>
    <t>Chị khánh</t>
  </si>
  <si>
    <t>Đại lộ Nguyễn Tất Thành, Phú Vang, Tuy Hòa, Phú Yên Province, 56120, Vietnam</t>
  </si>
  <si>
    <t>001J3000002IZRyIAO</t>
  </si>
  <si>
    <t>DTM-05808</t>
  </si>
  <si>
    <t>0985059947</t>
  </si>
  <si>
    <t>Phường 26</t>
  </si>
  <si>
    <t>Ward 26, Binh Thanh District, Ho Chi Minh City, 72309, Vietnam</t>
  </si>
  <si>
    <t>Phường Bình Thạnh</t>
  </si>
  <si>
    <t>001J3000002IZPdIAO</t>
  </si>
  <si>
    <t>DTM-05807</t>
  </si>
  <si>
    <t>Chị Mến Bình Thạnh</t>
  </si>
  <si>
    <t>0908520968</t>
  </si>
  <si>
    <t>Giặt Sấy Tự Động Ngọc Ánh, 92, Chu Van An, Ward 26, Binh Thanh District, Ho Chi Minh City, 72309, Vietnam</t>
  </si>
  <si>
    <t>001J3000002IZLPIA4</t>
  </si>
  <si>
    <t>DTM-05806</t>
  </si>
  <si>
    <t>Vựa Cô Bảo</t>
  </si>
  <si>
    <t>0961732256</t>
  </si>
  <si>
    <t>Cô bảo</t>
  </si>
  <si>
    <t>Mỹ Thành, Phú Hòa District, Phú Yên Province, Vietnam</t>
  </si>
  <si>
    <t>001J3000002IZI0IAO</t>
  </si>
  <si>
    <t>DTM-05805</t>
  </si>
  <si>
    <t>0975611236</t>
  </si>
  <si>
    <t>Phường 28</t>
  </si>
  <si>
    <t>Hồ bơi Misha, Binh Quoi, Ward 28, Binh Thanh District, Ho Chi Minh City, 72309, Vietnam</t>
  </si>
  <si>
    <t>Phường Bình Quới</t>
  </si>
  <si>
    <t>001J3000002IZEhIAO</t>
  </si>
  <si>
    <t>DTM-05804</t>
  </si>
  <si>
    <t>0357124889</t>
  </si>
  <si>
    <t>Chị hiền</t>
  </si>
  <si>
    <t>National Route 25, Mỹ Thành, Phú Hòa District, Phú Yên Province, Vietnam</t>
  </si>
  <si>
    <t>001J3000002IZBSIA4</t>
  </si>
  <si>
    <t>DTM-05803</t>
  </si>
  <si>
    <t>Anh Thảo Gò Dầu</t>
  </si>
  <si>
    <t>0918072291</t>
  </si>
  <si>
    <t>DTM-05802</t>
  </si>
  <si>
    <t>Cty Cp Mtđt Phú Yên</t>
  </si>
  <si>
    <t>0902051582</t>
  </si>
  <si>
    <t>001J3000002IYPQIA4</t>
  </si>
  <si>
    <t>DTM-05800</t>
  </si>
  <si>
    <t>Anh Bi</t>
  </si>
  <si>
    <t>0913958761</t>
  </si>
  <si>
    <t>Khu du lịch Bình Quới, Binh Quoi, Ward 28, Binh Thanh District, Ho Chi Minh City, 72309, Vietnam</t>
  </si>
  <si>
    <t>DTM-05799</t>
  </si>
  <si>
    <t>0905793859</t>
  </si>
  <si>
    <t>Tuy Hòa, Phú Yên Province, Vietnam</t>
  </si>
  <si>
    <t>001J3000002IYCyIAO</t>
  </si>
  <si>
    <t>DTM-05798</t>
  </si>
  <si>
    <t>Cô Lợi</t>
  </si>
  <si>
    <t>0982531113</t>
  </si>
  <si>
    <t>Phường 25</t>
  </si>
  <si>
    <t>Cú Trên Cây Coffee, 262, Ung Van Khiem, Ward 25, Binh Thanh District, Ho Chi Minh City, 71107, Vietnam</t>
  </si>
  <si>
    <t>001J3000002IY9kIAG</t>
  </si>
  <si>
    <t>DTM-05797</t>
  </si>
  <si>
    <t>0961433719</t>
  </si>
  <si>
    <t>Ung Van Khiem, Ward 25, Binh Thanh District, Ho Chi Minh City, 71107, Vietnam</t>
  </si>
  <si>
    <t>001J3000002IY4AIAW</t>
  </si>
  <si>
    <t>DTM-05796</t>
  </si>
  <si>
    <t>0355615153</t>
  </si>
  <si>
    <t>Ministop, Hẻm 75 Đường Nguyễn Cửu Vân, Ward 17, Binh Thanh District, Ho Chi Minh City, 77000, Vietnam</t>
  </si>
  <si>
    <t>001J3000002IY1SIAW</t>
  </si>
  <si>
    <t>DTM-05795</t>
  </si>
  <si>
    <t>0905933906</t>
  </si>
  <si>
    <t>001J3000002IXgRIAW</t>
  </si>
  <si>
    <t>DTM-05794</t>
  </si>
  <si>
    <t>Anh Trung Quận 8</t>
  </si>
  <si>
    <t>0909549330</t>
  </si>
  <si>
    <t>Đường 3359 Phạm Thế Hiển, Phường 7, District 8, Ho Chi Minh City, 72900, Vietnam</t>
  </si>
  <si>
    <t>001J3000002IXbBIAW</t>
  </si>
  <si>
    <t>DTM-05793</t>
  </si>
  <si>
    <t>Anh Khang Quận 8</t>
  </si>
  <si>
    <t>0989414514</t>
  </si>
  <si>
    <t>Đường D9, Phường 7, District 8, Ho Chi Minh City, 72900, Vietnam</t>
  </si>
  <si>
    <t>001J3000002IXYMIA4</t>
  </si>
  <si>
    <t>DTM-05792</t>
  </si>
  <si>
    <t>Cô Luyến - Pth - Q8</t>
  </si>
  <si>
    <t>0346556781</t>
  </si>
  <si>
    <t>Cô Luyến</t>
  </si>
  <si>
    <t>001J3000002IXNOIA4</t>
  </si>
  <si>
    <t>DTM-05791</t>
  </si>
  <si>
    <t>0396554464</t>
  </si>
  <si>
    <t>DTM-05788</t>
  </si>
  <si>
    <t>0947812512</t>
  </si>
  <si>
    <t>Dương Thị Cẩm Vân, Phường 5, Cà Mau, Cà Mau Province, Vietnam</t>
  </si>
  <si>
    <t>DTM-05787</t>
  </si>
  <si>
    <t>HKD Văn Tĩnh PET xá</t>
  </si>
  <si>
    <t>0382619291</t>
  </si>
  <si>
    <t>001J3000002IU2BIAW</t>
  </si>
  <si>
    <t>DTM-05786</t>
  </si>
  <si>
    <t>Chị Oanh Quận 8</t>
  </si>
  <si>
    <t>0918478980</t>
  </si>
  <si>
    <t>119, Đường Hoài Thanh, Ward 14, District 8, Ho Chi Minh City, 72400, Vietnam</t>
  </si>
  <si>
    <t>001J3000002ITxeIAG</t>
  </si>
  <si>
    <t>DTM-05784</t>
  </si>
  <si>
    <t>0908678237</t>
  </si>
  <si>
    <t>Đường Mạc Vân, Ward 12, District 8, Ho Chi Minh City, 72400, Vietnam</t>
  </si>
  <si>
    <t>DTM-05783</t>
  </si>
  <si>
    <t>0945498325</t>
  </si>
  <si>
    <t>Nguyễn Trung Trực, Phường 8, Cà Mau, Cà Mau Province, Vietnam</t>
  </si>
  <si>
    <t>001J3000002ITrKIAW</t>
  </si>
  <si>
    <t>DTM-05782</t>
  </si>
  <si>
    <t>0906040388</t>
  </si>
  <si>
    <t>Bùi Minh Trực, Liên Tỉnh 5, Ward 6, District 8, Ho Chi Minh City, 72400, Vietnam</t>
  </si>
  <si>
    <t>001J3000002ITfsIAG</t>
  </si>
  <si>
    <t>DTM-05781</t>
  </si>
  <si>
    <t>0832242086</t>
  </si>
  <si>
    <t>Huyện Tân Biên</t>
  </si>
  <si>
    <t>Xã Tân Phong, Tân Biên District, Tây Ninh Province, Vietnam</t>
  </si>
  <si>
    <t>001J3000002ISahIAG</t>
  </si>
  <si>
    <t>DTM-05780</t>
  </si>
  <si>
    <t>Chị Bé Năm Minh Lương</t>
  </si>
  <si>
    <t>0352895202</t>
  </si>
  <si>
    <t>Bé Năm</t>
  </si>
  <si>
    <t>Quốc lộ 63, Xã Bình An, Châu Thành District, Kiên Giang Province, Vietnam</t>
  </si>
  <si>
    <t>001J3000002ISWuIAO</t>
  </si>
  <si>
    <t>DTM-05779</t>
  </si>
  <si>
    <t>Vựa Anh Thương - Nhơn Trạch</t>
  </si>
  <si>
    <t>0908809543</t>
  </si>
  <si>
    <t>001J3000002ISQwIAO</t>
  </si>
  <si>
    <t>DTM-05778</t>
  </si>
  <si>
    <t>0972267758</t>
  </si>
  <si>
    <t>Xã Phước Thiền</t>
  </si>
  <si>
    <t>Xã Nhơn Trạch</t>
  </si>
  <si>
    <t>001J3000002ISOgIAO</t>
  </si>
  <si>
    <t>DTM-05777</t>
  </si>
  <si>
    <t>0989001399</t>
  </si>
  <si>
    <t>National Route 22B, Xã Tân Lập, Tân Biên District, Tây Ninh Province, Vietnam</t>
  </si>
  <si>
    <t>001J3000002ISNiIAO</t>
  </si>
  <si>
    <t>DTM-05776</t>
  </si>
  <si>
    <t>Anh Sơn T3</t>
  </si>
  <si>
    <t>0377056016</t>
  </si>
  <si>
    <t>001J3000002ISKtIAO</t>
  </si>
  <si>
    <t>DTM-05775</t>
  </si>
  <si>
    <t>Chị Thúy - Hvl</t>
  </si>
  <si>
    <t>0917552128</t>
  </si>
  <si>
    <t>001J3000002IS6QIAW</t>
  </si>
  <si>
    <t>DTM-05774</t>
  </si>
  <si>
    <t>0985295152</t>
  </si>
  <si>
    <t>001J3000002IS1fIAG</t>
  </si>
  <si>
    <t>DTM-05773</t>
  </si>
  <si>
    <t>0339555338</t>
  </si>
  <si>
    <t>Bình Giã, Ward 13, Tan Binh District, Ho Chi Minh City, 72110, Vietnam</t>
  </si>
  <si>
    <t>001J3000002IRybIAG</t>
  </si>
  <si>
    <t>DTM-05772</t>
  </si>
  <si>
    <t>0908245729</t>
  </si>
  <si>
    <t>Xã An Phước</t>
  </si>
  <si>
    <t>001J3000002IRvXIAW</t>
  </si>
  <si>
    <t>DTM-05771</t>
  </si>
  <si>
    <t>Chị Kết</t>
  </si>
  <si>
    <t>035 3998136</t>
  </si>
  <si>
    <t>001J3000002IRsnIAG</t>
  </si>
  <si>
    <t>DTM-05770</t>
  </si>
  <si>
    <t>0977264924</t>
  </si>
  <si>
    <t>Anh Quân / Anh Tùng</t>
  </si>
  <si>
    <t>Hẻm 62 Lưu Chí Hiếu, Tay Thanh Ward, Tan Phu District, Ho Chi Minh City, 72011, Vietnam</t>
  </si>
  <si>
    <t>001J3000002IReNIAW</t>
  </si>
  <si>
    <t>DTM-05768</t>
  </si>
  <si>
    <t>Anh Hồ Quận 8</t>
  </si>
  <si>
    <t>0903805559</t>
  </si>
  <si>
    <t>Phường 16</t>
  </si>
  <si>
    <t>Sai Gon Petro, Hồ Học Lãm, Phường 16, District 8, Ho Chi Minh City, 73118, Vietnam</t>
  </si>
  <si>
    <t>DTM-05767</t>
  </si>
  <si>
    <t>0982015295</t>
  </si>
  <si>
    <t>NGUYỄN ĐÌNH TUÂN</t>
  </si>
  <si>
    <t>Thửa đất số 106, 79, tờ bản đồ số 38, Đường số 39-Khu phố Khánh Vân, Phường Khánh Bình</t>
  </si>
  <si>
    <t>001J3000002INrxIAG</t>
  </si>
  <si>
    <t>DTM-05763</t>
  </si>
  <si>
    <t>Anh Hòa Quận 6</t>
  </si>
  <si>
    <t>0792176310</t>
  </si>
  <si>
    <t>Đường Song Hành, Phường 10, District 6, Ho Chi Minh City, 73118, Vietnam</t>
  </si>
  <si>
    <t>001J3000002INiXIAW</t>
  </si>
  <si>
    <t>DTM-05761</t>
  </si>
  <si>
    <t>Chị Quyên - Ht - Bc Vl.B</t>
  </si>
  <si>
    <t>0961788453</t>
  </si>
  <si>
    <t>001J3000002INgvIAG</t>
  </si>
  <si>
    <t>DTM-05759</t>
  </si>
  <si>
    <t>Anh Nhân Trung An</t>
  </si>
  <si>
    <t>0000000000</t>
  </si>
  <si>
    <t>xã Tân Lập, huyện Tân Phước, Tiền Giang</t>
  </si>
  <si>
    <t>001J3000002INezIAG</t>
  </si>
  <si>
    <t>DTM-05758</t>
  </si>
  <si>
    <t>Huỳnh Hiến</t>
  </si>
  <si>
    <t>0919766550</t>
  </si>
  <si>
    <t>DTM-05757</t>
  </si>
  <si>
    <t>Vựa Cô Thanh - Sông Nhạn</t>
  </si>
  <si>
    <t>0908614264</t>
  </si>
  <si>
    <t>Anh Hùng Thống Nhất</t>
  </si>
  <si>
    <t>Xã Hưng Lộc</t>
  </si>
  <si>
    <t>Xã Sông Nhạn, Cẩm Mỹ District, Đồng Nai Province, 71000, Vietnam</t>
  </si>
  <si>
    <t>DTM-05756</t>
  </si>
  <si>
    <t>Anh Thanh (Bình Lộc) PET xá</t>
  </si>
  <si>
    <t>0966467651</t>
  </si>
  <si>
    <t>Xã Bình Lộc</t>
  </si>
  <si>
    <t>Xã Bình Lộc, Long Khánh, Đồng Nai Province, Vietnam</t>
  </si>
  <si>
    <t>001J3000002IN8FIAW</t>
  </si>
  <si>
    <t>DTM-05754</t>
  </si>
  <si>
    <t>Anh Hùng Mỹ Tho</t>
  </si>
  <si>
    <t>0919717542</t>
  </si>
  <si>
    <t>DTM-05753</t>
  </si>
  <si>
    <t>0946114779</t>
  </si>
  <si>
    <t>Phường An Hoà</t>
  </si>
  <si>
    <t>An Hoa Ward, Sa Đéc, Đồng Tháp Province, 81800, Vietnam</t>
  </si>
  <si>
    <t>001J3000002IK5BIAW</t>
  </si>
  <si>
    <t>DTM-05750</t>
  </si>
  <si>
    <t>Vựa Anh Thái - Xuân Lộc</t>
  </si>
  <si>
    <t>0903710239</t>
  </si>
  <si>
    <t>Đường tỉnh 766, Xuân Thành, Xã Xuân Thành, Xuân Lộc District, Đồng Nai Province, Vietnam</t>
  </si>
  <si>
    <t>001J3000002IJzWIAW</t>
  </si>
  <si>
    <t>DTM-05747</t>
  </si>
  <si>
    <t>Vựa Chú Long - Xuân Lộc</t>
  </si>
  <si>
    <t>0799955155</t>
  </si>
  <si>
    <t>Xuân Trường, Xã Xuân Trường, Xuân Lộc District, Đồng Nai Province, Vietnam</t>
  </si>
  <si>
    <t>001J3000002IJqrIAG</t>
  </si>
  <si>
    <t>DTM-05746</t>
  </si>
  <si>
    <t>Vựa Hưng Thịnh - Xuân Lộc</t>
  </si>
  <si>
    <t>0909092634</t>
  </si>
  <si>
    <t>Cô Thiệp</t>
  </si>
  <si>
    <t>001J3000002IJl5IAG</t>
  </si>
  <si>
    <t>DTM-05745</t>
  </si>
  <si>
    <t>Vựa Anh Khánh - Xuân Trường</t>
  </si>
  <si>
    <t>0778372345</t>
  </si>
  <si>
    <t>Xã Xuân Trường</t>
  </si>
  <si>
    <t>Xuân Trường</t>
  </si>
  <si>
    <t>001J3000002IJOkIAO</t>
  </si>
  <si>
    <t>DTM-05743</t>
  </si>
  <si>
    <t>Thương Lái Chị Lụa</t>
  </si>
  <si>
    <t>0905340927</t>
  </si>
  <si>
    <t>KV.Bằng Châu, P.Đập Đá, Thôn Thanh Liêm, Nhơn An, An Nhơn, Bình Định Province, Vietnam</t>
  </si>
  <si>
    <t>DTM-05742</t>
  </si>
  <si>
    <t>Anh Chì (Long Thành) PET xá</t>
  </si>
  <si>
    <t>0975767880</t>
  </si>
  <si>
    <t>Anh Chi</t>
  </si>
  <si>
    <t>Nhà thờ Giáo xứ Bảo Vinh, Ngô Quyền, Phường Bảo Vinh, Long Khánh, Đồng Nai Province, Vietnam</t>
  </si>
  <si>
    <t>06/02/2026</t>
  </si>
  <si>
    <t>001J3000002IJOjIAO</t>
  </si>
  <si>
    <t>DTM-05741</t>
  </si>
  <si>
    <t>Ncc Em Đài</t>
  </si>
  <si>
    <t>0971149379</t>
  </si>
  <si>
    <t>Em Ðài</t>
  </si>
  <si>
    <t>Phường Đập Đá</t>
  </si>
  <si>
    <t>KV.Tây Phương Danh, P.Đập Đá, Thôn Nam Tân, Nhơn Hậu, Phường An Nhơn, Tỉnh Gia Lai, Việt Nam</t>
  </si>
  <si>
    <t>22/05/2026</t>
  </si>
  <si>
    <t>001J3000002IBtBIAW</t>
  </si>
  <si>
    <t>DTM-05729</t>
  </si>
  <si>
    <t>Anh Trung - Bù Đốp rHD rPP</t>
  </si>
  <si>
    <t>0913982882</t>
  </si>
  <si>
    <t>ĐT.759B, Xã Hưng Phước, Tỉnh Đồng Nai, Việt Nam</t>
  </si>
  <si>
    <t>DTM-05734</t>
  </si>
  <si>
    <t>0931589611</t>
  </si>
  <si>
    <t>Xã Đồng Khởi</t>
  </si>
  <si>
    <t>88 Cây Xiềng, Châu Thành, Tây Ninh</t>
  </si>
  <si>
    <t>25/03/2026</t>
  </si>
  <si>
    <t>001J3000002IBtCIAW</t>
  </si>
  <si>
    <t>DTM-05730</t>
  </si>
  <si>
    <t>Anh Thiện - Đồng Xoài BP</t>
  </si>
  <si>
    <t>0966041106</t>
  </si>
  <si>
    <t>Xã Đồng Tâm</t>
  </si>
  <si>
    <t>Xã Đồng Tiến Huyện Đồng Phú, Binh Phước</t>
  </si>
  <si>
    <t>001J3000002IBtKIAW</t>
  </si>
  <si>
    <t>DTM-05738</t>
  </si>
  <si>
    <t>0989439781</t>
  </si>
  <si>
    <t>KCN Becamex Bình Phước, Phường Chơn Thành, Tỉnh Đồng Nai, Việt Nam</t>
  </si>
  <si>
    <t>001J3000002IBtDIAW</t>
  </si>
  <si>
    <t>DTM-05731</t>
  </si>
  <si>
    <t>0983499979</t>
  </si>
  <si>
    <t>91 cách mạng tháng 8, Bàu Năng,Duong Minh Châu, Tây Ninh</t>
  </si>
  <si>
    <t>001J3000002IBtIIAW</t>
  </si>
  <si>
    <t>DTM-05736</t>
  </si>
  <si>
    <t>0972528791</t>
  </si>
  <si>
    <t>29 Đường Số 6, Nguyễn lương bằng, Trường Đông, Hòa Thành, Tn</t>
  </si>
  <si>
    <t>001J3000002IBtHIAW</t>
  </si>
  <si>
    <t>DTM-05735</t>
  </si>
  <si>
    <t>0903708873</t>
  </si>
  <si>
    <t>Xã Phước Thạnh, Go Dau District, Tây Ninh Province, Vietnam</t>
  </si>
  <si>
    <t>001J3000002IBtJIAW</t>
  </si>
  <si>
    <t>DTM-05737</t>
  </si>
  <si>
    <t>0909693737</t>
  </si>
  <si>
    <t>Xã Phước Đông, Go Dau District, Tây Ninh Province, Vietnam</t>
  </si>
  <si>
    <t>001J3000002IBt8IAG</t>
  </si>
  <si>
    <t>DTM-05726</t>
  </si>
  <si>
    <t>0913786059</t>
  </si>
  <si>
    <t>Phu Hoa Ward, Thủ Dầu Một, Bình Dương Province, 75107, Vietnam</t>
  </si>
  <si>
    <t>001J3000002IBt9IAG</t>
  </si>
  <si>
    <t>DTM-05727</t>
  </si>
  <si>
    <t>0918927692</t>
  </si>
  <si>
    <t>Tương Bình Hiệp, TDM, Bình Dương</t>
  </si>
  <si>
    <t>001J3000002IBtFIAW</t>
  </si>
  <si>
    <t>DTM-05733</t>
  </si>
  <si>
    <t>0965443117</t>
  </si>
  <si>
    <t>001J3000002IB4LIAW</t>
  </si>
  <si>
    <t>DTM-05710</t>
  </si>
  <si>
    <t>0984321444</t>
  </si>
  <si>
    <t>Hoa Mai, Ward 2, Phu Nhuan District, Ho Chi Minh City, 72210, Vietnam</t>
  </si>
  <si>
    <t>001J3000002IAveIAG</t>
  </si>
  <si>
    <t>DTM-05709</t>
  </si>
  <si>
    <t>Vựa Cô Bình - Xuân Lộc</t>
  </si>
  <si>
    <t>0326886478</t>
  </si>
  <si>
    <t>Cô Bình</t>
  </si>
  <si>
    <t>Bảo Hòa, Xã Bảo Hòa, Xuân Lộc District, Đồng Nai Province, 76615, Vietnam</t>
  </si>
  <si>
    <t>001J3000002IAhwIAG</t>
  </si>
  <si>
    <t>DTM-05708</t>
  </si>
  <si>
    <t>Vựa Chú Mười - Xuân Lộc</t>
  </si>
  <si>
    <t>0359737717</t>
  </si>
  <si>
    <t>Trường Tiểu học Nguyễn Bỉnh Khiêm, Quốc lộ 1, Xuân Phú, Xã Xuân Phú, Xuân Lộc District, Đồng Nai Province, 76615, Vietnam</t>
  </si>
  <si>
    <t>001J3000002IAeTIAW</t>
  </si>
  <si>
    <t>DTM-05707</t>
  </si>
  <si>
    <t>0397545662</t>
  </si>
  <si>
    <t>001J3000002IAdDIAW</t>
  </si>
  <si>
    <t>DTM-05706</t>
  </si>
  <si>
    <t>Anh Vương - Vtd - Bc Pp</t>
  </si>
  <si>
    <t>0902337907</t>
  </si>
  <si>
    <t>DTM-05704</t>
  </si>
  <si>
    <t>Anh Hậu Cà Mau</t>
  </si>
  <si>
    <t>0947830858</t>
  </si>
  <si>
    <t>Hậu</t>
  </si>
  <si>
    <t>001J3000002I9IAIA0</t>
  </si>
  <si>
    <t>DTM-05702</t>
  </si>
  <si>
    <t>Vựa Minh Ngọc - Xuân Lộc</t>
  </si>
  <si>
    <t>0948733523</t>
  </si>
  <si>
    <t>Đường tỉnh 765, Suối Cát, Xã Suối Cát, Xuân Lộc District, Đồng Nai Province, Vietnam</t>
  </si>
  <si>
    <t>001J3000002I95TIAS</t>
  </si>
  <si>
    <t>DTM-05701</t>
  </si>
  <si>
    <t>Thành Ruy</t>
  </si>
  <si>
    <t>0984730989</t>
  </si>
  <si>
    <t>Anh Ruy</t>
  </si>
  <si>
    <t>Quận Cẩm Lệ</t>
  </si>
  <si>
    <t>Huynh Tan Phat, Phường Khuê Trung, Cẩm Lệ District, Đà Nẵng, 02363, Vietnam</t>
  </si>
  <si>
    <t>001J3000002I9B6IAK</t>
  </si>
  <si>
    <t>DTM-05700</t>
  </si>
  <si>
    <t>Vựa Quang Huy - Xuân Lộc</t>
  </si>
  <si>
    <t>0908065187</t>
  </si>
  <si>
    <t>Quốc lộ 1, Xuân Phú, Xã Xuân Phú, Xuân Lộc District, Đồng Nai Province, 76615, Vietnam</t>
  </si>
  <si>
    <t>001J3000002I93UIAS</t>
  </si>
  <si>
    <t>DTM-05699</t>
  </si>
  <si>
    <t>0988777036</t>
  </si>
  <si>
    <t>Miss Hoa</t>
  </si>
  <si>
    <t>001J3000002I952IAC</t>
  </si>
  <si>
    <t>DTM-05698</t>
  </si>
  <si>
    <t>Lái Anh Dŭng</t>
  </si>
  <si>
    <t>0906505098</t>
  </si>
  <si>
    <t>Anh Dŭng</t>
  </si>
  <si>
    <t>Quận Hải Châu</t>
  </si>
  <si>
    <t>Đường Hồ Nguyên Trừng, Phường Hòa Cường Nam, Hải Châu District, Đà Nẵng, 02363, Vietnam</t>
  </si>
  <si>
    <t>Phường Hải Châu</t>
  </si>
  <si>
    <t>001J3000002I8t0IAC</t>
  </si>
  <si>
    <t>DTM-05697</t>
  </si>
  <si>
    <t>Vua Em Nhỏ</t>
  </si>
  <si>
    <t>0905180747</t>
  </si>
  <si>
    <t>Em Nhỏ</t>
  </si>
  <si>
    <t>Đường Lê Văn Đức, Phường Hòa Cường Nam, Hải Châu District, Đà Nẵng, 02363, Vietnam</t>
  </si>
  <si>
    <t>001J3000002I8pXIAS</t>
  </si>
  <si>
    <t>DTM-05696</t>
  </si>
  <si>
    <t>Anh Toàn - Ql1A</t>
  </si>
  <si>
    <t>0773222287</t>
  </si>
  <si>
    <t>Binh Hung Hoa A Ward, Binh Tan District, Ho Chi Minh City, 30000, Vietnam</t>
  </si>
  <si>
    <t>001J3000002I8bPIAS</t>
  </si>
  <si>
    <t>DTM-05695</t>
  </si>
  <si>
    <t>Tâm Lý</t>
  </si>
  <si>
    <t>0949037451</t>
  </si>
  <si>
    <t>001J3000002I8ZiIAK</t>
  </si>
  <si>
    <t>DTM-05694</t>
  </si>
  <si>
    <t>Vựa Chị Huệ</t>
  </si>
  <si>
    <t>0389902731</t>
  </si>
  <si>
    <t>Đường Lê Thanh Nghị, Phường Hòa Cường Bắc, Hải Châu District, Đà Nẵng, 02363, Vietnam</t>
  </si>
  <si>
    <t>001J3000002I5UGIA0</t>
  </si>
  <si>
    <t>DTM-05690</t>
  </si>
  <si>
    <t>0971680556</t>
  </si>
  <si>
    <t>tap hoa, 32, Lương Thế Vinh, Tan Thoi Hoa Ward, Tan Phu District, Ho Chi Minh City, 30000, Vietnam</t>
  </si>
  <si>
    <t>001J3000002I5QbIAK</t>
  </si>
  <si>
    <t>DTM-05689</t>
  </si>
  <si>
    <t>0931643383</t>
  </si>
  <si>
    <t>001J3000002I5KYIA0</t>
  </si>
  <si>
    <t>DTM-05688</t>
  </si>
  <si>
    <t>Chị Lam</t>
  </si>
  <si>
    <t>0377398375</t>
  </si>
  <si>
    <t>Đường Mê Linh, Xã Hòa Sơn, Hòa Vang District, Đà Nẵng, Vietnam</t>
  </si>
  <si>
    <t>001J3000002I5H0IAK</t>
  </si>
  <si>
    <t>DTM-05687</t>
  </si>
  <si>
    <t>0982184036</t>
  </si>
  <si>
    <t>Phường Tân Thới Hòa</t>
  </si>
  <si>
    <t>Hẻm 15 Nguyễn Trọng Quyền, Tan Thoi Hoa Ward, Tan Phu District, Ho Chi Minh City, 30000, Vietnam</t>
  </si>
  <si>
    <t>DTM-05686</t>
  </si>
  <si>
    <t>0919666876</t>
  </si>
  <si>
    <t>Trương Quốc Bình</t>
  </si>
  <si>
    <t>Thị trấn Mỹ Xuyên</t>
  </si>
  <si>
    <t>ĐT. 934, Phường 10, Mỹ Xuyên, Mỹ Xuyên District, Sóc Trăng Province, 96113, Vietnam</t>
  </si>
  <si>
    <t>001J3000002I4z9IAC</t>
  </si>
  <si>
    <t>DTM-05685</t>
  </si>
  <si>
    <t>Thuong Lái Anh Quốc</t>
  </si>
  <si>
    <t>0779410977</t>
  </si>
  <si>
    <t>Hoàng Văn Thái, Phường Hòa Khánh Nam, Xã Hòa Sơn, Hòa Vang District, Đà Nẵng, 84236, Vietnam</t>
  </si>
  <si>
    <t>DTM-05684</t>
  </si>
  <si>
    <t>0913727949</t>
  </si>
  <si>
    <t>ĐT. 934, Mỹ Xuyên, Mỹ Xuyên District, Sóc Trăng Province, 96113, Vietnam</t>
  </si>
  <si>
    <t>001J3000002I4qZIAS</t>
  </si>
  <si>
    <t>DTM-05683</t>
  </si>
  <si>
    <t>Vưa Chị Hoa</t>
  </si>
  <si>
    <t>0936942591</t>
  </si>
  <si>
    <t>139, Đường Phạm Thị Lam Anh, Phường Hòa Khánh Nam, Liên Chiểu District, Đà Nẵng, 84236, Vietnam</t>
  </si>
  <si>
    <t>001J3000002I4lnIAC</t>
  </si>
  <si>
    <t>DTM-05682</t>
  </si>
  <si>
    <t>0963047304</t>
  </si>
  <si>
    <t>001J3000002I4VrIAK</t>
  </si>
  <si>
    <t>DTM-05681</t>
  </si>
  <si>
    <t>0889009849</t>
  </si>
  <si>
    <t>Xã Trần Hợi</t>
  </si>
  <si>
    <t>Provincial Road 985C, Xã Trần Hợi, Trần Văn Thời District, Cà Mau Province, Vietnam</t>
  </si>
  <si>
    <t>001J3000002I2snIAC</t>
  </si>
  <si>
    <t>DTM-05677</t>
  </si>
  <si>
    <t>Vựa Anh Tài</t>
  </si>
  <si>
    <t>0975665708</t>
  </si>
  <si>
    <t>83, Đường Lê Hiến Mai, Phường Hòa Minh, Liên Chiểu District, Đà Nẵng, 84236, Vietnam</t>
  </si>
  <si>
    <t>001J3000002I2XAIA0</t>
  </si>
  <si>
    <t>DTM-05675</t>
  </si>
  <si>
    <t>0399872973</t>
  </si>
  <si>
    <t>Đường tỉnh 756, Xã Tân Hưng, Hớn Quản District, Bình Phước Province, Vietnam</t>
  </si>
  <si>
    <t>001J3000002I2IdIAK</t>
  </si>
  <si>
    <t>DTM-05673</t>
  </si>
  <si>
    <t>Chị Trung</t>
  </si>
  <si>
    <t>0327872258</t>
  </si>
  <si>
    <t>Xã Tân Hưng, Hớn Quản District, Bình Phước Province, Vietnam</t>
  </si>
  <si>
    <t>001J3000002HxhgIAC</t>
  </si>
  <si>
    <t>DTM-05667</t>
  </si>
  <si>
    <t>Đức Bảo Nhân</t>
  </si>
  <si>
    <t>0946699933</t>
  </si>
  <si>
    <t>Đường tỉnh 941, Xã Bình Hòa, Châu Thành District, An Giang Province, Vietnam</t>
  </si>
  <si>
    <t>001J3000002HxPtIAK</t>
  </si>
  <si>
    <t>DTM-05666</t>
  </si>
  <si>
    <t>0889565841</t>
  </si>
  <si>
    <t>Huyện Phú Tân</t>
  </si>
  <si>
    <t>Thị trấn Cái Đôi Vàm</t>
  </si>
  <si>
    <t>Trung tâm Y tế huyện Phú Tân, Đường Phan Ngọc Hiển, Cái Đôi Vàm, Phú Tân District, Cà Mau Province, Vietnam</t>
  </si>
  <si>
    <t>Xã Cái Đôi Vàm</t>
  </si>
  <si>
    <t>001J3000002HxPAIA0</t>
  </si>
  <si>
    <t>DTM-05665</t>
  </si>
  <si>
    <t>Ncc Vảy Anh Việt</t>
  </si>
  <si>
    <t>0858506292</t>
  </si>
  <si>
    <t>Trạm Xăng Dầu Mười Sum, Quốc lộ 1, Tuy Hòa, Tuy An District, Phú Yên Province, 56120, Vietnam</t>
  </si>
  <si>
    <t>001J3000002Hx8sIAC</t>
  </si>
  <si>
    <t>DTM-05664</t>
  </si>
  <si>
    <t>Vựa Anh Phúc</t>
  </si>
  <si>
    <t>0905434480</t>
  </si>
  <si>
    <t>Quận Thanh Khê</t>
  </si>
  <si>
    <t>273, Thai Thi Boi, Phường Chính Gián, Thanh Khê District, Đà Nẵng, 84236, Vietnam</t>
  </si>
  <si>
    <t>Phường Thanh Khê</t>
  </si>
  <si>
    <t>001J3000002HxGqIAK</t>
  </si>
  <si>
    <t>DTM-05663</t>
  </si>
  <si>
    <t>0913837647</t>
  </si>
  <si>
    <t>A Việt</t>
  </si>
  <si>
    <t>Đường Nguyễn Việt Khái, Cái Đôi Vàm, Phú Tân District, Cà Mau Province, Vietnam</t>
  </si>
  <si>
    <t>001J3000002Hx9bIAC</t>
  </si>
  <si>
    <t>DTM-05662</t>
  </si>
  <si>
    <t>0935807609</t>
  </si>
  <si>
    <t>Nguyen Gian Thanh, Phường An Khê, Thanh Khê District, Đà Nẵng, 84236, Vietnam</t>
  </si>
  <si>
    <t>001J3000002HwOYIA0</t>
  </si>
  <si>
    <t>DTM-05661</t>
  </si>
  <si>
    <t>0367431200</t>
  </si>
  <si>
    <t>Chị hân</t>
  </si>
  <si>
    <t>643, Hòa Đa, Tuy An District, Phú Yên Province, Vietnam</t>
  </si>
  <si>
    <t>001J3000002HwMSIA0</t>
  </si>
  <si>
    <t>DTM-05660</t>
  </si>
  <si>
    <t>Trần Thị Nhiên</t>
  </si>
  <si>
    <t>0943660074</t>
  </si>
  <si>
    <t>Chị Nhiên</t>
  </si>
  <si>
    <t>001J3000002HvQPIA0</t>
  </si>
  <si>
    <t>DTM-05657</t>
  </si>
  <si>
    <t>0969014438</t>
  </si>
  <si>
    <t>Hòa Đa, Tuy An District, Phú Yên Province, Vietnam</t>
  </si>
  <si>
    <t>001J3000002Hv4nIAC</t>
  </si>
  <si>
    <t>DTM-05656</t>
  </si>
  <si>
    <t>0367540362</t>
  </si>
  <si>
    <t>Thuê Xe Máy Đà Nẵng Gia Huy, 126/6, Tran Cao Van, Phường Tam Thuận, Thanh Khê District, Đà Nẵng, 50207, Vietnam</t>
  </si>
  <si>
    <t>001J3000002Ht7nIAC</t>
  </si>
  <si>
    <t>DTM-05655</t>
  </si>
  <si>
    <t>0356409645</t>
  </si>
  <si>
    <t>Vegetarian Restaurant Quán Chay, Đường Vũ Trọng Hoàng, Phường Hòa An, Cẩm Lệ District, Đà Nẵng, 84236, Vietnam</t>
  </si>
  <si>
    <t>001J3000002HszFIAS</t>
  </si>
  <si>
    <t>DTM-05654</t>
  </si>
  <si>
    <t>0945900064</t>
  </si>
  <si>
    <t>Đường Hòa An 1, Phường Hòa An, Cẩm Lệ District, Đà Nẵng, 84236, Vietnam</t>
  </si>
  <si>
    <t>001J3000002HsieIAC</t>
  </si>
  <si>
    <t>DTM-05653</t>
  </si>
  <si>
    <t>Vựa Thu Tuyên</t>
  </si>
  <si>
    <t>0905424298</t>
  </si>
  <si>
    <t>Chị Tuyên</t>
  </si>
  <si>
    <t>Đường Tôn Đản, Phường Hòa Phát, Cẩm Lệ District, Đà Nẵng, 84236, Vietnam</t>
  </si>
  <si>
    <t>001J3000002HsZHIA0</t>
  </si>
  <si>
    <t>DTM-05652</t>
  </si>
  <si>
    <t>Vựa Cô Nhỏ</t>
  </si>
  <si>
    <t>0935076491</t>
  </si>
  <si>
    <t>Cô Nhỏ</t>
  </si>
  <si>
    <t>Phường Hòa Phát, Cẩm Lệ District, Đà Nẵng, 84236, Vietnam</t>
  </si>
  <si>
    <t>001J3000002HsIvIAK</t>
  </si>
  <si>
    <t>DTM-05651</t>
  </si>
  <si>
    <t>Anh Dương - Vl - Bc Vl.B</t>
  </si>
  <si>
    <t>Công ty Hùng Tuấn, Vinh Loc Road, Xã Phạm Văn Hai, Bình Chánh District, Ho Chi Minh City, 71821, Vietnam</t>
  </si>
  <si>
    <t>001J3000002HqzCIAS</t>
  </si>
  <si>
    <t>DTM-05650</t>
  </si>
  <si>
    <t>Ncc Anh Tiến</t>
  </si>
  <si>
    <t>0342633226</t>
  </si>
  <si>
    <t>National Route 27B, Xã Cam Thịnh Đông, Cam Ranh, Khánh Hòa Province, Vietnam</t>
  </si>
  <si>
    <t>DTM-05649</t>
  </si>
  <si>
    <t>0946342916</t>
  </si>
  <si>
    <t>Phường Đô Vinh, Phan Rang – Tháp Chàm, Tỉnh Khánh Hòa, Việt Nam</t>
  </si>
  <si>
    <t>001J3000002HqxUIAS</t>
  </si>
  <si>
    <t>DTM-05648</t>
  </si>
  <si>
    <t>Ncc Hùng Vân</t>
  </si>
  <si>
    <t>0983448567</t>
  </si>
  <si>
    <t>Anh hùng</t>
  </si>
  <si>
    <t>001J3000002HqwcIAC</t>
  </si>
  <si>
    <t>DTM-05647</t>
  </si>
  <si>
    <t>Chị Hậu</t>
  </si>
  <si>
    <t>0348836529</t>
  </si>
  <si>
    <t>Chị hậu</t>
  </si>
  <si>
    <t>Quốc lộ 1, Vạn Ninh District, Khánh Hòa Province, Vietnam</t>
  </si>
  <si>
    <t>001J3000002HqH5IAK</t>
  </si>
  <si>
    <t>DTM-05644</t>
  </si>
  <si>
    <t>0979702479</t>
  </si>
  <si>
    <t>ĐT. 867, Phước Lập, Xã Phước Lập, Tân Phước District, Tiền Giang Province, Vietnam</t>
  </si>
  <si>
    <t>001J3000002HqEeIAK</t>
  </si>
  <si>
    <t>DTM-05641</t>
  </si>
  <si>
    <t>0933141899</t>
  </si>
  <si>
    <t>001J3000002HqCfIAK</t>
  </si>
  <si>
    <t>DTM-05639</t>
  </si>
  <si>
    <t>0918817638</t>
  </si>
  <si>
    <t>Phường An Hội</t>
  </si>
  <si>
    <t>Đoàn Hoàng Minh, Phường 6, Bến Tre, Bến Tre Province, 86116, Vietnam</t>
  </si>
  <si>
    <t>001J3000002HqBrIAK</t>
  </si>
  <si>
    <t>DTM-05638</t>
  </si>
  <si>
    <t>0378685527</t>
  </si>
  <si>
    <t>Anh zvinh</t>
  </si>
  <si>
    <t>001J3000002HqBIIA0</t>
  </si>
  <si>
    <t>DTM-05637</t>
  </si>
  <si>
    <t>0969152971</t>
  </si>
  <si>
    <t>DTM-05636</t>
  </si>
  <si>
    <t>0364822889</t>
  </si>
  <si>
    <t>Xã Phước Thạnh, Chau Thanh District, Bến Tre Province, 86200, Vietnam</t>
  </si>
  <si>
    <t>001J3000002Hq7zIAC</t>
  </si>
  <si>
    <t>DTM-05632</t>
  </si>
  <si>
    <t>Chị Dẹn</t>
  </si>
  <si>
    <t>093 9415768</t>
  </si>
  <si>
    <t>Xã Bình Xuân</t>
  </si>
  <si>
    <t>Đường Huyên Lô 14, Xã Bình Xuân, Gò Công, Tiền Giang Province, Vietnam</t>
  </si>
  <si>
    <t>001J3000002Hq7aIAC</t>
  </si>
  <si>
    <t>DTM-05630</t>
  </si>
  <si>
    <t>0399553173</t>
  </si>
  <si>
    <t>Chị mận</t>
  </si>
  <si>
    <t>Hòa Lộc, Tuy An District, Phú Yên Province, Vietnam</t>
  </si>
  <si>
    <t>DTM-05629</t>
  </si>
  <si>
    <t>0929229339</t>
  </si>
  <si>
    <t>Xã Phước Thạnh, Xã Tam Hiệp, Châu Thành District, Tiền Giang Province, Vietnam</t>
  </si>
  <si>
    <t>001J3000002Hq0iIAC</t>
  </si>
  <si>
    <t>DTM-05628</t>
  </si>
  <si>
    <t>0973240038</t>
  </si>
  <si>
    <t>Dương Bạch Mai, Ward 5, District 8, Ho Chi Minh City, 72400, Vietnam</t>
  </si>
  <si>
    <t>001J3000002Hpf3IAC</t>
  </si>
  <si>
    <t>DTM-05626</t>
  </si>
  <si>
    <t>0346531180</t>
  </si>
  <si>
    <t>Chị tâm</t>
  </si>
  <si>
    <t>Huyện Đồng Xuân</t>
  </si>
  <si>
    <t>La Hai, Đồng Xuân District, Phú Yên Province, Vietnam</t>
  </si>
  <si>
    <t>Xã Xuân Lãnh</t>
  </si>
  <si>
    <t>001J3000002HpPjIAK</t>
  </si>
  <si>
    <t>DTM-05625</t>
  </si>
  <si>
    <t>0981567712</t>
  </si>
  <si>
    <t>Chị mai</t>
  </si>
  <si>
    <t>Cà Phê Mỹ Hiệp, 641, Tân Bình, Đồng Xuân District, Phú Yên Province, Vietnam</t>
  </si>
  <si>
    <t>001J3000002HpKnIAK</t>
  </si>
  <si>
    <t>DTM-05623</t>
  </si>
  <si>
    <t>Vựa Chị Nhàn - Vĩnh Cửu</t>
  </si>
  <si>
    <t>0908078045</t>
  </si>
  <si>
    <t>Đường tỉnh 767, Xã Mã Đà, Vĩnh Cửu District, Đồng Nai Province, 76906, Vietnam</t>
  </si>
  <si>
    <t>001J3000002HpDhIAK</t>
  </si>
  <si>
    <t>DTM-05617</t>
  </si>
  <si>
    <t>Nhung Linh</t>
  </si>
  <si>
    <t>0384749774</t>
  </si>
  <si>
    <t>Trường THCS Võ Trứ, 641, Chi Thanh Town, Tuy An District, Phú Yên Province, Vietnam</t>
  </si>
  <si>
    <t>001J3000002HowRIAS</t>
  </si>
  <si>
    <t>DTM-05614</t>
  </si>
  <si>
    <t>0919648657</t>
  </si>
  <si>
    <t>Anh thái</t>
  </si>
  <si>
    <t>2 Tháng 4, Phường Vĩnh Hải, Xã Vĩnh Lương, Nha Trang, Khánh Hòa Province, 65000, Vietnam</t>
  </si>
  <si>
    <t>DTM-05613</t>
  </si>
  <si>
    <t>0368185375</t>
  </si>
  <si>
    <t>Khanh Hoa - Buon Ma Thuot Expressway, Phường Ninh Đa, Xã Ninh Trung, Ninh Hòa, Khánh Hòa Province, Vietnam</t>
  </si>
  <si>
    <t>001J3000002Hon5IAC</t>
  </si>
  <si>
    <t>DTM-05610</t>
  </si>
  <si>
    <t>0325717179</t>
  </si>
  <si>
    <t>Anh Vũ( Thu Lì)</t>
  </si>
  <si>
    <t>QL. 57, Xã Thành An, Mỏ Cày Bắc District, Bến Tre Province, Vietnam</t>
  </si>
  <si>
    <t>001J3000002HlslIAC</t>
  </si>
  <si>
    <t>DTM-05607</t>
  </si>
  <si>
    <t>Chị Loan Bạc Liêu</t>
  </si>
  <si>
    <t>0816239087</t>
  </si>
  <si>
    <t>Huyện Vĩnh Lợi</t>
  </si>
  <si>
    <t>Xã Châu Hưng A</t>
  </si>
  <si>
    <t>Quốc lộ 1, Xã Châu Hưng A, Vĩnh Lợi District, Bạc Liêu Province, 97000, Vietnam</t>
  </si>
  <si>
    <t>DTM-05605</t>
  </si>
  <si>
    <t>0977528210</t>
  </si>
  <si>
    <t>A Hưng</t>
  </si>
  <si>
    <t>Xã Hưng Thành</t>
  </si>
  <si>
    <t>ĐT. 976, Xã Hưng Thành, Vĩnh Lợi District, Bạc Liêu Province, Vietnam</t>
  </si>
  <si>
    <t>Xã Hưng Hội</t>
  </si>
  <si>
    <t>001J3000002HlguIAC</t>
  </si>
  <si>
    <t>DTM-05604</t>
  </si>
  <si>
    <t>Ncc Hàn Việt (Tuấn Anh)</t>
  </si>
  <si>
    <t>0914028679</t>
  </si>
  <si>
    <t>DTM-05602</t>
  </si>
  <si>
    <t>0359567759</t>
  </si>
  <si>
    <t>Quốc lộ 61, Minh Long, Minh Lương, Châu Thành District, Kiên Giang Province, Vietnam</t>
  </si>
  <si>
    <t>001J3000002Hla0IAC</t>
  </si>
  <si>
    <t>DTM-05601</t>
  </si>
  <si>
    <t>Vương Văn Hôn</t>
  </si>
  <si>
    <t>0917714231</t>
  </si>
  <si>
    <t>Anh Hôn</t>
  </si>
  <si>
    <t>Khu phố 4, Giồng Riềng, Giồng Riềng District, Kiên Giang Province, Vietnam</t>
  </si>
  <si>
    <t>001J3000002HlRcIAK</t>
  </si>
  <si>
    <t>DTM-05597</t>
  </si>
  <si>
    <t>Mười Thúy</t>
  </si>
  <si>
    <t>0905790711</t>
  </si>
  <si>
    <t>Thị xã Sông Cầu</t>
  </si>
  <si>
    <t>Quốc lộ 1, Sông Cầu, Phú Yên Province, Vietnam</t>
  </si>
  <si>
    <t>001J3000002HlDLIA0</t>
  </si>
  <si>
    <t>DTM-05593</t>
  </si>
  <si>
    <t>0344466630</t>
  </si>
  <si>
    <t>QL. N1, Xuân Biên, Phường Tịnh Biên, An Nông, Xã An Nông, Tịnh Biên, An Giang Province, Vietnam</t>
  </si>
  <si>
    <t>001J3000002HlBoIAK</t>
  </si>
  <si>
    <t>DTM-05592</t>
  </si>
  <si>
    <t>Chị Trang Tịnh Biên</t>
  </si>
  <si>
    <t>0962766700</t>
  </si>
  <si>
    <t>001J3000002Hl0VIAS</t>
  </si>
  <si>
    <t>DTM-05590</t>
  </si>
  <si>
    <t>Anh Mãng</t>
  </si>
  <si>
    <t>0373533303</t>
  </si>
  <si>
    <t>Dân Phước, Sông Cầu, Phú Yên Province, Vietnam</t>
  </si>
  <si>
    <t>001J3000002HkrEIAS</t>
  </si>
  <si>
    <t>DTM-05588</t>
  </si>
  <si>
    <t>Anh Cần</t>
  </si>
  <si>
    <t>0913626132</t>
  </si>
  <si>
    <t>Anh cần</t>
  </si>
  <si>
    <t>Quốc lộ 1, Song Cau, Sông Cầu, Phú Yên Province, Vietnam</t>
  </si>
  <si>
    <t>001J3000002Hki2IAC</t>
  </si>
  <si>
    <t>DTM-05587</t>
  </si>
  <si>
    <t>0903977155</t>
  </si>
  <si>
    <t>Phường Cầu Ông Lãnh</t>
  </si>
  <si>
    <t>Cosmetologist Hochiminh Vietnam, 30, De Tham Street, Cau Ong Lanh Ward, District 1, Ho Chi Minh City, 71010, Vietnam</t>
  </si>
  <si>
    <t>Phường Bến Thành</t>
  </si>
  <si>
    <t>001J3000002HjESIA0</t>
  </si>
  <si>
    <t>DTM-05475</t>
  </si>
  <si>
    <t>0912650711</t>
  </si>
  <si>
    <t>Anh hoàng</t>
  </si>
  <si>
    <t>Xã Cam Phước Tây, Cam Lâm, Khánh Hòa</t>
  </si>
  <si>
    <t>001J3000002HjETIA0</t>
  </si>
  <si>
    <t>DTM-05476</t>
  </si>
  <si>
    <t>0357289468</t>
  </si>
  <si>
    <t>Chị tuyết</t>
  </si>
  <si>
    <t>Huyện Khánh Sơn</t>
  </si>
  <si>
    <t>ĐT 656 Tô Họp, Huyện Khánh Sơn, Khánh Hòa</t>
  </si>
  <si>
    <t>Xã Khánh Sơn</t>
  </si>
  <si>
    <t>001J3000002HjEUIA0</t>
  </si>
  <si>
    <t>DTM-05477</t>
  </si>
  <si>
    <t>0923651260</t>
  </si>
  <si>
    <t>Chị ánh</t>
  </si>
  <si>
    <t>ĐT 656 Sơn Bình, Huyện Khánh Sơn, Khánh Hòa</t>
  </si>
  <si>
    <t>001J3000002HjEaIAK</t>
  </si>
  <si>
    <t>DTM-05483</t>
  </si>
  <si>
    <t>Vựa Anh Nhật - Long Thành</t>
  </si>
  <si>
    <t>0939089761</t>
  </si>
  <si>
    <t>Bình An, Long Thành, Đồng Nai</t>
  </si>
  <si>
    <t>001J3000002HjEtIAK</t>
  </si>
  <si>
    <t>DTM-05502</t>
  </si>
  <si>
    <t>Anh Sanh</t>
  </si>
  <si>
    <t>0388091168</t>
  </si>
  <si>
    <t>Xã Ninh Phong, TX An Nhơn, Bình Định</t>
  </si>
  <si>
    <t>001J3000002HjEwIAK</t>
  </si>
  <si>
    <t>DTM-05505</t>
  </si>
  <si>
    <t>0968913349</t>
  </si>
  <si>
    <t>Xã Nhơn Hạnh, TX An Nhơn, Bình Định</t>
  </si>
  <si>
    <t>DTM-05493</t>
  </si>
  <si>
    <t>Cơ Sở Anh Lực Điểm - Biên Hòa Pet Tuyển Xô</t>
  </si>
  <si>
    <t>0977777807</t>
  </si>
  <si>
    <t>Tam Phước, Biên Hòa, Đồng Nai</t>
  </si>
  <si>
    <t>001J3000002HjEoIAK</t>
  </si>
  <si>
    <t>DTM-05497</t>
  </si>
  <si>
    <t>Vựa Chị Tuyết - Xuân Lộc</t>
  </si>
  <si>
    <t>0978749265</t>
  </si>
  <si>
    <t>Bảo Hòa, Xuân Lộc, Đồng Nai</t>
  </si>
  <si>
    <t>001J3000002HjEyIAK</t>
  </si>
  <si>
    <t>DTM-05507</t>
  </si>
  <si>
    <t>Mạnh Thu</t>
  </si>
  <si>
    <t>0399400663</t>
  </si>
  <si>
    <t>a</t>
  </si>
  <si>
    <t>Phường Ea Tam</t>
  </si>
  <si>
    <t>QL 26, KM10, TP Buôn Ma Thuột</t>
  </si>
  <si>
    <t>001J3000002HjExIAK</t>
  </si>
  <si>
    <t>DTM-05506</t>
  </si>
  <si>
    <t>0906550775</t>
  </si>
  <si>
    <t>128 Hoàng Văn Thụ, P Ngô Dây, TP Quy Nhơn, Bình Định</t>
  </si>
  <si>
    <t>001J3000002HjEuIAK</t>
  </si>
  <si>
    <t>DTM-05503</t>
  </si>
  <si>
    <t>Ncc Chị Mỹ</t>
  </si>
  <si>
    <t>0935733998</t>
  </si>
  <si>
    <t>Chị Mỹ</t>
  </si>
  <si>
    <t>KV.Bắc Phương Danh, P.Đập Đá, Đập Đá, Phường An Nhơn, Tỉnh Gia Lai, Việt Nam</t>
  </si>
  <si>
    <t>001J3000002HjEYIA0</t>
  </si>
  <si>
    <t>DTM-05481</t>
  </si>
  <si>
    <t>Vựa Chị Hồng - Thống Nhất</t>
  </si>
  <si>
    <t>0398557026</t>
  </si>
  <si>
    <t>Bàu Hàm 2, Thống Nhất, Đồng Nai</t>
  </si>
  <si>
    <t>001J3000002HjEZIA0</t>
  </si>
  <si>
    <t>DTM-05482</t>
  </si>
  <si>
    <t>Vựa Chị Thơ - Thống Nhất</t>
  </si>
  <si>
    <t>0845944656</t>
  </si>
  <si>
    <t>001J3000002HjEbIAK</t>
  </si>
  <si>
    <t>DTM-05484</t>
  </si>
  <si>
    <t>Vựa Anh Nhã - Thống Nhất</t>
  </si>
  <si>
    <t>0933202402</t>
  </si>
  <si>
    <t>XL 25, THống Nhất, Đồng Nai</t>
  </si>
  <si>
    <t>001J3000002HjEcIAK</t>
  </si>
  <si>
    <t>DTM-05485</t>
  </si>
  <si>
    <t>Vựa Cô Xuân - Thống Nhất</t>
  </si>
  <si>
    <t>0933219808</t>
  </si>
  <si>
    <t>Cô Xuân</t>
  </si>
  <si>
    <t>001J3000002HjEpIAK</t>
  </si>
  <si>
    <t>DTM-05498</t>
  </si>
  <si>
    <t>Vựa Chị Tuyến - Long Khánh</t>
  </si>
  <si>
    <t>0398042264</t>
  </si>
  <si>
    <t>Bà TRâm, Long Khánh, Đồng Nai</t>
  </si>
  <si>
    <t>001J3000002HjEqIAK</t>
  </si>
  <si>
    <t>DTM-05499</t>
  </si>
  <si>
    <t>Vựa Cô Xe - Long Khánh</t>
  </si>
  <si>
    <t>0339953658</t>
  </si>
  <si>
    <t>Cô Xe</t>
  </si>
  <si>
    <t>Bảo Vinh, Long Khánh, Đồng Nai</t>
  </si>
  <si>
    <t>001J3000002HjEdIAK</t>
  </si>
  <si>
    <t>DTM-05486</t>
  </si>
  <si>
    <t>Vựa Cô Sâm - Châu Đức</t>
  </si>
  <si>
    <t>0967306183</t>
  </si>
  <si>
    <t>Cô Sâm</t>
  </si>
  <si>
    <t>Bàu Chinh, Châu Đức, Bà Rịa Vũng Tàu</t>
  </si>
  <si>
    <t>001J3000002HjEeIAK</t>
  </si>
  <si>
    <t>DTM-05487</t>
  </si>
  <si>
    <t>Vựa Anh Trung - Châu Đức</t>
  </si>
  <si>
    <t>0974679217</t>
  </si>
  <si>
    <t>Boarding School for Minority Groups, Quốc lộ 56, Tân Phú, Tân Xuân, Bau Chinh Commune, Chau Duc District, Bà Rịa - Vũng Tàu Province, Vietnam</t>
  </si>
  <si>
    <t>001J3000002HjEfIAK</t>
  </si>
  <si>
    <t>DTM-05488</t>
  </si>
  <si>
    <t>Vựa Anh Tuấn - Châu Đức</t>
  </si>
  <si>
    <t>0983906924</t>
  </si>
  <si>
    <t>Hùng Vương, Phú Giao 1, Ngai Giao Township, Chau Duc District, Bà Rịa - Vũng Tàu Province, Vietnam</t>
  </si>
  <si>
    <t>001J3000002HjEgIAK</t>
  </si>
  <si>
    <t>DTM-05489</t>
  </si>
  <si>
    <t>Vựa Chị Loan - Châu Đức</t>
  </si>
  <si>
    <t>0985178691</t>
  </si>
  <si>
    <t>Ngã Giao, Châu Đức, Bà Rịa Vũng Tàu</t>
  </si>
  <si>
    <t>001J3000002HjEhIAK</t>
  </si>
  <si>
    <t>DTM-05490</t>
  </si>
  <si>
    <t>Vựa Chị Dung - Châu Đức</t>
  </si>
  <si>
    <t>0974200955</t>
  </si>
  <si>
    <t>001J3000002HjEiIAK</t>
  </si>
  <si>
    <t>DTM-05491</t>
  </si>
  <si>
    <t>Vựa Anh Tâm - Châu Đức</t>
  </si>
  <si>
    <t>0933002878</t>
  </si>
  <si>
    <t>Xà Bang, Châu Đức, Bà Rịa Vũng Tàu</t>
  </si>
  <si>
    <t>DTM-05442</t>
  </si>
  <si>
    <t>0914532832</t>
  </si>
  <si>
    <t>Chị Cua</t>
  </si>
  <si>
    <t>DTM-05434</t>
  </si>
  <si>
    <t>Cơ Sở Chú Sơn - Xuân Lộc Rhd Rpp</t>
  </si>
  <si>
    <t>0906736275</t>
  </si>
  <si>
    <t>Xã Xuân Hòa</t>
  </si>
  <si>
    <t>Thọ Bình, Xã Xuân Lộc, Tỉnh Đồng Nai, Việt Nam</t>
  </si>
  <si>
    <t>DTM-05431</t>
  </si>
  <si>
    <t>Anh Huỳnh Hồng - Biên Hòa Pet Tuyển</t>
  </si>
  <si>
    <t>0965776552</t>
  </si>
  <si>
    <t>Phước Tân Ward, Biên Hòa, Đồng Nai Province, Vietnam</t>
  </si>
  <si>
    <t>DTM-05416</t>
  </si>
  <si>
    <t>0388265461</t>
  </si>
  <si>
    <t>Xã Mỹ Long</t>
  </si>
  <si>
    <t>Quốc lộ 30, Mỹ Long, Xã Mỹ Long, Cao Lanh District, Đồng Tháp Province, Vietnam</t>
  </si>
  <si>
    <t>Xã Mỹ Hiệp</t>
  </si>
  <si>
    <t>001J3000002HjEQIA0</t>
  </si>
  <si>
    <t>DTM-05473</t>
  </si>
  <si>
    <t>0964826137</t>
  </si>
  <si>
    <t>DTM-05419</t>
  </si>
  <si>
    <t>0395093771</t>
  </si>
  <si>
    <t>DTM-05408</t>
  </si>
  <si>
    <t>0367034304</t>
  </si>
  <si>
    <t>QL. 57C, Xã An Ngãi Trung, Tỉnh Vĩnh Long, Việt Nam</t>
  </si>
  <si>
    <t>DTM-05411</t>
  </si>
  <si>
    <t>Anh Phương Bến Tre</t>
  </si>
  <si>
    <t>0374439219</t>
  </si>
  <si>
    <t>Xã Giao Long, Tỉnh Vĩnh Long, 86000, Việt Nam</t>
  </si>
  <si>
    <t>DTM-05418</t>
  </si>
  <si>
    <t>Cơ Sở Chị Hòa - Biên Hòa Rhd Rpp</t>
  </si>
  <si>
    <t>0393924779</t>
  </si>
  <si>
    <t>Phường Trảng Dài</t>
  </si>
  <si>
    <t>Trảng Dài Ward, Biên Hòa, Đồng Nai Province, 76116, Vietnam</t>
  </si>
  <si>
    <t>DTM-05463</t>
  </si>
  <si>
    <t>0972065829</t>
  </si>
  <si>
    <t>Cách Mạng Tháng Tám, Phường Thuận An, Long Mỹ, Hậu Giang Province, Vietnam</t>
  </si>
  <si>
    <t>DTM-05407</t>
  </si>
  <si>
    <t>0328690989</t>
  </si>
  <si>
    <t>Anh Nhớ</t>
  </si>
  <si>
    <t>DTM-05456</t>
  </si>
  <si>
    <t>0946040407</t>
  </si>
  <si>
    <t>Anh Âu</t>
  </si>
  <si>
    <t>DTM-05426</t>
  </si>
  <si>
    <t>08122148802</t>
  </si>
  <si>
    <t>Anh hào</t>
  </si>
  <si>
    <t>DTM-05465</t>
  </si>
  <si>
    <t>Anh Bình (Xuân Lộc) PET xá</t>
  </si>
  <si>
    <t>0976332675</t>
  </si>
  <si>
    <t>Quốc lộ 1, Bình Xuân 1, Xã Xuân Phú, Tỉnh Đồng Nai, 76615, Việt Nam</t>
  </si>
  <si>
    <t>DTM-05460</t>
  </si>
  <si>
    <t>Cô Tới (Xuân Lộc) PET xá</t>
  </si>
  <si>
    <t>0965303303</t>
  </si>
  <si>
    <t>Đường tỉnh 765, Xã Xuân Hiệp, Xuân Lộc District, Đồng Nai Province, Vietnam</t>
  </si>
  <si>
    <t>DTM-05471</t>
  </si>
  <si>
    <t>Anh Thắng - Xuân Lộc Lái Pet Xá Tròn</t>
  </si>
  <si>
    <t>0989371152</t>
  </si>
  <si>
    <t>Xã Xuân Hưng, Xuân Lộc District, Đồng Nai Province, 76618, Vietnam</t>
  </si>
  <si>
    <t>DTM-05439</t>
  </si>
  <si>
    <t>0908266863</t>
  </si>
  <si>
    <t>DTM-05420</t>
  </si>
  <si>
    <t>0398600409</t>
  </si>
  <si>
    <t>Xã An Trường</t>
  </si>
  <si>
    <t>DTM-05410</t>
  </si>
  <si>
    <t>0369951300</t>
  </si>
  <si>
    <t>ĐT. 879D, Tân Thuận Bình, Xã Tân Thuận Bình, Chợ Gạo District, Tiền Giang Province, Vietnam</t>
  </si>
  <si>
    <t>DTM-05459</t>
  </si>
  <si>
    <t>0963336813</t>
  </si>
  <si>
    <t>Xã Phú Hưng, Bến Tre, Bến Tre Province, 07584, Vietnam</t>
  </si>
  <si>
    <t>DTM-05445</t>
  </si>
  <si>
    <t>Đoàn Hoàng Minh, Phường Sơn Đông, Tỉnh Vĩnh Long, 86116, Việt Nam</t>
  </si>
  <si>
    <t>DTM-05448</t>
  </si>
  <si>
    <t>0932823401</t>
  </si>
  <si>
    <t>Huyện Mang Thít</t>
  </si>
  <si>
    <t>Ấp Chơ, xã Mỹ An, huyện Mang Thít, Vĩnh Long</t>
  </si>
  <si>
    <t>Xã Nhơn Phú</t>
  </si>
  <si>
    <t>DTM-05413</t>
  </si>
  <si>
    <t>0376811272</t>
  </si>
  <si>
    <t>Xã Hiếu Thuận</t>
  </si>
  <si>
    <t>ĐT 906, Hiếu Thuận</t>
  </si>
  <si>
    <t>Xã Hiếu Phụng</t>
  </si>
  <si>
    <t>DTM-05464</t>
  </si>
  <si>
    <t>0973818023</t>
  </si>
  <si>
    <t>Xã Hiếu Thành</t>
  </si>
  <si>
    <t>ĐT. 906, Hiếu Thành, Xã Hiếu Thành, Vũng Liêm District, Vĩnh Long Province, Vietnam</t>
  </si>
  <si>
    <t>DTM-05447</t>
  </si>
  <si>
    <t>0931067019</t>
  </si>
  <si>
    <t>Huyện Tam Bình</t>
  </si>
  <si>
    <t>Xã Loan Mỹ</t>
  </si>
  <si>
    <t>ĐT. 904, Xã Loan Mỹ, Tam Bình District, Vĩnh Long Province, Vietnam</t>
  </si>
  <si>
    <t>Xã Ngãi Tứ</t>
  </si>
  <si>
    <t>DTM-05417</t>
  </si>
  <si>
    <t>0389462989</t>
  </si>
  <si>
    <t>Xã Hựu Thành</t>
  </si>
  <si>
    <t>Ấp Vĩnh Thành, xã Hựu Thành, Trà Ôn, Vĩnh Long</t>
  </si>
  <si>
    <t>DTM-05425</t>
  </si>
  <si>
    <t>0784242032</t>
  </si>
  <si>
    <t>cong ca sao, National Route 80, Khóm 1, Lai Vung town, Lai Vung District, Đồng Tháp Province, Vietnam</t>
  </si>
  <si>
    <t>DTM-05422</t>
  </si>
  <si>
    <t>Trần Lê Phong Cần Thơ</t>
  </si>
  <si>
    <t>0706970012</t>
  </si>
  <si>
    <t>Phường Trường Lạc</t>
  </si>
  <si>
    <t>DT. 922</t>
  </si>
  <si>
    <t>DTM-05437</t>
  </si>
  <si>
    <t>0907562916</t>
  </si>
  <si>
    <t>Xã Trường Long Tây</t>
  </si>
  <si>
    <t>Xã Trường Long Tây, Châu Thành A District, Hậu Giang Province, Vietnam</t>
  </si>
  <si>
    <t>001J3000002HjERIA0</t>
  </si>
  <si>
    <t>DTM-05474</t>
  </si>
  <si>
    <t>Xã Ea Tu</t>
  </si>
  <si>
    <t>DTM-05466</t>
  </si>
  <si>
    <t>0978403807</t>
  </si>
  <si>
    <t>DTM-05470</t>
  </si>
  <si>
    <t>0989050536</t>
  </si>
  <si>
    <t>A Vinh</t>
  </si>
  <si>
    <t>Thành phố Đà Lạt</t>
  </si>
  <si>
    <t>Nam Hồ, Phường 11, Đà Lạt, Lâm Đồng Province, 66117, Vietnam</t>
  </si>
  <si>
    <t>Phường Xuân Hương - Đà Lạt</t>
  </si>
  <si>
    <t>DTM-05427</t>
  </si>
  <si>
    <t>HKD Trần Thị Hiệp</t>
  </si>
  <si>
    <t>0834351564</t>
  </si>
  <si>
    <t>Phường Lâm Viên - Đà Lạt</t>
  </si>
  <si>
    <t>DTM-05414</t>
  </si>
  <si>
    <t>HKD Nguyễn Thị Ngọc Mai</t>
  </si>
  <si>
    <t>0377553866</t>
  </si>
  <si>
    <t>My home, Me Linh, Phường 9, Đà Lạt, Lâm Đồng Province, 66100, Vietnam</t>
  </si>
  <si>
    <t>DTM-05433</t>
  </si>
  <si>
    <t>HKD Mai Văn Thăng</t>
  </si>
  <si>
    <t>0905353895</t>
  </si>
  <si>
    <t>Anh Thăng</t>
  </si>
  <si>
    <t>Trường Tiểu học Trung Vương, Phạm Ngọc Thạch, Phường 1, Bảo Lộc, Lâm Đồng Province, Vietnam</t>
  </si>
  <si>
    <t>DTM-05421</t>
  </si>
  <si>
    <t>0399361191</t>
  </si>
  <si>
    <t>Đường tránh TP. Bảo Lộc, Thôn 3, Xã Lộc Châu, Bảo Lộc, Lâm Đồng Province, Vietnam</t>
  </si>
  <si>
    <t>DTM-05451</t>
  </si>
  <si>
    <t>0935977898</t>
  </si>
  <si>
    <t>Xã Hàm Mỹ</t>
  </si>
  <si>
    <t>Xã Tuyên Quang</t>
  </si>
  <si>
    <t>DTM-05455</t>
  </si>
  <si>
    <t>Anh Tình (Long Khánh) PET xá</t>
  </si>
  <si>
    <t>0945188866</t>
  </si>
  <si>
    <t>Phường Suối Tre, Long Khánh, Đồng Nai Province, Vietnam</t>
  </si>
  <si>
    <t>DTM-05435</t>
  </si>
  <si>
    <t>Chú Sơn - Long Khánh Lái Pet Xá Tròn</t>
  </si>
  <si>
    <t>0906856525</t>
  </si>
  <si>
    <t>DTM-05429</t>
  </si>
  <si>
    <t>Cty Veca</t>
  </si>
  <si>
    <t>0902140382</t>
  </si>
  <si>
    <t>Veca</t>
  </si>
  <si>
    <t>DTM-05415</t>
  </si>
  <si>
    <t>Nguyễn Văn Cánh, Phường Phú Tân, Bến Tre, Bến Tre Province, 07584, Vietnam</t>
  </si>
  <si>
    <t>DTM-05438</t>
  </si>
  <si>
    <t>0908257771</t>
  </si>
  <si>
    <t>Nhung</t>
  </si>
  <si>
    <t>DTM-05469</t>
  </si>
  <si>
    <t>0982494458</t>
  </si>
  <si>
    <t>DTM-05461</t>
  </si>
  <si>
    <t>0967750269</t>
  </si>
  <si>
    <t>ĐH.35, Long Hưng, Xã Long Hưng, Châu Thành District, Tiền Giang Province, Vietnam</t>
  </si>
  <si>
    <t>DTM-05423</t>
  </si>
  <si>
    <t>0763292212</t>
  </si>
  <si>
    <t>Tôn Thất Tùng</t>
  </si>
  <si>
    <t>DTM-05440</t>
  </si>
  <si>
    <t>0913173163</t>
  </si>
  <si>
    <t>Xã Đông Hưng B</t>
  </si>
  <si>
    <t>ĐT. 967, Xã Đông Hưng B, An Minh District, Kiên Giang Province, Vietnam</t>
  </si>
  <si>
    <t>Xã An Minh</t>
  </si>
  <si>
    <t>DTM-05441</t>
  </si>
  <si>
    <t>0913949606</t>
  </si>
  <si>
    <t>Trần Hưng Đạo</t>
  </si>
  <si>
    <t>DTM-05449</t>
  </si>
  <si>
    <t>0932874632</t>
  </si>
  <si>
    <t>438, Kv Thạnh Mỹ, Lê Bình, Cái Răng, Cần Thơ</t>
  </si>
  <si>
    <t>DTM-05452</t>
  </si>
  <si>
    <t>0936592187</t>
  </si>
  <si>
    <t>Phường Hiệp Lợi</t>
  </si>
  <si>
    <t>Quốc lộ 1, Phường Hiệp Lợi, Ngã Bảy, Hậu Giang Province, Vietnam</t>
  </si>
  <si>
    <t>Phường Đại Thành</t>
  </si>
  <si>
    <t>DTM-05468</t>
  </si>
  <si>
    <t>Chị Hiền Tân Phước 11</t>
  </si>
  <si>
    <t>DTM-05450</t>
  </si>
  <si>
    <t>Anh Hảo Đồng Tâm 11</t>
  </si>
  <si>
    <t>Quốc lộ 1, Nhị Bình, Xã Nhị Bình, Châu Thành District, Tiền Giang Province, Vietnam</t>
  </si>
  <si>
    <t>DTM-05436</t>
  </si>
  <si>
    <t>0907290346</t>
  </si>
  <si>
    <t>DTM-05458</t>
  </si>
  <si>
    <t>0962494291</t>
  </si>
  <si>
    <t>DTM-05424</t>
  </si>
  <si>
    <t>0773954534</t>
  </si>
  <si>
    <t>DTM-05454</t>
  </si>
  <si>
    <t>0944867533</t>
  </si>
  <si>
    <t>DTM-05446</t>
  </si>
  <si>
    <t>0919306564</t>
  </si>
  <si>
    <t>DTM-05412</t>
  </si>
  <si>
    <t>Nguyễn Hoài Linh 11</t>
  </si>
  <si>
    <t>0375594994</t>
  </si>
  <si>
    <t>DTM-05462</t>
  </si>
  <si>
    <t>Phường Phú Khương</t>
  </si>
  <si>
    <t>DTM-05443</t>
  </si>
  <si>
    <t>Anh Vinh Quang Bến Tre</t>
  </si>
  <si>
    <t>0917240522</t>
  </si>
  <si>
    <t>UBND Hữu Định, ĐT. 883, Xã Hữu Định, Chau Thanh District, Bến Tre Province, 86200, Vietnam</t>
  </si>
  <si>
    <t>001J3000002HaJPIA0</t>
  </si>
  <si>
    <t>DTM-05405</t>
  </si>
  <si>
    <t>Chị Diễm - Tvc - Cc</t>
  </si>
  <si>
    <t>0369412776</t>
  </si>
  <si>
    <t>Trần Văn Chầm, Phuoc Vinh An Commune, Củ Chi District, Ho Chi Minh City, 71608, Vietnam</t>
  </si>
  <si>
    <t>001J3000002Ha9UIAS</t>
  </si>
  <si>
    <t>DTM-05404</t>
  </si>
  <si>
    <t>0972643856</t>
  </si>
  <si>
    <t>Phu Huu Ward, Thủ Đức, Ho Chi Minh City, 71350, Vietnam</t>
  </si>
  <si>
    <t>001J3000002Ha8bIAC</t>
  </si>
  <si>
    <t>DTM-05403</t>
  </si>
  <si>
    <t>Ncc Em Hoa</t>
  </si>
  <si>
    <t>0365067681</t>
  </si>
  <si>
    <t>Em Hoa</t>
  </si>
  <si>
    <t>Vùng Tu, Đức Phổ Town, Quảng Ngãi Province, Vietnam</t>
  </si>
  <si>
    <t>001J3000002Ha57IAC</t>
  </si>
  <si>
    <t>DTM-05402</t>
  </si>
  <si>
    <t>Chị Trinh - Phú Hữu, Thủ Đức</t>
  </si>
  <si>
    <t>0939146947</t>
  </si>
  <si>
    <t>78, Bưng Ông Thoàn, Phu Huu Ward, Thủ Đức, Ho Chi Minh City, 71350, Vietnam</t>
  </si>
  <si>
    <t>001J3000002Ha1yIAC</t>
  </si>
  <si>
    <t>DTM-05401</t>
  </si>
  <si>
    <t>Anh Trường - Phú Hữu, Thủ Đức</t>
  </si>
  <si>
    <t>0977998116</t>
  </si>
  <si>
    <t>Liên Phường, Phu Huu Ward, Thủ Đức, Ho Chi Minh City, 71350, Vietnam</t>
  </si>
  <si>
    <t>001J3000002Ha1eIAC</t>
  </si>
  <si>
    <t>DTM-05400</t>
  </si>
  <si>
    <t>Mãng Nhịn</t>
  </si>
  <si>
    <t>0977717487</t>
  </si>
  <si>
    <t>Chị thủy</t>
  </si>
  <si>
    <t>001J3000002HZikIAG</t>
  </si>
  <si>
    <t>DTM-05396</t>
  </si>
  <si>
    <t>Chị Hằng - Long Bình Quận 9</t>
  </si>
  <si>
    <t>0898448268</t>
  </si>
  <si>
    <t>001J3000002HZeEIAW</t>
  </si>
  <si>
    <t>DTM-05395</t>
  </si>
  <si>
    <t>0978881112</t>
  </si>
  <si>
    <t>Anh tý</t>
  </si>
  <si>
    <t>001J3000002HZOHIA4</t>
  </si>
  <si>
    <t>DTM-05392</t>
  </si>
  <si>
    <t>Anh Phát - Long Phước Quận 9</t>
  </si>
  <si>
    <t>0972589545</t>
  </si>
  <si>
    <t>001J3000002HYgQIAW</t>
  </si>
  <si>
    <t>DTM-05391</t>
  </si>
  <si>
    <t>Anh Cường (P. Long Bình, Thủ Đức)</t>
  </si>
  <si>
    <t>0862312922</t>
  </si>
  <si>
    <t>001J3000002HY74IAG</t>
  </si>
  <si>
    <t>DTM-05389</t>
  </si>
  <si>
    <t>0969649515</t>
  </si>
  <si>
    <t>Mr Phúc</t>
  </si>
  <si>
    <t>001J3000002HXopIAG</t>
  </si>
  <si>
    <t>DTM-05386</t>
  </si>
  <si>
    <t>Anh Giáp</t>
  </si>
  <si>
    <t>0968375461</t>
  </si>
  <si>
    <t>DTM-05385</t>
  </si>
  <si>
    <t>NHỰA NGỌC YẾN</t>
  </si>
  <si>
    <t>0967177417</t>
  </si>
  <si>
    <t>Phường Thuận Giao</t>
  </si>
  <si>
    <t>Phường Thuận Giao, Thuận An, Bình Dương Province, 75000, Vietnam</t>
  </si>
  <si>
    <t>001J3000002HXlMIAW</t>
  </si>
  <si>
    <t>DTM-05384</t>
  </si>
  <si>
    <t>Vựa Anh Hiếu - Vĩnh Cửu</t>
  </si>
  <si>
    <t>0919479230</t>
  </si>
  <si>
    <t>001J3000002HXiNIAW</t>
  </si>
  <si>
    <t>DTM-05383</t>
  </si>
  <si>
    <t>0907515656</t>
  </si>
  <si>
    <t>Mr Tỉnh</t>
  </si>
  <si>
    <t>Phường Bình Chuẩn, Thuận An, Bình Dương Province, 75000, Vietnam</t>
  </si>
  <si>
    <t>001J3000002HUjgIAG</t>
  </si>
  <si>
    <t>DTM-05377</t>
  </si>
  <si>
    <t>Chị Chuyên - Nvl</t>
  </si>
  <si>
    <t>0907783598</t>
  </si>
  <si>
    <t>Hẻm C9 Đường Nguyễn Văn Linh, Xã Bình Hưng, Bình Chánh District, Ho Chi Minh City, 72400, Vietnam</t>
  </si>
  <si>
    <t>001J3000002HShgIAG</t>
  </si>
  <si>
    <t>DTM-05367</t>
  </si>
  <si>
    <t>0939988993</t>
  </si>
  <si>
    <t>Thành phố Dĩ An</t>
  </si>
  <si>
    <t>Phường Tân Bình, Dĩ An, Bình Dương Province, 75209, Vietnam</t>
  </si>
  <si>
    <t>Phường Đông Hoà</t>
  </si>
  <si>
    <t>001J3000002HSfVIAW</t>
  </si>
  <si>
    <t>DTM-05366</t>
  </si>
  <si>
    <t>0989666561</t>
  </si>
  <si>
    <t>National Highway 91C, Xã Phước Hưng, An Phú District, An Giang Province, Vietnam</t>
  </si>
  <si>
    <t>001J3000002HSPlIAO</t>
  </si>
  <si>
    <t>DTM-05361</t>
  </si>
  <si>
    <t>Cô Thắm</t>
  </si>
  <si>
    <t>0342167009</t>
  </si>
  <si>
    <t>Xã Vĩnh Thái, Nha Trang, Khánh Hòa Province, 57124, Vietnam</t>
  </si>
  <si>
    <t>001J3000002HSIfIAO</t>
  </si>
  <si>
    <t>DTM-05359</t>
  </si>
  <si>
    <t>0914756879</t>
  </si>
  <si>
    <t>Lê Hồng Phong, Phường Tân Đông Hiệp, Dĩ An, Bình Dương Province, 75209, Vietnam</t>
  </si>
  <si>
    <t>001J3000002HSBPIA4</t>
  </si>
  <si>
    <t>DTM-05356</t>
  </si>
  <si>
    <t>Anh P.V.Tùng</t>
  </si>
  <si>
    <t>0333559901</t>
  </si>
  <si>
    <t>Phường Phước Long A</t>
  </si>
  <si>
    <t>CH Nhỏ : 34 Đ. Nam Hoà, Phước Long A, Quận 9, Nam Hoà, Phuoc Long A Ward, Thủ Đức, Ho Chi Minh City, 71211, Vietnam</t>
  </si>
  <si>
    <t>001J3000002HS7uIAG</t>
  </si>
  <si>
    <t>DTM-05355</t>
  </si>
  <si>
    <t>Anh Hoàng An Phú</t>
  </si>
  <si>
    <t>0919266886</t>
  </si>
  <si>
    <t>Thị trấn Đa Phước</t>
  </si>
  <si>
    <t>National Highway 91C, Đa Phước, Thị trấn Đa Phước, An Phú District, An Giang Province, 89888, Vietnam</t>
  </si>
  <si>
    <t>001J3000002HRwzIAG</t>
  </si>
  <si>
    <t>DTM-05353</t>
  </si>
  <si>
    <t>0976156691</t>
  </si>
  <si>
    <t>THCS Lương Thế Vinh, Tôn Đức Thắng, Phường Tân An, Buôn Ma Thuột, 63107, Vietnam</t>
  </si>
  <si>
    <t>001J3000002HRtqIAG</t>
  </si>
  <si>
    <t>DTM-05351</t>
  </si>
  <si>
    <t>Anh Ích Tân</t>
  </si>
  <si>
    <t>0965156179</t>
  </si>
  <si>
    <t>Đường số 11, An Phu Ward, Thủ Đức, Ho Chi Minh City, 71108, Vietnam</t>
  </si>
  <si>
    <t>001J3000002HM1fIAG</t>
  </si>
  <si>
    <t>DTM-05266</t>
  </si>
  <si>
    <t>Cô Chín</t>
  </si>
  <si>
    <t>0379194493</t>
  </si>
  <si>
    <t>QL1A, Xã Cát Hạnh, Huyện Phú Cát, Bình Định</t>
  </si>
  <si>
    <t>001J3000002HM1bIAG</t>
  </si>
  <si>
    <t>DTM-05262</t>
  </si>
  <si>
    <t>Em Ruộng</t>
  </si>
  <si>
    <t>0866442941</t>
  </si>
  <si>
    <t>Phường Nhơn Bình</t>
  </si>
  <si>
    <t>Hùng Vương, P Nhơn Phú, TP. Quy Nhơn, Bình Định</t>
  </si>
  <si>
    <t>Phường Quy Nhơn Đông</t>
  </si>
  <si>
    <t>001J3000002HM1ZIAW</t>
  </si>
  <si>
    <t>DTM-05260</t>
  </si>
  <si>
    <t>0866542233</t>
  </si>
  <si>
    <t>379 Đào Tấn, Phường Nhơn Phú, TP. Quy Nhơn, Bình Định</t>
  </si>
  <si>
    <t>001J3000002HM1aIAG</t>
  </si>
  <si>
    <t>DTM-05261</t>
  </si>
  <si>
    <t>0382737328</t>
  </si>
  <si>
    <t>112 Đào Tấn, Phường Nhơn Bình, TP. Quy Nhơn, Bình Định</t>
  </si>
  <si>
    <t>DTM-05263</t>
  </si>
  <si>
    <t>Ncc Chị Chín</t>
  </si>
  <si>
    <t>0346959020</t>
  </si>
  <si>
    <t>Xã Cát Minh</t>
  </si>
  <si>
    <t>Xã Cát Trinh, Huyện Phú Cát, Bình Định</t>
  </si>
  <si>
    <t>001J3000002HM1dIAG</t>
  </si>
  <si>
    <t>DTM-05264</t>
  </si>
  <si>
    <t>0978041812</t>
  </si>
  <si>
    <t>Xã Cát Hạnh, Huyện Phú Cát, Bình Định</t>
  </si>
  <si>
    <t>001J3000002HM1eIAG</t>
  </si>
  <si>
    <t>DTM-05265</t>
  </si>
  <si>
    <t>Cô Bảy</t>
  </si>
  <si>
    <t>0829390009</t>
  </si>
  <si>
    <t>001J3000002HjInIAK</t>
  </si>
  <si>
    <t>DTM-05550</t>
  </si>
  <si>
    <t>Chị Nhuyễn</t>
  </si>
  <si>
    <t>0918112618</t>
  </si>
  <si>
    <t>Quốc lộ 1, Cái Nước, Cái Nước District, Cà Mau Province, Vietnam</t>
  </si>
  <si>
    <t>001J3000002HjIoIAK</t>
  </si>
  <si>
    <t>DTM-05551</t>
  </si>
  <si>
    <t>0916473476</t>
  </si>
  <si>
    <t>19 Tháng 5, Cái Nước, Cái Nước District, Cà Mau Province, Vietnam</t>
  </si>
  <si>
    <t>001J3000002HM1IIAW</t>
  </si>
  <si>
    <t>DTM-05243</t>
  </si>
  <si>
    <t>0983762154</t>
  </si>
  <si>
    <t>Huyện Tây Sơn</t>
  </si>
  <si>
    <t>Xã Bình Nghị, Huyện Tây Sơn, Bình Định</t>
  </si>
  <si>
    <t>Xã Tây Sơn</t>
  </si>
  <si>
    <t>001J3000002HM1JIAW</t>
  </si>
  <si>
    <t>DTM-05244</t>
  </si>
  <si>
    <t>Cô Thanh</t>
  </si>
  <si>
    <t>0902274278</t>
  </si>
  <si>
    <t>001J3000002HM1MIAW</t>
  </si>
  <si>
    <t>DTM-05247</t>
  </si>
  <si>
    <t>0905108673</t>
  </si>
  <si>
    <t>Xã Bình Nghi,  Huyện Tây Sơn, Bình Định</t>
  </si>
  <si>
    <t>001J3000002HM1KIAW</t>
  </si>
  <si>
    <t>DTM-05245</t>
  </si>
  <si>
    <t>Chị Đức</t>
  </si>
  <si>
    <t>0914101010</t>
  </si>
  <si>
    <t>Xã Nhơn Hòa, TX. An Nhơn, Bình Định</t>
  </si>
  <si>
    <t>001J3000002HM0qIAG</t>
  </si>
  <si>
    <t>DTM-05215</t>
  </si>
  <si>
    <t>Út Vũ</t>
  </si>
  <si>
    <t>0387021879</t>
  </si>
  <si>
    <t>CH THUỐC THÚ Y TUẤN PHƯỜNG, ĐT. 943, Xã Định Thành, Thoại Sơn District, An Giang Province, Vietnam</t>
  </si>
  <si>
    <t>Xã Định Mỹ</t>
  </si>
  <si>
    <t>001J3000002HjIxIAK</t>
  </si>
  <si>
    <t>DTM-05560</t>
  </si>
  <si>
    <t>0372603315</t>
  </si>
  <si>
    <t>Vĩnh Hòa, Nha Trang, Khánh Hòa Province, Vietnam</t>
  </si>
  <si>
    <t>001J3000002HjIyIAK</t>
  </si>
  <si>
    <t>DTM-05561</t>
  </si>
  <si>
    <t>Em Lan</t>
  </si>
  <si>
    <t>0358877256</t>
  </si>
  <si>
    <t>001J3000002HjIzIAK</t>
  </si>
  <si>
    <t>DTM-05562</t>
  </si>
  <si>
    <t>0932651617</t>
  </si>
  <si>
    <t>Thị Trấn Ninh Hòa, Ninh Hòa, Khánh Hòa</t>
  </si>
  <si>
    <t>001J3000002HjJ0IAK</t>
  </si>
  <si>
    <t>DTM-05563</t>
  </si>
  <si>
    <t>Cô Lệ</t>
  </si>
  <si>
    <t>0935001261</t>
  </si>
  <si>
    <t>412 Hòn Nhói, Ninh Hải, Ninh Hòa, Khánh Hòa</t>
  </si>
  <si>
    <t>001J3000002HjJ1IAK</t>
  </si>
  <si>
    <t>DTM-05564</t>
  </si>
  <si>
    <t>0981013260</t>
  </si>
  <si>
    <t>259 Hòn Nhói, Ninh Diên, Ninh Hòa, Khánh Hòa</t>
  </si>
  <si>
    <t>DTM-05214</t>
  </si>
  <si>
    <t>0385887665</t>
  </si>
  <si>
    <t>Võ Văn Kiệt, Núi Sập, Thị trấn Núi Sập, Thoại Sơn District, An Giang Province, Vietnam</t>
  </si>
  <si>
    <t>DTM-05210</t>
  </si>
  <si>
    <t>Anh Cường Óc Eo</t>
  </si>
  <si>
    <t>0974323500</t>
  </si>
  <si>
    <t>Xã Tân Tuyến</t>
  </si>
  <si>
    <t>Tỉnh Lộ 943, Xã Tân Tuyến, Tri Tôn District, An Giang Province, Vietnam</t>
  </si>
  <si>
    <t>Xã Cô Tô</t>
  </si>
  <si>
    <t>001J3000002HM0nIAG</t>
  </si>
  <si>
    <t>DTM-05212</t>
  </si>
  <si>
    <t>Thanh Vân</t>
  </si>
  <si>
    <t>0902953004</t>
  </si>
  <si>
    <t>Xã Vọng Đông</t>
  </si>
  <si>
    <t>Tỉnh Lộ 943, Xã Vọng Đông, Thoại Sơn District, An Giang Province, Vietnam</t>
  </si>
  <si>
    <t>Xã Óc Eo</t>
  </si>
  <si>
    <t>DTM-05213</t>
  </si>
  <si>
    <t>0985116761</t>
  </si>
  <si>
    <t>DTM-05211</t>
  </si>
  <si>
    <t>0399971483</t>
  </si>
  <si>
    <t>Thị Trấn Óc Eo</t>
  </si>
  <si>
    <t>Tỉnh Lộ 943, Thị trấn Óc Eo, Thoại Sơn District, An Giang Province, Vietnam</t>
  </si>
  <si>
    <t>001J3000002HM1DIAW</t>
  </si>
  <si>
    <t>DTM-05238</t>
  </si>
  <si>
    <t>0985259170</t>
  </si>
  <si>
    <t>Xã Tây Thuận, Huyện Tây Sơn, Bình Định</t>
  </si>
  <si>
    <t>001J3000002HM1FIAW</t>
  </si>
  <si>
    <t>DTM-05240</t>
  </si>
  <si>
    <t>Cô Lan Tây Sơn</t>
  </si>
  <si>
    <t>0702503508</t>
  </si>
  <si>
    <t>Xã Bình Tường, Huyện Tây Sơn, Bình Định</t>
  </si>
  <si>
    <t>001J3000002HM1GIAW</t>
  </si>
  <si>
    <t>DTM-05241</t>
  </si>
  <si>
    <t>Chị Nhơn</t>
  </si>
  <si>
    <t>0362464550</t>
  </si>
  <si>
    <t>001J3000002HM1HIAW</t>
  </si>
  <si>
    <t>DTM-05242</t>
  </si>
  <si>
    <t>Lái Chị Kiều</t>
  </si>
  <si>
    <t>0985624493</t>
  </si>
  <si>
    <t>Xã Tây Giang, Huyện Tây Sơn, Bình Định</t>
  </si>
  <si>
    <t>001J3000002HjIpIAK</t>
  </si>
  <si>
    <t>DTM-05552</t>
  </si>
  <si>
    <t>Ncc Anh Nam</t>
  </si>
  <si>
    <t>0902889036</t>
  </si>
  <si>
    <t>Huyện Vĩnh Thạnh</t>
  </si>
  <si>
    <t>Xã Vinh Quang, Huyện Vĩnh Thạnh, Bình Định</t>
  </si>
  <si>
    <t>001J3000002HM1EIAW</t>
  </si>
  <si>
    <t>DTM-05239</t>
  </si>
  <si>
    <t>Chị Vân Vĩnh Thạnh</t>
  </si>
  <si>
    <t>0385210788</t>
  </si>
  <si>
    <t>001J3000002HLzgIAG</t>
  </si>
  <si>
    <t>DTM-05143</t>
  </si>
  <si>
    <t>0964444212</t>
  </si>
  <si>
    <t>Tỉnh lộ 747A, Phường Khánh Bình, TP Tân Uyên</t>
  </si>
  <si>
    <t>001J3000002HLzhIAG</t>
  </si>
  <si>
    <t>DTM-05144</t>
  </si>
  <si>
    <t>0961188834</t>
  </si>
  <si>
    <t>Huỳnh Văn Nghê, Phường Uyên Hưng, TP Tân Uyên</t>
  </si>
  <si>
    <t>001J3000002HM1NIAW</t>
  </si>
  <si>
    <t>DTM-05248</t>
  </si>
  <si>
    <t>Vựa Anh Thắng - Trảng Bom</t>
  </si>
  <si>
    <t>0982077659</t>
  </si>
  <si>
    <t>Sông Trầu, Trảng Bom, Đồng Nai</t>
  </si>
  <si>
    <t>Xã An Viễn</t>
  </si>
  <si>
    <t>001J3000002HM1OIAW</t>
  </si>
  <si>
    <t>DTM-05249</t>
  </si>
  <si>
    <t>Vựa Anh Hòa - Trảng Bom</t>
  </si>
  <si>
    <t>0786644789</t>
  </si>
  <si>
    <t>001J3000002HM1PIAW</t>
  </si>
  <si>
    <t>DTM-05250</t>
  </si>
  <si>
    <t>Anh Đức - Trảng Bom Lái Pet Xá Tròn</t>
  </si>
  <si>
    <t>0978525652</t>
  </si>
  <si>
    <t>Cây Gáo, Trảng Bom, Đồng Nai</t>
  </si>
  <si>
    <t>001J3000002HM1QIAW</t>
  </si>
  <si>
    <t>DTM-05251</t>
  </si>
  <si>
    <t>Vựa Đào Vũ - Trảng Bom</t>
  </si>
  <si>
    <t>0961302935</t>
  </si>
  <si>
    <t>Đào Vũ</t>
  </si>
  <si>
    <t>001J3000002HM1RIAW</t>
  </si>
  <si>
    <t>DTM-05252</t>
  </si>
  <si>
    <t>Vựa Chị Bích - Trảng Bom</t>
  </si>
  <si>
    <t>0397318071</t>
  </si>
  <si>
    <t>001J3000002HM1TIAW</t>
  </si>
  <si>
    <t>DTM-05254</t>
  </si>
  <si>
    <t>Vựa Anh Trường - Trảng Bom</t>
  </si>
  <si>
    <t>0986455066</t>
  </si>
  <si>
    <t>DTM-05255</t>
  </si>
  <si>
    <t>0919467907</t>
  </si>
  <si>
    <t>QL1A, TT TRảng Bom, Trảng Bom, Đồng Nai</t>
  </si>
  <si>
    <t>001J3000002HM1VIAW</t>
  </si>
  <si>
    <t>DTM-05256</t>
  </si>
  <si>
    <t>Vựa Chị Liên - Trảng Bom</t>
  </si>
  <si>
    <t>0358044859</t>
  </si>
  <si>
    <t>Bắc Sơn, Trảng Bom, Đồng Nai</t>
  </si>
  <si>
    <t>001J3000002HM1XIAW</t>
  </si>
  <si>
    <t>DTM-05258</t>
  </si>
  <si>
    <t>Vựa Cô Lan - Trảng Bom</t>
  </si>
  <si>
    <t>0396655438</t>
  </si>
  <si>
    <t>Hùng Vương, TT Trảng Bom, Trảng Bom, Đồng Nai</t>
  </si>
  <si>
    <t>001J3000002HM1YIAW</t>
  </si>
  <si>
    <t>DTM-05259</t>
  </si>
  <si>
    <t>Vựa Anh Phi - Trảng Bom</t>
  </si>
  <si>
    <t>0768595912</t>
  </si>
  <si>
    <t>Tây Hòa, Trảng Bom, Đồng Nai</t>
  </si>
  <si>
    <t>001J3000002HLziIAG</t>
  </si>
  <si>
    <t>DTM-05145</t>
  </si>
  <si>
    <t>0972618619</t>
  </si>
  <si>
    <t>Đường ĐX 01. Phường Tân Vĩnh Hiệp, TP Tân Uyên</t>
  </si>
  <si>
    <t>DTM-05554</t>
  </si>
  <si>
    <t>Soushin</t>
  </si>
  <si>
    <t>0329946943</t>
  </si>
  <si>
    <t>Nguyễn Thế Anh</t>
  </si>
  <si>
    <t>Thửa đất số 203, Tờ bản đồ số 148, Thôn Ninh Ích-Xã Ninh An, Thị Xã Ninh Hòa, Tỉnh Khánh</t>
  </si>
  <si>
    <t>001J3000002HjIqIAK</t>
  </si>
  <si>
    <t>DTM-05553</t>
  </si>
  <si>
    <t>Cô Tấn</t>
  </si>
  <si>
    <t>0976132550</t>
  </si>
  <si>
    <t>QL1A, TT. Ninh Hòa, Khánh Hòa</t>
  </si>
  <si>
    <t>001J3000002HjIsIAK</t>
  </si>
  <si>
    <t>DTM-05555</t>
  </si>
  <si>
    <t>0362645501</t>
  </si>
  <si>
    <t>Ninh Thọ, Ninh Hòa, Khánh Hòa</t>
  </si>
  <si>
    <t>001J3000002HjItIAK</t>
  </si>
  <si>
    <t>DTM-05556</t>
  </si>
  <si>
    <t>Cô Sinh</t>
  </si>
  <si>
    <t>0361812230</t>
  </si>
  <si>
    <t>79 Lê Hồng Phong, Ninh Diên, Ninh Hòa, Khánh Hòa</t>
  </si>
  <si>
    <t>001J3000002HjIuIAK</t>
  </si>
  <si>
    <t>DTM-05557</t>
  </si>
  <si>
    <t>Chị Thu Khánh Hòa</t>
  </si>
  <si>
    <t>0935396234</t>
  </si>
  <si>
    <t>Ninh Diên, Ninh Hòa, Khánh Hòa</t>
  </si>
  <si>
    <t>001J3000002HjIvIAK</t>
  </si>
  <si>
    <t>DTM-05558</t>
  </si>
  <si>
    <t>Chú Nhân</t>
  </si>
  <si>
    <t>0362585523</t>
  </si>
  <si>
    <t>Ninh An, Ninh Hòa, Khánh Hòa</t>
  </si>
  <si>
    <t>001J3000002HjIwIAK</t>
  </si>
  <si>
    <t>DTM-05559</t>
  </si>
  <si>
    <t>Cô Đài</t>
  </si>
  <si>
    <t>0982564410</t>
  </si>
  <si>
    <t>001J3000002HM0hIAG</t>
  </si>
  <si>
    <t>DTM-05206</t>
  </si>
  <si>
    <t>Năm Nhơn</t>
  </si>
  <si>
    <t>0949401401</t>
  </si>
  <si>
    <t>Thị xã Tân Châu</t>
  </si>
  <si>
    <t>Phường Long Sơn</t>
  </si>
  <si>
    <t>Đường Tỉnh 954, Phường Long Sơn, Thịn Xã Tân Châu, An Giang</t>
  </si>
  <si>
    <t>001J3000002HM0iIAG</t>
  </si>
  <si>
    <t>DTM-05207</t>
  </si>
  <si>
    <t>Kim Hiền</t>
  </si>
  <si>
    <t>0988993162</t>
  </si>
  <si>
    <t>Trần Hưng Đạo, Long Sơn, Phường Long Sơn, Tân Châu, An Giang Province, Vietnam</t>
  </si>
  <si>
    <t>001J3000002HM0gIAG</t>
  </si>
  <si>
    <t>DTM-05205</t>
  </si>
  <si>
    <t>0944969720</t>
  </si>
  <si>
    <t>Xã Lê Chánh</t>
  </si>
  <si>
    <t>ĐT. 953, Xã Lê Chánh, Tân Châu, An Giang Province, 89888, Vietnam</t>
  </si>
  <si>
    <t>Xã Châu Phong</t>
  </si>
  <si>
    <t>001J3000002HM0rIAG</t>
  </si>
  <si>
    <t>DTM-05216</t>
  </si>
  <si>
    <t>0948098320</t>
  </si>
  <si>
    <t>Tỉnh Lộ 747A, Phường Thạnh Phước, TP Tân Uyên</t>
  </si>
  <si>
    <t>001J3000002HM0sIAG</t>
  </si>
  <si>
    <t>DTM-05217</t>
  </si>
  <si>
    <t>Anh Minh Tân Uyên</t>
  </si>
  <si>
    <t>0985572639</t>
  </si>
  <si>
    <t>Đường D, Phường Thạnh Phước, TP Tân Uyên</t>
  </si>
  <si>
    <t>001J3000002HM0tIAG</t>
  </si>
  <si>
    <t>DTM-05218</t>
  </si>
  <si>
    <t>0963594473</t>
  </si>
  <si>
    <t>001J3000002HM0uIAG</t>
  </si>
  <si>
    <t>DTM-05219</t>
  </si>
  <si>
    <t>0703581857</t>
  </si>
  <si>
    <t>Phường Thái Hòa, Tân Uyên, Bình Dương Province, 75209, Vietnam</t>
  </si>
  <si>
    <t>001J3000002HM0vIAG</t>
  </si>
  <si>
    <t>DTM-05220</t>
  </si>
  <si>
    <t>Nguyễn Văn Cam</t>
  </si>
  <si>
    <t>0907077630</t>
  </si>
  <si>
    <t>Đường ĐX 11, P. Tân Vĩnh Hiệp, TP. Tân Uyên, Bình Dương</t>
  </si>
  <si>
    <t>001J3000002HM0kIAG</t>
  </si>
  <si>
    <t>DTM-05209</t>
  </si>
  <si>
    <t>Chú Kiệt</t>
  </si>
  <si>
    <t>0989756340</t>
  </si>
  <si>
    <t>Phường Long Phú</t>
  </si>
  <si>
    <t>Phường Long Châu, Phường Long Phú, Tân Châu, An Giang Province, Vietnam</t>
  </si>
  <si>
    <t>001J3000002HjJqIAK</t>
  </si>
  <si>
    <t>DTM-05583</t>
  </si>
  <si>
    <t>Cô Trâm</t>
  </si>
  <si>
    <t>0372316568</t>
  </si>
  <si>
    <t>Xã Vĩnh Phương, Nha Trang, Khánh Hòa Province, 57124, Vietnam</t>
  </si>
  <si>
    <t>001J3000002HM0eIAG</t>
  </si>
  <si>
    <t>DTM-05203</t>
  </si>
  <si>
    <t>Anh Oai</t>
  </si>
  <si>
    <t>0918544576</t>
  </si>
  <si>
    <t>Phường Mỹ Quý</t>
  </si>
  <si>
    <t>Ngô Sỹ Liên, Phường Mỹ Quý, Long Xuyên, An Giang Province, 02963, Vietnam</t>
  </si>
  <si>
    <t>001J3000002HLysIAG</t>
  </si>
  <si>
    <t>DTM-05093</t>
  </si>
  <si>
    <t>Anh Hưởng - M1</t>
  </si>
  <si>
    <t>0382794244</t>
  </si>
  <si>
    <t>Anh Hưởng</t>
  </si>
  <si>
    <t>Đường M1, Binh Hung Hoa Ward, Binh Tan District, Ho Chi Minh City, 71914, Vietnam</t>
  </si>
  <si>
    <t>001J3000002HLytIAG</t>
  </si>
  <si>
    <t>DTM-05094</t>
  </si>
  <si>
    <t>Chị Giang - M1</t>
  </si>
  <si>
    <t>0916020371</t>
  </si>
  <si>
    <t>001J3000002HLyuIAG</t>
  </si>
  <si>
    <t>DTM-05095</t>
  </si>
  <si>
    <t>Anh Bình Tân Phú</t>
  </si>
  <si>
    <t>0934199583</t>
  </si>
  <si>
    <t>49A/47 Tây Thạnh, Tân Phú</t>
  </si>
  <si>
    <t>001J3000002HLyvIAG</t>
  </si>
  <si>
    <t>DTM-05096</t>
  </si>
  <si>
    <t>Anh Thường</t>
  </si>
  <si>
    <t>0984701922</t>
  </si>
  <si>
    <t>285 Tây Thạnh, Tân Phú</t>
  </si>
  <si>
    <t>001J3000002HLyyIAG</t>
  </si>
  <si>
    <t>DTM-05099</t>
  </si>
  <si>
    <t>0356556471</t>
  </si>
  <si>
    <t>134 Nguyễn Hữu Tiến. Tây Thạnh</t>
  </si>
  <si>
    <t>001J3000002HLyzIAG</t>
  </si>
  <si>
    <t>DTM-05100</t>
  </si>
  <si>
    <t>0909459645</t>
  </si>
  <si>
    <t>266 Đường Kênh 19/5 Tây Thạnh, Tân Phú</t>
  </si>
  <si>
    <t>001J3000002HLz0IAG</t>
  </si>
  <si>
    <t>DTM-05101</t>
  </si>
  <si>
    <t>0374186739</t>
  </si>
  <si>
    <t>51/1 Lê Trọng Tấn, Tân Phú</t>
  </si>
  <si>
    <t>001J3000002HM0bIAG</t>
  </si>
  <si>
    <t>DTM-05200</t>
  </si>
  <si>
    <t>Cô Ngào</t>
  </si>
  <si>
    <t>0329611225</t>
  </si>
  <si>
    <t>Huyện Tân Hồng</t>
  </si>
  <si>
    <t>Xã Tân Hộ Cơ</t>
  </si>
  <si>
    <t>Quốc Lộ 30,Tân Hộ Cơ,Tân Hồng,Đồng Tháp</t>
  </si>
  <si>
    <t>001J3000002HM0fIAG</t>
  </si>
  <si>
    <t>DTM-05204</t>
  </si>
  <si>
    <t>0943450440</t>
  </si>
  <si>
    <t>QL30, Xã Tân Hộ Cơ, Huyện Tân Hồng, Đồng Tháp</t>
  </si>
  <si>
    <t>DTM-05201</t>
  </si>
  <si>
    <t>0919195238</t>
  </si>
  <si>
    <t>Anh Thới</t>
  </si>
  <si>
    <t>Trần Hưng Đạo, Phường Mỹ Thạnh, Long Xuyên, An Giang Province, 02963, Vietnam</t>
  </si>
  <si>
    <t>DTM-05202</t>
  </si>
  <si>
    <t>0337744544</t>
  </si>
  <si>
    <t>Hàn Mặc Tử, Phường Mỹ Thới, Long Xuyên, An Giang Province, 02963, Vietnam</t>
  </si>
  <si>
    <t>DTM-05584</t>
  </si>
  <si>
    <t>Anh Đạt Nha Trang</t>
  </si>
  <si>
    <t>0762993333</t>
  </si>
  <si>
    <t>Xã Vĩnh Ngọc, Nha Trang, Khánh Hòa Province, 57124, Vietnam</t>
  </si>
  <si>
    <t>001J3000002HjJsIAK</t>
  </si>
  <si>
    <t>DTM-05585</t>
  </si>
  <si>
    <t>Anh Thắng Nha Trang</t>
  </si>
  <si>
    <t>0977156230</t>
  </si>
  <si>
    <t>102 Cầu Dứa Phú Nông, Vĩnh Ngọc, Nha Trang, Khánh Hòa</t>
  </si>
  <si>
    <t>001J3000002HjIiIAK</t>
  </si>
  <si>
    <t>DTM-05545</t>
  </si>
  <si>
    <t>0987588481</t>
  </si>
  <si>
    <t>Cao Bá Quát, Diện Hòa, Diên Khánh, Khánh Hòa</t>
  </si>
  <si>
    <t>001J3000002HjJpIAK</t>
  </si>
  <si>
    <t>DTM-05582</t>
  </si>
  <si>
    <t>0378247765</t>
  </si>
  <si>
    <t>Diên Xuân, Diên Khánh, Khánh Hòa</t>
  </si>
  <si>
    <t>001J3000002HjJmIAK</t>
  </si>
  <si>
    <t>DTM-05579</t>
  </si>
  <si>
    <t>Chị Ngân</t>
  </si>
  <si>
    <t>0333170695</t>
  </si>
  <si>
    <t>Huyện Khánh Vĩnh</t>
  </si>
  <si>
    <t>Khánh Vĩnh, Khánh Vĩnh District, Khánh Hòa Province, Vietnam</t>
  </si>
  <si>
    <t>Xã Bắc Khánh Vĩnh</t>
  </si>
  <si>
    <t>001J3000002HjJnIAK</t>
  </si>
  <si>
    <t>DTM-05580</t>
  </si>
  <si>
    <t>0961398635</t>
  </si>
  <si>
    <t>001J3000002HjJoIAK</t>
  </si>
  <si>
    <t>DTM-05581</t>
  </si>
  <si>
    <t>Chị Lê</t>
  </si>
  <si>
    <t>0942915610</t>
  </si>
  <si>
    <t>Cô Long, Thị Trấn Khánh Vĩnh, Khánh Hòa</t>
  </si>
  <si>
    <t>001J3000002HM64IAG</t>
  </si>
  <si>
    <t>DTM-05346</t>
  </si>
  <si>
    <t>0915460284</t>
  </si>
  <si>
    <t>Diên Hồng, Lý Thường Kiệt, Phường Lý Thường Kiệt, Quy Nhơn, Bình Định Province, 55111, Vietnam</t>
  </si>
  <si>
    <t>DTM-05142</t>
  </si>
  <si>
    <t>HKD Phạm Văn Vương</t>
  </si>
  <si>
    <t>0905754209</t>
  </si>
  <si>
    <t>Huyện Tuy Phước</t>
  </si>
  <si>
    <t>Xã Phước Lộc</t>
  </si>
  <si>
    <t>Quảng Tín, Tuy Phước District, Bình Định Province, 55200, Vietnam</t>
  </si>
  <si>
    <t>Xã Tuy Phước</t>
  </si>
  <si>
    <t>001J3000002HLyxIAG</t>
  </si>
  <si>
    <t>DTM-05098</t>
  </si>
  <si>
    <t>0933427796</t>
  </si>
  <si>
    <t>535 Tân Sơn, Gò Vấp</t>
  </si>
  <si>
    <t>001J3000002HLywIAG</t>
  </si>
  <si>
    <t>DTM-05097</t>
  </si>
  <si>
    <t>0347068371</t>
  </si>
  <si>
    <t>Ngã sáu Gò Vấp, Đường Nguyễn Văn Lượng, Ward 10, Go Vap District, Ho Chi Minh City, 72100, Vietnam</t>
  </si>
  <si>
    <t>001J3000002HLz1IAG</t>
  </si>
  <si>
    <t>DTM-05102</t>
  </si>
  <si>
    <t>Anh Khánh - Tn</t>
  </si>
  <si>
    <t>0325189336</t>
  </si>
  <si>
    <t>Phạm Văn Hai, Bình Chánh</t>
  </si>
  <si>
    <t>DTM-05198</t>
  </si>
  <si>
    <t>Anh Nghĩa Tam Nông</t>
  </si>
  <si>
    <t>0978539909</t>
  </si>
  <si>
    <t>Phường An Bình A, An Hòa, Xã An Hòa, Tam Nông District, Đồng Tháp Province, Vietnam</t>
  </si>
  <si>
    <t>001J3000002HLzXIAW</t>
  </si>
  <si>
    <t>DTM-05134</t>
  </si>
  <si>
    <t>Anh Thành Bình Dương</t>
  </si>
  <si>
    <t>0394879888</t>
  </si>
  <si>
    <t>Đường Cây Me, P. Bình Nhâm, TP. Thuận An, Bình Dương</t>
  </si>
  <si>
    <t>001J3000002HLzYIAW</t>
  </si>
  <si>
    <t>DTM-05135</t>
  </si>
  <si>
    <t>Chị Thoa Thuận An</t>
  </si>
  <si>
    <t>0899754469</t>
  </si>
  <si>
    <t>Nguyễn Hữu Cảnh, P. Bình Nhâm, TP. Thuận An, Bình Dương</t>
  </si>
  <si>
    <t>001J3000002HLzZIAW</t>
  </si>
  <si>
    <t>DTM-05136</t>
  </si>
  <si>
    <t>Hoàng Huy</t>
  </si>
  <si>
    <t>0988030784</t>
  </si>
  <si>
    <t>Đường 3/2, P. Lái Thiêu, TP. Thuận An, Bình Dương</t>
  </si>
  <si>
    <t>001J3000002HLzaIAG</t>
  </si>
  <si>
    <t>DTM-05137</t>
  </si>
  <si>
    <t>0326137331</t>
  </si>
  <si>
    <t>Nguyễn Du, P. An Phú, TP. Thuận An, Bình Dương</t>
  </si>
  <si>
    <t>001J3000002HLzcIAG</t>
  </si>
  <si>
    <t>DTM-05139</t>
  </si>
  <si>
    <t>0389163320</t>
  </si>
  <si>
    <t>Đường Nguyến Du,P. An Phú, TP. Thuận An, Bình Dương</t>
  </si>
  <si>
    <t>001J3000002HjIhIAK</t>
  </si>
  <si>
    <t>DTM-05544</t>
  </si>
  <si>
    <t>0384311200</t>
  </si>
  <si>
    <t>DTM-05190</t>
  </si>
  <si>
    <t>0937626225</t>
  </si>
  <si>
    <t>Huyện Tiểu Cần</t>
  </si>
  <si>
    <t>Xã Hiếu Tử</t>
  </si>
  <si>
    <t>QL. 60, Xã Hiếu Tử, Tiểu Cần District, Trà Vinh Province, Vietnam</t>
  </si>
  <si>
    <t>Xã Tập Ngãi</t>
  </si>
  <si>
    <t>DTM-05195</t>
  </si>
  <si>
    <t>0798093304</t>
  </si>
  <si>
    <t>Xã Thuận Yên</t>
  </si>
  <si>
    <t>QL. N1, Ngã Tư, Xã Thuận Yên, Hà Tiên, Kiên Giang Province, Vietnam</t>
  </si>
  <si>
    <t>001J3000002HjJjIAK</t>
  </si>
  <si>
    <t>DTM-05576</t>
  </si>
  <si>
    <t>0935212636</t>
  </si>
  <si>
    <t>QL1A Như Xuân, Vĩnh Phương, Nha Trang, Khánh Hòa</t>
  </si>
  <si>
    <t>001J3000002HjJkIAK</t>
  </si>
  <si>
    <t>DTM-05577</t>
  </si>
  <si>
    <t>0987921659</t>
  </si>
  <si>
    <t>Điện Biên Phủ, Vĩnh Hải, Nha Trang, Khánh Hòa</t>
  </si>
  <si>
    <t>001J3000002HjJlIAK</t>
  </si>
  <si>
    <t>DTM-05578</t>
  </si>
  <si>
    <t>0346792531</t>
  </si>
  <si>
    <t>161 Nguyễn Khuyến, Vĩnh Hải, Nha Trang, Khánh Hòa</t>
  </si>
  <si>
    <t>001J3000002HM61IAG</t>
  </si>
  <si>
    <t>DTM-05343</t>
  </si>
  <si>
    <t>0383725497</t>
  </si>
  <si>
    <t>Xã Phước Sơn, Huyện Tuy Phước, Bình Định</t>
  </si>
  <si>
    <t>001J3000002HM62IAG</t>
  </si>
  <si>
    <t>DTM-05344</t>
  </si>
  <si>
    <t>0978178312</t>
  </si>
  <si>
    <t>Xã Phước Thuận, Huyện Tuy Phước, Bình Định</t>
  </si>
  <si>
    <t>001J3000002HM63IAG</t>
  </si>
  <si>
    <t>DTM-05345</t>
  </si>
  <si>
    <t>0375488118</t>
  </si>
  <si>
    <t>001J3000002HM0aIAG</t>
  </si>
  <si>
    <t>DTM-05199</t>
  </si>
  <si>
    <t>QL60, Xã Hiếu Tử,Huyện Tiểu Cần, Trà Vinh</t>
  </si>
  <si>
    <t>Xã Tiểu Cần</t>
  </si>
  <si>
    <t>DTM-05192</t>
  </si>
  <si>
    <t>0977861861</t>
  </si>
  <si>
    <t>,Quốc Lộ 53,Mỹ Hòa,Cầu Ngang,Trà Vinh</t>
  </si>
  <si>
    <t>001J3000002HjIlIAK</t>
  </si>
  <si>
    <t>DTM-05548</t>
  </si>
  <si>
    <t>0949401147</t>
  </si>
  <si>
    <t>001J3000002HM0SIAW</t>
  </si>
  <si>
    <t>DTM-05191</t>
  </si>
  <si>
    <t>Thái Thanh</t>
  </si>
  <si>
    <t>0888009231</t>
  </si>
  <si>
    <t>Thị Trấn Mỹ An,Huyện Tháp Mười,Đồng Tháp</t>
  </si>
  <si>
    <t>Xã Tháp Mười</t>
  </si>
  <si>
    <t>001J3000002HM0YIAW</t>
  </si>
  <si>
    <t>DTM-05197</t>
  </si>
  <si>
    <t>Anh Hậu Đồng Tháp</t>
  </si>
  <si>
    <t>0789536373</t>
  </si>
  <si>
    <t>Thị trấn Mỹ An</t>
  </si>
  <si>
    <t>Đường Nhánh Rẽ N2,TT Mỹ An, Huyện Tháp Mười, Đồng Tháp</t>
  </si>
  <si>
    <t>001J3000002HM0XIAW</t>
  </si>
  <si>
    <t>DTM-05196</t>
  </si>
  <si>
    <t>Chú Trung</t>
  </si>
  <si>
    <t>0385782961</t>
  </si>
  <si>
    <t>Xã Phú Mỹ</t>
  </si>
  <si>
    <t>QL. N1, Trà Phô, Xã Phú Mỹ, Giang Thành District, Kiên Giang Province, Vietnam</t>
  </si>
  <si>
    <t>DTM-05193</t>
  </si>
  <si>
    <t>HKD Dung</t>
  </si>
  <si>
    <t>0348507778</t>
  </si>
  <si>
    <t>Dung</t>
  </si>
  <si>
    <t>Nha Nghi 200k, Trần Công Án, Khu phố 1, Phường Tô Châu, Hà Tiên, Kiên Giang Province, Vietnam</t>
  </si>
  <si>
    <t>001J3000002HLzbIAG</t>
  </si>
  <si>
    <t>DTM-05138</t>
  </si>
  <si>
    <t>0974353167</t>
  </si>
  <si>
    <t>Bùi Hữu Nghĩa, P. Bình Hòa, TP. Thuận An, Bình Dương</t>
  </si>
  <si>
    <t>001J3000002HLyrIAG</t>
  </si>
  <si>
    <t>DTM-05092</t>
  </si>
  <si>
    <t>Anh Trưởng</t>
  </si>
  <si>
    <t>0966684196</t>
  </si>
  <si>
    <t>234 Bình Thành, Bình Tân</t>
  </si>
  <si>
    <t>001J3000002HLzTIAW</t>
  </si>
  <si>
    <t>DTM-05130</t>
  </si>
  <si>
    <t>Chị Tuyền - Ph</t>
  </si>
  <si>
    <t>0908711536</t>
  </si>
  <si>
    <t>Hẻm C7B Phạm Hùng, Xã Bình Hưng, Bình Chánh District, Ho Chi Minh City, 72400, Vietnam</t>
  </si>
  <si>
    <t>001J3000002HLzVIAW</t>
  </si>
  <si>
    <t>DTM-05132</t>
  </si>
  <si>
    <t>0979257255</t>
  </si>
  <si>
    <t>303/11 Tổ 11, Ấp 1, Hiệp Phước, Nhà Bè</t>
  </si>
  <si>
    <t>001J3000002HLzWIAW</t>
  </si>
  <si>
    <t>DTM-05133</t>
  </si>
  <si>
    <t>0936323079</t>
  </si>
  <si>
    <t>Hẻm 426, Phan Văn Bảy, Nhà Bè</t>
  </si>
  <si>
    <t>001J3000002HLypIAG</t>
  </si>
  <si>
    <t>DTM-05090</t>
  </si>
  <si>
    <t>Chú Hội - Pvh</t>
  </si>
  <si>
    <t>0933031226</t>
  </si>
  <si>
    <t>Chú Hội</t>
  </si>
  <si>
    <t>105 Phan Văn Hớn, Tân Thới Nhất, Quận 12</t>
  </si>
  <si>
    <t>001J3000002HLyqIAG</t>
  </si>
  <si>
    <t>DTM-05091</t>
  </si>
  <si>
    <t>Chị Út Tân Phú</t>
  </si>
  <si>
    <t>0329833170</t>
  </si>
  <si>
    <t>Đàm Thận Huy, Phu Tho Hoa Ward, Tan Phu District, Ho Chi Minh City, 72011, Vietnam</t>
  </si>
  <si>
    <t>DTM-05184</t>
  </si>
  <si>
    <t>HKD Đỗ Thị Lành</t>
  </si>
  <si>
    <t>0982608656</t>
  </si>
  <si>
    <t>Xã Lương An Trà</t>
  </si>
  <si>
    <t>Đường tỉnh 941, Xã Lương An Trà, Tri Tôn District, An Giang Province, Vietnam</t>
  </si>
  <si>
    <t>Xã Vĩnh Gia</t>
  </si>
  <si>
    <t>001J3000002HM0MIAW</t>
  </si>
  <si>
    <t>DTM-05185</t>
  </si>
  <si>
    <t>Anh Nam An Giang</t>
  </si>
  <si>
    <t>0845848666</t>
  </si>
  <si>
    <t>Xã Lương Phi</t>
  </si>
  <si>
    <t>Xã Lương Phi, Tri Tôn District, An Giang Province, Vietnam</t>
  </si>
  <si>
    <t>Xã Ô Lâm</t>
  </si>
  <si>
    <t>03/02/2026</t>
  </si>
  <si>
    <t>001J3000002HM0IIAW</t>
  </si>
  <si>
    <t>DTM-05181</t>
  </si>
  <si>
    <t>Chị Trang ( Kho Cần Đăng )</t>
  </si>
  <si>
    <t>0917934333</t>
  </si>
  <si>
    <t>Xã Cần Đăng</t>
  </si>
  <si>
    <t>Đường tỉnh 941, Xã Cần Đăng, Châu Thành District, An Giang Province, Vietnam</t>
  </si>
  <si>
    <t>DTM-05188</t>
  </si>
  <si>
    <t>HKD Nguyên Chương</t>
  </si>
  <si>
    <t>0904395669</t>
  </si>
  <si>
    <t>ĐT. 922E, Xã Đông Thuận, Thới Lai District, Cần Thơ, Vietnam</t>
  </si>
  <si>
    <t>001J3000002HjIgIAK</t>
  </si>
  <si>
    <t>DTM-05543</t>
  </si>
  <si>
    <t>0932414915</t>
  </si>
  <si>
    <t>Đường Vận Hành, Ninh Sim, Ninh Hòa, Khánh Hòa</t>
  </si>
  <si>
    <t>001J3000002HjJfIAK</t>
  </si>
  <si>
    <t>DTM-05572</t>
  </si>
  <si>
    <t>Cô Năm Khánh Hòa</t>
  </si>
  <si>
    <t>0935003917</t>
  </si>
  <si>
    <t>Ninh Phụng, Ninh Hòa, Khánh Hòa</t>
  </si>
  <si>
    <t>001J3000002HjJgIAK</t>
  </si>
  <si>
    <t>DTM-05573</t>
  </si>
  <si>
    <t>Chị Giao</t>
  </si>
  <si>
    <t>0916561160</t>
  </si>
  <si>
    <t>QL 26, Ninh Xuân, Ninh Hòa, Khánh Hòa</t>
  </si>
  <si>
    <t>001J3000002HjJhIAK</t>
  </si>
  <si>
    <t>DTM-05574</t>
  </si>
  <si>
    <t>Chị Hoa Ninh Hòa</t>
  </si>
  <si>
    <t>0385394924</t>
  </si>
  <si>
    <t>001J3000002HjJiIAK</t>
  </si>
  <si>
    <t>DTM-05575</t>
  </si>
  <si>
    <t>Chị Lài</t>
  </si>
  <si>
    <t>0926501106</t>
  </si>
  <si>
    <t>QL 26, Dục Mỹ, Ninh Hòa, Khánh Hòa</t>
  </si>
  <si>
    <t>001J3000002HLzUIAW</t>
  </si>
  <si>
    <t>DTM-05131</t>
  </si>
  <si>
    <t>Anh Lương - Đ14 - Q7</t>
  </si>
  <si>
    <t>0907412736</t>
  </si>
  <si>
    <t>Phường Bình Thuận</t>
  </si>
  <si>
    <t>288 Đường 14, Quận 7 (Cổng sau ViVo City)</t>
  </si>
  <si>
    <t>001J3000002HLzSIAW</t>
  </si>
  <si>
    <t>DTM-05129</t>
  </si>
  <si>
    <t>Chị Kim - Nht - Nb</t>
  </si>
  <si>
    <t>0937820402</t>
  </si>
  <si>
    <t>001J3000002HM0NIAW</t>
  </si>
  <si>
    <t>DTM-05186</t>
  </si>
  <si>
    <t>0918756435</t>
  </si>
  <si>
    <t>Thành phố Châu Đốc</t>
  </si>
  <si>
    <t>Phường Núi Sam</t>
  </si>
  <si>
    <t>Phạm Văn Bạch, Phường Núi Sam, Tp Châu Đốc, An Giang</t>
  </si>
  <si>
    <t>001J3000002HM0KIAW</t>
  </si>
  <si>
    <t>DTM-05183</t>
  </si>
  <si>
    <t>Chị Lài An Giang</t>
  </si>
  <si>
    <t>0977834902</t>
  </si>
  <si>
    <t>Xã Núi Tô</t>
  </si>
  <si>
    <t>Tri Tôn Vàm Rầy, Xã Núi Tô, Huyện Tri Tôn, An Giang</t>
  </si>
  <si>
    <t>Xã Tri Tôn</t>
  </si>
  <si>
    <t>001J3000002HM0JIAW</t>
  </si>
  <si>
    <t>DTM-05182</t>
  </si>
  <si>
    <t>Anh Đỉnh</t>
  </si>
  <si>
    <t>0919267883</t>
  </si>
  <si>
    <t>29,Đường 3/2,TT Tri Tôn,Huyện Tri Tôn,An Giang</t>
  </si>
  <si>
    <t>001J3000002HM66IAG</t>
  </si>
  <si>
    <t>DTM-05348</t>
  </si>
  <si>
    <t>Vựa Chú Hiếu - Định Quán</t>
  </si>
  <si>
    <t>0985363477</t>
  </si>
  <si>
    <t>Chú Hiếu</t>
  </si>
  <si>
    <t>Phú Cường, Định Quán, Đồng Nai</t>
  </si>
  <si>
    <t>001J3000002HM67IAG</t>
  </si>
  <si>
    <t>DTM-05349</t>
  </si>
  <si>
    <t>Vựa Anh Minh - Định Quán</t>
  </si>
  <si>
    <t>0932174557</t>
  </si>
  <si>
    <t>La Ngà, Định Quán, Đồng Nai</t>
  </si>
  <si>
    <t>001J3000002HM68IAG</t>
  </si>
  <si>
    <t>DTM-05350</t>
  </si>
  <si>
    <t>Vựa Anh Hậu - Định Quán</t>
  </si>
  <si>
    <t>0357265320</t>
  </si>
  <si>
    <t>001J3000002HM0wIAG</t>
  </si>
  <si>
    <t>DTM-05221</t>
  </si>
  <si>
    <t>Vựa Chị Hằng - Định Quán</t>
  </si>
  <si>
    <t>0973391331</t>
  </si>
  <si>
    <t>Phú Ngọc, Định Quán, Đồng Nai</t>
  </si>
  <si>
    <t>001J3000002HM11IAG</t>
  </si>
  <si>
    <t>DTM-05226</t>
  </si>
  <si>
    <t>Anh Cử - Định Quán Lái Pet Xá Tròn</t>
  </si>
  <si>
    <t>0814368747</t>
  </si>
  <si>
    <t>Anh Cử</t>
  </si>
  <si>
    <t>Phú Lễ, Định Quán, Đồng Nai</t>
  </si>
  <si>
    <t>001J3000002HM65IAG</t>
  </si>
  <si>
    <t>DTM-05347</t>
  </si>
  <si>
    <t>Vựa Chú Tâm - Định Quán</t>
  </si>
  <si>
    <t>0937759229</t>
  </si>
  <si>
    <t>001J3000002HLzdIAG</t>
  </si>
  <si>
    <t>DTM-05140</t>
  </si>
  <si>
    <t>0933010360</t>
  </si>
  <si>
    <t>Thuận An Hòa, P.Thuận Giao, TP. Thuận An, Bình Dương</t>
  </si>
  <si>
    <t>001J3000002HLzKIAW</t>
  </si>
  <si>
    <t>DTM-05121</t>
  </si>
  <si>
    <t>Anh Quyền - Ph</t>
  </si>
  <si>
    <t>0977984323</t>
  </si>
  <si>
    <t>001J3000002HM0CIAW</t>
  </si>
  <si>
    <t>DTM-05175</t>
  </si>
  <si>
    <t>0392629104</t>
  </si>
  <si>
    <t>QL. 57, Xã Đa Phước Hội, Mỏ Cày Nam District, Bến Tre Province, Vietnam</t>
  </si>
  <si>
    <t>001J3000002HM1AIAW</t>
  </si>
  <si>
    <t>DTM-05235</t>
  </si>
  <si>
    <t>Vựa Chị Hường - Biên Hòa</t>
  </si>
  <si>
    <t>0393826346</t>
  </si>
  <si>
    <t>Trảng Dài, Biên Hòa, Đồng Nai</t>
  </si>
  <si>
    <t>001J3000002HM0xIAG</t>
  </si>
  <si>
    <t>DTM-05222</t>
  </si>
  <si>
    <t>Vựa Tuấn Thảo - Tân Phú</t>
  </si>
  <si>
    <t>0974859341</t>
  </si>
  <si>
    <t>Tuấn Thảo</t>
  </si>
  <si>
    <t>Phú Lâm, Tân Phú, Đồng Nai</t>
  </si>
  <si>
    <t>001J3000002HM0yIAG</t>
  </si>
  <si>
    <t>DTM-05223</t>
  </si>
  <si>
    <t>Vựa Cô Hồng - Tân Phú</t>
  </si>
  <si>
    <t>0937025319</t>
  </si>
  <si>
    <t>Phú Thanh, Tân Phú, Đồng Nai</t>
  </si>
  <si>
    <t>001J3000002HM0zIAG</t>
  </si>
  <si>
    <t>DTM-05224</t>
  </si>
  <si>
    <t>Vựa Chị Nhung - Tân Phú</t>
  </si>
  <si>
    <t>0866673112</t>
  </si>
  <si>
    <t>001J3000002HM10IAG</t>
  </si>
  <si>
    <t>DTM-05225</t>
  </si>
  <si>
    <t>Vựa Anh Vinh - Tân Phú</t>
  </si>
  <si>
    <t>0856125678</t>
  </si>
  <si>
    <t>001J3000002HM1BIAW</t>
  </si>
  <si>
    <t>DTM-05236</t>
  </si>
  <si>
    <t>Vựa Phú Thanh - Vĩnh Cửu</t>
  </si>
  <si>
    <t>0369695313</t>
  </si>
  <si>
    <t>Thanh Phú, Vĩnh Cửu, Đồng Nai</t>
  </si>
  <si>
    <t>001J3000002HM1CIAW</t>
  </si>
  <si>
    <t>DTM-05237</t>
  </si>
  <si>
    <t>Chú Lành - Vĩnh Cửu Lái Pet Xá Tròn</t>
  </si>
  <si>
    <t>0909838312</t>
  </si>
  <si>
    <t>Chú Lành</t>
  </si>
  <si>
    <t>001J3000002HM17IAG</t>
  </si>
  <si>
    <t>DTM-05232</t>
  </si>
  <si>
    <t>Vựa Cô Phương - Trảng Bom</t>
  </si>
  <si>
    <t>0792627605</t>
  </si>
  <si>
    <t>Cô Phương</t>
  </si>
  <si>
    <t>Sông Thao, TRảng Bom, Đồng Nai</t>
  </si>
  <si>
    <t>DTM-05070</t>
  </si>
  <si>
    <t>Chị Tiêu - Ktu</t>
  </si>
  <si>
    <t>0981289887</t>
  </si>
  <si>
    <t>001J3000002HLyeIAG</t>
  </si>
  <si>
    <t>DTM-05079</t>
  </si>
  <si>
    <t>Anh Sáng - Ntt</t>
  </si>
  <si>
    <t>093809450</t>
  </si>
  <si>
    <t>Nguyễn Thị Thử, Xuan Thoi Son Commune, Hoc Mon District, Ho Chi Minh City, 71717, Vietnam</t>
  </si>
  <si>
    <t>001J3000002HLyhIAG</t>
  </si>
  <si>
    <t>DTM-05082</t>
  </si>
  <si>
    <t>Anh Tiếp - Ntt</t>
  </si>
  <si>
    <t>0903187403</t>
  </si>
  <si>
    <t>Nguyễn Thị Thử, Xuân Thới Sơn, Hóc Môn</t>
  </si>
  <si>
    <t>001J3000002HLyjIAG</t>
  </si>
  <si>
    <t>DTM-05084</t>
  </si>
  <si>
    <t>Chị Nga - Ntt</t>
  </si>
  <si>
    <t>0987810593</t>
  </si>
  <si>
    <t>001J3000002HLykIAG</t>
  </si>
  <si>
    <t>DTM-05085</t>
  </si>
  <si>
    <t>Anh Lợi - Ntt</t>
  </si>
  <si>
    <t>0979252309</t>
  </si>
  <si>
    <t>2/12 Nguyễn Thị Thử, Xuân Thới Sơn, Hóc Môn</t>
  </si>
  <si>
    <t>001J3000002HLylIAG</t>
  </si>
  <si>
    <t>DTM-05086</t>
  </si>
  <si>
    <t>Anh Phước - Ttn</t>
  </si>
  <si>
    <t>0907905774</t>
  </si>
  <si>
    <t>001J3000002HLymIAG</t>
  </si>
  <si>
    <t>DTM-05087</t>
  </si>
  <si>
    <t>Anh Tài - Ttn</t>
  </si>
  <si>
    <t>0961614788</t>
  </si>
  <si>
    <t>001J3000002HLydIAG</t>
  </si>
  <si>
    <t>DTM-05078</t>
  </si>
  <si>
    <t>Chị Trang - Pvs</t>
  </si>
  <si>
    <t>0966932037</t>
  </si>
  <si>
    <t>Khu Dân Cư Đại Hải, 106/30a, Phạm Văn Sáng, Xuan Thoi Thuong Commune, Hoc Mon District, Ho Chi Minh City, 71821, Vietnam</t>
  </si>
  <si>
    <t>001J3000002HLzFIAW</t>
  </si>
  <si>
    <t>DTM-05116</t>
  </si>
  <si>
    <t>Anh Trường - Nb - Nb</t>
  </si>
  <si>
    <t>0903176434</t>
  </si>
  <si>
    <t>001J3000002HLybIAG</t>
  </si>
  <si>
    <t>DTM-05076</t>
  </si>
  <si>
    <t>0968657259</t>
  </si>
  <si>
    <t>391 Nữ Dân Công, Vĩnh Lộc A, Bình Chánh</t>
  </si>
  <si>
    <t>001J3000002HLynIAG</t>
  </si>
  <si>
    <t>DTM-05088</t>
  </si>
  <si>
    <t>Anh Tùng - Ptn - Bc Vl.A</t>
  </si>
  <si>
    <t>0353831509</t>
  </si>
  <si>
    <t>15T Phạm Thị Nghĩa. Vĩnh Lộc A, Bình Chánh</t>
  </si>
  <si>
    <t>001J3000002HLyoIAG</t>
  </si>
  <si>
    <t>DTM-05089</t>
  </si>
  <si>
    <t>Anh Hải - Ndc</t>
  </si>
  <si>
    <t>0352304123</t>
  </si>
  <si>
    <t>Kênh Trung Ương, Vĩnh Lộc A, Bình Chánh</t>
  </si>
  <si>
    <t>001J3000002HM0HIAW</t>
  </si>
  <si>
    <t>DTM-05180</t>
  </si>
  <si>
    <t>0987711202</t>
  </si>
  <si>
    <t>Xã Hoà Lạc</t>
  </si>
  <si>
    <t>ĐT. 951, Xã Hòa Lạc, Phú Tân District, An Giang Province, Vietnam</t>
  </si>
  <si>
    <t>DTM-05176</t>
  </si>
  <si>
    <t>HKD Nguyễn Hồng Mây</t>
  </si>
  <si>
    <t>0847474712</t>
  </si>
  <si>
    <t>Phường Trung Kiên</t>
  </si>
  <si>
    <t>Tuyến tránh Thốt Nốt</t>
  </si>
  <si>
    <t>DTM-05173</t>
  </si>
  <si>
    <t>0386857798</t>
  </si>
  <si>
    <t>Xã Vĩnh Trinh</t>
  </si>
  <si>
    <t>Quốc lộ 80, Xã Vĩnh Trinh, Huyện Vĩnh Thạnh, Cần Thơ, Vietnam</t>
  </si>
  <si>
    <t>001J3000002HM5yIAG</t>
  </si>
  <si>
    <t>DTM-05340</t>
  </si>
  <si>
    <t>023</t>
  </si>
  <si>
    <t>Nguyễn Chí Thanh, P Tân An, Đắk Lắk</t>
  </si>
  <si>
    <t>001J3000002HM5zIAG</t>
  </si>
  <si>
    <t>DTM-05341</t>
  </si>
  <si>
    <t>Trần Thị Thơ</t>
  </si>
  <si>
    <t>Tân Đức Thắng, TP. Buôn Ma Thuột, Đắk Lắk</t>
  </si>
  <si>
    <t>001J3000002HM60IAG</t>
  </si>
  <si>
    <t>DTM-05342</t>
  </si>
  <si>
    <t>Đoàn Sách (Bảy)</t>
  </si>
  <si>
    <t>0986215508</t>
  </si>
  <si>
    <t>Pham Van Dong st., Phường Tân Hòa, Buôn Ma Thuột, 63107, Vietnam</t>
  </si>
  <si>
    <t>001J3000002HM0BIAW</t>
  </si>
  <si>
    <t>DTM-05174</t>
  </si>
  <si>
    <t>Anh Lợi Mỏ Cày</t>
  </si>
  <si>
    <t>0986876586</t>
  </si>
  <si>
    <t>Xã An Thạnh</t>
  </si>
  <si>
    <t>,Quốc Lộ 60,An Thạnh,Mò Cày Nam,Bến Tre</t>
  </si>
  <si>
    <t>02/03/2026</t>
  </si>
  <si>
    <t>DTM-05542</t>
  </si>
  <si>
    <t>HKD Thúy Phượng</t>
  </si>
  <si>
    <t>0905177389</t>
  </si>
  <si>
    <t>Phường Cam Nghĩa</t>
  </si>
  <si>
    <t>Đường Triệu Quốc Đạt, Phường Cam Nghĩa, Cam Ranh, Khánh Hòa Province, Vietnam</t>
  </si>
  <si>
    <t>001J3000002HjJeIAK</t>
  </si>
  <si>
    <t>DTM-05571</t>
  </si>
  <si>
    <t>0376152240</t>
  </si>
  <si>
    <t>QL1A Cam Phúc Nam, Cam Ranh, Khánh Hòa</t>
  </si>
  <si>
    <t>DTM-05541</t>
  </si>
  <si>
    <t>0774408508</t>
  </si>
  <si>
    <t>Xã Cam Thịnh Đông</t>
  </si>
  <si>
    <t>Xã Cam Thịnh Đông, Cam Ranh, Khánh Hòa Province, Vietnam</t>
  </si>
  <si>
    <t>Xã Nam Cam Ranh</t>
  </si>
  <si>
    <t>001J3000002HM12IAG</t>
  </si>
  <si>
    <t>DTM-05227</t>
  </si>
  <si>
    <t>Vựa Anh Tuyến - Thống Nhất</t>
  </si>
  <si>
    <t>0773913630</t>
  </si>
  <si>
    <t>Quốc lộ 20, Bàu Hàm 2, Xã Bàu Hàm 2, Thống Nhất District, Đồng Nai Province, Vietnam</t>
  </si>
  <si>
    <t>001J3000002HM13IAG</t>
  </si>
  <si>
    <t>DTM-05228</t>
  </si>
  <si>
    <t>Vựa Chị Thúy - Thống Nhất</t>
  </si>
  <si>
    <t>0907988940</t>
  </si>
  <si>
    <t>001J3000002HM15IAG</t>
  </si>
  <si>
    <t>DTM-05230</t>
  </si>
  <si>
    <t>Anh Hùng - Thống Nhất Lái Pet Xá Tròn</t>
  </si>
  <si>
    <t>0985138862</t>
  </si>
  <si>
    <t>Đền thờ Liệt sĩ Huyện Thống Nhất, Quốc lộ 1, Thị trấn Dầu Giây, Thống Nhất District, Đồng Nai Province, Vietnam</t>
  </si>
  <si>
    <t>DTM-05233</t>
  </si>
  <si>
    <t>0982222339</t>
  </si>
  <si>
    <t>001J3000002HM19IAG</t>
  </si>
  <si>
    <t>DTM-05234</t>
  </si>
  <si>
    <t>Vựa Anh Vương - Thống Nhất</t>
  </si>
  <si>
    <t>0933989724</t>
  </si>
  <si>
    <t>Hưng Lộc, Thống Nhất, Đồng Nai</t>
  </si>
  <si>
    <t>001J3000002HLycIAG</t>
  </si>
  <si>
    <t>DTM-05077</t>
  </si>
  <si>
    <t>Anh Khanh - Ndc</t>
  </si>
  <si>
    <t>0903233182</t>
  </si>
  <si>
    <t>Tăng Bảo Vườn Mai, Nữ Dân Công, Vĩnh Lộc A, Bình Chánh</t>
  </si>
  <si>
    <t>001J3000002HLzIIAW</t>
  </si>
  <si>
    <t>DTM-05119</t>
  </si>
  <si>
    <t>Chị Liên - Ttl - Nb</t>
  </si>
  <si>
    <t>0392092356</t>
  </si>
  <si>
    <t>Chiị Liên</t>
  </si>
  <si>
    <t>Apartments Hoàng Anh Gold House, Đường Trần Thị Liền, Làng Đại Học khu B, Phuoc Kien Commune, Nhà Bè District, Ho Chi Minh City, 72915, Vietnam</t>
  </si>
  <si>
    <t>001J3000002HLzQIAW</t>
  </si>
  <si>
    <t>DTM-05127</t>
  </si>
  <si>
    <t>Anh Lâm - Htp - Nb</t>
  </si>
  <si>
    <t>0932202585</t>
  </si>
  <si>
    <t>Thị trấn Nhà Bè</t>
  </si>
  <si>
    <t>114 Huỳnh Tấn Phát, Thị trấn Nhà Bè</t>
  </si>
  <si>
    <t>001J3000002HLzPIAW</t>
  </si>
  <si>
    <t>DTM-05126</t>
  </si>
  <si>
    <t>Chị Ngọc - Htp - Nb</t>
  </si>
  <si>
    <t>0903142616</t>
  </si>
  <si>
    <t>2653 Huỳnh Tấn Phúc, Phú Xuân, Nhà Bè</t>
  </si>
  <si>
    <t>001J3000002HLzRIAW</t>
  </si>
  <si>
    <t>DTM-05128</t>
  </si>
  <si>
    <t>Chị Liễu - Htp - Nb</t>
  </si>
  <si>
    <t>0977078523</t>
  </si>
  <si>
    <t>886 Huỳnh Tấn Phát, Phú Xuân, Nhà Bè</t>
  </si>
  <si>
    <t>001J3000002HLzLIAW</t>
  </si>
  <si>
    <t>DTM-05122</t>
  </si>
  <si>
    <t>Anh Đức - Tp - Nb</t>
  </si>
  <si>
    <t>0981776512</t>
  </si>
  <si>
    <t>Đường Tám Phàm, Phuoc Loc Commune, Nhà Bè District, Ho Chi Minh City, 71812, Vietnam</t>
  </si>
  <si>
    <t>001J3000002HLzMIAW</t>
  </si>
  <si>
    <t>DTM-05123</t>
  </si>
  <si>
    <t>Chị Ngọc ‐ Nvr - Nb</t>
  </si>
  <si>
    <t>0931959979</t>
  </si>
  <si>
    <t>Chân cầu vượt Nguyễn Văn Ràng, Phước Lộc, Nhà Bè</t>
  </si>
  <si>
    <t>001J3000002HLzJIAW</t>
  </si>
  <si>
    <t>DTM-05120</t>
  </si>
  <si>
    <t>Anh Tùng - Nht - Nb</t>
  </si>
  <si>
    <t>0981476667</t>
  </si>
  <si>
    <t>Phạm Hữu Lầu, trụ đèn 72 giao Nguyễn Hữu Thọ, Phước Kiểng, Nhà Bè</t>
  </si>
  <si>
    <t>001J3000002HLzNIAW</t>
  </si>
  <si>
    <t>DTM-05124</t>
  </si>
  <si>
    <t>Chị Oanh - Đst - Nb</t>
  </si>
  <si>
    <t>0981771649</t>
  </si>
  <si>
    <t>113 Đào Sư Tích, Phước Kiểng, Nhà Bè</t>
  </si>
  <si>
    <t>001J3000002HLzOIAW</t>
  </si>
  <si>
    <t>DTM-05125</t>
  </si>
  <si>
    <t>Chị Việt - Đst - Nb</t>
  </si>
  <si>
    <t>0906635606</t>
  </si>
  <si>
    <t>Chị Việt</t>
  </si>
  <si>
    <t>23 Đào Sư Tích, Phước Kiểng, Nhà Bè</t>
  </si>
  <si>
    <t>001J3000002HLzGIAW</t>
  </si>
  <si>
    <t>DTM-05117</t>
  </si>
  <si>
    <t>Chị Hồng - Lvl - Nb</t>
  </si>
  <si>
    <t>0906642743</t>
  </si>
  <si>
    <t>1209 Lê Văn Lương, Ấp 2, Phước Kiểng, Nhà Bè</t>
  </si>
  <si>
    <t>001J3000002HLzHIAW</t>
  </si>
  <si>
    <t>DTM-05118</t>
  </si>
  <si>
    <t>Chị Đán - Ttl - Nb</t>
  </si>
  <si>
    <t>0363446658</t>
  </si>
  <si>
    <t>Chị Đán</t>
  </si>
  <si>
    <t>WinMart+, A3-01-05, Đường Trần Thị Liền, Làng Đại Học khu B, Phuoc Kien Commune, Nhà Bè District, Ho Chi Minh City, 72915, Vietnam</t>
  </si>
  <si>
    <t>001J3000002HM0EIAW</t>
  </si>
  <si>
    <t>DTM-05177</t>
  </si>
  <si>
    <t>Thủy Triều</t>
  </si>
  <si>
    <t>0919058536</t>
  </si>
  <si>
    <t>Thị trấn Chợ Vàm</t>
  </si>
  <si>
    <t>QL. 80B, Thị trấn Chợ Vàm, Phú Tân District, An Giang Province, 88000, Vietnam</t>
  </si>
  <si>
    <t>Xã Chợ Vàm</t>
  </si>
  <si>
    <t>DTM-05178</t>
  </si>
  <si>
    <t>0913170103</t>
  </si>
  <si>
    <t>Thị trấn Chợ Vàm, Phú Tân District, An Giang Province, 88000, Vietnam</t>
  </si>
  <si>
    <t>DTM-05179</t>
  </si>
  <si>
    <t>0916829888</t>
  </si>
  <si>
    <t>001J3000002HM5nIAG</t>
  </si>
  <si>
    <t>DTM-05329</t>
  </si>
  <si>
    <t>0977168329</t>
  </si>
  <si>
    <t>Huyện Vân Canh</t>
  </si>
  <si>
    <t>Thị trấn Vân Canh</t>
  </si>
  <si>
    <t>Quốc lộ 19C, Vân Canh, Vân Canh District, Bình Định Province, Vietnam</t>
  </si>
  <si>
    <t>Xã Vân Canh</t>
  </si>
  <si>
    <t>001J3000002HM5oIAG</t>
  </si>
  <si>
    <t>DTM-05330</t>
  </si>
  <si>
    <t>0377503572</t>
  </si>
  <si>
    <t>001J3000002HM5pIAG</t>
  </si>
  <si>
    <t>DTM-05331</t>
  </si>
  <si>
    <t>0963001710</t>
  </si>
  <si>
    <t>Canh Vinh, Vân Canh, Bình Định</t>
  </si>
  <si>
    <t>001J3000002HM09IAG</t>
  </si>
  <si>
    <t>DTM-05172</t>
  </si>
  <si>
    <t>0915855929</t>
  </si>
  <si>
    <t>Tân Thạnh, Xã Tân Thạnh, Thanh Bình District, Đồng Tháp Province, Vietnam</t>
  </si>
  <si>
    <t>DTM-05166</t>
  </si>
  <si>
    <t>0983548128</t>
  </si>
  <si>
    <t>Xã Tân Mỹ</t>
  </si>
  <si>
    <t>Võ Văn Kiệt, Tan My, Xã Tân Mỹ, Thanh Bình District, Đồng Tháp Province, Vietnam</t>
  </si>
  <si>
    <t>001J3000002HM01IAG</t>
  </si>
  <si>
    <t>DTM-05164</t>
  </si>
  <si>
    <t>Anh Toại</t>
  </si>
  <si>
    <t>0702222210</t>
  </si>
  <si>
    <t>Thị trấn Thanh Bình</t>
  </si>
  <si>
    <t>Quốc lộ 30, Bình Thành, Xã Bình Thành, Thanh Bình District, Đồng Tháp Province, Vietnam</t>
  </si>
  <si>
    <t>DTM-05171</t>
  </si>
  <si>
    <t>0983113001</t>
  </si>
  <si>
    <t>Anh Đước</t>
  </si>
  <si>
    <t>Bến phà Mỹ Hòa Hưng, Phan Bội Châu, Phường Bình Khánh, Mỹ Hòa Hưng, Long Xuyên, An Giang Province, 90100, Vietnam</t>
  </si>
  <si>
    <t>DTM-05168</t>
  </si>
  <si>
    <t>HKD Hà Long</t>
  </si>
  <si>
    <t>0916356597</t>
  </si>
  <si>
    <t>Thị trấn An Châu</t>
  </si>
  <si>
    <t>Lê Lợi, Thị trấn An Châu, Châu Thành District, An Giang Province, Vietnam</t>
  </si>
  <si>
    <t>Xã An Châu</t>
  </si>
  <si>
    <t>DTM-05170</t>
  </si>
  <si>
    <t>0916666319</t>
  </si>
  <si>
    <t>Ql91, Xã Bình Hòa, Huyện Châu Thành, An Giang</t>
  </si>
  <si>
    <t>001J3000002HjIcIAK</t>
  </si>
  <si>
    <t>DTM-05539</t>
  </si>
  <si>
    <t>Chị Nhạn</t>
  </si>
  <si>
    <t>0932615773</t>
  </si>
  <si>
    <t>QL1A, Cam Hòa, Cam Lâm, Khánh Hòa</t>
  </si>
  <si>
    <t>001J3000002HjJZIA0</t>
  </si>
  <si>
    <t>DTM-05566</t>
  </si>
  <si>
    <t>0915210361</t>
  </si>
  <si>
    <t>QL1A, Suối Tân, Cam Lâm, Khánh Hòa</t>
  </si>
  <si>
    <t>001J3000002HM06IAG</t>
  </si>
  <si>
    <t>DTM-05169</t>
  </si>
  <si>
    <t>Chị Loan Châu Phú</t>
  </si>
  <si>
    <t>0974555448</t>
  </si>
  <si>
    <t>National Route 91, Xã Bình Mỹ, Châu Phú District, An Giang Province, Vietnam</t>
  </si>
  <si>
    <t>001J3000002HLyWIAW</t>
  </si>
  <si>
    <t>DTM-05071</t>
  </si>
  <si>
    <t>Anh Quang - Dvd</t>
  </si>
  <si>
    <t>0909443208</t>
  </si>
  <si>
    <t>001J3000002HLyZIAW</t>
  </si>
  <si>
    <t>DTM-05074</t>
  </si>
  <si>
    <t>Anh Út - Nat</t>
  </si>
  <si>
    <t>0374732679</t>
  </si>
  <si>
    <t>540 Nguyễn Ảnh Thủ, Bà Điểm, Hóc Môn</t>
  </si>
  <si>
    <t>001J3000002HLyaIAG</t>
  </si>
  <si>
    <t>DTM-05075</t>
  </si>
  <si>
    <t>Cô Tiền - Bd4</t>
  </si>
  <si>
    <t>0907884239</t>
  </si>
  <si>
    <t>101 bà Điểm, Hóc Môn</t>
  </si>
  <si>
    <t>001J3000002HLyXIAW</t>
  </si>
  <si>
    <t>DTM-05072</t>
  </si>
  <si>
    <t>Chị Lành - Ql1A</t>
  </si>
  <si>
    <t>0355524441</t>
  </si>
  <si>
    <t>001J3000002HLyYIAW</t>
  </si>
  <si>
    <t>DTM-05073</t>
  </si>
  <si>
    <t>Anh Hùng - Apd</t>
  </si>
  <si>
    <t>0967100325</t>
  </si>
  <si>
    <t>001J3000002HjJcIAK</t>
  </si>
  <si>
    <t>DTM-05569</t>
  </si>
  <si>
    <t>0943152670</t>
  </si>
  <si>
    <t>298 Nguyễn Trọng Kỳ, Cam Lợi, Cam Ranh, Khánh Hòa</t>
  </si>
  <si>
    <t>001J3000002HjJYIA0</t>
  </si>
  <si>
    <t>DTM-05565</t>
  </si>
  <si>
    <t>Chị Dịu</t>
  </si>
  <si>
    <t>0336135360</t>
  </si>
  <si>
    <t>QL1A, Suối Hiệp, Diên Khánh, Khánh Hòa</t>
  </si>
  <si>
    <t>001J3000002HM5qIAG</t>
  </si>
  <si>
    <t>DTM-05332</t>
  </si>
  <si>
    <t>Em Hằng</t>
  </si>
  <si>
    <t>0375000598</t>
  </si>
  <si>
    <t>Phước Thành, Tuy Phước, Bình Định</t>
  </si>
  <si>
    <t>001J3000002HLzCIAW</t>
  </si>
  <si>
    <t>DTM-05113</t>
  </si>
  <si>
    <t>Anh Trung (Phú Nhuận)</t>
  </si>
  <si>
    <t>0918121599</t>
  </si>
  <si>
    <t>94 Nguyễn Đình Chính, Phường 15, Quận Phú Nhuận</t>
  </si>
  <si>
    <t>001J3000002HLzDIAW</t>
  </si>
  <si>
    <t>DTM-05114</t>
  </si>
  <si>
    <t>Chị Út Phú Nhuận</t>
  </si>
  <si>
    <t>0902701803</t>
  </si>
  <si>
    <t>56, Đường Đào Duy Anh, Ward 9, Phu Nhuan District, Ho Chi Minh City, 70048, Vietnam</t>
  </si>
  <si>
    <t>Phường Đức Nhuận</t>
  </si>
  <si>
    <t>001J3000002HLzBIAW</t>
  </si>
  <si>
    <t>DTM-05112</t>
  </si>
  <si>
    <t>Chị Tuệ (Phú Nhuận)</t>
  </si>
  <si>
    <t>0918763336</t>
  </si>
  <si>
    <t>Chị Tuệ</t>
  </si>
  <si>
    <t>Số 3 Nhiêu Tứ, Phường 7, Quận Phú Nhuận</t>
  </si>
  <si>
    <t>DTM-05165</t>
  </si>
  <si>
    <t>0905252966</t>
  </si>
  <si>
    <t>Anh Sắt</t>
  </si>
  <si>
    <t>Ấp Tân Trong, Tân Mỹ,-Huyện Lấp Vò, Tỉnh Đồng Tháp</t>
  </si>
  <si>
    <t>Xã Mỹ An Hưng</t>
  </si>
  <si>
    <t>001J3000002HjIkIAK</t>
  </si>
  <si>
    <t>DTM-05547</t>
  </si>
  <si>
    <t>Thái Ngọc Mỹ</t>
  </si>
  <si>
    <t>0919599282</t>
  </si>
  <si>
    <t>Cô Muỗi</t>
  </si>
  <si>
    <t>National Route 91, Xã Bình Long, Châu Phú District, An Giang Province, Vietnam</t>
  </si>
  <si>
    <t>Xã Châu Phú</t>
  </si>
  <si>
    <t>DTM-05546</t>
  </si>
  <si>
    <t>0907343454</t>
  </si>
  <si>
    <t>Phường III</t>
  </si>
  <si>
    <t>Nguyễn Công Trứ, Phường III, Vị Thanh, Hậu Giang Province, Vietnam</t>
  </si>
  <si>
    <t>001J3000002HM04IAG</t>
  </si>
  <si>
    <t>DTM-05167</t>
  </si>
  <si>
    <t>Đoàn Ly</t>
  </si>
  <si>
    <t>0353197404</t>
  </si>
  <si>
    <t>Toàn Ly</t>
  </si>
  <si>
    <t>Xã Vị Đông</t>
  </si>
  <si>
    <t>Trần Hưng Đạo, Phường V, Xã Vị Đông, Huyện Vị Thủy, Hậu Giang Province, Vietnam</t>
  </si>
  <si>
    <t>Xã Vị Thanh 1</t>
  </si>
  <si>
    <t>001J3000002HM5xIAG</t>
  </si>
  <si>
    <t>DTM-05339</t>
  </si>
  <si>
    <t>Vựa Anh Tuấn - Định Quán</t>
  </si>
  <si>
    <t>0979171452</t>
  </si>
  <si>
    <t>Phú Túc, Định Quán, Đồng Nai</t>
  </si>
  <si>
    <t>001J3000002HM5wIAG</t>
  </si>
  <si>
    <t>DTM-05338</t>
  </si>
  <si>
    <t>Vựa Tuấn Ngàn - Định Quán</t>
  </si>
  <si>
    <t>0349487554</t>
  </si>
  <si>
    <t>001J3000002HLzyIAG</t>
  </si>
  <si>
    <t>DTM-05161</t>
  </si>
  <si>
    <t>0975222820</t>
  </si>
  <si>
    <t>QL54, Xã Đa Lộc, Huyện Châu Thành, Trà Vinh</t>
  </si>
  <si>
    <t>001J3000002HjIPIA0</t>
  </si>
  <si>
    <t>DTM-05526</t>
  </si>
  <si>
    <t>0972691515</t>
  </si>
  <si>
    <t>Đường Võ Nguyên Giáp, Xã Vĩnh Trung, Nha Trang, Khánh Hòa</t>
  </si>
  <si>
    <t>DTM-05540</t>
  </si>
  <si>
    <t>0838897887</t>
  </si>
  <si>
    <t>Xã Nam Cam Ranh, Cam Ranh, Tỉnh Khánh Hòa, Việt Nam</t>
  </si>
  <si>
    <t>001J3000002HjJdIAK</t>
  </si>
  <si>
    <t>DTM-05570</t>
  </si>
  <si>
    <t>Cô Lộc</t>
  </si>
  <si>
    <t>0985261133</t>
  </si>
  <si>
    <t>Nguyễn Thị Minh Khai, Cam Lộc Cam Ranh, Đồng Nai</t>
  </si>
  <si>
    <t>001J3000002HjIUIA0</t>
  </si>
  <si>
    <t>DTM-05531</t>
  </si>
  <si>
    <t>0973637389</t>
  </si>
  <si>
    <t>Đường Tỉnh Lộ 2, Diên Khánh,  Khánh Hòa</t>
  </si>
  <si>
    <t>001J3000002HjIVIA0</t>
  </si>
  <si>
    <t>DTM-05532</t>
  </si>
  <si>
    <t>0914232650</t>
  </si>
  <si>
    <t>414 Hoa và Biển, Diên Lạc, Diên Khánh, Khánh Hòa</t>
  </si>
  <si>
    <t>001J3000002HjIWIA0</t>
  </si>
  <si>
    <t>DTM-05533</t>
  </si>
  <si>
    <t>0377268331</t>
  </si>
  <si>
    <t>Xã Diên Hòa, Diên Khánh, Khánh Hòa</t>
  </si>
  <si>
    <t>001J3000002HjIXIA0</t>
  </si>
  <si>
    <t>DTM-05534</t>
  </si>
  <si>
    <t>0936311770</t>
  </si>
  <si>
    <t>Đường 29/10 Diên An, Diên Khánh, Khánh Hòa</t>
  </si>
  <si>
    <t>001J3000002HjIYIA0</t>
  </si>
  <si>
    <t>DTM-05535</t>
  </si>
  <si>
    <t>Cô Tín</t>
  </si>
  <si>
    <t>0326165542</t>
  </si>
  <si>
    <t>QL1A Cầu Lùn, Diên Khánh, Khánh Hòa</t>
  </si>
  <si>
    <t>001J3000002HjIZIA0</t>
  </si>
  <si>
    <t>DTM-05536</t>
  </si>
  <si>
    <t>Cô Thẩm</t>
  </si>
  <si>
    <t>0935162350</t>
  </si>
  <si>
    <t>QL1A Diên Thạch, Diên Khánh, Khánh Hòa</t>
  </si>
  <si>
    <t>001J3000002HjIaIAK</t>
  </si>
  <si>
    <t>DTM-05537</t>
  </si>
  <si>
    <t>Chú Tám</t>
  </si>
  <si>
    <t>0362156110</t>
  </si>
  <si>
    <t>17 Hùng Vương, Diên Phú, Diên Khánh, Khánh Hòa</t>
  </si>
  <si>
    <t>001J3000002HjITIA0</t>
  </si>
  <si>
    <t>DTM-05530</t>
  </si>
  <si>
    <t>Lái Chị Bình</t>
  </si>
  <si>
    <t>0769897706</t>
  </si>
  <si>
    <t>001J3000002HLyfIAG</t>
  </si>
  <si>
    <t>DTM-05080</t>
  </si>
  <si>
    <t>0918931799</t>
  </si>
  <si>
    <t>001J3000002HLygIAG</t>
  </si>
  <si>
    <t>DTM-05081</t>
  </si>
  <si>
    <t>Anh Trang</t>
  </si>
  <si>
    <t>0935467799</t>
  </si>
  <si>
    <t>001J3000002HLyiIAG</t>
  </si>
  <si>
    <t>DTM-05083</t>
  </si>
  <si>
    <t>Lái Chị Thảo</t>
  </si>
  <si>
    <t>0988856963</t>
  </si>
  <si>
    <t>001J3000002HM5rIAG</t>
  </si>
  <si>
    <t>DTM-05333</t>
  </si>
  <si>
    <t>Vựa Kim Cúc - Thống Nhất</t>
  </si>
  <si>
    <t>0987527628</t>
  </si>
  <si>
    <t>Gia Kiệm, Thống Nhất, Đồng Nai</t>
  </si>
  <si>
    <t>001J3000002HM5sIAG</t>
  </si>
  <si>
    <t>DTM-05334</t>
  </si>
  <si>
    <t>Vựa Anh Trung - Thống Nhất</t>
  </si>
  <si>
    <t>0396757140</t>
  </si>
  <si>
    <t>Gia Tân 1, Thống Nhất, Đồng Nai</t>
  </si>
  <si>
    <t>001J3000002HM5tIAG</t>
  </si>
  <si>
    <t>DTM-05335</t>
  </si>
  <si>
    <t>Vựa Anh Khởi - Thống Nhất</t>
  </si>
  <si>
    <t>0363254258</t>
  </si>
  <si>
    <t>Anh Khởi</t>
  </si>
  <si>
    <t>001J3000002HM5uIAG</t>
  </si>
  <si>
    <t>DTM-05336</t>
  </si>
  <si>
    <t>Vựa Chú Nghiêm - Thống Nhất</t>
  </si>
  <si>
    <t>0342646256</t>
  </si>
  <si>
    <t>Chú Nghiêm</t>
  </si>
  <si>
    <t>Quang Trung, THống Nhất, Đồng Nai</t>
  </si>
  <si>
    <t>001J3000002HLz2IAG</t>
  </si>
  <si>
    <t>DTM-05103</t>
  </si>
  <si>
    <t>0983493138</t>
  </si>
  <si>
    <t>Đường Tỉnh 743C, Phường Tân Đông Hiệp, TP Dĩ An, Bình Dương</t>
  </si>
  <si>
    <t>001J3000002HLz3IAG</t>
  </si>
  <si>
    <t>DTM-05104</t>
  </si>
  <si>
    <t>0973619068</t>
  </si>
  <si>
    <t>Đông Minh, P. Đông Hòa, TP Dĩ An, Bình Dương</t>
  </si>
  <si>
    <t>001J3000002HjIbIAK</t>
  </si>
  <si>
    <t>DTM-05538</t>
  </si>
  <si>
    <t>0327910653</t>
  </si>
  <si>
    <t>Đường số 1, Phường Dĩ An, TP Dĩ An, Bình Dương</t>
  </si>
  <si>
    <t>001J3000002HLz8IAG</t>
  </si>
  <si>
    <t>DTM-05109</t>
  </si>
  <si>
    <t>Anh Hùng Quận 3</t>
  </si>
  <si>
    <t>0907245457</t>
  </si>
  <si>
    <t>1045 Hoàng Sa, Phường 11, Quận 3</t>
  </si>
  <si>
    <t>001J3000002HLz9IAG</t>
  </si>
  <si>
    <t>DTM-05110</t>
  </si>
  <si>
    <t>Anh Hùng (Quận 3, Vựa Nhỏ)</t>
  </si>
  <si>
    <t>0903153784</t>
  </si>
  <si>
    <t>Căn Tin Thông Tin Tin Hiêu Đường Săt Sài Gòn, Tran Van Dang Street, Ward 9, District 3, Ho Chi Minh City, 70150, Vietnam</t>
  </si>
  <si>
    <t>001J3000002HLzEIAW</t>
  </si>
  <si>
    <t>DTM-05115</t>
  </si>
  <si>
    <t>Anh Bảy (Quận 3)</t>
  </si>
  <si>
    <t>0903355769</t>
  </si>
  <si>
    <t>88/95B Bà Huyện Thanh Quan, Phường 9, Quận 3</t>
  </si>
  <si>
    <t>001J3000002HLzAIAW</t>
  </si>
  <si>
    <t>DTM-05111</t>
  </si>
  <si>
    <t>Chị Hân (Quận 3)</t>
  </si>
  <si>
    <t>0768019320</t>
  </si>
  <si>
    <t>210/16A, Cách Mạng Tháng Tám, Phường 10, Quận 3</t>
  </si>
  <si>
    <t>DTM-05155</t>
  </si>
  <si>
    <t>0977747442</t>
  </si>
  <si>
    <t>Dì Sáu</t>
  </si>
  <si>
    <t>Xã Thanh Sơn</t>
  </si>
  <si>
    <t>583 Đường 3/2,Xã Thanh Sơn,Huyện Trà Cú,Trà Vinh</t>
  </si>
  <si>
    <t>DTM-05156</t>
  </si>
  <si>
    <t>0968648038</t>
  </si>
  <si>
    <t>Trà Cú, Xã Trà Cú, Tỉnh Vĩnh Long, Việt Nam</t>
  </si>
  <si>
    <t>001J3000002HLzzIAG</t>
  </si>
  <si>
    <t>DTM-05162</t>
  </si>
  <si>
    <t>Kiên Cường</t>
  </si>
  <si>
    <t>0973885236</t>
  </si>
  <si>
    <t>Đường 3/2, TT Trà Cú,Huyện Trà Cú,Trà Vinh</t>
  </si>
  <si>
    <t>DTM-05159</t>
  </si>
  <si>
    <t>Ngô Văn Hóa</t>
  </si>
  <si>
    <t>0866104179</t>
  </si>
  <si>
    <t>Chú Sáu</t>
  </si>
  <si>
    <t>Vĩnh Thạnh Trung, Châu Phú District, An Giang Province, Vietnam</t>
  </si>
  <si>
    <t>DTM-05160</t>
  </si>
  <si>
    <t>0986111880</t>
  </si>
  <si>
    <t>DTM-05157</t>
  </si>
  <si>
    <t>La Thị Mỹ Hạnh</t>
  </si>
  <si>
    <t>0975236339</t>
  </si>
  <si>
    <t>Xã Mỹ Phú</t>
  </si>
  <si>
    <t>Quốc lộ 91, Xã Mỹ Phú, Châu Phú District, An Giang Province, Vietnam</t>
  </si>
  <si>
    <t>DTM-05158</t>
  </si>
  <si>
    <t>0919993056</t>
  </si>
  <si>
    <t>001J3000002HLzlIAG</t>
  </si>
  <si>
    <t>DTM-05148</t>
  </si>
  <si>
    <t>Chí Tâm</t>
  </si>
  <si>
    <t>0383803805</t>
  </si>
  <si>
    <t>Thị trấn Sa Rài</t>
  </si>
  <si>
    <t>Ql 30, TT. Sa Rài</t>
  </si>
  <si>
    <t>Xã Tân Hồng</t>
  </si>
  <si>
    <t>DTM-05149</t>
  </si>
  <si>
    <t>0325781512</t>
  </si>
  <si>
    <t>Hồng Anh</t>
  </si>
  <si>
    <t>Xã Đức Mỹ</t>
  </si>
  <si>
    <t>Xã Đức Mỹ, Càng Long District, Trà Vinh Province, Vietnam</t>
  </si>
  <si>
    <t>Xã Nhị Long</t>
  </si>
  <si>
    <t>DTM-05147</t>
  </si>
  <si>
    <t>0396469866</t>
  </si>
  <si>
    <t>001J3000002HjIRIA0</t>
  </si>
  <si>
    <t>DTM-05528</t>
  </si>
  <si>
    <t>0977116210</t>
  </si>
  <si>
    <t>Phố 3, Diên An, Diên Khánh, Huyện Diên Khánh, Khánh Hòa</t>
  </si>
  <si>
    <t>001J3000002HjISIA0</t>
  </si>
  <si>
    <t>DTM-05529</t>
  </si>
  <si>
    <t>0902610309</t>
  </si>
  <si>
    <t>147A Trần Quý Cáp, Nha Trang, Khánh Hòa</t>
  </si>
  <si>
    <t>001J3000002HjIMIA0</t>
  </si>
  <si>
    <t>DTM-05523</t>
  </si>
  <si>
    <t>0344338776</t>
  </si>
  <si>
    <t>3 tháng 2, Cát Tân, Huyện Phú Cát, Bình Định</t>
  </si>
  <si>
    <t>001J3000002HjINIA0</t>
  </si>
  <si>
    <t>DTM-05524</t>
  </si>
  <si>
    <t>0382246516</t>
  </si>
  <si>
    <t>Cát Trinh, Phú Cát, Bình Định</t>
  </si>
  <si>
    <t>001J3000002HLz4IAG</t>
  </si>
  <si>
    <t>DTM-05105</t>
  </si>
  <si>
    <t>0908386189</t>
  </si>
  <si>
    <t>Ê Hồng Phong, P. Tân Bình, TP. Dĩ Ab, Bình Dương</t>
  </si>
  <si>
    <t>001J3000002HLz5IAG</t>
  </si>
  <si>
    <t>DTM-05106</t>
  </si>
  <si>
    <t>0909065269</t>
  </si>
  <si>
    <t>Quốc Lộ 1K, Phường An Bình, Dĩ An, Bình Dương</t>
  </si>
  <si>
    <t>001J3000002HLz7IAG</t>
  </si>
  <si>
    <t>DTM-05108</t>
  </si>
  <si>
    <t>Anh Tư Lùn</t>
  </si>
  <si>
    <t>0931810702</t>
  </si>
  <si>
    <t>Quận 4</t>
  </si>
  <si>
    <t>78 Tôn Thất Thuyết, Phường 16, Quận 4</t>
  </si>
  <si>
    <t>001J3000002HLzoIAG</t>
  </si>
  <si>
    <t>DTM-05151</t>
  </si>
  <si>
    <t>Chị Tiên Hồng Ngự</t>
  </si>
  <si>
    <t>0919202666</t>
  </si>
  <si>
    <t>Thành phố Hồng Ngự</t>
  </si>
  <si>
    <t>Phường An Thạnh</t>
  </si>
  <si>
    <t>Hiệp Phát Computer, 60, Nguyễn Thị Minh Khai, Phường An Thạnh, Hồng Ngự, Đồng Tháp Province, Vietnam</t>
  </si>
  <si>
    <t>Phường Hồng Ngự</t>
  </si>
  <si>
    <t>001J3000002HLzpIAG</t>
  </si>
  <si>
    <t>DTM-05152</t>
  </si>
  <si>
    <t>0916216777</t>
  </si>
  <si>
    <t>Phường Vĩnh Mỹ</t>
  </si>
  <si>
    <t>Châu Long, Vĩnh Mỹ, Phường Vĩnh Mỹ, Châu Đốc, An Giang Province, 89888, Vietnam</t>
  </si>
  <si>
    <t>Phường Châu Đốc</t>
  </si>
  <si>
    <t>DTM-05150</t>
  </si>
  <si>
    <t>Hộ Kinh Doanh Thành Quốc</t>
  </si>
  <si>
    <t>0905509898</t>
  </si>
  <si>
    <t>Phường Châu Phú A</t>
  </si>
  <si>
    <t>Cử Trị, Phường Châu Phú A, Châu Đốc, An Giang Province, 89888, Vietnam</t>
  </si>
  <si>
    <t>001J3000002HLzqIAG</t>
  </si>
  <si>
    <t>DTM-05153</t>
  </si>
  <si>
    <t>Anh Hiền Châu Đốc</t>
  </si>
  <si>
    <t>0918132964</t>
  </si>
  <si>
    <t>Phường Châu Phú B</t>
  </si>
  <si>
    <t>Xua &amp; nay, Hoàng Diệu, Phường Châu Phú B, Châu Đốc, An Giang Province, 90512, Vietnam</t>
  </si>
  <si>
    <t>001J3000002HjIOIA0</t>
  </si>
  <si>
    <t>DTM-05525</t>
  </si>
  <si>
    <t>0905161791</t>
  </si>
  <si>
    <t>Hẻm 659 Lường Định Của, Xã Vĩnh Thạnh, Nha Trang, Khánh Hòa Province, 57124, Vietnam</t>
  </si>
  <si>
    <t>001J3000002HjIQIA0</t>
  </si>
  <si>
    <t>DTM-05527</t>
  </si>
  <si>
    <t>Chú Hai</t>
  </si>
  <si>
    <t>0915635631</t>
  </si>
  <si>
    <t>Đường Thái Thông, Xã Vĩnh Thái, Nha Trang, Khánh Hòa</t>
  </si>
  <si>
    <t>001J3000002HM5mIAG</t>
  </si>
  <si>
    <t>DTM-05328</t>
  </si>
  <si>
    <t>Chị Thúy - Dvd</t>
  </si>
  <si>
    <t>0343662247 - 0978505427</t>
  </si>
  <si>
    <t>6 Đỗ Văn Dậy, Hóc Môn</t>
  </si>
  <si>
    <t>001J3000002HM5hIAG</t>
  </si>
  <si>
    <t>DTM-05323</t>
  </si>
  <si>
    <t>Chị Hoa - Tl8</t>
  </si>
  <si>
    <t>0778262909</t>
  </si>
  <si>
    <t>Công ty Gum Gard, Tỉnh lộ 8, Binh My Commune, Củ Chi District, Ho Chi Minh City, 75106, Vietnam</t>
  </si>
  <si>
    <t>001J3000002HM5iIAG</t>
  </si>
  <si>
    <t>DTM-05324</t>
  </si>
  <si>
    <t>Trung Hiếu - Bm</t>
  </si>
  <si>
    <t>0989095630</t>
  </si>
  <si>
    <t>Trung Hiếu</t>
  </si>
  <si>
    <t>Cây xăng Phương Thủy, Đường Hà Duy Phiên, Binh My Commune, Củ Chi District, Ho Chi Minh City, 75107, Vietnam</t>
  </si>
  <si>
    <t>001J3000002HM5jIAG</t>
  </si>
  <si>
    <t>DTM-05325</t>
  </si>
  <si>
    <t>Anh Long - Bm</t>
  </si>
  <si>
    <t>0973682661</t>
  </si>
  <si>
    <t>001J3000002HM5kIAG</t>
  </si>
  <si>
    <t>DTM-05326</t>
  </si>
  <si>
    <t>Anh Duy - Bm</t>
  </si>
  <si>
    <t>0988458344</t>
  </si>
  <si>
    <t>001J3000002HM5lIAG</t>
  </si>
  <si>
    <t>DTM-05327</t>
  </si>
  <si>
    <t>Anh Tùng - Vvb</t>
  </si>
  <si>
    <t>0971052179</t>
  </si>
  <si>
    <t>DTM-05270</t>
  </si>
  <si>
    <t>0904518528</t>
  </si>
  <si>
    <t>Nguyễn Văn Tuấn</t>
  </si>
  <si>
    <t>Quận Thanh Xuân</t>
  </si>
  <si>
    <t>Phường Khương Mai</t>
  </si>
  <si>
    <t>Phòng 805, Tầng 8, Tòa nhà 315 Trường Chinh-P. Khương Mai, Quận Thanh Xuân</t>
  </si>
  <si>
    <t>Phường Phương Liệt</t>
  </si>
  <si>
    <t>DTM-05276</t>
  </si>
  <si>
    <t>0986066066</t>
  </si>
  <si>
    <t>Nguyễn Văn Đạt</t>
  </si>
  <si>
    <t>Huyện Văn Lâm</t>
  </si>
  <si>
    <t>Xã Minh Hải</t>
  </si>
  <si>
    <t>Km 5, đường 380, Xã Minh Hải, Huyện Văn Lâm-Tỉnh Hưng Yên, Việt Nam.</t>
  </si>
  <si>
    <t>Xã Lạc Đạo</t>
  </si>
  <si>
    <t>DTM-05267</t>
  </si>
  <si>
    <t>0916564107</t>
  </si>
  <si>
    <t>Đường Sơn Tuyến, Tổ dân phố Trà Long 2-Phường Ba Ngòi, Thành phố Cam Ranh</t>
  </si>
  <si>
    <t>DTM-05274</t>
  </si>
  <si>
    <t>0909861856</t>
  </si>
  <si>
    <t>Trần Chính Phúc</t>
  </si>
  <si>
    <t>Châu Văn Liêm, Phường Long Hoa, Hòa Thành, Tây Ninh Province, 84060, Vietnam</t>
  </si>
  <si>
    <t>DTM-05272</t>
  </si>
  <si>
    <t>0988907049</t>
  </si>
  <si>
    <t>Trần Quốc Việt</t>
  </si>
  <si>
    <t>DTM-05271</t>
  </si>
  <si>
    <t>0902744586</t>
  </si>
  <si>
    <t>Nguyễn Ngân</t>
  </si>
  <si>
    <t>DTM-05268</t>
  </si>
  <si>
    <t>0934670957</t>
  </si>
  <si>
    <t>Xã Trung Thành Tây</t>
  </si>
  <si>
    <t>Trung Thành Tây, Xã Trung Thành Tây, Vũng Liêm District, Vĩnh Long Province, Vietnam</t>
  </si>
  <si>
    <t>Xã Quới An</t>
  </si>
  <si>
    <t>DTM-05269</t>
  </si>
  <si>
    <t>0914114746</t>
  </si>
  <si>
    <t>Đỗ Văn Đạt</t>
  </si>
  <si>
    <t>Phường Hòa Khánh Bắc</t>
  </si>
  <si>
    <t>30 Bàu Mạc 9, Phường Hòa Khánh Bắc-Quận Liên Chiểu, TP. Đà Nẵng</t>
  </si>
  <si>
    <t>Phường Liên Chiểu</t>
  </si>
  <si>
    <t>DTM-05273</t>
  </si>
  <si>
    <t>Lê Thị Minh Thảo</t>
  </si>
  <si>
    <t>0914011973</t>
  </si>
  <si>
    <t>Xã Cát Tân</t>
  </si>
  <si>
    <t>Thôn Kiều An, Xã Cát Tân, Huyện Phù Cát-Tỉnh Bình Định</t>
  </si>
  <si>
    <t>DTM-05275</t>
  </si>
  <si>
    <t>0367898199</t>
  </si>
  <si>
    <t>Nguyễn Thị Phương Hà</t>
  </si>
  <si>
    <t>16-18 Hai Bà Trưng, Phường Bến Nghé, Quận 1-Thành phố Hồ Chí Minh</t>
  </si>
  <si>
    <t>DTM-05277</t>
  </si>
  <si>
    <t>0964637554</t>
  </si>
  <si>
    <t>Nguyễn Thị Xuân Hiền</t>
  </si>
  <si>
    <t>A10B/36B Ấp 1B, Xã Vĩnh Lộc B, Huyện Bình Chánh-Thành phố Hồ Chí Minh</t>
  </si>
  <si>
    <t>DTM-05067</t>
  </si>
  <si>
    <t>0979081879</t>
  </si>
  <si>
    <t>Hẻm 64 Đường Giồng Cát, Tan Phu Trung Commune, Củ Chi District, Ho Chi Minh City, 71608, Vietnam</t>
  </si>
  <si>
    <t>001J3000002HM5cIAG</t>
  </si>
  <si>
    <t>DTM-05318</t>
  </si>
  <si>
    <t>Đoàn Văn Mùi</t>
  </si>
  <si>
    <t>0986459940</t>
  </si>
  <si>
    <t>Anh Mùi</t>
  </si>
  <si>
    <t>142, Y Moan Ênuôl, Phường Tân Lợi, Buôn Ma Thuột, 63107, Vietnam</t>
  </si>
  <si>
    <t>001J3000002HM5dIAG</t>
  </si>
  <si>
    <t>DTM-05319</t>
  </si>
  <si>
    <t>Anh Bá</t>
  </si>
  <si>
    <t>0914564343</t>
  </si>
  <si>
    <t>Điinh Núp, Tự An, Buôn Ma Thuột, Đaklak</t>
  </si>
  <si>
    <t>001J3000002HM5fIAG</t>
  </si>
  <si>
    <t>DTM-05321</t>
  </si>
  <si>
    <t>Hùng Vân</t>
  </si>
  <si>
    <t>Huyện Ea Kar</t>
  </si>
  <si>
    <t>Xã Ea Đar</t>
  </si>
  <si>
    <t>Km61, Quốc lộ 26, EaDar, Đaklak</t>
  </si>
  <si>
    <t>Xã Ea Kar</t>
  </si>
  <si>
    <t>001J3000002HM5eIAG</t>
  </si>
  <si>
    <t>DTM-05320</t>
  </si>
  <si>
    <t>Trà Tằng</t>
  </si>
  <si>
    <t>0965640640</t>
  </si>
  <si>
    <t>Krông Pắc District, Vietnam</t>
  </si>
  <si>
    <t>001J3000002HLr1IAG</t>
  </si>
  <si>
    <t>DTM-04610</t>
  </si>
  <si>
    <t>0916940190</t>
  </si>
  <si>
    <t>DTM-05069</t>
  </si>
  <si>
    <t>0933346748</t>
  </si>
  <si>
    <t>35 Đường Lê Hồng Phong, Khu phố Chiêu Liêu-Phường Tân Đông Hiệp, Thành phố Dĩ An</t>
  </si>
  <si>
    <t>DTM-05068</t>
  </si>
  <si>
    <t>Việt Nhựa - Pt - Q1</t>
  </si>
  <si>
    <t>Phường Đa Kao</t>
  </si>
  <si>
    <t>Markdao Agency, 14, Phan Ton Street, Da Kao Ward, District 1, Ho Chi Minh City, 73000, Vietnam</t>
  </si>
  <si>
    <t>DTM-04522</t>
  </si>
  <si>
    <t>0777836789</t>
  </si>
  <si>
    <t>Thị trấn Một Ngàn</t>
  </si>
  <si>
    <t>Đường 30/4 Ấp Nhơn Thuận 1A, Thị trấn Một Ngàn-Huyện Châu Thành A, Tỉnh Hậu Giang</t>
  </si>
  <si>
    <t>DTM-04334</t>
  </si>
  <si>
    <t>TRUNG KIỆT KG</t>
  </si>
  <si>
    <t>0939634441</t>
  </si>
  <si>
    <t>Xã  Hòa Thuận</t>
  </si>
  <si>
    <t>ĐT. 963, Xèo Lùng, Xã Hòa Thuận, Giồng Riềng District, Kiên Giang Province, Vietnam</t>
  </si>
  <si>
    <t>Thị trấn Hoà Thuận</t>
  </si>
  <si>
    <t>DTM-04150</t>
  </si>
  <si>
    <t>0981096477</t>
  </si>
  <si>
    <t>Thôn Kỳ Thọ Nam I, xã Hành Đức,-Huyện Nghĩa Hành, Tỉnh Quảng Ngãi</t>
  </si>
  <si>
    <t>DTM-05297</t>
  </si>
  <si>
    <t>0962577772</t>
  </si>
  <si>
    <t>Anh Tuấn Anh</t>
  </si>
  <si>
    <t>Huyện Krông Nô</t>
  </si>
  <si>
    <t>Xã Nâm Nung</t>
  </si>
  <si>
    <t>Nam Tân, Xã Nâm Nung, Tỉnh Lâm Đồng, Việt Nam</t>
  </si>
  <si>
    <t>Xã Nam Đà</t>
  </si>
  <si>
    <t>DTM-04287</t>
  </si>
  <si>
    <t>HKD Trần Thị Phương</t>
  </si>
  <si>
    <t>0905120160</t>
  </si>
  <si>
    <t>Xã Hòa Nhơn</t>
  </si>
  <si>
    <t>Phường Hòa Xuân, Thành phố Đà Nẵng, Việt Nam</t>
  </si>
  <si>
    <t>Xã Bà Nà</t>
  </si>
  <si>
    <t>DTM-03621</t>
  </si>
  <si>
    <t>0918912345</t>
  </si>
  <si>
    <t>DTM-04376</t>
  </si>
  <si>
    <t>0982180099</t>
  </si>
  <si>
    <t>Anh Duẫn</t>
  </si>
  <si>
    <t>KCN Nam Thuận, Xã Đức Hòa Đông, Đức Hòa District, Long An Province, Vietnam</t>
  </si>
  <si>
    <t>DTM-04374</t>
  </si>
  <si>
    <t>0938356306</t>
  </si>
  <si>
    <t>Lương Văn Trường</t>
  </si>
  <si>
    <t>Cụm CN Trung Thành Phát, Xã Đức Hòa Đông, Đức Hòa District, Long An Province, Vietnam</t>
  </si>
  <si>
    <t>DTM-04444</t>
  </si>
  <si>
    <t>Bình Minh - Tl8</t>
  </si>
  <si>
    <t>0902680567</t>
  </si>
  <si>
    <t>DTM-04747</t>
  </si>
  <si>
    <t>Nguyên Thành (Hữu Phát cũ) - Ql1</t>
  </si>
  <si>
    <t>Huỳnh Thu Nhang</t>
  </si>
  <si>
    <t>Trạm cân số 1, Quốc lộ 1, Binh Hung Hoa Ward, Binh Tan District, Ho Chi Minh City, 71914, Vietnam</t>
  </si>
  <si>
    <t>DTM-04751</t>
  </si>
  <si>
    <t>aaaa</t>
  </si>
  <si>
    <t>170 Xã Phạm Văn Hai,-Huyện Bình Chánh, TP HCM</t>
  </si>
  <si>
    <t>001J3000002HLtKIAW</t>
  </si>
  <si>
    <t>DTM-04753</t>
  </si>
  <si>
    <t>168 Xã Phạm Văn Hai, Huyện Bình Chánh-TP. HCM</t>
  </si>
  <si>
    <t>DTM-05061</t>
  </si>
  <si>
    <t>Cơ Sở Chị Sen - Vĩnh Cửu Rhd Rpp</t>
  </si>
  <si>
    <t>0972794057</t>
  </si>
  <si>
    <t>Xã Thiện Tân, H.Vĩnh Cửu, T.Đồng Nai Đồng Nai</t>
  </si>
  <si>
    <t>DTM-03598</t>
  </si>
  <si>
    <t>Jp Plastic</t>
  </si>
  <si>
    <t>0785555999</t>
  </si>
  <si>
    <t>Đ. Số 1, KCN Hố Nai, X.Hố Nai 3,-H. Trảng Bom, Tỉnh Đồng Nai</t>
  </si>
  <si>
    <t>DTM-03942</t>
  </si>
  <si>
    <t>0918643648</t>
  </si>
  <si>
    <t>DTM-04748</t>
  </si>
  <si>
    <t>Cty Tnhh Gia Công Hòa Quyết - Mbh</t>
  </si>
  <si>
    <t>0987896543</t>
  </si>
  <si>
    <t>001J3000002HLtLIAW</t>
  </si>
  <si>
    <t>DTM-04754</t>
  </si>
  <si>
    <t>0345805037</t>
  </si>
  <si>
    <t>Số B2/22 Đường Mai Bá Hương,-Ấp 2, Xã Lê Minh Xuân, Huyện Bình Chánh,</t>
  </si>
  <si>
    <t>DTM-04445</t>
  </si>
  <si>
    <t>ĐạI HồNg PhúC - Tl15</t>
  </si>
  <si>
    <t>23/3 Đường 122 Ấp 7A, Xã Tân Thạnh Đông,-Huyện Củ Chi, TP.HCM</t>
  </si>
  <si>
    <t>DTM-05065</t>
  </si>
  <si>
    <t>0988784599</t>
  </si>
  <si>
    <t>DTM-05062</t>
  </si>
  <si>
    <t>0366145237</t>
  </si>
  <si>
    <t>Bình Đức, Xã Bình Đức, Châu Thành District, Tiền Giang Province, Vietnam</t>
  </si>
  <si>
    <t>DTM-05060</t>
  </si>
  <si>
    <t>Anh Tuấn - Apd3</t>
  </si>
  <si>
    <t>0965427235</t>
  </si>
  <si>
    <t>An Phú Đông 3, Phường An Phú Đông, District 12, Ho Chi Minh City, 50000, Vietnam</t>
  </si>
  <si>
    <t>001J3000002HLtMIAW</t>
  </si>
  <si>
    <t>DTM-04755</t>
  </si>
  <si>
    <t>1111111</t>
  </si>
  <si>
    <t>Lô 1b3, Ấp 2,-Đường Trần Hải Phụng, Xã Phạm Văn Hai,</t>
  </si>
  <si>
    <t>DTM-05296</t>
  </si>
  <si>
    <t>0916017799</t>
  </si>
  <si>
    <t>Huỳnh Ngọc Ánh</t>
  </si>
  <si>
    <t>Xã Hòa Đông</t>
  </si>
  <si>
    <t>Thôn Tân Lập, Xã Hòa Đông,-Huyện Krông Pắc, Tỉnh Đắk Lắk</t>
  </si>
  <si>
    <t>Xã Ea Knuếc</t>
  </si>
  <si>
    <t>DTM-03620</t>
  </si>
  <si>
    <t>La Vie</t>
  </si>
  <si>
    <t>027235511801</t>
  </si>
  <si>
    <t>Trần Thị Thanh Hà</t>
  </si>
  <si>
    <t>QL1A, Khu phố Tường Khánh, P.Khánh Hậu,TP Tân An, Tỉnh Long An</t>
  </si>
  <si>
    <t>DTM-03861</t>
  </si>
  <si>
    <t>0915187549</t>
  </si>
  <si>
    <t>Triều</t>
  </si>
  <si>
    <t>726 Đường Huỳnh Văn Lũy, Phường Phú Mỹ,-Thành phố Thủ Dầu Một,</t>
  </si>
  <si>
    <t>DTM-04752</t>
  </si>
  <si>
    <t>0909448759</t>
  </si>
  <si>
    <t>A1/7F Đường Công Nghệ Mới, Ấp 1,-Xã Vĩnh Lộc B, Huyện Bình Chánh</t>
  </si>
  <si>
    <t>DTM-05063</t>
  </si>
  <si>
    <t>0919045415</t>
  </si>
  <si>
    <t>DTM-05066</t>
  </si>
  <si>
    <t>039 6635981</t>
  </si>
  <si>
    <t>Huyện Mỏ Cày Bắc</t>
  </si>
  <si>
    <t>QL. 57, Xã Hưng Khánh Trung A, Mỏ Cày Bắc District, Bến Tre Province, Vietnam</t>
  </si>
  <si>
    <t>Xã Phước Mỹ Trung</t>
  </si>
  <si>
    <t>DTM-03675</t>
  </si>
  <si>
    <t>0918805710</t>
  </si>
  <si>
    <t>Chùa Bình An, Ngô Gia Tự, Bình Đức, Xã Bình Đức, Châu Thành District, Tiền Giang Province, Vietnam</t>
  </si>
  <si>
    <t>DTM-05517</t>
  </si>
  <si>
    <t>0909597775</t>
  </si>
  <si>
    <t>Phường 7 , TP Bạc Liêu, tỉnh Bạc Liêu</t>
  </si>
  <si>
    <t>001J3000002HLyHIAW</t>
  </si>
  <si>
    <t>DTM-05056</t>
  </si>
  <si>
    <t>Anh Thắng Lagi</t>
  </si>
  <si>
    <t>001J3000002HLyPIAW</t>
  </si>
  <si>
    <t>DTM-05064</t>
  </si>
  <si>
    <t>Anh Thành Chợ Gạo</t>
  </si>
  <si>
    <t>0979741152</t>
  </si>
  <si>
    <t>DTM-04998</t>
  </si>
  <si>
    <t>0393025396</t>
  </si>
  <si>
    <t>Huyện Hàm Tân</t>
  </si>
  <si>
    <t>Xã Tân Xuân, H. Hàm Tân, T.Bình Thuận Bình Thuận</t>
  </si>
  <si>
    <t>Xã Tân Minh</t>
  </si>
  <si>
    <t>DTM-04535</t>
  </si>
  <si>
    <t>0782220333</t>
  </si>
  <si>
    <t>001J3000002HLxJIAW</t>
  </si>
  <si>
    <t>DTM-04996</t>
  </si>
  <si>
    <t>Anh Lợi Tây Ninh</t>
  </si>
  <si>
    <t>0909110061</t>
  </si>
  <si>
    <t>Mr Lợi</t>
  </si>
  <si>
    <t>Thị trấn Tân Biên</t>
  </si>
  <si>
    <t>001J3000002HLxKIAW</t>
  </si>
  <si>
    <t>DTM-04997</t>
  </si>
  <si>
    <t>Anh Nam Tây Ninh</t>
  </si>
  <si>
    <t>0909378273</t>
  </si>
  <si>
    <t>Mr Nam</t>
  </si>
  <si>
    <t>DTM-04476</t>
  </si>
  <si>
    <t>0772176940</t>
  </si>
  <si>
    <t>Xã Nhơn Nghĩa A</t>
  </si>
  <si>
    <t>Ấp Thị Tứ, Thị Trấn Gạch Gòi, Châu Thành A, Hậu Giang</t>
  </si>
  <si>
    <t>DTM-04477</t>
  </si>
  <si>
    <t>0902429530</t>
  </si>
  <si>
    <t>Linh Em</t>
  </si>
  <si>
    <t>Xã Tân Hoà</t>
  </si>
  <si>
    <t>Ấp 3A, Tân Hòa, Châu Thành A, Hậu Giang</t>
  </si>
  <si>
    <t>DTM-05038</t>
  </si>
  <si>
    <t>0939313901</t>
  </si>
  <si>
    <t>Thị trấn Chợ Mới</t>
  </si>
  <si>
    <t>ĐT. 942, Hòa An, Xã Hòa An, Chợ Mới District, An Giang Province, Vietnam</t>
  </si>
  <si>
    <t>Xã Yên Bình</t>
  </si>
  <si>
    <t>DTM-04623</t>
  </si>
  <si>
    <t>0345018858</t>
  </si>
  <si>
    <t>Thị trấn Bình Phú, Cai Lậy District, Tiền Giang Province, Vietnam</t>
  </si>
  <si>
    <t>DTM-04622</t>
  </si>
  <si>
    <t>Anh Quân Cái Bè</t>
  </si>
  <si>
    <t>037 3316024</t>
  </si>
  <si>
    <t>ĐT. 875B, Xã Hiệp Đức, Cai Lậy District, Tiền Giang Province, Vietnam</t>
  </si>
  <si>
    <t>001J3000002HLfVIAW</t>
  </si>
  <si>
    <t>DTM-03892</t>
  </si>
  <si>
    <t>Chị Tuyết Thanh Bình</t>
  </si>
  <si>
    <t>0913790924</t>
  </si>
  <si>
    <t>Tan My, Xã Tân Mỹ, Thanh Bình District, Đồng Tháp Province, Vietnam</t>
  </si>
  <si>
    <t>DTM-04695</t>
  </si>
  <si>
    <t>0981397275</t>
  </si>
  <si>
    <t>Võ Văn Kiệt, Bình Long, Bình Sơn, Quảng Ngãi</t>
  </si>
  <si>
    <t>DTM-05508</t>
  </si>
  <si>
    <t>0326829153</t>
  </si>
  <si>
    <t>Anh Sỹ</t>
  </si>
  <si>
    <t>Xã Long Thạnh, Vĩnh Lợi District, Bạc Liêu Province, Vietnam</t>
  </si>
  <si>
    <t>DTM-03496</t>
  </si>
  <si>
    <t>0763939113</t>
  </si>
  <si>
    <t>Phường Long Châu</t>
  </si>
  <si>
    <t>Long Châu, TX.Tân Châu, An Giang</t>
  </si>
  <si>
    <t>DTM-04069</t>
  </si>
  <si>
    <t>0987939789</t>
  </si>
  <si>
    <t>Thị trấn Kinh Cùng</t>
  </si>
  <si>
    <t>Thị Trấn Kinh Cùng, Phụng Hiệp, Hậu Giang</t>
  </si>
  <si>
    <t>DTM-05036</t>
  </si>
  <si>
    <t>0932845086</t>
  </si>
  <si>
    <t>Nguyễn Văn Nết, Cây Dương, Phụng Hiệp District, Hậu Giang Province, Vietnam</t>
  </si>
  <si>
    <t>DTM-03625</t>
  </si>
  <si>
    <t>0768415838</t>
  </si>
  <si>
    <t>Xã Tân Phú Đông</t>
  </si>
  <si>
    <t>Nguyễn Sinh Sắc, An Hoa Ward, Tan Phu Dong, Sa Đéc, Đồng Tháp Province, 81800, Vietnam</t>
  </si>
  <si>
    <t>Xã Tân Dương</t>
  </si>
  <si>
    <t>DTM-03627</t>
  </si>
  <si>
    <t>0988883542</t>
  </si>
  <si>
    <t>Đường ĐT 853, Tân Phú Đông, Sa Đéc, Đồng Tháp</t>
  </si>
  <si>
    <t>DTM-03628</t>
  </si>
  <si>
    <t>093933466</t>
  </si>
  <si>
    <t>Anh Kiến Trúc</t>
  </si>
  <si>
    <t>ĐT. 853, Xã Tân Phú Trung, Châu Thành District, Đồng Tháp Province, 81800, Vietnam</t>
  </si>
  <si>
    <t>001J3000002HLyFIAW</t>
  </si>
  <si>
    <t>DTM-05054</t>
  </si>
  <si>
    <t>Chị Linh Cái Bè</t>
  </si>
  <si>
    <t>0978655456</t>
  </si>
  <si>
    <t>Xã An Thái Trung, Cái Bè District, Tiền Giang Province, Vietnam</t>
  </si>
  <si>
    <t>DTM-03619</t>
  </si>
  <si>
    <t>0944333013</t>
  </si>
  <si>
    <t>Internet Trang Trọng, Huỳnh Văn Đảnh, Tân An, Phường Long An, Tỉnh Tây Ninh, Việt Nam</t>
  </si>
  <si>
    <t>001J3000002HLxuIAG</t>
  </si>
  <si>
    <t>DTM-05033</t>
  </si>
  <si>
    <t>0983673871</t>
  </si>
  <si>
    <t>DTM-03679</t>
  </si>
  <si>
    <t>Chị Loan Long Xuyên</t>
  </si>
  <si>
    <t>0939229379</t>
  </si>
  <si>
    <t>Bình Đức 5, Bình Đức, TP.Long Xuyên, An Giang</t>
  </si>
  <si>
    <t>DTM-03944</t>
  </si>
  <si>
    <t>0337780660</t>
  </si>
  <si>
    <t>TRần Hưng Đạo, TT. Sa Rài, H. Tân Hồng, Đồng Tháp</t>
  </si>
  <si>
    <t>DTM-05047</t>
  </si>
  <si>
    <t>0932366995</t>
  </si>
  <si>
    <t>Xã Đông Bình, Bình Minh, Binh Minh, Vĩnh Long Province, Vietnam</t>
  </si>
  <si>
    <t>Phường Đông Thành</t>
  </si>
  <si>
    <t>DTM-04233</t>
  </si>
  <si>
    <t>0947999149</t>
  </si>
  <si>
    <t>Xã Vĩnh Thới</t>
  </si>
  <si>
    <t>National Route 54, Vinh Thoi, Lai Vung District, Đồng Tháp Province, Vietnam</t>
  </si>
  <si>
    <t>DTM-03436</t>
  </si>
  <si>
    <t>Anh Dũng (Xuyên Mộc)</t>
  </si>
  <si>
    <t>0945919993</t>
  </si>
  <si>
    <t>Ấp 1, Hòa Bình H. Xuyên Mộc T. Bà Rịa - Vũng Tàu Bà Rịa Vũng Tàu</t>
  </si>
  <si>
    <t>Xã Hòa Hội</t>
  </si>
  <si>
    <t>DTM-03437</t>
  </si>
  <si>
    <t>0979644897</t>
  </si>
  <si>
    <t>Đường tỉnh 998, Ấp 6, Hoa Binh Commune, Xuyên Mộc District, Bà Rịa - Vũng Tàu Province, Vietnam</t>
  </si>
  <si>
    <t>DTM-03910</t>
  </si>
  <si>
    <t>0903081274</t>
  </si>
  <si>
    <t>Đức Bình H. Tánh Linh T. Bình Thuận Bình Thuận</t>
  </si>
  <si>
    <t>DTM-04745</t>
  </si>
  <si>
    <t>Xã Long Thọ</t>
  </si>
  <si>
    <t>DTM-04213</t>
  </si>
  <si>
    <t>Ncc Chị Út - Long Điền Pet Xá</t>
  </si>
  <si>
    <t>0915748424</t>
  </si>
  <si>
    <t>Chị Mới</t>
  </si>
  <si>
    <t>Hải Lâm, Phuoc Hung Commune, Long Dien District, Long Điền, Bà Rịa - Vũng Tàu Province, Vietnam</t>
  </si>
  <si>
    <t>Xã Long Hải</t>
  </si>
  <si>
    <t>001J3000002HM5CIAW</t>
  </si>
  <si>
    <t>DTM-05292</t>
  </si>
  <si>
    <t>0905229144</t>
  </si>
  <si>
    <t>Xã Ea Kly</t>
  </si>
  <si>
    <t>,QL26, KM48, thôn 1,EA-Kli,Huyện Krông Pắc,Đắk Lắk</t>
  </si>
  <si>
    <t>DTM-03515</t>
  </si>
  <si>
    <t>0828234588</t>
  </si>
  <si>
    <t>Thửa đất số 666, Tờ bản đổ số 19,-Ấp Hóa Nhựt, Xã Tân Vĩnh Hiệp</t>
  </si>
  <si>
    <t>DTM-04392</t>
  </si>
  <si>
    <t>Liêm Lãng (Định Quán) Pet Xá</t>
  </si>
  <si>
    <t>0939910120</t>
  </si>
  <si>
    <t>Xã La Ngà</t>
  </si>
  <si>
    <t>Quốc lộ 20, Xã La Ngà, Định Quán District, Đồng Nai Province, Vietnam</t>
  </si>
  <si>
    <t>DTM-04600</t>
  </si>
  <si>
    <t>Lãm Hiền (Cẩm Mỹ) PET xá</t>
  </si>
  <si>
    <t>0978075688</t>
  </si>
  <si>
    <t>Suối Lức, Xã Xuân Đông, Tỉnh Đồng Nai, Việt Nam</t>
  </si>
  <si>
    <t>DTM-03452</t>
  </si>
  <si>
    <t>HKD Phạm Ngọc Khánh Trang PET xá</t>
  </si>
  <si>
    <t>0986088098</t>
  </si>
  <si>
    <t>Xã Xuân Phú, Xuân Lộc District, Đồng Nai Province, 76615, Vietnam</t>
  </si>
  <si>
    <t>DTM-03453</t>
  </si>
  <si>
    <t>Anh Lâm (Xuân Lộc) PET xá</t>
  </si>
  <si>
    <t>0933434694</t>
  </si>
  <si>
    <t>Xã Suối Cát, Xuân Lộc District, Đồng Nai Province, 76615, Vietnam</t>
  </si>
  <si>
    <t>001J3000002HLYDIA4</t>
  </si>
  <si>
    <t>DTM-03440</t>
  </si>
  <si>
    <t>Vựa Chị Phượng - Xuân Lộc</t>
  </si>
  <si>
    <t>0767744775</t>
  </si>
  <si>
    <t>3425,QL1A, Khu 3, ấp Hòa Bình,Bảo Hòa,Huyện Xuân Lộc,Đồng Nai</t>
  </si>
  <si>
    <t>DTM-03626</t>
  </si>
  <si>
    <t>Quan Ngọc Nghĩa</t>
  </si>
  <si>
    <t>0925406486</t>
  </si>
  <si>
    <t>Xã Tân Bình</t>
  </si>
  <si>
    <t>QL 80, Xã Tân Bình</t>
  </si>
  <si>
    <t>DTM-04744</t>
  </si>
  <si>
    <t>0903303053</t>
  </si>
  <si>
    <t>Trần Văn Ngôn</t>
  </si>
  <si>
    <t>DTM-04331</t>
  </si>
  <si>
    <t>0366698881</t>
  </si>
  <si>
    <t>Xã Phong Nẫm</t>
  </si>
  <si>
    <t>954 ấp 6, xã Phong Nẫm, Giồng Trôm, Bến Tre</t>
  </si>
  <si>
    <t>DTM-05020</t>
  </si>
  <si>
    <t>Chị Quế Gò Công</t>
  </si>
  <si>
    <t>0939580170</t>
  </si>
  <si>
    <t>Xã Tân Lân</t>
  </si>
  <si>
    <t>DTM-04530</t>
  </si>
  <si>
    <t>0972637109</t>
  </si>
  <si>
    <t>ĐT. 864, Kim Sơn, Xã Kim Sơn, Châu Thành District, Tiền Giang Province, Vietnam</t>
  </si>
  <si>
    <t>DTM-04531</t>
  </si>
  <si>
    <t>0914703695</t>
  </si>
  <si>
    <t>ĐT. 876, Đông Hòa, Xã Đông Hòa, Châu Thành District, Tiền Giang Province, Vietnam</t>
  </si>
  <si>
    <t>001J3000002HLppIAG</t>
  </si>
  <si>
    <t>DTM-04532</t>
  </si>
  <si>
    <t>Anh Gia Bình Đức</t>
  </si>
  <si>
    <t>xã Bình Đức, huyện Châu thành, Tiền Giang</t>
  </si>
  <si>
    <t>DTM-04533</t>
  </si>
  <si>
    <t>0385673124</t>
  </si>
  <si>
    <t>Tổ 4 ấp Đông A, Đông Hòa, Châu Thành, Tiền Giang</t>
  </si>
  <si>
    <t>DTM-04534</t>
  </si>
  <si>
    <t>Phường 10, Mỹ Tho, Tiền Giang Province, Vietnam</t>
  </si>
  <si>
    <t>DTM-04537</t>
  </si>
  <si>
    <t>Chị Ngọc An Đức</t>
  </si>
  <si>
    <t>Châu Thành, Tiền Giang</t>
  </si>
  <si>
    <t>DTM-04538</t>
  </si>
  <si>
    <t>Chị Nương Kim Sơn</t>
  </si>
  <si>
    <t>0390430065</t>
  </si>
  <si>
    <t>DTM-04539</t>
  </si>
  <si>
    <t>Công Ty Gấm An</t>
  </si>
  <si>
    <t>Tây Hòa, Song Thuận, Châu Thành, Tiền Giang</t>
  </si>
  <si>
    <t>25/04/2026</t>
  </si>
  <si>
    <t>DTM-04540</t>
  </si>
  <si>
    <t>0985819192</t>
  </si>
  <si>
    <t>ĐT. 876, Xã Bình Trưng, Tỉnh Đồng Tháp, Việt Nam</t>
  </si>
  <si>
    <t>DTM-04541</t>
  </si>
  <si>
    <t>0907799812</t>
  </si>
  <si>
    <t>ấp Tân Thuận B, xã Bình Đức, huyện Châu Thành, tỉnh Tiền Giang</t>
  </si>
  <si>
    <t>DTM-03929</t>
  </si>
  <si>
    <t>0908417387</t>
  </si>
  <si>
    <t>DTM-05006</t>
  </si>
  <si>
    <t>090 7937162</t>
  </si>
  <si>
    <t>Đường tỉnh 866, Tân Lý Đông, Xã Tân Lý Đông, Châu Thành District, Tiền Giang Province, 82000, Vietnam</t>
  </si>
  <si>
    <t>DTM-04529</t>
  </si>
  <si>
    <t>0346572975</t>
  </si>
  <si>
    <t>Xã Quới Thành, Chau Thanh District, Bến Tre Province, Vietnam</t>
  </si>
  <si>
    <t>001J3000002HLy3IAG</t>
  </si>
  <si>
    <t>DTM-05042</t>
  </si>
  <si>
    <t>Anh Kha Châu Thành</t>
  </si>
  <si>
    <t>0389577672</t>
  </si>
  <si>
    <t>Chị Xuyên</t>
  </si>
  <si>
    <t>DTM-04536</t>
  </si>
  <si>
    <t>0366490917</t>
  </si>
  <si>
    <t>Xã Bình Trưng</t>
  </si>
  <si>
    <t>ĐH.36, Bình Trưng, Xã Bình Trưng, Châu Thành District, Tiền Giang Province, Vietnam</t>
  </si>
  <si>
    <t>DTM-05010</t>
  </si>
  <si>
    <t>0368467968</t>
  </si>
  <si>
    <t>DTM-05012</t>
  </si>
  <si>
    <t>0939425546</t>
  </si>
  <si>
    <t>001J3000002HLg8IAG</t>
  </si>
  <si>
    <t>DTM-03931</t>
  </si>
  <si>
    <t>Anh Phương Phú Đông</t>
  </si>
  <si>
    <t>0983530242</t>
  </si>
  <si>
    <t>Ấp Tân Ninh, Tân Phú, Tân Phú Đông, Tiền Giang</t>
  </si>
  <si>
    <t>001J3000002HLoiIAG</t>
  </si>
  <si>
    <t>DTM-04463</t>
  </si>
  <si>
    <t>0939088500</t>
  </si>
  <si>
    <t>Huyện Chợ Lách</t>
  </si>
  <si>
    <t>,Ấp Đại An,Hòa Nghĩa, Huyện Chợ Lách,Bến Tre</t>
  </si>
  <si>
    <t>Xã Phú Phụng</t>
  </si>
  <si>
    <t>DTM-05024</t>
  </si>
  <si>
    <t>0365872646</t>
  </si>
  <si>
    <t>Xã Thạnh Phú Đông</t>
  </si>
  <si>
    <t>Xã Tân Hào</t>
  </si>
  <si>
    <t>DTM-05026</t>
  </si>
  <si>
    <t>Anh Long Vũ</t>
  </si>
  <si>
    <t>0397007920</t>
  </si>
  <si>
    <t>Xã Sơn Phú</t>
  </si>
  <si>
    <t>QL. 60, Xã Đa Phước Hội, Mỏ Cày Nam District, Bến Tre Province, Vietnam</t>
  </si>
  <si>
    <t>Xã Hưng Nhượng</t>
  </si>
  <si>
    <t>DTM-05048</t>
  </si>
  <si>
    <t>0988038004</t>
  </si>
  <si>
    <t>Xã Nhuận Phú Tân, Mỏ Cày Bắc District, Bến Tre Province, Vietnam</t>
  </si>
  <si>
    <t>001J3000002HLmbIAG</t>
  </si>
  <si>
    <t>DTM-04332</t>
  </si>
  <si>
    <t>0382767057</t>
  </si>
  <si>
    <t>ấp 1 xã Thuận Điền, Giồng Trôm, Bến Tre</t>
  </si>
  <si>
    <t>DTM-05029</t>
  </si>
  <si>
    <t>0967826339</t>
  </si>
  <si>
    <t>Xã Tân Thành Bình</t>
  </si>
  <si>
    <t>Quốc lộ 60, Xã Tân Thành Bình, Tỉnh Vĩnh Long, 86116, Việt Nam</t>
  </si>
  <si>
    <t>DTM-04551</t>
  </si>
  <si>
    <t>0367791793</t>
  </si>
  <si>
    <t>Xã An Phú Tân</t>
  </si>
  <si>
    <t>Tích Thiện, Xã Tích Thiện, Trà Ôn District, Vĩnh Long Province, Vietnam</t>
  </si>
  <si>
    <t>DTM-04179</t>
  </si>
  <si>
    <t>0907888664</t>
  </si>
  <si>
    <t>Xã Mỹ Phước</t>
  </si>
  <si>
    <t>ĐT. 902, Xã Mỹ Phước, Mang Thít District, Vĩnh Long Province, Vietnam</t>
  </si>
  <si>
    <t>DTM-03975</t>
  </si>
  <si>
    <t>0362585157</t>
  </si>
  <si>
    <t>Ấp Mỹ An, Bình Ninh, Tam Bình, Vĩnh Long</t>
  </si>
  <si>
    <t>001J3000002HLqLIAW</t>
  </si>
  <si>
    <t>DTM-04564</t>
  </si>
  <si>
    <t>0377384676</t>
  </si>
  <si>
    <t>Cầu Ba Sao, X. Ba Sao, H. Cao Lãnh, ĐỒng Tháp</t>
  </si>
  <si>
    <t>DTM-04055</t>
  </si>
  <si>
    <t>0988090575</t>
  </si>
  <si>
    <t>Phường Bình Tân, Xã Tân Vĩnh Lộc, Thành phố Hồ Chí Minh, Việt Nam</t>
  </si>
  <si>
    <t>DTM-03697</t>
  </si>
  <si>
    <t>0918575945</t>
  </si>
  <si>
    <t>QL 91</t>
  </si>
  <si>
    <t>DTM-04182</t>
  </si>
  <si>
    <t>0926222232</t>
  </si>
  <si>
    <t>Văn Thảo</t>
  </si>
  <si>
    <t>QL 61B, KV 4, phường Thuận An, thị xã Long Mỹ,-tỉnh Hậu Giang.</t>
  </si>
  <si>
    <t>DTM-04000</t>
  </si>
  <si>
    <t>0939603603</t>
  </si>
  <si>
    <t>DTM-04212</t>
  </si>
  <si>
    <t>Chị Bình - Long Điền Lái Pet Xá Tròn</t>
  </si>
  <si>
    <t>0792557784</t>
  </si>
  <si>
    <t>KP Long An, TT Long Điền H. Long Điền T. Bà Rịa - Vũng Tàu Bà Rịa Vũng Tàu</t>
  </si>
  <si>
    <t>DTM-04214</t>
  </si>
  <si>
    <t>Hồ Văn Dũng - Long Điền Pet Xá Tròn</t>
  </si>
  <si>
    <t>0933033077</t>
  </si>
  <si>
    <t>KP Long Liên, TT Long Điền H. Long Điền T. Bà Rịa - Vũng Tàu Bà Rịa Vũng Tàu</t>
  </si>
  <si>
    <t>DTM-04167</t>
  </si>
  <si>
    <t>0789535989</t>
  </si>
  <si>
    <t>Xã Đa Phước Hội</t>
  </si>
  <si>
    <t>DTM-03609</t>
  </si>
  <si>
    <t>0972358152</t>
  </si>
  <si>
    <t>Cô Việt</t>
  </si>
  <si>
    <t>Phường Phú Yên, Tỉnh Đắk Lắk, Việt Nam</t>
  </si>
  <si>
    <t>001J3000002HLb5IAG</t>
  </si>
  <si>
    <t>DTM-03618</t>
  </si>
  <si>
    <t>Anh Đức - Tân An</t>
  </si>
  <si>
    <t>0913976889</t>
  </si>
  <si>
    <t>Xã Hướng Thọ Phú</t>
  </si>
  <si>
    <t>ĐT. 834, Thủ Thừa, Phường Long An, Tỉnh Tây Ninh, Việt Nam</t>
  </si>
  <si>
    <t>DTM-03865</t>
  </si>
  <si>
    <t>Khánh Thúy (Gia Kiệm) PET xá</t>
  </si>
  <si>
    <t>0382024734</t>
  </si>
  <si>
    <t>DTM-04335</t>
  </si>
  <si>
    <t>Chị Hồng - Thống Nhất Lái Pet Xá Tròn</t>
  </si>
  <si>
    <t>0354807735</t>
  </si>
  <si>
    <t>X. Gia Kiệm H. Thống Nhất T. Đồng Nai</t>
  </si>
  <si>
    <t>DTM-03608</t>
  </si>
  <si>
    <t>Huy Phúc - Vũng Tàu Lái Pet Xá Tròn</t>
  </si>
  <si>
    <t>0937506168</t>
  </si>
  <si>
    <t>Trương Công Định, Phường 3, TP. Vũng Tàu T. Bà Rịa - Vũng Tàu Bà Rịa Vũng Tàu</t>
  </si>
  <si>
    <t>DTM-04547</t>
  </si>
  <si>
    <t>0917858287</t>
  </si>
  <si>
    <t>Thach Long, Kim Long Commune, Chau Duc District, Bà Rịa - Vũng Tàu Province, Vietnam</t>
  </si>
  <si>
    <t>DTM-04418</t>
  </si>
  <si>
    <t>Anh Ninh - Đất Đỏ Lái Pet Xá Tròn</t>
  </si>
  <si>
    <t>0978953535</t>
  </si>
  <si>
    <t>Thanh Long, TT Đất Đỏ, H. Đất đỏ T. Bà Rịa - Vũng Tàu Bà Rịa Vũng Tàu</t>
  </si>
  <si>
    <t>DTM-03545</t>
  </si>
  <si>
    <t>Phường Dĩ An</t>
  </si>
  <si>
    <t>DTM-05045</t>
  </si>
  <si>
    <t>Hương Lộ 1, Xã Đức Mỹ, Huyện Càng Long, Trà Vinh</t>
  </si>
  <si>
    <t>DTM-05034</t>
  </si>
  <si>
    <t>0918608027</t>
  </si>
  <si>
    <t>QL 53</t>
  </si>
  <si>
    <t>DTM-04207</t>
  </si>
  <si>
    <t>0896869788</t>
  </si>
  <si>
    <t>QL 53, Khóm 3, TT. Long Hồ, Vĩnh Long</t>
  </si>
  <si>
    <t>DTM-03605</t>
  </si>
  <si>
    <t>0963875863</t>
  </si>
  <si>
    <t>ĐT. 915, Xã An Quảng Hữu, Trà Cú District, Trà Vinh Province, Vietnam</t>
  </si>
  <si>
    <t>DTM-05025</t>
  </si>
  <si>
    <t>Anh Hoàng Thái</t>
  </si>
  <si>
    <t>0917130252</t>
  </si>
  <si>
    <t>Ẩm Thực Mộc Thiên, 13A, Võ Nguyên Giáp, Phường 6, Xã Bình Phú, Bến Tre, Bến Tre Province, 86116, Vietnam</t>
  </si>
  <si>
    <t>Phường Bến Tre</t>
  </si>
  <si>
    <t>DTM-04171</t>
  </si>
  <si>
    <t>0973652898</t>
  </si>
  <si>
    <t>Bằng</t>
  </si>
  <si>
    <t>Xã Hưng Khánh Trung A</t>
  </si>
  <si>
    <t>Xã Hưng Khánh Trung</t>
  </si>
  <si>
    <t>DTM-05027</t>
  </si>
  <si>
    <t>0905968620</t>
  </si>
  <si>
    <t>Anh Thắng( Vũ)</t>
  </si>
  <si>
    <t>DTM-05028</t>
  </si>
  <si>
    <t>0985014695</t>
  </si>
  <si>
    <t>ĐT. 882, Phước Mỹ Trung, Xã Phước Mỹ Trung, Tỉnh Vĩnh Long, Việt Nam</t>
  </si>
  <si>
    <t>DTM-04701</t>
  </si>
  <si>
    <t>0918658799</t>
  </si>
  <si>
    <t>Xã Bình Thới, Bình Đại District, Bến Tre Province, Vietnam</t>
  </si>
  <si>
    <t>Xã Bình Đại</t>
  </si>
  <si>
    <t>DTM-03672</t>
  </si>
  <si>
    <t>Anh Lâm Mỹ Tho</t>
  </si>
  <si>
    <t>02733871049</t>
  </si>
  <si>
    <t>Quốc lộ 50, Phường Đạo Thạnh, Tỉnh Đồng Tháp, Việt Nam</t>
  </si>
  <si>
    <t>DTM-03673</t>
  </si>
  <si>
    <t>DTM-03674</t>
  </si>
  <si>
    <t>Học Lạc, Phường 8, Mỹ Tho, Tiền Giang Province, 86000, Vietnam</t>
  </si>
  <si>
    <t>DTM-05022</t>
  </si>
  <si>
    <t>+84913133254</t>
  </si>
  <si>
    <t>Đường Nguyễn Thị Thập, Phường 5, Mỹ Tho, Tiền Giang Province, 86000, Vietnam</t>
  </si>
  <si>
    <t>DTM-03670</t>
  </si>
  <si>
    <t>HKD Ngọc An Nhiên</t>
  </si>
  <si>
    <t>0914908914</t>
  </si>
  <si>
    <t>Quốc lộ 1, Phường Trung An, Tỉnh Đồng Tháp, Việt Nam</t>
  </si>
  <si>
    <t>DTM-03668</t>
  </si>
  <si>
    <t>0766991588</t>
  </si>
  <si>
    <t>ĐH.27B, Xã Đăng Hưng Phước, Chợ Gạo District, Tiền Giang Province, Vietnam</t>
  </si>
  <si>
    <t>DTM-03669</t>
  </si>
  <si>
    <t>0937294839</t>
  </si>
  <si>
    <t>DTM-03671</t>
  </si>
  <si>
    <t>Anh Hòa Mỹ Tho</t>
  </si>
  <si>
    <t>Xã Mỹ Phong, Mỹ Tho, Tiền Giang Province, 86000, Vietnam</t>
  </si>
  <si>
    <t>DTM-03499</t>
  </si>
  <si>
    <t>0919617950</t>
  </si>
  <si>
    <t>Hà Tôn Hiến, Phường 5, Cai Lậy, Tiền Giang Province, Vietnam</t>
  </si>
  <si>
    <t>Phường Mỹ Phước Tây</t>
  </si>
  <si>
    <t>DTM-03500</t>
  </si>
  <si>
    <t>0908494853</t>
  </si>
  <si>
    <t>Nguyễn Văn Tòng, Phường Nhị Quý, Tỉnh Đồng Tháp, Việt Nam</t>
  </si>
  <si>
    <t>001J3000002HLxWIAW</t>
  </si>
  <si>
    <t>DTM-05009</t>
  </si>
  <si>
    <t>Anh Nam Cai Lậy</t>
  </si>
  <si>
    <t>DTM-03928</t>
  </si>
  <si>
    <t>HKD Phan Văn Lâm</t>
  </si>
  <si>
    <t>0902734649</t>
  </si>
  <si>
    <t>Xã Thạnh Tân</t>
  </si>
  <si>
    <t>001J3000002HLxbIAG</t>
  </si>
  <si>
    <t>DTM-05014</t>
  </si>
  <si>
    <t>Anh Tuấn Gò Công</t>
  </si>
  <si>
    <t>090 7476368</t>
  </si>
  <si>
    <t>Đường tỉnh 862, TT Tân Hòa, Huyện Gò Công Đông, Tiền Giang</t>
  </si>
  <si>
    <t>DTM-03693</t>
  </si>
  <si>
    <t>0888382494</t>
  </si>
  <si>
    <t>Nguyễn Thị Minh Khai</t>
  </si>
  <si>
    <t>DTM-03692</t>
  </si>
  <si>
    <t>0939018128</t>
  </si>
  <si>
    <t>Thị Trấn Mỹ Thọ Cao Lãnh Đồng Tháp</t>
  </si>
  <si>
    <t>DTM-04228</t>
  </si>
  <si>
    <t>0917174347</t>
  </si>
  <si>
    <t>Anh Nghiệm</t>
  </si>
  <si>
    <t>13 Ấp Tân Trọng, Xã Tân Mỹ, Huyện Lấp Vò, tỉnh Đồng Tháp</t>
  </si>
  <si>
    <t>DTM-04227</t>
  </si>
  <si>
    <t>0977977938</t>
  </si>
  <si>
    <t>Xã Mỹ An Hưng A</t>
  </si>
  <si>
    <t>ĐT 848, Mỹ An Hưng A</t>
  </si>
  <si>
    <t>DTM-03979</t>
  </si>
  <si>
    <t>HKD Tín Trang</t>
  </si>
  <si>
    <t>0907206539</t>
  </si>
  <si>
    <t>ĐT. 848, Tan Phu Dong, Sa Đéc, Đồng Tháp Province, 81800, Vietnam</t>
  </si>
  <si>
    <t>DTM-05055</t>
  </si>
  <si>
    <t>0842992919</t>
  </si>
  <si>
    <t>Anh Hận gò quao</t>
  </si>
  <si>
    <t>Xã Vĩnh Phước B</t>
  </si>
  <si>
    <t>ĐT. 962, Xã Vĩnh Phước B, Huyện Gò Quao, Kiên Giang Province, Vietnam</t>
  </si>
  <si>
    <t>DTM-03982</t>
  </si>
  <si>
    <t>0918463003</t>
  </si>
  <si>
    <t>Chị khanh</t>
  </si>
  <si>
    <t>DTM-03686</t>
  </si>
  <si>
    <t>0967298227</t>
  </si>
  <si>
    <t>Anh nam</t>
  </si>
  <si>
    <t>Khu phố 4, Phường Đông Hồ, Hà Tiên, Kiên Giang Province, Vietnam</t>
  </si>
  <si>
    <t>001J3000002HLy4IAG</t>
  </si>
  <si>
    <t>DTM-05043</t>
  </si>
  <si>
    <t>Chị Trang Phú Quốc</t>
  </si>
  <si>
    <t>0918066860</t>
  </si>
  <si>
    <t>Phú Quốc, Kiên Giang</t>
  </si>
  <si>
    <t>DTM-04615</t>
  </si>
  <si>
    <t>0774800120</t>
  </si>
  <si>
    <t>103, KV Yên hạ, Lê Bình, Cái Răng, Cần Thơ</t>
  </si>
  <si>
    <t>DTM-04070</t>
  </si>
  <si>
    <t>0937378474</t>
  </si>
  <si>
    <t>DTM-03603</t>
  </si>
  <si>
    <t>0913549824</t>
  </si>
  <si>
    <t>Xã Đại Ân  2</t>
  </si>
  <si>
    <t>Xã Đại Ân 2, Trần Đề District, Sóc Trăng Province, Vietnam</t>
  </si>
  <si>
    <t>Xã Trần Đề</t>
  </si>
  <si>
    <t>DTM-05017</t>
  </si>
  <si>
    <t>0334578679</t>
  </si>
  <si>
    <t>Quốc lộ 1, Xã Long Hưng, Tỉnh Đồng Tháp, Việt Nam</t>
  </si>
  <si>
    <t>001J3000002HLxRIAW</t>
  </si>
  <si>
    <t>DTM-05004</t>
  </si>
  <si>
    <t>Anh Dân Bình Đức</t>
  </si>
  <si>
    <t>DTM-05005</t>
  </si>
  <si>
    <t>Xã Long Định, Châu Thành District, Tiền Giang Province, Vietnam</t>
  </si>
  <si>
    <t>DTM-05007</t>
  </si>
  <si>
    <t>001J3000002HLxVIAW</t>
  </si>
  <si>
    <t>DTM-05008</t>
  </si>
  <si>
    <t>Anh Mười Bình Đức</t>
  </si>
  <si>
    <t>001J3000002HLxYIAW</t>
  </si>
  <si>
    <t>DTM-05011</t>
  </si>
  <si>
    <t>Anh Thanh Vũ</t>
  </si>
  <si>
    <t>001J3000002HLxaIAG</t>
  </si>
  <si>
    <t>DTM-05013</t>
  </si>
  <si>
    <t>Anh Trí Bảo Định</t>
  </si>
  <si>
    <t>DTM-05015</t>
  </si>
  <si>
    <t>DTM-05016</t>
  </si>
  <si>
    <t>DTM-05018</t>
  </si>
  <si>
    <t>Chị Ngọc Bình Đức</t>
  </si>
  <si>
    <t>ĐH.35, Xã Long Hưng, Tỉnh Đồng Tháp, Việt Nam</t>
  </si>
  <si>
    <t>001J3000002HLxgIAG</t>
  </si>
  <si>
    <t>DTM-05019</t>
  </si>
  <si>
    <t>Chị Phương Mỹ Tho</t>
  </si>
  <si>
    <t>001J3000002HLxiIAG</t>
  </si>
  <si>
    <t>DTM-05021</t>
  </si>
  <si>
    <t>Chị Quyên Mỹ Tho</t>
  </si>
  <si>
    <t>DTM-05023</t>
  </si>
  <si>
    <t>001J3000002HLyBIAW</t>
  </si>
  <si>
    <t>DTM-05050</t>
  </si>
  <si>
    <t>Anh Toàn Mỹ Tho</t>
  </si>
  <si>
    <t>DTM-05037</t>
  </si>
  <si>
    <t>0977148048</t>
  </si>
  <si>
    <t>Quốc lộ 61, Xã Tân Bình, Phụng Hiệp District, Hậu Giang Province, Vietnam</t>
  </si>
  <si>
    <t>DTM-04775</t>
  </si>
  <si>
    <t>02513560631</t>
  </si>
  <si>
    <t>Xã Lương Hòa, Bến Lức District, Long An Province, Vietnam</t>
  </si>
  <si>
    <t>DTM-04414</t>
  </si>
  <si>
    <t>0965238438</t>
  </si>
  <si>
    <t>Số 110/12, Khu dân cư Minh Nhật Huy,-Khu phố Tây A, Phường Đông Hòa,</t>
  </si>
  <si>
    <t>001J3000002HLgSIAW</t>
  </si>
  <si>
    <t>DTM-03951</t>
  </si>
  <si>
    <t>Chị Thúy Tân Châu</t>
  </si>
  <si>
    <t>0979819230</t>
  </si>
  <si>
    <t>Xã Tân An, Tân Châu, An Giang Province, Vietnam</t>
  </si>
  <si>
    <t>001J3000002HLiQIAW</t>
  </si>
  <si>
    <t>DTM-04073</t>
  </si>
  <si>
    <t>Hoài Hận</t>
  </si>
  <si>
    <t>0834522221</t>
  </si>
  <si>
    <t>Xã Phú Thọ</t>
  </si>
  <si>
    <t>,Đường tỉnh 954,Phú Thọ,Phú Tân,An Giang</t>
  </si>
  <si>
    <t>DTM-04377</t>
  </si>
  <si>
    <t>ĐH507, Tiến Hưng-Thành phố Đồng Xoài, Tỉnh Bình Phước</t>
  </si>
  <si>
    <t>001J3000002HLqtIAG</t>
  </si>
  <si>
    <t>DTM-04602</t>
  </si>
  <si>
    <t>0935500708</t>
  </si>
  <si>
    <t>,Lê Đại Hành,Hòa Phát,,Đà Nẵng</t>
  </si>
  <si>
    <t>001J3000002HLqvIAG</t>
  </si>
  <si>
    <t>DTM-04604</t>
  </si>
  <si>
    <t>0906670349</t>
  </si>
  <si>
    <t>49,Trường Sơn,Hòa Thọ Tây,Cẩm Lệ,Đà Nẵng</t>
  </si>
  <si>
    <t>001J3000002HLqwIAG</t>
  </si>
  <si>
    <t>DTM-04605</t>
  </si>
  <si>
    <t>Dũng Tuyết</t>
  </si>
  <si>
    <t>0905029548</t>
  </si>
  <si>
    <t>915,Tôn Đản,Cẩm Lệ,,Đà Nẵng</t>
  </si>
  <si>
    <t>DTM-04220</t>
  </si>
  <si>
    <t>Công Ty Tnhh Phúc Ngọc Hà</t>
  </si>
  <si>
    <t>0976605671</t>
  </si>
  <si>
    <t>Phường Hòa Khánh Nam</t>
  </si>
  <si>
    <t>,,,Hoà Khánh Nam, Liên Chiểu, Đà Nẵng</t>
  </si>
  <si>
    <t>001J3000002HLloIAG</t>
  </si>
  <si>
    <t>DTM-04283</t>
  </si>
  <si>
    <t>Ncc Chị Hạnh</t>
  </si>
  <si>
    <t>0978028811</t>
  </si>
  <si>
    <t>,Quốc Lộ 14B,Hòa Khương,,Đà Nẵng</t>
  </si>
  <si>
    <t>001J3000002HLlpIAG</t>
  </si>
  <si>
    <t>DTM-04284</t>
  </si>
  <si>
    <t>Ncc Chị Mỹ (Đà Nẵng)</t>
  </si>
  <si>
    <t>0903565137</t>
  </si>
  <si>
    <t>,,,Hòa Châu, Hòa Vang, Đà Nẵng</t>
  </si>
  <si>
    <t>001J3000002HLlrIAG</t>
  </si>
  <si>
    <t>DTM-04286</t>
  </si>
  <si>
    <t>0386422857</t>
  </si>
  <si>
    <t>,Quốc Lộ 1A,Hòa Châu,Hòa Vang,Đà Nẵng</t>
  </si>
  <si>
    <t>001J3000002HLquIAG</t>
  </si>
  <si>
    <t>DTM-04603</t>
  </si>
  <si>
    <t>0905857555</t>
  </si>
  <si>
    <t>,Trường Sơn,Hòa Thọ Tây,,Đà Nẵng</t>
  </si>
  <si>
    <t>001J3000002HLlnIAG</t>
  </si>
  <si>
    <t>DTM-04282</t>
  </si>
  <si>
    <t>Ncc Anh Cường</t>
  </si>
  <si>
    <t>0915915246</t>
  </si>
  <si>
    <t>Xã Hòa Sơn, Hòa Vang District, Đà Nẵng, Vietnam</t>
  </si>
  <si>
    <t>001J3000002HLlqIAG</t>
  </si>
  <si>
    <t>DTM-04285</t>
  </si>
  <si>
    <t>Ncc Chị Thôi (Đà Nẵng)</t>
  </si>
  <si>
    <t>0702727369</t>
  </si>
  <si>
    <t>Chị Thôi</t>
  </si>
  <si>
    <t>DTM-04399</t>
  </si>
  <si>
    <t>Lái Chị Gấm Chiến</t>
  </si>
  <si>
    <t>0793546235</t>
  </si>
  <si>
    <t>Đường Trần Nhân Tông, Vĩnh Điện, Phường Điện Bàn, Thành phố Đà Nẵng, Việt Nam</t>
  </si>
  <si>
    <t>001J3000002HLneIAG</t>
  </si>
  <si>
    <t>DTM-04397</t>
  </si>
  <si>
    <t>0907907503</t>
  </si>
  <si>
    <t>,Trần Hưng Đạo,Diên Ngọc,Điện Bàn,Quảng Nam</t>
  </si>
  <si>
    <t>001J3000002HLnfIAG</t>
  </si>
  <si>
    <t>DTM-04398</t>
  </si>
  <si>
    <t>0704727515</t>
  </si>
  <si>
    <t>,Võ Nguyên Giáp,Điện Bàn,,Quảng Nam</t>
  </si>
  <si>
    <t>001J3000002HLnhIAG</t>
  </si>
  <si>
    <t>DTM-04400</t>
  </si>
  <si>
    <t>Nguyễn Thị Tố Nga</t>
  </si>
  <si>
    <t>0937243171</t>
  </si>
  <si>
    <t>,Đường tỉnh 609,Điện Phước,Điện Bàn,Quảng Nam</t>
  </si>
  <si>
    <t>001J3000002HLniIAG</t>
  </si>
  <si>
    <t>DTM-04401</t>
  </si>
  <si>
    <t>0906557170</t>
  </si>
  <si>
    <t>,Đường tỉnh 609,Điện Hồng,Điện Bàn,Quảng Nam</t>
  </si>
  <si>
    <t>001J3000002HLnjIAG</t>
  </si>
  <si>
    <t>DTM-04402</t>
  </si>
  <si>
    <t>Phú Lộc</t>
  </si>
  <si>
    <t>0905527612</t>
  </si>
  <si>
    <t>Đường Hoằng Hoá, Điện Minh, Phường Điện Bàn, Thành phố Đà Nẵng, 51506, Việt Nam</t>
  </si>
  <si>
    <t>001J3000002HLnkIAG</t>
  </si>
  <si>
    <t>DTM-04403</t>
  </si>
  <si>
    <t>Vĩ Tiến</t>
  </si>
  <si>
    <t>0905858285</t>
  </si>
  <si>
    <t>114,Nguyễn Gia Thiều,,Điện Ngọc, Điện Bàn, Quảng Nam</t>
  </si>
  <si>
    <t>001J3000002HLlZIAW</t>
  </si>
  <si>
    <t>DTM-04268</t>
  </si>
  <si>
    <t>0905203243</t>
  </si>
  <si>
    <t>,Đường 1818,Cẩm Phổ,Hội An,Quảng Nam</t>
  </si>
  <si>
    <t>DTM-04102</t>
  </si>
  <si>
    <t>HKD Quang Chiến</t>
  </si>
  <si>
    <t>0333062795</t>
  </si>
  <si>
    <t>,,Tam Phước,Phú Ninh,Quảng Nam</t>
  </si>
  <si>
    <t>001J3000002HLirIAG</t>
  </si>
  <si>
    <t>DTM-04100</t>
  </si>
  <si>
    <t>0979202630</t>
  </si>
  <si>
    <t>,,Tam Dân,Phú Ninh,Quảng Nam</t>
  </si>
  <si>
    <t>001J3000002HLisIAG</t>
  </si>
  <si>
    <t>DTM-04101</t>
  </si>
  <si>
    <t>Kim Lệ</t>
  </si>
  <si>
    <t>0332781603</t>
  </si>
  <si>
    <t>,Quốc Lộ 1A,Tam Đàn,Phú Ninh,Quảng Nam</t>
  </si>
  <si>
    <t>001J3000002HLfYIAW</t>
  </si>
  <si>
    <t>DTM-03895</t>
  </si>
  <si>
    <t>0934915723</t>
  </si>
  <si>
    <t>,Quốc Lộ 14E,Bình Quý,Thăng Bình,Quảng Nam</t>
  </si>
  <si>
    <t>001J3000002HLfZIAW</t>
  </si>
  <si>
    <t>DTM-03896</t>
  </si>
  <si>
    <t>0931953722</t>
  </si>
  <si>
    <t>001J3000002HLfaIAG</t>
  </si>
  <si>
    <t>DTM-03897</t>
  </si>
  <si>
    <t>0912981355</t>
  </si>
  <si>
    <t>,Quốc Lộ 14E,Bình Lãnh,Thăng Bình,Quảng Nam</t>
  </si>
  <si>
    <t>001J3000002HLfbIAG</t>
  </si>
  <si>
    <t>DTM-03898</t>
  </si>
  <si>
    <t>Ncc Cô Diệp</t>
  </si>
  <si>
    <t>0914018835</t>
  </si>
  <si>
    <t>Cô Diệp</t>
  </si>
  <si>
    <t>511,Huỳnh Thúc Kháng,Bình Nguyên,Thăng Bình,Quảng Nam</t>
  </si>
  <si>
    <t>001J3000002HLmiIAG</t>
  </si>
  <si>
    <t>DTM-04339</t>
  </si>
  <si>
    <t>0702336365</t>
  </si>
  <si>
    <t>001J3000002HLmjIAG</t>
  </si>
  <si>
    <t>DTM-04340</t>
  </si>
  <si>
    <t>Lái Quốc Vy</t>
  </si>
  <si>
    <t>0905842446</t>
  </si>
  <si>
    <t>Đường Hùng Vương, Xã Nam Phước, Thành phố Đà Nẵng, 51506, Việt Nam</t>
  </si>
  <si>
    <t>001J3000002HLggIAG</t>
  </si>
  <si>
    <t>DTM-03965</t>
  </si>
  <si>
    <t>Anh Vũ Tam Kỳ</t>
  </si>
  <si>
    <t>0365220661</t>
  </si>
  <si>
    <t>,Quốc Lộ 40B,Tam Thái,Tam Kỳ,Quảng Nam</t>
  </si>
  <si>
    <t>Phường Tam Kỳ</t>
  </si>
  <si>
    <t>001J3000002HLghIAG</t>
  </si>
  <si>
    <t>DTM-03966</t>
  </si>
  <si>
    <t>0773435222</t>
  </si>
  <si>
    <t>,Nguyễn Hoàn,Tam Kỳ,,Quảng Nam</t>
  </si>
  <si>
    <t>001J3000002HLgiIAG</t>
  </si>
  <si>
    <t>DTM-03967</t>
  </si>
  <si>
    <t>0905188644</t>
  </si>
  <si>
    <t>,Tôn Đức Thắng ,,Tam Kỳ,Quảng Nam</t>
  </si>
  <si>
    <t>001J3000002HLgjIAG</t>
  </si>
  <si>
    <t>DTM-03968</t>
  </si>
  <si>
    <t>Thu Hà</t>
  </si>
  <si>
    <t>0388589626</t>
  </si>
  <si>
    <t>,Quốc Lộ 40B,Tam Kỳ,,Quảng Nam</t>
  </si>
  <si>
    <t>001J3000002HLhCIAW</t>
  </si>
  <si>
    <t>DTM-03997</t>
  </si>
  <si>
    <t>Ncc Sơn Trúc</t>
  </si>
  <si>
    <t>0962140425</t>
  </si>
  <si>
    <t>,,Đông Phú,Quế Sơn,Quảng Nam</t>
  </si>
  <si>
    <t>001J3000002HLhDIAW</t>
  </si>
  <si>
    <t>DTM-03998</t>
  </si>
  <si>
    <t>0905832867</t>
  </si>
  <si>
    <t>,Tỉnh lộ 611,Quế Mỹ,Quế Sơn,Quảng Nam</t>
  </si>
  <si>
    <t>001J3000002HLwjIAG</t>
  </si>
  <si>
    <t>DTM-04960</t>
  </si>
  <si>
    <t>Chị Bên</t>
  </si>
  <si>
    <t>0972375382</t>
  </si>
  <si>
    <t>Huyện Ba Tơ</t>
  </si>
  <si>
    <t>,Quốc Lộ 24,Ba Liên,Ba Tơ,Quảng Ngãi</t>
  </si>
  <si>
    <t>Xã Ba Vì</t>
  </si>
  <si>
    <t>001J3000002HLk1IAG</t>
  </si>
  <si>
    <t>DTM-04172</t>
  </si>
  <si>
    <t>0335725157</t>
  </si>
  <si>
    <t>,Đường tỉnh 624,Long Hiệp,Minh Long,Quảng Ngãi</t>
  </si>
  <si>
    <t>Xã Minh Long</t>
  </si>
  <si>
    <t>001J3000002HLk2IAG</t>
  </si>
  <si>
    <t>DTM-04173</t>
  </si>
  <si>
    <t>0335335244</t>
  </si>
  <si>
    <t>,Đường tỉnh 642,Long Hiệp,Ninh Long,Quảng Ngãi</t>
  </si>
  <si>
    <t>001J3000002HLgsIAG</t>
  </si>
  <si>
    <t>DTM-03977</t>
  </si>
  <si>
    <t>0932640515</t>
  </si>
  <si>
    <t>Thể Lo, Xã Thọ Phong, Tỉnh Quảng Ngãi, Việt Nam</t>
  </si>
  <si>
    <t>001J3000002HLgtIAG</t>
  </si>
  <si>
    <t>DTM-03978</t>
  </si>
  <si>
    <t>0394435035</t>
  </si>
  <si>
    <t>,,Sơn Cao,Sơn Hà,Quảng Ngãi</t>
  </si>
  <si>
    <t>001J3000002HLjlIAG</t>
  </si>
  <si>
    <t>DTM-04156</t>
  </si>
  <si>
    <t>0816294062</t>
  </si>
  <si>
    <t>,Quốc lộ 1A,Đức Thạnh,Mộ Đức,Quảng Ngãi</t>
  </si>
  <si>
    <t>001J3000002HLjmIAG</t>
  </si>
  <si>
    <t>DTM-04157</t>
  </si>
  <si>
    <t>0387512186</t>
  </si>
  <si>
    <t>,Quốc Lộ 1A,Đức Chánh,Mộ Đức,Quảng Ngãi</t>
  </si>
  <si>
    <t>001J3000002HLjBIAW</t>
  </si>
  <si>
    <t>DTM-04120</t>
  </si>
  <si>
    <t>Anh Điểm</t>
  </si>
  <si>
    <t>0397033315</t>
  </si>
  <si>
    <t>,Quốc lộ 1A,Tam Nghĩa,Núi Thành,Quảng Nam</t>
  </si>
  <si>
    <t>001J3000002HLjCIAW</t>
  </si>
  <si>
    <t>DTM-04121</t>
  </si>
  <si>
    <t>0909783757</t>
  </si>
  <si>
    <t>,Quốc Lộ 1A,Tam Nghĩa,Núi Thành,Quảng Nam</t>
  </si>
  <si>
    <t>001J3000002HLwcIAG</t>
  </si>
  <si>
    <t>DTM-04953</t>
  </si>
  <si>
    <t>0363661023</t>
  </si>
  <si>
    <t>,Võ Nguyên Giáp,Trà My,Bắc Trà My,Quảng Nam</t>
  </si>
  <si>
    <t>001J3000002HLwdIAG</t>
  </si>
  <si>
    <t>DTM-04954</t>
  </si>
  <si>
    <t>0336442676</t>
  </si>
  <si>
    <t>,,Trà Bắc,Bắc Trà My,Quảng Nam</t>
  </si>
  <si>
    <t>001J3000002HLmwIAG</t>
  </si>
  <si>
    <t>DTM-04353</t>
  </si>
  <si>
    <t>0913147893</t>
  </si>
  <si>
    <t>,Quốc lộ 1A,Phổ Thuận,Đức Phổ,Quảng Ngãi</t>
  </si>
  <si>
    <t>DTM-04158</t>
  </si>
  <si>
    <t>0339552289</t>
  </si>
  <si>
    <t>Đường Phạm Văn Đồng, Mộ Đức, Xã Mộ Đức, Tỉnh Quảng Ngãi, Việt Nam</t>
  </si>
  <si>
    <t>001J3000002HLauIAG</t>
  </si>
  <si>
    <t>DTM-03607</t>
  </si>
  <si>
    <t>0352536402</t>
  </si>
  <si>
    <t>,Quốc Lộ 24,Trà Phú,Trà Bồng,Quảng Ngãi</t>
  </si>
  <si>
    <t>DTM-04994</t>
  </si>
  <si>
    <t>Anh Vương (Nhơn Trạch) PET xá</t>
  </si>
  <si>
    <t>0777435707</t>
  </si>
  <si>
    <t>Đường Tôn Đức Thắng, Xã Long An, Long Thành District, Đồng Nai Province, 76009, Vietnam</t>
  </si>
  <si>
    <t>DTM-04304</t>
  </si>
  <si>
    <t>Anh Hùng Hàm Tân</t>
  </si>
  <si>
    <t>0375082891</t>
  </si>
  <si>
    <t>Tân Đức,Hàm Tân,Bình Thuận   Bình Thuận</t>
  </si>
  <si>
    <t>DTM-03597</t>
  </si>
  <si>
    <t>Anh Tiến Trảng Bom Pet Xá</t>
  </si>
  <si>
    <t>0343785785</t>
  </si>
  <si>
    <t>DTM-03444</t>
  </si>
  <si>
    <t>Hkd Cô Tư PET xá</t>
  </si>
  <si>
    <t>0358333717</t>
  </si>
  <si>
    <t>Quốc lộ 1, Xuân Hưng, Xã Xuân Hưng, Xuân Lộc District, Đồng Nai Province, 76618, Vietnam</t>
  </si>
  <si>
    <t>DTM-04192</t>
  </si>
  <si>
    <t>Chị Hòa (Long Khánh) PET xá</t>
  </si>
  <si>
    <t>0357125780</t>
  </si>
  <si>
    <t>Lý Tự Trọng, Khu phố 10, Long Khánh, Phường Long Khánh, Tỉnh Đồng Nai, Việt Nam</t>
  </si>
  <si>
    <t>Xã Xuân Thành</t>
  </si>
  <si>
    <t>DTM-04357</t>
  </si>
  <si>
    <t>0962116579</t>
  </si>
  <si>
    <t>Đức Hạnh H. Đức Linh T. Bình Thuận Bình Thuận</t>
  </si>
  <si>
    <t>DTM-04599</t>
  </si>
  <si>
    <t>Anh Thành Cẩm Mỹ</t>
  </si>
  <si>
    <t>0989270448</t>
  </si>
  <si>
    <t>Xã Bảo Bình</t>
  </si>
  <si>
    <t>DTM-03750</t>
  </si>
  <si>
    <t>Hkd Nguyễn Văn Tiến 2</t>
  </si>
  <si>
    <t>0903628619</t>
  </si>
  <si>
    <t>Phường Đức Nghĩa</t>
  </si>
  <si>
    <t>Tổ 7, Khu Phố 2, Đức Nghĩa TP. Phan Thiết T. Bình Thuận Bình Thuận</t>
  </si>
  <si>
    <t>Phường Lạc Đạo</t>
  </si>
  <si>
    <t>DTM-04234</t>
  </si>
  <si>
    <t>Hkd Lê Phú Bình</t>
  </si>
  <si>
    <t>0879038989</t>
  </si>
  <si>
    <t>Tổ 3, Khu Phố 13, Bình Tân TX. La Gi T. Bình Thuận Bình Thuận</t>
  </si>
  <si>
    <t>DTM-04957</t>
  </si>
  <si>
    <t>Hkd Lê Trọng Dũng</t>
  </si>
  <si>
    <t>0937319136</t>
  </si>
  <si>
    <t>Tổ 3 Hòa Bình, Sông Lũy,  H. Bắc Bình T. Bình Thuận Bình Thuận</t>
  </si>
  <si>
    <t>DTM-04299</t>
  </si>
  <si>
    <t>Chú Học Phan Thiết</t>
  </si>
  <si>
    <t>0946467169</t>
  </si>
  <si>
    <t>Chhs Học</t>
  </si>
  <si>
    <t>Kp. Lâm Hòa, TT Ma Lâm, H. Hàm Thuận Bắc T. Bình Thuận Bình Thuận</t>
  </si>
  <si>
    <t>DTM-04300</t>
  </si>
  <si>
    <t>Chị Thanh Phan Thiết</t>
  </si>
  <si>
    <t>0987952586</t>
  </si>
  <si>
    <t>Tổ 7, Thôn 3, Hàm Liên H. Hàm Thuận Bắc T. Bình Thuận Bình Thuận</t>
  </si>
  <si>
    <t>DTM-04292</t>
  </si>
  <si>
    <t>Hkd Tôn Sắt Chí Phát</t>
  </si>
  <si>
    <t>0382308230</t>
  </si>
  <si>
    <t>Xã Hàm Cần</t>
  </si>
  <si>
    <t>Thôn Phú Thọ, Hàm Cường, H. Hàm Thuận Nam T. Bình Thuận Bình Thuận</t>
  </si>
  <si>
    <t>DTM-03908</t>
  </si>
  <si>
    <t>Anh Đẳng Tánh Linh</t>
  </si>
  <si>
    <t>0987919763</t>
  </si>
  <si>
    <t>Anh Đẵng</t>
  </si>
  <si>
    <t>Xóm 7, Thôn 3, Gia Huynh H. Tánh Linh T. Bình Thuận Bình Thuận</t>
  </si>
  <si>
    <t>DTM-03909</t>
  </si>
  <si>
    <t>0989620674</t>
  </si>
  <si>
    <t>Thôn 3, Gia Huynh H. Tánh Linh T. Bình Thuận Bình Thuận</t>
  </si>
  <si>
    <t>DTM-04186</t>
  </si>
  <si>
    <t>HKD Tạ Khánh Linh PET xá</t>
  </si>
  <si>
    <t>0946409351</t>
  </si>
  <si>
    <t>Phường Bảo Vinh, Long Khánh, Đồng Nai Province, Vietnam</t>
  </si>
  <si>
    <t>DTM-04193</t>
  </si>
  <si>
    <t>Trung Hiếu (Tân Phong) PET xá</t>
  </si>
  <si>
    <t>0981747347</t>
  </si>
  <si>
    <t>Phường Xuân Tân</t>
  </si>
  <si>
    <t>Quốc lộ 56, Phường Xuân Tân, Xã Hàng Gòn, Long Khánh, Đồng Nai Province, Vietnam</t>
  </si>
  <si>
    <t>DTM-03596</t>
  </si>
  <si>
    <t>Anh Thắng (Trảng Bom) PET xá</t>
  </si>
  <si>
    <t>0979669076</t>
  </si>
  <si>
    <t>Tân Thành, Xã Bình Minh, Tỉnh Đồng Nai, 71000, Việt Nam</t>
  </si>
  <si>
    <t>DTM-03594</t>
  </si>
  <si>
    <t>Anh Chương (Trảng Bom) PET xá</t>
  </si>
  <si>
    <t>0906891023</t>
  </si>
  <si>
    <t>Ấp Tân Thành, xã Thanh Bình, H. Trảng Bom T. Đồng Nai Đồng Nai</t>
  </si>
  <si>
    <t>DTM-03446</t>
  </si>
  <si>
    <t>HKD Bùi Văn Tuấn PET xá</t>
  </si>
  <si>
    <t>0979575602</t>
  </si>
  <si>
    <t>Xã Xuân Hiệp</t>
  </si>
  <si>
    <t>Quốc lộ 1, Việt Kiều, Xã Xuân Lộc, Tỉnh Đồng Nai, Việt Nam</t>
  </si>
  <si>
    <t>DTM-03451</t>
  </si>
  <si>
    <t>Tám Thủy (Xuân Lộc) PET xá</t>
  </si>
  <si>
    <t>0912721798</t>
  </si>
  <si>
    <t>Nông Doanh, Xã Xuân Định, Tỉnh Đồng Nai, Việt Nam</t>
  </si>
  <si>
    <t>DTM-03449</t>
  </si>
  <si>
    <t>Anh Tiên (Xuân Lộc) PET xá</t>
  </si>
  <si>
    <t>0937047765</t>
  </si>
  <si>
    <t>Ấp Trung Nghĩa, Xuân Trường H. Xuân Lộc T. Đồng Nai Đồng Nai</t>
  </si>
  <si>
    <t>15/04/2026</t>
  </si>
  <si>
    <t>DTM-03442</t>
  </si>
  <si>
    <t>Anh Anh - Xuân Lộc PET Xá</t>
  </si>
  <si>
    <t>0944369376</t>
  </si>
  <si>
    <t>Ấp Trung Tín, Xuân Trường H. Xuân Lộc T. Đồng Nai Đồng Nai</t>
  </si>
  <si>
    <t>DTM-03445</t>
  </si>
  <si>
    <t>Anh Lương (Xuân Lộc) PET xá</t>
  </si>
  <si>
    <t>0979898668</t>
  </si>
  <si>
    <t>Khu phố 8, Gia Ray, Xã Xuân Lộc, Tỉnh Đồng Nai, Việt Nam</t>
  </si>
  <si>
    <t>DTM-03443</t>
  </si>
  <si>
    <t>Vựa Anh Hiểu - Xuân Lộc</t>
  </si>
  <si>
    <t>0378036446</t>
  </si>
  <si>
    <t>Ấp Tân Tiến, Xuân Hiệp H. Xuân Lộc T. Đồng Nai Đồng Nai</t>
  </si>
  <si>
    <t>DTM-03448</t>
  </si>
  <si>
    <t>Vựa Anh Tấn - Xuân Lộc</t>
  </si>
  <si>
    <t>0909832320</t>
  </si>
  <si>
    <t>Xuân Hưng H. Xuân Lộc T. Đồng Nai Đồng Nai</t>
  </si>
  <si>
    <t>DTM-03450</t>
  </si>
  <si>
    <t>Vựa Chị Phụng - Xuân Lộc</t>
  </si>
  <si>
    <t>0981665769</t>
  </si>
  <si>
    <t>Ấp 1, Xuân Hưng H. Xuân Lộc T. Đồng Nai</t>
  </si>
  <si>
    <t>DTM-03644</t>
  </si>
  <si>
    <t>Anh Hiếu Phan Thiết</t>
  </si>
  <si>
    <t>0919183464</t>
  </si>
  <si>
    <t>Phú Trinh TP. Phan Thiết T. Bình Thuận Bình Thuận</t>
  </si>
  <si>
    <t>DTM-03645</t>
  </si>
  <si>
    <t>0918171077</t>
  </si>
  <si>
    <t>Khu phố 2, Phú Tài TP. Phan Thiết T. Bình Thuận Bình Thuận</t>
  </si>
  <si>
    <t>DTM-03646</t>
  </si>
  <si>
    <t>0378734934</t>
  </si>
  <si>
    <t>A Tuấn</t>
  </si>
  <si>
    <t>TP. Phan Thiết T. Bình Thuận Bình Thuận</t>
  </si>
  <si>
    <t>DTM-04235</t>
  </si>
  <si>
    <t>Chị Thanh Lagi</t>
  </si>
  <si>
    <t>0987976814</t>
  </si>
  <si>
    <t>Khu Phố 8, Tân An, TX. La Gi T. Bình Thuận Bình Thuận</t>
  </si>
  <si>
    <t>Phường La Gi</t>
  </si>
  <si>
    <t>DTM-04236</t>
  </si>
  <si>
    <t>0919097261</t>
  </si>
  <si>
    <t>Xã Tân Phước TX. La Gi T. Bình Thuận Bình Thuận</t>
  </si>
  <si>
    <t>DTM-04237</t>
  </si>
  <si>
    <t>0379639936</t>
  </si>
  <si>
    <t>Khu Phố 10, Phước Hội TX. La Gi T. Bình Thuận Bình Thuận</t>
  </si>
  <si>
    <t>DTM-04238</t>
  </si>
  <si>
    <t>Cô Trúc La Gi</t>
  </si>
  <si>
    <t>0339552399</t>
  </si>
  <si>
    <t>Tổ 8, KP 3, Bình Tân, TX. La Gi T. Bình Thuận Bình Thuận</t>
  </si>
  <si>
    <t>DTM-03751</t>
  </si>
  <si>
    <t>Hkd Nguyễn Diệp Vương</t>
  </si>
  <si>
    <t>0834551539</t>
  </si>
  <si>
    <t>Xã Chí Công</t>
  </si>
  <si>
    <t>TP. Phan Rí T. Bình Thuận Bình Thuận</t>
  </si>
  <si>
    <t>Xã Phan Rí Cửa</t>
  </si>
  <si>
    <t>DTM-04356</t>
  </si>
  <si>
    <t>Hkd Hồ Danh</t>
  </si>
  <si>
    <t>0853979123</t>
  </si>
  <si>
    <t>Đường tỉnh 766, Khu phố 1, Thôn 10, Xã Đức Linh, Tỉnh Lâm Đồng, 77556, Việt Nam</t>
  </si>
  <si>
    <t>DTM-03864</t>
  </si>
  <si>
    <t>0364352135</t>
  </si>
  <si>
    <t>Chị Thêu</t>
  </si>
  <si>
    <t>DTM-03863</t>
  </si>
  <si>
    <t>Chị Miền Thống Nhất</t>
  </si>
  <si>
    <t>0983655534</t>
  </si>
  <si>
    <t>DTM-04189</t>
  </si>
  <si>
    <t>Trung Trinh (Long Khánh) PET xá</t>
  </si>
  <si>
    <t>0917090078</t>
  </si>
  <si>
    <t>Cẩm Tân, Xuân Tân TP. Long Khánh T. Đồng Nai Đồng Nai</t>
  </si>
  <si>
    <t>DTM-04184</t>
  </si>
  <si>
    <t>Chị Thương (Bình Lộc) PET xá</t>
  </si>
  <si>
    <t>0963276612</t>
  </si>
  <si>
    <t>Ấp 1, Phường Bình Lộc, Tỉnh Đồng Nai, Việt Nam</t>
  </si>
  <si>
    <t>DTM-04188</t>
  </si>
  <si>
    <t>Hkd Spa Hồng Trí</t>
  </si>
  <si>
    <t>0338970971</t>
  </si>
  <si>
    <t>Ấp 1, Bình Lộc TP. Long Khánh T. Đồng Nai Đồng Nai</t>
  </si>
  <si>
    <t>DTM-04183</t>
  </si>
  <si>
    <t>Vựa Anh Đại - Long Khánh</t>
  </si>
  <si>
    <t>0776282876</t>
  </si>
  <si>
    <t>Khu phố 6, P. Xuân An TP. Long Khánh T. Đồng Nai Đồng Nai</t>
  </si>
  <si>
    <t>DTM-04187</t>
  </si>
  <si>
    <t>Vựa Chú Sửu - Long Khánh Pet Xá</t>
  </si>
  <si>
    <t>0333673156</t>
  </si>
  <si>
    <t>Bình Lộc TP. Long Khánh T. Đồng Nai Đồng Nai</t>
  </si>
  <si>
    <t>DTM-04190</t>
  </si>
  <si>
    <t>Vựa Chú Hảo - Long Khánh</t>
  </si>
  <si>
    <t>0937527311</t>
  </si>
  <si>
    <t>Chú Hảo</t>
  </si>
  <si>
    <t>Khu Phố 4, Xuân Thanh TP. Long Khánh T. Đồng Nai Đồng Nai</t>
  </si>
  <si>
    <t>DTM-04191</t>
  </si>
  <si>
    <t>0919774085</t>
  </si>
  <si>
    <t>DTM-04194</t>
  </si>
  <si>
    <t>0399246502</t>
  </si>
  <si>
    <t>Khu phố 1, Xuân Thanh, TP. Long Khánh T. Đồng Nai Đồng Nai</t>
  </si>
  <si>
    <t>DTM-04195</t>
  </si>
  <si>
    <t>0906844750</t>
  </si>
  <si>
    <t>KP 5, Xuân Bình TP. Long Khánh T. Đồng Nai Đồng Nai</t>
  </si>
  <si>
    <t>DTM-03447</t>
  </si>
  <si>
    <t>HKD Bùi Thị Nguyệt PET xá</t>
  </si>
  <si>
    <t>0904119816</t>
  </si>
  <si>
    <t>Việt Kiều, Xã Xuân Lộc, Tỉnh Đồng Nai, Việt Nam</t>
  </si>
  <si>
    <t>DTM-04995</t>
  </si>
  <si>
    <t>0867856222</t>
  </si>
  <si>
    <t>001J3000002HLgeIAG</t>
  </si>
  <si>
    <t>DTM-03963</t>
  </si>
  <si>
    <t>0905322518</t>
  </si>
  <si>
    <t>,Nguyễn Hoàng,,Tam Kỳ,Quảng Nam</t>
  </si>
  <si>
    <t>001J3000002HLj9IAG</t>
  </si>
  <si>
    <t>DTM-04118</t>
  </si>
  <si>
    <t>0914898945</t>
  </si>
  <si>
    <t>,Quốc Lộ 1A,Núi Thành,,Quảng Nam</t>
  </si>
  <si>
    <t>001J3000002HLjAIAW</t>
  </si>
  <si>
    <t>DTM-04119</t>
  </si>
  <si>
    <t>0914207847</t>
  </si>
  <si>
    <t>001J3000002HLsNIAW</t>
  </si>
  <si>
    <t>DTM-04694</t>
  </si>
  <si>
    <t>Ncc Em Túc</t>
  </si>
  <si>
    <t>0976840343</t>
  </si>
  <si>
    <t>Bình Long, Bình Sơn District, Quảng Ngãi Province, Vietnam</t>
  </si>
  <si>
    <t>DTM-03976</t>
  </si>
  <si>
    <t>0976556042</t>
  </si>
  <si>
    <t>Xã Ba Gia, Tỉnh Quảng Ngãi, Việt Nam</t>
  </si>
  <si>
    <t>001J3000002HLoBIAW</t>
  </si>
  <si>
    <t>DTM-04430</t>
  </si>
  <si>
    <t>Phạm Tuyến</t>
  </si>
  <si>
    <t>0766733138</t>
  </si>
  <si>
    <t>Thị Trấn Ái Nghĩa</t>
  </si>
  <si>
    <t>,,Khu Nghĩa Phước,Ái Nghĩa, Đại Lộc, Quảng Nam</t>
  </si>
  <si>
    <t>001J3000002HLoCIAW</t>
  </si>
  <si>
    <t>DTM-04431</t>
  </si>
  <si>
    <t>0967954323</t>
  </si>
  <si>
    <t>,Đường DT609,Đại Lộc,Quảng Nam</t>
  </si>
  <si>
    <t>001J3000002HLt9IAG</t>
  </si>
  <si>
    <t>DTM-04742</t>
  </si>
  <si>
    <t>Anh Linh - Vvv</t>
  </si>
  <si>
    <t>0908405931</t>
  </si>
  <si>
    <t>Anh Linh, Anh Hải</t>
  </si>
  <si>
    <t>,Ấp 3,Vĩnh lộc B,Huyện Bình Chánh,HCM</t>
  </si>
  <si>
    <t>001J3000002HLndIAG</t>
  </si>
  <si>
    <t>DTM-04396</t>
  </si>
  <si>
    <t>0935079678</t>
  </si>
  <si>
    <t>,Quốc Lộ 1A,Điện Minh,Điện Bàn,Quảng Nam</t>
  </si>
  <si>
    <t>DTM-04975</t>
  </si>
  <si>
    <t>Ncc Chị Nhàn</t>
  </si>
  <si>
    <t>0962537159</t>
  </si>
  <si>
    <t>001J3000002HLdbIAG</t>
  </si>
  <si>
    <t>DTM-03774</t>
  </si>
  <si>
    <t>0941917918</t>
  </si>
  <si>
    <t>Đường tỉnh 985B, Xã Khánh Bình, Trần Văn Thời District, Cà Mau Province, Vietnam</t>
  </si>
  <si>
    <t>001J3000002HLbUIAW</t>
  </si>
  <si>
    <t>DTM-03643</t>
  </si>
  <si>
    <t>Cô Ba Tấn Lâm</t>
  </si>
  <si>
    <t>0948762379</t>
  </si>
  <si>
    <t>001J3000002HLofIAG</t>
  </si>
  <si>
    <t>DTM-04460</t>
  </si>
  <si>
    <t>Chú Vẻ</t>
  </si>
  <si>
    <t>0914437737</t>
  </si>
  <si>
    <t>Xã Long Kiến</t>
  </si>
  <si>
    <t>,Đường tỉnh 946,Long Kiến,Huyện Chợ Mới,An Giang</t>
  </si>
  <si>
    <t>001J3000002HLogIAG</t>
  </si>
  <si>
    <t>DTM-04461</t>
  </si>
  <si>
    <t>Cô 8 Tâm</t>
  </si>
  <si>
    <t>0828679652</t>
  </si>
  <si>
    <t>001J3000002HLohIAG</t>
  </si>
  <si>
    <t>DTM-04462</t>
  </si>
  <si>
    <t>Chú Thống</t>
  </si>
  <si>
    <t>0334700044</t>
  </si>
  <si>
    <t>001J3000002HLhAIAW</t>
  </si>
  <si>
    <t>DTM-03995</t>
  </si>
  <si>
    <t>Anh Minh Quy Nhơn</t>
  </si>
  <si>
    <t>0988787149</t>
  </si>
  <si>
    <t>,Tây Sơn,Nhơn Phú,Quy Nhơn,Bình Định</t>
  </si>
  <si>
    <t>001J3000002HLhBIAW</t>
  </si>
  <si>
    <t>DTM-03996</t>
  </si>
  <si>
    <t>Lái Anh Quỳnh</t>
  </si>
  <si>
    <t>0903514161</t>
  </si>
  <si>
    <t>Anh Quỳnh</t>
  </si>
  <si>
    <t>5,Điện Biên Phủ,Nhơn Bình,Quy Nhơn,Bình Định</t>
  </si>
  <si>
    <t>001J3000002HLrKIAW</t>
  </si>
  <si>
    <t>DTM-04629</t>
  </si>
  <si>
    <t>Anh Cọp</t>
  </si>
  <si>
    <t>0939885708</t>
  </si>
  <si>
    <t>,,Mỹ Tân,Cái Bè,Tiền Giang</t>
  </si>
  <si>
    <t>001J3000002HLrLIAW</t>
  </si>
  <si>
    <t>DTM-04630</t>
  </si>
  <si>
    <t>0978494264</t>
  </si>
  <si>
    <t>Xã Mỹ Lợi A, Cái Bè District, Tiền Giang Province, Vietnam</t>
  </si>
  <si>
    <t>001J3000002HLpdIAG</t>
  </si>
  <si>
    <t>DTM-04520</t>
  </si>
  <si>
    <t>0919108837</t>
  </si>
  <si>
    <t>,Hoàng Sa,An Châu,Huyện Châu Thành,An Giang</t>
  </si>
  <si>
    <t>DTM-03894</t>
  </si>
  <si>
    <t>0905165519</t>
  </si>
  <si>
    <t>,,Bình Phúc ,Thăng Bình,Quảng Nam</t>
  </si>
  <si>
    <t>001J3000002HLfWIAW</t>
  </si>
  <si>
    <t>DTM-03893</t>
  </si>
  <si>
    <t>Anh Vũ Thăng Bình</t>
  </si>
  <si>
    <t>0346979748</t>
  </si>
  <si>
    <t>001J3000002HLgfIAG</t>
  </si>
  <si>
    <t>DTM-03964</t>
  </si>
  <si>
    <t>0905325186</t>
  </si>
  <si>
    <t>,Nguyễn Hoàng,Tân Thanh,Tam Kỳ,Quảng Nam</t>
  </si>
  <si>
    <t>001J3000002HLfDIAW</t>
  </si>
  <si>
    <t>DTM-03874</t>
  </si>
  <si>
    <t>0355001160</t>
  </si>
  <si>
    <t>,Đường tỉnh 943,Thoại Giang,Huyện Thoại Sơn,An Giang</t>
  </si>
  <si>
    <t>DTM-04620</t>
  </si>
  <si>
    <t>0981091979</t>
  </si>
  <si>
    <t>ĐT. 868, Xã Mỹ Phước Tây, Cai Lậy, Tiền Giang Province, Vietnam</t>
  </si>
  <si>
    <t>001J3000002HLgRIAW</t>
  </si>
  <si>
    <t>DTM-03950</t>
  </si>
  <si>
    <t>0919412413</t>
  </si>
  <si>
    <t>,,Châu Phong,Tân Châu,An Giang</t>
  </si>
  <si>
    <t>001J3000002HLbIIAW</t>
  </si>
  <si>
    <t>DTM-03631</t>
  </si>
  <si>
    <t>0398382677</t>
  </si>
  <si>
    <t>,,Trường Chinh,Nghĩa Lộ,Quảng Ngãi</t>
  </si>
  <si>
    <t>001J3000002HLbJIAW</t>
  </si>
  <si>
    <t>DTM-03632</t>
  </si>
  <si>
    <t>Anh Xanh</t>
  </si>
  <si>
    <t>0392513904</t>
  </si>
  <si>
    <t>,Hồ Quy Lý,Nghĩa Đông,Tp.Quảng Ngãi,Quảng Ngãi</t>
  </si>
  <si>
    <t>001J3000002HLbKIAW</t>
  </si>
  <si>
    <t>DTM-03633</t>
  </si>
  <si>
    <t>Ncc Anh Tân</t>
  </si>
  <si>
    <t>0907241716</t>
  </si>
  <si>
    <t>001J3000002HLbLIAW</t>
  </si>
  <si>
    <t>DTM-03634</t>
  </si>
  <si>
    <t>Chú Năng</t>
  </si>
  <si>
    <t>0866834579</t>
  </si>
  <si>
    <t>001J3000002HLbMIAW</t>
  </si>
  <si>
    <t>DTM-03635</t>
  </si>
  <si>
    <t>0979637112</t>
  </si>
  <si>
    <t>,Trường Chinh,Nghĩa Lộ,Tp.Quảng Ngãi,Quảng Ngãi</t>
  </si>
  <si>
    <t>001J3000002HLq2IAG</t>
  </si>
  <si>
    <t>DTM-04545</t>
  </si>
  <si>
    <t>Anh Hoàng Châu Phú</t>
  </si>
  <si>
    <t>0866992230</t>
  </si>
  <si>
    <t>Xã Đào Hữu Cảnh</t>
  </si>
  <si>
    <t>,Nam Vịnh Tre,Đào Hữu Cảnh,Huyện Châu Phú,An Giang</t>
  </si>
  <si>
    <t>Xã Thạnh Mỹ Tây</t>
  </si>
  <si>
    <t>DTM-03781</t>
  </si>
  <si>
    <t>0919861526</t>
  </si>
  <si>
    <t>21/03/2026</t>
  </si>
  <si>
    <t>001J3000002HLabIAG</t>
  </si>
  <si>
    <t>DTM-03588</t>
  </si>
  <si>
    <t>0986438759</t>
  </si>
  <si>
    <t>Xã Nghĩa Phương</t>
  </si>
  <si>
    <t>Đường tỉnh 623C, Xã Tư Nghĩa, Tỉnh Quảng Ngãi, Việt Nam</t>
  </si>
  <si>
    <t>001J3000002HLaZIAW</t>
  </si>
  <si>
    <t>DTM-03586</t>
  </si>
  <si>
    <t>0383210045</t>
  </si>
  <si>
    <t>,,Nghĩa Thương,Tư Nghĩa,Quảng Ngãi</t>
  </si>
  <si>
    <t>001J3000002HLaaIAG</t>
  </si>
  <si>
    <t>DTM-03587</t>
  </si>
  <si>
    <t>0906429946</t>
  </si>
  <si>
    <t>,Nguyên Nghiêm,La Ha,Tư Nghĩa,Quảng Ngãi</t>
  </si>
  <si>
    <t>001J3000002HLfCIAW</t>
  </si>
  <si>
    <t>DTM-03873</t>
  </si>
  <si>
    <t>Anh Võ</t>
  </si>
  <si>
    <t>0984808017</t>
  </si>
  <si>
    <t>Thị trấn Phú Hoà</t>
  </si>
  <si>
    <t>,Trần Phú,Phú Hòa,Huyện Thoại Sơn,An Giang</t>
  </si>
  <si>
    <t>Xã Phú Hòa</t>
  </si>
  <si>
    <t>001J3000002HLh9IAG</t>
  </si>
  <si>
    <t>DTM-03994</t>
  </si>
  <si>
    <t>Vựa Anh Tứ</t>
  </si>
  <si>
    <t>0934045277</t>
  </si>
  <si>
    <t>Nhà sách Thanh Hải, 135, Đào Tấn, Khu vực 2, Nhơn Bình, Phường Quy Nhơn Đông, Tỉnh Gia Lai, 55200, Việt Nam</t>
  </si>
  <si>
    <t>DTM-03872</t>
  </si>
  <si>
    <t>0907424139</t>
  </si>
  <si>
    <t>Phan Đình Phùng, Núi Sập, Thị trấn Núi Sập, Thoại Sơn District, An Giang Province, Vietnam</t>
  </si>
  <si>
    <t>001J3000002HLwxIAG</t>
  </si>
  <si>
    <t>DTM-04974</t>
  </si>
  <si>
    <t>0913626142</t>
  </si>
  <si>
    <t>390,Phạm Văn Đồng,Nhơn Thành,An Nhơn,Bình Định</t>
  </si>
  <si>
    <t>001J3000002HLlYIAW</t>
  </si>
  <si>
    <t>DTM-04267</t>
  </si>
  <si>
    <t>0905429911</t>
  </si>
  <si>
    <t>322,Nguyễn tất Thành,,Hội An,Quảng Nam</t>
  </si>
  <si>
    <t>001J3000002HLj2IAG</t>
  </si>
  <si>
    <t>DTM-04111</t>
  </si>
  <si>
    <t>0365702679</t>
  </si>
  <si>
    <t>,,Cát Tiên,Phú Cát,Bình Định</t>
  </si>
  <si>
    <t>001J3000002HLj3IAG</t>
  </si>
  <si>
    <t>DTM-04112</t>
  </si>
  <si>
    <t>0368109679</t>
  </si>
  <si>
    <t>001J3000002HLj4IAG</t>
  </si>
  <si>
    <t>DTM-04113</t>
  </si>
  <si>
    <t>0338605507</t>
  </si>
  <si>
    <t>DTM-03869</t>
  </si>
  <si>
    <t>0942531024</t>
  </si>
  <si>
    <t>Quốc lộ 63, Xã Trí Phải, Thới Bình District, Cà Mau Province, Vietnam</t>
  </si>
  <si>
    <t>DTM-03870</t>
  </si>
  <si>
    <t>0949170552</t>
  </si>
  <si>
    <t>Thị trấn Thới Bình</t>
  </si>
  <si>
    <t>Lê Duẩn, Thới Bình, Thới Bình District, Cà Mau Province, Vietnam</t>
  </si>
  <si>
    <t>001J3000002HLkmIAG</t>
  </si>
  <si>
    <t>DTM-04219</t>
  </si>
  <si>
    <t>Ncc Chị Út</t>
  </si>
  <si>
    <t>0898220622</t>
  </si>
  <si>
    <t>Chị Út (Cô Bốn)</t>
  </si>
  <si>
    <t>Tổ 69,,Khánh Sơn,Liên Chiêu,Đà Nẵng</t>
  </si>
  <si>
    <t>001J3000002HLlmIAG</t>
  </si>
  <si>
    <t>DTM-04281</t>
  </si>
  <si>
    <t>Ncc Chị Nga (Đà Nẵng)</t>
  </si>
  <si>
    <t>0905028613</t>
  </si>
  <si>
    <t>DTM-03782</t>
  </si>
  <si>
    <t>0949796963</t>
  </si>
  <si>
    <t>Xã Lý Văn Lâm</t>
  </si>
  <si>
    <t>Nguyễn Tất Thành, Phường 8, Xã Lý Văn Lâm, Cà Mau, Cà Mau Province, Vietnam</t>
  </si>
  <si>
    <t>Phường Lý Văn Lâm</t>
  </si>
  <si>
    <t>DTM-04647</t>
  </si>
  <si>
    <t>0944396244</t>
  </si>
  <si>
    <t>Nguyễn Chí Thanh</t>
  </si>
  <si>
    <t>Đường ĐT759B, Khu phố Thanh Bình,-TT Thanh Bình, Huyện Bù Đốp,</t>
  </si>
  <si>
    <t>DTM-04988</t>
  </si>
  <si>
    <t>0939525325</t>
  </si>
  <si>
    <t>DTM-04989</t>
  </si>
  <si>
    <t>0939094895</t>
  </si>
  <si>
    <t>001J3000002HLx9IAG</t>
  </si>
  <si>
    <t>DTM-04986</t>
  </si>
  <si>
    <t>0939162532</t>
  </si>
  <si>
    <t>DTM-04990</t>
  </si>
  <si>
    <t>0938989739</t>
  </si>
  <si>
    <t>001J3000002HLtAIAW</t>
  </si>
  <si>
    <t>DTM-04743</t>
  </si>
  <si>
    <t>Diễm Bình An - Vtd</t>
  </si>
  <si>
    <t>0936253881</t>
  </si>
  <si>
    <t>Xã Quy Đức</t>
  </si>
  <si>
    <t>,Đa Phước,,Huyện Bình Chánh,HCM</t>
  </si>
  <si>
    <t>DTM-04987</t>
  </si>
  <si>
    <t>0977797938</t>
  </si>
  <si>
    <t>DTM-04132</t>
  </si>
  <si>
    <t>Lê Phong Phú Cần Thơ</t>
  </si>
  <si>
    <t>0397473578</t>
  </si>
  <si>
    <t>Phường Long Tuyền</t>
  </si>
  <si>
    <t>Bùi Hữu Nghĩa, Phường Long Hòa, Bình Thủy District, Cần Thơ, 94108, Vietnam</t>
  </si>
  <si>
    <t>DTM-04696</t>
  </si>
  <si>
    <t>0901244569</t>
  </si>
  <si>
    <t>ANh Nam</t>
  </si>
  <si>
    <t>Ấp Phù Ly 2, Đông Bình Thị xã Bình  Minh Vĩnh Long</t>
  </si>
  <si>
    <t>001J3000002HLgdIAG</t>
  </si>
  <si>
    <t>DTM-03962</t>
  </si>
  <si>
    <t>Anh Vinh Tam Nông</t>
  </si>
  <si>
    <t>0849922016</t>
  </si>
  <si>
    <t>,,An Long,Tam Nông,Đồng Tháp</t>
  </si>
  <si>
    <t>DTM-03717</t>
  </si>
  <si>
    <t>0937538135</t>
  </si>
  <si>
    <t>185C Vĩnh Hòa, Tân Ngãi, TP Vĩnh Long, Vĩnh Long</t>
  </si>
  <si>
    <t>DTM-03469</t>
  </si>
  <si>
    <t>0328723365</t>
  </si>
  <si>
    <t>DTM-03879</t>
  </si>
  <si>
    <t>0976528463</t>
  </si>
  <si>
    <t>,ĐT 846,Đốc Bình Kiều,Tháp Mười,Đồng Tháp</t>
  </si>
  <si>
    <t>DTM-04130</t>
  </si>
  <si>
    <t>HKD Đoàn Thị Ngọc Dung</t>
  </si>
  <si>
    <t>0906907991</t>
  </si>
  <si>
    <t>Quận Ninh Kiều</t>
  </si>
  <si>
    <t>Phòng khám Bác sĩ Lộc, Trần Việt Châu, Phường An Hòa, Ninh Kiều District, Cần Thơ, 94108, Vietnam</t>
  </si>
  <si>
    <t>Phường Cái Khế</t>
  </si>
  <si>
    <t>DTM-04131</t>
  </si>
  <si>
    <t>0946365033</t>
  </si>
  <si>
    <t>Nhà 125D Mậu Thân(lò nhôm), 125D, Mậu Thân, Phường Cái Khế, Thành phố Cần Thơ, 94108, Việt Nam</t>
  </si>
  <si>
    <t>DTM-03696</t>
  </si>
  <si>
    <t>0774145372</t>
  </si>
  <si>
    <t>P. Tân Phú, TP. Cần Thơ, Cần Thơ</t>
  </si>
  <si>
    <t>DTM-03716</t>
  </si>
  <si>
    <t>0907871869</t>
  </si>
  <si>
    <t>Xã Thanh Đức</t>
  </si>
  <si>
    <t>Thanh Đức, Xã Thanh Đức, Long Hồ District, Vĩnh Long Province, 85108, Vietnam</t>
  </si>
  <si>
    <t>Phường Thanh Đức</t>
  </si>
  <si>
    <t>DTM-03604</t>
  </si>
  <si>
    <t>0981334234</t>
  </si>
  <si>
    <t>Xã Tích Thiện</t>
  </si>
  <si>
    <t>Tích lộc, Tích Thiện Trà Ôn, Vĩnh Long</t>
  </si>
  <si>
    <t>Xã Trà Ôn</t>
  </si>
  <si>
    <t>DTM-03624</t>
  </si>
  <si>
    <t>0938989740</t>
  </si>
  <si>
    <t>Khóm 1, P3, TP Sa Đéc, Đồng Tháp</t>
  </si>
  <si>
    <t>DTM-04129</t>
  </si>
  <si>
    <t>0937040596</t>
  </si>
  <si>
    <t>Số 6, Đường 3/2 Hưng Lợi, Ninh Kiều, Cần Thơ</t>
  </si>
  <si>
    <t>Phường Ninh Kiều</t>
  </si>
  <si>
    <t>DTM-04613</t>
  </si>
  <si>
    <t>0939791709</t>
  </si>
  <si>
    <t>Phường Thường Thạnh</t>
  </si>
  <si>
    <t>Trương Vĩnh Nguyên, Thường Thạnh, Phường Thường Thạnh, Cái Răng District, Cần Thơ, 94908, Vietnam</t>
  </si>
  <si>
    <t>DTM-04612</t>
  </si>
  <si>
    <t>0938932913</t>
  </si>
  <si>
    <t>DTM-04614</t>
  </si>
  <si>
    <t>Tạ Thanh Khôi Cần Thơ</t>
  </si>
  <si>
    <t>0949609216</t>
  </si>
  <si>
    <t>Phường Ba Láng</t>
  </si>
  <si>
    <t>Ql 61C</t>
  </si>
  <si>
    <t>001J3000002HLx7IAG</t>
  </si>
  <si>
    <t>DTM-04984</t>
  </si>
  <si>
    <t>Anh Thế Cần Thơ</t>
  </si>
  <si>
    <t>0932468559</t>
  </si>
  <si>
    <t>Trần Hưng Đạo, Phường Lê Bình, Cái Răng District, Cần Thơ, 94908, Vietnam</t>
  </si>
  <si>
    <t>001J3000002HLx8IAG</t>
  </si>
  <si>
    <t>DTM-04985</t>
  </si>
  <si>
    <t>Ba Trạng</t>
  </si>
  <si>
    <t>0913721423</t>
  </si>
  <si>
    <t>Anh Ba Trạng</t>
  </si>
  <si>
    <t>06/03/2026</t>
  </si>
  <si>
    <t>DTM-04611</t>
  </si>
  <si>
    <t>Công ty TNHH MTV TM DV Phúc Sang</t>
  </si>
  <si>
    <t>0939732232</t>
  </si>
  <si>
    <t>Yên Hạ, Phường Lê Bình, Cái Răng District, Cần Thơ, 94908, Vietnam</t>
  </si>
  <si>
    <t>DTM-03695</t>
  </si>
  <si>
    <t>0949398099</t>
  </si>
  <si>
    <t>P. Lê Bình, TP. Cần Thơ, Cần Thơ</t>
  </si>
  <si>
    <t>DTM-04617</t>
  </si>
  <si>
    <t>0919704755</t>
  </si>
  <si>
    <t>001J3000002HLbaIAG</t>
  </si>
  <si>
    <t>DTM-03649</t>
  </si>
  <si>
    <t>0979951043</t>
  </si>
  <si>
    <t>Phường Bắc Nha Trang, Tỉnh Khánh Hòa, Việt Nam</t>
  </si>
  <si>
    <t>DTM-04110</t>
  </si>
  <si>
    <t>Ncc Minh Ánh An Nhơn</t>
  </si>
  <si>
    <t>0905341739</t>
  </si>
  <si>
    <t>,Cát Tân,Phú Cát,An Nhơn,Bình Định</t>
  </si>
  <si>
    <t>001J3000002HLfcIAG</t>
  </si>
  <si>
    <t>DTM-03899</t>
  </si>
  <si>
    <t>0906479507</t>
  </si>
  <si>
    <t>,,Cụm KCN Phú An,Tây Sơn,Bình Định</t>
  </si>
  <si>
    <t>001J3000002HLwwIAG</t>
  </si>
  <si>
    <t>DTM-04973</t>
  </si>
  <si>
    <t>Cô Bảy Tồn</t>
  </si>
  <si>
    <t>0914123627</t>
  </si>
  <si>
    <t>,Quang Trung, Cát Tân,Phú Cát,An Nhơn,Bình Định</t>
  </si>
  <si>
    <t>001J3000002HLeZIAW</t>
  </si>
  <si>
    <t>DTM-03834</t>
  </si>
  <si>
    <t>0984733569</t>
  </si>
  <si>
    <t>,Quốc Lộ 1A,Cạm Thịnh Đông,Tp.Cam Ranh,Khánh Hòa</t>
  </si>
  <si>
    <t>001J3000002HLwvIAG</t>
  </si>
  <si>
    <t>DTM-04972</t>
  </si>
  <si>
    <t>Ncc Cô Tơ</t>
  </si>
  <si>
    <t>0886789768</t>
  </si>
  <si>
    <t>Cô Tơ</t>
  </si>
  <si>
    <t>Đường Quang Trung, Ngô Mây, Phù Cát District, Bình Định Province, Vietnam</t>
  </si>
  <si>
    <t>001J3000002HLwuIAG</t>
  </si>
  <si>
    <t>DTM-04971</t>
  </si>
  <si>
    <t>0902982778</t>
  </si>
  <si>
    <t>,Quang Trung, Cát Tân,Tây Sơn,An Nhơn,Bình Định</t>
  </si>
  <si>
    <t>001J3000002HLaLIAW</t>
  </si>
  <si>
    <t>DTM-03572</t>
  </si>
  <si>
    <t>0394011247</t>
  </si>
  <si>
    <t>Quốc lộ 1, Xã Tân Định, Tỉnh Khánh Hòa, Việt Nam</t>
  </si>
  <si>
    <t>DTM-03573</t>
  </si>
  <si>
    <t>0866058979</t>
  </si>
  <si>
    <t>Quốc lộ 1, Phường Ninh Đa, Xã Ninh An, Ninh Hòa, Khánh Hòa Province, Vietnam</t>
  </si>
  <si>
    <t>001J3000002HLaWIAW</t>
  </si>
  <si>
    <t>DTM-03583</t>
  </si>
  <si>
    <t>Chị Hào</t>
  </si>
  <si>
    <t>0989229006</t>
  </si>
  <si>
    <t>,Bình Nghi,Phước Lộc,Tuy Phước,Bình Định</t>
  </si>
  <si>
    <t>DTM-03775</t>
  </si>
  <si>
    <t>0912944373</t>
  </si>
  <si>
    <t>DTM-03776</t>
  </si>
  <si>
    <t>0913318958</t>
  </si>
  <si>
    <t>001J3000002HLwtIAG</t>
  </si>
  <si>
    <t>DTM-04970</t>
  </si>
  <si>
    <t>Chị Vân Đập Đá</t>
  </si>
  <si>
    <t>0399223789</t>
  </si>
  <si>
    <t>,Cụm CN Gò Đá Trắng,Đập Đá,An Nhơn,Bình Định</t>
  </si>
  <si>
    <t>001J3000002HLbZIAW</t>
  </si>
  <si>
    <t>DTM-03648</t>
  </si>
  <si>
    <t>Chị Mai Nha Trang</t>
  </si>
  <si>
    <t>0393939543</t>
  </si>
  <si>
    <t>,Bắc Sơn,Vĩnh Hải,Tp.Nha Trang,Khánh Hòa</t>
  </si>
  <si>
    <t>DTM-03777</t>
  </si>
  <si>
    <t>0837350705</t>
  </si>
  <si>
    <t>DTM-03778</t>
  </si>
  <si>
    <t>0832225216</t>
  </si>
  <si>
    <t>001J3000002HLdgIAG</t>
  </si>
  <si>
    <t>DTM-03779</t>
  </si>
  <si>
    <t>Đen Cà Mau</t>
  </si>
  <si>
    <t>0919985662</t>
  </si>
  <si>
    <t>Đen</t>
  </si>
  <si>
    <t>DTM-03780</t>
  </si>
  <si>
    <t>0859270274</t>
  </si>
  <si>
    <t>,KCN Hòa Trung, Lương Thế Trân,Cái Nước,Tp.Cà Mau,Cà Mau</t>
  </si>
  <si>
    <t>DTM-03639</t>
  </si>
  <si>
    <t>Công ty TNHH MTV Thu Mua Phế Liệu Thương Viên</t>
  </si>
  <si>
    <t>0975882862</t>
  </si>
  <si>
    <t>Chị Viên</t>
  </si>
  <si>
    <t>Phường Ia Kring</t>
  </si>
  <si>
    <t>Phường Diên Hồng, Tỉnh Gia Lai, 61111, Việt Nam</t>
  </si>
  <si>
    <t>Phường Diên Hồng</t>
  </si>
  <si>
    <t>001J3000002HLmYIAW</t>
  </si>
  <si>
    <t>DTM-04329</t>
  </si>
  <si>
    <t>0375898370</t>
  </si>
  <si>
    <t>,Tỉnh Lộ 877,Hùng Phượng,Giồng Trôm,Bến Tre</t>
  </si>
  <si>
    <t>001J3000002HLc9IAG</t>
  </si>
  <si>
    <t>DTM-03684</t>
  </si>
  <si>
    <t>0975878777</t>
  </si>
  <si>
    <t>Nguyễn Thiện Thuật, Phường Đăk Cấm, Tỉnh Quảng Ngãi, Việt Nam</t>
  </si>
  <si>
    <t>Phường Kon Tum</t>
  </si>
  <si>
    <t>001J3000002HLcAIAW</t>
  </si>
  <si>
    <t>DTM-03685</t>
  </si>
  <si>
    <t>Cô Bốn Nhựa</t>
  </si>
  <si>
    <t>0905307982</t>
  </si>
  <si>
    <t>165,Phan Đình Phùng,Ngô Mây,Tp. Kon Tum,Kon Tum</t>
  </si>
  <si>
    <t>001J3000002HLo5IAG</t>
  </si>
  <si>
    <t>DTM-04424</t>
  </si>
  <si>
    <t>Loan Ánh</t>
  </si>
  <si>
    <t>0988415596</t>
  </si>
  <si>
    <t>Huyện Đắk Hà</t>
  </si>
  <si>
    <t>Petrolimex, National Route 14 - HCM Highway, Tổ dân phố 6, Đăk Hà, Đăk Hà District, Kon Tum Province, Vietnam</t>
  </si>
  <si>
    <t>Xã Đăk Pxi</t>
  </si>
  <si>
    <t>001J3000002HLo6IAG</t>
  </si>
  <si>
    <t>DTM-04425</t>
  </si>
  <si>
    <t>Thành Ga</t>
  </si>
  <si>
    <t>0867020102</t>
  </si>
  <si>
    <t>,,Làng Nghề,Đắk Hà,Kon Tum</t>
  </si>
  <si>
    <t>001J3000002HLbTIAW</t>
  </si>
  <si>
    <t>DTM-03642</t>
  </si>
  <si>
    <t>0905034534</t>
  </si>
  <si>
    <t>001J3000002HLbRIAW</t>
  </si>
  <si>
    <t>DTM-03640</t>
  </si>
  <si>
    <t>0982674388</t>
  </si>
  <si>
    <t>Đường Vũ Lăng, plei Nu, Plei Nhao, Pleiku, Gia Lai Province, Vietnam</t>
  </si>
  <si>
    <t>DTM-03641</t>
  </si>
  <si>
    <t>0935940668</t>
  </si>
  <si>
    <t>Plei Nhao, Pleiku, Gia Lai Province, Vietnam</t>
  </si>
  <si>
    <t>001J3000002HLjuIAG</t>
  </si>
  <si>
    <t>DTM-04165</t>
  </si>
  <si>
    <t>0866469075</t>
  </si>
  <si>
    <t>,Quốc Lộ 60,Đa Phước Hội,Mỏ Cày Nam,Bến Tre</t>
  </si>
  <si>
    <t>DTM-03821</t>
  </si>
  <si>
    <t>0382554431</t>
  </si>
  <si>
    <t>Xã Vĩnh Ngọc</t>
  </si>
  <si>
    <t>Phường Tây Nha Trang, Tỉnh Khánh Hòa, 57124, Việt Nam</t>
  </si>
  <si>
    <t>001J3000002HLeNIAW</t>
  </si>
  <si>
    <t>DTM-03822</t>
  </si>
  <si>
    <t>Cô Mến</t>
  </si>
  <si>
    <t>0905427451</t>
  </si>
  <si>
    <t>,,Chợ Vĩnh Phương,Tp.Nha Trang,Khánh Hòa</t>
  </si>
  <si>
    <t>001J3000002HLjtIAG</t>
  </si>
  <si>
    <t>DTM-04164</t>
  </si>
  <si>
    <t>0974203652</t>
  </si>
  <si>
    <t>Xã Thành Thới B</t>
  </si>
  <si>
    <t>,Quốc Lộ 60,Thạnh Thới B,Mò Cày Nam,Bến Tre</t>
  </si>
  <si>
    <t>001J3000002HLjvIAG</t>
  </si>
  <si>
    <t>DTM-04166</t>
  </si>
  <si>
    <t>0982514461</t>
  </si>
  <si>
    <t>Quốc lộ 60 cũ, Xã Thành Thới, Tỉnh Vĩnh Long, Việt Nam</t>
  </si>
  <si>
    <t>DTM-03706</t>
  </si>
  <si>
    <t>0913100732</t>
  </si>
  <si>
    <t>001J3000002HLr0IAG</t>
  </si>
  <si>
    <t>DTM-04609</t>
  </si>
  <si>
    <t>Anh Linh Cam Lâm</t>
  </si>
  <si>
    <t>0352920398</t>
  </si>
  <si>
    <t>,Quốc Lộ 1A,Bãi Giếng,Cam Lâm,Khánh Hòa</t>
  </si>
  <si>
    <t>001J3000002HLm3IAG</t>
  </si>
  <si>
    <t>DTM-04298</t>
  </si>
  <si>
    <t>Công Ty TNHH Hồng Phát</t>
  </si>
  <si>
    <t>0933298228</t>
  </si>
  <si>
    <t>Xã Hàm Đức</t>
  </si>
  <si>
    <t>,Quốc lộ 28,Hàm Liêm,Hàm Thuận Bắc,Bình Thuận</t>
  </si>
  <si>
    <t>001J3000002HLjsIAG</t>
  </si>
  <si>
    <t>DTM-04163</t>
  </si>
  <si>
    <t>Anh Tuấn Bến Tre</t>
  </si>
  <si>
    <t>0907703240</t>
  </si>
  <si>
    <t>,Quốc Lộ 57,An Định,Mỏ Cày Nam,Bến Tre</t>
  </si>
  <si>
    <t>001J3000002HLfOIAW</t>
  </si>
  <si>
    <t>DTM-03885</t>
  </si>
  <si>
    <t>0326288587</t>
  </si>
  <si>
    <t>,Quốc Lộ 57,Hòa Lợi,Thạnh Phú,Bến Tre</t>
  </si>
  <si>
    <t>001J3000002HLeYIAW</t>
  </si>
  <si>
    <t>DTM-03833</t>
  </si>
  <si>
    <t>0702594030</t>
  </si>
  <si>
    <t>494,Đại lộ Hùng Vương,,Tp.Cam Ranh,Khánh Hòa</t>
  </si>
  <si>
    <t>DTM-03585</t>
  </si>
  <si>
    <t>0907785183</t>
  </si>
  <si>
    <t>Xã Phú Lạc</t>
  </si>
  <si>
    <t>Liên Hương, Xã Liên Hương, Tỉnh Lâm Đồng, Việt Nam</t>
  </si>
  <si>
    <t>Xã Liên Hương</t>
  </si>
  <si>
    <t>001J3000002HLdGIAW</t>
  </si>
  <si>
    <t>DTM-03753</t>
  </si>
  <si>
    <t>0392797152</t>
  </si>
  <si>
    <t>,Quốc Lộ 1A,Suối Hiệp,Tp. Nha Trang,Khánh Hòa</t>
  </si>
  <si>
    <t>001J3000002HLcOIAW</t>
  </si>
  <si>
    <t>DTM-03699</t>
  </si>
  <si>
    <t>Cường Phát 2</t>
  </si>
  <si>
    <t>0914319239</t>
  </si>
  <si>
    <t>Phường Cam Ranh, Cam Ranh, Tỉnh Khánh Hòa, Việt Nam</t>
  </si>
  <si>
    <t>001J3000002HLb3IAG</t>
  </si>
  <si>
    <t>DTM-03616</t>
  </si>
  <si>
    <t>0907929562</t>
  </si>
  <si>
    <t>Xã Long Đức</t>
  </si>
  <si>
    <t>,Trần Văn An,Long Đức,Tp.Trà Vinh,Trà Vinh</t>
  </si>
  <si>
    <t>001J3000002HLgwIAG</t>
  </si>
  <si>
    <t>DTM-03981</t>
  </si>
  <si>
    <t>0842505044</t>
  </si>
  <si>
    <t>1037,Lâm Quang Ky,An Hòa,Rạch Giá,Kiên Giang</t>
  </si>
  <si>
    <t>DTM-03705</t>
  </si>
  <si>
    <t>0916725052</t>
  </si>
  <si>
    <t>Lý Văn Lâm, Phường 1, Cà Mau, Cà Mau Province, Vietnam</t>
  </si>
  <si>
    <t>DTM-03602</t>
  </si>
  <si>
    <t>0945273288</t>
  </si>
  <si>
    <t>DTM-03772</t>
  </si>
  <si>
    <t>0949815681</t>
  </si>
  <si>
    <t>Hành lang ven biển phía Nam, Xã Lý Văn Lâm, Xã Lợi An, Trần Văn Thời District, Cà Mau Province, Vietnam</t>
  </si>
  <si>
    <t>001J3000002HLdaIAG</t>
  </si>
  <si>
    <t>DTM-03773</t>
  </si>
  <si>
    <t>Anh Như</t>
  </si>
  <si>
    <t>0946801735</t>
  </si>
  <si>
    <t>001J3000002HLdFIAW</t>
  </si>
  <si>
    <t>DTM-03752</t>
  </si>
  <si>
    <t>Anh Linh Nha Trang</t>
  </si>
  <si>
    <t>0778209279</t>
  </si>
  <si>
    <t>38,Nguyễn Bỉnh Khiêm,,Tp. Nha Trang,Khánh Hòa</t>
  </si>
  <si>
    <t>001J3000002HLh8IAG</t>
  </si>
  <si>
    <t>DTM-03993</t>
  </si>
  <si>
    <t>0865269179</t>
  </si>
  <si>
    <t>248,Nguyễn Thị Minh Khai,Nguyễn Văn Cừ,Quy Nhơn,Bình Định</t>
  </si>
  <si>
    <t>001J3000002HLh7IAG</t>
  </si>
  <si>
    <t>DTM-03992</t>
  </si>
  <si>
    <t>Anh Khải</t>
  </si>
  <si>
    <t>0332823891</t>
  </si>
  <si>
    <t>Hoàng Văn Thụ, Phường Lê Hồng Phong, Quy Nhơn, Bình Định Province, 55111, Vietnam</t>
  </si>
  <si>
    <t>001J3000002HLpeIAG</t>
  </si>
  <si>
    <t>DTM-04521</t>
  </si>
  <si>
    <t>Kiên Hằng</t>
  </si>
  <si>
    <t>0915818191</t>
  </si>
  <si>
    <t>Xã Vĩnh Hòa Hiệp</t>
  </si>
  <si>
    <t>Sua Đũa, Xã Vĩnh Hòa Hiệp, Châu Thành District, Kiên Giang Province, Vietnam</t>
  </si>
  <si>
    <t>001J3000002HLgMIAW</t>
  </si>
  <si>
    <t>DTM-03945</t>
  </si>
  <si>
    <t>Chị Thùy Kiên Giang</t>
  </si>
  <si>
    <t>0344327532</t>
  </si>
  <si>
    <t>,Quốc Lộ 80,Tân Hiệp,Tân Hiệp,Kiên Giang</t>
  </si>
  <si>
    <t>001J3000002HLqyIAG</t>
  </si>
  <si>
    <t>DTM-04607</t>
  </si>
  <si>
    <t>Chú Bắc</t>
  </si>
  <si>
    <t>0988484744</t>
  </si>
  <si>
    <t>,Quốc Lộ 1A,Suối Dầu,Cam Lâm,Khánh Hòa</t>
  </si>
  <si>
    <t>001J3000002HLqzIAG</t>
  </si>
  <si>
    <t>DTM-04608</t>
  </si>
  <si>
    <t>Chị Mai Cam Lâm</t>
  </si>
  <si>
    <t>0779498568</t>
  </si>
  <si>
    <t>001J3000002HLh4IAG</t>
  </si>
  <si>
    <t>DTM-03989</t>
  </si>
  <si>
    <t>0966559221</t>
  </si>
  <si>
    <t>Phường Đống Đa</t>
  </si>
  <si>
    <t>Đống Đa, Thị Nại, Phường Thị Nại, Quy Nhơn, Bình Định Province, 55114, Vietnam</t>
  </si>
  <si>
    <t>001J3000002HLh5IAG</t>
  </si>
  <si>
    <t>DTM-03990</t>
  </si>
  <si>
    <t>0974683659</t>
  </si>
  <si>
    <t>Trần Hưng Đạo, Phường Đống Đa, Quy Nhơn, Bình Định Province, 55106, Vietnam</t>
  </si>
  <si>
    <t>001J3000002HLh6IAG</t>
  </si>
  <si>
    <t>DTM-03991</t>
  </si>
  <si>
    <t>Chị Ái Quy Nhơn</t>
  </si>
  <si>
    <t>0905772468</t>
  </si>
  <si>
    <t>Chị Ái</t>
  </si>
  <si>
    <t>Trúc quyên, 718/24, Trần Hưng Đạo, Phường Đống Đa, Quy Nhơn, Bình Định Province, 55106, Vietnam</t>
  </si>
  <si>
    <t>001J3000002HLcGIAW</t>
  </si>
  <si>
    <t>DTM-03691</t>
  </si>
  <si>
    <t>Chị Trang (Anh Tài)</t>
  </si>
  <si>
    <t>0355917197</t>
  </si>
  <si>
    <t>,Mai Văn Khải,Phường 1,Tp.Cao Lãnh,Đồng Tháp</t>
  </si>
  <si>
    <t>001J3000002HLgvIAG</t>
  </si>
  <si>
    <t>DTM-03980</t>
  </si>
  <si>
    <t>0915407040</t>
  </si>
  <si>
    <t>001J3000002HLbHIAW</t>
  </si>
  <si>
    <t>DTM-03630</t>
  </si>
  <si>
    <t>Anh Thạnh Kiên Giang</t>
  </si>
  <si>
    <t>0918262959</t>
  </si>
  <si>
    <t>Anh Thạnh</t>
  </si>
  <si>
    <t>56,Nguyễn Văn Cừ,Vĩnh Lạc,Rạch Giá,Kiên Giang</t>
  </si>
  <si>
    <t>001J3000002HLiPIAW</t>
  </si>
  <si>
    <t>DTM-04072</t>
  </si>
  <si>
    <t>0389311228</t>
  </si>
  <si>
    <t>Xã Long Hoà</t>
  </si>
  <si>
    <t>,Đường tỉnh 954,Long Hòa,Huyện Phú Tân,An Giang</t>
  </si>
  <si>
    <t>001J3000002HLlWIAW</t>
  </si>
  <si>
    <t>DTM-04265</t>
  </si>
  <si>
    <t>Cô Kề Hđ</t>
  </si>
  <si>
    <t>0945022799</t>
  </si>
  <si>
    <t>Cô Kề</t>
  </si>
  <si>
    <t>001J3000002HLlXIAW</t>
  </si>
  <si>
    <t>DTM-04266</t>
  </si>
  <si>
    <t>Chú Nguyên</t>
  </si>
  <si>
    <t>0913993319</t>
  </si>
  <si>
    <t>Quốc lộ 80, Mỹ Hưng, Xã Mỹ Lâm, Hon Dat District, Kiên Giang Province, Vietnam</t>
  </si>
  <si>
    <t>001J3000002HLeJIAW</t>
  </si>
  <si>
    <t>DTM-03818</t>
  </si>
  <si>
    <t>Chị Thích</t>
  </si>
  <si>
    <t>0935894696</t>
  </si>
  <si>
    <t>001J3000002HLeKIAW</t>
  </si>
  <si>
    <t>DTM-03819</t>
  </si>
  <si>
    <t>Anh Sơn Nha Trang</t>
  </si>
  <si>
    <t>0774465990</t>
  </si>
  <si>
    <t>,QL1A Đắc Lộc ,Vĩnh Phương,TP Nha Trang,Khánh Hòa</t>
  </si>
  <si>
    <t>001J3000002HLeLIAW</t>
  </si>
  <si>
    <t>DTM-03820</t>
  </si>
  <si>
    <t>0969143784</t>
  </si>
  <si>
    <t>Xã Vĩnh Thạnh, Nha Trang, Khánh Hòa Province, 57124, Vietnam</t>
  </si>
  <si>
    <t>001J3000002HLgyIAG</t>
  </si>
  <si>
    <t>DTM-03983</t>
  </si>
  <si>
    <t>0914308309</t>
  </si>
  <si>
    <t>Phường Hải Cảng</t>
  </si>
  <si>
    <t>Phường Hải Cảng, Quy Nhơn, Bình Định Province, 55114, Vietnam</t>
  </si>
  <si>
    <t>001J3000002HLgzIAG</t>
  </si>
  <si>
    <t>DTM-03984</t>
  </si>
  <si>
    <t>Cô Lành</t>
  </si>
  <si>
    <t>0917131079</t>
  </si>
  <si>
    <t>Hoa Lư, Phường Đống Đa, Quy Nhơn, Bình Định Province, 55106, Vietnam</t>
  </si>
  <si>
    <t>DTM-04264</t>
  </si>
  <si>
    <t>0947875530</t>
  </si>
  <si>
    <t>ĐT. 969B, Sư Nam, Thị trấn Hòn Đất, Hon Dat District, Kiên Giang Province, Vietnam</t>
  </si>
  <si>
    <t>DTM-03771</t>
  </si>
  <si>
    <t>0918661155</t>
  </si>
  <si>
    <t>Tôn Đức Thắng, Phường 5, Cà Mau, Cà Mau Province, Vietnam</t>
  </si>
  <si>
    <t>001J3000002HLeIIAW</t>
  </si>
  <si>
    <t>DTM-03817</t>
  </si>
  <si>
    <t>0942590845</t>
  </si>
  <si>
    <t>,QL1A Như Xuân,Vĩnh Phương,TP Nha Trang,Khánh Hòa</t>
  </si>
  <si>
    <t>001J3000002HLh2IAG</t>
  </si>
  <si>
    <t>DTM-03987</t>
  </si>
  <si>
    <t>0905349488</t>
  </si>
  <si>
    <t>Phường Trần Hưng Đạo</t>
  </si>
  <si>
    <t>602,Bạch Đằng,Trần Hưng Đạo,Quy Nhơn,Bình Định</t>
  </si>
  <si>
    <t>001J3000002HLh1IAG</t>
  </si>
  <si>
    <t>DTM-03986</t>
  </si>
  <si>
    <t>Chị Dung Quy Nhơn</t>
  </si>
  <si>
    <t>0906423679</t>
  </si>
  <si>
    <t>6,Ngô Gia Khảm,Hải Cảng,Quy Nhơn,Bình Định</t>
  </si>
  <si>
    <t>001J3000002HLh3IAG</t>
  </si>
  <si>
    <t>DTM-03988</t>
  </si>
  <si>
    <t>Chị My Quy Nhơn</t>
  </si>
  <si>
    <t>0563521102</t>
  </si>
  <si>
    <t>Rỗng Motorbike, 278, Nguyễn Thái Học, Phường Ngô Mây, Phường Nguyễn Văn Cừ, Quy Nhơn, Bình Định Province, 55111, Vietnam</t>
  </si>
  <si>
    <t>001J3000002HLcFIAW</t>
  </si>
  <si>
    <t>DTM-03690</t>
  </si>
  <si>
    <t>Chị Thúy An Bình</t>
  </si>
  <si>
    <t>0984281419</t>
  </si>
  <si>
    <t>Quốc lộ 30, An Bình, Xã An Bình, Cao Lanh District, Đồng Tháp Province, Vietnam</t>
  </si>
  <si>
    <t>Phường Mỹ Trà</t>
  </si>
  <si>
    <t>001J3000002HLfSIAW</t>
  </si>
  <si>
    <t>DTM-03889</t>
  </si>
  <si>
    <t>0358456775</t>
  </si>
  <si>
    <t>Bình Tấn, Xã Bình Tấn, Thanh Bình District, Đồng Tháp Province, Vietnam</t>
  </si>
  <si>
    <t>001J3000002HLwoIAG</t>
  </si>
  <si>
    <t>DTM-04965</t>
  </si>
  <si>
    <t>Anh Luận Đồng Ky</t>
  </si>
  <si>
    <t>0966808636</t>
  </si>
  <si>
    <t>001J3000002HLwpIAG</t>
  </si>
  <si>
    <t>DTM-04966</t>
  </si>
  <si>
    <t>Dì Bảo Đồng Ky</t>
  </si>
  <si>
    <t>0368872303</t>
  </si>
  <si>
    <t>Dì Bảo</t>
  </si>
  <si>
    <t>DTM-03471</t>
  </si>
  <si>
    <t>Hkd Trí Tâm</t>
  </si>
  <si>
    <t>0915968484</t>
  </si>
  <si>
    <t>Anh Tiềm</t>
  </si>
  <si>
    <t>Quốc lộ 63, Xã Vĩnh Phong, Vĩnh Thuận District, Kiên Giang Province, Vietnam</t>
  </si>
  <si>
    <t>001J3000002HLlFIAW</t>
  </si>
  <si>
    <t>DTM-04248</t>
  </si>
  <si>
    <t>Anh Thắng Đồng Tháp</t>
  </si>
  <si>
    <t>0387868840</t>
  </si>
  <si>
    <t>Phường An Bình A</t>
  </si>
  <si>
    <t>Quốc lộ 30, Phường An Bình A, Hồng Ngự, Đồng Tháp Province, Vietnam</t>
  </si>
  <si>
    <t>001J3000002HLlEIAW</t>
  </si>
  <si>
    <t>DTM-04247</t>
  </si>
  <si>
    <t>Anh Hải Đồng Tháp</t>
  </si>
  <si>
    <t>0939110655</t>
  </si>
  <si>
    <t>Phường An Lộc</t>
  </si>
  <si>
    <t>Trần Phú, An Loc, Hồng Ngự, Đồng Tháp Province, Vietnam</t>
  </si>
  <si>
    <t>001J3000002HLwmIAG</t>
  </si>
  <si>
    <t>DTM-04963</t>
  </si>
  <si>
    <t>Anh Dũng An Giang</t>
  </si>
  <si>
    <t>0964991151</t>
  </si>
  <si>
    <t>,Quốc Lộ 91C,Khánh An,Huyện An Phú,An Giang</t>
  </si>
  <si>
    <t>DTM-04563</t>
  </si>
  <si>
    <t>0936010080</t>
  </si>
  <si>
    <t>Mỹ Thọ, Cao Lanh District, Đồng Tháp Province, Vietnam</t>
  </si>
  <si>
    <t>001J3000002HLfTIAW</t>
  </si>
  <si>
    <t>DTM-03890</t>
  </si>
  <si>
    <t>Anh Vũ Đồng Tháp</t>
  </si>
  <si>
    <t>0919853730</t>
  </si>
  <si>
    <t>,Quốc Lộ 30,An Phong,Thanh Bình,Đồng Tháp</t>
  </si>
  <si>
    <t>001J3000002HLeGIAW</t>
  </si>
  <si>
    <t>DTM-03815</t>
  </si>
  <si>
    <t>0978864947</t>
  </si>
  <si>
    <t>Xã Bắc Ninh Hòa, Tỉnh Khánh Hòa, Việt Nam</t>
  </si>
  <si>
    <t>001J3000002HLeHIAW</t>
  </si>
  <si>
    <t>DTM-03816</t>
  </si>
  <si>
    <t>Anh Đại Nha Trang</t>
  </si>
  <si>
    <t>0986650450</t>
  </si>
  <si>
    <t>,QL 1A,Lương Sơn,TP Nha Trang,Khánh Hòa</t>
  </si>
  <si>
    <t>001J3000002HLbYIAW</t>
  </si>
  <si>
    <t>DTM-03647</t>
  </si>
  <si>
    <t>0987588418</t>
  </si>
  <si>
    <t>,QL1A ,Lương Sơn,TP Nha Trang,Khánh Hòa</t>
  </si>
  <si>
    <t>001J3000002HLh0IAG</t>
  </si>
  <si>
    <t>DTM-03985</t>
  </si>
  <si>
    <t>0912153185</t>
  </si>
  <si>
    <t>001J3000002HLdHIAW</t>
  </si>
  <si>
    <t>DTM-03754</t>
  </si>
  <si>
    <t>Anh Vinh Hồng Ngự</t>
  </si>
  <si>
    <t>0919040232</t>
  </si>
  <si>
    <t>,Nguyễn Thị Giang,An Thạnh,Hồng Ngự,Đồng Tháp</t>
  </si>
  <si>
    <t>001J3000002HLlDIAW</t>
  </si>
  <si>
    <t>DTM-04246</t>
  </si>
  <si>
    <t>Chị Thủy Đồng Tháp</t>
  </si>
  <si>
    <t>0347877742</t>
  </si>
  <si>
    <t>Huyện Hồng Ngự</t>
  </si>
  <si>
    <t>Xã Thường Phước 1</t>
  </si>
  <si>
    <t>,,Thường Phước 1,Hồng Ngự,Đồng Tháp</t>
  </si>
  <si>
    <t>Xã Thường Phước</t>
  </si>
  <si>
    <t>DTM-03770</t>
  </si>
  <si>
    <t>0941603152</t>
  </si>
  <si>
    <t>,Nguyễn Tất Thành,Lý Vân Lâm,TP.Cà Mau,Cà Mau</t>
  </si>
  <si>
    <t>DTM-03769</t>
  </si>
  <si>
    <t>0907761795</t>
  </si>
  <si>
    <t>212,Lê hồng Phong,Phường 8,TP.Cà Mau,Cà Mau</t>
  </si>
  <si>
    <t>DTM-03623</t>
  </si>
  <si>
    <t>Phế Liệu Minh Luân</t>
  </si>
  <si>
    <t>0938794028</t>
  </si>
  <si>
    <t>QL 80, Tân Phú Đông, Tp.Sa Đéc, Đồng Tháp</t>
  </si>
  <si>
    <t>DTM-04528</t>
  </si>
  <si>
    <t>0354793777</t>
  </si>
  <si>
    <t>Nguyễn Văn Voi, TT. Cái Tàu Hạ, H. Châu THành, Đồng Tháp</t>
  </si>
  <si>
    <t>001J3000002HLwlIAG</t>
  </si>
  <si>
    <t>DTM-04962</t>
  </si>
  <si>
    <t>0387754776</t>
  </si>
  <si>
    <t>,Tỉnh lộ 957,Xã Đa Phước,Huyện An Phú,An Giang</t>
  </si>
  <si>
    <t>001J3000002HLeFIAW</t>
  </si>
  <si>
    <t>DTM-03814</t>
  </si>
  <si>
    <t>0914039951</t>
  </si>
  <si>
    <t>,Đường Phong châu,Vinh Thái,TP Nha Trang,Khánh Hòa</t>
  </si>
  <si>
    <t>001J3000002HLncIAG</t>
  </si>
  <si>
    <t>DTM-04395</t>
  </si>
  <si>
    <t>0905384508</t>
  </si>
  <si>
    <t>Quốc lộ 1, Diên Khánh, Diên Khánh District, Khánh Hòa Province, Vietnam</t>
  </si>
  <si>
    <t>DTM-03704</t>
  </si>
  <si>
    <t>0916552658</t>
  </si>
  <si>
    <t>Phường 7, Cà Mau, Cà Mau Province, Vietnam</t>
  </si>
  <si>
    <t>001J3000002HLeDIAW</t>
  </si>
  <si>
    <t>DTM-03812</t>
  </si>
  <si>
    <t>0905422550</t>
  </si>
  <si>
    <t>5,Lê hồng Phong,,TP Nha Trang,Khánh Hòa</t>
  </si>
  <si>
    <t>001J3000002HLeEIAW</t>
  </si>
  <si>
    <t>DTM-03813</t>
  </si>
  <si>
    <t>Anh Tròn</t>
  </si>
  <si>
    <t>0919210667</t>
  </si>
  <si>
    <t>42,Phong Châu,Phước Hải,TP Nha Trang,Khánh Hòa</t>
  </si>
  <si>
    <t>001J3000002HLeCIAW</t>
  </si>
  <si>
    <t>DTM-03811</t>
  </si>
  <si>
    <t>0904204426</t>
  </si>
  <si>
    <t>,ĐạI lộ Nguyễn Tất Thành,Phước Hạ, Phước Đồng,TP Nha Trang,Khánh Hòa</t>
  </si>
  <si>
    <t>001J3000002HLlHIAW</t>
  </si>
  <si>
    <t>DTM-04250</t>
  </si>
  <si>
    <t>Nguyễn Văn Thanh</t>
  </si>
  <si>
    <t>0942611433</t>
  </si>
  <si>
    <t>Xã Phú Thuận A</t>
  </si>
  <si>
    <t>,,Phú Thuận A,Hồng Ngự,Đồng Tháp</t>
  </si>
  <si>
    <t>Xã Long Phú Thuận</t>
  </si>
  <si>
    <t>DTM-03702</t>
  </si>
  <si>
    <t>0942206311</t>
  </si>
  <si>
    <t>National Route 63, Phường 9, Cà Mau, Cà Mau Province, Vietnam</t>
  </si>
  <si>
    <t>DTM-03703</t>
  </si>
  <si>
    <t>0911646560</t>
  </si>
  <si>
    <t>Trần Bình Trọng, Phường 5, Cà Mau, Cà Mau Province, Vietnam</t>
  </si>
  <si>
    <t>001J3000002HLftIAG</t>
  </si>
  <si>
    <t>DTM-03916</t>
  </si>
  <si>
    <t>0378605965</t>
  </si>
  <si>
    <t>,,Tân Phước Khánh,Tân Uyên,Bình Dương</t>
  </si>
  <si>
    <t>001J3000002HLfsIAG</t>
  </si>
  <si>
    <t>DTM-03915</t>
  </si>
  <si>
    <t>0932602567</t>
  </si>
  <si>
    <t>Phường Khánh Bình, Tân Uyên, Bình Dương Province, Vietnam</t>
  </si>
  <si>
    <t>001J3000002HLc3IAG</t>
  </si>
  <si>
    <t>DTM-03678</t>
  </si>
  <si>
    <t>0913120231</t>
  </si>
  <si>
    <t>,,Mỹ Quý,TP.Long Xuyên,An Giang</t>
  </si>
  <si>
    <t>DTM-03914</t>
  </si>
  <si>
    <t>0973883575</t>
  </si>
  <si>
    <t>Thửa đất số 573, Tờ bản đồ số 35, Đ. ĐT 747,-KP. Bình Chánh, P. Khánh Bình,</t>
  </si>
  <si>
    <t>001J3000002HLc2IAG</t>
  </si>
  <si>
    <t>DTM-03677</t>
  </si>
  <si>
    <t>Anh Quyến</t>
  </si>
  <si>
    <t>0985203040</t>
  </si>
  <si>
    <t>Chị Tường</t>
  </si>
  <si>
    <t>,Trần Hưng Đạo,Mỹ Thạnh,TP.Long Xuyên,An Giang</t>
  </si>
  <si>
    <t>001J3000002HLa9IAG</t>
  </si>
  <si>
    <t>DTM-03560</t>
  </si>
  <si>
    <t>0355643176</t>
  </si>
  <si>
    <t>,ĐH 610,Lai Uyên,TX. Bến Cát,Bình Dương</t>
  </si>
  <si>
    <t>001J3000002HLaAIAW</t>
  </si>
  <si>
    <t>DTM-03561</t>
  </si>
  <si>
    <t>Anh Triều</t>
  </si>
  <si>
    <t>0979752669</t>
  </si>
  <si>
    <t>,ĐH 612,Tân Hưng,TX. Bến Cát,Bình Dương</t>
  </si>
  <si>
    <t>001J3000002HLaBIAW</t>
  </si>
  <si>
    <t>DTM-03562</t>
  </si>
  <si>
    <t>Anh Huê</t>
  </si>
  <si>
    <t>0987313964</t>
  </si>
  <si>
    <t>,Quốc Lộ 13,Lai Hưng,TX. Bến Cát,Bình Dương</t>
  </si>
  <si>
    <t>001J3000002HLaCIAW</t>
  </si>
  <si>
    <t>DTM-03563</t>
  </si>
  <si>
    <t>0945046107</t>
  </si>
  <si>
    <t>001J3000002HLa5IAG</t>
  </si>
  <si>
    <t>DTM-03556</t>
  </si>
  <si>
    <t>0901691573</t>
  </si>
  <si>
    <t>DT 747,Tổ 12 Ấp Phú Thứ,Phú An,TX. Bến Cát,Bình Dương</t>
  </si>
  <si>
    <t>001J3000002HLa6IAG</t>
  </si>
  <si>
    <t>DTM-03557</t>
  </si>
  <si>
    <t>0912871669</t>
  </si>
  <si>
    <t>,Quốc Lộ 13,Lai Hung,TX. Bến Cát,Bình Dương</t>
  </si>
  <si>
    <t>DTM-03558</t>
  </si>
  <si>
    <t>0908431696</t>
  </si>
  <si>
    <t>Xã Long Nguyên, Bàu Bàng District, Bình Dương Province, Vietnam</t>
  </si>
  <si>
    <t>001J3000002HLa8IAG</t>
  </si>
  <si>
    <t>DTM-03559</t>
  </si>
  <si>
    <t>0392648310</t>
  </si>
  <si>
    <t>,ĐT 744,An Tây,TX. Bến Cát,Bình Dương</t>
  </si>
  <si>
    <t>001J3000002HLfqIAG</t>
  </si>
  <si>
    <t>DTM-03913</t>
  </si>
  <si>
    <t>Anh Tuấn Tân Uyên</t>
  </si>
  <si>
    <t>0346857888</t>
  </si>
  <si>
    <t>DT 742,Ấp 5,Vĩnh Tân,Tân Uyên,Bình Dương</t>
  </si>
  <si>
    <t>DTM-03483</t>
  </si>
  <si>
    <t>0909533617</t>
  </si>
  <si>
    <t>Xã Vị Bình</t>
  </si>
  <si>
    <t>,Dốc cầu 8000,Vị Bình,Vị Thủy,Hậu Giang</t>
  </si>
  <si>
    <t>001J3000002HLYrIAO</t>
  </si>
  <si>
    <t>DTM-03480</t>
  </si>
  <si>
    <t>Vựa Chị Tâm - Vĩnh Cửu</t>
  </si>
  <si>
    <t>0372497612</t>
  </si>
  <si>
    <t>,Tôn Đức Thắng ,Vĩnh An,VĨnh Cửu,Đồng Nai</t>
  </si>
  <si>
    <t>001J3000002HLYsIAO</t>
  </si>
  <si>
    <t>DTM-03481</t>
  </si>
  <si>
    <t>Vựa Chị Phương - Vĩnh Cửu</t>
  </si>
  <si>
    <t>0395627769</t>
  </si>
  <si>
    <t>001J3000002HLZtIAO</t>
  </si>
  <si>
    <t>DTM-03544</t>
  </si>
  <si>
    <t>Anh 3 Lành</t>
  </si>
  <si>
    <t>0934873083</t>
  </si>
  <si>
    <t>Anh Lành</t>
  </si>
  <si>
    <t>408,Vũng Việt,Tân Đông Hiệp,TX. Dĩ An,Bình Dương</t>
  </si>
  <si>
    <t>001J3000002HLfpIAG</t>
  </si>
  <si>
    <t>DTM-03912</t>
  </si>
  <si>
    <t>0903929319</t>
  </si>
  <si>
    <t>,Khánh Bình,,Tân Uyên,Bình Dương</t>
  </si>
  <si>
    <t>001J3000002HLdlIAG</t>
  </si>
  <si>
    <t>DTM-03784</t>
  </si>
  <si>
    <t>Vựa Anh Đạt - Biên Hòa</t>
  </si>
  <si>
    <t>0919407730</t>
  </si>
  <si>
    <t>,Đồng Khởi,Trảng Dài,TP. Biên Hòa,Đồng Nai</t>
  </si>
  <si>
    <t>001J3000002HLlGIAW</t>
  </si>
  <si>
    <t>DTM-04249</t>
  </si>
  <si>
    <t>Anh Tuấn Đồng Tháp</t>
  </si>
  <si>
    <t>0373157613</t>
  </si>
  <si>
    <t>ĐT. 844, Phú Thọ, Xã Phú Thọ, Tam Nông District, Đồng Tháp Province, Vietnam</t>
  </si>
  <si>
    <t>001J3000002HLZqIAO</t>
  </si>
  <si>
    <t>DTM-03541</t>
  </si>
  <si>
    <t>0933924544</t>
  </si>
  <si>
    <t>,Vũng Việt,Tân ĐÔng Viện,TX. Dĩ An,Bình Dương</t>
  </si>
  <si>
    <t>001J3000002HLZrIAO</t>
  </si>
  <si>
    <t>DTM-03542</t>
  </si>
  <si>
    <t>0986742385</t>
  </si>
  <si>
    <t>182,Cây Đa,Tân Bình,TX. Dĩ An,Bình Dương</t>
  </si>
  <si>
    <t>001J3000002HLZsIAO</t>
  </si>
  <si>
    <t>DTM-03543</t>
  </si>
  <si>
    <t>0978339168</t>
  </si>
  <si>
    <t>15Đ,Tân Phước,Tân Phước,TX. Dĩ An,Bình Dương</t>
  </si>
  <si>
    <t>001J3000002HLdQIAW</t>
  </si>
  <si>
    <t>DTM-03763</t>
  </si>
  <si>
    <t>Chị Tiên Cao Lãnh</t>
  </si>
  <si>
    <t>0789110433</t>
  </si>
  <si>
    <t>,Quốc lộ 30 ,Phươờng 11,TP. Cao Lãnh,Đồng Tháp</t>
  </si>
  <si>
    <t>001J3000002HLqJIAW</t>
  </si>
  <si>
    <t>DTM-04562</t>
  </si>
  <si>
    <t>Anh Y</t>
  </si>
  <si>
    <t>0919028882</t>
  </si>
  <si>
    <t>Xã Mỹ Tân</t>
  </si>
  <si>
    <t>Ba Mươi Tháng Tư, Phường 11, Xã Mỹ Tân, Cao Lãnh, Đồng Tháp Province, Vietnam</t>
  </si>
  <si>
    <t>Phường Mỹ Ngãi</t>
  </si>
  <si>
    <t>001J3000002HLqIIAW</t>
  </si>
  <si>
    <t>DTM-04561</t>
  </si>
  <si>
    <t>Anh Đúng</t>
  </si>
  <si>
    <t>0933473151</t>
  </si>
  <si>
    <t>,Quốc lộ 30,Mỹ Tân,Cao Lãnh,Đồng Tháp</t>
  </si>
  <si>
    <t>001J3000002HLZ5IAO</t>
  </si>
  <si>
    <t>DTM-03494</t>
  </si>
  <si>
    <t>0868264675</t>
  </si>
  <si>
    <t>210,Lê Thị Trung,An Phú,TX.Thuận An,Bình Dương</t>
  </si>
  <si>
    <t>001J3000002HLZ6IAO</t>
  </si>
  <si>
    <t>DTM-03495</t>
  </si>
  <si>
    <t>Chị Mai Thuận An</t>
  </si>
  <si>
    <t>0399061715</t>
  </si>
  <si>
    <t>37,Lê Thị Trung,Bình Chuẩn,TX.Thuận An,Bình Dương</t>
  </si>
  <si>
    <t>001J3000002HLqFIAW</t>
  </si>
  <si>
    <t>DTM-04558</t>
  </si>
  <si>
    <t>Chị Tuyết Cao Lãnh</t>
  </si>
  <si>
    <t>0772888045</t>
  </si>
  <si>
    <t>,Nguyễn Trãi,Mỹ Tho,Huyện Cao Lãnh,Đồng Tháp</t>
  </si>
  <si>
    <t>001J3000002HLqGIAW</t>
  </si>
  <si>
    <t>DTM-04559</t>
  </si>
  <si>
    <t>Anh Kín</t>
  </si>
  <si>
    <t>0762912706</t>
  </si>
  <si>
    <t>,Hồ Chí Minh,Mỹ Tho,Huyện Cao Lãnh,Đồng Tháp</t>
  </si>
  <si>
    <t>001J3000002HLqEIAW</t>
  </si>
  <si>
    <t>DTM-04557</t>
  </si>
  <si>
    <t>0343080943</t>
  </si>
  <si>
    <t>,Quốc Lộ 30,Mỹ Long,Huyện Cao Lãnh,Đồng Tháp</t>
  </si>
  <si>
    <t>001J3000002HLoXIAW</t>
  </si>
  <si>
    <t>DTM-04452</t>
  </si>
  <si>
    <t>Vựa Chị Trang - Thống Nhất</t>
  </si>
  <si>
    <t>0919545122</t>
  </si>
  <si>
    <t>,Quốc Lộ 20,Gia Tân 1,Thống Nhất,Đồng Nai</t>
  </si>
  <si>
    <t>DTM-04556</t>
  </si>
  <si>
    <t>0933249798</t>
  </si>
  <si>
    <t>Chị Huỳnh (Anh Nhân)</t>
  </si>
  <si>
    <t>An Định, An Bình, Cao lãnh Đồng Tháp</t>
  </si>
  <si>
    <t>DTM-04560</t>
  </si>
  <si>
    <t>0888465052</t>
  </si>
  <si>
    <t>Xã Nhị Mỹ</t>
  </si>
  <si>
    <t>QL. N2, Xã Mỹ Thọ, Cao Lanh District, Đồng Tháp Province, Vietnam</t>
  </si>
  <si>
    <t>001J3000002HLfoIAG</t>
  </si>
  <si>
    <t>DTM-03911</t>
  </si>
  <si>
    <t>0394058162</t>
  </si>
  <si>
    <t>,DT 746,Tân Phước Khánh,Tân Uyên,Bình Dương</t>
  </si>
  <si>
    <t>001J3000002HLZoIAO</t>
  </si>
  <si>
    <t>DTM-03539</t>
  </si>
  <si>
    <t>0939551221</t>
  </si>
  <si>
    <t>Phường Tân Đông Hiệp, Dĩ An, Bình Dương Province, 75209, Vietnam</t>
  </si>
  <si>
    <t>001J3000002HLZpIAO</t>
  </si>
  <si>
    <t>DTM-03540</t>
  </si>
  <si>
    <t>0374454789</t>
  </si>
  <si>
    <t>484,Vành Đai 3,,TX. Dĩ An,Bình Dương</t>
  </si>
  <si>
    <t>001J3000002HLksIAG</t>
  </si>
  <si>
    <t>DTM-04225</t>
  </si>
  <si>
    <t>0939596602</t>
  </si>
  <si>
    <t>,Quốc Lộ 80,Lấp Vò,Huyện Lấp Vò,Đồng Tháp</t>
  </si>
  <si>
    <t>001J3000002HLkqIAG</t>
  </si>
  <si>
    <t>DTM-04223</t>
  </si>
  <si>
    <t>Chú Việt</t>
  </si>
  <si>
    <t>0915042816</t>
  </si>
  <si>
    <t>,Quốc Lộ 80,Bình Thành,Huyện Lấp Vò,Đồng Tháp</t>
  </si>
  <si>
    <t>001J3000002HLktIAG</t>
  </si>
  <si>
    <t>DTM-04226</t>
  </si>
  <si>
    <t>Chú Linh</t>
  </si>
  <si>
    <t>0782898023</t>
  </si>
  <si>
    <t>,Quốc Lộ 80,Vĩnh Thạnh,Huyện Lấp Vò,Đồng Tháp</t>
  </si>
  <si>
    <t>001J3000002HLkrIAG</t>
  </si>
  <si>
    <t>DTM-04224</t>
  </si>
  <si>
    <t>Bé Hai</t>
  </si>
  <si>
    <t>0946767316</t>
  </si>
  <si>
    <t>Chị Bé Hai</t>
  </si>
  <si>
    <t>,Quốc Lộ 54,Đình An,Huyện Lấp Vò,Đồng Tháp</t>
  </si>
  <si>
    <t>001J3000002HLd4IAG</t>
  </si>
  <si>
    <t>DTM-03741</t>
  </si>
  <si>
    <t>0898143759</t>
  </si>
  <si>
    <t>,QL 8a,Tân Phú Đông,TP. Sa Đéc,Đồng Tháp</t>
  </si>
  <si>
    <t>001J3000002HLd5IAG</t>
  </si>
  <si>
    <t>DTM-03742</t>
  </si>
  <si>
    <t>Chú Ngữ</t>
  </si>
  <si>
    <t>0812625789</t>
  </si>
  <si>
    <t>,Quốc Lộ 80,Tân Phú Đông,TP. Sa Đéc,Đồng Tháp</t>
  </si>
  <si>
    <t>001J3000002HLpbIAG</t>
  </si>
  <si>
    <t>DTM-04518</t>
  </si>
  <si>
    <t>0988678652</t>
  </si>
  <si>
    <t>,Quốc Lộ 80,Tân Nhuận ĐÔng,Châu Thành,Đồng Tháp</t>
  </si>
  <si>
    <t>001J3000002HLpcIAG</t>
  </si>
  <si>
    <t>DTM-04519</t>
  </si>
  <si>
    <t>0772550491</t>
  </si>
  <si>
    <t>001J3000002HLc6IAG</t>
  </si>
  <si>
    <t>DTM-03681</t>
  </si>
  <si>
    <t>Chị Tùng</t>
  </si>
  <si>
    <t>0337837339</t>
  </si>
  <si>
    <t>7C,Phạm Văn Đồng,Lê Lợi,,Kon Tum</t>
  </si>
  <si>
    <t>001J3000002HLc7IAG</t>
  </si>
  <si>
    <t>DTM-03682</t>
  </si>
  <si>
    <t>0905238400</t>
  </si>
  <si>
    <t>Quốc lộ 14, Xã Ngọk Bay, Tỉnh Quảng Ngãi, Việt Nam</t>
  </si>
  <si>
    <t>001J3000002HLbPIAW</t>
  </si>
  <si>
    <t>DTM-03638</t>
  </si>
  <si>
    <t>Lê Thị Thu Trang</t>
  </si>
  <si>
    <t>0984689316</t>
  </si>
  <si>
    <t>Cô Trang</t>
  </si>
  <si>
    <t>001J3000002HLc8IAG</t>
  </si>
  <si>
    <t>DTM-03683</t>
  </si>
  <si>
    <t>0963745679</t>
  </si>
  <si>
    <t>,Phạm Văn Đồng,Trần Hưng Đạo,,Kon Tum</t>
  </si>
  <si>
    <t>001J3000002HLbOIAW</t>
  </si>
  <si>
    <t>DTM-03637</t>
  </si>
  <si>
    <t>Trương Thị Thu Tuyết</t>
  </si>
  <si>
    <t>0932485349</t>
  </si>
  <si>
    <t>Phạm Văn Đồng, Pleiku, Gia Lai Province, 60000, Vietnam</t>
  </si>
  <si>
    <t>001J3000002HLoVIAW</t>
  </si>
  <si>
    <t>DTM-04450</t>
  </si>
  <si>
    <t>Cô Hằng</t>
  </si>
  <si>
    <t>0985116181</t>
  </si>
  <si>
    <t>Chư Păh District, Gia Lai Province, Vietnam</t>
  </si>
  <si>
    <t>001J3000002HLoWIAW</t>
  </si>
  <si>
    <t>DTM-04451</t>
  </si>
  <si>
    <t>0377748113</t>
  </si>
  <si>
    <t>001J3000002HLo9IAG</t>
  </si>
  <si>
    <t>DTM-04428</t>
  </si>
  <si>
    <t>0973511973</t>
  </si>
  <si>
    <t>,QL 19, Nguyễn Huệ,,Đăk Đoa,Gia Lai</t>
  </si>
  <si>
    <t>001J3000002HLoAIAW</t>
  </si>
  <si>
    <t>DTM-04429</t>
  </si>
  <si>
    <t>0967571527</t>
  </si>
  <si>
    <t>Xã K' Dang</t>
  </si>
  <si>
    <t>,QL 19,KDang,Đăk Đoa,Gia Lai</t>
  </si>
  <si>
    <t>Xã KDang</t>
  </si>
  <si>
    <t>001J3000002HLk3IAG</t>
  </si>
  <si>
    <t>DTM-04174</t>
  </si>
  <si>
    <t>Út Hải</t>
  </si>
  <si>
    <t>0396032599</t>
  </si>
  <si>
    <t>Thị trấn Kon Dơng</t>
  </si>
  <si>
    <t>001J3000002HLk4IAG</t>
  </si>
  <si>
    <t>DTM-04175</t>
  </si>
  <si>
    <t>Yến Quí</t>
  </si>
  <si>
    <t>0354302911</t>
  </si>
  <si>
    <t>,QL 19,Đắk Ya,Mang Yang,Gia Lai</t>
  </si>
  <si>
    <t>001J3000002HM5bIAG</t>
  </si>
  <si>
    <t>DTM-05317</t>
  </si>
  <si>
    <t>Tiến Oanh</t>
  </si>
  <si>
    <t>0905033431</t>
  </si>
  <si>
    <t>Chú Trí</t>
  </si>
  <si>
    <t>,Quốc Lộ 27,Ea Ktur,Cư Kuin,Đắk Lắk</t>
  </si>
  <si>
    <t>Xã Ea Ning</t>
  </si>
  <si>
    <t>001J3000002HM58IAG</t>
  </si>
  <si>
    <t>DTM-05288</t>
  </si>
  <si>
    <t>Phạm Thị Ngọc Ân</t>
  </si>
  <si>
    <t>0352749252</t>
  </si>
  <si>
    <t>Chị Ân</t>
  </si>
  <si>
    <t>,Quốc Lộ 27,Đắk Liêng,Lắk,Đắk Lắk</t>
  </si>
  <si>
    <t>Xã Liên Sơn Lắk</t>
  </si>
  <si>
    <t>001J3000002HM5IIAW</t>
  </si>
  <si>
    <t>DTM-05298</t>
  </si>
  <si>
    <t>Nguyễn Thị Viết</t>
  </si>
  <si>
    <t>0903550593</t>
  </si>
  <si>
    <t>Chị Viết</t>
  </si>
  <si>
    <t>,,,K'rông Ana,Đắk Lắk</t>
  </si>
  <si>
    <t>001J3000002HM5JIAW</t>
  </si>
  <si>
    <t>DTM-05299</t>
  </si>
  <si>
    <t>0868350617</t>
  </si>
  <si>
    <t>,,Xã Ea Bông,K'rông Ana,Đắk Lắk</t>
  </si>
  <si>
    <t>001J3000002HM5KIAW</t>
  </si>
  <si>
    <t>DTM-05300</t>
  </si>
  <si>
    <t>0383892303</t>
  </si>
  <si>
    <t>,,Buôn Trấp,K'rông Ana,Đắk Lắk</t>
  </si>
  <si>
    <t>001J3000002HM5LIAW</t>
  </si>
  <si>
    <t>DTM-05301</t>
  </si>
  <si>
    <t>0939112791</t>
  </si>
  <si>
    <t>001J3000002HM5MIAW</t>
  </si>
  <si>
    <t>DTM-05302</t>
  </si>
  <si>
    <t>0978885494</t>
  </si>
  <si>
    <t>,,Ea Na,K'rông Ana,Đắk Lắk</t>
  </si>
  <si>
    <t>001J3000002HM5gIAG</t>
  </si>
  <si>
    <t>DTM-05322</t>
  </si>
  <si>
    <t>Anh Vấn</t>
  </si>
  <si>
    <t>0978434964</t>
  </si>
  <si>
    <t>Huyện Buôn Đôn</t>
  </si>
  <si>
    <t>,Tỉnh Lộ 5,Tân Hòa,Buôn Đôn,Đắk Lắk</t>
  </si>
  <si>
    <t>Xã Ea Wer</t>
  </si>
  <si>
    <t>001J3000002HM5XIAW</t>
  </si>
  <si>
    <t>DTM-05313</t>
  </si>
  <si>
    <t>0846377922</t>
  </si>
  <si>
    <t>,tỉnh lộ 8,,Cư M'gar,Đắk Lắk</t>
  </si>
  <si>
    <t>001J3000002HM5YIAW</t>
  </si>
  <si>
    <t>DTM-05314</t>
  </si>
  <si>
    <t>0963442325</t>
  </si>
  <si>
    <t>116,Hùng Vương,Quảng Phú,Cư M'gar,Đắk Lắk</t>
  </si>
  <si>
    <t>001J3000002HM5ZIAW</t>
  </si>
  <si>
    <t>DTM-05315</t>
  </si>
  <si>
    <t>Lê Dinh</t>
  </si>
  <si>
    <t>0905517835</t>
  </si>
  <si>
    <t>Đường tỉnh 688, Cư M'gar District, Vietnam</t>
  </si>
  <si>
    <t>001J3000002HM5aIAG</t>
  </si>
  <si>
    <t>DTM-05316</t>
  </si>
  <si>
    <t>Trần Thị Lý</t>
  </si>
  <si>
    <t>0374338450</t>
  </si>
  <si>
    <t>,Tỉnh lộ 8,Xã Cư Suê,Cư M'gar,Đắk Lắk</t>
  </si>
  <si>
    <t>001J3000002HLt8IAG</t>
  </si>
  <si>
    <t>DTM-04741</t>
  </si>
  <si>
    <t>Đức Lộc Plastic - Anh Tú</t>
  </si>
  <si>
    <t>0978887289</t>
  </si>
  <si>
    <t>001J3000002HM56IAG</t>
  </si>
  <si>
    <t>DTM-05286</t>
  </si>
  <si>
    <t>0834502388</t>
  </si>
  <si>
    <t>,Nguyễn Thị ĐỊnh,Thống Nhất,TP.Buôn Mê Thuột,Đắk Lắk</t>
  </si>
  <si>
    <t>001J3000002HM5NIAW</t>
  </si>
  <si>
    <t>DTM-05303</t>
  </si>
  <si>
    <t>Anh Thủy</t>
  </si>
  <si>
    <t>0386502898</t>
  </si>
  <si>
    <t>,QL 27,EaKar,EaKar,Đắk Lắk</t>
  </si>
  <si>
    <t>001J3000002HLt7IAG</t>
  </si>
  <si>
    <t>DTM-04740</t>
  </si>
  <si>
    <t>Cty Phương Linh - Chị Lài</t>
  </si>
  <si>
    <t>0355606590</t>
  </si>
  <si>
    <t>Tan Tao Ward, Binh Tan District, Ho Chi Minh City, Vietnam</t>
  </si>
  <si>
    <t>001J3000002HM52IAG</t>
  </si>
  <si>
    <t>DTM-05282</t>
  </si>
  <si>
    <t>Hoàng  Kiếm</t>
  </si>
  <si>
    <t>0934757487</t>
  </si>
  <si>
    <t>Anh Kiếm</t>
  </si>
  <si>
    <t>,QL 28,Thôn 8, Đăk Nia,TP. Gia Nghĩa,Đắk Nông</t>
  </si>
  <si>
    <t>Phường Bắc Gia Nghĩa</t>
  </si>
  <si>
    <t>001J3000002HM53IAG</t>
  </si>
  <si>
    <t>DTM-05283</t>
  </si>
  <si>
    <t>0983116058</t>
  </si>
  <si>
    <t>,QL 28,,TP. Gia Nghĩa,Đắk Nông</t>
  </si>
  <si>
    <t>001J3000002HM5SIAW</t>
  </si>
  <si>
    <t>DTM-05308</t>
  </si>
  <si>
    <t>Minh Đức</t>
  </si>
  <si>
    <t>0948036443</t>
  </si>
  <si>
    <t>Quốc lộ 14, Thôn 5, Xã Quảng Tín, Đắk R'Lấp District, Đắk Nông Province, Vietnam</t>
  </si>
  <si>
    <t>001J3000002HM5TIAW</t>
  </si>
  <si>
    <t>DTM-05309</t>
  </si>
  <si>
    <t>Việt Linh</t>
  </si>
  <si>
    <t>0972420616</t>
  </si>
  <si>
    <t>,QL 1A,Đắk Ra,Đắk R.Lấp,Đắk Nông</t>
  </si>
  <si>
    <t>001J3000002HM5UIAW</t>
  </si>
  <si>
    <t>DTM-05310</t>
  </si>
  <si>
    <t>Đăng Tuấn Anh</t>
  </si>
  <si>
    <t>0982015290</t>
  </si>
  <si>
    <t>001J3000002HM5VIAW</t>
  </si>
  <si>
    <t>DTM-05311</t>
  </si>
  <si>
    <t>0786229696</t>
  </si>
  <si>
    <t>,QL 1A,Thôn 5, Quảng Tín,Đắk R.Lấp,Đắk Nông</t>
  </si>
  <si>
    <t>001J3000002HM5WIAW</t>
  </si>
  <si>
    <t>DTM-05312</t>
  </si>
  <si>
    <t>0962369487</t>
  </si>
  <si>
    <t>,QL 1A,Quảng Tín,Đắk R.Lấp,Đắk Nông</t>
  </si>
  <si>
    <t>001J3000002HLt6IAG</t>
  </si>
  <si>
    <t>DTM-04739</t>
  </si>
  <si>
    <t>Chị Thu - Vvv</t>
  </si>
  <si>
    <t>0988488813</t>
  </si>
  <si>
    <t>18Y,1B,Ấp 1,Huyện Bình Chánh,HCM</t>
  </si>
  <si>
    <t>001J3000002HLt3IAG</t>
  </si>
  <si>
    <t>DTM-04736</t>
  </si>
  <si>
    <t>Cty Á Kiến - Llbc</t>
  </si>
  <si>
    <t>0974943282</t>
  </si>
  <si>
    <t>Anh Kiến</t>
  </si>
  <si>
    <t>18,Láng Le Bàu Cò,Lê Minh Xuân,Huyện Bình Chánh,HCM</t>
  </si>
  <si>
    <t>DTM-04737</t>
  </si>
  <si>
    <t>0981603398</t>
  </si>
  <si>
    <t>DTM-04738</t>
  </si>
  <si>
    <t>0982303726</t>
  </si>
  <si>
    <t>168 Xã Phạm Văn Hai,-Huyện Bình Chánh, TP. HCM</t>
  </si>
  <si>
    <t>001J3000002HLZNIA4</t>
  </si>
  <si>
    <t>DTM-03512</t>
  </si>
  <si>
    <t>0368510852</t>
  </si>
  <si>
    <t>,DT 747,Phước Hải,TX. Tân Uyên,Bình Dương</t>
  </si>
  <si>
    <t>001J3000002HLZOIA4</t>
  </si>
  <si>
    <t>DTM-03513</t>
  </si>
  <si>
    <t>Chị Hạnh Phước Hải</t>
  </si>
  <si>
    <t>0909505001</t>
  </si>
  <si>
    <t>001J3000002HLZPIA4</t>
  </si>
  <si>
    <t>DTM-03514</t>
  </si>
  <si>
    <t>Chị Quý</t>
  </si>
  <si>
    <t>0349316965</t>
  </si>
  <si>
    <t>,DT 747,,TX. Tân Uyên,Bình Dương</t>
  </si>
  <si>
    <t>001J3000002HLt2IAG</t>
  </si>
  <si>
    <t>DTM-04735</t>
  </si>
  <si>
    <t>Cty Lợi Phát - Vvv</t>
  </si>
  <si>
    <t>0983602538</t>
  </si>
  <si>
    <t>,20G,Ấp 4B,Vĩnh Lộc B,Huyện Bình Chánh,HCM</t>
  </si>
  <si>
    <t>001J3000002HLt0IAG</t>
  </si>
  <si>
    <t>DTM-04733</t>
  </si>
  <si>
    <t>Cô Tình - Tvg</t>
  </si>
  <si>
    <t>0352219712</t>
  </si>
  <si>
    <t>Cô Tình</t>
  </si>
  <si>
    <t>001J3000002HLkQIAW</t>
  </si>
  <si>
    <t>DTM-04197</t>
  </si>
  <si>
    <t>Cty Vĩnh Long Xanh</t>
  </si>
  <si>
    <t>0944576464</t>
  </si>
  <si>
    <t>22C/7,Tân An,Xã Tân Hạnh,Huyện Long Hồ,Vĩnh Long</t>
  </si>
  <si>
    <t>001J3000002HLoEIAW</t>
  </si>
  <si>
    <t>DTM-04433</t>
  </si>
  <si>
    <t>Anh Ly - Nvk - Cc</t>
  </si>
  <si>
    <t>0989975358</t>
  </si>
  <si>
    <t>Anh Ly</t>
  </si>
  <si>
    <t>,,Ấp Trảng Lắm, Tân An Hội,Huyện Củ Chi,HCM</t>
  </si>
  <si>
    <t>DTM-04702</t>
  </si>
  <si>
    <t>0988727571</t>
  </si>
  <si>
    <t>Anh Triết</t>
  </si>
  <si>
    <t>Số 117/60 Hồ Văn Long,-Phường Tân Tạo, Quận Bình Tân,</t>
  </si>
  <si>
    <t>001J3000002HLqVIAW</t>
  </si>
  <si>
    <t>DTM-04574</t>
  </si>
  <si>
    <t>Hkd Trần Thị Tâm</t>
  </si>
  <si>
    <t>0903739395</t>
  </si>
  <si>
    <t>,,Phước Lý,Huyện Cần Giuộc,Long An</t>
  </si>
  <si>
    <t>001J3000002HLiWIAW</t>
  </si>
  <si>
    <t>DTM-04079</t>
  </si>
  <si>
    <t>Công Đoan</t>
  </si>
  <si>
    <t>0779893953</t>
  </si>
  <si>
    <t>Quang Phú</t>
  </si>
  <si>
    <t>Hàm Ninh, Phú Quốc, Kiên Giang Province, 92509, Vietnam</t>
  </si>
  <si>
    <t>001J3000002HLiXIAW</t>
  </si>
  <si>
    <t>DTM-04080</t>
  </si>
  <si>
    <t>Hạt Đào</t>
  </si>
  <si>
    <t>0919727501</t>
  </si>
  <si>
    <t>001J3000002HLiTIAW</t>
  </si>
  <si>
    <t>DTM-04076</t>
  </si>
  <si>
    <t>Tuất Dương Đông</t>
  </si>
  <si>
    <t>0974008822</t>
  </si>
  <si>
    <t>Tuất</t>
  </si>
  <si>
    <t>Xã Cửa Dương, Phú Quốc, Kiên Giang Province, 92500, Vietnam</t>
  </si>
  <si>
    <t>DTM-04077</t>
  </si>
  <si>
    <t>0969575958</t>
  </si>
  <si>
    <t>Tuyến tránh Dương Đông, Xã Cửa Dương, Phú Quốc, Kiên Giang Province, 92500, Vietnam</t>
  </si>
  <si>
    <t>001J3000002HLimIAG</t>
  </si>
  <si>
    <t>DTM-04095</t>
  </si>
  <si>
    <t>0974388050</t>
  </si>
  <si>
    <t>Cửa Cạn, Phú Quốc, Kiên Giang Province, Vietnam</t>
  </si>
  <si>
    <t>001J3000002HLioIAG</t>
  </si>
  <si>
    <t>DTM-04097</t>
  </si>
  <si>
    <t>0397496720</t>
  </si>
  <si>
    <t>Xã Gành Dầu, Phú Quốc, Kiên Giang Province, Vietnam</t>
  </si>
  <si>
    <t>001J3000002HLiYIAW</t>
  </si>
  <si>
    <t>DTM-04081</t>
  </si>
  <si>
    <t>Thư Hằng</t>
  </si>
  <si>
    <t>0862561562</t>
  </si>
  <si>
    <t>Hằng</t>
  </si>
  <si>
    <t>Xã Cửa Cạn</t>
  </si>
  <si>
    <t>Đường tỉnh 975B, Cửa Cạn, Phú Quốc, Kiên Giang Province, Vietnam</t>
  </si>
  <si>
    <t>001J3000002HLiZIAW</t>
  </si>
  <si>
    <t>DTM-04082</t>
  </si>
  <si>
    <t>Triết Lâm</t>
  </si>
  <si>
    <t>0888242045</t>
  </si>
  <si>
    <t>001J3000002HLiaIAG</t>
  </si>
  <si>
    <t>DTM-04083</t>
  </si>
  <si>
    <t>0945456615</t>
  </si>
  <si>
    <t>Sĩ</t>
  </si>
  <si>
    <t>Đường tỉnh 975B, Xã Gành Dầu, Phú Quốc, Kiên Giang Province, Vietnam</t>
  </si>
  <si>
    <t>001J3000002HLiSIAW</t>
  </si>
  <si>
    <t>DTM-04075</t>
  </si>
  <si>
    <t>Nam Kiên Giang</t>
  </si>
  <si>
    <t>0983742888</t>
  </si>
  <si>
    <t>Garage ANH KIỆT, Tuyến tránh Dương Đông, Phường Dương Đông, Xã Dương Tơ, Phú Quốc, Kiên Giang Province, 92500, Vietnam</t>
  </si>
  <si>
    <t>DTM-04096</t>
  </si>
  <si>
    <t>0966069983</t>
  </si>
  <si>
    <t>001J3000002HLipIAG</t>
  </si>
  <si>
    <t>DTM-04098</t>
  </si>
  <si>
    <t>0916184419</t>
  </si>
  <si>
    <t>,,Chợ Ông Lang, Dương Đông,Huyện Phú Quốc,Kiên Giang</t>
  </si>
  <si>
    <t>001J3000002HLiqIAG</t>
  </si>
  <si>
    <t>DTM-04099</t>
  </si>
  <si>
    <t>0968668448</t>
  </si>
  <si>
    <t>Trần Phú, Phường Dương Đông, Phú Quốc, Kiên Giang Province, 92500, Vietnam</t>
  </si>
  <si>
    <t>DTM-04078</t>
  </si>
  <si>
    <t>0786879788</t>
  </si>
  <si>
    <t>Xã Dương Tơ</t>
  </si>
  <si>
    <t>Xã Dương Tơ, Phú Quốc, Kiên Giang Province, 92509, Vietnam</t>
  </si>
  <si>
    <t>001J3000002HLibIAG</t>
  </si>
  <si>
    <t>DTM-04084</t>
  </si>
  <si>
    <t>Thanh Hiền</t>
  </si>
  <si>
    <t>0902439898</t>
  </si>
  <si>
    <t>Đường tỉnh 973, Xã Dương Tơ, Phú Quốc, Kiên Giang Province, 92509, Vietnam</t>
  </si>
  <si>
    <t>DTM-04087</t>
  </si>
  <si>
    <t>0975791869</t>
  </si>
  <si>
    <t>Tỉnh lộ 46, Hàm Ninh, Phú Quốc, Kiên Giang Province, 92509, Vietnam</t>
  </si>
  <si>
    <t>001J3000002HLifIAG</t>
  </si>
  <si>
    <t>DTM-04088</t>
  </si>
  <si>
    <t>Kim Phượng</t>
  </si>
  <si>
    <t>0948275542</t>
  </si>
  <si>
    <t>Hàm Ninh, Phú Quốc, Kiên Giang Province, Vietnam</t>
  </si>
  <si>
    <t>DTM-04085</t>
  </si>
  <si>
    <t>0981333351</t>
  </si>
  <si>
    <t>001J3000002HLihIAG</t>
  </si>
  <si>
    <t>DTM-04090</t>
  </si>
  <si>
    <t>Út Sang</t>
  </si>
  <si>
    <t>0961070210</t>
  </si>
  <si>
    <t>Dì út sang</t>
  </si>
  <si>
    <t>001J3000002HLiiIAG</t>
  </si>
  <si>
    <t>DTM-04091</t>
  </si>
  <si>
    <t>Hiền Phượng</t>
  </si>
  <si>
    <t>0949981633</t>
  </si>
  <si>
    <t>Phượng</t>
  </si>
  <si>
    <t>001J3000002HLikIAG</t>
  </si>
  <si>
    <t>DTM-04093</t>
  </si>
  <si>
    <t>Linh Kiên Giang</t>
  </si>
  <si>
    <t>0907979240</t>
  </si>
  <si>
    <t>001J3000002HLilIAG</t>
  </si>
  <si>
    <t>DTM-04094</t>
  </si>
  <si>
    <t>Đức Minh</t>
  </si>
  <si>
    <t>0971962049</t>
  </si>
  <si>
    <t>001J3000002HLidIAG</t>
  </si>
  <si>
    <t>DTM-04086</t>
  </si>
  <si>
    <t>Diệp Thảo</t>
  </si>
  <si>
    <t>0399797115</t>
  </si>
  <si>
    <t>Đường tỉnh 973, Xã Dương Tơ, Phú Quốc, Kiên Giang Province, Vietnam</t>
  </si>
  <si>
    <t>001J3000002HLigIAG</t>
  </si>
  <si>
    <t>DTM-04089</t>
  </si>
  <si>
    <t>Anh Tiền Phú Quốc</t>
  </si>
  <si>
    <t>0943636331</t>
  </si>
  <si>
    <t>001J3000002HLijIAG</t>
  </si>
  <si>
    <t>DTM-04092</t>
  </si>
  <si>
    <t>Gia Bảo</t>
  </si>
  <si>
    <t>0913708071</t>
  </si>
  <si>
    <t>001J3000002HLmfIAG</t>
  </si>
  <si>
    <t>DTM-04336</t>
  </si>
  <si>
    <t>0363744344</t>
  </si>
  <si>
    <t>,ĐT913,Xã  Dân Thành,Huyện Duyên Hải,Trà Vinh</t>
  </si>
  <si>
    <t>001J3000002HLsxIAG</t>
  </si>
  <si>
    <t>DTM-04730</t>
  </si>
  <si>
    <t>Chị Ngân - Kênh Trung Ương</t>
  </si>
  <si>
    <t>0399355539</t>
  </si>
  <si>
    <t>Kinh Trung ương, Xã Vĩnh Lộc B, Bình Chánh District, Ho Chi Minh City, 71821, Vietnam</t>
  </si>
  <si>
    <t>001J3000002HLsyIAG</t>
  </si>
  <si>
    <t>DTM-04731</t>
  </si>
  <si>
    <t>Chú 5 Triều - Ktu</t>
  </si>
  <si>
    <t>0907812819</t>
  </si>
  <si>
    <t>Chú 5 Triều</t>
  </si>
  <si>
    <t>001J3000002HLszIAG</t>
  </si>
  <si>
    <t>DTM-04732</t>
  </si>
  <si>
    <t>Anh Việt - Vvv</t>
  </si>
  <si>
    <t>0939991913</t>
  </si>
  <si>
    <t>,Đường 1B,Vĩnh Lộc B,Huyện Bình Chánh,HCM</t>
  </si>
  <si>
    <t>001J3000002HLdyIAG</t>
  </si>
  <si>
    <t>DTM-03797</t>
  </si>
  <si>
    <t>Chị Lan (Anh Vinh) - Tân An</t>
  </si>
  <si>
    <t>0984868244</t>
  </si>
  <si>
    <t>Xã Nhơn Thạnh Trung</t>
  </si>
  <si>
    <t>238,ĐT833,Nhơn Trạch Trung,TP Tân An,Long An</t>
  </si>
  <si>
    <t>001J3000002HLpCIAW</t>
  </si>
  <si>
    <t>DTM-04493</t>
  </si>
  <si>
    <t>Chị Bưởi</t>
  </si>
  <si>
    <t>0976843845</t>
  </si>
  <si>
    <t>,ĐT827,Tầm Vu,Huyện Châu Thành,Long An</t>
  </si>
  <si>
    <t>001J3000002HLpDIAW</t>
  </si>
  <si>
    <t>DTM-04494</t>
  </si>
  <si>
    <t>Chú Mười Hai</t>
  </si>
  <si>
    <t>0907939656</t>
  </si>
  <si>
    <t>,Dương Thị Hoa,Tầm Vu,Huyện Châu Thành,Long An</t>
  </si>
  <si>
    <t>DTM-04495</t>
  </si>
  <si>
    <t>0944333037</t>
  </si>
  <si>
    <t>,Cầu Phú Lộc,Thanh Phú Long,Huyện Châu Thành,Long An</t>
  </si>
  <si>
    <t>001J3000002HLjVIAW</t>
  </si>
  <si>
    <t>DTM-04140</t>
  </si>
  <si>
    <t>Vựa Anh Khôi - Nhơn Trạch</t>
  </si>
  <si>
    <t>0378041571</t>
  </si>
  <si>
    <t>Đại Phước, H. Nhơn Trạch, T. Đồng Nai</t>
  </si>
  <si>
    <t>001J3000002HLoxIAG</t>
  </si>
  <si>
    <t>DTM-04478</t>
  </si>
  <si>
    <t>Anh  Điền</t>
  </si>
  <si>
    <t>0986186971</t>
  </si>
  <si>
    <t>001J3000002HLjUIAW</t>
  </si>
  <si>
    <t>DTM-04139</t>
  </si>
  <si>
    <t>Vựa Anh Thắng - Nhơn Trạch</t>
  </si>
  <si>
    <t>0973888726</t>
  </si>
  <si>
    <t>2054,Hùng Vương,Vĩnh Thạnh,Huyện Nhơn Trạch,Đồng Nai</t>
  </si>
  <si>
    <t>001J3000002HLl8IAG</t>
  </si>
  <si>
    <t>DTM-04241</t>
  </si>
  <si>
    <t>Tiến Kiên Lương</t>
  </si>
  <si>
    <t>0986467368</t>
  </si>
  <si>
    <t>Tiến</t>
  </si>
  <si>
    <t>Xã Dương Hòa, Kien Luong District, Kiên Giang Province, Vietnam</t>
  </si>
  <si>
    <t>001J3000002HLjTIAW</t>
  </si>
  <si>
    <t>DTM-04138</t>
  </si>
  <si>
    <t>Vựa Anh Hợp - Nhơn Trạch</t>
  </si>
  <si>
    <t>0344886079</t>
  </si>
  <si>
    <t>,,Phước An,Huyện Nhơn Trạch,Đồng Nai</t>
  </si>
  <si>
    <t>001J3000002HLlAIAW</t>
  </si>
  <si>
    <t>DTM-04243</t>
  </si>
  <si>
    <t>Chú Tám Hòn Đất</t>
  </si>
  <si>
    <t>0909325458</t>
  </si>
  <si>
    <t>Đường tỉnh 971, Ba Hòn, Kiên Luong, Kien Luong District, Kiên Giang Province, Vietnam</t>
  </si>
  <si>
    <t>001J3000002HLl9IAG</t>
  </si>
  <si>
    <t>DTM-04242</t>
  </si>
  <si>
    <t>Trình Hòn Đất</t>
  </si>
  <si>
    <t>0966693877</t>
  </si>
  <si>
    <t>Trình</t>
  </si>
  <si>
    <t>Quốc lộ 80, Lung Lớn, Xã Kiên Bình, Kien Luong District, Kiên Giang Province, Vietnam</t>
  </si>
  <si>
    <t>001J3000002HLl7IAG</t>
  </si>
  <si>
    <t>DTM-04240</t>
  </si>
  <si>
    <t>Thi Kiên Lương</t>
  </si>
  <si>
    <t>0828541885</t>
  </si>
  <si>
    <t>Hoà Lập, Kiên Luong, Kien Luong District, Kiên Giang Province, Vietnam</t>
  </si>
  <si>
    <t>001J3000002HLsuIAG</t>
  </si>
  <si>
    <t>DTM-04727</t>
  </si>
  <si>
    <t>Cty Hiệp Phát - Vl</t>
  </si>
  <si>
    <t>0399911127</t>
  </si>
  <si>
    <t>A1 12,Đường Vĩnh Lộc,Vĩnh Lộc B,Huyện Bình Chánh,HCM</t>
  </si>
  <si>
    <t>001J3000002HLsvIAG</t>
  </si>
  <si>
    <t>DTM-04728</t>
  </si>
  <si>
    <t>Cty Thu Vân - Vvv</t>
  </si>
  <si>
    <t>0903338237</t>
  </si>
  <si>
    <t>001J3000002HLstIAG</t>
  </si>
  <si>
    <t>DTM-04726</t>
  </si>
  <si>
    <t>Chị Thúy - Lhc</t>
  </si>
  <si>
    <t>0934858249</t>
  </si>
  <si>
    <t>,Rạch Cầu Suối,Vĩnh Lộc B,Huyện Bình Chánh,HCM</t>
  </si>
  <si>
    <t>001J3000002HLsHIAW</t>
  </si>
  <si>
    <t>DTM-04688</t>
  </si>
  <si>
    <t>Anh Thiết - Hl80 - Bt Bhh.B</t>
  </si>
  <si>
    <t>0988982520</t>
  </si>
  <si>
    <t>F9/18M,Hương Lộ 80,Bình Hưng Hòa B,Q. Bình Tân,HCM</t>
  </si>
  <si>
    <t>001J3000002HLsIIAW</t>
  </si>
  <si>
    <t>DTM-04689</t>
  </si>
  <si>
    <t>Chị Gái - Đ48 - Bt Ttạo</t>
  </si>
  <si>
    <t>0784310230</t>
  </si>
  <si>
    <t>10,Đường 48,Phường Tân Tạo,Q. Bình Tân,HCM</t>
  </si>
  <si>
    <t>001J3000002HLsqIAG</t>
  </si>
  <si>
    <t>DTM-04723</t>
  </si>
  <si>
    <t>Chị Phượng - Vl</t>
  </si>
  <si>
    <t>0989112652</t>
  </si>
  <si>
    <t>Kinh Trung Ương, Vinh Loc Road, Xã Vĩnh Lộc B, Bình Chánh District, Ho Chi Minh City, 71821, Vietnam</t>
  </si>
  <si>
    <t>001J3000002HLsrIAG</t>
  </si>
  <si>
    <t>DTM-04724</t>
  </si>
  <si>
    <t>Anh Bảo - Vl - Vl.B</t>
  </si>
  <si>
    <t>0374260710</t>
  </si>
  <si>
    <t>1252,Đường Vĩnh Lộc,Vĩnh Lộc B,Huyện Bình Chánh,HCM</t>
  </si>
  <si>
    <t>001J3000002HLhzIAG</t>
  </si>
  <si>
    <t>DTM-04046</t>
  </si>
  <si>
    <t>Chị Thu - Pvh</t>
  </si>
  <si>
    <t>0378977317</t>
  </si>
  <si>
    <t>Phường Tân Thới Nhất, District 12, Ho Chi Minh City, 71914, Vietnam</t>
  </si>
  <si>
    <t>001J3000002HLi4IAG</t>
  </si>
  <si>
    <t>DTM-04051</t>
  </si>
  <si>
    <t>Cô Hường - Pvh</t>
  </si>
  <si>
    <t>0812972339</t>
  </si>
  <si>
    <t>Cô Hường</t>
  </si>
  <si>
    <t>Phan Văn Hớn, Phường Tân Thới Nhất, District 12, Ho Chi Minh City, 71509, Vietnam</t>
  </si>
  <si>
    <t>001J3000002HLhxIAG</t>
  </si>
  <si>
    <t>DTM-04044</t>
  </si>
  <si>
    <t>Anh Thắng - Sh</t>
  </si>
  <si>
    <t>0938159767</t>
  </si>
  <si>
    <t>Song Hành Quốc Lộ 22, Phường Tân Hưng Thuận, District 12, Ho Chi Minh City, 71509, Vietnam</t>
  </si>
  <si>
    <t>DTM-03567</t>
  </si>
  <si>
    <t>0766772099</t>
  </si>
  <si>
    <t>Chú 3 Rô</t>
  </si>
  <si>
    <t>Quốc lộ 1, Ninh Hiệp, Ninh Hòa, Xã Bắc Ninh Hòa, Tỉnh Khánh Hòa, Việt Nam</t>
  </si>
  <si>
    <t>001J3000002HLaKIAW</t>
  </si>
  <si>
    <t>DTM-03571</t>
  </si>
  <si>
    <t>Anh Phước Ninh Hòa</t>
  </si>
  <si>
    <t>0772784978</t>
  </si>
  <si>
    <t>,ĐT1A,Ninh Thọ,TX Ninh Hòa,Khánh Hòa</t>
  </si>
  <si>
    <t>001J3000002HLeWIAW</t>
  </si>
  <si>
    <t>DTM-03831</t>
  </si>
  <si>
    <t>0772521948</t>
  </si>
  <si>
    <t>Phường Cam Linh</t>
  </si>
  <si>
    <t>Phường Cam Linh, Cam Ranh, Khánh Hòa Province, Vietnam</t>
  </si>
  <si>
    <t>001J3000002HLeAIAW</t>
  </si>
  <si>
    <t>DTM-03809</t>
  </si>
  <si>
    <t>Hương</t>
  </si>
  <si>
    <t>0367450906</t>
  </si>
  <si>
    <t>,Nguyễn Tất Thành,Phước Đồng,TP Nha Trang,Khánh Hòa</t>
  </si>
  <si>
    <t>001J3000002HLeBIAW</t>
  </si>
  <si>
    <t>DTM-03810</t>
  </si>
  <si>
    <t>0337875017</t>
  </si>
  <si>
    <t>120,QL1A,Như Xuân,TP Nha Trang,Khánh Hòa</t>
  </si>
  <si>
    <t>001J3000002HLeTIAW</t>
  </si>
  <si>
    <t>DTM-03828</t>
  </si>
  <si>
    <t>0965927064</t>
  </si>
  <si>
    <t>,Lê Duẫn,Cam Phú,TP Cam Ranh,Khánh Hòa</t>
  </si>
  <si>
    <t>001J3000002HLeUIAW</t>
  </si>
  <si>
    <t>DTM-03829</t>
  </si>
  <si>
    <t>Hải</t>
  </si>
  <si>
    <t>0914151959</t>
  </si>
  <si>
    <t>69,Nguyễn Thị Minh Khai,Cam Lộc,TP Cam Ranh,Khánh Hòa</t>
  </si>
  <si>
    <t>001J3000002HLeXIAW</t>
  </si>
  <si>
    <t>DTM-03832</t>
  </si>
  <si>
    <t>0979449302</t>
  </si>
  <si>
    <t>1815,Hùng Vương,Cam Phú,TP Cam Ranh,Khánh Hòa</t>
  </si>
  <si>
    <t>001J3000002HLcNIAW</t>
  </si>
  <si>
    <t>DTM-03698</t>
  </si>
  <si>
    <t>0365344705</t>
  </si>
  <si>
    <t>,QL 1A,Cam Phú Nam,TP Cam Ranh,Khánh Hòa</t>
  </si>
  <si>
    <t>001J3000002HLaFIAW</t>
  </si>
  <si>
    <t>DTM-03566</t>
  </si>
  <si>
    <t>0978863456</t>
  </si>
  <si>
    <t>,AH1,Ninh Thọ,TX Ninh Hòa,Khánh Hòa</t>
  </si>
  <si>
    <t>001J3000002HLaHIAW</t>
  </si>
  <si>
    <t>DTM-03568</t>
  </si>
  <si>
    <t>0384232471</t>
  </si>
  <si>
    <t>,QL 1A,TT Ninh Hòa,TX Ninh Hòa,Khánh Hòa</t>
  </si>
  <si>
    <t>001J3000002HLaIIAW</t>
  </si>
  <si>
    <t>DTM-03569</t>
  </si>
  <si>
    <t>0702331839</t>
  </si>
  <si>
    <t>,1A QL1A,Ninh Quang,TX Ninh Hòa,Khánh Hòa</t>
  </si>
  <si>
    <t>001J3000002HLaJIAW</t>
  </si>
  <si>
    <t>DTM-03570</t>
  </si>
  <si>
    <t>0975646144</t>
  </si>
  <si>
    <t>,,Ninh An,TX Ninh Hòa,Khánh Hòa</t>
  </si>
  <si>
    <t>001J3000002HLnaIAG</t>
  </si>
  <si>
    <t>DTM-04393</t>
  </si>
  <si>
    <t>0986303623</t>
  </si>
  <si>
    <t>25,QL 1A,Suối Hiệp,Huyện Diên Khánh,Khánh Hòa</t>
  </si>
  <si>
    <t>001J3000002HLlBIAW</t>
  </si>
  <si>
    <t>DTM-04244</t>
  </si>
  <si>
    <t>Anh Phước Khánh Vĩnh</t>
  </si>
  <si>
    <t>0387609886</t>
  </si>
  <si>
    <t>,ĐT8,Xã Càng Long,Huyện Khánh Vĩnh,Khánh Hòa</t>
  </si>
  <si>
    <t>001J3000002HLjDIAW</t>
  </si>
  <si>
    <t>DTM-04122</t>
  </si>
  <si>
    <t>0372305515</t>
  </si>
  <si>
    <t>001J3000002HLjEIAW</t>
  </si>
  <si>
    <t>DTM-04123</t>
  </si>
  <si>
    <t>0938771752</t>
  </si>
  <si>
    <t>Quốc lộ 27, Triệu Phong, Xã Quảng Sơn, Ninh Sơn District, Ninh Thuận Province, Vietnam</t>
  </si>
  <si>
    <t>001J3000002HLeVIAW</t>
  </si>
  <si>
    <t>DTM-03830</t>
  </si>
  <si>
    <t>0915822910</t>
  </si>
  <si>
    <t>296,Nguyễn Trọng Kỳ,Cam Lợi,TP Cam Ranh,Khánh Hòa</t>
  </si>
  <si>
    <t>06/04/2026</t>
  </si>
  <si>
    <t>001J3000002HLe3IAG</t>
  </si>
  <si>
    <t>DTM-03802</t>
  </si>
  <si>
    <t>Loan Hiển</t>
  </si>
  <si>
    <t>0973306641</t>
  </si>
  <si>
    <t>,,Mỹ Bình ,TP Phan Rang Tháp Chàm,Ninh Thuận</t>
  </si>
  <si>
    <t>001J3000002HLe8IAG</t>
  </si>
  <si>
    <t>DTM-03807</t>
  </si>
  <si>
    <t>0916367405</t>
  </si>
  <si>
    <t>66,Nguyễn Văn Cừ,Đài Sơn,TP Phan Rang Tháp Chàm,Ninh Thuận</t>
  </si>
  <si>
    <t>001J3000002HLjOIAW</t>
  </si>
  <si>
    <t>DTM-04133</t>
  </si>
  <si>
    <t>0989093124</t>
  </si>
  <si>
    <t>,,Tri Hải,Huyện Ninh Hải,Ninh Thuận</t>
  </si>
  <si>
    <t>001J3000002HLjPIAW</t>
  </si>
  <si>
    <t>DTM-04134</t>
  </si>
  <si>
    <t>Lĩnh Thảo</t>
  </si>
  <si>
    <t>0364029293</t>
  </si>
  <si>
    <t>,,Yên Ninh,Huyện Ninh Hải,Ninh Thuận</t>
  </si>
  <si>
    <t>001J3000002HLwhIAG</t>
  </si>
  <si>
    <t>DTM-04958</t>
  </si>
  <si>
    <t>0828940492</t>
  </si>
  <si>
    <t>,,Phước Đại,Huyện Bác Ái,Ninh Thuận</t>
  </si>
  <si>
    <t>DTM-04124</t>
  </si>
  <si>
    <t>0846777222</t>
  </si>
  <si>
    <t>001J3000002HLjGIAW</t>
  </si>
  <si>
    <t>DTM-04125</t>
  </si>
  <si>
    <t>Hùng Phát</t>
  </si>
  <si>
    <t>0835999222</t>
  </si>
  <si>
    <t>,,An Hải,Huyện Ninh Phước,Ninh Thuận</t>
  </si>
  <si>
    <t>001J3000002HLjHIAW</t>
  </si>
  <si>
    <t>DTM-04126</t>
  </si>
  <si>
    <t>0914756128</t>
  </si>
  <si>
    <t>,QL1A,TT Phước Dân,Huyện Ninh Phước,Ninh Thuận</t>
  </si>
  <si>
    <t>001J3000002HLjIIAW</t>
  </si>
  <si>
    <t>DTM-04127</t>
  </si>
  <si>
    <t>Anh Nhãn</t>
  </si>
  <si>
    <t>0907720309</t>
  </si>
  <si>
    <t>001J3000002HLjJIAW</t>
  </si>
  <si>
    <t>DTM-04128</t>
  </si>
  <si>
    <t>0768773456</t>
  </si>
  <si>
    <t>001J3000002HLoJIAW</t>
  </si>
  <si>
    <t>DTM-04438</t>
  </si>
  <si>
    <t>Chú Thuận - Sl</t>
  </si>
  <si>
    <t>45,Đường 463,Trung An ,Huyện Củ Chi,TP HCM</t>
  </si>
  <si>
    <t>001J3000002HLoNIAW</t>
  </si>
  <si>
    <t>DTM-04442</t>
  </si>
  <si>
    <t>Anh Mạnh - Tl15</t>
  </si>
  <si>
    <t>0384585425</t>
  </si>
  <si>
    <t>96B,Bầu Trâm,Trung An,Huyện Củ Chi,HCM</t>
  </si>
  <si>
    <t>001J3000002HLoIIAW</t>
  </si>
  <si>
    <t>DTM-04437</t>
  </si>
  <si>
    <t>Chị Năm - Hl2 - Cc</t>
  </si>
  <si>
    <t>0364357409</t>
  </si>
  <si>
    <t>317A,HL2,Tân An Hội,Huyện Củ Chi,HCM</t>
  </si>
  <si>
    <t>001J3000002HLoLIAW</t>
  </si>
  <si>
    <t>DTM-04440</t>
  </si>
  <si>
    <t>Anh Quảng - Hl2 - Cc</t>
  </si>
  <si>
    <t>0389175854</t>
  </si>
  <si>
    <t>Anh Quảng</t>
  </si>
  <si>
    <t>314,HL2,Tân An Hội,Huyện Củ Chi,HCM</t>
  </si>
  <si>
    <t>001J3000002HLe4IAG</t>
  </si>
  <si>
    <t>DTM-03803</t>
  </si>
  <si>
    <t>Hoàn Thọ</t>
  </si>
  <si>
    <t>0917889840</t>
  </si>
  <si>
    <t>831,Đường 21/8,Đô Vinh,TP Phan Rang Tháp Chàm,Ninh Thuận</t>
  </si>
  <si>
    <t>001J3000002HLe5IAG</t>
  </si>
  <si>
    <t>DTM-03804</t>
  </si>
  <si>
    <t>Đặng Cu</t>
  </si>
  <si>
    <t>0347502902</t>
  </si>
  <si>
    <t>Anh Cu</t>
  </si>
  <si>
    <t>,Nguyễn Công Trứ,Mỹ Hải,TP Phan Rang Tháp Chàm,Ninh Thuận</t>
  </si>
  <si>
    <t>001J3000002HLe6IAG</t>
  </si>
  <si>
    <t>DTM-03805</t>
  </si>
  <si>
    <t>Cẩn Tý</t>
  </si>
  <si>
    <t>0909262784</t>
  </si>
  <si>
    <t>Tư</t>
  </si>
  <si>
    <t>,Trần Phú,Phú Hà,TP Phan Rang Tháp Chàm,Ninh Thuận</t>
  </si>
  <si>
    <t>001J3000002HLe9IAG</t>
  </si>
  <si>
    <t>DTM-03808</t>
  </si>
  <si>
    <t>0913183825</t>
  </si>
  <si>
    <t>11,Bắc Ái,Đô Vinh,TP Phan Rang Tháp Chàm,Ninh Thuận</t>
  </si>
  <si>
    <t>001J3000002HLetIAG</t>
  </si>
  <si>
    <t>DTM-03854</t>
  </si>
  <si>
    <t>Tèo Mai</t>
  </si>
  <si>
    <t>0369155601</t>
  </si>
  <si>
    <t>Chị Mai (Anh Hùng)</t>
  </si>
  <si>
    <t>Quốc lộ 1, Xã Phước Minh, Thuận Nam District, Ninh Thuận Province, Vietnam</t>
  </si>
  <si>
    <t>001J3000002HLeuIAG</t>
  </si>
  <si>
    <t>DTM-03855</t>
  </si>
  <si>
    <t>0387717212</t>
  </si>
  <si>
    <t>,,Thôn Vụ Bồn, Phước Minh,Huyện Thuận Nam,Ninh Thuận</t>
  </si>
  <si>
    <t>001J3000002HLevIAG</t>
  </si>
  <si>
    <t>DTM-03856</t>
  </si>
  <si>
    <t>Anh Lèo</t>
  </si>
  <si>
    <t>0965548499</t>
  </si>
  <si>
    <t>001J3000002HLewIAG</t>
  </si>
  <si>
    <t>DTM-03857</t>
  </si>
  <si>
    <t>0792339312</t>
  </si>
  <si>
    <t>,QL1A,Phước Minh,Huyện Thuận Nam,Ninh Thuận</t>
  </si>
  <si>
    <t>001J3000002HLs3IAG</t>
  </si>
  <si>
    <t>DTM-04674</t>
  </si>
  <si>
    <t>Chị Ngọc Bình Tân</t>
  </si>
  <si>
    <t>0908083364</t>
  </si>
  <si>
    <t>24,Trương phước Phan,Bình Trị Đông,Q. Bình Tân,HCM</t>
  </si>
  <si>
    <t>001J3000002HLsDIAW</t>
  </si>
  <si>
    <t>DTM-04684</t>
  </si>
  <si>
    <t>Anh Khang - Ml - Bt</t>
  </si>
  <si>
    <t>0868449982</t>
  </si>
  <si>
    <t>Bệnh viện Bình Tân, Mã Lò, Binh Tri Dong A Ward, Binh Tan District, Ho Chi Minh City, 30000, Vietnam</t>
  </si>
  <si>
    <t>001J3000002HLfiIAG</t>
  </si>
  <si>
    <t>DTM-03905</t>
  </si>
  <si>
    <t>Chị Thúy (Tánh Linh)</t>
  </si>
  <si>
    <t>0942580577</t>
  </si>
  <si>
    <t>80,QL 55,Phú Thuận, Đức Thuận,Huyện Tánh Linh,Bình Thuận</t>
  </si>
  <si>
    <t>001J3000002HLfjIAG</t>
  </si>
  <si>
    <t>DTM-03906</t>
  </si>
  <si>
    <t>Chị Nghê (Tánh Linh)</t>
  </si>
  <si>
    <t>0382801977</t>
  </si>
  <si>
    <t>Chị Nghê</t>
  </si>
  <si>
    <t>169,Đường 25112,Phú Thuận, Đức Thuận,Huyện Tánh Linh,Bình Thuận</t>
  </si>
  <si>
    <t>001J3000002HLfkIAG</t>
  </si>
  <si>
    <t>DTM-03907</t>
  </si>
  <si>
    <t>Chị Loan (Tánh Linh)</t>
  </si>
  <si>
    <t>0383564418</t>
  </si>
  <si>
    <t>,QL 55,Lạc Tánh,Huyện Tánh Linh,Bình Thuận</t>
  </si>
  <si>
    <t>001J3000002HLfdIAG</t>
  </si>
  <si>
    <t>DTM-03900</t>
  </si>
  <si>
    <t>Phi Hường</t>
  </si>
  <si>
    <t>0975208647</t>
  </si>
  <si>
    <t>,QL 55,Phú Thuận, Đức Thuận,Huyện Tánh Linh,Bình Thuận</t>
  </si>
  <si>
    <t>DTM-03901</t>
  </si>
  <si>
    <t>0386431376</t>
  </si>
  <si>
    <t>463,QL 55,Đức Bình,Huyện Tánh Linh,Bình Thuận</t>
  </si>
  <si>
    <t>001J3000002HLffIAG</t>
  </si>
  <si>
    <t>DTM-03902</t>
  </si>
  <si>
    <t>Hiệu</t>
  </si>
  <si>
    <t>0982954653</t>
  </si>
  <si>
    <t>,,Đức Thuận ,Huyện Tánh Linh,Bình Thuận</t>
  </si>
  <si>
    <t>001J3000002HLfgIAG</t>
  </si>
  <si>
    <t>DTM-03903</t>
  </si>
  <si>
    <t>0363800150</t>
  </si>
  <si>
    <t>,QL 55,Đức Bình,Huyện Tánh Linh,Bình Thuận</t>
  </si>
  <si>
    <t>DTM-03904</t>
  </si>
  <si>
    <t>0784716413</t>
  </si>
  <si>
    <t>001J3000002HLm6IAG</t>
  </si>
  <si>
    <t>DTM-04301</t>
  </si>
  <si>
    <t>Trang</t>
  </si>
  <si>
    <t>0396792744</t>
  </si>
  <si>
    <t>670,QL55,Tân Xuân,Huyện Hàm Tân,Bình Thuận</t>
  </si>
  <si>
    <t>001J3000002HLm7IAG</t>
  </si>
  <si>
    <t>DTM-04302</t>
  </si>
  <si>
    <t>Thư (Bình Thuận)</t>
  </si>
  <si>
    <t>0986870742</t>
  </si>
  <si>
    <t>,QL55,Tân Xuân,Huyện Hàm Tân,Bình Thuận</t>
  </si>
  <si>
    <t>001J3000002HLm8IAG</t>
  </si>
  <si>
    <t>DTM-04303</t>
  </si>
  <si>
    <t>Thắm (Bình Thuận)</t>
  </si>
  <si>
    <t>0383351470</t>
  </si>
  <si>
    <t>Thắm</t>
  </si>
  <si>
    <t>DTM-04294</t>
  </si>
  <si>
    <t>0387364866</t>
  </si>
  <si>
    <t>Chiị Ca</t>
  </si>
  <si>
    <t>,,Hàm Thắng,Huyện Hàm Thuận Bắc,Bình Thuận</t>
  </si>
  <si>
    <t>001J3000002HLltIAG</t>
  </si>
  <si>
    <t>DTM-04288</t>
  </si>
  <si>
    <t>Huyền Hàm Thuận Nam</t>
  </si>
  <si>
    <t>0396017819</t>
  </si>
  <si>
    <t>Huyền</t>
  </si>
  <si>
    <t>,,KH10, Hàm Kiệm,Huyện Hàm Thuận Nam,Bình Thuận</t>
  </si>
  <si>
    <t>001J3000002HLluIAG</t>
  </si>
  <si>
    <t>DTM-04289</t>
  </si>
  <si>
    <t>Diệu  Anh (Bình Thuận)</t>
  </si>
  <si>
    <t>0373310248</t>
  </si>
  <si>
    <t>Diệu  Anh</t>
  </si>
  <si>
    <t>,QL1A,Hàm Minh,Huyện Hàm Thuận Nam,Bình Thuận</t>
  </si>
  <si>
    <t>001J3000002HLlvIAG</t>
  </si>
  <si>
    <t>DTM-04290</t>
  </si>
  <si>
    <t>Chị Liên (Bình Thuận)</t>
  </si>
  <si>
    <t>0366540816</t>
  </si>
  <si>
    <t>,QL1A,KH 12, Hàm Kiệm,Huyện Hàm Thuận Nam,Bình Thuận</t>
  </si>
  <si>
    <t>001J3000002HLlwIAG</t>
  </si>
  <si>
    <t>DTM-04291</t>
  </si>
  <si>
    <t>Chị Liên Kh09 (Bình Thuận)</t>
  </si>
  <si>
    <t>0978027312</t>
  </si>
  <si>
    <t>,,KH09, Hàm Kiệm,Huyện Hàm Thuận Nam,Bình Thuận</t>
  </si>
  <si>
    <t>DTM-04315</t>
  </si>
  <si>
    <t>0909090200</t>
  </si>
  <si>
    <t>Xã Hiệp Thạnh, Go Dau District, Tây Ninh Province, Vietnam</t>
  </si>
  <si>
    <t>001J3000002HLthIAG</t>
  </si>
  <si>
    <t>DTM-04776</t>
  </si>
  <si>
    <t>Cô Trọng</t>
  </si>
  <si>
    <t>0913107504</t>
  </si>
  <si>
    <t>,,Ngã Tắc,Huyện Bến Cầu,Tây Ninh</t>
  </si>
  <si>
    <t>001J3000002HLtiIAG</t>
  </si>
  <si>
    <t>DTM-04777</t>
  </si>
  <si>
    <t>Chú Tư Của</t>
  </si>
  <si>
    <t>0854848772</t>
  </si>
  <si>
    <t>,ĐT786,Long Thuận,Huyện Bến Cầu,Tây Ninh</t>
  </si>
  <si>
    <t>001J3000002HLtjIAG</t>
  </si>
  <si>
    <t>DTM-04778</t>
  </si>
  <si>
    <t>0342669530</t>
  </si>
  <si>
    <t>940,ĐT786,Long Thuận,Huyện Bến Cầu,Tây Ninh</t>
  </si>
  <si>
    <t>001J3000002HLamIAG</t>
  </si>
  <si>
    <t>DTM-03599</t>
  </si>
  <si>
    <t>0964421827</t>
  </si>
  <si>
    <t>,QL22,Suối Sâu,Huyện Trảng Bàng,Tây Ninh</t>
  </si>
  <si>
    <t>001J3000002HLanIAG</t>
  </si>
  <si>
    <t>DTM-03600</t>
  </si>
  <si>
    <t>Anh Minh Trảng Bàng</t>
  </si>
  <si>
    <t>0908534750</t>
  </si>
  <si>
    <t>8,QL22,Gia Lộc,Huyện Trảng Bàng,Tây Ninh</t>
  </si>
  <si>
    <t>001J3000002HLaoIAG</t>
  </si>
  <si>
    <t>DTM-03601</t>
  </si>
  <si>
    <t>Anh Hùng Trảng Bàng</t>
  </si>
  <si>
    <t>0975462728</t>
  </si>
  <si>
    <t>,Lộc Trác,,Huyện Trảng Bàng,Tây Ninh</t>
  </si>
  <si>
    <t>001J3000002HLoHIAW</t>
  </si>
  <si>
    <t>DTM-04436</t>
  </si>
  <si>
    <t>Chị Nhiên - Tl7 - Cc</t>
  </si>
  <si>
    <t>0366875138</t>
  </si>
  <si>
    <t>Phuoc Thanh Commune, Củ Chi District, Ho Chi Minh City, Vietnam</t>
  </si>
  <si>
    <t>DTM-04313</t>
  </si>
  <si>
    <t>0974466225</t>
  </si>
  <si>
    <t>Quốc lộ 22B, Xã Thạnh Đức, Tỉnh Tây Ninh, Việt Nam</t>
  </si>
  <si>
    <t>001J3000002HLmHIAW</t>
  </si>
  <si>
    <t>DTM-04312</t>
  </si>
  <si>
    <t>0908199947</t>
  </si>
  <si>
    <t>235,QL22B,,Huyện Gò Dầu,Tây Ninh</t>
  </si>
  <si>
    <t>001J3000002HLmJIAW</t>
  </si>
  <si>
    <t>DTM-04314</t>
  </si>
  <si>
    <t>Anh Minh Gò Dầu</t>
  </si>
  <si>
    <t>0397240811</t>
  </si>
  <si>
    <t>,QL22B,Hiệp Thành,Huyện Gò Dầu,Tây Ninh</t>
  </si>
  <si>
    <t>001J3000002HLmLIAW</t>
  </si>
  <si>
    <t>DTM-04316</t>
  </si>
  <si>
    <t>Anh Hùng Gò Dầu</t>
  </si>
  <si>
    <t>0329920691</t>
  </si>
  <si>
    <t>287,Hùng Vương,Thanh Phước,Huyện Gò Dầu,Tây Ninh</t>
  </si>
  <si>
    <t>001J3000002HLmNIAW</t>
  </si>
  <si>
    <t>DTM-04318</t>
  </si>
  <si>
    <t>0984802990</t>
  </si>
  <si>
    <t>001J3000002HLmOIAW</t>
  </si>
  <si>
    <t>DTM-04319</t>
  </si>
  <si>
    <t>Anh Cơ</t>
  </si>
  <si>
    <t>0962577517</t>
  </si>
  <si>
    <t>,,Bến Đình,Huyện Gò Dầu,Tây Ninh</t>
  </si>
  <si>
    <t>001J3000002HLgYIAW</t>
  </si>
  <si>
    <t>DTM-03957</t>
  </si>
  <si>
    <t>0976952607</t>
  </si>
  <si>
    <t>,QL22B,Thạnh Nam,Huyện Tân Biên,Tây Ninh</t>
  </si>
  <si>
    <t>001J3000002HLgaIAG</t>
  </si>
  <si>
    <t>DTM-03959</t>
  </si>
  <si>
    <t>0985004527</t>
  </si>
  <si>
    <t>,,Thanh Xuân,Huyện Tân Biên,Tây Ninh</t>
  </si>
  <si>
    <t>001J3000002HLgbIAG</t>
  </si>
  <si>
    <t>DTM-03960</t>
  </si>
  <si>
    <t>Anh Bút</t>
  </si>
  <si>
    <t>0978018352</t>
  </si>
  <si>
    <t>,QL22B,Tân Phong,Huyện Tân Biên,Tây Ninh</t>
  </si>
  <si>
    <t>001J3000002HLaXIAW</t>
  </si>
  <si>
    <t>DTM-03584</t>
  </si>
  <si>
    <t>Hưng Thịnh</t>
  </si>
  <si>
    <t>0869845026</t>
  </si>
  <si>
    <t>Bo</t>
  </si>
  <si>
    <t>,Võ Thị Sáu,TT Liên Hương,Huyện Tuy Phong,Bình Thuận</t>
  </si>
  <si>
    <t>Xã Vĩnh Hảo</t>
  </si>
  <si>
    <t>001J3000002HLwfIAG</t>
  </si>
  <si>
    <t>DTM-04956</t>
  </si>
  <si>
    <t>Cường (Bình Thuận)</t>
  </si>
  <si>
    <t>0792030181</t>
  </si>
  <si>
    <t>,QL 1A,Sông Lũy,Huyện Bắc Bình,Bình Thuận</t>
  </si>
  <si>
    <t>001J3000002HLmkIAG</t>
  </si>
  <si>
    <t>DTM-04341</t>
  </si>
  <si>
    <t>Chú 2</t>
  </si>
  <si>
    <t>0918383244</t>
  </si>
  <si>
    <t>68,Nguyễn Chí Thanh,,Huyện Dương Minh Châu,Tây Ninh</t>
  </si>
  <si>
    <t>001J3000002HLmmIAG</t>
  </si>
  <si>
    <t>DTM-04343</t>
  </si>
  <si>
    <t>0972784788</t>
  </si>
  <si>
    <t>,,Ấp An Ninh, Bàu Năng,Huyện Dương Minh Châu,Tây Ninh</t>
  </si>
  <si>
    <t>001J3000002HLgNIAW</t>
  </si>
  <si>
    <t>DTM-03946</t>
  </si>
  <si>
    <t>Chị Ngoan</t>
  </si>
  <si>
    <t>0914704811</t>
  </si>
  <si>
    <t>,Bourbon,Tân Tây,Huyện Tân Châu,Tây Ninh</t>
  </si>
  <si>
    <t>13/02/2026</t>
  </si>
  <si>
    <t>DTM-03574</t>
  </si>
  <si>
    <t>0918197282</t>
  </si>
  <si>
    <t>Xã Long Thành Nam</t>
  </si>
  <si>
    <t>Đường số 47 Phạm Hùng, Phường Hòa Thành, Tỉnh Tây Ninh, 84060, Việt Nam</t>
  </si>
  <si>
    <t>001J3000002HLaOIAW</t>
  </si>
  <si>
    <t>DTM-03575</t>
  </si>
  <si>
    <t>0901643943</t>
  </si>
  <si>
    <t>đường số 4 Nguyễn Chí Thanh, Xã Long Thành Nam, Hòa Thành, Tây Ninh Province, Vietnam</t>
  </si>
  <si>
    <t>001J3000002HLaPIAW</t>
  </si>
  <si>
    <t>DTM-03576</t>
  </si>
  <si>
    <t>0987515434</t>
  </si>
  <si>
    <t>312,Trần Phú,Long Chí,TX Hòa Thành,Tây Ninh</t>
  </si>
  <si>
    <t>001J3000002HLpIIAW</t>
  </si>
  <si>
    <t>DTM-04499</t>
  </si>
  <si>
    <t>Anh Dũng Tây Ninh</t>
  </si>
  <si>
    <t>0964057557</t>
  </si>
  <si>
    <t>ĐT.781, Xã Thái Bình, Châu Thành District, Tây Ninh Province, Vietnam</t>
  </si>
  <si>
    <t>001J3000002HLpJIAW</t>
  </si>
  <si>
    <t>DTM-04500</t>
  </si>
  <si>
    <t>0988614593</t>
  </si>
  <si>
    <t>,ĐT781,Thái Bình,Huyện Châu Thành,Tây Ninh</t>
  </si>
  <si>
    <t>001J3000002HLe1IAG</t>
  </si>
  <si>
    <t>DTM-03800</t>
  </si>
  <si>
    <t>Huyền Phan Thiết</t>
  </si>
  <si>
    <t>,Hồ Quang Cảnh,Thiện Nghiệp,TP Phan Thiết,Bình Thuận</t>
  </si>
  <si>
    <t>001J3000002HLduIAG</t>
  </si>
  <si>
    <t>DTM-03793</t>
  </si>
  <si>
    <t>0339955043</t>
  </si>
  <si>
    <t>,ĐT 793,Tân Bình,TP Tây Ninh,Tây Ninh</t>
  </si>
  <si>
    <t>001J3000002HLgZIAW</t>
  </si>
  <si>
    <t>DTM-03958</t>
  </si>
  <si>
    <t>0343595478</t>
  </si>
  <si>
    <t>,Đường Tỉnh 795,Thạnh Bình,Huyện Tân Biên,Tây Ninh</t>
  </si>
  <si>
    <t>001J3000002HLrUIAW</t>
  </si>
  <si>
    <t>DTM-04639</t>
  </si>
  <si>
    <t>Cô Lụa</t>
  </si>
  <si>
    <t>0784423080</t>
  </si>
  <si>
    <t>,QL13,Tân Thành,Huyện Bù Đốp,Bình Phước</t>
  </si>
  <si>
    <t>001J3000002HLrVIAW</t>
  </si>
  <si>
    <t>DTM-04640</t>
  </si>
  <si>
    <t>0986335770</t>
  </si>
  <si>
    <t>192,ĐT759B,Tân Thành,Huyện Bù Đốp,Bình Phước</t>
  </si>
  <si>
    <t>001J3000002HLrWIAW</t>
  </si>
  <si>
    <t>DTM-04641</t>
  </si>
  <si>
    <t>0986293147</t>
  </si>
  <si>
    <t>001J3000002HLrXIAW</t>
  </si>
  <si>
    <t>DTM-04642</t>
  </si>
  <si>
    <t>Chị Là</t>
  </si>
  <si>
    <t>0332006679</t>
  </si>
  <si>
    <t>,ĐT759,Thanh Bình,Huyện Bù Đốp,Bình Phước</t>
  </si>
  <si>
    <t>001J3000002HLrYIAW</t>
  </si>
  <si>
    <t>DTM-04643</t>
  </si>
  <si>
    <t>0385614469</t>
  </si>
  <si>
    <t>359,Lê Duẫn,Thanh Bình,Huyện Bù Đốp,Bình Phước</t>
  </si>
  <si>
    <t>001J3000002HLrZIAW</t>
  </si>
  <si>
    <t>DTM-04644</t>
  </si>
  <si>
    <t>0869292451</t>
  </si>
  <si>
    <t>,QL13,Tân Tiến,Huyện Bù Đốp,Bình Phước</t>
  </si>
  <si>
    <t>001J3000002HLraIAG</t>
  </si>
  <si>
    <t>DTM-04645</t>
  </si>
  <si>
    <t>0973488062</t>
  </si>
  <si>
    <t>43,Nguyễn Huệ,Thanh Bình,Huyện Bù Đốp,Bình Phước</t>
  </si>
  <si>
    <t>001J3000002HLrbIAG</t>
  </si>
  <si>
    <t>DTM-04646</t>
  </si>
  <si>
    <t>0937705682</t>
  </si>
  <si>
    <t>34,,Tân Tiến,Huyện Bù Đốp,Bình Phước</t>
  </si>
  <si>
    <t>DTM-04955</t>
  </si>
  <si>
    <t>0348528711</t>
  </si>
  <si>
    <t>,QL 1A,Bình Thủy,Huyện Bắc Bình,Bình Thuận</t>
  </si>
  <si>
    <t>DTM-04297</t>
  </si>
  <si>
    <t>0984512215</t>
  </si>
  <si>
    <t>,QL 1A,Liêm Thái,Huyện Hàm Thuận Bắc,Bình Thuận</t>
  </si>
  <si>
    <t>001J3000002HLkiIAG</t>
  </si>
  <si>
    <t>DTM-04215</t>
  </si>
  <si>
    <t>Hưng  Phát</t>
  </si>
  <si>
    <t>0902507547</t>
  </si>
  <si>
    <t>61,QL13,Lộc Thái,Huyện Lộc Ninh,Bình Phước</t>
  </si>
  <si>
    <t>001J3000002HLkjIAG</t>
  </si>
  <si>
    <t>DTM-04216</t>
  </si>
  <si>
    <t>0382639871</t>
  </si>
  <si>
    <t>,QL13,Lộc Thịnh,Huyện Lộc Ninh,Bình Phước</t>
  </si>
  <si>
    <t>001J3000002HLkkIAG</t>
  </si>
  <si>
    <t>DTM-04217</t>
  </si>
  <si>
    <t>Cô Giang</t>
  </si>
  <si>
    <t>0398454799</t>
  </si>
  <si>
    <t>,QL13,Lộc Tân,Huyện Lộc Ninh,Bình Phước</t>
  </si>
  <si>
    <t>001J3000002HLklIAG</t>
  </si>
  <si>
    <t>DTM-04218</t>
  </si>
  <si>
    <t>0819642636</t>
  </si>
  <si>
    <t>189,QL13,Lộc Tân,Huyện Lộc Ninh,Bình Phước</t>
  </si>
  <si>
    <t>001J3000002HLgOIAW</t>
  </si>
  <si>
    <t>DTM-03947</t>
  </si>
  <si>
    <t>Chị Chèo</t>
  </si>
  <si>
    <t>0366219336</t>
  </si>
  <si>
    <t>122,Lê Duẫn,KP3,Huyện Tân Châu,Tây Ninh</t>
  </si>
  <si>
    <t>001J3000002HLgPIAW</t>
  </si>
  <si>
    <t>DTM-03948</t>
  </si>
  <si>
    <t>0989283375</t>
  </si>
  <si>
    <t>,Ấp 4,Suối Dây,Huyện Tân Châu,Tây Ninh</t>
  </si>
  <si>
    <t>001J3000002HLgQIAW</t>
  </si>
  <si>
    <t>DTM-03949</t>
  </si>
  <si>
    <t>Anh 3</t>
  </si>
  <si>
    <t>0973822477</t>
  </si>
  <si>
    <t>,ĐT795,Suối Ngô,Huyện Tân Châu,Tây Ninh</t>
  </si>
  <si>
    <t>001J3000002HLaUIAW</t>
  </si>
  <si>
    <t>DTM-03581</t>
  </si>
  <si>
    <t>0376689412</t>
  </si>
  <si>
    <t>564,QL13,,TX Bình Long,Bình Phước</t>
  </si>
  <si>
    <t>001J3000002HLaVIAW</t>
  </si>
  <si>
    <t>DTM-03582</t>
  </si>
  <si>
    <t>Anh Giỏi</t>
  </si>
  <si>
    <t>0918034003</t>
  </si>
  <si>
    <t>,QL13,Thanh Lương,TX Bình Long,Bình Phước</t>
  </si>
  <si>
    <t>DTM-04295</t>
  </si>
  <si>
    <t>0972411207</t>
  </si>
  <si>
    <t>,,Ma Lâm,Huyện Hàm Thuận Bắc,Bình Thuận</t>
  </si>
  <si>
    <t>001J3000002HLm1IAG</t>
  </si>
  <si>
    <t>DTM-04296</t>
  </si>
  <si>
    <t>Chị Hương (Bình Thuận)</t>
  </si>
  <si>
    <t>0776633198</t>
  </si>
  <si>
    <t>,,Hàm Đức,Huyện Hàm Thuận Bắc,Bình Thuận</t>
  </si>
  <si>
    <t>001J3000002HLlNIAW</t>
  </si>
  <si>
    <t>DTM-04256</t>
  </si>
  <si>
    <t>Ngọc Khanh</t>
  </si>
  <si>
    <t>0918371232</t>
  </si>
  <si>
    <t>,,Tân Lợi,Huyện Hớn Quảng,Bình Phước</t>
  </si>
  <si>
    <t>001J3000002HLlOIAW</t>
  </si>
  <si>
    <t>DTM-04257</t>
  </si>
  <si>
    <t>0966262259</t>
  </si>
  <si>
    <t>4,Nguyễn Trung Trực,An Lộc,Huyện Hớn Quảng,Bình Phước</t>
  </si>
  <si>
    <t>001J3000002HLlPIAW</t>
  </si>
  <si>
    <t>DTM-04258</t>
  </si>
  <si>
    <t>0389100130</t>
  </si>
  <si>
    <t>4A,Nguyễn Du,An Lộc,Huyện Hớn Quảng,Bình Phước</t>
  </si>
  <si>
    <t>001J3000002HLlQIAW</t>
  </si>
  <si>
    <t>DTM-04259</t>
  </si>
  <si>
    <t>0916979525</t>
  </si>
  <si>
    <t>,300-303,An Lộc,Huyện Hớn Quảng,Bình Phước</t>
  </si>
  <si>
    <t>001J3000002HLlRIAW</t>
  </si>
  <si>
    <t>DTM-04260</t>
  </si>
  <si>
    <t>0962493804</t>
  </si>
  <si>
    <t>,31-303,An Lộc,Huyện Hớn Quảng,Bình Phước</t>
  </si>
  <si>
    <t>001J3000002HLoaIAG</t>
  </si>
  <si>
    <t>DTM-04455</t>
  </si>
  <si>
    <t>Chị 5</t>
  </si>
  <si>
    <t>0783555113</t>
  </si>
  <si>
    <t>,QL13,Minh Hưng,Huyện Chơn Thành,Bình Phước</t>
  </si>
  <si>
    <t>001J3000002HLnlIAG</t>
  </si>
  <si>
    <t>DTM-04404</t>
  </si>
  <si>
    <t>0368755248</t>
  </si>
  <si>
    <t>138,Lê Lợi,Gung Ré,Huyện Di Linh ,Lâm Đồng</t>
  </si>
  <si>
    <t>Xã Di Linh</t>
  </si>
  <si>
    <t>001J3000002HLnmIAG</t>
  </si>
  <si>
    <t>DTM-04405</t>
  </si>
  <si>
    <t>Điệp</t>
  </si>
  <si>
    <t>0908450966</t>
  </si>
  <si>
    <t>68,Lê Lợi,Gung Ré,Huyện Di Linh ,Lâm Đồng</t>
  </si>
  <si>
    <t>001J3000002HLe0IAG</t>
  </si>
  <si>
    <t>DTM-03799</t>
  </si>
  <si>
    <t>0978771342</t>
  </si>
  <si>
    <t>,,KP 3, Thiện Nghiệm,TP Phan Thiết,Bình Thuận</t>
  </si>
  <si>
    <t>001J3000002HLs0IAG</t>
  </si>
  <si>
    <t>DTM-04671</t>
  </si>
  <si>
    <t>Cô Chi - Pa</t>
  </si>
  <si>
    <t>0933966183</t>
  </si>
  <si>
    <t>101,Phan Anh,Bình Trị Đông,Q. Bình Tân,HCM</t>
  </si>
  <si>
    <t>001J3000002HLmnIAG</t>
  </si>
  <si>
    <t>DTM-04344</t>
  </si>
  <si>
    <t>Tay</t>
  </si>
  <si>
    <t>0986780332</t>
  </si>
  <si>
    <t>,QL27,Hiệp Thanh,Huyện Đức Trọng,Lâm Đồng</t>
  </si>
  <si>
    <t>001J3000002HLmsIAG</t>
  </si>
  <si>
    <t>DTM-04349</t>
  </si>
  <si>
    <t>0397529179</t>
  </si>
  <si>
    <t>,220,Thôn R'Chai, Phú Hội,Huyện Đức Trọng,Lâm Đồng</t>
  </si>
  <si>
    <t>001J3000002HLqdIAG</t>
  </si>
  <si>
    <t>DTM-04586</t>
  </si>
  <si>
    <t>0328702816</t>
  </si>
  <si>
    <t>Đường Giồng Ao, Thị trấn Cần Thạnh, Can Gio District, Ho Chi Minh City, Vietnam</t>
  </si>
  <si>
    <t>001J3000002HLqgIAG</t>
  </si>
  <si>
    <t>DTM-04589</t>
  </si>
  <si>
    <t>Chị 9</t>
  </si>
  <si>
    <t>0334806353</t>
  </si>
  <si>
    <t>001J3000002HLnTIAW</t>
  </si>
  <si>
    <t>DTM-04386</t>
  </si>
  <si>
    <t>Vy</t>
  </si>
  <si>
    <t>0914952249</t>
  </si>
  <si>
    <t>Huyện Đơn Dương</t>
  </si>
  <si>
    <t>186,QL27,Suối Thông,Huyện Đơn Dương ,Lâm Đồng</t>
  </si>
  <si>
    <t>Xã Đơn Dương</t>
  </si>
  <si>
    <t>001J3000002HLnUIAW</t>
  </si>
  <si>
    <t>DTM-04387</t>
  </si>
  <si>
    <t>Kỳ</t>
  </si>
  <si>
    <t>0919912490</t>
  </si>
  <si>
    <t>,QL27,Suối Thông,Huyện Đơn Dương ,Lâm Đồng</t>
  </si>
  <si>
    <t>001J3000002HLnVIAW</t>
  </si>
  <si>
    <t>DTM-04388</t>
  </si>
  <si>
    <t>Chỉnh Thảo</t>
  </si>
  <si>
    <t>0919545123</t>
  </si>
  <si>
    <t>,QL27,Lạc Lâm,Huyện Đơn Dương ,Lâm Đồng</t>
  </si>
  <si>
    <t>001J3000002HLnWIAW</t>
  </si>
  <si>
    <t>DTM-04389</t>
  </si>
  <si>
    <t>0395441064</t>
  </si>
  <si>
    <t>001J3000002HLkwIAG</t>
  </si>
  <si>
    <t>DTM-04229</t>
  </si>
  <si>
    <t>Huyền Học</t>
  </si>
  <si>
    <t>0978178777</t>
  </si>
  <si>
    <t>Huyện Lâm Hà</t>
  </si>
  <si>
    <t>,,Tân Hà,Huyện Lâm Hà,Lâm Đồng</t>
  </si>
  <si>
    <t>Xã Đinh Văn - Lâm Hà</t>
  </si>
  <si>
    <t>001J3000002HLkyIAG</t>
  </si>
  <si>
    <t>DTM-04231</t>
  </si>
  <si>
    <t>0943521921</t>
  </si>
  <si>
    <t>,,Phúc Thọ,Huyện Lâm Hà,Lâm Đồng</t>
  </si>
  <si>
    <t>001J3000002HLo2IAG</t>
  </si>
  <si>
    <t>DTM-04421</t>
  </si>
  <si>
    <t>0348835057</t>
  </si>
  <si>
    <t>Huyện Đam Rông</t>
  </si>
  <si>
    <t>,,Thôn Pang Pế Dơng, xã Đạ Rsal,Huyện Đam Rông,Lâm Đồng</t>
  </si>
  <si>
    <t>Xã Đam Rông 1</t>
  </si>
  <si>
    <t>001J3000002HLo3IAG</t>
  </si>
  <si>
    <t>DTM-04422</t>
  </si>
  <si>
    <t>0985247491</t>
  </si>
  <si>
    <t>,,Đa Knăng,Huyện Đam Rông,Lâm Đồng</t>
  </si>
  <si>
    <t>001J3000002HLo0IAG</t>
  </si>
  <si>
    <t>DTM-04419</t>
  </si>
  <si>
    <t>Đại</t>
  </si>
  <si>
    <t>0982220676</t>
  </si>
  <si>
    <t>,,Chợ Đạ Rsal,Huyện Đam Rông,Lâm Đồng</t>
  </si>
  <si>
    <t>001J3000002HLo1IAG</t>
  </si>
  <si>
    <t>DTM-04420</t>
  </si>
  <si>
    <t>Chị Thức</t>
  </si>
  <si>
    <t>0343226750</t>
  </si>
  <si>
    <t>DTM-03761</t>
  </si>
  <si>
    <t>0913639783</t>
  </si>
  <si>
    <t>,,P.7,TP. Đà Lạt,Lâm Đồng</t>
  </si>
  <si>
    <t>001J3000002HLdJIAW</t>
  </si>
  <si>
    <t>DTM-03756</t>
  </si>
  <si>
    <t>0377084839</t>
  </si>
  <si>
    <t>,Mê Linh,P.9,TP. Đà Lạt,Lâm Đồng</t>
  </si>
  <si>
    <t>001J3000002HLdKIAW</t>
  </si>
  <si>
    <t>DTM-03757</t>
  </si>
  <si>
    <t>Chị Hùng</t>
  </si>
  <si>
    <t>0975241595</t>
  </si>
  <si>
    <t>4,Mê Linh,P.9,TP. Đà Lạt,Lâm Đồng</t>
  </si>
  <si>
    <t>001J3000002HLdMIAW</t>
  </si>
  <si>
    <t>DTM-03759</t>
  </si>
  <si>
    <t>0919389321</t>
  </si>
  <si>
    <t>,Ngô Thì Sỹ,P.4,TP. Đà Lạt,Lâm Đồng</t>
  </si>
  <si>
    <t>001J3000002HLdNIAW</t>
  </si>
  <si>
    <t>DTM-03760</t>
  </si>
  <si>
    <t>0937371138</t>
  </si>
  <si>
    <t>36,Bạch Đằng,P.7,TP. Đà Lạt,Lâm Đồng</t>
  </si>
  <si>
    <t>001J3000002HLdPIAW</t>
  </si>
  <si>
    <t>DTM-03762</t>
  </si>
  <si>
    <t>Anh Giang (Đà Lạt)</t>
  </si>
  <si>
    <t>0979410168</t>
  </si>
  <si>
    <t>,Hai Bà Trưng,P.2,TP. Đà Lạt,Lâm Đồng</t>
  </si>
  <si>
    <t>001J3000002HLkxIAG</t>
  </si>
  <si>
    <t>DTM-04230</t>
  </si>
  <si>
    <t>0346801739</t>
  </si>
  <si>
    <t>,,Phú Sơn,Huyện Lâm Hà,Lâm Đồng</t>
  </si>
  <si>
    <t>001J3000002HLrMIAW</t>
  </si>
  <si>
    <t>DTM-04631</t>
  </si>
  <si>
    <t>0338145686</t>
  </si>
  <si>
    <t>Huyện Bù Gia Mập</t>
  </si>
  <si>
    <t>,,Thôn Khắc Khoan, Phú Nghĩa,Huyện Bù Gia Mập,Bình Phước</t>
  </si>
  <si>
    <t>Xã Phú Nghĩa</t>
  </si>
  <si>
    <t>001J3000002HLrNIAW</t>
  </si>
  <si>
    <t>DTM-04632</t>
  </si>
  <si>
    <t>Chị Mẫn</t>
  </si>
  <si>
    <t>0919583338</t>
  </si>
  <si>
    <t>,,Đăk Ơ,Huyện Bù Gia Mập,Bình Phước</t>
  </si>
  <si>
    <t>001J3000002HLrOIAW</t>
  </si>
  <si>
    <t>DTM-04633</t>
  </si>
  <si>
    <t>0393083361</t>
  </si>
  <si>
    <t>,ĐT 741,Phú Nghĩa,Huyện Bù Gia Mập,Bình Phước</t>
  </si>
  <si>
    <t>001J3000002HLrPIAW</t>
  </si>
  <si>
    <t>DTM-04634</t>
  </si>
  <si>
    <t>0946650450</t>
  </si>
  <si>
    <t>001J3000002HLrQIAW</t>
  </si>
  <si>
    <t>DTM-04635</t>
  </si>
  <si>
    <t>0965033345</t>
  </si>
  <si>
    <t>722,ĐT 741,Bu Nho,Huyện Bù Gia Mập,Bình Phước</t>
  </si>
  <si>
    <t>001J3000002HLrRIAW</t>
  </si>
  <si>
    <t>DTM-04636</t>
  </si>
  <si>
    <t>0983317839</t>
  </si>
  <si>
    <t>,ĐT741,Đăk Ơ,Huyện Bù Gia Mập,Bình Phước</t>
  </si>
  <si>
    <t>001J3000002HLrSIAW</t>
  </si>
  <si>
    <t>DTM-04637</t>
  </si>
  <si>
    <t>0966879400</t>
  </si>
  <si>
    <t>001J3000002HLrTIAW</t>
  </si>
  <si>
    <t>DTM-04638</t>
  </si>
  <si>
    <t>0329019240</t>
  </si>
  <si>
    <t>,ĐT741,Bù Giia Phú,Huyện Bù Gia Mập,Bình Phước</t>
  </si>
  <si>
    <t>001J3000002HLmpIAG</t>
  </si>
  <si>
    <t>DTM-04346</t>
  </si>
  <si>
    <t>Hưng Hằng</t>
  </si>
  <si>
    <t>0988528512</t>
  </si>
  <si>
    <t>Chị Bi (Hằng)</t>
  </si>
  <si>
    <t>,,Phú Lộc, Xã Phú Hội,Huyện Đức Trọng,Lâm Đồng</t>
  </si>
  <si>
    <t>001J3000002HLmqIAG</t>
  </si>
  <si>
    <t>DTM-04347</t>
  </si>
  <si>
    <t>0915917820</t>
  </si>
  <si>
    <t>,QL20,Ninh Gia,Huyện Đức Trọng,Lâm Đồng</t>
  </si>
  <si>
    <t>001J3000002HLmrIAG</t>
  </si>
  <si>
    <t>DTM-04348</t>
  </si>
  <si>
    <t>Chị Thuỳ</t>
  </si>
  <si>
    <t>0359969379</t>
  </si>
  <si>
    <t>,,Xã Phú Thành, Hiệp Thanh,Huyện Đức Trọng,Lâm Đồng</t>
  </si>
  <si>
    <t>001J3000002HLmtIAG</t>
  </si>
  <si>
    <t>DTM-04350</t>
  </si>
  <si>
    <t>0342915596</t>
  </si>
  <si>
    <t>,QL20,K'long, xã An Hiệp,Huyện Đức Trọng,Lâm Đồng</t>
  </si>
  <si>
    <t>001J3000002HLmuIAG</t>
  </si>
  <si>
    <t>DTM-04351</t>
  </si>
  <si>
    <t>0898933595</t>
  </si>
  <si>
    <t>,QL20,Phú Hội,Huyện Đức Trọng,Lâm Đồng</t>
  </si>
  <si>
    <t>001J3000002HLmvIAG</t>
  </si>
  <si>
    <t>DTM-04352</t>
  </si>
  <si>
    <t>0912573499</t>
  </si>
  <si>
    <t>95,Hoàng Văn Thụ,TT Liên Nghĩa,Huyện Đức Trọng,Lâm Đồng</t>
  </si>
  <si>
    <t>001J3000002HLiGIAW</t>
  </si>
  <si>
    <t>DTM-04063</t>
  </si>
  <si>
    <t>0982954472</t>
  </si>
  <si>
    <t>,ĐT 741,Sơn Giang,Huyện Phước Long,Bình Phước</t>
  </si>
  <si>
    <t>001J3000002HLiHIAW</t>
  </si>
  <si>
    <t>DTM-04064</t>
  </si>
  <si>
    <t>Chị Hậu Phước Long</t>
  </si>
  <si>
    <t>0917820924</t>
  </si>
  <si>
    <t>001J3000002HLnLIAW</t>
  </si>
  <si>
    <t>DTM-04378</t>
  </si>
  <si>
    <t>0374729873</t>
  </si>
  <si>
    <t>Thị trấn Tân Phú, Đồng Phú District, Bình Phước Province, Vietnam</t>
  </si>
  <si>
    <t>001J3000002HLnPIAW</t>
  </si>
  <si>
    <t>DTM-04382</t>
  </si>
  <si>
    <t>0967109433</t>
  </si>
  <si>
    <t>,31-303,Thuận Lợi,Huyện Đồng Phú,Bình Phước</t>
  </si>
  <si>
    <t>001J3000002HLnqIAG</t>
  </si>
  <si>
    <t>DTM-04409</t>
  </si>
  <si>
    <t>0977968920</t>
  </si>
  <si>
    <t>,QL 28,Tân Châu,Huyện Di Linh,Lâm Đồng</t>
  </si>
  <si>
    <t>001J3000002HLreIAG</t>
  </si>
  <si>
    <t>DTM-04649</t>
  </si>
  <si>
    <t>0398579320</t>
  </si>
  <si>
    <t>Huyện Bù Đăng</t>
  </si>
  <si>
    <t>,QL14,Đức Liễu,Huyện Bù Đăng,Bình Phước</t>
  </si>
  <si>
    <t>Xã Phước Sơn</t>
  </si>
  <si>
    <t>001J3000002HLrfIAG</t>
  </si>
  <si>
    <t>DTM-04650</t>
  </si>
  <si>
    <t>0988078781</t>
  </si>
  <si>
    <t>,QL14,Phú Trung,Huyện Bù Đăng,Bình Phước</t>
  </si>
  <si>
    <t>001J3000002HLrgIAG</t>
  </si>
  <si>
    <t>DTM-04651</t>
  </si>
  <si>
    <t>0983611914</t>
  </si>
  <si>
    <t>001J3000002HLrhIAG</t>
  </si>
  <si>
    <t>DTM-04652</t>
  </si>
  <si>
    <t>0976374160</t>
  </si>
  <si>
    <t>,QL14,Đồng Tâm,Huyện Bù Đăng,Bình Phước</t>
  </si>
  <si>
    <t>001J3000002HLriIAG</t>
  </si>
  <si>
    <t>DTM-04653</t>
  </si>
  <si>
    <t>0977521241</t>
  </si>
  <si>
    <t>2,Đường 36,Đức Liễu,Huyện Bù Đăng,Bình Phước</t>
  </si>
  <si>
    <t>001J3000002HLrjIAG</t>
  </si>
  <si>
    <t>DTM-04654</t>
  </si>
  <si>
    <t>0866449799</t>
  </si>
  <si>
    <t>TT Cần Thạnh</t>
  </si>
  <si>
    <t>001J3000002HLrkIAG</t>
  </si>
  <si>
    <t>DTM-04655</t>
  </si>
  <si>
    <t>0967323277</t>
  </si>
  <si>
    <t>001J3000002HLrlIAG</t>
  </si>
  <si>
    <t>DTM-04656</t>
  </si>
  <si>
    <t>Anh Dũng Bù Đăng</t>
  </si>
  <si>
    <t>0976351704</t>
  </si>
  <si>
    <t>,QL14,Nghĩa Bình,Huyện Bù Đăng,Bình Phước</t>
  </si>
  <si>
    <t>001J3000002HLiRIAW</t>
  </si>
  <si>
    <t>DTM-04074</t>
  </si>
  <si>
    <t>0968072073</t>
  </si>
  <si>
    <t>,QL 14,,Huyện Phú Riềng,Bình Phước</t>
  </si>
  <si>
    <t>DTM-04345</t>
  </si>
  <si>
    <t>0918257158</t>
  </si>
  <si>
    <t>,KCN  Đức Trọng,Phú Hội,Huyện Đức Trọng,Lâm Đồng</t>
  </si>
  <si>
    <t>001J3000002HLnMIAW</t>
  </si>
  <si>
    <t>DTM-04379</t>
  </si>
  <si>
    <t>0903098539</t>
  </si>
  <si>
    <t>,QL14,Đồng Tiến,Huyện Đồng Phú,Bình Phước</t>
  </si>
  <si>
    <t>001J3000002HLnNIAW</t>
  </si>
  <si>
    <t>DTM-04380</t>
  </si>
  <si>
    <t>0984212731</t>
  </si>
  <si>
    <t>001J3000002HLnOIAW</t>
  </si>
  <si>
    <t>DTM-04381</t>
  </si>
  <si>
    <t>Anh Thúy</t>
  </si>
  <si>
    <t>0915847480</t>
  </si>
  <si>
    <t>738,CMT8,Tân Phú,Huyện Đồng Phú,Bình Phước</t>
  </si>
  <si>
    <t>001J3000002HLnQIAW</t>
  </si>
  <si>
    <t>DTM-04383</t>
  </si>
  <si>
    <t>0985127311</t>
  </si>
  <si>
    <t>76,ĐT741,Tân Lập,Huyện Đồng Phú,Bình Phước</t>
  </si>
  <si>
    <t>001J3000002HLnRIAW</t>
  </si>
  <si>
    <t>DTM-04384</t>
  </si>
  <si>
    <t>0326895352</t>
  </si>
  <si>
    <t>DTM-03841</t>
  </si>
  <si>
    <t>0984127039</t>
  </si>
  <si>
    <t>Phường Lộc Tiến</t>
  </si>
  <si>
    <t>672,QL 20,Lộc Thọ,TP Bảo Lộc,Lâm Đồng</t>
  </si>
  <si>
    <t>001J3000002HLecIAG</t>
  </si>
  <si>
    <t>DTM-03837</t>
  </si>
  <si>
    <t>Đức Năm Lâm Đồng</t>
  </si>
  <si>
    <t>0979168483</t>
  </si>
  <si>
    <t>Chị 1</t>
  </si>
  <si>
    <t>1481,QL 20,Đại Lào,TP Bảo Lộc,Lâm Đồng</t>
  </si>
  <si>
    <t>001J3000002HLeeIAG</t>
  </si>
  <si>
    <t>DTM-03839</t>
  </si>
  <si>
    <t>0785747754</t>
  </si>
  <si>
    <t>,QL 20,Xã Lộc An,TP Bảo Lộc,Lâm Đồng</t>
  </si>
  <si>
    <t>001J3000002HLefIAG</t>
  </si>
  <si>
    <t>DTM-03840</t>
  </si>
  <si>
    <t>301,Trần Phú,Lộc Sơn,TP Bảo Lộc,Lâm Đồng</t>
  </si>
  <si>
    <t>001J3000002HLehIAG</t>
  </si>
  <si>
    <t>DTM-03842</t>
  </si>
  <si>
    <t>0961379158</t>
  </si>
  <si>
    <t>,QL 20,Thôn 4, Xã Lộc An,TP Bảo Lộc,Lâm Đồng</t>
  </si>
  <si>
    <t>001J3000002HLeiIAG</t>
  </si>
  <si>
    <t>DTM-03843</t>
  </si>
  <si>
    <t>0395593699</t>
  </si>
  <si>
    <t>675,QL 20,Lộc Thọ,TP Bảo Lộc,Lâm Đồng</t>
  </si>
  <si>
    <t>DTM-03844</t>
  </si>
  <si>
    <t>0985065350</t>
  </si>
  <si>
    <t>Hẻm 93,Hà Giang,P.1,TP Bảo Lộc,Lâm Đồng</t>
  </si>
  <si>
    <t>001J3000002HLnnIAG</t>
  </si>
  <si>
    <t>DTM-04406</t>
  </si>
  <si>
    <t>Chị Yêu</t>
  </si>
  <si>
    <t>0813455155</t>
  </si>
  <si>
    <t>61,Phú Hiệp 3,Gia Hiệp,Huyện Di Linh,Lâm Đồng</t>
  </si>
  <si>
    <t>001J3000002HLnoIAG</t>
  </si>
  <si>
    <t>DTM-04407</t>
  </si>
  <si>
    <t>Chị Nam</t>
  </si>
  <si>
    <t>0982014069</t>
  </si>
  <si>
    <t>87,Lý Thường Kiệt,,Huyện Di Linh,Lâm Đồng</t>
  </si>
  <si>
    <t>001J3000002HLnpIAG</t>
  </si>
  <si>
    <t>DTM-04408</t>
  </si>
  <si>
    <t>Cây Bàng</t>
  </si>
  <si>
    <t>0963154415</t>
  </si>
  <si>
    <t>,,Thôn Tân Phú 2, Đinh Lạc ,Huyện Di Linh,Lâm Đồng</t>
  </si>
  <si>
    <t>001J3000002HLnrIAG</t>
  </si>
  <si>
    <t>DTM-04410</t>
  </si>
  <si>
    <t>0348105439</t>
  </si>
  <si>
    <t>,QL 20,Thôn 3, xã Liêm Đầm,Huyện Di Linh,Lâm Đồng</t>
  </si>
  <si>
    <t>001J3000002HLnsIAG</t>
  </si>
  <si>
    <t>DTM-04411</t>
  </si>
  <si>
    <t>0972262174</t>
  </si>
  <si>
    <t>,QL 20,Đinh Trang Hòa,Huyện Di Linh,Lâm Đồng</t>
  </si>
  <si>
    <t>DTM-04412</t>
  </si>
  <si>
    <t>0394166967</t>
  </si>
  <si>
    <t>Anh Giáp (Chị Lý)</t>
  </si>
  <si>
    <t>,,Hùng Vương,Huyện Di Linh,Lâm Đồng</t>
  </si>
  <si>
    <t>001J3000002HLnuIAG</t>
  </si>
  <si>
    <t>DTM-04413</t>
  </si>
  <si>
    <t>0979382992</t>
  </si>
  <si>
    <t>001J3000002HLq9IAG</t>
  </si>
  <si>
    <t>DTM-04552</t>
  </si>
  <si>
    <t>,Hai Bà Trưng,TT Cát Tiên,Huyện Cát Tiên,Lâm Đồng</t>
  </si>
  <si>
    <t>001J3000002HLqAIAW</t>
  </si>
  <si>
    <t>DTM-04553</t>
  </si>
  <si>
    <t>,,Tân Phú,Huyện Cát Tiên,Lâm Đồng</t>
  </si>
  <si>
    <t>001J3000002HLqBIAW</t>
  </si>
  <si>
    <t>DTM-04554</t>
  </si>
  <si>
    <t>,Trần Lê,TT Cát Tiên,Huyện Cát Tiên,Lâm Đồng</t>
  </si>
  <si>
    <t>001J3000002HLdIIAW</t>
  </si>
  <si>
    <t>DTM-03755</t>
  </si>
  <si>
    <t>Cspl Thanh Thúy</t>
  </si>
  <si>
    <t>0965024024</t>
  </si>
  <si>
    <t>,,KP2, Tiến Thành,TP. Đồng Xoài,Bình Phước</t>
  </si>
  <si>
    <t>001J3000002HLqhIAG</t>
  </si>
  <si>
    <t>DTM-04590</t>
  </si>
  <si>
    <t>Anh Tuấn Cần Giờ</t>
  </si>
  <si>
    <t>0386812801</t>
  </si>
  <si>
    <t>347,Lê Trọng Tấn,TT Cần Thạnh ,Huyện Cần Giờ,HCM</t>
  </si>
  <si>
    <t>001J3000002HLqiIAG</t>
  </si>
  <si>
    <t>DTM-04591</t>
  </si>
  <si>
    <t>Anh Quẹo - Cần Giờ</t>
  </si>
  <si>
    <t>0772771867</t>
  </si>
  <si>
    <t>Anh Quẹo</t>
  </si>
  <si>
    <t>,Trường Đồng Hòa Duyên Hải,Long Hòa,Huyện Cần Giờ,HCM</t>
  </si>
  <si>
    <t>001J3000002HLqjIAG</t>
  </si>
  <si>
    <t>DTM-04592</t>
  </si>
  <si>
    <t>Anh Huy Cần Giờ</t>
  </si>
  <si>
    <t>0973904267</t>
  </si>
  <si>
    <t>,,An Thới Đông,Huyện Cần Giờ,HCM</t>
  </si>
  <si>
    <t>001J3000002HLTBIA4</t>
  </si>
  <si>
    <t>DTM-04581</t>
  </si>
  <si>
    <t>Cô 8 (Cô Lánh) Cần Giờ</t>
  </si>
  <si>
    <t>0765706270</t>
  </si>
  <si>
    <t>Cô 8</t>
  </si>
  <si>
    <t>Ly Nhon, Xã Lý Nhơn, Can Gio District, Ho Chi Minh City, Vietnam</t>
  </si>
  <si>
    <t>001J3000002HLTCIA4</t>
  </si>
  <si>
    <t>DTM-04582</t>
  </si>
  <si>
    <t>Cô 4</t>
  </si>
  <si>
    <t>0368047071</t>
  </si>
  <si>
    <t>Đường Thạnh Thới, Long Hoa Commune, Can Gio District, Ho Chi Minh City, Vietnam</t>
  </si>
  <si>
    <t>001J3000002HLTDIA4</t>
  </si>
  <si>
    <t>DTM-04583</t>
  </si>
  <si>
    <t>Chú Học Cần Giờ (Lái)</t>
  </si>
  <si>
    <t>0988327154</t>
  </si>
  <si>
    <t>Tam Thôn Hiệp, Xã An Thới Đông, Can Gio District, Ho Chi Minh City, Vietnam</t>
  </si>
  <si>
    <t>001J3000002HLTEIA4</t>
  </si>
  <si>
    <t>DTM-04584</t>
  </si>
  <si>
    <t>0937800759</t>
  </si>
  <si>
    <t>,Vĩnh Tuyến Duyên Hải,Long Hòa,Huyện Cần Giờ,HCM</t>
  </si>
  <si>
    <t>001J3000002HLqaIAG</t>
  </si>
  <si>
    <t>DTM-04579</t>
  </si>
  <si>
    <t>Trung Hằng</t>
  </si>
  <si>
    <t>0973296261</t>
  </si>
  <si>
    <t>001J3000002HLqbIAG</t>
  </si>
  <si>
    <t>DTM-04580</t>
  </si>
  <si>
    <t>Minh Thư</t>
  </si>
  <si>
    <t>0393038617</t>
  </si>
  <si>
    <t>Can Gio District Forest Protection Department, Đường Tắc Xuất, Thị trấn Cần Thạnh, Can Gio District, Ho Chi Minh City, Vietnam</t>
  </si>
  <si>
    <t>001J3000002HLqcIAG</t>
  </si>
  <si>
    <t>DTM-04585</t>
  </si>
  <si>
    <t>Chị Phượng Cần Giờ</t>
  </si>
  <si>
    <t>0913114660</t>
  </si>
  <si>
    <t>504,Rừng Sác,Bình Khánh,Huyện Cần Giờ,HCM</t>
  </si>
  <si>
    <t>001J3000002HLqeIAG</t>
  </si>
  <si>
    <t>DTM-04587</t>
  </si>
  <si>
    <t>Chị Lệ - Cần Giờ</t>
  </si>
  <si>
    <t>0772903736</t>
  </si>
  <si>
    <t>481,Rừng Sác,Bình Khánh,Huyện Cần Giờ,HCM</t>
  </si>
  <si>
    <t>001J3000002HLqfIAG</t>
  </si>
  <si>
    <t>DTM-04588</t>
  </si>
  <si>
    <t>Chị Lan Cần Giờ</t>
  </si>
  <si>
    <t>0906794877</t>
  </si>
  <si>
    <t>,,Long Hòa,Huyện Cần Giờ,HCM</t>
  </si>
  <si>
    <t>001J3000002HLjbIAG</t>
  </si>
  <si>
    <t>DTM-04146</t>
  </si>
  <si>
    <t>Anh Tân - Htp - Nb</t>
  </si>
  <si>
    <t>0979113173</t>
  </si>
  <si>
    <t>2389,Huỳnh Tấn Phát,TT Nhà Bè,Huyện Nhà Bè,HCM</t>
  </si>
  <si>
    <t>001J3000002HLjdIAG</t>
  </si>
  <si>
    <t>DTM-04148</t>
  </si>
  <si>
    <t>Anh Ngọc - Htp - Nb</t>
  </si>
  <si>
    <t>0989416498</t>
  </si>
  <si>
    <t>Huỳnh Tấn Phát, Phu Xuan Commune, Nhà Bè District, Ho Chi Minh City, Vietnam</t>
  </si>
  <si>
    <t>DTM-04211</t>
  </si>
  <si>
    <t>Lâm Việt Dũng (Long Hải)</t>
  </si>
  <si>
    <t>0983088595</t>
  </si>
  <si>
    <t>,Nguyễn Tất Thành,Long Hải,Huyện Long Điền,Bà Rịa Vũng Tàu</t>
  </si>
  <si>
    <t>001J3000002HLkdIAG</t>
  </si>
  <si>
    <t>DTM-04210</t>
  </si>
  <si>
    <t>Chị Hà - Long Điền Lái Pet Xá Tròn</t>
  </si>
  <si>
    <t>0784847765</t>
  </si>
  <si>
    <t>,ĐT44B,Tam Phước,Huyện Long Điền,Bà Rịa Vũng Tàu</t>
  </si>
  <si>
    <t>001J3000002HLkbIAG</t>
  </si>
  <si>
    <t>DTM-04208</t>
  </si>
  <si>
    <t>Vựa Chị Vọng - Long Điền</t>
  </si>
  <si>
    <t>0398867018</t>
  </si>
  <si>
    <t>Chị Vọng</t>
  </si>
  <si>
    <t>,ĐT44B,An Ngãi,Huyện Long Điền,Bà Rịa Vũng Tàu</t>
  </si>
  <si>
    <t>001J3000002HLkcIAG</t>
  </si>
  <si>
    <t>DTM-04209</t>
  </si>
  <si>
    <t>Vựa Chị Niệm - Long Điền</t>
  </si>
  <si>
    <t>0394569209</t>
  </si>
  <si>
    <t>Chị Niệm</t>
  </si>
  <si>
    <t>,QL 55,An Ngãi,Huyện Long Điền,Bà Rịa Vũng Tàu</t>
  </si>
  <si>
    <t>001J3000002HLdqIAG</t>
  </si>
  <si>
    <t>DTM-03789</t>
  </si>
  <si>
    <t>Vựa Cô Lan - Vũng Tàu</t>
  </si>
  <si>
    <t>0339236436</t>
  </si>
  <si>
    <t>877,Đường 30 Tháng 4,P.11,TP Vũng Tàu,Bà Rịa Vũng Tàu</t>
  </si>
  <si>
    <t>001J3000002HLdrIAG</t>
  </si>
  <si>
    <t>DTM-03790</t>
  </si>
  <si>
    <t>Vựa Chị Tâm - Vũng Tàu</t>
  </si>
  <si>
    <t>0358780467</t>
  </si>
  <si>
    <t>322,Nguyễn Hữu Cảnh,Thống Nhất,TP Vũng Tàu,Bà Rịa Vũng Tàu</t>
  </si>
  <si>
    <t>001J3000002HLdsIAG</t>
  </si>
  <si>
    <t>DTM-03791</t>
  </si>
  <si>
    <t>Cơ Sở Anh Lượm - Vũng Tàu Rhd Rpp</t>
  </si>
  <si>
    <t>0913948251</t>
  </si>
  <si>
    <t>,Đường 30 Tháng 4,P.11,TP Vũng Tàu,Bà Rịa Vũng Tàu</t>
  </si>
  <si>
    <t>001J3000002HLdtIAG</t>
  </si>
  <si>
    <t>DTM-03792</t>
  </si>
  <si>
    <t>Vựa Anh Hiệp - Vũng Tàu</t>
  </si>
  <si>
    <t>0859199963</t>
  </si>
  <si>
    <t>809,Hai Tháng 9,P.11,TP Vũng Tàu,Bà Rịa Vũng Tàu</t>
  </si>
  <si>
    <t>001J3000002HLnyIAG</t>
  </si>
  <si>
    <t>DTM-04417</t>
  </si>
  <si>
    <t>Vựa Anh Quốc - Đất Đỏ</t>
  </si>
  <si>
    <t>0339417117</t>
  </si>
  <si>
    <t>20,QL 55,,Huyện Đất Đỏ,Bà Rịa Vũng Tàu</t>
  </si>
  <si>
    <t>001J3000002HLaeIAG</t>
  </si>
  <si>
    <t>DTM-03591</t>
  </si>
  <si>
    <t>Anh Kiện - Trảng Bom Rhd Rpp</t>
  </si>
  <si>
    <t>0976432529</t>
  </si>
  <si>
    <t>Anh Kiện</t>
  </si>
  <si>
    <t>,Võ Nguyên Giáp,Bình Minh,Huyện Trảng Bom,Đồng Nai</t>
  </si>
  <si>
    <t>001J3000002HLafIAG</t>
  </si>
  <si>
    <t>DTM-03592</t>
  </si>
  <si>
    <t>Vựa Anh Khánh - Trảng Bom</t>
  </si>
  <si>
    <t>0916439691</t>
  </si>
  <si>
    <t>18,Huỳnh Văn Nghệ,,Huyện Trảng Bom,Đồng Nai</t>
  </si>
  <si>
    <t>DTM-03593</t>
  </si>
  <si>
    <t>Anh Hoàng - Trảng Bom Rhd Rpp</t>
  </si>
  <si>
    <t>0981000200</t>
  </si>
  <si>
    <t>001J3000002HLqmIAG</t>
  </si>
  <si>
    <t>DTM-04595</t>
  </si>
  <si>
    <t>Cơ Sở Chị Trang - Cẩm Mỹ Pet Tuyển Xô</t>
  </si>
  <si>
    <t>0941441222</t>
  </si>
  <si>
    <t>Xã Bảo Bình, Cẩm Mỹ District, Đồng Nai Province, Vietnam</t>
  </si>
  <si>
    <t>001J3000002HLqoIAG</t>
  </si>
  <si>
    <t>DTM-04597</t>
  </si>
  <si>
    <t>Vựa Anh Sơn - Cẩm Mỹ</t>
  </si>
  <si>
    <t>0903434061</t>
  </si>
  <si>
    <t>,Xuân Định,Xuân Bảo,Huyện Cẩm Mỹ,Đồng Nai</t>
  </si>
  <si>
    <t>DTM-03862</t>
  </si>
  <si>
    <t>HKD Nguyễn Thị Nga PET xá</t>
  </si>
  <si>
    <t>0333218679</t>
  </si>
  <si>
    <t>Quốc lộ 1, Khu công nghiệp Bàu Xéo, An Hoà, Xã Dầu Giây, Tỉnh Đồng Nai, Việt Nam</t>
  </si>
  <si>
    <t>001J3000002HLeSIAW</t>
  </si>
  <si>
    <t>DTM-03827</t>
  </si>
  <si>
    <t>Vựa Anh Khánh - Long Khánh</t>
  </si>
  <si>
    <t>0763569917</t>
  </si>
  <si>
    <t>55,Đường 15,Xuân Lập,TP Long Khánh,Đồng Nai</t>
  </si>
  <si>
    <t>001J3000002HLs4IAG</t>
  </si>
  <si>
    <t>DTM-04675</t>
  </si>
  <si>
    <t>Chị Mai - Ql1A</t>
  </si>
  <si>
    <t>0903832728</t>
  </si>
  <si>
    <t>001J3000002HLs8IAG</t>
  </si>
  <si>
    <t>DTM-04679</t>
  </si>
  <si>
    <t>Quỳnh Mai - Ml</t>
  </si>
  <si>
    <t>0334914595</t>
  </si>
  <si>
    <t>001J3000002HLlhIAG</t>
  </si>
  <si>
    <t>DTM-04276</t>
  </si>
  <si>
    <t>Chị Lệ - Rồng Việt</t>
  </si>
  <si>
    <t>0375801697</t>
  </si>
  <si>
    <t>Đường Nguyễn Thị Ly, Xuan Thoi Son Commune, Hoc Mon District, Ho Chi Minh City, 71717, Vietnam</t>
  </si>
  <si>
    <t>001J3000002HLleIAG</t>
  </si>
  <si>
    <t>DTM-04273</t>
  </si>
  <si>
    <t>Chị Thu - Pvh Lai</t>
  </si>
  <si>
    <t>0983377938</t>
  </si>
  <si>
    <t>001J3000002HLYzIAO</t>
  </si>
  <si>
    <t>DTM-03488</t>
  </si>
  <si>
    <t>Chị Xoan Thuận An</t>
  </si>
  <si>
    <t>0399842979</t>
  </si>
  <si>
    <t>Chị Xoan</t>
  </si>
  <si>
    <t>,Bùi Hữu Nghĩa,Bình Đức,TX.Thuận An,Bình Dương</t>
  </si>
  <si>
    <t>001J3000002HLZ0IAO</t>
  </si>
  <si>
    <t>DTM-03489</t>
  </si>
  <si>
    <t>0935499447</t>
  </si>
  <si>
    <t>,22 Tháng 2,Thuận Giao,TX.Thuận An,Bình Dương</t>
  </si>
  <si>
    <t>001J3000002HLZ1IAO</t>
  </si>
  <si>
    <t>DTM-03490</t>
  </si>
  <si>
    <t>0388502489</t>
  </si>
  <si>
    <t>8,Nguyễn Du,,TX.Thuận An,Bình Dương</t>
  </si>
  <si>
    <t>001J3000002HLZ3IAO</t>
  </si>
  <si>
    <t>DTM-03492</t>
  </si>
  <si>
    <t>Anh Tuấn Thuận An</t>
  </si>
  <si>
    <t>0986493136</t>
  </si>
  <si>
    <t>22,Nguyễn Du,,TX.Thuận An,Bình Dương</t>
  </si>
  <si>
    <t>001J3000002HLZ4IAO</t>
  </si>
  <si>
    <t>DTM-03493</t>
  </si>
  <si>
    <t>Anh Thành Thuận An</t>
  </si>
  <si>
    <t>0988249188</t>
  </si>
  <si>
    <t>4,Nguyễn Du,,TX.Thuận An,Bình Dương</t>
  </si>
  <si>
    <t>001J3000002HLcnIAG</t>
  </si>
  <si>
    <t>DTM-03724</t>
  </si>
  <si>
    <t>Anh Minh Thủ Đức</t>
  </si>
  <si>
    <t>0924769779</t>
  </si>
  <si>
    <t>Phường Linh Xuân</t>
  </si>
  <si>
    <t>55,Bà Giang,Linh Xuân,TP. Thủ Đức,HCM</t>
  </si>
  <si>
    <t>001J3000002HLZnIAO</t>
  </si>
  <si>
    <t>DTM-03538</t>
  </si>
  <si>
    <t>Anh Đạo</t>
  </si>
  <si>
    <t>0908448085</t>
  </si>
  <si>
    <t>365,Nguyễn Tri Phương,,TX. Dĩ An,Bình Dương</t>
  </si>
  <si>
    <t>001J3000002HLZkIAO</t>
  </si>
  <si>
    <t>DTM-03535</t>
  </si>
  <si>
    <t>Chị Mai Dĩ An</t>
  </si>
  <si>
    <t>0903935238</t>
  </si>
  <si>
    <t>,Lê Văn Tách,,TX. Dĩ An,Bình Dương</t>
  </si>
  <si>
    <t>001J3000002HLnxIAG</t>
  </si>
  <si>
    <t>DTM-04416</t>
  </si>
  <si>
    <t>Chị Thùy Dầu Tiếng</t>
  </si>
  <si>
    <t>0335777220</t>
  </si>
  <si>
    <t>ĐT744,,Thanh An,Huyện Dầu Tiếng,Bình Dương</t>
  </si>
  <si>
    <t>001J3000002HLZ2IAO</t>
  </si>
  <si>
    <t>DTM-03491</t>
  </si>
  <si>
    <t>0836628030</t>
  </si>
  <si>
    <t>,Bình Nhâm 26,Bình Nhâm,TX.Thuận An,Bình Dương</t>
  </si>
  <si>
    <t>001J3000002HLiwIAG</t>
  </si>
  <si>
    <t>DTM-04105</t>
  </si>
  <si>
    <t>Chú Hớn</t>
  </si>
  <si>
    <t>0975491461</t>
  </si>
  <si>
    <t>,,Tân Hiệp,Huyện Phú Giáo,Bình Dương</t>
  </si>
  <si>
    <t>001J3000002HLixIAG</t>
  </si>
  <si>
    <t>DTM-04106</t>
  </si>
  <si>
    <t>Chị Thoa Phú Giáo</t>
  </si>
  <si>
    <t>0336562252</t>
  </si>
  <si>
    <t>,,An Linh,Huyện Phú Giáo,Bình Dương</t>
  </si>
  <si>
    <t>001J3000002HLiyIAG</t>
  </si>
  <si>
    <t>DTM-04107</t>
  </si>
  <si>
    <t>Chị Thùy Phú Giáo</t>
  </si>
  <si>
    <t>0907213321</t>
  </si>
  <si>
    <t>526,Ấp 6,An Linh,Huyện Phú Giáo,Bình Dương</t>
  </si>
  <si>
    <t>001J3000002HLizIAG</t>
  </si>
  <si>
    <t>DTM-04108</t>
  </si>
  <si>
    <t>0382666021</t>
  </si>
  <si>
    <t>212,ĐH 507,Vĩnh Hòa,Huyện Phú Giáo,Bình Dương</t>
  </si>
  <si>
    <t>001J3000002HLj0IAG</t>
  </si>
  <si>
    <t>DTM-04109</t>
  </si>
  <si>
    <t>0336827213</t>
  </si>
  <si>
    <t>364,ĐT750,Tân Long,Huyện Phú Giáo,Bình Dương</t>
  </si>
  <si>
    <t>001J3000002HLZHIA4</t>
  </si>
  <si>
    <t>DTM-03506</t>
  </si>
  <si>
    <t>Chị Hạnh Vĩnh Tân</t>
  </si>
  <si>
    <t>0363574968</t>
  </si>
  <si>
    <t>,ĐH 40,Vĩnh Tân,TX. Tân Uyên,Bình Dương</t>
  </si>
  <si>
    <t>001J3000002HLZKIA4</t>
  </si>
  <si>
    <t>DTM-03509</t>
  </si>
  <si>
    <t>Anh Thành Tân Uyên</t>
  </si>
  <si>
    <t>0972354915</t>
  </si>
  <si>
    <t>,Vĩnh Tân 34,,TX. Tân Uyên,Bình Dương</t>
  </si>
  <si>
    <t>001J3000002HLa2IAG</t>
  </si>
  <si>
    <t>DTM-03553</t>
  </si>
  <si>
    <t>0359051668</t>
  </si>
  <si>
    <t>,Trừ Văn Thố,,TX. Bến Cát,Bình Dương</t>
  </si>
  <si>
    <t>001J3000002HLa3IAG</t>
  </si>
  <si>
    <t>DTM-03554</t>
  </si>
  <si>
    <t>0937086370</t>
  </si>
  <si>
    <t>,,Hòa Lợi,TX. Bến Cát,Bình Dương</t>
  </si>
  <si>
    <t>001J3000002HLa4IAG</t>
  </si>
  <si>
    <t>DTM-03555</t>
  </si>
  <si>
    <t>0335566656</t>
  </si>
  <si>
    <t>,Lê Lai,Hòa Lợi,TX. Bến Cát,Bình Dương</t>
  </si>
  <si>
    <t>001J3000002HLZxIAO</t>
  </si>
  <si>
    <t>DTM-03548</t>
  </si>
  <si>
    <t>0352951096</t>
  </si>
  <si>
    <t>67,Hai Tháng 9,Mỹ Phước,TX. Bến Cát,Bình Dương</t>
  </si>
  <si>
    <t>001J3000002HLZyIAO</t>
  </si>
  <si>
    <t>DTM-03549</t>
  </si>
  <si>
    <t>Chị Mai Bến Cát</t>
  </si>
  <si>
    <t>0968789604</t>
  </si>
  <si>
    <t>,N14,,TX. Bến Cát,Bình Dương</t>
  </si>
  <si>
    <t>001J3000002HLZzIAO</t>
  </si>
  <si>
    <t>DTM-03550</t>
  </si>
  <si>
    <t>0978578006</t>
  </si>
  <si>
    <t>,NE8,,TX. Bến Cát,Bình Dương</t>
  </si>
  <si>
    <t>001J3000002HLnwIAG</t>
  </si>
  <si>
    <t>DTM-04415</t>
  </si>
  <si>
    <t>Cô Tý</t>
  </si>
  <si>
    <t>0392467919</t>
  </si>
  <si>
    <t>,,TT Dầu Tiếng,Huyện Dầu Tiếng,Bình Dương</t>
  </si>
  <si>
    <t>001J3000002HLp8IAG</t>
  </si>
  <si>
    <t>DTM-04489</t>
  </si>
  <si>
    <t>Anh Huỳnh Minh Lương</t>
  </si>
  <si>
    <t>0918757456</t>
  </si>
  <si>
    <t>Minh Long, Minh Lương, Châu Thành District, Kiên Giang Province, Vietnam</t>
  </si>
  <si>
    <t>001J3000002HLYyIAO</t>
  </si>
  <si>
    <t>DTM-03487</t>
  </si>
  <si>
    <t>0902069498</t>
  </si>
  <si>
    <t>Mỹ Phước - Tân Vạn, Khu phố Bình Phú, Phường Thuận Giao, Dĩ An, Thành phố Hồ Chí Minh, 75000, Việt Nam</t>
  </si>
  <si>
    <t>DTM-04435</t>
  </si>
  <si>
    <t>0918061020</t>
  </si>
  <si>
    <t>DTM-03502</t>
  </si>
  <si>
    <t>0913371232</t>
  </si>
  <si>
    <t>Phường Hưng Chiến</t>
  </si>
  <si>
    <t>Quản Lợi B, Xã Tân Quan, Tỉnh Đồng Nai, 67857, Việt Nam</t>
  </si>
  <si>
    <t>001J3000002HLsXIAW</t>
  </si>
  <si>
    <t>DTM-04704</t>
  </si>
  <si>
    <t>Đức Lộc - Anh Lam</t>
  </si>
  <si>
    <t>0906759397</t>
  </si>
  <si>
    <t>Anh Lam</t>
  </si>
  <si>
    <t>001J3000002HLseIAG</t>
  </si>
  <si>
    <t>DTM-04711</t>
  </si>
  <si>
    <t>Chị Trang Bình Chánh</t>
  </si>
  <si>
    <t>0365814509</t>
  </si>
  <si>
    <t>Đường 6A, Xã Vĩnh Lộc B, Bình Chánh District, Ho Chi Minh City, 71821, Vietnam</t>
  </si>
  <si>
    <t>001J3000002HLslIAG</t>
  </si>
  <si>
    <t>DTM-04718</t>
  </si>
  <si>
    <t>Anh Phúc - 6B</t>
  </si>
  <si>
    <t>0907713836</t>
  </si>
  <si>
    <t>,Đường 6B,Vĩnh Lộc B,Huyện Bình Chánh,TP HCM</t>
  </si>
  <si>
    <t>001J3000002HLsnIAG</t>
  </si>
  <si>
    <t>DTM-04720</t>
  </si>
  <si>
    <t>Thái Anh - Anh Đạt</t>
  </si>
  <si>
    <t>0902577573</t>
  </si>
  <si>
    <t>Zuli Võ Văn Vân 2, B10/9K, Đường Võ Văn Vân, Xã Vĩnh Lộc B, Bình Chánh District, Ho Chi Minh City, 71914, Vietnam</t>
  </si>
  <si>
    <t>001J3000002HLpAIAW</t>
  </si>
  <si>
    <t>DTM-04491</t>
  </si>
  <si>
    <t>Điểm Kiên Giang</t>
  </si>
  <si>
    <t>0947879722</t>
  </si>
  <si>
    <t>Điểm</t>
  </si>
  <si>
    <t>Quốc lộ 63, Minh Phong, Xã Bình An, Châu Thành District, Kiên Giang Province, Vietnam</t>
  </si>
  <si>
    <t>001J3000002HLp9IAG</t>
  </si>
  <si>
    <t>DTM-04490</t>
  </si>
  <si>
    <t>0946622113</t>
  </si>
  <si>
    <t>Mạnh</t>
  </si>
  <si>
    <t>Trường Đại học Kiên Giang, National Route 61, Minh Phú, Minh Lương, Châu Thành District, Kiên Giang Province, Vietnam</t>
  </si>
  <si>
    <t>001J3000002HLhTIAW</t>
  </si>
  <si>
    <t>DTM-04014</t>
  </si>
  <si>
    <t>Anh Lực Quận 9</t>
  </si>
  <si>
    <t>0935035780</t>
  </si>
  <si>
    <t>220,Long Thuận,Long Phước,Q.9,HCM</t>
  </si>
  <si>
    <t>001J3000002HLhRIAW</t>
  </si>
  <si>
    <t>DTM-04012</t>
  </si>
  <si>
    <t>Chị Mến Q9</t>
  </si>
  <si>
    <t>0902842956</t>
  </si>
  <si>
    <t>,Đường 11,Long Bình,Q.9,HCM</t>
  </si>
  <si>
    <t>001J3000002HLhSIAW</t>
  </si>
  <si>
    <t>DTM-04013</t>
  </si>
  <si>
    <t>0964110379</t>
  </si>
  <si>
    <t>Đường Hoàng Hữu Nam, Hoàng Hữu Nam, Long Binh Ward, Thủ Đức, Ho Chi Minh City, 00848, Vietnam</t>
  </si>
  <si>
    <t>001J3000002HLZZIA4</t>
  </si>
  <si>
    <t>DTM-03524</t>
  </si>
  <si>
    <t>Thanh Thúy</t>
  </si>
  <si>
    <t>+84939569676</t>
  </si>
  <si>
    <t>Phường Vĩnh Tường</t>
  </si>
  <si>
    <t>QL. 61B, Phường Vĩnh Tường, Long Mỹ, Hậu Giang Province, Vietnam</t>
  </si>
  <si>
    <t>DTM-03526</t>
  </si>
  <si>
    <t>0907700443</t>
  </si>
  <si>
    <t>,Trần Hưng Đạo,TT Long Mỹ,TX. Long Mỹ,Hậu Giang</t>
  </si>
  <si>
    <t>001J3000002HLhuIAG</t>
  </si>
  <si>
    <t>DTM-04041</t>
  </si>
  <si>
    <t>Anh Sơn - Bình Trưng Đông Quận 2</t>
  </si>
  <si>
    <t>0969663009</t>
  </si>
  <si>
    <t>Vành đai trong - 817 Nguyễn Duy Trinh, Đường Nguyễn Duy Trinh, Phu Huu Ward, Thủ Đức, Ho Chi Minh City, 71210, Vietnam</t>
  </si>
  <si>
    <t>001J3000002HLhtIAG</t>
  </si>
  <si>
    <t>DTM-04040</t>
  </si>
  <si>
    <t>0918551904</t>
  </si>
  <si>
    <t>301 A,Nguyễn Duy Trinh,Hữu Phú,Q.2,HCM</t>
  </si>
  <si>
    <t>001J3000002HLhrIAG</t>
  </si>
  <si>
    <t>DTM-04038</t>
  </si>
  <si>
    <t>0833026019</t>
  </si>
  <si>
    <t>,Trần Não,Bình Khánh,Q.2,HCM</t>
  </si>
  <si>
    <t>001J3000002HLhsIAG</t>
  </si>
  <si>
    <t>DTM-04039</t>
  </si>
  <si>
    <t>Chị Thương - Thảo Điền Quận 2</t>
  </si>
  <si>
    <t>0986441394</t>
  </si>
  <si>
    <t>Tháp 102, Nguyen Van Huong, Thao Dien Ward, Thủ Đức, Ho Chi Minh City, 71107, Vietnam</t>
  </si>
  <si>
    <t>001J3000002HLZXIA4</t>
  </si>
  <si>
    <t>DTM-03522</t>
  </si>
  <si>
    <t>Cẩn Sóc Trăng</t>
  </si>
  <si>
    <t>0919049345</t>
  </si>
  <si>
    <t>Cẩn</t>
  </si>
  <si>
    <t>Xã Tân Long</t>
  </si>
  <si>
    <t>,Đường Tỉnh lộ 937,Tân Long,TX. Ngã Năm,Sóc Trăng</t>
  </si>
  <si>
    <t>Xã Thạnh Hòa</t>
  </si>
  <si>
    <t>001J3000002HLhvIAG</t>
  </si>
  <si>
    <t>DTM-04042</t>
  </si>
  <si>
    <t>Anh Dũng Quận 2</t>
  </si>
  <si>
    <t>0774156642</t>
  </si>
  <si>
    <t>36,Đường H,An Phú ,Q.2,HCM</t>
  </si>
  <si>
    <t>001J3000002HLd7IAG</t>
  </si>
  <si>
    <t>DTM-03744</t>
  </si>
  <si>
    <t>Huynh</t>
  </si>
  <si>
    <t>0915055897</t>
  </si>
  <si>
    <t>1142,QL 80, ấp Mong Thọ B, huện Châu Thành, Kiên Giang</t>
  </si>
  <si>
    <t>001J3000002HM4yIAG</t>
  </si>
  <si>
    <t>DTM-05278</t>
  </si>
  <si>
    <t>Vựa Cô Phượng - Xuyên Mộc</t>
  </si>
  <si>
    <t>0945934409</t>
  </si>
  <si>
    <t>,,Bình Châu,Huyện Xuyên Mộc,Bà Rịa Vũng Tàu</t>
  </si>
  <si>
    <t>001J3000002HM4zIAG</t>
  </si>
  <si>
    <t>DTM-05279</t>
  </si>
  <si>
    <t>Vựa Chị Thúy - Xuyên Mộc</t>
  </si>
  <si>
    <t>0358161650</t>
  </si>
  <si>
    <t>3405,QL55,Bình Châu,Huyện Xuyên Mộc,Bà Rịa Vũng Tàu</t>
  </si>
  <si>
    <t>001J3000002HM50IAG</t>
  </si>
  <si>
    <t>DTM-05280</t>
  </si>
  <si>
    <t>Vựa Anh Linh - Xuyên Mộc</t>
  </si>
  <si>
    <t>0339996220</t>
  </si>
  <si>
    <t>,329,Hòa Hiệp,Huyện Xuyên Mộc,Bà Rịa Vũng Tàu</t>
  </si>
  <si>
    <t>001J3000002HLcoIAG</t>
  </si>
  <si>
    <t>DTM-03725</t>
  </si>
  <si>
    <t>Anh 8</t>
  </si>
  <si>
    <t>0907765490</t>
  </si>
  <si>
    <t>Đ848,Hiệp Bình Chánh,,TP. Thủ Đức,HCM</t>
  </si>
  <si>
    <t>001J3000002HLclIAG</t>
  </si>
  <si>
    <t>DTM-03722</t>
  </si>
  <si>
    <t>0908217204</t>
  </si>
  <si>
    <t>11,Hiệp Bình,Hiệp Bình Phước,TP. Thủ Đức,HCM</t>
  </si>
  <si>
    <t>001J3000002HLcmIAG</t>
  </si>
  <si>
    <t>DTM-03723</t>
  </si>
  <si>
    <t>Anh Nam Thủ Đức</t>
  </si>
  <si>
    <t>0907115586</t>
  </si>
  <si>
    <t>399,QL 13,Hiệp Bình Phước,TP. Thủ Đức,HCM</t>
  </si>
  <si>
    <t>001J3000002HLhUIAW</t>
  </si>
  <si>
    <t>DTM-04015</t>
  </si>
  <si>
    <t>0934672239</t>
  </si>
  <si>
    <t>418,Hữu Hoàng Nam,Long Thạnh Mỹ,Q.9,HCM</t>
  </si>
  <si>
    <t>001J3000002HLd9IAG</t>
  </si>
  <si>
    <t>DTM-03746</t>
  </si>
  <si>
    <t>0942676763</t>
  </si>
  <si>
    <t>001J3000002HLciIAG</t>
  </si>
  <si>
    <t>DTM-03719</t>
  </si>
  <si>
    <t>Đức Giác</t>
  </si>
  <si>
    <t>0949974512</t>
  </si>
  <si>
    <t>,Trần Hưng Đạo,P.3,TP. Vị Thanh,Hậu Giang</t>
  </si>
  <si>
    <t>DTM-03720</t>
  </si>
  <si>
    <t>0939558838</t>
  </si>
  <si>
    <t>511,Trần Hưng Đạo,P.3,TP. Vị Thanh,Hậu Giang</t>
  </si>
  <si>
    <t>001J3000002HjI8IAK</t>
  </si>
  <si>
    <t>DTM-05509</t>
  </si>
  <si>
    <t>Sony</t>
  </si>
  <si>
    <t>0986645586</t>
  </si>
  <si>
    <t>SoNy</t>
  </si>
  <si>
    <t>Xã Vị Thắng</t>
  </si>
  <si>
    <t>,,Vị Thắng,Huyện Vị Thủy,Hậu Giang</t>
  </si>
  <si>
    <t>DTM-03510</t>
  </si>
  <si>
    <t>50/4,Bình Chuẩn 50,Bình Chuẩn,TX. Tân Uyên,Bình Dương</t>
  </si>
  <si>
    <t>001J3000002HLZIIA4</t>
  </si>
  <si>
    <t>DTM-03507</t>
  </si>
  <si>
    <t>0346707878</t>
  </si>
  <si>
    <t>,Mỹ Phước - Tân Vạn,Bình Chuẩn,TX. Tân Uyên,Bình Dương</t>
  </si>
  <si>
    <t>001J3000002HLZMIA4</t>
  </si>
  <si>
    <t>DTM-03511</t>
  </si>
  <si>
    <t>Anh Lân</t>
  </si>
  <si>
    <t>0394783113</t>
  </si>
  <si>
    <t>001J3000002HLx2IAG</t>
  </si>
  <si>
    <t>DTM-04979</t>
  </si>
  <si>
    <t>0944799855</t>
  </si>
  <si>
    <t>Xã Đông Thái</t>
  </si>
  <si>
    <t>Quốc lộ 63, Xã Đông Thái, An Biên District, Kiên Giang Province, Vietnam</t>
  </si>
  <si>
    <t>001J3000002HLZjIAO</t>
  </si>
  <si>
    <t>DTM-03534</t>
  </si>
  <si>
    <t>Chị Thoa Dĩ An</t>
  </si>
  <si>
    <t>0899776776</t>
  </si>
  <si>
    <t>,Bùi Thị Xuân,Tân Phước,TX. Dĩ An,Bình Dương</t>
  </si>
  <si>
    <t>001J3000002HLZlIAO</t>
  </si>
  <si>
    <t>DTM-03536</t>
  </si>
  <si>
    <t>0903979666</t>
  </si>
  <si>
    <t>,Mỹ Phước - Tân Vạn,Tân Phước,TX. Dĩ An,Bình Dương</t>
  </si>
  <si>
    <t>001J3000002HLZvIAO</t>
  </si>
  <si>
    <t>DTM-03546</t>
  </si>
  <si>
    <t>Cô Bích</t>
  </si>
  <si>
    <t>0344708323</t>
  </si>
  <si>
    <t>,QL13,Lai Hưng,TX. Bến Cát,Bình Dương</t>
  </si>
  <si>
    <t>001J3000002HLZwIAO</t>
  </si>
  <si>
    <t>DTM-03547</t>
  </si>
  <si>
    <t>Chị Xoan Bến Cát</t>
  </si>
  <si>
    <t>0397370277</t>
  </si>
  <si>
    <t>,Đường NE6, Ấp 1,TX. Bến Cát,Bình Dương</t>
  </si>
  <si>
    <t>001J3000002HLa0IAG</t>
  </si>
  <si>
    <t>DTM-03551</t>
  </si>
  <si>
    <t>0374660387</t>
  </si>
  <si>
    <t>,Mỹ Phước - Tân Vạn,Tân Định,TX. Bến Cát,Bình Dương</t>
  </si>
  <si>
    <t>001J3000002HLa1IAG</t>
  </si>
  <si>
    <t>DTM-03552</t>
  </si>
  <si>
    <t>Anh Minh Bến Cát</t>
  </si>
  <si>
    <t>0984984113</t>
  </si>
  <si>
    <t>,Đường N8,Lai Hưng,TX. Bến Cát,Bình Dương</t>
  </si>
  <si>
    <t>DTM-04976</t>
  </si>
  <si>
    <t>0939595983</t>
  </si>
  <si>
    <t>Lâm Anh</t>
  </si>
  <si>
    <t>Xã Hưng Yên, An Biên District, Kiên Giang Province, Vietnam</t>
  </si>
  <si>
    <t>001J3000002HLx0IAG</t>
  </si>
  <si>
    <t>DTM-04977</t>
  </si>
  <si>
    <t>0949625450</t>
  </si>
  <si>
    <t>,,KP. Ba, TT Thứ Ba,Huyện An Biên,Kiên Giang</t>
  </si>
  <si>
    <t>001J3000002HLx1IAG</t>
  </si>
  <si>
    <t>DTM-04978</t>
  </si>
  <si>
    <t>Chị Liên Kiên Giang</t>
  </si>
  <si>
    <t>0365196637</t>
  </si>
  <si>
    <t>DTM-04980</t>
  </si>
  <si>
    <t>Anh Tài T3</t>
  </si>
  <si>
    <t>0949775559</t>
  </si>
  <si>
    <t>DTM-03470</t>
  </si>
  <si>
    <t>Anh  Dân</t>
  </si>
  <si>
    <t>0979382416</t>
  </si>
  <si>
    <t>Nguyễn Trung Trực, Thị trấn Vĩnh Thuận, Vĩnh Thuận District, Kiên Giang Province, Vietnam</t>
  </si>
  <si>
    <t>001J3000002HLfGIAW</t>
  </si>
  <si>
    <t>DTM-03877</t>
  </si>
  <si>
    <t>,Khóm 4,P.1,Thị Xã Duyên Hải,Trà Vinh</t>
  </si>
  <si>
    <t>Phường Duyên Hải</t>
  </si>
  <si>
    <t>001J3000002HLfHIAW</t>
  </si>
  <si>
    <t>DTM-03878</t>
  </si>
  <si>
    <t>Anh Hấu</t>
  </si>
  <si>
    <t>0939174600</t>
  </si>
  <si>
    <t>001J3000002HLhdIAG</t>
  </si>
  <si>
    <t>DTM-04024</t>
  </si>
  <si>
    <t>Anh Nguyên (Anh Quyết)</t>
  </si>
  <si>
    <t>0967094338</t>
  </si>
  <si>
    <t>Block C, Đường D4, Tan Hung Ward, District 7, Ho Chi Minh City, 72800, Vietnam</t>
  </si>
  <si>
    <t>001J3000002HLmgIAG</t>
  </si>
  <si>
    <t>DTM-04337</t>
  </si>
  <si>
    <t>0702941124</t>
  </si>
  <si>
    <t>,QL 53,Xã Long Hữu,Huyện Duyên Hải,Trà Vinh</t>
  </si>
  <si>
    <t>001J3000002HLYwIAO</t>
  </si>
  <si>
    <t>DTM-03485</t>
  </si>
  <si>
    <t>0393502570</t>
  </si>
  <si>
    <t>Huyện U Minh Thượng</t>
  </si>
  <si>
    <t>Quốc lộ 63, Thạnh Yên, U Minh Thượng District, Kiên Giang Province, Vietnam</t>
  </si>
  <si>
    <t>001J3000002HLYvIAO</t>
  </si>
  <si>
    <t>DTM-03484</t>
  </si>
  <si>
    <t>Chị Dung U Minh Thượng</t>
  </si>
  <si>
    <t>0947444531</t>
  </si>
  <si>
    <t>Xã Thạnh Yên</t>
  </si>
  <si>
    <t>Quốc lộ 63, Xã Thạnh Yên A, U Minh Thượng District, Kiên Giang Province, Vietnam</t>
  </si>
  <si>
    <t>001J3000002HLhbIAG</t>
  </si>
  <si>
    <t>DTM-04022</t>
  </si>
  <si>
    <t>Chị Nhi - Gôm- Q7</t>
  </si>
  <si>
    <t>0901277878</t>
  </si>
  <si>
    <t>001J3000002HLhcIAG</t>
  </si>
  <si>
    <t>DTM-04023</t>
  </si>
  <si>
    <t>Chị Hường - Đt - Q7</t>
  </si>
  <si>
    <t>0397145858</t>
  </si>
  <si>
    <t>,Đào Trứ,P. Phú Thuận,Q.7,HCM</t>
  </si>
  <si>
    <t>001J3000002HLheIAG</t>
  </si>
  <si>
    <t>DTM-04025</t>
  </si>
  <si>
    <t>Anh Hùng Quận 7</t>
  </si>
  <si>
    <t>0339510110</t>
  </si>
  <si>
    <t>,Gò Ô Môi,P. Phú Thuận,Q.7,HCM</t>
  </si>
  <si>
    <t>001J3000002HLjWIAW</t>
  </si>
  <si>
    <t>DTM-04141</t>
  </si>
  <si>
    <t>Cô Huệ - Nht - Nb</t>
  </si>
  <si>
    <t>0976752436</t>
  </si>
  <si>
    <t>Cô Huệ</t>
  </si>
  <si>
    <t>,Đường Số 1,P. Long Thới,Huyện Nhà Bè,HCM</t>
  </si>
  <si>
    <t>001J3000002HLjYIAW</t>
  </si>
  <si>
    <t>DTM-04143</t>
  </si>
  <si>
    <t>Chị Linh - Nht - Nb</t>
  </si>
  <si>
    <t>0969105279</t>
  </si>
  <si>
    <t>37,Nguyễn Văn Tạo,Ấp 1,Huyện Nhà Bè,HCM</t>
  </si>
  <si>
    <t>001J3000002HLjaIAG</t>
  </si>
  <si>
    <t>DTM-04145</t>
  </si>
  <si>
    <t>Anh Thạch - Nqt - Nb</t>
  </si>
  <si>
    <t>0978648588</t>
  </si>
  <si>
    <t>55,Ngô Quan Thắm,P. Long Thới,Huyện Nhà Bè,HCM</t>
  </si>
  <si>
    <t>001J3000002HLjeIAG</t>
  </si>
  <si>
    <t>DTM-04149</t>
  </si>
  <si>
    <t>Anh Công - Nht - Nb</t>
  </si>
  <si>
    <t>0934598100</t>
  </si>
  <si>
    <t>001J3000002HLjXIAW</t>
  </si>
  <si>
    <t>DTM-04142</t>
  </si>
  <si>
    <t>Chị Thủy - Lvl - Nb</t>
  </si>
  <si>
    <t>0915359987</t>
  </si>
  <si>
    <t>69C,Lê Văn Lương,P. Nhơn Đức,Huyện Nhà Bè,HCM</t>
  </si>
  <si>
    <t>001J3000002HLqXIAW</t>
  </si>
  <si>
    <t>DTM-04576</t>
  </si>
  <si>
    <t>Anh Tuấn - Cần Giuộc</t>
  </si>
  <si>
    <t>0329934431</t>
  </si>
  <si>
    <t>Xã Đông Thạnh, Can Giuoc District, Long An Province, Vietnam</t>
  </si>
  <si>
    <t>001J3000002HLhYIAW</t>
  </si>
  <si>
    <t>DTM-04019</t>
  </si>
  <si>
    <t>Chị Thúy Quận 8</t>
  </si>
  <si>
    <t>0365029787</t>
  </si>
  <si>
    <t>1, Hồ Học Lãm, Phường 16, District 8, Ho Chi Minh City, 73118, Vietnam</t>
  </si>
  <si>
    <t>001J3000002HLhaIAG</t>
  </si>
  <si>
    <t>DTM-04021</t>
  </si>
  <si>
    <t>Anh Trãi - Quận 8</t>
  </si>
  <si>
    <t>0985883824</t>
  </si>
  <si>
    <t>Anh Trãi</t>
  </si>
  <si>
    <t>40,An Dương Vương,P.16,Q.8,HCM</t>
  </si>
  <si>
    <t>001J3000002HLjcIAG</t>
  </si>
  <si>
    <t>DTM-04147</t>
  </si>
  <si>
    <t>0989941149</t>
  </si>
  <si>
    <t>Thu Liễu, Lê Văn Lương, Phuoc Kien Commune, Nhà Bè District, Ho Chi Minh City, 72915, Vietnam</t>
  </si>
  <si>
    <t>001J3000002HLjZIAW</t>
  </si>
  <si>
    <t>DTM-04144</t>
  </si>
  <si>
    <t>0869370057</t>
  </si>
  <si>
    <t>001J3000002HLrvIAG</t>
  </si>
  <si>
    <t>DTM-04666</t>
  </si>
  <si>
    <t>Cty Thuận Lợi - Lđc - Bt</t>
  </si>
  <si>
    <t>0919500492</t>
  </si>
  <si>
    <t>Hẻm 173 Lê Đình Cẩn, Tan Tao Ward, Binh Tan District, Ho Chi Minh City, 30000, Vietnam</t>
  </si>
  <si>
    <t>001J3000002HLhnIAG</t>
  </si>
  <si>
    <t>DTM-04034</t>
  </si>
  <si>
    <t>0708209785</t>
  </si>
  <si>
    <t>56,Nguyễn Khoái,,Q.4,HCM</t>
  </si>
  <si>
    <t>001J3000002HLiCIAW</t>
  </si>
  <si>
    <t>DTM-04059</t>
  </si>
  <si>
    <t>Anh Thái Quận 1</t>
  </si>
  <si>
    <t>0938555437</t>
  </si>
  <si>
    <t>39 Đề Thám,P. Cầu Ông Lãnh,Q.1,HCM</t>
  </si>
  <si>
    <t>001J3000002HLiBIAW</t>
  </si>
  <si>
    <t>DTM-04058</t>
  </si>
  <si>
    <t>Cô Hân Quận 1</t>
  </si>
  <si>
    <t>0961637235</t>
  </si>
  <si>
    <t>Cô Hân</t>
  </si>
  <si>
    <t>Phường Cầu Kho</t>
  </si>
  <si>
    <t>470 Đường Võ Văn Kiệt, Cau Kho Ward, District 1, Ho Chi Minh City, 70200, Vietnam</t>
  </si>
  <si>
    <t>001J3000002HLhoIAG</t>
  </si>
  <si>
    <t>DTM-04035</t>
  </si>
  <si>
    <t>Chị Vân Quận 4</t>
  </si>
  <si>
    <t>0933581184</t>
  </si>
  <si>
    <t>Ton That Thuyet Evangelical Church, Hẻm 66 Đường Tôn Thất Thuyết, Ward 16, District 4, Ho Chi Minh City, 72800, Vietnam</t>
  </si>
  <si>
    <t>Phường Khánh Hội</t>
  </si>
  <si>
    <t>001J3000002HLhpIAG</t>
  </si>
  <si>
    <t>DTM-04036</t>
  </si>
  <si>
    <t>0933516667</t>
  </si>
  <si>
    <t>470,Nguyễn tất Thành,P.18,Q.4,HCM</t>
  </si>
  <si>
    <t>001J3000002HLhqIAG</t>
  </si>
  <si>
    <t>DTM-04037</t>
  </si>
  <si>
    <t>0907171147</t>
  </si>
  <si>
    <t>33B,Bến Vân Đồn,P.12,Q.4,HCM</t>
  </si>
  <si>
    <t>001J3000002HLhVIAW</t>
  </si>
  <si>
    <t>DTM-04016</t>
  </si>
  <si>
    <t>0902469881</t>
  </si>
  <si>
    <t>799,Phạm Thế Hiển,P.4,Q.8,HCM</t>
  </si>
  <si>
    <t>001J3000002HLhXIAW</t>
  </si>
  <si>
    <t>DTM-04018</t>
  </si>
  <si>
    <t>Chị Thủy Quận 8</t>
  </si>
  <si>
    <t>0906874957</t>
  </si>
  <si>
    <t>210 B,Phạm Thế Hiển,P.3,Q.8,HCM</t>
  </si>
  <si>
    <t>001J3000002HLhWIAW</t>
  </si>
  <si>
    <t>DTM-04017</t>
  </si>
  <si>
    <t>Chị Út Liên - Bình Điền</t>
  </si>
  <si>
    <t>0933070812</t>
  </si>
  <si>
    <t>Chị Út Liên</t>
  </si>
  <si>
    <t>,Rạch Cát, Chợ Bình Điền,P.7,Q.8,HCM</t>
  </si>
  <si>
    <t>001J3000002HLhZIAW</t>
  </si>
  <si>
    <t>DTM-04020</t>
  </si>
  <si>
    <t>Chị Hào - Pth - Q8</t>
  </si>
  <si>
    <t>0986859631</t>
  </si>
  <si>
    <t>2771,Phạm Thế Hiển,P.7,Q.8,HCM</t>
  </si>
  <si>
    <t>001J3000002HLYdIAO</t>
  </si>
  <si>
    <t>DTM-03466</t>
  </si>
  <si>
    <t>0794445323</t>
  </si>
  <si>
    <t>Xã Trung Hiếu</t>
  </si>
  <si>
    <t>,QL 53, Chợ Trung Hiếu,,Huyện Vũng Liêm,Vĩnh Long</t>
  </si>
  <si>
    <t>DTM-03457</t>
  </si>
  <si>
    <t>0961049810</t>
  </si>
  <si>
    <t>Xã An Cư, Huyện Cái Bè, Tiền Giang</t>
  </si>
  <si>
    <t>001J3000002HLs2IAG</t>
  </si>
  <si>
    <t>DTM-04673</t>
  </si>
  <si>
    <t>Chị Nhi Bình Tân</t>
  </si>
  <si>
    <t>0353539713</t>
  </si>
  <si>
    <t>,Bình Trị Đông,,Q. Bình Tân,HCM</t>
  </si>
  <si>
    <t>001J3000002HLpBIAW</t>
  </si>
  <si>
    <t>DTM-04492</t>
  </si>
  <si>
    <t>0373537468</t>
  </si>
  <si>
    <t>National Route 61, Minh Phú, Minh Lương, Châu Thành District, Kiên Giang Province, Vietnam</t>
  </si>
  <si>
    <t>001J3000002HLhgIAG</t>
  </si>
  <si>
    <t>DTM-04027</t>
  </si>
  <si>
    <t>Chị Lân</t>
  </si>
  <si>
    <t>0335203711</t>
  </si>
  <si>
    <t>932,Hậu Giang,P.12,Q.6,HCM</t>
  </si>
  <si>
    <t>001J3000002HLhmIAG</t>
  </si>
  <si>
    <t>DTM-04033</t>
  </si>
  <si>
    <t>Chị Linh Quận 6</t>
  </si>
  <si>
    <t>0792008779</t>
  </si>
  <si>
    <t>001J3000002HLhfIAG</t>
  </si>
  <si>
    <t>DTM-04026</t>
  </si>
  <si>
    <t>Cô Huệ Quận 6</t>
  </si>
  <si>
    <t>0903708803</t>
  </si>
  <si>
    <t>3,Phạm Văn Khỏe,P.5,Q.6,HCM</t>
  </si>
  <si>
    <t>Phường Bình Tây</t>
  </si>
  <si>
    <t>001J3000002HLhhIAG</t>
  </si>
  <si>
    <t>DTM-04028</t>
  </si>
  <si>
    <t>Anh Tuấn Quận 6</t>
  </si>
  <si>
    <t>0792282629</t>
  </si>
  <si>
    <t>2,Hẻm Bà Lài,P.8,Q.6,HCM</t>
  </si>
  <si>
    <t>001J3000002HLi9IAG</t>
  </si>
  <si>
    <t>DTM-04056</t>
  </si>
  <si>
    <t>Cô Dung Quận 10</t>
  </si>
  <si>
    <t>0936396239</t>
  </si>
  <si>
    <t>Lô Y, Hẻm 382 Sư Vạn Hạnh, Ward 2, District 10, Ho Chi Minh City, 72406, Vietnam</t>
  </si>
  <si>
    <t>001J3000002HLhkIAG</t>
  </si>
  <si>
    <t>DTM-04031</t>
  </si>
  <si>
    <t>0808086811</t>
  </si>
  <si>
    <t>125,Lý Chiêu Hoàng,,Q.6,HCM</t>
  </si>
  <si>
    <t>001J3000002HLd8IAG</t>
  </si>
  <si>
    <t>DTM-03745</t>
  </si>
  <si>
    <t>Hùng Sen</t>
  </si>
  <si>
    <t>0986686404</t>
  </si>
  <si>
    <t>Nguyễn Chí Thanh, Vĩnh Thành, Xã Vĩnh Hòa Hiệp, Châu Thành District, Kiên Giang Province, Vietnam</t>
  </si>
  <si>
    <t>001J3000002HLl6IAG</t>
  </si>
  <si>
    <t>DTM-04239</t>
  </si>
  <si>
    <t>0987178072</t>
  </si>
  <si>
    <t>38,Ấp Ông Lễ,Bình Hiệp,Huyện Kiến Tường,Long An</t>
  </si>
  <si>
    <t>001J3000002HLjjIAG</t>
  </si>
  <si>
    <t>DTM-04154</t>
  </si>
  <si>
    <t>0917345160</t>
  </si>
  <si>
    <t>,Cầu Cá Rô,Tuyên Thạnh,Huyện Mộc Hóa,Long An</t>
  </si>
  <si>
    <t>001J3000002HLjkIAG</t>
  </si>
  <si>
    <t>DTM-04155</t>
  </si>
  <si>
    <t>Chị Gái - Kiến Tường</t>
  </si>
  <si>
    <t>0949554649</t>
  </si>
  <si>
    <t>001J3000002HLn1IAG</t>
  </si>
  <si>
    <t>DTM-04358</t>
  </si>
  <si>
    <t>0939328455</t>
  </si>
  <si>
    <t>ĐT. 839, Xã Bình Hòa Hưng, Đức Huệ District, Long An Province, Vietnam</t>
  </si>
  <si>
    <t>001J3000002HLn8IAG</t>
  </si>
  <si>
    <t>DTM-04365</t>
  </si>
  <si>
    <t>Anh Don</t>
  </si>
  <si>
    <t>0834360408</t>
  </si>
  <si>
    <t>001J3000002HLg0IAG</t>
  </si>
  <si>
    <t>DTM-03923</t>
  </si>
  <si>
    <t>Anh Trọn - Tân Thạnh</t>
  </si>
  <si>
    <t>0939683532</t>
  </si>
  <si>
    <t>Anh Trọn</t>
  </si>
  <si>
    <t>,,Kiến Bình,Huyện Tân Thạnh,Long An</t>
  </si>
  <si>
    <t>Xã Hậu Thạnh</t>
  </si>
  <si>
    <t>DTM-03924</t>
  </si>
  <si>
    <t>0914131600</t>
  </si>
  <si>
    <t>90,Dương Văn Dương,Kiến Bình,Huyện Tân Thạnh,Long An</t>
  </si>
  <si>
    <t>16/01/2026</t>
  </si>
  <si>
    <t>001J3000002HLb1IAG</t>
  </si>
  <si>
    <t>DTM-03614</t>
  </si>
  <si>
    <t>0909980515</t>
  </si>
  <si>
    <t>Võ Văn Kiệt, Phường Nguyệt Hóa, Tỉnh Vĩnh Long, Việt Nam</t>
  </si>
  <si>
    <t>001J3000002HLazIAG</t>
  </si>
  <si>
    <t>DTM-03612</t>
  </si>
  <si>
    <t>0974944114</t>
  </si>
  <si>
    <t>Phường 7, Trà Vinh, Trà Vinh Province, Vietnam</t>
  </si>
  <si>
    <t>001J3000002HLenIAG</t>
  </si>
  <si>
    <t>DTM-03848</t>
  </si>
  <si>
    <t>0979348350</t>
  </si>
  <si>
    <t>xe Hùng Cường..., Quốc lộ 80, Phường Tân Hòa, Vĩnh Long, Vĩnh Long Province, Vietnam</t>
  </si>
  <si>
    <t>001J3000002HLgVIAW</t>
  </si>
  <si>
    <t>DTM-03954</t>
  </si>
  <si>
    <t>Chị Thủy Tân Bình</t>
  </si>
  <si>
    <t>0888779579</t>
  </si>
  <si>
    <t>2/13A,Âu Cơ,P.9,Q. Tân Bình,HCM</t>
  </si>
  <si>
    <t>001J3000002HLs9IAG</t>
  </si>
  <si>
    <t>DTM-04680</t>
  </si>
  <si>
    <t>Chị Hạnh - Tl10 - Bt Ttạo</t>
  </si>
  <si>
    <t>0902339010</t>
  </si>
  <si>
    <t>1157,Trần Văn Giàu,P. Tân Tạo,Q. Bình Tân,HCM</t>
  </si>
  <si>
    <t>001J3000002HLgDIAW</t>
  </si>
  <si>
    <t>DTM-03936</t>
  </si>
  <si>
    <t>Anh Tuấn Tân Phú</t>
  </si>
  <si>
    <t>0983345989</t>
  </si>
  <si>
    <t>381,Thoại Ngọc Hầu,P. Phú Thạnh,Q. Tân Phú,HCM</t>
  </si>
  <si>
    <t>001J3000002HLi7IAG</t>
  </si>
  <si>
    <t>DTM-04054</t>
  </si>
  <si>
    <t>Anh Sang Quận 11</t>
  </si>
  <si>
    <t>0909559523</t>
  </si>
  <si>
    <t>381,Lạc Long Quân,P.5,Q.11,HCM</t>
  </si>
  <si>
    <t>001J3000002HLemIAG</t>
  </si>
  <si>
    <t>DTM-03847</t>
  </si>
  <si>
    <t>0907435344</t>
  </si>
  <si>
    <t>QL.53, Phường 8, Vĩnh Long, Vĩnh Long Province, 85112, Vietnam</t>
  </si>
  <si>
    <t>001J3000002HLp2IAG</t>
  </si>
  <si>
    <t>DTM-04483</t>
  </si>
  <si>
    <t>Chị Phương Bạc Liêu</t>
  </si>
  <si>
    <t>0948057567</t>
  </si>
  <si>
    <t>001J3000002HLZiIAO</t>
  </si>
  <si>
    <t>DTM-03533</t>
  </si>
  <si>
    <t>Anh Công Bạc Liêu</t>
  </si>
  <si>
    <t>0946330662</t>
  </si>
  <si>
    <t>001J3000002HLZeIAO</t>
  </si>
  <si>
    <t>DTM-03529</t>
  </si>
  <si>
    <t>Anh Hôn Bạc Liêu</t>
  </si>
  <si>
    <t>0377912861</t>
  </si>
  <si>
    <t>Hôn</t>
  </si>
  <si>
    <t>001J3000002HLhlIAG</t>
  </si>
  <si>
    <t>DTM-04032</t>
  </si>
  <si>
    <t>0903317239</t>
  </si>
  <si>
    <t>105,Tân Hóa,P.14,Q.6,HCM</t>
  </si>
  <si>
    <t>001J3000002HLgUIAW</t>
  </si>
  <si>
    <t>DTM-03953</t>
  </si>
  <si>
    <t>0974313227</t>
  </si>
  <si>
    <t>283,Phạm Văn Bạch,,Q. Tân Bình,HCM</t>
  </si>
  <si>
    <t>001J3000002HLgTIAW</t>
  </si>
  <si>
    <t>DTM-03952</t>
  </si>
  <si>
    <t>Ngọc Lý</t>
  </si>
  <si>
    <t>0778226887</t>
  </si>
  <si>
    <t>150,Trần Văn Dư,P.13,Q. Tân Bình,HCM</t>
  </si>
  <si>
    <t>001J3000002HLgWIAW</t>
  </si>
  <si>
    <t>DTM-03955</t>
  </si>
  <si>
    <t>Anh Lành Tân Bình</t>
  </si>
  <si>
    <t>0938278472</t>
  </si>
  <si>
    <t>86,Trần Văn Dư,P.13,Q. Tân Bình,HCM</t>
  </si>
  <si>
    <t>001J3000002HLgXIAW</t>
  </si>
  <si>
    <t>DTM-03956</t>
  </si>
  <si>
    <t>Anh 7</t>
  </si>
  <si>
    <t>0902435326</t>
  </si>
  <si>
    <t>38,Bùi Thị Xuân,P.2,Q. Tân Bình,HCM</t>
  </si>
  <si>
    <t>09/03/2026</t>
  </si>
  <si>
    <t>DTM-04423</t>
  </si>
  <si>
    <t>0944870000</t>
  </si>
  <si>
    <t>Thị trấn Đầm Dơi</t>
  </si>
  <si>
    <t>Khách sạn Bạch Vân, Dương Thị Cẩm Vân, Thị trấn Đầm Dơi, Đầm Dơi District, Cà Mau Province, Vietnam</t>
  </si>
  <si>
    <t>Xã Đầm Dơi</t>
  </si>
  <si>
    <t>DTM-03767</t>
  </si>
  <si>
    <t>0918908203</t>
  </si>
  <si>
    <t>001J3000002HLdSIAW</t>
  </si>
  <si>
    <t>DTM-03765</t>
  </si>
  <si>
    <t>Hiệp Cà Mau</t>
  </si>
  <si>
    <t>0919398600</t>
  </si>
  <si>
    <t>Tô Hiến Thành, Phường 5, Cà Mau, Cà Mau Province, Vietnam</t>
  </si>
  <si>
    <t>001J3000002HLZhIAO</t>
  </si>
  <si>
    <t>DTM-03532</t>
  </si>
  <si>
    <t>Anh Lộc Bạc Liêu</t>
  </si>
  <si>
    <t>0949922922</t>
  </si>
  <si>
    <t>Phường Hộ Phòng</t>
  </si>
  <si>
    <t>Hộ Phòng, Giá Rai, Bạc Liêu Province, Vietnam</t>
  </si>
  <si>
    <t>Phường Giá Rai</t>
  </si>
  <si>
    <t>001J3000002HLgFIAW</t>
  </si>
  <si>
    <t>DTM-03938</t>
  </si>
  <si>
    <t>0399858685</t>
  </si>
  <si>
    <t>159,Lý Thánh Tôn,P. Tân Thới Hòa,Q. Tân Phú,HCM</t>
  </si>
  <si>
    <t>001J3000002HLs1IAG</t>
  </si>
  <si>
    <t>DTM-04672</t>
  </si>
  <si>
    <t>Chị Út Bình Tân</t>
  </si>
  <si>
    <t>0902612578</t>
  </si>
  <si>
    <t>117/15D 1/2,Hồ Văn Long,P. Tân Tạo,Q. Bình Tân,HCM</t>
  </si>
  <si>
    <t>001J3000002HLs6IAG</t>
  </si>
  <si>
    <t>DTM-04677</t>
  </si>
  <si>
    <t>Chị Kim - Tl10 - Bt</t>
  </si>
  <si>
    <t>0383601415</t>
  </si>
  <si>
    <t>1782,TL 10,P. Tân Tạo,Q. Bình Tân,HCM</t>
  </si>
  <si>
    <t>001J3000002HLsCIAW</t>
  </si>
  <si>
    <t>DTM-04683</t>
  </si>
  <si>
    <t>Anh Lực - Ql1 - Bt</t>
  </si>
  <si>
    <t>0902814855</t>
  </si>
  <si>
    <t>11,Đường Số 1,P. Tân Tạo,Q. Bình Tân,HCM</t>
  </si>
  <si>
    <t>001J3000002HLiOIAW</t>
  </si>
  <si>
    <t>DTM-04071</t>
  </si>
  <si>
    <t>Hải Phượng</t>
  </si>
  <si>
    <t>0919992115</t>
  </si>
  <si>
    <t>Xã Tân Trung</t>
  </si>
  <si>
    <t>,Ấp Long Thạnh,Xã Long Sơn,Huyện Phú Tân,An Giang</t>
  </si>
  <si>
    <t>001J3000002HLs7IAG</t>
  </si>
  <si>
    <t>DTM-04678</t>
  </si>
  <si>
    <t>Chị Hường - Ncp - Bt</t>
  </si>
  <si>
    <t>09680787771</t>
  </si>
  <si>
    <t>4384,Nguyễn Cửu Phú,P. Tân Tạo A,Q. Bình Tân,HCM</t>
  </si>
  <si>
    <t>001J3000002HLsEIAW</t>
  </si>
  <si>
    <t>DTM-04685</t>
  </si>
  <si>
    <t>0933060108</t>
  </si>
  <si>
    <t>132,Đường Số 7,P. Tân Tạo A,Q. Bình Tân,HCM</t>
  </si>
  <si>
    <t>001J3000002HLldIAG</t>
  </si>
  <si>
    <t>DTM-04272</t>
  </si>
  <si>
    <t>Cô Dung - Dtv</t>
  </si>
  <si>
    <t>0938498156</t>
  </si>
  <si>
    <t>147/5 A ,Ấp Tam Đông 2,Thới Tam Thôn,Huyện Hóc Môn,HCM</t>
  </si>
  <si>
    <t>001J3000002HLllIAG</t>
  </si>
  <si>
    <t>DTM-04280</t>
  </si>
  <si>
    <t>Anh Đức - Dtv</t>
  </si>
  <si>
    <t>0982693334</t>
  </si>
  <si>
    <t>Đường Thới Tam Thôn 14, Thoi Tam Thon Commune, Hoc Mon District, Ho Chi Minh City, 71716, Vietnam</t>
  </si>
  <si>
    <t>001J3000002HLgBIAW</t>
  </si>
  <si>
    <t>DTM-03934</t>
  </si>
  <si>
    <t>Chị Vân Tân Phú</t>
  </si>
  <si>
    <t>0907674550</t>
  </si>
  <si>
    <t>16,Nguyễn Văn Sang,P. Tân Sơn Nhì,Q. Tân Phú,HCM</t>
  </si>
  <si>
    <t>001J3000002HLgCIAW</t>
  </si>
  <si>
    <t>DTM-03935</t>
  </si>
  <si>
    <t>Chị Liễu Tân Phú</t>
  </si>
  <si>
    <t>0366611901</t>
  </si>
  <si>
    <t>Công ty TNHH A.D.A, 108, Thống Nhất, Tan Thanh Ward, Tan Phu District, Ho Chi Minh City, 70000, Vietnam</t>
  </si>
  <si>
    <t>001J3000002HLgHIAW</t>
  </si>
  <si>
    <t>DTM-03940</t>
  </si>
  <si>
    <t>Anh Lành Tân Phú</t>
  </si>
  <si>
    <t>0918650325</t>
  </si>
  <si>
    <t>35/3A,Nguyễn Bá Tòng,P. Tân Thành,Q. Tân Phú,HCM</t>
  </si>
  <si>
    <t>001J3000002HLgEIAW</t>
  </si>
  <si>
    <t>DTM-03937</t>
  </si>
  <si>
    <t>Anh Tuấn Tây Thạnh</t>
  </si>
  <si>
    <t>0865218780</t>
  </si>
  <si>
    <t>86,Đường Số 5,P. Tây Thạnh ,Q. Tân Phú,HCM</t>
  </si>
  <si>
    <t>001J3000002HLrpIAG</t>
  </si>
  <si>
    <t>DTM-04660</t>
  </si>
  <si>
    <t>Chị Hương Bình Thạnh</t>
  </si>
  <si>
    <t>0981748479</t>
  </si>
  <si>
    <t>108,Nguyễn Xí,,Quận Bình Thạnh,HCM</t>
  </si>
  <si>
    <t>DTM-03486</t>
  </si>
  <si>
    <t>0941597090</t>
  </si>
  <si>
    <t>Tạo</t>
  </si>
  <si>
    <t>,Chợ Cái Tàu,Nguyễn Phích,Huyện U minh,Cà Mau</t>
  </si>
  <si>
    <t>DTM-03868</t>
  </si>
  <si>
    <t>Anh Thạch Cm</t>
  </si>
  <si>
    <t>0948998824</t>
  </si>
  <si>
    <t>Hành lang ven biển phía Nam, Xã Hồ Thị Kỷ, Tỉnh Cà Mau, Việt Nam</t>
  </si>
  <si>
    <t>001J3000002HLobIAG</t>
  </si>
  <si>
    <t>DTM-04456</t>
  </si>
  <si>
    <t>Kim Cúc</t>
  </si>
  <si>
    <t>0975563009</t>
  </si>
  <si>
    <t>Xã Kiến An</t>
  </si>
  <si>
    <t>,ĐT 942,Xã Kiến An,Huyện Chợ Mới,An Giang</t>
  </si>
  <si>
    <t>Xã Chợ Mới</t>
  </si>
  <si>
    <t>001J3000002HLoyIAG</t>
  </si>
  <si>
    <t>DTM-04479</t>
  </si>
  <si>
    <t>Bảy Tề</t>
  </si>
  <si>
    <t>0987982552</t>
  </si>
  <si>
    <t>Chị Anh (Lan Anh)</t>
  </si>
  <si>
    <t>,QL 91,TT An Châu,Huyện Châu Thành,An Giang</t>
  </si>
  <si>
    <t>001J3000002HLoOIAW</t>
  </si>
  <si>
    <t>DTM-04443</t>
  </si>
  <si>
    <t>Anh Duy - Ta</t>
  </si>
  <si>
    <t>0987115301</t>
  </si>
  <si>
    <t>001J3000002HLlcIAG</t>
  </si>
  <si>
    <t>DTM-04271</t>
  </si>
  <si>
    <t>Chú Hà - Ql22</t>
  </si>
  <si>
    <t>0977603044</t>
  </si>
  <si>
    <t>Chú Hà</t>
  </si>
  <si>
    <t>001J3000002HLi2IAG</t>
  </si>
  <si>
    <t>DTM-04049</t>
  </si>
  <si>
    <t>0387181148</t>
  </si>
  <si>
    <t>Trường THPT Nguyễn Hữu Cầu, To Ky, Phường Tân Chánh Hiệp, District 12, Hoc Mon District, Ho Chi Minh City, 71716, Vietnam</t>
  </si>
  <si>
    <t>001J3000002HLp0IAG</t>
  </si>
  <si>
    <t>DTM-04481</t>
  </si>
  <si>
    <t>Chị Hoa An Giang</t>
  </si>
  <si>
    <t>0358199296</t>
  </si>
  <si>
    <t>,TL 941,Xã Cần Đăng,Huyện Châu Thành,An Giang</t>
  </si>
  <si>
    <t>DTM-04482</t>
  </si>
  <si>
    <t>0848094494</t>
  </si>
  <si>
    <t>001J3000002HLf5IAG</t>
  </si>
  <si>
    <t>DTM-03866</t>
  </si>
  <si>
    <t>0818831250</t>
  </si>
  <si>
    <t>Xã Hồ Thị Kỷ</t>
  </si>
  <si>
    <t>,Ngô Quyền,Xã Hồ Thị Kỷ,Huyện Thới Bình ,Cà Mau</t>
  </si>
  <si>
    <t>001J3000002HLadIAG</t>
  </si>
  <si>
    <t>DTM-03590</t>
  </si>
  <si>
    <t>0387572696</t>
  </si>
  <si>
    <t>Xã Châu Lăng</t>
  </si>
  <si>
    <t>,Điện Biên Phủ,Xã Châu lăng, TT Tri Tôn,Huyện Tri Tôn,An Giang</t>
  </si>
  <si>
    <t>001J3000002HLfQIAW</t>
  </si>
  <si>
    <t>DTM-03887</t>
  </si>
  <si>
    <t>0342641740</t>
  </si>
  <si>
    <t>,QL62, Cầu Bà Hai Màng,Tân Đông,Huyện Thạnh Hóa,Long An</t>
  </si>
  <si>
    <t>001J3000002HLpQIAW</t>
  </si>
  <si>
    <t>DTM-04507</t>
  </si>
  <si>
    <t>Khánh Hằng</t>
  </si>
  <si>
    <t>0908057902</t>
  </si>
  <si>
    <t>Đường tỉnh 878, Tam Hiệp, Xã Tam Hiệp, Châu Thành District, Tiền Giang Province, Vietnam</t>
  </si>
  <si>
    <t>001J3000002HLljIAG</t>
  </si>
  <si>
    <t>DTM-04278</t>
  </si>
  <si>
    <t>Chị Lượm - Bct</t>
  </si>
  <si>
    <t>0772866925</t>
  </si>
  <si>
    <t>Chị Lượm</t>
  </si>
  <si>
    <t>001J3000002HLgKIAW</t>
  </si>
  <si>
    <t>DTM-03943</t>
  </si>
  <si>
    <t>Phế Liệu 79</t>
  </si>
  <si>
    <t>0784108226</t>
  </si>
  <si>
    <t>,ĐT 819,Vĩnh Đại,Huyện Tân Hưng,Long An</t>
  </si>
  <si>
    <t>001J3000002HLi0IAG</t>
  </si>
  <si>
    <t>DTM-04047</t>
  </si>
  <si>
    <t>Chị Hà - Tx14</t>
  </si>
  <si>
    <t>0377950850</t>
  </si>
  <si>
    <t>001J3000002HLi5IAG</t>
  </si>
  <si>
    <t>DTM-04052</t>
  </si>
  <si>
    <t>Anh Luật - Lvk</t>
  </si>
  <si>
    <t>0974116780</t>
  </si>
  <si>
    <t>Đường Trần Thị Cờ, Phường Thới An, District 12, Ho Chi Minh City, 71514, Vietnam</t>
  </si>
  <si>
    <t>DTM-04053</t>
  </si>
  <si>
    <t>0912418677</t>
  </si>
  <si>
    <t>001J3000002HLi3IAG</t>
  </si>
  <si>
    <t>DTM-04050</t>
  </si>
  <si>
    <t>Anh Hùng - Ql1A</t>
  </si>
  <si>
    <t>0918214613</t>
  </si>
  <si>
    <t>Quốc lộ 1, Phường An Phú Đông, District 12, Ho Chi Minh City, 50000, Vietnam</t>
  </si>
  <si>
    <t>001J3000002HLhwIAG</t>
  </si>
  <si>
    <t>DTM-04043</t>
  </si>
  <si>
    <t>Chị Quyên - Dtm</t>
  </si>
  <si>
    <t>0939815451</t>
  </si>
  <si>
    <t>Dương Thị Mười, Phường Hiệp Thành, District 12, Ho Chi Minh City, 71507, Vietnam</t>
  </si>
  <si>
    <t>001J3000002HLi1IAG</t>
  </si>
  <si>
    <t>DTM-04048</t>
  </si>
  <si>
    <t>Anh Quyết - Dtm</t>
  </si>
  <si>
    <t>0986741005 - 0946566087</t>
  </si>
  <si>
    <t>197,Đông Bắc,,Q.12,HCM</t>
  </si>
  <si>
    <t>001J3000002HLeoIAG</t>
  </si>
  <si>
    <t>DTM-03849</t>
  </si>
  <si>
    <t>Chị Trang An Giang</t>
  </si>
  <si>
    <t>0943906933</t>
  </si>
  <si>
    <t>001J3000002HLmCIAW</t>
  </si>
  <si>
    <t>DTM-04307</t>
  </si>
  <si>
    <t>Anh Nam Gò Vấp</t>
  </si>
  <si>
    <t>0939340379</t>
  </si>
  <si>
    <t>Trung tâm Văn hóa Quận Gò Vấp, Phạm Văn Chiêu, Ward 16, Go Vap District, Ho Chi Minh City, 71500, Vietnam</t>
  </si>
  <si>
    <t>001J3000002HLmDIAW</t>
  </si>
  <si>
    <t>DTM-04308</t>
  </si>
  <si>
    <t>Anh Khánh Gò Vấp</t>
  </si>
  <si>
    <t>0335624251</t>
  </si>
  <si>
    <t>94/1035 Q,Đường 20,,Quận Gò Vấp,HCM</t>
  </si>
  <si>
    <t>DTM-03527</t>
  </si>
  <si>
    <t>0933209567</t>
  </si>
  <si>
    <t>001J3000002HLqCIAW</t>
  </si>
  <si>
    <t>DTM-04555</t>
  </si>
  <si>
    <t>Quý Ngà</t>
  </si>
  <si>
    <t>0939688040</t>
  </si>
  <si>
    <t>Xã Phương Trà</t>
  </si>
  <si>
    <t>,ĐT856,Xã Phương Trà,Huyện Cao Lãnh,Đồng Tháp</t>
  </si>
  <si>
    <t>Xã Phong Mỹ</t>
  </si>
  <si>
    <t>001J3000002HLmFIAW</t>
  </si>
  <si>
    <t>DTM-04310</t>
  </si>
  <si>
    <t>Anh Huy - Tx33</t>
  </si>
  <si>
    <t>001J3000002HLhyIAG</t>
  </si>
  <si>
    <t>DTM-04045</t>
  </si>
  <si>
    <t>Chú Khoa - Ql1A</t>
  </si>
  <si>
    <t>0903170749</t>
  </si>
  <si>
    <t>Chú Khoa</t>
  </si>
  <si>
    <t>Cầu Bến Phân, Tô Ngọc Vân, Phường Thạnh Xuân, District 12, Ho Chi Minh City, 71514, Vietnam</t>
  </si>
  <si>
    <t>001J3000002HLruIAG</t>
  </si>
  <si>
    <t>DTM-04665</t>
  </si>
  <si>
    <t>Anh Dũng Bình Thạnh</t>
  </si>
  <si>
    <t>0967236111</t>
  </si>
  <si>
    <t>Nguyễn Xí, Ward 26, Binh Thanh District, Ho Chi Minh City, 72309, Vietnam</t>
  </si>
  <si>
    <t>DTM-04498</t>
  </si>
  <si>
    <t>0988946506</t>
  </si>
  <si>
    <t>,QL 1A,Xã Hồ Đắc Kiện,Huyện Châu Thành,Sóc Trăng</t>
  </si>
  <si>
    <t>001J3000002HLmAIAW</t>
  </si>
  <si>
    <t>DTM-04305</t>
  </si>
  <si>
    <t>097 3207538</t>
  </si>
  <si>
    <t>Chi Liễu</t>
  </si>
  <si>
    <t>001J3000002HLmBIAW</t>
  </si>
  <si>
    <t>DTM-04306</t>
  </si>
  <si>
    <t>Anh Ngộ</t>
  </si>
  <si>
    <t>0973879514</t>
  </si>
  <si>
    <t>80/12/273,Dương Quảng Hàm,,Quận Gò Vấp,HCM</t>
  </si>
  <si>
    <t>001J3000002HLmEIAW</t>
  </si>
  <si>
    <t>DTM-04309</t>
  </si>
  <si>
    <t>Anh Huy Gò Vấp</t>
  </si>
  <si>
    <t>0947560456</t>
  </si>
  <si>
    <t>496,Dương Quảng Hàm,,Quận Gò Vấp,HCM</t>
  </si>
  <si>
    <t>001J3000002HLrmIAG</t>
  </si>
  <si>
    <t>DTM-04657</t>
  </si>
  <si>
    <t>0907833292</t>
  </si>
  <si>
    <t>377,Nguyễn Xí,,Quận Bình Thạnh,HCM</t>
  </si>
  <si>
    <t>001J3000002HLrnIAG</t>
  </si>
  <si>
    <t>DTM-04658</t>
  </si>
  <si>
    <t>Chị Thảo Bình Thạnh</t>
  </si>
  <si>
    <t>0349340072</t>
  </si>
  <si>
    <t>112,Bình Lợi,,Quận Bình Thạnh,HCM</t>
  </si>
  <si>
    <t>001J3000002HLrqIAG</t>
  </si>
  <si>
    <t>DTM-04661</t>
  </si>
  <si>
    <t>Chị Gái Bình Thạnh</t>
  </si>
  <si>
    <t>12345678</t>
  </si>
  <si>
    <t>001J3000002HLrrIAG</t>
  </si>
  <si>
    <t>DTM-04662</t>
  </si>
  <si>
    <t>Anh Phúc Bình Thạnh</t>
  </si>
  <si>
    <t>0908655499</t>
  </si>
  <si>
    <t>21,Bình Lợi,,Quận Bình Thạnh,HCM</t>
  </si>
  <si>
    <t>001J3000002HLrsIAG</t>
  </si>
  <si>
    <t>DTM-04663</t>
  </si>
  <si>
    <t>Anh Hùng Bình Thạnh</t>
  </si>
  <si>
    <t>0842722777</t>
  </si>
  <si>
    <t>001J3000002HLmRIAW</t>
  </si>
  <si>
    <t>DTM-04322</t>
  </si>
  <si>
    <t>Hồng Hân</t>
  </si>
  <si>
    <t>0916680970</t>
  </si>
  <si>
    <t>Anh Cầu (Chị Hân)</t>
  </si>
  <si>
    <t>ĐT. 862, Phường Long Hòa, Bình Nghị, Xã Bình Nghị, Go Cong Dong District, Tiền Giang Province, Vietnam</t>
  </si>
  <si>
    <t>001J3000002HLsAIAW</t>
  </si>
  <si>
    <t>DTM-04681</t>
  </si>
  <si>
    <t>Anh Vũ - Ađ - Bt</t>
  </si>
  <si>
    <t>0902738517</t>
  </si>
  <si>
    <t>21A ,Ao Đôi,Bình Trị Đông A,Q. Bình Tân,HCM</t>
  </si>
  <si>
    <t>001J3000002HLg7IAG</t>
  </si>
  <si>
    <t>DTM-03930</t>
  </si>
  <si>
    <t>0777805313</t>
  </si>
  <si>
    <t>,,Xã Phú Thạnh,Huyện Tân Phú Đông,Tiền Giang</t>
  </si>
  <si>
    <t>DTM-03721</t>
  </si>
  <si>
    <t>0979335368</t>
  </si>
  <si>
    <t>Anh Oánh (Anh Thư)</t>
  </si>
  <si>
    <t>001J3000002HLrtIAG</t>
  </si>
  <si>
    <t>DTM-04664</t>
  </si>
  <si>
    <t>Anh Hải Bình Thạnh</t>
  </si>
  <si>
    <t>0901605573</t>
  </si>
  <si>
    <t>Hẻm 354/41 Phan Văn Trị, Ward 11, Binh Thanh District, Ho Chi Minh City, 71409, Vietnam</t>
  </si>
  <si>
    <t>001J3000002HLroIAG</t>
  </si>
  <si>
    <t>DTM-04659</t>
  </si>
  <si>
    <t>Chị Hường Bình Thạnh</t>
  </si>
  <si>
    <t>0907511061</t>
  </si>
  <si>
    <t>Chị Hường / Anh Nam</t>
  </si>
  <si>
    <t>860,Xô Viết Nghệ Tĩnh,,Quận Bình Thạnh,HCM</t>
  </si>
  <si>
    <t>DTM-04320</t>
  </si>
  <si>
    <t>Chị Chi ( Cầu )</t>
  </si>
  <si>
    <t>0939795898</t>
  </si>
  <si>
    <t>,QL50,Bình Nghị,Huyện Gò Công Tây,Tiền Giang</t>
  </si>
  <si>
    <t>DTM-04321</t>
  </si>
  <si>
    <t>0394446443</t>
  </si>
  <si>
    <t>,QL 50,Xã Thạnh  Nhật,Huyện Gò Công Tây,Tiền Giang</t>
  </si>
  <si>
    <t>DTM-04333</t>
  </si>
  <si>
    <t>0985342012</t>
  </si>
  <si>
    <t>Xã Ngọc Thuận</t>
  </si>
  <si>
    <t>Xã Ngọc Thuận, Giồng Riềng District, Kiên Giang Province, Vietnam</t>
  </si>
  <si>
    <t>DTM-03577</t>
  </si>
  <si>
    <t>0785993541</t>
  </si>
  <si>
    <t>PNJ, Trần Công Tường, Phường 5, Go Cong, Gò Công, Tiền Giang Province, Vietnam</t>
  </si>
  <si>
    <t>001J3000002HLooIAG</t>
  </si>
  <si>
    <t>DTM-04469</t>
  </si>
  <si>
    <t>Chị Bích( Phong Cg)</t>
  </si>
  <si>
    <t>0364531778</t>
  </si>
  <si>
    <t>Chị Bích (Anh Phong)</t>
  </si>
  <si>
    <t>001J3000002HLfAIAW</t>
  </si>
  <si>
    <t>DTM-03871</t>
  </si>
  <si>
    <t>0915425951</t>
  </si>
  <si>
    <t>Xã Phú Thuận</t>
  </si>
  <si>
    <t>Trứng vịt 3 Oanh, Quốc lộ 80, Xã Phú Thuận, Thoại Sơn District, An Giang Province, Vietnam</t>
  </si>
  <si>
    <t>001J3000002HLYkIAO</t>
  </si>
  <si>
    <t>DTM-03473</t>
  </si>
  <si>
    <t>Thu Chúc</t>
  </si>
  <si>
    <t>0976778644</t>
  </si>
  <si>
    <t>QL80</t>
  </si>
  <si>
    <t>001J3000002HLYmIAO</t>
  </si>
  <si>
    <t>DTM-03475</t>
  </si>
  <si>
    <t>Năm Mỉnh</t>
  </si>
  <si>
    <t>0936252562</t>
  </si>
  <si>
    <t>QL80, Xã Thạnh Mỹ,Huyện Vĩnh Thạnh,Cần Thơ</t>
  </si>
  <si>
    <t>001J3000002HLYnIAO</t>
  </si>
  <si>
    <t>DTM-03476</t>
  </si>
  <si>
    <t>Chị Trang Cần Thơ</t>
  </si>
  <si>
    <t>0942272012</t>
  </si>
  <si>
    <t>Thị trấn Vĩnh Thạnh</t>
  </si>
  <si>
    <t>,QL80, Xã Vĩnh Tiến, TT Vĩnh Thạnh,Huyện Vĩnh Thạnh,Cần Thơ</t>
  </si>
  <si>
    <t>001J3000002HLsaIAG</t>
  </si>
  <si>
    <t>DTM-04707</t>
  </si>
  <si>
    <t>Trần Đại - Ql50</t>
  </si>
  <si>
    <t>0949122122</t>
  </si>
  <si>
    <t>Xương Cá 2, Xã Phong Phú, Bình Chánh District, Ho Chi Minh City, 71812, Vietnam</t>
  </si>
  <si>
    <t>001J3000002HLsoIAG</t>
  </si>
  <si>
    <t>DTM-04721</t>
  </si>
  <si>
    <t>Anh Công - Nvl</t>
  </si>
  <si>
    <t>0987550765</t>
  </si>
  <si>
    <t>,Nguyễn Văn Linh,,Huyện Bình Chánh,HCM</t>
  </si>
  <si>
    <t>001J3000002HLsmIAG</t>
  </si>
  <si>
    <t>DTM-04719</t>
  </si>
  <si>
    <t>Anh Đến - Nvr - Nb</t>
  </si>
  <si>
    <t>0962490954</t>
  </si>
  <si>
    <t>Anh Đến</t>
  </si>
  <si>
    <t>DTM-04467</t>
  </si>
  <si>
    <t>0975241555</t>
  </si>
  <si>
    <t>,QL50,Thị Trấn Chợ Gạo,Huyện Chợ Gạo,Tiền Giang</t>
  </si>
  <si>
    <t>001J3000002HLonIAG</t>
  </si>
  <si>
    <t>DTM-04468</t>
  </si>
  <si>
    <t>0919445953</t>
  </si>
  <si>
    <t>ĐT. 879C, Đăng Hưng Phước, Xã Đăng Hưng Phước, Chợ Gạo District, Tiền Giang Province, Vietnam</t>
  </si>
  <si>
    <t>001J3000002HLYlIAO</t>
  </si>
  <si>
    <t>DTM-03474</t>
  </si>
  <si>
    <t>Sáu Tùng</t>
  </si>
  <si>
    <t>0855229909</t>
  </si>
  <si>
    <t>570,QL80,Vĩnh Qui, Vĩnh Trinh,Huyện Vĩnh Thạnh,Cần Thơ</t>
  </si>
  <si>
    <t>001J3000002HLYoIAO</t>
  </si>
  <si>
    <t>DTM-03477</t>
  </si>
  <si>
    <t>Anh Liệt</t>
  </si>
  <si>
    <t>0382472027</t>
  </si>
  <si>
    <t>Xã Thạnh Qưới</t>
  </si>
  <si>
    <t>QL80, Thạnh Quới, Huyện Vĩnh Thạnh, Cần Thơ</t>
  </si>
  <si>
    <t>001J3000002HLhjIAG</t>
  </si>
  <si>
    <t>DTM-04030</t>
  </si>
  <si>
    <t>0907804446</t>
  </si>
  <si>
    <t>Asiana Capella, 184, Trần Văn Kiểu, Phường Bình Phú, Thành phố Hồ Chí Minh, 70000, Việt Nam</t>
  </si>
  <si>
    <t>001J3000002HLskIAG</t>
  </si>
  <si>
    <t>DTM-04717</t>
  </si>
  <si>
    <t>0971926205</t>
  </si>
  <si>
    <t>259,QL 50,,Huyện Bình Chánh,HCM</t>
  </si>
  <si>
    <t>001J3000002HLsdIAG</t>
  </si>
  <si>
    <t>DTM-04710</t>
  </si>
  <si>
    <t>Cty Đăng Khoa</t>
  </si>
  <si>
    <t>0908625759</t>
  </si>
  <si>
    <t>,,Cầu Bà Lát , Vimnhx Lộc B,Huyện Bình Chánh,TP HCM</t>
  </si>
  <si>
    <t>001J3000002HLg4IAG</t>
  </si>
  <si>
    <t>DTM-03927</t>
  </si>
  <si>
    <t>0902724649</t>
  </si>
  <si>
    <t>Xã Tân Hòa Thành</t>
  </si>
  <si>
    <t>001J3000002HLpOIAW</t>
  </si>
  <si>
    <t>DTM-04505</t>
  </si>
  <si>
    <t>Thái Kiệt</t>
  </si>
  <si>
    <t>0907771291</t>
  </si>
  <si>
    <t>Anh Kiệt ( sdt của Linh, bán tạp hoá )</t>
  </si>
  <si>
    <t>,ĐT 867,Xã Long Định,Huyện Châu Thành,Tiền Giang</t>
  </si>
  <si>
    <t>001J3000002HLqkIAG</t>
  </si>
  <si>
    <t>DTM-04593</t>
  </si>
  <si>
    <t>Chú 1</t>
  </si>
  <si>
    <t>0795012103</t>
  </si>
  <si>
    <t>,Đường Tỉnh 835,,Huyện Cần Đước,Long An</t>
  </si>
  <si>
    <t>001J3000002HLqlIAG</t>
  </si>
  <si>
    <t>DTM-04594</t>
  </si>
  <si>
    <t>Chị Lắm</t>
  </si>
  <si>
    <t>0933417184</t>
  </si>
  <si>
    <t>,,Long Can,Huyện Cần Đước,Long An</t>
  </si>
  <si>
    <t>001J3000002HLqWIAW</t>
  </si>
  <si>
    <t>DTM-04575</t>
  </si>
  <si>
    <t>Chị Hà - Cần Giuộc</t>
  </si>
  <si>
    <t>0785754393</t>
  </si>
  <si>
    <t>,ĐT 835,Mỹ Lộc,Huyện Cần Giuộc,Long An</t>
  </si>
  <si>
    <t>001J3000002HLqYIAW</t>
  </si>
  <si>
    <t>DTM-04577</t>
  </si>
  <si>
    <t>Anh Soái - Cần Giuộc</t>
  </si>
  <si>
    <t>0907721210</t>
  </si>
  <si>
    <t>Anh Soái</t>
  </si>
  <si>
    <t>001J3000002HLiIIAW</t>
  </si>
  <si>
    <t>DTM-04065</t>
  </si>
  <si>
    <t>Sơn Trang</t>
  </si>
  <si>
    <t>0984597849</t>
  </si>
  <si>
    <t>,,Ấp Thạnh Hòa,Huyện Phụng Hiệp,Hậu Giang</t>
  </si>
  <si>
    <t>001J3000002HLouIAG</t>
  </si>
  <si>
    <t>DTM-04475</t>
  </si>
  <si>
    <t>Bích Phượng</t>
  </si>
  <si>
    <t>0907422664</t>
  </si>
  <si>
    <t>Xã Trường Long A</t>
  </si>
  <si>
    <t>,ĐT 929, Ấp Trường Long A,Huyện Châu Thành A,Hậu Giang</t>
  </si>
  <si>
    <t>DTM-04066</t>
  </si>
  <si>
    <t>0907901169</t>
  </si>
  <si>
    <t>001J3000002HLiKIAW</t>
  </si>
  <si>
    <t>DTM-04067</t>
  </si>
  <si>
    <t>0938967254</t>
  </si>
  <si>
    <t>Đoàn Văn Chia, Cây Dương, Phụng Hiệp District, Hậu Giang Province, Vietnam</t>
  </si>
  <si>
    <t>DTM-03796</t>
  </si>
  <si>
    <t>0392994722</t>
  </si>
  <si>
    <t>Phường Kiến Tường</t>
  </si>
  <si>
    <t>001J3000002HLfyIAG</t>
  </si>
  <si>
    <t>DTM-03921</t>
  </si>
  <si>
    <t>Anh 4 - Tân Trụ</t>
  </si>
  <si>
    <t>0963324011</t>
  </si>
  <si>
    <t>Anh 4</t>
  </si>
  <si>
    <t>Thị trấn Tân Trụ</t>
  </si>
  <si>
    <t>,,Nhựt Long,Huyện Tân Trụ,Long An</t>
  </si>
  <si>
    <t>001J3000002HLfvIAG</t>
  </si>
  <si>
    <t>DTM-03918</t>
  </si>
  <si>
    <t>Chú Thành - Tân Trụ</t>
  </si>
  <si>
    <t>0977086761</t>
  </si>
  <si>
    <t>,,Nhựt Tân,Huyện Tân Trụ,Long An</t>
  </si>
  <si>
    <t>DTM-03925</t>
  </si>
  <si>
    <t>Chị Hồng ( Anh Việt Đh )</t>
  </si>
  <si>
    <t>0333093436</t>
  </si>
  <si>
    <t>Xã Tân Hòa Tây</t>
  </si>
  <si>
    <t>,ĐT 865,Xã Tân Hòa Tây,Huyện Tân Phước,Tiền Giang</t>
  </si>
  <si>
    <t>Xã Tân Phước 2</t>
  </si>
  <si>
    <t>DTM-03926</t>
  </si>
  <si>
    <t>Anh Lợi ( Anh Việt Đh)</t>
  </si>
  <si>
    <t>0358566717</t>
  </si>
  <si>
    <t>ĐT. 867, Xã Phước Lập, Tân Phước District, Tiền Giang Province, Vietnam</t>
  </si>
  <si>
    <t>DTM-03731</t>
  </si>
  <si>
    <t>0979348113</t>
  </si>
  <si>
    <t>470,Lê hồng Phong,P.3,TP. Sóc Trăng,Sóc Trăng</t>
  </si>
  <si>
    <t>001J3000002HLoRIAW</t>
  </si>
  <si>
    <t>DTM-04446</t>
  </si>
  <si>
    <t>Thanh Tùng</t>
  </si>
  <si>
    <t>0974772555</t>
  </si>
  <si>
    <t>Huyện Cờ Đỏ</t>
  </si>
  <si>
    <t>,ĐT 922,Thạnh Phú,Huyện Cờ Đỏ ,Cần Thơ</t>
  </si>
  <si>
    <t>001J3000002HLoSIAW</t>
  </si>
  <si>
    <t>DTM-04447</t>
  </si>
  <si>
    <t>Nhiều</t>
  </si>
  <si>
    <t>0939491489</t>
  </si>
  <si>
    <t>Anh Đẹp</t>
  </si>
  <si>
    <t>,,Thạnh Phú,Huyện Cờ Đỏ ,Cần Thơ</t>
  </si>
  <si>
    <t>001J3000002HLpUIAW</t>
  </si>
  <si>
    <t>DTM-04511</t>
  </si>
  <si>
    <t>Anh Phong Tân An</t>
  </si>
  <si>
    <t>Phường Khánh Hậu</t>
  </si>
  <si>
    <t>001J3000002HLgGIAW</t>
  </si>
  <si>
    <t>DTM-03939</t>
  </si>
  <si>
    <t>Anh Sang Tân Phú</t>
  </si>
  <si>
    <t>0989836965</t>
  </si>
  <si>
    <t>,Tô Hiệu,Tân Thới Hòa,Q. Tân Phú,HCM</t>
  </si>
  <si>
    <t>001J3000002HLpSIAW</t>
  </si>
  <si>
    <t>DTM-04509</t>
  </si>
  <si>
    <t>0913539939</t>
  </si>
  <si>
    <t>Đường dẫn cầu Rạch Miễu 2, Bình Đức, Xã Bình Đức, Châu Thành District, Tiền Giang Province, Vietnam</t>
  </si>
  <si>
    <t>001J3000002HLpMIAW</t>
  </si>
  <si>
    <t>DTM-04503</t>
  </si>
  <si>
    <t>Thảo Duyên</t>
  </si>
  <si>
    <t>0968507275</t>
  </si>
  <si>
    <t>,QL 1A,Xã Tân Lý Tây,Huyện Châu Thành,Tiền Giang</t>
  </si>
  <si>
    <t>DTM-04504</t>
  </si>
  <si>
    <t>0345297202</t>
  </si>
  <si>
    <t>001J3000002HLpRIAW</t>
  </si>
  <si>
    <t>DTM-04508</t>
  </si>
  <si>
    <t>Chú Văn</t>
  </si>
  <si>
    <t>0392393838</t>
  </si>
  <si>
    <t>Ngô Gia Tự, Bình Đức, Xã Bình Đức, Châu Thành District, Tiền Giang Province, 86000, Vietnam</t>
  </si>
  <si>
    <t>001J3000002HLn2IAG</t>
  </si>
  <si>
    <t>DTM-04359</t>
  </si>
  <si>
    <t>Anh Thoại - Đức Huệ</t>
  </si>
  <si>
    <t>0386070708</t>
  </si>
  <si>
    <t>,Đường Mới,Bình Thạnh,Huyện Đức Huệ,Long An</t>
  </si>
  <si>
    <t>001J3000002HLn3IAG</t>
  </si>
  <si>
    <t>DTM-04360</t>
  </si>
  <si>
    <t>Anh Phương - Đức Huệ</t>
  </si>
  <si>
    <t>0342515267</t>
  </si>
  <si>
    <t>,Đường Mới,Mỹ Hạnh Đông,Huyện Đức Huệ,Long An</t>
  </si>
  <si>
    <t>001J3000002HLn4IAG</t>
  </si>
  <si>
    <t>DTM-04361</t>
  </si>
  <si>
    <t>Anh Phúc - Đức Huệ</t>
  </si>
  <si>
    <t>0982441792</t>
  </si>
  <si>
    <t>,,Ấp Vôi,Huyện Đức Huệ,Long An</t>
  </si>
  <si>
    <t>001J3000002HLn5IAG</t>
  </si>
  <si>
    <t>DTM-04362</t>
  </si>
  <si>
    <t>Anh Năm - Đức Huệ</t>
  </si>
  <si>
    <t>0339690052</t>
  </si>
  <si>
    <t>,,Mỹ Lợi,Huyện Đức Huệ,Long An</t>
  </si>
  <si>
    <t>001J3000002HLn6IAG</t>
  </si>
  <si>
    <t>DTM-04363</t>
  </si>
  <si>
    <t>Anh Linh - Đức Huệ</t>
  </si>
  <si>
    <t>0346462384</t>
  </si>
  <si>
    <t>,,Ấp 4,Huyện Đức Huệ,Long An</t>
  </si>
  <si>
    <t>001J3000002HLn7IAG</t>
  </si>
  <si>
    <t>DTM-04364</t>
  </si>
  <si>
    <t>Anh Đạt - Đức Huệ</t>
  </si>
  <si>
    <t>0979754100</t>
  </si>
  <si>
    <t>,, TT Đông Thành,Huyện Đức Huệ,Long An</t>
  </si>
  <si>
    <t>20/01/2026</t>
  </si>
  <si>
    <t>001J3000002HLeyIAG</t>
  </si>
  <si>
    <t>DTM-03859</t>
  </si>
  <si>
    <t>Anh Tuấn - Chị Thúy ct cn</t>
  </si>
  <si>
    <t>0394095856</t>
  </si>
  <si>
    <t>Phan Văn Tình, Thủ Thừa, Xã Thủ Thừa, Tỉnh Tây Ninh, Việt Nam</t>
  </si>
  <si>
    <t>001J3000002HLezIAG</t>
  </si>
  <si>
    <t>DTM-03860</t>
  </si>
  <si>
    <t>Anh Thành - Thủ Thừa</t>
  </si>
  <si>
    <t>0919411508</t>
  </si>
  <si>
    <t>,Tỉnh Lộ 834,,Huyện Thủ Thừa,Long An</t>
  </si>
  <si>
    <t>DTM-03917</t>
  </si>
  <si>
    <t>0976477255</t>
  </si>
  <si>
    <t>337,ĐT 833,,Huyện Tân Trụ,Long An</t>
  </si>
  <si>
    <t>DTM-03825</t>
  </si>
  <si>
    <t>0975402558</t>
  </si>
  <si>
    <t>Quốc lộ 50, Xã Đạo Thạnh, Mỹ Tho, Tiền Giang Province, Vietnam</t>
  </si>
  <si>
    <t>001J3000002HLolIAG</t>
  </si>
  <si>
    <t>DTM-04466</t>
  </si>
  <si>
    <t>Cô Lâm ( Việt Đh )</t>
  </si>
  <si>
    <t>0934383382</t>
  </si>
  <si>
    <t>Cô Lâm</t>
  </si>
  <si>
    <t>DTM-03824</t>
  </si>
  <si>
    <t>097336797</t>
  </si>
  <si>
    <t>47,Phạm Hừng, Ấp 4,Xã Trung An,TP Mỹ Tho,Tiền Giang</t>
  </si>
  <si>
    <t>001J3000002HLaRIAW</t>
  </si>
  <si>
    <t>DTM-03578</t>
  </si>
  <si>
    <t>Thu Trúc</t>
  </si>
  <si>
    <t>0913960271</t>
  </si>
  <si>
    <t>Phường Thành Phước</t>
  </si>
  <si>
    <t>329,Nguyễn Văn Thánh,Phươờng Thành Phước,TX Bình Minh,Vĩnh Long</t>
  </si>
  <si>
    <t>001J3000002HLj6IAG</t>
  </si>
  <si>
    <t>DTM-04115</t>
  </si>
  <si>
    <t>Cô Tầm</t>
  </si>
  <si>
    <t>0776596505</t>
  </si>
  <si>
    <t>Xã Mỹ Khánh</t>
  </si>
  <si>
    <t>ĐT 928, Mỹ Khánh, Huyện Phong Điền, Cần Thơ</t>
  </si>
  <si>
    <t>001J3000002HLZEIA4</t>
  </si>
  <si>
    <t>DTM-03503</t>
  </si>
  <si>
    <t>Chị Húa</t>
  </si>
  <si>
    <t>0940577544</t>
  </si>
  <si>
    <t>,,TT Vĩnh Châu,TX. Vĩnh Châu,Sóc Trăng</t>
  </si>
  <si>
    <t>Xã Vĩnh Hải</t>
  </si>
  <si>
    <t>001J3000002HLtPIAW</t>
  </si>
  <si>
    <t>DTM-04758</t>
  </si>
  <si>
    <t>0342814559</t>
  </si>
  <si>
    <t>,ĐT 816,,Huyện Bến Lức,Long An</t>
  </si>
  <si>
    <t>001J3000002HLtSIAW</t>
  </si>
  <si>
    <t>DTM-04761</t>
  </si>
  <si>
    <t>Chị Vệ</t>
  </si>
  <si>
    <t>0377583869</t>
  </si>
  <si>
    <t>,ĐT 816,Thạnh Đức,Huyện Bến Lức,Long An</t>
  </si>
  <si>
    <t>001J3000002HLtTIAW</t>
  </si>
  <si>
    <t>DTM-04762</t>
  </si>
  <si>
    <t>Chị Tình - Bến Lức</t>
  </si>
  <si>
    <t>0382922499</t>
  </si>
  <si>
    <t>,ĐT 816,Bình Đức,Huyện Bến Lức,Long An</t>
  </si>
  <si>
    <t>001J3000002HLtVIAW</t>
  </si>
  <si>
    <t>DTM-04764</t>
  </si>
  <si>
    <t>Chị Thơm - Bến Lức</t>
  </si>
  <si>
    <t>0349222051</t>
  </si>
  <si>
    <t>001J3000002HLtZIAW</t>
  </si>
  <si>
    <t>DTM-04768</t>
  </si>
  <si>
    <t>Anh Tới - Bến Lức</t>
  </si>
  <si>
    <t>0373463305</t>
  </si>
  <si>
    <t>264,ĐT 830B,,Huyện Bến Lức,Long An</t>
  </si>
  <si>
    <t>001J3000002HLtbIAG</t>
  </si>
  <si>
    <t>DTM-04770</t>
  </si>
  <si>
    <t>Anh Thế - Bến Lức</t>
  </si>
  <si>
    <t>0933002639</t>
  </si>
  <si>
    <t>Anh Thế</t>
  </si>
  <si>
    <t>,QL N2,,Huyện Bến Lức,Long An</t>
  </si>
  <si>
    <t>001J3000002HLteIAG</t>
  </si>
  <si>
    <t>DTM-04773</t>
  </si>
  <si>
    <t>Anh Khánh - Bến Lức</t>
  </si>
  <si>
    <t>0937776427</t>
  </si>
  <si>
    <t>Đường tỉnh 816, Xã Bình Đức, Tỉnh Tây Ninh, 85000, Việt Nam</t>
  </si>
  <si>
    <t>DTM-04198</t>
  </si>
  <si>
    <t>0931056049</t>
  </si>
  <si>
    <t>Lê Thanh Sơn</t>
  </si>
  <si>
    <t>Xã Phú Quới</t>
  </si>
  <si>
    <t>Số 261/21, Ấp Phú Long A, Xã Phú Quới, Huyện Long Hồ, Tỉnh Vĩnh Long</t>
  </si>
  <si>
    <t>001J3000002HLYYIA4</t>
  </si>
  <si>
    <t>DTM-03461</t>
  </si>
  <si>
    <t>Dũng Hùng</t>
  </si>
  <si>
    <t>0978008859</t>
  </si>
  <si>
    <t>Xã Tân An Luông</t>
  </si>
  <si>
    <t>,ĐL 53, Ấp 7,Xã Tân An Luông,Huyện Vũng Liêm,Vĩnh Long</t>
  </si>
  <si>
    <t>Xã Trung Hiệp</t>
  </si>
  <si>
    <t>001J3000002HLYfIAO</t>
  </si>
  <si>
    <t>DTM-03468</t>
  </si>
  <si>
    <t>Anh 4 Tri</t>
  </si>
  <si>
    <t>0793863069</t>
  </si>
  <si>
    <t>,ĐT 60, Ấp Bờ Sao,Xã Tân An Luông,Huyện Vũng Liêm,Vĩnh Long</t>
  </si>
  <si>
    <t>DTM-03970</t>
  </si>
  <si>
    <t>0963539679</t>
  </si>
  <si>
    <t>Xã Song Phú</t>
  </si>
  <si>
    <t>,QL 1A,Xã Song Phú,Huyện Tam Bình,Vĩnh Long</t>
  </si>
  <si>
    <t>DTM-04692</t>
  </si>
  <si>
    <t>0939706641</t>
  </si>
  <si>
    <t>Xã Tân Lược</t>
  </si>
  <si>
    <t>,QL 51,Xã Tân Lược,Huyện Bình Tân,Vĩnh Long</t>
  </si>
  <si>
    <t>001J3000002HLsJIAW</t>
  </si>
  <si>
    <t>DTM-04690</t>
  </si>
  <si>
    <t>0706503838</t>
  </si>
  <si>
    <t>National Route 54, Tân Bình, Xã Tân Bình, Bình Tân District, Vĩnh Long Province, Vietnam</t>
  </si>
  <si>
    <t>001J3000002HLkYIAW</t>
  </si>
  <si>
    <t>DTM-04205</t>
  </si>
  <si>
    <t>Anh Hùng Vĩnh Long</t>
  </si>
  <si>
    <t>0916789070</t>
  </si>
  <si>
    <t>Xã Phước Hậu</t>
  </si>
  <si>
    <t>Phường Tân Hạnh, Tỉnh Vĩnh Long, 85112, Việt Nam</t>
  </si>
  <si>
    <t>Phường Phước Hậu</t>
  </si>
  <si>
    <t>001J3000002HLhHIAW</t>
  </si>
  <si>
    <t>DTM-04002</t>
  </si>
  <si>
    <t>Chị Út Cần Thơ</t>
  </si>
  <si>
    <t>0907922223</t>
  </si>
  <si>
    <t>106,Lộ Vòng Cung,An Bình,Quận Ninh Kiều,Cần Thơ</t>
  </si>
  <si>
    <t>001J3000002HLtQIAW</t>
  </si>
  <si>
    <t>DTM-04759</t>
  </si>
  <si>
    <t>Chú Lượng</t>
  </si>
  <si>
    <t>0392974222</t>
  </si>
  <si>
    <t>Chú  Lượng</t>
  </si>
  <si>
    <t>,QL 1A,Nhật Chánh,Huyện Bến Lức,Long An</t>
  </si>
  <si>
    <t>001J3000002HLtUIAW</t>
  </si>
  <si>
    <t>DTM-04763</t>
  </si>
  <si>
    <t>Chị Tím - Bến Lức</t>
  </si>
  <si>
    <t>0337911750</t>
  </si>
  <si>
    <t>42,Ấp 1,Tân Bửu,Huyện Bến Lức,Long An</t>
  </si>
  <si>
    <t>001J3000002HLtYIAW</t>
  </si>
  <si>
    <t>DTM-04767</t>
  </si>
  <si>
    <t>Anh Việt - Bến Lức</t>
  </si>
  <si>
    <t>0986500799</t>
  </si>
  <si>
    <t>, Đường Nguyễn Hữu Trí,,Huyện Bến Lức,Long An</t>
  </si>
  <si>
    <t>001J3000002HLj7IAG</t>
  </si>
  <si>
    <t>DTM-04116</t>
  </si>
  <si>
    <t>Chị Thùy Cần Thơ</t>
  </si>
  <si>
    <t>0939363215</t>
  </si>
  <si>
    <t>Xã Trường Long</t>
  </si>
  <si>
    <t>Trường Long,Huyện Phong Điền,Cần Thơ</t>
  </si>
  <si>
    <t>001J3000002HLj8IAG</t>
  </si>
  <si>
    <t>DTM-04117</t>
  </si>
  <si>
    <t>Anh Chín</t>
  </si>
  <si>
    <t>0393199784</t>
  </si>
  <si>
    <t>Đường 926</t>
  </si>
  <si>
    <t>001J3000002HLj5IAG</t>
  </si>
  <si>
    <t>DTM-04114</t>
  </si>
  <si>
    <t>Thế Thắng</t>
  </si>
  <si>
    <t>0918544514</t>
  </si>
  <si>
    <t>Ấp Tân Long,Tân Thới,Huyện Phong Điền,Cần Thơ</t>
  </si>
  <si>
    <t>DTM-03920</t>
  </si>
  <si>
    <t>0327738344</t>
  </si>
  <si>
    <t>,Đt835,,Huyện Tân Trụ,Long An</t>
  </si>
  <si>
    <t>001J3000002HLfwIAG</t>
  </si>
  <si>
    <t>DTM-03919</t>
  </si>
  <si>
    <t>Chú Cảnh</t>
  </si>
  <si>
    <t>0765032214</t>
  </si>
  <si>
    <t>,ĐT833,,Huyện Tân Trụ,Long An</t>
  </si>
  <si>
    <t>001J3000002HLshIAG</t>
  </si>
  <si>
    <t>DTM-04714</t>
  </si>
  <si>
    <t>Anh Trường Bình Chánh</t>
  </si>
  <si>
    <t>0903348233</t>
  </si>
  <si>
    <t>,,Tân Nhựt,Huyện Bình Chánh,HCM</t>
  </si>
  <si>
    <t>001J3000002HLaSIAW</t>
  </si>
  <si>
    <t>DTM-03579</t>
  </si>
  <si>
    <t>Thái Bảo</t>
  </si>
  <si>
    <t>,QL 54,Xã Đông Bình,TX Bình Minh,Vĩnh Long</t>
  </si>
  <si>
    <t>001J3000002HLhJIAW</t>
  </si>
  <si>
    <t>DTM-04004</t>
  </si>
  <si>
    <t>Anh Hường</t>
  </si>
  <si>
    <t>0777811717</t>
  </si>
  <si>
    <t>55C,Nguyễn Văn Linh,P. An Khánh,Quận Ninh Kiều,Cần Thơ</t>
  </si>
  <si>
    <t>001J3000002HLaTIAW</t>
  </si>
  <si>
    <t>DTM-03580</t>
  </si>
  <si>
    <t>Sáu Được</t>
  </si>
  <si>
    <t>0932339567</t>
  </si>
  <si>
    <t>Xã Đông Thành</t>
  </si>
  <si>
    <t>,QL 54,Xã Đông Thành,TX Bình Minh,Vĩnh Long</t>
  </si>
  <si>
    <t>DTM-03501</t>
  </si>
  <si>
    <t>Minh Tâm</t>
  </si>
  <si>
    <t>0901245545</t>
  </si>
  <si>
    <t>,QL54,Tổ 5, Xã Đông Thành,TX Bình Minh,Vĩnh Long</t>
  </si>
  <si>
    <t>001J3000002HLrzIAG</t>
  </si>
  <si>
    <t>DTM-04670</t>
  </si>
  <si>
    <t>Chị Huệ - 18B</t>
  </si>
  <si>
    <t>0937880306</t>
  </si>
  <si>
    <t>Bách Hoá Xanh, 47, Đường 18B, Binh Hung Hoa A Ward, Binh Tan District, Ho Chi Minh City, 30000, Vietnam</t>
  </si>
  <si>
    <t>001J3000002HLspIAG</t>
  </si>
  <si>
    <t>DTM-04722</t>
  </si>
  <si>
    <t>Anh Chuyền - Xtt3</t>
  </si>
  <si>
    <t>0934152088</t>
  </si>
  <si>
    <t>Anh Chuyền</t>
  </si>
  <si>
    <t>001J3000002HLp5IAG</t>
  </si>
  <si>
    <t>DTM-04486</t>
  </si>
  <si>
    <t>Cô Nhiều</t>
  </si>
  <si>
    <t>0907779201</t>
  </si>
  <si>
    <t>Thị trấn Cái Tắc</t>
  </si>
  <si>
    <t>,QL 1A,TT Cái Tắc,Huyện Châu Thành,Hậu Giang</t>
  </si>
  <si>
    <t>Xã Đông Phước</t>
  </si>
  <si>
    <t>001J3000002HLp6IAG</t>
  </si>
  <si>
    <t>DTM-04487</t>
  </si>
  <si>
    <t>Chị Sang</t>
  </si>
  <si>
    <t>0939699667</t>
  </si>
  <si>
    <t>707,QL 1A,TT Cái Tắc,Huyện Châu Thành,Hậu Giang</t>
  </si>
  <si>
    <t>001J3000002HLsbIAG</t>
  </si>
  <si>
    <t>DTM-04708</t>
  </si>
  <si>
    <t>Cty Linh Phát</t>
  </si>
  <si>
    <t>0971554824</t>
  </si>
  <si>
    <t>,Võ Văn Vân,Vĩnh Lộc B,Huyện Bình Chánh,TP HCM</t>
  </si>
  <si>
    <t>DTM-04709</t>
  </si>
  <si>
    <t>0938652168</t>
  </si>
  <si>
    <t>Anh Du</t>
  </si>
  <si>
    <t>001J3000002HLnCIAW</t>
  </si>
  <si>
    <t>DTM-04369</t>
  </si>
  <si>
    <t>0799075938</t>
  </si>
  <si>
    <t>,ĐT825,Đức Hòa Hạ,Huyện Đức Hòa,Long An</t>
  </si>
  <si>
    <t>001J3000002HLlJIAW</t>
  </si>
  <si>
    <t>DTM-04252</t>
  </si>
  <si>
    <t>Anh Đảm</t>
  </si>
  <si>
    <t>0969833701</t>
  </si>
  <si>
    <t>Xã Ninh Hòa</t>
  </si>
  <si>
    <t>Đường tỉnh 978, Xã Ninh Hòa, Hồng Dân District, Bạc Liêu Province, Vietnam</t>
  </si>
  <si>
    <t>DTM-04251</t>
  </si>
  <si>
    <t>0944503525</t>
  </si>
  <si>
    <t>Thị trấn Ngan Dừa</t>
  </si>
  <si>
    <t>001J3000002HLnAIAW</t>
  </si>
  <si>
    <t>DTM-04367</t>
  </si>
  <si>
    <t>Thanh Bình - Đức Hòa</t>
  </si>
  <si>
    <t>0973523710</t>
  </si>
  <si>
    <t>,ĐT824,Lương Bình,Huyện Đức Hòa,Long An</t>
  </si>
  <si>
    <t>001J3000002HLtXIAW</t>
  </si>
  <si>
    <t>DTM-04766</t>
  </si>
  <si>
    <t>Chị 7 - Bến Lức</t>
  </si>
  <si>
    <t>0327355878</t>
  </si>
  <si>
    <t>Chị 7</t>
  </si>
  <si>
    <t>,ĐT 830,Lương Hòa,Huyện Bến Lức,Long An</t>
  </si>
  <si>
    <t>001J3000002HLtcIAG</t>
  </si>
  <si>
    <t>DTM-04771</t>
  </si>
  <si>
    <t>Anh Nam - Bến Lức</t>
  </si>
  <si>
    <t>0917554773</t>
  </si>
  <si>
    <t>,ĐT824,Lương Bình,Huyện Bến Lức,Long An</t>
  </si>
  <si>
    <t>001J3000002HLtfIAG</t>
  </si>
  <si>
    <t>DTM-04774</t>
  </si>
  <si>
    <t>Anh Đức - Bến Lức</t>
  </si>
  <si>
    <t>,ĐT824,,Huyện Bến Lức,Long An</t>
  </si>
  <si>
    <t>DTM-04757</t>
  </si>
  <si>
    <t>Chị Xuyến (admin)</t>
  </si>
  <si>
    <t>ĐT. 830, Xã Lương Hòa, Tỉnh Tây Ninh, Việt Nam</t>
  </si>
  <si>
    <t>001J3000002HLfKIAW</t>
  </si>
  <si>
    <t>DTM-03881</t>
  </si>
  <si>
    <t>0344215535</t>
  </si>
  <si>
    <t>,QL 57, Ấp Thạnh B,Xa Tân Phong,Huyện Thạnh Phú,Bến Tre</t>
  </si>
  <si>
    <t>001J3000002HLfLIAW</t>
  </si>
  <si>
    <t>DTM-03882</t>
  </si>
  <si>
    <t>0945285975</t>
  </si>
  <si>
    <t>,QL 57,Xã An Quy,Huyện Thạnh Phú,Bến Tre</t>
  </si>
  <si>
    <t>DTM-03883</t>
  </si>
  <si>
    <t>0916702922</t>
  </si>
  <si>
    <t>Quốc lộ 57, Thạnh Phú, Xã Thạnh Phú, Tỉnh Vĩnh Long, Việt Nam</t>
  </si>
  <si>
    <t>001J3000002HLfNIAW</t>
  </si>
  <si>
    <t>DTM-03884</t>
  </si>
  <si>
    <t>0933952660</t>
  </si>
  <si>
    <t>Xã Mỹ Hưng</t>
  </si>
  <si>
    <t>,QL 57, Ấp Thạnh Khương B,Xã Mỹ Hưng,Huyện Thạnh Phú,Bến Tre</t>
  </si>
  <si>
    <t>Xã Quới Điền</t>
  </si>
  <si>
    <t>001J3000002HLsBIAW</t>
  </si>
  <si>
    <t>DTM-04682</t>
  </si>
  <si>
    <t>Anh Minh ( Cơ Sở Tuấn Phát)</t>
  </si>
  <si>
    <t>0903157858</t>
  </si>
  <si>
    <t>001J3000002HLsSIAW</t>
  </si>
  <si>
    <t>DTM-04699</t>
  </si>
  <si>
    <t>0902715872</t>
  </si>
  <si>
    <t>Xã Long Hòa</t>
  </si>
  <si>
    <t>,ĐT 883,Long Hòa,Huyện  Bình Đại,Bến Tre</t>
  </si>
  <si>
    <t>DTM-04700</t>
  </si>
  <si>
    <t>0973664271</t>
  </si>
  <si>
    <t>Xã Sơn Định, Chợ Lách District, Bến Tre Province, Vietnam</t>
  </si>
  <si>
    <t>001J3000002HLsQIAW</t>
  </si>
  <si>
    <t>DTM-04697</t>
  </si>
  <si>
    <t>Văn Khải</t>
  </si>
  <si>
    <t>0907704907</t>
  </si>
  <si>
    <t>,ĐT 883, Ấp Bình Chiến,TT Bình Đại,Huyện  Bình Đại,Bến Tre</t>
  </si>
  <si>
    <t>001J3000002HLsRIAW</t>
  </si>
  <si>
    <t>DTM-04698</t>
  </si>
  <si>
    <t>Chị Thủy Bình Đại( Anh Hiếu Bđ)</t>
  </si>
  <si>
    <t>0345692597</t>
  </si>
  <si>
    <t>,ĐT 883,,Huyện  Bình Đại,Bến Tre</t>
  </si>
  <si>
    <t>DTM-03969</t>
  </si>
  <si>
    <t>Nguyễn Hồng Phúc</t>
  </si>
  <si>
    <t>Quốc lộ 1, Xã Song Phú, Tỉnh Vĩnh Long, 85216, Việt Nam</t>
  </si>
  <si>
    <t>001J3000002HLsfIAG</t>
  </si>
  <si>
    <t>DTM-04712</t>
  </si>
  <si>
    <t>An Tấn Lộc - Chị Thảo</t>
  </si>
  <si>
    <t>0937149649</t>
  </si>
  <si>
    <t>001J3000002HLcbIAG</t>
  </si>
  <si>
    <t>DTM-03712</t>
  </si>
  <si>
    <t>Anh Mít</t>
  </si>
  <si>
    <t>0986744053</t>
  </si>
  <si>
    <t>,QL Nam Sông Hầu,,TP.Bạc Liêu,Bạc Liêu</t>
  </si>
  <si>
    <t>001J3000002HLccIAG</t>
  </si>
  <si>
    <t>DTM-03713</t>
  </si>
  <si>
    <t>Anh Hoàng Bạc Liêu</t>
  </si>
  <si>
    <t>0908835322</t>
  </si>
  <si>
    <t>Đường Nam Sông Hậu, Xã Vĩnh Trạch, Bạc Liêu, Bạc Liêu Province, Vietnam</t>
  </si>
  <si>
    <t>DTM-03715</t>
  </si>
  <si>
    <t>0946447656</t>
  </si>
  <si>
    <t>001J3000002HLYqIAO</t>
  </si>
  <si>
    <t>DTM-03479</t>
  </si>
  <si>
    <t>0933305179</t>
  </si>
  <si>
    <t>Ấp Bình Lục, Xã Tân Bình, Huyện Vĩnh Cửu-Tỉnh Đồng Nai</t>
  </si>
  <si>
    <t>Phường Tân Triều</t>
  </si>
  <si>
    <t>07/03/2026</t>
  </si>
  <si>
    <t>001J3000002HLoYIAW</t>
  </si>
  <si>
    <t>DTM-04453</t>
  </si>
  <si>
    <t>Thanh Tú Bình Phước</t>
  </si>
  <si>
    <t>0915755655</t>
  </si>
  <si>
    <t>,Đường Số 6,Thành Tâm,Huyện Chơn Thành,Bình Phước</t>
  </si>
  <si>
    <t>001J3000002HLdnIAG</t>
  </si>
  <si>
    <t>DTM-03786</t>
  </si>
  <si>
    <t>,Ấp 4,Phú Nhuận ,TP. Bến Tre,Bến Tre</t>
  </si>
  <si>
    <t>001J3000002HLmVIAW</t>
  </si>
  <si>
    <t>DTM-04326</t>
  </si>
  <si>
    <t>0376201349</t>
  </si>
  <si>
    <t>,QL57C,Thuận Điền,Huyện Giồng Trôm,Bến Tre</t>
  </si>
  <si>
    <t>DTM-04328</t>
  </si>
  <si>
    <t>0978073094</t>
  </si>
  <si>
    <t>QL. 57C, Xã Tân Hào, Tỉnh Vĩnh Long, Việt Nam</t>
  </si>
  <si>
    <t>DTM-04618</t>
  </si>
  <si>
    <t>0382969897</t>
  </si>
  <si>
    <t>Quốc lộ 1, Thị trấn Bình Phú, Cai Lậy District, Tiền Giang Province, Vietnam</t>
  </si>
  <si>
    <t>DTM-04506</t>
  </si>
  <si>
    <t>0917222724</t>
  </si>
  <si>
    <t>Nguyễn An Khang</t>
  </si>
  <si>
    <t>001J3000002HLrdIAG</t>
  </si>
  <si>
    <t>DTM-04648</t>
  </si>
  <si>
    <t>Chị Hậu Bù Đăng</t>
  </si>
  <si>
    <t>0981395866</t>
  </si>
  <si>
    <t>2,Quốc Lộ 14,,Huyện Bù Đăng,Bình Phước</t>
  </si>
  <si>
    <t>DTM-04196</t>
  </si>
  <si>
    <t>0938653352</t>
  </si>
  <si>
    <t>Nguyễn Nhật Bằng</t>
  </si>
  <si>
    <t>001J3000002HLpVIAW</t>
  </si>
  <si>
    <t>DTM-04512</t>
  </si>
  <si>
    <t>0916963592</t>
  </si>
  <si>
    <t>Đông Hòa, Xã Đông Hòa, Châu Thành District, Tiền Giang Province, Vietnam</t>
  </si>
  <si>
    <t>001J3000002HM55IAG</t>
  </si>
  <si>
    <t>DTM-05285</t>
  </si>
  <si>
    <t>Chị Long</t>
  </si>
  <si>
    <t>0963828814</t>
  </si>
  <si>
    <t>001J3000002HM54IAG</t>
  </si>
  <si>
    <t>DTM-05284</t>
  </si>
  <si>
    <t>Thảo Dũng</t>
  </si>
  <si>
    <t>0988999868</t>
  </si>
  <si>
    <t>Phường Khánh Xuân</t>
  </si>
  <si>
    <t>Đường Nguyễn Khoa Đăng, Tổ dân phố 10, Ea Rang, Phường Thành Nhất, Tỉnh Đắk Lắk, Việt Nam</t>
  </si>
  <si>
    <t>001J3000002HM5BIAW</t>
  </si>
  <si>
    <t>DTM-05291</t>
  </si>
  <si>
    <t>0932406070</t>
  </si>
  <si>
    <t>Quốc lộ 26, Phước Lộc 4, Xã Ea Phê, Tỉnh Đắk Lắk, Việt Nam</t>
  </si>
  <si>
    <t>001J3000002HM5PIAW</t>
  </si>
  <si>
    <t>DTM-05305</t>
  </si>
  <si>
    <t>Cty Hồng Thái Sơn</t>
  </si>
  <si>
    <t>0973545030</t>
  </si>
  <si>
    <t>,QL14,Nhân Cơ,Đâk R Lấp,Đắk Nông</t>
  </si>
  <si>
    <t>001J3000002HM5RIAW</t>
  </si>
  <si>
    <t>DTM-05307</t>
  </si>
  <si>
    <t>0932242487</t>
  </si>
  <si>
    <t>Xã Hòa Khánh, Buôn Ma Thuột, Vietnam</t>
  </si>
  <si>
    <t>DTM-03826</t>
  </si>
  <si>
    <t>0909406707</t>
  </si>
  <si>
    <t>Lưu Song Hùng</t>
  </si>
  <si>
    <t>Phường Suối Tre</t>
  </si>
  <si>
    <t>KCN Suối Tre, P. Suối Tre,-Tp. Long Khánh, Tỉnh Đồng Nai</t>
  </si>
  <si>
    <t>DTM-04703</t>
  </si>
  <si>
    <t>0918203089</t>
  </si>
  <si>
    <t>001J3000002HLpKIAW</t>
  </si>
  <si>
    <t>DTM-04501</t>
  </si>
  <si>
    <t>Việt Phấn</t>
  </si>
  <si>
    <t>0918735674</t>
  </si>
  <si>
    <t>Anh Viêt</t>
  </si>
  <si>
    <t>DTM-04270</t>
  </si>
  <si>
    <t>Route N2, Xã Hựu Thạnh, Đức Hòa District, Long An Province, Vietnam</t>
  </si>
  <si>
    <t>001J3000002HM57IAG</t>
  </si>
  <si>
    <t>DTM-05287</t>
  </si>
  <si>
    <t>Chị Nguyện</t>
  </si>
  <si>
    <t>0942083920</t>
  </si>
  <si>
    <t>Thị Xã Buôn Hồ</t>
  </si>
  <si>
    <t>Đường tỉnh 688, Pơng Drang, Krông Búk District, Vietnam</t>
  </si>
  <si>
    <t>Xã Ea Drông</t>
  </si>
  <si>
    <t>001J3000002HLiFIAW</t>
  </si>
  <si>
    <t>DTM-04062</t>
  </si>
  <si>
    <t>Anh Ken Bạc Liêu</t>
  </si>
  <si>
    <t>0359924689</t>
  </si>
  <si>
    <t>Anh Ken</t>
  </si>
  <si>
    <t>,Tỉnh Lộ 2,Long Thành,Huyện Phước Long,Bạc Liêu</t>
  </si>
  <si>
    <t>DTM-04060</t>
  </si>
  <si>
    <t>0985972216</t>
  </si>
  <si>
    <t>Chị Uyên (Anh Phong)</t>
  </si>
  <si>
    <t>DTM-05289</t>
  </si>
  <si>
    <t>0968994747</t>
  </si>
  <si>
    <t>Fuel Station, National Route 26, Phước An, Krông Pắc District, Đắk Lắk Province, Vietnam</t>
  </si>
  <si>
    <t>001J3000002HM5AIAW</t>
  </si>
  <si>
    <t>DTM-05290</t>
  </si>
  <si>
    <t>Chị Xuyến</t>
  </si>
  <si>
    <t>0367965478</t>
  </si>
  <si>
    <t>,Đường 26,,Huyện Krông Pắc,Đắk Lắk</t>
  </si>
  <si>
    <t>001J3000002HM5DIAW</t>
  </si>
  <si>
    <t>DTM-05293</t>
  </si>
  <si>
    <t>0398797088</t>
  </si>
  <si>
    <t>,QL 26,,Huyện Krông Pắc,Đắk Lắk</t>
  </si>
  <si>
    <t>001J3000002HM5EIAW</t>
  </si>
  <si>
    <t>DTM-05294</t>
  </si>
  <si>
    <t>0326664445</t>
  </si>
  <si>
    <t>DTM-05295</t>
  </si>
  <si>
    <t>0366807939</t>
  </si>
  <si>
    <t>001J3000002HLZmIAO</t>
  </si>
  <si>
    <t>DTM-03537</t>
  </si>
  <si>
    <t>0905044107</t>
  </si>
  <si>
    <t>Đường Bùi Thị Xuân, Phường Tân Bình, Dĩ An, Bình Dương Province, 75209, Vietnam</t>
  </si>
  <si>
    <t>001J3000002HLqQIAW</t>
  </si>
  <si>
    <t>DTM-04569</t>
  </si>
  <si>
    <t>0347193170</t>
  </si>
  <si>
    <t>,,Xã Huyền Hội,Huyện Càng Long,Trà Vinh</t>
  </si>
  <si>
    <t>001J3000002HLqTIAW</t>
  </si>
  <si>
    <t>DTM-04572</t>
  </si>
  <si>
    <t>Anh Oanh</t>
  </si>
  <si>
    <t>0933784813</t>
  </si>
  <si>
    <t>,,Xã Nguyệt Hòa,Huyện Càng Long,Trà Vinh</t>
  </si>
  <si>
    <t>DTM-03714</t>
  </si>
  <si>
    <t>0918022368</t>
  </si>
  <si>
    <t>Tôn Đức Thắng, Phường 1, Bạc Liêu, Bạc Liêu Province, 97000, Vietnam</t>
  </si>
  <si>
    <t>001J3000002HLoUIAW</t>
  </si>
  <si>
    <t>DTM-04449</t>
  </si>
  <si>
    <t>0395508170</t>
  </si>
  <si>
    <t>Xã Ia Hrú</t>
  </si>
  <si>
    <t>001J3000002HLbNIAW</t>
  </si>
  <si>
    <t>DTM-03636</t>
  </si>
  <si>
    <t>Chị Thẩm</t>
  </si>
  <si>
    <t>0914141885</t>
  </si>
  <si>
    <t>Xã Diên Phú</t>
  </si>
  <si>
    <t>Hoàng Sa, Pleiku, Gia Lai Province, 61111, Vietnam</t>
  </si>
  <si>
    <t>001J3000002HLo8IAG</t>
  </si>
  <si>
    <t>DTM-04427</t>
  </si>
  <si>
    <t>Anh Hướng</t>
  </si>
  <si>
    <t>0773513406</t>
  </si>
  <si>
    <t>001J3000002HLaEIAW</t>
  </si>
  <si>
    <t>DTM-03565</t>
  </si>
  <si>
    <t>0379979346</t>
  </si>
  <si>
    <t>Phường An Tân</t>
  </si>
  <si>
    <t>107,QL19,An Tân,TX. An khê,Gia Lai</t>
  </si>
  <si>
    <t>Xã An Lão</t>
  </si>
  <si>
    <t>DTM-03564</t>
  </si>
  <si>
    <t>0967730501</t>
  </si>
  <si>
    <t>,DT669,An Phước,TX. An khê,Gia Lai</t>
  </si>
  <si>
    <t>001J3000002HLivIAG</t>
  </si>
  <si>
    <t>DTM-04104</t>
  </si>
  <si>
    <t>Ncc Anh Quang</t>
  </si>
  <si>
    <t>0853528133</t>
  </si>
  <si>
    <t>,,Thị trấn Bình Dương,Huyện Phù Mỹ,Bình Định</t>
  </si>
  <si>
    <t>05/03/2026</t>
  </si>
  <si>
    <t>001J3000002HLo7IAG</t>
  </si>
  <si>
    <t>DTM-04426</t>
  </si>
  <si>
    <t>0977669993</t>
  </si>
  <si>
    <t>Chiị Hồng</t>
  </si>
  <si>
    <t>Quốc lộ 19, Xã Mang Yang, Tỉnh Gia Lai, Việt Nam</t>
  </si>
  <si>
    <t>001J3000002HLhNIAW</t>
  </si>
  <si>
    <t>DTM-04008</t>
  </si>
  <si>
    <t>0935675678</t>
  </si>
  <si>
    <t>130, QL 1A</t>
  </si>
  <si>
    <t>DTM-04001</t>
  </si>
  <si>
    <t>0918722945</t>
  </si>
  <si>
    <t>Phường Châu Văn Liêm</t>
  </si>
  <si>
    <t>QL 91B</t>
  </si>
  <si>
    <t>001J3000002HLwrIAG</t>
  </si>
  <si>
    <t>DTM-04968</t>
  </si>
  <si>
    <t>0905092068</t>
  </si>
  <si>
    <t>,Cụm CN Gò Đá Trắng,Đập  Đá,Huyện An Nhơn,Bình Định</t>
  </si>
  <si>
    <t>001J3000002HLjqIAG</t>
  </si>
  <si>
    <t>DTM-04161</t>
  </si>
  <si>
    <t>Thành Công</t>
  </si>
  <si>
    <t>0914115686</t>
  </si>
  <si>
    <t>Chú Ba Biển</t>
  </si>
  <si>
    <t>,Phan Xích Long,Xã Đa Phước Hội,Huyện Mỏ Cày  Nam,Bến Tre</t>
  </si>
  <si>
    <t>001J3000002HLdzIAG</t>
  </si>
  <si>
    <t>DTM-03798</t>
  </si>
  <si>
    <t>Ncc Anh Kiên</t>
  </si>
  <si>
    <t>0986579266</t>
  </si>
  <si>
    <t>Khu vực 3, Nhơn Phú, Phường Quy Nhơn Bắc, Tỉnh Gia Lai, 55200, Việt Nam</t>
  </si>
  <si>
    <t>001J3000002HLwqIAG</t>
  </si>
  <si>
    <t>DTM-04967</t>
  </si>
  <si>
    <t>Ncc Chị Cúc</t>
  </si>
  <si>
    <t>0934897212</t>
  </si>
  <si>
    <t>Phường Nhơn Thành</t>
  </si>
  <si>
    <t>Thôn Đại Hoà, Nhơn Hậu, Phường An Nhơn, Tỉnh Gia Lai, Việt Nam</t>
  </si>
  <si>
    <t>Phường An Nhơn Bắc</t>
  </si>
  <si>
    <t>001J3000002HLiuIAG</t>
  </si>
  <si>
    <t>DTM-04103</t>
  </si>
  <si>
    <t>Ncc Chị Trâm Sơn</t>
  </si>
  <si>
    <t>0914161675</t>
  </si>
  <si>
    <t>Thị trấn Phù Mỹ</t>
  </si>
  <si>
    <t>Xã Mỹ Lộc, Huyện Phù Mỹ,Tỉnh Bình Định</t>
  </si>
  <si>
    <t>001J3000002HLlUIAW</t>
  </si>
  <si>
    <t>DTM-04263</t>
  </si>
  <si>
    <t>Anh Hải Hòn Đất</t>
  </si>
  <si>
    <t>0919415599</t>
  </si>
  <si>
    <t>Quốc lộ 80, Sư Nam, Thị trấn Hòn Đất, Hon Dat District, Kiên Giang Province, Vietnam</t>
  </si>
  <si>
    <t>001J3000002HLpZIAW</t>
  </si>
  <si>
    <t>DTM-04516</t>
  </si>
  <si>
    <t>Hằng Ni</t>
  </si>
  <si>
    <t>0333382586</t>
  </si>
  <si>
    <t>Chị Ni</t>
  </si>
  <si>
    <t>Xã Hòa Lợi, Châu Thành District, Trà Vinh Province, Vietnam</t>
  </si>
  <si>
    <t>001J3000002HLatIAG</t>
  </si>
  <si>
    <t>DTM-03606</t>
  </si>
  <si>
    <t>Anh Sa Ri</t>
  </si>
  <si>
    <t>0975542850</t>
  </si>
  <si>
    <t>Xã Ngọc Biên</t>
  </si>
  <si>
    <t>,,Xã Ngọc Biên,Huyện Trà Cú,Trà Vinh</t>
  </si>
  <si>
    <t>Xã Long Hiệp</t>
  </si>
  <si>
    <t>DTM-04385</t>
  </si>
  <si>
    <t>0903552124</t>
  </si>
  <si>
    <t>Thôn Phước Bình Nam, Xã Hòa Thành,-TX. Đông Hòa, Tỉnh Phú Yên</t>
  </si>
  <si>
    <t>001J3000002HLq5IAG</t>
  </si>
  <si>
    <t>DTM-04548</t>
  </si>
  <si>
    <t>Quách Ái</t>
  </si>
  <si>
    <t>0973334844</t>
  </si>
  <si>
    <t>Thị trấn Cầu Ngang</t>
  </si>
  <si>
    <t>National Route 53, Xã Vĩnh Kim, Cầu Ngang District, Trà Vinh Province, Vietnam</t>
  </si>
  <si>
    <t>001J3000002HLc1IAG</t>
  </si>
  <si>
    <t>DTM-03676</t>
  </si>
  <si>
    <t>Út Trà Ôn</t>
  </si>
  <si>
    <t>0944402022</t>
  </si>
  <si>
    <t>Trần Hưng Đạo, Phường Mỹ Quý, Long Xuyên, An Giang Province, 02963, Vietnam</t>
  </si>
  <si>
    <t>DTM-03974</t>
  </si>
  <si>
    <t>0343798720</t>
  </si>
  <si>
    <t>,ĐT 904,,Huyện Tam Bình,Vĩnh Long</t>
  </si>
  <si>
    <t>Xã Hòa Hiệp</t>
  </si>
  <si>
    <t>DTM-03999</t>
  </si>
  <si>
    <t>Hkd Thái Hòa</t>
  </si>
  <si>
    <t>0945227228</t>
  </si>
  <si>
    <t>QL 91, KV Qui Thành 2, Trung Kiên,-Huyện Thốt Nốt, Tỉnh Cần Thơ</t>
  </si>
  <si>
    <t>001J3000002HLpzIAG</t>
  </si>
  <si>
    <t>DTM-04542</t>
  </si>
  <si>
    <t>Chị Thu An Giang</t>
  </si>
  <si>
    <t>0902552020</t>
  </si>
  <si>
    <t>,Lê Đại Hành,Xã Bình Long,Huyện Châu Phú,An Giang</t>
  </si>
  <si>
    <t>DTM-04458</t>
  </si>
  <si>
    <t>0367874400</t>
  </si>
  <si>
    <t>Thị trấn Hội An</t>
  </si>
  <si>
    <t>,ĐT 942,Xã Hội An,Huyện Chợ Mới,An Giang</t>
  </si>
  <si>
    <t>Xã Hội An</t>
  </si>
  <si>
    <t>001J3000002HLoeIAG</t>
  </si>
  <si>
    <t>DTM-04459</t>
  </si>
  <si>
    <t>Anh Quốc Chợ Mới</t>
  </si>
  <si>
    <t>0936578979</t>
  </si>
  <si>
    <t>ĐT. 942, Thị trấn Hội An, Chợ Mới District, An Giang Province, Vietnam</t>
  </si>
  <si>
    <t>DTM-03482</t>
  </si>
  <si>
    <t>Yến Nhi (Anh Cường Hậu Giang)</t>
  </si>
  <si>
    <t>0968559772</t>
  </si>
  <si>
    <t>Anh Sum (Anh Cường)</t>
  </si>
  <si>
    <t>,Tuyến Tránh,Nàng Mau,Huyện Vị Thủy,Hậu Giang</t>
  </si>
  <si>
    <t>001J3000002HLZaIAO</t>
  </si>
  <si>
    <t>DTM-03525</t>
  </si>
  <si>
    <t>Cô Ngãi</t>
  </si>
  <si>
    <t>0939736464</t>
  </si>
  <si>
    <t>Xã Long Phú</t>
  </si>
  <si>
    <t>Cty TNHH MTV Phân Phối Nhựa Đại Ngãi, 182, QL. 61B, Xã Long Phú, Long Mỹ, Hậu Giang Province, Vietnam</t>
  </si>
  <si>
    <t>001J3000002HLZWIA4</t>
  </si>
  <si>
    <t>DTM-03521</t>
  </si>
  <si>
    <t>Chú Chiến</t>
  </si>
  <si>
    <t>0329138818</t>
  </si>
  <si>
    <t>DTM-04619</t>
  </si>
  <si>
    <t>0979078572</t>
  </si>
  <si>
    <t>trung luong, Quốc lộ 1, Nhị Bình, Xã Nhị Bình, Châu Thành District, Tiền Giang Province, Vietnam</t>
  </si>
  <si>
    <t>DTM-04626</t>
  </si>
  <si>
    <t>0847202239</t>
  </si>
  <si>
    <t>Nguyễn Thái Học, Cái Bè, Xã Cái Bè, Tỉnh Đồng Tháp, Việt Nam</t>
  </si>
  <si>
    <t>001J3000002HLnDIAW</t>
  </si>
  <si>
    <t>DTM-04370</t>
  </si>
  <si>
    <t>Chị Mai - Đức Hòa</t>
  </si>
  <si>
    <t>0975479915</t>
  </si>
  <si>
    <t>,ĐT824,Đức Hòa Đông,Huyện Đức Hòa,Long An</t>
  </si>
  <si>
    <t>DTM-04544</t>
  </si>
  <si>
    <t>0969728077</t>
  </si>
  <si>
    <t>,QL91,Bĩnh Mỹ,Huyện Châu Phú,An Giang</t>
  </si>
  <si>
    <t>001J3000002HLpTIAW</t>
  </si>
  <si>
    <t>DTM-04510</t>
  </si>
  <si>
    <t>0939965303</t>
  </si>
  <si>
    <t>,QL1A,Long Định,Huyện Châu Thành,Tiền Giang</t>
  </si>
  <si>
    <t>001J3000002HLpLIAW</t>
  </si>
  <si>
    <t>DTM-04502</t>
  </si>
  <si>
    <t>Thuận Thành Phát</t>
  </si>
  <si>
    <t>0908949812</t>
  </si>
  <si>
    <t>001J3000002HLnGIAW</t>
  </si>
  <si>
    <t>DTM-04373</t>
  </si>
  <si>
    <t>Anh Hiếu - Đức Hòa Thượng</t>
  </si>
  <si>
    <t>0326777326</t>
  </si>
  <si>
    <t>Cô loan, ĐT. 824, Xã Đức Hòa Thượng, Đức Hòa District, Long An Province, Vietnam</t>
  </si>
  <si>
    <t>DTM-04159</t>
  </si>
  <si>
    <t>0972814510</t>
  </si>
  <si>
    <t>Trần Đắc Phú</t>
  </si>
  <si>
    <t>Quốc lộ 60 cũ, Mỏ Cày, Xã Tân Thành Bình, Tỉnh Vĩnh Long, Việt Nam</t>
  </si>
  <si>
    <t>DTM-04153</t>
  </si>
  <si>
    <t>0918683018</t>
  </si>
  <si>
    <t>001J3000002HLk7IAG</t>
  </si>
  <si>
    <t>DTM-04178</t>
  </si>
  <si>
    <t>Anh Song</t>
  </si>
  <si>
    <t>0907109284</t>
  </si>
  <si>
    <t>Xã Hòa Tịnh</t>
  </si>
  <si>
    <t>,ĐT 909,Hòa Tinh,Huyện Mang Thít,Vĩnh Long</t>
  </si>
  <si>
    <t>Xã Bình Phước</t>
  </si>
  <si>
    <t>001J3000002HLgnIAG</t>
  </si>
  <si>
    <t>DTM-03972</t>
  </si>
  <si>
    <t>0763220404</t>
  </si>
  <si>
    <t>Xã Hòa Thạnh</t>
  </si>
  <si>
    <t>,ĐT 904,Xã Hòa Thạnh,Huyện Tam Bình,Vĩnh Long</t>
  </si>
  <si>
    <t>DTM-04176</t>
  </si>
  <si>
    <t>0937280379</t>
  </si>
  <si>
    <t>Anh Nhí</t>
  </si>
  <si>
    <t>,ĐT902,Mỹ Phước,Huyện Mang Thít,Vĩnh Long</t>
  </si>
  <si>
    <t>DTM-03464</t>
  </si>
  <si>
    <t>0961284475</t>
  </si>
  <si>
    <t>Anh Phung</t>
  </si>
  <si>
    <t>,,Xã Trung Chánh,Huyện Vũng Liêm,Vĩnh Long</t>
  </si>
  <si>
    <t>001J3000002HLk6IAG</t>
  </si>
  <si>
    <t>DTM-04177</t>
  </si>
  <si>
    <t>0984264440</t>
  </si>
  <si>
    <t>Thị trấn Cái Nhum</t>
  </si>
  <si>
    <t>Số 25,Đường 3/2,TT Cái Nhum,Huyện Mang Thít,Vĩnh Long</t>
  </si>
  <si>
    <t>Xã Cái Nhum</t>
  </si>
  <si>
    <t>001J3000002HLsYIAW</t>
  </si>
  <si>
    <t>DTM-04705</t>
  </si>
  <si>
    <t>Đại Sâm - Ncp</t>
  </si>
  <si>
    <t>Nguyễn Cửu Phú, Xã Tân Nhựt, Thành phố Hồ Chí Minh, 71959, Việt Nam</t>
  </si>
  <si>
    <t>001J3000002HLtdIAG</t>
  </si>
  <si>
    <t>DTM-04772</t>
  </si>
  <si>
    <t>Anh Liêu - Bến Lức</t>
  </si>
  <si>
    <t>0374714804</t>
  </si>
  <si>
    <t>Anh Liêu</t>
  </si>
  <si>
    <t>,ĐT 835,Phước Lợi,Huyện Bến Lức,Long An</t>
  </si>
  <si>
    <t>DTM-03788</t>
  </si>
  <si>
    <t>0986195575</t>
  </si>
  <si>
    <t>Giai Khat, Cầu Nhà Việc, Xã Phú Nhuận, Bến Tre, Bến Tre Province, 07584, Vietnam</t>
  </si>
  <si>
    <t>001J3000002HLmWIAW</t>
  </si>
  <si>
    <t>DTM-04327</t>
  </si>
  <si>
    <t>Bốn Thương</t>
  </si>
  <si>
    <t>0949676344</t>
  </si>
  <si>
    <t>Xã Tân Hào, Giồng Trôm District, Bến Tre Province, Vietnam</t>
  </si>
  <si>
    <t>001J3000002HLdmIAG</t>
  </si>
  <si>
    <t>DTM-03785</t>
  </si>
  <si>
    <t>Dì Hoa</t>
  </si>
  <si>
    <t>0912721478</t>
  </si>
  <si>
    <t>9A,Võ Nguyên Giáp,KP. Bình Khởi,TP. Bến Tre,Bến Tre</t>
  </si>
  <si>
    <t>001J3000002HLdoIAG</t>
  </si>
  <si>
    <t>DTM-03787</t>
  </si>
  <si>
    <t>Thủy Bình Phú( Chị Vinh)</t>
  </si>
  <si>
    <t>0917118083</t>
  </si>
  <si>
    <t>,11 Võ Nguyên Giáp,Xã Bình Phú,TP. Bến Tre,Bến Tre</t>
  </si>
  <si>
    <t>001J3000002HLjxIAG</t>
  </si>
  <si>
    <t>DTM-04168</t>
  </si>
  <si>
    <t>Hoàng Anh ( Đã Nghỉ )</t>
  </si>
  <si>
    <t>0987359978</t>
  </si>
  <si>
    <t>Anh Hoàng Anh</t>
  </si>
  <si>
    <t>ĐT. 882, Phước Mỹ Trung, Mỏ Cày Bắc District, Bến Tre Province, Vietnam</t>
  </si>
  <si>
    <t>DTM-04959</t>
  </si>
  <si>
    <t>0918233038</t>
  </si>
  <si>
    <t>Tân Lý Tây, Xã Tân Lý Tây, Châu Thành District, Tiền Giang Province, Vietnam</t>
  </si>
  <si>
    <t>DTM-03766</t>
  </si>
  <si>
    <t>0939596969</t>
  </si>
  <si>
    <t>Quốc lộ 63, Phường Tân Xuyên, Xã An Xuyên, Cà Mau, Cà Mau Province, Vietnam</t>
  </si>
  <si>
    <t>DTM-03764</t>
  </si>
  <si>
    <t>0949940980</t>
  </si>
  <si>
    <t>001J3000002HLnEIAW</t>
  </si>
  <si>
    <t>DTM-04371</t>
  </si>
  <si>
    <t>Chị Loan - Đức Hòa</t>
  </si>
  <si>
    <t>0961903062</t>
  </si>
  <si>
    <t>667,Ấp 5,Đức Hòa Đông,Huyện Đức Hòa,Long An</t>
  </si>
  <si>
    <t>001J3000002HLsZIAW</t>
  </si>
  <si>
    <t>DTM-04706</t>
  </si>
  <si>
    <t>Cty Khương Anh - Tvg</t>
  </si>
  <si>
    <t>0979014876</t>
  </si>
  <si>
    <t>,Âp 1,Lê Minh Xuân,Huyện Bình Chánh,HCM</t>
  </si>
  <si>
    <t>001J3000002HLcwIAG</t>
  </si>
  <si>
    <t>DTM-03733</t>
  </si>
  <si>
    <t>Hưng Quang</t>
  </si>
  <si>
    <t>0945549111</t>
  </si>
  <si>
    <t>13,CôLuso,P 8,TP. Sóc Trăng,Sóc Trăng</t>
  </si>
  <si>
    <t>DTM-03736</t>
  </si>
  <si>
    <t>0949266550</t>
  </si>
  <si>
    <t>79,Dương Kỳ Hiệp,P.2,TP. Sóc Trăng,Sóc Trăng</t>
  </si>
  <si>
    <t>001J3000002HLrFIAW</t>
  </si>
  <si>
    <t>DTM-04624</t>
  </si>
  <si>
    <t>Ngọc Ẩn</t>
  </si>
  <si>
    <t>0946096260</t>
  </si>
  <si>
    <t>Anh Ẩn</t>
  </si>
  <si>
    <t>,,Xã Đông Hòa Hiệp,Huyện Cái Bè,Tiền Giang</t>
  </si>
  <si>
    <t>DTM-04625</t>
  </si>
  <si>
    <t>Hoàng Quân</t>
  </si>
  <si>
    <t>0918101787</t>
  </si>
  <si>
    <t>ĐT. 875C, Xã Hòa Khánh, Cái Bè District, Tiền Giang Province, Vietnam</t>
  </si>
  <si>
    <t>DTM-04627</t>
  </si>
  <si>
    <t>0338917007</t>
  </si>
  <si>
    <t>,QL1A,Xã Mỹ Đức Tây,Huyện Cái Bè,Tiền Giang</t>
  </si>
  <si>
    <t>001J3000002HLrJIAW</t>
  </si>
  <si>
    <t>DTM-04628</t>
  </si>
  <si>
    <t>0909666259</t>
  </si>
  <si>
    <t>,QL1A, Ấp 5,Xã An Hữu,Huyện Cái Bè,Tiền Giang</t>
  </si>
  <si>
    <t>DTM-04484</t>
  </si>
  <si>
    <t>0978796518</t>
  </si>
  <si>
    <t>Xã Phú An Hòa</t>
  </si>
  <si>
    <t>Đ. Vành Đai, Phường Phú Tân, Bến Tre, Bến Tre Province, 86116, Vietnam</t>
  </si>
  <si>
    <t>001J3000002HLjpIAG</t>
  </si>
  <si>
    <t>DTM-04160</t>
  </si>
  <si>
    <t>Tuấn Thanh</t>
  </si>
  <si>
    <t>0919454198</t>
  </si>
  <si>
    <t>,QL 60,Xã Thạnh Thới B,Huyện Mỏ Cày  Nam,Bến Tre</t>
  </si>
  <si>
    <t>001J3000002HLlkIAG</t>
  </si>
  <si>
    <t>DTM-04279</t>
  </si>
  <si>
    <t>Anh Hùng - Tn</t>
  </si>
  <si>
    <t>0907383820</t>
  </si>
  <si>
    <t>Lô 9A,,CCN Nhị Xuân,Huyện Hóc Môn,TP HCM</t>
  </si>
  <si>
    <t>001J3000002HLlfIAG</t>
  </si>
  <si>
    <t>DTM-04274</t>
  </si>
  <si>
    <t>0976129670</t>
  </si>
  <si>
    <t>Số 1,Thanh Niên,Xuân Thới Thượng,Huyện Hóc Môn,HCM</t>
  </si>
  <si>
    <t>001J3000002HLokIAG</t>
  </si>
  <si>
    <t>DTM-04465</t>
  </si>
  <si>
    <t>0938425230</t>
  </si>
  <si>
    <t>,,Xã Vĩnh Bình, Huyện Chợ Lách,Bến Tre</t>
  </si>
  <si>
    <t>001J3000002HLojIAG</t>
  </si>
  <si>
    <t>DTM-04464</t>
  </si>
  <si>
    <t>0919229426</t>
  </si>
  <si>
    <t>,QL57,Xã Vĩnh Bình, Huyện Chợ Lách,Bến Tre</t>
  </si>
  <si>
    <t>001J3000002HLhOIAW</t>
  </si>
  <si>
    <t>DTM-04009</t>
  </si>
  <si>
    <t>0909128073</t>
  </si>
  <si>
    <t>Phường Trà Nóc</t>
  </si>
  <si>
    <t>188,Lê Hồng Phong,Trà Nóc,Quận Bình Thủy,Cần Thơ</t>
  </si>
  <si>
    <t>001J3000002HLhPIAW</t>
  </si>
  <si>
    <t>DTM-04010</t>
  </si>
  <si>
    <t>Thanh Vũ</t>
  </si>
  <si>
    <t>0906745588</t>
  </si>
  <si>
    <t>18, Tổ 5, KV 1,Nguyễn Chí Thanh,Trà Nóc,Quận Bình Thủy,Cần Thơ</t>
  </si>
  <si>
    <t>001J3000002HLhQIAW</t>
  </si>
  <si>
    <t>DTM-04011</t>
  </si>
  <si>
    <t>Anh Nghĩa Cần Thơ</t>
  </si>
  <si>
    <t>0907755384</t>
  </si>
  <si>
    <t>Phường Trà An</t>
  </si>
  <si>
    <t>,Nguyễn Chí Thanh,Trà An,Quận Bình Thủy,Cần Thơ</t>
  </si>
  <si>
    <t>DTM-04162</t>
  </si>
  <si>
    <t>Anh Huy ( Là Hoàng Anh - Đã Nghỉ )</t>
  </si>
  <si>
    <t>0964231609</t>
  </si>
  <si>
    <t>001J3000002HLjyIAG</t>
  </si>
  <si>
    <t>DTM-04169</t>
  </si>
  <si>
    <t>0375766550</t>
  </si>
  <si>
    <t>001J3000002HLkzIAG</t>
  </si>
  <si>
    <t>DTM-04232</t>
  </si>
  <si>
    <t>Út Leo</t>
  </si>
  <si>
    <t>0938896672</t>
  </si>
  <si>
    <t>,,Xã Vĩnh Thới,Huyện Lai Vung,Đồng Tháp</t>
  </si>
  <si>
    <t>001J3000002HLgmIAG</t>
  </si>
  <si>
    <t>DTM-03971</t>
  </si>
  <si>
    <t>Huỳnh Tấn</t>
  </si>
  <si>
    <t>0932780994</t>
  </si>
  <si>
    <t>Xã Phú Thịnh</t>
  </si>
  <si>
    <t>,ĐT 908,Xã Phú Thịnh,Huyện Tam Bình,Vĩnh Long</t>
  </si>
  <si>
    <t>DTM-04691</t>
  </si>
  <si>
    <t>0901001370</t>
  </si>
  <si>
    <t>ĐT. 908, Thành Trung, Xã Thành Trung, Bình Tân District, Vĩnh Long Province, Vietnam</t>
  </si>
  <si>
    <t>001J3000002HLfRIAW</t>
  </si>
  <si>
    <t>DTM-03888</t>
  </si>
  <si>
    <t>Cô Ba Khởi</t>
  </si>
  <si>
    <t>0369300636</t>
  </si>
  <si>
    <t>Cô Khởi</t>
  </si>
  <si>
    <t>,QL30,Xã Tân Thạnh,Huyện Thanh Bình,Đồng Tháp</t>
  </si>
  <si>
    <t>001J3000002HLgcIAG</t>
  </si>
  <si>
    <t>DTM-03961</t>
  </si>
  <si>
    <t>Duy Tân</t>
  </si>
  <si>
    <t>0969343457</t>
  </si>
  <si>
    <t>DTM-03523</t>
  </si>
  <si>
    <t>0932806532</t>
  </si>
  <si>
    <t>,QL1A,HiệpThành,TX. Ngã Bảy,Hậu Giang</t>
  </si>
  <si>
    <t>DTM-04485</t>
  </si>
  <si>
    <t>0907005069</t>
  </si>
  <si>
    <t>Xã Tân Phú Thạnh</t>
  </si>
  <si>
    <t>256 ấp phú lợi Quốc lộ 1, Xã Tân Phú Thạnh, Châu Thành A District, Hậu Giang Province, 94908, Vietnam</t>
  </si>
  <si>
    <t>001J3000002HLcEIAW</t>
  </si>
  <si>
    <t>DTM-03689</t>
  </si>
  <si>
    <t>0918732854</t>
  </si>
  <si>
    <t>,134 Trần Hưng Đạo,Phường Mỹ Tân,TP.Cao Lãnh,Đồng Tháp</t>
  </si>
  <si>
    <t>DTM-04497</t>
  </si>
  <si>
    <t>0909395803</t>
  </si>
  <si>
    <t>Quốc lộ 1, Phường 7, Sóc Trăng, Sóc Trăng Province, 96113, Vietnam</t>
  </si>
  <si>
    <t>DTM-04621</t>
  </si>
  <si>
    <t>0988212554</t>
  </si>
  <si>
    <t>Xã Long Khánh</t>
  </si>
  <si>
    <t>Phường Cai Lậy, Tỉnh Đồng Tháp, Việt Nam</t>
  </si>
  <si>
    <t>DTM-04206</t>
  </si>
  <si>
    <t>Hồng Loan</t>
  </si>
  <si>
    <t>0908829432</t>
  </si>
  <si>
    <t>Số 34/2, Ấp Long Thuận B, Xã Long Phước,-Huyện Long Hồ, Tỉnh Vĩnh Long</t>
  </si>
  <si>
    <t>DTM-04523</t>
  </si>
  <si>
    <t>0935779342</t>
  </si>
  <si>
    <t>DTM-04324</t>
  </si>
  <si>
    <t>Anh Thọ - Cần Đước</t>
  </si>
  <si>
    <t>0337739313</t>
  </si>
  <si>
    <t>DTM-04527</t>
  </si>
  <si>
    <t>0939169729</t>
  </si>
  <si>
    <t>ĐT. 867, Long Định, Xã Long Định, Châu Thành District, Tiền Giang Province, Vietnam</t>
  </si>
  <si>
    <t>DTM-04524</t>
  </si>
  <si>
    <t>0919647047</t>
  </si>
  <si>
    <t>Việt</t>
  </si>
  <si>
    <t>DTM-04526</t>
  </si>
  <si>
    <t>0938286389</t>
  </si>
  <si>
    <t>Quốc lộ 1, Thân Cửu Nghĩa, Xã Thân Cửu Nghĩa, Châu Thành District, Tiền Giang Province, Vietnam</t>
  </si>
  <si>
    <t>DTM-04473</t>
  </si>
  <si>
    <t>0918545976</t>
  </si>
  <si>
    <t>Anh Ti</t>
  </si>
  <si>
    <t>Quốc Lộ 50, Xã Mỹ Phong, Mỹ Tho, Tiền Giang Province, Vietnam</t>
  </si>
  <si>
    <t>DTM-04471</t>
  </si>
  <si>
    <t>HKD Đặng Thị Thanh Trúc</t>
  </si>
  <si>
    <t>0855333097</t>
  </si>
  <si>
    <t>Xã Trung Hòa</t>
  </si>
  <si>
    <t>Trung Hòa, Xã Trung Hòa, Chợ Gạo District, Tiền Giang Province, Vietnam</t>
  </si>
  <si>
    <t>DTM-04472</t>
  </si>
  <si>
    <t>HKD Phạm Thanh Vũ</t>
  </si>
  <si>
    <t>0919277638</t>
  </si>
  <si>
    <t>Ann Vũ</t>
  </si>
  <si>
    <t>Đường Nguyễn Hữu Huân, Chợ Gạo, Xã Chợ Gạo, Tỉnh Đồng Tháp, Việt Nam</t>
  </si>
  <si>
    <t>DTM-04470</t>
  </si>
  <si>
    <t>0965165749</t>
  </si>
  <si>
    <t>DTM-04474</t>
  </si>
  <si>
    <t>0909741057</t>
  </si>
  <si>
    <t>ĐT. 879, Phú Kiết, Xã Phú Kiết, Chợ Gạo District, Tiền Giang Province, Vietnam</t>
  </si>
  <si>
    <t>001J3000002HLx6IAG</t>
  </si>
  <si>
    <t>DTM-04983</t>
  </si>
  <si>
    <t>Ngọc Quý</t>
  </si>
  <si>
    <t>0948614949</t>
  </si>
  <si>
    <t>An Dương Vương, Xã Nhơn Thạnh, TP. Bến Tre, Bến Tre</t>
  </si>
  <si>
    <t>DTM-03707</t>
  </si>
  <si>
    <t>0946282839</t>
  </si>
  <si>
    <t>ấp 1, Sơn Đông , thành phố Bến Tre, tỉnh Bến Tre</t>
  </si>
  <si>
    <t>DTM-04982</t>
  </si>
  <si>
    <t>0966425303</t>
  </si>
  <si>
    <t>DTM-04330</t>
  </si>
  <si>
    <t>0394187053</t>
  </si>
  <si>
    <t>Bình Đông, Bình Thành, Giồng Trôm, Bến Tre</t>
  </si>
  <si>
    <t>DTM-03617</t>
  </si>
  <si>
    <t>0989697694</t>
  </si>
  <si>
    <t>Khóm 5, phường 8, thành phố Trà Vinh</t>
  </si>
  <si>
    <t>DTM-03651</t>
  </si>
  <si>
    <t>0962092276</t>
  </si>
  <si>
    <t>Phường 5, Mỹ Tho, Tiền Giang Province, Vietnam</t>
  </si>
  <si>
    <t>DTM-03652</t>
  </si>
  <si>
    <t>0917133411</t>
  </si>
  <si>
    <t>Xã Tân Mỹ Chánh, Mỹ Tho, Tiền Giang Province, Vietnam</t>
  </si>
  <si>
    <t>DTM-03654</t>
  </si>
  <si>
    <t>0913741074</t>
  </si>
  <si>
    <t>Đường tỉnh 870, Phường Trung An, Tỉnh Đồng Tháp, Việt Nam</t>
  </si>
  <si>
    <t>DTM-03656</t>
  </si>
  <si>
    <t>0778807264</t>
  </si>
  <si>
    <t>Trương Thành Công, Phường 9, Mỹ Tho, Tiền Giang Province, 86000, Vietnam</t>
  </si>
  <si>
    <t>DTM-03657</t>
  </si>
  <si>
    <t>0772045459</t>
  </si>
  <si>
    <t>ĐH.35, Vĩnh Kim, Xã Vĩnh Kim, Châu Thành District, Tiền Giang Province, Vietnam</t>
  </si>
  <si>
    <t>DTM-03658</t>
  </si>
  <si>
    <t>0795995656</t>
  </si>
  <si>
    <t>Học Lạc, Mỹ Tho, Phường Mỹ Tho, Tỉnh Đồng Tháp, 86000, Việt Nam</t>
  </si>
  <si>
    <t>DTM-03660</t>
  </si>
  <si>
    <t>0973364797</t>
  </si>
  <si>
    <t>Ann Trí</t>
  </si>
  <si>
    <t>DTM-03662</t>
  </si>
  <si>
    <t>0327484201</t>
  </si>
  <si>
    <t>Xã Phước Thạnh, Mỹ Tho, Tiền Giang Province, Vietnam</t>
  </si>
  <si>
    <t>001J3000002HLboIAG</t>
  </si>
  <si>
    <t>DTM-03663</t>
  </si>
  <si>
    <t>Anh Phong Đồng Tâm</t>
  </si>
  <si>
    <t>0865830806</t>
  </si>
  <si>
    <t>150/5 Lý Thường Kiệt, phường 5, Mỹ Tho, Tiền Giang.</t>
  </si>
  <si>
    <t>DTM-04981</t>
  </si>
  <si>
    <t>0948137167</t>
  </si>
  <si>
    <t>Nguyen Hue, Phường 1, Mỹ Tho, Tiền Giang Province, 86000, Vietnam</t>
  </si>
  <si>
    <t>DTM-03650</t>
  </si>
  <si>
    <t>HKD VÕ THỊ KIM NGA</t>
  </si>
  <si>
    <t>0918800850</t>
  </si>
  <si>
    <t>Anh bảy Tèo</t>
  </si>
  <si>
    <t>Nguyễn Văn Nguyễn, Mỹ Tho, Phường Mỹ Tho, Tỉnh Đồng Tháp, 86000, Việt Nam</t>
  </si>
  <si>
    <t>DTM-03659</t>
  </si>
  <si>
    <t>0987116491</t>
  </si>
  <si>
    <t>Đỗ Quang, Phường 6, Mỹ Tho, Tiền Giang Province, 86000, Vietnam</t>
  </si>
  <si>
    <t>DTM-03667</t>
  </si>
  <si>
    <t>0389408659</t>
  </si>
  <si>
    <t>ĐH.35, Thạnh Phú, Xã Thạnh Phú, Châu Thành District, Tiền Giang Province, Vietnam</t>
  </si>
  <si>
    <t>DTM-03653</t>
  </si>
  <si>
    <t>0379775264</t>
  </si>
  <si>
    <t>DTM-03664</t>
  </si>
  <si>
    <t>Chị Thủy Mỹ Tho( Phúc Mt)</t>
  </si>
  <si>
    <t>0948746059</t>
  </si>
  <si>
    <t>Phan Lương Trực, Phường Thới Sơn, Tỉnh Đồng Tháp, 86000, Việt Nam</t>
  </si>
  <si>
    <t>001J3000002HLbrIAG</t>
  </si>
  <si>
    <t>DTM-03666</t>
  </si>
  <si>
    <t>Anh Lâm Cái Bè</t>
  </si>
  <si>
    <t>0383733194</t>
  </si>
  <si>
    <t>122/2/1 Lê Văn Phầm, phường 5, thành phố Mỹ Tho, Tiền Giang</t>
  </si>
  <si>
    <t>DTM-03655</t>
  </si>
  <si>
    <t>0333333565</t>
  </si>
  <si>
    <t>DTM-03661</t>
  </si>
  <si>
    <t>Anh Phương Mỹ Tho</t>
  </si>
  <si>
    <t>0907069279</t>
  </si>
  <si>
    <t>Xã Trung An, Mỹ Tho, Tiền Giang Province, 86000, Vietnam</t>
  </si>
  <si>
    <t>DTM-03665</t>
  </si>
  <si>
    <t>Chị Kiều Trung An(Anh Lạc Tl)</t>
  </si>
  <si>
    <t>0989322240</t>
  </si>
  <si>
    <t>DTM-04325</t>
  </si>
  <si>
    <t>0825511539</t>
  </si>
  <si>
    <t>ĐT. 879D, Quơn Long, Xã Quơn Long, Chợ Gạo District, Tiền Giang Province, Vietnam</t>
  </si>
  <si>
    <t>DTM-03498</t>
  </si>
  <si>
    <t>0332267921</t>
  </si>
  <si>
    <t>ĐT. 864, Xã Tam Bình, Cai Lậy District, Tiền Giang Province, Vietnam</t>
  </si>
  <si>
    <t>DTM-04525</t>
  </si>
  <si>
    <t>0375288476</t>
  </si>
  <si>
    <t>Anh NoBo</t>
  </si>
  <si>
    <t>DTM-04323</t>
  </si>
  <si>
    <t>0703921384</t>
  </si>
  <si>
    <t>DTM-03688</t>
  </si>
  <si>
    <t>0919199799</t>
  </si>
  <si>
    <t>,209 Nguyễn Trãi,P.3,TP.Cao Lãnh,Đồng Tháp</t>
  </si>
  <si>
    <t>001J3000002HLkpIAG</t>
  </si>
  <si>
    <t>DTM-04222</t>
  </si>
  <si>
    <t>Tám Tổng</t>
  </si>
  <si>
    <t>0939596603</t>
  </si>
  <si>
    <t>,Ấp Tân Lộc,Xã Tân Thành,Huyện Lai Vung,Đồng Tháp</t>
  </si>
  <si>
    <t>001J3000002HLpXIAW</t>
  </si>
  <si>
    <t>DTM-04514</t>
  </si>
  <si>
    <t>Huy Hoàng</t>
  </si>
  <si>
    <t>0918050288</t>
  </si>
  <si>
    <t>,,Xã Đa Lộc,Huyện Châu Thành,Trà Vinh</t>
  </si>
  <si>
    <t>001J3000002HLpaIAG</t>
  </si>
  <si>
    <t>DTM-04517</t>
  </si>
  <si>
    <t>0974750354</t>
  </si>
  <si>
    <t>001J3000002HLsGIAW</t>
  </si>
  <si>
    <t>DTM-04687</t>
  </si>
  <si>
    <t>Anh Ngát - Hvl</t>
  </si>
  <si>
    <t>0389033941</t>
  </si>
  <si>
    <t>Anh  Ngát</t>
  </si>
  <si>
    <t>Bùi Dương Lịch, Binh Hung Hoa B Ward, Binh Tan District, Ho Chi Minh City, 71914, Vietnam</t>
  </si>
  <si>
    <t>001J3000002HLs5IAG</t>
  </si>
  <si>
    <t>DTM-04676</t>
  </si>
  <si>
    <t>Chị Lan - Ml - Bt</t>
  </si>
  <si>
    <t>0346593514</t>
  </si>
  <si>
    <t>,200 Mã Lò,Bình Trị Đông A,Q. Bình Tân,HCM</t>
  </si>
  <si>
    <t>001J3000002HLpWIAW</t>
  </si>
  <si>
    <t>DTM-04513</t>
  </si>
  <si>
    <t>Kiên Chương</t>
  </si>
  <si>
    <t>0977274193</t>
  </si>
  <si>
    <t>001J3000002HLpYIAW</t>
  </si>
  <si>
    <t>DTM-04515</t>
  </si>
  <si>
    <t>Hồng Phúc</t>
  </si>
  <si>
    <t>0365954201</t>
  </si>
  <si>
    <t>001J3000002HLaxIAG</t>
  </si>
  <si>
    <t>DTM-03610</t>
  </si>
  <si>
    <t>,177 Nguyễn Thiện Thành,Hòa Lợi, Châu Thành,Trà Vinh</t>
  </si>
  <si>
    <t>001J3000002HLeaIAG</t>
  </si>
  <si>
    <t>DTM-03835</t>
  </si>
  <si>
    <t>Vựa Thái Hà - Biên Hòa</t>
  </si>
  <si>
    <t>0972639179</t>
  </si>
  <si>
    <t>,,Tân Biên,TP Biên Hòa,Đồng Nai</t>
  </si>
  <si>
    <t>001J3000002HLebIAG</t>
  </si>
  <si>
    <t>DTM-03836</t>
  </si>
  <si>
    <t>0386306991</t>
  </si>
  <si>
    <t>,10/5B Tổ 7,KP.3,TP Biên Hòa,Đồng Nai</t>
  </si>
  <si>
    <t>001J3000002HLrwIAG</t>
  </si>
  <si>
    <t>DTM-04667</t>
  </si>
  <si>
    <t>Ngọc Thắng</t>
  </si>
  <si>
    <t>0906633479</t>
  </si>
  <si>
    <t>,166 Đường Số *,Bình Hưng Hòa,Q. Bình Tân,HCM</t>
  </si>
  <si>
    <t>DTM-04567</t>
  </si>
  <si>
    <t>0348538764</t>
  </si>
  <si>
    <t>Xã An Trường A</t>
  </si>
  <si>
    <t>Xã Mỹ Cẩm, Càng Long District, Trà Vinh Province, Vietnam</t>
  </si>
  <si>
    <t>001J3000002HLmhIAG</t>
  </si>
  <si>
    <t>DTM-04338</t>
  </si>
  <si>
    <t>Chị Hạnh Duyên Hải</t>
  </si>
  <si>
    <t>0377522823</t>
  </si>
  <si>
    <t>Xã Đôn Châu</t>
  </si>
  <si>
    <t>,TL914,Xã Đôn Châu,Huyện Duyên Hải,Trà Vinh</t>
  </si>
  <si>
    <t>DTM-03735</t>
  </si>
  <si>
    <t>0901018883</t>
  </si>
  <si>
    <t>,867 Trần Hưng Đạo,P.3,TP. Sóc Trăng,Sóc Trăng</t>
  </si>
  <si>
    <t>001J3000002HLd0IAG</t>
  </si>
  <si>
    <t>DTM-03737</t>
  </si>
  <si>
    <t>0918503191</t>
  </si>
  <si>
    <t>Pem Buol Pagoda, Phạm Hùng, Phường 8, Sóc Trăng, Sóc Trăng Province, 96113, Vietnam</t>
  </si>
  <si>
    <t>001J3000002HLqNIAW</t>
  </si>
  <si>
    <t>DTM-04566</t>
  </si>
  <si>
    <t>Tám Đồng</t>
  </si>
  <si>
    <t>0325364965</t>
  </si>
  <si>
    <t>,Chợ Tân An,Xã Tân An,Huyện Càng Long,Trà Vinh</t>
  </si>
  <si>
    <t>001J3000002HLqMIAW</t>
  </si>
  <si>
    <t>DTM-04565</t>
  </si>
  <si>
    <t>Út Hòa</t>
  </si>
  <si>
    <t>0762420949</t>
  </si>
  <si>
    <t>001J3000002HLqSIAW</t>
  </si>
  <si>
    <t>DTM-04571</t>
  </si>
  <si>
    <t>0943567000</t>
  </si>
  <si>
    <t>001J3000002HLg9IAG</t>
  </si>
  <si>
    <t>DTM-03932</t>
  </si>
  <si>
    <t>Vựa Anh Cường - Tân Phú</t>
  </si>
  <si>
    <t>0984479177</t>
  </si>
  <si>
    <t>,136 QL20,Phú Trung,Huyện Tân Phú,Đồng Nai</t>
  </si>
  <si>
    <t>001J3000002HLesIAG</t>
  </si>
  <si>
    <t>DTM-03853</t>
  </si>
  <si>
    <t>Anh Tất</t>
  </si>
  <si>
    <t>0376639443</t>
  </si>
  <si>
    <t>,QL60,Xã Hiếu Tử,Huyện Tiểu Cần,Trà Vinh</t>
  </si>
  <si>
    <t>001J3000002HLYZIA4</t>
  </si>
  <si>
    <t>DTM-03462</t>
  </si>
  <si>
    <t>Dì Mười</t>
  </si>
  <si>
    <t>0907889425</t>
  </si>
  <si>
    <t>Xã Hiếu Nghĩa</t>
  </si>
  <si>
    <t>,Tỉnh Lộ 906,Xã Hiếu Nghĩa,Huyện Vũng Liêm,Vĩnh Long</t>
  </si>
  <si>
    <t>DTM-03463</t>
  </si>
  <si>
    <t>Công Quyền</t>
  </si>
  <si>
    <t>0969497773</t>
  </si>
  <si>
    <t>,Ấp Hiếu Thạnh,Xã Hiếu Thành,Huyện Vũng Liêm,Vĩnh Long</t>
  </si>
  <si>
    <t>001J3000002HLdAIAW</t>
  </si>
  <si>
    <t>DTM-03747</t>
  </si>
  <si>
    <t>001J3000002HLedIAG</t>
  </si>
  <si>
    <t>DTM-03838</t>
  </si>
  <si>
    <t>Đức Nam</t>
  </si>
  <si>
    <t>0962289160</t>
  </si>
  <si>
    <t>,1442 Thôn 3,Đại Lào,TP Bảo Lộc,Lâm Đồng</t>
  </si>
  <si>
    <t>DTM-04432</t>
  </si>
  <si>
    <t>54, Nguyễn Đình Chiểu,,Huyện Đạ Teh,Lâm Đồng</t>
  </si>
  <si>
    <t>001J3000002HLd6IAG</t>
  </si>
  <si>
    <t>DTM-03743</t>
  </si>
  <si>
    <t>Năm Liễu</t>
  </si>
  <si>
    <t>0917555536</t>
  </si>
  <si>
    <t>Ngô Quyền, Khu phố 3, Phường Vĩnh Lạc, Rạch Giá, Kiên Giang Province, Vietnam</t>
  </si>
  <si>
    <t>DTM-03748</t>
  </si>
  <si>
    <t>0932504328</t>
  </si>
  <si>
    <t>001J3000002HLbGIAW</t>
  </si>
  <si>
    <t>DTM-03629</t>
  </si>
  <si>
    <t>Chị Ba</t>
  </si>
  <si>
    <t>0915605719</t>
  </si>
  <si>
    <t>Huynh Man Dat High School Football Field, Mai Văn Trương, Khu phố 5, Phường Vĩnh Lạc, Rạch Giá, Kiên Giang Province, Vietnam</t>
  </si>
  <si>
    <t>001J3000002HLqUIAW</t>
  </si>
  <si>
    <t>DTM-04573</t>
  </si>
  <si>
    <t>0363366630</t>
  </si>
  <si>
    <t>,QL53,Xã Phương Thạnh,Huyện Càng Long,Trà Vinh</t>
  </si>
  <si>
    <t>001J3000002HLqRIAW</t>
  </si>
  <si>
    <t>DTM-04570</t>
  </si>
  <si>
    <t>Anh Tuấn Trà Vinh</t>
  </si>
  <si>
    <t>0913974049</t>
  </si>
  <si>
    <t>001J3000002HLmxIAG</t>
  </si>
  <si>
    <t>DTM-04354</t>
  </si>
  <si>
    <t>Nguyên Châu</t>
  </si>
  <si>
    <t>0937288918</t>
  </si>
  <si>
    <t>,Nam Chính,Đức  Chính,Huyện Đức Linh,Bình Thuận</t>
  </si>
  <si>
    <t>001J3000002HLmyIAG</t>
  </si>
  <si>
    <t>DTM-04355</t>
  </si>
  <si>
    <t>Chị Thủy (Bình Thuận)</t>
  </si>
  <si>
    <t>0352304794</t>
  </si>
  <si>
    <t>,Đồi Đá,Đức Tài,Huyện Đức Linh,Bình Thuận</t>
  </si>
  <si>
    <t>001J3000002HLlMIAW</t>
  </si>
  <si>
    <t>DTM-04255</t>
  </si>
  <si>
    <t>0966226726</t>
  </si>
  <si>
    <t>,QL13,Tân Khai,Huyện Hớn Quảng,Bình Phước</t>
  </si>
  <si>
    <t>001J3000002HLlLIAW</t>
  </si>
  <si>
    <t>DTM-04254</t>
  </si>
  <si>
    <t>Chú Tính</t>
  </si>
  <si>
    <t>0963545109</t>
  </si>
  <si>
    <t>,120, QL13,Thanh Bình,Huyện Hớn Quảng,Bình Phước</t>
  </si>
  <si>
    <t>DTM-03508</t>
  </si>
  <si>
    <t>Mr Thuận Bp</t>
  </si>
  <si>
    <t>Mr Thuận</t>
  </si>
  <si>
    <t>Đường huyện 507, Phú Thịnh II, Xã Tiến Hưng,  Bình Phước</t>
  </si>
  <si>
    <t>001J3000002HLoZIAW</t>
  </si>
  <si>
    <t>DTM-04454</t>
  </si>
  <si>
    <t>Đức Tuyết</t>
  </si>
  <si>
    <t>0942537525</t>
  </si>
  <si>
    <t>,118,Nha Bích,Huyện Chơn Thành,Bình Phước</t>
  </si>
  <si>
    <t>001J3000002HLYEIA4</t>
  </si>
  <si>
    <t>DTM-03441</t>
  </si>
  <si>
    <t>Vựa Anh Hùng - Xuân Lộc</t>
  </si>
  <si>
    <t>0937942212</t>
  </si>
  <si>
    <t>,2643 QL1A,Suối Cát,Huyện Xuân Lộc,Đồng Nai</t>
  </si>
  <si>
    <t>001J3000002HLqPIAW</t>
  </si>
  <si>
    <t>DTM-04568</t>
  </si>
  <si>
    <t>Minh Nghi</t>
  </si>
  <si>
    <t>0946570698</t>
  </si>
  <si>
    <t>,Ấp 10 Co B,Xã An Trường A,Huyện Càng Long,Trà Vinh</t>
  </si>
  <si>
    <t>001J3000002HLekIAG</t>
  </si>
  <si>
    <t>DTM-03845</t>
  </si>
  <si>
    <t>Vựa Chị Phương - Bà Rịa</t>
  </si>
  <si>
    <t>0902318990</t>
  </si>
  <si>
    <t>,Phước Nguyễn,,TP Bà Rịa ,Bà Rịa Vũng Tàu</t>
  </si>
  <si>
    <t>001J3000002HLq3IAG</t>
  </si>
  <si>
    <t>DTM-04546</t>
  </si>
  <si>
    <t>Vựa Biển Ngọc - Châu Đức</t>
  </si>
  <si>
    <t>0933958212</t>
  </si>
  <si>
    <t>,341 Lê Hồng Phong,TT. Ngãi Giao,Huyện Châu Đức,Bà Rịa Vũng Tàu</t>
  </si>
  <si>
    <t>001J3000002HLb2IAG</t>
  </si>
  <si>
    <t>DTM-03615</t>
  </si>
  <si>
    <t>0394379051</t>
  </si>
  <si>
    <t>,171 QL60,Khóm 3,TP.Trà Vinh,Trà Vinh</t>
  </si>
  <si>
    <t>001J3000002HLayIAG</t>
  </si>
  <si>
    <t>DTM-03611</t>
  </si>
  <si>
    <t>Cẩm Hường</t>
  </si>
  <si>
    <t>0907005737</t>
  </si>
  <si>
    <t>,64 Kiên Thị Nhẫn,P.7,TP.Trà Vinh,Trà Vinh</t>
  </si>
  <si>
    <t>001J3000002HLb0IAG</t>
  </si>
  <si>
    <t>DTM-03613</t>
  </si>
  <si>
    <t>Anh Lộc Trà Vinh</t>
  </si>
  <si>
    <t>,44 Sơn Thông,P.7,TP.Trà Vinh,Trà Vinh</t>
  </si>
  <si>
    <t>001J3000002HLq6IAG</t>
  </si>
  <si>
    <t>DTM-04549</t>
  </si>
  <si>
    <t>Sóc Kiên Khanh</t>
  </si>
  <si>
    <t>0986129534</t>
  </si>
  <si>
    <t>Xã Châu Điền</t>
  </si>
  <si>
    <t>,Ấp Ô Ròm,Châu Điền,Huyện Cầu Kè,Trà Vinh</t>
  </si>
  <si>
    <t>Xã Cầu Kè</t>
  </si>
  <si>
    <t>001J3000002HLq7IAG</t>
  </si>
  <si>
    <t>DTM-04550</t>
  </si>
  <si>
    <t>0382637949</t>
  </si>
  <si>
    <t>Thị trấn Cầu Kè</t>
  </si>
  <si>
    <t>,QL54,Thị trấn Cầu Kè,Huyện Cầu Kè,Trà Vinh</t>
  </si>
  <si>
    <t>001J3000002HLeqIAG</t>
  </si>
  <si>
    <t>DTM-03851</t>
  </si>
  <si>
    <t>Ngọc Hoành</t>
  </si>
  <si>
    <t>0939731289</t>
  </si>
  <si>
    <t>Xã Phú Cần</t>
  </si>
  <si>
    <t>,Ấp Cầu Tre,Xã Phú Cần,Huyện Tiểu Cần,Trà Vinh</t>
  </si>
  <si>
    <t>001J3000002HLerIAG</t>
  </si>
  <si>
    <t>DTM-03852</t>
  </si>
  <si>
    <t>0907267641</t>
  </si>
  <si>
    <t>Thị trấn Cầu Quan</t>
  </si>
  <si>
    <t>,Ấp Long Thới,Xã Cầu Quan,Huyện Tiểu Cần,Trà Vinh</t>
  </si>
  <si>
    <t>001J3000002HLZSIA4</t>
  </si>
  <si>
    <t>DTM-03517</t>
  </si>
  <si>
    <t>Vựa Chị Vy - Phú Mỹ</t>
  </si>
  <si>
    <t>0845313521</t>
  </si>
  <si>
    <t>,,Phú Mỹ,TX. Tân Thành,Bà Rịa Vũng Tàu</t>
  </si>
  <si>
    <t>001J3000002HLZTIA4</t>
  </si>
  <si>
    <t>DTM-03518</t>
  </si>
  <si>
    <t>Anh Quân - Phú Mỹ Lái Pet Xá Tròn</t>
  </si>
  <si>
    <t>0919580831</t>
  </si>
  <si>
    <t>,,Tóc Tiên,TX. Tân Thành,Bà Rịa Vũng Tàu</t>
  </si>
  <si>
    <t>001J3000002HLZUIA4</t>
  </si>
  <si>
    <t>DTM-03519</t>
  </si>
  <si>
    <t>Anh Liêm - Phú Mỹ Lái Pet Xá Tròn</t>
  </si>
  <si>
    <t>0372485959</t>
  </si>
  <si>
    <t>,,Châu Pha,TX. Tân Thành,Bà Rịa Vũng Tàu</t>
  </si>
  <si>
    <t>001J3000002HLZVIA4</t>
  </si>
  <si>
    <t>DTM-03520</t>
  </si>
  <si>
    <t>Vựa Anh Bình - Phú Mỹ</t>
  </si>
  <si>
    <t>0978774252</t>
  </si>
  <si>
    <t>,QL51, ,Mỹ Xuân,TX. Tân Thành,Bà Rịa Vũng Tàu</t>
  </si>
  <si>
    <t>DTM-04204</t>
  </si>
  <si>
    <t>Anh Tài Đc</t>
  </si>
  <si>
    <t>0918367624</t>
  </si>
  <si>
    <t>,QL 1A, Ấp Tân Hưng,Xã Tân Hạnh,Huyện Long Hồ,Vĩnh Long</t>
  </si>
  <si>
    <t>001J3000002HLjQIAW</t>
  </si>
  <si>
    <t>DTM-04135</t>
  </si>
  <si>
    <t>Vựa Cô Thanh - Nhơn Trạch</t>
  </si>
  <si>
    <t>0797498444</t>
  </si>
  <si>
    <t>,132 Lý Thái Tổ,Phước Thiền,Huyện Nhơn Trạch,Đồng Nai</t>
  </si>
  <si>
    <t>001J3000002HLjRIAW</t>
  </si>
  <si>
    <t>DTM-04136</t>
  </si>
  <si>
    <t>Vựa Chị Bé - Nhơn Trạch</t>
  </si>
  <si>
    <t>0974605501</t>
  </si>
  <si>
    <t>,554 Lý Thái Tổ,Bến Cam ,Huyện Nhơn Trạch,Đồng Nai</t>
  </si>
  <si>
    <t>001J3000002HLjSIAW</t>
  </si>
  <si>
    <t>DTM-04137</t>
  </si>
  <si>
    <t>Vựa Anh Thưởng -  Nhơn Trạch</t>
  </si>
  <si>
    <t>0986965636</t>
  </si>
  <si>
    <t>,Âp Mỹ 2 Phu, Lý Thái Tổ,Phú Hội,Huyện Nhơn Trạch,Đồng Nai</t>
  </si>
  <si>
    <t>001J3000002HLkVIAW</t>
  </si>
  <si>
    <t>DTM-04202</t>
  </si>
  <si>
    <t>0907064981</t>
  </si>
  <si>
    <t>,Ấp Bà Lan,Xã Hòa Phú,Huyện Long Hồ,Vĩnh Long</t>
  </si>
  <si>
    <t>001J3000002HLYVIA4</t>
  </si>
  <si>
    <t>DTM-03458</t>
  </si>
  <si>
    <t>Minh Ngọc</t>
  </si>
  <si>
    <t>0937381302</t>
  </si>
  <si>
    <t>,Ấp Miếu Xuâ Đông,X.ã Hiếu Thành,Huyện Vũng Liêm,Vĩnh Long</t>
  </si>
  <si>
    <t>DTM-03973</t>
  </si>
  <si>
    <t>0767921252</t>
  </si>
  <si>
    <t>Xã Tường Lộc</t>
  </si>
  <si>
    <t>,Cầu Phú  Mỹ Ấp Phú Mỹ,Xã Tường Lộc,Huyện Tam Bình,Vĩnh Long</t>
  </si>
  <si>
    <t>DTM-04152</t>
  </si>
  <si>
    <t>0916303736</t>
  </si>
  <si>
    <t>001J3000002HLdvIAG</t>
  </si>
  <si>
    <t>DTM-03794</t>
  </si>
  <si>
    <t>Anh Kha Ninh Sơn</t>
  </si>
  <si>
    <t>0964423253</t>
  </si>
  <si>
    <t>,437 Bời Lời, KP Ninh Tân,Ninh Sơn,TP Tây Ninh,Tây Ninh</t>
  </si>
  <si>
    <t>001J3000002HLmGIAW</t>
  </si>
  <si>
    <t>DTM-04311</t>
  </si>
  <si>
    <t>0963335709</t>
  </si>
  <si>
    <t>,,,Huyện Gò Dầu,Tây Ninh</t>
  </si>
  <si>
    <t>DTM-04342</t>
  </si>
  <si>
    <t>Công ty Phước Lộc Tân</t>
  </si>
  <si>
    <t>0984123117</t>
  </si>
  <si>
    <t>Thị trấn Dương Minh Châu</t>
  </si>
  <si>
    <t>Trường Chinh, Phường Ninh Thạnh, Tỉnh Tây Ninh, 80606, Việt Nam</t>
  </si>
  <si>
    <t>Xã Dương Minh Châu</t>
  </si>
  <si>
    <t>001J3000002HLelIAG</t>
  </si>
  <si>
    <t>DTM-03846</t>
  </si>
  <si>
    <t>Vựa Anh Tước - Bà Rịa</t>
  </si>
  <si>
    <t>0793385690</t>
  </si>
  <si>
    <t>Anh Tước</t>
  </si>
  <si>
    <t>,,Tân Hưng,TP Bà Rịa ,Bà Rịa Vũng Tàu</t>
  </si>
  <si>
    <t>DTM-04203</t>
  </si>
  <si>
    <t>0913960100</t>
  </si>
  <si>
    <t>,,Thị trấn Long Hồ,Huyện Long Hồ,Vĩnh Long</t>
  </si>
  <si>
    <t>14/04/2026</t>
  </si>
  <si>
    <t>DTM-04199</t>
  </si>
  <si>
    <t>HKD Huỳnh Văn Đông</t>
  </si>
  <si>
    <t>0918015004</t>
  </si>
  <si>
    <t>14 Tháng 9, Phường Thanh Đức, Tỉnh Vĩnh Long, 85100, Việt Nam</t>
  </si>
  <si>
    <t>DTM-03768</t>
  </si>
  <si>
    <t>0919080969</t>
  </si>
  <si>
    <t>Mậu Thân, Phường 9, Cà Mau, Cà Mau Province, Vietnam</t>
  </si>
  <si>
    <t>DTM-04616</t>
  </si>
  <si>
    <t>0916901111</t>
  </si>
  <si>
    <t>DTM-04201</t>
  </si>
  <si>
    <t>0985874963</t>
  </si>
  <si>
    <t>Long Hồ, Xã Long Hồ, Tỉnh Vĩnh Long, 85108, Việt Nam</t>
  </si>
  <si>
    <t>DTM-04366</t>
  </si>
  <si>
    <t>0902989503</t>
  </si>
  <si>
    <t>001J3000002HLYWIA4</t>
  </si>
  <si>
    <t>DTM-03459</t>
  </si>
  <si>
    <t>Hồng Sen</t>
  </si>
  <si>
    <t>,,Xã Trung Thành Tây,Huyện Vũng Liêm,Vĩnh Long</t>
  </si>
  <si>
    <t>001J3000002HLYeIAO</t>
  </si>
  <si>
    <t>DTM-03467</t>
  </si>
  <si>
    <t>0387260538</t>
  </si>
  <si>
    <t>Ấp Trung Nghĩa</t>
  </si>
  <si>
    <t>DTM-03465</t>
  </si>
  <si>
    <t>0914844856</t>
  </si>
  <si>
    <t>Chị Bảy Khải</t>
  </si>
  <si>
    <t>Xã Trung Nghĩa</t>
  </si>
  <si>
    <t>Quốc lộ 53, Trung Nghĩa, Xã Trung Nghĩa, Vũng Liêm District, Vĩnh Long Province, Vietnam</t>
  </si>
  <si>
    <t>Xã Trung Ngãi</t>
  </si>
  <si>
    <t>001J3000002HLsiIAG</t>
  </si>
  <si>
    <t>DTM-04715</t>
  </si>
  <si>
    <t>Anh Thủy - Nvb</t>
  </si>
  <si>
    <t>0933566154</t>
  </si>
  <si>
    <t>001J3000002HLnBIAW</t>
  </si>
  <si>
    <t>DTM-04368</t>
  </si>
  <si>
    <t>Hồng Hạnh - Đức Hòa</t>
  </si>
  <si>
    <t>DTM-04200</t>
  </si>
  <si>
    <t>0937348946</t>
  </si>
  <si>
    <t>Chị Xuân (Anh Sâm)</t>
  </si>
  <si>
    <t>Quốc lộ 53, Long Hồ, Xã Long Hồ, Tỉnh Vĩnh Long, Việt Nam</t>
  </si>
  <si>
    <t>001J3000002HLcZIAW</t>
  </si>
  <si>
    <t>DTM-03710</t>
  </si>
  <si>
    <t>Chú Hùng Bạc Liêu</t>
  </si>
  <si>
    <t>0916922304</t>
  </si>
  <si>
    <t>Bệnh viện Quân dân y tỉnh Bạc Liêu, Hai Mươi Ba Tháng Tám, Phường 8, Bạc Liêu, Bạc Liêu Province, 97000, Vietnam</t>
  </si>
  <si>
    <t>DTM-03460</t>
  </si>
  <si>
    <t>Hoàng Tâm</t>
  </si>
  <si>
    <t>0776643289</t>
  </si>
  <si>
    <t>,Ấp An Thành Tây,Xã Hưng Hiếu,Huyện Vũng Liêm,Vĩnh Long</t>
  </si>
  <si>
    <t>DTM-04372</t>
  </si>
  <si>
    <t>0909525957</t>
  </si>
  <si>
    <t>DTM-04434</t>
  </si>
  <si>
    <t>Nhật Thi - Vvb</t>
  </si>
  <si>
    <t>0773317732</t>
  </si>
  <si>
    <t>001J3000002HLYTIA4</t>
  </si>
  <si>
    <t>DTM-03456</t>
  </si>
  <si>
    <t>0932804606</t>
  </si>
  <si>
    <t>Chị nga</t>
  </si>
  <si>
    <t>,,Trung An,Huyện Vũng Liêm,Vĩnh Long</t>
  </si>
  <si>
    <t>001J3000002HLYSIA4</t>
  </si>
  <si>
    <t>DTM-03455</t>
  </si>
  <si>
    <t>Út Mai</t>
  </si>
  <si>
    <t>0779845979</t>
  </si>
  <si>
    <t>,Ấp Phú Điền,Xã Hiếu Thuận ,Huyện Vũng Liêm,Vĩnh Long</t>
  </si>
  <si>
    <t>001J3000002HjIDIA0</t>
  </si>
  <si>
    <t>DTM-05514</t>
  </si>
  <si>
    <t>Ba Chúc</t>
  </si>
  <si>
    <t>0355902907</t>
  </si>
  <si>
    <t>Chú Chúc</t>
  </si>
  <si>
    <t>Xã Thuận Thới</t>
  </si>
  <si>
    <t>,,Xã Thuận Thới,Huyện Trà Ôn,Vĩnh Long</t>
  </si>
  <si>
    <t>001J3000002HM5OIAW</t>
  </si>
  <si>
    <t>DTM-05304</t>
  </si>
  <si>
    <t>Việt Linh Đắk Nông</t>
  </si>
  <si>
    <t>0971158312</t>
  </si>
  <si>
    <t>,QL14,Đăk Xu,Đâk R Lấp,Đắk Nông</t>
  </si>
  <si>
    <t>001J3000002HM5QIAW</t>
  </si>
  <si>
    <t>DTM-05306</t>
  </si>
  <si>
    <t>0917950125</t>
  </si>
  <si>
    <t>207,QL14,Quảng Tín,Đâk R Lấp,Đắk Nông</t>
  </si>
  <si>
    <t>001J3000002HjIEIA0</t>
  </si>
  <si>
    <t>DTM-05515</t>
  </si>
  <si>
    <t>Anh Nổi</t>
  </si>
  <si>
    <t>0908745371</t>
  </si>
  <si>
    <t>Anh Nối</t>
  </si>
  <si>
    <t>Xã Thiện Mỹ</t>
  </si>
  <si>
    <t>,Ấp Bang Tra,Xã Thiện mỹ,Huyện Trà Ôn,Vĩnh Long</t>
  </si>
  <si>
    <t>001J3000002HjIFIA0</t>
  </si>
  <si>
    <t>DTM-05516</t>
  </si>
  <si>
    <t>0939633845</t>
  </si>
  <si>
    <t>,,Xã Thiện mỹ,Huyện Trà Ôn,Vĩnh Long</t>
  </si>
  <si>
    <t>001J3000002HLcrIAG</t>
  </si>
  <si>
    <t>DTM-03728</t>
  </si>
  <si>
    <t>Trung Hưng</t>
  </si>
  <si>
    <t>0913786673</t>
  </si>
  <si>
    <t>,60 Cao Thắng ,P.8,TP. Sóc Trăng,Sóc Trăng</t>
  </si>
  <si>
    <t>DTM-03732</t>
  </si>
  <si>
    <t>0961306737</t>
  </si>
  <si>
    <t>Mỹ Hạnh</t>
  </si>
  <si>
    <t>Can Tho Lovers of the Holy Cross Convent, Lý Đạo Thành, Phường 5, Sóc Trăng, Sóc Trăng Province, 96113, Vietnam</t>
  </si>
  <si>
    <t>001J3000002HLd1IAG</t>
  </si>
  <si>
    <t>DTM-03738</t>
  </si>
  <si>
    <t>Anh Cường St</t>
  </si>
  <si>
    <t>0837326741</t>
  </si>
  <si>
    <t>Anh Cường (Chị Nhanh)</t>
  </si>
  <si>
    <t>1026, QL 1A,P.2,TP. Sóc Trăng,Sóc Trăng</t>
  </si>
  <si>
    <t>DTM-05518</t>
  </si>
  <si>
    <t>0948475767</t>
  </si>
  <si>
    <t>Xã Định Bình</t>
  </si>
  <si>
    <t>Quốc lộ 1, Xã Định Bình, Cà Mau, Cà Mau Province, Vietnam</t>
  </si>
  <si>
    <t>DTM-05512</t>
  </si>
  <si>
    <t>0835177888</t>
  </si>
  <si>
    <t>Chị Lành (Cô Thu)</t>
  </si>
  <si>
    <t>001J3000002HjICIA0</t>
  </si>
  <si>
    <t>DTM-05513</t>
  </si>
  <si>
    <t>Anh Đém</t>
  </si>
  <si>
    <t>0940900422</t>
  </si>
  <si>
    <t>DTM-03528</t>
  </si>
  <si>
    <t>0912424614</t>
  </si>
  <si>
    <t>001J3000002HLd2IAG</t>
  </si>
  <si>
    <t>DTM-03739</t>
  </si>
  <si>
    <t>Anh Bảnh</t>
  </si>
  <si>
    <t>0978490646</t>
  </si>
  <si>
    <t>Phường 10, Sóc Trăng, Sóc Trăng Province, 96113, Vietnam</t>
  </si>
  <si>
    <t>DTM-03530</t>
  </si>
  <si>
    <t>0949141676</t>
  </si>
  <si>
    <t>001J3000002HjILIA0</t>
  </si>
  <si>
    <t>DTM-05522</t>
  </si>
  <si>
    <t>Anh Đỏ Cà Mau</t>
  </si>
  <si>
    <t>0945313314</t>
  </si>
  <si>
    <t>Quốc lộ 1, Xã Thạnh Phú, Cái Nước District, Cà Mau Province, Vietnam</t>
  </si>
  <si>
    <t>DTM-04543</t>
  </si>
  <si>
    <t>0919384567</t>
  </si>
  <si>
    <t>&amp;, National Route 91, Xã Bình Long, Châu Phú District, An Giang Province, Vietnam</t>
  </si>
  <si>
    <t>DTM-04261</t>
  </si>
  <si>
    <t>0918554004</t>
  </si>
  <si>
    <t>DTM-03709</t>
  </si>
  <si>
    <t>0918783271</t>
  </si>
  <si>
    <t>Quốc lộ 1, Phường 8, Bạc Liêu, Bạc Liêu Province, 97000, Vietnam</t>
  </si>
  <si>
    <t>001J3000002HjIKIA0</t>
  </si>
  <si>
    <t>DTM-05521</t>
  </si>
  <si>
    <t>0916013373</t>
  </si>
  <si>
    <t>DTM-04068</t>
  </si>
  <si>
    <t>Anh  Nhủ</t>
  </si>
  <si>
    <t>0939487998</t>
  </si>
  <si>
    <t>,QL61 ,,Huyện Phụng Hiệp,Hậu Giang</t>
  </si>
  <si>
    <t>DTM-03740</t>
  </si>
  <si>
    <t>0919515330</t>
  </si>
  <si>
    <t>QL. 80, Tan Phu Dong, Sa Đéc, Đồng Tháp Province, 81800, Vietnam</t>
  </si>
  <si>
    <t>001J3000002HLocIAG</t>
  </si>
  <si>
    <t>DTM-04457</t>
  </si>
  <si>
    <t>0917107956</t>
  </si>
  <si>
    <t>Xã Long Giang</t>
  </si>
  <si>
    <t>,,Xã Long Giang,Huyện Chợ Mới,An Giang</t>
  </si>
  <si>
    <t>001J3000002HLkoIAG</t>
  </si>
  <si>
    <t>DTM-04221</t>
  </si>
  <si>
    <t>0939334799</t>
  </si>
  <si>
    <t>DTM-05510</t>
  </si>
  <si>
    <t>0352688699</t>
  </si>
  <si>
    <t>Quốc lộ Quản Lộ – Phụng Hiệp, Phường 1, Ngã Năm, Sóc Trăng Province, Vietnam</t>
  </si>
  <si>
    <t>DTM-05511</t>
  </si>
  <si>
    <t>0919572232</t>
  </si>
  <si>
    <t>Anh Thum</t>
  </si>
  <si>
    <t>QL. 61B, Phường Thuận An, Long Mỹ, Hậu Giang Province, Vietnam</t>
  </si>
  <si>
    <t>Dữ liệu</t>
  </si>
  <si>
    <t>Trưởng nhóm</t>
  </si>
  <si>
    <t>NCC Trạm</t>
  </si>
  <si>
    <t>Sản Phẩm RG</t>
  </si>
  <si>
    <t>Chai PET B1.4</t>
  </si>
  <si>
    <t>Chai PET B1.3-10</t>
  </si>
  <si>
    <t>DTR</t>
  </si>
  <si>
    <t>ngành sp</t>
  </si>
  <si>
    <t>KPI T05/2026</t>
  </si>
  <si>
    <t>04/06/2026</t>
  </si>
  <si>
    <t>Bình Hoà, Xã Xuân Phú, Tỉnh Đồng Nai, 76615, Việt Nam</t>
  </si>
  <si>
    <t>ĐT. 906, Xã Hiếu Thành, Tỉnh Vĩnh Long, Việt Nam</t>
  </si>
  <si>
    <t>KPI TÍNH LƯƠNG  THÁNG 05/2026</t>
  </si>
  <si>
    <t>Yu- Shin</t>
  </si>
  <si>
    <t>Nhựa Long An</t>
  </si>
  <si>
    <t xml:space="preserve">Vảy HD thổi trắng </t>
  </si>
  <si>
    <t>ok</t>
  </si>
  <si>
    <t>Thực tế = GS Thành Dân + Hữu Lộc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</si>
</sst>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
    <numFmt numFmtId="166" formatCode="_-* #,##0_-;\-* #,##0_-;_-* &quot;-&quot;??_-;_-@_-"/>
    <numFmt numFmtId="167" formatCode="0.0%"/>
    <numFmt numFmtId="168" formatCode="_(* #,##0_);_(* \(#,##0\);_(* &quot;-&quot;??_);_(@_)"/>
    <numFmt numFmtId="169" formatCode="_-* #,##0.0_-;\-* #,##0.0_-;_-* &quot;-&quot;??_-;_-@_-"/>
    <numFmt numFmtId="170" formatCode="_(* #,##0.0_);_(* \(#,##0.0\);_(* &quot;-&quot;?_);_(@_)"/>
    <numFmt numFmtId="171" formatCode="_-* #,##0.000_-;\-* #,##0.000_-;_-* &quot;-&quot;??_-;_-@_-"/>
    <numFmt numFmtId="172" formatCode="0.000%"/>
    <numFmt numFmtId="173" formatCode="0.00000000000000000%"/>
  </numFmts>
  <fonts count="43" x14ac:knownFonts="1">
    <font>
      <sz val="11"/>
      <color theme="1"/>
      <name val="Calibri"/>
      <family val="2"/>
      <scheme val="minor"/>
    </font>
    <font>
      <sz val="11"/>
      <color theme="1"/>
      <name val="Calibri"/>
      <family val="2"/>
      <scheme val="minor"/>
    </font>
    <font>
      <sz val="10"/>
      <color theme="1"/>
      <name val="Arial"/>
      <family val="2"/>
    </font>
    <font>
      <sz val="10"/>
      <color rgb="FFFF0000"/>
      <name val="Arial"/>
      <family val="2"/>
    </font>
    <font>
      <sz val="10"/>
      <color rgb="FF000000"/>
      <name val="Arial"/>
      <family val="2"/>
    </font>
    <font>
      <sz val="10"/>
      <color rgb="FF0000CC"/>
      <name val="Arial"/>
      <family val="2"/>
    </font>
    <font>
      <sz val="10"/>
      <color theme="1"/>
      <name val="Times New Roman"/>
      <family val="2"/>
    </font>
    <font>
      <b/>
      <sz val="18"/>
      <color theme="1"/>
      <name val="Times New Roman"/>
      <family val="1"/>
    </font>
    <font>
      <sz val="11"/>
      <color theme="1"/>
      <name val="Times New Roman"/>
      <family val="1"/>
    </font>
    <font>
      <i/>
      <sz val="11"/>
      <color theme="1"/>
      <name val="Times New Roman"/>
      <family val="1"/>
    </font>
    <font>
      <b/>
      <sz val="11"/>
      <color theme="1"/>
      <name val="Times New Roman"/>
      <family val="1"/>
    </font>
    <font>
      <sz val="12"/>
      <color theme="1"/>
      <name val="Times New Roman"/>
      <family val="1"/>
    </font>
    <font>
      <b/>
      <sz val="12"/>
      <color theme="1"/>
      <name val="Times New Roman"/>
      <family val="1"/>
    </font>
    <font>
      <b/>
      <sz val="14"/>
      <color rgb="FF000000"/>
      <name val="Times New Roman"/>
      <family val="1"/>
      <charset val="163"/>
    </font>
    <font>
      <i/>
      <sz val="14"/>
      <color rgb="FF000000"/>
      <name val="Times New Roman"/>
      <family val="1"/>
      <charset val="163"/>
    </font>
    <font>
      <b/>
      <sz val="14"/>
      <color theme="1"/>
      <name val="Times New Roman"/>
      <family val="1"/>
      <charset val="163"/>
    </font>
    <font>
      <sz val="14"/>
      <color rgb="FF000000"/>
      <name val="Times New Roman"/>
      <family val="1"/>
      <charset val="163"/>
    </font>
    <font>
      <b/>
      <sz val="12"/>
      <color rgb="FF0000FF"/>
      <name val="Times New Roman"/>
      <family val="1"/>
    </font>
    <font>
      <b/>
      <sz val="12"/>
      <color theme="0"/>
      <name val="Times New Roman"/>
      <family val="1"/>
    </font>
    <font>
      <b/>
      <sz val="11"/>
      <color rgb="FFC00000"/>
      <name val="Times New Roman"/>
      <family val="1"/>
    </font>
    <font>
      <b/>
      <sz val="12"/>
      <color rgb="FFC00000"/>
      <name val="Times New Roman"/>
      <family val="1"/>
    </font>
    <font>
      <i/>
      <sz val="14"/>
      <color theme="1"/>
      <name val="Times New Roman"/>
      <family val="1"/>
    </font>
    <font>
      <i/>
      <sz val="12"/>
      <color theme="5"/>
      <name val="Times New Roman"/>
      <family val="1"/>
    </font>
    <font>
      <b/>
      <sz val="12"/>
      <color rgb="FF0000CC"/>
      <name val="Times New Roman"/>
      <family val="1"/>
    </font>
    <font>
      <sz val="11"/>
      <name val="Times New Roman"/>
      <family val="1"/>
    </font>
    <font>
      <b/>
      <sz val="10"/>
      <color rgb="FFFF0000"/>
      <name val="Arial"/>
      <family val="2"/>
    </font>
    <font>
      <b/>
      <sz val="10"/>
      <color rgb="FF0000CC"/>
      <name val="Arial"/>
      <family val="2"/>
    </font>
    <font>
      <sz val="11"/>
      <color indexed="8"/>
      <name val="Calibri"/>
      <family val="2"/>
      <scheme val="minor"/>
    </font>
    <font>
      <b/>
      <sz val="11"/>
      <color rgb="FFFF0000"/>
      <name val="Times New Roman"/>
      <family val="1"/>
    </font>
    <font>
      <b/>
      <sz val="14"/>
      <name val="Times New Roman"/>
      <family val="1"/>
    </font>
    <font>
      <b/>
      <sz val="10"/>
      <name val="Arial"/>
      <family val="2"/>
    </font>
    <font>
      <sz val="10"/>
      <name val="Arial"/>
      <family val="2"/>
    </font>
    <font>
      <sz val="11"/>
      <color rgb="FFFF0000"/>
      <name val="Times New Roman"/>
      <family val="1"/>
    </font>
    <font>
      <sz val="12"/>
      <color rgb="FF0632C0"/>
      <name val="Times New Roman"/>
      <family val="1"/>
    </font>
    <font>
      <b/>
      <sz val="11"/>
      <color rgb="FFFFFFFF"/>
      <name val="Times New Roman"/>
      <family val="1"/>
    </font>
    <font>
      <sz val="11"/>
      <color rgb="FF000000"/>
      <name val="Times New Roman"/>
      <family val="1"/>
    </font>
    <font>
      <b/>
      <sz val="11"/>
      <color rgb="FF000000"/>
      <name val="Times New Roman"/>
      <family val="1"/>
    </font>
    <font>
      <sz val="12"/>
      <name val="Times New Roman"/>
      <family val="1"/>
    </font>
    <font>
      <sz val="14"/>
      <color rgb="FF000000"/>
      <name val="Arial"/>
      <family val="2"/>
    </font>
    <font>
      <i/>
      <sz val="11"/>
      <color rgb="FF0000CC"/>
      <name val="Times New Roman"/>
      <family val="1"/>
    </font>
    <font>
      <b/>
      <sz val="11"/>
      <color rgb="FF0000FF"/>
      <name val="Times New Roman"/>
      <family val="1"/>
    </font>
    <font>
      <i/>
      <sz val="11"/>
      <color rgb="FFFF0000"/>
      <name val="Times New Roman"/>
      <family val="1"/>
    </font>
    <font>
      <sz val="8"/>
      <name val="Calibri"/>
      <family val="2"/>
      <scheme val="minor"/>
    </font>
  </fonts>
  <fills count="15">
    <fill>
      <patternFill patternType="none"/>
    </fill>
    <fill>
      <patternFill patternType="gray125"/>
    </fill>
    <fill>
      <patternFill patternType="solid">
        <fgColor rgb="FF66FF66"/>
        <bgColor indexed="64"/>
      </patternFill>
    </fill>
    <fill>
      <patternFill patternType="solid">
        <fgColor theme="0"/>
        <bgColor indexed="64"/>
      </patternFill>
    </fill>
    <fill>
      <patternFill patternType="solid">
        <fgColor rgb="FF92D050"/>
        <bgColor indexed="64"/>
      </patternFill>
    </fill>
    <fill>
      <patternFill patternType="solid">
        <fgColor rgb="FF0432FF"/>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7"/>
        <bgColor indexed="64"/>
      </patternFill>
    </fill>
    <fill>
      <patternFill patternType="solid">
        <fgColor rgb="FF00FFFF"/>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5"/>
        <bgColor rgb="FF156082"/>
      </patternFill>
    </fill>
    <fill>
      <patternFill patternType="solid">
        <fgColor theme="0" tint="-4.9989318521683403E-2"/>
        <bgColor indexed="64"/>
      </patternFill>
    </fill>
    <fill>
      <patternFill patternType="solid">
        <fgColor theme="6" tint="0.79998168889431442"/>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rgb="FFFF0000"/>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thin">
        <color rgb="FFFF0000"/>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thin">
        <color rgb="FFFF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medium">
        <color indexed="64"/>
      </top>
      <bottom style="medium">
        <color indexed="64"/>
      </bottom>
      <diagonal/>
    </border>
    <border>
      <left style="thin">
        <color rgb="FFFF0000"/>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rgb="FFFF0000"/>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diagonal/>
    </border>
    <border>
      <left style="thin">
        <color theme="5"/>
      </left>
      <right/>
      <top style="thin">
        <color theme="5"/>
      </top>
      <bottom/>
      <diagonal/>
    </border>
    <border>
      <left/>
      <right style="thin">
        <color indexed="64"/>
      </right>
      <top/>
      <bottom style="thin">
        <color indexed="64"/>
      </bottom>
      <diagonal/>
    </border>
    <border>
      <left style="medium">
        <color rgb="FF0632C0"/>
      </left>
      <right style="thin">
        <color indexed="64"/>
      </right>
      <top style="medium">
        <color rgb="FF0632C0"/>
      </top>
      <bottom style="thin">
        <color indexed="64"/>
      </bottom>
      <diagonal/>
    </border>
    <border>
      <left style="thin">
        <color indexed="64"/>
      </left>
      <right style="thin">
        <color indexed="64"/>
      </right>
      <top style="medium">
        <color rgb="FF0632C0"/>
      </top>
      <bottom style="thin">
        <color indexed="64"/>
      </bottom>
      <diagonal/>
    </border>
    <border>
      <left style="thin">
        <color indexed="64"/>
      </left>
      <right style="medium">
        <color rgb="FF0632C0"/>
      </right>
      <top style="medium">
        <color rgb="FF0632C0"/>
      </top>
      <bottom style="thin">
        <color indexed="64"/>
      </bottom>
      <diagonal/>
    </border>
    <border>
      <left style="medium">
        <color rgb="FF0632C0"/>
      </left>
      <right style="thin">
        <color indexed="64"/>
      </right>
      <top style="thin">
        <color indexed="64"/>
      </top>
      <bottom style="thin">
        <color indexed="64"/>
      </bottom>
      <diagonal/>
    </border>
    <border>
      <left style="thin">
        <color indexed="64"/>
      </left>
      <right style="medium">
        <color rgb="FF0632C0"/>
      </right>
      <top style="thin">
        <color indexed="64"/>
      </top>
      <bottom style="thin">
        <color indexed="64"/>
      </bottom>
      <diagonal/>
    </border>
    <border>
      <left style="medium">
        <color rgb="FF0632C0"/>
      </left>
      <right style="thin">
        <color indexed="64"/>
      </right>
      <top style="thin">
        <color indexed="64"/>
      </top>
      <bottom style="medium">
        <color rgb="FF0632C0"/>
      </bottom>
      <diagonal/>
    </border>
    <border>
      <left style="thin">
        <color indexed="64"/>
      </left>
      <right style="thin">
        <color indexed="64"/>
      </right>
      <top style="thin">
        <color indexed="64"/>
      </top>
      <bottom style="medium">
        <color rgb="FF0632C0"/>
      </bottom>
      <diagonal/>
    </border>
    <border>
      <left style="thin">
        <color indexed="64"/>
      </left>
      <right style="medium">
        <color rgb="FF0632C0"/>
      </right>
      <top style="thin">
        <color indexed="64"/>
      </top>
      <bottom style="medium">
        <color rgb="FF0632C0"/>
      </bottom>
      <diagonal/>
    </border>
    <border>
      <left style="medium">
        <color rgb="FF0632C0"/>
      </left>
      <right style="thin">
        <color indexed="64"/>
      </right>
      <top style="medium">
        <color rgb="FF0632C0"/>
      </top>
      <bottom style="medium">
        <color rgb="FF0632C0"/>
      </bottom>
      <diagonal/>
    </border>
    <border>
      <left style="thin">
        <color indexed="64"/>
      </left>
      <right style="thin">
        <color indexed="64"/>
      </right>
      <top style="medium">
        <color rgb="FF0632C0"/>
      </top>
      <bottom style="medium">
        <color rgb="FF0632C0"/>
      </bottom>
      <diagonal/>
    </border>
    <border>
      <left style="thin">
        <color indexed="64"/>
      </left>
      <right style="medium">
        <color rgb="FF0632C0"/>
      </right>
      <top style="medium">
        <color rgb="FF0632C0"/>
      </top>
      <bottom style="medium">
        <color rgb="FF0632C0"/>
      </bottom>
      <diagonal/>
    </border>
    <border>
      <left style="thick">
        <color rgb="FF0000CC"/>
      </left>
      <right style="thin">
        <color indexed="64"/>
      </right>
      <top style="thick">
        <color rgb="FF0000CC"/>
      </top>
      <bottom style="thick">
        <color rgb="FF0000CC"/>
      </bottom>
      <diagonal/>
    </border>
    <border>
      <left/>
      <right style="thin">
        <color indexed="64"/>
      </right>
      <top style="thick">
        <color rgb="FF0000CC"/>
      </top>
      <bottom style="thick">
        <color rgb="FF0000CC"/>
      </bottom>
      <diagonal/>
    </border>
    <border>
      <left style="thin">
        <color indexed="64"/>
      </left>
      <right style="thin">
        <color indexed="64"/>
      </right>
      <top style="thick">
        <color rgb="FF0000CC"/>
      </top>
      <bottom style="thick">
        <color rgb="FF0000CC"/>
      </bottom>
      <diagonal/>
    </border>
    <border>
      <left style="thin">
        <color indexed="64"/>
      </left>
      <right style="thick">
        <color rgb="FF0000CC"/>
      </right>
      <top style="thick">
        <color rgb="FF0000CC"/>
      </top>
      <bottom style="thick">
        <color rgb="FF0000CC"/>
      </bottom>
      <diagonal/>
    </border>
    <border>
      <left style="thick">
        <color rgb="FF0000CC"/>
      </left>
      <right style="thin">
        <color theme="1"/>
      </right>
      <top style="thick">
        <color rgb="FF0000CC"/>
      </top>
      <bottom style="thin">
        <color theme="1"/>
      </bottom>
      <diagonal/>
    </border>
    <border>
      <left style="thin">
        <color theme="1"/>
      </left>
      <right style="thin">
        <color theme="1"/>
      </right>
      <top style="thick">
        <color rgb="FF0000CC"/>
      </top>
      <bottom style="thin">
        <color theme="1"/>
      </bottom>
      <diagonal/>
    </border>
    <border>
      <left style="thin">
        <color theme="1"/>
      </left>
      <right style="thick">
        <color rgb="FF0000CC"/>
      </right>
      <top style="thick">
        <color rgb="FF0000CC"/>
      </top>
      <bottom style="thin">
        <color theme="1"/>
      </bottom>
      <diagonal/>
    </border>
    <border>
      <left style="thick">
        <color rgb="FF0000CC"/>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style="thick">
        <color rgb="FF0000CC"/>
      </right>
      <top style="thin">
        <color theme="1"/>
      </top>
      <bottom style="thin">
        <color theme="1"/>
      </bottom>
      <diagonal/>
    </border>
    <border>
      <left style="thick">
        <color rgb="FF0000CC"/>
      </left>
      <right style="thin">
        <color theme="1"/>
      </right>
      <top style="thin">
        <color theme="1"/>
      </top>
      <bottom style="thick">
        <color rgb="FF0000CC"/>
      </bottom>
      <diagonal/>
    </border>
    <border>
      <left style="thin">
        <color theme="1"/>
      </left>
      <right style="thin">
        <color theme="1"/>
      </right>
      <top style="thin">
        <color theme="1"/>
      </top>
      <bottom style="thick">
        <color rgb="FF0000CC"/>
      </bottom>
      <diagonal/>
    </border>
    <border>
      <left style="thin">
        <color theme="1"/>
      </left>
      <right style="thick">
        <color rgb="FF0000CC"/>
      </right>
      <top style="thin">
        <color theme="1"/>
      </top>
      <bottom style="thick">
        <color rgb="FF0000CC"/>
      </bottom>
      <diagonal/>
    </border>
    <border>
      <left style="thin">
        <color indexed="64"/>
      </left>
      <right/>
      <top style="medium">
        <color rgb="FF0632C0"/>
      </top>
      <bottom style="medium">
        <color rgb="FF0632C0"/>
      </bottom>
      <diagonal/>
    </border>
    <border>
      <left style="thin">
        <color indexed="64"/>
      </left>
      <right/>
      <top style="medium">
        <color rgb="FF0632C0"/>
      </top>
      <bottom style="thin">
        <color indexed="64"/>
      </bottom>
      <diagonal/>
    </border>
    <border>
      <left style="thin">
        <color indexed="64"/>
      </left>
      <right/>
      <top style="thin">
        <color indexed="64"/>
      </top>
      <bottom style="medium">
        <color rgb="FF0632C0"/>
      </bottom>
      <diagonal/>
    </border>
    <border>
      <left/>
      <right style="thin">
        <color indexed="64"/>
      </right>
      <top style="medium">
        <color rgb="FF0632C0"/>
      </top>
      <bottom style="medium">
        <color rgb="FF0632C0"/>
      </bottom>
      <diagonal/>
    </border>
    <border>
      <left/>
      <right style="thin">
        <color indexed="64"/>
      </right>
      <top style="medium">
        <color rgb="FF0632C0"/>
      </top>
      <bottom style="thin">
        <color indexed="64"/>
      </bottom>
      <diagonal/>
    </border>
    <border>
      <left/>
      <right style="thin">
        <color indexed="64"/>
      </right>
      <top style="thin">
        <color indexed="64"/>
      </top>
      <bottom style="medium">
        <color rgb="FF0632C0"/>
      </bottom>
      <diagonal/>
    </border>
    <border>
      <left style="thin">
        <color indexed="64"/>
      </left>
      <right/>
      <top/>
      <bottom/>
      <diagonal/>
    </border>
    <border>
      <left style="thin">
        <color indexed="64"/>
      </left>
      <right/>
      <top/>
      <bottom style="medium">
        <color indexed="64"/>
      </bottom>
      <diagonal/>
    </border>
    <border>
      <left style="thin">
        <color indexed="64"/>
      </left>
      <right/>
      <top style="medium">
        <color indexed="64"/>
      </top>
      <bottom/>
      <diagonal/>
    </border>
    <border>
      <left style="medium">
        <color rgb="FF0632C0"/>
      </left>
      <right style="thin">
        <color theme="1"/>
      </right>
      <top style="medium">
        <color rgb="FF0632C0"/>
      </top>
      <bottom style="thin">
        <color theme="1"/>
      </bottom>
      <diagonal/>
    </border>
    <border>
      <left style="thin">
        <color theme="1"/>
      </left>
      <right style="thin">
        <color theme="1"/>
      </right>
      <top style="medium">
        <color rgb="FF0632C0"/>
      </top>
      <bottom style="thin">
        <color theme="1"/>
      </bottom>
      <diagonal/>
    </border>
    <border>
      <left style="medium">
        <color rgb="FF0632C0"/>
      </left>
      <right style="thin">
        <color theme="1"/>
      </right>
      <top style="thin">
        <color theme="1"/>
      </top>
      <bottom style="thin">
        <color theme="1"/>
      </bottom>
      <diagonal/>
    </border>
    <border>
      <left style="medium">
        <color rgb="FF0632C0"/>
      </left>
      <right style="thin">
        <color theme="1"/>
      </right>
      <top style="thin">
        <color theme="1"/>
      </top>
      <bottom style="medium">
        <color rgb="FF0632C0"/>
      </bottom>
      <diagonal/>
    </border>
    <border>
      <left style="thin">
        <color theme="1"/>
      </left>
      <right style="thin">
        <color theme="1"/>
      </right>
      <top style="thin">
        <color theme="1"/>
      </top>
      <bottom style="medium">
        <color rgb="FF0632C0"/>
      </bottom>
      <diagonal/>
    </border>
    <border>
      <left style="thin">
        <color indexed="64"/>
      </left>
      <right style="thin">
        <color indexed="64"/>
      </right>
      <top style="medium">
        <color rgb="FF0632C0"/>
      </top>
      <bottom/>
      <diagonal/>
    </border>
    <border>
      <left style="thin">
        <color indexed="64"/>
      </left>
      <right style="thin">
        <color indexed="64"/>
      </right>
      <top/>
      <bottom style="medium">
        <color rgb="FF0632C0"/>
      </bottom>
      <diagonal/>
    </border>
    <border>
      <left style="thin">
        <color theme="1"/>
      </left>
      <right style="thin">
        <color theme="1"/>
      </right>
      <top style="medium">
        <color rgb="FF0632C0"/>
      </top>
      <bottom/>
      <diagonal/>
    </border>
    <border>
      <left style="thin">
        <color theme="1"/>
      </left>
      <right style="thin">
        <color theme="1"/>
      </right>
      <top/>
      <bottom/>
      <diagonal/>
    </border>
    <border>
      <left style="thin">
        <color theme="1"/>
      </left>
      <right style="thin">
        <color theme="1"/>
      </right>
      <top/>
      <bottom style="medium">
        <color rgb="FF0632C0"/>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4" fillId="0" borderId="0"/>
    <xf numFmtId="0" fontId="1" fillId="0" borderId="0"/>
    <xf numFmtId="0" fontId="1" fillId="0" borderId="0"/>
    <xf numFmtId="0" fontId="6" fillId="0" borderId="0"/>
    <xf numFmtId="164" fontId="1" fillId="0" borderId="0" applyFont="0" applyFill="0" applyBorder="0" applyAlignment="0" applyProtection="0"/>
    <xf numFmtId="9" fontId="1" fillId="0" borderId="0" applyFont="0" applyFill="0" applyBorder="0" applyAlignment="0" applyProtection="0"/>
    <xf numFmtId="0" fontId="27" fillId="0" borderId="0"/>
    <xf numFmtId="43" fontId="1" fillId="0" borderId="0" applyFont="0" applyFill="0" applyBorder="0" applyAlignment="0" applyProtection="0"/>
  </cellStyleXfs>
  <cellXfs count="667">
    <xf numFmtId="0" fontId="0" fillId="0" borderId="0" xfId="0"/>
    <xf numFmtId="0" fontId="2" fillId="0" borderId="0" xfId="0" applyFont="1"/>
    <xf numFmtId="0" fontId="7" fillId="0" borderId="0" xfId="5" applyFont="1"/>
    <xf numFmtId="0" fontId="7" fillId="0" borderId="0" xfId="5" applyFont="1" applyAlignment="1">
      <alignment horizontal="center" vertical="center"/>
    </xf>
    <xf numFmtId="0" fontId="8" fillId="0" borderId="0" xfId="5" applyFont="1"/>
    <xf numFmtId="166" fontId="8" fillId="0" borderId="0" xfId="7" applyNumberFormat="1" applyFont="1"/>
    <xf numFmtId="0" fontId="9" fillId="0" borderId="0" xfId="5" applyFont="1" applyAlignment="1">
      <alignment vertical="top" wrapText="1"/>
    </xf>
    <xf numFmtId="166" fontId="10" fillId="0" borderId="0" xfId="7" applyNumberFormat="1" applyFont="1"/>
    <xf numFmtId="0" fontId="10" fillId="0" borderId="0" xfId="5" applyFont="1" applyAlignment="1">
      <alignment horizontal="center" vertical="center" wrapText="1"/>
    </xf>
    <xf numFmtId="0" fontId="8" fillId="0" borderId="0" xfId="5" applyFont="1" applyAlignment="1">
      <alignment horizontal="center" vertical="center"/>
    </xf>
    <xf numFmtId="0" fontId="11" fillId="0" borderId="0" xfId="0" applyFont="1" applyAlignment="1">
      <alignment vertical="center"/>
    </xf>
    <xf numFmtId="0" fontId="17" fillId="0" borderId="1" xfId="0" applyFont="1" applyBorder="1" applyAlignment="1">
      <alignment horizontal="left" vertical="center"/>
    </xf>
    <xf numFmtId="0" fontId="12" fillId="0" borderId="1" xfId="0" applyFont="1" applyBorder="1" applyAlignment="1">
      <alignment vertical="center" wrapText="1"/>
    </xf>
    <xf numFmtId="0" fontId="11" fillId="0" borderId="1" xfId="0" applyFont="1" applyBorder="1" applyAlignment="1">
      <alignment horizontal="left" vertical="center"/>
    </xf>
    <xf numFmtId="3"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16" fontId="11" fillId="0" borderId="1" xfId="0" quotePrefix="1" applyNumberFormat="1" applyFont="1" applyBorder="1" applyAlignment="1">
      <alignment horizontal="center" vertical="center"/>
    </xf>
    <xf numFmtId="0" fontId="11" fillId="0" borderId="1" xfId="0" quotePrefix="1" applyFont="1" applyBorder="1" applyAlignment="1">
      <alignment horizontal="center" vertical="center"/>
    </xf>
    <xf numFmtId="0" fontId="12" fillId="0" borderId="1" xfId="0" applyFont="1" applyBorder="1" applyAlignment="1">
      <alignment vertical="center"/>
    </xf>
    <xf numFmtId="0" fontId="11" fillId="0" borderId="1" xfId="0" applyFont="1" applyBorder="1" applyAlignment="1">
      <alignment vertical="center" wrapText="1"/>
    </xf>
    <xf numFmtId="0" fontId="18" fillId="5" borderId="1" xfId="0" applyFont="1" applyFill="1" applyBorder="1" applyAlignment="1">
      <alignment vertical="center" wrapText="1"/>
    </xf>
    <xf numFmtId="168" fontId="18" fillId="5" borderId="1" xfId="0" applyNumberFormat="1" applyFont="1" applyFill="1" applyBorder="1" applyAlignment="1">
      <alignment vertical="center"/>
    </xf>
    <xf numFmtId="0" fontId="12" fillId="6" borderId="1" xfId="0" applyFont="1" applyFill="1" applyBorder="1" applyAlignment="1">
      <alignment vertical="center"/>
    </xf>
    <xf numFmtId="168" fontId="12" fillId="6" borderId="1" xfId="0" applyNumberFormat="1" applyFont="1" applyFill="1" applyBorder="1" applyAlignment="1">
      <alignment vertical="center"/>
    </xf>
    <xf numFmtId="0" fontId="19" fillId="0" borderId="1" xfId="0" applyFont="1" applyBorder="1" applyAlignment="1">
      <alignment horizontal="left" vertical="center" wrapText="1"/>
    </xf>
    <xf numFmtId="168" fontId="20" fillId="0" borderId="1" xfId="0" applyNumberFormat="1" applyFont="1" applyBorder="1" applyAlignment="1">
      <alignment vertical="center"/>
    </xf>
    <xf numFmtId="168" fontId="11" fillId="0" borderId="1" xfId="1" applyNumberFormat="1" applyFont="1" applyBorder="1" applyAlignment="1">
      <alignment horizontal="center" vertical="center"/>
    </xf>
    <xf numFmtId="0" fontId="12" fillId="0" borderId="1" xfId="0" applyFont="1" applyBorder="1" applyAlignment="1">
      <alignment horizontal="center" vertical="center"/>
    </xf>
    <xf numFmtId="168" fontId="12" fillId="0" borderId="1" xfId="1" applyNumberFormat="1" applyFont="1" applyBorder="1" applyAlignment="1">
      <alignment horizontal="center" vertical="center"/>
    </xf>
    <xf numFmtId="0" fontId="8" fillId="0" borderId="1" xfId="0" applyFont="1" applyBorder="1" applyAlignment="1">
      <alignment horizontal="left" vertical="center" wrapText="1"/>
    </xf>
    <xf numFmtId="0" fontId="18" fillId="5" borderId="1" xfId="0" applyFont="1" applyFill="1" applyBorder="1" applyAlignment="1">
      <alignment vertical="center"/>
    </xf>
    <xf numFmtId="168" fontId="11" fillId="0" borderId="0" xfId="0" applyNumberFormat="1" applyFont="1" applyAlignment="1">
      <alignment vertical="center"/>
    </xf>
    <xf numFmtId="0" fontId="8" fillId="0" borderId="0" xfId="5" applyFont="1" applyAlignment="1">
      <alignment wrapText="1"/>
    </xf>
    <xf numFmtId="0" fontId="20" fillId="0" borderId="1" xfId="0" applyFont="1" applyBorder="1" applyAlignment="1">
      <alignment vertical="center" wrapText="1"/>
    </xf>
    <xf numFmtId="0" fontId="17" fillId="0" borderId="1" xfId="0" applyFont="1" applyBorder="1" applyAlignment="1">
      <alignment horizontal="center" vertical="center" wrapText="1"/>
    </xf>
    <xf numFmtId="0" fontId="20" fillId="0" borderId="1" xfId="0" applyFont="1" applyBorder="1" applyAlignment="1">
      <alignment vertical="center"/>
    </xf>
    <xf numFmtId="0" fontId="20" fillId="0" borderId="0" xfId="0" applyFont="1" applyAlignment="1">
      <alignment vertical="center" wrapText="1"/>
    </xf>
    <xf numFmtId="168" fontId="23" fillId="0" borderId="0" xfId="0" applyNumberFormat="1" applyFont="1" applyAlignment="1">
      <alignment vertical="center"/>
    </xf>
    <xf numFmtId="0" fontId="23" fillId="0" borderId="0" xfId="0" applyFont="1" applyAlignment="1">
      <alignment vertical="center"/>
    </xf>
    <xf numFmtId="166" fontId="11" fillId="0" borderId="0" xfId="1" applyNumberFormat="1" applyFont="1" applyAlignment="1">
      <alignment vertical="center"/>
    </xf>
    <xf numFmtId="9" fontId="11" fillId="0" borderId="0" xfId="2" applyFont="1" applyAlignment="1">
      <alignment horizontal="center" vertical="center"/>
    </xf>
    <xf numFmtId="166" fontId="8" fillId="0" borderId="0" xfId="7" applyNumberFormat="1" applyFont="1" applyAlignment="1">
      <alignment horizontal="right" vertical="center"/>
    </xf>
    <xf numFmtId="0" fontId="10" fillId="4" borderId="2" xfId="5" applyFont="1" applyFill="1" applyBorder="1" applyAlignment="1">
      <alignment horizontal="center" vertical="center" wrapText="1"/>
    </xf>
    <xf numFmtId="166" fontId="0" fillId="0" borderId="0" xfId="1" applyNumberFormat="1" applyFont="1"/>
    <xf numFmtId="10" fontId="9" fillId="0" borderId="0" xfId="2" applyNumberFormat="1" applyFont="1" applyAlignment="1">
      <alignment vertical="top" wrapText="1"/>
    </xf>
    <xf numFmtId="166" fontId="10" fillId="2" borderId="2" xfId="7" applyNumberFormat="1" applyFont="1" applyFill="1" applyBorder="1" applyAlignment="1">
      <alignment horizontal="center" vertical="center" wrapText="1"/>
    </xf>
    <xf numFmtId="0" fontId="10" fillId="4" borderId="8" xfId="5" applyFont="1" applyFill="1" applyBorder="1" applyAlignment="1">
      <alignment horizontal="center" vertical="center" wrapText="1"/>
    </xf>
    <xf numFmtId="166" fontId="10" fillId="2" borderId="25" xfId="7" applyNumberFormat="1" applyFont="1" applyFill="1" applyBorder="1" applyAlignment="1">
      <alignment horizontal="center" vertical="center" wrapText="1"/>
    </xf>
    <xf numFmtId="166" fontId="10" fillId="2" borderId="26" xfId="7" applyNumberFormat="1" applyFont="1" applyFill="1" applyBorder="1" applyAlignment="1">
      <alignment horizontal="center" vertical="center" wrapText="1"/>
    </xf>
    <xf numFmtId="169" fontId="26" fillId="3" borderId="23" xfId="1" applyNumberFormat="1" applyFont="1" applyFill="1" applyBorder="1" applyAlignment="1">
      <alignment horizontal="right" vertical="center" wrapText="1"/>
    </xf>
    <xf numFmtId="169" fontId="30" fillId="3" borderId="20" xfId="1" applyNumberFormat="1" applyFont="1" applyFill="1" applyBorder="1" applyAlignment="1">
      <alignment horizontal="right" vertical="center" wrapText="1"/>
    </xf>
    <xf numFmtId="169" fontId="25" fillId="3" borderId="23" xfId="1" applyNumberFormat="1" applyFont="1" applyFill="1" applyBorder="1" applyAlignment="1">
      <alignment horizontal="right" vertical="center" wrapText="1"/>
    </xf>
    <xf numFmtId="169" fontId="25" fillId="3" borderId="13" xfId="1" applyNumberFormat="1" applyFont="1" applyFill="1" applyBorder="1" applyAlignment="1">
      <alignment horizontal="right" vertical="center" wrapText="1"/>
    </xf>
    <xf numFmtId="9" fontId="3" fillId="3" borderId="27" xfId="8" applyFont="1" applyFill="1" applyBorder="1" applyAlignment="1">
      <alignment horizontal="right" vertical="center" wrapText="1"/>
    </xf>
    <xf numFmtId="9" fontId="3" fillId="3" borderId="5" xfId="8" applyFont="1" applyFill="1" applyBorder="1" applyAlignment="1">
      <alignment horizontal="right" vertical="center" wrapText="1"/>
    </xf>
    <xf numFmtId="9" fontId="3" fillId="3" borderId="28" xfId="8" applyFont="1" applyFill="1" applyBorder="1" applyAlignment="1">
      <alignment horizontal="right" vertical="center" wrapText="1"/>
    </xf>
    <xf numFmtId="165" fontId="3" fillId="3" borderId="7" xfId="4" applyNumberFormat="1" applyFont="1" applyFill="1" applyBorder="1" applyAlignment="1">
      <alignment horizontal="right" vertical="center" wrapText="1"/>
    </xf>
    <xf numFmtId="165" fontId="3" fillId="3" borderId="29" xfId="4" applyNumberFormat="1" applyFont="1" applyFill="1" applyBorder="1" applyAlignment="1">
      <alignment horizontal="right" vertical="center" wrapText="1"/>
    </xf>
    <xf numFmtId="165" fontId="3" fillId="3" borderId="30" xfId="4" applyNumberFormat="1" applyFont="1" applyFill="1" applyBorder="1" applyAlignment="1">
      <alignment horizontal="right" vertical="center" wrapText="1"/>
    </xf>
    <xf numFmtId="165" fontId="3" fillId="3" borderId="19" xfId="4" applyNumberFormat="1" applyFont="1" applyFill="1" applyBorder="1" applyAlignment="1">
      <alignment horizontal="right" vertical="center" wrapText="1"/>
    </xf>
    <xf numFmtId="165" fontId="3" fillId="3" borderId="31" xfId="4" applyNumberFormat="1" applyFont="1" applyFill="1" applyBorder="1" applyAlignment="1">
      <alignment horizontal="right" vertical="center" wrapText="1"/>
    </xf>
    <xf numFmtId="9" fontId="5" fillId="3" borderId="27" xfId="8" applyFont="1" applyFill="1" applyBorder="1" applyAlignment="1">
      <alignment horizontal="right" vertical="center" wrapText="1"/>
    </xf>
    <xf numFmtId="9" fontId="31" fillId="3" borderId="1" xfId="8" applyFont="1" applyFill="1" applyBorder="1" applyAlignment="1">
      <alignment horizontal="right" vertical="center" wrapText="1"/>
    </xf>
    <xf numFmtId="9" fontId="31" fillId="3" borderId="37" xfId="8" applyFont="1" applyFill="1" applyBorder="1" applyAlignment="1">
      <alignment horizontal="right" vertical="center" wrapText="1"/>
    </xf>
    <xf numFmtId="169" fontId="5" fillId="3" borderId="30" xfId="1" applyNumberFormat="1" applyFont="1" applyFill="1" applyBorder="1" applyAlignment="1">
      <alignment horizontal="right" vertical="center" wrapText="1"/>
    </xf>
    <xf numFmtId="169" fontId="31" fillId="3" borderId="18" xfId="1" applyNumberFormat="1" applyFont="1" applyFill="1" applyBorder="1" applyAlignment="1">
      <alignment horizontal="right" vertical="center" wrapText="1"/>
    </xf>
    <xf numFmtId="169" fontId="31" fillId="3" borderId="38" xfId="1" applyNumberFormat="1" applyFont="1" applyFill="1" applyBorder="1" applyAlignment="1">
      <alignment horizontal="right" vertical="center" wrapText="1"/>
    </xf>
    <xf numFmtId="169" fontId="24" fillId="0" borderId="32" xfId="7" applyNumberFormat="1" applyFont="1" applyBorder="1" applyAlignment="1">
      <alignment horizontal="right" vertical="center"/>
    </xf>
    <xf numFmtId="166" fontId="9" fillId="0" borderId="0" xfId="1" applyNumberFormat="1" applyFont="1" applyAlignment="1">
      <alignment vertical="top" wrapText="1"/>
    </xf>
    <xf numFmtId="169" fontId="0" fillId="0" borderId="0" xfId="1" applyNumberFormat="1" applyFont="1"/>
    <xf numFmtId="9" fontId="32" fillId="0" borderId="0" xfId="2" applyFont="1" applyAlignment="1">
      <alignment vertical="center"/>
    </xf>
    <xf numFmtId="9" fontId="32" fillId="0" borderId="0" xfId="2" applyFont="1"/>
    <xf numFmtId="0" fontId="17" fillId="0" borderId="1" xfId="0" applyFont="1" applyBorder="1" applyAlignment="1">
      <alignment horizontal="center" vertical="center"/>
    </xf>
    <xf numFmtId="0" fontId="11" fillId="0" borderId="1" xfId="0" applyFont="1" applyBorder="1" applyAlignment="1">
      <alignment horizontal="left" vertical="center" wrapText="1"/>
    </xf>
    <xf numFmtId="168" fontId="22"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21"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wrapText="1"/>
    </xf>
    <xf numFmtId="0" fontId="11" fillId="0" borderId="1" xfId="0" applyFont="1" applyBorder="1" applyAlignment="1">
      <alignment vertical="center"/>
    </xf>
    <xf numFmtId="168" fontId="12" fillId="6" borderId="1" xfId="0" applyNumberFormat="1" applyFont="1" applyFill="1" applyBorder="1" applyAlignment="1">
      <alignment horizontal="center" vertical="center"/>
    </xf>
    <xf numFmtId="168" fontId="20" fillId="0" borderId="1" xfId="0" applyNumberFormat="1" applyFont="1" applyBorder="1" applyAlignment="1">
      <alignment horizontal="center" vertical="center"/>
    </xf>
    <xf numFmtId="168" fontId="11" fillId="0" borderId="1" xfId="1" applyNumberFormat="1" applyFont="1" applyBorder="1" applyAlignment="1">
      <alignment vertical="center"/>
    </xf>
    <xf numFmtId="168" fontId="18" fillId="5" borderId="1" xfId="0" applyNumberFormat="1" applyFont="1" applyFill="1" applyBorder="1" applyAlignment="1">
      <alignment horizontal="center" vertical="center"/>
    </xf>
    <xf numFmtId="168" fontId="33" fillId="0" borderId="1" xfId="1" applyNumberFormat="1" applyFont="1" applyBorder="1" applyAlignment="1">
      <alignment horizontal="center" vertical="center"/>
    </xf>
    <xf numFmtId="0" fontId="10" fillId="0" borderId="1" xfId="0" applyFont="1" applyBorder="1" applyAlignment="1">
      <alignment horizontal="left" vertical="center" wrapText="1"/>
    </xf>
    <xf numFmtId="0" fontId="0" fillId="0" borderId="0" xfId="0" applyAlignment="1">
      <alignment horizontal="center" vertical="center"/>
    </xf>
    <xf numFmtId="169" fontId="30" fillId="3" borderId="39" xfId="1" applyNumberFormat="1" applyFont="1" applyFill="1" applyBorder="1" applyAlignment="1">
      <alignment horizontal="right" vertical="center" wrapText="1"/>
    </xf>
    <xf numFmtId="169" fontId="30" fillId="3" borderId="14" xfId="1" applyNumberFormat="1" applyFont="1" applyFill="1" applyBorder="1" applyAlignment="1">
      <alignment horizontal="right" vertical="center" wrapText="1"/>
    </xf>
    <xf numFmtId="167" fontId="3" fillId="3" borderId="33" xfId="2" applyNumberFormat="1" applyFont="1" applyFill="1" applyBorder="1" applyAlignment="1">
      <alignment horizontal="center" vertical="center" wrapText="1"/>
    </xf>
    <xf numFmtId="166" fontId="8" fillId="3" borderId="14" xfId="7" applyNumberFormat="1" applyFont="1" applyFill="1" applyBorder="1" applyAlignment="1">
      <alignment horizontal="center" vertical="center"/>
    </xf>
    <xf numFmtId="166" fontId="3" fillId="3" borderId="5" xfId="1" applyNumberFormat="1" applyFont="1" applyFill="1" applyBorder="1" applyAlignment="1">
      <alignment horizontal="right" vertical="center" wrapText="1"/>
    </xf>
    <xf numFmtId="166" fontId="3" fillId="3" borderId="28" xfId="1" applyNumberFormat="1" applyFont="1" applyFill="1" applyBorder="1" applyAlignment="1">
      <alignment horizontal="right" vertical="center" wrapText="1"/>
    </xf>
    <xf numFmtId="9" fontId="26" fillId="3" borderId="27" xfId="8" applyFont="1" applyFill="1" applyBorder="1" applyAlignment="1">
      <alignment horizontal="right" vertical="center" wrapText="1"/>
    </xf>
    <xf numFmtId="9" fontId="3" fillId="3" borderId="5" xfId="2" applyFont="1" applyFill="1" applyBorder="1" applyAlignment="1">
      <alignment horizontal="center" vertical="center" wrapText="1"/>
    </xf>
    <xf numFmtId="166" fontId="8" fillId="3" borderId="4" xfId="7" applyNumberFormat="1" applyFont="1" applyFill="1" applyBorder="1" applyAlignment="1">
      <alignment horizontal="center" vertical="center"/>
    </xf>
    <xf numFmtId="166" fontId="8" fillId="3" borderId="1" xfId="7" applyNumberFormat="1" applyFont="1" applyFill="1" applyBorder="1" applyAlignment="1">
      <alignment horizontal="center" vertical="center"/>
    </xf>
    <xf numFmtId="166" fontId="3" fillId="3" borderId="19" xfId="1" applyNumberFormat="1" applyFont="1" applyFill="1" applyBorder="1" applyAlignment="1">
      <alignment horizontal="right" vertical="center" wrapText="1"/>
    </xf>
    <xf numFmtId="166" fontId="3" fillId="3" borderId="31" xfId="1" applyNumberFormat="1" applyFont="1" applyFill="1" applyBorder="1" applyAlignment="1">
      <alignment horizontal="right" vertical="center" wrapText="1"/>
    </xf>
    <xf numFmtId="169" fontId="26" fillId="3" borderId="30" xfId="1" applyNumberFormat="1" applyFont="1" applyFill="1" applyBorder="1" applyAlignment="1">
      <alignment horizontal="right" vertical="center" wrapText="1"/>
    </xf>
    <xf numFmtId="9" fontId="3" fillId="3" borderId="19" xfId="2" applyFont="1" applyFill="1" applyBorder="1" applyAlignment="1">
      <alignment horizontal="center" vertical="center" wrapText="1"/>
    </xf>
    <xf numFmtId="166" fontId="8" fillId="3" borderId="17" xfId="7" applyNumberFormat="1" applyFont="1" applyFill="1" applyBorder="1" applyAlignment="1">
      <alignment horizontal="center" vertical="center"/>
    </xf>
    <xf numFmtId="166" fontId="8" fillId="3" borderId="18" xfId="7" applyNumberFormat="1" applyFont="1" applyFill="1" applyBorder="1" applyAlignment="1">
      <alignment horizontal="center" vertical="center"/>
    </xf>
    <xf numFmtId="165" fontId="3" fillId="3" borderId="25" xfId="4" applyNumberFormat="1" applyFont="1" applyFill="1" applyBorder="1" applyAlignment="1">
      <alignment horizontal="right" vertical="center" wrapText="1"/>
    </xf>
    <xf numFmtId="169" fontId="5" fillId="3" borderId="25" xfId="1" applyNumberFormat="1" applyFont="1" applyFill="1" applyBorder="1" applyAlignment="1">
      <alignment horizontal="right" vertical="center" wrapText="1"/>
    </xf>
    <xf numFmtId="169" fontId="31" fillId="3" borderId="2" xfId="1" applyNumberFormat="1" applyFont="1" applyFill="1" applyBorder="1" applyAlignment="1">
      <alignment horizontal="right" vertical="center" wrapText="1"/>
    </xf>
    <xf numFmtId="169" fontId="31" fillId="3" borderId="26" xfId="1" applyNumberFormat="1" applyFont="1" applyFill="1" applyBorder="1" applyAlignment="1">
      <alignment horizontal="right" vertical="center" wrapText="1"/>
    </xf>
    <xf numFmtId="9" fontId="3" fillId="3" borderId="7" xfId="2" applyFont="1" applyFill="1" applyBorder="1" applyAlignment="1">
      <alignment horizontal="center" vertical="center" wrapText="1"/>
    </xf>
    <xf numFmtId="0" fontId="9" fillId="3" borderId="12" xfId="5" applyFont="1" applyFill="1" applyBorder="1" applyAlignment="1">
      <alignment horizontal="left" vertical="center" wrapText="1"/>
    </xf>
    <xf numFmtId="0" fontId="9" fillId="3" borderId="6" xfId="5" applyFont="1" applyFill="1" applyBorder="1" applyAlignment="1">
      <alignment horizontal="left" vertical="center" wrapText="1"/>
    </xf>
    <xf numFmtId="0" fontId="9" fillId="3" borderId="21" xfId="5" applyFont="1" applyFill="1" applyBorder="1" applyAlignment="1">
      <alignment vertical="top" wrapText="1"/>
    </xf>
    <xf numFmtId="0" fontId="9" fillId="3" borderId="8" xfId="5" applyFont="1" applyFill="1" applyBorder="1" applyAlignment="1">
      <alignment vertical="top" wrapText="1"/>
    </xf>
    <xf numFmtId="0" fontId="8" fillId="3" borderId="0" xfId="5" applyFont="1" applyFill="1" applyAlignment="1">
      <alignment horizontal="center" vertical="center"/>
    </xf>
    <xf numFmtId="169" fontId="25" fillId="3" borderId="22" xfId="1" applyNumberFormat="1" applyFont="1" applyFill="1" applyBorder="1" applyAlignment="1">
      <alignment horizontal="right" vertical="center" wrapText="1"/>
    </xf>
    <xf numFmtId="0" fontId="8" fillId="3" borderId="32" xfId="5" applyFont="1" applyFill="1" applyBorder="1" applyAlignment="1">
      <alignment horizontal="center" vertical="center"/>
    </xf>
    <xf numFmtId="0" fontId="8" fillId="3" borderId="46" xfId="5" applyFont="1" applyFill="1" applyBorder="1" applyAlignment="1">
      <alignment horizontal="center" vertical="center"/>
    </xf>
    <xf numFmtId="0" fontId="8" fillId="3" borderId="46" xfId="5" applyFont="1" applyFill="1" applyBorder="1" applyAlignment="1">
      <alignment vertical="center" wrapText="1"/>
    </xf>
    <xf numFmtId="0" fontId="9" fillId="3" borderId="46" xfId="5" applyFont="1" applyFill="1" applyBorder="1" applyAlignment="1">
      <alignment horizontal="left" vertical="center" wrapText="1"/>
    </xf>
    <xf numFmtId="169" fontId="25" fillId="3" borderId="46" xfId="1" applyNumberFormat="1" applyFont="1" applyFill="1" applyBorder="1" applyAlignment="1">
      <alignment horizontal="right" vertical="center" wrapText="1"/>
    </xf>
    <xf numFmtId="169" fontId="25" fillId="3" borderId="47" xfId="1" applyNumberFormat="1" applyFont="1" applyFill="1" applyBorder="1" applyAlignment="1">
      <alignment horizontal="right" vertical="center" wrapText="1"/>
    </xf>
    <xf numFmtId="169" fontId="26" fillId="3" borderId="46" xfId="1" applyNumberFormat="1" applyFont="1" applyFill="1" applyBorder="1" applyAlignment="1">
      <alignment horizontal="right" vertical="center" wrapText="1"/>
    </xf>
    <xf numFmtId="169" fontId="30" fillId="3" borderId="48" xfId="1" applyNumberFormat="1" applyFont="1" applyFill="1" applyBorder="1" applyAlignment="1">
      <alignment horizontal="right" vertical="center" wrapText="1"/>
    </xf>
    <xf numFmtId="167" fontId="3" fillId="3" borderId="46" xfId="2" applyNumberFormat="1" applyFont="1" applyFill="1" applyBorder="1" applyAlignment="1">
      <alignment horizontal="center" vertical="center" wrapText="1"/>
    </xf>
    <xf numFmtId="166" fontId="8" fillId="3" borderId="46" xfId="7" applyNumberFormat="1" applyFont="1" applyFill="1" applyBorder="1" applyAlignment="1">
      <alignment horizontal="center" vertical="center"/>
    </xf>
    <xf numFmtId="166" fontId="10" fillId="3" borderId="46" xfId="7" applyNumberFormat="1" applyFont="1" applyFill="1" applyBorder="1"/>
    <xf numFmtId="166" fontId="10" fillId="10" borderId="25" xfId="7" applyNumberFormat="1" applyFont="1" applyFill="1" applyBorder="1" applyAlignment="1">
      <alignment horizontal="center" vertical="center" wrapText="1"/>
    </xf>
    <xf numFmtId="166" fontId="10" fillId="10" borderId="2" xfId="7" applyNumberFormat="1" applyFont="1" applyFill="1" applyBorder="1" applyAlignment="1">
      <alignment horizontal="center" vertical="center" wrapText="1"/>
    </xf>
    <xf numFmtId="166" fontId="10" fillId="10" borderId="26" xfId="7" applyNumberFormat="1" applyFont="1" applyFill="1" applyBorder="1" applyAlignment="1">
      <alignment horizontal="center" vertical="center" wrapText="1"/>
    </xf>
    <xf numFmtId="0" fontId="8" fillId="3" borderId="0" xfId="5" applyFont="1" applyFill="1"/>
    <xf numFmtId="0" fontId="8" fillId="3" borderId="0" xfId="5" applyFont="1" applyFill="1" applyAlignment="1">
      <alignment wrapText="1"/>
    </xf>
    <xf numFmtId="166" fontId="8" fillId="3" borderId="0" xfId="7" applyNumberFormat="1" applyFont="1" applyFill="1"/>
    <xf numFmtId="0" fontId="9" fillId="3" borderId="0" xfId="5" applyFont="1" applyFill="1" applyAlignment="1">
      <alignment vertical="top" wrapText="1"/>
    </xf>
    <xf numFmtId="166" fontId="8" fillId="3" borderId="0" xfId="7" applyNumberFormat="1" applyFont="1" applyFill="1" applyAlignment="1">
      <alignment horizontal="right" vertical="center"/>
    </xf>
    <xf numFmtId="9" fontId="32" fillId="3" borderId="0" xfId="2" applyFont="1" applyFill="1"/>
    <xf numFmtId="166" fontId="10" fillId="3" borderId="0" xfId="7" applyNumberFormat="1" applyFont="1" applyFill="1"/>
    <xf numFmtId="0" fontId="9" fillId="3" borderId="8" xfId="5" applyFont="1" applyFill="1" applyBorder="1" applyAlignment="1">
      <alignment horizontal="left" vertical="center" wrapText="1"/>
    </xf>
    <xf numFmtId="9" fontId="31" fillId="3" borderId="2" xfId="8" applyFont="1" applyFill="1" applyBorder="1" applyAlignment="1">
      <alignment horizontal="right" vertical="center" wrapText="1"/>
    </xf>
    <xf numFmtId="9" fontId="31" fillId="3" borderId="26" xfId="8" applyFont="1" applyFill="1" applyBorder="1" applyAlignment="1">
      <alignment horizontal="right" vertical="center" wrapText="1"/>
    </xf>
    <xf numFmtId="166" fontId="8" fillId="3" borderId="2" xfId="7" applyNumberFormat="1" applyFont="1" applyFill="1" applyBorder="1" applyAlignment="1">
      <alignment horizontal="center" vertical="center"/>
    </xf>
    <xf numFmtId="0" fontId="9" fillId="3" borderId="21" xfId="5" applyFont="1" applyFill="1" applyBorder="1" applyAlignment="1">
      <alignment horizontal="left" vertical="center" wrapText="1"/>
    </xf>
    <xf numFmtId="9" fontId="31" fillId="3" borderId="18" xfId="8" applyFont="1" applyFill="1" applyBorder="1" applyAlignment="1">
      <alignment horizontal="right" vertical="center" wrapText="1"/>
    </xf>
    <xf numFmtId="9" fontId="31" fillId="3" borderId="38" xfId="8" applyFont="1" applyFill="1" applyBorder="1" applyAlignment="1">
      <alignment horizontal="right" vertical="center" wrapText="1"/>
    </xf>
    <xf numFmtId="169" fontId="3" fillId="3" borderId="27" xfId="1" applyNumberFormat="1" applyFont="1" applyFill="1" applyBorder="1" applyAlignment="1">
      <alignment horizontal="right" vertical="center" wrapText="1"/>
    </xf>
    <xf numFmtId="166" fontId="3" fillId="3" borderId="27" xfId="1" applyNumberFormat="1" applyFont="1" applyFill="1" applyBorder="1" applyAlignment="1">
      <alignment horizontal="right" vertical="center" wrapText="1"/>
    </xf>
    <xf numFmtId="166" fontId="5" fillId="3" borderId="27" xfId="1" applyNumberFormat="1" applyFont="1" applyFill="1" applyBorder="1" applyAlignment="1">
      <alignment horizontal="right" vertical="center" wrapText="1"/>
    </xf>
    <xf numFmtId="0" fontId="9" fillId="3" borderId="9" xfId="5" applyFont="1" applyFill="1" applyBorder="1" applyAlignment="1">
      <alignment horizontal="left" vertical="center" wrapText="1"/>
    </xf>
    <xf numFmtId="169" fontId="25" fillId="3" borderId="50" xfId="1" applyNumberFormat="1" applyFont="1" applyFill="1" applyBorder="1" applyAlignment="1">
      <alignment horizontal="right" vertical="center" wrapText="1"/>
    </xf>
    <xf numFmtId="169" fontId="26" fillId="3" borderId="50" xfId="1" applyNumberFormat="1" applyFont="1" applyFill="1" applyBorder="1" applyAlignment="1">
      <alignment horizontal="right" vertical="center" wrapText="1"/>
    </xf>
    <xf numFmtId="169" fontId="3" fillId="3" borderId="1" xfId="1" applyNumberFormat="1" applyFont="1" applyFill="1" applyBorder="1" applyAlignment="1">
      <alignment horizontal="right" vertical="center" wrapText="1"/>
    </xf>
    <xf numFmtId="166" fontId="3" fillId="3" borderId="1" xfId="1" applyNumberFormat="1" applyFont="1" applyFill="1" applyBorder="1" applyAlignment="1">
      <alignment horizontal="right" vertical="center" wrapText="1"/>
    </xf>
    <xf numFmtId="9" fontId="3" fillId="3" borderId="1" xfId="8" applyFont="1" applyFill="1" applyBorder="1" applyAlignment="1">
      <alignment horizontal="right" vertical="center" wrapText="1"/>
    </xf>
    <xf numFmtId="169" fontId="25" fillId="3" borderId="14" xfId="1" applyNumberFormat="1" applyFont="1" applyFill="1" applyBorder="1" applyAlignment="1">
      <alignment horizontal="right" vertical="center" wrapText="1"/>
    </xf>
    <xf numFmtId="9" fontId="3" fillId="3" borderId="18" xfId="8" applyFont="1" applyFill="1" applyBorder="1" applyAlignment="1">
      <alignment horizontal="right" vertical="center" wrapText="1"/>
    </xf>
    <xf numFmtId="166" fontId="31" fillId="3" borderId="1" xfId="1" applyNumberFormat="1" applyFont="1" applyFill="1" applyBorder="1" applyAlignment="1">
      <alignment horizontal="right" vertical="center" wrapText="1"/>
    </xf>
    <xf numFmtId="0" fontId="8" fillId="7" borderId="32" xfId="5" applyFont="1" applyFill="1" applyBorder="1" applyAlignment="1">
      <alignment horizontal="center" vertical="center"/>
    </xf>
    <xf numFmtId="0" fontId="8" fillId="7" borderId="46" xfId="5" applyFont="1" applyFill="1" applyBorder="1" applyAlignment="1">
      <alignment horizontal="center" vertical="center"/>
    </xf>
    <xf numFmtId="0" fontId="8" fillId="7" borderId="46" xfId="5" applyFont="1" applyFill="1" applyBorder="1" applyAlignment="1">
      <alignment horizontal="center" vertical="center" wrapText="1"/>
    </xf>
    <xf numFmtId="0" fontId="8" fillId="7" borderId="46" xfId="5" applyFont="1" applyFill="1" applyBorder="1" applyAlignment="1">
      <alignment horizontal="left" vertical="center" wrapText="1"/>
    </xf>
    <xf numFmtId="169" fontId="25" fillId="7" borderId="46" xfId="1" applyNumberFormat="1" applyFont="1" applyFill="1" applyBorder="1" applyAlignment="1">
      <alignment horizontal="right" vertical="center" wrapText="1"/>
    </xf>
    <xf numFmtId="169" fontId="30" fillId="7" borderId="46" xfId="1" applyNumberFormat="1" applyFont="1" applyFill="1" applyBorder="1" applyAlignment="1">
      <alignment horizontal="right" vertical="center" wrapText="1"/>
    </xf>
    <xf numFmtId="166" fontId="8" fillId="7" borderId="46" xfId="7" applyNumberFormat="1" applyFont="1" applyFill="1" applyBorder="1" applyAlignment="1">
      <alignment horizontal="center" vertical="center"/>
    </xf>
    <xf numFmtId="169" fontId="25" fillId="11" borderId="14" xfId="1" applyNumberFormat="1" applyFont="1" applyFill="1" applyBorder="1" applyAlignment="1">
      <alignment horizontal="right" vertical="center" wrapText="1"/>
    </xf>
    <xf numFmtId="169" fontId="30" fillId="11" borderId="14" xfId="1" applyNumberFormat="1" applyFont="1" applyFill="1" applyBorder="1" applyAlignment="1">
      <alignment horizontal="right" vertical="center" wrapText="1"/>
    </xf>
    <xf numFmtId="166" fontId="8" fillId="11" borderId="14" xfId="7" applyNumberFormat="1" applyFont="1" applyFill="1" applyBorder="1" applyAlignment="1">
      <alignment horizontal="center" vertical="center"/>
    </xf>
    <xf numFmtId="169" fontId="3" fillId="11" borderId="1" xfId="1" applyNumberFormat="1" applyFont="1" applyFill="1" applyBorder="1" applyAlignment="1">
      <alignment horizontal="right" vertical="center" wrapText="1"/>
    </xf>
    <xf numFmtId="166" fontId="3" fillId="11" borderId="1" xfId="1" applyNumberFormat="1" applyFont="1" applyFill="1" applyBorder="1" applyAlignment="1">
      <alignment horizontal="right" vertical="center" wrapText="1"/>
    </xf>
    <xf numFmtId="166" fontId="31" fillId="11" borderId="1" xfId="1" applyNumberFormat="1" applyFont="1" applyFill="1" applyBorder="1" applyAlignment="1">
      <alignment horizontal="right" vertical="center" wrapText="1"/>
    </xf>
    <xf numFmtId="166" fontId="8" fillId="11" borderId="1" xfId="7" applyNumberFormat="1" applyFont="1" applyFill="1" applyBorder="1" applyAlignment="1">
      <alignment horizontal="center" vertical="center"/>
    </xf>
    <xf numFmtId="9" fontId="3" fillId="11" borderId="1" xfId="8" applyFont="1" applyFill="1" applyBorder="1" applyAlignment="1">
      <alignment horizontal="right" vertical="center" wrapText="1"/>
    </xf>
    <xf numFmtId="9" fontId="31" fillId="11" borderId="1" xfId="8" applyFont="1" applyFill="1" applyBorder="1" applyAlignment="1">
      <alignment horizontal="right" vertical="center" wrapText="1"/>
    </xf>
    <xf numFmtId="9" fontId="3" fillId="11" borderId="18" xfId="8" applyFont="1" applyFill="1" applyBorder="1" applyAlignment="1">
      <alignment horizontal="right" vertical="center" wrapText="1"/>
    </xf>
    <xf numFmtId="9" fontId="31" fillId="11" borderId="18" xfId="8" applyFont="1" applyFill="1" applyBorder="1" applyAlignment="1">
      <alignment horizontal="right" vertical="center" wrapText="1"/>
    </xf>
    <xf numFmtId="166" fontId="8" fillId="11" borderId="18" xfId="7" applyNumberFormat="1" applyFont="1" applyFill="1" applyBorder="1" applyAlignment="1">
      <alignment horizontal="center" vertical="center"/>
    </xf>
    <xf numFmtId="0" fontId="9" fillId="7" borderId="52" xfId="5" applyFont="1" applyFill="1" applyBorder="1" applyAlignment="1">
      <alignment horizontal="left" vertical="center" wrapText="1"/>
    </xf>
    <xf numFmtId="0" fontId="9" fillId="11" borderId="12" xfId="5" applyFont="1" applyFill="1" applyBorder="1" applyAlignment="1">
      <alignment horizontal="left" vertical="center" wrapText="1"/>
    </xf>
    <xf numFmtId="0" fontId="9" fillId="11" borderId="6" xfId="5" applyFont="1" applyFill="1" applyBorder="1" applyAlignment="1">
      <alignment horizontal="left" vertical="center" wrapText="1"/>
    </xf>
    <xf numFmtId="0" fontId="9" fillId="11" borderId="21" xfId="5" applyFont="1" applyFill="1" applyBorder="1" applyAlignment="1">
      <alignment horizontal="left" vertical="center" wrapText="1"/>
    </xf>
    <xf numFmtId="169" fontId="24" fillId="0" borderId="40" xfId="7" applyNumberFormat="1" applyFont="1" applyBorder="1" applyAlignment="1">
      <alignment horizontal="right" vertical="center"/>
    </xf>
    <xf numFmtId="169" fontId="25" fillId="7" borderId="32" xfId="1" applyNumberFormat="1" applyFont="1" applyFill="1" applyBorder="1" applyAlignment="1">
      <alignment horizontal="right" vertical="center" wrapText="1"/>
    </xf>
    <xf numFmtId="169" fontId="25" fillId="7" borderId="49" xfId="1" applyNumberFormat="1" applyFont="1" applyFill="1" applyBorder="1" applyAlignment="1">
      <alignment horizontal="right" vertical="center" wrapText="1"/>
    </xf>
    <xf numFmtId="169" fontId="25" fillId="3" borderId="24" xfId="1" applyNumberFormat="1" applyFont="1" applyFill="1" applyBorder="1" applyAlignment="1">
      <alignment horizontal="right" vertical="center" wrapText="1"/>
    </xf>
    <xf numFmtId="166" fontId="3" fillId="3" borderId="37" xfId="1" applyNumberFormat="1" applyFont="1" applyFill="1" applyBorder="1" applyAlignment="1">
      <alignment horizontal="right" vertical="center" wrapText="1"/>
    </xf>
    <xf numFmtId="169" fontId="3" fillId="3" borderId="37" xfId="1" applyNumberFormat="1" applyFont="1" applyFill="1" applyBorder="1" applyAlignment="1">
      <alignment horizontal="right" vertical="center" wrapText="1"/>
    </xf>
    <xf numFmtId="9" fontId="3" fillId="3" borderId="37" xfId="8" applyFont="1" applyFill="1" applyBorder="1" applyAlignment="1">
      <alignment horizontal="right" vertical="center" wrapText="1"/>
    </xf>
    <xf numFmtId="9" fontId="3" fillId="3" borderId="38" xfId="8" applyFont="1" applyFill="1" applyBorder="1" applyAlignment="1">
      <alignment horizontal="right" vertical="center" wrapText="1"/>
    </xf>
    <xf numFmtId="169" fontId="25" fillId="11" borderId="23" xfId="1" applyNumberFormat="1" applyFont="1" applyFill="1" applyBorder="1" applyAlignment="1">
      <alignment horizontal="right" vertical="center" wrapText="1"/>
    </xf>
    <xf numFmtId="169" fontId="25" fillId="11" borderId="24" xfId="1" applyNumberFormat="1" applyFont="1" applyFill="1" applyBorder="1" applyAlignment="1">
      <alignment horizontal="right" vertical="center" wrapText="1"/>
    </xf>
    <xf numFmtId="169" fontId="3" fillId="11" borderId="27" xfId="1" applyNumberFormat="1" applyFont="1" applyFill="1" applyBorder="1" applyAlignment="1">
      <alignment horizontal="right" vertical="center" wrapText="1"/>
    </xf>
    <xf numFmtId="166" fontId="3" fillId="11" borderId="37" xfId="1" applyNumberFormat="1" applyFont="1" applyFill="1" applyBorder="1" applyAlignment="1">
      <alignment horizontal="right" vertical="center" wrapText="1"/>
    </xf>
    <xf numFmtId="169" fontId="3" fillId="11" borderId="37" xfId="1" applyNumberFormat="1" applyFont="1" applyFill="1" applyBorder="1" applyAlignment="1">
      <alignment horizontal="right" vertical="center" wrapText="1"/>
    </xf>
    <xf numFmtId="9" fontId="3" fillId="11" borderId="27" xfId="8" applyFont="1" applyFill="1" applyBorder="1" applyAlignment="1">
      <alignment horizontal="right" vertical="center" wrapText="1"/>
    </xf>
    <xf numFmtId="9" fontId="3" fillId="11" borderId="37" xfId="8" applyFont="1" applyFill="1" applyBorder="1" applyAlignment="1">
      <alignment horizontal="right" vertical="center" wrapText="1"/>
    </xf>
    <xf numFmtId="9" fontId="3" fillId="11" borderId="30" xfId="8" applyFont="1" applyFill="1" applyBorder="1" applyAlignment="1">
      <alignment horizontal="right" vertical="center" wrapText="1"/>
    </xf>
    <xf numFmtId="9" fontId="3" fillId="11" borderId="38" xfId="8" applyFont="1" applyFill="1" applyBorder="1" applyAlignment="1">
      <alignment horizontal="right" vertical="center" wrapText="1"/>
    </xf>
    <xf numFmtId="169" fontId="26" fillId="7" borderId="32" xfId="1" applyNumberFormat="1" applyFont="1" applyFill="1" applyBorder="1" applyAlignment="1">
      <alignment horizontal="right" vertical="center" wrapText="1"/>
    </xf>
    <xf numFmtId="169" fontId="30" fillId="7" borderId="49" xfId="1" applyNumberFormat="1" applyFont="1" applyFill="1" applyBorder="1" applyAlignment="1">
      <alignment horizontal="right" vertical="center" wrapText="1"/>
    </xf>
    <xf numFmtId="169" fontId="30" fillId="3" borderId="24" xfId="1" applyNumberFormat="1" applyFont="1" applyFill="1" applyBorder="1" applyAlignment="1">
      <alignment horizontal="right" vertical="center" wrapText="1"/>
    </xf>
    <xf numFmtId="166" fontId="31" fillId="3" borderId="37" xfId="1" applyNumberFormat="1" applyFont="1" applyFill="1" applyBorder="1" applyAlignment="1">
      <alignment horizontal="right" vertical="center" wrapText="1"/>
    </xf>
    <xf numFmtId="169" fontId="26" fillId="11" borderId="23" xfId="1" applyNumberFormat="1" applyFont="1" applyFill="1" applyBorder="1" applyAlignment="1">
      <alignment horizontal="right" vertical="center" wrapText="1"/>
    </xf>
    <xf numFmtId="169" fontId="30" fillId="11" borderId="24" xfId="1" applyNumberFormat="1" applyFont="1" applyFill="1" applyBorder="1" applyAlignment="1">
      <alignment horizontal="right" vertical="center" wrapText="1"/>
    </xf>
    <xf numFmtId="166" fontId="5" fillId="11" borderId="27" xfId="1" applyNumberFormat="1" applyFont="1" applyFill="1" applyBorder="1" applyAlignment="1">
      <alignment horizontal="right" vertical="center" wrapText="1"/>
    </xf>
    <xf numFmtId="166" fontId="31" fillId="11" borderId="37" xfId="1" applyNumberFormat="1" applyFont="1" applyFill="1" applyBorder="1" applyAlignment="1">
      <alignment horizontal="right" vertical="center" wrapText="1"/>
    </xf>
    <xf numFmtId="9" fontId="5" fillId="11" borderId="27" xfId="8" applyFont="1" applyFill="1" applyBorder="1" applyAlignment="1">
      <alignment horizontal="right" vertical="center" wrapText="1"/>
    </xf>
    <xf numFmtId="9" fontId="31" fillId="11" borderId="37" xfId="8" applyFont="1" applyFill="1" applyBorder="1" applyAlignment="1">
      <alignment horizontal="right" vertical="center" wrapText="1"/>
    </xf>
    <xf numFmtId="9" fontId="5" fillId="11" borderId="30" xfId="8" applyFont="1" applyFill="1" applyBorder="1" applyAlignment="1">
      <alignment horizontal="right" vertical="center" wrapText="1"/>
    </xf>
    <xf numFmtId="9" fontId="31" fillId="11" borderId="38" xfId="8" applyFont="1" applyFill="1" applyBorder="1" applyAlignment="1">
      <alignment horizontal="right" vertical="center" wrapText="1"/>
    </xf>
    <xf numFmtId="166" fontId="10" fillId="4" borderId="11" xfId="7" applyNumberFormat="1" applyFont="1" applyFill="1" applyBorder="1" applyAlignment="1">
      <alignment horizontal="center" vertical="center" wrapText="1"/>
    </xf>
    <xf numFmtId="166" fontId="10" fillId="4" borderId="53" xfId="7" applyNumberFormat="1" applyFont="1" applyFill="1" applyBorder="1" applyAlignment="1">
      <alignment horizontal="center" vertical="center" wrapText="1"/>
    </xf>
    <xf numFmtId="166" fontId="10" fillId="7" borderId="49" xfId="7" applyNumberFormat="1" applyFont="1" applyFill="1" applyBorder="1" applyAlignment="1">
      <alignment horizontal="center" vertical="center"/>
    </xf>
    <xf numFmtId="0" fontId="8" fillId="0" borderId="1" xfId="0" applyFont="1" applyBorder="1"/>
    <xf numFmtId="0" fontId="8" fillId="0" borderId="0" xfId="0" applyFont="1"/>
    <xf numFmtId="0" fontId="10" fillId="0" borderId="1" xfId="0" applyFont="1" applyBorder="1" applyAlignment="1">
      <alignment horizontal="center" vertical="center"/>
    </xf>
    <xf numFmtId="166" fontId="3" fillId="3" borderId="30" xfId="1" applyNumberFormat="1" applyFont="1" applyFill="1" applyBorder="1" applyAlignment="1">
      <alignment horizontal="right" vertical="center" wrapText="1"/>
    </xf>
    <xf numFmtId="166" fontId="3" fillId="11" borderId="27" xfId="1" applyNumberFormat="1" applyFont="1" applyFill="1" applyBorder="1" applyAlignment="1">
      <alignment horizontal="right" vertical="center" wrapText="1"/>
    </xf>
    <xf numFmtId="166" fontId="3" fillId="11" borderId="30" xfId="1" applyNumberFormat="1" applyFont="1" applyFill="1" applyBorder="1" applyAlignment="1">
      <alignment horizontal="right" vertical="center" wrapText="1"/>
    </xf>
    <xf numFmtId="166" fontId="5" fillId="3" borderId="30" xfId="1" applyNumberFormat="1" applyFont="1" applyFill="1" applyBorder="1" applyAlignment="1">
      <alignment horizontal="right" vertical="center" wrapText="1"/>
    </xf>
    <xf numFmtId="166" fontId="5" fillId="11" borderId="30" xfId="1" applyNumberFormat="1" applyFont="1" applyFill="1" applyBorder="1" applyAlignment="1">
      <alignment horizontal="right" vertical="center" wrapText="1"/>
    </xf>
    <xf numFmtId="166" fontId="3" fillId="3" borderId="25" xfId="1" applyNumberFormat="1" applyFont="1" applyFill="1" applyBorder="1" applyAlignment="1">
      <alignment horizontal="right" vertical="center" wrapText="1"/>
    </xf>
    <xf numFmtId="9" fontId="3" fillId="3" borderId="2" xfId="8" applyFont="1" applyFill="1" applyBorder="1" applyAlignment="1">
      <alignment horizontal="right" vertical="center" wrapText="1"/>
    </xf>
    <xf numFmtId="9" fontId="3" fillId="3" borderId="26" xfId="8" applyFont="1" applyFill="1" applyBorder="1" applyAlignment="1">
      <alignment horizontal="right" vertical="center" wrapText="1"/>
    </xf>
    <xf numFmtId="166" fontId="5" fillId="3" borderId="25" xfId="1" applyNumberFormat="1" applyFont="1" applyFill="1" applyBorder="1" applyAlignment="1">
      <alignment horizontal="right" vertical="center" wrapText="1"/>
    </xf>
    <xf numFmtId="0" fontId="8" fillId="0" borderId="54" xfId="0" applyFont="1" applyBorder="1"/>
    <xf numFmtId="0" fontId="8" fillId="3"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35" fillId="3" borderId="1" xfId="0" applyFont="1" applyFill="1" applyBorder="1" applyAlignment="1">
      <alignment horizontal="center" vertical="center"/>
    </xf>
    <xf numFmtId="0" fontId="35" fillId="3" borderId="5" xfId="0" applyFont="1" applyFill="1" applyBorder="1" applyAlignment="1">
      <alignment horizontal="center" vertical="center"/>
    </xf>
    <xf numFmtId="0" fontId="35" fillId="3" borderId="1" xfId="0" quotePrefix="1" applyFont="1" applyFill="1" applyBorder="1" applyAlignment="1">
      <alignment horizontal="center" vertical="center"/>
    </xf>
    <xf numFmtId="14" fontId="35" fillId="3" borderId="1" xfId="0" applyNumberFormat="1" applyFont="1" applyFill="1" applyBorder="1" applyAlignment="1">
      <alignment horizontal="center" vertical="center"/>
    </xf>
    <xf numFmtId="0" fontId="8" fillId="3" borderId="1" xfId="0" applyFont="1" applyFill="1" applyBorder="1" applyAlignment="1">
      <alignment horizontal="left" vertical="center" wrapText="1"/>
    </xf>
    <xf numFmtId="0" fontId="10" fillId="3" borderId="1" xfId="0" applyFont="1" applyFill="1" applyBorder="1" applyAlignment="1">
      <alignment horizontal="center" vertical="center"/>
    </xf>
    <xf numFmtId="0" fontId="35" fillId="3" borderId="0" xfId="0" quotePrefix="1" applyFont="1" applyFill="1" applyAlignment="1">
      <alignment horizontal="center" vertical="center"/>
    </xf>
    <xf numFmtId="0" fontId="35" fillId="3" borderId="1" xfId="0" applyFont="1" applyFill="1" applyBorder="1" applyAlignment="1">
      <alignment horizontal="left" vertical="center"/>
    </xf>
    <xf numFmtId="0" fontId="35" fillId="3" borderId="1" xfId="0" applyFont="1" applyFill="1" applyBorder="1" applyAlignment="1">
      <alignment horizontal="left" vertical="center" wrapText="1"/>
    </xf>
    <xf numFmtId="0" fontId="8" fillId="0" borderId="0" xfId="0" applyFont="1" applyAlignment="1">
      <alignment horizontal="center" vertical="center"/>
    </xf>
    <xf numFmtId="0" fontId="8" fillId="3" borderId="0" xfId="0" applyFont="1" applyFill="1" applyAlignment="1">
      <alignment horizontal="center" vertical="center"/>
    </xf>
    <xf numFmtId="0" fontId="8" fillId="3" borderId="0" xfId="0" applyFont="1" applyFill="1" applyAlignment="1">
      <alignment horizontal="center" vertical="center" wrapText="1"/>
    </xf>
    <xf numFmtId="0" fontId="10" fillId="0" borderId="0" xfId="0" applyFont="1" applyAlignment="1">
      <alignment horizontal="center" vertical="center"/>
    </xf>
    <xf numFmtId="0" fontId="34" fillId="12" borderId="55" xfId="0" applyFont="1" applyFill="1" applyBorder="1" applyAlignment="1">
      <alignment horizontal="center" vertical="center"/>
    </xf>
    <xf numFmtId="0" fontId="34" fillId="12" borderId="4" xfId="0" applyFont="1" applyFill="1" applyBorder="1" applyAlignment="1">
      <alignment horizontal="center" vertical="center"/>
    </xf>
    <xf numFmtId="0" fontId="34" fillId="12" borderId="4" xfId="0" applyFont="1" applyFill="1" applyBorder="1" applyAlignment="1">
      <alignment horizontal="center" vertical="center" wrapText="1"/>
    </xf>
    <xf numFmtId="0" fontId="34" fillId="12" borderId="9" xfId="0" applyFont="1" applyFill="1" applyBorder="1" applyAlignment="1">
      <alignment horizontal="center" vertical="center"/>
    </xf>
    <xf numFmtId="0" fontId="35" fillId="3" borderId="6" xfId="0" quotePrefix="1" applyFont="1" applyFill="1" applyBorder="1" applyAlignment="1">
      <alignment horizontal="center" vertical="center"/>
    </xf>
    <xf numFmtId="0" fontId="10" fillId="3" borderId="6" xfId="0" applyFont="1" applyFill="1" applyBorder="1" applyAlignment="1">
      <alignment horizontal="center" vertical="center"/>
    </xf>
    <xf numFmtId="0" fontId="10" fillId="3" borderId="0" xfId="0" applyFont="1" applyFill="1" applyAlignment="1">
      <alignment horizontal="center" vertical="center"/>
    </xf>
    <xf numFmtId="0" fontId="37" fillId="3" borderId="1" xfId="0" quotePrefix="1" applyFont="1" applyFill="1" applyBorder="1" applyAlignment="1">
      <alignment vertical="center"/>
    </xf>
    <xf numFmtId="0" fontId="36" fillId="3" borderId="1" xfId="0" applyFont="1" applyFill="1" applyBorder="1" applyAlignment="1">
      <alignment horizontal="center" vertical="center"/>
    </xf>
    <xf numFmtId="0" fontId="36" fillId="3" borderId="1" xfId="0" quotePrefix="1" applyFont="1" applyFill="1" applyBorder="1" applyAlignment="1">
      <alignment horizontal="center" vertical="center"/>
    </xf>
    <xf numFmtId="0" fontId="36" fillId="3" borderId="1" xfId="0" applyFont="1" applyFill="1" applyBorder="1" applyAlignment="1">
      <alignment horizontal="left" vertical="center"/>
    </xf>
    <xf numFmtId="14" fontId="36" fillId="3" borderId="1" xfId="0" applyNumberFormat="1" applyFont="1" applyFill="1" applyBorder="1" applyAlignment="1">
      <alignment horizontal="center" vertical="center"/>
    </xf>
    <xf numFmtId="0" fontId="10" fillId="3" borderId="1" xfId="0" applyFont="1" applyFill="1" applyBorder="1" applyAlignment="1">
      <alignment horizontal="left" vertical="center" wrapText="1"/>
    </xf>
    <xf numFmtId="9" fontId="31" fillId="0" borderId="1" xfId="8" applyFont="1" applyFill="1" applyBorder="1" applyAlignment="1">
      <alignment horizontal="right" vertical="center" wrapText="1"/>
    </xf>
    <xf numFmtId="166" fontId="8" fillId="0" borderId="1" xfId="7" applyNumberFormat="1" applyFont="1" applyFill="1" applyBorder="1" applyAlignment="1">
      <alignment horizontal="center" vertical="center"/>
    </xf>
    <xf numFmtId="10" fontId="9" fillId="0" borderId="0" xfId="2" applyNumberFormat="1" applyFont="1" applyBorder="1" applyAlignment="1">
      <alignment vertical="top" wrapText="1"/>
    </xf>
    <xf numFmtId="9" fontId="32" fillId="0" borderId="0" xfId="2" applyFont="1" applyBorder="1" applyAlignment="1">
      <alignment vertical="center"/>
    </xf>
    <xf numFmtId="166" fontId="8" fillId="0" borderId="0" xfId="7" applyNumberFormat="1" applyFont="1" applyBorder="1"/>
    <xf numFmtId="166" fontId="10" fillId="0" borderId="0" xfId="7" applyNumberFormat="1" applyFont="1" applyBorder="1"/>
    <xf numFmtId="0" fontId="10" fillId="4" borderId="7" xfId="5" applyFont="1" applyFill="1" applyBorder="1" applyAlignment="1">
      <alignment horizontal="center" vertical="center" wrapText="1"/>
    </xf>
    <xf numFmtId="169" fontId="24" fillId="0" borderId="0" xfId="7" applyNumberFormat="1" applyFont="1" applyBorder="1" applyAlignment="1">
      <alignment horizontal="right" vertical="center"/>
    </xf>
    <xf numFmtId="164" fontId="24" fillId="0" borderId="0" xfId="1" applyFont="1" applyBorder="1" applyAlignment="1">
      <alignment horizontal="right" vertical="center"/>
    </xf>
    <xf numFmtId="166" fontId="8" fillId="0" borderId="0" xfId="7" applyNumberFormat="1" applyFont="1" applyFill="1" applyAlignment="1">
      <alignment horizontal="right" vertical="center"/>
    </xf>
    <xf numFmtId="9" fontId="32" fillId="0" borderId="0" xfId="2" applyFont="1" applyFill="1"/>
    <xf numFmtId="166" fontId="8" fillId="0" borderId="0" xfId="7" applyNumberFormat="1" applyFont="1" applyFill="1"/>
    <xf numFmtId="166" fontId="10" fillId="0" borderId="0" xfId="7" applyNumberFormat="1" applyFont="1" applyFill="1"/>
    <xf numFmtId="0" fontId="8" fillId="0" borderId="0" xfId="5" applyFont="1" applyAlignment="1">
      <alignment horizontal="left"/>
    </xf>
    <xf numFmtId="166" fontId="8" fillId="0" borderId="0" xfId="7" applyNumberFormat="1" applyFont="1" applyFill="1" applyBorder="1" applyAlignment="1">
      <alignment horizontal="center" vertical="center"/>
    </xf>
    <xf numFmtId="0" fontId="9" fillId="0" borderId="0" xfId="5" applyFont="1" applyAlignment="1">
      <alignment horizontal="left" vertical="center" wrapText="1"/>
    </xf>
    <xf numFmtId="169" fontId="25" fillId="0" borderId="0" xfId="1" applyNumberFormat="1" applyFont="1" applyFill="1" applyBorder="1" applyAlignment="1">
      <alignment horizontal="right" vertical="center" wrapText="1"/>
    </xf>
    <xf numFmtId="169" fontId="26" fillId="0" borderId="0" xfId="1" applyNumberFormat="1" applyFont="1" applyFill="1" applyBorder="1" applyAlignment="1">
      <alignment horizontal="right" vertical="center" wrapText="1"/>
    </xf>
    <xf numFmtId="169" fontId="30" fillId="0" borderId="0" xfId="1" applyNumberFormat="1" applyFont="1" applyFill="1" applyBorder="1" applyAlignment="1">
      <alignment horizontal="right" vertical="center" wrapText="1"/>
    </xf>
    <xf numFmtId="167" fontId="3" fillId="0" borderId="0" xfId="2" applyNumberFormat="1" applyFont="1" applyFill="1" applyBorder="1" applyAlignment="1">
      <alignment horizontal="center" vertical="center" wrapText="1"/>
    </xf>
    <xf numFmtId="9" fontId="3" fillId="0" borderId="0" xfId="8" applyFont="1" applyFill="1" applyBorder="1" applyAlignment="1">
      <alignment horizontal="right" vertical="center" wrapText="1"/>
    </xf>
    <xf numFmtId="9" fontId="5" fillId="0" borderId="0" xfId="8" applyFont="1" applyFill="1" applyBorder="1" applyAlignment="1">
      <alignment horizontal="right" vertical="center" wrapText="1"/>
    </xf>
    <xf numFmtId="9" fontId="31" fillId="0" borderId="0" xfId="8" applyFont="1" applyFill="1" applyBorder="1" applyAlignment="1">
      <alignment horizontal="right" vertical="center" wrapText="1"/>
    </xf>
    <xf numFmtId="9" fontId="3" fillId="0" borderId="0" xfId="2" applyFont="1" applyFill="1" applyBorder="1" applyAlignment="1">
      <alignment horizontal="center" vertical="center" wrapText="1"/>
    </xf>
    <xf numFmtId="165" fontId="3" fillId="0" borderId="0" xfId="4" applyNumberFormat="1" applyFont="1" applyAlignment="1">
      <alignment horizontal="right" vertical="center" wrapText="1"/>
    </xf>
    <xf numFmtId="169" fontId="5" fillId="0" borderId="0" xfId="1" applyNumberFormat="1" applyFont="1" applyFill="1" applyBorder="1" applyAlignment="1">
      <alignment horizontal="right" vertical="center" wrapText="1"/>
    </xf>
    <xf numFmtId="169" fontId="31" fillId="0" borderId="0" xfId="1" applyNumberFormat="1" applyFont="1" applyFill="1" applyBorder="1" applyAlignment="1">
      <alignment horizontal="right" vertical="center" wrapText="1"/>
    </xf>
    <xf numFmtId="166" fontId="8" fillId="0" borderId="0" xfId="7" applyNumberFormat="1" applyFont="1" applyBorder="1" applyAlignment="1">
      <alignment horizontal="right" vertical="center"/>
    </xf>
    <xf numFmtId="9" fontId="3" fillId="0" borderId="1" xfId="8" applyFont="1" applyFill="1" applyBorder="1" applyAlignment="1">
      <alignment horizontal="right" vertical="center" wrapText="1"/>
    </xf>
    <xf numFmtId="166" fontId="3" fillId="0" borderId="1" xfId="1" applyNumberFormat="1" applyFont="1" applyFill="1" applyBorder="1" applyAlignment="1">
      <alignment horizontal="right" vertical="center" wrapText="1"/>
    </xf>
    <xf numFmtId="166" fontId="8" fillId="0" borderId="62" xfId="7" applyNumberFormat="1" applyFont="1" applyFill="1" applyBorder="1" applyAlignment="1">
      <alignment horizontal="center" vertical="center"/>
    </xf>
    <xf numFmtId="0" fontId="10" fillId="4" borderId="64" xfId="5" applyFont="1" applyFill="1" applyBorder="1" applyAlignment="1">
      <alignment horizontal="center" vertical="center" wrapText="1"/>
    </xf>
    <xf numFmtId="0" fontId="10" fillId="4" borderId="65" xfId="5" applyFont="1" applyFill="1" applyBorder="1" applyAlignment="1">
      <alignment horizontal="center" vertical="center" wrapText="1"/>
    </xf>
    <xf numFmtId="0" fontId="10" fillId="4" borderId="65" xfId="5" applyFont="1" applyFill="1" applyBorder="1" applyAlignment="1">
      <alignment horizontal="left" vertical="center" wrapText="1"/>
    </xf>
    <xf numFmtId="166" fontId="10" fillId="4" borderId="65" xfId="7" applyNumberFormat="1" applyFont="1" applyFill="1" applyBorder="1" applyAlignment="1">
      <alignment horizontal="center" vertical="center" wrapText="1"/>
    </xf>
    <xf numFmtId="166" fontId="10" fillId="10" borderId="65" xfId="7" applyNumberFormat="1" applyFont="1" applyFill="1" applyBorder="1" applyAlignment="1">
      <alignment horizontal="center" vertical="center" wrapText="1"/>
    </xf>
    <xf numFmtId="166" fontId="10" fillId="2" borderId="65" xfId="7" applyNumberFormat="1" applyFont="1" applyFill="1" applyBorder="1" applyAlignment="1">
      <alignment horizontal="center" vertical="center" wrapText="1"/>
    </xf>
    <xf numFmtId="166" fontId="8" fillId="0" borderId="57" xfId="7" applyNumberFormat="1" applyFont="1" applyFill="1" applyBorder="1" applyAlignment="1">
      <alignment horizontal="center" vertical="center"/>
    </xf>
    <xf numFmtId="169" fontId="25" fillId="0" borderId="57" xfId="1" applyNumberFormat="1" applyFont="1" applyFill="1" applyBorder="1" applyAlignment="1">
      <alignment horizontal="right" vertical="center" wrapText="1"/>
    </xf>
    <xf numFmtId="169" fontId="30" fillId="0" borderId="57" xfId="1" applyNumberFormat="1" applyFont="1" applyFill="1" applyBorder="1" applyAlignment="1">
      <alignment horizontal="right" vertical="center" wrapText="1"/>
    </xf>
    <xf numFmtId="165" fontId="3" fillId="0" borderId="62" xfId="4" applyNumberFormat="1" applyFont="1" applyBorder="1" applyAlignment="1">
      <alignment horizontal="right" vertical="center" wrapText="1"/>
    </xf>
    <xf numFmtId="169" fontId="31" fillId="0" borderId="62" xfId="1" applyNumberFormat="1" applyFont="1" applyFill="1" applyBorder="1" applyAlignment="1">
      <alignment horizontal="right" vertical="center" wrapText="1"/>
    </xf>
    <xf numFmtId="166" fontId="3" fillId="0" borderId="62" xfId="1" applyNumberFormat="1" applyFont="1" applyFill="1" applyBorder="1" applyAlignment="1">
      <alignment horizontal="right" vertical="center" wrapText="1"/>
    </xf>
    <xf numFmtId="9" fontId="28" fillId="4" borderId="2" xfId="2" applyFont="1" applyFill="1" applyBorder="1" applyAlignment="1">
      <alignment horizontal="center" vertical="center" wrapText="1"/>
    </xf>
    <xf numFmtId="166" fontId="10" fillId="4" borderId="2" xfId="7" applyNumberFormat="1" applyFont="1" applyFill="1" applyBorder="1" applyAlignment="1">
      <alignment horizontal="center" vertical="center" wrapText="1"/>
    </xf>
    <xf numFmtId="0" fontId="8" fillId="0" borderId="67" xfId="5" applyFont="1" applyBorder="1" applyAlignment="1">
      <alignment horizontal="center" vertical="center"/>
    </xf>
    <xf numFmtId="0" fontId="8" fillId="7" borderId="68" xfId="5" applyFont="1" applyFill="1" applyBorder="1" applyAlignment="1">
      <alignment horizontal="center" vertical="center"/>
    </xf>
    <xf numFmtId="0" fontId="8" fillId="0" borderId="69" xfId="5" applyFont="1" applyBorder="1" applyAlignment="1">
      <alignment horizontal="left" vertical="center" wrapText="1"/>
    </xf>
    <xf numFmtId="0" fontId="9" fillId="0" borderId="69" xfId="5" applyFont="1" applyBorder="1" applyAlignment="1">
      <alignment horizontal="left" vertical="center" wrapText="1"/>
    </xf>
    <xf numFmtId="169" fontId="25" fillId="0" borderId="69" xfId="1" applyNumberFormat="1" applyFont="1" applyFill="1" applyBorder="1" applyAlignment="1">
      <alignment horizontal="right" vertical="center" wrapText="1"/>
    </xf>
    <xf numFmtId="167" fontId="3" fillId="0" borderId="69" xfId="2" applyNumberFormat="1" applyFont="1" applyFill="1" applyBorder="1" applyAlignment="1">
      <alignment horizontal="center" vertical="center" wrapText="1"/>
    </xf>
    <xf numFmtId="166" fontId="8" fillId="0" borderId="69" xfId="7" applyNumberFormat="1" applyFont="1" applyFill="1" applyBorder="1" applyAlignment="1">
      <alignment horizontal="center" vertical="center"/>
    </xf>
    <xf numFmtId="166" fontId="10" fillId="0" borderId="70" xfId="7" applyNumberFormat="1" applyFont="1" applyFill="1" applyBorder="1" applyAlignment="1">
      <alignment horizontal="center" vertical="center"/>
    </xf>
    <xf numFmtId="0" fontId="9" fillId="3" borderId="72" xfId="5" applyFont="1" applyFill="1" applyBorder="1" applyAlignment="1">
      <alignment horizontal="left" vertical="center" wrapText="1"/>
    </xf>
    <xf numFmtId="169" fontId="25" fillId="3" borderId="72" xfId="1" applyNumberFormat="1" applyFont="1" applyFill="1" applyBorder="1" applyAlignment="1">
      <alignment horizontal="right" vertical="center" wrapText="1"/>
    </xf>
    <xf numFmtId="167" fontId="3" fillId="3" borderId="72" xfId="2" applyNumberFormat="1" applyFont="1" applyFill="1" applyBorder="1" applyAlignment="1">
      <alignment horizontal="center" vertical="center" wrapText="1"/>
    </xf>
    <xf numFmtId="166" fontId="8" fillId="3" borderId="72" xfId="7" applyNumberFormat="1" applyFont="1" applyFill="1" applyBorder="1" applyAlignment="1">
      <alignment horizontal="center" vertical="center"/>
    </xf>
    <xf numFmtId="0" fontId="9" fillId="3" borderId="75" xfId="5" applyFont="1" applyFill="1" applyBorder="1" applyAlignment="1">
      <alignment horizontal="left" vertical="center" wrapText="1"/>
    </xf>
    <xf numFmtId="166" fontId="3" fillId="3" borderId="75" xfId="1" applyNumberFormat="1" applyFont="1" applyFill="1" applyBorder="1" applyAlignment="1">
      <alignment horizontal="right" vertical="center" wrapText="1"/>
    </xf>
    <xf numFmtId="166" fontId="5" fillId="3" borderId="75" xfId="1" applyNumberFormat="1" applyFont="1" applyFill="1" applyBorder="1" applyAlignment="1">
      <alignment horizontal="right" vertical="center" wrapText="1"/>
    </xf>
    <xf numFmtId="166" fontId="31" fillId="3" borderId="75" xfId="1" applyNumberFormat="1" applyFont="1" applyFill="1" applyBorder="1" applyAlignment="1">
      <alignment horizontal="right" vertical="center" wrapText="1"/>
    </xf>
    <xf numFmtId="9" fontId="3" fillId="3" borderId="75" xfId="2" applyFont="1" applyFill="1" applyBorder="1" applyAlignment="1">
      <alignment horizontal="center" vertical="center" wrapText="1"/>
    </xf>
    <xf numFmtId="166" fontId="8" fillId="3" borderId="75" xfId="7" applyNumberFormat="1" applyFont="1" applyFill="1" applyBorder="1" applyAlignment="1">
      <alignment horizontal="center" vertical="center"/>
    </xf>
    <xf numFmtId="9" fontId="3" fillId="3" borderId="75" xfId="8" applyFont="1" applyFill="1" applyBorder="1" applyAlignment="1">
      <alignment horizontal="right" vertical="center" wrapText="1"/>
    </xf>
    <xf numFmtId="9" fontId="31" fillId="3" borderId="75" xfId="8" applyFont="1" applyFill="1" applyBorder="1" applyAlignment="1">
      <alignment horizontal="right" vertical="center" wrapText="1"/>
    </xf>
    <xf numFmtId="0" fontId="9" fillId="3" borderId="78" xfId="5" applyFont="1" applyFill="1" applyBorder="1" applyAlignment="1">
      <alignment horizontal="left" vertical="center" wrapText="1"/>
    </xf>
    <xf numFmtId="166" fontId="3" fillId="3" borderId="78" xfId="1" applyNumberFormat="1" applyFont="1" applyFill="1" applyBorder="1" applyAlignment="1">
      <alignment horizontal="right" vertical="center" wrapText="1"/>
    </xf>
    <xf numFmtId="9" fontId="3" fillId="3" borderId="78" xfId="8" applyFont="1" applyFill="1" applyBorder="1" applyAlignment="1">
      <alignment horizontal="right" vertical="center" wrapText="1"/>
    </xf>
    <xf numFmtId="166" fontId="5" fillId="3" borderId="78" xfId="1" applyNumberFormat="1" applyFont="1" applyFill="1" applyBorder="1" applyAlignment="1">
      <alignment horizontal="right" vertical="center" wrapText="1"/>
    </xf>
    <xf numFmtId="9" fontId="31" fillId="3" borderId="78" xfId="8" applyFont="1" applyFill="1" applyBorder="1" applyAlignment="1">
      <alignment horizontal="right" vertical="center" wrapText="1"/>
    </xf>
    <xf numFmtId="9" fontId="3" fillId="3" borderId="78" xfId="2" applyFont="1" applyFill="1" applyBorder="1" applyAlignment="1">
      <alignment horizontal="center" vertical="center" wrapText="1"/>
    </xf>
    <xf numFmtId="166" fontId="8" fillId="3" borderId="78" xfId="7" applyNumberFormat="1" applyFont="1" applyFill="1" applyBorder="1" applyAlignment="1">
      <alignment horizontal="center" vertical="center"/>
    </xf>
    <xf numFmtId="0" fontId="9" fillId="11" borderId="72" xfId="5" applyFont="1" applyFill="1" applyBorder="1" applyAlignment="1">
      <alignment horizontal="left" vertical="center" wrapText="1"/>
    </xf>
    <xf numFmtId="169" fontId="25" fillId="11" borderId="72" xfId="1" applyNumberFormat="1" applyFont="1" applyFill="1" applyBorder="1" applyAlignment="1">
      <alignment horizontal="right" vertical="center" wrapText="1"/>
    </xf>
    <xf numFmtId="167" fontId="3" fillId="11" borderId="72" xfId="2" applyNumberFormat="1" applyFont="1" applyFill="1" applyBorder="1" applyAlignment="1">
      <alignment horizontal="center" vertical="center" wrapText="1"/>
    </xf>
    <xf numFmtId="166" fontId="8" fillId="11" borderId="72" xfId="7" applyNumberFormat="1" applyFont="1" applyFill="1" applyBorder="1" applyAlignment="1">
      <alignment horizontal="center" vertical="center"/>
    </xf>
    <xf numFmtId="0" fontId="9" fillId="11" borderId="75" xfId="5" applyFont="1" applyFill="1" applyBorder="1" applyAlignment="1">
      <alignment horizontal="left" vertical="center" wrapText="1"/>
    </xf>
    <xf numFmtId="166" fontId="3" fillId="11" borderId="75" xfId="1" applyNumberFormat="1" applyFont="1" applyFill="1" applyBorder="1" applyAlignment="1">
      <alignment horizontal="right" vertical="center" wrapText="1"/>
    </xf>
    <xf numFmtId="166" fontId="5" fillId="11" borderId="75" xfId="1" applyNumberFormat="1" applyFont="1" applyFill="1" applyBorder="1" applyAlignment="1">
      <alignment horizontal="right" vertical="center" wrapText="1"/>
    </xf>
    <xf numFmtId="166" fontId="31" fillId="11" borderId="75" xfId="1" applyNumberFormat="1" applyFont="1" applyFill="1" applyBorder="1" applyAlignment="1">
      <alignment horizontal="right" vertical="center" wrapText="1"/>
    </xf>
    <xf numFmtId="9" fontId="3" fillId="11" borderId="75" xfId="2" applyFont="1" applyFill="1" applyBorder="1" applyAlignment="1">
      <alignment horizontal="center" vertical="center" wrapText="1"/>
    </xf>
    <xf numFmtId="166" fontId="8" fillId="11" borderId="75" xfId="7" applyNumberFormat="1" applyFont="1" applyFill="1" applyBorder="1" applyAlignment="1">
      <alignment horizontal="center" vertical="center"/>
    </xf>
    <xf numFmtId="9" fontId="3" fillId="11" borderId="75" xfId="8" applyFont="1" applyFill="1" applyBorder="1" applyAlignment="1">
      <alignment horizontal="right" vertical="center" wrapText="1"/>
    </xf>
    <xf numFmtId="9" fontId="31" fillId="11" borderId="75" xfId="8" applyFont="1" applyFill="1" applyBorder="1" applyAlignment="1">
      <alignment horizontal="right" vertical="center" wrapText="1"/>
    </xf>
    <xf numFmtId="0" fontId="9" fillId="11" borderId="78" xfId="5" applyFont="1" applyFill="1" applyBorder="1" applyAlignment="1">
      <alignment horizontal="left" vertical="center" wrapText="1"/>
    </xf>
    <xf numFmtId="166" fontId="3" fillId="11" borderId="78" xfId="1" applyNumberFormat="1" applyFont="1" applyFill="1" applyBorder="1" applyAlignment="1">
      <alignment horizontal="right" vertical="center" wrapText="1"/>
    </xf>
    <xf numFmtId="9" fontId="3" fillId="11" borderId="78" xfId="8" applyFont="1" applyFill="1" applyBorder="1" applyAlignment="1">
      <alignment horizontal="right" vertical="center" wrapText="1"/>
    </xf>
    <xf numFmtId="166" fontId="5" fillId="11" borderId="78" xfId="1" applyNumberFormat="1" applyFont="1" applyFill="1" applyBorder="1" applyAlignment="1">
      <alignment horizontal="right" vertical="center" wrapText="1"/>
    </xf>
    <xf numFmtId="9" fontId="31" fillId="11" borderId="78" xfId="8" applyFont="1" applyFill="1" applyBorder="1" applyAlignment="1">
      <alignment horizontal="right" vertical="center" wrapText="1"/>
    </xf>
    <xf numFmtId="9" fontId="3" fillId="11" borderId="78" xfId="2" applyFont="1" applyFill="1" applyBorder="1" applyAlignment="1">
      <alignment horizontal="center" vertical="center" wrapText="1"/>
    </xf>
    <xf numFmtId="166" fontId="8" fillId="11" borderId="78" xfId="7" applyNumberFormat="1" applyFont="1" applyFill="1" applyBorder="1" applyAlignment="1">
      <alignment horizontal="center" vertical="center"/>
    </xf>
    <xf numFmtId="0" fontId="10" fillId="4" borderId="80" xfId="5" applyFont="1" applyFill="1" applyBorder="1" applyAlignment="1">
      <alignment horizontal="center" vertical="center" wrapText="1"/>
    </xf>
    <xf numFmtId="0" fontId="9" fillId="0" borderId="81" xfId="5" applyFont="1" applyBorder="1" applyAlignment="1">
      <alignment horizontal="left" vertical="center" wrapText="1"/>
    </xf>
    <xf numFmtId="0" fontId="9" fillId="0" borderId="6" xfId="5" applyFont="1" applyBorder="1" applyAlignment="1">
      <alignment horizontal="left" vertical="center" wrapText="1"/>
    </xf>
    <xf numFmtId="0" fontId="9" fillId="0" borderId="82" xfId="5" applyFont="1" applyBorder="1" applyAlignment="1">
      <alignment vertical="top" wrapText="1"/>
    </xf>
    <xf numFmtId="166" fontId="10" fillId="10" borderId="64" xfId="7" applyNumberFormat="1" applyFont="1" applyFill="1" applyBorder="1" applyAlignment="1">
      <alignment horizontal="center" vertical="center" wrapText="1"/>
    </xf>
    <xf numFmtId="166" fontId="10" fillId="10" borderId="66" xfId="7" applyNumberFormat="1" applyFont="1" applyFill="1" applyBorder="1" applyAlignment="1">
      <alignment horizontal="center" vertical="center" wrapText="1"/>
    </xf>
    <xf numFmtId="169" fontId="25" fillId="0" borderId="56" xfId="1" applyNumberFormat="1" applyFont="1" applyFill="1" applyBorder="1" applyAlignment="1">
      <alignment horizontal="right" vertical="center" wrapText="1"/>
    </xf>
    <xf numFmtId="9" fontId="3" fillId="0" borderId="59" xfId="8" applyFont="1" applyFill="1" applyBorder="1" applyAlignment="1">
      <alignment horizontal="right" vertical="center" wrapText="1"/>
    </xf>
    <xf numFmtId="9" fontId="3" fillId="0" borderId="60" xfId="8" applyFont="1" applyFill="1" applyBorder="1" applyAlignment="1">
      <alignment horizontal="right" vertical="center" wrapText="1"/>
    </xf>
    <xf numFmtId="165" fontId="3" fillId="0" borderId="61" xfId="4" applyNumberFormat="1" applyFont="1" applyBorder="1" applyAlignment="1">
      <alignment horizontal="right" vertical="center" wrapText="1"/>
    </xf>
    <xf numFmtId="165" fontId="3" fillId="0" borderId="63" xfId="4" applyNumberFormat="1" applyFont="1" applyBorder="1" applyAlignment="1">
      <alignment horizontal="right" vertical="center" wrapText="1"/>
    </xf>
    <xf numFmtId="166" fontId="3" fillId="0" borderId="60" xfId="1" applyNumberFormat="1" applyFont="1" applyFill="1" applyBorder="1" applyAlignment="1">
      <alignment horizontal="right" vertical="center" wrapText="1"/>
    </xf>
    <xf numFmtId="166" fontId="3" fillId="0" borderId="63" xfId="1" applyNumberFormat="1" applyFont="1" applyFill="1" applyBorder="1" applyAlignment="1">
      <alignment horizontal="right" vertical="center" wrapText="1"/>
    </xf>
    <xf numFmtId="167" fontId="3" fillId="0" borderId="84" xfId="2" applyNumberFormat="1" applyFont="1" applyFill="1" applyBorder="1" applyAlignment="1">
      <alignment horizontal="center" vertical="center" wrapText="1"/>
    </xf>
    <xf numFmtId="166" fontId="10" fillId="2" borderId="66" xfId="7" applyNumberFormat="1" applyFont="1" applyFill="1" applyBorder="1" applyAlignment="1">
      <alignment horizontal="center" vertical="center" wrapText="1"/>
    </xf>
    <xf numFmtId="169" fontId="30" fillId="0" borderId="58" xfId="1" applyNumberFormat="1" applyFont="1" applyFill="1" applyBorder="1" applyAlignment="1">
      <alignment horizontal="right" vertical="center" wrapText="1"/>
    </xf>
    <xf numFmtId="9" fontId="5" fillId="0" borderId="59" xfId="8" applyFont="1" applyFill="1" applyBorder="1" applyAlignment="1">
      <alignment horizontal="right" vertical="center" wrapText="1"/>
    </xf>
    <xf numFmtId="9" fontId="31" fillId="0" borderId="60" xfId="8" applyFont="1" applyFill="1" applyBorder="1" applyAlignment="1">
      <alignment horizontal="right" vertical="center" wrapText="1"/>
    </xf>
    <xf numFmtId="169" fontId="5" fillId="0" borderId="61" xfId="1" applyNumberFormat="1" applyFont="1" applyFill="1" applyBorder="1" applyAlignment="1">
      <alignment horizontal="right" vertical="center" wrapText="1"/>
    </xf>
    <xf numFmtId="169" fontId="31" fillId="0" borderId="63" xfId="1" applyNumberFormat="1" applyFont="1" applyFill="1" applyBorder="1" applyAlignment="1">
      <alignment horizontal="right" vertical="center" wrapText="1"/>
    </xf>
    <xf numFmtId="9" fontId="26" fillId="0" borderId="59" xfId="8" applyFont="1" applyFill="1" applyBorder="1" applyAlignment="1">
      <alignment horizontal="right" vertical="center" wrapText="1"/>
    </xf>
    <xf numFmtId="166" fontId="8" fillId="11" borderId="57" xfId="7" applyNumberFormat="1" applyFont="1" applyFill="1" applyBorder="1" applyAlignment="1">
      <alignment horizontal="center" vertical="center"/>
    </xf>
    <xf numFmtId="0" fontId="9" fillId="11" borderId="81" xfId="5" applyFont="1" applyFill="1" applyBorder="1" applyAlignment="1">
      <alignment horizontal="left" vertical="center" wrapText="1"/>
    </xf>
    <xf numFmtId="169" fontId="25" fillId="11" borderId="56" xfId="1" applyNumberFormat="1" applyFont="1" applyFill="1" applyBorder="1" applyAlignment="1">
      <alignment horizontal="right" vertical="center" wrapText="1"/>
    </xf>
    <xf numFmtId="169" fontId="25" fillId="11" borderId="57" xfId="1" applyNumberFormat="1" applyFont="1" applyFill="1" applyBorder="1" applyAlignment="1">
      <alignment horizontal="right" vertical="center" wrapText="1"/>
    </xf>
    <xf numFmtId="169" fontId="30" fillId="11" borderId="57" xfId="1" applyNumberFormat="1" applyFont="1" applyFill="1" applyBorder="1" applyAlignment="1">
      <alignment horizontal="right" vertical="center" wrapText="1"/>
    </xf>
    <xf numFmtId="169" fontId="30" fillId="11" borderId="58" xfId="1" applyNumberFormat="1" applyFont="1" applyFill="1" applyBorder="1" applyAlignment="1">
      <alignment horizontal="right" vertical="center" wrapText="1"/>
    </xf>
    <xf numFmtId="9" fontId="3" fillId="11" borderId="59" xfId="8" applyFont="1" applyFill="1" applyBorder="1" applyAlignment="1">
      <alignment horizontal="right" vertical="center" wrapText="1"/>
    </xf>
    <xf numFmtId="9" fontId="3" fillId="11" borderId="60" xfId="8" applyFont="1" applyFill="1" applyBorder="1" applyAlignment="1">
      <alignment horizontal="right" vertical="center" wrapText="1"/>
    </xf>
    <xf numFmtId="9" fontId="5" fillId="11" borderId="59" xfId="8" applyFont="1" applyFill="1" applyBorder="1" applyAlignment="1">
      <alignment horizontal="right" vertical="center" wrapText="1"/>
    </xf>
    <xf numFmtId="9" fontId="31" fillId="11" borderId="60" xfId="8" applyFont="1" applyFill="1" applyBorder="1" applyAlignment="1">
      <alignment horizontal="right" vertical="center" wrapText="1"/>
    </xf>
    <xf numFmtId="166" fontId="8" fillId="11" borderId="62" xfId="7" applyNumberFormat="1" applyFont="1" applyFill="1" applyBorder="1" applyAlignment="1">
      <alignment horizontal="center" vertical="center"/>
    </xf>
    <xf numFmtId="0" fontId="9" fillId="11" borderId="82" xfId="5" applyFont="1" applyFill="1" applyBorder="1" applyAlignment="1">
      <alignment vertical="top" wrapText="1"/>
    </xf>
    <xf numFmtId="165" fontId="3" fillId="11" borderId="61" xfId="4" applyNumberFormat="1" applyFont="1" applyFill="1" applyBorder="1" applyAlignment="1">
      <alignment horizontal="right" vertical="center" wrapText="1"/>
    </xf>
    <xf numFmtId="165" fontId="3" fillId="11" borderId="62" xfId="4" applyNumberFormat="1" applyFont="1" applyFill="1" applyBorder="1" applyAlignment="1">
      <alignment horizontal="right" vertical="center" wrapText="1"/>
    </xf>
    <xf numFmtId="165" fontId="3" fillId="11" borderId="63" xfId="4" applyNumberFormat="1" applyFont="1" applyFill="1" applyBorder="1" applyAlignment="1">
      <alignment horizontal="right" vertical="center" wrapText="1"/>
    </xf>
    <xf numFmtId="169" fontId="5" fillId="11" borderId="61" xfId="1" applyNumberFormat="1" applyFont="1" applyFill="1" applyBorder="1" applyAlignment="1">
      <alignment horizontal="right" vertical="center" wrapText="1"/>
    </xf>
    <xf numFmtId="169" fontId="31" fillId="11" borderId="62" xfId="1" applyNumberFormat="1" applyFont="1" applyFill="1" applyBorder="1" applyAlignment="1">
      <alignment horizontal="right" vertical="center" wrapText="1"/>
    </xf>
    <xf numFmtId="169" fontId="31" fillId="11" borderId="63" xfId="1" applyNumberFormat="1" applyFont="1" applyFill="1" applyBorder="1" applyAlignment="1">
      <alignment horizontal="right" vertical="center" wrapText="1"/>
    </xf>
    <xf numFmtId="166" fontId="3" fillId="11" borderId="60" xfId="1" applyNumberFormat="1" applyFont="1" applyFill="1" applyBorder="1" applyAlignment="1">
      <alignment horizontal="right" vertical="center" wrapText="1"/>
    </xf>
    <xf numFmtId="9" fontId="26" fillId="11" borderId="59" xfId="8" applyFont="1" applyFill="1" applyBorder="1" applyAlignment="1">
      <alignment horizontal="right" vertical="center" wrapText="1"/>
    </xf>
    <xf numFmtId="166" fontId="3" fillId="11" borderId="62" xfId="1" applyNumberFormat="1" applyFont="1" applyFill="1" applyBorder="1" applyAlignment="1">
      <alignment horizontal="right" vertical="center" wrapText="1"/>
    </xf>
    <xf numFmtId="166" fontId="3" fillId="11" borderId="63" xfId="1" applyNumberFormat="1" applyFont="1" applyFill="1" applyBorder="1" applyAlignment="1">
      <alignment horizontal="right" vertical="center" wrapText="1"/>
    </xf>
    <xf numFmtId="166" fontId="20" fillId="0" borderId="1" xfId="1" applyNumberFormat="1" applyFont="1" applyBorder="1" applyAlignment="1">
      <alignment horizontal="center" vertical="center"/>
    </xf>
    <xf numFmtId="166" fontId="22" fillId="0" borderId="1" xfId="1" applyNumberFormat="1" applyFont="1" applyBorder="1" applyAlignment="1">
      <alignment horizontal="center" vertical="center" wrapText="1"/>
    </xf>
    <xf numFmtId="166" fontId="11" fillId="0" borderId="1" xfId="1" applyNumberFormat="1" applyFont="1" applyBorder="1" applyAlignment="1">
      <alignment horizontal="center" vertical="center"/>
    </xf>
    <xf numFmtId="168" fontId="22" fillId="0" borderId="4" xfId="0" applyNumberFormat="1" applyFont="1" applyBorder="1" applyAlignment="1">
      <alignment horizontal="center" vertical="center" wrapText="1"/>
    </xf>
    <xf numFmtId="168" fontId="22" fillId="0" borderId="2" xfId="0" applyNumberFormat="1" applyFont="1" applyBorder="1" applyAlignment="1">
      <alignment horizontal="center" vertical="center" wrapText="1"/>
    </xf>
    <xf numFmtId="168" fontId="11" fillId="0" borderId="4" xfId="1" applyNumberFormat="1" applyFont="1" applyBorder="1" applyAlignment="1">
      <alignment horizontal="center" vertical="center"/>
    </xf>
    <xf numFmtId="0" fontId="14" fillId="0" borderId="4" xfId="0" applyFont="1" applyBorder="1" applyAlignment="1">
      <alignment horizontal="center" vertical="center" wrapText="1"/>
    </xf>
    <xf numFmtId="0" fontId="38" fillId="0" borderId="2" xfId="0" applyFont="1" applyBorder="1"/>
    <xf numFmtId="0" fontId="38" fillId="0" borderId="4" xfId="0" applyFont="1" applyBorder="1"/>
    <xf numFmtId="166" fontId="8" fillId="11" borderId="2" xfId="7" applyNumberFormat="1" applyFont="1" applyFill="1" applyBorder="1" applyAlignment="1">
      <alignment horizontal="center" vertical="center"/>
    </xf>
    <xf numFmtId="14" fontId="8" fillId="0" borderId="0" xfId="5" applyNumberFormat="1" applyFont="1"/>
    <xf numFmtId="9" fontId="8" fillId="0" borderId="0" xfId="2" applyFont="1"/>
    <xf numFmtId="166" fontId="8" fillId="0" borderId="0" xfId="1" applyNumberFormat="1" applyFont="1"/>
    <xf numFmtId="9" fontId="8" fillId="0" borderId="0" xfId="2" applyFont="1" applyAlignment="1">
      <alignment horizontal="center" vertical="center"/>
    </xf>
    <xf numFmtId="166" fontId="8" fillId="0" borderId="0" xfId="1" applyNumberFormat="1" applyFont="1" applyAlignment="1">
      <alignment horizontal="center" vertical="center"/>
    </xf>
    <xf numFmtId="0" fontId="39" fillId="0" borderId="0" xfId="0" applyFont="1"/>
    <xf numFmtId="0" fontId="40" fillId="0" borderId="1" xfId="0" applyFont="1" applyBorder="1" applyAlignment="1">
      <alignment horizontal="left" vertical="center" wrapText="1"/>
    </xf>
    <xf numFmtId="170" fontId="8" fillId="3" borderId="0" xfId="5" applyNumberFormat="1" applyFont="1" applyFill="1"/>
    <xf numFmtId="14" fontId="0" fillId="0" borderId="0" xfId="0" applyNumberFormat="1"/>
    <xf numFmtId="14" fontId="0" fillId="0" borderId="0" xfId="0" applyNumberFormat="1" applyAlignment="1">
      <alignment horizontal="center" vertical="center"/>
    </xf>
    <xf numFmtId="169" fontId="8" fillId="0" borderId="0" xfId="7" applyNumberFormat="1" applyFont="1" applyBorder="1" applyAlignment="1">
      <alignment horizontal="right" vertical="center"/>
    </xf>
    <xf numFmtId="0" fontId="35" fillId="3" borderId="2" xfId="0" applyFont="1" applyFill="1" applyBorder="1" applyAlignment="1">
      <alignment horizontal="center" vertical="center"/>
    </xf>
    <xf numFmtId="0" fontId="35" fillId="3" borderId="2" xfId="0" applyFont="1" applyFill="1" applyBorder="1" applyAlignment="1">
      <alignment horizontal="left" vertical="center"/>
    </xf>
    <xf numFmtId="0" fontId="8" fillId="3" borderId="2" xfId="0" applyFont="1" applyFill="1" applyBorder="1" applyAlignment="1">
      <alignment horizontal="center" vertical="center" wrapText="1"/>
    </xf>
    <xf numFmtId="14" fontId="9" fillId="0" borderId="0" xfId="2" applyNumberFormat="1" applyFont="1" applyBorder="1" applyAlignment="1">
      <alignment vertical="top" wrapText="1"/>
    </xf>
    <xf numFmtId="14" fontId="9" fillId="0" borderId="0" xfId="5" applyNumberFormat="1" applyFont="1" applyAlignment="1">
      <alignment vertical="top" wrapText="1"/>
    </xf>
    <xf numFmtId="171" fontId="26" fillId="3" borderId="23" xfId="1" applyNumberFormat="1" applyFont="1" applyFill="1" applyBorder="1" applyAlignment="1">
      <alignment horizontal="right" vertical="center" wrapText="1"/>
    </xf>
    <xf numFmtId="171" fontId="26" fillId="11" borderId="23" xfId="1" applyNumberFormat="1" applyFont="1" applyFill="1" applyBorder="1" applyAlignment="1">
      <alignment horizontal="right" vertical="center" wrapText="1"/>
    </xf>
    <xf numFmtId="171" fontId="0" fillId="0" borderId="0" xfId="1" applyNumberFormat="1" applyFont="1"/>
    <xf numFmtId="0" fontId="8" fillId="0" borderId="72" xfId="5" applyFont="1" applyBorder="1" applyAlignment="1">
      <alignment horizontal="left" vertical="center" wrapText="1"/>
    </xf>
    <xf numFmtId="0" fontId="8" fillId="3" borderId="75" xfId="5" applyFont="1" applyFill="1" applyBorder="1" applyAlignment="1">
      <alignment horizontal="left" vertical="center" wrapText="1"/>
    </xf>
    <xf numFmtId="0" fontId="8" fillId="3" borderId="78" xfId="5" applyFont="1" applyFill="1" applyBorder="1" applyAlignment="1">
      <alignment horizontal="left" vertical="center" wrapText="1"/>
    </xf>
    <xf numFmtId="0" fontId="8" fillId="11" borderId="72" xfId="5" applyFont="1" applyFill="1" applyBorder="1" applyAlignment="1">
      <alignment horizontal="left" vertical="center" wrapText="1"/>
    </xf>
    <xf numFmtId="0" fontId="8" fillId="11" borderId="75" xfId="5" applyFont="1" applyFill="1" applyBorder="1" applyAlignment="1">
      <alignment horizontal="left" vertical="center" wrapText="1"/>
    </xf>
    <xf numFmtId="0" fontId="8" fillId="11" borderId="78" xfId="5" applyFont="1" applyFill="1" applyBorder="1" applyAlignment="1">
      <alignment horizontal="left" vertical="center" wrapText="1"/>
    </xf>
    <xf numFmtId="0" fontId="8" fillId="3" borderId="86" xfId="5" applyFont="1" applyFill="1" applyBorder="1" applyAlignment="1">
      <alignment horizontal="left" vertical="center" wrapText="1"/>
    </xf>
    <xf numFmtId="0" fontId="8" fillId="3" borderId="86" xfId="5" applyFont="1" applyFill="1" applyBorder="1" applyAlignment="1">
      <alignment horizontal="center" vertical="center" wrapText="1"/>
    </xf>
    <xf numFmtId="0" fontId="8" fillId="3" borderId="87" xfId="5" applyFont="1" applyFill="1" applyBorder="1" applyAlignment="1">
      <alignment horizontal="center" vertical="center" wrapText="1"/>
    </xf>
    <xf numFmtId="0" fontId="8" fillId="3" borderId="88" xfId="5" applyFont="1" applyFill="1" applyBorder="1" applyAlignment="1">
      <alignment horizontal="left" vertical="center" wrapText="1"/>
    </xf>
    <xf numFmtId="0" fontId="8" fillId="3" borderId="87" xfId="5" applyFont="1" applyFill="1" applyBorder="1" applyAlignment="1">
      <alignment horizontal="left" vertical="center" wrapText="1"/>
    </xf>
    <xf numFmtId="0" fontId="8" fillId="3" borderId="44" xfId="5" applyFont="1" applyFill="1" applyBorder="1" applyAlignment="1">
      <alignment horizontal="left" vertical="center" wrapText="1"/>
    </xf>
    <xf numFmtId="0" fontId="8" fillId="3" borderId="0" xfId="5" applyFont="1" applyFill="1" applyAlignment="1">
      <alignment horizontal="center" vertical="center" wrapText="1"/>
    </xf>
    <xf numFmtId="0" fontId="8" fillId="3" borderId="45" xfId="5" applyFont="1" applyFill="1" applyBorder="1" applyAlignment="1">
      <alignment horizontal="center" vertical="center" wrapText="1"/>
    </xf>
    <xf numFmtId="166" fontId="8" fillId="0" borderId="0" xfId="1" applyNumberFormat="1" applyFont="1" applyBorder="1" applyAlignment="1">
      <alignment horizontal="right" vertical="center"/>
    </xf>
    <xf numFmtId="166" fontId="26" fillId="0" borderId="56" xfId="1" applyNumberFormat="1" applyFont="1" applyFill="1" applyBorder="1" applyAlignment="1">
      <alignment horizontal="right" vertical="center" wrapText="1"/>
    </xf>
    <xf numFmtId="166" fontId="10" fillId="2" borderId="64" xfId="1" applyNumberFormat="1" applyFont="1" applyFill="1" applyBorder="1" applyAlignment="1">
      <alignment horizontal="center" vertical="center" wrapText="1"/>
    </xf>
    <xf numFmtId="166" fontId="26" fillId="11" borderId="56" xfId="1" applyNumberFormat="1" applyFont="1" applyFill="1" applyBorder="1" applyAlignment="1">
      <alignment horizontal="right" vertical="center" wrapText="1"/>
    </xf>
    <xf numFmtId="171" fontId="26" fillId="0" borderId="69" xfId="1" applyNumberFormat="1" applyFont="1" applyFill="1" applyBorder="1" applyAlignment="1">
      <alignment horizontal="right" vertical="center" wrapText="1"/>
    </xf>
    <xf numFmtId="171" fontId="30" fillId="0" borderId="69" xfId="1" applyNumberFormat="1" applyFont="1" applyFill="1" applyBorder="1" applyAlignment="1">
      <alignment horizontal="right" vertical="center" wrapText="1"/>
    </xf>
    <xf numFmtId="171" fontId="26" fillId="11" borderId="72" xfId="1" applyNumberFormat="1" applyFont="1" applyFill="1" applyBorder="1" applyAlignment="1">
      <alignment horizontal="right" vertical="center" wrapText="1"/>
    </xf>
    <xf numFmtId="171" fontId="30" fillId="11" borderId="72" xfId="1" applyNumberFormat="1" applyFont="1" applyFill="1" applyBorder="1" applyAlignment="1">
      <alignment horizontal="right" vertical="center" wrapText="1"/>
    </xf>
    <xf numFmtId="171" fontId="26" fillId="3" borderId="72" xfId="1" applyNumberFormat="1" applyFont="1" applyFill="1" applyBorder="1" applyAlignment="1">
      <alignment horizontal="right" vertical="center" wrapText="1"/>
    </xf>
    <xf numFmtId="171" fontId="30" fillId="3" borderId="72" xfId="1" applyNumberFormat="1" applyFont="1" applyFill="1" applyBorder="1" applyAlignment="1">
      <alignment horizontal="right" vertical="center" wrapText="1"/>
    </xf>
    <xf numFmtId="0" fontId="9" fillId="11" borderId="90" xfId="5" applyFont="1" applyFill="1" applyBorder="1" applyAlignment="1">
      <alignment horizontal="left" vertical="center" wrapText="1"/>
    </xf>
    <xf numFmtId="169" fontId="25" fillId="11" borderId="90" xfId="1" applyNumberFormat="1" applyFont="1" applyFill="1" applyBorder="1" applyAlignment="1">
      <alignment horizontal="right" vertical="center" wrapText="1"/>
    </xf>
    <xf numFmtId="0" fontId="9" fillId="11" borderId="93" xfId="5" applyFont="1" applyFill="1" applyBorder="1" applyAlignment="1">
      <alignment vertical="top" wrapText="1"/>
    </xf>
    <xf numFmtId="166" fontId="26" fillId="11" borderId="90" xfId="1" applyNumberFormat="1" applyFont="1" applyFill="1" applyBorder="1" applyAlignment="1">
      <alignment horizontal="right" vertical="center" wrapText="1"/>
    </xf>
    <xf numFmtId="169" fontId="25" fillId="11" borderId="75" xfId="1" applyNumberFormat="1" applyFont="1" applyFill="1" applyBorder="1" applyAlignment="1">
      <alignment horizontal="right" vertical="center" wrapText="1"/>
    </xf>
    <xf numFmtId="169" fontId="30" fillId="11" borderId="75" xfId="1" applyNumberFormat="1" applyFont="1" applyFill="1" applyBorder="1" applyAlignment="1">
      <alignment horizontal="right" vertical="center" wrapText="1"/>
    </xf>
    <xf numFmtId="0" fontId="9" fillId="11" borderId="93" xfId="5" applyFont="1" applyFill="1" applyBorder="1" applyAlignment="1">
      <alignment horizontal="left" vertical="center" wrapText="1"/>
    </xf>
    <xf numFmtId="169" fontId="3" fillId="11" borderId="93" xfId="1" applyNumberFormat="1" applyFont="1" applyFill="1" applyBorder="1" applyAlignment="1">
      <alignment horizontal="right" vertical="center" wrapText="1"/>
    </xf>
    <xf numFmtId="169" fontId="25" fillId="11" borderId="93" xfId="1" applyNumberFormat="1" applyFont="1" applyFill="1" applyBorder="1" applyAlignment="1">
      <alignment horizontal="right" vertical="center" wrapText="1"/>
    </xf>
    <xf numFmtId="169" fontId="30" fillId="11" borderId="93" xfId="1" applyNumberFormat="1" applyFont="1" applyFill="1" applyBorder="1" applyAlignment="1">
      <alignment horizontal="right" vertical="center" wrapText="1"/>
    </xf>
    <xf numFmtId="0" fontId="9" fillId="3" borderId="90" xfId="5" applyFont="1" applyFill="1" applyBorder="1" applyAlignment="1">
      <alignment horizontal="left" vertical="center" wrapText="1"/>
    </xf>
    <xf numFmtId="169" fontId="25" fillId="3" borderId="56" xfId="1" applyNumberFormat="1" applyFont="1" applyFill="1" applyBorder="1" applyAlignment="1">
      <alignment horizontal="right" vertical="center" wrapText="1"/>
    </xf>
    <xf numFmtId="9" fontId="3" fillId="3" borderId="59" xfId="8" applyFont="1" applyFill="1" applyBorder="1" applyAlignment="1">
      <alignment horizontal="right" vertical="center" wrapText="1"/>
    </xf>
    <xf numFmtId="166" fontId="8" fillId="3" borderId="75" xfId="7" applyNumberFormat="1" applyFont="1" applyFill="1" applyBorder="1" applyAlignment="1">
      <alignment horizontal="right" vertical="center"/>
    </xf>
    <xf numFmtId="0" fontId="9" fillId="3" borderId="93" xfId="5" applyFont="1" applyFill="1" applyBorder="1" applyAlignment="1">
      <alignment vertical="top" wrapText="1"/>
    </xf>
    <xf numFmtId="165" fontId="3" fillId="3" borderId="61" xfId="4" applyNumberFormat="1" applyFont="1" applyFill="1" applyBorder="1" applyAlignment="1">
      <alignment horizontal="right" vertical="center" wrapText="1"/>
    </xf>
    <xf numFmtId="166" fontId="8" fillId="3" borderId="93" xfId="7" applyNumberFormat="1" applyFont="1" applyFill="1" applyBorder="1" applyAlignment="1">
      <alignment horizontal="right" vertical="center"/>
    </xf>
    <xf numFmtId="166" fontId="8" fillId="3" borderId="62" xfId="7" applyNumberFormat="1" applyFont="1" applyFill="1" applyBorder="1" applyAlignment="1">
      <alignment horizontal="center" vertical="center"/>
    </xf>
    <xf numFmtId="9" fontId="3" fillId="11" borderId="75" xfId="2" applyFont="1" applyFill="1" applyBorder="1" applyAlignment="1">
      <alignment horizontal="right" vertical="center" wrapText="1"/>
    </xf>
    <xf numFmtId="172" fontId="11" fillId="0" borderId="0" xfId="2" applyNumberFormat="1" applyFont="1" applyAlignment="1">
      <alignment vertical="center"/>
    </xf>
    <xf numFmtId="9" fontId="26" fillId="11" borderId="93" xfId="2" applyFont="1" applyFill="1" applyBorder="1" applyAlignment="1">
      <alignment horizontal="right" vertical="center" wrapText="1"/>
    </xf>
    <xf numFmtId="9" fontId="8" fillId="3" borderId="75" xfId="2" applyFont="1" applyFill="1" applyBorder="1" applyAlignment="1">
      <alignment horizontal="right" vertical="center"/>
    </xf>
    <xf numFmtId="14" fontId="41" fillId="0" borderId="0" xfId="1" applyNumberFormat="1" applyFont="1" applyBorder="1" applyAlignment="1">
      <alignment horizontal="center" vertical="center" wrapText="1"/>
    </xf>
    <xf numFmtId="171" fontId="24" fillId="0" borderId="32" xfId="7" applyNumberFormat="1" applyFont="1" applyBorder="1" applyAlignment="1">
      <alignment horizontal="right" vertical="center"/>
    </xf>
    <xf numFmtId="164" fontId="26" fillId="0" borderId="56" xfId="1" applyFont="1" applyFill="1" applyBorder="1" applyAlignment="1">
      <alignment horizontal="right" vertical="center" wrapText="1"/>
    </xf>
    <xf numFmtId="166" fontId="26" fillId="3" borderId="90" xfId="1" applyNumberFormat="1" applyFont="1" applyFill="1" applyBorder="1" applyAlignment="1">
      <alignment horizontal="right" vertical="center" wrapText="1"/>
    </xf>
    <xf numFmtId="43" fontId="8" fillId="0" borderId="0" xfId="5" applyNumberFormat="1" applyFont="1"/>
    <xf numFmtId="166" fontId="8" fillId="0" borderId="0" xfId="5" applyNumberFormat="1" applyFont="1"/>
    <xf numFmtId="0" fontId="35" fillId="3" borderId="7" xfId="0" applyFont="1" applyFill="1" applyBorder="1" applyAlignment="1">
      <alignment horizontal="center" vertical="center"/>
    </xf>
    <xf numFmtId="14" fontId="35" fillId="3" borderId="2" xfId="0" applyNumberFormat="1" applyFont="1" applyFill="1" applyBorder="1" applyAlignment="1">
      <alignment horizontal="center" vertical="center"/>
    </xf>
    <xf numFmtId="0" fontId="10" fillId="3" borderId="2" xfId="0" applyFont="1" applyFill="1" applyBorder="1" applyAlignment="1">
      <alignment horizontal="center" vertical="center"/>
    </xf>
    <xf numFmtId="0" fontId="10" fillId="3" borderId="8" xfId="0" applyFont="1" applyFill="1" applyBorder="1" applyAlignment="1">
      <alignment horizontal="center" vertical="center"/>
    </xf>
    <xf numFmtId="10" fontId="8" fillId="0" borderId="0" xfId="2" applyNumberFormat="1" applyFont="1" applyAlignment="1">
      <alignment horizontal="right" vertical="center"/>
    </xf>
    <xf numFmtId="167" fontId="32" fillId="0" borderId="0" xfId="2" applyNumberFormat="1" applyFont="1" applyBorder="1" applyAlignment="1">
      <alignment vertical="center"/>
    </xf>
    <xf numFmtId="167" fontId="28" fillId="4" borderId="83" xfId="2" applyNumberFormat="1" applyFont="1" applyFill="1" applyBorder="1" applyAlignment="1">
      <alignment horizontal="center" vertical="center" wrapText="1"/>
    </xf>
    <xf numFmtId="167" fontId="3" fillId="0" borderId="5" xfId="2" applyNumberFormat="1" applyFont="1" applyFill="1" applyBorder="1" applyAlignment="1">
      <alignment horizontal="center" vertical="center" wrapText="1"/>
    </xf>
    <xf numFmtId="167" fontId="3" fillId="0" borderId="85" xfId="2" applyNumberFormat="1" applyFont="1" applyFill="1" applyBorder="1" applyAlignment="1">
      <alignment horizontal="center" vertical="center" wrapText="1"/>
    </xf>
    <xf numFmtId="167" fontId="3" fillId="11" borderId="84" xfId="2" applyNumberFormat="1" applyFont="1" applyFill="1" applyBorder="1" applyAlignment="1">
      <alignment horizontal="center" vertical="center" wrapText="1"/>
    </xf>
    <xf numFmtId="167" fontId="3" fillId="11" borderId="5" xfId="2" applyNumberFormat="1" applyFont="1" applyFill="1" applyBorder="1" applyAlignment="1">
      <alignment horizontal="center" vertical="center" wrapText="1"/>
    </xf>
    <xf numFmtId="167" fontId="3" fillId="11" borderId="85" xfId="2" applyNumberFormat="1" applyFont="1" applyFill="1" applyBorder="1" applyAlignment="1">
      <alignment horizontal="center" vertical="center" wrapText="1"/>
    </xf>
    <xf numFmtId="167" fontId="3" fillId="3" borderId="5" xfId="2" applyNumberFormat="1" applyFont="1" applyFill="1" applyBorder="1" applyAlignment="1">
      <alignment horizontal="center" vertical="center" wrapText="1"/>
    </xf>
    <xf numFmtId="167" fontId="3" fillId="3" borderId="85" xfId="2" applyNumberFormat="1" applyFont="1" applyFill="1" applyBorder="1" applyAlignment="1">
      <alignment horizontal="center" vertical="center" wrapText="1"/>
    </xf>
    <xf numFmtId="167" fontId="32" fillId="0" borderId="0" xfId="1" applyNumberFormat="1" applyFont="1" applyBorder="1"/>
    <xf numFmtId="167" fontId="32" fillId="0" borderId="0" xfId="2" applyNumberFormat="1" applyFont="1" applyBorder="1"/>
    <xf numFmtId="173" fontId="8" fillId="0" borderId="0" xfId="5" applyNumberFormat="1" applyFont="1"/>
    <xf numFmtId="9" fontId="28" fillId="4" borderId="10" xfId="2" applyFont="1" applyFill="1" applyBorder="1" applyAlignment="1">
      <alignment horizontal="center" vertical="center" wrapText="1"/>
    </xf>
    <xf numFmtId="9" fontId="3" fillId="7" borderId="32" xfId="2" applyFont="1" applyFill="1" applyBorder="1" applyAlignment="1">
      <alignment horizontal="center" vertical="center" wrapText="1"/>
    </xf>
    <xf numFmtId="9" fontId="3" fillId="3" borderId="23" xfId="2" applyFont="1" applyFill="1" applyBorder="1" applyAlignment="1">
      <alignment horizontal="center" vertical="center" wrapText="1"/>
    </xf>
    <xf numFmtId="9" fontId="3" fillId="3" borderId="27" xfId="2" applyFont="1" applyFill="1" applyBorder="1" applyAlignment="1">
      <alignment horizontal="center" vertical="center" wrapText="1"/>
    </xf>
    <xf numFmtId="9" fontId="3" fillId="3" borderId="25" xfId="2" applyFont="1" applyFill="1" applyBorder="1" applyAlignment="1">
      <alignment horizontal="center" vertical="center" wrapText="1"/>
    </xf>
    <xf numFmtId="9" fontId="3" fillId="11" borderId="23" xfId="2" applyFont="1" applyFill="1" applyBorder="1" applyAlignment="1">
      <alignment horizontal="center" vertical="center" wrapText="1"/>
    </xf>
    <xf numFmtId="9" fontId="3" fillId="11" borderId="27" xfId="2" applyFont="1" applyFill="1" applyBorder="1" applyAlignment="1">
      <alignment horizontal="center" vertical="center" wrapText="1"/>
    </xf>
    <xf numFmtId="9" fontId="3" fillId="11" borderId="30" xfId="2" applyFont="1" applyFill="1" applyBorder="1" applyAlignment="1">
      <alignment horizontal="center" vertical="center" wrapText="1"/>
    </xf>
    <xf numFmtId="9" fontId="3" fillId="3" borderId="30" xfId="2" applyFont="1" applyFill="1" applyBorder="1" applyAlignment="1">
      <alignment horizontal="center" vertical="center" wrapText="1"/>
    </xf>
    <xf numFmtId="9" fontId="25" fillId="3" borderId="51" xfId="2" applyFont="1" applyFill="1" applyBorder="1" applyAlignment="1">
      <alignment horizontal="center" vertical="center" wrapText="1"/>
    </xf>
    <xf numFmtId="9" fontId="3" fillId="3" borderId="33" xfId="2" applyFont="1" applyFill="1" applyBorder="1" applyAlignment="1">
      <alignment horizontal="center" vertical="center" wrapText="1"/>
    </xf>
    <xf numFmtId="9" fontId="3" fillId="3" borderId="46" xfId="2" applyFont="1" applyFill="1" applyBorder="1" applyAlignment="1">
      <alignment horizontal="center" vertical="center" wrapText="1"/>
    </xf>
    <xf numFmtId="9" fontId="32" fillId="0" borderId="0" xfId="1" applyNumberFormat="1" applyFont="1"/>
    <xf numFmtId="0" fontId="0" fillId="0" borderId="0" xfId="0" applyAlignment="1">
      <alignment vertical="center"/>
    </xf>
    <xf numFmtId="0" fontId="0" fillId="13" borderId="0" xfId="0" applyFill="1"/>
    <xf numFmtId="0" fontId="8" fillId="14" borderId="0" xfId="0" applyFont="1" applyFill="1"/>
    <xf numFmtId="0" fontId="8" fillId="11" borderId="90" xfId="5" applyFont="1" applyFill="1" applyBorder="1" applyAlignment="1">
      <alignment horizontal="left" vertical="center" wrapText="1"/>
    </xf>
    <xf numFmtId="0" fontId="8" fillId="11" borderId="75" xfId="5" applyFont="1" applyFill="1" applyBorder="1" applyAlignment="1">
      <alignment horizontal="left" vertical="center" wrapText="1"/>
    </xf>
    <xf numFmtId="0" fontId="8" fillId="11" borderId="93" xfId="5" applyFont="1" applyFill="1" applyBorder="1" applyAlignment="1">
      <alignment horizontal="left" vertical="center" wrapText="1"/>
    </xf>
    <xf numFmtId="166" fontId="8" fillId="11" borderId="96" xfId="7" applyNumberFormat="1" applyFont="1" applyFill="1" applyBorder="1" applyAlignment="1">
      <alignment horizontal="center" vertical="center"/>
    </xf>
    <xf numFmtId="166" fontId="8" fillId="11" borderId="97" xfId="7" applyNumberFormat="1" applyFont="1" applyFill="1" applyBorder="1" applyAlignment="1">
      <alignment horizontal="center" vertical="center"/>
    </xf>
    <xf numFmtId="166" fontId="8" fillId="11" borderId="98" xfId="7" applyNumberFormat="1" applyFont="1" applyFill="1" applyBorder="1" applyAlignment="1">
      <alignment horizontal="center" vertical="center"/>
    </xf>
    <xf numFmtId="0" fontId="8" fillId="11" borderId="89" xfId="5" applyFont="1" applyFill="1" applyBorder="1" applyAlignment="1">
      <alignment horizontal="center" vertical="center"/>
    </xf>
    <xf numFmtId="0" fontId="8" fillId="11" borderId="91" xfId="5" applyFont="1" applyFill="1" applyBorder="1" applyAlignment="1">
      <alignment horizontal="center" vertical="center"/>
    </xf>
    <xf numFmtId="0" fontId="8" fillId="11" borderId="92" xfId="5" applyFont="1" applyFill="1" applyBorder="1" applyAlignment="1">
      <alignment horizontal="center" vertical="center"/>
    </xf>
    <xf numFmtId="166" fontId="10" fillId="11" borderId="57" xfId="7" applyNumberFormat="1" applyFont="1" applyFill="1" applyBorder="1" applyAlignment="1">
      <alignment horizontal="center" vertical="center"/>
    </xf>
    <xf numFmtId="166" fontId="10" fillId="11" borderId="1" xfId="7" applyNumberFormat="1" applyFont="1" applyFill="1" applyBorder="1" applyAlignment="1">
      <alignment horizontal="center" vertical="center"/>
    </xf>
    <xf numFmtId="166" fontId="10" fillId="11" borderId="62" xfId="7" applyNumberFormat="1" applyFont="1" applyFill="1" applyBorder="1" applyAlignment="1">
      <alignment horizontal="center" vertical="center"/>
    </xf>
    <xf numFmtId="0" fontId="8" fillId="3" borderId="89" xfId="5" applyFont="1" applyFill="1" applyBorder="1" applyAlignment="1">
      <alignment horizontal="center" vertical="center"/>
    </xf>
    <xf numFmtId="0" fontId="8" fillId="3" borderId="91" xfId="5" applyFont="1" applyFill="1" applyBorder="1" applyAlignment="1">
      <alignment horizontal="center" vertical="center"/>
    </xf>
    <xf numFmtId="0" fontId="8" fillId="3" borderId="92" xfId="5" applyFont="1" applyFill="1" applyBorder="1" applyAlignment="1">
      <alignment horizontal="center" vertical="center"/>
    </xf>
    <xf numFmtId="166" fontId="8" fillId="3" borderId="96" xfId="7" applyNumberFormat="1" applyFont="1" applyFill="1" applyBorder="1" applyAlignment="1">
      <alignment horizontal="center" vertical="center"/>
    </xf>
    <xf numFmtId="166" fontId="8" fillId="3" borderId="97" xfId="7" applyNumberFormat="1" applyFont="1" applyFill="1" applyBorder="1" applyAlignment="1">
      <alignment horizontal="center" vertical="center"/>
    </xf>
    <xf numFmtId="166" fontId="8" fillId="3" borderId="98" xfId="7" applyNumberFormat="1" applyFont="1" applyFill="1" applyBorder="1" applyAlignment="1">
      <alignment horizontal="center" vertical="center"/>
    </xf>
    <xf numFmtId="0" fontId="8" fillId="3" borderId="90" xfId="5" applyFont="1" applyFill="1" applyBorder="1" applyAlignment="1">
      <alignment horizontal="left" vertical="center" wrapText="1"/>
    </xf>
    <xf numFmtId="0" fontId="8" fillId="3" borderId="75" xfId="5" applyFont="1" applyFill="1" applyBorder="1" applyAlignment="1">
      <alignment horizontal="center" vertical="center" wrapText="1"/>
    </xf>
    <xf numFmtId="0" fontId="8" fillId="3" borderId="93" xfId="5" applyFont="1" applyFill="1" applyBorder="1" applyAlignment="1">
      <alignment horizontal="center" vertical="center" wrapText="1"/>
    </xf>
    <xf numFmtId="0" fontId="8" fillId="3" borderId="75" xfId="5" applyFont="1" applyFill="1" applyBorder="1" applyAlignment="1">
      <alignment horizontal="left" vertical="center" wrapText="1"/>
    </xf>
    <xf numFmtId="0" fontId="8" fillId="3" borderId="93" xfId="5" applyFont="1" applyFill="1" applyBorder="1" applyAlignment="1">
      <alignment horizontal="left" vertical="center" wrapText="1"/>
    </xf>
    <xf numFmtId="0" fontId="8" fillId="0" borderId="56" xfId="5" applyFont="1" applyBorder="1" applyAlignment="1">
      <alignment horizontal="center" vertical="center"/>
    </xf>
    <xf numFmtId="0" fontId="8" fillId="0" borderId="59" xfId="5" applyFont="1" applyBorder="1" applyAlignment="1">
      <alignment horizontal="center" vertical="center"/>
    </xf>
    <xf numFmtId="0" fontId="8" fillId="0" borderId="61" xfId="5" applyFont="1" applyBorder="1" applyAlignment="1">
      <alignment horizontal="center" vertical="center"/>
    </xf>
    <xf numFmtId="0" fontId="8" fillId="0" borderId="57" xfId="5" applyFont="1" applyBorder="1" applyAlignment="1">
      <alignment horizontal="center" vertical="center"/>
    </xf>
    <xf numFmtId="0" fontId="8" fillId="0" borderId="1" xfId="5" applyFont="1" applyBorder="1" applyAlignment="1">
      <alignment horizontal="center" vertical="center"/>
    </xf>
    <xf numFmtId="0" fontId="8" fillId="0" borderId="62" xfId="5" applyFont="1" applyBorder="1" applyAlignment="1">
      <alignment horizontal="center" vertical="center"/>
    </xf>
    <xf numFmtId="0" fontId="8" fillId="0" borderId="57" xfId="5" applyFont="1" applyBorder="1" applyAlignment="1">
      <alignment horizontal="left" vertical="center" wrapText="1"/>
    </xf>
    <xf numFmtId="0" fontId="8" fillId="0" borderId="1" xfId="5" applyFont="1" applyBorder="1" applyAlignment="1">
      <alignment horizontal="center" vertical="center" wrapText="1"/>
    </xf>
    <xf numFmtId="0" fontId="8" fillId="0" borderId="62" xfId="5" applyFont="1" applyBorder="1" applyAlignment="1">
      <alignment horizontal="center" vertical="center" wrapText="1"/>
    </xf>
    <xf numFmtId="166" fontId="8" fillId="0" borderId="94" xfId="7" applyNumberFormat="1" applyFont="1" applyFill="1" applyBorder="1" applyAlignment="1">
      <alignment horizontal="center" vertical="center"/>
    </xf>
    <xf numFmtId="166" fontId="8" fillId="0" borderId="3" xfId="7" applyNumberFormat="1" applyFont="1" applyFill="1" applyBorder="1" applyAlignment="1">
      <alignment horizontal="center" vertical="center"/>
    </xf>
    <xf numFmtId="166" fontId="8" fillId="0" borderId="95" xfId="7" applyNumberFormat="1" applyFont="1" applyFill="1" applyBorder="1" applyAlignment="1">
      <alignment horizontal="center" vertical="center"/>
    </xf>
    <xf numFmtId="166" fontId="10" fillId="0" borderId="57" xfId="7" applyNumberFormat="1" applyFont="1" applyFill="1" applyBorder="1" applyAlignment="1">
      <alignment horizontal="center" vertical="center"/>
    </xf>
    <xf numFmtId="166" fontId="10" fillId="0" borderId="1" xfId="7" applyNumberFormat="1" applyFont="1" applyFill="1" applyBorder="1" applyAlignment="1">
      <alignment horizontal="center" vertical="center"/>
    </xf>
    <xf numFmtId="166" fontId="10" fillId="0" borderId="62" xfId="7" applyNumberFormat="1" applyFont="1" applyFill="1" applyBorder="1" applyAlignment="1">
      <alignment horizontal="center" vertical="center"/>
    </xf>
    <xf numFmtId="166" fontId="8" fillId="0" borderId="0" xfId="7" applyNumberFormat="1" applyFont="1" applyFill="1" applyBorder="1" applyAlignment="1">
      <alignment horizontal="center" vertical="center"/>
    </xf>
    <xf numFmtId="166" fontId="10" fillId="0" borderId="0" xfId="7" applyNumberFormat="1" applyFont="1" applyFill="1" applyBorder="1" applyAlignment="1">
      <alignment horizontal="center" vertical="center"/>
    </xf>
    <xf numFmtId="166" fontId="28" fillId="0" borderId="0" xfId="7" applyNumberFormat="1" applyFont="1" applyFill="1" applyBorder="1" applyAlignment="1">
      <alignment horizontal="center" vertical="center"/>
    </xf>
    <xf numFmtId="0" fontId="8" fillId="0" borderId="0" xfId="5" applyFont="1" applyAlignment="1">
      <alignment horizontal="center" vertical="center"/>
    </xf>
    <xf numFmtId="0" fontId="8" fillId="0" borderId="0" xfId="5" applyFont="1" applyAlignment="1">
      <alignment horizontal="left" vertical="center" wrapText="1"/>
    </xf>
    <xf numFmtId="0" fontId="8" fillId="0" borderId="0" xfId="5" applyFont="1" applyAlignment="1">
      <alignment horizontal="center" vertical="center" wrapText="1"/>
    </xf>
    <xf numFmtId="0" fontId="8" fillId="11" borderId="56" xfId="5" applyFont="1" applyFill="1" applyBorder="1" applyAlignment="1">
      <alignment horizontal="center" vertical="center"/>
    </xf>
    <xf numFmtId="0" fontId="8" fillId="11" borderId="59" xfId="5" applyFont="1" applyFill="1" applyBorder="1" applyAlignment="1">
      <alignment horizontal="center" vertical="center"/>
    </xf>
    <xf numFmtId="0" fontId="8" fillId="11" borderId="61" xfId="5" applyFont="1" applyFill="1" applyBorder="1" applyAlignment="1">
      <alignment horizontal="center" vertical="center"/>
    </xf>
    <xf numFmtId="0" fontId="8" fillId="11" borderId="57" xfId="5" quotePrefix="1" applyFont="1" applyFill="1" applyBorder="1" applyAlignment="1">
      <alignment horizontal="center" vertical="center"/>
    </xf>
    <xf numFmtId="0" fontId="8" fillId="11" borderId="1" xfId="5" applyFont="1" applyFill="1" applyBorder="1" applyAlignment="1">
      <alignment horizontal="center" vertical="center"/>
    </xf>
    <xf numFmtId="0" fontId="8" fillId="11" borderId="62" xfId="5" applyFont="1" applyFill="1" applyBorder="1" applyAlignment="1">
      <alignment horizontal="center" vertical="center"/>
    </xf>
    <xf numFmtId="166" fontId="8" fillId="11" borderId="94" xfId="7" applyNumberFormat="1" applyFont="1" applyFill="1" applyBorder="1" applyAlignment="1">
      <alignment horizontal="center" vertical="center"/>
    </xf>
    <xf numFmtId="166" fontId="8" fillId="11" borderId="3" xfId="7" applyNumberFormat="1" applyFont="1" applyFill="1" applyBorder="1" applyAlignment="1">
      <alignment horizontal="center" vertical="center"/>
    </xf>
    <xf numFmtId="166" fontId="8" fillId="11" borderId="95" xfId="7" applyNumberFormat="1" applyFont="1" applyFill="1" applyBorder="1" applyAlignment="1">
      <alignment horizontal="center" vertical="center"/>
    </xf>
    <xf numFmtId="0" fontId="8" fillId="11" borderId="90" xfId="5" applyFont="1" applyFill="1" applyBorder="1" applyAlignment="1">
      <alignment horizontal="center" vertical="center"/>
    </xf>
    <xf numFmtId="0" fontId="8" fillId="11" borderId="75" xfId="5" applyFont="1" applyFill="1" applyBorder="1" applyAlignment="1">
      <alignment horizontal="center" vertical="center"/>
    </xf>
    <xf numFmtId="0" fontId="8" fillId="11" borderId="93" xfId="5" applyFont="1" applyFill="1" applyBorder="1" applyAlignment="1">
      <alignment horizontal="center" vertical="center"/>
    </xf>
    <xf numFmtId="0" fontId="8" fillId="11" borderId="57" xfId="5" applyFont="1" applyFill="1" applyBorder="1" applyAlignment="1">
      <alignment horizontal="left" vertical="center" wrapText="1"/>
    </xf>
    <xf numFmtId="0" fontId="8" fillId="11" borderId="1" xfId="5" applyFont="1" applyFill="1" applyBorder="1" applyAlignment="1">
      <alignment horizontal="left" vertical="center" wrapText="1"/>
    </xf>
    <xf numFmtId="0" fontId="8" fillId="11" borderId="62" xfId="5" applyFont="1" applyFill="1" applyBorder="1" applyAlignment="1">
      <alignment horizontal="left" vertical="center" wrapText="1"/>
    </xf>
    <xf numFmtId="0" fontId="8" fillId="11" borderId="57" xfId="5" applyFont="1" applyFill="1" applyBorder="1" applyAlignment="1">
      <alignment horizontal="center" vertical="center"/>
    </xf>
    <xf numFmtId="0" fontId="8" fillId="11" borderId="1" xfId="5" applyFont="1" applyFill="1" applyBorder="1" applyAlignment="1">
      <alignment horizontal="center" vertical="center" wrapText="1"/>
    </xf>
    <xf numFmtId="0" fontId="8" fillId="11" borderId="62" xfId="5" applyFont="1" applyFill="1" applyBorder="1" applyAlignment="1">
      <alignment horizontal="center" vertical="center" wrapText="1"/>
    </xf>
    <xf numFmtId="0" fontId="8" fillId="0" borderId="1" xfId="5" applyFont="1" applyBorder="1" applyAlignment="1">
      <alignment horizontal="left" vertical="center" wrapText="1"/>
    </xf>
    <xf numFmtId="0" fontId="8" fillId="0" borderId="62" xfId="5" applyFont="1" applyBorder="1" applyAlignment="1">
      <alignment horizontal="left" vertical="center" wrapText="1"/>
    </xf>
    <xf numFmtId="0" fontId="8" fillId="3" borderId="57" xfId="5" applyFont="1" applyFill="1" applyBorder="1" applyAlignment="1">
      <alignment horizontal="center" vertical="center"/>
    </xf>
    <xf numFmtId="0" fontId="8" fillId="3" borderId="1" xfId="5" applyFont="1" applyFill="1" applyBorder="1" applyAlignment="1">
      <alignment horizontal="center" vertical="center"/>
    </xf>
    <xf numFmtId="0" fontId="8" fillId="3" borderId="62" xfId="5" applyFont="1" applyFill="1" applyBorder="1" applyAlignment="1">
      <alignment horizontal="center" vertical="center"/>
    </xf>
    <xf numFmtId="166" fontId="10" fillId="3" borderId="57" xfId="7" applyNumberFormat="1" applyFont="1" applyFill="1" applyBorder="1" applyAlignment="1">
      <alignment horizontal="center" vertical="center"/>
    </xf>
    <xf numFmtId="166" fontId="10" fillId="3" borderId="1" xfId="7" applyNumberFormat="1" applyFont="1" applyFill="1" applyBorder="1" applyAlignment="1">
      <alignment horizontal="center" vertical="center"/>
    </xf>
    <xf numFmtId="166" fontId="10" fillId="3" borderId="62" xfId="7" applyNumberFormat="1" applyFont="1" applyFill="1" applyBorder="1" applyAlignment="1">
      <alignment horizontal="center" vertical="center"/>
    </xf>
    <xf numFmtId="0" fontId="8" fillId="11" borderId="96" xfId="5" applyFont="1" applyFill="1" applyBorder="1" applyAlignment="1">
      <alignment horizontal="center" vertical="center" wrapText="1"/>
    </xf>
    <xf numFmtId="0" fontId="8" fillId="11" borderId="97" xfId="5" applyFont="1" applyFill="1" applyBorder="1" applyAlignment="1">
      <alignment horizontal="center" vertical="center" wrapText="1"/>
    </xf>
    <xf numFmtId="0" fontId="8" fillId="11" borderId="98" xfId="5" applyFont="1" applyFill="1" applyBorder="1" applyAlignment="1">
      <alignment horizontal="center" vertical="center" wrapText="1"/>
    </xf>
    <xf numFmtId="169" fontId="29" fillId="9" borderId="0" xfId="7" applyNumberFormat="1" applyFont="1" applyFill="1" applyBorder="1" applyAlignment="1">
      <alignment horizontal="center" vertical="center"/>
    </xf>
    <xf numFmtId="166" fontId="29" fillId="8" borderId="0" xfId="1" applyNumberFormat="1" applyFont="1" applyFill="1" applyBorder="1" applyAlignment="1">
      <alignment horizontal="center" vertical="center"/>
    </xf>
    <xf numFmtId="169" fontId="29" fillId="8" borderId="0" xfId="7" applyNumberFormat="1" applyFont="1" applyFill="1" applyBorder="1" applyAlignment="1">
      <alignment horizontal="center" vertical="center"/>
    </xf>
    <xf numFmtId="0" fontId="13" fillId="0" borderId="5" xfId="0" applyFont="1" applyBorder="1" applyAlignment="1">
      <alignment horizontal="center" vertical="center" wrapText="1"/>
    </xf>
    <xf numFmtId="0" fontId="13" fillId="0" borderId="1" xfId="0" applyFont="1" applyBorder="1" applyAlignment="1">
      <alignment horizontal="center" vertical="center" wrapText="1"/>
    </xf>
    <xf numFmtId="169" fontId="29" fillId="9" borderId="41" xfId="7" applyNumberFormat="1" applyFont="1" applyFill="1" applyBorder="1" applyAlignment="1">
      <alignment horizontal="center" vertical="center"/>
    </xf>
    <xf numFmtId="169" fontId="29" fillId="8" borderId="41" xfId="7" applyNumberFormat="1" applyFont="1" applyFill="1" applyBorder="1" applyAlignment="1">
      <alignment horizontal="center" vertical="center"/>
    </xf>
    <xf numFmtId="166" fontId="10" fillId="11" borderId="73" xfId="7" applyNumberFormat="1" applyFont="1" applyFill="1" applyBorder="1" applyAlignment="1">
      <alignment horizontal="center" vertical="center"/>
    </xf>
    <xf numFmtId="166" fontId="10" fillId="11" borderId="76" xfId="7" applyNumberFormat="1" applyFont="1" applyFill="1" applyBorder="1" applyAlignment="1">
      <alignment horizontal="center" vertical="center"/>
    </xf>
    <xf numFmtId="166" fontId="10" fillId="11" borderId="79" xfId="7" applyNumberFormat="1" applyFont="1" applyFill="1" applyBorder="1" applyAlignment="1">
      <alignment horizontal="center" vertical="center"/>
    </xf>
    <xf numFmtId="0" fontId="8" fillId="0" borderId="71" xfId="5" applyFont="1" applyBorder="1" applyAlignment="1">
      <alignment horizontal="center" vertical="center"/>
    </xf>
    <xf numFmtId="0" fontId="8" fillId="3" borderId="74" xfId="5" applyFont="1" applyFill="1" applyBorder="1" applyAlignment="1">
      <alignment horizontal="center" vertical="center"/>
    </xf>
    <xf numFmtId="0" fontId="8" fillId="3" borderId="77" xfId="5" applyFont="1" applyFill="1" applyBorder="1" applyAlignment="1">
      <alignment horizontal="center" vertical="center"/>
    </xf>
    <xf numFmtId="0" fontId="8" fillId="3" borderId="72" xfId="5" quotePrefix="1" applyFont="1" applyFill="1" applyBorder="1" applyAlignment="1">
      <alignment horizontal="center" vertical="center"/>
    </xf>
    <xf numFmtId="0" fontId="8" fillId="3" borderId="75" xfId="5" applyFont="1" applyFill="1" applyBorder="1" applyAlignment="1">
      <alignment horizontal="center" vertical="center"/>
    </xf>
    <xf numFmtId="0" fontId="8" fillId="3" borderId="78" xfId="5" applyFont="1" applyFill="1" applyBorder="1" applyAlignment="1">
      <alignment horizontal="center" vertical="center"/>
    </xf>
    <xf numFmtId="0" fontId="8" fillId="0" borderId="72" xfId="5" applyFont="1" applyBorder="1" applyAlignment="1">
      <alignment horizontal="left" vertical="center" wrapText="1"/>
    </xf>
    <xf numFmtId="0" fontId="8" fillId="3" borderId="78" xfId="5" applyFont="1" applyFill="1" applyBorder="1" applyAlignment="1">
      <alignment horizontal="center" vertical="center" wrapText="1"/>
    </xf>
    <xf numFmtId="0" fontId="8" fillId="3" borderId="78" xfId="5" applyFont="1" applyFill="1" applyBorder="1" applyAlignment="1">
      <alignment horizontal="left" vertical="center" wrapText="1"/>
    </xf>
    <xf numFmtId="0" fontId="8" fillId="11" borderId="71" xfId="5" applyFont="1" applyFill="1" applyBorder="1" applyAlignment="1">
      <alignment horizontal="center" vertical="center"/>
    </xf>
    <xf numFmtId="0" fontId="8" fillId="11" borderId="74" xfId="5" applyFont="1" applyFill="1" applyBorder="1" applyAlignment="1">
      <alignment horizontal="center" vertical="center"/>
    </xf>
    <xf numFmtId="0" fontId="8" fillId="11" borderId="77" xfId="5" applyFont="1" applyFill="1" applyBorder="1" applyAlignment="1">
      <alignment horizontal="center" vertical="center"/>
    </xf>
    <xf numFmtId="0" fontId="8" fillId="11" borderId="72" xfId="5" applyFont="1" applyFill="1" applyBorder="1" applyAlignment="1">
      <alignment horizontal="center" vertical="center"/>
    </xf>
    <xf numFmtId="0" fontId="8" fillId="11" borderId="78" xfId="5" applyFont="1" applyFill="1" applyBorder="1" applyAlignment="1">
      <alignment horizontal="center" vertical="center"/>
    </xf>
    <xf numFmtId="0" fontId="8" fillId="11" borderId="72" xfId="5" applyFont="1" applyFill="1" applyBorder="1" applyAlignment="1">
      <alignment horizontal="left" vertical="center" wrapText="1"/>
    </xf>
    <xf numFmtId="0" fontId="8" fillId="11" borderId="75" xfId="5" applyFont="1" applyFill="1" applyBorder="1" applyAlignment="1">
      <alignment horizontal="center" vertical="center" wrapText="1"/>
    </xf>
    <xf numFmtId="0" fontId="8" fillId="11" borderId="78" xfId="5" applyFont="1" applyFill="1" applyBorder="1" applyAlignment="1">
      <alignment horizontal="center" vertical="center" wrapText="1"/>
    </xf>
    <xf numFmtId="0" fontId="8" fillId="11" borderId="78" xfId="5" applyFont="1" applyFill="1" applyBorder="1" applyAlignment="1">
      <alignment horizontal="left" vertical="center" wrapText="1"/>
    </xf>
    <xf numFmtId="166" fontId="10" fillId="3" borderId="73" xfId="7" applyNumberFormat="1" applyFont="1" applyFill="1" applyBorder="1" applyAlignment="1">
      <alignment horizontal="center" vertical="center"/>
    </xf>
    <xf numFmtId="166" fontId="10" fillId="3" borderId="76" xfId="7" applyNumberFormat="1" applyFont="1" applyFill="1" applyBorder="1" applyAlignment="1">
      <alignment horizontal="center" vertical="center"/>
    </xf>
    <xf numFmtId="166" fontId="10" fillId="3" borderId="79" xfId="7" applyNumberFormat="1" applyFont="1" applyFill="1" applyBorder="1" applyAlignment="1">
      <alignment horizontal="center" vertical="center"/>
    </xf>
    <xf numFmtId="0" fontId="8" fillId="11" borderId="72" xfId="5" quotePrefix="1" applyFont="1" applyFill="1" applyBorder="1" applyAlignment="1">
      <alignment horizontal="center" vertical="center"/>
    </xf>
    <xf numFmtId="0" fontId="8" fillId="3" borderId="10" xfId="5" applyFont="1" applyFill="1" applyBorder="1" applyAlignment="1">
      <alignment horizontal="center" vertical="center"/>
    </xf>
    <xf numFmtId="0" fontId="8" fillId="3" borderId="15" xfId="5" applyFont="1" applyFill="1" applyBorder="1" applyAlignment="1">
      <alignment horizontal="center" vertical="center"/>
    </xf>
    <xf numFmtId="0" fontId="8" fillId="3" borderId="16" xfId="5" applyFont="1" applyFill="1" applyBorder="1" applyAlignment="1">
      <alignment horizontal="center" vertical="center"/>
    </xf>
    <xf numFmtId="0" fontId="8" fillId="3" borderId="11" xfId="5" applyFont="1" applyFill="1" applyBorder="1" applyAlignment="1">
      <alignment horizontal="center" vertical="center"/>
    </xf>
    <xf numFmtId="0" fontId="8" fillId="3" borderId="3" xfId="5" applyFont="1" applyFill="1" applyBorder="1" applyAlignment="1">
      <alignment horizontal="center" vertical="center"/>
    </xf>
    <xf numFmtId="0" fontId="8" fillId="3" borderId="17" xfId="5" applyFont="1" applyFill="1" applyBorder="1" applyAlignment="1">
      <alignment horizontal="center" vertical="center"/>
    </xf>
    <xf numFmtId="0" fontId="8" fillId="3" borderId="11" xfId="5" applyFont="1" applyFill="1" applyBorder="1" applyAlignment="1">
      <alignment horizontal="center" vertical="center" wrapText="1"/>
    </xf>
    <xf numFmtId="0" fontId="8" fillId="3" borderId="3" xfId="5" applyFont="1" applyFill="1" applyBorder="1" applyAlignment="1">
      <alignment horizontal="center" vertical="center" wrapText="1"/>
    </xf>
    <xf numFmtId="0" fontId="8" fillId="3" borderId="17" xfId="5" applyFont="1" applyFill="1" applyBorder="1" applyAlignment="1">
      <alignment horizontal="center" vertical="center" wrapText="1"/>
    </xf>
    <xf numFmtId="0" fontId="8" fillId="3" borderId="11" xfId="5" applyFont="1" applyFill="1" applyBorder="1" applyAlignment="1">
      <alignment horizontal="left" vertical="center" wrapText="1"/>
    </xf>
    <xf numFmtId="0" fontId="8" fillId="3" borderId="3" xfId="5" applyFont="1" applyFill="1" applyBorder="1" applyAlignment="1">
      <alignment horizontal="left" vertical="center" wrapText="1"/>
    </xf>
    <xf numFmtId="0" fontId="8" fillId="3" borderId="17" xfId="5" applyFont="1" applyFill="1" applyBorder="1" applyAlignment="1">
      <alignment horizontal="left" vertical="center" wrapText="1"/>
    </xf>
    <xf numFmtId="166" fontId="10" fillId="3" borderId="11" xfId="7" applyNumberFormat="1" applyFont="1" applyFill="1" applyBorder="1" applyAlignment="1">
      <alignment horizontal="center" vertical="center"/>
    </xf>
    <xf numFmtId="166" fontId="10" fillId="3" borderId="3" xfId="7" applyNumberFormat="1" applyFont="1" applyFill="1" applyBorder="1" applyAlignment="1">
      <alignment horizontal="center" vertical="center"/>
    </xf>
    <xf numFmtId="166" fontId="10" fillId="3" borderId="17" xfId="7" applyNumberFormat="1" applyFont="1" applyFill="1" applyBorder="1" applyAlignment="1">
      <alignment horizontal="center" vertical="center"/>
    </xf>
    <xf numFmtId="0" fontId="8" fillId="3" borderId="41" xfId="5" applyFont="1" applyFill="1" applyBorder="1" applyAlignment="1">
      <alignment horizontal="center" vertical="center"/>
    </xf>
    <xf numFmtId="0" fontId="8" fillId="3" borderId="42" xfId="5" applyFont="1" applyFill="1" applyBorder="1" applyAlignment="1">
      <alignment horizontal="center" vertical="center"/>
    </xf>
    <xf numFmtId="0" fontId="8" fillId="3" borderId="43" xfId="5" applyFont="1" applyFill="1" applyBorder="1" applyAlignment="1">
      <alignment horizontal="center" vertical="center"/>
    </xf>
    <xf numFmtId="0" fontId="8" fillId="3" borderId="44" xfId="5" applyFont="1" applyFill="1" applyBorder="1" applyAlignment="1">
      <alignment horizontal="center" vertical="center"/>
    </xf>
    <xf numFmtId="0" fontId="8" fillId="3" borderId="0" xfId="5" applyFont="1" applyFill="1" applyAlignment="1">
      <alignment horizontal="center" vertical="center"/>
    </xf>
    <xf numFmtId="0" fontId="8" fillId="3" borderId="45" xfId="5" applyFont="1" applyFill="1" applyBorder="1" applyAlignment="1">
      <alignment horizontal="center" vertical="center"/>
    </xf>
    <xf numFmtId="0" fontId="8" fillId="3" borderId="41" xfId="5" applyFont="1" applyFill="1" applyBorder="1" applyAlignment="1">
      <alignment horizontal="center" vertical="center" wrapText="1"/>
    </xf>
    <xf numFmtId="0" fontId="8" fillId="3" borderId="42" xfId="5" applyFont="1" applyFill="1" applyBorder="1" applyAlignment="1">
      <alignment horizontal="center" vertical="center" wrapText="1"/>
    </xf>
    <xf numFmtId="0" fontId="8" fillId="3" borderId="43" xfId="5" applyFont="1" applyFill="1" applyBorder="1" applyAlignment="1">
      <alignment horizontal="center" vertical="center" wrapText="1"/>
    </xf>
    <xf numFmtId="0" fontId="8" fillId="3" borderId="41" xfId="5" applyFont="1" applyFill="1" applyBorder="1" applyAlignment="1">
      <alignment horizontal="left" vertical="center" wrapText="1"/>
    </xf>
    <xf numFmtId="169" fontId="29" fillId="9" borderId="23" xfId="7" applyNumberFormat="1" applyFont="1" applyFill="1" applyBorder="1" applyAlignment="1">
      <alignment horizontal="center" vertical="center"/>
    </xf>
    <xf numFmtId="169" fontId="29" fillId="9" borderId="14" xfId="7" applyNumberFormat="1" applyFont="1" applyFill="1" applyBorder="1" applyAlignment="1">
      <alignment horizontal="center" vertical="center"/>
    </xf>
    <xf numFmtId="169" fontId="29" fillId="9" borderId="24" xfId="7" applyNumberFormat="1" applyFont="1" applyFill="1" applyBorder="1" applyAlignment="1">
      <alignment horizontal="center" vertical="center"/>
    </xf>
    <xf numFmtId="169" fontId="29" fillId="8" borderId="34" xfId="7" applyNumberFormat="1" applyFont="1" applyFill="1" applyBorder="1" applyAlignment="1">
      <alignment horizontal="center" vertical="center"/>
    </xf>
    <xf numFmtId="169" fontId="29" fillId="8" borderId="35" xfId="7" applyNumberFormat="1" applyFont="1" applyFill="1" applyBorder="1" applyAlignment="1">
      <alignment horizontal="center" vertical="center"/>
    </xf>
    <xf numFmtId="169" fontId="29" fillId="8" borderId="36" xfId="7" applyNumberFormat="1" applyFont="1" applyFill="1" applyBorder="1" applyAlignment="1">
      <alignment horizontal="center" vertical="center"/>
    </xf>
    <xf numFmtId="0" fontId="8" fillId="3" borderId="23" xfId="5" applyFont="1" applyFill="1" applyBorder="1" applyAlignment="1">
      <alignment horizontal="center" vertical="center"/>
    </xf>
    <xf numFmtId="0" fontId="8" fillId="3" borderId="27" xfId="5" applyFont="1" applyFill="1" applyBorder="1" applyAlignment="1">
      <alignment horizontal="center" vertical="center"/>
    </xf>
    <xf numFmtId="0" fontId="8" fillId="3" borderId="25" xfId="5" applyFont="1" applyFill="1" applyBorder="1" applyAlignment="1">
      <alignment horizontal="center" vertical="center"/>
    </xf>
    <xf numFmtId="0" fontId="8" fillId="3" borderId="14" xfId="5" applyFont="1" applyFill="1" applyBorder="1" applyAlignment="1">
      <alignment horizontal="center" vertical="center"/>
    </xf>
    <xf numFmtId="0" fontId="8" fillId="3" borderId="2" xfId="5" applyFont="1" applyFill="1" applyBorder="1" applyAlignment="1">
      <alignment horizontal="center" vertical="center"/>
    </xf>
    <xf numFmtId="0" fontId="8" fillId="3" borderId="14" xfId="5" applyFont="1" applyFill="1" applyBorder="1" applyAlignment="1">
      <alignment horizontal="center" vertical="center" wrapText="1"/>
    </xf>
    <xf numFmtId="0" fontId="8" fillId="3" borderId="1" xfId="5" applyFont="1" applyFill="1" applyBorder="1" applyAlignment="1">
      <alignment horizontal="center" vertical="center" wrapText="1"/>
    </xf>
    <xf numFmtId="0" fontId="8" fillId="3" borderId="2" xfId="5" applyFont="1" applyFill="1" applyBorder="1" applyAlignment="1">
      <alignment horizontal="center" vertical="center" wrapText="1"/>
    </xf>
    <xf numFmtId="0" fontId="8" fillId="3" borderId="14" xfId="5" applyFont="1" applyFill="1" applyBorder="1" applyAlignment="1">
      <alignment horizontal="left" vertical="center" wrapText="1"/>
    </xf>
    <xf numFmtId="0" fontId="8" fillId="3" borderId="1" xfId="5" applyFont="1" applyFill="1" applyBorder="1" applyAlignment="1">
      <alignment horizontal="left" vertical="center" wrapText="1"/>
    </xf>
    <xf numFmtId="0" fontId="8" fillId="3" borderId="2" xfId="5" applyFont="1" applyFill="1" applyBorder="1" applyAlignment="1">
      <alignment horizontal="left" vertical="center" wrapText="1"/>
    </xf>
    <xf numFmtId="166" fontId="10" fillId="3" borderId="24" xfId="7" applyNumberFormat="1" applyFont="1" applyFill="1" applyBorder="1" applyAlignment="1">
      <alignment horizontal="center" vertical="center"/>
    </xf>
    <xf numFmtId="166" fontId="10" fillId="3" borderId="37" xfId="7" applyNumberFormat="1" applyFont="1" applyFill="1" applyBorder="1" applyAlignment="1">
      <alignment horizontal="center" vertical="center"/>
    </xf>
    <xf numFmtId="166" fontId="10" fillId="3" borderId="26" xfId="7" applyNumberFormat="1" applyFont="1" applyFill="1" applyBorder="1" applyAlignment="1">
      <alignment horizontal="center" vertical="center"/>
    </xf>
    <xf numFmtId="0" fontId="8" fillId="11" borderId="23" xfId="5" applyFont="1" applyFill="1" applyBorder="1" applyAlignment="1">
      <alignment horizontal="center" vertical="center"/>
    </xf>
    <xf numFmtId="0" fontId="8" fillId="11" borderId="27" xfId="5" applyFont="1" applyFill="1" applyBorder="1" applyAlignment="1">
      <alignment horizontal="center" vertical="center"/>
    </xf>
    <xf numFmtId="0" fontId="8" fillId="11" borderId="30" xfId="5" applyFont="1" applyFill="1" applyBorder="1" applyAlignment="1">
      <alignment horizontal="center" vertical="center"/>
    </xf>
    <xf numFmtId="0" fontId="8" fillId="11" borderId="14" xfId="5" applyFont="1" applyFill="1" applyBorder="1" applyAlignment="1">
      <alignment horizontal="center" vertical="center"/>
    </xf>
    <xf numFmtId="0" fontId="8" fillId="11" borderId="18" xfId="5" applyFont="1" applyFill="1" applyBorder="1" applyAlignment="1">
      <alignment horizontal="center" vertical="center"/>
    </xf>
    <xf numFmtId="0" fontId="8" fillId="11" borderId="14" xfId="5" applyFont="1" applyFill="1" applyBorder="1" applyAlignment="1">
      <alignment horizontal="center" vertical="center" wrapText="1"/>
    </xf>
    <xf numFmtId="0" fontId="8" fillId="11" borderId="18" xfId="5" applyFont="1" applyFill="1" applyBorder="1" applyAlignment="1">
      <alignment horizontal="center" vertical="center" wrapText="1"/>
    </xf>
    <xf numFmtId="0" fontId="8" fillId="11" borderId="14" xfId="5" applyFont="1" applyFill="1" applyBorder="1" applyAlignment="1">
      <alignment horizontal="left" vertical="center" wrapText="1"/>
    </xf>
    <xf numFmtId="0" fontId="8" fillId="11" borderId="18" xfId="5" applyFont="1" applyFill="1" applyBorder="1" applyAlignment="1">
      <alignment horizontal="left" vertical="center" wrapText="1"/>
    </xf>
    <xf numFmtId="166" fontId="10" fillId="11" borderId="24" xfId="7" applyNumberFormat="1" applyFont="1" applyFill="1" applyBorder="1" applyAlignment="1">
      <alignment horizontal="center" vertical="center"/>
    </xf>
    <xf numFmtId="166" fontId="10" fillId="11" borderId="37" xfId="7" applyNumberFormat="1" applyFont="1" applyFill="1" applyBorder="1" applyAlignment="1">
      <alignment horizontal="center" vertical="center"/>
    </xf>
    <xf numFmtId="166" fontId="10" fillId="11" borderId="38" xfId="7" applyNumberFormat="1" applyFont="1" applyFill="1" applyBorder="1" applyAlignment="1">
      <alignment horizontal="center" vertical="center"/>
    </xf>
    <xf numFmtId="0" fontId="8" fillId="3" borderId="30" xfId="5" applyFont="1" applyFill="1" applyBorder="1" applyAlignment="1">
      <alignment horizontal="center" vertical="center"/>
    </xf>
    <xf numFmtId="0" fontId="8" fillId="3" borderId="18" xfId="5" applyFont="1" applyFill="1" applyBorder="1" applyAlignment="1">
      <alignment horizontal="center" vertical="center"/>
    </xf>
    <xf numFmtId="0" fontId="8" fillId="3" borderId="18" xfId="5" applyFont="1" applyFill="1" applyBorder="1" applyAlignment="1">
      <alignment horizontal="center" vertical="center" wrapText="1"/>
    </xf>
    <xf numFmtId="0" fontId="8" fillId="3" borderId="18" xfId="5" applyFont="1" applyFill="1" applyBorder="1" applyAlignment="1">
      <alignment horizontal="left" vertical="center" wrapText="1"/>
    </xf>
    <xf numFmtId="166" fontId="10" fillId="3" borderId="38" xfId="7" applyNumberFormat="1" applyFont="1" applyFill="1" applyBorder="1" applyAlignment="1">
      <alignment horizontal="center" vertical="center"/>
    </xf>
    <xf numFmtId="166" fontId="0" fillId="0" borderId="0" xfId="0" applyNumberFormat="1"/>
  </cellXfs>
  <cellStyles count="11">
    <cellStyle name="Comma" xfId="1" builtinId="3"/>
    <cellStyle name="Comma 2" xfId="7" xr:uid="{46902A35-213D-41C0-BA73-13025413961C}"/>
    <cellStyle name="Comma 3" xfId="10" xr:uid="{64D21980-B6AA-4D31-B9EB-E599D56E0C1C}"/>
    <cellStyle name="Normal" xfId="0" builtinId="0"/>
    <cellStyle name="Normal 2" xfId="6" xr:uid="{D07DE30F-4DF5-42CD-BBB9-13C7DE059C5E}"/>
    <cellStyle name="Normal 2 2 2 2" xfId="4" xr:uid="{6F5851F6-D76B-4ACA-B613-DED74D6DA193}"/>
    <cellStyle name="Normal 2 3" xfId="3" xr:uid="{315F9261-226F-4C77-93C2-F7822F5A1804}"/>
    <cellStyle name="Normal 3" xfId="9" xr:uid="{8166C103-0292-49A4-B6AA-BA88D8B1FE8F}"/>
    <cellStyle name="Normal 3 2" xfId="5" xr:uid="{47A5E471-DB29-4519-B6EC-609C842730A2}"/>
    <cellStyle name="Percent" xfId="2" builtinId="5"/>
    <cellStyle name="Percent 2" xfId="8" xr:uid="{E03EF6BD-22CB-4358-992F-17A39C5EFA0D}"/>
  </cellStyles>
  <dxfs count="16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4"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general" vertical="center" textRotation="0" wrapText="0" indent="0" justifyLastLine="0" shrinkToFit="0" readingOrder="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border diagonalUp="0" diagonalDown="0">
        <left style="thin">
          <color theme="5"/>
        </left>
        <right/>
        <top style="thin">
          <color theme="5"/>
        </top>
        <bottom/>
      </border>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b val="0"/>
        <i val="0"/>
        <strike val="0"/>
        <condense val="0"/>
        <extend val="0"/>
        <outline val="0"/>
        <shadow val="0"/>
        <u val="none"/>
        <vertAlign val="baseline"/>
        <sz val="11"/>
        <color theme="1"/>
        <name val="Times New Roman"/>
        <family val="1"/>
        <scheme val="none"/>
      </font>
      <numFmt numFmtId="166" formatCode="_-* #,##0_-;\-* #,##0_-;_-* &quot;-&quot;??_-;_-@_-"/>
    </dxf>
    <dxf>
      <font>
        <strike val="0"/>
        <outline val="0"/>
        <shadow val="0"/>
        <u val="none"/>
        <vertAlign val="baseline"/>
        <sz val="11"/>
        <color theme="1"/>
        <name val="Times New Roman"/>
        <family val="1"/>
        <scheme val="none"/>
      </font>
      <numFmt numFmtId="13" formatCode="0%"/>
    </dxf>
    <dxf>
      <font>
        <strike val="0"/>
        <outline val="0"/>
        <shadow val="0"/>
        <u val="none"/>
        <vertAlign val="baseline"/>
        <sz val="11"/>
        <color theme="1"/>
        <name val="Times New Roman"/>
        <family val="1"/>
        <scheme val="none"/>
      </font>
      <numFmt numFmtId="13" formatCode="0%"/>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b val="0"/>
        <i val="0"/>
        <strike val="0"/>
        <condense val="0"/>
        <extend val="0"/>
        <outline val="0"/>
        <shadow val="0"/>
        <u val="none"/>
        <vertAlign val="baseline"/>
        <sz val="11"/>
        <color theme="1"/>
        <name val="Times New Roman"/>
        <family val="1"/>
        <scheme val="none"/>
      </font>
    </dxf>
    <dxf>
      <font>
        <b val="0"/>
        <i val="0"/>
        <strike val="0"/>
        <condense val="0"/>
        <extend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numFmt numFmtId="0" formatCode="General"/>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dxf>
    <dxf>
      <font>
        <strike val="0"/>
        <outline val="0"/>
        <shadow val="0"/>
        <u val="none"/>
        <vertAlign val="baseline"/>
        <sz val="11"/>
        <color theme="1"/>
        <name val="Times New Roman"/>
        <family val="1"/>
        <scheme val="none"/>
      </font>
      <alignment horizontal="center" vertical="center" textRotation="0" wrapText="0" indent="0" justifyLastLine="0" shrinkToFit="0" readingOrder="0"/>
    </dxf>
    <dxf>
      <numFmt numFmtId="0" formatCode="General"/>
      <fill>
        <patternFill patternType="solid">
          <fgColor indexed="64"/>
          <bgColor theme="0" tint="-4.9989318521683403E-2"/>
        </patternFill>
      </fill>
    </dxf>
    <dxf>
      <numFmt numFmtId="0" formatCode="General"/>
    </dxf>
    <dxf>
      <numFmt numFmtId="174" formatCode="m/d/yyyy"/>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numFmt numFmtId="0" formatCode="General"/>
      <fill>
        <patternFill patternType="solid">
          <fgColor indexed="64"/>
          <bgColor theme="0" tint="-4.9989318521683403E-2"/>
        </patternFill>
      </fill>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theme="1"/>
        <name val="Times New Roman"/>
        <family val="1"/>
        <scheme val="none"/>
      </font>
      <fill>
        <patternFill>
          <fgColor indexed="64"/>
          <bgColor theme="0"/>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Times New Roman"/>
        <family val="1"/>
        <scheme val="none"/>
      </font>
      <numFmt numFmtId="0" formatCode="General"/>
      <fill>
        <patternFill>
          <fgColor indexed="64"/>
          <bgColor theme="0"/>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1"/>
        <color theme="1"/>
        <name val="Times New Roman"/>
        <family val="1"/>
        <scheme val="none"/>
      </font>
      <numFmt numFmtId="0" formatCode="General"/>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Times New Roman"/>
        <family val="1"/>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fill>
        <patternFill>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Times New Roman"/>
        <family val="1"/>
        <scheme val="none"/>
      </font>
      <numFmt numFmtId="0" formatCode="General"/>
      <fill>
        <patternFill>
          <fgColor indexed="64"/>
          <bgColor theme="0"/>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0"/>
        </patternFill>
      </fill>
    </dxf>
    <dxf>
      <border>
        <bottom style="thin">
          <color indexed="64"/>
        </bottom>
      </border>
    </dxf>
    <dxf>
      <font>
        <b/>
        <i val="0"/>
        <strike val="0"/>
        <condense val="0"/>
        <extend val="0"/>
        <outline val="0"/>
        <shadow val="0"/>
        <u val="none"/>
        <vertAlign val="baseline"/>
        <sz val="11"/>
        <color rgb="FFFFFFFF"/>
        <name val="Times New Roman"/>
        <family val="1"/>
        <scheme val="none"/>
      </font>
      <fill>
        <patternFill patternType="solid">
          <fgColor rgb="FF156082"/>
          <bgColor theme="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0000CC"/>
      <color rgb="FF00FFFF"/>
      <color rgb="FF0000FF"/>
      <color rgb="FF0632C0"/>
      <color rgb="FFCC0000"/>
      <color rgb="FF66FF66"/>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773581</xdr:colOff>
      <xdr:row>0</xdr:row>
      <xdr:rowOff>46691</xdr:rowOff>
    </xdr:from>
    <xdr:to>
      <xdr:col>0</xdr:col>
      <xdr:colOff>2286000</xdr:colOff>
      <xdr:row>1</xdr:row>
      <xdr:rowOff>228418</xdr:rowOff>
    </xdr:to>
    <xdr:pic>
      <xdr:nvPicPr>
        <xdr:cNvPr id="2" name="Picture 1">
          <a:extLst>
            <a:ext uri="{FF2B5EF4-FFF2-40B4-BE49-F238E27FC236}">
              <a16:creationId xmlns:a16="http://schemas.microsoft.com/office/drawing/2014/main" id="{C58E5644-AA06-48D5-BBB5-87F087F8D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3581" y="46691"/>
          <a:ext cx="1512419" cy="4039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1122831</xdr:colOff>
      <xdr:row>0</xdr:row>
      <xdr:rowOff>50800</xdr:rowOff>
    </xdr:from>
    <xdr:to>
      <xdr:col>0</xdr:col>
      <xdr:colOff>3022600</xdr:colOff>
      <xdr:row>1</xdr:row>
      <xdr:rowOff>257927</xdr:rowOff>
    </xdr:to>
    <xdr:pic>
      <xdr:nvPicPr>
        <xdr:cNvPr id="2" name="Picture 1">
          <a:extLst>
            <a:ext uri="{FF2B5EF4-FFF2-40B4-BE49-F238E27FC236}">
              <a16:creationId xmlns:a16="http://schemas.microsoft.com/office/drawing/2014/main" id="{20835FFC-9FEB-426F-A24A-EBB79D3B74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2831" y="50800"/>
          <a:ext cx="1899769" cy="403977"/>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9B3D608C-17E3-48F3-B403-6D51843A1175}" autoFormatId="16" applyNumberFormats="0" applyBorderFormats="0" applyFontFormats="0" applyPatternFormats="0" applyAlignmentFormats="0" applyWidthHeightFormats="0">
  <queryTableRefresh nextId="16" unboundColumnsRight="13">
    <queryTableFields count="14">
      <queryTableField id="1" name="ID NCC" tableColumnId="1"/>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 id="15" dataBound="0" tableColumnId="15"/>
      <queryTableField id="13" dataBound="0" tableColumnId="13"/>
      <queryTableField id="14"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5095EBEE-ED99-4113-B186-07FF0A5584AF}" autoFormatId="16" applyNumberFormats="0" applyBorderFormats="0" applyFontFormats="0" applyPatternFormats="0" applyAlignmentFormats="0" applyWidthHeightFormats="0">
  <queryTableRefresh nextId="14" unboundColumnsRight="10">
    <queryTableFields count="12">
      <queryTableField id="1" name="ID NCC" tableColumnId="1"/>
      <queryTableField id="2" name="DTR/Trạm"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 id="9" dataBound="0" tableColumnId="9"/>
      <queryTableField id="10" dataBound="0" tableColumnId="10"/>
      <queryTableField id="11" dataBound="0" tableColumnId="11"/>
      <queryTableField id="12" dataBound="0"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53B4D00C-1DF6-4FDA-BEAF-D98DBB41D691}" autoFormatId="16" applyNumberFormats="0" applyBorderFormats="0" applyFontFormats="0" applyPatternFormats="0" applyAlignmentFormats="0" applyWidthHeightFormats="0">
  <queryTableRefresh nextId="24">
    <queryTableFields count="23">
      <queryTableField id="1" name="Khu Vực Thuộc Tỉnh" tableColumnId="1"/>
      <queryTableField id="2" name="Column1" tableColumnId="2"/>
      <queryTableField id="3" name="Ngày Tạo" tableColumnId="3"/>
      <queryTableField id="4" name="Ngày Sửa Đổi Mới Nhất" tableColumnId="4"/>
      <queryTableField id="5" name="ID 18" tableColumnId="5"/>
      <queryTableField id="6" name="Mã Tự Động" tableColumnId="6"/>
      <queryTableField id="7" name="Tên Accounts" tableColumnId="7"/>
      <queryTableField id="8" name="Điện Thoại" tableColumnId="8"/>
      <queryTableField id="9" name="Tên Người Liên Hệ Chính" tableColumnId="9"/>
      <queryTableField id="10" name="Nhân viên quản lý" tableColumnId="10"/>
      <queryTableField id="11" name="Tỉnh/ Thành Phố Trung Ương" tableColumnId="11"/>
      <queryTableField id="12" name="Quận/ Huyện/ TP Thuộc Tỉnh" tableColumnId="12"/>
      <queryTableField id="13" name="Phường/ Xã" tableColumnId="13"/>
      <queryTableField id="14" name="Địa Chỉ" tableColumnId="14"/>
      <queryTableField id="15" name="Cấp Thu Mua" tableColumnId="15"/>
      <queryTableField id="16" name="New Commune" tableColumnId="16"/>
      <queryTableField id="17" name="New Province" tableColumnId="17"/>
      <queryTableField id="18" name="Điểm Thu Mua Cạnh Tranh" tableColumnId="18"/>
      <queryTableField id="19" name="Năng Lực NCC PET" tableColumnId="19"/>
      <queryTableField id="20" name="Trạng Thái Giao Dịch" tableColumnId="20"/>
      <queryTableField id="21" name="Phân Loại NCC" tableColumnId="21"/>
      <queryTableField id="22" name="Năng Lực Tấn" tableColumnId="22"/>
      <queryTableField id="23" name="Cấp Thu Mua RG" tableColumnId="23"/>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A632D8-413C-412E-A3ED-4C4F192E3AE3}" name="Table42" displayName="Table42" ref="A3:P349" totalsRowShown="0" headerRowDxfId="162" dataDxfId="160" headerRowBorderDxfId="161" tableBorderDxfId="159" totalsRowBorderDxfId="158">
  <autoFilter ref="A3:P349" xr:uid="{A93A9849-9255-4D2F-9DD7-99691D49A569}"/>
  <tableColumns count="16">
    <tableColumn id="1" xr3:uid="{7D81858D-DA64-4874-894F-E1CE1D12C587}" name="STT" dataDxfId="157">
      <calculatedColumnFormula>ROW()-3</calculatedColumnFormula>
    </tableColumn>
    <tableColumn id="2" xr3:uid="{774726E3-81A6-4025-A84A-37F7CAC1EC44}" name="Năm" dataDxfId="156">
      <calculatedColumnFormula>YEAR(Table42[[#This Row],[Ngày gọi]])</calculatedColumnFormula>
    </tableColumn>
    <tableColumn id="3" xr3:uid="{BDD5708B-BB6B-4433-BE0F-E44293F78E2D}" name="Tháng" dataDxfId="155">
      <calculatedColumnFormula>MONTH(Table42[[#This Row],[Ngày gọi]])</calculatedColumnFormula>
    </tableColumn>
    <tableColumn id="4" xr3:uid="{A68FC043-7D23-4D71-8699-9786BBB1CAED}" name="Tuần" dataDxfId="154">
      <calculatedColumnFormula>WEEKNUM(Table42[[#This Row],[Ngày gọi]])</calculatedColumnFormula>
    </tableColumn>
    <tableColumn id="5" xr3:uid="{692F80C5-BC9E-4DBC-9135-9915F3BA264B}" name="Mã VMS" dataDxfId="153"/>
    <tableColumn id="6" xr3:uid="{35198244-BAA2-4ECD-805E-290926B7C816}" name="Mã NCC thống nhất" dataDxfId="152"/>
    <tableColumn id="7" xr3:uid="{69199266-7C22-48E9-9870-4912D27EC8CA}" name="Mã NCC" dataDxfId="151"/>
    <tableColumn id="8" xr3:uid="{6845B0EE-928C-44C0-BBA2-5682ACD3BF1E}" name="Tên NCC" dataDxfId="150"/>
    <tableColumn id="9" xr3:uid="{89F4A9A3-A1A8-487A-A76E-99FEA8058AB2}" name="Tỉnh" dataDxfId="149"/>
    <tableColumn id="10" xr3:uid="{33AF8C4D-7A65-4D6C-8ABE-53A61773AEDB}" name="Nhân viên " dataDxfId="148"/>
    <tableColumn id="11" xr3:uid="{E11F65D7-2FE4-4B6A-8365-3F1FE721BCB4}" name="Khu vực" dataDxfId="147"/>
    <tableColumn id="12" xr3:uid="{E595ADDF-70AE-425D-B484-EA3532293CCF}" name="Ngày gọi" dataDxfId="146"/>
    <tableColumn id="13" xr3:uid="{E378D75A-9F46-4B76-9C8B-2FE90ACF78DA}" name="Nội dung làm việc" dataDxfId="145"/>
    <tableColumn id="14" xr3:uid="{3B5E584D-4AED-4669-9C41-32F1F73C5918}" name="Đếm" dataDxfId="144">
      <calculatedColumnFormula>IF(COUNTIF(H4:H9420,Table42[[#This Row],[Tên NCC]])=1,1,0)</calculatedColumnFormula>
    </tableColumn>
    <tableColumn id="15" xr3:uid="{265CE4D4-C55B-45AF-8014-37DEA25D52F6}" name="số lần gọi" dataDxfId="143">
      <calculatedColumnFormula>COUNTIF(Table42[Tên NCC],Table42[[#This Row],[Tên NCC]])</calculatedColumnFormula>
    </tableColumn>
    <tableColumn id="16" xr3:uid="{DD9C5D7D-4FD8-4013-90BB-FC775F63233B}" name="Admin" dataDxfId="142"/>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3280DCD-B137-4BC6-9948-25681460C7D1}" name="Table15" displayName="Table15" ref="A2:K10" totalsRowShown="0">
  <autoFilter ref="A2:K10" xr:uid="{63280DCD-B137-4BC6-9948-25681460C7D1}">
    <filterColumn colId="0">
      <filters>
        <filter val="Nguyễn Hoàng Thúy"/>
      </filters>
    </filterColumn>
  </autoFilter>
  <tableColumns count="11">
    <tableColumn id="2" xr3:uid="{15FE7E3D-FD2A-4208-AD6B-0AEC61C391C3}" name="Nhân viên"/>
    <tableColumn id="9" xr3:uid="{EDAF8533-F920-4ACB-A647-6B3A400AD3A4}" name="Khu vực"/>
    <tableColumn id="3" xr3:uid="{16207BFD-CDCD-4807-BA5B-CC0EAE84F858}" name="Tên NCC"/>
    <tableColumn id="8" xr3:uid="{9E6A6B28-E224-48FD-8785-C49A85BEC24F}" name="tên Hàng"/>
    <tableColumn id="11" xr3:uid="{69461DED-A877-468D-9DAD-F596E0089FDC}" name="Qui đổi" dataDxfId="141"/>
    <tableColumn id="4" xr3:uid="{59277F44-1499-468E-B748-9477F736BD1D}" name="PO ký"/>
    <tableColumn id="5" xr3:uid="{196D03CD-CE63-4E29-A86E-87C20AAA89C8}" name="Giá Duyệt"/>
    <tableColumn id="6" xr3:uid="{6DBC3FE3-7D86-4FBD-9AEC-0FA1443A588B}" name="Giá Mua"/>
    <tableColumn id="7" xr3:uid="{F55F0157-EC0F-4A5D-B45E-53A52675B4C2}" name="Chênh lệch" dataDxfId="140">
      <calculatedColumnFormula>Table15[[#This Row],[Giá Mua]]-Table15[[#This Row],[Giá Duyệt]]</calculatedColumnFormula>
    </tableColumn>
    <tableColumn id="12" xr3:uid="{79408432-E701-4EE6-B4BC-1DD9BA7E4574}" name="Đếm TK" dataDxfId="139">
      <calculatedColumnFormula>IF(Table15[[#This Row],[Chênh lệch]]&lt;0,1,0)</calculatedColumnFormula>
    </tableColumn>
    <tableColumn id="10" xr3:uid="{C8DE79F7-2464-43DE-A4AE-6EE253F3E75B}" name="Đếm PO" dataDxfId="138">
      <calculatedColumnFormula>IF(Table15[[#This Row],[PO ký]]&gt;0,1,0)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458D948-3F1E-4908-837D-7B30EF92CAF5}" name="Table10" displayName="Table10" ref="A2:N1993" totalsRowShown="0" headerRowDxfId="137">
  <autoFilter ref="A2:N1993" xr:uid="{0458D948-3F1E-4908-837D-7B30EF92CAF5}">
    <filterColumn colId="12">
      <filters>
        <filter val="Đại Lộc"/>
        <filter val="Đồng Lâm"/>
        <filter val="Khánh Nga"/>
        <filter val="Khánh Nga LA"/>
      </filters>
    </filterColumn>
  </autoFilter>
  <tableColumns count="14">
    <tableColumn id="1" xr3:uid="{F100FA71-3BB4-421E-B874-749D6A3DE240}" name="ID NCC"/>
    <tableColumn id="12" xr3:uid="{07E6139A-205F-4935-A3D5-C967821CE463}" name="Tên NCC" dataDxfId="136">
      <calculatedColumnFormula>IF(Table10[[#This Row],[DTR/Trạm]]="DTR",_xlfn.XLOOKUP(Table10[[#This Row],[ID NCC]],DS_NCC_DTR[ID NCC],DS_NCC_DTR[Tên NCC]),_xlfn.XLOOKUP(Table10[[#This Row],[ID NCC]],Data_TongTram2[ID NCC],Data_TongTram2[Tên NCC]))</calculatedColumnFormula>
    </tableColumn>
    <tableColumn id="13" xr3:uid="{BECC2A9F-5158-4F13-9E4C-796810877F3D}" name="DTR/Trạm" dataDxfId="135">
      <calculatedColumnFormula>IF(Table10[[#This Row],[Trạm/DTR]]="DTR","DTR","Trạm")</calculatedColumnFormula>
    </tableColumn>
    <tableColumn id="10" xr3:uid="{E0AE3257-C808-4CA8-B1A6-21B07ED1F05A}" name="Column1" dataDxfId="134">
      <calculatedColumnFormula>Table10[[#This Row],[ID NCC]]&amp;Table10[[#This Row],[Trạm/DTR]]</calculatedColumnFormula>
    </tableColumn>
    <tableColumn id="14" xr3:uid="{BF593565-1A7E-4382-8C12-A4D9BEB2F754}" name="Nhân viên" dataDxfId="133">
      <calculatedColumnFormula>IF(Table10[[#This Row],[DTR/Trạm]]="DTR",_xlfn.XLOOKUP(Table10[[#This Row],[ID NCC]],DS_NCC_DTR[ID NCC],DS_NCC_DTR[Nhân viên]),_xlfn.XLOOKUP(Table10[[#This Row],[ID NCC]],Data_TongTram2[ID NCC],Data_TongTram2[Nhân viên]))</calculatedColumnFormula>
    </tableColumn>
    <tableColumn id="7" xr3:uid="{683A0E56-7E41-45BD-A7E8-6E2C44033F25}" name="admin" dataDxfId="132">
      <calculatedColumnFormula>IF(Table10[[#This Row],[Trạm/DTR]]="DTR",_xlfn.XLOOKUP(Table10[[#This Row],[ID NCC]],DS_NCC_DTR[ID NCC],DS_NCC_DTR[Admin miền]),_xlfn.XLOOKUP(Table10[[#This Row],[Trạm/DTR]],Table16[Trạm],Table16[[Admin ]]))</calculatedColumnFormula>
    </tableColumn>
    <tableColumn id="2" xr3:uid="{46DF08EE-3C59-4749-B07A-48915975EF91}" name="Sản Phẩm RG"/>
    <tableColumn id="3" xr3:uid="{40ACB8D3-3849-42C1-B22A-A88AF4FE2FB3}" name="Loại Hàng" dataDxfId="131">
      <calculatedColumnFormula>VLOOKUP(Table10[[#This Row],[Sản Phẩm RG]],'Thông tin'!C:F,4,0)</calculatedColumnFormula>
    </tableColumn>
    <tableColumn id="4" xr3:uid="{C30B6CB9-8E38-4954-A94B-B7BDD3A28145}" name="Sản lượng kg"/>
    <tableColumn id="5" xr3:uid="{A8D5B410-37A6-4C43-806B-7E382B9F0F3A}" name="Sản lượng Tấn" dataDxfId="130">
      <calculatedColumnFormula>Table10[[#This Row],[Sản lượng kg]]/1000</calculatedColumnFormula>
    </tableColumn>
    <tableColumn id="6" xr3:uid="{95A9FB12-AE3F-4728-9CDE-F13010F50720}" name="Ghi chú" dataDxfId="129">
      <calculatedColumnFormula>_xlfn.XLOOKUP(Table10[[#This Row],[Loại Hàng]],Table59[Nhóm],Table59[Qui đổi])</calculatedColumnFormula>
    </tableColumn>
    <tableColumn id="8" xr3:uid="{0B327CE0-0A1C-4273-945D-FB2AD17AF4B5}" name="Ngày nhập" dataDxfId="128"/>
    <tableColumn id="9" xr3:uid="{3B8EC48E-1777-4B54-B7F1-6AF6046638C2}" name="Trạm/DTR" dataDxfId="127"/>
    <tableColumn id="11" xr3:uid="{BC29D9EF-2190-413F-8CB6-5D7F949F2268}" name="Đếm ncc" dataDxfId="126">
      <calculatedColumnFormula>IF(COUNTIF($A$3:A3,A3)=1,1,0)</calculatedColumnFormula>
    </tableColumn>
  </tableColumns>
  <tableStyleInfo name="TableStyleLight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AA4101-F4F2-49A9-8523-3E134FB954F0}" name="Chitieu" displayName="Chitieu" ref="A3:U404" totalsRowShown="0" headerRowDxfId="125" dataDxfId="124">
  <autoFilter ref="A3:U404" xr:uid="{DCAA4101-F4F2-49A9-8523-3E134FB954F0}">
    <filterColumn colId="16">
      <filters>
        <filter val="Võ Thị Kim Thủy"/>
      </filters>
    </filterColumn>
  </autoFilter>
  <tableColumns count="21">
    <tableColumn id="1" xr3:uid="{A0462B56-9019-4EF9-99F1-9BB33401FBED}" name="Trạm/DTR" dataDxfId="123"/>
    <tableColumn id="8" xr3:uid="{699110CE-88C0-4E92-A8ED-640F1D67EE1C}" name="Admin Khu vực" dataDxfId="122">
      <calculatedColumnFormula>IF(Chitieu[[#This Row],[Trạm/DTR]]="DTR","",_xlfn.XLOOKUP(Chitieu[[#This Row],[Trạm/DTR]],Table16[Trạm],Table16[[Admin ]]))</calculatedColumnFormula>
    </tableColumn>
    <tableColumn id="4" xr3:uid="{C7C36C6A-902D-433D-82A4-444B9D4E1C6A}" name="Admin Miền" dataDxfId="121">
      <calculatedColumnFormula>IF(Chitieu[[#This Row],[Trạm/DTR]]="DTR",_xlfn.XLOOKUP(Chitieu[[#This Row],[ID NCC]],DS_NCC_DTR[ID NCC],DS_NCC_DTR[Admin miền]),_xlfn.XLOOKUP(Chitieu[[#This Row],[ID NCC]],Data_TongTram2[ID NCC],Data_TongTram2[Admin Miền]))</calculatedColumnFormula>
    </tableColumn>
    <tableColumn id="13" xr3:uid="{F143303E-C77F-4595-894B-0951D6877CF4}" name="ID NCC" dataDxfId="120"/>
    <tableColumn id="9" xr3:uid="{14D6ABA3-5BFD-42B7-8EBC-8A011712ECEC}" name="Nhà cung cấp" dataDxfId="119">
      <calculatedColumnFormula>IF(Chitieu[[#This Row],[Trạm/DTR]]="DTR",_xlfn.XLOOKUP(Chitieu[[#This Row],[ID NCC]],DS_NCC_DTR[ID NCC],DS_NCC_DTR[Tên NCC]),_xlfn.XLOOKUP(Chitieu[[#This Row],[ID NCC]],Data_TongTram2[ID NCC],Data_TongTram2[Tên NCC]))</calculatedColumnFormula>
    </tableColumn>
    <tableColumn id="6" xr3:uid="{712A49DA-E1F2-4ED5-8AA4-A063172E9A73}" name="Column1" dataDxfId="118">
      <calculatedColumnFormula>Chitieu[[#This Row],[ID NCC]]&amp;Chitieu[[#This Row],[Trạm/DTR]]</calculatedColumnFormula>
    </tableColumn>
    <tableColumn id="10" xr3:uid="{630DDE6A-9811-430D-8352-D304D9469DDB}" name="Loại hàng" dataDxfId="117"/>
    <tableColumn id="22" xr3:uid="{9BB77A47-22FF-47AE-8E72-AFF32374DD61}" name="qui đổi " dataDxfId="116">
      <calculatedColumnFormula>_xlfn.XLOOKUP(Chitieu[[#This Row],[Loại hàng]],Table59[Column1],Table59[Qui đổi])</calculatedColumnFormula>
    </tableColumn>
    <tableColumn id="19" xr3:uid="{59C05E56-04EB-4B4B-9D7C-85B8E05C2D88}" name="Chỉ tiêu" dataDxfId="115"/>
    <tableColumn id="21" xr3:uid="{CF6D658B-C009-482A-81EF-B86BBA0473BE}" name="PO" dataDxfId="114"/>
    <tableColumn id="11" xr3:uid="{14145460-6FCF-4A34-8DD1-880E94859F11}" name="Thực hiện" dataDxfId="13">
      <calculatedColumnFormula>SUMIFS(Table10[Sản lượng Tấn],Table10[Ghi chú],Chitieu[[#This Row],[qui đổi ]],Table10[Column1],Chitieu[[#This Row],[Column1]])</calculatedColumnFormula>
    </tableColumn>
    <tableColumn id="12" xr3:uid="{3D87AA92-12CA-40F8-874F-95ED45DE0900}" name="% Đạt TH" dataDxfId="113">
      <calculatedColumnFormula>IFERROR((Chitieu[[#This Row],[Thực hiện]]/Chitieu[[#This Row],[Chỉ tiêu]]),0)</calculatedColumnFormula>
    </tableColumn>
    <tableColumn id="17" xr3:uid="{75DE4294-8AF7-49F0-A5CF-D29F9740A77F}" name="PO Đạt 90%" dataDxfId="112">
      <calculatedColumnFormula>IFERROR((Chitieu[[#This Row],[Thực hiện]]/Chitieu[[#This Row],[PO]]),0)</calculatedColumnFormula>
    </tableColumn>
    <tableColumn id="23" xr3:uid="{FF272DC2-B504-4571-8318-8A992469274B}" name="Đếm " dataDxfId="111" dataCellStyle="Comma">
      <calculatedColumnFormula>IF(Chitieu[[#This Row],[PO Đạt 90%]]&gt;=90%,1,0)</calculatedColumnFormula>
    </tableColumn>
    <tableColumn id="24" xr3:uid="{A44C72ED-5A21-4C0A-BE5D-C41607045D9F}" name="Số NCC" dataDxfId="110" dataCellStyle="Comma">
      <calculatedColumnFormula>IF(COUNTIFS($E$4:E4,E4,$A$4:A4,"Trạm")=1,1,0)</calculatedColumnFormula>
    </tableColumn>
    <tableColumn id="25" xr3:uid="{16EAF33E-3F92-4047-A0A7-10183FF06D1F}" name="Số PO" dataDxfId="109" dataCellStyle="Comma">
      <calculatedColumnFormula>IF(Chitieu[[#This Row],[PO]]&gt;0,1,0)</calculatedColumnFormula>
    </tableColumn>
    <tableColumn id="2" xr3:uid="{9DBC39FE-892C-4A96-9A28-C1102A90282F}" name="GS" dataDxfId="108" dataCellStyle="Comma">
      <calculatedColumnFormula>_xlfn.XLOOKUP(Chitieu[[#This Row],[Tỉnh]],Table9[Tỉnh cũ],Table9[Giám Sát])</calculatedColumnFormula>
    </tableColumn>
    <tableColumn id="3" xr3:uid="{C38EFD42-0A8A-4640-B78C-B0D73B62CB3D}" name="NV" dataDxfId="107" dataCellStyle="Comma">
      <calculatedColumnFormula>_xlfn.XLOOKUP(Chitieu[[#This Row],[Tỉnh]],Table9[Tỉnh cũ],Table9[Thị Trường])</calculatedColumnFormula>
    </tableColumn>
    <tableColumn id="7" xr3:uid="{A2C13094-E3F0-4C0F-87BD-72EDE7A05970}" name="Khu vực" dataDxfId="106" dataCellStyle="Comma">
      <calculatedColumnFormula>_xlfn.XLOOKUP(Chitieu[[#This Row],[Tỉnh]],Table9[Tỉnh cũ],Table9[Khu vực])</calculatedColumnFormula>
    </tableColumn>
    <tableColumn id="14" xr3:uid="{B7319433-9F96-4B46-BEAA-828EA939B07D}" name="DL" dataDxfId="105" dataCellStyle="Comma">
      <calculatedColumnFormula>IF(Chitieu[[#This Row],[Trạm/DTR]]="DTR","DTR","Trạm")</calculatedColumnFormula>
    </tableColumn>
    <tableColumn id="15" xr3:uid="{08686F8D-B04D-4B39-94C7-56DAA9FAE267}" name="Tỉnh" dataDxfId="104" dataCellStyle="Comma">
      <calculatedColumnFormula>IF(Chitieu[[#This Row],[Trạm/DTR]]="DTR",_xlfn.XLOOKUP(Chitieu[[#This Row],[ID NCC]],DS_NCC_DTR[ID NCC],DS_NCC_DTR[Tỉnh cũ]),_xlfn.XLOOKUP(Chitieu[[#This Row],[ID NCC]],Data_TongTram2[ID NCC],Data_TongTram2[Tỉnh cũ]))</calculatedColumnFormula>
    </tableColumn>
  </tableColumns>
  <tableStyleInfo name="TableStyleLight1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26DA82-953F-44BC-86ED-71B9B735FBD6}" name="Table4" displayName="Table4" ref="H2:O20" totalsRowShown="0" headerRowDxfId="103" dataDxfId="102">
  <autoFilter ref="H2:O20" xr:uid="{F826DA82-953F-44BC-86ED-71B9B735FBD6}">
    <filterColumn colId="6">
      <filters>
        <filter val="Trần Xuân Kiên"/>
      </filters>
    </filterColumn>
  </autoFilter>
  <tableColumns count="8">
    <tableColumn id="1" xr3:uid="{BA9AFFB3-35FC-4843-8C5F-A834AA764CD2}" name="Trạm" dataDxfId="101"/>
    <tableColumn id="2" xr3:uid="{6FF63F45-DB0E-432E-AF94-F30A6ABE96D4}" name="Tháng" dataDxfId="100"/>
    <tableColumn id="3" xr3:uid="{AC9A597B-A902-4F18-B087-4F8A2D338DF9}" name="NCC mới" dataDxfId="99">
      <calculatedColumnFormula>_xlfn.XLOOKUP(Table4[[#This Row],[Column1]],Data_TongTram2[ID NCC],Data_TongTram2[Tên NCC])</calculatedColumnFormula>
    </tableColumn>
    <tableColumn id="4" xr3:uid="{6E8512E5-603C-4CF4-AAAF-9AEBA2499F48}" name="Nhân viên" dataDxfId="98">
      <calculatedColumnFormula>_xlfn.XLOOKUP(Table4[[#This Row],[Column1]],Data_TongTram2[ID NCC],Data_TongTram2[Nhân viên])</calculatedColumnFormula>
    </tableColumn>
    <tableColumn id="5" xr3:uid="{BA1F1965-F066-4FB6-A9AD-43A43BEAE84E}" name="Đếm" dataDxfId="97"/>
    <tableColumn id="6" xr3:uid="{938F67C5-D279-41F8-87B9-F8F76C322DA2}" name="Tỉnh" dataDxfId="96">
      <calculatedColumnFormula>_xlfn.XLOOKUP(Table4[[#This Row],[Column1]],Data_TongTram2[ID NCC],Data_TongTram2[Tỉnh cũ])</calculatedColumnFormula>
    </tableColumn>
    <tableColumn id="7" xr3:uid="{6072A747-4192-4AE1-8BC7-2758E873C01A}" name="Giám sát" dataDxfId="95">
      <calculatedColumnFormula>_xlfn.XLOOKUP(Table4[[#This Row],[Column1]],Data_TongTram2[ID NCC],Data_TongTram2[Giám sát])</calculatedColumnFormula>
    </tableColumn>
    <tableColumn id="8" xr3:uid="{C6BD990C-0946-4B17-BE7E-49DDFDC9A651}" name="Column1" dataDxfId="9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D4C3DA-2FC3-40FA-A0C5-ACAA5C5078DC}" name="DS_NCC_DTR" displayName="DS_NCC_DTR" ref="A1:N106" tableType="queryTable" totalsRowShown="0" headerRowDxfId="93">
  <autoFilter ref="A1:N106" xr:uid="{58D4C3DA-2FC3-40FA-A0C5-ACAA5C5078DC}">
    <filterColumn colId="1">
      <filters>
        <filter val="YU-SHIN VIỆT NAM"/>
      </filters>
    </filterColumn>
  </autoFilter>
  <tableColumns count="14">
    <tableColumn id="1" xr3:uid="{31355392-2B38-4B67-8289-115718942420}" uniqueName="1" name="ID NCC" queryTableFieldId="1" dataDxfId="92"/>
    <tableColumn id="3" xr3:uid="{155E41E1-965B-4C1F-8092-82CA39A1EB1F}" uniqueName="3" name="Tên NCC" queryTableFieldId="3" dataDxfId="91">
      <calculatedColumnFormula>_xlfn.XLOOKUP(DS_NCC_DTR[[#This Row],[ID NCC]],VMS1_[ID 18],VMS1_[Tên Accounts])</calculatedColumnFormula>
    </tableColumn>
    <tableColumn id="4" xr3:uid="{88B04957-679A-4296-A497-96442A0D6996}" uniqueName="4" name="Dữ liệu" queryTableFieldId="4" dataDxfId="90">
      <calculatedColumnFormula>DS_NCC_DTR[[#This Row],[ID NCC]]&amp;DS_NCC_DTR[[#This Row],[Trạm/DTR]]</calculatedColumnFormula>
    </tableColumn>
    <tableColumn id="5" xr3:uid="{304F03A5-9D0A-4EC9-A564-9B8B80A2998C}" uniqueName="5" name="Tỉnh cũ" queryTableFieldId="5" dataDxfId="89">
      <calculatedColumnFormula>_xlfn.XLOOKUP(DS_NCC_DTR[[#This Row],[ID NCC]],VMS1_[ID 18],VMS1_[Tỉnh/ Thành Phố Trung Ương])</calculatedColumnFormula>
    </tableColumn>
    <tableColumn id="6" xr3:uid="{901C9A66-45F8-4EC5-A457-3BFAC77E9552}" uniqueName="6" name="Tỉnh mới" queryTableFieldId="6" dataDxfId="88">
      <calculatedColumnFormula>_xlfn.XLOOKUP(DS_NCC_DTR[[#This Row],[Tỉnh cũ]],Table9[Tỉnh cũ],Table9[Tỉnh mới])</calculatedColumnFormula>
    </tableColumn>
    <tableColumn id="7" xr3:uid="{B22F452F-EDC1-4F58-9671-E65534E505F4}" uniqueName="7" name="Khu vực" queryTableFieldId="7" dataDxfId="87">
      <calculatedColumnFormula>_xlfn.XLOOKUP(DS_NCC_DTR[[#This Row],[Tỉnh cũ]],Table9[Tỉnh cũ],Table9[Khu vực])</calculatedColumnFormula>
    </tableColumn>
    <tableColumn id="8" xr3:uid="{0E16CBDC-D0F3-43E4-B79B-C5ACE04C2973}" uniqueName="8" name="Miền" queryTableFieldId="8" dataDxfId="86">
      <calculatedColumnFormula>_xlfn.XLOOKUP(DS_NCC_DTR[[#This Row],[Tỉnh cũ]],Table9[Tỉnh cũ],Table9[Miền])</calculatedColumnFormula>
    </tableColumn>
    <tableColumn id="9" xr3:uid="{8BC8134B-53CF-4ED1-B6F3-CE1878E56112}" uniqueName="9" name="Nhân viên" queryTableFieldId="9" dataDxfId="85">
      <calculatedColumnFormula>_xlfn.XLOOKUP(DS_NCC_DTR[[#This Row],[Tỉnh cũ]],Table9[Tỉnh cũ],Table9[Thị Trường])</calculatedColumnFormula>
    </tableColumn>
    <tableColumn id="10" xr3:uid="{5D9163A8-0D87-4EC9-A1C1-7D83EC43496A}" uniqueName="10" name="Giám sát" queryTableFieldId="10" dataDxfId="84">
      <calculatedColumnFormula>_xlfn.XLOOKUP(DS_NCC_DTR[[#This Row],[Tỉnh cũ]],Table9[Tỉnh cũ],Table9[Giám Sát])</calculatedColumnFormula>
    </tableColumn>
    <tableColumn id="11" xr3:uid="{E3746CAC-1842-4839-9F09-76F51F7B805E}" uniqueName="11" name="Trưởng nhóm" queryTableFieldId="11" dataDxfId="83"/>
    <tableColumn id="12" xr3:uid="{A9017AD7-7B0B-4EEB-88EF-65E7EB15A4FC}" uniqueName="12" name="Admin miền" queryTableFieldId="12" dataDxfId="82">
      <calculatedColumnFormula>IF(DS_NCC_DTR[[#This Row],[Kênh]]="B2C",_xlfn.XLOOKUP(DS_NCC_DTR[[#This Row],[Tỉnh cũ]],Table9[Tỉnh cũ],Table9[Admin Miền]),"Trần Dương Quang Ngọc Linh")</calculatedColumnFormula>
    </tableColumn>
    <tableColumn id="15" xr3:uid="{10F52FAF-7633-47E6-AC1E-89C41300D1D6}" uniqueName="15" name="Trạm/DTR" queryTableFieldId="15" dataDxfId="81">
      <calculatedColumnFormula>"DTR"</calculatedColumnFormula>
    </tableColumn>
    <tableColumn id="13" xr3:uid="{F4CD8137-C19F-4C8C-A070-8E3CCFF81BD8}" uniqueName="13" name="NCC Trạm" queryTableFieldId="13" dataDxfId="80">
      <calculatedColumnFormula>IF(OR(DS_NCC_DTR[[#This Row],[Tên NCC]]="Khánh Nga",DS_NCC_DTR[[#This Row],[Tên NCC]]="Đại Lộc",DS_NCC_DTR[[#This Row],[Tên NCC]]="Đồng Lâm"),"Trạm","NCC")</calculatedColumnFormula>
    </tableColumn>
    <tableColumn id="14" xr3:uid="{990246F8-DFD9-4427-A493-B13668B5B296}" uniqueName="14" name="Kênh" queryTableFieldId="14" dataDxfId="79">
      <calculatedColumnFormula>IFERROR(_xlfn.XLOOKUP(DS_NCC_DTR[[#This Row],[ID NCC]],Table1614[NCC],Table1614[Kênh]),"B2C")</calculatedColumnFormula>
    </tableColumn>
  </tableColumns>
  <tableStyleInfo name="TableStyleLight1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388E32B-EA98-4F11-8918-0BE0AC478E57}" name="Data_TongTram2" displayName="Data_TongTram2" ref="A1:L724" tableType="queryTable" totalsRowShown="0">
  <autoFilter ref="A1:L724" xr:uid="{B388E32B-EA98-4F11-8918-0BE0AC478E57}"/>
  <tableColumns count="12">
    <tableColumn id="1" xr3:uid="{D105DC80-A21D-4B3D-8DB7-011F6CA42D43}" uniqueName="1" name="ID NCC" queryTableFieldId="1" dataDxfId="78"/>
    <tableColumn id="2" xr3:uid="{A46539DF-5A67-40D2-ABD8-FC6DC7D21E91}" uniqueName="2" name="DTR/Trạm" queryTableFieldId="2" dataDxfId="77"/>
    <tableColumn id="3" xr3:uid="{95F3CAA4-E550-484F-9A6A-F48A62C4C49D}" uniqueName="3" name="Tên NCC" queryTableFieldId="3" dataDxfId="76">
      <calculatedColumnFormula>_xlfn.XLOOKUP(Data_TongTram2[[#This Row],[ID NCC]],VMS1_[ID 18],VMS1_[Tên Accounts])</calculatedColumnFormula>
    </tableColumn>
    <tableColumn id="4" xr3:uid="{D9E599D9-83B7-4974-BA3E-C2D99498FB24}" uniqueName="4" name="Dữ liệu" queryTableFieldId="4" dataDxfId="75">
      <calculatedColumnFormula>Data_TongTram2[[#This Row],[ID NCC]]&amp;Data_TongTram2[[#This Row],[DTR/Trạm]]</calculatedColumnFormula>
    </tableColumn>
    <tableColumn id="5" xr3:uid="{78054224-90B0-41CD-B294-AE52669D86C0}" uniqueName="5" name="Tỉnh cũ" queryTableFieldId="5" dataDxfId="74">
      <calculatedColumnFormula>_xlfn.XLOOKUP(Data_TongTram2[[#This Row],[ID NCC]],VMS1_[ID 18],VMS1_[Tỉnh/ Thành Phố Trung Ương])</calculatedColumnFormula>
    </tableColumn>
    <tableColumn id="6" xr3:uid="{084F63E5-41A3-4D52-AE51-2FFD29F104CE}" uniqueName="6" name="Tỉnh mới" queryTableFieldId="6" dataDxfId="73">
      <calculatedColumnFormula>_xlfn.XLOOKUP(Data_TongTram2[[#This Row],[Tỉnh cũ]],Table9[Tỉnh cũ],Table9[Tỉnh mới])</calculatedColumnFormula>
    </tableColumn>
    <tableColumn id="7" xr3:uid="{A7ADF36B-218F-40C4-890B-B8084FE982E5}" uniqueName="7" name="Khu vực" queryTableFieldId="7" dataDxfId="72">
      <calculatedColumnFormula>_xlfn.XLOOKUP(Data_TongTram2[[#This Row],[Tỉnh cũ]],Table9[Tỉnh cũ],Table9[Khu vực])</calculatedColumnFormula>
    </tableColumn>
    <tableColumn id="8" xr3:uid="{88384BE4-D364-4119-A0A9-F154F3E5A47A}" uniqueName="8" name="Miền" queryTableFieldId="8" dataDxfId="71">
      <calculatedColumnFormula>_xlfn.XLOOKUP(Data_TongTram2[[#This Row],[Tỉnh cũ]],Table9[Tỉnh cũ],Table9[Miền])</calculatedColumnFormula>
    </tableColumn>
    <tableColumn id="9" xr3:uid="{A66C7A2F-B4C1-41B0-B1FA-9EE576B4C0CE}" uniqueName="9" name="Nhân viên" queryTableFieldId="9" dataDxfId="70">
      <calculatedColumnFormula>_xlfn.XLOOKUP(Data_TongTram2[[#This Row],[Tỉnh cũ]],Table9[Tỉnh cũ],Table9[Thị Trường])</calculatedColumnFormula>
    </tableColumn>
    <tableColumn id="10" xr3:uid="{C2CC27B2-4CB1-4C02-ABB3-5BD437B93558}" uniqueName="10" name="Giám sát" queryTableFieldId="10" dataDxfId="69">
      <calculatedColumnFormula>_xlfn.XLOOKUP(Data_TongTram2[[#This Row],[Tỉnh cũ]],Table9[Tỉnh cũ],Table9[Giám Sát])</calculatedColumnFormula>
    </tableColumn>
    <tableColumn id="11" xr3:uid="{9CB000DC-D366-425A-B9A2-0907F71FA03D}" uniqueName="11" name="Admin KV" queryTableFieldId="11" dataDxfId="68">
      <calculatedColumnFormula>_xlfn.XLOOKUP(Data_TongTram2[[#This Row],[Tỉnh cũ]],Table9[Tỉnh cũ],Table9[Admin KV])</calculatedColumnFormula>
    </tableColumn>
    <tableColumn id="12" xr3:uid="{820CBA33-13FD-48B5-98D0-A0BE36571D52}" uniqueName="12" name="Admin Miền" queryTableFieldId="12" dataDxfId="67">
      <calculatedColumnFormula>_xlfn.XLOOKUP(Data_TongTram2[[#This Row],[Tỉnh cũ]],Table9[Tỉnh cũ],Table9[Admin Miền])</calculatedColumnFormula>
    </tableColumn>
  </tableColumns>
  <tableStyleInfo name="TableStyleLight1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0A2C548-C00F-46EC-879A-9FBF8BC10A7D}" name="VMS1_" displayName="VMS1_" ref="A1:W4233" tableType="queryTable" totalsRowShown="0">
  <autoFilter ref="A1:W4233" xr:uid="{A0A2C548-C00F-46EC-879A-9FBF8BC10A7D}">
    <filterColumn colId="4">
      <filters>
        <filter val="001J3000007XRD9IAO"/>
      </filters>
    </filterColumn>
  </autoFilter>
  <tableColumns count="23">
    <tableColumn id="1" xr3:uid="{5FDDB504-FB91-4123-8A56-3F3893985077}" uniqueName="1" name="Khu Vực Thuộc Tỉnh" queryTableFieldId="1" dataDxfId="66"/>
    <tableColumn id="2" xr3:uid="{B309FF94-FB17-4D3A-B756-D1AC50D1B669}" uniqueName="2" name="Column1" queryTableFieldId="2"/>
    <tableColumn id="3" xr3:uid="{F54D9446-DD22-4DC4-981E-DEB42A8D583B}" uniqueName="3" name="Ngày Tạo" queryTableFieldId="3" dataDxfId="65"/>
    <tableColumn id="4" xr3:uid="{04096253-D7E6-41EA-806B-D0431815626C}" uniqueName="4" name="Ngày Sửa Đổi Mới Nhất" queryTableFieldId="4" dataDxfId="64"/>
    <tableColumn id="5" xr3:uid="{B4CCD80A-7ED0-4D07-87EB-B4423487A09A}" uniqueName="5" name="ID 18" queryTableFieldId="5" dataDxfId="63"/>
    <tableColumn id="6" xr3:uid="{76C4752B-25BD-431C-AA3A-B305770B72AC}" uniqueName="6" name="Mã Tự Động" queryTableFieldId="6" dataDxfId="62"/>
    <tableColumn id="7" xr3:uid="{545C82E1-EB16-4F4A-B82D-F2869303442A}" uniqueName="7" name="Tên Accounts" queryTableFieldId="7" dataDxfId="61"/>
    <tableColumn id="8" xr3:uid="{831AFC2B-5CA7-41C0-8C4A-DC441A0D4C18}" uniqueName="8" name="Điện Thoại" queryTableFieldId="8" dataDxfId="60"/>
    <tableColumn id="9" xr3:uid="{43D63CE0-AD55-4785-BF49-BFAA8A400655}" uniqueName="9" name="Tên Người Liên Hệ Chính" queryTableFieldId="9" dataDxfId="59"/>
    <tableColumn id="10" xr3:uid="{944B30CD-87BF-4B1A-9C65-746EFED63588}" uniqueName="10" name="Nhân viên quản lý" queryTableFieldId="10" dataDxfId="58"/>
    <tableColumn id="11" xr3:uid="{05469D5C-E351-4B63-A654-F1FD374F3078}" uniqueName="11" name="Tỉnh/ Thành Phố Trung Ương" queryTableFieldId="11" dataDxfId="57"/>
    <tableColumn id="12" xr3:uid="{FB1D215E-6C92-4336-9EF8-531E09B38662}" uniqueName="12" name="Quận/ Huyện/ TP Thuộc Tỉnh" queryTableFieldId="12" dataDxfId="56"/>
    <tableColumn id="13" xr3:uid="{FF22EC40-BADF-42CF-ABD5-DC1740A0853F}" uniqueName="13" name="Phường/ Xã" queryTableFieldId="13" dataDxfId="55"/>
    <tableColumn id="14" xr3:uid="{31E05DCD-01EC-4C70-A94E-CB399AE33737}" uniqueName="14" name="Địa Chỉ" queryTableFieldId="14" dataDxfId="54"/>
    <tableColumn id="15" xr3:uid="{C3F4B97A-6AAA-489F-BBF2-D5FF2A7B7FED}" uniqueName="15" name="Cấp Thu Mua" queryTableFieldId="15" dataDxfId="53"/>
    <tableColumn id="16" xr3:uid="{CCEDD9F4-BC70-48E2-BCC2-B53A64E14094}" uniqueName="16" name="New Commune" queryTableFieldId="16" dataDxfId="52"/>
    <tableColumn id="17" xr3:uid="{1CC18305-782F-4246-A7AA-33568C0A9A70}" uniqueName="17" name="New Province" queryTableFieldId="17" dataDxfId="51"/>
    <tableColumn id="18" xr3:uid="{29570628-1681-4164-8E50-B97D0DC3D63C}" uniqueName="18" name="Điểm Thu Mua Cạnh Tranh" queryTableFieldId="18"/>
    <tableColumn id="19" xr3:uid="{5865F168-A57B-4255-B982-09E91B9DBBAB}" uniqueName="19" name="Năng Lực NCC PET" queryTableFieldId="19"/>
    <tableColumn id="20" xr3:uid="{ADB7A62B-32E0-4189-9949-3F610A833334}" uniqueName="20" name="Trạng Thái Giao Dịch" queryTableFieldId="20" dataDxfId="50"/>
    <tableColumn id="21" xr3:uid="{9CB99EAD-88FA-4147-AD6C-84F933F86700}" uniqueName="21" name="Phân Loại NCC" queryTableFieldId="21" dataDxfId="49"/>
    <tableColumn id="22" xr3:uid="{C20C57DC-AE94-403A-9846-1F81BBF27078}" uniqueName="22" name="Năng Lực Tấn" queryTableFieldId="22"/>
    <tableColumn id="23" xr3:uid="{ACD1C6C5-62F3-4435-A79A-A2B351BDBCFD}" uniqueName="23" name="Cấp Thu Mua RG" queryTableFieldId="23" dataDxfId="4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29C69C-A9E3-4365-A235-890838A37688}" name="Table59" displayName="Table59" ref="A2:H276" totalsRowShown="0" headerRowDxfId="47" dataDxfId="46">
  <autoFilter ref="A2:H276" xr:uid="{EA29C69C-A9E3-4365-A235-890838A37688}"/>
  <tableColumns count="8">
    <tableColumn id="1" xr3:uid="{192A3B4E-5F9E-4C52-98A4-8C11B33B644C}" name="STT" dataDxfId="45"/>
    <tableColumn id="2" xr3:uid="{F7E6FE1E-AF5A-4837-9BBF-A8C9655EE2AE}" name="Mã SP" dataDxfId="44"/>
    <tableColumn id="3" xr3:uid="{7986F61F-A2C6-4BA3-9262-29456F90A45C}" name="Tên SP" dataDxfId="43"/>
    <tableColumn id="4" xr3:uid="{263CCAEF-F708-402A-8BE9-D5517654EC18}" name="Loại Sp" dataDxfId="42"/>
    <tableColumn id="5" xr3:uid="{DECD7FBE-9B53-43FC-BA72-80004CCA3826}" name="Ngành" dataDxfId="41"/>
    <tableColumn id="6" xr3:uid="{1B347002-C192-4F65-8A20-BC3C71662DEB}" name="Nhóm" dataDxfId="40"/>
    <tableColumn id="8" xr3:uid="{0DA44D59-85E2-45D9-8F8B-D6F84FEA2297}" name="Column1" dataDxfId="39"/>
    <tableColumn id="7" xr3:uid="{1DF869CD-6641-473E-9418-9ECCF48C7F8E}" name="Qui đổi" dataDxfId="38"/>
  </tableColumns>
  <tableStyleInfo name="TableStyleLight10"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DE9429-92DD-40F5-AE93-7F8B5D945654}" name="Table9" displayName="Table9" ref="K2:V65" totalsRowShown="0" headerRowDxfId="37" dataDxfId="36">
  <autoFilter ref="K2:V65" xr:uid="{AEDE9429-92DD-40F5-AE93-7F8B5D945654}"/>
  <tableColumns count="12">
    <tableColumn id="1" xr3:uid="{5C9BAD53-B363-4760-923D-8C737D6C98BF}" name="Tỉnh cũ" dataDxfId="35"/>
    <tableColumn id="2" xr3:uid="{9E351659-51C2-4F4E-BCA6-B96EC5E4409B}" name="Tinh thanh" dataDxfId="34"/>
    <tableColumn id="3" xr3:uid="{7933EF0C-5238-4A64-887B-AF64A1F0150C}" name="Tỉnh mới" dataDxfId="33"/>
    <tableColumn id="4" xr3:uid="{2EF5DC4A-F7AD-469F-AC0B-1F34BC34896F}" name="Khu vực" dataDxfId="32"/>
    <tableColumn id="5" xr3:uid="{7D20FB9B-CF04-4681-979E-D361F26EC26D}" name="Miền" dataDxfId="31"/>
    <tableColumn id="6" xr3:uid="{E26644D0-EA65-4E1B-8A54-0D9F17CB9A11}" name="Giám Sát" dataDxfId="30"/>
    <tableColumn id="7" xr3:uid="{D5B7B879-44E3-4FFC-984F-7521904A267D}" name="Thị Trường" dataDxfId="29"/>
    <tableColumn id="8" xr3:uid="{8D0D474F-8EC7-4F95-B173-E0F87E92E02C}" name="Admin Miền" dataDxfId="28"/>
    <tableColumn id="9" xr3:uid="{58FDE2BB-4A1C-4369-90EA-742772C94797}" name="Admin KV" dataDxfId="27"/>
    <tableColumn id="10" xr3:uid="{4C1FE68C-63ED-4113-8DC4-CC402E2F9290}" name="STT tỉnh cũ" dataDxfId="26"/>
    <tableColumn id="11" xr3:uid="{83D1F052-F3FA-4098-8C21-6106E0786B65}" name="STT khu vực" dataDxfId="25"/>
    <tableColumn id="12" xr3:uid="{F0DAFABE-834B-4A17-8258-48E59C1D4CC4}" name="STT Miền" dataDxfId="2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5F0048D-CD0F-4A87-9CF2-E359853AE501}" name="Table16" displayName="Table16" ref="X2:Z6" totalsRowShown="0" headerRowDxfId="23" dataDxfId="22">
  <autoFilter ref="X2:Z6" xr:uid="{45F0048D-CD0F-4A87-9CF2-E359853AE501}"/>
  <tableColumns count="3">
    <tableColumn id="1" xr3:uid="{4439EAFC-1FBF-4291-9D01-6417C2872FFC}" name="Stt" dataDxfId="21"/>
    <tableColumn id="2" xr3:uid="{CDB78269-F948-4DA8-8681-7CD071AFB236}" name="Trạm" dataDxfId="20"/>
    <tableColumn id="3" xr3:uid="{60D575A4-7A87-4B1F-9CF2-3634F6F24248}" name="Admin " dataDxfId="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C331295-FA67-4443-B17C-EFDFDADC1C00}" name="Table1614" displayName="Table1614" ref="AB2:AD4" totalsRowShown="0" headerRowDxfId="18" dataDxfId="17">
  <autoFilter ref="AB2:AD4" xr:uid="{8C331295-FA67-4443-B17C-EFDFDADC1C00}"/>
  <tableColumns count="3">
    <tableColumn id="1" xr3:uid="{6B869515-0762-4155-82FD-0C87E8FE2CBC}" name="Stt" dataDxfId="16"/>
    <tableColumn id="2" xr3:uid="{09BB9839-D07C-44D2-A1D2-59FCA29DBE22}" name="NCC" dataDxfId="15"/>
    <tableColumn id="3" xr3:uid="{8150E316-107D-4F24-BA8C-51C57CAB4220}" name="Kênh"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D60F-B6CA-4FED-9C36-62113DD300D1}">
  <sheetPr>
    <tabColor rgb="FFCC0000"/>
  </sheetPr>
  <dimension ref="A1:H46"/>
  <sheetViews>
    <sheetView showGridLines="0" zoomScale="85" zoomScaleNormal="85" workbookViewId="0">
      <selection activeCell="H30" sqref="H30"/>
    </sheetView>
  </sheetViews>
  <sheetFormatPr defaultColWidth="8.81640625" defaultRowHeight="15.5" x14ac:dyDescent="0.35"/>
  <cols>
    <col min="1" max="1" width="49.1796875" style="10" bestFit="1" customWidth="1"/>
    <col min="2" max="3" width="20.453125" style="10" customWidth="1"/>
    <col min="4" max="4" width="24.1796875" style="10" customWidth="1"/>
    <col min="5" max="7" width="8.81640625" style="10"/>
    <col min="8" max="8" width="13.81640625" style="39" bestFit="1" customWidth="1"/>
    <col min="9" max="9" width="8.81640625" style="10" customWidth="1"/>
    <col min="10" max="16384" width="8.81640625" style="10"/>
  </cols>
  <sheetData>
    <row r="1" spans="1:4" ht="17.5" x14ac:dyDescent="0.35">
      <c r="A1" s="392"/>
      <c r="B1" s="575" t="s">
        <v>0</v>
      </c>
      <c r="C1" s="576"/>
      <c r="D1" s="576"/>
    </row>
    <row r="2" spans="1:4" ht="23.5" customHeight="1" x14ac:dyDescent="0.35">
      <c r="A2" s="393"/>
      <c r="B2" s="575"/>
      <c r="C2" s="576"/>
      <c r="D2" s="576"/>
    </row>
    <row r="3" spans="1:4" ht="18" hidden="1" x14ac:dyDescent="0.35">
      <c r="A3" s="391" t="s">
        <v>1</v>
      </c>
      <c r="B3" s="76" t="s">
        <v>2</v>
      </c>
      <c r="C3" s="77" t="s">
        <v>2</v>
      </c>
      <c r="D3" s="76" t="s">
        <v>3</v>
      </c>
    </row>
    <row r="4" spans="1:4" hidden="1" x14ac:dyDescent="0.35">
      <c r="A4" s="576"/>
      <c r="B4" s="576"/>
      <c r="C4" s="576"/>
      <c r="D4" s="576"/>
    </row>
    <row r="5" spans="1:4" hidden="1" x14ac:dyDescent="0.35">
      <c r="A5" s="576"/>
      <c r="B5" s="576"/>
      <c r="C5" s="576"/>
      <c r="D5" s="576"/>
    </row>
    <row r="6" spans="1:4" ht="17.5" hidden="1" x14ac:dyDescent="0.35">
      <c r="A6" s="75" t="s">
        <v>4</v>
      </c>
      <c r="B6" s="75" t="s">
        <v>5</v>
      </c>
      <c r="C6" s="78" t="s">
        <v>6</v>
      </c>
      <c r="D6" s="78" t="s">
        <v>7</v>
      </c>
    </row>
    <row r="7" spans="1:4" ht="36" hidden="1" x14ac:dyDescent="0.35">
      <c r="A7" s="79" t="s">
        <v>8</v>
      </c>
      <c r="B7" s="79" t="s">
        <v>8</v>
      </c>
      <c r="C7" s="79" t="s">
        <v>8</v>
      </c>
      <c r="D7" s="79" t="s">
        <v>9</v>
      </c>
    </row>
    <row r="8" spans="1:4" ht="10" hidden="1" customHeight="1" x14ac:dyDescent="0.35">
      <c r="A8" s="80"/>
      <c r="B8" s="80"/>
      <c r="C8" s="80"/>
      <c r="D8" s="80"/>
    </row>
    <row r="9" spans="1:4" x14ac:dyDescent="0.35">
      <c r="A9" s="11" t="s">
        <v>10</v>
      </c>
      <c r="B9" s="72" t="s">
        <v>11</v>
      </c>
      <c r="C9" s="72" t="s">
        <v>12</v>
      </c>
      <c r="D9" s="34" t="s">
        <v>13</v>
      </c>
    </row>
    <row r="10" spans="1:4" ht="93.75" hidden="1" customHeight="1" x14ac:dyDescent="0.35">
      <c r="A10" s="13" t="s">
        <v>14</v>
      </c>
      <c r="B10" s="14">
        <v>300</v>
      </c>
      <c r="C10" s="14" t="s">
        <v>15</v>
      </c>
      <c r="D10" s="14">
        <v>1500</v>
      </c>
    </row>
    <row r="11" spans="1:4" hidden="1" x14ac:dyDescent="0.35">
      <c r="A11" s="13" t="s">
        <v>16</v>
      </c>
      <c r="B11" s="15">
        <v>3</v>
      </c>
      <c r="C11" s="16" t="s">
        <v>17</v>
      </c>
      <c r="D11" s="17" t="s">
        <v>18</v>
      </c>
    </row>
    <row r="12" spans="1:4" hidden="1" x14ac:dyDescent="0.35">
      <c r="A12" s="13" t="s">
        <v>19</v>
      </c>
      <c r="B12" s="15">
        <v>10</v>
      </c>
      <c r="C12" s="17" t="s">
        <v>18</v>
      </c>
      <c r="D12" s="17" t="s">
        <v>20</v>
      </c>
    </row>
    <row r="13" spans="1:4" hidden="1" x14ac:dyDescent="0.35">
      <c r="A13" s="13" t="s">
        <v>21</v>
      </c>
      <c r="B13" s="15">
        <v>0</v>
      </c>
      <c r="C13" s="15">
        <v>2</v>
      </c>
      <c r="D13" s="15">
        <v>3</v>
      </c>
    </row>
    <row r="14" spans="1:4" x14ac:dyDescent="0.35">
      <c r="A14" s="20" t="s">
        <v>22</v>
      </c>
      <c r="B14" s="21">
        <f>B16+B18</f>
        <v>16300000</v>
      </c>
      <c r="C14" s="21">
        <f>C16+C18</f>
        <v>18700000</v>
      </c>
      <c r="D14" s="21">
        <f>D16+D18</f>
        <v>27000000</v>
      </c>
    </row>
    <row r="15" spans="1:4" ht="10" customHeight="1" x14ac:dyDescent="0.35">
      <c r="A15" s="13"/>
      <c r="B15" s="15"/>
      <c r="C15" s="15"/>
      <c r="D15" s="15"/>
    </row>
    <row r="16" spans="1:4" x14ac:dyDescent="0.35">
      <c r="A16" s="22" t="s">
        <v>23</v>
      </c>
      <c r="B16" s="23">
        <v>7300000</v>
      </c>
      <c r="C16" s="23">
        <v>8700000</v>
      </c>
      <c r="D16" s="23">
        <v>15000000</v>
      </c>
    </row>
    <row r="17" spans="1:8" x14ac:dyDescent="0.35">
      <c r="A17" s="86"/>
      <c r="B17" s="83"/>
      <c r="C17" s="83"/>
      <c r="D17" s="83"/>
    </row>
    <row r="18" spans="1:8" x14ac:dyDescent="0.35">
      <c r="A18" s="22" t="s">
        <v>24</v>
      </c>
      <c r="B18" s="81">
        <f>B19+B24</f>
        <v>9000000</v>
      </c>
      <c r="C18" s="81">
        <f>C19+C24</f>
        <v>10000000</v>
      </c>
      <c r="D18" s="81">
        <f>D19+D24</f>
        <v>12000000</v>
      </c>
    </row>
    <row r="19" spans="1:8" x14ac:dyDescent="0.35">
      <c r="A19" s="24" t="s">
        <v>25</v>
      </c>
      <c r="B19" s="82">
        <f>MAX(B20:B23)</f>
        <v>8000000</v>
      </c>
      <c r="C19" s="82">
        <f t="shared" ref="C19:D19" si="0">MAX(C20:C23)</f>
        <v>9000000</v>
      </c>
      <c r="D19" s="82">
        <f t="shared" si="0"/>
        <v>11000000</v>
      </c>
    </row>
    <row r="20" spans="1:8" x14ac:dyDescent="0.35">
      <c r="A20" s="15" t="s">
        <v>2236</v>
      </c>
      <c r="B20" s="26">
        <v>3000000</v>
      </c>
      <c r="C20" s="26">
        <v>4000000</v>
      </c>
      <c r="D20" s="26">
        <v>6000000</v>
      </c>
    </row>
    <row r="21" spans="1:8" x14ac:dyDescent="0.35">
      <c r="A21" s="15" t="s">
        <v>26</v>
      </c>
      <c r="B21" s="26">
        <v>4000000</v>
      </c>
      <c r="C21" s="26">
        <v>5000000</v>
      </c>
      <c r="D21" s="26">
        <v>7000000</v>
      </c>
    </row>
    <row r="22" spans="1:8" x14ac:dyDescent="0.35">
      <c r="A22" s="27" t="s">
        <v>27</v>
      </c>
      <c r="B22" s="26">
        <v>6000000</v>
      </c>
      <c r="C22" s="26">
        <v>7000000</v>
      </c>
      <c r="D22" s="26">
        <v>9000000</v>
      </c>
    </row>
    <row r="23" spans="1:8" x14ac:dyDescent="0.35">
      <c r="A23" s="15" t="s">
        <v>28</v>
      </c>
      <c r="B23" s="26">
        <v>8000000</v>
      </c>
      <c r="C23" s="26">
        <v>9000000</v>
      </c>
      <c r="D23" s="26">
        <v>11000000</v>
      </c>
    </row>
    <row r="24" spans="1:8" x14ac:dyDescent="0.35">
      <c r="A24" s="24" t="s">
        <v>29</v>
      </c>
      <c r="B24" s="82">
        <f>B25+B27</f>
        <v>1000000</v>
      </c>
      <c r="C24" s="82">
        <f>C25+C27</f>
        <v>1000000</v>
      </c>
      <c r="D24" s="82">
        <f>D25+D27</f>
        <v>1000000</v>
      </c>
    </row>
    <row r="25" spans="1:8" x14ac:dyDescent="0.35">
      <c r="A25" s="18" t="s">
        <v>30</v>
      </c>
      <c r="B25" s="74">
        <f>B26</f>
        <v>500000</v>
      </c>
      <c r="C25" s="74">
        <f>C26</f>
        <v>500000</v>
      </c>
      <c r="D25" s="74">
        <f>D26</f>
        <v>500000</v>
      </c>
    </row>
    <row r="26" spans="1:8" ht="28" x14ac:dyDescent="0.35">
      <c r="A26" s="29" t="s">
        <v>31</v>
      </c>
      <c r="B26" s="26">
        <v>500000</v>
      </c>
      <c r="C26" s="26">
        <v>500000</v>
      </c>
      <c r="D26" s="26">
        <v>500000</v>
      </c>
      <c r="E26" s="10" t="s">
        <v>2261</v>
      </c>
    </row>
    <row r="27" spans="1:8" ht="30" x14ac:dyDescent="0.35">
      <c r="A27" s="12" t="s">
        <v>32</v>
      </c>
      <c r="B27" s="74">
        <f>B28</f>
        <v>500000</v>
      </c>
      <c r="C27" s="74">
        <f>C28</f>
        <v>500000</v>
      </c>
      <c r="D27" s="74">
        <f>D28</f>
        <v>500000</v>
      </c>
    </row>
    <row r="28" spans="1:8" x14ac:dyDescent="0.35">
      <c r="A28" s="19" t="s">
        <v>33</v>
      </c>
      <c r="B28" s="26">
        <v>500000</v>
      </c>
      <c r="C28" s="26">
        <v>500000</v>
      </c>
      <c r="D28" s="26">
        <v>500000</v>
      </c>
      <c r="E28" s="10" t="s">
        <v>2209</v>
      </c>
      <c r="H28" s="457"/>
    </row>
    <row r="29" spans="1:8" x14ac:dyDescent="0.35">
      <c r="A29" s="80"/>
      <c r="B29" s="26"/>
      <c r="C29" s="26"/>
      <c r="D29" s="83"/>
    </row>
    <row r="30" spans="1:8" x14ac:dyDescent="0.35">
      <c r="A30" s="30" t="s">
        <v>34</v>
      </c>
      <c r="B30" s="84">
        <f>SUM(B31,B35)</f>
        <v>9100000</v>
      </c>
      <c r="C30" s="84">
        <f>SUM(C31,C35)</f>
        <v>11200000</v>
      </c>
      <c r="D30" s="21">
        <f>SUM(D31,D35)</f>
        <v>12200000</v>
      </c>
    </row>
    <row r="31" spans="1:8" x14ac:dyDescent="0.35">
      <c r="A31" s="22" t="s">
        <v>35</v>
      </c>
      <c r="B31" s="81">
        <f>SUM(B32:B34)</f>
        <v>3600000</v>
      </c>
      <c r="C31" s="81">
        <f>SUM(C32:C34)</f>
        <v>4600000</v>
      </c>
      <c r="D31" s="23">
        <f>SUM(D32:D34)</f>
        <v>5600000</v>
      </c>
    </row>
    <row r="32" spans="1:8" x14ac:dyDescent="0.35">
      <c r="A32" s="13" t="s">
        <v>36</v>
      </c>
      <c r="B32" s="26">
        <f>60000*26</f>
        <v>1560000</v>
      </c>
      <c r="C32" s="26">
        <f>60000*26</f>
        <v>1560000</v>
      </c>
      <c r="D32" s="26">
        <f>60000*26</f>
        <v>1560000</v>
      </c>
    </row>
    <row r="33" spans="1:4" x14ac:dyDescent="0.35">
      <c r="A33" s="13" t="s">
        <v>37</v>
      </c>
      <c r="B33" s="26">
        <v>1040000</v>
      </c>
      <c r="C33" s="26">
        <v>1040000</v>
      </c>
      <c r="D33" s="26">
        <v>1040000</v>
      </c>
    </row>
    <row r="34" spans="1:4" x14ac:dyDescent="0.35">
      <c r="A34" s="13" t="s">
        <v>38</v>
      </c>
      <c r="B34" s="26">
        <v>1000000</v>
      </c>
      <c r="C34" s="26">
        <v>2000000</v>
      </c>
      <c r="D34" s="26">
        <v>3000000</v>
      </c>
    </row>
    <row r="35" spans="1:4" x14ac:dyDescent="0.35">
      <c r="A35" s="22" t="s">
        <v>39</v>
      </c>
      <c r="B35" s="81">
        <f>B36+B37</f>
        <v>5500000</v>
      </c>
      <c r="C35" s="81">
        <f>C36+C37</f>
        <v>6600000</v>
      </c>
      <c r="D35" s="81">
        <f>D36+D37</f>
        <v>6600000</v>
      </c>
    </row>
    <row r="36" spans="1:4" x14ac:dyDescent="0.35">
      <c r="A36" s="13" t="s">
        <v>40</v>
      </c>
      <c r="B36" s="26">
        <v>4500000</v>
      </c>
      <c r="C36" s="26">
        <v>5600000</v>
      </c>
      <c r="D36" s="26">
        <v>5600000</v>
      </c>
    </row>
    <row r="37" spans="1:4" ht="31" x14ac:dyDescent="0.35">
      <c r="A37" s="73" t="s">
        <v>41</v>
      </c>
      <c r="B37" s="26">
        <v>1000000</v>
      </c>
      <c r="C37" s="26">
        <v>1000000</v>
      </c>
      <c r="D37" s="26">
        <v>1000000</v>
      </c>
    </row>
    <row r="38" spans="1:4" x14ac:dyDescent="0.35">
      <c r="A38" s="35" t="s">
        <v>42</v>
      </c>
      <c r="B38" s="25">
        <f>B14+B30</f>
        <v>25400000</v>
      </c>
      <c r="C38" s="25">
        <f>C14+C30</f>
        <v>29900000</v>
      </c>
      <c r="D38" s="25">
        <f>D14+D30</f>
        <v>39200000</v>
      </c>
    </row>
    <row r="40" spans="1:4" ht="30" x14ac:dyDescent="0.35">
      <c r="A40" s="33" t="s">
        <v>43</v>
      </c>
      <c r="B40" s="25">
        <v>16010000</v>
      </c>
      <c r="C40" s="25">
        <v>19410000</v>
      </c>
      <c r="D40" s="25"/>
    </row>
    <row r="41" spans="1:4" x14ac:dyDescent="0.35">
      <c r="A41" s="36"/>
      <c r="B41" s="37"/>
      <c r="C41" s="37"/>
      <c r="D41" s="37"/>
    </row>
    <row r="42" spans="1:4" x14ac:dyDescent="0.35">
      <c r="A42" s="38" t="s">
        <v>44</v>
      </c>
      <c r="B42" s="37">
        <f>B38-B40</f>
        <v>9390000</v>
      </c>
      <c r="C42" s="37">
        <f>C38-C40</f>
        <v>10490000</v>
      </c>
      <c r="D42" s="38"/>
    </row>
    <row r="43" spans="1:4" x14ac:dyDescent="0.35">
      <c r="A43" s="10" t="s">
        <v>45</v>
      </c>
      <c r="B43" s="31">
        <f>B40*7</f>
        <v>112070000</v>
      </c>
      <c r="C43" s="31">
        <f>C40*5</f>
        <v>97050000</v>
      </c>
    </row>
    <row r="44" spans="1:4" x14ac:dyDescent="0.35">
      <c r="A44" s="10" t="s">
        <v>46</v>
      </c>
      <c r="B44" s="31">
        <f>B38*7</f>
        <v>177800000</v>
      </c>
      <c r="C44" s="31">
        <f>C38*5</f>
        <v>149500000</v>
      </c>
    </row>
    <row r="45" spans="1:4" x14ac:dyDescent="0.35">
      <c r="A45" s="10" t="s">
        <v>47</v>
      </c>
      <c r="B45" s="39">
        <f>B44-B43</f>
        <v>65730000</v>
      </c>
      <c r="C45" s="39">
        <f>C44-C43</f>
        <v>52450000</v>
      </c>
    </row>
    <row r="46" spans="1:4" x14ac:dyDescent="0.35">
      <c r="B46" s="40">
        <f>B44/B43-1</f>
        <v>0.58650843222985638</v>
      </c>
      <c r="C46" s="40">
        <f>C44/C43-1</f>
        <v>0.54044307058217411</v>
      </c>
    </row>
  </sheetData>
  <mergeCells count="5">
    <mergeCell ref="B1:D2"/>
    <mergeCell ref="A4:A5"/>
    <mergeCell ref="B4:B5"/>
    <mergeCell ref="C4:C5"/>
    <mergeCell ref="D4:D5"/>
  </mergeCells>
  <pageMargins left="0.45" right="0" top="0.25" bottom="0.25" header="0.3" footer="0.3"/>
  <pageSetup scale="85"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A3A1F-E3A4-4C82-B6B6-A4547D2D1FEB}">
  <sheetPr>
    <tabColor rgb="FFCC0000"/>
  </sheetPr>
  <dimension ref="A1:F45"/>
  <sheetViews>
    <sheetView showGridLines="0" zoomScale="70" zoomScaleNormal="70" workbookViewId="0">
      <selection activeCell="F23" sqref="F23"/>
    </sheetView>
  </sheetViews>
  <sheetFormatPr defaultColWidth="8.81640625" defaultRowHeight="15.5" x14ac:dyDescent="0.35"/>
  <cols>
    <col min="1" max="1" width="73.1796875" style="10" bestFit="1" customWidth="1"/>
    <col min="2" max="2" width="15" style="10" customWidth="1"/>
    <col min="3" max="3" width="14.1796875" style="10" customWidth="1"/>
    <col min="4" max="4" width="19.453125" style="10" customWidth="1"/>
    <col min="5" max="5" width="51.1796875" style="10" bestFit="1" customWidth="1"/>
    <col min="6" max="16384" width="8.81640625" style="10"/>
  </cols>
  <sheetData>
    <row r="1" spans="1:5" x14ac:dyDescent="0.35">
      <c r="A1" s="389"/>
      <c r="B1" s="575" t="s">
        <v>48</v>
      </c>
      <c r="C1" s="576"/>
      <c r="D1" s="576"/>
    </row>
    <row r="2" spans="1:5" ht="26.25" customHeight="1" x14ac:dyDescent="0.35">
      <c r="A2" s="390"/>
      <c r="B2" s="575"/>
      <c r="C2" s="576"/>
      <c r="D2" s="576"/>
    </row>
    <row r="3" spans="1:5" ht="18" hidden="1" customHeight="1" x14ac:dyDescent="0.35">
      <c r="A3" s="388" t="s">
        <v>1</v>
      </c>
      <c r="B3" s="76" t="s">
        <v>2</v>
      </c>
      <c r="C3" s="77" t="s">
        <v>2</v>
      </c>
      <c r="D3" s="76" t="s">
        <v>3</v>
      </c>
      <c r="E3" s="76"/>
    </row>
    <row r="4" spans="1:5" ht="15.75" hidden="1" customHeight="1" x14ac:dyDescent="0.35">
      <c r="A4" s="26"/>
      <c r="B4" s="576"/>
      <c r="C4" s="576"/>
      <c r="D4" s="576"/>
      <c r="E4" s="576"/>
    </row>
    <row r="5" spans="1:5" ht="15.75" hidden="1" customHeight="1" x14ac:dyDescent="0.35">
      <c r="A5" s="74"/>
      <c r="B5" s="576"/>
      <c r="C5" s="576"/>
      <c r="D5" s="576"/>
      <c r="E5" s="576"/>
    </row>
    <row r="6" spans="1:5" ht="17.5" hidden="1" customHeight="1" x14ac:dyDescent="0.35">
      <c r="A6" s="26" t="s">
        <v>4</v>
      </c>
      <c r="B6" s="75" t="s">
        <v>5</v>
      </c>
      <c r="C6" s="78" t="s">
        <v>6</v>
      </c>
      <c r="D6" s="78" t="s">
        <v>7</v>
      </c>
      <c r="E6" s="78"/>
    </row>
    <row r="7" spans="1:5" ht="18" hidden="1" customHeight="1" x14ac:dyDescent="0.35">
      <c r="A7" s="74" t="s">
        <v>8</v>
      </c>
      <c r="B7" s="79" t="s">
        <v>8</v>
      </c>
      <c r="C7" s="79" t="s">
        <v>8</v>
      </c>
      <c r="D7" s="79" t="s">
        <v>9</v>
      </c>
      <c r="E7" s="79"/>
    </row>
    <row r="8" spans="1:5" ht="10" hidden="1" customHeight="1" x14ac:dyDescent="0.35">
      <c r="A8" s="26"/>
      <c r="B8" s="80"/>
      <c r="C8" s="80"/>
      <c r="D8" s="80"/>
      <c r="E8" s="80"/>
    </row>
    <row r="9" spans="1:5" ht="25" customHeight="1" x14ac:dyDescent="0.35">
      <c r="A9" s="11" t="s">
        <v>10</v>
      </c>
      <c r="B9" s="72" t="s">
        <v>49</v>
      </c>
      <c r="C9" s="72" t="s">
        <v>50</v>
      </c>
      <c r="D9" s="34" t="s">
        <v>2262</v>
      </c>
      <c r="E9" s="34" t="s">
        <v>51</v>
      </c>
    </row>
    <row r="10" spans="1:5" ht="24" hidden="1" customHeight="1" x14ac:dyDescent="0.35">
      <c r="A10" s="13" t="s">
        <v>14</v>
      </c>
      <c r="B10" s="14">
        <v>300</v>
      </c>
      <c r="C10" s="14" t="s">
        <v>15</v>
      </c>
      <c r="D10" s="14">
        <v>1500</v>
      </c>
      <c r="E10" s="14"/>
    </row>
    <row r="11" spans="1:5" hidden="1" x14ac:dyDescent="0.35">
      <c r="A11" s="13" t="s">
        <v>16</v>
      </c>
      <c r="B11" s="15">
        <v>3</v>
      </c>
      <c r="C11" s="16" t="s">
        <v>17</v>
      </c>
      <c r="D11" s="17" t="s">
        <v>18</v>
      </c>
      <c r="E11" s="15"/>
    </row>
    <row r="12" spans="1:5" hidden="1" x14ac:dyDescent="0.35">
      <c r="A12" s="13" t="s">
        <v>19</v>
      </c>
      <c r="B12" s="15">
        <v>10</v>
      </c>
      <c r="C12" s="17" t="s">
        <v>18</v>
      </c>
      <c r="D12" s="17" t="s">
        <v>20</v>
      </c>
      <c r="E12" s="15"/>
    </row>
    <row r="13" spans="1:5" hidden="1" x14ac:dyDescent="0.35">
      <c r="A13" s="13" t="s">
        <v>21</v>
      </c>
      <c r="B13" s="15">
        <v>0</v>
      </c>
      <c r="C13" s="15">
        <v>2</v>
      </c>
      <c r="D13" s="15">
        <v>3</v>
      </c>
      <c r="E13" s="15"/>
    </row>
    <row r="14" spans="1:5" x14ac:dyDescent="0.35">
      <c r="A14" s="22" t="s">
        <v>52</v>
      </c>
      <c r="B14" s="81">
        <f>B15+B19+B29</f>
        <v>3000000</v>
      </c>
      <c r="C14" s="81">
        <f>C15+C20+C29</f>
        <v>3000000</v>
      </c>
      <c r="D14" s="81">
        <f>D15+D19+D29</f>
        <v>2000000</v>
      </c>
      <c r="E14" s="81"/>
    </row>
    <row r="15" spans="1:5" x14ac:dyDescent="0.35">
      <c r="A15" s="24" t="s">
        <v>25</v>
      </c>
      <c r="B15" s="82">
        <f>MAX(B16:B18)</f>
        <v>2000000</v>
      </c>
      <c r="C15" s="82">
        <f t="shared" ref="C15:D15" si="0">MAX(C16:C18)</f>
        <v>2000000</v>
      </c>
      <c r="D15" s="82">
        <f t="shared" si="0"/>
        <v>2000000</v>
      </c>
      <c r="E15" s="82"/>
    </row>
    <row r="16" spans="1:5" x14ac:dyDescent="0.35">
      <c r="A16" s="15" t="s">
        <v>2236</v>
      </c>
      <c r="B16" s="26">
        <v>1000000</v>
      </c>
      <c r="C16" s="26">
        <v>1000000</v>
      </c>
      <c r="D16" s="26">
        <v>1000000</v>
      </c>
      <c r="E16" s="26"/>
    </row>
    <row r="17" spans="1:6" x14ac:dyDescent="0.35">
      <c r="A17" s="15" t="s">
        <v>53</v>
      </c>
      <c r="B17" s="26">
        <v>1500000</v>
      </c>
      <c r="C17" s="26">
        <v>1500000</v>
      </c>
      <c r="D17" s="26">
        <v>1500000</v>
      </c>
      <c r="E17" s="28"/>
    </row>
    <row r="18" spans="1:6" x14ac:dyDescent="0.35">
      <c r="A18" s="27" t="s">
        <v>54</v>
      </c>
      <c r="B18" s="26">
        <v>2000000</v>
      </c>
      <c r="C18" s="26">
        <v>2000000</v>
      </c>
      <c r="D18" s="26">
        <v>2000000</v>
      </c>
      <c r="E18" s="26"/>
    </row>
    <row r="19" spans="1:6" x14ac:dyDescent="0.35">
      <c r="A19" s="24" t="s">
        <v>29</v>
      </c>
      <c r="B19" s="385"/>
      <c r="C19" s="385"/>
      <c r="D19" s="385">
        <f t="shared" ref="C19:D20" si="1">D21+D23+D25+D27</f>
        <v>0</v>
      </c>
      <c r="E19" s="82"/>
    </row>
    <row r="20" spans="1:6" x14ac:dyDescent="0.35">
      <c r="A20" s="401" t="s">
        <v>55</v>
      </c>
      <c r="B20" s="385"/>
      <c r="C20" s="385">
        <f t="shared" si="1"/>
        <v>1000000</v>
      </c>
      <c r="D20" s="385"/>
      <c r="E20" s="82"/>
    </row>
    <row r="21" spans="1:6" x14ac:dyDescent="0.35">
      <c r="A21" s="18" t="s">
        <v>56</v>
      </c>
      <c r="B21" s="386">
        <f>B22</f>
        <v>0</v>
      </c>
      <c r="C21" s="386">
        <f>C22</f>
        <v>400000</v>
      </c>
      <c r="D21" s="386">
        <f>D22</f>
        <v>0</v>
      </c>
      <c r="E21" s="74"/>
    </row>
    <row r="22" spans="1:6" x14ac:dyDescent="0.35">
      <c r="A22" s="29" t="s">
        <v>57</v>
      </c>
      <c r="B22" s="387"/>
      <c r="C22" s="387">
        <v>400000</v>
      </c>
      <c r="D22" s="387">
        <v>0</v>
      </c>
      <c r="E22" s="85" t="s">
        <v>58</v>
      </c>
    </row>
    <row r="23" spans="1:6" x14ac:dyDescent="0.35">
      <c r="A23" s="12" t="s">
        <v>59</v>
      </c>
      <c r="B23" s="386">
        <f>B24</f>
        <v>0</v>
      </c>
      <c r="C23" s="386">
        <f>C24</f>
        <v>200000</v>
      </c>
      <c r="D23" s="386">
        <f>D24</f>
        <v>0</v>
      </c>
      <c r="E23" s="74"/>
      <c r="F23" s="10" t="s">
        <v>2263</v>
      </c>
    </row>
    <row r="24" spans="1:6" ht="15.75" customHeight="1" x14ac:dyDescent="0.35">
      <c r="A24" s="19" t="s">
        <v>60</v>
      </c>
      <c r="B24" s="387"/>
      <c r="C24" s="387">
        <v>200000</v>
      </c>
      <c r="D24" s="387">
        <v>0</v>
      </c>
      <c r="E24" s="85" t="s">
        <v>61</v>
      </c>
    </row>
    <row r="25" spans="1:6" ht="15.75" customHeight="1" x14ac:dyDescent="0.35">
      <c r="A25" s="12" t="s">
        <v>62</v>
      </c>
      <c r="B25" s="386"/>
      <c r="C25" s="386">
        <f>C26</f>
        <v>200000</v>
      </c>
      <c r="D25" s="386"/>
      <c r="E25" s="85"/>
    </row>
    <row r="26" spans="1:6" ht="15.75" customHeight="1" x14ac:dyDescent="0.35">
      <c r="A26" s="19" t="s">
        <v>63</v>
      </c>
      <c r="B26" s="387"/>
      <c r="C26" s="387">
        <v>200000</v>
      </c>
      <c r="D26" s="387"/>
      <c r="E26" s="85"/>
    </row>
    <row r="27" spans="1:6" ht="15.75" customHeight="1" x14ac:dyDescent="0.35">
      <c r="A27" s="12" t="s">
        <v>64</v>
      </c>
      <c r="B27" s="386"/>
      <c r="C27" s="386">
        <f>C28</f>
        <v>200000</v>
      </c>
      <c r="D27" s="386"/>
      <c r="E27" s="85"/>
    </row>
    <row r="28" spans="1:6" x14ac:dyDescent="0.35">
      <c r="A28" s="19" t="s">
        <v>65</v>
      </c>
      <c r="B28" s="387"/>
      <c r="C28" s="387">
        <v>200000</v>
      </c>
      <c r="D28" s="387"/>
      <c r="E28" s="85"/>
    </row>
    <row r="29" spans="1:6" x14ac:dyDescent="0.35">
      <c r="A29" s="401" t="s">
        <v>66</v>
      </c>
      <c r="B29" s="82">
        <f>B30+B32+B34+B36</f>
        <v>1000000</v>
      </c>
      <c r="C29" s="82">
        <f t="shared" ref="C29:D29" si="2">C30+C32+C34+C36</f>
        <v>0</v>
      </c>
      <c r="D29" s="82">
        <f t="shared" si="2"/>
        <v>0</v>
      </c>
      <c r="E29" s="85"/>
    </row>
    <row r="30" spans="1:6" x14ac:dyDescent="0.35">
      <c r="A30" s="12" t="s">
        <v>67</v>
      </c>
      <c r="B30" s="74">
        <f>B31</f>
        <v>300000</v>
      </c>
      <c r="C30" s="74">
        <f>C31</f>
        <v>0</v>
      </c>
      <c r="D30" s="74">
        <f>D31</f>
        <v>0</v>
      </c>
      <c r="E30" s="85"/>
    </row>
    <row r="31" spans="1:6" ht="31" x14ac:dyDescent="0.35">
      <c r="A31" s="19" t="s">
        <v>68</v>
      </c>
      <c r="B31" s="26">
        <v>300000</v>
      </c>
      <c r="C31" s="26"/>
      <c r="D31" s="26"/>
      <c r="E31" s="85"/>
    </row>
    <row r="32" spans="1:6" x14ac:dyDescent="0.35">
      <c r="A32" s="12" t="s">
        <v>69</v>
      </c>
      <c r="B32" s="74">
        <f>B33</f>
        <v>300000</v>
      </c>
      <c r="C32" s="74">
        <f>C33</f>
        <v>0</v>
      </c>
      <c r="D32" s="74">
        <f>D33</f>
        <v>0</v>
      </c>
      <c r="E32" s="85"/>
    </row>
    <row r="33" spans="1:5" x14ac:dyDescent="0.35">
      <c r="A33" s="19" t="s">
        <v>70</v>
      </c>
      <c r="B33" s="26">
        <v>300000</v>
      </c>
      <c r="C33" s="26"/>
      <c r="D33" s="26"/>
      <c r="E33" s="85"/>
    </row>
    <row r="34" spans="1:5" x14ac:dyDescent="0.35">
      <c r="A34" s="12" t="s">
        <v>62</v>
      </c>
      <c r="B34" s="74">
        <f>B35</f>
        <v>200000</v>
      </c>
      <c r="C34" s="74">
        <f>C35</f>
        <v>0</v>
      </c>
      <c r="D34" s="74">
        <f>D35</f>
        <v>0</v>
      </c>
      <c r="E34" s="85"/>
    </row>
    <row r="35" spans="1:5" ht="15.75" customHeight="1" x14ac:dyDescent="0.35">
      <c r="A35" s="19" t="s">
        <v>63</v>
      </c>
      <c r="B35" s="26">
        <v>200000</v>
      </c>
      <c r="C35" s="26"/>
      <c r="D35" s="26"/>
      <c r="E35" s="85"/>
    </row>
    <row r="36" spans="1:5" ht="15.75" customHeight="1" x14ac:dyDescent="0.35">
      <c r="A36" s="12" t="s">
        <v>64</v>
      </c>
      <c r="B36" s="74">
        <f>B37</f>
        <v>200000</v>
      </c>
      <c r="C36" s="74">
        <f>C37</f>
        <v>0</v>
      </c>
      <c r="D36" s="74">
        <f>D37</f>
        <v>0</v>
      </c>
      <c r="E36" s="85"/>
    </row>
    <row r="37" spans="1:5" ht="15.75" customHeight="1" x14ac:dyDescent="0.35">
      <c r="A37" s="19" t="s">
        <v>65</v>
      </c>
      <c r="B37" s="26">
        <v>200000</v>
      </c>
      <c r="C37" s="26"/>
      <c r="D37" s="26"/>
      <c r="E37" s="85"/>
    </row>
    <row r="39" spans="1:5" ht="30" hidden="1" x14ac:dyDescent="0.35">
      <c r="A39" s="33" t="s">
        <v>43</v>
      </c>
      <c r="B39" s="25">
        <v>16010000</v>
      </c>
      <c r="C39" s="25">
        <v>19410000</v>
      </c>
      <c r="D39" s="25"/>
      <c r="E39" s="25"/>
    </row>
    <row r="40" spans="1:5" hidden="1" x14ac:dyDescent="0.35">
      <c r="A40" s="36"/>
      <c r="B40" s="37"/>
      <c r="C40" s="37"/>
      <c r="D40" s="37"/>
      <c r="E40" s="37"/>
    </row>
    <row r="41" spans="1:5" hidden="1" x14ac:dyDescent="0.35">
      <c r="A41" s="38" t="s">
        <v>44</v>
      </c>
      <c r="B41" s="37" t="e">
        <f>#REF!-B39</f>
        <v>#REF!</v>
      </c>
      <c r="C41" s="37" t="e">
        <f>#REF!-C39</f>
        <v>#REF!</v>
      </c>
      <c r="D41" s="38"/>
      <c r="E41" s="38"/>
    </row>
    <row r="42" spans="1:5" hidden="1" x14ac:dyDescent="0.35">
      <c r="A42" s="10" t="s">
        <v>45</v>
      </c>
      <c r="B42" s="31">
        <f>B39*7</f>
        <v>112070000</v>
      </c>
      <c r="C42" s="31">
        <f>C39*5</f>
        <v>97050000</v>
      </c>
    </row>
    <row r="43" spans="1:5" hidden="1" x14ac:dyDescent="0.35">
      <c r="A43" s="10" t="s">
        <v>46</v>
      </c>
      <c r="B43" s="31" t="e">
        <f>#REF!*7</f>
        <v>#REF!</v>
      </c>
      <c r="C43" s="31" t="e">
        <f>#REF!*5</f>
        <v>#REF!</v>
      </c>
    </row>
    <row r="44" spans="1:5" hidden="1" x14ac:dyDescent="0.35">
      <c r="A44" s="10" t="s">
        <v>47</v>
      </c>
      <c r="B44" s="39" t="e">
        <f>B43-B42</f>
        <v>#REF!</v>
      </c>
      <c r="C44" s="39" t="e">
        <f>C43-C42</f>
        <v>#REF!</v>
      </c>
    </row>
    <row r="45" spans="1:5" hidden="1" x14ac:dyDescent="0.35">
      <c r="B45" s="40" t="e">
        <f>B43/B42-1</f>
        <v>#REF!</v>
      </c>
      <c r="C45" s="40" t="e">
        <f>C43/C42-1</f>
        <v>#REF!</v>
      </c>
    </row>
  </sheetData>
  <mergeCells count="5">
    <mergeCell ref="E4:E5"/>
    <mergeCell ref="B1:D2"/>
    <mergeCell ref="B4:B5"/>
    <mergeCell ref="C4:C5"/>
    <mergeCell ref="D4:D5"/>
  </mergeCells>
  <pageMargins left="0.45" right="0" top="0.25" bottom="0.25" header="0.3" footer="0.3"/>
  <pageSetup scale="8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BEF62-36BB-453D-96AC-7A857621F965}">
  <sheetPr filterMode="1">
    <tabColor rgb="FF0632C0"/>
  </sheetPr>
  <dimension ref="A1:XEW65"/>
  <sheetViews>
    <sheetView showGridLines="0" tabSelected="1" zoomScale="90" zoomScaleNormal="90" workbookViewId="0">
      <pane xSplit="6" ySplit="3" topLeftCell="G4" activePane="bottomRight" state="frozen"/>
      <selection pane="topRight" activeCell="E56" sqref="E56"/>
      <selection pane="bottomLeft" activeCell="E56" sqref="E56"/>
      <selection pane="bottomRight" activeCell="W22" sqref="W22"/>
    </sheetView>
  </sheetViews>
  <sheetFormatPr defaultColWidth="9.1796875" defaultRowHeight="14" outlineLevelCol="1" x14ac:dyDescent="0.3"/>
  <cols>
    <col min="1" max="1" width="7.1796875" style="4" customWidth="1"/>
    <col min="2" max="2" width="10.1796875" style="9" customWidth="1"/>
    <col min="3" max="3" width="25.1796875" style="264" customWidth="1"/>
    <col min="4" max="4" width="26.453125" style="32" customWidth="1"/>
    <col min="5" max="5" width="10" style="255" hidden="1" customWidth="1"/>
    <col min="6" max="6" width="45" style="6" hidden="1" customWidth="1" outlineLevel="1"/>
    <col min="7" max="7" width="10.453125" style="278" customWidth="1" collapsed="1"/>
    <col min="8" max="9" width="11.453125" style="278" hidden="1" customWidth="1" outlineLevel="1"/>
    <col min="10" max="11" width="8.453125" style="278" hidden="1" customWidth="1" outlineLevel="1"/>
    <col min="12" max="12" width="12.54296875" style="428" bestFit="1" customWidth="1" collapsed="1"/>
    <col min="13" max="13" width="14.453125" style="278" hidden="1" customWidth="1" outlineLevel="1"/>
    <col min="14" max="14" width="15.08984375" style="278" hidden="1" customWidth="1" outlineLevel="1"/>
    <col min="15" max="15" width="12.453125" style="278" hidden="1" customWidth="1" outlineLevel="1"/>
    <col min="16" max="16" width="9.36328125" style="278" hidden="1" customWidth="1" outlineLevel="1"/>
    <col min="17" max="17" width="10" style="481" bestFit="1" customWidth="1" collapsed="1"/>
    <col min="18" max="18" width="15.453125" style="255" customWidth="1"/>
    <col min="19" max="19" width="16.1796875" style="256" customWidth="1"/>
    <col min="20" max="20" width="9.1796875" style="4" customWidth="1"/>
    <col min="21" max="21" width="9.1796875" style="4"/>
    <col min="22" max="22" width="21.26953125" style="4" bestFit="1" customWidth="1"/>
    <col min="23" max="16384" width="9.1796875" style="4"/>
  </cols>
  <sheetData>
    <row r="1" spans="1:9216 9218:11263 11265:16377" ht="22.5" x14ac:dyDescent="0.3">
      <c r="B1" s="3"/>
      <c r="F1" s="409"/>
      <c r="G1" s="348">
        <f>SUM(H1:K1)</f>
        <v>6620</v>
      </c>
      <c r="H1" s="405">
        <f>SUMIFS('Chỉ tiêu'!$I:$I,'Chỉ tiêu'!$H:$H,'Thị trường'!H$3)</f>
        <v>3000</v>
      </c>
      <c r="I1" s="405">
        <f>SUMIFS('Chỉ tiêu'!$I:$I,'Chỉ tiêu'!$H:$H,'Thị trường'!I$3)</f>
        <v>3090</v>
      </c>
      <c r="J1" s="405">
        <f>SUMIFS('Chỉ tiêu'!$I:$I,'Chỉ tiêu'!$H:$H,'Thị trường'!J$3)</f>
        <v>530</v>
      </c>
      <c r="K1" s="405">
        <f>SUMIFS('Chỉ tiêu'!$I:$I,'Chỉ tiêu'!$H:$H,'Thị trường'!K$3)</f>
        <v>0</v>
      </c>
      <c r="L1" s="462">
        <f>SUM(M1:P1)</f>
        <v>5762.3398000000007</v>
      </c>
      <c r="M1" s="405">
        <f>SUMIFS('Chỉ tiêu'!$K:$K,'Chỉ tiêu'!$H:$H,'Thị trường'!H$3)</f>
        <v>2544.5179999999996</v>
      </c>
      <c r="N1" s="405">
        <f>SUMIFS('Chỉ tiêu'!$K:$K,'Chỉ tiêu'!$H:$H,'Thị trường'!I$3)</f>
        <v>2974.3168000000014</v>
      </c>
      <c r="O1" s="405">
        <f>SUMIFS('Chỉ tiêu'!$K:$K,'Chỉ tiêu'!$H:$H,'Thị trường'!J$3)</f>
        <v>243.505</v>
      </c>
      <c r="P1" s="405">
        <f>SUMIFS('Chỉ tiêu'!$K:$K,'Chỉ tiêu'!$H:$H,'Thị trường'!K$3)</f>
        <v>0</v>
      </c>
      <c r="Q1" s="355">
        <f>L1/G1</f>
        <v>0.87044407854984907</v>
      </c>
    </row>
    <row r="2" spans="1:9216 9218:11263 11265:16377" ht="23" thickBot="1" x14ac:dyDescent="0.5">
      <c r="A2" s="2" t="s">
        <v>23539</v>
      </c>
      <c r="B2" s="3"/>
      <c r="F2" s="460"/>
      <c r="G2" s="572" t="s">
        <v>71</v>
      </c>
      <c r="H2" s="572"/>
      <c r="I2" s="572"/>
      <c r="J2" s="572"/>
      <c r="K2" s="572"/>
      <c r="L2" s="573" t="s">
        <v>72</v>
      </c>
      <c r="M2" s="574"/>
      <c r="N2" s="574"/>
      <c r="O2" s="574"/>
      <c r="P2" s="574"/>
      <c r="Q2" s="471"/>
    </row>
    <row r="3" spans="1:9216 9218:11263 11265:16377" s="8" customFormat="1" ht="38.15" customHeight="1" thickBot="1" x14ac:dyDescent="0.4">
      <c r="A3" s="282" t="s">
        <v>73</v>
      </c>
      <c r="B3" s="283" t="s">
        <v>74</v>
      </c>
      <c r="C3" s="284" t="s">
        <v>75</v>
      </c>
      <c r="D3" s="283" t="s">
        <v>76</v>
      </c>
      <c r="E3" s="285" t="s">
        <v>77</v>
      </c>
      <c r="F3" s="342" t="s">
        <v>78</v>
      </c>
      <c r="G3" s="346" t="s">
        <v>79</v>
      </c>
      <c r="H3" s="286" t="s">
        <v>80</v>
      </c>
      <c r="I3" s="286" t="s">
        <v>81</v>
      </c>
      <c r="J3" s="286" t="s">
        <v>82</v>
      </c>
      <c r="K3" s="347" t="s">
        <v>83</v>
      </c>
      <c r="L3" s="430" t="s">
        <v>79</v>
      </c>
      <c r="M3" s="287" t="s">
        <v>80</v>
      </c>
      <c r="N3" s="287" t="s">
        <v>81</v>
      </c>
      <c r="O3" s="287" t="s">
        <v>82</v>
      </c>
      <c r="P3" s="356" t="s">
        <v>83</v>
      </c>
      <c r="Q3" s="472" t="s">
        <v>84</v>
      </c>
      <c r="R3" s="285" t="s">
        <v>85</v>
      </c>
      <c r="S3" s="285" t="s">
        <v>23535</v>
      </c>
    </row>
    <row r="4" spans="1:9216 9218:11263 11265:16377" ht="14.5" thickBot="1" x14ac:dyDescent="0.35">
      <c r="A4" s="522">
        <v>1</v>
      </c>
      <c r="B4" s="525">
        <v>90027817</v>
      </c>
      <c r="C4" s="528" t="s">
        <v>1701</v>
      </c>
      <c r="D4" s="528" t="s">
        <v>12</v>
      </c>
      <c r="E4" s="531" t="s">
        <v>93</v>
      </c>
      <c r="F4" s="343" t="s">
        <v>86</v>
      </c>
      <c r="G4" s="348">
        <f>SUM(H4:K4)</f>
        <v>999</v>
      </c>
      <c r="H4" s="289">
        <f>IF(E4="GS",SUMIFS(Chitieu[Chỉ tiêu],Chitieu[GS],'Thị trường'!C4,Chitieu[[qui đổi ]],'Thị trường'!$H$3),SUMIFS(Chitieu[Chỉ tiêu],Chitieu[NV],'Thị trường'!C4,Chitieu[[qui đổi ]],'Thị trường'!$H$3))</f>
        <v>200</v>
      </c>
      <c r="I4" s="289">
        <f>IF(E4="GS",SUMIFS(Chitieu[Chỉ tiêu],Chitieu[GS],'Thị trường'!C4,Chitieu[[qui đổi ]],'Thị trường'!$I$3),SUMIFS(Chitieu[Chỉ tiêu],Chitieu[NV],'Thị trường'!C4,Chitieu[[qui đổi ]],'Thị trường'!$I$3))</f>
        <v>799</v>
      </c>
      <c r="J4" s="289">
        <f>IF(E4="GS",SUMIFS(Chitieu[Chỉ tiêu],Chitieu[GS],'Thị trường'!C4,Chitieu[[qui đổi ]],'Thị trường'!$J$3),SUMIFS(Chitieu[Chỉ tiêu],Chitieu[NV],'Thị trường'!C4,Chitieu[[qui đổi ]],'Thị trường'!$J$3))</f>
        <v>0</v>
      </c>
      <c r="K4" s="289">
        <f>IF(E4="GS",SUMIFS(Chitieu[Chỉ tiêu],Chitieu[GS],'Thị trường'!C4,Chitieu[[qui đổi ]],'Thị trường'!$K$3),SUMIFS(Chitieu[Chỉ tiêu],Chitieu[NV],'Thị trường'!C4,Chitieu[[qui đổi ]],'Thị trường'!$K$3))</f>
        <v>0</v>
      </c>
      <c r="L4" s="429">
        <f>SUM(M4:P4)</f>
        <v>805.97779999999989</v>
      </c>
      <c r="M4" s="290">
        <f>IF(E4="GS",SUMIFS(Chitieu[Thực hiện],Chitieu[GS],'Thị trường'!C4,Chitieu[[qui đổi ]],'Thị trường'!$M$3),SUMIFS(Chitieu[Thực hiện],Chitieu[NV],'Thị trường'!C4,Chitieu[[qui đổi ]],'Thị trường'!$M$3))</f>
        <v>94.353999999999999</v>
      </c>
      <c r="N4" s="290">
        <f>IF(E4="GS",SUMIFS(Chitieu[Thực hiện],Chitieu[GS],'Thị trường'!C4,Chitieu[[qui đổi ]],'Thị trường'!$N$3),SUMIFS(Chitieu[Thực hiện],Chitieu[NV],'Thị trường'!C4,Chitieu[[qui đổi ]],'Thị trường'!$N$3))</f>
        <v>711.62379999999985</v>
      </c>
      <c r="O4" s="290">
        <f>IF(E4="GS",SUMIFS(Chitieu[Thực hiện],Chitieu[GS],'Thị trường'!C4,Chitieu[[qui đổi ]],'Thị trường'!$O$3),SUMIFS(Chitieu[Thực hiện],Chitieu[NV],'Thị trường'!C4,Chitieu[[qui đổi ]],'Thị trường'!$O$3))</f>
        <v>0</v>
      </c>
      <c r="P4" s="357">
        <f>IF(E4="GS",SUMIFS(Chitieu[Thực hiện],Chitieu[GS],'Thị trường'!C4,Chitieu[[qui đổi ]],'Thị trường'!$P$3),SUMIFS(Chitieu[Thực hiện],Chitieu[NV],'Thị trường'!C4,Chitieu[[qui đổi ]],'Thị trường'!$P$3))</f>
        <v>0</v>
      </c>
      <c r="Q4" s="355">
        <f>L4/G4</f>
        <v>0.80678458458458446</v>
      </c>
      <c r="R4" s="288">
        <f>IF(AND(Q4&gt;=70%,Q4&lt;=80%),4000000,IF(AND(Q4&gt;80%,Q4&lt;=95%),5000000,IF(AND(Q4&gt;95%,Q4&lt;=100%),7000000,IF(Q4&gt;100%,9000000,0))))</f>
        <v>5000000</v>
      </c>
      <c r="S4" s="534">
        <f>SUM(R4,R5,R6)</f>
        <v>6000000</v>
      </c>
      <c r="T4" s="541" t="s">
        <v>23543</v>
      </c>
      <c r="U4" s="541"/>
      <c r="V4" s="537"/>
      <c r="W4" s="266"/>
      <c r="X4" s="267"/>
      <c r="Y4" s="267"/>
      <c r="Z4" s="267"/>
      <c r="AA4" s="267"/>
      <c r="AB4" s="267"/>
      <c r="AC4" s="268"/>
      <c r="AD4" s="269"/>
      <c r="AE4" s="269"/>
      <c r="AF4" s="269"/>
      <c r="AG4" s="269"/>
      <c r="AH4" s="270"/>
      <c r="AI4" s="265"/>
      <c r="AJ4" s="537"/>
      <c r="AK4" s="537"/>
      <c r="AL4" s="538"/>
      <c r="AM4" s="539"/>
      <c r="AO4" s="540"/>
      <c r="AP4" s="540"/>
      <c r="AQ4" s="541"/>
      <c r="AR4" s="541"/>
      <c r="AS4" s="537"/>
      <c r="AT4" s="266"/>
      <c r="AU4" s="267"/>
      <c r="AV4" s="267"/>
      <c r="AW4" s="267"/>
      <c r="AX4" s="267"/>
      <c r="AY4" s="267"/>
      <c r="AZ4" s="268"/>
      <c r="BA4" s="269"/>
      <c r="BB4" s="269"/>
      <c r="BC4" s="269"/>
      <c r="BD4" s="269"/>
      <c r="BE4" s="270"/>
      <c r="BF4" s="265"/>
      <c r="BG4" s="537"/>
      <c r="BH4" s="537"/>
      <c r="BI4" s="538"/>
      <c r="BJ4" s="539"/>
      <c r="BL4" s="540"/>
      <c r="BM4" s="540"/>
      <c r="BN4" s="541"/>
      <c r="BO4" s="541"/>
      <c r="BP4" s="537"/>
      <c r="BQ4" s="266"/>
      <c r="BR4" s="267"/>
      <c r="BS4" s="267"/>
      <c r="BT4" s="267"/>
      <c r="BU4" s="267"/>
      <c r="BV4" s="267"/>
      <c r="BW4" s="268"/>
      <c r="BX4" s="269"/>
      <c r="BY4" s="269"/>
      <c r="BZ4" s="269"/>
      <c r="CA4" s="269"/>
      <c r="CB4" s="270"/>
      <c r="CC4" s="265"/>
      <c r="CD4" s="537"/>
      <c r="CE4" s="537"/>
      <c r="CF4" s="538"/>
      <c r="CG4" s="539"/>
      <c r="CI4" s="540"/>
      <c r="CJ4" s="540"/>
      <c r="CK4" s="541"/>
      <c r="CL4" s="541"/>
      <c r="CM4" s="537"/>
      <c r="CN4" s="266"/>
      <c r="CO4" s="267"/>
      <c r="CP4" s="267"/>
      <c r="CQ4" s="267"/>
      <c r="CR4" s="267"/>
      <c r="CS4" s="267"/>
      <c r="CT4" s="268"/>
      <c r="CU4" s="269"/>
      <c r="CV4" s="269"/>
      <c r="CW4" s="269"/>
      <c r="CX4" s="269"/>
      <c r="CY4" s="270"/>
      <c r="CZ4" s="265"/>
      <c r="DA4" s="537"/>
      <c r="DB4" s="537"/>
      <c r="DC4" s="538"/>
      <c r="DD4" s="539"/>
      <c r="DF4" s="540"/>
      <c r="DG4" s="540"/>
      <c r="DH4" s="541"/>
      <c r="DI4" s="541"/>
      <c r="DJ4" s="537"/>
      <c r="DK4" s="266"/>
      <c r="DL4" s="267"/>
      <c r="DM4" s="267"/>
      <c r="DN4" s="267"/>
      <c r="DO4" s="267"/>
      <c r="DP4" s="267"/>
      <c r="DQ4" s="268"/>
      <c r="DR4" s="269"/>
      <c r="DS4" s="269"/>
      <c r="DT4" s="269"/>
      <c r="DU4" s="269"/>
      <c r="DV4" s="270"/>
      <c r="DW4" s="265"/>
      <c r="DX4" s="537"/>
      <c r="DY4" s="537"/>
      <c r="DZ4" s="538"/>
      <c r="EA4" s="539"/>
      <c r="EC4" s="540"/>
      <c r="ED4" s="540"/>
      <c r="EE4" s="541"/>
      <c r="EF4" s="541"/>
      <c r="EG4" s="537"/>
      <c r="EH4" s="266"/>
      <c r="EI4" s="267"/>
      <c r="EJ4" s="267"/>
      <c r="EK4" s="267"/>
      <c r="EL4" s="267"/>
      <c r="EM4" s="267"/>
      <c r="EN4" s="268"/>
      <c r="EO4" s="269"/>
      <c r="EP4" s="269"/>
      <c r="EQ4" s="269"/>
      <c r="ER4" s="269"/>
      <c r="ES4" s="270"/>
      <c r="ET4" s="265"/>
      <c r="EU4" s="537"/>
      <c r="EV4" s="537"/>
      <c r="EW4" s="538"/>
      <c r="EX4" s="539"/>
      <c r="EZ4" s="540"/>
      <c r="FA4" s="540"/>
      <c r="FB4" s="541"/>
      <c r="FC4" s="541"/>
      <c r="FD4" s="537"/>
      <c r="FE4" s="266"/>
      <c r="FF4" s="267"/>
      <c r="FG4" s="267"/>
      <c r="FH4" s="267"/>
      <c r="FI4" s="267"/>
      <c r="FJ4" s="267"/>
      <c r="FK4" s="268"/>
      <c r="FL4" s="269"/>
      <c r="FM4" s="269"/>
      <c r="FN4" s="269"/>
      <c r="FO4" s="269"/>
      <c r="FP4" s="270"/>
      <c r="FQ4" s="265"/>
      <c r="FR4" s="537"/>
      <c r="FS4" s="537"/>
      <c r="FT4" s="538"/>
      <c r="FU4" s="539"/>
      <c r="FW4" s="540"/>
      <c r="FX4" s="540"/>
      <c r="FY4" s="541"/>
      <c r="FZ4" s="541"/>
      <c r="GA4" s="537"/>
      <c r="GB4" s="266"/>
      <c r="GC4" s="267"/>
      <c r="GD4" s="267"/>
      <c r="GE4" s="267"/>
      <c r="GF4" s="267"/>
      <c r="GG4" s="267"/>
      <c r="GH4" s="268"/>
      <c r="GI4" s="269"/>
      <c r="GJ4" s="269"/>
      <c r="GK4" s="269"/>
      <c r="GL4" s="269"/>
      <c r="GM4" s="270"/>
      <c r="GN4" s="265"/>
      <c r="GO4" s="537"/>
      <c r="GP4" s="537"/>
      <c r="GQ4" s="538"/>
      <c r="GR4" s="539"/>
      <c r="GT4" s="540"/>
      <c r="GU4" s="540"/>
      <c r="GV4" s="541"/>
      <c r="GW4" s="541"/>
      <c r="GX4" s="537"/>
      <c r="GY4" s="266"/>
      <c r="GZ4" s="267"/>
      <c r="HA4" s="267"/>
      <c r="HB4" s="267"/>
      <c r="HC4" s="267"/>
      <c r="HD4" s="267"/>
      <c r="HE4" s="268"/>
      <c r="HF4" s="269"/>
      <c r="HG4" s="269"/>
      <c r="HH4" s="269"/>
      <c r="HI4" s="269"/>
      <c r="HJ4" s="270"/>
      <c r="HK4" s="265"/>
      <c r="HL4" s="537"/>
      <c r="HM4" s="537"/>
      <c r="HN4" s="538"/>
      <c r="HO4" s="539"/>
      <c r="HQ4" s="540"/>
      <c r="HR4" s="540"/>
      <c r="HS4" s="541"/>
      <c r="HT4" s="541"/>
      <c r="HU4" s="537"/>
      <c r="HV4" s="266"/>
      <c r="HW4" s="267"/>
      <c r="HX4" s="267"/>
      <c r="HY4" s="267"/>
      <c r="HZ4" s="267"/>
      <c r="IA4" s="267"/>
      <c r="IB4" s="268"/>
      <c r="IC4" s="269"/>
      <c r="ID4" s="269"/>
      <c r="IE4" s="269"/>
      <c r="IF4" s="269"/>
      <c r="IG4" s="270"/>
      <c r="IH4" s="265"/>
      <c r="II4" s="537"/>
      <c r="IJ4" s="537"/>
      <c r="IK4" s="538"/>
      <c r="IL4" s="539"/>
      <c r="IN4" s="540"/>
      <c r="IO4" s="540"/>
      <c r="IP4" s="541"/>
      <c r="IQ4" s="541"/>
      <c r="IR4" s="537"/>
      <c r="IS4" s="266"/>
      <c r="IT4" s="267"/>
      <c r="IU4" s="267"/>
      <c r="IV4" s="267"/>
      <c r="IW4" s="267"/>
      <c r="IX4" s="267"/>
      <c r="IY4" s="268"/>
      <c r="IZ4" s="269"/>
      <c r="JA4" s="269"/>
      <c r="JB4" s="269"/>
      <c r="JC4" s="269"/>
      <c r="JD4" s="270"/>
      <c r="JE4" s="265"/>
      <c r="JF4" s="537"/>
      <c r="JG4" s="537"/>
      <c r="JH4" s="538"/>
      <c r="JI4" s="539"/>
      <c r="JK4" s="540"/>
      <c r="JL4" s="540"/>
      <c r="JM4" s="541"/>
      <c r="JN4" s="541"/>
      <c r="JO4" s="537"/>
      <c r="JP4" s="266"/>
      <c r="JQ4" s="267"/>
      <c r="JR4" s="267"/>
      <c r="JS4" s="267"/>
      <c r="JT4" s="267"/>
      <c r="JU4" s="267"/>
      <c r="JV4" s="268"/>
      <c r="JW4" s="269"/>
      <c r="JX4" s="269"/>
      <c r="JY4" s="269"/>
      <c r="JZ4" s="269"/>
      <c r="KA4" s="270"/>
      <c r="KB4" s="265"/>
      <c r="KC4" s="537"/>
      <c r="KD4" s="537"/>
      <c r="KE4" s="538"/>
      <c r="KF4" s="539"/>
      <c r="KH4" s="540"/>
      <c r="KI4" s="540"/>
      <c r="KJ4" s="541"/>
      <c r="KK4" s="541"/>
      <c r="KL4" s="537"/>
      <c r="KM4" s="266"/>
      <c r="KN4" s="267"/>
      <c r="KO4" s="267"/>
      <c r="KP4" s="267"/>
      <c r="KQ4" s="267"/>
      <c r="KR4" s="267"/>
      <c r="KS4" s="268"/>
      <c r="KT4" s="269"/>
      <c r="KU4" s="269"/>
      <c r="KV4" s="269"/>
      <c r="KW4" s="269"/>
      <c r="KX4" s="270"/>
      <c r="KY4" s="265"/>
      <c r="KZ4" s="537"/>
      <c r="LA4" s="537"/>
      <c r="LB4" s="538"/>
      <c r="LC4" s="539"/>
      <c r="LE4" s="540"/>
      <c r="LF4" s="540"/>
      <c r="LG4" s="541"/>
      <c r="LH4" s="541"/>
      <c r="LI4" s="537"/>
      <c r="LJ4" s="266"/>
      <c r="LK4" s="267"/>
      <c r="LL4" s="267"/>
      <c r="LM4" s="267"/>
      <c r="LN4" s="267"/>
      <c r="LO4" s="267"/>
      <c r="LP4" s="268"/>
      <c r="LQ4" s="269"/>
      <c r="LR4" s="269"/>
      <c r="LS4" s="269"/>
      <c r="LT4" s="269"/>
      <c r="LU4" s="270"/>
      <c r="LV4" s="265"/>
      <c r="LW4" s="537"/>
      <c r="LX4" s="537"/>
      <c r="LY4" s="538"/>
      <c r="LZ4" s="539"/>
      <c r="MB4" s="540"/>
      <c r="MC4" s="540"/>
      <c r="MD4" s="541"/>
      <c r="ME4" s="541"/>
      <c r="MF4" s="537"/>
      <c r="MG4" s="266"/>
      <c r="MH4" s="267"/>
      <c r="MI4" s="267"/>
      <c r="MJ4" s="267"/>
      <c r="MK4" s="267"/>
      <c r="ML4" s="267"/>
      <c r="MM4" s="268"/>
      <c r="MN4" s="269"/>
      <c r="MO4" s="269"/>
      <c r="MP4" s="269"/>
      <c r="MQ4" s="269"/>
      <c r="MR4" s="270"/>
      <c r="MS4" s="265"/>
      <c r="MT4" s="537"/>
      <c r="MU4" s="537"/>
      <c r="MV4" s="538"/>
      <c r="MW4" s="539"/>
      <c r="MY4" s="540"/>
      <c r="MZ4" s="540"/>
      <c r="NA4" s="541"/>
      <c r="NB4" s="541"/>
      <c r="NC4" s="537"/>
      <c r="ND4" s="266"/>
      <c r="NE4" s="267"/>
      <c r="NF4" s="267"/>
      <c r="NG4" s="267"/>
      <c r="NH4" s="267"/>
      <c r="NI4" s="267"/>
      <c r="NJ4" s="268"/>
      <c r="NK4" s="269"/>
      <c r="NL4" s="269"/>
      <c r="NM4" s="269"/>
      <c r="NN4" s="269"/>
      <c r="NO4" s="270"/>
      <c r="NP4" s="265"/>
      <c r="NQ4" s="537"/>
      <c r="NR4" s="537"/>
      <c r="NS4" s="538"/>
      <c r="NT4" s="539"/>
      <c r="NV4" s="540"/>
      <c r="NW4" s="540"/>
      <c r="NX4" s="541"/>
      <c r="NY4" s="541"/>
      <c r="NZ4" s="537"/>
      <c r="OA4" s="266"/>
      <c r="OB4" s="267"/>
      <c r="OC4" s="267"/>
      <c r="OD4" s="267"/>
      <c r="OE4" s="267"/>
      <c r="OF4" s="267"/>
      <c r="OG4" s="268"/>
      <c r="OH4" s="269"/>
      <c r="OI4" s="269"/>
      <c r="OJ4" s="269"/>
      <c r="OK4" s="269"/>
      <c r="OL4" s="270"/>
      <c r="OM4" s="265"/>
      <c r="ON4" s="537"/>
      <c r="OO4" s="537"/>
      <c r="OP4" s="538"/>
      <c r="OQ4" s="539"/>
      <c r="OS4" s="540"/>
      <c r="OT4" s="540"/>
      <c r="OU4" s="541"/>
      <c r="OV4" s="541"/>
      <c r="OW4" s="537"/>
      <c r="OX4" s="266"/>
      <c r="OY4" s="267"/>
      <c r="OZ4" s="267"/>
      <c r="PA4" s="267"/>
      <c r="PB4" s="267"/>
      <c r="PC4" s="267"/>
      <c r="PD4" s="268"/>
      <c r="PE4" s="269"/>
      <c r="PF4" s="269"/>
      <c r="PG4" s="269"/>
      <c r="PH4" s="269"/>
      <c r="PI4" s="270"/>
      <c r="PJ4" s="265"/>
      <c r="PK4" s="537"/>
      <c r="PL4" s="537"/>
      <c r="PM4" s="538"/>
      <c r="PN4" s="539"/>
      <c r="PP4" s="540"/>
      <c r="PQ4" s="540"/>
      <c r="PR4" s="541"/>
      <c r="PS4" s="541"/>
      <c r="PT4" s="537"/>
      <c r="PU4" s="266"/>
      <c r="PV4" s="267"/>
      <c r="PW4" s="267"/>
      <c r="PX4" s="267"/>
      <c r="PY4" s="267"/>
      <c r="PZ4" s="267"/>
      <c r="QA4" s="268"/>
      <c r="QB4" s="269"/>
      <c r="QC4" s="269"/>
      <c r="QD4" s="269"/>
      <c r="QE4" s="269"/>
      <c r="QF4" s="270"/>
      <c r="QG4" s="265"/>
      <c r="QH4" s="537"/>
      <c r="QI4" s="537"/>
      <c r="QJ4" s="538"/>
      <c r="QK4" s="539"/>
      <c r="QM4" s="540"/>
      <c r="QN4" s="540"/>
      <c r="QO4" s="541"/>
      <c r="QP4" s="541"/>
      <c r="QQ4" s="537"/>
      <c r="QR4" s="266"/>
      <c r="QS4" s="267"/>
      <c r="QT4" s="267"/>
      <c r="QU4" s="267"/>
      <c r="QV4" s="267"/>
      <c r="QW4" s="267"/>
      <c r="QX4" s="268"/>
      <c r="QY4" s="269"/>
      <c r="QZ4" s="269"/>
      <c r="RA4" s="269"/>
      <c r="RB4" s="269"/>
      <c r="RC4" s="270"/>
      <c r="RD4" s="265"/>
      <c r="RE4" s="537"/>
      <c r="RF4" s="537"/>
      <c r="RG4" s="538"/>
      <c r="RH4" s="539"/>
      <c r="RJ4" s="540"/>
      <c r="RK4" s="540"/>
      <c r="RL4" s="541"/>
      <c r="RM4" s="541"/>
      <c r="RN4" s="537"/>
      <c r="RO4" s="266"/>
      <c r="RP4" s="267"/>
      <c r="RQ4" s="267"/>
      <c r="RR4" s="267"/>
      <c r="RS4" s="267"/>
      <c r="RT4" s="267"/>
      <c r="RU4" s="268"/>
      <c r="RV4" s="269"/>
      <c r="RW4" s="269"/>
      <c r="RX4" s="269"/>
      <c r="RY4" s="269"/>
      <c r="RZ4" s="270"/>
      <c r="SA4" s="265"/>
      <c r="SB4" s="537"/>
      <c r="SC4" s="537"/>
      <c r="SD4" s="538"/>
      <c r="SE4" s="539"/>
      <c r="SG4" s="540"/>
      <c r="SH4" s="540"/>
      <c r="SI4" s="541"/>
      <c r="SJ4" s="541"/>
      <c r="SK4" s="537"/>
      <c r="SL4" s="266"/>
      <c r="SM4" s="267"/>
      <c r="SN4" s="267"/>
      <c r="SO4" s="267"/>
      <c r="SP4" s="267"/>
      <c r="SQ4" s="267"/>
      <c r="SR4" s="268"/>
      <c r="SS4" s="269"/>
      <c r="ST4" s="269"/>
      <c r="SU4" s="269"/>
      <c r="SV4" s="269"/>
      <c r="SW4" s="270"/>
      <c r="SX4" s="265"/>
      <c r="SY4" s="537"/>
      <c r="SZ4" s="537"/>
      <c r="TA4" s="538"/>
      <c r="TB4" s="539"/>
      <c r="TD4" s="540"/>
      <c r="TE4" s="540"/>
      <c r="TF4" s="541"/>
      <c r="TG4" s="541"/>
      <c r="TH4" s="537"/>
      <c r="TI4" s="266"/>
      <c r="TJ4" s="267"/>
      <c r="TK4" s="267"/>
      <c r="TL4" s="267"/>
      <c r="TM4" s="267"/>
      <c r="TN4" s="267"/>
      <c r="TO4" s="268"/>
      <c r="TP4" s="269"/>
      <c r="TQ4" s="269"/>
      <c r="TR4" s="269"/>
      <c r="TS4" s="269"/>
      <c r="TT4" s="270"/>
      <c r="TU4" s="265"/>
      <c r="TV4" s="537"/>
      <c r="TW4" s="537"/>
      <c r="TX4" s="538"/>
      <c r="TY4" s="539"/>
      <c r="UA4" s="540"/>
      <c r="UB4" s="540"/>
      <c r="UC4" s="541"/>
      <c r="UD4" s="541"/>
      <c r="UE4" s="537"/>
      <c r="UF4" s="266"/>
      <c r="UG4" s="267"/>
      <c r="UH4" s="267"/>
      <c r="UI4" s="267"/>
      <c r="UJ4" s="267"/>
      <c r="UK4" s="267"/>
      <c r="UL4" s="268"/>
      <c r="UM4" s="269"/>
      <c r="UN4" s="269"/>
      <c r="UO4" s="269"/>
      <c r="UP4" s="269"/>
      <c r="UQ4" s="270"/>
      <c r="UR4" s="265"/>
      <c r="US4" s="537"/>
      <c r="UT4" s="537"/>
      <c r="UU4" s="538"/>
      <c r="UV4" s="539"/>
      <c r="UX4" s="540"/>
      <c r="UY4" s="540"/>
      <c r="UZ4" s="541"/>
      <c r="VA4" s="541"/>
      <c r="VB4" s="537"/>
      <c r="VC4" s="266"/>
      <c r="VD4" s="267"/>
      <c r="VE4" s="267"/>
      <c r="VF4" s="267"/>
      <c r="VG4" s="267"/>
      <c r="VH4" s="267"/>
      <c r="VI4" s="268"/>
      <c r="VJ4" s="269"/>
      <c r="VK4" s="269"/>
      <c r="VL4" s="269"/>
      <c r="VM4" s="269"/>
      <c r="VN4" s="270"/>
      <c r="VO4" s="265"/>
      <c r="VP4" s="537"/>
      <c r="VQ4" s="537"/>
      <c r="VR4" s="538"/>
      <c r="VS4" s="539"/>
      <c r="VU4" s="540"/>
      <c r="VV4" s="540"/>
      <c r="VW4" s="541"/>
      <c r="VX4" s="541"/>
      <c r="VY4" s="537"/>
      <c r="VZ4" s="266"/>
      <c r="WA4" s="267"/>
      <c r="WB4" s="267"/>
      <c r="WC4" s="267"/>
      <c r="WD4" s="267"/>
      <c r="WE4" s="267"/>
      <c r="WF4" s="268"/>
      <c r="WG4" s="269"/>
      <c r="WH4" s="269"/>
      <c r="WI4" s="269"/>
      <c r="WJ4" s="269"/>
      <c r="WK4" s="270"/>
      <c r="WL4" s="265"/>
      <c r="WM4" s="537"/>
      <c r="WN4" s="537"/>
      <c r="WO4" s="538"/>
      <c r="WP4" s="539"/>
      <c r="WR4" s="540"/>
      <c r="WS4" s="540"/>
      <c r="WT4" s="541"/>
      <c r="WU4" s="541"/>
      <c r="WV4" s="537"/>
      <c r="WW4" s="266"/>
      <c r="WX4" s="267"/>
      <c r="WY4" s="267"/>
      <c r="WZ4" s="267"/>
      <c r="XA4" s="267"/>
      <c r="XB4" s="267"/>
      <c r="XC4" s="268"/>
      <c r="XD4" s="269"/>
      <c r="XE4" s="269"/>
      <c r="XF4" s="269"/>
      <c r="XG4" s="269"/>
      <c r="XH4" s="270"/>
      <c r="XI4" s="265"/>
      <c r="XJ4" s="537"/>
      <c r="XK4" s="537"/>
      <c r="XL4" s="538"/>
      <c r="XM4" s="539"/>
      <c r="XO4" s="540"/>
      <c r="XP4" s="540"/>
      <c r="XQ4" s="541"/>
      <c r="XR4" s="541"/>
      <c r="XS4" s="537"/>
      <c r="XT4" s="266"/>
      <c r="XU4" s="267"/>
      <c r="XV4" s="267"/>
      <c r="XW4" s="267"/>
      <c r="XX4" s="267"/>
      <c r="XY4" s="267"/>
      <c r="XZ4" s="268"/>
      <c r="YA4" s="269"/>
      <c r="YB4" s="269"/>
      <c r="YC4" s="269"/>
      <c r="YD4" s="269"/>
      <c r="YE4" s="270"/>
      <c r="YF4" s="265"/>
      <c r="YG4" s="537"/>
      <c r="YH4" s="537"/>
      <c r="YI4" s="538"/>
      <c r="YJ4" s="539"/>
      <c r="YL4" s="540"/>
      <c r="YM4" s="540"/>
      <c r="YN4" s="541"/>
      <c r="YO4" s="541"/>
      <c r="YP4" s="537"/>
      <c r="YQ4" s="266"/>
      <c r="YR4" s="267"/>
      <c r="YS4" s="267"/>
      <c r="YT4" s="267"/>
      <c r="YU4" s="267"/>
      <c r="YV4" s="267"/>
      <c r="YW4" s="268"/>
      <c r="YX4" s="269"/>
      <c r="YY4" s="269"/>
      <c r="YZ4" s="269"/>
      <c r="ZA4" s="269"/>
      <c r="ZB4" s="270"/>
      <c r="ZC4" s="265"/>
      <c r="ZD4" s="537"/>
      <c r="ZE4" s="537"/>
      <c r="ZF4" s="538"/>
      <c r="ZG4" s="539"/>
      <c r="ZI4" s="540"/>
      <c r="ZJ4" s="540"/>
      <c r="ZK4" s="541"/>
      <c r="ZL4" s="541"/>
      <c r="ZM4" s="537"/>
      <c r="ZN4" s="266"/>
      <c r="ZO4" s="267"/>
      <c r="ZP4" s="267"/>
      <c r="ZQ4" s="267"/>
      <c r="ZR4" s="267"/>
      <c r="ZS4" s="267"/>
      <c r="ZT4" s="268"/>
      <c r="ZU4" s="269"/>
      <c r="ZV4" s="269"/>
      <c r="ZW4" s="269"/>
      <c r="ZX4" s="269"/>
      <c r="ZY4" s="270"/>
      <c r="ZZ4" s="265"/>
      <c r="AAA4" s="537"/>
      <c r="AAB4" s="537"/>
      <c r="AAC4" s="538"/>
      <c r="AAD4" s="539"/>
      <c r="AAF4" s="540"/>
      <c r="AAG4" s="540"/>
      <c r="AAH4" s="541"/>
      <c r="AAI4" s="541"/>
      <c r="AAJ4" s="537"/>
      <c r="AAK4" s="266"/>
      <c r="AAL4" s="267"/>
      <c r="AAM4" s="267"/>
      <c r="AAN4" s="267"/>
      <c r="AAO4" s="267"/>
      <c r="AAP4" s="267"/>
      <c r="AAQ4" s="268"/>
      <c r="AAR4" s="269"/>
      <c r="AAS4" s="269"/>
      <c r="AAT4" s="269"/>
      <c r="AAU4" s="269"/>
      <c r="AAV4" s="270"/>
      <c r="AAW4" s="265"/>
      <c r="AAX4" s="537"/>
      <c r="AAY4" s="537"/>
      <c r="AAZ4" s="538"/>
      <c r="ABA4" s="539"/>
      <c r="ABC4" s="540"/>
      <c r="ABD4" s="540"/>
      <c r="ABE4" s="541"/>
      <c r="ABF4" s="541"/>
      <c r="ABG4" s="537"/>
      <c r="ABH4" s="266"/>
      <c r="ABI4" s="267"/>
      <c r="ABJ4" s="267"/>
      <c r="ABK4" s="267"/>
      <c r="ABL4" s="267"/>
      <c r="ABM4" s="267"/>
      <c r="ABN4" s="268"/>
      <c r="ABO4" s="269"/>
      <c r="ABP4" s="269"/>
      <c r="ABQ4" s="269"/>
      <c r="ABR4" s="269"/>
      <c r="ABS4" s="270"/>
      <c r="ABT4" s="265"/>
      <c r="ABU4" s="537"/>
      <c r="ABV4" s="537"/>
      <c r="ABW4" s="538"/>
      <c r="ABX4" s="539"/>
      <c r="ABZ4" s="540"/>
      <c r="ACA4" s="540"/>
      <c r="ACB4" s="541"/>
      <c r="ACC4" s="541"/>
      <c r="ACD4" s="537"/>
      <c r="ACE4" s="266"/>
      <c r="ACF4" s="267"/>
      <c r="ACG4" s="267"/>
      <c r="ACH4" s="267"/>
      <c r="ACI4" s="267"/>
      <c r="ACJ4" s="267"/>
      <c r="ACK4" s="268"/>
      <c r="ACL4" s="269"/>
      <c r="ACM4" s="269"/>
      <c r="ACN4" s="269"/>
      <c r="ACO4" s="269"/>
      <c r="ACP4" s="270"/>
      <c r="ACQ4" s="265"/>
      <c r="ACR4" s="537"/>
      <c r="ACS4" s="537"/>
      <c r="ACT4" s="538"/>
      <c r="ACU4" s="539"/>
      <c r="ACW4" s="540"/>
      <c r="ACX4" s="540"/>
      <c r="ACY4" s="541"/>
      <c r="ACZ4" s="541"/>
      <c r="ADA4" s="537"/>
      <c r="ADB4" s="266"/>
      <c r="ADC4" s="267"/>
      <c r="ADD4" s="267"/>
      <c r="ADE4" s="267"/>
      <c r="ADF4" s="267"/>
      <c r="ADG4" s="267"/>
      <c r="ADH4" s="268"/>
      <c r="ADI4" s="269"/>
      <c r="ADJ4" s="269"/>
      <c r="ADK4" s="269"/>
      <c r="ADL4" s="269"/>
      <c r="ADM4" s="270"/>
      <c r="ADN4" s="265"/>
      <c r="ADO4" s="537"/>
      <c r="ADP4" s="537"/>
      <c r="ADQ4" s="538"/>
      <c r="ADR4" s="539"/>
      <c r="ADT4" s="540"/>
      <c r="ADU4" s="540"/>
      <c r="ADV4" s="541"/>
      <c r="ADW4" s="541"/>
      <c r="ADX4" s="537"/>
      <c r="ADY4" s="266"/>
      <c r="ADZ4" s="267"/>
      <c r="AEA4" s="267"/>
      <c r="AEB4" s="267"/>
      <c r="AEC4" s="267"/>
      <c r="AED4" s="267"/>
      <c r="AEE4" s="268"/>
      <c r="AEF4" s="269"/>
      <c r="AEG4" s="269"/>
      <c r="AEH4" s="269"/>
      <c r="AEI4" s="269"/>
      <c r="AEJ4" s="270"/>
      <c r="AEK4" s="265"/>
      <c r="AEL4" s="537"/>
      <c r="AEM4" s="537"/>
      <c r="AEN4" s="538"/>
      <c r="AEO4" s="539"/>
      <c r="AEQ4" s="540"/>
      <c r="AER4" s="540"/>
      <c r="AES4" s="541"/>
      <c r="AET4" s="541"/>
      <c r="AEU4" s="537"/>
      <c r="AEV4" s="266"/>
      <c r="AEW4" s="267"/>
      <c r="AEX4" s="267"/>
      <c r="AEY4" s="267"/>
      <c r="AEZ4" s="267"/>
      <c r="AFA4" s="267"/>
      <c r="AFB4" s="268"/>
      <c r="AFC4" s="269"/>
      <c r="AFD4" s="269"/>
      <c r="AFE4" s="269"/>
      <c r="AFF4" s="269"/>
      <c r="AFG4" s="270"/>
      <c r="AFH4" s="265"/>
      <c r="AFI4" s="537"/>
      <c r="AFJ4" s="537"/>
      <c r="AFK4" s="538"/>
      <c r="AFL4" s="539"/>
      <c r="AFN4" s="540"/>
      <c r="AFO4" s="540"/>
      <c r="AFP4" s="541"/>
      <c r="AFQ4" s="541"/>
      <c r="AFR4" s="537"/>
      <c r="AFS4" s="266"/>
      <c r="AFT4" s="267"/>
      <c r="AFU4" s="267"/>
      <c r="AFV4" s="267"/>
      <c r="AFW4" s="267"/>
      <c r="AFX4" s="267"/>
      <c r="AFY4" s="268"/>
      <c r="AFZ4" s="269"/>
      <c r="AGA4" s="269"/>
      <c r="AGB4" s="269"/>
      <c r="AGC4" s="269"/>
      <c r="AGD4" s="270"/>
      <c r="AGE4" s="265"/>
      <c r="AGF4" s="537"/>
      <c r="AGG4" s="537"/>
      <c r="AGH4" s="538"/>
      <c r="AGI4" s="539"/>
      <c r="AGK4" s="540"/>
      <c r="AGL4" s="540"/>
      <c r="AGM4" s="541"/>
      <c r="AGN4" s="541"/>
      <c r="AGO4" s="537"/>
      <c r="AGP4" s="266"/>
      <c r="AGQ4" s="267"/>
      <c r="AGR4" s="267"/>
      <c r="AGS4" s="267"/>
      <c r="AGT4" s="267"/>
      <c r="AGU4" s="267"/>
      <c r="AGV4" s="268"/>
      <c r="AGW4" s="269"/>
      <c r="AGX4" s="269"/>
      <c r="AGY4" s="269"/>
      <c r="AGZ4" s="269"/>
      <c r="AHA4" s="270"/>
      <c r="AHB4" s="265"/>
      <c r="AHC4" s="537"/>
      <c r="AHD4" s="537"/>
      <c r="AHE4" s="538"/>
      <c r="AHF4" s="539"/>
      <c r="AHH4" s="540"/>
      <c r="AHI4" s="540"/>
      <c r="AHJ4" s="541"/>
      <c r="AHK4" s="541"/>
      <c r="AHL4" s="537"/>
      <c r="AHM4" s="266"/>
      <c r="AHN4" s="267"/>
      <c r="AHO4" s="267"/>
      <c r="AHP4" s="267"/>
      <c r="AHQ4" s="267"/>
      <c r="AHR4" s="267"/>
      <c r="AHS4" s="268"/>
      <c r="AHT4" s="269"/>
      <c r="AHU4" s="269"/>
      <c r="AHV4" s="269"/>
      <c r="AHW4" s="269"/>
      <c r="AHX4" s="270"/>
      <c r="AHY4" s="265"/>
      <c r="AHZ4" s="537"/>
      <c r="AIA4" s="537"/>
      <c r="AIB4" s="538"/>
      <c r="AIC4" s="539"/>
      <c r="AIE4" s="540"/>
      <c r="AIF4" s="540"/>
      <c r="AIG4" s="541"/>
      <c r="AIH4" s="541"/>
      <c r="AII4" s="537"/>
      <c r="AIJ4" s="266"/>
      <c r="AIK4" s="267"/>
      <c r="AIL4" s="267"/>
      <c r="AIM4" s="267"/>
      <c r="AIN4" s="267"/>
      <c r="AIO4" s="267"/>
      <c r="AIP4" s="268"/>
      <c r="AIQ4" s="269"/>
      <c r="AIR4" s="269"/>
      <c r="AIS4" s="269"/>
      <c r="AIT4" s="269"/>
      <c r="AIU4" s="270"/>
      <c r="AIV4" s="265"/>
      <c r="AIW4" s="537"/>
      <c r="AIX4" s="537"/>
      <c r="AIY4" s="538"/>
      <c r="AIZ4" s="539"/>
      <c r="AJB4" s="540"/>
      <c r="AJC4" s="540"/>
      <c r="AJD4" s="541"/>
      <c r="AJE4" s="541"/>
      <c r="AJF4" s="537"/>
      <c r="AJG4" s="266"/>
      <c r="AJH4" s="267"/>
      <c r="AJI4" s="267"/>
      <c r="AJJ4" s="267"/>
      <c r="AJK4" s="267"/>
      <c r="AJL4" s="267"/>
      <c r="AJM4" s="268"/>
      <c r="AJN4" s="269"/>
      <c r="AJO4" s="269"/>
      <c r="AJP4" s="269"/>
      <c r="AJQ4" s="269"/>
      <c r="AJR4" s="270"/>
      <c r="AJS4" s="265"/>
      <c r="AJT4" s="537"/>
      <c r="AJU4" s="537"/>
      <c r="AJV4" s="538"/>
      <c r="AJW4" s="539"/>
      <c r="AJY4" s="540"/>
      <c r="AJZ4" s="540"/>
      <c r="AKA4" s="541"/>
      <c r="AKB4" s="541"/>
      <c r="AKC4" s="537"/>
      <c r="AKD4" s="266"/>
      <c r="AKE4" s="267"/>
      <c r="AKF4" s="267"/>
      <c r="AKG4" s="267"/>
      <c r="AKH4" s="267"/>
      <c r="AKI4" s="267"/>
      <c r="AKJ4" s="268"/>
      <c r="AKK4" s="269"/>
      <c r="AKL4" s="269"/>
      <c r="AKM4" s="269"/>
      <c r="AKN4" s="269"/>
      <c r="AKO4" s="270"/>
      <c r="AKP4" s="265"/>
      <c r="AKQ4" s="537"/>
      <c r="AKR4" s="537"/>
      <c r="AKS4" s="538"/>
      <c r="AKT4" s="539"/>
      <c r="AKV4" s="540"/>
      <c r="AKW4" s="540"/>
      <c r="AKX4" s="541"/>
      <c r="AKY4" s="541"/>
      <c r="AKZ4" s="537"/>
      <c r="ALA4" s="266"/>
      <c r="ALB4" s="267"/>
      <c r="ALC4" s="267"/>
      <c r="ALD4" s="267"/>
      <c r="ALE4" s="267"/>
      <c r="ALF4" s="267"/>
      <c r="ALG4" s="268"/>
      <c r="ALH4" s="269"/>
      <c r="ALI4" s="269"/>
      <c r="ALJ4" s="269"/>
      <c r="ALK4" s="269"/>
      <c r="ALL4" s="270"/>
      <c r="ALM4" s="265"/>
      <c r="ALN4" s="537"/>
      <c r="ALO4" s="537"/>
      <c r="ALP4" s="538"/>
      <c r="ALQ4" s="539"/>
      <c r="ALS4" s="540"/>
      <c r="ALT4" s="540"/>
      <c r="ALU4" s="541"/>
      <c r="ALV4" s="541"/>
      <c r="ALW4" s="537"/>
      <c r="ALX4" s="266"/>
      <c r="ALY4" s="267"/>
      <c r="ALZ4" s="267"/>
      <c r="AMA4" s="267"/>
      <c r="AMB4" s="267"/>
      <c r="AMC4" s="267"/>
      <c r="AMD4" s="268"/>
      <c r="AME4" s="269"/>
      <c r="AMF4" s="269"/>
      <c r="AMG4" s="269"/>
      <c r="AMH4" s="269"/>
      <c r="AMI4" s="270"/>
      <c r="AMJ4" s="265"/>
      <c r="AMK4" s="537"/>
      <c r="AML4" s="537"/>
      <c r="AMM4" s="538"/>
      <c r="AMN4" s="539"/>
      <c r="AMP4" s="540"/>
      <c r="AMQ4" s="540"/>
      <c r="AMR4" s="541"/>
      <c r="AMS4" s="541"/>
      <c r="AMT4" s="537"/>
      <c r="AMU4" s="266"/>
      <c r="AMV4" s="267"/>
      <c r="AMW4" s="267"/>
      <c r="AMX4" s="267"/>
      <c r="AMY4" s="267"/>
      <c r="AMZ4" s="267"/>
      <c r="ANA4" s="268"/>
      <c r="ANB4" s="269"/>
      <c r="ANC4" s="269"/>
      <c r="AND4" s="269"/>
      <c r="ANE4" s="269"/>
      <c r="ANF4" s="270"/>
      <c r="ANG4" s="265"/>
      <c r="ANH4" s="537"/>
      <c r="ANI4" s="537"/>
      <c r="ANJ4" s="538"/>
      <c r="ANK4" s="539"/>
      <c r="ANM4" s="540"/>
      <c r="ANN4" s="540"/>
      <c r="ANO4" s="541"/>
      <c r="ANP4" s="541"/>
      <c r="ANQ4" s="537"/>
      <c r="ANR4" s="266"/>
      <c r="ANS4" s="267"/>
      <c r="ANT4" s="267"/>
      <c r="ANU4" s="267"/>
      <c r="ANV4" s="267"/>
      <c r="ANW4" s="267"/>
      <c r="ANX4" s="268"/>
      <c r="ANY4" s="269"/>
      <c r="ANZ4" s="269"/>
      <c r="AOA4" s="269"/>
      <c r="AOB4" s="269"/>
      <c r="AOC4" s="270"/>
      <c r="AOD4" s="265"/>
      <c r="AOE4" s="537"/>
      <c r="AOF4" s="537"/>
      <c r="AOG4" s="538"/>
      <c r="AOH4" s="539"/>
      <c r="AOJ4" s="540"/>
      <c r="AOK4" s="540"/>
      <c r="AOL4" s="541"/>
      <c r="AOM4" s="541"/>
      <c r="AON4" s="537"/>
      <c r="AOO4" s="266"/>
      <c r="AOP4" s="267"/>
      <c r="AOQ4" s="267"/>
      <c r="AOR4" s="267"/>
      <c r="AOS4" s="267"/>
      <c r="AOT4" s="267"/>
      <c r="AOU4" s="268"/>
      <c r="AOV4" s="269"/>
      <c r="AOW4" s="269"/>
      <c r="AOX4" s="269"/>
      <c r="AOY4" s="269"/>
      <c r="AOZ4" s="270"/>
      <c r="APA4" s="265"/>
      <c r="APB4" s="537"/>
      <c r="APC4" s="537"/>
      <c r="APD4" s="538"/>
      <c r="APE4" s="539"/>
      <c r="APG4" s="540"/>
      <c r="APH4" s="540"/>
      <c r="API4" s="541"/>
      <c r="APJ4" s="541"/>
      <c r="APK4" s="537"/>
      <c r="APL4" s="266"/>
      <c r="APM4" s="267"/>
      <c r="APN4" s="267"/>
      <c r="APO4" s="267"/>
      <c r="APP4" s="267"/>
      <c r="APQ4" s="267"/>
      <c r="APR4" s="268"/>
      <c r="APS4" s="269"/>
      <c r="APT4" s="269"/>
      <c r="APU4" s="269"/>
      <c r="APV4" s="269"/>
      <c r="APW4" s="270"/>
      <c r="APX4" s="265"/>
      <c r="APY4" s="537"/>
      <c r="APZ4" s="537"/>
      <c r="AQA4" s="538"/>
      <c r="AQB4" s="539"/>
      <c r="AQD4" s="540"/>
      <c r="AQE4" s="540"/>
      <c r="AQF4" s="541"/>
      <c r="AQG4" s="541"/>
      <c r="AQH4" s="537"/>
      <c r="AQI4" s="266"/>
      <c r="AQJ4" s="267"/>
      <c r="AQK4" s="267"/>
      <c r="AQL4" s="267"/>
      <c r="AQM4" s="267"/>
      <c r="AQN4" s="267"/>
      <c r="AQO4" s="268"/>
      <c r="AQP4" s="269"/>
      <c r="AQQ4" s="269"/>
      <c r="AQR4" s="269"/>
      <c r="AQS4" s="269"/>
      <c r="AQT4" s="270"/>
      <c r="AQU4" s="265"/>
      <c r="AQV4" s="537"/>
      <c r="AQW4" s="537"/>
      <c r="AQX4" s="538"/>
      <c r="AQY4" s="539"/>
      <c r="ARA4" s="540"/>
      <c r="ARB4" s="540"/>
      <c r="ARC4" s="541"/>
      <c r="ARD4" s="541"/>
      <c r="ARE4" s="537"/>
      <c r="ARF4" s="266"/>
      <c r="ARG4" s="267"/>
      <c r="ARH4" s="267"/>
      <c r="ARI4" s="267"/>
      <c r="ARJ4" s="267"/>
      <c r="ARK4" s="267"/>
      <c r="ARL4" s="268"/>
      <c r="ARM4" s="269"/>
      <c r="ARN4" s="269"/>
      <c r="ARO4" s="269"/>
      <c r="ARP4" s="269"/>
      <c r="ARQ4" s="270"/>
      <c r="ARR4" s="265"/>
      <c r="ARS4" s="537"/>
      <c r="ART4" s="537"/>
      <c r="ARU4" s="538"/>
      <c r="ARV4" s="539"/>
      <c r="ARX4" s="540"/>
      <c r="ARY4" s="540"/>
      <c r="ARZ4" s="541"/>
      <c r="ASA4" s="541"/>
      <c r="ASB4" s="537"/>
      <c r="ASC4" s="266"/>
      <c r="ASD4" s="267"/>
      <c r="ASE4" s="267"/>
      <c r="ASF4" s="267"/>
      <c r="ASG4" s="267"/>
      <c r="ASH4" s="267"/>
      <c r="ASI4" s="268"/>
      <c r="ASJ4" s="269"/>
      <c r="ASK4" s="269"/>
      <c r="ASL4" s="269"/>
      <c r="ASM4" s="269"/>
      <c r="ASN4" s="270"/>
      <c r="ASO4" s="265"/>
      <c r="ASP4" s="537"/>
      <c r="ASQ4" s="537"/>
      <c r="ASR4" s="538"/>
      <c r="ASS4" s="539"/>
      <c r="ASU4" s="540"/>
      <c r="ASV4" s="540"/>
      <c r="ASW4" s="541"/>
      <c r="ASX4" s="541"/>
      <c r="ASY4" s="537"/>
      <c r="ASZ4" s="266"/>
      <c r="ATA4" s="267"/>
      <c r="ATB4" s="267"/>
      <c r="ATC4" s="267"/>
      <c r="ATD4" s="267"/>
      <c r="ATE4" s="267"/>
      <c r="ATF4" s="268"/>
      <c r="ATG4" s="269"/>
      <c r="ATH4" s="269"/>
      <c r="ATI4" s="269"/>
      <c r="ATJ4" s="269"/>
      <c r="ATK4" s="270"/>
      <c r="ATL4" s="265"/>
      <c r="ATM4" s="537"/>
      <c r="ATN4" s="537"/>
      <c r="ATO4" s="538"/>
      <c r="ATP4" s="539"/>
      <c r="ATR4" s="540"/>
      <c r="ATS4" s="540"/>
      <c r="ATT4" s="541"/>
      <c r="ATU4" s="541"/>
      <c r="ATV4" s="537"/>
      <c r="ATW4" s="266"/>
      <c r="ATX4" s="267"/>
      <c r="ATY4" s="267"/>
      <c r="ATZ4" s="267"/>
      <c r="AUA4" s="267"/>
      <c r="AUB4" s="267"/>
      <c r="AUC4" s="268"/>
      <c r="AUD4" s="269"/>
      <c r="AUE4" s="269"/>
      <c r="AUF4" s="269"/>
      <c r="AUG4" s="269"/>
      <c r="AUH4" s="270"/>
      <c r="AUI4" s="265"/>
      <c r="AUJ4" s="537"/>
      <c r="AUK4" s="537"/>
      <c r="AUL4" s="538"/>
      <c r="AUM4" s="539"/>
      <c r="AUO4" s="540"/>
      <c r="AUP4" s="540"/>
      <c r="AUQ4" s="541"/>
      <c r="AUR4" s="541"/>
      <c r="AUS4" s="537"/>
      <c r="AUT4" s="266"/>
      <c r="AUU4" s="267"/>
      <c r="AUV4" s="267"/>
      <c r="AUW4" s="267"/>
      <c r="AUX4" s="267"/>
      <c r="AUY4" s="267"/>
      <c r="AUZ4" s="268"/>
      <c r="AVA4" s="269"/>
      <c r="AVB4" s="269"/>
      <c r="AVC4" s="269"/>
      <c r="AVD4" s="269"/>
      <c r="AVE4" s="270"/>
      <c r="AVF4" s="265"/>
      <c r="AVG4" s="537"/>
      <c r="AVH4" s="537"/>
      <c r="AVI4" s="538"/>
      <c r="AVJ4" s="539"/>
      <c r="AVL4" s="540"/>
      <c r="AVM4" s="540"/>
      <c r="AVN4" s="541"/>
      <c r="AVO4" s="541"/>
      <c r="AVP4" s="537"/>
      <c r="AVQ4" s="266"/>
      <c r="AVR4" s="267"/>
      <c r="AVS4" s="267"/>
      <c r="AVT4" s="267"/>
      <c r="AVU4" s="267"/>
      <c r="AVV4" s="267"/>
      <c r="AVW4" s="268"/>
      <c r="AVX4" s="269"/>
      <c r="AVY4" s="269"/>
      <c r="AVZ4" s="269"/>
      <c r="AWA4" s="269"/>
      <c r="AWB4" s="270"/>
      <c r="AWC4" s="265"/>
      <c r="AWD4" s="537"/>
      <c r="AWE4" s="537"/>
      <c r="AWF4" s="538"/>
      <c r="AWG4" s="539"/>
      <c r="AWI4" s="540"/>
      <c r="AWJ4" s="540"/>
      <c r="AWK4" s="541"/>
      <c r="AWL4" s="541"/>
      <c r="AWM4" s="537"/>
      <c r="AWN4" s="266"/>
      <c r="AWO4" s="267"/>
      <c r="AWP4" s="267"/>
      <c r="AWQ4" s="267"/>
      <c r="AWR4" s="267"/>
      <c r="AWS4" s="267"/>
      <c r="AWT4" s="268"/>
      <c r="AWU4" s="269"/>
      <c r="AWV4" s="269"/>
      <c r="AWW4" s="269"/>
      <c r="AWX4" s="269"/>
      <c r="AWY4" s="270"/>
      <c r="AWZ4" s="265"/>
      <c r="AXA4" s="537"/>
      <c r="AXB4" s="537"/>
      <c r="AXC4" s="538"/>
      <c r="AXD4" s="539"/>
      <c r="AXF4" s="540"/>
      <c r="AXG4" s="540"/>
      <c r="AXH4" s="541"/>
      <c r="AXI4" s="541"/>
      <c r="AXJ4" s="537"/>
      <c r="AXK4" s="266"/>
      <c r="AXL4" s="267"/>
      <c r="AXM4" s="267"/>
      <c r="AXN4" s="267"/>
      <c r="AXO4" s="267"/>
      <c r="AXP4" s="267"/>
      <c r="AXQ4" s="268"/>
      <c r="AXR4" s="269"/>
      <c r="AXS4" s="269"/>
      <c r="AXT4" s="269"/>
      <c r="AXU4" s="269"/>
      <c r="AXV4" s="270"/>
      <c r="AXW4" s="265"/>
      <c r="AXX4" s="537"/>
      <c r="AXY4" s="537"/>
      <c r="AXZ4" s="538"/>
      <c r="AYA4" s="539"/>
      <c r="AYC4" s="540"/>
      <c r="AYD4" s="540"/>
      <c r="AYE4" s="541"/>
      <c r="AYF4" s="541"/>
      <c r="AYG4" s="537"/>
      <c r="AYH4" s="266"/>
      <c r="AYI4" s="267"/>
      <c r="AYJ4" s="267"/>
      <c r="AYK4" s="267"/>
      <c r="AYL4" s="267"/>
      <c r="AYM4" s="267"/>
      <c r="AYN4" s="268"/>
      <c r="AYO4" s="269"/>
      <c r="AYP4" s="269"/>
      <c r="AYQ4" s="269"/>
      <c r="AYR4" s="269"/>
      <c r="AYS4" s="270"/>
      <c r="AYT4" s="265"/>
      <c r="AYU4" s="537"/>
      <c r="AYV4" s="537"/>
      <c r="AYW4" s="538"/>
      <c r="AYX4" s="539"/>
      <c r="AYZ4" s="540"/>
      <c r="AZA4" s="540"/>
      <c r="AZB4" s="541"/>
      <c r="AZC4" s="541"/>
      <c r="AZD4" s="537"/>
      <c r="AZE4" s="266"/>
      <c r="AZF4" s="267"/>
      <c r="AZG4" s="267"/>
      <c r="AZH4" s="267"/>
      <c r="AZI4" s="267"/>
      <c r="AZJ4" s="267"/>
      <c r="AZK4" s="268"/>
      <c r="AZL4" s="269"/>
      <c r="AZM4" s="269"/>
      <c r="AZN4" s="269"/>
      <c r="AZO4" s="269"/>
      <c r="AZP4" s="270"/>
      <c r="AZQ4" s="265"/>
      <c r="AZR4" s="537"/>
      <c r="AZS4" s="537"/>
      <c r="AZT4" s="538"/>
      <c r="AZU4" s="539"/>
      <c r="AZW4" s="540"/>
      <c r="AZX4" s="540"/>
      <c r="AZY4" s="541"/>
      <c r="AZZ4" s="541"/>
      <c r="BAA4" s="537"/>
      <c r="BAB4" s="266"/>
      <c r="BAC4" s="267"/>
      <c r="BAD4" s="267"/>
      <c r="BAE4" s="267"/>
      <c r="BAF4" s="267"/>
      <c r="BAG4" s="267"/>
      <c r="BAH4" s="268"/>
      <c r="BAI4" s="269"/>
      <c r="BAJ4" s="269"/>
      <c r="BAK4" s="269"/>
      <c r="BAL4" s="269"/>
      <c r="BAM4" s="270"/>
      <c r="BAN4" s="265"/>
      <c r="BAO4" s="537"/>
      <c r="BAP4" s="537"/>
      <c r="BAQ4" s="538"/>
      <c r="BAR4" s="539"/>
      <c r="BAT4" s="540"/>
      <c r="BAU4" s="540"/>
      <c r="BAV4" s="541"/>
      <c r="BAW4" s="541"/>
      <c r="BAX4" s="537"/>
      <c r="BAY4" s="266"/>
      <c r="BAZ4" s="267"/>
      <c r="BBA4" s="267"/>
      <c r="BBB4" s="267"/>
      <c r="BBC4" s="267"/>
      <c r="BBD4" s="267"/>
      <c r="BBE4" s="268"/>
      <c r="BBF4" s="269"/>
      <c r="BBG4" s="269"/>
      <c r="BBH4" s="269"/>
      <c r="BBI4" s="269"/>
      <c r="BBJ4" s="270"/>
      <c r="BBK4" s="265"/>
      <c r="BBL4" s="537"/>
      <c r="BBM4" s="537"/>
      <c r="BBN4" s="538"/>
      <c r="BBO4" s="539"/>
      <c r="BBQ4" s="540"/>
      <c r="BBR4" s="540"/>
      <c r="BBS4" s="541"/>
      <c r="BBT4" s="541"/>
      <c r="BBU4" s="537"/>
      <c r="BBV4" s="266"/>
      <c r="BBW4" s="267"/>
      <c r="BBX4" s="267"/>
      <c r="BBY4" s="267"/>
      <c r="BBZ4" s="267"/>
      <c r="BCA4" s="267"/>
      <c r="BCB4" s="268"/>
      <c r="BCC4" s="269"/>
      <c r="BCD4" s="269"/>
      <c r="BCE4" s="269"/>
      <c r="BCF4" s="269"/>
      <c r="BCG4" s="270"/>
      <c r="BCH4" s="265"/>
      <c r="BCI4" s="537"/>
      <c r="BCJ4" s="537"/>
      <c r="BCK4" s="538"/>
      <c r="BCL4" s="539"/>
      <c r="BCN4" s="540"/>
      <c r="BCO4" s="540"/>
      <c r="BCP4" s="541"/>
      <c r="BCQ4" s="541"/>
      <c r="BCR4" s="537"/>
      <c r="BCS4" s="266"/>
      <c r="BCT4" s="267"/>
      <c r="BCU4" s="267"/>
      <c r="BCV4" s="267"/>
      <c r="BCW4" s="267"/>
      <c r="BCX4" s="267"/>
      <c r="BCY4" s="268"/>
      <c r="BCZ4" s="269"/>
      <c r="BDA4" s="269"/>
      <c r="BDB4" s="269"/>
      <c r="BDC4" s="269"/>
      <c r="BDD4" s="270"/>
      <c r="BDE4" s="265"/>
      <c r="BDF4" s="537"/>
      <c r="BDG4" s="537"/>
      <c r="BDH4" s="538"/>
      <c r="BDI4" s="539"/>
      <c r="BDK4" s="540"/>
      <c r="BDL4" s="540"/>
      <c r="BDM4" s="541"/>
      <c r="BDN4" s="541"/>
      <c r="BDO4" s="537"/>
      <c r="BDP4" s="266"/>
      <c r="BDQ4" s="267"/>
      <c r="BDR4" s="267"/>
      <c r="BDS4" s="267"/>
      <c r="BDT4" s="267"/>
      <c r="BDU4" s="267"/>
      <c r="BDV4" s="268"/>
      <c r="BDW4" s="269"/>
      <c r="BDX4" s="269"/>
      <c r="BDY4" s="269"/>
      <c r="BDZ4" s="269"/>
      <c r="BEA4" s="270"/>
      <c r="BEB4" s="265"/>
      <c r="BEC4" s="537"/>
      <c r="BED4" s="537"/>
      <c r="BEE4" s="538"/>
      <c r="BEF4" s="539"/>
      <c r="BEH4" s="540"/>
      <c r="BEI4" s="540"/>
      <c r="BEJ4" s="541"/>
      <c r="BEK4" s="541"/>
      <c r="BEL4" s="537"/>
      <c r="BEM4" s="266"/>
      <c r="BEN4" s="267"/>
      <c r="BEO4" s="267"/>
      <c r="BEP4" s="267"/>
      <c r="BEQ4" s="267"/>
      <c r="BER4" s="267"/>
      <c r="BES4" s="268"/>
      <c r="BET4" s="269"/>
      <c r="BEU4" s="269"/>
      <c r="BEV4" s="269"/>
      <c r="BEW4" s="269"/>
      <c r="BEX4" s="270"/>
      <c r="BEY4" s="265"/>
      <c r="BEZ4" s="537"/>
      <c r="BFA4" s="537"/>
      <c r="BFB4" s="538"/>
      <c r="BFC4" s="539"/>
      <c r="BFE4" s="540"/>
      <c r="BFF4" s="540"/>
      <c r="BFG4" s="541"/>
      <c r="BFH4" s="541"/>
      <c r="BFI4" s="537"/>
      <c r="BFJ4" s="266"/>
      <c r="BFK4" s="267"/>
      <c r="BFL4" s="267"/>
      <c r="BFM4" s="267"/>
      <c r="BFN4" s="267"/>
      <c r="BFO4" s="267"/>
      <c r="BFP4" s="268"/>
      <c r="BFQ4" s="269"/>
      <c r="BFR4" s="269"/>
      <c r="BFS4" s="269"/>
      <c r="BFT4" s="269"/>
      <c r="BFU4" s="270"/>
      <c r="BFV4" s="265"/>
      <c r="BFW4" s="537"/>
      <c r="BFX4" s="537"/>
      <c r="BFY4" s="538"/>
      <c r="BFZ4" s="539"/>
      <c r="BGB4" s="540"/>
      <c r="BGC4" s="540"/>
      <c r="BGD4" s="541"/>
      <c r="BGE4" s="541"/>
      <c r="BGF4" s="537"/>
      <c r="BGG4" s="266"/>
      <c r="BGH4" s="267"/>
      <c r="BGI4" s="267"/>
      <c r="BGJ4" s="267"/>
      <c r="BGK4" s="267"/>
      <c r="BGL4" s="267"/>
      <c r="BGM4" s="268"/>
      <c r="BGN4" s="269"/>
      <c r="BGO4" s="269"/>
      <c r="BGP4" s="269"/>
      <c r="BGQ4" s="269"/>
      <c r="BGR4" s="270"/>
      <c r="BGS4" s="265"/>
      <c r="BGT4" s="537"/>
      <c r="BGU4" s="537"/>
      <c r="BGV4" s="538"/>
      <c r="BGW4" s="539"/>
      <c r="BGY4" s="540"/>
      <c r="BGZ4" s="540"/>
      <c r="BHA4" s="541"/>
      <c r="BHB4" s="541"/>
      <c r="BHC4" s="537"/>
      <c r="BHD4" s="266"/>
      <c r="BHE4" s="267"/>
      <c r="BHF4" s="267"/>
      <c r="BHG4" s="267"/>
      <c r="BHH4" s="267"/>
      <c r="BHI4" s="267"/>
      <c r="BHJ4" s="268"/>
      <c r="BHK4" s="269"/>
      <c r="BHL4" s="269"/>
      <c r="BHM4" s="269"/>
      <c r="BHN4" s="269"/>
      <c r="BHO4" s="270"/>
      <c r="BHP4" s="265"/>
      <c r="BHQ4" s="537"/>
      <c r="BHR4" s="537"/>
      <c r="BHS4" s="538"/>
      <c r="BHT4" s="539"/>
      <c r="BHV4" s="540"/>
      <c r="BHW4" s="540"/>
      <c r="BHX4" s="541"/>
      <c r="BHY4" s="541"/>
      <c r="BHZ4" s="537"/>
      <c r="BIA4" s="266"/>
      <c r="BIB4" s="267"/>
      <c r="BIC4" s="267"/>
      <c r="BID4" s="267"/>
      <c r="BIE4" s="267"/>
      <c r="BIF4" s="267"/>
      <c r="BIG4" s="268"/>
      <c r="BIH4" s="269"/>
      <c r="BII4" s="269"/>
      <c r="BIJ4" s="269"/>
      <c r="BIK4" s="269"/>
      <c r="BIL4" s="270"/>
      <c r="BIM4" s="265"/>
      <c r="BIN4" s="537"/>
      <c r="BIO4" s="537"/>
      <c r="BIP4" s="538"/>
      <c r="BIQ4" s="539"/>
      <c r="BIS4" s="540"/>
      <c r="BIT4" s="540"/>
      <c r="BIU4" s="541"/>
      <c r="BIV4" s="541"/>
      <c r="BIW4" s="537"/>
      <c r="BIX4" s="266"/>
      <c r="BIY4" s="267"/>
      <c r="BIZ4" s="267"/>
      <c r="BJA4" s="267"/>
      <c r="BJB4" s="267"/>
      <c r="BJC4" s="267"/>
      <c r="BJD4" s="268"/>
      <c r="BJE4" s="269"/>
      <c r="BJF4" s="269"/>
      <c r="BJG4" s="269"/>
      <c r="BJH4" s="269"/>
      <c r="BJI4" s="270"/>
      <c r="BJJ4" s="265"/>
      <c r="BJK4" s="537"/>
      <c r="BJL4" s="537"/>
      <c r="BJM4" s="538"/>
      <c r="BJN4" s="539"/>
      <c r="BJP4" s="540"/>
      <c r="BJQ4" s="540"/>
      <c r="BJR4" s="541"/>
      <c r="BJS4" s="541"/>
      <c r="BJT4" s="537"/>
      <c r="BJU4" s="266"/>
      <c r="BJV4" s="267"/>
      <c r="BJW4" s="267"/>
      <c r="BJX4" s="267"/>
      <c r="BJY4" s="267"/>
      <c r="BJZ4" s="267"/>
      <c r="BKA4" s="268"/>
      <c r="BKB4" s="269"/>
      <c r="BKC4" s="269"/>
      <c r="BKD4" s="269"/>
      <c r="BKE4" s="269"/>
      <c r="BKF4" s="270"/>
      <c r="BKG4" s="265"/>
      <c r="BKH4" s="537"/>
      <c r="BKI4" s="537"/>
      <c r="BKJ4" s="538"/>
      <c r="BKK4" s="539"/>
      <c r="BKM4" s="540"/>
      <c r="BKN4" s="540"/>
      <c r="BKO4" s="541"/>
      <c r="BKP4" s="541"/>
      <c r="BKQ4" s="537"/>
      <c r="BKR4" s="266"/>
      <c r="BKS4" s="267"/>
      <c r="BKT4" s="267"/>
      <c r="BKU4" s="267"/>
      <c r="BKV4" s="267"/>
      <c r="BKW4" s="267"/>
      <c r="BKX4" s="268"/>
      <c r="BKY4" s="269"/>
      <c r="BKZ4" s="269"/>
      <c r="BLA4" s="269"/>
      <c r="BLB4" s="269"/>
      <c r="BLC4" s="270"/>
      <c r="BLD4" s="265"/>
      <c r="BLE4" s="537"/>
      <c r="BLF4" s="537"/>
      <c r="BLG4" s="538"/>
      <c r="BLH4" s="539"/>
      <c r="BLJ4" s="540"/>
      <c r="BLK4" s="540"/>
      <c r="BLL4" s="541"/>
      <c r="BLM4" s="541"/>
      <c r="BLN4" s="537"/>
      <c r="BLO4" s="266"/>
      <c r="BLP4" s="267"/>
      <c r="BLQ4" s="267"/>
      <c r="BLR4" s="267"/>
      <c r="BLS4" s="267"/>
      <c r="BLT4" s="267"/>
      <c r="BLU4" s="268"/>
      <c r="BLV4" s="269"/>
      <c r="BLW4" s="269"/>
      <c r="BLX4" s="269"/>
      <c r="BLY4" s="269"/>
      <c r="BLZ4" s="270"/>
      <c r="BMA4" s="265"/>
      <c r="BMB4" s="537"/>
      <c r="BMC4" s="537"/>
      <c r="BMD4" s="538"/>
      <c r="BME4" s="539"/>
      <c r="BMG4" s="540"/>
      <c r="BMH4" s="540"/>
      <c r="BMI4" s="541"/>
      <c r="BMJ4" s="541"/>
      <c r="BMK4" s="537"/>
      <c r="BML4" s="266"/>
      <c r="BMM4" s="267"/>
      <c r="BMN4" s="267"/>
      <c r="BMO4" s="267"/>
      <c r="BMP4" s="267"/>
      <c r="BMQ4" s="267"/>
      <c r="BMR4" s="268"/>
      <c r="BMS4" s="269"/>
      <c r="BMT4" s="269"/>
      <c r="BMU4" s="269"/>
      <c r="BMV4" s="269"/>
      <c r="BMW4" s="270"/>
      <c r="BMX4" s="265"/>
      <c r="BMY4" s="537"/>
      <c r="BMZ4" s="537"/>
      <c r="BNA4" s="538"/>
      <c r="BNB4" s="539"/>
      <c r="BND4" s="540"/>
      <c r="BNE4" s="540"/>
      <c r="BNF4" s="541"/>
      <c r="BNG4" s="541"/>
      <c r="BNH4" s="537"/>
      <c r="BNI4" s="266"/>
      <c r="BNJ4" s="267"/>
      <c r="BNK4" s="267"/>
      <c r="BNL4" s="267"/>
      <c r="BNM4" s="267"/>
      <c r="BNN4" s="267"/>
      <c r="BNO4" s="268"/>
      <c r="BNP4" s="269"/>
      <c r="BNQ4" s="269"/>
      <c r="BNR4" s="269"/>
      <c r="BNS4" s="269"/>
      <c r="BNT4" s="270"/>
      <c r="BNU4" s="265"/>
      <c r="BNV4" s="537"/>
      <c r="BNW4" s="537"/>
      <c r="BNX4" s="538"/>
      <c r="BNY4" s="539"/>
      <c r="BOA4" s="540"/>
      <c r="BOB4" s="540"/>
      <c r="BOC4" s="541"/>
      <c r="BOD4" s="541"/>
      <c r="BOE4" s="537"/>
      <c r="BOF4" s="266"/>
      <c r="BOG4" s="267"/>
      <c r="BOH4" s="267"/>
      <c r="BOI4" s="267"/>
      <c r="BOJ4" s="267"/>
      <c r="BOK4" s="267"/>
      <c r="BOL4" s="268"/>
      <c r="BOM4" s="269"/>
      <c r="BON4" s="269"/>
      <c r="BOO4" s="269"/>
      <c r="BOP4" s="269"/>
      <c r="BOQ4" s="270"/>
      <c r="BOR4" s="265"/>
      <c r="BOS4" s="537"/>
      <c r="BOT4" s="537"/>
      <c r="BOU4" s="538"/>
      <c r="BOV4" s="539"/>
      <c r="BOX4" s="540"/>
      <c r="BOY4" s="540"/>
      <c r="BOZ4" s="541"/>
      <c r="BPA4" s="541"/>
      <c r="BPB4" s="537"/>
      <c r="BPC4" s="266"/>
      <c r="BPD4" s="267"/>
      <c r="BPE4" s="267"/>
      <c r="BPF4" s="267"/>
      <c r="BPG4" s="267"/>
      <c r="BPH4" s="267"/>
      <c r="BPI4" s="268"/>
      <c r="BPJ4" s="269"/>
      <c r="BPK4" s="269"/>
      <c r="BPL4" s="269"/>
      <c r="BPM4" s="269"/>
      <c r="BPN4" s="270"/>
      <c r="BPO4" s="265"/>
      <c r="BPP4" s="537"/>
      <c r="BPQ4" s="537"/>
      <c r="BPR4" s="538"/>
      <c r="BPS4" s="539"/>
      <c r="BPU4" s="540"/>
      <c r="BPV4" s="540"/>
      <c r="BPW4" s="541"/>
      <c r="BPX4" s="541"/>
      <c r="BPY4" s="537"/>
      <c r="BPZ4" s="266"/>
      <c r="BQA4" s="267"/>
      <c r="BQB4" s="267"/>
      <c r="BQC4" s="267"/>
      <c r="BQD4" s="267"/>
      <c r="BQE4" s="267"/>
      <c r="BQF4" s="268"/>
      <c r="BQG4" s="269"/>
      <c r="BQH4" s="269"/>
      <c r="BQI4" s="269"/>
      <c r="BQJ4" s="269"/>
      <c r="BQK4" s="270"/>
      <c r="BQL4" s="265"/>
      <c r="BQM4" s="537"/>
      <c r="BQN4" s="537"/>
      <c r="BQO4" s="538"/>
      <c r="BQP4" s="539"/>
      <c r="BQR4" s="540"/>
      <c r="BQS4" s="540"/>
      <c r="BQT4" s="541"/>
      <c r="BQU4" s="541"/>
      <c r="BQV4" s="537"/>
      <c r="BQW4" s="266"/>
      <c r="BQX4" s="267"/>
      <c r="BQY4" s="267"/>
      <c r="BQZ4" s="267"/>
      <c r="BRA4" s="267"/>
      <c r="BRB4" s="267"/>
      <c r="BRC4" s="268"/>
      <c r="BRD4" s="269"/>
      <c r="BRE4" s="269"/>
      <c r="BRF4" s="269"/>
      <c r="BRG4" s="269"/>
      <c r="BRH4" s="270"/>
      <c r="BRI4" s="265"/>
      <c r="BRJ4" s="537"/>
      <c r="BRK4" s="537"/>
      <c r="BRL4" s="538"/>
      <c r="BRM4" s="539"/>
      <c r="BRO4" s="540"/>
      <c r="BRP4" s="540"/>
      <c r="BRQ4" s="541"/>
      <c r="BRR4" s="541"/>
      <c r="BRS4" s="537"/>
      <c r="BRT4" s="266"/>
      <c r="BRU4" s="267"/>
      <c r="BRV4" s="267"/>
      <c r="BRW4" s="267"/>
      <c r="BRX4" s="267"/>
      <c r="BRY4" s="267"/>
      <c r="BRZ4" s="268"/>
      <c r="BSA4" s="269"/>
      <c r="BSB4" s="269"/>
      <c r="BSC4" s="269"/>
      <c r="BSD4" s="269"/>
      <c r="BSE4" s="270"/>
      <c r="BSF4" s="265"/>
      <c r="BSG4" s="537"/>
      <c r="BSH4" s="537"/>
      <c r="BSI4" s="538"/>
      <c r="BSJ4" s="539"/>
      <c r="BSL4" s="540"/>
      <c r="BSM4" s="540"/>
      <c r="BSN4" s="541"/>
      <c r="BSO4" s="541"/>
      <c r="BSP4" s="537"/>
      <c r="BSQ4" s="266"/>
      <c r="BSR4" s="267"/>
      <c r="BSS4" s="267"/>
      <c r="BST4" s="267"/>
      <c r="BSU4" s="267"/>
      <c r="BSV4" s="267"/>
      <c r="BSW4" s="268"/>
      <c r="BSX4" s="269"/>
      <c r="BSY4" s="269"/>
      <c r="BSZ4" s="269"/>
      <c r="BTA4" s="269"/>
      <c r="BTB4" s="270"/>
      <c r="BTC4" s="265"/>
      <c r="BTD4" s="537"/>
      <c r="BTE4" s="537"/>
      <c r="BTF4" s="538"/>
      <c r="BTG4" s="539"/>
      <c r="BTI4" s="540"/>
      <c r="BTJ4" s="540"/>
      <c r="BTK4" s="541"/>
      <c r="BTL4" s="541"/>
      <c r="BTM4" s="537"/>
      <c r="BTN4" s="266"/>
      <c r="BTO4" s="267"/>
      <c r="BTP4" s="267"/>
      <c r="BTQ4" s="267"/>
      <c r="BTR4" s="267"/>
      <c r="BTS4" s="267"/>
      <c r="BTT4" s="268"/>
      <c r="BTU4" s="269"/>
      <c r="BTV4" s="269"/>
      <c r="BTW4" s="269"/>
      <c r="BTX4" s="269"/>
      <c r="BTY4" s="270"/>
      <c r="BTZ4" s="265"/>
      <c r="BUA4" s="537"/>
      <c r="BUB4" s="537"/>
      <c r="BUC4" s="538"/>
      <c r="BUD4" s="539"/>
      <c r="BUF4" s="540"/>
      <c r="BUG4" s="540"/>
      <c r="BUH4" s="541"/>
      <c r="BUI4" s="541"/>
      <c r="BUJ4" s="537"/>
      <c r="BUK4" s="266"/>
      <c r="BUL4" s="267"/>
      <c r="BUM4" s="267"/>
      <c r="BUN4" s="267"/>
      <c r="BUO4" s="267"/>
      <c r="BUP4" s="267"/>
      <c r="BUQ4" s="268"/>
      <c r="BUR4" s="269"/>
      <c r="BUS4" s="269"/>
      <c r="BUT4" s="269"/>
      <c r="BUU4" s="269"/>
      <c r="BUV4" s="270"/>
      <c r="BUW4" s="265"/>
      <c r="BUX4" s="537"/>
      <c r="BUY4" s="537"/>
      <c r="BUZ4" s="538"/>
      <c r="BVA4" s="539"/>
      <c r="BVC4" s="540"/>
      <c r="BVD4" s="540"/>
      <c r="BVE4" s="541"/>
      <c r="BVF4" s="541"/>
      <c r="BVG4" s="537"/>
      <c r="BVH4" s="266"/>
      <c r="BVI4" s="267"/>
      <c r="BVJ4" s="267"/>
      <c r="BVK4" s="267"/>
      <c r="BVL4" s="267"/>
      <c r="BVM4" s="267"/>
      <c r="BVN4" s="268"/>
      <c r="BVO4" s="269"/>
      <c r="BVP4" s="269"/>
      <c r="BVQ4" s="269"/>
      <c r="BVR4" s="269"/>
      <c r="BVS4" s="270"/>
      <c r="BVT4" s="265"/>
      <c r="BVU4" s="537"/>
      <c r="BVV4" s="537"/>
      <c r="BVW4" s="538"/>
      <c r="BVX4" s="539"/>
      <c r="BVZ4" s="540"/>
      <c r="BWA4" s="540"/>
      <c r="BWB4" s="541"/>
      <c r="BWC4" s="541"/>
      <c r="BWD4" s="537"/>
      <c r="BWE4" s="266"/>
      <c r="BWF4" s="267"/>
      <c r="BWG4" s="267"/>
      <c r="BWH4" s="267"/>
      <c r="BWI4" s="267"/>
      <c r="BWJ4" s="267"/>
      <c r="BWK4" s="268"/>
      <c r="BWL4" s="269"/>
      <c r="BWM4" s="269"/>
      <c r="BWN4" s="269"/>
      <c r="BWO4" s="269"/>
      <c r="BWP4" s="270"/>
      <c r="BWQ4" s="265"/>
      <c r="BWR4" s="537"/>
      <c r="BWS4" s="537"/>
      <c r="BWT4" s="538"/>
      <c r="BWU4" s="539"/>
      <c r="BWW4" s="540"/>
      <c r="BWX4" s="540"/>
      <c r="BWY4" s="541"/>
      <c r="BWZ4" s="541"/>
      <c r="BXA4" s="537"/>
      <c r="BXB4" s="266"/>
      <c r="BXC4" s="267"/>
      <c r="BXD4" s="267"/>
      <c r="BXE4" s="267"/>
      <c r="BXF4" s="267"/>
      <c r="BXG4" s="267"/>
      <c r="BXH4" s="268"/>
      <c r="BXI4" s="269"/>
      <c r="BXJ4" s="269"/>
      <c r="BXK4" s="269"/>
      <c r="BXL4" s="269"/>
      <c r="BXM4" s="270"/>
      <c r="BXN4" s="265"/>
      <c r="BXO4" s="537"/>
      <c r="BXP4" s="537"/>
      <c r="BXQ4" s="538"/>
      <c r="BXR4" s="539"/>
      <c r="BXT4" s="540"/>
      <c r="BXU4" s="540"/>
      <c r="BXV4" s="541"/>
      <c r="BXW4" s="541"/>
      <c r="BXX4" s="537"/>
      <c r="BXY4" s="266"/>
      <c r="BXZ4" s="267"/>
      <c r="BYA4" s="267"/>
      <c r="BYB4" s="267"/>
      <c r="BYC4" s="267"/>
      <c r="BYD4" s="267"/>
      <c r="BYE4" s="268"/>
      <c r="BYF4" s="269"/>
      <c r="BYG4" s="269"/>
      <c r="BYH4" s="269"/>
      <c r="BYI4" s="269"/>
      <c r="BYJ4" s="270"/>
      <c r="BYK4" s="265"/>
      <c r="BYL4" s="537"/>
      <c r="BYM4" s="537"/>
      <c r="BYN4" s="538"/>
      <c r="BYO4" s="539"/>
      <c r="BYQ4" s="540"/>
      <c r="BYR4" s="540"/>
      <c r="BYS4" s="541"/>
      <c r="BYT4" s="541"/>
      <c r="BYU4" s="537"/>
      <c r="BYV4" s="266"/>
      <c r="BYW4" s="267"/>
      <c r="BYX4" s="267"/>
      <c r="BYY4" s="267"/>
      <c r="BYZ4" s="267"/>
      <c r="BZA4" s="267"/>
      <c r="BZB4" s="268"/>
      <c r="BZC4" s="269"/>
      <c r="BZD4" s="269"/>
      <c r="BZE4" s="269"/>
      <c r="BZF4" s="269"/>
      <c r="BZG4" s="270"/>
      <c r="BZH4" s="265"/>
      <c r="BZI4" s="537"/>
      <c r="BZJ4" s="537"/>
      <c r="BZK4" s="538"/>
      <c r="BZL4" s="539"/>
      <c r="BZN4" s="540"/>
      <c r="BZO4" s="540"/>
      <c r="BZP4" s="541"/>
      <c r="BZQ4" s="541"/>
      <c r="BZR4" s="537"/>
      <c r="BZS4" s="266"/>
      <c r="BZT4" s="267"/>
      <c r="BZU4" s="267"/>
      <c r="BZV4" s="267"/>
      <c r="BZW4" s="267"/>
      <c r="BZX4" s="267"/>
      <c r="BZY4" s="268"/>
      <c r="BZZ4" s="269"/>
      <c r="CAA4" s="269"/>
      <c r="CAB4" s="269"/>
      <c r="CAC4" s="269"/>
      <c r="CAD4" s="270"/>
      <c r="CAE4" s="265"/>
      <c r="CAF4" s="537"/>
      <c r="CAG4" s="537"/>
      <c r="CAH4" s="538"/>
      <c r="CAI4" s="539"/>
      <c r="CAK4" s="540"/>
      <c r="CAL4" s="540"/>
      <c r="CAM4" s="541"/>
      <c r="CAN4" s="541"/>
      <c r="CAO4" s="537"/>
      <c r="CAP4" s="266"/>
      <c r="CAQ4" s="267"/>
      <c r="CAR4" s="267"/>
      <c r="CAS4" s="267"/>
      <c r="CAT4" s="267"/>
      <c r="CAU4" s="267"/>
      <c r="CAV4" s="268"/>
      <c r="CAW4" s="269"/>
      <c r="CAX4" s="269"/>
      <c r="CAY4" s="269"/>
      <c r="CAZ4" s="269"/>
      <c r="CBA4" s="270"/>
      <c r="CBB4" s="265"/>
      <c r="CBC4" s="537"/>
      <c r="CBD4" s="537"/>
      <c r="CBE4" s="538"/>
      <c r="CBF4" s="539"/>
      <c r="CBH4" s="540"/>
      <c r="CBI4" s="540"/>
      <c r="CBJ4" s="541"/>
      <c r="CBK4" s="541"/>
      <c r="CBL4" s="537"/>
      <c r="CBM4" s="266"/>
      <c r="CBN4" s="267"/>
      <c r="CBO4" s="267"/>
      <c r="CBP4" s="267"/>
      <c r="CBQ4" s="267"/>
      <c r="CBR4" s="267"/>
      <c r="CBS4" s="268"/>
      <c r="CBT4" s="269"/>
      <c r="CBU4" s="269"/>
      <c r="CBV4" s="269"/>
      <c r="CBW4" s="269"/>
      <c r="CBX4" s="270"/>
      <c r="CBY4" s="265"/>
      <c r="CBZ4" s="537"/>
      <c r="CCA4" s="537"/>
      <c r="CCB4" s="538"/>
      <c r="CCC4" s="539"/>
      <c r="CCE4" s="540"/>
      <c r="CCF4" s="540"/>
      <c r="CCG4" s="541"/>
      <c r="CCH4" s="541"/>
      <c r="CCI4" s="537"/>
      <c r="CCJ4" s="266"/>
      <c r="CCK4" s="267"/>
      <c r="CCL4" s="267"/>
      <c r="CCM4" s="267"/>
      <c r="CCN4" s="267"/>
      <c r="CCO4" s="267"/>
      <c r="CCP4" s="268"/>
      <c r="CCQ4" s="269"/>
      <c r="CCR4" s="269"/>
      <c r="CCS4" s="269"/>
      <c r="CCT4" s="269"/>
      <c r="CCU4" s="270"/>
      <c r="CCV4" s="265"/>
      <c r="CCW4" s="537"/>
      <c r="CCX4" s="537"/>
      <c r="CCY4" s="538"/>
      <c r="CCZ4" s="539"/>
      <c r="CDB4" s="540"/>
      <c r="CDC4" s="540"/>
      <c r="CDD4" s="541"/>
      <c r="CDE4" s="541"/>
      <c r="CDF4" s="537"/>
      <c r="CDG4" s="266"/>
      <c r="CDH4" s="267"/>
      <c r="CDI4" s="267"/>
      <c r="CDJ4" s="267"/>
      <c r="CDK4" s="267"/>
      <c r="CDL4" s="267"/>
      <c r="CDM4" s="268"/>
      <c r="CDN4" s="269"/>
      <c r="CDO4" s="269"/>
      <c r="CDP4" s="269"/>
      <c r="CDQ4" s="269"/>
      <c r="CDR4" s="270"/>
      <c r="CDS4" s="265"/>
      <c r="CDT4" s="537"/>
      <c r="CDU4" s="537"/>
      <c r="CDV4" s="538"/>
      <c r="CDW4" s="539"/>
      <c r="CDY4" s="540"/>
      <c r="CDZ4" s="540"/>
      <c r="CEA4" s="541"/>
      <c r="CEB4" s="541"/>
      <c r="CEC4" s="537"/>
      <c r="CED4" s="266"/>
      <c r="CEE4" s="267"/>
      <c r="CEF4" s="267"/>
      <c r="CEG4" s="267"/>
      <c r="CEH4" s="267"/>
      <c r="CEI4" s="267"/>
      <c r="CEJ4" s="268"/>
      <c r="CEK4" s="269"/>
      <c r="CEL4" s="269"/>
      <c r="CEM4" s="269"/>
      <c r="CEN4" s="269"/>
      <c r="CEO4" s="270"/>
      <c r="CEP4" s="265"/>
      <c r="CEQ4" s="537"/>
      <c r="CER4" s="537"/>
      <c r="CES4" s="538"/>
      <c r="CET4" s="539"/>
      <c r="CEV4" s="540"/>
      <c r="CEW4" s="540"/>
      <c r="CEX4" s="541"/>
      <c r="CEY4" s="541"/>
      <c r="CEZ4" s="537"/>
      <c r="CFA4" s="266"/>
      <c r="CFB4" s="267"/>
      <c r="CFC4" s="267"/>
      <c r="CFD4" s="267"/>
      <c r="CFE4" s="267"/>
      <c r="CFF4" s="267"/>
      <c r="CFG4" s="268"/>
      <c r="CFH4" s="269"/>
      <c r="CFI4" s="269"/>
      <c r="CFJ4" s="269"/>
      <c r="CFK4" s="269"/>
      <c r="CFL4" s="270"/>
      <c r="CFM4" s="265"/>
      <c r="CFN4" s="537"/>
      <c r="CFO4" s="537"/>
      <c r="CFP4" s="538"/>
      <c r="CFQ4" s="539"/>
      <c r="CFS4" s="540"/>
      <c r="CFT4" s="540"/>
      <c r="CFU4" s="541"/>
      <c r="CFV4" s="541"/>
      <c r="CFW4" s="537"/>
      <c r="CFX4" s="266"/>
      <c r="CFY4" s="267"/>
      <c r="CFZ4" s="267"/>
      <c r="CGA4" s="267"/>
      <c r="CGB4" s="267"/>
      <c r="CGC4" s="267"/>
      <c r="CGD4" s="268"/>
      <c r="CGE4" s="269"/>
      <c r="CGF4" s="269"/>
      <c r="CGG4" s="269"/>
      <c r="CGH4" s="269"/>
      <c r="CGI4" s="270"/>
      <c r="CGJ4" s="265"/>
      <c r="CGK4" s="537"/>
      <c r="CGL4" s="537"/>
      <c r="CGM4" s="538"/>
      <c r="CGN4" s="539"/>
      <c r="CGP4" s="540"/>
      <c r="CGQ4" s="540"/>
      <c r="CGR4" s="541"/>
      <c r="CGS4" s="541"/>
      <c r="CGT4" s="537"/>
      <c r="CGU4" s="266"/>
      <c r="CGV4" s="267"/>
      <c r="CGW4" s="267"/>
      <c r="CGX4" s="267"/>
      <c r="CGY4" s="267"/>
      <c r="CGZ4" s="267"/>
      <c r="CHA4" s="268"/>
      <c r="CHB4" s="269"/>
      <c r="CHC4" s="269"/>
      <c r="CHD4" s="269"/>
      <c r="CHE4" s="269"/>
      <c r="CHF4" s="270"/>
      <c r="CHG4" s="265"/>
      <c r="CHH4" s="537"/>
      <c r="CHI4" s="537"/>
      <c r="CHJ4" s="538"/>
      <c r="CHK4" s="539"/>
      <c r="CHM4" s="540"/>
      <c r="CHN4" s="540"/>
      <c r="CHO4" s="541"/>
      <c r="CHP4" s="541"/>
      <c r="CHQ4" s="537"/>
      <c r="CHR4" s="266"/>
      <c r="CHS4" s="267"/>
      <c r="CHT4" s="267"/>
      <c r="CHU4" s="267"/>
      <c r="CHV4" s="267"/>
      <c r="CHW4" s="267"/>
      <c r="CHX4" s="268"/>
      <c r="CHY4" s="269"/>
      <c r="CHZ4" s="269"/>
      <c r="CIA4" s="269"/>
      <c r="CIB4" s="269"/>
      <c r="CIC4" s="270"/>
      <c r="CID4" s="265"/>
      <c r="CIE4" s="537"/>
      <c r="CIF4" s="537"/>
      <c r="CIG4" s="538"/>
      <c r="CIH4" s="539"/>
      <c r="CIJ4" s="540"/>
      <c r="CIK4" s="540"/>
      <c r="CIL4" s="541"/>
      <c r="CIM4" s="541"/>
      <c r="CIN4" s="537"/>
      <c r="CIO4" s="266"/>
      <c r="CIP4" s="267"/>
      <c r="CIQ4" s="267"/>
      <c r="CIR4" s="267"/>
      <c r="CIS4" s="267"/>
      <c r="CIT4" s="267"/>
      <c r="CIU4" s="268"/>
      <c r="CIV4" s="269"/>
      <c r="CIW4" s="269"/>
      <c r="CIX4" s="269"/>
      <c r="CIY4" s="269"/>
      <c r="CIZ4" s="270"/>
      <c r="CJA4" s="265"/>
      <c r="CJB4" s="537"/>
      <c r="CJC4" s="537"/>
      <c r="CJD4" s="538"/>
      <c r="CJE4" s="539"/>
      <c r="CJG4" s="540"/>
      <c r="CJH4" s="540"/>
      <c r="CJI4" s="541"/>
      <c r="CJJ4" s="541"/>
      <c r="CJK4" s="537"/>
      <c r="CJL4" s="266"/>
      <c r="CJM4" s="267"/>
      <c r="CJN4" s="267"/>
      <c r="CJO4" s="267"/>
      <c r="CJP4" s="267"/>
      <c r="CJQ4" s="267"/>
      <c r="CJR4" s="268"/>
      <c r="CJS4" s="269"/>
      <c r="CJT4" s="269"/>
      <c r="CJU4" s="269"/>
      <c r="CJV4" s="269"/>
      <c r="CJW4" s="270"/>
      <c r="CJX4" s="265"/>
      <c r="CJY4" s="537"/>
      <c r="CJZ4" s="537"/>
      <c r="CKA4" s="538"/>
      <c r="CKB4" s="539"/>
      <c r="CKD4" s="540"/>
      <c r="CKE4" s="540"/>
      <c r="CKF4" s="541"/>
      <c r="CKG4" s="541"/>
      <c r="CKH4" s="537"/>
      <c r="CKI4" s="266"/>
      <c r="CKJ4" s="267"/>
      <c r="CKK4" s="267"/>
      <c r="CKL4" s="267"/>
      <c r="CKM4" s="267"/>
      <c r="CKN4" s="267"/>
      <c r="CKO4" s="268"/>
      <c r="CKP4" s="269"/>
      <c r="CKQ4" s="269"/>
      <c r="CKR4" s="269"/>
      <c r="CKS4" s="269"/>
      <c r="CKT4" s="270"/>
      <c r="CKU4" s="265"/>
      <c r="CKV4" s="537"/>
      <c r="CKW4" s="537"/>
      <c r="CKX4" s="538"/>
      <c r="CKY4" s="539"/>
      <c r="CLA4" s="540"/>
      <c r="CLB4" s="540"/>
      <c r="CLC4" s="541"/>
      <c r="CLD4" s="541"/>
      <c r="CLE4" s="537"/>
      <c r="CLF4" s="266"/>
      <c r="CLG4" s="267"/>
      <c r="CLH4" s="267"/>
      <c r="CLI4" s="267"/>
      <c r="CLJ4" s="267"/>
      <c r="CLK4" s="267"/>
      <c r="CLL4" s="268"/>
      <c r="CLM4" s="269"/>
      <c r="CLN4" s="269"/>
      <c r="CLO4" s="269"/>
      <c r="CLP4" s="269"/>
      <c r="CLQ4" s="270"/>
      <c r="CLR4" s="265"/>
      <c r="CLS4" s="537"/>
      <c r="CLT4" s="537"/>
      <c r="CLU4" s="538"/>
      <c r="CLV4" s="539"/>
      <c r="CLX4" s="540"/>
      <c r="CLY4" s="540"/>
      <c r="CLZ4" s="541"/>
      <c r="CMA4" s="541"/>
      <c r="CMB4" s="537"/>
      <c r="CMC4" s="266"/>
      <c r="CMD4" s="267"/>
      <c r="CME4" s="267"/>
      <c r="CMF4" s="267"/>
      <c r="CMG4" s="267"/>
      <c r="CMH4" s="267"/>
      <c r="CMI4" s="268"/>
      <c r="CMJ4" s="269"/>
      <c r="CMK4" s="269"/>
      <c r="CML4" s="269"/>
      <c r="CMM4" s="269"/>
      <c r="CMN4" s="270"/>
      <c r="CMO4" s="265"/>
      <c r="CMP4" s="537"/>
      <c r="CMQ4" s="537"/>
      <c r="CMR4" s="538"/>
      <c r="CMS4" s="539"/>
      <c r="CMU4" s="540"/>
      <c r="CMV4" s="540"/>
      <c r="CMW4" s="541"/>
      <c r="CMX4" s="541"/>
      <c r="CMY4" s="537"/>
      <c r="CMZ4" s="266"/>
      <c r="CNA4" s="267"/>
      <c r="CNB4" s="267"/>
      <c r="CNC4" s="267"/>
      <c r="CND4" s="267"/>
      <c r="CNE4" s="267"/>
      <c r="CNF4" s="268"/>
      <c r="CNG4" s="269"/>
      <c r="CNH4" s="269"/>
      <c r="CNI4" s="269"/>
      <c r="CNJ4" s="269"/>
      <c r="CNK4" s="270"/>
      <c r="CNL4" s="265"/>
      <c r="CNM4" s="537"/>
      <c r="CNN4" s="537"/>
      <c r="CNO4" s="538"/>
      <c r="CNP4" s="539"/>
      <c r="CNR4" s="540"/>
      <c r="CNS4" s="540"/>
      <c r="CNT4" s="541"/>
      <c r="CNU4" s="541"/>
      <c r="CNV4" s="537"/>
      <c r="CNW4" s="266"/>
      <c r="CNX4" s="267"/>
      <c r="CNY4" s="267"/>
      <c r="CNZ4" s="267"/>
      <c r="COA4" s="267"/>
      <c r="COB4" s="267"/>
      <c r="COC4" s="268"/>
      <c r="COD4" s="269"/>
      <c r="COE4" s="269"/>
      <c r="COF4" s="269"/>
      <c r="COG4" s="269"/>
      <c r="COH4" s="270"/>
      <c r="COI4" s="265"/>
      <c r="COJ4" s="537"/>
      <c r="COK4" s="537"/>
      <c r="COL4" s="538"/>
      <c r="COM4" s="539"/>
      <c r="COO4" s="540"/>
      <c r="COP4" s="540"/>
      <c r="COQ4" s="541"/>
      <c r="COR4" s="541"/>
      <c r="COS4" s="537"/>
      <c r="COT4" s="266"/>
      <c r="COU4" s="267"/>
      <c r="COV4" s="267"/>
      <c r="COW4" s="267"/>
      <c r="COX4" s="267"/>
      <c r="COY4" s="267"/>
      <c r="COZ4" s="268"/>
      <c r="CPA4" s="269"/>
      <c r="CPB4" s="269"/>
      <c r="CPC4" s="269"/>
      <c r="CPD4" s="269"/>
      <c r="CPE4" s="270"/>
      <c r="CPF4" s="265"/>
      <c r="CPG4" s="537"/>
      <c r="CPH4" s="537"/>
      <c r="CPI4" s="538"/>
      <c r="CPJ4" s="539"/>
      <c r="CPL4" s="540"/>
      <c r="CPM4" s="540"/>
      <c r="CPN4" s="541"/>
      <c r="CPO4" s="541"/>
      <c r="CPP4" s="537"/>
      <c r="CPQ4" s="266"/>
      <c r="CPR4" s="267"/>
      <c r="CPS4" s="267"/>
      <c r="CPT4" s="267"/>
      <c r="CPU4" s="267"/>
      <c r="CPV4" s="267"/>
      <c r="CPW4" s="268"/>
      <c r="CPX4" s="269"/>
      <c r="CPY4" s="269"/>
      <c r="CPZ4" s="269"/>
      <c r="CQA4" s="269"/>
      <c r="CQB4" s="270"/>
      <c r="CQC4" s="265"/>
      <c r="CQD4" s="537"/>
      <c r="CQE4" s="537"/>
      <c r="CQF4" s="538"/>
      <c r="CQG4" s="539"/>
      <c r="CQI4" s="540"/>
      <c r="CQJ4" s="540"/>
      <c r="CQK4" s="541"/>
      <c r="CQL4" s="541"/>
      <c r="CQM4" s="537"/>
      <c r="CQN4" s="266"/>
      <c r="CQO4" s="267"/>
      <c r="CQP4" s="267"/>
      <c r="CQQ4" s="267"/>
      <c r="CQR4" s="267"/>
      <c r="CQS4" s="267"/>
      <c r="CQT4" s="268"/>
      <c r="CQU4" s="269"/>
      <c r="CQV4" s="269"/>
      <c r="CQW4" s="269"/>
      <c r="CQX4" s="269"/>
      <c r="CQY4" s="270"/>
      <c r="CQZ4" s="265"/>
      <c r="CRA4" s="537"/>
      <c r="CRB4" s="537"/>
      <c r="CRC4" s="538"/>
      <c r="CRD4" s="539"/>
      <c r="CRF4" s="540"/>
      <c r="CRG4" s="540"/>
      <c r="CRH4" s="541"/>
      <c r="CRI4" s="541"/>
      <c r="CRJ4" s="537"/>
      <c r="CRK4" s="266"/>
      <c r="CRL4" s="267"/>
      <c r="CRM4" s="267"/>
      <c r="CRN4" s="267"/>
      <c r="CRO4" s="267"/>
      <c r="CRP4" s="267"/>
      <c r="CRQ4" s="268"/>
      <c r="CRR4" s="269"/>
      <c r="CRS4" s="269"/>
      <c r="CRT4" s="269"/>
      <c r="CRU4" s="269"/>
      <c r="CRV4" s="270"/>
      <c r="CRW4" s="265"/>
      <c r="CRX4" s="537"/>
      <c r="CRY4" s="537"/>
      <c r="CRZ4" s="538"/>
      <c r="CSA4" s="539"/>
      <c r="CSC4" s="540"/>
      <c r="CSD4" s="540"/>
      <c r="CSE4" s="541"/>
      <c r="CSF4" s="541"/>
      <c r="CSG4" s="537"/>
      <c r="CSH4" s="266"/>
      <c r="CSI4" s="267"/>
      <c r="CSJ4" s="267"/>
      <c r="CSK4" s="267"/>
      <c r="CSL4" s="267"/>
      <c r="CSM4" s="267"/>
      <c r="CSN4" s="268"/>
      <c r="CSO4" s="269"/>
      <c r="CSP4" s="269"/>
      <c r="CSQ4" s="269"/>
      <c r="CSR4" s="269"/>
      <c r="CSS4" s="270"/>
      <c r="CST4" s="265"/>
      <c r="CSU4" s="537"/>
      <c r="CSV4" s="537"/>
      <c r="CSW4" s="538"/>
      <c r="CSX4" s="539"/>
      <c r="CSZ4" s="540"/>
      <c r="CTA4" s="540"/>
      <c r="CTB4" s="541"/>
      <c r="CTC4" s="541"/>
      <c r="CTD4" s="537"/>
      <c r="CTE4" s="266"/>
      <c r="CTF4" s="267"/>
      <c r="CTG4" s="267"/>
      <c r="CTH4" s="267"/>
      <c r="CTI4" s="267"/>
      <c r="CTJ4" s="267"/>
      <c r="CTK4" s="268"/>
      <c r="CTL4" s="269"/>
      <c r="CTM4" s="269"/>
      <c r="CTN4" s="269"/>
      <c r="CTO4" s="269"/>
      <c r="CTP4" s="270"/>
      <c r="CTQ4" s="265"/>
      <c r="CTR4" s="537"/>
      <c r="CTS4" s="537"/>
      <c r="CTT4" s="538"/>
      <c r="CTU4" s="539"/>
      <c r="CTW4" s="540"/>
      <c r="CTX4" s="540"/>
      <c r="CTY4" s="541"/>
      <c r="CTZ4" s="541"/>
      <c r="CUA4" s="537"/>
      <c r="CUB4" s="266"/>
      <c r="CUC4" s="267"/>
      <c r="CUD4" s="267"/>
      <c r="CUE4" s="267"/>
      <c r="CUF4" s="267"/>
      <c r="CUG4" s="267"/>
      <c r="CUH4" s="268"/>
      <c r="CUI4" s="269"/>
      <c r="CUJ4" s="269"/>
      <c r="CUK4" s="269"/>
      <c r="CUL4" s="269"/>
      <c r="CUM4" s="270"/>
      <c r="CUN4" s="265"/>
      <c r="CUO4" s="537"/>
      <c r="CUP4" s="537"/>
      <c r="CUQ4" s="538"/>
      <c r="CUR4" s="539"/>
      <c r="CUT4" s="540"/>
      <c r="CUU4" s="540"/>
      <c r="CUV4" s="541"/>
      <c r="CUW4" s="541"/>
      <c r="CUX4" s="537"/>
      <c r="CUY4" s="266"/>
      <c r="CUZ4" s="267"/>
      <c r="CVA4" s="267"/>
      <c r="CVB4" s="267"/>
      <c r="CVC4" s="267"/>
      <c r="CVD4" s="267"/>
      <c r="CVE4" s="268"/>
      <c r="CVF4" s="269"/>
      <c r="CVG4" s="269"/>
      <c r="CVH4" s="269"/>
      <c r="CVI4" s="269"/>
      <c r="CVJ4" s="270"/>
      <c r="CVK4" s="265"/>
      <c r="CVL4" s="537"/>
      <c r="CVM4" s="537"/>
      <c r="CVN4" s="538"/>
      <c r="CVO4" s="539"/>
      <c r="CVQ4" s="540"/>
      <c r="CVR4" s="540"/>
      <c r="CVS4" s="541"/>
      <c r="CVT4" s="541"/>
      <c r="CVU4" s="537"/>
      <c r="CVV4" s="266"/>
      <c r="CVW4" s="267"/>
      <c r="CVX4" s="267"/>
      <c r="CVY4" s="267"/>
      <c r="CVZ4" s="267"/>
      <c r="CWA4" s="267"/>
      <c r="CWB4" s="268"/>
      <c r="CWC4" s="269"/>
      <c r="CWD4" s="269"/>
      <c r="CWE4" s="269"/>
      <c r="CWF4" s="269"/>
      <c r="CWG4" s="270"/>
      <c r="CWH4" s="265"/>
      <c r="CWI4" s="537"/>
      <c r="CWJ4" s="537"/>
      <c r="CWK4" s="538"/>
      <c r="CWL4" s="539"/>
      <c r="CWN4" s="540"/>
      <c r="CWO4" s="540"/>
      <c r="CWP4" s="541"/>
      <c r="CWQ4" s="541"/>
      <c r="CWR4" s="537"/>
      <c r="CWS4" s="266"/>
      <c r="CWT4" s="267"/>
      <c r="CWU4" s="267"/>
      <c r="CWV4" s="267"/>
      <c r="CWW4" s="267"/>
      <c r="CWX4" s="267"/>
      <c r="CWY4" s="268"/>
      <c r="CWZ4" s="269"/>
      <c r="CXA4" s="269"/>
      <c r="CXB4" s="269"/>
      <c r="CXC4" s="269"/>
      <c r="CXD4" s="270"/>
      <c r="CXE4" s="265"/>
      <c r="CXF4" s="537"/>
      <c r="CXG4" s="537"/>
      <c r="CXH4" s="538"/>
      <c r="CXI4" s="539"/>
      <c r="CXK4" s="540"/>
      <c r="CXL4" s="540"/>
      <c r="CXM4" s="541"/>
      <c r="CXN4" s="541"/>
      <c r="CXO4" s="537"/>
      <c r="CXP4" s="266"/>
      <c r="CXQ4" s="267"/>
      <c r="CXR4" s="267"/>
      <c r="CXS4" s="267"/>
      <c r="CXT4" s="267"/>
      <c r="CXU4" s="267"/>
      <c r="CXV4" s="268"/>
      <c r="CXW4" s="269"/>
      <c r="CXX4" s="269"/>
      <c r="CXY4" s="269"/>
      <c r="CXZ4" s="269"/>
      <c r="CYA4" s="270"/>
      <c r="CYB4" s="265"/>
      <c r="CYC4" s="537"/>
      <c r="CYD4" s="537"/>
      <c r="CYE4" s="538"/>
      <c r="CYF4" s="539"/>
      <c r="CYH4" s="540"/>
      <c r="CYI4" s="540"/>
      <c r="CYJ4" s="541"/>
      <c r="CYK4" s="541"/>
      <c r="CYL4" s="537"/>
      <c r="CYM4" s="266"/>
      <c r="CYN4" s="267"/>
      <c r="CYO4" s="267"/>
      <c r="CYP4" s="267"/>
      <c r="CYQ4" s="267"/>
      <c r="CYR4" s="267"/>
      <c r="CYS4" s="268"/>
      <c r="CYT4" s="269"/>
      <c r="CYU4" s="269"/>
      <c r="CYV4" s="269"/>
      <c r="CYW4" s="269"/>
      <c r="CYX4" s="270"/>
      <c r="CYY4" s="265"/>
      <c r="CYZ4" s="537"/>
      <c r="CZA4" s="537"/>
      <c r="CZB4" s="538"/>
      <c r="CZC4" s="539"/>
      <c r="CZE4" s="540"/>
      <c r="CZF4" s="540"/>
      <c r="CZG4" s="541"/>
      <c r="CZH4" s="541"/>
      <c r="CZI4" s="537"/>
      <c r="CZJ4" s="266"/>
      <c r="CZK4" s="267"/>
      <c r="CZL4" s="267"/>
      <c r="CZM4" s="267"/>
      <c r="CZN4" s="267"/>
      <c r="CZO4" s="267"/>
      <c r="CZP4" s="268"/>
      <c r="CZQ4" s="269"/>
      <c r="CZR4" s="269"/>
      <c r="CZS4" s="269"/>
      <c r="CZT4" s="269"/>
      <c r="CZU4" s="270"/>
      <c r="CZV4" s="265"/>
      <c r="CZW4" s="537"/>
      <c r="CZX4" s="537"/>
      <c r="CZY4" s="538"/>
      <c r="CZZ4" s="539"/>
      <c r="DAB4" s="540"/>
      <c r="DAC4" s="540"/>
      <c r="DAD4" s="541"/>
      <c r="DAE4" s="541"/>
      <c r="DAF4" s="537"/>
      <c r="DAG4" s="266"/>
      <c r="DAH4" s="267"/>
      <c r="DAI4" s="267"/>
      <c r="DAJ4" s="267"/>
      <c r="DAK4" s="267"/>
      <c r="DAL4" s="267"/>
      <c r="DAM4" s="268"/>
      <c r="DAN4" s="269"/>
      <c r="DAO4" s="269"/>
      <c r="DAP4" s="269"/>
      <c r="DAQ4" s="269"/>
      <c r="DAR4" s="270"/>
      <c r="DAS4" s="265"/>
      <c r="DAT4" s="537"/>
      <c r="DAU4" s="537"/>
      <c r="DAV4" s="538"/>
      <c r="DAW4" s="539"/>
      <c r="DAY4" s="540"/>
      <c r="DAZ4" s="540"/>
      <c r="DBA4" s="541"/>
      <c r="DBB4" s="541"/>
      <c r="DBC4" s="537"/>
      <c r="DBD4" s="266"/>
      <c r="DBE4" s="267"/>
      <c r="DBF4" s="267"/>
      <c r="DBG4" s="267"/>
      <c r="DBH4" s="267"/>
      <c r="DBI4" s="267"/>
      <c r="DBJ4" s="268"/>
      <c r="DBK4" s="269"/>
      <c r="DBL4" s="269"/>
      <c r="DBM4" s="269"/>
      <c r="DBN4" s="269"/>
      <c r="DBO4" s="270"/>
      <c r="DBP4" s="265"/>
      <c r="DBQ4" s="537"/>
      <c r="DBR4" s="537"/>
      <c r="DBS4" s="538"/>
      <c r="DBT4" s="539"/>
      <c r="DBV4" s="540"/>
      <c r="DBW4" s="540"/>
      <c r="DBX4" s="541"/>
      <c r="DBY4" s="541"/>
      <c r="DBZ4" s="537"/>
      <c r="DCA4" s="266"/>
      <c r="DCB4" s="267"/>
      <c r="DCC4" s="267"/>
      <c r="DCD4" s="267"/>
      <c r="DCE4" s="267"/>
      <c r="DCF4" s="267"/>
      <c r="DCG4" s="268"/>
      <c r="DCH4" s="269"/>
      <c r="DCI4" s="269"/>
      <c r="DCJ4" s="269"/>
      <c r="DCK4" s="269"/>
      <c r="DCL4" s="270"/>
      <c r="DCM4" s="265"/>
      <c r="DCN4" s="537"/>
      <c r="DCO4" s="537"/>
      <c r="DCP4" s="538"/>
      <c r="DCQ4" s="539"/>
      <c r="DCS4" s="540"/>
      <c r="DCT4" s="540"/>
      <c r="DCU4" s="541"/>
      <c r="DCV4" s="541"/>
      <c r="DCW4" s="537"/>
      <c r="DCX4" s="266"/>
      <c r="DCY4" s="267"/>
      <c r="DCZ4" s="267"/>
      <c r="DDA4" s="267"/>
      <c r="DDB4" s="267"/>
      <c r="DDC4" s="267"/>
      <c r="DDD4" s="268"/>
      <c r="DDE4" s="269"/>
      <c r="DDF4" s="269"/>
      <c r="DDG4" s="269"/>
      <c r="DDH4" s="269"/>
      <c r="DDI4" s="270"/>
      <c r="DDJ4" s="265"/>
      <c r="DDK4" s="537"/>
      <c r="DDL4" s="537"/>
      <c r="DDM4" s="538"/>
      <c r="DDN4" s="539"/>
      <c r="DDP4" s="540"/>
      <c r="DDQ4" s="540"/>
      <c r="DDR4" s="541"/>
      <c r="DDS4" s="541"/>
      <c r="DDT4" s="537"/>
      <c r="DDU4" s="266"/>
      <c r="DDV4" s="267"/>
      <c r="DDW4" s="267"/>
      <c r="DDX4" s="267"/>
      <c r="DDY4" s="267"/>
      <c r="DDZ4" s="267"/>
      <c r="DEA4" s="268"/>
      <c r="DEB4" s="269"/>
      <c r="DEC4" s="269"/>
      <c r="DED4" s="269"/>
      <c r="DEE4" s="269"/>
      <c r="DEF4" s="270"/>
      <c r="DEG4" s="265"/>
      <c r="DEH4" s="537"/>
      <c r="DEI4" s="537"/>
      <c r="DEJ4" s="538"/>
      <c r="DEK4" s="539"/>
      <c r="DEM4" s="540"/>
      <c r="DEN4" s="540"/>
      <c r="DEO4" s="541"/>
      <c r="DEP4" s="541"/>
      <c r="DEQ4" s="537"/>
      <c r="DER4" s="266"/>
      <c r="DES4" s="267"/>
      <c r="DET4" s="267"/>
      <c r="DEU4" s="267"/>
      <c r="DEV4" s="267"/>
      <c r="DEW4" s="267"/>
      <c r="DEX4" s="268"/>
      <c r="DEY4" s="269"/>
      <c r="DEZ4" s="269"/>
      <c r="DFA4" s="269"/>
      <c r="DFB4" s="269"/>
      <c r="DFC4" s="270"/>
      <c r="DFD4" s="265"/>
      <c r="DFE4" s="537"/>
      <c r="DFF4" s="537"/>
      <c r="DFG4" s="538"/>
      <c r="DFH4" s="539"/>
      <c r="DFJ4" s="540"/>
      <c r="DFK4" s="540"/>
      <c r="DFL4" s="541"/>
      <c r="DFM4" s="541"/>
      <c r="DFN4" s="537"/>
      <c r="DFO4" s="266"/>
      <c r="DFP4" s="267"/>
      <c r="DFQ4" s="267"/>
      <c r="DFR4" s="267"/>
      <c r="DFS4" s="267"/>
      <c r="DFT4" s="267"/>
      <c r="DFU4" s="268"/>
      <c r="DFV4" s="269"/>
      <c r="DFW4" s="269"/>
      <c r="DFX4" s="269"/>
      <c r="DFY4" s="269"/>
      <c r="DFZ4" s="270"/>
      <c r="DGA4" s="265"/>
      <c r="DGB4" s="537"/>
      <c r="DGC4" s="537"/>
      <c r="DGD4" s="538"/>
      <c r="DGE4" s="539"/>
      <c r="DGG4" s="540"/>
      <c r="DGH4" s="540"/>
      <c r="DGI4" s="541"/>
      <c r="DGJ4" s="541"/>
      <c r="DGK4" s="537"/>
      <c r="DGL4" s="266"/>
      <c r="DGM4" s="267"/>
      <c r="DGN4" s="267"/>
      <c r="DGO4" s="267"/>
      <c r="DGP4" s="267"/>
      <c r="DGQ4" s="267"/>
      <c r="DGR4" s="268"/>
      <c r="DGS4" s="269"/>
      <c r="DGT4" s="269"/>
      <c r="DGU4" s="269"/>
      <c r="DGV4" s="269"/>
      <c r="DGW4" s="270"/>
      <c r="DGX4" s="265"/>
      <c r="DGY4" s="537"/>
      <c r="DGZ4" s="537"/>
      <c r="DHA4" s="538"/>
      <c r="DHB4" s="539"/>
      <c r="DHD4" s="540"/>
      <c r="DHE4" s="540"/>
      <c r="DHF4" s="541"/>
      <c r="DHG4" s="541"/>
      <c r="DHH4" s="537"/>
      <c r="DHI4" s="266"/>
      <c r="DHJ4" s="267"/>
      <c r="DHK4" s="267"/>
      <c r="DHL4" s="267"/>
      <c r="DHM4" s="267"/>
      <c r="DHN4" s="267"/>
      <c r="DHO4" s="268"/>
      <c r="DHP4" s="269"/>
      <c r="DHQ4" s="269"/>
      <c r="DHR4" s="269"/>
      <c r="DHS4" s="269"/>
      <c r="DHT4" s="270"/>
      <c r="DHU4" s="265"/>
      <c r="DHV4" s="537"/>
      <c r="DHW4" s="537"/>
      <c r="DHX4" s="538"/>
      <c r="DHY4" s="539"/>
      <c r="DIA4" s="540"/>
      <c r="DIB4" s="540"/>
      <c r="DIC4" s="541"/>
      <c r="DID4" s="541"/>
      <c r="DIE4" s="537"/>
      <c r="DIF4" s="266"/>
      <c r="DIG4" s="267"/>
      <c r="DIH4" s="267"/>
      <c r="DII4" s="267"/>
      <c r="DIJ4" s="267"/>
      <c r="DIK4" s="267"/>
      <c r="DIL4" s="268"/>
      <c r="DIM4" s="269"/>
      <c r="DIN4" s="269"/>
      <c r="DIO4" s="269"/>
      <c r="DIP4" s="269"/>
      <c r="DIQ4" s="270"/>
      <c r="DIR4" s="265"/>
      <c r="DIS4" s="537"/>
      <c r="DIT4" s="537"/>
      <c r="DIU4" s="538"/>
      <c r="DIV4" s="539"/>
      <c r="DIX4" s="540"/>
      <c r="DIY4" s="540"/>
      <c r="DIZ4" s="541"/>
      <c r="DJA4" s="541"/>
      <c r="DJB4" s="537"/>
      <c r="DJC4" s="266"/>
      <c r="DJD4" s="267"/>
      <c r="DJE4" s="267"/>
      <c r="DJF4" s="267"/>
      <c r="DJG4" s="267"/>
      <c r="DJH4" s="267"/>
      <c r="DJI4" s="268"/>
      <c r="DJJ4" s="269"/>
      <c r="DJK4" s="269"/>
      <c r="DJL4" s="269"/>
      <c r="DJM4" s="269"/>
      <c r="DJN4" s="270"/>
      <c r="DJO4" s="265"/>
      <c r="DJP4" s="537"/>
      <c r="DJQ4" s="537"/>
      <c r="DJR4" s="538"/>
      <c r="DJS4" s="539"/>
      <c r="DJU4" s="540"/>
      <c r="DJV4" s="540"/>
      <c r="DJW4" s="541"/>
      <c r="DJX4" s="541"/>
      <c r="DJY4" s="537"/>
      <c r="DJZ4" s="266"/>
      <c r="DKA4" s="267"/>
      <c r="DKB4" s="267"/>
      <c r="DKC4" s="267"/>
      <c r="DKD4" s="267"/>
      <c r="DKE4" s="267"/>
      <c r="DKF4" s="268"/>
      <c r="DKG4" s="269"/>
      <c r="DKH4" s="269"/>
      <c r="DKI4" s="269"/>
      <c r="DKJ4" s="269"/>
      <c r="DKK4" s="270"/>
      <c r="DKL4" s="265"/>
      <c r="DKM4" s="537"/>
      <c r="DKN4" s="537"/>
      <c r="DKO4" s="538"/>
      <c r="DKP4" s="539"/>
      <c r="DKR4" s="540"/>
      <c r="DKS4" s="540"/>
      <c r="DKT4" s="541"/>
      <c r="DKU4" s="541"/>
      <c r="DKV4" s="537"/>
      <c r="DKW4" s="266"/>
      <c r="DKX4" s="267"/>
      <c r="DKY4" s="267"/>
      <c r="DKZ4" s="267"/>
      <c r="DLA4" s="267"/>
      <c r="DLB4" s="267"/>
      <c r="DLC4" s="268"/>
      <c r="DLD4" s="269"/>
      <c r="DLE4" s="269"/>
      <c r="DLF4" s="269"/>
      <c r="DLG4" s="269"/>
      <c r="DLH4" s="270"/>
      <c r="DLI4" s="265"/>
      <c r="DLJ4" s="537"/>
      <c r="DLK4" s="537"/>
      <c r="DLL4" s="538"/>
      <c r="DLM4" s="539"/>
      <c r="DLO4" s="540"/>
      <c r="DLP4" s="540"/>
      <c r="DLQ4" s="541"/>
      <c r="DLR4" s="541"/>
      <c r="DLS4" s="537"/>
      <c r="DLT4" s="266"/>
      <c r="DLU4" s="267"/>
      <c r="DLV4" s="267"/>
      <c r="DLW4" s="267"/>
      <c r="DLX4" s="267"/>
      <c r="DLY4" s="267"/>
      <c r="DLZ4" s="268"/>
      <c r="DMA4" s="269"/>
      <c r="DMB4" s="269"/>
      <c r="DMC4" s="269"/>
      <c r="DMD4" s="269"/>
      <c r="DME4" s="270"/>
      <c r="DMF4" s="265"/>
      <c r="DMG4" s="537"/>
      <c r="DMH4" s="537"/>
      <c r="DMI4" s="538"/>
      <c r="DMJ4" s="539"/>
      <c r="DML4" s="540"/>
      <c r="DMM4" s="540"/>
      <c r="DMN4" s="541"/>
      <c r="DMO4" s="541"/>
      <c r="DMP4" s="537"/>
      <c r="DMQ4" s="266"/>
      <c r="DMR4" s="267"/>
      <c r="DMS4" s="267"/>
      <c r="DMT4" s="267"/>
      <c r="DMU4" s="267"/>
      <c r="DMV4" s="267"/>
      <c r="DMW4" s="268"/>
      <c r="DMX4" s="269"/>
      <c r="DMY4" s="269"/>
      <c r="DMZ4" s="269"/>
      <c r="DNA4" s="269"/>
      <c r="DNB4" s="270"/>
      <c r="DNC4" s="265"/>
      <c r="DND4" s="537"/>
      <c r="DNE4" s="537"/>
      <c r="DNF4" s="538"/>
      <c r="DNG4" s="539"/>
      <c r="DNI4" s="540"/>
      <c r="DNJ4" s="540"/>
      <c r="DNK4" s="541"/>
      <c r="DNL4" s="541"/>
      <c r="DNM4" s="537"/>
      <c r="DNN4" s="266"/>
      <c r="DNO4" s="267"/>
      <c r="DNP4" s="267"/>
      <c r="DNQ4" s="267"/>
      <c r="DNR4" s="267"/>
      <c r="DNS4" s="267"/>
      <c r="DNT4" s="268"/>
      <c r="DNU4" s="269"/>
      <c r="DNV4" s="269"/>
      <c r="DNW4" s="269"/>
      <c r="DNX4" s="269"/>
      <c r="DNY4" s="270"/>
      <c r="DNZ4" s="265"/>
      <c r="DOA4" s="537"/>
      <c r="DOB4" s="537"/>
      <c r="DOC4" s="538"/>
      <c r="DOD4" s="539"/>
      <c r="DOF4" s="540"/>
      <c r="DOG4" s="540"/>
      <c r="DOH4" s="541"/>
      <c r="DOI4" s="541"/>
      <c r="DOJ4" s="537"/>
      <c r="DOK4" s="266"/>
      <c r="DOL4" s="267"/>
      <c r="DOM4" s="267"/>
      <c r="DON4" s="267"/>
      <c r="DOO4" s="267"/>
      <c r="DOP4" s="267"/>
      <c r="DOQ4" s="268"/>
      <c r="DOR4" s="269"/>
      <c r="DOS4" s="269"/>
      <c r="DOT4" s="269"/>
      <c r="DOU4" s="269"/>
      <c r="DOV4" s="270"/>
      <c r="DOW4" s="265"/>
      <c r="DOX4" s="537"/>
      <c r="DOY4" s="537"/>
      <c r="DOZ4" s="538"/>
      <c r="DPA4" s="539"/>
      <c r="DPC4" s="540"/>
      <c r="DPD4" s="540"/>
      <c r="DPE4" s="541"/>
      <c r="DPF4" s="541"/>
      <c r="DPG4" s="537"/>
      <c r="DPH4" s="266"/>
      <c r="DPI4" s="267"/>
      <c r="DPJ4" s="267"/>
      <c r="DPK4" s="267"/>
      <c r="DPL4" s="267"/>
      <c r="DPM4" s="267"/>
      <c r="DPN4" s="268"/>
      <c r="DPO4" s="269"/>
      <c r="DPP4" s="269"/>
      <c r="DPQ4" s="269"/>
      <c r="DPR4" s="269"/>
      <c r="DPS4" s="270"/>
      <c r="DPT4" s="265"/>
      <c r="DPU4" s="537"/>
      <c r="DPV4" s="537"/>
      <c r="DPW4" s="538"/>
      <c r="DPX4" s="539"/>
      <c r="DPZ4" s="540"/>
      <c r="DQA4" s="540"/>
      <c r="DQB4" s="541"/>
      <c r="DQC4" s="541"/>
      <c r="DQD4" s="537"/>
      <c r="DQE4" s="266"/>
      <c r="DQF4" s="267"/>
      <c r="DQG4" s="267"/>
      <c r="DQH4" s="267"/>
      <c r="DQI4" s="267"/>
      <c r="DQJ4" s="267"/>
      <c r="DQK4" s="268"/>
      <c r="DQL4" s="269"/>
      <c r="DQM4" s="269"/>
      <c r="DQN4" s="269"/>
      <c r="DQO4" s="269"/>
      <c r="DQP4" s="270"/>
      <c r="DQQ4" s="265"/>
      <c r="DQR4" s="537"/>
      <c r="DQS4" s="537"/>
      <c r="DQT4" s="538"/>
      <c r="DQU4" s="539"/>
      <c r="DQW4" s="540"/>
      <c r="DQX4" s="540"/>
      <c r="DQY4" s="541"/>
      <c r="DQZ4" s="541"/>
      <c r="DRA4" s="537"/>
      <c r="DRB4" s="266"/>
      <c r="DRC4" s="267"/>
      <c r="DRD4" s="267"/>
      <c r="DRE4" s="267"/>
      <c r="DRF4" s="267"/>
      <c r="DRG4" s="267"/>
      <c r="DRH4" s="268"/>
      <c r="DRI4" s="269"/>
      <c r="DRJ4" s="269"/>
      <c r="DRK4" s="269"/>
      <c r="DRL4" s="269"/>
      <c r="DRM4" s="270"/>
      <c r="DRN4" s="265"/>
      <c r="DRO4" s="537"/>
      <c r="DRP4" s="537"/>
      <c r="DRQ4" s="538"/>
      <c r="DRR4" s="539"/>
      <c r="DRT4" s="540"/>
      <c r="DRU4" s="540"/>
      <c r="DRV4" s="541"/>
      <c r="DRW4" s="541"/>
      <c r="DRX4" s="537"/>
      <c r="DRY4" s="266"/>
      <c r="DRZ4" s="267"/>
      <c r="DSA4" s="267"/>
      <c r="DSB4" s="267"/>
      <c r="DSC4" s="267"/>
      <c r="DSD4" s="267"/>
      <c r="DSE4" s="268"/>
      <c r="DSF4" s="269"/>
      <c r="DSG4" s="269"/>
      <c r="DSH4" s="269"/>
      <c r="DSI4" s="269"/>
      <c r="DSJ4" s="270"/>
      <c r="DSK4" s="265"/>
      <c r="DSL4" s="537"/>
      <c r="DSM4" s="537"/>
      <c r="DSN4" s="538"/>
      <c r="DSO4" s="539"/>
      <c r="DSQ4" s="540"/>
      <c r="DSR4" s="540"/>
      <c r="DSS4" s="541"/>
      <c r="DST4" s="541"/>
      <c r="DSU4" s="537"/>
      <c r="DSV4" s="266"/>
      <c r="DSW4" s="267"/>
      <c r="DSX4" s="267"/>
      <c r="DSY4" s="267"/>
      <c r="DSZ4" s="267"/>
      <c r="DTA4" s="267"/>
      <c r="DTB4" s="268"/>
      <c r="DTC4" s="269"/>
      <c r="DTD4" s="269"/>
      <c r="DTE4" s="269"/>
      <c r="DTF4" s="269"/>
      <c r="DTG4" s="270"/>
      <c r="DTH4" s="265"/>
      <c r="DTI4" s="537"/>
      <c r="DTJ4" s="537"/>
      <c r="DTK4" s="538"/>
      <c r="DTL4" s="539"/>
      <c r="DTN4" s="540"/>
      <c r="DTO4" s="540"/>
      <c r="DTP4" s="541"/>
      <c r="DTQ4" s="541"/>
      <c r="DTR4" s="537"/>
      <c r="DTS4" s="266"/>
      <c r="DTT4" s="267"/>
      <c r="DTU4" s="267"/>
      <c r="DTV4" s="267"/>
      <c r="DTW4" s="267"/>
      <c r="DTX4" s="267"/>
      <c r="DTY4" s="268"/>
      <c r="DTZ4" s="269"/>
      <c r="DUA4" s="269"/>
      <c r="DUB4" s="269"/>
      <c r="DUC4" s="269"/>
      <c r="DUD4" s="270"/>
      <c r="DUE4" s="265"/>
      <c r="DUF4" s="537"/>
      <c r="DUG4" s="537"/>
      <c r="DUH4" s="538"/>
      <c r="DUI4" s="539"/>
      <c r="DUK4" s="540"/>
      <c r="DUL4" s="540"/>
      <c r="DUM4" s="541"/>
      <c r="DUN4" s="541"/>
      <c r="DUO4" s="537"/>
      <c r="DUP4" s="266"/>
      <c r="DUQ4" s="267"/>
      <c r="DUR4" s="267"/>
      <c r="DUS4" s="267"/>
      <c r="DUT4" s="267"/>
      <c r="DUU4" s="267"/>
      <c r="DUV4" s="268"/>
      <c r="DUW4" s="269"/>
      <c r="DUX4" s="269"/>
      <c r="DUY4" s="269"/>
      <c r="DUZ4" s="269"/>
      <c r="DVA4" s="270"/>
      <c r="DVB4" s="265"/>
      <c r="DVC4" s="537"/>
      <c r="DVD4" s="537"/>
      <c r="DVE4" s="538"/>
      <c r="DVF4" s="539"/>
      <c r="DVH4" s="540"/>
      <c r="DVI4" s="540"/>
      <c r="DVJ4" s="541"/>
      <c r="DVK4" s="541"/>
      <c r="DVL4" s="537"/>
      <c r="DVM4" s="266"/>
      <c r="DVN4" s="267"/>
      <c r="DVO4" s="267"/>
      <c r="DVP4" s="267"/>
      <c r="DVQ4" s="267"/>
      <c r="DVR4" s="267"/>
      <c r="DVS4" s="268"/>
      <c r="DVT4" s="269"/>
      <c r="DVU4" s="269"/>
      <c r="DVV4" s="269"/>
      <c r="DVW4" s="269"/>
      <c r="DVX4" s="270"/>
      <c r="DVY4" s="265"/>
      <c r="DVZ4" s="537"/>
      <c r="DWA4" s="537"/>
      <c r="DWB4" s="538"/>
      <c r="DWC4" s="539"/>
      <c r="DWE4" s="540"/>
      <c r="DWF4" s="540"/>
      <c r="DWG4" s="541"/>
      <c r="DWH4" s="541"/>
      <c r="DWI4" s="537"/>
      <c r="DWJ4" s="266"/>
      <c r="DWK4" s="267"/>
      <c r="DWL4" s="267"/>
      <c r="DWM4" s="267"/>
      <c r="DWN4" s="267"/>
      <c r="DWO4" s="267"/>
      <c r="DWP4" s="268"/>
      <c r="DWQ4" s="269"/>
      <c r="DWR4" s="269"/>
      <c r="DWS4" s="269"/>
      <c r="DWT4" s="269"/>
      <c r="DWU4" s="270"/>
      <c r="DWV4" s="265"/>
      <c r="DWW4" s="537"/>
      <c r="DWX4" s="537"/>
      <c r="DWY4" s="538"/>
      <c r="DWZ4" s="539"/>
      <c r="DXB4" s="540"/>
      <c r="DXC4" s="540"/>
      <c r="DXD4" s="541"/>
      <c r="DXE4" s="541"/>
      <c r="DXF4" s="537"/>
      <c r="DXG4" s="266"/>
      <c r="DXH4" s="267"/>
      <c r="DXI4" s="267"/>
      <c r="DXJ4" s="267"/>
      <c r="DXK4" s="267"/>
      <c r="DXL4" s="267"/>
      <c r="DXM4" s="268"/>
      <c r="DXN4" s="269"/>
      <c r="DXO4" s="269"/>
      <c r="DXP4" s="269"/>
      <c r="DXQ4" s="269"/>
      <c r="DXR4" s="270"/>
      <c r="DXS4" s="265"/>
      <c r="DXT4" s="537"/>
      <c r="DXU4" s="537"/>
      <c r="DXV4" s="538"/>
      <c r="DXW4" s="539"/>
      <c r="DXY4" s="540"/>
      <c r="DXZ4" s="540"/>
      <c r="DYA4" s="541"/>
      <c r="DYB4" s="541"/>
      <c r="DYC4" s="537"/>
      <c r="DYD4" s="266"/>
      <c r="DYE4" s="267"/>
      <c r="DYF4" s="267"/>
      <c r="DYG4" s="267"/>
      <c r="DYH4" s="267"/>
      <c r="DYI4" s="267"/>
      <c r="DYJ4" s="268"/>
      <c r="DYK4" s="269"/>
      <c r="DYL4" s="269"/>
      <c r="DYM4" s="269"/>
      <c r="DYN4" s="269"/>
      <c r="DYO4" s="270"/>
      <c r="DYP4" s="265"/>
      <c r="DYQ4" s="537"/>
      <c r="DYR4" s="537"/>
      <c r="DYS4" s="538"/>
      <c r="DYT4" s="539"/>
      <c r="DYV4" s="540"/>
      <c r="DYW4" s="540"/>
      <c r="DYX4" s="541"/>
      <c r="DYY4" s="541"/>
      <c r="DYZ4" s="537"/>
      <c r="DZA4" s="266"/>
      <c r="DZB4" s="267"/>
      <c r="DZC4" s="267"/>
      <c r="DZD4" s="267"/>
      <c r="DZE4" s="267"/>
      <c r="DZF4" s="267"/>
      <c r="DZG4" s="268"/>
      <c r="DZH4" s="269"/>
      <c r="DZI4" s="269"/>
      <c r="DZJ4" s="269"/>
      <c r="DZK4" s="269"/>
      <c r="DZL4" s="270"/>
      <c r="DZM4" s="265"/>
      <c r="DZN4" s="537"/>
      <c r="DZO4" s="537"/>
      <c r="DZP4" s="538"/>
      <c r="DZQ4" s="539"/>
      <c r="DZS4" s="540"/>
      <c r="DZT4" s="540"/>
      <c r="DZU4" s="541"/>
      <c r="DZV4" s="541"/>
      <c r="DZW4" s="537"/>
      <c r="DZX4" s="266"/>
      <c r="DZY4" s="267"/>
      <c r="DZZ4" s="267"/>
      <c r="EAA4" s="267"/>
      <c r="EAB4" s="267"/>
      <c r="EAC4" s="267"/>
      <c r="EAD4" s="268"/>
      <c r="EAE4" s="269"/>
      <c r="EAF4" s="269"/>
      <c r="EAG4" s="269"/>
      <c r="EAH4" s="269"/>
      <c r="EAI4" s="270"/>
      <c r="EAJ4" s="265"/>
      <c r="EAK4" s="537"/>
      <c r="EAL4" s="537"/>
      <c r="EAM4" s="538"/>
      <c r="EAN4" s="539"/>
      <c r="EAP4" s="540"/>
      <c r="EAQ4" s="540"/>
      <c r="EAR4" s="541"/>
      <c r="EAS4" s="541"/>
      <c r="EAT4" s="537"/>
      <c r="EAU4" s="266"/>
      <c r="EAV4" s="267"/>
      <c r="EAW4" s="267"/>
      <c r="EAX4" s="267"/>
      <c r="EAY4" s="267"/>
      <c r="EAZ4" s="267"/>
      <c r="EBA4" s="268"/>
      <c r="EBB4" s="269"/>
      <c r="EBC4" s="269"/>
      <c r="EBD4" s="269"/>
      <c r="EBE4" s="269"/>
      <c r="EBF4" s="270"/>
      <c r="EBG4" s="265"/>
      <c r="EBH4" s="537"/>
      <c r="EBI4" s="537"/>
      <c r="EBJ4" s="538"/>
      <c r="EBK4" s="539"/>
      <c r="EBM4" s="540"/>
      <c r="EBN4" s="540"/>
      <c r="EBO4" s="541"/>
      <c r="EBP4" s="541"/>
      <c r="EBQ4" s="537"/>
      <c r="EBR4" s="266"/>
      <c r="EBS4" s="267"/>
      <c r="EBT4" s="267"/>
      <c r="EBU4" s="267"/>
      <c r="EBV4" s="267"/>
      <c r="EBW4" s="267"/>
      <c r="EBX4" s="268"/>
      <c r="EBY4" s="269"/>
      <c r="EBZ4" s="269"/>
      <c r="ECA4" s="269"/>
      <c r="ECB4" s="269"/>
      <c r="ECC4" s="270"/>
      <c r="ECD4" s="265"/>
      <c r="ECE4" s="537"/>
      <c r="ECF4" s="537"/>
      <c r="ECG4" s="538"/>
      <c r="ECH4" s="539"/>
      <c r="ECJ4" s="540"/>
      <c r="ECK4" s="540"/>
      <c r="ECL4" s="541"/>
      <c r="ECM4" s="541"/>
      <c r="ECN4" s="537"/>
      <c r="ECO4" s="266"/>
      <c r="ECP4" s="267"/>
      <c r="ECQ4" s="267"/>
      <c r="ECR4" s="267"/>
      <c r="ECS4" s="267"/>
      <c r="ECT4" s="267"/>
      <c r="ECU4" s="268"/>
      <c r="ECV4" s="269"/>
      <c r="ECW4" s="269"/>
      <c r="ECX4" s="269"/>
      <c r="ECY4" s="269"/>
      <c r="ECZ4" s="270"/>
      <c r="EDA4" s="265"/>
      <c r="EDB4" s="537"/>
      <c r="EDC4" s="537"/>
      <c r="EDD4" s="538"/>
      <c r="EDE4" s="539"/>
      <c r="EDG4" s="540"/>
      <c r="EDH4" s="540"/>
      <c r="EDI4" s="541"/>
      <c r="EDJ4" s="541"/>
      <c r="EDK4" s="537"/>
      <c r="EDL4" s="266"/>
      <c r="EDM4" s="267"/>
      <c r="EDN4" s="267"/>
      <c r="EDO4" s="267"/>
      <c r="EDP4" s="267"/>
      <c r="EDQ4" s="267"/>
      <c r="EDR4" s="268"/>
      <c r="EDS4" s="269"/>
      <c r="EDT4" s="269"/>
      <c r="EDU4" s="269"/>
      <c r="EDV4" s="269"/>
      <c r="EDW4" s="270"/>
      <c r="EDX4" s="265"/>
      <c r="EDY4" s="537"/>
      <c r="EDZ4" s="537"/>
      <c r="EEA4" s="538"/>
      <c r="EEB4" s="539"/>
      <c r="EED4" s="540"/>
      <c r="EEE4" s="540"/>
      <c r="EEF4" s="541"/>
      <c r="EEG4" s="541"/>
      <c r="EEH4" s="537"/>
      <c r="EEI4" s="266"/>
      <c r="EEJ4" s="267"/>
      <c r="EEK4" s="267"/>
      <c r="EEL4" s="267"/>
      <c r="EEM4" s="267"/>
      <c r="EEN4" s="267"/>
      <c r="EEO4" s="268"/>
      <c r="EEP4" s="269"/>
      <c r="EEQ4" s="269"/>
      <c r="EER4" s="269"/>
      <c r="EES4" s="269"/>
      <c r="EET4" s="270"/>
      <c r="EEU4" s="265"/>
      <c r="EEV4" s="537"/>
      <c r="EEW4" s="537"/>
      <c r="EEX4" s="538"/>
      <c r="EEY4" s="539"/>
      <c r="EFA4" s="540"/>
      <c r="EFB4" s="540"/>
      <c r="EFC4" s="541"/>
      <c r="EFD4" s="541"/>
      <c r="EFE4" s="537"/>
      <c r="EFF4" s="266"/>
      <c r="EFG4" s="267"/>
      <c r="EFH4" s="267"/>
      <c r="EFI4" s="267"/>
      <c r="EFJ4" s="267"/>
      <c r="EFK4" s="267"/>
      <c r="EFL4" s="268"/>
      <c r="EFM4" s="269"/>
      <c r="EFN4" s="269"/>
      <c r="EFO4" s="269"/>
      <c r="EFP4" s="269"/>
      <c r="EFQ4" s="270"/>
      <c r="EFR4" s="265"/>
      <c r="EFS4" s="537"/>
      <c r="EFT4" s="537"/>
      <c r="EFU4" s="538"/>
      <c r="EFV4" s="539"/>
      <c r="EFX4" s="540"/>
      <c r="EFY4" s="540"/>
      <c r="EFZ4" s="541"/>
      <c r="EGA4" s="541"/>
      <c r="EGB4" s="537"/>
      <c r="EGC4" s="266"/>
      <c r="EGD4" s="267"/>
      <c r="EGE4" s="267"/>
      <c r="EGF4" s="267"/>
      <c r="EGG4" s="267"/>
      <c r="EGH4" s="267"/>
      <c r="EGI4" s="268"/>
      <c r="EGJ4" s="269"/>
      <c r="EGK4" s="269"/>
      <c r="EGL4" s="269"/>
      <c r="EGM4" s="269"/>
      <c r="EGN4" s="270"/>
      <c r="EGO4" s="265"/>
      <c r="EGP4" s="537"/>
      <c r="EGQ4" s="537"/>
      <c r="EGR4" s="538"/>
      <c r="EGS4" s="539"/>
      <c r="EGU4" s="540"/>
      <c r="EGV4" s="540"/>
      <c r="EGW4" s="541"/>
      <c r="EGX4" s="541"/>
      <c r="EGY4" s="537"/>
      <c r="EGZ4" s="266"/>
      <c r="EHA4" s="267"/>
      <c r="EHB4" s="267"/>
      <c r="EHC4" s="267"/>
      <c r="EHD4" s="267"/>
      <c r="EHE4" s="267"/>
      <c r="EHF4" s="268"/>
      <c r="EHG4" s="269"/>
      <c r="EHH4" s="269"/>
      <c r="EHI4" s="269"/>
      <c r="EHJ4" s="269"/>
      <c r="EHK4" s="270"/>
      <c r="EHL4" s="265"/>
      <c r="EHM4" s="537"/>
      <c r="EHN4" s="537"/>
      <c r="EHO4" s="538"/>
      <c r="EHP4" s="539"/>
      <c r="EHR4" s="540"/>
      <c r="EHS4" s="540"/>
      <c r="EHT4" s="541"/>
      <c r="EHU4" s="541"/>
      <c r="EHV4" s="537"/>
      <c r="EHW4" s="266"/>
      <c r="EHX4" s="267"/>
      <c r="EHY4" s="267"/>
      <c r="EHZ4" s="267"/>
      <c r="EIA4" s="267"/>
      <c r="EIB4" s="267"/>
      <c r="EIC4" s="268"/>
      <c r="EID4" s="269"/>
      <c r="EIE4" s="269"/>
      <c r="EIF4" s="269"/>
      <c r="EIG4" s="269"/>
      <c r="EIH4" s="270"/>
      <c r="EII4" s="265"/>
      <c r="EIJ4" s="537"/>
      <c r="EIK4" s="537"/>
      <c r="EIL4" s="538"/>
      <c r="EIM4" s="539"/>
      <c r="EIO4" s="540"/>
      <c r="EIP4" s="540"/>
      <c r="EIQ4" s="541"/>
      <c r="EIR4" s="541"/>
      <c r="EIS4" s="537"/>
      <c r="EIT4" s="266"/>
      <c r="EIU4" s="267"/>
      <c r="EIV4" s="267"/>
      <c r="EIW4" s="267"/>
      <c r="EIX4" s="267"/>
      <c r="EIY4" s="267"/>
      <c r="EIZ4" s="268"/>
      <c r="EJA4" s="269"/>
      <c r="EJB4" s="269"/>
      <c r="EJC4" s="269"/>
      <c r="EJD4" s="269"/>
      <c r="EJE4" s="270"/>
      <c r="EJF4" s="265"/>
      <c r="EJG4" s="537"/>
      <c r="EJH4" s="537"/>
      <c r="EJI4" s="538"/>
      <c r="EJJ4" s="539"/>
      <c r="EJL4" s="540"/>
      <c r="EJM4" s="540"/>
      <c r="EJN4" s="541"/>
      <c r="EJO4" s="541"/>
      <c r="EJP4" s="537"/>
      <c r="EJQ4" s="266"/>
      <c r="EJR4" s="267"/>
      <c r="EJS4" s="267"/>
      <c r="EJT4" s="267"/>
      <c r="EJU4" s="267"/>
      <c r="EJV4" s="267"/>
      <c r="EJW4" s="268"/>
      <c r="EJX4" s="269"/>
      <c r="EJY4" s="269"/>
      <c r="EJZ4" s="269"/>
      <c r="EKA4" s="269"/>
      <c r="EKB4" s="270"/>
      <c r="EKC4" s="265"/>
      <c r="EKD4" s="537"/>
      <c r="EKE4" s="537"/>
      <c r="EKF4" s="538"/>
      <c r="EKG4" s="539"/>
      <c r="EKI4" s="540"/>
      <c r="EKJ4" s="540"/>
      <c r="EKK4" s="541"/>
      <c r="EKL4" s="541"/>
      <c r="EKM4" s="537"/>
      <c r="EKN4" s="266"/>
      <c r="EKO4" s="267"/>
      <c r="EKP4" s="267"/>
      <c r="EKQ4" s="267"/>
      <c r="EKR4" s="267"/>
      <c r="EKS4" s="267"/>
      <c r="EKT4" s="268"/>
      <c r="EKU4" s="269"/>
      <c r="EKV4" s="269"/>
      <c r="EKW4" s="269"/>
      <c r="EKX4" s="269"/>
      <c r="EKY4" s="270"/>
      <c r="EKZ4" s="265"/>
      <c r="ELA4" s="537"/>
      <c r="ELB4" s="537"/>
      <c r="ELC4" s="538"/>
      <c r="ELD4" s="539"/>
      <c r="ELF4" s="540"/>
      <c r="ELG4" s="540"/>
      <c r="ELH4" s="541"/>
      <c r="ELI4" s="541"/>
      <c r="ELJ4" s="537"/>
      <c r="ELK4" s="266"/>
      <c r="ELL4" s="267"/>
      <c r="ELM4" s="267"/>
      <c r="ELN4" s="267"/>
      <c r="ELO4" s="267"/>
      <c r="ELP4" s="267"/>
      <c r="ELQ4" s="268"/>
      <c r="ELR4" s="269"/>
      <c r="ELS4" s="269"/>
      <c r="ELT4" s="269"/>
      <c r="ELU4" s="269"/>
      <c r="ELV4" s="270"/>
      <c r="ELW4" s="265"/>
      <c r="ELX4" s="537"/>
      <c r="ELY4" s="537"/>
      <c r="ELZ4" s="538"/>
      <c r="EMA4" s="539"/>
      <c r="EMC4" s="540"/>
      <c r="EMD4" s="540"/>
      <c r="EME4" s="541"/>
      <c r="EMF4" s="541"/>
      <c r="EMG4" s="537"/>
      <c r="EMH4" s="266"/>
      <c r="EMI4" s="267"/>
      <c r="EMJ4" s="267"/>
      <c r="EMK4" s="267"/>
      <c r="EML4" s="267"/>
      <c r="EMM4" s="267"/>
      <c r="EMN4" s="268"/>
      <c r="EMO4" s="269"/>
      <c r="EMP4" s="269"/>
      <c r="EMQ4" s="269"/>
      <c r="EMR4" s="269"/>
      <c r="EMS4" s="270"/>
      <c r="EMT4" s="265"/>
      <c r="EMU4" s="537"/>
      <c r="EMV4" s="537"/>
      <c r="EMW4" s="538"/>
      <c r="EMX4" s="539"/>
      <c r="EMZ4" s="540"/>
      <c r="ENA4" s="540"/>
      <c r="ENB4" s="541"/>
      <c r="ENC4" s="541"/>
      <c r="END4" s="537"/>
      <c r="ENE4" s="266"/>
      <c r="ENF4" s="267"/>
      <c r="ENG4" s="267"/>
      <c r="ENH4" s="267"/>
      <c r="ENI4" s="267"/>
      <c r="ENJ4" s="267"/>
      <c r="ENK4" s="268"/>
      <c r="ENL4" s="269"/>
      <c r="ENM4" s="269"/>
      <c r="ENN4" s="269"/>
      <c r="ENO4" s="269"/>
      <c r="ENP4" s="270"/>
      <c r="ENQ4" s="265"/>
      <c r="ENR4" s="537"/>
      <c r="ENS4" s="537"/>
      <c r="ENT4" s="538"/>
      <c r="ENU4" s="539"/>
      <c r="ENW4" s="540"/>
      <c r="ENX4" s="540"/>
      <c r="ENY4" s="541"/>
      <c r="ENZ4" s="541"/>
      <c r="EOA4" s="537"/>
      <c r="EOB4" s="266"/>
      <c r="EOC4" s="267"/>
      <c r="EOD4" s="267"/>
      <c r="EOE4" s="267"/>
      <c r="EOF4" s="267"/>
      <c r="EOG4" s="267"/>
      <c r="EOH4" s="268"/>
      <c r="EOI4" s="269"/>
      <c r="EOJ4" s="269"/>
      <c r="EOK4" s="269"/>
      <c r="EOL4" s="269"/>
      <c r="EOM4" s="270"/>
      <c r="EON4" s="265"/>
      <c r="EOO4" s="537"/>
      <c r="EOP4" s="537"/>
      <c r="EOQ4" s="538"/>
      <c r="EOR4" s="539"/>
      <c r="EOT4" s="540"/>
      <c r="EOU4" s="540"/>
      <c r="EOV4" s="541"/>
      <c r="EOW4" s="541"/>
      <c r="EOX4" s="537"/>
      <c r="EOY4" s="266"/>
      <c r="EOZ4" s="267"/>
      <c r="EPA4" s="267"/>
      <c r="EPB4" s="267"/>
      <c r="EPC4" s="267"/>
      <c r="EPD4" s="267"/>
      <c r="EPE4" s="268"/>
      <c r="EPF4" s="269"/>
      <c r="EPG4" s="269"/>
      <c r="EPH4" s="269"/>
      <c r="EPI4" s="269"/>
      <c r="EPJ4" s="270"/>
      <c r="EPK4" s="265"/>
      <c r="EPL4" s="537"/>
      <c r="EPM4" s="537"/>
      <c r="EPN4" s="538"/>
      <c r="EPO4" s="539"/>
      <c r="EPQ4" s="540"/>
      <c r="EPR4" s="540"/>
      <c r="EPS4" s="541"/>
      <c r="EPT4" s="541"/>
      <c r="EPU4" s="537"/>
      <c r="EPV4" s="266"/>
      <c r="EPW4" s="267"/>
      <c r="EPX4" s="267"/>
      <c r="EPY4" s="267"/>
      <c r="EPZ4" s="267"/>
      <c r="EQA4" s="267"/>
      <c r="EQB4" s="268"/>
      <c r="EQC4" s="269"/>
      <c r="EQD4" s="269"/>
      <c r="EQE4" s="269"/>
      <c r="EQF4" s="269"/>
      <c r="EQG4" s="270"/>
      <c r="EQH4" s="265"/>
      <c r="EQI4" s="537"/>
      <c r="EQJ4" s="537"/>
      <c r="EQK4" s="538"/>
      <c r="EQL4" s="539"/>
      <c r="EQN4" s="540"/>
      <c r="EQO4" s="540"/>
      <c r="EQP4" s="541"/>
      <c r="EQQ4" s="541"/>
      <c r="EQR4" s="537"/>
      <c r="EQS4" s="266"/>
      <c r="EQT4" s="267"/>
      <c r="EQU4" s="267"/>
      <c r="EQV4" s="267"/>
      <c r="EQW4" s="267"/>
      <c r="EQX4" s="267"/>
      <c r="EQY4" s="268"/>
      <c r="EQZ4" s="269"/>
      <c r="ERA4" s="269"/>
      <c r="ERB4" s="269"/>
      <c r="ERC4" s="269"/>
      <c r="ERD4" s="270"/>
      <c r="ERE4" s="265"/>
      <c r="ERF4" s="537"/>
      <c r="ERG4" s="537"/>
      <c r="ERH4" s="538"/>
      <c r="ERI4" s="539"/>
      <c r="ERK4" s="540"/>
      <c r="ERL4" s="540"/>
      <c r="ERM4" s="541"/>
      <c r="ERN4" s="541"/>
      <c r="ERO4" s="537"/>
      <c r="ERP4" s="266"/>
      <c r="ERQ4" s="267"/>
      <c r="ERR4" s="267"/>
      <c r="ERS4" s="267"/>
      <c r="ERT4" s="267"/>
      <c r="ERU4" s="267"/>
      <c r="ERV4" s="268"/>
      <c r="ERW4" s="269"/>
      <c r="ERX4" s="269"/>
      <c r="ERY4" s="269"/>
      <c r="ERZ4" s="269"/>
      <c r="ESA4" s="270"/>
      <c r="ESB4" s="265"/>
      <c r="ESC4" s="537"/>
      <c r="ESD4" s="537"/>
      <c r="ESE4" s="538"/>
      <c r="ESF4" s="539"/>
      <c r="ESH4" s="540"/>
      <c r="ESI4" s="540"/>
      <c r="ESJ4" s="541"/>
      <c r="ESK4" s="541"/>
      <c r="ESL4" s="537"/>
      <c r="ESM4" s="266"/>
      <c r="ESN4" s="267"/>
      <c r="ESO4" s="267"/>
      <c r="ESP4" s="267"/>
      <c r="ESQ4" s="267"/>
      <c r="ESR4" s="267"/>
      <c r="ESS4" s="268"/>
      <c r="EST4" s="269"/>
      <c r="ESU4" s="269"/>
      <c r="ESV4" s="269"/>
      <c r="ESW4" s="269"/>
      <c r="ESX4" s="270"/>
      <c r="ESY4" s="265"/>
      <c r="ESZ4" s="537"/>
      <c r="ETA4" s="537"/>
      <c r="ETB4" s="538"/>
      <c r="ETC4" s="539"/>
      <c r="ETE4" s="540"/>
      <c r="ETF4" s="540"/>
      <c r="ETG4" s="541"/>
      <c r="ETH4" s="541"/>
      <c r="ETI4" s="537"/>
      <c r="ETJ4" s="266"/>
      <c r="ETK4" s="267"/>
      <c r="ETL4" s="267"/>
      <c r="ETM4" s="267"/>
      <c r="ETN4" s="267"/>
      <c r="ETO4" s="267"/>
      <c r="ETP4" s="268"/>
      <c r="ETQ4" s="269"/>
      <c r="ETR4" s="269"/>
      <c r="ETS4" s="269"/>
      <c r="ETT4" s="269"/>
      <c r="ETU4" s="270"/>
      <c r="ETV4" s="265"/>
      <c r="ETW4" s="537"/>
      <c r="ETX4" s="537"/>
      <c r="ETY4" s="538"/>
      <c r="ETZ4" s="539"/>
      <c r="EUB4" s="540"/>
      <c r="EUC4" s="540"/>
      <c r="EUD4" s="541"/>
      <c r="EUE4" s="541"/>
      <c r="EUF4" s="537"/>
      <c r="EUG4" s="266"/>
      <c r="EUH4" s="267"/>
      <c r="EUI4" s="267"/>
      <c r="EUJ4" s="267"/>
      <c r="EUK4" s="267"/>
      <c r="EUL4" s="267"/>
      <c r="EUM4" s="268"/>
      <c r="EUN4" s="269"/>
      <c r="EUO4" s="269"/>
      <c r="EUP4" s="269"/>
      <c r="EUQ4" s="269"/>
      <c r="EUR4" s="270"/>
      <c r="EUS4" s="265"/>
      <c r="EUT4" s="537"/>
      <c r="EUU4" s="537"/>
      <c r="EUV4" s="538"/>
      <c r="EUW4" s="539"/>
      <c r="EUY4" s="540"/>
      <c r="EUZ4" s="540"/>
      <c r="EVA4" s="541"/>
      <c r="EVB4" s="541"/>
      <c r="EVC4" s="537"/>
      <c r="EVD4" s="266"/>
      <c r="EVE4" s="267"/>
      <c r="EVF4" s="267"/>
      <c r="EVG4" s="267"/>
      <c r="EVH4" s="267"/>
      <c r="EVI4" s="267"/>
      <c r="EVJ4" s="268"/>
      <c r="EVK4" s="269"/>
      <c r="EVL4" s="269"/>
      <c r="EVM4" s="269"/>
      <c r="EVN4" s="269"/>
      <c r="EVO4" s="270"/>
      <c r="EVP4" s="265"/>
      <c r="EVQ4" s="537"/>
      <c r="EVR4" s="537"/>
      <c r="EVS4" s="538"/>
      <c r="EVT4" s="539"/>
      <c r="EVV4" s="540"/>
      <c r="EVW4" s="540"/>
      <c r="EVX4" s="541"/>
      <c r="EVY4" s="541"/>
      <c r="EVZ4" s="537"/>
      <c r="EWA4" s="266"/>
      <c r="EWB4" s="267"/>
      <c r="EWC4" s="267"/>
      <c r="EWD4" s="267"/>
      <c r="EWE4" s="267"/>
      <c r="EWF4" s="267"/>
      <c r="EWG4" s="268"/>
      <c r="EWH4" s="269"/>
      <c r="EWI4" s="269"/>
      <c r="EWJ4" s="269"/>
      <c r="EWK4" s="269"/>
      <c r="EWL4" s="270"/>
      <c r="EWM4" s="265"/>
      <c r="EWN4" s="537"/>
      <c r="EWO4" s="537"/>
      <c r="EWP4" s="538"/>
      <c r="EWQ4" s="539"/>
      <c r="EWS4" s="540"/>
      <c r="EWT4" s="540"/>
      <c r="EWU4" s="541"/>
      <c r="EWV4" s="541"/>
      <c r="EWW4" s="537"/>
      <c r="EWX4" s="266"/>
      <c r="EWY4" s="267"/>
      <c r="EWZ4" s="267"/>
      <c r="EXA4" s="267"/>
      <c r="EXB4" s="267"/>
      <c r="EXC4" s="267"/>
      <c r="EXD4" s="268"/>
      <c r="EXE4" s="269"/>
      <c r="EXF4" s="269"/>
      <c r="EXG4" s="269"/>
      <c r="EXH4" s="269"/>
      <c r="EXI4" s="270"/>
      <c r="EXJ4" s="265"/>
      <c r="EXK4" s="537"/>
      <c r="EXL4" s="537"/>
      <c r="EXM4" s="538"/>
      <c r="EXN4" s="539"/>
      <c r="EXP4" s="540"/>
      <c r="EXQ4" s="540"/>
      <c r="EXR4" s="541"/>
      <c r="EXS4" s="541"/>
      <c r="EXT4" s="537"/>
      <c r="EXU4" s="266"/>
      <c r="EXV4" s="267"/>
      <c r="EXW4" s="267"/>
      <c r="EXX4" s="267"/>
      <c r="EXY4" s="267"/>
      <c r="EXZ4" s="267"/>
      <c r="EYA4" s="268"/>
      <c r="EYB4" s="269"/>
      <c r="EYC4" s="269"/>
      <c r="EYD4" s="269"/>
      <c r="EYE4" s="269"/>
      <c r="EYF4" s="270"/>
      <c r="EYG4" s="265"/>
      <c r="EYH4" s="537"/>
      <c r="EYI4" s="537"/>
      <c r="EYJ4" s="538"/>
      <c r="EYK4" s="539"/>
      <c r="EYM4" s="540"/>
      <c r="EYN4" s="540"/>
      <c r="EYO4" s="541"/>
      <c r="EYP4" s="541"/>
      <c r="EYQ4" s="537"/>
      <c r="EYR4" s="266"/>
      <c r="EYS4" s="267"/>
      <c r="EYT4" s="267"/>
      <c r="EYU4" s="267"/>
      <c r="EYV4" s="267"/>
      <c r="EYW4" s="267"/>
      <c r="EYX4" s="268"/>
      <c r="EYY4" s="269"/>
      <c r="EYZ4" s="269"/>
      <c r="EZA4" s="269"/>
      <c r="EZB4" s="269"/>
      <c r="EZC4" s="270"/>
      <c r="EZD4" s="265"/>
      <c r="EZE4" s="537"/>
      <c r="EZF4" s="537"/>
      <c r="EZG4" s="538"/>
      <c r="EZH4" s="539"/>
      <c r="EZJ4" s="540"/>
      <c r="EZK4" s="540"/>
      <c r="EZL4" s="541"/>
      <c r="EZM4" s="541"/>
      <c r="EZN4" s="537"/>
      <c r="EZO4" s="266"/>
      <c r="EZP4" s="267"/>
      <c r="EZQ4" s="267"/>
      <c r="EZR4" s="267"/>
      <c r="EZS4" s="267"/>
      <c r="EZT4" s="267"/>
      <c r="EZU4" s="268"/>
      <c r="EZV4" s="269"/>
      <c r="EZW4" s="269"/>
      <c r="EZX4" s="269"/>
      <c r="EZY4" s="269"/>
      <c r="EZZ4" s="270"/>
      <c r="FAA4" s="265"/>
      <c r="FAB4" s="537"/>
      <c r="FAC4" s="537"/>
      <c r="FAD4" s="538"/>
      <c r="FAE4" s="539"/>
      <c r="FAG4" s="540"/>
      <c r="FAH4" s="540"/>
      <c r="FAI4" s="541"/>
      <c r="FAJ4" s="541"/>
      <c r="FAK4" s="537"/>
      <c r="FAL4" s="266"/>
      <c r="FAM4" s="267"/>
      <c r="FAN4" s="267"/>
      <c r="FAO4" s="267"/>
      <c r="FAP4" s="267"/>
      <c r="FAQ4" s="267"/>
      <c r="FAR4" s="268"/>
      <c r="FAS4" s="269"/>
      <c r="FAT4" s="269"/>
      <c r="FAU4" s="269"/>
      <c r="FAV4" s="269"/>
      <c r="FAW4" s="270"/>
      <c r="FAX4" s="265"/>
      <c r="FAY4" s="537"/>
      <c r="FAZ4" s="537"/>
      <c r="FBA4" s="538"/>
      <c r="FBB4" s="539"/>
      <c r="FBD4" s="540"/>
      <c r="FBE4" s="540"/>
      <c r="FBF4" s="541"/>
      <c r="FBG4" s="541"/>
      <c r="FBH4" s="537"/>
      <c r="FBI4" s="266"/>
      <c r="FBJ4" s="267"/>
      <c r="FBK4" s="267"/>
      <c r="FBL4" s="267"/>
      <c r="FBM4" s="267"/>
      <c r="FBN4" s="267"/>
      <c r="FBO4" s="268"/>
      <c r="FBP4" s="269"/>
      <c r="FBQ4" s="269"/>
      <c r="FBR4" s="269"/>
      <c r="FBS4" s="269"/>
      <c r="FBT4" s="270"/>
      <c r="FBU4" s="265"/>
      <c r="FBV4" s="537"/>
      <c r="FBW4" s="537"/>
      <c r="FBX4" s="538"/>
      <c r="FBY4" s="539"/>
      <c r="FCA4" s="540"/>
      <c r="FCB4" s="540"/>
      <c r="FCC4" s="541"/>
      <c r="FCD4" s="541"/>
      <c r="FCE4" s="537"/>
      <c r="FCF4" s="266"/>
      <c r="FCG4" s="267"/>
      <c r="FCH4" s="267"/>
      <c r="FCI4" s="267"/>
      <c r="FCJ4" s="267"/>
      <c r="FCK4" s="267"/>
      <c r="FCL4" s="268"/>
      <c r="FCM4" s="269"/>
      <c r="FCN4" s="269"/>
      <c r="FCO4" s="269"/>
      <c r="FCP4" s="269"/>
      <c r="FCQ4" s="270"/>
      <c r="FCR4" s="265"/>
      <c r="FCS4" s="537"/>
      <c r="FCT4" s="537"/>
      <c r="FCU4" s="538"/>
      <c r="FCV4" s="539"/>
      <c r="FCX4" s="540"/>
      <c r="FCY4" s="540"/>
      <c r="FCZ4" s="541"/>
      <c r="FDA4" s="541"/>
      <c r="FDB4" s="537"/>
      <c r="FDC4" s="266"/>
      <c r="FDD4" s="267"/>
      <c r="FDE4" s="267"/>
      <c r="FDF4" s="267"/>
      <c r="FDG4" s="267"/>
      <c r="FDH4" s="267"/>
      <c r="FDI4" s="268"/>
      <c r="FDJ4" s="269"/>
      <c r="FDK4" s="269"/>
      <c r="FDL4" s="269"/>
      <c r="FDM4" s="269"/>
      <c r="FDN4" s="270"/>
      <c r="FDO4" s="265"/>
      <c r="FDP4" s="537"/>
      <c r="FDQ4" s="537"/>
      <c r="FDR4" s="538"/>
      <c r="FDS4" s="539"/>
      <c r="FDU4" s="540"/>
      <c r="FDV4" s="540"/>
      <c r="FDW4" s="541"/>
      <c r="FDX4" s="541"/>
      <c r="FDY4" s="537"/>
      <c r="FDZ4" s="266"/>
      <c r="FEA4" s="267"/>
      <c r="FEB4" s="267"/>
      <c r="FEC4" s="267"/>
      <c r="FED4" s="267"/>
      <c r="FEE4" s="267"/>
      <c r="FEF4" s="268"/>
      <c r="FEG4" s="269"/>
      <c r="FEH4" s="269"/>
      <c r="FEI4" s="269"/>
      <c r="FEJ4" s="269"/>
      <c r="FEK4" s="270"/>
      <c r="FEL4" s="265"/>
      <c r="FEM4" s="537"/>
      <c r="FEN4" s="537"/>
      <c r="FEO4" s="538"/>
      <c r="FEP4" s="539"/>
      <c r="FER4" s="540"/>
      <c r="FES4" s="540"/>
      <c r="FET4" s="541"/>
      <c r="FEU4" s="541"/>
      <c r="FEV4" s="537"/>
      <c r="FEW4" s="266"/>
      <c r="FEX4" s="267"/>
      <c r="FEY4" s="267"/>
      <c r="FEZ4" s="267"/>
      <c r="FFA4" s="267"/>
      <c r="FFB4" s="267"/>
      <c r="FFC4" s="268"/>
      <c r="FFD4" s="269"/>
      <c r="FFE4" s="269"/>
      <c r="FFF4" s="269"/>
      <c r="FFG4" s="269"/>
      <c r="FFH4" s="270"/>
      <c r="FFI4" s="265"/>
      <c r="FFJ4" s="537"/>
      <c r="FFK4" s="537"/>
      <c r="FFL4" s="538"/>
      <c r="FFM4" s="539"/>
      <c r="FFO4" s="540"/>
      <c r="FFP4" s="540"/>
      <c r="FFQ4" s="541"/>
      <c r="FFR4" s="541"/>
      <c r="FFS4" s="537"/>
      <c r="FFT4" s="266"/>
      <c r="FFU4" s="267"/>
      <c r="FFV4" s="267"/>
      <c r="FFW4" s="267"/>
      <c r="FFX4" s="267"/>
      <c r="FFY4" s="267"/>
      <c r="FFZ4" s="268"/>
      <c r="FGA4" s="269"/>
      <c r="FGB4" s="269"/>
      <c r="FGC4" s="269"/>
      <c r="FGD4" s="269"/>
      <c r="FGE4" s="270"/>
      <c r="FGF4" s="265"/>
      <c r="FGG4" s="537"/>
      <c r="FGH4" s="537"/>
      <c r="FGI4" s="538"/>
      <c r="FGJ4" s="539"/>
      <c r="FGL4" s="540"/>
      <c r="FGM4" s="540"/>
      <c r="FGN4" s="541"/>
      <c r="FGO4" s="541"/>
      <c r="FGP4" s="537"/>
      <c r="FGQ4" s="266"/>
      <c r="FGR4" s="267"/>
      <c r="FGS4" s="267"/>
      <c r="FGT4" s="267"/>
      <c r="FGU4" s="267"/>
      <c r="FGV4" s="267"/>
      <c r="FGW4" s="268"/>
      <c r="FGX4" s="269"/>
      <c r="FGY4" s="269"/>
      <c r="FGZ4" s="269"/>
      <c r="FHA4" s="269"/>
      <c r="FHB4" s="270"/>
      <c r="FHC4" s="265"/>
      <c r="FHD4" s="537"/>
      <c r="FHE4" s="537"/>
      <c r="FHF4" s="538"/>
      <c r="FHG4" s="539"/>
      <c r="FHI4" s="540"/>
      <c r="FHJ4" s="540"/>
      <c r="FHK4" s="541"/>
      <c r="FHL4" s="541"/>
      <c r="FHM4" s="537"/>
      <c r="FHN4" s="266"/>
      <c r="FHO4" s="267"/>
      <c r="FHP4" s="267"/>
      <c r="FHQ4" s="267"/>
      <c r="FHR4" s="267"/>
      <c r="FHS4" s="267"/>
      <c r="FHT4" s="268"/>
      <c r="FHU4" s="269"/>
      <c r="FHV4" s="269"/>
      <c r="FHW4" s="269"/>
      <c r="FHX4" s="269"/>
      <c r="FHY4" s="270"/>
      <c r="FHZ4" s="265"/>
      <c r="FIA4" s="537"/>
      <c r="FIB4" s="537"/>
      <c r="FIC4" s="538"/>
      <c r="FID4" s="539"/>
      <c r="FIF4" s="540"/>
      <c r="FIG4" s="540"/>
      <c r="FIH4" s="541"/>
      <c r="FII4" s="541"/>
      <c r="FIJ4" s="537"/>
      <c r="FIK4" s="266"/>
      <c r="FIL4" s="267"/>
      <c r="FIM4" s="267"/>
      <c r="FIN4" s="267"/>
      <c r="FIO4" s="267"/>
      <c r="FIP4" s="267"/>
      <c r="FIQ4" s="268"/>
      <c r="FIR4" s="269"/>
      <c r="FIS4" s="269"/>
      <c r="FIT4" s="269"/>
      <c r="FIU4" s="269"/>
      <c r="FIV4" s="270"/>
      <c r="FIW4" s="265"/>
      <c r="FIX4" s="537"/>
      <c r="FIY4" s="537"/>
      <c r="FIZ4" s="538"/>
      <c r="FJA4" s="539"/>
      <c r="FJC4" s="540"/>
      <c r="FJD4" s="540"/>
      <c r="FJE4" s="541"/>
      <c r="FJF4" s="541"/>
      <c r="FJG4" s="537"/>
      <c r="FJH4" s="266"/>
      <c r="FJI4" s="267"/>
      <c r="FJJ4" s="267"/>
      <c r="FJK4" s="267"/>
      <c r="FJL4" s="267"/>
      <c r="FJM4" s="267"/>
      <c r="FJN4" s="268"/>
      <c r="FJO4" s="269"/>
      <c r="FJP4" s="269"/>
      <c r="FJQ4" s="269"/>
      <c r="FJR4" s="269"/>
      <c r="FJS4" s="270"/>
      <c r="FJT4" s="265"/>
      <c r="FJU4" s="537"/>
      <c r="FJV4" s="537"/>
      <c r="FJW4" s="538"/>
      <c r="FJX4" s="539"/>
      <c r="FJZ4" s="540"/>
      <c r="FKA4" s="540"/>
      <c r="FKB4" s="541"/>
      <c r="FKC4" s="541"/>
      <c r="FKD4" s="537"/>
      <c r="FKE4" s="266"/>
      <c r="FKF4" s="267"/>
      <c r="FKG4" s="267"/>
      <c r="FKH4" s="267"/>
      <c r="FKI4" s="267"/>
      <c r="FKJ4" s="267"/>
      <c r="FKK4" s="268"/>
      <c r="FKL4" s="269"/>
      <c r="FKM4" s="269"/>
      <c r="FKN4" s="269"/>
      <c r="FKO4" s="269"/>
      <c r="FKP4" s="270"/>
      <c r="FKQ4" s="265"/>
      <c r="FKR4" s="537"/>
      <c r="FKS4" s="537"/>
      <c r="FKT4" s="538"/>
      <c r="FKU4" s="539"/>
      <c r="FKW4" s="540"/>
      <c r="FKX4" s="540"/>
      <c r="FKY4" s="541"/>
      <c r="FKZ4" s="541"/>
      <c r="FLA4" s="537"/>
      <c r="FLB4" s="266"/>
      <c r="FLC4" s="267"/>
      <c r="FLD4" s="267"/>
      <c r="FLE4" s="267"/>
      <c r="FLF4" s="267"/>
      <c r="FLG4" s="267"/>
      <c r="FLH4" s="268"/>
      <c r="FLI4" s="269"/>
      <c r="FLJ4" s="269"/>
      <c r="FLK4" s="269"/>
      <c r="FLL4" s="269"/>
      <c r="FLM4" s="270"/>
      <c r="FLN4" s="265"/>
      <c r="FLO4" s="537"/>
      <c r="FLP4" s="537"/>
      <c r="FLQ4" s="538"/>
      <c r="FLR4" s="539"/>
      <c r="FLT4" s="540"/>
      <c r="FLU4" s="540"/>
      <c r="FLV4" s="541"/>
      <c r="FLW4" s="541"/>
      <c r="FLX4" s="537"/>
      <c r="FLY4" s="266"/>
      <c r="FLZ4" s="267"/>
      <c r="FMA4" s="267"/>
      <c r="FMB4" s="267"/>
      <c r="FMC4" s="267"/>
      <c r="FMD4" s="267"/>
      <c r="FME4" s="268"/>
      <c r="FMF4" s="269"/>
      <c r="FMG4" s="269"/>
      <c r="FMH4" s="269"/>
      <c r="FMI4" s="269"/>
      <c r="FMJ4" s="270"/>
      <c r="FMK4" s="265"/>
      <c r="FML4" s="537"/>
      <c r="FMM4" s="537"/>
      <c r="FMN4" s="538"/>
      <c r="FMO4" s="539"/>
      <c r="FMQ4" s="540"/>
      <c r="FMR4" s="540"/>
      <c r="FMS4" s="541"/>
      <c r="FMT4" s="541"/>
      <c r="FMU4" s="537"/>
      <c r="FMV4" s="266"/>
      <c r="FMW4" s="267"/>
      <c r="FMX4" s="267"/>
      <c r="FMY4" s="267"/>
      <c r="FMZ4" s="267"/>
      <c r="FNA4" s="267"/>
      <c r="FNB4" s="268"/>
      <c r="FNC4" s="269"/>
      <c r="FND4" s="269"/>
      <c r="FNE4" s="269"/>
      <c r="FNF4" s="269"/>
      <c r="FNG4" s="270"/>
      <c r="FNH4" s="265"/>
      <c r="FNI4" s="537"/>
      <c r="FNJ4" s="537"/>
      <c r="FNK4" s="538"/>
      <c r="FNL4" s="539"/>
      <c r="FNN4" s="540"/>
      <c r="FNO4" s="540"/>
      <c r="FNP4" s="541"/>
      <c r="FNQ4" s="541"/>
      <c r="FNR4" s="537"/>
      <c r="FNS4" s="266"/>
      <c r="FNT4" s="267"/>
      <c r="FNU4" s="267"/>
      <c r="FNV4" s="267"/>
      <c r="FNW4" s="267"/>
      <c r="FNX4" s="267"/>
      <c r="FNY4" s="268"/>
      <c r="FNZ4" s="269"/>
      <c r="FOA4" s="269"/>
      <c r="FOB4" s="269"/>
      <c r="FOC4" s="269"/>
      <c r="FOD4" s="270"/>
      <c r="FOE4" s="265"/>
      <c r="FOF4" s="537"/>
      <c r="FOG4" s="537"/>
      <c r="FOH4" s="538"/>
      <c r="FOI4" s="539"/>
      <c r="FOK4" s="540"/>
      <c r="FOL4" s="540"/>
      <c r="FOM4" s="541"/>
      <c r="FON4" s="541"/>
      <c r="FOO4" s="537"/>
      <c r="FOP4" s="266"/>
      <c r="FOQ4" s="267"/>
      <c r="FOR4" s="267"/>
      <c r="FOS4" s="267"/>
      <c r="FOT4" s="267"/>
      <c r="FOU4" s="267"/>
      <c r="FOV4" s="268"/>
      <c r="FOW4" s="269"/>
      <c r="FOX4" s="269"/>
      <c r="FOY4" s="269"/>
      <c r="FOZ4" s="269"/>
      <c r="FPA4" s="270"/>
      <c r="FPB4" s="265"/>
      <c r="FPC4" s="537"/>
      <c r="FPD4" s="537"/>
      <c r="FPE4" s="538"/>
      <c r="FPF4" s="539"/>
      <c r="FPH4" s="540"/>
      <c r="FPI4" s="540"/>
      <c r="FPJ4" s="541"/>
      <c r="FPK4" s="541"/>
      <c r="FPL4" s="537"/>
      <c r="FPM4" s="266"/>
      <c r="FPN4" s="267"/>
      <c r="FPO4" s="267"/>
      <c r="FPP4" s="267"/>
      <c r="FPQ4" s="267"/>
      <c r="FPR4" s="267"/>
      <c r="FPS4" s="268"/>
      <c r="FPT4" s="269"/>
      <c r="FPU4" s="269"/>
      <c r="FPV4" s="269"/>
      <c r="FPW4" s="269"/>
      <c r="FPX4" s="270"/>
      <c r="FPY4" s="265"/>
      <c r="FPZ4" s="537"/>
      <c r="FQA4" s="537"/>
      <c r="FQB4" s="538"/>
      <c r="FQC4" s="539"/>
      <c r="FQE4" s="540"/>
      <c r="FQF4" s="540"/>
      <c r="FQG4" s="541"/>
      <c r="FQH4" s="541"/>
      <c r="FQI4" s="537"/>
      <c r="FQJ4" s="266"/>
      <c r="FQK4" s="267"/>
      <c r="FQL4" s="267"/>
      <c r="FQM4" s="267"/>
      <c r="FQN4" s="267"/>
      <c r="FQO4" s="267"/>
      <c r="FQP4" s="268"/>
      <c r="FQQ4" s="269"/>
      <c r="FQR4" s="269"/>
      <c r="FQS4" s="269"/>
      <c r="FQT4" s="269"/>
      <c r="FQU4" s="270"/>
      <c r="FQV4" s="265"/>
      <c r="FQW4" s="537"/>
      <c r="FQX4" s="537"/>
      <c r="FQY4" s="538"/>
      <c r="FQZ4" s="539"/>
      <c r="FRB4" s="540"/>
      <c r="FRC4" s="540"/>
      <c r="FRD4" s="541"/>
      <c r="FRE4" s="541"/>
      <c r="FRF4" s="537"/>
      <c r="FRG4" s="266"/>
      <c r="FRH4" s="267"/>
      <c r="FRI4" s="267"/>
      <c r="FRJ4" s="267"/>
      <c r="FRK4" s="267"/>
      <c r="FRL4" s="267"/>
      <c r="FRM4" s="268"/>
      <c r="FRN4" s="269"/>
      <c r="FRO4" s="269"/>
      <c r="FRP4" s="269"/>
      <c r="FRQ4" s="269"/>
      <c r="FRR4" s="270"/>
      <c r="FRS4" s="265"/>
      <c r="FRT4" s="537"/>
      <c r="FRU4" s="537"/>
      <c r="FRV4" s="538"/>
      <c r="FRW4" s="539"/>
      <c r="FRY4" s="540"/>
      <c r="FRZ4" s="540"/>
      <c r="FSA4" s="541"/>
      <c r="FSB4" s="541"/>
      <c r="FSC4" s="537"/>
      <c r="FSD4" s="266"/>
      <c r="FSE4" s="267"/>
      <c r="FSF4" s="267"/>
      <c r="FSG4" s="267"/>
      <c r="FSH4" s="267"/>
      <c r="FSI4" s="267"/>
      <c r="FSJ4" s="268"/>
      <c r="FSK4" s="269"/>
      <c r="FSL4" s="269"/>
      <c r="FSM4" s="269"/>
      <c r="FSN4" s="269"/>
      <c r="FSO4" s="270"/>
      <c r="FSP4" s="265"/>
      <c r="FSQ4" s="537"/>
      <c r="FSR4" s="537"/>
      <c r="FSS4" s="538"/>
      <c r="FST4" s="539"/>
      <c r="FSV4" s="540"/>
      <c r="FSW4" s="540"/>
      <c r="FSX4" s="541"/>
      <c r="FSY4" s="541"/>
      <c r="FSZ4" s="537"/>
      <c r="FTA4" s="266"/>
      <c r="FTB4" s="267"/>
      <c r="FTC4" s="267"/>
      <c r="FTD4" s="267"/>
      <c r="FTE4" s="267"/>
      <c r="FTF4" s="267"/>
      <c r="FTG4" s="268"/>
      <c r="FTH4" s="269"/>
      <c r="FTI4" s="269"/>
      <c r="FTJ4" s="269"/>
      <c r="FTK4" s="269"/>
      <c r="FTL4" s="270"/>
      <c r="FTM4" s="265"/>
      <c r="FTN4" s="537"/>
      <c r="FTO4" s="537"/>
      <c r="FTP4" s="538"/>
      <c r="FTQ4" s="539"/>
      <c r="FTS4" s="540"/>
      <c r="FTT4" s="540"/>
      <c r="FTU4" s="541"/>
      <c r="FTV4" s="541"/>
      <c r="FTW4" s="537"/>
      <c r="FTX4" s="266"/>
      <c r="FTY4" s="267"/>
      <c r="FTZ4" s="267"/>
      <c r="FUA4" s="267"/>
      <c r="FUB4" s="267"/>
      <c r="FUC4" s="267"/>
      <c r="FUD4" s="268"/>
      <c r="FUE4" s="269"/>
      <c r="FUF4" s="269"/>
      <c r="FUG4" s="269"/>
      <c r="FUH4" s="269"/>
      <c r="FUI4" s="270"/>
      <c r="FUJ4" s="265"/>
      <c r="FUK4" s="537"/>
      <c r="FUL4" s="537"/>
      <c r="FUM4" s="538"/>
      <c r="FUN4" s="539"/>
      <c r="FUP4" s="540"/>
      <c r="FUQ4" s="540"/>
      <c r="FUR4" s="541"/>
      <c r="FUS4" s="541"/>
      <c r="FUT4" s="537"/>
      <c r="FUU4" s="266"/>
      <c r="FUV4" s="267"/>
      <c r="FUW4" s="267"/>
      <c r="FUX4" s="267"/>
      <c r="FUY4" s="267"/>
      <c r="FUZ4" s="267"/>
      <c r="FVA4" s="268"/>
      <c r="FVB4" s="269"/>
      <c r="FVC4" s="269"/>
      <c r="FVD4" s="269"/>
      <c r="FVE4" s="269"/>
      <c r="FVF4" s="270"/>
      <c r="FVG4" s="265"/>
      <c r="FVH4" s="537"/>
      <c r="FVI4" s="537"/>
      <c r="FVJ4" s="538"/>
      <c r="FVK4" s="539"/>
      <c r="FVM4" s="540"/>
      <c r="FVN4" s="540"/>
      <c r="FVO4" s="541"/>
      <c r="FVP4" s="541"/>
      <c r="FVQ4" s="537"/>
      <c r="FVR4" s="266"/>
      <c r="FVS4" s="267"/>
      <c r="FVT4" s="267"/>
      <c r="FVU4" s="267"/>
      <c r="FVV4" s="267"/>
      <c r="FVW4" s="267"/>
      <c r="FVX4" s="268"/>
      <c r="FVY4" s="269"/>
      <c r="FVZ4" s="269"/>
      <c r="FWA4" s="269"/>
      <c r="FWB4" s="269"/>
      <c r="FWC4" s="270"/>
      <c r="FWD4" s="265"/>
      <c r="FWE4" s="537"/>
      <c r="FWF4" s="537"/>
      <c r="FWG4" s="538"/>
      <c r="FWH4" s="539"/>
      <c r="FWJ4" s="540"/>
      <c r="FWK4" s="540"/>
      <c r="FWL4" s="541"/>
      <c r="FWM4" s="541"/>
      <c r="FWN4" s="537"/>
      <c r="FWO4" s="266"/>
      <c r="FWP4" s="267"/>
      <c r="FWQ4" s="267"/>
      <c r="FWR4" s="267"/>
      <c r="FWS4" s="267"/>
      <c r="FWT4" s="267"/>
      <c r="FWU4" s="268"/>
      <c r="FWV4" s="269"/>
      <c r="FWW4" s="269"/>
      <c r="FWX4" s="269"/>
      <c r="FWY4" s="269"/>
      <c r="FWZ4" s="270"/>
      <c r="FXA4" s="265"/>
      <c r="FXB4" s="537"/>
      <c r="FXC4" s="537"/>
      <c r="FXD4" s="538"/>
      <c r="FXE4" s="539"/>
      <c r="FXG4" s="540"/>
      <c r="FXH4" s="540"/>
      <c r="FXI4" s="541"/>
      <c r="FXJ4" s="541"/>
      <c r="FXK4" s="537"/>
      <c r="FXL4" s="266"/>
      <c r="FXM4" s="267"/>
      <c r="FXN4" s="267"/>
      <c r="FXO4" s="267"/>
      <c r="FXP4" s="267"/>
      <c r="FXQ4" s="267"/>
      <c r="FXR4" s="268"/>
      <c r="FXS4" s="269"/>
      <c r="FXT4" s="269"/>
      <c r="FXU4" s="269"/>
      <c r="FXV4" s="269"/>
      <c r="FXW4" s="270"/>
      <c r="FXX4" s="265"/>
      <c r="FXY4" s="537"/>
      <c r="FXZ4" s="537"/>
      <c r="FYA4" s="538"/>
      <c r="FYB4" s="539"/>
      <c r="FYD4" s="540"/>
      <c r="FYE4" s="540"/>
      <c r="FYF4" s="541"/>
      <c r="FYG4" s="541"/>
      <c r="FYH4" s="537"/>
      <c r="FYI4" s="266"/>
      <c r="FYJ4" s="267"/>
      <c r="FYK4" s="267"/>
      <c r="FYL4" s="267"/>
      <c r="FYM4" s="267"/>
      <c r="FYN4" s="267"/>
      <c r="FYO4" s="268"/>
      <c r="FYP4" s="269"/>
      <c r="FYQ4" s="269"/>
      <c r="FYR4" s="269"/>
      <c r="FYS4" s="269"/>
      <c r="FYT4" s="270"/>
      <c r="FYU4" s="265"/>
      <c r="FYV4" s="537"/>
      <c r="FYW4" s="537"/>
      <c r="FYX4" s="538"/>
      <c r="FYY4" s="539"/>
      <c r="FZA4" s="540"/>
      <c r="FZB4" s="540"/>
      <c r="FZC4" s="541"/>
      <c r="FZD4" s="541"/>
      <c r="FZE4" s="537"/>
      <c r="FZF4" s="266"/>
      <c r="FZG4" s="267"/>
      <c r="FZH4" s="267"/>
      <c r="FZI4" s="267"/>
      <c r="FZJ4" s="267"/>
      <c r="FZK4" s="267"/>
      <c r="FZL4" s="268"/>
      <c r="FZM4" s="269"/>
      <c r="FZN4" s="269"/>
      <c r="FZO4" s="269"/>
      <c r="FZP4" s="269"/>
      <c r="FZQ4" s="270"/>
      <c r="FZR4" s="265"/>
      <c r="FZS4" s="537"/>
      <c r="FZT4" s="537"/>
      <c r="FZU4" s="538"/>
      <c r="FZV4" s="539"/>
      <c r="FZX4" s="540"/>
      <c r="FZY4" s="540"/>
      <c r="FZZ4" s="541"/>
      <c r="GAA4" s="541"/>
      <c r="GAB4" s="537"/>
      <c r="GAC4" s="266"/>
      <c r="GAD4" s="267"/>
      <c r="GAE4" s="267"/>
      <c r="GAF4" s="267"/>
      <c r="GAG4" s="267"/>
      <c r="GAH4" s="267"/>
      <c r="GAI4" s="268"/>
      <c r="GAJ4" s="269"/>
      <c r="GAK4" s="269"/>
      <c r="GAL4" s="269"/>
      <c r="GAM4" s="269"/>
      <c r="GAN4" s="270"/>
      <c r="GAO4" s="265"/>
      <c r="GAP4" s="537"/>
      <c r="GAQ4" s="537"/>
      <c r="GAR4" s="538"/>
      <c r="GAS4" s="539"/>
      <c r="GAU4" s="540"/>
      <c r="GAV4" s="540"/>
      <c r="GAW4" s="541"/>
      <c r="GAX4" s="541"/>
      <c r="GAY4" s="537"/>
      <c r="GAZ4" s="266"/>
      <c r="GBA4" s="267"/>
      <c r="GBB4" s="267"/>
      <c r="GBC4" s="267"/>
      <c r="GBD4" s="267"/>
      <c r="GBE4" s="267"/>
      <c r="GBF4" s="268"/>
      <c r="GBG4" s="269"/>
      <c r="GBH4" s="269"/>
      <c r="GBI4" s="269"/>
      <c r="GBJ4" s="269"/>
      <c r="GBK4" s="270"/>
      <c r="GBL4" s="265"/>
      <c r="GBM4" s="537"/>
      <c r="GBN4" s="537"/>
      <c r="GBO4" s="538"/>
      <c r="GBP4" s="539"/>
      <c r="GBR4" s="540"/>
      <c r="GBS4" s="540"/>
      <c r="GBT4" s="541"/>
      <c r="GBU4" s="541"/>
      <c r="GBV4" s="537"/>
      <c r="GBW4" s="266"/>
      <c r="GBX4" s="267"/>
      <c r="GBY4" s="267"/>
      <c r="GBZ4" s="267"/>
      <c r="GCA4" s="267"/>
      <c r="GCB4" s="267"/>
      <c r="GCC4" s="268"/>
      <c r="GCD4" s="269"/>
      <c r="GCE4" s="269"/>
      <c r="GCF4" s="269"/>
      <c r="GCG4" s="269"/>
      <c r="GCH4" s="270"/>
      <c r="GCI4" s="265"/>
      <c r="GCJ4" s="537"/>
      <c r="GCK4" s="537"/>
      <c r="GCL4" s="538"/>
      <c r="GCM4" s="539"/>
      <c r="GCO4" s="540"/>
      <c r="GCP4" s="540"/>
      <c r="GCQ4" s="541"/>
      <c r="GCR4" s="541"/>
      <c r="GCS4" s="537"/>
      <c r="GCT4" s="266"/>
      <c r="GCU4" s="267"/>
      <c r="GCV4" s="267"/>
      <c r="GCW4" s="267"/>
      <c r="GCX4" s="267"/>
      <c r="GCY4" s="267"/>
      <c r="GCZ4" s="268"/>
      <c r="GDA4" s="269"/>
      <c r="GDB4" s="269"/>
      <c r="GDC4" s="269"/>
      <c r="GDD4" s="269"/>
      <c r="GDE4" s="270"/>
      <c r="GDF4" s="265"/>
      <c r="GDG4" s="537"/>
      <c r="GDH4" s="537"/>
      <c r="GDI4" s="538"/>
      <c r="GDJ4" s="539"/>
      <c r="GDL4" s="540"/>
      <c r="GDM4" s="540"/>
      <c r="GDN4" s="541"/>
      <c r="GDO4" s="541"/>
      <c r="GDP4" s="537"/>
      <c r="GDQ4" s="266"/>
      <c r="GDR4" s="267"/>
      <c r="GDS4" s="267"/>
      <c r="GDT4" s="267"/>
      <c r="GDU4" s="267"/>
      <c r="GDV4" s="267"/>
      <c r="GDW4" s="268"/>
      <c r="GDX4" s="269"/>
      <c r="GDY4" s="269"/>
      <c r="GDZ4" s="269"/>
      <c r="GEA4" s="269"/>
      <c r="GEB4" s="270"/>
      <c r="GEC4" s="265"/>
      <c r="GED4" s="537"/>
      <c r="GEE4" s="537"/>
      <c r="GEF4" s="538"/>
      <c r="GEG4" s="539"/>
      <c r="GEI4" s="540"/>
      <c r="GEJ4" s="540"/>
      <c r="GEK4" s="541"/>
      <c r="GEL4" s="541"/>
      <c r="GEM4" s="537"/>
      <c r="GEN4" s="266"/>
      <c r="GEO4" s="267"/>
      <c r="GEP4" s="267"/>
      <c r="GEQ4" s="267"/>
      <c r="GER4" s="267"/>
      <c r="GES4" s="267"/>
      <c r="GET4" s="268"/>
      <c r="GEU4" s="269"/>
      <c r="GEV4" s="269"/>
      <c r="GEW4" s="269"/>
      <c r="GEX4" s="269"/>
      <c r="GEY4" s="270"/>
      <c r="GEZ4" s="265"/>
      <c r="GFA4" s="537"/>
      <c r="GFB4" s="537"/>
      <c r="GFC4" s="538"/>
      <c r="GFD4" s="539"/>
      <c r="GFF4" s="540"/>
      <c r="GFG4" s="540"/>
      <c r="GFH4" s="541"/>
      <c r="GFI4" s="541"/>
      <c r="GFJ4" s="537"/>
      <c r="GFK4" s="266"/>
      <c r="GFL4" s="267"/>
      <c r="GFM4" s="267"/>
      <c r="GFN4" s="267"/>
      <c r="GFO4" s="267"/>
      <c r="GFP4" s="267"/>
      <c r="GFQ4" s="268"/>
      <c r="GFR4" s="269"/>
      <c r="GFS4" s="269"/>
      <c r="GFT4" s="269"/>
      <c r="GFU4" s="269"/>
      <c r="GFV4" s="270"/>
      <c r="GFW4" s="265"/>
      <c r="GFX4" s="537"/>
      <c r="GFY4" s="537"/>
      <c r="GFZ4" s="538"/>
      <c r="GGA4" s="539"/>
      <c r="GGC4" s="540"/>
      <c r="GGD4" s="540"/>
      <c r="GGE4" s="541"/>
      <c r="GGF4" s="541"/>
      <c r="GGG4" s="537"/>
      <c r="GGH4" s="266"/>
      <c r="GGI4" s="267"/>
      <c r="GGJ4" s="267"/>
      <c r="GGK4" s="267"/>
      <c r="GGL4" s="267"/>
      <c r="GGM4" s="267"/>
      <c r="GGN4" s="268"/>
      <c r="GGO4" s="269"/>
      <c r="GGP4" s="269"/>
      <c r="GGQ4" s="269"/>
      <c r="GGR4" s="269"/>
      <c r="GGS4" s="270"/>
      <c r="GGT4" s="265"/>
      <c r="GGU4" s="537"/>
      <c r="GGV4" s="537"/>
      <c r="GGW4" s="538"/>
      <c r="GGX4" s="539"/>
      <c r="GGZ4" s="540"/>
      <c r="GHA4" s="540"/>
      <c r="GHB4" s="541"/>
      <c r="GHC4" s="541"/>
      <c r="GHD4" s="537"/>
      <c r="GHE4" s="266"/>
      <c r="GHF4" s="267"/>
      <c r="GHG4" s="267"/>
      <c r="GHH4" s="267"/>
      <c r="GHI4" s="267"/>
      <c r="GHJ4" s="267"/>
      <c r="GHK4" s="268"/>
      <c r="GHL4" s="269"/>
      <c r="GHM4" s="269"/>
      <c r="GHN4" s="269"/>
      <c r="GHO4" s="269"/>
      <c r="GHP4" s="270"/>
      <c r="GHQ4" s="265"/>
      <c r="GHR4" s="537"/>
      <c r="GHS4" s="537"/>
      <c r="GHT4" s="538"/>
      <c r="GHU4" s="539"/>
      <c r="GHW4" s="540"/>
      <c r="GHX4" s="540"/>
      <c r="GHY4" s="541"/>
      <c r="GHZ4" s="541"/>
      <c r="GIA4" s="537"/>
      <c r="GIB4" s="266"/>
      <c r="GIC4" s="267"/>
      <c r="GID4" s="267"/>
      <c r="GIE4" s="267"/>
      <c r="GIF4" s="267"/>
      <c r="GIG4" s="267"/>
      <c r="GIH4" s="268"/>
      <c r="GII4" s="269"/>
      <c r="GIJ4" s="269"/>
      <c r="GIK4" s="269"/>
      <c r="GIL4" s="269"/>
      <c r="GIM4" s="270"/>
      <c r="GIN4" s="265"/>
      <c r="GIO4" s="537"/>
      <c r="GIP4" s="537"/>
      <c r="GIQ4" s="538"/>
      <c r="GIR4" s="539"/>
      <c r="GIT4" s="540"/>
      <c r="GIU4" s="540"/>
      <c r="GIV4" s="541"/>
      <c r="GIW4" s="541"/>
      <c r="GIX4" s="537"/>
      <c r="GIY4" s="266"/>
      <c r="GIZ4" s="267"/>
      <c r="GJA4" s="267"/>
      <c r="GJB4" s="267"/>
      <c r="GJC4" s="267"/>
      <c r="GJD4" s="267"/>
      <c r="GJE4" s="268"/>
      <c r="GJF4" s="269"/>
      <c r="GJG4" s="269"/>
      <c r="GJH4" s="269"/>
      <c r="GJI4" s="269"/>
      <c r="GJJ4" s="270"/>
      <c r="GJK4" s="265"/>
      <c r="GJL4" s="537"/>
      <c r="GJM4" s="537"/>
      <c r="GJN4" s="538"/>
      <c r="GJO4" s="539"/>
      <c r="GJQ4" s="540"/>
      <c r="GJR4" s="540"/>
      <c r="GJS4" s="541"/>
      <c r="GJT4" s="541"/>
      <c r="GJU4" s="537"/>
      <c r="GJV4" s="266"/>
      <c r="GJW4" s="267"/>
      <c r="GJX4" s="267"/>
      <c r="GJY4" s="267"/>
      <c r="GJZ4" s="267"/>
      <c r="GKA4" s="267"/>
      <c r="GKB4" s="268"/>
      <c r="GKC4" s="269"/>
      <c r="GKD4" s="269"/>
      <c r="GKE4" s="269"/>
      <c r="GKF4" s="269"/>
      <c r="GKG4" s="270"/>
      <c r="GKH4" s="265"/>
      <c r="GKI4" s="537"/>
      <c r="GKJ4" s="537"/>
      <c r="GKK4" s="538"/>
      <c r="GKL4" s="539"/>
      <c r="GKN4" s="540"/>
      <c r="GKO4" s="540"/>
      <c r="GKP4" s="541"/>
      <c r="GKQ4" s="541"/>
      <c r="GKR4" s="537"/>
      <c r="GKS4" s="266"/>
      <c r="GKT4" s="267"/>
      <c r="GKU4" s="267"/>
      <c r="GKV4" s="267"/>
      <c r="GKW4" s="267"/>
      <c r="GKX4" s="267"/>
      <c r="GKY4" s="268"/>
      <c r="GKZ4" s="269"/>
      <c r="GLA4" s="269"/>
      <c r="GLB4" s="269"/>
      <c r="GLC4" s="269"/>
      <c r="GLD4" s="270"/>
      <c r="GLE4" s="265"/>
      <c r="GLF4" s="537"/>
      <c r="GLG4" s="537"/>
      <c r="GLH4" s="538"/>
      <c r="GLI4" s="539"/>
      <c r="GLK4" s="540"/>
      <c r="GLL4" s="540"/>
      <c r="GLM4" s="541"/>
      <c r="GLN4" s="541"/>
      <c r="GLO4" s="537"/>
      <c r="GLP4" s="266"/>
      <c r="GLQ4" s="267"/>
      <c r="GLR4" s="267"/>
      <c r="GLS4" s="267"/>
      <c r="GLT4" s="267"/>
      <c r="GLU4" s="267"/>
      <c r="GLV4" s="268"/>
      <c r="GLW4" s="269"/>
      <c r="GLX4" s="269"/>
      <c r="GLY4" s="269"/>
      <c r="GLZ4" s="269"/>
      <c r="GMA4" s="270"/>
      <c r="GMB4" s="265"/>
      <c r="GMC4" s="537"/>
      <c r="GMD4" s="537"/>
      <c r="GME4" s="538"/>
      <c r="GMF4" s="539"/>
      <c r="GMH4" s="540"/>
      <c r="GMI4" s="540"/>
      <c r="GMJ4" s="541"/>
      <c r="GMK4" s="541"/>
      <c r="GML4" s="537"/>
      <c r="GMM4" s="266"/>
      <c r="GMN4" s="267"/>
      <c r="GMO4" s="267"/>
      <c r="GMP4" s="267"/>
      <c r="GMQ4" s="267"/>
      <c r="GMR4" s="267"/>
      <c r="GMS4" s="268"/>
      <c r="GMT4" s="269"/>
      <c r="GMU4" s="269"/>
      <c r="GMV4" s="269"/>
      <c r="GMW4" s="269"/>
      <c r="GMX4" s="270"/>
      <c r="GMY4" s="265"/>
      <c r="GMZ4" s="537"/>
      <c r="GNA4" s="537"/>
      <c r="GNB4" s="538"/>
      <c r="GNC4" s="539"/>
      <c r="GNE4" s="540"/>
      <c r="GNF4" s="540"/>
      <c r="GNG4" s="541"/>
      <c r="GNH4" s="541"/>
      <c r="GNI4" s="537"/>
      <c r="GNJ4" s="266"/>
      <c r="GNK4" s="267"/>
      <c r="GNL4" s="267"/>
      <c r="GNM4" s="267"/>
      <c r="GNN4" s="267"/>
      <c r="GNO4" s="267"/>
      <c r="GNP4" s="268"/>
      <c r="GNQ4" s="269"/>
      <c r="GNR4" s="269"/>
      <c r="GNS4" s="269"/>
      <c r="GNT4" s="269"/>
      <c r="GNU4" s="270"/>
      <c r="GNV4" s="265"/>
      <c r="GNW4" s="537"/>
      <c r="GNX4" s="537"/>
      <c r="GNY4" s="538"/>
      <c r="GNZ4" s="539"/>
      <c r="GOB4" s="540"/>
      <c r="GOC4" s="540"/>
      <c r="GOD4" s="541"/>
      <c r="GOE4" s="541"/>
      <c r="GOF4" s="537"/>
      <c r="GOG4" s="266"/>
      <c r="GOH4" s="267"/>
      <c r="GOI4" s="267"/>
      <c r="GOJ4" s="267"/>
      <c r="GOK4" s="267"/>
      <c r="GOL4" s="267"/>
      <c r="GOM4" s="268"/>
      <c r="GON4" s="269"/>
      <c r="GOO4" s="269"/>
      <c r="GOP4" s="269"/>
      <c r="GOQ4" s="269"/>
      <c r="GOR4" s="270"/>
      <c r="GOS4" s="265"/>
      <c r="GOT4" s="537"/>
      <c r="GOU4" s="537"/>
      <c r="GOV4" s="538"/>
      <c r="GOW4" s="539"/>
      <c r="GOY4" s="540"/>
      <c r="GOZ4" s="540"/>
      <c r="GPA4" s="541"/>
      <c r="GPB4" s="541"/>
      <c r="GPC4" s="537"/>
      <c r="GPD4" s="266"/>
      <c r="GPE4" s="267"/>
      <c r="GPF4" s="267"/>
      <c r="GPG4" s="267"/>
      <c r="GPH4" s="267"/>
      <c r="GPI4" s="267"/>
      <c r="GPJ4" s="268"/>
      <c r="GPK4" s="269"/>
      <c r="GPL4" s="269"/>
      <c r="GPM4" s="269"/>
      <c r="GPN4" s="269"/>
      <c r="GPO4" s="270"/>
      <c r="GPP4" s="265"/>
      <c r="GPQ4" s="537"/>
      <c r="GPR4" s="537"/>
      <c r="GPS4" s="538"/>
      <c r="GPT4" s="539"/>
      <c r="GPV4" s="540"/>
      <c r="GPW4" s="540"/>
      <c r="GPX4" s="541"/>
      <c r="GPY4" s="541"/>
      <c r="GPZ4" s="537"/>
      <c r="GQA4" s="266"/>
      <c r="GQB4" s="267"/>
      <c r="GQC4" s="267"/>
      <c r="GQD4" s="267"/>
      <c r="GQE4" s="267"/>
      <c r="GQF4" s="267"/>
      <c r="GQG4" s="268"/>
      <c r="GQH4" s="269"/>
      <c r="GQI4" s="269"/>
      <c r="GQJ4" s="269"/>
      <c r="GQK4" s="269"/>
      <c r="GQL4" s="270"/>
      <c r="GQM4" s="265"/>
      <c r="GQN4" s="537"/>
      <c r="GQO4" s="537"/>
      <c r="GQP4" s="538"/>
      <c r="GQQ4" s="539"/>
      <c r="GQS4" s="540"/>
      <c r="GQT4" s="540"/>
      <c r="GQU4" s="541"/>
      <c r="GQV4" s="541"/>
      <c r="GQW4" s="537"/>
      <c r="GQX4" s="266"/>
      <c r="GQY4" s="267"/>
      <c r="GQZ4" s="267"/>
      <c r="GRA4" s="267"/>
      <c r="GRB4" s="267"/>
      <c r="GRC4" s="267"/>
      <c r="GRD4" s="268"/>
      <c r="GRE4" s="269"/>
      <c r="GRF4" s="269"/>
      <c r="GRG4" s="269"/>
      <c r="GRH4" s="269"/>
      <c r="GRI4" s="270"/>
      <c r="GRJ4" s="265"/>
      <c r="GRK4" s="537"/>
      <c r="GRL4" s="537"/>
      <c r="GRM4" s="538"/>
      <c r="GRN4" s="539"/>
      <c r="GRP4" s="540"/>
      <c r="GRQ4" s="540"/>
      <c r="GRR4" s="541"/>
      <c r="GRS4" s="541"/>
      <c r="GRT4" s="537"/>
      <c r="GRU4" s="266"/>
      <c r="GRV4" s="267"/>
      <c r="GRW4" s="267"/>
      <c r="GRX4" s="267"/>
      <c r="GRY4" s="267"/>
      <c r="GRZ4" s="267"/>
      <c r="GSA4" s="268"/>
      <c r="GSB4" s="269"/>
      <c r="GSC4" s="269"/>
      <c r="GSD4" s="269"/>
      <c r="GSE4" s="269"/>
      <c r="GSF4" s="270"/>
      <c r="GSG4" s="265"/>
      <c r="GSH4" s="537"/>
      <c r="GSI4" s="537"/>
      <c r="GSJ4" s="538"/>
      <c r="GSK4" s="539"/>
      <c r="GSM4" s="540"/>
      <c r="GSN4" s="540"/>
      <c r="GSO4" s="541"/>
      <c r="GSP4" s="541"/>
      <c r="GSQ4" s="537"/>
      <c r="GSR4" s="266"/>
      <c r="GSS4" s="267"/>
      <c r="GST4" s="267"/>
      <c r="GSU4" s="267"/>
      <c r="GSV4" s="267"/>
      <c r="GSW4" s="267"/>
      <c r="GSX4" s="268"/>
      <c r="GSY4" s="269"/>
      <c r="GSZ4" s="269"/>
      <c r="GTA4" s="269"/>
      <c r="GTB4" s="269"/>
      <c r="GTC4" s="270"/>
      <c r="GTD4" s="265"/>
      <c r="GTE4" s="537"/>
      <c r="GTF4" s="537"/>
      <c r="GTG4" s="538"/>
      <c r="GTH4" s="539"/>
      <c r="GTJ4" s="540"/>
      <c r="GTK4" s="540"/>
      <c r="GTL4" s="541"/>
      <c r="GTM4" s="541"/>
      <c r="GTN4" s="537"/>
      <c r="GTO4" s="266"/>
      <c r="GTP4" s="267"/>
      <c r="GTQ4" s="267"/>
      <c r="GTR4" s="267"/>
      <c r="GTS4" s="267"/>
      <c r="GTT4" s="267"/>
      <c r="GTU4" s="268"/>
      <c r="GTV4" s="269"/>
      <c r="GTW4" s="269"/>
      <c r="GTX4" s="269"/>
      <c r="GTY4" s="269"/>
      <c r="GTZ4" s="270"/>
      <c r="GUA4" s="265"/>
      <c r="GUB4" s="537"/>
      <c r="GUC4" s="537"/>
      <c r="GUD4" s="538"/>
      <c r="GUE4" s="539"/>
      <c r="GUG4" s="540"/>
      <c r="GUH4" s="540"/>
      <c r="GUI4" s="541"/>
      <c r="GUJ4" s="541"/>
      <c r="GUK4" s="537"/>
      <c r="GUL4" s="266"/>
      <c r="GUM4" s="267"/>
      <c r="GUN4" s="267"/>
      <c r="GUO4" s="267"/>
      <c r="GUP4" s="267"/>
      <c r="GUQ4" s="267"/>
      <c r="GUR4" s="268"/>
      <c r="GUS4" s="269"/>
      <c r="GUT4" s="269"/>
      <c r="GUU4" s="269"/>
      <c r="GUV4" s="269"/>
      <c r="GUW4" s="270"/>
      <c r="GUX4" s="265"/>
      <c r="GUY4" s="537"/>
      <c r="GUZ4" s="537"/>
      <c r="GVA4" s="538"/>
      <c r="GVB4" s="539"/>
      <c r="GVD4" s="540"/>
      <c r="GVE4" s="540"/>
      <c r="GVF4" s="541"/>
      <c r="GVG4" s="541"/>
      <c r="GVH4" s="537"/>
      <c r="GVI4" s="266"/>
      <c r="GVJ4" s="267"/>
      <c r="GVK4" s="267"/>
      <c r="GVL4" s="267"/>
      <c r="GVM4" s="267"/>
      <c r="GVN4" s="267"/>
      <c r="GVO4" s="268"/>
      <c r="GVP4" s="269"/>
      <c r="GVQ4" s="269"/>
      <c r="GVR4" s="269"/>
      <c r="GVS4" s="269"/>
      <c r="GVT4" s="270"/>
      <c r="GVU4" s="265"/>
      <c r="GVV4" s="537"/>
      <c r="GVW4" s="537"/>
      <c r="GVX4" s="538"/>
      <c r="GVY4" s="539"/>
      <c r="GWA4" s="540"/>
      <c r="GWB4" s="540"/>
      <c r="GWC4" s="541"/>
      <c r="GWD4" s="541"/>
      <c r="GWE4" s="537"/>
      <c r="GWF4" s="266"/>
      <c r="GWG4" s="267"/>
      <c r="GWH4" s="267"/>
      <c r="GWI4" s="267"/>
      <c r="GWJ4" s="267"/>
      <c r="GWK4" s="267"/>
      <c r="GWL4" s="268"/>
      <c r="GWM4" s="269"/>
      <c r="GWN4" s="269"/>
      <c r="GWO4" s="269"/>
      <c r="GWP4" s="269"/>
      <c r="GWQ4" s="270"/>
      <c r="GWR4" s="265"/>
      <c r="GWS4" s="537"/>
      <c r="GWT4" s="537"/>
      <c r="GWU4" s="538"/>
      <c r="GWV4" s="539"/>
      <c r="GWX4" s="540"/>
      <c r="GWY4" s="540"/>
      <c r="GWZ4" s="541"/>
      <c r="GXA4" s="541"/>
      <c r="GXB4" s="537"/>
      <c r="GXC4" s="266"/>
      <c r="GXD4" s="267"/>
      <c r="GXE4" s="267"/>
      <c r="GXF4" s="267"/>
      <c r="GXG4" s="267"/>
      <c r="GXH4" s="267"/>
      <c r="GXI4" s="268"/>
      <c r="GXJ4" s="269"/>
      <c r="GXK4" s="269"/>
      <c r="GXL4" s="269"/>
      <c r="GXM4" s="269"/>
      <c r="GXN4" s="270"/>
      <c r="GXO4" s="265"/>
      <c r="GXP4" s="537"/>
      <c r="GXQ4" s="537"/>
      <c r="GXR4" s="538"/>
      <c r="GXS4" s="539"/>
      <c r="GXU4" s="540"/>
      <c r="GXV4" s="540"/>
      <c r="GXW4" s="541"/>
      <c r="GXX4" s="541"/>
      <c r="GXY4" s="537"/>
      <c r="GXZ4" s="266"/>
      <c r="GYA4" s="267"/>
      <c r="GYB4" s="267"/>
      <c r="GYC4" s="267"/>
      <c r="GYD4" s="267"/>
      <c r="GYE4" s="267"/>
      <c r="GYF4" s="268"/>
      <c r="GYG4" s="269"/>
      <c r="GYH4" s="269"/>
      <c r="GYI4" s="269"/>
      <c r="GYJ4" s="269"/>
      <c r="GYK4" s="270"/>
      <c r="GYL4" s="265"/>
      <c r="GYM4" s="537"/>
      <c r="GYN4" s="537"/>
      <c r="GYO4" s="538"/>
      <c r="GYP4" s="539"/>
      <c r="GYR4" s="540"/>
      <c r="GYS4" s="540"/>
      <c r="GYT4" s="541"/>
      <c r="GYU4" s="541"/>
      <c r="GYV4" s="537"/>
      <c r="GYW4" s="266"/>
      <c r="GYX4" s="267"/>
      <c r="GYY4" s="267"/>
      <c r="GYZ4" s="267"/>
      <c r="GZA4" s="267"/>
      <c r="GZB4" s="267"/>
      <c r="GZC4" s="268"/>
      <c r="GZD4" s="269"/>
      <c r="GZE4" s="269"/>
      <c r="GZF4" s="269"/>
      <c r="GZG4" s="269"/>
      <c r="GZH4" s="270"/>
      <c r="GZI4" s="265"/>
      <c r="GZJ4" s="537"/>
      <c r="GZK4" s="537"/>
      <c r="GZL4" s="538"/>
      <c r="GZM4" s="539"/>
      <c r="GZO4" s="540"/>
      <c r="GZP4" s="540"/>
      <c r="GZQ4" s="541"/>
      <c r="GZR4" s="541"/>
      <c r="GZS4" s="537"/>
      <c r="GZT4" s="266"/>
      <c r="GZU4" s="267"/>
      <c r="GZV4" s="267"/>
      <c r="GZW4" s="267"/>
      <c r="GZX4" s="267"/>
      <c r="GZY4" s="267"/>
      <c r="GZZ4" s="268"/>
      <c r="HAA4" s="269"/>
      <c r="HAB4" s="269"/>
      <c r="HAC4" s="269"/>
      <c r="HAD4" s="269"/>
      <c r="HAE4" s="270"/>
      <c r="HAF4" s="265"/>
      <c r="HAG4" s="537"/>
      <c r="HAH4" s="537"/>
      <c r="HAI4" s="538"/>
      <c r="HAJ4" s="539"/>
      <c r="HAL4" s="540"/>
      <c r="HAM4" s="540"/>
      <c r="HAN4" s="541"/>
      <c r="HAO4" s="541"/>
      <c r="HAP4" s="537"/>
      <c r="HAQ4" s="266"/>
      <c r="HAR4" s="267"/>
      <c r="HAS4" s="267"/>
      <c r="HAT4" s="267"/>
      <c r="HAU4" s="267"/>
      <c r="HAV4" s="267"/>
      <c r="HAW4" s="268"/>
      <c r="HAX4" s="269"/>
      <c r="HAY4" s="269"/>
      <c r="HAZ4" s="269"/>
      <c r="HBA4" s="269"/>
      <c r="HBB4" s="270"/>
      <c r="HBC4" s="265"/>
      <c r="HBD4" s="537"/>
      <c r="HBE4" s="537"/>
      <c r="HBF4" s="538"/>
      <c r="HBG4" s="539"/>
      <c r="HBI4" s="540"/>
      <c r="HBJ4" s="540"/>
      <c r="HBK4" s="541"/>
      <c r="HBL4" s="541"/>
      <c r="HBM4" s="537"/>
      <c r="HBN4" s="266"/>
      <c r="HBO4" s="267"/>
      <c r="HBP4" s="267"/>
      <c r="HBQ4" s="267"/>
      <c r="HBR4" s="267"/>
      <c r="HBS4" s="267"/>
      <c r="HBT4" s="268"/>
      <c r="HBU4" s="269"/>
      <c r="HBV4" s="269"/>
      <c r="HBW4" s="269"/>
      <c r="HBX4" s="269"/>
      <c r="HBY4" s="270"/>
      <c r="HBZ4" s="265"/>
      <c r="HCA4" s="537"/>
      <c r="HCB4" s="537"/>
      <c r="HCC4" s="538"/>
      <c r="HCD4" s="539"/>
      <c r="HCF4" s="540"/>
      <c r="HCG4" s="540"/>
      <c r="HCH4" s="541"/>
      <c r="HCI4" s="541"/>
      <c r="HCJ4" s="537"/>
      <c r="HCK4" s="266"/>
      <c r="HCL4" s="267"/>
      <c r="HCM4" s="267"/>
      <c r="HCN4" s="267"/>
      <c r="HCO4" s="267"/>
      <c r="HCP4" s="267"/>
      <c r="HCQ4" s="268"/>
      <c r="HCR4" s="269"/>
      <c r="HCS4" s="269"/>
      <c r="HCT4" s="269"/>
      <c r="HCU4" s="269"/>
      <c r="HCV4" s="270"/>
      <c r="HCW4" s="265"/>
      <c r="HCX4" s="537"/>
      <c r="HCY4" s="537"/>
      <c r="HCZ4" s="538"/>
      <c r="HDA4" s="539"/>
      <c r="HDC4" s="540"/>
      <c r="HDD4" s="540"/>
      <c r="HDE4" s="541"/>
      <c r="HDF4" s="541"/>
      <c r="HDG4" s="537"/>
      <c r="HDH4" s="266"/>
      <c r="HDI4" s="267"/>
      <c r="HDJ4" s="267"/>
      <c r="HDK4" s="267"/>
      <c r="HDL4" s="267"/>
      <c r="HDM4" s="267"/>
      <c r="HDN4" s="268"/>
      <c r="HDO4" s="269"/>
      <c r="HDP4" s="269"/>
      <c r="HDQ4" s="269"/>
      <c r="HDR4" s="269"/>
      <c r="HDS4" s="270"/>
      <c r="HDT4" s="265"/>
      <c r="HDU4" s="537"/>
      <c r="HDV4" s="537"/>
      <c r="HDW4" s="538"/>
      <c r="HDX4" s="539"/>
      <c r="HDZ4" s="540"/>
      <c r="HEA4" s="540"/>
      <c r="HEB4" s="541"/>
      <c r="HEC4" s="541"/>
      <c r="HED4" s="537"/>
      <c r="HEE4" s="266"/>
      <c r="HEF4" s="267"/>
      <c r="HEG4" s="267"/>
      <c r="HEH4" s="267"/>
      <c r="HEI4" s="267"/>
      <c r="HEJ4" s="267"/>
      <c r="HEK4" s="268"/>
      <c r="HEL4" s="269"/>
      <c r="HEM4" s="269"/>
      <c r="HEN4" s="269"/>
      <c r="HEO4" s="269"/>
      <c r="HEP4" s="270"/>
      <c r="HEQ4" s="265"/>
      <c r="HER4" s="537"/>
      <c r="HES4" s="537"/>
      <c r="HET4" s="538"/>
      <c r="HEU4" s="539"/>
      <c r="HEW4" s="540"/>
      <c r="HEX4" s="540"/>
      <c r="HEY4" s="541"/>
      <c r="HEZ4" s="541"/>
      <c r="HFA4" s="537"/>
      <c r="HFB4" s="266"/>
      <c r="HFC4" s="267"/>
      <c r="HFD4" s="267"/>
      <c r="HFE4" s="267"/>
      <c r="HFF4" s="267"/>
      <c r="HFG4" s="267"/>
      <c r="HFH4" s="268"/>
      <c r="HFI4" s="269"/>
      <c r="HFJ4" s="269"/>
      <c r="HFK4" s="269"/>
      <c r="HFL4" s="269"/>
      <c r="HFM4" s="270"/>
      <c r="HFN4" s="265"/>
      <c r="HFO4" s="537"/>
      <c r="HFP4" s="537"/>
      <c r="HFQ4" s="538"/>
      <c r="HFR4" s="539"/>
      <c r="HFT4" s="540"/>
      <c r="HFU4" s="540"/>
      <c r="HFV4" s="541"/>
      <c r="HFW4" s="541"/>
      <c r="HFX4" s="537"/>
      <c r="HFY4" s="266"/>
      <c r="HFZ4" s="267"/>
      <c r="HGA4" s="267"/>
      <c r="HGB4" s="267"/>
      <c r="HGC4" s="267"/>
      <c r="HGD4" s="267"/>
      <c r="HGE4" s="268"/>
      <c r="HGF4" s="269"/>
      <c r="HGG4" s="269"/>
      <c r="HGH4" s="269"/>
      <c r="HGI4" s="269"/>
      <c r="HGJ4" s="270"/>
      <c r="HGK4" s="265"/>
      <c r="HGL4" s="537"/>
      <c r="HGM4" s="537"/>
      <c r="HGN4" s="538"/>
      <c r="HGO4" s="539"/>
      <c r="HGQ4" s="540"/>
      <c r="HGR4" s="540"/>
      <c r="HGS4" s="541"/>
      <c r="HGT4" s="541"/>
      <c r="HGU4" s="537"/>
      <c r="HGV4" s="266"/>
      <c r="HGW4" s="267"/>
      <c r="HGX4" s="267"/>
      <c r="HGY4" s="267"/>
      <c r="HGZ4" s="267"/>
      <c r="HHA4" s="267"/>
      <c r="HHB4" s="268"/>
      <c r="HHC4" s="269"/>
      <c r="HHD4" s="269"/>
      <c r="HHE4" s="269"/>
      <c r="HHF4" s="269"/>
      <c r="HHG4" s="270"/>
      <c r="HHH4" s="265"/>
      <c r="HHI4" s="537"/>
      <c r="HHJ4" s="537"/>
      <c r="HHK4" s="538"/>
      <c r="HHL4" s="539"/>
      <c r="HHN4" s="540"/>
      <c r="HHO4" s="540"/>
      <c r="HHP4" s="541"/>
      <c r="HHQ4" s="541"/>
      <c r="HHR4" s="537"/>
      <c r="HHS4" s="266"/>
      <c r="HHT4" s="267"/>
      <c r="HHU4" s="267"/>
      <c r="HHV4" s="267"/>
      <c r="HHW4" s="267"/>
      <c r="HHX4" s="267"/>
      <c r="HHY4" s="268"/>
      <c r="HHZ4" s="269"/>
      <c r="HIA4" s="269"/>
      <c r="HIB4" s="269"/>
      <c r="HIC4" s="269"/>
      <c r="HID4" s="270"/>
      <c r="HIE4" s="265"/>
      <c r="HIF4" s="537"/>
      <c r="HIG4" s="537"/>
      <c r="HIH4" s="538"/>
      <c r="HII4" s="539"/>
      <c r="HIK4" s="540"/>
      <c r="HIL4" s="540"/>
      <c r="HIM4" s="541"/>
      <c r="HIN4" s="541"/>
      <c r="HIO4" s="537"/>
      <c r="HIP4" s="266"/>
      <c r="HIQ4" s="267"/>
      <c r="HIR4" s="267"/>
      <c r="HIS4" s="267"/>
      <c r="HIT4" s="267"/>
      <c r="HIU4" s="267"/>
      <c r="HIV4" s="268"/>
      <c r="HIW4" s="269"/>
      <c r="HIX4" s="269"/>
      <c r="HIY4" s="269"/>
      <c r="HIZ4" s="269"/>
      <c r="HJA4" s="270"/>
      <c r="HJB4" s="265"/>
      <c r="HJC4" s="537"/>
      <c r="HJD4" s="537"/>
      <c r="HJE4" s="538"/>
      <c r="HJF4" s="539"/>
      <c r="HJH4" s="540"/>
      <c r="HJI4" s="540"/>
      <c r="HJJ4" s="541"/>
      <c r="HJK4" s="541"/>
      <c r="HJL4" s="537"/>
      <c r="HJM4" s="266"/>
      <c r="HJN4" s="267"/>
      <c r="HJO4" s="267"/>
      <c r="HJP4" s="267"/>
      <c r="HJQ4" s="267"/>
      <c r="HJR4" s="267"/>
      <c r="HJS4" s="268"/>
      <c r="HJT4" s="269"/>
      <c r="HJU4" s="269"/>
      <c r="HJV4" s="269"/>
      <c r="HJW4" s="269"/>
      <c r="HJX4" s="270"/>
      <c r="HJY4" s="265"/>
      <c r="HJZ4" s="537"/>
      <c r="HKA4" s="537"/>
      <c r="HKB4" s="538"/>
      <c r="HKC4" s="539"/>
      <c r="HKE4" s="540"/>
      <c r="HKF4" s="540"/>
      <c r="HKG4" s="541"/>
      <c r="HKH4" s="541"/>
      <c r="HKI4" s="537"/>
      <c r="HKJ4" s="266"/>
      <c r="HKK4" s="267"/>
      <c r="HKL4" s="267"/>
      <c r="HKM4" s="267"/>
      <c r="HKN4" s="267"/>
      <c r="HKO4" s="267"/>
      <c r="HKP4" s="268"/>
      <c r="HKQ4" s="269"/>
      <c r="HKR4" s="269"/>
      <c r="HKS4" s="269"/>
      <c r="HKT4" s="269"/>
      <c r="HKU4" s="270"/>
      <c r="HKV4" s="265"/>
      <c r="HKW4" s="537"/>
      <c r="HKX4" s="537"/>
      <c r="HKY4" s="538"/>
      <c r="HKZ4" s="539"/>
      <c r="HLB4" s="540"/>
      <c r="HLC4" s="540"/>
      <c r="HLD4" s="541"/>
      <c r="HLE4" s="541"/>
      <c r="HLF4" s="537"/>
      <c r="HLG4" s="266"/>
      <c r="HLH4" s="267"/>
      <c r="HLI4" s="267"/>
      <c r="HLJ4" s="267"/>
      <c r="HLK4" s="267"/>
      <c r="HLL4" s="267"/>
      <c r="HLM4" s="268"/>
      <c r="HLN4" s="269"/>
      <c r="HLO4" s="269"/>
      <c r="HLP4" s="269"/>
      <c r="HLQ4" s="269"/>
      <c r="HLR4" s="270"/>
      <c r="HLS4" s="265"/>
      <c r="HLT4" s="537"/>
      <c r="HLU4" s="537"/>
      <c r="HLV4" s="538"/>
      <c r="HLW4" s="539"/>
      <c r="HLY4" s="540"/>
      <c r="HLZ4" s="540"/>
      <c r="HMA4" s="541"/>
      <c r="HMB4" s="541"/>
      <c r="HMC4" s="537"/>
      <c r="HMD4" s="266"/>
      <c r="HME4" s="267"/>
      <c r="HMF4" s="267"/>
      <c r="HMG4" s="267"/>
      <c r="HMH4" s="267"/>
      <c r="HMI4" s="267"/>
      <c r="HMJ4" s="268"/>
      <c r="HMK4" s="269"/>
      <c r="HML4" s="269"/>
      <c r="HMM4" s="269"/>
      <c r="HMN4" s="269"/>
      <c r="HMO4" s="270"/>
      <c r="HMP4" s="265"/>
      <c r="HMQ4" s="537"/>
      <c r="HMR4" s="537"/>
      <c r="HMS4" s="538"/>
      <c r="HMT4" s="539"/>
      <c r="HMV4" s="540"/>
      <c r="HMW4" s="540"/>
      <c r="HMX4" s="541"/>
      <c r="HMY4" s="541"/>
      <c r="HMZ4" s="537"/>
      <c r="HNA4" s="266"/>
      <c r="HNB4" s="267"/>
      <c r="HNC4" s="267"/>
      <c r="HND4" s="267"/>
      <c r="HNE4" s="267"/>
      <c r="HNF4" s="267"/>
      <c r="HNG4" s="268"/>
      <c r="HNH4" s="269"/>
      <c r="HNI4" s="269"/>
      <c r="HNJ4" s="269"/>
      <c r="HNK4" s="269"/>
      <c r="HNL4" s="270"/>
      <c r="HNM4" s="265"/>
      <c r="HNN4" s="537"/>
      <c r="HNO4" s="537"/>
      <c r="HNP4" s="538"/>
      <c r="HNQ4" s="539"/>
      <c r="HNS4" s="540"/>
      <c r="HNT4" s="540"/>
      <c r="HNU4" s="541"/>
      <c r="HNV4" s="541"/>
      <c r="HNW4" s="537"/>
      <c r="HNX4" s="266"/>
      <c r="HNY4" s="267"/>
      <c r="HNZ4" s="267"/>
      <c r="HOA4" s="267"/>
      <c r="HOB4" s="267"/>
      <c r="HOC4" s="267"/>
      <c r="HOD4" s="268"/>
      <c r="HOE4" s="269"/>
      <c r="HOF4" s="269"/>
      <c r="HOG4" s="269"/>
      <c r="HOH4" s="269"/>
      <c r="HOI4" s="270"/>
      <c r="HOJ4" s="265"/>
      <c r="HOK4" s="537"/>
      <c r="HOL4" s="537"/>
      <c r="HOM4" s="538"/>
      <c r="HON4" s="539"/>
      <c r="HOP4" s="540"/>
      <c r="HOQ4" s="540"/>
      <c r="HOR4" s="541"/>
      <c r="HOS4" s="541"/>
      <c r="HOT4" s="537"/>
      <c r="HOU4" s="266"/>
      <c r="HOV4" s="267"/>
      <c r="HOW4" s="267"/>
      <c r="HOX4" s="267"/>
      <c r="HOY4" s="267"/>
      <c r="HOZ4" s="267"/>
      <c r="HPA4" s="268"/>
      <c r="HPB4" s="269"/>
      <c r="HPC4" s="269"/>
      <c r="HPD4" s="269"/>
      <c r="HPE4" s="269"/>
      <c r="HPF4" s="270"/>
      <c r="HPG4" s="265"/>
      <c r="HPH4" s="537"/>
      <c r="HPI4" s="537"/>
      <c r="HPJ4" s="538"/>
      <c r="HPK4" s="539"/>
      <c r="HPM4" s="540"/>
      <c r="HPN4" s="540"/>
      <c r="HPO4" s="541"/>
      <c r="HPP4" s="541"/>
      <c r="HPQ4" s="537"/>
      <c r="HPR4" s="266"/>
      <c r="HPS4" s="267"/>
      <c r="HPT4" s="267"/>
      <c r="HPU4" s="267"/>
      <c r="HPV4" s="267"/>
      <c r="HPW4" s="267"/>
      <c r="HPX4" s="268"/>
      <c r="HPY4" s="269"/>
      <c r="HPZ4" s="269"/>
      <c r="HQA4" s="269"/>
      <c r="HQB4" s="269"/>
      <c r="HQC4" s="270"/>
      <c r="HQD4" s="265"/>
      <c r="HQE4" s="537"/>
      <c r="HQF4" s="537"/>
      <c r="HQG4" s="538"/>
      <c r="HQH4" s="539"/>
      <c r="HQJ4" s="540"/>
      <c r="HQK4" s="540"/>
      <c r="HQL4" s="541"/>
      <c r="HQM4" s="541"/>
      <c r="HQN4" s="537"/>
      <c r="HQO4" s="266"/>
      <c r="HQP4" s="267"/>
      <c r="HQQ4" s="267"/>
      <c r="HQR4" s="267"/>
      <c r="HQS4" s="267"/>
      <c r="HQT4" s="267"/>
      <c r="HQU4" s="268"/>
      <c r="HQV4" s="269"/>
      <c r="HQW4" s="269"/>
      <c r="HQX4" s="269"/>
      <c r="HQY4" s="269"/>
      <c r="HQZ4" s="270"/>
      <c r="HRA4" s="265"/>
      <c r="HRB4" s="537"/>
      <c r="HRC4" s="537"/>
      <c r="HRD4" s="538"/>
      <c r="HRE4" s="539"/>
      <c r="HRG4" s="540"/>
      <c r="HRH4" s="540"/>
      <c r="HRI4" s="541"/>
      <c r="HRJ4" s="541"/>
      <c r="HRK4" s="537"/>
      <c r="HRL4" s="266"/>
      <c r="HRM4" s="267"/>
      <c r="HRN4" s="267"/>
      <c r="HRO4" s="267"/>
      <c r="HRP4" s="267"/>
      <c r="HRQ4" s="267"/>
      <c r="HRR4" s="268"/>
      <c r="HRS4" s="269"/>
      <c r="HRT4" s="269"/>
      <c r="HRU4" s="269"/>
      <c r="HRV4" s="269"/>
      <c r="HRW4" s="270"/>
      <c r="HRX4" s="265"/>
      <c r="HRY4" s="537"/>
      <c r="HRZ4" s="537"/>
      <c r="HSA4" s="538"/>
      <c r="HSB4" s="539"/>
      <c r="HSD4" s="540"/>
      <c r="HSE4" s="540"/>
      <c r="HSF4" s="541"/>
      <c r="HSG4" s="541"/>
      <c r="HSH4" s="537"/>
      <c r="HSI4" s="266"/>
      <c r="HSJ4" s="267"/>
      <c r="HSK4" s="267"/>
      <c r="HSL4" s="267"/>
      <c r="HSM4" s="267"/>
      <c r="HSN4" s="267"/>
      <c r="HSO4" s="268"/>
      <c r="HSP4" s="269"/>
      <c r="HSQ4" s="269"/>
      <c r="HSR4" s="269"/>
      <c r="HSS4" s="269"/>
      <c r="HST4" s="270"/>
      <c r="HSU4" s="265"/>
      <c r="HSV4" s="537"/>
      <c r="HSW4" s="537"/>
      <c r="HSX4" s="538"/>
      <c r="HSY4" s="539"/>
      <c r="HTA4" s="540"/>
      <c r="HTB4" s="540"/>
      <c r="HTC4" s="541"/>
      <c r="HTD4" s="541"/>
      <c r="HTE4" s="537"/>
      <c r="HTF4" s="266"/>
      <c r="HTG4" s="267"/>
      <c r="HTH4" s="267"/>
      <c r="HTI4" s="267"/>
      <c r="HTJ4" s="267"/>
      <c r="HTK4" s="267"/>
      <c r="HTL4" s="268"/>
      <c r="HTM4" s="269"/>
      <c r="HTN4" s="269"/>
      <c r="HTO4" s="269"/>
      <c r="HTP4" s="269"/>
      <c r="HTQ4" s="270"/>
      <c r="HTR4" s="265"/>
      <c r="HTS4" s="537"/>
      <c r="HTT4" s="537"/>
      <c r="HTU4" s="538"/>
      <c r="HTV4" s="539"/>
      <c r="HTX4" s="540"/>
      <c r="HTY4" s="540"/>
      <c r="HTZ4" s="541"/>
      <c r="HUA4" s="541"/>
      <c r="HUB4" s="537"/>
      <c r="HUC4" s="266"/>
      <c r="HUD4" s="267"/>
      <c r="HUE4" s="267"/>
      <c r="HUF4" s="267"/>
      <c r="HUG4" s="267"/>
      <c r="HUH4" s="267"/>
      <c r="HUI4" s="268"/>
      <c r="HUJ4" s="269"/>
      <c r="HUK4" s="269"/>
      <c r="HUL4" s="269"/>
      <c r="HUM4" s="269"/>
      <c r="HUN4" s="270"/>
      <c r="HUO4" s="265"/>
      <c r="HUP4" s="537"/>
      <c r="HUQ4" s="537"/>
      <c r="HUR4" s="538"/>
      <c r="HUS4" s="539"/>
      <c r="HUU4" s="540"/>
      <c r="HUV4" s="540"/>
      <c r="HUW4" s="541"/>
      <c r="HUX4" s="541"/>
      <c r="HUY4" s="537"/>
      <c r="HUZ4" s="266"/>
      <c r="HVA4" s="267"/>
      <c r="HVB4" s="267"/>
      <c r="HVC4" s="267"/>
      <c r="HVD4" s="267"/>
      <c r="HVE4" s="267"/>
      <c r="HVF4" s="268"/>
      <c r="HVG4" s="269"/>
      <c r="HVH4" s="269"/>
      <c r="HVI4" s="269"/>
      <c r="HVJ4" s="269"/>
      <c r="HVK4" s="270"/>
      <c r="HVL4" s="265"/>
      <c r="HVM4" s="537"/>
      <c r="HVN4" s="537"/>
      <c r="HVO4" s="538"/>
      <c r="HVP4" s="539"/>
      <c r="HVR4" s="540"/>
      <c r="HVS4" s="540"/>
      <c r="HVT4" s="541"/>
      <c r="HVU4" s="541"/>
      <c r="HVV4" s="537"/>
      <c r="HVW4" s="266"/>
      <c r="HVX4" s="267"/>
      <c r="HVY4" s="267"/>
      <c r="HVZ4" s="267"/>
      <c r="HWA4" s="267"/>
      <c r="HWB4" s="267"/>
      <c r="HWC4" s="268"/>
      <c r="HWD4" s="269"/>
      <c r="HWE4" s="269"/>
      <c r="HWF4" s="269"/>
      <c r="HWG4" s="269"/>
      <c r="HWH4" s="270"/>
      <c r="HWI4" s="265"/>
      <c r="HWJ4" s="537"/>
      <c r="HWK4" s="537"/>
      <c r="HWL4" s="538"/>
      <c r="HWM4" s="539"/>
      <c r="HWO4" s="540"/>
      <c r="HWP4" s="540"/>
      <c r="HWQ4" s="541"/>
      <c r="HWR4" s="541"/>
      <c r="HWS4" s="537"/>
      <c r="HWT4" s="266"/>
      <c r="HWU4" s="267"/>
      <c r="HWV4" s="267"/>
      <c r="HWW4" s="267"/>
      <c r="HWX4" s="267"/>
      <c r="HWY4" s="267"/>
      <c r="HWZ4" s="268"/>
      <c r="HXA4" s="269"/>
      <c r="HXB4" s="269"/>
      <c r="HXC4" s="269"/>
      <c r="HXD4" s="269"/>
      <c r="HXE4" s="270"/>
      <c r="HXF4" s="265"/>
      <c r="HXG4" s="537"/>
      <c r="HXH4" s="537"/>
      <c r="HXI4" s="538"/>
      <c r="HXJ4" s="539"/>
      <c r="HXL4" s="540"/>
      <c r="HXM4" s="540"/>
      <c r="HXN4" s="541"/>
      <c r="HXO4" s="541"/>
      <c r="HXP4" s="537"/>
      <c r="HXQ4" s="266"/>
      <c r="HXR4" s="267"/>
      <c r="HXS4" s="267"/>
      <c r="HXT4" s="267"/>
      <c r="HXU4" s="267"/>
      <c r="HXV4" s="267"/>
      <c r="HXW4" s="268"/>
      <c r="HXX4" s="269"/>
      <c r="HXY4" s="269"/>
      <c r="HXZ4" s="269"/>
      <c r="HYA4" s="269"/>
      <c r="HYB4" s="270"/>
      <c r="HYC4" s="265"/>
      <c r="HYD4" s="537"/>
      <c r="HYE4" s="537"/>
      <c r="HYF4" s="538"/>
      <c r="HYG4" s="539"/>
      <c r="HYI4" s="540"/>
      <c r="HYJ4" s="540"/>
      <c r="HYK4" s="541"/>
      <c r="HYL4" s="541"/>
      <c r="HYM4" s="537"/>
      <c r="HYN4" s="266"/>
      <c r="HYO4" s="267"/>
      <c r="HYP4" s="267"/>
      <c r="HYQ4" s="267"/>
      <c r="HYR4" s="267"/>
      <c r="HYS4" s="267"/>
      <c r="HYT4" s="268"/>
      <c r="HYU4" s="269"/>
      <c r="HYV4" s="269"/>
      <c r="HYW4" s="269"/>
      <c r="HYX4" s="269"/>
      <c r="HYY4" s="270"/>
      <c r="HYZ4" s="265"/>
      <c r="HZA4" s="537"/>
      <c r="HZB4" s="537"/>
      <c r="HZC4" s="538"/>
      <c r="HZD4" s="539"/>
      <c r="HZF4" s="540"/>
      <c r="HZG4" s="540"/>
      <c r="HZH4" s="541"/>
      <c r="HZI4" s="541"/>
      <c r="HZJ4" s="537"/>
      <c r="HZK4" s="266"/>
      <c r="HZL4" s="267"/>
      <c r="HZM4" s="267"/>
      <c r="HZN4" s="267"/>
      <c r="HZO4" s="267"/>
      <c r="HZP4" s="267"/>
      <c r="HZQ4" s="268"/>
      <c r="HZR4" s="269"/>
      <c r="HZS4" s="269"/>
      <c r="HZT4" s="269"/>
      <c r="HZU4" s="269"/>
      <c r="HZV4" s="270"/>
      <c r="HZW4" s="265"/>
      <c r="HZX4" s="537"/>
      <c r="HZY4" s="537"/>
      <c r="HZZ4" s="538"/>
      <c r="IAA4" s="539"/>
      <c r="IAC4" s="540"/>
      <c r="IAD4" s="540"/>
      <c r="IAE4" s="541"/>
      <c r="IAF4" s="541"/>
      <c r="IAG4" s="537"/>
      <c r="IAH4" s="266"/>
      <c r="IAI4" s="267"/>
      <c r="IAJ4" s="267"/>
      <c r="IAK4" s="267"/>
      <c r="IAL4" s="267"/>
      <c r="IAM4" s="267"/>
      <c r="IAN4" s="268"/>
      <c r="IAO4" s="269"/>
      <c r="IAP4" s="269"/>
      <c r="IAQ4" s="269"/>
      <c r="IAR4" s="269"/>
      <c r="IAS4" s="270"/>
      <c r="IAT4" s="265"/>
      <c r="IAU4" s="537"/>
      <c r="IAV4" s="537"/>
      <c r="IAW4" s="538"/>
      <c r="IAX4" s="539"/>
      <c r="IAZ4" s="540"/>
      <c r="IBA4" s="540"/>
      <c r="IBB4" s="541"/>
      <c r="IBC4" s="541"/>
      <c r="IBD4" s="537"/>
      <c r="IBE4" s="266"/>
      <c r="IBF4" s="267"/>
      <c r="IBG4" s="267"/>
      <c r="IBH4" s="267"/>
      <c r="IBI4" s="267"/>
      <c r="IBJ4" s="267"/>
      <c r="IBK4" s="268"/>
      <c r="IBL4" s="269"/>
      <c r="IBM4" s="269"/>
      <c r="IBN4" s="269"/>
      <c r="IBO4" s="269"/>
      <c r="IBP4" s="270"/>
      <c r="IBQ4" s="265"/>
      <c r="IBR4" s="537"/>
      <c r="IBS4" s="537"/>
      <c r="IBT4" s="538"/>
      <c r="IBU4" s="539"/>
      <c r="IBW4" s="540"/>
      <c r="IBX4" s="540"/>
      <c r="IBY4" s="541"/>
      <c r="IBZ4" s="541"/>
      <c r="ICA4" s="537"/>
      <c r="ICB4" s="266"/>
      <c r="ICC4" s="267"/>
      <c r="ICD4" s="267"/>
      <c r="ICE4" s="267"/>
      <c r="ICF4" s="267"/>
      <c r="ICG4" s="267"/>
      <c r="ICH4" s="268"/>
      <c r="ICI4" s="269"/>
      <c r="ICJ4" s="269"/>
      <c r="ICK4" s="269"/>
      <c r="ICL4" s="269"/>
      <c r="ICM4" s="270"/>
      <c r="ICN4" s="265"/>
      <c r="ICO4" s="537"/>
      <c r="ICP4" s="537"/>
      <c r="ICQ4" s="538"/>
      <c r="ICR4" s="539"/>
      <c r="ICT4" s="540"/>
      <c r="ICU4" s="540"/>
      <c r="ICV4" s="541"/>
      <c r="ICW4" s="541"/>
      <c r="ICX4" s="537"/>
      <c r="ICY4" s="266"/>
      <c r="ICZ4" s="267"/>
      <c r="IDA4" s="267"/>
      <c r="IDB4" s="267"/>
      <c r="IDC4" s="267"/>
      <c r="IDD4" s="267"/>
      <c r="IDE4" s="268"/>
      <c r="IDF4" s="269"/>
      <c r="IDG4" s="269"/>
      <c r="IDH4" s="269"/>
      <c r="IDI4" s="269"/>
      <c r="IDJ4" s="270"/>
      <c r="IDK4" s="265"/>
      <c r="IDL4" s="537"/>
      <c r="IDM4" s="537"/>
      <c r="IDN4" s="538"/>
      <c r="IDO4" s="539"/>
      <c r="IDQ4" s="540"/>
      <c r="IDR4" s="540"/>
      <c r="IDS4" s="541"/>
      <c r="IDT4" s="541"/>
      <c r="IDU4" s="537"/>
      <c r="IDV4" s="266"/>
      <c r="IDW4" s="267"/>
      <c r="IDX4" s="267"/>
      <c r="IDY4" s="267"/>
      <c r="IDZ4" s="267"/>
      <c r="IEA4" s="267"/>
      <c r="IEB4" s="268"/>
      <c r="IEC4" s="269"/>
      <c r="IED4" s="269"/>
      <c r="IEE4" s="269"/>
      <c r="IEF4" s="269"/>
      <c r="IEG4" s="270"/>
      <c r="IEH4" s="265"/>
      <c r="IEI4" s="537"/>
      <c r="IEJ4" s="537"/>
      <c r="IEK4" s="538"/>
      <c r="IEL4" s="539"/>
      <c r="IEN4" s="540"/>
      <c r="IEO4" s="540"/>
      <c r="IEP4" s="541"/>
      <c r="IEQ4" s="541"/>
      <c r="IER4" s="537"/>
      <c r="IES4" s="266"/>
      <c r="IET4" s="267"/>
      <c r="IEU4" s="267"/>
      <c r="IEV4" s="267"/>
      <c r="IEW4" s="267"/>
      <c r="IEX4" s="267"/>
      <c r="IEY4" s="268"/>
      <c r="IEZ4" s="269"/>
      <c r="IFA4" s="269"/>
      <c r="IFB4" s="269"/>
      <c r="IFC4" s="269"/>
      <c r="IFD4" s="270"/>
      <c r="IFE4" s="265"/>
      <c r="IFF4" s="537"/>
      <c r="IFG4" s="537"/>
      <c r="IFH4" s="538"/>
      <c r="IFI4" s="539"/>
      <c r="IFK4" s="540"/>
      <c r="IFL4" s="540"/>
      <c r="IFM4" s="541"/>
      <c r="IFN4" s="541"/>
      <c r="IFO4" s="537"/>
      <c r="IFP4" s="266"/>
      <c r="IFQ4" s="267"/>
      <c r="IFR4" s="267"/>
      <c r="IFS4" s="267"/>
      <c r="IFT4" s="267"/>
      <c r="IFU4" s="267"/>
      <c r="IFV4" s="268"/>
      <c r="IFW4" s="269"/>
      <c r="IFX4" s="269"/>
      <c r="IFY4" s="269"/>
      <c r="IFZ4" s="269"/>
      <c r="IGA4" s="270"/>
      <c r="IGB4" s="265"/>
      <c r="IGC4" s="537"/>
      <c r="IGD4" s="537"/>
      <c r="IGE4" s="538"/>
      <c r="IGF4" s="539"/>
      <c r="IGH4" s="540"/>
      <c r="IGI4" s="540"/>
      <c r="IGJ4" s="541"/>
      <c r="IGK4" s="541"/>
      <c r="IGL4" s="537"/>
      <c r="IGM4" s="266"/>
      <c r="IGN4" s="267"/>
      <c r="IGO4" s="267"/>
      <c r="IGP4" s="267"/>
      <c r="IGQ4" s="267"/>
      <c r="IGR4" s="267"/>
      <c r="IGS4" s="268"/>
      <c r="IGT4" s="269"/>
      <c r="IGU4" s="269"/>
      <c r="IGV4" s="269"/>
      <c r="IGW4" s="269"/>
      <c r="IGX4" s="270"/>
      <c r="IGY4" s="265"/>
      <c r="IGZ4" s="537"/>
      <c r="IHA4" s="537"/>
      <c r="IHB4" s="538"/>
      <c r="IHC4" s="539"/>
      <c r="IHE4" s="540"/>
      <c r="IHF4" s="540"/>
      <c r="IHG4" s="541"/>
      <c r="IHH4" s="541"/>
      <c r="IHI4" s="537"/>
      <c r="IHJ4" s="266"/>
      <c r="IHK4" s="267"/>
      <c r="IHL4" s="267"/>
      <c r="IHM4" s="267"/>
      <c r="IHN4" s="267"/>
      <c r="IHO4" s="267"/>
      <c r="IHP4" s="268"/>
      <c r="IHQ4" s="269"/>
      <c r="IHR4" s="269"/>
      <c r="IHS4" s="269"/>
      <c r="IHT4" s="269"/>
      <c r="IHU4" s="270"/>
      <c r="IHV4" s="265"/>
      <c r="IHW4" s="537"/>
      <c r="IHX4" s="537"/>
      <c r="IHY4" s="538"/>
      <c r="IHZ4" s="539"/>
      <c r="IIB4" s="540"/>
      <c r="IIC4" s="540"/>
      <c r="IID4" s="541"/>
      <c r="IIE4" s="541"/>
      <c r="IIF4" s="537"/>
      <c r="IIG4" s="266"/>
      <c r="IIH4" s="267"/>
      <c r="III4" s="267"/>
      <c r="IIJ4" s="267"/>
      <c r="IIK4" s="267"/>
      <c r="IIL4" s="267"/>
      <c r="IIM4" s="268"/>
      <c r="IIN4" s="269"/>
      <c r="IIO4" s="269"/>
      <c r="IIP4" s="269"/>
      <c r="IIQ4" s="269"/>
      <c r="IIR4" s="270"/>
      <c r="IIS4" s="265"/>
      <c r="IIT4" s="537"/>
      <c r="IIU4" s="537"/>
      <c r="IIV4" s="538"/>
      <c r="IIW4" s="539"/>
      <c r="IIY4" s="540"/>
      <c r="IIZ4" s="540"/>
      <c r="IJA4" s="541"/>
      <c r="IJB4" s="541"/>
      <c r="IJC4" s="537"/>
      <c r="IJD4" s="266"/>
      <c r="IJE4" s="267"/>
      <c r="IJF4" s="267"/>
      <c r="IJG4" s="267"/>
      <c r="IJH4" s="267"/>
      <c r="IJI4" s="267"/>
      <c r="IJJ4" s="268"/>
      <c r="IJK4" s="269"/>
      <c r="IJL4" s="269"/>
      <c r="IJM4" s="269"/>
      <c r="IJN4" s="269"/>
      <c r="IJO4" s="270"/>
      <c r="IJP4" s="265"/>
      <c r="IJQ4" s="537"/>
      <c r="IJR4" s="537"/>
      <c r="IJS4" s="538"/>
      <c r="IJT4" s="539"/>
      <c r="IJV4" s="540"/>
      <c r="IJW4" s="540"/>
      <c r="IJX4" s="541"/>
      <c r="IJY4" s="541"/>
      <c r="IJZ4" s="537"/>
      <c r="IKA4" s="266"/>
      <c r="IKB4" s="267"/>
      <c r="IKC4" s="267"/>
      <c r="IKD4" s="267"/>
      <c r="IKE4" s="267"/>
      <c r="IKF4" s="267"/>
      <c r="IKG4" s="268"/>
      <c r="IKH4" s="269"/>
      <c r="IKI4" s="269"/>
      <c r="IKJ4" s="269"/>
      <c r="IKK4" s="269"/>
      <c r="IKL4" s="270"/>
      <c r="IKM4" s="265"/>
      <c r="IKN4" s="537"/>
      <c r="IKO4" s="537"/>
      <c r="IKP4" s="538"/>
      <c r="IKQ4" s="539"/>
      <c r="IKS4" s="540"/>
      <c r="IKT4" s="540"/>
      <c r="IKU4" s="541"/>
      <c r="IKV4" s="541"/>
      <c r="IKW4" s="537"/>
      <c r="IKX4" s="266"/>
      <c r="IKY4" s="267"/>
      <c r="IKZ4" s="267"/>
      <c r="ILA4" s="267"/>
      <c r="ILB4" s="267"/>
      <c r="ILC4" s="267"/>
      <c r="ILD4" s="268"/>
      <c r="ILE4" s="269"/>
      <c r="ILF4" s="269"/>
      <c r="ILG4" s="269"/>
      <c r="ILH4" s="269"/>
      <c r="ILI4" s="270"/>
      <c r="ILJ4" s="265"/>
      <c r="ILK4" s="537"/>
      <c r="ILL4" s="537"/>
      <c r="ILM4" s="538"/>
      <c r="ILN4" s="539"/>
      <c r="ILP4" s="540"/>
      <c r="ILQ4" s="540"/>
      <c r="ILR4" s="541"/>
      <c r="ILS4" s="541"/>
      <c r="ILT4" s="537"/>
      <c r="ILU4" s="266"/>
      <c r="ILV4" s="267"/>
      <c r="ILW4" s="267"/>
      <c r="ILX4" s="267"/>
      <c r="ILY4" s="267"/>
      <c r="ILZ4" s="267"/>
      <c r="IMA4" s="268"/>
      <c r="IMB4" s="269"/>
      <c r="IMC4" s="269"/>
      <c r="IMD4" s="269"/>
      <c r="IME4" s="269"/>
      <c r="IMF4" s="270"/>
      <c r="IMG4" s="265"/>
      <c r="IMH4" s="537"/>
      <c r="IMI4" s="537"/>
      <c r="IMJ4" s="538"/>
      <c r="IMK4" s="539"/>
      <c r="IMM4" s="540"/>
      <c r="IMN4" s="540"/>
      <c r="IMO4" s="541"/>
      <c r="IMP4" s="541"/>
      <c r="IMQ4" s="537"/>
      <c r="IMR4" s="266"/>
      <c r="IMS4" s="267"/>
      <c r="IMT4" s="267"/>
      <c r="IMU4" s="267"/>
      <c r="IMV4" s="267"/>
      <c r="IMW4" s="267"/>
      <c r="IMX4" s="268"/>
      <c r="IMY4" s="269"/>
      <c r="IMZ4" s="269"/>
      <c r="INA4" s="269"/>
      <c r="INB4" s="269"/>
      <c r="INC4" s="270"/>
      <c r="IND4" s="265"/>
      <c r="INE4" s="537"/>
      <c r="INF4" s="537"/>
      <c r="ING4" s="538"/>
      <c r="INH4" s="539"/>
      <c r="INJ4" s="540"/>
      <c r="INK4" s="540"/>
      <c r="INL4" s="541"/>
      <c r="INM4" s="541"/>
      <c r="INN4" s="537"/>
      <c r="INO4" s="266"/>
      <c r="INP4" s="267"/>
      <c r="INQ4" s="267"/>
      <c r="INR4" s="267"/>
      <c r="INS4" s="267"/>
      <c r="INT4" s="267"/>
      <c r="INU4" s="268"/>
      <c r="INV4" s="269"/>
      <c r="INW4" s="269"/>
      <c r="INX4" s="269"/>
      <c r="INY4" s="269"/>
      <c r="INZ4" s="270"/>
      <c r="IOA4" s="265"/>
      <c r="IOB4" s="537"/>
      <c r="IOC4" s="537"/>
      <c r="IOD4" s="538"/>
      <c r="IOE4" s="539"/>
      <c r="IOG4" s="540"/>
      <c r="IOH4" s="540"/>
      <c r="IOI4" s="541"/>
      <c r="IOJ4" s="541"/>
      <c r="IOK4" s="537"/>
      <c r="IOL4" s="266"/>
      <c r="IOM4" s="267"/>
      <c r="ION4" s="267"/>
      <c r="IOO4" s="267"/>
      <c r="IOP4" s="267"/>
      <c r="IOQ4" s="267"/>
      <c r="IOR4" s="268"/>
      <c r="IOS4" s="269"/>
      <c r="IOT4" s="269"/>
      <c r="IOU4" s="269"/>
      <c r="IOV4" s="269"/>
      <c r="IOW4" s="270"/>
      <c r="IOX4" s="265"/>
      <c r="IOY4" s="537"/>
      <c r="IOZ4" s="537"/>
      <c r="IPA4" s="538"/>
      <c r="IPB4" s="539"/>
      <c r="IPD4" s="540"/>
      <c r="IPE4" s="540"/>
      <c r="IPF4" s="541"/>
      <c r="IPG4" s="541"/>
      <c r="IPH4" s="537"/>
      <c r="IPI4" s="266"/>
      <c r="IPJ4" s="267"/>
      <c r="IPK4" s="267"/>
      <c r="IPL4" s="267"/>
      <c r="IPM4" s="267"/>
      <c r="IPN4" s="267"/>
      <c r="IPO4" s="268"/>
      <c r="IPP4" s="269"/>
      <c r="IPQ4" s="269"/>
      <c r="IPR4" s="269"/>
      <c r="IPS4" s="269"/>
      <c r="IPT4" s="270"/>
      <c r="IPU4" s="265"/>
      <c r="IPV4" s="537"/>
      <c r="IPW4" s="537"/>
      <c r="IPX4" s="538"/>
      <c r="IPY4" s="539"/>
      <c r="IQA4" s="540"/>
      <c r="IQB4" s="540"/>
      <c r="IQC4" s="541"/>
      <c r="IQD4" s="541"/>
      <c r="IQE4" s="537"/>
      <c r="IQF4" s="266"/>
      <c r="IQG4" s="267"/>
      <c r="IQH4" s="267"/>
      <c r="IQI4" s="267"/>
      <c r="IQJ4" s="267"/>
      <c r="IQK4" s="267"/>
      <c r="IQL4" s="268"/>
      <c r="IQM4" s="269"/>
      <c r="IQN4" s="269"/>
      <c r="IQO4" s="269"/>
      <c r="IQP4" s="269"/>
      <c r="IQQ4" s="270"/>
      <c r="IQR4" s="265"/>
      <c r="IQS4" s="537"/>
      <c r="IQT4" s="537"/>
      <c r="IQU4" s="538"/>
      <c r="IQV4" s="539"/>
      <c r="IQX4" s="540"/>
      <c r="IQY4" s="540"/>
      <c r="IQZ4" s="541"/>
      <c r="IRA4" s="541"/>
      <c r="IRB4" s="537"/>
      <c r="IRC4" s="266"/>
      <c r="IRD4" s="267"/>
      <c r="IRE4" s="267"/>
      <c r="IRF4" s="267"/>
      <c r="IRG4" s="267"/>
      <c r="IRH4" s="267"/>
      <c r="IRI4" s="268"/>
      <c r="IRJ4" s="269"/>
      <c r="IRK4" s="269"/>
      <c r="IRL4" s="269"/>
      <c r="IRM4" s="269"/>
      <c r="IRN4" s="270"/>
      <c r="IRO4" s="265"/>
      <c r="IRP4" s="537"/>
      <c r="IRQ4" s="537"/>
      <c r="IRR4" s="538"/>
      <c r="IRS4" s="539"/>
      <c r="IRU4" s="540"/>
      <c r="IRV4" s="540"/>
      <c r="IRW4" s="541"/>
      <c r="IRX4" s="541"/>
      <c r="IRY4" s="537"/>
      <c r="IRZ4" s="266"/>
      <c r="ISA4" s="267"/>
      <c r="ISB4" s="267"/>
      <c r="ISC4" s="267"/>
      <c r="ISD4" s="267"/>
      <c r="ISE4" s="267"/>
      <c r="ISF4" s="268"/>
      <c r="ISG4" s="269"/>
      <c r="ISH4" s="269"/>
      <c r="ISI4" s="269"/>
      <c r="ISJ4" s="269"/>
      <c r="ISK4" s="270"/>
      <c r="ISL4" s="265"/>
      <c r="ISM4" s="537"/>
      <c r="ISN4" s="537"/>
      <c r="ISO4" s="538"/>
      <c r="ISP4" s="539"/>
      <c r="ISR4" s="540"/>
      <c r="ISS4" s="540"/>
      <c r="IST4" s="541"/>
      <c r="ISU4" s="541"/>
      <c r="ISV4" s="537"/>
      <c r="ISW4" s="266"/>
      <c r="ISX4" s="267"/>
      <c r="ISY4" s="267"/>
      <c r="ISZ4" s="267"/>
      <c r="ITA4" s="267"/>
      <c r="ITB4" s="267"/>
      <c r="ITC4" s="268"/>
      <c r="ITD4" s="269"/>
      <c r="ITE4" s="269"/>
      <c r="ITF4" s="269"/>
      <c r="ITG4" s="269"/>
      <c r="ITH4" s="270"/>
      <c r="ITI4" s="265"/>
      <c r="ITJ4" s="537"/>
      <c r="ITK4" s="537"/>
      <c r="ITL4" s="538"/>
      <c r="ITM4" s="539"/>
      <c r="ITO4" s="540"/>
      <c r="ITP4" s="540"/>
      <c r="ITQ4" s="541"/>
      <c r="ITR4" s="541"/>
      <c r="ITS4" s="537"/>
      <c r="ITT4" s="266"/>
      <c r="ITU4" s="267"/>
      <c r="ITV4" s="267"/>
      <c r="ITW4" s="267"/>
      <c r="ITX4" s="267"/>
      <c r="ITY4" s="267"/>
      <c r="ITZ4" s="268"/>
      <c r="IUA4" s="269"/>
      <c r="IUB4" s="269"/>
      <c r="IUC4" s="269"/>
      <c r="IUD4" s="269"/>
      <c r="IUE4" s="270"/>
      <c r="IUF4" s="265"/>
      <c r="IUG4" s="537"/>
      <c r="IUH4" s="537"/>
      <c r="IUI4" s="538"/>
      <c r="IUJ4" s="539"/>
      <c r="IUL4" s="540"/>
      <c r="IUM4" s="540"/>
      <c r="IUN4" s="541"/>
      <c r="IUO4" s="541"/>
      <c r="IUP4" s="537"/>
      <c r="IUQ4" s="266"/>
      <c r="IUR4" s="267"/>
      <c r="IUS4" s="267"/>
      <c r="IUT4" s="267"/>
      <c r="IUU4" s="267"/>
      <c r="IUV4" s="267"/>
      <c r="IUW4" s="268"/>
      <c r="IUX4" s="269"/>
      <c r="IUY4" s="269"/>
      <c r="IUZ4" s="269"/>
      <c r="IVA4" s="269"/>
      <c r="IVB4" s="270"/>
      <c r="IVC4" s="265"/>
      <c r="IVD4" s="537"/>
      <c r="IVE4" s="537"/>
      <c r="IVF4" s="538"/>
      <c r="IVG4" s="539"/>
      <c r="IVI4" s="540"/>
      <c r="IVJ4" s="540"/>
      <c r="IVK4" s="541"/>
      <c r="IVL4" s="541"/>
      <c r="IVM4" s="537"/>
      <c r="IVN4" s="266"/>
      <c r="IVO4" s="267"/>
      <c r="IVP4" s="267"/>
      <c r="IVQ4" s="267"/>
      <c r="IVR4" s="267"/>
      <c r="IVS4" s="267"/>
      <c r="IVT4" s="268"/>
      <c r="IVU4" s="269"/>
      <c r="IVV4" s="269"/>
      <c r="IVW4" s="269"/>
      <c r="IVX4" s="269"/>
      <c r="IVY4" s="270"/>
      <c r="IVZ4" s="265"/>
      <c r="IWA4" s="537"/>
      <c r="IWB4" s="537"/>
      <c r="IWC4" s="538"/>
      <c r="IWD4" s="539"/>
      <c r="IWF4" s="540"/>
      <c r="IWG4" s="540"/>
      <c r="IWH4" s="541"/>
      <c r="IWI4" s="541"/>
      <c r="IWJ4" s="537"/>
      <c r="IWK4" s="266"/>
      <c r="IWL4" s="267"/>
      <c r="IWM4" s="267"/>
      <c r="IWN4" s="267"/>
      <c r="IWO4" s="267"/>
      <c r="IWP4" s="267"/>
      <c r="IWQ4" s="268"/>
      <c r="IWR4" s="269"/>
      <c r="IWS4" s="269"/>
      <c r="IWT4" s="269"/>
      <c r="IWU4" s="269"/>
      <c r="IWV4" s="270"/>
      <c r="IWW4" s="265"/>
      <c r="IWX4" s="537"/>
      <c r="IWY4" s="537"/>
      <c r="IWZ4" s="538"/>
      <c r="IXA4" s="539"/>
      <c r="IXC4" s="540"/>
      <c r="IXD4" s="540"/>
      <c r="IXE4" s="541"/>
      <c r="IXF4" s="541"/>
      <c r="IXG4" s="537"/>
      <c r="IXH4" s="266"/>
      <c r="IXI4" s="267"/>
      <c r="IXJ4" s="267"/>
      <c r="IXK4" s="267"/>
      <c r="IXL4" s="267"/>
      <c r="IXM4" s="267"/>
      <c r="IXN4" s="268"/>
      <c r="IXO4" s="269"/>
      <c r="IXP4" s="269"/>
      <c r="IXQ4" s="269"/>
      <c r="IXR4" s="269"/>
      <c r="IXS4" s="270"/>
      <c r="IXT4" s="265"/>
      <c r="IXU4" s="537"/>
      <c r="IXV4" s="537"/>
      <c r="IXW4" s="538"/>
      <c r="IXX4" s="539"/>
      <c r="IXZ4" s="540"/>
      <c r="IYA4" s="540"/>
      <c r="IYB4" s="541"/>
      <c r="IYC4" s="541"/>
      <c r="IYD4" s="537"/>
      <c r="IYE4" s="266"/>
      <c r="IYF4" s="267"/>
      <c r="IYG4" s="267"/>
      <c r="IYH4" s="267"/>
      <c r="IYI4" s="267"/>
      <c r="IYJ4" s="267"/>
      <c r="IYK4" s="268"/>
      <c r="IYL4" s="269"/>
      <c r="IYM4" s="269"/>
      <c r="IYN4" s="269"/>
      <c r="IYO4" s="269"/>
      <c r="IYP4" s="270"/>
      <c r="IYQ4" s="265"/>
      <c r="IYR4" s="537"/>
      <c r="IYS4" s="537"/>
      <c r="IYT4" s="538"/>
      <c r="IYU4" s="539"/>
      <c r="IYW4" s="540"/>
      <c r="IYX4" s="540"/>
      <c r="IYY4" s="541"/>
      <c r="IYZ4" s="541"/>
      <c r="IZA4" s="537"/>
      <c r="IZB4" s="266"/>
      <c r="IZC4" s="267"/>
      <c r="IZD4" s="267"/>
      <c r="IZE4" s="267"/>
      <c r="IZF4" s="267"/>
      <c r="IZG4" s="267"/>
      <c r="IZH4" s="268"/>
      <c r="IZI4" s="269"/>
      <c r="IZJ4" s="269"/>
      <c r="IZK4" s="269"/>
      <c r="IZL4" s="269"/>
      <c r="IZM4" s="270"/>
      <c r="IZN4" s="265"/>
      <c r="IZO4" s="537"/>
      <c r="IZP4" s="537"/>
      <c r="IZQ4" s="538"/>
      <c r="IZR4" s="539"/>
      <c r="IZT4" s="540"/>
      <c r="IZU4" s="540"/>
      <c r="IZV4" s="541"/>
      <c r="IZW4" s="541"/>
      <c r="IZX4" s="537"/>
      <c r="IZY4" s="266"/>
      <c r="IZZ4" s="267"/>
      <c r="JAA4" s="267"/>
      <c r="JAB4" s="267"/>
      <c r="JAC4" s="267"/>
      <c r="JAD4" s="267"/>
      <c r="JAE4" s="268"/>
      <c r="JAF4" s="269"/>
      <c r="JAG4" s="269"/>
      <c r="JAH4" s="269"/>
      <c r="JAI4" s="269"/>
      <c r="JAJ4" s="270"/>
      <c r="JAK4" s="265"/>
      <c r="JAL4" s="537"/>
      <c r="JAM4" s="537"/>
      <c r="JAN4" s="538"/>
      <c r="JAO4" s="539"/>
      <c r="JAQ4" s="540"/>
      <c r="JAR4" s="540"/>
      <c r="JAS4" s="541"/>
      <c r="JAT4" s="541"/>
      <c r="JAU4" s="537"/>
      <c r="JAV4" s="266"/>
      <c r="JAW4" s="267"/>
      <c r="JAX4" s="267"/>
      <c r="JAY4" s="267"/>
      <c r="JAZ4" s="267"/>
      <c r="JBA4" s="267"/>
      <c r="JBB4" s="268"/>
      <c r="JBC4" s="269"/>
      <c r="JBD4" s="269"/>
      <c r="JBE4" s="269"/>
      <c r="JBF4" s="269"/>
      <c r="JBG4" s="270"/>
      <c r="JBH4" s="265"/>
      <c r="JBI4" s="537"/>
      <c r="JBJ4" s="537"/>
      <c r="JBK4" s="538"/>
      <c r="JBL4" s="539"/>
      <c r="JBN4" s="540"/>
      <c r="JBO4" s="540"/>
      <c r="JBP4" s="541"/>
      <c r="JBQ4" s="541"/>
      <c r="JBR4" s="537"/>
      <c r="JBS4" s="266"/>
      <c r="JBT4" s="267"/>
      <c r="JBU4" s="267"/>
      <c r="JBV4" s="267"/>
      <c r="JBW4" s="267"/>
      <c r="JBX4" s="267"/>
      <c r="JBY4" s="268"/>
      <c r="JBZ4" s="269"/>
      <c r="JCA4" s="269"/>
      <c r="JCB4" s="269"/>
      <c r="JCC4" s="269"/>
      <c r="JCD4" s="270"/>
      <c r="JCE4" s="265"/>
      <c r="JCF4" s="537"/>
      <c r="JCG4" s="537"/>
      <c r="JCH4" s="538"/>
      <c r="JCI4" s="539"/>
      <c r="JCK4" s="540"/>
      <c r="JCL4" s="540"/>
      <c r="JCM4" s="541"/>
      <c r="JCN4" s="541"/>
      <c r="JCO4" s="537"/>
      <c r="JCP4" s="266"/>
      <c r="JCQ4" s="267"/>
      <c r="JCR4" s="267"/>
      <c r="JCS4" s="267"/>
      <c r="JCT4" s="267"/>
      <c r="JCU4" s="267"/>
      <c r="JCV4" s="268"/>
      <c r="JCW4" s="269"/>
      <c r="JCX4" s="269"/>
      <c r="JCY4" s="269"/>
      <c r="JCZ4" s="269"/>
      <c r="JDA4" s="270"/>
      <c r="JDB4" s="265"/>
      <c r="JDC4" s="537"/>
      <c r="JDD4" s="537"/>
      <c r="JDE4" s="538"/>
      <c r="JDF4" s="539"/>
      <c r="JDH4" s="540"/>
      <c r="JDI4" s="540"/>
      <c r="JDJ4" s="541"/>
      <c r="JDK4" s="541"/>
      <c r="JDL4" s="537"/>
      <c r="JDM4" s="266"/>
      <c r="JDN4" s="267"/>
      <c r="JDO4" s="267"/>
      <c r="JDP4" s="267"/>
      <c r="JDQ4" s="267"/>
      <c r="JDR4" s="267"/>
      <c r="JDS4" s="268"/>
      <c r="JDT4" s="269"/>
      <c r="JDU4" s="269"/>
      <c r="JDV4" s="269"/>
      <c r="JDW4" s="269"/>
      <c r="JDX4" s="270"/>
      <c r="JDY4" s="265"/>
      <c r="JDZ4" s="537"/>
      <c r="JEA4" s="537"/>
      <c r="JEB4" s="538"/>
      <c r="JEC4" s="539"/>
      <c r="JEE4" s="540"/>
      <c r="JEF4" s="540"/>
      <c r="JEG4" s="541"/>
      <c r="JEH4" s="541"/>
      <c r="JEI4" s="537"/>
      <c r="JEJ4" s="266"/>
      <c r="JEK4" s="267"/>
      <c r="JEL4" s="267"/>
      <c r="JEM4" s="267"/>
      <c r="JEN4" s="267"/>
      <c r="JEO4" s="267"/>
      <c r="JEP4" s="268"/>
      <c r="JEQ4" s="269"/>
      <c r="JER4" s="269"/>
      <c r="JES4" s="269"/>
      <c r="JET4" s="269"/>
      <c r="JEU4" s="270"/>
      <c r="JEV4" s="265"/>
      <c r="JEW4" s="537"/>
      <c r="JEX4" s="537"/>
      <c r="JEY4" s="538"/>
      <c r="JEZ4" s="539"/>
      <c r="JFB4" s="540"/>
      <c r="JFC4" s="540"/>
      <c r="JFD4" s="541"/>
      <c r="JFE4" s="541"/>
      <c r="JFF4" s="537"/>
      <c r="JFG4" s="266"/>
      <c r="JFH4" s="267"/>
      <c r="JFI4" s="267"/>
      <c r="JFJ4" s="267"/>
      <c r="JFK4" s="267"/>
      <c r="JFL4" s="267"/>
      <c r="JFM4" s="268"/>
      <c r="JFN4" s="269"/>
      <c r="JFO4" s="269"/>
      <c r="JFP4" s="269"/>
      <c r="JFQ4" s="269"/>
      <c r="JFR4" s="270"/>
      <c r="JFS4" s="265"/>
      <c r="JFT4" s="537"/>
      <c r="JFU4" s="537"/>
      <c r="JFV4" s="538"/>
      <c r="JFW4" s="539"/>
      <c r="JFY4" s="540"/>
      <c r="JFZ4" s="540"/>
      <c r="JGA4" s="541"/>
      <c r="JGB4" s="541"/>
      <c r="JGC4" s="537"/>
      <c r="JGD4" s="266"/>
      <c r="JGE4" s="267"/>
      <c r="JGF4" s="267"/>
      <c r="JGG4" s="267"/>
      <c r="JGH4" s="267"/>
      <c r="JGI4" s="267"/>
      <c r="JGJ4" s="268"/>
      <c r="JGK4" s="269"/>
      <c r="JGL4" s="269"/>
      <c r="JGM4" s="269"/>
      <c r="JGN4" s="269"/>
      <c r="JGO4" s="270"/>
      <c r="JGP4" s="265"/>
      <c r="JGQ4" s="537"/>
      <c r="JGR4" s="537"/>
      <c r="JGS4" s="538"/>
      <c r="JGT4" s="539"/>
      <c r="JGV4" s="540"/>
      <c r="JGW4" s="540"/>
      <c r="JGX4" s="541"/>
      <c r="JGY4" s="541"/>
      <c r="JGZ4" s="537"/>
      <c r="JHA4" s="266"/>
      <c r="JHB4" s="267"/>
      <c r="JHC4" s="267"/>
      <c r="JHD4" s="267"/>
      <c r="JHE4" s="267"/>
      <c r="JHF4" s="267"/>
      <c r="JHG4" s="268"/>
      <c r="JHH4" s="269"/>
      <c r="JHI4" s="269"/>
      <c r="JHJ4" s="269"/>
      <c r="JHK4" s="269"/>
      <c r="JHL4" s="270"/>
      <c r="JHM4" s="265"/>
      <c r="JHN4" s="537"/>
      <c r="JHO4" s="537"/>
      <c r="JHP4" s="538"/>
      <c r="JHQ4" s="539"/>
      <c r="JHS4" s="540"/>
      <c r="JHT4" s="540"/>
      <c r="JHU4" s="541"/>
      <c r="JHV4" s="541"/>
      <c r="JHW4" s="537"/>
      <c r="JHX4" s="266"/>
      <c r="JHY4" s="267"/>
      <c r="JHZ4" s="267"/>
      <c r="JIA4" s="267"/>
      <c r="JIB4" s="267"/>
      <c r="JIC4" s="267"/>
      <c r="JID4" s="268"/>
      <c r="JIE4" s="269"/>
      <c r="JIF4" s="269"/>
      <c r="JIG4" s="269"/>
      <c r="JIH4" s="269"/>
      <c r="JII4" s="270"/>
      <c r="JIJ4" s="265"/>
      <c r="JIK4" s="537"/>
      <c r="JIL4" s="537"/>
      <c r="JIM4" s="538"/>
      <c r="JIN4" s="539"/>
      <c r="JIP4" s="540"/>
      <c r="JIQ4" s="540"/>
      <c r="JIR4" s="541"/>
      <c r="JIS4" s="541"/>
      <c r="JIT4" s="537"/>
      <c r="JIU4" s="266"/>
      <c r="JIV4" s="267"/>
      <c r="JIW4" s="267"/>
      <c r="JIX4" s="267"/>
      <c r="JIY4" s="267"/>
      <c r="JIZ4" s="267"/>
      <c r="JJA4" s="268"/>
      <c r="JJB4" s="269"/>
      <c r="JJC4" s="269"/>
      <c r="JJD4" s="269"/>
      <c r="JJE4" s="269"/>
      <c r="JJF4" s="270"/>
      <c r="JJG4" s="265"/>
      <c r="JJH4" s="537"/>
      <c r="JJI4" s="537"/>
      <c r="JJJ4" s="538"/>
      <c r="JJK4" s="539"/>
      <c r="JJM4" s="540"/>
      <c r="JJN4" s="540"/>
      <c r="JJO4" s="541"/>
      <c r="JJP4" s="541"/>
      <c r="JJQ4" s="537"/>
      <c r="JJR4" s="266"/>
      <c r="JJS4" s="267"/>
      <c r="JJT4" s="267"/>
      <c r="JJU4" s="267"/>
      <c r="JJV4" s="267"/>
      <c r="JJW4" s="267"/>
      <c r="JJX4" s="268"/>
      <c r="JJY4" s="269"/>
      <c r="JJZ4" s="269"/>
      <c r="JKA4" s="269"/>
      <c r="JKB4" s="269"/>
      <c r="JKC4" s="270"/>
      <c r="JKD4" s="265"/>
      <c r="JKE4" s="537"/>
      <c r="JKF4" s="537"/>
      <c r="JKG4" s="538"/>
      <c r="JKH4" s="539"/>
      <c r="JKJ4" s="540"/>
      <c r="JKK4" s="540"/>
      <c r="JKL4" s="541"/>
      <c r="JKM4" s="541"/>
      <c r="JKN4" s="537"/>
      <c r="JKO4" s="266"/>
      <c r="JKP4" s="267"/>
      <c r="JKQ4" s="267"/>
      <c r="JKR4" s="267"/>
      <c r="JKS4" s="267"/>
      <c r="JKT4" s="267"/>
      <c r="JKU4" s="268"/>
      <c r="JKV4" s="269"/>
      <c r="JKW4" s="269"/>
      <c r="JKX4" s="269"/>
      <c r="JKY4" s="269"/>
      <c r="JKZ4" s="270"/>
      <c r="JLA4" s="265"/>
      <c r="JLB4" s="537"/>
      <c r="JLC4" s="537"/>
      <c r="JLD4" s="538"/>
      <c r="JLE4" s="539"/>
      <c r="JLG4" s="540"/>
      <c r="JLH4" s="540"/>
      <c r="JLI4" s="541"/>
      <c r="JLJ4" s="541"/>
      <c r="JLK4" s="537"/>
      <c r="JLL4" s="266"/>
      <c r="JLM4" s="267"/>
      <c r="JLN4" s="267"/>
      <c r="JLO4" s="267"/>
      <c r="JLP4" s="267"/>
      <c r="JLQ4" s="267"/>
      <c r="JLR4" s="268"/>
      <c r="JLS4" s="269"/>
      <c r="JLT4" s="269"/>
      <c r="JLU4" s="269"/>
      <c r="JLV4" s="269"/>
      <c r="JLW4" s="270"/>
      <c r="JLX4" s="265"/>
      <c r="JLY4" s="537"/>
      <c r="JLZ4" s="537"/>
      <c r="JMA4" s="538"/>
      <c r="JMB4" s="539"/>
      <c r="JMD4" s="540"/>
      <c r="JME4" s="540"/>
      <c r="JMF4" s="541"/>
      <c r="JMG4" s="541"/>
      <c r="JMH4" s="537"/>
      <c r="JMI4" s="266"/>
      <c r="JMJ4" s="267"/>
      <c r="JMK4" s="267"/>
      <c r="JML4" s="267"/>
      <c r="JMM4" s="267"/>
      <c r="JMN4" s="267"/>
      <c r="JMO4" s="268"/>
      <c r="JMP4" s="269"/>
      <c r="JMQ4" s="269"/>
      <c r="JMR4" s="269"/>
      <c r="JMS4" s="269"/>
      <c r="JMT4" s="270"/>
      <c r="JMU4" s="265"/>
      <c r="JMV4" s="537"/>
      <c r="JMW4" s="537"/>
      <c r="JMX4" s="538"/>
      <c r="JMY4" s="539"/>
      <c r="JNA4" s="540"/>
      <c r="JNB4" s="540"/>
      <c r="JNC4" s="541"/>
      <c r="JND4" s="541"/>
      <c r="JNE4" s="537"/>
      <c r="JNF4" s="266"/>
      <c r="JNG4" s="267"/>
      <c r="JNH4" s="267"/>
      <c r="JNI4" s="267"/>
      <c r="JNJ4" s="267"/>
      <c r="JNK4" s="267"/>
      <c r="JNL4" s="268"/>
      <c r="JNM4" s="269"/>
      <c r="JNN4" s="269"/>
      <c r="JNO4" s="269"/>
      <c r="JNP4" s="269"/>
      <c r="JNQ4" s="270"/>
      <c r="JNR4" s="265"/>
      <c r="JNS4" s="537"/>
      <c r="JNT4" s="537"/>
      <c r="JNU4" s="538"/>
      <c r="JNV4" s="539"/>
      <c r="JNX4" s="540"/>
      <c r="JNY4" s="540"/>
      <c r="JNZ4" s="541"/>
      <c r="JOA4" s="541"/>
      <c r="JOB4" s="537"/>
      <c r="JOC4" s="266"/>
      <c r="JOD4" s="267"/>
      <c r="JOE4" s="267"/>
      <c r="JOF4" s="267"/>
      <c r="JOG4" s="267"/>
      <c r="JOH4" s="267"/>
      <c r="JOI4" s="268"/>
      <c r="JOJ4" s="269"/>
      <c r="JOK4" s="269"/>
      <c r="JOL4" s="269"/>
      <c r="JOM4" s="269"/>
      <c r="JON4" s="270"/>
      <c r="JOO4" s="265"/>
      <c r="JOP4" s="537"/>
      <c r="JOQ4" s="537"/>
      <c r="JOR4" s="538"/>
      <c r="JOS4" s="539"/>
      <c r="JOU4" s="540"/>
      <c r="JOV4" s="540"/>
      <c r="JOW4" s="541"/>
      <c r="JOX4" s="541"/>
      <c r="JOY4" s="537"/>
      <c r="JOZ4" s="266"/>
      <c r="JPA4" s="267"/>
      <c r="JPB4" s="267"/>
      <c r="JPC4" s="267"/>
      <c r="JPD4" s="267"/>
      <c r="JPE4" s="267"/>
      <c r="JPF4" s="268"/>
      <c r="JPG4" s="269"/>
      <c r="JPH4" s="269"/>
      <c r="JPI4" s="269"/>
      <c r="JPJ4" s="269"/>
      <c r="JPK4" s="270"/>
      <c r="JPL4" s="265"/>
      <c r="JPM4" s="537"/>
      <c r="JPN4" s="537"/>
      <c r="JPO4" s="538"/>
      <c r="JPP4" s="539"/>
      <c r="JPR4" s="540"/>
      <c r="JPS4" s="540"/>
      <c r="JPT4" s="541"/>
      <c r="JPU4" s="541"/>
      <c r="JPV4" s="537"/>
      <c r="JPW4" s="266"/>
      <c r="JPX4" s="267"/>
      <c r="JPY4" s="267"/>
      <c r="JPZ4" s="267"/>
      <c r="JQA4" s="267"/>
      <c r="JQB4" s="267"/>
      <c r="JQC4" s="268"/>
      <c r="JQD4" s="269"/>
      <c r="JQE4" s="269"/>
      <c r="JQF4" s="269"/>
      <c r="JQG4" s="269"/>
      <c r="JQH4" s="270"/>
      <c r="JQI4" s="265"/>
      <c r="JQJ4" s="537"/>
      <c r="JQK4" s="537"/>
      <c r="JQL4" s="538"/>
      <c r="JQM4" s="539"/>
      <c r="JQO4" s="540"/>
      <c r="JQP4" s="540"/>
      <c r="JQQ4" s="541"/>
      <c r="JQR4" s="541"/>
      <c r="JQS4" s="537"/>
      <c r="JQT4" s="266"/>
      <c r="JQU4" s="267"/>
      <c r="JQV4" s="267"/>
      <c r="JQW4" s="267"/>
      <c r="JQX4" s="267"/>
      <c r="JQY4" s="267"/>
      <c r="JQZ4" s="268"/>
      <c r="JRA4" s="269"/>
      <c r="JRB4" s="269"/>
      <c r="JRC4" s="269"/>
      <c r="JRD4" s="269"/>
      <c r="JRE4" s="270"/>
      <c r="JRF4" s="265"/>
      <c r="JRG4" s="537"/>
      <c r="JRH4" s="537"/>
      <c r="JRI4" s="538"/>
      <c r="JRJ4" s="539"/>
      <c r="JRL4" s="540"/>
      <c r="JRM4" s="540"/>
      <c r="JRN4" s="541"/>
      <c r="JRO4" s="541"/>
      <c r="JRP4" s="537"/>
      <c r="JRQ4" s="266"/>
      <c r="JRR4" s="267"/>
      <c r="JRS4" s="267"/>
      <c r="JRT4" s="267"/>
      <c r="JRU4" s="267"/>
      <c r="JRV4" s="267"/>
      <c r="JRW4" s="268"/>
      <c r="JRX4" s="269"/>
      <c r="JRY4" s="269"/>
      <c r="JRZ4" s="269"/>
      <c r="JSA4" s="269"/>
      <c r="JSB4" s="270"/>
      <c r="JSC4" s="265"/>
      <c r="JSD4" s="537"/>
      <c r="JSE4" s="537"/>
      <c r="JSF4" s="538"/>
      <c r="JSG4" s="539"/>
      <c r="JSI4" s="540"/>
      <c r="JSJ4" s="540"/>
      <c r="JSK4" s="541"/>
      <c r="JSL4" s="541"/>
      <c r="JSM4" s="537"/>
      <c r="JSN4" s="266"/>
      <c r="JSO4" s="267"/>
      <c r="JSP4" s="267"/>
      <c r="JSQ4" s="267"/>
      <c r="JSR4" s="267"/>
      <c r="JSS4" s="267"/>
      <c r="JST4" s="268"/>
      <c r="JSU4" s="269"/>
      <c r="JSV4" s="269"/>
      <c r="JSW4" s="269"/>
      <c r="JSX4" s="269"/>
      <c r="JSY4" s="270"/>
      <c r="JSZ4" s="265"/>
      <c r="JTA4" s="537"/>
      <c r="JTB4" s="537"/>
      <c r="JTC4" s="538"/>
      <c r="JTD4" s="539"/>
      <c r="JTF4" s="540"/>
      <c r="JTG4" s="540"/>
      <c r="JTH4" s="541"/>
      <c r="JTI4" s="541"/>
      <c r="JTJ4" s="537"/>
      <c r="JTK4" s="266"/>
      <c r="JTL4" s="267"/>
      <c r="JTM4" s="267"/>
      <c r="JTN4" s="267"/>
      <c r="JTO4" s="267"/>
      <c r="JTP4" s="267"/>
      <c r="JTQ4" s="268"/>
      <c r="JTR4" s="269"/>
      <c r="JTS4" s="269"/>
      <c r="JTT4" s="269"/>
      <c r="JTU4" s="269"/>
      <c r="JTV4" s="270"/>
      <c r="JTW4" s="265"/>
      <c r="JTX4" s="537"/>
      <c r="JTY4" s="537"/>
      <c r="JTZ4" s="538"/>
      <c r="JUA4" s="539"/>
      <c r="JUC4" s="540"/>
      <c r="JUD4" s="540"/>
      <c r="JUE4" s="541"/>
      <c r="JUF4" s="541"/>
      <c r="JUG4" s="537"/>
      <c r="JUH4" s="266"/>
      <c r="JUI4" s="267"/>
      <c r="JUJ4" s="267"/>
      <c r="JUK4" s="267"/>
      <c r="JUL4" s="267"/>
      <c r="JUM4" s="267"/>
      <c r="JUN4" s="268"/>
      <c r="JUO4" s="269"/>
      <c r="JUP4" s="269"/>
      <c r="JUQ4" s="269"/>
      <c r="JUR4" s="269"/>
      <c r="JUS4" s="270"/>
      <c r="JUT4" s="265"/>
      <c r="JUU4" s="537"/>
      <c r="JUV4" s="537"/>
      <c r="JUW4" s="538"/>
      <c r="JUX4" s="539"/>
      <c r="JUZ4" s="540"/>
      <c r="JVA4" s="540"/>
      <c r="JVB4" s="541"/>
      <c r="JVC4" s="541"/>
      <c r="JVD4" s="537"/>
      <c r="JVE4" s="266"/>
      <c r="JVF4" s="267"/>
      <c r="JVG4" s="267"/>
      <c r="JVH4" s="267"/>
      <c r="JVI4" s="267"/>
      <c r="JVJ4" s="267"/>
      <c r="JVK4" s="268"/>
      <c r="JVL4" s="269"/>
      <c r="JVM4" s="269"/>
      <c r="JVN4" s="269"/>
      <c r="JVO4" s="269"/>
      <c r="JVP4" s="270"/>
      <c r="JVQ4" s="265"/>
      <c r="JVR4" s="537"/>
      <c r="JVS4" s="537"/>
      <c r="JVT4" s="538"/>
      <c r="JVU4" s="539"/>
      <c r="JVW4" s="540"/>
      <c r="JVX4" s="540"/>
      <c r="JVY4" s="541"/>
      <c r="JVZ4" s="541"/>
      <c r="JWA4" s="537"/>
      <c r="JWB4" s="266"/>
      <c r="JWC4" s="267"/>
      <c r="JWD4" s="267"/>
      <c r="JWE4" s="267"/>
      <c r="JWF4" s="267"/>
      <c r="JWG4" s="267"/>
      <c r="JWH4" s="268"/>
      <c r="JWI4" s="269"/>
      <c r="JWJ4" s="269"/>
      <c r="JWK4" s="269"/>
      <c r="JWL4" s="269"/>
      <c r="JWM4" s="270"/>
      <c r="JWN4" s="265"/>
      <c r="JWO4" s="537"/>
      <c r="JWP4" s="537"/>
      <c r="JWQ4" s="538"/>
      <c r="JWR4" s="539"/>
      <c r="JWT4" s="540"/>
      <c r="JWU4" s="540"/>
      <c r="JWV4" s="541"/>
      <c r="JWW4" s="541"/>
      <c r="JWX4" s="537"/>
      <c r="JWY4" s="266"/>
      <c r="JWZ4" s="267"/>
      <c r="JXA4" s="267"/>
      <c r="JXB4" s="267"/>
      <c r="JXC4" s="267"/>
      <c r="JXD4" s="267"/>
      <c r="JXE4" s="268"/>
      <c r="JXF4" s="269"/>
      <c r="JXG4" s="269"/>
      <c r="JXH4" s="269"/>
      <c r="JXI4" s="269"/>
      <c r="JXJ4" s="270"/>
      <c r="JXK4" s="265"/>
      <c r="JXL4" s="537"/>
      <c r="JXM4" s="537"/>
      <c r="JXN4" s="538"/>
      <c r="JXO4" s="539"/>
      <c r="JXQ4" s="540"/>
      <c r="JXR4" s="540"/>
      <c r="JXS4" s="541"/>
      <c r="JXT4" s="541"/>
      <c r="JXU4" s="537"/>
      <c r="JXV4" s="266"/>
      <c r="JXW4" s="267"/>
      <c r="JXX4" s="267"/>
      <c r="JXY4" s="267"/>
      <c r="JXZ4" s="267"/>
      <c r="JYA4" s="267"/>
      <c r="JYB4" s="268"/>
      <c r="JYC4" s="269"/>
      <c r="JYD4" s="269"/>
      <c r="JYE4" s="269"/>
      <c r="JYF4" s="269"/>
      <c r="JYG4" s="270"/>
      <c r="JYH4" s="265"/>
      <c r="JYI4" s="537"/>
      <c r="JYJ4" s="537"/>
      <c r="JYK4" s="538"/>
      <c r="JYL4" s="539"/>
      <c r="JYN4" s="540"/>
      <c r="JYO4" s="540"/>
      <c r="JYP4" s="541"/>
      <c r="JYQ4" s="541"/>
      <c r="JYR4" s="537"/>
      <c r="JYS4" s="266"/>
      <c r="JYT4" s="267"/>
      <c r="JYU4" s="267"/>
      <c r="JYV4" s="267"/>
      <c r="JYW4" s="267"/>
      <c r="JYX4" s="267"/>
      <c r="JYY4" s="268"/>
      <c r="JYZ4" s="269"/>
      <c r="JZA4" s="269"/>
      <c r="JZB4" s="269"/>
      <c r="JZC4" s="269"/>
      <c r="JZD4" s="270"/>
      <c r="JZE4" s="265"/>
      <c r="JZF4" s="537"/>
      <c r="JZG4" s="537"/>
      <c r="JZH4" s="538"/>
      <c r="JZI4" s="539"/>
      <c r="JZK4" s="540"/>
      <c r="JZL4" s="540"/>
      <c r="JZM4" s="541"/>
      <c r="JZN4" s="541"/>
      <c r="JZO4" s="537"/>
      <c r="JZP4" s="266"/>
      <c r="JZQ4" s="267"/>
      <c r="JZR4" s="267"/>
      <c r="JZS4" s="267"/>
      <c r="JZT4" s="267"/>
      <c r="JZU4" s="267"/>
      <c r="JZV4" s="268"/>
      <c r="JZW4" s="269"/>
      <c r="JZX4" s="269"/>
      <c r="JZY4" s="269"/>
      <c r="JZZ4" s="269"/>
      <c r="KAA4" s="270"/>
      <c r="KAB4" s="265"/>
      <c r="KAC4" s="537"/>
      <c r="KAD4" s="537"/>
      <c r="KAE4" s="538"/>
      <c r="KAF4" s="539"/>
      <c r="KAH4" s="540"/>
      <c r="KAI4" s="540"/>
      <c r="KAJ4" s="541"/>
      <c r="KAK4" s="541"/>
      <c r="KAL4" s="537"/>
      <c r="KAM4" s="266"/>
      <c r="KAN4" s="267"/>
      <c r="KAO4" s="267"/>
      <c r="KAP4" s="267"/>
      <c r="KAQ4" s="267"/>
      <c r="KAR4" s="267"/>
      <c r="KAS4" s="268"/>
      <c r="KAT4" s="269"/>
      <c r="KAU4" s="269"/>
      <c r="KAV4" s="269"/>
      <c r="KAW4" s="269"/>
      <c r="KAX4" s="270"/>
      <c r="KAY4" s="265"/>
      <c r="KAZ4" s="537"/>
      <c r="KBA4" s="537"/>
      <c r="KBB4" s="538"/>
      <c r="KBC4" s="539"/>
      <c r="KBE4" s="540"/>
      <c r="KBF4" s="540"/>
      <c r="KBG4" s="541"/>
      <c r="KBH4" s="541"/>
      <c r="KBI4" s="537"/>
      <c r="KBJ4" s="266"/>
      <c r="KBK4" s="267"/>
      <c r="KBL4" s="267"/>
      <c r="KBM4" s="267"/>
      <c r="KBN4" s="267"/>
      <c r="KBO4" s="267"/>
      <c r="KBP4" s="268"/>
      <c r="KBQ4" s="269"/>
      <c r="KBR4" s="269"/>
      <c r="KBS4" s="269"/>
      <c r="KBT4" s="269"/>
      <c r="KBU4" s="270"/>
      <c r="KBV4" s="265"/>
      <c r="KBW4" s="537"/>
      <c r="KBX4" s="537"/>
      <c r="KBY4" s="538"/>
      <c r="KBZ4" s="539"/>
      <c r="KCB4" s="540"/>
      <c r="KCC4" s="540"/>
      <c r="KCD4" s="541"/>
      <c r="KCE4" s="541"/>
      <c r="KCF4" s="537"/>
      <c r="KCG4" s="266"/>
      <c r="KCH4" s="267"/>
      <c r="KCI4" s="267"/>
      <c r="KCJ4" s="267"/>
      <c r="KCK4" s="267"/>
      <c r="KCL4" s="267"/>
      <c r="KCM4" s="268"/>
      <c r="KCN4" s="269"/>
      <c r="KCO4" s="269"/>
      <c r="KCP4" s="269"/>
      <c r="KCQ4" s="269"/>
      <c r="KCR4" s="270"/>
      <c r="KCS4" s="265"/>
      <c r="KCT4" s="537"/>
      <c r="KCU4" s="537"/>
      <c r="KCV4" s="538"/>
      <c r="KCW4" s="539"/>
      <c r="KCY4" s="540"/>
      <c r="KCZ4" s="540"/>
      <c r="KDA4" s="541"/>
      <c r="KDB4" s="541"/>
      <c r="KDC4" s="537"/>
      <c r="KDD4" s="266"/>
      <c r="KDE4" s="267"/>
      <c r="KDF4" s="267"/>
      <c r="KDG4" s="267"/>
      <c r="KDH4" s="267"/>
      <c r="KDI4" s="267"/>
      <c r="KDJ4" s="268"/>
      <c r="KDK4" s="269"/>
      <c r="KDL4" s="269"/>
      <c r="KDM4" s="269"/>
      <c r="KDN4" s="269"/>
      <c r="KDO4" s="270"/>
      <c r="KDP4" s="265"/>
      <c r="KDQ4" s="537"/>
      <c r="KDR4" s="537"/>
      <c r="KDS4" s="538"/>
      <c r="KDT4" s="539"/>
      <c r="KDV4" s="540"/>
      <c r="KDW4" s="540"/>
      <c r="KDX4" s="541"/>
      <c r="KDY4" s="541"/>
      <c r="KDZ4" s="537"/>
      <c r="KEA4" s="266"/>
      <c r="KEB4" s="267"/>
      <c r="KEC4" s="267"/>
      <c r="KED4" s="267"/>
      <c r="KEE4" s="267"/>
      <c r="KEF4" s="267"/>
      <c r="KEG4" s="268"/>
      <c r="KEH4" s="269"/>
      <c r="KEI4" s="269"/>
      <c r="KEJ4" s="269"/>
      <c r="KEK4" s="269"/>
      <c r="KEL4" s="270"/>
      <c r="KEM4" s="265"/>
      <c r="KEN4" s="537"/>
      <c r="KEO4" s="537"/>
      <c r="KEP4" s="538"/>
      <c r="KEQ4" s="539"/>
      <c r="KES4" s="540"/>
      <c r="KET4" s="540"/>
      <c r="KEU4" s="541"/>
      <c r="KEV4" s="541"/>
      <c r="KEW4" s="537"/>
      <c r="KEX4" s="266"/>
      <c r="KEY4" s="267"/>
      <c r="KEZ4" s="267"/>
      <c r="KFA4" s="267"/>
      <c r="KFB4" s="267"/>
      <c r="KFC4" s="267"/>
      <c r="KFD4" s="268"/>
      <c r="KFE4" s="269"/>
      <c r="KFF4" s="269"/>
      <c r="KFG4" s="269"/>
      <c r="KFH4" s="269"/>
      <c r="KFI4" s="270"/>
      <c r="KFJ4" s="265"/>
      <c r="KFK4" s="537"/>
      <c r="KFL4" s="537"/>
      <c r="KFM4" s="538"/>
      <c r="KFN4" s="539"/>
      <c r="KFP4" s="540"/>
      <c r="KFQ4" s="540"/>
      <c r="KFR4" s="541"/>
      <c r="KFS4" s="541"/>
      <c r="KFT4" s="537"/>
      <c r="KFU4" s="266"/>
      <c r="KFV4" s="267"/>
      <c r="KFW4" s="267"/>
      <c r="KFX4" s="267"/>
      <c r="KFY4" s="267"/>
      <c r="KFZ4" s="267"/>
      <c r="KGA4" s="268"/>
      <c r="KGB4" s="269"/>
      <c r="KGC4" s="269"/>
      <c r="KGD4" s="269"/>
      <c r="KGE4" s="269"/>
      <c r="KGF4" s="270"/>
      <c r="KGG4" s="265"/>
      <c r="KGH4" s="537"/>
      <c r="KGI4" s="537"/>
      <c r="KGJ4" s="538"/>
      <c r="KGK4" s="539"/>
      <c r="KGM4" s="540"/>
      <c r="KGN4" s="540"/>
      <c r="KGO4" s="541"/>
      <c r="KGP4" s="541"/>
      <c r="KGQ4" s="537"/>
      <c r="KGR4" s="266"/>
      <c r="KGS4" s="267"/>
      <c r="KGT4" s="267"/>
      <c r="KGU4" s="267"/>
      <c r="KGV4" s="267"/>
      <c r="KGW4" s="267"/>
      <c r="KGX4" s="268"/>
      <c r="KGY4" s="269"/>
      <c r="KGZ4" s="269"/>
      <c r="KHA4" s="269"/>
      <c r="KHB4" s="269"/>
      <c r="KHC4" s="270"/>
      <c r="KHD4" s="265"/>
      <c r="KHE4" s="537"/>
      <c r="KHF4" s="537"/>
      <c r="KHG4" s="538"/>
      <c r="KHH4" s="539"/>
      <c r="KHJ4" s="540"/>
      <c r="KHK4" s="540"/>
      <c r="KHL4" s="541"/>
      <c r="KHM4" s="541"/>
      <c r="KHN4" s="537"/>
      <c r="KHO4" s="266"/>
      <c r="KHP4" s="267"/>
      <c r="KHQ4" s="267"/>
      <c r="KHR4" s="267"/>
      <c r="KHS4" s="267"/>
      <c r="KHT4" s="267"/>
      <c r="KHU4" s="268"/>
      <c r="KHV4" s="269"/>
      <c r="KHW4" s="269"/>
      <c r="KHX4" s="269"/>
      <c r="KHY4" s="269"/>
      <c r="KHZ4" s="270"/>
      <c r="KIA4" s="265"/>
      <c r="KIB4" s="537"/>
      <c r="KIC4" s="537"/>
      <c r="KID4" s="538"/>
      <c r="KIE4" s="539"/>
      <c r="KIG4" s="540"/>
      <c r="KIH4" s="540"/>
      <c r="KII4" s="541"/>
      <c r="KIJ4" s="541"/>
      <c r="KIK4" s="537"/>
      <c r="KIL4" s="266"/>
      <c r="KIM4" s="267"/>
      <c r="KIN4" s="267"/>
      <c r="KIO4" s="267"/>
      <c r="KIP4" s="267"/>
      <c r="KIQ4" s="267"/>
      <c r="KIR4" s="268"/>
      <c r="KIS4" s="269"/>
      <c r="KIT4" s="269"/>
      <c r="KIU4" s="269"/>
      <c r="KIV4" s="269"/>
      <c r="KIW4" s="270"/>
      <c r="KIX4" s="265"/>
      <c r="KIY4" s="537"/>
      <c r="KIZ4" s="537"/>
      <c r="KJA4" s="538"/>
      <c r="KJB4" s="539"/>
      <c r="KJD4" s="540"/>
      <c r="KJE4" s="540"/>
      <c r="KJF4" s="541"/>
      <c r="KJG4" s="541"/>
      <c r="KJH4" s="537"/>
      <c r="KJI4" s="266"/>
      <c r="KJJ4" s="267"/>
      <c r="KJK4" s="267"/>
      <c r="KJL4" s="267"/>
      <c r="KJM4" s="267"/>
      <c r="KJN4" s="267"/>
      <c r="KJO4" s="268"/>
      <c r="KJP4" s="269"/>
      <c r="KJQ4" s="269"/>
      <c r="KJR4" s="269"/>
      <c r="KJS4" s="269"/>
      <c r="KJT4" s="270"/>
      <c r="KJU4" s="265"/>
      <c r="KJV4" s="537"/>
      <c r="KJW4" s="537"/>
      <c r="KJX4" s="538"/>
      <c r="KJY4" s="539"/>
      <c r="KKA4" s="540"/>
      <c r="KKB4" s="540"/>
      <c r="KKC4" s="541"/>
      <c r="KKD4" s="541"/>
      <c r="KKE4" s="537"/>
      <c r="KKF4" s="266"/>
      <c r="KKG4" s="267"/>
      <c r="KKH4" s="267"/>
      <c r="KKI4" s="267"/>
      <c r="KKJ4" s="267"/>
      <c r="KKK4" s="267"/>
      <c r="KKL4" s="268"/>
      <c r="KKM4" s="269"/>
      <c r="KKN4" s="269"/>
      <c r="KKO4" s="269"/>
      <c r="KKP4" s="269"/>
      <c r="KKQ4" s="270"/>
      <c r="KKR4" s="265"/>
      <c r="KKS4" s="537"/>
      <c r="KKT4" s="537"/>
      <c r="KKU4" s="538"/>
      <c r="KKV4" s="539"/>
      <c r="KKX4" s="540"/>
      <c r="KKY4" s="540"/>
      <c r="KKZ4" s="541"/>
      <c r="KLA4" s="541"/>
      <c r="KLB4" s="537"/>
      <c r="KLC4" s="266"/>
      <c r="KLD4" s="267"/>
      <c r="KLE4" s="267"/>
      <c r="KLF4" s="267"/>
      <c r="KLG4" s="267"/>
      <c r="KLH4" s="267"/>
      <c r="KLI4" s="268"/>
      <c r="KLJ4" s="269"/>
      <c r="KLK4" s="269"/>
      <c r="KLL4" s="269"/>
      <c r="KLM4" s="269"/>
      <c r="KLN4" s="270"/>
      <c r="KLO4" s="265"/>
      <c r="KLP4" s="537"/>
      <c r="KLQ4" s="537"/>
      <c r="KLR4" s="538"/>
      <c r="KLS4" s="539"/>
      <c r="KLU4" s="540"/>
      <c r="KLV4" s="540"/>
      <c r="KLW4" s="541"/>
      <c r="KLX4" s="541"/>
      <c r="KLY4" s="537"/>
      <c r="KLZ4" s="266"/>
      <c r="KMA4" s="267"/>
      <c r="KMB4" s="267"/>
      <c r="KMC4" s="267"/>
      <c r="KMD4" s="267"/>
      <c r="KME4" s="267"/>
      <c r="KMF4" s="268"/>
      <c r="KMG4" s="269"/>
      <c r="KMH4" s="269"/>
      <c r="KMI4" s="269"/>
      <c r="KMJ4" s="269"/>
      <c r="KMK4" s="270"/>
      <c r="KML4" s="265"/>
      <c r="KMM4" s="537"/>
      <c r="KMN4" s="537"/>
      <c r="KMO4" s="538"/>
      <c r="KMP4" s="539"/>
      <c r="KMR4" s="540"/>
      <c r="KMS4" s="540"/>
      <c r="KMT4" s="541"/>
      <c r="KMU4" s="541"/>
      <c r="KMV4" s="537"/>
      <c r="KMW4" s="266"/>
      <c r="KMX4" s="267"/>
      <c r="KMY4" s="267"/>
      <c r="KMZ4" s="267"/>
      <c r="KNA4" s="267"/>
      <c r="KNB4" s="267"/>
      <c r="KNC4" s="268"/>
      <c r="KND4" s="269"/>
      <c r="KNE4" s="269"/>
      <c r="KNF4" s="269"/>
      <c r="KNG4" s="269"/>
      <c r="KNH4" s="270"/>
      <c r="KNI4" s="265"/>
      <c r="KNJ4" s="537"/>
      <c r="KNK4" s="537"/>
      <c r="KNL4" s="538"/>
      <c r="KNM4" s="539"/>
      <c r="KNO4" s="540"/>
      <c r="KNP4" s="540"/>
      <c r="KNQ4" s="541"/>
      <c r="KNR4" s="541"/>
      <c r="KNS4" s="537"/>
      <c r="KNT4" s="266"/>
      <c r="KNU4" s="267"/>
      <c r="KNV4" s="267"/>
      <c r="KNW4" s="267"/>
      <c r="KNX4" s="267"/>
      <c r="KNY4" s="267"/>
      <c r="KNZ4" s="268"/>
      <c r="KOA4" s="269"/>
      <c r="KOB4" s="269"/>
      <c r="KOC4" s="269"/>
      <c r="KOD4" s="269"/>
      <c r="KOE4" s="270"/>
      <c r="KOF4" s="265"/>
      <c r="KOG4" s="537"/>
      <c r="KOH4" s="537"/>
      <c r="KOI4" s="538"/>
      <c r="KOJ4" s="539"/>
      <c r="KOL4" s="540"/>
      <c r="KOM4" s="540"/>
      <c r="KON4" s="541"/>
      <c r="KOO4" s="541"/>
      <c r="KOP4" s="537"/>
      <c r="KOQ4" s="266"/>
      <c r="KOR4" s="267"/>
      <c r="KOS4" s="267"/>
      <c r="KOT4" s="267"/>
      <c r="KOU4" s="267"/>
      <c r="KOV4" s="267"/>
      <c r="KOW4" s="268"/>
      <c r="KOX4" s="269"/>
      <c r="KOY4" s="269"/>
      <c r="KOZ4" s="269"/>
      <c r="KPA4" s="269"/>
      <c r="KPB4" s="270"/>
      <c r="KPC4" s="265"/>
      <c r="KPD4" s="537"/>
      <c r="KPE4" s="537"/>
      <c r="KPF4" s="538"/>
      <c r="KPG4" s="539"/>
      <c r="KPI4" s="540"/>
      <c r="KPJ4" s="540"/>
      <c r="KPK4" s="541"/>
      <c r="KPL4" s="541"/>
      <c r="KPM4" s="537"/>
      <c r="KPN4" s="266"/>
      <c r="KPO4" s="267"/>
      <c r="KPP4" s="267"/>
      <c r="KPQ4" s="267"/>
      <c r="KPR4" s="267"/>
      <c r="KPS4" s="267"/>
      <c r="KPT4" s="268"/>
      <c r="KPU4" s="269"/>
      <c r="KPV4" s="269"/>
      <c r="KPW4" s="269"/>
      <c r="KPX4" s="269"/>
      <c r="KPY4" s="270"/>
      <c r="KPZ4" s="265"/>
      <c r="KQA4" s="537"/>
      <c r="KQB4" s="537"/>
      <c r="KQC4" s="538"/>
      <c r="KQD4" s="539"/>
      <c r="KQF4" s="540"/>
      <c r="KQG4" s="540"/>
      <c r="KQH4" s="541"/>
      <c r="KQI4" s="541"/>
      <c r="KQJ4" s="537"/>
      <c r="KQK4" s="266"/>
      <c r="KQL4" s="267"/>
      <c r="KQM4" s="267"/>
      <c r="KQN4" s="267"/>
      <c r="KQO4" s="267"/>
      <c r="KQP4" s="267"/>
      <c r="KQQ4" s="268"/>
      <c r="KQR4" s="269"/>
      <c r="KQS4" s="269"/>
      <c r="KQT4" s="269"/>
      <c r="KQU4" s="269"/>
      <c r="KQV4" s="270"/>
      <c r="KQW4" s="265"/>
      <c r="KQX4" s="537"/>
      <c r="KQY4" s="537"/>
      <c r="KQZ4" s="538"/>
      <c r="KRA4" s="539"/>
      <c r="KRC4" s="540"/>
      <c r="KRD4" s="540"/>
      <c r="KRE4" s="541"/>
      <c r="KRF4" s="541"/>
      <c r="KRG4" s="537"/>
      <c r="KRH4" s="266"/>
      <c r="KRI4" s="267"/>
      <c r="KRJ4" s="267"/>
      <c r="KRK4" s="267"/>
      <c r="KRL4" s="267"/>
      <c r="KRM4" s="267"/>
      <c r="KRN4" s="268"/>
      <c r="KRO4" s="269"/>
      <c r="KRP4" s="269"/>
      <c r="KRQ4" s="269"/>
      <c r="KRR4" s="269"/>
      <c r="KRS4" s="270"/>
      <c r="KRT4" s="265"/>
      <c r="KRU4" s="537"/>
      <c r="KRV4" s="537"/>
      <c r="KRW4" s="538"/>
      <c r="KRX4" s="539"/>
      <c r="KRZ4" s="540"/>
      <c r="KSA4" s="540"/>
      <c r="KSB4" s="541"/>
      <c r="KSC4" s="541"/>
      <c r="KSD4" s="537"/>
      <c r="KSE4" s="266"/>
      <c r="KSF4" s="267"/>
      <c r="KSG4" s="267"/>
      <c r="KSH4" s="267"/>
      <c r="KSI4" s="267"/>
      <c r="KSJ4" s="267"/>
      <c r="KSK4" s="268"/>
      <c r="KSL4" s="269"/>
      <c r="KSM4" s="269"/>
      <c r="KSN4" s="269"/>
      <c r="KSO4" s="269"/>
      <c r="KSP4" s="270"/>
      <c r="KSQ4" s="265"/>
      <c r="KSR4" s="537"/>
      <c r="KSS4" s="537"/>
      <c r="KST4" s="538"/>
      <c r="KSU4" s="539"/>
      <c r="KSW4" s="540"/>
      <c r="KSX4" s="540"/>
      <c r="KSY4" s="541"/>
      <c r="KSZ4" s="541"/>
      <c r="KTA4" s="537"/>
      <c r="KTB4" s="266"/>
      <c r="KTC4" s="267"/>
      <c r="KTD4" s="267"/>
      <c r="KTE4" s="267"/>
      <c r="KTF4" s="267"/>
      <c r="KTG4" s="267"/>
      <c r="KTH4" s="268"/>
      <c r="KTI4" s="269"/>
      <c r="KTJ4" s="269"/>
      <c r="KTK4" s="269"/>
      <c r="KTL4" s="269"/>
      <c r="KTM4" s="270"/>
      <c r="KTN4" s="265"/>
      <c r="KTO4" s="537"/>
      <c r="KTP4" s="537"/>
      <c r="KTQ4" s="538"/>
      <c r="KTR4" s="539"/>
      <c r="KTT4" s="540"/>
      <c r="KTU4" s="540"/>
      <c r="KTV4" s="541"/>
      <c r="KTW4" s="541"/>
      <c r="KTX4" s="537"/>
      <c r="KTY4" s="266"/>
      <c r="KTZ4" s="267"/>
      <c r="KUA4" s="267"/>
      <c r="KUB4" s="267"/>
      <c r="KUC4" s="267"/>
      <c r="KUD4" s="267"/>
      <c r="KUE4" s="268"/>
      <c r="KUF4" s="269"/>
      <c r="KUG4" s="269"/>
      <c r="KUH4" s="269"/>
      <c r="KUI4" s="269"/>
      <c r="KUJ4" s="270"/>
      <c r="KUK4" s="265"/>
      <c r="KUL4" s="537"/>
      <c r="KUM4" s="537"/>
      <c r="KUN4" s="538"/>
      <c r="KUO4" s="539"/>
      <c r="KUQ4" s="540"/>
      <c r="KUR4" s="540"/>
      <c r="KUS4" s="541"/>
      <c r="KUT4" s="541"/>
      <c r="KUU4" s="537"/>
      <c r="KUV4" s="266"/>
      <c r="KUW4" s="267"/>
      <c r="KUX4" s="267"/>
      <c r="KUY4" s="267"/>
      <c r="KUZ4" s="267"/>
      <c r="KVA4" s="267"/>
      <c r="KVB4" s="268"/>
      <c r="KVC4" s="269"/>
      <c r="KVD4" s="269"/>
      <c r="KVE4" s="269"/>
      <c r="KVF4" s="269"/>
      <c r="KVG4" s="270"/>
      <c r="KVH4" s="265"/>
      <c r="KVI4" s="537"/>
      <c r="KVJ4" s="537"/>
      <c r="KVK4" s="538"/>
      <c r="KVL4" s="539"/>
      <c r="KVN4" s="540"/>
      <c r="KVO4" s="540"/>
      <c r="KVP4" s="541"/>
      <c r="KVQ4" s="541"/>
      <c r="KVR4" s="537"/>
      <c r="KVS4" s="266"/>
      <c r="KVT4" s="267"/>
      <c r="KVU4" s="267"/>
      <c r="KVV4" s="267"/>
      <c r="KVW4" s="267"/>
      <c r="KVX4" s="267"/>
      <c r="KVY4" s="268"/>
      <c r="KVZ4" s="269"/>
      <c r="KWA4" s="269"/>
      <c r="KWB4" s="269"/>
      <c r="KWC4" s="269"/>
      <c r="KWD4" s="270"/>
      <c r="KWE4" s="265"/>
      <c r="KWF4" s="537"/>
      <c r="KWG4" s="537"/>
      <c r="KWH4" s="538"/>
      <c r="KWI4" s="539"/>
      <c r="KWK4" s="540"/>
      <c r="KWL4" s="540"/>
      <c r="KWM4" s="541"/>
      <c r="KWN4" s="541"/>
      <c r="KWO4" s="537"/>
      <c r="KWP4" s="266"/>
      <c r="KWQ4" s="267"/>
      <c r="KWR4" s="267"/>
      <c r="KWS4" s="267"/>
      <c r="KWT4" s="267"/>
      <c r="KWU4" s="267"/>
      <c r="KWV4" s="268"/>
      <c r="KWW4" s="269"/>
      <c r="KWX4" s="269"/>
      <c r="KWY4" s="269"/>
      <c r="KWZ4" s="269"/>
      <c r="KXA4" s="270"/>
      <c r="KXB4" s="265"/>
      <c r="KXC4" s="537"/>
      <c r="KXD4" s="537"/>
      <c r="KXE4" s="538"/>
      <c r="KXF4" s="539"/>
      <c r="KXH4" s="540"/>
      <c r="KXI4" s="540"/>
      <c r="KXJ4" s="541"/>
      <c r="KXK4" s="541"/>
      <c r="KXL4" s="537"/>
      <c r="KXM4" s="266"/>
      <c r="KXN4" s="267"/>
      <c r="KXO4" s="267"/>
      <c r="KXP4" s="267"/>
      <c r="KXQ4" s="267"/>
      <c r="KXR4" s="267"/>
      <c r="KXS4" s="268"/>
      <c r="KXT4" s="269"/>
      <c r="KXU4" s="269"/>
      <c r="KXV4" s="269"/>
      <c r="KXW4" s="269"/>
      <c r="KXX4" s="270"/>
      <c r="KXY4" s="265"/>
      <c r="KXZ4" s="537"/>
      <c r="KYA4" s="537"/>
      <c r="KYB4" s="538"/>
      <c r="KYC4" s="539"/>
      <c r="KYE4" s="540"/>
      <c r="KYF4" s="540"/>
      <c r="KYG4" s="541"/>
      <c r="KYH4" s="541"/>
      <c r="KYI4" s="537"/>
      <c r="KYJ4" s="266"/>
      <c r="KYK4" s="267"/>
      <c r="KYL4" s="267"/>
      <c r="KYM4" s="267"/>
      <c r="KYN4" s="267"/>
      <c r="KYO4" s="267"/>
      <c r="KYP4" s="268"/>
      <c r="KYQ4" s="269"/>
      <c r="KYR4" s="269"/>
      <c r="KYS4" s="269"/>
      <c r="KYT4" s="269"/>
      <c r="KYU4" s="270"/>
      <c r="KYV4" s="265"/>
      <c r="KYW4" s="537"/>
      <c r="KYX4" s="537"/>
      <c r="KYY4" s="538"/>
      <c r="KYZ4" s="539"/>
      <c r="KZB4" s="540"/>
      <c r="KZC4" s="540"/>
      <c r="KZD4" s="541"/>
      <c r="KZE4" s="541"/>
      <c r="KZF4" s="537"/>
      <c r="KZG4" s="266"/>
      <c r="KZH4" s="267"/>
      <c r="KZI4" s="267"/>
      <c r="KZJ4" s="267"/>
      <c r="KZK4" s="267"/>
      <c r="KZL4" s="267"/>
      <c r="KZM4" s="268"/>
      <c r="KZN4" s="269"/>
      <c r="KZO4" s="269"/>
      <c r="KZP4" s="269"/>
      <c r="KZQ4" s="269"/>
      <c r="KZR4" s="270"/>
      <c r="KZS4" s="265"/>
      <c r="KZT4" s="537"/>
      <c r="KZU4" s="537"/>
      <c r="KZV4" s="538"/>
      <c r="KZW4" s="539"/>
      <c r="KZY4" s="540"/>
      <c r="KZZ4" s="540"/>
      <c r="LAA4" s="541"/>
      <c r="LAB4" s="541"/>
      <c r="LAC4" s="537"/>
      <c r="LAD4" s="266"/>
      <c r="LAE4" s="267"/>
      <c r="LAF4" s="267"/>
      <c r="LAG4" s="267"/>
      <c r="LAH4" s="267"/>
      <c r="LAI4" s="267"/>
      <c r="LAJ4" s="268"/>
      <c r="LAK4" s="269"/>
      <c r="LAL4" s="269"/>
      <c r="LAM4" s="269"/>
      <c r="LAN4" s="269"/>
      <c r="LAO4" s="270"/>
      <c r="LAP4" s="265"/>
      <c r="LAQ4" s="537"/>
      <c r="LAR4" s="537"/>
      <c r="LAS4" s="538"/>
      <c r="LAT4" s="539"/>
      <c r="LAV4" s="540"/>
      <c r="LAW4" s="540"/>
      <c r="LAX4" s="541"/>
      <c r="LAY4" s="541"/>
      <c r="LAZ4" s="537"/>
      <c r="LBA4" s="266"/>
      <c r="LBB4" s="267"/>
      <c r="LBC4" s="267"/>
      <c r="LBD4" s="267"/>
      <c r="LBE4" s="267"/>
      <c r="LBF4" s="267"/>
      <c r="LBG4" s="268"/>
      <c r="LBH4" s="269"/>
      <c r="LBI4" s="269"/>
      <c r="LBJ4" s="269"/>
      <c r="LBK4" s="269"/>
      <c r="LBL4" s="270"/>
      <c r="LBM4" s="265"/>
      <c r="LBN4" s="537"/>
      <c r="LBO4" s="537"/>
      <c r="LBP4" s="538"/>
      <c r="LBQ4" s="539"/>
      <c r="LBS4" s="540"/>
      <c r="LBT4" s="540"/>
      <c r="LBU4" s="541"/>
      <c r="LBV4" s="541"/>
      <c r="LBW4" s="537"/>
      <c r="LBX4" s="266"/>
      <c r="LBY4" s="267"/>
      <c r="LBZ4" s="267"/>
      <c r="LCA4" s="267"/>
      <c r="LCB4" s="267"/>
      <c r="LCC4" s="267"/>
      <c r="LCD4" s="268"/>
      <c r="LCE4" s="269"/>
      <c r="LCF4" s="269"/>
      <c r="LCG4" s="269"/>
      <c r="LCH4" s="269"/>
      <c r="LCI4" s="270"/>
      <c r="LCJ4" s="265"/>
      <c r="LCK4" s="537"/>
      <c r="LCL4" s="537"/>
      <c r="LCM4" s="538"/>
      <c r="LCN4" s="539"/>
      <c r="LCP4" s="540"/>
      <c r="LCQ4" s="540"/>
      <c r="LCR4" s="541"/>
      <c r="LCS4" s="541"/>
      <c r="LCT4" s="537"/>
      <c r="LCU4" s="266"/>
      <c r="LCV4" s="267"/>
      <c r="LCW4" s="267"/>
      <c r="LCX4" s="267"/>
      <c r="LCY4" s="267"/>
      <c r="LCZ4" s="267"/>
      <c r="LDA4" s="268"/>
      <c r="LDB4" s="269"/>
      <c r="LDC4" s="269"/>
      <c r="LDD4" s="269"/>
      <c r="LDE4" s="269"/>
      <c r="LDF4" s="270"/>
      <c r="LDG4" s="265"/>
      <c r="LDH4" s="537"/>
      <c r="LDI4" s="537"/>
      <c r="LDJ4" s="538"/>
      <c r="LDK4" s="539"/>
      <c r="LDM4" s="540"/>
      <c r="LDN4" s="540"/>
      <c r="LDO4" s="541"/>
      <c r="LDP4" s="541"/>
      <c r="LDQ4" s="537"/>
      <c r="LDR4" s="266"/>
      <c r="LDS4" s="267"/>
      <c r="LDT4" s="267"/>
      <c r="LDU4" s="267"/>
      <c r="LDV4" s="267"/>
      <c r="LDW4" s="267"/>
      <c r="LDX4" s="268"/>
      <c r="LDY4" s="269"/>
      <c r="LDZ4" s="269"/>
      <c r="LEA4" s="269"/>
      <c r="LEB4" s="269"/>
      <c r="LEC4" s="270"/>
      <c r="LED4" s="265"/>
      <c r="LEE4" s="537"/>
      <c r="LEF4" s="537"/>
      <c r="LEG4" s="538"/>
      <c r="LEH4" s="539"/>
      <c r="LEJ4" s="540"/>
      <c r="LEK4" s="540"/>
      <c r="LEL4" s="541"/>
      <c r="LEM4" s="541"/>
      <c r="LEN4" s="537"/>
      <c r="LEO4" s="266"/>
      <c r="LEP4" s="267"/>
      <c r="LEQ4" s="267"/>
      <c r="LER4" s="267"/>
      <c r="LES4" s="267"/>
      <c r="LET4" s="267"/>
      <c r="LEU4" s="268"/>
      <c r="LEV4" s="269"/>
      <c r="LEW4" s="269"/>
      <c r="LEX4" s="269"/>
      <c r="LEY4" s="269"/>
      <c r="LEZ4" s="270"/>
      <c r="LFA4" s="265"/>
      <c r="LFB4" s="537"/>
      <c r="LFC4" s="537"/>
      <c r="LFD4" s="538"/>
      <c r="LFE4" s="539"/>
      <c r="LFG4" s="540"/>
      <c r="LFH4" s="540"/>
      <c r="LFI4" s="541"/>
      <c r="LFJ4" s="541"/>
      <c r="LFK4" s="537"/>
      <c r="LFL4" s="266"/>
      <c r="LFM4" s="267"/>
      <c r="LFN4" s="267"/>
      <c r="LFO4" s="267"/>
      <c r="LFP4" s="267"/>
      <c r="LFQ4" s="267"/>
      <c r="LFR4" s="268"/>
      <c r="LFS4" s="269"/>
      <c r="LFT4" s="269"/>
      <c r="LFU4" s="269"/>
      <c r="LFV4" s="269"/>
      <c r="LFW4" s="270"/>
      <c r="LFX4" s="265"/>
      <c r="LFY4" s="537"/>
      <c r="LFZ4" s="537"/>
      <c r="LGA4" s="538"/>
      <c r="LGB4" s="539"/>
      <c r="LGD4" s="540"/>
      <c r="LGE4" s="540"/>
      <c r="LGF4" s="541"/>
      <c r="LGG4" s="541"/>
      <c r="LGH4" s="537"/>
      <c r="LGI4" s="266"/>
      <c r="LGJ4" s="267"/>
      <c r="LGK4" s="267"/>
      <c r="LGL4" s="267"/>
      <c r="LGM4" s="267"/>
      <c r="LGN4" s="267"/>
      <c r="LGO4" s="268"/>
      <c r="LGP4" s="269"/>
      <c r="LGQ4" s="269"/>
      <c r="LGR4" s="269"/>
      <c r="LGS4" s="269"/>
      <c r="LGT4" s="270"/>
      <c r="LGU4" s="265"/>
      <c r="LGV4" s="537"/>
      <c r="LGW4" s="537"/>
      <c r="LGX4" s="538"/>
      <c r="LGY4" s="539"/>
      <c r="LHA4" s="540"/>
      <c r="LHB4" s="540"/>
      <c r="LHC4" s="541"/>
      <c r="LHD4" s="541"/>
      <c r="LHE4" s="537"/>
      <c r="LHF4" s="266"/>
      <c r="LHG4" s="267"/>
      <c r="LHH4" s="267"/>
      <c r="LHI4" s="267"/>
      <c r="LHJ4" s="267"/>
      <c r="LHK4" s="267"/>
      <c r="LHL4" s="268"/>
      <c r="LHM4" s="269"/>
      <c r="LHN4" s="269"/>
      <c r="LHO4" s="269"/>
      <c r="LHP4" s="269"/>
      <c r="LHQ4" s="270"/>
      <c r="LHR4" s="265"/>
      <c r="LHS4" s="537"/>
      <c r="LHT4" s="537"/>
      <c r="LHU4" s="538"/>
      <c r="LHV4" s="539"/>
      <c r="LHX4" s="540"/>
      <c r="LHY4" s="540"/>
      <c r="LHZ4" s="541"/>
      <c r="LIA4" s="541"/>
      <c r="LIB4" s="537"/>
      <c r="LIC4" s="266"/>
      <c r="LID4" s="267"/>
      <c r="LIE4" s="267"/>
      <c r="LIF4" s="267"/>
      <c r="LIG4" s="267"/>
      <c r="LIH4" s="267"/>
      <c r="LII4" s="268"/>
      <c r="LIJ4" s="269"/>
      <c r="LIK4" s="269"/>
      <c r="LIL4" s="269"/>
      <c r="LIM4" s="269"/>
      <c r="LIN4" s="270"/>
      <c r="LIO4" s="265"/>
      <c r="LIP4" s="537"/>
      <c r="LIQ4" s="537"/>
      <c r="LIR4" s="538"/>
      <c r="LIS4" s="539"/>
      <c r="LIU4" s="540"/>
      <c r="LIV4" s="540"/>
      <c r="LIW4" s="541"/>
      <c r="LIX4" s="541"/>
      <c r="LIY4" s="537"/>
      <c r="LIZ4" s="266"/>
      <c r="LJA4" s="267"/>
      <c r="LJB4" s="267"/>
      <c r="LJC4" s="267"/>
      <c r="LJD4" s="267"/>
      <c r="LJE4" s="267"/>
      <c r="LJF4" s="268"/>
      <c r="LJG4" s="269"/>
      <c r="LJH4" s="269"/>
      <c r="LJI4" s="269"/>
      <c r="LJJ4" s="269"/>
      <c r="LJK4" s="270"/>
      <c r="LJL4" s="265"/>
      <c r="LJM4" s="537"/>
      <c r="LJN4" s="537"/>
      <c r="LJO4" s="538"/>
      <c r="LJP4" s="539"/>
      <c r="LJR4" s="540"/>
      <c r="LJS4" s="540"/>
      <c r="LJT4" s="541"/>
      <c r="LJU4" s="541"/>
      <c r="LJV4" s="537"/>
      <c r="LJW4" s="266"/>
      <c r="LJX4" s="267"/>
      <c r="LJY4" s="267"/>
      <c r="LJZ4" s="267"/>
      <c r="LKA4" s="267"/>
      <c r="LKB4" s="267"/>
      <c r="LKC4" s="268"/>
      <c r="LKD4" s="269"/>
      <c r="LKE4" s="269"/>
      <c r="LKF4" s="269"/>
      <c r="LKG4" s="269"/>
      <c r="LKH4" s="270"/>
      <c r="LKI4" s="265"/>
      <c r="LKJ4" s="537"/>
      <c r="LKK4" s="537"/>
      <c r="LKL4" s="538"/>
      <c r="LKM4" s="539"/>
      <c r="LKO4" s="540"/>
      <c r="LKP4" s="540"/>
      <c r="LKQ4" s="541"/>
      <c r="LKR4" s="541"/>
      <c r="LKS4" s="537"/>
      <c r="LKT4" s="266"/>
      <c r="LKU4" s="267"/>
      <c r="LKV4" s="267"/>
      <c r="LKW4" s="267"/>
      <c r="LKX4" s="267"/>
      <c r="LKY4" s="267"/>
      <c r="LKZ4" s="268"/>
      <c r="LLA4" s="269"/>
      <c r="LLB4" s="269"/>
      <c r="LLC4" s="269"/>
      <c r="LLD4" s="269"/>
      <c r="LLE4" s="270"/>
      <c r="LLF4" s="265"/>
      <c r="LLG4" s="537"/>
      <c r="LLH4" s="537"/>
      <c r="LLI4" s="538"/>
      <c r="LLJ4" s="539"/>
      <c r="LLL4" s="540"/>
      <c r="LLM4" s="540"/>
      <c r="LLN4" s="541"/>
      <c r="LLO4" s="541"/>
      <c r="LLP4" s="537"/>
      <c r="LLQ4" s="266"/>
      <c r="LLR4" s="267"/>
      <c r="LLS4" s="267"/>
      <c r="LLT4" s="267"/>
      <c r="LLU4" s="267"/>
      <c r="LLV4" s="267"/>
      <c r="LLW4" s="268"/>
      <c r="LLX4" s="269"/>
      <c r="LLY4" s="269"/>
      <c r="LLZ4" s="269"/>
      <c r="LMA4" s="269"/>
      <c r="LMB4" s="270"/>
      <c r="LMC4" s="265"/>
      <c r="LMD4" s="537"/>
      <c r="LME4" s="537"/>
      <c r="LMF4" s="538"/>
      <c r="LMG4" s="539"/>
      <c r="LMI4" s="540"/>
      <c r="LMJ4" s="540"/>
      <c r="LMK4" s="541"/>
      <c r="LML4" s="541"/>
      <c r="LMM4" s="537"/>
      <c r="LMN4" s="266"/>
      <c r="LMO4" s="267"/>
      <c r="LMP4" s="267"/>
      <c r="LMQ4" s="267"/>
      <c r="LMR4" s="267"/>
      <c r="LMS4" s="267"/>
      <c r="LMT4" s="268"/>
      <c r="LMU4" s="269"/>
      <c r="LMV4" s="269"/>
      <c r="LMW4" s="269"/>
      <c r="LMX4" s="269"/>
      <c r="LMY4" s="270"/>
      <c r="LMZ4" s="265"/>
      <c r="LNA4" s="537"/>
      <c r="LNB4" s="537"/>
      <c r="LNC4" s="538"/>
      <c r="LND4" s="539"/>
      <c r="LNF4" s="540"/>
      <c r="LNG4" s="540"/>
      <c r="LNH4" s="541"/>
      <c r="LNI4" s="541"/>
      <c r="LNJ4" s="537"/>
      <c r="LNK4" s="266"/>
      <c r="LNL4" s="267"/>
      <c r="LNM4" s="267"/>
      <c r="LNN4" s="267"/>
      <c r="LNO4" s="267"/>
      <c r="LNP4" s="267"/>
      <c r="LNQ4" s="268"/>
      <c r="LNR4" s="269"/>
      <c r="LNS4" s="269"/>
      <c r="LNT4" s="269"/>
      <c r="LNU4" s="269"/>
      <c r="LNV4" s="270"/>
      <c r="LNW4" s="265"/>
      <c r="LNX4" s="537"/>
      <c r="LNY4" s="537"/>
      <c r="LNZ4" s="538"/>
      <c r="LOA4" s="539"/>
      <c r="LOC4" s="540"/>
      <c r="LOD4" s="540"/>
      <c r="LOE4" s="541"/>
      <c r="LOF4" s="541"/>
      <c r="LOG4" s="537"/>
      <c r="LOH4" s="266"/>
      <c r="LOI4" s="267"/>
      <c r="LOJ4" s="267"/>
      <c r="LOK4" s="267"/>
      <c r="LOL4" s="267"/>
      <c r="LOM4" s="267"/>
      <c r="LON4" s="268"/>
      <c r="LOO4" s="269"/>
      <c r="LOP4" s="269"/>
      <c r="LOQ4" s="269"/>
      <c r="LOR4" s="269"/>
      <c r="LOS4" s="270"/>
      <c r="LOT4" s="265"/>
      <c r="LOU4" s="537"/>
      <c r="LOV4" s="537"/>
      <c r="LOW4" s="538"/>
      <c r="LOX4" s="539"/>
      <c r="LOZ4" s="540"/>
      <c r="LPA4" s="540"/>
      <c r="LPB4" s="541"/>
      <c r="LPC4" s="541"/>
      <c r="LPD4" s="537"/>
      <c r="LPE4" s="266"/>
      <c r="LPF4" s="267"/>
      <c r="LPG4" s="267"/>
      <c r="LPH4" s="267"/>
      <c r="LPI4" s="267"/>
      <c r="LPJ4" s="267"/>
      <c r="LPK4" s="268"/>
      <c r="LPL4" s="269"/>
      <c r="LPM4" s="269"/>
      <c r="LPN4" s="269"/>
      <c r="LPO4" s="269"/>
      <c r="LPP4" s="270"/>
      <c r="LPQ4" s="265"/>
      <c r="LPR4" s="537"/>
      <c r="LPS4" s="537"/>
      <c r="LPT4" s="538"/>
      <c r="LPU4" s="539"/>
      <c r="LPW4" s="540"/>
      <c r="LPX4" s="540"/>
      <c r="LPY4" s="541"/>
      <c r="LPZ4" s="541"/>
      <c r="LQA4" s="537"/>
      <c r="LQB4" s="266"/>
      <c r="LQC4" s="267"/>
      <c r="LQD4" s="267"/>
      <c r="LQE4" s="267"/>
      <c r="LQF4" s="267"/>
      <c r="LQG4" s="267"/>
      <c r="LQH4" s="268"/>
      <c r="LQI4" s="269"/>
      <c r="LQJ4" s="269"/>
      <c r="LQK4" s="269"/>
      <c r="LQL4" s="269"/>
      <c r="LQM4" s="270"/>
      <c r="LQN4" s="265"/>
      <c r="LQO4" s="537"/>
      <c r="LQP4" s="537"/>
      <c r="LQQ4" s="538"/>
      <c r="LQR4" s="539"/>
      <c r="LQT4" s="540"/>
      <c r="LQU4" s="540"/>
      <c r="LQV4" s="541"/>
      <c r="LQW4" s="541"/>
      <c r="LQX4" s="537"/>
      <c r="LQY4" s="266"/>
      <c r="LQZ4" s="267"/>
      <c r="LRA4" s="267"/>
      <c r="LRB4" s="267"/>
      <c r="LRC4" s="267"/>
      <c r="LRD4" s="267"/>
      <c r="LRE4" s="268"/>
      <c r="LRF4" s="269"/>
      <c r="LRG4" s="269"/>
      <c r="LRH4" s="269"/>
      <c r="LRI4" s="269"/>
      <c r="LRJ4" s="270"/>
      <c r="LRK4" s="265"/>
      <c r="LRL4" s="537"/>
      <c r="LRM4" s="537"/>
      <c r="LRN4" s="538"/>
      <c r="LRO4" s="539"/>
      <c r="LRQ4" s="540"/>
      <c r="LRR4" s="540"/>
      <c r="LRS4" s="541"/>
      <c r="LRT4" s="541"/>
      <c r="LRU4" s="537"/>
      <c r="LRV4" s="266"/>
      <c r="LRW4" s="267"/>
      <c r="LRX4" s="267"/>
      <c r="LRY4" s="267"/>
      <c r="LRZ4" s="267"/>
      <c r="LSA4" s="267"/>
      <c r="LSB4" s="268"/>
      <c r="LSC4" s="269"/>
      <c r="LSD4" s="269"/>
      <c r="LSE4" s="269"/>
      <c r="LSF4" s="269"/>
      <c r="LSG4" s="270"/>
      <c r="LSH4" s="265"/>
      <c r="LSI4" s="537"/>
      <c r="LSJ4" s="537"/>
      <c r="LSK4" s="538"/>
      <c r="LSL4" s="539"/>
      <c r="LSN4" s="540"/>
      <c r="LSO4" s="540"/>
      <c r="LSP4" s="541"/>
      <c r="LSQ4" s="541"/>
      <c r="LSR4" s="537"/>
      <c r="LSS4" s="266"/>
      <c r="LST4" s="267"/>
      <c r="LSU4" s="267"/>
      <c r="LSV4" s="267"/>
      <c r="LSW4" s="267"/>
      <c r="LSX4" s="267"/>
      <c r="LSY4" s="268"/>
      <c r="LSZ4" s="269"/>
      <c r="LTA4" s="269"/>
      <c r="LTB4" s="269"/>
      <c r="LTC4" s="269"/>
      <c r="LTD4" s="270"/>
      <c r="LTE4" s="265"/>
      <c r="LTF4" s="537"/>
      <c r="LTG4" s="537"/>
      <c r="LTH4" s="538"/>
      <c r="LTI4" s="539"/>
      <c r="LTK4" s="540"/>
      <c r="LTL4" s="540"/>
      <c r="LTM4" s="541"/>
      <c r="LTN4" s="541"/>
      <c r="LTO4" s="537"/>
      <c r="LTP4" s="266"/>
      <c r="LTQ4" s="267"/>
      <c r="LTR4" s="267"/>
      <c r="LTS4" s="267"/>
      <c r="LTT4" s="267"/>
      <c r="LTU4" s="267"/>
      <c r="LTV4" s="268"/>
      <c r="LTW4" s="269"/>
      <c r="LTX4" s="269"/>
      <c r="LTY4" s="269"/>
      <c r="LTZ4" s="269"/>
      <c r="LUA4" s="270"/>
      <c r="LUB4" s="265"/>
      <c r="LUC4" s="537"/>
      <c r="LUD4" s="537"/>
      <c r="LUE4" s="538"/>
      <c r="LUF4" s="539"/>
      <c r="LUH4" s="540"/>
      <c r="LUI4" s="540"/>
      <c r="LUJ4" s="541"/>
      <c r="LUK4" s="541"/>
      <c r="LUL4" s="537"/>
      <c r="LUM4" s="266"/>
      <c r="LUN4" s="267"/>
      <c r="LUO4" s="267"/>
      <c r="LUP4" s="267"/>
      <c r="LUQ4" s="267"/>
      <c r="LUR4" s="267"/>
      <c r="LUS4" s="268"/>
      <c r="LUT4" s="269"/>
      <c r="LUU4" s="269"/>
      <c r="LUV4" s="269"/>
      <c r="LUW4" s="269"/>
      <c r="LUX4" s="270"/>
      <c r="LUY4" s="265"/>
      <c r="LUZ4" s="537"/>
      <c r="LVA4" s="537"/>
      <c r="LVB4" s="538"/>
      <c r="LVC4" s="539"/>
      <c r="LVE4" s="540"/>
      <c r="LVF4" s="540"/>
      <c r="LVG4" s="541"/>
      <c r="LVH4" s="541"/>
      <c r="LVI4" s="537"/>
      <c r="LVJ4" s="266"/>
      <c r="LVK4" s="267"/>
      <c r="LVL4" s="267"/>
      <c r="LVM4" s="267"/>
      <c r="LVN4" s="267"/>
      <c r="LVO4" s="267"/>
      <c r="LVP4" s="268"/>
      <c r="LVQ4" s="269"/>
      <c r="LVR4" s="269"/>
      <c r="LVS4" s="269"/>
      <c r="LVT4" s="269"/>
      <c r="LVU4" s="270"/>
      <c r="LVV4" s="265"/>
      <c r="LVW4" s="537"/>
      <c r="LVX4" s="537"/>
      <c r="LVY4" s="538"/>
      <c r="LVZ4" s="539"/>
      <c r="LWB4" s="540"/>
      <c r="LWC4" s="540"/>
      <c r="LWD4" s="541"/>
      <c r="LWE4" s="541"/>
      <c r="LWF4" s="537"/>
      <c r="LWG4" s="266"/>
      <c r="LWH4" s="267"/>
      <c r="LWI4" s="267"/>
      <c r="LWJ4" s="267"/>
      <c r="LWK4" s="267"/>
      <c r="LWL4" s="267"/>
      <c r="LWM4" s="268"/>
      <c r="LWN4" s="269"/>
      <c r="LWO4" s="269"/>
      <c r="LWP4" s="269"/>
      <c r="LWQ4" s="269"/>
      <c r="LWR4" s="270"/>
      <c r="LWS4" s="265"/>
      <c r="LWT4" s="537"/>
      <c r="LWU4" s="537"/>
      <c r="LWV4" s="538"/>
      <c r="LWW4" s="539"/>
      <c r="LWY4" s="540"/>
      <c r="LWZ4" s="540"/>
      <c r="LXA4" s="541"/>
      <c r="LXB4" s="541"/>
      <c r="LXC4" s="537"/>
      <c r="LXD4" s="266"/>
      <c r="LXE4" s="267"/>
      <c r="LXF4" s="267"/>
      <c r="LXG4" s="267"/>
      <c r="LXH4" s="267"/>
      <c r="LXI4" s="267"/>
      <c r="LXJ4" s="268"/>
      <c r="LXK4" s="269"/>
      <c r="LXL4" s="269"/>
      <c r="LXM4" s="269"/>
      <c r="LXN4" s="269"/>
      <c r="LXO4" s="270"/>
      <c r="LXP4" s="265"/>
      <c r="LXQ4" s="537"/>
      <c r="LXR4" s="537"/>
      <c r="LXS4" s="538"/>
      <c r="LXT4" s="539"/>
      <c r="LXV4" s="540"/>
      <c r="LXW4" s="540"/>
      <c r="LXX4" s="541"/>
      <c r="LXY4" s="541"/>
      <c r="LXZ4" s="537"/>
      <c r="LYA4" s="266"/>
      <c r="LYB4" s="267"/>
      <c r="LYC4" s="267"/>
      <c r="LYD4" s="267"/>
      <c r="LYE4" s="267"/>
      <c r="LYF4" s="267"/>
      <c r="LYG4" s="268"/>
      <c r="LYH4" s="269"/>
      <c r="LYI4" s="269"/>
      <c r="LYJ4" s="269"/>
      <c r="LYK4" s="269"/>
      <c r="LYL4" s="270"/>
      <c r="LYM4" s="265"/>
      <c r="LYN4" s="537"/>
      <c r="LYO4" s="537"/>
      <c r="LYP4" s="538"/>
      <c r="LYQ4" s="539"/>
      <c r="LYS4" s="540"/>
      <c r="LYT4" s="540"/>
      <c r="LYU4" s="541"/>
      <c r="LYV4" s="541"/>
      <c r="LYW4" s="537"/>
      <c r="LYX4" s="266"/>
      <c r="LYY4" s="267"/>
      <c r="LYZ4" s="267"/>
      <c r="LZA4" s="267"/>
      <c r="LZB4" s="267"/>
      <c r="LZC4" s="267"/>
      <c r="LZD4" s="268"/>
      <c r="LZE4" s="269"/>
      <c r="LZF4" s="269"/>
      <c r="LZG4" s="269"/>
      <c r="LZH4" s="269"/>
      <c r="LZI4" s="270"/>
      <c r="LZJ4" s="265"/>
      <c r="LZK4" s="537"/>
      <c r="LZL4" s="537"/>
      <c r="LZM4" s="538"/>
      <c r="LZN4" s="539"/>
      <c r="LZP4" s="540"/>
      <c r="LZQ4" s="540"/>
      <c r="LZR4" s="541"/>
      <c r="LZS4" s="541"/>
      <c r="LZT4" s="537"/>
      <c r="LZU4" s="266"/>
      <c r="LZV4" s="267"/>
      <c r="LZW4" s="267"/>
      <c r="LZX4" s="267"/>
      <c r="LZY4" s="267"/>
      <c r="LZZ4" s="267"/>
      <c r="MAA4" s="268"/>
      <c r="MAB4" s="269"/>
      <c r="MAC4" s="269"/>
      <c r="MAD4" s="269"/>
      <c r="MAE4" s="269"/>
      <c r="MAF4" s="270"/>
      <c r="MAG4" s="265"/>
      <c r="MAH4" s="537"/>
      <c r="MAI4" s="537"/>
      <c r="MAJ4" s="538"/>
      <c r="MAK4" s="539"/>
      <c r="MAM4" s="540"/>
      <c r="MAN4" s="540"/>
      <c r="MAO4" s="541"/>
      <c r="MAP4" s="541"/>
      <c r="MAQ4" s="537"/>
      <c r="MAR4" s="266"/>
      <c r="MAS4" s="267"/>
      <c r="MAT4" s="267"/>
      <c r="MAU4" s="267"/>
      <c r="MAV4" s="267"/>
      <c r="MAW4" s="267"/>
      <c r="MAX4" s="268"/>
      <c r="MAY4" s="269"/>
      <c r="MAZ4" s="269"/>
      <c r="MBA4" s="269"/>
      <c r="MBB4" s="269"/>
      <c r="MBC4" s="270"/>
      <c r="MBD4" s="265"/>
      <c r="MBE4" s="537"/>
      <c r="MBF4" s="537"/>
      <c r="MBG4" s="538"/>
      <c r="MBH4" s="539"/>
      <c r="MBJ4" s="540"/>
      <c r="MBK4" s="540"/>
      <c r="MBL4" s="541"/>
      <c r="MBM4" s="541"/>
      <c r="MBN4" s="537"/>
      <c r="MBO4" s="266"/>
      <c r="MBP4" s="267"/>
      <c r="MBQ4" s="267"/>
      <c r="MBR4" s="267"/>
      <c r="MBS4" s="267"/>
      <c r="MBT4" s="267"/>
      <c r="MBU4" s="268"/>
      <c r="MBV4" s="269"/>
      <c r="MBW4" s="269"/>
      <c r="MBX4" s="269"/>
      <c r="MBY4" s="269"/>
      <c r="MBZ4" s="270"/>
      <c r="MCA4" s="265"/>
      <c r="MCB4" s="537"/>
      <c r="MCC4" s="537"/>
      <c r="MCD4" s="538"/>
      <c r="MCE4" s="539"/>
      <c r="MCG4" s="540"/>
      <c r="MCH4" s="540"/>
      <c r="MCI4" s="541"/>
      <c r="MCJ4" s="541"/>
      <c r="MCK4" s="537"/>
      <c r="MCL4" s="266"/>
      <c r="MCM4" s="267"/>
      <c r="MCN4" s="267"/>
      <c r="MCO4" s="267"/>
      <c r="MCP4" s="267"/>
      <c r="MCQ4" s="267"/>
      <c r="MCR4" s="268"/>
      <c r="MCS4" s="269"/>
      <c r="MCT4" s="269"/>
      <c r="MCU4" s="269"/>
      <c r="MCV4" s="269"/>
      <c r="MCW4" s="270"/>
      <c r="MCX4" s="265"/>
      <c r="MCY4" s="537"/>
      <c r="MCZ4" s="537"/>
      <c r="MDA4" s="538"/>
      <c r="MDB4" s="539"/>
      <c r="MDD4" s="540"/>
      <c r="MDE4" s="540"/>
      <c r="MDF4" s="541"/>
      <c r="MDG4" s="541"/>
      <c r="MDH4" s="537"/>
      <c r="MDI4" s="266"/>
      <c r="MDJ4" s="267"/>
      <c r="MDK4" s="267"/>
      <c r="MDL4" s="267"/>
      <c r="MDM4" s="267"/>
      <c r="MDN4" s="267"/>
      <c r="MDO4" s="268"/>
      <c r="MDP4" s="269"/>
      <c r="MDQ4" s="269"/>
      <c r="MDR4" s="269"/>
      <c r="MDS4" s="269"/>
      <c r="MDT4" s="270"/>
      <c r="MDU4" s="265"/>
      <c r="MDV4" s="537"/>
      <c r="MDW4" s="537"/>
      <c r="MDX4" s="538"/>
      <c r="MDY4" s="539"/>
      <c r="MEA4" s="540"/>
      <c r="MEB4" s="540"/>
      <c r="MEC4" s="541"/>
      <c r="MED4" s="541"/>
      <c r="MEE4" s="537"/>
      <c r="MEF4" s="266"/>
      <c r="MEG4" s="267"/>
      <c r="MEH4" s="267"/>
      <c r="MEI4" s="267"/>
      <c r="MEJ4" s="267"/>
      <c r="MEK4" s="267"/>
      <c r="MEL4" s="268"/>
      <c r="MEM4" s="269"/>
      <c r="MEN4" s="269"/>
      <c r="MEO4" s="269"/>
      <c r="MEP4" s="269"/>
      <c r="MEQ4" s="270"/>
      <c r="MER4" s="265"/>
      <c r="MES4" s="537"/>
      <c r="MET4" s="537"/>
      <c r="MEU4" s="538"/>
      <c r="MEV4" s="539"/>
      <c r="MEX4" s="540"/>
      <c r="MEY4" s="540"/>
      <c r="MEZ4" s="541"/>
      <c r="MFA4" s="541"/>
      <c r="MFB4" s="537"/>
      <c r="MFC4" s="266"/>
      <c r="MFD4" s="267"/>
      <c r="MFE4" s="267"/>
      <c r="MFF4" s="267"/>
      <c r="MFG4" s="267"/>
      <c r="MFH4" s="267"/>
      <c r="MFI4" s="268"/>
      <c r="MFJ4" s="269"/>
      <c r="MFK4" s="269"/>
      <c r="MFL4" s="269"/>
      <c r="MFM4" s="269"/>
      <c r="MFN4" s="270"/>
      <c r="MFO4" s="265"/>
      <c r="MFP4" s="537"/>
      <c r="MFQ4" s="537"/>
      <c r="MFR4" s="538"/>
      <c r="MFS4" s="539"/>
      <c r="MFU4" s="540"/>
      <c r="MFV4" s="540"/>
      <c r="MFW4" s="541"/>
      <c r="MFX4" s="541"/>
      <c r="MFY4" s="537"/>
      <c r="MFZ4" s="266"/>
      <c r="MGA4" s="267"/>
      <c r="MGB4" s="267"/>
      <c r="MGC4" s="267"/>
      <c r="MGD4" s="267"/>
      <c r="MGE4" s="267"/>
      <c r="MGF4" s="268"/>
      <c r="MGG4" s="269"/>
      <c r="MGH4" s="269"/>
      <c r="MGI4" s="269"/>
      <c r="MGJ4" s="269"/>
      <c r="MGK4" s="270"/>
      <c r="MGL4" s="265"/>
      <c r="MGM4" s="537"/>
      <c r="MGN4" s="537"/>
      <c r="MGO4" s="538"/>
      <c r="MGP4" s="539"/>
      <c r="MGR4" s="540"/>
      <c r="MGS4" s="540"/>
      <c r="MGT4" s="541"/>
      <c r="MGU4" s="541"/>
      <c r="MGV4" s="537"/>
      <c r="MGW4" s="266"/>
      <c r="MGX4" s="267"/>
      <c r="MGY4" s="267"/>
      <c r="MGZ4" s="267"/>
      <c r="MHA4" s="267"/>
      <c r="MHB4" s="267"/>
      <c r="MHC4" s="268"/>
      <c r="MHD4" s="269"/>
      <c r="MHE4" s="269"/>
      <c r="MHF4" s="269"/>
      <c r="MHG4" s="269"/>
      <c r="MHH4" s="270"/>
      <c r="MHI4" s="265"/>
      <c r="MHJ4" s="537"/>
      <c r="MHK4" s="537"/>
      <c r="MHL4" s="538"/>
      <c r="MHM4" s="539"/>
      <c r="MHO4" s="540"/>
      <c r="MHP4" s="540"/>
      <c r="MHQ4" s="541"/>
      <c r="MHR4" s="541"/>
      <c r="MHS4" s="537"/>
      <c r="MHT4" s="266"/>
      <c r="MHU4" s="267"/>
      <c r="MHV4" s="267"/>
      <c r="MHW4" s="267"/>
      <c r="MHX4" s="267"/>
      <c r="MHY4" s="267"/>
      <c r="MHZ4" s="268"/>
      <c r="MIA4" s="269"/>
      <c r="MIB4" s="269"/>
      <c r="MIC4" s="269"/>
      <c r="MID4" s="269"/>
      <c r="MIE4" s="270"/>
      <c r="MIF4" s="265"/>
      <c r="MIG4" s="537"/>
      <c r="MIH4" s="537"/>
      <c r="MII4" s="538"/>
      <c r="MIJ4" s="539"/>
      <c r="MIL4" s="540"/>
      <c r="MIM4" s="540"/>
      <c r="MIN4" s="541"/>
      <c r="MIO4" s="541"/>
      <c r="MIP4" s="537"/>
      <c r="MIQ4" s="266"/>
      <c r="MIR4" s="267"/>
      <c r="MIS4" s="267"/>
      <c r="MIT4" s="267"/>
      <c r="MIU4" s="267"/>
      <c r="MIV4" s="267"/>
      <c r="MIW4" s="268"/>
      <c r="MIX4" s="269"/>
      <c r="MIY4" s="269"/>
      <c r="MIZ4" s="269"/>
      <c r="MJA4" s="269"/>
      <c r="MJB4" s="270"/>
      <c r="MJC4" s="265"/>
      <c r="MJD4" s="537"/>
      <c r="MJE4" s="537"/>
      <c r="MJF4" s="538"/>
      <c r="MJG4" s="539"/>
      <c r="MJI4" s="540"/>
      <c r="MJJ4" s="540"/>
      <c r="MJK4" s="541"/>
      <c r="MJL4" s="541"/>
      <c r="MJM4" s="537"/>
      <c r="MJN4" s="266"/>
      <c r="MJO4" s="267"/>
      <c r="MJP4" s="267"/>
      <c r="MJQ4" s="267"/>
      <c r="MJR4" s="267"/>
      <c r="MJS4" s="267"/>
      <c r="MJT4" s="268"/>
      <c r="MJU4" s="269"/>
      <c r="MJV4" s="269"/>
      <c r="MJW4" s="269"/>
      <c r="MJX4" s="269"/>
      <c r="MJY4" s="270"/>
      <c r="MJZ4" s="265"/>
      <c r="MKA4" s="537"/>
      <c r="MKB4" s="537"/>
      <c r="MKC4" s="538"/>
      <c r="MKD4" s="539"/>
      <c r="MKF4" s="540"/>
      <c r="MKG4" s="540"/>
      <c r="MKH4" s="541"/>
      <c r="MKI4" s="541"/>
      <c r="MKJ4" s="537"/>
      <c r="MKK4" s="266"/>
      <c r="MKL4" s="267"/>
      <c r="MKM4" s="267"/>
      <c r="MKN4" s="267"/>
      <c r="MKO4" s="267"/>
      <c r="MKP4" s="267"/>
      <c r="MKQ4" s="268"/>
      <c r="MKR4" s="269"/>
      <c r="MKS4" s="269"/>
      <c r="MKT4" s="269"/>
      <c r="MKU4" s="269"/>
      <c r="MKV4" s="270"/>
      <c r="MKW4" s="265"/>
      <c r="MKX4" s="537"/>
      <c r="MKY4" s="537"/>
      <c r="MKZ4" s="538"/>
      <c r="MLA4" s="539"/>
      <c r="MLC4" s="540"/>
      <c r="MLD4" s="540"/>
      <c r="MLE4" s="541"/>
      <c r="MLF4" s="541"/>
      <c r="MLG4" s="537"/>
      <c r="MLH4" s="266"/>
      <c r="MLI4" s="267"/>
      <c r="MLJ4" s="267"/>
      <c r="MLK4" s="267"/>
      <c r="MLL4" s="267"/>
      <c r="MLM4" s="267"/>
      <c r="MLN4" s="268"/>
      <c r="MLO4" s="269"/>
      <c r="MLP4" s="269"/>
      <c r="MLQ4" s="269"/>
      <c r="MLR4" s="269"/>
      <c r="MLS4" s="270"/>
      <c r="MLT4" s="265"/>
      <c r="MLU4" s="537"/>
      <c r="MLV4" s="537"/>
      <c r="MLW4" s="538"/>
      <c r="MLX4" s="539"/>
      <c r="MLZ4" s="540"/>
      <c r="MMA4" s="540"/>
      <c r="MMB4" s="541"/>
      <c r="MMC4" s="541"/>
      <c r="MMD4" s="537"/>
      <c r="MME4" s="266"/>
      <c r="MMF4" s="267"/>
      <c r="MMG4" s="267"/>
      <c r="MMH4" s="267"/>
      <c r="MMI4" s="267"/>
      <c r="MMJ4" s="267"/>
      <c r="MMK4" s="268"/>
      <c r="MML4" s="269"/>
      <c r="MMM4" s="269"/>
      <c r="MMN4" s="269"/>
      <c r="MMO4" s="269"/>
      <c r="MMP4" s="270"/>
      <c r="MMQ4" s="265"/>
      <c r="MMR4" s="537"/>
      <c r="MMS4" s="537"/>
      <c r="MMT4" s="538"/>
      <c r="MMU4" s="539"/>
      <c r="MMW4" s="540"/>
      <c r="MMX4" s="540"/>
      <c r="MMY4" s="541"/>
      <c r="MMZ4" s="541"/>
      <c r="MNA4" s="537"/>
      <c r="MNB4" s="266"/>
      <c r="MNC4" s="267"/>
      <c r="MND4" s="267"/>
      <c r="MNE4" s="267"/>
      <c r="MNF4" s="267"/>
      <c r="MNG4" s="267"/>
      <c r="MNH4" s="268"/>
      <c r="MNI4" s="269"/>
      <c r="MNJ4" s="269"/>
      <c r="MNK4" s="269"/>
      <c r="MNL4" s="269"/>
      <c r="MNM4" s="270"/>
      <c r="MNN4" s="265"/>
      <c r="MNO4" s="537"/>
      <c r="MNP4" s="537"/>
      <c r="MNQ4" s="538"/>
      <c r="MNR4" s="539"/>
      <c r="MNT4" s="540"/>
      <c r="MNU4" s="540"/>
      <c r="MNV4" s="541"/>
      <c r="MNW4" s="541"/>
      <c r="MNX4" s="537"/>
      <c r="MNY4" s="266"/>
      <c r="MNZ4" s="267"/>
      <c r="MOA4" s="267"/>
      <c r="MOB4" s="267"/>
      <c r="MOC4" s="267"/>
      <c r="MOD4" s="267"/>
      <c r="MOE4" s="268"/>
      <c r="MOF4" s="269"/>
      <c r="MOG4" s="269"/>
      <c r="MOH4" s="269"/>
      <c r="MOI4" s="269"/>
      <c r="MOJ4" s="270"/>
      <c r="MOK4" s="265"/>
      <c r="MOL4" s="537"/>
      <c r="MOM4" s="537"/>
      <c r="MON4" s="538"/>
      <c r="MOO4" s="539"/>
      <c r="MOQ4" s="540"/>
      <c r="MOR4" s="540"/>
      <c r="MOS4" s="541"/>
      <c r="MOT4" s="541"/>
      <c r="MOU4" s="537"/>
      <c r="MOV4" s="266"/>
      <c r="MOW4" s="267"/>
      <c r="MOX4" s="267"/>
      <c r="MOY4" s="267"/>
      <c r="MOZ4" s="267"/>
      <c r="MPA4" s="267"/>
      <c r="MPB4" s="268"/>
      <c r="MPC4" s="269"/>
      <c r="MPD4" s="269"/>
      <c r="MPE4" s="269"/>
      <c r="MPF4" s="269"/>
      <c r="MPG4" s="270"/>
      <c r="MPH4" s="265"/>
      <c r="MPI4" s="537"/>
      <c r="MPJ4" s="537"/>
      <c r="MPK4" s="538"/>
      <c r="MPL4" s="539"/>
      <c r="MPN4" s="540"/>
      <c r="MPO4" s="540"/>
      <c r="MPP4" s="541"/>
      <c r="MPQ4" s="541"/>
      <c r="MPR4" s="537"/>
      <c r="MPS4" s="266"/>
      <c r="MPT4" s="267"/>
      <c r="MPU4" s="267"/>
      <c r="MPV4" s="267"/>
      <c r="MPW4" s="267"/>
      <c r="MPX4" s="267"/>
      <c r="MPY4" s="268"/>
      <c r="MPZ4" s="269"/>
      <c r="MQA4" s="269"/>
      <c r="MQB4" s="269"/>
      <c r="MQC4" s="269"/>
      <c r="MQD4" s="270"/>
      <c r="MQE4" s="265"/>
      <c r="MQF4" s="537"/>
      <c r="MQG4" s="537"/>
      <c r="MQH4" s="538"/>
      <c r="MQI4" s="539"/>
      <c r="MQK4" s="540"/>
      <c r="MQL4" s="540"/>
      <c r="MQM4" s="541"/>
      <c r="MQN4" s="541"/>
      <c r="MQO4" s="537"/>
      <c r="MQP4" s="266"/>
      <c r="MQQ4" s="267"/>
      <c r="MQR4" s="267"/>
      <c r="MQS4" s="267"/>
      <c r="MQT4" s="267"/>
      <c r="MQU4" s="267"/>
      <c r="MQV4" s="268"/>
      <c r="MQW4" s="269"/>
      <c r="MQX4" s="269"/>
      <c r="MQY4" s="269"/>
      <c r="MQZ4" s="269"/>
      <c r="MRA4" s="270"/>
      <c r="MRB4" s="265"/>
      <c r="MRC4" s="537"/>
      <c r="MRD4" s="537"/>
      <c r="MRE4" s="538"/>
      <c r="MRF4" s="539"/>
      <c r="MRH4" s="540"/>
      <c r="MRI4" s="540"/>
      <c r="MRJ4" s="541"/>
      <c r="MRK4" s="541"/>
      <c r="MRL4" s="537"/>
      <c r="MRM4" s="266"/>
      <c r="MRN4" s="267"/>
      <c r="MRO4" s="267"/>
      <c r="MRP4" s="267"/>
      <c r="MRQ4" s="267"/>
      <c r="MRR4" s="267"/>
      <c r="MRS4" s="268"/>
      <c r="MRT4" s="269"/>
      <c r="MRU4" s="269"/>
      <c r="MRV4" s="269"/>
      <c r="MRW4" s="269"/>
      <c r="MRX4" s="270"/>
      <c r="MRY4" s="265"/>
      <c r="MRZ4" s="537"/>
      <c r="MSA4" s="537"/>
      <c r="MSB4" s="538"/>
      <c r="MSC4" s="539"/>
      <c r="MSE4" s="540"/>
      <c r="MSF4" s="540"/>
      <c r="MSG4" s="541"/>
      <c r="MSH4" s="541"/>
      <c r="MSI4" s="537"/>
      <c r="MSJ4" s="266"/>
      <c r="MSK4" s="267"/>
      <c r="MSL4" s="267"/>
      <c r="MSM4" s="267"/>
      <c r="MSN4" s="267"/>
      <c r="MSO4" s="267"/>
      <c r="MSP4" s="268"/>
      <c r="MSQ4" s="269"/>
      <c r="MSR4" s="269"/>
      <c r="MSS4" s="269"/>
      <c r="MST4" s="269"/>
      <c r="MSU4" s="270"/>
      <c r="MSV4" s="265"/>
      <c r="MSW4" s="537"/>
      <c r="MSX4" s="537"/>
      <c r="MSY4" s="538"/>
      <c r="MSZ4" s="539"/>
      <c r="MTB4" s="540"/>
      <c r="MTC4" s="540"/>
      <c r="MTD4" s="541"/>
      <c r="MTE4" s="541"/>
      <c r="MTF4" s="537"/>
      <c r="MTG4" s="266"/>
      <c r="MTH4" s="267"/>
      <c r="MTI4" s="267"/>
      <c r="MTJ4" s="267"/>
      <c r="MTK4" s="267"/>
      <c r="MTL4" s="267"/>
      <c r="MTM4" s="268"/>
      <c r="MTN4" s="269"/>
      <c r="MTO4" s="269"/>
      <c r="MTP4" s="269"/>
      <c r="MTQ4" s="269"/>
      <c r="MTR4" s="270"/>
      <c r="MTS4" s="265"/>
      <c r="MTT4" s="537"/>
      <c r="MTU4" s="537"/>
      <c r="MTV4" s="538"/>
      <c r="MTW4" s="539"/>
      <c r="MTY4" s="540"/>
      <c r="MTZ4" s="540"/>
      <c r="MUA4" s="541"/>
      <c r="MUB4" s="541"/>
      <c r="MUC4" s="537"/>
      <c r="MUD4" s="266"/>
      <c r="MUE4" s="267"/>
      <c r="MUF4" s="267"/>
      <c r="MUG4" s="267"/>
      <c r="MUH4" s="267"/>
      <c r="MUI4" s="267"/>
      <c r="MUJ4" s="268"/>
      <c r="MUK4" s="269"/>
      <c r="MUL4" s="269"/>
      <c r="MUM4" s="269"/>
      <c r="MUN4" s="269"/>
      <c r="MUO4" s="270"/>
      <c r="MUP4" s="265"/>
      <c r="MUQ4" s="537"/>
      <c r="MUR4" s="537"/>
      <c r="MUS4" s="538"/>
      <c r="MUT4" s="539"/>
      <c r="MUV4" s="540"/>
      <c r="MUW4" s="540"/>
      <c r="MUX4" s="541"/>
      <c r="MUY4" s="541"/>
      <c r="MUZ4" s="537"/>
      <c r="MVA4" s="266"/>
      <c r="MVB4" s="267"/>
      <c r="MVC4" s="267"/>
      <c r="MVD4" s="267"/>
      <c r="MVE4" s="267"/>
      <c r="MVF4" s="267"/>
      <c r="MVG4" s="268"/>
      <c r="MVH4" s="269"/>
      <c r="MVI4" s="269"/>
      <c r="MVJ4" s="269"/>
      <c r="MVK4" s="269"/>
      <c r="MVL4" s="270"/>
      <c r="MVM4" s="265"/>
      <c r="MVN4" s="537"/>
      <c r="MVO4" s="537"/>
      <c r="MVP4" s="538"/>
      <c r="MVQ4" s="539"/>
      <c r="MVS4" s="540"/>
      <c r="MVT4" s="540"/>
      <c r="MVU4" s="541"/>
      <c r="MVV4" s="541"/>
      <c r="MVW4" s="537"/>
      <c r="MVX4" s="266"/>
      <c r="MVY4" s="267"/>
      <c r="MVZ4" s="267"/>
      <c r="MWA4" s="267"/>
      <c r="MWB4" s="267"/>
      <c r="MWC4" s="267"/>
      <c r="MWD4" s="268"/>
      <c r="MWE4" s="269"/>
      <c r="MWF4" s="269"/>
      <c r="MWG4" s="269"/>
      <c r="MWH4" s="269"/>
      <c r="MWI4" s="270"/>
      <c r="MWJ4" s="265"/>
      <c r="MWK4" s="537"/>
      <c r="MWL4" s="537"/>
      <c r="MWM4" s="538"/>
      <c r="MWN4" s="539"/>
      <c r="MWP4" s="540"/>
      <c r="MWQ4" s="540"/>
      <c r="MWR4" s="541"/>
      <c r="MWS4" s="541"/>
      <c r="MWT4" s="537"/>
      <c r="MWU4" s="266"/>
      <c r="MWV4" s="267"/>
      <c r="MWW4" s="267"/>
      <c r="MWX4" s="267"/>
      <c r="MWY4" s="267"/>
      <c r="MWZ4" s="267"/>
      <c r="MXA4" s="268"/>
      <c r="MXB4" s="269"/>
      <c r="MXC4" s="269"/>
      <c r="MXD4" s="269"/>
      <c r="MXE4" s="269"/>
      <c r="MXF4" s="270"/>
      <c r="MXG4" s="265"/>
      <c r="MXH4" s="537"/>
      <c r="MXI4" s="537"/>
      <c r="MXJ4" s="538"/>
      <c r="MXK4" s="539"/>
      <c r="MXM4" s="540"/>
      <c r="MXN4" s="540"/>
      <c r="MXO4" s="541"/>
      <c r="MXP4" s="541"/>
      <c r="MXQ4" s="537"/>
      <c r="MXR4" s="266"/>
      <c r="MXS4" s="267"/>
      <c r="MXT4" s="267"/>
      <c r="MXU4" s="267"/>
      <c r="MXV4" s="267"/>
      <c r="MXW4" s="267"/>
      <c r="MXX4" s="268"/>
      <c r="MXY4" s="269"/>
      <c r="MXZ4" s="269"/>
      <c r="MYA4" s="269"/>
      <c r="MYB4" s="269"/>
      <c r="MYC4" s="270"/>
      <c r="MYD4" s="265"/>
      <c r="MYE4" s="537"/>
      <c r="MYF4" s="537"/>
      <c r="MYG4" s="538"/>
      <c r="MYH4" s="539"/>
      <c r="MYJ4" s="540"/>
      <c r="MYK4" s="540"/>
      <c r="MYL4" s="541"/>
      <c r="MYM4" s="541"/>
      <c r="MYN4" s="537"/>
      <c r="MYO4" s="266"/>
      <c r="MYP4" s="267"/>
      <c r="MYQ4" s="267"/>
      <c r="MYR4" s="267"/>
      <c r="MYS4" s="267"/>
      <c r="MYT4" s="267"/>
      <c r="MYU4" s="268"/>
      <c r="MYV4" s="269"/>
      <c r="MYW4" s="269"/>
      <c r="MYX4" s="269"/>
      <c r="MYY4" s="269"/>
      <c r="MYZ4" s="270"/>
      <c r="MZA4" s="265"/>
      <c r="MZB4" s="537"/>
      <c r="MZC4" s="537"/>
      <c r="MZD4" s="538"/>
      <c r="MZE4" s="539"/>
      <c r="MZG4" s="540"/>
      <c r="MZH4" s="540"/>
      <c r="MZI4" s="541"/>
      <c r="MZJ4" s="541"/>
      <c r="MZK4" s="537"/>
      <c r="MZL4" s="266"/>
      <c r="MZM4" s="267"/>
      <c r="MZN4" s="267"/>
      <c r="MZO4" s="267"/>
      <c r="MZP4" s="267"/>
      <c r="MZQ4" s="267"/>
      <c r="MZR4" s="268"/>
      <c r="MZS4" s="269"/>
      <c r="MZT4" s="269"/>
      <c r="MZU4" s="269"/>
      <c r="MZV4" s="269"/>
      <c r="MZW4" s="270"/>
      <c r="MZX4" s="265"/>
      <c r="MZY4" s="537"/>
      <c r="MZZ4" s="537"/>
      <c r="NAA4" s="538"/>
      <c r="NAB4" s="539"/>
      <c r="NAD4" s="540"/>
      <c r="NAE4" s="540"/>
      <c r="NAF4" s="541"/>
      <c r="NAG4" s="541"/>
      <c r="NAH4" s="537"/>
      <c r="NAI4" s="266"/>
      <c r="NAJ4" s="267"/>
      <c r="NAK4" s="267"/>
      <c r="NAL4" s="267"/>
      <c r="NAM4" s="267"/>
      <c r="NAN4" s="267"/>
      <c r="NAO4" s="268"/>
      <c r="NAP4" s="269"/>
      <c r="NAQ4" s="269"/>
      <c r="NAR4" s="269"/>
      <c r="NAS4" s="269"/>
      <c r="NAT4" s="270"/>
      <c r="NAU4" s="265"/>
      <c r="NAV4" s="537"/>
      <c r="NAW4" s="537"/>
      <c r="NAX4" s="538"/>
      <c r="NAY4" s="539"/>
      <c r="NBA4" s="540"/>
      <c r="NBB4" s="540"/>
      <c r="NBC4" s="541"/>
      <c r="NBD4" s="541"/>
      <c r="NBE4" s="537"/>
      <c r="NBF4" s="266"/>
      <c r="NBG4" s="267"/>
      <c r="NBH4" s="267"/>
      <c r="NBI4" s="267"/>
      <c r="NBJ4" s="267"/>
      <c r="NBK4" s="267"/>
      <c r="NBL4" s="268"/>
      <c r="NBM4" s="269"/>
      <c r="NBN4" s="269"/>
      <c r="NBO4" s="269"/>
      <c r="NBP4" s="269"/>
      <c r="NBQ4" s="270"/>
      <c r="NBR4" s="265"/>
      <c r="NBS4" s="537"/>
      <c r="NBT4" s="537"/>
      <c r="NBU4" s="538"/>
      <c r="NBV4" s="539"/>
      <c r="NBX4" s="540"/>
      <c r="NBY4" s="540"/>
      <c r="NBZ4" s="541"/>
      <c r="NCA4" s="541"/>
      <c r="NCB4" s="537"/>
      <c r="NCC4" s="266"/>
      <c r="NCD4" s="267"/>
      <c r="NCE4" s="267"/>
      <c r="NCF4" s="267"/>
      <c r="NCG4" s="267"/>
      <c r="NCH4" s="267"/>
      <c r="NCI4" s="268"/>
      <c r="NCJ4" s="269"/>
      <c r="NCK4" s="269"/>
      <c r="NCL4" s="269"/>
      <c r="NCM4" s="269"/>
      <c r="NCN4" s="270"/>
      <c r="NCO4" s="265"/>
      <c r="NCP4" s="537"/>
      <c r="NCQ4" s="537"/>
      <c r="NCR4" s="538"/>
      <c r="NCS4" s="539"/>
      <c r="NCU4" s="540"/>
      <c r="NCV4" s="540"/>
      <c r="NCW4" s="541"/>
      <c r="NCX4" s="541"/>
      <c r="NCY4" s="537"/>
      <c r="NCZ4" s="266"/>
      <c r="NDA4" s="267"/>
      <c r="NDB4" s="267"/>
      <c r="NDC4" s="267"/>
      <c r="NDD4" s="267"/>
      <c r="NDE4" s="267"/>
      <c r="NDF4" s="268"/>
      <c r="NDG4" s="269"/>
      <c r="NDH4" s="269"/>
      <c r="NDI4" s="269"/>
      <c r="NDJ4" s="269"/>
      <c r="NDK4" s="270"/>
      <c r="NDL4" s="265"/>
      <c r="NDM4" s="537"/>
      <c r="NDN4" s="537"/>
      <c r="NDO4" s="538"/>
      <c r="NDP4" s="539"/>
      <c r="NDR4" s="540"/>
      <c r="NDS4" s="540"/>
      <c r="NDT4" s="541"/>
      <c r="NDU4" s="541"/>
      <c r="NDV4" s="537"/>
      <c r="NDW4" s="266"/>
      <c r="NDX4" s="267"/>
      <c r="NDY4" s="267"/>
      <c r="NDZ4" s="267"/>
      <c r="NEA4" s="267"/>
      <c r="NEB4" s="267"/>
      <c r="NEC4" s="268"/>
      <c r="NED4" s="269"/>
      <c r="NEE4" s="269"/>
      <c r="NEF4" s="269"/>
      <c r="NEG4" s="269"/>
      <c r="NEH4" s="270"/>
      <c r="NEI4" s="265"/>
      <c r="NEJ4" s="537"/>
      <c r="NEK4" s="537"/>
      <c r="NEL4" s="538"/>
      <c r="NEM4" s="539"/>
      <c r="NEO4" s="540"/>
      <c r="NEP4" s="540"/>
      <c r="NEQ4" s="541"/>
      <c r="NER4" s="541"/>
      <c r="NES4" s="537"/>
      <c r="NET4" s="266"/>
      <c r="NEU4" s="267"/>
      <c r="NEV4" s="267"/>
      <c r="NEW4" s="267"/>
      <c r="NEX4" s="267"/>
      <c r="NEY4" s="267"/>
      <c r="NEZ4" s="268"/>
      <c r="NFA4" s="269"/>
      <c r="NFB4" s="269"/>
      <c r="NFC4" s="269"/>
      <c r="NFD4" s="269"/>
      <c r="NFE4" s="270"/>
      <c r="NFF4" s="265"/>
      <c r="NFG4" s="537"/>
      <c r="NFH4" s="537"/>
      <c r="NFI4" s="538"/>
      <c r="NFJ4" s="539"/>
      <c r="NFL4" s="540"/>
      <c r="NFM4" s="540"/>
      <c r="NFN4" s="541"/>
      <c r="NFO4" s="541"/>
      <c r="NFP4" s="537"/>
      <c r="NFQ4" s="266"/>
      <c r="NFR4" s="267"/>
      <c r="NFS4" s="267"/>
      <c r="NFT4" s="267"/>
      <c r="NFU4" s="267"/>
      <c r="NFV4" s="267"/>
      <c r="NFW4" s="268"/>
      <c r="NFX4" s="269"/>
      <c r="NFY4" s="269"/>
      <c r="NFZ4" s="269"/>
      <c r="NGA4" s="269"/>
      <c r="NGB4" s="270"/>
      <c r="NGC4" s="265"/>
      <c r="NGD4" s="537"/>
      <c r="NGE4" s="537"/>
      <c r="NGF4" s="538"/>
      <c r="NGG4" s="539"/>
      <c r="NGI4" s="540"/>
      <c r="NGJ4" s="540"/>
      <c r="NGK4" s="541"/>
      <c r="NGL4" s="541"/>
      <c r="NGM4" s="537"/>
      <c r="NGN4" s="266"/>
      <c r="NGO4" s="267"/>
      <c r="NGP4" s="267"/>
      <c r="NGQ4" s="267"/>
      <c r="NGR4" s="267"/>
      <c r="NGS4" s="267"/>
      <c r="NGT4" s="268"/>
      <c r="NGU4" s="269"/>
      <c r="NGV4" s="269"/>
      <c r="NGW4" s="269"/>
      <c r="NGX4" s="269"/>
      <c r="NGY4" s="270"/>
      <c r="NGZ4" s="265"/>
      <c r="NHA4" s="537"/>
      <c r="NHB4" s="537"/>
      <c r="NHC4" s="538"/>
      <c r="NHD4" s="539"/>
      <c r="NHF4" s="540"/>
      <c r="NHG4" s="540"/>
      <c r="NHH4" s="541"/>
      <c r="NHI4" s="541"/>
      <c r="NHJ4" s="537"/>
      <c r="NHK4" s="266"/>
      <c r="NHL4" s="267"/>
      <c r="NHM4" s="267"/>
      <c r="NHN4" s="267"/>
      <c r="NHO4" s="267"/>
      <c r="NHP4" s="267"/>
      <c r="NHQ4" s="268"/>
      <c r="NHR4" s="269"/>
      <c r="NHS4" s="269"/>
      <c r="NHT4" s="269"/>
      <c r="NHU4" s="269"/>
      <c r="NHV4" s="270"/>
      <c r="NHW4" s="265"/>
      <c r="NHX4" s="537"/>
      <c r="NHY4" s="537"/>
      <c r="NHZ4" s="538"/>
      <c r="NIA4" s="539"/>
      <c r="NIC4" s="540"/>
      <c r="NID4" s="540"/>
      <c r="NIE4" s="541"/>
      <c r="NIF4" s="541"/>
      <c r="NIG4" s="537"/>
      <c r="NIH4" s="266"/>
      <c r="NII4" s="267"/>
      <c r="NIJ4" s="267"/>
      <c r="NIK4" s="267"/>
      <c r="NIL4" s="267"/>
      <c r="NIM4" s="267"/>
      <c r="NIN4" s="268"/>
      <c r="NIO4" s="269"/>
      <c r="NIP4" s="269"/>
      <c r="NIQ4" s="269"/>
      <c r="NIR4" s="269"/>
      <c r="NIS4" s="270"/>
      <c r="NIT4" s="265"/>
      <c r="NIU4" s="537"/>
      <c r="NIV4" s="537"/>
      <c r="NIW4" s="538"/>
      <c r="NIX4" s="539"/>
      <c r="NIZ4" s="540"/>
      <c r="NJA4" s="540"/>
      <c r="NJB4" s="541"/>
      <c r="NJC4" s="541"/>
      <c r="NJD4" s="537"/>
      <c r="NJE4" s="266"/>
      <c r="NJF4" s="267"/>
      <c r="NJG4" s="267"/>
      <c r="NJH4" s="267"/>
      <c r="NJI4" s="267"/>
      <c r="NJJ4" s="267"/>
      <c r="NJK4" s="268"/>
      <c r="NJL4" s="269"/>
      <c r="NJM4" s="269"/>
      <c r="NJN4" s="269"/>
      <c r="NJO4" s="269"/>
      <c r="NJP4" s="270"/>
      <c r="NJQ4" s="265"/>
      <c r="NJR4" s="537"/>
      <c r="NJS4" s="537"/>
      <c r="NJT4" s="538"/>
      <c r="NJU4" s="539"/>
      <c r="NJW4" s="540"/>
      <c r="NJX4" s="540"/>
      <c r="NJY4" s="541"/>
      <c r="NJZ4" s="541"/>
      <c r="NKA4" s="537"/>
      <c r="NKB4" s="266"/>
      <c r="NKC4" s="267"/>
      <c r="NKD4" s="267"/>
      <c r="NKE4" s="267"/>
      <c r="NKF4" s="267"/>
      <c r="NKG4" s="267"/>
      <c r="NKH4" s="268"/>
      <c r="NKI4" s="269"/>
      <c r="NKJ4" s="269"/>
      <c r="NKK4" s="269"/>
      <c r="NKL4" s="269"/>
      <c r="NKM4" s="270"/>
      <c r="NKN4" s="265"/>
      <c r="NKO4" s="537"/>
      <c r="NKP4" s="537"/>
      <c r="NKQ4" s="538"/>
      <c r="NKR4" s="539"/>
      <c r="NKT4" s="540"/>
      <c r="NKU4" s="540"/>
      <c r="NKV4" s="541"/>
      <c r="NKW4" s="541"/>
      <c r="NKX4" s="537"/>
      <c r="NKY4" s="266"/>
      <c r="NKZ4" s="267"/>
      <c r="NLA4" s="267"/>
      <c r="NLB4" s="267"/>
      <c r="NLC4" s="267"/>
      <c r="NLD4" s="267"/>
      <c r="NLE4" s="268"/>
      <c r="NLF4" s="269"/>
      <c r="NLG4" s="269"/>
      <c r="NLH4" s="269"/>
      <c r="NLI4" s="269"/>
      <c r="NLJ4" s="270"/>
      <c r="NLK4" s="265"/>
      <c r="NLL4" s="537"/>
      <c r="NLM4" s="537"/>
      <c r="NLN4" s="538"/>
      <c r="NLO4" s="539"/>
      <c r="NLQ4" s="540"/>
      <c r="NLR4" s="540"/>
      <c r="NLS4" s="541"/>
      <c r="NLT4" s="541"/>
      <c r="NLU4" s="537"/>
      <c r="NLV4" s="266"/>
      <c r="NLW4" s="267"/>
      <c r="NLX4" s="267"/>
      <c r="NLY4" s="267"/>
      <c r="NLZ4" s="267"/>
      <c r="NMA4" s="267"/>
      <c r="NMB4" s="268"/>
      <c r="NMC4" s="269"/>
      <c r="NMD4" s="269"/>
      <c r="NME4" s="269"/>
      <c r="NMF4" s="269"/>
      <c r="NMG4" s="270"/>
      <c r="NMH4" s="265"/>
      <c r="NMI4" s="537"/>
      <c r="NMJ4" s="537"/>
      <c r="NMK4" s="538"/>
      <c r="NML4" s="539"/>
      <c r="NMN4" s="540"/>
      <c r="NMO4" s="540"/>
      <c r="NMP4" s="541"/>
      <c r="NMQ4" s="541"/>
      <c r="NMR4" s="537"/>
      <c r="NMS4" s="266"/>
      <c r="NMT4" s="267"/>
      <c r="NMU4" s="267"/>
      <c r="NMV4" s="267"/>
      <c r="NMW4" s="267"/>
      <c r="NMX4" s="267"/>
      <c r="NMY4" s="268"/>
      <c r="NMZ4" s="269"/>
      <c r="NNA4" s="269"/>
      <c r="NNB4" s="269"/>
      <c r="NNC4" s="269"/>
      <c r="NND4" s="270"/>
      <c r="NNE4" s="265"/>
      <c r="NNF4" s="537"/>
      <c r="NNG4" s="537"/>
      <c r="NNH4" s="538"/>
      <c r="NNI4" s="539"/>
      <c r="NNK4" s="540"/>
      <c r="NNL4" s="540"/>
      <c r="NNM4" s="541"/>
      <c r="NNN4" s="541"/>
      <c r="NNO4" s="537"/>
      <c r="NNP4" s="266"/>
      <c r="NNQ4" s="267"/>
      <c r="NNR4" s="267"/>
      <c r="NNS4" s="267"/>
      <c r="NNT4" s="267"/>
      <c r="NNU4" s="267"/>
      <c r="NNV4" s="268"/>
      <c r="NNW4" s="269"/>
      <c r="NNX4" s="269"/>
      <c r="NNY4" s="269"/>
      <c r="NNZ4" s="269"/>
      <c r="NOA4" s="270"/>
      <c r="NOB4" s="265"/>
      <c r="NOC4" s="537"/>
      <c r="NOD4" s="537"/>
      <c r="NOE4" s="538"/>
      <c r="NOF4" s="539"/>
      <c r="NOH4" s="540"/>
      <c r="NOI4" s="540"/>
      <c r="NOJ4" s="541"/>
      <c r="NOK4" s="541"/>
      <c r="NOL4" s="537"/>
      <c r="NOM4" s="266"/>
      <c r="NON4" s="267"/>
      <c r="NOO4" s="267"/>
      <c r="NOP4" s="267"/>
      <c r="NOQ4" s="267"/>
      <c r="NOR4" s="267"/>
      <c r="NOS4" s="268"/>
      <c r="NOT4" s="269"/>
      <c r="NOU4" s="269"/>
      <c r="NOV4" s="269"/>
      <c r="NOW4" s="269"/>
      <c r="NOX4" s="270"/>
      <c r="NOY4" s="265"/>
      <c r="NOZ4" s="537"/>
      <c r="NPA4" s="537"/>
      <c r="NPB4" s="538"/>
      <c r="NPC4" s="539"/>
      <c r="NPE4" s="540"/>
      <c r="NPF4" s="540"/>
      <c r="NPG4" s="541"/>
      <c r="NPH4" s="541"/>
      <c r="NPI4" s="537"/>
      <c r="NPJ4" s="266"/>
      <c r="NPK4" s="267"/>
      <c r="NPL4" s="267"/>
      <c r="NPM4" s="267"/>
      <c r="NPN4" s="267"/>
      <c r="NPO4" s="267"/>
      <c r="NPP4" s="268"/>
      <c r="NPQ4" s="269"/>
      <c r="NPR4" s="269"/>
      <c r="NPS4" s="269"/>
      <c r="NPT4" s="269"/>
      <c r="NPU4" s="270"/>
      <c r="NPV4" s="265"/>
      <c r="NPW4" s="537"/>
      <c r="NPX4" s="537"/>
      <c r="NPY4" s="538"/>
      <c r="NPZ4" s="539"/>
      <c r="NQB4" s="540"/>
      <c r="NQC4" s="540"/>
      <c r="NQD4" s="541"/>
      <c r="NQE4" s="541"/>
      <c r="NQF4" s="537"/>
      <c r="NQG4" s="266"/>
      <c r="NQH4" s="267"/>
      <c r="NQI4" s="267"/>
      <c r="NQJ4" s="267"/>
      <c r="NQK4" s="267"/>
      <c r="NQL4" s="267"/>
      <c r="NQM4" s="268"/>
      <c r="NQN4" s="269"/>
      <c r="NQO4" s="269"/>
      <c r="NQP4" s="269"/>
      <c r="NQQ4" s="269"/>
      <c r="NQR4" s="270"/>
      <c r="NQS4" s="265"/>
      <c r="NQT4" s="537"/>
      <c r="NQU4" s="537"/>
      <c r="NQV4" s="538"/>
      <c r="NQW4" s="539"/>
      <c r="NQY4" s="540"/>
      <c r="NQZ4" s="540"/>
      <c r="NRA4" s="541"/>
      <c r="NRB4" s="541"/>
      <c r="NRC4" s="537"/>
      <c r="NRD4" s="266"/>
      <c r="NRE4" s="267"/>
      <c r="NRF4" s="267"/>
      <c r="NRG4" s="267"/>
      <c r="NRH4" s="267"/>
      <c r="NRI4" s="267"/>
      <c r="NRJ4" s="268"/>
      <c r="NRK4" s="269"/>
      <c r="NRL4" s="269"/>
      <c r="NRM4" s="269"/>
      <c r="NRN4" s="269"/>
      <c r="NRO4" s="270"/>
      <c r="NRP4" s="265"/>
      <c r="NRQ4" s="537"/>
      <c r="NRR4" s="537"/>
      <c r="NRS4" s="538"/>
      <c r="NRT4" s="539"/>
      <c r="NRV4" s="540"/>
      <c r="NRW4" s="540"/>
      <c r="NRX4" s="541"/>
      <c r="NRY4" s="541"/>
      <c r="NRZ4" s="537"/>
      <c r="NSA4" s="266"/>
      <c r="NSB4" s="267"/>
      <c r="NSC4" s="267"/>
      <c r="NSD4" s="267"/>
      <c r="NSE4" s="267"/>
      <c r="NSF4" s="267"/>
      <c r="NSG4" s="268"/>
      <c r="NSH4" s="269"/>
      <c r="NSI4" s="269"/>
      <c r="NSJ4" s="269"/>
      <c r="NSK4" s="269"/>
      <c r="NSL4" s="270"/>
      <c r="NSM4" s="265"/>
      <c r="NSN4" s="537"/>
      <c r="NSO4" s="537"/>
      <c r="NSP4" s="538"/>
      <c r="NSQ4" s="539"/>
      <c r="NSS4" s="540"/>
      <c r="NST4" s="540"/>
      <c r="NSU4" s="541"/>
      <c r="NSV4" s="541"/>
      <c r="NSW4" s="537"/>
      <c r="NSX4" s="266"/>
      <c r="NSY4" s="267"/>
      <c r="NSZ4" s="267"/>
      <c r="NTA4" s="267"/>
      <c r="NTB4" s="267"/>
      <c r="NTC4" s="267"/>
      <c r="NTD4" s="268"/>
      <c r="NTE4" s="269"/>
      <c r="NTF4" s="269"/>
      <c r="NTG4" s="269"/>
      <c r="NTH4" s="269"/>
      <c r="NTI4" s="270"/>
      <c r="NTJ4" s="265"/>
      <c r="NTK4" s="537"/>
      <c r="NTL4" s="537"/>
      <c r="NTM4" s="538"/>
      <c r="NTN4" s="539"/>
      <c r="NTP4" s="540"/>
      <c r="NTQ4" s="540"/>
      <c r="NTR4" s="541"/>
      <c r="NTS4" s="541"/>
      <c r="NTT4" s="537"/>
      <c r="NTU4" s="266"/>
      <c r="NTV4" s="267"/>
      <c r="NTW4" s="267"/>
      <c r="NTX4" s="267"/>
      <c r="NTY4" s="267"/>
      <c r="NTZ4" s="267"/>
      <c r="NUA4" s="268"/>
      <c r="NUB4" s="269"/>
      <c r="NUC4" s="269"/>
      <c r="NUD4" s="269"/>
      <c r="NUE4" s="269"/>
      <c r="NUF4" s="270"/>
      <c r="NUG4" s="265"/>
      <c r="NUH4" s="537"/>
      <c r="NUI4" s="537"/>
      <c r="NUJ4" s="538"/>
      <c r="NUK4" s="539"/>
      <c r="NUM4" s="540"/>
      <c r="NUN4" s="540"/>
      <c r="NUO4" s="541"/>
      <c r="NUP4" s="541"/>
      <c r="NUQ4" s="537"/>
      <c r="NUR4" s="266"/>
      <c r="NUS4" s="267"/>
      <c r="NUT4" s="267"/>
      <c r="NUU4" s="267"/>
      <c r="NUV4" s="267"/>
      <c r="NUW4" s="267"/>
      <c r="NUX4" s="268"/>
      <c r="NUY4" s="269"/>
      <c r="NUZ4" s="269"/>
      <c r="NVA4" s="269"/>
      <c r="NVB4" s="269"/>
      <c r="NVC4" s="270"/>
      <c r="NVD4" s="265"/>
      <c r="NVE4" s="537"/>
      <c r="NVF4" s="537"/>
      <c r="NVG4" s="538"/>
      <c r="NVH4" s="539"/>
      <c r="NVJ4" s="540"/>
      <c r="NVK4" s="540"/>
      <c r="NVL4" s="541"/>
      <c r="NVM4" s="541"/>
      <c r="NVN4" s="537"/>
      <c r="NVO4" s="266"/>
      <c r="NVP4" s="267"/>
      <c r="NVQ4" s="267"/>
      <c r="NVR4" s="267"/>
      <c r="NVS4" s="267"/>
      <c r="NVT4" s="267"/>
      <c r="NVU4" s="268"/>
      <c r="NVV4" s="269"/>
      <c r="NVW4" s="269"/>
      <c r="NVX4" s="269"/>
      <c r="NVY4" s="269"/>
      <c r="NVZ4" s="270"/>
      <c r="NWA4" s="265"/>
      <c r="NWB4" s="537"/>
      <c r="NWC4" s="537"/>
      <c r="NWD4" s="538"/>
      <c r="NWE4" s="539"/>
      <c r="NWG4" s="540"/>
      <c r="NWH4" s="540"/>
      <c r="NWI4" s="541"/>
      <c r="NWJ4" s="541"/>
      <c r="NWK4" s="537"/>
      <c r="NWL4" s="266"/>
      <c r="NWM4" s="267"/>
      <c r="NWN4" s="267"/>
      <c r="NWO4" s="267"/>
      <c r="NWP4" s="267"/>
      <c r="NWQ4" s="267"/>
      <c r="NWR4" s="268"/>
      <c r="NWS4" s="269"/>
      <c r="NWT4" s="269"/>
      <c r="NWU4" s="269"/>
      <c r="NWV4" s="269"/>
      <c r="NWW4" s="270"/>
      <c r="NWX4" s="265"/>
      <c r="NWY4" s="537"/>
      <c r="NWZ4" s="537"/>
      <c r="NXA4" s="538"/>
      <c r="NXB4" s="539"/>
      <c r="NXD4" s="540"/>
      <c r="NXE4" s="540"/>
      <c r="NXF4" s="541"/>
      <c r="NXG4" s="541"/>
      <c r="NXH4" s="537"/>
      <c r="NXI4" s="266"/>
      <c r="NXJ4" s="267"/>
      <c r="NXK4" s="267"/>
      <c r="NXL4" s="267"/>
      <c r="NXM4" s="267"/>
      <c r="NXN4" s="267"/>
      <c r="NXO4" s="268"/>
      <c r="NXP4" s="269"/>
      <c r="NXQ4" s="269"/>
      <c r="NXR4" s="269"/>
      <c r="NXS4" s="269"/>
      <c r="NXT4" s="270"/>
      <c r="NXU4" s="265"/>
      <c r="NXV4" s="537"/>
      <c r="NXW4" s="537"/>
      <c r="NXX4" s="538"/>
      <c r="NXY4" s="539"/>
      <c r="NYA4" s="540"/>
      <c r="NYB4" s="540"/>
      <c r="NYC4" s="541"/>
      <c r="NYD4" s="541"/>
      <c r="NYE4" s="537"/>
      <c r="NYF4" s="266"/>
      <c r="NYG4" s="267"/>
      <c r="NYH4" s="267"/>
      <c r="NYI4" s="267"/>
      <c r="NYJ4" s="267"/>
      <c r="NYK4" s="267"/>
      <c r="NYL4" s="268"/>
      <c r="NYM4" s="269"/>
      <c r="NYN4" s="269"/>
      <c r="NYO4" s="269"/>
      <c r="NYP4" s="269"/>
      <c r="NYQ4" s="270"/>
      <c r="NYR4" s="265"/>
      <c r="NYS4" s="537"/>
      <c r="NYT4" s="537"/>
      <c r="NYU4" s="538"/>
      <c r="NYV4" s="539"/>
      <c r="NYX4" s="540"/>
      <c r="NYY4" s="540"/>
      <c r="NYZ4" s="541"/>
      <c r="NZA4" s="541"/>
      <c r="NZB4" s="537"/>
      <c r="NZC4" s="266"/>
      <c r="NZD4" s="267"/>
      <c r="NZE4" s="267"/>
      <c r="NZF4" s="267"/>
      <c r="NZG4" s="267"/>
      <c r="NZH4" s="267"/>
      <c r="NZI4" s="268"/>
      <c r="NZJ4" s="269"/>
      <c r="NZK4" s="269"/>
      <c r="NZL4" s="269"/>
      <c r="NZM4" s="269"/>
      <c r="NZN4" s="270"/>
      <c r="NZO4" s="265"/>
      <c r="NZP4" s="537"/>
      <c r="NZQ4" s="537"/>
      <c r="NZR4" s="538"/>
      <c r="NZS4" s="539"/>
      <c r="NZU4" s="540"/>
      <c r="NZV4" s="540"/>
      <c r="NZW4" s="541"/>
      <c r="NZX4" s="541"/>
      <c r="NZY4" s="537"/>
      <c r="NZZ4" s="266"/>
      <c r="OAA4" s="267"/>
      <c r="OAB4" s="267"/>
      <c r="OAC4" s="267"/>
      <c r="OAD4" s="267"/>
      <c r="OAE4" s="267"/>
      <c r="OAF4" s="268"/>
      <c r="OAG4" s="269"/>
      <c r="OAH4" s="269"/>
      <c r="OAI4" s="269"/>
      <c r="OAJ4" s="269"/>
      <c r="OAK4" s="270"/>
      <c r="OAL4" s="265"/>
      <c r="OAM4" s="537"/>
      <c r="OAN4" s="537"/>
      <c r="OAO4" s="538"/>
      <c r="OAP4" s="539"/>
      <c r="OAR4" s="540"/>
      <c r="OAS4" s="540"/>
      <c r="OAT4" s="541"/>
      <c r="OAU4" s="541"/>
      <c r="OAV4" s="537"/>
      <c r="OAW4" s="266"/>
      <c r="OAX4" s="267"/>
      <c r="OAY4" s="267"/>
      <c r="OAZ4" s="267"/>
      <c r="OBA4" s="267"/>
      <c r="OBB4" s="267"/>
      <c r="OBC4" s="268"/>
      <c r="OBD4" s="269"/>
      <c r="OBE4" s="269"/>
      <c r="OBF4" s="269"/>
      <c r="OBG4" s="269"/>
      <c r="OBH4" s="270"/>
      <c r="OBI4" s="265"/>
      <c r="OBJ4" s="537"/>
      <c r="OBK4" s="537"/>
      <c r="OBL4" s="538"/>
      <c r="OBM4" s="539"/>
      <c r="OBO4" s="540"/>
      <c r="OBP4" s="540"/>
      <c r="OBQ4" s="541"/>
      <c r="OBR4" s="541"/>
      <c r="OBS4" s="537"/>
      <c r="OBT4" s="266"/>
      <c r="OBU4" s="267"/>
      <c r="OBV4" s="267"/>
      <c r="OBW4" s="267"/>
      <c r="OBX4" s="267"/>
      <c r="OBY4" s="267"/>
      <c r="OBZ4" s="268"/>
      <c r="OCA4" s="269"/>
      <c r="OCB4" s="269"/>
      <c r="OCC4" s="269"/>
      <c r="OCD4" s="269"/>
      <c r="OCE4" s="270"/>
      <c r="OCF4" s="265"/>
      <c r="OCG4" s="537"/>
      <c r="OCH4" s="537"/>
      <c r="OCI4" s="538"/>
      <c r="OCJ4" s="539"/>
      <c r="OCL4" s="540"/>
      <c r="OCM4" s="540"/>
      <c r="OCN4" s="541"/>
      <c r="OCO4" s="541"/>
      <c r="OCP4" s="537"/>
      <c r="OCQ4" s="266"/>
      <c r="OCR4" s="267"/>
      <c r="OCS4" s="267"/>
      <c r="OCT4" s="267"/>
      <c r="OCU4" s="267"/>
      <c r="OCV4" s="267"/>
      <c r="OCW4" s="268"/>
      <c r="OCX4" s="269"/>
      <c r="OCY4" s="269"/>
      <c r="OCZ4" s="269"/>
      <c r="ODA4" s="269"/>
      <c r="ODB4" s="270"/>
      <c r="ODC4" s="265"/>
      <c r="ODD4" s="537"/>
      <c r="ODE4" s="537"/>
      <c r="ODF4" s="538"/>
      <c r="ODG4" s="539"/>
      <c r="ODI4" s="540"/>
      <c r="ODJ4" s="540"/>
      <c r="ODK4" s="541"/>
      <c r="ODL4" s="541"/>
      <c r="ODM4" s="537"/>
      <c r="ODN4" s="266"/>
      <c r="ODO4" s="267"/>
      <c r="ODP4" s="267"/>
      <c r="ODQ4" s="267"/>
      <c r="ODR4" s="267"/>
      <c r="ODS4" s="267"/>
      <c r="ODT4" s="268"/>
      <c r="ODU4" s="269"/>
      <c r="ODV4" s="269"/>
      <c r="ODW4" s="269"/>
      <c r="ODX4" s="269"/>
      <c r="ODY4" s="270"/>
      <c r="ODZ4" s="265"/>
      <c r="OEA4" s="537"/>
      <c r="OEB4" s="537"/>
      <c r="OEC4" s="538"/>
      <c r="OED4" s="539"/>
      <c r="OEF4" s="540"/>
      <c r="OEG4" s="540"/>
      <c r="OEH4" s="541"/>
      <c r="OEI4" s="541"/>
      <c r="OEJ4" s="537"/>
      <c r="OEK4" s="266"/>
      <c r="OEL4" s="267"/>
      <c r="OEM4" s="267"/>
      <c r="OEN4" s="267"/>
      <c r="OEO4" s="267"/>
      <c r="OEP4" s="267"/>
      <c r="OEQ4" s="268"/>
      <c r="OER4" s="269"/>
      <c r="OES4" s="269"/>
      <c r="OET4" s="269"/>
      <c r="OEU4" s="269"/>
      <c r="OEV4" s="270"/>
      <c r="OEW4" s="265"/>
      <c r="OEX4" s="537"/>
      <c r="OEY4" s="537"/>
      <c r="OEZ4" s="538"/>
      <c r="OFA4" s="539"/>
      <c r="OFC4" s="540"/>
      <c r="OFD4" s="540"/>
      <c r="OFE4" s="541"/>
      <c r="OFF4" s="541"/>
      <c r="OFG4" s="537"/>
      <c r="OFH4" s="266"/>
      <c r="OFI4" s="267"/>
      <c r="OFJ4" s="267"/>
      <c r="OFK4" s="267"/>
      <c r="OFL4" s="267"/>
      <c r="OFM4" s="267"/>
      <c r="OFN4" s="268"/>
      <c r="OFO4" s="269"/>
      <c r="OFP4" s="269"/>
      <c r="OFQ4" s="269"/>
      <c r="OFR4" s="269"/>
      <c r="OFS4" s="270"/>
      <c r="OFT4" s="265"/>
      <c r="OFU4" s="537"/>
      <c r="OFV4" s="537"/>
      <c r="OFW4" s="538"/>
      <c r="OFX4" s="539"/>
      <c r="OFZ4" s="540"/>
      <c r="OGA4" s="540"/>
      <c r="OGB4" s="541"/>
      <c r="OGC4" s="541"/>
      <c r="OGD4" s="537"/>
      <c r="OGE4" s="266"/>
      <c r="OGF4" s="267"/>
      <c r="OGG4" s="267"/>
      <c r="OGH4" s="267"/>
      <c r="OGI4" s="267"/>
      <c r="OGJ4" s="267"/>
      <c r="OGK4" s="268"/>
      <c r="OGL4" s="269"/>
      <c r="OGM4" s="269"/>
      <c r="OGN4" s="269"/>
      <c r="OGO4" s="269"/>
      <c r="OGP4" s="270"/>
      <c r="OGQ4" s="265"/>
      <c r="OGR4" s="537"/>
      <c r="OGS4" s="537"/>
      <c r="OGT4" s="538"/>
      <c r="OGU4" s="539"/>
      <c r="OGW4" s="540"/>
      <c r="OGX4" s="540"/>
      <c r="OGY4" s="541"/>
      <c r="OGZ4" s="541"/>
      <c r="OHA4" s="537"/>
      <c r="OHB4" s="266"/>
      <c r="OHC4" s="267"/>
      <c r="OHD4" s="267"/>
      <c r="OHE4" s="267"/>
      <c r="OHF4" s="267"/>
      <c r="OHG4" s="267"/>
      <c r="OHH4" s="268"/>
      <c r="OHI4" s="269"/>
      <c r="OHJ4" s="269"/>
      <c r="OHK4" s="269"/>
      <c r="OHL4" s="269"/>
      <c r="OHM4" s="270"/>
      <c r="OHN4" s="265"/>
      <c r="OHO4" s="537"/>
      <c r="OHP4" s="537"/>
      <c r="OHQ4" s="538"/>
      <c r="OHR4" s="539"/>
      <c r="OHT4" s="540"/>
      <c r="OHU4" s="540"/>
      <c r="OHV4" s="541"/>
      <c r="OHW4" s="541"/>
      <c r="OHX4" s="537"/>
      <c r="OHY4" s="266"/>
      <c r="OHZ4" s="267"/>
      <c r="OIA4" s="267"/>
      <c r="OIB4" s="267"/>
      <c r="OIC4" s="267"/>
      <c r="OID4" s="267"/>
      <c r="OIE4" s="268"/>
      <c r="OIF4" s="269"/>
      <c r="OIG4" s="269"/>
      <c r="OIH4" s="269"/>
      <c r="OII4" s="269"/>
      <c r="OIJ4" s="270"/>
      <c r="OIK4" s="265"/>
      <c r="OIL4" s="537"/>
      <c r="OIM4" s="537"/>
      <c r="OIN4" s="538"/>
      <c r="OIO4" s="539"/>
      <c r="OIQ4" s="540"/>
      <c r="OIR4" s="540"/>
      <c r="OIS4" s="541"/>
      <c r="OIT4" s="541"/>
      <c r="OIU4" s="537"/>
      <c r="OIV4" s="266"/>
      <c r="OIW4" s="267"/>
      <c r="OIX4" s="267"/>
      <c r="OIY4" s="267"/>
      <c r="OIZ4" s="267"/>
      <c r="OJA4" s="267"/>
      <c r="OJB4" s="268"/>
      <c r="OJC4" s="269"/>
      <c r="OJD4" s="269"/>
      <c r="OJE4" s="269"/>
      <c r="OJF4" s="269"/>
      <c r="OJG4" s="270"/>
      <c r="OJH4" s="265"/>
      <c r="OJI4" s="537"/>
      <c r="OJJ4" s="537"/>
      <c r="OJK4" s="538"/>
      <c r="OJL4" s="539"/>
      <c r="OJN4" s="540"/>
      <c r="OJO4" s="540"/>
      <c r="OJP4" s="541"/>
      <c r="OJQ4" s="541"/>
      <c r="OJR4" s="537"/>
      <c r="OJS4" s="266"/>
      <c r="OJT4" s="267"/>
      <c r="OJU4" s="267"/>
      <c r="OJV4" s="267"/>
      <c r="OJW4" s="267"/>
      <c r="OJX4" s="267"/>
      <c r="OJY4" s="268"/>
      <c r="OJZ4" s="269"/>
      <c r="OKA4" s="269"/>
      <c r="OKB4" s="269"/>
      <c r="OKC4" s="269"/>
      <c r="OKD4" s="270"/>
      <c r="OKE4" s="265"/>
      <c r="OKF4" s="537"/>
      <c r="OKG4" s="537"/>
      <c r="OKH4" s="538"/>
      <c r="OKI4" s="539"/>
      <c r="OKK4" s="540"/>
      <c r="OKL4" s="540"/>
      <c r="OKM4" s="541"/>
      <c r="OKN4" s="541"/>
      <c r="OKO4" s="537"/>
      <c r="OKP4" s="266"/>
      <c r="OKQ4" s="267"/>
      <c r="OKR4" s="267"/>
      <c r="OKS4" s="267"/>
      <c r="OKT4" s="267"/>
      <c r="OKU4" s="267"/>
      <c r="OKV4" s="268"/>
      <c r="OKW4" s="269"/>
      <c r="OKX4" s="269"/>
      <c r="OKY4" s="269"/>
      <c r="OKZ4" s="269"/>
      <c r="OLA4" s="270"/>
      <c r="OLB4" s="265"/>
      <c r="OLC4" s="537"/>
      <c r="OLD4" s="537"/>
      <c r="OLE4" s="538"/>
      <c r="OLF4" s="539"/>
      <c r="OLH4" s="540"/>
      <c r="OLI4" s="540"/>
      <c r="OLJ4" s="541"/>
      <c r="OLK4" s="541"/>
      <c r="OLL4" s="537"/>
      <c r="OLM4" s="266"/>
      <c r="OLN4" s="267"/>
      <c r="OLO4" s="267"/>
      <c r="OLP4" s="267"/>
      <c r="OLQ4" s="267"/>
      <c r="OLR4" s="267"/>
      <c r="OLS4" s="268"/>
      <c r="OLT4" s="269"/>
      <c r="OLU4" s="269"/>
      <c r="OLV4" s="269"/>
      <c r="OLW4" s="269"/>
      <c r="OLX4" s="270"/>
      <c r="OLY4" s="265"/>
      <c r="OLZ4" s="537"/>
      <c r="OMA4" s="537"/>
      <c r="OMB4" s="538"/>
      <c r="OMC4" s="539"/>
      <c r="OME4" s="540"/>
      <c r="OMF4" s="540"/>
      <c r="OMG4" s="541"/>
      <c r="OMH4" s="541"/>
      <c r="OMI4" s="537"/>
      <c r="OMJ4" s="266"/>
      <c r="OMK4" s="267"/>
      <c r="OML4" s="267"/>
      <c r="OMM4" s="267"/>
      <c r="OMN4" s="267"/>
      <c r="OMO4" s="267"/>
      <c r="OMP4" s="268"/>
      <c r="OMQ4" s="269"/>
      <c r="OMR4" s="269"/>
      <c r="OMS4" s="269"/>
      <c r="OMT4" s="269"/>
      <c r="OMU4" s="270"/>
      <c r="OMV4" s="265"/>
      <c r="OMW4" s="537"/>
      <c r="OMX4" s="537"/>
      <c r="OMY4" s="538"/>
      <c r="OMZ4" s="539"/>
      <c r="ONB4" s="540"/>
      <c r="ONC4" s="540"/>
      <c r="OND4" s="541"/>
      <c r="ONE4" s="541"/>
      <c r="ONF4" s="537"/>
      <c r="ONG4" s="266"/>
      <c r="ONH4" s="267"/>
      <c r="ONI4" s="267"/>
      <c r="ONJ4" s="267"/>
      <c r="ONK4" s="267"/>
      <c r="ONL4" s="267"/>
      <c r="ONM4" s="268"/>
      <c r="ONN4" s="269"/>
      <c r="ONO4" s="269"/>
      <c r="ONP4" s="269"/>
      <c r="ONQ4" s="269"/>
      <c r="ONR4" s="270"/>
      <c r="ONS4" s="265"/>
      <c r="ONT4" s="537"/>
      <c r="ONU4" s="537"/>
      <c r="ONV4" s="538"/>
      <c r="ONW4" s="539"/>
      <c r="ONY4" s="540"/>
      <c r="ONZ4" s="540"/>
      <c r="OOA4" s="541"/>
      <c r="OOB4" s="541"/>
      <c r="OOC4" s="537"/>
      <c r="OOD4" s="266"/>
      <c r="OOE4" s="267"/>
      <c r="OOF4" s="267"/>
      <c r="OOG4" s="267"/>
      <c r="OOH4" s="267"/>
      <c r="OOI4" s="267"/>
      <c r="OOJ4" s="268"/>
      <c r="OOK4" s="269"/>
      <c r="OOL4" s="269"/>
      <c r="OOM4" s="269"/>
      <c r="OON4" s="269"/>
      <c r="OOO4" s="270"/>
      <c r="OOP4" s="265"/>
      <c r="OOQ4" s="537"/>
      <c r="OOR4" s="537"/>
      <c r="OOS4" s="538"/>
      <c r="OOT4" s="539"/>
      <c r="OOV4" s="540"/>
      <c r="OOW4" s="540"/>
      <c r="OOX4" s="541"/>
      <c r="OOY4" s="541"/>
      <c r="OOZ4" s="537"/>
      <c r="OPA4" s="266"/>
      <c r="OPB4" s="267"/>
      <c r="OPC4" s="267"/>
      <c r="OPD4" s="267"/>
      <c r="OPE4" s="267"/>
      <c r="OPF4" s="267"/>
      <c r="OPG4" s="268"/>
      <c r="OPH4" s="269"/>
      <c r="OPI4" s="269"/>
      <c r="OPJ4" s="269"/>
      <c r="OPK4" s="269"/>
      <c r="OPL4" s="270"/>
      <c r="OPM4" s="265"/>
      <c r="OPN4" s="537"/>
      <c r="OPO4" s="537"/>
      <c r="OPP4" s="538"/>
      <c r="OPQ4" s="539"/>
      <c r="OPS4" s="540"/>
      <c r="OPT4" s="540"/>
      <c r="OPU4" s="541"/>
      <c r="OPV4" s="541"/>
      <c r="OPW4" s="537"/>
      <c r="OPX4" s="266"/>
      <c r="OPY4" s="267"/>
      <c r="OPZ4" s="267"/>
      <c r="OQA4" s="267"/>
      <c r="OQB4" s="267"/>
      <c r="OQC4" s="267"/>
      <c r="OQD4" s="268"/>
      <c r="OQE4" s="269"/>
      <c r="OQF4" s="269"/>
      <c r="OQG4" s="269"/>
      <c r="OQH4" s="269"/>
      <c r="OQI4" s="270"/>
      <c r="OQJ4" s="265"/>
      <c r="OQK4" s="537"/>
      <c r="OQL4" s="537"/>
      <c r="OQM4" s="538"/>
      <c r="OQN4" s="539"/>
      <c r="OQP4" s="540"/>
      <c r="OQQ4" s="540"/>
      <c r="OQR4" s="541"/>
      <c r="OQS4" s="541"/>
      <c r="OQT4" s="537"/>
      <c r="OQU4" s="266"/>
      <c r="OQV4" s="267"/>
      <c r="OQW4" s="267"/>
      <c r="OQX4" s="267"/>
      <c r="OQY4" s="267"/>
      <c r="OQZ4" s="267"/>
      <c r="ORA4" s="268"/>
      <c r="ORB4" s="269"/>
      <c r="ORC4" s="269"/>
      <c r="ORD4" s="269"/>
      <c r="ORE4" s="269"/>
      <c r="ORF4" s="270"/>
      <c r="ORG4" s="265"/>
      <c r="ORH4" s="537"/>
      <c r="ORI4" s="537"/>
      <c r="ORJ4" s="538"/>
      <c r="ORK4" s="539"/>
      <c r="ORM4" s="540"/>
      <c r="ORN4" s="540"/>
      <c r="ORO4" s="541"/>
      <c r="ORP4" s="541"/>
      <c r="ORQ4" s="537"/>
      <c r="ORR4" s="266"/>
      <c r="ORS4" s="267"/>
      <c r="ORT4" s="267"/>
      <c r="ORU4" s="267"/>
      <c r="ORV4" s="267"/>
      <c r="ORW4" s="267"/>
      <c r="ORX4" s="268"/>
      <c r="ORY4" s="269"/>
      <c r="ORZ4" s="269"/>
      <c r="OSA4" s="269"/>
      <c r="OSB4" s="269"/>
      <c r="OSC4" s="270"/>
      <c r="OSD4" s="265"/>
      <c r="OSE4" s="537"/>
      <c r="OSF4" s="537"/>
      <c r="OSG4" s="538"/>
      <c r="OSH4" s="539"/>
      <c r="OSJ4" s="540"/>
      <c r="OSK4" s="540"/>
      <c r="OSL4" s="541"/>
      <c r="OSM4" s="541"/>
      <c r="OSN4" s="537"/>
      <c r="OSO4" s="266"/>
      <c r="OSP4" s="267"/>
      <c r="OSQ4" s="267"/>
      <c r="OSR4" s="267"/>
      <c r="OSS4" s="267"/>
      <c r="OST4" s="267"/>
      <c r="OSU4" s="268"/>
      <c r="OSV4" s="269"/>
      <c r="OSW4" s="269"/>
      <c r="OSX4" s="269"/>
      <c r="OSY4" s="269"/>
      <c r="OSZ4" s="270"/>
      <c r="OTA4" s="265"/>
      <c r="OTB4" s="537"/>
      <c r="OTC4" s="537"/>
      <c r="OTD4" s="538"/>
      <c r="OTE4" s="539"/>
      <c r="OTG4" s="540"/>
      <c r="OTH4" s="540"/>
      <c r="OTI4" s="541"/>
      <c r="OTJ4" s="541"/>
      <c r="OTK4" s="537"/>
      <c r="OTL4" s="266"/>
      <c r="OTM4" s="267"/>
      <c r="OTN4" s="267"/>
      <c r="OTO4" s="267"/>
      <c r="OTP4" s="267"/>
      <c r="OTQ4" s="267"/>
      <c r="OTR4" s="268"/>
      <c r="OTS4" s="269"/>
      <c r="OTT4" s="269"/>
      <c r="OTU4" s="269"/>
      <c r="OTV4" s="269"/>
      <c r="OTW4" s="270"/>
      <c r="OTX4" s="265"/>
      <c r="OTY4" s="537"/>
      <c r="OTZ4" s="537"/>
      <c r="OUA4" s="538"/>
      <c r="OUB4" s="539"/>
      <c r="OUD4" s="540"/>
      <c r="OUE4" s="540"/>
      <c r="OUF4" s="541"/>
      <c r="OUG4" s="541"/>
      <c r="OUH4" s="537"/>
      <c r="OUI4" s="266"/>
      <c r="OUJ4" s="267"/>
      <c r="OUK4" s="267"/>
      <c r="OUL4" s="267"/>
      <c r="OUM4" s="267"/>
      <c r="OUN4" s="267"/>
      <c r="OUO4" s="268"/>
      <c r="OUP4" s="269"/>
      <c r="OUQ4" s="269"/>
      <c r="OUR4" s="269"/>
      <c r="OUS4" s="269"/>
      <c r="OUT4" s="270"/>
      <c r="OUU4" s="265"/>
      <c r="OUV4" s="537"/>
      <c r="OUW4" s="537"/>
      <c r="OUX4" s="538"/>
      <c r="OUY4" s="539"/>
      <c r="OVA4" s="540"/>
      <c r="OVB4" s="540"/>
      <c r="OVC4" s="541"/>
      <c r="OVD4" s="541"/>
      <c r="OVE4" s="537"/>
      <c r="OVF4" s="266"/>
      <c r="OVG4" s="267"/>
      <c r="OVH4" s="267"/>
      <c r="OVI4" s="267"/>
      <c r="OVJ4" s="267"/>
      <c r="OVK4" s="267"/>
      <c r="OVL4" s="268"/>
      <c r="OVM4" s="269"/>
      <c r="OVN4" s="269"/>
      <c r="OVO4" s="269"/>
      <c r="OVP4" s="269"/>
      <c r="OVQ4" s="270"/>
      <c r="OVR4" s="265"/>
      <c r="OVS4" s="537"/>
      <c r="OVT4" s="537"/>
      <c r="OVU4" s="538"/>
      <c r="OVV4" s="539"/>
      <c r="OVX4" s="540"/>
      <c r="OVY4" s="540"/>
      <c r="OVZ4" s="541"/>
      <c r="OWA4" s="541"/>
      <c r="OWB4" s="537"/>
      <c r="OWC4" s="266"/>
      <c r="OWD4" s="267"/>
      <c r="OWE4" s="267"/>
      <c r="OWF4" s="267"/>
      <c r="OWG4" s="267"/>
      <c r="OWH4" s="267"/>
      <c r="OWI4" s="268"/>
      <c r="OWJ4" s="269"/>
      <c r="OWK4" s="269"/>
      <c r="OWL4" s="269"/>
      <c r="OWM4" s="269"/>
      <c r="OWN4" s="270"/>
      <c r="OWO4" s="265"/>
      <c r="OWP4" s="537"/>
      <c r="OWQ4" s="537"/>
      <c r="OWR4" s="538"/>
      <c r="OWS4" s="539"/>
      <c r="OWU4" s="540"/>
      <c r="OWV4" s="540"/>
      <c r="OWW4" s="541"/>
      <c r="OWX4" s="541"/>
      <c r="OWY4" s="537"/>
      <c r="OWZ4" s="266"/>
      <c r="OXA4" s="267"/>
      <c r="OXB4" s="267"/>
      <c r="OXC4" s="267"/>
      <c r="OXD4" s="267"/>
      <c r="OXE4" s="267"/>
      <c r="OXF4" s="268"/>
      <c r="OXG4" s="269"/>
      <c r="OXH4" s="269"/>
      <c r="OXI4" s="269"/>
      <c r="OXJ4" s="269"/>
      <c r="OXK4" s="270"/>
      <c r="OXL4" s="265"/>
      <c r="OXM4" s="537"/>
      <c r="OXN4" s="537"/>
      <c r="OXO4" s="538"/>
      <c r="OXP4" s="539"/>
      <c r="OXR4" s="540"/>
      <c r="OXS4" s="540"/>
      <c r="OXT4" s="541"/>
      <c r="OXU4" s="541"/>
      <c r="OXV4" s="537"/>
      <c r="OXW4" s="266"/>
      <c r="OXX4" s="267"/>
      <c r="OXY4" s="267"/>
      <c r="OXZ4" s="267"/>
      <c r="OYA4" s="267"/>
      <c r="OYB4" s="267"/>
      <c r="OYC4" s="268"/>
      <c r="OYD4" s="269"/>
      <c r="OYE4" s="269"/>
      <c r="OYF4" s="269"/>
      <c r="OYG4" s="269"/>
      <c r="OYH4" s="270"/>
      <c r="OYI4" s="265"/>
      <c r="OYJ4" s="537"/>
      <c r="OYK4" s="537"/>
      <c r="OYL4" s="538"/>
      <c r="OYM4" s="539"/>
      <c r="OYO4" s="540"/>
      <c r="OYP4" s="540"/>
      <c r="OYQ4" s="541"/>
      <c r="OYR4" s="541"/>
      <c r="OYS4" s="537"/>
      <c r="OYT4" s="266"/>
      <c r="OYU4" s="267"/>
      <c r="OYV4" s="267"/>
      <c r="OYW4" s="267"/>
      <c r="OYX4" s="267"/>
      <c r="OYY4" s="267"/>
      <c r="OYZ4" s="268"/>
      <c r="OZA4" s="269"/>
      <c r="OZB4" s="269"/>
      <c r="OZC4" s="269"/>
      <c r="OZD4" s="269"/>
      <c r="OZE4" s="270"/>
      <c r="OZF4" s="265"/>
      <c r="OZG4" s="537"/>
      <c r="OZH4" s="537"/>
      <c r="OZI4" s="538"/>
      <c r="OZJ4" s="539"/>
      <c r="OZL4" s="540"/>
      <c r="OZM4" s="540"/>
      <c r="OZN4" s="541"/>
      <c r="OZO4" s="541"/>
      <c r="OZP4" s="537"/>
      <c r="OZQ4" s="266"/>
      <c r="OZR4" s="267"/>
      <c r="OZS4" s="267"/>
      <c r="OZT4" s="267"/>
      <c r="OZU4" s="267"/>
      <c r="OZV4" s="267"/>
      <c r="OZW4" s="268"/>
      <c r="OZX4" s="269"/>
      <c r="OZY4" s="269"/>
      <c r="OZZ4" s="269"/>
      <c r="PAA4" s="269"/>
      <c r="PAB4" s="270"/>
      <c r="PAC4" s="265"/>
      <c r="PAD4" s="537"/>
      <c r="PAE4" s="537"/>
      <c r="PAF4" s="538"/>
      <c r="PAG4" s="539"/>
      <c r="PAI4" s="540"/>
      <c r="PAJ4" s="540"/>
      <c r="PAK4" s="541"/>
      <c r="PAL4" s="541"/>
      <c r="PAM4" s="537"/>
      <c r="PAN4" s="266"/>
      <c r="PAO4" s="267"/>
      <c r="PAP4" s="267"/>
      <c r="PAQ4" s="267"/>
      <c r="PAR4" s="267"/>
      <c r="PAS4" s="267"/>
      <c r="PAT4" s="268"/>
      <c r="PAU4" s="269"/>
      <c r="PAV4" s="269"/>
      <c r="PAW4" s="269"/>
      <c r="PAX4" s="269"/>
      <c r="PAY4" s="270"/>
      <c r="PAZ4" s="265"/>
      <c r="PBA4" s="537"/>
      <c r="PBB4" s="537"/>
      <c r="PBC4" s="538"/>
      <c r="PBD4" s="539"/>
      <c r="PBF4" s="540"/>
      <c r="PBG4" s="540"/>
      <c r="PBH4" s="541"/>
      <c r="PBI4" s="541"/>
      <c r="PBJ4" s="537"/>
      <c r="PBK4" s="266"/>
      <c r="PBL4" s="267"/>
      <c r="PBM4" s="267"/>
      <c r="PBN4" s="267"/>
      <c r="PBO4" s="267"/>
      <c r="PBP4" s="267"/>
      <c r="PBQ4" s="268"/>
      <c r="PBR4" s="269"/>
      <c r="PBS4" s="269"/>
      <c r="PBT4" s="269"/>
      <c r="PBU4" s="269"/>
      <c r="PBV4" s="270"/>
      <c r="PBW4" s="265"/>
      <c r="PBX4" s="537"/>
      <c r="PBY4" s="537"/>
      <c r="PBZ4" s="538"/>
      <c r="PCA4" s="539"/>
      <c r="PCC4" s="540"/>
      <c r="PCD4" s="540"/>
      <c r="PCE4" s="541"/>
      <c r="PCF4" s="541"/>
      <c r="PCG4" s="537"/>
      <c r="PCH4" s="266"/>
      <c r="PCI4" s="267"/>
      <c r="PCJ4" s="267"/>
      <c r="PCK4" s="267"/>
      <c r="PCL4" s="267"/>
      <c r="PCM4" s="267"/>
      <c r="PCN4" s="268"/>
      <c r="PCO4" s="269"/>
      <c r="PCP4" s="269"/>
      <c r="PCQ4" s="269"/>
      <c r="PCR4" s="269"/>
      <c r="PCS4" s="270"/>
      <c r="PCT4" s="265"/>
      <c r="PCU4" s="537"/>
      <c r="PCV4" s="537"/>
      <c r="PCW4" s="538"/>
      <c r="PCX4" s="539"/>
      <c r="PCZ4" s="540"/>
      <c r="PDA4" s="540"/>
      <c r="PDB4" s="541"/>
      <c r="PDC4" s="541"/>
      <c r="PDD4" s="537"/>
      <c r="PDE4" s="266"/>
      <c r="PDF4" s="267"/>
      <c r="PDG4" s="267"/>
      <c r="PDH4" s="267"/>
      <c r="PDI4" s="267"/>
      <c r="PDJ4" s="267"/>
      <c r="PDK4" s="268"/>
      <c r="PDL4" s="269"/>
      <c r="PDM4" s="269"/>
      <c r="PDN4" s="269"/>
      <c r="PDO4" s="269"/>
      <c r="PDP4" s="270"/>
      <c r="PDQ4" s="265"/>
      <c r="PDR4" s="537"/>
      <c r="PDS4" s="537"/>
      <c r="PDT4" s="538"/>
      <c r="PDU4" s="539"/>
      <c r="PDW4" s="540"/>
      <c r="PDX4" s="540"/>
      <c r="PDY4" s="541"/>
      <c r="PDZ4" s="541"/>
      <c r="PEA4" s="537"/>
      <c r="PEB4" s="266"/>
      <c r="PEC4" s="267"/>
      <c r="PED4" s="267"/>
      <c r="PEE4" s="267"/>
      <c r="PEF4" s="267"/>
      <c r="PEG4" s="267"/>
      <c r="PEH4" s="268"/>
      <c r="PEI4" s="269"/>
      <c r="PEJ4" s="269"/>
      <c r="PEK4" s="269"/>
      <c r="PEL4" s="269"/>
      <c r="PEM4" s="270"/>
      <c r="PEN4" s="265"/>
      <c r="PEO4" s="537"/>
      <c r="PEP4" s="537"/>
      <c r="PEQ4" s="538"/>
      <c r="PER4" s="539"/>
      <c r="PET4" s="540"/>
      <c r="PEU4" s="540"/>
      <c r="PEV4" s="541"/>
      <c r="PEW4" s="541"/>
      <c r="PEX4" s="537"/>
      <c r="PEY4" s="266"/>
      <c r="PEZ4" s="267"/>
      <c r="PFA4" s="267"/>
      <c r="PFB4" s="267"/>
      <c r="PFC4" s="267"/>
      <c r="PFD4" s="267"/>
      <c r="PFE4" s="268"/>
      <c r="PFF4" s="269"/>
      <c r="PFG4" s="269"/>
      <c r="PFH4" s="269"/>
      <c r="PFI4" s="269"/>
      <c r="PFJ4" s="270"/>
      <c r="PFK4" s="265"/>
      <c r="PFL4" s="537"/>
      <c r="PFM4" s="537"/>
      <c r="PFN4" s="538"/>
      <c r="PFO4" s="539"/>
      <c r="PFQ4" s="540"/>
      <c r="PFR4" s="540"/>
      <c r="PFS4" s="541"/>
      <c r="PFT4" s="541"/>
      <c r="PFU4" s="537"/>
      <c r="PFV4" s="266"/>
      <c r="PFW4" s="267"/>
      <c r="PFX4" s="267"/>
      <c r="PFY4" s="267"/>
      <c r="PFZ4" s="267"/>
      <c r="PGA4" s="267"/>
      <c r="PGB4" s="268"/>
      <c r="PGC4" s="269"/>
      <c r="PGD4" s="269"/>
      <c r="PGE4" s="269"/>
      <c r="PGF4" s="269"/>
      <c r="PGG4" s="270"/>
      <c r="PGH4" s="265"/>
      <c r="PGI4" s="537"/>
      <c r="PGJ4" s="537"/>
      <c r="PGK4" s="538"/>
      <c r="PGL4" s="539"/>
      <c r="PGN4" s="540"/>
      <c r="PGO4" s="540"/>
      <c r="PGP4" s="541"/>
      <c r="PGQ4" s="541"/>
      <c r="PGR4" s="537"/>
      <c r="PGS4" s="266"/>
      <c r="PGT4" s="267"/>
      <c r="PGU4" s="267"/>
      <c r="PGV4" s="267"/>
      <c r="PGW4" s="267"/>
      <c r="PGX4" s="267"/>
      <c r="PGY4" s="268"/>
      <c r="PGZ4" s="269"/>
      <c r="PHA4" s="269"/>
      <c r="PHB4" s="269"/>
      <c r="PHC4" s="269"/>
      <c r="PHD4" s="270"/>
      <c r="PHE4" s="265"/>
      <c r="PHF4" s="537"/>
      <c r="PHG4" s="537"/>
      <c r="PHH4" s="538"/>
      <c r="PHI4" s="539"/>
      <c r="PHK4" s="540"/>
      <c r="PHL4" s="540"/>
      <c r="PHM4" s="541"/>
      <c r="PHN4" s="541"/>
      <c r="PHO4" s="537"/>
      <c r="PHP4" s="266"/>
      <c r="PHQ4" s="267"/>
      <c r="PHR4" s="267"/>
      <c r="PHS4" s="267"/>
      <c r="PHT4" s="267"/>
      <c r="PHU4" s="267"/>
      <c r="PHV4" s="268"/>
      <c r="PHW4" s="269"/>
      <c r="PHX4" s="269"/>
      <c r="PHY4" s="269"/>
      <c r="PHZ4" s="269"/>
      <c r="PIA4" s="270"/>
      <c r="PIB4" s="265"/>
      <c r="PIC4" s="537"/>
      <c r="PID4" s="537"/>
      <c r="PIE4" s="538"/>
      <c r="PIF4" s="539"/>
      <c r="PIH4" s="540"/>
      <c r="PII4" s="540"/>
      <c r="PIJ4" s="541"/>
      <c r="PIK4" s="541"/>
      <c r="PIL4" s="537"/>
      <c r="PIM4" s="266"/>
      <c r="PIN4" s="267"/>
      <c r="PIO4" s="267"/>
      <c r="PIP4" s="267"/>
      <c r="PIQ4" s="267"/>
      <c r="PIR4" s="267"/>
      <c r="PIS4" s="268"/>
      <c r="PIT4" s="269"/>
      <c r="PIU4" s="269"/>
      <c r="PIV4" s="269"/>
      <c r="PIW4" s="269"/>
      <c r="PIX4" s="270"/>
      <c r="PIY4" s="265"/>
      <c r="PIZ4" s="537"/>
      <c r="PJA4" s="537"/>
      <c r="PJB4" s="538"/>
      <c r="PJC4" s="539"/>
      <c r="PJE4" s="540"/>
      <c r="PJF4" s="540"/>
      <c r="PJG4" s="541"/>
      <c r="PJH4" s="541"/>
      <c r="PJI4" s="537"/>
      <c r="PJJ4" s="266"/>
      <c r="PJK4" s="267"/>
      <c r="PJL4" s="267"/>
      <c r="PJM4" s="267"/>
      <c r="PJN4" s="267"/>
      <c r="PJO4" s="267"/>
      <c r="PJP4" s="268"/>
      <c r="PJQ4" s="269"/>
      <c r="PJR4" s="269"/>
      <c r="PJS4" s="269"/>
      <c r="PJT4" s="269"/>
      <c r="PJU4" s="270"/>
      <c r="PJV4" s="265"/>
      <c r="PJW4" s="537"/>
      <c r="PJX4" s="537"/>
      <c r="PJY4" s="538"/>
      <c r="PJZ4" s="539"/>
      <c r="PKB4" s="540"/>
      <c r="PKC4" s="540"/>
      <c r="PKD4" s="541"/>
      <c r="PKE4" s="541"/>
      <c r="PKF4" s="537"/>
      <c r="PKG4" s="266"/>
      <c r="PKH4" s="267"/>
      <c r="PKI4" s="267"/>
      <c r="PKJ4" s="267"/>
      <c r="PKK4" s="267"/>
      <c r="PKL4" s="267"/>
      <c r="PKM4" s="268"/>
      <c r="PKN4" s="269"/>
      <c r="PKO4" s="269"/>
      <c r="PKP4" s="269"/>
      <c r="PKQ4" s="269"/>
      <c r="PKR4" s="270"/>
      <c r="PKS4" s="265"/>
      <c r="PKT4" s="537"/>
      <c r="PKU4" s="537"/>
      <c r="PKV4" s="538"/>
      <c r="PKW4" s="539"/>
      <c r="PKY4" s="540"/>
      <c r="PKZ4" s="540"/>
      <c r="PLA4" s="541"/>
      <c r="PLB4" s="541"/>
      <c r="PLC4" s="537"/>
      <c r="PLD4" s="266"/>
      <c r="PLE4" s="267"/>
      <c r="PLF4" s="267"/>
      <c r="PLG4" s="267"/>
      <c r="PLH4" s="267"/>
      <c r="PLI4" s="267"/>
      <c r="PLJ4" s="268"/>
      <c r="PLK4" s="269"/>
      <c r="PLL4" s="269"/>
      <c r="PLM4" s="269"/>
      <c r="PLN4" s="269"/>
      <c r="PLO4" s="270"/>
      <c r="PLP4" s="265"/>
      <c r="PLQ4" s="537"/>
      <c r="PLR4" s="537"/>
      <c r="PLS4" s="538"/>
      <c r="PLT4" s="539"/>
      <c r="PLV4" s="540"/>
      <c r="PLW4" s="540"/>
      <c r="PLX4" s="541"/>
      <c r="PLY4" s="541"/>
      <c r="PLZ4" s="537"/>
      <c r="PMA4" s="266"/>
      <c r="PMB4" s="267"/>
      <c r="PMC4" s="267"/>
      <c r="PMD4" s="267"/>
      <c r="PME4" s="267"/>
      <c r="PMF4" s="267"/>
      <c r="PMG4" s="268"/>
      <c r="PMH4" s="269"/>
      <c r="PMI4" s="269"/>
      <c r="PMJ4" s="269"/>
      <c r="PMK4" s="269"/>
      <c r="PML4" s="270"/>
      <c r="PMM4" s="265"/>
      <c r="PMN4" s="537"/>
      <c r="PMO4" s="537"/>
      <c r="PMP4" s="538"/>
      <c r="PMQ4" s="539"/>
      <c r="PMS4" s="540"/>
      <c r="PMT4" s="540"/>
      <c r="PMU4" s="541"/>
      <c r="PMV4" s="541"/>
      <c r="PMW4" s="537"/>
      <c r="PMX4" s="266"/>
      <c r="PMY4" s="267"/>
      <c r="PMZ4" s="267"/>
      <c r="PNA4" s="267"/>
      <c r="PNB4" s="267"/>
      <c r="PNC4" s="267"/>
      <c r="PND4" s="268"/>
      <c r="PNE4" s="269"/>
      <c r="PNF4" s="269"/>
      <c r="PNG4" s="269"/>
      <c r="PNH4" s="269"/>
      <c r="PNI4" s="270"/>
      <c r="PNJ4" s="265"/>
      <c r="PNK4" s="537"/>
      <c r="PNL4" s="537"/>
      <c r="PNM4" s="538"/>
      <c r="PNN4" s="539"/>
      <c r="PNP4" s="540"/>
      <c r="PNQ4" s="540"/>
      <c r="PNR4" s="541"/>
      <c r="PNS4" s="541"/>
      <c r="PNT4" s="537"/>
      <c r="PNU4" s="266"/>
      <c r="PNV4" s="267"/>
      <c r="PNW4" s="267"/>
      <c r="PNX4" s="267"/>
      <c r="PNY4" s="267"/>
      <c r="PNZ4" s="267"/>
      <c r="POA4" s="268"/>
      <c r="POB4" s="269"/>
      <c r="POC4" s="269"/>
      <c r="POD4" s="269"/>
      <c r="POE4" s="269"/>
      <c r="POF4" s="270"/>
      <c r="POG4" s="265"/>
      <c r="POH4" s="537"/>
      <c r="POI4" s="537"/>
      <c r="POJ4" s="538"/>
      <c r="POK4" s="539"/>
      <c r="POM4" s="540"/>
      <c r="PON4" s="540"/>
      <c r="POO4" s="541"/>
      <c r="POP4" s="541"/>
      <c r="POQ4" s="537"/>
      <c r="POR4" s="266"/>
      <c r="POS4" s="267"/>
      <c r="POT4" s="267"/>
      <c r="POU4" s="267"/>
      <c r="POV4" s="267"/>
      <c r="POW4" s="267"/>
      <c r="POX4" s="268"/>
      <c r="POY4" s="269"/>
      <c r="POZ4" s="269"/>
      <c r="PPA4" s="269"/>
      <c r="PPB4" s="269"/>
      <c r="PPC4" s="270"/>
      <c r="PPD4" s="265"/>
      <c r="PPE4" s="537"/>
      <c r="PPF4" s="537"/>
      <c r="PPG4" s="538"/>
      <c r="PPH4" s="539"/>
      <c r="PPJ4" s="540"/>
      <c r="PPK4" s="540"/>
      <c r="PPL4" s="541"/>
      <c r="PPM4" s="541"/>
      <c r="PPN4" s="537"/>
      <c r="PPO4" s="266"/>
      <c r="PPP4" s="267"/>
      <c r="PPQ4" s="267"/>
      <c r="PPR4" s="267"/>
      <c r="PPS4" s="267"/>
      <c r="PPT4" s="267"/>
      <c r="PPU4" s="268"/>
      <c r="PPV4" s="269"/>
      <c r="PPW4" s="269"/>
      <c r="PPX4" s="269"/>
      <c r="PPY4" s="269"/>
      <c r="PPZ4" s="270"/>
      <c r="PQA4" s="265"/>
      <c r="PQB4" s="537"/>
      <c r="PQC4" s="537"/>
      <c r="PQD4" s="538"/>
      <c r="PQE4" s="539"/>
      <c r="PQG4" s="540"/>
      <c r="PQH4" s="540"/>
      <c r="PQI4" s="541"/>
      <c r="PQJ4" s="541"/>
      <c r="PQK4" s="537"/>
      <c r="PQL4" s="266"/>
      <c r="PQM4" s="267"/>
      <c r="PQN4" s="267"/>
      <c r="PQO4" s="267"/>
      <c r="PQP4" s="267"/>
      <c r="PQQ4" s="267"/>
      <c r="PQR4" s="268"/>
      <c r="PQS4" s="269"/>
      <c r="PQT4" s="269"/>
      <c r="PQU4" s="269"/>
      <c r="PQV4" s="269"/>
      <c r="PQW4" s="270"/>
      <c r="PQX4" s="265"/>
      <c r="PQY4" s="537"/>
      <c r="PQZ4" s="537"/>
      <c r="PRA4" s="538"/>
      <c r="PRB4" s="539"/>
      <c r="PRD4" s="540"/>
      <c r="PRE4" s="540"/>
      <c r="PRF4" s="541"/>
      <c r="PRG4" s="541"/>
      <c r="PRH4" s="537"/>
      <c r="PRI4" s="266"/>
      <c r="PRJ4" s="267"/>
      <c r="PRK4" s="267"/>
      <c r="PRL4" s="267"/>
      <c r="PRM4" s="267"/>
      <c r="PRN4" s="267"/>
      <c r="PRO4" s="268"/>
      <c r="PRP4" s="269"/>
      <c r="PRQ4" s="269"/>
      <c r="PRR4" s="269"/>
      <c r="PRS4" s="269"/>
      <c r="PRT4" s="270"/>
      <c r="PRU4" s="265"/>
      <c r="PRV4" s="537"/>
      <c r="PRW4" s="537"/>
      <c r="PRX4" s="538"/>
      <c r="PRY4" s="539"/>
      <c r="PSA4" s="540"/>
      <c r="PSB4" s="540"/>
      <c r="PSC4" s="541"/>
      <c r="PSD4" s="541"/>
      <c r="PSE4" s="537"/>
      <c r="PSF4" s="266"/>
      <c r="PSG4" s="267"/>
      <c r="PSH4" s="267"/>
      <c r="PSI4" s="267"/>
      <c r="PSJ4" s="267"/>
      <c r="PSK4" s="267"/>
      <c r="PSL4" s="268"/>
      <c r="PSM4" s="269"/>
      <c r="PSN4" s="269"/>
      <c r="PSO4" s="269"/>
      <c r="PSP4" s="269"/>
      <c r="PSQ4" s="270"/>
      <c r="PSR4" s="265"/>
      <c r="PSS4" s="537"/>
      <c r="PST4" s="537"/>
      <c r="PSU4" s="538"/>
      <c r="PSV4" s="539"/>
      <c r="PSX4" s="540"/>
      <c r="PSY4" s="540"/>
      <c r="PSZ4" s="541"/>
      <c r="PTA4" s="541"/>
      <c r="PTB4" s="537"/>
      <c r="PTC4" s="266"/>
      <c r="PTD4" s="267"/>
      <c r="PTE4" s="267"/>
      <c r="PTF4" s="267"/>
      <c r="PTG4" s="267"/>
      <c r="PTH4" s="267"/>
      <c r="PTI4" s="268"/>
      <c r="PTJ4" s="269"/>
      <c r="PTK4" s="269"/>
      <c r="PTL4" s="269"/>
      <c r="PTM4" s="269"/>
      <c r="PTN4" s="270"/>
      <c r="PTO4" s="265"/>
      <c r="PTP4" s="537"/>
      <c r="PTQ4" s="537"/>
      <c r="PTR4" s="538"/>
      <c r="PTS4" s="539"/>
      <c r="PTU4" s="540"/>
      <c r="PTV4" s="540"/>
      <c r="PTW4" s="541"/>
      <c r="PTX4" s="541"/>
      <c r="PTY4" s="537"/>
      <c r="PTZ4" s="266"/>
      <c r="PUA4" s="267"/>
      <c r="PUB4" s="267"/>
      <c r="PUC4" s="267"/>
      <c r="PUD4" s="267"/>
      <c r="PUE4" s="267"/>
      <c r="PUF4" s="268"/>
      <c r="PUG4" s="269"/>
      <c r="PUH4" s="269"/>
      <c r="PUI4" s="269"/>
      <c r="PUJ4" s="269"/>
      <c r="PUK4" s="270"/>
      <c r="PUL4" s="265"/>
      <c r="PUM4" s="537"/>
      <c r="PUN4" s="537"/>
      <c r="PUO4" s="538"/>
      <c r="PUP4" s="539"/>
      <c r="PUR4" s="540"/>
      <c r="PUS4" s="540"/>
      <c r="PUT4" s="541"/>
      <c r="PUU4" s="541"/>
      <c r="PUV4" s="537"/>
      <c r="PUW4" s="266"/>
      <c r="PUX4" s="267"/>
      <c r="PUY4" s="267"/>
      <c r="PUZ4" s="267"/>
      <c r="PVA4" s="267"/>
      <c r="PVB4" s="267"/>
      <c r="PVC4" s="268"/>
      <c r="PVD4" s="269"/>
      <c r="PVE4" s="269"/>
      <c r="PVF4" s="269"/>
      <c r="PVG4" s="269"/>
      <c r="PVH4" s="270"/>
      <c r="PVI4" s="265"/>
      <c r="PVJ4" s="537"/>
      <c r="PVK4" s="537"/>
      <c r="PVL4" s="538"/>
      <c r="PVM4" s="539"/>
      <c r="PVO4" s="540"/>
      <c r="PVP4" s="540"/>
      <c r="PVQ4" s="541"/>
      <c r="PVR4" s="541"/>
      <c r="PVS4" s="537"/>
      <c r="PVT4" s="266"/>
      <c r="PVU4" s="267"/>
      <c r="PVV4" s="267"/>
      <c r="PVW4" s="267"/>
      <c r="PVX4" s="267"/>
      <c r="PVY4" s="267"/>
      <c r="PVZ4" s="268"/>
      <c r="PWA4" s="269"/>
      <c r="PWB4" s="269"/>
      <c r="PWC4" s="269"/>
      <c r="PWD4" s="269"/>
      <c r="PWE4" s="270"/>
      <c r="PWF4" s="265"/>
      <c r="PWG4" s="537"/>
      <c r="PWH4" s="537"/>
      <c r="PWI4" s="538"/>
      <c r="PWJ4" s="539"/>
      <c r="PWL4" s="540"/>
      <c r="PWM4" s="540"/>
      <c r="PWN4" s="541"/>
      <c r="PWO4" s="541"/>
      <c r="PWP4" s="537"/>
      <c r="PWQ4" s="266"/>
      <c r="PWR4" s="267"/>
      <c r="PWS4" s="267"/>
      <c r="PWT4" s="267"/>
      <c r="PWU4" s="267"/>
      <c r="PWV4" s="267"/>
      <c r="PWW4" s="268"/>
      <c r="PWX4" s="269"/>
      <c r="PWY4" s="269"/>
      <c r="PWZ4" s="269"/>
      <c r="PXA4" s="269"/>
      <c r="PXB4" s="270"/>
      <c r="PXC4" s="265"/>
      <c r="PXD4" s="537"/>
      <c r="PXE4" s="537"/>
      <c r="PXF4" s="538"/>
      <c r="PXG4" s="539"/>
      <c r="PXI4" s="540"/>
      <c r="PXJ4" s="540"/>
      <c r="PXK4" s="541"/>
      <c r="PXL4" s="541"/>
      <c r="PXM4" s="537"/>
      <c r="PXN4" s="266"/>
      <c r="PXO4" s="267"/>
      <c r="PXP4" s="267"/>
      <c r="PXQ4" s="267"/>
      <c r="PXR4" s="267"/>
      <c r="PXS4" s="267"/>
      <c r="PXT4" s="268"/>
      <c r="PXU4" s="269"/>
      <c r="PXV4" s="269"/>
      <c r="PXW4" s="269"/>
      <c r="PXX4" s="269"/>
      <c r="PXY4" s="270"/>
      <c r="PXZ4" s="265"/>
      <c r="PYA4" s="537"/>
      <c r="PYB4" s="537"/>
      <c r="PYC4" s="538"/>
      <c r="PYD4" s="539"/>
      <c r="PYF4" s="540"/>
      <c r="PYG4" s="540"/>
      <c r="PYH4" s="541"/>
      <c r="PYI4" s="541"/>
      <c r="PYJ4" s="537"/>
      <c r="PYK4" s="266"/>
      <c r="PYL4" s="267"/>
      <c r="PYM4" s="267"/>
      <c r="PYN4" s="267"/>
      <c r="PYO4" s="267"/>
      <c r="PYP4" s="267"/>
      <c r="PYQ4" s="268"/>
      <c r="PYR4" s="269"/>
      <c r="PYS4" s="269"/>
      <c r="PYT4" s="269"/>
      <c r="PYU4" s="269"/>
      <c r="PYV4" s="270"/>
      <c r="PYW4" s="265"/>
      <c r="PYX4" s="537"/>
      <c r="PYY4" s="537"/>
      <c r="PYZ4" s="538"/>
      <c r="PZA4" s="539"/>
      <c r="PZC4" s="540"/>
      <c r="PZD4" s="540"/>
      <c r="PZE4" s="541"/>
      <c r="PZF4" s="541"/>
      <c r="PZG4" s="537"/>
      <c r="PZH4" s="266"/>
      <c r="PZI4" s="267"/>
      <c r="PZJ4" s="267"/>
      <c r="PZK4" s="267"/>
      <c r="PZL4" s="267"/>
      <c r="PZM4" s="267"/>
      <c r="PZN4" s="268"/>
      <c r="PZO4" s="269"/>
      <c r="PZP4" s="269"/>
      <c r="PZQ4" s="269"/>
      <c r="PZR4" s="269"/>
      <c r="PZS4" s="270"/>
      <c r="PZT4" s="265"/>
      <c r="PZU4" s="537"/>
      <c r="PZV4" s="537"/>
      <c r="PZW4" s="538"/>
      <c r="PZX4" s="539"/>
      <c r="PZZ4" s="540"/>
      <c r="QAA4" s="540"/>
      <c r="QAB4" s="541"/>
      <c r="QAC4" s="541"/>
      <c r="QAD4" s="537"/>
      <c r="QAE4" s="266"/>
      <c r="QAF4" s="267"/>
      <c r="QAG4" s="267"/>
      <c r="QAH4" s="267"/>
      <c r="QAI4" s="267"/>
      <c r="QAJ4" s="267"/>
      <c r="QAK4" s="268"/>
      <c r="QAL4" s="269"/>
      <c r="QAM4" s="269"/>
      <c r="QAN4" s="269"/>
      <c r="QAO4" s="269"/>
      <c r="QAP4" s="270"/>
      <c r="QAQ4" s="265"/>
      <c r="QAR4" s="537"/>
      <c r="QAS4" s="537"/>
      <c r="QAT4" s="538"/>
      <c r="QAU4" s="539"/>
      <c r="QAW4" s="540"/>
      <c r="QAX4" s="540"/>
      <c r="QAY4" s="541"/>
      <c r="QAZ4" s="541"/>
      <c r="QBA4" s="537"/>
      <c r="QBB4" s="266"/>
      <c r="QBC4" s="267"/>
      <c r="QBD4" s="267"/>
      <c r="QBE4" s="267"/>
      <c r="QBF4" s="267"/>
      <c r="QBG4" s="267"/>
      <c r="QBH4" s="268"/>
      <c r="QBI4" s="269"/>
      <c r="QBJ4" s="269"/>
      <c r="QBK4" s="269"/>
      <c r="QBL4" s="269"/>
      <c r="QBM4" s="270"/>
      <c r="QBN4" s="265"/>
      <c r="QBO4" s="537"/>
      <c r="QBP4" s="537"/>
      <c r="QBQ4" s="538"/>
      <c r="QBR4" s="539"/>
      <c r="QBT4" s="540"/>
      <c r="QBU4" s="540"/>
      <c r="QBV4" s="541"/>
      <c r="QBW4" s="541"/>
      <c r="QBX4" s="537"/>
      <c r="QBY4" s="266"/>
      <c r="QBZ4" s="267"/>
      <c r="QCA4" s="267"/>
      <c r="QCB4" s="267"/>
      <c r="QCC4" s="267"/>
      <c r="QCD4" s="267"/>
      <c r="QCE4" s="268"/>
      <c r="QCF4" s="269"/>
      <c r="QCG4" s="269"/>
      <c r="QCH4" s="269"/>
      <c r="QCI4" s="269"/>
      <c r="QCJ4" s="270"/>
      <c r="QCK4" s="265"/>
      <c r="QCL4" s="537"/>
      <c r="QCM4" s="537"/>
      <c r="QCN4" s="538"/>
      <c r="QCO4" s="539"/>
      <c r="QCQ4" s="540"/>
      <c r="QCR4" s="540"/>
      <c r="QCS4" s="541"/>
      <c r="QCT4" s="541"/>
      <c r="QCU4" s="537"/>
      <c r="QCV4" s="266"/>
      <c r="QCW4" s="267"/>
      <c r="QCX4" s="267"/>
      <c r="QCY4" s="267"/>
      <c r="QCZ4" s="267"/>
      <c r="QDA4" s="267"/>
      <c r="QDB4" s="268"/>
      <c r="QDC4" s="269"/>
      <c r="QDD4" s="269"/>
      <c r="QDE4" s="269"/>
      <c r="QDF4" s="269"/>
      <c r="QDG4" s="270"/>
      <c r="QDH4" s="265"/>
      <c r="QDI4" s="537"/>
      <c r="QDJ4" s="537"/>
      <c r="QDK4" s="538"/>
      <c r="QDL4" s="539"/>
      <c r="QDN4" s="540"/>
      <c r="QDO4" s="540"/>
      <c r="QDP4" s="541"/>
      <c r="QDQ4" s="541"/>
      <c r="QDR4" s="537"/>
      <c r="QDS4" s="266"/>
      <c r="QDT4" s="267"/>
      <c r="QDU4" s="267"/>
      <c r="QDV4" s="267"/>
      <c r="QDW4" s="267"/>
      <c r="QDX4" s="267"/>
      <c r="QDY4" s="268"/>
      <c r="QDZ4" s="269"/>
      <c r="QEA4" s="269"/>
      <c r="QEB4" s="269"/>
      <c r="QEC4" s="269"/>
      <c r="QED4" s="270"/>
      <c r="QEE4" s="265"/>
      <c r="QEF4" s="537"/>
      <c r="QEG4" s="537"/>
      <c r="QEH4" s="538"/>
      <c r="QEI4" s="539"/>
      <c r="QEK4" s="540"/>
      <c r="QEL4" s="540"/>
      <c r="QEM4" s="541"/>
      <c r="QEN4" s="541"/>
      <c r="QEO4" s="537"/>
      <c r="QEP4" s="266"/>
      <c r="QEQ4" s="267"/>
      <c r="QER4" s="267"/>
      <c r="QES4" s="267"/>
      <c r="QET4" s="267"/>
      <c r="QEU4" s="267"/>
      <c r="QEV4" s="268"/>
      <c r="QEW4" s="269"/>
      <c r="QEX4" s="269"/>
      <c r="QEY4" s="269"/>
      <c r="QEZ4" s="269"/>
      <c r="QFA4" s="270"/>
      <c r="QFB4" s="265"/>
      <c r="QFC4" s="537"/>
      <c r="QFD4" s="537"/>
      <c r="QFE4" s="538"/>
      <c r="QFF4" s="539"/>
      <c r="QFH4" s="540"/>
      <c r="QFI4" s="540"/>
      <c r="QFJ4" s="541"/>
      <c r="QFK4" s="541"/>
      <c r="QFL4" s="537"/>
      <c r="QFM4" s="266"/>
      <c r="QFN4" s="267"/>
      <c r="QFO4" s="267"/>
      <c r="QFP4" s="267"/>
      <c r="QFQ4" s="267"/>
      <c r="QFR4" s="267"/>
      <c r="QFS4" s="268"/>
      <c r="QFT4" s="269"/>
      <c r="QFU4" s="269"/>
      <c r="QFV4" s="269"/>
      <c r="QFW4" s="269"/>
      <c r="QFX4" s="270"/>
      <c r="QFY4" s="265"/>
      <c r="QFZ4" s="537"/>
      <c r="QGA4" s="537"/>
      <c r="QGB4" s="538"/>
      <c r="QGC4" s="539"/>
      <c r="QGE4" s="540"/>
      <c r="QGF4" s="540"/>
      <c r="QGG4" s="541"/>
      <c r="QGH4" s="541"/>
      <c r="QGI4" s="537"/>
      <c r="QGJ4" s="266"/>
      <c r="QGK4" s="267"/>
      <c r="QGL4" s="267"/>
      <c r="QGM4" s="267"/>
      <c r="QGN4" s="267"/>
      <c r="QGO4" s="267"/>
      <c r="QGP4" s="268"/>
      <c r="QGQ4" s="269"/>
      <c r="QGR4" s="269"/>
      <c r="QGS4" s="269"/>
      <c r="QGT4" s="269"/>
      <c r="QGU4" s="270"/>
      <c r="QGV4" s="265"/>
      <c r="QGW4" s="537"/>
      <c r="QGX4" s="537"/>
      <c r="QGY4" s="538"/>
      <c r="QGZ4" s="539"/>
      <c r="QHB4" s="540"/>
      <c r="QHC4" s="540"/>
      <c r="QHD4" s="541"/>
      <c r="QHE4" s="541"/>
      <c r="QHF4" s="537"/>
      <c r="QHG4" s="266"/>
      <c r="QHH4" s="267"/>
      <c r="QHI4" s="267"/>
      <c r="QHJ4" s="267"/>
      <c r="QHK4" s="267"/>
      <c r="QHL4" s="267"/>
      <c r="QHM4" s="268"/>
      <c r="QHN4" s="269"/>
      <c r="QHO4" s="269"/>
      <c r="QHP4" s="269"/>
      <c r="QHQ4" s="269"/>
      <c r="QHR4" s="270"/>
      <c r="QHS4" s="265"/>
      <c r="QHT4" s="537"/>
      <c r="QHU4" s="537"/>
      <c r="QHV4" s="538"/>
      <c r="QHW4" s="539"/>
      <c r="QHY4" s="540"/>
      <c r="QHZ4" s="540"/>
      <c r="QIA4" s="541"/>
      <c r="QIB4" s="541"/>
      <c r="QIC4" s="537"/>
      <c r="QID4" s="266"/>
      <c r="QIE4" s="267"/>
      <c r="QIF4" s="267"/>
      <c r="QIG4" s="267"/>
      <c r="QIH4" s="267"/>
      <c r="QII4" s="267"/>
      <c r="QIJ4" s="268"/>
      <c r="QIK4" s="269"/>
      <c r="QIL4" s="269"/>
      <c r="QIM4" s="269"/>
      <c r="QIN4" s="269"/>
      <c r="QIO4" s="270"/>
      <c r="QIP4" s="265"/>
      <c r="QIQ4" s="537"/>
      <c r="QIR4" s="537"/>
      <c r="QIS4" s="538"/>
      <c r="QIT4" s="539"/>
      <c r="QIV4" s="540"/>
      <c r="QIW4" s="540"/>
      <c r="QIX4" s="541"/>
      <c r="QIY4" s="541"/>
      <c r="QIZ4" s="537"/>
      <c r="QJA4" s="266"/>
      <c r="QJB4" s="267"/>
      <c r="QJC4" s="267"/>
      <c r="QJD4" s="267"/>
      <c r="QJE4" s="267"/>
      <c r="QJF4" s="267"/>
      <c r="QJG4" s="268"/>
      <c r="QJH4" s="269"/>
      <c r="QJI4" s="269"/>
      <c r="QJJ4" s="269"/>
      <c r="QJK4" s="269"/>
      <c r="QJL4" s="270"/>
      <c r="QJM4" s="265"/>
      <c r="QJN4" s="537"/>
      <c r="QJO4" s="537"/>
      <c r="QJP4" s="538"/>
      <c r="QJQ4" s="539"/>
      <c r="QJS4" s="540"/>
      <c r="QJT4" s="540"/>
      <c r="QJU4" s="541"/>
      <c r="QJV4" s="541"/>
      <c r="QJW4" s="537"/>
      <c r="QJX4" s="266"/>
      <c r="QJY4" s="267"/>
      <c r="QJZ4" s="267"/>
      <c r="QKA4" s="267"/>
      <c r="QKB4" s="267"/>
      <c r="QKC4" s="267"/>
      <c r="QKD4" s="268"/>
      <c r="QKE4" s="269"/>
      <c r="QKF4" s="269"/>
      <c r="QKG4" s="269"/>
      <c r="QKH4" s="269"/>
      <c r="QKI4" s="270"/>
      <c r="QKJ4" s="265"/>
      <c r="QKK4" s="537"/>
      <c r="QKL4" s="537"/>
      <c r="QKM4" s="538"/>
      <c r="QKN4" s="539"/>
      <c r="QKP4" s="540"/>
      <c r="QKQ4" s="540"/>
      <c r="QKR4" s="541"/>
      <c r="QKS4" s="541"/>
      <c r="QKT4" s="537"/>
      <c r="QKU4" s="266"/>
      <c r="QKV4" s="267"/>
      <c r="QKW4" s="267"/>
      <c r="QKX4" s="267"/>
      <c r="QKY4" s="267"/>
      <c r="QKZ4" s="267"/>
      <c r="QLA4" s="268"/>
      <c r="QLB4" s="269"/>
      <c r="QLC4" s="269"/>
      <c r="QLD4" s="269"/>
      <c r="QLE4" s="269"/>
      <c r="QLF4" s="270"/>
      <c r="QLG4" s="265"/>
      <c r="QLH4" s="537"/>
      <c r="QLI4" s="537"/>
      <c r="QLJ4" s="538"/>
      <c r="QLK4" s="539"/>
      <c r="QLM4" s="540"/>
      <c r="QLN4" s="540"/>
      <c r="QLO4" s="541"/>
      <c r="QLP4" s="541"/>
      <c r="QLQ4" s="537"/>
      <c r="QLR4" s="266"/>
      <c r="QLS4" s="267"/>
      <c r="QLT4" s="267"/>
      <c r="QLU4" s="267"/>
      <c r="QLV4" s="267"/>
      <c r="QLW4" s="267"/>
      <c r="QLX4" s="268"/>
      <c r="QLY4" s="269"/>
      <c r="QLZ4" s="269"/>
      <c r="QMA4" s="269"/>
      <c r="QMB4" s="269"/>
      <c r="QMC4" s="270"/>
      <c r="QMD4" s="265"/>
      <c r="QME4" s="537"/>
      <c r="QMF4" s="537"/>
      <c r="QMG4" s="538"/>
      <c r="QMH4" s="539"/>
      <c r="QMJ4" s="540"/>
      <c r="QMK4" s="540"/>
      <c r="QML4" s="541"/>
      <c r="QMM4" s="541"/>
      <c r="QMN4" s="537"/>
      <c r="QMO4" s="266"/>
      <c r="QMP4" s="267"/>
      <c r="QMQ4" s="267"/>
      <c r="QMR4" s="267"/>
      <c r="QMS4" s="267"/>
      <c r="QMT4" s="267"/>
      <c r="QMU4" s="268"/>
      <c r="QMV4" s="269"/>
      <c r="QMW4" s="269"/>
      <c r="QMX4" s="269"/>
      <c r="QMY4" s="269"/>
      <c r="QMZ4" s="270"/>
      <c r="QNA4" s="265"/>
      <c r="QNB4" s="537"/>
      <c r="QNC4" s="537"/>
      <c r="QND4" s="538"/>
      <c r="QNE4" s="539"/>
      <c r="QNG4" s="540"/>
      <c r="QNH4" s="540"/>
      <c r="QNI4" s="541"/>
      <c r="QNJ4" s="541"/>
      <c r="QNK4" s="537"/>
      <c r="QNL4" s="266"/>
      <c r="QNM4" s="267"/>
      <c r="QNN4" s="267"/>
      <c r="QNO4" s="267"/>
      <c r="QNP4" s="267"/>
      <c r="QNQ4" s="267"/>
      <c r="QNR4" s="268"/>
      <c r="QNS4" s="269"/>
      <c r="QNT4" s="269"/>
      <c r="QNU4" s="269"/>
      <c r="QNV4" s="269"/>
      <c r="QNW4" s="270"/>
      <c r="QNX4" s="265"/>
      <c r="QNY4" s="537"/>
      <c r="QNZ4" s="537"/>
      <c r="QOA4" s="538"/>
      <c r="QOB4" s="539"/>
      <c r="QOD4" s="540"/>
      <c r="QOE4" s="540"/>
      <c r="QOF4" s="541"/>
      <c r="QOG4" s="541"/>
      <c r="QOH4" s="537"/>
      <c r="QOI4" s="266"/>
      <c r="QOJ4" s="267"/>
      <c r="QOK4" s="267"/>
      <c r="QOL4" s="267"/>
      <c r="QOM4" s="267"/>
      <c r="QON4" s="267"/>
      <c r="QOO4" s="268"/>
      <c r="QOP4" s="269"/>
      <c r="QOQ4" s="269"/>
      <c r="QOR4" s="269"/>
      <c r="QOS4" s="269"/>
      <c r="QOT4" s="270"/>
      <c r="QOU4" s="265"/>
      <c r="QOV4" s="537"/>
      <c r="QOW4" s="537"/>
      <c r="QOX4" s="538"/>
      <c r="QOY4" s="539"/>
      <c r="QPA4" s="540"/>
      <c r="QPB4" s="540"/>
      <c r="QPC4" s="541"/>
      <c r="QPD4" s="541"/>
      <c r="QPE4" s="537"/>
      <c r="QPF4" s="266"/>
      <c r="QPG4" s="267"/>
      <c r="QPH4" s="267"/>
      <c r="QPI4" s="267"/>
      <c r="QPJ4" s="267"/>
      <c r="QPK4" s="267"/>
      <c r="QPL4" s="268"/>
      <c r="QPM4" s="269"/>
      <c r="QPN4" s="269"/>
      <c r="QPO4" s="269"/>
      <c r="QPP4" s="269"/>
      <c r="QPQ4" s="270"/>
      <c r="QPR4" s="265"/>
      <c r="QPS4" s="537"/>
      <c r="QPT4" s="537"/>
      <c r="QPU4" s="538"/>
      <c r="QPV4" s="539"/>
      <c r="QPX4" s="540"/>
      <c r="QPY4" s="540"/>
      <c r="QPZ4" s="541"/>
      <c r="QQA4" s="541"/>
      <c r="QQB4" s="537"/>
      <c r="QQC4" s="266"/>
      <c r="QQD4" s="267"/>
      <c r="QQE4" s="267"/>
      <c r="QQF4" s="267"/>
      <c r="QQG4" s="267"/>
      <c r="QQH4" s="267"/>
      <c r="QQI4" s="268"/>
      <c r="QQJ4" s="269"/>
      <c r="QQK4" s="269"/>
      <c r="QQL4" s="269"/>
      <c r="QQM4" s="269"/>
      <c r="QQN4" s="270"/>
      <c r="QQO4" s="265"/>
      <c r="QQP4" s="537"/>
      <c r="QQQ4" s="537"/>
      <c r="QQR4" s="538"/>
      <c r="QQS4" s="539"/>
      <c r="QQU4" s="540"/>
      <c r="QQV4" s="540"/>
      <c r="QQW4" s="541"/>
      <c r="QQX4" s="541"/>
      <c r="QQY4" s="537"/>
      <c r="QQZ4" s="266"/>
      <c r="QRA4" s="267"/>
      <c r="QRB4" s="267"/>
      <c r="QRC4" s="267"/>
      <c r="QRD4" s="267"/>
      <c r="QRE4" s="267"/>
      <c r="QRF4" s="268"/>
      <c r="QRG4" s="269"/>
      <c r="QRH4" s="269"/>
      <c r="QRI4" s="269"/>
      <c r="QRJ4" s="269"/>
      <c r="QRK4" s="270"/>
      <c r="QRL4" s="265"/>
      <c r="QRM4" s="537"/>
      <c r="QRN4" s="537"/>
      <c r="QRO4" s="538"/>
      <c r="QRP4" s="539"/>
      <c r="QRR4" s="540"/>
      <c r="QRS4" s="540"/>
      <c r="QRT4" s="541"/>
      <c r="QRU4" s="541"/>
      <c r="QRV4" s="537"/>
      <c r="QRW4" s="266"/>
      <c r="QRX4" s="267"/>
      <c r="QRY4" s="267"/>
      <c r="QRZ4" s="267"/>
      <c r="QSA4" s="267"/>
      <c r="QSB4" s="267"/>
      <c r="QSC4" s="268"/>
      <c r="QSD4" s="269"/>
      <c r="QSE4" s="269"/>
      <c r="QSF4" s="269"/>
      <c r="QSG4" s="269"/>
      <c r="QSH4" s="270"/>
      <c r="QSI4" s="265"/>
      <c r="QSJ4" s="537"/>
      <c r="QSK4" s="537"/>
      <c r="QSL4" s="538"/>
      <c r="QSM4" s="539"/>
      <c r="QSO4" s="540"/>
      <c r="QSP4" s="540"/>
      <c r="QSQ4" s="541"/>
      <c r="QSR4" s="541"/>
      <c r="QSS4" s="537"/>
      <c r="QST4" s="266"/>
      <c r="QSU4" s="267"/>
      <c r="QSV4" s="267"/>
      <c r="QSW4" s="267"/>
      <c r="QSX4" s="267"/>
      <c r="QSY4" s="267"/>
      <c r="QSZ4" s="268"/>
      <c r="QTA4" s="269"/>
      <c r="QTB4" s="269"/>
      <c r="QTC4" s="269"/>
      <c r="QTD4" s="269"/>
      <c r="QTE4" s="270"/>
      <c r="QTF4" s="265"/>
      <c r="QTG4" s="537"/>
      <c r="QTH4" s="537"/>
      <c r="QTI4" s="538"/>
      <c r="QTJ4" s="539"/>
      <c r="QTL4" s="540"/>
      <c r="QTM4" s="540"/>
      <c r="QTN4" s="541"/>
      <c r="QTO4" s="541"/>
      <c r="QTP4" s="537"/>
      <c r="QTQ4" s="266"/>
      <c r="QTR4" s="267"/>
      <c r="QTS4" s="267"/>
      <c r="QTT4" s="267"/>
      <c r="QTU4" s="267"/>
      <c r="QTV4" s="267"/>
      <c r="QTW4" s="268"/>
      <c r="QTX4" s="269"/>
      <c r="QTY4" s="269"/>
      <c r="QTZ4" s="269"/>
      <c r="QUA4" s="269"/>
      <c r="QUB4" s="270"/>
      <c r="QUC4" s="265"/>
      <c r="QUD4" s="537"/>
      <c r="QUE4" s="537"/>
      <c r="QUF4" s="538"/>
      <c r="QUG4" s="539"/>
      <c r="QUI4" s="540"/>
      <c r="QUJ4" s="540"/>
      <c r="QUK4" s="541"/>
      <c r="QUL4" s="541"/>
      <c r="QUM4" s="537"/>
      <c r="QUN4" s="266"/>
      <c r="QUO4" s="267"/>
      <c r="QUP4" s="267"/>
      <c r="QUQ4" s="267"/>
      <c r="QUR4" s="267"/>
      <c r="QUS4" s="267"/>
      <c r="QUT4" s="268"/>
      <c r="QUU4" s="269"/>
      <c r="QUV4" s="269"/>
      <c r="QUW4" s="269"/>
      <c r="QUX4" s="269"/>
      <c r="QUY4" s="270"/>
      <c r="QUZ4" s="265"/>
      <c r="QVA4" s="537"/>
      <c r="QVB4" s="537"/>
      <c r="QVC4" s="538"/>
      <c r="QVD4" s="539"/>
      <c r="QVF4" s="540"/>
      <c r="QVG4" s="540"/>
      <c r="QVH4" s="541"/>
      <c r="QVI4" s="541"/>
      <c r="QVJ4" s="537"/>
      <c r="QVK4" s="266"/>
      <c r="QVL4" s="267"/>
      <c r="QVM4" s="267"/>
      <c r="QVN4" s="267"/>
      <c r="QVO4" s="267"/>
      <c r="QVP4" s="267"/>
      <c r="QVQ4" s="268"/>
      <c r="QVR4" s="269"/>
      <c r="QVS4" s="269"/>
      <c r="QVT4" s="269"/>
      <c r="QVU4" s="269"/>
      <c r="QVV4" s="270"/>
      <c r="QVW4" s="265"/>
      <c r="QVX4" s="537"/>
      <c r="QVY4" s="537"/>
      <c r="QVZ4" s="538"/>
      <c r="QWA4" s="539"/>
      <c r="QWC4" s="540"/>
      <c r="QWD4" s="540"/>
      <c r="QWE4" s="541"/>
      <c r="QWF4" s="541"/>
      <c r="QWG4" s="537"/>
      <c r="QWH4" s="266"/>
      <c r="QWI4" s="267"/>
      <c r="QWJ4" s="267"/>
      <c r="QWK4" s="267"/>
      <c r="QWL4" s="267"/>
      <c r="QWM4" s="267"/>
      <c r="QWN4" s="268"/>
      <c r="QWO4" s="269"/>
      <c r="QWP4" s="269"/>
      <c r="QWQ4" s="269"/>
      <c r="QWR4" s="269"/>
      <c r="QWS4" s="270"/>
      <c r="QWT4" s="265"/>
      <c r="QWU4" s="537"/>
      <c r="QWV4" s="537"/>
      <c r="QWW4" s="538"/>
      <c r="QWX4" s="539"/>
      <c r="QWZ4" s="540"/>
      <c r="QXA4" s="540"/>
      <c r="QXB4" s="541"/>
      <c r="QXC4" s="541"/>
      <c r="QXD4" s="537"/>
      <c r="QXE4" s="266"/>
      <c r="QXF4" s="267"/>
      <c r="QXG4" s="267"/>
      <c r="QXH4" s="267"/>
      <c r="QXI4" s="267"/>
      <c r="QXJ4" s="267"/>
      <c r="QXK4" s="268"/>
      <c r="QXL4" s="269"/>
      <c r="QXM4" s="269"/>
      <c r="QXN4" s="269"/>
      <c r="QXO4" s="269"/>
      <c r="QXP4" s="270"/>
      <c r="QXQ4" s="265"/>
      <c r="QXR4" s="537"/>
      <c r="QXS4" s="537"/>
      <c r="QXT4" s="538"/>
      <c r="QXU4" s="539"/>
      <c r="QXW4" s="540"/>
      <c r="QXX4" s="540"/>
      <c r="QXY4" s="541"/>
      <c r="QXZ4" s="541"/>
      <c r="QYA4" s="537"/>
      <c r="QYB4" s="266"/>
      <c r="QYC4" s="267"/>
      <c r="QYD4" s="267"/>
      <c r="QYE4" s="267"/>
      <c r="QYF4" s="267"/>
      <c r="QYG4" s="267"/>
      <c r="QYH4" s="268"/>
      <c r="QYI4" s="269"/>
      <c r="QYJ4" s="269"/>
      <c r="QYK4" s="269"/>
      <c r="QYL4" s="269"/>
      <c r="QYM4" s="270"/>
      <c r="QYN4" s="265"/>
      <c r="QYO4" s="537"/>
      <c r="QYP4" s="537"/>
      <c r="QYQ4" s="538"/>
      <c r="QYR4" s="539"/>
      <c r="QYT4" s="540"/>
      <c r="QYU4" s="540"/>
      <c r="QYV4" s="541"/>
      <c r="QYW4" s="541"/>
      <c r="QYX4" s="537"/>
      <c r="QYY4" s="266"/>
      <c r="QYZ4" s="267"/>
      <c r="QZA4" s="267"/>
      <c r="QZB4" s="267"/>
      <c r="QZC4" s="267"/>
      <c r="QZD4" s="267"/>
      <c r="QZE4" s="268"/>
      <c r="QZF4" s="269"/>
      <c r="QZG4" s="269"/>
      <c r="QZH4" s="269"/>
      <c r="QZI4" s="269"/>
      <c r="QZJ4" s="270"/>
      <c r="QZK4" s="265"/>
      <c r="QZL4" s="537"/>
      <c r="QZM4" s="537"/>
      <c r="QZN4" s="538"/>
      <c r="QZO4" s="539"/>
      <c r="QZQ4" s="540"/>
      <c r="QZR4" s="540"/>
      <c r="QZS4" s="541"/>
      <c r="QZT4" s="541"/>
      <c r="QZU4" s="537"/>
      <c r="QZV4" s="266"/>
      <c r="QZW4" s="267"/>
      <c r="QZX4" s="267"/>
      <c r="QZY4" s="267"/>
      <c r="QZZ4" s="267"/>
      <c r="RAA4" s="267"/>
      <c r="RAB4" s="268"/>
      <c r="RAC4" s="269"/>
      <c r="RAD4" s="269"/>
      <c r="RAE4" s="269"/>
      <c r="RAF4" s="269"/>
      <c r="RAG4" s="270"/>
      <c r="RAH4" s="265"/>
      <c r="RAI4" s="537"/>
      <c r="RAJ4" s="537"/>
      <c r="RAK4" s="538"/>
      <c r="RAL4" s="539"/>
      <c r="RAN4" s="540"/>
      <c r="RAO4" s="540"/>
      <c r="RAP4" s="541"/>
      <c r="RAQ4" s="541"/>
      <c r="RAR4" s="537"/>
      <c r="RAS4" s="266"/>
      <c r="RAT4" s="267"/>
      <c r="RAU4" s="267"/>
      <c r="RAV4" s="267"/>
      <c r="RAW4" s="267"/>
      <c r="RAX4" s="267"/>
      <c r="RAY4" s="268"/>
      <c r="RAZ4" s="269"/>
      <c r="RBA4" s="269"/>
      <c r="RBB4" s="269"/>
      <c r="RBC4" s="269"/>
      <c r="RBD4" s="270"/>
      <c r="RBE4" s="265"/>
      <c r="RBF4" s="537"/>
      <c r="RBG4" s="537"/>
      <c r="RBH4" s="538"/>
      <c r="RBI4" s="539"/>
      <c r="RBK4" s="540"/>
      <c r="RBL4" s="540"/>
      <c r="RBM4" s="541"/>
      <c r="RBN4" s="541"/>
      <c r="RBO4" s="537"/>
      <c r="RBP4" s="266"/>
      <c r="RBQ4" s="267"/>
      <c r="RBR4" s="267"/>
      <c r="RBS4" s="267"/>
      <c r="RBT4" s="267"/>
      <c r="RBU4" s="267"/>
      <c r="RBV4" s="268"/>
      <c r="RBW4" s="269"/>
      <c r="RBX4" s="269"/>
      <c r="RBY4" s="269"/>
      <c r="RBZ4" s="269"/>
      <c r="RCA4" s="270"/>
      <c r="RCB4" s="265"/>
      <c r="RCC4" s="537"/>
      <c r="RCD4" s="537"/>
      <c r="RCE4" s="538"/>
      <c r="RCF4" s="539"/>
      <c r="RCH4" s="540"/>
      <c r="RCI4" s="540"/>
      <c r="RCJ4" s="541"/>
      <c r="RCK4" s="541"/>
      <c r="RCL4" s="537"/>
      <c r="RCM4" s="266"/>
      <c r="RCN4" s="267"/>
      <c r="RCO4" s="267"/>
      <c r="RCP4" s="267"/>
      <c r="RCQ4" s="267"/>
      <c r="RCR4" s="267"/>
      <c r="RCS4" s="268"/>
      <c r="RCT4" s="269"/>
      <c r="RCU4" s="269"/>
      <c r="RCV4" s="269"/>
      <c r="RCW4" s="269"/>
      <c r="RCX4" s="270"/>
      <c r="RCY4" s="265"/>
      <c r="RCZ4" s="537"/>
      <c r="RDA4" s="537"/>
      <c r="RDB4" s="538"/>
      <c r="RDC4" s="539"/>
      <c r="RDE4" s="540"/>
      <c r="RDF4" s="540"/>
      <c r="RDG4" s="541"/>
      <c r="RDH4" s="541"/>
      <c r="RDI4" s="537"/>
      <c r="RDJ4" s="266"/>
      <c r="RDK4" s="267"/>
      <c r="RDL4" s="267"/>
      <c r="RDM4" s="267"/>
      <c r="RDN4" s="267"/>
      <c r="RDO4" s="267"/>
      <c r="RDP4" s="268"/>
      <c r="RDQ4" s="269"/>
      <c r="RDR4" s="269"/>
      <c r="RDS4" s="269"/>
      <c r="RDT4" s="269"/>
      <c r="RDU4" s="270"/>
      <c r="RDV4" s="265"/>
      <c r="RDW4" s="537"/>
      <c r="RDX4" s="537"/>
      <c r="RDY4" s="538"/>
      <c r="RDZ4" s="539"/>
      <c r="REB4" s="540"/>
      <c r="REC4" s="540"/>
      <c r="RED4" s="541"/>
      <c r="REE4" s="541"/>
      <c r="REF4" s="537"/>
      <c r="REG4" s="266"/>
      <c r="REH4" s="267"/>
      <c r="REI4" s="267"/>
      <c r="REJ4" s="267"/>
      <c r="REK4" s="267"/>
      <c r="REL4" s="267"/>
      <c r="REM4" s="268"/>
      <c r="REN4" s="269"/>
      <c r="REO4" s="269"/>
      <c r="REP4" s="269"/>
      <c r="REQ4" s="269"/>
      <c r="RER4" s="270"/>
      <c r="RES4" s="265"/>
      <c r="RET4" s="537"/>
      <c r="REU4" s="537"/>
      <c r="REV4" s="538"/>
      <c r="REW4" s="539"/>
      <c r="REY4" s="540"/>
      <c r="REZ4" s="540"/>
      <c r="RFA4" s="541"/>
      <c r="RFB4" s="541"/>
      <c r="RFC4" s="537"/>
      <c r="RFD4" s="266"/>
      <c r="RFE4" s="267"/>
      <c r="RFF4" s="267"/>
      <c r="RFG4" s="267"/>
      <c r="RFH4" s="267"/>
      <c r="RFI4" s="267"/>
      <c r="RFJ4" s="268"/>
      <c r="RFK4" s="269"/>
      <c r="RFL4" s="269"/>
      <c r="RFM4" s="269"/>
      <c r="RFN4" s="269"/>
      <c r="RFO4" s="270"/>
      <c r="RFP4" s="265"/>
      <c r="RFQ4" s="537"/>
      <c r="RFR4" s="537"/>
      <c r="RFS4" s="538"/>
      <c r="RFT4" s="539"/>
      <c r="RFV4" s="540"/>
      <c r="RFW4" s="540"/>
      <c r="RFX4" s="541"/>
      <c r="RFY4" s="541"/>
      <c r="RFZ4" s="537"/>
      <c r="RGA4" s="266"/>
      <c r="RGB4" s="267"/>
      <c r="RGC4" s="267"/>
      <c r="RGD4" s="267"/>
      <c r="RGE4" s="267"/>
      <c r="RGF4" s="267"/>
      <c r="RGG4" s="268"/>
      <c r="RGH4" s="269"/>
      <c r="RGI4" s="269"/>
      <c r="RGJ4" s="269"/>
      <c r="RGK4" s="269"/>
      <c r="RGL4" s="270"/>
      <c r="RGM4" s="265"/>
      <c r="RGN4" s="537"/>
      <c r="RGO4" s="537"/>
      <c r="RGP4" s="538"/>
      <c r="RGQ4" s="539"/>
      <c r="RGS4" s="540"/>
      <c r="RGT4" s="540"/>
      <c r="RGU4" s="541"/>
      <c r="RGV4" s="541"/>
      <c r="RGW4" s="537"/>
      <c r="RGX4" s="266"/>
      <c r="RGY4" s="267"/>
      <c r="RGZ4" s="267"/>
      <c r="RHA4" s="267"/>
      <c r="RHB4" s="267"/>
      <c r="RHC4" s="267"/>
      <c r="RHD4" s="268"/>
      <c r="RHE4" s="269"/>
      <c r="RHF4" s="269"/>
      <c r="RHG4" s="269"/>
      <c r="RHH4" s="269"/>
      <c r="RHI4" s="270"/>
      <c r="RHJ4" s="265"/>
      <c r="RHK4" s="537"/>
      <c r="RHL4" s="537"/>
      <c r="RHM4" s="538"/>
      <c r="RHN4" s="539"/>
      <c r="RHP4" s="540"/>
      <c r="RHQ4" s="540"/>
      <c r="RHR4" s="541"/>
      <c r="RHS4" s="541"/>
      <c r="RHT4" s="537"/>
      <c r="RHU4" s="266"/>
      <c r="RHV4" s="267"/>
      <c r="RHW4" s="267"/>
      <c r="RHX4" s="267"/>
      <c r="RHY4" s="267"/>
      <c r="RHZ4" s="267"/>
      <c r="RIA4" s="268"/>
      <c r="RIB4" s="269"/>
      <c r="RIC4" s="269"/>
      <c r="RID4" s="269"/>
      <c r="RIE4" s="269"/>
      <c r="RIF4" s="270"/>
      <c r="RIG4" s="265"/>
      <c r="RIH4" s="537"/>
      <c r="RII4" s="537"/>
      <c r="RIJ4" s="538"/>
      <c r="RIK4" s="539"/>
      <c r="RIM4" s="540"/>
      <c r="RIN4" s="540"/>
      <c r="RIO4" s="541"/>
      <c r="RIP4" s="541"/>
      <c r="RIQ4" s="537"/>
      <c r="RIR4" s="266"/>
      <c r="RIS4" s="267"/>
      <c r="RIT4" s="267"/>
      <c r="RIU4" s="267"/>
      <c r="RIV4" s="267"/>
      <c r="RIW4" s="267"/>
      <c r="RIX4" s="268"/>
      <c r="RIY4" s="269"/>
      <c r="RIZ4" s="269"/>
      <c r="RJA4" s="269"/>
      <c r="RJB4" s="269"/>
      <c r="RJC4" s="270"/>
      <c r="RJD4" s="265"/>
      <c r="RJE4" s="537"/>
      <c r="RJF4" s="537"/>
      <c r="RJG4" s="538"/>
      <c r="RJH4" s="539"/>
      <c r="RJJ4" s="540"/>
      <c r="RJK4" s="540"/>
      <c r="RJL4" s="541"/>
      <c r="RJM4" s="541"/>
      <c r="RJN4" s="537"/>
      <c r="RJO4" s="266"/>
      <c r="RJP4" s="267"/>
      <c r="RJQ4" s="267"/>
      <c r="RJR4" s="267"/>
      <c r="RJS4" s="267"/>
      <c r="RJT4" s="267"/>
      <c r="RJU4" s="268"/>
      <c r="RJV4" s="269"/>
      <c r="RJW4" s="269"/>
      <c r="RJX4" s="269"/>
      <c r="RJY4" s="269"/>
      <c r="RJZ4" s="270"/>
      <c r="RKA4" s="265"/>
      <c r="RKB4" s="537"/>
      <c r="RKC4" s="537"/>
      <c r="RKD4" s="538"/>
      <c r="RKE4" s="539"/>
      <c r="RKG4" s="540"/>
      <c r="RKH4" s="540"/>
      <c r="RKI4" s="541"/>
      <c r="RKJ4" s="541"/>
      <c r="RKK4" s="537"/>
      <c r="RKL4" s="266"/>
      <c r="RKM4" s="267"/>
      <c r="RKN4" s="267"/>
      <c r="RKO4" s="267"/>
      <c r="RKP4" s="267"/>
      <c r="RKQ4" s="267"/>
      <c r="RKR4" s="268"/>
      <c r="RKS4" s="269"/>
      <c r="RKT4" s="269"/>
      <c r="RKU4" s="269"/>
      <c r="RKV4" s="269"/>
      <c r="RKW4" s="270"/>
      <c r="RKX4" s="265"/>
      <c r="RKY4" s="537"/>
      <c r="RKZ4" s="537"/>
      <c r="RLA4" s="538"/>
      <c r="RLB4" s="539"/>
      <c r="RLD4" s="540"/>
      <c r="RLE4" s="540"/>
      <c r="RLF4" s="541"/>
      <c r="RLG4" s="541"/>
      <c r="RLH4" s="537"/>
      <c r="RLI4" s="266"/>
      <c r="RLJ4" s="267"/>
      <c r="RLK4" s="267"/>
      <c r="RLL4" s="267"/>
      <c r="RLM4" s="267"/>
      <c r="RLN4" s="267"/>
      <c r="RLO4" s="268"/>
      <c r="RLP4" s="269"/>
      <c r="RLQ4" s="269"/>
      <c r="RLR4" s="269"/>
      <c r="RLS4" s="269"/>
      <c r="RLT4" s="270"/>
      <c r="RLU4" s="265"/>
      <c r="RLV4" s="537"/>
      <c r="RLW4" s="537"/>
      <c r="RLX4" s="538"/>
      <c r="RLY4" s="539"/>
      <c r="RMA4" s="540"/>
      <c r="RMB4" s="540"/>
      <c r="RMC4" s="541"/>
      <c r="RMD4" s="541"/>
      <c r="RME4" s="537"/>
      <c r="RMF4" s="266"/>
      <c r="RMG4" s="267"/>
      <c r="RMH4" s="267"/>
      <c r="RMI4" s="267"/>
      <c r="RMJ4" s="267"/>
      <c r="RMK4" s="267"/>
      <c r="RML4" s="268"/>
      <c r="RMM4" s="269"/>
      <c r="RMN4" s="269"/>
      <c r="RMO4" s="269"/>
      <c r="RMP4" s="269"/>
      <c r="RMQ4" s="270"/>
      <c r="RMR4" s="265"/>
      <c r="RMS4" s="537"/>
      <c r="RMT4" s="537"/>
      <c r="RMU4" s="538"/>
      <c r="RMV4" s="539"/>
      <c r="RMX4" s="540"/>
      <c r="RMY4" s="540"/>
      <c r="RMZ4" s="541"/>
      <c r="RNA4" s="541"/>
      <c r="RNB4" s="537"/>
      <c r="RNC4" s="266"/>
      <c r="RND4" s="267"/>
      <c r="RNE4" s="267"/>
      <c r="RNF4" s="267"/>
      <c r="RNG4" s="267"/>
      <c r="RNH4" s="267"/>
      <c r="RNI4" s="268"/>
      <c r="RNJ4" s="269"/>
      <c r="RNK4" s="269"/>
      <c r="RNL4" s="269"/>
      <c r="RNM4" s="269"/>
      <c r="RNN4" s="270"/>
      <c r="RNO4" s="265"/>
      <c r="RNP4" s="537"/>
      <c r="RNQ4" s="537"/>
      <c r="RNR4" s="538"/>
      <c r="RNS4" s="539"/>
      <c r="RNU4" s="540"/>
      <c r="RNV4" s="540"/>
      <c r="RNW4" s="541"/>
      <c r="RNX4" s="541"/>
      <c r="RNY4" s="537"/>
      <c r="RNZ4" s="266"/>
      <c r="ROA4" s="267"/>
      <c r="ROB4" s="267"/>
      <c r="ROC4" s="267"/>
      <c r="ROD4" s="267"/>
      <c r="ROE4" s="267"/>
      <c r="ROF4" s="268"/>
      <c r="ROG4" s="269"/>
      <c r="ROH4" s="269"/>
      <c r="ROI4" s="269"/>
      <c r="ROJ4" s="269"/>
      <c r="ROK4" s="270"/>
      <c r="ROL4" s="265"/>
      <c r="ROM4" s="537"/>
      <c r="RON4" s="537"/>
      <c r="ROO4" s="538"/>
      <c r="ROP4" s="539"/>
      <c r="ROR4" s="540"/>
      <c r="ROS4" s="540"/>
      <c r="ROT4" s="541"/>
      <c r="ROU4" s="541"/>
      <c r="ROV4" s="537"/>
      <c r="ROW4" s="266"/>
      <c r="ROX4" s="267"/>
      <c r="ROY4" s="267"/>
      <c r="ROZ4" s="267"/>
      <c r="RPA4" s="267"/>
      <c r="RPB4" s="267"/>
      <c r="RPC4" s="268"/>
      <c r="RPD4" s="269"/>
      <c r="RPE4" s="269"/>
      <c r="RPF4" s="269"/>
      <c r="RPG4" s="269"/>
      <c r="RPH4" s="270"/>
      <c r="RPI4" s="265"/>
      <c r="RPJ4" s="537"/>
      <c r="RPK4" s="537"/>
      <c r="RPL4" s="538"/>
      <c r="RPM4" s="539"/>
      <c r="RPO4" s="540"/>
      <c r="RPP4" s="540"/>
      <c r="RPQ4" s="541"/>
      <c r="RPR4" s="541"/>
      <c r="RPS4" s="537"/>
      <c r="RPT4" s="266"/>
      <c r="RPU4" s="267"/>
      <c r="RPV4" s="267"/>
      <c r="RPW4" s="267"/>
      <c r="RPX4" s="267"/>
      <c r="RPY4" s="267"/>
      <c r="RPZ4" s="268"/>
      <c r="RQA4" s="269"/>
      <c r="RQB4" s="269"/>
      <c r="RQC4" s="269"/>
      <c r="RQD4" s="269"/>
      <c r="RQE4" s="270"/>
      <c r="RQF4" s="265"/>
      <c r="RQG4" s="537"/>
      <c r="RQH4" s="537"/>
      <c r="RQI4" s="538"/>
      <c r="RQJ4" s="539"/>
      <c r="RQL4" s="540"/>
      <c r="RQM4" s="540"/>
      <c r="RQN4" s="541"/>
      <c r="RQO4" s="541"/>
      <c r="RQP4" s="537"/>
      <c r="RQQ4" s="266"/>
      <c r="RQR4" s="267"/>
      <c r="RQS4" s="267"/>
      <c r="RQT4" s="267"/>
      <c r="RQU4" s="267"/>
      <c r="RQV4" s="267"/>
      <c r="RQW4" s="268"/>
      <c r="RQX4" s="269"/>
      <c r="RQY4" s="269"/>
      <c r="RQZ4" s="269"/>
      <c r="RRA4" s="269"/>
      <c r="RRB4" s="270"/>
      <c r="RRC4" s="265"/>
      <c r="RRD4" s="537"/>
      <c r="RRE4" s="537"/>
      <c r="RRF4" s="538"/>
      <c r="RRG4" s="539"/>
      <c r="RRI4" s="540"/>
      <c r="RRJ4" s="540"/>
      <c r="RRK4" s="541"/>
      <c r="RRL4" s="541"/>
      <c r="RRM4" s="537"/>
      <c r="RRN4" s="266"/>
      <c r="RRO4" s="267"/>
      <c r="RRP4" s="267"/>
      <c r="RRQ4" s="267"/>
      <c r="RRR4" s="267"/>
      <c r="RRS4" s="267"/>
      <c r="RRT4" s="268"/>
      <c r="RRU4" s="269"/>
      <c r="RRV4" s="269"/>
      <c r="RRW4" s="269"/>
      <c r="RRX4" s="269"/>
      <c r="RRY4" s="270"/>
      <c r="RRZ4" s="265"/>
      <c r="RSA4" s="537"/>
      <c r="RSB4" s="537"/>
      <c r="RSC4" s="538"/>
      <c r="RSD4" s="539"/>
      <c r="RSF4" s="540"/>
      <c r="RSG4" s="540"/>
      <c r="RSH4" s="541"/>
      <c r="RSI4" s="541"/>
      <c r="RSJ4" s="537"/>
      <c r="RSK4" s="266"/>
      <c r="RSL4" s="267"/>
      <c r="RSM4" s="267"/>
      <c r="RSN4" s="267"/>
      <c r="RSO4" s="267"/>
      <c r="RSP4" s="267"/>
      <c r="RSQ4" s="268"/>
      <c r="RSR4" s="269"/>
      <c r="RSS4" s="269"/>
      <c r="RST4" s="269"/>
      <c r="RSU4" s="269"/>
      <c r="RSV4" s="270"/>
      <c r="RSW4" s="265"/>
      <c r="RSX4" s="537"/>
      <c r="RSY4" s="537"/>
      <c r="RSZ4" s="538"/>
      <c r="RTA4" s="539"/>
      <c r="RTC4" s="540"/>
      <c r="RTD4" s="540"/>
      <c r="RTE4" s="541"/>
      <c r="RTF4" s="541"/>
      <c r="RTG4" s="537"/>
      <c r="RTH4" s="266"/>
      <c r="RTI4" s="267"/>
      <c r="RTJ4" s="267"/>
      <c r="RTK4" s="267"/>
      <c r="RTL4" s="267"/>
      <c r="RTM4" s="267"/>
      <c r="RTN4" s="268"/>
      <c r="RTO4" s="269"/>
      <c r="RTP4" s="269"/>
      <c r="RTQ4" s="269"/>
      <c r="RTR4" s="269"/>
      <c r="RTS4" s="270"/>
      <c r="RTT4" s="265"/>
      <c r="RTU4" s="537"/>
      <c r="RTV4" s="537"/>
      <c r="RTW4" s="538"/>
      <c r="RTX4" s="539"/>
      <c r="RTZ4" s="540"/>
      <c r="RUA4" s="540"/>
      <c r="RUB4" s="541"/>
      <c r="RUC4" s="541"/>
      <c r="RUD4" s="537"/>
      <c r="RUE4" s="266"/>
      <c r="RUF4" s="267"/>
      <c r="RUG4" s="267"/>
      <c r="RUH4" s="267"/>
      <c r="RUI4" s="267"/>
      <c r="RUJ4" s="267"/>
      <c r="RUK4" s="268"/>
      <c r="RUL4" s="269"/>
      <c r="RUM4" s="269"/>
      <c r="RUN4" s="269"/>
      <c r="RUO4" s="269"/>
      <c r="RUP4" s="270"/>
      <c r="RUQ4" s="265"/>
      <c r="RUR4" s="537"/>
      <c r="RUS4" s="537"/>
      <c r="RUT4" s="538"/>
      <c r="RUU4" s="539"/>
      <c r="RUW4" s="540"/>
      <c r="RUX4" s="540"/>
      <c r="RUY4" s="541"/>
      <c r="RUZ4" s="541"/>
      <c r="RVA4" s="537"/>
      <c r="RVB4" s="266"/>
      <c r="RVC4" s="267"/>
      <c r="RVD4" s="267"/>
      <c r="RVE4" s="267"/>
      <c r="RVF4" s="267"/>
      <c r="RVG4" s="267"/>
      <c r="RVH4" s="268"/>
      <c r="RVI4" s="269"/>
      <c r="RVJ4" s="269"/>
      <c r="RVK4" s="269"/>
      <c r="RVL4" s="269"/>
      <c r="RVM4" s="270"/>
      <c r="RVN4" s="265"/>
      <c r="RVO4" s="537"/>
      <c r="RVP4" s="537"/>
      <c r="RVQ4" s="538"/>
      <c r="RVR4" s="539"/>
      <c r="RVT4" s="540"/>
      <c r="RVU4" s="540"/>
      <c r="RVV4" s="541"/>
      <c r="RVW4" s="541"/>
      <c r="RVX4" s="537"/>
      <c r="RVY4" s="266"/>
      <c r="RVZ4" s="267"/>
      <c r="RWA4" s="267"/>
      <c r="RWB4" s="267"/>
      <c r="RWC4" s="267"/>
      <c r="RWD4" s="267"/>
      <c r="RWE4" s="268"/>
      <c r="RWF4" s="269"/>
      <c r="RWG4" s="269"/>
      <c r="RWH4" s="269"/>
      <c r="RWI4" s="269"/>
      <c r="RWJ4" s="270"/>
      <c r="RWK4" s="265"/>
      <c r="RWL4" s="537"/>
      <c r="RWM4" s="537"/>
      <c r="RWN4" s="538"/>
      <c r="RWO4" s="539"/>
      <c r="RWQ4" s="540"/>
      <c r="RWR4" s="540"/>
      <c r="RWS4" s="541"/>
      <c r="RWT4" s="541"/>
      <c r="RWU4" s="537"/>
      <c r="RWV4" s="266"/>
      <c r="RWW4" s="267"/>
      <c r="RWX4" s="267"/>
      <c r="RWY4" s="267"/>
      <c r="RWZ4" s="267"/>
      <c r="RXA4" s="267"/>
      <c r="RXB4" s="268"/>
      <c r="RXC4" s="269"/>
      <c r="RXD4" s="269"/>
      <c r="RXE4" s="269"/>
      <c r="RXF4" s="269"/>
      <c r="RXG4" s="270"/>
      <c r="RXH4" s="265"/>
      <c r="RXI4" s="537"/>
      <c r="RXJ4" s="537"/>
      <c r="RXK4" s="538"/>
      <c r="RXL4" s="539"/>
      <c r="RXN4" s="540"/>
      <c r="RXO4" s="540"/>
      <c r="RXP4" s="541"/>
      <c r="RXQ4" s="541"/>
      <c r="RXR4" s="537"/>
      <c r="RXS4" s="266"/>
      <c r="RXT4" s="267"/>
      <c r="RXU4" s="267"/>
      <c r="RXV4" s="267"/>
      <c r="RXW4" s="267"/>
      <c r="RXX4" s="267"/>
      <c r="RXY4" s="268"/>
      <c r="RXZ4" s="269"/>
      <c r="RYA4" s="269"/>
      <c r="RYB4" s="269"/>
      <c r="RYC4" s="269"/>
      <c r="RYD4" s="270"/>
      <c r="RYE4" s="265"/>
      <c r="RYF4" s="537"/>
      <c r="RYG4" s="537"/>
      <c r="RYH4" s="538"/>
      <c r="RYI4" s="539"/>
      <c r="RYK4" s="540"/>
      <c r="RYL4" s="540"/>
      <c r="RYM4" s="541"/>
      <c r="RYN4" s="541"/>
      <c r="RYO4" s="537"/>
      <c r="RYP4" s="266"/>
      <c r="RYQ4" s="267"/>
      <c r="RYR4" s="267"/>
      <c r="RYS4" s="267"/>
      <c r="RYT4" s="267"/>
      <c r="RYU4" s="267"/>
      <c r="RYV4" s="268"/>
      <c r="RYW4" s="269"/>
      <c r="RYX4" s="269"/>
      <c r="RYY4" s="269"/>
      <c r="RYZ4" s="269"/>
      <c r="RZA4" s="270"/>
      <c r="RZB4" s="265"/>
      <c r="RZC4" s="537"/>
      <c r="RZD4" s="537"/>
      <c r="RZE4" s="538"/>
      <c r="RZF4" s="539"/>
      <c r="RZH4" s="540"/>
      <c r="RZI4" s="540"/>
      <c r="RZJ4" s="541"/>
      <c r="RZK4" s="541"/>
      <c r="RZL4" s="537"/>
      <c r="RZM4" s="266"/>
      <c r="RZN4" s="267"/>
      <c r="RZO4" s="267"/>
      <c r="RZP4" s="267"/>
      <c r="RZQ4" s="267"/>
      <c r="RZR4" s="267"/>
      <c r="RZS4" s="268"/>
      <c r="RZT4" s="269"/>
      <c r="RZU4" s="269"/>
      <c r="RZV4" s="269"/>
      <c r="RZW4" s="269"/>
      <c r="RZX4" s="270"/>
      <c r="RZY4" s="265"/>
      <c r="RZZ4" s="537"/>
      <c r="SAA4" s="537"/>
      <c r="SAB4" s="538"/>
      <c r="SAC4" s="539"/>
      <c r="SAE4" s="540"/>
      <c r="SAF4" s="540"/>
      <c r="SAG4" s="541"/>
      <c r="SAH4" s="541"/>
      <c r="SAI4" s="537"/>
      <c r="SAJ4" s="266"/>
      <c r="SAK4" s="267"/>
      <c r="SAL4" s="267"/>
      <c r="SAM4" s="267"/>
      <c r="SAN4" s="267"/>
      <c r="SAO4" s="267"/>
      <c r="SAP4" s="268"/>
      <c r="SAQ4" s="269"/>
      <c r="SAR4" s="269"/>
      <c r="SAS4" s="269"/>
      <c r="SAT4" s="269"/>
      <c r="SAU4" s="270"/>
      <c r="SAV4" s="265"/>
      <c r="SAW4" s="537"/>
      <c r="SAX4" s="537"/>
      <c r="SAY4" s="538"/>
      <c r="SAZ4" s="539"/>
      <c r="SBB4" s="540"/>
      <c r="SBC4" s="540"/>
      <c r="SBD4" s="541"/>
      <c r="SBE4" s="541"/>
      <c r="SBF4" s="537"/>
      <c r="SBG4" s="266"/>
      <c r="SBH4" s="267"/>
      <c r="SBI4" s="267"/>
      <c r="SBJ4" s="267"/>
      <c r="SBK4" s="267"/>
      <c r="SBL4" s="267"/>
      <c r="SBM4" s="268"/>
      <c r="SBN4" s="269"/>
      <c r="SBO4" s="269"/>
      <c r="SBP4" s="269"/>
      <c r="SBQ4" s="269"/>
      <c r="SBR4" s="270"/>
      <c r="SBS4" s="265"/>
      <c r="SBT4" s="537"/>
      <c r="SBU4" s="537"/>
      <c r="SBV4" s="538"/>
      <c r="SBW4" s="539"/>
      <c r="SBY4" s="540"/>
      <c r="SBZ4" s="540"/>
      <c r="SCA4" s="541"/>
      <c r="SCB4" s="541"/>
      <c r="SCC4" s="537"/>
      <c r="SCD4" s="266"/>
      <c r="SCE4" s="267"/>
      <c r="SCF4" s="267"/>
      <c r="SCG4" s="267"/>
      <c r="SCH4" s="267"/>
      <c r="SCI4" s="267"/>
      <c r="SCJ4" s="268"/>
      <c r="SCK4" s="269"/>
      <c r="SCL4" s="269"/>
      <c r="SCM4" s="269"/>
      <c r="SCN4" s="269"/>
      <c r="SCO4" s="270"/>
      <c r="SCP4" s="265"/>
      <c r="SCQ4" s="537"/>
      <c r="SCR4" s="537"/>
      <c r="SCS4" s="538"/>
      <c r="SCT4" s="539"/>
      <c r="SCV4" s="540"/>
      <c r="SCW4" s="540"/>
      <c r="SCX4" s="541"/>
      <c r="SCY4" s="541"/>
      <c r="SCZ4" s="537"/>
      <c r="SDA4" s="266"/>
      <c r="SDB4" s="267"/>
      <c r="SDC4" s="267"/>
      <c r="SDD4" s="267"/>
      <c r="SDE4" s="267"/>
      <c r="SDF4" s="267"/>
      <c r="SDG4" s="268"/>
      <c r="SDH4" s="269"/>
      <c r="SDI4" s="269"/>
      <c r="SDJ4" s="269"/>
      <c r="SDK4" s="269"/>
      <c r="SDL4" s="270"/>
      <c r="SDM4" s="265"/>
      <c r="SDN4" s="537"/>
      <c r="SDO4" s="537"/>
      <c r="SDP4" s="538"/>
      <c r="SDQ4" s="539"/>
      <c r="SDS4" s="540"/>
      <c r="SDT4" s="540"/>
      <c r="SDU4" s="541"/>
      <c r="SDV4" s="541"/>
      <c r="SDW4" s="537"/>
      <c r="SDX4" s="266"/>
      <c r="SDY4" s="267"/>
      <c r="SDZ4" s="267"/>
      <c r="SEA4" s="267"/>
      <c r="SEB4" s="267"/>
      <c r="SEC4" s="267"/>
      <c r="SED4" s="268"/>
      <c r="SEE4" s="269"/>
      <c r="SEF4" s="269"/>
      <c r="SEG4" s="269"/>
      <c r="SEH4" s="269"/>
      <c r="SEI4" s="270"/>
      <c r="SEJ4" s="265"/>
      <c r="SEK4" s="537"/>
      <c r="SEL4" s="537"/>
      <c r="SEM4" s="538"/>
      <c r="SEN4" s="539"/>
      <c r="SEP4" s="540"/>
      <c r="SEQ4" s="540"/>
      <c r="SER4" s="541"/>
      <c r="SES4" s="541"/>
      <c r="SET4" s="537"/>
      <c r="SEU4" s="266"/>
      <c r="SEV4" s="267"/>
      <c r="SEW4" s="267"/>
      <c r="SEX4" s="267"/>
      <c r="SEY4" s="267"/>
      <c r="SEZ4" s="267"/>
      <c r="SFA4" s="268"/>
      <c r="SFB4" s="269"/>
      <c r="SFC4" s="269"/>
      <c r="SFD4" s="269"/>
      <c r="SFE4" s="269"/>
      <c r="SFF4" s="270"/>
      <c r="SFG4" s="265"/>
      <c r="SFH4" s="537"/>
      <c r="SFI4" s="537"/>
      <c r="SFJ4" s="538"/>
      <c r="SFK4" s="539"/>
      <c r="SFM4" s="540"/>
      <c r="SFN4" s="540"/>
      <c r="SFO4" s="541"/>
      <c r="SFP4" s="541"/>
      <c r="SFQ4" s="537"/>
      <c r="SFR4" s="266"/>
      <c r="SFS4" s="267"/>
      <c r="SFT4" s="267"/>
      <c r="SFU4" s="267"/>
      <c r="SFV4" s="267"/>
      <c r="SFW4" s="267"/>
      <c r="SFX4" s="268"/>
      <c r="SFY4" s="269"/>
      <c r="SFZ4" s="269"/>
      <c r="SGA4" s="269"/>
      <c r="SGB4" s="269"/>
      <c r="SGC4" s="270"/>
      <c r="SGD4" s="265"/>
      <c r="SGE4" s="537"/>
      <c r="SGF4" s="537"/>
      <c r="SGG4" s="538"/>
      <c r="SGH4" s="539"/>
      <c r="SGJ4" s="540"/>
      <c r="SGK4" s="540"/>
      <c r="SGL4" s="541"/>
      <c r="SGM4" s="541"/>
      <c r="SGN4" s="537"/>
      <c r="SGO4" s="266"/>
      <c r="SGP4" s="267"/>
      <c r="SGQ4" s="267"/>
      <c r="SGR4" s="267"/>
      <c r="SGS4" s="267"/>
      <c r="SGT4" s="267"/>
      <c r="SGU4" s="268"/>
      <c r="SGV4" s="269"/>
      <c r="SGW4" s="269"/>
      <c r="SGX4" s="269"/>
      <c r="SGY4" s="269"/>
      <c r="SGZ4" s="270"/>
      <c r="SHA4" s="265"/>
      <c r="SHB4" s="537"/>
      <c r="SHC4" s="537"/>
      <c r="SHD4" s="538"/>
      <c r="SHE4" s="539"/>
      <c r="SHG4" s="540"/>
      <c r="SHH4" s="540"/>
      <c r="SHI4" s="541"/>
      <c r="SHJ4" s="541"/>
      <c r="SHK4" s="537"/>
      <c r="SHL4" s="266"/>
      <c r="SHM4" s="267"/>
      <c r="SHN4" s="267"/>
      <c r="SHO4" s="267"/>
      <c r="SHP4" s="267"/>
      <c r="SHQ4" s="267"/>
      <c r="SHR4" s="268"/>
      <c r="SHS4" s="269"/>
      <c r="SHT4" s="269"/>
      <c r="SHU4" s="269"/>
      <c r="SHV4" s="269"/>
      <c r="SHW4" s="270"/>
      <c r="SHX4" s="265"/>
      <c r="SHY4" s="537"/>
      <c r="SHZ4" s="537"/>
      <c r="SIA4" s="538"/>
      <c r="SIB4" s="539"/>
      <c r="SID4" s="540"/>
      <c r="SIE4" s="540"/>
      <c r="SIF4" s="541"/>
      <c r="SIG4" s="541"/>
      <c r="SIH4" s="537"/>
      <c r="SII4" s="266"/>
      <c r="SIJ4" s="267"/>
      <c r="SIK4" s="267"/>
      <c r="SIL4" s="267"/>
      <c r="SIM4" s="267"/>
      <c r="SIN4" s="267"/>
      <c r="SIO4" s="268"/>
      <c r="SIP4" s="269"/>
      <c r="SIQ4" s="269"/>
      <c r="SIR4" s="269"/>
      <c r="SIS4" s="269"/>
      <c r="SIT4" s="270"/>
      <c r="SIU4" s="265"/>
      <c r="SIV4" s="537"/>
      <c r="SIW4" s="537"/>
      <c r="SIX4" s="538"/>
      <c r="SIY4" s="539"/>
      <c r="SJA4" s="540"/>
      <c r="SJB4" s="540"/>
      <c r="SJC4" s="541"/>
      <c r="SJD4" s="541"/>
      <c r="SJE4" s="537"/>
      <c r="SJF4" s="266"/>
      <c r="SJG4" s="267"/>
      <c r="SJH4" s="267"/>
      <c r="SJI4" s="267"/>
      <c r="SJJ4" s="267"/>
      <c r="SJK4" s="267"/>
      <c r="SJL4" s="268"/>
      <c r="SJM4" s="269"/>
      <c r="SJN4" s="269"/>
      <c r="SJO4" s="269"/>
      <c r="SJP4" s="269"/>
      <c r="SJQ4" s="270"/>
      <c r="SJR4" s="265"/>
      <c r="SJS4" s="537"/>
      <c r="SJT4" s="537"/>
      <c r="SJU4" s="538"/>
      <c r="SJV4" s="539"/>
      <c r="SJX4" s="540"/>
      <c r="SJY4" s="540"/>
      <c r="SJZ4" s="541"/>
      <c r="SKA4" s="541"/>
      <c r="SKB4" s="537"/>
      <c r="SKC4" s="266"/>
      <c r="SKD4" s="267"/>
      <c r="SKE4" s="267"/>
      <c r="SKF4" s="267"/>
      <c r="SKG4" s="267"/>
      <c r="SKH4" s="267"/>
      <c r="SKI4" s="268"/>
      <c r="SKJ4" s="269"/>
      <c r="SKK4" s="269"/>
      <c r="SKL4" s="269"/>
      <c r="SKM4" s="269"/>
      <c r="SKN4" s="270"/>
      <c r="SKO4" s="265"/>
      <c r="SKP4" s="537"/>
      <c r="SKQ4" s="537"/>
      <c r="SKR4" s="538"/>
      <c r="SKS4" s="539"/>
      <c r="SKU4" s="540"/>
      <c r="SKV4" s="540"/>
      <c r="SKW4" s="541"/>
      <c r="SKX4" s="541"/>
      <c r="SKY4" s="537"/>
      <c r="SKZ4" s="266"/>
      <c r="SLA4" s="267"/>
      <c r="SLB4" s="267"/>
      <c r="SLC4" s="267"/>
      <c r="SLD4" s="267"/>
      <c r="SLE4" s="267"/>
      <c r="SLF4" s="268"/>
      <c r="SLG4" s="269"/>
      <c r="SLH4" s="269"/>
      <c r="SLI4" s="269"/>
      <c r="SLJ4" s="269"/>
      <c r="SLK4" s="270"/>
      <c r="SLL4" s="265"/>
      <c r="SLM4" s="537"/>
      <c r="SLN4" s="537"/>
      <c r="SLO4" s="538"/>
      <c r="SLP4" s="539"/>
      <c r="SLR4" s="540"/>
      <c r="SLS4" s="540"/>
      <c r="SLT4" s="541"/>
      <c r="SLU4" s="541"/>
      <c r="SLV4" s="537"/>
      <c r="SLW4" s="266"/>
      <c r="SLX4" s="267"/>
      <c r="SLY4" s="267"/>
      <c r="SLZ4" s="267"/>
      <c r="SMA4" s="267"/>
      <c r="SMB4" s="267"/>
      <c r="SMC4" s="268"/>
      <c r="SMD4" s="269"/>
      <c r="SME4" s="269"/>
      <c r="SMF4" s="269"/>
      <c r="SMG4" s="269"/>
      <c r="SMH4" s="270"/>
      <c r="SMI4" s="265"/>
      <c r="SMJ4" s="537"/>
      <c r="SMK4" s="537"/>
      <c r="SML4" s="538"/>
      <c r="SMM4" s="539"/>
      <c r="SMO4" s="540"/>
      <c r="SMP4" s="540"/>
      <c r="SMQ4" s="541"/>
      <c r="SMR4" s="541"/>
      <c r="SMS4" s="537"/>
      <c r="SMT4" s="266"/>
      <c r="SMU4" s="267"/>
      <c r="SMV4" s="267"/>
      <c r="SMW4" s="267"/>
      <c r="SMX4" s="267"/>
      <c r="SMY4" s="267"/>
      <c r="SMZ4" s="268"/>
      <c r="SNA4" s="269"/>
      <c r="SNB4" s="269"/>
      <c r="SNC4" s="269"/>
      <c r="SND4" s="269"/>
      <c r="SNE4" s="270"/>
      <c r="SNF4" s="265"/>
      <c r="SNG4" s="537"/>
      <c r="SNH4" s="537"/>
      <c r="SNI4" s="538"/>
      <c r="SNJ4" s="539"/>
      <c r="SNL4" s="540"/>
      <c r="SNM4" s="540"/>
      <c r="SNN4" s="541"/>
      <c r="SNO4" s="541"/>
      <c r="SNP4" s="537"/>
      <c r="SNQ4" s="266"/>
      <c r="SNR4" s="267"/>
      <c r="SNS4" s="267"/>
      <c r="SNT4" s="267"/>
      <c r="SNU4" s="267"/>
      <c r="SNV4" s="267"/>
      <c r="SNW4" s="268"/>
      <c r="SNX4" s="269"/>
      <c r="SNY4" s="269"/>
      <c r="SNZ4" s="269"/>
      <c r="SOA4" s="269"/>
      <c r="SOB4" s="270"/>
      <c r="SOC4" s="265"/>
      <c r="SOD4" s="537"/>
      <c r="SOE4" s="537"/>
      <c r="SOF4" s="538"/>
      <c r="SOG4" s="539"/>
      <c r="SOI4" s="540"/>
      <c r="SOJ4" s="540"/>
      <c r="SOK4" s="541"/>
      <c r="SOL4" s="541"/>
      <c r="SOM4" s="537"/>
      <c r="SON4" s="266"/>
      <c r="SOO4" s="267"/>
      <c r="SOP4" s="267"/>
      <c r="SOQ4" s="267"/>
      <c r="SOR4" s="267"/>
      <c r="SOS4" s="267"/>
      <c r="SOT4" s="268"/>
      <c r="SOU4" s="269"/>
      <c r="SOV4" s="269"/>
      <c r="SOW4" s="269"/>
      <c r="SOX4" s="269"/>
      <c r="SOY4" s="270"/>
      <c r="SOZ4" s="265"/>
      <c r="SPA4" s="537"/>
      <c r="SPB4" s="537"/>
      <c r="SPC4" s="538"/>
      <c r="SPD4" s="539"/>
      <c r="SPF4" s="540"/>
      <c r="SPG4" s="540"/>
      <c r="SPH4" s="541"/>
      <c r="SPI4" s="541"/>
      <c r="SPJ4" s="537"/>
      <c r="SPK4" s="266"/>
      <c r="SPL4" s="267"/>
      <c r="SPM4" s="267"/>
      <c r="SPN4" s="267"/>
      <c r="SPO4" s="267"/>
      <c r="SPP4" s="267"/>
      <c r="SPQ4" s="268"/>
      <c r="SPR4" s="269"/>
      <c r="SPS4" s="269"/>
      <c r="SPT4" s="269"/>
      <c r="SPU4" s="269"/>
      <c r="SPV4" s="270"/>
      <c r="SPW4" s="265"/>
      <c r="SPX4" s="537"/>
      <c r="SPY4" s="537"/>
      <c r="SPZ4" s="538"/>
      <c r="SQA4" s="539"/>
      <c r="SQC4" s="540"/>
      <c r="SQD4" s="540"/>
      <c r="SQE4" s="541"/>
      <c r="SQF4" s="541"/>
      <c r="SQG4" s="537"/>
      <c r="SQH4" s="266"/>
      <c r="SQI4" s="267"/>
      <c r="SQJ4" s="267"/>
      <c r="SQK4" s="267"/>
      <c r="SQL4" s="267"/>
      <c r="SQM4" s="267"/>
      <c r="SQN4" s="268"/>
      <c r="SQO4" s="269"/>
      <c r="SQP4" s="269"/>
      <c r="SQQ4" s="269"/>
      <c r="SQR4" s="269"/>
      <c r="SQS4" s="270"/>
      <c r="SQT4" s="265"/>
      <c r="SQU4" s="537"/>
      <c r="SQV4" s="537"/>
      <c r="SQW4" s="538"/>
      <c r="SQX4" s="539"/>
      <c r="SQZ4" s="540"/>
      <c r="SRA4" s="540"/>
      <c r="SRB4" s="541"/>
      <c r="SRC4" s="541"/>
      <c r="SRD4" s="537"/>
      <c r="SRE4" s="266"/>
      <c r="SRF4" s="267"/>
      <c r="SRG4" s="267"/>
      <c r="SRH4" s="267"/>
      <c r="SRI4" s="267"/>
      <c r="SRJ4" s="267"/>
      <c r="SRK4" s="268"/>
      <c r="SRL4" s="269"/>
      <c r="SRM4" s="269"/>
      <c r="SRN4" s="269"/>
      <c r="SRO4" s="269"/>
      <c r="SRP4" s="270"/>
      <c r="SRQ4" s="265"/>
      <c r="SRR4" s="537"/>
      <c r="SRS4" s="537"/>
      <c r="SRT4" s="538"/>
      <c r="SRU4" s="539"/>
      <c r="SRW4" s="540"/>
      <c r="SRX4" s="540"/>
      <c r="SRY4" s="541"/>
      <c r="SRZ4" s="541"/>
      <c r="SSA4" s="537"/>
      <c r="SSB4" s="266"/>
      <c r="SSC4" s="267"/>
      <c r="SSD4" s="267"/>
      <c r="SSE4" s="267"/>
      <c r="SSF4" s="267"/>
      <c r="SSG4" s="267"/>
      <c r="SSH4" s="268"/>
      <c r="SSI4" s="269"/>
      <c r="SSJ4" s="269"/>
      <c r="SSK4" s="269"/>
      <c r="SSL4" s="269"/>
      <c r="SSM4" s="270"/>
      <c r="SSN4" s="265"/>
      <c r="SSO4" s="537"/>
      <c r="SSP4" s="537"/>
      <c r="SSQ4" s="538"/>
      <c r="SSR4" s="539"/>
      <c r="SST4" s="540"/>
      <c r="SSU4" s="540"/>
      <c r="SSV4" s="541"/>
      <c r="SSW4" s="541"/>
      <c r="SSX4" s="537"/>
      <c r="SSY4" s="266"/>
      <c r="SSZ4" s="267"/>
      <c r="STA4" s="267"/>
      <c r="STB4" s="267"/>
      <c r="STC4" s="267"/>
      <c r="STD4" s="267"/>
      <c r="STE4" s="268"/>
      <c r="STF4" s="269"/>
      <c r="STG4" s="269"/>
      <c r="STH4" s="269"/>
      <c r="STI4" s="269"/>
      <c r="STJ4" s="270"/>
      <c r="STK4" s="265"/>
      <c r="STL4" s="537"/>
      <c r="STM4" s="537"/>
      <c r="STN4" s="538"/>
      <c r="STO4" s="539"/>
      <c r="STQ4" s="540"/>
      <c r="STR4" s="540"/>
      <c r="STS4" s="541"/>
      <c r="STT4" s="541"/>
      <c r="STU4" s="537"/>
      <c r="STV4" s="266"/>
      <c r="STW4" s="267"/>
      <c r="STX4" s="267"/>
      <c r="STY4" s="267"/>
      <c r="STZ4" s="267"/>
      <c r="SUA4" s="267"/>
      <c r="SUB4" s="268"/>
      <c r="SUC4" s="269"/>
      <c r="SUD4" s="269"/>
      <c r="SUE4" s="269"/>
      <c r="SUF4" s="269"/>
      <c r="SUG4" s="270"/>
      <c r="SUH4" s="265"/>
      <c r="SUI4" s="537"/>
      <c r="SUJ4" s="537"/>
      <c r="SUK4" s="538"/>
      <c r="SUL4" s="539"/>
      <c r="SUN4" s="540"/>
      <c r="SUO4" s="540"/>
      <c r="SUP4" s="541"/>
      <c r="SUQ4" s="541"/>
      <c r="SUR4" s="537"/>
      <c r="SUS4" s="266"/>
      <c r="SUT4" s="267"/>
      <c r="SUU4" s="267"/>
      <c r="SUV4" s="267"/>
      <c r="SUW4" s="267"/>
      <c r="SUX4" s="267"/>
      <c r="SUY4" s="268"/>
      <c r="SUZ4" s="269"/>
      <c r="SVA4" s="269"/>
      <c r="SVB4" s="269"/>
      <c r="SVC4" s="269"/>
      <c r="SVD4" s="270"/>
      <c r="SVE4" s="265"/>
      <c r="SVF4" s="537"/>
      <c r="SVG4" s="537"/>
      <c r="SVH4" s="538"/>
      <c r="SVI4" s="539"/>
      <c r="SVK4" s="540"/>
      <c r="SVL4" s="540"/>
      <c r="SVM4" s="541"/>
      <c r="SVN4" s="541"/>
      <c r="SVO4" s="537"/>
      <c r="SVP4" s="266"/>
      <c r="SVQ4" s="267"/>
      <c r="SVR4" s="267"/>
      <c r="SVS4" s="267"/>
      <c r="SVT4" s="267"/>
      <c r="SVU4" s="267"/>
      <c r="SVV4" s="268"/>
      <c r="SVW4" s="269"/>
      <c r="SVX4" s="269"/>
      <c r="SVY4" s="269"/>
      <c r="SVZ4" s="269"/>
      <c r="SWA4" s="270"/>
      <c r="SWB4" s="265"/>
      <c r="SWC4" s="537"/>
      <c r="SWD4" s="537"/>
      <c r="SWE4" s="538"/>
      <c r="SWF4" s="539"/>
      <c r="SWH4" s="540"/>
      <c r="SWI4" s="540"/>
      <c r="SWJ4" s="541"/>
      <c r="SWK4" s="541"/>
      <c r="SWL4" s="537"/>
      <c r="SWM4" s="266"/>
      <c r="SWN4" s="267"/>
      <c r="SWO4" s="267"/>
      <c r="SWP4" s="267"/>
      <c r="SWQ4" s="267"/>
      <c r="SWR4" s="267"/>
      <c r="SWS4" s="268"/>
      <c r="SWT4" s="269"/>
      <c r="SWU4" s="269"/>
      <c r="SWV4" s="269"/>
      <c r="SWW4" s="269"/>
      <c r="SWX4" s="270"/>
      <c r="SWY4" s="265"/>
      <c r="SWZ4" s="537"/>
      <c r="SXA4" s="537"/>
      <c r="SXB4" s="538"/>
      <c r="SXC4" s="539"/>
      <c r="SXE4" s="540"/>
      <c r="SXF4" s="540"/>
      <c r="SXG4" s="541"/>
      <c r="SXH4" s="541"/>
      <c r="SXI4" s="537"/>
      <c r="SXJ4" s="266"/>
      <c r="SXK4" s="267"/>
      <c r="SXL4" s="267"/>
      <c r="SXM4" s="267"/>
      <c r="SXN4" s="267"/>
      <c r="SXO4" s="267"/>
      <c r="SXP4" s="268"/>
      <c r="SXQ4" s="269"/>
      <c r="SXR4" s="269"/>
      <c r="SXS4" s="269"/>
      <c r="SXT4" s="269"/>
      <c r="SXU4" s="270"/>
      <c r="SXV4" s="265"/>
      <c r="SXW4" s="537"/>
      <c r="SXX4" s="537"/>
      <c r="SXY4" s="538"/>
      <c r="SXZ4" s="539"/>
      <c r="SYB4" s="540"/>
      <c r="SYC4" s="540"/>
      <c r="SYD4" s="541"/>
      <c r="SYE4" s="541"/>
      <c r="SYF4" s="537"/>
      <c r="SYG4" s="266"/>
      <c r="SYH4" s="267"/>
      <c r="SYI4" s="267"/>
      <c r="SYJ4" s="267"/>
      <c r="SYK4" s="267"/>
      <c r="SYL4" s="267"/>
      <c r="SYM4" s="268"/>
      <c r="SYN4" s="269"/>
      <c r="SYO4" s="269"/>
      <c r="SYP4" s="269"/>
      <c r="SYQ4" s="269"/>
      <c r="SYR4" s="270"/>
      <c r="SYS4" s="265"/>
      <c r="SYT4" s="537"/>
      <c r="SYU4" s="537"/>
      <c r="SYV4" s="538"/>
      <c r="SYW4" s="539"/>
      <c r="SYY4" s="540"/>
      <c r="SYZ4" s="540"/>
      <c r="SZA4" s="541"/>
      <c r="SZB4" s="541"/>
      <c r="SZC4" s="537"/>
      <c r="SZD4" s="266"/>
      <c r="SZE4" s="267"/>
      <c r="SZF4" s="267"/>
      <c r="SZG4" s="267"/>
      <c r="SZH4" s="267"/>
      <c r="SZI4" s="267"/>
      <c r="SZJ4" s="268"/>
      <c r="SZK4" s="269"/>
      <c r="SZL4" s="269"/>
      <c r="SZM4" s="269"/>
      <c r="SZN4" s="269"/>
      <c r="SZO4" s="270"/>
      <c r="SZP4" s="265"/>
      <c r="SZQ4" s="537"/>
      <c r="SZR4" s="537"/>
      <c r="SZS4" s="538"/>
      <c r="SZT4" s="539"/>
      <c r="SZV4" s="540"/>
      <c r="SZW4" s="540"/>
      <c r="SZX4" s="541"/>
      <c r="SZY4" s="541"/>
      <c r="SZZ4" s="537"/>
      <c r="TAA4" s="266"/>
      <c r="TAB4" s="267"/>
      <c r="TAC4" s="267"/>
      <c r="TAD4" s="267"/>
      <c r="TAE4" s="267"/>
      <c r="TAF4" s="267"/>
      <c r="TAG4" s="268"/>
      <c r="TAH4" s="269"/>
      <c r="TAI4" s="269"/>
      <c r="TAJ4" s="269"/>
      <c r="TAK4" s="269"/>
      <c r="TAL4" s="270"/>
      <c r="TAM4" s="265"/>
      <c r="TAN4" s="537"/>
      <c r="TAO4" s="537"/>
      <c r="TAP4" s="538"/>
      <c r="TAQ4" s="539"/>
      <c r="TAS4" s="540"/>
      <c r="TAT4" s="540"/>
      <c r="TAU4" s="541"/>
      <c r="TAV4" s="541"/>
      <c r="TAW4" s="537"/>
      <c r="TAX4" s="266"/>
      <c r="TAY4" s="267"/>
      <c r="TAZ4" s="267"/>
      <c r="TBA4" s="267"/>
      <c r="TBB4" s="267"/>
      <c r="TBC4" s="267"/>
      <c r="TBD4" s="268"/>
      <c r="TBE4" s="269"/>
      <c r="TBF4" s="269"/>
      <c r="TBG4" s="269"/>
      <c r="TBH4" s="269"/>
      <c r="TBI4" s="270"/>
      <c r="TBJ4" s="265"/>
      <c r="TBK4" s="537"/>
      <c r="TBL4" s="537"/>
      <c r="TBM4" s="538"/>
      <c r="TBN4" s="539"/>
      <c r="TBP4" s="540"/>
      <c r="TBQ4" s="540"/>
      <c r="TBR4" s="541"/>
      <c r="TBS4" s="541"/>
      <c r="TBT4" s="537"/>
      <c r="TBU4" s="266"/>
      <c r="TBV4" s="267"/>
      <c r="TBW4" s="267"/>
      <c r="TBX4" s="267"/>
      <c r="TBY4" s="267"/>
      <c r="TBZ4" s="267"/>
      <c r="TCA4" s="268"/>
      <c r="TCB4" s="269"/>
      <c r="TCC4" s="269"/>
      <c r="TCD4" s="269"/>
      <c r="TCE4" s="269"/>
      <c r="TCF4" s="270"/>
      <c r="TCG4" s="265"/>
      <c r="TCH4" s="537"/>
      <c r="TCI4" s="537"/>
      <c r="TCJ4" s="538"/>
      <c r="TCK4" s="539"/>
      <c r="TCM4" s="540"/>
      <c r="TCN4" s="540"/>
      <c r="TCO4" s="541"/>
      <c r="TCP4" s="541"/>
      <c r="TCQ4" s="537"/>
      <c r="TCR4" s="266"/>
      <c r="TCS4" s="267"/>
      <c r="TCT4" s="267"/>
      <c r="TCU4" s="267"/>
      <c r="TCV4" s="267"/>
      <c r="TCW4" s="267"/>
      <c r="TCX4" s="268"/>
      <c r="TCY4" s="269"/>
      <c r="TCZ4" s="269"/>
      <c r="TDA4" s="269"/>
      <c r="TDB4" s="269"/>
      <c r="TDC4" s="270"/>
      <c r="TDD4" s="265"/>
      <c r="TDE4" s="537"/>
      <c r="TDF4" s="537"/>
      <c r="TDG4" s="538"/>
      <c r="TDH4" s="539"/>
      <c r="TDJ4" s="540"/>
      <c r="TDK4" s="540"/>
      <c r="TDL4" s="541"/>
      <c r="TDM4" s="541"/>
      <c r="TDN4" s="537"/>
      <c r="TDO4" s="266"/>
      <c r="TDP4" s="267"/>
      <c r="TDQ4" s="267"/>
      <c r="TDR4" s="267"/>
      <c r="TDS4" s="267"/>
      <c r="TDT4" s="267"/>
      <c r="TDU4" s="268"/>
      <c r="TDV4" s="269"/>
      <c r="TDW4" s="269"/>
      <c r="TDX4" s="269"/>
      <c r="TDY4" s="269"/>
      <c r="TDZ4" s="270"/>
      <c r="TEA4" s="265"/>
      <c r="TEB4" s="537"/>
      <c r="TEC4" s="537"/>
      <c r="TED4" s="538"/>
      <c r="TEE4" s="539"/>
      <c r="TEG4" s="540"/>
      <c r="TEH4" s="540"/>
      <c r="TEI4" s="541"/>
      <c r="TEJ4" s="541"/>
      <c r="TEK4" s="537"/>
      <c r="TEL4" s="266"/>
      <c r="TEM4" s="267"/>
      <c r="TEN4" s="267"/>
      <c r="TEO4" s="267"/>
      <c r="TEP4" s="267"/>
      <c r="TEQ4" s="267"/>
      <c r="TER4" s="268"/>
      <c r="TES4" s="269"/>
      <c r="TET4" s="269"/>
      <c r="TEU4" s="269"/>
      <c r="TEV4" s="269"/>
      <c r="TEW4" s="270"/>
      <c r="TEX4" s="265"/>
      <c r="TEY4" s="537"/>
      <c r="TEZ4" s="537"/>
      <c r="TFA4" s="538"/>
      <c r="TFB4" s="539"/>
      <c r="TFD4" s="540"/>
      <c r="TFE4" s="540"/>
      <c r="TFF4" s="541"/>
      <c r="TFG4" s="541"/>
      <c r="TFH4" s="537"/>
      <c r="TFI4" s="266"/>
      <c r="TFJ4" s="267"/>
      <c r="TFK4" s="267"/>
      <c r="TFL4" s="267"/>
      <c r="TFM4" s="267"/>
      <c r="TFN4" s="267"/>
      <c r="TFO4" s="268"/>
      <c r="TFP4" s="269"/>
      <c r="TFQ4" s="269"/>
      <c r="TFR4" s="269"/>
      <c r="TFS4" s="269"/>
      <c r="TFT4" s="270"/>
      <c r="TFU4" s="265"/>
      <c r="TFV4" s="537"/>
      <c r="TFW4" s="537"/>
      <c r="TFX4" s="538"/>
      <c r="TFY4" s="539"/>
      <c r="TGA4" s="540"/>
      <c r="TGB4" s="540"/>
      <c r="TGC4" s="541"/>
      <c r="TGD4" s="541"/>
      <c r="TGE4" s="537"/>
      <c r="TGF4" s="266"/>
      <c r="TGG4" s="267"/>
      <c r="TGH4" s="267"/>
      <c r="TGI4" s="267"/>
      <c r="TGJ4" s="267"/>
      <c r="TGK4" s="267"/>
      <c r="TGL4" s="268"/>
      <c r="TGM4" s="269"/>
      <c r="TGN4" s="269"/>
      <c r="TGO4" s="269"/>
      <c r="TGP4" s="269"/>
      <c r="TGQ4" s="270"/>
      <c r="TGR4" s="265"/>
      <c r="TGS4" s="537"/>
      <c r="TGT4" s="537"/>
      <c r="TGU4" s="538"/>
      <c r="TGV4" s="539"/>
      <c r="TGX4" s="540"/>
      <c r="TGY4" s="540"/>
      <c r="TGZ4" s="541"/>
      <c r="THA4" s="541"/>
      <c r="THB4" s="537"/>
      <c r="THC4" s="266"/>
      <c r="THD4" s="267"/>
      <c r="THE4" s="267"/>
      <c r="THF4" s="267"/>
      <c r="THG4" s="267"/>
      <c r="THH4" s="267"/>
      <c r="THI4" s="268"/>
      <c r="THJ4" s="269"/>
      <c r="THK4" s="269"/>
      <c r="THL4" s="269"/>
      <c r="THM4" s="269"/>
      <c r="THN4" s="270"/>
      <c r="THO4" s="265"/>
      <c r="THP4" s="537"/>
      <c r="THQ4" s="537"/>
      <c r="THR4" s="538"/>
      <c r="THS4" s="539"/>
      <c r="THU4" s="540"/>
      <c r="THV4" s="540"/>
      <c r="THW4" s="541"/>
      <c r="THX4" s="541"/>
      <c r="THY4" s="537"/>
      <c r="THZ4" s="266"/>
      <c r="TIA4" s="267"/>
      <c r="TIB4" s="267"/>
      <c r="TIC4" s="267"/>
      <c r="TID4" s="267"/>
      <c r="TIE4" s="267"/>
      <c r="TIF4" s="268"/>
      <c r="TIG4" s="269"/>
      <c r="TIH4" s="269"/>
      <c r="TII4" s="269"/>
      <c r="TIJ4" s="269"/>
      <c r="TIK4" s="270"/>
      <c r="TIL4" s="265"/>
      <c r="TIM4" s="537"/>
      <c r="TIN4" s="537"/>
      <c r="TIO4" s="538"/>
      <c r="TIP4" s="539"/>
      <c r="TIR4" s="540"/>
      <c r="TIS4" s="540"/>
      <c r="TIT4" s="541"/>
      <c r="TIU4" s="541"/>
      <c r="TIV4" s="537"/>
      <c r="TIW4" s="266"/>
      <c r="TIX4" s="267"/>
      <c r="TIY4" s="267"/>
      <c r="TIZ4" s="267"/>
      <c r="TJA4" s="267"/>
      <c r="TJB4" s="267"/>
      <c r="TJC4" s="268"/>
      <c r="TJD4" s="269"/>
      <c r="TJE4" s="269"/>
      <c r="TJF4" s="269"/>
      <c r="TJG4" s="269"/>
      <c r="TJH4" s="270"/>
      <c r="TJI4" s="265"/>
      <c r="TJJ4" s="537"/>
      <c r="TJK4" s="537"/>
      <c r="TJL4" s="538"/>
      <c r="TJM4" s="539"/>
      <c r="TJO4" s="540"/>
      <c r="TJP4" s="540"/>
      <c r="TJQ4" s="541"/>
      <c r="TJR4" s="541"/>
      <c r="TJS4" s="537"/>
      <c r="TJT4" s="266"/>
      <c r="TJU4" s="267"/>
      <c r="TJV4" s="267"/>
      <c r="TJW4" s="267"/>
      <c r="TJX4" s="267"/>
      <c r="TJY4" s="267"/>
      <c r="TJZ4" s="268"/>
      <c r="TKA4" s="269"/>
      <c r="TKB4" s="269"/>
      <c r="TKC4" s="269"/>
      <c r="TKD4" s="269"/>
      <c r="TKE4" s="270"/>
      <c r="TKF4" s="265"/>
      <c r="TKG4" s="537"/>
      <c r="TKH4" s="537"/>
      <c r="TKI4" s="538"/>
      <c r="TKJ4" s="539"/>
      <c r="TKL4" s="540"/>
      <c r="TKM4" s="540"/>
      <c r="TKN4" s="541"/>
      <c r="TKO4" s="541"/>
      <c r="TKP4" s="537"/>
      <c r="TKQ4" s="266"/>
      <c r="TKR4" s="267"/>
      <c r="TKS4" s="267"/>
      <c r="TKT4" s="267"/>
      <c r="TKU4" s="267"/>
      <c r="TKV4" s="267"/>
      <c r="TKW4" s="268"/>
      <c r="TKX4" s="269"/>
      <c r="TKY4" s="269"/>
      <c r="TKZ4" s="269"/>
      <c r="TLA4" s="269"/>
      <c r="TLB4" s="270"/>
      <c r="TLC4" s="265"/>
      <c r="TLD4" s="537"/>
      <c r="TLE4" s="537"/>
      <c r="TLF4" s="538"/>
      <c r="TLG4" s="539"/>
      <c r="TLI4" s="540"/>
      <c r="TLJ4" s="540"/>
      <c r="TLK4" s="541"/>
      <c r="TLL4" s="541"/>
      <c r="TLM4" s="537"/>
      <c r="TLN4" s="266"/>
      <c r="TLO4" s="267"/>
      <c r="TLP4" s="267"/>
      <c r="TLQ4" s="267"/>
      <c r="TLR4" s="267"/>
      <c r="TLS4" s="267"/>
      <c r="TLT4" s="268"/>
      <c r="TLU4" s="269"/>
      <c r="TLV4" s="269"/>
      <c r="TLW4" s="269"/>
      <c r="TLX4" s="269"/>
      <c r="TLY4" s="270"/>
      <c r="TLZ4" s="265"/>
      <c r="TMA4" s="537"/>
      <c r="TMB4" s="537"/>
      <c r="TMC4" s="538"/>
      <c r="TMD4" s="539"/>
      <c r="TMF4" s="540"/>
      <c r="TMG4" s="540"/>
      <c r="TMH4" s="541"/>
      <c r="TMI4" s="541"/>
      <c r="TMJ4" s="537"/>
      <c r="TMK4" s="266"/>
      <c r="TML4" s="267"/>
      <c r="TMM4" s="267"/>
      <c r="TMN4" s="267"/>
      <c r="TMO4" s="267"/>
      <c r="TMP4" s="267"/>
      <c r="TMQ4" s="268"/>
      <c r="TMR4" s="269"/>
      <c r="TMS4" s="269"/>
      <c r="TMT4" s="269"/>
      <c r="TMU4" s="269"/>
      <c r="TMV4" s="270"/>
      <c r="TMW4" s="265"/>
      <c r="TMX4" s="537"/>
      <c r="TMY4" s="537"/>
      <c r="TMZ4" s="538"/>
      <c r="TNA4" s="539"/>
      <c r="TNC4" s="540"/>
      <c r="TND4" s="540"/>
      <c r="TNE4" s="541"/>
      <c r="TNF4" s="541"/>
      <c r="TNG4" s="537"/>
      <c r="TNH4" s="266"/>
      <c r="TNI4" s="267"/>
      <c r="TNJ4" s="267"/>
      <c r="TNK4" s="267"/>
      <c r="TNL4" s="267"/>
      <c r="TNM4" s="267"/>
      <c r="TNN4" s="268"/>
      <c r="TNO4" s="269"/>
      <c r="TNP4" s="269"/>
      <c r="TNQ4" s="269"/>
      <c r="TNR4" s="269"/>
      <c r="TNS4" s="270"/>
      <c r="TNT4" s="265"/>
      <c r="TNU4" s="537"/>
      <c r="TNV4" s="537"/>
      <c r="TNW4" s="538"/>
      <c r="TNX4" s="539"/>
      <c r="TNZ4" s="540"/>
      <c r="TOA4" s="540"/>
      <c r="TOB4" s="541"/>
      <c r="TOC4" s="541"/>
      <c r="TOD4" s="537"/>
      <c r="TOE4" s="266"/>
      <c r="TOF4" s="267"/>
      <c r="TOG4" s="267"/>
      <c r="TOH4" s="267"/>
      <c r="TOI4" s="267"/>
      <c r="TOJ4" s="267"/>
      <c r="TOK4" s="268"/>
      <c r="TOL4" s="269"/>
      <c r="TOM4" s="269"/>
      <c r="TON4" s="269"/>
      <c r="TOO4" s="269"/>
      <c r="TOP4" s="270"/>
      <c r="TOQ4" s="265"/>
      <c r="TOR4" s="537"/>
      <c r="TOS4" s="537"/>
      <c r="TOT4" s="538"/>
      <c r="TOU4" s="539"/>
      <c r="TOW4" s="540"/>
      <c r="TOX4" s="540"/>
      <c r="TOY4" s="541"/>
      <c r="TOZ4" s="541"/>
      <c r="TPA4" s="537"/>
      <c r="TPB4" s="266"/>
      <c r="TPC4" s="267"/>
      <c r="TPD4" s="267"/>
      <c r="TPE4" s="267"/>
      <c r="TPF4" s="267"/>
      <c r="TPG4" s="267"/>
      <c r="TPH4" s="268"/>
      <c r="TPI4" s="269"/>
      <c r="TPJ4" s="269"/>
      <c r="TPK4" s="269"/>
      <c r="TPL4" s="269"/>
      <c r="TPM4" s="270"/>
      <c r="TPN4" s="265"/>
      <c r="TPO4" s="537"/>
      <c r="TPP4" s="537"/>
      <c r="TPQ4" s="538"/>
      <c r="TPR4" s="539"/>
      <c r="TPT4" s="540"/>
      <c r="TPU4" s="540"/>
      <c r="TPV4" s="541"/>
      <c r="TPW4" s="541"/>
      <c r="TPX4" s="537"/>
      <c r="TPY4" s="266"/>
      <c r="TPZ4" s="267"/>
      <c r="TQA4" s="267"/>
      <c r="TQB4" s="267"/>
      <c r="TQC4" s="267"/>
      <c r="TQD4" s="267"/>
      <c r="TQE4" s="268"/>
      <c r="TQF4" s="269"/>
      <c r="TQG4" s="269"/>
      <c r="TQH4" s="269"/>
      <c r="TQI4" s="269"/>
      <c r="TQJ4" s="270"/>
      <c r="TQK4" s="265"/>
      <c r="TQL4" s="537"/>
      <c r="TQM4" s="537"/>
      <c r="TQN4" s="538"/>
      <c r="TQO4" s="539"/>
      <c r="TQQ4" s="540"/>
      <c r="TQR4" s="540"/>
      <c r="TQS4" s="541"/>
      <c r="TQT4" s="541"/>
      <c r="TQU4" s="537"/>
      <c r="TQV4" s="266"/>
      <c r="TQW4" s="267"/>
      <c r="TQX4" s="267"/>
      <c r="TQY4" s="267"/>
      <c r="TQZ4" s="267"/>
      <c r="TRA4" s="267"/>
      <c r="TRB4" s="268"/>
      <c r="TRC4" s="269"/>
      <c r="TRD4" s="269"/>
      <c r="TRE4" s="269"/>
      <c r="TRF4" s="269"/>
      <c r="TRG4" s="270"/>
      <c r="TRH4" s="265"/>
      <c r="TRI4" s="537"/>
      <c r="TRJ4" s="537"/>
      <c r="TRK4" s="538"/>
      <c r="TRL4" s="539"/>
      <c r="TRN4" s="540"/>
      <c r="TRO4" s="540"/>
      <c r="TRP4" s="541"/>
      <c r="TRQ4" s="541"/>
      <c r="TRR4" s="537"/>
      <c r="TRS4" s="266"/>
      <c r="TRT4" s="267"/>
      <c r="TRU4" s="267"/>
      <c r="TRV4" s="267"/>
      <c r="TRW4" s="267"/>
      <c r="TRX4" s="267"/>
      <c r="TRY4" s="268"/>
      <c r="TRZ4" s="269"/>
      <c r="TSA4" s="269"/>
      <c r="TSB4" s="269"/>
      <c r="TSC4" s="269"/>
      <c r="TSD4" s="270"/>
      <c r="TSE4" s="265"/>
      <c r="TSF4" s="537"/>
      <c r="TSG4" s="537"/>
      <c r="TSH4" s="538"/>
      <c r="TSI4" s="539"/>
      <c r="TSK4" s="540"/>
      <c r="TSL4" s="540"/>
      <c r="TSM4" s="541"/>
      <c r="TSN4" s="541"/>
      <c r="TSO4" s="537"/>
      <c r="TSP4" s="266"/>
      <c r="TSQ4" s="267"/>
      <c r="TSR4" s="267"/>
      <c r="TSS4" s="267"/>
      <c r="TST4" s="267"/>
      <c r="TSU4" s="267"/>
      <c r="TSV4" s="268"/>
      <c r="TSW4" s="269"/>
      <c r="TSX4" s="269"/>
      <c r="TSY4" s="269"/>
      <c r="TSZ4" s="269"/>
      <c r="TTA4" s="270"/>
      <c r="TTB4" s="265"/>
      <c r="TTC4" s="537"/>
      <c r="TTD4" s="537"/>
      <c r="TTE4" s="538"/>
      <c r="TTF4" s="539"/>
      <c r="TTH4" s="540"/>
      <c r="TTI4" s="540"/>
      <c r="TTJ4" s="541"/>
      <c r="TTK4" s="541"/>
      <c r="TTL4" s="537"/>
      <c r="TTM4" s="266"/>
      <c r="TTN4" s="267"/>
      <c r="TTO4" s="267"/>
      <c r="TTP4" s="267"/>
      <c r="TTQ4" s="267"/>
      <c r="TTR4" s="267"/>
      <c r="TTS4" s="268"/>
      <c r="TTT4" s="269"/>
      <c r="TTU4" s="269"/>
      <c r="TTV4" s="269"/>
      <c r="TTW4" s="269"/>
      <c r="TTX4" s="270"/>
      <c r="TTY4" s="265"/>
      <c r="TTZ4" s="537"/>
      <c r="TUA4" s="537"/>
      <c r="TUB4" s="538"/>
      <c r="TUC4" s="539"/>
      <c r="TUE4" s="540"/>
      <c r="TUF4" s="540"/>
      <c r="TUG4" s="541"/>
      <c r="TUH4" s="541"/>
      <c r="TUI4" s="537"/>
      <c r="TUJ4" s="266"/>
      <c r="TUK4" s="267"/>
      <c r="TUL4" s="267"/>
      <c r="TUM4" s="267"/>
      <c r="TUN4" s="267"/>
      <c r="TUO4" s="267"/>
      <c r="TUP4" s="268"/>
      <c r="TUQ4" s="269"/>
      <c r="TUR4" s="269"/>
      <c r="TUS4" s="269"/>
      <c r="TUT4" s="269"/>
      <c r="TUU4" s="270"/>
      <c r="TUV4" s="265"/>
      <c r="TUW4" s="537"/>
      <c r="TUX4" s="537"/>
      <c r="TUY4" s="538"/>
      <c r="TUZ4" s="539"/>
      <c r="TVB4" s="540"/>
      <c r="TVC4" s="540"/>
      <c r="TVD4" s="541"/>
      <c r="TVE4" s="541"/>
      <c r="TVF4" s="537"/>
      <c r="TVG4" s="266"/>
      <c r="TVH4" s="267"/>
      <c r="TVI4" s="267"/>
      <c r="TVJ4" s="267"/>
      <c r="TVK4" s="267"/>
      <c r="TVL4" s="267"/>
      <c r="TVM4" s="268"/>
      <c r="TVN4" s="269"/>
      <c r="TVO4" s="269"/>
      <c r="TVP4" s="269"/>
      <c r="TVQ4" s="269"/>
      <c r="TVR4" s="270"/>
      <c r="TVS4" s="265"/>
      <c r="TVT4" s="537"/>
      <c r="TVU4" s="537"/>
      <c r="TVV4" s="538"/>
      <c r="TVW4" s="539"/>
      <c r="TVY4" s="540"/>
      <c r="TVZ4" s="540"/>
      <c r="TWA4" s="541"/>
      <c r="TWB4" s="541"/>
      <c r="TWC4" s="537"/>
      <c r="TWD4" s="266"/>
      <c r="TWE4" s="267"/>
      <c r="TWF4" s="267"/>
      <c r="TWG4" s="267"/>
      <c r="TWH4" s="267"/>
      <c r="TWI4" s="267"/>
      <c r="TWJ4" s="268"/>
      <c r="TWK4" s="269"/>
      <c r="TWL4" s="269"/>
      <c r="TWM4" s="269"/>
      <c r="TWN4" s="269"/>
      <c r="TWO4" s="270"/>
      <c r="TWP4" s="265"/>
      <c r="TWQ4" s="537"/>
      <c r="TWR4" s="537"/>
      <c r="TWS4" s="538"/>
      <c r="TWT4" s="539"/>
      <c r="TWV4" s="540"/>
      <c r="TWW4" s="540"/>
      <c r="TWX4" s="541"/>
      <c r="TWY4" s="541"/>
      <c r="TWZ4" s="537"/>
      <c r="TXA4" s="266"/>
      <c r="TXB4" s="267"/>
      <c r="TXC4" s="267"/>
      <c r="TXD4" s="267"/>
      <c r="TXE4" s="267"/>
      <c r="TXF4" s="267"/>
      <c r="TXG4" s="268"/>
      <c r="TXH4" s="269"/>
      <c r="TXI4" s="269"/>
      <c r="TXJ4" s="269"/>
      <c r="TXK4" s="269"/>
      <c r="TXL4" s="270"/>
      <c r="TXM4" s="265"/>
      <c r="TXN4" s="537"/>
      <c r="TXO4" s="537"/>
      <c r="TXP4" s="538"/>
      <c r="TXQ4" s="539"/>
      <c r="TXS4" s="540"/>
      <c r="TXT4" s="540"/>
      <c r="TXU4" s="541"/>
      <c r="TXV4" s="541"/>
      <c r="TXW4" s="537"/>
      <c r="TXX4" s="266"/>
      <c r="TXY4" s="267"/>
      <c r="TXZ4" s="267"/>
      <c r="TYA4" s="267"/>
      <c r="TYB4" s="267"/>
      <c r="TYC4" s="267"/>
      <c r="TYD4" s="268"/>
      <c r="TYE4" s="269"/>
      <c r="TYF4" s="269"/>
      <c r="TYG4" s="269"/>
      <c r="TYH4" s="269"/>
      <c r="TYI4" s="270"/>
      <c r="TYJ4" s="265"/>
      <c r="TYK4" s="537"/>
      <c r="TYL4" s="537"/>
      <c r="TYM4" s="538"/>
      <c r="TYN4" s="539"/>
      <c r="TYP4" s="540"/>
      <c r="TYQ4" s="540"/>
      <c r="TYR4" s="541"/>
      <c r="TYS4" s="541"/>
      <c r="TYT4" s="537"/>
      <c r="TYU4" s="266"/>
      <c r="TYV4" s="267"/>
      <c r="TYW4" s="267"/>
      <c r="TYX4" s="267"/>
      <c r="TYY4" s="267"/>
      <c r="TYZ4" s="267"/>
      <c r="TZA4" s="268"/>
      <c r="TZB4" s="269"/>
      <c r="TZC4" s="269"/>
      <c r="TZD4" s="269"/>
      <c r="TZE4" s="269"/>
      <c r="TZF4" s="270"/>
      <c r="TZG4" s="265"/>
      <c r="TZH4" s="537"/>
      <c r="TZI4" s="537"/>
      <c r="TZJ4" s="538"/>
      <c r="TZK4" s="539"/>
      <c r="TZM4" s="540"/>
      <c r="TZN4" s="540"/>
      <c r="TZO4" s="541"/>
      <c r="TZP4" s="541"/>
      <c r="TZQ4" s="537"/>
      <c r="TZR4" s="266"/>
      <c r="TZS4" s="267"/>
      <c r="TZT4" s="267"/>
      <c r="TZU4" s="267"/>
      <c r="TZV4" s="267"/>
      <c r="TZW4" s="267"/>
      <c r="TZX4" s="268"/>
      <c r="TZY4" s="269"/>
      <c r="TZZ4" s="269"/>
      <c r="UAA4" s="269"/>
      <c r="UAB4" s="269"/>
      <c r="UAC4" s="270"/>
      <c r="UAD4" s="265"/>
      <c r="UAE4" s="537"/>
      <c r="UAF4" s="537"/>
      <c r="UAG4" s="538"/>
      <c r="UAH4" s="539"/>
      <c r="UAJ4" s="540"/>
      <c r="UAK4" s="540"/>
      <c r="UAL4" s="541"/>
      <c r="UAM4" s="541"/>
      <c r="UAN4" s="537"/>
      <c r="UAO4" s="266"/>
      <c r="UAP4" s="267"/>
      <c r="UAQ4" s="267"/>
      <c r="UAR4" s="267"/>
      <c r="UAS4" s="267"/>
      <c r="UAT4" s="267"/>
      <c r="UAU4" s="268"/>
      <c r="UAV4" s="269"/>
      <c r="UAW4" s="269"/>
      <c r="UAX4" s="269"/>
      <c r="UAY4" s="269"/>
      <c r="UAZ4" s="270"/>
      <c r="UBA4" s="265"/>
      <c r="UBB4" s="537"/>
      <c r="UBC4" s="537"/>
      <c r="UBD4" s="538"/>
      <c r="UBE4" s="539"/>
      <c r="UBG4" s="540"/>
      <c r="UBH4" s="540"/>
      <c r="UBI4" s="541"/>
      <c r="UBJ4" s="541"/>
      <c r="UBK4" s="537"/>
      <c r="UBL4" s="266"/>
      <c r="UBM4" s="267"/>
      <c r="UBN4" s="267"/>
      <c r="UBO4" s="267"/>
      <c r="UBP4" s="267"/>
      <c r="UBQ4" s="267"/>
      <c r="UBR4" s="268"/>
      <c r="UBS4" s="269"/>
      <c r="UBT4" s="269"/>
      <c r="UBU4" s="269"/>
      <c r="UBV4" s="269"/>
      <c r="UBW4" s="270"/>
      <c r="UBX4" s="265"/>
      <c r="UBY4" s="537"/>
      <c r="UBZ4" s="537"/>
      <c r="UCA4" s="538"/>
      <c r="UCB4" s="539"/>
      <c r="UCD4" s="540"/>
      <c r="UCE4" s="540"/>
      <c r="UCF4" s="541"/>
      <c r="UCG4" s="541"/>
      <c r="UCH4" s="537"/>
      <c r="UCI4" s="266"/>
      <c r="UCJ4" s="267"/>
      <c r="UCK4" s="267"/>
      <c r="UCL4" s="267"/>
      <c r="UCM4" s="267"/>
      <c r="UCN4" s="267"/>
      <c r="UCO4" s="268"/>
      <c r="UCP4" s="269"/>
      <c r="UCQ4" s="269"/>
      <c r="UCR4" s="269"/>
      <c r="UCS4" s="269"/>
      <c r="UCT4" s="270"/>
      <c r="UCU4" s="265"/>
      <c r="UCV4" s="537"/>
      <c r="UCW4" s="537"/>
      <c r="UCX4" s="538"/>
      <c r="UCY4" s="539"/>
      <c r="UDA4" s="540"/>
      <c r="UDB4" s="540"/>
      <c r="UDC4" s="541"/>
      <c r="UDD4" s="541"/>
      <c r="UDE4" s="537"/>
      <c r="UDF4" s="266"/>
      <c r="UDG4" s="267"/>
      <c r="UDH4" s="267"/>
      <c r="UDI4" s="267"/>
      <c r="UDJ4" s="267"/>
      <c r="UDK4" s="267"/>
      <c r="UDL4" s="268"/>
      <c r="UDM4" s="269"/>
      <c r="UDN4" s="269"/>
      <c r="UDO4" s="269"/>
      <c r="UDP4" s="269"/>
      <c r="UDQ4" s="270"/>
      <c r="UDR4" s="265"/>
      <c r="UDS4" s="537"/>
      <c r="UDT4" s="537"/>
      <c r="UDU4" s="538"/>
      <c r="UDV4" s="539"/>
      <c r="UDX4" s="540"/>
      <c r="UDY4" s="540"/>
      <c r="UDZ4" s="541"/>
      <c r="UEA4" s="541"/>
      <c r="UEB4" s="537"/>
      <c r="UEC4" s="266"/>
      <c r="UED4" s="267"/>
      <c r="UEE4" s="267"/>
      <c r="UEF4" s="267"/>
      <c r="UEG4" s="267"/>
      <c r="UEH4" s="267"/>
      <c r="UEI4" s="268"/>
      <c r="UEJ4" s="269"/>
      <c r="UEK4" s="269"/>
      <c r="UEL4" s="269"/>
      <c r="UEM4" s="269"/>
      <c r="UEN4" s="270"/>
      <c r="UEO4" s="265"/>
      <c r="UEP4" s="537"/>
      <c r="UEQ4" s="537"/>
      <c r="UER4" s="538"/>
      <c r="UES4" s="539"/>
      <c r="UEU4" s="540"/>
      <c r="UEV4" s="540"/>
      <c r="UEW4" s="541"/>
      <c r="UEX4" s="541"/>
      <c r="UEY4" s="537"/>
      <c r="UEZ4" s="266"/>
      <c r="UFA4" s="267"/>
      <c r="UFB4" s="267"/>
      <c r="UFC4" s="267"/>
      <c r="UFD4" s="267"/>
      <c r="UFE4" s="267"/>
      <c r="UFF4" s="268"/>
      <c r="UFG4" s="269"/>
      <c r="UFH4" s="269"/>
      <c r="UFI4" s="269"/>
      <c r="UFJ4" s="269"/>
      <c r="UFK4" s="270"/>
      <c r="UFL4" s="265"/>
      <c r="UFM4" s="537"/>
      <c r="UFN4" s="537"/>
      <c r="UFO4" s="538"/>
      <c r="UFP4" s="539"/>
      <c r="UFR4" s="540"/>
      <c r="UFS4" s="540"/>
      <c r="UFT4" s="541"/>
      <c r="UFU4" s="541"/>
      <c r="UFV4" s="537"/>
      <c r="UFW4" s="266"/>
      <c r="UFX4" s="267"/>
      <c r="UFY4" s="267"/>
      <c r="UFZ4" s="267"/>
      <c r="UGA4" s="267"/>
      <c r="UGB4" s="267"/>
      <c r="UGC4" s="268"/>
      <c r="UGD4" s="269"/>
      <c r="UGE4" s="269"/>
      <c r="UGF4" s="269"/>
      <c r="UGG4" s="269"/>
      <c r="UGH4" s="270"/>
      <c r="UGI4" s="265"/>
      <c r="UGJ4" s="537"/>
      <c r="UGK4" s="537"/>
      <c r="UGL4" s="538"/>
      <c r="UGM4" s="539"/>
      <c r="UGO4" s="540"/>
      <c r="UGP4" s="540"/>
      <c r="UGQ4" s="541"/>
      <c r="UGR4" s="541"/>
      <c r="UGS4" s="537"/>
      <c r="UGT4" s="266"/>
      <c r="UGU4" s="267"/>
      <c r="UGV4" s="267"/>
      <c r="UGW4" s="267"/>
      <c r="UGX4" s="267"/>
      <c r="UGY4" s="267"/>
      <c r="UGZ4" s="268"/>
      <c r="UHA4" s="269"/>
      <c r="UHB4" s="269"/>
      <c r="UHC4" s="269"/>
      <c r="UHD4" s="269"/>
      <c r="UHE4" s="270"/>
      <c r="UHF4" s="265"/>
      <c r="UHG4" s="537"/>
      <c r="UHH4" s="537"/>
      <c r="UHI4" s="538"/>
      <c r="UHJ4" s="539"/>
      <c r="UHL4" s="540"/>
      <c r="UHM4" s="540"/>
      <c r="UHN4" s="541"/>
      <c r="UHO4" s="541"/>
      <c r="UHP4" s="537"/>
      <c r="UHQ4" s="266"/>
      <c r="UHR4" s="267"/>
      <c r="UHS4" s="267"/>
      <c r="UHT4" s="267"/>
      <c r="UHU4" s="267"/>
      <c r="UHV4" s="267"/>
      <c r="UHW4" s="268"/>
      <c r="UHX4" s="269"/>
      <c r="UHY4" s="269"/>
      <c r="UHZ4" s="269"/>
      <c r="UIA4" s="269"/>
      <c r="UIB4" s="270"/>
      <c r="UIC4" s="265"/>
      <c r="UID4" s="537"/>
      <c r="UIE4" s="537"/>
      <c r="UIF4" s="538"/>
      <c r="UIG4" s="539"/>
      <c r="UII4" s="540"/>
      <c r="UIJ4" s="540"/>
      <c r="UIK4" s="541"/>
      <c r="UIL4" s="541"/>
      <c r="UIM4" s="537"/>
      <c r="UIN4" s="266"/>
      <c r="UIO4" s="267"/>
      <c r="UIP4" s="267"/>
      <c r="UIQ4" s="267"/>
      <c r="UIR4" s="267"/>
      <c r="UIS4" s="267"/>
      <c r="UIT4" s="268"/>
      <c r="UIU4" s="269"/>
      <c r="UIV4" s="269"/>
      <c r="UIW4" s="269"/>
      <c r="UIX4" s="269"/>
      <c r="UIY4" s="270"/>
      <c r="UIZ4" s="265"/>
      <c r="UJA4" s="537"/>
      <c r="UJB4" s="537"/>
      <c r="UJC4" s="538"/>
      <c r="UJD4" s="539"/>
      <c r="UJF4" s="540"/>
      <c r="UJG4" s="540"/>
      <c r="UJH4" s="541"/>
      <c r="UJI4" s="541"/>
      <c r="UJJ4" s="537"/>
      <c r="UJK4" s="266"/>
      <c r="UJL4" s="267"/>
      <c r="UJM4" s="267"/>
      <c r="UJN4" s="267"/>
      <c r="UJO4" s="267"/>
      <c r="UJP4" s="267"/>
      <c r="UJQ4" s="268"/>
      <c r="UJR4" s="269"/>
      <c r="UJS4" s="269"/>
      <c r="UJT4" s="269"/>
      <c r="UJU4" s="269"/>
      <c r="UJV4" s="270"/>
      <c r="UJW4" s="265"/>
      <c r="UJX4" s="537"/>
      <c r="UJY4" s="537"/>
      <c r="UJZ4" s="538"/>
      <c r="UKA4" s="539"/>
      <c r="UKC4" s="540"/>
      <c r="UKD4" s="540"/>
      <c r="UKE4" s="541"/>
      <c r="UKF4" s="541"/>
      <c r="UKG4" s="537"/>
      <c r="UKH4" s="266"/>
      <c r="UKI4" s="267"/>
      <c r="UKJ4" s="267"/>
      <c r="UKK4" s="267"/>
      <c r="UKL4" s="267"/>
      <c r="UKM4" s="267"/>
      <c r="UKN4" s="268"/>
      <c r="UKO4" s="269"/>
      <c r="UKP4" s="269"/>
      <c r="UKQ4" s="269"/>
      <c r="UKR4" s="269"/>
      <c r="UKS4" s="270"/>
      <c r="UKT4" s="265"/>
      <c r="UKU4" s="537"/>
      <c r="UKV4" s="537"/>
      <c r="UKW4" s="538"/>
      <c r="UKX4" s="539"/>
      <c r="UKZ4" s="540"/>
      <c r="ULA4" s="540"/>
      <c r="ULB4" s="541"/>
      <c r="ULC4" s="541"/>
      <c r="ULD4" s="537"/>
      <c r="ULE4" s="266"/>
      <c r="ULF4" s="267"/>
      <c r="ULG4" s="267"/>
      <c r="ULH4" s="267"/>
      <c r="ULI4" s="267"/>
      <c r="ULJ4" s="267"/>
      <c r="ULK4" s="268"/>
      <c r="ULL4" s="269"/>
      <c r="ULM4" s="269"/>
      <c r="ULN4" s="269"/>
      <c r="ULO4" s="269"/>
      <c r="ULP4" s="270"/>
      <c r="ULQ4" s="265"/>
      <c r="ULR4" s="537"/>
      <c r="ULS4" s="537"/>
      <c r="ULT4" s="538"/>
      <c r="ULU4" s="539"/>
      <c r="ULW4" s="540"/>
      <c r="ULX4" s="540"/>
      <c r="ULY4" s="541"/>
      <c r="ULZ4" s="541"/>
      <c r="UMA4" s="537"/>
      <c r="UMB4" s="266"/>
      <c r="UMC4" s="267"/>
      <c r="UMD4" s="267"/>
      <c r="UME4" s="267"/>
      <c r="UMF4" s="267"/>
      <c r="UMG4" s="267"/>
      <c r="UMH4" s="268"/>
      <c r="UMI4" s="269"/>
      <c r="UMJ4" s="269"/>
      <c r="UMK4" s="269"/>
      <c r="UML4" s="269"/>
      <c r="UMM4" s="270"/>
      <c r="UMN4" s="265"/>
      <c r="UMO4" s="537"/>
      <c r="UMP4" s="537"/>
      <c r="UMQ4" s="538"/>
      <c r="UMR4" s="539"/>
      <c r="UMT4" s="540"/>
      <c r="UMU4" s="540"/>
      <c r="UMV4" s="541"/>
      <c r="UMW4" s="541"/>
      <c r="UMX4" s="537"/>
      <c r="UMY4" s="266"/>
      <c r="UMZ4" s="267"/>
      <c r="UNA4" s="267"/>
      <c r="UNB4" s="267"/>
      <c r="UNC4" s="267"/>
      <c r="UND4" s="267"/>
      <c r="UNE4" s="268"/>
      <c r="UNF4" s="269"/>
      <c r="UNG4" s="269"/>
      <c r="UNH4" s="269"/>
      <c r="UNI4" s="269"/>
      <c r="UNJ4" s="270"/>
      <c r="UNK4" s="265"/>
      <c r="UNL4" s="537"/>
      <c r="UNM4" s="537"/>
      <c r="UNN4" s="538"/>
      <c r="UNO4" s="539"/>
      <c r="UNQ4" s="540"/>
      <c r="UNR4" s="540"/>
      <c r="UNS4" s="541"/>
      <c r="UNT4" s="541"/>
      <c r="UNU4" s="537"/>
      <c r="UNV4" s="266"/>
      <c r="UNW4" s="267"/>
      <c r="UNX4" s="267"/>
      <c r="UNY4" s="267"/>
      <c r="UNZ4" s="267"/>
      <c r="UOA4" s="267"/>
      <c r="UOB4" s="268"/>
      <c r="UOC4" s="269"/>
      <c r="UOD4" s="269"/>
      <c r="UOE4" s="269"/>
      <c r="UOF4" s="269"/>
      <c r="UOG4" s="270"/>
      <c r="UOH4" s="265"/>
      <c r="UOI4" s="537"/>
      <c r="UOJ4" s="537"/>
      <c r="UOK4" s="538"/>
      <c r="UOL4" s="539"/>
      <c r="UON4" s="540"/>
      <c r="UOO4" s="540"/>
      <c r="UOP4" s="541"/>
      <c r="UOQ4" s="541"/>
      <c r="UOR4" s="537"/>
      <c r="UOS4" s="266"/>
      <c r="UOT4" s="267"/>
      <c r="UOU4" s="267"/>
      <c r="UOV4" s="267"/>
      <c r="UOW4" s="267"/>
      <c r="UOX4" s="267"/>
      <c r="UOY4" s="268"/>
      <c r="UOZ4" s="269"/>
      <c r="UPA4" s="269"/>
      <c r="UPB4" s="269"/>
      <c r="UPC4" s="269"/>
      <c r="UPD4" s="270"/>
      <c r="UPE4" s="265"/>
      <c r="UPF4" s="537"/>
      <c r="UPG4" s="537"/>
      <c r="UPH4" s="538"/>
      <c r="UPI4" s="539"/>
      <c r="UPK4" s="540"/>
      <c r="UPL4" s="540"/>
      <c r="UPM4" s="541"/>
      <c r="UPN4" s="541"/>
      <c r="UPO4" s="537"/>
      <c r="UPP4" s="266"/>
      <c r="UPQ4" s="267"/>
      <c r="UPR4" s="267"/>
      <c r="UPS4" s="267"/>
      <c r="UPT4" s="267"/>
      <c r="UPU4" s="267"/>
      <c r="UPV4" s="268"/>
      <c r="UPW4" s="269"/>
      <c r="UPX4" s="269"/>
      <c r="UPY4" s="269"/>
      <c r="UPZ4" s="269"/>
      <c r="UQA4" s="270"/>
      <c r="UQB4" s="265"/>
      <c r="UQC4" s="537"/>
      <c r="UQD4" s="537"/>
      <c r="UQE4" s="538"/>
      <c r="UQF4" s="539"/>
      <c r="UQH4" s="540"/>
      <c r="UQI4" s="540"/>
      <c r="UQJ4" s="541"/>
      <c r="UQK4" s="541"/>
      <c r="UQL4" s="537"/>
      <c r="UQM4" s="266"/>
      <c r="UQN4" s="267"/>
      <c r="UQO4" s="267"/>
      <c r="UQP4" s="267"/>
      <c r="UQQ4" s="267"/>
      <c r="UQR4" s="267"/>
      <c r="UQS4" s="268"/>
      <c r="UQT4" s="269"/>
      <c r="UQU4" s="269"/>
      <c r="UQV4" s="269"/>
      <c r="UQW4" s="269"/>
      <c r="UQX4" s="270"/>
      <c r="UQY4" s="265"/>
      <c r="UQZ4" s="537"/>
      <c r="URA4" s="537"/>
      <c r="URB4" s="538"/>
      <c r="URC4" s="539"/>
      <c r="URE4" s="540"/>
      <c r="URF4" s="540"/>
      <c r="URG4" s="541"/>
      <c r="URH4" s="541"/>
      <c r="URI4" s="537"/>
      <c r="URJ4" s="266"/>
      <c r="URK4" s="267"/>
      <c r="URL4" s="267"/>
      <c r="URM4" s="267"/>
      <c r="URN4" s="267"/>
      <c r="URO4" s="267"/>
      <c r="URP4" s="268"/>
      <c r="URQ4" s="269"/>
      <c r="URR4" s="269"/>
      <c r="URS4" s="269"/>
      <c r="URT4" s="269"/>
      <c r="URU4" s="270"/>
      <c r="URV4" s="265"/>
      <c r="URW4" s="537"/>
      <c r="URX4" s="537"/>
      <c r="URY4" s="538"/>
      <c r="URZ4" s="539"/>
      <c r="USB4" s="540"/>
      <c r="USC4" s="540"/>
      <c r="USD4" s="541"/>
      <c r="USE4" s="541"/>
      <c r="USF4" s="537"/>
      <c r="USG4" s="266"/>
      <c r="USH4" s="267"/>
      <c r="USI4" s="267"/>
      <c r="USJ4" s="267"/>
      <c r="USK4" s="267"/>
      <c r="USL4" s="267"/>
      <c r="USM4" s="268"/>
      <c r="USN4" s="269"/>
      <c r="USO4" s="269"/>
      <c r="USP4" s="269"/>
      <c r="USQ4" s="269"/>
      <c r="USR4" s="270"/>
      <c r="USS4" s="265"/>
      <c r="UST4" s="537"/>
      <c r="USU4" s="537"/>
      <c r="USV4" s="538"/>
      <c r="USW4" s="539"/>
      <c r="USY4" s="540"/>
      <c r="USZ4" s="540"/>
      <c r="UTA4" s="541"/>
      <c r="UTB4" s="541"/>
      <c r="UTC4" s="537"/>
      <c r="UTD4" s="266"/>
      <c r="UTE4" s="267"/>
      <c r="UTF4" s="267"/>
      <c r="UTG4" s="267"/>
      <c r="UTH4" s="267"/>
      <c r="UTI4" s="267"/>
      <c r="UTJ4" s="268"/>
      <c r="UTK4" s="269"/>
      <c r="UTL4" s="269"/>
      <c r="UTM4" s="269"/>
      <c r="UTN4" s="269"/>
      <c r="UTO4" s="270"/>
      <c r="UTP4" s="265"/>
      <c r="UTQ4" s="537"/>
      <c r="UTR4" s="537"/>
      <c r="UTS4" s="538"/>
      <c r="UTT4" s="539"/>
      <c r="UTV4" s="540"/>
      <c r="UTW4" s="540"/>
      <c r="UTX4" s="541"/>
      <c r="UTY4" s="541"/>
      <c r="UTZ4" s="537"/>
      <c r="UUA4" s="266"/>
      <c r="UUB4" s="267"/>
      <c r="UUC4" s="267"/>
      <c r="UUD4" s="267"/>
      <c r="UUE4" s="267"/>
      <c r="UUF4" s="267"/>
      <c r="UUG4" s="268"/>
      <c r="UUH4" s="269"/>
      <c r="UUI4" s="269"/>
      <c r="UUJ4" s="269"/>
      <c r="UUK4" s="269"/>
      <c r="UUL4" s="270"/>
      <c r="UUM4" s="265"/>
      <c r="UUN4" s="537"/>
      <c r="UUO4" s="537"/>
      <c r="UUP4" s="538"/>
      <c r="UUQ4" s="539"/>
      <c r="UUS4" s="540"/>
      <c r="UUT4" s="540"/>
      <c r="UUU4" s="541"/>
      <c r="UUV4" s="541"/>
      <c r="UUW4" s="537"/>
      <c r="UUX4" s="266"/>
      <c r="UUY4" s="267"/>
      <c r="UUZ4" s="267"/>
      <c r="UVA4" s="267"/>
      <c r="UVB4" s="267"/>
      <c r="UVC4" s="267"/>
      <c r="UVD4" s="268"/>
      <c r="UVE4" s="269"/>
      <c r="UVF4" s="269"/>
      <c r="UVG4" s="269"/>
      <c r="UVH4" s="269"/>
      <c r="UVI4" s="270"/>
      <c r="UVJ4" s="265"/>
      <c r="UVK4" s="537"/>
      <c r="UVL4" s="537"/>
      <c r="UVM4" s="538"/>
      <c r="UVN4" s="539"/>
      <c r="UVP4" s="540"/>
      <c r="UVQ4" s="540"/>
      <c r="UVR4" s="541"/>
      <c r="UVS4" s="541"/>
      <c r="UVT4" s="537"/>
      <c r="UVU4" s="266"/>
      <c r="UVV4" s="267"/>
      <c r="UVW4" s="267"/>
      <c r="UVX4" s="267"/>
      <c r="UVY4" s="267"/>
      <c r="UVZ4" s="267"/>
      <c r="UWA4" s="268"/>
      <c r="UWB4" s="269"/>
      <c r="UWC4" s="269"/>
      <c r="UWD4" s="269"/>
      <c r="UWE4" s="269"/>
      <c r="UWF4" s="270"/>
      <c r="UWG4" s="265"/>
      <c r="UWH4" s="537"/>
      <c r="UWI4" s="537"/>
      <c r="UWJ4" s="538"/>
      <c r="UWK4" s="539"/>
      <c r="UWM4" s="540"/>
      <c r="UWN4" s="540"/>
      <c r="UWO4" s="541"/>
      <c r="UWP4" s="541"/>
      <c r="UWQ4" s="537"/>
      <c r="UWR4" s="266"/>
      <c r="UWS4" s="267"/>
      <c r="UWT4" s="267"/>
      <c r="UWU4" s="267"/>
      <c r="UWV4" s="267"/>
      <c r="UWW4" s="267"/>
      <c r="UWX4" s="268"/>
      <c r="UWY4" s="269"/>
      <c r="UWZ4" s="269"/>
      <c r="UXA4" s="269"/>
      <c r="UXB4" s="269"/>
      <c r="UXC4" s="270"/>
      <c r="UXD4" s="265"/>
      <c r="UXE4" s="537"/>
      <c r="UXF4" s="537"/>
      <c r="UXG4" s="538"/>
      <c r="UXH4" s="539"/>
      <c r="UXJ4" s="540"/>
      <c r="UXK4" s="540"/>
      <c r="UXL4" s="541"/>
      <c r="UXM4" s="541"/>
      <c r="UXN4" s="537"/>
      <c r="UXO4" s="266"/>
      <c r="UXP4" s="267"/>
      <c r="UXQ4" s="267"/>
      <c r="UXR4" s="267"/>
      <c r="UXS4" s="267"/>
      <c r="UXT4" s="267"/>
      <c r="UXU4" s="268"/>
      <c r="UXV4" s="269"/>
      <c r="UXW4" s="269"/>
      <c r="UXX4" s="269"/>
      <c r="UXY4" s="269"/>
      <c r="UXZ4" s="270"/>
      <c r="UYA4" s="265"/>
      <c r="UYB4" s="537"/>
      <c r="UYC4" s="537"/>
      <c r="UYD4" s="538"/>
      <c r="UYE4" s="539"/>
      <c r="UYG4" s="540"/>
      <c r="UYH4" s="540"/>
      <c r="UYI4" s="541"/>
      <c r="UYJ4" s="541"/>
      <c r="UYK4" s="537"/>
      <c r="UYL4" s="266"/>
      <c r="UYM4" s="267"/>
      <c r="UYN4" s="267"/>
      <c r="UYO4" s="267"/>
      <c r="UYP4" s="267"/>
      <c r="UYQ4" s="267"/>
      <c r="UYR4" s="268"/>
      <c r="UYS4" s="269"/>
      <c r="UYT4" s="269"/>
      <c r="UYU4" s="269"/>
      <c r="UYV4" s="269"/>
      <c r="UYW4" s="270"/>
      <c r="UYX4" s="265"/>
      <c r="UYY4" s="537"/>
      <c r="UYZ4" s="537"/>
      <c r="UZA4" s="538"/>
      <c r="UZB4" s="539"/>
      <c r="UZD4" s="540"/>
      <c r="UZE4" s="540"/>
      <c r="UZF4" s="541"/>
      <c r="UZG4" s="541"/>
      <c r="UZH4" s="537"/>
      <c r="UZI4" s="266"/>
      <c r="UZJ4" s="267"/>
      <c r="UZK4" s="267"/>
      <c r="UZL4" s="267"/>
      <c r="UZM4" s="267"/>
      <c r="UZN4" s="267"/>
      <c r="UZO4" s="268"/>
      <c r="UZP4" s="269"/>
      <c r="UZQ4" s="269"/>
      <c r="UZR4" s="269"/>
      <c r="UZS4" s="269"/>
      <c r="UZT4" s="270"/>
      <c r="UZU4" s="265"/>
      <c r="UZV4" s="537"/>
      <c r="UZW4" s="537"/>
      <c r="UZX4" s="538"/>
      <c r="UZY4" s="539"/>
      <c r="VAA4" s="540"/>
      <c r="VAB4" s="540"/>
      <c r="VAC4" s="541"/>
      <c r="VAD4" s="541"/>
      <c r="VAE4" s="537"/>
      <c r="VAF4" s="266"/>
      <c r="VAG4" s="267"/>
      <c r="VAH4" s="267"/>
      <c r="VAI4" s="267"/>
      <c r="VAJ4" s="267"/>
      <c r="VAK4" s="267"/>
      <c r="VAL4" s="268"/>
      <c r="VAM4" s="269"/>
      <c r="VAN4" s="269"/>
      <c r="VAO4" s="269"/>
      <c r="VAP4" s="269"/>
      <c r="VAQ4" s="270"/>
      <c r="VAR4" s="265"/>
      <c r="VAS4" s="537"/>
      <c r="VAT4" s="537"/>
      <c r="VAU4" s="538"/>
      <c r="VAV4" s="539"/>
      <c r="VAX4" s="540"/>
      <c r="VAY4" s="540"/>
      <c r="VAZ4" s="541"/>
      <c r="VBA4" s="541"/>
      <c r="VBB4" s="537"/>
      <c r="VBC4" s="266"/>
      <c r="VBD4" s="267"/>
      <c r="VBE4" s="267"/>
      <c r="VBF4" s="267"/>
      <c r="VBG4" s="267"/>
      <c r="VBH4" s="267"/>
      <c r="VBI4" s="268"/>
      <c r="VBJ4" s="269"/>
      <c r="VBK4" s="269"/>
      <c r="VBL4" s="269"/>
      <c r="VBM4" s="269"/>
      <c r="VBN4" s="270"/>
      <c r="VBO4" s="265"/>
      <c r="VBP4" s="537"/>
      <c r="VBQ4" s="537"/>
      <c r="VBR4" s="538"/>
      <c r="VBS4" s="539"/>
      <c r="VBU4" s="540"/>
      <c r="VBV4" s="540"/>
      <c r="VBW4" s="541"/>
      <c r="VBX4" s="541"/>
      <c r="VBY4" s="537"/>
      <c r="VBZ4" s="266"/>
      <c r="VCA4" s="267"/>
      <c r="VCB4" s="267"/>
      <c r="VCC4" s="267"/>
      <c r="VCD4" s="267"/>
      <c r="VCE4" s="267"/>
      <c r="VCF4" s="268"/>
      <c r="VCG4" s="269"/>
      <c r="VCH4" s="269"/>
      <c r="VCI4" s="269"/>
      <c r="VCJ4" s="269"/>
      <c r="VCK4" s="270"/>
      <c r="VCL4" s="265"/>
      <c r="VCM4" s="537"/>
      <c r="VCN4" s="537"/>
      <c r="VCO4" s="538"/>
      <c r="VCP4" s="539"/>
      <c r="VCR4" s="540"/>
      <c r="VCS4" s="540"/>
      <c r="VCT4" s="541"/>
      <c r="VCU4" s="541"/>
      <c r="VCV4" s="537"/>
      <c r="VCW4" s="266"/>
      <c r="VCX4" s="267"/>
      <c r="VCY4" s="267"/>
      <c r="VCZ4" s="267"/>
      <c r="VDA4" s="267"/>
      <c r="VDB4" s="267"/>
      <c r="VDC4" s="268"/>
      <c r="VDD4" s="269"/>
      <c r="VDE4" s="269"/>
      <c r="VDF4" s="269"/>
      <c r="VDG4" s="269"/>
      <c r="VDH4" s="270"/>
      <c r="VDI4" s="265"/>
      <c r="VDJ4" s="537"/>
      <c r="VDK4" s="537"/>
      <c r="VDL4" s="538"/>
      <c r="VDM4" s="539"/>
      <c r="VDO4" s="540"/>
      <c r="VDP4" s="540"/>
      <c r="VDQ4" s="541"/>
      <c r="VDR4" s="541"/>
      <c r="VDS4" s="537"/>
      <c r="VDT4" s="266"/>
      <c r="VDU4" s="267"/>
      <c r="VDV4" s="267"/>
      <c r="VDW4" s="267"/>
      <c r="VDX4" s="267"/>
      <c r="VDY4" s="267"/>
      <c r="VDZ4" s="268"/>
      <c r="VEA4" s="269"/>
      <c r="VEB4" s="269"/>
      <c r="VEC4" s="269"/>
      <c r="VED4" s="269"/>
      <c r="VEE4" s="270"/>
      <c r="VEF4" s="265"/>
      <c r="VEG4" s="537"/>
      <c r="VEH4" s="537"/>
      <c r="VEI4" s="538"/>
      <c r="VEJ4" s="539"/>
      <c r="VEL4" s="540"/>
      <c r="VEM4" s="540"/>
      <c r="VEN4" s="541"/>
      <c r="VEO4" s="541"/>
      <c r="VEP4" s="537"/>
      <c r="VEQ4" s="266"/>
      <c r="VER4" s="267"/>
      <c r="VES4" s="267"/>
      <c r="VET4" s="267"/>
      <c r="VEU4" s="267"/>
      <c r="VEV4" s="267"/>
      <c r="VEW4" s="268"/>
      <c r="VEX4" s="269"/>
      <c r="VEY4" s="269"/>
      <c r="VEZ4" s="269"/>
      <c r="VFA4" s="269"/>
      <c r="VFB4" s="270"/>
      <c r="VFC4" s="265"/>
      <c r="VFD4" s="537"/>
      <c r="VFE4" s="537"/>
      <c r="VFF4" s="538"/>
      <c r="VFG4" s="539"/>
      <c r="VFI4" s="540"/>
      <c r="VFJ4" s="540"/>
      <c r="VFK4" s="541"/>
      <c r="VFL4" s="541"/>
      <c r="VFM4" s="537"/>
      <c r="VFN4" s="266"/>
      <c r="VFO4" s="267"/>
      <c r="VFP4" s="267"/>
      <c r="VFQ4" s="267"/>
      <c r="VFR4" s="267"/>
      <c r="VFS4" s="267"/>
      <c r="VFT4" s="268"/>
      <c r="VFU4" s="269"/>
      <c r="VFV4" s="269"/>
      <c r="VFW4" s="269"/>
      <c r="VFX4" s="269"/>
      <c r="VFY4" s="270"/>
      <c r="VFZ4" s="265"/>
      <c r="VGA4" s="537"/>
      <c r="VGB4" s="537"/>
      <c r="VGC4" s="538"/>
      <c r="VGD4" s="539"/>
      <c r="VGF4" s="540"/>
      <c r="VGG4" s="540"/>
      <c r="VGH4" s="541"/>
      <c r="VGI4" s="541"/>
      <c r="VGJ4" s="537"/>
      <c r="VGK4" s="266"/>
      <c r="VGL4" s="267"/>
      <c r="VGM4" s="267"/>
      <c r="VGN4" s="267"/>
      <c r="VGO4" s="267"/>
      <c r="VGP4" s="267"/>
      <c r="VGQ4" s="268"/>
      <c r="VGR4" s="269"/>
      <c r="VGS4" s="269"/>
      <c r="VGT4" s="269"/>
      <c r="VGU4" s="269"/>
      <c r="VGV4" s="270"/>
      <c r="VGW4" s="265"/>
      <c r="VGX4" s="537"/>
      <c r="VGY4" s="537"/>
      <c r="VGZ4" s="538"/>
      <c r="VHA4" s="539"/>
      <c r="VHC4" s="540"/>
      <c r="VHD4" s="540"/>
      <c r="VHE4" s="541"/>
      <c r="VHF4" s="541"/>
      <c r="VHG4" s="537"/>
      <c r="VHH4" s="266"/>
      <c r="VHI4" s="267"/>
      <c r="VHJ4" s="267"/>
      <c r="VHK4" s="267"/>
      <c r="VHL4" s="267"/>
      <c r="VHM4" s="267"/>
      <c r="VHN4" s="268"/>
      <c r="VHO4" s="269"/>
      <c r="VHP4" s="269"/>
      <c r="VHQ4" s="269"/>
      <c r="VHR4" s="269"/>
      <c r="VHS4" s="270"/>
      <c r="VHT4" s="265"/>
      <c r="VHU4" s="537"/>
      <c r="VHV4" s="537"/>
      <c r="VHW4" s="538"/>
      <c r="VHX4" s="539"/>
      <c r="VHZ4" s="540"/>
      <c r="VIA4" s="540"/>
      <c r="VIB4" s="541"/>
      <c r="VIC4" s="541"/>
      <c r="VID4" s="537"/>
      <c r="VIE4" s="266"/>
      <c r="VIF4" s="267"/>
      <c r="VIG4" s="267"/>
      <c r="VIH4" s="267"/>
      <c r="VII4" s="267"/>
      <c r="VIJ4" s="267"/>
      <c r="VIK4" s="268"/>
      <c r="VIL4" s="269"/>
      <c r="VIM4" s="269"/>
      <c r="VIN4" s="269"/>
      <c r="VIO4" s="269"/>
      <c r="VIP4" s="270"/>
      <c r="VIQ4" s="265"/>
      <c r="VIR4" s="537"/>
      <c r="VIS4" s="537"/>
      <c r="VIT4" s="538"/>
      <c r="VIU4" s="539"/>
      <c r="VIW4" s="540"/>
      <c r="VIX4" s="540"/>
      <c r="VIY4" s="541"/>
      <c r="VIZ4" s="541"/>
      <c r="VJA4" s="537"/>
      <c r="VJB4" s="266"/>
      <c r="VJC4" s="267"/>
      <c r="VJD4" s="267"/>
      <c r="VJE4" s="267"/>
      <c r="VJF4" s="267"/>
      <c r="VJG4" s="267"/>
      <c r="VJH4" s="268"/>
      <c r="VJI4" s="269"/>
      <c r="VJJ4" s="269"/>
      <c r="VJK4" s="269"/>
      <c r="VJL4" s="269"/>
      <c r="VJM4" s="270"/>
      <c r="VJN4" s="265"/>
      <c r="VJO4" s="537"/>
      <c r="VJP4" s="537"/>
      <c r="VJQ4" s="538"/>
      <c r="VJR4" s="539"/>
      <c r="VJT4" s="540"/>
      <c r="VJU4" s="540"/>
      <c r="VJV4" s="541"/>
      <c r="VJW4" s="541"/>
      <c r="VJX4" s="537"/>
      <c r="VJY4" s="266"/>
      <c r="VJZ4" s="267"/>
      <c r="VKA4" s="267"/>
      <c r="VKB4" s="267"/>
      <c r="VKC4" s="267"/>
      <c r="VKD4" s="267"/>
      <c r="VKE4" s="268"/>
      <c r="VKF4" s="269"/>
      <c r="VKG4" s="269"/>
      <c r="VKH4" s="269"/>
      <c r="VKI4" s="269"/>
      <c r="VKJ4" s="270"/>
      <c r="VKK4" s="265"/>
      <c r="VKL4" s="537"/>
      <c r="VKM4" s="537"/>
      <c r="VKN4" s="538"/>
      <c r="VKO4" s="539"/>
      <c r="VKQ4" s="540"/>
      <c r="VKR4" s="540"/>
      <c r="VKS4" s="541"/>
      <c r="VKT4" s="541"/>
      <c r="VKU4" s="537"/>
      <c r="VKV4" s="266"/>
      <c r="VKW4" s="267"/>
      <c r="VKX4" s="267"/>
      <c r="VKY4" s="267"/>
      <c r="VKZ4" s="267"/>
      <c r="VLA4" s="267"/>
      <c r="VLB4" s="268"/>
      <c r="VLC4" s="269"/>
      <c r="VLD4" s="269"/>
      <c r="VLE4" s="269"/>
      <c r="VLF4" s="269"/>
      <c r="VLG4" s="270"/>
      <c r="VLH4" s="265"/>
      <c r="VLI4" s="537"/>
      <c r="VLJ4" s="537"/>
      <c r="VLK4" s="538"/>
      <c r="VLL4" s="539"/>
      <c r="VLN4" s="540"/>
      <c r="VLO4" s="540"/>
      <c r="VLP4" s="541"/>
      <c r="VLQ4" s="541"/>
      <c r="VLR4" s="537"/>
      <c r="VLS4" s="266"/>
      <c r="VLT4" s="267"/>
      <c r="VLU4" s="267"/>
      <c r="VLV4" s="267"/>
      <c r="VLW4" s="267"/>
      <c r="VLX4" s="267"/>
      <c r="VLY4" s="268"/>
      <c r="VLZ4" s="269"/>
      <c r="VMA4" s="269"/>
      <c r="VMB4" s="269"/>
      <c r="VMC4" s="269"/>
      <c r="VMD4" s="270"/>
      <c r="VME4" s="265"/>
      <c r="VMF4" s="537"/>
      <c r="VMG4" s="537"/>
      <c r="VMH4" s="538"/>
      <c r="VMI4" s="539"/>
      <c r="VMK4" s="540"/>
      <c r="VML4" s="540"/>
      <c r="VMM4" s="541"/>
      <c r="VMN4" s="541"/>
      <c r="VMO4" s="537"/>
      <c r="VMP4" s="266"/>
      <c r="VMQ4" s="267"/>
      <c r="VMR4" s="267"/>
      <c r="VMS4" s="267"/>
      <c r="VMT4" s="267"/>
      <c r="VMU4" s="267"/>
      <c r="VMV4" s="268"/>
      <c r="VMW4" s="269"/>
      <c r="VMX4" s="269"/>
      <c r="VMY4" s="269"/>
      <c r="VMZ4" s="269"/>
      <c r="VNA4" s="270"/>
      <c r="VNB4" s="265"/>
      <c r="VNC4" s="537"/>
      <c r="VND4" s="537"/>
      <c r="VNE4" s="538"/>
      <c r="VNF4" s="539"/>
      <c r="VNH4" s="540"/>
      <c r="VNI4" s="540"/>
      <c r="VNJ4" s="541"/>
      <c r="VNK4" s="541"/>
      <c r="VNL4" s="537"/>
      <c r="VNM4" s="266"/>
      <c r="VNN4" s="267"/>
      <c r="VNO4" s="267"/>
      <c r="VNP4" s="267"/>
      <c r="VNQ4" s="267"/>
      <c r="VNR4" s="267"/>
      <c r="VNS4" s="268"/>
      <c r="VNT4" s="269"/>
      <c r="VNU4" s="269"/>
      <c r="VNV4" s="269"/>
      <c r="VNW4" s="269"/>
      <c r="VNX4" s="270"/>
      <c r="VNY4" s="265"/>
      <c r="VNZ4" s="537"/>
      <c r="VOA4" s="537"/>
      <c r="VOB4" s="538"/>
      <c r="VOC4" s="539"/>
      <c r="VOE4" s="540"/>
      <c r="VOF4" s="540"/>
      <c r="VOG4" s="541"/>
      <c r="VOH4" s="541"/>
      <c r="VOI4" s="537"/>
      <c r="VOJ4" s="266"/>
      <c r="VOK4" s="267"/>
      <c r="VOL4" s="267"/>
      <c r="VOM4" s="267"/>
      <c r="VON4" s="267"/>
      <c r="VOO4" s="267"/>
      <c r="VOP4" s="268"/>
      <c r="VOQ4" s="269"/>
      <c r="VOR4" s="269"/>
      <c r="VOS4" s="269"/>
      <c r="VOT4" s="269"/>
      <c r="VOU4" s="270"/>
      <c r="VOV4" s="265"/>
      <c r="VOW4" s="537"/>
      <c r="VOX4" s="537"/>
      <c r="VOY4" s="538"/>
      <c r="VOZ4" s="539"/>
      <c r="VPB4" s="540"/>
      <c r="VPC4" s="540"/>
      <c r="VPD4" s="541"/>
      <c r="VPE4" s="541"/>
      <c r="VPF4" s="537"/>
      <c r="VPG4" s="266"/>
      <c r="VPH4" s="267"/>
      <c r="VPI4" s="267"/>
      <c r="VPJ4" s="267"/>
      <c r="VPK4" s="267"/>
      <c r="VPL4" s="267"/>
      <c r="VPM4" s="268"/>
      <c r="VPN4" s="269"/>
      <c r="VPO4" s="269"/>
      <c r="VPP4" s="269"/>
      <c r="VPQ4" s="269"/>
      <c r="VPR4" s="270"/>
      <c r="VPS4" s="265"/>
      <c r="VPT4" s="537"/>
      <c r="VPU4" s="537"/>
      <c r="VPV4" s="538"/>
      <c r="VPW4" s="539"/>
      <c r="VPY4" s="540"/>
      <c r="VPZ4" s="540"/>
      <c r="VQA4" s="541"/>
      <c r="VQB4" s="541"/>
      <c r="VQC4" s="537"/>
      <c r="VQD4" s="266"/>
      <c r="VQE4" s="267"/>
      <c r="VQF4" s="267"/>
      <c r="VQG4" s="267"/>
      <c r="VQH4" s="267"/>
      <c r="VQI4" s="267"/>
      <c r="VQJ4" s="268"/>
      <c r="VQK4" s="269"/>
      <c r="VQL4" s="269"/>
      <c r="VQM4" s="269"/>
      <c r="VQN4" s="269"/>
      <c r="VQO4" s="270"/>
      <c r="VQP4" s="265"/>
      <c r="VQQ4" s="537"/>
      <c r="VQR4" s="537"/>
      <c r="VQS4" s="538"/>
      <c r="VQT4" s="539"/>
      <c r="VQV4" s="540"/>
      <c r="VQW4" s="540"/>
      <c r="VQX4" s="541"/>
      <c r="VQY4" s="541"/>
      <c r="VQZ4" s="537"/>
      <c r="VRA4" s="266"/>
      <c r="VRB4" s="267"/>
      <c r="VRC4" s="267"/>
      <c r="VRD4" s="267"/>
      <c r="VRE4" s="267"/>
      <c r="VRF4" s="267"/>
      <c r="VRG4" s="268"/>
      <c r="VRH4" s="269"/>
      <c r="VRI4" s="269"/>
      <c r="VRJ4" s="269"/>
      <c r="VRK4" s="269"/>
      <c r="VRL4" s="270"/>
      <c r="VRM4" s="265"/>
      <c r="VRN4" s="537"/>
      <c r="VRO4" s="537"/>
      <c r="VRP4" s="538"/>
      <c r="VRQ4" s="539"/>
      <c r="VRS4" s="540"/>
      <c r="VRT4" s="540"/>
      <c r="VRU4" s="541"/>
      <c r="VRV4" s="541"/>
      <c r="VRW4" s="537"/>
      <c r="VRX4" s="266"/>
      <c r="VRY4" s="267"/>
      <c r="VRZ4" s="267"/>
      <c r="VSA4" s="267"/>
      <c r="VSB4" s="267"/>
      <c r="VSC4" s="267"/>
      <c r="VSD4" s="268"/>
      <c r="VSE4" s="269"/>
      <c r="VSF4" s="269"/>
      <c r="VSG4" s="269"/>
      <c r="VSH4" s="269"/>
      <c r="VSI4" s="270"/>
      <c r="VSJ4" s="265"/>
      <c r="VSK4" s="537"/>
      <c r="VSL4" s="537"/>
      <c r="VSM4" s="538"/>
      <c r="VSN4" s="539"/>
      <c r="VSP4" s="540"/>
      <c r="VSQ4" s="540"/>
      <c r="VSR4" s="541"/>
      <c r="VSS4" s="541"/>
      <c r="VST4" s="537"/>
      <c r="VSU4" s="266"/>
      <c r="VSV4" s="267"/>
      <c r="VSW4" s="267"/>
      <c r="VSX4" s="267"/>
      <c r="VSY4" s="267"/>
      <c r="VSZ4" s="267"/>
      <c r="VTA4" s="268"/>
      <c r="VTB4" s="269"/>
      <c r="VTC4" s="269"/>
      <c r="VTD4" s="269"/>
      <c r="VTE4" s="269"/>
      <c r="VTF4" s="270"/>
      <c r="VTG4" s="265"/>
      <c r="VTH4" s="537"/>
      <c r="VTI4" s="537"/>
      <c r="VTJ4" s="538"/>
      <c r="VTK4" s="539"/>
      <c r="VTM4" s="540"/>
      <c r="VTN4" s="540"/>
      <c r="VTO4" s="541"/>
      <c r="VTP4" s="541"/>
      <c r="VTQ4" s="537"/>
      <c r="VTR4" s="266"/>
      <c r="VTS4" s="267"/>
      <c r="VTT4" s="267"/>
      <c r="VTU4" s="267"/>
      <c r="VTV4" s="267"/>
      <c r="VTW4" s="267"/>
      <c r="VTX4" s="268"/>
      <c r="VTY4" s="269"/>
      <c r="VTZ4" s="269"/>
      <c r="VUA4" s="269"/>
      <c r="VUB4" s="269"/>
      <c r="VUC4" s="270"/>
      <c r="VUD4" s="265"/>
      <c r="VUE4" s="537"/>
      <c r="VUF4" s="537"/>
      <c r="VUG4" s="538"/>
      <c r="VUH4" s="539"/>
      <c r="VUJ4" s="540"/>
      <c r="VUK4" s="540"/>
      <c r="VUL4" s="541"/>
      <c r="VUM4" s="541"/>
      <c r="VUN4" s="537"/>
      <c r="VUO4" s="266"/>
      <c r="VUP4" s="267"/>
      <c r="VUQ4" s="267"/>
      <c r="VUR4" s="267"/>
      <c r="VUS4" s="267"/>
      <c r="VUT4" s="267"/>
      <c r="VUU4" s="268"/>
      <c r="VUV4" s="269"/>
      <c r="VUW4" s="269"/>
      <c r="VUX4" s="269"/>
      <c r="VUY4" s="269"/>
      <c r="VUZ4" s="270"/>
      <c r="VVA4" s="265"/>
      <c r="VVB4" s="537"/>
      <c r="VVC4" s="537"/>
      <c r="VVD4" s="538"/>
      <c r="VVE4" s="539"/>
      <c r="VVG4" s="540"/>
      <c r="VVH4" s="540"/>
      <c r="VVI4" s="541"/>
      <c r="VVJ4" s="541"/>
      <c r="VVK4" s="537"/>
      <c r="VVL4" s="266"/>
      <c r="VVM4" s="267"/>
      <c r="VVN4" s="267"/>
      <c r="VVO4" s="267"/>
      <c r="VVP4" s="267"/>
      <c r="VVQ4" s="267"/>
      <c r="VVR4" s="268"/>
      <c r="VVS4" s="269"/>
      <c r="VVT4" s="269"/>
      <c r="VVU4" s="269"/>
      <c r="VVV4" s="269"/>
      <c r="VVW4" s="270"/>
      <c r="VVX4" s="265"/>
      <c r="VVY4" s="537"/>
      <c r="VVZ4" s="537"/>
      <c r="VWA4" s="538"/>
      <c r="VWB4" s="539"/>
      <c r="VWD4" s="540"/>
      <c r="VWE4" s="540"/>
      <c r="VWF4" s="541"/>
      <c r="VWG4" s="541"/>
      <c r="VWH4" s="537"/>
      <c r="VWI4" s="266"/>
      <c r="VWJ4" s="267"/>
      <c r="VWK4" s="267"/>
      <c r="VWL4" s="267"/>
      <c r="VWM4" s="267"/>
      <c r="VWN4" s="267"/>
      <c r="VWO4" s="268"/>
      <c r="VWP4" s="269"/>
      <c r="VWQ4" s="269"/>
      <c r="VWR4" s="269"/>
      <c r="VWS4" s="269"/>
      <c r="VWT4" s="270"/>
      <c r="VWU4" s="265"/>
      <c r="VWV4" s="537"/>
      <c r="VWW4" s="537"/>
      <c r="VWX4" s="538"/>
      <c r="VWY4" s="539"/>
      <c r="VXA4" s="540"/>
      <c r="VXB4" s="540"/>
      <c r="VXC4" s="541"/>
      <c r="VXD4" s="541"/>
      <c r="VXE4" s="537"/>
      <c r="VXF4" s="266"/>
      <c r="VXG4" s="267"/>
      <c r="VXH4" s="267"/>
      <c r="VXI4" s="267"/>
      <c r="VXJ4" s="267"/>
      <c r="VXK4" s="267"/>
      <c r="VXL4" s="268"/>
      <c r="VXM4" s="269"/>
      <c r="VXN4" s="269"/>
      <c r="VXO4" s="269"/>
      <c r="VXP4" s="269"/>
      <c r="VXQ4" s="270"/>
      <c r="VXR4" s="265"/>
      <c r="VXS4" s="537"/>
      <c r="VXT4" s="537"/>
      <c r="VXU4" s="538"/>
      <c r="VXV4" s="539"/>
      <c r="VXX4" s="540"/>
      <c r="VXY4" s="540"/>
      <c r="VXZ4" s="541"/>
      <c r="VYA4" s="541"/>
      <c r="VYB4" s="537"/>
      <c r="VYC4" s="266"/>
      <c r="VYD4" s="267"/>
      <c r="VYE4" s="267"/>
      <c r="VYF4" s="267"/>
      <c r="VYG4" s="267"/>
      <c r="VYH4" s="267"/>
      <c r="VYI4" s="268"/>
      <c r="VYJ4" s="269"/>
      <c r="VYK4" s="269"/>
      <c r="VYL4" s="269"/>
      <c r="VYM4" s="269"/>
      <c r="VYN4" s="270"/>
      <c r="VYO4" s="265"/>
      <c r="VYP4" s="537"/>
      <c r="VYQ4" s="537"/>
      <c r="VYR4" s="538"/>
      <c r="VYS4" s="539"/>
      <c r="VYU4" s="540"/>
      <c r="VYV4" s="540"/>
      <c r="VYW4" s="541"/>
      <c r="VYX4" s="541"/>
      <c r="VYY4" s="537"/>
      <c r="VYZ4" s="266"/>
      <c r="VZA4" s="267"/>
      <c r="VZB4" s="267"/>
      <c r="VZC4" s="267"/>
      <c r="VZD4" s="267"/>
      <c r="VZE4" s="267"/>
      <c r="VZF4" s="268"/>
      <c r="VZG4" s="269"/>
      <c r="VZH4" s="269"/>
      <c r="VZI4" s="269"/>
      <c r="VZJ4" s="269"/>
      <c r="VZK4" s="270"/>
      <c r="VZL4" s="265"/>
      <c r="VZM4" s="537"/>
      <c r="VZN4" s="537"/>
      <c r="VZO4" s="538"/>
      <c r="VZP4" s="539"/>
      <c r="VZR4" s="540"/>
      <c r="VZS4" s="540"/>
      <c r="VZT4" s="541"/>
      <c r="VZU4" s="541"/>
      <c r="VZV4" s="537"/>
      <c r="VZW4" s="266"/>
      <c r="VZX4" s="267"/>
      <c r="VZY4" s="267"/>
      <c r="VZZ4" s="267"/>
      <c r="WAA4" s="267"/>
      <c r="WAB4" s="267"/>
      <c r="WAC4" s="268"/>
      <c r="WAD4" s="269"/>
      <c r="WAE4" s="269"/>
      <c r="WAF4" s="269"/>
      <c r="WAG4" s="269"/>
      <c r="WAH4" s="270"/>
      <c r="WAI4" s="265"/>
      <c r="WAJ4" s="537"/>
      <c r="WAK4" s="537"/>
      <c r="WAL4" s="538"/>
      <c r="WAM4" s="539"/>
      <c r="WAO4" s="540"/>
      <c r="WAP4" s="540"/>
      <c r="WAQ4" s="541"/>
      <c r="WAR4" s="541"/>
      <c r="WAS4" s="537"/>
      <c r="WAT4" s="266"/>
      <c r="WAU4" s="267"/>
      <c r="WAV4" s="267"/>
      <c r="WAW4" s="267"/>
      <c r="WAX4" s="267"/>
      <c r="WAY4" s="267"/>
      <c r="WAZ4" s="268"/>
      <c r="WBA4" s="269"/>
      <c r="WBB4" s="269"/>
      <c r="WBC4" s="269"/>
      <c r="WBD4" s="269"/>
      <c r="WBE4" s="270"/>
      <c r="WBF4" s="265"/>
      <c r="WBG4" s="537"/>
      <c r="WBH4" s="537"/>
      <c r="WBI4" s="538"/>
      <c r="WBJ4" s="539"/>
      <c r="WBL4" s="540"/>
      <c r="WBM4" s="540"/>
      <c r="WBN4" s="541"/>
      <c r="WBO4" s="541"/>
      <c r="WBP4" s="537"/>
      <c r="WBQ4" s="266"/>
      <c r="WBR4" s="267"/>
      <c r="WBS4" s="267"/>
      <c r="WBT4" s="267"/>
      <c r="WBU4" s="267"/>
      <c r="WBV4" s="267"/>
      <c r="WBW4" s="268"/>
      <c r="WBX4" s="269"/>
      <c r="WBY4" s="269"/>
      <c r="WBZ4" s="269"/>
      <c r="WCA4" s="269"/>
      <c r="WCB4" s="270"/>
      <c r="WCC4" s="265"/>
      <c r="WCD4" s="537"/>
      <c r="WCE4" s="537"/>
      <c r="WCF4" s="538"/>
      <c r="WCG4" s="539"/>
      <c r="WCI4" s="540"/>
      <c r="WCJ4" s="540"/>
      <c r="WCK4" s="541"/>
      <c r="WCL4" s="541"/>
      <c r="WCM4" s="537"/>
      <c r="WCN4" s="266"/>
      <c r="WCO4" s="267"/>
      <c r="WCP4" s="267"/>
      <c r="WCQ4" s="267"/>
      <c r="WCR4" s="267"/>
      <c r="WCS4" s="267"/>
      <c r="WCT4" s="268"/>
      <c r="WCU4" s="269"/>
      <c r="WCV4" s="269"/>
      <c r="WCW4" s="269"/>
      <c r="WCX4" s="269"/>
      <c r="WCY4" s="270"/>
      <c r="WCZ4" s="265"/>
      <c r="WDA4" s="537"/>
      <c r="WDB4" s="537"/>
      <c r="WDC4" s="538"/>
      <c r="WDD4" s="539"/>
      <c r="WDF4" s="540"/>
      <c r="WDG4" s="540"/>
      <c r="WDH4" s="541"/>
      <c r="WDI4" s="541"/>
      <c r="WDJ4" s="537"/>
      <c r="WDK4" s="266"/>
      <c r="WDL4" s="267"/>
      <c r="WDM4" s="267"/>
      <c r="WDN4" s="267"/>
      <c r="WDO4" s="267"/>
      <c r="WDP4" s="267"/>
      <c r="WDQ4" s="268"/>
      <c r="WDR4" s="269"/>
      <c r="WDS4" s="269"/>
      <c r="WDT4" s="269"/>
      <c r="WDU4" s="269"/>
      <c r="WDV4" s="270"/>
      <c r="WDW4" s="265"/>
      <c r="WDX4" s="537"/>
      <c r="WDY4" s="537"/>
      <c r="WDZ4" s="538"/>
      <c r="WEA4" s="539"/>
      <c r="WEC4" s="540"/>
      <c r="WED4" s="540"/>
      <c r="WEE4" s="541"/>
      <c r="WEF4" s="541"/>
      <c r="WEG4" s="537"/>
      <c r="WEH4" s="266"/>
      <c r="WEI4" s="267"/>
      <c r="WEJ4" s="267"/>
      <c r="WEK4" s="267"/>
      <c r="WEL4" s="267"/>
      <c r="WEM4" s="267"/>
      <c r="WEN4" s="268"/>
      <c r="WEO4" s="269"/>
      <c r="WEP4" s="269"/>
      <c r="WEQ4" s="269"/>
      <c r="WER4" s="269"/>
      <c r="WES4" s="270"/>
      <c r="WET4" s="265"/>
      <c r="WEU4" s="537"/>
      <c r="WEV4" s="537"/>
      <c r="WEW4" s="538"/>
      <c r="WEX4" s="539"/>
      <c r="WEZ4" s="540"/>
      <c r="WFA4" s="540"/>
      <c r="WFB4" s="541"/>
      <c r="WFC4" s="541"/>
      <c r="WFD4" s="537"/>
      <c r="WFE4" s="266"/>
      <c r="WFF4" s="267"/>
      <c r="WFG4" s="267"/>
      <c r="WFH4" s="267"/>
      <c r="WFI4" s="267"/>
      <c r="WFJ4" s="267"/>
      <c r="WFK4" s="268"/>
      <c r="WFL4" s="269"/>
      <c r="WFM4" s="269"/>
      <c r="WFN4" s="269"/>
      <c r="WFO4" s="269"/>
      <c r="WFP4" s="270"/>
      <c r="WFQ4" s="265"/>
      <c r="WFR4" s="537"/>
      <c r="WFS4" s="537"/>
      <c r="WFT4" s="538"/>
      <c r="WFU4" s="539"/>
      <c r="WFW4" s="540"/>
      <c r="WFX4" s="540"/>
      <c r="WFY4" s="541"/>
      <c r="WFZ4" s="541"/>
      <c r="WGA4" s="537"/>
      <c r="WGB4" s="266"/>
      <c r="WGC4" s="267"/>
      <c r="WGD4" s="267"/>
      <c r="WGE4" s="267"/>
      <c r="WGF4" s="267"/>
      <c r="WGG4" s="267"/>
      <c r="WGH4" s="268"/>
      <c r="WGI4" s="269"/>
      <c r="WGJ4" s="269"/>
      <c r="WGK4" s="269"/>
      <c r="WGL4" s="269"/>
      <c r="WGM4" s="270"/>
      <c r="WGN4" s="265"/>
      <c r="WGO4" s="537"/>
      <c r="WGP4" s="537"/>
      <c r="WGQ4" s="538"/>
      <c r="WGR4" s="539"/>
      <c r="WGT4" s="540"/>
      <c r="WGU4" s="540"/>
      <c r="WGV4" s="541"/>
      <c r="WGW4" s="541"/>
      <c r="WGX4" s="537"/>
      <c r="WGY4" s="266"/>
      <c r="WGZ4" s="267"/>
      <c r="WHA4" s="267"/>
      <c r="WHB4" s="267"/>
      <c r="WHC4" s="267"/>
      <c r="WHD4" s="267"/>
      <c r="WHE4" s="268"/>
      <c r="WHF4" s="269"/>
      <c r="WHG4" s="269"/>
      <c r="WHH4" s="269"/>
      <c r="WHI4" s="269"/>
      <c r="WHJ4" s="270"/>
      <c r="WHK4" s="265"/>
      <c r="WHL4" s="537"/>
      <c r="WHM4" s="537"/>
      <c r="WHN4" s="538"/>
      <c r="WHO4" s="539"/>
      <c r="WHQ4" s="540"/>
      <c r="WHR4" s="540"/>
      <c r="WHS4" s="541"/>
      <c r="WHT4" s="541"/>
      <c r="WHU4" s="537"/>
      <c r="WHV4" s="266"/>
      <c r="WHW4" s="267"/>
      <c r="WHX4" s="267"/>
      <c r="WHY4" s="267"/>
      <c r="WHZ4" s="267"/>
      <c r="WIA4" s="267"/>
      <c r="WIB4" s="268"/>
      <c r="WIC4" s="269"/>
      <c r="WID4" s="269"/>
      <c r="WIE4" s="269"/>
      <c r="WIF4" s="269"/>
      <c r="WIG4" s="270"/>
      <c r="WIH4" s="265"/>
      <c r="WII4" s="537"/>
      <c r="WIJ4" s="537"/>
      <c r="WIK4" s="538"/>
      <c r="WIL4" s="539"/>
      <c r="WIN4" s="540"/>
      <c r="WIO4" s="540"/>
      <c r="WIP4" s="541"/>
      <c r="WIQ4" s="541"/>
      <c r="WIR4" s="537"/>
      <c r="WIS4" s="266"/>
      <c r="WIT4" s="267"/>
      <c r="WIU4" s="267"/>
      <c r="WIV4" s="267"/>
      <c r="WIW4" s="267"/>
      <c r="WIX4" s="267"/>
      <c r="WIY4" s="268"/>
      <c r="WIZ4" s="269"/>
      <c r="WJA4" s="269"/>
      <c r="WJB4" s="269"/>
      <c r="WJC4" s="269"/>
      <c r="WJD4" s="270"/>
      <c r="WJE4" s="265"/>
      <c r="WJF4" s="537"/>
      <c r="WJG4" s="537"/>
      <c r="WJH4" s="538"/>
      <c r="WJI4" s="539"/>
      <c r="WJK4" s="540"/>
      <c r="WJL4" s="540"/>
      <c r="WJM4" s="541"/>
      <c r="WJN4" s="541"/>
      <c r="WJO4" s="537"/>
      <c r="WJP4" s="266"/>
      <c r="WJQ4" s="267"/>
      <c r="WJR4" s="267"/>
      <c r="WJS4" s="267"/>
      <c r="WJT4" s="267"/>
      <c r="WJU4" s="267"/>
      <c r="WJV4" s="268"/>
      <c r="WJW4" s="269"/>
      <c r="WJX4" s="269"/>
      <c r="WJY4" s="269"/>
      <c r="WJZ4" s="269"/>
      <c r="WKA4" s="270"/>
      <c r="WKB4" s="265"/>
      <c r="WKC4" s="537"/>
      <c r="WKD4" s="537"/>
      <c r="WKE4" s="538"/>
      <c r="WKF4" s="539"/>
      <c r="WKH4" s="540"/>
      <c r="WKI4" s="540"/>
      <c r="WKJ4" s="541"/>
      <c r="WKK4" s="541"/>
      <c r="WKL4" s="537"/>
      <c r="WKM4" s="266"/>
      <c r="WKN4" s="267"/>
      <c r="WKO4" s="267"/>
      <c r="WKP4" s="267"/>
      <c r="WKQ4" s="267"/>
      <c r="WKR4" s="267"/>
      <c r="WKS4" s="268"/>
      <c r="WKT4" s="269"/>
      <c r="WKU4" s="269"/>
      <c r="WKV4" s="269"/>
      <c r="WKW4" s="269"/>
      <c r="WKX4" s="270"/>
      <c r="WKY4" s="265"/>
      <c r="WKZ4" s="537"/>
      <c r="WLA4" s="537"/>
      <c r="WLB4" s="538"/>
      <c r="WLC4" s="539"/>
      <c r="WLE4" s="540"/>
      <c r="WLF4" s="540"/>
      <c r="WLG4" s="541"/>
      <c r="WLH4" s="541"/>
      <c r="WLI4" s="537"/>
      <c r="WLJ4" s="266"/>
      <c r="WLK4" s="267"/>
      <c r="WLL4" s="267"/>
      <c r="WLM4" s="267"/>
      <c r="WLN4" s="267"/>
      <c r="WLO4" s="267"/>
      <c r="WLP4" s="268"/>
      <c r="WLQ4" s="269"/>
      <c r="WLR4" s="269"/>
      <c r="WLS4" s="269"/>
      <c r="WLT4" s="269"/>
      <c r="WLU4" s="270"/>
      <c r="WLV4" s="265"/>
      <c r="WLW4" s="537"/>
      <c r="WLX4" s="537"/>
      <c r="WLY4" s="538"/>
      <c r="WLZ4" s="539"/>
      <c r="WMB4" s="540"/>
      <c r="WMC4" s="540"/>
      <c r="WMD4" s="541"/>
      <c r="WME4" s="541"/>
      <c r="WMF4" s="537"/>
      <c r="WMG4" s="266"/>
      <c r="WMH4" s="267"/>
      <c r="WMI4" s="267"/>
      <c r="WMJ4" s="267"/>
      <c r="WMK4" s="267"/>
      <c r="WML4" s="267"/>
      <c r="WMM4" s="268"/>
      <c r="WMN4" s="269"/>
      <c r="WMO4" s="269"/>
      <c r="WMP4" s="269"/>
      <c r="WMQ4" s="269"/>
      <c r="WMR4" s="270"/>
      <c r="WMS4" s="265"/>
      <c r="WMT4" s="537"/>
      <c r="WMU4" s="537"/>
      <c r="WMV4" s="538"/>
      <c r="WMW4" s="539"/>
      <c r="WMY4" s="540"/>
      <c r="WMZ4" s="540"/>
      <c r="WNA4" s="541"/>
      <c r="WNB4" s="541"/>
      <c r="WNC4" s="537"/>
      <c r="WND4" s="266"/>
      <c r="WNE4" s="267"/>
      <c r="WNF4" s="267"/>
      <c r="WNG4" s="267"/>
      <c r="WNH4" s="267"/>
      <c r="WNI4" s="267"/>
      <c r="WNJ4" s="268"/>
      <c r="WNK4" s="269"/>
      <c r="WNL4" s="269"/>
      <c r="WNM4" s="269"/>
      <c r="WNN4" s="269"/>
      <c r="WNO4" s="270"/>
      <c r="WNP4" s="265"/>
      <c r="WNQ4" s="537"/>
      <c r="WNR4" s="537"/>
      <c r="WNS4" s="538"/>
      <c r="WNT4" s="539"/>
      <c r="WNV4" s="540"/>
      <c r="WNW4" s="540"/>
      <c r="WNX4" s="541"/>
      <c r="WNY4" s="541"/>
      <c r="WNZ4" s="537"/>
      <c r="WOA4" s="266"/>
      <c r="WOB4" s="267"/>
      <c r="WOC4" s="267"/>
      <c r="WOD4" s="267"/>
      <c r="WOE4" s="267"/>
      <c r="WOF4" s="267"/>
      <c r="WOG4" s="268"/>
      <c r="WOH4" s="269"/>
      <c r="WOI4" s="269"/>
      <c r="WOJ4" s="269"/>
      <c r="WOK4" s="269"/>
      <c r="WOL4" s="270"/>
      <c r="WOM4" s="265"/>
      <c r="WON4" s="537"/>
      <c r="WOO4" s="537"/>
      <c r="WOP4" s="538"/>
      <c r="WOQ4" s="539"/>
      <c r="WOS4" s="540"/>
      <c r="WOT4" s="540"/>
      <c r="WOU4" s="541"/>
      <c r="WOV4" s="541"/>
      <c r="WOW4" s="537"/>
      <c r="WOX4" s="266"/>
      <c r="WOY4" s="267"/>
      <c r="WOZ4" s="267"/>
      <c r="WPA4" s="267"/>
      <c r="WPB4" s="267"/>
      <c r="WPC4" s="267"/>
      <c r="WPD4" s="268"/>
      <c r="WPE4" s="269"/>
      <c r="WPF4" s="269"/>
      <c r="WPG4" s="269"/>
      <c r="WPH4" s="269"/>
      <c r="WPI4" s="270"/>
      <c r="WPJ4" s="265"/>
      <c r="WPK4" s="537"/>
      <c r="WPL4" s="537"/>
      <c r="WPM4" s="538"/>
      <c r="WPN4" s="539"/>
      <c r="WPP4" s="540"/>
      <c r="WPQ4" s="540"/>
      <c r="WPR4" s="541"/>
      <c r="WPS4" s="541"/>
      <c r="WPT4" s="537"/>
      <c r="WPU4" s="266"/>
      <c r="WPV4" s="267"/>
      <c r="WPW4" s="267"/>
      <c r="WPX4" s="267"/>
      <c r="WPY4" s="267"/>
      <c r="WPZ4" s="267"/>
      <c r="WQA4" s="268"/>
      <c r="WQB4" s="269"/>
      <c r="WQC4" s="269"/>
      <c r="WQD4" s="269"/>
      <c r="WQE4" s="269"/>
      <c r="WQF4" s="270"/>
      <c r="WQG4" s="265"/>
      <c r="WQH4" s="537"/>
      <c r="WQI4" s="537"/>
      <c r="WQJ4" s="538"/>
      <c r="WQK4" s="539"/>
      <c r="WQM4" s="540"/>
      <c r="WQN4" s="540"/>
      <c r="WQO4" s="541"/>
      <c r="WQP4" s="541"/>
      <c r="WQQ4" s="537"/>
      <c r="WQR4" s="266"/>
      <c r="WQS4" s="267"/>
      <c r="WQT4" s="267"/>
      <c r="WQU4" s="267"/>
      <c r="WQV4" s="267"/>
      <c r="WQW4" s="267"/>
      <c r="WQX4" s="268"/>
      <c r="WQY4" s="269"/>
      <c r="WQZ4" s="269"/>
      <c r="WRA4" s="269"/>
      <c r="WRB4" s="269"/>
      <c r="WRC4" s="270"/>
      <c r="WRD4" s="265"/>
      <c r="WRE4" s="537"/>
      <c r="WRF4" s="537"/>
      <c r="WRG4" s="538"/>
      <c r="WRH4" s="539"/>
      <c r="WRJ4" s="540"/>
      <c r="WRK4" s="540"/>
      <c r="WRL4" s="541"/>
      <c r="WRM4" s="541"/>
      <c r="WRN4" s="537"/>
      <c r="WRO4" s="266"/>
      <c r="WRP4" s="267"/>
      <c r="WRQ4" s="267"/>
      <c r="WRR4" s="267"/>
      <c r="WRS4" s="267"/>
      <c r="WRT4" s="267"/>
      <c r="WRU4" s="268"/>
      <c r="WRV4" s="269"/>
      <c r="WRW4" s="269"/>
      <c r="WRX4" s="269"/>
      <c r="WRY4" s="269"/>
      <c r="WRZ4" s="270"/>
      <c r="WSA4" s="265"/>
      <c r="WSB4" s="537"/>
      <c r="WSC4" s="537"/>
      <c r="WSD4" s="538"/>
      <c r="WSE4" s="539"/>
      <c r="WSG4" s="540"/>
      <c r="WSH4" s="540"/>
      <c r="WSI4" s="541"/>
      <c r="WSJ4" s="541"/>
      <c r="WSK4" s="537"/>
      <c r="WSL4" s="266"/>
      <c r="WSM4" s="267"/>
      <c r="WSN4" s="267"/>
      <c r="WSO4" s="267"/>
      <c r="WSP4" s="267"/>
      <c r="WSQ4" s="267"/>
      <c r="WSR4" s="268"/>
      <c r="WSS4" s="269"/>
      <c r="WST4" s="269"/>
      <c r="WSU4" s="269"/>
      <c r="WSV4" s="269"/>
      <c r="WSW4" s="270"/>
      <c r="WSX4" s="265"/>
      <c r="WSY4" s="537"/>
      <c r="WSZ4" s="537"/>
      <c r="WTA4" s="538"/>
      <c r="WTB4" s="539"/>
      <c r="WTD4" s="540"/>
      <c r="WTE4" s="540"/>
      <c r="WTF4" s="541"/>
      <c r="WTG4" s="541"/>
      <c r="WTH4" s="537"/>
      <c r="WTI4" s="266"/>
      <c r="WTJ4" s="267"/>
      <c r="WTK4" s="267"/>
      <c r="WTL4" s="267"/>
      <c r="WTM4" s="267"/>
      <c r="WTN4" s="267"/>
      <c r="WTO4" s="268"/>
      <c r="WTP4" s="269"/>
      <c r="WTQ4" s="269"/>
      <c r="WTR4" s="269"/>
      <c r="WTS4" s="269"/>
      <c r="WTT4" s="270"/>
      <c r="WTU4" s="265"/>
      <c r="WTV4" s="537"/>
      <c r="WTW4" s="537"/>
      <c r="WTX4" s="538"/>
      <c r="WTY4" s="539"/>
      <c r="WUA4" s="540"/>
      <c r="WUB4" s="540"/>
      <c r="WUC4" s="541"/>
      <c r="WUD4" s="541"/>
      <c r="WUE4" s="537"/>
      <c r="WUF4" s="266"/>
      <c r="WUG4" s="267"/>
      <c r="WUH4" s="267"/>
      <c r="WUI4" s="267"/>
      <c r="WUJ4" s="267"/>
      <c r="WUK4" s="267"/>
      <c r="WUL4" s="268"/>
      <c r="WUM4" s="269"/>
      <c r="WUN4" s="269"/>
      <c r="WUO4" s="269"/>
      <c r="WUP4" s="269"/>
      <c r="WUQ4" s="270"/>
      <c r="WUR4" s="265"/>
      <c r="WUS4" s="537"/>
      <c r="WUT4" s="537"/>
      <c r="WUU4" s="538"/>
      <c r="WUV4" s="539"/>
      <c r="WUX4" s="540"/>
      <c r="WUY4" s="540"/>
      <c r="WUZ4" s="541"/>
      <c r="WVA4" s="541"/>
      <c r="WVB4" s="537"/>
      <c r="WVC4" s="266"/>
      <c r="WVD4" s="267"/>
      <c r="WVE4" s="267"/>
      <c r="WVF4" s="267"/>
      <c r="WVG4" s="267"/>
      <c r="WVH4" s="267"/>
      <c r="WVI4" s="268"/>
      <c r="WVJ4" s="269"/>
      <c r="WVK4" s="269"/>
      <c r="WVL4" s="269"/>
      <c r="WVM4" s="269"/>
      <c r="WVN4" s="270"/>
      <c r="WVO4" s="265"/>
      <c r="WVP4" s="537"/>
      <c r="WVQ4" s="537"/>
      <c r="WVR4" s="538"/>
      <c r="WVS4" s="539"/>
      <c r="WVU4" s="540"/>
      <c r="WVV4" s="540"/>
      <c r="WVW4" s="541"/>
      <c r="WVX4" s="541"/>
      <c r="WVY4" s="537"/>
      <c r="WVZ4" s="266"/>
      <c r="WWA4" s="267"/>
      <c r="WWB4" s="267"/>
      <c r="WWC4" s="267"/>
      <c r="WWD4" s="267"/>
      <c r="WWE4" s="267"/>
      <c r="WWF4" s="268"/>
      <c r="WWG4" s="269"/>
      <c r="WWH4" s="269"/>
      <c r="WWI4" s="269"/>
      <c r="WWJ4" s="269"/>
      <c r="WWK4" s="270"/>
      <c r="WWL4" s="265"/>
      <c r="WWM4" s="537"/>
      <c r="WWN4" s="537"/>
      <c r="WWO4" s="538"/>
      <c r="WWP4" s="539"/>
      <c r="WWR4" s="540"/>
      <c r="WWS4" s="540"/>
      <c r="WWT4" s="541"/>
      <c r="WWU4" s="541"/>
      <c r="WWV4" s="537"/>
      <c r="WWW4" s="266"/>
      <c r="WWX4" s="267"/>
      <c r="WWY4" s="267"/>
      <c r="WWZ4" s="267"/>
      <c r="WXA4" s="267"/>
      <c r="WXB4" s="267"/>
      <c r="WXC4" s="268"/>
      <c r="WXD4" s="269"/>
      <c r="WXE4" s="269"/>
      <c r="WXF4" s="269"/>
      <c r="WXG4" s="269"/>
      <c r="WXH4" s="270"/>
      <c r="WXI4" s="265"/>
      <c r="WXJ4" s="537"/>
      <c r="WXK4" s="537"/>
      <c r="WXL4" s="538"/>
      <c r="WXM4" s="539"/>
      <c r="WXO4" s="540"/>
      <c r="WXP4" s="540"/>
      <c r="WXQ4" s="541"/>
      <c r="WXR4" s="541"/>
      <c r="WXS4" s="537"/>
      <c r="WXT4" s="266"/>
      <c r="WXU4" s="267"/>
      <c r="WXV4" s="267"/>
      <c r="WXW4" s="267"/>
      <c r="WXX4" s="267"/>
      <c r="WXY4" s="267"/>
      <c r="WXZ4" s="268"/>
      <c r="WYA4" s="269"/>
      <c r="WYB4" s="269"/>
      <c r="WYC4" s="269"/>
      <c r="WYD4" s="269"/>
      <c r="WYE4" s="270"/>
      <c r="WYF4" s="265"/>
      <c r="WYG4" s="537"/>
      <c r="WYH4" s="537"/>
      <c r="WYI4" s="538"/>
      <c r="WYJ4" s="539"/>
      <c r="WYL4" s="540"/>
      <c r="WYM4" s="540"/>
      <c r="WYN4" s="541"/>
      <c r="WYO4" s="541"/>
      <c r="WYP4" s="537"/>
      <c r="WYQ4" s="266"/>
      <c r="WYR4" s="267"/>
      <c r="WYS4" s="267"/>
      <c r="WYT4" s="267"/>
      <c r="WYU4" s="267"/>
      <c r="WYV4" s="267"/>
      <c r="WYW4" s="268"/>
      <c r="WYX4" s="269"/>
      <c r="WYY4" s="269"/>
      <c r="WYZ4" s="269"/>
      <c r="WZA4" s="269"/>
      <c r="WZB4" s="270"/>
      <c r="WZC4" s="265"/>
      <c r="WZD4" s="537"/>
      <c r="WZE4" s="537"/>
      <c r="WZF4" s="538"/>
      <c r="WZG4" s="539"/>
      <c r="WZI4" s="540"/>
      <c r="WZJ4" s="540"/>
      <c r="WZK4" s="541"/>
      <c r="WZL4" s="541"/>
      <c r="WZM4" s="537"/>
      <c r="WZN4" s="266"/>
      <c r="WZO4" s="267"/>
      <c r="WZP4" s="267"/>
      <c r="WZQ4" s="267"/>
      <c r="WZR4" s="267"/>
      <c r="WZS4" s="267"/>
      <c r="WZT4" s="268"/>
      <c r="WZU4" s="269"/>
      <c r="WZV4" s="269"/>
      <c r="WZW4" s="269"/>
      <c r="WZX4" s="269"/>
      <c r="WZY4" s="270"/>
      <c r="WZZ4" s="265"/>
      <c r="XAA4" s="537"/>
      <c r="XAB4" s="537"/>
      <c r="XAC4" s="538"/>
      <c r="XAD4" s="539"/>
      <c r="XAF4" s="540"/>
      <c r="XAG4" s="540"/>
      <c r="XAH4" s="541"/>
      <c r="XAI4" s="541"/>
      <c r="XAJ4" s="537"/>
      <c r="XAK4" s="266"/>
      <c r="XAL4" s="267"/>
      <c r="XAM4" s="267"/>
      <c r="XAN4" s="267"/>
      <c r="XAO4" s="267"/>
      <c r="XAP4" s="267"/>
      <c r="XAQ4" s="268"/>
      <c r="XAR4" s="269"/>
      <c r="XAS4" s="269"/>
      <c r="XAT4" s="269"/>
      <c r="XAU4" s="269"/>
      <c r="XAV4" s="270"/>
      <c r="XAW4" s="265"/>
      <c r="XAX4" s="537"/>
      <c r="XAY4" s="537"/>
      <c r="XAZ4" s="538"/>
      <c r="XBA4" s="539"/>
      <c r="XBC4" s="540"/>
      <c r="XBD4" s="540"/>
      <c r="XBE4" s="541"/>
      <c r="XBF4" s="541"/>
      <c r="XBG4" s="537"/>
      <c r="XBH4" s="266"/>
      <c r="XBI4" s="267"/>
      <c r="XBJ4" s="267"/>
      <c r="XBK4" s="267"/>
      <c r="XBL4" s="267"/>
      <c r="XBM4" s="267"/>
      <c r="XBN4" s="268"/>
      <c r="XBO4" s="269"/>
      <c r="XBP4" s="269"/>
      <c r="XBQ4" s="269"/>
      <c r="XBR4" s="269"/>
      <c r="XBS4" s="270"/>
      <c r="XBT4" s="265"/>
      <c r="XBU4" s="537"/>
      <c r="XBV4" s="537"/>
      <c r="XBW4" s="538"/>
      <c r="XBX4" s="539"/>
      <c r="XBZ4" s="540"/>
      <c r="XCA4" s="540"/>
      <c r="XCB4" s="541"/>
      <c r="XCC4" s="541"/>
      <c r="XCD4" s="537"/>
      <c r="XCE4" s="266"/>
      <c r="XCF4" s="267"/>
      <c r="XCG4" s="267"/>
      <c r="XCH4" s="267"/>
      <c r="XCI4" s="267"/>
      <c r="XCJ4" s="267"/>
      <c r="XCK4" s="268"/>
      <c r="XCL4" s="269"/>
      <c r="XCM4" s="269"/>
      <c r="XCN4" s="269"/>
      <c r="XCO4" s="269"/>
      <c r="XCP4" s="270"/>
      <c r="XCQ4" s="265"/>
      <c r="XCR4" s="537"/>
      <c r="XCS4" s="537"/>
      <c r="XCT4" s="538"/>
      <c r="XCU4" s="539"/>
      <c r="XCW4" s="540"/>
      <c r="XCX4" s="540"/>
      <c r="XCY4" s="541"/>
      <c r="XCZ4" s="541"/>
      <c r="XDA4" s="537"/>
      <c r="XDB4" s="266"/>
      <c r="XDC4" s="267"/>
      <c r="XDD4" s="267"/>
      <c r="XDE4" s="267"/>
      <c r="XDF4" s="267"/>
      <c r="XDG4" s="267"/>
      <c r="XDH4" s="268"/>
      <c r="XDI4" s="269"/>
      <c r="XDJ4" s="269"/>
      <c r="XDK4" s="269"/>
      <c r="XDL4" s="269"/>
      <c r="XDM4" s="270"/>
      <c r="XDN4" s="265"/>
      <c r="XDO4" s="537"/>
      <c r="XDP4" s="537"/>
      <c r="XDQ4" s="538"/>
      <c r="XDR4" s="539"/>
      <c r="XDT4" s="540"/>
      <c r="XDU4" s="540"/>
      <c r="XDV4" s="541"/>
      <c r="XDW4" s="541"/>
      <c r="XDX4" s="537"/>
      <c r="XDY4" s="266"/>
      <c r="XDZ4" s="267"/>
      <c r="XEA4" s="267"/>
      <c r="XEB4" s="267"/>
      <c r="XEC4" s="267"/>
      <c r="XED4" s="267"/>
      <c r="XEE4" s="268"/>
      <c r="XEF4" s="269"/>
      <c r="XEG4" s="269"/>
      <c r="XEH4" s="269"/>
      <c r="XEI4" s="269"/>
      <c r="XEJ4" s="270"/>
      <c r="XEK4" s="265"/>
      <c r="XEL4" s="537"/>
      <c r="XEM4" s="537"/>
      <c r="XEN4" s="538"/>
      <c r="XEO4" s="539"/>
      <c r="XEQ4" s="540"/>
      <c r="XER4" s="540"/>
      <c r="XES4" s="541"/>
      <c r="XET4" s="541"/>
      <c r="XEU4" s="537"/>
      <c r="XEV4" s="266"/>
      <c r="XEW4" s="267"/>
    </row>
    <row r="5" spans="1:9216 9218:11263 11265:16377" ht="14.5" hidden="1" thickBot="1" x14ac:dyDescent="0.35">
      <c r="A5" s="523"/>
      <c r="B5" s="526"/>
      <c r="C5" s="529"/>
      <c r="D5" s="561"/>
      <c r="E5" s="532"/>
      <c r="F5" s="344" t="s">
        <v>87</v>
      </c>
      <c r="G5" s="349">
        <v>1</v>
      </c>
      <c r="H5" s="279"/>
      <c r="I5" s="279"/>
      <c r="J5" s="279"/>
      <c r="K5" s="350"/>
      <c r="L5" s="358">
        <v>0.90500000000000003</v>
      </c>
      <c r="M5" s="251"/>
      <c r="N5" s="251"/>
      <c r="O5" s="251"/>
      <c r="P5" s="359"/>
      <c r="Q5" s="473">
        <f t="shared" ref="Q5" si="0">IF(L5=0,0,L5/G5)</f>
        <v>0.90500000000000003</v>
      </c>
      <c r="R5" s="252">
        <f>IF(Q5&gt;=90%,500000,0)</f>
        <v>500000</v>
      </c>
      <c r="S5" s="535"/>
      <c r="T5" s="542"/>
      <c r="U5" s="541"/>
      <c r="V5" s="537"/>
      <c r="W5" s="266"/>
      <c r="X5" s="271"/>
      <c r="Y5" s="271"/>
      <c r="Z5" s="271"/>
      <c r="AA5" s="271"/>
      <c r="AB5" s="271"/>
      <c r="AC5" s="272"/>
      <c r="AD5" s="273"/>
      <c r="AE5" s="273"/>
      <c r="AF5" s="273"/>
      <c r="AG5" s="273"/>
      <c r="AH5" s="274"/>
      <c r="AI5" s="265"/>
      <c r="AJ5" s="537"/>
      <c r="AK5" s="537"/>
      <c r="AL5" s="538"/>
      <c r="AM5" s="539"/>
      <c r="AO5" s="540"/>
      <c r="AP5" s="540"/>
      <c r="AQ5" s="542"/>
      <c r="AR5" s="541"/>
      <c r="AS5" s="537"/>
      <c r="AT5" s="266"/>
      <c r="AU5" s="271"/>
      <c r="AV5" s="271"/>
      <c r="AW5" s="271"/>
      <c r="AX5" s="271"/>
      <c r="AY5" s="271"/>
      <c r="AZ5" s="272"/>
      <c r="BA5" s="273"/>
      <c r="BB5" s="273"/>
      <c r="BC5" s="273"/>
      <c r="BD5" s="273"/>
      <c r="BE5" s="274"/>
      <c r="BF5" s="265"/>
      <c r="BG5" s="537"/>
      <c r="BH5" s="537"/>
      <c r="BI5" s="538"/>
      <c r="BJ5" s="539"/>
      <c r="BL5" s="540"/>
      <c r="BM5" s="540"/>
      <c r="BN5" s="542"/>
      <c r="BO5" s="541"/>
      <c r="BP5" s="537"/>
      <c r="BQ5" s="266"/>
      <c r="BR5" s="271"/>
      <c r="BS5" s="271"/>
      <c r="BT5" s="271"/>
      <c r="BU5" s="271"/>
      <c r="BV5" s="271"/>
      <c r="BW5" s="272"/>
      <c r="BX5" s="273"/>
      <c r="BY5" s="273"/>
      <c r="BZ5" s="273"/>
      <c r="CA5" s="273"/>
      <c r="CB5" s="274"/>
      <c r="CC5" s="265"/>
      <c r="CD5" s="537"/>
      <c r="CE5" s="537"/>
      <c r="CF5" s="538"/>
      <c r="CG5" s="539"/>
      <c r="CI5" s="540"/>
      <c r="CJ5" s="540"/>
      <c r="CK5" s="542"/>
      <c r="CL5" s="541"/>
      <c r="CM5" s="537"/>
      <c r="CN5" s="266"/>
      <c r="CO5" s="271"/>
      <c r="CP5" s="271"/>
      <c r="CQ5" s="271"/>
      <c r="CR5" s="271"/>
      <c r="CS5" s="271"/>
      <c r="CT5" s="272"/>
      <c r="CU5" s="273"/>
      <c r="CV5" s="273"/>
      <c r="CW5" s="273"/>
      <c r="CX5" s="273"/>
      <c r="CY5" s="274"/>
      <c r="CZ5" s="265"/>
      <c r="DA5" s="537"/>
      <c r="DB5" s="537"/>
      <c r="DC5" s="538"/>
      <c r="DD5" s="539"/>
      <c r="DF5" s="540"/>
      <c r="DG5" s="540"/>
      <c r="DH5" s="542"/>
      <c r="DI5" s="541"/>
      <c r="DJ5" s="537"/>
      <c r="DK5" s="266"/>
      <c r="DL5" s="271"/>
      <c r="DM5" s="271"/>
      <c r="DN5" s="271"/>
      <c r="DO5" s="271"/>
      <c r="DP5" s="271"/>
      <c r="DQ5" s="272"/>
      <c r="DR5" s="273"/>
      <c r="DS5" s="273"/>
      <c r="DT5" s="273"/>
      <c r="DU5" s="273"/>
      <c r="DV5" s="274"/>
      <c r="DW5" s="265"/>
      <c r="DX5" s="537"/>
      <c r="DY5" s="537"/>
      <c r="DZ5" s="538"/>
      <c r="EA5" s="539"/>
      <c r="EC5" s="540"/>
      <c r="ED5" s="540"/>
      <c r="EE5" s="542"/>
      <c r="EF5" s="541"/>
      <c r="EG5" s="537"/>
      <c r="EH5" s="266"/>
      <c r="EI5" s="271"/>
      <c r="EJ5" s="271"/>
      <c r="EK5" s="271"/>
      <c r="EL5" s="271"/>
      <c r="EM5" s="271"/>
      <c r="EN5" s="272"/>
      <c r="EO5" s="273"/>
      <c r="EP5" s="273"/>
      <c r="EQ5" s="273"/>
      <c r="ER5" s="273"/>
      <c r="ES5" s="274"/>
      <c r="ET5" s="265"/>
      <c r="EU5" s="537"/>
      <c r="EV5" s="537"/>
      <c r="EW5" s="538"/>
      <c r="EX5" s="539"/>
      <c r="EZ5" s="540"/>
      <c r="FA5" s="540"/>
      <c r="FB5" s="542"/>
      <c r="FC5" s="541"/>
      <c r="FD5" s="537"/>
      <c r="FE5" s="266"/>
      <c r="FF5" s="271"/>
      <c r="FG5" s="271"/>
      <c r="FH5" s="271"/>
      <c r="FI5" s="271"/>
      <c r="FJ5" s="271"/>
      <c r="FK5" s="272"/>
      <c r="FL5" s="273"/>
      <c r="FM5" s="273"/>
      <c r="FN5" s="273"/>
      <c r="FO5" s="273"/>
      <c r="FP5" s="274"/>
      <c r="FQ5" s="265"/>
      <c r="FR5" s="537"/>
      <c r="FS5" s="537"/>
      <c r="FT5" s="538"/>
      <c r="FU5" s="539"/>
      <c r="FW5" s="540"/>
      <c r="FX5" s="540"/>
      <c r="FY5" s="542"/>
      <c r="FZ5" s="541"/>
      <c r="GA5" s="537"/>
      <c r="GB5" s="266"/>
      <c r="GC5" s="271"/>
      <c r="GD5" s="271"/>
      <c r="GE5" s="271"/>
      <c r="GF5" s="271"/>
      <c r="GG5" s="271"/>
      <c r="GH5" s="272"/>
      <c r="GI5" s="273"/>
      <c r="GJ5" s="273"/>
      <c r="GK5" s="273"/>
      <c r="GL5" s="273"/>
      <c r="GM5" s="274"/>
      <c r="GN5" s="265"/>
      <c r="GO5" s="537"/>
      <c r="GP5" s="537"/>
      <c r="GQ5" s="538"/>
      <c r="GR5" s="539"/>
      <c r="GT5" s="540"/>
      <c r="GU5" s="540"/>
      <c r="GV5" s="542"/>
      <c r="GW5" s="541"/>
      <c r="GX5" s="537"/>
      <c r="GY5" s="266"/>
      <c r="GZ5" s="271"/>
      <c r="HA5" s="271"/>
      <c r="HB5" s="271"/>
      <c r="HC5" s="271"/>
      <c r="HD5" s="271"/>
      <c r="HE5" s="272"/>
      <c r="HF5" s="273"/>
      <c r="HG5" s="273"/>
      <c r="HH5" s="273"/>
      <c r="HI5" s="273"/>
      <c r="HJ5" s="274"/>
      <c r="HK5" s="265"/>
      <c r="HL5" s="537"/>
      <c r="HM5" s="537"/>
      <c r="HN5" s="538"/>
      <c r="HO5" s="539"/>
      <c r="HQ5" s="540"/>
      <c r="HR5" s="540"/>
      <c r="HS5" s="542"/>
      <c r="HT5" s="541"/>
      <c r="HU5" s="537"/>
      <c r="HV5" s="266"/>
      <c r="HW5" s="271"/>
      <c r="HX5" s="271"/>
      <c r="HY5" s="271"/>
      <c r="HZ5" s="271"/>
      <c r="IA5" s="271"/>
      <c r="IB5" s="272"/>
      <c r="IC5" s="273"/>
      <c r="ID5" s="273"/>
      <c r="IE5" s="273"/>
      <c r="IF5" s="273"/>
      <c r="IG5" s="274"/>
      <c r="IH5" s="265"/>
      <c r="II5" s="537"/>
      <c r="IJ5" s="537"/>
      <c r="IK5" s="538"/>
      <c r="IL5" s="539"/>
      <c r="IN5" s="540"/>
      <c r="IO5" s="540"/>
      <c r="IP5" s="542"/>
      <c r="IQ5" s="541"/>
      <c r="IR5" s="537"/>
      <c r="IS5" s="266"/>
      <c r="IT5" s="271"/>
      <c r="IU5" s="271"/>
      <c r="IV5" s="271"/>
      <c r="IW5" s="271"/>
      <c r="IX5" s="271"/>
      <c r="IY5" s="272"/>
      <c r="IZ5" s="273"/>
      <c r="JA5" s="273"/>
      <c r="JB5" s="273"/>
      <c r="JC5" s="273"/>
      <c r="JD5" s="274"/>
      <c r="JE5" s="265"/>
      <c r="JF5" s="537"/>
      <c r="JG5" s="537"/>
      <c r="JH5" s="538"/>
      <c r="JI5" s="539"/>
      <c r="JK5" s="540"/>
      <c r="JL5" s="540"/>
      <c r="JM5" s="542"/>
      <c r="JN5" s="541"/>
      <c r="JO5" s="537"/>
      <c r="JP5" s="266"/>
      <c r="JQ5" s="271"/>
      <c r="JR5" s="271"/>
      <c r="JS5" s="271"/>
      <c r="JT5" s="271"/>
      <c r="JU5" s="271"/>
      <c r="JV5" s="272"/>
      <c r="JW5" s="273"/>
      <c r="JX5" s="273"/>
      <c r="JY5" s="273"/>
      <c r="JZ5" s="273"/>
      <c r="KA5" s="274"/>
      <c r="KB5" s="265"/>
      <c r="KC5" s="537"/>
      <c r="KD5" s="537"/>
      <c r="KE5" s="538"/>
      <c r="KF5" s="539"/>
      <c r="KH5" s="540"/>
      <c r="KI5" s="540"/>
      <c r="KJ5" s="542"/>
      <c r="KK5" s="541"/>
      <c r="KL5" s="537"/>
      <c r="KM5" s="266"/>
      <c r="KN5" s="271"/>
      <c r="KO5" s="271"/>
      <c r="KP5" s="271"/>
      <c r="KQ5" s="271"/>
      <c r="KR5" s="271"/>
      <c r="KS5" s="272"/>
      <c r="KT5" s="273"/>
      <c r="KU5" s="273"/>
      <c r="KV5" s="273"/>
      <c r="KW5" s="273"/>
      <c r="KX5" s="274"/>
      <c r="KY5" s="265"/>
      <c r="KZ5" s="537"/>
      <c r="LA5" s="537"/>
      <c r="LB5" s="538"/>
      <c r="LC5" s="539"/>
      <c r="LE5" s="540"/>
      <c r="LF5" s="540"/>
      <c r="LG5" s="542"/>
      <c r="LH5" s="541"/>
      <c r="LI5" s="537"/>
      <c r="LJ5" s="266"/>
      <c r="LK5" s="271"/>
      <c r="LL5" s="271"/>
      <c r="LM5" s="271"/>
      <c r="LN5" s="271"/>
      <c r="LO5" s="271"/>
      <c r="LP5" s="272"/>
      <c r="LQ5" s="273"/>
      <c r="LR5" s="273"/>
      <c r="LS5" s="273"/>
      <c r="LT5" s="273"/>
      <c r="LU5" s="274"/>
      <c r="LV5" s="265"/>
      <c r="LW5" s="537"/>
      <c r="LX5" s="537"/>
      <c r="LY5" s="538"/>
      <c r="LZ5" s="539"/>
      <c r="MB5" s="540"/>
      <c r="MC5" s="540"/>
      <c r="MD5" s="542"/>
      <c r="ME5" s="541"/>
      <c r="MF5" s="537"/>
      <c r="MG5" s="266"/>
      <c r="MH5" s="271"/>
      <c r="MI5" s="271"/>
      <c r="MJ5" s="271"/>
      <c r="MK5" s="271"/>
      <c r="ML5" s="271"/>
      <c r="MM5" s="272"/>
      <c r="MN5" s="273"/>
      <c r="MO5" s="273"/>
      <c r="MP5" s="273"/>
      <c r="MQ5" s="273"/>
      <c r="MR5" s="274"/>
      <c r="MS5" s="265"/>
      <c r="MT5" s="537"/>
      <c r="MU5" s="537"/>
      <c r="MV5" s="538"/>
      <c r="MW5" s="539"/>
      <c r="MY5" s="540"/>
      <c r="MZ5" s="540"/>
      <c r="NA5" s="542"/>
      <c r="NB5" s="541"/>
      <c r="NC5" s="537"/>
      <c r="ND5" s="266"/>
      <c r="NE5" s="271"/>
      <c r="NF5" s="271"/>
      <c r="NG5" s="271"/>
      <c r="NH5" s="271"/>
      <c r="NI5" s="271"/>
      <c r="NJ5" s="272"/>
      <c r="NK5" s="273"/>
      <c r="NL5" s="273"/>
      <c r="NM5" s="273"/>
      <c r="NN5" s="273"/>
      <c r="NO5" s="274"/>
      <c r="NP5" s="265"/>
      <c r="NQ5" s="537"/>
      <c r="NR5" s="537"/>
      <c r="NS5" s="538"/>
      <c r="NT5" s="539"/>
      <c r="NV5" s="540"/>
      <c r="NW5" s="540"/>
      <c r="NX5" s="542"/>
      <c r="NY5" s="541"/>
      <c r="NZ5" s="537"/>
      <c r="OA5" s="266"/>
      <c r="OB5" s="271"/>
      <c r="OC5" s="271"/>
      <c r="OD5" s="271"/>
      <c r="OE5" s="271"/>
      <c r="OF5" s="271"/>
      <c r="OG5" s="272"/>
      <c r="OH5" s="273"/>
      <c r="OI5" s="273"/>
      <c r="OJ5" s="273"/>
      <c r="OK5" s="273"/>
      <c r="OL5" s="274"/>
      <c r="OM5" s="265"/>
      <c r="ON5" s="537"/>
      <c r="OO5" s="537"/>
      <c r="OP5" s="538"/>
      <c r="OQ5" s="539"/>
      <c r="OS5" s="540"/>
      <c r="OT5" s="540"/>
      <c r="OU5" s="542"/>
      <c r="OV5" s="541"/>
      <c r="OW5" s="537"/>
      <c r="OX5" s="266"/>
      <c r="OY5" s="271"/>
      <c r="OZ5" s="271"/>
      <c r="PA5" s="271"/>
      <c r="PB5" s="271"/>
      <c r="PC5" s="271"/>
      <c r="PD5" s="272"/>
      <c r="PE5" s="273"/>
      <c r="PF5" s="273"/>
      <c r="PG5" s="273"/>
      <c r="PH5" s="273"/>
      <c r="PI5" s="274"/>
      <c r="PJ5" s="265"/>
      <c r="PK5" s="537"/>
      <c r="PL5" s="537"/>
      <c r="PM5" s="538"/>
      <c r="PN5" s="539"/>
      <c r="PP5" s="540"/>
      <c r="PQ5" s="540"/>
      <c r="PR5" s="542"/>
      <c r="PS5" s="541"/>
      <c r="PT5" s="537"/>
      <c r="PU5" s="266"/>
      <c r="PV5" s="271"/>
      <c r="PW5" s="271"/>
      <c r="PX5" s="271"/>
      <c r="PY5" s="271"/>
      <c r="PZ5" s="271"/>
      <c r="QA5" s="272"/>
      <c r="QB5" s="273"/>
      <c r="QC5" s="273"/>
      <c r="QD5" s="273"/>
      <c r="QE5" s="273"/>
      <c r="QF5" s="274"/>
      <c r="QG5" s="265"/>
      <c r="QH5" s="537"/>
      <c r="QI5" s="537"/>
      <c r="QJ5" s="538"/>
      <c r="QK5" s="539"/>
      <c r="QM5" s="540"/>
      <c r="QN5" s="540"/>
      <c r="QO5" s="542"/>
      <c r="QP5" s="541"/>
      <c r="QQ5" s="537"/>
      <c r="QR5" s="266"/>
      <c r="QS5" s="271"/>
      <c r="QT5" s="271"/>
      <c r="QU5" s="271"/>
      <c r="QV5" s="271"/>
      <c r="QW5" s="271"/>
      <c r="QX5" s="272"/>
      <c r="QY5" s="273"/>
      <c r="QZ5" s="273"/>
      <c r="RA5" s="273"/>
      <c r="RB5" s="273"/>
      <c r="RC5" s="274"/>
      <c r="RD5" s="265"/>
      <c r="RE5" s="537"/>
      <c r="RF5" s="537"/>
      <c r="RG5" s="538"/>
      <c r="RH5" s="539"/>
      <c r="RJ5" s="540"/>
      <c r="RK5" s="540"/>
      <c r="RL5" s="542"/>
      <c r="RM5" s="541"/>
      <c r="RN5" s="537"/>
      <c r="RO5" s="266"/>
      <c r="RP5" s="271"/>
      <c r="RQ5" s="271"/>
      <c r="RR5" s="271"/>
      <c r="RS5" s="271"/>
      <c r="RT5" s="271"/>
      <c r="RU5" s="272"/>
      <c r="RV5" s="273"/>
      <c r="RW5" s="273"/>
      <c r="RX5" s="273"/>
      <c r="RY5" s="273"/>
      <c r="RZ5" s="274"/>
      <c r="SA5" s="265"/>
      <c r="SB5" s="537"/>
      <c r="SC5" s="537"/>
      <c r="SD5" s="538"/>
      <c r="SE5" s="539"/>
      <c r="SG5" s="540"/>
      <c r="SH5" s="540"/>
      <c r="SI5" s="542"/>
      <c r="SJ5" s="541"/>
      <c r="SK5" s="537"/>
      <c r="SL5" s="266"/>
      <c r="SM5" s="271"/>
      <c r="SN5" s="271"/>
      <c r="SO5" s="271"/>
      <c r="SP5" s="271"/>
      <c r="SQ5" s="271"/>
      <c r="SR5" s="272"/>
      <c r="SS5" s="273"/>
      <c r="ST5" s="273"/>
      <c r="SU5" s="273"/>
      <c r="SV5" s="273"/>
      <c r="SW5" s="274"/>
      <c r="SX5" s="265"/>
      <c r="SY5" s="537"/>
      <c r="SZ5" s="537"/>
      <c r="TA5" s="538"/>
      <c r="TB5" s="539"/>
      <c r="TD5" s="540"/>
      <c r="TE5" s="540"/>
      <c r="TF5" s="542"/>
      <c r="TG5" s="541"/>
      <c r="TH5" s="537"/>
      <c r="TI5" s="266"/>
      <c r="TJ5" s="271"/>
      <c r="TK5" s="271"/>
      <c r="TL5" s="271"/>
      <c r="TM5" s="271"/>
      <c r="TN5" s="271"/>
      <c r="TO5" s="272"/>
      <c r="TP5" s="273"/>
      <c r="TQ5" s="273"/>
      <c r="TR5" s="273"/>
      <c r="TS5" s="273"/>
      <c r="TT5" s="274"/>
      <c r="TU5" s="265"/>
      <c r="TV5" s="537"/>
      <c r="TW5" s="537"/>
      <c r="TX5" s="538"/>
      <c r="TY5" s="539"/>
      <c r="UA5" s="540"/>
      <c r="UB5" s="540"/>
      <c r="UC5" s="542"/>
      <c r="UD5" s="541"/>
      <c r="UE5" s="537"/>
      <c r="UF5" s="266"/>
      <c r="UG5" s="271"/>
      <c r="UH5" s="271"/>
      <c r="UI5" s="271"/>
      <c r="UJ5" s="271"/>
      <c r="UK5" s="271"/>
      <c r="UL5" s="272"/>
      <c r="UM5" s="273"/>
      <c r="UN5" s="273"/>
      <c r="UO5" s="273"/>
      <c r="UP5" s="273"/>
      <c r="UQ5" s="274"/>
      <c r="UR5" s="265"/>
      <c r="US5" s="537"/>
      <c r="UT5" s="537"/>
      <c r="UU5" s="538"/>
      <c r="UV5" s="539"/>
      <c r="UX5" s="540"/>
      <c r="UY5" s="540"/>
      <c r="UZ5" s="542"/>
      <c r="VA5" s="541"/>
      <c r="VB5" s="537"/>
      <c r="VC5" s="266"/>
      <c r="VD5" s="271"/>
      <c r="VE5" s="271"/>
      <c r="VF5" s="271"/>
      <c r="VG5" s="271"/>
      <c r="VH5" s="271"/>
      <c r="VI5" s="272"/>
      <c r="VJ5" s="273"/>
      <c r="VK5" s="273"/>
      <c r="VL5" s="273"/>
      <c r="VM5" s="273"/>
      <c r="VN5" s="274"/>
      <c r="VO5" s="265"/>
      <c r="VP5" s="537"/>
      <c r="VQ5" s="537"/>
      <c r="VR5" s="538"/>
      <c r="VS5" s="539"/>
      <c r="VU5" s="540"/>
      <c r="VV5" s="540"/>
      <c r="VW5" s="542"/>
      <c r="VX5" s="541"/>
      <c r="VY5" s="537"/>
      <c r="VZ5" s="266"/>
      <c r="WA5" s="271"/>
      <c r="WB5" s="271"/>
      <c r="WC5" s="271"/>
      <c r="WD5" s="271"/>
      <c r="WE5" s="271"/>
      <c r="WF5" s="272"/>
      <c r="WG5" s="273"/>
      <c r="WH5" s="273"/>
      <c r="WI5" s="273"/>
      <c r="WJ5" s="273"/>
      <c r="WK5" s="274"/>
      <c r="WL5" s="265"/>
      <c r="WM5" s="537"/>
      <c r="WN5" s="537"/>
      <c r="WO5" s="538"/>
      <c r="WP5" s="539"/>
      <c r="WR5" s="540"/>
      <c r="WS5" s="540"/>
      <c r="WT5" s="542"/>
      <c r="WU5" s="541"/>
      <c r="WV5" s="537"/>
      <c r="WW5" s="266"/>
      <c r="WX5" s="271"/>
      <c r="WY5" s="271"/>
      <c r="WZ5" s="271"/>
      <c r="XA5" s="271"/>
      <c r="XB5" s="271"/>
      <c r="XC5" s="272"/>
      <c r="XD5" s="273"/>
      <c r="XE5" s="273"/>
      <c r="XF5" s="273"/>
      <c r="XG5" s="273"/>
      <c r="XH5" s="274"/>
      <c r="XI5" s="265"/>
      <c r="XJ5" s="537"/>
      <c r="XK5" s="537"/>
      <c r="XL5" s="538"/>
      <c r="XM5" s="539"/>
      <c r="XO5" s="540"/>
      <c r="XP5" s="540"/>
      <c r="XQ5" s="542"/>
      <c r="XR5" s="541"/>
      <c r="XS5" s="537"/>
      <c r="XT5" s="266"/>
      <c r="XU5" s="271"/>
      <c r="XV5" s="271"/>
      <c r="XW5" s="271"/>
      <c r="XX5" s="271"/>
      <c r="XY5" s="271"/>
      <c r="XZ5" s="272"/>
      <c r="YA5" s="273"/>
      <c r="YB5" s="273"/>
      <c r="YC5" s="273"/>
      <c r="YD5" s="273"/>
      <c r="YE5" s="274"/>
      <c r="YF5" s="265"/>
      <c r="YG5" s="537"/>
      <c r="YH5" s="537"/>
      <c r="YI5" s="538"/>
      <c r="YJ5" s="539"/>
      <c r="YL5" s="540"/>
      <c r="YM5" s="540"/>
      <c r="YN5" s="542"/>
      <c r="YO5" s="541"/>
      <c r="YP5" s="537"/>
      <c r="YQ5" s="266"/>
      <c r="YR5" s="271"/>
      <c r="YS5" s="271"/>
      <c r="YT5" s="271"/>
      <c r="YU5" s="271"/>
      <c r="YV5" s="271"/>
      <c r="YW5" s="272"/>
      <c r="YX5" s="273"/>
      <c r="YY5" s="273"/>
      <c r="YZ5" s="273"/>
      <c r="ZA5" s="273"/>
      <c r="ZB5" s="274"/>
      <c r="ZC5" s="265"/>
      <c r="ZD5" s="537"/>
      <c r="ZE5" s="537"/>
      <c r="ZF5" s="538"/>
      <c r="ZG5" s="539"/>
      <c r="ZI5" s="540"/>
      <c r="ZJ5" s="540"/>
      <c r="ZK5" s="542"/>
      <c r="ZL5" s="541"/>
      <c r="ZM5" s="537"/>
      <c r="ZN5" s="266"/>
      <c r="ZO5" s="271"/>
      <c r="ZP5" s="271"/>
      <c r="ZQ5" s="271"/>
      <c r="ZR5" s="271"/>
      <c r="ZS5" s="271"/>
      <c r="ZT5" s="272"/>
      <c r="ZU5" s="273"/>
      <c r="ZV5" s="273"/>
      <c r="ZW5" s="273"/>
      <c r="ZX5" s="273"/>
      <c r="ZY5" s="274"/>
      <c r="ZZ5" s="265"/>
      <c r="AAA5" s="537"/>
      <c r="AAB5" s="537"/>
      <c r="AAC5" s="538"/>
      <c r="AAD5" s="539"/>
      <c r="AAF5" s="540"/>
      <c r="AAG5" s="540"/>
      <c r="AAH5" s="542"/>
      <c r="AAI5" s="541"/>
      <c r="AAJ5" s="537"/>
      <c r="AAK5" s="266"/>
      <c r="AAL5" s="271"/>
      <c r="AAM5" s="271"/>
      <c r="AAN5" s="271"/>
      <c r="AAO5" s="271"/>
      <c r="AAP5" s="271"/>
      <c r="AAQ5" s="272"/>
      <c r="AAR5" s="273"/>
      <c r="AAS5" s="273"/>
      <c r="AAT5" s="273"/>
      <c r="AAU5" s="273"/>
      <c r="AAV5" s="274"/>
      <c r="AAW5" s="265"/>
      <c r="AAX5" s="537"/>
      <c r="AAY5" s="537"/>
      <c r="AAZ5" s="538"/>
      <c r="ABA5" s="539"/>
      <c r="ABC5" s="540"/>
      <c r="ABD5" s="540"/>
      <c r="ABE5" s="542"/>
      <c r="ABF5" s="541"/>
      <c r="ABG5" s="537"/>
      <c r="ABH5" s="266"/>
      <c r="ABI5" s="271"/>
      <c r="ABJ5" s="271"/>
      <c r="ABK5" s="271"/>
      <c r="ABL5" s="271"/>
      <c r="ABM5" s="271"/>
      <c r="ABN5" s="272"/>
      <c r="ABO5" s="273"/>
      <c r="ABP5" s="273"/>
      <c r="ABQ5" s="273"/>
      <c r="ABR5" s="273"/>
      <c r="ABS5" s="274"/>
      <c r="ABT5" s="265"/>
      <c r="ABU5" s="537"/>
      <c r="ABV5" s="537"/>
      <c r="ABW5" s="538"/>
      <c r="ABX5" s="539"/>
      <c r="ABZ5" s="540"/>
      <c r="ACA5" s="540"/>
      <c r="ACB5" s="542"/>
      <c r="ACC5" s="541"/>
      <c r="ACD5" s="537"/>
      <c r="ACE5" s="266"/>
      <c r="ACF5" s="271"/>
      <c r="ACG5" s="271"/>
      <c r="ACH5" s="271"/>
      <c r="ACI5" s="271"/>
      <c r="ACJ5" s="271"/>
      <c r="ACK5" s="272"/>
      <c r="ACL5" s="273"/>
      <c r="ACM5" s="273"/>
      <c r="ACN5" s="273"/>
      <c r="ACO5" s="273"/>
      <c r="ACP5" s="274"/>
      <c r="ACQ5" s="265"/>
      <c r="ACR5" s="537"/>
      <c r="ACS5" s="537"/>
      <c r="ACT5" s="538"/>
      <c r="ACU5" s="539"/>
      <c r="ACW5" s="540"/>
      <c r="ACX5" s="540"/>
      <c r="ACY5" s="542"/>
      <c r="ACZ5" s="541"/>
      <c r="ADA5" s="537"/>
      <c r="ADB5" s="266"/>
      <c r="ADC5" s="271"/>
      <c r="ADD5" s="271"/>
      <c r="ADE5" s="271"/>
      <c r="ADF5" s="271"/>
      <c r="ADG5" s="271"/>
      <c r="ADH5" s="272"/>
      <c r="ADI5" s="273"/>
      <c r="ADJ5" s="273"/>
      <c r="ADK5" s="273"/>
      <c r="ADL5" s="273"/>
      <c r="ADM5" s="274"/>
      <c r="ADN5" s="265"/>
      <c r="ADO5" s="537"/>
      <c r="ADP5" s="537"/>
      <c r="ADQ5" s="538"/>
      <c r="ADR5" s="539"/>
      <c r="ADT5" s="540"/>
      <c r="ADU5" s="540"/>
      <c r="ADV5" s="542"/>
      <c r="ADW5" s="541"/>
      <c r="ADX5" s="537"/>
      <c r="ADY5" s="266"/>
      <c r="ADZ5" s="271"/>
      <c r="AEA5" s="271"/>
      <c r="AEB5" s="271"/>
      <c r="AEC5" s="271"/>
      <c r="AED5" s="271"/>
      <c r="AEE5" s="272"/>
      <c r="AEF5" s="273"/>
      <c r="AEG5" s="273"/>
      <c r="AEH5" s="273"/>
      <c r="AEI5" s="273"/>
      <c r="AEJ5" s="274"/>
      <c r="AEK5" s="265"/>
      <c r="AEL5" s="537"/>
      <c r="AEM5" s="537"/>
      <c r="AEN5" s="538"/>
      <c r="AEO5" s="539"/>
      <c r="AEQ5" s="540"/>
      <c r="AER5" s="540"/>
      <c r="AES5" s="542"/>
      <c r="AET5" s="541"/>
      <c r="AEU5" s="537"/>
      <c r="AEV5" s="266"/>
      <c r="AEW5" s="271"/>
      <c r="AEX5" s="271"/>
      <c r="AEY5" s="271"/>
      <c r="AEZ5" s="271"/>
      <c r="AFA5" s="271"/>
      <c r="AFB5" s="272"/>
      <c r="AFC5" s="273"/>
      <c r="AFD5" s="273"/>
      <c r="AFE5" s="273"/>
      <c r="AFF5" s="273"/>
      <c r="AFG5" s="274"/>
      <c r="AFH5" s="265"/>
      <c r="AFI5" s="537"/>
      <c r="AFJ5" s="537"/>
      <c r="AFK5" s="538"/>
      <c r="AFL5" s="539"/>
      <c r="AFN5" s="540"/>
      <c r="AFO5" s="540"/>
      <c r="AFP5" s="542"/>
      <c r="AFQ5" s="541"/>
      <c r="AFR5" s="537"/>
      <c r="AFS5" s="266"/>
      <c r="AFT5" s="271"/>
      <c r="AFU5" s="271"/>
      <c r="AFV5" s="271"/>
      <c r="AFW5" s="271"/>
      <c r="AFX5" s="271"/>
      <c r="AFY5" s="272"/>
      <c r="AFZ5" s="273"/>
      <c r="AGA5" s="273"/>
      <c r="AGB5" s="273"/>
      <c r="AGC5" s="273"/>
      <c r="AGD5" s="274"/>
      <c r="AGE5" s="265"/>
      <c r="AGF5" s="537"/>
      <c r="AGG5" s="537"/>
      <c r="AGH5" s="538"/>
      <c r="AGI5" s="539"/>
      <c r="AGK5" s="540"/>
      <c r="AGL5" s="540"/>
      <c r="AGM5" s="542"/>
      <c r="AGN5" s="541"/>
      <c r="AGO5" s="537"/>
      <c r="AGP5" s="266"/>
      <c r="AGQ5" s="271"/>
      <c r="AGR5" s="271"/>
      <c r="AGS5" s="271"/>
      <c r="AGT5" s="271"/>
      <c r="AGU5" s="271"/>
      <c r="AGV5" s="272"/>
      <c r="AGW5" s="273"/>
      <c r="AGX5" s="273"/>
      <c r="AGY5" s="273"/>
      <c r="AGZ5" s="273"/>
      <c r="AHA5" s="274"/>
      <c r="AHB5" s="265"/>
      <c r="AHC5" s="537"/>
      <c r="AHD5" s="537"/>
      <c r="AHE5" s="538"/>
      <c r="AHF5" s="539"/>
      <c r="AHH5" s="540"/>
      <c r="AHI5" s="540"/>
      <c r="AHJ5" s="542"/>
      <c r="AHK5" s="541"/>
      <c r="AHL5" s="537"/>
      <c r="AHM5" s="266"/>
      <c r="AHN5" s="271"/>
      <c r="AHO5" s="271"/>
      <c r="AHP5" s="271"/>
      <c r="AHQ5" s="271"/>
      <c r="AHR5" s="271"/>
      <c r="AHS5" s="272"/>
      <c r="AHT5" s="273"/>
      <c r="AHU5" s="273"/>
      <c r="AHV5" s="273"/>
      <c r="AHW5" s="273"/>
      <c r="AHX5" s="274"/>
      <c r="AHY5" s="265"/>
      <c r="AHZ5" s="537"/>
      <c r="AIA5" s="537"/>
      <c r="AIB5" s="538"/>
      <c r="AIC5" s="539"/>
      <c r="AIE5" s="540"/>
      <c r="AIF5" s="540"/>
      <c r="AIG5" s="542"/>
      <c r="AIH5" s="541"/>
      <c r="AII5" s="537"/>
      <c r="AIJ5" s="266"/>
      <c r="AIK5" s="271"/>
      <c r="AIL5" s="271"/>
      <c r="AIM5" s="271"/>
      <c r="AIN5" s="271"/>
      <c r="AIO5" s="271"/>
      <c r="AIP5" s="272"/>
      <c r="AIQ5" s="273"/>
      <c r="AIR5" s="273"/>
      <c r="AIS5" s="273"/>
      <c r="AIT5" s="273"/>
      <c r="AIU5" s="274"/>
      <c r="AIV5" s="265"/>
      <c r="AIW5" s="537"/>
      <c r="AIX5" s="537"/>
      <c r="AIY5" s="538"/>
      <c r="AIZ5" s="539"/>
      <c r="AJB5" s="540"/>
      <c r="AJC5" s="540"/>
      <c r="AJD5" s="542"/>
      <c r="AJE5" s="541"/>
      <c r="AJF5" s="537"/>
      <c r="AJG5" s="266"/>
      <c r="AJH5" s="271"/>
      <c r="AJI5" s="271"/>
      <c r="AJJ5" s="271"/>
      <c r="AJK5" s="271"/>
      <c r="AJL5" s="271"/>
      <c r="AJM5" s="272"/>
      <c r="AJN5" s="273"/>
      <c r="AJO5" s="273"/>
      <c r="AJP5" s="273"/>
      <c r="AJQ5" s="273"/>
      <c r="AJR5" s="274"/>
      <c r="AJS5" s="265"/>
      <c r="AJT5" s="537"/>
      <c r="AJU5" s="537"/>
      <c r="AJV5" s="538"/>
      <c r="AJW5" s="539"/>
      <c r="AJY5" s="540"/>
      <c r="AJZ5" s="540"/>
      <c r="AKA5" s="542"/>
      <c r="AKB5" s="541"/>
      <c r="AKC5" s="537"/>
      <c r="AKD5" s="266"/>
      <c r="AKE5" s="271"/>
      <c r="AKF5" s="271"/>
      <c r="AKG5" s="271"/>
      <c r="AKH5" s="271"/>
      <c r="AKI5" s="271"/>
      <c r="AKJ5" s="272"/>
      <c r="AKK5" s="273"/>
      <c r="AKL5" s="273"/>
      <c r="AKM5" s="273"/>
      <c r="AKN5" s="273"/>
      <c r="AKO5" s="274"/>
      <c r="AKP5" s="265"/>
      <c r="AKQ5" s="537"/>
      <c r="AKR5" s="537"/>
      <c r="AKS5" s="538"/>
      <c r="AKT5" s="539"/>
      <c r="AKV5" s="540"/>
      <c r="AKW5" s="540"/>
      <c r="AKX5" s="542"/>
      <c r="AKY5" s="541"/>
      <c r="AKZ5" s="537"/>
      <c r="ALA5" s="266"/>
      <c r="ALB5" s="271"/>
      <c r="ALC5" s="271"/>
      <c r="ALD5" s="271"/>
      <c r="ALE5" s="271"/>
      <c r="ALF5" s="271"/>
      <c r="ALG5" s="272"/>
      <c r="ALH5" s="273"/>
      <c r="ALI5" s="273"/>
      <c r="ALJ5" s="273"/>
      <c r="ALK5" s="273"/>
      <c r="ALL5" s="274"/>
      <c r="ALM5" s="265"/>
      <c r="ALN5" s="537"/>
      <c r="ALO5" s="537"/>
      <c r="ALP5" s="538"/>
      <c r="ALQ5" s="539"/>
      <c r="ALS5" s="540"/>
      <c r="ALT5" s="540"/>
      <c r="ALU5" s="542"/>
      <c r="ALV5" s="541"/>
      <c r="ALW5" s="537"/>
      <c r="ALX5" s="266"/>
      <c r="ALY5" s="271"/>
      <c r="ALZ5" s="271"/>
      <c r="AMA5" s="271"/>
      <c r="AMB5" s="271"/>
      <c r="AMC5" s="271"/>
      <c r="AMD5" s="272"/>
      <c r="AME5" s="273"/>
      <c r="AMF5" s="273"/>
      <c r="AMG5" s="273"/>
      <c r="AMH5" s="273"/>
      <c r="AMI5" s="274"/>
      <c r="AMJ5" s="265"/>
      <c r="AMK5" s="537"/>
      <c r="AML5" s="537"/>
      <c r="AMM5" s="538"/>
      <c r="AMN5" s="539"/>
      <c r="AMP5" s="540"/>
      <c r="AMQ5" s="540"/>
      <c r="AMR5" s="542"/>
      <c r="AMS5" s="541"/>
      <c r="AMT5" s="537"/>
      <c r="AMU5" s="266"/>
      <c r="AMV5" s="271"/>
      <c r="AMW5" s="271"/>
      <c r="AMX5" s="271"/>
      <c r="AMY5" s="271"/>
      <c r="AMZ5" s="271"/>
      <c r="ANA5" s="272"/>
      <c r="ANB5" s="273"/>
      <c r="ANC5" s="273"/>
      <c r="AND5" s="273"/>
      <c r="ANE5" s="273"/>
      <c r="ANF5" s="274"/>
      <c r="ANG5" s="265"/>
      <c r="ANH5" s="537"/>
      <c r="ANI5" s="537"/>
      <c r="ANJ5" s="538"/>
      <c r="ANK5" s="539"/>
      <c r="ANM5" s="540"/>
      <c r="ANN5" s="540"/>
      <c r="ANO5" s="542"/>
      <c r="ANP5" s="541"/>
      <c r="ANQ5" s="537"/>
      <c r="ANR5" s="266"/>
      <c r="ANS5" s="271"/>
      <c r="ANT5" s="271"/>
      <c r="ANU5" s="271"/>
      <c r="ANV5" s="271"/>
      <c r="ANW5" s="271"/>
      <c r="ANX5" s="272"/>
      <c r="ANY5" s="273"/>
      <c r="ANZ5" s="273"/>
      <c r="AOA5" s="273"/>
      <c r="AOB5" s="273"/>
      <c r="AOC5" s="274"/>
      <c r="AOD5" s="265"/>
      <c r="AOE5" s="537"/>
      <c r="AOF5" s="537"/>
      <c r="AOG5" s="538"/>
      <c r="AOH5" s="539"/>
      <c r="AOJ5" s="540"/>
      <c r="AOK5" s="540"/>
      <c r="AOL5" s="542"/>
      <c r="AOM5" s="541"/>
      <c r="AON5" s="537"/>
      <c r="AOO5" s="266"/>
      <c r="AOP5" s="271"/>
      <c r="AOQ5" s="271"/>
      <c r="AOR5" s="271"/>
      <c r="AOS5" s="271"/>
      <c r="AOT5" s="271"/>
      <c r="AOU5" s="272"/>
      <c r="AOV5" s="273"/>
      <c r="AOW5" s="273"/>
      <c r="AOX5" s="273"/>
      <c r="AOY5" s="273"/>
      <c r="AOZ5" s="274"/>
      <c r="APA5" s="265"/>
      <c r="APB5" s="537"/>
      <c r="APC5" s="537"/>
      <c r="APD5" s="538"/>
      <c r="APE5" s="539"/>
      <c r="APG5" s="540"/>
      <c r="APH5" s="540"/>
      <c r="API5" s="542"/>
      <c r="APJ5" s="541"/>
      <c r="APK5" s="537"/>
      <c r="APL5" s="266"/>
      <c r="APM5" s="271"/>
      <c r="APN5" s="271"/>
      <c r="APO5" s="271"/>
      <c r="APP5" s="271"/>
      <c r="APQ5" s="271"/>
      <c r="APR5" s="272"/>
      <c r="APS5" s="273"/>
      <c r="APT5" s="273"/>
      <c r="APU5" s="273"/>
      <c r="APV5" s="273"/>
      <c r="APW5" s="274"/>
      <c r="APX5" s="265"/>
      <c r="APY5" s="537"/>
      <c r="APZ5" s="537"/>
      <c r="AQA5" s="538"/>
      <c r="AQB5" s="539"/>
      <c r="AQD5" s="540"/>
      <c r="AQE5" s="540"/>
      <c r="AQF5" s="542"/>
      <c r="AQG5" s="541"/>
      <c r="AQH5" s="537"/>
      <c r="AQI5" s="266"/>
      <c r="AQJ5" s="271"/>
      <c r="AQK5" s="271"/>
      <c r="AQL5" s="271"/>
      <c r="AQM5" s="271"/>
      <c r="AQN5" s="271"/>
      <c r="AQO5" s="272"/>
      <c r="AQP5" s="273"/>
      <c r="AQQ5" s="273"/>
      <c r="AQR5" s="273"/>
      <c r="AQS5" s="273"/>
      <c r="AQT5" s="274"/>
      <c r="AQU5" s="265"/>
      <c r="AQV5" s="537"/>
      <c r="AQW5" s="537"/>
      <c r="AQX5" s="538"/>
      <c r="AQY5" s="539"/>
      <c r="ARA5" s="540"/>
      <c r="ARB5" s="540"/>
      <c r="ARC5" s="542"/>
      <c r="ARD5" s="541"/>
      <c r="ARE5" s="537"/>
      <c r="ARF5" s="266"/>
      <c r="ARG5" s="271"/>
      <c r="ARH5" s="271"/>
      <c r="ARI5" s="271"/>
      <c r="ARJ5" s="271"/>
      <c r="ARK5" s="271"/>
      <c r="ARL5" s="272"/>
      <c r="ARM5" s="273"/>
      <c r="ARN5" s="273"/>
      <c r="ARO5" s="273"/>
      <c r="ARP5" s="273"/>
      <c r="ARQ5" s="274"/>
      <c r="ARR5" s="265"/>
      <c r="ARS5" s="537"/>
      <c r="ART5" s="537"/>
      <c r="ARU5" s="538"/>
      <c r="ARV5" s="539"/>
      <c r="ARX5" s="540"/>
      <c r="ARY5" s="540"/>
      <c r="ARZ5" s="542"/>
      <c r="ASA5" s="541"/>
      <c r="ASB5" s="537"/>
      <c r="ASC5" s="266"/>
      <c r="ASD5" s="271"/>
      <c r="ASE5" s="271"/>
      <c r="ASF5" s="271"/>
      <c r="ASG5" s="271"/>
      <c r="ASH5" s="271"/>
      <c r="ASI5" s="272"/>
      <c r="ASJ5" s="273"/>
      <c r="ASK5" s="273"/>
      <c r="ASL5" s="273"/>
      <c r="ASM5" s="273"/>
      <c r="ASN5" s="274"/>
      <c r="ASO5" s="265"/>
      <c r="ASP5" s="537"/>
      <c r="ASQ5" s="537"/>
      <c r="ASR5" s="538"/>
      <c r="ASS5" s="539"/>
      <c r="ASU5" s="540"/>
      <c r="ASV5" s="540"/>
      <c r="ASW5" s="542"/>
      <c r="ASX5" s="541"/>
      <c r="ASY5" s="537"/>
      <c r="ASZ5" s="266"/>
      <c r="ATA5" s="271"/>
      <c r="ATB5" s="271"/>
      <c r="ATC5" s="271"/>
      <c r="ATD5" s="271"/>
      <c r="ATE5" s="271"/>
      <c r="ATF5" s="272"/>
      <c r="ATG5" s="273"/>
      <c r="ATH5" s="273"/>
      <c r="ATI5" s="273"/>
      <c r="ATJ5" s="273"/>
      <c r="ATK5" s="274"/>
      <c r="ATL5" s="265"/>
      <c r="ATM5" s="537"/>
      <c r="ATN5" s="537"/>
      <c r="ATO5" s="538"/>
      <c r="ATP5" s="539"/>
      <c r="ATR5" s="540"/>
      <c r="ATS5" s="540"/>
      <c r="ATT5" s="542"/>
      <c r="ATU5" s="541"/>
      <c r="ATV5" s="537"/>
      <c r="ATW5" s="266"/>
      <c r="ATX5" s="271"/>
      <c r="ATY5" s="271"/>
      <c r="ATZ5" s="271"/>
      <c r="AUA5" s="271"/>
      <c r="AUB5" s="271"/>
      <c r="AUC5" s="272"/>
      <c r="AUD5" s="273"/>
      <c r="AUE5" s="273"/>
      <c r="AUF5" s="273"/>
      <c r="AUG5" s="273"/>
      <c r="AUH5" s="274"/>
      <c r="AUI5" s="265"/>
      <c r="AUJ5" s="537"/>
      <c r="AUK5" s="537"/>
      <c r="AUL5" s="538"/>
      <c r="AUM5" s="539"/>
      <c r="AUO5" s="540"/>
      <c r="AUP5" s="540"/>
      <c r="AUQ5" s="542"/>
      <c r="AUR5" s="541"/>
      <c r="AUS5" s="537"/>
      <c r="AUT5" s="266"/>
      <c r="AUU5" s="271"/>
      <c r="AUV5" s="271"/>
      <c r="AUW5" s="271"/>
      <c r="AUX5" s="271"/>
      <c r="AUY5" s="271"/>
      <c r="AUZ5" s="272"/>
      <c r="AVA5" s="273"/>
      <c r="AVB5" s="273"/>
      <c r="AVC5" s="273"/>
      <c r="AVD5" s="273"/>
      <c r="AVE5" s="274"/>
      <c r="AVF5" s="265"/>
      <c r="AVG5" s="537"/>
      <c r="AVH5" s="537"/>
      <c r="AVI5" s="538"/>
      <c r="AVJ5" s="539"/>
      <c r="AVL5" s="540"/>
      <c r="AVM5" s="540"/>
      <c r="AVN5" s="542"/>
      <c r="AVO5" s="541"/>
      <c r="AVP5" s="537"/>
      <c r="AVQ5" s="266"/>
      <c r="AVR5" s="271"/>
      <c r="AVS5" s="271"/>
      <c r="AVT5" s="271"/>
      <c r="AVU5" s="271"/>
      <c r="AVV5" s="271"/>
      <c r="AVW5" s="272"/>
      <c r="AVX5" s="273"/>
      <c r="AVY5" s="273"/>
      <c r="AVZ5" s="273"/>
      <c r="AWA5" s="273"/>
      <c r="AWB5" s="274"/>
      <c r="AWC5" s="265"/>
      <c r="AWD5" s="537"/>
      <c r="AWE5" s="537"/>
      <c r="AWF5" s="538"/>
      <c r="AWG5" s="539"/>
      <c r="AWI5" s="540"/>
      <c r="AWJ5" s="540"/>
      <c r="AWK5" s="542"/>
      <c r="AWL5" s="541"/>
      <c r="AWM5" s="537"/>
      <c r="AWN5" s="266"/>
      <c r="AWO5" s="271"/>
      <c r="AWP5" s="271"/>
      <c r="AWQ5" s="271"/>
      <c r="AWR5" s="271"/>
      <c r="AWS5" s="271"/>
      <c r="AWT5" s="272"/>
      <c r="AWU5" s="273"/>
      <c r="AWV5" s="273"/>
      <c r="AWW5" s="273"/>
      <c r="AWX5" s="273"/>
      <c r="AWY5" s="274"/>
      <c r="AWZ5" s="265"/>
      <c r="AXA5" s="537"/>
      <c r="AXB5" s="537"/>
      <c r="AXC5" s="538"/>
      <c r="AXD5" s="539"/>
      <c r="AXF5" s="540"/>
      <c r="AXG5" s="540"/>
      <c r="AXH5" s="542"/>
      <c r="AXI5" s="541"/>
      <c r="AXJ5" s="537"/>
      <c r="AXK5" s="266"/>
      <c r="AXL5" s="271"/>
      <c r="AXM5" s="271"/>
      <c r="AXN5" s="271"/>
      <c r="AXO5" s="271"/>
      <c r="AXP5" s="271"/>
      <c r="AXQ5" s="272"/>
      <c r="AXR5" s="273"/>
      <c r="AXS5" s="273"/>
      <c r="AXT5" s="273"/>
      <c r="AXU5" s="273"/>
      <c r="AXV5" s="274"/>
      <c r="AXW5" s="265"/>
      <c r="AXX5" s="537"/>
      <c r="AXY5" s="537"/>
      <c r="AXZ5" s="538"/>
      <c r="AYA5" s="539"/>
      <c r="AYC5" s="540"/>
      <c r="AYD5" s="540"/>
      <c r="AYE5" s="542"/>
      <c r="AYF5" s="541"/>
      <c r="AYG5" s="537"/>
      <c r="AYH5" s="266"/>
      <c r="AYI5" s="271"/>
      <c r="AYJ5" s="271"/>
      <c r="AYK5" s="271"/>
      <c r="AYL5" s="271"/>
      <c r="AYM5" s="271"/>
      <c r="AYN5" s="272"/>
      <c r="AYO5" s="273"/>
      <c r="AYP5" s="273"/>
      <c r="AYQ5" s="273"/>
      <c r="AYR5" s="273"/>
      <c r="AYS5" s="274"/>
      <c r="AYT5" s="265"/>
      <c r="AYU5" s="537"/>
      <c r="AYV5" s="537"/>
      <c r="AYW5" s="538"/>
      <c r="AYX5" s="539"/>
      <c r="AYZ5" s="540"/>
      <c r="AZA5" s="540"/>
      <c r="AZB5" s="542"/>
      <c r="AZC5" s="541"/>
      <c r="AZD5" s="537"/>
      <c r="AZE5" s="266"/>
      <c r="AZF5" s="271"/>
      <c r="AZG5" s="271"/>
      <c r="AZH5" s="271"/>
      <c r="AZI5" s="271"/>
      <c r="AZJ5" s="271"/>
      <c r="AZK5" s="272"/>
      <c r="AZL5" s="273"/>
      <c r="AZM5" s="273"/>
      <c r="AZN5" s="273"/>
      <c r="AZO5" s="273"/>
      <c r="AZP5" s="274"/>
      <c r="AZQ5" s="265"/>
      <c r="AZR5" s="537"/>
      <c r="AZS5" s="537"/>
      <c r="AZT5" s="538"/>
      <c r="AZU5" s="539"/>
      <c r="AZW5" s="540"/>
      <c r="AZX5" s="540"/>
      <c r="AZY5" s="542"/>
      <c r="AZZ5" s="541"/>
      <c r="BAA5" s="537"/>
      <c r="BAB5" s="266"/>
      <c r="BAC5" s="271"/>
      <c r="BAD5" s="271"/>
      <c r="BAE5" s="271"/>
      <c r="BAF5" s="271"/>
      <c r="BAG5" s="271"/>
      <c r="BAH5" s="272"/>
      <c r="BAI5" s="273"/>
      <c r="BAJ5" s="273"/>
      <c r="BAK5" s="273"/>
      <c r="BAL5" s="273"/>
      <c r="BAM5" s="274"/>
      <c r="BAN5" s="265"/>
      <c r="BAO5" s="537"/>
      <c r="BAP5" s="537"/>
      <c r="BAQ5" s="538"/>
      <c r="BAR5" s="539"/>
      <c r="BAT5" s="540"/>
      <c r="BAU5" s="540"/>
      <c r="BAV5" s="542"/>
      <c r="BAW5" s="541"/>
      <c r="BAX5" s="537"/>
      <c r="BAY5" s="266"/>
      <c r="BAZ5" s="271"/>
      <c r="BBA5" s="271"/>
      <c r="BBB5" s="271"/>
      <c r="BBC5" s="271"/>
      <c r="BBD5" s="271"/>
      <c r="BBE5" s="272"/>
      <c r="BBF5" s="273"/>
      <c r="BBG5" s="273"/>
      <c r="BBH5" s="273"/>
      <c r="BBI5" s="273"/>
      <c r="BBJ5" s="274"/>
      <c r="BBK5" s="265"/>
      <c r="BBL5" s="537"/>
      <c r="BBM5" s="537"/>
      <c r="BBN5" s="538"/>
      <c r="BBO5" s="539"/>
      <c r="BBQ5" s="540"/>
      <c r="BBR5" s="540"/>
      <c r="BBS5" s="542"/>
      <c r="BBT5" s="541"/>
      <c r="BBU5" s="537"/>
      <c r="BBV5" s="266"/>
      <c r="BBW5" s="271"/>
      <c r="BBX5" s="271"/>
      <c r="BBY5" s="271"/>
      <c r="BBZ5" s="271"/>
      <c r="BCA5" s="271"/>
      <c r="BCB5" s="272"/>
      <c r="BCC5" s="273"/>
      <c r="BCD5" s="273"/>
      <c r="BCE5" s="273"/>
      <c r="BCF5" s="273"/>
      <c r="BCG5" s="274"/>
      <c r="BCH5" s="265"/>
      <c r="BCI5" s="537"/>
      <c r="BCJ5" s="537"/>
      <c r="BCK5" s="538"/>
      <c r="BCL5" s="539"/>
      <c r="BCN5" s="540"/>
      <c r="BCO5" s="540"/>
      <c r="BCP5" s="542"/>
      <c r="BCQ5" s="541"/>
      <c r="BCR5" s="537"/>
      <c r="BCS5" s="266"/>
      <c r="BCT5" s="271"/>
      <c r="BCU5" s="271"/>
      <c r="BCV5" s="271"/>
      <c r="BCW5" s="271"/>
      <c r="BCX5" s="271"/>
      <c r="BCY5" s="272"/>
      <c r="BCZ5" s="273"/>
      <c r="BDA5" s="273"/>
      <c r="BDB5" s="273"/>
      <c r="BDC5" s="273"/>
      <c r="BDD5" s="274"/>
      <c r="BDE5" s="265"/>
      <c r="BDF5" s="537"/>
      <c r="BDG5" s="537"/>
      <c r="BDH5" s="538"/>
      <c r="BDI5" s="539"/>
      <c r="BDK5" s="540"/>
      <c r="BDL5" s="540"/>
      <c r="BDM5" s="542"/>
      <c r="BDN5" s="541"/>
      <c r="BDO5" s="537"/>
      <c r="BDP5" s="266"/>
      <c r="BDQ5" s="271"/>
      <c r="BDR5" s="271"/>
      <c r="BDS5" s="271"/>
      <c r="BDT5" s="271"/>
      <c r="BDU5" s="271"/>
      <c r="BDV5" s="272"/>
      <c r="BDW5" s="273"/>
      <c r="BDX5" s="273"/>
      <c r="BDY5" s="273"/>
      <c r="BDZ5" s="273"/>
      <c r="BEA5" s="274"/>
      <c r="BEB5" s="265"/>
      <c r="BEC5" s="537"/>
      <c r="BED5" s="537"/>
      <c r="BEE5" s="538"/>
      <c r="BEF5" s="539"/>
      <c r="BEH5" s="540"/>
      <c r="BEI5" s="540"/>
      <c r="BEJ5" s="542"/>
      <c r="BEK5" s="541"/>
      <c r="BEL5" s="537"/>
      <c r="BEM5" s="266"/>
      <c r="BEN5" s="271"/>
      <c r="BEO5" s="271"/>
      <c r="BEP5" s="271"/>
      <c r="BEQ5" s="271"/>
      <c r="BER5" s="271"/>
      <c r="BES5" s="272"/>
      <c r="BET5" s="273"/>
      <c r="BEU5" s="273"/>
      <c r="BEV5" s="273"/>
      <c r="BEW5" s="273"/>
      <c r="BEX5" s="274"/>
      <c r="BEY5" s="265"/>
      <c r="BEZ5" s="537"/>
      <c r="BFA5" s="537"/>
      <c r="BFB5" s="538"/>
      <c r="BFC5" s="539"/>
      <c r="BFE5" s="540"/>
      <c r="BFF5" s="540"/>
      <c r="BFG5" s="542"/>
      <c r="BFH5" s="541"/>
      <c r="BFI5" s="537"/>
      <c r="BFJ5" s="266"/>
      <c r="BFK5" s="271"/>
      <c r="BFL5" s="271"/>
      <c r="BFM5" s="271"/>
      <c r="BFN5" s="271"/>
      <c r="BFO5" s="271"/>
      <c r="BFP5" s="272"/>
      <c r="BFQ5" s="273"/>
      <c r="BFR5" s="273"/>
      <c r="BFS5" s="273"/>
      <c r="BFT5" s="273"/>
      <c r="BFU5" s="274"/>
      <c r="BFV5" s="265"/>
      <c r="BFW5" s="537"/>
      <c r="BFX5" s="537"/>
      <c r="BFY5" s="538"/>
      <c r="BFZ5" s="539"/>
      <c r="BGB5" s="540"/>
      <c r="BGC5" s="540"/>
      <c r="BGD5" s="542"/>
      <c r="BGE5" s="541"/>
      <c r="BGF5" s="537"/>
      <c r="BGG5" s="266"/>
      <c r="BGH5" s="271"/>
      <c r="BGI5" s="271"/>
      <c r="BGJ5" s="271"/>
      <c r="BGK5" s="271"/>
      <c r="BGL5" s="271"/>
      <c r="BGM5" s="272"/>
      <c r="BGN5" s="273"/>
      <c r="BGO5" s="273"/>
      <c r="BGP5" s="273"/>
      <c r="BGQ5" s="273"/>
      <c r="BGR5" s="274"/>
      <c r="BGS5" s="265"/>
      <c r="BGT5" s="537"/>
      <c r="BGU5" s="537"/>
      <c r="BGV5" s="538"/>
      <c r="BGW5" s="539"/>
      <c r="BGY5" s="540"/>
      <c r="BGZ5" s="540"/>
      <c r="BHA5" s="542"/>
      <c r="BHB5" s="541"/>
      <c r="BHC5" s="537"/>
      <c r="BHD5" s="266"/>
      <c r="BHE5" s="271"/>
      <c r="BHF5" s="271"/>
      <c r="BHG5" s="271"/>
      <c r="BHH5" s="271"/>
      <c r="BHI5" s="271"/>
      <c r="BHJ5" s="272"/>
      <c r="BHK5" s="273"/>
      <c r="BHL5" s="273"/>
      <c r="BHM5" s="273"/>
      <c r="BHN5" s="273"/>
      <c r="BHO5" s="274"/>
      <c r="BHP5" s="265"/>
      <c r="BHQ5" s="537"/>
      <c r="BHR5" s="537"/>
      <c r="BHS5" s="538"/>
      <c r="BHT5" s="539"/>
      <c r="BHV5" s="540"/>
      <c r="BHW5" s="540"/>
      <c r="BHX5" s="542"/>
      <c r="BHY5" s="541"/>
      <c r="BHZ5" s="537"/>
      <c r="BIA5" s="266"/>
      <c r="BIB5" s="271"/>
      <c r="BIC5" s="271"/>
      <c r="BID5" s="271"/>
      <c r="BIE5" s="271"/>
      <c r="BIF5" s="271"/>
      <c r="BIG5" s="272"/>
      <c r="BIH5" s="273"/>
      <c r="BII5" s="273"/>
      <c r="BIJ5" s="273"/>
      <c r="BIK5" s="273"/>
      <c r="BIL5" s="274"/>
      <c r="BIM5" s="265"/>
      <c r="BIN5" s="537"/>
      <c r="BIO5" s="537"/>
      <c r="BIP5" s="538"/>
      <c r="BIQ5" s="539"/>
      <c r="BIS5" s="540"/>
      <c r="BIT5" s="540"/>
      <c r="BIU5" s="542"/>
      <c r="BIV5" s="541"/>
      <c r="BIW5" s="537"/>
      <c r="BIX5" s="266"/>
      <c r="BIY5" s="271"/>
      <c r="BIZ5" s="271"/>
      <c r="BJA5" s="271"/>
      <c r="BJB5" s="271"/>
      <c r="BJC5" s="271"/>
      <c r="BJD5" s="272"/>
      <c r="BJE5" s="273"/>
      <c r="BJF5" s="273"/>
      <c r="BJG5" s="273"/>
      <c r="BJH5" s="273"/>
      <c r="BJI5" s="274"/>
      <c r="BJJ5" s="265"/>
      <c r="BJK5" s="537"/>
      <c r="BJL5" s="537"/>
      <c r="BJM5" s="538"/>
      <c r="BJN5" s="539"/>
      <c r="BJP5" s="540"/>
      <c r="BJQ5" s="540"/>
      <c r="BJR5" s="542"/>
      <c r="BJS5" s="541"/>
      <c r="BJT5" s="537"/>
      <c r="BJU5" s="266"/>
      <c r="BJV5" s="271"/>
      <c r="BJW5" s="271"/>
      <c r="BJX5" s="271"/>
      <c r="BJY5" s="271"/>
      <c r="BJZ5" s="271"/>
      <c r="BKA5" s="272"/>
      <c r="BKB5" s="273"/>
      <c r="BKC5" s="273"/>
      <c r="BKD5" s="273"/>
      <c r="BKE5" s="273"/>
      <c r="BKF5" s="274"/>
      <c r="BKG5" s="265"/>
      <c r="BKH5" s="537"/>
      <c r="BKI5" s="537"/>
      <c r="BKJ5" s="538"/>
      <c r="BKK5" s="539"/>
      <c r="BKM5" s="540"/>
      <c r="BKN5" s="540"/>
      <c r="BKO5" s="542"/>
      <c r="BKP5" s="541"/>
      <c r="BKQ5" s="537"/>
      <c r="BKR5" s="266"/>
      <c r="BKS5" s="271"/>
      <c r="BKT5" s="271"/>
      <c r="BKU5" s="271"/>
      <c r="BKV5" s="271"/>
      <c r="BKW5" s="271"/>
      <c r="BKX5" s="272"/>
      <c r="BKY5" s="273"/>
      <c r="BKZ5" s="273"/>
      <c r="BLA5" s="273"/>
      <c r="BLB5" s="273"/>
      <c r="BLC5" s="274"/>
      <c r="BLD5" s="265"/>
      <c r="BLE5" s="537"/>
      <c r="BLF5" s="537"/>
      <c r="BLG5" s="538"/>
      <c r="BLH5" s="539"/>
      <c r="BLJ5" s="540"/>
      <c r="BLK5" s="540"/>
      <c r="BLL5" s="542"/>
      <c r="BLM5" s="541"/>
      <c r="BLN5" s="537"/>
      <c r="BLO5" s="266"/>
      <c r="BLP5" s="271"/>
      <c r="BLQ5" s="271"/>
      <c r="BLR5" s="271"/>
      <c r="BLS5" s="271"/>
      <c r="BLT5" s="271"/>
      <c r="BLU5" s="272"/>
      <c r="BLV5" s="273"/>
      <c r="BLW5" s="273"/>
      <c r="BLX5" s="273"/>
      <c r="BLY5" s="273"/>
      <c r="BLZ5" s="274"/>
      <c r="BMA5" s="265"/>
      <c r="BMB5" s="537"/>
      <c r="BMC5" s="537"/>
      <c r="BMD5" s="538"/>
      <c r="BME5" s="539"/>
      <c r="BMG5" s="540"/>
      <c r="BMH5" s="540"/>
      <c r="BMI5" s="542"/>
      <c r="BMJ5" s="541"/>
      <c r="BMK5" s="537"/>
      <c r="BML5" s="266"/>
      <c r="BMM5" s="271"/>
      <c r="BMN5" s="271"/>
      <c r="BMO5" s="271"/>
      <c r="BMP5" s="271"/>
      <c r="BMQ5" s="271"/>
      <c r="BMR5" s="272"/>
      <c r="BMS5" s="273"/>
      <c r="BMT5" s="273"/>
      <c r="BMU5" s="273"/>
      <c r="BMV5" s="273"/>
      <c r="BMW5" s="274"/>
      <c r="BMX5" s="265"/>
      <c r="BMY5" s="537"/>
      <c r="BMZ5" s="537"/>
      <c r="BNA5" s="538"/>
      <c r="BNB5" s="539"/>
      <c r="BND5" s="540"/>
      <c r="BNE5" s="540"/>
      <c r="BNF5" s="542"/>
      <c r="BNG5" s="541"/>
      <c r="BNH5" s="537"/>
      <c r="BNI5" s="266"/>
      <c r="BNJ5" s="271"/>
      <c r="BNK5" s="271"/>
      <c r="BNL5" s="271"/>
      <c r="BNM5" s="271"/>
      <c r="BNN5" s="271"/>
      <c r="BNO5" s="272"/>
      <c r="BNP5" s="273"/>
      <c r="BNQ5" s="273"/>
      <c r="BNR5" s="273"/>
      <c r="BNS5" s="273"/>
      <c r="BNT5" s="274"/>
      <c r="BNU5" s="265"/>
      <c r="BNV5" s="537"/>
      <c r="BNW5" s="537"/>
      <c r="BNX5" s="538"/>
      <c r="BNY5" s="539"/>
      <c r="BOA5" s="540"/>
      <c r="BOB5" s="540"/>
      <c r="BOC5" s="542"/>
      <c r="BOD5" s="541"/>
      <c r="BOE5" s="537"/>
      <c r="BOF5" s="266"/>
      <c r="BOG5" s="271"/>
      <c r="BOH5" s="271"/>
      <c r="BOI5" s="271"/>
      <c r="BOJ5" s="271"/>
      <c r="BOK5" s="271"/>
      <c r="BOL5" s="272"/>
      <c r="BOM5" s="273"/>
      <c r="BON5" s="273"/>
      <c r="BOO5" s="273"/>
      <c r="BOP5" s="273"/>
      <c r="BOQ5" s="274"/>
      <c r="BOR5" s="265"/>
      <c r="BOS5" s="537"/>
      <c r="BOT5" s="537"/>
      <c r="BOU5" s="538"/>
      <c r="BOV5" s="539"/>
      <c r="BOX5" s="540"/>
      <c r="BOY5" s="540"/>
      <c r="BOZ5" s="542"/>
      <c r="BPA5" s="541"/>
      <c r="BPB5" s="537"/>
      <c r="BPC5" s="266"/>
      <c r="BPD5" s="271"/>
      <c r="BPE5" s="271"/>
      <c r="BPF5" s="271"/>
      <c r="BPG5" s="271"/>
      <c r="BPH5" s="271"/>
      <c r="BPI5" s="272"/>
      <c r="BPJ5" s="273"/>
      <c r="BPK5" s="273"/>
      <c r="BPL5" s="273"/>
      <c r="BPM5" s="273"/>
      <c r="BPN5" s="274"/>
      <c r="BPO5" s="265"/>
      <c r="BPP5" s="537"/>
      <c r="BPQ5" s="537"/>
      <c r="BPR5" s="538"/>
      <c r="BPS5" s="539"/>
      <c r="BPU5" s="540"/>
      <c r="BPV5" s="540"/>
      <c r="BPW5" s="542"/>
      <c r="BPX5" s="541"/>
      <c r="BPY5" s="537"/>
      <c r="BPZ5" s="266"/>
      <c r="BQA5" s="271"/>
      <c r="BQB5" s="271"/>
      <c r="BQC5" s="271"/>
      <c r="BQD5" s="271"/>
      <c r="BQE5" s="271"/>
      <c r="BQF5" s="272"/>
      <c r="BQG5" s="273"/>
      <c r="BQH5" s="273"/>
      <c r="BQI5" s="273"/>
      <c r="BQJ5" s="273"/>
      <c r="BQK5" s="274"/>
      <c r="BQL5" s="265"/>
      <c r="BQM5" s="537"/>
      <c r="BQN5" s="537"/>
      <c r="BQO5" s="538"/>
      <c r="BQP5" s="539"/>
      <c r="BQR5" s="540"/>
      <c r="BQS5" s="540"/>
      <c r="BQT5" s="542"/>
      <c r="BQU5" s="541"/>
      <c r="BQV5" s="537"/>
      <c r="BQW5" s="266"/>
      <c r="BQX5" s="271"/>
      <c r="BQY5" s="271"/>
      <c r="BQZ5" s="271"/>
      <c r="BRA5" s="271"/>
      <c r="BRB5" s="271"/>
      <c r="BRC5" s="272"/>
      <c r="BRD5" s="273"/>
      <c r="BRE5" s="273"/>
      <c r="BRF5" s="273"/>
      <c r="BRG5" s="273"/>
      <c r="BRH5" s="274"/>
      <c r="BRI5" s="265"/>
      <c r="BRJ5" s="537"/>
      <c r="BRK5" s="537"/>
      <c r="BRL5" s="538"/>
      <c r="BRM5" s="539"/>
      <c r="BRO5" s="540"/>
      <c r="BRP5" s="540"/>
      <c r="BRQ5" s="542"/>
      <c r="BRR5" s="541"/>
      <c r="BRS5" s="537"/>
      <c r="BRT5" s="266"/>
      <c r="BRU5" s="271"/>
      <c r="BRV5" s="271"/>
      <c r="BRW5" s="271"/>
      <c r="BRX5" s="271"/>
      <c r="BRY5" s="271"/>
      <c r="BRZ5" s="272"/>
      <c r="BSA5" s="273"/>
      <c r="BSB5" s="273"/>
      <c r="BSC5" s="273"/>
      <c r="BSD5" s="273"/>
      <c r="BSE5" s="274"/>
      <c r="BSF5" s="265"/>
      <c r="BSG5" s="537"/>
      <c r="BSH5" s="537"/>
      <c r="BSI5" s="538"/>
      <c r="BSJ5" s="539"/>
      <c r="BSL5" s="540"/>
      <c r="BSM5" s="540"/>
      <c r="BSN5" s="542"/>
      <c r="BSO5" s="541"/>
      <c r="BSP5" s="537"/>
      <c r="BSQ5" s="266"/>
      <c r="BSR5" s="271"/>
      <c r="BSS5" s="271"/>
      <c r="BST5" s="271"/>
      <c r="BSU5" s="271"/>
      <c r="BSV5" s="271"/>
      <c r="BSW5" s="272"/>
      <c r="BSX5" s="273"/>
      <c r="BSY5" s="273"/>
      <c r="BSZ5" s="273"/>
      <c r="BTA5" s="273"/>
      <c r="BTB5" s="274"/>
      <c r="BTC5" s="265"/>
      <c r="BTD5" s="537"/>
      <c r="BTE5" s="537"/>
      <c r="BTF5" s="538"/>
      <c r="BTG5" s="539"/>
      <c r="BTI5" s="540"/>
      <c r="BTJ5" s="540"/>
      <c r="BTK5" s="542"/>
      <c r="BTL5" s="541"/>
      <c r="BTM5" s="537"/>
      <c r="BTN5" s="266"/>
      <c r="BTO5" s="271"/>
      <c r="BTP5" s="271"/>
      <c r="BTQ5" s="271"/>
      <c r="BTR5" s="271"/>
      <c r="BTS5" s="271"/>
      <c r="BTT5" s="272"/>
      <c r="BTU5" s="273"/>
      <c r="BTV5" s="273"/>
      <c r="BTW5" s="273"/>
      <c r="BTX5" s="273"/>
      <c r="BTY5" s="274"/>
      <c r="BTZ5" s="265"/>
      <c r="BUA5" s="537"/>
      <c r="BUB5" s="537"/>
      <c r="BUC5" s="538"/>
      <c r="BUD5" s="539"/>
      <c r="BUF5" s="540"/>
      <c r="BUG5" s="540"/>
      <c r="BUH5" s="542"/>
      <c r="BUI5" s="541"/>
      <c r="BUJ5" s="537"/>
      <c r="BUK5" s="266"/>
      <c r="BUL5" s="271"/>
      <c r="BUM5" s="271"/>
      <c r="BUN5" s="271"/>
      <c r="BUO5" s="271"/>
      <c r="BUP5" s="271"/>
      <c r="BUQ5" s="272"/>
      <c r="BUR5" s="273"/>
      <c r="BUS5" s="273"/>
      <c r="BUT5" s="273"/>
      <c r="BUU5" s="273"/>
      <c r="BUV5" s="274"/>
      <c r="BUW5" s="265"/>
      <c r="BUX5" s="537"/>
      <c r="BUY5" s="537"/>
      <c r="BUZ5" s="538"/>
      <c r="BVA5" s="539"/>
      <c r="BVC5" s="540"/>
      <c r="BVD5" s="540"/>
      <c r="BVE5" s="542"/>
      <c r="BVF5" s="541"/>
      <c r="BVG5" s="537"/>
      <c r="BVH5" s="266"/>
      <c r="BVI5" s="271"/>
      <c r="BVJ5" s="271"/>
      <c r="BVK5" s="271"/>
      <c r="BVL5" s="271"/>
      <c r="BVM5" s="271"/>
      <c r="BVN5" s="272"/>
      <c r="BVO5" s="273"/>
      <c r="BVP5" s="273"/>
      <c r="BVQ5" s="273"/>
      <c r="BVR5" s="273"/>
      <c r="BVS5" s="274"/>
      <c r="BVT5" s="265"/>
      <c r="BVU5" s="537"/>
      <c r="BVV5" s="537"/>
      <c r="BVW5" s="538"/>
      <c r="BVX5" s="539"/>
      <c r="BVZ5" s="540"/>
      <c r="BWA5" s="540"/>
      <c r="BWB5" s="542"/>
      <c r="BWC5" s="541"/>
      <c r="BWD5" s="537"/>
      <c r="BWE5" s="266"/>
      <c r="BWF5" s="271"/>
      <c r="BWG5" s="271"/>
      <c r="BWH5" s="271"/>
      <c r="BWI5" s="271"/>
      <c r="BWJ5" s="271"/>
      <c r="BWK5" s="272"/>
      <c r="BWL5" s="273"/>
      <c r="BWM5" s="273"/>
      <c r="BWN5" s="273"/>
      <c r="BWO5" s="273"/>
      <c r="BWP5" s="274"/>
      <c r="BWQ5" s="265"/>
      <c r="BWR5" s="537"/>
      <c r="BWS5" s="537"/>
      <c r="BWT5" s="538"/>
      <c r="BWU5" s="539"/>
      <c r="BWW5" s="540"/>
      <c r="BWX5" s="540"/>
      <c r="BWY5" s="542"/>
      <c r="BWZ5" s="541"/>
      <c r="BXA5" s="537"/>
      <c r="BXB5" s="266"/>
      <c r="BXC5" s="271"/>
      <c r="BXD5" s="271"/>
      <c r="BXE5" s="271"/>
      <c r="BXF5" s="271"/>
      <c r="BXG5" s="271"/>
      <c r="BXH5" s="272"/>
      <c r="BXI5" s="273"/>
      <c r="BXJ5" s="273"/>
      <c r="BXK5" s="273"/>
      <c r="BXL5" s="273"/>
      <c r="BXM5" s="274"/>
      <c r="BXN5" s="265"/>
      <c r="BXO5" s="537"/>
      <c r="BXP5" s="537"/>
      <c r="BXQ5" s="538"/>
      <c r="BXR5" s="539"/>
      <c r="BXT5" s="540"/>
      <c r="BXU5" s="540"/>
      <c r="BXV5" s="542"/>
      <c r="BXW5" s="541"/>
      <c r="BXX5" s="537"/>
      <c r="BXY5" s="266"/>
      <c r="BXZ5" s="271"/>
      <c r="BYA5" s="271"/>
      <c r="BYB5" s="271"/>
      <c r="BYC5" s="271"/>
      <c r="BYD5" s="271"/>
      <c r="BYE5" s="272"/>
      <c r="BYF5" s="273"/>
      <c r="BYG5" s="273"/>
      <c r="BYH5" s="273"/>
      <c r="BYI5" s="273"/>
      <c r="BYJ5" s="274"/>
      <c r="BYK5" s="265"/>
      <c r="BYL5" s="537"/>
      <c r="BYM5" s="537"/>
      <c r="BYN5" s="538"/>
      <c r="BYO5" s="539"/>
      <c r="BYQ5" s="540"/>
      <c r="BYR5" s="540"/>
      <c r="BYS5" s="542"/>
      <c r="BYT5" s="541"/>
      <c r="BYU5" s="537"/>
      <c r="BYV5" s="266"/>
      <c r="BYW5" s="271"/>
      <c r="BYX5" s="271"/>
      <c r="BYY5" s="271"/>
      <c r="BYZ5" s="271"/>
      <c r="BZA5" s="271"/>
      <c r="BZB5" s="272"/>
      <c r="BZC5" s="273"/>
      <c r="BZD5" s="273"/>
      <c r="BZE5" s="273"/>
      <c r="BZF5" s="273"/>
      <c r="BZG5" s="274"/>
      <c r="BZH5" s="265"/>
      <c r="BZI5" s="537"/>
      <c r="BZJ5" s="537"/>
      <c r="BZK5" s="538"/>
      <c r="BZL5" s="539"/>
      <c r="BZN5" s="540"/>
      <c r="BZO5" s="540"/>
      <c r="BZP5" s="542"/>
      <c r="BZQ5" s="541"/>
      <c r="BZR5" s="537"/>
      <c r="BZS5" s="266"/>
      <c r="BZT5" s="271"/>
      <c r="BZU5" s="271"/>
      <c r="BZV5" s="271"/>
      <c r="BZW5" s="271"/>
      <c r="BZX5" s="271"/>
      <c r="BZY5" s="272"/>
      <c r="BZZ5" s="273"/>
      <c r="CAA5" s="273"/>
      <c r="CAB5" s="273"/>
      <c r="CAC5" s="273"/>
      <c r="CAD5" s="274"/>
      <c r="CAE5" s="265"/>
      <c r="CAF5" s="537"/>
      <c r="CAG5" s="537"/>
      <c r="CAH5" s="538"/>
      <c r="CAI5" s="539"/>
      <c r="CAK5" s="540"/>
      <c r="CAL5" s="540"/>
      <c r="CAM5" s="542"/>
      <c r="CAN5" s="541"/>
      <c r="CAO5" s="537"/>
      <c r="CAP5" s="266"/>
      <c r="CAQ5" s="271"/>
      <c r="CAR5" s="271"/>
      <c r="CAS5" s="271"/>
      <c r="CAT5" s="271"/>
      <c r="CAU5" s="271"/>
      <c r="CAV5" s="272"/>
      <c r="CAW5" s="273"/>
      <c r="CAX5" s="273"/>
      <c r="CAY5" s="273"/>
      <c r="CAZ5" s="273"/>
      <c r="CBA5" s="274"/>
      <c r="CBB5" s="265"/>
      <c r="CBC5" s="537"/>
      <c r="CBD5" s="537"/>
      <c r="CBE5" s="538"/>
      <c r="CBF5" s="539"/>
      <c r="CBH5" s="540"/>
      <c r="CBI5" s="540"/>
      <c r="CBJ5" s="542"/>
      <c r="CBK5" s="541"/>
      <c r="CBL5" s="537"/>
      <c r="CBM5" s="266"/>
      <c r="CBN5" s="271"/>
      <c r="CBO5" s="271"/>
      <c r="CBP5" s="271"/>
      <c r="CBQ5" s="271"/>
      <c r="CBR5" s="271"/>
      <c r="CBS5" s="272"/>
      <c r="CBT5" s="273"/>
      <c r="CBU5" s="273"/>
      <c r="CBV5" s="273"/>
      <c r="CBW5" s="273"/>
      <c r="CBX5" s="274"/>
      <c r="CBY5" s="265"/>
      <c r="CBZ5" s="537"/>
      <c r="CCA5" s="537"/>
      <c r="CCB5" s="538"/>
      <c r="CCC5" s="539"/>
      <c r="CCE5" s="540"/>
      <c r="CCF5" s="540"/>
      <c r="CCG5" s="542"/>
      <c r="CCH5" s="541"/>
      <c r="CCI5" s="537"/>
      <c r="CCJ5" s="266"/>
      <c r="CCK5" s="271"/>
      <c r="CCL5" s="271"/>
      <c r="CCM5" s="271"/>
      <c r="CCN5" s="271"/>
      <c r="CCO5" s="271"/>
      <c r="CCP5" s="272"/>
      <c r="CCQ5" s="273"/>
      <c r="CCR5" s="273"/>
      <c r="CCS5" s="273"/>
      <c r="CCT5" s="273"/>
      <c r="CCU5" s="274"/>
      <c r="CCV5" s="265"/>
      <c r="CCW5" s="537"/>
      <c r="CCX5" s="537"/>
      <c r="CCY5" s="538"/>
      <c r="CCZ5" s="539"/>
      <c r="CDB5" s="540"/>
      <c r="CDC5" s="540"/>
      <c r="CDD5" s="542"/>
      <c r="CDE5" s="541"/>
      <c r="CDF5" s="537"/>
      <c r="CDG5" s="266"/>
      <c r="CDH5" s="271"/>
      <c r="CDI5" s="271"/>
      <c r="CDJ5" s="271"/>
      <c r="CDK5" s="271"/>
      <c r="CDL5" s="271"/>
      <c r="CDM5" s="272"/>
      <c r="CDN5" s="273"/>
      <c r="CDO5" s="273"/>
      <c r="CDP5" s="273"/>
      <c r="CDQ5" s="273"/>
      <c r="CDR5" s="274"/>
      <c r="CDS5" s="265"/>
      <c r="CDT5" s="537"/>
      <c r="CDU5" s="537"/>
      <c r="CDV5" s="538"/>
      <c r="CDW5" s="539"/>
      <c r="CDY5" s="540"/>
      <c r="CDZ5" s="540"/>
      <c r="CEA5" s="542"/>
      <c r="CEB5" s="541"/>
      <c r="CEC5" s="537"/>
      <c r="CED5" s="266"/>
      <c r="CEE5" s="271"/>
      <c r="CEF5" s="271"/>
      <c r="CEG5" s="271"/>
      <c r="CEH5" s="271"/>
      <c r="CEI5" s="271"/>
      <c r="CEJ5" s="272"/>
      <c r="CEK5" s="273"/>
      <c r="CEL5" s="273"/>
      <c r="CEM5" s="273"/>
      <c r="CEN5" s="273"/>
      <c r="CEO5" s="274"/>
      <c r="CEP5" s="265"/>
      <c r="CEQ5" s="537"/>
      <c r="CER5" s="537"/>
      <c r="CES5" s="538"/>
      <c r="CET5" s="539"/>
      <c r="CEV5" s="540"/>
      <c r="CEW5" s="540"/>
      <c r="CEX5" s="542"/>
      <c r="CEY5" s="541"/>
      <c r="CEZ5" s="537"/>
      <c r="CFA5" s="266"/>
      <c r="CFB5" s="271"/>
      <c r="CFC5" s="271"/>
      <c r="CFD5" s="271"/>
      <c r="CFE5" s="271"/>
      <c r="CFF5" s="271"/>
      <c r="CFG5" s="272"/>
      <c r="CFH5" s="273"/>
      <c r="CFI5" s="273"/>
      <c r="CFJ5" s="273"/>
      <c r="CFK5" s="273"/>
      <c r="CFL5" s="274"/>
      <c r="CFM5" s="265"/>
      <c r="CFN5" s="537"/>
      <c r="CFO5" s="537"/>
      <c r="CFP5" s="538"/>
      <c r="CFQ5" s="539"/>
      <c r="CFS5" s="540"/>
      <c r="CFT5" s="540"/>
      <c r="CFU5" s="542"/>
      <c r="CFV5" s="541"/>
      <c r="CFW5" s="537"/>
      <c r="CFX5" s="266"/>
      <c r="CFY5" s="271"/>
      <c r="CFZ5" s="271"/>
      <c r="CGA5" s="271"/>
      <c r="CGB5" s="271"/>
      <c r="CGC5" s="271"/>
      <c r="CGD5" s="272"/>
      <c r="CGE5" s="273"/>
      <c r="CGF5" s="273"/>
      <c r="CGG5" s="273"/>
      <c r="CGH5" s="273"/>
      <c r="CGI5" s="274"/>
      <c r="CGJ5" s="265"/>
      <c r="CGK5" s="537"/>
      <c r="CGL5" s="537"/>
      <c r="CGM5" s="538"/>
      <c r="CGN5" s="539"/>
      <c r="CGP5" s="540"/>
      <c r="CGQ5" s="540"/>
      <c r="CGR5" s="542"/>
      <c r="CGS5" s="541"/>
      <c r="CGT5" s="537"/>
      <c r="CGU5" s="266"/>
      <c r="CGV5" s="271"/>
      <c r="CGW5" s="271"/>
      <c r="CGX5" s="271"/>
      <c r="CGY5" s="271"/>
      <c r="CGZ5" s="271"/>
      <c r="CHA5" s="272"/>
      <c r="CHB5" s="273"/>
      <c r="CHC5" s="273"/>
      <c r="CHD5" s="273"/>
      <c r="CHE5" s="273"/>
      <c r="CHF5" s="274"/>
      <c r="CHG5" s="265"/>
      <c r="CHH5" s="537"/>
      <c r="CHI5" s="537"/>
      <c r="CHJ5" s="538"/>
      <c r="CHK5" s="539"/>
      <c r="CHM5" s="540"/>
      <c r="CHN5" s="540"/>
      <c r="CHO5" s="542"/>
      <c r="CHP5" s="541"/>
      <c r="CHQ5" s="537"/>
      <c r="CHR5" s="266"/>
      <c r="CHS5" s="271"/>
      <c r="CHT5" s="271"/>
      <c r="CHU5" s="271"/>
      <c r="CHV5" s="271"/>
      <c r="CHW5" s="271"/>
      <c r="CHX5" s="272"/>
      <c r="CHY5" s="273"/>
      <c r="CHZ5" s="273"/>
      <c r="CIA5" s="273"/>
      <c r="CIB5" s="273"/>
      <c r="CIC5" s="274"/>
      <c r="CID5" s="265"/>
      <c r="CIE5" s="537"/>
      <c r="CIF5" s="537"/>
      <c r="CIG5" s="538"/>
      <c r="CIH5" s="539"/>
      <c r="CIJ5" s="540"/>
      <c r="CIK5" s="540"/>
      <c r="CIL5" s="542"/>
      <c r="CIM5" s="541"/>
      <c r="CIN5" s="537"/>
      <c r="CIO5" s="266"/>
      <c r="CIP5" s="271"/>
      <c r="CIQ5" s="271"/>
      <c r="CIR5" s="271"/>
      <c r="CIS5" s="271"/>
      <c r="CIT5" s="271"/>
      <c r="CIU5" s="272"/>
      <c r="CIV5" s="273"/>
      <c r="CIW5" s="273"/>
      <c r="CIX5" s="273"/>
      <c r="CIY5" s="273"/>
      <c r="CIZ5" s="274"/>
      <c r="CJA5" s="265"/>
      <c r="CJB5" s="537"/>
      <c r="CJC5" s="537"/>
      <c r="CJD5" s="538"/>
      <c r="CJE5" s="539"/>
      <c r="CJG5" s="540"/>
      <c r="CJH5" s="540"/>
      <c r="CJI5" s="542"/>
      <c r="CJJ5" s="541"/>
      <c r="CJK5" s="537"/>
      <c r="CJL5" s="266"/>
      <c r="CJM5" s="271"/>
      <c r="CJN5" s="271"/>
      <c r="CJO5" s="271"/>
      <c r="CJP5" s="271"/>
      <c r="CJQ5" s="271"/>
      <c r="CJR5" s="272"/>
      <c r="CJS5" s="273"/>
      <c r="CJT5" s="273"/>
      <c r="CJU5" s="273"/>
      <c r="CJV5" s="273"/>
      <c r="CJW5" s="274"/>
      <c r="CJX5" s="265"/>
      <c r="CJY5" s="537"/>
      <c r="CJZ5" s="537"/>
      <c r="CKA5" s="538"/>
      <c r="CKB5" s="539"/>
      <c r="CKD5" s="540"/>
      <c r="CKE5" s="540"/>
      <c r="CKF5" s="542"/>
      <c r="CKG5" s="541"/>
      <c r="CKH5" s="537"/>
      <c r="CKI5" s="266"/>
      <c r="CKJ5" s="271"/>
      <c r="CKK5" s="271"/>
      <c r="CKL5" s="271"/>
      <c r="CKM5" s="271"/>
      <c r="CKN5" s="271"/>
      <c r="CKO5" s="272"/>
      <c r="CKP5" s="273"/>
      <c r="CKQ5" s="273"/>
      <c r="CKR5" s="273"/>
      <c r="CKS5" s="273"/>
      <c r="CKT5" s="274"/>
      <c r="CKU5" s="265"/>
      <c r="CKV5" s="537"/>
      <c r="CKW5" s="537"/>
      <c r="CKX5" s="538"/>
      <c r="CKY5" s="539"/>
      <c r="CLA5" s="540"/>
      <c r="CLB5" s="540"/>
      <c r="CLC5" s="542"/>
      <c r="CLD5" s="541"/>
      <c r="CLE5" s="537"/>
      <c r="CLF5" s="266"/>
      <c r="CLG5" s="271"/>
      <c r="CLH5" s="271"/>
      <c r="CLI5" s="271"/>
      <c r="CLJ5" s="271"/>
      <c r="CLK5" s="271"/>
      <c r="CLL5" s="272"/>
      <c r="CLM5" s="273"/>
      <c r="CLN5" s="273"/>
      <c r="CLO5" s="273"/>
      <c r="CLP5" s="273"/>
      <c r="CLQ5" s="274"/>
      <c r="CLR5" s="265"/>
      <c r="CLS5" s="537"/>
      <c r="CLT5" s="537"/>
      <c r="CLU5" s="538"/>
      <c r="CLV5" s="539"/>
      <c r="CLX5" s="540"/>
      <c r="CLY5" s="540"/>
      <c r="CLZ5" s="542"/>
      <c r="CMA5" s="541"/>
      <c r="CMB5" s="537"/>
      <c r="CMC5" s="266"/>
      <c r="CMD5" s="271"/>
      <c r="CME5" s="271"/>
      <c r="CMF5" s="271"/>
      <c r="CMG5" s="271"/>
      <c r="CMH5" s="271"/>
      <c r="CMI5" s="272"/>
      <c r="CMJ5" s="273"/>
      <c r="CMK5" s="273"/>
      <c r="CML5" s="273"/>
      <c r="CMM5" s="273"/>
      <c r="CMN5" s="274"/>
      <c r="CMO5" s="265"/>
      <c r="CMP5" s="537"/>
      <c r="CMQ5" s="537"/>
      <c r="CMR5" s="538"/>
      <c r="CMS5" s="539"/>
      <c r="CMU5" s="540"/>
      <c r="CMV5" s="540"/>
      <c r="CMW5" s="542"/>
      <c r="CMX5" s="541"/>
      <c r="CMY5" s="537"/>
      <c r="CMZ5" s="266"/>
      <c r="CNA5" s="271"/>
      <c r="CNB5" s="271"/>
      <c r="CNC5" s="271"/>
      <c r="CND5" s="271"/>
      <c r="CNE5" s="271"/>
      <c r="CNF5" s="272"/>
      <c r="CNG5" s="273"/>
      <c r="CNH5" s="273"/>
      <c r="CNI5" s="273"/>
      <c r="CNJ5" s="273"/>
      <c r="CNK5" s="274"/>
      <c r="CNL5" s="265"/>
      <c r="CNM5" s="537"/>
      <c r="CNN5" s="537"/>
      <c r="CNO5" s="538"/>
      <c r="CNP5" s="539"/>
      <c r="CNR5" s="540"/>
      <c r="CNS5" s="540"/>
      <c r="CNT5" s="542"/>
      <c r="CNU5" s="541"/>
      <c r="CNV5" s="537"/>
      <c r="CNW5" s="266"/>
      <c r="CNX5" s="271"/>
      <c r="CNY5" s="271"/>
      <c r="CNZ5" s="271"/>
      <c r="COA5" s="271"/>
      <c r="COB5" s="271"/>
      <c r="COC5" s="272"/>
      <c r="COD5" s="273"/>
      <c r="COE5" s="273"/>
      <c r="COF5" s="273"/>
      <c r="COG5" s="273"/>
      <c r="COH5" s="274"/>
      <c r="COI5" s="265"/>
      <c r="COJ5" s="537"/>
      <c r="COK5" s="537"/>
      <c r="COL5" s="538"/>
      <c r="COM5" s="539"/>
      <c r="COO5" s="540"/>
      <c r="COP5" s="540"/>
      <c r="COQ5" s="542"/>
      <c r="COR5" s="541"/>
      <c r="COS5" s="537"/>
      <c r="COT5" s="266"/>
      <c r="COU5" s="271"/>
      <c r="COV5" s="271"/>
      <c r="COW5" s="271"/>
      <c r="COX5" s="271"/>
      <c r="COY5" s="271"/>
      <c r="COZ5" s="272"/>
      <c r="CPA5" s="273"/>
      <c r="CPB5" s="273"/>
      <c r="CPC5" s="273"/>
      <c r="CPD5" s="273"/>
      <c r="CPE5" s="274"/>
      <c r="CPF5" s="265"/>
      <c r="CPG5" s="537"/>
      <c r="CPH5" s="537"/>
      <c r="CPI5" s="538"/>
      <c r="CPJ5" s="539"/>
      <c r="CPL5" s="540"/>
      <c r="CPM5" s="540"/>
      <c r="CPN5" s="542"/>
      <c r="CPO5" s="541"/>
      <c r="CPP5" s="537"/>
      <c r="CPQ5" s="266"/>
      <c r="CPR5" s="271"/>
      <c r="CPS5" s="271"/>
      <c r="CPT5" s="271"/>
      <c r="CPU5" s="271"/>
      <c r="CPV5" s="271"/>
      <c r="CPW5" s="272"/>
      <c r="CPX5" s="273"/>
      <c r="CPY5" s="273"/>
      <c r="CPZ5" s="273"/>
      <c r="CQA5" s="273"/>
      <c r="CQB5" s="274"/>
      <c r="CQC5" s="265"/>
      <c r="CQD5" s="537"/>
      <c r="CQE5" s="537"/>
      <c r="CQF5" s="538"/>
      <c r="CQG5" s="539"/>
      <c r="CQI5" s="540"/>
      <c r="CQJ5" s="540"/>
      <c r="CQK5" s="542"/>
      <c r="CQL5" s="541"/>
      <c r="CQM5" s="537"/>
      <c r="CQN5" s="266"/>
      <c r="CQO5" s="271"/>
      <c r="CQP5" s="271"/>
      <c r="CQQ5" s="271"/>
      <c r="CQR5" s="271"/>
      <c r="CQS5" s="271"/>
      <c r="CQT5" s="272"/>
      <c r="CQU5" s="273"/>
      <c r="CQV5" s="273"/>
      <c r="CQW5" s="273"/>
      <c r="CQX5" s="273"/>
      <c r="CQY5" s="274"/>
      <c r="CQZ5" s="265"/>
      <c r="CRA5" s="537"/>
      <c r="CRB5" s="537"/>
      <c r="CRC5" s="538"/>
      <c r="CRD5" s="539"/>
      <c r="CRF5" s="540"/>
      <c r="CRG5" s="540"/>
      <c r="CRH5" s="542"/>
      <c r="CRI5" s="541"/>
      <c r="CRJ5" s="537"/>
      <c r="CRK5" s="266"/>
      <c r="CRL5" s="271"/>
      <c r="CRM5" s="271"/>
      <c r="CRN5" s="271"/>
      <c r="CRO5" s="271"/>
      <c r="CRP5" s="271"/>
      <c r="CRQ5" s="272"/>
      <c r="CRR5" s="273"/>
      <c r="CRS5" s="273"/>
      <c r="CRT5" s="273"/>
      <c r="CRU5" s="273"/>
      <c r="CRV5" s="274"/>
      <c r="CRW5" s="265"/>
      <c r="CRX5" s="537"/>
      <c r="CRY5" s="537"/>
      <c r="CRZ5" s="538"/>
      <c r="CSA5" s="539"/>
      <c r="CSC5" s="540"/>
      <c r="CSD5" s="540"/>
      <c r="CSE5" s="542"/>
      <c r="CSF5" s="541"/>
      <c r="CSG5" s="537"/>
      <c r="CSH5" s="266"/>
      <c r="CSI5" s="271"/>
      <c r="CSJ5" s="271"/>
      <c r="CSK5" s="271"/>
      <c r="CSL5" s="271"/>
      <c r="CSM5" s="271"/>
      <c r="CSN5" s="272"/>
      <c r="CSO5" s="273"/>
      <c r="CSP5" s="273"/>
      <c r="CSQ5" s="273"/>
      <c r="CSR5" s="273"/>
      <c r="CSS5" s="274"/>
      <c r="CST5" s="265"/>
      <c r="CSU5" s="537"/>
      <c r="CSV5" s="537"/>
      <c r="CSW5" s="538"/>
      <c r="CSX5" s="539"/>
      <c r="CSZ5" s="540"/>
      <c r="CTA5" s="540"/>
      <c r="CTB5" s="542"/>
      <c r="CTC5" s="541"/>
      <c r="CTD5" s="537"/>
      <c r="CTE5" s="266"/>
      <c r="CTF5" s="271"/>
      <c r="CTG5" s="271"/>
      <c r="CTH5" s="271"/>
      <c r="CTI5" s="271"/>
      <c r="CTJ5" s="271"/>
      <c r="CTK5" s="272"/>
      <c r="CTL5" s="273"/>
      <c r="CTM5" s="273"/>
      <c r="CTN5" s="273"/>
      <c r="CTO5" s="273"/>
      <c r="CTP5" s="274"/>
      <c r="CTQ5" s="265"/>
      <c r="CTR5" s="537"/>
      <c r="CTS5" s="537"/>
      <c r="CTT5" s="538"/>
      <c r="CTU5" s="539"/>
      <c r="CTW5" s="540"/>
      <c r="CTX5" s="540"/>
      <c r="CTY5" s="542"/>
      <c r="CTZ5" s="541"/>
      <c r="CUA5" s="537"/>
      <c r="CUB5" s="266"/>
      <c r="CUC5" s="271"/>
      <c r="CUD5" s="271"/>
      <c r="CUE5" s="271"/>
      <c r="CUF5" s="271"/>
      <c r="CUG5" s="271"/>
      <c r="CUH5" s="272"/>
      <c r="CUI5" s="273"/>
      <c r="CUJ5" s="273"/>
      <c r="CUK5" s="273"/>
      <c r="CUL5" s="273"/>
      <c r="CUM5" s="274"/>
      <c r="CUN5" s="265"/>
      <c r="CUO5" s="537"/>
      <c r="CUP5" s="537"/>
      <c r="CUQ5" s="538"/>
      <c r="CUR5" s="539"/>
      <c r="CUT5" s="540"/>
      <c r="CUU5" s="540"/>
      <c r="CUV5" s="542"/>
      <c r="CUW5" s="541"/>
      <c r="CUX5" s="537"/>
      <c r="CUY5" s="266"/>
      <c r="CUZ5" s="271"/>
      <c r="CVA5" s="271"/>
      <c r="CVB5" s="271"/>
      <c r="CVC5" s="271"/>
      <c r="CVD5" s="271"/>
      <c r="CVE5" s="272"/>
      <c r="CVF5" s="273"/>
      <c r="CVG5" s="273"/>
      <c r="CVH5" s="273"/>
      <c r="CVI5" s="273"/>
      <c r="CVJ5" s="274"/>
      <c r="CVK5" s="265"/>
      <c r="CVL5" s="537"/>
      <c r="CVM5" s="537"/>
      <c r="CVN5" s="538"/>
      <c r="CVO5" s="539"/>
      <c r="CVQ5" s="540"/>
      <c r="CVR5" s="540"/>
      <c r="CVS5" s="542"/>
      <c r="CVT5" s="541"/>
      <c r="CVU5" s="537"/>
      <c r="CVV5" s="266"/>
      <c r="CVW5" s="271"/>
      <c r="CVX5" s="271"/>
      <c r="CVY5" s="271"/>
      <c r="CVZ5" s="271"/>
      <c r="CWA5" s="271"/>
      <c r="CWB5" s="272"/>
      <c r="CWC5" s="273"/>
      <c r="CWD5" s="273"/>
      <c r="CWE5" s="273"/>
      <c r="CWF5" s="273"/>
      <c r="CWG5" s="274"/>
      <c r="CWH5" s="265"/>
      <c r="CWI5" s="537"/>
      <c r="CWJ5" s="537"/>
      <c r="CWK5" s="538"/>
      <c r="CWL5" s="539"/>
      <c r="CWN5" s="540"/>
      <c r="CWO5" s="540"/>
      <c r="CWP5" s="542"/>
      <c r="CWQ5" s="541"/>
      <c r="CWR5" s="537"/>
      <c r="CWS5" s="266"/>
      <c r="CWT5" s="271"/>
      <c r="CWU5" s="271"/>
      <c r="CWV5" s="271"/>
      <c r="CWW5" s="271"/>
      <c r="CWX5" s="271"/>
      <c r="CWY5" s="272"/>
      <c r="CWZ5" s="273"/>
      <c r="CXA5" s="273"/>
      <c r="CXB5" s="273"/>
      <c r="CXC5" s="273"/>
      <c r="CXD5" s="274"/>
      <c r="CXE5" s="265"/>
      <c r="CXF5" s="537"/>
      <c r="CXG5" s="537"/>
      <c r="CXH5" s="538"/>
      <c r="CXI5" s="539"/>
      <c r="CXK5" s="540"/>
      <c r="CXL5" s="540"/>
      <c r="CXM5" s="542"/>
      <c r="CXN5" s="541"/>
      <c r="CXO5" s="537"/>
      <c r="CXP5" s="266"/>
      <c r="CXQ5" s="271"/>
      <c r="CXR5" s="271"/>
      <c r="CXS5" s="271"/>
      <c r="CXT5" s="271"/>
      <c r="CXU5" s="271"/>
      <c r="CXV5" s="272"/>
      <c r="CXW5" s="273"/>
      <c r="CXX5" s="273"/>
      <c r="CXY5" s="273"/>
      <c r="CXZ5" s="273"/>
      <c r="CYA5" s="274"/>
      <c r="CYB5" s="265"/>
      <c r="CYC5" s="537"/>
      <c r="CYD5" s="537"/>
      <c r="CYE5" s="538"/>
      <c r="CYF5" s="539"/>
      <c r="CYH5" s="540"/>
      <c r="CYI5" s="540"/>
      <c r="CYJ5" s="542"/>
      <c r="CYK5" s="541"/>
      <c r="CYL5" s="537"/>
      <c r="CYM5" s="266"/>
      <c r="CYN5" s="271"/>
      <c r="CYO5" s="271"/>
      <c r="CYP5" s="271"/>
      <c r="CYQ5" s="271"/>
      <c r="CYR5" s="271"/>
      <c r="CYS5" s="272"/>
      <c r="CYT5" s="273"/>
      <c r="CYU5" s="273"/>
      <c r="CYV5" s="273"/>
      <c r="CYW5" s="273"/>
      <c r="CYX5" s="274"/>
      <c r="CYY5" s="265"/>
      <c r="CYZ5" s="537"/>
      <c r="CZA5" s="537"/>
      <c r="CZB5" s="538"/>
      <c r="CZC5" s="539"/>
      <c r="CZE5" s="540"/>
      <c r="CZF5" s="540"/>
      <c r="CZG5" s="542"/>
      <c r="CZH5" s="541"/>
      <c r="CZI5" s="537"/>
      <c r="CZJ5" s="266"/>
      <c r="CZK5" s="271"/>
      <c r="CZL5" s="271"/>
      <c r="CZM5" s="271"/>
      <c r="CZN5" s="271"/>
      <c r="CZO5" s="271"/>
      <c r="CZP5" s="272"/>
      <c r="CZQ5" s="273"/>
      <c r="CZR5" s="273"/>
      <c r="CZS5" s="273"/>
      <c r="CZT5" s="273"/>
      <c r="CZU5" s="274"/>
      <c r="CZV5" s="265"/>
      <c r="CZW5" s="537"/>
      <c r="CZX5" s="537"/>
      <c r="CZY5" s="538"/>
      <c r="CZZ5" s="539"/>
      <c r="DAB5" s="540"/>
      <c r="DAC5" s="540"/>
      <c r="DAD5" s="542"/>
      <c r="DAE5" s="541"/>
      <c r="DAF5" s="537"/>
      <c r="DAG5" s="266"/>
      <c r="DAH5" s="271"/>
      <c r="DAI5" s="271"/>
      <c r="DAJ5" s="271"/>
      <c r="DAK5" s="271"/>
      <c r="DAL5" s="271"/>
      <c r="DAM5" s="272"/>
      <c r="DAN5" s="273"/>
      <c r="DAO5" s="273"/>
      <c r="DAP5" s="273"/>
      <c r="DAQ5" s="273"/>
      <c r="DAR5" s="274"/>
      <c r="DAS5" s="265"/>
      <c r="DAT5" s="537"/>
      <c r="DAU5" s="537"/>
      <c r="DAV5" s="538"/>
      <c r="DAW5" s="539"/>
      <c r="DAY5" s="540"/>
      <c r="DAZ5" s="540"/>
      <c r="DBA5" s="542"/>
      <c r="DBB5" s="541"/>
      <c r="DBC5" s="537"/>
      <c r="DBD5" s="266"/>
      <c r="DBE5" s="271"/>
      <c r="DBF5" s="271"/>
      <c r="DBG5" s="271"/>
      <c r="DBH5" s="271"/>
      <c r="DBI5" s="271"/>
      <c r="DBJ5" s="272"/>
      <c r="DBK5" s="273"/>
      <c r="DBL5" s="273"/>
      <c r="DBM5" s="273"/>
      <c r="DBN5" s="273"/>
      <c r="DBO5" s="274"/>
      <c r="DBP5" s="265"/>
      <c r="DBQ5" s="537"/>
      <c r="DBR5" s="537"/>
      <c r="DBS5" s="538"/>
      <c r="DBT5" s="539"/>
      <c r="DBV5" s="540"/>
      <c r="DBW5" s="540"/>
      <c r="DBX5" s="542"/>
      <c r="DBY5" s="541"/>
      <c r="DBZ5" s="537"/>
      <c r="DCA5" s="266"/>
      <c r="DCB5" s="271"/>
      <c r="DCC5" s="271"/>
      <c r="DCD5" s="271"/>
      <c r="DCE5" s="271"/>
      <c r="DCF5" s="271"/>
      <c r="DCG5" s="272"/>
      <c r="DCH5" s="273"/>
      <c r="DCI5" s="273"/>
      <c r="DCJ5" s="273"/>
      <c r="DCK5" s="273"/>
      <c r="DCL5" s="274"/>
      <c r="DCM5" s="265"/>
      <c r="DCN5" s="537"/>
      <c r="DCO5" s="537"/>
      <c r="DCP5" s="538"/>
      <c r="DCQ5" s="539"/>
      <c r="DCS5" s="540"/>
      <c r="DCT5" s="540"/>
      <c r="DCU5" s="542"/>
      <c r="DCV5" s="541"/>
      <c r="DCW5" s="537"/>
      <c r="DCX5" s="266"/>
      <c r="DCY5" s="271"/>
      <c r="DCZ5" s="271"/>
      <c r="DDA5" s="271"/>
      <c r="DDB5" s="271"/>
      <c r="DDC5" s="271"/>
      <c r="DDD5" s="272"/>
      <c r="DDE5" s="273"/>
      <c r="DDF5" s="273"/>
      <c r="DDG5" s="273"/>
      <c r="DDH5" s="273"/>
      <c r="DDI5" s="274"/>
      <c r="DDJ5" s="265"/>
      <c r="DDK5" s="537"/>
      <c r="DDL5" s="537"/>
      <c r="DDM5" s="538"/>
      <c r="DDN5" s="539"/>
      <c r="DDP5" s="540"/>
      <c r="DDQ5" s="540"/>
      <c r="DDR5" s="542"/>
      <c r="DDS5" s="541"/>
      <c r="DDT5" s="537"/>
      <c r="DDU5" s="266"/>
      <c r="DDV5" s="271"/>
      <c r="DDW5" s="271"/>
      <c r="DDX5" s="271"/>
      <c r="DDY5" s="271"/>
      <c r="DDZ5" s="271"/>
      <c r="DEA5" s="272"/>
      <c r="DEB5" s="273"/>
      <c r="DEC5" s="273"/>
      <c r="DED5" s="273"/>
      <c r="DEE5" s="273"/>
      <c r="DEF5" s="274"/>
      <c r="DEG5" s="265"/>
      <c r="DEH5" s="537"/>
      <c r="DEI5" s="537"/>
      <c r="DEJ5" s="538"/>
      <c r="DEK5" s="539"/>
      <c r="DEM5" s="540"/>
      <c r="DEN5" s="540"/>
      <c r="DEO5" s="542"/>
      <c r="DEP5" s="541"/>
      <c r="DEQ5" s="537"/>
      <c r="DER5" s="266"/>
      <c r="DES5" s="271"/>
      <c r="DET5" s="271"/>
      <c r="DEU5" s="271"/>
      <c r="DEV5" s="271"/>
      <c r="DEW5" s="271"/>
      <c r="DEX5" s="272"/>
      <c r="DEY5" s="273"/>
      <c r="DEZ5" s="273"/>
      <c r="DFA5" s="273"/>
      <c r="DFB5" s="273"/>
      <c r="DFC5" s="274"/>
      <c r="DFD5" s="265"/>
      <c r="DFE5" s="537"/>
      <c r="DFF5" s="537"/>
      <c r="DFG5" s="538"/>
      <c r="DFH5" s="539"/>
      <c r="DFJ5" s="540"/>
      <c r="DFK5" s="540"/>
      <c r="DFL5" s="542"/>
      <c r="DFM5" s="541"/>
      <c r="DFN5" s="537"/>
      <c r="DFO5" s="266"/>
      <c r="DFP5" s="271"/>
      <c r="DFQ5" s="271"/>
      <c r="DFR5" s="271"/>
      <c r="DFS5" s="271"/>
      <c r="DFT5" s="271"/>
      <c r="DFU5" s="272"/>
      <c r="DFV5" s="273"/>
      <c r="DFW5" s="273"/>
      <c r="DFX5" s="273"/>
      <c r="DFY5" s="273"/>
      <c r="DFZ5" s="274"/>
      <c r="DGA5" s="265"/>
      <c r="DGB5" s="537"/>
      <c r="DGC5" s="537"/>
      <c r="DGD5" s="538"/>
      <c r="DGE5" s="539"/>
      <c r="DGG5" s="540"/>
      <c r="DGH5" s="540"/>
      <c r="DGI5" s="542"/>
      <c r="DGJ5" s="541"/>
      <c r="DGK5" s="537"/>
      <c r="DGL5" s="266"/>
      <c r="DGM5" s="271"/>
      <c r="DGN5" s="271"/>
      <c r="DGO5" s="271"/>
      <c r="DGP5" s="271"/>
      <c r="DGQ5" s="271"/>
      <c r="DGR5" s="272"/>
      <c r="DGS5" s="273"/>
      <c r="DGT5" s="273"/>
      <c r="DGU5" s="273"/>
      <c r="DGV5" s="273"/>
      <c r="DGW5" s="274"/>
      <c r="DGX5" s="265"/>
      <c r="DGY5" s="537"/>
      <c r="DGZ5" s="537"/>
      <c r="DHA5" s="538"/>
      <c r="DHB5" s="539"/>
      <c r="DHD5" s="540"/>
      <c r="DHE5" s="540"/>
      <c r="DHF5" s="542"/>
      <c r="DHG5" s="541"/>
      <c r="DHH5" s="537"/>
      <c r="DHI5" s="266"/>
      <c r="DHJ5" s="271"/>
      <c r="DHK5" s="271"/>
      <c r="DHL5" s="271"/>
      <c r="DHM5" s="271"/>
      <c r="DHN5" s="271"/>
      <c r="DHO5" s="272"/>
      <c r="DHP5" s="273"/>
      <c r="DHQ5" s="273"/>
      <c r="DHR5" s="273"/>
      <c r="DHS5" s="273"/>
      <c r="DHT5" s="274"/>
      <c r="DHU5" s="265"/>
      <c r="DHV5" s="537"/>
      <c r="DHW5" s="537"/>
      <c r="DHX5" s="538"/>
      <c r="DHY5" s="539"/>
      <c r="DIA5" s="540"/>
      <c r="DIB5" s="540"/>
      <c r="DIC5" s="542"/>
      <c r="DID5" s="541"/>
      <c r="DIE5" s="537"/>
      <c r="DIF5" s="266"/>
      <c r="DIG5" s="271"/>
      <c r="DIH5" s="271"/>
      <c r="DII5" s="271"/>
      <c r="DIJ5" s="271"/>
      <c r="DIK5" s="271"/>
      <c r="DIL5" s="272"/>
      <c r="DIM5" s="273"/>
      <c r="DIN5" s="273"/>
      <c r="DIO5" s="273"/>
      <c r="DIP5" s="273"/>
      <c r="DIQ5" s="274"/>
      <c r="DIR5" s="265"/>
      <c r="DIS5" s="537"/>
      <c r="DIT5" s="537"/>
      <c r="DIU5" s="538"/>
      <c r="DIV5" s="539"/>
      <c r="DIX5" s="540"/>
      <c r="DIY5" s="540"/>
      <c r="DIZ5" s="542"/>
      <c r="DJA5" s="541"/>
      <c r="DJB5" s="537"/>
      <c r="DJC5" s="266"/>
      <c r="DJD5" s="271"/>
      <c r="DJE5" s="271"/>
      <c r="DJF5" s="271"/>
      <c r="DJG5" s="271"/>
      <c r="DJH5" s="271"/>
      <c r="DJI5" s="272"/>
      <c r="DJJ5" s="273"/>
      <c r="DJK5" s="273"/>
      <c r="DJL5" s="273"/>
      <c r="DJM5" s="273"/>
      <c r="DJN5" s="274"/>
      <c r="DJO5" s="265"/>
      <c r="DJP5" s="537"/>
      <c r="DJQ5" s="537"/>
      <c r="DJR5" s="538"/>
      <c r="DJS5" s="539"/>
      <c r="DJU5" s="540"/>
      <c r="DJV5" s="540"/>
      <c r="DJW5" s="542"/>
      <c r="DJX5" s="541"/>
      <c r="DJY5" s="537"/>
      <c r="DJZ5" s="266"/>
      <c r="DKA5" s="271"/>
      <c r="DKB5" s="271"/>
      <c r="DKC5" s="271"/>
      <c r="DKD5" s="271"/>
      <c r="DKE5" s="271"/>
      <c r="DKF5" s="272"/>
      <c r="DKG5" s="273"/>
      <c r="DKH5" s="273"/>
      <c r="DKI5" s="273"/>
      <c r="DKJ5" s="273"/>
      <c r="DKK5" s="274"/>
      <c r="DKL5" s="265"/>
      <c r="DKM5" s="537"/>
      <c r="DKN5" s="537"/>
      <c r="DKO5" s="538"/>
      <c r="DKP5" s="539"/>
      <c r="DKR5" s="540"/>
      <c r="DKS5" s="540"/>
      <c r="DKT5" s="542"/>
      <c r="DKU5" s="541"/>
      <c r="DKV5" s="537"/>
      <c r="DKW5" s="266"/>
      <c r="DKX5" s="271"/>
      <c r="DKY5" s="271"/>
      <c r="DKZ5" s="271"/>
      <c r="DLA5" s="271"/>
      <c r="DLB5" s="271"/>
      <c r="DLC5" s="272"/>
      <c r="DLD5" s="273"/>
      <c r="DLE5" s="273"/>
      <c r="DLF5" s="273"/>
      <c r="DLG5" s="273"/>
      <c r="DLH5" s="274"/>
      <c r="DLI5" s="265"/>
      <c r="DLJ5" s="537"/>
      <c r="DLK5" s="537"/>
      <c r="DLL5" s="538"/>
      <c r="DLM5" s="539"/>
      <c r="DLO5" s="540"/>
      <c r="DLP5" s="540"/>
      <c r="DLQ5" s="542"/>
      <c r="DLR5" s="541"/>
      <c r="DLS5" s="537"/>
      <c r="DLT5" s="266"/>
      <c r="DLU5" s="271"/>
      <c r="DLV5" s="271"/>
      <c r="DLW5" s="271"/>
      <c r="DLX5" s="271"/>
      <c r="DLY5" s="271"/>
      <c r="DLZ5" s="272"/>
      <c r="DMA5" s="273"/>
      <c r="DMB5" s="273"/>
      <c r="DMC5" s="273"/>
      <c r="DMD5" s="273"/>
      <c r="DME5" s="274"/>
      <c r="DMF5" s="265"/>
      <c r="DMG5" s="537"/>
      <c r="DMH5" s="537"/>
      <c r="DMI5" s="538"/>
      <c r="DMJ5" s="539"/>
      <c r="DML5" s="540"/>
      <c r="DMM5" s="540"/>
      <c r="DMN5" s="542"/>
      <c r="DMO5" s="541"/>
      <c r="DMP5" s="537"/>
      <c r="DMQ5" s="266"/>
      <c r="DMR5" s="271"/>
      <c r="DMS5" s="271"/>
      <c r="DMT5" s="271"/>
      <c r="DMU5" s="271"/>
      <c r="DMV5" s="271"/>
      <c r="DMW5" s="272"/>
      <c r="DMX5" s="273"/>
      <c r="DMY5" s="273"/>
      <c r="DMZ5" s="273"/>
      <c r="DNA5" s="273"/>
      <c r="DNB5" s="274"/>
      <c r="DNC5" s="265"/>
      <c r="DND5" s="537"/>
      <c r="DNE5" s="537"/>
      <c r="DNF5" s="538"/>
      <c r="DNG5" s="539"/>
      <c r="DNI5" s="540"/>
      <c r="DNJ5" s="540"/>
      <c r="DNK5" s="542"/>
      <c r="DNL5" s="541"/>
      <c r="DNM5" s="537"/>
      <c r="DNN5" s="266"/>
      <c r="DNO5" s="271"/>
      <c r="DNP5" s="271"/>
      <c r="DNQ5" s="271"/>
      <c r="DNR5" s="271"/>
      <c r="DNS5" s="271"/>
      <c r="DNT5" s="272"/>
      <c r="DNU5" s="273"/>
      <c r="DNV5" s="273"/>
      <c r="DNW5" s="273"/>
      <c r="DNX5" s="273"/>
      <c r="DNY5" s="274"/>
      <c r="DNZ5" s="265"/>
      <c r="DOA5" s="537"/>
      <c r="DOB5" s="537"/>
      <c r="DOC5" s="538"/>
      <c r="DOD5" s="539"/>
      <c r="DOF5" s="540"/>
      <c r="DOG5" s="540"/>
      <c r="DOH5" s="542"/>
      <c r="DOI5" s="541"/>
      <c r="DOJ5" s="537"/>
      <c r="DOK5" s="266"/>
      <c r="DOL5" s="271"/>
      <c r="DOM5" s="271"/>
      <c r="DON5" s="271"/>
      <c r="DOO5" s="271"/>
      <c r="DOP5" s="271"/>
      <c r="DOQ5" s="272"/>
      <c r="DOR5" s="273"/>
      <c r="DOS5" s="273"/>
      <c r="DOT5" s="273"/>
      <c r="DOU5" s="273"/>
      <c r="DOV5" s="274"/>
      <c r="DOW5" s="265"/>
      <c r="DOX5" s="537"/>
      <c r="DOY5" s="537"/>
      <c r="DOZ5" s="538"/>
      <c r="DPA5" s="539"/>
      <c r="DPC5" s="540"/>
      <c r="DPD5" s="540"/>
      <c r="DPE5" s="542"/>
      <c r="DPF5" s="541"/>
      <c r="DPG5" s="537"/>
      <c r="DPH5" s="266"/>
      <c r="DPI5" s="271"/>
      <c r="DPJ5" s="271"/>
      <c r="DPK5" s="271"/>
      <c r="DPL5" s="271"/>
      <c r="DPM5" s="271"/>
      <c r="DPN5" s="272"/>
      <c r="DPO5" s="273"/>
      <c r="DPP5" s="273"/>
      <c r="DPQ5" s="273"/>
      <c r="DPR5" s="273"/>
      <c r="DPS5" s="274"/>
      <c r="DPT5" s="265"/>
      <c r="DPU5" s="537"/>
      <c r="DPV5" s="537"/>
      <c r="DPW5" s="538"/>
      <c r="DPX5" s="539"/>
      <c r="DPZ5" s="540"/>
      <c r="DQA5" s="540"/>
      <c r="DQB5" s="542"/>
      <c r="DQC5" s="541"/>
      <c r="DQD5" s="537"/>
      <c r="DQE5" s="266"/>
      <c r="DQF5" s="271"/>
      <c r="DQG5" s="271"/>
      <c r="DQH5" s="271"/>
      <c r="DQI5" s="271"/>
      <c r="DQJ5" s="271"/>
      <c r="DQK5" s="272"/>
      <c r="DQL5" s="273"/>
      <c r="DQM5" s="273"/>
      <c r="DQN5" s="273"/>
      <c r="DQO5" s="273"/>
      <c r="DQP5" s="274"/>
      <c r="DQQ5" s="265"/>
      <c r="DQR5" s="537"/>
      <c r="DQS5" s="537"/>
      <c r="DQT5" s="538"/>
      <c r="DQU5" s="539"/>
      <c r="DQW5" s="540"/>
      <c r="DQX5" s="540"/>
      <c r="DQY5" s="542"/>
      <c r="DQZ5" s="541"/>
      <c r="DRA5" s="537"/>
      <c r="DRB5" s="266"/>
      <c r="DRC5" s="271"/>
      <c r="DRD5" s="271"/>
      <c r="DRE5" s="271"/>
      <c r="DRF5" s="271"/>
      <c r="DRG5" s="271"/>
      <c r="DRH5" s="272"/>
      <c r="DRI5" s="273"/>
      <c r="DRJ5" s="273"/>
      <c r="DRK5" s="273"/>
      <c r="DRL5" s="273"/>
      <c r="DRM5" s="274"/>
      <c r="DRN5" s="265"/>
      <c r="DRO5" s="537"/>
      <c r="DRP5" s="537"/>
      <c r="DRQ5" s="538"/>
      <c r="DRR5" s="539"/>
      <c r="DRT5" s="540"/>
      <c r="DRU5" s="540"/>
      <c r="DRV5" s="542"/>
      <c r="DRW5" s="541"/>
      <c r="DRX5" s="537"/>
      <c r="DRY5" s="266"/>
      <c r="DRZ5" s="271"/>
      <c r="DSA5" s="271"/>
      <c r="DSB5" s="271"/>
      <c r="DSC5" s="271"/>
      <c r="DSD5" s="271"/>
      <c r="DSE5" s="272"/>
      <c r="DSF5" s="273"/>
      <c r="DSG5" s="273"/>
      <c r="DSH5" s="273"/>
      <c r="DSI5" s="273"/>
      <c r="DSJ5" s="274"/>
      <c r="DSK5" s="265"/>
      <c r="DSL5" s="537"/>
      <c r="DSM5" s="537"/>
      <c r="DSN5" s="538"/>
      <c r="DSO5" s="539"/>
      <c r="DSQ5" s="540"/>
      <c r="DSR5" s="540"/>
      <c r="DSS5" s="542"/>
      <c r="DST5" s="541"/>
      <c r="DSU5" s="537"/>
      <c r="DSV5" s="266"/>
      <c r="DSW5" s="271"/>
      <c r="DSX5" s="271"/>
      <c r="DSY5" s="271"/>
      <c r="DSZ5" s="271"/>
      <c r="DTA5" s="271"/>
      <c r="DTB5" s="272"/>
      <c r="DTC5" s="273"/>
      <c r="DTD5" s="273"/>
      <c r="DTE5" s="273"/>
      <c r="DTF5" s="273"/>
      <c r="DTG5" s="274"/>
      <c r="DTH5" s="265"/>
      <c r="DTI5" s="537"/>
      <c r="DTJ5" s="537"/>
      <c r="DTK5" s="538"/>
      <c r="DTL5" s="539"/>
      <c r="DTN5" s="540"/>
      <c r="DTO5" s="540"/>
      <c r="DTP5" s="542"/>
      <c r="DTQ5" s="541"/>
      <c r="DTR5" s="537"/>
      <c r="DTS5" s="266"/>
      <c r="DTT5" s="271"/>
      <c r="DTU5" s="271"/>
      <c r="DTV5" s="271"/>
      <c r="DTW5" s="271"/>
      <c r="DTX5" s="271"/>
      <c r="DTY5" s="272"/>
      <c r="DTZ5" s="273"/>
      <c r="DUA5" s="273"/>
      <c r="DUB5" s="273"/>
      <c r="DUC5" s="273"/>
      <c r="DUD5" s="274"/>
      <c r="DUE5" s="265"/>
      <c r="DUF5" s="537"/>
      <c r="DUG5" s="537"/>
      <c r="DUH5" s="538"/>
      <c r="DUI5" s="539"/>
      <c r="DUK5" s="540"/>
      <c r="DUL5" s="540"/>
      <c r="DUM5" s="542"/>
      <c r="DUN5" s="541"/>
      <c r="DUO5" s="537"/>
      <c r="DUP5" s="266"/>
      <c r="DUQ5" s="271"/>
      <c r="DUR5" s="271"/>
      <c r="DUS5" s="271"/>
      <c r="DUT5" s="271"/>
      <c r="DUU5" s="271"/>
      <c r="DUV5" s="272"/>
      <c r="DUW5" s="273"/>
      <c r="DUX5" s="273"/>
      <c r="DUY5" s="273"/>
      <c r="DUZ5" s="273"/>
      <c r="DVA5" s="274"/>
      <c r="DVB5" s="265"/>
      <c r="DVC5" s="537"/>
      <c r="DVD5" s="537"/>
      <c r="DVE5" s="538"/>
      <c r="DVF5" s="539"/>
      <c r="DVH5" s="540"/>
      <c r="DVI5" s="540"/>
      <c r="DVJ5" s="542"/>
      <c r="DVK5" s="541"/>
      <c r="DVL5" s="537"/>
      <c r="DVM5" s="266"/>
      <c r="DVN5" s="271"/>
      <c r="DVO5" s="271"/>
      <c r="DVP5" s="271"/>
      <c r="DVQ5" s="271"/>
      <c r="DVR5" s="271"/>
      <c r="DVS5" s="272"/>
      <c r="DVT5" s="273"/>
      <c r="DVU5" s="273"/>
      <c r="DVV5" s="273"/>
      <c r="DVW5" s="273"/>
      <c r="DVX5" s="274"/>
      <c r="DVY5" s="265"/>
      <c r="DVZ5" s="537"/>
      <c r="DWA5" s="537"/>
      <c r="DWB5" s="538"/>
      <c r="DWC5" s="539"/>
      <c r="DWE5" s="540"/>
      <c r="DWF5" s="540"/>
      <c r="DWG5" s="542"/>
      <c r="DWH5" s="541"/>
      <c r="DWI5" s="537"/>
      <c r="DWJ5" s="266"/>
      <c r="DWK5" s="271"/>
      <c r="DWL5" s="271"/>
      <c r="DWM5" s="271"/>
      <c r="DWN5" s="271"/>
      <c r="DWO5" s="271"/>
      <c r="DWP5" s="272"/>
      <c r="DWQ5" s="273"/>
      <c r="DWR5" s="273"/>
      <c r="DWS5" s="273"/>
      <c r="DWT5" s="273"/>
      <c r="DWU5" s="274"/>
      <c r="DWV5" s="265"/>
      <c r="DWW5" s="537"/>
      <c r="DWX5" s="537"/>
      <c r="DWY5" s="538"/>
      <c r="DWZ5" s="539"/>
      <c r="DXB5" s="540"/>
      <c r="DXC5" s="540"/>
      <c r="DXD5" s="542"/>
      <c r="DXE5" s="541"/>
      <c r="DXF5" s="537"/>
      <c r="DXG5" s="266"/>
      <c r="DXH5" s="271"/>
      <c r="DXI5" s="271"/>
      <c r="DXJ5" s="271"/>
      <c r="DXK5" s="271"/>
      <c r="DXL5" s="271"/>
      <c r="DXM5" s="272"/>
      <c r="DXN5" s="273"/>
      <c r="DXO5" s="273"/>
      <c r="DXP5" s="273"/>
      <c r="DXQ5" s="273"/>
      <c r="DXR5" s="274"/>
      <c r="DXS5" s="265"/>
      <c r="DXT5" s="537"/>
      <c r="DXU5" s="537"/>
      <c r="DXV5" s="538"/>
      <c r="DXW5" s="539"/>
      <c r="DXY5" s="540"/>
      <c r="DXZ5" s="540"/>
      <c r="DYA5" s="542"/>
      <c r="DYB5" s="541"/>
      <c r="DYC5" s="537"/>
      <c r="DYD5" s="266"/>
      <c r="DYE5" s="271"/>
      <c r="DYF5" s="271"/>
      <c r="DYG5" s="271"/>
      <c r="DYH5" s="271"/>
      <c r="DYI5" s="271"/>
      <c r="DYJ5" s="272"/>
      <c r="DYK5" s="273"/>
      <c r="DYL5" s="273"/>
      <c r="DYM5" s="273"/>
      <c r="DYN5" s="273"/>
      <c r="DYO5" s="274"/>
      <c r="DYP5" s="265"/>
      <c r="DYQ5" s="537"/>
      <c r="DYR5" s="537"/>
      <c r="DYS5" s="538"/>
      <c r="DYT5" s="539"/>
      <c r="DYV5" s="540"/>
      <c r="DYW5" s="540"/>
      <c r="DYX5" s="542"/>
      <c r="DYY5" s="541"/>
      <c r="DYZ5" s="537"/>
      <c r="DZA5" s="266"/>
      <c r="DZB5" s="271"/>
      <c r="DZC5" s="271"/>
      <c r="DZD5" s="271"/>
      <c r="DZE5" s="271"/>
      <c r="DZF5" s="271"/>
      <c r="DZG5" s="272"/>
      <c r="DZH5" s="273"/>
      <c r="DZI5" s="273"/>
      <c r="DZJ5" s="273"/>
      <c r="DZK5" s="273"/>
      <c r="DZL5" s="274"/>
      <c r="DZM5" s="265"/>
      <c r="DZN5" s="537"/>
      <c r="DZO5" s="537"/>
      <c r="DZP5" s="538"/>
      <c r="DZQ5" s="539"/>
      <c r="DZS5" s="540"/>
      <c r="DZT5" s="540"/>
      <c r="DZU5" s="542"/>
      <c r="DZV5" s="541"/>
      <c r="DZW5" s="537"/>
      <c r="DZX5" s="266"/>
      <c r="DZY5" s="271"/>
      <c r="DZZ5" s="271"/>
      <c r="EAA5" s="271"/>
      <c r="EAB5" s="271"/>
      <c r="EAC5" s="271"/>
      <c r="EAD5" s="272"/>
      <c r="EAE5" s="273"/>
      <c r="EAF5" s="273"/>
      <c r="EAG5" s="273"/>
      <c r="EAH5" s="273"/>
      <c r="EAI5" s="274"/>
      <c r="EAJ5" s="265"/>
      <c r="EAK5" s="537"/>
      <c r="EAL5" s="537"/>
      <c r="EAM5" s="538"/>
      <c r="EAN5" s="539"/>
      <c r="EAP5" s="540"/>
      <c r="EAQ5" s="540"/>
      <c r="EAR5" s="542"/>
      <c r="EAS5" s="541"/>
      <c r="EAT5" s="537"/>
      <c r="EAU5" s="266"/>
      <c r="EAV5" s="271"/>
      <c r="EAW5" s="271"/>
      <c r="EAX5" s="271"/>
      <c r="EAY5" s="271"/>
      <c r="EAZ5" s="271"/>
      <c r="EBA5" s="272"/>
      <c r="EBB5" s="273"/>
      <c r="EBC5" s="273"/>
      <c r="EBD5" s="273"/>
      <c r="EBE5" s="273"/>
      <c r="EBF5" s="274"/>
      <c r="EBG5" s="265"/>
      <c r="EBH5" s="537"/>
      <c r="EBI5" s="537"/>
      <c r="EBJ5" s="538"/>
      <c r="EBK5" s="539"/>
      <c r="EBM5" s="540"/>
      <c r="EBN5" s="540"/>
      <c r="EBO5" s="542"/>
      <c r="EBP5" s="541"/>
      <c r="EBQ5" s="537"/>
      <c r="EBR5" s="266"/>
      <c r="EBS5" s="271"/>
      <c r="EBT5" s="271"/>
      <c r="EBU5" s="271"/>
      <c r="EBV5" s="271"/>
      <c r="EBW5" s="271"/>
      <c r="EBX5" s="272"/>
      <c r="EBY5" s="273"/>
      <c r="EBZ5" s="273"/>
      <c r="ECA5" s="273"/>
      <c r="ECB5" s="273"/>
      <c r="ECC5" s="274"/>
      <c r="ECD5" s="265"/>
      <c r="ECE5" s="537"/>
      <c r="ECF5" s="537"/>
      <c r="ECG5" s="538"/>
      <c r="ECH5" s="539"/>
      <c r="ECJ5" s="540"/>
      <c r="ECK5" s="540"/>
      <c r="ECL5" s="542"/>
      <c r="ECM5" s="541"/>
      <c r="ECN5" s="537"/>
      <c r="ECO5" s="266"/>
      <c r="ECP5" s="271"/>
      <c r="ECQ5" s="271"/>
      <c r="ECR5" s="271"/>
      <c r="ECS5" s="271"/>
      <c r="ECT5" s="271"/>
      <c r="ECU5" s="272"/>
      <c r="ECV5" s="273"/>
      <c r="ECW5" s="273"/>
      <c r="ECX5" s="273"/>
      <c r="ECY5" s="273"/>
      <c r="ECZ5" s="274"/>
      <c r="EDA5" s="265"/>
      <c r="EDB5" s="537"/>
      <c r="EDC5" s="537"/>
      <c r="EDD5" s="538"/>
      <c r="EDE5" s="539"/>
      <c r="EDG5" s="540"/>
      <c r="EDH5" s="540"/>
      <c r="EDI5" s="542"/>
      <c r="EDJ5" s="541"/>
      <c r="EDK5" s="537"/>
      <c r="EDL5" s="266"/>
      <c r="EDM5" s="271"/>
      <c r="EDN5" s="271"/>
      <c r="EDO5" s="271"/>
      <c r="EDP5" s="271"/>
      <c r="EDQ5" s="271"/>
      <c r="EDR5" s="272"/>
      <c r="EDS5" s="273"/>
      <c r="EDT5" s="273"/>
      <c r="EDU5" s="273"/>
      <c r="EDV5" s="273"/>
      <c r="EDW5" s="274"/>
      <c r="EDX5" s="265"/>
      <c r="EDY5" s="537"/>
      <c r="EDZ5" s="537"/>
      <c r="EEA5" s="538"/>
      <c r="EEB5" s="539"/>
      <c r="EED5" s="540"/>
      <c r="EEE5" s="540"/>
      <c r="EEF5" s="542"/>
      <c r="EEG5" s="541"/>
      <c r="EEH5" s="537"/>
      <c r="EEI5" s="266"/>
      <c r="EEJ5" s="271"/>
      <c r="EEK5" s="271"/>
      <c r="EEL5" s="271"/>
      <c r="EEM5" s="271"/>
      <c r="EEN5" s="271"/>
      <c r="EEO5" s="272"/>
      <c r="EEP5" s="273"/>
      <c r="EEQ5" s="273"/>
      <c r="EER5" s="273"/>
      <c r="EES5" s="273"/>
      <c r="EET5" s="274"/>
      <c r="EEU5" s="265"/>
      <c r="EEV5" s="537"/>
      <c r="EEW5" s="537"/>
      <c r="EEX5" s="538"/>
      <c r="EEY5" s="539"/>
      <c r="EFA5" s="540"/>
      <c r="EFB5" s="540"/>
      <c r="EFC5" s="542"/>
      <c r="EFD5" s="541"/>
      <c r="EFE5" s="537"/>
      <c r="EFF5" s="266"/>
      <c r="EFG5" s="271"/>
      <c r="EFH5" s="271"/>
      <c r="EFI5" s="271"/>
      <c r="EFJ5" s="271"/>
      <c r="EFK5" s="271"/>
      <c r="EFL5" s="272"/>
      <c r="EFM5" s="273"/>
      <c r="EFN5" s="273"/>
      <c r="EFO5" s="273"/>
      <c r="EFP5" s="273"/>
      <c r="EFQ5" s="274"/>
      <c r="EFR5" s="265"/>
      <c r="EFS5" s="537"/>
      <c r="EFT5" s="537"/>
      <c r="EFU5" s="538"/>
      <c r="EFV5" s="539"/>
      <c r="EFX5" s="540"/>
      <c r="EFY5" s="540"/>
      <c r="EFZ5" s="542"/>
      <c r="EGA5" s="541"/>
      <c r="EGB5" s="537"/>
      <c r="EGC5" s="266"/>
      <c r="EGD5" s="271"/>
      <c r="EGE5" s="271"/>
      <c r="EGF5" s="271"/>
      <c r="EGG5" s="271"/>
      <c r="EGH5" s="271"/>
      <c r="EGI5" s="272"/>
      <c r="EGJ5" s="273"/>
      <c r="EGK5" s="273"/>
      <c r="EGL5" s="273"/>
      <c r="EGM5" s="273"/>
      <c r="EGN5" s="274"/>
      <c r="EGO5" s="265"/>
      <c r="EGP5" s="537"/>
      <c r="EGQ5" s="537"/>
      <c r="EGR5" s="538"/>
      <c r="EGS5" s="539"/>
      <c r="EGU5" s="540"/>
      <c r="EGV5" s="540"/>
      <c r="EGW5" s="542"/>
      <c r="EGX5" s="541"/>
      <c r="EGY5" s="537"/>
      <c r="EGZ5" s="266"/>
      <c r="EHA5" s="271"/>
      <c r="EHB5" s="271"/>
      <c r="EHC5" s="271"/>
      <c r="EHD5" s="271"/>
      <c r="EHE5" s="271"/>
      <c r="EHF5" s="272"/>
      <c r="EHG5" s="273"/>
      <c r="EHH5" s="273"/>
      <c r="EHI5" s="273"/>
      <c r="EHJ5" s="273"/>
      <c r="EHK5" s="274"/>
      <c r="EHL5" s="265"/>
      <c r="EHM5" s="537"/>
      <c r="EHN5" s="537"/>
      <c r="EHO5" s="538"/>
      <c r="EHP5" s="539"/>
      <c r="EHR5" s="540"/>
      <c r="EHS5" s="540"/>
      <c r="EHT5" s="542"/>
      <c r="EHU5" s="541"/>
      <c r="EHV5" s="537"/>
      <c r="EHW5" s="266"/>
      <c r="EHX5" s="271"/>
      <c r="EHY5" s="271"/>
      <c r="EHZ5" s="271"/>
      <c r="EIA5" s="271"/>
      <c r="EIB5" s="271"/>
      <c r="EIC5" s="272"/>
      <c r="EID5" s="273"/>
      <c r="EIE5" s="273"/>
      <c r="EIF5" s="273"/>
      <c r="EIG5" s="273"/>
      <c r="EIH5" s="274"/>
      <c r="EII5" s="265"/>
      <c r="EIJ5" s="537"/>
      <c r="EIK5" s="537"/>
      <c r="EIL5" s="538"/>
      <c r="EIM5" s="539"/>
      <c r="EIO5" s="540"/>
      <c r="EIP5" s="540"/>
      <c r="EIQ5" s="542"/>
      <c r="EIR5" s="541"/>
      <c r="EIS5" s="537"/>
      <c r="EIT5" s="266"/>
      <c r="EIU5" s="271"/>
      <c r="EIV5" s="271"/>
      <c r="EIW5" s="271"/>
      <c r="EIX5" s="271"/>
      <c r="EIY5" s="271"/>
      <c r="EIZ5" s="272"/>
      <c r="EJA5" s="273"/>
      <c r="EJB5" s="273"/>
      <c r="EJC5" s="273"/>
      <c r="EJD5" s="273"/>
      <c r="EJE5" s="274"/>
      <c r="EJF5" s="265"/>
      <c r="EJG5" s="537"/>
      <c r="EJH5" s="537"/>
      <c r="EJI5" s="538"/>
      <c r="EJJ5" s="539"/>
      <c r="EJL5" s="540"/>
      <c r="EJM5" s="540"/>
      <c r="EJN5" s="542"/>
      <c r="EJO5" s="541"/>
      <c r="EJP5" s="537"/>
      <c r="EJQ5" s="266"/>
      <c r="EJR5" s="271"/>
      <c r="EJS5" s="271"/>
      <c r="EJT5" s="271"/>
      <c r="EJU5" s="271"/>
      <c r="EJV5" s="271"/>
      <c r="EJW5" s="272"/>
      <c r="EJX5" s="273"/>
      <c r="EJY5" s="273"/>
      <c r="EJZ5" s="273"/>
      <c r="EKA5" s="273"/>
      <c r="EKB5" s="274"/>
      <c r="EKC5" s="265"/>
      <c r="EKD5" s="537"/>
      <c r="EKE5" s="537"/>
      <c r="EKF5" s="538"/>
      <c r="EKG5" s="539"/>
      <c r="EKI5" s="540"/>
      <c r="EKJ5" s="540"/>
      <c r="EKK5" s="542"/>
      <c r="EKL5" s="541"/>
      <c r="EKM5" s="537"/>
      <c r="EKN5" s="266"/>
      <c r="EKO5" s="271"/>
      <c r="EKP5" s="271"/>
      <c r="EKQ5" s="271"/>
      <c r="EKR5" s="271"/>
      <c r="EKS5" s="271"/>
      <c r="EKT5" s="272"/>
      <c r="EKU5" s="273"/>
      <c r="EKV5" s="273"/>
      <c r="EKW5" s="273"/>
      <c r="EKX5" s="273"/>
      <c r="EKY5" s="274"/>
      <c r="EKZ5" s="265"/>
      <c r="ELA5" s="537"/>
      <c r="ELB5" s="537"/>
      <c r="ELC5" s="538"/>
      <c r="ELD5" s="539"/>
      <c r="ELF5" s="540"/>
      <c r="ELG5" s="540"/>
      <c r="ELH5" s="542"/>
      <c r="ELI5" s="541"/>
      <c r="ELJ5" s="537"/>
      <c r="ELK5" s="266"/>
      <c r="ELL5" s="271"/>
      <c r="ELM5" s="271"/>
      <c r="ELN5" s="271"/>
      <c r="ELO5" s="271"/>
      <c r="ELP5" s="271"/>
      <c r="ELQ5" s="272"/>
      <c r="ELR5" s="273"/>
      <c r="ELS5" s="273"/>
      <c r="ELT5" s="273"/>
      <c r="ELU5" s="273"/>
      <c r="ELV5" s="274"/>
      <c r="ELW5" s="265"/>
      <c r="ELX5" s="537"/>
      <c r="ELY5" s="537"/>
      <c r="ELZ5" s="538"/>
      <c r="EMA5" s="539"/>
      <c r="EMC5" s="540"/>
      <c r="EMD5" s="540"/>
      <c r="EME5" s="542"/>
      <c r="EMF5" s="541"/>
      <c r="EMG5" s="537"/>
      <c r="EMH5" s="266"/>
      <c r="EMI5" s="271"/>
      <c r="EMJ5" s="271"/>
      <c r="EMK5" s="271"/>
      <c r="EML5" s="271"/>
      <c r="EMM5" s="271"/>
      <c r="EMN5" s="272"/>
      <c r="EMO5" s="273"/>
      <c r="EMP5" s="273"/>
      <c r="EMQ5" s="273"/>
      <c r="EMR5" s="273"/>
      <c r="EMS5" s="274"/>
      <c r="EMT5" s="265"/>
      <c r="EMU5" s="537"/>
      <c r="EMV5" s="537"/>
      <c r="EMW5" s="538"/>
      <c r="EMX5" s="539"/>
      <c r="EMZ5" s="540"/>
      <c r="ENA5" s="540"/>
      <c r="ENB5" s="542"/>
      <c r="ENC5" s="541"/>
      <c r="END5" s="537"/>
      <c r="ENE5" s="266"/>
      <c r="ENF5" s="271"/>
      <c r="ENG5" s="271"/>
      <c r="ENH5" s="271"/>
      <c r="ENI5" s="271"/>
      <c r="ENJ5" s="271"/>
      <c r="ENK5" s="272"/>
      <c r="ENL5" s="273"/>
      <c r="ENM5" s="273"/>
      <c r="ENN5" s="273"/>
      <c r="ENO5" s="273"/>
      <c r="ENP5" s="274"/>
      <c r="ENQ5" s="265"/>
      <c r="ENR5" s="537"/>
      <c r="ENS5" s="537"/>
      <c r="ENT5" s="538"/>
      <c r="ENU5" s="539"/>
      <c r="ENW5" s="540"/>
      <c r="ENX5" s="540"/>
      <c r="ENY5" s="542"/>
      <c r="ENZ5" s="541"/>
      <c r="EOA5" s="537"/>
      <c r="EOB5" s="266"/>
      <c r="EOC5" s="271"/>
      <c r="EOD5" s="271"/>
      <c r="EOE5" s="271"/>
      <c r="EOF5" s="271"/>
      <c r="EOG5" s="271"/>
      <c r="EOH5" s="272"/>
      <c r="EOI5" s="273"/>
      <c r="EOJ5" s="273"/>
      <c r="EOK5" s="273"/>
      <c r="EOL5" s="273"/>
      <c r="EOM5" s="274"/>
      <c r="EON5" s="265"/>
      <c r="EOO5" s="537"/>
      <c r="EOP5" s="537"/>
      <c r="EOQ5" s="538"/>
      <c r="EOR5" s="539"/>
      <c r="EOT5" s="540"/>
      <c r="EOU5" s="540"/>
      <c r="EOV5" s="542"/>
      <c r="EOW5" s="541"/>
      <c r="EOX5" s="537"/>
      <c r="EOY5" s="266"/>
      <c r="EOZ5" s="271"/>
      <c r="EPA5" s="271"/>
      <c r="EPB5" s="271"/>
      <c r="EPC5" s="271"/>
      <c r="EPD5" s="271"/>
      <c r="EPE5" s="272"/>
      <c r="EPF5" s="273"/>
      <c r="EPG5" s="273"/>
      <c r="EPH5" s="273"/>
      <c r="EPI5" s="273"/>
      <c r="EPJ5" s="274"/>
      <c r="EPK5" s="265"/>
      <c r="EPL5" s="537"/>
      <c r="EPM5" s="537"/>
      <c r="EPN5" s="538"/>
      <c r="EPO5" s="539"/>
      <c r="EPQ5" s="540"/>
      <c r="EPR5" s="540"/>
      <c r="EPS5" s="542"/>
      <c r="EPT5" s="541"/>
      <c r="EPU5" s="537"/>
      <c r="EPV5" s="266"/>
      <c r="EPW5" s="271"/>
      <c r="EPX5" s="271"/>
      <c r="EPY5" s="271"/>
      <c r="EPZ5" s="271"/>
      <c r="EQA5" s="271"/>
      <c r="EQB5" s="272"/>
      <c r="EQC5" s="273"/>
      <c r="EQD5" s="273"/>
      <c r="EQE5" s="273"/>
      <c r="EQF5" s="273"/>
      <c r="EQG5" s="274"/>
      <c r="EQH5" s="265"/>
      <c r="EQI5" s="537"/>
      <c r="EQJ5" s="537"/>
      <c r="EQK5" s="538"/>
      <c r="EQL5" s="539"/>
      <c r="EQN5" s="540"/>
      <c r="EQO5" s="540"/>
      <c r="EQP5" s="542"/>
      <c r="EQQ5" s="541"/>
      <c r="EQR5" s="537"/>
      <c r="EQS5" s="266"/>
      <c r="EQT5" s="271"/>
      <c r="EQU5" s="271"/>
      <c r="EQV5" s="271"/>
      <c r="EQW5" s="271"/>
      <c r="EQX5" s="271"/>
      <c r="EQY5" s="272"/>
      <c r="EQZ5" s="273"/>
      <c r="ERA5" s="273"/>
      <c r="ERB5" s="273"/>
      <c r="ERC5" s="273"/>
      <c r="ERD5" s="274"/>
      <c r="ERE5" s="265"/>
      <c r="ERF5" s="537"/>
      <c r="ERG5" s="537"/>
      <c r="ERH5" s="538"/>
      <c r="ERI5" s="539"/>
      <c r="ERK5" s="540"/>
      <c r="ERL5" s="540"/>
      <c r="ERM5" s="542"/>
      <c r="ERN5" s="541"/>
      <c r="ERO5" s="537"/>
      <c r="ERP5" s="266"/>
      <c r="ERQ5" s="271"/>
      <c r="ERR5" s="271"/>
      <c r="ERS5" s="271"/>
      <c r="ERT5" s="271"/>
      <c r="ERU5" s="271"/>
      <c r="ERV5" s="272"/>
      <c r="ERW5" s="273"/>
      <c r="ERX5" s="273"/>
      <c r="ERY5" s="273"/>
      <c r="ERZ5" s="273"/>
      <c r="ESA5" s="274"/>
      <c r="ESB5" s="265"/>
      <c r="ESC5" s="537"/>
      <c r="ESD5" s="537"/>
      <c r="ESE5" s="538"/>
      <c r="ESF5" s="539"/>
      <c r="ESH5" s="540"/>
      <c r="ESI5" s="540"/>
      <c r="ESJ5" s="542"/>
      <c r="ESK5" s="541"/>
      <c r="ESL5" s="537"/>
      <c r="ESM5" s="266"/>
      <c r="ESN5" s="271"/>
      <c r="ESO5" s="271"/>
      <c r="ESP5" s="271"/>
      <c r="ESQ5" s="271"/>
      <c r="ESR5" s="271"/>
      <c r="ESS5" s="272"/>
      <c r="EST5" s="273"/>
      <c r="ESU5" s="273"/>
      <c r="ESV5" s="273"/>
      <c r="ESW5" s="273"/>
      <c r="ESX5" s="274"/>
      <c r="ESY5" s="265"/>
      <c r="ESZ5" s="537"/>
      <c r="ETA5" s="537"/>
      <c r="ETB5" s="538"/>
      <c r="ETC5" s="539"/>
      <c r="ETE5" s="540"/>
      <c r="ETF5" s="540"/>
      <c r="ETG5" s="542"/>
      <c r="ETH5" s="541"/>
      <c r="ETI5" s="537"/>
      <c r="ETJ5" s="266"/>
      <c r="ETK5" s="271"/>
      <c r="ETL5" s="271"/>
      <c r="ETM5" s="271"/>
      <c r="ETN5" s="271"/>
      <c r="ETO5" s="271"/>
      <c r="ETP5" s="272"/>
      <c r="ETQ5" s="273"/>
      <c r="ETR5" s="273"/>
      <c r="ETS5" s="273"/>
      <c r="ETT5" s="273"/>
      <c r="ETU5" s="274"/>
      <c r="ETV5" s="265"/>
      <c r="ETW5" s="537"/>
      <c r="ETX5" s="537"/>
      <c r="ETY5" s="538"/>
      <c r="ETZ5" s="539"/>
      <c r="EUB5" s="540"/>
      <c r="EUC5" s="540"/>
      <c r="EUD5" s="542"/>
      <c r="EUE5" s="541"/>
      <c r="EUF5" s="537"/>
      <c r="EUG5" s="266"/>
      <c r="EUH5" s="271"/>
      <c r="EUI5" s="271"/>
      <c r="EUJ5" s="271"/>
      <c r="EUK5" s="271"/>
      <c r="EUL5" s="271"/>
      <c r="EUM5" s="272"/>
      <c r="EUN5" s="273"/>
      <c r="EUO5" s="273"/>
      <c r="EUP5" s="273"/>
      <c r="EUQ5" s="273"/>
      <c r="EUR5" s="274"/>
      <c r="EUS5" s="265"/>
      <c r="EUT5" s="537"/>
      <c r="EUU5" s="537"/>
      <c r="EUV5" s="538"/>
      <c r="EUW5" s="539"/>
      <c r="EUY5" s="540"/>
      <c r="EUZ5" s="540"/>
      <c r="EVA5" s="542"/>
      <c r="EVB5" s="541"/>
      <c r="EVC5" s="537"/>
      <c r="EVD5" s="266"/>
      <c r="EVE5" s="271"/>
      <c r="EVF5" s="271"/>
      <c r="EVG5" s="271"/>
      <c r="EVH5" s="271"/>
      <c r="EVI5" s="271"/>
      <c r="EVJ5" s="272"/>
      <c r="EVK5" s="273"/>
      <c r="EVL5" s="273"/>
      <c r="EVM5" s="273"/>
      <c r="EVN5" s="273"/>
      <c r="EVO5" s="274"/>
      <c r="EVP5" s="265"/>
      <c r="EVQ5" s="537"/>
      <c r="EVR5" s="537"/>
      <c r="EVS5" s="538"/>
      <c r="EVT5" s="539"/>
      <c r="EVV5" s="540"/>
      <c r="EVW5" s="540"/>
      <c r="EVX5" s="542"/>
      <c r="EVY5" s="541"/>
      <c r="EVZ5" s="537"/>
      <c r="EWA5" s="266"/>
      <c r="EWB5" s="271"/>
      <c r="EWC5" s="271"/>
      <c r="EWD5" s="271"/>
      <c r="EWE5" s="271"/>
      <c r="EWF5" s="271"/>
      <c r="EWG5" s="272"/>
      <c r="EWH5" s="273"/>
      <c r="EWI5" s="273"/>
      <c r="EWJ5" s="273"/>
      <c r="EWK5" s="273"/>
      <c r="EWL5" s="274"/>
      <c r="EWM5" s="265"/>
      <c r="EWN5" s="537"/>
      <c r="EWO5" s="537"/>
      <c r="EWP5" s="538"/>
      <c r="EWQ5" s="539"/>
      <c r="EWS5" s="540"/>
      <c r="EWT5" s="540"/>
      <c r="EWU5" s="542"/>
      <c r="EWV5" s="541"/>
      <c r="EWW5" s="537"/>
      <c r="EWX5" s="266"/>
      <c r="EWY5" s="271"/>
      <c r="EWZ5" s="271"/>
      <c r="EXA5" s="271"/>
      <c r="EXB5" s="271"/>
      <c r="EXC5" s="271"/>
      <c r="EXD5" s="272"/>
      <c r="EXE5" s="273"/>
      <c r="EXF5" s="273"/>
      <c r="EXG5" s="273"/>
      <c r="EXH5" s="273"/>
      <c r="EXI5" s="274"/>
      <c r="EXJ5" s="265"/>
      <c r="EXK5" s="537"/>
      <c r="EXL5" s="537"/>
      <c r="EXM5" s="538"/>
      <c r="EXN5" s="539"/>
      <c r="EXP5" s="540"/>
      <c r="EXQ5" s="540"/>
      <c r="EXR5" s="542"/>
      <c r="EXS5" s="541"/>
      <c r="EXT5" s="537"/>
      <c r="EXU5" s="266"/>
      <c r="EXV5" s="271"/>
      <c r="EXW5" s="271"/>
      <c r="EXX5" s="271"/>
      <c r="EXY5" s="271"/>
      <c r="EXZ5" s="271"/>
      <c r="EYA5" s="272"/>
      <c r="EYB5" s="273"/>
      <c r="EYC5" s="273"/>
      <c r="EYD5" s="273"/>
      <c r="EYE5" s="273"/>
      <c r="EYF5" s="274"/>
      <c r="EYG5" s="265"/>
      <c r="EYH5" s="537"/>
      <c r="EYI5" s="537"/>
      <c r="EYJ5" s="538"/>
      <c r="EYK5" s="539"/>
      <c r="EYM5" s="540"/>
      <c r="EYN5" s="540"/>
      <c r="EYO5" s="542"/>
      <c r="EYP5" s="541"/>
      <c r="EYQ5" s="537"/>
      <c r="EYR5" s="266"/>
      <c r="EYS5" s="271"/>
      <c r="EYT5" s="271"/>
      <c r="EYU5" s="271"/>
      <c r="EYV5" s="271"/>
      <c r="EYW5" s="271"/>
      <c r="EYX5" s="272"/>
      <c r="EYY5" s="273"/>
      <c r="EYZ5" s="273"/>
      <c r="EZA5" s="273"/>
      <c r="EZB5" s="273"/>
      <c r="EZC5" s="274"/>
      <c r="EZD5" s="265"/>
      <c r="EZE5" s="537"/>
      <c r="EZF5" s="537"/>
      <c r="EZG5" s="538"/>
      <c r="EZH5" s="539"/>
      <c r="EZJ5" s="540"/>
      <c r="EZK5" s="540"/>
      <c r="EZL5" s="542"/>
      <c r="EZM5" s="541"/>
      <c r="EZN5" s="537"/>
      <c r="EZO5" s="266"/>
      <c r="EZP5" s="271"/>
      <c r="EZQ5" s="271"/>
      <c r="EZR5" s="271"/>
      <c r="EZS5" s="271"/>
      <c r="EZT5" s="271"/>
      <c r="EZU5" s="272"/>
      <c r="EZV5" s="273"/>
      <c r="EZW5" s="273"/>
      <c r="EZX5" s="273"/>
      <c r="EZY5" s="273"/>
      <c r="EZZ5" s="274"/>
      <c r="FAA5" s="265"/>
      <c r="FAB5" s="537"/>
      <c r="FAC5" s="537"/>
      <c r="FAD5" s="538"/>
      <c r="FAE5" s="539"/>
      <c r="FAG5" s="540"/>
      <c r="FAH5" s="540"/>
      <c r="FAI5" s="542"/>
      <c r="FAJ5" s="541"/>
      <c r="FAK5" s="537"/>
      <c r="FAL5" s="266"/>
      <c r="FAM5" s="271"/>
      <c r="FAN5" s="271"/>
      <c r="FAO5" s="271"/>
      <c r="FAP5" s="271"/>
      <c r="FAQ5" s="271"/>
      <c r="FAR5" s="272"/>
      <c r="FAS5" s="273"/>
      <c r="FAT5" s="273"/>
      <c r="FAU5" s="273"/>
      <c r="FAV5" s="273"/>
      <c r="FAW5" s="274"/>
      <c r="FAX5" s="265"/>
      <c r="FAY5" s="537"/>
      <c r="FAZ5" s="537"/>
      <c r="FBA5" s="538"/>
      <c r="FBB5" s="539"/>
      <c r="FBD5" s="540"/>
      <c r="FBE5" s="540"/>
      <c r="FBF5" s="542"/>
      <c r="FBG5" s="541"/>
      <c r="FBH5" s="537"/>
      <c r="FBI5" s="266"/>
      <c r="FBJ5" s="271"/>
      <c r="FBK5" s="271"/>
      <c r="FBL5" s="271"/>
      <c r="FBM5" s="271"/>
      <c r="FBN5" s="271"/>
      <c r="FBO5" s="272"/>
      <c r="FBP5" s="273"/>
      <c r="FBQ5" s="273"/>
      <c r="FBR5" s="273"/>
      <c r="FBS5" s="273"/>
      <c r="FBT5" s="274"/>
      <c r="FBU5" s="265"/>
      <c r="FBV5" s="537"/>
      <c r="FBW5" s="537"/>
      <c r="FBX5" s="538"/>
      <c r="FBY5" s="539"/>
      <c r="FCA5" s="540"/>
      <c r="FCB5" s="540"/>
      <c r="FCC5" s="542"/>
      <c r="FCD5" s="541"/>
      <c r="FCE5" s="537"/>
      <c r="FCF5" s="266"/>
      <c r="FCG5" s="271"/>
      <c r="FCH5" s="271"/>
      <c r="FCI5" s="271"/>
      <c r="FCJ5" s="271"/>
      <c r="FCK5" s="271"/>
      <c r="FCL5" s="272"/>
      <c r="FCM5" s="273"/>
      <c r="FCN5" s="273"/>
      <c r="FCO5" s="273"/>
      <c r="FCP5" s="273"/>
      <c r="FCQ5" s="274"/>
      <c r="FCR5" s="265"/>
      <c r="FCS5" s="537"/>
      <c r="FCT5" s="537"/>
      <c r="FCU5" s="538"/>
      <c r="FCV5" s="539"/>
      <c r="FCX5" s="540"/>
      <c r="FCY5" s="540"/>
      <c r="FCZ5" s="542"/>
      <c r="FDA5" s="541"/>
      <c r="FDB5" s="537"/>
      <c r="FDC5" s="266"/>
      <c r="FDD5" s="271"/>
      <c r="FDE5" s="271"/>
      <c r="FDF5" s="271"/>
      <c r="FDG5" s="271"/>
      <c r="FDH5" s="271"/>
      <c r="FDI5" s="272"/>
      <c r="FDJ5" s="273"/>
      <c r="FDK5" s="273"/>
      <c r="FDL5" s="273"/>
      <c r="FDM5" s="273"/>
      <c r="FDN5" s="274"/>
      <c r="FDO5" s="265"/>
      <c r="FDP5" s="537"/>
      <c r="FDQ5" s="537"/>
      <c r="FDR5" s="538"/>
      <c r="FDS5" s="539"/>
      <c r="FDU5" s="540"/>
      <c r="FDV5" s="540"/>
      <c r="FDW5" s="542"/>
      <c r="FDX5" s="541"/>
      <c r="FDY5" s="537"/>
      <c r="FDZ5" s="266"/>
      <c r="FEA5" s="271"/>
      <c r="FEB5" s="271"/>
      <c r="FEC5" s="271"/>
      <c r="FED5" s="271"/>
      <c r="FEE5" s="271"/>
      <c r="FEF5" s="272"/>
      <c r="FEG5" s="273"/>
      <c r="FEH5" s="273"/>
      <c r="FEI5" s="273"/>
      <c r="FEJ5" s="273"/>
      <c r="FEK5" s="274"/>
      <c r="FEL5" s="265"/>
      <c r="FEM5" s="537"/>
      <c r="FEN5" s="537"/>
      <c r="FEO5" s="538"/>
      <c r="FEP5" s="539"/>
      <c r="FER5" s="540"/>
      <c r="FES5" s="540"/>
      <c r="FET5" s="542"/>
      <c r="FEU5" s="541"/>
      <c r="FEV5" s="537"/>
      <c r="FEW5" s="266"/>
      <c r="FEX5" s="271"/>
      <c r="FEY5" s="271"/>
      <c r="FEZ5" s="271"/>
      <c r="FFA5" s="271"/>
      <c r="FFB5" s="271"/>
      <c r="FFC5" s="272"/>
      <c r="FFD5" s="273"/>
      <c r="FFE5" s="273"/>
      <c r="FFF5" s="273"/>
      <c r="FFG5" s="273"/>
      <c r="FFH5" s="274"/>
      <c r="FFI5" s="265"/>
      <c r="FFJ5" s="537"/>
      <c r="FFK5" s="537"/>
      <c r="FFL5" s="538"/>
      <c r="FFM5" s="539"/>
      <c r="FFO5" s="540"/>
      <c r="FFP5" s="540"/>
      <c r="FFQ5" s="542"/>
      <c r="FFR5" s="541"/>
      <c r="FFS5" s="537"/>
      <c r="FFT5" s="266"/>
      <c r="FFU5" s="271"/>
      <c r="FFV5" s="271"/>
      <c r="FFW5" s="271"/>
      <c r="FFX5" s="271"/>
      <c r="FFY5" s="271"/>
      <c r="FFZ5" s="272"/>
      <c r="FGA5" s="273"/>
      <c r="FGB5" s="273"/>
      <c r="FGC5" s="273"/>
      <c r="FGD5" s="273"/>
      <c r="FGE5" s="274"/>
      <c r="FGF5" s="265"/>
      <c r="FGG5" s="537"/>
      <c r="FGH5" s="537"/>
      <c r="FGI5" s="538"/>
      <c r="FGJ5" s="539"/>
      <c r="FGL5" s="540"/>
      <c r="FGM5" s="540"/>
      <c r="FGN5" s="542"/>
      <c r="FGO5" s="541"/>
      <c r="FGP5" s="537"/>
      <c r="FGQ5" s="266"/>
      <c r="FGR5" s="271"/>
      <c r="FGS5" s="271"/>
      <c r="FGT5" s="271"/>
      <c r="FGU5" s="271"/>
      <c r="FGV5" s="271"/>
      <c r="FGW5" s="272"/>
      <c r="FGX5" s="273"/>
      <c r="FGY5" s="273"/>
      <c r="FGZ5" s="273"/>
      <c r="FHA5" s="273"/>
      <c r="FHB5" s="274"/>
      <c r="FHC5" s="265"/>
      <c r="FHD5" s="537"/>
      <c r="FHE5" s="537"/>
      <c r="FHF5" s="538"/>
      <c r="FHG5" s="539"/>
      <c r="FHI5" s="540"/>
      <c r="FHJ5" s="540"/>
      <c r="FHK5" s="542"/>
      <c r="FHL5" s="541"/>
      <c r="FHM5" s="537"/>
      <c r="FHN5" s="266"/>
      <c r="FHO5" s="271"/>
      <c r="FHP5" s="271"/>
      <c r="FHQ5" s="271"/>
      <c r="FHR5" s="271"/>
      <c r="FHS5" s="271"/>
      <c r="FHT5" s="272"/>
      <c r="FHU5" s="273"/>
      <c r="FHV5" s="273"/>
      <c r="FHW5" s="273"/>
      <c r="FHX5" s="273"/>
      <c r="FHY5" s="274"/>
      <c r="FHZ5" s="265"/>
      <c r="FIA5" s="537"/>
      <c r="FIB5" s="537"/>
      <c r="FIC5" s="538"/>
      <c r="FID5" s="539"/>
      <c r="FIF5" s="540"/>
      <c r="FIG5" s="540"/>
      <c r="FIH5" s="542"/>
      <c r="FII5" s="541"/>
      <c r="FIJ5" s="537"/>
      <c r="FIK5" s="266"/>
      <c r="FIL5" s="271"/>
      <c r="FIM5" s="271"/>
      <c r="FIN5" s="271"/>
      <c r="FIO5" s="271"/>
      <c r="FIP5" s="271"/>
      <c r="FIQ5" s="272"/>
      <c r="FIR5" s="273"/>
      <c r="FIS5" s="273"/>
      <c r="FIT5" s="273"/>
      <c r="FIU5" s="273"/>
      <c r="FIV5" s="274"/>
      <c r="FIW5" s="265"/>
      <c r="FIX5" s="537"/>
      <c r="FIY5" s="537"/>
      <c r="FIZ5" s="538"/>
      <c r="FJA5" s="539"/>
      <c r="FJC5" s="540"/>
      <c r="FJD5" s="540"/>
      <c r="FJE5" s="542"/>
      <c r="FJF5" s="541"/>
      <c r="FJG5" s="537"/>
      <c r="FJH5" s="266"/>
      <c r="FJI5" s="271"/>
      <c r="FJJ5" s="271"/>
      <c r="FJK5" s="271"/>
      <c r="FJL5" s="271"/>
      <c r="FJM5" s="271"/>
      <c r="FJN5" s="272"/>
      <c r="FJO5" s="273"/>
      <c r="FJP5" s="273"/>
      <c r="FJQ5" s="273"/>
      <c r="FJR5" s="273"/>
      <c r="FJS5" s="274"/>
      <c r="FJT5" s="265"/>
      <c r="FJU5" s="537"/>
      <c r="FJV5" s="537"/>
      <c r="FJW5" s="538"/>
      <c r="FJX5" s="539"/>
      <c r="FJZ5" s="540"/>
      <c r="FKA5" s="540"/>
      <c r="FKB5" s="542"/>
      <c r="FKC5" s="541"/>
      <c r="FKD5" s="537"/>
      <c r="FKE5" s="266"/>
      <c r="FKF5" s="271"/>
      <c r="FKG5" s="271"/>
      <c r="FKH5" s="271"/>
      <c r="FKI5" s="271"/>
      <c r="FKJ5" s="271"/>
      <c r="FKK5" s="272"/>
      <c r="FKL5" s="273"/>
      <c r="FKM5" s="273"/>
      <c r="FKN5" s="273"/>
      <c r="FKO5" s="273"/>
      <c r="FKP5" s="274"/>
      <c r="FKQ5" s="265"/>
      <c r="FKR5" s="537"/>
      <c r="FKS5" s="537"/>
      <c r="FKT5" s="538"/>
      <c r="FKU5" s="539"/>
      <c r="FKW5" s="540"/>
      <c r="FKX5" s="540"/>
      <c r="FKY5" s="542"/>
      <c r="FKZ5" s="541"/>
      <c r="FLA5" s="537"/>
      <c r="FLB5" s="266"/>
      <c r="FLC5" s="271"/>
      <c r="FLD5" s="271"/>
      <c r="FLE5" s="271"/>
      <c r="FLF5" s="271"/>
      <c r="FLG5" s="271"/>
      <c r="FLH5" s="272"/>
      <c r="FLI5" s="273"/>
      <c r="FLJ5" s="273"/>
      <c r="FLK5" s="273"/>
      <c r="FLL5" s="273"/>
      <c r="FLM5" s="274"/>
      <c r="FLN5" s="265"/>
      <c r="FLO5" s="537"/>
      <c r="FLP5" s="537"/>
      <c r="FLQ5" s="538"/>
      <c r="FLR5" s="539"/>
      <c r="FLT5" s="540"/>
      <c r="FLU5" s="540"/>
      <c r="FLV5" s="542"/>
      <c r="FLW5" s="541"/>
      <c r="FLX5" s="537"/>
      <c r="FLY5" s="266"/>
      <c r="FLZ5" s="271"/>
      <c r="FMA5" s="271"/>
      <c r="FMB5" s="271"/>
      <c r="FMC5" s="271"/>
      <c r="FMD5" s="271"/>
      <c r="FME5" s="272"/>
      <c r="FMF5" s="273"/>
      <c r="FMG5" s="273"/>
      <c r="FMH5" s="273"/>
      <c r="FMI5" s="273"/>
      <c r="FMJ5" s="274"/>
      <c r="FMK5" s="265"/>
      <c r="FML5" s="537"/>
      <c r="FMM5" s="537"/>
      <c r="FMN5" s="538"/>
      <c r="FMO5" s="539"/>
      <c r="FMQ5" s="540"/>
      <c r="FMR5" s="540"/>
      <c r="FMS5" s="542"/>
      <c r="FMT5" s="541"/>
      <c r="FMU5" s="537"/>
      <c r="FMV5" s="266"/>
      <c r="FMW5" s="271"/>
      <c r="FMX5" s="271"/>
      <c r="FMY5" s="271"/>
      <c r="FMZ5" s="271"/>
      <c r="FNA5" s="271"/>
      <c r="FNB5" s="272"/>
      <c r="FNC5" s="273"/>
      <c r="FND5" s="273"/>
      <c r="FNE5" s="273"/>
      <c r="FNF5" s="273"/>
      <c r="FNG5" s="274"/>
      <c r="FNH5" s="265"/>
      <c r="FNI5" s="537"/>
      <c r="FNJ5" s="537"/>
      <c r="FNK5" s="538"/>
      <c r="FNL5" s="539"/>
      <c r="FNN5" s="540"/>
      <c r="FNO5" s="540"/>
      <c r="FNP5" s="542"/>
      <c r="FNQ5" s="541"/>
      <c r="FNR5" s="537"/>
      <c r="FNS5" s="266"/>
      <c r="FNT5" s="271"/>
      <c r="FNU5" s="271"/>
      <c r="FNV5" s="271"/>
      <c r="FNW5" s="271"/>
      <c r="FNX5" s="271"/>
      <c r="FNY5" s="272"/>
      <c r="FNZ5" s="273"/>
      <c r="FOA5" s="273"/>
      <c r="FOB5" s="273"/>
      <c r="FOC5" s="273"/>
      <c r="FOD5" s="274"/>
      <c r="FOE5" s="265"/>
      <c r="FOF5" s="537"/>
      <c r="FOG5" s="537"/>
      <c r="FOH5" s="538"/>
      <c r="FOI5" s="539"/>
      <c r="FOK5" s="540"/>
      <c r="FOL5" s="540"/>
      <c r="FOM5" s="542"/>
      <c r="FON5" s="541"/>
      <c r="FOO5" s="537"/>
      <c r="FOP5" s="266"/>
      <c r="FOQ5" s="271"/>
      <c r="FOR5" s="271"/>
      <c r="FOS5" s="271"/>
      <c r="FOT5" s="271"/>
      <c r="FOU5" s="271"/>
      <c r="FOV5" s="272"/>
      <c r="FOW5" s="273"/>
      <c r="FOX5" s="273"/>
      <c r="FOY5" s="273"/>
      <c r="FOZ5" s="273"/>
      <c r="FPA5" s="274"/>
      <c r="FPB5" s="265"/>
      <c r="FPC5" s="537"/>
      <c r="FPD5" s="537"/>
      <c r="FPE5" s="538"/>
      <c r="FPF5" s="539"/>
      <c r="FPH5" s="540"/>
      <c r="FPI5" s="540"/>
      <c r="FPJ5" s="542"/>
      <c r="FPK5" s="541"/>
      <c r="FPL5" s="537"/>
      <c r="FPM5" s="266"/>
      <c r="FPN5" s="271"/>
      <c r="FPO5" s="271"/>
      <c r="FPP5" s="271"/>
      <c r="FPQ5" s="271"/>
      <c r="FPR5" s="271"/>
      <c r="FPS5" s="272"/>
      <c r="FPT5" s="273"/>
      <c r="FPU5" s="273"/>
      <c r="FPV5" s="273"/>
      <c r="FPW5" s="273"/>
      <c r="FPX5" s="274"/>
      <c r="FPY5" s="265"/>
      <c r="FPZ5" s="537"/>
      <c r="FQA5" s="537"/>
      <c r="FQB5" s="538"/>
      <c r="FQC5" s="539"/>
      <c r="FQE5" s="540"/>
      <c r="FQF5" s="540"/>
      <c r="FQG5" s="542"/>
      <c r="FQH5" s="541"/>
      <c r="FQI5" s="537"/>
      <c r="FQJ5" s="266"/>
      <c r="FQK5" s="271"/>
      <c r="FQL5" s="271"/>
      <c r="FQM5" s="271"/>
      <c r="FQN5" s="271"/>
      <c r="FQO5" s="271"/>
      <c r="FQP5" s="272"/>
      <c r="FQQ5" s="273"/>
      <c r="FQR5" s="273"/>
      <c r="FQS5" s="273"/>
      <c r="FQT5" s="273"/>
      <c r="FQU5" s="274"/>
      <c r="FQV5" s="265"/>
      <c r="FQW5" s="537"/>
      <c r="FQX5" s="537"/>
      <c r="FQY5" s="538"/>
      <c r="FQZ5" s="539"/>
      <c r="FRB5" s="540"/>
      <c r="FRC5" s="540"/>
      <c r="FRD5" s="542"/>
      <c r="FRE5" s="541"/>
      <c r="FRF5" s="537"/>
      <c r="FRG5" s="266"/>
      <c r="FRH5" s="271"/>
      <c r="FRI5" s="271"/>
      <c r="FRJ5" s="271"/>
      <c r="FRK5" s="271"/>
      <c r="FRL5" s="271"/>
      <c r="FRM5" s="272"/>
      <c r="FRN5" s="273"/>
      <c r="FRO5" s="273"/>
      <c r="FRP5" s="273"/>
      <c r="FRQ5" s="273"/>
      <c r="FRR5" s="274"/>
      <c r="FRS5" s="265"/>
      <c r="FRT5" s="537"/>
      <c r="FRU5" s="537"/>
      <c r="FRV5" s="538"/>
      <c r="FRW5" s="539"/>
      <c r="FRY5" s="540"/>
      <c r="FRZ5" s="540"/>
      <c r="FSA5" s="542"/>
      <c r="FSB5" s="541"/>
      <c r="FSC5" s="537"/>
      <c r="FSD5" s="266"/>
      <c r="FSE5" s="271"/>
      <c r="FSF5" s="271"/>
      <c r="FSG5" s="271"/>
      <c r="FSH5" s="271"/>
      <c r="FSI5" s="271"/>
      <c r="FSJ5" s="272"/>
      <c r="FSK5" s="273"/>
      <c r="FSL5" s="273"/>
      <c r="FSM5" s="273"/>
      <c r="FSN5" s="273"/>
      <c r="FSO5" s="274"/>
      <c r="FSP5" s="265"/>
      <c r="FSQ5" s="537"/>
      <c r="FSR5" s="537"/>
      <c r="FSS5" s="538"/>
      <c r="FST5" s="539"/>
      <c r="FSV5" s="540"/>
      <c r="FSW5" s="540"/>
      <c r="FSX5" s="542"/>
      <c r="FSY5" s="541"/>
      <c r="FSZ5" s="537"/>
      <c r="FTA5" s="266"/>
      <c r="FTB5" s="271"/>
      <c r="FTC5" s="271"/>
      <c r="FTD5" s="271"/>
      <c r="FTE5" s="271"/>
      <c r="FTF5" s="271"/>
      <c r="FTG5" s="272"/>
      <c r="FTH5" s="273"/>
      <c r="FTI5" s="273"/>
      <c r="FTJ5" s="273"/>
      <c r="FTK5" s="273"/>
      <c r="FTL5" s="274"/>
      <c r="FTM5" s="265"/>
      <c r="FTN5" s="537"/>
      <c r="FTO5" s="537"/>
      <c r="FTP5" s="538"/>
      <c r="FTQ5" s="539"/>
      <c r="FTS5" s="540"/>
      <c r="FTT5" s="540"/>
      <c r="FTU5" s="542"/>
      <c r="FTV5" s="541"/>
      <c r="FTW5" s="537"/>
      <c r="FTX5" s="266"/>
      <c r="FTY5" s="271"/>
      <c r="FTZ5" s="271"/>
      <c r="FUA5" s="271"/>
      <c r="FUB5" s="271"/>
      <c r="FUC5" s="271"/>
      <c r="FUD5" s="272"/>
      <c r="FUE5" s="273"/>
      <c r="FUF5" s="273"/>
      <c r="FUG5" s="273"/>
      <c r="FUH5" s="273"/>
      <c r="FUI5" s="274"/>
      <c r="FUJ5" s="265"/>
      <c r="FUK5" s="537"/>
      <c r="FUL5" s="537"/>
      <c r="FUM5" s="538"/>
      <c r="FUN5" s="539"/>
      <c r="FUP5" s="540"/>
      <c r="FUQ5" s="540"/>
      <c r="FUR5" s="542"/>
      <c r="FUS5" s="541"/>
      <c r="FUT5" s="537"/>
      <c r="FUU5" s="266"/>
      <c r="FUV5" s="271"/>
      <c r="FUW5" s="271"/>
      <c r="FUX5" s="271"/>
      <c r="FUY5" s="271"/>
      <c r="FUZ5" s="271"/>
      <c r="FVA5" s="272"/>
      <c r="FVB5" s="273"/>
      <c r="FVC5" s="273"/>
      <c r="FVD5" s="273"/>
      <c r="FVE5" s="273"/>
      <c r="FVF5" s="274"/>
      <c r="FVG5" s="265"/>
      <c r="FVH5" s="537"/>
      <c r="FVI5" s="537"/>
      <c r="FVJ5" s="538"/>
      <c r="FVK5" s="539"/>
      <c r="FVM5" s="540"/>
      <c r="FVN5" s="540"/>
      <c r="FVO5" s="542"/>
      <c r="FVP5" s="541"/>
      <c r="FVQ5" s="537"/>
      <c r="FVR5" s="266"/>
      <c r="FVS5" s="271"/>
      <c r="FVT5" s="271"/>
      <c r="FVU5" s="271"/>
      <c r="FVV5" s="271"/>
      <c r="FVW5" s="271"/>
      <c r="FVX5" s="272"/>
      <c r="FVY5" s="273"/>
      <c r="FVZ5" s="273"/>
      <c r="FWA5" s="273"/>
      <c r="FWB5" s="273"/>
      <c r="FWC5" s="274"/>
      <c r="FWD5" s="265"/>
      <c r="FWE5" s="537"/>
      <c r="FWF5" s="537"/>
      <c r="FWG5" s="538"/>
      <c r="FWH5" s="539"/>
      <c r="FWJ5" s="540"/>
      <c r="FWK5" s="540"/>
      <c r="FWL5" s="542"/>
      <c r="FWM5" s="541"/>
      <c r="FWN5" s="537"/>
      <c r="FWO5" s="266"/>
      <c r="FWP5" s="271"/>
      <c r="FWQ5" s="271"/>
      <c r="FWR5" s="271"/>
      <c r="FWS5" s="271"/>
      <c r="FWT5" s="271"/>
      <c r="FWU5" s="272"/>
      <c r="FWV5" s="273"/>
      <c r="FWW5" s="273"/>
      <c r="FWX5" s="273"/>
      <c r="FWY5" s="273"/>
      <c r="FWZ5" s="274"/>
      <c r="FXA5" s="265"/>
      <c r="FXB5" s="537"/>
      <c r="FXC5" s="537"/>
      <c r="FXD5" s="538"/>
      <c r="FXE5" s="539"/>
      <c r="FXG5" s="540"/>
      <c r="FXH5" s="540"/>
      <c r="FXI5" s="542"/>
      <c r="FXJ5" s="541"/>
      <c r="FXK5" s="537"/>
      <c r="FXL5" s="266"/>
      <c r="FXM5" s="271"/>
      <c r="FXN5" s="271"/>
      <c r="FXO5" s="271"/>
      <c r="FXP5" s="271"/>
      <c r="FXQ5" s="271"/>
      <c r="FXR5" s="272"/>
      <c r="FXS5" s="273"/>
      <c r="FXT5" s="273"/>
      <c r="FXU5" s="273"/>
      <c r="FXV5" s="273"/>
      <c r="FXW5" s="274"/>
      <c r="FXX5" s="265"/>
      <c r="FXY5" s="537"/>
      <c r="FXZ5" s="537"/>
      <c r="FYA5" s="538"/>
      <c r="FYB5" s="539"/>
      <c r="FYD5" s="540"/>
      <c r="FYE5" s="540"/>
      <c r="FYF5" s="542"/>
      <c r="FYG5" s="541"/>
      <c r="FYH5" s="537"/>
      <c r="FYI5" s="266"/>
      <c r="FYJ5" s="271"/>
      <c r="FYK5" s="271"/>
      <c r="FYL5" s="271"/>
      <c r="FYM5" s="271"/>
      <c r="FYN5" s="271"/>
      <c r="FYO5" s="272"/>
      <c r="FYP5" s="273"/>
      <c r="FYQ5" s="273"/>
      <c r="FYR5" s="273"/>
      <c r="FYS5" s="273"/>
      <c r="FYT5" s="274"/>
      <c r="FYU5" s="265"/>
      <c r="FYV5" s="537"/>
      <c r="FYW5" s="537"/>
      <c r="FYX5" s="538"/>
      <c r="FYY5" s="539"/>
      <c r="FZA5" s="540"/>
      <c r="FZB5" s="540"/>
      <c r="FZC5" s="542"/>
      <c r="FZD5" s="541"/>
      <c r="FZE5" s="537"/>
      <c r="FZF5" s="266"/>
      <c r="FZG5" s="271"/>
      <c r="FZH5" s="271"/>
      <c r="FZI5" s="271"/>
      <c r="FZJ5" s="271"/>
      <c r="FZK5" s="271"/>
      <c r="FZL5" s="272"/>
      <c r="FZM5" s="273"/>
      <c r="FZN5" s="273"/>
      <c r="FZO5" s="273"/>
      <c r="FZP5" s="273"/>
      <c r="FZQ5" s="274"/>
      <c r="FZR5" s="265"/>
      <c r="FZS5" s="537"/>
      <c r="FZT5" s="537"/>
      <c r="FZU5" s="538"/>
      <c r="FZV5" s="539"/>
      <c r="FZX5" s="540"/>
      <c r="FZY5" s="540"/>
      <c r="FZZ5" s="542"/>
      <c r="GAA5" s="541"/>
      <c r="GAB5" s="537"/>
      <c r="GAC5" s="266"/>
      <c r="GAD5" s="271"/>
      <c r="GAE5" s="271"/>
      <c r="GAF5" s="271"/>
      <c r="GAG5" s="271"/>
      <c r="GAH5" s="271"/>
      <c r="GAI5" s="272"/>
      <c r="GAJ5" s="273"/>
      <c r="GAK5" s="273"/>
      <c r="GAL5" s="273"/>
      <c r="GAM5" s="273"/>
      <c r="GAN5" s="274"/>
      <c r="GAO5" s="265"/>
      <c r="GAP5" s="537"/>
      <c r="GAQ5" s="537"/>
      <c r="GAR5" s="538"/>
      <c r="GAS5" s="539"/>
      <c r="GAU5" s="540"/>
      <c r="GAV5" s="540"/>
      <c r="GAW5" s="542"/>
      <c r="GAX5" s="541"/>
      <c r="GAY5" s="537"/>
      <c r="GAZ5" s="266"/>
      <c r="GBA5" s="271"/>
      <c r="GBB5" s="271"/>
      <c r="GBC5" s="271"/>
      <c r="GBD5" s="271"/>
      <c r="GBE5" s="271"/>
      <c r="GBF5" s="272"/>
      <c r="GBG5" s="273"/>
      <c r="GBH5" s="273"/>
      <c r="GBI5" s="273"/>
      <c r="GBJ5" s="273"/>
      <c r="GBK5" s="274"/>
      <c r="GBL5" s="265"/>
      <c r="GBM5" s="537"/>
      <c r="GBN5" s="537"/>
      <c r="GBO5" s="538"/>
      <c r="GBP5" s="539"/>
      <c r="GBR5" s="540"/>
      <c r="GBS5" s="540"/>
      <c r="GBT5" s="542"/>
      <c r="GBU5" s="541"/>
      <c r="GBV5" s="537"/>
      <c r="GBW5" s="266"/>
      <c r="GBX5" s="271"/>
      <c r="GBY5" s="271"/>
      <c r="GBZ5" s="271"/>
      <c r="GCA5" s="271"/>
      <c r="GCB5" s="271"/>
      <c r="GCC5" s="272"/>
      <c r="GCD5" s="273"/>
      <c r="GCE5" s="273"/>
      <c r="GCF5" s="273"/>
      <c r="GCG5" s="273"/>
      <c r="GCH5" s="274"/>
      <c r="GCI5" s="265"/>
      <c r="GCJ5" s="537"/>
      <c r="GCK5" s="537"/>
      <c r="GCL5" s="538"/>
      <c r="GCM5" s="539"/>
      <c r="GCO5" s="540"/>
      <c r="GCP5" s="540"/>
      <c r="GCQ5" s="542"/>
      <c r="GCR5" s="541"/>
      <c r="GCS5" s="537"/>
      <c r="GCT5" s="266"/>
      <c r="GCU5" s="271"/>
      <c r="GCV5" s="271"/>
      <c r="GCW5" s="271"/>
      <c r="GCX5" s="271"/>
      <c r="GCY5" s="271"/>
      <c r="GCZ5" s="272"/>
      <c r="GDA5" s="273"/>
      <c r="GDB5" s="273"/>
      <c r="GDC5" s="273"/>
      <c r="GDD5" s="273"/>
      <c r="GDE5" s="274"/>
      <c r="GDF5" s="265"/>
      <c r="GDG5" s="537"/>
      <c r="GDH5" s="537"/>
      <c r="GDI5" s="538"/>
      <c r="GDJ5" s="539"/>
      <c r="GDL5" s="540"/>
      <c r="GDM5" s="540"/>
      <c r="GDN5" s="542"/>
      <c r="GDO5" s="541"/>
      <c r="GDP5" s="537"/>
      <c r="GDQ5" s="266"/>
      <c r="GDR5" s="271"/>
      <c r="GDS5" s="271"/>
      <c r="GDT5" s="271"/>
      <c r="GDU5" s="271"/>
      <c r="GDV5" s="271"/>
      <c r="GDW5" s="272"/>
      <c r="GDX5" s="273"/>
      <c r="GDY5" s="273"/>
      <c r="GDZ5" s="273"/>
      <c r="GEA5" s="273"/>
      <c r="GEB5" s="274"/>
      <c r="GEC5" s="265"/>
      <c r="GED5" s="537"/>
      <c r="GEE5" s="537"/>
      <c r="GEF5" s="538"/>
      <c r="GEG5" s="539"/>
      <c r="GEI5" s="540"/>
      <c r="GEJ5" s="540"/>
      <c r="GEK5" s="542"/>
      <c r="GEL5" s="541"/>
      <c r="GEM5" s="537"/>
      <c r="GEN5" s="266"/>
      <c r="GEO5" s="271"/>
      <c r="GEP5" s="271"/>
      <c r="GEQ5" s="271"/>
      <c r="GER5" s="271"/>
      <c r="GES5" s="271"/>
      <c r="GET5" s="272"/>
      <c r="GEU5" s="273"/>
      <c r="GEV5" s="273"/>
      <c r="GEW5" s="273"/>
      <c r="GEX5" s="273"/>
      <c r="GEY5" s="274"/>
      <c r="GEZ5" s="265"/>
      <c r="GFA5" s="537"/>
      <c r="GFB5" s="537"/>
      <c r="GFC5" s="538"/>
      <c r="GFD5" s="539"/>
      <c r="GFF5" s="540"/>
      <c r="GFG5" s="540"/>
      <c r="GFH5" s="542"/>
      <c r="GFI5" s="541"/>
      <c r="GFJ5" s="537"/>
      <c r="GFK5" s="266"/>
      <c r="GFL5" s="271"/>
      <c r="GFM5" s="271"/>
      <c r="GFN5" s="271"/>
      <c r="GFO5" s="271"/>
      <c r="GFP5" s="271"/>
      <c r="GFQ5" s="272"/>
      <c r="GFR5" s="273"/>
      <c r="GFS5" s="273"/>
      <c r="GFT5" s="273"/>
      <c r="GFU5" s="273"/>
      <c r="GFV5" s="274"/>
      <c r="GFW5" s="265"/>
      <c r="GFX5" s="537"/>
      <c r="GFY5" s="537"/>
      <c r="GFZ5" s="538"/>
      <c r="GGA5" s="539"/>
      <c r="GGC5" s="540"/>
      <c r="GGD5" s="540"/>
      <c r="GGE5" s="542"/>
      <c r="GGF5" s="541"/>
      <c r="GGG5" s="537"/>
      <c r="GGH5" s="266"/>
      <c r="GGI5" s="271"/>
      <c r="GGJ5" s="271"/>
      <c r="GGK5" s="271"/>
      <c r="GGL5" s="271"/>
      <c r="GGM5" s="271"/>
      <c r="GGN5" s="272"/>
      <c r="GGO5" s="273"/>
      <c r="GGP5" s="273"/>
      <c r="GGQ5" s="273"/>
      <c r="GGR5" s="273"/>
      <c r="GGS5" s="274"/>
      <c r="GGT5" s="265"/>
      <c r="GGU5" s="537"/>
      <c r="GGV5" s="537"/>
      <c r="GGW5" s="538"/>
      <c r="GGX5" s="539"/>
      <c r="GGZ5" s="540"/>
      <c r="GHA5" s="540"/>
      <c r="GHB5" s="542"/>
      <c r="GHC5" s="541"/>
      <c r="GHD5" s="537"/>
      <c r="GHE5" s="266"/>
      <c r="GHF5" s="271"/>
      <c r="GHG5" s="271"/>
      <c r="GHH5" s="271"/>
      <c r="GHI5" s="271"/>
      <c r="GHJ5" s="271"/>
      <c r="GHK5" s="272"/>
      <c r="GHL5" s="273"/>
      <c r="GHM5" s="273"/>
      <c r="GHN5" s="273"/>
      <c r="GHO5" s="273"/>
      <c r="GHP5" s="274"/>
      <c r="GHQ5" s="265"/>
      <c r="GHR5" s="537"/>
      <c r="GHS5" s="537"/>
      <c r="GHT5" s="538"/>
      <c r="GHU5" s="539"/>
      <c r="GHW5" s="540"/>
      <c r="GHX5" s="540"/>
      <c r="GHY5" s="542"/>
      <c r="GHZ5" s="541"/>
      <c r="GIA5" s="537"/>
      <c r="GIB5" s="266"/>
      <c r="GIC5" s="271"/>
      <c r="GID5" s="271"/>
      <c r="GIE5" s="271"/>
      <c r="GIF5" s="271"/>
      <c r="GIG5" s="271"/>
      <c r="GIH5" s="272"/>
      <c r="GII5" s="273"/>
      <c r="GIJ5" s="273"/>
      <c r="GIK5" s="273"/>
      <c r="GIL5" s="273"/>
      <c r="GIM5" s="274"/>
      <c r="GIN5" s="265"/>
      <c r="GIO5" s="537"/>
      <c r="GIP5" s="537"/>
      <c r="GIQ5" s="538"/>
      <c r="GIR5" s="539"/>
      <c r="GIT5" s="540"/>
      <c r="GIU5" s="540"/>
      <c r="GIV5" s="542"/>
      <c r="GIW5" s="541"/>
      <c r="GIX5" s="537"/>
      <c r="GIY5" s="266"/>
      <c r="GIZ5" s="271"/>
      <c r="GJA5" s="271"/>
      <c r="GJB5" s="271"/>
      <c r="GJC5" s="271"/>
      <c r="GJD5" s="271"/>
      <c r="GJE5" s="272"/>
      <c r="GJF5" s="273"/>
      <c r="GJG5" s="273"/>
      <c r="GJH5" s="273"/>
      <c r="GJI5" s="273"/>
      <c r="GJJ5" s="274"/>
      <c r="GJK5" s="265"/>
      <c r="GJL5" s="537"/>
      <c r="GJM5" s="537"/>
      <c r="GJN5" s="538"/>
      <c r="GJO5" s="539"/>
      <c r="GJQ5" s="540"/>
      <c r="GJR5" s="540"/>
      <c r="GJS5" s="542"/>
      <c r="GJT5" s="541"/>
      <c r="GJU5" s="537"/>
      <c r="GJV5" s="266"/>
      <c r="GJW5" s="271"/>
      <c r="GJX5" s="271"/>
      <c r="GJY5" s="271"/>
      <c r="GJZ5" s="271"/>
      <c r="GKA5" s="271"/>
      <c r="GKB5" s="272"/>
      <c r="GKC5" s="273"/>
      <c r="GKD5" s="273"/>
      <c r="GKE5" s="273"/>
      <c r="GKF5" s="273"/>
      <c r="GKG5" s="274"/>
      <c r="GKH5" s="265"/>
      <c r="GKI5" s="537"/>
      <c r="GKJ5" s="537"/>
      <c r="GKK5" s="538"/>
      <c r="GKL5" s="539"/>
      <c r="GKN5" s="540"/>
      <c r="GKO5" s="540"/>
      <c r="GKP5" s="542"/>
      <c r="GKQ5" s="541"/>
      <c r="GKR5" s="537"/>
      <c r="GKS5" s="266"/>
      <c r="GKT5" s="271"/>
      <c r="GKU5" s="271"/>
      <c r="GKV5" s="271"/>
      <c r="GKW5" s="271"/>
      <c r="GKX5" s="271"/>
      <c r="GKY5" s="272"/>
      <c r="GKZ5" s="273"/>
      <c r="GLA5" s="273"/>
      <c r="GLB5" s="273"/>
      <c r="GLC5" s="273"/>
      <c r="GLD5" s="274"/>
      <c r="GLE5" s="265"/>
      <c r="GLF5" s="537"/>
      <c r="GLG5" s="537"/>
      <c r="GLH5" s="538"/>
      <c r="GLI5" s="539"/>
      <c r="GLK5" s="540"/>
      <c r="GLL5" s="540"/>
      <c r="GLM5" s="542"/>
      <c r="GLN5" s="541"/>
      <c r="GLO5" s="537"/>
      <c r="GLP5" s="266"/>
      <c r="GLQ5" s="271"/>
      <c r="GLR5" s="271"/>
      <c r="GLS5" s="271"/>
      <c r="GLT5" s="271"/>
      <c r="GLU5" s="271"/>
      <c r="GLV5" s="272"/>
      <c r="GLW5" s="273"/>
      <c r="GLX5" s="273"/>
      <c r="GLY5" s="273"/>
      <c r="GLZ5" s="273"/>
      <c r="GMA5" s="274"/>
      <c r="GMB5" s="265"/>
      <c r="GMC5" s="537"/>
      <c r="GMD5" s="537"/>
      <c r="GME5" s="538"/>
      <c r="GMF5" s="539"/>
      <c r="GMH5" s="540"/>
      <c r="GMI5" s="540"/>
      <c r="GMJ5" s="542"/>
      <c r="GMK5" s="541"/>
      <c r="GML5" s="537"/>
      <c r="GMM5" s="266"/>
      <c r="GMN5" s="271"/>
      <c r="GMO5" s="271"/>
      <c r="GMP5" s="271"/>
      <c r="GMQ5" s="271"/>
      <c r="GMR5" s="271"/>
      <c r="GMS5" s="272"/>
      <c r="GMT5" s="273"/>
      <c r="GMU5" s="273"/>
      <c r="GMV5" s="273"/>
      <c r="GMW5" s="273"/>
      <c r="GMX5" s="274"/>
      <c r="GMY5" s="265"/>
      <c r="GMZ5" s="537"/>
      <c r="GNA5" s="537"/>
      <c r="GNB5" s="538"/>
      <c r="GNC5" s="539"/>
      <c r="GNE5" s="540"/>
      <c r="GNF5" s="540"/>
      <c r="GNG5" s="542"/>
      <c r="GNH5" s="541"/>
      <c r="GNI5" s="537"/>
      <c r="GNJ5" s="266"/>
      <c r="GNK5" s="271"/>
      <c r="GNL5" s="271"/>
      <c r="GNM5" s="271"/>
      <c r="GNN5" s="271"/>
      <c r="GNO5" s="271"/>
      <c r="GNP5" s="272"/>
      <c r="GNQ5" s="273"/>
      <c r="GNR5" s="273"/>
      <c r="GNS5" s="273"/>
      <c r="GNT5" s="273"/>
      <c r="GNU5" s="274"/>
      <c r="GNV5" s="265"/>
      <c r="GNW5" s="537"/>
      <c r="GNX5" s="537"/>
      <c r="GNY5" s="538"/>
      <c r="GNZ5" s="539"/>
      <c r="GOB5" s="540"/>
      <c r="GOC5" s="540"/>
      <c r="GOD5" s="542"/>
      <c r="GOE5" s="541"/>
      <c r="GOF5" s="537"/>
      <c r="GOG5" s="266"/>
      <c r="GOH5" s="271"/>
      <c r="GOI5" s="271"/>
      <c r="GOJ5" s="271"/>
      <c r="GOK5" s="271"/>
      <c r="GOL5" s="271"/>
      <c r="GOM5" s="272"/>
      <c r="GON5" s="273"/>
      <c r="GOO5" s="273"/>
      <c r="GOP5" s="273"/>
      <c r="GOQ5" s="273"/>
      <c r="GOR5" s="274"/>
      <c r="GOS5" s="265"/>
      <c r="GOT5" s="537"/>
      <c r="GOU5" s="537"/>
      <c r="GOV5" s="538"/>
      <c r="GOW5" s="539"/>
      <c r="GOY5" s="540"/>
      <c r="GOZ5" s="540"/>
      <c r="GPA5" s="542"/>
      <c r="GPB5" s="541"/>
      <c r="GPC5" s="537"/>
      <c r="GPD5" s="266"/>
      <c r="GPE5" s="271"/>
      <c r="GPF5" s="271"/>
      <c r="GPG5" s="271"/>
      <c r="GPH5" s="271"/>
      <c r="GPI5" s="271"/>
      <c r="GPJ5" s="272"/>
      <c r="GPK5" s="273"/>
      <c r="GPL5" s="273"/>
      <c r="GPM5" s="273"/>
      <c r="GPN5" s="273"/>
      <c r="GPO5" s="274"/>
      <c r="GPP5" s="265"/>
      <c r="GPQ5" s="537"/>
      <c r="GPR5" s="537"/>
      <c r="GPS5" s="538"/>
      <c r="GPT5" s="539"/>
      <c r="GPV5" s="540"/>
      <c r="GPW5" s="540"/>
      <c r="GPX5" s="542"/>
      <c r="GPY5" s="541"/>
      <c r="GPZ5" s="537"/>
      <c r="GQA5" s="266"/>
      <c r="GQB5" s="271"/>
      <c r="GQC5" s="271"/>
      <c r="GQD5" s="271"/>
      <c r="GQE5" s="271"/>
      <c r="GQF5" s="271"/>
      <c r="GQG5" s="272"/>
      <c r="GQH5" s="273"/>
      <c r="GQI5" s="273"/>
      <c r="GQJ5" s="273"/>
      <c r="GQK5" s="273"/>
      <c r="GQL5" s="274"/>
      <c r="GQM5" s="265"/>
      <c r="GQN5" s="537"/>
      <c r="GQO5" s="537"/>
      <c r="GQP5" s="538"/>
      <c r="GQQ5" s="539"/>
      <c r="GQS5" s="540"/>
      <c r="GQT5" s="540"/>
      <c r="GQU5" s="542"/>
      <c r="GQV5" s="541"/>
      <c r="GQW5" s="537"/>
      <c r="GQX5" s="266"/>
      <c r="GQY5" s="271"/>
      <c r="GQZ5" s="271"/>
      <c r="GRA5" s="271"/>
      <c r="GRB5" s="271"/>
      <c r="GRC5" s="271"/>
      <c r="GRD5" s="272"/>
      <c r="GRE5" s="273"/>
      <c r="GRF5" s="273"/>
      <c r="GRG5" s="273"/>
      <c r="GRH5" s="273"/>
      <c r="GRI5" s="274"/>
      <c r="GRJ5" s="265"/>
      <c r="GRK5" s="537"/>
      <c r="GRL5" s="537"/>
      <c r="GRM5" s="538"/>
      <c r="GRN5" s="539"/>
      <c r="GRP5" s="540"/>
      <c r="GRQ5" s="540"/>
      <c r="GRR5" s="542"/>
      <c r="GRS5" s="541"/>
      <c r="GRT5" s="537"/>
      <c r="GRU5" s="266"/>
      <c r="GRV5" s="271"/>
      <c r="GRW5" s="271"/>
      <c r="GRX5" s="271"/>
      <c r="GRY5" s="271"/>
      <c r="GRZ5" s="271"/>
      <c r="GSA5" s="272"/>
      <c r="GSB5" s="273"/>
      <c r="GSC5" s="273"/>
      <c r="GSD5" s="273"/>
      <c r="GSE5" s="273"/>
      <c r="GSF5" s="274"/>
      <c r="GSG5" s="265"/>
      <c r="GSH5" s="537"/>
      <c r="GSI5" s="537"/>
      <c r="GSJ5" s="538"/>
      <c r="GSK5" s="539"/>
      <c r="GSM5" s="540"/>
      <c r="GSN5" s="540"/>
      <c r="GSO5" s="542"/>
      <c r="GSP5" s="541"/>
      <c r="GSQ5" s="537"/>
      <c r="GSR5" s="266"/>
      <c r="GSS5" s="271"/>
      <c r="GST5" s="271"/>
      <c r="GSU5" s="271"/>
      <c r="GSV5" s="271"/>
      <c r="GSW5" s="271"/>
      <c r="GSX5" s="272"/>
      <c r="GSY5" s="273"/>
      <c r="GSZ5" s="273"/>
      <c r="GTA5" s="273"/>
      <c r="GTB5" s="273"/>
      <c r="GTC5" s="274"/>
      <c r="GTD5" s="265"/>
      <c r="GTE5" s="537"/>
      <c r="GTF5" s="537"/>
      <c r="GTG5" s="538"/>
      <c r="GTH5" s="539"/>
      <c r="GTJ5" s="540"/>
      <c r="GTK5" s="540"/>
      <c r="GTL5" s="542"/>
      <c r="GTM5" s="541"/>
      <c r="GTN5" s="537"/>
      <c r="GTO5" s="266"/>
      <c r="GTP5" s="271"/>
      <c r="GTQ5" s="271"/>
      <c r="GTR5" s="271"/>
      <c r="GTS5" s="271"/>
      <c r="GTT5" s="271"/>
      <c r="GTU5" s="272"/>
      <c r="GTV5" s="273"/>
      <c r="GTW5" s="273"/>
      <c r="GTX5" s="273"/>
      <c r="GTY5" s="273"/>
      <c r="GTZ5" s="274"/>
      <c r="GUA5" s="265"/>
      <c r="GUB5" s="537"/>
      <c r="GUC5" s="537"/>
      <c r="GUD5" s="538"/>
      <c r="GUE5" s="539"/>
      <c r="GUG5" s="540"/>
      <c r="GUH5" s="540"/>
      <c r="GUI5" s="542"/>
      <c r="GUJ5" s="541"/>
      <c r="GUK5" s="537"/>
      <c r="GUL5" s="266"/>
      <c r="GUM5" s="271"/>
      <c r="GUN5" s="271"/>
      <c r="GUO5" s="271"/>
      <c r="GUP5" s="271"/>
      <c r="GUQ5" s="271"/>
      <c r="GUR5" s="272"/>
      <c r="GUS5" s="273"/>
      <c r="GUT5" s="273"/>
      <c r="GUU5" s="273"/>
      <c r="GUV5" s="273"/>
      <c r="GUW5" s="274"/>
      <c r="GUX5" s="265"/>
      <c r="GUY5" s="537"/>
      <c r="GUZ5" s="537"/>
      <c r="GVA5" s="538"/>
      <c r="GVB5" s="539"/>
      <c r="GVD5" s="540"/>
      <c r="GVE5" s="540"/>
      <c r="GVF5" s="542"/>
      <c r="GVG5" s="541"/>
      <c r="GVH5" s="537"/>
      <c r="GVI5" s="266"/>
      <c r="GVJ5" s="271"/>
      <c r="GVK5" s="271"/>
      <c r="GVL5" s="271"/>
      <c r="GVM5" s="271"/>
      <c r="GVN5" s="271"/>
      <c r="GVO5" s="272"/>
      <c r="GVP5" s="273"/>
      <c r="GVQ5" s="273"/>
      <c r="GVR5" s="273"/>
      <c r="GVS5" s="273"/>
      <c r="GVT5" s="274"/>
      <c r="GVU5" s="265"/>
      <c r="GVV5" s="537"/>
      <c r="GVW5" s="537"/>
      <c r="GVX5" s="538"/>
      <c r="GVY5" s="539"/>
      <c r="GWA5" s="540"/>
      <c r="GWB5" s="540"/>
      <c r="GWC5" s="542"/>
      <c r="GWD5" s="541"/>
      <c r="GWE5" s="537"/>
      <c r="GWF5" s="266"/>
      <c r="GWG5" s="271"/>
      <c r="GWH5" s="271"/>
      <c r="GWI5" s="271"/>
      <c r="GWJ5" s="271"/>
      <c r="GWK5" s="271"/>
      <c r="GWL5" s="272"/>
      <c r="GWM5" s="273"/>
      <c r="GWN5" s="273"/>
      <c r="GWO5" s="273"/>
      <c r="GWP5" s="273"/>
      <c r="GWQ5" s="274"/>
      <c r="GWR5" s="265"/>
      <c r="GWS5" s="537"/>
      <c r="GWT5" s="537"/>
      <c r="GWU5" s="538"/>
      <c r="GWV5" s="539"/>
      <c r="GWX5" s="540"/>
      <c r="GWY5" s="540"/>
      <c r="GWZ5" s="542"/>
      <c r="GXA5" s="541"/>
      <c r="GXB5" s="537"/>
      <c r="GXC5" s="266"/>
      <c r="GXD5" s="271"/>
      <c r="GXE5" s="271"/>
      <c r="GXF5" s="271"/>
      <c r="GXG5" s="271"/>
      <c r="GXH5" s="271"/>
      <c r="GXI5" s="272"/>
      <c r="GXJ5" s="273"/>
      <c r="GXK5" s="273"/>
      <c r="GXL5" s="273"/>
      <c r="GXM5" s="273"/>
      <c r="GXN5" s="274"/>
      <c r="GXO5" s="265"/>
      <c r="GXP5" s="537"/>
      <c r="GXQ5" s="537"/>
      <c r="GXR5" s="538"/>
      <c r="GXS5" s="539"/>
      <c r="GXU5" s="540"/>
      <c r="GXV5" s="540"/>
      <c r="GXW5" s="542"/>
      <c r="GXX5" s="541"/>
      <c r="GXY5" s="537"/>
      <c r="GXZ5" s="266"/>
      <c r="GYA5" s="271"/>
      <c r="GYB5" s="271"/>
      <c r="GYC5" s="271"/>
      <c r="GYD5" s="271"/>
      <c r="GYE5" s="271"/>
      <c r="GYF5" s="272"/>
      <c r="GYG5" s="273"/>
      <c r="GYH5" s="273"/>
      <c r="GYI5" s="273"/>
      <c r="GYJ5" s="273"/>
      <c r="GYK5" s="274"/>
      <c r="GYL5" s="265"/>
      <c r="GYM5" s="537"/>
      <c r="GYN5" s="537"/>
      <c r="GYO5" s="538"/>
      <c r="GYP5" s="539"/>
      <c r="GYR5" s="540"/>
      <c r="GYS5" s="540"/>
      <c r="GYT5" s="542"/>
      <c r="GYU5" s="541"/>
      <c r="GYV5" s="537"/>
      <c r="GYW5" s="266"/>
      <c r="GYX5" s="271"/>
      <c r="GYY5" s="271"/>
      <c r="GYZ5" s="271"/>
      <c r="GZA5" s="271"/>
      <c r="GZB5" s="271"/>
      <c r="GZC5" s="272"/>
      <c r="GZD5" s="273"/>
      <c r="GZE5" s="273"/>
      <c r="GZF5" s="273"/>
      <c r="GZG5" s="273"/>
      <c r="GZH5" s="274"/>
      <c r="GZI5" s="265"/>
      <c r="GZJ5" s="537"/>
      <c r="GZK5" s="537"/>
      <c r="GZL5" s="538"/>
      <c r="GZM5" s="539"/>
      <c r="GZO5" s="540"/>
      <c r="GZP5" s="540"/>
      <c r="GZQ5" s="542"/>
      <c r="GZR5" s="541"/>
      <c r="GZS5" s="537"/>
      <c r="GZT5" s="266"/>
      <c r="GZU5" s="271"/>
      <c r="GZV5" s="271"/>
      <c r="GZW5" s="271"/>
      <c r="GZX5" s="271"/>
      <c r="GZY5" s="271"/>
      <c r="GZZ5" s="272"/>
      <c r="HAA5" s="273"/>
      <c r="HAB5" s="273"/>
      <c r="HAC5" s="273"/>
      <c r="HAD5" s="273"/>
      <c r="HAE5" s="274"/>
      <c r="HAF5" s="265"/>
      <c r="HAG5" s="537"/>
      <c r="HAH5" s="537"/>
      <c r="HAI5" s="538"/>
      <c r="HAJ5" s="539"/>
      <c r="HAL5" s="540"/>
      <c r="HAM5" s="540"/>
      <c r="HAN5" s="542"/>
      <c r="HAO5" s="541"/>
      <c r="HAP5" s="537"/>
      <c r="HAQ5" s="266"/>
      <c r="HAR5" s="271"/>
      <c r="HAS5" s="271"/>
      <c r="HAT5" s="271"/>
      <c r="HAU5" s="271"/>
      <c r="HAV5" s="271"/>
      <c r="HAW5" s="272"/>
      <c r="HAX5" s="273"/>
      <c r="HAY5" s="273"/>
      <c r="HAZ5" s="273"/>
      <c r="HBA5" s="273"/>
      <c r="HBB5" s="274"/>
      <c r="HBC5" s="265"/>
      <c r="HBD5" s="537"/>
      <c r="HBE5" s="537"/>
      <c r="HBF5" s="538"/>
      <c r="HBG5" s="539"/>
      <c r="HBI5" s="540"/>
      <c r="HBJ5" s="540"/>
      <c r="HBK5" s="542"/>
      <c r="HBL5" s="541"/>
      <c r="HBM5" s="537"/>
      <c r="HBN5" s="266"/>
      <c r="HBO5" s="271"/>
      <c r="HBP5" s="271"/>
      <c r="HBQ5" s="271"/>
      <c r="HBR5" s="271"/>
      <c r="HBS5" s="271"/>
      <c r="HBT5" s="272"/>
      <c r="HBU5" s="273"/>
      <c r="HBV5" s="273"/>
      <c r="HBW5" s="273"/>
      <c r="HBX5" s="273"/>
      <c r="HBY5" s="274"/>
      <c r="HBZ5" s="265"/>
      <c r="HCA5" s="537"/>
      <c r="HCB5" s="537"/>
      <c r="HCC5" s="538"/>
      <c r="HCD5" s="539"/>
      <c r="HCF5" s="540"/>
      <c r="HCG5" s="540"/>
      <c r="HCH5" s="542"/>
      <c r="HCI5" s="541"/>
      <c r="HCJ5" s="537"/>
      <c r="HCK5" s="266"/>
      <c r="HCL5" s="271"/>
      <c r="HCM5" s="271"/>
      <c r="HCN5" s="271"/>
      <c r="HCO5" s="271"/>
      <c r="HCP5" s="271"/>
      <c r="HCQ5" s="272"/>
      <c r="HCR5" s="273"/>
      <c r="HCS5" s="273"/>
      <c r="HCT5" s="273"/>
      <c r="HCU5" s="273"/>
      <c r="HCV5" s="274"/>
      <c r="HCW5" s="265"/>
      <c r="HCX5" s="537"/>
      <c r="HCY5" s="537"/>
      <c r="HCZ5" s="538"/>
      <c r="HDA5" s="539"/>
      <c r="HDC5" s="540"/>
      <c r="HDD5" s="540"/>
      <c r="HDE5" s="542"/>
      <c r="HDF5" s="541"/>
      <c r="HDG5" s="537"/>
      <c r="HDH5" s="266"/>
      <c r="HDI5" s="271"/>
      <c r="HDJ5" s="271"/>
      <c r="HDK5" s="271"/>
      <c r="HDL5" s="271"/>
      <c r="HDM5" s="271"/>
      <c r="HDN5" s="272"/>
      <c r="HDO5" s="273"/>
      <c r="HDP5" s="273"/>
      <c r="HDQ5" s="273"/>
      <c r="HDR5" s="273"/>
      <c r="HDS5" s="274"/>
      <c r="HDT5" s="265"/>
      <c r="HDU5" s="537"/>
      <c r="HDV5" s="537"/>
      <c r="HDW5" s="538"/>
      <c r="HDX5" s="539"/>
      <c r="HDZ5" s="540"/>
      <c r="HEA5" s="540"/>
      <c r="HEB5" s="542"/>
      <c r="HEC5" s="541"/>
      <c r="HED5" s="537"/>
      <c r="HEE5" s="266"/>
      <c r="HEF5" s="271"/>
      <c r="HEG5" s="271"/>
      <c r="HEH5" s="271"/>
      <c r="HEI5" s="271"/>
      <c r="HEJ5" s="271"/>
      <c r="HEK5" s="272"/>
      <c r="HEL5" s="273"/>
      <c r="HEM5" s="273"/>
      <c r="HEN5" s="273"/>
      <c r="HEO5" s="273"/>
      <c r="HEP5" s="274"/>
      <c r="HEQ5" s="265"/>
      <c r="HER5" s="537"/>
      <c r="HES5" s="537"/>
      <c r="HET5" s="538"/>
      <c r="HEU5" s="539"/>
      <c r="HEW5" s="540"/>
      <c r="HEX5" s="540"/>
      <c r="HEY5" s="542"/>
      <c r="HEZ5" s="541"/>
      <c r="HFA5" s="537"/>
      <c r="HFB5" s="266"/>
      <c r="HFC5" s="271"/>
      <c r="HFD5" s="271"/>
      <c r="HFE5" s="271"/>
      <c r="HFF5" s="271"/>
      <c r="HFG5" s="271"/>
      <c r="HFH5" s="272"/>
      <c r="HFI5" s="273"/>
      <c r="HFJ5" s="273"/>
      <c r="HFK5" s="273"/>
      <c r="HFL5" s="273"/>
      <c r="HFM5" s="274"/>
      <c r="HFN5" s="265"/>
      <c r="HFO5" s="537"/>
      <c r="HFP5" s="537"/>
      <c r="HFQ5" s="538"/>
      <c r="HFR5" s="539"/>
      <c r="HFT5" s="540"/>
      <c r="HFU5" s="540"/>
      <c r="HFV5" s="542"/>
      <c r="HFW5" s="541"/>
      <c r="HFX5" s="537"/>
      <c r="HFY5" s="266"/>
      <c r="HFZ5" s="271"/>
      <c r="HGA5" s="271"/>
      <c r="HGB5" s="271"/>
      <c r="HGC5" s="271"/>
      <c r="HGD5" s="271"/>
      <c r="HGE5" s="272"/>
      <c r="HGF5" s="273"/>
      <c r="HGG5" s="273"/>
      <c r="HGH5" s="273"/>
      <c r="HGI5" s="273"/>
      <c r="HGJ5" s="274"/>
      <c r="HGK5" s="265"/>
      <c r="HGL5" s="537"/>
      <c r="HGM5" s="537"/>
      <c r="HGN5" s="538"/>
      <c r="HGO5" s="539"/>
      <c r="HGQ5" s="540"/>
      <c r="HGR5" s="540"/>
      <c r="HGS5" s="542"/>
      <c r="HGT5" s="541"/>
      <c r="HGU5" s="537"/>
      <c r="HGV5" s="266"/>
      <c r="HGW5" s="271"/>
      <c r="HGX5" s="271"/>
      <c r="HGY5" s="271"/>
      <c r="HGZ5" s="271"/>
      <c r="HHA5" s="271"/>
      <c r="HHB5" s="272"/>
      <c r="HHC5" s="273"/>
      <c r="HHD5" s="273"/>
      <c r="HHE5" s="273"/>
      <c r="HHF5" s="273"/>
      <c r="HHG5" s="274"/>
      <c r="HHH5" s="265"/>
      <c r="HHI5" s="537"/>
      <c r="HHJ5" s="537"/>
      <c r="HHK5" s="538"/>
      <c r="HHL5" s="539"/>
      <c r="HHN5" s="540"/>
      <c r="HHO5" s="540"/>
      <c r="HHP5" s="542"/>
      <c r="HHQ5" s="541"/>
      <c r="HHR5" s="537"/>
      <c r="HHS5" s="266"/>
      <c r="HHT5" s="271"/>
      <c r="HHU5" s="271"/>
      <c r="HHV5" s="271"/>
      <c r="HHW5" s="271"/>
      <c r="HHX5" s="271"/>
      <c r="HHY5" s="272"/>
      <c r="HHZ5" s="273"/>
      <c r="HIA5" s="273"/>
      <c r="HIB5" s="273"/>
      <c r="HIC5" s="273"/>
      <c r="HID5" s="274"/>
      <c r="HIE5" s="265"/>
      <c r="HIF5" s="537"/>
      <c r="HIG5" s="537"/>
      <c r="HIH5" s="538"/>
      <c r="HII5" s="539"/>
      <c r="HIK5" s="540"/>
      <c r="HIL5" s="540"/>
      <c r="HIM5" s="542"/>
      <c r="HIN5" s="541"/>
      <c r="HIO5" s="537"/>
      <c r="HIP5" s="266"/>
      <c r="HIQ5" s="271"/>
      <c r="HIR5" s="271"/>
      <c r="HIS5" s="271"/>
      <c r="HIT5" s="271"/>
      <c r="HIU5" s="271"/>
      <c r="HIV5" s="272"/>
      <c r="HIW5" s="273"/>
      <c r="HIX5" s="273"/>
      <c r="HIY5" s="273"/>
      <c r="HIZ5" s="273"/>
      <c r="HJA5" s="274"/>
      <c r="HJB5" s="265"/>
      <c r="HJC5" s="537"/>
      <c r="HJD5" s="537"/>
      <c r="HJE5" s="538"/>
      <c r="HJF5" s="539"/>
      <c r="HJH5" s="540"/>
      <c r="HJI5" s="540"/>
      <c r="HJJ5" s="542"/>
      <c r="HJK5" s="541"/>
      <c r="HJL5" s="537"/>
      <c r="HJM5" s="266"/>
      <c r="HJN5" s="271"/>
      <c r="HJO5" s="271"/>
      <c r="HJP5" s="271"/>
      <c r="HJQ5" s="271"/>
      <c r="HJR5" s="271"/>
      <c r="HJS5" s="272"/>
      <c r="HJT5" s="273"/>
      <c r="HJU5" s="273"/>
      <c r="HJV5" s="273"/>
      <c r="HJW5" s="273"/>
      <c r="HJX5" s="274"/>
      <c r="HJY5" s="265"/>
      <c r="HJZ5" s="537"/>
      <c r="HKA5" s="537"/>
      <c r="HKB5" s="538"/>
      <c r="HKC5" s="539"/>
      <c r="HKE5" s="540"/>
      <c r="HKF5" s="540"/>
      <c r="HKG5" s="542"/>
      <c r="HKH5" s="541"/>
      <c r="HKI5" s="537"/>
      <c r="HKJ5" s="266"/>
      <c r="HKK5" s="271"/>
      <c r="HKL5" s="271"/>
      <c r="HKM5" s="271"/>
      <c r="HKN5" s="271"/>
      <c r="HKO5" s="271"/>
      <c r="HKP5" s="272"/>
      <c r="HKQ5" s="273"/>
      <c r="HKR5" s="273"/>
      <c r="HKS5" s="273"/>
      <c r="HKT5" s="273"/>
      <c r="HKU5" s="274"/>
      <c r="HKV5" s="265"/>
      <c r="HKW5" s="537"/>
      <c r="HKX5" s="537"/>
      <c r="HKY5" s="538"/>
      <c r="HKZ5" s="539"/>
      <c r="HLB5" s="540"/>
      <c r="HLC5" s="540"/>
      <c r="HLD5" s="542"/>
      <c r="HLE5" s="541"/>
      <c r="HLF5" s="537"/>
      <c r="HLG5" s="266"/>
      <c r="HLH5" s="271"/>
      <c r="HLI5" s="271"/>
      <c r="HLJ5" s="271"/>
      <c r="HLK5" s="271"/>
      <c r="HLL5" s="271"/>
      <c r="HLM5" s="272"/>
      <c r="HLN5" s="273"/>
      <c r="HLO5" s="273"/>
      <c r="HLP5" s="273"/>
      <c r="HLQ5" s="273"/>
      <c r="HLR5" s="274"/>
      <c r="HLS5" s="265"/>
      <c r="HLT5" s="537"/>
      <c r="HLU5" s="537"/>
      <c r="HLV5" s="538"/>
      <c r="HLW5" s="539"/>
      <c r="HLY5" s="540"/>
      <c r="HLZ5" s="540"/>
      <c r="HMA5" s="542"/>
      <c r="HMB5" s="541"/>
      <c r="HMC5" s="537"/>
      <c r="HMD5" s="266"/>
      <c r="HME5" s="271"/>
      <c r="HMF5" s="271"/>
      <c r="HMG5" s="271"/>
      <c r="HMH5" s="271"/>
      <c r="HMI5" s="271"/>
      <c r="HMJ5" s="272"/>
      <c r="HMK5" s="273"/>
      <c r="HML5" s="273"/>
      <c r="HMM5" s="273"/>
      <c r="HMN5" s="273"/>
      <c r="HMO5" s="274"/>
      <c r="HMP5" s="265"/>
      <c r="HMQ5" s="537"/>
      <c r="HMR5" s="537"/>
      <c r="HMS5" s="538"/>
      <c r="HMT5" s="539"/>
      <c r="HMV5" s="540"/>
      <c r="HMW5" s="540"/>
      <c r="HMX5" s="542"/>
      <c r="HMY5" s="541"/>
      <c r="HMZ5" s="537"/>
      <c r="HNA5" s="266"/>
      <c r="HNB5" s="271"/>
      <c r="HNC5" s="271"/>
      <c r="HND5" s="271"/>
      <c r="HNE5" s="271"/>
      <c r="HNF5" s="271"/>
      <c r="HNG5" s="272"/>
      <c r="HNH5" s="273"/>
      <c r="HNI5" s="273"/>
      <c r="HNJ5" s="273"/>
      <c r="HNK5" s="273"/>
      <c r="HNL5" s="274"/>
      <c r="HNM5" s="265"/>
      <c r="HNN5" s="537"/>
      <c r="HNO5" s="537"/>
      <c r="HNP5" s="538"/>
      <c r="HNQ5" s="539"/>
      <c r="HNS5" s="540"/>
      <c r="HNT5" s="540"/>
      <c r="HNU5" s="542"/>
      <c r="HNV5" s="541"/>
      <c r="HNW5" s="537"/>
      <c r="HNX5" s="266"/>
      <c r="HNY5" s="271"/>
      <c r="HNZ5" s="271"/>
      <c r="HOA5" s="271"/>
      <c r="HOB5" s="271"/>
      <c r="HOC5" s="271"/>
      <c r="HOD5" s="272"/>
      <c r="HOE5" s="273"/>
      <c r="HOF5" s="273"/>
      <c r="HOG5" s="273"/>
      <c r="HOH5" s="273"/>
      <c r="HOI5" s="274"/>
      <c r="HOJ5" s="265"/>
      <c r="HOK5" s="537"/>
      <c r="HOL5" s="537"/>
      <c r="HOM5" s="538"/>
      <c r="HON5" s="539"/>
      <c r="HOP5" s="540"/>
      <c r="HOQ5" s="540"/>
      <c r="HOR5" s="542"/>
      <c r="HOS5" s="541"/>
      <c r="HOT5" s="537"/>
      <c r="HOU5" s="266"/>
      <c r="HOV5" s="271"/>
      <c r="HOW5" s="271"/>
      <c r="HOX5" s="271"/>
      <c r="HOY5" s="271"/>
      <c r="HOZ5" s="271"/>
      <c r="HPA5" s="272"/>
      <c r="HPB5" s="273"/>
      <c r="HPC5" s="273"/>
      <c r="HPD5" s="273"/>
      <c r="HPE5" s="273"/>
      <c r="HPF5" s="274"/>
      <c r="HPG5" s="265"/>
      <c r="HPH5" s="537"/>
      <c r="HPI5" s="537"/>
      <c r="HPJ5" s="538"/>
      <c r="HPK5" s="539"/>
      <c r="HPM5" s="540"/>
      <c r="HPN5" s="540"/>
      <c r="HPO5" s="542"/>
      <c r="HPP5" s="541"/>
      <c r="HPQ5" s="537"/>
      <c r="HPR5" s="266"/>
      <c r="HPS5" s="271"/>
      <c r="HPT5" s="271"/>
      <c r="HPU5" s="271"/>
      <c r="HPV5" s="271"/>
      <c r="HPW5" s="271"/>
      <c r="HPX5" s="272"/>
      <c r="HPY5" s="273"/>
      <c r="HPZ5" s="273"/>
      <c r="HQA5" s="273"/>
      <c r="HQB5" s="273"/>
      <c r="HQC5" s="274"/>
      <c r="HQD5" s="265"/>
      <c r="HQE5" s="537"/>
      <c r="HQF5" s="537"/>
      <c r="HQG5" s="538"/>
      <c r="HQH5" s="539"/>
      <c r="HQJ5" s="540"/>
      <c r="HQK5" s="540"/>
      <c r="HQL5" s="542"/>
      <c r="HQM5" s="541"/>
      <c r="HQN5" s="537"/>
      <c r="HQO5" s="266"/>
      <c r="HQP5" s="271"/>
      <c r="HQQ5" s="271"/>
      <c r="HQR5" s="271"/>
      <c r="HQS5" s="271"/>
      <c r="HQT5" s="271"/>
      <c r="HQU5" s="272"/>
      <c r="HQV5" s="273"/>
      <c r="HQW5" s="273"/>
      <c r="HQX5" s="273"/>
      <c r="HQY5" s="273"/>
      <c r="HQZ5" s="274"/>
      <c r="HRA5" s="265"/>
      <c r="HRB5" s="537"/>
      <c r="HRC5" s="537"/>
      <c r="HRD5" s="538"/>
      <c r="HRE5" s="539"/>
      <c r="HRG5" s="540"/>
      <c r="HRH5" s="540"/>
      <c r="HRI5" s="542"/>
      <c r="HRJ5" s="541"/>
      <c r="HRK5" s="537"/>
      <c r="HRL5" s="266"/>
      <c r="HRM5" s="271"/>
      <c r="HRN5" s="271"/>
      <c r="HRO5" s="271"/>
      <c r="HRP5" s="271"/>
      <c r="HRQ5" s="271"/>
      <c r="HRR5" s="272"/>
      <c r="HRS5" s="273"/>
      <c r="HRT5" s="273"/>
      <c r="HRU5" s="273"/>
      <c r="HRV5" s="273"/>
      <c r="HRW5" s="274"/>
      <c r="HRX5" s="265"/>
      <c r="HRY5" s="537"/>
      <c r="HRZ5" s="537"/>
      <c r="HSA5" s="538"/>
      <c r="HSB5" s="539"/>
      <c r="HSD5" s="540"/>
      <c r="HSE5" s="540"/>
      <c r="HSF5" s="542"/>
      <c r="HSG5" s="541"/>
      <c r="HSH5" s="537"/>
      <c r="HSI5" s="266"/>
      <c r="HSJ5" s="271"/>
      <c r="HSK5" s="271"/>
      <c r="HSL5" s="271"/>
      <c r="HSM5" s="271"/>
      <c r="HSN5" s="271"/>
      <c r="HSO5" s="272"/>
      <c r="HSP5" s="273"/>
      <c r="HSQ5" s="273"/>
      <c r="HSR5" s="273"/>
      <c r="HSS5" s="273"/>
      <c r="HST5" s="274"/>
      <c r="HSU5" s="265"/>
      <c r="HSV5" s="537"/>
      <c r="HSW5" s="537"/>
      <c r="HSX5" s="538"/>
      <c r="HSY5" s="539"/>
      <c r="HTA5" s="540"/>
      <c r="HTB5" s="540"/>
      <c r="HTC5" s="542"/>
      <c r="HTD5" s="541"/>
      <c r="HTE5" s="537"/>
      <c r="HTF5" s="266"/>
      <c r="HTG5" s="271"/>
      <c r="HTH5" s="271"/>
      <c r="HTI5" s="271"/>
      <c r="HTJ5" s="271"/>
      <c r="HTK5" s="271"/>
      <c r="HTL5" s="272"/>
      <c r="HTM5" s="273"/>
      <c r="HTN5" s="273"/>
      <c r="HTO5" s="273"/>
      <c r="HTP5" s="273"/>
      <c r="HTQ5" s="274"/>
      <c r="HTR5" s="265"/>
      <c r="HTS5" s="537"/>
      <c r="HTT5" s="537"/>
      <c r="HTU5" s="538"/>
      <c r="HTV5" s="539"/>
      <c r="HTX5" s="540"/>
      <c r="HTY5" s="540"/>
      <c r="HTZ5" s="542"/>
      <c r="HUA5" s="541"/>
      <c r="HUB5" s="537"/>
      <c r="HUC5" s="266"/>
      <c r="HUD5" s="271"/>
      <c r="HUE5" s="271"/>
      <c r="HUF5" s="271"/>
      <c r="HUG5" s="271"/>
      <c r="HUH5" s="271"/>
      <c r="HUI5" s="272"/>
      <c r="HUJ5" s="273"/>
      <c r="HUK5" s="273"/>
      <c r="HUL5" s="273"/>
      <c r="HUM5" s="273"/>
      <c r="HUN5" s="274"/>
      <c r="HUO5" s="265"/>
      <c r="HUP5" s="537"/>
      <c r="HUQ5" s="537"/>
      <c r="HUR5" s="538"/>
      <c r="HUS5" s="539"/>
      <c r="HUU5" s="540"/>
      <c r="HUV5" s="540"/>
      <c r="HUW5" s="542"/>
      <c r="HUX5" s="541"/>
      <c r="HUY5" s="537"/>
      <c r="HUZ5" s="266"/>
      <c r="HVA5" s="271"/>
      <c r="HVB5" s="271"/>
      <c r="HVC5" s="271"/>
      <c r="HVD5" s="271"/>
      <c r="HVE5" s="271"/>
      <c r="HVF5" s="272"/>
      <c r="HVG5" s="273"/>
      <c r="HVH5" s="273"/>
      <c r="HVI5" s="273"/>
      <c r="HVJ5" s="273"/>
      <c r="HVK5" s="274"/>
      <c r="HVL5" s="265"/>
      <c r="HVM5" s="537"/>
      <c r="HVN5" s="537"/>
      <c r="HVO5" s="538"/>
      <c r="HVP5" s="539"/>
      <c r="HVR5" s="540"/>
      <c r="HVS5" s="540"/>
      <c r="HVT5" s="542"/>
      <c r="HVU5" s="541"/>
      <c r="HVV5" s="537"/>
      <c r="HVW5" s="266"/>
      <c r="HVX5" s="271"/>
      <c r="HVY5" s="271"/>
      <c r="HVZ5" s="271"/>
      <c r="HWA5" s="271"/>
      <c r="HWB5" s="271"/>
      <c r="HWC5" s="272"/>
      <c r="HWD5" s="273"/>
      <c r="HWE5" s="273"/>
      <c r="HWF5" s="273"/>
      <c r="HWG5" s="273"/>
      <c r="HWH5" s="274"/>
      <c r="HWI5" s="265"/>
      <c r="HWJ5" s="537"/>
      <c r="HWK5" s="537"/>
      <c r="HWL5" s="538"/>
      <c r="HWM5" s="539"/>
      <c r="HWO5" s="540"/>
      <c r="HWP5" s="540"/>
      <c r="HWQ5" s="542"/>
      <c r="HWR5" s="541"/>
      <c r="HWS5" s="537"/>
      <c r="HWT5" s="266"/>
      <c r="HWU5" s="271"/>
      <c r="HWV5" s="271"/>
      <c r="HWW5" s="271"/>
      <c r="HWX5" s="271"/>
      <c r="HWY5" s="271"/>
      <c r="HWZ5" s="272"/>
      <c r="HXA5" s="273"/>
      <c r="HXB5" s="273"/>
      <c r="HXC5" s="273"/>
      <c r="HXD5" s="273"/>
      <c r="HXE5" s="274"/>
      <c r="HXF5" s="265"/>
      <c r="HXG5" s="537"/>
      <c r="HXH5" s="537"/>
      <c r="HXI5" s="538"/>
      <c r="HXJ5" s="539"/>
      <c r="HXL5" s="540"/>
      <c r="HXM5" s="540"/>
      <c r="HXN5" s="542"/>
      <c r="HXO5" s="541"/>
      <c r="HXP5" s="537"/>
      <c r="HXQ5" s="266"/>
      <c r="HXR5" s="271"/>
      <c r="HXS5" s="271"/>
      <c r="HXT5" s="271"/>
      <c r="HXU5" s="271"/>
      <c r="HXV5" s="271"/>
      <c r="HXW5" s="272"/>
      <c r="HXX5" s="273"/>
      <c r="HXY5" s="273"/>
      <c r="HXZ5" s="273"/>
      <c r="HYA5" s="273"/>
      <c r="HYB5" s="274"/>
      <c r="HYC5" s="265"/>
      <c r="HYD5" s="537"/>
      <c r="HYE5" s="537"/>
      <c r="HYF5" s="538"/>
      <c r="HYG5" s="539"/>
      <c r="HYI5" s="540"/>
      <c r="HYJ5" s="540"/>
      <c r="HYK5" s="542"/>
      <c r="HYL5" s="541"/>
      <c r="HYM5" s="537"/>
      <c r="HYN5" s="266"/>
      <c r="HYO5" s="271"/>
      <c r="HYP5" s="271"/>
      <c r="HYQ5" s="271"/>
      <c r="HYR5" s="271"/>
      <c r="HYS5" s="271"/>
      <c r="HYT5" s="272"/>
      <c r="HYU5" s="273"/>
      <c r="HYV5" s="273"/>
      <c r="HYW5" s="273"/>
      <c r="HYX5" s="273"/>
      <c r="HYY5" s="274"/>
      <c r="HYZ5" s="265"/>
      <c r="HZA5" s="537"/>
      <c r="HZB5" s="537"/>
      <c r="HZC5" s="538"/>
      <c r="HZD5" s="539"/>
      <c r="HZF5" s="540"/>
      <c r="HZG5" s="540"/>
      <c r="HZH5" s="542"/>
      <c r="HZI5" s="541"/>
      <c r="HZJ5" s="537"/>
      <c r="HZK5" s="266"/>
      <c r="HZL5" s="271"/>
      <c r="HZM5" s="271"/>
      <c r="HZN5" s="271"/>
      <c r="HZO5" s="271"/>
      <c r="HZP5" s="271"/>
      <c r="HZQ5" s="272"/>
      <c r="HZR5" s="273"/>
      <c r="HZS5" s="273"/>
      <c r="HZT5" s="273"/>
      <c r="HZU5" s="273"/>
      <c r="HZV5" s="274"/>
      <c r="HZW5" s="265"/>
      <c r="HZX5" s="537"/>
      <c r="HZY5" s="537"/>
      <c r="HZZ5" s="538"/>
      <c r="IAA5" s="539"/>
      <c r="IAC5" s="540"/>
      <c r="IAD5" s="540"/>
      <c r="IAE5" s="542"/>
      <c r="IAF5" s="541"/>
      <c r="IAG5" s="537"/>
      <c r="IAH5" s="266"/>
      <c r="IAI5" s="271"/>
      <c r="IAJ5" s="271"/>
      <c r="IAK5" s="271"/>
      <c r="IAL5" s="271"/>
      <c r="IAM5" s="271"/>
      <c r="IAN5" s="272"/>
      <c r="IAO5" s="273"/>
      <c r="IAP5" s="273"/>
      <c r="IAQ5" s="273"/>
      <c r="IAR5" s="273"/>
      <c r="IAS5" s="274"/>
      <c r="IAT5" s="265"/>
      <c r="IAU5" s="537"/>
      <c r="IAV5" s="537"/>
      <c r="IAW5" s="538"/>
      <c r="IAX5" s="539"/>
      <c r="IAZ5" s="540"/>
      <c r="IBA5" s="540"/>
      <c r="IBB5" s="542"/>
      <c r="IBC5" s="541"/>
      <c r="IBD5" s="537"/>
      <c r="IBE5" s="266"/>
      <c r="IBF5" s="271"/>
      <c r="IBG5" s="271"/>
      <c r="IBH5" s="271"/>
      <c r="IBI5" s="271"/>
      <c r="IBJ5" s="271"/>
      <c r="IBK5" s="272"/>
      <c r="IBL5" s="273"/>
      <c r="IBM5" s="273"/>
      <c r="IBN5" s="273"/>
      <c r="IBO5" s="273"/>
      <c r="IBP5" s="274"/>
      <c r="IBQ5" s="265"/>
      <c r="IBR5" s="537"/>
      <c r="IBS5" s="537"/>
      <c r="IBT5" s="538"/>
      <c r="IBU5" s="539"/>
      <c r="IBW5" s="540"/>
      <c r="IBX5" s="540"/>
      <c r="IBY5" s="542"/>
      <c r="IBZ5" s="541"/>
      <c r="ICA5" s="537"/>
      <c r="ICB5" s="266"/>
      <c r="ICC5" s="271"/>
      <c r="ICD5" s="271"/>
      <c r="ICE5" s="271"/>
      <c r="ICF5" s="271"/>
      <c r="ICG5" s="271"/>
      <c r="ICH5" s="272"/>
      <c r="ICI5" s="273"/>
      <c r="ICJ5" s="273"/>
      <c r="ICK5" s="273"/>
      <c r="ICL5" s="273"/>
      <c r="ICM5" s="274"/>
      <c r="ICN5" s="265"/>
      <c r="ICO5" s="537"/>
      <c r="ICP5" s="537"/>
      <c r="ICQ5" s="538"/>
      <c r="ICR5" s="539"/>
      <c r="ICT5" s="540"/>
      <c r="ICU5" s="540"/>
      <c r="ICV5" s="542"/>
      <c r="ICW5" s="541"/>
      <c r="ICX5" s="537"/>
      <c r="ICY5" s="266"/>
      <c r="ICZ5" s="271"/>
      <c r="IDA5" s="271"/>
      <c r="IDB5" s="271"/>
      <c r="IDC5" s="271"/>
      <c r="IDD5" s="271"/>
      <c r="IDE5" s="272"/>
      <c r="IDF5" s="273"/>
      <c r="IDG5" s="273"/>
      <c r="IDH5" s="273"/>
      <c r="IDI5" s="273"/>
      <c r="IDJ5" s="274"/>
      <c r="IDK5" s="265"/>
      <c r="IDL5" s="537"/>
      <c r="IDM5" s="537"/>
      <c r="IDN5" s="538"/>
      <c r="IDO5" s="539"/>
      <c r="IDQ5" s="540"/>
      <c r="IDR5" s="540"/>
      <c r="IDS5" s="542"/>
      <c r="IDT5" s="541"/>
      <c r="IDU5" s="537"/>
      <c r="IDV5" s="266"/>
      <c r="IDW5" s="271"/>
      <c r="IDX5" s="271"/>
      <c r="IDY5" s="271"/>
      <c r="IDZ5" s="271"/>
      <c r="IEA5" s="271"/>
      <c r="IEB5" s="272"/>
      <c r="IEC5" s="273"/>
      <c r="IED5" s="273"/>
      <c r="IEE5" s="273"/>
      <c r="IEF5" s="273"/>
      <c r="IEG5" s="274"/>
      <c r="IEH5" s="265"/>
      <c r="IEI5" s="537"/>
      <c r="IEJ5" s="537"/>
      <c r="IEK5" s="538"/>
      <c r="IEL5" s="539"/>
      <c r="IEN5" s="540"/>
      <c r="IEO5" s="540"/>
      <c r="IEP5" s="542"/>
      <c r="IEQ5" s="541"/>
      <c r="IER5" s="537"/>
      <c r="IES5" s="266"/>
      <c r="IET5" s="271"/>
      <c r="IEU5" s="271"/>
      <c r="IEV5" s="271"/>
      <c r="IEW5" s="271"/>
      <c r="IEX5" s="271"/>
      <c r="IEY5" s="272"/>
      <c r="IEZ5" s="273"/>
      <c r="IFA5" s="273"/>
      <c r="IFB5" s="273"/>
      <c r="IFC5" s="273"/>
      <c r="IFD5" s="274"/>
      <c r="IFE5" s="265"/>
      <c r="IFF5" s="537"/>
      <c r="IFG5" s="537"/>
      <c r="IFH5" s="538"/>
      <c r="IFI5" s="539"/>
      <c r="IFK5" s="540"/>
      <c r="IFL5" s="540"/>
      <c r="IFM5" s="542"/>
      <c r="IFN5" s="541"/>
      <c r="IFO5" s="537"/>
      <c r="IFP5" s="266"/>
      <c r="IFQ5" s="271"/>
      <c r="IFR5" s="271"/>
      <c r="IFS5" s="271"/>
      <c r="IFT5" s="271"/>
      <c r="IFU5" s="271"/>
      <c r="IFV5" s="272"/>
      <c r="IFW5" s="273"/>
      <c r="IFX5" s="273"/>
      <c r="IFY5" s="273"/>
      <c r="IFZ5" s="273"/>
      <c r="IGA5" s="274"/>
      <c r="IGB5" s="265"/>
      <c r="IGC5" s="537"/>
      <c r="IGD5" s="537"/>
      <c r="IGE5" s="538"/>
      <c r="IGF5" s="539"/>
      <c r="IGH5" s="540"/>
      <c r="IGI5" s="540"/>
      <c r="IGJ5" s="542"/>
      <c r="IGK5" s="541"/>
      <c r="IGL5" s="537"/>
      <c r="IGM5" s="266"/>
      <c r="IGN5" s="271"/>
      <c r="IGO5" s="271"/>
      <c r="IGP5" s="271"/>
      <c r="IGQ5" s="271"/>
      <c r="IGR5" s="271"/>
      <c r="IGS5" s="272"/>
      <c r="IGT5" s="273"/>
      <c r="IGU5" s="273"/>
      <c r="IGV5" s="273"/>
      <c r="IGW5" s="273"/>
      <c r="IGX5" s="274"/>
      <c r="IGY5" s="265"/>
      <c r="IGZ5" s="537"/>
      <c r="IHA5" s="537"/>
      <c r="IHB5" s="538"/>
      <c r="IHC5" s="539"/>
      <c r="IHE5" s="540"/>
      <c r="IHF5" s="540"/>
      <c r="IHG5" s="542"/>
      <c r="IHH5" s="541"/>
      <c r="IHI5" s="537"/>
      <c r="IHJ5" s="266"/>
      <c r="IHK5" s="271"/>
      <c r="IHL5" s="271"/>
      <c r="IHM5" s="271"/>
      <c r="IHN5" s="271"/>
      <c r="IHO5" s="271"/>
      <c r="IHP5" s="272"/>
      <c r="IHQ5" s="273"/>
      <c r="IHR5" s="273"/>
      <c r="IHS5" s="273"/>
      <c r="IHT5" s="273"/>
      <c r="IHU5" s="274"/>
      <c r="IHV5" s="265"/>
      <c r="IHW5" s="537"/>
      <c r="IHX5" s="537"/>
      <c r="IHY5" s="538"/>
      <c r="IHZ5" s="539"/>
      <c r="IIB5" s="540"/>
      <c r="IIC5" s="540"/>
      <c r="IID5" s="542"/>
      <c r="IIE5" s="541"/>
      <c r="IIF5" s="537"/>
      <c r="IIG5" s="266"/>
      <c r="IIH5" s="271"/>
      <c r="III5" s="271"/>
      <c r="IIJ5" s="271"/>
      <c r="IIK5" s="271"/>
      <c r="IIL5" s="271"/>
      <c r="IIM5" s="272"/>
      <c r="IIN5" s="273"/>
      <c r="IIO5" s="273"/>
      <c r="IIP5" s="273"/>
      <c r="IIQ5" s="273"/>
      <c r="IIR5" s="274"/>
      <c r="IIS5" s="265"/>
      <c r="IIT5" s="537"/>
      <c r="IIU5" s="537"/>
      <c r="IIV5" s="538"/>
      <c r="IIW5" s="539"/>
      <c r="IIY5" s="540"/>
      <c r="IIZ5" s="540"/>
      <c r="IJA5" s="542"/>
      <c r="IJB5" s="541"/>
      <c r="IJC5" s="537"/>
      <c r="IJD5" s="266"/>
      <c r="IJE5" s="271"/>
      <c r="IJF5" s="271"/>
      <c r="IJG5" s="271"/>
      <c r="IJH5" s="271"/>
      <c r="IJI5" s="271"/>
      <c r="IJJ5" s="272"/>
      <c r="IJK5" s="273"/>
      <c r="IJL5" s="273"/>
      <c r="IJM5" s="273"/>
      <c r="IJN5" s="273"/>
      <c r="IJO5" s="274"/>
      <c r="IJP5" s="265"/>
      <c r="IJQ5" s="537"/>
      <c r="IJR5" s="537"/>
      <c r="IJS5" s="538"/>
      <c r="IJT5" s="539"/>
      <c r="IJV5" s="540"/>
      <c r="IJW5" s="540"/>
      <c r="IJX5" s="542"/>
      <c r="IJY5" s="541"/>
      <c r="IJZ5" s="537"/>
      <c r="IKA5" s="266"/>
      <c r="IKB5" s="271"/>
      <c r="IKC5" s="271"/>
      <c r="IKD5" s="271"/>
      <c r="IKE5" s="271"/>
      <c r="IKF5" s="271"/>
      <c r="IKG5" s="272"/>
      <c r="IKH5" s="273"/>
      <c r="IKI5" s="273"/>
      <c r="IKJ5" s="273"/>
      <c r="IKK5" s="273"/>
      <c r="IKL5" s="274"/>
      <c r="IKM5" s="265"/>
      <c r="IKN5" s="537"/>
      <c r="IKO5" s="537"/>
      <c r="IKP5" s="538"/>
      <c r="IKQ5" s="539"/>
      <c r="IKS5" s="540"/>
      <c r="IKT5" s="540"/>
      <c r="IKU5" s="542"/>
      <c r="IKV5" s="541"/>
      <c r="IKW5" s="537"/>
      <c r="IKX5" s="266"/>
      <c r="IKY5" s="271"/>
      <c r="IKZ5" s="271"/>
      <c r="ILA5" s="271"/>
      <c r="ILB5" s="271"/>
      <c r="ILC5" s="271"/>
      <c r="ILD5" s="272"/>
      <c r="ILE5" s="273"/>
      <c r="ILF5" s="273"/>
      <c r="ILG5" s="273"/>
      <c r="ILH5" s="273"/>
      <c r="ILI5" s="274"/>
      <c r="ILJ5" s="265"/>
      <c r="ILK5" s="537"/>
      <c r="ILL5" s="537"/>
      <c r="ILM5" s="538"/>
      <c r="ILN5" s="539"/>
      <c r="ILP5" s="540"/>
      <c r="ILQ5" s="540"/>
      <c r="ILR5" s="542"/>
      <c r="ILS5" s="541"/>
      <c r="ILT5" s="537"/>
      <c r="ILU5" s="266"/>
      <c r="ILV5" s="271"/>
      <c r="ILW5" s="271"/>
      <c r="ILX5" s="271"/>
      <c r="ILY5" s="271"/>
      <c r="ILZ5" s="271"/>
      <c r="IMA5" s="272"/>
      <c r="IMB5" s="273"/>
      <c r="IMC5" s="273"/>
      <c r="IMD5" s="273"/>
      <c r="IME5" s="273"/>
      <c r="IMF5" s="274"/>
      <c r="IMG5" s="265"/>
      <c r="IMH5" s="537"/>
      <c r="IMI5" s="537"/>
      <c r="IMJ5" s="538"/>
      <c r="IMK5" s="539"/>
      <c r="IMM5" s="540"/>
      <c r="IMN5" s="540"/>
      <c r="IMO5" s="542"/>
      <c r="IMP5" s="541"/>
      <c r="IMQ5" s="537"/>
      <c r="IMR5" s="266"/>
      <c r="IMS5" s="271"/>
      <c r="IMT5" s="271"/>
      <c r="IMU5" s="271"/>
      <c r="IMV5" s="271"/>
      <c r="IMW5" s="271"/>
      <c r="IMX5" s="272"/>
      <c r="IMY5" s="273"/>
      <c r="IMZ5" s="273"/>
      <c r="INA5" s="273"/>
      <c r="INB5" s="273"/>
      <c r="INC5" s="274"/>
      <c r="IND5" s="265"/>
      <c r="INE5" s="537"/>
      <c r="INF5" s="537"/>
      <c r="ING5" s="538"/>
      <c r="INH5" s="539"/>
      <c r="INJ5" s="540"/>
      <c r="INK5" s="540"/>
      <c r="INL5" s="542"/>
      <c r="INM5" s="541"/>
      <c r="INN5" s="537"/>
      <c r="INO5" s="266"/>
      <c r="INP5" s="271"/>
      <c r="INQ5" s="271"/>
      <c r="INR5" s="271"/>
      <c r="INS5" s="271"/>
      <c r="INT5" s="271"/>
      <c r="INU5" s="272"/>
      <c r="INV5" s="273"/>
      <c r="INW5" s="273"/>
      <c r="INX5" s="273"/>
      <c r="INY5" s="273"/>
      <c r="INZ5" s="274"/>
      <c r="IOA5" s="265"/>
      <c r="IOB5" s="537"/>
      <c r="IOC5" s="537"/>
      <c r="IOD5" s="538"/>
      <c r="IOE5" s="539"/>
      <c r="IOG5" s="540"/>
      <c r="IOH5" s="540"/>
      <c r="IOI5" s="542"/>
      <c r="IOJ5" s="541"/>
      <c r="IOK5" s="537"/>
      <c r="IOL5" s="266"/>
      <c r="IOM5" s="271"/>
      <c r="ION5" s="271"/>
      <c r="IOO5" s="271"/>
      <c r="IOP5" s="271"/>
      <c r="IOQ5" s="271"/>
      <c r="IOR5" s="272"/>
      <c r="IOS5" s="273"/>
      <c r="IOT5" s="273"/>
      <c r="IOU5" s="273"/>
      <c r="IOV5" s="273"/>
      <c r="IOW5" s="274"/>
      <c r="IOX5" s="265"/>
      <c r="IOY5" s="537"/>
      <c r="IOZ5" s="537"/>
      <c r="IPA5" s="538"/>
      <c r="IPB5" s="539"/>
      <c r="IPD5" s="540"/>
      <c r="IPE5" s="540"/>
      <c r="IPF5" s="542"/>
      <c r="IPG5" s="541"/>
      <c r="IPH5" s="537"/>
      <c r="IPI5" s="266"/>
      <c r="IPJ5" s="271"/>
      <c r="IPK5" s="271"/>
      <c r="IPL5" s="271"/>
      <c r="IPM5" s="271"/>
      <c r="IPN5" s="271"/>
      <c r="IPO5" s="272"/>
      <c r="IPP5" s="273"/>
      <c r="IPQ5" s="273"/>
      <c r="IPR5" s="273"/>
      <c r="IPS5" s="273"/>
      <c r="IPT5" s="274"/>
      <c r="IPU5" s="265"/>
      <c r="IPV5" s="537"/>
      <c r="IPW5" s="537"/>
      <c r="IPX5" s="538"/>
      <c r="IPY5" s="539"/>
      <c r="IQA5" s="540"/>
      <c r="IQB5" s="540"/>
      <c r="IQC5" s="542"/>
      <c r="IQD5" s="541"/>
      <c r="IQE5" s="537"/>
      <c r="IQF5" s="266"/>
      <c r="IQG5" s="271"/>
      <c r="IQH5" s="271"/>
      <c r="IQI5" s="271"/>
      <c r="IQJ5" s="271"/>
      <c r="IQK5" s="271"/>
      <c r="IQL5" s="272"/>
      <c r="IQM5" s="273"/>
      <c r="IQN5" s="273"/>
      <c r="IQO5" s="273"/>
      <c r="IQP5" s="273"/>
      <c r="IQQ5" s="274"/>
      <c r="IQR5" s="265"/>
      <c r="IQS5" s="537"/>
      <c r="IQT5" s="537"/>
      <c r="IQU5" s="538"/>
      <c r="IQV5" s="539"/>
      <c r="IQX5" s="540"/>
      <c r="IQY5" s="540"/>
      <c r="IQZ5" s="542"/>
      <c r="IRA5" s="541"/>
      <c r="IRB5" s="537"/>
      <c r="IRC5" s="266"/>
      <c r="IRD5" s="271"/>
      <c r="IRE5" s="271"/>
      <c r="IRF5" s="271"/>
      <c r="IRG5" s="271"/>
      <c r="IRH5" s="271"/>
      <c r="IRI5" s="272"/>
      <c r="IRJ5" s="273"/>
      <c r="IRK5" s="273"/>
      <c r="IRL5" s="273"/>
      <c r="IRM5" s="273"/>
      <c r="IRN5" s="274"/>
      <c r="IRO5" s="265"/>
      <c r="IRP5" s="537"/>
      <c r="IRQ5" s="537"/>
      <c r="IRR5" s="538"/>
      <c r="IRS5" s="539"/>
      <c r="IRU5" s="540"/>
      <c r="IRV5" s="540"/>
      <c r="IRW5" s="542"/>
      <c r="IRX5" s="541"/>
      <c r="IRY5" s="537"/>
      <c r="IRZ5" s="266"/>
      <c r="ISA5" s="271"/>
      <c r="ISB5" s="271"/>
      <c r="ISC5" s="271"/>
      <c r="ISD5" s="271"/>
      <c r="ISE5" s="271"/>
      <c r="ISF5" s="272"/>
      <c r="ISG5" s="273"/>
      <c r="ISH5" s="273"/>
      <c r="ISI5" s="273"/>
      <c r="ISJ5" s="273"/>
      <c r="ISK5" s="274"/>
      <c r="ISL5" s="265"/>
      <c r="ISM5" s="537"/>
      <c r="ISN5" s="537"/>
      <c r="ISO5" s="538"/>
      <c r="ISP5" s="539"/>
      <c r="ISR5" s="540"/>
      <c r="ISS5" s="540"/>
      <c r="IST5" s="542"/>
      <c r="ISU5" s="541"/>
      <c r="ISV5" s="537"/>
      <c r="ISW5" s="266"/>
      <c r="ISX5" s="271"/>
      <c r="ISY5" s="271"/>
      <c r="ISZ5" s="271"/>
      <c r="ITA5" s="271"/>
      <c r="ITB5" s="271"/>
      <c r="ITC5" s="272"/>
      <c r="ITD5" s="273"/>
      <c r="ITE5" s="273"/>
      <c r="ITF5" s="273"/>
      <c r="ITG5" s="273"/>
      <c r="ITH5" s="274"/>
      <c r="ITI5" s="265"/>
      <c r="ITJ5" s="537"/>
      <c r="ITK5" s="537"/>
      <c r="ITL5" s="538"/>
      <c r="ITM5" s="539"/>
      <c r="ITO5" s="540"/>
      <c r="ITP5" s="540"/>
      <c r="ITQ5" s="542"/>
      <c r="ITR5" s="541"/>
      <c r="ITS5" s="537"/>
      <c r="ITT5" s="266"/>
      <c r="ITU5" s="271"/>
      <c r="ITV5" s="271"/>
      <c r="ITW5" s="271"/>
      <c r="ITX5" s="271"/>
      <c r="ITY5" s="271"/>
      <c r="ITZ5" s="272"/>
      <c r="IUA5" s="273"/>
      <c r="IUB5" s="273"/>
      <c r="IUC5" s="273"/>
      <c r="IUD5" s="273"/>
      <c r="IUE5" s="274"/>
      <c r="IUF5" s="265"/>
      <c r="IUG5" s="537"/>
      <c r="IUH5" s="537"/>
      <c r="IUI5" s="538"/>
      <c r="IUJ5" s="539"/>
      <c r="IUL5" s="540"/>
      <c r="IUM5" s="540"/>
      <c r="IUN5" s="542"/>
      <c r="IUO5" s="541"/>
      <c r="IUP5" s="537"/>
      <c r="IUQ5" s="266"/>
      <c r="IUR5" s="271"/>
      <c r="IUS5" s="271"/>
      <c r="IUT5" s="271"/>
      <c r="IUU5" s="271"/>
      <c r="IUV5" s="271"/>
      <c r="IUW5" s="272"/>
      <c r="IUX5" s="273"/>
      <c r="IUY5" s="273"/>
      <c r="IUZ5" s="273"/>
      <c r="IVA5" s="273"/>
      <c r="IVB5" s="274"/>
      <c r="IVC5" s="265"/>
      <c r="IVD5" s="537"/>
      <c r="IVE5" s="537"/>
      <c r="IVF5" s="538"/>
      <c r="IVG5" s="539"/>
      <c r="IVI5" s="540"/>
      <c r="IVJ5" s="540"/>
      <c r="IVK5" s="542"/>
      <c r="IVL5" s="541"/>
      <c r="IVM5" s="537"/>
      <c r="IVN5" s="266"/>
      <c r="IVO5" s="271"/>
      <c r="IVP5" s="271"/>
      <c r="IVQ5" s="271"/>
      <c r="IVR5" s="271"/>
      <c r="IVS5" s="271"/>
      <c r="IVT5" s="272"/>
      <c r="IVU5" s="273"/>
      <c r="IVV5" s="273"/>
      <c r="IVW5" s="273"/>
      <c r="IVX5" s="273"/>
      <c r="IVY5" s="274"/>
      <c r="IVZ5" s="265"/>
      <c r="IWA5" s="537"/>
      <c r="IWB5" s="537"/>
      <c r="IWC5" s="538"/>
      <c r="IWD5" s="539"/>
      <c r="IWF5" s="540"/>
      <c r="IWG5" s="540"/>
      <c r="IWH5" s="542"/>
      <c r="IWI5" s="541"/>
      <c r="IWJ5" s="537"/>
      <c r="IWK5" s="266"/>
      <c r="IWL5" s="271"/>
      <c r="IWM5" s="271"/>
      <c r="IWN5" s="271"/>
      <c r="IWO5" s="271"/>
      <c r="IWP5" s="271"/>
      <c r="IWQ5" s="272"/>
      <c r="IWR5" s="273"/>
      <c r="IWS5" s="273"/>
      <c r="IWT5" s="273"/>
      <c r="IWU5" s="273"/>
      <c r="IWV5" s="274"/>
      <c r="IWW5" s="265"/>
      <c r="IWX5" s="537"/>
      <c r="IWY5" s="537"/>
      <c r="IWZ5" s="538"/>
      <c r="IXA5" s="539"/>
      <c r="IXC5" s="540"/>
      <c r="IXD5" s="540"/>
      <c r="IXE5" s="542"/>
      <c r="IXF5" s="541"/>
      <c r="IXG5" s="537"/>
      <c r="IXH5" s="266"/>
      <c r="IXI5" s="271"/>
      <c r="IXJ5" s="271"/>
      <c r="IXK5" s="271"/>
      <c r="IXL5" s="271"/>
      <c r="IXM5" s="271"/>
      <c r="IXN5" s="272"/>
      <c r="IXO5" s="273"/>
      <c r="IXP5" s="273"/>
      <c r="IXQ5" s="273"/>
      <c r="IXR5" s="273"/>
      <c r="IXS5" s="274"/>
      <c r="IXT5" s="265"/>
      <c r="IXU5" s="537"/>
      <c r="IXV5" s="537"/>
      <c r="IXW5" s="538"/>
      <c r="IXX5" s="539"/>
      <c r="IXZ5" s="540"/>
      <c r="IYA5" s="540"/>
      <c r="IYB5" s="542"/>
      <c r="IYC5" s="541"/>
      <c r="IYD5" s="537"/>
      <c r="IYE5" s="266"/>
      <c r="IYF5" s="271"/>
      <c r="IYG5" s="271"/>
      <c r="IYH5" s="271"/>
      <c r="IYI5" s="271"/>
      <c r="IYJ5" s="271"/>
      <c r="IYK5" s="272"/>
      <c r="IYL5" s="273"/>
      <c r="IYM5" s="273"/>
      <c r="IYN5" s="273"/>
      <c r="IYO5" s="273"/>
      <c r="IYP5" s="274"/>
      <c r="IYQ5" s="265"/>
      <c r="IYR5" s="537"/>
      <c r="IYS5" s="537"/>
      <c r="IYT5" s="538"/>
      <c r="IYU5" s="539"/>
      <c r="IYW5" s="540"/>
      <c r="IYX5" s="540"/>
      <c r="IYY5" s="542"/>
      <c r="IYZ5" s="541"/>
      <c r="IZA5" s="537"/>
      <c r="IZB5" s="266"/>
      <c r="IZC5" s="271"/>
      <c r="IZD5" s="271"/>
      <c r="IZE5" s="271"/>
      <c r="IZF5" s="271"/>
      <c r="IZG5" s="271"/>
      <c r="IZH5" s="272"/>
      <c r="IZI5" s="273"/>
      <c r="IZJ5" s="273"/>
      <c r="IZK5" s="273"/>
      <c r="IZL5" s="273"/>
      <c r="IZM5" s="274"/>
      <c r="IZN5" s="265"/>
      <c r="IZO5" s="537"/>
      <c r="IZP5" s="537"/>
      <c r="IZQ5" s="538"/>
      <c r="IZR5" s="539"/>
      <c r="IZT5" s="540"/>
      <c r="IZU5" s="540"/>
      <c r="IZV5" s="542"/>
      <c r="IZW5" s="541"/>
      <c r="IZX5" s="537"/>
      <c r="IZY5" s="266"/>
      <c r="IZZ5" s="271"/>
      <c r="JAA5" s="271"/>
      <c r="JAB5" s="271"/>
      <c r="JAC5" s="271"/>
      <c r="JAD5" s="271"/>
      <c r="JAE5" s="272"/>
      <c r="JAF5" s="273"/>
      <c r="JAG5" s="273"/>
      <c r="JAH5" s="273"/>
      <c r="JAI5" s="273"/>
      <c r="JAJ5" s="274"/>
      <c r="JAK5" s="265"/>
      <c r="JAL5" s="537"/>
      <c r="JAM5" s="537"/>
      <c r="JAN5" s="538"/>
      <c r="JAO5" s="539"/>
      <c r="JAQ5" s="540"/>
      <c r="JAR5" s="540"/>
      <c r="JAS5" s="542"/>
      <c r="JAT5" s="541"/>
      <c r="JAU5" s="537"/>
      <c r="JAV5" s="266"/>
      <c r="JAW5" s="271"/>
      <c r="JAX5" s="271"/>
      <c r="JAY5" s="271"/>
      <c r="JAZ5" s="271"/>
      <c r="JBA5" s="271"/>
      <c r="JBB5" s="272"/>
      <c r="JBC5" s="273"/>
      <c r="JBD5" s="273"/>
      <c r="JBE5" s="273"/>
      <c r="JBF5" s="273"/>
      <c r="JBG5" s="274"/>
      <c r="JBH5" s="265"/>
      <c r="JBI5" s="537"/>
      <c r="JBJ5" s="537"/>
      <c r="JBK5" s="538"/>
      <c r="JBL5" s="539"/>
      <c r="JBN5" s="540"/>
      <c r="JBO5" s="540"/>
      <c r="JBP5" s="542"/>
      <c r="JBQ5" s="541"/>
      <c r="JBR5" s="537"/>
      <c r="JBS5" s="266"/>
      <c r="JBT5" s="271"/>
      <c r="JBU5" s="271"/>
      <c r="JBV5" s="271"/>
      <c r="JBW5" s="271"/>
      <c r="JBX5" s="271"/>
      <c r="JBY5" s="272"/>
      <c r="JBZ5" s="273"/>
      <c r="JCA5" s="273"/>
      <c r="JCB5" s="273"/>
      <c r="JCC5" s="273"/>
      <c r="JCD5" s="274"/>
      <c r="JCE5" s="265"/>
      <c r="JCF5" s="537"/>
      <c r="JCG5" s="537"/>
      <c r="JCH5" s="538"/>
      <c r="JCI5" s="539"/>
      <c r="JCK5" s="540"/>
      <c r="JCL5" s="540"/>
      <c r="JCM5" s="542"/>
      <c r="JCN5" s="541"/>
      <c r="JCO5" s="537"/>
      <c r="JCP5" s="266"/>
      <c r="JCQ5" s="271"/>
      <c r="JCR5" s="271"/>
      <c r="JCS5" s="271"/>
      <c r="JCT5" s="271"/>
      <c r="JCU5" s="271"/>
      <c r="JCV5" s="272"/>
      <c r="JCW5" s="273"/>
      <c r="JCX5" s="273"/>
      <c r="JCY5" s="273"/>
      <c r="JCZ5" s="273"/>
      <c r="JDA5" s="274"/>
      <c r="JDB5" s="265"/>
      <c r="JDC5" s="537"/>
      <c r="JDD5" s="537"/>
      <c r="JDE5" s="538"/>
      <c r="JDF5" s="539"/>
      <c r="JDH5" s="540"/>
      <c r="JDI5" s="540"/>
      <c r="JDJ5" s="542"/>
      <c r="JDK5" s="541"/>
      <c r="JDL5" s="537"/>
      <c r="JDM5" s="266"/>
      <c r="JDN5" s="271"/>
      <c r="JDO5" s="271"/>
      <c r="JDP5" s="271"/>
      <c r="JDQ5" s="271"/>
      <c r="JDR5" s="271"/>
      <c r="JDS5" s="272"/>
      <c r="JDT5" s="273"/>
      <c r="JDU5" s="273"/>
      <c r="JDV5" s="273"/>
      <c r="JDW5" s="273"/>
      <c r="JDX5" s="274"/>
      <c r="JDY5" s="265"/>
      <c r="JDZ5" s="537"/>
      <c r="JEA5" s="537"/>
      <c r="JEB5" s="538"/>
      <c r="JEC5" s="539"/>
      <c r="JEE5" s="540"/>
      <c r="JEF5" s="540"/>
      <c r="JEG5" s="542"/>
      <c r="JEH5" s="541"/>
      <c r="JEI5" s="537"/>
      <c r="JEJ5" s="266"/>
      <c r="JEK5" s="271"/>
      <c r="JEL5" s="271"/>
      <c r="JEM5" s="271"/>
      <c r="JEN5" s="271"/>
      <c r="JEO5" s="271"/>
      <c r="JEP5" s="272"/>
      <c r="JEQ5" s="273"/>
      <c r="JER5" s="273"/>
      <c r="JES5" s="273"/>
      <c r="JET5" s="273"/>
      <c r="JEU5" s="274"/>
      <c r="JEV5" s="265"/>
      <c r="JEW5" s="537"/>
      <c r="JEX5" s="537"/>
      <c r="JEY5" s="538"/>
      <c r="JEZ5" s="539"/>
      <c r="JFB5" s="540"/>
      <c r="JFC5" s="540"/>
      <c r="JFD5" s="542"/>
      <c r="JFE5" s="541"/>
      <c r="JFF5" s="537"/>
      <c r="JFG5" s="266"/>
      <c r="JFH5" s="271"/>
      <c r="JFI5" s="271"/>
      <c r="JFJ5" s="271"/>
      <c r="JFK5" s="271"/>
      <c r="JFL5" s="271"/>
      <c r="JFM5" s="272"/>
      <c r="JFN5" s="273"/>
      <c r="JFO5" s="273"/>
      <c r="JFP5" s="273"/>
      <c r="JFQ5" s="273"/>
      <c r="JFR5" s="274"/>
      <c r="JFS5" s="265"/>
      <c r="JFT5" s="537"/>
      <c r="JFU5" s="537"/>
      <c r="JFV5" s="538"/>
      <c r="JFW5" s="539"/>
      <c r="JFY5" s="540"/>
      <c r="JFZ5" s="540"/>
      <c r="JGA5" s="542"/>
      <c r="JGB5" s="541"/>
      <c r="JGC5" s="537"/>
      <c r="JGD5" s="266"/>
      <c r="JGE5" s="271"/>
      <c r="JGF5" s="271"/>
      <c r="JGG5" s="271"/>
      <c r="JGH5" s="271"/>
      <c r="JGI5" s="271"/>
      <c r="JGJ5" s="272"/>
      <c r="JGK5" s="273"/>
      <c r="JGL5" s="273"/>
      <c r="JGM5" s="273"/>
      <c r="JGN5" s="273"/>
      <c r="JGO5" s="274"/>
      <c r="JGP5" s="265"/>
      <c r="JGQ5" s="537"/>
      <c r="JGR5" s="537"/>
      <c r="JGS5" s="538"/>
      <c r="JGT5" s="539"/>
      <c r="JGV5" s="540"/>
      <c r="JGW5" s="540"/>
      <c r="JGX5" s="542"/>
      <c r="JGY5" s="541"/>
      <c r="JGZ5" s="537"/>
      <c r="JHA5" s="266"/>
      <c r="JHB5" s="271"/>
      <c r="JHC5" s="271"/>
      <c r="JHD5" s="271"/>
      <c r="JHE5" s="271"/>
      <c r="JHF5" s="271"/>
      <c r="JHG5" s="272"/>
      <c r="JHH5" s="273"/>
      <c r="JHI5" s="273"/>
      <c r="JHJ5" s="273"/>
      <c r="JHK5" s="273"/>
      <c r="JHL5" s="274"/>
      <c r="JHM5" s="265"/>
      <c r="JHN5" s="537"/>
      <c r="JHO5" s="537"/>
      <c r="JHP5" s="538"/>
      <c r="JHQ5" s="539"/>
      <c r="JHS5" s="540"/>
      <c r="JHT5" s="540"/>
      <c r="JHU5" s="542"/>
      <c r="JHV5" s="541"/>
      <c r="JHW5" s="537"/>
      <c r="JHX5" s="266"/>
      <c r="JHY5" s="271"/>
      <c r="JHZ5" s="271"/>
      <c r="JIA5" s="271"/>
      <c r="JIB5" s="271"/>
      <c r="JIC5" s="271"/>
      <c r="JID5" s="272"/>
      <c r="JIE5" s="273"/>
      <c r="JIF5" s="273"/>
      <c r="JIG5" s="273"/>
      <c r="JIH5" s="273"/>
      <c r="JII5" s="274"/>
      <c r="JIJ5" s="265"/>
      <c r="JIK5" s="537"/>
      <c r="JIL5" s="537"/>
      <c r="JIM5" s="538"/>
      <c r="JIN5" s="539"/>
      <c r="JIP5" s="540"/>
      <c r="JIQ5" s="540"/>
      <c r="JIR5" s="542"/>
      <c r="JIS5" s="541"/>
      <c r="JIT5" s="537"/>
      <c r="JIU5" s="266"/>
      <c r="JIV5" s="271"/>
      <c r="JIW5" s="271"/>
      <c r="JIX5" s="271"/>
      <c r="JIY5" s="271"/>
      <c r="JIZ5" s="271"/>
      <c r="JJA5" s="272"/>
      <c r="JJB5" s="273"/>
      <c r="JJC5" s="273"/>
      <c r="JJD5" s="273"/>
      <c r="JJE5" s="273"/>
      <c r="JJF5" s="274"/>
      <c r="JJG5" s="265"/>
      <c r="JJH5" s="537"/>
      <c r="JJI5" s="537"/>
      <c r="JJJ5" s="538"/>
      <c r="JJK5" s="539"/>
      <c r="JJM5" s="540"/>
      <c r="JJN5" s="540"/>
      <c r="JJO5" s="542"/>
      <c r="JJP5" s="541"/>
      <c r="JJQ5" s="537"/>
      <c r="JJR5" s="266"/>
      <c r="JJS5" s="271"/>
      <c r="JJT5" s="271"/>
      <c r="JJU5" s="271"/>
      <c r="JJV5" s="271"/>
      <c r="JJW5" s="271"/>
      <c r="JJX5" s="272"/>
      <c r="JJY5" s="273"/>
      <c r="JJZ5" s="273"/>
      <c r="JKA5" s="273"/>
      <c r="JKB5" s="273"/>
      <c r="JKC5" s="274"/>
      <c r="JKD5" s="265"/>
      <c r="JKE5" s="537"/>
      <c r="JKF5" s="537"/>
      <c r="JKG5" s="538"/>
      <c r="JKH5" s="539"/>
      <c r="JKJ5" s="540"/>
      <c r="JKK5" s="540"/>
      <c r="JKL5" s="542"/>
      <c r="JKM5" s="541"/>
      <c r="JKN5" s="537"/>
      <c r="JKO5" s="266"/>
      <c r="JKP5" s="271"/>
      <c r="JKQ5" s="271"/>
      <c r="JKR5" s="271"/>
      <c r="JKS5" s="271"/>
      <c r="JKT5" s="271"/>
      <c r="JKU5" s="272"/>
      <c r="JKV5" s="273"/>
      <c r="JKW5" s="273"/>
      <c r="JKX5" s="273"/>
      <c r="JKY5" s="273"/>
      <c r="JKZ5" s="274"/>
      <c r="JLA5" s="265"/>
      <c r="JLB5" s="537"/>
      <c r="JLC5" s="537"/>
      <c r="JLD5" s="538"/>
      <c r="JLE5" s="539"/>
      <c r="JLG5" s="540"/>
      <c r="JLH5" s="540"/>
      <c r="JLI5" s="542"/>
      <c r="JLJ5" s="541"/>
      <c r="JLK5" s="537"/>
      <c r="JLL5" s="266"/>
      <c r="JLM5" s="271"/>
      <c r="JLN5" s="271"/>
      <c r="JLO5" s="271"/>
      <c r="JLP5" s="271"/>
      <c r="JLQ5" s="271"/>
      <c r="JLR5" s="272"/>
      <c r="JLS5" s="273"/>
      <c r="JLT5" s="273"/>
      <c r="JLU5" s="273"/>
      <c r="JLV5" s="273"/>
      <c r="JLW5" s="274"/>
      <c r="JLX5" s="265"/>
      <c r="JLY5" s="537"/>
      <c r="JLZ5" s="537"/>
      <c r="JMA5" s="538"/>
      <c r="JMB5" s="539"/>
      <c r="JMD5" s="540"/>
      <c r="JME5" s="540"/>
      <c r="JMF5" s="542"/>
      <c r="JMG5" s="541"/>
      <c r="JMH5" s="537"/>
      <c r="JMI5" s="266"/>
      <c r="JMJ5" s="271"/>
      <c r="JMK5" s="271"/>
      <c r="JML5" s="271"/>
      <c r="JMM5" s="271"/>
      <c r="JMN5" s="271"/>
      <c r="JMO5" s="272"/>
      <c r="JMP5" s="273"/>
      <c r="JMQ5" s="273"/>
      <c r="JMR5" s="273"/>
      <c r="JMS5" s="273"/>
      <c r="JMT5" s="274"/>
      <c r="JMU5" s="265"/>
      <c r="JMV5" s="537"/>
      <c r="JMW5" s="537"/>
      <c r="JMX5" s="538"/>
      <c r="JMY5" s="539"/>
      <c r="JNA5" s="540"/>
      <c r="JNB5" s="540"/>
      <c r="JNC5" s="542"/>
      <c r="JND5" s="541"/>
      <c r="JNE5" s="537"/>
      <c r="JNF5" s="266"/>
      <c r="JNG5" s="271"/>
      <c r="JNH5" s="271"/>
      <c r="JNI5" s="271"/>
      <c r="JNJ5" s="271"/>
      <c r="JNK5" s="271"/>
      <c r="JNL5" s="272"/>
      <c r="JNM5" s="273"/>
      <c r="JNN5" s="273"/>
      <c r="JNO5" s="273"/>
      <c r="JNP5" s="273"/>
      <c r="JNQ5" s="274"/>
      <c r="JNR5" s="265"/>
      <c r="JNS5" s="537"/>
      <c r="JNT5" s="537"/>
      <c r="JNU5" s="538"/>
      <c r="JNV5" s="539"/>
      <c r="JNX5" s="540"/>
      <c r="JNY5" s="540"/>
      <c r="JNZ5" s="542"/>
      <c r="JOA5" s="541"/>
      <c r="JOB5" s="537"/>
      <c r="JOC5" s="266"/>
      <c r="JOD5" s="271"/>
      <c r="JOE5" s="271"/>
      <c r="JOF5" s="271"/>
      <c r="JOG5" s="271"/>
      <c r="JOH5" s="271"/>
      <c r="JOI5" s="272"/>
      <c r="JOJ5" s="273"/>
      <c r="JOK5" s="273"/>
      <c r="JOL5" s="273"/>
      <c r="JOM5" s="273"/>
      <c r="JON5" s="274"/>
      <c r="JOO5" s="265"/>
      <c r="JOP5" s="537"/>
      <c r="JOQ5" s="537"/>
      <c r="JOR5" s="538"/>
      <c r="JOS5" s="539"/>
      <c r="JOU5" s="540"/>
      <c r="JOV5" s="540"/>
      <c r="JOW5" s="542"/>
      <c r="JOX5" s="541"/>
      <c r="JOY5" s="537"/>
      <c r="JOZ5" s="266"/>
      <c r="JPA5" s="271"/>
      <c r="JPB5" s="271"/>
      <c r="JPC5" s="271"/>
      <c r="JPD5" s="271"/>
      <c r="JPE5" s="271"/>
      <c r="JPF5" s="272"/>
      <c r="JPG5" s="273"/>
      <c r="JPH5" s="273"/>
      <c r="JPI5" s="273"/>
      <c r="JPJ5" s="273"/>
      <c r="JPK5" s="274"/>
      <c r="JPL5" s="265"/>
      <c r="JPM5" s="537"/>
      <c r="JPN5" s="537"/>
      <c r="JPO5" s="538"/>
      <c r="JPP5" s="539"/>
      <c r="JPR5" s="540"/>
      <c r="JPS5" s="540"/>
      <c r="JPT5" s="542"/>
      <c r="JPU5" s="541"/>
      <c r="JPV5" s="537"/>
      <c r="JPW5" s="266"/>
      <c r="JPX5" s="271"/>
      <c r="JPY5" s="271"/>
      <c r="JPZ5" s="271"/>
      <c r="JQA5" s="271"/>
      <c r="JQB5" s="271"/>
      <c r="JQC5" s="272"/>
      <c r="JQD5" s="273"/>
      <c r="JQE5" s="273"/>
      <c r="JQF5" s="273"/>
      <c r="JQG5" s="273"/>
      <c r="JQH5" s="274"/>
      <c r="JQI5" s="265"/>
      <c r="JQJ5" s="537"/>
      <c r="JQK5" s="537"/>
      <c r="JQL5" s="538"/>
      <c r="JQM5" s="539"/>
      <c r="JQO5" s="540"/>
      <c r="JQP5" s="540"/>
      <c r="JQQ5" s="542"/>
      <c r="JQR5" s="541"/>
      <c r="JQS5" s="537"/>
      <c r="JQT5" s="266"/>
      <c r="JQU5" s="271"/>
      <c r="JQV5" s="271"/>
      <c r="JQW5" s="271"/>
      <c r="JQX5" s="271"/>
      <c r="JQY5" s="271"/>
      <c r="JQZ5" s="272"/>
      <c r="JRA5" s="273"/>
      <c r="JRB5" s="273"/>
      <c r="JRC5" s="273"/>
      <c r="JRD5" s="273"/>
      <c r="JRE5" s="274"/>
      <c r="JRF5" s="265"/>
      <c r="JRG5" s="537"/>
      <c r="JRH5" s="537"/>
      <c r="JRI5" s="538"/>
      <c r="JRJ5" s="539"/>
      <c r="JRL5" s="540"/>
      <c r="JRM5" s="540"/>
      <c r="JRN5" s="542"/>
      <c r="JRO5" s="541"/>
      <c r="JRP5" s="537"/>
      <c r="JRQ5" s="266"/>
      <c r="JRR5" s="271"/>
      <c r="JRS5" s="271"/>
      <c r="JRT5" s="271"/>
      <c r="JRU5" s="271"/>
      <c r="JRV5" s="271"/>
      <c r="JRW5" s="272"/>
      <c r="JRX5" s="273"/>
      <c r="JRY5" s="273"/>
      <c r="JRZ5" s="273"/>
      <c r="JSA5" s="273"/>
      <c r="JSB5" s="274"/>
      <c r="JSC5" s="265"/>
      <c r="JSD5" s="537"/>
      <c r="JSE5" s="537"/>
      <c r="JSF5" s="538"/>
      <c r="JSG5" s="539"/>
      <c r="JSI5" s="540"/>
      <c r="JSJ5" s="540"/>
      <c r="JSK5" s="542"/>
      <c r="JSL5" s="541"/>
      <c r="JSM5" s="537"/>
      <c r="JSN5" s="266"/>
      <c r="JSO5" s="271"/>
      <c r="JSP5" s="271"/>
      <c r="JSQ5" s="271"/>
      <c r="JSR5" s="271"/>
      <c r="JSS5" s="271"/>
      <c r="JST5" s="272"/>
      <c r="JSU5" s="273"/>
      <c r="JSV5" s="273"/>
      <c r="JSW5" s="273"/>
      <c r="JSX5" s="273"/>
      <c r="JSY5" s="274"/>
      <c r="JSZ5" s="265"/>
      <c r="JTA5" s="537"/>
      <c r="JTB5" s="537"/>
      <c r="JTC5" s="538"/>
      <c r="JTD5" s="539"/>
      <c r="JTF5" s="540"/>
      <c r="JTG5" s="540"/>
      <c r="JTH5" s="542"/>
      <c r="JTI5" s="541"/>
      <c r="JTJ5" s="537"/>
      <c r="JTK5" s="266"/>
      <c r="JTL5" s="271"/>
      <c r="JTM5" s="271"/>
      <c r="JTN5" s="271"/>
      <c r="JTO5" s="271"/>
      <c r="JTP5" s="271"/>
      <c r="JTQ5" s="272"/>
      <c r="JTR5" s="273"/>
      <c r="JTS5" s="273"/>
      <c r="JTT5" s="273"/>
      <c r="JTU5" s="273"/>
      <c r="JTV5" s="274"/>
      <c r="JTW5" s="265"/>
      <c r="JTX5" s="537"/>
      <c r="JTY5" s="537"/>
      <c r="JTZ5" s="538"/>
      <c r="JUA5" s="539"/>
      <c r="JUC5" s="540"/>
      <c r="JUD5" s="540"/>
      <c r="JUE5" s="542"/>
      <c r="JUF5" s="541"/>
      <c r="JUG5" s="537"/>
      <c r="JUH5" s="266"/>
      <c r="JUI5" s="271"/>
      <c r="JUJ5" s="271"/>
      <c r="JUK5" s="271"/>
      <c r="JUL5" s="271"/>
      <c r="JUM5" s="271"/>
      <c r="JUN5" s="272"/>
      <c r="JUO5" s="273"/>
      <c r="JUP5" s="273"/>
      <c r="JUQ5" s="273"/>
      <c r="JUR5" s="273"/>
      <c r="JUS5" s="274"/>
      <c r="JUT5" s="265"/>
      <c r="JUU5" s="537"/>
      <c r="JUV5" s="537"/>
      <c r="JUW5" s="538"/>
      <c r="JUX5" s="539"/>
      <c r="JUZ5" s="540"/>
      <c r="JVA5" s="540"/>
      <c r="JVB5" s="542"/>
      <c r="JVC5" s="541"/>
      <c r="JVD5" s="537"/>
      <c r="JVE5" s="266"/>
      <c r="JVF5" s="271"/>
      <c r="JVG5" s="271"/>
      <c r="JVH5" s="271"/>
      <c r="JVI5" s="271"/>
      <c r="JVJ5" s="271"/>
      <c r="JVK5" s="272"/>
      <c r="JVL5" s="273"/>
      <c r="JVM5" s="273"/>
      <c r="JVN5" s="273"/>
      <c r="JVO5" s="273"/>
      <c r="JVP5" s="274"/>
      <c r="JVQ5" s="265"/>
      <c r="JVR5" s="537"/>
      <c r="JVS5" s="537"/>
      <c r="JVT5" s="538"/>
      <c r="JVU5" s="539"/>
      <c r="JVW5" s="540"/>
      <c r="JVX5" s="540"/>
      <c r="JVY5" s="542"/>
      <c r="JVZ5" s="541"/>
      <c r="JWA5" s="537"/>
      <c r="JWB5" s="266"/>
      <c r="JWC5" s="271"/>
      <c r="JWD5" s="271"/>
      <c r="JWE5" s="271"/>
      <c r="JWF5" s="271"/>
      <c r="JWG5" s="271"/>
      <c r="JWH5" s="272"/>
      <c r="JWI5" s="273"/>
      <c r="JWJ5" s="273"/>
      <c r="JWK5" s="273"/>
      <c r="JWL5" s="273"/>
      <c r="JWM5" s="274"/>
      <c r="JWN5" s="265"/>
      <c r="JWO5" s="537"/>
      <c r="JWP5" s="537"/>
      <c r="JWQ5" s="538"/>
      <c r="JWR5" s="539"/>
      <c r="JWT5" s="540"/>
      <c r="JWU5" s="540"/>
      <c r="JWV5" s="542"/>
      <c r="JWW5" s="541"/>
      <c r="JWX5" s="537"/>
      <c r="JWY5" s="266"/>
      <c r="JWZ5" s="271"/>
      <c r="JXA5" s="271"/>
      <c r="JXB5" s="271"/>
      <c r="JXC5" s="271"/>
      <c r="JXD5" s="271"/>
      <c r="JXE5" s="272"/>
      <c r="JXF5" s="273"/>
      <c r="JXG5" s="273"/>
      <c r="JXH5" s="273"/>
      <c r="JXI5" s="273"/>
      <c r="JXJ5" s="274"/>
      <c r="JXK5" s="265"/>
      <c r="JXL5" s="537"/>
      <c r="JXM5" s="537"/>
      <c r="JXN5" s="538"/>
      <c r="JXO5" s="539"/>
      <c r="JXQ5" s="540"/>
      <c r="JXR5" s="540"/>
      <c r="JXS5" s="542"/>
      <c r="JXT5" s="541"/>
      <c r="JXU5" s="537"/>
      <c r="JXV5" s="266"/>
      <c r="JXW5" s="271"/>
      <c r="JXX5" s="271"/>
      <c r="JXY5" s="271"/>
      <c r="JXZ5" s="271"/>
      <c r="JYA5" s="271"/>
      <c r="JYB5" s="272"/>
      <c r="JYC5" s="273"/>
      <c r="JYD5" s="273"/>
      <c r="JYE5" s="273"/>
      <c r="JYF5" s="273"/>
      <c r="JYG5" s="274"/>
      <c r="JYH5" s="265"/>
      <c r="JYI5" s="537"/>
      <c r="JYJ5" s="537"/>
      <c r="JYK5" s="538"/>
      <c r="JYL5" s="539"/>
      <c r="JYN5" s="540"/>
      <c r="JYO5" s="540"/>
      <c r="JYP5" s="542"/>
      <c r="JYQ5" s="541"/>
      <c r="JYR5" s="537"/>
      <c r="JYS5" s="266"/>
      <c r="JYT5" s="271"/>
      <c r="JYU5" s="271"/>
      <c r="JYV5" s="271"/>
      <c r="JYW5" s="271"/>
      <c r="JYX5" s="271"/>
      <c r="JYY5" s="272"/>
      <c r="JYZ5" s="273"/>
      <c r="JZA5" s="273"/>
      <c r="JZB5" s="273"/>
      <c r="JZC5" s="273"/>
      <c r="JZD5" s="274"/>
      <c r="JZE5" s="265"/>
      <c r="JZF5" s="537"/>
      <c r="JZG5" s="537"/>
      <c r="JZH5" s="538"/>
      <c r="JZI5" s="539"/>
      <c r="JZK5" s="540"/>
      <c r="JZL5" s="540"/>
      <c r="JZM5" s="542"/>
      <c r="JZN5" s="541"/>
      <c r="JZO5" s="537"/>
      <c r="JZP5" s="266"/>
      <c r="JZQ5" s="271"/>
      <c r="JZR5" s="271"/>
      <c r="JZS5" s="271"/>
      <c r="JZT5" s="271"/>
      <c r="JZU5" s="271"/>
      <c r="JZV5" s="272"/>
      <c r="JZW5" s="273"/>
      <c r="JZX5" s="273"/>
      <c r="JZY5" s="273"/>
      <c r="JZZ5" s="273"/>
      <c r="KAA5" s="274"/>
      <c r="KAB5" s="265"/>
      <c r="KAC5" s="537"/>
      <c r="KAD5" s="537"/>
      <c r="KAE5" s="538"/>
      <c r="KAF5" s="539"/>
      <c r="KAH5" s="540"/>
      <c r="KAI5" s="540"/>
      <c r="KAJ5" s="542"/>
      <c r="KAK5" s="541"/>
      <c r="KAL5" s="537"/>
      <c r="KAM5" s="266"/>
      <c r="KAN5" s="271"/>
      <c r="KAO5" s="271"/>
      <c r="KAP5" s="271"/>
      <c r="KAQ5" s="271"/>
      <c r="KAR5" s="271"/>
      <c r="KAS5" s="272"/>
      <c r="KAT5" s="273"/>
      <c r="KAU5" s="273"/>
      <c r="KAV5" s="273"/>
      <c r="KAW5" s="273"/>
      <c r="KAX5" s="274"/>
      <c r="KAY5" s="265"/>
      <c r="KAZ5" s="537"/>
      <c r="KBA5" s="537"/>
      <c r="KBB5" s="538"/>
      <c r="KBC5" s="539"/>
      <c r="KBE5" s="540"/>
      <c r="KBF5" s="540"/>
      <c r="KBG5" s="542"/>
      <c r="KBH5" s="541"/>
      <c r="KBI5" s="537"/>
      <c r="KBJ5" s="266"/>
      <c r="KBK5" s="271"/>
      <c r="KBL5" s="271"/>
      <c r="KBM5" s="271"/>
      <c r="KBN5" s="271"/>
      <c r="KBO5" s="271"/>
      <c r="KBP5" s="272"/>
      <c r="KBQ5" s="273"/>
      <c r="KBR5" s="273"/>
      <c r="KBS5" s="273"/>
      <c r="KBT5" s="273"/>
      <c r="KBU5" s="274"/>
      <c r="KBV5" s="265"/>
      <c r="KBW5" s="537"/>
      <c r="KBX5" s="537"/>
      <c r="KBY5" s="538"/>
      <c r="KBZ5" s="539"/>
      <c r="KCB5" s="540"/>
      <c r="KCC5" s="540"/>
      <c r="KCD5" s="542"/>
      <c r="KCE5" s="541"/>
      <c r="KCF5" s="537"/>
      <c r="KCG5" s="266"/>
      <c r="KCH5" s="271"/>
      <c r="KCI5" s="271"/>
      <c r="KCJ5" s="271"/>
      <c r="KCK5" s="271"/>
      <c r="KCL5" s="271"/>
      <c r="KCM5" s="272"/>
      <c r="KCN5" s="273"/>
      <c r="KCO5" s="273"/>
      <c r="KCP5" s="273"/>
      <c r="KCQ5" s="273"/>
      <c r="KCR5" s="274"/>
      <c r="KCS5" s="265"/>
      <c r="KCT5" s="537"/>
      <c r="KCU5" s="537"/>
      <c r="KCV5" s="538"/>
      <c r="KCW5" s="539"/>
      <c r="KCY5" s="540"/>
      <c r="KCZ5" s="540"/>
      <c r="KDA5" s="542"/>
      <c r="KDB5" s="541"/>
      <c r="KDC5" s="537"/>
      <c r="KDD5" s="266"/>
      <c r="KDE5" s="271"/>
      <c r="KDF5" s="271"/>
      <c r="KDG5" s="271"/>
      <c r="KDH5" s="271"/>
      <c r="KDI5" s="271"/>
      <c r="KDJ5" s="272"/>
      <c r="KDK5" s="273"/>
      <c r="KDL5" s="273"/>
      <c r="KDM5" s="273"/>
      <c r="KDN5" s="273"/>
      <c r="KDO5" s="274"/>
      <c r="KDP5" s="265"/>
      <c r="KDQ5" s="537"/>
      <c r="KDR5" s="537"/>
      <c r="KDS5" s="538"/>
      <c r="KDT5" s="539"/>
      <c r="KDV5" s="540"/>
      <c r="KDW5" s="540"/>
      <c r="KDX5" s="542"/>
      <c r="KDY5" s="541"/>
      <c r="KDZ5" s="537"/>
      <c r="KEA5" s="266"/>
      <c r="KEB5" s="271"/>
      <c r="KEC5" s="271"/>
      <c r="KED5" s="271"/>
      <c r="KEE5" s="271"/>
      <c r="KEF5" s="271"/>
      <c r="KEG5" s="272"/>
      <c r="KEH5" s="273"/>
      <c r="KEI5" s="273"/>
      <c r="KEJ5" s="273"/>
      <c r="KEK5" s="273"/>
      <c r="KEL5" s="274"/>
      <c r="KEM5" s="265"/>
      <c r="KEN5" s="537"/>
      <c r="KEO5" s="537"/>
      <c r="KEP5" s="538"/>
      <c r="KEQ5" s="539"/>
      <c r="KES5" s="540"/>
      <c r="KET5" s="540"/>
      <c r="KEU5" s="542"/>
      <c r="KEV5" s="541"/>
      <c r="KEW5" s="537"/>
      <c r="KEX5" s="266"/>
      <c r="KEY5" s="271"/>
      <c r="KEZ5" s="271"/>
      <c r="KFA5" s="271"/>
      <c r="KFB5" s="271"/>
      <c r="KFC5" s="271"/>
      <c r="KFD5" s="272"/>
      <c r="KFE5" s="273"/>
      <c r="KFF5" s="273"/>
      <c r="KFG5" s="273"/>
      <c r="KFH5" s="273"/>
      <c r="KFI5" s="274"/>
      <c r="KFJ5" s="265"/>
      <c r="KFK5" s="537"/>
      <c r="KFL5" s="537"/>
      <c r="KFM5" s="538"/>
      <c r="KFN5" s="539"/>
      <c r="KFP5" s="540"/>
      <c r="KFQ5" s="540"/>
      <c r="KFR5" s="542"/>
      <c r="KFS5" s="541"/>
      <c r="KFT5" s="537"/>
      <c r="KFU5" s="266"/>
      <c r="KFV5" s="271"/>
      <c r="KFW5" s="271"/>
      <c r="KFX5" s="271"/>
      <c r="KFY5" s="271"/>
      <c r="KFZ5" s="271"/>
      <c r="KGA5" s="272"/>
      <c r="KGB5" s="273"/>
      <c r="KGC5" s="273"/>
      <c r="KGD5" s="273"/>
      <c r="KGE5" s="273"/>
      <c r="KGF5" s="274"/>
      <c r="KGG5" s="265"/>
      <c r="KGH5" s="537"/>
      <c r="KGI5" s="537"/>
      <c r="KGJ5" s="538"/>
      <c r="KGK5" s="539"/>
      <c r="KGM5" s="540"/>
      <c r="KGN5" s="540"/>
      <c r="KGO5" s="542"/>
      <c r="KGP5" s="541"/>
      <c r="KGQ5" s="537"/>
      <c r="KGR5" s="266"/>
      <c r="KGS5" s="271"/>
      <c r="KGT5" s="271"/>
      <c r="KGU5" s="271"/>
      <c r="KGV5" s="271"/>
      <c r="KGW5" s="271"/>
      <c r="KGX5" s="272"/>
      <c r="KGY5" s="273"/>
      <c r="KGZ5" s="273"/>
      <c r="KHA5" s="273"/>
      <c r="KHB5" s="273"/>
      <c r="KHC5" s="274"/>
      <c r="KHD5" s="265"/>
      <c r="KHE5" s="537"/>
      <c r="KHF5" s="537"/>
      <c r="KHG5" s="538"/>
      <c r="KHH5" s="539"/>
      <c r="KHJ5" s="540"/>
      <c r="KHK5" s="540"/>
      <c r="KHL5" s="542"/>
      <c r="KHM5" s="541"/>
      <c r="KHN5" s="537"/>
      <c r="KHO5" s="266"/>
      <c r="KHP5" s="271"/>
      <c r="KHQ5" s="271"/>
      <c r="KHR5" s="271"/>
      <c r="KHS5" s="271"/>
      <c r="KHT5" s="271"/>
      <c r="KHU5" s="272"/>
      <c r="KHV5" s="273"/>
      <c r="KHW5" s="273"/>
      <c r="KHX5" s="273"/>
      <c r="KHY5" s="273"/>
      <c r="KHZ5" s="274"/>
      <c r="KIA5" s="265"/>
      <c r="KIB5" s="537"/>
      <c r="KIC5" s="537"/>
      <c r="KID5" s="538"/>
      <c r="KIE5" s="539"/>
      <c r="KIG5" s="540"/>
      <c r="KIH5" s="540"/>
      <c r="KII5" s="542"/>
      <c r="KIJ5" s="541"/>
      <c r="KIK5" s="537"/>
      <c r="KIL5" s="266"/>
      <c r="KIM5" s="271"/>
      <c r="KIN5" s="271"/>
      <c r="KIO5" s="271"/>
      <c r="KIP5" s="271"/>
      <c r="KIQ5" s="271"/>
      <c r="KIR5" s="272"/>
      <c r="KIS5" s="273"/>
      <c r="KIT5" s="273"/>
      <c r="KIU5" s="273"/>
      <c r="KIV5" s="273"/>
      <c r="KIW5" s="274"/>
      <c r="KIX5" s="265"/>
      <c r="KIY5" s="537"/>
      <c r="KIZ5" s="537"/>
      <c r="KJA5" s="538"/>
      <c r="KJB5" s="539"/>
      <c r="KJD5" s="540"/>
      <c r="KJE5" s="540"/>
      <c r="KJF5" s="542"/>
      <c r="KJG5" s="541"/>
      <c r="KJH5" s="537"/>
      <c r="KJI5" s="266"/>
      <c r="KJJ5" s="271"/>
      <c r="KJK5" s="271"/>
      <c r="KJL5" s="271"/>
      <c r="KJM5" s="271"/>
      <c r="KJN5" s="271"/>
      <c r="KJO5" s="272"/>
      <c r="KJP5" s="273"/>
      <c r="KJQ5" s="273"/>
      <c r="KJR5" s="273"/>
      <c r="KJS5" s="273"/>
      <c r="KJT5" s="274"/>
      <c r="KJU5" s="265"/>
      <c r="KJV5" s="537"/>
      <c r="KJW5" s="537"/>
      <c r="KJX5" s="538"/>
      <c r="KJY5" s="539"/>
      <c r="KKA5" s="540"/>
      <c r="KKB5" s="540"/>
      <c r="KKC5" s="542"/>
      <c r="KKD5" s="541"/>
      <c r="KKE5" s="537"/>
      <c r="KKF5" s="266"/>
      <c r="KKG5" s="271"/>
      <c r="KKH5" s="271"/>
      <c r="KKI5" s="271"/>
      <c r="KKJ5" s="271"/>
      <c r="KKK5" s="271"/>
      <c r="KKL5" s="272"/>
      <c r="KKM5" s="273"/>
      <c r="KKN5" s="273"/>
      <c r="KKO5" s="273"/>
      <c r="KKP5" s="273"/>
      <c r="KKQ5" s="274"/>
      <c r="KKR5" s="265"/>
      <c r="KKS5" s="537"/>
      <c r="KKT5" s="537"/>
      <c r="KKU5" s="538"/>
      <c r="KKV5" s="539"/>
      <c r="KKX5" s="540"/>
      <c r="KKY5" s="540"/>
      <c r="KKZ5" s="542"/>
      <c r="KLA5" s="541"/>
      <c r="KLB5" s="537"/>
      <c r="KLC5" s="266"/>
      <c r="KLD5" s="271"/>
      <c r="KLE5" s="271"/>
      <c r="KLF5" s="271"/>
      <c r="KLG5" s="271"/>
      <c r="KLH5" s="271"/>
      <c r="KLI5" s="272"/>
      <c r="KLJ5" s="273"/>
      <c r="KLK5" s="273"/>
      <c r="KLL5" s="273"/>
      <c r="KLM5" s="273"/>
      <c r="KLN5" s="274"/>
      <c r="KLO5" s="265"/>
      <c r="KLP5" s="537"/>
      <c r="KLQ5" s="537"/>
      <c r="KLR5" s="538"/>
      <c r="KLS5" s="539"/>
      <c r="KLU5" s="540"/>
      <c r="KLV5" s="540"/>
      <c r="KLW5" s="542"/>
      <c r="KLX5" s="541"/>
      <c r="KLY5" s="537"/>
      <c r="KLZ5" s="266"/>
      <c r="KMA5" s="271"/>
      <c r="KMB5" s="271"/>
      <c r="KMC5" s="271"/>
      <c r="KMD5" s="271"/>
      <c r="KME5" s="271"/>
      <c r="KMF5" s="272"/>
      <c r="KMG5" s="273"/>
      <c r="KMH5" s="273"/>
      <c r="KMI5" s="273"/>
      <c r="KMJ5" s="273"/>
      <c r="KMK5" s="274"/>
      <c r="KML5" s="265"/>
      <c r="KMM5" s="537"/>
      <c r="KMN5" s="537"/>
      <c r="KMO5" s="538"/>
      <c r="KMP5" s="539"/>
      <c r="KMR5" s="540"/>
      <c r="KMS5" s="540"/>
      <c r="KMT5" s="542"/>
      <c r="KMU5" s="541"/>
      <c r="KMV5" s="537"/>
      <c r="KMW5" s="266"/>
      <c r="KMX5" s="271"/>
      <c r="KMY5" s="271"/>
      <c r="KMZ5" s="271"/>
      <c r="KNA5" s="271"/>
      <c r="KNB5" s="271"/>
      <c r="KNC5" s="272"/>
      <c r="KND5" s="273"/>
      <c r="KNE5" s="273"/>
      <c r="KNF5" s="273"/>
      <c r="KNG5" s="273"/>
      <c r="KNH5" s="274"/>
      <c r="KNI5" s="265"/>
      <c r="KNJ5" s="537"/>
      <c r="KNK5" s="537"/>
      <c r="KNL5" s="538"/>
      <c r="KNM5" s="539"/>
      <c r="KNO5" s="540"/>
      <c r="KNP5" s="540"/>
      <c r="KNQ5" s="542"/>
      <c r="KNR5" s="541"/>
      <c r="KNS5" s="537"/>
      <c r="KNT5" s="266"/>
      <c r="KNU5" s="271"/>
      <c r="KNV5" s="271"/>
      <c r="KNW5" s="271"/>
      <c r="KNX5" s="271"/>
      <c r="KNY5" s="271"/>
      <c r="KNZ5" s="272"/>
      <c r="KOA5" s="273"/>
      <c r="KOB5" s="273"/>
      <c r="KOC5" s="273"/>
      <c r="KOD5" s="273"/>
      <c r="KOE5" s="274"/>
      <c r="KOF5" s="265"/>
      <c r="KOG5" s="537"/>
      <c r="KOH5" s="537"/>
      <c r="KOI5" s="538"/>
      <c r="KOJ5" s="539"/>
      <c r="KOL5" s="540"/>
      <c r="KOM5" s="540"/>
      <c r="KON5" s="542"/>
      <c r="KOO5" s="541"/>
      <c r="KOP5" s="537"/>
      <c r="KOQ5" s="266"/>
      <c r="KOR5" s="271"/>
      <c r="KOS5" s="271"/>
      <c r="KOT5" s="271"/>
      <c r="KOU5" s="271"/>
      <c r="KOV5" s="271"/>
      <c r="KOW5" s="272"/>
      <c r="KOX5" s="273"/>
      <c r="KOY5" s="273"/>
      <c r="KOZ5" s="273"/>
      <c r="KPA5" s="273"/>
      <c r="KPB5" s="274"/>
      <c r="KPC5" s="265"/>
      <c r="KPD5" s="537"/>
      <c r="KPE5" s="537"/>
      <c r="KPF5" s="538"/>
      <c r="KPG5" s="539"/>
      <c r="KPI5" s="540"/>
      <c r="KPJ5" s="540"/>
      <c r="KPK5" s="542"/>
      <c r="KPL5" s="541"/>
      <c r="KPM5" s="537"/>
      <c r="KPN5" s="266"/>
      <c r="KPO5" s="271"/>
      <c r="KPP5" s="271"/>
      <c r="KPQ5" s="271"/>
      <c r="KPR5" s="271"/>
      <c r="KPS5" s="271"/>
      <c r="KPT5" s="272"/>
      <c r="KPU5" s="273"/>
      <c r="KPV5" s="273"/>
      <c r="KPW5" s="273"/>
      <c r="KPX5" s="273"/>
      <c r="KPY5" s="274"/>
      <c r="KPZ5" s="265"/>
      <c r="KQA5" s="537"/>
      <c r="KQB5" s="537"/>
      <c r="KQC5" s="538"/>
      <c r="KQD5" s="539"/>
      <c r="KQF5" s="540"/>
      <c r="KQG5" s="540"/>
      <c r="KQH5" s="542"/>
      <c r="KQI5" s="541"/>
      <c r="KQJ5" s="537"/>
      <c r="KQK5" s="266"/>
      <c r="KQL5" s="271"/>
      <c r="KQM5" s="271"/>
      <c r="KQN5" s="271"/>
      <c r="KQO5" s="271"/>
      <c r="KQP5" s="271"/>
      <c r="KQQ5" s="272"/>
      <c r="KQR5" s="273"/>
      <c r="KQS5" s="273"/>
      <c r="KQT5" s="273"/>
      <c r="KQU5" s="273"/>
      <c r="KQV5" s="274"/>
      <c r="KQW5" s="265"/>
      <c r="KQX5" s="537"/>
      <c r="KQY5" s="537"/>
      <c r="KQZ5" s="538"/>
      <c r="KRA5" s="539"/>
      <c r="KRC5" s="540"/>
      <c r="KRD5" s="540"/>
      <c r="KRE5" s="542"/>
      <c r="KRF5" s="541"/>
      <c r="KRG5" s="537"/>
      <c r="KRH5" s="266"/>
      <c r="KRI5" s="271"/>
      <c r="KRJ5" s="271"/>
      <c r="KRK5" s="271"/>
      <c r="KRL5" s="271"/>
      <c r="KRM5" s="271"/>
      <c r="KRN5" s="272"/>
      <c r="KRO5" s="273"/>
      <c r="KRP5" s="273"/>
      <c r="KRQ5" s="273"/>
      <c r="KRR5" s="273"/>
      <c r="KRS5" s="274"/>
      <c r="KRT5" s="265"/>
      <c r="KRU5" s="537"/>
      <c r="KRV5" s="537"/>
      <c r="KRW5" s="538"/>
      <c r="KRX5" s="539"/>
      <c r="KRZ5" s="540"/>
      <c r="KSA5" s="540"/>
      <c r="KSB5" s="542"/>
      <c r="KSC5" s="541"/>
      <c r="KSD5" s="537"/>
      <c r="KSE5" s="266"/>
      <c r="KSF5" s="271"/>
      <c r="KSG5" s="271"/>
      <c r="KSH5" s="271"/>
      <c r="KSI5" s="271"/>
      <c r="KSJ5" s="271"/>
      <c r="KSK5" s="272"/>
      <c r="KSL5" s="273"/>
      <c r="KSM5" s="273"/>
      <c r="KSN5" s="273"/>
      <c r="KSO5" s="273"/>
      <c r="KSP5" s="274"/>
      <c r="KSQ5" s="265"/>
      <c r="KSR5" s="537"/>
      <c r="KSS5" s="537"/>
      <c r="KST5" s="538"/>
      <c r="KSU5" s="539"/>
      <c r="KSW5" s="540"/>
      <c r="KSX5" s="540"/>
      <c r="KSY5" s="542"/>
      <c r="KSZ5" s="541"/>
      <c r="KTA5" s="537"/>
      <c r="KTB5" s="266"/>
      <c r="KTC5" s="271"/>
      <c r="KTD5" s="271"/>
      <c r="KTE5" s="271"/>
      <c r="KTF5" s="271"/>
      <c r="KTG5" s="271"/>
      <c r="KTH5" s="272"/>
      <c r="KTI5" s="273"/>
      <c r="KTJ5" s="273"/>
      <c r="KTK5" s="273"/>
      <c r="KTL5" s="273"/>
      <c r="KTM5" s="274"/>
      <c r="KTN5" s="265"/>
      <c r="KTO5" s="537"/>
      <c r="KTP5" s="537"/>
      <c r="KTQ5" s="538"/>
      <c r="KTR5" s="539"/>
      <c r="KTT5" s="540"/>
      <c r="KTU5" s="540"/>
      <c r="KTV5" s="542"/>
      <c r="KTW5" s="541"/>
      <c r="KTX5" s="537"/>
      <c r="KTY5" s="266"/>
      <c r="KTZ5" s="271"/>
      <c r="KUA5" s="271"/>
      <c r="KUB5" s="271"/>
      <c r="KUC5" s="271"/>
      <c r="KUD5" s="271"/>
      <c r="KUE5" s="272"/>
      <c r="KUF5" s="273"/>
      <c r="KUG5" s="273"/>
      <c r="KUH5" s="273"/>
      <c r="KUI5" s="273"/>
      <c r="KUJ5" s="274"/>
      <c r="KUK5" s="265"/>
      <c r="KUL5" s="537"/>
      <c r="KUM5" s="537"/>
      <c r="KUN5" s="538"/>
      <c r="KUO5" s="539"/>
      <c r="KUQ5" s="540"/>
      <c r="KUR5" s="540"/>
      <c r="KUS5" s="542"/>
      <c r="KUT5" s="541"/>
      <c r="KUU5" s="537"/>
      <c r="KUV5" s="266"/>
      <c r="KUW5" s="271"/>
      <c r="KUX5" s="271"/>
      <c r="KUY5" s="271"/>
      <c r="KUZ5" s="271"/>
      <c r="KVA5" s="271"/>
      <c r="KVB5" s="272"/>
      <c r="KVC5" s="273"/>
      <c r="KVD5" s="273"/>
      <c r="KVE5" s="273"/>
      <c r="KVF5" s="273"/>
      <c r="KVG5" s="274"/>
      <c r="KVH5" s="265"/>
      <c r="KVI5" s="537"/>
      <c r="KVJ5" s="537"/>
      <c r="KVK5" s="538"/>
      <c r="KVL5" s="539"/>
      <c r="KVN5" s="540"/>
      <c r="KVO5" s="540"/>
      <c r="KVP5" s="542"/>
      <c r="KVQ5" s="541"/>
      <c r="KVR5" s="537"/>
      <c r="KVS5" s="266"/>
      <c r="KVT5" s="271"/>
      <c r="KVU5" s="271"/>
      <c r="KVV5" s="271"/>
      <c r="KVW5" s="271"/>
      <c r="KVX5" s="271"/>
      <c r="KVY5" s="272"/>
      <c r="KVZ5" s="273"/>
      <c r="KWA5" s="273"/>
      <c r="KWB5" s="273"/>
      <c r="KWC5" s="273"/>
      <c r="KWD5" s="274"/>
      <c r="KWE5" s="265"/>
      <c r="KWF5" s="537"/>
      <c r="KWG5" s="537"/>
      <c r="KWH5" s="538"/>
      <c r="KWI5" s="539"/>
      <c r="KWK5" s="540"/>
      <c r="KWL5" s="540"/>
      <c r="KWM5" s="542"/>
      <c r="KWN5" s="541"/>
      <c r="KWO5" s="537"/>
      <c r="KWP5" s="266"/>
      <c r="KWQ5" s="271"/>
      <c r="KWR5" s="271"/>
      <c r="KWS5" s="271"/>
      <c r="KWT5" s="271"/>
      <c r="KWU5" s="271"/>
      <c r="KWV5" s="272"/>
      <c r="KWW5" s="273"/>
      <c r="KWX5" s="273"/>
      <c r="KWY5" s="273"/>
      <c r="KWZ5" s="273"/>
      <c r="KXA5" s="274"/>
      <c r="KXB5" s="265"/>
      <c r="KXC5" s="537"/>
      <c r="KXD5" s="537"/>
      <c r="KXE5" s="538"/>
      <c r="KXF5" s="539"/>
      <c r="KXH5" s="540"/>
      <c r="KXI5" s="540"/>
      <c r="KXJ5" s="542"/>
      <c r="KXK5" s="541"/>
      <c r="KXL5" s="537"/>
      <c r="KXM5" s="266"/>
      <c r="KXN5" s="271"/>
      <c r="KXO5" s="271"/>
      <c r="KXP5" s="271"/>
      <c r="KXQ5" s="271"/>
      <c r="KXR5" s="271"/>
      <c r="KXS5" s="272"/>
      <c r="KXT5" s="273"/>
      <c r="KXU5" s="273"/>
      <c r="KXV5" s="273"/>
      <c r="KXW5" s="273"/>
      <c r="KXX5" s="274"/>
      <c r="KXY5" s="265"/>
      <c r="KXZ5" s="537"/>
      <c r="KYA5" s="537"/>
      <c r="KYB5" s="538"/>
      <c r="KYC5" s="539"/>
      <c r="KYE5" s="540"/>
      <c r="KYF5" s="540"/>
      <c r="KYG5" s="542"/>
      <c r="KYH5" s="541"/>
      <c r="KYI5" s="537"/>
      <c r="KYJ5" s="266"/>
      <c r="KYK5" s="271"/>
      <c r="KYL5" s="271"/>
      <c r="KYM5" s="271"/>
      <c r="KYN5" s="271"/>
      <c r="KYO5" s="271"/>
      <c r="KYP5" s="272"/>
      <c r="KYQ5" s="273"/>
      <c r="KYR5" s="273"/>
      <c r="KYS5" s="273"/>
      <c r="KYT5" s="273"/>
      <c r="KYU5" s="274"/>
      <c r="KYV5" s="265"/>
      <c r="KYW5" s="537"/>
      <c r="KYX5" s="537"/>
      <c r="KYY5" s="538"/>
      <c r="KYZ5" s="539"/>
      <c r="KZB5" s="540"/>
      <c r="KZC5" s="540"/>
      <c r="KZD5" s="542"/>
      <c r="KZE5" s="541"/>
      <c r="KZF5" s="537"/>
      <c r="KZG5" s="266"/>
      <c r="KZH5" s="271"/>
      <c r="KZI5" s="271"/>
      <c r="KZJ5" s="271"/>
      <c r="KZK5" s="271"/>
      <c r="KZL5" s="271"/>
      <c r="KZM5" s="272"/>
      <c r="KZN5" s="273"/>
      <c r="KZO5" s="273"/>
      <c r="KZP5" s="273"/>
      <c r="KZQ5" s="273"/>
      <c r="KZR5" s="274"/>
      <c r="KZS5" s="265"/>
      <c r="KZT5" s="537"/>
      <c r="KZU5" s="537"/>
      <c r="KZV5" s="538"/>
      <c r="KZW5" s="539"/>
      <c r="KZY5" s="540"/>
      <c r="KZZ5" s="540"/>
      <c r="LAA5" s="542"/>
      <c r="LAB5" s="541"/>
      <c r="LAC5" s="537"/>
      <c r="LAD5" s="266"/>
      <c r="LAE5" s="271"/>
      <c r="LAF5" s="271"/>
      <c r="LAG5" s="271"/>
      <c r="LAH5" s="271"/>
      <c r="LAI5" s="271"/>
      <c r="LAJ5" s="272"/>
      <c r="LAK5" s="273"/>
      <c r="LAL5" s="273"/>
      <c r="LAM5" s="273"/>
      <c r="LAN5" s="273"/>
      <c r="LAO5" s="274"/>
      <c r="LAP5" s="265"/>
      <c r="LAQ5" s="537"/>
      <c r="LAR5" s="537"/>
      <c r="LAS5" s="538"/>
      <c r="LAT5" s="539"/>
      <c r="LAV5" s="540"/>
      <c r="LAW5" s="540"/>
      <c r="LAX5" s="542"/>
      <c r="LAY5" s="541"/>
      <c r="LAZ5" s="537"/>
      <c r="LBA5" s="266"/>
      <c r="LBB5" s="271"/>
      <c r="LBC5" s="271"/>
      <c r="LBD5" s="271"/>
      <c r="LBE5" s="271"/>
      <c r="LBF5" s="271"/>
      <c r="LBG5" s="272"/>
      <c r="LBH5" s="273"/>
      <c r="LBI5" s="273"/>
      <c r="LBJ5" s="273"/>
      <c r="LBK5" s="273"/>
      <c r="LBL5" s="274"/>
      <c r="LBM5" s="265"/>
      <c r="LBN5" s="537"/>
      <c r="LBO5" s="537"/>
      <c r="LBP5" s="538"/>
      <c r="LBQ5" s="539"/>
      <c r="LBS5" s="540"/>
      <c r="LBT5" s="540"/>
      <c r="LBU5" s="542"/>
      <c r="LBV5" s="541"/>
      <c r="LBW5" s="537"/>
      <c r="LBX5" s="266"/>
      <c r="LBY5" s="271"/>
      <c r="LBZ5" s="271"/>
      <c r="LCA5" s="271"/>
      <c r="LCB5" s="271"/>
      <c r="LCC5" s="271"/>
      <c r="LCD5" s="272"/>
      <c r="LCE5" s="273"/>
      <c r="LCF5" s="273"/>
      <c r="LCG5" s="273"/>
      <c r="LCH5" s="273"/>
      <c r="LCI5" s="274"/>
      <c r="LCJ5" s="265"/>
      <c r="LCK5" s="537"/>
      <c r="LCL5" s="537"/>
      <c r="LCM5" s="538"/>
      <c r="LCN5" s="539"/>
      <c r="LCP5" s="540"/>
      <c r="LCQ5" s="540"/>
      <c r="LCR5" s="542"/>
      <c r="LCS5" s="541"/>
      <c r="LCT5" s="537"/>
      <c r="LCU5" s="266"/>
      <c r="LCV5" s="271"/>
      <c r="LCW5" s="271"/>
      <c r="LCX5" s="271"/>
      <c r="LCY5" s="271"/>
      <c r="LCZ5" s="271"/>
      <c r="LDA5" s="272"/>
      <c r="LDB5" s="273"/>
      <c r="LDC5" s="273"/>
      <c r="LDD5" s="273"/>
      <c r="LDE5" s="273"/>
      <c r="LDF5" s="274"/>
      <c r="LDG5" s="265"/>
      <c r="LDH5" s="537"/>
      <c r="LDI5" s="537"/>
      <c r="LDJ5" s="538"/>
      <c r="LDK5" s="539"/>
      <c r="LDM5" s="540"/>
      <c r="LDN5" s="540"/>
      <c r="LDO5" s="542"/>
      <c r="LDP5" s="541"/>
      <c r="LDQ5" s="537"/>
      <c r="LDR5" s="266"/>
      <c r="LDS5" s="271"/>
      <c r="LDT5" s="271"/>
      <c r="LDU5" s="271"/>
      <c r="LDV5" s="271"/>
      <c r="LDW5" s="271"/>
      <c r="LDX5" s="272"/>
      <c r="LDY5" s="273"/>
      <c r="LDZ5" s="273"/>
      <c r="LEA5" s="273"/>
      <c r="LEB5" s="273"/>
      <c r="LEC5" s="274"/>
      <c r="LED5" s="265"/>
      <c r="LEE5" s="537"/>
      <c r="LEF5" s="537"/>
      <c r="LEG5" s="538"/>
      <c r="LEH5" s="539"/>
      <c r="LEJ5" s="540"/>
      <c r="LEK5" s="540"/>
      <c r="LEL5" s="542"/>
      <c r="LEM5" s="541"/>
      <c r="LEN5" s="537"/>
      <c r="LEO5" s="266"/>
      <c r="LEP5" s="271"/>
      <c r="LEQ5" s="271"/>
      <c r="LER5" s="271"/>
      <c r="LES5" s="271"/>
      <c r="LET5" s="271"/>
      <c r="LEU5" s="272"/>
      <c r="LEV5" s="273"/>
      <c r="LEW5" s="273"/>
      <c r="LEX5" s="273"/>
      <c r="LEY5" s="273"/>
      <c r="LEZ5" s="274"/>
      <c r="LFA5" s="265"/>
      <c r="LFB5" s="537"/>
      <c r="LFC5" s="537"/>
      <c r="LFD5" s="538"/>
      <c r="LFE5" s="539"/>
      <c r="LFG5" s="540"/>
      <c r="LFH5" s="540"/>
      <c r="LFI5" s="542"/>
      <c r="LFJ5" s="541"/>
      <c r="LFK5" s="537"/>
      <c r="LFL5" s="266"/>
      <c r="LFM5" s="271"/>
      <c r="LFN5" s="271"/>
      <c r="LFO5" s="271"/>
      <c r="LFP5" s="271"/>
      <c r="LFQ5" s="271"/>
      <c r="LFR5" s="272"/>
      <c r="LFS5" s="273"/>
      <c r="LFT5" s="273"/>
      <c r="LFU5" s="273"/>
      <c r="LFV5" s="273"/>
      <c r="LFW5" s="274"/>
      <c r="LFX5" s="265"/>
      <c r="LFY5" s="537"/>
      <c r="LFZ5" s="537"/>
      <c r="LGA5" s="538"/>
      <c r="LGB5" s="539"/>
      <c r="LGD5" s="540"/>
      <c r="LGE5" s="540"/>
      <c r="LGF5" s="542"/>
      <c r="LGG5" s="541"/>
      <c r="LGH5" s="537"/>
      <c r="LGI5" s="266"/>
      <c r="LGJ5" s="271"/>
      <c r="LGK5" s="271"/>
      <c r="LGL5" s="271"/>
      <c r="LGM5" s="271"/>
      <c r="LGN5" s="271"/>
      <c r="LGO5" s="272"/>
      <c r="LGP5" s="273"/>
      <c r="LGQ5" s="273"/>
      <c r="LGR5" s="273"/>
      <c r="LGS5" s="273"/>
      <c r="LGT5" s="274"/>
      <c r="LGU5" s="265"/>
      <c r="LGV5" s="537"/>
      <c r="LGW5" s="537"/>
      <c r="LGX5" s="538"/>
      <c r="LGY5" s="539"/>
      <c r="LHA5" s="540"/>
      <c r="LHB5" s="540"/>
      <c r="LHC5" s="542"/>
      <c r="LHD5" s="541"/>
      <c r="LHE5" s="537"/>
      <c r="LHF5" s="266"/>
      <c r="LHG5" s="271"/>
      <c r="LHH5" s="271"/>
      <c r="LHI5" s="271"/>
      <c r="LHJ5" s="271"/>
      <c r="LHK5" s="271"/>
      <c r="LHL5" s="272"/>
      <c r="LHM5" s="273"/>
      <c r="LHN5" s="273"/>
      <c r="LHO5" s="273"/>
      <c r="LHP5" s="273"/>
      <c r="LHQ5" s="274"/>
      <c r="LHR5" s="265"/>
      <c r="LHS5" s="537"/>
      <c r="LHT5" s="537"/>
      <c r="LHU5" s="538"/>
      <c r="LHV5" s="539"/>
      <c r="LHX5" s="540"/>
      <c r="LHY5" s="540"/>
      <c r="LHZ5" s="542"/>
      <c r="LIA5" s="541"/>
      <c r="LIB5" s="537"/>
      <c r="LIC5" s="266"/>
      <c r="LID5" s="271"/>
      <c r="LIE5" s="271"/>
      <c r="LIF5" s="271"/>
      <c r="LIG5" s="271"/>
      <c r="LIH5" s="271"/>
      <c r="LII5" s="272"/>
      <c r="LIJ5" s="273"/>
      <c r="LIK5" s="273"/>
      <c r="LIL5" s="273"/>
      <c r="LIM5" s="273"/>
      <c r="LIN5" s="274"/>
      <c r="LIO5" s="265"/>
      <c r="LIP5" s="537"/>
      <c r="LIQ5" s="537"/>
      <c r="LIR5" s="538"/>
      <c r="LIS5" s="539"/>
      <c r="LIU5" s="540"/>
      <c r="LIV5" s="540"/>
      <c r="LIW5" s="542"/>
      <c r="LIX5" s="541"/>
      <c r="LIY5" s="537"/>
      <c r="LIZ5" s="266"/>
      <c r="LJA5" s="271"/>
      <c r="LJB5" s="271"/>
      <c r="LJC5" s="271"/>
      <c r="LJD5" s="271"/>
      <c r="LJE5" s="271"/>
      <c r="LJF5" s="272"/>
      <c r="LJG5" s="273"/>
      <c r="LJH5" s="273"/>
      <c r="LJI5" s="273"/>
      <c r="LJJ5" s="273"/>
      <c r="LJK5" s="274"/>
      <c r="LJL5" s="265"/>
      <c r="LJM5" s="537"/>
      <c r="LJN5" s="537"/>
      <c r="LJO5" s="538"/>
      <c r="LJP5" s="539"/>
      <c r="LJR5" s="540"/>
      <c r="LJS5" s="540"/>
      <c r="LJT5" s="542"/>
      <c r="LJU5" s="541"/>
      <c r="LJV5" s="537"/>
      <c r="LJW5" s="266"/>
      <c r="LJX5" s="271"/>
      <c r="LJY5" s="271"/>
      <c r="LJZ5" s="271"/>
      <c r="LKA5" s="271"/>
      <c r="LKB5" s="271"/>
      <c r="LKC5" s="272"/>
      <c r="LKD5" s="273"/>
      <c r="LKE5" s="273"/>
      <c r="LKF5" s="273"/>
      <c r="LKG5" s="273"/>
      <c r="LKH5" s="274"/>
      <c r="LKI5" s="265"/>
      <c r="LKJ5" s="537"/>
      <c r="LKK5" s="537"/>
      <c r="LKL5" s="538"/>
      <c r="LKM5" s="539"/>
      <c r="LKO5" s="540"/>
      <c r="LKP5" s="540"/>
      <c r="LKQ5" s="542"/>
      <c r="LKR5" s="541"/>
      <c r="LKS5" s="537"/>
      <c r="LKT5" s="266"/>
      <c r="LKU5" s="271"/>
      <c r="LKV5" s="271"/>
      <c r="LKW5" s="271"/>
      <c r="LKX5" s="271"/>
      <c r="LKY5" s="271"/>
      <c r="LKZ5" s="272"/>
      <c r="LLA5" s="273"/>
      <c r="LLB5" s="273"/>
      <c r="LLC5" s="273"/>
      <c r="LLD5" s="273"/>
      <c r="LLE5" s="274"/>
      <c r="LLF5" s="265"/>
      <c r="LLG5" s="537"/>
      <c r="LLH5" s="537"/>
      <c r="LLI5" s="538"/>
      <c r="LLJ5" s="539"/>
      <c r="LLL5" s="540"/>
      <c r="LLM5" s="540"/>
      <c r="LLN5" s="542"/>
      <c r="LLO5" s="541"/>
      <c r="LLP5" s="537"/>
      <c r="LLQ5" s="266"/>
      <c r="LLR5" s="271"/>
      <c r="LLS5" s="271"/>
      <c r="LLT5" s="271"/>
      <c r="LLU5" s="271"/>
      <c r="LLV5" s="271"/>
      <c r="LLW5" s="272"/>
      <c r="LLX5" s="273"/>
      <c r="LLY5" s="273"/>
      <c r="LLZ5" s="273"/>
      <c r="LMA5" s="273"/>
      <c r="LMB5" s="274"/>
      <c r="LMC5" s="265"/>
      <c r="LMD5" s="537"/>
      <c r="LME5" s="537"/>
      <c r="LMF5" s="538"/>
      <c r="LMG5" s="539"/>
      <c r="LMI5" s="540"/>
      <c r="LMJ5" s="540"/>
      <c r="LMK5" s="542"/>
      <c r="LML5" s="541"/>
      <c r="LMM5" s="537"/>
      <c r="LMN5" s="266"/>
      <c r="LMO5" s="271"/>
      <c r="LMP5" s="271"/>
      <c r="LMQ5" s="271"/>
      <c r="LMR5" s="271"/>
      <c r="LMS5" s="271"/>
      <c r="LMT5" s="272"/>
      <c r="LMU5" s="273"/>
      <c r="LMV5" s="273"/>
      <c r="LMW5" s="273"/>
      <c r="LMX5" s="273"/>
      <c r="LMY5" s="274"/>
      <c r="LMZ5" s="265"/>
      <c r="LNA5" s="537"/>
      <c r="LNB5" s="537"/>
      <c r="LNC5" s="538"/>
      <c r="LND5" s="539"/>
      <c r="LNF5" s="540"/>
      <c r="LNG5" s="540"/>
      <c r="LNH5" s="542"/>
      <c r="LNI5" s="541"/>
      <c r="LNJ5" s="537"/>
      <c r="LNK5" s="266"/>
      <c r="LNL5" s="271"/>
      <c r="LNM5" s="271"/>
      <c r="LNN5" s="271"/>
      <c r="LNO5" s="271"/>
      <c r="LNP5" s="271"/>
      <c r="LNQ5" s="272"/>
      <c r="LNR5" s="273"/>
      <c r="LNS5" s="273"/>
      <c r="LNT5" s="273"/>
      <c r="LNU5" s="273"/>
      <c r="LNV5" s="274"/>
      <c r="LNW5" s="265"/>
      <c r="LNX5" s="537"/>
      <c r="LNY5" s="537"/>
      <c r="LNZ5" s="538"/>
      <c r="LOA5" s="539"/>
      <c r="LOC5" s="540"/>
      <c r="LOD5" s="540"/>
      <c r="LOE5" s="542"/>
      <c r="LOF5" s="541"/>
      <c r="LOG5" s="537"/>
      <c r="LOH5" s="266"/>
      <c r="LOI5" s="271"/>
      <c r="LOJ5" s="271"/>
      <c r="LOK5" s="271"/>
      <c r="LOL5" s="271"/>
      <c r="LOM5" s="271"/>
      <c r="LON5" s="272"/>
      <c r="LOO5" s="273"/>
      <c r="LOP5" s="273"/>
      <c r="LOQ5" s="273"/>
      <c r="LOR5" s="273"/>
      <c r="LOS5" s="274"/>
      <c r="LOT5" s="265"/>
      <c r="LOU5" s="537"/>
      <c r="LOV5" s="537"/>
      <c r="LOW5" s="538"/>
      <c r="LOX5" s="539"/>
      <c r="LOZ5" s="540"/>
      <c r="LPA5" s="540"/>
      <c r="LPB5" s="542"/>
      <c r="LPC5" s="541"/>
      <c r="LPD5" s="537"/>
      <c r="LPE5" s="266"/>
      <c r="LPF5" s="271"/>
      <c r="LPG5" s="271"/>
      <c r="LPH5" s="271"/>
      <c r="LPI5" s="271"/>
      <c r="LPJ5" s="271"/>
      <c r="LPK5" s="272"/>
      <c r="LPL5" s="273"/>
      <c r="LPM5" s="273"/>
      <c r="LPN5" s="273"/>
      <c r="LPO5" s="273"/>
      <c r="LPP5" s="274"/>
      <c r="LPQ5" s="265"/>
      <c r="LPR5" s="537"/>
      <c r="LPS5" s="537"/>
      <c r="LPT5" s="538"/>
      <c r="LPU5" s="539"/>
      <c r="LPW5" s="540"/>
      <c r="LPX5" s="540"/>
      <c r="LPY5" s="542"/>
      <c r="LPZ5" s="541"/>
      <c r="LQA5" s="537"/>
      <c r="LQB5" s="266"/>
      <c r="LQC5" s="271"/>
      <c r="LQD5" s="271"/>
      <c r="LQE5" s="271"/>
      <c r="LQF5" s="271"/>
      <c r="LQG5" s="271"/>
      <c r="LQH5" s="272"/>
      <c r="LQI5" s="273"/>
      <c r="LQJ5" s="273"/>
      <c r="LQK5" s="273"/>
      <c r="LQL5" s="273"/>
      <c r="LQM5" s="274"/>
      <c r="LQN5" s="265"/>
      <c r="LQO5" s="537"/>
      <c r="LQP5" s="537"/>
      <c r="LQQ5" s="538"/>
      <c r="LQR5" s="539"/>
      <c r="LQT5" s="540"/>
      <c r="LQU5" s="540"/>
      <c r="LQV5" s="542"/>
      <c r="LQW5" s="541"/>
      <c r="LQX5" s="537"/>
      <c r="LQY5" s="266"/>
      <c r="LQZ5" s="271"/>
      <c r="LRA5" s="271"/>
      <c r="LRB5" s="271"/>
      <c r="LRC5" s="271"/>
      <c r="LRD5" s="271"/>
      <c r="LRE5" s="272"/>
      <c r="LRF5" s="273"/>
      <c r="LRG5" s="273"/>
      <c r="LRH5" s="273"/>
      <c r="LRI5" s="273"/>
      <c r="LRJ5" s="274"/>
      <c r="LRK5" s="265"/>
      <c r="LRL5" s="537"/>
      <c r="LRM5" s="537"/>
      <c r="LRN5" s="538"/>
      <c r="LRO5" s="539"/>
      <c r="LRQ5" s="540"/>
      <c r="LRR5" s="540"/>
      <c r="LRS5" s="542"/>
      <c r="LRT5" s="541"/>
      <c r="LRU5" s="537"/>
      <c r="LRV5" s="266"/>
      <c r="LRW5" s="271"/>
      <c r="LRX5" s="271"/>
      <c r="LRY5" s="271"/>
      <c r="LRZ5" s="271"/>
      <c r="LSA5" s="271"/>
      <c r="LSB5" s="272"/>
      <c r="LSC5" s="273"/>
      <c r="LSD5" s="273"/>
      <c r="LSE5" s="273"/>
      <c r="LSF5" s="273"/>
      <c r="LSG5" s="274"/>
      <c r="LSH5" s="265"/>
      <c r="LSI5" s="537"/>
      <c r="LSJ5" s="537"/>
      <c r="LSK5" s="538"/>
      <c r="LSL5" s="539"/>
      <c r="LSN5" s="540"/>
      <c r="LSO5" s="540"/>
      <c r="LSP5" s="542"/>
      <c r="LSQ5" s="541"/>
      <c r="LSR5" s="537"/>
      <c r="LSS5" s="266"/>
      <c r="LST5" s="271"/>
      <c r="LSU5" s="271"/>
      <c r="LSV5" s="271"/>
      <c r="LSW5" s="271"/>
      <c r="LSX5" s="271"/>
      <c r="LSY5" s="272"/>
      <c r="LSZ5" s="273"/>
      <c r="LTA5" s="273"/>
      <c r="LTB5" s="273"/>
      <c r="LTC5" s="273"/>
      <c r="LTD5" s="274"/>
      <c r="LTE5" s="265"/>
      <c r="LTF5" s="537"/>
      <c r="LTG5" s="537"/>
      <c r="LTH5" s="538"/>
      <c r="LTI5" s="539"/>
      <c r="LTK5" s="540"/>
      <c r="LTL5" s="540"/>
      <c r="LTM5" s="542"/>
      <c r="LTN5" s="541"/>
      <c r="LTO5" s="537"/>
      <c r="LTP5" s="266"/>
      <c r="LTQ5" s="271"/>
      <c r="LTR5" s="271"/>
      <c r="LTS5" s="271"/>
      <c r="LTT5" s="271"/>
      <c r="LTU5" s="271"/>
      <c r="LTV5" s="272"/>
      <c r="LTW5" s="273"/>
      <c r="LTX5" s="273"/>
      <c r="LTY5" s="273"/>
      <c r="LTZ5" s="273"/>
      <c r="LUA5" s="274"/>
      <c r="LUB5" s="265"/>
      <c r="LUC5" s="537"/>
      <c r="LUD5" s="537"/>
      <c r="LUE5" s="538"/>
      <c r="LUF5" s="539"/>
      <c r="LUH5" s="540"/>
      <c r="LUI5" s="540"/>
      <c r="LUJ5" s="542"/>
      <c r="LUK5" s="541"/>
      <c r="LUL5" s="537"/>
      <c r="LUM5" s="266"/>
      <c r="LUN5" s="271"/>
      <c r="LUO5" s="271"/>
      <c r="LUP5" s="271"/>
      <c r="LUQ5" s="271"/>
      <c r="LUR5" s="271"/>
      <c r="LUS5" s="272"/>
      <c r="LUT5" s="273"/>
      <c r="LUU5" s="273"/>
      <c r="LUV5" s="273"/>
      <c r="LUW5" s="273"/>
      <c r="LUX5" s="274"/>
      <c r="LUY5" s="265"/>
      <c r="LUZ5" s="537"/>
      <c r="LVA5" s="537"/>
      <c r="LVB5" s="538"/>
      <c r="LVC5" s="539"/>
      <c r="LVE5" s="540"/>
      <c r="LVF5" s="540"/>
      <c r="LVG5" s="542"/>
      <c r="LVH5" s="541"/>
      <c r="LVI5" s="537"/>
      <c r="LVJ5" s="266"/>
      <c r="LVK5" s="271"/>
      <c r="LVL5" s="271"/>
      <c r="LVM5" s="271"/>
      <c r="LVN5" s="271"/>
      <c r="LVO5" s="271"/>
      <c r="LVP5" s="272"/>
      <c r="LVQ5" s="273"/>
      <c r="LVR5" s="273"/>
      <c r="LVS5" s="273"/>
      <c r="LVT5" s="273"/>
      <c r="LVU5" s="274"/>
      <c r="LVV5" s="265"/>
      <c r="LVW5" s="537"/>
      <c r="LVX5" s="537"/>
      <c r="LVY5" s="538"/>
      <c r="LVZ5" s="539"/>
      <c r="LWB5" s="540"/>
      <c r="LWC5" s="540"/>
      <c r="LWD5" s="542"/>
      <c r="LWE5" s="541"/>
      <c r="LWF5" s="537"/>
      <c r="LWG5" s="266"/>
      <c r="LWH5" s="271"/>
      <c r="LWI5" s="271"/>
      <c r="LWJ5" s="271"/>
      <c r="LWK5" s="271"/>
      <c r="LWL5" s="271"/>
      <c r="LWM5" s="272"/>
      <c r="LWN5" s="273"/>
      <c r="LWO5" s="273"/>
      <c r="LWP5" s="273"/>
      <c r="LWQ5" s="273"/>
      <c r="LWR5" s="274"/>
      <c r="LWS5" s="265"/>
      <c r="LWT5" s="537"/>
      <c r="LWU5" s="537"/>
      <c r="LWV5" s="538"/>
      <c r="LWW5" s="539"/>
      <c r="LWY5" s="540"/>
      <c r="LWZ5" s="540"/>
      <c r="LXA5" s="542"/>
      <c r="LXB5" s="541"/>
      <c r="LXC5" s="537"/>
      <c r="LXD5" s="266"/>
      <c r="LXE5" s="271"/>
      <c r="LXF5" s="271"/>
      <c r="LXG5" s="271"/>
      <c r="LXH5" s="271"/>
      <c r="LXI5" s="271"/>
      <c r="LXJ5" s="272"/>
      <c r="LXK5" s="273"/>
      <c r="LXL5" s="273"/>
      <c r="LXM5" s="273"/>
      <c r="LXN5" s="273"/>
      <c r="LXO5" s="274"/>
      <c r="LXP5" s="265"/>
      <c r="LXQ5" s="537"/>
      <c r="LXR5" s="537"/>
      <c r="LXS5" s="538"/>
      <c r="LXT5" s="539"/>
      <c r="LXV5" s="540"/>
      <c r="LXW5" s="540"/>
      <c r="LXX5" s="542"/>
      <c r="LXY5" s="541"/>
      <c r="LXZ5" s="537"/>
      <c r="LYA5" s="266"/>
      <c r="LYB5" s="271"/>
      <c r="LYC5" s="271"/>
      <c r="LYD5" s="271"/>
      <c r="LYE5" s="271"/>
      <c r="LYF5" s="271"/>
      <c r="LYG5" s="272"/>
      <c r="LYH5" s="273"/>
      <c r="LYI5" s="273"/>
      <c r="LYJ5" s="273"/>
      <c r="LYK5" s="273"/>
      <c r="LYL5" s="274"/>
      <c r="LYM5" s="265"/>
      <c r="LYN5" s="537"/>
      <c r="LYO5" s="537"/>
      <c r="LYP5" s="538"/>
      <c r="LYQ5" s="539"/>
      <c r="LYS5" s="540"/>
      <c r="LYT5" s="540"/>
      <c r="LYU5" s="542"/>
      <c r="LYV5" s="541"/>
      <c r="LYW5" s="537"/>
      <c r="LYX5" s="266"/>
      <c r="LYY5" s="271"/>
      <c r="LYZ5" s="271"/>
      <c r="LZA5" s="271"/>
      <c r="LZB5" s="271"/>
      <c r="LZC5" s="271"/>
      <c r="LZD5" s="272"/>
      <c r="LZE5" s="273"/>
      <c r="LZF5" s="273"/>
      <c r="LZG5" s="273"/>
      <c r="LZH5" s="273"/>
      <c r="LZI5" s="274"/>
      <c r="LZJ5" s="265"/>
      <c r="LZK5" s="537"/>
      <c r="LZL5" s="537"/>
      <c r="LZM5" s="538"/>
      <c r="LZN5" s="539"/>
      <c r="LZP5" s="540"/>
      <c r="LZQ5" s="540"/>
      <c r="LZR5" s="542"/>
      <c r="LZS5" s="541"/>
      <c r="LZT5" s="537"/>
      <c r="LZU5" s="266"/>
      <c r="LZV5" s="271"/>
      <c r="LZW5" s="271"/>
      <c r="LZX5" s="271"/>
      <c r="LZY5" s="271"/>
      <c r="LZZ5" s="271"/>
      <c r="MAA5" s="272"/>
      <c r="MAB5" s="273"/>
      <c r="MAC5" s="273"/>
      <c r="MAD5" s="273"/>
      <c r="MAE5" s="273"/>
      <c r="MAF5" s="274"/>
      <c r="MAG5" s="265"/>
      <c r="MAH5" s="537"/>
      <c r="MAI5" s="537"/>
      <c r="MAJ5" s="538"/>
      <c r="MAK5" s="539"/>
      <c r="MAM5" s="540"/>
      <c r="MAN5" s="540"/>
      <c r="MAO5" s="542"/>
      <c r="MAP5" s="541"/>
      <c r="MAQ5" s="537"/>
      <c r="MAR5" s="266"/>
      <c r="MAS5" s="271"/>
      <c r="MAT5" s="271"/>
      <c r="MAU5" s="271"/>
      <c r="MAV5" s="271"/>
      <c r="MAW5" s="271"/>
      <c r="MAX5" s="272"/>
      <c r="MAY5" s="273"/>
      <c r="MAZ5" s="273"/>
      <c r="MBA5" s="273"/>
      <c r="MBB5" s="273"/>
      <c r="MBC5" s="274"/>
      <c r="MBD5" s="265"/>
      <c r="MBE5" s="537"/>
      <c r="MBF5" s="537"/>
      <c r="MBG5" s="538"/>
      <c r="MBH5" s="539"/>
      <c r="MBJ5" s="540"/>
      <c r="MBK5" s="540"/>
      <c r="MBL5" s="542"/>
      <c r="MBM5" s="541"/>
      <c r="MBN5" s="537"/>
      <c r="MBO5" s="266"/>
      <c r="MBP5" s="271"/>
      <c r="MBQ5" s="271"/>
      <c r="MBR5" s="271"/>
      <c r="MBS5" s="271"/>
      <c r="MBT5" s="271"/>
      <c r="MBU5" s="272"/>
      <c r="MBV5" s="273"/>
      <c r="MBW5" s="273"/>
      <c r="MBX5" s="273"/>
      <c r="MBY5" s="273"/>
      <c r="MBZ5" s="274"/>
      <c r="MCA5" s="265"/>
      <c r="MCB5" s="537"/>
      <c r="MCC5" s="537"/>
      <c r="MCD5" s="538"/>
      <c r="MCE5" s="539"/>
      <c r="MCG5" s="540"/>
      <c r="MCH5" s="540"/>
      <c r="MCI5" s="542"/>
      <c r="MCJ5" s="541"/>
      <c r="MCK5" s="537"/>
      <c r="MCL5" s="266"/>
      <c r="MCM5" s="271"/>
      <c r="MCN5" s="271"/>
      <c r="MCO5" s="271"/>
      <c r="MCP5" s="271"/>
      <c r="MCQ5" s="271"/>
      <c r="MCR5" s="272"/>
      <c r="MCS5" s="273"/>
      <c r="MCT5" s="273"/>
      <c r="MCU5" s="273"/>
      <c r="MCV5" s="273"/>
      <c r="MCW5" s="274"/>
      <c r="MCX5" s="265"/>
      <c r="MCY5" s="537"/>
      <c r="MCZ5" s="537"/>
      <c r="MDA5" s="538"/>
      <c r="MDB5" s="539"/>
      <c r="MDD5" s="540"/>
      <c r="MDE5" s="540"/>
      <c r="MDF5" s="542"/>
      <c r="MDG5" s="541"/>
      <c r="MDH5" s="537"/>
      <c r="MDI5" s="266"/>
      <c r="MDJ5" s="271"/>
      <c r="MDK5" s="271"/>
      <c r="MDL5" s="271"/>
      <c r="MDM5" s="271"/>
      <c r="MDN5" s="271"/>
      <c r="MDO5" s="272"/>
      <c r="MDP5" s="273"/>
      <c r="MDQ5" s="273"/>
      <c r="MDR5" s="273"/>
      <c r="MDS5" s="273"/>
      <c r="MDT5" s="274"/>
      <c r="MDU5" s="265"/>
      <c r="MDV5" s="537"/>
      <c r="MDW5" s="537"/>
      <c r="MDX5" s="538"/>
      <c r="MDY5" s="539"/>
      <c r="MEA5" s="540"/>
      <c r="MEB5" s="540"/>
      <c r="MEC5" s="542"/>
      <c r="MED5" s="541"/>
      <c r="MEE5" s="537"/>
      <c r="MEF5" s="266"/>
      <c r="MEG5" s="271"/>
      <c r="MEH5" s="271"/>
      <c r="MEI5" s="271"/>
      <c r="MEJ5" s="271"/>
      <c r="MEK5" s="271"/>
      <c r="MEL5" s="272"/>
      <c r="MEM5" s="273"/>
      <c r="MEN5" s="273"/>
      <c r="MEO5" s="273"/>
      <c r="MEP5" s="273"/>
      <c r="MEQ5" s="274"/>
      <c r="MER5" s="265"/>
      <c r="MES5" s="537"/>
      <c r="MET5" s="537"/>
      <c r="MEU5" s="538"/>
      <c r="MEV5" s="539"/>
      <c r="MEX5" s="540"/>
      <c r="MEY5" s="540"/>
      <c r="MEZ5" s="542"/>
      <c r="MFA5" s="541"/>
      <c r="MFB5" s="537"/>
      <c r="MFC5" s="266"/>
      <c r="MFD5" s="271"/>
      <c r="MFE5" s="271"/>
      <c r="MFF5" s="271"/>
      <c r="MFG5" s="271"/>
      <c r="MFH5" s="271"/>
      <c r="MFI5" s="272"/>
      <c r="MFJ5" s="273"/>
      <c r="MFK5" s="273"/>
      <c r="MFL5" s="273"/>
      <c r="MFM5" s="273"/>
      <c r="MFN5" s="274"/>
      <c r="MFO5" s="265"/>
      <c r="MFP5" s="537"/>
      <c r="MFQ5" s="537"/>
      <c r="MFR5" s="538"/>
      <c r="MFS5" s="539"/>
      <c r="MFU5" s="540"/>
      <c r="MFV5" s="540"/>
      <c r="MFW5" s="542"/>
      <c r="MFX5" s="541"/>
      <c r="MFY5" s="537"/>
      <c r="MFZ5" s="266"/>
      <c r="MGA5" s="271"/>
      <c r="MGB5" s="271"/>
      <c r="MGC5" s="271"/>
      <c r="MGD5" s="271"/>
      <c r="MGE5" s="271"/>
      <c r="MGF5" s="272"/>
      <c r="MGG5" s="273"/>
      <c r="MGH5" s="273"/>
      <c r="MGI5" s="273"/>
      <c r="MGJ5" s="273"/>
      <c r="MGK5" s="274"/>
      <c r="MGL5" s="265"/>
      <c r="MGM5" s="537"/>
      <c r="MGN5" s="537"/>
      <c r="MGO5" s="538"/>
      <c r="MGP5" s="539"/>
      <c r="MGR5" s="540"/>
      <c r="MGS5" s="540"/>
      <c r="MGT5" s="542"/>
      <c r="MGU5" s="541"/>
      <c r="MGV5" s="537"/>
      <c r="MGW5" s="266"/>
      <c r="MGX5" s="271"/>
      <c r="MGY5" s="271"/>
      <c r="MGZ5" s="271"/>
      <c r="MHA5" s="271"/>
      <c r="MHB5" s="271"/>
      <c r="MHC5" s="272"/>
      <c r="MHD5" s="273"/>
      <c r="MHE5" s="273"/>
      <c r="MHF5" s="273"/>
      <c r="MHG5" s="273"/>
      <c r="MHH5" s="274"/>
      <c r="MHI5" s="265"/>
      <c r="MHJ5" s="537"/>
      <c r="MHK5" s="537"/>
      <c r="MHL5" s="538"/>
      <c r="MHM5" s="539"/>
      <c r="MHO5" s="540"/>
      <c r="MHP5" s="540"/>
      <c r="MHQ5" s="542"/>
      <c r="MHR5" s="541"/>
      <c r="MHS5" s="537"/>
      <c r="MHT5" s="266"/>
      <c r="MHU5" s="271"/>
      <c r="MHV5" s="271"/>
      <c r="MHW5" s="271"/>
      <c r="MHX5" s="271"/>
      <c r="MHY5" s="271"/>
      <c r="MHZ5" s="272"/>
      <c r="MIA5" s="273"/>
      <c r="MIB5" s="273"/>
      <c r="MIC5" s="273"/>
      <c r="MID5" s="273"/>
      <c r="MIE5" s="274"/>
      <c r="MIF5" s="265"/>
      <c r="MIG5" s="537"/>
      <c r="MIH5" s="537"/>
      <c r="MII5" s="538"/>
      <c r="MIJ5" s="539"/>
      <c r="MIL5" s="540"/>
      <c r="MIM5" s="540"/>
      <c r="MIN5" s="542"/>
      <c r="MIO5" s="541"/>
      <c r="MIP5" s="537"/>
      <c r="MIQ5" s="266"/>
      <c r="MIR5" s="271"/>
      <c r="MIS5" s="271"/>
      <c r="MIT5" s="271"/>
      <c r="MIU5" s="271"/>
      <c r="MIV5" s="271"/>
      <c r="MIW5" s="272"/>
      <c r="MIX5" s="273"/>
      <c r="MIY5" s="273"/>
      <c r="MIZ5" s="273"/>
      <c r="MJA5" s="273"/>
      <c r="MJB5" s="274"/>
      <c r="MJC5" s="265"/>
      <c r="MJD5" s="537"/>
      <c r="MJE5" s="537"/>
      <c r="MJF5" s="538"/>
      <c r="MJG5" s="539"/>
      <c r="MJI5" s="540"/>
      <c r="MJJ5" s="540"/>
      <c r="MJK5" s="542"/>
      <c r="MJL5" s="541"/>
      <c r="MJM5" s="537"/>
      <c r="MJN5" s="266"/>
      <c r="MJO5" s="271"/>
      <c r="MJP5" s="271"/>
      <c r="MJQ5" s="271"/>
      <c r="MJR5" s="271"/>
      <c r="MJS5" s="271"/>
      <c r="MJT5" s="272"/>
      <c r="MJU5" s="273"/>
      <c r="MJV5" s="273"/>
      <c r="MJW5" s="273"/>
      <c r="MJX5" s="273"/>
      <c r="MJY5" s="274"/>
      <c r="MJZ5" s="265"/>
      <c r="MKA5" s="537"/>
      <c r="MKB5" s="537"/>
      <c r="MKC5" s="538"/>
      <c r="MKD5" s="539"/>
      <c r="MKF5" s="540"/>
      <c r="MKG5" s="540"/>
      <c r="MKH5" s="542"/>
      <c r="MKI5" s="541"/>
      <c r="MKJ5" s="537"/>
      <c r="MKK5" s="266"/>
      <c r="MKL5" s="271"/>
      <c r="MKM5" s="271"/>
      <c r="MKN5" s="271"/>
      <c r="MKO5" s="271"/>
      <c r="MKP5" s="271"/>
      <c r="MKQ5" s="272"/>
      <c r="MKR5" s="273"/>
      <c r="MKS5" s="273"/>
      <c r="MKT5" s="273"/>
      <c r="MKU5" s="273"/>
      <c r="MKV5" s="274"/>
      <c r="MKW5" s="265"/>
      <c r="MKX5" s="537"/>
      <c r="MKY5" s="537"/>
      <c r="MKZ5" s="538"/>
      <c r="MLA5" s="539"/>
      <c r="MLC5" s="540"/>
      <c r="MLD5" s="540"/>
      <c r="MLE5" s="542"/>
      <c r="MLF5" s="541"/>
      <c r="MLG5" s="537"/>
      <c r="MLH5" s="266"/>
      <c r="MLI5" s="271"/>
      <c r="MLJ5" s="271"/>
      <c r="MLK5" s="271"/>
      <c r="MLL5" s="271"/>
      <c r="MLM5" s="271"/>
      <c r="MLN5" s="272"/>
      <c r="MLO5" s="273"/>
      <c r="MLP5" s="273"/>
      <c r="MLQ5" s="273"/>
      <c r="MLR5" s="273"/>
      <c r="MLS5" s="274"/>
      <c r="MLT5" s="265"/>
      <c r="MLU5" s="537"/>
      <c r="MLV5" s="537"/>
      <c r="MLW5" s="538"/>
      <c r="MLX5" s="539"/>
      <c r="MLZ5" s="540"/>
      <c r="MMA5" s="540"/>
      <c r="MMB5" s="542"/>
      <c r="MMC5" s="541"/>
      <c r="MMD5" s="537"/>
      <c r="MME5" s="266"/>
      <c r="MMF5" s="271"/>
      <c r="MMG5" s="271"/>
      <c r="MMH5" s="271"/>
      <c r="MMI5" s="271"/>
      <c r="MMJ5" s="271"/>
      <c r="MMK5" s="272"/>
      <c r="MML5" s="273"/>
      <c r="MMM5" s="273"/>
      <c r="MMN5" s="273"/>
      <c r="MMO5" s="273"/>
      <c r="MMP5" s="274"/>
      <c r="MMQ5" s="265"/>
      <c r="MMR5" s="537"/>
      <c r="MMS5" s="537"/>
      <c r="MMT5" s="538"/>
      <c r="MMU5" s="539"/>
      <c r="MMW5" s="540"/>
      <c r="MMX5" s="540"/>
      <c r="MMY5" s="542"/>
      <c r="MMZ5" s="541"/>
      <c r="MNA5" s="537"/>
      <c r="MNB5" s="266"/>
      <c r="MNC5" s="271"/>
      <c r="MND5" s="271"/>
      <c r="MNE5" s="271"/>
      <c r="MNF5" s="271"/>
      <c r="MNG5" s="271"/>
      <c r="MNH5" s="272"/>
      <c r="MNI5" s="273"/>
      <c r="MNJ5" s="273"/>
      <c r="MNK5" s="273"/>
      <c r="MNL5" s="273"/>
      <c r="MNM5" s="274"/>
      <c r="MNN5" s="265"/>
      <c r="MNO5" s="537"/>
      <c r="MNP5" s="537"/>
      <c r="MNQ5" s="538"/>
      <c r="MNR5" s="539"/>
      <c r="MNT5" s="540"/>
      <c r="MNU5" s="540"/>
      <c r="MNV5" s="542"/>
      <c r="MNW5" s="541"/>
      <c r="MNX5" s="537"/>
      <c r="MNY5" s="266"/>
      <c r="MNZ5" s="271"/>
      <c r="MOA5" s="271"/>
      <c r="MOB5" s="271"/>
      <c r="MOC5" s="271"/>
      <c r="MOD5" s="271"/>
      <c r="MOE5" s="272"/>
      <c r="MOF5" s="273"/>
      <c r="MOG5" s="273"/>
      <c r="MOH5" s="273"/>
      <c r="MOI5" s="273"/>
      <c r="MOJ5" s="274"/>
      <c r="MOK5" s="265"/>
      <c r="MOL5" s="537"/>
      <c r="MOM5" s="537"/>
      <c r="MON5" s="538"/>
      <c r="MOO5" s="539"/>
      <c r="MOQ5" s="540"/>
      <c r="MOR5" s="540"/>
      <c r="MOS5" s="542"/>
      <c r="MOT5" s="541"/>
      <c r="MOU5" s="537"/>
      <c r="MOV5" s="266"/>
      <c r="MOW5" s="271"/>
      <c r="MOX5" s="271"/>
      <c r="MOY5" s="271"/>
      <c r="MOZ5" s="271"/>
      <c r="MPA5" s="271"/>
      <c r="MPB5" s="272"/>
      <c r="MPC5" s="273"/>
      <c r="MPD5" s="273"/>
      <c r="MPE5" s="273"/>
      <c r="MPF5" s="273"/>
      <c r="MPG5" s="274"/>
      <c r="MPH5" s="265"/>
      <c r="MPI5" s="537"/>
      <c r="MPJ5" s="537"/>
      <c r="MPK5" s="538"/>
      <c r="MPL5" s="539"/>
      <c r="MPN5" s="540"/>
      <c r="MPO5" s="540"/>
      <c r="MPP5" s="542"/>
      <c r="MPQ5" s="541"/>
      <c r="MPR5" s="537"/>
      <c r="MPS5" s="266"/>
      <c r="MPT5" s="271"/>
      <c r="MPU5" s="271"/>
      <c r="MPV5" s="271"/>
      <c r="MPW5" s="271"/>
      <c r="MPX5" s="271"/>
      <c r="MPY5" s="272"/>
      <c r="MPZ5" s="273"/>
      <c r="MQA5" s="273"/>
      <c r="MQB5" s="273"/>
      <c r="MQC5" s="273"/>
      <c r="MQD5" s="274"/>
      <c r="MQE5" s="265"/>
      <c r="MQF5" s="537"/>
      <c r="MQG5" s="537"/>
      <c r="MQH5" s="538"/>
      <c r="MQI5" s="539"/>
      <c r="MQK5" s="540"/>
      <c r="MQL5" s="540"/>
      <c r="MQM5" s="542"/>
      <c r="MQN5" s="541"/>
      <c r="MQO5" s="537"/>
      <c r="MQP5" s="266"/>
      <c r="MQQ5" s="271"/>
      <c r="MQR5" s="271"/>
      <c r="MQS5" s="271"/>
      <c r="MQT5" s="271"/>
      <c r="MQU5" s="271"/>
      <c r="MQV5" s="272"/>
      <c r="MQW5" s="273"/>
      <c r="MQX5" s="273"/>
      <c r="MQY5" s="273"/>
      <c r="MQZ5" s="273"/>
      <c r="MRA5" s="274"/>
      <c r="MRB5" s="265"/>
      <c r="MRC5" s="537"/>
      <c r="MRD5" s="537"/>
      <c r="MRE5" s="538"/>
      <c r="MRF5" s="539"/>
      <c r="MRH5" s="540"/>
      <c r="MRI5" s="540"/>
      <c r="MRJ5" s="542"/>
      <c r="MRK5" s="541"/>
      <c r="MRL5" s="537"/>
      <c r="MRM5" s="266"/>
      <c r="MRN5" s="271"/>
      <c r="MRO5" s="271"/>
      <c r="MRP5" s="271"/>
      <c r="MRQ5" s="271"/>
      <c r="MRR5" s="271"/>
      <c r="MRS5" s="272"/>
      <c r="MRT5" s="273"/>
      <c r="MRU5" s="273"/>
      <c r="MRV5" s="273"/>
      <c r="MRW5" s="273"/>
      <c r="MRX5" s="274"/>
      <c r="MRY5" s="265"/>
      <c r="MRZ5" s="537"/>
      <c r="MSA5" s="537"/>
      <c r="MSB5" s="538"/>
      <c r="MSC5" s="539"/>
      <c r="MSE5" s="540"/>
      <c r="MSF5" s="540"/>
      <c r="MSG5" s="542"/>
      <c r="MSH5" s="541"/>
      <c r="MSI5" s="537"/>
      <c r="MSJ5" s="266"/>
      <c r="MSK5" s="271"/>
      <c r="MSL5" s="271"/>
      <c r="MSM5" s="271"/>
      <c r="MSN5" s="271"/>
      <c r="MSO5" s="271"/>
      <c r="MSP5" s="272"/>
      <c r="MSQ5" s="273"/>
      <c r="MSR5" s="273"/>
      <c r="MSS5" s="273"/>
      <c r="MST5" s="273"/>
      <c r="MSU5" s="274"/>
      <c r="MSV5" s="265"/>
      <c r="MSW5" s="537"/>
      <c r="MSX5" s="537"/>
      <c r="MSY5" s="538"/>
      <c r="MSZ5" s="539"/>
      <c r="MTB5" s="540"/>
      <c r="MTC5" s="540"/>
      <c r="MTD5" s="542"/>
      <c r="MTE5" s="541"/>
      <c r="MTF5" s="537"/>
      <c r="MTG5" s="266"/>
      <c r="MTH5" s="271"/>
      <c r="MTI5" s="271"/>
      <c r="MTJ5" s="271"/>
      <c r="MTK5" s="271"/>
      <c r="MTL5" s="271"/>
      <c r="MTM5" s="272"/>
      <c r="MTN5" s="273"/>
      <c r="MTO5" s="273"/>
      <c r="MTP5" s="273"/>
      <c r="MTQ5" s="273"/>
      <c r="MTR5" s="274"/>
      <c r="MTS5" s="265"/>
      <c r="MTT5" s="537"/>
      <c r="MTU5" s="537"/>
      <c r="MTV5" s="538"/>
      <c r="MTW5" s="539"/>
      <c r="MTY5" s="540"/>
      <c r="MTZ5" s="540"/>
      <c r="MUA5" s="542"/>
      <c r="MUB5" s="541"/>
      <c r="MUC5" s="537"/>
      <c r="MUD5" s="266"/>
      <c r="MUE5" s="271"/>
      <c r="MUF5" s="271"/>
      <c r="MUG5" s="271"/>
      <c r="MUH5" s="271"/>
      <c r="MUI5" s="271"/>
      <c r="MUJ5" s="272"/>
      <c r="MUK5" s="273"/>
      <c r="MUL5" s="273"/>
      <c r="MUM5" s="273"/>
      <c r="MUN5" s="273"/>
      <c r="MUO5" s="274"/>
      <c r="MUP5" s="265"/>
      <c r="MUQ5" s="537"/>
      <c r="MUR5" s="537"/>
      <c r="MUS5" s="538"/>
      <c r="MUT5" s="539"/>
      <c r="MUV5" s="540"/>
      <c r="MUW5" s="540"/>
      <c r="MUX5" s="542"/>
      <c r="MUY5" s="541"/>
      <c r="MUZ5" s="537"/>
      <c r="MVA5" s="266"/>
      <c r="MVB5" s="271"/>
      <c r="MVC5" s="271"/>
      <c r="MVD5" s="271"/>
      <c r="MVE5" s="271"/>
      <c r="MVF5" s="271"/>
      <c r="MVG5" s="272"/>
      <c r="MVH5" s="273"/>
      <c r="MVI5" s="273"/>
      <c r="MVJ5" s="273"/>
      <c r="MVK5" s="273"/>
      <c r="MVL5" s="274"/>
      <c r="MVM5" s="265"/>
      <c r="MVN5" s="537"/>
      <c r="MVO5" s="537"/>
      <c r="MVP5" s="538"/>
      <c r="MVQ5" s="539"/>
      <c r="MVS5" s="540"/>
      <c r="MVT5" s="540"/>
      <c r="MVU5" s="542"/>
      <c r="MVV5" s="541"/>
      <c r="MVW5" s="537"/>
      <c r="MVX5" s="266"/>
      <c r="MVY5" s="271"/>
      <c r="MVZ5" s="271"/>
      <c r="MWA5" s="271"/>
      <c r="MWB5" s="271"/>
      <c r="MWC5" s="271"/>
      <c r="MWD5" s="272"/>
      <c r="MWE5" s="273"/>
      <c r="MWF5" s="273"/>
      <c r="MWG5" s="273"/>
      <c r="MWH5" s="273"/>
      <c r="MWI5" s="274"/>
      <c r="MWJ5" s="265"/>
      <c r="MWK5" s="537"/>
      <c r="MWL5" s="537"/>
      <c r="MWM5" s="538"/>
      <c r="MWN5" s="539"/>
      <c r="MWP5" s="540"/>
      <c r="MWQ5" s="540"/>
      <c r="MWR5" s="542"/>
      <c r="MWS5" s="541"/>
      <c r="MWT5" s="537"/>
      <c r="MWU5" s="266"/>
      <c r="MWV5" s="271"/>
      <c r="MWW5" s="271"/>
      <c r="MWX5" s="271"/>
      <c r="MWY5" s="271"/>
      <c r="MWZ5" s="271"/>
      <c r="MXA5" s="272"/>
      <c r="MXB5" s="273"/>
      <c r="MXC5" s="273"/>
      <c r="MXD5" s="273"/>
      <c r="MXE5" s="273"/>
      <c r="MXF5" s="274"/>
      <c r="MXG5" s="265"/>
      <c r="MXH5" s="537"/>
      <c r="MXI5" s="537"/>
      <c r="MXJ5" s="538"/>
      <c r="MXK5" s="539"/>
      <c r="MXM5" s="540"/>
      <c r="MXN5" s="540"/>
      <c r="MXO5" s="542"/>
      <c r="MXP5" s="541"/>
      <c r="MXQ5" s="537"/>
      <c r="MXR5" s="266"/>
      <c r="MXS5" s="271"/>
      <c r="MXT5" s="271"/>
      <c r="MXU5" s="271"/>
      <c r="MXV5" s="271"/>
      <c r="MXW5" s="271"/>
      <c r="MXX5" s="272"/>
      <c r="MXY5" s="273"/>
      <c r="MXZ5" s="273"/>
      <c r="MYA5" s="273"/>
      <c r="MYB5" s="273"/>
      <c r="MYC5" s="274"/>
      <c r="MYD5" s="265"/>
      <c r="MYE5" s="537"/>
      <c r="MYF5" s="537"/>
      <c r="MYG5" s="538"/>
      <c r="MYH5" s="539"/>
      <c r="MYJ5" s="540"/>
      <c r="MYK5" s="540"/>
      <c r="MYL5" s="542"/>
      <c r="MYM5" s="541"/>
      <c r="MYN5" s="537"/>
      <c r="MYO5" s="266"/>
      <c r="MYP5" s="271"/>
      <c r="MYQ5" s="271"/>
      <c r="MYR5" s="271"/>
      <c r="MYS5" s="271"/>
      <c r="MYT5" s="271"/>
      <c r="MYU5" s="272"/>
      <c r="MYV5" s="273"/>
      <c r="MYW5" s="273"/>
      <c r="MYX5" s="273"/>
      <c r="MYY5" s="273"/>
      <c r="MYZ5" s="274"/>
      <c r="MZA5" s="265"/>
      <c r="MZB5" s="537"/>
      <c r="MZC5" s="537"/>
      <c r="MZD5" s="538"/>
      <c r="MZE5" s="539"/>
      <c r="MZG5" s="540"/>
      <c r="MZH5" s="540"/>
      <c r="MZI5" s="542"/>
      <c r="MZJ5" s="541"/>
      <c r="MZK5" s="537"/>
      <c r="MZL5" s="266"/>
      <c r="MZM5" s="271"/>
      <c r="MZN5" s="271"/>
      <c r="MZO5" s="271"/>
      <c r="MZP5" s="271"/>
      <c r="MZQ5" s="271"/>
      <c r="MZR5" s="272"/>
      <c r="MZS5" s="273"/>
      <c r="MZT5" s="273"/>
      <c r="MZU5" s="273"/>
      <c r="MZV5" s="273"/>
      <c r="MZW5" s="274"/>
      <c r="MZX5" s="265"/>
      <c r="MZY5" s="537"/>
      <c r="MZZ5" s="537"/>
      <c r="NAA5" s="538"/>
      <c r="NAB5" s="539"/>
      <c r="NAD5" s="540"/>
      <c r="NAE5" s="540"/>
      <c r="NAF5" s="542"/>
      <c r="NAG5" s="541"/>
      <c r="NAH5" s="537"/>
      <c r="NAI5" s="266"/>
      <c r="NAJ5" s="271"/>
      <c r="NAK5" s="271"/>
      <c r="NAL5" s="271"/>
      <c r="NAM5" s="271"/>
      <c r="NAN5" s="271"/>
      <c r="NAO5" s="272"/>
      <c r="NAP5" s="273"/>
      <c r="NAQ5" s="273"/>
      <c r="NAR5" s="273"/>
      <c r="NAS5" s="273"/>
      <c r="NAT5" s="274"/>
      <c r="NAU5" s="265"/>
      <c r="NAV5" s="537"/>
      <c r="NAW5" s="537"/>
      <c r="NAX5" s="538"/>
      <c r="NAY5" s="539"/>
      <c r="NBA5" s="540"/>
      <c r="NBB5" s="540"/>
      <c r="NBC5" s="542"/>
      <c r="NBD5" s="541"/>
      <c r="NBE5" s="537"/>
      <c r="NBF5" s="266"/>
      <c r="NBG5" s="271"/>
      <c r="NBH5" s="271"/>
      <c r="NBI5" s="271"/>
      <c r="NBJ5" s="271"/>
      <c r="NBK5" s="271"/>
      <c r="NBL5" s="272"/>
      <c r="NBM5" s="273"/>
      <c r="NBN5" s="273"/>
      <c r="NBO5" s="273"/>
      <c r="NBP5" s="273"/>
      <c r="NBQ5" s="274"/>
      <c r="NBR5" s="265"/>
      <c r="NBS5" s="537"/>
      <c r="NBT5" s="537"/>
      <c r="NBU5" s="538"/>
      <c r="NBV5" s="539"/>
      <c r="NBX5" s="540"/>
      <c r="NBY5" s="540"/>
      <c r="NBZ5" s="542"/>
      <c r="NCA5" s="541"/>
      <c r="NCB5" s="537"/>
      <c r="NCC5" s="266"/>
      <c r="NCD5" s="271"/>
      <c r="NCE5" s="271"/>
      <c r="NCF5" s="271"/>
      <c r="NCG5" s="271"/>
      <c r="NCH5" s="271"/>
      <c r="NCI5" s="272"/>
      <c r="NCJ5" s="273"/>
      <c r="NCK5" s="273"/>
      <c r="NCL5" s="273"/>
      <c r="NCM5" s="273"/>
      <c r="NCN5" s="274"/>
      <c r="NCO5" s="265"/>
      <c r="NCP5" s="537"/>
      <c r="NCQ5" s="537"/>
      <c r="NCR5" s="538"/>
      <c r="NCS5" s="539"/>
      <c r="NCU5" s="540"/>
      <c r="NCV5" s="540"/>
      <c r="NCW5" s="542"/>
      <c r="NCX5" s="541"/>
      <c r="NCY5" s="537"/>
      <c r="NCZ5" s="266"/>
      <c r="NDA5" s="271"/>
      <c r="NDB5" s="271"/>
      <c r="NDC5" s="271"/>
      <c r="NDD5" s="271"/>
      <c r="NDE5" s="271"/>
      <c r="NDF5" s="272"/>
      <c r="NDG5" s="273"/>
      <c r="NDH5" s="273"/>
      <c r="NDI5" s="273"/>
      <c r="NDJ5" s="273"/>
      <c r="NDK5" s="274"/>
      <c r="NDL5" s="265"/>
      <c r="NDM5" s="537"/>
      <c r="NDN5" s="537"/>
      <c r="NDO5" s="538"/>
      <c r="NDP5" s="539"/>
      <c r="NDR5" s="540"/>
      <c r="NDS5" s="540"/>
      <c r="NDT5" s="542"/>
      <c r="NDU5" s="541"/>
      <c r="NDV5" s="537"/>
      <c r="NDW5" s="266"/>
      <c r="NDX5" s="271"/>
      <c r="NDY5" s="271"/>
      <c r="NDZ5" s="271"/>
      <c r="NEA5" s="271"/>
      <c r="NEB5" s="271"/>
      <c r="NEC5" s="272"/>
      <c r="NED5" s="273"/>
      <c r="NEE5" s="273"/>
      <c r="NEF5" s="273"/>
      <c r="NEG5" s="273"/>
      <c r="NEH5" s="274"/>
      <c r="NEI5" s="265"/>
      <c r="NEJ5" s="537"/>
      <c r="NEK5" s="537"/>
      <c r="NEL5" s="538"/>
      <c r="NEM5" s="539"/>
      <c r="NEO5" s="540"/>
      <c r="NEP5" s="540"/>
      <c r="NEQ5" s="542"/>
      <c r="NER5" s="541"/>
      <c r="NES5" s="537"/>
      <c r="NET5" s="266"/>
      <c r="NEU5" s="271"/>
      <c r="NEV5" s="271"/>
      <c r="NEW5" s="271"/>
      <c r="NEX5" s="271"/>
      <c r="NEY5" s="271"/>
      <c r="NEZ5" s="272"/>
      <c r="NFA5" s="273"/>
      <c r="NFB5" s="273"/>
      <c r="NFC5" s="273"/>
      <c r="NFD5" s="273"/>
      <c r="NFE5" s="274"/>
      <c r="NFF5" s="265"/>
      <c r="NFG5" s="537"/>
      <c r="NFH5" s="537"/>
      <c r="NFI5" s="538"/>
      <c r="NFJ5" s="539"/>
      <c r="NFL5" s="540"/>
      <c r="NFM5" s="540"/>
      <c r="NFN5" s="542"/>
      <c r="NFO5" s="541"/>
      <c r="NFP5" s="537"/>
      <c r="NFQ5" s="266"/>
      <c r="NFR5" s="271"/>
      <c r="NFS5" s="271"/>
      <c r="NFT5" s="271"/>
      <c r="NFU5" s="271"/>
      <c r="NFV5" s="271"/>
      <c r="NFW5" s="272"/>
      <c r="NFX5" s="273"/>
      <c r="NFY5" s="273"/>
      <c r="NFZ5" s="273"/>
      <c r="NGA5" s="273"/>
      <c r="NGB5" s="274"/>
      <c r="NGC5" s="265"/>
      <c r="NGD5" s="537"/>
      <c r="NGE5" s="537"/>
      <c r="NGF5" s="538"/>
      <c r="NGG5" s="539"/>
      <c r="NGI5" s="540"/>
      <c r="NGJ5" s="540"/>
      <c r="NGK5" s="542"/>
      <c r="NGL5" s="541"/>
      <c r="NGM5" s="537"/>
      <c r="NGN5" s="266"/>
      <c r="NGO5" s="271"/>
      <c r="NGP5" s="271"/>
      <c r="NGQ5" s="271"/>
      <c r="NGR5" s="271"/>
      <c r="NGS5" s="271"/>
      <c r="NGT5" s="272"/>
      <c r="NGU5" s="273"/>
      <c r="NGV5" s="273"/>
      <c r="NGW5" s="273"/>
      <c r="NGX5" s="273"/>
      <c r="NGY5" s="274"/>
      <c r="NGZ5" s="265"/>
      <c r="NHA5" s="537"/>
      <c r="NHB5" s="537"/>
      <c r="NHC5" s="538"/>
      <c r="NHD5" s="539"/>
      <c r="NHF5" s="540"/>
      <c r="NHG5" s="540"/>
      <c r="NHH5" s="542"/>
      <c r="NHI5" s="541"/>
      <c r="NHJ5" s="537"/>
      <c r="NHK5" s="266"/>
      <c r="NHL5" s="271"/>
      <c r="NHM5" s="271"/>
      <c r="NHN5" s="271"/>
      <c r="NHO5" s="271"/>
      <c r="NHP5" s="271"/>
      <c r="NHQ5" s="272"/>
      <c r="NHR5" s="273"/>
      <c r="NHS5" s="273"/>
      <c r="NHT5" s="273"/>
      <c r="NHU5" s="273"/>
      <c r="NHV5" s="274"/>
      <c r="NHW5" s="265"/>
      <c r="NHX5" s="537"/>
      <c r="NHY5" s="537"/>
      <c r="NHZ5" s="538"/>
      <c r="NIA5" s="539"/>
      <c r="NIC5" s="540"/>
      <c r="NID5" s="540"/>
      <c r="NIE5" s="542"/>
      <c r="NIF5" s="541"/>
      <c r="NIG5" s="537"/>
      <c r="NIH5" s="266"/>
      <c r="NII5" s="271"/>
      <c r="NIJ5" s="271"/>
      <c r="NIK5" s="271"/>
      <c r="NIL5" s="271"/>
      <c r="NIM5" s="271"/>
      <c r="NIN5" s="272"/>
      <c r="NIO5" s="273"/>
      <c r="NIP5" s="273"/>
      <c r="NIQ5" s="273"/>
      <c r="NIR5" s="273"/>
      <c r="NIS5" s="274"/>
      <c r="NIT5" s="265"/>
      <c r="NIU5" s="537"/>
      <c r="NIV5" s="537"/>
      <c r="NIW5" s="538"/>
      <c r="NIX5" s="539"/>
      <c r="NIZ5" s="540"/>
      <c r="NJA5" s="540"/>
      <c r="NJB5" s="542"/>
      <c r="NJC5" s="541"/>
      <c r="NJD5" s="537"/>
      <c r="NJE5" s="266"/>
      <c r="NJF5" s="271"/>
      <c r="NJG5" s="271"/>
      <c r="NJH5" s="271"/>
      <c r="NJI5" s="271"/>
      <c r="NJJ5" s="271"/>
      <c r="NJK5" s="272"/>
      <c r="NJL5" s="273"/>
      <c r="NJM5" s="273"/>
      <c r="NJN5" s="273"/>
      <c r="NJO5" s="273"/>
      <c r="NJP5" s="274"/>
      <c r="NJQ5" s="265"/>
      <c r="NJR5" s="537"/>
      <c r="NJS5" s="537"/>
      <c r="NJT5" s="538"/>
      <c r="NJU5" s="539"/>
      <c r="NJW5" s="540"/>
      <c r="NJX5" s="540"/>
      <c r="NJY5" s="542"/>
      <c r="NJZ5" s="541"/>
      <c r="NKA5" s="537"/>
      <c r="NKB5" s="266"/>
      <c r="NKC5" s="271"/>
      <c r="NKD5" s="271"/>
      <c r="NKE5" s="271"/>
      <c r="NKF5" s="271"/>
      <c r="NKG5" s="271"/>
      <c r="NKH5" s="272"/>
      <c r="NKI5" s="273"/>
      <c r="NKJ5" s="273"/>
      <c r="NKK5" s="273"/>
      <c r="NKL5" s="273"/>
      <c r="NKM5" s="274"/>
      <c r="NKN5" s="265"/>
      <c r="NKO5" s="537"/>
      <c r="NKP5" s="537"/>
      <c r="NKQ5" s="538"/>
      <c r="NKR5" s="539"/>
      <c r="NKT5" s="540"/>
      <c r="NKU5" s="540"/>
      <c r="NKV5" s="542"/>
      <c r="NKW5" s="541"/>
      <c r="NKX5" s="537"/>
      <c r="NKY5" s="266"/>
      <c r="NKZ5" s="271"/>
      <c r="NLA5" s="271"/>
      <c r="NLB5" s="271"/>
      <c r="NLC5" s="271"/>
      <c r="NLD5" s="271"/>
      <c r="NLE5" s="272"/>
      <c r="NLF5" s="273"/>
      <c r="NLG5" s="273"/>
      <c r="NLH5" s="273"/>
      <c r="NLI5" s="273"/>
      <c r="NLJ5" s="274"/>
      <c r="NLK5" s="265"/>
      <c r="NLL5" s="537"/>
      <c r="NLM5" s="537"/>
      <c r="NLN5" s="538"/>
      <c r="NLO5" s="539"/>
      <c r="NLQ5" s="540"/>
      <c r="NLR5" s="540"/>
      <c r="NLS5" s="542"/>
      <c r="NLT5" s="541"/>
      <c r="NLU5" s="537"/>
      <c r="NLV5" s="266"/>
      <c r="NLW5" s="271"/>
      <c r="NLX5" s="271"/>
      <c r="NLY5" s="271"/>
      <c r="NLZ5" s="271"/>
      <c r="NMA5" s="271"/>
      <c r="NMB5" s="272"/>
      <c r="NMC5" s="273"/>
      <c r="NMD5" s="273"/>
      <c r="NME5" s="273"/>
      <c r="NMF5" s="273"/>
      <c r="NMG5" s="274"/>
      <c r="NMH5" s="265"/>
      <c r="NMI5" s="537"/>
      <c r="NMJ5" s="537"/>
      <c r="NMK5" s="538"/>
      <c r="NML5" s="539"/>
      <c r="NMN5" s="540"/>
      <c r="NMO5" s="540"/>
      <c r="NMP5" s="542"/>
      <c r="NMQ5" s="541"/>
      <c r="NMR5" s="537"/>
      <c r="NMS5" s="266"/>
      <c r="NMT5" s="271"/>
      <c r="NMU5" s="271"/>
      <c r="NMV5" s="271"/>
      <c r="NMW5" s="271"/>
      <c r="NMX5" s="271"/>
      <c r="NMY5" s="272"/>
      <c r="NMZ5" s="273"/>
      <c r="NNA5" s="273"/>
      <c r="NNB5" s="273"/>
      <c r="NNC5" s="273"/>
      <c r="NND5" s="274"/>
      <c r="NNE5" s="265"/>
      <c r="NNF5" s="537"/>
      <c r="NNG5" s="537"/>
      <c r="NNH5" s="538"/>
      <c r="NNI5" s="539"/>
      <c r="NNK5" s="540"/>
      <c r="NNL5" s="540"/>
      <c r="NNM5" s="542"/>
      <c r="NNN5" s="541"/>
      <c r="NNO5" s="537"/>
      <c r="NNP5" s="266"/>
      <c r="NNQ5" s="271"/>
      <c r="NNR5" s="271"/>
      <c r="NNS5" s="271"/>
      <c r="NNT5" s="271"/>
      <c r="NNU5" s="271"/>
      <c r="NNV5" s="272"/>
      <c r="NNW5" s="273"/>
      <c r="NNX5" s="273"/>
      <c r="NNY5" s="273"/>
      <c r="NNZ5" s="273"/>
      <c r="NOA5" s="274"/>
      <c r="NOB5" s="265"/>
      <c r="NOC5" s="537"/>
      <c r="NOD5" s="537"/>
      <c r="NOE5" s="538"/>
      <c r="NOF5" s="539"/>
      <c r="NOH5" s="540"/>
      <c r="NOI5" s="540"/>
      <c r="NOJ5" s="542"/>
      <c r="NOK5" s="541"/>
      <c r="NOL5" s="537"/>
      <c r="NOM5" s="266"/>
      <c r="NON5" s="271"/>
      <c r="NOO5" s="271"/>
      <c r="NOP5" s="271"/>
      <c r="NOQ5" s="271"/>
      <c r="NOR5" s="271"/>
      <c r="NOS5" s="272"/>
      <c r="NOT5" s="273"/>
      <c r="NOU5" s="273"/>
      <c r="NOV5" s="273"/>
      <c r="NOW5" s="273"/>
      <c r="NOX5" s="274"/>
      <c r="NOY5" s="265"/>
      <c r="NOZ5" s="537"/>
      <c r="NPA5" s="537"/>
      <c r="NPB5" s="538"/>
      <c r="NPC5" s="539"/>
      <c r="NPE5" s="540"/>
      <c r="NPF5" s="540"/>
      <c r="NPG5" s="542"/>
      <c r="NPH5" s="541"/>
      <c r="NPI5" s="537"/>
      <c r="NPJ5" s="266"/>
      <c r="NPK5" s="271"/>
      <c r="NPL5" s="271"/>
      <c r="NPM5" s="271"/>
      <c r="NPN5" s="271"/>
      <c r="NPO5" s="271"/>
      <c r="NPP5" s="272"/>
      <c r="NPQ5" s="273"/>
      <c r="NPR5" s="273"/>
      <c r="NPS5" s="273"/>
      <c r="NPT5" s="273"/>
      <c r="NPU5" s="274"/>
      <c r="NPV5" s="265"/>
      <c r="NPW5" s="537"/>
      <c r="NPX5" s="537"/>
      <c r="NPY5" s="538"/>
      <c r="NPZ5" s="539"/>
      <c r="NQB5" s="540"/>
      <c r="NQC5" s="540"/>
      <c r="NQD5" s="542"/>
      <c r="NQE5" s="541"/>
      <c r="NQF5" s="537"/>
      <c r="NQG5" s="266"/>
      <c r="NQH5" s="271"/>
      <c r="NQI5" s="271"/>
      <c r="NQJ5" s="271"/>
      <c r="NQK5" s="271"/>
      <c r="NQL5" s="271"/>
      <c r="NQM5" s="272"/>
      <c r="NQN5" s="273"/>
      <c r="NQO5" s="273"/>
      <c r="NQP5" s="273"/>
      <c r="NQQ5" s="273"/>
      <c r="NQR5" s="274"/>
      <c r="NQS5" s="265"/>
      <c r="NQT5" s="537"/>
      <c r="NQU5" s="537"/>
      <c r="NQV5" s="538"/>
      <c r="NQW5" s="539"/>
      <c r="NQY5" s="540"/>
      <c r="NQZ5" s="540"/>
      <c r="NRA5" s="542"/>
      <c r="NRB5" s="541"/>
      <c r="NRC5" s="537"/>
      <c r="NRD5" s="266"/>
      <c r="NRE5" s="271"/>
      <c r="NRF5" s="271"/>
      <c r="NRG5" s="271"/>
      <c r="NRH5" s="271"/>
      <c r="NRI5" s="271"/>
      <c r="NRJ5" s="272"/>
      <c r="NRK5" s="273"/>
      <c r="NRL5" s="273"/>
      <c r="NRM5" s="273"/>
      <c r="NRN5" s="273"/>
      <c r="NRO5" s="274"/>
      <c r="NRP5" s="265"/>
      <c r="NRQ5" s="537"/>
      <c r="NRR5" s="537"/>
      <c r="NRS5" s="538"/>
      <c r="NRT5" s="539"/>
      <c r="NRV5" s="540"/>
      <c r="NRW5" s="540"/>
      <c r="NRX5" s="542"/>
      <c r="NRY5" s="541"/>
      <c r="NRZ5" s="537"/>
      <c r="NSA5" s="266"/>
      <c r="NSB5" s="271"/>
      <c r="NSC5" s="271"/>
      <c r="NSD5" s="271"/>
      <c r="NSE5" s="271"/>
      <c r="NSF5" s="271"/>
      <c r="NSG5" s="272"/>
      <c r="NSH5" s="273"/>
      <c r="NSI5" s="273"/>
      <c r="NSJ5" s="273"/>
      <c r="NSK5" s="273"/>
      <c r="NSL5" s="274"/>
      <c r="NSM5" s="265"/>
      <c r="NSN5" s="537"/>
      <c r="NSO5" s="537"/>
      <c r="NSP5" s="538"/>
      <c r="NSQ5" s="539"/>
      <c r="NSS5" s="540"/>
      <c r="NST5" s="540"/>
      <c r="NSU5" s="542"/>
      <c r="NSV5" s="541"/>
      <c r="NSW5" s="537"/>
      <c r="NSX5" s="266"/>
      <c r="NSY5" s="271"/>
      <c r="NSZ5" s="271"/>
      <c r="NTA5" s="271"/>
      <c r="NTB5" s="271"/>
      <c r="NTC5" s="271"/>
      <c r="NTD5" s="272"/>
      <c r="NTE5" s="273"/>
      <c r="NTF5" s="273"/>
      <c r="NTG5" s="273"/>
      <c r="NTH5" s="273"/>
      <c r="NTI5" s="274"/>
      <c r="NTJ5" s="265"/>
      <c r="NTK5" s="537"/>
      <c r="NTL5" s="537"/>
      <c r="NTM5" s="538"/>
      <c r="NTN5" s="539"/>
      <c r="NTP5" s="540"/>
      <c r="NTQ5" s="540"/>
      <c r="NTR5" s="542"/>
      <c r="NTS5" s="541"/>
      <c r="NTT5" s="537"/>
      <c r="NTU5" s="266"/>
      <c r="NTV5" s="271"/>
      <c r="NTW5" s="271"/>
      <c r="NTX5" s="271"/>
      <c r="NTY5" s="271"/>
      <c r="NTZ5" s="271"/>
      <c r="NUA5" s="272"/>
      <c r="NUB5" s="273"/>
      <c r="NUC5" s="273"/>
      <c r="NUD5" s="273"/>
      <c r="NUE5" s="273"/>
      <c r="NUF5" s="274"/>
      <c r="NUG5" s="265"/>
      <c r="NUH5" s="537"/>
      <c r="NUI5" s="537"/>
      <c r="NUJ5" s="538"/>
      <c r="NUK5" s="539"/>
      <c r="NUM5" s="540"/>
      <c r="NUN5" s="540"/>
      <c r="NUO5" s="542"/>
      <c r="NUP5" s="541"/>
      <c r="NUQ5" s="537"/>
      <c r="NUR5" s="266"/>
      <c r="NUS5" s="271"/>
      <c r="NUT5" s="271"/>
      <c r="NUU5" s="271"/>
      <c r="NUV5" s="271"/>
      <c r="NUW5" s="271"/>
      <c r="NUX5" s="272"/>
      <c r="NUY5" s="273"/>
      <c r="NUZ5" s="273"/>
      <c r="NVA5" s="273"/>
      <c r="NVB5" s="273"/>
      <c r="NVC5" s="274"/>
      <c r="NVD5" s="265"/>
      <c r="NVE5" s="537"/>
      <c r="NVF5" s="537"/>
      <c r="NVG5" s="538"/>
      <c r="NVH5" s="539"/>
      <c r="NVJ5" s="540"/>
      <c r="NVK5" s="540"/>
      <c r="NVL5" s="542"/>
      <c r="NVM5" s="541"/>
      <c r="NVN5" s="537"/>
      <c r="NVO5" s="266"/>
      <c r="NVP5" s="271"/>
      <c r="NVQ5" s="271"/>
      <c r="NVR5" s="271"/>
      <c r="NVS5" s="271"/>
      <c r="NVT5" s="271"/>
      <c r="NVU5" s="272"/>
      <c r="NVV5" s="273"/>
      <c r="NVW5" s="273"/>
      <c r="NVX5" s="273"/>
      <c r="NVY5" s="273"/>
      <c r="NVZ5" s="274"/>
      <c r="NWA5" s="265"/>
      <c r="NWB5" s="537"/>
      <c r="NWC5" s="537"/>
      <c r="NWD5" s="538"/>
      <c r="NWE5" s="539"/>
      <c r="NWG5" s="540"/>
      <c r="NWH5" s="540"/>
      <c r="NWI5" s="542"/>
      <c r="NWJ5" s="541"/>
      <c r="NWK5" s="537"/>
      <c r="NWL5" s="266"/>
      <c r="NWM5" s="271"/>
      <c r="NWN5" s="271"/>
      <c r="NWO5" s="271"/>
      <c r="NWP5" s="271"/>
      <c r="NWQ5" s="271"/>
      <c r="NWR5" s="272"/>
      <c r="NWS5" s="273"/>
      <c r="NWT5" s="273"/>
      <c r="NWU5" s="273"/>
      <c r="NWV5" s="273"/>
      <c r="NWW5" s="274"/>
      <c r="NWX5" s="265"/>
      <c r="NWY5" s="537"/>
      <c r="NWZ5" s="537"/>
      <c r="NXA5" s="538"/>
      <c r="NXB5" s="539"/>
      <c r="NXD5" s="540"/>
      <c r="NXE5" s="540"/>
      <c r="NXF5" s="542"/>
      <c r="NXG5" s="541"/>
      <c r="NXH5" s="537"/>
      <c r="NXI5" s="266"/>
      <c r="NXJ5" s="271"/>
      <c r="NXK5" s="271"/>
      <c r="NXL5" s="271"/>
      <c r="NXM5" s="271"/>
      <c r="NXN5" s="271"/>
      <c r="NXO5" s="272"/>
      <c r="NXP5" s="273"/>
      <c r="NXQ5" s="273"/>
      <c r="NXR5" s="273"/>
      <c r="NXS5" s="273"/>
      <c r="NXT5" s="274"/>
      <c r="NXU5" s="265"/>
      <c r="NXV5" s="537"/>
      <c r="NXW5" s="537"/>
      <c r="NXX5" s="538"/>
      <c r="NXY5" s="539"/>
      <c r="NYA5" s="540"/>
      <c r="NYB5" s="540"/>
      <c r="NYC5" s="542"/>
      <c r="NYD5" s="541"/>
      <c r="NYE5" s="537"/>
      <c r="NYF5" s="266"/>
      <c r="NYG5" s="271"/>
      <c r="NYH5" s="271"/>
      <c r="NYI5" s="271"/>
      <c r="NYJ5" s="271"/>
      <c r="NYK5" s="271"/>
      <c r="NYL5" s="272"/>
      <c r="NYM5" s="273"/>
      <c r="NYN5" s="273"/>
      <c r="NYO5" s="273"/>
      <c r="NYP5" s="273"/>
      <c r="NYQ5" s="274"/>
      <c r="NYR5" s="265"/>
      <c r="NYS5" s="537"/>
      <c r="NYT5" s="537"/>
      <c r="NYU5" s="538"/>
      <c r="NYV5" s="539"/>
      <c r="NYX5" s="540"/>
      <c r="NYY5" s="540"/>
      <c r="NYZ5" s="542"/>
      <c r="NZA5" s="541"/>
      <c r="NZB5" s="537"/>
      <c r="NZC5" s="266"/>
      <c r="NZD5" s="271"/>
      <c r="NZE5" s="271"/>
      <c r="NZF5" s="271"/>
      <c r="NZG5" s="271"/>
      <c r="NZH5" s="271"/>
      <c r="NZI5" s="272"/>
      <c r="NZJ5" s="273"/>
      <c r="NZK5" s="273"/>
      <c r="NZL5" s="273"/>
      <c r="NZM5" s="273"/>
      <c r="NZN5" s="274"/>
      <c r="NZO5" s="265"/>
      <c r="NZP5" s="537"/>
      <c r="NZQ5" s="537"/>
      <c r="NZR5" s="538"/>
      <c r="NZS5" s="539"/>
      <c r="NZU5" s="540"/>
      <c r="NZV5" s="540"/>
      <c r="NZW5" s="542"/>
      <c r="NZX5" s="541"/>
      <c r="NZY5" s="537"/>
      <c r="NZZ5" s="266"/>
      <c r="OAA5" s="271"/>
      <c r="OAB5" s="271"/>
      <c r="OAC5" s="271"/>
      <c r="OAD5" s="271"/>
      <c r="OAE5" s="271"/>
      <c r="OAF5" s="272"/>
      <c r="OAG5" s="273"/>
      <c r="OAH5" s="273"/>
      <c r="OAI5" s="273"/>
      <c r="OAJ5" s="273"/>
      <c r="OAK5" s="274"/>
      <c r="OAL5" s="265"/>
      <c r="OAM5" s="537"/>
      <c r="OAN5" s="537"/>
      <c r="OAO5" s="538"/>
      <c r="OAP5" s="539"/>
      <c r="OAR5" s="540"/>
      <c r="OAS5" s="540"/>
      <c r="OAT5" s="542"/>
      <c r="OAU5" s="541"/>
      <c r="OAV5" s="537"/>
      <c r="OAW5" s="266"/>
      <c r="OAX5" s="271"/>
      <c r="OAY5" s="271"/>
      <c r="OAZ5" s="271"/>
      <c r="OBA5" s="271"/>
      <c r="OBB5" s="271"/>
      <c r="OBC5" s="272"/>
      <c r="OBD5" s="273"/>
      <c r="OBE5" s="273"/>
      <c r="OBF5" s="273"/>
      <c r="OBG5" s="273"/>
      <c r="OBH5" s="274"/>
      <c r="OBI5" s="265"/>
      <c r="OBJ5" s="537"/>
      <c r="OBK5" s="537"/>
      <c r="OBL5" s="538"/>
      <c r="OBM5" s="539"/>
      <c r="OBO5" s="540"/>
      <c r="OBP5" s="540"/>
      <c r="OBQ5" s="542"/>
      <c r="OBR5" s="541"/>
      <c r="OBS5" s="537"/>
      <c r="OBT5" s="266"/>
      <c r="OBU5" s="271"/>
      <c r="OBV5" s="271"/>
      <c r="OBW5" s="271"/>
      <c r="OBX5" s="271"/>
      <c r="OBY5" s="271"/>
      <c r="OBZ5" s="272"/>
      <c r="OCA5" s="273"/>
      <c r="OCB5" s="273"/>
      <c r="OCC5" s="273"/>
      <c r="OCD5" s="273"/>
      <c r="OCE5" s="274"/>
      <c r="OCF5" s="265"/>
      <c r="OCG5" s="537"/>
      <c r="OCH5" s="537"/>
      <c r="OCI5" s="538"/>
      <c r="OCJ5" s="539"/>
      <c r="OCL5" s="540"/>
      <c r="OCM5" s="540"/>
      <c r="OCN5" s="542"/>
      <c r="OCO5" s="541"/>
      <c r="OCP5" s="537"/>
      <c r="OCQ5" s="266"/>
      <c r="OCR5" s="271"/>
      <c r="OCS5" s="271"/>
      <c r="OCT5" s="271"/>
      <c r="OCU5" s="271"/>
      <c r="OCV5" s="271"/>
      <c r="OCW5" s="272"/>
      <c r="OCX5" s="273"/>
      <c r="OCY5" s="273"/>
      <c r="OCZ5" s="273"/>
      <c r="ODA5" s="273"/>
      <c r="ODB5" s="274"/>
      <c r="ODC5" s="265"/>
      <c r="ODD5" s="537"/>
      <c r="ODE5" s="537"/>
      <c r="ODF5" s="538"/>
      <c r="ODG5" s="539"/>
      <c r="ODI5" s="540"/>
      <c r="ODJ5" s="540"/>
      <c r="ODK5" s="542"/>
      <c r="ODL5" s="541"/>
      <c r="ODM5" s="537"/>
      <c r="ODN5" s="266"/>
      <c r="ODO5" s="271"/>
      <c r="ODP5" s="271"/>
      <c r="ODQ5" s="271"/>
      <c r="ODR5" s="271"/>
      <c r="ODS5" s="271"/>
      <c r="ODT5" s="272"/>
      <c r="ODU5" s="273"/>
      <c r="ODV5" s="273"/>
      <c r="ODW5" s="273"/>
      <c r="ODX5" s="273"/>
      <c r="ODY5" s="274"/>
      <c r="ODZ5" s="265"/>
      <c r="OEA5" s="537"/>
      <c r="OEB5" s="537"/>
      <c r="OEC5" s="538"/>
      <c r="OED5" s="539"/>
      <c r="OEF5" s="540"/>
      <c r="OEG5" s="540"/>
      <c r="OEH5" s="542"/>
      <c r="OEI5" s="541"/>
      <c r="OEJ5" s="537"/>
      <c r="OEK5" s="266"/>
      <c r="OEL5" s="271"/>
      <c r="OEM5" s="271"/>
      <c r="OEN5" s="271"/>
      <c r="OEO5" s="271"/>
      <c r="OEP5" s="271"/>
      <c r="OEQ5" s="272"/>
      <c r="OER5" s="273"/>
      <c r="OES5" s="273"/>
      <c r="OET5" s="273"/>
      <c r="OEU5" s="273"/>
      <c r="OEV5" s="274"/>
      <c r="OEW5" s="265"/>
      <c r="OEX5" s="537"/>
      <c r="OEY5" s="537"/>
      <c r="OEZ5" s="538"/>
      <c r="OFA5" s="539"/>
      <c r="OFC5" s="540"/>
      <c r="OFD5" s="540"/>
      <c r="OFE5" s="542"/>
      <c r="OFF5" s="541"/>
      <c r="OFG5" s="537"/>
      <c r="OFH5" s="266"/>
      <c r="OFI5" s="271"/>
      <c r="OFJ5" s="271"/>
      <c r="OFK5" s="271"/>
      <c r="OFL5" s="271"/>
      <c r="OFM5" s="271"/>
      <c r="OFN5" s="272"/>
      <c r="OFO5" s="273"/>
      <c r="OFP5" s="273"/>
      <c r="OFQ5" s="273"/>
      <c r="OFR5" s="273"/>
      <c r="OFS5" s="274"/>
      <c r="OFT5" s="265"/>
      <c r="OFU5" s="537"/>
      <c r="OFV5" s="537"/>
      <c r="OFW5" s="538"/>
      <c r="OFX5" s="539"/>
      <c r="OFZ5" s="540"/>
      <c r="OGA5" s="540"/>
      <c r="OGB5" s="542"/>
      <c r="OGC5" s="541"/>
      <c r="OGD5" s="537"/>
      <c r="OGE5" s="266"/>
      <c r="OGF5" s="271"/>
      <c r="OGG5" s="271"/>
      <c r="OGH5" s="271"/>
      <c r="OGI5" s="271"/>
      <c r="OGJ5" s="271"/>
      <c r="OGK5" s="272"/>
      <c r="OGL5" s="273"/>
      <c r="OGM5" s="273"/>
      <c r="OGN5" s="273"/>
      <c r="OGO5" s="273"/>
      <c r="OGP5" s="274"/>
      <c r="OGQ5" s="265"/>
      <c r="OGR5" s="537"/>
      <c r="OGS5" s="537"/>
      <c r="OGT5" s="538"/>
      <c r="OGU5" s="539"/>
      <c r="OGW5" s="540"/>
      <c r="OGX5" s="540"/>
      <c r="OGY5" s="542"/>
      <c r="OGZ5" s="541"/>
      <c r="OHA5" s="537"/>
      <c r="OHB5" s="266"/>
      <c r="OHC5" s="271"/>
      <c r="OHD5" s="271"/>
      <c r="OHE5" s="271"/>
      <c r="OHF5" s="271"/>
      <c r="OHG5" s="271"/>
      <c r="OHH5" s="272"/>
      <c r="OHI5" s="273"/>
      <c r="OHJ5" s="273"/>
      <c r="OHK5" s="273"/>
      <c r="OHL5" s="273"/>
      <c r="OHM5" s="274"/>
      <c r="OHN5" s="265"/>
      <c r="OHO5" s="537"/>
      <c r="OHP5" s="537"/>
      <c r="OHQ5" s="538"/>
      <c r="OHR5" s="539"/>
      <c r="OHT5" s="540"/>
      <c r="OHU5" s="540"/>
      <c r="OHV5" s="542"/>
      <c r="OHW5" s="541"/>
      <c r="OHX5" s="537"/>
      <c r="OHY5" s="266"/>
      <c r="OHZ5" s="271"/>
      <c r="OIA5" s="271"/>
      <c r="OIB5" s="271"/>
      <c r="OIC5" s="271"/>
      <c r="OID5" s="271"/>
      <c r="OIE5" s="272"/>
      <c r="OIF5" s="273"/>
      <c r="OIG5" s="273"/>
      <c r="OIH5" s="273"/>
      <c r="OII5" s="273"/>
      <c r="OIJ5" s="274"/>
      <c r="OIK5" s="265"/>
      <c r="OIL5" s="537"/>
      <c r="OIM5" s="537"/>
      <c r="OIN5" s="538"/>
      <c r="OIO5" s="539"/>
      <c r="OIQ5" s="540"/>
      <c r="OIR5" s="540"/>
      <c r="OIS5" s="542"/>
      <c r="OIT5" s="541"/>
      <c r="OIU5" s="537"/>
      <c r="OIV5" s="266"/>
      <c r="OIW5" s="271"/>
      <c r="OIX5" s="271"/>
      <c r="OIY5" s="271"/>
      <c r="OIZ5" s="271"/>
      <c r="OJA5" s="271"/>
      <c r="OJB5" s="272"/>
      <c r="OJC5" s="273"/>
      <c r="OJD5" s="273"/>
      <c r="OJE5" s="273"/>
      <c r="OJF5" s="273"/>
      <c r="OJG5" s="274"/>
      <c r="OJH5" s="265"/>
      <c r="OJI5" s="537"/>
      <c r="OJJ5" s="537"/>
      <c r="OJK5" s="538"/>
      <c r="OJL5" s="539"/>
      <c r="OJN5" s="540"/>
      <c r="OJO5" s="540"/>
      <c r="OJP5" s="542"/>
      <c r="OJQ5" s="541"/>
      <c r="OJR5" s="537"/>
      <c r="OJS5" s="266"/>
      <c r="OJT5" s="271"/>
      <c r="OJU5" s="271"/>
      <c r="OJV5" s="271"/>
      <c r="OJW5" s="271"/>
      <c r="OJX5" s="271"/>
      <c r="OJY5" s="272"/>
      <c r="OJZ5" s="273"/>
      <c r="OKA5" s="273"/>
      <c r="OKB5" s="273"/>
      <c r="OKC5" s="273"/>
      <c r="OKD5" s="274"/>
      <c r="OKE5" s="265"/>
      <c r="OKF5" s="537"/>
      <c r="OKG5" s="537"/>
      <c r="OKH5" s="538"/>
      <c r="OKI5" s="539"/>
      <c r="OKK5" s="540"/>
      <c r="OKL5" s="540"/>
      <c r="OKM5" s="542"/>
      <c r="OKN5" s="541"/>
      <c r="OKO5" s="537"/>
      <c r="OKP5" s="266"/>
      <c r="OKQ5" s="271"/>
      <c r="OKR5" s="271"/>
      <c r="OKS5" s="271"/>
      <c r="OKT5" s="271"/>
      <c r="OKU5" s="271"/>
      <c r="OKV5" s="272"/>
      <c r="OKW5" s="273"/>
      <c r="OKX5" s="273"/>
      <c r="OKY5" s="273"/>
      <c r="OKZ5" s="273"/>
      <c r="OLA5" s="274"/>
      <c r="OLB5" s="265"/>
      <c r="OLC5" s="537"/>
      <c r="OLD5" s="537"/>
      <c r="OLE5" s="538"/>
      <c r="OLF5" s="539"/>
      <c r="OLH5" s="540"/>
      <c r="OLI5" s="540"/>
      <c r="OLJ5" s="542"/>
      <c r="OLK5" s="541"/>
      <c r="OLL5" s="537"/>
      <c r="OLM5" s="266"/>
      <c r="OLN5" s="271"/>
      <c r="OLO5" s="271"/>
      <c r="OLP5" s="271"/>
      <c r="OLQ5" s="271"/>
      <c r="OLR5" s="271"/>
      <c r="OLS5" s="272"/>
      <c r="OLT5" s="273"/>
      <c r="OLU5" s="273"/>
      <c r="OLV5" s="273"/>
      <c r="OLW5" s="273"/>
      <c r="OLX5" s="274"/>
      <c r="OLY5" s="265"/>
      <c r="OLZ5" s="537"/>
      <c r="OMA5" s="537"/>
      <c r="OMB5" s="538"/>
      <c r="OMC5" s="539"/>
      <c r="OME5" s="540"/>
      <c r="OMF5" s="540"/>
      <c r="OMG5" s="542"/>
      <c r="OMH5" s="541"/>
      <c r="OMI5" s="537"/>
      <c r="OMJ5" s="266"/>
      <c r="OMK5" s="271"/>
      <c r="OML5" s="271"/>
      <c r="OMM5" s="271"/>
      <c r="OMN5" s="271"/>
      <c r="OMO5" s="271"/>
      <c r="OMP5" s="272"/>
      <c r="OMQ5" s="273"/>
      <c r="OMR5" s="273"/>
      <c r="OMS5" s="273"/>
      <c r="OMT5" s="273"/>
      <c r="OMU5" s="274"/>
      <c r="OMV5" s="265"/>
      <c r="OMW5" s="537"/>
      <c r="OMX5" s="537"/>
      <c r="OMY5" s="538"/>
      <c r="OMZ5" s="539"/>
      <c r="ONB5" s="540"/>
      <c r="ONC5" s="540"/>
      <c r="OND5" s="542"/>
      <c r="ONE5" s="541"/>
      <c r="ONF5" s="537"/>
      <c r="ONG5" s="266"/>
      <c r="ONH5" s="271"/>
      <c r="ONI5" s="271"/>
      <c r="ONJ5" s="271"/>
      <c r="ONK5" s="271"/>
      <c r="ONL5" s="271"/>
      <c r="ONM5" s="272"/>
      <c r="ONN5" s="273"/>
      <c r="ONO5" s="273"/>
      <c r="ONP5" s="273"/>
      <c r="ONQ5" s="273"/>
      <c r="ONR5" s="274"/>
      <c r="ONS5" s="265"/>
      <c r="ONT5" s="537"/>
      <c r="ONU5" s="537"/>
      <c r="ONV5" s="538"/>
      <c r="ONW5" s="539"/>
      <c r="ONY5" s="540"/>
      <c r="ONZ5" s="540"/>
      <c r="OOA5" s="542"/>
      <c r="OOB5" s="541"/>
      <c r="OOC5" s="537"/>
      <c r="OOD5" s="266"/>
      <c r="OOE5" s="271"/>
      <c r="OOF5" s="271"/>
      <c r="OOG5" s="271"/>
      <c r="OOH5" s="271"/>
      <c r="OOI5" s="271"/>
      <c r="OOJ5" s="272"/>
      <c r="OOK5" s="273"/>
      <c r="OOL5" s="273"/>
      <c r="OOM5" s="273"/>
      <c r="OON5" s="273"/>
      <c r="OOO5" s="274"/>
      <c r="OOP5" s="265"/>
      <c r="OOQ5" s="537"/>
      <c r="OOR5" s="537"/>
      <c r="OOS5" s="538"/>
      <c r="OOT5" s="539"/>
      <c r="OOV5" s="540"/>
      <c r="OOW5" s="540"/>
      <c r="OOX5" s="542"/>
      <c r="OOY5" s="541"/>
      <c r="OOZ5" s="537"/>
      <c r="OPA5" s="266"/>
      <c r="OPB5" s="271"/>
      <c r="OPC5" s="271"/>
      <c r="OPD5" s="271"/>
      <c r="OPE5" s="271"/>
      <c r="OPF5" s="271"/>
      <c r="OPG5" s="272"/>
      <c r="OPH5" s="273"/>
      <c r="OPI5" s="273"/>
      <c r="OPJ5" s="273"/>
      <c r="OPK5" s="273"/>
      <c r="OPL5" s="274"/>
      <c r="OPM5" s="265"/>
      <c r="OPN5" s="537"/>
      <c r="OPO5" s="537"/>
      <c r="OPP5" s="538"/>
      <c r="OPQ5" s="539"/>
      <c r="OPS5" s="540"/>
      <c r="OPT5" s="540"/>
      <c r="OPU5" s="542"/>
      <c r="OPV5" s="541"/>
      <c r="OPW5" s="537"/>
      <c r="OPX5" s="266"/>
      <c r="OPY5" s="271"/>
      <c r="OPZ5" s="271"/>
      <c r="OQA5" s="271"/>
      <c r="OQB5" s="271"/>
      <c r="OQC5" s="271"/>
      <c r="OQD5" s="272"/>
      <c r="OQE5" s="273"/>
      <c r="OQF5" s="273"/>
      <c r="OQG5" s="273"/>
      <c r="OQH5" s="273"/>
      <c r="OQI5" s="274"/>
      <c r="OQJ5" s="265"/>
      <c r="OQK5" s="537"/>
      <c r="OQL5" s="537"/>
      <c r="OQM5" s="538"/>
      <c r="OQN5" s="539"/>
      <c r="OQP5" s="540"/>
      <c r="OQQ5" s="540"/>
      <c r="OQR5" s="542"/>
      <c r="OQS5" s="541"/>
      <c r="OQT5" s="537"/>
      <c r="OQU5" s="266"/>
      <c r="OQV5" s="271"/>
      <c r="OQW5" s="271"/>
      <c r="OQX5" s="271"/>
      <c r="OQY5" s="271"/>
      <c r="OQZ5" s="271"/>
      <c r="ORA5" s="272"/>
      <c r="ORB5" s="273"/>
      <c r="ORC5" s="273"/>
      <c r="ORD5" s="273"/>
      <c r="ORE5" s="273"/>
      <c r="ORF5" s="274"/>
      <c r="ORG5" s="265"/>
      <c r="ORH5" s="537"/>
      <c r="ORI5" s="537"/>
      <c r="ORJ5" s="538"/>
      <c r="ORK5" s="539"/>
      <c r="ORM5" s="540"/>
      <c r="ORN5" s="540"/>
      <c r="ORO5" s="542"/>
      <c r="ORP5" s="541"/>
      <c r="ORQ5" s="537"/>
      <c r="ORR5" s="266"/>
      <c r="ORS5" s="271"/>
      <c r="ORT5" s="271"/>
      <c r="ORU5" s="271"/>
      <c r="ORV5" s="271"/>
      <c r="ORW5" s="271"/>
      <c r="ORX5" s="272"/>
      <c r="ORY5" s="273"/>
      <c r="ORZ5" s="273"/>
      <c r="OSA5" s="273"/>
      <c r="OSB5" s="273"/>
      <c r="OSC5" s="274"/>
      <c r="OSD5" s="265"/>
      <c r="OSE5" s="537"/>
      <c r="OSF5" s="537"/>
      <c r="OSG5" s="538"/>
      <c r="OSH5" s="539"/>
      <c r="OSJ5" s="540"/>
      <c r="OSK5" s="540"/>
      <c r="OSL5" s="542"/>
      <c r="OSM5" s="541"/>
      <c r="OSN5" s="537"/>
      <c r="OSO5" s="266"/>
      <c r="OSP5" s="271"/>
      <c r="OSQ5" s="271"/>
      <c r="OSR5" s="271"/>
      <c r="OSS5" s="271"/>
      <c r="OST5" s="271"/>
      <c r="OSU5" s="272"/>
      <c r="OSV5" s="273"/>
      <c r="OSW5" s="273"/>
      <c r="OSX5" s="273"/>
      <c r="OSY5" s="273"/>
      <c r="OSZ5" s="274"/>
      <c r="OTA5" s="265"/>
      <c r="OTB5" s="537"/>
      <c r="OTC5" s="537"/>
      <c r="OTD5" s="538"/>
      <c r="OTE5" s="539"/>
      <c r="OTG5" s="540"/>
      <c r="OTH5" s="540"/>
      <c r="OTI5" s="542"/>
      <c r="OTJ5" s="541"/>
      <c r="OTK5" s="537"/>
      <c r="OTL5" s="266"/>
      <c r="OTM5" s="271"/>
      <c r="OTN5" s="271"/>
      <c r="OTO5" s="271"/>
      <c r="OTP5" s="271"/>
      <c r="OTQ5" s="271"/>
      <c r="OTR5" s="272"/>
      <c r="OTS5" s="273"/>
      <c r="OTT5" s="273"/>
      <c r="OTU5" s="273"/>
      <c r="OTV5" s="273"/>
      <c r="OTW5" s="274"/>
      <c r="OTX5" s="265"/>
      <c r="OTY5" s="537"/>
      <c r="OTZ5" s="537"/>
      <c r="OUA5" s="538"/>
      <c r="OUB5" s="539"/>
      <c r="OUD5" s="540"/>
      <c r="OUE5" s="540"/>
      <c r="OUF5" s="542"/>
      <c r="OUG5" s="541"/>
      <c r="OUH5" s="537"/>
      <c r="OUI5" s="266"/>
      <c r="OUJ5" s="271"/>
      <c r="OUK5" s="271"/>
      <c r="OUL5" s="271"/>
      <c r="OUM5" s="271"/>
      <c r="OUN5" s="271"/>
      <c r="OUO5" s="272"/>
      <c r="OUP5" s="273"/>
      <c r="OUQ5" s="273"/>
      <c r="OUR5" s="273"/>
      <c r="OUS5" s="273"/>
      <c r="OUT5" s="274"/>
      <c r="OUU5" s="265"/>
      <c r="OUV5" s="537"/>
      <c r="OUW5" s="537"/>
      <c r="OUX5" s="538"/>
      <c r="OUY5" s="539"/>
      <c r="OVA5" s="540"/>
      <c r="OVB5" s="540"/>
      <c r="OVC5" s="542"/>
      <c r="OVD5" s="541"/>
      <c r="OVE5" s="537"/>
      <c r="OVF5" s="266"/>
      <c r="OVG5" s="271"/>
      <c r="OVH5" s="271"/>
      <c r="OVI5" s="271"/>
      <c r="OVJ5" s="271"/>
      <c r="OVK5" s="271"/>
      <c r="OVL5" s="272"/>
      <c r="OVM5" s="273"/>
      <c r="OVN5" s="273"/>
      <c r="OVO5" s="273"/>
      <c r="OVP5" s="273"/>
      <c r="OVQ5" s="274"/>
      <c r="OVR5" s="265"/>
      <c r="OVS5" s="537"/>
      <c r="OVT5" s="537"/>
      <c r="OVU5" s="538"/>
      <c r="OVV5" s="539"/>
      <c r="OVX5" s="540"/>
      <c r="OVY5" s="540"/>
      <c r="OVZ5" s="542"/>
      <c r="OWA5" s="541"/>
      <c r="OWB5" s="537"/>
      <c r="OWC5" s="266"/>
      <c r="OWD5" s="271"/>
      <c r="OWE5" s="271"/>
      <c r="OWF5" s="271"/>
      <c r="OWG5" s="271"/>
      <c r="OWH5" s="271"/>
      <c r="OWI5" s="272"/>
      <c r="OWJ5" s="273"/>
      <c r="OWK5" s="273"/>
      <c r="OWL5" s="273"/>
      <c r="OWM5" s="273"/>
      <c r="OWN5" s="274"/>
      <c r="OWO5" s="265"/>
      <c r="OWP5" s="537"/>
      <c r="OWQ5" s="537"/>
      <c r="OWR5" s="538"/>
      <c r="OWS5" s="539"/>
      <c r="OWU5" s="540"/>
      <c r="OWV5" s="540"/>
      <c r="OWW5" s="542"/>
      <c r="OWX5" s="541"/>
      <c r="OWY5" s="537"/>
      <c r="OWZ5" s="266"/>
      <c r="OXA5" s="271"/>
      <c r="OXB5" s="271"/>
      <c r="OXC5" s="271"/>
      <c r="OXD5" s="271"/>
      <c r="OXE5" s="271"/>
      <c r="OXF5" s="272"/>
      <c r="OXG5" s="273"/>
      <c r="OXH5" s="273"/>
      <c r="OXI5" s="273"/>
      <c r="OXJ5" s="273"/>
      <c r="OXK5" s="274"/>
      <c r="OXL5" s="265"/>
      <c r="OXM5" s="537"/>
      <c r="OXN5" s="537"/>
      <c r="OXO5" s="538"/>
      <c r="OXP5" s="539"/>
      <c r="OXR5" s="540"/>
      <c r="OXS5" s="540"/>
      <c r="OXT5" s="542"/>
      <c r="OXU5" s="541"/>
      <c r="OXV5" s="537"/>
      <c r="OXW5" s="266"/>
      <c r="OXX5" s="271"/>
      <c r="OXY5" s="271"/>
      <c r="OXZ5" s="271"/>
      <c r="OYA5" s="271"/>
      <c r="OYB5" s="271"/>
      <c r="OYC5" s="272"/>
      <c r="OYD5" s="273"/>
      <c r="OYE5" s="273"/>
      <c r="OYF5" s="273"/>
      <c r="OYG5" s="273"/>
      <c r="OYH5" s="274"/>
      <c r="OYI5" s="265"/>
      <c r="OYJ5" s="537"/>
      <c r="OYK5" s="537"/>
      <c r="OYL5" s="538"/>
      <c r="OYM5" s="539"/>
      <c r="OYO5" s="540"/>
      <c r="OYP5" s="540"/>
      <c r="OYQ5" s="542"/>
      <c r="OYR5" s="541"/>
      <c r="OYS5" s="537"/>
      <c r="OYT5" s="266"/>
      <c r="OYU5" s="271"/>
      <c r="OYV5" s="271"/>
      <c r="OYW5" s="271"/>
      <c r="OYX5" s="271"/>
      <c r="OYY5" s="271"/>
      <c r="OYZ5" s="272"/>
      <c r="OZA5" s="273"/>
      <c r="OZB5" s="273"/>
      <c r="OZC5" s="273"/>
      <c r="OZD5" s="273"/>
      <c r="OZE5" s="274"/>
      <c r="OZF5" s="265"/>
      <c r="OZG5" s="537"/>
      <c r="OZH5" s="537"/>
      <c r="OZI5" s="538"/>
      <c r="OZJ5" s="539"/>
      <c r="OZL5" s="540"/>
      <c r="OZM5" s="540"/>
      <c r="OZN5" s="542"/>
      <c r="OZO5" s="541"/>
      <c r="OZP5" s="537"/>
      <c r="OZQ5" s="266"/>
      <c r="OZR5" s="271"/>
      <c r="OZS5" s="271"/>
      <c r="OZT5" s="271"/>
      <c r="OZU5" s="271"/>
      <c r="OZV5" s="271"/>
      <c r="OZW5" s="272"/>
      <c r="OZX5" s="273"/>
      <c r="OZY5" s="273"/>
      <c r="OZZ5" s="273"/>
      <c r="PAA5" s="273"/>
      <c r="PAB5" s="274"/>
      <c r="PAC5" s="265"/>
      <c r="PAD5" s="537"/>
      <c r="PAE5" s="537"/>
      <c r="PAF5" s="538"/>
      <c r="PAG5" s="539"/>
      <c r="PAI5" s="540"/>
      <c r="PAJ5" s="540"/>
      <c r="PAK5" s="542"/>
      <c r="PAL5" s="541"/>
      <c r="PAM5" s="537"/>
      <c r="PAN5" s="266"/>
      <c r="PAO5" s="271"/>
      <c r="PAP5" s="271"/>
      <c r="PAQ5" s="271"/>
      <c r="PAR5" s="271"/>
      <c r="PAS5" s="271"/>
      <c r="PAT5" s="272"/>
      <c r="PAU5" s="273"/>
      <c r="PAV5" s="273"/>
      <c r="PAW5" s="273"/>
      <c r="PAX5" s="273"/>
      <c r="PAY5" s="274"/>
      <c r="PAZ5" s="265"/>
      <c r="PBA5" s="537"/>
      <c r="PBB5" s="537"/>
      <c r="PBC5" s="538"/>
      <c r="PBD5" s="539"/>
      <c r="PBF5" s="540"/>
      <c r="PBG5" s="540"/>
      <c r="PBH5" s="542"/>
      <c r="PBI5" s="541"/>
      <c r="PBJ5" s="537"/>
      <c r="PBK5" s="266"/>
      <c r="PBL5" s="271"/>
      <c r="PBM5" s="271"/>
      <c r="PBN5" s="271"/>
      <c r="PBO5" s="271"/>
      <c r="PBP5" s="271"/>
      <c r="PBQ5" s="272"/>
      <c r="PBR5" s="273"/>
      <c r="PBS5" s="273"/>
      <c r="PBT5" s="273"/>
      <c r="PBU5" s="273"/>
      <c r="PBV5" s="274"/>
      <c r="PBW5" s="265"/>
      <c r="PBX5" s="537"/>
      <c r="PBY5" s="537"/>
      <c r="PBZ5" s="538"/>
      <c r="PCA5" s="539"/>
      <c r="PCC5" s="540"/>
      <c r="PCD5" s="540"/>
      <c r="PCE5" s="542"/>
      <c r="PCF5" s="541"/>
      <c r="PCG5" s="537"/>
      <c r="PCH5" s="266"/>
      <c r="PCI5" s="271"/>
      <c r="PCJ5" s="271"/>
      <c r="PCK5" s="271"/>
      <c r="PCL5" s="271"/>
      <c r="PCM5" s="271"/>
      <c r="PCN5" s="272"/>
      <c r="PCO5" s="273"/>
      <c r="PCP5" s="273"/>
      <c r="PCQ5" s="273"/>
      <c r="PCR5" s="273"/>
      <c r="PCS5" s="274"/>
      <c r="PCT5" s="265"/>
      <c r="PCU5" s="537"/>
      <c r="PCV5" s="537"/>
      <c r="PCW5" s="538"/>
      <c r="PCX5" s="539"/>
      <c r="PCZ5" s="540"/>
      <c r="PDA5" s="540"/>
      <c r="PDB5" s="542"/>
      <c r="PDC5" s="541"/>
      <c r="PDD5" s="537"/>
      <c r="PDE5" s="266"/>
      <c r="PDF5" s="271"/>
      <c r="PDG5" s="271"/>
      <c r="PDH5" s="271"/>
      <c r="PDI5" s="271"/>
      <c r="PDJ5" s="271"/>
      <c r="PDK5" s="272"/>
      <c r="PDL5" s="273"/>
      <c r="PDM5" s="273"/>
      <c r="PDN5" s="273"/>
      <c r="PDO5" s="273"/>
      <c r="PDP5" s="274"/>
      <c r="PDQ5" s="265"/>
      <c r="PDR5" s="537"/>
      <c r="PDS5" s="537"/>
      <c r="PDT5" s="538"/>
      <c r="PDU5" s="539"/>
      <c r="PDW5" s="540"/>
      <c r="PDX5" s="540"/>
      <c r="PDY5" s="542"/>
      <c r="PDZ5" s="541"/>
      <c r="PEA5" s="537"/>
      <c r="PEB5" s="266"/>
      <c r="PEC5" s="271"/>
      <c r="PED5" s="271"/>
      <c r="PEE5" s="271"/>
      <c r="PEF5" s="271"/>
      <c r="PEG5" s="271"/>
      <c r="PEH5" s="272"/>
      <c r="PEI5" s="273"/>
      <c r="PEJ5" s="273"/>
      <c r="PEK5" s="273"/>
      <c r="PEL5" s="273"/>
      <c r="PEM5" s="274"/>
      <c r="PEN5" s="265"/>
      <c r="PEO5" s="537"/>
      <c r="PEP5" s="537"/>
      <c r="PEQ5" s="538"/>
      <c r="PER5" s="539"/>
      <c r="PET5" s="540"/>
      <c r="PEU5" s="540"/>
      <c r="PEV5" s="542"/>
      <c r="PEW5" s="541"/>
      <c r="PEX5" s="537"/>
      <c r="PEY5" s="266"/>
      <c r="PEZ5" s="271"/>
      <c r="PFA5" s="271"/>
      <c r="PFB5" s="271"/>
      <c r="PFC5" s="271"/>
      <c r="PFD5" s="271"/>
      <c r="PFE5" s="272"/>
      <c r="PFF5" s="273"/>
      <c r="PFG5" s="273"/>
      <c r="PFH5" s="273"/>
      <c r="PFI5" s="273"/>
      <c r="PFJ5" s="274"/>
      <c r="PFK5" s="265"/>
      <c r="PFL5" s="537"/>
      <c r="PFM5" s="537"/>
      <c r="PFN5" s="538"/>
      <c r="PFO5" s="539"/>
      <c r="PFQ5" s="540"/>
      <c r="PFR5" s="540"/>
      <c r="PFS5" s="542"/>
      <c r="PFT5" s="541"/>
      <c r="PFU5" s="537"/>
      <c r="PFV5" s="266"/>
      <c r="PFW5" s="271"/>
      <c r="PFX5" s="271"/>
      <c r="PFY5" s="271"/>
      <c r="PFZ5" s="271"/>
      <c r="PGA5" s="271"/>
      <c r="PGB5" s="272"/>
      <c r="PGC5" s="273"/>
      <c r="PGD5" s="273"/>
      <c r="PGE5" s="273"/>
      <c r="PGF5" s="273"/>
      <c r="PGG5" s="274"/>
      <c r="PGH5" s="265"/>
      <c r="PGI5" s="537"/>
      <c r="PGJ5" s="537"/>
      <c r="PGK5" s="538"/>
      <c r="PGL5" s="539"/>
      <c r="PGN5" s="540"/>
      <c r="PGO5" s="540"/>
      <c r="PGP5" s="542"/>
      <c r="PGQ5" s="541"/>
      <c r="PGR5" s="537"/>
      <c r="PGS5" s="266"/>
      <c r="PGT5" s="271"/>
      <c r="PGU5" s="271"/>
      <c r="PGV5" s="271"/>
      <c r="PGW5" s="271"/>
      <c r="PGX5" s="271"/>
      <c r="PGY5" s="272"/>
      <c r="PGZ5" s="273"/>
      <c r="PHA5" s="273"/>
      <c r="PHB5" s="273"/>
      <c r="PHC5" s="273"/>
      <c r="PHD5" s="274"/>
      <c r="PHE5" s="265"/>
      <c r="PHF5" s="537"/>
      <c r="PHG5" s="537"/>
      <c r="PHH5" s="538"/>
      <c r="PHI5" s="539"/>
      <c r="PHK5" s="540"/>
      <c r="PHL5" s="540"/>
      <c r="PHM5" s="542"/>
      <c r="PHN5" s="541"/>
      <c r="PHO5" s="537"/>
      <c r="PHP5" s="266"/>
      <c r="PHQ5" s="271"/>
      <c r="PHR5" s="271"/>
      <c r="PHS5" s="271"/>
      <c r="PHT5" s="271"/>
      <c r="PHU5" s="271"/>
      <c r="PHV5" s="272"/>
      <c r="PHW5" s="273"/>
      <c r="PHX5" s="273"/>
      <c r="PHY5" s="273"/>
      <c r="PHZ5" s="273"/>
      <c r="PIA5" s="274"/>
      <c r="PIB5" s="265"/>
      <c r="PIC5" s="537"/>
      <c r="PID5" s="537"/>
      <c r="PIE5" s="538"/>
      <c r="PIF5" s="539"/>
      <c r="PIH5" s="540"/>
      <c r="PII5" s="540"/>
      <c r="PIJ5" s="542"/>
      <c r="PIK5" s="541"/>
      <c r="PIL5" s="537"/>
      <c r="PIM5" s="266"/>
      <c r="PIN5" s="271"/>
      <c r="PIO5" s="271"/>
      <c r="PIP5" s="271"/>
      <c r="PIQ5" s="271"/>
      <c r="PIR5" s="271"/>
      <c r="PIS5" s="272"/>
      <c r="PIT5" s="273"/>
      <c r="PIU5" s="273"/>
      <c r="PIV5" s="273"/>
      <c r="PIW5" s="273"/>
      <c r="PIX5" s="274"/>
      <c r="PIY5" s="265"/>
      <c r="PIZ5" s="537"/>
      <c r="PJA5" s="537"/>
      <c r="PJB5" s="538"/>
      <c r="PJC5" s="539"/>
      <c r="PJE5" s="540"/>
      <c r="PJF5" s="540"/>
      <c r="PJG5" s="542"/>
      <c r="PJH5" s="541"/>
      <c r="PJI5" s="537"/>
      <c r="PJJ5" s="266"/>
      <c r="PJK5" s="271"/>
      <c r="PJL5" s="271"/>
      <c r="PJM5" s="271"/>
      <c r="PJN5" s="271"/>
      <c r="PJO5" s="271"/>
      <c r="PJP5" s="272"/>
      <c r="PJQ5" s="273"/>
      <c r="PJR5" s="273"/>
      <c r="PJS5" s="273"/>
      <c r="PJT5" s="273"/>
      <c r="PJU5" s="274"/>
      <c r="PJV5" s="265"/>
      <c r="PJW5" s="537"/>
      <c r="PJX5" s="537"/>
      <c r="PJY5" s="538"/>
      <c r="PJZ5" s="539"/>
      <c r="PKB5" s="540"/>
      <c r="PKC5" s="540"/>
      <c r="PKD5" s="542"/>
      <c r="PKE5" s="541"/>
      <c r="PKF5" s="537"/>
      <c r="PKG5" s="266"/>
      <c r="PKH5" s="271"/>
      <c r="PKI5" s="271"/>
      <c r="PKJ5" s="271"/>
      <c r="PKK5" s="271"/>
      <c r="PKL5" s="271"/>
      <c r="PKM5" s="272"/>
      <c r="PKN5" s="273"/>
      <c r="PKO5" s="273"/>
      <c r="PKP5" s="273"/>
      <c r="PKQ5" s="273"/>
      <c r="PKR5" s="274"/>
      <c r="PKS5" s="265"/>
      <c r="PKT5" s="537"/>
      <c r="PKU5" s="537"/>
      <c r="PKV5" s="538"/>
      <c r="PKW5" s="539"/>
      <c r="PKY5" s="540"/>
      <c r="PKZ5" s="540"/>
      <c r="PLA5" s="542"/>
      <c r="PLB5" s="541"/>
      <c r="PLC5" s="537"/>
      <c r="PLD5" s="266"/>
      <c r="PLE5" s="271"/>
      <c r="PLF5" s="271"/>
      <c r="PLG5" s="271"/>
      <c r="PLH5" s="271"/>
      <c r="PLI5" s="271"/>
      <c r="PLJ5" s="272"/>
      <c r="PLK5" s="273"/>
      <c r="PLL5" s="273"/>
      <c r="PLM5" s="273"/>
      <c r="PLN5" s="273"/>
      <c r="PLO5" s="274"/>
      <c r="PLP5" s="265"/>
      <c r="PLQ5" s="537"/>
      <c r="PLR5" s="537"/>
      <c r="PLS5" s="538"/>
      <c r="PLT5" s="539"/>
      <c r="PLV5" s="540"/>
      <c r="PLW5" s="540"/>
      <c r="PLX5" s="542"/>
      <c r="PLY5" s="541"/>
      <c r="PLZ5" s="537"/>
      <c r="PMA5" s="266"/>
      <c r="PMB5" s="271"/>
      <c r="PMC5" s="271"/>
      <c r="PMD5" s="271"/>
      <c r="PME5" s="271"/>
      <c r="PMF5" s="271"/>
      <c r="PMG5" s="272"/>
      <c r="PMH5" s="273"/>
      <c r="PMI5" s="273"/>
      <c r="PMJ5" s="273"/>
      <c r="PMK5" s="273"/>
      <c r="PML5" s="274"/>
      <c r="PMM5" s="265"/>
      <c r="PMN5" s="537"/>
      <c r="PMO5" s="537"/>
      <c r="PMP5" s="538"/>
      <c r="PMQ5" s="539"/>
      <c r="PMS5" s="540"/>
      <c r="PMT5" s="540"/>
      <c r="PMU5" s="542"/>
      <c r="PMV5" s="541"/>
      <c r="PMW5" s="537"/>
      <c r="PMX5" s="266"/>
      <c r="PMY5" s="271"/>
      <c r="PMZ5" s="271"/>
      <c r="PNA5" s="271"/>
      <c r="PNB5" s="271"/>
      <c r="PNC5" s="271"/>
      <c r="PND5" s="272"/>
      <c r="PNE5" s="273"/>
      <c r="PNF5" s="273"/>
      <c r="PNG5" s="273"/>
      <c r="PNH5" s="273"/>
      <c r="PNI5" s="274"/>
      <c r="PNJ5" s="265"/>
      <c r="PNK5" s="537"/>
      <c r="PNL5" s="537"/>
      <c r="PNM5" s="538"/>
      <c r="PNN5" s="539"/>
      <c r="PNP5" s="540"/>
      <c r="PNQ5" s="540"/>
      <c r="PNR5" s="542"/>
      <c r="PNS5" s="541"/>
      <c r="PNT5" s="537"/>
      <c r="PNU5" s="266"/>
      <c r="PNV5" s="271"/>
      <c r="PNW5" s="271"/>
      <c r="PNX5" s="271"/>
      <c r="PNY5" s="271"/>
      <c r="PNZ5" s="271"/>
      <c r="POA5" s="272"/>
      <c r="POB5" s="273"/>
      <c r="POC5" s="273"/>
      <c r="POD5" s="273"/>
      <c r="POE5" s="273"/>
      <c r="POF5" s="274"/>
      <c r="POG5" s="265"/>
      <c r="POH5" s="537"/>
      <c r="POI5" s="537"/>
      <c r="POJ5" s="538"/>
      <c r="POK5" s="539"/>
      <c r="POM5" s="540"/>
      <c r="PON5" s="540"/>
      <c r="POO5" s="542"/>
      <c r="POP5" s="541"/>
      <c r="POQ5" s="537"/>
      <c r="POR5" s="266"/>
      <c r="POS5" s="271"/>
      <c r="POT5" s="271"/>
      <c r="POU5" s="271"/>
      <c r="POV5" s="271"/>
      <c r="POW5" s="271"/>
      <c r="POX5" s="272"/>
      <c r="POY5" s="273"/>
      <c r="POZ5" s="273"/>
      <c r="PPA5" s="273"/>
      <c r="PPB5" s="273"/>
      <c r="PPC5" s="274"/>
      <c r="PPD5" s="265"/>
      <c r="PPE5" s="537"/>
      <c r="PPF5" s="537"/>
      <c r="PPG5" s="538"/>
      <c r="PPH5" s="539"/>
      <c r="PPJ5" s="540"/>
      <c r="PPK5" s="540"/>
      <c r="PPL5" s="542"/>
      <c r="PPM5" s="541"/>
      <c r="PPN5" s="537"/>
      <c r="PPO5" s="266"/>
      <c r="PPP5" s="271"/>
      <c r="PPQ5" s="271"/>
      <c r="PPR5" s="271"/>
      <c r="PPS5" s="271"/>
      <c r="PPT5" s="271"/>
      <c r="PPU5" s="272"/>
      <c r="PPV5" s="273"/>
      <c r="PPW5" s="273"/>
      <c r="PPX5" s="273"/>
      <c r="PPY5" s="273"/>
      <c r="PPZ5" s="274"/>
      <c r="PQA5" s="265"/>
      <c r="PQB5" s="537"/>
      <c r="PQC5" s="537"/>
      <c r="PQD5" s="538"/>
      <c r="PQE5" s="539"/>
      <c r="PQG5" s="540"/>
      <c r="PQH5" s="540"/>
      <c r="PQI5" s="542"/>
      <c r="PQJ5" s="541"/>
      <c r="PQK5" s="537"/>
      <c r="PQL5" s="266"/>
      <c r="PQM5" s="271"/>
      <c r="PQN5" s="271"/>
      <c r="PQO5" s="271"/>
      <c r="PQP5" s="271"/>
      <c r="PQQ5" s="271"/>
      <c r="PQR5" s="272"/>
      <c r="PQS5" s="273"/>
      <c r="PQT5" s="273"/>
      <c r="PQU5" s="273"/>
      <c r="PQV5" s="273"/>
      <c r="PQW5" s="274"/>
      <c r="PQX5" s="265"/>
      <c r="PQY5" s="537"/>
      <c r="PQZ5" s="537"/>
      <c r="PRA5" s="538"/>
      <c r="PRB5" s="539"/>
      <c r="PRD5" s="540"/>
      <c r="PRE5" s="540"/>
      <c r="PRF5" s="542"/>
      <c r="PRG5" s="541"/>
      <c r="PRH5" s="537"/>
      <c r="PRI5" s="266"/>
      <c r="PRJ5" s="271"/>
      <c r="PRK5" s="271"/>
      <c r="PRL5" s="271"/>
      <c r="PRM5" s="271"/>
      <c r="PRN5" s="271"/>
      <c r="PRO5" s="272"/>
      <c r="PRP5" s="273"/>
      <c r="PRQ5" s="273"/>
      <c r="PRR5" s="273"/>
      <c r="PRS5" s="273"/>
      <c r="PRT5" s="274"/>
      <c r="PRU5" s="265"/>
      <c r="PRV5" s="537"/>
      <c r="PRW5" s="537"/>
      <c r="PRX5" s="538"/>
      <c r="PRY5" s="539"/>
      <c r="PSA5" s="540"/>
      <c r="PSB5" s="540"/>
      <c r="PSC5" s="542"/>
      <c r="PSD5" s="541"/>
      <c r="PSE5" s="537"/>
      <c r="PSF5" s="266"/>
      <c r="PSG5" s="271"/>
      <c r="PSH5" s="271"/>
      <c r="PSI5" s="271"/>
      <c r="PSJ5" s="271"/>
      <c r="PSK5" s="271"/>
      <c r="PSL5" s="272"/>
      <c r="PSM5" s="273"/>
      <c r="PSN5" s="273"/>
      <c r="PSO5" s="273"/>
      <c r="PSP5" s="273"/>
      <c r="PSQ5" s="274"/>
      <c r="PSR5" s="265"/>
      <c r="PSS5" s="537"/>
      <c r="PST5" s="537"/>
      <c r="PSU5" s="538"/>
      <c r="PSV5" s="539"/>
      <c r="PSX5" s="540"/>
      <c r="PSY5" s="540"/>
      <c r="PSZ5" s="542"/>
      <c r="PTA5" s="541"/>
      <c r="PTB5" s="537"/>
      <c r="PTC5" s="266"/>
      <c r="PTD5" s="271"/>
      <c r="PTE5" s="271"/>
      <c r="PTF5" s="271"/>
      <c r="PTG5" s="271"/>
      <c r="PTH5" s="271"/>
      <c r="PTI5" s="272"/>
      <c r="PTJ5" s="273"/>
      <c r="PTK5" s="273"/>
      <c r="PTL5" s="273"/>
      <c r="PTM5" s="273"/>
      <c r="PTN5" s="274"/>
      <c r="PTO5" s="265"/>
      <c r="PTP5" s="537"/>
      <c r="PTQ5" s="537"/>
      <c r="PTR5" s="538"/>
      <c r="PTS5" s="539"/>
      <c r="PTU5" s="540"/>
      <c r="PTV5" s="540"/>
      <c r="PTW5" s="542"/>
      <c r="PTX5" s="541"/>
      <c r="PTY5" s="537"/>
      <c r="PTZ5" s="266"/>
      <c r="PUA5" s="271"/>
      <c r="PUB5" s="271"/>
      <c r="PUC5" s="271"/>
      <c r="PUD5" s="271"/>
      <c r="PUE5" s="271"/>
      <c r="PUF5" s="272"/>
      <c r="PUG5" s="273"/>
      <c r="PUH5" s="273"/>
      <c r="PUI5" s="273"/>
      <c r="PUJ5" s="273"/>
      <c r="PUK5" s="274"/>
      <c r="PUL5" s="265"/>
      <c r="PUM5" s="537"/>
      <c r="PUN5" s="537"/>
      <c r="PUO5" s="538"/>
      <c r="PUP5" s="539"/>
      <c r="PUR5" s="540"/>
      <c r="PUS5" s="540"/>
      <c r="PUT5" s="542"/>
      <c r="PUU5" s="541"/>
      <c r="PUV5" s="537"/>
      <c r="PUW5" s="266"/>
      <c r="PUX5" s="271"/>
      <c r="PUY5" s="271"/>
      <c r="PUZ5" s="271"/>
      <c r="PVA5" s="271"/>
      <c r="PVB5" s="271"/>
      <c r="PVC5" s="272"/>
      <c r="PVD5" s="273"/>
      <c r="PVE5" s="273"/>
      <c r="PVF5" s="273"/>
      <c r="PVG5" s="273"/>
      <c r="PVH5" s="274"/>
      <c r="PVI5" s="265"/>
      <c r="PVJ5" s="537"/>
      <c r="PVK5" s="537"/>
      <c r="PVL5" s="538"/>
      <c r="PVM5" s="539"/>
      <c r="PVO5" s="540"/>
      <c r="PVP5" s="540"/>
      <c r="PVQ5" s="542"/>
      <c r="PVR5" s="541"/>
      <c r="PVS5" s="537"/>
      <c r="PVT5" s="266"/>
      <c r="PVU5" s="271"/>
      <c r="PVV5" s="271"/>
      <c r="PVW5" s="271"/>
      <c r="PVX5" s="271"/>
      <c r="PVY5" s="271"/>
      <c r="PVZ5" s="272"/>
      <c r="PWA5" s="273"/>
      <c r="PWB5" s="273"/>
      <c r="PWC5" s="273"/>
      <c r="PWD5" s="273"/>
      <c r="PWE5" s="274"/>
      <c r="PWF5" s="265"/>
      <c r="PWG5" s="537"/>
      <c r="PWH5" s="537"/>
      <c r="PWI5" s="538"/>
      <c r="PWJ5" s="539"/>
      <c r="PWL5" s="540"/>
      <c r="PWM5" s="540"/>
      <c r="PWN5" s="542"/>
      <c r="PWO5" s="541"/>
      <c r="PWP5" s="537"/>
      <c r="PWQ5" s="266"/>
      <c r="PWR5" s="271"/>
      <c r="PWS5" s="271"/>
      <c r="PWT5" s="271"/>
      <c r="PWU5" s="271"/>
      <c r="PWV5" s="271"/>
      <c r="PWW5" s="272"/>
      <c r="PWX5" s="273"/>
      <c r="PWY5" s="273"/>
      <c r="PWZ5" s="273"/>
      <c r="PXA5" s="273"/>
      <c r="PXB5" s="274"/>
      <c r="PXC5" s="265"/>
      <c r="PXD5" s="537"/>
      <c r="PXE5" s="537"/>
      <c r="PXF5" s="538"/>
      <c r="PXG5" s="539"/>
      <c r="PXI5" s="540"/>
      <c r="PXJ5" s="540"/>
      <c r="PXK5" s="542"/>
      <c r="PXL5" s="541"/>
      <c r="PXM5" s="537"/>
      <c r="PXN5" s="266"/>
      <c r="PXO5" s="271"/>
      <c r="PXP5" s="271"/>
      <c r="PXQ5" s="271"/>
      <c r="PXR5" s="271"/>
      <c r="PXS5" s="271"/>
      <c r="PXT5" s="272"/>
      <c r="PXU5" s="273"/>
      <c r="PXV5" s="273"/>
      <c r="PXW5" s="273"/>
      <c r="PXX5" s="273"/>
      <c r="PXY5" s="274"/>
      <c r="PXZ5" s="265"/>
      <c r="PYA5" s="537"/>
      <c r="PYB5" s="537"/>
      <c r="PYC5" s="538"/>
      <c r="PYD5" s="539"/>
      <c r="PYF5" s="540"/>
      <c r="PYG5" s="540"/>
      <c r="PYH5" s="542"/>
      <c r="PYI5" s="541"/>
      <c r="PYJ5" s="537"/>
      <c r="PYK5" s="266"/>
      <c r="PYL5" s="271"/>
      <c r="PYM5" s="271"/>
      <c r="PYN5" s="271"/>
      <c r="PYO5" s="271"/>
      <c r="PYP5" s="271"/>
      <c r="PYQ5" s="272"/>
      <c r="PYR5" s="273"/>
      <c r="PYS5" s="273"/>
      <c r="PYT5" s="273"/>
      <c r="PYU5" s="273"/>
      <c r="PYV5" s="274"/>
      <c r="PYW5" s="265"/>
      <c r="PYX5" s="537"/>
      <c r="PYY5" s="537"/>
      <c r="PYZ5" s="538"/>
      <c r="PZA5" s="539"/>
      <c r="PZC5" s="540"/>
      <c r="PZD5" s="540"/>
      <c r="PZE5" s="542"/>
      <c r="PZF5" s="541"/>
      <c r="PZG5" s="537"/>
      <c r="PZH5" s="266"/>
      <c r="PZI5" s="271"/>
      <c r="PZJ5" s="271"/>
      <c r="PZK5" s="271"/>
      <c r="PZL5" s="271"/>
      <c r="PZM5" s="271"/>
      <c r="PZN5" s="272"/>
      <c r="PZO5" s="273"/>
      <c r="PZP5" s="273"/>
      <c r="PZQ5" s="273"/>
      <c r="PZR5" s="273"/>
      <c r="PZS5" s="274"/>
      <c r="PZT5" s="265"/>
      <c r="PZU5" s="537"/>
      <c r="PZV5" s="537"/>
      <c r="PZW5" s="538"/>
      <c r="PZX5" s="539"/>
      <c r="PZZ5" s="540"/>
      <c r="QAA5" s="540"/>
      <c r="QAB5" s="542"/>
      <c r="QAC5" s="541"/>
      <c r="QAD5" s="537"/>
      <c r="QAE5" s="266"/>
      <c r="QAF5" s="271"/>
      <c r="QAG5" s="271"/>
      <c r="QAH5" s="271"/>
      <c r="QAI5" s="271"/>
      <c r="QAJ5" s="271"/>
      <c r="QAK5" s="272"/>
      <c r="QAL5" s="273"/>
      <c r="QAM5" s="273"/>
      <c r="QAN5" s="273"/>
      <c r="QAO5" s="273"/>
      <c r="QAP5" s="274"/>
      <c r="QAQ5" s="265"/>
      <c r="QAR5" s="537"/>
      <c r="QAS5" s="537"/>
      <c r="QAT5" s="538"/>
      <c r="QAU5" s="539"/>
      <c r="QAW5" s="540"/>
      <c r="QAX5" s="540"/>
      <c r="QAY5" s="542"/>
      <c r="QAZ5" s="541"/>
      <c r="QBA5" s="537"/>
      <c r="QBB5" s="266"/>
      <c r="QBC5" s="271"/>
      <c r="QBD5" s="271"/>
      <c r="QBE5" s="271"/>
      <c r="QBF5" s="271"/>
      <c r="QBG5" s="271"/>
      <c r="QBH5" s="272"/>
      <c r="QBI5" s="273"/>
      <c r="QBJ5" s="273"/>
      <c r="QBK5" s="273"/>
      <c r="QBL5" s="273"/>
      <c r="QBM5" s="274"/>
      <c r="QBN5" s="265"/>
      <c r="QBO5" s="537"/>
      <c r="QBP5" s="537"/>
      <c r="QBQ5" s="538"/>
      <c r="QBR5" s="539"/>
      <c r="QBT5" s="540"/>
      <c r="QBU5" s="540"/>
      <c r="QBV5" s="542"/>
      <c r="QBW5" s="541"/>
      <c r="QBX5" s="537"/>
      <c r="QBY5" s="266"/>
      <c r="QBZ5" s="271"/>
      <c r="QCA5" s="271"/>
      <c r="QCB5" s="271"/>
      <c r="QCC5" s="271"/>
      <c r="QCD5" s="271"/>
      <c r="QCE5" s="272"/>
      <c r="QCF5" s="273"/>
      <c r="QCG5" s="273"/>
      <c r="QCH5" s="273"/>
      <c r="QCI5" s="273"/>
      <c r="QCJ5" s="274"/>
      <c r="QCK5" s="265"/>
      <c r="QCL5" s="537"/>
      <c r="QCM5" s="537"/>
      <c r="QCN5" s="538"/>
      <c r="QCO5" s="539"/>
      <c r="QCQ5" s="540"/>
      <c r="QCR5" s="540"/>
      <c r="QCS5" s="542"/>
      <c r="QCT5" s="541"/>
      <c r="QCU5" s="537"/>
      <c r="QCV5" s="266"/>
      <c r="QCW5" s="271"/>
      <c r="QCX5" s="271"/>
      <c r="QCY5" s="271"/>
      <c r="QCZ5" s="271"/>
      <c r="QDA5" s="271"/>
      <c r="QDB5" s="272"/>
      <c r="QDC5" s="273"/>
      <c r="QDD5" s="273"/>
      <c r="QDE5" s="273"/>
      <c r="QDF5" s="273"/>
      <c r="QDG5" s="274"/>
      <c r="QDH5" s="265"/>
      <c r="QDI5" s="537"/>
      <c r="QDJ5" s="537"/>
      <c r="QDK5" s="538"/>
      <c r="QDL5" s="539"/>
      <c r="QDN5" s="540"/>
      <c r="QDO5" s="540"/>
      <c r="QDP5" s="542"/>
      <c r="QDQ5" s="541"/>
      <c r="QDR5" s="537"/>
      <c r="QDS5" s="266"/>
      <c r="QDT5" s="271"/>
      <c r="QDU5" s="271"/>
      <c r="QDV5" s="271"/>
      <c r="QDW5" s="271"/>
      <c r="QDX5" s="271"/>
      <c r="QDY5" s="272"/>
      <c r="QDZ5" s="273"/>
      <c r="QEA5" s="273"/>
      <c r="QEB5" s="273"/>
      <c r="QEC5" s="273"/>
      <c r="QED5" s="274"/>
      <c r="QEE5" s="265"/>
      <c r="QEF5" s="537"/>
      <c r="QEG5" s="537"/>
      <c r="QEH5" s="538"/>
      <c r="QEI5" s="539"/>
      <c r="QEK5" s="540"/>
      <c r="QEL5" s="540"/>
      <c r="QEM5" s="542"/>
      <c r="QEN5" s="541"/>
      <c r="QEO5" s="537"/>
      <c r="QEP5" s="266"/>
      <c r="QEQ5" s="271"/>
      <c r="QER5" s="271"/>
      <c r="QES5" s="271"/>
      <c r="QET5" s="271"/>
      <c r="QEU5" s="271"/>
      <c r="QEV5" s="272"/>
      <c r="QEW5" s="273"/>
      <c r="QEX5" s="273"/>
      <c r="QEY5" s="273"/>
      <c r="QEZ5" s="273"/>
      <c r="QFA5" s="274"/>
      <c r="QFB5" s="265"/>
      <c r="QFC5" s="537"/>
      <c r="QFD5" s="537"/>
      <c r="QFE5" s="538"/>
      <c r="QFF5" s="539"/>
      <c r="QFH5" s="540"/>
      <c r="QFI5" s="540"/>
      <c r="QFJ5" s="542"/>
      <c r="QFK5" s="541"/>
      <c r="QFL5" s="537"/>
      <c r="QFM5" s="266"/>
      <c r="QFN5" s="271"/>
      <c r="QFO5" s="271"/>
      <c r="QFP5" s="271"/>
      <c r="QFQ5" s="271"/>
      <c r="QFR5" s="271"/>
      <c r="QFS5" s="272"/>
      <c r="QFT5" s="273"/>
      <c r="QFU5" s="273"/>
      <c r="QFV5" s="273"/>
      <c r="QFW5" s="273"/>
      <c r="QFX5" s="274"/>
      <c r="QFY5" s="265"/>
      <c r="QFZ5" s="537"/>
      <c r="QGA5" s="537"/>
      <c r="QGB5" s="538"/>
      <c r="QGC5" s="539"/>
      <c r="QGE5" s="540"/>
      <c r="QGF5" s="540"/>
      <c r="QGG5" s="542"/>
      <c r="QGH5" s="541"/>
      <c r="QGI5" s="537"/>
      <c r="QGJ5" s="266"/>
      <c r="QGK5" s="271"/>
      <c r="QGL5" s="271"/>
      <c r="QGM5" s="271"/>
      <c r="QGN5" s="271"/>
      <c r="QGO5" s="271"/>
      <c r="QGP5" s="272"/>
      <c r="QGQ5" s="273"/>
      <c r="QGR5" s="273"/>
      <c r="QGS5" s="273"/>
      <c r="QGT5" s="273"/>
      <c r="QGU5" s="274"/>
      <c r="QGV5" s="265"/>
      <c r="QGW5" s="537"/>
      <c r="QGX5" s="537"/>
      <c r="QGY5" s="538"/>
      <c r="QGZ5" s="539"/>
      <c r="QHB5" s="540"/>
      <c r="QHC5" s="540"/>
      <c r="QHD5" s="542"/>
      <c r="QHE5" s="541"/>
      <c r="QHF5" s="537"/>
      <c r="QHG5" s="266"/>
      <c r="QHH5" s="271"/>
      <c r="QHI5" s="271"/>
      <c r="QHJ5" s="271"/>
      <c r="QHK5" s="271"/>
      <c r="QHL5" s="271"/>
      <c r="QHM5" s="272"/>
      <c r="QHN5" s="273"/>
      <c r="QHO5" s="273"/>
      <c r="QHP5" s="273"/>
      <c r="QHQ5" s="273"/>
      <c r="QHR5" s="274"/>
      <c r="QHS5" s="265"/>
      <c r="QHT5" s="537"/>
      <c r="QHU5" s="537"/>
      <c r="QHV5" s="538"/>
      <c r="QHW5" s="539"/>
      <c r="QHY5" s="540"/>
      <c r="QHZ5" s="540"/>
      <c r="QIA5" s="542"/>
      <c r="QIB5" s="541"/>
      <c r="QIC5" s="537"/>
      <c r="QID5" s="266"/>
      <c r="QIE5" s="271"/>
      <c r="QIF5" s="271"/>
      <c r="QIG5" s="271"/>
      <c r="QIH5" s="271"/>
      <c r="QII5" s="271"/>
      <c r="QIJ5" s="272"/>
      <c r="QIK5" s="273"/>
      <c r="QIL5" s="273"/>
      <c r="QIM5" s="273"/>
      <c r="QIN5" s="273"/>
      <c r="QIO5" s="274"/>
      <c r="QIP5" s="265"/>
      <c r="QIQ5" s="537"/>
      <c r="QIR5" s="537"/>
      <c r="QIS5" s="538"/>
      <c r="QIT5" s="539"/>
      <c r="QIV5" s="540"/>
      <c r="QIW5" s="540"/>
      <c r="QIX5" s="542"/>
      <c r="QIY5" s="541"/>
      <c r="QIZ5" s="537"/>
      <c r="QJA5" s="266"/>
      <c r="QJB5" s="271"/>
      <c r="QJC5" s="271"/>
      <c r="QJD5" s="271"/>
      <c r="QJE5" s="271"/>
      <c r="QJF5" s="271"/>
      <c r="QJG5" s="272"/>
      <c r="QJH5" s="273"/>
      <c r="QJI5" s="273"/>
      <c r="QJJ5" s="273"/>
      <c r="QJK5" s="273"/>
      <c r="QJL5" s="274"/>
      <c r="QJM5" s="265"/>
      <c r="QJN5" s="537"/>
      <c r="QJO5" s="537"/>
      <c r="QJP5" s="538"/>
      <c r="QJQ5" s="539"/>
      <c r="QJS5" s="540"/>
      <c r="QJT5" s="540"/>
      <c r="QJU5" s="542"/>
      <c r="QJV5" s="541"/>
      <c r="QJW5" s="537"/>
      <c r="QJX5" s="266"/>
      <c r="QJY5" s="271"/>
      <c r="QJZ5" s="271"/>
      <c r="QKA5" s="271"/>
      <c r="QKB5" s="271"/>
      <c r="QKC5" s="271"/>
      <c r="QKD5" s="272"/>
      <c r="QKE5" s="273"/>
      <c r="QKF5" s="273"/>
      <c r="QKG5" s="273"/>
      <c r="QKH5" s="273"/>
      <c r="QKI5" s="274"/>
      <c r="QKJ5" s="265"/>
      <c r="QKK5" s="537"/>
      <c r="QKL5" s="537"/>
      <c r="QKM5" s="538"/>
      <c r="QKN5" s="539"/>
      <c r="QKP5" s="540"/>
      <c r="QKQ5" s="540"/>
      <c r="QKR5" s="542"/>
      <c r="QKS5" s="541"/>
      <c r="QKT5" s="537"/>
      <c r="QKU5" s="266"/>
      <c r="QKV5" s="271"/>
      <c r="QKW5" s="271"/>
      <c r="QKX5" s="271"/>
      <c r="QKY5" s="271"/>
      <c r="QKZ5" s="271"/>
      <c r="QLA5" s="272"/>
      <c r="QLB5" s="273"/>
      <c r="QLC5" s="273"/>
      <c r="QLD5" s="273"/>
      <c r="QLE5" s="273"/>
      <c r="QLF5" s="274"/>
      <c r="QLG5" s="265"/>
      <c r="QLH5" s="537"/>
      <c r="QLI5" s="537"/>
      <c r="QLJ5" s="538"/>
      <c r="QLK5" s="539"/>
      <c r="QLM5" s="540"/>
      <c r="QLN5" s="540"/>
      <c r="QLO5" s="542"/>
      <c r="QLP5" s="541"/>
      <c r="QLQ5" s="537"/>
      <c r="QLR5" s="266"/>
      <c r="QLS5" s="271"/>
      <c r="QLT5" s="271"/>
      <c r="QLU5" s="271"/>
      <c r="QLV5" s="271"/>
      <c r="QLW5" s="271"/>
      <c r="QLX5" s="272"/>
      <c r="QLY5" s="273"/>
      <c r="QLZ5" s="273"/>
      <c r="QMA5" s="273"/>
      <c r="QMB5" s="273"/>
      <c r="QMC5" s="274"/>
      <c r="QMD5" s="265"/>
      <c r="QME5" s="537"/>
      <c r="QMF5" s="537"/>
      <c r="QMG5" s="538"/>
      <c r="QMH5" s="539"/>
      <c r="QMJ5" s="540"/>
      <c r="QMK5" s="540"/>
      <c r="QML5" s="542"/>
      <c r="QMM5" s="541"/>
      <c r="QMN5" s="537"/>
      <c r="QMO5" s="266"/>
      <c r="QMP5" s="271"/>
      <c r="QMQ5" s="271"/>
      <c r="QMR5" s="271"/>
      <c r="QMS5" s="271"/>
      <c r="QMT5" s="271"/>
      <c r="QMU5" s="272"/>
      <c r="QMV5" s="273"/>
      <c r="QMW5" s="273"/>
      <c r="QMX5" s="273"/>
      <c r="QMY5" s="273"/>
      <c r="QMZ5" s="274"/>
      <c r="QNA5" s="265"/>
      <c r="QNB5" s="537"/>
      <c r="QNC5" s="537"/>
      <c r="QND5" s="538"/>
      <c r="QNE5" s="539"/>
      <c r="QNG5" s="540"/>
      <c r="QNH5" s="540"/>
      <c r="QNI5" s="542"/>
      <c r="QNJ5" s="541"/>
      <c r="QNK5" s="537"/>
      <c r="QNL5" s="266"/>
      <c r="QNM5" s="271"/>
      <c r="QNN5" s="271"/>
      <c r="QNO5" s="271"/>
      <c r="QNP5" s="271"/>
      <c r="QNQ5" s="271"/>
      <c r="QNR5" s="272"/>
      <c r="QNS5" s="273"/>
      <c r="QNT5" s="273"/>
      <c r="QNU5" s="273"/>
      <c r="QNV5" s="273"/>
      <c r="QNW5" s="274"/>
      <c r="QNX5" s="265"/>
      <c r="QNY5" s="537"/>
      <c r="QNZ5" s="537"/>
      <c r="QOA5" s="538"/>
      <c r="QOB5" s="539"/>
      <c r="QOD5" s="540"/>
      <c r="QOE5" s="540"/>
      <c r="QOF5" s="542"/>
      <c r="QOG5" s="541"/>
      <c r="QOH5" s="537"/>
      <c r="QOI5" s="266"/>
      <c r="QOJ5" s="271"/>
      <c r="QOK5" s="271"/>
      <c r="QOL5" s="271"/>
      <c r="QOM5" s="271"/>
      <c r="QON5" s="271"/>
      <c r="QOO5" s="272"/>
      <c r="QOP5" s="273"/>
      <c r="QOQ5" s="273"/>
      <c r="QOR5" s="273"/>
      <c r="QOS5" s="273"/>
      <c r="QOT5" s="274"/>
      <c r="QOU5" s="265"/>
      <c r="QOV5" s="537"/>
      <c r="QOW5" s="537"/>
      <c r="QOX5" s="538"/>
      <c r="QOY5" s="539"/>
      <c r="QPA5" s="540"/>
      <c r="QPB5" s="540"/>
      <c r="QPC5" s="542"/>
      <c r="QPD5" s="541"/>
      <c r="QPE5" s="537"/>
      <c r="QPF5" s="266"/>
      <c r="QPG5" s="271"/>
      <c r="QPH5" s="271"/>
      <c r="QPI5" s="271"/>
      <c r="QPJ5" s="271"/>
      <c r="QPK5" s="271"/>
      <c r="QPL5" s="272"/>
      <c r="QPM5" s="273"/>
      <c r="QPN5" s="273"/>
      <c r="QPO5" s="273"/>
      <c r="QPP5" s="273"/>
      <c r="QPQ5" s="274"/>
      <c r="QPR5" s="265"/>
      <c r="QPS5" s="537"/>
      <c r="QPT5" s="537"/>
      <c r="QPU5" s="538"/>
      <c r="QPV5" s="539"/>
      <c r="QPX5" s="540"/>
      <c r="QPY5" s="540"/>
      <c r="QPZ5" s="542"/>
      <c r="QQA5" s="541"/>
      <c r="QQB5" s="537"/>
      <c r="QQC5" s="266"/>
      <c r="QQD5" s="271"/>
      <c r="QQE5" s="271"/>
      <c r="QQF5" s="271"/>
      <c r="QQG5" s="271"/>
      <c r="QQH5" s="271"/>
      <c r="QQI5" s="272"/>
      <c r="QQJ5" s="273"/>
      <c r="QQK5" s="273"/>
      <c r="QQL5" s="273"/>
      <c r="QQM5" s="273"/>
      <c r="QQN5" s="274"/>
      <c r="QQO5" s="265"/>
      <c r="QQP5" s="537"/>
      <c r="QQQ5" s="537"/>
      <c r="QQR5" s="538"/>
      <c r="QQS5" s="539"/>
      <c r="QQU5" s="540"/>
      <c r="QQV5" s="540"/>
      <c r="QQW5" s="542"/>
      <c r="QQX5" s="541"/>
      <c r="QQY5" s="537"/>
      <c r="QQZ5" s="266"/>
      <c r="QRA5" s="271"/>
      <c r="QRB5" s="271"/>
      <c r="QRC5" s="271"/>
      <c r="QRD5" s="271"/>
      <c r="QRE5" s="271"/>
      <c r="QRF5" s="272"/>
      <c r="QRG5" s="273"/>
      <c r="QRH5" s="273"/>
      <c r="QRI5" s="273"/>
      <c r="QRJ5" s="273"/>
      <c r="QRK5" s="274"/>
      <c r="QRL5" s="265"/>
      <c r="QRM5" s="537"/>
      <c r="QRN5" s="537"/>
      <c r="QRO5" s="538"/>
      <c r="QRP5" s="539"/>
      <c r="QRR5" s="540"/>
      <c r="QRS5" s="540"/>
      <c r="QRT5" s="542"/>
      <c r="QRU5" s="541"/>
      <c r="QRV5" s="537"/>
      <c r="QRW5" s="266"/>
      <c r="QRX5" s="271"/>
      <c r="QRY5" s="271"/>
      <c r="QRZ5" s="271"/>
      <c r="QSA5" s="271"/>
      <c r="QSB5" s="271"/>
      <c r="QSC5" s="272"/>
      <c r="QSD5" s="273"/>
      <c r="QSE5" s="273"/>
      <c r="QSF5" s="273"/>
      <c r="QSG5" s="273"/>
      <c r="QSH5" s="274"/>
      <c r="QSI5" s="265"/>
      <c r="QSJ5" s="537"/>
      <c r="QSK5" s="537"/>
      <c r="QSL5" s="538"/>
      <c r="QSM5" s="539"/>
      <c r="QSO5" s="540"/>
      <c r="QSP5" s="540"/>
      <c r="QSQ5" s="542"/>
      <c r="QSR5" s="541"/>
      <c r="QSS5" s="537"/>
      <c r="QST5" s="266"/>
      <c r="QSU5" s="271"/>
      <c r="QSV5" s="271"/>
      <c r="QSW5" s="271"/>
      <c r="QSX5" s="271"/>
      <c r="QSY5" s="271"/>
      <c r="QSZ5" s="272"/>
      <c r="QTA5" s="273"/>
      <c r="QTB5" s="273"/>
      <c r="QTC5" s="273"/>
      <c r="QTD5" s="273"/>
      <c r="QTE5" s="274"/>
      <c r="QTF5" s="265"/>
      <c r="QTG5" s="537"/>
      <c r="QTH5" s="537"/>
      <c r="QTI5" s="538"/>
      <c r="QTJ5" s="539"/>
      <c r="QTL5" s="540"/>
      <c r="QTM5" s="540"/>
      <c r="QTN5" s="542"/>
      <c r="QTO5" s="541"/>
      <c r="QTP5" s="537"/>
      <c r="QTQ5" s="266"/>
      <c r="QTR5" s="271"/>
      <c r="QTS5" s="271"/>
      <c r="QTT5" s="271"/>
      <c r="QTU5" s="271"/>
      <c r="QTV5" s="271"/>
      <c r="QTW5" s="272"/>
      <c r="QTX5" s="273"/>
      <c r="QTY5" s="273"/>
      <c r="QTZ5" s="273"/>
      <c r="QUA5" s="273"/>
      <c r="QUB5" s="274"/>
      <c r="QUC5" s="265"/>
      <c r="QUD5" s="537"/>
      <c r="QUE5" s="537"/>
      <c r="QUF5" s="538"/>
      <c r="QUG5" s="539"/>
      <c r="QUI5" s="540"/>
      <c r="QUJ5" s="540"/>
      <c r="QUK5" s="542"/>
      <c r="QUL5" s="541"/>
      <c r="QUM5" s="537"/>
      <c r="QUN5" s="266"/>
      <c r="QUO5" s="271"/>
      <c r="QUP5" s="271"/>
      <c r="QUQ5" s="271"/>
      <c r="QUR5" s="271"/>
      <c r="QUS5" s="271"/>
      <c r="QUT5" s="272"/>
      <c r="QUU5" s="273"/>
      <c r="QUV5" s="273"/>
      <c r="QUW5" s="273"/>
      <c r="QUX5" s="273"/>
      <c r="QUY5" s="274"/>
      <c r="QUZ5" s="265"/>
      <c r="QVA5" s="537"/>
      <c r="QVB5" s="537"/>
      <c r="QVC5" s="538"/>
      <c r="QVD5" s="539"/>
      <c r="QVF5" s="540"/>
      <c r="QVG5" s="540"/>
      <c r="QVH5" s="542"/>
      <c r="QVI5" s="541"/>
      <c r="QVJ5" s="537"/>
      <c r="QVK5" s="266"/>
      <c r="QVL5" s="271"/>
      <c r="QVM5" s="271"/>
      <c r="QVN5" s="271"/>
      <c r="QVO5" s="271"/>
      <c r="QVP5" s="271"/>
      <c r="QVQ5" s="272"/>
      <c r="QVR5" s="273"/>
      <c r="QVS5" s="273"/>
      <c r="QVT5" s="273"/>
      <c r="QVU5" s="273"/>
      <c r="QVV5" s="274"/>
      <c r="QVW5" s="265"/>
      <c r="QVX5" s="537"/>
      <c r="QVY5" s="537"/>
      <c r="QVZ5" s="538"/>
      <c r="QWA5" s="539"/>
      <c r="QWC5" s="540"/>
      <c r="QWD5" s="540"/>
      <c r="QWE5" s="542"/>
      <c r="QWF5" s="541"/>
      <c r="QWG5" s="537"/>
      <c r="QWH5" s="266"/>
      <c r="QWI5" s="271"/>
      <c r="QWJ5" s="271"/>
      <c r="QWK5" s="271"/>
      <c r="QWL5" s="271"/>
      <c r="QWM5" s="271"/>
      <c r="QWN5" s="272"/>
      <c r="QWO5" s="273"/>
      <c r="QWP5" s="273"/>
      <c r="QWQ5" s="273"/>
      <c r="QWR5" s="273"/>
      <c r="QWS5" s="274"/>
      <c r="QWT5" s="265"/>
      <c r="QWU5" s="537"/>
      <c r="QWV5" s="537"/>
      <c r="QWW5" s="538"/>
      <c r="QWX5" s="539"/>
      <c r="QWZ5" s="540"/>
      <c r="QXA5" s="540"/>
      <c r="QXB5" s="542"/>
      <c r="QXC5" s="541"/>
      <c r="QXD5" s="537"/>
      <c r="QXE5" s="266"/>
      <c r="QXF5" s="271"/>
      <c r="QXG5" s="271"/>
      <c r="QXH5" s="271"/>
      <c r="QXI5" s="271"/>
      <c r="QXJ5" s="271"/>
      <c r="QXK5" s="272"/>
      <c r="QXL5" s="273"/>
      <c r="QXM5" s="273"/>
      <c r="QXN5" s="273"/>
      <c r="QXO5" s="273"/>
      <c r="QXP5" s="274"/>
      <c r="QXQ5" s="265"/>
      <c r="QXR5" s="537"/>
      <c r="QXS5" s="537"/>
      <c r="QXT5" s="538"/>
      <c r="QXU5" s="539"/>
      <c r="QXW5" s="540"/>
      <c r="QXX5" s="540"/>
      <c r="QXY5" s="542"/>
      <c r="QXZ5" s="541"/>
      <c r="QYA5" s="537"/>
      <c r="QYB5" s="266"/>
      <c r="QYC5" s="271"/>
      <c r="QYD5" s="271"/>
      <c r="QYE5" s="271"/>
      <c r="QYF5" s="271"/>
      <c r="QYG5" s="271"/>
      <c r="QYH5" s="272"/>
      <c r="QYI5" s="273"/>
      <c r="QYJ5" s="273"/>
      <c r="QYK5" s="273"/>
      <c r="QYL5" s="273"/>
      <c r="QYM5" s="274"/>
      <c r="QYN5" s="265"/>
      <c r="QYO5" s="537"/>
      <c r="QYP5" s="537"/>
      <c r="QYQ5" s="538"/>
      <c r="QYR5" s="539"/>
      <c r="QYT5" s="540"/>
      <c r="QYU5" s="540"/>
      <c r="QYV5" s="542"/>
      <c r="QYW5" s="541"/>
      <c r="QYX5" s="537"/>
      <c r="QYY5" s="266"/>
      <c r="QYZ5" s="271"/>
      <c r="QZA5" s="271"/>
      <c r="QZB5" s="271"/>
      <c r="QZC5" s="271"/>
      <c r="QZD5" s="271"/>
      <c r="QZE5" s="272"/>
      <c r="QZF5" s="273"/>
      <c r="QZG5" s="273"/>
      <c r="QZH5" s="273"/>
      <c r="QZI5" s="273"/>
      <c r="QZJ5" s="274"/>
      <c r="QZK5" s="265"/>
      <c r="QZL5" s="537"/>
      <c r="QZM5" s="537"/>
      <c r="QZN5" s="538"/>
      <c r="QZO5" s="539"/>
      <c r="QZQ5" s="540"/>
      <c r="QZR5" s="540"/>
      <c r="QZS5" s="542"/>
      <c r="QZT5" s="541"/>
      <c r="QZU5" s="537"/>
      <c r="QZV5" s="266"/>
      <c r="QZW5" s="271"/>
      <c r="QZX5" s="271"/>
      <c r="QZY5" s="271"/>
      <c r="QZZ5" s="271"/>
      <c r="RAA5" s="271"/>
      <c r="RAB5" s="272"/>
      <c r="RAC5" s="273"/>
      <c r="RAD5" s="273"/>
      <c r="RAE5" s="273"/>
      <c r="RAF5" s="273"/>
      <c r="RAG5" s="274"/>
      <c r="RAH5" s="265"/>
      <c r="RAI5" s="537"/>
      <c r="RAJ5" s="537"/>
      <c r="RAK5" s="538"/>
      <c r="RAL5" s="539"/>
      <c r="RAN5" s="540"/>
      <c r="RAO5" s="540"/>
      <c r="RAP5" s="542"/>
      <c r="RAQ5" s="541"/>
      <c r="RAR5" s="537"/>
      <c r="RAS5" s="266"/>
      <c r="RAT5" s="271"/>
      <c r="RAU5" s="271"/>
      <c r="RAV5" s="271"/>
      <c r="RAW5" s="271"/>
      <c r="RAX5" s="271"/>
      <c r="RAY5" s="272"/>
      <c r="RAZ5" s="273"/>
      <c r="RBA5" s="273"/>
      <c r="RBB5" s="273"/>
      <c r="RBC5" s="273"/>
      <c r="RBD5" s="274"/>
      <c r="RBE5" s="265"/>
      <c r="RBF5" s="537"/>
      <c r="RBG5" s="537"/>
      <c r="RBH5" s="538"/>
      <c r="RBI5" s="539"/>
      <c r="RBK5" s="540"/>
      <c r="RBL5" s="540"/>
      <c r="RBM5" s="542"/>
      <c r="RBN5" s="541"/>
      <c r="RBO5" s="537"/>
      <c r="RBP5" s="266"/>
      <c r="RBQ5" s="271"/>
      <c r="RBR5" s="271"/>
      <c r="RBS5" s="271"/>
      <c r="RBT5" s="271"/>
      <c r="RBU5" s="271"/>
      <c r="RBV5" s="272"/>
      <c r="RBW5" s="273"/>
      <c r="RBX5" s="273"/>
      <c r="RBY5" s="273"/>
      <c r="RBZ5" s="273"/>
      <c r="RCA5" s="274"/>
      <c r="RCB5" s="265"/>
      <c r="RCC5" s="537"/>
      <c r="RCD5" s="537"/>
      <c r="RCE5" s="538"/>
      <c r="RCF5" s="539"/>
      <c r="RCH5" s="540"/>
      <c r="RCI5" s="540"/>
      <c r="RCJ5" s="542"/>
      <c r="RCK5" s="541"/>
      <c r="RCL5" s="537"/>
      <c r="RCM5" s="266"/>
      <c r="RCN5" s="271"/>
      <c r="RCO5" s="271"/>
      <c r="RCP5" s="271"/>
      <c r="RCQ5" s="271"/>
      <c r="RCR5" s="271"/>
      <c r="RCS5" s="272"/>
      <c r="RCT5" s="273"/>
      <c r="RCU5" s="273"/>
      <c r="RCV5" s="273"/>
      <c r="RCW5" s="273"/>
      <c r="RCX5" s="274"/>
      <c r="RCY5" s="265"/>
      <c r="RCZ5" s="537"/>
      <c r="RDA5" s="537"/>
      <c r="RDB5" s="538"/>
      <c r="RDC5" s="539"/>
      <c r="RDE5" s="540"/>
      <c r="RDF5" s="540"/>
      <c r="RDG5" s="542"/>
      <c r="RDH5" s="541"/>
      <c r="RDI5" s="537"/>
      <c r="RDJ5" s="266"/>
      <c r="RDK5" s="271"/>
      <c r="RDL5" s="271"/>
      <c r="RDM5" s="271"/>
      <c r="RDN5" s="271"/>
      <c r="RDO5" s="271"/>
      <c r="RDP5" s="272"/>
      <c r="RDQ5" s="273"/>
      <c r="RDR5" s="273"/>
      <c r="RDS5" s="273"/>
      <c r="RDT5" s="273"/>
      <c r="RDU5" s="274"/>
      <c r="RDV5" s="265"/>
      <c r="RDW5" s="537"/>
      <c r="RDX5" s="537"/>
      <c r="RDY5" s="538"/>
      <c r="RDZ5" s="539"/>
      <c r="REB5" s="540"/>
      <c r="REC5" s="540"/>
      <c r="RED5" s="542"/>
      <c r="REE5" s="541"/>
      <c r="REF5" s="537"/>
      <c r="REG5" s="266"/>
      <c r="REH5" s="271"/>
      <c r="REI5" s="271"/>
      <c r="REJ5" s="271"/>
      <c r="REK5" s="271"/>
      <c r="REL5" s="271"/>
      <c r="REM5" s="272"/>
      <c r="REN5" s="273"/>
      <c r="REO5" s="273"/>
      <c r="REP5" s="273"/>
      <c r="REQ5" s="273"/>
      <c r="RER5" s="274"/>
      <c r="RES5" s="265"/>
      <c r="RET5" s="537"/>
      <c r="REU5" s="537"/>
      <c r="REV5" s="538"/>
      <c r="REW5" s="539"/>
      <c r="REY5" s="540"/>
      <c r="REZ5" s="540"/>
      <c r="RFA5" s="542"/>
      <c r="RFB5" s="541"/>
      <c r="RFC5" s="537"/>
      <c r="RFD5" s="266"/>
      <c r="RFE5" s="271"/>
      <c r="RFF5" s="271"/>
      <c r="RFG5" s="271"/>
      <c r="RFH5" s="271"/>
      <c r="RFI5" s="271"/>
      <c r="RFJ5" s="272"/>
      <c r="RFK5" s="273"/>
      <c r="RFL5" s="273"/>
      <c r="RFM5" s="273"/>
      <c r="RFN5" s="273"/>
      <c r="RFO5" s="274"/>
      <c r="RFP5" s="265"/>
      <c r="RFQ5" s="537"/>
      <c r="RFR5" s="537"/>
      <c r="RFS5" s="538"/>
      <c r="RFT5" s="539"/>
      <c r="RFV5" s="540"/>
      <c r="RFW5" s="540"/>
      <c r="RFX5" s="542"/>
      <c r="RFY5" s="541"/>
      <c r="RFZ5" s="537"/>
      <c r="RGA5" s="266"/>
      <c r="RGB5" s="271"/>
      <c r="RGC5" s="271"/>
      <c r="RGD5" s="271"/>
      <c r="RGE5" s="271"/>
      <c r="RGF5" s="271"/>
      <c r="RGG5" s="272"/>
      <c r="RGH5" s="273"/>
      <c r="RGI5" s="273"/>
      <c r="RGJ5" s="273"/>
      <c r="RGK5" s="273"/>
      <c r="RGL5" s="274"/>
      <c r="RGM5" s="265"/>
      <c r="RGN5" s="537"/>
      <c r="RGO5" s="537"/>
      <c r="RGP5" s="538"/>
      <c r="RGQ5" s="539"/>
      <c r="RGS5" s="540"/>
      <c r="RGT5" s="540"/>
      <c r="RGU5" s="542"/>
      <c r="RGV5" s="541"/>
      <c r="RGW5" s="537"/>
      <c r="RGX5" s="266"/>
      <c r="RGY5" s="271"/>
      <c r="RGZ5" s="271"/>
      <c r="RHA5" s="271"/>
      <c r="RHB5" s="271"/>
      <c r="RHC5" s="271"/>
      <c r="RHD5" s="272"/>
      <c r="RHE5" s="273"/>
      <c r="RHF5" s="273"/>
      <c r="RHG5" s="273"/>
      <c r="RHH5" s="273"/>
      <c r="RHI5" s="274"/>
      <c r="RHJ5" s="265"/>
      <c r="RHK5" s="537"/>
      <c r="RHL5" s="537"/>
      <c r="RHM5" s="538"/>
      <c r="RHN5" s="539"/>
      <c r="RHP5" s="540"/>
      <c r="RHQ5" s="540"/>
      <c r="RHR5" s="542"/>
      <c r="RHS5" s="541"/>
      <c r="RHT5" s="537"/>
      <c r="RHU5" s="266"/>
      <c r="RHV5" s="271"/>
      <c r="RHW5" s="271"/>
      <c r="RHX5" s="271"/>
      <c r="RHY5" s="271"/>
      <c r="RHZ5" s="271"/>
      <c r="RIA5" s="272"/>
      <c r="RIB5" s="273"/>
      <c r="RIC5" s="273"/>
      <c r="RID5" s="273"/>
      <c r="RIE5" s="273"/>
      <c r="RIF5" s="274"/>
      <c r="RIG5" s="265"/>
      <c r="RIH5" s="537"/>
      <c r="RII5" s="537"/>
      <c r="RIJ5" s="538"/>
      <c r="RIK5" s="539"/>
      <c r="RIM5" s="540"/>
      <c r="RIN5" s="540"/>
      <c r="RIO5" s="542"/>
      <c r="RIP5" s="541"/>
      <c r="RIQ5" s="537"/>
      <c r="RIR5" s="266"/>
      <c r="RIS5" s="271"/>
      <c r="RIT5" s="271"/>
      <c r="RIU5" s="271"/>
      <c r="RIV5" s="271"/>
      <c r="RIW5" s="271"/>
      <c r="RIX5" s="272"/>
      <c r="RIY5" s="273"/>
      <c r="RIZ5" s="273"/>
      <c r="RJA5" s="273"/>
      <c r="RJB5" s="273"/>
      <c r="RJC5" s="274"/>
      <c r="RJD5" s="265"/>
      <c r="RJE5" s="537"/>
      <c r="RJF5" s="537"/>
      <c r="RJG5" s="538"/>
      <c r="RJH5" s="539"/>
      <c r="RJJ5" s="540"/>
      <c r="RJK5" s="540"/>
      <c r="RJL5" s="542"/>
      <c r="RJM5" s="541"/>
      <c r="RJN5" s="537"/>
      <c r="RJO5" s="266"/>
      <c r="RJP5" s="271"/>
      <c r="RJQ5" s="271"/>
      <c r="RJR5" s="271"/>
      <c r="RJS5" s="271"/>
      <c r="RJT5" s="271"/>
      <c r="RJU5" s="272"/>
      <c r="RJV5" s="273"/>
      <c r="RJW5" s="273"/>
      <c r="RJX5" s="273"/>
      <c r="RJY5" s="273"/>
      <c r="RJZ5" s="274"/>
      <c r="RKA5" s="265"/>
      <c r="RKB5" s="537"/>
      <c r="RKC5" s="537"/>
      <c r="RKD5" s="538"/>
      <c r="RKE5" s="539"/>
      <c r="RKG5" s="540"/>
      <c r="RKH5" s="540"/>
      <c r="RKI5" s="542"/>
      <c r="RKJ5" s="541"/>
      <c r="RKK5" s="537"/>
      <c r="RKL5" s="266"/>
      <c r="RKM5" s="271"/>
      <c r="RKN5" s="271"/>
      <c r="RKO5" s="271"/>
      <c r="RKP5" s="271"/>
      <c r="RKQ5" s="271"/>
      <c r="RKR5" s="272"/>
      <c r="RKS5" s="273"/>
      <c r="RKT5" s="273"/>
      <c r="RKU5" s="273"/>
      <c r="RKV5" s="273"/>
      <c r="RKW5" s="274"/>
      <c r="RKX5" s="265"/>
      <c r="RKY5" s="537"/>
      <c r="RKZ5" s="537"/>
      <c r="RLA5" s="538"/>
      <c r="RLB5" s="539"/>
      <c r="RLD5" s="540"/>
      <c r="RLE5" s="540"/>
      <c r="RLF5" s="542"/>
      <c r="RLG5" s="541"/>
      <c r="RLH5" s="537"/>
      <c r="RLI5" s="266"/>
      <c r="RLJ5" s="271"/>
      <c r="RLK5" s="271"/>
      <c r="RLL5" s="271"/>
      <c r="RLM5" s="271"/>
      <c r="RLN5" s="271"/>
      <c r="RLO5" s="272"/>
      <c r="RLP5" s="273"/>
      <c r="RLQ5" s="273"/>
      <c r="RLR5" s="273"/>
      <c r="RLS5" s="273"/>
      <c r="RLT5" s="274"/>
      <c r="RLU5" s="265"/>
      <c r="RLV5" s="537"/>
      <c r="RLW5" s="537"/>
      <c r="RLX5" s="538"/>
      <c r="RLY5" s="539"/>
      <c r="RMA5" s="540"/>
      <c r="RMB5" s="540"/>
      <c r="RMC5" s="542"/>
      <c r="RMD5" s="541"/>
      <c r="RME5" s="537"/>
      <c r="RMF5" s="266"/>
      <c r="RMG5" s="271"/>
      <c r="RMH5" s="271"/>
      <c r="RMI5" s="271"/>
      <c r="RMJ5" s="271"/>
      <c r="RMK5" s="271"/>
      <c r="RML5" s="272"/>
      <c r="RMM5" s="273"/>
      <c r="RMN5" s="273"/>
      <c r="RMO5" s="273"/>
      <c r="RMP5" s="273"/>
      <c r="RMQ5" s="274"/>
      <c r="RMR5" s="265"/>
      <c r="RMS5" s="537"/>
      <c r="RMT5" s="537"/>
      <c r="RMU5" s="538"/>
      <c r="RMV5" s="539"/>
      <c r="RMX5" s="540"/>
      <c r="RMY5" s="540"/>
      <c r="RMZ5" s="542"/>
      <c r="RNA5" s="541"/>
      <c r="RNB5" s="537"/>
      <c r="RNC5" s="266"/>
      <c r="RND5" s="271"/>
      <c r="RNE5" s="271"/>
      <c r="RNF5" s="271"/>
      <c r="RNG5" s="271"/>
      <c r="RNH5" s="271"/>
      <c r="RNI5" s="272"/>
      <c r="RNJ5" s="273"/>
      <c r="RNK5" s="273"/>
      <c r="RNL5" s="273"/>
      <c r="RNM5" s="273"/>
      <c r="RNN5" s="274"/>
      <c r="RNO5" s="265"/>
      <c r="RNP5" s="537"/>
      <c r="RNQ5" s="537"/>
      <c r="RNR5" s="538"/>
      <c r="RNS5" s="539"/>
      <c r="RNU5" s="540"/>
      <c r="RNV5" s="540"/>
      <c r="RNW5" s="542"/>
      <c r="RNX5" s="541"/>
      <c r="RNY5" s="537"/>
      <c r="RNZ5" s="266"/>
      <c r="ROA5" s="271"/>
      <c r="ROB5" s="271"/>
      <c r="ROC5" s="271"/>
      <c r="ROD5" s="271"/>
      <c r="ROE5" s="271"/>
      <c r="ROF5" s="272"/>
      <c r="ROG5" s="273"/>
      <c r="ROH5" s="273"/>
      <c r="ROI5" s="273"/>
      <c r="ROJ5" s="273"/>
      <c r="ROK5" s="274"/>
      <c r="ROL5" s="265"/>
      <c r="ROM5" s="537"/>
      <c r="RON5" s="537"/>
      <c r="ROO5" s="538"/>
      <c r="ROP5" s="539"/>
      <c r="ROR5" s="540"/>
      <c r="ROS5" s="540"/>
      <c r="ROT5" s="542"/>
      <c r="ROU5" s="541"/>
      <c r="ROV5" s="537"/>
      <c r="ROW5" s="266"/>
      <c r="ROX5" s="271"/>
      <c r="ROY5" s="271"/>
      <c r="ROZ5" s="271"/>
      <c r="RPA5" s="271"/>
      <c r="RPB5" s="271"/>
      <c r="RPC5" s="272"/>
      <c r="RPD5" s="273"/>
      <c r="RPE5" s="273"/>
      <c r="RPF5" s="273"/>
      <c r="RPG5" s="273"/>
      <c r="RPH5" s="274"/>
      <c r="RPI5" s="265"/>
      <c r="RPJ5" s="537"/>
      <c r="RPK5" s="537"/>
      <c r="RPL5" s="538"/>
      <c r="RPM5" s="539"/>
      <c r="RPO5" s="540"/>
      <c r="RPP5" s="540"/>
      <c r="RPQ5" s="542"/>
      <c r="RPR5" s="541"/>
      <c r="RPS5" s="537"/>
      <c r="RPT5" s="266"/>
      <c r="RPU5" s="271"/>
      <c r="RPV5" s="271"/>
      <c r="RPW5" s="271"/>
      <c r="RPX5" s="271"/>
      <c r="RPY5" s="271"/>
      <c r="RPZ5" s="272"/>
      <c r="RQA5" s="273"/>
      <c r="RQB5" s="273"/>
      <c r="RQC5" s="273"/>
      <c r="RQD5" s="273"/>
      <c r="RQE5" s="274"/>
      <c r="RQF5" s="265"/>
      <c r="RQG5" s="537"/>
      <c r="RQH5" s="537"/>
      <c r="RQI5" s="538"/>
      <c r="RQJ5" s="539"/>
      <c r="RQL5" s="540"/>
      <c r="RQM5" s="540"/>
      <c r="RQN5" s="542"/>
      <c r="RQO5" s="541"/>
      <c r="RQP5" s="537"/>
      <c r="RQQ5" s="266"/>
      <c r="RQR5" s="271"/>
      <c r="RQS5" s="271"/>
      <c r="RQT5" s="271"/>
      <c r="RQU5" s="271"/>
      <c r="RQV5" s="271"/>
      <c r="RQW5" s="272"/>
      <c r="RQX5" s="273"/>
      <c r="RQY5" s="273"/>
      <c r="RQZ5" s="273"/>
      <c r="RRA5" s="273"/>
      <c r="RRB5" s="274"/>
      <c r="RRC5" s="265"/>
      <c r="RRD5" s="537"/>
      <c r="RRE5" s="537"/>
      <c r="RRF5" s="538"/>
      <c r="RRG5" s="539"/>
      <c r="RRI5" s="540"/>
      <c r="RRJ5" s="540"/>
      <c r="RRK5" s="542"/>
      <c r="RRL5" s="541"/>
      <c r="RRM5" s="537"/>
      <c r="RRN5" s="266"/>
      <c r="RRO5" s="271"/>
      <c r="RRP5" s="271"/>
      <c r="RRQ5" s="271"/>
      <c r="RRR5" s="271"/>
      <c r="RRS5" s="271"/>
      <c r="RRT5" s="272"/>
      <c r="RRU5" s="273"/>
      <c r="RRV5" s="273"/>
      <c r="RRW5" s="273"/>
      <c r="RRX5" s="273"/>
      <c r="RRY5" s="274"/>
      <c r="RRZ5" s="265"/>
      <c r="RSA5" s="537"/>
      <c r="RSB5" s="537"/>
      <c r="RSC5" s="538"/>
      <c r="RSD5" s="539"/>
      <c r="RSF5" s="540"/>
      <c r="RSG5" s="540"/>
      <c r="RSH5" s="542"/>
      <c r="RSI5" s="541"/>
      <c r="RSJ5" s="537"/>
      <c r="RSK5" s="266"/>
      <c r="RSL5" s="271"/>
      <c r="RSM5" s="271"/>
      <c r="RSN5" s="271"/>
      <c r="RSO5" s="271"/>
      <c r="RSP5" s="271"/>
      <c r="RSQ5" s="272"/>
      <c r="RSR5" s="273"/>
      <c r="RSS5" s="273"/>
      <c r="RST5" s="273"/>
      <c r="RSU5" s="273"/>
      <c r="RSV5" s="274"/>
      <c r="RSW5" s="265"/>
      <c r="RSX5" s="537"/>
      <c r="RSY5" s="537"/>
      <c r="RSZ5" s="538"/>
      <c r="RTA5" s="539"/>
      <c r="RTC5" s="540"/>
      <c r="RTD5" s="540"/>
      <c r="RTE5" s="542"/>
      <c r="RTF5" s="541"/>
      <c r="RTG5" s="537"/>
      <c r="RTH5" s="266"/>
      <c r="RTI5" s="271"/>
      <c r="RTJ5" s="271"/>
      <c r="RTK5" s="271"/>
      <c r="RTL5" s="271"/>
      <c r="RTM5" s="271"/>
      <c r="RTN5" s="272"/>
      <c r="RTO5" s="273"/>
      <c r="RTP5" s="273"/>
      <c r="RTQ5" s="273"/>
      <c r="RTR5" s="273"/>
      <c r="RTS5" s="274"/>
      <c r="RTT5" s="265"/>
      <c r="RTU5" s="537"/>
      <c r="RTV5" s="537"/>
      <c r="RTW5" s="538"/>
      <c r="RTX5" s="539"/>
      <c r="RTZ5" s="540"/>
      <c r="RUA5" s="540"/>
      <c r="RUB5" s="542"/>
      <c r="RUC5" s="541"/>
      <c r="RUD5" s="537"/>
      <c r="RUE5" s="266"/>
      <c r="RUF5" s="271"/>
      <c r="RUG5" s="271"/>
      <c r="RUH5" s="271"/>
      <c r="RUI5" s="271"/>
      <c r="RUJ5" s="271"/>
      <c r="RUK5" s="272"/>
      <c r="RUL5" s="273"/>
      <c r="RUM5" s="273"/>
      <c r="RUN5" s="273"/>
      <c r="RUO5" s="273"/>
      <c r="RUP5" s="274"/>
      <c r="RUQ5" s="265"/>
      <c r="RUR5" s="537"/>
      <c r="RUS5" s="537"/>
      <c r="RUT5" s="538"/>
      <c r="RUU5" s="539"/>
      <c r="RUW5" s="540"/>
      <c r="RUX5" s="540"/>
      <c r="RUY5" s="542"/>
      <c r="RUZ5" s="541"/>
      <c r="RVA5" s="537"/>
      <c r="RVB5" s="266"/>
      <c r="RVC5" s="271"/>
      <c r="RVD5" s="271"/>
      <c r="RVE5" s="271"/>
      <c r="RVF5" s="271"/>
      <c r="RVG5" s="271"/>
      <c r="RVH5" s="272"/>
      <c r="RVI5" s="273"/>
      <c r="RVJ5" s="273"/>
      <c r="RVK5" s="273"/>
      <c r="RVL5" s="273"/>
      <c r="RVM5" s="274"/>
      <c r="RVN5" s="265"/>
      <c r="RVO5" s="537"/>
      <c r="RVP5" s="537"/>
      <c r="RVQ5" s="538"/>
      <c r="RVR5" s="539"/>
      <c r="RVT5" s="540"/>
      <c r="RVU5" s="540"/>
      <c r="RVV5" s="542"/>
      <c r="RVW5" s="541"/>
      <c r="RVX5" s="537"/>
      <c r="RVY5" s="266"/>
      <c r="RVZ5" s="271"/>
      <c r="RWA5" s="271"/>
      <c r="RWB5" s="271"/>
      <c r="RWC5" s="271"/>
      <c r="RWD5" s="271"/>
      <c r="RWE5" s="272"/>
      <c r="RWF5" s="273"/>
      <c r="RWG5" s="273"/>
      <c r="RWH5" s="273"/>
      <c r="RWI5" s="273"/>
      <c r="RWJ5" s="274"/>
      <c r="RWK5" s="265"/>
      <c r="RWL5" s="537"/>
      <c r="RWM5" s="537"/>
      <c r="RWN5" s="538"/>
      <c r="RWO5" s="539"/>
      <c r="RWQ5" s="540"/>
      <c r="RWR5" s="540"/>
      <c r="RWS5" s="542"/>
      <c r="RWT5" s="541"/>
      <c r="RWU5" s="537"/>
      <c r="RWV5" s="266"/>
      <c r="RWW5" s="271"/>
      <c r="RWX5" s="271"/>
      <c r="RWY5" s="271"/>
      <c r="RWZ5" s="271"/>
      <c r="RXA5" s="271"/>
      <c r="RXB5" s="272"/>
      <c r="RXC5" s="273"/>
      <c r="RXD5" s="273"/>
      <c r="RXE5" s="273"/>
      <c r="RXF5" s="273"/>
      <c r="RXG5" s="274"/>
      <c r="RXH5" s="265"/>
      <c r="RXI5" s="537"/>
      <c r="RXJ5" s="537"/>
      <c r="RXK5" s="538"/>
      <c r="RXL5" s="539"/>
      <c r="RXN5" s="540"/>
      <c r="RXO5" s="540"/>
      <c r="RXP5" s="542"/>
      <c r="RXQ5" s="541"/>
      <c r="RXR5" s="537"/>
      <c r="RXS5" s="266"/>
      <c r="RXT5" s="271"/>
      <c r="RXU5" s="271"/>
      <c r="RXV5" s="271"/>
      <c r="RXW5" s="271"/>
      <c r="RXX5" s="271"/>
      <c r="RXY5" s="272"/>
      <c r="RXZ5" s="273"/>
      <c r="RYA5" s="273"/>
      <c r="RYB5" s="273"/>
      <c r="RYC5" s="273"/>
      <c r="RYD5" s="274"/>
      <c r="RYE5" s="265"/>
      <c r="RYF5" s="537"/>
      <c r="RYG5" s="537"/>
      <c r="RYH5" s="538"/>
      <c r="RYI5" s="539"/>
      <c r="RYK5" s="540"/>
      <c r="RYL5" s="540"/>
      <c r="RYM5" s="542"/>
      <c r="RYN5" s="541"/>
      <c r="RYO5" s="537"/>
      <c r="RYP5" s="266"/>
      <c r="RYQ5" s="271"/>
      <c r="RYR5" s="271"/>
      <c r="RYS5" s="271"/>
      <c r="RYT5" s="271"/>
      <c r="RYU5" s="271"/>
      <c r="RYV5" s="272"/>
      <c r="RYW5" s="273"/>
      <c r="RYX5" s="273"/>
      <c r="RYY5" s="273"/>
      <c r="RYZ5" s="273"/>
      <c r="RZA5" s="274"/>
      <c r="RZB5" s="265"/>
      <c r="RZC5" s="537"/>
      <c r="RZD5" s="537"/>
      <c r="RZE5" s="538"/>
      <c r="RZF5" s="539"/>
      <c r="RZH5" s="540"/>
      <c r="RZI5" s="540"/>
      <c r="RZJ5" s="542"/>
      <c r="RZK5" s="541"/>
      <c r="RZL5" s="537"/>
      <c r="RZM5" s="266"/>
      <c r="RZN5" s="271"/>
      <c r="RZO5" s="271"/>
      <c r="RZP5" s="271"/>
      <c r="RZQ5" s="271"/>
      <c r="RZR5" s="271"/>
      <c r="RZS5" s="272"/>
      <c r="RZT5" s="273"/>
      <c r="RZU5" s="273"/>
      <c r="RZV5" s="273"/>
      <c r="RZW5" s="273"/>
      <c r="RZX5" s="274"/>
      <c r="RZY5" s="265"/>
      <c r="RZZ5" s="537"/>
      <c r="SAA5" s="537"/>
      <c r="SAB5" s="538"/>
      <c r="SAC5" s="539"/>
      <c r="SAE5" s="540"/>
      <c r="SAF5" s="540"/>
      <c r="SAG5" s="542"/>
      <c r="SAH5" s="541"/>
      <c r="SAI5" s="537"/>
      <c r="SAJ5" s="266"/>
      <c r="SAK5" s="271"/>
      <c r="SAL5" s="271"/>
      <c r="SAM5" s="271"/>
      <c r="SAN5" s="271"/>
      <c r="SAO5" s="271"/>
      <c r="SAP5" s="272"/>
      <c r="SAQ5" s="273"/>
      <c r="SAR5" s="273"/>
      <c r="SAS5" s="273"/>
      <c r="SAT5" s="273"/>
      <c r="SAU5" s="274"/>
      <c r="SAV5" s="265"/>
      <c r="SAW5" s="537"/>
      <c r="SAX5" s="537"/>
      <c r="SAY5" s="538"/>
      <c r="SAZ5" s="539"/>
      <c r="SBB5" s="540"/>
      <c r="SBC5" s="540"/>
      <c r="SBD5" s="542"/>
      <c r="SBE5" s="541"/>
      <c r="SBF5" s="537"/>
      <c r="SBG5" s="266"/>
      <c r="SBH5" s="271"/>
      <c r="SBI5" s="271"/>
      <c r="SBJ5" s="271"/>
      <c r="SBK5" s="271"/>
      <c r="SBL5" s="271"/>
      <c r="SBM5" s="272"/>
      <c r="SBN5" s="273"/>
      <c r="SBO5" s="273"/>
      <c r="SBP5" s="273"/>
      <c r="SBQ5" s="273"/>
      <c r="SBR5" s="274"/>
      <c r="SBS5" s="265"/>
      <c r="SBT5" s="537"/>
      <c r="SBU5" s="537"/>
      <c r="SBV5" s="538"/>
      <c r="SBW5" s="539"/>
      <c r="SBY5" s="540"/>
      <c r="SBZ5" s="540"/>
      <c r="SCA5" s="542"/>
      <c r="SCB5" s="541"/>
      <c r="SCC5" s="537"/>
      <c r="SCD5" s="266"/>
      <c r="SCE5" s="271"/>
      <c r="SCF5" s="271"/>
      <c r="SCG5" s="271"/>
      <c r="SCH5" s="271"/>
      <c r="SCI5" s="271"/>
      <c r="SCJ5" s="272"/>
      <c r="SCK5" s="273"/>
      <c r="SCL5" s="273"/>
      <c r="SCM5" s="273"/>
      <c r="SCN5" s="273"/>
      <c r="SCO5" s="274"/>
      <c r="SCP5" s="265"/>
      <c r="SCQ5" s="537"/>
      <c r="SCR5" s="537"/>
      <c r="SCS5" s="538"/>
      <c r="SCT5" s="539"/>
      <c r="SCV5" s="540"/>
      <c r="SCW5" s="540"/>
      <c r="SCX5" s="542"/>
      <c r="SCY5" s="541"/>
      <c r="SCZ5" s="537"/>
      <c r="SDA5" s="266"/>
      <c r="SDB5" s="271"/>
      <c r="SDC5" s="271"/>
      <c r="SDD5" s="271"/>
      <c r="SDE5" s="271"/>
      <c r="SDF5" s="271"/>
      <c r="SDG5" s="272"/>
      <c r="SDH5" s="273"/>
      <c r="SDI5" s="273"/>
      <c r="SDJ5" s="273"/>
      <c r="SDK5" s="273"/>
      <c r="SDL5" s="274"/>
      <c r="SDM5" s="265"/>
      <c r="SDN5" s="537"/>
      <c r="SDO5" s="537"/>
      <c r="SDP5" s="538"/>
      <c r="SDQ5" s="539"/>
      <c r="SDS5" s="540"/>
      <c r="SDT5" s="540"/>
      <c r="SDU5" s="542"/>
      <c r="SDV5" s="541"/>
      <c r="SDW5" s="537"/>
      <c r="SDX5" s="266"/>
      <c r="SDY5" s="271"/>
      <c r="SDZ5" s="271"/>
      <c r="SEA5" s="271"/>
      <c r="SEB5" s="271"/>
      <c r="SEC5" s="271"/>
      <c r="SED5" s="272"/>
      <c r="SEE5" s="273"/>
      <c r="SEF5" s="273"/>
      <c r="SEG5" s="273"/>
      <c r="SEH5" s="273"/>
      <c r="SEI5" s="274"/>
      <c r="SEJ5" s="265"/>
      <c r="SEK5" s="537"/>
      <c r="SEL5" s="537"/>
      <c r="SEM5" s="538"/>
      <c r="SEN5" s="539"/>
      <c r="SEP5" s="540"/>
      <c r="SEQ5" s="540"/>
      <c r="SER5" s="542"/>
      <c r="SES5" s="541"/>
      <c r="SET5" s="537"/>
      <c r="SEU5" s="266"/>
      <c r="SEV5" s="271"/>
      <c r="SEW5" s="271"/>
      <c r="SEX5" s="271"/>
      <c r="SEY5" s="271"/>
      <c r="SEZ5" s="271"/>
      <c r="SFA5" s="272"/>
      <c r="SFB5" s="273"/>
      <c r="SFC5" s="273"/>
      <c r="SFD5" s="273"/>
      <c r="SFE5" s="273"/>
      <c r="SFF5" s="274"/>
      <c r="SFG5" s="265"/>
      <c r="SFH5" s="537"/>
      <c r="SFI5" s="537"/>
      <c r="SFJ5" s="538"/>
      <c r="SFK5" s="539"/>
      <c r="SFM5" s="540"/>
      <c r="SFN5" s="540"/>
      <c r="SFO5" s="542"/>
      <c r="SFP5" s="541"/>
      <c r="SFQ5" s="537"/>
      <c r="SFR5" s="266"/>
      <c r="SFS5" s="271"/>
      <c r="SFT5" s="271"/>
      <c r="SFU5" s="271"/>
      <c r="SFV5" s="271"/>
      <c r="SFW5" s="271"/>
      <c r="SFX5" s="272"/>
      <c r="SFY5" s="273"/>
      <c r="SFZ5" s="273"/>
      <c r="SGA5" s="273"/>
      <c r="SGB5" s="273"/>
      <c r="SGC5" s="274"/>
      <c r="SGD5" s="265"/>
      <c r="SGE5" s="537"/>
      <c r="SGF5" s="537"/>
      <c r="SGG5" s="538"/>
      <c r="SGH5" s="539"/>
      <c r="SGJ5" s="540"/>
      <c r="SGK5" s="540"/>
      <c r="SGL5" s="542"/>
      <c r="SGM5" s="541"/>
      <c r="SGN5" s="537"/>
      <c r="SGO5" s="266"/>
      <c r="SGP5" s="271"/>
      <c r="SGQ5" s="271"/>
      <c r="SGR5" s="271"/>
      <c r="SGS5" s="271"/>
      <c r="SGT5" s="271"/>
      <c r="SGU5" s="272"/>
      <c r="SGV5" s="273"/>
      <c r="SGW5" s="273"/>
      <c r="SGX5" s="273"/>
      <c r="SGY5" s="273"/>
      <c r="SGZ5" s="274"/>
      <c r="SHA5" s="265"/>
      <c r="SHB5" s="537"/>
      <c r="SHC5" s="537"/>
      <c r="SHD5" s="538"/>
      <c r="SHE5" s="539"/>
      <c r="SHG5" s="540"/>
      <c r="SHH5" s="540"/>
      <c r="SHI5" s="542"/>
      <c r="SHJ5" s="541"/>
      <c r="SHK5" s="537"/>
      <c r="SHL5" s="266"/>
      <c r="SHM5" s="271"/>
      <c r="SHN5" s="271"/>
      <c r="SHO5" s="271"/>
      <c r="SHP5" s="271"/>
      <c r="SHQ5" s="271"/>
      <c r="SHR5" s="272"/>
      <c r="SHS5" s="273"/>
      <c r="SHT5" s="273"/>
      <c r="SHU5" s="273"/>
      <c r="SHV5" s="273"/>
      <c r="SHW5" s="274"/>
      <c r="SHX5" s="265"/>
      <c r="SHY5" s="537"/>
      <c r="SHZ5" s="537"/>
      <c r="SIA5" s="538"/>
      <c r="SIB5" s="539"/>
      <c r="SID5" s="540"/>
      <c r="SIE5" s="540"/>
      <c r="SIF5" s="542"/>
      <c r="SIG5" s="541"/>
      <c r="SIH5" s="537"/>
      <c r="SII5" s="266"/>
      <c r="SIJ5" s="271"/>
      <c r="SIK5" s="271"/>
      <c r="SIL5" s="271"/>
      <c r="SIM5" s="271"/>
      <c r="SIN5" s="271"/>
      <c r="SIO5" s="272"/>
      <c r="SIP5" s="273"/>
      <c r="SIQ5" s="273"/>
      <c r="SIR5" s="273"/>
      <c r="SIS5" s="273"/>
      <c r="SIT5" s="274"/>
      <c r="SIU5" s="265"/>
      <c r="SIV5" s="537"/>
      <c r="SIW5" s="537"/>
      <c r="SIX5" s="538"/>
      <c r="SIY5" s="539"/>
      <c r="SJA5" s="540"/>
      <c r="SJB5" s="540"/>
      <c r="SJC5" s="542"/>
      <c r="SJD5" s="541"/>
      <c r="SJE5" s="537"/>
      <c r="SJF5" s="266"/>
      <c r="SJG5" s="271"/>
      <c r="SJH5" s="271"/>
      <c r="SJI5" s="271"/>
      <c r="SJJ5" s="271"/>
      <c r="SJK5" s="271"/>
      <c r="SJL5" s="272"/>
      <c r="SJM5" s="273"/>
      <c r="SJN5" s="273"/>
      <c r="SJO5" s="273"/>
      <c r="SJP5" s="273"/>
      <c r="SJQ5" s="274"/>
      <c r="SJR5" s="265"/>
      <c r="SJS5" s="537"/>
      <c r="SJT5" s="537"/>
      <c r="SJU5" s="538"/>
      <c r="SJV5" s="539"/>
      <c r="SJX5" s="540"/>
      <c r="SJY5" s="540"/>
      <c r="SJZ5" s="542"/>
      <c r="SKA5" s="541"/>
      <c r="SKB5" s="537"/>
      <c r="SKC5" s="266"/>
      <c r="SKD5" s="271"/>
      <c r="SKE5" s="271"/>
      <c r="SKF5" s="271"/>
      <c r="SKG5" s="271"/>
      <c r="SKH5" s="271"/>
      <c r="SKI5" s="272"/>
      <c r="SKJ5" s="273"/>
      <c r="SKK5" s="273"/>
      <c r="SKL5" s="273"/>
      <c r="SKM5" s="273"/>
      <c r="SKN5" s="274"/>
      <c r="SKO5" s="265"/>
      <c r="SKP5" s="537"/>
      <c r="SKQ5" s="537"/>
      <c r="SKR5" s="538"/>
      <c r="SKS5" s="539"/>
      <c r="SKU5" s="540"/>
      <c r="SKV5" s="540"/>
      <c r="SKW5" s="542"/>
      <c r="SKX5" s="541"/>
      <c r="SKY5" s="537"/>
      <c r="SKZ5" s="266"/>
      <c r="SLA5" s="271"/>
      <c r="SLB5" s="271"/>
      <c r="SLC5" s="271"/>
      <c r="SLD5" s="271"/>
      <c r="SLE5" s="271"/>
      <c r="SLF5" s="272"/>
      <c r="SLG5" s="273"/>
      <c r="SLH5" s="273"/>
      <c r="SLI5" s="273"/>
      <c r="SLJ5" s="273"/>
      <c r="SLK5" s="274"/>
      <c r="SLL5" s="265"/>
      <c r="SLM5" s="537"/>
      <c r="SLN5" s="537"/>
      <c r="SLO5" s="538"/>
      <c r="SLP5" s="539"/>
      <c r="SLR5" s="540"/>
      <c r="SLS5" s="540"/>
      <c r="SLT5" s="542"/>
      <c r="SLU5" s="541"/>
      <c r="SLV5" s="537"/>
      <c r="SLW5" s="266"/>
      <c r="SLX5" s="271"/>
      <c r="SLY5" s="271"/>
      <c r="SLZ5" s="271"/>
      <c r="SMA5" s="271"/>
      <c r="SMB5" s="271"/>
      <c r="SMC5" s="272"/>
      <c r="SMD5" s="273"/>
      <c r="SME5" s="273"/>
      <c r="SMF5" s="273"/>
      <c r="SMG5" s="273"/>
      <c r="SMH5" s="274"/>
      <c r="SMI5" s="265"/>
      <c r="SMJ5" s="537"/>
      <c r="SMK5" s="537"/>
      <c r="SML5" s="538"/>
      <c r="SMM5" s="539"/>
      <c r="SMO5" s="540"/>
      <c r="SMP5" s="540"/>
      <c r="SMQ5" s="542"/>
      <c r="SMR5" s="541"/>
      <c r="SMS5" s="537"/>
      <c r="SMT5" s="266"/>
      <c r="SMU5" s="271"/>
      <c r="SMV5" s="271"/>
      <c r="SMW5" s="271"/>
      <c r="SMX5" s="271"/>
      <c r="SMY5" s="271"/>
      <c r="SMZ5" s="272"/>
      <c r="SNA5" s="273"/>
      <c r="SNB5" s="273"/>
      <c r="SNC5" s="273"/>
      <c r="SND5" s="273"/>
      <c r="SNE5" s="274"/>
      <c r="SNF5" s="265"/>
      <c r="SNG5" s="537"/>
      <c r="SNH5" s="537"/>
      <c r="SNI5" s="538"/>
      <c r="SNJ5" s="539"/>
      <c r="SNL5" s="540"/>
      <c r="SNM5" s="540"/>
      <c r="SNN5" s="542"/>
      <c r="SNO5" s="541"/>
      <c r="SNP5" s="537"/>
      <c r="SNQ5" s="266"/>
      <c r="SNR5" s="271"/>
      <c r="SNS5" s="271"/>
      <c r="SNT5" s="271"/>
      <c r="SNU5" s="271"/>
      <c r="SNV5" s="271"/>
      <c r="SNW5" s="272"/>
      <c r="SNX5" s="273"/>
      <c r="SNY5" s="273"/>
      <c r="SNZ5" s="273"/>
      <c r="SOA5" s="273"/>
      <c r="SOB5" s="274"/>
      <c r="SOC5" s="265"/>
      <c r="SOD5" s="537"/>
      <c r="SOE5" s="537"/>
      <c r="SOF5" s="538"/>
      <c r="SOG5" s="539"/>
      <c r="SOI5" s="540"/>
      <c r="SOJ5" s="540"/>
      <c r="SOK5" s="542"/>
      <c r="SOL5" s="541"/>
      <c r="SOM5" s="537"/>
      <c r="SON5" s="266"/>
      <c r="SOO5" s="271"/>
      <c r="SOP5" s="271"/>
      <c r="SOQ5" s="271"/>
      <c r="SOR5" s="271"/>
      <c r="SOS5" s="271"/>
      <c r="SOT5" s="272"/>
      <c r="SOU5" s="273"/>
      <c r="SOV5" s="273"/>
      <c r="SOW5" s="273"/>
      <c r="SOX5" s="273"/>
      <c r="SOY5" s="274"/>
      <c r="SOZ5" s="265"/>
      <c r="SPA5" s="537"/>
      <c r="SPB5" s="537"/>
      <c r="SPC5" s="538"/>
      <c r="SPD5" s="539"/>
      <c r="SPF5" s="540"/>
      <c r="SPG5" s="540"/>
      <c r="SPH5" s="542"/>
      <c r="SPI5" s="541"/>
      <c r="SPJ5" s="537"/>
      <c r="SPK5" s="266"/>
      <c r="SPL5" s="271"/>
      <c r="SPM5" s="271"/>
      <c r="SPN5" s="271"/>
      <c r="SPO5" s="271"/>
      <c r="SPP5" s="271"/>
      <c r="SPQ5" s="272"/>
      <c r="SPR5" s="273"/>
      <c r="SPS5" s="273"/>
      <c r="SPT5" s="273"/>
      <c r="SPU5" s="273"/>
      <c r="SPV5" s="274"/>
      <c r="SPW5" s="265"/>
      <c r="SPX5" s="537"/>
      <c r="SPY5" s="537"/>
      <c r="SPZ5" s="538"/>
      <c r="SQA5" s="539"/>
      <c r="SQC5" s="540"/>
      <c r="SQD5" s="540"/>
      <c r="SQE5" s="542"/>
      <c r="SQF5" s="541"/>
      <c r="SQG5" s="537"/>
      <c r="SQH5" s="266"/>
      <c r="SQI5" s="271"/>
      <c r="SQJ5" s="271"/>
      <c r="SQK5" s="271"/>
      <c r="SQL5" s="271"/>
      <c r="SQM5" s="271"/>
      <c r="SQN5" s="272"/>
      <c r="SQO5" s="273"/>
      <c r="SQP5" s="273"/>
      <c r="SQQ5" s="273"/>
      <c r="SQR5" s="273"/>
      <c r="SQS5" s="274"/>
      <c r="SQT5" s="265"/>
      <c r="SQU5" s="537"/>
      <c r="SQV5" s="537"/>
      <c r="SQW5" s="538"/>
      <c r="SQX5" s="539"/>
      <c r="SQZ5" s="540"/>
      <c r="SRA5" s="540"/>
      <c r="SRB5" s="542"/>
      <c r="SRC5" s="541"/>
      <c r="SRD5" s="537"/>
      <c r="SRE5" s="266"/>
      <c r="SRF5" s="271"/>
      <c r="SRG5" s="271"/>
      <c r="SRH5" s="271"/>
      <c r="SRI5" s="271"/>
      <c r="SRJ5" s="271"/>
      <c r="SRK5" s="272"/>
      <c r="SRL5" s="273"/>
      <c r="SRM5" s="273"/>
      <c r="SRN5" s="273"/>
      <c r="SRO5" s="273"/>
      <c r="SRP5" s="274"/>
      <c r="SRQ5" s="265"/>
      <c r="SRR5" s="537"/>
      <c r="SRS5" s="537"/>
      <c r="SRT5" s="538"/>
      <c r="SRU5" s="539"/>
      <c r="SRW5" s="540"/>
      <c r="SRX5" s="540"/>
      <c r="SRY5" s="542"/>
      <c r="SRZ5" s="541"/>
      <c r="SSA5" s="537"/>
      <c r="SSB5" s="266"/>
      <c r="SSC5" s="271"/>
      <c r="SSD5" s="271"/>
      <c r="SSE5" s="271"/>
      <c r="SSF5" s="271"/>
      <c r="SSG5" s="271"/>
      <c r="SSH5" s="272"/>
      <c r="SSI5" s="273"/>
      <c r="SSJ5" s="273"/>
      <c r="SSK5" s="273"/>
      <c r="SSL5" s="273"/>
      <c r="SSM5" s="274"/>
      <c r="SSN5" s="265"/>
      <c r="SSO5" s="537"/>
      <c r="SSP5" s="537"/>
      <c r="SSQ5" s="538"/>
      <c r="SSR5" s="539"/>
      <c r="SST5" s="540"/>
      <c r="SSU5" s="540"/>
      <c r="SSV5" s="542"/>
      <c r="SSW5" s="541"/>
      <c r="SSX5" s="537"/>
      <c r="SSY5" s="266"/>
      <c r="SSZ5" s="271"/>
      <c r="STA5" s="271"/>
      <c r="STB5" s="271"/>
      <c r="STC5" s="271"/>
      <c r="STD5" s="271"/>
      <c r="STE5" s="272"/>
      <c r="STF5" s="273"/>
      <c r="STG5" s="273"/>
      <c r="STH5" s="273"/>
      <c r="STI5" s="273"/>
      <c r="STJ5" s="274"/>
      <c r="STK5" s="265"/>
      <c r="STL5" s="537"/>
      <c r="STM5" s="537"/>
      <c r="STN5" s="538"/>
      <c r="STO5" s="539"/>
      <c r="STQ5" s="540"/>
      <c r="STR5" s="540"/>
      <c r="STS5" s="542"/>
      <c r="STT5" s="541"/>
      <c r="STU5" s="537"/>
      <c r="STV5" s="266"/>
      <c r="STW5" s="271"/>
      <c r="STX5" s="271"/>
      <c r="STY5" s="271"/>
      <c r="STZ5" s="271"/>
      <c r="SUA5" s="271"/>
      <c r="SUB5" s="272"/>
      <c r="SUC5" s="273"/>
      <c r="SUD5" s="273"/>
      <c r="SUE5" s="273"/>
      <c r="SUF5" s="273"/>
      <c r="SUG5" s="274"/>
      <c r="SUH5" s="265"/>
      <c r="SUI5" s="537"/>
      <c r="SUJ5" s="537"/>
      <c r="SUK5" s="538"/>
      <c r="SUL5" s="539"/>
      <c r="SUN5" s="540"/>
      <c r="SUO5" s="540"/>
      <c r="SUP5" s="542"/>
      <c r="SUQ5" s="541"/>
      <c r="SUR5" s="537"/>
      <c r="SUS5" s="266"/>
      <c r="SUT5" s="271"/>
      <c r="SUU5" s="271"/>
      <c r="SUV5" s="271"/>
      <c r="SUW5" s="271"/>
      <c r="SUX5" s="271"/>
      <c r="SUY5" s="272"/>
      <c r="SUZ5" s="273"/>
      <c r="SVA5" s="273"/>
      <c r="SVB5" s="273"/>
      <c r="SVC5" s="273"/>
      <c r="SVD5" s="274"/>
      <c r="SVE5" s="265"/>
      <c r="SVF5" s="537"/>
      <c r="SVG5" s="537"/>
      <c r="SVH5" s="538"/>
      <c r="SVI5" s="539"/>
      <c r="SVK5" s="540"/>
      <c r="SVL5" s="540"/>
      <c r="SVM5" s="542"/>
      <c r="SVN5" s="541"/>
      <c r="SVO5" s="537"/>
      <c r="SVP5" s="266"/>
      <c r="SVQ5" s="271"/>
      <c r="SVR5" s="271"/>
      <c r="SVS5" s="271"/>
      <c r="SVT5" s="271"/>
      <c r="SVU5" s="271"/>
      <c r="SVV5" s="272"/>
      <c r="SVW5" s="273"/>
      <c r="SVX5" s="273"/>
      <c r="SVY5" s="273"/>
      <c r="SVZ5" s="273"/>
      <c r="SWA5" s="274"/>
      <c r="SWB5" s="265"/>
      <c r="SWC5" s="537"/>
      <c r="SWD5" s="537"/>
      <c r="SWE5" s="538"/>
      <c r="SWF5" s="539"/>
      <c r="SWH5" s="540"/>
      <c r="SWI5" s="540"/>
      <c r="SWJ5" s="542"/>
      <c r="SWK5" s="541"/>
      <c r="SWL5" s="537"/>
      <c r="SWM5" s="266"/>
      <c r="SWN5" s="271"/>
      <c r="SWO5" s="271"/>
      <c r="SWP5" s="271"/>
      <c r="SWQ5" s="271"/>
      <c r="SWR5" s="271"/>
      <c r="SWS5" s="272"/>
      <c r="SWT5" s="273"/>
      <c r="SWU5" s="273"/>
      <c r="SWV5" s="273"/>
      <c r="SWW5" s="273"/>
      <c r="SWX5" s="274"/>
      <c r="SWY5" s="265"/>
      <c r="SWZ5" s="537"/>
      <c r="SXA5" s="537"/>
      <c r="SXB5" s="538"/>
      <c r="SXC5" s="539"/>
      <c r="SXE5" s="540"/>
      <c r="SXF5" s="540"/>
      <c r="SXG5" s="542"/>
      <c r="SXH5" s="541"/>
      <c r="SXI5" s="537"/>
      <c r="SXJ5" s="266"/>
      <c r="SXK5" s="271"/>
      <c r="SXL5" s="271"/>
      <c r="SXM5" s="271"/>
      <c r="SXN5" s="271"/>
      <c r="SXO5" s="271"/>
      <c r="SXP5" s="272"/>
      <c r="SXQ5" s="273"/>
      <c r="SXR5" s="273"/>
      <c r="SXS5" s="273"/>
      <c r="SXT5" s="273"/>
      <c r="SXU5" s="274"/>
      <c r="SXV5" s="265"/>
      <c r="SXW5" s="537"/>
      <c r="SXX5" s="537"/>
      <c r="SXY5" s="538"/>
      <c r="SXZ5" s="539"/>
      <c r="SYB5" s="540"/>
      <c r="SYC5" s="540"/>
      <c r="SYD5" s="542"/>
      <c r="SYE5" s="541"/>
      <c r="SYF5" s="537"/>
      <c r="SYG5" s="266"/>
      <c r="SYH5" s="271"/>
      <c r="SYI5" s="271"/>
      <c r="SYJ5" s="271"/>
      <c r="SYK5" s="271"/>
      <c r="SYL5" s="271"/>
      <c r="SYM5" s="272"/>
      <c r="SYN5" s="273"/>
      <c r="SYO5" s="273"/>
      <c r="SYP5" s="273"/>
      <c r="SYQ5" s="273"/>
      <c r="SYR5" s="274"/>
      <c r="SYS5" s="265"/>
      <c r="SYT5" s="537"/>
      <c r="SYU5" s="537"/>
      <c r="SYV5" s="538"/>
      <c r="SYW5" s="539"/>
      <c r="SYY5" s="540"/>
      <c r="SYZ5" s="540"/>
      <c r="SZA5" s="542"/>
      <c r="SZB5" s="541"/>
      <c r="SZC5" s="537"/>
      <c r="SZD5" s="266"/>
      <c r="SZE5" s="271"/>
      <c r="SZF5" s="271"/>
      <c r="SZG5" s="271"/>
      <c r="SZH5" s="271"/>
      <c r="SZI5" s="271"/>
      <c r="SZJ5" s="272"/>
      <c r="SZK5" s="273"/>
      <c r="SZL5" s="273"/>
      <c r="SZM5" s="273"/>
      <c r="SZN5" s="273"/>
      <c r="SZO5" s="274"/>
      <c r="SZP5" s="265"/>
      <c r="SZQ5" s="537"/>
      <c r="SZR5" s="537"/>
      <c r="SZS5" s="538"/>
      <c r="SZT5" s="539"/>
      <c r="SZV5" s="540"/>
      <c r="SZW5" s="540"/>
      <c r="SZX5" s="542"/>
      <c r="SZY5" s="541"/>
      <c r="SZZ5" s="537"/>
      <c r="TAA5" s="266"/>
      <c r="TAB5" s="271"/>
      <c r="TAC5" s="271"/>
      <c r="TAD5" s="271"/>
      <c r="TAE5" s="271"/>
      <c r="TAF5" s="271"/>
      <c r="TAG5" s="272"/>
      <c r="TAH5" s="273"/>
      <c r="TAI5" s="273"/>
      <c r="TAJ5" s="273"/>
      <c r="TAK5" s="273"/>
      <c r="TAL5" s="274"/>
      <c r="TAM5" s="265"/>
      <c r="TAN5" s="537"/>
      <c r="TAO5" s="537"/>
      <c r="TAP5" s="538"/>
      <c r="TAQ5" s="539"/>
      <c r="TAS5" s="540"/>
      <c r="TAT5" s="540"/>
      <c r="TAU5" s="542"/>
      <c r="TAV5" s="541"/>
      <c r="TAW5" s="537"/>
      <c r="TAX5" s="266"/>
      <c r="TAY5" s="271"/>
      <c r="TAZ5" s="271"/>
      <c r="TBA5" s="271"/>
      <c r="TBB5" s="271"/>
      <c r="TBC5" s="271"/>
      <c r="TBD5" s="272"/>
      <c r="TBE5" s="273"/>
      <c r="TBF5" s="273"/>
      <c r="TBG5" s="273"/>
      <c r="TBH5" s="273"/>
      <c r="TBI5" s="274"/>
      <c r="TBJ5" s="265"/>
      <c r="TBK5" s="537"/>
      <c r="TBL5" s="537"/>
      <c r="TBM5" s="538"/>
      <c r="TBN5" s="539"/>
      <c r="TBP5" s="540"/>
      <c r="TBQ5" s="540"/>
      <c r="TBR5" s="542"/>
      <c r="TBS5" s="541"/>
      <c r="TBT5" s="537"/>
      <c r="TBU5" s="266"/>
      <c r="TBV5" s="271"/>
      <c r="TBW5" s="271"/>
      <c r="TBX5" s="271"/>
      <c r="TBY5" s="271"/>
      <c r="TBZ5" s="271"/>
      <c r="TCA5" s="272"/>
      <c r="TCB5" s="273"/>
      <c r="TCC5" s="273"/>
      <c r="TCD5" s="273"/>
      <c r="TCE5" s="273"/>
      <c r="TCF5" s="274"/>
      <c r="TCG5" s="265"/>
      <c r="TCH5" s="537"/>
      <c r="TCI5" s="537"/>
      <c r="TCJ5" s="538"/>
      <c r="TCK5" s="539"/>
      <c r="TCM5" s="540"/>
      <c r="TCN5" s="540"/>
      <c r="TCO5" s="542"/>
      <c r="TCP5" s="541"/>
      <c r="TCQ5" s="537"/>
      <c r="TCR5" s="266"/>
      <c r="TCS5" s="271"/>
      <c r="TCT5" s="271"/>
      <c r="TCU5" s="271"/>
      <c r="TCV5" s="271"/>
      <c r="TCW5" s="271"/>
      <c r="TCX5" s="272"/>
      <c r="TCY5" s="273"/>
      <c r="TCZ5" s="273"/>
      <c r="TDA5" s="273"/>
      <c r="TDB5" s="273"/>
      <c r="TDC5" s="274"/>
      <c r="TDD5" s="265"/>
      <c r="TDE5" s="537"/>
      <c r="TDF5" s="537"/>
      <c r="TDG5" s="538"/>
      <c r="TDH5" s="539"/>
      <c r="TDJ5" s="540"/>
      <c r="TDK5" s="540"/>
      <c r="TDL5" s="542"/>
      <c r="TDM5" s="541"/>
      <c r="TDN5" s="537"/>
      <c r="TDO5" s="266"/>
      <c r="TDP5" s="271"/>
      <c r="TDQ5" s="271"/>
      <c r="TDR5" s="271"/>
      <c r="TDS5" s="271"/>
      <c r="TDT5" s="271"/>
      <c r="TDU5" s="272"/>
      <c r="TDV5" s="273"/>
      <c r="TDW5" s="273"/>
      <c r="TDX5" s="273"/>
      <c r="TDY5" s="273"/>
      <c r="TDZ5" s="274"/>
      <c r="TEA5" s="265"/>
      <c r="TEB5" s="537"/>
      <c r="TEC5" s="537"/>
      <c r="TED5" s="538"/>
      <c r="TEE5" s="539"/>
      <c r="TEG5" s="540"/>
      <c r="TEH5" s="540"/>
      <c r="TEI5" s="542"/>
      <c r="TEJ5" s="541"/>
      <c r="TEK5" s="537"/>
      <c r="TEL5" s="266"/>
      <c r="TEM5" s="271"/>
      <c r="TEN5" s="271"/>
      <c r="TEO5" s="271"/>
      <c r="TEP5" s="271"/>
      <c r="TEQ5" s="271"/>
      <c r="TER5" s="272"/>
      <c r="TES5" s="273"/>
      <c r="TET5" s="273"/>
      <c r="TEU5" s="273"/>
      <c r="TEV5" s="273"/>
      <c r="TEW5" s="274"/>
      <c r="TEX5" s="265"/>
      <c r="TEY5" s="537"/>
      <c r="TEZ5" s="537"/>
      <c r="TFA5" s="538"/>
      <c r="TFB5" s="539"/>
      <c r="TFD5" s="540"/>
      <c r="TFE5" s="540"/>
      <c r="TFF5" s="542"/>
      <c r="TFG5" s="541"/>
      <c r="TFH5" s="537"/>
      <c r="TFI5" s="266"/>
      <c r="TFJ5" s="271"/>
      <c r="TFK5" s="271"/>
      <c r="TFL5" s="271"/>
      <c r="TFM5" s="271"/>
      <c r="TFN5" s="271"/>
      <c r="TFO5" s="272"/>
      <c r="TFP5" s="273"/>
      <c r="TFQ5" s="273"/>
      <c r="TFR5" s="273"/>
      <c r="TFS5" s="273"/>
      <c r="TFT5" s="274"/>
      <c r="TFU5" s="265"/>
      <c r="TFV5" s="537"/>
      <c r="TFW5" s="537"/>
      <c r="TFX5" s="538"/>
      <c r="TFY5" s="539"/>
      <c r="TGA5" s="540"/>
      <c r="TGB5" s="540"/>
      <c r="TGC5" s="542"/>
      <c r="TGD5" s="541"/>
      <c r="TGE5" s="537"/>
      <c r="TGF5" s="266"/>
      <c r="TGG5" s="271"/>
      <c r="TGH5" s="271"/>
      <c r="TGI5" s="271"/>
      <c r="TGJ5" s="271"/>
      <c r="TGK5" s="271"/>
      <c r="TGL5" s="272"/>
      <c r="TGM5" s="273"/>
      <c r="TGN5" s="273"/>
      <c r="TGO5" s="273"/>
      <c r="TGP5" s="273"/>
      <c r="TGQ5" s="274"/>
      <c r="TGR5" s="265"/>
      <c r="TGS5" s="537"/>
      <c r="TGT5" s="537"/>
      <c r="TGU5" s="538"/>
      <c r="TGV5" s="539"/>
      <c r="TGX5" s="540"/>
      <c r="TGY5" s="540"/>
      <c r="TGZ5" s="542"/>
      <c r="THA5" s="541"/>
      <c r="THB5" s="537"/>
      <c r="THC5" s="266"/>
      <c r="THD5" s="271"/>
      <c r="THE5" s="271"/>
      <c r="THF5" s="271"/>
      <c r="THG5" s="271"/>
      <c r="THH5" s="271"/>
      <c r="THI5" s="272"/>
      <c r="THJ5" s="273"/>
      <c r="THK5" s="273"/>
      <c r="THL5" s="273"/>
      <c r="THM5" s="273"/>
      <c r="THN5" s="274"/>
      <c r="THO5" s="265"/>
      <c r="THP5" s="537"/>
      <c r="THQ5" s="537"/>
      <c r="THR5" s="538"/>
      <c r="THS5" s="539"/>
      <c r="THU5" s="540"/>
      <c r="THV5" s="540"/>
      <c r="THW5" s="542"/>
      <c r="THX5" s="541"/>
      <c r="THY5" s="537"/>
      <c r="THZ5" s="266"/>
      <c r="TIA5" s="271"/>
      <c r="TIB5" s="271"/>
      <c r="TIC5" s="271"/>
      <c r="TID5" s="271"/>
      <c r="TIE5" s="271"/>
      <c r="TIF5" s="272"/>
      <c r="TIG5" s="273"/>
      <c r="TIH5" s="273"/>
      <c r="TII5" s="273"/>
      <c r="TIJ5" s="273"/>
      <c r="TIK5" s="274"/>
      <c r="TIL5" s="265"/>
      <c r="TIM5" s="537"/>
      <c r="TIN5" s="537"/>
      <c r="TIO5" s="538"/>
      <c r="TIP5" s="539"/>
      <c r="TIR5" s="540"/>
      <c r="TIS5" s="540"/>
      <c r="TIT5" s="542"/>
      <c r="TIU5" s="541"/>
      <c r="TIV5" s="537"/>
      <c r="TIW5" s="266"/>
      <c r="TIX5" s="271"/>
      <c r="TIY5" s="271"/>
      <c r="TIZ5" s="271"/>
      <c r="TJA5" s="271"/>
      <c r="TJB5" s="271"/>
      <c r="TJC5" s="272"/>
      <c r="TJD5" s="273"/>
      <c r="TJE5" s="273"/>
      <c r="TJF5" s="273"/>
      <c r="TJG5" s="273"/>
      <c r="TJH5" s="274"/>
      <c r="TJI5" s="265"/>
      <c r="TJJ5" s="537"/>
      <c r="TJK5" s="537"/>
      <c r="TJL5" s="538"/>
      <c r="TJM5" s="539"/>
      <c r="TJO5" s="540"/>
      <c r="TJP5" s="540"/>
      <c r="TJQ5" s="542"/>
      <c r="TJR5" s="541"/>
      <c r="TJS5" s="537"/>
      <c r="TJT5" s="266"/>
      <c r="TJU5" s="271"/>
      <c r="TJV5" s="271"/>
      <c r="TJW5" s="271"/>
      <c r="TJX5" s="271"/>
      <c r="TJY5" s="271"/>
      <c r="TJZ5" s="272"/>
      <c r="TKA5" s="273"/>
      <c r="TKB5" s="273"/>
      <c r="TKC5" s="273"/>
      <c r="TKD5" s="273"/>
      <c r="TKE5" s="274"/>
      <c r="TKF5" s="265"/>
      <c r="TKG5" s="537"/>
      <c r="TKH5" s="537"/>
      <c r="TKI5" s="538"/>
      <c r="TKJ5" s="539"/>
      <c r="TKL5" s="540"/>
      <c r="TKM5" s="540"/>
      <c r="TKN5" s="542"/>
      <c r="TKO5" s="541"/>
      <c r="TKP5" s="537"/>
      <c r="TKQ5" s="266"/>
      <c r="TKR5" s="271"/>
      <c r="TKS5" s="271"/>
      <c r="TKT5" s="271"/>
      <c r="TKU5" s="271"/>
      <c r="TKV5" s="271"/>
      <c r="TKW5" s="272"/>
      <c r="TKX5" s="273"/>
      <c r="TKY5" s="273"/>
      <c r="TKZ5" s="273"/>
      <c r="TLA5" s="273"/>
      <c r="TLB5" s="274"/>
      <c r="TLC5" s="265"/>
      <c r="TLD5" s="537"/>
      <c r="TLE5" s="537"/>
      <c r="TLF5" s="538"/>
      <c r="TLG5" s="539"/>
      <c r="TLI5" s="540"/>
      <c r="TLJ5" s="540"/>
      <c r="TLK5" s="542"/>
      <c r="TLL5" s="541"/>
      <c r="TLM5" s="537"/>
      <c r="TLN5" s="266"/>
      <c r="TLO5" s="271"/>
      <c r="TLP5" s="271"/>
      <c r="TLQ5" s="271"/>
      <c r="TLR5" s="271"/>
      <c r="TLS5" s="271"/>
      <c r="TLT5" s="272"/>
      <c r="TLU5" s="273"/>
      <c r="TLV5" s="273"/>
      <c r="TLW5" s="273"/>
      <c r="TLX5" s="273"/>
      <c r="TLY5" s="274"/>
      <c r="TLZ5" s="265"/>
      <c r="TMA5" s="537"/>
      <c r="TMB5" s="537"/>
      <c r="TMC5" s="538"/>
      <c r="TMD5" s="539"/>
      <c r="TMF5" s="540"/>
      <c r="TMG5" s="540"/>
      <c r="TMH5" s="542"/>
      <c r="TMI5" s="541"/>
      <c r="TMJ5" s="537"/>
      <c r="TMK5" s="266"/>
      <c r="TML5" s="271"/>
      <c r="TMM5" s="271"/>
      <c r="TMN5" s="271"/>
      <c r="TMO5" s="271"/>
      <c r="TMP5" s="271"/>
      <c r="TMQ5" s="272"/>
      <c r="TMR5" s="273"/>
      <c r="TMS5" s="273"/>
      <c r="TMT5" s="273"/>
      <c r="TMU5" s="273"/>
      <c r="TMV5" s="274"/>
      <c r="TMW5" s="265"/>
      <c r="TMX5" s="537"/>
      <c r="TMY5" s="537"/>
      <c r="TMZ5" s="538"/>
      <c r="TNA5" s="539"/>
      <c r="TNC5" s="540"/>
      <c r="TND5" s="540"/>
      <c r="TNE5" s="542"/>
      <c r="TNF5" s="541"/>
      <c r="TNG5" s="537"/>
      <c r="TNH5" s="266"/>
      <c r="TNI5" s="271"/>
      <c r="TNJ5" s="271"/>
      <c r="TNK5" s="271"/>
      <c r="TNL5" s="271"/>
      <c r="TNM5" s="271"/>
      <c r="TNN5" s="272"/>
      <c r="TNO5" s="273"/>
      <c r="TNP5" s="273"/>
      <c r="TNQ5" s="273"/>
      <c r="TNR5" s="273"/>
      <c r="TNS5" s="274"/>
      <c r="TNT5" s="265"/>
      <c r="TNU5" s="537"/>
      <c r="TNV5" s="537"/>
      <c r="TNW5" s="538"/>
      <c r="TNX5" s="539"/>
      <c r="TNZ5" s="540"/>
      <c r="TOA5" s="540"/>
      <c r="TOB5" s="542"/>
      <c r="TOC5" s="541"/>
      <c r="TOD5" s="537"/>
      <c r="TOE5" s="266"/>
      <c r="TOF5" s="271"/>
      <c r="TOG5" s="271"/>
      <c r="TOH5" s="271"/>
      <c r="TOI5" s="271"/>
      <c r="TOJ5" s="271"/>
      <c r="TOK5" s="272"/>
      <c r="TOL5" s="273"/>
      <c r="TOM5" s="273"/>
      <c r="TON5" s="273"/>
      <c r="TOO5" s="273"/>
      <c r="TOP5" s="274"/>
      <c r="TOQ5" s="265"/>
      <c r="TOR5" s="537"/>
      <c r="TOS5" s="537"/>
      <c r="TOT5" s="538"/>
      <c r="TOU5" s="539"/>
      <c r="TOW5" s="540"/>
      <c r="TOX5" s="540"/>
      <c r="TOY5" s="542"/>
      <c r="TOZ5" s="541"/>
      <c r="TPA5" s="537"/>
      <c r="TPB5" s="266"/>
      <c r="TPC5" s="271"/>
      <c r="TPD5" s="271"/>
      <c r="TPE5" s="271"/>
      <c r="TPF5" s="271"/>
      <c r="TPG5" s="271"/>
      <c r="TPH5" s="272"/>
      <c r="TPI5" s="273"/>
      <c r="TPJ5" s="273"/>
      <c r="TPK5" s="273"/>
      <c r="TPL5" s="273"/>
      <c r="TPM5" s="274"/>
      <c r="TPN5" s="265"/>
      <c r="TPO5" s="537"/>
      <c r="TPP5" s="537"/>
      <c r="TPQ5" s="538"/>
      <c r="TPR5" s="539"/>
      <c r="TPT5" s="540"/>
      <c r="TPU5" s="540"/>
      <c r="TPV5" s="542"/>
      <c r="TPW5" s="541"/>
      <c r="TPX5" s="537"/>
      <c r="TPY5" s="266"/>
      <c r="TPZ5" s="271"/>
      <c r="TQA5" s="271"/>
      <c r="TQB5" s="271"/>
      <c r="TQC5" s="271"/>
      <c r="TQD5" s="271"/>
      <c r="TQE5" s="272"/>
      <c r="TQF5" s="273"/>
      <c r="TQG5" s="273"/>
      <c r="TQH5" s="273"/>
      <c r="TQI5" s="273"/>
      <c r="TQJ5" s="274"/>
      <c r="TQK5" s="265"/>
      <c r="TQL5" s="537"/>
      <c r="TQM5" s="537"/>
      <c r="TQN5" s="538"/>
      <c r="TQO5" s="539"/>
      <c r="TQQ5" s="540"/>
      <c r="TQR5" s="540"/>
      <c r="TQS5" s="542"/>
      <c r="TQT5" s="541"/>
      <c r="TQU5" s="537"/>
      <c r="TQV5" s="266"/>
      <c r="TQW5" s="271"/>
      <c r="TQX5" s="271"/>
      <c r="TQY5" s="271"/>
      <c r="TQZ5" s="271"/>
      <c r="TRA5" s="271"/>
      <c r="TRB5" s="272"/>
      <c r="TRC5" s="273"/>
      <c r="TRD5" s="273"/>
      <c r="TRE5" s="273"/>
      <c r="TRF5" s="273"/>
      <c r="TRG5" s="274"/>
      <c r="TRH5" s="265"/>
      <c r="TRI5" s="537"/>
      <c r="TRJ5" s="537"/>
      <c r="TRK5" s="538"/>
      <c r="TRL5" s="539"/>
      <c r="TRN5" s="540"/>
      <c r="TRO5" s="540"/>
      <c r="TRP5" s="542"/>
      <c r="TRQ5" s="541"/>
      <c r="TRR5" s="537"/>
      <c r="TRS5" s="266"/>
      <c r="TRT5" s="271"/>
      <c r="TRU5" s="271"/>
      <c r="TRV5" s="271"/>
      <c r="TRW5" s="271"/>
      <c r="TRX5" s="271"/>
      <c r="TRY5" s="272"/>
      <c r="TRZ5" s="273"/>
      <c r="TSA5" s="273"/>
      <c r="TSB5" s="273"/>
      <c r="TSC5" s="273"/>
      <c r="TSD5" s="274"/>
      <c r="TSE5" s="265"/>
      <c r="TSF5" s="537"/>
      <c r="TSG5" s="537"/>
      <c r="TSH5" s="538"/>
      <c r="TSI5" s="539"/>
      <c r="TSK5" s="540"/>
      <c r="TSL5" s="540"/>
      <c r="TSM5" s="542"/>
      <c r="TSN5" s="541"/>
      <c r="TSO5" s="537"/>
      <c r="TSP5" s="266"/>
      <c r="TSQ5" s="271"/>
      <c r="TSR5" s="271"/>
      <c r="TSS5" s="271"/>
      <c r="TST5" s="271"/>
      <c r="TSU5" s="271"/>
      <c r="TSV5" s="272"/>
      <c r="TSW5" s="273"/>
      <c r="TSX5" s="273"/>
      <c r="TSY5" s="273"/>
      <c r="TSZ5" s="273"/>
      <c r="TTA5" s="274"/>
      <c r="TTB5" s="265"/>
      <c r="TTC5" s="537"/>
      <c r="TTD5" s="537"/>
      <c r="TTE5" s="538"/>
      <c r="TTF5" s="539"/>
      <c r="TTH5" s="540"/>
      <c r="TTI5" s="540"/>
      <c r="TTJ5" s="542"/>
      <c r="TTK5" s="541"/>
      <c r="TTL5" s="537"/>
      <c r="TTM5" s="266"/>
      <c r="TTN5" s="271"/>
      <c r="TTO5" s="271"/>
      <c r="TTP5" s="271"/>
      <c r="TTQ5" s="271"/>
      <c r="TTR5" s="271"/>
      <c r="TTS5" s="272"/>
      <c r="TTT5" s="273"/>
      <c r="TTU5" s="273"/>
      <c r="TTV5" s="273"/>
      <c r="TTW5" s="273"/>
      <c r="TTX5" s="274"/>
      <c r="TTY5" s="265"/>
      <c r="TTZ5" s="537"/>
      <c r="TUA5" s="537"/>
      <c r="TUB5" s="538"/>
      <c r="TUC5" s="539"/>
      <c r="TUE5" s="540"/>
      <c r="TUF5" s="540"/>
      <c r="TUG5" s="542"/>
      <c r="TUH5" s="541"/>
      <c r="TUI5" s="537"/>
      <c r="TUJ5" s="266"/>
      <c r="TUK5" s="271"/>
      <c r="TUL5" s="271"/>
      <c r="TUM5" s="271"/>
      <c r="TUN5" s="271"/>
      <c r="TUO5" s="271"/>
      <c r="TUP5" s="272"/>
      <c r="TUQ5" s="273"/>
      <c r="TUR5" s="273"/>
      <c r="TUS5" s="273"/>
      <c r="TUT5" s="273"/>
      <c r="TUU5" s="274"/>
      <c r="TUV5" s="265"/>
      <c r="TUW5" s="537"/>
      <c r="TUX5" s="537"/>
      <c r="TUY5" s="538"/>
      <c r="TUZ5" s="539"/>
      <c r="TVB5" s="540"/>
      <c r="TVC5" s="540"/>
      <c r="TVD5" s="542"/>
      <c r="TVE5" s="541"/>
      <c r="TVF5" s="537"/>
      <c r="TVG5" s="266"/>
      <c r="TVH5" s="271"/>
      <c r="TVI5" s="271"/>
      <c r="TVJ5" s="271"/>
      <c r="TVK5" s="271"/>
      <c r="TVL5" s="271"/>
      <c r="TVM5" s="272"/>
      <c r="TVN5" s="273"/>
      <c r="TVO5" s="273"/>
      <c r="TVP5" s="273"/>
      <c r="TVQ5" s="273"/>
      <c r="TVR5" s="274"/>
      <c r="TVS5" s="265"/>
      <c r="TVT5" s="537"/>
      <c r="TVU5" s="537"/>
      <c r="TVV5" s="538"/>
      <c r="TVW5" s="539"/>
      <c r="TVY5" s="540"/>
      <c r="TVZ5" s="540"/>
      <c r="TWA5" s="542"/>
      <c r="TWB5" s="541"/>
      <c r="TWC5" s="537"/>
      <c r="TWD5" s="266"/>
      <c r="TWE5" s="271"/>
      <c r="TWF5" s="271"/>
      <c r="TWG5" s="271"/>
      <c r="TWH5" s="271"/>
      <c r="TWI5" s="271"/>
      <c r="TWJ5" s="272"/>
      <c r="TWK5" s="273"/>
      <c r="TWL5" s="273"/>
      <c r="TWM5" s="273"/>
      <c r="TWN5" s="273"/>
      <c r="TWO5" s="274"/>
      <c r="TWP5" s="265"/>
      <c r="TWQ5" s="537"/>
      <c r="TWR5" s="537"/>
      <c r="TWS5" s="538"/>
      <c r="TWT5" s="539"/>
      <c r="TWV5" s="540"/>
      <c r="TWW5" s="540"/>
      <c r="TWX5" s="542"/>
      <c r="TWY5" s="541"/>
      <c r="TWZ5" s="537"/>
      <c r="TXA5" s="266"/>
      <c r="TXB5" s="271"/>
      <c r="TXC5" s="271"/>
      <c r="TXD5" s="271"/>
      <c r="TXE5" s="271"/>
      <c r="TXF5" s="271"/>
      <c r="TXG5" s="272"/>
      <c r="TXH5" s="273"/>
      <c r="TXI5" s="273"/>
      <c r="TXJ5" s="273"/>
      <c r="TXK5" s="273"/>
      <c r="TXL5" s="274"/>
      <c r="TXM5" s="265"/>
      <c r="TXN5" s="537"/>
      <c r="TXO5" s="537"/>
      <c r="TXP5" s="538"/>
      <c r="TXQ5" s="539"/>
      <c r="TXS5" s="540"/>
      <c r="TXT5" s="540"/>
      <c r="TXU5" s="542"/>
      <c r="TXV5" s="541"/>
      <c r="TXW5" s="537"/>
      <c r="TXX5" s="266"/>
      <c r="TXY5" s="271"/>
      <c r="TXZ5" s="271"/>
      <c r="TYA5" s="271"/>
      <c r="TYB5" s="271"/>
      <c r="TYC5" s="271"/>
      <c r="TYD5" s="272"/>
      <c r="TYE5" s="273"/>
      <c r="TYF5" s="273"/>
      <c r="TYG5" s="273"/>
      <c r="TYH5" s="273"/>
      <c r="TYI5" s="274"/>
      <c r="TYJ5" s="265"/>
      <c r="TYK5" s="537"/>
      <c r="TYL5" s="537"/>
      <c r="TYM5" s="538"/>
      <c r="TYN5" s="539"/>
      <c r="TYP5" s="540"/>
      <c r="TYQ5" s="540"/>
      <c r="TYR5" s="542"/>
      <c r="TYS5" s="541"/>
      <c r="TYT5" s="537"/>
      <c r="TYU5" s="266"/>
      <c r="TYV5" s="271"/>
      <c r="TYW5" s="271"/>
      <c r="TYX5" s="271"/>
      <c r="TYY5" s="271"/>
      <c r="TYZ5" s="271"/>
      <c r="TZA5" s="272"/>
      <c r="TZB5" s="273"/>
      <c r="TZC5" s="273"/>
      <c r="TZD5" s="273"/>
      <c r="TZE5" s="273"/>
      <c r="TZF5" s="274"/>
      <c r="TZG5" s="265"/>
      <c r="TZH5" s="537"/>
      <c r="TZI5" s="537"/>
      <c r="TZJ5" s="538"/>
      <c r="TZK5" s="539"/>
      <c r="TZM5" s="540"/>
      <c r="TZN5" s="540"/>
      <c r="TZO5" s="542"/>
      <c r="TZP5" s="541"/>
      <c r="TZQ5" s="537"/>
      <c r="TZR5" s="266"/>
      <c r="TZS5" s="271"/>
      <c r="TZT5" s="271"/>
      <c r="TZU5" s="271"/>
      <c r="TZV5" s="271"/>
      <c r="TZW5" s="271"/>
      <c r="TZX5" s="272"/>
      <c r="TZY5" s="273"/>
      <c r="TZZ5" s="273"/>
      <c r="UAA5" s="273"/>
      <c r="UAB5" s="273"/>
      <c r="UAC5" s="274"/>
      <c r="UAD5" s="265"/>
      <c r="UAE5" s="537"/>
      <c r="UAF5" s="537"/>
      <c r="UAG5" s="538"/>
      <c r="UAH5" s="539"/>
      <c r="UAJ5" s="540"/>
      <c r="UAK5" s="540"/>
      <c r="UAL5" s="542"/>
      <c r="UAM5" s="541"/>
      <c r="UAN5" s="537"/>
      <c r="UAO5" s="266"/>
      <c r="UAP5" s="271"/>
      <c r="UAQ5" s="271"/>
      <c r="UAR5" s="271"/>
      <c r="UAS5" s="271"/>
      <c r="UAT5" s="271"/>
      <c r="UAU5" s="272"/>
      <c r="UAV5" s="273"/>
      <c r="UAW5" s="273"/>
      <c r="UAX5" s="273"/>
      <c r="UAY5" s="273"/>
      <c r="UAZ5" s="274"/>
      <c r="UBA5" s="265"/>
      <c r="UBB5" s="537"/>
      <c r="UBC5" s="537"/>
      <c r="UBD5" s="538"/>
      <c r="UBE5" s="539"/>
      <c r="UBG5" s="540"/>
      <c r="UBH5" s="540"/>
      <c r="UBI5" s="542"/>
      <c r="UBJ5" s="541"/>
      <c r="UBK5" s="537"/>
      <c r="UBL5" s="266"/>
      <c r="UBM5" s="271"/>
      <c r="UBN5" s="271"/>
      <c r="UBO5" s="271"/>
      <c r="UBP5" s="271"/>
      <c r="UBQ5" s="271"/>
      <c r="UBR5" s="272"/>
      <c r="UBS5" s="273"/>
      <c r="UBT5" s="273"/>
      <c r="UBU5" s="273"/>
      <c r="UBV5" s="273"/>
      <c r="UBW5" s="274"/>
      <c r="UBX5" s="265"/>
      <c r="UBY5" s="537"/>
      <c r="UBZ5" s="537"/>
      <c r="UCA5" s="538"/>
      <c r="UCB5" s="539"/>
      <c r="UCD5" s="540"/>
      <c r="UCE5" s="540"/>
      <c r="UCF5" s="542"/>
      <c r="UCG5" s="541"/>
      <c r="UCH5" s="537"/>
      <c r="UCI5" s="266"/>
      <c r="UCJ5" s="271"/>
      <c r="UCK5" s="271"/>
      <c r="UCL5" s="271"/>
      <c r="UCM5" s="271"/>
      <c r="UCN5" s="271"/>
      <c r="UCO5" s="272"/>
      <c r="UCP5" s="273"/>
      <c r="UCQ5" s="273"/>
      <c r="UCR5" s="273"/>
      <c r="UCS5" s="273"/>
      <c r="UCT5" s="274"/>
      <c r="UCU5" s="265"/>
      <c r="UCV5" s="537"/>
      <c r="UCW5" s="537"/>
      <c r="UCX5" s="538"/>
      <c r="UCY5" s="539"/>
      <c r="UDA5" s="540"/>
      <c r="UDB5" s="540"/>
      <c r="UDC5" s="542"/>
      <c r="UDD5" s="541"/>
      <c r="UDE5" s="537"/>
      <c r="UDF5" s="266"/>
      <c r="UDG5" s="271"/>
      <c r="UDH5" s="271"/>
      <c r="UDI5" s="271"/>
      <c r="UDJ5" s="271"/>
      <c r="UDK5" s="271"/>
      <c r="UDL5" s="272"/>
      <c r="UDM5" s="273"/>
      <c r="UDN5" s="273"/>
      <c r="UDO5" s="273"/>
      <c r="UDP5" s="273"/>
      <c r="UDQ5" s="274"/>
      <c r="UDR5" s="265"/>
      <c r="UDS5" s="537"/>
      <c r="UDT5" s="537"/>
      <c r="UDU5" s="538"/>
      <c r="UDV5" s="539"/>
      <c r="UDX5" s="540"/>
      <c r="UDY5" s="540"/>
      <c r="UDZ5" s="542"/>
      <c r="UEA5" s="541"/>
      <c r="UEB5" s="537"/>
      <c r="UEC5" s="266"/>
      <c r="UED5" s="271"/>
      <c r="UEE5" s="271"/>
      <c r="UEF5" s="271"/>
      <c r="UEG5" s="271"/>
      <c r="UEH5" s="271"/>
      <c r="UEI5" s="272"/>
      <c r="UEJ5" s="273"/>
      <c r="UEK5" s="273"/>
      <c r="UEL5" s="273"/>
      <c r="UEM5" s="273"/>
      <c r="UEN5" s="274"/>
      <c r="UEO5" s="265"/>
      <c r="UEP5" s="537"/>
      <c r="UEQ5" s="537"/>
      <c r="UER5" s="538"/>
      <c r="UES5" s="539"/>
      <c r="UEU5" s="540"/>
      <c r="UEV5" s="540"/>
      <c r="UEW5" s="542"/>
      <c r="UEX5" s="541"/>
      <c r="UEY5" s="537"/>
      <c r="UEZ5" s="266"/>
      <c r="UFA5" s="271"/>
      <c r="UFB5" s="271"/>
      <c r="UFC5" s="271"/>
      <c r="UFD5" s="271"/>
      <c r="UFE5" s="271"/>
      <c r="UFF5" s="272"/>
      <c r="UFG5" s="273"/>
      <c r="UFH5" s="273"/>
      <c r="UFI5" s="273"/>
      <c r="UFJ5" s="273"/>
      <c r="UFK5" s="274"/>
      <c r="UFL5" s="265"/>
      <c r="UFM5" s="537"/>
      <c r="UFN5" s="537"/>
      <c r="UFO5" s="538"/>
      <c r="UFP5" s="539"/>
      <c r="UFR5" s="540"/>
      <c r="UFS5" s="540"/>
      <c r="UFT5" s="542"/>
      <c r="UFU5" s="541"/>
      <c r="UFV5" s="537"/>
      <c r="UFW5" s="266"/>
      <c r="UFX5" s="271"/>
      <c r="UFY5" s="271"/>
      <c r="UFZ5" s="271"/>
      <c r="UGA5" s="271"/>
      <c r="UGB5" s="271"/>
      <c r="UGC5" s="272"/>
      <c r="UGD5" s="273"/>
      <c r="UGE5" s="273"/>
      <c r="UGF5" s="273"/>
      <c r="UGG5" s="273"/>
      <c r="UGH5" s="274"/>
      <c r="UGI5" s="265"/>
      <c r="UGJ5" s="537"/>
      <c r="UGK5" s="537"/>
      <c r="UGL5" s="538"/>
      <c r="UGM5" s="539"/>
      <c r="UGO5" s="540"/>
      <c r="UGP5" s="540"/>
      <c r="UGQ5" s="542"/>
      <c r="UGR5" s="541"/>
      <c r="UGS5" s="537"/>
      <c r="UGT5" s="266"/>
      <c r="UGU5" s="271"/>
      <c r="UGV5" s="271"/>
      <c r="UGW5" s="271"/>
      <c r="UGX5" s="271"/>
      <c r="UGY5" s="271"/>
      <c r="UGZ5" s="272"/>
      <c r="UHA5" s="273"/>
      <c r="UHB5" s="273"/>
      <c r="UHC5" s="273"/>
      <c r="UHD5" s="273"/>
      <c r="UHE5" s="274"/>
      <c r="UHF5" s="265"/>
      <c r="UHG5" s="537"/>
      <c r="UHH5" s="537"/>
      <c r="UHI5" s="538"/>
      <c r="UHJ5" s="539"/>
      <c r="UHL5" s="540"/>
      <c r="UHM5" s="540"/>
      <c r="UHN5" s="542"/>
      <c r="UHO5" s="541"/>
      <c r="UHP5" s="537"/>
      <c r="UHQ5" s="266"/>
      <c r="UHR5" s="271"/>
      <c r="UHS5" s="271"/>
      <c r="UHT5" s="271"/>
      <c r="UHU5" s="271"/>
      <c r="UHV5" s="271"/>
      <c r="UHW5" s="272"/>
      <c r="UHX5" s="273"/>
      <c r="UHY5" s="273"/>
      <c r="UHZ5" s="273"/>
      <c r="UIA5" s="273"/>
      <c r="UIB5" s="274"/>
      <c r="UIC5" s="265"/>
      <c r="UID5" s="537"/>
      <c r="UIE5" s="537"/>
      <c r="UIF5" s="538"/>
      <c r="UIG5" s="539"/>
      <c r="UII5" s="540"/>
      <c r="UIJ5" s="540"/>
      <c r="UIK5" s="542"/>
      <c r="UIL5" s="541"/>
      <c r="UIM5" s="537"/>
      <c r="UIN5" s="266"/>
      <c r="UIO5" s="271"/>
      <c r="UIP5" s="271"/>
      <c r="UIQ5" s="271"/>
      <c r="UIR5" s="271"/>
      <c r="UIS5" s="271"/>
      <c r="UIT5" s="272"/>
      <c r="UIU5" s="273"/>
      <c r="UIV5" s="273"/>
      <c r="UIW5" s="273"/>
      <c r="UIX5" s="273"/>
      <c r="UIY5" s="274"/>
      <c r="UIZ5" s="265"/>
      <c r="UJA5" s="537"/>
      <c r="UJB5" s="537"/>
      <c r="UJC5" s="538"/>
      <c r="UJD5" s="539"/>
      <c r="UJF5" s="540"/>
      <c r="UJG5" s="540"/>
      <c r="UJH5" s="542"/>
      <c r="UJI5" s="541"/>
      <c r="UJJ5" s="537"/>
      <c r="UJK5" s="266"/>
      <c r="UJL5" s="271"/>
      <c r="UJM5" s="271"/>
      <c r="UJN5" s="271"/>
      <c r="UJO5" s="271"/>
      <c r="UJP5" s="271"/>
      <c r="UJQ5" s="272"/>
      <c r="UJR5" s="273"/>
      <c r="UJS5" s="273"/>
      <c r="UJT5" s="273"/>
      <c r="UJU5" s="273"/>
      <c r="UJV5" s="274"/>
      <c r="UJW5" s="265"/>
      <c r="UJX5" s="537"/>
      <c r="UJY5" s="537"/>
      <c r="UJZ5" s="538"/>
      <c r="UKA5" s="539"/>
      <c r="UKC5" s="540"/>
      <c r="UKD5" s="540"/>
      <c r="UKE5" s="542"/>
      <c r="UKF5" s="541"/>
      <c r="UKG5" s="537"/>
      <c r="UKH5" s="266"/>
      <c r="UKI5" s="271"/>
      <c r="UKJ5" s="271"/>
      <c r="UKK5" s="271"/>
      <c r="UKL5" s="271"/>
      <c r="UKM5" s="271"/>
      <c r="UKN5" s="272"/>
      <c r="UKO5" s="273"/>
      <c r="UKP5" s="273"/>
      <c r="UKQ5" s="273"/>
      <c r="UKR5" s="273"/>
      <c r="UKS5" s="274"/>
      <c r="UKT5" s="265"/>
      <c r="UKU5" s="537"/>
      <c r="UKV5" s="537"/>
      <c r="UKW5" s="538"/>
      <c r="UKX5" s="539"/>
      <c r="UKZ5" s="540"/>
      <c r="ULA5" s="540"/>
      <c r="ULB5" s="542"/>
      <c r="ULC5" s="541"/>
      <c r="ULD5" s="537"/>
      <c r="ULE5" s="266"/>
      <c r="ULF5" s="271"/>
      <c r="ULG5" s="271"/>
      <c r="ULH5" s="271"/>
      <c r="ULI5" s="271"/>
      <c r="ULJ5" s="271"/>
      <c r="ULK5" s="272"/>
      <c r="ULL5" s="273"/>
      <c r="ULM5" s="273"/>
      <c r="ULN5" s="273"/>
      <c r="ULO5" s="273"/>
      <c r="ULP5" s="274"/>
      <c r="ULQ5" s="265"/>
      <c r="ULR5" s="537"/>
      <c r="ULS5" s="537"/>
      <c r="ULT5" s="538"/>
      <c r="ULU5" s="539"/>
      <c r="ULW5" s="540"/>
      <c r="ULX5" s="540"/>
      <c r="ULY5" s="542"/>
      <c r="ULZ5" s="541"/>
      <c r="UMA5" s="537"/>
      <c r="UMB5" s="266"/>
      <c r="UMC5" s="271"/>
      <c r="UMD5" s="271"/>
      <c r="UME5" s="271"/>
      <c r="UMF5" s="271"/>
      <c r="UMG5" s="271"/>
      <c r="UMH5" s="272"/>
      <c r="UMI5" s="273"/>
      <c r="UMJ5" s="273"/>
      <c r="UMK5" s="273"/>
      <c r="UML5" s="273"/>
      <c r="UMM5" s="274"/>
      <c r="UMN5" s="265"/>
      <c r="UMO5" s="537"/>
      <c r="UMP5" s="537"/>
      <c r="UMQ5" s="538"/>
      <c r="UMR5" s="539"/>
      <c r="UMT5" s="540"/>
      <c r="UMU5" s="540"/>
      <c r="UMV5" s="542"/>
      <c r="UMW5" s="541"/>
      <c r="UMX5" s="537"/>
      <c r="UMY5" s="266"/>
      <c r="UMZ5" s="271"/>
      <c r="UNA5" s="271"/>
      <c r="UNB5" s="271"/>
      <c r="UNC5" s="271"/>
      <c r="UND5" s="271"/>
      <c r="UNE5" s="272"/>
      <c r="UNF5" s="273"/>
      <c r="UNG5" s="273"/>
      <c r="UNH5" s="273"/>
      <c r="UNI5" s="273"/>
      <c r="UNJ5" s="274"/>
      <c r="UNK5" s="265"/>
      <c r="UNL5" s="537"/>
      <c r="UNM5" s="537"/>
      <c r="UNN5" s="538"/>
      <c r="UNO5" s="539"/>
      <c r="UNQ5" s="540"/>
      <c r="UNR5" s="540"/>
      <c r="UNS5" s="542"/>
      <c r="UNT5" s="541"/>
      <c r="UNU5" s="537"/>
      <c r="UNV5" s="266"/>
      <c r="UNW5" s="271"/>
      <c r="UNX5" s="271"/>
      <c r="UNY5" s="271"/>
      <c r="UNZ5" s="271"/>
      <c r="UOA5" s="271"/>
      <c r="UOB5" s="272"/>
      <c r="UOC5" s="273"/>
      <c r="UOD5" s="273"/>
      <c r="UOE5" s="273"/>
      <c r="UOF5" s="273"/>
      <c r="UOG5" s="274"/>
      <c r="UOH5" s="265"/>
      <c r="UOI5" s="537"/>
      <c r="UOJ5" s="537"/>
      <c r="UOK5" s="538"/>
      <c r="UOL5" s="539"/>
      <c r="UON5" s="540"/>
      <c r="UOO5" s="540"/>
      <c r="UOP5" s="542"/>
      <c r="UOQ5" s="541"/>
      <c r="UOR5" s="537"/>
      <c r="UOS5" s="266"/>
      <c r="UOT5" s="271"/>
      <c r="UOU5" s="271"/>
      <c r="UOV5" s="271"/>
      <c r="UOW5" s="271"/>
      <c r="UOX5" s="271"/>
      <c r="UOY5" s="272"/>
      <c r="UOZ5" s="273"/>
      <c r="UPA5" s="273"/>
      <c r="UPB5" s="273"/>
      <c r="UPC5" s="273"/>
      <c r="UPD5" s="274"/>
      <c r="UPE5" s="265"/>
      <c r="UPF5" s="537"/>
      <c r="UPG5" s="537"/>
      <c r="UPH5" s="538"/>
      <c r="UPI5" s="539"/>
      <c r="UPK5" s="540"/>
      <c r="UPL5" s="540"/>
      <c r="UPM5" s="542"/>
      <c r="UPN5" s="541"/>
      <c r="UPO5" s="537"/>
      <c r="UPP5" s="266"/>
      <c r="UPQ5" s="271"/>
      <c r="UPR5" s="271"/>
      <c r="UPS5" s="271"/>
      <c r="UPT5" s="271"/>
      <c r="UPU5" s="271"/>
      <c r="UPV5" s="272"/>
      <c r="UPW5" s="273"/>
      <c r="UPX5" s="273"/>
      <c r="UPY5" s="273"/>
      <c r="UPZ5" s="273"/>
      <c r="UQA5" s="274"/>
      <c r="UQB5" s="265"/>
      <c r="UQC5" s="537"/>
      <c r="UQD5" s="537"/>
      <c r="UQE5" s="538"/>
      <c r="UQF5" s="539"/>
      <c r="UQH5" s="540"/>
      <c r="UQI5" s="540"/>
      <c r="UQJ5" s="542"/>
      <c r="UQK5" s="541"/>
      <c r="UQL5" s="537"/>
      <c r="UQM5" s="266"/>
      <c r="UQN5" s="271"/>
      <c r="UQO5" s="271"/>
      <c r="UQP5" s="271"/>
      <c r="UQQ5" s="271"/>
      <c r="UQR5" s="271"/>
      <c r="UQS5" s="272"/>
      <c r="UQT5" s="273"/>
      <c r="UQU5" s="273"/>
      <c r="UQV5" s="273"/>
      <c r="UQW5" s="273"/>
      <c r="UQX5" s="274"/>
      <c r="UQY5" s="265"/>
      <c r="UQZ5" s="537"/>
      <c r="URA5" s="537"/>
      <c r="URB5" s="538"/>
      <c r="URC5" s="539"/>
      <c r="URE5" s="540"/>
      <c r="URF5" s="540"/>
      <c r="URG5" s="542"/>
      <c r="URH5" s="541"/>
      <c r="URI5" s="537"/>
      <c r="URJ5" s="266"/>
      <c r="URK5" s="271"/>
      <c r="URL5" s="271"/>
      <c r="URM5" s="271"/>
      <c r="URN5" s="271"/>
      <c r="URO5" s="271"/>
      <c r="URP5" s="272"/>
      <c r="URQ5" s="273"/>
      <c r="URR5" s="273"/>
      <c r="URS5" s="273"/>
      <c r="URT5" s="273"/>
      <c r="URU5" s="274"/>
      <c r="URV5" s="265"/>
      <c r="URW5" s="537"/>
      <c r="URX5" s="537"/>
      <c r="URY5" s="538"/>
      <c r="URZ5" s="539"/>
      <c r="USB5" s="540"/>
      <c r="USC5" s="540"/>
      <c r="USD5" s="542"/>
      <c r="USE5" s="541"/>
      <c r="USF5" s="537"/>
      <c r="USG5" s="266"/>
      <c r="USH5" s="271"/>
      <c r="USI5" s="271"/>
      <c r="USJ5" s="271"/>
      <c r="USK5" s="271"/>
      <c r="USL5" s="271"/>
      <c r="USM5" s="272"/>
      <c r="USN5" s="273"/>
      <c r="USO5" s="273"/>
      <c r="USP5" s="273"/>
      <c r="USQ5" s="273"/>
      <c r="USR5" s="274"/>
      <c r="USS5" s="265"/>
      <c r="UST5" s="537"/>
      <c r="USU5" s="537"/>
      <c r="USV5" s="538"/>
      <c r="USW5" s="539"/>
      <c r="USY5" s="540"/>
      <c r="USZ5" s="540"/>
      <c r="UTA5" s="542"/>
      <c r="UTB5" s="541"/>
      <c r="UTC5" s="537"/>
      <c r="UTD5" s="266"/>
      <c r="UTE5" s="271"/>
      <c r="UTF5" s="271"/>
      <c r="UTG5" s="271"/>
      <c r="UTH5" s="271"/>
      <c r="UTI5" s="271"/>
      <c r="UTJ5" s="272"/>
      <c r="UTK5" s="273"/>
      <c r="UTL5" s="273"/>
      <c r="UTM5" s="273"/>
      <c r="UTN5" s="273"/>
      <c r="UTO5" s="274"/>
      <c r="UTP5" s="265"/>
      <c r="UTQ5" s="537"/>
      <c r="UTR5" s="537"/>
      <c r="UTS5" s="538"/>
      <c r="UTT5" s="539"/>
      <c r="UTV5" s="540"/>
      <c r="UTW5" s="540"/>
      <c r="UTX5" s="542"/>
      <c r="UTY5" s="541"/>
      <c r="UTZ5" s="537"/>
      <c r="UUA5" s="266"/>
      <c r="UUB5" s="271"/>
      <c r="UUC5" s="271"/>
      <c r="UUD5" s="271"/>
      <c r="UUE5" s="271"/>
      <c r="UUF5" s="271"/>
      <c r="UUG5" s="272"/>
      <c r="UUH5" s="273"/>
      <c r="UUI5" s="273"/>
      <c r="UUJ5" s="273"/>
      <c r="UUK5" s="273"/>
      <c r="UUL5" s="274"/>
      <c r="UUM5" s="265"/>
      <c r="UUN5" s="537"/>
      <c r="UUO5" s="537"/>
      <c r="UUP5" s="538"/>
      <c r="UUQ5" s="539"/>
      <c r="UUS5" s="540"/>
      <c r="UUT5" s="540"/>
      <c r="UUU5" s="542"/>
      <c r="UUV5" s="541"/>
      <c r="UUW5" s="537"/>
      <c r="UUX5" s="266"/>
      <c r="UUY5" s="271"/>
      <c r="UUZ5" s="271"/>
      <c r="UVA5" s="271"/>
      <c r="UVB5" s="271"/>
      <c r="UVC5" s="271"/>
      <c r="UVD5" s="272"/>
      <c r="UVE5" s="273"/>
      <c r="UVF5" s="273"/>
      <c r="UVG5" s="273"/>
      <c r="UVH5" s="273"/>
      <c r="UVI5" s="274"/>
      <c r="UVJ5" s="265"/>
      <c r="UVK5" s="537"/>
      <c r="UVL5" s="537"/>
      <c r="UVM5" s="538"/>
      <c r="UVN5" s="539"/>
      <c r="UVP5" s="540"/>
      <c r="UVQ5" s="540"/>
      <c r="UVR5" s="542"/>
      <c r="UVS5" s="541"/>
      <c r="UVT5" s="537"/>
      <c r="UVU5" s="266"/>
      <c r="UVV5" s="271"/>
      <c r="UVW5" s="271"/>
      <c r="UVX5" s="271"/>
      <c r="UVY5" s="271"/>
      <c r="UVZ5" s="271"/>
      <c r="UWA5" s="272"/>
      <c r="UWB5" s="273"/>
      <c r="UWC5" s="273"/>
      <c r="UWD5" s="273"/>
      <c r="UWE5" s="273"/>
      <c r="UWF5" s="274"/>
      <c r="UWG5" s="265"/>
      <c r="UWH5" s="537"/>
      <c r="UWI5" s="537"/>
      <c r="UWJ5" s="538"/>
      <c r="UWK5" s="539"/>
      <c r="UWM5" s="540"/>
      <c r="UWN5" s="540"/>
      <c r="UWO5" s="542"/>
      <c r="UWP5" s="541"/>
      <c r="UWQ5" s="537"/>
      <c r="UWR5" s="266"/>
      <c r="UWS5" s="271"/>
      <c r="UWT5" s="271"/>
      <c r="UWU5" s="271"/>
      <c r="UWV5" s="271"/>
      <c r="UWW5" s="271"/>
      <c r="UWX5" s="272"/>
      <c r="UWY5" s="273"/>
      <c r="UWZ5" s="273"/>
      <c r="UXA5" s="273"/>
      <c r="UXB5" s="273"/>
      <c r="UXC5" s="274"/>
      <c r="UXD5" s="265"/>
      <c r="UXE5" s="537"/>
      <c r="UXF5" s="537"/>
      <c r="UXG5" s="538"/>
      <c r="UXH5" s="539"/>
      <c r="UXJ5" s="540"/>
      <c r="UXK5" s="540"/>
      <c r="UXL5" s="542"/>
      <c r="UXM5" s="541"/>
      <c r="UXN5" s="537"/>
      <c r="UXO5" s="266"/>
      <c r="UXP5" s="271"/>
      <c r="UXQ5" s="271"/>
      <c r="UXR5" s="271"/>
      <c r="UXS5" s="271"/>
      <c r="UXT5" s="271"/>
      <c r="UXU5" s="272"/>
      <c r="UXV5" s="273"/>
      <c r="UXW5" s="273"/>
      <c r="UXX5" s="273"/>
      <c r="UXY5" s="273"/>
      <c r="UXZ5" s="274"/>
      <c r="UYA5" s="265"/>
      <c r="UYB5" s="537"/>
      <c r="UYC5" s="537"/>
      <c r="UYD5" s="538"/>
      <c r="UYE5" s="539"/>
      <c r="UYG5" s="540"/>
      <c r="UYH5" s="540"/>
      <c r="UYI5" s="542"/>
      <c r="UYJ5" s="541"/>
      <c r="UYK5" s="537"/>
      <c r="UYL5" s="266"/>
      <c r="UYM5" s="271"/>
      <c r="UYN5" s="271"/>
      <c r="UYO5" s="271"/>
      <c r="UYP5" s="271"/>
      <c r="UYQ5" s="271"/>
      <c r="UYR5" s="272"/>
      <c r="UYS5" s="273"/>
      <c r="UYT5" s="273"/>
      <c r="UYU5" s="273"/>
      <c r="UYV5" s="273"/>
      <c r="UYW5" s="274"/>
      <c r="UYX5" s="265"/>
      <c r="UYY5" s="537"/>
      <c r="UYZ5" s="537"/>
      <c r="UZA5" s="538"/>
      <c r="UZB5" s="539"/>
      <c r="UZD5" s="540"/>
      <c r="UZE5" s="540"/>
      <c r="UZF5" s="542"/>
      <c r="UZG5" s="541"/>
      <c r="UZH5" s="537"/>
      <c r="UZI5" s="266"/>
      <c r="UZJ5" s="271"/>
      <c r="UZK5" s="271"/>
      <c r="UZL5" s="271"/>
      <c r="UZM5" s="271"/>
      <c r="UZN5" s="271"/>
      <c r="UZO5" s="272"/>
      <c r="UZP5" s="273"/>
      <c r="UZQ5" s="273"/>
      <c r="UZR5" s="273"/>
      <c r="UZS5" s="273"/>
      <c r="UZT5" s="274"/>
      <c r="UZU5" s="265"/>
      <c r="UZV5" s="537"/>
      <c r="UZW5" s="537"/>
      <c r="UZX5" s="538"/>
      <c r="UZY5" s="539"/>
      <c r="VAA5" s="540"/>
      <c r="VAB5" s="540"/>
      <c r="VAC5" s="542"/>
      <c r="VAD5" s="541"/>
      <c r="VAE5" s="537"/>
      <c r="VAF5" s="266"/>
      <c r="VAG5" s="271"/>
      <c r="VAH5" s="271"/>
      <c r="VAI5" s="271"/>
      <c r="VAJ5" s="271"/>
      <c r="VAK5" s="271"/>
      <c r="VAL5" s="272"/>
      <c r="VAM5" s="273"/>
      <c r="VAN5" s="273"/>
      <c r="VAO5" s="273"/>
      <c r="VAP5" s="273"/>
      <c r="VAQ5" s="274"/>
      <c r="VAR5" s="265"/>
      <c r="VAS5" s="537"/>
      <c r="VAT5" s="537"/>
      <c r="VAU5" s="538"/>
      <c r="VAV5" s="539"/>
      <c r="VAX5" s="540"/>
      <c r="VAY5" s="540"/>
      <c r="VAZ5" s="542"/>
      <c r="VBA5" s="541"/>
      <c r="VBB5" s="537"/>
      <c r="VBC5" s="266"/>
      <c r="VBD5" s="271"/>
      <c r="VBE5" s="271"/>
      <c r="VBF5" s="271"/>
      <c r="VBG5" s="271"/>
      <c r="VBH5" s="271"/>
      <c r="VBI5" s="272"/>
      <c r="VBJ5" s="273"/>
      <c r="VBK5" s="273"/>
      <c r="VBL5" s="273"/>
      <c r="VBM5" s="273"/>
      <c r="VBN5" s="274"/>
      <c r="VBO5" s="265"/>
      <c r="VBP5" s="537"/>
      <c r="VBQ5" s="537"/>
      <c r="VBR5" s="538"/>
      <c r="VBS5" s="539"/>
      <c r="VBU5" s="540"/>
      <c r="VBV5" s="540"/>
      <c r="VBW5" s="542"/>
      <c r="VBX5" s="541"/>
      <c r="VBY5" s="537"/>
      <c r="VBZ5" s="266"/>
      <c r="VCA5" s="271"/>
      <c r="VCB5" s="271"/>
      <c r="VCC5" s="271"/>
      <c r="VCD5" s="271"/>
      <c r="VCE5" s="271"/>
      <c r="VCF5" s="272"/>
      <c r="VCG5" s="273"/>
      <c r="VCH5" s="273"/>
      <c r="VCI5" s="273"/>
      <c r="VCJ5" s="273"/>
      <c r="VCK5" s="274"/>
      <c r="VCL5" s="265"/>
      <c r="VCM5" s="537"/>
      <c r="VCN5" s="537"/>
      <c r="VCO5" s="538"/>
      <c r="VCP5" s="539"/>
      <c r="VCR5" s="540"/>
      <c r="VCS5" s="540"/>
      <c r="VCT5" s="542"/>
      <c r="VCU5" s="541"/>
      <c r="VCV5" s="537"/>
      <c r="VCW5" s="266"/>
      <c r="VCX5" s="271"/>
      <c r="VCY5" s="271"/>
      <c r="VCZ5" s="271"/>
      <c r="VDA5" s="271"/>
      <c r="VDB5" s="271"/>
      <c r="VDC5" s="272"/>
      <c r="VDD5" s="273"/>
      <c r="VDE5" s="273"/>
      <c r="VDF5" s="273"/>
      <c r="VDG5" s="273"/>
      <c r="VDH5" s="274"/>
      <c r="VDI5" s="265"/>
      <c r="VDJ5" s="537"/>
      <c r="VDK5" s="537"/>
      <c r="VDL5" s="538"/>
      <c r="VDM5" s="539"/>
      <c r="VDO5" s="540"/>
      <c r="VDP5" s="540"/>
      <c r="VDQ5" s="542"/>
      <c r="VDR5" s="541"/>
      <c r="VDS5" s="537"/>
      <c r="VDT5" s="266"/>
      <c r="VDU5" s="271"/>
      <c r="VDV5" s="271"/>
      <c r="VDW5" s="271"/>
      <c r="VDX5" s="271"/>
      <c r="VDY5" s="271"/>
      <c r="VDZ5" s="272"/>
      <c r="VEA5" s="273"/>
      <c r="VEB5" s="273"/>
      <c r="VEC5" s="273"/>
      <c r="VED5" s="273"/>
      <c r="VEE5" s="274"/>
      <c r="VEF5" s="265"/>
      <c r="VEG5" s="537"/>
      <c r="VEH5" s="537"/>
      <c r="VEI5" s="538"/>
      <c r="VEJ5" s="539"/>
      <c r="VEL5" s="540"/>
      <c r="VEM5" s="540"/>
      <c r="VEN5" s="542"/>
      <c r="VEO5" s="541"/>
      <c r="VEP5" s="537"/>
      <c r="VEQ5" s="266"/>
      <c r="VER5" s="271"/>
      <c r="VES5" s="271"/>
      <c r="VET5" s="271"/>
      <c r="VEU5" s="271"/>
      <c r="VEV5" s="271"/>
      <c r="VEW5" s="272"/>
      <c r="VEX5" s="273"/>
      <c r="VEY5" s="273"/>
      <c r="VEZ5" s="273"/>
      <c r="VFA5" s="273"/>
      <c r="VFB5" s="274"/>
      <c r="VFC5" s="265"/>
      <c r="VFD5" s="537"/>
      <c r="VFE5" s="537"/>
      <c r="VFF5" s="538"/>
      <c r="VFG5" s="539"/>
      <c r="VFI5" s="540"/>
      <c r="VFJ5" s="540"/>
      <c r="VFK5" s="542"/>
      <c r="VFL5" s="541"/>
      <c r="VFM5" s="537"/>
      <c r="VFN5" s="266"/>
      <c r="VFO5" s="271"/>
      <c r="VFP5" s="271"/>
      <c r="VFQ5" s="271"/>
      <c r="VFR5" s="271"/>
      <c r="VFS5" s="271"/>
      <c r="VFT5" s="272"/>
      <c r="VFU5" s="273"/>
      <c r="VFV5" s="273"/>
      <c r="VFW5" s="273"/>
      <c r="VFX5" s="273"/>
      <c r="VFY5" s="274"/>
      <c r="VFZ5" s="265"/>
      <c r="VGA5" s="537"/>
      <c r="VGB5" s="537"/>
      <c r="VGC5" s="538"/>
      <c r="VGD5" s="539"/>
      <c r="VGF5" s="540"/>
      <c r="VGG5" s="540"/>
      <c r="VGH5" s="542"/>
      <c r="VGI5" s="541"/>
      <c r="VGJ5" s="537"/>
      <c r="VGK5" s="266"/>
      <c r="VGL5" s="271"/>
      <c r="VGM5" s="271"/>
      <c r="VGN5" s="271"/>
      <c r="VGO5" s="271"/>
      <c r="VGP5" s="271"/>
      <c r="VGQ5" s="272"/>
      <c r="VGR5" s="273"/>
      <c r="VGS5" s="273"/>
      <c r="VGT5" s="273"/>
      <c r="VGU5" s="273"/>
      <c r="VGV5" s="274"/>
      <c r="VGW5" s="265"/>
      <c r="VGX5" s="537"/>
      <c r="VGY5" s="537"/>
      <c r="VGZ5" s="538"/>
      <c r="VHA5" s="539"/>
      <c r="VHC5" s="540"/>
      <c r="VHD5" s="540"/>
      <c r="VHE5" s="542"/>
      <c r="VHF5" s="541"/>
      <c r="VHG5" s="537"/>
      <c r="VHH5" s="266"/>
      <c r="VHI5" s="271"/>
      <c r="VHJ5" s="271"/>
      <c r="VHK5" s="271"/>
      <c r="VHL5" s="271"/>
      <c r="VHM5" s="271"/>
      <c r="VHN5" s="272"/>
      <c r="VHO5" s="273"/>
      <c r="VHP5" s="273"/>
      <c r="VHQ5" s="273"/>
      <c r="VHR5" s="273"/>
      <c r="VHS5" s="274"/>
      <c r="VHT5" s="265"/>
      <c r="VHU5" s="537"/>
      <c r="VHV5" s="537"/>
      <c r="VHW5" s="538"/>
      <c r="VHX5" s="539"/>
      <c r="VHZ5" s="540"/>
      <c r="VIA5" s="540"/>
      <c r="VIB5" s="542"/>
      <c r="VIC5" s="541"/>
      <c r="VID5" s="537"/>
      <c r="VIE5" s="266"/>
      <c r="VIF5" s="271"/>
      <c r="VIG5" s="271"/>
      <c r="VIH5" s="271"/>
      <c r="VII5" s="271"/>
      <c r="VIJ5" s="271"/>
      <c r="VIK5" s="272"/>
      <c r="VIL5" s="273"/>
      <c r="VIM5" s="273"/>
      <c r="VIN5" s="273"/>
      <c r="VIO5" s="273"/>
      <c r="VIP5" s="274"/>
      <c r="VIQ5" s="265"/>
      <c r="VIR5" s="537"/>
      <c r="VIS5" s="537"/>
      <c r="VIT5" s="538"/>
      <c r="VIU5" s="539"/>
      <c r="VIW5" s="540"/>
      <c r="VIX5" s="540"/>
      <c r="VIY5" s="542"/>
      <c r="VIZ5" s="541"/>
      <c r="VJA5" s="537"/>
      <c r="VJB5" s="266"/>
      <c r="VJC5" s="271"/>
      <c r="VJD5" s="271"/>
      <c r="VJE5" s="271"/>
      <c r="VJF5" s="271"/>
      <c r="VJG5" s="271"/>
      <c r="VJH5" s="272"/>
      <c r="VJI5" s="273"/>
      <c r="VJJ5" s="273"/>
      <c r="VJK5" s="273"/>
      <c r="VJL5" s="273"/>
      <c r="VJM5" s="274"/>
      <c r="VJN5" s="265"/>
      <c r="VJO5" s="537"/>
      <c r="VJP5" s="537"/>
      <c r="VJQ5" s="538"/>
      <c r="VJR5" s="539"/>
      <c r="VJT5" s="540"/>
      <c r="VJU5" s="540"/>
      <c r="VJV5" s="542"/>
      <c r="VJW5" s="541"/>
      <c r="VJX5" s="537"/>
      <c r="VJY5" s="266"/>
      <c r="VJZ5" s="271"/>
      <c r="VKA5" s="271"/>
      <c r="VKB5" s="271"/>
      <c r="VKC5" s="271"/>
      <c r="VKD5" s="271"/>
      <c r="VKE5" s="272"/>
      <c r="VKF5" s="273"/>
      <c r="VKG5" s="273"/>
      <c r="VKH5" s="273"/>
      <c r="VKI5" s="273"/>
      <c r="VKJ5" s="274"/>
      <c r="VKK5" s="265"/>
      <c r="VKL5" s="537"/>
      <c r="VKM5" s="537"/>
      <c r="VKN5" s="538"/>
      <c r="VKO5" s="539"/>
      <c r="VKQ5" s="540"/>
      <c r="VKR5" s="540"/>
      <c r="VKS5" s="542"/>
      <c r="VKT5" s="541"/>
      <c r="VKU5" s="537"/>
      <c r="VKV5" s="266"/>
      <c r="VKW5" s="271"/>
      <c r="VKX5" s="271"/>
      <c r="VKY5" s="271"/>
      <c r="VKZ5" s="271"/>
      <c r="VLA5" s="271"/>
      <c r="VLB5" s="272"/>
      <c r="VLC5" s="273"/>
      <c r="VLD5" s="273"/>
      <c r="VLE5" s="273"/>
      <c r="VLF5" s="273"/>
      <c r="VLG5" s="274"/>
      <c r="VLH5" s="265"/>
      <c r="VLI5" s="537"/>
      <c r="VLJ5" s="537"/>
      <c r="VLK5" s="538"/>
      <c r="VLL5" s="539"/>
      <c r="VLN5" s="540"/>
      <c r="VLO5" s="540"/>
      <c r="VLP5" s="542"/>
      <c r="VLQ5" s="541"/>
      <c r="VLR5" s="537"/>
      <c r="VLS5" s="266"/>
      <c r="VLT5" s="271"/>
      <c r="VLU5" s="271"/>
      <c r="VLV5" s="271"/>
      <c r="VLW5" s="271"/>
      <c r="VLX5" s="271"/>
      <c r="VLY5" s="272"/>
      <c r="VLZ5" s="273"/>
      <c r="VMA5" s="273"/>
      <c r="VMB5" s="273"/>
      <c r="VMC5" s="273"/>
      <c r="VMD5" s="274"/>
      <c r="VME5" s="265"/>
      <c r="VMF5" s="537"/>
      <c r="VMG5" s="537"/>
      <c r="VMH5" s="538"/>
      <c r="VMI5" s="539"/>
      <c r="VMK5" s="540"/>
      <c r="VML5" s="540"/>
      <c r="VMM5" s="542"/>
      <c r="VMN5" s="541"/>
      <c r="VMO5" s="537"/>
      <c r="VMP5" s="266"/>
      <c r="VMQ5" s="271"/>
      <c r="VMR5" s="271"/>
      <c r="VMS5" s="271"/>
      <c r="VMT5" s="271"/>
      <c r="VMU5" s="271"/>
      <c r="VMV5" s="272"/>
      <c r="VMW5" s="273"/>
      <c r="VMX5" s="273"/>
      <c r="VMY5" s="273"/>
      <c r="VMZ5" s="273"/>
      <c r="VNA5" s="274"/>
      <c r="VNB5" s="265"/>
      <c r="VNC5" s="537"/>
      <c r="VND5" s="537"/>
      <c r="VNE5" s="538"/>
      <c r="VNF5" s="539"/>
      <c r="VNH5" s="540"/>
      <c r="VNI5" s="540"/>
      <c r="VNJ5" s="542"/>
      <c r="VNK5" s="541"/>
      <c r="VNL5" s="537"/>
      <c r="VNM5" s="266"/>
      <c r="VNN5" s="271"/>
      <c r="VNO5" s="271"/>
      <c r="VNP5" s="271"/>
      <c r="VNQ5" s="271"/>
      <c r="VNR5" s="271"/>
      <c r="VNS5" s="272"/>
      <c r="VNT5" s="273"/>
      <c r="VNU5" s="273"/>
      <c r="VNV5" s="273"/>
      <c r="VNW5" s="273"/>
      <c r="VNX5" s="274"/>
      <c r="VNY5" s="265"/>
      <c r="VNZ5" s="537"/>
      <c r="VOA5" s="537"/>
      <c r="VOB5" s="538"/>
      <c r="VOC5" s="539"/>
      <c r="VOE5" s="540"/>
      <c r="VOF5" s="540"/>
      <c r="VOG5" s="542"/>
      <c r="VOH5" s="541"/>
      <c r="VOI5" s="537"/>
      <c r="VOJ5" s="266"/>
      <c r="VOK5" s="271"/>
      <c r="VOL5" s="271"/>
      <c r="VOM5" s="271"/>
      <c r="VON5" s="271"/>
      <c r="VOO5" s="271"/>
      <c r="VOP5" s="272"/>
      <c r="VOQ5" s="273"/>
      <c r="VOR5" s="273"/>
      <c r="VOS5" s="273"/>
      <c r="VOT5" s="273"/>
      <c r="VOU5" s="274"/>
      <c r="VOV5" s="265"/>
      <c r="VOW5" s="537"/>
      <c r="VOX5" s="537"/>
      <c r="VOY5" s="538"/>
      <c r="VOZ5" s="539"/>
      <c r="VPB5" s="540"/>
      <c r="VPC5" s="540"/>
      <c r="VPD5" s="542"/>
      <c r="VPE5" s="541"/>
      <c r="VPF5" s="537"/>
      <c r="VPG5" s="266"/>
      <c r="VPH5" s="271"/>
      <c r="VPI5" s="271"/>
      <c r="VPJ5" s="271"/>
      <c r="VPK5" s="271"/>
      <c r="VPL5" s="271"/>
      <c r="VPM5" s="272"/>
      <c r="VPN5" s="273"/>
      <c r="VPO5" s="273"/>
      <c r="VPP5" s="273"/>
      <c r="VPQ5" s="273"/>
      <c r="VPR5" s="274"/>
      <c r="VPS5" s="265"/>
      <c r="VPT5" s="537"/>
      <c r="VPU5" s="537"/>
      <c r="VPV5" s="538"/>
      <c r="VPW5" s="539"/>
      <c r="VPY5" s="540"/>
      <c r="VPZ5" s="540"/>
      <c r="VQA5" s="542"/>
      <c r="VQB5" s="541"/>
      <c r="VQC5" s="537"/>
      <c r="VQD5" s="266"/>
      <c r="VQE5" s="271"/>
      <c r="VQF5" s="271"/>
      <c r="VQG5" s="271"/>
      <c r="VQH5" s="271"/>
      <c r="VQI5" s="271"/>
      <c r="VQJ5" s="272"/>
      <c r="VQK5" s="273"/>
      <c r="VQL5" s="273"/>
      <c r="VQM5" s="273"/>
      <c r="VQN5" s="273"/>
      <c r="VQO5" s="274"/>
      <c r="VQP5" s="265"/>
      <c r="VQQ5" s="537"/>
      <c r="VQR5" s="537"/>
      <c r="VQS5" s="538"/>
      <c r="VQT5" s="539"/>
      <c r="VQV5" s="540"/>
      <c r="VQW5" s="540"/>
      <c r="VQX5" s="542"/>
      <c r="VQY5" s="541"/>
      <c r="VQZ5" s="537"/>
      <c r="VRA5" s="266"/>
      <c r="VRB5" s="271"/>
      <c r="VRC5" s="271"/>
      <c r="VRD5" s="271"/>
      <c r="VRE5" s="271"/>
      <c r="VRF5" s="271"/>
      <c r="VRG5" s="272"/>
      <c r="VRH5" s="273"/>
      <c r="VRI5" s="273"/>
      <c r="VRJ5" s="273"/>
      <c r="VRK5" s="273"/>
      <c r="VRL5" s="274"/>
      <c r="VRM5" s="265"/>
      <c r="VRN5" s="537"/>
      <c r="VRO5" s="537"/>
      <c r="VRP5" s="538"/>
      <c r="VRQ5" s="539"/>
      <c r="VRS5" s="540"/>
      <c r="VRT5" s="540"/>
      <c r="VRU5" s="542"/>
      <c r="VRV5" s="541"/>
      <c r="VRW5" s="537"/>
      <c r="VRX5" s="266"/>
      <c r="VRY5" s="271"/>
      <c r="VRZ5" s="271"/>
      <c r="VSA5" s="271"/>
      <c r="VSB5" s="271"/>
      <c r="VSC5" s="271"/>
      <c r="VSD5" s="272"/>
      <c r="VSE5" s="273"/>
      <c r="VSF5" s="273"/>
      <c r="VSG5" s="273"/>
      <c r="VSH5" s="273"/>
      <c r="VSI5" s="274"/>
      <c r="VSJ5" s="265"/>
      <c r="VSK5" s="537"/>
      <c r="VSL5" s="537"/>
      <c r="VSM5" s="538"/>
      <c r="VSN5" s="539"/>
      <c r="VSP5" s="540"/>
      <c r="VSQ5" s="540"/>
      <c r="VSR5" s="542"/>
      <c r="VSS5" s="541"/>
      <c r="VST5" s="537"/>
      <c r="VSU5" s="266"/>
      <c r="VSV5" s="271"/>
      <c r="VSW5" s="271"/>
      <c r="VSX5" s="271"/>
      <c r="VSY5" s="271"/>
      <c r="VSZ5" s="271"/>
      <c r="VTA5" s="272"/>
      <c r="VTB5" s="273"/>
      <c r="VTC5" s="273"/>
      <c r="VTD5" s="273"/>
      <c r="VTE5" s="273"/>
      <c r="VTF5" s="274"/>
      <c r="VTG5" s="265"/>
      <c r="VTH5" s="537"/>
      <c r="VTI5" s="537"/>
      <c r="VTJ5" s="538"/>
      <c r="VTK5" s="539"/>
      <c r="VTM5" s="540"/>
      <c r="VTN5" s="540"/>
      <c r="VTO5" s="542"/>
      <c r="VTP5" s="541"/>
      <c r="VTQ5" s="537"/>
      <c r="VTR5" s="266"/>
      <c r="VTS5" s="271"/>
      <c r="VTT5" s="271"/>
      <c r="VTU5" s="271"/>
      <c r="VTV5" s="271"/>
      <c r="VTW5" s="271"/>
      <c r="VTX5" s="272"/>
      <c r="VTY5" s="273"/>
      <c r="VTZ5" s="273"/>
      <c r="VUA5" s="273"/>
      <c r="VUB5" s="273"/>
      <c r="VUC5" s="274"/>
      <c r="VUD5" s="265"/>
      <c r="VUE5" s="537"/>
      <c r="VUF5" s="537"/>
      <c r="VUG5" s="538"/>
      <c r="VUH5" s="539"/>
      <c r="VUJ5" s="540"/>
      <c r="VUK5" s="540"/>
      <c r="VUL5" s="542"/>
      <c r="VUM5" s="541"/>
      <c r="VUN5" s="537"/>
      <c r="VUO5" s="266"/>
      <c r="VUP5" s="271"/>
      <c r="VUQ5" s="271"/>
      <c r="VUR5" s="271"/>
      <c r="VUS5" s="271"/>
      <c r="VUT5" s="271"/>
      <c r="VUU5" s="272"/>
      <c r="VUV5" s="273"/>
      <c r="VUW5" s="273"/>
      <c r="VUX5" s="273"/>
      <c r="VUY5" s="273"/>
      <c r="VUZ5" s="274"/>
      <c r="VVA5" s="265"/>
      <c r="VVB5" s="537"/>
      <c r="VVC5" s="537"/>
      <c r="VVD5" s="538"/>
      <c r="VVE5" s="539"/>
      <c r="VVG5" s="540"/>
      <c r="VVH5" s="540"/>
      <c r="VVI5" s="542"/>
      <c r="VVJ5" s="541"/>
      <c r="VVK5" s="537"/>
      <c r="VVL5" s="266"/>
      <c r="VVM5" s="271"/>
      <c r="VVN5" s="271"/>
      <c r="VVO5" s="271"/>
      <c r="VVP5" s="271"/>
      <c r="VVQ5" s="271"/>
      <c r="VVR5" s="272"/>
      <c r="VVS5" s="273"/>
      <c r="VVT5" s="273"/>
      <c r="VVU5" s="273"/>
      <c r="VVV5" s="273"/>
      <c r="VVW5" s="274"/>
      <c r="VVX5" s="265"/>
      <c r="VVY5" s="537"/>
      <c r="VVZ5" s="537"/>
      <c r="VWA5" s="538"/>
      <c r="VWB5" s="539"/>
      <c r="VWD5" s="540"/>
      <c r="VWE5" s="540"/>
      <c r="VWF5" s="542"/>
      <c r="VWG5" s="541"/>
      <c r="VWH5" s="537"/>
      <c r="VWI5" s="266"/>
      <c r="VWJ5" s="271"/>
      <c r="VWK5" s="271"/>
      <c r="VWL5" s="271"/>
      <c r="VWM5" s="271"/>
      <c r="VWN5" s="271"/>
      <c r="VWO5" s="272"/>
      <c r="VWP5" s="273"/>
      <c r="VWQ5" s="273"/>
      <c r="VWR5" s="273"/>
      <c r="VWS5" s="273"/>
      <c r="VWT5" s="274"/>
      <c r="VWU5" s="265"/>
      <c r="VWV5" s="537"/>
      <c r="VWW5" s="537"/>
      <c r="VWX5" s="538"/>
      <c r="VWY5" s="539"/>
      <c r="VXA5" s="540"/>
      <c r="VXB5" s="540"/>
      <c r="VXC5" s="542"/>
      <c r="VXD5" s="541"/>
      <c r="VXE5" s="537"/>
      <c r="VXF5" s="266"/>
      <c r="VXG5" s="271"/>
      <c r="VXH5" s="271"/>
      <c r="VXI5" s="271"/>
      <c r="VXJ5" s="271"/>
      <c r="VXK5" s="271"/>
      <c r="VXL5" s="272"/>
      <c r="VXM5" s="273"/>
      <c r="VXN5" s="273"/>
      <c r="VXO5" s="273"/>
      <c r="VXP5" s="273"/>
      <c r="VXQ5" s="274"/>
      <c r="VXR5" s="265"/>
      <c r="VXS5" s="537"/>
      <c r="VXT5" s="537"/>
      <c r="VXU5" s="538"/>
      <c r="VXV5" s="539"/>
      <c r="VXX5" s="540"/>
      <c r="VXY5" s="540"/>
      <c r="VXZ5" s="542"/>
      <c r="VYA5" s="541"/>
      <c r="VYB5" s="537"/>
      <c r="VYC5" s="266"/>
      <c r="VYD5" s="271"/>
      <c r="VYE5" s="271"/>
      <c r="VYF5" s="271"/>
      <c r="VYG5" s="271"/>
      <c r="VYH5" s="271"/>
      <c r="VYI5" s="272"/>
      <c r="VYJ5" s="273"/>
      <c r="VYK5" s="273"/>
      <c r="VYL5" s="273"/>
      <c r="VYM5" s="273"/>
      <c r="VYN5" s="274"/>
      <c r="VYO5" s="265"/>
      <c r="VYP5" s="537"/>
      <c r="VYQ5" s="537"/>
      <c r="VYR5" s="538"/>
      <c r="VYS5" s="539"/>
      <c r="VYU5" s="540"/>
      <c r="VYV5" s="540"/>
      <c r="VYW5" s="542"/>
      <c r="VYX5" s="541"/>
      <c r="VYY5" s="537"/>
      <c r="VYZ5" s="266"/>
      <c r="VZA5" s="271"/>
      <c r="VZB5" s="271"/>
      <c r="VZC5" s="271"/>
      <c r="VZD5" s="271"/>
      <c r="VZE5" s="271"/>
      <c r="VZF5" s="272"/>
      <c r="VZG5" s="273"/>
      <c r="VZH5" s="273"/>
      <c r="VZI5" s="273"/>
      <c r="VZJ5" s="273"/>
      <c r="VZK5" s="274"/>
      <c r="VZL5" s="265"/>
      <c r="VZM5" s="537"/>
      <c r="VZN5" s="537"/>
      <c r="VZO5" s="538"/>
      <c r="VZP5" s="539"/>
      <c r="VZR5" s="540"/>
      <c r="VZS5" s="540"/>
      <c r="VZT5" s="542"/>
      <c r="VZU5" s="541"/>
      <c r="VZV5" s="537"/>
      <c r="VZW5" s="266"/>
      <c r="VZX5" s="271"/>
      <c r="VZY5" s="271"/>
      <c r="VZZ5" s="271"/>
      <c r="WAA5" s="271"/>
      <c r="WAB5" s="271"/>
      <c r="WAC5" s="272"/>
      <c r="WAD5" s="273"/>
      <c r="WAE5" s="273"/>
      <c r="WAF5" s="273"/>
      <c r="WAG5" s="273"/>
      <c r="WAH5" s="274"/>
      <c r="WAI5" s="265"/>
      <c r="WAJ5" s="537"/>
      <c r="WAK5" s="537"/>
      <c r="WAL5" s="538"/>
      <c r="WAM5" s="539"/>
      <c r="WAO5" s="540"/>
      <c r="WAP5" s="540"/>
      <c r="WAQ5" s="542"/>
      <c r="WAR5" s="541"/>
      <c r="WAS5" s="537"/>
      <c r="WAT5" s="266"/>
      <c r="WAU5" s="271"/>
      <c r="WAV5" s="271"/>
      <c r="WAW5" s="271"/>
      <c r="WAX5" s="271"/>
      <c r="WAY5" s="271"/>
      <c r="WAZ5" s="272"/>
      <c r="WBA5" s="273"/>
      <c r="WBB5" s="273"/>
      <c r="WBC5" s="273"/>
      <c r="WBD5" s="273"/>
      <c r="WBE5" s="274"/>
      <c r="WBF5" s="265"/>
      <c r="WBG5" s="537"/>
      <c r="WBH5" s="537"/>
      <c r="WBI5" s="538"/>
      <c r="WBJ5" s="539"/>
      <c r="WBL5" s="540"/>
      <c r="WBM5" s="540"/>
      <c r="WBN5" s="542"/>
      <c r="WBO5" s="541"/>
      <c r="WBP5" s="537"/>
      <c r="WBQ5" s="266"/>
      <c r="WBR5" s="271"/>
      <c r="WBS5" s="271"/>
      <c r="WBT5" s="271"/>
      <c r="WBU5" s="271"/>
      <c r="WBV5" s="271"/>
      <c r="WBW5" s="272"/>
      <c r="WBX5" s="273"/>
      <c r="WBY5" s="273"/>
      <c r="WBZ5" s="273"/>
      <c r="WCA5" s="273"/>
      <c r="WCB5" s="274"/>
      <c r="WCC5" s="265"/>
      <c r="WCD5" s="537"/>
      <c r="WCE5" s="537"/>
      <c r="WCF5" s="538"/>
      <c r="WCG5" s="539"/>
      <c r="WCI5" s="540"/>
      <c r="WCJ5" s="540"/>
      <c r="WCK5" s="542"/>
      <c r="WCL5" s="541"/>
      <c r="WCM5" s="537"/>
      <c r="WCN5" s="266"/>
      <c r="WCO5" s="271"/>
      <c r="WCP5" s="271"/>
      <c r="WCQ5" s="271"/>
      <c r="WCR5" s="271"/>
      <c r="WCS5" s="271"/>
      <c r="WCT5" s="272"/>
      <c r="WCU5" s="273"/>
      <c r="WCV5" s="273"/>
      <c r="WCW5" s="273"/>
      <c r="WCX5" s="273"/>
      <c r="WCY5" s="274"/>
      <c r="WCZ5" s="265"/>
      <c r="WDA5" s="537"/>
      <c r="WDB5" s="537"/>
      <c r="WDC5" s="538"/>
      <c r="WDD5" s="539"/>
      <c r="WDF5" s="540"/>
      <c r="WDG5" s="540"/>
      <c r="WDH5" s="542"/>
      <c r="WDI5" s="541"/>
      <c r="WDJ5" s="537"/>
      <c r="WDK5" s="266"/>
      <c r="WDL5" s="271"/>
      <c r="WDM5" s="271"/>
      <c r="WDN5" s="271"/>
      <c r="WDO5" s="271"/>
      <c r="WDP5" s="271"/>
      <c r="WDQ5" s="272"/>
      <c r="WDR5" s="273"/>
      <c r="WDS5" s="273"/>
      <c r="WDT5" s="273"/>
      <c r="WDU5" s="273"/>
      <c r="WDV5" s="274"/>
      <c r="WDW5" s="265"/>
      <c r="WDX5" s="537"/>
      <c r="WDY5" s="537"/>
      <c r="WDZ5" s="538"/>
      <c r="WEA5" s="539"/>
      <c r="WEC5" s="540"/>
      <c r="WED5" s="540"/>
      <c r="WEE5" s="542"/>
      <c r="WEF5" s="541"/>
      <c r="WEG5" s="537"/>
      <c r="WEH5" s="266"/>
      <c r="WEI5" s="271"/>
      <c r="WEJ5" s="271"/>
      <c r="WEK5" s="271"/>
      <c r="WEL5" s="271"/>
      <c r="WEM5" s="271"/>
      <c r="WEN5" s="272"/>
      <c r="WEO5" s="273"/>
      <c r="WEP5" s="273"/>
      <c r="WEQ5" s="273"/>
      <c r="WER5" s="273"/>
      <c r="WES5" s="274"/>
      <c r="WET5" s="265"/>
      <c r="WEU5" s="537"/>
      <c r="WEV5" s="537"/>
      <c r="WEW5" s="538"/>
      <c r="WEX5" s="539"/>
      <c r="WEZ5" s="540"/>
      <c r="WFA5" s="540"/>
      <c r="WFB5" s="542"/>
      <c r="WFC5" s="541"/>
      <c r="WFD5" s="537"/>
      <c r="WFE5" s="266"/>
      <c r="WFF5" s="271"/>
      <c r="WFG5" s="271"/>
      <c r="WFH5" s="271"/>
      <c r="WFI5" s="271"/>
      <c r="WFJ5" s="271"/>
      <c r="WFK5" s="272"/>
      <c r="WFL5" s="273"/>
      <c r="WFM5" s="273"/>
      <c r="WFN5" s="273"/>
      <c r="WFO5" s="273"/>
      <c r="WFP5" s="274"/>
      <c r="WFQ5" s="265"/>
      <c r="WFR5" s="537"/>
      <c r="WFS5" s="537"/>
      <c r="WFT5" s="538"/>
      <c r="WFU5" s="539"/>
      <c r="WFW5" s="540"/>
      <c r="WFX5" s="540"/>
      <c r="WFY5" s="542"/>
      <c r="WFZ5" s="541"/>
      <c r="WGA5" s="537"/>
      <c r="WGB5" s="266"/>
      <c r="WGC5" s="271"/>
      <c r="WGD5" s="271"/>
      <c r="WGE5" s="271"/>
      <c r="WGF5" s="271"/>
      <c r="WGG5" s="271"/>
      <c r="WGH5" s="272"/>
      <c r="WGI5" s="273"/>
      <c r="WGJ5" s="273"/>
      <c r="WGK5" s="273"/>
      <c r="WGL5" s="273"/>
      <c r="WGM5" s="274"/>
      <c r="WGN5" s="265"/>
      <c r="WGO5" s="537"/>
      <c r="WGP5" s="537"/>
      <c r="WGQ5" s="538"/>
      <c r="WGR5" s="539"/>
      <c r="WGT5" s="540"/>
      <c r="WGU5" s="540"/>
      <c r="WGV5" s="542"/>
      <c r="WGW5" s="541"/>
      <c r="WGX5" s="537"/>
      <c r="WGY5" s="266"/>
      <c r="WGZ5" s="271"/>
      <c r="WHA5" s="271"/>
      <c r="WHB5" s="271"/>
      <c r="WHC5" s="271"/>
      <c r="WHD5" s="271"/>
      <c r="WHE5" s="272"/>
      <c r="WHF5" s="273"/>
      <c r="WHG5" s="273"/>
      <c r="WHH5" s="273"/>
      <c r="WHI5" s="273"/>
      <c r="WHJ5" s="274"/>
      <c r="WHK5" s="265"/>
      <c r="WHL5" s="537"/>
      <c r="WHM5" s="537"/>
      <c r="WHN5" s="538"/>
      <c r="WHO5" s="539"/>
      <c r="WHQ5" s="540"/>
      <c r="WHR5" s="540"/>
      <c r="WHS5" s="542"/>
      <c r="WHT5" s="541"/>
      <c r="WHU5" s="537"/>
      <c r="WHV5" s="266"/>
      <c r="WHW5" s="271"/>
      <c r="WHX5" s="271"/>
      <c r="WHY5" s="271"/>
      <c r="WHZ5" s="271"/>
      <c r="WIA5" s="271"/>
      <c r="WIB5" s="272"/>
      <c r="WIC5" s="273"/>
      <c r="WID5" s="273"/>
      <c r="WIE5" s="273"/>
      <c r="WIF5" s="273"/>
      <c r="WIG5" s="274"/>
      <c r="WIH5" s="265"/>
      <c r="WII5" s="537"/>
      <c r="WIJ5" s="537"/>
      <c r="WIK5" s="538"/>
      <c r="WIL5" s="539"/>
      <c r="WIN5" s="540"/>
      <c r="WIO5" s="540"/>
      <c r="WIP5" s="542"/>
      <c r="WIQ5" s="541"/>
      <c r="WIR5" s="537"/>
      <c r="WIS5" s="266"/>
      <c r="WIT5" s="271"/>
      <c r="WIU5" s="271"/>
      <c r="WIV5" s="271"/>
      <c r="WIW5" s="271"/>
      <c r="WIX5" s="271"/>
      <c r="WIY5" s="272"/>
      <c r="WIZ5" s="273"/>
      <c r="WJA5" s="273"/>
      <c r="WJB5" s="273"/>
      <c r="WJC5" s="273"/>
      <c r="WJD5" s="274"/>
      <c r="WJE5" s="265"/>
      <c r="WJF5" s="537"/>
      <c r="WJG5" s="537"/>
      <c r="WJH5" s="538"/>
      <c r="WJI5" s="539"/>
      <c r="WJK5" s="540"/>
      <c r="WJL5" s="540"/>
      <c r="WJM5" s="542"/>
      <c r="WJN5" s="541"/>
      <c r="WJO5" s="537"/>
      <c r="WJP5" s="266"/>
      <c r="WJQ5" s="271"/>
      <c r="WJR5" s="271"/>
      <c r="WJS5" s="271"/>
      <c r="WJT5" s="271"/>
      <c r="WJU5" s="271"/>
      <c r="WJV5" s="272"/>
      <c r="WJW5" s="273"/>
      <c r="WJX5" s="273"/>
      <c r="WJY5" s="273"/>
      <c r="WJZ5" s="273"/>
      <c r="WKA5" s="274"/>
      <c r="WKB5" s="265"/>
      <c r="WKC5" s="537"/>
      <c r="WKD5" s="537"/>
      <c r="WKE5" s="538"/>
      <c r="WKF5" s="539"/>
      <c r="WKH5" s="540"/>
      <c r="WKI5" s="540"/>
      <c r="WKJ5" s="542"/>
      <c r="WKK5" s="541"/>
      <c r="WKL5" s="537"/>
      <c r="WKM5" s="266"/>
      <c r="WKN5" s="271"/>
      <c r="WKO5" s="271"/>
      <c r="WKP5" s="271"/>
      <c r="WKQ5" s="271"/>
      <c r="WKR5" s="271"/>
      <c r="WKS5" s="272"/>
      <c r="WKT5" s="273"/>
      <c r="WKU5" s="273"/>
      <c r="WKV5" s="273"/>
      <c r="WKW5" s="273"/>
      <c r="WKX5" s="274"/>
      <c r="WKY5" s="265"/>
      <c r="WKZ5" s="537"/>
      <c r="WLA5" s="537"/>
      <c r="WLB5" s="538"/>
      <c r="WLC5" s="539"/>
      <c r="WLE5" s="540"/>
      <c r="WLF5" s="540"/>
      <c r="WLG5" s="542"/>
      <c r="WLH5" s="541"/>
      <c r="WLI5" s="537"/>
      <c r="WLJ5" s="266"/>
      <c r="WLK5" s="271"/>
      <c r="WLL5" s="271"/>
      <c r="WLM5" s="271"/>
      <c r="WLN5" s="271"/>
      <c r="WLO5" s="271"/>
      <c r="WLP5" s="272"/>
      <c r="WLQ5" s="273"/>
      <c r="WLR5" s="273"/>
      <c r="WLS5" s="273"/>
      <c r="WLT5" s="273"/>
      <c r="WLU5" s="274"/>
      <c r="WLV5" s="265"/>
      <c r="WLW5" s="537"/>
      <c r="WLX5" s="537"/>
      <c r="WLY5" s="538"/>
      <c r="WLZ5" s="539"/>
      <c r="WMB5" s="540"/>
      <c r="WMC5" s="540"/>
      <c r="WMD5" s="542"/>
      <c r="WME5" s="541"/>
      <c r="WMF5" s="537"/>
      <c r="WMG5" s="266"/>
      <c r="WMH5" s="271"/>
      <c r="WMI5" s="271"/>
      <c r="WMJ5" s="271"/>
      <c r="WMK5" s="271"/>
      <c r="WML5" s="271"/>
      <c r="WMM5" s="272"/>
      <c r="WMN5" s="273"/>
      <c r="WMO5" s="273"/>
      <c r="WMP5" s="273"/>
      <c r="WMQ5" s="273"/>
      <c r="WMR5" s="274"/>
      <c r="WMS5" s="265"/>
      <c r="WMT5" s="537"/>
      <c r="WMU5" s="537"/>
      <c r="WMV5" s="538"/>
      <c r="WMW5" s="539"/>
      <c r="WMY5" s="540"/>
      <c r="WMZ5" s="540"/>
      <c r="WNA5" s="542"/>
      <c r="WNB5" s="541"/>
      <c r="WNC5" s="537"/>
      <c r="WND5" s="266"/>
      <c r="WNE5" s="271"/>
      <c r="WNF5" s="271"/>
      <c r="WNG5" s="271"/>
      <c r="WNH5" s="271"/>
      <c r="WNI5" s="271"/>
      <c r="WNJ5" s="272"/>
      <c r="WNK5" s="273"/>
      <c r="WNL5" s="273"/>
      <c r="WNM5" s="273"/>
      <c r="WNN5" s="273"/>
      <c r="WNO5" s="274"/>
      <c r="WNP5" s="265"/>
      <c r="WNQ5" s="537"/>
      <c r="WNR5" s="537"/>
      <c r="WNS5" s="538"/>
      <c r="WNT5" s="539"/>
      <c r="WNV5" s="540"/>
      <c r="WNW5" s="540"/>
      <c r="WNX5" s="542"/>
      <c r="WNY5" s="541"/>
      <c r="WNZ5" s="537"/>
      <c r="WOA5" s="266"/>
      <c r="WOB5" s="271"/>
      <c r="WOC5" s="271"/>
      <c r="WOD5" s="271"/>
      <c r="WOE5" s="271"/>
      <c r="WOF5" s="271"/>
      <c r="WOG5" s="272"/>
      <c r="WOH5" s="273"/>
      <c r="WOI5" s="273"/>
      <c r="WOJ5" s="273"/>
      <c r="WOK5" s="273"/>
      <c r="WOL5" s="274"/>
      <c r="WOM5" s="265"/>
      <c r="WON5" s="537"/>
      <c r="WOO5" s="537"/>
      <c r="WOP5" s="538"/>
      <c r="WOQ5" s="539"/>
      <c r="WOS5" s="540"/>
      <c r="WOT5" s="540"/>
      <c r="WOU5" s="542"/>
      <c r="WOV5" s="541"/>
      <c r="WOW5" s="537"/>
      <c r="WOX5" s="266"/>
      <c r="WOY5" s="271"/>
      <c r="WOZ5" s="271"/>
      <c r="WPA5" s="271"/>
      <c r="WPB5" s="271"/>
      <c r="WPC5" s="271"/>
      <c r="WPD5" s="272"/>
      <c r="WPE5" s="273"/>
      <c r="WPF5" s="273"/>
      <c r="WPG5" s="273"/>
      <c r="WPH5" s="273"/>
      <c r="WPI5" s="274"/>
      <c r="WPJ5" s="265"/>
      <c r="WPK5" s="537"/>
      <c r="WPL5" s="537"/>
      <c r="WPM5" s="538"/>
      <c r="WPN5" s="539"/>
      <c r="WPP5" s="540"/>
      <c r="WPQ5" s="540"/>
      <c r="WPR5" s="542"/>
      <c r="WPS5" s="541"/>
      <c r="WPT5" s="537"/>
      <c r="WPU5" s="266"/>
      <c r="WPV5" s="271"/>
      <c r="WPW5" s="271"/>
      <c r="WPX5" s="271"/>
      <c r="WPY5" s="271"/>
      <c r="WPZ5" s="271"/>
      <c r="WQA5" s="272"/>
      <c r="WQB5" s="273"/>
      <c r="WQC5" s="273"/>
      <c r="WQD5" s="273"/>
      <c r="WQE5" s="273"/>
      <c r="WQF5" s="274"/>
      <c r="WQG5" s="265"/>
      <c r="WQH5" s="537"/>
      <c r="WQI5" s="537"/>
      <c r="WQJ5" s="538"/>
      <c r="WQK5" s="539"/>
      <c r="WQM5" s="540"/>
      <c r="WQN5" s="540"/>
      <c r="WQO5" s="542"/>
      <c r="WQP5" s="541"/>
      <c r="WQQ5" s="537"/>
      <c r="WQR5" s="266"/>
      <c r="WQS5" s="271"/>
      <c r="WQT5" s="271"/>
      <c r="WQU5" s="271"/>
      <c r="WQV5" s="271"/>
      <c r="WQW5" s="271"/>
      <c r="WQX5" s="272"/>
      <c r="WQY5" s="273"/>
      <c r="WQZ5" s="273"/>
      <c r="WRA5" s="273"/>
      <c r="WRB5" s="273"/>
      <c r="WRC5" s="274"/>
      <c r="WRD5" s="265"/>
      <c r="WRE5" s="537"/>
      <c r="WRF5" s="537"/>
      <c r="WRG5" s="538"/>
      <c r="WRH5" s="539"/>
      <c r="WRJ5" s="540"/>
      <c r="WRK5" s="540"/>
      <c r="WRL5" s="542"/>
      <c r="WRM5" s="541"/>
      <c r="WRN5" s="537"/>
      <c r="WRO5" s="266"/>
      <c r="WRP5" s="271"/>
      <c r="WRQ5" s="271"/>
      <c r="WRR5" s="271"/>
      <c r="WRS5" s="271"/>
      <c r="WRT5" s="271"/>
      <c r="WRU5" s="272"/>
      <c r="WRV5" s="273"/>
      <c r="WRW5" s="273"/>
      <c r="WRX5" s="273"/>
      <c r="WRY5" s="273"/>
      <c r="WRZ5" s="274"/>
      <c r="WSA5" s="265"/>
      <c r="WSB5" s="537"/>
      <c r="WSC5" s="537"/>
      <c r="WSD5" s="538"/>
      <c r="WSE5" s="539"/>
      <c r="WSG5" s="540"/>
      <c r="WSH5" s="540"/>
      <c r="WSI5" s="542"/>
      <c r="WSJ5" s="541"/>
      <c r="WSK5" s="537"/>
      <c r="WSL5" s="266"/>
      <c r="WSM5" s="271"/>
      <c r="WSN5" s="271"/>
      <c r="WSO5" s="271"/>
      <c r="WSP5" s="271"/>
      <c r="WSQ5" s="271"/>
      <c r="WSR5" s="272"/>
      <c r="WSS5" s="273"/>
      <c r="WST5" s="273"/>
      <c r="WSU5" s="273"/>
      <c r="WSV5" s="273"/>
      <c r="WSW5" s="274"/>
      <c r="WSX5" s="265"/>
      <c r="WSY5" s="537"/>
      <c r="WSZ5" s="537"/>
      <c r="WTA5" s="538"/>
      <c r="WTB5" s="539"/>
      <c r="WTD5" s="540"/>
      <c r="WTE5" s="540"/>
      <c r="WTF5" s="542"/>
      <c r="WTG5" s="541"/>
      <c r="WTH5" s="537"/>
      <c r="WTI5" s="266"/>
      <c r="WTJ5" s="271"/>
      <c r="WTK5" s="271"/>
      <c r="WTL5" s="271"/>
      <c r="WTM5" s="271"/>
      <c r="WTN5" s="271"/>
      <c r="WTO5" s="272"/>
      <c r="WTP5" s="273"/>
      <c r="WTQ5" s="273"/>
      <c r="WTR5" s="273"/>
      <c r="WTS5" s="273"/>
      <c r="WTT5" s="274"/>
      <c r="WTU5" s="265"/>
      <c r="WTV5" s="537"/>
      <c r="WTW5" s="537"/>
      <c r="WTX5" s="538"/>
      <c r="WTY5" s="539"/>
      <c r="WUA5" s="540"/>
      <c r="WUB5" s="540"/>
      <c r="WUC5" s="542"/>
      <c r="WUD5" s="541"/>
      <c r="WUE5" s="537"/>
      <c r="WUF5" s="266"/>
      <c r="WUG5" s="271"/>
      <c r="WUH5" s="271"/>
      <c r="WUI5" s="271"/>
      <c r="WUJ5" s="271"/>
      <c r="WUK5" s="271"/>
      <c r="WUL5" s="272"/>
      <c r="WUM5" s="273"/>
      <c r="WUN5" s="273"/>
      <c r="WUO5" s="273"/>
      <c r="WUP5" s="273"/>
      <c r="WUQ5" s="274"/>
      <c r="WUR5" s="265"/>
      <c r="WUS5" s="537"/>
      <c r="WUT5" s="537"/>
      <c r="WUU5" s="538"/>
      <c r="WUV5" s="539"/>
      <c r="WUX5" s="540"/>
      <c r="WUY5" s="540"/>
      <c r="WUZ5" s="542"/>
      <c r="WVA5" s="541"/>
      <c r="WVB5" s="537"/>
      <c r="WVC5" s="266"/>
      <c r="WVD5" s="271"/>
      <c r="WVE5" s="271"/>
      <c r="WVF5" s="271"/>
      <c r="WVG5" s="271"/>
      <c r="WVH5" s="271"/>
      <c r="WVI5" s="272"/>
      <c r="WVJ5" s="273"/>
      <c r="WVK5" s="273"/>
      <c r="WVL5" s="273"/>
      <c r="WVM5" s="273"/>
      <c r="WVN5" s="274"/>
      <c r="WVO5" s="265"/>
      <c r="WVP5" s="537"/>
      <c r="WVQ5" s="537"/>
      <c r="WVR5" s="538"/>
      <c r="WVS5" s="539"/>
      <c r="WVU5" s="540"/>
      <c r="WVV5" s="540"/>
      <c r="WVW5" s="542"/>
      <c r="WVX5" s="541"/>
      <c r="WVY5" s="537"/>
      <c r="WVZ5" s="266"/>
      <c r="WWA5" s="271"/>
      <c r="WWB5" s="271"/>
      <c r="WWC5" s="271"/>
      <c r="WWD5" s="271"/>
      <c r="WWE5" s="271"/>
      <c r="WWF5" s="272"/>
      <c r="WWG5" s="273"/>
      <c r="WWH5" s="273"/>
      <c r="WWI5" s="273"/>
      <c r="WWJ5" s="273"/>
      <c r="WWK5" s="274"/>
      <c r="WWL5" s="265"/>
      <c r="WWM5" s="537"/>
      <c r="WWN5" s="537"/>
      <c r="WWO5" s="538"/>
      <c r="WWP5" s="539"/>
      <c r="WWR5" s="540"/>
      <c r="WWS5" s="540"/>
      <c r="WWT5" s="542"/>
      <c r="WWU5" s="541"/>
      <c r="WWV5" s="537"/>
      <c r="WWW5" s="266"/>
      <c r="WWX5" s="271"/>
      <c r="WWY5" s="271"/>
      <c r="WWZ5" s="271"/>
      <c r="WXA5" s="271"/>
      <c r="WXB5" s="271"/>
      <c r="WXC5" s="272"/>
      <c r="WXD5" s="273"/>
      <c r="WXE5" s="273"/>
      <c r="WXF5" s="273"/>
      <c r="WXG5" s="273"/>
      <c r="WXH5" s="274"/>
      <c r="WXI5" s="265"/>
      <c r="WXJ5" s="537"/>
      <c r="WXK5" s="537"/>
      <c r="WXL5" s="538"/>
      <c r="WXM5" s="539"/>
      <c r="WXO5" s="540"/>
      <c r="WXP5" s="540"/>
      <c r="WXQ5" s="542"/>
      <c r="WXR5" s="541"/>
      <c r="WXS5" s="537"/>
      <c r="WXT5" s="266"/>
      <c r="WXU5" s="271"/>
      <c r="WXV5" s="271"/>
      <c r="WXW5" s="271"/>
      <c r="WXX5" s="271"/>
      <c r="WXY5" s="271"/>
      <c r="WXZ5" s="272"/>
      <c r="WYA5" s="273"/>
      <c r="WYB5" s="273"/>
      <c r="WYC5" s="273"/>
      <c r="WYD5" s="273"/>
      <c r="WYE5" s="274"/>
      <c r="WYF5" s="265"/>
      <c r="WYG5" s="537"/>
      <c r="WYH5" s="537"/>
      <c r="WYI5" s="538"/>
      <c r="WYJ5" s="539"/>
      <c r="WYL5" s="540"/>
      <c r="WYM5" s="540"/>
      <c r="WYN5" s="542"/>
      <c r="WYO5" s="541"/>
      <c r="WYP5" s="537"/>
      <c r="WYQ5" s="266"/>
      <c r="WYR5" s="271"/>
      <c r="WYS5" s="271"/>
      <c r="WYT5" s="271"/>
      <c r="WYU5" s="271"/>
      <c r="WYV5" s="271"/>
      <c r="WYW5" s="272"/>
      <c r="WYX5" s="273"/>
      <c r="WYY5" s="273"/>
      <c r="WYZ5" s="273"/>
      <c r="WZA5" s="273"/>
      <c r="WZB5" s="274"/>
      <c r="WZC5" s="265"/>
      <c r="WZD5" s="537"/>
      <c r="WZE5" s="537"/>
      <c r="WZF5" s="538"/>
      <c r="WZG5" s="539"/>
      <c r="WZI5" s="540"/>
      <c r="WZJ5" s="540"/>
      <c r="WZK5" s="542"/>
      <c r="WZL5" s="541"/>
      <c r="WZM5" s="537"/>
      <c r="WZN5" s="266"/>
      <c r="WZO5" s="271"/>
      <c r="WZP5" s="271"/>
      <c r="WZQ5" s="271"/>
      <c r="WZR5" s="271"/>
      <c r="WZS5" s="271"/>
      <c r="WZT5" s="272"/>
      <c r="WZU5" s="273"/>
      <c r="WZV5" s="273"/>
      <c r="WZW5" s="273"/>
      <c r="WZX5" s="273"/>
      <c r="WZY5" s="274"/>
      <c r="WZZ5" s="265"/>
      <c r="XAA5" s="537"/>
      <c r="XAB5" s="537"/>
      <c r="XAC5" s="538"/>
      <c r="XAD5" s="539"/>
      <c r="XAF5" s="540"/>
      <c r="XAG5" s="540"/>
      <c r="XAH5" s="542"/>
      <c r="XAI5" s="541"/>
      <c r="XAJ5" s="537"/>
      <c r="XAK5" s="266"/>
      <c r="XAL5" s="271"/>
      <c r="XAM5" s="271"/>
      <c r="XAN5" s="271"/>
      <c r="XAO5" s="271"/>
      <c r="XAP5" s="271"/>
      <c r="XAQ5" s="272"/>
      <c r="XAR5" s="273"/>
      <c r="XAS5" s="273"/>
      <c r="XAT5" s="273"/>
      <c r="XAU5" s="273"/>
      <c r="XAV5" s="274"/>
      <c r="XAW5" s="265"/>
      <c r="XAX5" s="537"/>
      <c r="XAY5" s="537"/>
      <c r="XAZ5" s="538"/>
      <c r="XBA5" s="539"/>
      <c r="XBC5" s="540"/>
      <c r="XBD5" s="540"/>
      <c r="XBE5" s="542"/>
      <c r="XBF5" s="541"/>
      <c r="XBG5" s="537"/>
      <c r="XBH5" s="266"/>
      <c r="XBI5" s="271"/>
      <c r="XBJ5" s="271"/>
      <c r="XBK5" s="271"/>
      <c r="XBL5" s="271"/>
      <c r="XBM5" s="271"/>
      <c r="XBN5" s="272"/>
      <c r="XBO5" s="273"/>
      <c r="XBP5" s="273"/>
      <c r="XBQ5" s="273"/>
      <c r="XBR5" s="273"/>
      <c r="XBS5" s="274"/>
      <c r="XBT5" s="265"/>
      <c r="XBU5" s="537"/>
      <c r="XBV5" s="537"/>
      <c r="XBW5" s="538"/>
      <c r="XBX5" s="539"/>
      <c r="XBZ5" s="540"/>
      <c r="XCA5" s="540"/>
      <c r="XCB5" s="542"/>
      <c r="XCC5" s="541"/>
      <c r="XCD5" s="537"/>
      <c r="XCE5" s="266"/>
      <c r="XCF5" s="271"/>
      <c r="XCG5" s="271"/>
      <c r="XCH5" s="271"/>
      <c r="XCI5" s="271"/>
      <c r="XCJ5" s="271"/>
      <c r="XCK5" s="272"/>
      <c r="XCL5" s="273"/>
      <c r="XCM5" s="273"/>
      <c r="XCN5" s="273"/>
      <c r="XCO5" s="273"/>
      <c r="XCP5" s="274"/>
      <c r="XCQ5" s="265"/>
      <c r="XCR5" s="537"/>
      <c r="XCS5" s="537"/>
      <c r="XCT5" s="538"/>
      <c r="XCU5" s="539"/>
      <c r="XCW5" s="540"/>
      <c r="XCX5" s="540"/>
      <c r="XCY5" s="542"/>
      <c r="XCZ5" s="541"/>
      <c r="XDA5" s="537"/>
      <c r="XDB5" s="266"/>
      <c r="XDC5" s="271"/>
      <c r="XDD5" s="271"/>
      <c r="XDE5" s="271"/>
      <c r="XDF5" s="271"/>
      <c r="XDG5" s="271"/>
      <c r="XDH5" s="272"/>
      <c r="XDI5" s="273"/>
      <c r="XDJ5" s="273"/>
      <c r="XDK5" s="273"/>
      <c r="XDL5" s="273"/>
      <c r="XDM5" s="274"/>
      <c r="XDN5" s="265"/>
      <c r="XDO5" s="537"/>
      <c r="XDP5" s="537"/>
      <c r="XDQ5" s="538"/>
      <c r="XDR5" s="539"/>
      <c r="XDT5" s="540"/>
      <c r="XDU5" s="540"/>
      <c r="XDV5" s="542"/>
      <c r="XDW5" s="541"/>
      <c r="XDX5" s="537"/>
      <c r="XDY5" s="266"/>
      <c r="XDZ5" s="271"/>
      <c r="XEA5" s="271"/>
      <c r="XEB5" s="271"/>
      <c r="XEC5" s="271"/>
      <c r="XED5" s="271"/>
      <c r="XEE5" s="272"/>
      <c r="XEF5" s="273"/>
      <c r="XEG5" s="273"/>
      <c r="XEH5" s="273"/>
      <c r="XEI5" s="273"/>
      <c r="XEJ5" s="274"/>
      <c r="XEK5" s="265"/>
      <c r="XEL5" s="537"/>
      <c r="XEM5" s="537"/>
      <c r="XEN5" s="538"/>
      <c r="XEO5" s="539"/>
      <c r="XEQ5" s="540"/>
      <c r="XER5" s="540"/>
      <c r="XES5" s="542"/>
      <c r="XET5" s="541"/>
      <c r="XEU5" s="537"/>
      <c r="XEV5" s="266"/>
      <c r="XEW5" s="271"/>
    </row>
    <row r="6" spans="1:9216 9218:11263 11265:16377" ht="14.5" hidden="1" thickBot="1" x14ac:dyDescent="0.35">
      <c r="A6" s="524"/>
      <c r="B6" s="527"/>
      <c r="C6" s="530"/>
      <c r="D6" s="562"/>
      <c r="E6" s="533"/>
      <c r="F6" s="345" t="s">
        <v>88</v>
      </c>
      <c r="G6" s="351">
        <v>0</v>
      </c>
      <c r="H6" s="291"/>
      <c r="I6" s="291"/>
      <c r="J6" s="291"/>
      <c r="K6" s="352"/>
      <c r="L6" s="360">
        <f>IF(E4="GS",SUMIFS(Table4[Đếm],Table4[Giám sát],'Thị trường'!C4),SUMIFS(Table4[Đếm],Table4[Nhân viên],'Thị trường'!C4))</f>
        <v>4</v>
      </c>
      <c r="M6" s="292"/>
      <c r="N6" s="292"/>
      <c r="O6" s="292"/>
      <c r="P6" s="361"/>
      <c r="Q6" s="474">
        <f>IFERROR((L6/G6),0)</f>
        <v>0</v>
      </c>
      <c r="R6" s="281">
        <f>IF(L6&gt;0,500000,0)</f>
        <v>500000</v>
      </c>
      <c r="S6" s="536"/>
      <c r="T6" s="542"/>
      <c r="U6" s="541"/>
      <c r="V6" s="537"/>
      <c r="W6" s="6"/>
      <c r="X6" s="275"/>
      <c r="Y6" s="275"/>
      <c r="Z6" s="275"/>
      <c r="AA6" s="275"/>
      <c r="AB6" s="275"/>
      <c r="AC6" s="276"/>
      <c r="AD6" s="277"/>
      <c r="AE6" s="277"/>
      <c r="AF6" s="277"/>
      <c r="AG6" s="277"/>
      <c r="AH6" s="274"/>
      <c r="AI6" s="265"/>
      <c r="AJ6" s="537"/>
      <c r="AK6" s="537"/>
      <c r="AL6" s="538"/>
      <c r="AM6" s="539"/>
      <c r="AO6" s="540"/>
      <c r="AP6" s="540"/>
      <c r="AQ6" s="542"/>
      <c r="AR6" s="541"/>
      <c r="AS6" s="537"/>
      <c r="AT6" s="6"/>
      <c r="AU6" s="275"/>
      <c r="AV6" s="275"/>
      <c r="AW6" s="275"/>
      <c r="AX6" s="275"/>
      <c r="AY6" s="275"/>
      <c r="AZ6" s="276"/>
      <c r="BA6" s="277"/>
      <c r="BB6" s="277"/>
      <c r="BC6" s="277"/>
      <c r="BD6" s="277"/>
      <c r="BE6" s="274"/>
      <c r="BF6" s="265"/>
      <c r="BG6" s="537"/>
      <c r="BH6" s="537"/>
      <c r="BI6" s="538"/>
      <c r="BJ6" s="539"/>
      <c r="BL6" s="540"/>
      <c r="BM6" s="540"/>
      <c r="BN6" s="542"/>
      <c r="BO6" s="541"/>
      <c r="BP6" s="537"/>
      <c r="BQ6" s="6"/>
      <c r="BR6" s="275"/>
      <c r="BS6" s="275"/>
      <c r="BT6" s="275"/>
      <c r="BU6" s="275"/>
      <c r="BV6" s="275"/>
      <c r="BW6" s="276"/>
      <c r="BX6" s="277"/>
      <c r="BY6" s="277"/>
      <c r="BZ6" s="277"/>
      <c r="CA6" s="277"/>
      <c r="CB6" s="274"/>
      <c r="CC6" s="265"/>
      <c r="CD6" s="537"/>
      <c r="CE6" s="537"/>
      <c r="CF6" s="538"/>
      <c r="CG6" s="539"/>
      <c r="CI6" s="540"/>
      <c r="CJ6" s="540"/>
      <c r="CK6" s="542"/>
      <c r="CL6" s="541"/>
      <c r="CM6" s="537"/>
      <c r="CN6" s="6"/>
      <c r="CO6" s="275"/>
      <c r="CP6" s="275"/>
      <c r="CQ6" s="275"/>
      <c r="CR6" s="275"/>
      <c r="CS6" s="275"/>
      <c r="CT6" s="276"/>
      <c r="CU6" s="277"/>
      <c r="CV6" s="277"/>
      <c r="CW6" s="277"/>
      <c r="CX6" s="277"/>
      <c r="CY6" s="274"/>
      <c r="CZ6" s="265"/>
      <c r="DA6" s="537"/>
      <c r="DB6" s="537"/>
      <c r="DC6" s="538"/>
      <c r="DD6" s="539"/>
      <c r="DF6" s="540"/>
      <c r="DG6" s="540"/>
      <c r="DH6" s="542"/>
      <c r="DI6" s="541"/>
      <c r="DJ6" s="537"/>
      <c r="DK6" s="6"/>
      <c r="DL6" s="275"/>
      <c r="DM6" s="275"/>
      <c r="DN6" s="275"/>
      <c r="DO6" s="275"/>
      <c r="DP6" s="275"/>
      <c r="DQ6" s="276"/>
      <c r="DR6" s="277"/>
      <c r="DS6" s="277"/>
      <c r="DT6" s="277"/>
      <c r="DU6" s="277"/>
      <c r="DV6" s="274"/>
      <c r="DW6" s="265"/>
      <c r="DX6" s="537"/>
      <c r="DY6" s="537"/>
      <c r="DZ6" s="538"/>
      <c r="EA6" s="539"/>
      <c r="EC6" s="540"/>
      <c r="ED6" s="540"/>
      <c r="EE6" s="542"/>
      <c r="EF6" s="541"/>
      <c r="EG6" s="537"/>
      <c r="EH6" s="6"/>
      <c r="EI6" s="275"/>
      <c r="EJ6" s="275"/>
      <c r="EK6" s="275"/>
      <c r="EL6" s="275"/>
      <c r="EM6" s="275"/>
      <c r="EN6" s="276"/>
      <c r="EO6" s="277"/>
      <c r="EP6" s="277"/>
      <c r="EQ6" s="277"/>
      <c r="ER6" s="277"/>
      <c r="ES6" s="274"/>
      <c r="ET6" s="265"/>
      <c r="EU6" s="537"/>
      <c r="EV6" s="537"/>
      <c r="EW6" s="538"/>
      <c r="EX6" s="539"/>
      <c r="EZ6" s="540"/>
      <c r="FA6" s="540"/>
      <c r="FB6" s="542"/>
      <c r="FC6" s="541"/>
      <c r="FD6" s="537"/>
      <c r="FE6" s="6"/>
      <c r="FF6" s="275"/>
      <c r="FG6" s="275"/>
      <c r="FH6" s="275"/>
      <c r="FI6" s="275"/>
      <c r="FJ6" s="275"/>
      <c r="FK6" s="276"/>
      <c r="FL6" s="277"/>
      <c r="FM6" s="277"/>
      <c r="FN6" s="277"/>
      <c r="FO6" s="277"/>
      <c r="FP6" s="274"/>
      <c r="FQ6" s="265"/>
      <c r="FR6" s="537"/>
      <c r="FS6" s="537"/>
      <c r="FT6" s="538"/>
      <c r="FU6" s="539"/>
      <c r="FW6" s="540"/>
      <c r="FX6" s="540"/>
      <c r="FY6" s="542"/>
      <c r="FZ6" s="541"/>
      <c r="GA6" s="537"/>
      <c r="GB6" s="6"/>
      <c r="GC6" s="275"/>
      <c r="GD6" s="275"/>
      <c r="GE6" s="275"/>
      <c r="GF6" s="275"/>
      <c r="GG6" s="275"/>
      <c r="GH6" s="276"/>
      <c r="GI6" s="277"/>
      <c r="GJ6" s="277"/>
      <c r="GK6" s="277"/>
      <c r="GL6" s="277"/>
      <c r="GM6" s="274"/>
      <c r="GN6" s="265"/>
      <c r="GO6" s="537"/>
      <c r="GP6" s="537"/>
      <c r="GQ6" s="538"/>
      <c r="GR6" s="539"/>
      <c r="GT6" s="540"/>
      <c r="GU6" s="540"/>
      <c r="GV6" s="542"/>
      <c r="GW6" s="541"/>
      <c r="GX6" s="537"/>
      <c r="GY6" s="6"/>
      <c r="GZ6" s="275"/>
      <c r="HA6" s="275"/>
      <c r="HB6" s="275"/>
      <c r="HC6" s="275"/>
      <c r="HD6" s="275"/>
      <c r="HE6" s="276"/>
      <c r="HF6" s="277"/>
      <c r="HG6" s="277"/>
      <c r="HH6" s="277"/>
      <c r="HI6" s="277"/>
      <c r="HJ6" s="274"/>
      <c r="HK6" s="265"/>
      <c r="HL6" s="537"/>
      <c r="HM6" s="537"/>
      <c r="HN6" s="538"/>
      <c r="HO6" s="539"/>
      <c r="HQ6" s="540"/>
      <c r="HR6" s="540"/>
      <c r="HS6" s="542"/>
      <c r="HT6" s="541"/>
      <c r="HU6" s="537"/>
      <c r="HV6" s="6"/>
      <c r="HW6" s="275"/>
      <c r="HX6" s="275"/>
      <c r="HY6" s="275"/>
      <c r="HZ6" s="275"/>
      <c r="IA6" s="275"/>
      <c r="IB6" s="276"/>
      <c r="IC6" s="277"/>
      <c r="ID6" s="277"/>
      <c r="IE6" s="277"/>
      <c r="IF6" s="277"/>
      <c r="IG6" s="274"/>
      <c r="IH6" s="265"/>
      <c r="II6" s="537"/>
      <c r="IJ6" s="537"/>
      <c r="IK6" s="538"/>
      <c r="IL6" s="539"/>
      <c r="IN6" s="540"/>
      <c r="IO6" s="540"/>
      <c r="IP6" s="542"/>
      <c r="IQ6" s="541"/>
      <c r="IR6" s="537"/>
      <c r="IS6" s="6"/>
      <c r="IT6" s="275"/>
      <c r="IU6" s="275"/>
      <c r="IV6" s="275"/>
      <c r="IW6" s="275"/>
      <c r="IX6" s="275"/>
      <c r="IY6" s="276"/>
      <c r="IZ6" s="277"/>
      <c r="JA6" s="277"/>
      <c r="JB6" s="277"/>
      <c r="JC6" s="277"/>
      <c r="JD6" s="274"/>
      <c r="JE6" s="265"/>
      <c r="JF6" s="537"/>
      <c r="JG6" s="537"/>
      <c r="JH6" s="538"/>
      <c r="JI6" s="539"/>
      <c r="JK6" s="540"/>
      <c r="JL6" s="540"/>
      <c r="JM6" s="542"/>
      <c r="JN6" s="541"/>
      <c r="JO6" s="537"/>
      <c r="JP6" s="6"/>
      <c r="JQ6" s="275"/>
      <c r="JR6" s="275"/>
      <c r="JS6" s="275"/>
      <c r="JT6" s="275"/>
      <c r="JU6" s="275"/>
      <c r="JV6" s="276"/>
      <c r="JW6" s="277"/>
      <c r="JX6" s="277"/>
      <c r="JY6" s="277"/>
      <c r="JZ6" s="277"/>
      <c r="KA6" s="274"/>
      <c r="KB6" s="265"/>
      <c r="KC6" s="537"/>
      <c r="KD6" s="537"/>
      <c r="KE6" s="538"/>
      <c r="KF6" s="539"/>
      <c r="KH6" s="540"/>
      <c r="KI6" s="540"/>
      <c r="KJ6" s="542"/>
      <c r="KK6" s="541"/>
      <c r="KL6" s="537"/>
      <c r="KM6" s="6"/>
      <c r="KN6" s="275"/>
      <c r="KO6" s="275"/>
      <c r="KP6" s="275"/>
      <c r="KQ6" s="275"/>
      <c r="KR6" s="275"/>
      <c r="KS6" s="276"/>
      <c r="KT6" s="277"/>
      <c r="KU6" s="277"/>
      <c r="KV6" s="277"/>
      <c r="KW6" s="277"/>
      <c r="KX6" s="274"/>
      <c r="KY6" s="265"/>
      <c r="KZ6" s="537"/>
      <c r="LA6" s="537"/>
      <c r="LB6" s="538"/>
      <c r="LC6" s="539"/>
      <c r="LE6" s="540"/>
      <c r="LF6" s="540"/>
      <c r="LG6" s="542"/>
      <c r="LH6" s="541"/>
      <c r="LI6" s="537"/>
      <c r="LJ6" s="6"/>
      <c r="LK6" s="275"/>
      <c r="LL6" s="275"/>
      <c r="LM6" s="275"/>
      <c r="LN6" s="275"/>
      <c r="LO6" s="275"/>
      <c r="LP6" s="276"/>
      <c r="LQ6" s="277"/>
      <c r="LR6" s="277"/>
      <c r="LS6" s="277"/>
      <c r="LT6" s="277"/>
      <c r="LU6" s="274"/>
      <c r="LV6" s="265"/>
      <c r="LW6" s="537"/>
      <c r="LX6" s="537"/>
      <c r="LY6" s="538"/>
      <c r="LZ6" s="539"/>
      <c r="MB6" s="540"/>
      <c r="MC6" s="540"/>
      <c r="MD6" s="542"/>
      <c r="ME6" s="541"/>
      <c r="MF6" s="537"/>
      <c r="MG6" s="6"/>
      <c r="MH6" s="275"/>
      <c r="MI6" s="275"/>
      <c r="MJ6" s="275"/>
      <c r="MK6" s="275"/>
      <c r="ML6" s="275"/>
      <c r="MM6" s="276"/>
      <c r="MN6" s="277"/>
      <c r="MO6" s="277"/>
      <c r="MP6" s="277"/>
      <c r="MQ6" s="277"/>
      <c r="MR6" s="274"/>
      <c r="MS6" s="265"/>
      <c r="MT6" s="537"/>
      <c r="MU6" s="537"/>
      <c r="MV6" s="538"/>
      <c r="MW6" s="539"/>
      <c r="MY6" s="540"/>
      <c r="MZ6" s="540"/>
      <c r="NA6" s="542"/>
      <c r="NB6" s="541"/>
      <c r="NC6" s="537"/>
      <c r="ND6" s="6"/>
      <c r="NE6" s="275"/>
      <c r="NF6" s="275"/>
      <c r="NG6" s="275"/>
      <c r="NH6" s="275"/>
      <c r="NI6" s="275"/>
      <c r="NJ6" s="276"/>
      <c r="NK6" s="277"/>
      <c r="NL6" s="277"/>
      <c r="NM6" s="277"/>
      <c r="NN6" s="277"/>
      <c r="NO6" s="274"/>
      <c r="NP6" s="265"/>
      <c r="NQ6" s="537"/>
      <c r="NR6" s="537"/>
      <c r="NS6" s="538"/>
      <c r="NT6" s="539"/>
      <c r="NV6" s="540"/>
      <c r="NW6" s="540"/>
      <c r="NX6" s="542"/>
      <c r="NY6" s="541"/>
      <c r="NZ6" s="537"/>
      <c r="OA6" s="6"/>
      <c r="OB6" s="275"/>
      <c r="OC6" s="275"/>
      <c r="OD6" s="275"/>
      <c r="OE6" s="275"/>
      <c r="OF6" s="275"/>
      <c r="OG6" s="276"/>
      <c r="OH6" s="277"/>
      <c r="OI6" s="277"/>
      <c r="OJ6" s="277"/>
      <c r="OK6" s="277"/>
      <c r="OL6" s="274"/>
      <c r="OM6" s="265"/>
      <c r="ON6" s="537"/>
      <c r="OO6" s="537"/>
      <c r="OP6" s="538"/>
      <c r="OQ6" s="539"/>
      <c r="OS6" s="540"/>
      <c r="OT6" s="540"/>
      <c r="OU6" s="542"/>
      <c r="OV6" s="541"/>
      <c r="OW6" s="537"/>
      <c r="OX6" s="6"/>
      <c r="OY6" s="275"/>
      <c r="OZ6" s="275"/>
      <c r="PA6" s="275"/>
      <c r="PB6" s="275"/>
      <c r="PC6" s="275"/>
      <c r="PD6" s="276"/>
      <c r="PE6" s="277"/>
      <c r="PF6" s="277"/>
      <c r="PG6" s="277"/>
      <c r="PH6" s="277"/>
      <c r="PI6" s="274"/>
      <c r="PJ6" s="265"/>
      <c r="PK6" s="537"/>
      <c r="PL6" s="537"/>
      <c r="PM6" s="538"/>
      <c r="PN6" s="539"/>
      <c r="PP6" s="540"/>
      <c r="PQ6" s="540"/>
      <c r="PR6" s="542"/>
      <c r="PS6" s="541"/>
      <c r="PT6" s="537"/>
      <c r="PU6" s="6"/>
      <c r="PV6" s="275"/>
      <c r="PW6" s="275"/>
      <c r="PX6" s="275"/>
      <c r="PY6" s="275"/>
      <c r="PZ6" s="275"/>
      <c r="QA6" s="276"/>
      <c r="QB6" s="277"/>
      <c r="QC6" s="277"/>
      <c r="QD6" s="277"/>
      <c r="QE6" s="277"/>
      <c r="QF6" s="274"/>
      <c r="QG6" s="265"/>
      <c r="QH6" s="537"/>
      <c r="QI6" s="537"/>
      <c r="QJ6" s="538"/>
      <c r="QK6" s="539"/>
      <c r="QM6" s="540"/>
      <c r="QN6" s="540"/>
      <c r="QO6" s="542"/>
      <c r="QP6" s="541"/>
      <c r="QQ6" s="537"/>
      <c r="QR6" s="6"/>
      <c r="QS6" s="275"/>
      <c r="QT6" s="275"/>
      <c r="QU6" s="275"/>
      <c r="QV6" s="275"/>
      <c r="QW6" s="275"/>
      <c r="QX6" s="276"/>
      <c r="QY6" s="277"/>
      <c r="QZ6" s="277"/>
      <c r="RA6" s="277"/>
      <c r="RB6" s="277"/>
      <c r="RC6" s="274"/>
      <c r="RD6" s="265"/>
      <c r="RE6" s="537"/>
      <c r="RF6" s="537"/>
      <c r="RG6" s="538"/>
      <c r="RH6" s="539"/>
      <c r="RJ6" s="540"/>
      <c r="RK6" s="540"/>
      <c r="RL6" s="542"/>
      <c r="RM6" s="541"/>
      <c r="RN6" s="537"/>
      <c r="RO6" s="6"/>
      <c r="RP6" s="275"/>
      <c r="RQ6" s="275"/>
      <c r="RR6" s="275"/>
      <c r="RS6" s="275"/>
      <c r="RT6" s="275"/>
      <c r="RU6" s="276"/>
      <c r="RV6" s="277"/>
      <c r="RW6" s="277"/>
      <c r="RX6" s="277"/>
      <c r="RY6" s="277"/>
      <c r="RZ6" s="274"/>
      <c r="SA6" s="265"/>
      <c r="SB6" s="537"/>
      <c r="SC6" s="537"/>
      <c r="SD6" s="538"/>
      <c r="SE6" s="539"/>
      <c r="SG6" s="540"/>
      <c r="SH6" s="540"/>
      <c r="SI6" s="542"/>
      <c r="SJ6" s="541"/>
      <c r="SK6" s="537"/>
      <c r="SL6" s="6"/>
      <c r="SM6" s="275"/>
      <c r="SN6" s="275"/>
      <c r="SO6" s="275"/>
      <c r="SP6" s="275"/>
      <c r="SQ6" s="275"/>
      <c r="SR6" s="276"/>
      <c r="SS6" s="277"/>
      <c r="ST6" s="277"/>
      <c r="SU6" s="277"/>
      <c r="SV6" s="277"/>
      <c r="SW6" s="274"/>
      <c r="SX6" s="265"/>
      <c r="SY6" s="537"/>
      <c r="SZ6" s="537"/>
      <c r="TA6" s="538"/>
      <c r="TB6" s="539"/>
      <c r="TD6" s="540"/>
      <c r="TE6" s="540"/>
      <c r="TF6" s="542"/>
      <c r="TG6" s="541"/>
      <c r="TH6" s="537"/>
      <c r="TI6" s="6"/>
      <c r="TJ6" s="275"/>
      <c r="TK6" s="275"/>
      <c r="TL6" s="275"/>
      <c r="TM6" s="275"/>
      <c r="TN6" s="275"/>
      <c r="TO6" s="276"/>
      <c r="TP6" s="277"/>
      <c r="TQ6" s="277"/>
      <c r="TR6" s="277"/>
      <c r="TS6" s="277"/>
      <c r="TT6" s="274"/>
      <c r="TU6" s="265"/>
      <c r="TV6" s="537"/>
      <c r="TW6" s="537"/>
      <c r="TX6" s="538"/>
      <c r="TY6" s="539"/>
      <c r="UA6" s="540"/>
      <c r="UB6" s="540"/>
      <c r="UC6" s="542"/>
      <c r="UD6" s="541"/>
      <c r="UE6" s="537"/>
      <c r="UF6" s="6"/>
      <c r="UG6" s="275"/>
      <c r="UH6" s="275"/>
      <c r="UI6" s="275"/>
      <c r="UJ6" s="275"/>
      <c r="UK6" s="275"/>
      <c r="UL6" s="276"/>
      <c r="UM6" s="277"/>
      <c r="UN6" s="277"/>
      <c r="UO6" s="277"/>
      <c r="UP6" s="277"/>
      <c r="UQ6" s="274"/>
      <c r="UR6" s="265"/>
      <c r="US6" s="537"/>
      <c r="UT6" s="537"/>
      <c r="UU6" s="538"/>
      <c r="UV6" s="539"/>
      <c r="UX6" s="540"/>
      <c r="UY6" s="540"/>
      <c r="UZ6" s="542"/>
      <c r="VA6" s="541"/>
      <c r="VB6" s="537"/>
      <c r="VC6" s="6"/>
      <c r="VD6" s="275"/>
      <c r="VE6" s="275"/>
      <c r="VF6" s="275"/>
      <c r="VG6" s="275"/>
      <c r="VH6" s="275"/>
      <c r="VI6" s="276"/>
      <c r="VJ6" s="277"/>
      <c r="VK6" s="277"/>
      <c r="VL6" s="277"/>
      <c r="VM6" s="277"/>
      <c r="VN6" s="274"/>
      <c r="VO6" s="265"/>
      <c r="VP6" s="537"/>
      <c r="VQ6" s="537"/>
      <c r="VR6" s="538"/>
      <c r="VS6" s="539"/>
      <c r="VU6" s="540"/>
      <c r="VV6" s="540"/>
      <c r="VW6" s="542"/>
      <c r="VX6" s="541"/>
      <c r="VY6" s="537"/>
      <c r="VZ6" s="6"/>
      <c r="WA6" s="275"/>
      <c r="WB6" s="275"/>
      <c r="WC6" s="275"/>
      <c r="WD6" s="275"/>
      <c r="WE6" s="275"/>
      <c r="WF6" s="276"/>
      <c r="WG6" s="277"/>
      <c r="WH6" s="277"/>
      <c r="WI6" s="277"/>
      <c r="WJ6" s="277"/>
      <c r="WK6" s="274"/>
      <c r="WL6" s="265"/>
      <c r="WM6" s="537"/>
      <c r="WN6" s="537"/>
      <c r="WO6" s="538"/>
      <c r="WP6" s="539"/>
      <c r="WR6" s="540"/>
      <c r="WS6" s="540"/>
      <c r="WT6" s="542"/>
      <c r="WU6" s="541"/>
      <c r="WV6" s="537"/>
      <c r="WW6" s="6"/>
      <c r="WX6" s="275"/>
      <c r="WY6" s="275"/>
      <c r="WZ6" s="275"/>
      <c r="XA6" s="275"/>
      <c r="XB6" s="275"/>
      <c r="XC6" s="276"/>
      <c r="XD6" s="277"/>
      <c r="XE6" s="277"/>
      <c r="XF6" s="277"/>
      <c r="XG6" s="277"/>
      <c r="XH6" s="274"/>
      <c r="XI6" s="265"/>
      <c r="XJ6" s="537"/>
      <c r="XK6" s="537"/>
      <c r="XL6" s="538"/>
      <c r="XM6" s="539"/>
      <c r="XO6" s="540"/>
      <c r="XP6" s="540"/>
      <c r="XQ6" s="542"/>
      <c r="XR6" s="541"/>
      <c r="XS6" s="537"/>
      <c r="XT6" s="6"/>
      <c r="XU6" s="275"/>
      <c r="XV6" s="275"/>
      <c r="XW6" s="275"/>
      <c r="XX6" s="275"/>
      <c r="XY6" s="275"/>
      <c r="XZ6" s="276"/>
      <c r="YA6" s="277"/>
      <c r="YB6" s="277"/>
      <c r="YC6" s="277"/>
      <c r="YD6" s="277"/>
      <c r="YE6" s="274"/>
      <c r="YF6" s="265"/>
      <c r="YG6" s="537"/>
      <c r="YH6" s="537"/>
      <c r="YI6" s="538"/>
      <c r="YJ6" s="539"/>
      <c r="YL6" s="540"/>
      <c r="YM6" s="540"/>
      <c r="YN6" s="542"/>
      <c r="YO6" s="541"/>
      <c r="YP6" s="537"/>
      <c r="YQ6" s="6"/>
      <c r="YR6" s="275"/>
      <c r="YS6" s="275"/>
      <c r="YT6" s="275"/>
      <c r="YU6" s="275"/>
      <c r="YV6" s="275"/>
      <c r="YW6" s="276"/>
      <c r="YX6" s="277"/>
      <c r="YY6" s="277"/>
      <c r="YZ6" s="277"/>
      <c r="ZA6" s="277"/>
      <c r="ZB6" s="274"/>
      <c r="ZC6" s="265"/>
      <c r="ZD6" s="537"/>
      <c r="ZE6" s="537"/>
      <c r="ZF6" s="538"/>
      <c r="ZG6" s="539"/>
      <c r="ZI6" s="540"/>
      <c r="ZJ6" s="540"/>
      <c r="ZK6" s="542"/>
      <c r="ZL6" s="541"/>
      <c r="ZM6" s="537"/>
      <c r="ZN6" s="6"/>
      <c r="ZO6" s="275"/>
      <c r="ZP6" s="275"/>
      <c r="ZQ6" s="275"/>
      <c r="ZR6" s="275"/>
      <c r="ZS6" s="275"/>
      <c r="ZT6" s="276"/>
      <c r="ZU6" s="277"/>
      <c r="ZV6" s="277"/>
      <c r="ZW6" s="277"/>
      <c r="ZX6" s="277"/>
      <c r="ZY6" s="274"/>
      <c r="ZZ6" s="265"/>
      <c r="AAA6" s="537"/>
      <c r="AAB6" s="537"/>
      <c r="AAC6" s="538"/>
      <c r="AAD6" s="539"/>
      <c r="AAF6" s="540"/>
      <c r="AAG6" s="540"/>
      <c r="AAH6" s="542"/>
      <c r="AAI6" s="541"/>
      <c r="AAJ6" s="537"/>
      <c r="AAK6" s="6"/>
      <c r="AAL6" s="275"/>
      <c r="AAM6" s="275"/>
      <c r="AAN6" s="275"/>
      <c r="AAO6" s="275"/>
      <c r="AAP6" s="275"/>
      <c r="AAQ6" s="276"/>
      <c r="AAR6" s="277"/>
      <c r="AAS6" s="277"/>
      <c r="AAT6" s="277"/>
      <c r="AAU6" s="277"/>
      <c r="AAV6" s="274"/>
      <c r="AAW6" s="265"/>
      <c r="AAX6" s="537"/>
      <c r="AAY6" s="537"/>
      <c r="AAZ6" s="538"/>
      <c r="ABA6" s="539"/>
      <c r="ABC6" s="540"/>
      <c r="ABD6" s="540"/>
      <c r="ABE6" s="542"/>
      <c r="ABF6" s="541"/>
      <c r="ABG6" s="537"/>
      <c r="ABH6" s="6"/>
      <c r="ABI6" s="275"/>
      <c r="ABJ6" s="275"/>
      <c r="ABK6" s="275"/>
      <c r="ABL6" s="275"/>
      <c r="ABM6" s="275"/>
      <c r="ABN6" s="276"/>
      <c r="ABO6" s="277"/>
      <c r="ABP6" s="277"/>
      <c r="ABQ6" s="277"/>
      <c r="ABR6" s="277"/>
      <c r="ABS6" s="274"/>
      <c r="ABT6" s="265"/>
      <c r="ABU6" s="537"/>
      <c r="ABV6" s="537"/>
      <c r="ABW6" s="538"/>
      <c r="ABX6" s="539"/>
      <c r="ABZ6" s="540"/>
      <c r="ACA6" s="540"/>
      <c r="ACB6" s="542"/>
      <c r="ACC6" s="541"/>
      <c r="ACD6" s="537"/>
      <c r="ACE6" s="6"/>
      <c r="ACF6" s="275"/>
      <c r="ACG6" s="275"/>
      <c r="ACH6" s="275"/>
      <c r="ACI6" s="275"/>
      <c r="ACJ6" s="275"/>
      <c r="ACK6" s="276"/>
      <c r="ACL6" s="277"/>
      <c r="ACM6" s="277"/>
      <c r="ACN6" s="277"/>
      <c r="ACO6" s="277"/>
      <c r="ACP6" s="274"/>
      <c r="ACQ6" s="265"/>
      <c r="ACR6" s="537"/>
      <c r="ACS6" s="537"/>
      <c r="ACT6" s="538"/>
      <c r="ACU6" s="539"/>
      <c r="ACW6" s="540"/>
      <c r="ACX6" s="540"/>
      <c r="ACY6" s="542"/>
      <c r="ACZ6" s="541"/>
      <c r="ADA6" s="537"/>
      <c r="ADB6" s="6"/>
      <c r="ADC6" s="275"/>
      <c r="ADD6" s="275"/>
      <c r="ADE6" s="275"/>
      <c r="ADF6" s="275"/>
      <c r="ADG6" s="275"/>
      <c r="ADH6" s="276"/>
      <c r="ADI6" s="277"/>
      <c r="ADJ6" s="277"/>
      <c r="ADK6" s="277"/>
      <c r="ADL6" s="277"/>
      <c r="ADM6" s="274"/>
      <c r="ADN6" s="265"/>
      <c r="ADO6" s="537"/>
      <c r="ADP6" s="537"/>
      <c r="ADQ6" s="538"/>
      <c r="ADR6" s="539"/>
      <c r="ADT6" s="540"/>
      <c r="ADU6" s="540"/>
      <c r="ADV6" s="542"/>
      <c r="ADW6" s="541"/>
      <c r="ADX6" s="537"/>
      <c r="ADY6" s="6"/>
      <c r="ADZ6" s="275"/>
      <c r="AEA6" s="275"/>
      <c r="AEB6" s="275"/>
      <c r="AEC6" s="275"/>
      <c r="AED6" s="275"/>
      <c r="AEE6" s="276"/>
      <c r="AEF6" s="277"/>
      <c r="AEG6" s="277"/>
      <c r="AEH6" s="277"/>
      <c r="AEI6" s="277"/>
      <c r="AEJ6" s="274"/>
      <c r="AEK6" s="265"/>
      <c r="AEL6" s="537"/>
      <c r="AEM6" s="537"/>
      <c r="AEN6" s="538"/>
      <c r="AEO6" s="539"/>
      <c r="AEQ6" s="540"/>
      <c r="AER6" s="540"/>
      <c r="AES6" s="542"/>
      <c r="AET6" s="541"/>
      <c r="AEU6" s="537"/>
      <c r="AEV6" s="6"/>
      <c r="AEW6" s="275"/>
      <c r="AEX6" s="275"/>
      <c r="AEY6" s="275"/>
      <c r="AEZ6" s="275"/>
      <c r="AFA6" s="275"/>
      <c r="AFB6" s="276"/>
      <c r="AFC6" s="277"/>
      <c r="AFD6" s="277"/>
      <c r="AFE6" s="277"/>
      <c r="AFF6" s="277"/>
      <c r="AFG6" s="274"/>
      <c r="AFH6" s="265"/>
      <c r="AFI6" s="537"/>
      <c r="AFJ6" s="537"/>
      <c r="AFK6" s="538"/>
      <c r="AFL6" s="539"/>
      <c r="AFN6" s="540"/>
      <c r="AFO6" s="540"/>
      <c r="AFP6" s="542"/>
      <c r="AFQ6" s="541"/>
      <c r="AFR6" s="537"/>
      <c r="AFS6" s="6"/>
      <c r="AFT6" s="275"/>
      <c r="AFU6" s="275"/>
      <c r="AFV6" s="275"/>
      <c r="AFW6" s="275"/>
      <c r="AFX6" s="275"/>
      <c r="AFY6" s="276"/>
      <c r="AFZ6" s="277"/>
      <c r="AGA6" s="277"/>
      <c r="AGB6" s="277"/>
      <c r="AGC6" s="277"/>
      <c r="AGD6" s="274"/>
      <c r="AGE6" s="265"/>
      <c r="AGF6" s="537"/>
      <c r="AGG6" s="537"/>
      <c r="AGH6" s="538"/>
      <c r="AGI6" s="539"/>
      <c r="AGK6" s="540"/>
      <c r="AGL6" s="540"/>
      <c r="AGM6" s="542"/>
      <c r="AGN6" s="541"/>
      <c r="AGO6" s="537"/>
      <c r="AGP6" s="6"/>
      <c r="AGQ6" s="275"/>
      <c r="AGR6" s="275"/>
      <c r="AGS6" s="275"/>
      <c r="AGT6" s="275"/>
      <c r="AGU6" s="275"/>
      <c r="AGV6" s="276"/>
      <c r="AGW6" s="277"/>
      <c r="AGX6" s="277"/>
      <c r="AGY6" s="277"/>
      <c r="AGZ6" s="277"/>
      <c r="AHA6" s="274"/>
      <c r="AHB6" s="265"/>
      <c r="AHC6" s="537"/>
      <c r="AHD6" s="537"/>
      <c r="AHE6" s="538"/>
      <c r="AHF6" s="539"/>
      <c r="AHH6" s="540"/>
      <c r="AHI6" s="540"/>
      <c r="AHJ6" s="542"/>
      <c r="AHK6" s="541"/>
      <c r="AHL6" s="537"/>
      <c r="AHM6" s="6"/>
      <c r="AHN6" s="275"/>
      <c r="AHO6" s="275"/>
      <c r="AHP6" s="275"/>
      <c r="AHQ6" s="275"/>
      <c r="AHR6" s="275"/>
      <c r="AHS6" s="276"/>
      <c r="AHT6" s="277"/>
      <c r="AHU6" s="277"/>
      <c r="AHV6" s="277"/>
      <c r="AHW6" s="277"/>
      <c r="AHX6" s="274"/>
      <c r="AHY6" s="265"/>
      <c r="AHZ6" s="537"/>
      <c r="AIA6" s="537"/>
      <c r="AIB6" s="538"/>
      <c r="AIC6" s="539"/>
      <c r="AIE6" s="540"/>
      <c r="AIF6" s="540"/>
      <c r="AIG6" s="542"/>
      <c r="AIH6" s="541"/>
      <c r="AII6" s="537"/>
      <c r="AIJ6" s="6"/>
      <c r="AIK6" s="275"/>
      <c r="AIL6" s="275"/>
      <c r="AIM6" s="275"/>
      <c r="AIN6" s="275"/>
      <c r="AIO6" s="275"/>
      <c r="AIP6" s="276"/>
      <c r="AIQ6" s="277"/>
      <c r="AIR6" s="277"/>
      <c r="AIS6" s="277"/>
      <c r="AIT6" s="277"/>
      <c r="AIU6" s="274"/>
      <c r="AIV6" s="265"/>
      <c r="AIW6" s="537"/>
      <c r="AIX6" s="537"/>
      <c r="AIY6" s="538"/>
      <c r="AIZ6" s="539"/>
      <c r="AJB6" s="540"/>
      <c r="AJC6" s="540"/>
      <c r="AJD6" s="542"/>
      <c r="AJE6" s="541"/>
      <c r="AJF6" s="537"/>
      <c r="AJG6" s="6"/>
      <c r="AJH6" s="275"/>
      <c r="AJI6" s="275"/>
      <c r="AJJ6" s="275"/>
      <c r="AJK6" s="275"/>
      <c r="AJL6" s="275"/>
      <c r="AJM6" s="276"/>
      <c r="AJN6" s="277"/>
      <c r="AJO6" s="277"/>
      <c r="AJP6" s="277"/>
      <c r="AJQ6" s="277"/>
      <c r="AJR6" s="274"/>
      <c r="AJS6" s="265"/>
      <c r="AJT6" s="537"/>
      <c r="AJU6" s="537"/>
      <c r="AJV6" s="538"/>
      <c r="AJW6" s="539"/>
      <c r="AJY6" s="540"/>
      <c r="AJZ6" s="540"/>
      <c r="AKA6" s="542"/>
      <c r="AKB6" s="541"/>
      <c r="AKC6" s="537"/>
      <c r="AKD6" s="6"/>
      <c r="AKE6" s="275"/>
      <c r="AKF6" s="275"/>
      <c r="AKG6" s="275"/>
      <c r="AKH6" s="275"/>
      <c r="AKI6" s="275"/>
      <c r="AKJ6" s="276"/>
      <c r="AKK6" s="277"/>
      <c r="AKL6" s="277"/>
      <c r="AKM6" s="277"/>
      <c r="AKN6" s="277"/>
      <c r="AKO6" s="274"/>
      <c r="AKP6" s="265"/>
      <c r="AKQ6" s="537"/>
      <c r="AKR6" s="537"/>
      <c r="AKS6" s="538"/>
      <c r="AKT6" s="539"/>
      <c r="AKV6" s="540"/>
      <c r="AKW6" s="540"/>
      <c r="AKX6" s="542"/>
      <c r="AKY6" s="541"/>
      <c r="AKZ6" s="537"/>
      <c r="ALA6" s="6"/>
      <c r="ALB6" s="275"/>
      <c r="ALC6" s="275"/>
      <c r="ALD6" s="275"/>
      <c r="ALE6" s="275"/>
      <c r="ALF6" s="275"/>
      <c r="ALG6" s="276"/>
      <c r="ALH6" s="277"/>
      <c r="ALI6" s="277"/>
      <c r="ALJ6" s="277"/>
      <c r="ALK6" s="277"/>
      <c r="ALL6" s="274"/>
      <c r="ALM6" s="265"/>
      <c r="ALN6" s="537"/>
      <c r="ALO6" s="537"/>
      <c r="ALP6" s="538"/>
      <c r="ALQ6" s="539"/>
      <c r="ALS6" s="540"/>
      <c r="ALT6" s="540"/>
      <c r="ALU6" s="542"/>
      <c r="ALV6" s="541"/>
      <c r="ALW6" s="537"/>
      <c r="ALX6" s="6"/>
      <c r="ALY6" s="275"/>
      <c r="ALZ6" s="275"/>
      <c r="AMA6" s="275"/>
      <c r="AMB6" s="275"/>
      <c r="AMC6" s="275"/>
      <c r="AMD6" s="276"/>
      <c r="AME6" s="277"/>
      <c r="AMF6" s="277"/>
      <c r="AMG6" s="277"/>
      <c r="AMH6" s="277"/>
      <c r="AMI6" s="274"/>
      <c r="AMJ6" s="265"/>
      <c r="AMK6" s="537"/>
      <c r="AML6" s="537"/>
      <c r="AMM6" s="538"/>
      <c r="AMN6" s="539"/>
      <c r="AMP6" s="540"/>
      <c r="AMQ6" s="540"/>
      <c r="AMR6" s="542"/>
      <c r="AMS6" s="541"/>
      <c r="AMT6" s="537"/>
      <c r="AMU6" s="6"/>
      <c r="AMV6" s="275"/>
      <c r="AMW6" s="275"/>
      <c r="AMX6" s="275"/>
      <c r="AMY6" s="275"/>
      <c r="AMZ6" s="275"/>
      <c r="ANA6" s="276"/>
      <c r="ANB6" s="277"/>
      <c r="ANC6" s="277"/>
      <c r="AND6" s="277"/>
      <c r="ANE6" s="277"/>
      <c r="ANF6" s="274"/>
      <c r="ANG6" s="265"/>
      <c r="ANH6" s="537"/>
      <c r="ANI6" s="537"/>
      <c r="ANJ6" s="538"/>
      <c r="ANK6" s="539"/>
      <c r="ANM6" s="540"/>
      <c r="ANN6" s="540"/>
      <c r="ANO6" s="542"/>
      <c r="ANP6" s="541"/>
      <c r="ANQ6" s="537"/>
      <c r="ANR6" s="6"/>
      <c r="ANS6" s="275"/>
      <c r="ANT6" s="275"/>
      <c r="ANU6" s="275"/>
      <c r="ANV6" s="275"/>
      <c r="ANW6" s="275"/>
      <c r="ANX6" s="276"/>
      <c r="ANY6" s="277"/>
      <c r="ANZ6" s="277"/>
      <c r="AOA6" s="277"/>
      <c r="AOB6" s="277"/>
      <c r="AOC6" s="274"/>
      <c r="AOD6" s="265"/>
      <c r="AOE6" s="537"/>
      <c r="AOF6" s="537"/>
      <c r="AOG6" s="538"/>
      <c r="AOH6" s="539"/>
      <c r="AOJ6" s="540"/>
      <c r="AOK6" s="540"/>
      <c r="AOL6" s="542"/>
      <c r="AOM6" s="541"/>
      <c r="AON6" s="537"/>
      <c r="AOO6" s="6"/>
      <c r="AOP6" s="275"/>
      <c r="AOQ6" s="275"/>
      <c r="AOR6" s="275"/>
      <c r="AOS6" s="275"/>
      <c r="AOT6" s="275"/>
      <c r="AOU6" s="276"/>
      <c r="AOV6" s="277"/>
      <c r="AOW6" s="277"/>
      <c r="AOX6" s="277"/>
      <c r="AOY6" s="277"/>
      <c r="AOZ6" s="274"/>
      <c r="APA6" s="265"/>
      <c r="APB6" s="537"/>
      <c r="APC6" s="537"/>
      <c r="APD6" s="538"/>
      <c r="APE6" s="539"/>
      <c r="APG6" s="540"/>
      <c r="APH6" s="540"/>
      <c r="API6" s="542"/>
      <c r="APJ6" s="541"/>
      <c r="APK6" s="537"/>
      <c r="APL6" s="6"/>
      <c r="APM6" s="275"/>
      <c r="APN6" s="275"/>
      <c r="APO6" s="275"/>
      <c r="APP6" s="275"/>
      <c r="APQ6" s="275"/>
      <c r="APR6" s="276"/>
      <c r="APS6" s="277"/>
      <c r="APT6" s="277"/>
      <c r="APU6" s="277"/>
      <c r="APV6" s="277"/>
      <c r="APW6" s="274"/>
      <c r="APX6" s="265"/>
      <c r="APY6" s="537"/>
      <c r="APZ6" s="537"/>
      <c r="AQA6" s="538"/>
      <c r="AQB6" s="539"/>
      <c r="AQD6" s="540"/>
      <c r="AQE6" s="540"/>
      <c r="AQF6" s="542"/>
      <c r="AQG6" s="541"/>
      <c r="AQH6" s="537"/>
      <c r="AQI6" s="6"/>
      <c r="AQJ6" s="275"/>
      <c r="AQK6" s="275"/>
      <c r="AQL6" s="275"/>
      <c r="AQM6" s="275"/>
      <c r="AQN6" s="275"/>
      <c r="AQO6" s="276"/>
      <c r="AQP6" s="277"/>
      <c r="AQQ6" s="277"/>
      <c r="AQR6" s="277"/>
      <c r="AQS6" s="277"/>
      <c r="AQT6" s="274"/>
      <c r="AQU6" s="265"/>
      <c r="AQV6" s="537"/>
      <c r="AQW6" s="537"/>
      <c r="AQX6" s="538"/>
      <c r="AQY6" s="539"/>
      <c r="ARA6" s="540"/>
      <c r="ARB6" s="540"/>
      <c r="ARC6" s="542"/>
      <c r="ARD6" s="541"/>
      <c r="ARE6" s="537"/>
      <c r="ARF6" s="6"/>
      <c r="ARG6" s="275"/>
      <c r="ARH6" s="275"/>
      <c r="ARI6" s="275"/>
      <c r="ARJ6" s="275"/>
      <c r="ARK6" s="275"/>
      <c r="ARL6" s="276"/>
      <c r="ARM6" s="277"/>
      <c r="ARN6" s="277"/>
      <c r="ARO6" s="277"/>
      <c r="ARP6" s="277"/>
      <c r="ARQ6" s="274"/>
      <c r="ARR6" s="265"/>
      <c r="ARS6" s="537"/>
      <c r="ART6" s="537"/>
      <c r="ARU6" s="538"/>
      <c r="ARV6" s="539"/>
      <c r="ARX6" s="540"/>
      <c r="ARY6" s="540"/>
      <c r="ARZ6" s="542"/>
      <c r="ASA6" s="541"/>
      <c r="ASB6" s="537"/>
      <c r="ASC6" s="6"/>
      <c r="ASD6" s="275"/>
      <c r="ASE6" s="275"/>
      <c r="ASF6" s="275"/>
      <c r="ASG6" s="275"/>
      <c r="ASH6" s="275"/>
      <c r="ASI6" s="276"/>
      <c r="ASJ6" s="277"/>
      <c r="ASK6" s="277"/>
      <c r="ASL6" s="277"/>
      <c r="ASM6" s="277"/>
      <c r="ASN6" s="274"/>
      <c r="ASO6" s="265"/>
      <c r="ASP6" s="537"/>
      <c r="ASQ6" s="537"/>
      <c r="ASR6" s="538"/>
      <c r="ASS6" s="539"/>
      <c r="ASU6" s="540"/>
      <c r="ASV6" s="540"/>
      <c r="ASW6" s="542"/>
      <c r="ASX6" s="541"/>
      <c r="ASY6" s="537"/>
      <c r="ASZ6" s="6"/>
      <c r="ATA6" s="275"/>
      <c r="ATB6" s="275"/>
      <c r="ATC6" s="275"/>
      <c r="ATD6" s="275"/>
      <c r="ATE6" s="275"/>
      <c r="ATF6" s="276"/>
      <c r="ATG6" s="277"/>
      <c r="ATH6" s="277"/>
      <c r="ATI6" s="277"/>
      <c r="ATJ6" s="277"/>
      <c r="ATK6" s="274"/>
      <c r="ATL6" s="265"/>
      <c r="ATM6" s="537"/>
      <c r="ATN6" s="537"/>
      <c r="ATO6" s="538"/>
      <c r="ATP6" s="539"/>
      <c r="ATR6" s="540"/>
      <c r="ATS6" s="540"/>
      <c r="ATT6" s="542"/>
      <c r="ATU6" s="541"/>
      <c r="ATV6" s="537"/>
      <c r="ATW6" s="6"/>
      <c r="ATX6" s="275"/>
      <c r="ATY6" s="275"/>
      <c r="ATZ6" s="275"/>
      <c r="AUA6" s="275"/>
      <c r="AUB6" s="275"/>
      <c r="AUC6" s="276"/>
      <c r="AUD6" s="277"/>
      <c r="AUE6" s="277"/>
      <c r="AUF6" s="277"/>
      <c r="AUG6" s="277"/>
      <c r="AUH6" s="274"/>
      <c r="AUI6" s="265"/>
      <c r="AUJ6" s="537"/>
      <c r="AUK6" s="537"/>
      <c r="AUL6" s="538"/>
      <c r="AUM6" s="539"/>
      <c r="AUO6" s="540"/>
      <c r="AUP6" s="540"/>
      <c r="AUQ6" s="542"/>
      <c r="AUR6" s="541"/>
      <c r="AUS6" s="537"/>
      <c r="AUT6" s="6"/>
      <c r="AUU6" s="275"/>
      <c r="AUV6" s="275"/>
      <c r="AUW6" s="275"/>
      <c r="AUX6" s="275"/>
      <c r="AUY6" s="275"/>
      <c r="AUZ6" s="276"/>
      <c r="AVA6" s="277"/>
      <c r="AVB6" s="277"/>
      <c r="AVC6" s="277"/>
      <c r="AVD6" s="277"/>
      <c r="AVE6" s="274"/>
      <c r="AVF6" s="265"/>
      <c r="AVG6" s="537"/>
      <c r="AVH6" s="537"/>
      <c r="AVI6" s="538"/>
      <c r="AVJ6" s="539"/>
      <c r="AVL6" s="540"/>
      <c r="AVM6" s="540"/>
      <c r="AVN6" s="542"/>
      <c r="AVO6" s="541"/>
      <c r="AVP6" s="537"/>
      <c r="AVQ6" s="6"/>
      <c r="AVR6" s="275"/>
      <c r="AVS6" s="275"/>
      <c r="AVT6" s="275"/>
      <c r="AVU6" s="275"/>
      <c r="AVV6" s="275"/>
      <c r="AVW6" s="276"/>
      <c r="AVX6" s="277"/>
      <c r="AVY6" s="277"/>
      <c r="AVZ6" s="277"/>
      <c r="AWA6" s="277"/>
      <c r="AWB6" s="274"/>
      <c r="AWC6" s="265"/>
      <c r="AWD6" s="537"/>
      <c r="AWE6" s="537"/>
      <c r="AWF6" s="538"/>
      <c r="AWG6" s="539"/>
      <c r="AWI6" s="540"/>
      <c r="AWJ6" s="540"/>
      <c r="AWK6" s="542"/>
      <c r="AWL6" s="541"/>
      <c r="AWM6" s="537"/>
      <c r="AWN6" s="6"/>
      <c r="AWO6" s="275"/>
      <c r="AWP6" s="275"/>
      <c r="AWQ6" s="275"/>
      <c r="AWR6" s="275"/>
      <c r="AWS6" s="275"/>
      <c r="AWT6" s="276"/>
      <c r="AWU6" s="277"/>
      <c r="AWV6" s="277"/>
      <c r="AWW6" s="277"/>
      <c r="AWX6" s="277"/>
      <c r="AWY6" s="274"/>
      <c r="AWZ6" s="265"/>
      <c r="AXA6" s="537"/>
      <c r="AXB6" s="537"/>
      <c r="AXC6" s="538"/>
      <c r="AXD6" s="539"/>
      <c r="AXF6" s="540"/>
      <c r="AXG6" s="540"/>
      <c r="AXH6" s="542"/>
      <c r="AXI6" s="541"/>
      <c r="AXJ6" s="537"/>
      <c r="AXK6" s="6"/>
      <c r="AXL6" s="275"/>
      <c r="AXM6" s="275"/>
      <c r="AXN6" s="275"/>
      <c r="AXO6" s="275"/>
      <c r="AXP6" s="275"/>
      <c r="AXQ6" s="276"/>
      <c r="AXR6" s="277"/>
      <c r="AXS6" s="277"/>
      <c r="AXT6" s="277"/>
      <c r="AXU6" s="277"/>
      <c r="AXV6" s="274"/>
      <c r="AXW6" s="265"/>
      <c r="AXX6" s="537"/>
      <c r="AXY6" s="537"/>
      <c r="AXZ6" s="538"/>
      <c r="AYA6" s="539"/>
      <c r="AYC6" s="540"/>
      <c r="AYD6" s="540"/>
      <c r="AYE6" s="542"/>
      <c r="AYF6" s="541"/>
      <c r="AYG6" s="537"/>
      <c r="AYH6" s="6"/>
      <c r="AYI6" s="275"/>
      <c r="AYJ6" s="275"/>
      <c r="AYK6" s="275"/>
      <c r="AYL6" s="275"/>
      <c r="AYM6" s="275"/>
      <c r="AYN6" s="276"/>
      <c r="AYO6" s="277"/>
      <c r="AYP6" s="277"/>
      <c r="AYQ6" s="277"/>
      <c r="AYR6" s="277"/>
      <c r="AYS6" s="274"/>
      <c r="AYT6" s="265"/>
      <c r="AYU6" s="537"/>
      <c r="AYV6" s="537"/>
      <c r="AYW6" s="538"/>
      <c r="AYX6" s="539"/>
      <c r="AYZ6" s="540"/>
      <c r="AZA6" s="540"/>
      <c r="AZB6" s="542"/>
      <c r="AZC6" s="541"/>
      <c r="AZD6" s="537"/>
      <c r="AZE6" s="6"/>
      <c r="AZF6" s="275"/>
      <c r="AZG6" s="275"/>
      <c r="AZH6" s="275"/>
      <c r="AZI6" s="275"/>
      <c r="AZJ6" s="275"/>
      <c r="AZK6" s="276"/>
      <c r="AZL6" s="277"/>
      <c r="AZM6" s="277"/>
      <c r="AZN6" s="277"/>
      <c r="AZO6" s="277"/>
      <c r="AZP6" s="274"/>
      <c r="AZQ6" s="265"/>
      <c r="AZR6" s="537"/>
      <c r="AZS6" s="537"/>
      <c r="AZT6" s="538"/>
      <c r="AZU6" s="539"/>
      <c r="AZW6" s="540"/>
      <c r="AZX6" s="540"/>
      <c r="AZY6" s="542"/>
      <c r="AZZ6" s="541"/>
      <c r="BAA6" s="537"/>
      <c r="BAB6" s="6"/>
      <c r="BAC6" s="275"/>
      <c r="BAD6" s="275"/>
      <c r="BAE6" s="275"/>
      <c r="BAF6" s="275"/>
      <c r="BAG6" s="275"/>
      <c r="BAH6" s="276"/>
      <c r="BAI6" s="277"/>
      <c r="BAJ6" s="277"/>
      <c r="BAK6" s="277"/>
      <c r="BAL6" s="277"/>
      <c r="BAM6" s="274"/>
      <c r="BAN6" s="265"/>
      <c r="BAO6" s="537"/>
      <c r="BAP6" s="537"/>
      <c r="BAQ6" s="538"/>
      <c r="BAR6" s="539"/>
      <c r="BAT6" s="540"/>
      <c r="BAU6" s="540"/>
      <c r="BAV6" s="542"/>
      <c r="BAW6" s="541"/>
      <c r="BAX6" s="537"/>
      <c r="BAY6" s="6"/>
      <c r="BAZ6" s="275"/>
      <c r="BBA6" s="275"/>
      <c r="BBB6" s="275"/>
      <c r="BBC6" s="275"/>
      <c r="BBD6" s="275"/>
      <c r="BBE6" s="276"/>
      <c r="BBF6" s="277"/>
      <c r="BBG6" s="277"/>
      <c r="BBH6" s="277"/>
      <c r="BBI6" s="277"/>
      <c r="BBJ6" s="274"/>
      <c r="BBK6" s="265"/>
      <c r="BBL6" s="537"/>
      <c r="BBM6" s="537"/>
      <c r="BBN6" s="538"/>
      <c r="BBO6" s="539"/>
      <c r="BBQ6" s="540"/>
      <c r="BBR6" s="540"/>
      <c r="BBS6" s="542"/>
      <c r="BBT6" s="541"/>
      <c r="BBU6" s="537"/>
      <c r="BBV6" s="6"/>
      <c r="BBW6" s="275"/>
      <c r="BBX6" s="275"/>
      <c r="BBY6" s="275"/>
      <c r="BBZ6" s="275"/>
      <c r="BCA6" s="275"/>
      <c r="BCB6" s="276"/>
      <c r="BCC6" s="277"/>
      <c r="BCD6" s="277"/>
      <c r="BCE6" s="277"/>
      <c r="BCF6" s="277"/>
      <c r="BCG6" s="274"/>
      <c r="BCH6" s="265"/>
      <c r="BCI6" s="537"/>
      <c r="BCJ6" s="537"/>
      <c r="BCK6" s="538"/>
      <c r="BCL6" s="539"/>
      <c r="BCN6" s="540"/>
      <c r="BCO6" s="540"/>
      <c r="BCP6" s="542"/>
      <c r="BCQ6" s="541"/>
      <c r="BCR6" s="537"/>
      <c r="BCS6" s="6"/>
      <c r="BCT6" s="275"/>
      <c r="BCU6" s="275"/>
      <c r="BCV6" s="275"/>
      <c r="BCW6" s="275"/>
      <c r="BCX6" s="275"/>
      <c r="BCY6" s="276"/>
      <c r="BCZ6" s="277"/>
      <c r="BDA6" s="277"/>
      <c r="BDB6" s="277"/>
      <c r="BDC6" s="277"/>
      <c r="BDD6" s="274"/>
      <c r="BDE6" s="265"/>
      <c r="BDF6" s="537"/>
      <c r="BDG6" s="537"/>
      <c r="BDH6" s="538"/>
      <c r="BDI6" s="539"/>
      <c r="BDK6" s="540"/>
      <c r="BDL6" s="540"/>
      <c r="BDM6" s="542"/>
      <c r="BDN6" s="541"/>
      <c r="BDO6" s="537"/>
      <c r="BDP6" s="6"/>
      <c r="BDQ6" s="275"/>
      <c r="BDR6" s="275"/>
      <c r="BDS6" s="275"/>
      <c r="BDT6" s="275"/>
      <c r="BDU6" s="275"/>
      <c r="BDV6" s="276"/>
      <c r="BDW6" s="277"/>
      <c r="BDX6" s="277"/>
      <c r="BDY6" s="277"/>
      <c r="BDZ6" s="277"/>
      <c r="BEA6" s="274"/>
      <c r="BEB6" s="265"/>
      <c r="BEC6" s="537"/>
      <c r="BED6" s="537"/>
      <c r="BEE6" s="538"/>
      <c r="BEF6" s="539"/>
      <c r="BEH6" s="540"/>
      <c r="BEI6" s="540"/>
      <c r="BEJ6" s="542"/>
      <c r="BEK6" s="541"/>
      <c r="BEL6" s="537"/>
      <c r="BEM6" s="6"/>
      <c r="BEN6" s="275"/>
      <c r="BEO6" s="275"/>
      <c r="BEP6" s="275"/>
      <c r="BEQ6" s="275"/>
      <c r="BER6" s="275"/>
      <c r="BES6" s="276"/>
      <c r="BET6" s="277"/>
      <c r="BEU6" s="277"/>
      <c r="BEV6" s="277"/>
      <c r="BEW6" s="277"/>
      <c r="BEX6" s="274"/>
      <c r="BEY6" s="265"/>
      <c r="BEZ6" s="537"/>
      <c r="BFA6" s="537"/>
      <c r="BFB6" s="538"/>
      <c r="BFC6" s="539"/>
      <c r="BFE6" s="540"/>
      <c r="BFF6" s="540"/>
      <c r="BFG6" s="542"/>
      <c r="BFH6" s="541"/>
      <c r="BFI6" s="537"/>
      <c r="BFJ6" s="6"/>
      <c r="BFK6" s="275"/>
      <c r="BFL6" s="275"/>
      <c r="BFM6" s="275"/>
      <c r="BFN6" s="275"/>
      <c r="BFO6" s="275"/>
      <c r="BFP6" s="276"/>
      <c r="BFQ6" s="277"/>
      <c r="BFR6" s="277"/>
      <c r="BFS6" s="277"/>
      <c r="BFT6" s="277"/>
      <c r="BFU6" s="274"/>
      <c r="BFV6" s="265"/>
      <c r="BFW6" s="537"/>
      <c r="BFX6" s="537"/>
      <c r="BFY6" s="538"/>
      <c r="BFZ6" s="539"/>
      <c r="BGB6" s="540"/>
      <c r="BGC6" s="540"/>
      <c r="BGD6" s="542"/>
      <c r="BGE6" s="541"/>
      <c r="BGF6" s="537"/>
      <c r="BGG6" s="6"/>
      <c r="BGH6" s="275"/>
      <c r="BGI6" s="275"/>
      <c r="BGJ6" s="275"/>
      <c r="BGK6" s="275"/>
      <c r="BGL6" s="275"/>
      <c r="BGM6" s="276"/>
      <c r="BGN6" s="277"/>
      <c r="BGO6" s="277"/>
      <c r="BGP6" s="277"/>
      <c r="BGQ6" s="277"/>
      <c r="BGR6" s="274"/>
      <c r="BGS6" s="265"/>
      <c r="BGT6" s="537"/>
      <c r="BGU6" s="537"/>
      <c r="BGV6" s="538"/>
      <c r="BGW6" s="539"/>
      <c r="BGY6" s="540"/>
      <c r="BGZ6" s="540"/>
      <c r="BHA6" s="542"/>
      <c r="BHB6" s="541"/>
      <c r="BHC6" s="537"/>
      <c r="BHD6" s="6"/>
      <c r="BHE6" s="275"/>
      <c r="BHF6" s="275"/>
      <c r="BHG6" s="275"/>
      <c r="BHH6" s="275"/>
      <c r="BHI6" s="275"/>
      <c r="BHJ6" s="276"/>
      <c r="BHK6" s="277"/>
      <c r="BHL6" s="277"/>
      <c r="BHM6" s="277"/>
      <c r="BHN6" s="277"/>
      <c r="BHO6" s="274"/>
      <c r="BHP6" s="265"/>
      <c r="BHQ6" s="537"/>
      <c r="BHR6" s="537"/>
      <c r="BHS6" s="538"/>
      <c r="BHT6" s="539"/>
      <c r="BHV6" s="540"/>
      <c r="BHW6" s="540"/>
      <c r="BHX6" s="542"/>
      <c r="BHY6" s="541"/>
      <c r="BHZ6" s="537"/>
      <c r="BIA6" s="6"/>
      <c r="BIB6" s="275"/>
      <c r="BIC6" s="275"/>
      <c r="BID6" s="275"/>
      <c r="BIE6" s="275"/>
      <c r="BIF6" s="275"/>
      <c r="BIG6" s="276"/>
      <c r="BIH6" s="277"/>
      <c r="BII6" s="277"/>
      <c r="BIJ6" s="277"/>
      <c r="BIK6" s="277"/>
      <c r="BIL6" s="274"/>
      <c r="BIM6" s="265"/>
      <c r="BIN6" s="537"/>
      <c r="BIO6" s="537"/>
      <c r="BIP6" s="538"/>
      <c r="BIQ6" s="539"/>
      <c r="BIS6" s="540"/>
      <c r="BIT6" s="540"/>
      <c r="BIU6" s="542"/>
      <c r="BIV6" s="541"/>
      <c r="BIW6" s="537"/>
      <c r="BIX6" s="6"/>
      <c r="BIY6" s="275"/>
      <c r="BIZ6" s="275"/>
      <c r="BJA6" s="275"/>
      <c r="BJB6" s="275"/>
      <c r="BJC6" s="275"/>
      <c r="BJD6" s="276"/>
      <c r="BJE6" s="277"/>
      <c r="BJF6" s="277"/>
      <c r="BJG6" s="277"/>
      <c r="BJH6" s="277"/>
      <c r="BJI6" s="274"/>
      <c r="BJJ6" s="265"/>
      <c r="BJK6" s="537"/>
      <c r="BJL6" s="537"/>
      <c r="BJM6" s="538"/>
      <c r="BJN6" s="539"/>
      <c r="BJP6" s="540"/>
      <c r="BJQ6" s="540"/>
      <c r="BJR6" s="542"/>
      <c r="BJS6" s="541"/>
      <c r="BJT6" s="537"/>
      <c r="BJU6" s="6"/>
      <c r="BJV6" s="275"/>
      <c r="BJW6" s="275"/>
      <c r="BJX6" s="275"/>
      <c r="BJY6" s="275"/>
      <c r="BJZ6" s="275"/>
      <c r="BKA6" s="276"/>
      <c r="BKB6" s="277"/>
      <c r="BKC6" s="277"/>
      <c r="BKD6" s="277"/>
      <c r="BKE6" s="277"/>
      <c r="BKF6" s="274"/>
      <c r="BKG6" s="265"/>
      <c r="BKH6" s="537"/>
      <c r="BKI6" s="537"/>
      <c r="BKJ6" s="538"/>
      <c r="BKK6" s="539"/>
      <c r="BKM6" s="540"/>
      <c r="BKN6" s="540"/>
      <c r="BKO6" s="542"/>
      <c r="BKP6" s="541"/>
      <c r="BKQ6" s="537"/>
      <c r="BKR6" s="6"/>
      <c r="BKS6" s="275"/>
      <c r="BKT6" s="275"/>
      <c r="BKU6" s="275"/>
      <c r="BKV6" s="275"/>
      <c r="BKW6" s="275"/>
      <c r="BKX6" s="276"/>
      <c r="BKY6" s="277"/>
      <c r="BKZ6" s="277"/>
      <c r="BLA6" s="277"/>
      <c r="BLB6" s="277"/>
      <c r="BLC6" s="274"/>
      <c r="BLD6" s="265"/>
      <c r="BLE6" s="537"/>
      <c r="BLF6" s="537"/>
      <c r="BLG6" s="538"/>
      <c r="BLH6" s="539"/>
      <c r="BLJ6" s="540"/>
      <c r="BLK6" s="540"/>
      <c r="BLL6" s="542"/>
      <c r="BLM6" s="541"/>
      <c r="BLN6" s="537"/>
      <c r="BLO6" s="6"/>
      <c r="BLP6" s="275"/>
      <c r="BLQ6" s="275"/>
      <c r="BLR6" s="275"/>
      <c r="BLS6" s="275"/>
      <c r="BLT6" s="275"/>
      <c r="BLU6" s="276"/>
      <c r="BLV6" s="277"/>
      <c r="BLW6" s="277"/>
      <c r="BLX6" s="277"/>
      <c r="BLY6" s="277"/>
      <c r="BLZ6" s="274"/>
      <c r="BMA6" s="265"/>
      <c r="BMB6" s="537"/>
      <c r="BMC6" s="537"/>
      <c r="BMD6" s="538"/>
      <c r="BME6" s="539"/>
      <c r="BMG6" s="540"/>
      <c r="BMH6" s="540"/>
      <c r="BMI6" s="542"/>
      <c r="BMJ6" s="541"/>
      <c r="BMK6" s="537"/>
      <c r="BML6" s="6"/>
      <c r="BMM6" s="275"/>
      <c r="BMN6" s="275"/>
      <c r="BMO6" s="275"/>
      <c r="BMP6" s="275"/>
      <c r="BMQ6" s="275"/>
      <c r="BMR6" s="276"/>
      <c r="BMS6" s="277"/>
      <c r="BMT6" s="277"/>
      <c r="BMU6" s="277"/>
      <c r="BMV6" s="277"/>
      <c r="BMW6" s="274"/>
      <c r="BMX6" s="265"/>
      <c r="BMY6" s="537"/>
      <c r="BMZ6" s="537"/>
      <c r="BNA6" s="538"/>
      <c r="BNB6" s="539"/>
      <c r="BND6" s="540"/>
      <c r="BNE6" s="540"/>
      <c r="BNF6" s="542"/>
      <c r="BNG6" s="541"/>
      <c r="BNH6" s="537"/>
      <c r="BNI6" s="6"/>
      <c r="BNJ6" s="275"/>
      <c r="BNK6" s="275"/>
      <c r="BNL6" s="275"/>
      <c r="BNM6" s="275"/>
      <c r="BNN6" s="275"/>
      <c r="BNO6" s="276"/>
      <c r="BNP6" s="277"/>
      <c r="BNQ6" s="277"/>
      <c r="BNR6" s="277"/>
      <c r="BNS6" s="277"/>
      <c r="BNT6" s="274"/>
      <c r="BNU6" s="265"/>
      <c r="BNV6" s="537"/>
      <c r="BNW6" s="537"/>
      <c r="BNX6" s="538"/>
      <c r="BNY6" s="539"/>
      <c r="BOA6" s="540"/>
      <c r="BOB6" s="540"/>
      <c r="BOC6" s="542"/>
      <c r="BOD6" s="541"/>
      <c r="BOE6" s="537"/>
      <c r="BOF6" s="6"/>
      <c r="BOG6" s="275"/>
      <c r="BOH6" s="275"/>
      <c r="BOI6" s="275"/>
      <c r="BOJ6" s="275"/>
      <c r="BOK6" s="275"/>
      <c r="BOL6" s="276"/>
      <c r="BOM6" s="277"/>
      <c r="BON6" s="277"/>
      <c r="BOO6" s="277"/>
      <c r="BOP6" s="277"/>
      <c r="BOQ6" s="274"/>
      <c r="BOR6" s="265"/>
      <c r="BOS6" s="537"/>
      <c r="BOT6" s="537"/>
      <c r="BOU6" s="538"/>
      <c r="BOV6" s="539"/>
      <c r="BOX6" s="540"/>
      <c r="BOY6" s="540"/>
      <c r="BOZ6" s="542"/>
      <c r="BPA6" s="541"/>
      <c r="BPB6" s="537"/>
      <c r="BPC6" s="6"/>
      <c r="BPD6" s="275"/>
      <c r="BPE6" s="275"/>
      <c r="BPF6" s="275"/>
      <c r="BPG6" s="275"/>
      <c r="BPH6" s="275"/>
      <c r="BPI6" s="276"/>
      <c r="BPJ6" s="277"/>
      <c r="BPK6" s="277"/>
      <c r="BPL6" s="277"/>
      <c r="BPM6" s="277"/>
      <c r="BPN6" s="274"/>
      <c r="BPO6" s="265"/>
      <c r="BPP6" s="537"/>
      <c r="BPQ6" s="537"/>
      <c r="BPR6" s="538"/>
      <c r="BPS6" s="539"/>
      <c r="BPU6" s="540"/>
      <c r="BPV6" s="540"/>
      <c r="BPW6" s="542"/>
      <c r="BPX6" s="541"/>
      <c r="BPY6" s="537"/>
      <c r="BPZ6" s="6"/>
      <c r="BQA6" s="275"/>
      <c r="BQB6" s="275"/>
      <c r="BQC6" s="275"/>
      <c r="BQD6" s="275"/>
      <c r="BQE6" s="275"/>
      <c r="BQF6" s="276"/>
      <c r="BQG6" s="277"/>
      <c r="BQH6" s="277"/>
      <c r="BQI6" s="277"/>
      <c r="BQJ6" s="277"/>
      <c r="BQK6" s="274"/>
      <c r="BQL6" s="265"/>
      <c r="BQM6" s="537"/>
      <c r="BQN6" s="537"/>
      <c r="BQO6" s="538"/>
      <c r="BQP6" s="539"/>
      <c r="BQR6" s="540"/>
      <c r="BQS6" s="540"/>
      <c r="BQT6" s="542"/>
      <c r="BQU6" s="541"/>
      <c r="BQV6" s="537"/>
      <c r="BQW6" s="6"/>
      <c r="BQX6" s="275"/>
      <c r="BQY6" s="275"/>
      <c r="BQZ6" s="275"/>
      <c r="BRA6" s="275"/>
      <c r="BRB6" s="275"/>
      <c r="BRC6" s="276"/>
      <c r="BRD6" s="277"/>
      <c r="BRE6" s="277"/>
      <c r="BRF6" s="277"/>
      <c r="BRG6" s="277"/>
      <c r="BRH6" s="274"/>
      <c r="BRI6" s="265"/>
      <c r="BRJ6" s="537"/>
      <c r="BRK6" s="537"/>
      <c r="BRL6" s="538"/>
      <c r="BRM6" s="539"/>
      <c r="BRO6" s="540"/>
      <c r="BRP6" s="540"/>
      <c r="BRQ6" s="542"/>
      <c r="BRR6" s="541"/>
      <c r="BRS6" s="537"/>
      <c r="BRT6" s="6"/>
      <c r="BRU6" s="275"/>
      <c r="BRV6" s="275"/>
      <c r="BRW6" s="275"/>
      <c r="BRX6" s="275"/>
      <c r="BRY6" s="275"/>
      <c r="BRZ6" s="276"/>
      <c r="BSA6" s="277"/>
      <c r="BSB6" s="277"/>
      <c r="BSC6" s="277"/>
      <c r="BSD6" s="277"/>
      <c r="BSE6" s="274"/>
      <c r="BSF6" s="265"/>
      <c r="BSG6" s="537"/>
      <c r="BSH6" s="537"/>
      <c r="BSI6" s="538"/>
      <c r="BSJ6" s="539"/>
      <c r="BSL6" s="540"/>
      <c r="BSM6" s="540"/>
      <c r="BSN6" s="542"/>
      <c r="BSO6" s="541"/>
      <c r="BSP6" s="537"/>
      <c r="BSQ6" s="6"/>
      <c r="BSR6" s="275"/>
      <c r="BSS6" s="275"/>
      <c r="BST6" s="275"/>
      <c r="BSU6" s="275"/>
      <c r="BSV6" s="275"/>
      <c r="BSW6" s="276"/>
      <c r="BSX6" s="277"/>
      <c r="BSY6" s="277"/>
      <c r="BSZ6" s="277"/>
      <c r="BTA6" s="277"/>
      <c r="BTB6" s="274"/>
      <c r="BTC6" s="265"/>
      <c r="BTD6" s="537"/>
      <c r="BTE6" s="537"/>
      <c r="BTF6" s="538"/>
      <c r="BTG6" s="539"/>
      <c r="BTI6" s="540"/>
      <c r="BTJ6" s="540"/>
      <c r="BTK6" s="542"/>
      <c r="BTL6" s="541"/>
      <c r="BTM6" s="537"/>
      <c r="BTN6" s="6"/>
      <c r="BTO6" s="275"/>
      <c r="BTP6" s="275"/>
      <c r="BTQ6" s="275"/>
      <c r="BTR6" s="275"/>
      <c r="BTS6" s="275"/>
      <c r="BTT6" s="276"/>
      <c r="BTU6" s="277"/>
      <c r="BTV6" s="277"/>
      <c r="BTW6" s="277"/>
      <c r="BTX6" s="277"/>
      <c r="BTY6" s="274"/>
      <c r="BTZ6" s="265"/>
      <c r="BUA6" s="537"/>
      <c r="BUB6" s="537"/>
      <c r="BUC6" s="538"/>
      <c r="BUD6" s="539"/>
      <c r="BUF6" s="540"/>
      <c r="BUG6" s="540"/>
      <c r="BUH6" s="542"/>
      <c r="BUI6" s="541"/>
      <c r="BUJ6" s="537"/>
      <c r="BUK6" s="6"/>
      <c r="BUL6" s="275"/>
      <c r="BUM6" s="275"/>
      <c r="BUN6" s="275"/>
      <c r="BUO6" s="275"/>
      <c r="BUP6" s="275"/>
      <c r="BUQ6" s="276"/>
      <c r="BUR6" s="277"/>
      <c r="BUS6" s="277"/>
      <c r="BUT6" s="277"/>
      <c r="BUU6" s="277"/>
      <c r="BUV6" s="274"/>
      <c r="BUW6" s="265"/>
      <c r="BUX6" s="537"/>
      <c r="BUY6" s="537"/>
      <c r="BUZ6" s="538"/>
      <c r="BVA6" s="539"/>
      <c r="BVC6" s="540"/>
      <c r="BVD6" s="540"/>
      <c r="BVE6" s="542"/>
      <c r="BVF6" s="541"/>
      <c r="BVG6" s="537"/>
      <c r="BVH6" s="6"/>
      <c r="BVI6" s="275"/>
      <c r="BVJ6" s="275"/>
      <c r="BVK6" s="275"/>
      <c r="BVL6" s="275"/>
      <c r="BVM6" s="275"/>
      <c r="BVN6" s="276"/>
      <c r="BVO6" s="277"/>
      <c r="BVP6" s="277"/>
      <c r="BVQ6" s="277"/>
      <c r="BVR6" s="277"/>
      <c r="BVS6" s="274"/>
      <c r="BVT6" s="265"/>
      <c r="BVU6" s="537"/>
      <c r="BVV6" s="537"/>
      <c r="BVW6" s="538"/>
      <c r="BVX6" s="539"/>
      <c r="BVZ6" s="540"/>
      <c r="BWA6" s="540"/>
      <c r="BWB6" s="542"/>
      <c r="BWC6" s="541"/>
      <c r="BWD6" s="537"/>
      <c r="BWE6" s="6"/>
      <c r="BWF6" s="275"/>
      <c r="BWG6" s="275"/>
      <c r="BWH6" s="275"/>
      <c r="BWI6" s="275"/>
      <c r="BWJ6" s="275"/>
      <c r="BWK6" s="276"/>
      <c r="BWL6" s="277"/>
      <c r="BWM6" s="277"/>
      <c r="BWN6" s="277"/>
      <c r="BWO6" s="277"/>
      <c r="BWP6" s="274"/>
      <c r="BWQ6" s="265"/>
      <c r="BWR6" s="537"/>
      <c r="BWS6" s="537"/>
      <c r="BWT6" s="538"/>
      <c r="BWU6" s="539"/>
      <c r="BWW6" s="540"/>
      <c r="BWX6" s="540"/>
      <c r="BWY6" s="542"/>
      <c r="BWZ6" s="541"/>
      <c r="BXA6" s="537"/>
      <c r="BXB6" s="6"/>
      <c r="BXC6" s="275"/>
      <c r="BXD6" s="275"/>
      <c r="BXE6" s="275"/>
      <c r="BXF6" s="275"/>
      <c r="BXG6" s="275"/>
      <c r="BXH6" s="276"/>
      <c r="BXI6" s="277"/>
      <c r="BXJ6" s="277"/>
      <c r="BXK6" s="277"/>
      <c r="BXL6" s="277"/>
      <c r="BXM6" s="274"/>
      <c r="BXN6" s="265"/>
      <c r="BXO6" s="537"/>
      <c r="BXP6" s="537"/>
      <c r="BXQ6" s="538"/>
      <c r="BXR6" s="539"/>
      <c r="BXT6" s="540"/>
      <c r="BXU6" s="540"/>
      <c r="BXV6" s="542"/>
      <c r="BXW6" s="541"/>
      <c r="BXX6" s="537"/>
      <c r="BXY6" s="6"/>
      <c r="BXZ6" s="275"/>
      <c r="BYA6" s="275"/>
      <c r="BYB6" s="275"/>
      <c r="BYC6" s="275"/>
      <c r="BYD6" s="275"/>
      <c r="BYE6" s="276"/>
      <c r="BYF6" s="277"/>
      <c r="BYG6" s="277"/>
      <c r="BYH6" s="277"/>
      <c r="BYI6" s="277"/>
      <c r="BYJ6" s="274"/>
      <c r="BYK6" s="265"/>
      <c r="BYL6" s="537"/>
      <c r="BYM6" s="537"/>
      <c r="BYN6" s="538"/>
      <c r="BYO6" s="539"/>
      <c r="BYQ6" s="540"/>
      <c r="BYR6" s="540"/>
      <c r="BYS6" s="542"/>
      <c r="BYT6" s="541"/>
      <c r="BYU6" s="537"/>
      <c r="BYV6" s="6"/>
      <c r="BYW6" s="275"/>
      <c r="BYX6" s="275"/>
      <c r="BYY6" s="275"/>
      <c r="BYZ6" s="275"/>
      <c r="BZA6" s="275"/>
      <c r="BZB6" s="276"/>
      <c r="BZC6" s="277"/>
      <c r="BZD6" s="277"/>
      <c r="BZE6" s="277"/>
      <c r="BZF6" s="277"/>
      <c r="BZG6" s="274"/>
      <c r="BZH6" s="265"/>
      <c r="BZI6" s="537"/>
      <c r="BZJ6" s="537"/>
      <c r="BZK6" s="538"/>
      <c r="BZL6" s="539"/>
      <c r="BZN6" s="540"/>
      <c r="BZO6" s="540"/>
      <c r="BZP6" s="542"/>
      <c r="BZQ6" s="541"/>
      <c r="BZR6" s="537"/>
      <c r="BZS6" s="6"/>
      <c r="BZT6" s="275"/>
      <c r="BZU6" s="275"/>
      <c r="BZV6" s="275"/>
      <c r="BZW6" s="275"/>
      <c r="BZX6" s="275"/>
      <c r="BZY6" s="276"/>
      <c r="BZZ6" s="277"/>
      <c r="CAA6" s="277"/>
      <c r="CAB6" s="277"/>
      <c r="CAC6" s="277"/>
      <c r="CAD6" s="274"/>
      <c r="CAE6" s="265"/>
      <c r="CAF6" s="537"/>
      <c r="CAG6" s="537"/>
      <c r="CAH6" s="538"/>
      <c r="CAI6" s="539"/>
      <c r="CAK6" s="540"/>
      <c r="CAL6" s="540"/>
      <c r="CAM6" s="542"/>
      <c r="CAN6" s="541"/>
      <c r="CAO6" s="537"/>
      <c r="CAP6" s="6"/>
      <c r="CAQ6" s="275"/>
      <c r="CAR6" s="275"/>
      <c r="CAS6" s="275"/>
      <c r="CAT6" s="275"/>
      <c r="CAU6" s="275"/>
      <c r="CAV6" s="276"/>
      <c r="CAW6" s="277"/>
      <c r="CAX6" s="277"/>
      <c r="CAY6" s="277"/>
      <c r="CAZ6" s="277"/>
      <c r="CBA6" s="274"/>
      <c r="CBB6" s="265"/>
      <c r="CBC6" s="537"/>
      <c r="CBD6" s="537"/>
      <c r="CBE6" s="538"/>
      <c r="CBF6" s="539"/>
      <c r="CBH6" s="540"/>
      <c r="CBI6" s="540"/>
      <c r="CBJ6" s="542"/>
      <c r="CBK6" s="541"/>
      <c r="CBL6" s="537"/>
      <c r="CBM6" s="6"/>
      <c r="CBN6" s="275"/>
      <c r="CBO6" s="275"/>
      <c r="CBP6" s="275"/>
      <c r="CBQ6" s="275"/>
      <c r="CBR6" s="275"/>
      <c r="CBS6" s="276"/>
      <c r="CBT6" s="277"/>
      <c r="CBU6" s="277"/>
      <c r="CBV6" s="277"/>
      <c r="CBW6" s="277"/>
      <c r="CBX6" s="274"/>
      <c r="CBY6" s="265"/>
      <c r="CBZ6" s="537"/>
      <c r="CCA6" s="537"/>
      <c r="CCB6" s="538"/>
      <c r="CCC6" s="539"/>
      <c r="CCE6" s="540"/>
      <c r="CCF6" s="540"/>
      <c r="CCG6" s="542"/>
      <c r="CCH6" s="541"/>
      <c r="CCI6" s="537"/>
      <c r="CCJ6" s="6"/>
      <c r="CCK6" s="275"/>
      <c r="CCL6" s="275"/>
      <c r="CCM6" s="275"/>
      <c r="CCN6" s="275"/>
      <c r="CCO6" s="275"/>
      <c r="CCP6" s="276"/>
      <c r="CCQ6" s="277"/>
      <c r="CCR6" s="277"/>
      <c r="CCS6" s="277"/>
      <c r="CCT6" s="277"/>
      <c r="CCU6" s="274"/>
      <c r="CCV6" s="265"/>
      <c r="CCW6" s="537"/>
      <c r="CCX6" s="537"/>
      <c r="CCY6" s="538"/>
      <c r="CCZ6" s="539"/>
      <c r="CDB6" s="540"/>
      <c r="CDC6" s="540"/>
      <c r="CDD6" s="542"/>
      <c r="CDE6" s="541"/>
      <c r="CDF6" s="537"/>
      <c r="CDG6" s="6"/>
      <c r="CDH6" s="275"/>
      <c r="CDI6" s="275"/>
      <c r="CDJ6" s="275"/>
      <c r="CDK6" s="275"/>
      <c r="CDL6" s="275"/>
      <c r="CDM6" s="276"/>
      <c r="CDN6" s="277"/>
      <c r="CDO6" s="277"/>
      <c r="CDP6" s="277"/>
      <c r="CDQ6" s="277"/>
      <c r="CDR6" s="274"/>
      <c r="CDS6" s="265"/>
      <c r="CDT6" s="537"/>
      <c r="CDU6" s="537"/>
      <c r="CDV6" s="538"/>
      <c r="CDW6" s="539"/>
      <c r="CDY6" s="540"/>
      <c r="CDZ6" s="540"/>
      <c r="CEA6" s="542"/>
      <c r="CEB6" s="541"/>
      <c r="CEC6" s="537"/>
      <c r="CED6" s="6"/>
      <c r="CEE6" s="275"/>
      <c r="CEF6" s="275"/>
      <c r="CEG6" s="275"/>
      <c r="CEH6" s="275"/>
      <c r="CEI6" s="275"/>
      <c r="CEJ6" s="276"/>
      <c r="CEK6" s="277"/>
      <c r="CEL6" s="277"/>
      <c r="CEM6" s="277"/>
      <c r="CEN6" s="277"/>
      <c r="CEO6" s="274"/>
      <c r="CEP6" s="265"/>
      <c r="CEQ6" s="537"/>
      <c r="CER6" s="537"/>
      <c r="CES6" s="538"/>
      <c r="CET6" s="539"/>
      <c r="CEV6" s="540"/>
      <c r="CEW6" s="540"/>
      <c r="CEX6" s="542"/>
      <c r="CEY6" s="541"/>
      <c r="CEZ6" s="537"/>
      <c r="CFA6" s="6"/>
      <c r="CFB6" s="275"/>
      <c r="CFC6" s="275"/>
      <c r="CFD6" s="275"/>
      <c r="CFE6" s="275"/>
      <c r="CFF6" s="275"/>
      <c r="CFG6" s="276"/>
      <c r="CFH6" s="277"/>
      <c r="CFI6" s="277"/>
      <c r="CFJ6" s="277"/>
      <c r="CFK6" s="277"/>
      <c r="CFL6" s="274"/>
      <c r="CFM6" s="265"/>
      <c r="CFN6" s="537"/>
      <c r="CFO6" s="537"/>
      <c r="CFP6" s="538"/>
      <c r="CFQ6" s="539"/>
      <c r="CFS6" s="540"/>
      <c r="CFT6" s="540"/>
      <c r="CFU6" s="542"/>
      <c r="CFV6" s="541"/>
      <c r="CFW6" s="537"/>
      <c r="CFX6" s="6"/>
      <c r="CFY6" s="275"/>
      <c r="CFZ6" s="275"/>
      <c r="CGA6" s="275"/>
      <c r="CGB6" s="275"/>
      <c r="CGC6" s="275"/>
      <c r="CGD6" s="276"/>
      <c r="CGE6" s="277"/>
      <c r="CGF6" s="277"/>
      <c r="CGG6" s="277"/>
      <c r="CGH6" s="277"/>
      <c r="CGI6" s="274"/>
      <c r="CGJ6" s="265"/>
      <c r="CGK6" s="537"/>
      <c r="CGL6" s="537"/>
      <c r="CGM6" s="538"/>
      <c r="CGN6" s="539"/>
      <c r="CGP6" s="540"/>
      <c r="CGQ6" s="540"/>
      <c r="CGR6" s="542"/>
      <c r="CGS6" s="541"/>
      <c r="CGT6" s="537"/>
      <c r="CGU6" s="6"/>
      <c r="CGV6" s="275"/>
      <c r="CGW6" s="275"/>
      <c r="CGX6" s="275"/>
      <c r="CGY6" s="275"/>
      <c r="CGZ6" s="275"/>
      <c r="CHA6" s="276"/>
      <c r="CHB6" s="277"/>
      <c r="CHC6" s="277"/>
      <c r="CHD6" s="277"/>
      <c r="CHE6" s="277"/>
      <c r="CHF6" s="274"/>
      <c r="CHG6" s="265"/>
      <c r="CHH6" s="537"/>
      <c r="CHI6" s="537"/>
      <c r="CHJ6" s="538"/>
      <c r="CHK6" s="539"/>
      <c r="CHM6" s="540"/>
      <c r="CHN6" s="540"/>
      <c r="CHO6" s="542"/>
      <c r="CHP6" s="541"/>
      <c r="CHQ6" s="537"/>
      <c r="CHR6" s="6"/>
      <c r="CHS6" s="275"/>
      <c r="CHT6" s="275"/>
      <c r="CHU6" s="275"/>
      <c r="CHV6" s="275"/>
      <c r="CHW6" s="275"/>
      <c r="CHX6" s="276"/>
      <c r="CHY6" s="277"/>
      <c r="CHZ6" s="277"/>
      <c r="CIA6" s="277"/>
      <c r="CIB6" s="277"/>
      <c r="CIC6" s="274"/>
      <c r="CID6" s="265"/>
      <c r="CIE6" s="537"/>
      <c r="CIF6" s="537"/>
      <c r="CIG6" s="538"/>
      <c r="CIH6" s="539"/>
      <c r="CIJ6" s="540"/>
      <c r="CIK6" s="540"/>
      <c r="CIL6" s="542"/>
      <c r="CIM6" s="541"/>
      <c r="CIN6" s="537"/>
      <c r="CIO6" s="6"/>
      <c r="CIP6" s="275"/>
      <c r="CIQ6" s="275"/>
      <c r="CIR6" s="275"/>
      <c r="CIS6" s="275"/>
      <c r="CIT6" s="275"/>
      <c r="CIU6" s="276"/>
      <c r="CIV6" s="277"/>
      <c r="CIW6" s="277"/>
      <c r="CIX6" s="277"/>
      <c r="CIY6" s="277"/>
      <c r="CIZ6" s="274"/>
      <c r="CJA6" s="265"/>
      <c r="CJB6" s="537"/>
      <c r="CJC6" s="537"/>
      <c r="CJD6" s="538"/>
      <c r="CJE6" s="539"/>
      <c r="CJG6" s="540"/>
      <c r="CJH6" s="540"/>
      <c r="CJI6" s="542"/>
      <c r="CJJ6" s="541"/>
      <c r="CJK6" s="537"/>
      <c r="CJL6" s="6"/>
      <c r="CJM6" s="275"/>
      <c r="CJN6" s="275"/>
      <c r="CJO6" s="275"/>
      <c r="CJP6" s="275"/>
      <c r="CJQ6" s="275"/>
      <c r="CJR6" s="276"/>
      <c r="CJS6" s="277"/>
      <c r="CJT6" s="277"/>
      <c r="CJU6" s="277"/>
      <c r="CJV6" s="277"/>
      <c r="CJW6" s="274"/>
      <c r="CJX6" s="265"/>
      <c r="CJY6" s="537"/>
      <c r="CJZ6" s="537"/>
      <c r="CKA6" s="538"/>
      <c r="CKB6" s="539"/>
      <c r="CKD6" s="540"/>
      <c r="CKE6" s="540"/>
      <c r="CKF6" s="542"/>
      <c r="CKG6" s="541"/>
      <c r="CKH6" s="537"/>
      <c r="CKI6" s="6"/>
      <c r="CKJ6" s="275"/>
      <c r="CKK6" s="275"/>
      <c r="CKL6" s="275"/>
      <c r="CKM6" s="275"/>
      <c r="CKN6" s="275"/>
      <c r="CKO6" s="276"/>
      <c r="CKP6" s="277"/>
      <c r="CKQ6" s="277"/>
      <c r="CKR6" s="277"/>
      <c r="CKS6" s="277"/>
      <c r="CKT6" s="274"/>
      <c r="CKU6" s="265"/>
      <c r="CKV6" s="537"/>
      <c r="CKW6" s="537"/>
      <c r="CKX6" s="538"/>
      <c r="CKY6" s="539"/>
      <c r="CLA6" s="540"/>
      <c r="CLB6" s="540"/>
      <c r="CLC6" s="542"/>
      <c r="CLD6" s="541"/>
      <c r="CLE6" s="537"/>
      <c r="CLF6" s="6"/>
      <c r="CLG6" s="275"/>
      <c r="CLH6" s="275"/>
      <c r="CLI6" s="275"/>
      <c r="CLJ6" s="275"/>
      <c r="CLK6" s="275"/>
      <c r="CLL6" s="276"/>
      <c r="CLM6" s="277"/>
      <c r="CLN6" s="277"/>
      <c r="CLO6" s="277"/>
      <c r="CLP6" s="277"/>
      <c r="CLQ6" s="274"/>
      <c r="CLR6" s="265"/>
      <c r="CLS6" s="537"/>
      <c r="CLT6" s="537"/>
      <c r="CLU6" s="538"/>
      <c r="CLV6" s="539"/>
      <c r="CLX6" s="540"/>
      <c r="CLY6" s="540"/>
      <c r="CLZ6" s="542"/>
      <c r="CMA6" s="541"/>
      <c r="CMB6" s="537"/>
      <c r="CMC6" s="6"/>
      <c r="CMD6" s="275"/>
      <c r="CME6" s="275"/>
      <c r="CMF6" s="275"/>
      <c r="CMG6" s="275"/>
      <c r="CMH6" s="275"/>
      <c r="CMI6" s="276"/>
      <c r="CMJ6" s="277"/>
      <c r="CMK6" s="277"/>
      <c r="CML6" s="277"/>
      <c r="CMM6" s="277"/>
      <c r="CMN6" s="274"/>
      <c r="CMO6" s="265"/>
      <c r="CMP6" s="537"/>
      <c r="CMQ6" s="537"/>
      <c r="CMR6" s="538"/>
      <c r="CMS6" s="539"/>
      <c r="CMU6" s="540"/>
      <c r="CMV6" s="540"/>
      <c r="CMW6" s="542"/>
      <c r="CMX6" s="541"/>
      <c r="CMY6" s="537"/>
      <c r="CMZ6" s="6"/>
      <c r="CNA6" s="275"/>
      <c r="CNB6" s="275"/>
      <c r="CNC6" s="275"/>
      <c r="CND6" s="275"/>
      <c r="CNE6" s="275"/>
      <c r="CNF6" s="276"/>
      <c r="CNG6" s="277"/>
      <c r="CNH6" s="277"/>
      <c r="CNI6" s="277"/>
      <c r="CNJ6" s="277"/>
      <c r="CNK6" s="274"/>
      <c r="CNL6" s="265"/>
      <c r="CNM6" s="537"/>
      <c r="CNN6" s="537"/>
      <c r="CNO6" s="538"/>
      <c r="CNP6" s="539"/>
      <c r="CNR6" s="540"/>
      <c r="CNS6" s="540"/>
      <c r="CNT6" s="542"/>
      <c r="CNU6" s="541"/>
      <c r="CNV6" s="537"/>
      <c r="CNW6" s="6"/>
      <c r="CNX6" s="275"/>
      <c r="CNY6" s="275"/>
      <c r="CNZ6" s="275"/>
      <c r="COA6" s="275"/>
      <c r="COB6" s="275"/>
      <c r="COC6" s="276"/>
      <c r="COD6" s="277"/>
      <c r="COE6" s="277"/>
      <c r="COF6" s="277"/>
      <c r="COG6" s="277"/>
      <c r="COH6" s="274"/>
      <c r="COI6" s="265"/>
      <c r="COJ6" s="537"/>
      <c r="COK6" s="537"/>
      <c r="COL6" s="538"/>
      <c r="COM6" s="539"/>
      <c r="COO6" s="540"/>
      <c r="COP6" s="540"/>
      <c r="COQ6" s="542"/>
      <c r="COR6" s="541"/>
      <c r="COS6" s="537"/>
      <c r="COT6" s="6"/>
      <c r="COU6" s="275"/>
      <c r="COV6" s="275"/>
      <c r="COW6" s="275"/>
      <c r="COX6" s="275"/>
      <c r="COY6" s="275"/>
      <c r="COZ6" s="276"/>
      <c r="CPA6" s="277"/>
      <c r="CPB6" s="277"/>
      <c r="CPC6" s="277"/>
      <c r="CPD6" s="277"/>
      <c r="CPE6" s="274"/>
      <c r="CPF6" s="265"/>
      <c r="CPG6" s="537"/>
      <c r="CPH6" s="537"/>
      <c r="CPI6" s="538"/>
      <c r="CPJ6" s="539"/>
      <c r="CPL6" s="540"/>
      <c r="CPM6" s="540"/>
      <c r="CPN6" s="542"/>
      <c r="CPO6" s="541"/>
      <c r="CPP6" s="537"/>
      <c r="CPQ6" s="6"/>
      <c r="CPR6" s="275"/>
      <c r="CPS6" s="275"/>
      <c r="CPT6" s="275"/>
      <c r="CPU6" s="275"/>
      <c r="CPV6" s="275"/>
      <c r="CPW6" s="276"/>
      <c r="CPX6" s="277"/>
      <c r="CPY6" s="277"/>
      <c r="CPZ6" s="277"/>
      <c r="CQA6" s="277"/>
      <c r="CQB6" s="274"/>
      <c r="CQC6" s="265"/>
      <c r="CQD6" s="537"/>
      <c r="CQE6" s="537"/>
      <c r="CQF6" s="538"/>
      <c r="CQG6" s="539"/>
      <c r="CQI6" s="540"/>
      <c r="CQJ6" s="540"/>
      <c r="CQK6" s="542"/>
      <c r="CQL6" s="541"/>
      <c r="CQM6" s="537"/>
      <c r="CQN6" s="6"/>
      <c r="CQO6" s="275"/>
      <c r="CQP6" s="275"/>
      <c r="CQQ6" s="275"/>
      <c r="CQR6" s="275"/>
      <c r="CQS6" s="275"/>
      <c r="CQT6" s="276"/>
      <c r="CQU6" s="277"/>
      <c r="CQV6" s="277"/>
      <c r="CQW6" s="277"/>
      <c r="CQX6" s="277"/>
      <c r="CQY6" s="274"/>
      <c r="CQZ6" s="265"/>
      <c r="CRA6" s="537"/>
      <c r="CRB6" s="537"/>
      <c r="CRC6" s="538"/>
      <c r="CRD6" s="539"/>
      <c r="CRF6" s="540"/>
      <c r="CRG6" s="540"/>
      <c r="CRH6" s="542"/>
      <c r="CRI6" s="541"/>
      <c r="CRJ6" s="537"/>
      <c r="CRK6" s="6"/>
      <c r="CRL6" s="275"/>
      <c r="CRM6" s="275"/>
      <c r="CRN6" s="275"/>
      <c r="CRO6" s="275"/>
      <c r="CRP6" s="275"/>
      <c r="CRQ6" s="276"/>
      <c r="CRR6" s="277"/>
      <c r="CRS6" s="277"/>
      <c r="CRT6" s="277"/>
      <c r="CRU6" s="277"/>
      <c r="CRV6" s="274"/>
      <c r="CRW6" s="265"/>
      <c r="CRX6" s="537"/>
      <c r="CRY6" s="537"/>
      <c r="CRZ6" s="538"/>
      <c r="CSA6" s="539"/>
      <c r="CSC6" s="540"/>
      <c r="CSD6" s="540"/>
      <c r="CSE6" s="542"/>
      <c r="CSF6" s="541"/>
      <c r="CSG6" s="537"/>
      <c r="CSH6" s="6"/>
      <c r="CSI6" s="275"/>
      <c r="CSJ6" s="275"/>
      <c r="CSK6" s="275"/>
      <c r="CSL6" s="275"/>
      <c r="CSM6" s="275"/>
      <c r="CSN6" s="276"/>
      <c r="CSO6" s="277"/>
      <c r="CSP6" s="277"/>
      <c r="CSQ6" s="277"/>
      <c r="CSR6" s="277"/>
      <c r="CSS6" s="274"/>
      <c r="CST6" s="265"/>
      <c r="CSU6" s="537"/>
      <c r="CSV6" s="537"/>
      <c r="CSW6" s="538"/>
      <c r="CSX6" s="539"/>
      <c r="CSZ6" s="540"/>
      <c r="CTA6" s="540"/>
      <c r="CTB6" s="542"/>
      <c r="CTC6" s="541"/>
      <c r="CTD6" s="537"/>
      <c r="CTE6" s="6"/>
      <c r="CTF6" s="275"/>
      <c r="CTG6" s="275"/>
      <c r="CTH6" s="275"/>
      <c r="CTI6" s="275"/>
      <c r="CTJ6" s="275"/>
      <c r="CTK6" s="276"/>
      <c r="CTL6" s="277"/>
      <c r="CTM6" s="277"/>
      <c r="CTN6" s="277"/>
      <c r="CTO6" s="277"/>
      <c r="CTP6" s="274"/>
      <c r="CTQ6" s="265"/>
      <c r="CTR6" s="537"/>
      <c r="CTS6" s="537"/>
      <c r="CTT6" s="538"/>
      <c r="CTU6" s="539"/>
      <c r="CTW6" s="540"/>
      <c r="CTX6" s="540"/>
      <c r="CTY6" s="542"/>
      <c r="CTZ6" s="541"/>
      <c r="CUA6" s="537"/>
      <c r="CUB6" s="6"/>
      <c r="CUC6" s="275"/>
      <c r="CUD6" s="275"/>
      <c r="CUE6" s="275"/>
      <c r="CUF6" s="275"/>
      <c r="CUG6" s="275"/>
      <c r="CUH6" s="276"/>
      <c r="CUI6" s="277"/>
      <c r="CUJ6" s="277"/>
      <c r="CUK6" s="277"/>
      <c r="CUL6" s="277"/>
      <c r="CUM6" s="274"/>
      <c r="CUN6" s="265"/>
      <c r="CUO6" s="537"/>
      <c r="CUP6" s="537"/>
      <c r="CUQ6" s="538"/>
      <c r="CUR6" s="539"/>
      <c r="CUT6" s="540"/>
      <c r="CUU6" s="540"/>
      <c r="CUV6" s="542"/>
      <c r="CUW6" s="541"/>
      <c r="CUX6" s="537"/>
      <c r="CUY6" s="6"/>
      <c r="CUZ6" s="275"/>
      <c r="CVA6" s="275"/>
      <c r="CVB6" s="275"/>
      <c r="CVC6" s="275"/>
      <c r="CVD6" s="275"/>
      <c r="CVE6" s="276"/>
      <c r="CVF6" s="277"/>
      <c r="CVG6" s="277"/>
      <c r="CVH6" s="277"/>
      <c r="CVI6" s="277"/>
      <c r="CVJ6" s="274"/>
      <c r="CVK6" s="265"/>
      <c r="CVL6" s="537"/>
      <c r="CVM6" s="537"/>
      <c r="CVN6" s="538"/>
      <c r="CVO6" s="539"/>
      <c r="CVQ6" s="540"/>
      <c r="CVR6" s="540"/>
      <c r="CVS6" s="542"/>
      <c r="CVT6" s="541"/>
      <c r="CVU6" s="537"/>
      <c r="CVV6" s="6"/>
      <c r="CVW6" s="275"/>
      <c r="CVX6" s="275"/>
      <c r="CVY6" s="275"/>
      <c r="CVZ6" s="275"/>
      <c r="CWA6" s="275"/>
      <c r="CWB6" s="276"/>
      <c r="CWC6" s="277"/>
      <c r="CWD6" s="277"/>
      <c r="CWE6" s="277"/>
      <c r="CWF6" s="277"/>
      <c r="CWG6" s="274"/>
      <c r="CWH6" s="265"/>
      <c r="CWI6" s="537"/>
      <c r="CWJ6" s="537"/>
      <c r="CWK6" s="538"/>
      <c r="CWL6" s="539"/>
      <c r="CWN6" s="540"/>
      <c r="CWO6" s="540"/>
      <c r="CWP6" s="542"/>
      <c r="CWQ6" s="541"/>
      <c r="CWR6" s="537"/>
      <c r="CWS6" s="6"/>
      <c r="CWT6" s="275"/>
      <c r="CWU6" s="275"/>
      <c r="CWV6" s="275"/>
      <c r="CWW6" s="275"/>
      <c r="CWX6" s="275"/>
      <c r="CWY6" s="276"/>
      <c r="CWZ6" s="277"/>
      <c r="CXA6" s="277"/>
      <c r="CXB6" s="277"/>
      <c r="CXC6" s="277"/>
      <c r="CXD6" s="274"/>
      <c r="CXE6" s="265"/>
      <c r="CXF6" s="537"/>
      <c r="CXG6" s="537"/>
      <c r="CXH6" s="538"/>
      <c r="CXI6" s="539"/>
      <c r="CXK6" s="540"/>
      <c r="CXL6" s="540"/>
      <c r="CXM6" s="542"/>
      <c r="CXN6" s="541"/>
      <c r="CXO6" s="537"/>
      <c r="CXP6" s="6"/>
      <c r="CXQ6" s="275"/>
      <c r="CXR6" s="275"/>
      <c r="CXS6" s="275"/>
      <c r="CXT6" s="275"/>
      <c r="CXU6" s="275"/>
      <c r="CXV6" s="276"/>
      <c r="CXW6" s="277"/>
      <c r="CXX6" s="277"/>
      <c r="CXY6" s="277"/>
      <c r="CXZ6" s="277"/>
      <c r="CYA6" s="274"/>
      <c r="CYB6" s="265"/>
      <c r="CYC6" s="537"/>
      <c r="CYD6" s="537"/>
      <c r="CYE6" s="538"/>
      <c r="CYF6" s="539"/>
      <c r="CYH6" s="540"/>
      <c r="CYI6" s="540"/>
      <c r="CYJ6" s="542"/>
      <c r="CYK6" s="541"/>
      <c r="CYL6" s="537"/>
      <c r="CYM6" s="6"/>
      <c r="CYN6" s="275"/>
      <c r="CYO6" s="275"/>
      <c r="CYP6" s="275"/>
      <c r="CYQ6" s="275"/>
      <c r="CYR6" s="275"/>
      <c r="CYS6" s="276"/>
      <c r="CYT6" s="277"/>
      <c r="CYU6" s="277"/>
      <c r="CYV6" s="277"/>
      <c r="CYW6" s="277"/>
      <c r="CYX6" s="274"/>
      <c r="CYY6" s="265"/>
      <c r="CYZ6" s="537"/>
      <c r="CZA6" s="537"/>
      <c r="CZB6" s="538"/>
      <c r="CZC6" s="539"/>
      <c r="CZE6" s="540"/>
      <c r="CZF6" s="540"/>
      <c r="CZG6" s="542"/>
      <c r="CZH6" s="541"/>
      <c r="CZI6" s="537"/>
      <c r="CZJ6" s="6"/>
      <c r="CZK6" s="275"/>
      <c r="CZL6" s="275"/>
      <c r="CZM6" s="275"/>
      <c r="CZN6" s="275"/>
      <c r="CZO6" s="275"/>
      <c r="CZP6" s="276"/>
      <c r="CZQ6" s="277"/>
      <c r="CZR6" s="277"/>
      <c r="CZS6" s="277"/>
      <c r="CZT6" s="277"/>
      <c r="CZU6" s="274"/>
      <c r="CZV6" s="265"/>
      <c r="CZW6" s="537"/>
      <c r="CZX6" s="537"/>
      <c r="CZY6" s="538"/>
      <c r="CZZ6" s="539"/>
      <c r="DAB6" s="540"/>
      <c r="DAC6" s="540"/>
      <c r="DAD6" s="542"/>
      <c r="DAE6" s="541"/>
      <c r="DAF6" s="537"/>
      <c r="DAG6" s="6"/>
      <c r="DAH6" s="275"/>
      <c r="DAI6" s="275"/>
      <c r="DAJ6" s="275"/>
      <c r="DAK6" s="275"/>
      <c r="DAL6" s="275"/>
      <c r="DAM6" s="276"/>
      <c r="DAN6" s="277"/>
      <c r="DAO6" s="277"/>
      <c r="DAP6" s="277"/>
      <c r="DAQ6" s="277"/>
      <c r="DAR6" s="274"/>
      <c r="DAS6" s="265"/>
      <c r="DAT6" s="537"/>
      <c r="DAU6" s="537"/>
      <c r="DAV6" s="538"/>
      <c r="DAW6" s="539"/>
      <c r="DAY6" s="540"/>
      <c r="DAZ6" s="540"/>
      <c r="DBA6" s="542"/>
      <c r="DBB6" s="541"/>
      <c r="DBC6" s="537"/>
      <c r="DBD6" s="6"/>
      <c r="DBE6" s="275"/>
      <c r="DBF6" s="275"/>
      <c r="DBG6" s="275"/>
      <c r="DBH6" s="275"/>
      <c r="DBI6" s="275"/>
      <c r="DBJ6" s="276"/>
      <c r="DBK6" s="277"/>
      <c r="DBL6" s="277"/>
      <c r="DBM6" s="277"/>
      <c r="DBN6" s="277"/>
      <c r="DBO6" s="274"/>
      <c r="DBP6" s="265"/>
      <c r="DBQ6" s="537"/>
      <c r="DBR6" s="537"/>
      <c r="DBS6" s="538"/>
      <c r="DBT6" s="539"/>
      <c r="DBV6" s="540"/>
      <c r="DBW6" s="540"/>
      <c r="DBX6" s="542"/>
      <c r="DBY6" s="541"/>
      <c r="DBZ6" s="537"/>
      <c r="DCA6" s="6"/>
      <c r="DCB6" s="275"/>
      <c r="DCC6" s="275"/>
      <c r="DCD6" s="275"/>
      <c r="DCE6" s="275"/>
      <c r="DCF6" s="275"/>
      <c r="DCG6" s="276"/>
      <c r="DCH6" s="277"/>
      <c r="DCI6" s="277"/>
      <c r="DCJ6" s="277"/>
      <c r="DCK6" s="277"/>
      <c r="DCL6" s="274"/>
      <c r="DCM6" s="265"/>
      <c r="DCN6" s="537"/>
      <c r="DCO6" s="537"/>
      <c r="DCP6" s="538"/>
      <c r="DCQ6" s="539"/>
      <c r="DCS6" s="540"/>
      <c r="DCT6" s="540"/>
      <c r="DCU6" s="542"/>
      <c r="DCV6" s="541"/>
      <c r="DCW6" s="537"/>
      <c r="DCX6" s="6"/>
      <c r="DCY6" s="275"/>
      <c r="DCZ6" s="275"/>
      <c r="DDA6" s="275"/>
      <c r="DDB6" s="275"/>
      <c r="DDC6" s="275"/>
      <c r="DDD6" s="276"/>
      <c r="DDE6" s="277"/>
      <c r="DDF6" s="277"/>
      <c r="DDG6" s="277"/>
      <c r="DDH6" s="277"/>
      <c r="DDI6" s="274"/>
      <c r="DDJ6" s="265"/>
      <c r="DDK6" s="537"/>
      <c r="DDL6" s="537"/>
      <c r="DDM6" s="538"/>
      <c r="DDN6" s="539"/>
      <c r="DDP6" s="540"/>
      <c r="DDQ6" s="540"/>
      <c r="DDR6" s="542"/>
      <c r="DDS6" s="541"/>
      <c r="DDT6" s="537"/>
      <c r="DDU6" s="6"/>
      <c r="DDV6" s="275"/>
      <c r="DDW6" s="275"/>
      <c r="DDX6" s="275"/>
      <c r="DDY6" s="275"/>
      <c r="DDZ6" s="275"/>
      <c r="DEA6" s="276"/>
      <c r="DEB6" s="277"/>
      <c r="DEC6" s="277"/>
      <c r="DED6" s="277"/>
      <c r="DEE6" s="277"/>
      <c r="DEF6" s="274"/>
      <c r="DEG6" s="265"/>
      <c r="DEH6" s="537"/>
      <c r="DEI6" s="537"/>
      <c r="DEJ6" s="538"/>
      <c r="DEK6" s="539"/>
      <c r="DEM6" s="540"/>
      <c r="DEN6" s="540"/>
      <c r="DEO6" s="542"/>
      <c r="DEP6" s="541"/>
      <c r="DEQ6" s="537"/>
      <c r="DER6" s="6"/>
      <c r="DES6" s="275"/>
      <c r="DET6" s="275"/>
      <c r="DEU6" s="275"/>
      <c r="DEV6" s="275"/>
      <c r="DEW6" s="275"/>
      <c r="DEX6" s="276"/>
      <c r="DEY6" s="277"/>
      <c r="DEZ6" s="277"/>
      <c r="DFA6" s="277"/>
      <c r="DFB6" s="277"/>
      <c r="DFC6" s="274"/>
      <c r="DFD6" s="265"/>
      <c r="DFE6" s="537"/>
      <c r="DFF6" s="537"/>
      <c r="DFG6" s="538"/>
      <c r="DFH6" s="539"/>
      <c r="DFJ6" s="540"/>
      <c r="DFK6" s="540"/>
      <c r="DFL6" s="542"/>
      <c r="DFM6" s="541"/>
      <c r="DFN6" s="537"/>
      <c r="DFO6" s="6"/>
      <c r="DFP6" s="275"/>
      <c r="DFQ6" s="275"/>
      <c r="DFR6" s="275"/>
      <c r="DFS6" s="275"/>
      <c r="DFT6" s="275"/>
      <c r="DFU6" s="276"/>
      <c r="DFV6" s="277"/>
      <c r="DFW6" s="277"/>
      <c r="DFX6" s="277"/>
      <c r="DFY6" s="277"/>
      <c r="DFZ6" s="274"/>
      <c r="DGA6" s="265"/>
      <c r="DGB6" s="537"/>
      <c r="DGC6" s="537"/>
      <c r="DGD6" s="538"/>
      <c r="DGE6" s="539"/>
      <c r="DGG6" s="540"/>
      <c r="DGH6" s="540"/>
      <c r="DGI6" s="542"/>
      <c r="DGJ6" s="541"/>
      <c r="DGK6" s="537"/>
      <c r="DGL6" s="6"/>
      <c r="DGM6" s="275"/>
      <c r="DGN6" s="275"/>
      <c r="DGO6" s="275"/>
      <c r="DGP6" s="275"/>
      <c r="DGQ6" s="275"/>
      <c r="DGR6" s="276"/>
      <c r="DGS6" s="277"/>
      <c r="DGT6" s="277"/>
      <c r="DGU6" s="277"/>
      <c r="DGV6" s="277"/>
      <c r="DGW6" s="274"/>
      <c r="DGX6" s="265"/>
      <c r="DGY6" s="537"/>
      <c r="DGZ6" s="537"/>
      <c r="DHA6" s="538"/>
      <c r="DHB6" s="539"/>
      <c r="DHD6" s="540"/>
      <c r="DHE6" s="540"/>
      <c r="DHF6" s="542"/>
      <c r="DHG6" s="541"/>
      <c r="DHH6" s="537"/>
      <c r="DHI6" s="6"/>
      <c r="DHJ6" s="275"/>
      <c r="DHK6" s="275"/>
      <c r="DHL6" s="275"/>
      <c r="DHM6" s="275"/>
      <c r="DHN6" s="275"/>
      <c r="DHO6" s="276"/>
      <c r="DHP6" s="277"/>
      <c r="DHQ6" s="277"/>
      <c r="DHR6" s="277"/>
      <c r="DHS6" s="277"/>
      <c r="DHT6" s="274"/>
      <c r="DHU6" s="265"/>
      <c r="DHV6" s="537"/>
      <c r="DHW6" s="537"/>
      <c r="DHX6" s="538"/>
      <c r="DHY6" s="539"/>
      <c r="DIA6" s="540"/>
      <c r="DIB6" s="540"/>
      <c r="DIC6" s="542"/>
      <c r="DID6" s="541"/>
      <c r="DIE6" s="537"/>
      <c r="DIF6" s="6"/>
      <c r="DIG6" s="275"/>
      <c r="DIH6" s="275"/>
      <c r="DII6" s="275"/>
      <c r="DIJ6" s="275"/>
      <c r="DIK6" s="275"/>
      <c r="DIL6" s="276"/>
      <c r="DIM6" s="277"/>
      <c r="DIN6" s="277"/>
      <c r="DIO6" s="277"/>
      <c r="DIP6" s="277"/>
      <c r="DIQ6" s="274"/>
      <c r="DIR6" s="265"/>
      <c r="DIS6" s="537"/>
      <c r="DIT6" s="537"/>
      <c r="DIU6" s="538"/>
      <c r="DIV6" s="539"/>
      <c r="DIX6" s="540"/>
      <c r="DIY6" s="540"/>
      <c r="DIZ6" s="542"/>
      <c r="DJA6" s="541"/>
      <c r="DJB6" s="537"/>
      <c r="DJC6" s="6"/>
      <c r="DJD6" s="275"/>
      <c r="DJE6" s="275"/>
      <c r="DJF6" s="275"/>
      <c r="DJG6" s="275"/>
      <c r="DJH6" s="275"/>
      <c r="DJI6" s="276"/>
      <c r="DJJ6" s="277"/>
      <c r="DJK6" s="277"/>
      <c r="DJL6" s="277"/>
      <c r="DJM6" s="277"/>
      <c r="DJN6" s="274"/>
      <c r="DJO6" s="265"/>
      <c r="DJP6" s="537"/>
      <c r="DJQ6" s="537"/>
      <c r="DJR6" s="538"/>
      <c r="DJS6" s="539"/>
      <c r="DJU6" s="540"/>
      <c r="DJV6" s="540"/>
      <c r="DJW6" s="542"/>
      <c r="DJX6" s="541"/>
      <c r="DJY6" s="537"/>
      <c r="DJZ6" s="6"/>
      <c r="DKA6" s="275"/>
      <c r="DKB6" s="275"/>
      <c r="DKC6" s="275"/>
      <c r="DKD6" s="275"/>
      <c r="DKE6" s="275"/>
      <c r="DKF6" s="276"/>
      <c r="DKG6" s="277"/>
      <c r="DKH6" s="277"/>
      <c r="DKI6" s="277"/>
      <c r="DKJ6" s="277"/>
      <c r="DKK6" s="274"/>
      <c r="DKL6" s="265"/>
      <c r="DKM6" s="537"/>
      <c r="DKN6" s="537"/>
      <c r="DKO6" s="538"/>
      <c r="DKP6" s="539"/>
      <c r="DKR6" s="540"/>
      <c r="DKS6" s="540"/>
      <c r="DKT6" s="542"/>
      <c r="DKU6" s="541"/>
      <c r="DKV6" s="537"/>
      <c r="DKW6" s="6"/>
      <c r="DKX6" s="275"/>
      <c r="DKY6" s="275"/>
      <c r="DKZ6" s="275"/>
      <c r="DLA6" s="275"/>
      <c r="DLB6" s="275"/>
      <c r="DLC6" s="276"/>
      <c r="DLD6" s="277"/>
      <c r="DLE6" s="277"/>
      <c r="DLF6" s="277"/>
      <c r="DLG6" s="277"/>
      <c r="DLH6" s="274"/>
      <c r="DLI6" s="265"/>
      <c r="DLJ6" s="537"/>
      <c r="DLK6" s="537"/>
      <c r="DLL6" s="538"/>
      <c r="DLM6" s="539"/>
      <c r="DLO6" s="540"/>
      <c r="DLP6" s="540"/>
      <c r="DLQ6" s="542"/>
      <c r="DLR6" s="541"/>
      <c r="DLS6" s="537"/>
      <c r="DLT6" s="6"/>
      <c r="DLU6" s="275"/>
      <c r="DLV6" s="275"/>
      <c r="DLW6" s="275"/>
      <c r="DLX6" s="275"/>
      <c r="DLY6" s="275"/>
      <c r="DLZ6" s="276"/>
      <c r="DMA6" s="277"/>
      <c r="DMB6" s="277"/>
      <c r="DMC6" s="277"/>
      <c r="DMD6" s="277"/>
      <c r="DME6" s="274"/>
      <c r="DMF6" s="265"/>
      <c r="DMG6" s="537"/>
      <c r="DMH6" s="537"/>
      <c r="DMI6" s="538"/>
      <c r="DMJ6" s="539"/>
      <c r="DML6" s="540"/>
      <c r="DMM6" s="540"/>
      <c r="DMN6" s="542"/>
      <c r="DMO6" s="541"/>
      <c r="DMP6" s="537"/>
      <c r="DMQ6" s="6"/>
      <c r="DMR6" s="275"/>
      <c r="DMS6" s="275"/>
      <c r="DMT6" s="275"/>
      <c r="DMU6" s="275"/>
      <c r="DMV6" s="275"/>
      <c r="DMW6" s="276"/>
      <c r="DMX6" s="277"/>
      <c r="DMY6" s="277"/>
      <c r="DMZ6" s="277"/>
      <c r="DNA6" s="277"/>
      <c r="DNB6" s="274"/>
      <c r="DNC6" s="265"/>
      <c r="DND6" s="537"/>
      <c r="DNE6" s="537"/>
      <c r="DNF6" s="538"/>
      <c r="DNG6" s="539"/>
      <c r="DNI6" s="540"/>
      <c r="DNJ6" s="540"/>
      <c r="DNK6" s="542"/>
      <c r="DNL6" s="541"/>
      <c r="DNM6" s="537"/>
      <c r="DNN6" s="6"/>
      <c r="DNO6" s="275"/>
      <c r="DNP6" s="275"/>
      <c r="DNQ6" s="275"/>
      <c r="DNR6" s="275"/>
      <c r="DNS6" s="275"/>
      <c r="DNT6" s="276"/>
      <c r="DNU6" s="277"/>
      <c r="DNV6" s="277"/>
      <c r="DNW6" s="277"/>
      <c r="DNX6" s="277"/>
      <c r="DNY6" s="274"/>
      <c r="DNZ6" s="265"/>
      <c r="DOA6" s="537"/>
      <c r="DOB6" s="537"/>
      <c r="DOC6" s="538"/>
      <c r="DOD6" s="539"/>
      <c r="DOF6" s="540"/>
      <c r="DOG6" s="540"/>
      <c r="DOH6" s="542"/>
      <c r="DOI6" s="541"/>
      <c r="DOJ6" s="537"/>
      <c r="DOK6" s="6"/>
      <c r="DOL6" s="275"/>
      <c r="DOM6" s="275"/>
      <c r="DON6" s="275"/>
      <c r="DOO6" s="275"/>
      <c r="DOP6" s="275"/>
      <c r="DOQ6" s="276"/>
      <c r="DOR6" s="277"/>
      <c r="DOS6" s="277"/>
      <c r="DOT6" s="277"/>
      <c r="DOU6" s="277"/>
      <c r="DOV6" s="274"/>
      <c r="DOW6" s="265"/>
      <c r="DOX6" s="537"/>
      <c r="DOY6" s="537"/>
      <c r="DOZ6" s="538"/>
      <c r="DPA6" s="539"/>
      <c r="DPC6" s="540"/>
      <c r="DPD6" s="540"/>
      <c r="DPE6" s="542"/>
      <c r="DPF6" s="541"/>
      <c r="DPG6" s="537"/>
      <c r="DPH6" s="6"/>
      <c r="DPI6" s="275"/>
      <c r="DPJ6" s="275"/>
      <c r="DPK6" s="275"/>
      <c r="DPL6" s="275"/>
      <c r="DPM6" s="275"/>
      <c r="DPN6" s="276"/>
      <c r="DPO6" s="277"/>
      <c r="DPP6" s="277"/>
      <c r="DPQ6" s="277"/>
      <c r="DPR6" s="277"/>
      <c r="DPS6" s="274"/>
      <c r="DPT6" s="265"/>
      <c r="DPU6" s="537"/>
      <c r="DPV6" s="537"/>
      <c r="DPW6" s="538"/>
      <c r="DPX6" s="539"/>
      <c r="DPZ6" s="540"/>
      <c r="DQA6" s="540"/>
      <c r="DQB6" s="542"/>
      <c r="DQC6" s="541"/>
      <c r="DQD6" s="537"/>
      <c r="DQE6" s="6"/>
      <c r="DQF6" s="275"/>
      <c r="DQG6" s="275"/>
      <c r="DQH6" s="275"/>
      <c r="DQI6" s="275"/>
      <c r="DQJ6" s="275"/>
      <c r="DQK6" s="276"/>
      <c r="DQL6" s="277"/>
      <c r="DQM6" s="277"/>
      <c r="DQN6" s="277"/>
      <c r="DQO6" s="277"/>
      <c r="DQP6" s="274"/>
      <c r="DQQ6" s="265"/>
      <c r="DQR6" s="537"/>
      <c r="DQS6" s="537"/>
      <c r="DQT6" s="538"/>
      <c r="DQU6" s="539"/>
      <c r="DQW6" s="540"/>
      <c r="DQX6" s="540"/>
      <c r="DQY6" s="542"/>
      <c r="DQZ6" s="541"/>
      <c r="DRA6" s="537"/>
      <c r="DRB6" s="6"/>
      <c r="DRC6" s="275"/>
      <c r="DRD6" s="275"/>
      <c r="DRE6" s="275"/>
      <c r="DRF6" s="275"/>
      <c r="DRG6" s="275"/>
      <c r="DRH6" s="276"/>
      <c r="DRI6" s="277"/>
      <c r="DRJ6" s="277"/>
      <c r="DRK6" s="277"/>
      <c r="DRL6" s="277"/>
      <c r="DRM6" s="274"/>
      <c r="DRN6" s="265"/>
      <c r="DRO6" s="537"/>
      <c r="DRP6" s="537"/>
      <c r="DRQ6" s="538"/>
      <c r="DRR6" s="539"/>
      <c r="DRT6" s="540"/>
      <c r="DRU6" s="540"/>
      <c r="DRV6" s="542"/>
      <c r="DRW6" s="541"/>
      <c r="DRX6" s="537"/>
      <c r="DRY6" s="6"/>
      <c r="DRZ6" s="275"/>
      <c r="DSA6" s="275"/>
      <c r="DSB6" s="275"/>
      <c r="DSC6" s="275"/>
      <c r="DSD6" s="275"/>
      <c r="DSE6" s="276"/>
      <c r="DSF6" s="277"/>
      <c r="DSG6" s="277"/>
      <c r="DSH6" s="277"/>
      <c r="DSI6" s="277"/>
      <c r="DSJ6" s="274"/>
      <c r="DSK6" s="265"/>
      <c r="DSL6" s="537"/>
      <c r="DSM6" s="537"/>
      <c r="DSN6" s="538"/>
      <c r="DSO6" s="539"/>
      <c r="DSQ6" s="540"/>
      <c r="DSR6" s="540"/>
      <c r="DSS6" s="542"/>
      <c r="DST6" s="541"/>
      <c r="DSU6" s="537"/>
      <c r="DSV6" s="6"/>
      <c r="DSW6" s="275"/>
      <c r="DSX6" s="275"/>
      <c r="DSY6" s="275"/>
      <c r="DSZ6" s="275"/>
      <c r="DTA6" s="275"/>
      <c r="DTB6" s="276"/>
      <c r="DTC6" s="277"/>
      <c r="DTD6" s="277"/>
      <c r="DTE6" s="277"/>
      <c r="DTF6" s="277"/>
      <c r="DTG6" s="274"/>
      <c r="DTH6" s="265"/>
      <c r="DTI6" s="537"/>
      <c r="DTJ6" s="537"/>
      <c r="DTK6" s="538"/>
      <c r="DTL6" s="539"/>
      <c r="DTN6" s="540"/>
      <c r="DTO6" s="540"/>
      <c r="DTP6" s="542"/>
      <c r="DTQ6" s="541"/>
      <c r="DTR6" s="537"/>
      <c r="DTS6" s="6"/>
      <c r="DTT6" s="275"/>
      <c r="DTU6" s="275"/>
      <c r="DTV6" s="275"/>
      <c r="DTW6" s="275"/>
      <c r="DTX6" s="275"/>
      <c r="DTY6" s="276"/>
      <c r="DTZ6" s="277"/>
      <c r="DUA6" s="277"/>
      <c r="DUB6" s="277"/>
      <c r="DUC6" s="277"/>
      <c r="DUD6" s="274"/>
      <c r="DUE6" s="265"/>
      <c r="DUF6" s="537"/>
      <c r="DUG6" s="537"/>
      <c r="DUH6" s="538"/>
      <c r="DUI6" s="539"/>
      <c r="DUK6" s="540"/>
      <c r="DUL6" s="540"/>
      <c r="DUM6" s="542"/>
      <c r="DUN6" s="541"/>
      <c r="DUO6" s="537"/>
      <c r="DUP6" s="6"/>
      <c r="DUQ6" s="275"/>
      <c r="DUR6" s="275"/>
      <c r="DUS6" s="275"/>
      <c r="DUT6" s="275"/>
      <c r="DUU6" s="275"/>
      <c r="DUV6" s="276"/>
      <c r="DUW6" s="277"/>
      <c r="DUX6" s="277"/>
      <c r="DUY6" s="277"/>
      <c r="DUZ6" s="277"/>
      <c r="DVA6" s="274"/>
      <c r="DVB6" s="265"/>
      <c r="DVC6" s="537"/>
      <c r="DVD6" s="537"/>
      <c r="DVE6" s="538"/>
      <c r="DVF6" s="539"/>
      <c r="DVH6" s="540"/>
      <c r="DVI6" s="540"/>
      <c r="DVJ6" s="542"/>
      <c r="DVK6" s="541"/>
      <c r="DVL6" s="537"/>
      <c r="DVM6" s="6"/>
      <c r="DVN6" s="275"/>
      <c r="DVO6" s="275"/>
      <c r="DVP6" s="275"/>
      <c r="DVQ6" s="275"/>
      <c r="DVR6" s="275"/>
      <c r="DVS6" s="276"/>
      <c r="DVT6" s="277"/>
      <c r="DVU6" s="277"/>
      <c r="DVV6" s="277"/>
      <c r="DVW6" s="277"/>
      <c r="DVX6" s="274"/>
      <c r="DVY6" s="265"/>
      <c r="DVZ6" s="537"/>
      <c r="DWA6" s="537"/>
      <c r="DWB6" s="538"/>
      <c r="DWC6" s="539"/>
      <c r="DWE6" s="540"/>
      <c r="DWF6" s="540"/>
      <c r="DWG6" s="542"/>
      <c r="DWH6" s="541"/>
      <c r="DWI6" s="537"/>
      <c r="DWJ6" s="6"/>
      <c r="DWK6" s="275"/>
      <c r="DWL6" s="275"/>
      <c r="DWM6" s="275"/>
      <c r="DWN6" s="275"/>
      <c r="DWO6" s="275"/>
      <c r="DWP6" s="276"/>
      <c r="DWQ6" s="277"/>
      <c r="DWR6" s="277"/>
      <c r="DWS6" s="277"/>
      <c r="DWT6" s="277"/>
      <c r="DWU6" s="274"/>
      <c r="DWV6" s="265"/>
      <c r="DWW6" s="537"/>
      <c r="DWX6" s="537"/>
      <c r="DWY6" s="538"/>
      <c r="DWZ6" s="539"/>
      <c r="DXB6" s="540"/>
      <c r="DXC6" s="540"/>
      <c r="DXD6" s="542"/>
      <c r="DXE6" s="541"/>
      <c r="DXF6" s="537"/>
      <c r="DXG6" s="6"/>
      <c r="DXH6" s="275"/>
      <c r="DXI6" s="275"/>
      <c r="DXJ6" s="275"/>
      <c r="DXK6" s="275"/>
      <c r="DXL6" s="275"/>
      <c r="DXM6" s="276"/>
      <c r="DXN6" s="277"/>
      <c r="DXO6" s="277"/>
      <c r="DXP6" s="277"/>
      <c r="DXQ6" s="277"/>
      <c r="DXR6" s="274"/>
      <c r="DXS6" s="265"/>
      <c r="DXT6" s="537"/>
      <c r="DXU6" s="537"/>
      <c r="DXV6" s="538"/>
      <c r="DXW6" s="539"/>
      <c r="DXY6" s="540"/>
      <c r="DXZ6" s="540"/>
      <c r="DYA6" s="542"/>
      <c r="DYB6" s="541"/>
      <c r="DYC6" s="537"/>
      <c r="DYD6" s="6"/>
      <c r="DYE6" s="275"/>
      <c r="DYF6" s="275"/>
      <c r="DYG6" s="275"/>
      <c r="DYH6" s="275"/>
      <c r="DYI6" s="275"/>
      <c r="DYJ6" s="276"/>
      <c r="DYK6" s="277"/>
      <c r="DYL6" s="277"/>
      <c r="DYM6" s="277"/>
      <c r="DYN6" s="277"/>
      <c r="DYO6" s="274"/>
      <c r="DYP6" s="265"/>
      <c r="DYQ6" s="537"/>
      <c r="DYR6" s="537"/>
      <c r="DYS6" s="538"/>
      <c r="DYT6" s="539"/>
      <c r="DYV6" s="540"/>
      <c r="DYW6" s="540"/>
      <c r="DYX6" s="542"/>
      <c r="DYY6" s="541"/>
      <c r="DYZ6" s="537"/>
      <c r="DZA6" s="6"/>
      <c r="DZB6" s="275"/>
      <c r="DZC6" s="275"/>
      <c r="DZD6" s="275"/>
      <c r="DZE6" s="275"/>
      <c r="DZF6" s="275"/>
      <c r="DZG6" s="276"/>
      <c r="DZH6" s="277"/>
      <c r="DZI6" s="277"/>
      <c r="DZJ6" s="277"/>
      <c r="DZK6" s="277"/>
      <c r="DZL6" s="274"/>
      <c r="DZM6" s="265"/>
      <c r="DZN6" s="537"/>
      <c r="DZO6" s="537"/>
      <c r="DZP6" s="538"/>
      <c r="DZQ6" s="539"/>
      <c r="DZS6" s="540"/>
      <c r="DZT6" s="540"/>
      <c r="DZU6" s="542"/>
      <c r="DZV6" s="541"/>
      <c r="DZW6" s="537"/>
      <c r="DZX6" s="6"/>
      <c r="DZY6" s="275"/>
      <c r="DZZ6" s="275"/>
      <c r="EAA6" s="275"/>
      <c r="EAB6" s="275"/>
      <c r="EAC6" s="275"/>
      <c r="EAD6" s="276"/>
      <c r="EAE6" s="277"/>
      <c r="EAF6" s="277"/>
      <c r="EAG6" s="277"/>
      <c r="EAH6" s="277"/>
      <c r="EAI6" s="274"/>
      <c r="EAJ6" s="265"/>
      <c r="EAK6" s="537"/>
      <c r="EAL6" s="537"/>
      <c r="EAM6" s="538"/>
      <c r="EAN6" s="539"/>
      <c r="EAP6" s="540"/>
      <c r="EAQ6" s="540"/>
      <c r="EAR6" s="542"/>
      <c r="EAS6" s="541"/>
      <c r="EAT6" s="537"/>
      <c r="EAU6" s="6"/>
      <c r="EAV6" s="275"/>
      <c r="EAW6" s="275"/>
      <c r="EAX6" s="275"/>
      <c r="EAY6" s="275"/>
      <c r="EAZ6" s="275"/>
      <c r="EBA6" s="276"/>
      <c r="EBB6" s="277"/>
      <c r="EBC6" s="277"/>
      <c r="EBD6" s="277"/>
      <c r="EBE6" s="277"/>
      <c r="EBF6" s="274"/>
      <c r="EBG6" s="265"/>
      <c r="EBH6" s="537"/>
      <c r="EBI6" s="537"/>
      <c r="EBJ6" s="538"/>
      <c r="EBK6" s="539"/>
      <c r="EBM6" s="540"/>
      <c r="EBN6" s="540"/>
      <c r="EBO6" s="542"/>
      <c r="EBP6" s="541"/>
      <c r="EBQ6" s="537"/>
      <c r="EBR6" s="6"/>
      <c r="EBS6" s="275"/>
      <c r="EBT6" s="275"/>
      <c r="EBU6" s="275"/>
      <c r="EBV6" s="275"/>
      <c r="EBW6" s="275"/>
      <c r="EBX6" s="276"/>
      <c r="EBY6" s="277"/>
      <c r="EBZ6" s="277"/>
      <c r="ECA6" s="277"/>
      <c r="ECB6" s="277"/>
      <c r="ECC6" s="274"/>
      <c r="ECD6" s="265"/>
      <c r="ECE6" s="537"/>
      <c r="ECF6" s="537"/>
      <c r="ECG6" s="538"/>
      <c r="ECH6" s="539"/>
      <c r="ECJ6" s="540"/>
      <c r="ECK6" s="540"/>
      <c r="ECL6" s="542"/>
      <c r="ECM6" s="541"/>
      <c r="ECN6" s="537"/>
      <c r="ECO6" s="6"/>
      <c r="ECP6" s="275"/>
      <c r="ECQ6" s="275"/>
      <c r="ECR6" s="275"/>
      <c r="ECS6" s="275"/>
      <c r="ECT6" s="275"/>
      <c r="ECU6" s="276"/>
      <c r="ECV6" s="277"/>
      <c r="ECW6" s="277"/>
      <c r="ECX6" s="277"/>
      <c r="ECY6" s="277"/>
      <c r="ECZ6" s="274"/>
      <c r="EDA6" s="265"/>
      <c r="EDB6" s="537"/>
      <c r="EDC6" s="537"/>
      <c r="EDD6" s="538"/>
      <c r="EDE6" s="539"/>
      <c r="EDG6" s="540"/>
      <c r="EDH6" s="540"/>
      <c r="EDI6" s="542"/>
      <c r="EDJ6" s="541"/>
      <c r="EDK6" s="537"/>
      <c r="EDL6" s="6"/>
      <c r="EDM6" s="275"/>
      <c r="EDN6" s="275"/>
      <c r="EDO6" s="275"/>
      <c r="EDP6" s="275"/>
      <c r="EDQ6" s="275"/>
      <c r="EDR6" s="276"/>
      <c r="EDS6" s="277"/>
      <c r="EDT6" s="277"/>
      <c r="EDU6" s="277"/>
      <c r="EDV6" s="277"/>
      <c r="EDW6" s="274"/>
      <c r="EDX6" s="265"/>
      <c r="EDY6" s="537"/>
      <c r="EDZ6" s="537"/>
      <c r="EEA6" s="538"/>
      <c r="EEB6" s="539"/>
      <c r="EED6" s="540"/>
      <c r="EEE6" s="540"/>
      <c r="EEF6" s="542"/>
      <c r="EEG6" s="541"/>
      <c r="EEH6" s="537"/>
      <c r="EEI6" s="6"/>
      <c r="EEJ6" s="275"/>
      <c r="EEK6" s="275"/>
      <c r="EEL6" s="275"/>
      <c r="EEM6" s="275"/>
      <c r="EEN6" s="275"/>
      <c r="EEO6" s="276"/>
      <c r="EEP6" s="277"/>
      <c r="EEQ6" s="277"/>
      <c r="EER6" s="277"/>
      <c r="EES6" s="277"/>
      <c r="EET6" s="274"/>
      <c r="EEU6" s="265"/>
      <c r="EEV6" s="537"/>
      <c r="EEW6" s="537"/>
      <c r="EEX6" s="538"/>
      <c r="EEY6" s="539"/>
      <c r="EFA6" s="540"/>
      <c r="EFB6" s="540"/>
      <c r="EFC6" s="542"/>
      <c r="EFD6" s="541"/>
      <c r="EFE6" s="537"/>
      <c r="EFF6" s="6"/>
      <c r="EFG6" s="275"/>
      <c r="EFH6" s="275"/>
      <c r="EFI6" s="275"/>
      <c r="EFJ6" s="275"/>
      <c r="EFK6" s="275"/>
      <c r="EFL6" s="276"/>
      <c r="EFM6" s="277"/>
      <c r="EFN6" s="277"/>
      <c r="EFO6" s="277"/>
      <c r="EFP6" s="277"/>
      <c r="EFQ6" s="274"/>
      <c r="EFR6" s="265"/>
      <c r="EFS6" s="537"/>
      <c r="EFT6" s="537"/>
      <c r="EFU6" s="538"/>
      <c r="EFV6" s="539"/>
      <c r="EFX6" s="540"/>
      <c r="EFY6" s="540"/>
      <c r="EFZ6" s="542"/>
      <c r="EGA6" s="541"/>
      <c r="EGB6" s="537"/>
      <c r="EGC6" s="6"/>
      <c r="EGD6" s="275"/>
      <c r="EGE6" s="275"/>
      <c r="EGF6" s="275"/>
      <c r="EGG6" s="275"/>
      <c r="EGH6" s="275"/>
      <c r="EGI6" s="276"/>
      <c r="EGJ6" s="277"/>
      <c r="EGK6" s="277"/>
      <c r="EGL6" s="277"/>
      <c r="EGM6" s="277"/>
      <c r="EGN6" s="274"/>
      <c r="EGO6" s="265"/>
      <c r="EGP6" s="537"/>
      <c r="EGQ6" s="537"/>
      <c r="EGR6" s="538"/>
      <c r="EGS6" s="539"/>
      <c r="EGU6" s="540"/>
      <c r="EGV6" s="540"/>
      <c r="EGW6" s="542"/>
      <c r="EGX6" s="541"/>
      <c r="EGY6" s="537"/>
      <c r="EGZ6" s="6"/>
      <c r="EHA6" s="275"/>
      <c r="EHB6" s="275"/>
      <c r="EHC6" s="275"/>
      <c r="EHD6" s="275"/>
      <c r="EHE6" s="275"/>
      <c r="EHF6" s="276"/>
      <c r="EHG6" s="277"/>
      <c r="EHH6" s="277"/>
      <c r="EHI6" s="277"/>
      <c r="EHJ6" s="277"/>
      <c r="EHK6" s="274"/>
      <c r="EHL6" s="265"/>
      <c r="EHM6" s="537"/>
      <c r="EHN6" s="537"/>
      <c r="EHO6" s="538"/>
      <c r="EHP6" s="539"/>
      <c r="EHR6" s="540"/>
      <c r="EHS6" s="540"/>
      <c r="EHT6" s="542"/>
      <c r="EHU6" s="541"/>
      <c r="EHV6" s="537"/>
      <c r="EHW6" s="6"/>
      <c r="EHX6" s="275"/>
      <c r="EHY6" s="275"/>
      <c r="EHZ6" s="275"/>
      <c r="EIA6" s="275"/>
      <c r="EIB6" s="275"/>
      <c r="EIC6" s="276"/>
      <c r="EID6" s="277"/>
      <c r="EIE6" s="277"/>
      <c r="EIF6" s="277"/>
      <c r="EIG6" s="277"/>
      <c r="EIH6" s="274"/>
      <c r="EII6" s="265"/>
      <c r="EIJ6" s="537"/>
      <c r="EIK6" s="537"/>
      <c r="EIL6" s="538"/>
      <c r="EIM6" s="539"/>
      <c r="EIO6" s="540"/>
      <c r="EIP6" s="540"/>
      <c r="EIQ6" s="542"/>
      <c r="EIR6" s="541"/>
      <c r="EIS6" s="537"/>
      <c r="EIT6" s="6"/>
      <c r="EIU6" s="275"/>
      <c r="EIV6" s="275"/>
      <c r="EIW6" s="275"/>
      <c r="EIX6" s="275"/>
      <c r="EIY6" s="275"/>
      <c r="EIZ6" s="276"/>
      <c r="EJA6" s="277"/>
      <c r="EJB6" s="277"/>
      <c r="EJC6" s="277"/>
      <c r="EJD6" s="277"/>
      <c r="EJE6" s="274"/>
      <c r="EJF6" s="265"/>
      <c r="EJG6" s="537"/>
      <c r="EJH6" s="537"/>
      <c r="EJI6" s="538"/>
      <c r="EJJ6" s="539"/>
      <c r="EJL6" s="540"/>
      <c r="EJM6" s="540"/>
      <c r="EJN6" s="542"/>
      <c r="EJO6" s="541"/>
      <c r="EJP6" s="537"/>
      <c r="EJQ6" s="6"/>
      <c r="EJR6" s="275"/>
      <c r="EJS6" s="275"/>
      <c r="EJT6" s="275"/>
      <c r="EJU6" s="275"/>
      <c r="EJV6" s="275"/>
      <c r="EJW6" s="276"/>
      <c r="EJX6" s="277"/>
      <c r="EJY6" s="277"/>
      <c r="EJZ6" s="277"/>
      <c r="EKA6" s="277"/>
      <c r="EKB6" s="274"/>
      <c r="EKC6" s="265"/>
      <c r="EKD6" s="537"/>
      <c r="EKE6" s="537"/>
      <c r="EKF6" s="538"/>
      <c r="EKG6" s="539"/>
      <c r="EKI6" s="540"/>
      <c r="EKJ6" s="540"/>
      <c r="EKK6" s="542"/>
      <c r="EKL6" s="541"/>
      <c r="EKM6" s="537"/>
      <c r="EKN6" s="6"/>
      <c r="EKO6" s="275"/>
      <c r="EKP6" s="275"/>
      <c r="EKQ6" s="275"/>
      <c r="EKR6" s="275"/>
      <c r="EKS6" s="275"/>
      <c r="EKT6" s="276"/>
      <c r="EKU6" s="277"/>
      <c r="EKV6" s="277"/>
      <c r="EKW6" s="277"/>
      <c r="EKX6" s="277"/>
      <c r="EKY6" s="274"/>
      <c r="EKZ6" s="265"/>
      <c r="ELA6" s="537"/>
      <c r="ELB6" s="537"/>
      <c r="ELC6" s="538"/>
      <c r="ELD6" s="539"/>
      <c r="ELF6" s="540"/>
      <c r="ELG6" s="540"/>
      <c r="ELH6" s="542"/>
      <c r="ELI6" s="541"/>
      <c r="ELJ6" s="537"/>
      <c r="ELK6" s="6"/>
      <c r="ELL6" s="275"/>
      <c r="ELM6" s="275"/>
      <c r="ELN6" s="275"/>
      <c r="ELO6" s="275"/>
      <c r="ELP6" s="275"/>
      <c r="ELQ6" s="276"/>
      <c r="ELR6" s="277"/>
      <c r="ELS6" s="277"/>
      <c r="ELT6" s="277"/>
      <c r="ELU6" s="277"/>
      <c r="ELV6" s="274"/>
      <c r="ELW6" s="265"/>
      <c r="ELX6" s="537"/>
      <c r="ELY6" s="537"/>
      <c r="ELZ6" s="538"/>
      <c r="EMA6" s="539"/>
      <c r="EMC6" s="540"/>
      <c r="EMD6" s="540"/>
      <c r="EME6" s="542"/>
      <c r="EMF6" s="541"/>
      <c r="EMG6" s="537"/>
      <c r="EMH6" s="6"/>
      <c r="EMI6" s="275"/>
      <c r="EMJ6" s="275"/>
      <c r="EMK6" s="275"/>
      <c r="EML6" s="275"/>
      <c r="EMM6" s="275"/>
      <c r="EMN6" s="276"/>
      <c r="EMO6" s="277"/>
      <c r="EMP6" s="277"/>
      <c r="EMQ6" s="277"/>
      <c r="EMR6" s="277"/>
      <c r="EMS6" s="274"/>
      <c r="EMT6" s="265"/>
      <c r="EMU6" s="537"/>
      <c r="EMV6" s="537"/>
      <c r="EMW6" s="538"/>
      <c r="EMX6" s="539"/>
      <c r="EMZ6" s="540"/>
      <c r="ENA6" s="540"/>
      <c r="ENB6" s="542"/>
      <c r="ENC6" s="541"/>
      <c r="END6" s="537"/>
      <c r="ENE6" s="6"/>
      <c r="ENF6" s="275"/>
      <c r="ENG6" s="275"/>
      <c r="ENH6" s="275"/>
      <c r="ENI6" s="275"/>
      <c r="ENJ6" s="275"/>
      <c r="ENK6" s="276"/>
      <c r="ENL6" s="277"/>
      <c r="ENM6" s="277"/>
      <c r="ENN6" s="277"/>
      <c r="ENO6" s="277"/>
      <c r="ENP6" s="274"/>
      <c r="ENQ6" s="265"/>
      <c r="ENR6" s="537"/>
      <c r="ENS6" s="537"/>
      <c r="ENT6" s="538"/>
      <c r="ENU6" s="539"/>
      <c r="ENW6" s="540"/>
      <c r="ENX6" s="540"/>
      <c r="ENY6" s="542"/>
      <c r="ENZ6" s="541"/>
      <c r="EOA6" s="537"/>
      <c r="EOB6" s="6"/>
      <c r="EOC6" s="275"/>
      <c r="EOD6" s="275"/>
      <c r="EOE6" s="275"/>
      <c r="EOF6" s="275"/>
      <c r="EOG6" s="275"/>
      <c r="EOH6" s="276"/>
      <c r="EOI6" s="277"/>
      <c r="EOJ6" s="277"/>
      <c r="EOK6" s="277"/>
      <c r="EOL6" s="277"/>
      <c r="EOM6" s="274"/>
      <c r="EON6" s="265"/>
      <c r="EOO6" s="537"/>
      <c r="EOP6" s="537"/>
      <c r="EOQ6" s="538"/>
      <c r="EOR6" s="539"/>
      <c r="EOT6" s="540"/>
      <c r="EOU6" s="540"/>
      <c r="EOV6" s="542"/>
      <c r="EOW6" s="541"/>
      <c r="EOX6" s="537"/>
      <c r="EOY6" s="6"/>
      <c r="EOZ6" s="275"/>
      <c r="EPA6" s="275"/>
      <c r="EPB6" s="275"/>
      <c r="EPC6" s="275"/>
      <c r="EPD6" s="275"/>
      <c r="EPE6" s="276"/>
      <c r="EPF6" s="277"/>
      <c r="EPG6" s="277"/>
      <c r="EPH6" s="277"/>
      <c r="EPI6" s="277"/>
      <c r="EPJ6" s="274"/>
      <c r="EPK6" s="265"/>
      <c r="EPL6" s="537"/>
      <c r="EPM6" s="537"/>
      <c r="EPN6" s="538"/>
      <c r="EPO6" s="539"/>
      <c r="EPQ6" s="540"/>
      <c r="EPR6" s="540"/>
      <c r="EPS6" s="542"/>
      <c r="EPT6" s="541"/>
      <c r="EPU6" s="537"/>
      <c r="EPV6" s="6"/>
      <c r="EPW6" s="275"/>
      <c r="EPX6" s="275"/>
      <c r="EPY6" s="275"/>
      <c r="EPZ6" s="275"/>
      <c r="EQA6" s="275"/>
      <c r="EQB6" s="276"/>
      <c r="EQC6" s="277"/>
      <c r="EQD6" s="277"/>
      <c r="EQE6" s="277"/>
      <c r="EQF6" s="277"/>
      <c r="EQG6" s="274"/>
      <c r="EQH6" s="265"/>
      <c r="EQI6" s="537"/>
      <c r="EQJ6" s="537"/>
      <c r="EQK6" s="538"/>
      <c r="EQL6" s="539"/>
      <c r="EQN6" s="540"/>
      <c r="EQO6" s="540"/>
      <c r="EQP6" s="542"/>
      <c r="EQQ6" s="541"/>
      <c r="EQR6" s="537"/>
      <c r="EQS6" s="6"/>
      <c r="EQT6" s="275"/>
      <c r="EQU6" s="275"/>
      <c r="EQV6" s="275"/>
      <c r="EQW6" s="275"/>
      <c r="EQX6" s="275"/>
      <c r="EQY6" s="276"/>
      <c r="EQZ6" s="277"/>
      <c r="ERA6" s="277"/>
      <c r="ERB6" s="277"/>
      <c r="ERC6" s="277"/>
      <c r="ERD6" s="274"/>
      <c r="ERE6" s="265"/>
      <c r="ERF6" s="537"/>
      <c r="ERG6" s="537"/>
      <c r="ERH6" s="538"/>
      <c r="ERI6" s="539"/>
      <c r="ERK6" s="540"/>
      <c r="ERL6" s="540"/>
      <c r="ERM6" s="542"/>
      <c r="ERN6" s="541"/>
      <c r="ERO6" s="537"/>
      <c r="ERP6" s="6"/>
      <c r="ERQ6" s="275"/>
      <c r="ERR6" s="275"/>
      <c r="ERS6" s="275"/>
      <c r="ERT6" s="275"/>
      <c r="ERU6" s="275"/>
      <c r="ERV6" s="276"/>
      <c r="ERW6" s="277"/>
      <c r="ERX6" s="277"/>
      <c r="ERY6" s="277"/>
      <c r="ERZ6" s="277"/>
      <c r="ESA6" s="274"/>
      <c r="ESB6" s="265"/>
      <c r="ESC6" s="537"/>
      <c r="ESD6" s="537"/>
      <c r="ESE6" s="538"/>
      <c r="ESF6" s="539"/>
      <c r="ESH6" s="540"/>
      <c r="ESI6" s="540"/>
      <c r="ESJ6" s="542"/>
      <c r="ESK6" s="541"/>
      <c r="ESL6" s="537"/>
      <c r="ESM6" s="6"/>
      <c r="ESN6" s="275"/>
      <c r="ESO6" s="275"/>
      <c r="ESP6" s="275"/>
      <c r="ESQ6" s="275"/>
      <c r="ESR6" s="275"/>
      <c r="ESS6" s="276"/>
      <c r="EST6" s="277"/>
      <c r="ESU6" s="277"/>
      <c r="ESV6" s="277"/>
      <c r="ESW6" s="277"/>
      <c r="ESX6" s="274"/>
      <c r="ESY6" s="265"/>
      <c r="ESZ6" s="537"/>
      <c r="ETA6" s="537"/>
      <c r="ETB6" s="538"/>
      <c r="ETC6" s="539"/>
      <c r="ETE6" s="540"/>
      <c r="ETF6" s="540"/>
      <c r="ETG6" s="542"/>
      <c r="ETH6" s="541"/>
      <c r="ETI6" s="537"/>
      <c r="ETJ6" s="6"/>
      <c r="ETK6" s="275"/>
      <c r="ETL6" s="275"/>
      <c r="ETM6" s="275"/>
      <c r="ETN6" s="275"/>
      <c r="ETO6" s="275"/>
      <c r="ETP6" s="276"/>
      <c r="ETQ6" s="277"/>
      <c r="ETR6" s="277"/>
      <c r="ETS6" s="277"/>
      <c r="ETT6" s="277"/>
      <c r="ETU6" s="274"/>
      <c r="ETV6" s="265"/>
      <c r="ETW6" s="537"/>
      <c r="ETX6" s="537"/>
      <c r="ETY6" s="538"/>
      <c r="ETZ6" s="539"/>
      <c r="EUB6" s="540"/>
      <c r="EUC6" s="540"/>
      <c r="EUD6" s="542"/>
      <c r="EUE6" s="541"/>
      <c r="EUF6" s="537"/>
      <c r="EUG6" s="6"/>
      <c r="EUH6" s="275"/>
      <c r="EUI6" s="275"/>
      <c r="EUJ6" s="275"/>
      <c r="EUK6" s="275"/>
      <c r="EUL6" s="275"/>
      <c r="EUM6" s="276"/>
      <c r="EUN6" s="277"/>
      <c r="EUO6" s="277"/>
      <c r="EUP6" s="277"/>
      <c r="EUQ6" s="277"/>
      <c r="EUR6" s="274"/>
      <c r="EUS6" s="265"/>
      <c r="EUT6" s="537"/>
      <c r="EUU6" s="537"/>
      <c r="EUV6" s="538"/>
      <c r="EUW6" s="539"/>
      <c r="EUY6" s="540"/>
      <c r="EUZ6" s="540"/>
      <c r="EVA6" s="542"/>
      <c r="EVB6" s="541"/>
      <c r="EVC6" s="537"/>
      <c r="EVD6" s="6"/>
      <c r="EVE6" s="275"/>
      <c r="EVF6" s="275"/>
      <c r="EVG6" s="275"/>
      <c r="EVH6" s="275"/>
      <c r="EVI6" s="275"/>
      <c r="EVJ6" s="276"/>
      <c r="EVK6" s="277"/>
      <c r="EVL6" s="277"/>
      <c r="EVM6" s="277"/>
      <c r="EVN6" s="277"/>
      <c r="EVO6" s="274"/>
      <c r="EVP6" s="265"/>
      <c r="EVQ6" s="537"/>
      <c r="EVR6" s="537"/>
      <c r="EVS6" s="538"/>
      <c r="EVT6" s="539"/>
      <c r="EVV6" s="540"/>
      <c r="EVW6" s="540"/>
      <c r="EVX6" s="542"/>
      <c r="EVY6" s="541"/>
      <c r="EVZ6" s="537"/>
      <c r="EWA6" s="6"/>
      <c r="EWB6" s="275"/>
      <c r="EWC6" s="275"/>
      <c r="EWD6" s="275"/>
      <c r="EWE6" s="275"/>
      <c r="EWF6" s="275"/>
      <c r="EWG6" s="276"/>
      <c r="EWH6" s="277"/>
      <c r="EWI6" s="277"/>
      <c r="EWJ6" s="277"/>
      <c r="EWK6" s="277"/>
      <c r="EWL6" s="274"/>
      <c r="EWM6" s="265"/>
      <c r="EWN6" s="537"/>
      <c r="EWO6" s="537"/>
      <c r="EWP6" s="538"/>
      <c r="EWQ6" s="539"/>
      <c r="EWS6" s="540"/>
      <c r="EWT6" s="540"/>
      <c r="EWU6" s="542"/>
      <c r="EWV6" s="541"/>
      <c r="EWW6" s="537"/>
      <c r="EWX6" s="6"/>
      <c r="EWY6" s="275"/>
      <c r="EWZ6" s="275"/>
      <c r="EXA6" s="275"/>
      <c r="EXB6" s="275"/>
      <c r="EXC6" s="275"/>
      <c r="EXD6" s="276"/>
      <c r="EXE6" s="277"/>
      <c r="EXF6" s="277"/>
      <c r="EXG6" s="277"/>
      <c r="EXH6" s="277"/>
      <c r="EXI6" s="274"/>
      <c r="EXJ6" s="265"/>
      <c r="EXK6" s="537"/>
      <c r="EXL6" s="537"/>
      <c r="EXM6" s="538"/>
      <c r="EXN6" s="539"/>
      <c r="EXP6" s="540"/>
      <c r="EXQ6" s="540"/>
      <c r="EXR6" s="542"/>
      <c r="EXS6" s="541"/>
      <c r="EXT6" s="537"/>
      <c r="EXU6" s="6"/>
      <c r="EXV6" s="275"/>
      <c r="EXW6" s="275"/>
      <c r="EXX6" s="275"/>
      <c r="EXY6" s="275"/>
      <c r="EXZ6" s="275"/>
      <c r="EYA6" s="276"/>
      <c r="EYB6" s="277"/>
      <c r="EYC6" s="277"/>
      <c r="EYD6" s="277"/>
      <c r="EYE6" s="277"/>
      <c r="EYF6" s="274"/>
      <c r="EYG6" s="265"/>
      <c r="EYH6" s="537"/>
      <c r="EYI6" s="537"/>
      <c r="EYJ6" s="538"/>
      <c r="EYK6" s="539"/>
      <c r="EYM6" s="540"/>
      <c r="EYN6" s="540"/>
      <c r="EYO6" s="542"/>
      <c r="EYP6" s="541"/>
      <c r="EYQ6" s="537"/>
      <c r="EYR6" s="6"/>
      <c r="EYS6" s="275"/>
      <c r="EYT6" s="275"/>
      <c r="EYU6" s="275"/>
      <c r="EYV6" s="275"/>
      <c r="EYW6" s="275"/>
      <c r="EYX6" s="276"/>
      <c r="EYY6" s="277"/>
      <c r="EYZ6" s="277"/>
      <c r="EZA6" s="277"/>
      <c r="EZB6" s="277"/>
      <c r="EZC6" s="274"/>
      <c r="EZD6" s="265"/>
      <c r="EZE6" s="537"/>
      <c r="EZF6" s="537"/>
      <c r="EZG6" s="538"/>
      <c r="EZH6" s="539"/>
      <c r="EZJ6" s="540"/>
      <c r="EZK6" s="540"/>
      <c r="EZL6" s="542"/>
      <c r="EZM6" s="541"/>
      <c r="EZN6" s="537"/>
      <c r="EZO6" s="6"/>
      <c r="EZP6" s="275"/>
      <c r="EZQ6" s="275"/>
      <c r="EZR6" s="275"/>
      <c r="EZS6" s="275"/>
      <c r="EZT6" s="275"/>
      <c r="EZU6" s="276"/>
      <c r="EZV6" s="277"/>
      <c r="EZW6" s="277"/>
      <c r="EZX6" s="277"/>
      <c r="EZY6" s="277"/>
      <c r="EZZ6" s="274"/>
      <c r="FAA6" s="265"/>
      <c r="FAB6" s="537"/>
      <c r="FAC6" s="537"/>
      <c r="FAD6" s="538"/>
      <c r="FAE6" s="539"/>
      <c r="FAG6" s="540"/>
      <c r="FAH6" s="540"/>
      <c r="FAI6" s="542"/>
      <c r="FAJ6" s="541"/>
      <c r="FAK6" s="537"/>
      <c r="FAL6" s="6"/>
      <c r="FAM6" s="275"/>
      <c r="FAN6" s="275"/>
      <c r="FAO6" s="275"/>
      <c r="FAP6" s="275"/>
      <c r="FAQ6" s="275"/>
      <c r="FAR6" s="276"/>
      <c r="FAS6" s="277"/>
      <c r="FAT6" s="277"/>
      <c r="FAU6" s="277"/>
      <c r="FAV6" s="277"/>
      <c r="FAW6" s="274"/>
      <c r="FAX6" s="265"/>
      <c r="FAY6" s="537"/>
      <c r="FAZ6" s="537"/>
      <c r="FBA6" s="538"/>
      <c r="FBB6" s="539"/>
      <c r="FBD6" s="540"/>
      <c r="FBE6" s="540"/>
      <c r="FBF6" s="542"/>
      <c r="FBG6" s="541"/>
      <c r="FBH6" s="537"/>
      <c r="FBI6" s="6"/>
      <c r="FBJ6" s="275"/>
      <c r="FBK6" s="275"/>
      <c r="FBL6" s="275"/>
      <c r="FBM6" s="275"/>
      <c r="FBN6" s="275"/>
      <c r="FBO6" s="276"/>
      <c r="FBP6" s="277"/>
      <c r="FBQ6" s="277"/>
      <c r="FBR6" s="277"/>
      <c r="FBS6" s="277"/>
      <c r="FBT6" s="274"/>
      <c r="FBU6" s="265"/>
      <c r="FBV6" s="537"/>
      <c r="FBW6" s="537"/>
      <c r="FBX6" s="538"/>
      <c r="FBY6" s="539"/>
      <c r="FCA6" s="540"/>
      <c r="FCB6" s="540"/>
      <c r="FCC6" s="542"/>
      <c r="FCD6" s="541"/>
      <c r="FCE6" s="537"/>
      <c r="FCF6" s="6"/>
      <c r="FCG6" s="275"/>
      <c r="FCH6" s="275"/>
      <c r="FCI6" s="275"/>
      <c r="FCJ6" s="275"/>
      <c r="FCK6" s="275"/>
      <c r="FCL6" s="276"/>
      <c r="FCM6" s="277"/>
      <c r="FCN6" s="277"/>
      <c r="FCO6" s="277"/>
      <c r="FCP6" s="277"/>
      <c r="FCQ6" s="274"/>
      <c r="FCR6" s="265"/>
      <c r="FCS6" s="537"/>
      <c r="FCT6" s="537"/>
      <c r="FCU6" s="538"/>
      <c r="FCV6" s="539"/>
      <c r="FCX6" s="540"/>
      <c r="FCY6" s="540"/>
      <c r="FCZ6" s="542"/>
      <c r="FDA6" s="541"/>
      <c r="FDB6" s="537"/>
      <c r="FDC6" s="6"/>
      <c r="FDD6" s="275"/>
      <c r="FDE6" s="275"/>
      <c r="FDF6" s="275"/>
      <c r="FDG6" s="275"/>
      <c r="FDH6" s="275"/>
      <c r="FDI6" s="276"/>
      <c r="FDJ6" s="277"/>
      <c r="FDK6" s="277"/>
      <c r="FDL6" s="277"/>
      <c r="FDM6" s="277"/>
      <c r="FDN6" s="274"/>
      <c r="FDO6" s="265"/>
      <c r="FDP6" s="537"/>
      <c r="FDQ6" s="537"/>
      <c r="FDR6" s="538"/>
      <c r="FDS6" s="539"/>
      <c r="FDU6" s="540"/>
      <c r="FDV6" s="540"/>
      <c r="FDW6" s="542"/>
      <c r="FDX6" s="541"/>
      <c r="FDY6" s="537"/>
      <c r="FDZ6" s="6"/>
      <c r="FEA6" s="275"/>
      <c r="FEB6" s="275"/>
      <c r="FEC6" s="275"/>
      <c r="FED6" s="275"/>
      <c r="FEE6" s="275"/>
      <c r="FEF6" s="276"/>
      <c r="FEG6" s="277"/>
      <c r="FEH6" s="277"/>
      <c r="FEI6" s="277"/>
      <c r="FEJ6" s="277"/>
      <c r="FEK6" s="274"/>
      <c r="FEL6" s="265"/>
      <c r="FEM6" s="537"/>
      <c r="FEN6" s="537"/>
      <c r="FEO6" s="538"/>
      <c r="FEP6" s="539"/>
      <c r="FER6" s="540"/>
      <c r="FES6" s="540"/>
      <c r="FET6" s="542"/>
      <c r="FEU6" s="541"/>
      <c r="FEV6" s="537"/>
      <c r="FEW6" s="6"/>
      <c r="FEX6" s="275"/>
      <c r="FEY6" s="275"/>
      <c r="FEZ6" s="275"/>
      <c r="FFA6" s="275"/>
      <c r="FFB6" s="275"/>
      <c r="FFC6" s="276"/>
      <c r="FFD6" s="277"/>
      <c r="FFE6" s="277"/>
      <c r="FFF6" s="277"/>
      <c r="FFG6" s="277"/>
      <c r="FFH6" s="274"/>
      <c r="FFI6" s="265"/>
      <c r="FFJ6" s="537"/>
      <c r="FFK6" s="537"/>
      <c r="FFL6" s="538"/>
      <c r="FFM6" s="539"/>
      <c r="FFO6" s="540"/>
      <c r="FFP6" s="540"/>
      <c r="FFQ6" s="542"/>
      <c r="FFR6" s="541"/>
      <c r="FFS6" s="537"/>
      <c r="FFT6" s="6"/>
      <c r="FFU6" s="275"/>
      <c r="FFV6" s="275"/>
      <c r="FFW6" s="275"/>
      <c r="FFX6" s="275"/>
      <c r="FFY6" s="275"/>
      <c r="FFZ6" s="276"/>
      <c r="FGA6" s="277"/>
      <c r="FGB6" s="277"/>
      <c r="FGC6" s="277"/>
      <c r="FGD6" s="277"/>
      <c r="FGE6" s="274"/>
      <c r="FGF6" s="265"/>
      <c r="FGG6" s="537"/>
      <c r="FGH6" s="537"/>
      <c r="FGI6" s="538"/>
      <c r="FGJ6" s="539"/>
      <c r="FGL6" s="540"/>
      <c r="FGM6" s="540"/>
      <c r="FGN6" s="542"/>
      <c r="FGO6" s="541"/>
      <c r="FGP6" s="537"/>
      <c r="FGQ6" s="6"/>
      <c r="FGR6" s="275"/>
      <c r="FGS6" s="275"/>
      <c r="FGT6" s="275"/>
      <c r="FGU6" s="275"/>
      <c r="FGV6" s="275"/>
      <c r="FGW6" s="276"/>
      <c r="FGX6" s="277"/>
      <c r="FGY6" s="277"/>
      <c r="FGZ6" s="277"/>
      <c r="FHA6" s="277"/>
      <c r="FHB6" s="274"/>
      <c r="FHC6" s="265"/>
      <c r="FHD6" s="537"/>
      <c r="FHE6" s="537"/>
      <c r="FHF6" s="538"/>
      <c r="FHG6" s="539"/>
      <c r="FHI6" s="540"/>
      <c r="FHJ6" s="540"/>
      <c r="FHK6" s="542"/>
      <c r="FHL6" s="541"/>
      <c r="FHM6" s="537"/>
      <c r="FHN6" s="6"/>
      <c r="FHO6" s="275"/>
      <c r="FHP6" s="275"/>
      <c r="FHQ6" s="275"/>
      <c r="FHR6" s="275"/>
      <c r="FHS6" s="275"/>
      <c r="FHT6" s="276"/>
      <c r="FHU6" s="277"/>
      <c r="FHV6" s="277"/>
      <c r="FHW6" s="277"/>
      <c r="FHX6" s="277"/>
      <c r="FHY6" s="274"/>
      <c r="FHZ6" s="265"/>
      <c r="FIA6" s="537"/>
      <c r="FIB6" s="537"/>
      <c r="FIC6" s="538"/>
      <c r="FID6" s="539"/>
      <c r="FIF6" s="540"/>
      <c r="FIG6" s="540"/>
      <c r="FIH6" s="542"/>
      <c r="FII6" s="541"/>
      <c r="FIJ6" s="537"/>
      <c r="FIK6" s="6"/>
      <c r="FIL6" s="275"/>
      <c r="FIM6" s="275"/>
      <c r="FIN6" s="275"/>
      <c r="FIO6" s="275"/>
      <c r="FIP6" s="275"/>
      <c r="FIQ6" s="276"/>
      <c r="FIR6" s="277"/>
      <c r="FIS6" s="277"/>
      <c r="FIT6" s="277"/>
      <c r="FIU6" s="277"/>
      <c r="FIV6" s="274"/>
      <c r="FIW6" s="265"/>
      <c r="FIX6" s="537"/>
      <c r="FIY6" s="537"/>
      <c r="FIZ6" s="538"/>
      <c r="FJA6" s="539"/>
      <c r="FJC6" s="540"/>
      <c r="FJD6" s="540"/>
      <c r="FJE6" s="542"/>
      <c r="FJF6" s="541"/>
      <c r="FJG6" s="537"/>
      <c r="FJH6" s="6"/>
      <c r="FJI6" s="275"/>
      <c r="FJJ6" s="275"/>
      <c r="FJK6" s="275"/>
      <c r="FJL6" s="275"/>
      <c r="FJM6" s="275"/>
      <c r="FJN6" s="276"/>
      <c r="FJO6" s="277"/>
      <c r="FJP6" s="277"/>
      <c r="FJQ6" s="277"/>
      <c r="FJR6" s="277"/>
      <c r="FJS6" s="274"/>
      <c r="FJT6" s="265"/>
      <c r="FJU6" s="537"/>
      <c r="FJV6" s="537"/>
      <c r="FJW6" s="538"/>
      <c r="FJX6" s="539"/>
      <c r="FJZ6" s="540"/>
      <c r="FKA6" s="540"/>
      <c r="FKB6" s="542"/>
      <c r="FKC6" s="541"/>
      <c r="FKD6" s="537"/>
      <c r="FKE6" s="6"/>
      <c r="FKF6" s="275"/>
      <c r="FKG6" s="275"/>
      <c r="FKH6" s="275"/>
      <c r="FKI6" s="275"/>
      <c r="FKJ6" s="275"/>
      <c r="FKK6" s="276"/>
      <c r="FKL6" s="277"/>
      <c r="FKM6" s="277"/>
      <c r="FKN6" s="277"/>
      <c r="FKO6" s="277"/>
      <c r="FKP6" s="274"/>
      <c r="FKQ6" s="265"/>
      <c r="FKR6" s="537"/>
      <c r="FKS6" s="537"/>
      <c r="FKT6" s="538"/>
      <c r="FKU6" s="539"/>
      <c r="FKW6" s="540"/>
      <c r="FKX6" s="540"/>
      <c r="FKY6" s="542"/>
      <c r="FKZ6" s="541"/>
      <c r="FLA6" s="537"/>
      <c r="FLB6" s="6"/>
      <c r="FLC6" s="275"/>
      <c r="FLD6" s="275"/>
      <c r="FLE6" s="275"/>
      <c r="FLF6" s="275"/>
      <c r="FLG6" s="275"/>
      <c r="FLH6" s="276"/>
      <c r="FLI6" s="277"/>
      <c r="FLJ6" s="277"/>
      <c r="FLK6" s="277"/>
      <c r="FLL6" s="277"/>
      <c r="FLM6" s="274"/>
      <c r="FLN6" s="265"/>
      <c r="FLO6" s="537"/>
      <c r="FLP6" s="537"/>
      <c r="FLQ6" s="538"/>
      <c r="FLR6" s="539"/>
      <c r="FLT6" s="540"/>
      <c r="FLU6" s="540"/>
      <c r="FLV6" s="542"/>
      <c r="FLW6" s="541"/>
      <c r="FLX6" s="537"/>
      <c r="FLY6" s="6"/>
      <c r="FLZ6" s="275"/>
      <c r="FMA6" s="275"/>
      <c r="FMB6" s="275"/>
      <c r="FMC6" s="275"/>
      <c r="FMD6" s="275"/>
      <c r="FME6" s="276"/>
      <c r="FMF6" s="277"/>
      <c r="FMG6" s="277"/>
      <c r="FMH6" s="277"/>
      <c r="FMI6" s="277"/>
      <c r="FMJ6" s="274"/>
      <c r="FMK6" s="265"/>
      <c r="FML6" s="537"/>
      <c r="FMM6" s="537"/>
      <c r="FMN6" s="538"/>
      <c r="FMO6" s="539"/>
      <c r="FMQ6" s="540"/>
      <c r="FMR6" s="540"/>
      <c r="FMS6" s="542"/>
      <c r="FMT6" s="541"/>
      <c r="FMU6" s="537"/>
      <c r="FMV6" s="6"/>
      <c r="FMW6" s="275"/>
      <c r="FMX6" s="275"/>
      <c r="FMY6" s="275"/>
      <c r="FMZ6" s="275"/>
      <c r="FNA6" s="275"/>
      <c r="FNB6" s="276"/>
      <c r="FNC6" s="277"/>
      <c r="FND6" s="277"/>
      <c r="FNE6" s="277"/>
      <c r="FNF6" s="277"/>
      <c r="FNG6" s="274"/>
      <c r="FNH6" s="265"/>
      <c r="FNI6" s="537"/>
      <c r="FNJ6" s="537"/>
      <c r="FNK6" s="538"/>
      <c r="FNL6" s="539"/>
      <c r="FNN6" s="540"/>
      <c r="FNO6" s="540"/>
      <c r="FNP6" s="542"/>
      <c r="FNQ6" s="541"/>
      <c r="FNR6" s="537"/>
      <c r="FNS6" s="6"/>
      <c r="FNT6" s="275"/>
      <c r="FNU6" s="275"/>
      <c r="FNV6" s="275"/>
      <c r="FNW6" s="275"/>
      <c r="FNX6" s="275"/>
      <c r="FNY6" s="276"/>
      <c r="FNZ6" s="277"/>
      <c r="FOA6" s="277"/>
      <c r="FOB6" s="277"/>
      <c r="FOC6" s="277"/>
      <c r="FOD6" s="274"/>
      <c r="FOE6" s="265"/>
      <c r="FOF6" s="537"/>
      <c r="FOG6" s="537"/>
      <c r="FOH6" s="538"/>
      <c r="FOI6" s="539"/>
      <c r="FOK6" s="540"/>
      <c r="FOL6" s="540"/>
      <c r="FOM6" s="542"/>
      <c r="FON6" s="541"/>
      <c r="FOO6" s="537"/>
      <c r="FOP6" s="6"/>
      <c r="FOQ6" s="275"/>
      <c r="FOR6" s="275"/>
      <c r="FOS6" s="275"/>
      <c r="FOT6" s="275"/>
      <c r="FOU6" s="275"/>
      <c r="FOV6" s="276"/>
      <c r="FOW6" s="277"/>
      <c r="FOX6" s="277"/>
      <c r="FOY6" s="277"/>
      <c r="FOZ6" s="277"/>
      <c r="FPA6" s="274"/>
      <c r="FPB6" s="265"/>
      <c r="FPC6" s="537"/>
      <c r="FPD6" s="537"/>
      <c r="FPE6" s="538"/>
      <c r="FPF6" s="539"/>
      <c r="FPH6" s="540"/>
      <c r="FPI6" s="540"/>
      <c r="FPJ6" s="542"/>
      <c r="FPK6" s="541"/>
      <c r="FPL6" s="537"/>
      <c r="FPM6" s="6"/>
      <c r="FPN6" s="275"/>
      <c r="FPO6" s="275"/>
      <c r="FPP6" s="275"/>
      <c r="FPQ6" s="275"/>
      <c r="FPR6" s="275"/>
      <c r="FPS6" s="276"/>
      <c r="FPT6" s="277"/>
      <c r="FPU6" s="277"/>
      <c r="FPV6" s="277"/>
      <c r="FPW6" s="277"/>
      <c r="FPX6" s="274"/>
      <c r="FPY6" s="265"/>
      <c r="FPZ6" s="537"/>
      <c r="FQA6" s="537"/>
      <c r="FQB6" s="538"/>
      <c r="FQC6" s="539"/>
      <c r="FQE6" s="540"/>
      <c r="FQF6" s="540"/>
      <c r="FQG6" s="542"/>
      <c r="FQH6" s="541"/>
      <c r="FQI6" s="537"/>
      <c r="FQJ6" s="6"/>
      <c r="FQK6" s="275"/>
      <c r="FQL6" s="275"/>
      <c r="FQM6" s="275"/>
      <c r="FQN6" s="275"/>
      <c r="FQO6" s="275"/>
      <c r="FQP6" s="276"/>
      <c r="FQQ6" s="277"/>
      <c r="FQR6" s="277"/>
      <c r="FQS6" s="277"/>
      <c r="FQT6" s="277"/>
      <c r="FQU6" s="274"/>
      <c r="FQV6" s="265"/>
      <c r="FQW6" s="537"/>
      <c r="FQX6" s="537"/>
      <c r="FQY6" s="538"/>
      <c r="FQZ6" s="539"/>
      <c r="FRB6" s="540"/>
      <c r="FRC6" s="540"/>
      <c r="FRD6" s="542"/>
      <c r="FRE6" s="541"/>
      <c r="FRF6" s="537"/>
      <c r="FRG6" s="6"/>
      <c r="FRH6" s="275"/>
      <c r="FRI6" s="275"/>
      <c r="FRJ6" s="275"/>
      <c r="FRK6" s="275"/>
      <c r="FRL6" s="275"/>
      <c r="FRM6" s="276"/>
      <c r="FRN6" s="277"/>
      <c r="FRO6" s="277"/>
      <c r="FRP6" s="277"/>
      <c r="FRQ6" s="277"/>
      <c r="FRR6" s="274"/>
      <c r="FRS6" s="265"/>
      <c r="FRT6" s="537"/>
      <c r="FRU6" s="537"/>
      <c r="FRV6" s="538"/>
      <c r="FRW6" s="539"/>
      <c r="FRY6" s="540"/>
      <c r="FRZ6" s="540"/>
      <c r="FSA6" s="542"/>
      <c r="FSB6" s="541"/>
      <c r="FSC6" s="537"/>
      <c r="FSD6" s="6"/>
      <c r="FSE6" s="275"/>
      <c r="FSF6" s="275"/>
      <c r="FSG6" s="275"/>
      <c r="FSH6" s="275"/>
      <c r="FSI6" s="275"/>
      <c r="FSJ6" s="276"/>
      <c r="FSK6" s="277"/>
      <c r="FSL6" s="277"/>
      <c r="FSM6" s="277"/>
      <c r="FSN6" s="277"/>
      <c r="FSO6" s="274"/>
      <c r="FSP6" s="265"/>
      <c r="FSQ6" s="537"/>
      <c r="FSR6" s="537"/>
      <c r="FSS6" s="538"/>
      <c r="FST6" s="539"/>
      <c r="FSV6" s="540"/>
      <c r="FSW6" s="540"/>
      <c r="FSX6" s="542"/>
      <c r="FSY6" s="541"/>
      <c r="FSZ6" s="537"/>
      <c r="FTA6" s="6"/>
      <c r="FTB6" s="275"/>
      <c r="FTC6" s="275"/>
      <c r="FTD6" s="275"/>
      <c r="FTE6" s="275"/>
      <c r="FTF6" s="275"/>
      <c r="FTG6" s="276"/>
      <c r="FTH6" s="277"/>
      <c r="FTI6" s="277"/>
      <c r="FTJ6" s="277"/>
      <c r="FTK6" s="277"/>
      <c r="FTL6" s="274"/>
      <c r="FTM6" s="265"/>
      <c r="FTN6" s="537"/>
      <c r="FTO6" s="537"/>
      <c r="FTP6" s="538"/>
      <c r="FTQ6" s="539"/>
      <c r="FTS6" s="540"/>
      <c r="FTT6" s="540"/>
      <c r="FTU6" s="542"/>
      <c r="FTV6" s="541"/>
      <c r="FTW6" s="537"/>
      <c r="FTX6" s="6"/>
      <c r="FTY6" s="275"/>
      <c r="FTZ6" s="275"/>
      <c r="FUA6" s="275"/>
      <c r="FUB6" s="275"/>
      <c r="FUC6" s="275"/>
      <c r="FUD6" s="276"/>
      <c r="FUE6" s="277"/>
      <c r="FUF6" s="277"/>
      <c r="FUG6" s="277"/>
      <c r="FUH6" s="277"/>
      <c r="FUI6" s="274"/>
      <c r="FUJ6" s="265"/>
      <c r="FUK6" s="537"/>
      <c r="FUL6" s="537"/>
      <c r="FUM6" s="538"/>
      <c r="FUN6" s="539"/>
      <c r="FUP6" s="540"/>
      <c r="FUQ6" s="540"/>
      <c r="FUR6" s="542"/>
      <c r="FUS6" s="541"/>
      <c r="FUT6" s="537"/>
      <c r="FUU6" s="6"/>
      <c r="FUV6" s="275"/>
      <c r="FUW6" s="275"/>
      <c r="FUX6" s="275"/>
      <c r="FUY6" s="275"/>
      <c r="FUZ6" s="275"/>
      <c r="FVA6" s="276"/>
      <c r="FVB6" s="277"/>
      <c r="FVC6" s="277"/>
      <c r="FVD6" s="277"/>
      <c r="FVE6" s="277"/>
      <c r="FVF6" s="274"/>
      <c r="FVG6" s="265"/>
      <c r="FVH6" s="537"/>
      <c r="FVI6" s="537"/>
      <c r="FVJ6" s="538"/>
      <c r="FVK6" s="539"/>
      <c r="FVM6" s="540"/>
      <c r="FVN6" s="540"/>
      <c r="FVO6" s="542"/>
      <c r="FVP6" s="541"/>
      <c r="FVQ6" s="537"/>
      <c r="FVR6" s="6"/>
      <c r="FVS6" s="275"/>
      <c r="FVT6" s="275"/>
      <c r="FVU6" s="275"/>
      <c r="FVV6" s="275"/>
      <c r="FVW6" s="275"/>
      <c r="FVX6" s="276"/>
      <c r="FVY6" s="277"/>
      <c r="FVZ6" s="277"/>
      <c r="FWA6" s="277"/>
      <c r="FWB6" s="277"/>
      <c r="FWC6" s="274"/>
      <c r="FWD6" s="265"/>
      <c r="FWE6" s="537"/>
      <c r="FWF6" s="537"/>
      <c r="FWG6" s="538"/>
      <c r="FWH6" s="539"/>
      <c r="FWJ6" s="540"/>
      <c r="FWK6" s="540"/>
      <c r="FWL6" s="542"/>
      <c r="FWM6" s="541"/>
      <c r="FWN6" s="537"/>
      <c r="FWO6" s="6"/>
      <c r="FWP6" s="275"/>
      <c r="FWQ6" s="275"/>
      <c r="FWR6" s="275"/>
      <c r="FWS6" s="275"/>
      <c r="FWT6" s="275"/>
      <c r="FWU6" s="276"/>
      <c r="FWV6" s="277"/>
      <c r="FWW6" s="277"/>
      <c r="FWX6" s="277"/>
      <c r="FWY6" s="277"/>
      <c r="FWZ6" s="274"/>
      <c r="FXA6" s="265"/>
      <c r="FXB6" s="537"/>
      <c r="FXC6" s="537"/>
      <c r="FXD6" s="538"/>
      <c r="FXE6" s="539"/>
      <c r="FXG6" s="540"/>
      <c r="FXH6" s="540"/>
      <c r="FXI6" s="542"/>
      <c r="FXJ6" s="541"/>
      <c r="FXK6" s="537"/>
      <c r="FXL6" s="6"/>
      <c r="FXM6" s="275"/>
      <c r="FXN6" s="275"/>
      <c r="FXO6" s="275"/>
      <c r="FXP6" s="275"/>
      <c r="FXQ6" s="275"/>
      <c r="FXR6" s="276"/>
      <c r="FXS6" s="277"/>
      <c r="FXT6" s="277"/>
      <c r="FXU6" s="277"/>
      <c r="FXV6" s="277"/>
      <c r="FXW6" s="274"/>
      <c r="FXX6" s="265"/>
      <c r="FXY6" s="537"/>
      <c r="FXZ6" s="537"/>
      <c r="FYA6" s="538"/>
      <c r="FYB6" s="539"/>
      <c r="FYD6" s="540"/>
      <c r="FYE6" s="540"/>
      <c r="FYF6" s="542"/>
      <c r="FYG6" s="541"/>
      <c r="FYH6" s="537"/>
      <c r="FYI6" s="6"/>
      <c r="FYJ6" s="275"/>
      <c r="FYK6" s="275"/>
      <c r="FYL6" s="275"/>
      <c r="FYM6" s="275"/>
      <c r="FYN6" s="275"/>
      <c r="FYO6" s="276"/>
      <c r="FYP6" s="277"/>
      <c r="FYQ6" s="277"/>
      <c r="FYR6" s="277"/>
      <c r="FYS6" s="277"/>
      <c r="FYT6" s="274"/>
      <c r="FYU6" s="265"/>
      <c r="FYV6" s="537"/>
      <c r="FYW6" s="537"/>
      <c r="FYX6" s="538"/>
      <c r="FYY6" s="539"/>
      <c r="FZA6" s="540"/>
      <c r="FZB6" s="540"/>
      <c r="FZC6" s="542"/>
      <c r="FZD6" s="541"/>
      <c r="FZE6" s="537"/>
      <c r="FZF6" s="6"/>
      <c r="FZG6" s="275"/>
      <c r="FZH6" s="275"/>
      <c r="FZI6" s="275"/>
      <c r="FZJ6" s="275"/>
      <c r="FZK6" s="275"/>
      <c r="FZL6" s="276"/>
      <c r="FZM6" s="277"/>
      <c r="FZN6" s="277"/>
      <c r="FZO6" s="277"/>
      <c r="FZP6" s="277"/>
      <c r="FZQ6" s="274"/>
      <c r="FZR6" s="265"/>
      <c r="FZS6" s="537"/>
      <c r="FZT6" s="537"/>
      <c r="FZU6" s="538"/>
      <c r="FZV6" s="539"/>
      <c r="FZX6" s="540"/>
      <c r="FZY6" s="540"/>
      <c r="FZZ6" s="542"/>
      <c r="GAA6" s="541"/>
      <c r="GAB6" s="537"/>
      <c r="GAC6" s="6"/>
      <c r="GAD6" s="275"/>
      <c r="GAE6" s="275"/>
      <c r="GAF6" s="275"/>
      <c r="GAG6" s="275"/>
      <c r="GAH6" s="275"/>
      <c r="GAI6" s="276"/>
      <c r="GAJ6" s="277"/>
      <c r="GAK6" s="277"/>
      <c r="GAL6" s="277"/>
      <c r="GAM6" s="277"/>
      <c r="GAN6" s="274"/>
      <c r="GAO6" s="265"/>
      <c r="GAP6" s="537"/>
      <c r="GAQ6" s="537"/>
      <c r="GAR6" s="538"/>
      <c r="GAS6" s="539"/>
      <c r="GAU6" s="540"/>
      <c r="GAV6" s="540"/>
      <c r="GAW6" s="542"/>
      <c r="GAX6" s="541"/>
      <c r="GAY6" s="537"/>
      <c r="GAZ6" s="6"/>
      <c r="GBA6" s="275"/>
      <c r="GBB6" s="275"/>
      <c r="GBC6" s="275"/>
      <c r="GBD6" s="275"/>
      <c r="GBE6" s="275"/>
      <c r="GBF6" s="276"/>
      <c r="GBG6" s="277"/>
      <c r="GBH6" s="277"/>
      <c r="GBI6" s="277"/>
      <c r="GBJ6" s="277"/>
      <c r="GBK6" s="274"/>
      <c r="GBL6" s="265"/>
      <c r="GBM6" s="537"/>
      <c r="GBN6" s="537"/>
      <c r="GBO6" s="538"/>
      <c r="GBP6" s="539"/>
      <c r="GBR6" s="540"/>
      <c r="GBS6" s="540"/>
      <c r="GBT6" s="542"/>
      <c r="GBU6" s="541"/>
      <c r="GBV6" s="537"/>
      <c r="GBW6" s="6"/>
      <c r="GBX6" s="275"/>
      <c r="GBY6" s="275"/>
      <c r="GBZ6" s="275"/>
      <c r="GCA6" s="275"/>
      <c r="GCB6" s="275"/>
      <c r="GCC6" s="276"/>
      <c r="GCD6" s="277"/>
      <c r="GCE6" s="277"/>
      <c r="GCF6" s="277"/>
      <c r="GCG6" s="277"/>
      <c r="GCH6" s="274"/>
      <c r="GCI6" s="265"/>
      <c r="GCJ6" s="537"/>
      <c r="GCK6" s="537"/>
      <c r="GCL6" s="538"/>
      <c r="GCM6" s="539"/>
      <c r="GCO6" s="540"/>
      <c r="GCP6" s="540"/>
      <c r="GCQ6" s="542"/>
      <c r="GCR6" s="541"/>
      <c r="GCS6" s="537"/>
      <c r="GCT6" s="6"/>
      <c r="GCU6" s="275"/>
      <c r="GCV6" s="275"/>
      <c r="GCW6" s="275"/>
      <c r="GCX6" s="275"/>
      <c r="GCY6" s="275"/>
      <c r="GCZ6" s="276"/>
      <c r="GDA6" s="277"/>
      <c r="GDB6" s="277"/>
      <c r="GDC6" s="277"/>
      <c r="GDD6" s="277"/>
      <c r="GDE6" s="274"/>
      <c r="GDF6" s="265"/>
      <c r="GDG6" s="537"/>
      <c r="GDH6" s="537"/>
      <c r="GDI6" s="538"/>
      <c r="GDJ6" s="539"/>
      <c r="GDL6" s="540"/>
      <c r="GDM6" s="540"/>
      <c r="GDN6" s="542"/>
      <c r="GDO6" s="541"/>
      <c r="GDP6" s="537"/>
      <c r="GDQ6" s="6"/>
      <c r="GDR6" s="275"/>
      <c r="GDS6" s="275"/>
      <c r="GDT6" s="275"/>
      <c r="GDU6" s="275"/>
      <c r="GDV6" s="275"/>
      <c r="GDW6" s="276"/>
      <c r="GDX6" s="277"/>
      <c r="GDY6" s="277"/>
      <c r="GDZ6" s="277"/>
      <c r="GEA6" s="277"/>
      <c r="GEB6" s="274"/>
      <c r="GEC6" s="265"/>
      <c r="GED6" s="537"/>
      <c r="GEE6" s="537"/>
      <c r="GEF6" s="538"/>
      <c r="GEG6" s="539"/>
      <c r="GEI6" s="540"/>
      <c r="GEJ6" s="540"/>
      <c r="GEK6" s="542"/>
      <c r="GEL6" s="541"/>
      <c r="GEM6" s="537"/>
      <c r="GEN6" s="6"/>
      <c r="GEO6" s="275"/>
      <c r="GEP6" s="275"/>
      <c r="GEQ6" s="275"/>
      <c r="GER6" s="275"/>
      <c r="GES6" s="275"/>
      <c r="GET6" s="276"/>
      <c r="GEU6" s="277"/>
      <c r="GEV6" s="277"/>
      <c r="GEW6" s="277"/>
      <c r="GEX6" s="277"/>
      <c r="GEY6" s="274"/>
      <c r="GEZ6" s="265"/>
      <c r="GFA6" s="537"/>
      <c r="GFB6" s="537"/>
      <c r="GFC6" s="538"/>
      <c r="GFD6" s="539"/>
      <c r="GFF6" s="540"/>
      <c r="GFG6" s="540"/>
      <c r="GFH6" s="542"/>
      <c r="GFI6" s="541"/>
      <c r="GFJ6" s="537"/>
      <c r="GFK6" s="6"/>
      <c r="GFL6" s="275"/>
      <c r="GFM6" s="275"/>
      <c r="GFN6" s="275"/>
      <c r="GFO6" s="275"/>
      <c r="GFP6" s="275"/>
      <c r="GFQ6" s="276"/>
      <c r="GFR6" s="277"/>
      <c r="GFS6" s="277"/>
      <c r="GFT6" s="277"/>
      <c r="GFU6" s="277"/>
      <c r="GFV6" s="274"/>
      <c r="GFW6" s="265"/>
      <c r="GFX6" s="537"/>
      <c r="GFY6" s="537"/>
      <c r="GFZ6" s="538"/>
      <c r="GGA6" s="539"/>
      <c r="GGC6" s="540"/>
      <c r="GGD6" s="540"/>
      <c r="GGE6" s="542"/>
      <c r="GGF6" s="541"/>
      <c r="GGG6" s="537"/>
      <c r="GGH6" s="6"/>
      <c r="GGI6" s="275"/>
      <c r="GGJ6" s="275"/>
      <c r="GGK6" s="275"/>
      <c r="GGL6" s="275"/>
      <c r="GGM6" s="275"/>
      <c r="GGN6" s="276"/>
      <c r="GGO6" s="277"/>
      <c r="GGP6" s="277"/>
      <c r="GGQ6" s="277"/>
      <c r="GGR6" s="277"/>
      <c r="GGS6" s="274"/>
      <c r="GGT6" s="265"/>
      <c r="GGU6" s="537"/>
      <c r="GGV6" s="537"/>
      <c r="GGW6" s="538"/>
      <c r="GGX6" s="539"/>
      <c r="GGZ6" s="540"/>
      <c r="GHA6" s="540"/>
      <c r="GHB6" s="542"/>
      <c r="GHC6" s="541"/>
      <c r="GHD6" s="537"/>
      <c r="GHE6" s="6"/>
      <c r="GHF6" s="275"/>
      <c r="GHG6" s="275"/>
      <c r="GHH6" s="275"/>
      <c r="GHI6" s="275"/>
      <c r="GHJ6" s="275"/>
      <c r="GHK6" s="276"/>
      <c r="GHL6" s="277"/>
      <c r="GHM6" s="277"/>
      <c r="GHN6" s="277"/>
      <c r="GHO6" s="277"/>
      <c r="GHP6" s="274"/>
      <c r="GHQ6" s="265"/>
      <c r="GHR6" s="537"/>
      <c r="GHS6" s="537"/>
      <c r="GHT6" s="538"/>
      <c r="GHU6" s="539"/>
      <c r="GHW6" s="540"/>
      <c r="GHX6" s="540"/>
      <c r="GHY6" s="542"/>
      <c r="GHZ6" s="541"/>
      <c r="GIA6" s="537"/>
      <c r="GIB6" s="6"/>
      <c r="GIC6" s="275"/>
      <c r="GID6" s="275"/>
      <c r="GIE6" s="275"/>
      <c r="GIF6" s="275"/>
      <c r="GIG6" s="275"/>
      <c r="GIH6" s="276"/>
      <c r="GII6" s="277"/>
      <c r="GIJ6" s="277"/>
      <c r="GIK6" s="277"/>
      <c r="GIL6" s="277"/>
      <c r="GIM6" s="274"/>
      <c r="GIN6" s="265"/>
      <c r="GIO6" s="537"/>
      <c r="GIP6" s="537"/>
      <c r="GIQ6" s="538"/>
      <c r="GIR6" s="539"/>
      <c r="GIT6" s="540"/>
      <c r="GIU6" s="540"/>
      <c r="GIV6" s="542"/>
      <c r="GIW6" s="541"/>
      <c r="GIX6" s="537"/>
      <c r="GIY6" s="6"/>
      <c r="GIZ6" s="275"/>
      <c r="GJA6" s="275"/>
      <c r="GJB6" s="275"/>
      <c r="GJC6" s="275"/>
      <c r="GJD6" s="275"/>
      <c r="GJE6" s="276"/>
      <c r="GJF6" s="277"/>
      <c r="GJG6" s="277"/>
      <c r="GJH6" s="277"/>
      <c r="GJI6" s="277"/>
      <c r="GJJ6" s="274"/>
      <c r="GJK6" s="265"/>
      <c r="GJL6" s="537"/>
      <c r="GJM6" s="537"/>
      <c r="GJN6" s="538"/>
      <c r="GJO6" s="539"/>
      <c r="GJQ6" s="540"/>
      <c r="GJR6" s="540"/>
      <c r="GJS6" s="542"/>
      <c r="GJT6" s="541"/>
      <c r="GJU6" s="537"/>
      <c r="GJV6" s="6"/>
      <c r="GJW6" s="275"/>
      <c r="GJX6" s="275"/>
      <c r="GJY6" s="275"/>
      <c r="GJZ6" s="275"/>
      <c r="GKA6" s="275"/>
      <c r="GKB6" s="276"/>
      <c r="GKC6" s="277"/>
      <c r="GKD6" s="277"/>
      <c r="GKE6" s="277"/>
      <c r="GKF6" s="277"/>
      <c r="GKG6" s="274"/>
      <c r="GKH6" s="265"/>
      <c r="GKI6" s="537"/>
      <c r="GKJ6" s="537"/>
      <c r="GKK6" s="538"/>
      <c r="GKL6" s="539"/>
      <c r="GKN6" s="540"/>
      <c r="GKO6" s="540"/>
      <c r="GKP6" s="542"/>
      <c r="GKQ6" s="541"/>
      <c r="GKR6" s="537"/>
      <c r="GKS6" s="6"/>
      <c r="GKT6" s="275"/>
      <c r="GKU6" s="275"/>
      <c r="GKV6" s="275"/>
      <c r="GKW6" s="275"/>
      <c r="GKX6" s="275"/>
      <c r="GKY6" s="276"/>
      <c r="GKZ6" s="277"/>
      <c r="GLA6" s="277"/>
      <c r="GLB6" s="277"/>
      <c r="GLC6" s="277"/>
      <c r="GLD6" s="274"/>
      <c r="GLE6" s="265"/>
      <c r="GLF6" s="537"/>
      <c r="GLG6" s="537"/>
      <c r="GLH6" s="538"/>
      <c r="GLI6" s="539"/>
      <c r="GLK6" s="540"/>
      <c r="GLL6" s="540"/>
      <c r="GLM6" s="542"/>
      <c r="GLN6" s="541"/>
      <c r="GLO6" s="537"/>
      <c r="GLP6" s="6"/>
      <c r="GLQ6" s="275"/>
      <c r="GLR6" s="275"/>
      <c r="GLS6" s="275"/>
      <c r="GLT6" s="275"/>
      <c r="GLU6" s="275"/>
      <c r="GLV6" s="276"/>
      <c r="GLW6" s="277"/>
      <c r="GLX6" s="277"/>
      <c r="GLY6" s="277"/>
      <c r="GLZ6" s="277"/>
      <c r="GMA6" s="274"/>
      <c r="GMB6" s="265"/>
      <c r="GMC6" s="537"/>
      <c r="GMD6" s="537"/>
      <c r="GME6" s="538"/>
      <c r="GMF6" s="539"/>
      <c r="GMH6" s="540"/>
      <c r="GMI6" s="540"/>
      <c r="GMJ6" s="542"/>
      <c r="GMK6" s="541"/>
      <c r="GML6" s="537"/>
      <c r="GMM6" s="6"/>
      <c r="GMN6" s="275"/>
      <c r="GMO6" s="275"/>
      <c r="GMP6" s="275"/>
      <c r="GMQ6" s="275"/>
      <c r="GMR6" s="275"/>
      <c r="GMS6" s="276"/>
      <c r="GMT6" s="277"/>
      <c r="GMU6" s="277"/>
      <c r="GMV6" s="277"/>
      <c r="GMW6" s="277"/>
      <c r="GMX6" s="274"/>
      <c r="GMY6" s="265"/>
      <c r="GMZ6" s="537"/>
      <c r="GNA6" s="537"/>
      <c r="GNB6" s="538"/>
      <c r="GNC6" s="539"/>
      <c r="GNE6" s="540"/>
      <c r="GNF6" s="540"/>
      <c r="GNG6" s="542"/>
      <c r="GNH6" s="541"/>
      <c r="GNI6" s="537"/>
      <c r="GNJ6" s="6"/>
      <c r="GNK6" s="275"/>
      <c r="GNL6" s="275"/>
      <c r="GNM6" s="275"/>
      <c r="GNN6" s="275"/>
      <c r="GNO6" s="275"/>
      <c r="GNP6" s="276"/>
      <c r="GNQ6" s="277"/>
      <c r="GNR6" s="277"/>
      <c r="GNS6" s="277"/>
      <c r="GNT6" s="277"/>
      <c r="GNU6" s="274"/>
      <c r="GNV6" s="265"/>
      <c r="GNW6" s="537"/>
      <c r="GNX6" s="537"/>
      <c r="GNY6" s="538"/>
      <c r="GNZ6" s="539"/>
      <c r="GOB6" s="540"/>
      <c r="GOC6" s="540"/>
      <c r="GOD6" s="542"/>
      <c r="GOE6" s="541"/>
      <c r="GOF6" s="537"/>
      <c r="GOG6" s="6"/>
      <c r="GOH6" s="275"/>
      <c r="GOI6" s="275"/>
      <c r="GOJ6" s="275"/>
      <c r="GOK6" s="275"/>
      <c r="GOL6" s="275"/>
      <c r="GOM6" s="276"/>
      <c r="GON6" s="277"/>
      <c r="GOO6" s="277"/>
      <c r="GOP6" s="277"/>
      <c r="GOQ6" s="277"/>
      <c r="GOR6" s="274"/>
      <c r="GOS6" s="265"/>
      <c r="GOT6" s="537"/>
      <c r="GOU6" s="537"/>
      <c r="GOV6" s="538"/>
      <c r="GOW6" s="539"/>
      <c r="GOY6" s="540"/>
      <c r="GOZ6" s="540"/>
      <c r="GPA6" s="542"/>
      <c r="GPB6" s="541"/>
      <c r="GPC6" s="537"/>
      <c r="GPD6" s="6"/>
      <c r="GPE6" s="275"/>
      <c r="GPF6" s="275"/>
      <c r="GPG6" s="275"/>
      <c r="GPH6" s="275"/>
      <c r="GPI6" s="275"/>
      <c r="GPJ6" s="276"/>
      <c r="GPK6" s="277"/>
      <c r="GPL6" s="277"/>
      <c r="GPM6" s="277"/>
      <c r="GPN6" s="277"/>
      <c r="GPO6" s="274"/>
      <c r="GPP6" s="265"/>
      <c r="GPQ6" s="537"/>
      <c r="GPR6" s="537"/>
      <c r="GPS6" s="538"/>
      <c r="GPT6" s="539"/>
      <c r="GPV6" s="540"/>
      <c r="GPW6" s="540"/>
      <c r="GPX6" s="542"/>
      <c r="GPY6" s="541"/>
      <c r="GPZ6" s="537"/>
      <c r="GQA6" s="6"/>
      <c r="GQB6" s="275"/>
      <c r="GQC6" s="275"/>
      <c r="GQD6" s="275"/>
      <c r="GQE6" s="275"/>
      <c r="GQF6" s="275"/>
      <c r="GQG6" s="276"/>
      <c r="GQH6" s="277"/>
      <c r="GQI6" s="277"/>
      <c r="GQJ6" s="277"/>
      <c r="GQK6" s="277"/>
      <c r="GQL6" s="274"/>
      <c r="GQM6" s="265"/>
      <c r="GQN6" s="537"/>
      <c r="GQO6" s="537"/>
      <c r="GQP6" s="538"/>
      <c r="GQQ6" s="539"/>
      <c r="GQS6" s="540"/>
      <c r="GQT6" s="540"/>
      <c r="GQU6" s="542"/>
      <c r="GQV6" s="541"/>
      <c r="GQW6" s="537"/>
      <c r="GQX6" s="6"/>
      <c r="GQY6" s="275"/>
      <c r="GQZ6" s="275"/>
      <c r="GRA6" s="275"/>
      <c r="GRB6" s="275"/>
      <c r="GRC6" s="275"/>
      <c r="GRD6" s="276"/>
      <c r="GRE6" s="277"/>
      <c r="GRF6" s="277"/>
      <c r="GRG6" s="277"/>
      <c r="GRH6" s="277"/>
      <c r="GRI6" s="274"/>
      <c r="GRJ6" s="265"/>
      <c r="GRK6" s="537"/>
      <c r="GRL6" s="537"/>
      <c r="GRM6" s="538"/>
      <c r="GRN6" s="539"/>
      <c r="GRP6" s="540"/>
      <c r="GRQ6" s="540"/>
      <c r="GRR6" s="542"/>
      <c r="GRS6" s="541"/>
      <c r="GRT6" s="537"/>
      <c r="GRU6" s="6"/>
      <c r="GRV6" s="275"/>
      <c r="GRW6" s="275"/>
      <c r="GRX6" s="275"/>
      <c r="GRY6" s="275"/>
      <c r="GRZ6" s="275"/>
      <c r="GSA6" s="276"/>
      <c r="GSB6" s="277"/>
      <c r="GSC6" s="277"/>
      <c r="GSD6" s="277"/>
      <c r="GSE6" s="277"/>
      <c r="GSF6" s="274"/>
      <c r="GSG6" s="265"/>
      <c r="GSH6" s="537"/>
      <c r="GSI6" s="537"/>
      <c r="GSJ6" s="538"/>
      <c r="GSK6" s="539"/>
      <c r="GSM6" s="540"/>
      <c r="GSN6" s="540"/>
      <c r="GSO6" s="542"/>
      <c r="GSP6" s="541"/>
      <c r="GSQ6" s="537"/>
      <c r="GSR6" s="6"/>
      <c r="GSS6" s="275"/>
      <c r="GST6" s="275"/>
      <c r="GSU6" s="275"/>
      <c r="GSV6" s="275"/>
      <c r="GSW6" s="275"/>
      <c r="GSX6" s="276"/>
      <c r="GSY6" s="277"/>
      <c r="GSZ6" s="277"/>
      <c r="GTA6" s="277"/>
      <c r="GTB6" s="277"/>
      <c r="GTC6" s="274"/>
      <c r="GTD6" s="265"/>
      <c r="GTE6" s="537"/>
      <c r="GTF6" s="537"/>
      <c r="GTG6" s="538"/>
      <c r="GTH6" s="539"/>
      <c r="GTJ6" s="540"/>
      <c r="GTK6" s="540"/>
      <c r="GTL6" s="542"/>
      <c r="GTM6" s="541"/>
      <c r="GTN6" s="537"/>
      <c r="GTO6" s="6"/>
      <c r="GTP6" s="275"/>
      <c r="GTQ6" s="275"/>
      <c r="GTR6" s="275"/>
      <c r="GTS6" s="275"/>
      <c r="GTT6" s="275"/>
      <c r="GTU6" s="276"/>
      <c r="GTV6" s="277"/>
      <c r="GTW6" s="277"/>
      <c r="GTX6" s="277"/>
      <c r="GTY6" s="277"/>
      <c r="GTZ6" s="274"/>
      <c r="GUA6" s="265"/>
      <c r="GUB6" s="537"/>
      <c r="GUC6" s="537"/>
      <c r="GUD6" s="538"/>
      <c r="GUE6" s="539"/>
      <c r="GUG6" s="540"/>
      <c r="GUH6" s="540"/>
      <c r="GUI6" s="542"/>
      <c r="GUJ6" s="541"/>
      <c r="GUK6" s="537"/>
      <c r="GUL6" s="6"/>
      <c r="GUM6" s="275"/>
      <c r="GUN6" s="275"/>
      <c r="GUO6" s="275"/>
      <c r="GUP6" s="275"/>
      <c r="GUQ6" s="275"/>
      <c r="GUR6" s="276"/>
      <c r="GUS6" s="277"/>
      <c r="GUT6" s="277"/>
      <c r="GUU6" s="277"/>
      <c r="GUV6" s="277"/>
      <c r="GUW6" s="274"/>
      <c r="GUX6" s="265"/>
      <c r="GUY6" s="537"/>
      <c r="GUZ6" s="537"/>
      <c r="GVA6" s="538"/>
      <c r="GVB6" s="539"/>
      <c r="GVD6" s="540"/>
      <c r="GVE6" s="540"/>
      <c r="GVF6" s="542"/>
      <c r="GVG6" s="541"/>
      <c r="GVH6" s="537"/>
      <c r="GVI6" s="6"/>
      <c r="GVJ6" s="275"/>
      <c r="GVK6" s="275"/>
      <c r="GVL6" s="275"/>
      <c r="GVM6" s="275"/>
      <c r="GVN6" s="275"/>
      <c r="GVO6" s="276"/>
      <c r="GVP6" s="277"/>
      <c r="GVQ6" s="277"/>
      <c r="GVR6" s="277"/>
      <c r="GVS6" s="277"/>
      <c r="GVT6" s="274"/>
      <c r="GVU6" s="265"/>
      <c r="GVV6" s="537"/>
      <c r="GVW6" s="537"/>
      <c r="GVX6" s="538"/>
      <c r="GVY6" s="539"/>
      <c r="GWA6" s="540"/>
      <c r="GWB6" s="540"/>
      <c r="GWC6" s="542"/>
      <c r="GWD6" s="541"/>
      <c r="GWE6" s="537"/>
      <c r="GWF6" s="6"/>
      <c r="GWG6" s="275"/>
      <c r="GWH6" s="275"/>
      <c r="GWI6" s="275"/>
      <c r="GWJ6" s="275"/>
      <c r="GWK6" s="275"/>
      <c r="GWL6" s="276"/>
      <c r="GWM6" s="277"/>
      <c r="GWN6" s="277"/>
      <c r="GWO6" s="277"/>
      <c r="GWP6" s="277"/>
      <c r="GWQ6" s="274"/>
      <c r="GWR6" s="265"/>
      <c r="GWS6" s="537"/>
      <c r="GWT6" s="537"/>
      <c r="GWU6" s="538"/>
      <c r="GWV6" s="539"/>
      <c r="GWX6" s="540"/>
      <c r="GWY6" s="540"/>
      <c r="GWZ6" s="542"/>
      <c r="GXA6" s="541"/>
      <c r="GXB6" s="537"/>
      <c r="GXC6" s="6"/>
      <c r="GXD6" s="275"/>
      <c r="GXE6" s="275"/>
      <c r="GXF6" s="275"/>
      <c r="GXG6" s="275"/>
      <c r="GXH6" s="275"/>
      <c r="GXI6" s="276"/>
      <c r="GXJ6" s="277"/>
      <c r="GXK6" s="277"/>
      <c r="GXL6" s="277"/>
      <c r="GXM6" s="277"/>
      <c r="GXN6" s="274"/>
      <c r="GXO6" s="265"/>
      <c r="GXP6" s="537"/>
      <c r="GXQ6" s="537"/>
      <c r="GXR6" s="538"/>
      <c r="GXS6" s="539"/>
      <c r="GXU6" s="540"/>
      <c r="GXV6" s="540"/>
      <c r="GXW6" s="542"/>
      <c r="GXX6" s="541"/>
      <c r="GXY6" s="537"/>
      <c r="GXZ6" s="6"/>
      <c r="GYA6" s="275"/>
      <c r="GYB6" s="275"/>
      <c r="GYC6" s="275"/>
      <c r="GYD6" s="275"/>
      <c r="GYE6" s="275"/>
      <c r="GYF6" s="276"/>
      <c r="GYG6" s="277"/>
      <c r="GYH6" s="277"/>
      <c r="GYI6" s="277"/>
      <c r="GYJ6" s="277"/>
      <c r="GYK6" s="274"/>
      <c r="GYL6" s="265"/>
      <c r="GYM6" s="537"/>
      <c r="GYN6" s="537"/>
      <c r="GYO6" s="538"/>
      <c r="GYP6" s="539"/>
      <c r="GYR6" s="540"/>
      <c r="GYS6" s="540"/>
      <c r="GYT6" s="542"/>
      <c r="GYU6" s="541"/>
      <c r="GYV6" s="537"/>
      <c r="GYW6" s="6"/>
      <c r="GYX6" s="275"/>
      <c r="GYY6" s="275"/>
      <c r="GYZ6" s="275"/>
      <c r="GZA6" s="275"/>
      <c r="GZB6" s="275"/>
      <c r="GZC6" s="276"/>
      <c r="GZD6" s="277"/>
      <c r="GZE6" s="277"/>
      <c r="GZF6" s="277"/>
      <c r="GZG6" s="277"/>
      <c r="GZH6" s="274"/>
      <c r="GZI6" s="265"/>
      <c r="GZJ6" s="537"/>
      <c r="GZK6" s="537"/>
      <c r="GZL6" s="538"/>
      <c r="GZM6" s="539"/>
      <c r="GZO6" s="540"/>
      <c r="GZP6" s="540"/>
      <c r="GZQ6" s="542"/>
      <c r="GZR6" s="541"/>
      <c r="GZS6" s="537"/>
      <c r="GZT6" s="6"/>
      <c r="GZU6" s="275"/>
      <c r="GZV6" s="275"/>
      <c r="GZW6" s="275"/>
      <c r="GZX6" s="275"/>
      <c r="GZY6" s="275"/>
      <c r="GZZ6" s="276"/>
      <c r="HAA6" s="277"/>
      <c r="HAB6" s="277"/>
      <c r="HAC6" s="277"/>
      <c r="HAD6" s="277"/>
      <c r="HAE6" s="274"/>
      <c r="HAF6" s="265"/>
      <c r="HAG6" s="537"/>
      <c r="HAH6" s="537"/>
      <c r="HAI6" s="538"/>
      <c r="HAJ6" s="539"/>
      <c r="HAL6" s="540"/>
      <c r="HAM6" s="540"/>
      <c r="HAN6" s="542"/>
      <c r="HAO6" s="541"/>
      <c r="HAP6" s="537"/>
      <c r="HAQ6" s="6"/>
      <c r="HAR6" s="275"/>
      <c r="HAS6" s="275"/>
      <c r="HAT6" s="275"/>
      <c r="HAU6" s="275"/>
      <c r="HAV6" s="275"/>
      <c r="HAW6" s="276"/>
      <c r="HAX6" s="277"/>
      <c r="HAY6" s="277"/>
      <c r="HAZ6" s="277"/>
      <c r="HBA6" s="277"/>
      <c r="HBB6" s="274"/>
      <c r="HBC6" s="265"/>
      <c r="HBD6" s="537"/>
      <c r="HBE6" s="537"/>
      <c r="HBF6" s="538"/>
      <c r="HBG6" s="539"/>
      <c r="HBI6" s="540"/>
      <c r="HBJ6" s="540"/>
      <c r="HBK6" s="542"/>
      <c r="HBL6" s="541"/>
      <c r="HBM6" s="537"/>
      <c r="HBN6" s="6"/>
      <c r="HBO6" s="275"/>
      <c r="HBP6" s="275"/>
      <c r="HBQ6" s="275"/>
      <c r="HBR6" s="275"/>
      <c r="HBS6" s="275"/>
      <c r="HBT6" s="276"/>
      <c r="HBU6" s="277"/>
      <c r="HBV6" s="277"/>
      <c r="HBW6" s="277"/>
      <c r="HBX6" s="277"/>
      <c r="HBY6" s="274"/>
      <c r="HBZ6" s="265"/>
      <c r="HCA6" s="537"/>
      <c r="HCB6" s="537"/>
      <c r="HCC6" s="538"/>
      <c r="HCD6" s="539"/>
      <c r="HCF6" s="540"/>
      <c r="HCG6" s="540"/>
      <c r="HCH6" s="542"/>
      <c r="HCI6" s="541"/>
      <c r="HCJ6" s="537"/>
      <c r="HCK6" s="6"/>
      <c r="HCL6" s="275"/>
      <c r="HCM6" s="275"/>
      <c r="HCN6" s="275"/>
      <c r="HCO6" s="275"/>
      <c r="HCP6" s="275"/>
      <c r="HCQ6" s="276"/>
      <c r="HCR6" s="277"/>
      <c r="HCS6" s="277"/>
      <c r="HCT6" s="277"/>
      <c r="HCU6" s="277"/>
      <c r="HCV6" s="274"/>
      <c r="HCW6" s="265"/>
      <c r="HCX6" s="537"/>
      <c r="HCY6" s="537"/>
      <c r="HCZ6" s="538"/>
      <c r="HDA6" s="539"/>
      <c r="HDC6" s="540"/>
      <c r="HDD6" s="540"/>
      <c r="HDE6" s="542"/>
      <c r="HDF6" s="541"/>
      <c r="HDG6" s="537"/>
      <c r="HDH6" s="6"/>
      <c r="HDI6" s="275"/>
      <c r="HDJ6" s="275"/>
      <c r="HDK6" s="275"/>
      <c r="HDL6" s="275"/>
      <c r="HDM6" s="275"/>
      <c r="HDN6" s="276"/>
      <c r="HDO6" s="277"/>
      <c r="HDP6" s="277"/>
      <c r="HDQ6" s="277"/>
      <c r="HDR6" s="277"/>
      <c r="HDS6" s="274"/>
      <c r="HDT6" s="265"/>
      <c r="HDU6" s="537"/>
      <c r="HDV6" s="537"/>
      <c r="HDW6" s="538"/>
      <c r="HDX6" s="539"/>
      <c r="HDZ6" s="540"/>
      <c r="HEA6" s="540"/>
      <c r="HEB6" s="542"/>
      <c r="HEC6" s="541"/>
      <c r="HED6" s="537"/>
      <c r="HEE6" s="6"/>
      <c r="HEF6" s="275"/>
      <c r="HEG6" s="275"/>
      <c r="HEH6" s="275"/>
      <c r="HEI6" s="275"/>
      <c r="HEJ6" s="275"/>
      <c r="HEK6" s="276"/>
      <c r="HEL6" s="277"/>
      <c r="HEM6" s="277"/>
      <c r="HEN6" s="277"/>
      <c r="HEO6" s="277"/>
      <c r="HEP6" s="274"/>
      <c r="HEQ6" s="265"/>
      <c r="HER6" s="537"/>
      <c r="HES6" s="537"/>
      <c r="HET6" s="538"/>
      <c r="HEU6" s="539"/>
      <c r="HEW6" s="540"/>
      <c r="HEX6" s="540"/>
      <c r="HEY6" s="542"/>
      <c r="HEZ6" s="541"/>
      <c r="HFA6" s="537"/>
      <c r="HFB6" s="6"/>
      <c r="HFC6" s="275"/>
      <c r="HFD6" s="275"/>
      <c r="HFE6" s="275"/>
      <c r="HFF6" s="275"/>
      <c r="HFG6" s="275"/>
      <c r="HFH6" s="276"/>
      <c r="HFI6" s="277"/>
      <c r="HFJ6" s="277"/>
      <c r="HFK6" s="277"/>
      <c r="HFL6" s="277"/>
      <c r="HFM6" s="274"/>
      <c r="HFN6" s="265"/>
      <c r="HFO6" s="537"/>
      <c r="HFP6" s="537"/>
      <c r="HFQ6" s="538"/>
      <c r="HFR6" s="539"/>
      <c r="HFT6" s="540"/>
      <c r="HFU6" s="540"/>
      <c r="HFV6" s="542"/>
      <c r="HFW6" s="541"/>
      <c r="HFX6" s="537"/>
      <c r="HFY6" s="6"/>
      <c r="HFZ6" s="275"/>
      <c r="HGA6" s="275"/>
      <c r="HGB6" s="275"/>
      <c r="HGC6" s="275"/>
      <c r="HGD6" s="275"/>
      <c r="HGE6" s="276"/>
      <c r="HGF6" s="277"/>
      <c r="HGG6" s="277"/>
      <c r="HGH6" s="277"/>
      <c r="HGI6" s="277"/>
      <c r="HGJ6" s="274"/>
      <c r="HGK6" s="265"/>
      <c r="HGL6" s="537"/>
      <c r="HGM6" s="537"/>
      <c r="HGN6" s="538"/>
      <c r="HGO6" s="539"/>
      <c r="HGQ6" s="540"/>
      <c r="HGR6" s="540"/>
      <c r="HGS6" s="542"/>
      <c r="HGT6" s="541"/>
      <c r="HGU6" s="537"/>
      <c r="HGV6" s="6"/>
      <c r="HGW6" s="275"/>
      <c r="HGX6" s="275"/>
      <c r="HGY6" s="275"/>
      <c r="HGZ6" s="275"/>
      <c r="HHA6" s="275"/>
      <c r="HHB6" s="276"/>
      <c r="HHC6" s="277"/>
      <c r="HHD6" s="277"/>
      <c r="HHE6" s="277"/>
      <c r="HHF6" s="277"/>
      <c r="HHG6" s="274"/>
      <c r="HHH6" s="265"/>
      <c r="HHI6" s="537"/>
      <c r="HHJ6" s="537"/>
      <c r="HHK6" s="538"/>
      <c r="HHL6" s="539"/>
      <c r="HHN6" s="540"/>
      <c r="HHO6" s="540"/>
      <c r="HHP6" s="542"/>
      <c r="HHQ6" s="541"/>
      <c r="HHR6" s="537"/>
      <c r="HHS6" s="6"/>
      <c r="HHT6" s="275"/>
      <c r="HHU6" s="275"/>
      <c r="HHV6" s="275"/>
      <c r="HHW6" s="275"/>
      <c r="HHX6" s="275"/>
      <c r="HHY6" s="276"/>
      <c r="HHZ6" s="277"/>
      <c r="HIA6" s="277"/>
      <c r="HIB6" s="277"/>
      <c r="HIC6" s="277"/>
      <c r="HID6" s="274"/>
      <c r="HIE6" s="265"/>
      <c r="HIF6" s="537"/>
      <c r="HIG6" s="537"/>
      <c r="HIH6" s="538"/>
      <c r="HII6" s="539"/>
      <c r="HIK6" s="540"/>
      <c r="HIL6" s="540"/>
      <c r="HIM6" s="542"/>
      <c r="HIN6" s="541"/>
      <c r="HIO6" s="537"/>
      <c r="HIP6" s="6"/>
      <c r="HIQ6" s="275"/>
      <c r="HIR6" s="275"/>
      <c r="HIS6" s="275"/>
      <c r="HIT6" s="275"/>
      <c r="HIU6" s="275"/>
      <c r="HIV6" s="276"/>
      <c r="HIW6" s="277"/>
      <c r="HIX6" s="277"/>
      <c r="HIY6" s="277"/>
      <c r="HIZ6" s="277"/>
      <c r="HJA6" s="274"/>
      <c r="HJB6" s="265"/>
      <c r="HJC6" s="537"/>
      <c r="HJD6" s="537"/>
      <c r="HJE6" s="538"/>
      <c r="HJF6" s="539"/>
      <c r="HJH6" s="540"/>
      <c r="HJI6" s="540"/>
      <c r="HJJ6" s="542"/>
      <c r="HJK6" s="541"/>
      <c r="HJL6" s="537"/>
      <c r="HJM6" s="6"/>
      <c r="HJN6" s="275"/>
      <c r="HJO6" s="275"/>
      <c r="HJP6" s="275"/>
      <c r="HJQ6" s="275"/>
      <c r="HJR6" s="275"/>
      <c r="HJS6" s="276"/>
      <c r="HJT6" s="277"/>
      <c r="HJU6" s="277"/>
      <c r="HJV6" s="277"/>
      <c r="HJW6" s="277"/>
      <c r="HJX6" s="274"/>
      <c r="HJY6" s="265"/>
      <c r="HJZ6" s="537"/>
      <c r="HKA6" s="537"/>
      <c r="HKB6" s="538"/>
      <c r="HKC6" s="539"/>
      <c r="HKE6" s="540"/>
      <c r="HKF6" s="540"/>
      <c r="HKG6" s="542"/>
      <c r="HKH6" s="541"/>
      <c r="HKI6" s="537"/>
      <c r="HKJ6" s="6"/>
      <c r="HKK6" s="275"/>
      <c r="HKL6" s="275"/>
      <c r="HKM6" s="275"/>
      <c r="HKN6" s="275"/>
      <c r="HKO6" s="275"/>
      <c r="HKP6" s="276"/>
      <c r="HKQ6" s="277"/>
      <c r="HKR6" s="277"/>
      <c r="HKS6" s="277"/>
      <c r="HKT6" s="277"/>
      <c r="HKU6" s="274"/>
      <c r="HKV6" s="265"/>
      <c r="HKW6" s="537"/>
      <c r="HKX6" s="537"/>
      <c r="HKY6" s="538"/>
      <c r="HKZ6" s="539"/>
      <c r="HLB6" s="540"/>
      <c r="HLC6" s="540"/>
      <c r="HLD6" s="542"/>
      <c r="HLE6" s="541"/>
      <c r="HLF6" s="537"/>
      <c r="HLG6" s="6"/>
      <c r="HLH6" s="275"/>
      <c r="HLI6" s="275"/>
      <c r="HLJ6" s="275"/>
      <c r="HLK6" s="275"/>
      <c r="HLL6" s="275"/>
      <c r="HLM6" s="276"/>
      <c r="HLN6" s="277"/>
      <c r="HLO6" s="277"/>
      <c r="HLP6" s="277"/>
      <c r="HLQ6" s="277"/>
      <c r="HLR6" s="274"/>
      <c r="HLS6" s="265"/>
      <c r="HLT6" s="537"/>
      <c r="HLU6" s="537"/>
      <c r="HLV6" s="538"/>
      <c r="HLW6" s="539"/>
      <c r="HLY6" s="540"/>
      <c r="HLZ6" s="540"/>
      <c r="HMA6" s="542"/>
      <c r="HMB6" s="541"/>
      <c r="HMC6" s="537"/>
      <c r="HMD6" s="6"/>
      <c r="HME6" s="275"/>
      <c r="HMF6" s="275"/>
      <c r="HMG6" s="275"/>
      <c r="HMH6" s="275"/>
      <c r="HMI6" s="275"/>
      <c r="HMJ6" s="276"/>
      <c r="HMK6" s="277"/>
      <c r="HML6" s="277"/>
      <c r="HMM6" s="277"/>
      <c r="HMN6" s="277"/>
      <c r="HMO6" s="274"/>
      <c r="HMP6" s="265"/>
      <c r="HMQ6" s="537"/>
      <c r="HMR6" s="537"/>
      <c r="HMS6" s="538"/>
      <c r="HMT6" s="539"/>
      <c r="HMV6" s="540"/>
      <c r="HMW6" s="540"/>
      <c r="HMX6" s="542"/>
      <c r="HMY6" s="541"/>
      <c r="HMZ6" s="537"/>
      <c r="HNA6" s="6"/>
      <c r="HNB6" s="275"/>
      <c r="HNC6" s="275"/>
      <c r="HND6" s="275"/>
      <c r="HNE6" s="275"/>
      <c r="HNF6" s="275"/>
      <c r="HNG6" s="276"/>
      <c r="HNH6" s="277"/>
      <c r="HNI6" s="277"/>
      <c r="HNJ6" s="277"/>
      <c r="HNK6" s="277"/>
      <c r="HNL6" s="274"/>
      <c r="HNM6" s="265"/>
      <c r="HNN6" s="537"/>
      <c r="HNO6" s="537"/>
      <c r="HNP6" s="538"/>
      <c r="HNQ6" s="539"/>
      <c r="HNS6" s="540"/>
      <c r="HNT6" s="540"/>
      <c r="HNU6" s="542"/>
      <c r="HNV6" s="541"/>
      <c r="HNW6" s="537"/>
      <c r="HNX6" s="6"/>
      <c r="HNY6" s="275"/>
      <c r="HNZ6" s="275"/>
      <c r="HOA6" s="275"/>
      <c r="HOB6" s="275"/>
      <c r="HOC6" s="275"/>
      <c r="HOD6" s="276"/>
      <c r="HOE6" s="277"/>
      <c r="HOF6" s="277"/>
      <c r="HOG6" s="277"/>
      <c r="HOH6" s="277"/>
      <c r="HOI6" s="274"/>
      <c r="HOJ6" s="265"/>
      <c r="HOK6" s="537"/>
      <c r="HOL6" s="537"/>
      <c r="HOM6" s="538"/>
      <c r="HON6" s="539"/>
      <c r="HOP6" s="540"/>
      <c r="HOQ6" s="540"/>
      <c r="HOR6" s="542"/>
      <c r="HOS6" s="541"/>
      <c r="HOT6" s="537"/>
      <c r="HOU6" s="6"/>
      <c r="HOV6" s="275"/>
      <c r="HOW6" s="275"/>
      <c r="HOX6" s="275"/>
      <c r="HOY6" s="275"/>
      <c r="HOZ6" s="275"/>
      <c r="HPA6" s="276"/>
      <c r="HPB6" s="277"/>
      <c r="HPC6" s="277"/>
      <c r="HPD6" s="277"/>
      <c r="HPE6" s="277"/>
      <c r="HPF6" s="274"/>
      <c r="HPG6" s="265"/>
      <c r="HPH6" s="537"/>
      <c r="HPI6" s="537"/>
      <c r="HPJ6" s="538"/>
      <c r="HPK6" s="539"/>
      <c r="HPM6" s="540"/>
      <c r="HPN6" s="540"/>
      <c r="HPO6" s="542"/>
      <c r="HPP6" s="541"/>
      <c r="HPQ6" s="537"/>
      <c r="HPR6" s="6"/>
      <c r="HPS6" s="275"/>
      <c r="HPT6" s="275"/>
      <c r="HPU6" s="275"/>
      <c r="HPV6" s="275"/>
      <c r="HPW6" s="275"/>
      <c r="HPX6" s="276"/>
      <c r="HPY6" s="277"/>
      <c r="HPZ6" s="277"/>
      <c r="HQA6" s="277"/>
      <c r="HQB6" s="277"/>
      <c r="HQC6" s="274"/>
      <c r="HQD6" s="265"/>
      <c r="HQE6" s="537"/>
      <c r="HQF6" s="537"/>
      <c r="HQG6" s="538"/>
      <c r="HQH6" s="539"/>
      <c r="HQJ6" s="540"/>
      <c r="HQK6" s="540"/>
      <c r="HQL6" s="542"/>
      <c r="HQM6" s="541"/>
      <c r="HQN6" s="537"/>
      <c r="HQO6" s="6"/>
      <c r="HQP6" s="275"/>
      <c r="HQQ6" s="275"/>
      <c r="HQR6" s="275"/>
      <c r="HQS6" s="275"/>
      <c r="HQT6" s="275"/>
      <c r="HQU6" s="276"/>
      <c r="HQV6" s="277"/>
      <c r="HQW6" s="277"/>
      <c r="HQX6" s="277"/>
      <c r="HQY6" s="277"/>
      <c r="HQZ6" s="274"/>
      <c r="HRA6" s="265"/>
      <c r="HRB6" s="537"/>
      <c r="HRC6" s="537"/>
      <c r="HRD6" s="538"/>
      <c r="HRE6" s="539"/>
      <c r="HRG6" s="540"/>
      <c r="HRH6" s="540"/>
      <c r="HRI6" s="542"/>
      <c r="HRJ6" s="541"/>
      <c r="HRK6" s="537"/>
      <c r="HRL6" s="6"/>
      <c r="HRM6" s="275"/>
      <c r="HRN6" s="275"/>
      <c r="HRO6" s="275"/>
      <c r="HRP6" s="275"/>
      <c r="HRQ6" s="275"/>
      <c r="HRR6" s="276"/>
      <c r="HRS6" s="277"/>
      <c r="HRT6" s="277"/>
      <c r="HRU6" s="277"/>
      <c r="HRV6" s="277"/>
      <c r="HRW6" s="274"/>
      <c r="HRX6" s="265"/>
      <c r="HRY6" s="537"/>
      <c r="HRZ6" s="537"/>
      <c r="HSA6" s="538"/>
      <c r="HSB6" s="539"/>
      <c r="HSD6" s="540"/>
      <c r="HSE6" s="540"/>
      <c r="HSF6" s="542"/>
      <c r="HSG6" s="541"/>
      <c r="HSH6" s="537"/>
      <c r="HSI6" s="6"/>
      <c r="HSJ6" s="275"/>
      <c r="HSK6" s="275"/>
      <c r="HSL6" s="275"/>
      <c r="HSM6" s="275"/>
      <c r="HSN6" s="275"/>
      <c r="HSO6" s="276"/>
      <c r="HSP6" s="277"/>
      <c r="HSQ6" s="277"/>
      <c r="HSR6" s="277"/>
      <c r="HSS6" s="277"/>
      <c r="HST6" s="274"/>
      <c r="HSU6" s="265"/>
      <c r="HSV6" s="537"/>
      <c r="HSW6" s="537"/>
      <c r="HSX6" s="538"/>
      <c r="HSY6" s="539"/>
      <c r="HTA6" s="540"/>
      <c r="HTB6" s="540"/>
      <c r="HTC6" s="542"/>
      <c r="HTD6" s="541"/>
      <c r="HTE6" s="537"/>
      <c r="HTF6" s="6"/>
      <c r="HTG6" s="275"/>
      <c r="HTH6" s="275"/>
      <c r="HTI6" s="275"/>
      <c r="HTJ6" s="275"/>
      <c r="HTK6" s="275"/>
      <c r="HTL6" s="276"/>
      <c r="HTM6" s="277"/>
      <c r="HTN6" s="277"/>
      <c r="HTO6" s="277"/>
      <c r="HTP6" s="277"/>
      <c r="HTQ6" s="274"/>
      <c r="HTR6" s="265"/>
      <c r="HTS6" s="537"/>
      <c r="HTT6" s="537"/>
      <c r="HTU6" s="538"/>
      <c r="HTV6" s="539"/>
      <c r="HTX6" s="540"/>
      <c r="HTY6" s="540"/>
      <c r="HTZ6" s="542"/>
      <c r="HUA6" s="541"/>
      <c r="HUB6" s="537"/>
      <c r="HUC6" s="6"/>
      <c r="HUD6" s="275"/>
      <c r="HUE6" s="275"/>
      <c r="HUF6" s="275"/>
      <c r="HUG6" s="275"/>
      <c r="HUH6" s="275"/>
      <c r="HUI6" s="276"/>
      <c r="HUJ6" s="277"/>
      <c r="HUK6" s="277"/>
      <c r="HUL6" s="277"/>
      <c r="HUM6" s="277"/>
      <c r="HUN6" s="274"/>
      <c r="HUO6" s="265"/>
      <c r="HUP6" s="537"/>
      <c r="HUQ6" s="537"/>
      <c r="HUR6" s="538"/>
      <c r="HUS6" s="539"/>
      <c r="HUU6" s="540"/>
      <c r="HUV6" s="540"/>
      <c r="HUW6" s="542"/>
      <c r="HUX6" s="541"/>
      <c r="HUY6" s="537"/>
      <c r="HUZ6" s="6"/>
      <c r="HVA6" s="275"/>
      <c r="HVB6" s="275"/>
      <c r="HVC6" s="275"/>
      <c r="HVD6" s="275"/>
      <c r="HVE6" s="275"/>
      <c r="HVF6" s="276"/>
      <c r="HVG6" s="277"/>
      <c r="HVH6" s="277"/>
      <c r="HVI6" s="277"/>
      <c r="HVJ6" s="277"/>
      <c r="HVK6" s="274"/>
      <c r="HVL6" s="265"/>
      <c r="HVM6" s="537"/>
      <c r="HVN6" s="537"/>
      <c r="HVO6" s="538"/>
      <c r="HVP6" s="539"/>
      <c r="HVR6" s="540"/>
      <c r="HVS6" s="540"/>
      <c r="HVT6" s="542"/>
      <c r="HVU6" s="541"/>
      <c r="HVV6" s="537"/>
      <c r="HVW6" s="6"/>
      <c r="HVX6" s="275"/>
      <c r="HVY6" s="275"/>
      <c r="HVZ6" s="275"/>
      <c r="HWA6" s="275"/>
      <c r="HWB6" s="275"/>
      <c r="HWC6" s="276"/>
      <c r="HWD6" s="277"/>
      <c r="HWE6" s="277"/>
      <c r="HWF6" s="277"/>
      <c r="HWG6" s="277"/>
      <c r="HWH6" s="274"/>
      <c r="HWI6" s="265"/>
      <c r="HWJ6" s="537"/>
      <c r="HWK6" s="537"/>
      <c r="HWL6" s="538"/>
      <c r="HWM6" s="539"/>
      <c r="HWO6" s="540"/>
      <c r="HWP6" s="540"/>
      <c r="HWQ6" s="542"/>
      <c r="HWR6" s="541"/>
      <c r="HWS6" s="537"/>
      <c r="HWT6" s="6"/>
      <c r="HWU6" s="275"/>
      <c r="HWV6" s="275"/>
      <c r="HWW6" s="275"/>
      <c r="HWX6" s="275"/>
      <c r="HWY6" s="275"/>
      <c r="HWZ6" s="276"/>
      <c r="HXA6" s="277"/>
      <c r="HXB6" s="277"/>
      <c r="HXC6" s="277"/>
      <c r="HXD6" s="277"/>
      <c r="HXE6" s="274"/>
      <c r="HXF6" s="265"/>
      <c r="HXG6" s="537"/>
      <c r="HXH6" s="537"/>
      <c r="HXI6" s="538"/>
      <c r="HXJ6" s="539"/>
      <c r="HXL6" s="540"/>
      <c r="HXM6" s="540"/>
      <c r="HXN6" s="542"/>
      <c r="HXO6" s="541"/>
      <c r="HXP6" s="537"/>
      <c r="HXQ6" s="6"/>
      <c r="HXR6" s="275"/>
      <c r="HXS6" s="275"/>
      <c r="HXT6" s="275"/>
      <c r="HXU6" s="275"/>
      <c r="HXV6" s="275"/>
      <c r="HXW6" s="276"/>
      <c r="HXX6" s="277"/>
      <c r="HXY6" s="277"/>
      <c r="HXZ6" s="277"/>
      <c r="HYA6" s="277"/>
      <c r="HYB6" s="274"/>
      <c r="HYC6" s="265"/>
      <c r="HYD6" s="537"/>
      <c r="HYE6" s="537"/>
      <c r="HYF6" s="538"/>
      <c r="HYG6" s="539"/>
      <c r="HYI6" s="540"/>
      <c r="HYJ6" s="540"/>
      <c r="HYK6" s="542"/>
      <c r="HYL6" s="541"/>
      <c r="HYM6" s="537"/>
      <c r="HYN6" s="6"/>
      <c r="HYO6" s="275"/>
      <c r="HYP6" s="275"/>
      <c r="HYQ6" s="275"/>
      <c r="HYR6" s="275"/>
      <c r="HYS6" s="275"/>
      <c r="HYT6" s="276"/>
      <c r="HYU6" s="277"/>
      <c r="HYV6" s="277"/>
      <c r="HYW6" s="277"/>
      <c r="HYX6" s="277"/>
      <c r="HYY6" s="274"/>
      <c r="HYZ6" s="265"/>
      <c r="HZA6" s="537"/>
      <c r="HZB6" s="537"/>
      <c r="HZC6" s="538"/>
      <c r="HZD6" s="539"/>
      <c r="HZF6" s="540"/>
      <c r="HZG6" s="540"/>
      <c r="HZH6" s="542"/>
      <c r="HZI6" s="541"/>
      <c r="HZJ6" s="537"/>
      <c r="HZK6" s="6"/>
      <c r="HZL6" s="275"/>
      <c r="HZM6" s="275"/>
      <c r="HZN6" s="275"/>
      <c r="HZO6" s="275"/>
      <c r="HZP6" s="275"/>
      <c r="HZQ6" s="276"/>
      <c r="HZR6" s="277"/>
      <c r="HZS6" s="277"/>
      <c r="HZT6" s="277"/>
      <c r="HZU6" s="277"/>
      <c r="HZV6" s="274"/>
      <c r="HZW6" s="265"/>
      <c r="HZX6" s="537"/>
      <c r="HZY6" s="537"/>
      <c r="HZZ6" s="538"/>
      <c r="IAA6" s="539"/>
      <c r="IAC6" s="540"/>
      <c r="IAD6" s="540"/>
      <c r="IAE6" s="542"/>
      <c r="IAF6" s="541"/>
      <c r="IAG6" s="537"/>
      <c r="IAH6" s="6"/>
      <c r="IAI6" s="275"/>
      <c r="IAJ6" s="275"/>
      <c r="IAK6" s="275"/>
      <c r="IAL6" s="275"/>
      <c r="IAM6" s="275"/>
      <c r="IAN6" s="276"/>
      <c r="IAO6" s="277"/>
      <c r="IAP6" s="277"/>
      <c r="IAQ6" s="277"/>
      <c r="IAR6" s="277"/>
      <c r="IAS6" s="274"/>
      <c r="IAT6" s="265"/>
      <c r="IAU6" s="537"/>
      <c r="IAV6" s="537"/>
      <c r="IAW6" s="538"/>
      <c r="IAX6" s="539"/>
      <c r="IAZ6" s="540"/>
      <c r="IBA6" s="540"/>
      <c r="IBB6" s="542"/>
      <c r="IBC6" s="541"/>
      <c r="IBD6" s="537"/>
      <c r="IBE6" s="6"/>
      <c r="IBF6" s="275"/>
      <c r="IBG6" s="275"/>
      <c r="IBH6" s="275"/>
      <c r="IBI6" s="275"/>
      <c r="IBJ6" s="275"/>
      <c r="IBK6" s="276"/>
      <c r="IBL6" s="277"/>
      <c r="IBM6" s="277"/>
      <c r="IBN6" s="277"/>
      <c r="IBO6" s="277"/>
      <c r="IBP6" s="274"/>
      <c r="IBQ6" s="265"/>
      <c r="IBR6" s="537"/>
      <c r="IBS6" s="537"/>
      <c r="IBT6" s="538"/>
      <c r="IBU6" s="539"/>
      <c r="IBW6" s="540"/>
      <c r="IBX6" s="540"/>
      <c r="IBY6" s="542"/>
      <c r="IBZ6" s="541"/>
      <c r="ICA6" s="537"/>
      <c r="ICB6" s="6"/>
      <c r="ICC6" s="275"/>
      <c r="ICD6" s="275"/>
      <c r="ICE6" s="275"/>
      <c r="ICF6" s="275"/>
      <c r="ICG6" s="275"/>
      <c r="ICH6" s="276"/>
      <c r="ICI6" s="277"/>
      <c r="ICJ6" s="277"/>
      <c r="ICK6" s="277"/>
      <c r="ICL6" s="277"/>
      <c r="ICM6" s="274"/>
      <c r="ICN6" s="265"/>
      <c r="ICO6" s="537"/>
      <c r="ICP6" s="537"/>
      <c r="ICQ6" s="538"/>
      <c r="ICR6" s="539"/>
      <c r="ICT6" s="540"/>
      <c r="ICU6" s="540"/>
      <c r="ICV6" s="542"/>
      <c r="ICW6" s="541"/>
      <c r="ICX6" s="537"/>
      <c r="ICY6" s="6"/>
      <c r="ICZ6" s="275"/>
      <c r="IDA6" s="275"/>
      <c r="IDB6" s="275"/>
      <c r="IDC6" s="275"/>
      <c r="IDD6" s="275"/>
      <c r="IDE6" s="276"/>
      <c r="IDF6" s="277"/>
      <c r="IDG6" s="277"/>
      <c r="IDH6" s="277"/>
      <c r="IDI6" s="277"/>
      <c r="IDJ6" s="274"/>
      <c r="IDK6" s="265"/>
      <c r="IDL6" s="537"/>
      <c r="IDM6" s="537"/>
      <c r="IDN6" s="538"/>
      <c r="IDO6" s="539"/>
      <c r="IDQ6" s="540"/>
      <c r="IDR6" s="540"/>
      <c r="IDS6" s="542"/>
      <c r="IDT6" s="541"/>
      <c r="IDU6" s="537"/>
      <c r="IDV6" s="6"/>
      <c r="IDW6" s="275"/>
      <c r="IDX6" s="275"/>
      <c r="IDY6" s="275"/>
      <c r="IDZ6" s="275"/>
      <c r="IEA6" s="275"/>
      <c r="IEB6" s="276"/>
      <c r="IEC6" s="277"/>
      <c r="IED6" s="277"/>
      <c r="IEE6" s="277"/>
      <c r="IEF6" s="277"/>
      <c r="IEG6" s="274"/>
      <c r="IEH6" s="265"/>
      <c r="IEI6" s="537"/>
      <c r="IEJ6" s="537"/>
      <c r="IEK6" s="538"/>
      <c r="IEL6" s="539"/>
      <c r="IEN6" s="540"/>
      <c r="IEO6" s="540"/>
      <c r="IEP6" s="542"/>
      <c r="IEQ6" s="541"/>
      <c r="IER6" s="537"/>
      <c r="IES6" s="6"/>
      <c r="IET6" s="275"/>
      <c r="IEU6" s="275"/>
      <c r="IEV6" s="275"/>
      <c r="IEW6" s="275"/>
      <c r="IEX6" s="275"/>
      <c r="IEY6" s="276"/>
      <c r="IEZ6" s="277"/>
      <c r="IFA6" s="277"/>
      <c r="IFB6" s="277"/>
      <c r="IFC6" s="277"/>
      <c r="IFD6" s="274"/>
      <c r="IFE6" s="265"/>
      <c r="IFF6" s="537"/>
      <c r="IFG6" s="537"/>
      <c r="IFH6" s="538"/>
      <c r="IFI6" s="539"/>
      <c r="IFK6" s="540"/>
      <c r="IFL6" s="540"/>
      <c r="IFM6" s="542"/>
      <c r="IFN6" s="541"/>
      <c r="IFO6" s="537"/>
      <c r="IFP6" s="6"/>
      <c r="IFQ6" s="275"/>
      <c r="IFR6" s="275"/>
      <c r="IFS6" s="275"/>
      <c r="IFT6" s="275"/>
      <c r="IFU6" s="275"/>
      <c r="IFV6" s="276"/>
      <c r="IFW6" s="277"/>
      <c r="IFX6" s="277"/>
      <c r="IFY6" s="277"/>
      <c r="IFZ6" s="277"/>
      <c r="IGA6" s="274"/>
      <c r="IGB6" s="265"/>
      <c r="IGC6" s="537"/>
      <c r="IGD6" s="537"/>
      <c r="IGE6" s="538"/>
      <c r="IGF6" s="539"/>
      <c r="IGH6" s="540"/>
      <c r="IGI6" s="540"/>
      <c r="IGJ6" s="542"/>
      <c r="IGK6" s="541"/>
      <c r="IGL6" s="537"/>
      <c r="IGM6" s="6"/>
      <c r="IGN6" s="275"/>
      <c r="IGO6" s="275"/>
      <c r="IGP6" s="275"/>
      <c r="IGQ6" s="275"/>
      <c r="IGR6" s="275"/>
      <c r="IGS6" s="276"/>
      <c r="IGT6" s="277"/>
      <c r="IGU6" s="277"/>
      <c r="IGV6" s="277"/>
      <c r="IGW6" s="277"/>
      <c r="IGX6" s="274"/>
      <c r="IGY6" s="265"/>
      <c r="IGZ6" s="537"/>
      <c r="IHA6" s="537"/>
      <c r="IHB6" s="538"/>
      <c r="IHC6" s="539"/>
      <c r="IHE6" s="540"/>
      <c r="IHF6" s="540"/>
      <c r="IHG6" s="542"/>
      <c r="IHH6" s="541"/>
      <c r="IHI6" s="537"/>
      <c r="IHJ6" s="6"/>
      <c r="IHK6" s="275"/>
      <c r="IHL6" s="275"/>
      <c r="IHM6" s="275"/>
      <c r="IHN6" s="275"/>
      <c r="IHO6" s="275"/>
      <c r="IHP6" s="276"/>
      <c r="IHQ6" s="277"/>
      <c r="IHR6" s="277"/>
      <c r="IHS6" s="277"/>
      <c r="IHT6" s="277"/>
      <c r="IHU6" s="274"/>
      <c r="IHV6" s="265"/>
      <c r="IHW6" s="537"/>
      <c r="IHX6" s="537"/>
      <c r="IHY6" s="538"/>
      <c r="IHZ6" s="539"/>
      <c r="IIB6" s="540"/>
      <c r="IIC6" s="540"/>
      <c r="IID6" s="542"/>
      <c r="IIE6" s="541"/>
      <c r="IIF6" s="537"/>
      <c r="IIG6" s="6"/>
      <c r="IIH6" s="275"/>
      <c r="III6" s="275"/>
      <c r="IIJ6" s="275"/>
      <c r="IIK6" s="275"/>
      <c r="IIL6" s="275"/>
      <c r="IIM6" s="276"/>
      <c r="IIN6" s="277"/>
      <c r="IIO6" s="277"/>
      <c r="IIP6" s="277"/>
      <c r="IIQ6" s="277"/>
      <c r="IIR6" s="274"/>
      <c r="IIS6" s="265"/>
      <c r="IIT6" s="537"/>
      <c r="IIU6" s="537"/>
      <c r="IIV6" s="538"/>
      <c r="IIW6" s="539"/>
      <c r="IIY6" s="540"/>
      <c r="IIZ6" s="540"/>
      <c r="IJA6" s="542"/>
      <c r="IJB6" s="541"/>
      <c r="IJC6" s="537"/>
      <c r="IJD6" s="6"/>
      <c r="IJE6" s="275"/>
      <c r="IJF6" s="275"/>
      <c r="IJG6" s="275"/>
      <c r="IJH6" s="275"/>
      <c r="IJI6" s="275"/>
      <c r="IJJ6" s="276"/>
      <c r="IJK6" s="277"/>
      <c r="IJL6" s="277"/>
      <c r="IJM6" s="277"/>
      <c r="IJN6" s="277"/>
      <c r="IJO6" s="274"/>
      <c r="IJP6" s="265"/>
      <c r="IJQ6" s="537"/>
      <c r="IJR6" s="537"/>
      <c r="IJS6" s="538"/>
      <c r="IJT6" s="539"/>
      <c r="IJV6" s="540"/>
      <c r="IJW6" s="540"/>
      <c r="IJX6" s="542"/>
      <c r="IJY6" s="541"/>
      <c r="IJZ6" s="537"/>
      <c r="IKA6" s="6"/>
      <c r="IKB6" s="275"/>
      <c r="IKC6" s="275"/>
      <c r="IKD6" s="275"/>
      <c r="IKE6" s="275"/>
      <c r="IKF6" s="275"/>
      <c r="IKG6" s="276"/>
      <c r="IKH6" s="277"/>
      <c r="IKI6" s="277"/>
      <c r="IKJ6" s="277"/>
      <c r="IKK6" s="277"/>
      <c r="IKL6" s="274"/>
      <c r="IKM6" s="265"/>
      <c r="IKN6" s="537"/>
      <c r="IKO6" s="537"/>
      <c r="IKP6" s="538"/>
      <c r="IKQ6" s="539"/>
      <c r="IKS6" s="540"/>
      <c r="IKT6" s="540"/>
      <c r="IKU6" s="542"/>
      <c r="IKV6" s="541"/>
      <c r="IKW6" s="537"/>
      <c r="IKX6" s="6"/>
      <c r="IKY6" s="275"/>
      <c r="IKZ6" s="275"/>
      <c r="ILA6" s="275"/>
      <c r="ILB6" s="275"/>
      <c r="ILC6" s="275"/>
      <c r="ILD6" s="276"/>
      <c r="ILE6" s="277"/>
      <c r="ILF6" s="277"/>
      <c r="ILG6" s="277"/>
      <c r="ILH6" s="277"/>
      <c r="ILI6" s="274"/>
      <c r="ILJ6" s="265"/>
      <c r="ILK6" s="537"/>
      <c r="ILL6" s="537"/>
      <c r="ILM6" s="538"/>
      <c r="ILN6" s="539"/>
      <c r="ILP6" s="540"/>
      <c r="ILQ6" s="540"/>
      <c r="ILR6" s="542"/>
      <c r="ILS6" s="541"/>
      <c r="ILT6" s="537"/>
      <c r="ILU6" s="6"/>
      <c r="ILV6" s="275"/>
      <c r="ILW6" s="275"/>
      <c r="ILX6" s="275"/>
      <c r="ILY6" s="275"/>
      <c r="ILZ6" s="275"/>
      <c r="IMA6" s="276"/>
      <c r="IMB6" s="277"/>
      <c r="IMC6" s="277"/>
      <c r="IMD6" s="277"/>
      <c r="IME6" s="277"/>
      <c r="IMF6" s="274"/>
      <c r="IMG6" s="265"/>
      <c r="IMH6" s="537"/>
      <c r="IMI6" s="537"/>
      <c r="IMJ6" s="538"/>
      <c r="IMK6" s="539"/>
      <c r="IMM6" s="540"/>
      <c r="IMN6" s="540"/>
      <c r="IMO6" s="542"/>
      <c r="IMP6" s="541"/>
      <c r="IMQ6" s="537"/>
      <c r="IMR6" s="6"/>
      <c r="IMS6" s="275"/>
      <c r="IMT6" s="275"/>
      <c r="IMU6" s="275"/>
      <c r="IMV6" s="275"/>
      <c r="IMW6" s="275"/>
      <c r="IMX6" s="276"/>
      <c r="IMY6" s="277"/>
      <c r="IMZ6" s="277"/>
      <c r="INA6" s="277"/>
      <c r="INB6" s="277"/>
      <c r="INC6" s="274"/>
      <c r="IND6" s="265"/>
      <c r="INE6" s="537"/>
      <c r="INF6" s="537"/>
      <c r="ING6" s="538"/>
      <c r="INH6" s="539"/>
      <c r="INJ6" s="540"/>
      <c r="INK6" s="540"/>
      <c r="INL6" s="542"/>
      <c r="INM6" s="541"/>
      <c r="INN6" s="537"/>
      <c r="INO6" s="6"/>
      <c r="INP6" s="275"/>
      <c r="INQ6" s="275"/>
      <c r="INR6" s="275"/>
      <c r="INS6" s="275"/>
      <c r="INT6" s="275"/>
      <c r="INU6" s="276"/>
      <c r="INV6" s="277"/>
      <c r="INW6" s="277"/>
      <c r="INX6" s="277"/>
      <c r="INY6" s="277"/>
      <c r="INZ6" s="274"/>
      <c r="IOA6" s="265"/>
      <c r="IOB6" s="537"/>
      <c r="IOC6" s="537"/>
      <c r="IOD6" s="538"/>
      <c r="IOE6" s="539"/>
      <c r="IOG6" s="540"/>
      <c r="IOH6" s="540"/>
      <c r="IOI6" s="542"/>
      <c r="IOJ6" s="541"/>
      <c r="IOK6" s="537"/>
      <c r="IOL6" s="6"/>
      <c r="IOM6" s="275"/>
      <c r="ION6" s="275"/>
      <c r="IOO6" s="275"/>
      <c r="IOP6" s="275"/>
      <c r="IOQ6" s="275"/>
      <c r="IOR6" s="276"/>
      <c r="IOS6" s="277"/>
      <c r="IOT6" s="277"/>
      <c r="IOU6" s="277"/>
      <c r="IOV6" s="277"/>
      <c r="IOW6" s="274"/>
      <c r="IOX6" s="265"/>
      <c r="IOY6" s="537"/>
      <c r="IOZ6" s="537"/>
      <c r="IPA6" s="538"/>
      <c r="IPB6" s="539"/>
      <c r="IPD6" s="540"/>
      <c r="IPE6" s="540"/>
      <c r="IPF6" s="542"/>
      <c r="IPG6" s="541"/>
      <c r="IPH6" s="537"/>
      <c r="IPI6" s="6"/>
      <c r="IPJ6" s="275"/>
      <c r="IPK6" s="275"/>
      <c r="IPL6" s="275"/>
      <c r="IPM6" s="275"/>
      <c r="IPN6" s="275"/>
      <c r="IPO6" s="276"/>
      <c r="IPP6" s="277"/>
      <c r="IPQ6" s="277"/>
      <c r="IPR6" s="277"/>
      <c r="IPS6" s="277"/>
      <c r="IPT6" s="274"/>
      <c r="IPU6" s="265"/>
      <c r="IPV6" s="537"/>
      <c r="IPW6" s="537"/>
      <c r="IPX6" s="538"/>
      <c r="IPY6" s="539"/>
      <c r="IQA6" s="540"/>
      <c r="IQB6" s="540"/>
      <c r="IQC6" s="542"/>
      <c r="IQD6" s="541"/>
      <c r="IQE6" s="537"/>
      <c r="IQF6" s="6"/>
      <c r="IQG6" s="275"/>
      <c r="IQH6" s="275"/>
      <c r="IQI6" s="275"/>
      <c r="IQJ6" s="275"/>
      <c r="IQK6" s="275"/>
      <c r="IQL6" s="276"/>
      <c r="IQM6" s="277"/>
      <c r="IQN6" s="277"/>
      <c r="IQO6" s="277"/>
      <c r="IQP6" s="277"/>
      <c r="IQQ6" s="274"/>
      <c r="IQR6" s="265"/>
      <c r="IQS6" s="537"/>
      <c r="IQT6" s="537"/>
      <c r="IQU6" s="538"/>
      <c r="IQV6" s="539"/>
      <c r="IQX6" s="540"/>
      <c r="IQY6" s="540"/>
      <c r="IQZ6" s="542"/>
      <c r="IRA6" s="541"/>
      <c r="IRB6" s="537"/>
      <c r="IRC6" s="6"/>
      <c r="IRD6" s="275"/>
      <c r="IRE6" s="275"/>
      <c r="IRF6" s="275"/>
      <c r="IRG6" s="275"/>
      <c r="IRH6" s="275"/>
      <c r="IRI6" s="276"/>
      <c r="IRJ6" s="277"/>
      <c r="IRK6" s="277"/>
      <c r="IRL6" s="277"/>
      <c r="IRM6" s="277"/>
      <c r="IRN6" s="274"/>
      <c r="IRO6" s="265"/>
      <c r="IRP6" s="537"/>
      <c r="IRQ6" s="537"/>
      <c r="IRR6" s="538"/>
      <c r="IRS6" s="539"/>
      <c r="IRU6" s="540"/>
      <c r="IRV6" s="540"/>
      <c r="IRW6" s="542"/>
      <c r="IRX6" s="541"/>
      <c r="IRY6" s="537"/>
      <c r="IRZ6" s="6"/>
      <c r="ISA6" s="275"/>
      <c r="ISB6" s="275"/>
      <c r="ISC6" s="275"/>
      <c r="ISD6" s="275"/>
      <c r="ISE6" s="275"/>
      <c r="ISF6" s="276"/>
      <c r="ISG6" s="277"/>
      <c r="ISH6" s="277"/>
      <c r="ISI6" s="277"/>
      <c r="ISJ6" s="277"/>
      <c r="ISK6" s="274"/>
      <c r="ISL6" s="265"/>
      <c r="ISM6" s="537"/>
      <c r="ISN6" s="537"/>
      <c r="ISO6" s="538"/>
      <c r="ISP6" s="539"/>
      <c r="ISR6" s="540"/>
      <c r="ISS6" s="540"/>
      <c r="IST6" s="542"/>
      <c r="ISU6" s="541"/>
      <c r="ISV6" s="537"/>
      <c r="ISW6" s="6"/>
      <c r="ISX6" s="275"/>
      <c r="ISY6" s="275"/>
      <c r="ISZ6" s="275"/>
      <c r="ITA6" s="275"/>
      <c r="ITB6" s="275"/>
      <c r="ITC6" s="276"/>
      <c r="ITD6" s="277"/>
      <c r="ITE6" s="277"/>
      <c r="ITF6" s="277"/>
      <c r="ITG6" s="277"/>
      <c r="ITH6" s="274"/>
      <c r="ITI6" s="265"/>
      <c r="ITJ6" s="537"/>
      <c r="ITK6" s="537"/>
      <c r="ITL6" s="538"/>
      <c r="ITM6" s="539"/>
      <c r="ITO6" s="540"/>
      <c r="ITP6" s="540"/>
      <c r="ITQ6" s="542"/>
      <c r="ITR6" s="541"/>
      <c r="ITS6" s="537"/>
      <c r="ITT6" s="6"/>
      <c r="ITU6" s="275"/>
      <c r="ITV6" s="275"/>
      <c r="ITW6" s="275"/>
      <c r="ITX6" s="275"/>
      <c r="ITY6" s="275"/>
      <c r="ITZ6" s="276"/>
      <c r="IUA6" s="277"/>
      <c r="IUB6" s="277"/>
      <c r="IUC6" s="277"/>
      <c r="IUD6" s="277"/>
      <c r="IUE6" s="274"/>
      <c r="IUF6" s="265"/>
      <c r="IUG6" s="537"/>
      <c r="IUH6" s="537"/>
      <c r="IUI6" s="538"/>
      <c r="IUJ6" s="539"/>
      <c r="IUL6" s="540"/>
      <c r="IUM6" s="540"/>
      <c r="IUN6" s="542"/>
      <c r="IUO6" s="541"/>
      <c r="IUP6" s="537"/>
      <c r="IUQ6" s="6"/>
      <c r="IUR6" s="275"/>
      <c r="IUS6" s="275"/>
      <c r="IUT6" s="275"/>
      <c r="IUU6" s="275"/>
      <c r="IUV6" s="275"/>
      <c r="IUW6" s="276"/>
      <c r="IUX6" s="277"/>
      <c r="IUY6" s="277"/>
      <c r="IUZ6" s="277"/>
      <c r="IVA6" s="277"/>
      <c r="IVB6" s="274"/>
      <c r="IVC6" s="265"/>
      <c r="IVD6" s="537"/>
      <c r="IVE6" s="537"/>
      <c r="IVF6" s="538"/>
      <c r="IVG6" s="539"/>
      <c r="IVI6" s="540"/>
      <c r="IVJ6" s="540"/>
      <c r="IVK6" s="542"/>
      <c r="IVL6" s="541"/>
      <c r="IVM6" s="537"/>
      <c r="IVN6" s="6"/>
      <c r="IVO6" s="275"/>
      <c r="IVP6" s="275"/>
      <c r="IVQ6" s="275"/>
      <c r="IVR6" s="275"/>
      <c r="IVS6" s="275"/>
      <c r="IVT6" s="276"/>
      <c r="IVU6" s="277"/>
      <c r="IVV6" s="277"/>
      <c r="IVW6" s="277"/>
      <c r="IVX6" s="277"/>
      <c r="IVY6" s="274"/>
      <c r="IVZ6" s="265"/>
      <c r="IWA6" s="537"/>
      <c r="IWB6" s="537"/>
      <c r="IWC6" s="538"/>
      <c r="IWD6" s="539"/>
      <c r="IWF6" s="540"/>
      <c r="IWG6" s="540"/>
      <c r="IWH6" s="542"/>
      <c r="IWI6" s="541"/>
      <c r="IWJ6" s="537"/>
      <c r="IWK6" s="6"/>
      <c r="IWL6" s="275"/>
      <c r="IWM6" s="275"/>
      <c r="IWN6" s="275"/>
      <c r="IWO6" s="275"/>
      <c r="IWP6" s="275"/>
      <c r="IWQ6" s="276"/>
      <c r="IWR6" s="277"/>
      <c r="IWS6" s="277"/>
      <c r="IWT6" s="277"/>
      <c r="IWU6" s="277"/>
      <c r="IWV6" s="274"/>
      <c r="IWW6" s="265"/>
      <c r="IWX6" s="537"/>
      <c r="IWY6" s="537"/>
      <c r="IWZ6" s="538"/>
      <c r="IXA6" s="539"/>
      <c r="IXC6" s="540"/>
      <c r="IXD6" s="540"/>
      <c r="IXE6" s="542"/>
      <c r="IXF6" s="541"/>
      <c r="IXG6" s="537"/>
      <c r="IXH6" s="6"/>
      <c r="IXI6" s="275"/>
      <c r="IXJ6" s="275"/>
      <c r="IXK6" s="275"/>
      <c r="IXL6" s="275"/>
      <c r="IXM6" s="275"/>
      <c r="IXN6" s="276"/>
      <c r="IXO6" s="277"/>
      <c r="IXP6" s="277"/>
      <c r="IXQ6" s="277"/>
      <c r="IXR6" s="277"/>
      <c r="IXS6" s="274"/>
      <c r="IXT6" s="265"/>
      <c r="IXU6" s="537"/>
      <c r="IXV6" s="537"/>
      <c r="IXW6" s="538"/>
      <c r="IXX6" s="539"/>
      <c r="IXZ6" s="540"/>
      <c r="IYA6" s="540"/>
      <c r="IYB6" s="542"/>
      <c r="IYC6" s="541"/>
      <c r="IYD6" s="537"/>
      <c r="IYE6" s="6"/>
      <c r="IYF6" s="275"/>
      <c r="IYG6" s="275"/>
      <c r="IYH6" s="275"/>
      <c r="IYI6" s="275"/>
      <c r="IYJ6" s="275"/>
      <c r="IYK6" s="276"/>
      <c r="IYL6" s="277"/>
      <c r="IYM6" s="277"/>
      <c r="IYN6" s="277"/>
      <c r="IYO6" s="277"/>
      <c r="IYP6" s="274"/>
      <c r="IYQ6" s="265"/>
      <c r="IYR6" s="537"/>
      <c r="IYS6" s="537"/>
      <c r="IYT6" s="538"/>
      <c r="IYU6" s="539"/>
      <c r="IYW6" s="540"/>
      <c r="IYX6" s="540"/>
      <c r="IYY6" s="542"/>
      <c r="IYZ6" s="541"/>
      <c r="IZA6" s="537"/>
      <c r="IZB6" s="6"/>
      <c r="IZC6" s="275"/>
      <c r="IZD6" s="275"/>
      <c r="IZE6" s="275"/>
      <c r="IZF6" s="275"/>
      <c r="IZG6" s="275"/>
      <c r="IZH6" s="276"/>
      <c r="IZI6" s="277"/>
      <c r="IZJ6" s="277"/>
      <c r="IZK6" s="277"/>
      <c r="IZL6" s="277"/>
      <c r="IZM6" s="274"/>
      <c r="IZN6" s="265"/>
      <c r="IZO6" s="537"/>
      <c r="IZP6" s="537"/>
      <c r="IZQ6" s="538"/>
      <c r="IZR6" s="539"/>
      <c r="IZT6" s="540"/>
      <c r="IZU6" s="540"/>
      <c r="IZV6" s="542"/>
      <c r="IZW6" s="541"/>
      <c r="IZX6" s="537"/>
      <c r="IZY6" s="6"/>
      <c r="IZZ6" s="275"/>
      <c r="JAA6" s="275"/>
      <c r="JAB6" s="275"/>
      <c r="JAC6" s="275"/>
      <c r="JAD6" s="275"/>
      <c r="JAE6" s="276"/>
      <c r="JAF6" s="277"/>
      <c r="JAG6" s="277"/>
      <c r="JAH6" s="277"/>
      <c r="JAI6" s="277"/>
      <c r="JAJ6" s="274"/>
      <c r="JAK6" s="265"/>
      <c r="JAL6" s="537"/>
      <c r="JAM6" s="537"/>
      <c r="JAN6" s="538"/>
      <c r="JAO6" s="539"/>
      <c r="JAQ6" s="540"/>
      <c r="JAR6" s="540"/>
      <c r="JAS6" s="542"/>
      <c r="JAT6" s="541"/>
      <c r="JAU6" s="537"/>
      <c r="JAV6" s="6"/>
      <c r="JAW6" s="275"/>
      <c r="JAX6" s="275"/>
      <c r="JAY6" s="275"/>
      <c r="JAZ6" s="275"/>
      <c r="JBA6" s="275"/>
      <c r="JBB6" s="276"/>
      <c r="JBC6" s="277"/>
      <c r="JBD6" s="277"/>
      <c r="JBE6" s="277"/>
      <c r="JBF6" s="277"/>
      <c r="JBG6" s="274"/>
      <c r="JBH6" s="265"/>
      <c r="JBI6" s="537"/>
      <c r="JBJ6" s="537"/>
      <c r="JBK6" s="538"/>
      <c r="JBL6" s="539"/>
      <c r="JBN6" s="540"/>
      <c r="JBO6" s="540"/>
      <c r="JBP6" s="542"/>
      <c r="JBQ6" s="541"/>
      <c r="JBR6" s="537"/>
      <c r="JBS6" s="6"/>
      <c r="JBT6" s="275"/>
      <c r="JBU6" s="275"/>
      <c r="JBV6" s="275"/>
      <c r="JBW6" s="275"/>
      <c r="JBX6" s="275"/>
      <c r="JBY6" s="276"/>
      <c r="JBZ6" s="277"/>
      <c r="JCA6" s="277"/>
      <c r="JCB6" s="277"/>
      <c r="JCC6" s="277"/>
      <c r="JCD6" s="274"/>
      <c r="JCE6" s="265"/>
      <c r="JCF6" s="537"/>
      <c r="JCG6" s="537"/>
      <c r="JCH6" s="538"/>
      <c r="JCI6" s="539"/>
      <c r="JCK6" s="540"/>
      <c r="JCL6" s="540"/>
      <c r="JCM6" s="542"/>
      <c r="JCN6" s="541"/>
      <c r="JCO6" s="537"/>
      <c r="JCP6" s="6"/>
      <c r="JCQ6" s="275"/>
      <c r="JCR6" s="275"/>
      <c r="JCS6" s="275"/>
      <c r="JCT6" s="275"/>
      <c r="JCU6" s="275"/>
      <c r="JCV6" s="276"/>
      <c r="JCW6" s="277"/>
      <c r="JCX6" s="277"/>
      <c r="JCY6" s="277"/>
      <c r="JCZ6" s="277"/>
      <c r="JDA6" s="274"/>
      <c r="JDB6" s="265"/>
      <c r="JDC6" s="537"/>
      <c r="JDD6" s="537"/>
      <c r="JDE6" s="538"/>
      <c r="JDF6" s="539"/>
      <c r="JDH6" s="540"/>
      <c r="JDI6" s="540"/>
      <c r="JDJ6" s="542"/>
      <c r="JDK6" s="541"/>
      <c r="JDL6" s="537"/>
      <c r="JDM6" s="6"/>
      <c r="JDN6" s="275"/>
      <c r="JDO6" s="275"/>
      <c r="JDP6" s="275"/>
      <c r="JDQ6" s="275"/>
      <c r="JDR6" s="275"/>
      <c r="JDS6" s="276"/>
      <c r="JDT6" s="277"/>
      <c r="JDU6" s="277"/>
      <c r="JDV6" s="277"/>
      <c r="JDW6" s="277"/>
      <c r="JDX6" s="274"/>
      <c r="JDY6" s="265"/>
      <c r="JDZ6" s="537"/>
      <c r="JEA6" s="537"/>
      <c r="JEB6" s="538"/>
      <c r="JEC6" s="539"/>
      <c r="JEE6" s="540"/>
      <c r="JEF6" s="540"/>
      <c r="JEG6" s="542"/>
      <c r="JEH6" s="541"/>
      <c r="JEI6" s="537"/>
      <c r="JEJ6" s="6"/>
      <c r="JEK6" s="275"/>
      <c r="JEL6" s="275"/>
      <c r="JEM6" s="275"/>
      <c r="JEN6" s="275"/>
      <c r="JEO6" s="275"/>
      <c r="JEP6" s="276"/>
      <c r="JEQ6" s="277"/>
      <c r="JER6" s="277"/>
      <c r="JES6" s="277"/>
      <c r="JET6" s="277"/>
      <c r="JEU6" s="274"/>
      <c r="JEV6" s="265"/>
      <c r="JEW6" s="537"/>
      <c r="JEX6" s="537"/>
      <c r="JEY6" s="538"/>
      <c r="JEZ6" s="539"/>
      <c r="JFB6" s="540"/>
      <c r="JFC6" s="540"/>
      <c r="JFD6" s="542"/>
      <c r="JFE6" s="541"/>
      <c r="JFF6" s="537"/>
      <c r="JFG6" s="6"/>
      <c r="JFH6" s="275"/>
      <c r="JFI6" s="275"/>
      <c r="JFJ6" s="275"/>
      <c r="JFK6" s="275"/>
      <c r="JFL6" s="275"/>
      <c r="JFM6" s="276"/>
      <c r="JFN6" s="277"/>
      <c r="JFO6" s="277"/>
      <c r="JFP6" s="277"/>
      <c r="JFQ6" s="277"/>
      <c r="JFR6" s="274"/>
      <c r="JFS6" s="265"/>
      <c r="JFT6" s="537"/>
      <c r="JFU6" s="537"/>
      <c r="JFV6" s="538"/>
      <c r="JFW6" s="539"/>
      <c r="JFY6" s="540"/>
      <c r="JFZ6" s="540"/>
      <c r="JGA6" s="542"/>
      <c r="JGB6" s="541"/>
      <c r="JGC6" s="537"/>
      <c r="JGD6" s="6"/>
      <c r="JGE6" s="275"/>
      <c r="JGF6" s="275"/>
      <c r="JGG6" s="275"/>
      <c r="JGH6" s="275"/>
      <c r="JGI6" s="275"/>
      <c r="JGJ6" s="276"/>
      <c r="JGK6" s="277"/>
      <c r="JGL6" s="277"/>
      <c r="JGM6" s="277"/>
      <c r="JGN6" s="277"/>
      <c r="JGO6" s="274"/>
      <c r="JGP6" s="265"/>
      <c r="JGQ6" s="537"/>
      <c r="JGR6" s="537"/>
      <c r="JGS6" s="538"/>
      <c r="JGT6" s="539"/>
      <c r="JGV6" s="540"/>
      <c r="JGW6" s="540"/>
      <c r="JGX6" s="542"/>
      <c r="JGY6" s="541"/>
      <c r="JGZ6" s="537"/>
      <c r="JHA6" s="6"/>
      <c r="JHB6" s="275"/>
      <c r="JHC6" s="275"/>
      <c r="JHD6" s="275"/>
      <c r="JHE6" s="275"/>
      <c r="JHF6" s="275"/>
      <c r="JHG6" s="276"/>
      <c r="JHH6" s="277"/>
      <c r="JHI6" s="277"/>
      <c r="JHJ6" s="277"/>
      <c r="JHK6" s="277"/>
      <c r="JHL6" s="274"/>
      <c r="JHM6" s="265"/>
      <c r="JHN6" s="537"/>
      <c r="JHO6" s="537"/>
      <c r="JHP6" s="538"/>
      <c r="JHQ6" s="539"/>
      <c r="JHS6" s="540"/>
      <c r="JHT6" s="540"/>
      <c r="JHU6" s="542"/>
      <c r="JHV6" s="541"/>
      <c r="JHW6" s="537"/>
      <c r="JHX6" s="6"/>
      <c r="JHY6" s="275"/>
      <c r="JHZ6" s="275"/>
      <c r="JIA6" s="275"/>
      <c r="JIB6" s="275"/>
      <c r="JIC6" s="275"/>
      <c r="JID6" s="276"/>
      <c r="JIE6" s="277"/>
      <c r="JIF6" s="277"/>
      <c r="JIG6" s="277"/>
      <c r="JIH6" s="277"/>
      <c r="JII6" s="274"/>
      <c r="JIJ6" s="265"/>
      <c r="JIK6" s="537"/>
      <c r="JIL6" s="537"/>
      <c r="JIM6" s="538"/>
      <c r="JIN6" s="539"/>
      <c r="JIP6" s="540"/>
      <c r="JIQ6" s="540"/>
      <c r="JIR6" s="542"/>
      <c r="JIS6" s="541"/>
      <c r="JIT6" s="537"/>
      <c r="JIU6" s="6"/>
      <c r="JIV6" s="275"/>
      <c r="JIW6" s="275"/>
      <c r="JIX6" s="275"/>
      <c r="JIY6" s="275"/>
      <c r="JIZ6" s="275"/>
      <c r="JJA6" s="276"/>
      <c r="JJB6" s="277"/>
      <c r="JJC6" s="277"/>
      <c r="JJD6" s="277"/>
      <c r="JJE6" s="277"/>
      <c r="JJF6" s="274"/>
      <c r="JJG6" s="265"/>
      <c r="JJH6" s="537"/>
      <c r="JJI6" s="537"/>
      <c r="JJJ6" s="538"/>
      <c r="JJK6" s="539"/>
      <c r="JJM6" s="540"/>
      <c r="JJN6" s="540"/>
      <c r="JJO6" s="542"/>
      <c r="JJP6" s="541"/>
      <c r="JJQ6" s="537"/>
      <c r="JJR6" s="6"/>
      <c r="JJS6" s="275"/>
      <c r="JJT6" s="275"/>
      <c r="JJU6" s="275"/>
      <c r="JJV6" s="275"/>
      <c r="JJW6" s="275"/>
      <c r="JJX6" s="276"/>
      <c r="JJY6" s="277"/>
      <c r="JJZ6" s="277"/>
      <c r="JKA6" s="277"/>
      <c r="JKB6" s="277"/>
      <c r="JKC6" s="274"/>
      <c r="JKD6" s="265"/>
      <c r="JKE6" s="537"/>
      <c r="JKF6" s="537"/>
      <c r="JKG6" s="538"/>
      <c r="JKH6" s="539"/>
      <c r="JKJ6" s="540"/>
      <c r="JKK6" s="540"/>
      <c r="JKL6" s="542"/>
      <c r="JKM6" s="541"/>
      <c r="JKN6" s="537"/>
      <c r="JKO6" s="6"/>
      <c r="JKP6" s="275"/>
      <c r="JKQ6" s="275"/>
      <c r="JKR6" s="275"/>
      <c r="JKS6" s="275"/>
      <c r="JKT6" s="275"/>
      <c r="JKU6" s="276"/>
      <c r="JKV6" s="277"/>
      <c r="JKW6" s="277"/>
      <c r="JKX6" s="277"/>
      <c r="JKY6" s="277"/>
      <c r="JKZ6" s="274"/>
      <c r="JLA6" s="265"/>
      <c r="JLB6" s="537"/>
      <c r="JLC6" s="537"/>
      <c r="JLD6" s="538"/>
      <c r="JLE6" s="539"/>
      <c r="JLG6" s="540"/>
      <c r="JLH6" s="540"/>
      <c r="JLI6" s="542"/>
      <c r="JLJ6" s="541"/>
      <c r="JLK6" s="537"/>
      <c r="JLL6" s="6"/>
      <c r="JLM6" s="275"/>
      <c r="JLN6" s="275"/>
      <c r="JLO6" s="275"/>
      <c r="JLP6" s="275"/>
      <c r="JLQ6" s="275"/>
      <c r="JLR6" s="276"/>
      <c r="JLS6" s="277"/>
      <c r="JLT6" s="277"/>
      <c r="JLU6" s="277"/>
      <c r="JLV6" s="277"/>
      <c r="JLW6" s="274"/>
      <c r="JLX6" s="265"/>
      <c r="JLY6" s="537"/>
      <c r="JLZ6" s="537"/>
      <c r="JMA6" s="538"/>
      <c r="JMB6" s="539"/>
      <c r="JMD6" s="540"/>
      <c r="JME6" s="540"/>
      <c r="JMF6" s="542"/>
      <c r="JMG6" s="541"/>
      <c r="JMH6" s="537"/>
      <c r="JMI6" s="6"/>
      <c r="JMJ6" s="275"/>
      <c r="JMK6" s="275"/>
      <c r="JML6" s="275"/>
      <c r="JMM6" s="275"/>
      <c r="JMN6" s="275"/>
      <c r="JMO6" s="276"/>
      <c r="JMP6" s="277"/>
      <c r="JMQ6" s="277"/>
      <c r="JMR6" s="277"/>
      <c r="JMS6" s="277"/>
      <c r="JMT6" s="274"/>
      <c r="JMU6" s="265"/>
      <c r="JMV6" s="537"/>
      <c r="JMW6" s="537"/>
      <c r="JMX6" s="538"/>
      <c r="JMY6" s="539"/>
      <c r="JNA6" s="540"/>
      <c r="JNB6" s="540"/>
      <c r="JNC6" s="542"/>
      <c r="JND6" s="541"/>
      <c r="JNE6" s="537"/>
      <c r="JNF6" s="6"/>
      <c r="JNG6" s="275"/>
      <c r="JNH6" s="275"/>
      <c r="JNI6" s="275"/>
      <c r="JNJ6" s="275"/>
      <c r="JNK6" s="275"/>
      <c r="JNL6" s="276"/>
      <c r="JNM6" s="277"/>
      <c r="JNN6" s="277"/>
      <c r="JNO6" s="277"/>
      <c r="JNP6" s="277"/>
      <c r="JNQ6" s="274"/>
      <c r="JNR6" s="265"/>
      <c r="JNS6" s="537"/>
      <c r="JNT6" s="537"/>
      <c r="JNU6" s="538"/>
      <c r="JNV6" s="539"/>
      <c r="JNX6" s="540"/>
      <c r="JNY6" s="540"/>
      <c r="JNZ6" s="542"/>
      <c r="JOA6" s="541"/>
      <c r="JOB6" s="537"/>
      <c r="JOC6" s="6"/>
      <c r="JOD6" s="275"/>
      <c r="JOE6" s="275"/>
      <c r="JOF6" s="275"/>
      <c r="JOG6" s="275"/>
      <c r="JOH6" s="275"/>
      <c r="JOI6" s="276"/>
      <c r="JOJ6" s="277"/>
      <c r="JOK6" s="277"/>
      <c r="JOL6" s="277"/>
      <c r="JOM6" s="277"/>
      <c r="JON6" s="274"/>
      <c r="JOO6" s="265"/>
      <c r="JOP6" s="537"/>
      <c r="JOQ6" s="537"/>
      <c r="JOR6" s="538"/>
      <c r="JOS6" s="539"/>
      <c r="JOU6" s="540"/>
      <c r="JOV6" s="540"/>
      <c r="JOW6" s="542"/>
      <c r="JOX6" s="541"/>
      <c r="JOY6" s="537"/>
      <c r="JOZ6" s="6"/>
      <c r="JPA6" s="275"/>
      <c r="JPB6" s="275"/>
      <c r="JPC6" s="275"/>
      <c r="JPD6" s="275"/>
      <c r="JPE6" s="275"/>
      <c r="JPF6" s="276"/>
      <c r="JPG6" s="277"/>
      <c r="JPH6" s="277"/>
      <c r="JPI6" s="277"/>
      <c r="JPJ6" s="277"/>
      <c r="JPK6" s="274"/>
      <c r="JPL6" s="265"/>
      <c r="JPM6" s="537"/>
      <c r="JPN6" s="537"/>
      <c r="JPO6" s="538"/>
      <c r="JPP6" s="539"/>
      <c r="JPR6" s="540"/>
      <c r="JPS6" s="540"/>
      <c r="JPT6" s="542"/>
      <c r="JPU6" s="541"/>
      <c r="JPV6" s="537"/>
      <c r="JPW6" s="6"/>
      <c r="JPX6" s="275"/>
      <c r="JPY6" s="275"/>
      <c r="JPZ6" s="275"/>
      <c r="JQA6" s="275"/>
      <c r="JQB6" s="275"/>
      <c r="JQC6" s="276"/>
      <c r="JQD6" s="277"/>
      <c r="JQE6" s="277"/>
      <c r="JQF6" s="277"/>
      <c r="JQG6" s="277"/>
      <c r="JQH6" s="274"/>
      <c r="JQI6" s="265"/>
      <c r="JQJ6" s="537"/>
      <c r="JQK6" s="537"/>
      <c r="JQL6" s="538"/>
      <c r="JQM6" s="539"/>
      <c r="JQO6" s="540"/>
      <c r="JQP6" s="540"/>
      <c r="JQQ6" s="542"/>
      <c r="JQR6" s="541"/>
      <c r="JQS6" s="537"/>
      <c r="JQT6" s="6"/>
      <c r="JQU6" s="275"/>
      <c r="JQV6" s="275"/>
      <c r="JQW6" s="275"/>
      <c r="JQX6" s="275"/>
      <c r="JQY6" s="275"/>
      <c r="JQZ6" s="276"/>
      <c r="JRA6" s="277"/>
      <c r="JRB6" s="277"/>
      <c r="JRC6" s="277"/>
      <c r="JRD6" s="277"/>
      <c r="JRE6" s="274"/>
      <c r="JRF6" s="265"/>
      <c r="JRG6" s="537"/>
      <c r="JRH6" s="537"/>
      <c r="JRI6" s="538"/>
      <c r="JRJ6" s="539"/>
      <c r="JRL6" s="540"/>
      <c r="JRM6" s="540"/>
      <c r="JRN6" s="542"/>
      <c r="JRO6" s="541"/>
      <c r="JRP6" s="537"/>
      <c r="JRQ6" s="6"/>
      <c r="JRR6" s="275"/>
      <c r="JRS6" s="275"/>
      <c r="JRT6" s="275"/>
      <c r="JRU6" s="275"/>
      <c r="JRV6" s="275"/>
      <c r="JRW6" s="276"/>
      <c r="JRX6" s="277"/>
      <c r="JRY6" s="277"/>
      <c r="JRZ6" s="277"/>
      <c r="JSA6" s="277"/>
      <c r="JSB6" s="274"/>
      <c r="JSC6" s="265"/>
      <c r="JSD6" s="537"/>
      <c r="JSE6" s="537"/>
      <c r="JSF6" s="538"/>
      <c r="JSG6" s="539"/>
      <c r="JSI6" s="540"/>
      <c r="JSJ6" s="540"/>
      <c r="JSK6" s="542"/>
      <c r="JSL6" s="541"/>
      <c r="JSM6" s="537"/>
      <c r="JSN6" s="6"/>
      <c r="JSO6" s="275"/>
      <c r="JSP6" s="275"/>
      <c r="JSQ6" s="275"/>
      <c r="JSR6" s="275"/>
      <c r="JSS6" s="275"/>
      <c r="JST6" s="276"/>
      <c r="JSU6" s="277"/>
      <c r="JSV6" s="277"/>
      <c r="JSW6" s="277"/>
      <c r="JSX6" s="277"/>
      <c r="JSY6" s="274"/>
      <c r="JSZ6" s="265"/>
      <c r="JTA6" s="537"/>
      <c r="JTB6" s="537"/>
      <c r="JTC6" s="538"/>
      <c r="JTD6" s="539"/>
      <c r="JTF6" s="540"/>
      <c r="JTG6" s="540"/>
      <c r="JTH6" s="542"/>
      <c r="JTI6" s="541"/>
      <c r="JTJ6" s="537"/>
      <c r="JTK6" s="6"/>
      <c r="JTL6" s="275"/>
      <c r="JTM6" s="275"/>
      <c r="JTN6" s="275"/>
      <c r="JTO6" s="275"/>
      <c r="JTP6" s="275"/>
      <c r="JTQ6" s="276"/>
      <c r="JTR6" s="277"/>
      <c r="JTS6" s="277"/>
      <c r="JTT6" s="277"/>
      <c r="JTU6" s="277"/>
      <c r="JTV6" s="274"/>
      <c r="JTW6" s="265"/>
      <c r="JTX6" s="537"/>
      <c r="JTY6" s="537"/>
      <c r="JTZ6" s="538"/>
      <c r="JUA6" s="539"/>
      <c r="JUC6" s="540"/>
      <c r="JUD6" s="540"/>
      <c r="JUE6" s="542"/>
      <c r="JUF6" s="541"/>
      <c r="JUG6" s="537"/>
      <c r="JUH6" s="6"/>
      <c r="JUI6" s="275"/>
      <c r="JUJ6" s="275"/>
      <c r="JUK6" s="275"/>
      <c r="JUL6" s="275"/>
      <c r="JUM6" s="275"/>
      <c r="JUN6" s="276"/>
      <c r="JUO6" s="277"/>
      <c r="JUP6" s="277"/>
      <c r="JUQ6" s="277"/>
      <c r="JUR6" s="277"/>
      <c r="JUS6" s="274"/>
      <c r="JUT6" s="265"/>
      <c r="JUU6" s="537"/>
      <c r="JUV6" s="537"/>
      <c r="JUW6" s="538"/>
      <c r="JUX6" s="539"/>
      <c r="JUZ6" s="540"/>
      <c r="JVA6" s="540"/>
      <c r="JVB6" s="542"/>
      <c r="JVC6" s="541"/>
      <c r="JVD6" s="537"/>
      <c r="JVE6" s="6"/>
      <c r="JVF6" s="275"/>
      <c r="JVG6" s="275"/>
      <c r="JVH6" s="275"/>
      <c r="JVI6" s="275"/>
      <c r="JVJ6" s="275"/>
      <c r="JVK6" s="276"/>
      <c r="JVL6" s="277"/>
      <c r="JVM6" s="277"/>
      <c r="JVN6" s="277"/>
      <c r="JVO6" s="277"/>
      <c r="JVP6" s="274"/>
      <c r="JVQ6" s="265"/>
      <c r="JVR6" s="537"/>
      <c r="JVS6" s="537"/>
      <c r="JVT6" s="538"/>
      <c r="JVU6" s="539"/>
      <c r="JVW6" s="540"/>
      <c r="JVX6" s="540"/>
      <c r="JVY6" s="542"/>
      <c r="JVZ6" s="541"/>
      <c r="JWA6" s="537"/>
      <c r="JWB6" s="6"/>
      <c r="JWC6" s="275"/>
      <c r="JWD6" s="275"/>
      <c r="JWE6" s="275"/>
      <c r="JWF6" s="275"/>
      <c r="JWG6" s="275"/>
      <c r="JWH6" s="276"/>
      <c r="JWI6" s="277"/>
      <c r="JWJ6" s="277"/>
      <c r="JWK6" s="277"/>
      <c r="JWL6" s="277"/>
      <c r="JWM6" s="274"/>
      <c r="JWN6" s="265"/>
      <c r="JWO6" s="537"/>
      <c r="JWP6" s="537"/>
      <c r="JWQ6" s="538"/>
      <c r="JWR6" s="539"/>
      <c r="JWT6" s="540"/>
      <c r="JWU6" s="540"/>
      <c r="JWV6" s="542"/>
      <c r="JWW6" s="541"/>
      <c r="JWX6" s="537"/>
      <c r="JWY6" s="6"/>
      <c r="JWZ6" s="275"/>
      <c r="JXA6" s="275"/>
      <c r="JXB6" s="275"/>
      <c r="JXC6" s="275"/>
      <c r="JXD6" s="275"/>
      <c r="JXE6" s="276"/>
      <c r="JXF6" s="277"/>
      <c r="JXG6" s="277"/>
      <c r="JXH6" s="277"/>
      <c r="JXI6" s="277"/>
      <c r="JXJ6" s="274"/>
      <c r="JXK6" s="265"/>
      <c r="JXL6" s="537"/>
      <c r="JXM6" s="537"/>
      <c r="JXN6" s="538"/>
      <c r="JXO6" s="539"/>
      <c r="JXQ6" s="540"/>
      <c r="JXR6" s="540"/>
      <c r="JXS6" s="542"/>
      <c r="JXT6" s="541"/>
      <c r="JXU6" s="537"/>
      <c r="JXV6" s="6"/>
      <c r="JXW6" s="275"/>
      <c r="JXX6" s="275"/>
      <c r="JXY6" s="275"/>
      <c r="JXZ6" s="275"/>
      <c r="JYA6" s="275"/>
      <c r="JYB6" s="276"/>
      <c r="JYC6" s="277"/>
      <c r="JYD6" s="277"/>
      <c r="JYE6" s="277"/>
      <c r="JYF6" s="277"/>
      <c r="JYG6" s="274"/>
      <c r="JYH6" s="265"/>
      <c r="JYI6" s="537"/>
      <c r="JYJ6" s="537"/>
      <c r="JYK6" s="538"/>
      <c r="JYL6" s="539"/>
      <c r="JYN6" s="540"/>
      <c r="JYO6" s="540"/>
      <c r="JYP6" s="542"/>
      <c r="JYQ6" s="541"/>
      <c r="JYR6" s="537"/>
      <c r="JYS6" s="6"/>
      <c r="JYT6" s="275"/>
      <c r="JYU6" s="275"/>
      <c r="JYV6" s="275"/>
      <c r="JYW6" s="275"/>
      <c r="JYX6" s="275"/>
      <c r="JYY6" s="276"/>
      <c r="JYZ6" s="277"/>
      <c r="JZA6" s="277"/>
      <c r="JZB6" s="277"/>
      <c r="JZC6" s="277"/>
      <c r="JZD6" s="274"/>
      <c r="JZE6" s="265"/>
      <c r="JZF6" s="537"/>
      <c r="JZG6" s="537"/>
      <c r="JZH6" s="538"/>
      <c r="JZI6" s="539"/>
      <c r="JZK6" s="540"/>
      <c r="JZL6" s="540"/>
      <c r="JZM6" s="542"/>
      <c r="JZN6" s="541"/>
      <c r="JZO6" s="537"/>
      <c r="JZP6" s="6"/>
      <c r="JZQ6" s="275"/>
      <c r="JZR6" s="275"/>
      <c r="JZS6" s="275"/>
      <c r="JZT6" s="275"/>
      <c r="JZU6" s="275"/>
      <c r="JZV6" s="276"/>
      <c r="JZW6" s="277"/>
      <c r="JZX6" s="277"/>
      <c r="JZY6" s="277"/>
      <c r="JZZ6" s="277"/>
      <c r="KAA6" s="274"/>
      <c r="KAB6" s="265"/>
      <c r="KAC6" s="537"/>
      <c r="KAD6" s="537"/>
      <c r="KAE6" s="538"/>
      <c r="KAF6" s="539"/>
      <c r="KAH6" s="540"/>
      <c r="KAI6" s="540"/>
      <c r="KAJ6" s="542"/>
      <c r="KAK6" s="541"/>
      <c r="KAL6" s="537"/>
      <c r="KAM6" s="6"/>
      <c r="KAN6" s="275"/>
      <c r="KAO6" s="275"/>
      <c r="KAP6" s="275"/>
      <c r="KAQ6" s="275"/>
      <c r="KAR6" s="275"/>
      <c r="KAS6" s="276"/>
      <c r="KAT6" s="277"/>
      <c r="KAU6" s="277"/>
      <c r="KAV6" s="277"/>
      <c r="KAW6" s="277"/>
      <c r="KAX6" s="274"/>
      <c r="KAY6" s="265"/>
      <c r="KAZ6" s="537"/>
      <c r="KBA6" s="537"/>
      <c r="KBB6" s="538"/>
      <c r="KBC6" s="539"/>
      <c r="KBE6" s="540"/>
      <c r="KBF6" s="540"/>
      <c r="KBG6" s="542"/>
      <c r="KBH6" s="541"/>
      <c r="KBI6" s="537"/>
      <c r="KBJ6" s="6"/>
      <c r="KBK6" s="275"/>
      <c r="KBL6" s="275"/>
      <c r="KBM6" s="275"/>
      <c r="KBN6" s="275"/>
      <c r="KBO6" s="275"/>
      <c r="KBP6" s="276"/>
      <c r="KBQ6" s="277"/>
      <c r="KBR6" s="277"/>
      <c r="KBS6" s="277"/>
      <c r="KBT6" s="277"/>
      <c r="KBU6" s="274"/>
      <c r="KBV6" s="265"/>
      <c r="KBW6" s="537"/>
      <c r="KBX6" s="537"/>
      <c r="KBY6" s="538"/>
      <c r="KBZ6" s="539"/>
      <c r="KCB6" s="540"/>
      <c r="KCC6" s="540"/>
      <c r="KCD6" s="542"/>
      <c r="KCE6" s="541"/>
      <c r="KCF6" s="537"/>
      <c r="KCG6" s="6"/>
      <c r="KCH6" s="275"/>
      <c r="KCI6" s="275"/>
      <c r="KCJ6" s="275"/>
      <c r="KCK6" s="275"/>
      <c r="KCL6" s="275"/>
      <c r="KCM6" s="276"/>
      <c r="KCN6" s="277"/>
      <c r="KCO6" s="277"/>
      <c r="KCP6" s="277"/>
      <c r="KCQ6" s="277"/>
      <c r="KCR6" s="274"/>
      <c r="KCS6" s="265"/>
      <c r="KCT6" s="537"/>
      <c r="KCU6" s="537"/>
      <c r="KCV6" s="538"/>
      <c r="KCW6" s="539"/>
      <c r="KCY6" s="540"/>
      <c r="KCZ6" s="540"/>
      <c r="KDA6" s="542"/>
      <c r="KDB6" s="541"/>
      <c r="KDC6" s="537"/>
      <c r="KDD6" s="6"/>
      <c r="KDE6" s="275"/>
      <c r="KDF6" s="275"/>
      <c r="KDG6" s="275"/>
      <c r="KDH6" s="275"/>
      <c r="KDI6" s="275"/>
      <c r="KDJ6" s="276"/>
      <c r="KDK6" s="277"/>
      <c r="KDL6" s="277"/>
      <c r="KDM6" s="277"/>
      <c r="KDN6" s="277"/>
      <c r="KDO6" s="274"/>
      <c r="KDP6" s="265"/>
      <c r="KDQ6" s="537"/>
      <c r="KDR6" s="537"/>
      <c r="KDS6" s="538"/>
      <c r="KDT6" s="539"/>
      <c r="KDV6" s="540"/>
      <c r="KDW6" s="540"/>
      <c r="KDX6" s="542"/>
      <c r="KDY6" s="541"/>
      <c r="KDZ6" s="537"/>
      <c r="KEA6" s="6"/>
      <c r="KEB6" s="275"/>
      <c r="KEC6" s="275"/>
      <c r="KED6" s="275"/>
      <c r="KEE6" s="275"/>
      <c r="KEF6" s="275"/>
      <c r="KEG6" s="276"/>
      <c r="KEH6" s="277"/>
      <c r="KEI6" s="277"/>
      <c r="KEJ6" s="277"/>
      <c r="KEK6" s="277"/>
      <c r="KEL6" s="274"/>
      <c r="KEM6" s="265"/>
      <c r="KEN6" s="537"/>
      <c r="KEO6" s="537"/>
      <c r="KEP6" s="538"/>
      <c r="KEQ6" s="539"/>
      <c r="KES6" s="540"/>
      <c r="KET6" s="540"/>
      <c r="KEU6" s="542"/>
      <c r="KEV6" s="541"/>
      <c r="KEW6" s="537"/>
      <c r="KEX6" s="6"/>
      <c r="KEY6" s="275"/>
      <c r="KEZ6" s="275"/>
      <c r="KFA6" s="275"/>
      <c r="KFB6" s="275"/>
      <c r="KFC6" s="275"/>
      <c r="KFD6" s="276"/>
      <c r="KFE6" s="277"/>
      <c r="KFF6" s="277"/>
      <c r="KFG6" s="277"/>
      <c r="KFH6" s="277"/>
      <c r="KFI6" s="274"/>
      <c r="KFJ6" s="265"/>
      <c r="KFK6" s="537"/>
      <c r="KFL6" s="537"/>
      <c r="KFM6" s="538"/>
      <c r="KFN6" s="539"/>
      <c r="KFP6" s="540"/>
      <c r="KFQ6" s="540"/>
      <c r="KFR6" s="542"/>
      <c r="KFS6" s="541"/>
      <c r="KFT6" s="537"/>
      <c r="KFU6" s="6"/>
      <c r="KFV6" s="275"/>
      <c r="KFW6" s="275"/>
      <c r="KFX6" s="275"/>
      <c r="KFY6" s="275"/>
      <c r="KFZ6" s="275"/>
      <c r="KGA6" s="276"/>
      <c r="KGB6" s="277"/>
      <c r="KGC6" s="277"/>
      <c r="KGD6" s="277"/>
      <c r="KGE6" s="277"/>
      <c r="KGF6" s="274"/>
      <c r="KGG6" s="265"/>
      <c r="KGH6" s="537"/>
      <c r="KGI6" s="537"/>
      <c r="KGJ6" s="538"/>
      <c r="KGK6" s="539"/>
      <c r="KGM6" s="540"/>
      <c r="KGN6" s="540"/>
      <c r="KGO6" s="542"/>
      <c r="KGP6" s="541"/>
      <c r="KGQ6" s="537"/>
      <c r="KGR6" s="6"/>
      <c r="KGS6" s="275"/>
      <c r="KGT6" s="275"/>
      <c r="KGU6" s="275"/>
      <c r="KGV6" s="275"/>
      <c r="KGW6" s="275"/>
      <c r="KGX6" s="276"/>
      <c r="KGY6" s="277"/>
      <c r="KGZ6" s="277"/>
      <c r="KHA6" s="277"/>
      <c r="KHB6" s="277"/>
      <c r="KHC6" s="274"/>
      <c r="KHD6" s="265"/>
      <c r="KHE6" s="537"/>
      <c r="KHF6" s="537"/>
      <c r="KHG6" s="538"/>
      <c r="KHH6" s="539"/>
      <c r="KHJ6" s="540"/>
      <c r="KHK6" s="540"/>
      <c r="KHL6" s="542"/>
      <c r="KHM6" s="541"/>
      <c r="KHN6" s="537"/>
      <c r="KHO6" s="6"/>
      <c r="KHP6" s="275"/>
      <c r="KHQ6" s="275"/>
      <c r="KHR6" s="275"/>
      <c r="KHS6" s="275"/>
      <c r="KHT6" s="275"/>
      <c r="KHU6" s="276"/>
      <c r="KHV6" s="277"/>
      <c r="KHW6" s="277"/>
      <c r="KHX6" s="277"/>
      <c r="KHY6" s="277"/>
      <c r="KHZ6" s="274"/>
      <c r="KIA6" s="265"/>
      <c r="KIB6" s="537"/>
      <c r="KIC6" s="537"/>
      <c r="KID6" s="538"/>
      <c r="KIE6" s="539"/>
      <c r="KIG6" s="540"/>
      <c r="KIH6" s="540"/>
      <c r="KII6" s="542"/>
      <c r="KIJ6" s="541"/>
      <c r="KIK6" s="537"/>
      <c r="KIL6" s="6"/>
      <c r="KIM6" s="275"/>
      <c r="KIN6" s="275"/>
      <c r="KIO6" s="275"/>
      <c r="KIP6" s="275"/>
      <c r="KIQ6" s="275"/>
      <c r="KIR6" s="276"/>
      <c r="KIS6" s="277"/>
      <c r="KIT6" s="277"/>
      <c r="KIU6" s="277"/>
      <c r="KIV6" s="277"/>
      <c r="KIW6" s="274"/>
      <c r="KIX6" s="265"/>
      <c r="KIY6" s="537"/>
      <c r="KIZ6" s="537"/>
      <c r="KJA6" s="538"/>
      <c r="KJB6" s="539"/>
      <c r="KJD6" s="540"/>
      <c r="KJE6" s="540"/>
      <c r="KJF6" s="542"/>
      <c r="KJG6" s="541"/>
      <c r="KJH6" s="537"/>
      <c r="KJI6" s="6"/>
      <c r="KJJ6" s="275"/>
      <c r="KJK6" s="275"/>
      <c r="KJL6" s="275"/>
      <c r="KJM6" s="275"/>
      <c r="KJN6" s="275"/>
      <c r="KJO6" s="276"/>
      <c r="KJP6" s="277"/>
      <c r="KJQ6" s="277"/>
      <c r="KJR6" s="277"/>
      <c r="KJS6" s="277"/>
      <c r="KJT6" s="274"/>
      <c r="KJU6" s="265"/>
      <c r="KJV6" s="537"/>
      <c r="KJW6" s="537"/>
      <c r="KJX6" s="538"/>
      <c r="KJY6" s="539"/>
      <c r="KKA6" s="540"/>
      <c r="KKB6" s="540"/>
      <c r="KKC6" s="542"/>
      <c r="KKD6" s="541"/>
      <c r="KKE6" s="537"/>
      <c r="KKF6" s="6"/>
      <c r="KKG6" s="275"/>
      <c r="KKH6" s="275"/>
      <c r="KKI6" s="275"/>
      <c r="KKJ6" s="275"/>
      <c r="KKK6" s="275"/>
      <c r="KKL6" s="276"/>
      <c r="KKM6" s="277"/>
      <c r="KKN6" s="277"/>
      <c r="KKO6" s="277"/>
      <c r="KKP6" s="277"/>
      <c r="KKQ6" s="274"/>
      <c r="KKR6" s="265"/>
      <c r="KKS6" s="537"/>
      <c r="KKT6" s="537"/>
      <c r="KKU6" s="538"/>
      <c r="KKV6" s="539"/>
      <c r="KKX6" s="540"/>
      <c r="KKY6" s="540"/>
      <c r="KKZ6" s="542"/>
      <c r="KLA6" s="541"/>
      <c r="KLB6" s="537"/>
      <c r="KLC6" s="6"/>
      <c r="KLD6" s="275"/>
      <c r="KLE6" s="275"/>
      <c r="KLF6" s="275"/>
      <c r="KLG6" s="275"/>
      <c r="KLH6" s="275"/>
      <c r="KLI6" s="276"/>
      <c r="KLJ6" s="277"/>
      <c r="KLK6" s="277"/>
      <c r="KLL6" s="277"/>
      <c r="KLM6" s="277"/>
      <c r="KLN6" s="274"/>
      <c r="KLO6" s="265"/>
      <c r="KLP6" s="537"/>
      <c r="KLQ6" s="537"/>
      <c r="KLR6" s="538"/>
      <c r="KLS6" s="539"/>
      <c r="KLU6" s="540"/>
      <c r="KLV6" s="540"/>
      <c r="KLW6" s="542"/>
      <c r="KLX6" s="541"/>
      <c r="KLY6" s="537"/>
      <c r="KLZ6" s="6"/>
      <c r="KMA6" s="275"/>
      <c r="KMB6" s="275"/>
      <c r="KMC6" s="275"/>
      <c r="KMD6" s="275"/>
      <c r="KME6" s="275"/>
      <c r="KMF6" s="276"/>
      <c r="KMG6" s="277"/>
      <c r="KMH6" s="277"/>
      <c r="KMI6" s="277"/>
      <c r="KMJ6" s="277"/>
      <c r="KMK6" s="274"/>
      <c r="KML6" s="265"/>
      <c r="KMM6" s="537"/>
      <c r="KMN6" s="537"/>
      <c r="KMO6" s="538"/>
      <c r="KMP6" s="539"/>
      <c r="KMR6" s="540"/>
      <c r="KMS6" s="540"/>
      <c r="KMT6" s="542"/>
      <c r="KMU6" s="541"/>
      <c r="KMV6" s="537"/>
      <c r="KMW6" s="6"/>
      <c r="KMX6" s="275"/>
      <c r="KMY6" s="275"/>
      <c r="KMZ6" s="275"/>
      <c r="KNA6" s="275"/>
      <c r="KNB6" s="275"/>
      <c r="KNC6" s="276"/>
      <c r="KND6" s="277"/>
      <c r="KNE6" s="277"/>
      <c r="KNF6" s="277"/>
      <c r="KNG6" s="277"/>
      <c r="KNH6" s="274"/>
      <c r="KNI6" s="265"/>
      <c r="KNJ6" s="537"/>
      <c r="KNK6" s="537"/>
      <c r="KNL6" s="538"/>
      <c r="KNM6" s="539"/>
      <c r="KNO6" s="540"/>
      <c r="KNP6" s="540"/>
      <c r="KNQ6" s="542"/>
      <c r="KNR6" s="541"/>
      <c r="KNS6" s="537"/>
      <c r="KNT6" s="6"/>
      <c r="KNU6" s="275"/>
      <c r="KNV6" s="275"/>
      <c r="KNW6" s="275"/>
      <c r="KNX6" s="275"/>
      <c r="KNY6" s="275"/>
      <c r="KNZ6" s="276"/>
      <c r="KOA6" s="277"/>
      <c r="KOB6" s="277"/>
      <c r="KOC6" s="277"/>
      <c r="KOD6" s="277"/>
      <c r="KOE6" s="274"/>
      <c r="KOF6" s="265"/>
      <c r="KOG6" s="537"/>
      <c r="KOH6" s="537"/>
      <c r="KOI6" s="538"/>
      <c r="KOJ6" s="539"/>
      <c r="KOL6" s="540"/>
      <c r="KOM6" s="540"/>
      <c r="KON6" s="542"/>
      <c r="KOO6" s="541"/>
      <c r="KOP6" s="537"/>
      <c r="KOQ6" s="6"/>
      <c r="KOR6" s="275"/>
      <c r="KOS6" s="275"/>
      <c r="KOT6" s="275"/>
      <c r="KOU6" s="275"/>
      <c r="KOV6" s="275"/>
      <c r="KOW6" s="276"/>
      <c r="KOX6" s="277"/>
      <c r="KOY6" s="277"/>
      <c r="KOZ6" s="277"/>
      <c r="KPA6" s="277"/>
      <c r="KPB6" s="274"/>
      <c r="KPC6" s="265"/>
      <c r="KPD6" s="537"/>
      <c r="KPE6" s="537"/>
      <c r="KPF6" s="538"/>
      <c r="KPG6" s="539"/>
      <c r="KPI6" s="540"/>
      <c r="KPJ6" s="540"/>
      <c r="KPK6" s="542"/>
      <c r="KPL6" s="541"/>
      <c r="KPM6" s="537"/>
      <c r="KPN6" s="6"/>
      <c r="KPO6" s="275"/>
      <c r="KPP6" s="275"/>
      <c r="KPQ6" s="275"/>
      <c r="KPR6" s="275"/>
      <c r="KPS6" s="275"/>
      <c r="KPT6" s="276"/>
      <c r="KPU6" s="277"/>
      <c r="KPV6" s="277"/>
      <c r="KPW6" s="277"/>
      <c r="KPX6" s="277"/>
      <c r="KPY6" s="274"/>
      <c r="KPZ6" s="265"/>
      <c r="KQA6" s="537"/>
      <c r="KQB6" s="537"/>
      <c r="KQC6" s="538"/>
      <c r="KQD6" s="539"/>
      <c r="KQF6" s="540"/>
      <c r="KQG6" s="540"/>
      <c r="KQH6" s="542"/>
      <c r="KQI6" s="541"/>
      <c r="KQJ6" s="537"/>
      <c r="KQK6" s="6"/>
      <c r="KQL6" s="275"/>
      <c r="KQM6" s="275"/>
      <c r="KQN6" s="275"/>
      <c r="KQO6" s="275"/>
      <c r="KQP6" s="275"/>
      <c r="KQQ6" s="276"/>
      <c r="KQR6" s="277"/>
      <c r="KQS6" s="277"/>
      <c r="KQT6" s="277"/>
      <c r="KQU6" s="277"/>
      <c r="KQV6" s="274"/>
      <c r="KQW6" s="265"/>
      <c r="KQX6" s="537"/>
      <c r="KQY6" s="537"/>
      <c r="KQZ6" s="538"/>
      <c r="KRA6" s="539"/>
      <c r="KRC6" s="540"/>
      <c r="KRD6" s="540"/>
      <c r="KRE6" s="542"/>
      <c r="KRF6" s="541"/>
      <c r="KRG6" s="537"/>
      <c r="KRH6" s="6"/>
      <c r="KRI6" s="275"/>
      <c r="KRJ6" s="275"/>
      <c r="KRK6" s="275"/>
      <c r="KRL6" s="275"/>
      <c r="KRM6" s="275"/>
      <c r="KRN6" s="276"/>
      <c r="KRO6" s="277"/>
      <c r="KRP6" s="277"/>
      <c r="KRQ6" s="277"/>
      <c r="KRR6" s="277"/>
      <c r="KRS6" s="274"/>
      <c r="KRT6" s="265"/>
      <c r="KRU6" s="537"/>
      <c r="KRV6" s="537"/>
      <c r="KRW6" s="538"/>
      <c r="KRX6" s="539"/>
      <c r="KRZ6" s="540"/>
      <c r="KSA6" s="540"/>
      <c r="KSB6" s="542"/>
      <c r="KSC6" s="541"/>
      <c r="KSD6" s="537"/>
      <c r="KSE6" s="6"/>
      <c r="KSF6" s="275"/>
      <c r="KSG6" s="275"/>
      <c r="KSH6" s="275"/>
      <c r="KSI6" s="275"/>
      <c r="KSJ6" s="275"/>
      <c r="KSK6" s="276"/>
      <c r="KSL6" s="277"/>
      <c r="KSM6" s="277"/>
      <c r="KSN6" s="277"/>
      <c r="KSO6" s="277"/>
      <c r="KSP6" s="274"/>
      <c r="KSQ6" s="265"/>
      <c r="KSR6" s="537"/>
      <c r="KSS6" s="537"/>
      <c r="KST6" s="538"/>
      <c r="KSU6" s="539"/>
      <c r="KSW6" s="540"/>
      <c r="KSX6" s="540"/>
      <c r="KSY6" s="542"/>
      <c r="KSZ6" s="541"/>
      <c r="KTA6" s="537"/>
      <c r="KTB6" s="6"/>
      <c r="KTC6" s="275"/>
      <c r="KTD6" s="275"/>
      <c r="KTE6" s="275"/>
      <c r="KTF6" s="275"/>
      <c r="KTG6" s="275"/>
      <c r="KTH6" s="276"/>
      <c r="KTI6" s="277"/>
      <c r="KTJ6" s="277"/>
      <c r="KTK6" s="277"/>
      <c r="KTL6" s="277"/>
      <c r="KTM6" s="274"/>
      <c r="KTN6" s="265"/>
      <c r="KTO6" s="537"/>
      <c r="KTP6" s="537"/>
      <c r="KTQ6" s="538"/>
      <c r="KTR6" s="539"/>
      <c r="KTT6" s="540"/>
      <c r="KTU6" s="540"/>
      <c r="KTV6" s="542"/>
      <c r="KTW6" s="541"/>
      <c r="KTX6" s="537"/>
      <c r="KTY6" s="6"/>
      <c r="KTZ6" s="275"/>
      <c r="KUA6" s="275"/>
      <c r="KUB6" s="275"/>
      <c r="KUC6" s="275"/>
      <c r="KUD6" s="275"/>
      <c r="KUE6" s="276"/>
      <c r="KUF6" s="277"/>
      <c r="KUG6" s="277"/>
      <c r="KUH6" s="277"/>
      <c r="KUI6" s="277"/>
      <c r="KUJ6" s="274"/>
      <c r="KUK6" s="265"/>
      <c r="KUL6" s="537"/>
      <c r="KUM6" s="537"/>
      <c r="KUN6" s="538"/>
      <c r="KUO6" s="539"/>
      <c r="KUQ6" s="540"/>
      <c r="KUR6" s="540"/>
      <c r="KUS6" s="542"/>
      <c r="KUT6" s="541"/>
      <c r="KUU6" s="537"/>
      <c r="KUV6" s="6"/>
      <c r="KUW6" s="275"/>
      <c r="KUX6" s="275"/>
      <c r="KUY6" s="275"/>
      <c r="KUZ6" s="275"/>
      <c r="KVA6" s="275"/>
      <c r="KVB6" s="276"/>
      <c r="KVC6" s="277"/>
      <c r="KVD6" s="277"/>
      <c r="KVE6" s="277"/>
      <c r="KVF6" s="277"/>
      <c r="KVG6" s="274"/>
      <c r="KVH6" s="265"/>
      <c r="KVI6" s="537"/>
      <c r="KVJ6" s="537"/>
      <c r="KVK6" s="538"/>
      <c r="KVL6" s="539"/>
      <c r="KVN6" s="540"/>
      <c r="KVO6" s="540"/>
      <c r="KVP6" s="542"/>
      <c r="KVQ6" s="541"/>
      <c r="KVR6" s="537"/>
      <c r="KVS6" s="6"/>
      <c r="KVT6" s="275"/>
      <c r="KVU6" s="275"/>
      <c r="KVV6" s="275"/>
      <c r="KVW6" s="275"/>
      <c r="KVX6" s="275"/>
      <c r="KVY6" s="276"/>
      <c r="KVZ6" s="277"/>
      <c r="KWA6" s="277"/>
      <c r="KWB6" s="277"/>
      <c r="KWC6" s="277"/>
      <c r="KWD6" s="274"/>
      <c r="KWE6" s="265"/>
      <c r="KWF6" s="537"/>
      <c r="KWG6" s="537"/>
      <c r="KWH6" s="538"/>
      <c r="KWI6" s="539"/>
      <c r="KWK6" s="540"/>
      <c r="KWL6" s="540"/>
      <c r="KWM6" s="542"/>
      <c r="KWN6" s="541"/>
      <c r="KWO6" s="537"/>
      <c r="KWP6" s="6"/>
      <c r="KWQ6" s="275"/>
      <c r="KWR6" s="275"/>
      <c r="KWS6" s="275"/>
      <c r="KWT6" s="275"/>
      <c r="KWU6" s="275"/>
      <c r="KWV6" s="276"/>
      <c r="KWW6" s="277"/>
      <c r="KWX6" s="277"/>
      <c r="KWY6" s="277"/>
      <c r="KWZ6" s="277"/>
      <c r="KXA6" s="274"/>
      <c r="KXB6" s="265"/>
      <c r="KXC6" s="537"/>
      <c r="KXD6" s="537"/>
      <c r="KXE6" s="538"/>
      <c r="KXF6" s="539"/>
      <c r="KXH6" s="540"/>
      <c r="KXI6" s="540"/>
      <c r="KXJ6" s="542"/>
      <c r="KXK6" s="541"/>
      <c r="KXL6" s="537"/>
      <c r="KXM6" s="6"/>
      <c r="KXN6" s="275"/>
      <c r="KXO6" s="275"/>
      <c r="KXP6" s="275"/>
      <c r="KXQ6" s="275"/>
      <c r="KXR6" s="275"/>
      <c r="KXS6" s="276"/>
      <c r="KXT6" s="277"/>
      <c r="KXU6" s="277"/>
      <c r="KXV6" s="277"/>
      <c r="KXW6" s="277"/>
      <c r="KXX6" s="274"/>
      <c r="KXY6" s="265"/>
      <c r="KXZ6" s="537"/>
      <c r="KYA6" s="537"/>
      <c r="KYB6" s="538"/>
      <c r="KYC6" s="539"/>
      <c r="KYE6" s="540"/>
      <c r="KYF6" s="540"/>
      <c r="KYG6" s="542"/>
      <c r="KYH6" s="541"/>
      <c r="KYI6" s="537"/>
      <c r="KYJ6" s="6"/>
      <c r="KYK6" s="275"/>
      <c r="KYL6" s="275"/>
      <c r="KYM6" s="275"/>
      <c r="KYN6" s="275"/>
      <c r="KYO6" s="275"/>
      <c r="KYP6" s="276"/>
      <c r="KYQ6" s="277"/>
      <c r="KYR6" s="277"/>
      <c r="KYS6" s="277"/>
      <c r="KYT6" s="277"/>
      <c r="KYU6" s="274"/>
      <c r="KYV6" s="265"/>
      <c r="KYW6" s="537"/>
      <c r="KYX6" s="537"/>
      <c r="KYY6" s="538"/>
      <c r="KYZ6" s="539"/>
      <c r="KZB6" s="540"/>
      <c r="KZC6" s="540"/>
      <c r="KZD6" s="542"/>
      <c r="KZE6" s="541"/>
      <c r="KZF6" s="537"/>
      <c r="KZG6" s="6"/>
      <c r="KZH6" s="275"/>
      <c r="KZI6" s="275"/>
      <c r="KZJ6" s="275"/>
      <c r="KZK6" s="275"/>
      <c r="KZL6" s="275"/>
      <c r="KZM6" s="276"/>
      <c r="KZN6" s="277"/>
      <c r="KZO6" s="277"/>
      <c r="KZP6" s="277"/>
      <c r="KZQ6" s="277"/>
      <c r="KZR6" s="274"/>
      <c r="KZS6" s="265"/>
      <c r="KZT6" s="537"/>
      <c r="KZU6" s="537"/>
      <c r="KZV6" s="538"/>
      <c r="KZW6" s="539"/>
      <c r="KZY6" s="540"/>
      <c r="KZZ6" s="540"/>
      <c r="LAA6" s="542"/>
      <c r="LAB6" s="541"/>
      <c r="LAC6" s="537"/>
      <c r="LAD6" s="6"/>
      <c r="LAE6" s="275"/>
      <c r="LAF6" s="275"/>
      <c r="LAG6" s="275"/>
      <c r="LAH6" s="275"/>
      <c r="LAI6" s="275"/>
      <c r="LAJ6" s="276"/>
      <c r="LAK6" s="277"/>
      <c r="LAL6" s="277"/>
      <c r="LAM6" s="277"/>
      <c r="LAN6" s="277"/>
      <c r="LAO6" s="274"/>
      <c r="LAP6" s="265"/>
      <c r="LAQ6" s="537"/>
      <c r="LAR6" s="537"/>
      <c r="LAS6" s="538"/>
      <c r="LAT6" s="539"/>
      <c r="LAV6" s="540"/>
      <c r="LAW6" s="540"/>
      <c r="LAX6" s="542"/>
      <c r="LAY6" s="541"/>
      <c r="LAZ6" s="537"/>
      <c r="LBA6" s="6"/>
      <c r="LBB6" s="275"/>
      <c r="LBC6" s="275"/>
      <c r="LBD6" s="275"/>
      <c r="LBE6" s="275"/>
      <c r="LBF6" s="275"/>
      <c r="LBG6" s="276"/>
      <c r="LBH6" s="277"/>
      <c r="LBI6" s="277"/>
      <c r="LBJ6" s="277"/>
      <c r="LBK6" s="277"/>
      <c r="LBL6" s="274"/>
      <c r="LBM6" s="265"/>
      <c r="LBN6" s="537"/>
      <c r="LBO6" s="537"/>
      <c r="LBP6" s="538"/>
      <c r="LBQ6" s="539"/>
      <c r="LBS6" s="540"/>
      <c r="LBT6" s="540"/>
      <c r="LBU6" s="542"/>
      <c r="LBV6" s="541"/>
      <c r="LBW6" s="537"/>
      <c r="LBX6" s="6"/>
      <c r="LBY6" s="275"/>
      <c r="LBZ6" s="275"/>
      <c r="LCA6" s="275"/>
      <c r="LCB6" s="275"/>
      <c r="LCC6" s="275"/>
      <c r="LCD6" s="276"/>
      <c r="LCE6" s="277"/>
      <c r="LCF6" s="277"/>
      <c r="LCG6" s="277"/>
      <c r="LCH6" s="277"/>
      <c r="LCI6" s="274"/>
      <c r="LCJ6" s="265"/>
      <c r="LCK6" s="537"/>
      <c r="LCL6" s="537"/>
      <c r="LCM6" s="538"/>
      <c r="LCN6" s="539"/>
      <c r="LCP6" s="540"/>
      <c r="LCQ6" s="540"/>
      <c r="LCR6" s="542"/>
      <c r="LCS6" s="541"/>
      <c r="LCT6" s="537"/>
      <c r="LCU6" s="6"/>
      <c r="LCV6" s="275"/>
      <c r="LCW6" s="275"/>
      <c r="LCX6" s="275"/>
      <c r="LCY6" s="275"/>
      <c r="LCZ6" s="275"/>
      <c r="LDA6" s="276"/>
      <c r="LDB6" s="277"/>
      <c r="LDC6" s="277"/>
      <c r="LDD6" s="277"/>
      <c r="LDE6" s="277"/>
      <c r="LDF6" s="274"/>
      <c r="LDG6" s="265"/>
      <c r="LDH6" s="537"/>
      <c r="LDI6" s="537"/>
      <c r="LDJ6" s="538"/>
      <c r="LDK6" s="539"/>
      <c r="LDM6" s="540"/>
      <c r="LDN6" s="540"/>
      <c r="LDO6" s="542"/>
      <c r="LDP6" s="541"/>
      <c r="LDQ6" s="537"/>
      <c r="LDR6" s="6"/>
      <c r="LDS6" s="275"/>
      <c r="LDT6" s="275"/>
      <c r="LDU6" s="275"/>
      <c r="LDV6" s="275"/>
      <c r="LDW6" s="275"/>
      <c r="LDX6" s="276"/>
      <c r="LDY6" s="277"/>
      <c r="LDZ6" s="277"/>
      <c r="LEA6" s="277"/>
      <c r="LEB6" s="277"/>
      <c r="LEC6" s="274"/>
      <c r="LED6" s="265"/>
      <c r="LEE6" s="537"/>
      <c r="LEF6" s="537"/>
      <c r="LEG6" s="538"/>
      <c r="LEH6" s="539"/>
      <c r="LEJ6" s="540"/>
      <c r="LEK6" s="540"/>
      <c r="LEL6" s="542"/>
      <c r="LEM6" s="541"/>
      <c r="LEN6" s="537"/>
      <c r="LEO6" s="6"/>
      <c r="LEP6" s="275"/>
      <c r="LEQ6" s="275"/>
      <c r="LER6" s="275"/>
      <c r="LES6" s="275"/>
      <c r="LET6" s="275"/>
      <c r="LEU6" s="276"/>
      <c r="LEV6" s="277"/>
      <c r="LEW6" s="277"/>
      <c r="LEX6" s="277"/>
      <c r="LEY6" s="277"/>
      <c r="LEZ6" s="274"/>
      <c r="LFA6" s="265"/>
      <c r="LFB6" s="537"/>
      <c r="LFC6" s="537"/>
      <c r="LFD6" s="538"/>
      <c r="LFE6" s="539"/>
      <c r="LFG6" s="540"/>
      <c r="LFH6" s="540"/>
      <c r="LFI6" s="542"/>
      <c r="LFJ6" s="541"/>
      <c r="LFK6" s="537"/>
      <c r="LFL6" s="6"/>
      <c r="LFM6" s="275"/>
      <c r="LFN6" s="275"/>
      <c r="LFO6" s="275"/>
      <c r="LFP6" s="275"/>
      <c r="LFQ6" s="275"/>
      <c r="LFR6" s="276"/>
      <c r="LFS6" s="277"/>
      <c r="LFT6" s="277"/>
      <c r="LFU6" s="277"/>
      <c r="LFV6" s="277"/>
      <c r="LFW6" s="274"/>
      <c r="LFX6" s="265"/>
      <c r="LFY6" s="537"/>
      <c r="LFZ6" s="537"/>
      <c r="LGA6" s="538"/>
      <c r="LGB6" s="539"/>
      <c r="LGD6" s="540"/>
      <c r="LGE6" s="540"/>
      <c r="LGF6" s="542"/>
      <c r="LGG6" s="541"/>
      <c r="LGH6" s="537"/>
      <c r="LGI6" s="6"/>
      <c r="LGJ6" s="275"/>
      <c r="LGK6" s="275"/>
      <c r="LGL6" s="275"/>
      <c r="LGM6" s="275"/>
      <c r="LGN6" s="275"/>
      <c r="LGO6" s="276"/>
      <c r="LGP6" s="277"/>
      <c r="LGQ6" s="277"/>
      <c r="LGR6" s="277"/>
      <c r="LGS6" s="277"/>
      <c r="LGT6" s="274"/>
      <c r="LGU6" s="265"/>
      <c r="LGV6" s="537"/>
      <c r="LGW6" s="537"/>
      <c r="LGX6" s="538"/>
      <c r="LGY6" s="539"/>
      <c r="LHA6" s="540"/>
      <c r="LHB6" s="540"/>
      <c r="LHC6" s="542"/>
      <c r="LHD6" s="541"/>
      <c r="LHE6" s="537"/>
      <c r="LHF6" s="6"/>
      <c r="LHG6" s="275"/>
      <c r="LHH6" s="275"/>
      <c r="LHI6" s="275"/>
      <c r="LHJ6" s="275"/>
      <c r="LHK6" s="275"/>
      <c r="LHL6" s="276"/>
      <c r="LHM6" s="277"/>
      <c r="LHN6" s="277"/>
      <c r="LHO6" s="277"/>
      <c r="LHP6" s="277"/>
      <c r="LHQ6" s="274"/>
      <c r="LHR6" s="265"/>
      <c r="LHS6" s="537"/>
      <c r="LHT6" s="537"/>
      <c r="LHU6" s="538"/>
      <c r="LHV6" s="539"/>
      <c r="LHX6" s="540"/>
      <c r="LHY6" s="540"/>
      <c r="LHZ6" s="542"/>
      <c r="LIA6" s="541"/>
      <c r="LIB6" s="537"/>
      <c r="LIC6" s="6"/>
      <c r="LID6" s="275"/>
      <c r="LIE6" s="275"/>
      <c r="LIF6" s="275"/>
      <c r="LIG6" s="275"/>
      <c r="LIH6" s="275"/>
      <c r="LII6" s="276"/>
      <c r="LIJ6" s="277"/>
      <c r="LIK6" s="277"/>
      <c r="LIL6" s="277"/>
      <c r="LIM6" s="277"/>
      <c r="LIN6" s="274"/>
      <c r="LIO6" s="265"/>
      <c r="LIP6" s="537"/>
      <c r="LIQ6" s="537"/>
      <c r="LIR6" s="538"/>
      <c r="LIS6" s="539"/>
      <c r="LIU6" s="540"/>
      <c r="LIV6" s="540"/>
      <c r="LIW6" s="542"/>
      <c r="LIX6" s="541"/>
      <c r="LIY6" s="537"/>
      <c r="LIZ6" s="6"/>
      <c r="LJA6" s="275"/>
      <c r="LJB6" s="275"/>
      <c r="LJC6" s="275"/>
      <c r="LJD6" s="275"/>
      <c r="LJE6" s="275"/>
      <c r="LJF6" s="276"/>
      <c r="LJG6" s="277"/>
      <c r="LJH6" s="277"/>
      <c r="LJI6" s="277"/>
      <c r="LJJ6" s="277"/>
      <c r="LJK6" s="274"/>
      <c r="LJL6" s="265"/>
      <c r="LJM6" s="537"/>
      <c r="LJN6" s="537"/>
      <c r="LJO6" s="538"/>
      <c r="LJP6" s="539"/>
      <c r="LJR6" s="540"/>
      <c r="LJS6" s="540"/>
      <c r="LJT6" s="542"/>
      <c r="LJU6" s="541"/>
      <c r="LJV6" s="537"/>
      <c r="LJW6" s="6"/>
      <c r="LJX6" s="275"/>
      <c r="LJY6" s="275"/>
      <c r="LJZ6" s="275"/>
      <c r="LKA6" s="275"/>
      <c r="LKB6" s="275"/>
      <c r="LKC6" s="276"/>
      <c r="LKD6" s="277"/>
      <c r="LKE6" s="277"/>
      <c r="LKF6" s="277"/>
      <c r="LKG6" s="277"/>
      <c r="LKH6" s="274"/>
      <c r="LKI6" s="265"/>
      <c r="LKJ6" s="537"/>
      <c r="LKK6" s="537"/>
      <c r="LKL6" s="538"/>
      <c r="LKM6" s="539"/>
      <c r="LKO6" s="540"/>
      <c r="LKP6" s="540"/>
      <c r="LKQ6" s="542"/>
      <c r="LKR6" s="541"/>
      <c r="LKS6" s="537"/>
      <c r="LKT6" s="6"/>
      <c r="LKU6" s="275"/>
      <c r="LKV6" s="275"/>
      <c r="LKW6" s="275"/>
      <c r="LKX6" s="275"/>
      <c r="LKY6" s="275"/>
      <c r="LKZ6" s="276"/>
      <c r="LLA6" s="277"/>
      <c r="LLB6" s="277"/>
      <c r="LLC6" s="277"/>
      <c r="LLD6" s="277"/>
      <c r="LLE6" s="274"/>
      <c r="LLF6" s="265"/>
      <c r="LLG6" s="537"/>
      <c r="LLH6" s="537"/>
      <c r="LLI6" s="538"/>
      <c r="LLJ6" s="539"/>
      <c r="LLL6" s="540"/>
      <c r="LLM6" s="540"/>
      <c r="LLN6" s="542"/>
      <c r="LLO6" s="541"/>
      <c r="LLP6" s="537"/>
      <c r="LLQ6" s="6"/>
      <c r="LLR6" s="275"/>
      <c r="LLS6" s="275"/>
      <c r="LLT6" s="275"/>
      <c r="LLU6" s="275"/>
      <c r="LLV6" s="275"/>
      <c r="LLW6" s="276"/>
      <c r="LLX6" s="277"/>
      <c r="LLY6" s="277"/>
      <c r="LLZ6" s="277"/>
      <c r="LMA6" s="277"/>
      <c r="LMB6" s="274"/>
      <c r="LMC6" s="265"/>
      <c r="LMD6" s="537"/>
      <c r="LME6" s="537"/>
      <c r="LMF6" s="538"/>
      <c r="LMG6" s="539"/>
      <c r="LMI6" s="540"/>
      <c r="LMJ6" s="540"/>
      <c r="LMK6" s="542"/>
      <c r="LML6" s="541"/>
      <c r="LMM6" s="537"/>
      <c r="LMN6" s="6"/>
      <c r="LMO6" s="275"/>
      <c r="LMP6" s="275"/>
      <c r="LMQ6" s="275"/>
      <c r="LMR6" s="275"/>
      <c r="LMS6" s="275"/>
      <c r="LMT6" s="276"/>
      <c r="LMU6" s="277"/>
      <c r="LMV6" s="277"/>
      <c r="LMW6" s="277"/>
      <c r="LMX6" s="277"/>
      <c r="LMY6" s="274"/>
      <c r="LMZ6" s="265"/>
      <c r="LNA6" s="537"/>
      <c r="LNB6" s="537"/>
      <c r="LNC6" s="538"/>
      <c r="LND6" s="539"/>
      <c r="LNF6" s="540"/>
      <c r="LNG6" s="540"/>
      <c r="LNH6" s="542"/>
      <c r="LNI6" s="541"/>
      <c r="LNJ6" s="537"/>
      <c r="LNK6" s="6"/>
      <c r="LNL6" s="275"/>
      <c r="LNM6" s="275"/>
      <c r="LNN6" s="275"/>
      <c r="LNO6" s="275"/>
      <c r="LNP6" s="275"/>
      <c r="LNQ6" s="276"/>
      <c r="LNR6" s="277"/>
      <c r="LNS6" s="277"/>
      <c r="LNT6" s="277"/>
      <c r="LNU6" s="277"/>
      <c r="LNV6" s="274"/>
      <c r="LNW6" s="265"/>
      <c r="LNX6" s="537"/>
      <c r="LNY6" s="537"/>
      <c r="LNZ6" s="538"/>
      <c r="LOA6" s="539"/>
      <c r="LOC6" s="540"/>
      <c r="LOD6" s="540"/>
      <c r="LOE6" s="542"/>
      <c r="LOF6" s="541"/>
      <c r="LOG6" s="537"/>
      <c r="LOH6" s="6"/>
      <c r="LOI6" s="275"/>
      <c r="LOJ6" s="275"/>
      <c r="LOK6" s="275"/>
      <c r="LOL6" s="275"/>
      <c r="LOM6" s="275"/>
      <c r="LON6" s="276"/>
      <c r="LOO6" s="277"/>
      <c r="LOP6" s="277"/>
      <c r="LOQ6" s="277"/>
      <c r="LOR6" s="277"/>
      <c r="LOS6" s="274"/>
      <c r="LOT6" s="265"/>
      <c r="LOU6" s="537"/>
      <c r="LOV6" s="537"/>
      <c r="LOW6" s="538"/>
      <c r="LOX6" s="539"/>
      <c r="LOZ6" s="540"/>
      <c r="LPA6" s="540"/>
      <c r="LPB6" s="542"/>
      <c r="LPC6" s="541"/>
      <c r="LPD6" s="537"/>
      <c r="LPE6" s="6"/>
      <c r="LPF6" s="275"/>
      <c r="LPG6" s="275"/>
      <c r="LPH6" s="275"/>
      <c r="LPI6" s="275"/>
      <c r="LPJ6" s="275"/>
      <c r="LPK6" s="276"/>
      <c r="LPL6" s="277"/>
      <c r="LPM6" s="277"/>
      <c r="LPN6" s="277"/>
      <c r="LPO6" s="277"/>
      <c r="LPP6" s="274"/>
      <c r="LPQ6" s="265"/>
      <c r="LPR6" s="537"/>
      <c r="LPS6" s="537"/>
      <c r="LPT6" s="538"/>
      <c r="LPU6" s="539"/>
      <c r="LPW6" s="540"/>
      <c r="LPX6" s="540"/>
      <c r="LPY6" s="542"/>
      <c r="LPZ6" s="541"/>
      <c r="LQA6" s="537"/>
      <c r="LQB6" s="6"/>
      <c r="LQC6" s="275"/>
      <c r="LQD6" s="275"/>
      <c r="LQE6" s="275"/>
      <c r="LQF6" s="275"/>
      <c r="LQG6" s="275"/>
      <c r="LQH6" s="276"/>
      <c r="LQI6" s="277"/>
      <c r="LQJ6" s="277"/>
      <c r="LQK6" s="277"/>
      <c r="LQL6" s="277"/>
      <c r="LQM6" s="274"/>
      <c r="LQN6" s="265"/>
      <c r="LQO6" s="537"/>
      <c r="LQP6" s="537"/>
      <c r="LQQ6" s="538"/>
      <c r="LQR6" s="539"/>
      <c r="LQT6" s="540"/>
      <c r="LQU6" s="540"/>
      <c r="LQV6" s="542"/>
      <c r="LQW6" s="541"/>
      <c r="LQX6" s="537"/>
      <c r="LQY6" s="6"/>
      <c r="LQZ6" s="275"/>
      <c r="LRA6" s="275"/>
      <c r="LRB6" s="275"/>
      <c r="LRC6" s="275"/>
      <c r="LRD6" s="275"/>
      <c r="LRE6" s="276"/>
      <c r="LRF6" s="277"/>
      <c r="LRG6" s="277"/>
      <c r="LRH6" s="277"/>
      <c r="LRI6" s="277"/>
      <c r="LRJ6" s="274"/>
      <c r="LRK6" s="265"/>
      <c r="LRL6" s="537"/>
      <c r="LRM6" s="537"/>
      <c r="LRN6" s="538"/>
      <c r="LRO6" s="539"/>
      <c r="LRQ6" s="540"/>
      <c r="LRR6" s="540"/>
      <c r="LRS6" s="542"/>
      <c r="LRT6" s="541"/>
      <c r="LRU6" s="537"/>
      <c r="LRV6" s="6"/>
      <c r="LRW6" s="275"/>
      <c r="LRX6" s="275"/>
      <c r="LRY6" s="275"/>
      <c r="LRZ6" s="275"/>
      <c r="LSA6" s="275"/>
      <c r="LSB6" s="276"/>
      <c r="LSC6" s="277"/>
      <c r="LSD6" s="277"/>
      <c r="LSE6" s="277"/>
      <c r="LSF6" s="277"/>
      <c r="LSG6" s="274"/>
      <c r="LSH6" s="265"/>
      <c r="LSI6" s="537"/>
      <c r="LSJ6" s="537"/>
      <c r="LSK6" s="538"/>
      <c r="LSL6" s="539"/>
      <c r="LSN6" s="540"/>
      <c r="LSO6" s="540"/>
      <c r="LSP6" s="542"/>
      <c r="LSQ6" s="541"/>
      <c r="LSR6" s="537"/>
      <c r="LSS6" s="6"/>
      <c r="LST6" s="275"/>
      <c r="LSU6" s="275"/>
      <c r="LSV6" s="275"/>
      <c r="LSW6" s="275"/>
      <c r="LSX6" s="275"/>
      <c r="LSY6" s="276"/>
      <c r="LSZ6" s="277"/>
      <c r="LTA6" s="277"/>
      <c r="LTB6" s="277"/>
      <c r="LTC6" s="277"/>
      <c r="LTD6" s="274"/>
      <c r="LTE6" s="265"/>
      <c r="LTF6" s="537"/>
      <c r="LTG6" s="537"/>
      <c r="LTH6" s="538"/>
      <c r="LTI6" s="539"/>
      <c r="LTK6" s="540"/>
      <c r="LTL6" s="540"/>
      <c r="LTM6" s="542"/>
      <c r="LTN6" s="541"/>
      <c r="LTO6" s="537"/>
      <c r="LTP6" s="6"/>
      <c r="LTQ6" s="275"/>
      <c r="LTR6" s="275"/>
      <c r="LTS6" s="275"/>
      <c r="LTT6" s="275"/>
      <c r="LTU6" s="275"/>
      <c r="LTV6" s="276"/>
      <c r="LTW6" s="277"/>
      <c r="LTX6" s="277"/>
      <c r="LTY6" s="277"/>
      <c r="LTZ6" s="277"/>
      <c r="LUA6" s="274"/>
      <c r="LUB6" s="265"/>
      <c r="LUC6" s="537"/>
      <c r="LUD6" s="537"/>
      <c r="LUE6" s="538"/>
      <c r="LUF6" s="539"/>
      <c r="LUH6" s="540"/>
      <c r="LUI6" s="540"/>
      <c r="LUJ6" s="542"/>
      <c r="LUK6" s="541"/>
      <c r="LUL6" s="537"/>
      <c r="LUM6" s="6"/>
      <c r="LUN6" s="275"/>
      <c r="LUO6" s="275"/>
      <c r="LUP6" s="275"/>
      <c r="LUQ6" s="275"/>
      <c r="LUR6" s="275"/>
      <c r="LUS6" s="276"/>
      <c r="LUT6" s="277"/>
      <c r="LUU6" s="277"/>
      <c r="LUV6" s="277"/>
      <c r="LUW6" s="277"/>
      <c r="LUX6" s="274"/>
      <c r="LUY6" s="265"/>
      <c r="LUZ6" s="537"/>
      <c r="LVA6" s="537"/>
      <c r="LVB6" s="538"/>
      <c r="LVC6" s="539"/>
      <c r="LVE6" s="540"/>
      <c r="LVF6" s="540"/>
      <c r="LVG6" s="542"/>
      <c r="LVH6" s="541"/>
      <c r="LVI6" s="537"/>
      <c r="LVJ6" s="6"/>
      <c r="LVK6" s="275"/>
      <c r="LVL6" s="275"/>
      <c r="LVM6" s="275"/>
      <c r="LVN6" s="275"/>
      <c r="LVO6" s="275"/>
      <c r="LVP6" s="276"/>
      <c r="LVQ6" s="277"/>
      <c r="LVR6" s="277"/>
      <c r="LVS6" s="277"/>
      <c r="LVT6" s="277"/>
      <c r="LVU6" s="274"/>
      <c r="LVV6" s="265"/>
      <c r="LVW6" s="537"/>
      <c r="LVX6" s="537"/>
      <c r="LVY6" s="538"/>
      <c r="LVZ6" s="539"/>
      <c r="LWB6" s="540"/>
      <c r="LWC6" s="540"/>
      <c r="LWD6" s="542"/>
      <c r="LWE6" s="541"/>
      <c r="LWF6" s="537"/>
      <c r="LWG6" s="6"/>
      <c r="LWH6" s="275"/>
      <c r="LWI6" s="275"/>
      <c r="LWJ6" s="275"/>
      <c r="LWK6" s="275"/>
      <c r="LWL6" s="275"/>
      <c r="LWM6" s="276"/>
      <c r="LWN6" s="277"/>
      <c r="LWO6" s="277"/>
      <c r="LWP6" s="277"/>
      <c r="LWQ6" s="277"/>
      <c r="LWR6" s="274"/>
      <c r="LWS6" s="265"/>
      <c r="LWT6" s="537"/>
      <c r="LWU6" s="537"/>
      <c r="LWV6" s="538"/>
      <c r="LWW6" s="539"/>
      <c r="LWY6" s="540"/>
      <c r="LWZ6" s="540"/>
      <c r="LXA6" s="542"/>
      <c r="LXB6" s="541"/>
      <c r="LXC6" s="537"/>
      <c r="LXD6" s="6"/>
      <c r="LXE6" s="275"/>
      <c r="LXF6" s="275"/>
      <c r="LXG6" s="275"/>
      <c r="LXH6" s="275"/>
      <c r="LXI6" s="275"/>
      <c r="LXJ6" s="276"/>
      <c r="LXK6" s="277"/>
      <c r="LXL6" s="277"/>
      <c r="LXM6" s="277"/>
      <c r="LXN6" s="277"/>
      <c r="LXO6" s="274"/>
      <c r="LXP6" s="265"/>
      <c r="LXQ6" s="537"/>
      <c r="LXR6" s="537"/>
      <c r="LXS6" s="538"/>
      <c r="LXT6" s="539"/>
      <c r="LXV6" s="540"/>
      <c r="LXW6" s="540"/>
      <c r="LXX6" s="542"/>
      <c r="LXY6" s="541"/>
      <c r="LXZ6" s="537"/>
      <c r="LYA6" s="6"/>
      <c r="LYB6" s="275"/>
      <c r="LYC6" s="275"/>
      <c r="LYD6" s="275"/>
      <c r="LYE6" s="275"/>
      <c r="LYF6" s="275"/>
      <c r="LYG6" s="276"/>
      <c r="LYH6" s="277"/>
      <c r="LYI6" s="277"/>
      <c r="LYJ6" s="277"/>
      <c r="LYK6" s="277"/>
      <c r="LYL6" s="274"/>
      <c r="LYM6" s="265"/>
      <c r="LYN6" s="537"/>
      <c r="LYO6" s="537"/>
      <c r="LYP6" s="538"/>
      <c r="LYQ6" s="539"/>
      <c r="LYS6" s="540"/>
      <c r="LYT6" s="540"/>
      <c r="LYU6" s="542"/>
      <c r="LYV6" s="541"/>
      <c r="LYW6" s="537"/>
      <c r="LYX6" s="6"/>
      <c r="LYY6" s="275"/>
      <c r="LYZ6" s="275"/>
      <c r="LZA6" s="275"/>
      <c r="LZB6" s="275"/>
      <c r="LZC6" s="275"/>
      <c r="LZD6" s="276"/>
      <c r="LZE6" s="277"/>
      <c r="LZF6" s="277"/>
      <c r="LZG6" s="277"/>
      <c r="LZH6" s="277"/>
      <c r="LZI6" s="274"/>
      <c r="LZJ6" s="265"/>
      <c r="LZK6" s="537"/>
      <c r="LZL6" s="537"/>
      <c r="LZM6" s="538"/>
      <c r="LZN6" s="539"/>
      <c r="LZP6" s="540"/>
      <c r="LZQ6" s="540"/>
      <c r="LZR6" s="542"/>
      <c r="LZS6" s="541"/>
      <c r="LZT6" s="537"/>
      <c r="LZU6" s="6"/>
      <c r="LZV6" s="275"/>
      <c r="LZW6" s="275"/>
      <c r="LZX6" s="275"/>
      <c r="LZY6" s="275"/>
      <c r="LZZ6" s="275"/>
      <c r="MAA6" s="276"/>
      <c r="MAB6" s="277"/>
      <c r="MAC6" s="277"/>
      <c r="MAD6" s="277"/>
      <c r="MAE6" s="277"/>
      <c r="MAF6" s="274"/>
      <c r="MAG6" s="265"/>
      <c r="MAH6" s="537"/>
      <c r="MAI6" s="537"/>
      <c r="MAJ6" s="538"/>
      <c r="MAK6" s="539"/>
      <c r="MAM6" s="540"/>
      <c r="MAN6" s="540"/>
      <c r="MAO6" s="542"/>
      <c r="MAP6" s="541"/>
      <c r="MAQ6" s="537"/>
      <c r="MAR6" s="6"/>
      <c r="MAS6" s="275"/>
      <c r="MAT6" s="275"/>
      <c r="MAU6" s="275"/>
      <c r="MAV6" s="275"/>
      <c r="MAW6" s="275"/>
      <c r="MAX6" s="276"/>
      <c r="MAY6" s="277"/>
      <c r="MAZ6" s="277"/>
      <c r="MBA6" s="277"/>
      <c r="MBB6" s="277"/>
      <c r="MBC6" s="274"/>
      <c r="MBD6" s="265"/>
      <c r="MBE6" s="537"/>
      <c r="MBF6" s="537"/>
      <c r="MBG6" s="538"/>
      <c r="MBH6" s="539"/>
      <c r="MBJ6" s="540"/>
      <c r="MBK6" s="540"/>
      <c r="MBL6" s="542"/>
      <c r="MBM6" s="541"/>
      <c r="MBN6" s="537"/>
      <c r="MBO6" s="6"/>
      <c r="MBP6" s="275"/>
      <c r="MBQ6" s="275"/>
      <c r="MBR6" s="275"/>
      <c r="MBS6" s="275"/>
      <c r="MBT6" s="275"/>
      <c r="MBU6" s="276"/>
      <c r="MBV6" s="277"/>
      <c r="MBW6" s="277"/>
      <c r="MBX6" s="277"/>
      <c r="MBY6" s="277"/>
      <c r="MBZ6" s="274"/>
      <c r="MCA6" s="265"/>
      <c r="MCB6" s="537"/>
      <c r="MCC6" s="537"/>
      <c r="MCD6" s="538"/>
      <c r="MCE6" s="539"/>
      <c r="MCG6" s="540"/>
      <c r="MCH6" s="540"/>
      <c r="MCI6" s="542"/>
      <c r="MCJ6" s="541"/>
      <c r="MCK6" s="537"/>
      <c r="MCL6" s="6"/>
      <c r="MCM6" s="275"/>
      <c r="MCN6" s="275"/>
      <c r="MCO6" s="275"/>
      <c r="MCP6" s="275"/>
      <c r="MCQ6" s="275"/>
      <c r="MCR6" s="276"/>
      <c r="MCS6" s="277"/>
      <c r="MCT6" s="277"/>
      <c r="MCU6" s="277"/>
      <c r="MCV6" s="277"/>
      <c r="MCW6" s="274"/>
      <c r="MCX6" s="265"/>
      <c r="MCY6" s="537"/>
      <c r="MCZ6" s="537"/>
      <c r="MDA6" s="538"/>
      <c r="MDB6" s="539"/>
      <c r="MDD6" s="540"/>
      <c r="MDE6" s="540"/>
      <c r="MDF6" s="542"/>
      <c r="MDG6" s="541"/>
      <c r="MDH6" s="537"/>
      <c r="MDI6" s="6"/>
      <c r="MDJ6" s="275"/>
      <c r="MDK6" s="275"/>
      <c r="MDL6" s="275"/>
      <c r="MDM6" s="275"/>
      <c r="MDN6" s="275"/>
      <c r="MDO6" s="276"/>
      <c r="MDP6" s="277"/>
      <c r="MDQ6" s="277"/>
      <c r="MDR6" s="277"/>
      <c r="MDS6" s="277"/>
      <c r="MDT6" s="274"/>
      <c r="MDU6" s="265"/>
      <c r="MDV6" s="537"/>
      <c r="MDW6" s="537"/>
      <c r="MDX6" s="538"/>
      <c r="MDY6" s="539"/>
      <c r="MEA6" s="540"/>
      <c r="MEB6" s="540"/>
      <c r="MEC6" s="542"/>
      <c r="MED6" s="541"/>
      <c r="MEE6" s="537"/>
      <c r="MEF6" s="6"/>
      <c r="MEG6" s="275"/>
      <c r="MEH6" s="275"/>
      <c r="MEI6" s="275"/>
      <c r="MEJ6" s="275"/>
      <c r="MEK6" s="275"/>
      <c r="MEL6" s="276"/>
      <c r="MEM6" s="277"/>
      <c r="MEN6" s="277"/>
      <c r="MEO6" s="277"/>
      <c r="MEP6" s="277"/>
      <c r="MEQ6" s="274"/>
      <c r="MER6" s="265"/>
      <c r="MES6" s="537"/>
      <c r="MET6" s="537"/>
      <c r="MEU6" s="538"/>
      <c r="MEV6" s="539"/>
      <c r="MEX6" s="540"/>
      <c r="MEY6" s="540"/>
      <c r="MEZ6" s="542"/>
      <c r="MFA6" s="541"/>
      <c r="MFB6" s="537"/>
      <c r="MFC6" s="6"/>
      <c r="MFD6" s="275"/>
      <c r="MFE6" s="275"/>
      <c r="MFF6" s="275"/>
      <c r="MFG6" s="275"/>
      <c r="MFH6" s="275"/>
      <c r="MFI6" s="276"/>
      <c r="MFJ6" s="277"/>
      <c r="MFK6" s="277"/>
      <c r="MFL6" s="277"/>
      <c r="MFM6" s="277"/>
      <c r="MFN6" s="274"/>
      <c r="MFO6" s="265"/>
      <c r="MFP6" s="537"/>
      <c r="MFQ6" s="537"/>
      <c r="MFR6" s="538"/>
      <c r="MFS6" s="539"/>
      <c r="MFU6" s="540"/>
      <c r="MFV6" s="540"/>
      <c r="MFW6" s="542"/>
      <c r="MFX6" s="541"/>
      <c r="MFY6" s="537"/>
      <c r="MFZ6" s="6"/>
      <c r="MGA6" s="275"/>
      <c r="MGB6" s="275"/>
      <c r="MGC6" s="275"/>
      <c r="MGD6" s="275"/>
      <c r="MGE6" s="275"/>
      <c r="MGF6" s="276"/>
      <c r="MGG6" s="277"/>
      <c r="MGH6" s="277"/>
      <c r="MGI6" s="277"/>
      <c r="MGJ6" s="277"/>
      <c r="MGK6" s="274"/>
      <c r="MGL6" s="265"/>
      <c r="MGM6" s="537"/>
      <c r="MGN6" s="537"/>
      <c r="MGO6" s="538"/>
      <c r="MGP6" s="539"/>
      <c r="MGR6" s="540"/>
      <c r="MGS6" s="540"/>
      <c r="MGT6" s="542"/>
      <c r="MGU6" s="541"/>
      <c r="MGV6" s="537"/>
      <c r="MGW6" s="6"/>
      <c r="MGX6" s="275"/>
      <c r="MGY6" s="275"/>
      <c r="MGZ6" s="275"/>
      <c r="MHA6" s="275"/>
      <c r="MHB6" s="275"/>
      <c r="MHC6" s="276"/>
      <c r="MHD6" s="277"/>
      <c r="MHE6" s="277"/>
      <c r="MHF6" s="277"/>
      <c r="MHG6" s="277"/>
      <c r="MHH6" s="274"/>
      <c r="MHI6" s="265"/>
      <c r="MHJ6" s="537"/>
      <c r="MHK6" s="537"/>
      <c r="MHL6" s="538"/>
      <c r="MHM6" s="539"/>
      <c r="MHO6" s="540"/>
      <c r="MHP6" s="540"/>
      <c r="MHQ6" s="542"/>
      <c r="MHR6" s="541"/>
      <c r="MHS6" s="537"/>
      <c r="MHT6" s="6"/>
      <c r="MHU6" s="275"/>
      <c r="MHV6" s="275"/>
      <c r="MHW6" s="275"/>
      <c r="MHX6" s="275"/>
      <c r="MHY6" s="275"/>
      <c r="MHZ6" s="276"/>
      <c r="MIA6" s="277"/>
      <c r="MIB6" s="277"/>
      <c r="MIC6" s="277"/>
      <c r="MID6" s="277"/>
      <c r="MIE6" s="274"/>
      <c r="MIF6" s="265"/>
      <c r="MIG6" s="537"/>
      <c r="MIH6" s="537"/>
      <c r="MII6" s="538"/>
      <c r="MIJ6" s="539"/>
      <c r="MIL6" s="540"/>
      <c r="MIM6" s="540"/>
      <c r="MIN6" s="542"/>
      <c r="MIO6" s="541"/>
      <c r="MIP6" s="537"/>
      <c r="MIQ6" s="6"/>
      <c r="MIR6" s="275"/>
      <c r="MIS6" s="275"/>
      <c r="MIT6" s="275"/>
      <c r="MIU6" s="275"/>
      <c r="MIV6" s="275"/>
      <c r="MIW6" s="276"/>
      <c r="MIX6" s="277"/>
      <c r="MIY6" s="277"/>
      <c r="MIZ6" s="277"/>
      <c r="MJA6" s="277"/>
      <c r="MJB6" s="274"/>
      <c r="MJC6" s="265"/>
      <c r="MJD6" s="537"/>
      <c r="MJE6" s="537"/>
      <c r="MJF6" s="538"/>
      <c r="MJG6" s="539"/>
      <c r="MJI6" s="540"/>
      <c r="MJJ6" s="540"/>
      <c r="MJK6" s="542"/>
      <c r="MJL6" s="541"/>
      <c r="MJM6" s="537"/>
      <c r="MJN6" s="6"/>
      <c r="MJO6" s="275"/>
      <c r="MJP6" s="275"/>
      <c r="MJQ6" s="275"/>
      <c r="MJR6" s="275"/>
      <c r="MJS6" s="275"/>
      <c r="MJT6" s="276"/>
      <c r="MJU6" s="277"/>
      <c r="MJV6" s="277"/>
      <c r="MJW6" s="277"/>
      <c r="MJX6" s="277"/>
      <c r="MJY6" s="274"/>
      <c r="MJZ6" s="265"/>
      <c r="MKA6" s="537"/>
      <c r="MKB6" s="537"/>
      <c r="MKC6" s="538"/>
      <c r="MKD6" s="539"/>
      <c r="MKF6" s="540"/>
      <c r="MKG6" s="540"/>
      <c r="MKH6" s="542"/>
      <c r="MKI6" s="541"/>
      <c r="MKJ6" s="537"/>
      <c r="MKK6" s="6"/>
      <c r="MKL6" s="275"/>
      <c r="MKM6" s="275"/>
      <c r="MKN6" s="275"/>
      <c r="MKO6" s="275"/>
      <c r="MKP6" s="275"/>
      <c r="MKQ6" s="276"/>
      <c r="MKR6" s="277"/>
      <c r="MKS6" s="277"/>
      <c r="MKT6" s="277"/>
      <c r="MKU6" s="277"/>
      <c r="MKV6" s="274"/>
      <c r="MKW6" s="265"/>
      <c r="MKX6" s="537"/>
      <c r="MKY6" s="537"/>
      <c r="MKZ6" s="538"/>
      <c r="MLA6" s="539"/>
      <c r="MLC6" s="540"/>
      <c r="MLD6" s="540"/>
      <c r="MLE6" s="542"/>
      <c r="MLF6" s="541"/>
      <c r="MLG6" s="537"/>
      <c r="MLH6" s="6"/>
      <c r="MLI6" s="275"/>
      <c r="MLJ6" s="275"/>
      <c r="MLK6" s="275"/>
      <c r="MLL6" s="275"/>
      <c r="MLM6" s="275"/>
      <c r="MLN6" s="276"/>
      <c r="MLO6" s="277"/>
      <c r="MLP6" s="277"/>
      <c r="MLQ6" s="277"/>
      <c r="MLR6" s="277"/>
      <c r="MLS6" s="274"/>
      <c r="MLT6" s="265"/>
      <c r="MLU6" s="537"/>
      <c r="MLV6" s="537"/>
      <c r="MLW6" s="538"/>
      <c r="MLX6" s="539"/>
      <c r="MLZ6" s="540"/>
      <c r="MMA6" s="540"/>
      <c r="MMB6" s="542"/>
      <c r="MMC6" s="541"/>
      <c r="MMD6" s="537"/>
      <c r="MME6" s="6"/>
      <c r="MMF6" s="275"/>
      <c r="MMG6" s="275"/>
      <c r="MMH6" s="275"/>
      <c r="MMI6" s="275"/>
      <c r="MMJ6" s="275"/>
      <c r="MMK6" s="276"/>
      <c r="MML6" s="277"/>
      <c r="MMM6" s="277"/>
      <c r="MMN6" s="277"/>
      <c r="MMO6" s="277"/>
      <c r="MMP6" s="274"/>
      <c r="MMQ6" s="265"/>
      <c r="MMR6" s="537"/>
      <c r="MMS6" s="537"/>
      <c r="MMT6" s="538"/>
      <c r="MMU6" s="539"/>
      <c r="MMW6" s="540"/>
      <c r="MMX6" s="540"/>
      <c r="MMY6" s="542"/>
      <c r="MMZ6" s="541"/>
      <c r="MNA6" s="537"/>
      <c r="MNB6" s="6"/>
      <c r="MNC6" s="275"/>
      <c r="MND6" s="275"/>
      <c r="MNE6" s="275"/>
      <c r="MNF6" s="275"/>
      <c r="MNG6" s="275"/>
      <c r="MNH6" s="276"/>
      <c r="MNI6" s="277"/>
      <c r="MNJ6" s="277"/>
      <c r="MNK6" s="277"/>
      <c r="MNL6" s="277"/>
      <c r="MNM6" s="274"/>
      <c r="MNN6" s="265"/>
      <c r="MNO6" s="537"/>
      <c r="MNP6" s="537"/>
      <c r="MNQ6" s="538"/>
      <c r="MNR6" s="539"/>
      <c r="MNT6" s="540"/>
      <c r="MNU6" s="540"/>
      <c r="MNV6" s="542"/>
      <c r="MNW6" s="541"/>
      <c r="MNX6" s="537"/>
      <c r="MNY6" s="6"/>
      <c r="MNZ6" s="275"/>
      <c r="MOA6" s="275"/>
      <c r="MOB6" s="275"/>
      <c r="MOC6" s="275"/>
      <c r="MOD6" s="275"/>
      <c r="MOE6" s="276"/>
      <c r="MOF6" s="277"/>
      <c r="MOG6" s="277"/>
      <c r="MOH6" s="277"/>
      <c r="MOI6" s="277"/>
      <c r="MOJ6" s="274"/>
      <c r="MOK6" s="265"/>
      <c r="MOL6" s="537"/>
      <c r="MOM6" s="537"/>
      <c r="MON6" s="538"/>
      <c r="MOO6" s="539"/>
      <c r="MOQ6" s="540"/>
      <c r="MOR6" s="540"/>
      <c r="MOS6" s="542"/>
      <c r="MOT6" s="541"/>
      <c r="MOU6" s="537"/>
      <c r="MOV6" s="6"/>
      <c r="MOW6" s="275"/>
      <c r="MOX6" s="275"/>
      <c r="MOY6" s="275"/>
      <c r="MOZ6" s="275"/>
      <c r="MPA6" s="275"/>
      <c r="MPB6" s="276"/>
      <c r="MPC6" s="277"/>
      <c r="MPD6" s="277"/>
      <c r="MPE6" s="277"/>
      <c r="MPF6" s="277"/>
      <c r="MPG6" s="274"/>
      <c r="MPH6" s="265"/>
      <c r="MPI6" s="537"/>
      <c r="MPJ6" s="537"/>
      <c r="MPK6" s="538"/>
      <c r="MPL6" s="539"/>
      <c r="MPN6" s="540"/>
      <c r="MPO6" s="540"/>
      <c r="MPP6" s="542"/>
      <c r="MPQ6" s="541"/>
      <c r="MPR6" s="537"/>
      <c r="MPS6" s="6"/>
      <c r="MPT6" s="275"/>
      <c r="MPU6" s="275"/>
      <c r="MPV6" s="275"/>
      <c r="MPW6" s="275"/>
      <c r="MPX6" s="275"/>
      <c r="MPY6" s="276"/>
      <c r="MPZ6" s="277"/>
      <c r="MQA6" s="277"/>
      <c r="MQB6" s="277"/>
      <c r="MQC6" s="277"/>
      <c r="MQD6" s="274"/>
      <c r="MQE6" s="265"/>
      <c r="MQF6" s="537"/>
      <c r="MQG6" s="537"/>
      <c r="MQH6" s="538"/>
      <c r="MQI6" s="539"/>
      <c r="MQK6" s="540"/>
      <c r="MQL6" s="540"/>
      <c r="MQM6" s="542"/>
      <c r="MQN6" s="541"/>
      <c r="MQO6" s="537"/>
      <c r="MQP6" s="6"/>
      <c r="MQQ6" s="275"/>
      <c r="MQR6" s="275"/>
      <c r="MQS6" s="275"/>
      <c r="MQT6" s="275"/>
      <c r="MQU6" s="275"/>
      <c r="MQV6" s="276"/>
      <c r="MQW6" s="277"/>
      <c r="MQX6" s="277"/>
      <c r="MQY6" s="277"/>
      <c r="MQZ6" s="277"/>
      <c r="MRA6" s="274"/>
      <c r="MRB6" s="265"/>
      <c r="MRC6" s="537"/>
      <c r="MRD6" s="537"/>
      <c r="MRE6" s="538"/>
      <c r="MRF6" s="539"/>
      <c r="MRH6" s="540"/>
      <c r="MRI6" s="540"/>
      <c r="MRJ6" s="542"/>
      <c r="MRK6" s="541"/>
      <c r="MRL6" s="537"/>
      <c r="MRM6" s="6"/>
      <c r="MRN6" s="275"/>
      <c r="MRO6" s="275"/>
      <c r="MRP6" s="275"/>
      <c r="MRQ6" s="275"/>
      <c r="MRR6" s="275"/>
      <c r="MRS6" s="276"/>
      <c r="MRT6" s="277"/>
      <c r="MRU6" s="277"/>
      <c r="MRV6" s="277"/>
      <c r="MRW6" s="277"/>
      <c r="MRX6" s="274"/>
      <c r="MRY6" s="265"/>
      <c r="MRZ6" s="537"/>
      <c r="MSA6" s="537"/>
      <c r="MSB6" s="538"/>
      <c r="MSC6" s="539"/>
      <c r="MSE6" s="540"/>
      <c r="MSF6" s="540"/>
      <c r="MSG6" s="542"/>
      <c r="MSH6" s="541"/>
      <c r="MSI6" s="537"/>
      <c r="MSJ6" s="6"/>
      <c r="MSK6" s="275"/>
      <c r="MSL6" s="275"/>
      <c r="MSM6" s="275"/>
      <c r="MSN6" s="275"/>
      <c r="MSO6" s="275"/>
      <c r="MSP6" s="276"/>
      <c r="MSQ6" s="277"/>
      <c r="MSR6" s="277"/>
      <c r="MSS6" s="277"/>
      <c r="MST6" s="277"/>
      <c r="MSU6" s="274"/>
      <c r="MSV6" s="265"/>
      <c r="MSW6" s="537"/>
      <c r="MSX6" s="537"/>
      <c r="MSY6" s="538"/>
      <c r="MSZ6" s="539"/>
      <c r="MTB6" s="540"/>
      <c r="MTC6" s="540"/>
      <c r="MTD6" s="542"/>
      <c r="MTE6" s="541"/>
      <c r="MTF6" s="537"/>
      <c r="MTG6" s="6"/>
      <c r="MTH6" s="275"/>
      <c r="MTI6" s="275"/>
      <c r="MTJ6" s="275"/>
      <c r="MTK6" s="275"/>
      <c r="MTL6" s="275"/>
      <c r="MTM6" s="276"/>
      <c r="MTN6" s="277"/>
      <c r="MTO6" s="277"/>
      <c r="MTP6" s="277"/>
      <c r="MTQ6" s="277"/>
      <c r="MTR6" s="274"/>
      <c r="MTS6" s="265"/>
      <c r="MTT6" s="537"/>
      <c r="MTU6" s="537"/>
      <c r="MTV6" s="538"/>
      <c r="MTW6" s="539"/>
      <c r="MTY6" s="540"/>
      <c r="MTZ6" s="540"/>
      <c r="MUA6" s="542"/>
      <c r="MUB6" s="541"/>
      <c r="MUC6" s="537"/>
      <c r="MUD6" s="6"/>
      <c r="MUE6" s="275"/>
      <c r="MUF6" s="275"/>
      <c r="MUG6" s="275"/>
      <c r="MUH6" s="275"/>
      <c r="MUI6" s="275"/>
      <c r="MUJ6" s="276"/>
      <c r="MUK6" s="277"/>
      <c r="MUL6" s="277"/>
      <c r="MUM6" s="277"/>
      <c r="MUN6" s="277"/>
      <c r="MUO6" s="274"/>
      <c r="MUP6" s="265"/>
      <c r="MUQ6" s="537"/>
      <c r="MUR6" s="537"/>
      <c r="MUS6" s="538"/>
      <c r="MUT6" s="539"/>
      <c r="MUV6" s="540"/>
      <c r="MUW6" s="540"/>
      <c r="MUX6" s="542"/>
      <c r="MUY6" s="541"/>
      <c r="MUZ6" s="537"/>
      <c r="MVA6" s="6"/>
      <c r="MVB6" s="275"/>
      <c r="MVC6" s="275"/>
      <c r="MVD6" s="275"/>
      <c r="MVE6" s="275"/>
      <c r="MVF6" s="275"/>
      <c r="MVG6" s="276"/>
      <c r="MVH6" s="277"/>
      <c r="MVI6" s="277"/>
      <c r="MVJ6" s="277"/>
      <c r="MVK6" s="277"/>
      <c r="MVL6" s="274"/>
      <c r="MVM6" s="265"/>
      <c r="MVN6" s="537"/>
      <c r="MVO6" s="537"/>
      <c r="MVP6" s="538"/>
      <c r="MVQ6" s="539"/>
      <c r="MVS6" s="540"/>
      <c r="MVT6" s="540"/>
      <c r="MVU6" s="542"/>
      <c r="MVV6" s="541"/>
      <c r="MVW6" s="537"/>
      <c r="MVX6" s="6"/>
      <c r="MVY6" s="275"/>
      <c r="MVZ6" s="275"/>
      <c r="MWA6" s="275"/>
      <c r="MWB6" s="275"/>
      <c r="MWC6" s="275"/>
      <c r="MWD6" s="276"/>
      <c r="MWE6" s="277"/>
      <c r="MWF6" s="277"/>
      <c r="MWG6" s="277"/>
      <c r="MWH6" s="277"/>
      <c r="MWI6" s="274"/>
      <c r="MWJ6" s="265"/>
      <c r="MWK6" s="537"/>
      <c r="MWL6" s="537"/>
      <c r="MWM6" s="538"/>
      <c r="MWN6" s="539"/>
      <c r="MWP6" s="540"/>
      <c r="MWQ6" s="540"/>
      <c r="MWR6" s="542"/>
      <c r="MWS6" s="541"/>
      <c r="MWT6" s="537"/>
      <c r="MWU6" s="6"/>
      <c r="MWV6" s="275"/>
      <c r="MWW6" s="275"/>
      <c r="MWX6" s="275"/>
      <c r="MWY6" s="275"/>
      <c r="MWZ6" s="275"/>
      <c r="MXA6" s="276"/>
      <c r="MXB6" s="277"/>
      <c r="MXC6" s="277"/>
      <c r="MXD6" s="277"/>
      <c r="MXE6" s="277"/>
      <c r="MXF6" s="274"/>
      <c r="MXG6" s="265"/>
      <c r="MXH6" s="537"/>
      <c r="MXI6" s="537"/>
      <c r="MXJ6" s="538"/>
      <c r="MXK6" s="539"/>
      <c r="MXM6" s="540"/>
      <c r="MXN6" s="540"/>
      <c r="MXO6" s="542"/>
      <c r="MXP6" s="541"/>
      <c r="MXQ6" s="537"/>
      <c r="MXR6" s="6"/>
      <c r="MXS6" s="275"/>
      <c r="MXT6" s="275"/>
      <c r="MXU6" s="275"/>
      <c r="MXV6" s="275"/>
      <c r="MXW6" s="275"/>
      <c r="MXX6" s="276"/>
      <c r="MXY6" s="277"/>
      <c r="MXZ6" s="277"/>
      <c r="MYA6" s="277"/>
      <c r="MYB6" s="277"/>
      <c r="MYC6" s="274"/>
      <c r="MYD6" s="265"/>
      <c r="MYE6" s="537"/>
      <c r="MYF6" s="537"/>
      <c r="MYG6" s="538"/>
      <c r="MYH6" s="539"/>
      <c r="MYJ6" s="540"/>
      <c r="MYK6" s="540"/>
      <c r="MYL6" s="542"/>
      <c r="MYM6" s="541"/>
      <c r="MYN6" s="537"/>
      <c r="MYO6" s="6"/>
      <c r="MYP6" s="275"/>
      <c r="MYQ6" s="275"/>
      <c r="MYR6" s="275"/>
      <c r="MYS6" s="275"/>
      <c r="MYT6" s="275"/>
      <c r="MYU6" s="276"/>
      <c r="MYV6" s="277"/>
      <c r="MYW6" s="277"/>
      <c r="MYX6" s="277"/>
      <c r="MYY6" s="277"/>
      <c r="MYZ6" s="274"/>
      <c r="MZA6" s="265"/>
      <c r="MZB6" s="537"/>
      <c r="MZC6" s="537"/>
      <c r="MZD6" s="538"/>
      <c r="MZE6" s="539"/>
      <c r="MZG6" s="540"/>
      <c r="MZH6" s="540"/>
      <c r="MZI6" s="542"/>
      <c r="MZJ6" s="541"/>
      <c r="MZK6" s="537"/>
      <c r="MZL6" s="6"/>
      <c r="MZM6" s="275"/>
      <c r="MZN6" s="275"/>
      <c r="MZO6" s="275"/>
      <c r="MZP6" s="275"/>
      <c r="MZQ6" s="275"/>
      <c r="MZR6" s="276"/>
      <c r="MZS6" s="277"/>
      <c r="MZT6" s="277"/>
      <c r="MZU6" s="277"/>
      <c r="MZV6" s="277"/>
      <c r="MZW6" s="274"/>
      <c r="MZX6" s="265"/>
      <c r="MZY6" s="537"/>
      <c r="MZZ6" s="537"/>
      <c r="NAA6" s="538"/>
      <c r="NAB6" s="539"/>
      <c r="NAD6" s="540"/>
      <c r="NAE6" s="540"/>
      <c r="NAF6" s="542"/>
      <c r="NAG6" s="541"/>
      <c r="NAH6" s="537"/>
      <c r="NAI6" s="6"/>
      <c r="NAJ6" s="275"/>
      <c r="NAK6" s="275"/>
      <c r="NAL6" s="275"/>
      <c r="NAM6" s="275"/>
      <c r="NAN6" s="275"/>
      <c r="NAO6" s="276"/>
      <c r="NAP6" s="277"/>
      <c r="NAQ6" s="277"/>
      <c r="NAR6" s="277"/>
      <c r="NAS6" s="277"/>
      <c r="NAT6" s="274"/>
      <c r="NAU6" s="265"/>
      <c r="NAV6" s="537"/>
      <c r="NAW6" s="537"/>
      <c r="NAX6" s="538"/>
      <c r="NAY6" s="539"/>
      <c r="NBA6" s="540"/>
      <c r="NBB6" s="540"/>
      <c r="NBC6" s="542"/>
      <c r="NBD6" s="541"/>
      <c r="NBE6" s="537"/>
      <c r="NBF6" s="6"/>
      <c r="NBG6" s="275"/>
      <c r="NBH6" s="275"/>
      <c r="NBI6" s="275"/>
      <c r="NBJ6" s="275"/>
      <c r="NBK6" s="275"/>
      <c r="NBL6" s="276"/>
      <c r="NBM6" s="277"/>
      <c r="NBN6" s="277"/>
      <c r="NBO6" s="277"/>
      <c r="NBP6" s="277"/>
      <c r="NBQ6" s="274"/>
      <c r="NBR6" s="265"/>
      <c r="NBS6" s="537"/>
      <c r="NBT6" s="537"/>
      <c r="NBU6" s="538"/>
      <c r="NBV6" s="539"/>
      <c r="NBX6" s="540"/>
      <c r="NBY6" s="540"/>
      <c r="NBZ6" s="542"/>
      <c r="NCA6" s="541"/>
      <c r="NCB6" s="537"/>
      <c r="NCC6" s="6"/>
      <c r="NCD6" s="275"/>
      <c r="NCE6" s="275"/>
      <c r="NCF6" s="275"/>
      <c r="NCG6" s="275"/>
      <c r="NCH6" s="275"/>
      <c r="NCI6" s="276"/>
      <c r="NCJ6" s="277"/>
      <c r="NCK6" s="277"/>
      <c r="NCL6" s="277"/>
      <c r="NCM6" s="277"/>
      <c r="NCN6" s="274"/>
      <c r="NCO6" s="265"/>
      <c r="NCP6" s="537"/>
      <c r="NCQ6" s="537"/>
      <c r="NCR6" s="538"/>
      <c r="NCS6" s="539"/>
      <c r="NCU6" s="540"/>
      <c r="NCV6" s="540"/>
      <c r="NCW6" s="542"/>
      <c r="NCX6" s="541"/>
      <c r="NCY6" s="537"/>
      <c r="NCZ6" s="6"/>
      <c r="NDA6" s="275"/>
      <c r="NDB6" s="275"/>
      <c r="NDC6" s="275"/>
      <c r="NDD6" s="275"/>
      <c r="NDE6" s="275"/>
      <c r="NDF6" s="276"/>
      <c r="NDG6" s="277"/>
      <c r="NDH6" s="277"/>
      <c r="NDI6" s="277"/>
      <c r="NDJ6" s="277"/>
      <c r="NDK6" s="274"/>
      <c r="NDL6" s="265"/>
      <c r="NDM6" s="537"/>
      <c r="NDN6" s="537"/>
      <c r="NDO6" s="538"/>
      <c r="NDP6" s="539"/>
      <c r="NDR6" s="540"/>
      <c r="NDS6" s="540"/>
      <c r="NDT6" s="542"/>
      <c r="NDU6" s="541"/>
      <c r="NDV6" s="537"/>
      <c r="NDW6" s="6"/>
      <c r="NDX6" s="275"/>
      <c r="NDY6" s="275"/>
      <c r="NDZ6" s="275"/>
      <c r="NEA6" s="275"/>
      <c r="NEB6" s="275"/>
      <c r="NEC6" s="276"/>
      <c r="NED6" s="277"/>
      <c r="NEE6" s="277"/>
      <c r="NEF6" s="277"/>
      <c r="NEG6" s="277"/>
      <c r="NEH6" s="274"/>
      <c r="NEI6" s="265"/>
      <c r="NEJ6" s="537"/>
      <c r="NEK6" s="537"/>
      <c r="NEL6" s="538"/>
      <c r="NEM6" s="539"/>
      <c r="NEO6" s="540"/>
      <c r="NEP6" s="540"/>
      <c r="NEQ6" s="542"/>
      <c r="NER6" s="541"/>
      <c r="NES6" s="537"/>
      <c r="NET6" s="6"/>
      <c r="NEU6" s="275"/>
      <c r="NEV6" s="275"/>
      <c r="NEW6" s="275"/>
      <c r="NEX6" s="275"/>
      <c r="NEY6" s="275"/>
      <c r="NEZ6" s="276"/>
      <c r="NFA6" s="277"/>
      <c r="NFB6" s="277"/>
      <c r="NFC6" s="277"/>
      <c r="NFD6" s="277"/>
      <c r="NFE6" s="274"/>
      <c r="NFF6" s="265"/>
      <c r="NFG6" s="537"/>
      <c r="NFH6" s="537"/>
      <c r="NFI6" s="538"/>
      <c r="NFJ6" s="539"/>
      <c r="NFL6" s="540"/>
      <c r="NFM6" s="540"/>
      <c r="NFN6" s="542"/>
      <c r="NFO6" s="541"/>
      <c r="NFP6" s="537"/>
      <c r="NFQ6" s="6"/>
      <c r="NFR6" s="275"/>
      <c r="NFS6" s="275"/>
      <c r="NFT6" s="275"/>
      <c r="NFU6" s="275"/>
      <c r="NFV6" s="275"/>
      <c r="NFW6" s="276"/>
      <c r="NFX6" s="277"/>
      <c r="NFY6" s="277"/>
      <c r="NFZ6" s="277"/>
      <c r="NGA6" s="277"/>
      <c r="NGB6" s="274"/>
      <c r="NGC6" s="265"/>
      <c r="NGD6" s="537"/>
      <c r="NGE6" s="537"/>
      <c r="NGF6" s="538"/>
      <c r="NGG6" s="539"/>
      <c r="NGI6" s="540"/>
      <c r="NGJ6" s="540"/>
      <c r="NGK6" s="542"/>
      <c r="NGL6" s="541"/>
      <c r="NGM6" s="537"/>
      <c r="NGN6" s="6"/>
      <c r="NGO6" s="275"/>
      <c r="NGP6" s="275"/>
      <c r="NGQ6" s="275"/>
      <c r="NGR6" s="275"/>
      <c r="NGS6" s="275"/>
      <c r="NGT6" s="276"/>
      <c r="NGU6" s="277"/>
      <c r="NGV6" s="277"/>
      <c r="NGW6" s="277"/>
      <c r="NGX6" s="277"/>
      <c r="NGY6" s="274"/>
      <c r="NGZ6" s="265"/>
      <c r="NHA6" s="537"/>
      <c r="NHB6" s="537"/>
      <c r="NHC6" s="538"/>
      <c r="NHD6" s="539"/>
      <c r="NHF6" s="540"/>
      <c r="NHG6" s="540"/>
      <c r="NHH6" s="542"/>
      <c r="NHI6" s="541"/>
      <c r="NHJ6" s="537"/>
      <c r="NHK6" s="6"/>
      <c r="NHL6" s="275"/>
      <c r="NHM6" s="275"/>
      <c r="NHN6" s="275"/>
      <c r="NHO6" s="275"/>
      <c r="NHP6" s="275"/>
      <c r="NHQ6" s="276"/>
      <c r="NHR6" s="277"/>
      <c r="NHS6" s="277"/>
      <c r="NHT6" s="277"/>
      <c r="NHU6" s="277"/>
      <c r="NHV6" s="274"/>
      <c r="NHW6" s="265"/>
      <c r="NHX6" s="537"/>
      <c r="NHY6" s="537"/>
      <c r="NHZ6" s="538"/>
      <c r="NIA6" s="539"/>
      <c r="NIC6" s="540"/>
      <c r="NID6" s="540"/>
      <c r="NIE6" s="542"/>
      <c r="NIF6" s="541"/>
      <c r="NIG6" s="537"/>
      <c r="NIH6" s="6"/>
      <c r="NII6" s="275"/>
      <c r="NIJ6" s="275"/>
      <c r="NIK6" s="275"/>
      <c r="NIL6" s="275"/>
      <c r="NIM6" s="275"/>
      <c r="NIN6" s="276"/>
      <c r="NIO6" s="277"/>
      <c r="NIP6" s="277"/>
      <c r="NIQ6" s="277"/>
      <c r="NIR6" s="277"/>
      <c r="NIS6" s="274"/>
      <c r="NIT6" s="265"/>
      <c r="NIU6" s="537"/>
      <c r="NIV6" s="537"/>
      <c r="NIW6" s="538"/>
      <c r="NIX6" s="539"/>
      <c r="NIZ6" s="540"/>
      <c r="NJA6" s="540"/>
      <c r="NJB6" s="542"/>
      <c r="NJC6" s="541"/>
      <c r="NJD6" s="537"/>
      <c r="NJE6" s="6"/>
      <c r="NJF6" s="275"/>
      <c r="NJG6" s="275"/>
      <c r="NJH6" s="275"/>
      <c r="NJI6" s="275"/>
      <c r="NJJ6" s="275"/>
      <c r="NJK6" s="276"/>
      <c r="NJL6" s="277"/>
      <c r="NJM6" s="277"/>
      <c r="NJN6" s="277"/>
      <c r="NJO6" s="277"/>
      <c r="NJP6" s="274"/>
      <c r="NJQ6" s="265"/>
      <c r="NJR6" s="537"/>
      <c r="NJS6" s="537"/>
      <c r="NJT6" s="538"/>
      <c r="NJU6" s="539"/>
      <c r="NJW6" s="540"/>
      <c r="NJX6" s="540"/>
      <c r="NJY6" s="542"/>
      <c r="NJZ6" s="541"/>
      <c r="NKA6" s="537"/>
      <c r="NKB6" s="6"/>
      <c r="NKC6" s="275"/>
      <c r="NKD6" s="275"/>
      <c r="NKE6" s="275"/>
      <c r="NKF6" s="275"/>
      <c r="NKG6" s="275"/>
      <c r="NKH6" s="276"/>
      <c r="NKI6" s="277"/>
      <c r="NKJ6" s="277"/>
      <c r="NKK6" s="277"/>
      <c r="NKL6" s="277"/>
      <c r="NKM6" s="274"/>
      <c r="NKN6" s="265"/>
      <c r="NKO6" s="537"/>
      <c r="NKP6" s="537"/>
      <c r="NKQ6" s="538"/>
      <c r="NKR6" s="539"/>
      <c r="NKT6" s="540"/>
      <c r="NKU6" s="540"/>
      <c r="NKV6" s="542"/>
      <c r="NKW6" s="541"/>
      <c r="NKX6" s="537"/>
      <c r="NKY6" s="6"/>
      <c r="NKZ6" s="275"/>
      <c r="NLA6" s="275"/>
      <c r="NLB6" s="275"/>
      <c r="NLC6" s="275"/>
      <c r="NLD6" s="275"/>
      <c r="NLE6" s="276"/>
      <c r="NLF6" s="277"/>
      <c r="NLG6" s="277"/>
      <c r="NLH6" s="277"/>
      <c r="NLI6" s="277"/>
      <c r="NLJ6" s="274"/>
      <c r="NLK6" s="265"/>
      <c r="NLL6" s="537"/>
      <c r="NLM6" s="537"/>
      <c r="NLN6" s="538"/>
      <c r="NLO6" s="539"/>
      <c r="NLQ6" s="540"/>
      <c r="NLR6" s="540"/>
      <c r="NLS6" s="542"/>
      <c r="NLT6" s="541"/>
      <c r="NLU6" s="537"/>
      <c r="NLV6" s="6"/>
      <c r="NLW6" s="275"/>
      <c r="NLX6" s="275"/>
      <c r="NLY6" s="275"/>
      <c r="NLZ6" s="275"/>
      <c r="NMA6" s="275"/>
      <c r="NMB6" s="276"/>
      <c r="NMC6" s="277"/>
      <c r="NMD6" s="277"/>
      <c r="NME6" s="277"/>
      <c r="NMF6" s="277"/>
      <c r="NMG6" s="274"/>
      <c r="NMH6" s="265"/>
      <c r="NMI6" s="537"/>
      <c r="NMJ6" s="537"/>
      <c r="NMK6" s="538"/>
      <c r="NML6" s="539"/>
      <c r="NMN6" s="540"/>
      <c r="NMO6" s="540"/>
      <c r="NMP6" s="542"/>
      <c r="NMQ6" s="541"/>
      <c r="NMR6" s="537"/>
      <c r="NMS6" s="6"/>
      <c r="NMT6" s="275"/>
      <c r="NMU6" s="275"/>
      <c r="NMV6" s="275"/>
      <c r="NMW6" s="275"/>
      <c r="NMX6" s="275"/>
      <c r="NMY6" s="276"/>
      <c r="NMZ6" s="277"/>
      <c r="NNA6" s="277"/>
      <c r="NNB6" s="277"/>
      <c r="NNC6" s="277"/>
      <c r="NND6" s="274"/>
      <c r="NNE6" s="265"/>
      <c r="NNF6" s="537"/>
      <c r="NNG6" s="537"/>
      <c r="NNH6" s="538"/>
      <c r="NNI6" s="539"/>
      <c r="NNK6" s="540"/>
      <c r="NNL6" s="540"/>
      <c r="NNM6" s="542"/>
      <c r="NNN6" s="541"/>
      <c r="NNO6" s="537"/>
      <c r="NNP6" s="6"/>
      <c r="NNQ6" s="275"/>
      <c r="NNR6" s="275"/>
      <c r="NNS6" s="275"/>
      <c r="NNT6" s="275"/>
      <c r="NNU6" s="275"/>
      <c r="NNV6" s="276"/>
      <c r="NNW6" s="277"/>
      <c r="NNX6" s="277"/>
      <c r="NNY6" s="277"/>
      <c r="NNZ6" s="277"/>
      <c r="NOA6" s="274"/>
      <c r="NOB6" s="265"/>
      <c r="NOC6" s="537"/>
      <c r="NOD6" s="537"/>
      <c r="NOE6" s="538"/>
      <c r="NOF6" s="539"/>
      <c r="NOH6" s="540"/>
      <c r="NOI6" s="540"/>
      <c r="NOJ6" s="542"/>
      <c r="NOK6" s="541"/>
      <c r="NOL6" s="537"/>
      <c r="NOM6" s="6"/>
      <c r="NON6" s="275"/>
      <c r="NOO6" s="275"/>
      <c r="NOP6" s="275"/>
      <c r="NOQ6" s="275"/>
      <c r="NOR6" s="275"/>
      <c r="NOS6" s="276"/>
      <c r="NOT6" s="277"/>
      <c r="NOU6" s="277"/>
      <c r="NOV6" s="277"/>
      <c r="NOW6" s="277"/>
      <c r="NOX6" s="274"/>
      <c r="NOY6" s="265"/>
      <c r="NOZ6" s="537"/>
      <c r="NPA6" s="537"/>
      <c r="NPB6" s="538"/>
      <c r="NPC6" s="539"/>
      <c r="NPE6" s="540"/>
      <c r="NPF6" s="540"/>
      <c r="NPG6" s="542"/>
      <c r="NPH6" s="541"/>
      <c r="NPI6" s="537"/>
      <c r="NPJ6" s="6"/>
      <c r="NPK6" s="275"/>
      <c r="NPL6" s="275"/>
      <c r="NPM6" s="275"/>
      <c r="NPN6" s="275"/>
      <c r="NPO6" s="275"/>
      <c r="NPP6" s="276"/>
      <c r="NPQ6" s="277"/>
      <c r="NPR6" s="277"/>
      <c r="NPS6" s="277"/>
      <c r="NPT6" s="277"/>
      <c r="NPU6" s="274"/>
      <c r="NPV6" s="265"/>
      <c r="NPW6" s="537"/>
      <c r="NPX6" s="537"/>
      <c r="NPY6" s="538"/>
      <c r="NPZ6" s="539"/>
      <c r="NQB6" s="540"/>
      <c r="NQC6" s="540"/>
      <c r="NQD6" s="542"/>
      <c r="NQE6" s="541"/>
      <c r="NQF6" s="537"/>
      <c r="NQG6" s="6"/>
      <c r="NQH6" s="275"/>
      <c r="NQI6" s="275"/>
      <c r="NQJ6" s="275"/>
      <c r="NQK6" s="275"/>
      <c r="NQL6" s="275"/>
      <c r="NQM6" s="276"/>
      <c r="NQN6" s="277"/>
      <c r="NQO6" s="277"/>
      <c r="NQP6" s="277"/>
      <c r="NQQ6" s="277"/>
      <c r="NQR6" s="274"/>
      <c r="NQS6" s="265"/>
      <c r="NQT6" s="537"/>
      <c r="NQU6" s="537"/>
      <c r="NQV6" s="538"/>
      <c r="NQW6" s="539"/>
      <c r="NQY6" s="540"/>
      <c r="NQZ6" s="540"/>
      <c r="NRA6" s="542"/>
      <c r="NRB6" s="541"/>
      <c r="NRC6" s="537"/>
      <c r="NRD6" s="6"/>
      <c r="NRE6" s="275"/>
      <c r="NRF6" s="275"/>
      <c r="NRG6" s="275"/>
      <c r="NRH6" s="275"/>
      <c r="NRI6" s="275"/>
      <c r="NRJ6" s="276"/>
      <c r="NRK6" s="277"/>
      <c r="NRL6" s="277"/>
      <c r="NRM6" s="277"/>
      <c r="NRN6" s="277"/>
      <c r="NRO6" s="274"/>
      <c r="NRP6" s="265"/>
      <c r="NRQ6" s="537"/>
      <c r="NRR6" s="537"/>
      <c r="NRS6" s="538"/>
      <c r="NRT6" s="539"/>
      <c r="NRV6" s="540"/>
      <c r="NRW6" s="540"/>
      <c r="NRX6" s="542"/>
      <c r="NRY6" s="541"/>
      <c r="NRZ6" s="537"/>
      <c r="NSA6" s="6"/>
      <c r="NSB6" s="275"/>
      <c r="NSC6" s="275"/>
      <c r="NSD6" s="275"/>
      <c r="NSE6" s="275"/>
      <c r="NSF6" s="275"/>
      <c r="NSG6" s="276"/>
      <c r="NSH6" s="277"/>
      <c r="NSI6" s="277"/>
      <c r="NSJ6" s="277"/>
      <c r="NSK6" s="277"/>
      <c r="NSL6" s="274"/>
      <c r="NSM6" s="265"/>
      <c r="NSN6" s="537"/>
      <c r="NSO6" s="537"/>
      <c r="NSP6" s="538"/>
      <c r="NSQ6" s="539"/>
      <c r="NSS6" s="540"/>
      <c r="NST6" s="540"/>
      <c r="NSU6" s="542"/>
      <c r="NSV6" s="541"/>
      <c r="NSW6" s="537"/>
      <c r="NSX6" s="6"/>
      <c r="NSY6" s="275"/>
      <c r="NSZ6" s="275"/>
      <c r="NTA6" s="275"/>
      <c r="NTB6" s="275"/>
      <c r="NTC6" s="275"/>
      <c r="NTD6" s="276"/>
      <c r="NTE6" s="277"/>
      <c r="NTF6" s="277"/>
      <c r="NTG6" s="277"/>
      <c r="NTH6" s="277"/>
      <c r="NTI6" s="274"/>
      <c r="NTJ6" s="265"/>
      <c r="NTK6" s="537"/>
      <c r="NTL6" s="537"/>
      <c r="NTM6" s="538"/>
      <c r="NTN6" s="539"/>
      <c r="NTP6" s="540"/>
      <c r="NTQ6" s="540"/>
      <c r="NTR6" s="542"/>
      <c r="NTS6" s="541"/>
      <c r="NTT6" s="537"/>
      <c r="NTU6" s="6"/>
      <c r="NTV6" s="275"/>
      <c r="NTW6" s="275"/>
      <c r="NTX6" s="275"/>
      <c r="NTY6" s="275"/>
      <c r="NTZ6" s="275"/>
      <c r="NUA6" s="276"/>
      <c r="NUB6" s="277"/>
      <c r="NUC6" s="277"/>
      <c r="NUD6" s="277"/>
      <c r="NUE6" s="277"/>
      <c r="NUF6" s="274"/>
      <c r="NUG6" s="265"/>
      <c r="NUH6" s="537"/>
      <c r="NUI6" s="537"/>
      <c r="NUJ6" s="538"/>
      <c r="NUK6" s="539"/>
      <c r="NUM6" s="540"/>
      <c r="NUN6" s="540"/>
      <c r="NUO6" s="542"/>
      <c r="NUP6" s="541"/>
      <c r="NUQ6" s="537"/>
      <c r="NUR6" s="6"/>
      <c r="NUS6" s="275"/>
      <c r="NUT6" s="275"/>
      <c r="NUU6" s="275"/>
      <c r="NUV6" s="275"/>
      <c r="NUW6" s="275"/>
      <c r="NUX6" s="276"/>
      <c r="NUY6" s="277"/>
      <c r="NUZ6" s="277"/>
      <c r="NVA6" s="277"/>
      <c r="NVB6" s="277"/>
      <c r="NVC6" s="274"/>
      <c r="NVD6" s="265"/>
      <c r="NVE6" s="537"/>
      <c r="NVF6" s="537"/>
      <c r="NVG6" s="538"/>
      <c r="NVH6" s="539"/>
      <c r="NVJ6" s="540"/>
      <c r="NVK6" s="540"/>
      <c r="NVL6" s="542"/>
      <c r="NVM6" s="541"/>
      <c r="NVN6" s="537"/>
      <c r="NVO6" s="6"/>
      <c r="NVP6" s="275"/>
      <c r="NVQ6" s="275"/>
      <c r="NVR6" s="275"/>
      <c r="NVS6" s="275"/>
      <c r="NVT6" s="275"/>
      <c r="NVU6" s="276"/>
      <c r="NVV6" s="277"/>
      <c r="NVW6" s="277"/>
      <c r="NVX6" s="277"/>
      <c r="NVY6" s="277"/>
      <c r="NVZ6" s="274"/>
      <c r="NWA6" s="265"/>
      <c r="NWB6" s="537"/>
      <c r="NWC6" s="537"/>
      <c r="NWD6" s="538"/>
      <c r="NWE6" s="539"/>
      <c r="NWG6" s="540"/>
      <c r="NWH6" s="540"/>
      <c r="NWI6" s="542"/>
      <c r="NWJ6" s="541"/>
      <c r="NWK6" s="537"/>
      <c r="NWL6" s="6"/>
      <c r="NWM6" s="275"/>
      <c r="NWN6" s="275"/>
      <c r="NWO6" s="275"/>
      <c r="NWP6" s="275"/>
      <c r="NWQ6" s="275"/>
      <c r="NWR6" s="276"/>
      <c r="NWS6" s="277"/>
      <c r="NWT6" s="277"/>
      <c r="NWU6" s="277"/>
      <c r="NWV6" s="277"/>
      <c r="NWW6" s="274"/>
      <c r="NWX6" s="265"/>
      <c r="NWY6" s="537"/>
      <c r="NWZ6" s="537"/>
      <c r="NXA6" s="538"/>
      <c r="NXB6" s="539"/>
      <c r="NXD6" s="540"/>
      <c r="NXE6" s="540"/>
      <c r="NXF6" s="542"/>
      <c r="NXG6" s="541"/>
      <c r="NXH6" s="537"/>
      <c r="NXI6" s="6"/>
      <c r="NXJ6" s="275"/>
      <c r="NXK6" s="275"/>
      <c r="NXL6" s="275"/>
      <c r="NXM6" s="275"/>
      <c r="NXN6" s="275"/>
      <c r="NXO6" s="276"/>
      <c r="NXP6" s="277"/>
      <c r="NXQ6" s="277"/>
      <c r="NXR6" s="277"/>
      <c r="NXS6" s="277"/>
      <c r="NXT6" s="274"/>
      <c r="NXU6" s="265"/>
      <c r="NXV6" s="537"/>
      <c r="NXW6" s="537"/>
      <c r="NXX6" s="538"/>
      <c r="NXY6" s="539"/>
      <c r="NYA6" s="540"/>
      <c r="NYB6" s="540"/>
      <c r="NYC6" s="542"/>
      <c r="NYD6" s="541"/>
      <c r="NYE6" s="537"/>
      <c r="NYF6" s="6"/>
      <c r="NYG6" s="275"/>
      <c r="NYH6" s="275"/>
      <c r="NYI6" s="275"/>
      <c r="NYJ6" s="275"/>
      <c r="NYK6" s="275"/>
      <c r="NYL6" s="276"/>
      <c r="NYM6" s="277"/>
      <c r="NYN6" s="277"/>
      <c r="NYO6" s="277"/>
      <c r="NYP6" s="277"/>
      <c r="NYQ6" s="274"/>
      <c r="NYR6" s="265"/>
      <c r="NYS6" s="537"/>
      <c r="NYT6" s="537"/>
      <c r="NYU6" s="538"/>
      <c r="NYV6" s="539"/>
      <c r="NYX6" s="540"/>
      <c r="NYY6" s="540"/>
      <c r="NYZ6" s="542"/>
      <c r="NZA6" s="541"/>
      <c r="NZB6" s="537"/>
      <c r="NZC6" s="6"/>
      <c r="NZD6" s="275"/>
      <c r="NZE6" s="275"/>
      <c r="NZF6" s="275"/>
      <c r="NZG6" s="275"/>
      <c r="NZH6" s="275"/>
      <c r="NZI6" s="276"/>
      <c r="NZJ6" s="277"/>
      <c r="NZK6" s="277"/>
      <c r="NZL6" s="277"/>
      <c r="NZM6" s="277"/>
      <c r="NZN6" s="274"/>
      <c r="NZO6" s="265"/>
      <c r="NZP6" s="537"/>
      <c r="NZQ6" s="537"/>
      <c r="NZR6" s="538"/>
      <c r="NZS6" s="539"/>
      <c r="NZU6" s="540"/>
      <c r="NZV6" s="540"/>
      <c r="NZW6" s="542"/>
      <c r="NZX6" s="541"/>
      <c r="NZY6" s="537"/>
      <c r="NZZ6" s="6"/>
      <c r="OAA6" s="275"/>
      <c r="OAB6" s="275"/>
      <c r="OAC6" s="275"/>
      <c r="OAD6" s="275"/>
      <c r="OAE6" s="275"/>
      <c r="OAF6" s="276"/>
      <c r="OAG6" s="277"/>
      <c r="OAH6" s="277"/>
      <c r="OAI6" s="277"/>
      <c r="OAJ6" s="277"/>
      <c r="OAK6" s="274"/>
      <c r="OAL6" s="265"/>
      <c r="OAM6" s="537"/>
      <c r="OAN6" s="537"/>
      <c r="OAO6" s="538"/>
      <c r="OAP6" s="539"/>
      <c r="OAR6" s="540"/>
      <c r="OAS6" s="540"/>
      <c r="OAT6" s="542"/>
      <c r="OAU6" s="541"/>
      <c r="OAV6" s="537"/>
      <c r="OAW6" s="6"/>
      <c r="OAX6" s="275"/>
      <c r="OAY6" s="275"/>
      <c r="OAZ6" s="275"/>
      <c r="OBA6" s="275"/>
      <c r="OBB6" s="275"/>
      <c r="OBC6" s="276"/>
      <c r="OBD6" s="277"/>
      <c r="OBE6" s="277"/>
      <c r="OBF6" s="277"/>
      <c r="OBG6" s="277"/>
      <c r="OBH6" s="274"/>
      <c r="OBI6" s="265"/>
      <c r="OBJ6" s="537"/>
      <c r="OBK6" s="537"/>
      <c r="OBL6" s="538"/>
      <c r="OBM6" s="539"/>
      <c r="OBO6" s="540"/>
      <c r="OBP6" s="540"/>
      <c r="OBQ6" s="542"/>
      <c r="OBR6" s="541"/>
      <c r="OBS6" s="537"/>
      <c r="OBT6" s="6"/>
      <c r="OBU6" s="275"/>
      <c r="OBV6" s="275"/>
      <c r="OBW6" s="275"/>
      <c r="OBX6" s="275"/>
      <c r="OBY6" s="275"/>
      <c r="OBZ6" s="276"/>
      <c r="OCA6" s="277"/>
      <c r="OCB6" s="277"/>
      <c r="OCC6" s="277"/>
      <c r="OCD6" s="277"/>
      <c r="OCE6" s="274"/>
      <c r="OCF6" s="265"/>
      <c r="OCG6" s="537"/>
      <c r="OCH6" s="537"/>
      <c r="OCI6" s="538"/>
      <c r="OCJ6" s="539"/>
      <c r="OCL6" s="540"/>
      <c r="OCM6" s="540"/>
      <c r="OCN6" s="542"/>
      <c r="OCO6" s="541"/>
      <c r="OCP6" s="537"/>
      <c r="OCQ6" s="6"/>
      <c r="OCR6" s="275"/>
      <c r="OCS6" s="275"/>
      <c r="OCT6" s="275"/>
      <c r="OCU6" s="275"/>
      <c r="OCV6" s="275"/>
      <c r="OCW6" s="276"/>
      <c r="OCX6" s="277"/>
      <c r="OCY6" s="277"/>
      <c r="OCZ6" s="277"/>
      <c r="ODA6" s="277"/>
      <c r="ODB6" s="274"/>
      <c r="ODC6" s="265"/>
      <c r="ODD6" s="537"/>
      <c r="ODE6" s="537"/>
      <c r="ODF6" s="538"/>
      <c r="ODG6" s="539"/>
      <c r="ODI6" s="540"/>
      <c r="ODJ6" s="540"/>
      <c r="ODK6" s="542"/>
      <c r="ODL6" s="541"/>
      <c r="ODM6" s="537"/>
      <c r="ODN6" s="6"/>
      <c r="ODO6" s="275"/>
      <c r="ODP6" s="275"/>
      <c r="ODQ6" s="275"/>
      <c r="ODR6" s="275"/>
      <c r="ODS6" s="275"/>
      <c r="ODT6" s="276"/>
      <c r="ODU6" s="277"/>
      <c r="ODV6" s="277"/>
      <c r="ODW6" s="277"/>
      <c r="ODX6" s="277"/>
      <c r="ODY6" s="274"/>
      <c r="ODZ6" s="265"/>
      <c r="OEA6" s="537"/>
      <c r="OEB6" s="537"/>
      <c r="OEC6" s="538"/>
      <c r="OED6" s="539"/>
      <c r="OEF6" s="540"/>
      <c r="OEG6" s="540"/>
      <c r="OEH6" s="542"/>
      <c r="OEI6" s="541"/>
      <c r="OEJ6" s="537"/>
      <c r="OEK6" s="6"/>
      <c r="OEL6" s="275"/>
      <c r="OEM6" s="275"/>
      <c r="OEN6" s="275"/>
      <c r="OEO6" s="275"/>
      <c r="OEP6" s="275"/>
      <c r="OEQ6" s="276"/>
      <c r="OER6" s="277"/>
      <c r="OES6" s="277"/>
      <c r="OET6" s="277"/>
      <c r="OEU6" s="277"/>
      <c r="OEV6" s="274"/>
      <c r="OEW6" s="265"/>
      <c r="OEX6" s="537"/>
      <c r="OEY6" s="537"/>
      <c r="OEZ6" s="538"/>
      <c r="OFA6" s="539"/>
      <c r="OFC6" s="540"/>
      <c r="OFD6" s="540"/>
      <c r="OFE6" s="542"/>
      <c r="OFF6" s="541"/>
      <c r="OFG6" s="537"/>
      <c r="OFH6" s="6"/>
      <c r="OFI6" s="275"/>
      <c r="OFJ6" s="275"/>
      <c r="OFK6" s="275"/>
      <c r="OFL6" s="275"/>
      <c r="OFM6" s="275"/>
      <c r="OFN6" s="276"/>
      <c r="OFO6" s="277"/>
      <c r="OFP6" s="277"/>
      <c r="OFQ6" s="277"/>
      <c r="OFR6" s="277"/>
      <c r="OFS6" s="274"/>
      <c r="OFT6" s="265"/>
      <c r="OFU6" s="537"/>
      <c r="OFV6" s="537"/>
      <c r="OFW6" s="538"/>
      <c r="OFX6" s="539"/>
      <c r="OFZ6" s="540"/>
      <c r="OGA6" s="540"/>
      <c r="OGB6" s="542"/>
      <c r="OGC6" s="541"/>
      <c r="OGD6" s="537"/>
      <c r="OGE6" s="6"/>
      <c r="OGF6" s="275"/>
      <c r="OGG6" s="275"/>
      <c r="OGH6" s="275"/>
      <c r="OGI6" s="275"/>
      <c r="OGJ6" s="275"/>
      <c r="OGK6" s="276"/>
      <c r="OGL6" s="277"/>
      <c r="OGM6" s="277"/>
      <c r="OGN6" s="277"/>
      <c r="OGO6" s="277"/>
      <c r="OGP6" s="274"/>
      <c r="OGQ6" s="265"/>
      <c r="OGR6" s="537"/>
      <c r="OGS6" s="537"/>
      <c r="OGT6" s="538"/>
      <c r="OGU6" s="539"/>
      <c r="OGW6" s="540"/>
      <c r="OGX6" s="540"/>
      <c r="OGY6" s="542"/>
      <c r="OGZ6" s="541"/>
      <c r="OHA6" s="537"/>
      <c r="OHB6" s="6"/>
      <c r="OHC6" s="275"/>
      <c r="OHD6" s="275"/>
      <c r="OHE6" s="275"/>
      <c r="OHF6" s="275"/>
      <c r="OHG6" s="275"/>
      <c r="OHH6" s="276"/>
      <c r="OHI6" s="277"/>
      <c r="OHJ6" s="277"/>
      <c r="OHK6" s="277"/>
      <c r="OHL6" s="277"/>
      <c r="OHM6" s="274"/>
      <c r="OHN6" s="265"/>
      <c r="OHO6" s="537"/>
      <c r="OHP6" s="537"/>
      <c r="OHQ6" s="538"/>
      <c r="OHR6" s="539"/>
      <c r="OHT6" s="540"/>
      <c r="OHU6" s="540"/>
      <c r="OHV6" s="542"/>
      <c r="OHW6" s="541"/>
      <c r="OHX6" s="537"/>
      <c r="OHY6" s="6"/>
      <c r="OHZ6" s="275"/>
      <c r="OIA6" s="275"/>
      <c r="OIB6" s="275"/>
      <c r="OIC6" s="275"/>
      <c r="OID6" s="275"/>
      <c r="OIE6" s="276"/>
      <c r="OIF6" s="277"/>
      <c r="OIG6" s="277"/>
      <c r="OIH6" s="277"/>
      <c r="OII6" s="277"/>
      <c r="OIJ6" s="274"/>
      <c r="OIK6" s="265"/>
      <c r="OIL6" s="537"/>
      <c r="OIM6" s="537"/>
      <c r="OIN6" s="538"/>
      <c r="OIO6" s="539"/>
      <c r="OIQ6" s="540"/>
      <c r="OIR6" s="540"/>
      <c r="OIS6" s="542"/>
      <c r="OIT6" s="541"/>
      <c r="OIU6" s="537"/>
      <c r="OIV6" s="6"/>
      <c r="OIW6" s="275"/>
      <c r="OIX6" s="275"/>
      <c r="OIY6" s="275"/>
      <c r="OIZ6" s="275"/>
      <c r="OJA6" s="275"/>
      <c r="OJB6" s="276"/>
      <c r="OJC6" s="277"/>
      <c r="OJD6" s="277"/>
      <c r="OJE6" s="277"/>
      <c r="OJF6" s="277"/>
      <c r="OJG6" s="274"/>
      <c r="OJH6" s="265"/>
      <c r="OJI6" s="537"/>
      <c r="OJJ6" s="537"/>
      <c r="OJK6" s="538"/>
      <c r="OJL6" s="539"/>
      <c r="OJN6" s="540"/>
      <c r="OJO6" s="540"/>
      <c r="OJP6" s="542"/>
      <c r="OJQ6" s="541"/>
      <c r="OJR6" s="537"/>
      <c r="OJS6" s="6"/>
      <c r="OJT6" s="275"/>
      <c r="OJU6" s="275"/>
      <c r="OJV6" s="275"/>
      <c r="OJW6" s="275"/>
      <c r="OJX6" s="275"/>
      <c r="OJY6" s="276"/>
      <c r="OJZ6" s="277"/>
      <c r="OKA6" s="277"/>
      <c r="OKB6" s="277"/>
      <c r="OKC6" s="277"/>
      <c r="OKD6" s="274"/>
      <c r="OKE6" s="265"/>
      <c r="OKF6" s="537"/>
      <c r="OKG6" s="537"/>
      <c r="OKH6" s="538"/>
      <c r="OKI6" s="539"/>
      <c r="OKK6" s="540"/>
      <c r="OKL6" s="540"/>
      <c r="OKM6" s="542"/>
      <c r="OKN6" s="541"/>
      <c r="OKO6" s="537"/>
      <c r="OKP6" s="6"/>
      <c r="OKQ6" s="275"/>
      <c r="OKR6" s="275"/>
      <c r="OKS6" s="275"/>
      <c r="OKT6" s="275"/>
      <c r="OKU6" s="275"/>
      <c r="OKV6" s="276"/>
      <c r="OKW6" s="277"/>
      <c r="OKX6" s="277"/>
      <c r="OKY6" s="277"/>
      <c r="OKZ6" s="277"/>
      <c r="OLA6" s="274"/>
      <c r="OLB6" s="265"/>
      <c r="OLC6" s="537"/>
      <c r="OLD6" s="537"/>
      <c r="OLE6" s="538"/>
      <c r="OLF6" s="539"/>
      <c r="OLH6" s="540"/>
      <c r="OLI6" s="540"/>
      <c r="OLJ6" s="542"/>
      <c r="OLK6" s="541"/>
      <c r="OLL6" s="537"/>
      <c r="OLM6" s="6"/>
      <c r="OLN6" s="275"/>
      <c r="OLO6" s="275"/>
      <c r="OLP6" s="275"/>
      <c r="OLQ6" s="275"/>
      <c r="OLR6" s="275"/>
      <c r="OLS6" s="276"/>
      <c r="OLT6" s="277"/>
      <c r="OLU6" s="277"/>
      <c r="OLV6" s="277"/>
      <c r="OLW6" s="277"/>
      <c r="OLX6" s="274"/>
      <c r="OLY6" s="265"/>
      <c r="OLZ6" s="537"/>
      <c r="OMA6" s="537"/>
      <c r="OMB6" s="538"/>
      <c r="OMC6" s="539"/>
      <c r="OME6" s="540"/>
      <c r="OMF6" s="540"/>
      <c r="OMG6" s="542"/>
      <c r="OMH6" s="541"/>
      <c r="OMI6" s="537"/>
      <c r="OMJ6" s="6"/>
      <c r="OMK6" s="275"/>
      <c r="OML6" s="275"/>
      <c r="OMM6" s="275"/>
      <c r="OMN6" s="275"/>
      <c r="OMO6" s="275"/>
      <c r="OMP6" s="276"/>
      <c r="OMQ6" s="277"/>
      <c r="OMR6" s="277"/>
      <c r="OMS6" s="277"/>
      <c r="OMT6" s="277"/>
      <c r="OMU6" s="274"/>
      <c r="OMV6" s="265"/>
      <c r="OMW6" s="537"/>
      <c r="OMX6" s="537"/>
      <c r="OMY6" s="538"/>
      <c r="OMZ6" s="539"/>
      <c r="ONB6" s="540"/>
      <c r="ONC6" s="540"/>
      <c r="OND6" s="542"/>
      <c r="ONE6" s="541"/>
      <c r="ONF6" s="537"/>
      <c r="ONG6" s="6"/>
      <c r="ONH6" s="275"/>
      <c r="ONI6" s="275"/>
      <c r="ONJ6" s="275"/>
      <c r="ONK6" s="275"/>
      <c r="ONL6" s="275"/>
      <c r="ONM6" s="276"/>
      <c r="ONN6" s="277"/>
      <c r="ONO6" s="277"/>
      <c r="ONP6" s="277"/>
      <c r="ONQ6" s="277"/>
      <c r="ONR6" s="274"/>
      <c r="ONS6" s="265"/>
      <c r="ONT6" s="537"/>
      <c r="ONU6" s="537"/>
      <c r="ONV6" s="538"/>
      <c r="ONW6" s="539"/>
      <c r="ONY6" s="540"/>
      <c r="ONZ6" s="540"/>
      <c r="OOA6" s="542"/>
      <c r="OOB6" s="541"/>
      <c r="OOC6" s="537"/>
      <c r="OOD6" s="6"/>
      <c r="OOE6" s="275"/>
      <c r="OOF6" s="275"/>
      <c r="OOG6" s="275"/>
      <c r="OOH6" s="275"/>
      <c r="OOI6" s="275"/>
      <c r="OOJ6" s="276"/>
      <c r="OOK6" s="277"/>
      <c r="OOL6" s="277"/>
      <c r="OOM6" s="277"/>
      <c r="OON6" s="277"/>
      <c r="OOO6" s="274"/>
      <c r="OOP6" s="265"/>
      <c r="OOQ6" s="537"/>
      <c r="OOR6" s="537"/>
      <c r="OOS6" s="538"/>
      <c r="OOT6" s="539"/>
      <c r="OOV6" s="540"/>
      <c r="OOW6" s="540"/>
      <c r="OOX6" s="542"/>
      <c r="OOY6" s="541"/>
      <c r="OOZ6" s="537"/>
      <c r="OPA6" s="6"/>
      <c r="OPB6" s="275"/>
      <c r="OPC6" s="275"/>
      <c r="OPD6" s="275"/>
      <c r="OPE6" s="275"/>
      <c r="OPF6" s="275"/>
      <c r="OPG6" s="276"/>
      <c r="OPH6" s="277"/>
      <c r="OPI6" s="277"/>
      <c r="OPJ6" s="277"/>
      <c r="OPK6" s="277"/>
      <c r="OPL6" s="274"/>
      <c r="OPM6" s="265"/>
      <c r="OPN6" s="537"/>
      <c r="OPO6" s="537"/>
      <c r="OPP6" s="538"/>
      <c r="OPQ6" s="539"/>
      <c r="OPS6" s="540"/>
      <c r="OPT6" s="540"/>
      <c r="OPU6" s="542"/>
      <c r="OPV6" s="541"/>
      <c r="OPW6" s="537"/>
      <c r="OPX6" s="6"/>
      <c r="OPY6" s="275"/>
      <c r="OPZ6" s="275"/>
      <c r="OQA6" s="275"/>
      <c r="OQB6" s="275"/>
      <c r="OQC6" s="275"/>
      <c r="OQD6" s="276"/>
      <c r="OQE6" s="277"/>
      <c r="OQF6" s="277"/>
      <c r="OQG6" s="277"/>
      <c r="OQH6" s="277"/>
      <c r="OQI6" s="274"/>
      <c r="OQJ6" s="265"/>
      <c r="OQK6" s="537"/>
      <c r="OQL6" s="537"/>
      <c r="OQM6" s="538"/>
      <c r="OQN6" s="539"/>
      <c r="OQP6" s="540"/>
      <c r="OQQ6" s="540"/>
      <c r="OQR6" s="542"/>
      <c r="OQS6" s="541"/>
      <c r="OQT6" s="537"/>
      <c r="OQU6" s="6"/>
      <c r="OQV6" s="275"/>
      <c r="OQW6" s="275"/>
      <c r="OQX6" s="275"/>
      <c r="OQY6" s="275"/>
      <c r="OQZ6" s="275"/>
      <c r="ORA6" s="276"/>
      <c r="ORB6" s="277"/>
      <c r="ORC6" s="277"/>
      <c r="ORD6" s="277"/>
      <c r="ORE6" s="277"/>
      <c r="ORF6" s="274"/>
      <c r="ORG6" s="265"/>
      <c r="ORH6" s="537"/>
      <c r="ORI6" s="537"/>
      <c r="ORJ6" s="538"/>
      <c r="ORK6" s="539"/>
      <c r="ORM6" s="540"/>
      <c r="ORN6" s="540"/>
      <c r="ORO6" s="542"/>
      <c r="ORP6" s="541"/>
      <c r="ORQ6" s="537"/>
      <c r="ORR6" s="6"/>
      <c r="ORS6" s="275"/>
      <c r="ORT6" s="275"/>
      <c r="ORU6" s="275"/>
      <c r="ORV6" s="275"/>
      <c r="ORW6" s="275"/>
      <c r="ORX6" s="276"/>
      <c r="ORY6" s="277"/>
      <c r="ORZ6" s="277"/>
      <c r="OSA6" s="277"/>
      <c r="OSB6" s="277"/>
      <c r="OSC6" s="274"/>
      <c r="OSD6" s="265"/>
      <c r="OSE6" s="537"/>
      <c r="OSF6" s="537"/>
      <c r="OSG6" s="538"/>
      <c r="OSH6" s="539"/>
      <c r="OSJ6" s="540"/>
      <c r="OSK6" s="540"/>
      <c r="OSL6" s="542"/>
      <c r="OSM6" s="541"/>
      <c r="OSN6" s="537"/>
      <c r="OSO6" s="6"/>
      <c r="OSP6" s="275"/>
      <c r="OSQ6" s="275"/>
      <c r="OSR6" s="275"/>
      <c r="OSS6" s="275"/>
      <c r="OST6" s="275"/>
      <c r="OSU6" s="276"/>
      <c r="OSV6" s="277"/>
      <c r="OSW6" s="277"/>
      <c r="OSX6" s="277"/>
      <c r="OSY6" s="277"/>
      <c r="OSZ6" s="274"/>
      <c r="OTA6" s="265"/>
      <c r="OTB6" s="537"/>
      <c r="OTC6" s="537"/>
      <c r="OTD6" s="538"/>
      <c r="OTE6" s="539"/>
      <c r="OTG6" s="540"/>
      <c r="OTH6" s="540"/>
      <c r="OTI6" s="542"/>
      <c r="OTJ6" s="541"/>
      <c r="OTK6" s="537"/>
      <c r="OTL6" s="6"/>
      <c r="OTM6" s="275"/>
      <c r="OTN6" s="275"/>
      <c r="OTO6" s="275"/>
      <c r="OTP6" s="275"/>
      <c r="OTQ6" s="275"/>
      <c r="OTR6" s="276"/>
      <c r="OTS6" s="277"/>
      <c r="OTT6" s="277"/>
      <c r="OTU6" s="277"/>
      <c r="OTV6" s="277"/>
      <c r="OTW6" s="274"/>
      <c r="OTX6" s="265"/>
      <c r="OTY6" s="537"/>
      <c r="OTZ6" s="537"/>
      <c r="OUA6" s="538"/>
      <c r="OUB6" s="539"/>
      <c r="OUD6" s="540"/>
      <c r="OUE6" s="540"/>
      <c r="OUF6" s="542"/>
      <c r="OUG6" s="541"/>
      <c r="OUH6" s="537"/>
      <c r="OUI6" s="6"/>
      <c r="OUJ6" s="275"/>
      <c r="OUK6" s="275"/>
      <c r="OUL6" s="275"/>
      <c r="OUM6" s="275"/>
      <c r="OUN6" s="275"/>
      <c r="OUO6" s="276"/>
      <c r="OUP6" s="277"/>
      <c r="OUQ6" s="277"/>
      <c r="OUR6" s="277"/>
      <c r="OUS6" s="277"/>
      <c r="OUT6" s="274"/>
      <c r="OUU6" s="265"/>
      <c r="OUV6" s="537"/>
      <c r="OUW6" s="537"/>
      <c r="OUX6" s="538"/>
      <c r="OUY6" s="539"/>
      <c r="OVA6" s="540"/>
      <c r="OVB6" s="540"/>
      <c r="OVC6" s="542"/>
      <c r="OVD6" s="541"/>
      <c r="OVE6" s="537"/>
      <c r="OVF6" s="6"/>
      <c r="OVG6" s="275"/>
      <c r="OVH6" s="275"/>
      <c r="OVI6" s="275"/>
      <c r="OVJ6" s="275"/>
      <c r="OVK6" s="275"/>
      <c r="OVL6" s="276"/>
      <c r="OVM6" s="277"/>
      <c r="OVN6" s="277"/>
      <c r="OVO6" s="277"/>
      <c r="OVP6" s="277"/>
      <c r="OVQ6" s="274"/>
      <c r="OVR6" s="265"/>
      <c r="OVS6" s="537"/>
      <c r="OVT6" s="537"/>
      <c r="OVU6" s="538"/>
      <c r="OVV6" s="539"/>
      <c r="OVX6" s="540"/>
      <c r="OVY6" s="540"/>
      <c r="OVZ6" s="542"/>
      <c r="OWA6" s="541"/>
      <c r="OWB6" s="537"/>
      <c r="OWC6" s="6"/>
      <c r="OWD6" s="275"/>
      <c r="OWE6" s="275"/>
      <c r="OWF6" s="275"/>
      <c r="OWG6" s="275"/>
      <c r="OWH6" s="275"/>
      <c r="OWI6" s="276"/>
      <c r="OWJ6" s="277"/>
      <c r="OWK6" s="277"/>
      <c r="OWL6" s="277"/>
      <c r="OWM6" s="277"/>
      <c r="OWN6" s="274"/>
      <c r="OWO6" s="265"/>
      <c r="OWP6" s="537"/>
      <c r="OWQ6" s="537"/>
      <c r="OWR6" s="538"/>
      <c r="OWS6" s="539"/>
      <c r="OWU6" s="540"/>
      <c r="OWV6" s="540"/>
      <c r="OWW6" s="542"/>
      <c r="OWX6" s="541"/>
      <c r="OWY6" s="537"/>
      <c r="OWZ6" s="6"/>
      <c r="OXA6" s="275"/>
      <c r="OXB6" s="275"/>
      <c r="OXC6" s="275"/>
      <c r="OXD6" s="275"/>
      <c r="OXE6" s="275"/>
      <c r="OXF6" s="276"/>
      <c r="OXG6" s="277"/>
      <c r="OXH6" s="277"/>
      <c r="OXI6" s="277"/>
      <c r="OXJ6" s="277"/>
      <c r="OXK6" s="274"/>
      <c r="OXL6" s="265"/>
      <c r="OXM6" s="537"/>
      <c r="OXN6" s="537"/>
      <c r="OXO6" s="538"/>
      <c r="OXP6" s="539"/>
      <c r="OXR6" s="540"/>
      <c r="OXS6" s="540"/>
      <c r="OXT6" s="542"/>
      <c r="OXU6" s="541"/>
      <c r="OXV6" s="537"/>
      <c r="OXW6" s="6"/>
      <c r="OXX6" s="275"/>
      <c r="OXY6" s="275"/>
      <c r="OXZ6" s="275"/>
      <c r="OYA6" s="275"/>
      <c r="OYB6" s="275"/>
      <c r="OYC6" s="276"/>
      <c r="OYD6" s="277"/>
      <c r="OYE6" s="277"/>
      <c r="OYF6" s="277"/>
      <c r="OYG6" s="277"/>
      <c r="OYH6" s="274"/>
      <c r="OYI6" s="265"/>
      <c r="OYJ6" s="537"/>
      <c r="OYK6" s="537"/>
      <c r="OYL6" s="538"/>
      <c r="OYM6" s="539"/>
      <c r="OYO6" s="540"/>
      <c r="OYP6" s="540"/>
      <c r="OYQ6" s="542"/>
      <c r="OYR6" s="541"/>
      <c r="OYS6" s="537"/>
      <c r="OYT6" s="6"/>
      <c r="OYU6" s="275"/>
      <c r="OYV6" s="275"/>
      <c r="OYW6" s="275"/>
      <c r="OYX6" s="275"/>
      <c r="OYY6" s="275"/>
      <c r="OYZ6" s="276"/>
      <c r="OZA6" s="277"/>
      <c r="OZB6" s="277"/>
      <c r="OZC6" s="277"/>
      <c r="OZD6" s="277"/>
      <c r="OZE6" s="274"/>
      <c r="OZF6" s="265"/>
      <c r="OZG6" s="537"/>
      <c r="OZH6" s="537"/>
      <c r="OZI6" s="538"/>
      <c r="OZJ6" s="539"/>
      <c r="OZL6" s="540"/>
      <c r="OZM6" s="540"/>
      <c r="OZN6" s="542"/>
      <c r="OZO6" s="541"/>
      <c r="OZP6" s="537"/>
      <c r="OZQ6" s="6"/>
      <c r="OZR6" s="275"/>
      <c r="OZS6" s="275"/>
      <c r="OZT6" s="275"/>
      <c r="OZU6" s="275"/>
      <c r="OZV6" s="275"/>
      <c r="OZW6" s="276"/>
      <c r="OZX6" s="277"/>
      <c r="OZY6" s="277"/>
      <c r="OZZ6" s="277"/>
      <c r="PAA6" s="277"/>
      <c r="PAB6" s="274"/>
      <c r="PAC6" s="265"/>
      <c r="PAD6" s="537"/>
      <c r="PAE6" s="537"/>
      <c r="PAF6" s="538"/>
      <c r="PAG6" s="539"/>
      <c r="PAI6" s="540"/>
      <c r="PAJ6" s="540"/>
      <c r="PAK6" s="542"/>
      <c r="PAL6" s="541"/>
      <c r="PAM6" s="537"/>
      <c r="PAN6" s="6"/>
      <c r="PAO6" s="275"/>
      <c r="PAP6" s="275"/>
      <c r="PAQ6" s="275"/>
      <c r="PAR6" s="275"/>
      <c r="PAS6" s="275"/>
      <c r="PAT6" s="276"/>
      <c r="PAU6" s="277"/>
      <c r="PAV6" s="277"/>
      <c r="PAW6" s="277"/>
      <c r="PAX6" s="277"/>
      <c r="PAY6" s="274"/>
      <c r="PAZ6" s="265"/>
      <c r="PBA6" s="537"/>
      <c r="PBB6" s="537"/>
      <c r="PBC6" s="538"/>
      <c r="PBD6" s="539"/>
      <c r="PBF6" s="540"/>
      <c r="PBG6" s="540"/>
      <c r="PBH6" s="542"/>
      <c r="PBI6" s="541"/>
      <c r="PBJ6" s="537"/>
      <c r="PBK6" s="6"/>
      <c r="PBL6" s="275"/>
      <c r="PBM6" s="275"/>
      <c r="PBN6" s="275"/>
      <c r="PBO6" s="275"/>
      <c r="PBP6" s="275"/>
      <c r="PBQ6" s="276"/>
      <c r="PBR6" s="277"/>
      <c r="PBS6" s="277"/>
      <c r="PBT6" s="277"/>
      <c r="PBU6" s="277"/>
      <c r="PBV6" s="274"/>
      <c r="PBW6" s="265"/>
      <c r="PBX6" s="537"/>
      <c r="PBY6" s="537"/>
      <c r="PBZ6" s="538"/>
      <c r="PCA6" s="539"/>
      <c r="PCC6" s="540"/>
      <c r="PCD6" s="540"/>
      <c r="PCE6" s="542"/>
      <c r="PCF6" s="541"/>
      <c r="PCG6" s="537"/>
      <c r="PCH6" s="6"/>
      <c r="PCI6" s="275"/>
      <c r="PCJ6" s="275"/>
      <c r="PCK6" s="275"/>
      <c r="PCL6" s="275"/>
      <c r="PCM6" s="275"/>
      <c r="PCN6" s="276"/>
      <c r="PCO6" s="277"/>
      <c r="PCP6" s="277"/>
      <c r="PCQ6" s="277"/>
      <c r="PCR6" s="277"/>
      <c r="PCS6" s="274"/>
      <c r="PCT6" s="265"/>
      <c r="PCU6" s="537"/>
      <c r="PCV6" s="537"/>
      <c r="PCW6" s="538"/>
      <c r="PCX6" s="539"/>
      <c r="PCZ6" s="540"/>
      <c r="PDA6" s="540"/>
      <c r="PDB6" s="542"/>
      <c r="PDC6" s="541"/>
      <c r="PDD6" s="537"/>
      <c r="PDE6" s="6"/>
      <c r="PDF6" s="275"/>
      <c r="PDG6" s="275"/>
      <c r="PDH6" s="275"/>
      <c r="PDI6" s="275"/>
      <c r="PDJ6" s="275"/>
      <c r="PDK6" s="276"/>
      <c r="PDL6" s="277"/>
      <c r="PDM6" s="277"/>
      <c r="PDN6" s="277"/>
      <c r="PDO6" s="277"/>
      <c r="PDP6" s="274"/>
      <c r="PDQ6" s="265"/>
      <c r="PDR6" s="537"/>
      <c r="PDS6" s="537"/>
      <c r="PDT6" s="538"/>
      <c r="PDU6" s="539"/>
      <c r="PDW6" s="540"/>
      <c r="PDX6" s="540"/>
      <c r="PDY6" s="542"/>
      <c r="PDZ6" s="541"/>
      <c r="PEA6" s="537"/>
      <c r="PEB6" s="6"/>
      <c r="PEC6" s="275"/>
      <c r="PED6" s="275"/>
      <c r="PEE6" s="275"/>
      <c r="PEF6" s="275"/>
      <c r="PEG6" s="275"/>
      <c r="PEH6" s="276"/>
      <c r="PEI6" s="277"/>
      <c r="PEJ6" s="277"/>
      <c r="PEK6" s="277"/>
      <c r="PEL6" s="277"/>
      <c r="PEM6" s="274"/>
      <c r="PEN6" s="265"/>
      <c r="PEO6" s="537"/>
      <c r="PEP6" s="537"/>
      <c r="PEQ6" s="538"/>
      <c r="PER6" s="539"/>
      <c r="PET6" s="540"/>
      <c r="PEU6" s="540"/>
      <c r="PEV6" s="542"/>
      <c r="PEW6" s="541"/>
      <c r="PEX6" s="537"/>
      <c r="PEY6" s="6"/>
      <c r="PEZ6" s="275"/>
      <c r="PFA6" s="275"/>
      <c r="PFB6" s="275"/>
      <c r="PFC6" s="275"/>
      <c r="PFD6" s="275"/>
      <c r="PFE6" s="276"/>
      <c r="PFF6" s="277"/>
      <c r="PFG6" s="277"/>
      <c r="PFH6" s="277"/>
      <c r="PFI6" s="277"/>
      <c r="PFJ6" s="274"/>
      <c r="PFK6" s="265"/>
      <c r="PFL6" s="537"/>
      <c r="PFM6" s="537"/>
      <c r="PFN6" s="538"/>
      <c r="PFO6" s="539"/>
      <c r="PFQ6" s="540"/>
      <c r="PFR6" s="540"/>
      <c r="PFS6" s="542"/>
      <c r="PFT6" s="541"/>
      <c r="PFU6" s="537"/>
      <c r="PFV6" s="6"/>
      <c r="PFW6" s="275"/>
      <c r="PFX6" s="275"/>
      <c r="PFY6" s="275"/>
      <c r="PFZ6" s="275"/>
      <c r="PGA6" s="275"/>
      <c r="PGB6" s="276"/>
      <c r="PGC6" s="277"/>
      <c r="PGD6" s="277"/>
      <c r="PGE6" s="277"/>
      <c r="PGF6" s="277"/>
      <c r="PGG6" s="274"/>
      <c r="PGH6" s="265"/>
      <c r="PGI6" s="537"/>
      <c r="PGJ6" s="537"/>
      <c r="PGK6" s="538"/>
      <c r="PGL6" s="539"/>
      <c r="PGN6" s="540"/>
      <c r="PGO6" s="540"/>
      <c r="PGP6" s="542"/>
      <c r="PGQ6" s="541"/>
      <c r="PGR6" s="537"/>
      <c r="PGS6" s="6"/>
      <c r="PGT6" s="275"/>
      <c r="PGU6" s="275"/>
      <c r="PGV6" s="275"/>
      <c r="PGW6" s="275"/>
      <c r="PGX6" s="275"/>
      <c r="PGY6" s="276"/>
      <c r="PGZ6" s="277"/>
      <c r="PHA6" s="277"/>
      <c r="PHB6" s="277"/>
      <c r="PHC6" s="277"/>
      <c r="PHD6" s="274"/>
      <c r="PHE6" s="265"/>
      <c r="PHF6" s="537"/>
      <c r="PHG6" s="537"/>
      <c r="PHH6" s="538"/>
      <c r="PHI6" s="539"/>
      <c r="PHK6" s="540"/>
      <c r="PHL6" s="540"/>
      <c r="PHM6" s="542"/>
      <c r="PHN6" s="541"/>
      <c r="PHO6" s="537"/>
      <c r="PHP6" s="6"/>
      <c r="PHQ6" s="275"/>
      <c r="PHR6" s="275"/>
      <c r="PHS6" s="275"/>
      <c r="PHT6" s="275"/>
      <c r="PHU6" s="275"/>
      <c r="PHV6" s="276"/>
      <c r="PHW6" s="277"/>
      <c r="PHX6" s="277"/>
      <c r="PHY6" s="277"/>
      <c r="PHZ6" s="277"/>
      <c r="PIA6" s="274"/>
      <c r="PIB6" s="265"/>
      <c r="PIC6" s="537"/>
      <c r="PID6" s="537"/>
      <c r="PIE6" s="538"/>
      <c r="PIF6" s="539"/>
      <c r="PIH6" s="540"/>
      <c r="PII6" s="540"/>
      <c r="PIJ6" s="542"/>
      <c r="PIK6" s="541"/>
      <c r="PIL6" s="537"/>
      <c r="PIM6" s="6"/>
      <c r="PIN6" s="275"/>
      <c r="PIO6" s="275"/>
      <c r="PIP6" s="275"/>
      <c r="PIQ6" s="275"/>
      <c r="PIR6" s="275"/>
      <c r="PIS6" s="276"/>
      <c r="PIT6" s="277"/>
      <c r="PIU6" s="277"/>
      <c r="PIV6" s="277"/>
      <c r="PIW6" s="277"/>
      <c r="PIX6" s="274"/>
      <c r="PIY6" s="265"/>
      <c r="PIZ6" s="537"/>
      <c r="PJA6" s="537"/>
      <c r="PJB6" s="538"/>
      <c r="PJC6" s="539"/>
      <c r="PJE6" s="540"/>
      <c r="PJF6" s="540"/>
      <c r="PJG6" s="542"/>
      <c r="PJH6" s="541"/>
      <c r="PJI6" s="537"/>
      <c r="PJJ6" s="6"/>
      <c r="PJK6" s="275"/>
      <c r="PJL6" s="275"/>
      <c r="PJM6" s="275"/>
      <c r="PJN6" s="275"/>
      <c r="PJO6" s="275"/>
      <c r="PJP6" s="276"/>
      <c r="PJQ6" s="277"/>
      <c r="PJR6" s="277"/>
      <c r="PJS6" s="277"/>
      <c r="PJT6" s="277"/>
      <c r="PJU6" s="274"/>
      <c r="PJV6" s="265"/>
      <c r="PJW6" s="537"/>
      <c r="PJX6" s="537"/>
      <c r="PJY6" s="538"/>
      <c r="PJZ6" s="539"/>
      <c r="PKB6" s="540"/>
      <c r="PKC6" s="540"/>
      <c r="PKD6" s="542"/>
      <c r="PKE6" s="541"/>
      <c r="PKF6" s="537"/>
      <c r="PKG6" s="6"/>
      <c r="PKH6" s="275"/>
      <c r="PKI6" s="275"/>
      <c r="PKJ6" s="275"/>
      <c r="PKK6" s="275"/>
      <c r="PKL6" s="275"/>
      <c r="PKM6" s="276"/>
      <c r="PKN6" s="277"/>
      <c r="PKO6" s="277"/>
      <c r="PKP6" s="277"/>
      <c r="PKQ6" s="277"/>
      <c r="PKR6" s="274"/>
      <c r="PKS6" s="265"/>
      <c r="PKT6" s="537"/>
      <c r="PKU6" s="537"/>
      <c r="PKV6" s="538"/>
      <c r="PKW6" s="539"/>
      <c r="PKY6" s="540"/>
      <c r="PKZ6" s="540"/>
      <c r="PLA6" s="542"/>
      <c r="PLB6" s="541"/>
      <c r="PLC6" s="537"/>
      <c r="PLD6" s="6"/>
      <c r="PLE6" s="275"/>
      <c r="PLF6" s="275"/>
      <c r="PLG6" s="275"/>
      <c r="PLH6" s="275"/>
      <c r="PLI6" s="275"/>
      <c r="PLJ6" s="276"/>
      <c r="PLK6" s="277"/>
      <c r="PLL6" s="277"/>
      <c r="PLM6" s="277"/>
      <c r="PLN6" s="277"/>
      <c r="PLO6" s="274"/>
      <c r="PLP6" s="265"/>
      <c r="PLQ6" s="537"/>
      <c r="PLR6" s="537"/>
      <c r="PLS6" s="538"/>
      <c r="PLT6" s="539"/>
      <c r="PLV6" s="540"/>
      <c r="PLW6" s="540"/>
      <c r="PLX6" s="542"/>
      <c r="PLY6" s="541"/>
      <c r="PLZ6" s="537"/>
      <c r="PMA6" s="6"/>
      <c r="PMB6" s="275"/>
      <c r="PMC6" s="275"/>
      <c r="PMD6" s="275"/>
      <c r="PME6" s="275"/>
      <c r="PMF6" s="275"/>
      <c r="PMG6" s="276"/>
      <c r="PMH6" s="277"/>
      <c r="PMI6" s="277"/>
      <c r="PMJ6" s="277"/>
      <c r="PMK6" s="277"/>
      <c r="PML6" s="274"/>
      <c r="PMM6" s="265"/>
      <c r="PMN6" s="537"/>
      <c r="PMO6" s="537"/>
      <c r="PMP6" s="538"/>
      <c r="PMQ6" s="539"/>
      <c r="PMS6" s="540"/>
      <c r="PMT6" s="540"/>
      <c r="PMU6" s="542"/>
      <c r="PMV6" s="541"/>
      <c r="PMW6" s="537"/>
      <c r="PMX6" s="6"/>
      <c r="PMY6" s="275"/>
      <c r="PMZ6" s="275"/>
      <c r="PNA6" s="275"/>
      <c r="PNB6" s="275"/>
      <c r="PNC6" s="275"/>
      <c r="PND6" s="276"/>
      <c r="PNE6" s="277"/>
      <c r="PNF6" s="277"/>
      <c r="PNG6" s="277"/>
      <c r="PNH6" s="277"/>
      <c r="PNI6" s="274"/>
      <c r="PNJ6" s="265"/>
      <c r="PNK6" s="537"/>
      <c r="PNL6" s="537"/>
      <c r="PNM6" s="538"/>
      <c r="PNN6" s="539"/>
      <c r="PNP6" s="540"/>
      <c r="PNQ6" s="540"/>
      <c r="PNR6" s="542"/>
      <c r="PNS6" s="541"/>
      <c r="PNT6" s="537"/>
      <c r="PNU6" s="6"/>
      <c r="PNV6" s="275"/>
      <c r="PNW6" s="275"/>
      <c r="PNX6" s="275"/>
      <c r="PNY6" s="275"/>
      <c r="PNZ6" s="275"/>
      <c r="POA6" s="276"/>
      <c r="POB6" s="277"/>
      <c r="POC6" s="277"/>
      <c r="POD6" s="277"/>
      <c r="POE6" s="277"/>
      <c r="POF6" s="274"/>
      <c r="POG6" s="265"/>
      <c r="POH6" s="537"/>
      <c r="POI6" s="537"/>
      <c r="POJ6" s="538"/>
      <c r="POK6" s="539"/>
      <c r="POM6" s="540"/>
      <c r="PON6" s="540"/>
      <c r="POO6" s="542"/>
      <c r="POP6" s="541"/>
      <c r="POQ6" s="537"/>
      <c r="POR6" s="6"/>
      <c r="POS6" s="275"/>
      <c r="POT6" s="275"/>
      <c r="POU6" s="275"/>
      <c r="POV6" s="275"/>
      <c r="POW6" s="275"/>
      <c r="POX6" s="276"/>
      <c r="POY6" s="277"/>
      <c r="POZ6" s="277"/>
      <c r="PPA6" s="277"/>
      <c r="PPB6" s="277"/>
      <c r="PPC6" s="274"/>
      <c r="PPD6" s="265"/>
      <c r="PPE6" s="537"/>
      <c r="PPF6" s="537"/>
      <c r="PPG6" s="538"/>
      <c r="PPH6" s="539"/>
      <c r="PPJ6" s="540"/>
      <c r="PPK6" s="540"/>
      <c r="PPL6" s="542"/>
      <c r="PPM6" s="541"/>
      <c r="PPN6" s="537"/>
      <c r="PPO6" s="6"/>
      <c r="PPP6" s="275"/>
      <c r="PPQ6" s="275"/>
      <c r="PPR6" s="275"/>
      <c r="PPS6" s="275"/>
      <c r="PPT6" s="275"/>
      <c r="PPU6" s="276"/>
      <c r="PPV6" s="277"/>
      <c r="PPW6" s="277"/>
      <c r="PPX6" s="277"/>
      <c r="PPY6" s="277"/>
      <c r="PPZ6" s="274"/>
      <c r="PQA6" s="265"/>
      <c r="PQB6" s="537"/>
      <c r="PQC6" s="537"/>
      <c r="PQD6" s="538"/>
      <c r="PQE6" s="539"/>
      <c r="PQG6" s="540"/>
      <c r="PQH6" s="540"/>
      <c r="PQI6" s="542"/>
      <c r="PQJ6" s="541"/>
      <c r="PQK6" s="537"/>
      <c r="PQL6" s="6"/>
      <c r="PQM6" s="275"/>
      <c r="PQN6" s="275"/>
      <c r="PQO6" s="275"/>
      <c r="PQP6" s="275"/>
      <c r="PQQ6" s="275"/>
      <c r="PQR6" s="276"/>
      <c r="PQS6" s="277"/>
      <c r="PQT6" s="277"/>
      <c r="PQU6" s="277"/>
      <c r="PQV6" s="277"/>
      <c r="PQW6" s="274"/>
      <c r="PQX6" s="265"/>
      <c r="PQY6" s="537"/>
      <c r="PQZ6" s="537"/>
      <c r="PRA6" s="538"/>
      <c r="PRB6" s="539"/>
      <c r="PRD6" s="540"/>
      <c r="PRE6" s="540"/>
      <c r="PRF6" s="542"/>
      <c r="PRG6" s="541"/>
      <c r="PRH6" s="537"/>
      <c r="PRI6" s="6"/>
      <c r="PRJ6" s="275"/>
      <c r="PRK6" s="275"/>
      <c r="PRL6" s="275"/>
      <c r="PRM6" s="275"/>
      <c r="PRN6" s="275"/>
      <c r="PRO6" s="276"/>
      <c r="PRP6" s="277"/>
      <c r="PRQ6" s="277"/>
      <c r="PRR6" s="277"/>
      <c r="PRS6" s="277"/>
      <c r="PRT6" s="274"/>
      <c r="PRU6" s="265"/>
      <c r="PRV6" s="537"/>
      <c r="PRW6" s="537"/>
      <c r="PRX6" s="538"/>
      <c r="PRY6" s="539"/>
      <c r="PSA6" s="540"/>
      <c r="PSB6" s="540"/>
      <c r="PSC6" s="542"/>
      <c r="PSD6" s="541"/>
      <c r="PSE6" s="537"/>
      <c r="PSF6" s="6"/>
      <c r="PSG6" s="275"/>
      <c r="PSH6" s="275"/>
      <c r="PSI6" s="275"/>
      <c r="PSJ6" s="275"/>
      <c r="PSK6" s="275"/>
      <c r="PSL6" s="276"/>
      <c r="PSM6" s="277"/>
      <c r="PSN6" s="277"/>
      <c r="PSO6" s="277"/>
      <c r="PSP6" s="277"/>
      <c r="PSQ6" s="274"/>
      <c r="PSR6" s="265"/>
      <c r="PSS6" s="537"/>
      <c r="PST6" s="537"/>
      <c r="PSU6" s="538"/>
      <c r="PSV6" s="539"/>
      <c r="PSX6" s="540"/>
      <c r="PSY6" s="540"/>
      <c r="PSZ6" s="542"/>
      <c r="PTA6" s="541"/>
      <c r="PTB6" s="537"/>
      <c r="PTC6" s="6"/>
      <c r="PTD6" s="275"/>
      <c r="PTE6" s="275"/>
      <c r="PTF6" s="275"/>
      <c r="PTG6" s="275"/>
      <c r="PTH6" s="275"/>
      <c r="PTI6" s="276"/>
      <c r="PTJ6" s="277"/>
      <c r="PTK6" s="277"/>
      <c r="PTL6" s="277"/>
      <c r="PTM6" s="277"/>
      <c r="PTN6" s="274"/>
      <c r="PTO6" s="265"/>
      <c r="PTP6" s="537"/>
      <c r="PTQ6" s="537"/>
      <c r="PTR6" s="538"/>
      <c r="PTS6" s="539"/>
      <c r="PTU6" s="540"/>
      <c r="PTV6" s="540"/>
      <c r="PTW6" s="542"/>
      <c r="PTX6" s="541"/>
      <c r="PTY6" s="537"/>
      <c r="PTZ6" s="6"/>
      <c r="PUA6" s="275"/>
      <c r="PUB6" s="275"/>
      <c r="PUC6" s="275"/>
      <c r="PUD6" s="275"/>
      <c r="PUE6" s="275"/>
      <c r="PUF6" s="276"/>
      <c r="PUG6" s="277"/>
      <c r="PUH6" s="277"/>
      <c r="PUI6" s="277"/>
      <c r="PUJ6" s="277"/>
      <c r="PUK6" s="274"/>
      <c r="PUL6" s="265"/>
      <c r="PUM6" s="537"/>
      <c r="PUN6" s="537"/>
      <c r="PUO6" s="538"/>
      <c r="PUP6" s="539"/>
      <c r="PUR6" s="540"/>
      <c r="PUS6" s="540"/>
      <c r="PUT6" s="542"/>
      <c r="PUU6" s="541"/>
      <c r="PUV6" s="537"/>
      <c r="PUW6" s="6"/>
      <c r="PUX6" s="275"/>
      <c r="PUY6" s="275"/>
      <c r="PUZ6" s="275"/>
      <c r="PVA6" s="275"/>
      <c r="PVB6" s="275"/>
      <c r="PVC6" s="276"/>
      <c r="PVD6" s="277"/>
      <c r="PVE6" s="277"/>
      <c r="PVF6" s="277"/>
      <c r="PVG6" s="277"/>
      <c r="PVH6" s="274"/>
      <c r="PVI6" s="265"/>
      <c r="PVJ6" s="537"/>
      <c r="PVK6" s="537"/>
      <c r="PVL6" s="538"/>
      <c r="PVM6" s="539"/>
      <c r="PVO6" s="540"/>
      <c r="PVP6" s="540"/>
      <c r="PVQ6" s="542"/>
      <c r="PVR6" s="541"/>
      <c r="PVS6" s="537"/>
      <c r="PVT6" s="6"/>
      <c r="PVU6" s="275"/>
      <c r="PVV6" s="275"/>
      <c r="PVW6" s="275"/>
      <c r="PVX6" s="275"/>
      <c r="PVY6" s="275"/>
      <c r="PVZ6" s="276"/>
      <c r="PWA6" s="277"/>
      <c r="PWB6" s="277"/>
      <c r="PWC6" s="277"/>
      <c r="PWD6" s="277"/>
      <c r="PWE6" s="274"/>
      <c r="PWF6" s="265"/>
      <c r="PWG6" s="537"/>
      <c r="PWH6" s="537"/>
      <c r="PWI6" s="538"/>
      <c r="PWJ6" s="539"/>
      <c r="PWL6" s="540"/>
      <c r="PWM6" s="540"/>
      <c r="PWN6" s="542"/>
      <c r="PWO6" s="541"/>
      <c r="PWP6" s="537"/>
      <c r="PWQ6" s="6"/>
      <c r="PWR6" s="275"/>
      <c r="PWS6" s="275"/>
      <c r="PWT6" s="275"/>
      <c r="PWU6" s="275"/>
      <c r="PWV6" s="275"/>
      <c r="PWW6" s="276"/>
      <c r="PWX6" s="277"/>
      <c r="PWY6" s="277"/>
      <c r="PWZ6" s="277"/>
      <c r="PXA6" s="277"/>
      <c r="PXB6" s="274"/>
      <c r="PXC6" s="265"/>
      <c r="PXD6" s="537"/>
      <c r="PXE6" s="537"/>
      <c r="PXF6" s="538"/>
      <c r="PXG6" s="539"/>
      <c r="PXI6" s="540"/>
      <c r="PXJ6" s="540"/>
      <c r="PXK6" s="542"/>
      <c r="PXL6" s="541"/>
      <c r="PXM6" s="537"/>
      <c r="PXN6" s="6"/>
      <c r="PXO6" s="275"/>
      <c r="PXP6" s="275"/>
      <c r="PXQ6" s="275"/>
      <c r="PXR6" s="275"/>
      <c r="PXS6" s="275"/>
      <c r="PXT6" s="276"/>
      <c r="PXU6" s="277"/>
      <c r="PXV6" s="277"/>
      <c r="PXW6" s="277"/>
      <c r="PXX6" s="277"/>
      <c r="PXY6" s="274"/>
      <c r="PXZ6" s="265"/>
      <c r="PYA6" s="537"/>
      <c r="PYB6" s="537"/>
      <c r="PYC6" s="538"/>
      <c r="PYD6" s="539"/>
      <c r="PYF6" s="540"/>
      <c r="PYG6" s="540"/>
      <c r="PYH6" s="542"/>
      <c r="PYI6" s="541"/>
      <c r="PYJ6" s="537"/>
      <c r="PYK6" s="6"/>
      <c r="PYL6" s="275"/>
      <c r="PYM6" s="275"/>
      <c r="PYN6" s="275"/>
      <c r="PYO6" s="275"/>
      <c r="PYP6" s="275"/>
      <c r="PYQ6" s="276"/>
      <c r="PYR6" s="277"/>
      <c r="PYS6" s="277"/>
      <c r="PYT6" s="277"/>
      <c r="PYU6" s="277"/>
      <c r="PYV6" s="274"/>
      <c r="PYW6" s="265"/>
      <c r="PYX6" s="537"/>
      <c r="PYY6" s="537"/>
      <c r="PYZ6" s="538"/>
      <c r="PZA6" s="539"/>
      <c r="PZC6" s="540"/>
      <c r="PZD6" s="540"/>
      <c r="PZE6" s="542"/>
      <c r="PZF6" s="541"/>
      <c r="PZG6" s="537"/>
      <c r="PZH6" s="6"/>
      <c r="PZI6" s="275"/>
      <c r="PZJ6" s="275"/>
      <c r="PZK6" s="275"/>
      <c r="PZL6" s="275"/>
      <c r="PZM6" s="275"/>
      <c r="PZN6" s="276"/>
      <c r="PZO6" s="277"/>
      <c r="PZP6" s="277"/>
      <c r="PZQ6" s="277"/>
      <c r="PZR6" s="277"/>
      <c r="PZS6" s="274"/>
      <c r="PZT6" s="265"/>
      <c r="PZU6" s="537"/>
      <c r="PZV6" s="537"/>
      <c r="PZW6" s="538"/>
      <c r="PZX6" s="539"/>
      <c r="PZZ6" s="540"/>
      <c r="QAA6" s="540"/>
      <c r="QAB6" s="542"/>
      <c r="QAC6" s="541"/>
      <c r="QAD6" s="537"/>
      <c r="QAE6" s="6"/>
      <c r="QAF6" s="275"/>
      <c r="QAG6" s="275"/>
      <c r="QAH6" s="275"/>
      <c r="QAI6" s="275"/>
      <c r="QAJ6" s="275"/>
      <c r="QAK6" s="276"/>
      <c r="QAL6" s="277"/>
      <c r="QAM6" s="277"/>
      <c r="QAN6" s="277"/>
      <c r="QAO6" s="277"/>
      <c r="QAP6" s="274"/>
      <c r="QAQ6" s="265"/>
      <c r="QAR6" s="537"/>
      <c r="QAS6" s="537"/>
      <c r="QAT6" s="538"/>
      <c r="QAU6" s="539"/>
      <c r="QAW6" s="540"/>
      <c r="QAX6" s="540"/>
      <c r="QAY6" s="542"/>
      <c r="QAZ6" s="541"/>
      <c r="QBA6" s="537"/>
      <c r="QBB6" s="6"/>
      <c r="QBC6" s="275"/>
      <c r="QBD6" s="275"/>
      <c r="QBE6" s="275"/>
      <c r="QBF6" s="275"/>
      <c r="QBG6" s="275"/>
      <c r="QBH6" s="276"/>
      <c r="QBI6" s="277"/>
      <c r="QBJ6" s="277"/>
      <c r="QBK6" s="277"/>
      <c r="QBL6" s="277"/>
      <c r="QBM6" s="274"/>
      <c r="QBN6" s="265"/>
      <c r="QBO6" s="537"/>
      <c r="QBP6" s="537"/>
      <c r="QBQ6" s="538"/>
      <c r="QBR6" s="539"/>
      <c r="QBT6" s="540"/>
      <c r="QBU6" s="540"/>
      <c r="QBV6" s="542"/>
      <c r="QBW6" s="541"/>
      <c r="QBX6" s="537"/>
      <c r="QBY6" s="6"/>
      <c r="QBZ6" s="275"/>
      <c r="QCA6" s="275"/>
      <c r="QCB6" s="275"/>
      <c r="QCC6" s="275"/>
      <c r="QCD6" s="275"/>
      <c r="QCE6" s="276"/>
      <c r="QCF6" s="277"/>
      <c r="QCG6" s="277"/>
      <c r="QCH6" s="277"/>
      <c r="QCI6" s="277"/>
      <c r="QCJ6" s="274"/>
      <c r="QCK6" s="265"/>
      <c r="QCL6" s="537"/>
      <c r="QCM6" s="537"/>
      <c r="QCN6" s="538"/>
      <c r="QCO6" s="539"/>
      <c r="QCQ6" s="540"/>
      <c r="QCR6" s="540"/>
      <c r="QCS6" s="542"/>
      <c r="QCT6" s="541"/>
      <c r="QCU6" s="537"/>
      <c r="QCV6" s="6"/>
      <c r="QCW6" s="275"/>
      <c r="QCX6" s="275"/>
      <c r="QCY6" s="275"/>
      <c r="QCZ6" s="275"/>
      <c r="QDA6" s="275"/>
      <c r="QDB6" s="276"/>
      <c r="QDC6" s="277"/>
      <c r="QDD6" s="277"/>
      <c r="QDE6" s="277"/>
      <c r="QDF6" s="277"/>
      <c r="QDG6" s="274"/>
      <c r="QDH6" s="265"/>
      <c r="QDI6" s="537"/>
      <c r="QDJ6" s="537"/>
      <c r="QDK6" s="538"/>
      <c r="QDL6" s="539"/>
      <c r="QDN6" s="540"/>
      <c r="QDO6" s="540"/>
      <c r="QDP6" s="542"/>
      <c r="QDQ6" s="541"/>
      <c r="QDR6" s="537"/>
      <c r="QDS6" s="6"/>
      <c r="QDT6" s="275"/>
      <c r="QDU6" s="275"/>
      <c r="QDV6" s="275"/>
      <c r="QDW6" s="275"/>
      <c r="QDX6" s="275"/>
      <c r="QDY6" s="276"/>
      <c r="QDZ6" s="277"/>
      <c r="QEA6" s="277"/>
      <c r="QEB6" s="277"/>
      <c r="QEC6" s="277"/>
      <c r="QED6" s="274"/>
      <c r="QEE6" s="265"/>
      <c r="QEF6" s="537"/>
      <c r="QEG6" s="537"/>
      <c r="QEH6" s="538"/>
      <c r="QEI6" s="539"/>
      <c r="QEK6" s="540"/>
      <c r="QEL6" s="540"/>
      <c r="QEM6" s="542"/>
      <c r="QEN6" s="541"/>
      <c r="QEO6" s="537"/>
      <c r="QEP6" s="6"/>
      <c r="QEQ6" s="275"/>
      <c r="QER6" s="275"/>
      <c r="QES6" s="275"/>
      <c r="QET6" s="275"/>
      <c r="QEU6" s="275"/>
      <c r="QEV6" s="276"/>
      <c r="QEW6" s="277"/>
      <c r="QEX6" s="277"/>
      <c r="QEY6" s="277"/>
      <c r="QEZ6" s="277"/>
      <c r="QFA6" s="274"/>
      <c r="QFB6" s="265"/>
      <c r="QFC6" s="537"/>
      <c r="QFD6" s="537"/>
      <c r="QFE6" s="538"/>
      <c r="QFF6" s="539"/>
      <c r="QFH6" s="540"/>
      <c r="QFI6" s="540"/>
      <c r="QFJ6" s="542"/>
      <c r="QFK6" s="541"/>
      <c r="QFL6" s="537"/>
      <c r="QFM6" s="6"/>
      <c r="QFN6" s="275"/>
      <c r="QFO6" s="275"/>
      <c r="QFP6" s="275"/>
      <c r="QFQ6" s="275"/>
      <c r="QFR6" s="275"/>
      <c r="QFS6" s="276"/>
      <c r="QFT6" s="277"/>
      <c r="QFU6" s="277"/>
      <c r="QFV6" s="277"/>
      <c r="QFW6" s="277"/>
      <c r="QFX6" s="274"/>
      <c r="QFY6" s="265"/>
      <c r="QFZ6" s="537"/>
      <c r="QGA6" s="537"/>
      <c r="QGB6" s="538"/>
      <c r="QGC6" s="539"/>
      <c r="QGE6" s="540"/>
      <c r="QGF6" s="540"/>
      <c r="QGG6" s="542"/>
      <c r="QGH6" s="541"/>
      <c r="QGI6" s="537"/>
      <c r="QGJ6" s="6"/>
      <c r="QGK6" s="275"/>
      <c r="QGL6" s="275"/>
      <c r="QGM6" s="275"/>
      <c r="QGN6" s="275"/>
      <c r="QGO6" s="275"/>
      <c r="QGP6" s="276"/>
      <c r="QGQ6" s="277"/>
      <c r="QGR6" s="277"/>
      <c r="QGS6" s="277"/>
      <c r="QGT6" s="277"/>
      <c r="QGU6" s="274"/>
      <c r="QGV6" s="265"/>
      <c r="QGW6" s="537"/>
      <c r="QGX6" s="537"/>
      <c r="QGY6" s="538"/>
      <c r="QGZ6" s="539"/>
      <c r="QHB6" s="540"/>
      <c r="QHC6" s="540"/>
      <c r="QHD6" s="542"/>
      <c r="QHE6" s="541"/>
      <c r="QHF6" s="537"/>
      <c r="QHG6" s="6"/>
      <c r="QHH6" s="275"/>
      <c r="QHI6" s="275"/>
      <c r="QHJ6" s="275"/>
      <c r="QHK6" s="275"/>
      <c r="QHL6" s="275"/>
      <c r="QHM6" s="276"/>
      <c r="QHN6" s="277"/>
      <c r="QHO6" s="277"/>
      <c r="QHP6" s="277"/>
      <c r="QHQ6" s="277"/>
      <c r="QHR6" s="274"/>
      <c r="QHS6" s="265"/>
      <c r="QHT6" s="537"/>
      <c r="QHU6" s="537"/>
      <c r="QHV6" s="538"/>
      <c r="QHW6" s="539"/>
      <c r="QHY6" s="540"/>
      <c r="QHZ6" s="540"/>
      <c r="QIA6" s="542"/>
      <c r="QIB6" s="541"/>
      <c r="QIC6" s="537"/>
      <c r="QID6" s="6"/>
      <c r="QIE6" s="275"/>
      <c r="QIF6" s="275"/>
      <c r="QIG6" s="275"/>
      <c r="QIH6" s="275"/>
      <c r="QII6" s="275"/>
      <c r="QIJ6" s="276"/>
      <c r="QIK6" s="277"/>
      <c r="QIL6" s="277"/>
      <c r="QIM6" s="277"/>
      <c r="QIN6" s="277"/>
      <c r="QIO6" s="274"/>
      <c r="QIP6" s="265"/>
      <c r="QIQ6" s="537"/>
      <c r="QIR6" s="537"/>
      <c r="QIS6" s="538"/>
      <c r="QIT6" s="539"/>
      <c r="QIV6" s="540"/>
      <c r="QIW6" s="540"/>
      <c r="QIX6" s="542"/>
      <c r="QIY6" s="541"/>
      <c r="QIZ6" s="537"/>
      <c r="QJA6" s="6"/>
      <c r="QJB6" s="275"/>
      <c r="QJC6" s="275"/>
      <c r="QJD6" s="275"/>
      <c r="QJE6" s="275"/>
      <c r="QJF6" s="275"/>
      <c r="QJG6" s="276"/>
      <c r="QJH6" s="277"/>
      <c r="QJI6" s="277"/>
      <c r="QJJ6" s="277"/>
      <c r="QJK6" s="277"/>
      <c r="QJL6" s="274"/>
      <c r="QJM6" s="265"/>
      <c r="QJN6" s="537"/>
      <c r="QJO6" s="537"/>
      <c r="QJP6" s="538"/>
      <c r="QJQ6" s="539"/>
      <c r="QJS6" s="540"/>
      <c r="QJT6" s="540"/>
      <c r="QJU6" s="542"/>
      <c r="QJV6" s="541"/>
      <c r="QJW6" s="537"/>
      <c r="QJX6" s="6"/>
      <c r="QJY6" s="275"/>
      <c r="QJZ6" s="275"/>
      <c r="QKA6" s="275"/>
      <c r="QKB6" s="275"/>
      <c r="QKC6" s="275"/>
      <c r="QKD6" s="276"/>
      <c r="QKE6" s="277"/>
      <c r="QKF6" s="277"/>
      <c r="QKG6" s="277"/>
      <c r="QKH6" s="277"/>
      <c r="QKI6" s="274"/>
      <c r="QKJ6" s="265"/>
      <c r="QKK6" s="537"/>
      <c r="QKL6" s="537"/>
      <c r="QKM6" s="538"/>
      <c r="QKN6" s="539"/>
      <c r="QKP6" s="540"/>
      <c r="QKQ6" s="540"/>
      <c r="QKR6" s="542"/>
      <c r="QKS6" s="541"/>
      <c r="QKT6" s="537"/>
      <c r="QKU6" s="6"/>
      <c r="QKV6" s="275"/>
      <c r="QKW6" s="275"/>
      <c r="QKX6" s="275"/>
      <c r="QKY6" s="275"/>
      <c r="QKZ6" s="275"/>
      <c r="QLA6" s="276"/>
      <c r="QLB6" s="277"/>
      <c r="QLC6" s="277"/>
      <c r="QLD6" s="277"/>
      <c r="QLE6" s="277"/>
      <c r="QLF6" s="274"/>
      <c r="QLG6" s="265"/>
      <c r="QLH6" s="537"/>
      <c r="QLI6" s="537"/>
      <c r="QLJ6" s="538"/>
      <c r="QLK6" s="539"/>
      <c r="QLM6" s="540"/>
      <c r="QLN6" s="540"/>
      <c r="QLO6" s="542"/>
      <c r="QLP6" s="541"/>
      <c r="QLQ6" s="537"/>
      <c r="QLR6" s="6"/>
      <c r="QLS6" s="275"/>
      <c r="QLT6" s="275"/>
      <c r="QLU6" s="275"/>
      <c r="QLV6" s="275"/>
      <c r="QLW6" s="275"/>
      <c r="QLX6" s="276"/>
      <c r="QLY6" s="277"/>
      <c r="QLZ6" s="277"/>
      <c r="QMA6" s="277"/>
      <c r="QMB6" s="277"/>
      <c r="QMC6" s="274"/>
      <c r="QMD6" s="265"/>
      <c r="QME6" s="537"/>
      <c r="QMF6" s="537"/>
      <c r="QMG6" s="538"/>
      <c r="QMH6" s="539"/>
      <c r="QMJ6" s="540"/>
      <c r="QMK6" s="540"/>
      <c r="QML6" s="542"/>
      <c r="QMM6" s="541"/>
      <c r="QMN6" s="537"/>
      <c r="QMO6" s="6"/>
      <c r="QMP6" s="275"/>
      <c r="QMQ6" s="275"/>
      <c r="QMR6" s="275"/>
      <c r="QMS6" s="275"/>
      <c r="QMT6" s="275"/>
      <c r="QMU6" s="276"/>
      <c r="QMV6" s="277"/>
      <c r="QMW6" s="277"/>
      <c r="QMX6" s="277"/>
      <c r="QMY6" s="277"/>
      <c r="QMZ6" s="274"/>
      <c r="QNA6" s="265"/>
      <c r="QNB6" s="537"/>
      <c r="QNC6" s="537"/>
      <c r="QND6" s="538"/>
      <c r="QNE6" s="539"/>
      <c r="QNG6" s="540"/>
      <c r="QNH6" s="540"/>
      <c r="QNI6" s="542"/>
      <c r="QNJ6" s="541"/>
      <c r="QNK6" s="537"/>
      <c r="QNL6" s="6"/>
      <c r="QNM6" s="275"/>
      <c r="QNN6" s="275"/>
      <c r="QNO6" s="275"/>
      <c r="QNP6" s="275"/>
      <c r="QNQ6" s="275"/>
      <c r="QNR6" s="276"/>
      <c r="QNS6" s="277"/>
      <c r="QNT6" s="277"/>
      <c r="QNU6" s="277"/>
      <c r="QNV6" s="277"/>
      <c r="QNW6" s="274"/>
      <c r="QNX6" s="265"/>
      <c r="QNY6" s="537"/>
      <c r="QNZ6" s="537"/>
      <c r="QOA6" s="538"/>
      <c r="QOB6" s="539"/>
      <c r="QOD6" s="540"/>
      <c r="QOE6" s="540"/>
      <c r="QOF6" s="542"/>
      <c r="QOG6" s="541"/>
      <c r="QOH6" s="537"/>
      <c r="QOI6" s="6"/>
      <c r="QOJ6" s="275"/>
      <c r="QOK6" s="275"/>
      <c r="QOL6" s="275"/>
      <c r="QOM6" s="275"/>
      <c r="QON6" s="275"/>
      <c r="QOO6" s="276"/>
      <c r="QOP6" s="277"/>
      <c r="QOQ6" s="277"/>
      <c r="QOR6" s="277"/>
      <c r="QOS6" s="277"/>
      <c r="QOT6" s="274"/>
      <c r="QOU6" s="265"/>
      <c r="QOV6" s="537"/>
      <c r="QOW6" s="537"/>
      <c r="QOX6" s="538"/>
      <c r="QOY6" s="539"/>
      <c r="QPA6" s="540"/>
      <c r="QPB6" s="540"/>
      <c r="QPC6" s="542"/>
      <c r="QPD6" s="541"/>
      <c r="QPE6" s="537"/>
      <c r="QPF6" s="6"/>
      <c r="QPG6" s="275"/>
      <c r="QPH6" s="275"/>
      <c r="QPI6" s="275"/>
      <c r="QPJ6" s="275"/>
      <c r="QPK6" s="275"/>
      <c r="QPL6" s="276"/>
      <c r="QPM6" s="277"/>
      <c r="QPN6" s="277"/>
      <c r="QPO6" s="277"/>
      <c r="QPP6" s="277"/>
      <c r="QPQ6" s="274"/>
      <c r="QPR6" s="265"/>
      <c r="QPS6" s="537"/>
      <c r="QPT6" s="537"/>
      <c r="QPU6" s="538"/>
      <c r="QPV6" s="539"/>
      <c r="QPX6" s="540"/>
      <c r="QPY6" s="540"/>
      <c r="QPZ6" s="542"/>
      <c r="QQA6" s="541"/>
      <c r="QQB6" s="537"/>
      <c r="QQC6" s="6"/>
      <c r="QQD6" s="275"/>
      <c r="QQE6" s="275"/>
      <c r="QQF6" s="275"/>
      <c r="QQG6" s="275"/>
      <c r="QQH6" s="275"/>
      <c r="QQI6" s="276"/>
      <c r="QQJ6" s="277"/>
      <c r="QQK6" s="277"/>
      <c r="QQL6" s="277"/>
      <c r="QQM6" s="277"/>
      <c r="QQN6" s="274"/>
      <c r="QQO6" s="265"/>
      <c r="QQP6" s="537"/>
      <c r="QQQ6" s="537"/>
      <c r="QQR6" s="538"/>
      <c r="QQS6" s="539"/>
      <c r="QQU6" s="540"/>
      <c r="QQV6" s="540"/>
      <c r="QQW6" s="542"/>
      <c r="QQX6" s="541"/>
      <c r="QQY6" s="537"/>
      <c r="QQZ6" s="6"/>
      <c r="QRA6" s="275"/>
      <c r="QRB6" s="275"/>
      <c r="QRC6" s="275"/>
      <c r="QRD6" s="275"/>
      <c r="QRE6" s="275"/>
      <c r="QRF6" s="276"/>
      <c r="QRG6" s="277"/>
      <c r="QRH6" s="277"/>
      <c r="QRI6" s="277"/>
      <c r="QRJ6" s="277"/>
      <c r="QRK6" s="274"/>
      <c r="QRL6" s="265"/>
      <c r="QRM6" s="537"/>
      <c r="QRN6" s="537"/>
      <c r="QRO6" s="538"/>
      <c r="QRP6" s="539"/>
      <c r="QRR6" s="540"/>
      <c r="QRS6" s="540"/>
      <c r="QRT6" s="542"/>
      <c r="QRU6" s="541"/>
      <c r="QRV6" s="537"/>
      <c r="QRW6" s="6"/>
      <c r="QRX6" s="275"/>
      <c r="QRY6" s="275"/>
      <c r="QRZ6" s="275"/>
      <c r="QSA6" s="275"/>
      <c r="QSB6" s="275"/>
      <c r="QSC6" s="276"/>
      <c r="QSD6" s="277"/>
      <c r="QSE6" s="277"/>
      <c r="QSF6" s="277"/>
      <c r="QSG6" s="277"/>
      <c r="QSH6" s="274"/>
      <c r="QSI6" s="265"/>
      <c r="QSJ6" s="537"/>
      <c r="QSK6" s="537"/>
      <c r="QSL6" s="538"/>
      <c r="QSM6" s="539"/>
      <c r="QSO6" s="540"/>
      <c r="QSP6" s="540"/>
      <c r="QSQ6" s="542"/>
      <c r="QSR6" s="541"/>
      <c r="QSS6" s="537"/>
      <c r="QST6" s="6"/>
      <c r="QSU6" s="275"/>
      <c r="QSV6" s="275"/>
      <c r="QSW6" s="275"/>
      <c r="QSX6" s="275"/>
      <c r="QSY6" s="275"/>
      <c r="QSZ6" s="276"/>
      <c r="QTA6" s="277"/>
      <c r="QTB6" s="277"/>
      <c r="QTC6" s="277"/>
      <c r="QTD6" s="277"/>
      <c r="QTE6" s="274"/>
      <c r="QTF6" s="265"/>
      <c r="QTG6" s="537"/>
      <c r="QTH6" s="537"/>
      <c r="QTI6" s="538"/>
      <c r="QTJ6" s="539"/>
      <c r="QTL6" s="540"/>
      <c r="QTM6" s="540"/>
      <c r="QTN6" s="542"/>
      <c r="QTO6" s="541"/>
      <c r="QTP6" s="537"/>
      <c r="QTQ6" s="6"/>
      <c r="QTR6" s="275"/>
      <c r="QTS6" s="275"/>
      <c r="QTT6" s="275"/>
      <c r="QTU6" s="275"/>
      <c r="QTV6" s="275"/>
      <c r="QTW6" s="276"/>
      <c r="QTX6" s="277"/>
      <c r="QTY6" s="277"/>
      <c r="QTZ6" s="277"/>
      <c r="QUA6" s="277"/>
      <c r="QUB6" s="274"/>
      <c r="QUC6" s="265"/>
      <c r="QUD6" s="537"/>
      <c r="QUE6" s="537"/>
      <c r="QUF6" s="538"/>
      <c r="QUG6" s="539"/>
      <c r="QUI6" s="540"/>
      <c r="QUJ6" s="540"/>
      <c r="QUK6" s="542"/>
      <c r="QUL6" s="541"/>
      <c r="QUM6" s="537"/>
      <c r="QUN6" s="6"/>
      <c r="QUO6" s="275"/>
      <c r="QUP6" s="275"/>
      <c r="QUQ6" s="275"/>
      <c r="QUR6" s="275"/>
      <c r="QUS6" s="275"/>
      <c r="QUT6" s="276"/>
      <c r="QUU6" s="277"/>
      <c r="QUV6" s="277"/>
      <c r="QUW6" s="277"/>
      <c r="QUX6" s="277"/>
      <c r="QUY6" s="274"/>
      <c r="QUZ6" s="265"/>
      <c r="QVA6" s="537"/>
      <c r="QVB6" s="537"/>
      <c r="QVC6" s="538"/>
      <c r="QVD6" s="539"/>
      <c r="QVF6" s="540"/>
      <c r="QVG6" s="540"/>
      <c r="QVH6" s="542"/>
      <c r="QVI6" s="541"/>
      <c r="QVJ6" s="537"/>
      <c r="QVK6" s="6"/>
      <c r="QVL6" s="275"/>
      <c r="QVM6" s="275"/>
      <c r="QVN6" s="275"/>
      <c r="QVO6" s="275"/>
      <c r="QVP6" s="275"/>
      <c r="QVQ6" s="276"/>
      <c r="QVR6" s="277"/>
      <c r="QVS6" s="277"/>
      <c r="QVT6" s="277"/>
      <c r="QVU6" s="277"/>
      <c r="QVV6" s="274"/>
      <c r="QVW6" s="265"/>
      <c r="QVX6" s="537"/>
      <c r="QVY6" s="537"/>
      <c r="QVZ6" s="538"/>
      <c r="QWA6" s="539"/>
      <c r="QWC6" s="540"/>
      <c r="QWD6" s="540"/>
      <c r="QWE6" s="542"/>
      <c r="QWF6" s="541"/>
      <c r="QWG6" s="537"/>
      <c r="QWH6" s="6"/>
      <c r="QWI6" s="275"/>
      <c r="QWJ6" s="275"/>
      <c r="QWK6" s="275"/>
      <c r="QWL6" s="275"/>
      <c r="QWM6" s="275"/>
      <c r="QWN6" s="276"/>
      <c r="QWO6" s="277"/>
      <c r="QWP6" s="277"/>
      <c r="QWQ6" s="277"/>
      <c r="QWR6" s="277"/>
      <c r="QWS6" s="274"/>
      <c r="QWT6" s="265"/>
      <c r="QWU6" s="537"/>
      <c r="QWV6" s="537"/>
      <c r="QWW6" s="538"/>
      <c r="QWX6" s="539"/>
      <c r="QWZ6" s="540"/>
      <c r="QXA6" s="540"/>
      <c r="QXB6" s="542"/>
      <c r="QXC6" s="541"/>
      <c r="QXD6" s="537"/>
      <c r="QXE6" s="6"/>
      <c r="QXF6" s="275"/>
      <c r="QXG6" s="275"/>
      <c r="QXH6" s="275"/>
      <c r="QXI6" s="275"/>
      <c r="QXJ6" s="275"/>
      <c r="QXK6" s="276"/>
      <c r="QXL6" s="277"/>
      <c r="QXM6" s="277"/>
      <c r="QXN6" s="277"/>
      <c r="QXO6" s="277"/>
      <c r="QXP6" s="274"/>
      <c r="QXQ6" s="265"/>
      <c r="QXR6" s="537"/>
      <c r="QXS6" s="537"/>
      <c r="QXT6" s="538"/>
      <c r="QXU6" s="539"/>
      <c r="QXW6" s="540"/>
      <c r="QXX6" s="540"/>
      <c r="QXY6" s="542"/>
      <c r="QXZ6" s="541"/>
      <c r="QYA6" s="537"/>
      <c r="QYB6" s="6"/>
      <c r="QYC6" s="275"/>
      <c r="QYD6" s="275"/>
      <c r="QYE6" s="275"/>
      <c r="QYF6" s="275"/>
      <c r="QYG6" s="275"/>
      <c r="QYH6" s="276"/>
      <c r="QYI6" s="277"/>
      <c r="QYJ6" s="277"/>
      <c r="QYK6" s="277"/>
      <c r="QYL6" s="277"/>
      <c r="QYM6" s="274"/>
      <c r="QYN6" s="265"/>
      <c r="QYO6" s="537"/>
      <c r="QYP6" s="537"/>
      <c r="QYQ6" s="538"/>
      <c r="QYR6" s="539"/>
      <c r="QYT6" s="540"/>
      <c r="QYU6" s="540"/>
      <c r="QYV6" s="542"/>
      <c r="QYW6" s="541"/>
      <c r="QYX6" s="537"/>
      <c r="QYY6" s="6"/>
      <c r="QYZ6" s="275"/>
      <c r="QZA6" s="275"/>
      <c r="QZB6" s="275"/>
      <c r="QZC6" s="275"/>
      <c r="QZD6" s="275"/>
      <c r="QZE6" s="276"/>
      <c r="QZF6" s="277"/>
      <c r="QZG6" s="277"/>
      <c r="QZH6" s="277"/>
      <c r="QZI6" s="277"/>
      <c r="QZJ6" s="274"/>
      <c r="QZK6" s="265"/>
      <c r="QZL6" s="537"/>
      <c r="QZM6" s="537"/>
      <c r="QZN6" s="538"/>
      <c r="QZO6" s="539"/>
      <c r="QZQ6" s="540"/>
      <c r="QZR6" s="540"/>
      <c r="QZS6" s="542"/>
      <c r="QZT6" s="541"/>
      <c r="QZU6" s="537"/>
      <c r="QZV6" s="6"/>
      <c r="QZW6" s="275"/>
      <c r="QZX6" s="275"/>
      <c r="QZY6" s="275"/>
      <c r="QZZ6" s="275"/>
      <c r="RAA6" s="275"/>
      <c r="RAB6" s="276"/>
      <c r="RAC6" s="277"/>
      <c r="RAD6" s="277"/>
      <c r="RAE6" s="277"/>
      <c r="RAF6" s="277"/>
      <c r="RAG6" s="274"/>
      <c r="RAH6" s="265"/>
      <c r="RAI6" s="537"/>
      <c r="RAJ6" s="537"/>
      <c r="RAK6" s="538"/>
      <c r="RAL6" s="539"/>
      <c r="RAN6" s="540"/>
      <c r="RAO6" s="540"/>
      <c r="RAP6" s="542"/>
      <c r="RAQ6" s="541"/>
      <c r="RAR6" s="537"/>
      <c r="RAS6" s="6"/>
      <c r="RAT6" s="275"/>
      <c r="RAU6" s="275"/>
      <c r="RAV6" s="275"/>
      <c r="RAW6" s="275"/>
      <c r="RAX6" s="275"/>
      <c r="RAY6" s="276"/>
      <c r="RAZ6" s="277"/>
      <c r="RBA6" s="277"/>
      <c r="RBB6" s="277"/>
      <c r="RBC6" s="277"/>
      <c r="RBD6" s="274"/>
      <c r="RBE6" s="265"/>
      <c r="RBF6" s="537"/>
      <c r="RBG6" s="537"/>
      <c r="RBH6" s="538"/>
      <c r="RBI6" s="539"/>
      <c r="RBK6" s="540"/>
      <c r="RBL6" s="540"/>
      <c r="RBM6" s="542"/>
      <c r="RBN6" s="541"/>
      <c r="RBO6" s="537"/>
      <c r="RBP6" s="6"/>
      <c r="RBQ6" s="275"/>
      <c r="RBR6" s="275"/>
      <c r="RBS6" s="275"/>
      <c r="RBT6" s="275"/>
      <c r="RBU6" s="275"/>
      <c r="RBV6" s="276"/>
      <c r="RBW6" s="277"/>
      <c r="RBX6" s="277"/>
      <c r="RBY6" s="277"/>
      <c r="RBZ6" s="277"/>
      <c r="RCA6" s="274"/>
      <c r="RCB6" s="265"/>
      <c r="RCC6" s="537"/>
      <c r="RCD6" s="537"/>
      <c r="RCE6" s="538"/>
      <c r="RCF6" s="539"/>
      <c r="RCH6" s="540"/>
      <c r="RCI6" s="540"/>
      <c r="RCJ6" s="542"/>
      <c r="RCK6" s="541"/>
      <c r="RCL6" s="537"/>
      <c r="RCM6" s="6"/>
      <c r="RCN6" s="275"/>
      <c r="RCO6" s="275"/>
      <c r="RCP6" s="275"/>
      <c r="RCQ6" s="275"/>
      <c r="RCR6" s="275"/>
      <c r="RCS6" s="276"/>
      <c r="RCT6" s="277"/>
      <c r="RCU6" s="277"/>
      <c r="RCV6" s="277"/>
      <c r="RCW6" s="277"/>
      <c r="RCX6" s="274"/>
      <c r="RCY6" s="265"/>
      <c r="RCZ6" s="537"/>
      <c r="RDA6" s="537"/>
      <c r="RDB6" s="538"/>
      <c r="RDC6" s="539"/>
      <c r="RDE6" s="540"/>
      <c r="RDF6" s="540"/>
      <c r="RDG6" s="542"/>
      <c r="RDH6" s="541"/>
      <c r="RDI6" s="537"/>
      <c r="RDJ6" s="6"/>
      <c r="RDK6" s="275"/>
      <c r="RDL6" s="275"/>
      <c r="RDM6" s="275"/>
      <c r="RDN6" s="275"/>
      <c r="RDO6" s="275"/>
      <c r="RDP6" s="276"/>
      <c r="RDQ6" s="277"/>
      <c r="RDR6" s="277"/>
      <c r="RDS6" s="277"/>
      <c r="RDT6" s="277"/>
      <c r="RDU6" s="274"/>
      <c r="RDV6" s="265"/>
      <c r="RDW6" s="537"/>
      <c r="RDX6" s="537"/>
      <c r="RDY6" s="538"/>
      <c r="RDZ6" s="539"/>
      <c r="REB6" s="540"/>
      <c r="REC6" s="540"/>
      <c r="RED6" s="542"/>
      <c r="REE6" s="541"/>
      <c r="REF6" s="537"/>
      <c r="REG6" s="6"/>
      <c r="REH6" s="275"/>
      <c r="REI6" s="275"/>
      <c r="REJ6" s="275"/>
      <c r="REK6" s="275"/>
      <c r="REL6" s="275"/>
      <c r="REM6" s="276"/>
      <c r="REN6" s="277"/>
      <c r="REO6" s="277"/>
      <c r="REP6" s="277"/>
      <c r="REQ6" s="277"/>
      <c r="RER6" s="274"/>
      <c r="RES6" s="265"/>
      <c r="RET6" s="537"/>
      <c r="REU6" s="537"/>
      <c r="REV6" s="538"/>
      <c r="REW6" s="539"/>
      <c r="REY6" s="540"/>
      <c r="REZ6" s="540"/>
      <c r="RFA6" s="542"/>
      <c r="RFB6" s="541"/>
      <c r="RFC6" s="537"/>
      <c r="RFD6" s="6"/>
      <c r="RFE6" s="275"/>
      <c r="RFF6" s="275"/>
      <c r="RFG6" s="275"/>
      <c r="RFH6" s="275"/>
      <c r="RFI6" s="275"/>
      <c r="RFJ6" s="276"/>
      <c r="RFK6" s="277"/>
      <c r="RFL6" s="277"/>
      <c r="RFM6" s="277"/>
      <c r="RFN6" s="277"/>
      <c r="RFO6" s="274"/>
      <c r="RFP6" s="265"/>
      <c r="RFQ6" s="537"/>
      <c r="RFR6" s="537"/>
      <c r="RFS6" s="538"/>
      <c r="RFT6" s="539"/>
      <c r="RFV6" s="540"/>
      <c r="RFW6" s="540"/>
      <c r="RFX6" s="542"/>
      <c r="RFY6" s="541"/>
      <c r="RFZ6" s="537"/>
      <c r="RGA6" s="6"/>
      <c r="RGB6" s="275"/>
      <c r="RGC6" s="275"/>
      <c r="RGD6" s="275"/>
      <c r="RGE6" s="275"/>
      <c r="RGF6" s="275"/>
      <c r="RGG6" s="276"/>
      <c r="RGH6" s="277"/>
      <c r="RGI6" s="277"/>
      <c r="RGJ6" s="277"/>
      <c r="RGK6" s="277"/>
      <c r="RGL6" s="274"/>
      <c r="RGM6" s="265"/>
      <c r="RGN6" s="537"/>
      <c r="RGO6" s="537"/>
      <c r="RGP6" s="538"/>
      <c r="RGQ6" s="539"/>
      <c r="RGS6" s="540"/>
      <c r="RGT6" s="540"/>
      <c r="RGU6" s="542"/>
      <c r="RGV6" s="541"/>
      <c r="RGW6" s="537"/>
      <c r="RGX6" s="6"/>
      <c r="RGY6" s="275"/>
      <c r="RGZ6" s="275"/>
      <c r="RHA6" s="275"/>
      <c r="RHB6" s="275"/>
      <c r="RHC6" s="275"/>
      <c r="RHD6" s="276"/>
      <c r="RHE6" s="277"/>
      <c r="RHF6" s="277"/>
      <c r="RHG6" s="277"/>
      <c r="RHH6" s="277"/>
      <c r="RHI6" s="274"/>
      <c r="RHJ6" s="265"/>
      <c r="RHK6" s="537"/>
      <c r="RHL6" s="537"/>
      <c r="RHM6" s="538"/>
      <c r="RHN6" s="539"/>
      <c r="RHP6" s="540"/>
      <c r="RHQ6" s="540"/>
      <c r="RHR6" s="542"/>
      <c r="RHS6" s="541"/>
      <c r="RHT6" s="537"/>
      <c r="RHU6" s="6"/>
      <c r="RHV6" s="275"/>
      <c r="RHW6" s="275"/>
      <c r="RHX6" s="275"/>
      <c r="RHY6" s="275"/>
      <c r="RHZ6" s="275"/>
      <c r="RIA6" s="276"/>
      <c r="RIB6" s="277"/>
      <c r="RIC6" s="277"/>
      <c r="RID6" s="277"/>
      <c r="RIE6" s="277"/>
      <c r="RIF6" s="274"/>
      <c r="RIG6" s="265"/>
      <c r="RIH6" s="537"/>
      <c r="RII6" s="537"/>
      <c r="RIJ6" s="538"/>
      <c r="RIK6" s="539"/>
      <c r="RIM6" s="540"/>
      <c r="RIN6" s="540"/>
      <c r="RIO6" s="542"/>
      <c r="RIP6" s="541"/>
      <c r="RIQ6" s="537"/>
      <c r="RIR6" s="6"/>
      <c r="RIS6" s="275"/>
      <c r="RIT6" s="275"/>
      <c r="RIU6" s="275"/>
      <c r="RIV6" s="275"/>
      <c r="RIW6" s="275"/>
      <c r="RIX6" s="276"/>
      <c r="RIY6" s="277"/>
      <c r="RIZ6" s="277"/>
      <c r="RJA6" s="277"/>
      <c r="RJB6" s="277"/>
      <c r="RJC6" s="274"/>
      <c r="RJD6" s="265"/>
      <c r="RJE6" s="537"/>
      <c r="RJF6" s="537"/>
      <c r="RJG6" s="538"/>
      <c r="RJH6" s="539"/>
      <c r="RJJ6" s="540"/>
      <c r="RJK6" s="540"/>
      <c r="RJL6" s="542"/>
      <c r="RJM6" s="541"/>
      <c r="RJN6" s="537"/>
      <c r="RJO6" s="6"/>
      <c r="RJP6" s="275"/>
      <c r="RJQ6" s="275"/>
      <c r="RJR6" s="275"/>
      <c r="RJS6" s="275"/>
      <c r="RJT6" s="275"/>
      <c r="RJU6" s="276"/>
      <c r="RJV6" s="277"/>
      <c r="RJW6" s="277"/>
      <c r="RJX6" s="277"/>
      <c r="RJY6" s="277"/>
      <c r="RJZ6" s="274"/>
      <c r="RKA6" s="265"/>
      <c r="RKB6" s="537"/>
      <c r="RKC6" s="537"/>
      <c r="RKD6" s="538"/>
      <c r="RKE6" s="539"/>
      <c r="RKG6" s="540"/>
      <c r="RKH6" s="540"/>
      <c r="RKI6" s="542"/>
      <c r="RKJ6" s="541"/>
      <c r="RKK6" s="537"/>
      <c r="RKL6" s="6"/>
      <c r="RKM6" s="275"/>
      <c r="RKN6" s="275"/>
      <c r="RKO6" s="275"/>
      <c r="RKP6" s="275"/>
      <c r="RKQ6" s="275"/>
      <c r="RKR6" s="276"/>
      <c r="RKS6" s="277"/>
      <c r="RKT6" s="277"/>
      <c r="RKU6" s="277"/>
      <c r="RKV6" s="277"/>
      <c r="RKW6" s="274"/>
      <c r="RKX6" s="265"/>
      <c r="RKY6" s="537"/>
      <c r="RKZ6" s="537"/>
      <c r="RLA6" s="538"/>
      <c r="RLB6" s="539"/>
      <c r="RLD6" s="540"/>
      <c r="RLE6" s="540"/>
      <c r="RLF6" s="542"/>
      <c r="RLG6" s="541"/>
      <c r="RLH6" s="537"/>
      <c r="RLI6" s="6"/>
      <c r="RLJ6" s="275"/>
      <c r="RLK6" s="275"/>
      <c r="RLL6" s="275"/>
      <c r="RLM6" s="275"/>
      <c r="RLN6" s="275"/>
      <c r="RLO6" s="276"/>
      <c r="RLP6" s="277"/>
      <c r="RLQ6" s="277"/>
      <c r="RLR6" s="277"/>
      <c r="RLS6" s="277"/>
      <c r="RLT6" s="274"/>
      <c r="RLU6" s="265"/>
      <c r="RLV6" s="537"/>
      <c r="RLW6" s="537"/>
      <c r="RLX6" s="538"/>
      <c r="RLY6" s="539"/>
      <c r="RMA6" s="540"/>
      <c r="RMB6" s="540"/>
      <c r="RMC6" s="542"/>
      <c r="RMD6" s="541"/>
      <c r="RME6" s="537"/>
      <c r="RMF6" s="6"/>
      <c r="RMG6" s="275"/>
      <c r="RMH6" s="275"/>
      <c r="RMI6" s="275"/>
      <c r="RMJ6" s="275"/>
      <c r="RMK6" s="275"/>
      <c r="RML6" s="276"/>
      <c r="RMM6" s="277"/>
      <c r="RMN6" s="277"/>
      <c r="RMO6" s="277"/>
      <c r="RMP6" s="277"/>
      <c r="RMQ6" s="274"/>
      <c r="RMR6" s="265"/>
      <c r="RMS6" s="537"/>
      <c r="RMT6" s="537"/>
      <c r="RMU6" s="538"/>
      <c r="RMV6" s="539"/>
      <c r="RMX6" s="540"/>
      <c r="RMY6" s="540"/>
      <c r="RMZ6" s="542"/>
      <c r="RNA6" s="541"/>
      <c r="RNB6" s="537"/>
      <c r="RNC6" s="6"/>
      <c r="RND6" s="275"/>
      <c r="RNE6" s="275"/>
      <c r="RNF6" s="275"/>
      <c r="RNG6" s="275"/>
      <c r="RNH6" s="275"/>
      <c r="RNI6" s="276"/>
      <c r="RNJ6" s="277"/>
      <c r="RNK6" s="277"/>
      <c r="RNL6" s="277"/>
      <c r="RNM6" s="277"/>
      <c r="RNN6" s="274"/>
      <c r="RNO6" s="265"/>
      <c r="RNP6" s="537"/>
      <c r="RNQ6" s="537"/>
      <c r="RNR6" s="538"/>
      <c r="RNS6" s="539"/>
      <c r="RNU6" s="540"/>
      <c r="RNV6" s="540"/>
      <c r="RNW6" s="542"/>
      <c r="RNX6" s="541"/>
      <c r="RNY6" s="537"/>
      <c r="RNZ6" s="6"/>
      <c r="ROA6" s="275"/>
      <c r="ROB6" s="275"/>
      <c r="ROC6" s="275"/>
      <c r="ROD6" s="275"/>
      <c r="ROE6" s="275"/>
      <c r="ROF6" s="276"/>
      <c r="ROG6" s="277"/>
      <c r="ROH6" s="277"/>
      <c r="ROI6" s="277"/>
      <c r="ROJ6" s="277"/>
      <c r="ROK6" s="274"/>
      <c r="ROL6" s="265"/>
      <c r="ROM6" s="537"/>
      <c r="RON6" s="537"/>
      <c r="ROO6" s="538"/>
      <c r="ROP6" s="539"/>
      <c r="ROR6" s="540"/>
      <c r="ROS6" s="540"/>
      <c r="ROT6" s="542"/>
      <c r="ROU6" s="541"/>
      <c r="ROV6" s="537"/>
      <c r="ROW6" s="6"/>
      <c r="ROX6" s="275"/>
      <c r="ROY6" s="275"/>
      <c r="ROZ6" s="275"/>
      <c r="RPA6" s="275"/>
      <c r="RPB6" s="275"/>
      <c r="RPC6" s="276"/>
      <c r="RPD6" s="277"/>
      <c r="RPE6" s="277"/>
      <c r="RPF6" s="277"/>
      <c r="RPG6" s="277"/>
      <c r="RPH6" s="274"/>
      <c r="RPI6" s="265"/>
      <c r="RPJ6" s="537"/>
      <c r="RPK6" s="537"/>
      <c r="RPL6" s="538"/>
      <c r="RPM6" s="539"/>
      <c r="RPO6" s="540"/>
      <c r="RPP6" s="540"/>
      <c r="RPQ6" s="542"/>
      <c r="RPR6" s="541"/>
      <c r="RPS6" s="537"/>
      <c r="RPT6" s="6"/>
      <c r="RPU6" s="275"/>
      <c r="RPV6" s="275"/>
      <c r="RPW6" s="275"/>
      <c r="RPX6" s="275"/>
      <c r="RPY6" s="275"/>
      <c r="RPZ6" s="276"/>
      <c r="RQA6" s="277"/>
      <c r="RQB6" s="277"/>
      <c r="RQC6" s="277"/>
      <c r="RQD6" s="277"/>
      <c r="RQE6" s="274"/>
      <c r="RQF6" s="265"/>
      <c r="RQG6" s="537"/>
      <c r="RQH6" s="537"/>
      <c r="RQI6" s="538"/>
      <c r="RQJ6" s="539"/>
      <c r="RQL6" s="540"/>
      <c r="RQM6" s="540"/>
      <c r="RQN6" s="542"/>
      <c r="RQO6" s="541"/>
      <c r="RQP6" s="537"/>
      <c r="RQQ6" s="6"/>
      <c r="RQR6" s="275"/>
      <c r="RQS6" s="275"/>
      <c r="RQT6" s="275"/>
      <c r="RQU6" s="275"/>
      <c r="RQV6" s="275"/>
      <c r="RQW6" s="276"/>
      <c r="RQX6" s="277"/>
      <c r="RQY6" s="277"/>
      <c r="RQZ6" s="277"/>
      <c r="RRA6" s="277"/>
      <c r="RRB6" s="274"/>
      <c r="RRC6" s="265"/>
      <c r="RRD6" s="537"/>
      <c r="RRE6" s="537"/>
      <c r="RRF6" s="538"/>
      <c r="RRG6" s="539"/>
      <c r="RRI6" s="540"/>
      <c r="RRJ6" s="540"/>
      <c r="RRK6" s="542"/>
      <c r="RRL6" s="541"/>
      <c r="RRM6" s="537"/>
      <c r="RRN6" s="6"/>
      <c r="RRO6" s="275"/>
      <c r="RRP6" s="275"/>
      <c r="RRQ6" s="275"/>
      <c r="RRR6" s="275"/>
      <c r="RRS6" s="275"/>
      <c r="RRT6" s="276"/>
      <c r="RRU6" s="277"/>
      <c r="RRV6" s="277"/>
      <c r="RRW6" s="277"/>
      <c r="RRX6" s="277"/>
      <c r="RRY6" s="274"/>
      <c r="RRZ6" s="265"/>
      <c r="RSA6" s="537"/>
      <c r="RSB6" s="537"/>
      <c r="RSC6" s="538"/>
      <c r="RSD6" s="539"/>
      <c r="RSF6" s="540"/>
      <c r="RSG6" s="540"/>
      <c r="RSH6" s="542"/>
      <c r="RSI6" s="541"/>
      <c r="RSJ6" s="537"/>
      <c r="RSK6" s="6"/>
      <c r="RSL6" s="275"/>
      <c r="RSM6" s="275"/>
      <c r="RSN6" s="275"/>
      <c r="RSO6" s="275"/>
      <c r="RSP6" s="275"/>
      <c r="RSQ6" s="276"/>
      <c r="RSR6" s="277"/>
      <c r="RSS6" s="277"/>
      <c r="RST6" s="277"/>
      <c r="RSU6" s="277"/>
      <c r="RSV6" s="274"/>
      <c r="RSW6" s="265"/>
      <c r="RSX6" s="537"/>
      <c r="RSY6" s="537"/>
      <c r="RSZ6" s="538"/>
      <c r="RTA6" s="539"/>
      <c r="RTC6" s="540"/>
      <c r="RTD6" s="540"/>
      <c r="RTE6" s="542"/>
      <c r="RTF6" s="541"/>
      <c r="RTG6" s="537"/>
      <c r="RTH6" s="6"/>
      <c r="RTI6" s="275"/>
      <c r="RTJ6" s="275"/>
      <c r="RTK6" s="275"/>
      <c r="RTL6" s="275"/>
      <c r="RTM6" s="275"/>
      <c r="RTN6" s="276"/>
      <c r="RTO6" s="277"/>
      <c r="RTP6" s="277"/>
      <c r="RTQ6" s="277"/>
      <c r="RTR6" s="277"/>
      <c r="RTS6" s="274"/>
      <c r="RTT6" s="265"/>
      <c r="RTU6" s="537"/>
      <c r="RTV6" s="537"/>
      <c r="RTW6" s="538"/>
      <c r="RTX6" s="539"/>
      <c r="RTZ6" s="540"/>
      <c r="RUA6" s="540"/>
      <c r="RUB6" s="542"/>
      <c r="RUC6" s="541"/>
      <c r="RUD6" s="537"/>
      <c r="RUE6" s="6"/>
      <c r="RUF6" s="275"/>
      <c r="RUG6" s="275"/>
      <c r="RUH6" s="275"/>
      <c r="RUI6" s="275"/>
      <c r="RUJ6" s="275"/>
      <c r="RUK6" s="276"/>
      <c r="RUL6" s="277"/>
      <c r="RUM6" s="277"/>
      <c r="RUN6" s="277"/>
      <c r="RUO6" s="277"/>
      <c r="RUP6" s="274"/>
      <c r="RUQ6" s="265"/>
      <c r="RUR6" s="537"/>
      <c r="RUS6" s="537"/>
      <c r="RUT6" s="538"/>
      <c r="RUU6" s="539"/>
      <c r="RUW6" s="540"/>
      <c r="RUX6" s="540"/>
      <c r="RUY6" s="542"/>
      <c r="RUZ6" s="541"/>
      <c r="RVA6" s="537"/>
      <c r="RVB6" s="6"/>
      <c r="RVC6" s="275"/>
      <c r="RVD6" s="275"/>
      <c r="RVE6" s="275"/>
      <c r="RVF6" s="275"/>
      <c r="RVG6" s="275"/>
      <c r="RVH6" s="276"/>
      <c r="RVI6" s="277"/>
      <c r="RVJ6" s="277"/>
      <c r="RVK6" s="277"/>
      <c r="RVL6" s="277"/>
      <c r="RVM6" s="274"/>
      <c r="RVN6" s="265"/>
      <c r="RVO6" s="537"/>
      <c r="RVP6" s="537"/>
      <c r="RVQ6" s="538"/>
      <c r="RVR6" s="539"/>
      <c r="RVT6" s="540"/>
      <c r="RVU6" s="540"/>
      <c r="RVV6" s="542"/>
      <c r="RVW6" s="541"/>
      <c r="RVX6" s="537"/>
      <c r="RVY6" s="6"/>
      <c r="RVZ6" s="275"/>
      <c r="RWA6" s="275"/>
      <c r="RWB6" s="275"/>
      <c r="RWC6" s="275"/>
      <c r="RWD6" s="275"/>
      <c r="RWE6" s="276"/>
      <c r="RWF6" s="277"/>
      <c r="RWG6" s="277"/>
      <c r="RWH6" s="277"/>
      <c r="RWI6" s="277"/>
      <c r="RWJ6" s="274"/>
      <c r="RWK6" s="265"/>
      <c r="RWL6" s="537"/>
      <c r="RWM6" s="537"/>
      <c r="RWN6" s="538"/>
      <c r="RWO6" s="539"/>
      <c r="RWQ6" s="540"/>
      <c r="RWR6" s="540"/>
      <c r="RWS6" s="542"/>
      <c r="RWT6" s="541"/>
      <c r="RWU6" s="537"/>
      <c r="RWV6" s="6"/>
      <c r="RWW6" s="275"/>
      <c r="RWX6" s="275"/>
      <c r="RWY6" s="275"/>
      <c r="RWZ6" s="275"/>
      <c r="RXA6" s="275"/>
      <c r="RXB6" s="276"/>
      <c r="RXC6" s="277"/>
      <c r="RXD6" s="277"/>
      <c r="RXE6" s="277"/>
      <c r="RXF6" s="277"/>
      <c r="RXG6" s="274"/>
      <c r="RXH6" s="265"/>
      <c r="RXI6" s="537"/>
      <c r="RXJ6" s="537"/>
      <c r="RXK6" s="538"/>
      <c r="RXL6" s="539"/>
      <c r="RXN6" s="540"/>
      <c r="RXO6" s="540"/>
      <c r="RXP6" s="542"/>
      <c r="RXQ6" s="541"/>
      <c r="RXR6" s="537"/>
      <c r="RXS6" s="6"/>
      <c r="RXT6" s="275"/>
      <c r="RXU6" s="275"/>
      <c r="RXV6" s="275"/>
      <c r="RXW6" s="275"/>
      <c r="RXX6" s="275"/>
      <c r="RXY6" s="276"/>
      <c r="RXZ6" s="277"/>
      <c r="RYA6" s="277"/>
      <c r="RYB6" s="277"/>
      <c r="RYC6" s="277"/>
      <c r="RYD6" s="274"/>
      <c r="RYE6" s="265"/>
      <c r="RYF6" s="537"/>
      <c r="RYG6" s="537"/>
      <c r="RYH6" s="538"/>
      <c r="RYI6" s="539"/>
      <c r="RYK6" s="540"/>
      <c r="RYL6" s="540"/>
      <c r="RYM6" s="542"/>
      <c r="RYN6" s="541"/>
      <c r="RYO6" s="537"/>
      <c r="RYP6" s="6"/>
      <c r="RYQ6" s="275"/>
      <c r="RYR6" s="275"/>
      <c r="RYS6" s="275"/>
      <c r="RYT6" s="275"/>
      <c r="RYU6" s="275"/>
      <c r="RYV6" s="276"/>
      <c r="RYW6" s="277"/>
      <c r="RYX6" s="277"/>
      <c r="RYY6" s="277"/>
      <c r="RYZ6" s="277"/>
      <c r="RZA6" s="274"/>
      <c r="RZB6" s="265"/>
      <c r="RZC6" s="537"/>
      <c r="RZD6" s="537"/>
      <c r="RZE6" s="538"/>
      <c r="RZF6" s="539"/>
      <c r="RZH6" s="540"/>
      <c r="RZI6" s="540"/>
      <c r="RZJ6" s="542"/>
      <c r="RZK6" s="541"/>
      <c r="RZL6" s="537"/>
      <c r="RZM6" s="6"/>
      <c r="RZN6" s="275"/>
      <c r="RZO6" s="275"/>
      <c r="RZP6" s="275"/>
      <c r="RZQ6" s="275"/>
      <c r="RZR6" s="275"/>
      <c r="RZS6" s="276"/>
      <c r="RZT6" s="277"/>
      <c r="RZU6" s="277"/>
      <c r="RZV6" s="277"/>
      <c r="RZW6" s="277"/>
      <c r="RZX6" s="274"/>
      <c r="RZY6" s="265"/>
      <c r="RZZ6" s="537"/>
      <c r="SAA6" s="537"/>
      <c r="SAB6" s="538"/>
      <c r="SAC6" s="539"/>
      <c r="SAE6" s="540"/>
      <c r="SAF6" s="540"/>
      <c r="SAG6" s="542"/>
      <c r="SAH6" s="541"/>
      <c r="SAI6" s="537"/>
      <c r="SAJ6" s="6"/>
      <c r="SAK6" s="275"/>
      <c r="SAL6" s="275"/>
      <c r="SAM6" s="275"/>
      <c r="SAN6" s="275"/>
      <c r="SAO6" s="275"/>
      <c r="SAP6" s="276"/>
      <c r="SAQ6" s="277"/>
      <c r="SAR6" s="277"/>
      <c r="SAS6" s="277"/>
      <c r="SAT6" s="277"/>
      <c r="SAU6" s="274"/>
      <c r="SAV6" s="265"/>
      <c r="SAW6" s="537"/>
      <c r="SAX6" s="537"/>
      <c r="SAY6" s="538"/>
      <c r="SAZ6" s="539"/>
      <c r="SBB6" s="540"/>
      <c r="SBC6" s="540"/>
      <c r="SBD6" s="542"/>
      <c r="SBE6" s="541"/>
      <c r="SBF6" s="537"/>
      <c r="SBG6" s="6"/>
      <c r="SBH6" s="275"/>
      <c r="SBI6" s="275"/>
      <c r="SBJ6" s="275"/>
      <c r="SBK6" s="275"/>
      <c r="SBL6" s="275"/>
      <c r="SBM6" s="276"/>
      <c r="SBN6" s="277"/>
      <c r="SBO6" s="277"/>
      <c r="SBP6" s="277"/>
      <c r="SBQ6" s="277"/>
      <c r="SBR6" s="274"/>
      <c r="SBS6" s="265"/>
      <c r="SBT6" s="537"/>
      <c r="SBU6" s="537"/>
      <c r="SBV6" s="538"/>
      <c r="SBW6" s="539"/>
      <c r="SBY6" s="540"/>
      <c r="SBZ6" s="540"/>
      <c r="SCA6" s="542"/>
      <c r="SCB6" s="541"/>
      <c r="SCC6" s="537"/>
      <c r="SCD6" s="6"/>
      <c r="SCE6" s="275"/>
      <c r="SCF6" s="275"/>
      <c r="SCG6" s="275"/>
      <c r="SCH6" s="275"/>
      <c r="SCI6" s="275"/>
      <c r="SCJ6" s="276"/>
      <c r="SCK6" s="277"/>
      <c r="SCL6" s="277"/>
      <c r="SCM6" s="277"/>
      <c r="SCN6" s="277"/>
      <c r="SCO6" s="274"/>
      <c r="SCP6" s="265"/>
      <c r="SCQ6" s="537"/>
      <c r="SCR6" s="537"/>
      <c r="SCS6" s="538"/>
      <c r="SCT6" s="539"/>
      <c r="SCV6" s="540"/>
      <c r="SCW6" s="540"/>
      <c r="SCX6" s="542"/>
      <c r="SCY6" s="541"/>
      <c r="SCZ6" s="537"/>
      <c r="SDA6" s="6"/>
      <c r="SDB6" s="275"/>
      <c r="SDC6" s="275"/>
      <c r="SDD6" s="275"/>
      <c r="SDE6" s="275"/>
      <c r="SDF6" s="275"/>
      <c r="SDG6" s="276"/>
      <c r="SDH6" s="277"/>
      <c r="SDI6" s="277"/>
      <c r="SDJ6" s="277"/>
      <c r="SDK6" s="277"/>
      <c r="SDL6" s="274"/>
      <c r="SDM6" s="265"/>
      <c r="SDN6" s="537"/>
      <c r="SDO6" s="537"/>
      <c r="SDP6" s="538"/>
      <c r="SDQ6" s="539"/>
      <c r="SDS6" s="540"/>
      <c r="SDT6" s="540"/>
      <c r="SDU6" s="542"/>
      <c r="SDV6" s="541"/>
      <c r="SDW6" s="537"/>
      <c r="SDX6" s="6"/>
      <c r="SDY6" s="275"/>
      <c r="SDZ6" s="275"/>
      <c r="SEA6" s="275"/>
      <c r="SEB6" s="275"/>
      <c r="SEC6" s="275"/>
      <c r="SED6" s="276"/>
      <c r="SEE6" s="277"/>
      <c r="SEF6" s="277"/>
      <c r="SEG6" s="277"/>
      <c r="SEH6" s="277"/>
      <c r="SEI6" s="274"/>
      <c r="SEJ6" s="265"/>
      <c r="SEK6" s="537"/>
      <c r="SEL6" s="537"/>
      <c r="SEM6" s="538"/>
      <c r="SEN6" s="539"/>
      <c r="SEP6" s="540"/>
      <c r="SEQ6" s="540"/>
      <c r="SER6" s="542"/>
      <c r="SES6" s="541"/>
      <c r="SET6" s="537"/>
      <c r="SEU6" s="6"/>
      <c r="SEV6" s="275"/>
      <c r="SEW6" s="275"/>
      <c r="SEX6" s="275"/>
      <c r="SEY6" s="275"/>
      <c r="SEZ6" s="275"/>
      <c r="SFA6" s="276"/>
      <c r="SFB6" s="277"/>
      <c r="SFC6" s="277"/>
      <c r="SFD6" s="277"/>
      <c r="SFE6" s="277"/>
      <c r="SFF6" s="274"/>
      <c r="SFG6" s="265"/>
      <c r="SFH6" s="537"/>
      <c r="SFI6" s="537"/>
      <c r="SFJ6" s="538"/>
      <c r="SFK6" s="539"/>
      <c r="SFM6" s="540"/>
      <c r="SFN6" s="540"/>
      <c r="SFO6" s="542"/>
      <c r="SFP6" s="541"/>
      <c r="SFQ6" s="537"/>
      <c r="SFR6" s="6"/>
      <c r="SFS6" s="275"/>
      <c r="SFT6" s="275"/>
      <c r="SFU6" s="275"/>
      <c r="SFV6" s="275"/>
      <c r="SFW6" s="275"/>
      <c r="SFX6" s="276"/>
      <c r="SFY6" s="277"/>
      <c r="SFZ6" s="277"/>
      <c r="SGA6" s="277"/>
      <c r="SGB6" s="277"/>
      <c r="SGC6" s="274"/>
      <c r="SGD6" s="265"/>
      <c r="SGE6" s="537"/>
      <c r="SGF6" s="537"/>
      <c r="SGG6" s="538"/>
      <c r="SGH6" s="539"/>
      <c r="SGJ6" s="540"/>
      <c r="SGK6" s="540"/>
      <c r="SGL6" s="542"/>
      <c r="SGM6" s="541"/>
      <c r="SGN6" s="537"/>
      <c r="SGO6" s="6"/>
      <c r="SGP6" s="275"/>
      <c r="SGQ6" s="275"/>
      <c r="SGR6" s="275"/>
      <c r="SGS6" s="275"/>
      <c r="SGT6" s="275"/>
      <c r="SGU6" s="276"/>
      <c r="SGV6" s="277"/>
      <c r="SGW6" s="277"/>
      <c r="SGX6" s="277"/>
      <c r="SGY6" s="277"/>
      <c r="SGZ6" s="274"/>
      <c r="SHA6" s="265"/>
      <c r="SHB6" s="537"/>
      <c r="SHC6" s="537"/>
      <c r="SHD6" s="538"/>
      <c r="SHE6" s="539"/>
      <c r="SHG6" s="540"/>
      <c r="SHH6" s="540"/>
      <c r="SHI6" s="542"/>
      <c r="SHJ6" s="541"/>
      <c r="SHK6" s="537"/>
      <c r="SHL6" s="6"/>
      <c r="SHM6" s="275"/>
      <c r="SHN6" s="275"/>
      <c r="SHO6" s="275"/>
      <c r="SHP6" s="275"/>
      <c r="SHQ6" s="275"/>
      <c r="SHR6" s="276"/>
      <c r="SHS6" s="277"/>
      <c r="SHT6" s="277"/>
      <c r="SHU6" s="277"/>
      <c r="SHV6" s="277"/>
      <c r="SHW6" s="274"/>
      <c r="SHX6" s="265"/>
      <c r="SHY6" s="537"/>
      <c r="SHZ6" s="537"/>
      <c r="SIA6" s="538"/>
      <c r="SIB6" s="539"/>
      <c r="SID6" s="540"/>
      <c r="SIE6" s="540"/>
      <c r="SIF6" s="542"/>
      <c r="SIG6" s="541"/>
      <c r="SIH6" s="537"/>
      <c r="SII6" s="6"/>
      <c r="SIJ6" s="275"/>
      <c r="SIK6" s="275"/>
      <c r="SIL6" s="275"/>
      <c r="SIM6" s="275"/>
      <c r="SIN6" s="275"/>
      <c r="SIO6" s="276"/>
      <c r="SIP6" s="277"/>
      <c r="SIQ6" s="277"/>
      <c r="SIR6" s="277"/>
      <c r="SIS6" s="277"/>
      <c r="SIT6" s="274"/>
      <c r="SIU6" s="265"/>
      <c r="SIV6" s="537"/>
      <c r="SIW6" s="537"/>
      <c r="SIX6" s="538"/>
      <c r="SIY6" s="539"/>
      <c r="SJA6" s="540"/>
      <c r="SJB6" s="540"/>
      <c r="SJC6" s="542"/>
      <c r="SJD6" s="541"/>
      <c r="SJE6" s="537"/>
      <c r="SJF6" s="6"/>
      <c r="SJG6" s="275"/>
      <c r="SJH6" s="275"/>
      <c r="SJI6" s="275"/>
      <c r="SJJ6" s="275"/>
      <c r="SJK6" s="275"/>
      <c r="SJL6" s="276"/>
      <c r="SJM6" s="277"/>
      <c r="SJN6" s="277"/>
      <c r="SJO6" s="277"/>
      <c r="SJP6" s="277"/>
      <c r="SJQ6" s="274"/>
      <c r="SJR6" s="265"/>
      <c r="SJS6" s="537"/>
      <c r="SJT6" s="537"/>
      <c r="SJU6" s="538"/>
      <c r="SJV6" s="539"/>
      <c r="SJX6" s="540"/>
      <c r="SJY6" s="540"/>
      <c r="SJZ6" s="542"/>
      <c r="SKA6" s="541"/>
      <c r="SKB6" s="537"/>
      <c r="SKC6" s="6"/>
      <c r="SKD6" s="275"/>
      <c r="SKE6" s="275"/>
      <c r="SKF6" s="275"/>
      <c r="SKG6" s="275"/>
      <c r="SKH6" s="275"/>
      <c r="SKI6" s="276"/>
      <c r="SKJ6" s="277"/>
      <c r="SKK6" s="277"/>
      <c r="SKL6" s="277"/>
      <c r="SKM6" s="277"/>
      <c r="SKN6" s="274"/>
      <c r="SKO6" s="265"/>
      <c r="SKP6" s="537"/>
      <c r="SKQ6" s="537"/>
      <c r="SKR6" s="538"/>
      <c r="SKS6" s="539"/>
      <c r="SKU6" s="540"/>
      <c r="SKV6" s="540"/>
      <c r="SKW6" s="542"/>
      <c r="SKX6" s="541"/>
      <c r="SKY6" s="537"/>
      <c r="SKZ6" s="6"/>
      <c r="SLA6" s="275"/>
      <c r="SLB6" s="275"/>
      <c r="SLC6" s="275"/>
      <c r="SLD6" s="275"/>
      <c r="SLE6" s="275"/>
      <c r="SLF6" s="276"/>
      <c r="SLG6" s="277"/>
      <c r="SLH6" s="277"/>
      <c r="SLI6" s="277"/>
      <c r="SLJ6" s="277"/>
      <c r="SLK6" s="274"/>
      <c r="SLL6" s="265"/>
      <c r="SLM6" s="537"/>
      <c r="SLN6" s="537"/>
      <c r="SLO6" s="538"/>
      <c r="SLP6" s="539"/>
      <c r="SLR6" s="540"/>
      <c r="SLS6" s="540"/>
      <c r="SLT6" s="542"/>
      <c r="SLU6" s="541"/>
      <c r="SLV6" s="537"/>
      <c r="SLW6" s="6"/>
      <c r="SLX6" s="275"/>
      <c r="SLY6" s="275"/>
      <c r="SLZ6" s="275"/>
      <c r="SMA6" s="275"/>
      <c r="SMB6" s="275"/>
      <c r="SMC6" s="276"/>
      <c r="SMD6" s="277"/>
      <c r="SME6" s="277"/>
      <c r="SMF6" s="277"/>
      <c r="SMG6" s="277"/>
      <c r="SMH6" s="274"/>
      <c r="SMI6" s="265"/>
      <c r="SMJ6" s="537"/>
      <c r="SMK6" s="537"/>
      <c r="SML6" s="538"/>
      <c r="SMM6" s="539"/>
      <c r="SMO6" s="540"/>
      <c r="SMP6" s="540"/>
      <c r="SMQ6" s="542"/>
      <c r="SMR6" s="541"/>
      <c r="SMS6" s="537"/>
      <c r="SMT6" s="6"/>
      <c r="SMU6" s="275"/>
      <c r="SMV6" s="275"/>
      <c r="SMW6" s="275"/>
      <c r="SMX6" s="275"/>
      <c r="SMY6" s="275"/>
      <c r="SMZ6" s="276"/>
      <c r="SNA6" s="277"/>
      <c r="SNB6" s="277"/>
      <c r="SNC6" s="277"/>
      <c r="SND6" s="277"/>
      <c r="SNE6" s="274"/>
      <c r="SNF6" s="265"/>
      <c r="SNG6" s="537"/>
      <c r="SNH6" s="537"/>
      <c r="SNI6" s="538"/>
      <c r="SNJ6" s="539"/>
      <c r="SNL6" s="540"/>
      <c r="SNM6" s="540"/>
      <c r="SNN6" s="542"/>
      <c r="SNO6" s="541"/>
      <c r="SNP6" s="537"/>
      <c r="SNQ6" s="6"/>
      <c r="SNR6" s="275"/>
      <c r="SNS6" s="275"/>
      <c r="SNT6" s="275"/>
      <c r="SNU6" s="275"/>
      <c r="SNV6" s="275"/>
      <c r="SNW6" s="276"/>
      <c r="SNX6" s="277"/>
      <c r="SNY6" s="277"/>
      <c r="SNZ6" s="277"/>
      <c r="SOA6" s="277"/>
      <c r="SOB6" s="274"/>
      <c r="SOC6" s="265"/>
      <c r="SOD6" s="537"/>
      <c r="SOE6" s="537"/>
      <c r="SOF6" s="538"/>
      <c r="SOG6" s="539"/>
      <c r="SOI6" s="540"/>
      <c r="SOJ6" s="540"/>
      <c r="SOK6" s="542"/>
      <c r="SOL6" s="541"/>
      <c r="SOM6" s="537"/>
      <c r="SON6" s="6"/>
      <c r="SOO6" s="275"/>
      <c r="SOP6" s="275"/>
      <c r="SOQ6" s="275"/>
      <c r="SOR6" s="275"/>
      <c r="SOS6" s="275"/>
      <c r="SOT6" s="276"/>
      <c r="SOU6" s="277"/>
      <c r="SOV6" s="277"/>
      <c r="SOW6" s="277"/>
      <c r="SOX6" s="277"/>
      <c r="SOY6" s="274"/>
      <c r="SOZ6" s="265"/>
      <c r="SPA6" s="537"/>
      <c r="SPB6" s="537"/>
      <c r="SPC6" s="538"/>
      <c r="SPD6" s="539"/>
      <c r="SPF6" s="540"/>
      <c r="SPG6" s="540"/>
      <c r="SPH6" s="542"/>
      <c r="SPI6" s="541"/>
      <c r="SPJ6" s="537"/>
      <c r="SPK6" s="6"/>
      <c r="SPL6" s="275"/>
      <c r="SPM6" s="275"/>
      <c r="SPN6" s="275"/>
      <c r="SPO6" s="275"/>
      <c r="SPP6" s="275"/>
      <c r="SPQ6" s="276"/>
      <c r="SPR6" s="277"/>
      <c r="SPS6" s="277"/>
      <c r="SPT6" s="277"/>
      <c r="SPU6" s="277"/>
      <c r="SPV6" s="274"/>
      <c r="SPW6" s="265"/>
      <c r="SPX6" s="537"/>
      <c r="SPY6" s="537"/>
      <c r="SPZ6" s="538"/>
      <c r="SQA6" s="539"/>
      <c r="SQC6" s="540"/>
      <c r="SQD6" s="540"/>
      <c r="SQE6" s="542"/>
      <c r="SQF6" s="541"/>
      <c r="SQG6" s="537"/>
      <c r="SQH6" s="6"/>
      <c r="SQI6" s="275"/>
      <c r="SQJ6" s="275"/>
      <c r="SQK6" s="275"/>
      <c r="SQL6" s="275"/>
      <c r="SQM6" s="275"/>
      <c r="SQN6" s="276"/>
      <c r="SQO6" s="277"/>
      <c r="SQP6" s="277"/>
      <c r="SQQ6" s="277"/>
      <c r="SQR6" s="277"/>
      <c r="SQS6" s="274"/>
      <c r="SQT6" s="265"/>
      <c r="SQU6" s="537"/>
      <c r="SQV6" s="537"/>
      <c r="SQW6" s="538"/>
      <c r="SQX6" s="539"/>
      <c r="SQZ6" s="540"/>
      <c r="SRA6" s="540"/>
      <c r="SRB6" s="542"/>
      <c r="SRC6" s="541"/>
      <c r="SRD6" s="537"/>
      <c r="SRE6" s="6"/>
      <c r="SRF6" s="275"/>
      <c r="SRG6" s="275"/>
      <c r="SRH6" s="275"/>
      <c r="SRI6" s="275"/>
      <c r="SRJ6" s="275"/>
      <c r="SRK6" s="276"/>
      <c r="SRL6" s="277"/>
      <c r="SRM6" s="277"/>
      <c r="SRN6" s="277"/>
      <c r="SRO6" s="277"/>
      <c r="SRP6" s="274"/>
      <c r="SRQ6" s="265"/>
      <c r="SRR6" s="537"/>
      <c r="SRS6" s="537"/>
      <c r="SRT6" s="538"/>
      <c r="SRU6" s="539"/>
      <c r="SRW6" s="540"/>
      <c r="SRX6" s="540"/>
      <c r="SRY6" s="542"/>
      <c r="SRZ6" s="541"/>
      <c r="SSA6" s="537"/>
      <c r="SSB6" s="6"/>
      <c r="SSC6" s="275"/>
      <c r="SSD6" s="275"/>
      <c r="SSE6" s="275"/>
      <c r="SSF6" s="275"/>
      <c r="SSG6" s="275"/>
      <c r="SSH6" s="276"/>
      <c r="SSI6" s="277"/>
      <c r="SSJ6" s="277"/>
      <c r="SSK6" s="277"/>
      <c r="SSL6" s="277"/>
      <c r="SSM6" s="274"/>
      <c r="SSN6" s="265"/>
      <c r="SSO6" s="537"/>
      <c r="SSP6" s="537"/>
      <c r="SSQ6" s="538"/>
      <c r="SSR6" s="539"/>
      <c r="SST6" s="540"/>
      <c r="SSU6" s="540"/>
      <c r="SSV6" s="542"/>
      <c r="SSW6" s="541"/>
      <c r="SSX6" s="537"/>
      <c r="SSY6" s="6"/>
      <c r="SSZ6" s="275"/>
      <c r="STA6" s="275"/>
      <c r="STB6" s="275"/>
      <c r="STC6" s="275"/>
      <c r="STD6" s="275"/>
      <c r="STE6" s="276"/>
      <c r="STF6" s="277"/>
      <c r="STG6" s="277"/>
      <c r="STH6" s="277"/>
      <c r="STI6" s="277"/>
      <c r="STJ6" s="274"/>
      <c r="STK6" s="265"/>
      <c r="STL6" s="537"/>
      <c r="STM6" s="537"/>
      <c r="STN6" s="538"/>
      <c r="STO6" s="539"/>
      <c r="STQ6" s="540"/>
      <c r="STR6" s="540"/>
      <c r="STS6" s="542"/>
      <c r="STT6" s="541"/>
      <c r="STU6" s="537"/>
      <c r="STV6" s="6"/>
      <c r="STW6" s="275"/>
      <c r="STX6" s="275"/>
      <c r="STY6" s="275"/>
      <c r="STZ6" s="275"/>
      <c r="SUA6" s="275"/>
      <c r="SUB6" s="276"/>
      <c r="SUC6" s="277"/>
      <c r="SUD6" s="277"/>
      <c r="SUE6" s="277"/>
      <c r="SUF6" s="277"/>
      <c r="SUG6" s="274"/>
      <c r="SUH6" s="265"/>
      <c r="SUI6" s="537"/>
      <c r="SUJ6" s="537"/>
      <c r="SUK6" s="538"/>
      <c r="SUL6" s="539"/>
      <c r="SUN6" s="540"/>
      <c r="SUO6" s="540"/>
      <c r="SUP6" s="542"/>
      <c r="SUQ6" s="541"/>
      <c r="SUR6" s="537"/>
      <c r="SUS6" s="6"/>
      <c r="SUT6" s="275"/>
      <c r="SUU6" s="275"/>
      <c r="SUV6" s="275"/>
      <c r="SUW6" s="275"/>
      <c r="SUX6" s="275"/>
      <c r="SUY6" s="276"/>
      <c r="SUZ6" s="277"/>
      <c r="SVA6" s="277"/>
      <c r="SVB6" s="277"/>
      <c r="SVC6" s="277"/>
      <c r="SVD6" s="274"/>
      <c r="SVE6" s="265"/>
      <c r="SVF6" s="537"/>
      <c r="SVG6" s="537"/>
      <c r="SVH6" s="538"/>
      <c r="SVI6" s="539"/>
      <c r="SVK6" s="540"/>
      <c r="SVL6" s="540"/>
      <c r="SVM6" s="542"/>
      <c r="SVN6" s="541"/>
      <c r="SVO6" s="537"/>
      <c r="SVP6" s="6"/>
      <c r="SVQ6" s="275"/>
      <c r="SVR6" s="275"/>
      <c r="SVS6" s="275"/>
      <c r="SVT6" s="275"/>
      <c r="SVU6" s="275"/>
      <c r="SVV6" s="276"/>
      <c r="SVW6" s="277"/>
      <c r="SVX6" s="277"/>
      <c r="SVY6" s="277"/>
      <c r="SVZ6" s="277"/>
      <c r="SWA6" s="274"/>
      <c r="SWB6" s="265"/>
      <c r="SWC6" s="537"/>
      <c r="SWD6" s="537"/>
      <c r="SWE6" s="538"/>
      <c r="SWF6" s="539"/>
      <c r="SWH6" s="540"/>
      <c r="SWI6" s="540"/>
      <c r="SWJ6" s="542"/>
      <c r="SWK6" s="541"/>
      <c r="SWL6" s="537"/>
      <c r="SWM6" s="6"/>
      <c r="SWN6" s="275"/>
      <c r="SWO6" s="275"/>
      <c r="SWP6" s="275"/>
      <c r="SWQ6" s="275"/>
      <c r="SWR6" s="275"/>
      <c r="SWS6" s="276"/>
      <c r="SWT6" s="277"/>
      <c r="SWU6" s="277"/>
      <c r="SWV6" s="277"/>
      <c r="SWW6" s="277"/>
      <c r="SWX6" s="274"/>
      <c r="SWY6" s="265"/>
      <c r="SWZ6" s="537"/>
      <c r="SXA6" s="537"/>
      <c r="SXB6" s="538"/>
      <c r="SXC6" s="539"/>
      <c r="SXE6" s="540"/>
      <c r="SXF6" s="540"/>
      <c r="SXG6" s="542"/>
      <c r="SXH6" s="541"/>
      <c r="SXI6" s="537"/>
      <c r="SXJ6" s="6"/>
      <c r="SXK6" s="275"/>
      <c r="SXL6" s="275"/>
      <c r="SXM6" s="275"/>
      <c r="SXN6" s="275"/>
      <c r="SXO6" s="275"/>
      <c r="SXP6" s="276"/>
      <c r="SXQ6" s="277"/>
      <c r="SXR6" s="277"/>
      <c r="SXS6" s="277"/>
      <c r="SXT6" s="277"/>
      <c r="SXU6" s="274"/>
      <c r="SXV6" s="265"/>
      <c r="SXW6" s="537"/>
      <c r="SXX6" s="537"/>
      <c r="SXY6" s="538"/>
      <c r="SXZ6" s="539"/>
      <c r="SYB6" s="540"/>
      <c r="SYC6" s="540"/>
      <c r="SYD6" s="542"/>
      <c r="SYE6" s="541"/>
      <c r="SYF6" s="537"/>
      <c r="SYG6" s="6"/>
      <c r="SYH6" s="275"/>
      <c r="SYI6" s="275"/>
      <c r="SYJ6" s="275"/>
      <c r="SYK6" s="275"/>
      <c r="SYL6" s="275"/>
      <c r="SYM6" s="276"/>
      <c r="SYN6" s="277"/>
      <c r="SYO6" s="277"/>
      <c r="SYP6" s="277"/>
      <c r="SYQ6" s="277"/>
      <c r="SYR6" s="274"/>
      <c r="SYS6" s="265"/>
      <c r="SYT6" s="537"/>
      <c r="SYU6" s="537"/>
      <c r="SYV6" s="538"/>
      <c r="SYW6" s="539"/>
      <c r="SYY6" s="540"/>
      <c r="SYZ6" s="540"/>
      <c r="SZA6" s="542"/>
      <c r="SZB6" s="541"/>
      <c r="SZC6" s="537"/>
      <c r="SZD6" s="6"/>
      <c r="SZE6" s="275"/>
      <c r="SZF6" s="275"/>
      <c r="SZG6" s="275"/>
      <c r="SZH6" s="275"/>
      <c r="SZI6" s="275"/>
      <c r="SZJ6" s="276"/>
      <c r="SZK6" s="277"/>
      <c r="SZL6" s="277"/>
      <c r="SZM6" s="277"/>
      <c r="SZN6" s="277"/>
      <c r="SZO6" s="274"/>
      <c r="SZP6" s="265"/>
      <c r="SZQ6" s="537"/>
      <c r="SZR6" s="537"/>
      <c r="SZS6" s="538"/>
      <c r="SZT6" s="539"/>
      <c r="SZV6" s="540"/>
      <c r="SZW6" s="540"/>
      <c r="SZX6" s="542"/>
      <c r="SZY6" s="541"/>
      <c r="SZZ6" s="537"/>
      <c r="TAA6" s="6"/>
      <c r="TAB6" s="275"/>
      <c r="TAC6" s="275"/>
      <c r="TAD6" s="275"/>
      <c r="TAE6" s="275"/>
      <c r="TAF6" s="275"/>
      <c r="TAG6" s="276"/>
      <c r="TAH6" s="277"/>
      <c r="TAI6" s="277"/>
      <c r="TAJ6" s="277"/>
      <c r="TAK6" s="277"/>
      <c r="TAL6" s="274"/>
      <c r="TAM6" s="265"/>
      <c r="TAN6" s="537"/>
      <c r="TAO6" s="537"/>
      <c r="TAP6" s="538"/>
      <c r="TAQ6" s="539"/>
      <c r="TAS6" s="540"/>
      <c r="TAT6" s="540"/>
      <c r="TAU6" s="542"/>
      <c r="TAV6" s="541"/>
      <c r="TAW6" s="537"/>
      <c r="TAX6" s="6"/>
      <c r="TAY6" s="275"/>
      <c r="TAZ6" s="275"/>
      <c r="TBA6" s="275"/>
      <c r="TBB6" s="275"/>
      <c r="TBC6" s="275"/>
      <c r="TBD6" s="276"/>
      <c r="TBE6" s="277"/>
      <c r="TBF6" s="277"/>
      <c r="TBG6" s="277"/>
      <c r="TBH6" s="277"/>
      <c r="TBI6" s="274"/>
      <c r="TBJ6" s="265"/>
      <c r="TBK6" s="537"/>
      <c r="TBL6" s="537"/>
      <c r="TBM6" s="538"/>
      <c r="TBN6" s="539"/>
      <c r="TBP6" s="540"/>
      <c r="TBQ6" s="540"/>
      <c r="TBR6" s="542"/>
      <c r="TBS6" s="541"/>
      <c r="TBT6" s="537"/>
      <c r="TBU6" s="6"/>
      <c r="TBV6" s="275"/>
      <c r="TBW6" s="275"/>
      <c r="TBX6" s="275"/>
      <c r="TBY6" s="275"/>
      <c r="TBZ6" s="275"/>
      <c r="TCA6" s="276"/>
      <c r="TCB6" s="277"/>
      <c r="TCC6" s="277"/>
      <c r="TCD6" s="277"/>
      <c r="TCE6" s="277"/>
      <c r="TCF6" s="274"/>
      <c r="TCG6" s="265"/>
      <c r="TCH6" s="537"/>
      <c r="TCI6" s="537"/>
      <c r="TCJ6" s="538"/>
      <c r="TCK6" s="539"/>
      <c r="TCM6" s="540"/>
      <c r="TCN6" s="540"/>
      <c r="TCO6" s="542"/>
      <c r="TCP6" s="541"/>
      <c r="TCQ6" s="537"/>
      <c r="TCR6" s="6"/>
      <c r="TCS6" s="275"/>
      <c r="TCT6" s="275"/>
      <c r="TCU6" s="275"/>
      <c r="TCV6" s="275"/>
      <c r="TCW6" s="275"/>
      <c r="TCX6" s="276"/>
      <c r="TCY6" s="277"/>
      <c r="TCZ6" s="277"/>
      <c r="TDA6" s="277"/>
      <c r="TDB6" s="277"/>
      <c r="TDC6" s="274"/>
      <c r="TDD6" s="265"/>
      <c r="TDE6" s="537"/>
      <c r="TDF6" s="537"/>
      <c r="TDG6" s="538"/>
      <c r="TDH6" s="539"/>
      <c r="TDJ6" s="540"/>
      <c r="TDK6" s="540"/>
      <c r="TDL6" s="542"/>
      <c r="TDM6" s="541"/>
      <c r="TDN6" s="537"/>
      <c r="TDO6" s="6"/>
      <c r="TDP6" s="275"/>
      <c r="TDQ6" s="275"/>
      <c r="TDR6" s="275"/>
      <c r="TDS6" s="275"/>
      <c r="TDT6" s="275"/>
      <c r="TDU6" s="276"/>
      <c r="TDV6" s="277"/>
      <c r="TDW6" s="277"/>
      <c r="TDX6" s="277"/>
      <c r="TDY6" s="277"/>
      <c r="TDZ6" s="274"/>
      <c r="TEA6" s="265"/>
      <c r="TEB6" s="537"/>
      <c r="TEC6" s="537"/>
      <c r="TED6" s="538"/>
      <c r="TEE6" s="539"/>
      <c r="TEG6" s="540"/>
      <c r="TEH6" s="540"/>
      <c r="TEI6" s="542"/>
      <c r="TEJ6" s="541"/>
      <c r="TEK6" s="537"/>
      <c r="TEL6" s="6"/>
      <c r="TEM6" s="275"/>
      <c r="TEN6" s="275"/>
      <c r="TEO6" s="275"/>
      <c r="TEP6" s="275"/>
      <c r="TEQ6" s="275"/>
      <c r="TER6" s="276"/>
      <c r="TES6" s="277"/>
      <c r="TET6" s="277"/>
      <c r="TEU6" s="277"/>
      <c r="TEV6" s="277"/>
      <c r="TEW6" s="274"/>
      <c r="TEX6" s="265"/>
      <c r="TEY6" s="537"/>
      <c r="TEZ6" s="537"/>
      <c r="TFA6" s="538"/>
      <c r="TFB6" s="539"/>
      <c r="TFD6" s="540"/>
      <c r="TFE6" s="540"/>
      <c r="TFF6" s="542"/>
      <c r="TFG6" s="541"/>
      <c r="TFH6" s="537"/>
      <c r="TFI6" s="6"/>
      <c r="TFJ6" s="275"/>
      <c r="TFK6" s="275"/>
      <c r="TFL6" s="275"/>
      <c r="TFM6" s="275"/>
      <c r="TFN6" s="275"/>
      <c r="TFO6" s="276"/>
      <c r="TFP6" s="277"/>
      <c r="TFQ6" s="277"/>
      <c r="TFR6" s="277"/>
      <c r="TFS6" s="277"/>
      <c r="TFT6" s="274"/>
      <c r="TFU6" s="265"/>
      <c r="TFV6" s="537"/>
      <c r="TFW6" s="537"/>
      <c r="TFX6" s="538"/>
      <c r="TFY6" s="539"/>
      <c r="TGA6" s="540"/>
      <c r="TGB6" s="540"/>
      <c r="TGC6" s="542"/>
      <c r="TGD6" s="541"/>
      <c r="TGE6" s="537"/>
      <c r="TGF6" s="6"/>
      <c r="TGG6" s="275"/>
      <c r="TGH6" s="275"/>
      <c r="TGI6" s="275"/>
      <c r="TGJ6" s="275"/>
      <c r="TGK6" s="275"/>
      <c r="TGL6" s="276"/>
      <c r="TGM6" s="277"/>
      <c r="TGN6" s="277"/>
      <c r="TGO6" s="277"/>
      <c r="TGP6" s="277"/>
      <c r="TGQ6" s="274"/>
      <c r="TGR6" s="265"/>
      <c r="TGS6" s="537"/>
      <c r="TGT6" s="537"/>
      <c r="TGU6" s="538"/>
      <c r="TGV6" s="539"/>
      <c r="TGX6" s="540"/>
      <c r="TGY6" s="540"/>
      <c r="TGZ6" s="542"/>
      <c r="THA6" s="541"/>
      <c r="THB6" s="537"/>
      <c r="THC6" s="6"/>
      <c r="THD6" s="275"/>
      <c r="THE6" s="275"/>
      <c r="THF6" s="275"/>
      <c r="THG6" s="275"/>
      <c r="THH6" s="275"/>
      <c r="THI6" s="276"/>
      <c r="THJ6" s="277"/>
      <c r="THK6" s="277"/>
      <c r="THL6" s="277"/>
      <c r="THM6" s="277"/>
      <c r="THN6" s="274"/>
      <c r="THO6" s="265"/>
      <c r="THP6" s="537"/>
      <c r="THQ6" s="537"/>
      <c r="THR6" s="538"/>
      <c r="THS6" s="539"/>
      <c r="THU6" s="540"/>
      <c r="THV6" s="540"/>
      <c r="THW6" s="542"/>
      <c r="THX6" s="541"/>
      <c r="THY6" s="537"/>
      <c r="THZ6" s="6"/>
      <c r="TIA6" s="275"/>
      <c r="TIB6" s="275"/>
      <c r="TIC6" s="275"/>
      <c r="TID6" s="275"/>
      <c r="TIE6" s="275"/>
      <c r="TIF6" s="276"/>
      <c r="TIG6" s="277"/>
      <c r="TIH6" s="277"/>
      <c r="TII6" s="277"/>
      <c r="TIJ6" s="277"/>
      <c r="TIK6" s="274"/>
      <c r="TIL6" s="265"/>
      <c r="TIM6" s="537"/>
      <c r="TIN6" s="537"/>
      <c r="TIO6" s="538"/>
      <c r="TIP6" s="539"/>
      <c r="TIR6" s="540"/>
      <c r="TIS6" s="540"/>
      <c r="TIT6" s="542"/>
      <c r="TIU6" s="541"/>
      <c r="TIV6" s="537"/>
      <c r="TIW6" s="6"/>
      <c r="TIX6" s="275"/>
      <c r="TIY6" s="275"/>
      <c r="TIZ6" s="275"/>
      <c r="TJA6" s="275"/>
      <c r="TJB6" s="275"/>
      <c r="TJC6" s="276"/>
      <c r="TJD6" s="277"/>
      <c r="TJE6" s="277"/>
      <c r="TJF6" s="277"/>
      <c r="TJG6" s="277"/>
      <c r="TJH6" s="274"/>
      <c r="TJI6" s="265"/>
      <c r="TJJ6" s="537"/>
      <c r="TJK6" s="537"/>
      <c r="TJL6" s="538"/>
      <c r="TJM6" s="539"/>
      <c r="TJO6" s="540"/>
      <c r="TJP6" s="540"/>
      <c r="TJQ6" s="542"/>
      <c r="TJR6" s="541"/>
      <c r="TJS6" s="537"/>
      <c r="TJT6" s="6"/>
      <c r="TJU6" s="275"/>
      <c r="TJV6" s="275"/>
      <c r="TJW6" s="275"/>
      <c r="TJX6" s="275"/>
      <c r="TJY6" s="275"/>
      <c r="TJZ6" s="276"/>
      <c r="TKA6" s="277"/>
      <c r="TKB6" s="277"/>
      <c r="TKC6" s="277"/>
      <c r="TKD6" s="277"/>
      <c r="TKE6" s="274"/>
      <c r="TKF6" s="265"/>
      <c r="TKG6" s="537"/>
      <c r="TKH6" s="537"/>
      <c r="TKI6" s="538"/>
      <c r="TKJ6" s="539"/>
      <c r="TKL6" s="540"/>
      <c r="TKM6" s="540"/>
      <c r="TKN6" s="542"/>
      <c r="TKO6" s="541"/>
      <c r="TKP6" s="537"/>
      <c r="TKQ6" s="6"/>
      <c r="TKR6" s="275"/>
      <c r="TKS6" s="275"/>
      <c r="TKT6" s="275"/>
      <c r="TKU6" s="275"/>
      <c r="TKV6" s="275"/>
      <c r="TKW6" s="276"/>
      <c r="TKX6" s="277"/>
      <c r="TKY6" s="277"/>
      <c r="TKZ6" s="277"/>
      <c r="TLA6" s="277"/>
      <c r="TLB6" s="274"/>
      <c r="TLC6" s="265"/>
      <c r="TLD6" s="537"/>
      <c r="TLE6" s="537"/>
      <c r="TLF6" s="538"/>
      <c r="TLG6" s="539"/>
      <c r="TLI6" s="540"/>
      <c r="TLJ6" s="540"/>
      <c r="TLK6" s="542"/>
      <c r="TLL6" s="541"/>
      <c r="TLM6" s="537"/>
      <c r="TLN6" s="6"/>
      <c r="TLO6" s="275"/>
      <c r="TLP6" s="275"/>
      <c r="TLQ6" s="275"/>
      <c r="TLR6" s="275"/>
      <c r="TLS6" s="275"/>
      <c r="TLT6" s="276"/>
      <c r="TLU6" s="277"/>
      <c r="TLV6" s="277"/>
      <c r="TLW6" s="277"/>
      <c r="TLX6" s="277"/>
      <c r="TLY6" s="274"/>
      <c r="TLZ6" s="265"/>
      <c r="TMA6" s="537"/>
      <c r="TMB6" s="537"/>
      <c r="TMC6" s="538"/>
      <c r="TMD6" s="539"/>
      <c r="TMF6" s="540"/>
      <c r="TMG6" s="540"/>
      <c r="TMH6" s="542"/>
      <c r="TMI6" s="541"/>
      <c r="TMJ6" s="537"/>
      <c r="TMK6" s="6"/>
      <c r="TML6" s="275"/>
      <c r="TMM6" s="275"/>
      <c r="TMN6" s="275"/>
      <c r="TMO6" s="275"/>
      <c r="TMP6" s="275"/>
      <c r="TMQ6" s="276"/>
      <c r="TMR6" s="277"/>
      <c r="TMS6" s="277"/>
      <c r="TMT6" s="277"/>
      <c r="TMU6" s="277"/>
      <c r="TMV6" s="274"/>
      <c r="TMW6" s="265"/>
      <c r="TMX6" s="537"/>
      <c r="TMY6" s="537"/>
      <c r="TMZ6" s="538"/>
      <c r="TNA6" s="539"/>
      <c r="TNC6" s="540"/>
      <c r="TND6" s="540"/>
      <c r="TNE6" s="542"/>
      <c r="TNF6" s="541"/>
      <c r="TNG6" s="537"/>
      <c r="TNH6" s="6"/>
      <c r="TNI6" s="275"/>
      <c r="TNJ6" s="275"/>
      <c r="TNK6" s="275"/>
      <c r="TNL6" s="275"/>
      <c r="TNM6" s="275"/>
      <c r="TNN6" s="276"/>
      <c r="TNO6" s="277"/>
      <c r="TNP6" s="277"/>
      <c r="TNQ6" s="277"/>
      <c r="TNR6" s="277"/>
      <c r="TNS6" s="274"/>
      <c r="TNT6" s="265"/>
      <c r="TNU6" s="537"/>
      <c r="TNV6" s="537"/>
      <c r="TNW6" s="538"/>
      <c r="TNX6" s="539"/>
      <c r="TNZ6" s="540"/>
      <c r="TOA6" s="540"/>
      <c r="TOB6" s="542"/>
      <c r="TOC6" s="541"/>
      <c r="TOD6" s="537"/>
      <c r="TOE6" s="6"/>
      <c r="TOF6" s="275"/>
      <c r="TOG6" s="275"/>
      <c r="TOH6" s="275"/>
      <c r="TOI6" s="275"/>
      <c r="TOJ6" s="275"/>
      <c r="TOK6" s="276"/>
      <c r="TOL6" s="277"/>
      <c r="TOM6" s="277"/>
      <c r="TON6" s="277"/>
      <c r="TOO6" s="277"/>
      <c r="TOP6" s="274"/>
      <c r="TOQ6" s="265"/>
      <c r="TOR6" s="537"/>
      <c r="TOS6" s="537"/>
      <c r="TOT6" s="538"/>
      <c r="TOU6" s="539"/>
      <c r="TOW6" s="540"/>
      <c r="TOX6" s="540"/>
      <c r="TOY6" s="542"/>
      <c r="TOZ6" s="541"/>
      <c r="TPA6" s="537"/>
      <c r="TPB6" s="6"/>
      <c r="TPC6" s="275"/>
      <c r="TPD6" s="275"/>
      <c r="TPE6" s="275"/>
      <c r="TPF6" s="275"/>
      <c r="TPG6" s="275"/>
      <c r="TPH6" s="276"/>
      <c r="TPI6" s="277"/>
      <c r="TPJ6" s="277"/>
      <c r="TPK6" s="277"/>
      <c r="TPL6" s="277"/>
      <c r="TPM6" s="274"/>
      <c r="TPN6" s="265"/>
      <c r="TPO6" s="537"/>
      <c r="TPP6" s="537"/>
      <c r="TPQ6" s="538"/>
      <c r="TPR6" s="539"/>
      <c r="TPT6" s="540"/>
      <c r="TPU6" s="540"/>
      <c r="TPV6" s="542"/>
      <c r="TPW6" s="541"/>
      <c r="TPX6" s="537"/>
      <c r="TPY6" s="6"/>
      <c r="TPZ6" s="275"/>
      <c r="TQA6" s="275"/>
      <c r="TQB6" s="275"/>
      <c r="TQC6" s="275"/>
      <c r="TQD6" s="275"/>
      <c r="TQE6" s="276"/>
      <c r="TQF6" s="277"/>
      <c r="TQG6" s="277"/>
      <c r="TQH6" s="277"/>
      <c r="TQI6" s="277"/>
      <c r="TQJ6" s="274"/>
      <c r="TQK6" s="265"/>
      <c r="TQL6" s="537"/>
      <c r="TQM6" s="537"/>
      <c r="TQN6" s="538"/>
      <c r="TQO6" s="539"/>
      <c r="TQQ6" s="540"/>
      <c r="TQR6" s="540"/>
      <c r="TQS6" s="542"/>
      <c r="TQT6" s="541"/>
      <c r="TQU6" s="537"/>
      <c r="TQV6" s="6"/>
      <c r="TQW6" s="275"/>
      <c r="TQX6" s="275"/>
      <c r="TQY6" s="275"/>
      <c r="TQZ6" s="275"/>
      <c r="TRA6" s="275"/>
      <c r="TRB6" s="276"/>
      <c r="TRC6" s="277"/>
      <c r="TRD6" s="277"/>
      <c r="TRE6" s="277"/>
      <c r="TRF6" s="277"/>
      <c r="TRG6" s="274"/>
      <c r="TRH6" s="265"/>
      <c r="TRI6" s="537"/>
      <c r="TRJ6" s="537"/>
      <c r="TRK6" s="538"/>
      <c r="TRL6" s="539"/>
      <c r="TRN6" s="540"/>
      <c r="TRO6" s="540"/>
      <c r="TRP6" s="542"/>
      <c r="TRQ6" s="541"/>
      <c r="TRR6" s="537"/>
      <c r="TRS6" s="6"/>
      <c r="TRT6" s="275"/>
      <c r="TRU6" s="275"/>
      <c r="TRV6" s="275"/>
      <c r="TRW6" s="275"/>
      <c r="TRX6" s="275"/>
      <c r="TRY6" s="276"/>
      <c r="TRZ6" s="277"/>
      <c r="TSA6" s="277"/>
      <c r="TSB6" s="277"/>
      <c r="TSC6" s="277"/>
      <c r="TSD6" s="274"/>
      <c r="TSE6" s="265"/>
      <c r="TSF6" s="537"/>
      <c r="TSG6" s="537"/>
      <c r="TSH6" s="538"/>
      <c r="TSI6" s="539"/>
      <c r="TSK6" s="540"/>
      <c r="TSL6" s="540"/>
      <c r="TSM6" s="542"/>
      <c r="TSN6" s="541"/>
      <c r="TSO6" s="537"/>
      <c r="TSP6" s="6"/>
      <c r="TSQ6" s="275"/>
      <c r="TSR6" s="275"/>
      <c r="TSS6" s="275"/>
      <c r="TST6" s="275"/>
      <c r="TSU6" s="275"/>
      <c r="TSV6" s="276"/>
      <c r="TSW6" s="277"/>
      <c r="TSX6" s="277"/>
      <c r="TSY6" s="277"/>
      <c r="TSZ6" s="277"/>
      <c r="TTA6" s="274"/>
      <c r="TTB6" s="265"/>
      <c r="TTC6" s="537"/>
      <c r="TTD6" s="537"/>
      <c r="TTE6" s="538"/>
      <c r="TTF6" s="539"/>
      <c r="TTH6" s="540"/>
      <c r="TTI6" s="540"/>
      <c r="TTJ6" s="542"/>
      <c r="TTK6" s="541"/>
      <c r="TTL6" s="537"/>
      <c r="TTM6" s="6"/>
      <c r="TTN6" s="275"/>
      <c r="TTO6" s="275"/>
      <c r="TTP6" s="275"/>
      <c r="TTQ6" s="275"/>
      <c r="TTR6" s="275"/>
      <c r="TTS6" s="276"/>
      <c r="TTT6" s="277"/>
      <c r="TTU6" s="277"/>
      <c r="TTV6" s="277"/>
      <c r="TTW6" s="277"/>
      <c r="TTX6" s="274"/>
      <c r="TTY6" s="265"/>
      <c r="TTZ6" s="537"/>
      <c r="TUA6" s="537"/>
      <c r="TUB6" s="538"/>
      <c r="TUC6" s="539"/>
      <c r="TUE6" s="540"/>
      <c r="TUF6" s="540"/>
      <c r="TUG6" s="542"/>
      <c r="TUH6" s="541"/>
      <c r="TUI6" s="537"/>
      <c r="TUJ6" s="6"/>
      <c r="TUK6" s="275"/>
      <c r="TUL6" s="275"/>
      <c r="TUM6" s="275"/>
      <c r="TUN6" s="275"/>
      <c r="TUO6" s="275"/>
      <c r="TUP6" s="276"/>
      <c r="TUQ6" s="277"/>
      <c r="TUR6" s="277"/>
      <c r="TUS6" s="277"/>
      <c r="TUT6" s="277"/>
      <c r="TUU6" s="274"/>
      <c r="TUV6" s="265"/>
      <c r="TUW6" s="537"/>
      <c r="TUX6" s="537"/>
      <c r="TUY6" s="538"/>
      <c r="TUZ6" s="539"/>
      <c r="TVB6" s="540"/>
      <c r="TVC6" s="540"/>
      <c r="TVD6" s="542"/>
      <c r="TVE6" s="541"/>
      <c r="TVF6" s="537"/>
      <c r="TVG6" s="6"/>
      <c r="TVH6" s="275"/>
      <c r="TVI6" s="275"/>
      <c r="TVJ6" s="275"/>
      <c r="TVK6" s="275"/>
      <c r="TVL6" s="275"/>
      <c r="TVM6" s="276"/>
      <c r="TVN6" s="277"/>
      <c r="TVO6" s="277"/>
      <c r="TVP6" s="277"/>
      <c r="TVQ6" s="277"/>
      <c r="TVR6" s="274"/>
      <c r="TVS6" s="265"/>
      <c r="TVT6" s="537"/>
      <c r="TVU6" s="537"/>
      <c r="TVV6" s="538"/>
      <c r="TVW6" s="539"/>
      <c r="TVY6" s="540"/>
      <c r="TVZ6" s="540"/>
      <c r="TWA6" s="542"/>
      <c r="TWB6" s="541"/>
      <c r="TWC6" s="537"/>
      <c r="TWD6" s="6"/>
      <c r="TWE6" s="275"/>
      <c r="TWF6" s="275"/>
      <c r="TWG6" s="275"/>
      <c r="TWH6" s="275"/>
      <c r="TWI6" s="275"/>
      <c r="TWJ6" s="276"/>
      <c r="TWK6" s="277"/>
      <c r="TWL6" s="277"/>
      <c r="TWM6" s="277"/>
      <c r="TWN6" s="277"/>
      <c r="TWO6" s="274"/>
      <c r="TWP6" s="265"/>
      <c r="TWQ6" s="537"/>
      <c r="TWR6" s="537"/>
      <c r="TWS6" s="538"/>
      <c r="TWT6" s="539"/>
      <c r="TWV6" s="540"/>
      <c r="TWW6" s="540"/>
      <c r="TWX6" s="542"/>
      <c r="TWY6" s="541"/>
      <c r="TWZ6" s="537"/>
      <c r="TXA6" s="6"/>
      <c r="TXB6" s="275"/>
      <c r="TXC6" s="275"/>
      <c r="TXD6" s="275"/>
      <c r="TXE6" s="275"/>
      <c r="TXF6" s="275"/>
      <c r="TXG6" s="276"/>
      <c r="TXH6" s="277"/>
      <c r="TXI6" s="277"/>
      <c r="TXJ6" s="277"/>
      <c r="TXK6" s="277"/>
      <c r="TXL6" s="274"/>
      <c r="TXM6" s="265"/>
      <c r="TXN6" s="537"/>
      <c r="TXO6" s="537"/>
      <c r="TXP6" s="538"/>
      <c r="TXQ6" s="539"/>
      <c r="TXS6" s="540"/>
      <c r="TXT6" s="540"/>
      <c r="TXU6" s="542"/>
      <c r="TXV6" s="541"/>
      <c r="TXW6" s="537"/>
      <c r="TXX6" s="6"/>
      <c r="TXY6" s="275"/>
      <c r="TXZ6" s="275"/>
      <c r="TYA6" s="275"/>
      <c r="TYB6" s="275"/>
      <c r="TYC6" s="275"/>
      <c r="TYD6" s="276"/>
      <c r="TYE6" s="277"/>
      <c r="TYF6" s="277"/>
      <c r="TYG6" s="277"/>
      <c r="TYH6" s="277"/>
      <c r="TYI6" s="274"/>
      <c r="TYJ6" s="265"/>
      <c r="TYK6" s="537"/>
      <c r="TYL6" s="537"/>
      <c r="TYM6" s="538"/>
      <c r="TYN6" s="539"/>
      <c r="TYP6" s="540"/>
      <c r="TYQ6" s="540"/>
      <c r="TYR6" s="542"/>
      <c r="TYS6" s="541"/>
      <c r="TYT6" s="537"/>
      <c r="TYU6" s="6"/>
      <c r="TYV6" s="275"/>
      <c r="TYW6" s="275"/>
      <c r="TYX6" s="275"/>
      <c r="TYY6" s="275"/>
      <c r="TYZ6" s="275"/>
      <c r="TZA6" s="276"/>
      <c r="TZB6" s="277"/>
      <c r="TZC6" s="277"/>
      <c r="TZD6" s="277"/>
      <c r="TZE6" s="277"/>
      <c r="TZF6" s="274"/>
      <c r="TZG6" s="265"/>
      <c r="TZH6" s="537"/>
      <c r="TZI6" s="537"/>
      <c r="TZJ6" s="538"/>
      <c r="TZK6" s="539"/>
      <c r="TZM6" s="540"/>
      <c r="TZN6" s="540"/>
      <c r="TZO6" s="542"/>
      <c r="TZP6" s="541"/>
      <c r="TZQ6" s="537"/>
      <c r="TZR6" s="6"/>
      <c r="TZS6" s="275"/>
      <c r="TZT6" s="275"/>
      <c r="TZU6" s="275"/>
      <c r="TZV6" s="275"/>
      <c r="TZW6" s="275"/>
      <c r="TZX6" s="276"/>
      <c r="TZY6" s="277"/>
      <c r="TZZ6" s="277"/>
      <c r="UAA6" s="277"/>
      <c r="UAB6" s="277"/>
      <c r="UAC6" s="274"/>
      <c r="UAD6" s="265"/>
      <c r="UAE6" s="537"/>
      <c r="UAF6" s="537"/>
      <c r="UAG6" s="538"/>
      <c r="UAH6" s="539"/>
      <c r="UAJ6" s="540"/>
      <c r="UAK6" s="540"/>
      <c r="UAL6" s="542"/>
      <c r="UAM6" s="541"/>
      <c r="UAN6" s="537"/>
      <c r="UAO6" s="6"/>
      <c r="UAP6" s="275"/>
      <c r="UAQ6" s="275"/>
      <c r="UAR6" s="275"/>
      <c r="UAS6" s="275"/>
      <c r="UAT6" s="275"/>
      <c r="UAU6" s="276"/>
      <c r="UAV6" s="277"/>
      <c r="UAW6" s="277"/>
      <c r="UAX6" s="277"/>
      <c r="UAY6" s="277"/>
      <c r="UAZ6" s="274"/>
      <c r="UBA6" s="265"/>
      <c r="UBB6" s="537"/>
      <c r="UBC6" s="537"/>
      <c r="UBD6" s="538"/>
      <c r="UBE6" s="539"/>
      <c r="UBG6" s="540"/>
      <c r="UBH6" s="540"/>
      <c r="UBI6" s="542"/>
      <c r="UBJ6" s="541"/>
      <c r="UBK6" s="537"/>
      <c r="UBL6" s="6"/>
      <c r="UBM6" s="275"/>
      <c r="UBN6" s="275"/>
      <c r="UBO6" s="275"/>
      <c r="UBP6" s="275"/>
      <c r="UBQ6" s="275"/>
      <c r="UBR6" s="276"/>
      <c r="UBS6" s="277"/>
      <c r="UBT6" s="277"/>
      <c r="UBU6" s="277"/>
      <c r="UBV6" s="277"/>
      <c r="UBW6" s="274"/>
      <c r="UBX6" s="265"/>
      <c r="UBY6" s="537"/>
      <c r="UBZ6" s="537"/>
      <c r="UCA6" s="538"/>
      <c r="UCB6" s="539"/>
      <c r="UCD6" s="540"/>
      <c r="UCE6" s="540"/>
      <c r="UCF6" s="542"/>
      <c r="UCG6" s="541"/>
      <c r="UCH6" s="537"/>
      <c r="UCI6" s="6"/>
      <c r="UCJ6" s="275"/>
      <c r="UCK6" s="275"/>
      <c r="UCL6" s="275"/>
      <c r="UCM6" s="275"/>
      <c r="UCN6" s="275"/>
      <c r="UCO6" s="276"/>
      <c r="UCP6" s="277"/>
      <c r="UCQ6" s="277"/>
      <c r="UCR6" s="277"/>
      <c r="UCS6" s="277"/>
      <c r="UCT6" s="274"/>
      <c r="UCU6" s="265"/>
      <c r="UCV6" s="537"/>
      <c r="UCW6" s="537"/>
      <c r="UCX6" s="538"/>
      <c r="UCY6" s="539"/>
      <c r="UDA6" s="540"/>
      <c r="UDB6" s="540"/>
      <c r="UDC6" s="542"/>
      <c r="UDD6" s="541"/>
      <c r="UDE6" s="537"/>
      <c r="UDF6" s="6"/>
      <c r="UDG6" s="275"/>
      <c r="UDH6" s="275"/>
      <c r="UDI6" s="275"/>
      <c r="UDJ6" s="275"/>
      <c r="UDK6" s="275"/>
      <c r="UDL6" s="276"/>
      <c r="UDM6" s="277"/>
      <c r="UDN6" s="277"/>
      <c r="UDO6" s="277"/>
      <c r="UDP6" s="277"/>
      <c r="UDQ6" s="274"/>
      <c r="UDR6" s="265"/>
      <c r="UDS6" s="537"/>
      <c r="UDT6" s="537"/>
      <c r="UDU6" s="538"/>
      <c r="UDV6" s="539"/>
      <c r="UDX6" s="540"/>
      <c r="UDY6" s="540"/>
      <c r="UDZ6" s="542"/>
      <c r="UEA6" s="541"/>
      <c r="UEB6" s="537"/>
      <c r="UEC6" s="6"/>
      <c r="UED6" s="275"/>
      <c r="UEE6" s="275"/>
      <c r="UEF6" s="275"/>
      <c r="UEG6" s="275"/>
      <c r="UEH6" s="275"/>
      <c r="UEI6" s="276"/>
      <c r="UEJ6" s="277"/>
      <c r="UEK6" s="277"/>
      <c r="UEL6" s="277"/>
      <c r="UEM6" s="277"/>
      <c r="UEN6" s="274"/>
      <c r="UEO6" s="265"/>
      <c r="UEP6" s="537"/>
      <c r="UEQ6" s="537"/>
      <c r="UER6" s="538"/>
      <c r="UES6" s="539"/>
      <c r="UEU6" s="540"/>
      <c r="UEV6" s="540"/>
      <c r="UEW6" s="542"/>
      <c r="UEX6" s="541"/>
      <c r="UEY6" s="537"/>
      <c r="UEZ6" s="6"/>
      <c r="UFA6" s="275"/>
      <c r="UFB6" s="275"/>
      <c r="UFC6" s="275"/>
      <c r="UFD6" s="275"/>
      <c r="UFE6" s="275"/>
      <c r="UFF6" s="276"/>
      <c r="UFG6" s="277"/>
      <c r="UFH6" s="277"/>
      <c r="UFI6" s="277"/>
      <c r="UFJ6" s="277"/>
      <c r="UFK6" s="274"/>
      <c r="UFL6" s="265"/>
      <c r="UFM6" s="537"/>
      <c r="UFN6" s="537"/>
      <c r="UFO6" s="538"/>
      <c r="UFP6" s="539"/>
      <c r="UFR6" s="540"/>
      <c r="UFS6" s="540"/>
      <c r="UFT6" s="542"/>
      <c r="UFU6" s="541"/>
      <c r="UFV6" s="537"/>
      <c r="UFW6" s="6"/>
      <c r="UFX6" s="275"/>
      <c r="UFY6" s="275"/>
      <c r="UFZ6" s="275"/>
      <c r="UGA6" s="275"/>
      <c r="UGB6" s="275"/>
      <c r="UGC6" s="276"/>
      <c r="UGD6" s="277"/>
      <c r="UGE6" s="277"/>
      <c r="UGF6" s="277"/>
      <c r="UGG6" s="277"/>
      <c r="UGH6" s="274"/>
      <c r="UGI6" s="265"/>
      <c r="UGJ6" s="537"/>
      <c r="UGK6" s="537"/>
      <c r="UGL6" s="538"/>
      <c r="UGM6" s="539"/>
      <c r="UGO6" s="540"/>
      <c r="UGP6" s="540"/>
      <c r="UGQ6" s="542"/>
      <c r="UGR6" s="541"/>
      <c r="UGS6" s="537"/>
      <c r="UGT6" s="6"/>
      <c r="UGU6" s="275"/>
      <c r="UGV6" s="275"/>
      <c r="UGW6" s="275"/>
      <c r="UGX6" s="275"/>
      <c r="UGY6" s="275"/>
      <c r="UGZ6" s="276"/>
      <c r="UHA6" s="277"/>
      <c r="UHB6" s="277"/>
      <c r="UHC6" s="277"/>
      <c r="UHD6" s="277"/>
      <c r="UHE6" s="274"/>
      <c r="UHF6" s="265"/>
      <c r="UHG6" s="537"/>
      <c r="UHH6" s="537"/>
      <c r="UHI6" s="538"/>
      <c r="UHJ6" s="539"/>
      <c r="UHL6" s="540"/>
      <c r="UHM6" s="540"/>
      <c r="UHN6" s="542"/>
      <c r="UHO6" s="541"/>
      <c r="UHP6" s="537"/>
      <c r="UHQ6" s="6"/>
      <c r="UHR6" s="275"/>
      <c r="UHS6" s="275"/>
      <c r="UHT6" s="275"/>
      <c r="UHU6" s="275"/>
      <c r="UHV6" s="275"/>
      <c r="UHW6" s="276"/>
      <c r="UHX6" s="277"/>
      <c r="UHY6" s="277"/>
      <c r="UHZ6" s="277"/>
      <c r="UIA6" s="277"/>
      <c r="UIB6" s="274"/>
      <c r="UIC6" s="265"/>
      <c r="UID6" s="537"/>
      <c r="UIE6" s="537"/>
      <c r="UIF6" s="538"/>
      <c r="UIG6" s="539"/>
      <c r="UII6" s="540"/>
      <c r="UIJ6" s="540"/>
      <c r="UIK6" s="542"/>
      <c r="UIL6" s="541"/>
      <c r="UIM6" s="537"/>
      <c r="UIN6" s="6"/>
      <c r="UIO6" s="275"/>
      <c r="UIP6" s="275"/>
      <c r="UIQ6" s="275"/>
      <c r="UIR6" s="275"/>
      <c r="UIS6" s="275"/>
      <c r="UIT6" s="276"/>
      <c r="UIU6" s="277"/>
      <c r="UIV6" s="277"/>
      <c r="UIW6" s="277"/>
      <c r="UIX6" s="277"/>
      <c r="UIY6" s="274"/>
      <c r="UIZ6" s="265"/>
      <c r="UJA6" s="537"/>
      <c r="UJB6" s="537"/>
      <c r="UJC6" s="538"/>
      <c r="UJD6" s="539"/>
      <c r="UJF6" s="540"/>
      <c r="UJG6" s="540"/>
      <c r="UJH6" s="542"/>
      <c r="UJI6" s="541"/>
      <c r="UJJ6" s="537"/>
      <c r="UJK6" s="6"/>
      <c r="UJL6" s="275"/>
      <c r="UJM6" s="275"/>
      <c r="UJN6" s="275"/>
      <c r="UJO6" s="275"/>
      <c r="UJP6" s="275"/>
      <c r="UJQ6" s="276"/>
      <c r="UJR6" s="277"/>
      <c r="UJS6" s="277"/>
      <c r="UJT6" s="277"/>
      <c r="UJU6" s="277"/>
      <c r="UJV6" s="274"/>
      <c r="UJW6" s="265"/>
      <c r="UJX6" s="537"/>
      <c r="UJY6" s="537"/>
      <c r="UJZ6" s="538"/>
      <c r="UKA6" s="539"/>
      <c r="UKC6" s="540"/>
      <c r="UKD6" s="540"/>
      <c r="UKE6" s="542"/>
      <c r="UKF6" s="541"/>
      <c r="UKG6" s="537"/>
      <c r="UKH6" s="6"/>
      <c r="UKI6" s="275"/>
      <c r="UKJ6" s="275"/>
      <c r="UKK6" s="275"/>
      <c r="UKL6" s="275"/>
      <c r="UKM6" s="275"/>
      <c r="UKN6" s="276"/>
      <c r="UKO6" s="277"/>
      <c r="UKP6" s="277"/>
      <c r="UKQ6" s="277"/>
      <c r="UKR6" s="277"/>
      <c r="UKS6" s="274"/>
      <c r="UKT6" s="265"/>
      <c r="UKU6" s="537"/>
      <c r="UKV6" s="537"/>
      <c r="UKW6" s="538"/>
      <c r="UKX6" s="539"/>
      <c r="UKZ6" s="540"/>
      <c r="ULA6" s="540"/>
      <c r="ULB6" s="542"/>
      <c r="ULC6" s="541"/>
      <c r="ULD6" s="537"/>
      <c r="ULE6" s="6"/>
      <c r="ULF6" s="275"/>
      <c r="ULG6" s="275"/>
      <c r="ULH6" s="275"/>
      <c r="ULI6" s="275"/>
      <c r="ULJ6" s="275"/>
      <c r="ULK6" s="276"/>
      <c r="ULL6" s="277"/>
      <c r="ULM6" s="277"/>
      <c r="ULN6" s="277"/>
      <c r="ULO6" s="277"/>
      <c r="ULP6" s="274"/>
      <c r="ULQ6" s="265"/>
      <c r="ULR6" s="537"/>
      <c r="ULS6" s="537"/>
      <c r="ULT6" s="538"/>
      <c r="ULU6" s="539"/>
      <c r="ULW6" s="540"/>
      <c r="ULX6" s="540"/>
      <c r="ULY6" s="542"/>
      <c r="ULZ6" s="541"/>
      <c r="UMA6" s="537"/>
      <c r="UMB6" s="6"/>
      <c r="UMC6" s="275"/>
      <c r="UMD6" s="275"/>
      <c r="UME6" s="275"/>
      <c r="UMF6" s="275"/>
      <c r="UMG6" s="275"/>
      <c r="UMH6" s="276"/>
      <c r="UMI6" s="277"/>
      <c r="UMJ6" s="277"/>
      <c r="UMK6" s="277"/>
      <c r="UML6" s="277"/>
      <c r="UMM6" s="274"/>
      <c r="UMN6" s="265"/>
      <c r="UMO6" s="537"/>
      <c r="UMP6" s="537"/>
      <c r="UMQ6" s="538"/>
      <c r="UMR6" s="539"/>
      <c r="UMT6" s="540"/>
      <c r="UMU6" s="540"/>
      <c r="UMV6" s="542"/>
      <c r="UMW6" s="541"/>
      <c r="UMX6" s="537"/>
      <c r="UMY6" s="6"/>
      <c r="UMZ6" s="275"/>
      <c r="UNA6" s="275"/>
      <c r="UNB6" s="275"/>
      <c r="UNC6" s="275"/>
      <c r="UND6" s="275"/>
      <c r="UNE6" s="276"/>
      <c r="UNF6" s="277"/>
      <c r="UNG6" s="277"/>
      <c r="UNH6" s="277"/>
      <c r="UNI6" s="277"/>
      <c r="UNJ6" s="274"/>
      <c r="UNK6" s="265"/>
      <c r="UNL6" s="537"/>
      <c r="UNM6" s="537"/>
      <c r="UNN6" s="538"/>
      <c r="UNO6" s="539"/>
      <c r="UNQ6" s="540"/>
      <c r="UNR6" s="540"/>
      <c r="UNS6" s="542"/>
      <c r="UNT6" s="541"/>
      <c r="UNU6" s="537"/>
      <c r="UNV6" s="6"/>
      <c r="UNW6" s="275"/>
      <c r="UNX6" s="275"/>
      <c r="UNY6" s="275"/>
      <c r="UNZ6" s="275"/>
      <c r="UOA6" s="275"/>
      <c r="UOB6" s="276"/>
      <c r="UOC6" s="277"/>
      <c r="UOD6" s="277"/>
      <c r="UOE6" s="277"/>
      <c r="UOF6" s="277"/>
      <c r="UOG6" s="274"/>
      <c r="UOH6" s="265"/>
      <c r="UOI6" s="537"/>
      <c r="UOJ6" s="537"/>
      <c r="UOK6" s="538"/>
      <c r="UOL6" s="539"/>
      <c r="UON6" s="540"/>
      <c r="UOO6" s="540"/>
      <c r="UOP6" s="542"/>
      <c r="UOQ6" s="541"/>
      <c r="UOR6" s="537"/>
      <c r="UOS6" s="6"/>
      <c r="UOT6" s="275"/>
      <c r="UOU6" s="275"/>
      <c r="UOV6" s="275"/>
      <c r="UOW6" s="275"/>
      <c r="UOX6" s="275"/>
      <c r="UOY6" s="276"/>
      <c r="UOZ6" s="277"/>
      <c r="UPA6" s="277"/>
      <c r="UPB6" s="277"/>
      <c r="UPC6" s="277"/>
      <c r="UPD6" s="274"/>
      <c r="UPE6" s="265"/>
      <c r="UPF6" s="537"/>
      <c r="UPG6" s="537"/>
      <c r="UPH6" s="538"/>
      <c r="UPI6" s="539"/>
      <c r="UPK6" s="540"/>
      <c r="UPL6" s="540"/>
      <c r="UPM6" s="542"/>
      <c r="UPN6" s="541"/>
      <c r="UPO6" s="537"/>
      <c r="UPP6" s="6"/>
      <c r="UPQ6" s="275"/>
      <c r="UPR6" s="275"/>
      <c r="UPS6" s="275"/>
      <c r="UPT6" s="275"/>
      <c r="UPU6" s="275"/>
      <c r="UPV6" s="276"/>
      <c r="UPW6" s="277"/>
      <c r="UPX6" s="277"/>
      <c r="UPY6" s="277"/>
      <c r="UPZ6" s="277"/>
      <c r="UQA6" s="274"/>
      <c r="UQB6" s="265"/>
      <c r="UQC6" s="537"/>
      <c r="UQD6" s="537"/>
      <c r="UQE6" s="538"/>
      <c r="UQF6" s="539"/>
      <c r="UQH6" s="540"/>
      <c r="UQI6" s="540"/>
      <c r="UQJ6" s="542"/>
      <c r="UQK6" s="541"/>
      <c r="UQL6" s="537"/>
      <c r="UQM6" s="6"/>
      <c r="UQN6" s="275"/>
      <c r="UQO6" s="275"/>
      <c r="UQP6" s="275"/>
      <c r="UQQ6" s="275"/>
      <c r="UQR6" s="275"/>
      <c r="UQS6" s="276"/>
      <c r="UQT6" s="277"/>
      <c r="UQU6" s="277"/>
      <c r="UQV6" s="277"/>
      <c r="UQW6" s="277"/>
      <c r="UQX6" s="274"/>
      <c r="UQY6" s="265"/>
      <c r="UQZ6" s="537"/>
      <c r="URA6" s="537"/>
      <c r="URB6" s="538"/>
      <c r="URC6" s="539"/>
      <c r="URE6" s="540"/>
      <c r="URF6" s="540"/>
      <c r="URG6" s="542"/>
      <c r="URH6" s="541"/>
      <c r="URI6" s="537"/>
      <c r="URJ6" s="6"/>
      <c r="URK6" s="275"/>
      <c r="URL6" s="275"/>
      <c r="URM6" s="275"/>
      <c r="URN6" s="275"/>
      <c r="URO6" s="275"/>
      <c r="URP6" s="276"/>
      <c r="URQ6" s="277"/>
      <c r="URR6" s="277"/>
      <c r="URS6" s="277"/>
      <c r="URT6" s="277"/>
      <c r="URU6" s="274"/>
      <c r="URV6" s="265"/>
      <c r="URW6" s="537"/>
      <c r="URX6" s="537"/>
      <c r="URY6" s="538"/>
      <c r="URZ6" s="539"/>
      <c r="USB6" s="540"/>
      <c r="USC6" s="540"/>
      <c r="USD6" s="542"/>
      <c r="USE6" s="541"/>
      <c r="USF6" s="537"/>
      <c r="USG6" s="6"/>
      <c r="USH6" s="275"/>
      <c r="USI6" s="275"/>
      <c r="USJ6" s="275"/>
      <c r="USK6" s="275"/>
      <c r="USL6" s="275"/>
      <c r="USM6" s="276"/>
      <c r="USN6" s="277"/>
      <c r="USO6" s="277"/>
      <c r="USP6" s="277"/>
      <c r="USQ6" s="277"/>
      <c r="USR6" s="274"/>
      <c r="USS6" s="265"/>
      <c r="UST6" s="537"/>
      <c r="USU6" s="537"/>
      <c r="USV6" s="538"/>
      <c r="USW6" s="539"/>
      <c r="USY6" s="540"/>
      <c r="USZ6" s="540"/>
      <c r="UTA6" s="542"/>
      <c r="UTB6" s="541"/>
      <c r="UTC6" s="537"/>
      <c r="UTD6" s="6"/>
      <c r="UTE6" s="275"/>
      <c r="UTF6" s="275"/>
      <c r="UTG6" s="275"/>
      <c r="UTH6" s="275"/>
      <c r="UTI6" s="275"/>
      <c r="UTJ6" s="276"/>
      <c r="UTK6" s="277"/>
      <c r="UTL6" s="277"/>
      <c r="UTM6" s="277"/>
      <c r="UTN6" s="277"/>
      <c r="UTO6" s="274"/>
      <c r="UTP6" s="265"/>
      <c r="UTQ6" s="537"/>
      <c r="UTR6" s="537"/>
      <c r="UTS6" s="538"/>
      <c r="UTT6" s="539"/>
      <c r="UTV6" s="540"/>
      <c r="UTW6" s="540"/>
      <c r="UTX6" s="542"/>
      <c r="UTY6" s="541"/>
      <c r="UTZ6" s="537"/>
      <c r="UUA6" s="6"/>
      <c r="UUB6" s="275"/>
      <c r="UUC6" s="275"/>
      <c r="UUD6" s="275"/>
      <c r="UUE6" s="275"/>
      <c r="UUF6" s="275"/>
      <c r="UUG6" s="276"/>
      <c r="UUH6" s="277"/>
      <c r="UUI6" s="277"/>
      <c r="UUJ6" s="277"/>
      <c r="UUK6" s="277"/>
      <c r="UUL6" s="274"/>
      <c r="UUM6" s="265"/>
      <c r="UUN6" s="537"/>
      <c r="UUO6" s="537"/>
      <c r="UUP6" s="538"/>
      <c r="UUQ6" s="539"/>
      <c r="UUS6" s="540"/>
      <c r="UUT6" s="540"/>
      <c r="UUU6" s="542"/>
      <c r="UUV6" s="541"/>
      <c r="UUW6" s="537"/>
      <c r="UUX6" s="6"/>
      <c r="UUY6" s="275"/>
      <c r="UUZ6" s="275"/>
      <c r="UVA6" s="275"/>
      <c r="UVB6" s="275"/>
      <c r="UVC6" s="275"/>
      <c r="UVD6" s="276"/>
      <c r="UVE6" s="277"/>
      <c r="UVF6" s="277"/>
      <c r="UVG6" s="277"/>
      <c r="UVH6" s="277"/>
      <c r="UVI6" s="274"/>
      <c r="UVJ6" s="265"/>
      <c r="UVK6" s="537"/>
      <c r="UVL6" s="537"/>
      <c r="UVM6" s="538"/>
      <c r="UVN6" s="539"/>
      <c r="UVP6" s="540"/>
      <c r="UVQ6" s="540"/>
      <c r="UVR6" s="542"/>
      <c r="UVS6" s="541"/>
      <c r="UVT6" s="537"/>
      <c r="UVU6" s="6"/>
      <c r="UVV6" s="275"/>
      <c r="UVW6" s="275"/>
      <c r="UVX6" s="275"/>
      <c r="UVY6" s="275"/>
      <c r="UVZ6" s="275"/>
      <c r="UWA6" s="276"/>
      <c r="UWB6" s="277"/>
      <c r="UWC6" s="277"/>
      <c r="UWD6" s="277"/>
      <c r="UWE6" s="277"/>
      <c r="UWF6" s="274"/>
      <c r="UWG6" s="265"/>
      <c r="UWH6" s="537"/>
      <c r="UWI6" s="537"/>
      <c r="UWJ6" s="538"/>
      <c r="UWK6" s="539"/>
      <c r="UWM6" s="540"/>
      <c r="UWN6" s="540"/>
      <c r="UWO6" s="542"/>
      <c r="UWP6" s="541"/>
      <c r="UWQ6" s="537"/>
      <c r="UWR6" s="6"/>
      <c r="UWS6" s="275"/>
      <c r="UWT6" s="275"/>
      <c r="UWU6" s="275"/>
      <c r="UWV6" s="275"/>
      <c r="UWW6" s="275"/>
      <c r="UWX6" s="276"/>
      <c r="UWY6" s="277"/>
      <c r="UWZ6" s="277"/>
      <c r="UXA6" s="277"/>
      <c r="UXB6" s="277"/>
      <c r="UXC6" s="274"/>
      <c r="UXD6" s="265"/>
      <c r="UXE6" s="537"/>
      <c r="UXF6" s="537"/>
      <c r="UXG6" s="538"/>
      <c r="UXH6" s="539"/>
      <c r="UXJ6" s="540"/>
      <c r="UXK6" s="540"/>
      <c r="UXL6" s="542"/>
      <c r="UXM6" s="541"/>
      <c r="UXN6" s="537"/>
      <c r="UXO6" s="6"/>
      <c r="UXP6" s="275"/>
      <c r="UXQ6" s="275"/>
      <c r="UXR6" s="275"/>
      <c r="UXS6" s="275"/>
      <c r="UXT6" s="275"/>
      <c r="UXU6" s="276"/>
      <c r="UXV6" s="277"/>
      <c r="UXW6" s="277"/>
      <c r="UXX6" s="277"/>
      <c r="UXY6" s="277"/>
      <c r="UXZ6" s="274"/>
      <c r="UYA6" s="265"/>
      <c r="UYB6" s="537"/>
      <c r="UYC6" s="537"/>
      <c r="UYD6" s="538"/>
      <c r="UYE6" s="539"/>
      <c r="UYG6" s="540"/>
      <c r="UYH6" s="540"/>
      <c r="UYI6" s="542"/>
      <c r="UYJ6" s="541"/>
      <c r="UYK6" s="537"/>
      <c r="UYL6" s="6"/>
      <c r="UYM6" s="275"/>
      <c r="UYN6" s="275"/>
      <c r="UYO6" s="275"/>
      <c r="UYP6" s="275"/>
      <c r="UYQ6" s="275"/>
      <c r="UYR6" s="276"/>
      <c r="UYS6" s="277"/>
      <c r="UYT6" s="277"/>
      <c r="UYU6" s="277"/>
      <c r="UYV6" s="277"/>
      <c r="UYW6" s="274"/>
      <c r="UYX6" s="265"/>
      <c r="UYY6" s="537"/>
      <c r="UYZ6" s="537"/>
      <c r="UZA6" s="538"/>
      <c r="UZB6" s="539"/>
      <c r="UZD6" s="540"/>
      <c r="UZE6" s="540"/>
      <c r="UZF6" s="542"/>
      <c r="UZG6" s="541"/>
      <c r="UZH6" s="537"/>
      <c r="UZI6" s="6"/>
      <c r="UZJ6" s="275"/>
      <c r="UZK6" s="275"/>
      <c r="UZL6" s="275"/>
      <c r="UZM6" s="275"/>
      <c r="UZN6" s="275"/>
      <c r="UZO6" s="276"/>
      <c r="UZP6" s="277"/>
      <c r="UZQ6" s="277"/>
      <c r="UZR6" s="277"/>
      <c r="UZS6" s="277"/>
      <c r="UZT6" s="274"/>
      <c r="UZU6" s="265"/>
      <c r="UZV6" s="537"/>
      <c r="UZW6" s="537"/>
      <c r="UZX6" s="538"/>
      <c r="UZY6" s="539"/>
      <c r="VAA6" s="540"/>
      <c r="VAB6" s="540"/>
      <c r="VAC6" s="542"/>
      <c r="VAD6" s="541"/>
      <c r="VAE6" s="537"/>
      <c r="VAF6" s="6"/>
      <c r="VAG6" s="275"/>
      <c r="VAH6" s="275"/>
      <c r="VAI6" s="275"/>
      <c r="VAJ6" s="275"/>
      <c r="VAK6" s="275"/>
      <c r="VAL6" s="276"/>
      <c r="VAM6" s="277"/>
      <c r="VAN6" s="277"/>
      <c r="VAO6" s="277"/>
      <c r="VAP6" s="277"/>
      <c r="VAQ6" s="274"/>
      <c r="VAR6" s="265"/>
      <c r="VAS6" s="537"/>
      <c r="VAT6" s="537"/>
      <c r="VAU6" s="538"/>
      <c r="VAV6" s="539"/>
      <c r="VAX6" s="540"/>
      <c r="VAY6" s="540"/>
      <c r="VAZ6" s="542"/>
      <c r="VBA6" s="541"/>
      <c r="VBB6" s="537"/>
      <c r="VBC6" s="6"/>
      <c r="VBD6" s="275"/>
      <c r="VBE6" s="275"/>
      <c r="VBF6" s="275"/>
      <c r="VBG6" s="275"/>
      <c r="VBH6" s="275"/>
      <c r="VBI6" s="276"/>
      <c r="VBJ6" s="277"/>
      <c r="VBK6" s="277"/>
      <c r="VBL6" s="277"/>
      <c r="VBM6" s="277"/>
      <c r="VBN6" s="274"/>
      <c r="VBO6" s="265"/>
      <c r="VBP6" s="537"/>
      <c r="VBQ6" s="537"/>
      <c r="VBR6" s="538"/>
      <c r="VBS6" s="539"/>
      <c r="VBU6" s="540"/>
      <c r="VBV6" s="540"/>
      <c r="VBW6" s="542"/>
      <c r="VBX6" s="541"/>
      <c r="VBY6" s="537"/>
      <c r="VBZ6" s="6"/>
      <c r="VCA6" s="275"/>
      <c r="VCB6" s="275"/>
      <c r="VCC6" s="275"/>
      <c r="VCD6" s="275"/>
      <c r="VCE6" s="275"/>
      <c r="VCF6" s="276"/>
      <c r="VCG6" s="277"/>
      <c r="VCH6" s="277"/>
      <c r="VCI6" s="277"/>
      <c r="VCJ6" s="277"/>
      <c r="VCK6" s="274"/>
      <c r="VCL6" s="265"/>
      <c r="VCM6" s="537"/>
      <c r="VCN6" s="537"/>
      <c r="VCO6" s="538"/>
      <c r="VCP6" s="539"/>
      <c r="VCR6" s="540"/>
      <c r="VCS6" s="540"/>
      <c r="VCT6" s="542"/>
      <c r="VCU6" s="541"/>
      <c r="VCV6" s="537"/>
      <c r="VCW6" s="6"/>
      <c r="VCX6" s="275"/>
      <c r="VCY6" s="275"/>
      <c r="VCZ6" s="275"/>
      <c r="VDA6" s="275"/>
      <c r="VDB6" s="275"/>
      <c r="VDC6" s="276"/>
      <c r="VDD6" s="277"/>
      <c r="VDE6" s="277"/>
      <c r="VDF6" s="277"/>
      <c r="VDG6" s="277"/>
      <c r="VDH6" s="274"/>
      <c r="VDI6" s="265"/>
      <c r="VDJ6" s="537"/>
      <c r="VDK6" s="537"/>
      <c r="VDL6" s="538"/>
      <c r="VDM6" s="539"/>
      <c r="VDO6" s="540"/>
      <c r="VDP6" s="540"/>
      <c r="VDQ6" s="542"/>
      <c r="VDR6" s="541"/>
      <c r="VDS6" s="537"/>
      <c r="VDT6" s="6"/>
      <c r="VDU6" s="275"/>
      <c r="VDV6" s="275"/>
      <c r="VDW6" s="275"/>
      <c r="VDX6" s="275"/>
      <c r="VDY6" s="275"/>
      <c r="VDZ6" s="276"/>
      <c r="VEA6" s="277"/>
      <c r="VEB6" s="277"/>
      <c r="VEC6" s="277"/>
      <c r="VED6" s="277"/>
      <c r="VEE6" s="274"/>
      <c r="VEF6" s="265"/>
      <c r="VEG6" s="537"/>
      <c r="VEH6" s="537"/>
      <c r="VEI6" s="538"/>
      <c r="VEJ6" s="539"/>
      <c r="VEL6" s="540"/>
      <c r="VEM6" s="540"/>
      <c r="VEN6" s="542"/>
      <c r="VEO6" s="541"/>
      <c r="VEP6" s="537"/>
      <c r="VEQ6" s="6"/>
      <c r="VER6" s="275"/>
      <c r="VES6" s="275"/>
      <c r="VET6" s="275"/>
      <c r="VEU6" s="275"/>
      <c r="VEV6" s="275"/>
      <c r="VEW6" s="276"/>
      <c r="VEX6" s="277"/>
      <c r="VEY6" s="277"/>
      <c r="VEZ6" s="277"/>
      <c r="VFA6" s="277"/>
      <c r="VFB6" s="274"/>
      <c r="VFC6" s="265"/>
      <c r="VFD6" s="537"/>
      <c r="VFE6" s="537"/>
      <c r="VFF6" s="538"/>
      <c r="VFG6" s="539"/>
      <c r="VFI6" s="540"/>
      <c r="VFJ6" s="540"/>
      <c r="VFK6" s="542"/>
      <c r="VFL6" s="541"/>
      <c r="VFM6" s="537"/>
      <c r="VFN6" s="6"/>
      <c r="VFO6" s="275"/>
      <c r="VFP6" s="275"/>
      <c r="VFQ6" s="275"/>
      <c r="VFR6" s="275"/>
      <c r="VFS6" s="275"/>
      <c r="VFT6" s="276"/>
      <c r="VFU6" s="277"/>
      <c r="VFV6" s="277"/>
      <c r="VFW6" s="277"/>
      <c r="VFX6" s="277"/>
      <c r="VFY6" s="274"/>
      <c r="VFZ6" s="265"/>
      <c r="VGA6" s="537"/>
      <c r="VGB6" s="537"/>
      <c r="VGC6" s="538"/>
      <c r="VGD6" s="539"/>
      <c r="VGF6" s="540"/>
      <c r="VGG6" s="540"/>
      <c r="VGH6" s="542"/>
      <c r="VGI6" s="541"/>
      <c r="VGJ6" s="537"/>
      <c r="VGK6" s="6"/>
      <c r="VGL6" s="275"/>
      <c r="VGM6" s="275"/>
      <c r="VGN6" s="275"/>
      <c r="VGO6" s="275"/>
      <c r="VGP6" s="275"/>
      <c r="VGQ6" s="276"/>
      <c r="VGR6" s="277"/>
      <c r="VGS6" s="277"/>
      <c r="VGT6" s="277"/>
      <c r="VGU6" s="277"/>
      <c r="VGV6" s="274"/>
      <c r="VGW6" s="265"/>
      <c r="VGX6" s="537"/>
      <c r="VGY6" s="537"/>
      <c r="VGZ6" s="538"/>
      <c r="VHA6" s="539"/>
      <c r="VHC6" s="540"/>
      <c r="VHD6" s="540"/>
      <c r="VHE6" s="542"/>
      <c r="VHF6" s="541"/>
      <c r="VHG6" s="537"/>
      <c r="VHH6" s="6"/>
      <c r="VHI6" s="275"/>
      <c r="VHJ6" s="275"/>
      <c r="VHK6" s="275"/>
      <c r="VHL6" s="275"/>
      <c r="VHM6" s="275"/>
      <c r="VHN6" s="276"/>
      <c r="VHO6" s="277"/>
      <c r="VHP6" s="277"/>
      <c r="VHQ6" s="277"/>
      <c r="VHR6" s="277"/>
      <c r="VHS6" s="274"/>
      <c r="VHT6" s="265"/>
      <c r="VHU6" s="537"/>
      <c r="VHV6" s="537"/>
      <c r="VHW6" s="538"/>
      <c r="VHX6" s="539"/>
      <c r="VHZ6" s="540"/>
      <c r="VIA6" s="540"/>
      <c r="VIB6" s="542"/>
      <c r="VIC6" s="541"/>
      <c r="VID6" s="537"/>
      <c r="VIE6" s="6"/>
      <c r="VIF6" s="275"/>
      <c r="VIG6" s="275"/>
      <c r="VIH6" s="275"/>
      <c r="VII6" s="275"/>
      <c r="VIJ6" s="275"/>
      <c r="VIK6" s="276"/>
      <c r="VIL6" s="277"/>
      <c r="VIM6" s="277"/>
      <c r="VIN6" s="277"/>
      <c r="VIO6" s="277"/>
      <c r="VIP6" s="274"/>
      <c r="VIQ6" s="265"/>
      <c r="VIR6" s="537"/>
      <c r="VIS6" s="537"/>
      <c r="VIT6" s="538"/>
      <c r="VIU6" s="539"/>
      <c r="VIW6" s="540"/>
      <c r="VIX6" s="540"/>
      <c r="VIY6" s="542"/>
      <c r="VIZ6" s="541"/>
      <c r="VJA6" s="537"/>
      <c r="VJB6" s="6"/>
      <c r="VJC6" s="275"/>
      <c r="VJD6" s="275"/>
      <c r="VJE6" s="275"/>
      <c r="VJF6" s="275"/>
      <c r="VJG6" s="275"/>
      <c r="VJH6" s="276"/>
      <c r="VJI6" s="277"/>
      <c r="VJJ6" s="277"/>
      <c r="VJK6" s="277"/>
      <c r="VJL6" s="277"/>
      <c r="VJM6" s="274"/>
      <c r="VJN6" s="265"/>
      <c r="VJO6" s="537"/>
      <c r="VJP6" s="537"/>
      <c r="VJQ6" s="538"/>
      <c r="VJR6" s="539"/>
      <c r="VJT6" s="540"/>
      <c r="VJU6" s="540"/>
      <c r="VJV6" s="542"/>
      <c r="VJW6" s="541"/>
      <c r="VJX6" s="537"/>
      <c r="VJY6" s="6"/>
      <c r="VJZ6" s="275"/>
      <c r="VKA6" s="275"/>
      <c r="VKB6" s="275"/>
      <c r="VKC6" s="275"/>
      <c r="VKD6" s="275"/>
      <c r="VKE6" s="276"/>
      <c r="VKF6" s="277"/>
      <c r="VKG6" s="277"/>
      <c r="VKH6" s="277"/>
      <c r="VKI6" s="277"/>
      <c r="VKJ6" s="274"/>
      <c r="VKK6" s="265"/>
      <c r="VKL6" s="537"/>
      <c r="VKM6" s="537"/>
      <c r="VKN6" s="538"/>
      <c r="VKO6" s="539"/>
      <c r="VKQ6" s="540"/>
      <c r="VKR6" s="540"/>
      <c r="VKS6" s="542"/>
      <c r="VKT6" s="541"/>
      <c r="VKU6" s="537"/>
      <c r="VKV6" s="6"/>
      <c r="VKW6" s="275"/>
      <c r="VKX6" s="275"/>
      <c r="VKY6" s="275"/>
      <c r="VKZ6" s="275"/>
      <c r="VLA6" s="275"/>
      <c r="VLB6" s="276"/>
      <c r="VLC6" s="277"/>
      <c r="VLD6" s="277"/>
      <c r="VLE6" s="277"/>
      <c r="VLF6" s="277"/>
      <c r="VLG6" s="274"/>
      <c r="VLH6" s="265"/>
      <c r="VLI6" s="537"/>
      <c r="VLJ6" s="537"/>
      <c r="VLK6" s="538"/>
      <c r="VLL6" s="539"/>
      <c r="VLN6" s="540"/>
      <c r="VLO6" s="540"/>
      <c r="VLP6" s="542"/>
      <c r="VLQ6" s="541"/>
      <c r="VLR6" s="537"/>
      <c r="VLS6" s="6"/>
      <c r="VLT6" s="275"/>
      <c r="VLU6" s="275"/>
      <c r="VLV6" s="275"/>
      <c r="VLW6" s="275"/>
      <c r="VLX6" s="275"/>
      <c r="VLY6" s="276"/>
      <c r="VLZ6" s="277"/>
      <c r="VMA6" s="277"/>
      <c r="VMB6" s="277"/>
      <c r="VMC6" s="277"/>
      <c r="VMD6" s="274"/>
      <c r="VME6" s="265"/>
      <c r="VMF6" s="537"/>
      <c r="VMG6" s="537"/>
      <c r="VMH6" s="538"/>
      <c r="VMI6" s="539"/>
      <c r="VMK6" s="540"/>
      <c r="VML6" s="540"/>
      <c r="VMM6" s="542"/>
      <c r="VMN6" s="541"/>
      <c r="VMO6" s="537"/>
      <c r="VMP6" s="6"/>
      <c r="VMQ6" s="275"/>
      <c r="VMR6" s="275"/>
      <c r="VMS6" s="275"/>
      <c r="VMT6" s="275"/>
      <c r="VMU6" s="275"/>
      <c r="VMV6" s="276"/>
      <c r="VMW6" s="277"/>
      <c r="VMX6" s="277"/>
      <c r="VMY6" s="277"/>
      <c r="VMZ6" s="277"/>
      <c r="VNA6" s="274"/>
      <c r="VNB6" s="265"/>
      <c r="VNC6" s="537"/>
      <c r="VND6" s="537"/>
      <c r="VNE6" s="538"/>
      <c r="VNF6" s="539"/>
      <c r="VNH6" s="540"/>
      <c r="VNI6" s="540"/>
      <c r="VNJ6" s="542"/>
      <c r="VNK6" s="541"/>
      <c r="VNL6" s="537"/>
      <c r="VNM6" s="6"/>
      <c r="VNN6" s="275"/>
      <c r="VNO6" s="275"/>
      <c r="VNP6" s="275"/>
      <c r="VNQ6" s="275"/>
      <c r="VNR6" s="275"/>
      <c r="VNS6" s="276"/>
      <c r="VNT6" s="277"/>
      <c r="VNU6" s="277"/>
      <c r="VNV6" s="277"/>
      <c r="VNW6" s="277"/>
      <c r="VNX6" s="274"/>
      <c r="VNY6" s="265"/>
      <c r="VNZ6" s="537"/>
      <c r="VOA6" s="537"/>
      <c r="VOB6" s="538"/>
      <c r="VOC6" s="539"/>
      <c r="VOE6" s="540"/>
      <c r="VOF6" s="540"/>
      <c r="VOG6" s="542"/>
      <c r="VOH6" s="541"/>
      <c r="VOI6" s="537"/>
      <c r="VOJ6" s="6"/>
      <c r="VOK6" s="275"/>
      <c r="VOL6" s="275"/>
      <c r="VOM6" s="275"/>
      <c r="VON6" s="275"/>
      <c r="VOO6" s="275"/>
      <c r="VOP6" s="276"/>
      <c r="VOQ6" s="277"/>
      <c r="VOR6" s="277"/>
      <c r="VOS6" s="277"/>
      <c r="VOT6" s="277"/>
      <c r="VOU6" s="274"/>
      <c r="VOV6" s="265"/>
      <c r="VOW6" s="537"/>
      <c r="VOX6" s="537"/>
      <c r="VOY6" s="538"/>
      <c r="VOZ6" s="539"/>
      <c r="VPB6" s="540"/>
      <c r="VPC6" s="540"/>
      <c r="VPD6" s="542"/>
      <c r="VPE6" s="541"/>
      <c r="VPF6" s="537"/>
      <c r="VPG6" s="6"/>
      <c r="VPH6" s="275"/>
      <c r="VPI6" s="275"/>
      <c r="VPJ6" s="275"/>
      <c r="VPK6" s="275"/>
      <c r="VPL6" s="275"/>
      <c r="VPM6" s="276"/>
      <c r="VPN6" s="277"/>
      <c r="VPO6" s="277"/>
      <c r="VPP6" s="277"/>
      <c r="VPQ6" s="277"/>
      <c r="VPR6" s="274"/>
      <c r="VPS6" s="265"/>
      <c r="VPT6" s="537"/>
      <c r="VPU6" s="537"/>
      <c r="VPV6" s="538"/>
      <c r="VPW6" s="539"/>
      <c r="VPY6" s="540"/>
      <c r="VPZ6" s="540"/>
      <c r="VQA6" s="542"/>
      <c r="VQB6" s="541"/>
      <c r="VQC6" s="537"/>
      <c r="VQD6" s="6"/>
      <c r="VQE6" s="275"/>
      <c r="VQF6" s="275"/>
      <c r="VQG6" s="275"/>
      <c r="VQH6" s="275"/>
      <c r="VQI6" s="275"/>
      <c r="VQJ6" s="276"/>
      <c r="VQK6" s="277"/>
      <c r="VQL6" s="277"/>
      <c r="VQM6" s="277"/>
      <c r="VQN6" s="277"/>
      <c r="VQO6" s="274"/>
      <c r="VQP6" s="265"/>
      <c r="VQQ6" s="537"/>
      <c r="VQR6" s="537"/>
      <c r="VQS6" s="538"/>
      <c r="VQT6" s="539"/>
      <c r="VQV6" s="540"/>
      <c r="VQW6" s="540"/>
      <c r="VQX6" s="542"/>
      <c r="VQY6" s="541"/>
      <c r="VQZ6" s="537"/>
      <c r="VRA6" s="6"/>
      <c r="VRB6" s="275"/>
      <c r="VRC6" s="275"/>
      <c r="VRD6" s="275"/>
      <c r="VRE6" s="275"/>
      <c r="VRF6" s="275"/>
      <c r="VRG6" s="276"/>
      <c r="VRH6" s="277"/>
      <c r="VRI6" s="277"/>
      <c r="VRJ6" s="277"/>
      <c r="VRK6" s="277"/>
      <c r="VRL6" s="274"/>
      <c r="VRM6" s="265"/>
      <c r="VRN6" s="537"/>
      <c r="VRO6" s="537"/>
      <c r="VRP6" s="538"/>
      <c r="VRQ6" s="539"/>
      <c r="VRS6" s="540"/>
      <c r="VRT6" s="540"/>
      <c r="VRU6" s="542"/>
      <c r="VRV6" s="541"/>
      <c r="VRW6" s="537"/>
      <c r="VRX6" s="6"/>
      <c r="VRY6" s="275"/>
      <c r="VRZ6" s="275"/>
      <c r="VSA6" s="275"/>
      <c r="VSB6" s="275"/>
      <c r="VSC6" s="275"/>
      <c r="VSD6" s="276"/>
      <c r="VSE6" s="277"/>
      <c r="VSF6" s="277"/>
      <c r="VSG6" s="277"/>
      <c r="VSH6" s="277"/>
      <c r="VSI6" s="274"/>
      <c r="VSJ6" s="265"/>
      <c r="VSK6" s="537"/>
      <c r="VSL6" s="537"/>
      <c r="VSM6" s="538"/>
      <c r="VSN6" s="539"/>
      <c r="VSP6" s="540"/>
      <c r="VSQ6" s="540"/>
      <c r="VSR6" s="542"/>
      <c r="VSS6" s="541"/>
      <c r="VST6" s="537"/>
      <c r="VSU6" s="6"/>
      <c r="VSV6" s="275"/>
      <c r="VSW6" s="275"/>
      <c r="VSX6" s="275"/>
      <c r="VSY6" s="275"/>
      <c r="VSZ6" s="275"/>
      <c r="VTA6" s="276"/>
      <c r="VTB6" s="277"/>
      <c r="VTC6" s="277"/>
      <c r="VTD6" s="277"/>
      <c r="VTE6" s="277"/>
      <c r="VTF6" s="274"/>
      <c r="VTG6" s="265"/>
      <c r="VTH6" s="537"/>
      <c r="VTI6" s="537"/>
      <c r="VTJ6" s="538"/>
      <c r="VTK6" s="539"/>
      <c r="VTM6" s="540"/>
      <c r="VTN6" s="540"/>
      <c r="VTO6" s="542"/>
      <c r="VTP6" s="541"/>
      <c r="VTQ6" s="537"/>
      <c r="VTR6" s="6"/>
      <c r="VTS6" s="275"/>
      <c r="VTT6" s="275"/>
      <c r="VTU6" s="275"/>
      <c r="VTV6" s="275"/>
      <c r="VTW6" s="275"/>
      <c r="VTX6" s="276"/>
      <c r="VTY6" s="277"/>
      <c r="VTZ6" s="277"/>
      <c r="VUA6" s="277"/>
      <c r="VUB6" s="277"/>
      <c r="VUC6" s="274"/>
      <c r="VUD6" s="265"/>
      <c r="VUE6" s="537"/>
      <c r="VUF6" s="537"/>
      <c r="VUG6" s="538"/>
      <c r="VUH6" s="539"/>
      <c r="VUJ6" s="540"/>
      <c r="VUK6" s="540"/>
      <c r="VUL6" s="542"/>
      <c r="VUM6" s="541"/>
      <c r="VUN6" s="537"/>
      <c r="VUO6" s="6"/>
      <c r="VUP6" s="275"/>
      <c r="VUQ6" s="275"/>
      <c r="VUR6" s="275"/>
      <c r="VUS6" s="275"/>
      <c r="VUT6" s="275"/>
      <c r="VUU6" s="276"/>
      <c r="VUV6" s="277"/>
      <c r="VUW6" s="277"/>
      <c r="VUX6" s="277"/>
      <c r="VUY6" s="277"/>
      <c r="VUZ6" s="274"/>
      <c r="VVA6" s="265"/>
      <c r="VVB6" s="537"/>
      <c r="VVC6" s="537"/>
      <c r="VVD6" s="538"/>
      <c r="VVE6" s="539"/>
      <c r="VVG6" s="540"/>
      <c r="VVH6" s="540"/>
      <c r="VVI6" s="542"/>
      <c r="VVJ6" s="541"/>
      <c r="VVK6" s="537"/>
      <c r="VVL6" s="6"/>
      <c r="VVM6" s="275"/>
      <c r="VVN6" s="275"/>
      <c r="VVO6" s="275"/>
      <c r="VVP6" s="275"/>
      <c r="VVQ6" s="275"/>
      <c r="VVR6" s="276"/>
      <c r="VVS6" s="277"/>
      <c r="VVT6" s="277"/>
      <c r="VVU6" s="277"/>
      <c r="VVV6" s="277"/>
      <c r="VVW6" s="274"/>
      <c r="VVX6" s="265"/>
      <c r="VVY6" s="537"/>
      <c r="VVZ6" s="537"/>
      <c r="VWA6" s="538"/>
      <c r="VWB6" s="539"/>
      <c r="VWD6" s="540"/>
      <c r="VWE6" s="540"/>
      <c r="VWF6" s="542"/>
      <c r="VWG6" s="541"/>
      <c r="VWH6" s="537"/>
      <c r="VWI6" s="6"/>
      <c r="VWJ6" s="275"/>
      <c r="VWK6" s="275"/>
      <c r="VWL6" s="275"/>
      <c r="VWM6" s="275"/>
      <c r="VWN6" s="275"/>
      <c r="VWO6" s="276"/>
      <c r="VWP6" s="277"/>
      <c r="VWQ6" s="277"/>
      <c r="VWR6" s="277"/>
      <c r="VWS6" s="277"/>
      <c r="VWT6" s="274"/>
      <c r="VWU6" s="265"/>
      <c r="VWV6" s="537"/>
      <c r="VWW6" s="537"/>
      <c r="VWX6" s="538"/>
      <c r="VWY6" s="539"/>
      <c r="VXA6" s="540"/>
      <c r="VXB6" s="540"/>
      <c r="VXC6" s="542"/>
      <c r="VXD6" s="541"/>
      <c r="VXE6" s="537"/>
      <c r="VXF6" s="6"/>
      <c r="VXG6" s="275"/>
      <c r="VXH6" s="275"/>
      <c r="VXI6" s="275"/>
      <c r="VXJ6" s="275"/>
      <c r="VXK6" s="275"/>
      <c r="VXL6" s="276"/>
      <c r="VXM6" s="277"/>
      <c r="VXN6" s="277"/>
      <c r="VXO6" s="277"/>
      <c r="VXP6" s="277"/>
      <c r="VXQ6" s="274"/>
      <c r="VXR6" s="265"/>
      <c r="VXS6" s="537"/>
      <c r="VXT6" s="537"/>
      <c r="VXU6" s="538"/>
      <c r="VXV6" s="539"/>
      <c r="VXX6" s="540"/>
      <c r="VXY6" s="540"/>
      <c r="VXZ6" s="542"/>
      <c r="VYA6" s="541"/>
      <c r="VYB6" s="537"/>
      <c r="VYC6" s="6"/>
      <c r="VYD6" s="275"/>
      <c r="VYE6" s="275"/>
      <c r="VYF6" s="275"/>
      <c r="VYG6" s="275"/>
      <c r="VYH6" s="275"/>
      <c r="VYI6" s="276"/>
      <c r="VYJ6" s="277"/>
      <c r="VYK6" s="277"/>
      <c r="VYL6" s="277"/>
      <c r="VYM6" s="277"/>
      <c r="VYN6" s="274"/>
      <c r="VYO6" s="265"/>
      <c r="VYP6" s="537"/>
      <c r="VYQ6" s="537"/>
      <c r="VYR6" s="538"/>
      <c r="VYS6" s="539"/>
      <c r="VYU6" s="540"/>
      <c r="VYV6" s="540"/>
      <c r="VYW6" s="542"/>
      <c r="VYX6" s="541"/>
      <c r="VYY6" s="537"/>
      <c r="VYZ6" s="6"/>
      <c r="VZA6" s="275"/>
      <c r="VZB6" s="275"/>
      <c r="VZC6" s="275"/>
      <c r="VZD6" s="275"/>
      <c r="VZE6" s="275"/>
      <c r="VZF6" s="276"/>
      <c r="VZG6" s="277"/>
      <c r="VZH6" s="277"/>
      <c r="VZI6" s="277"/>
      <c r="VZJ6" s="277"/>
      <c r="VZK6" s="274"/>
      <c r="VZL6" s="265"/>
      <c r="VZM6" s="537"/>
      <c r="VZN6" s="537"/>
      <c r="VZO6" s="538"/>
      <c r="VZP6" s="539"/>
      <c r="VZR6" s="540"/>
      <c r="VZS6" s="540"/>
      <c r="VZT6" s="542"/>
      <c r="VZU6" s="541"/>
      <c r="VZV6" s="537"/>
      <c r="VZW6" s="6"/>
      <c r="VZX6" s="275"/>
      <c r="VZY6" s="275"/>
      <c r="VZZ6" s="275"/>
      <c r="WAA6" s="275"/>
      <c r="WAB6" s="275"/>
      <c r="WAC6" s="276"/>
      <c r="WAD6" s="277"/>
      <c r="WAE6" s="277"/>
      <c r="WAF6" s="277"/>
      <c r="WAG6" s="277"/>
      <c r="WAH6" s="274"/>
      <c r="WAI6" s="265"/>
      <c r="WAJ6" s="537"/>
      <c r="WAK6" s="537"/>
      <c r="WAL6" s="538"/>
      <c r="WAM6" s="539"/>
      <c r="WAO6" s="540"/>
      <c r="WAP6" s="540"/>
      <c r="WAQ6" s="542"/>
      <c r="WAR6" s="541"/>
      <c r="WAS6" s="537"/>
      <c r="WAT6" s="6"/>
      <c r="WAU6" s="275"/>
      <c r="WAV6" s="275"/>
      <c r="WAW6" s="275"/>
      <c r="WAX6" s="275"/>
      <c r="WAY6" s="275"/>
      <c r="WAZ6" s="276"/>
      <c r="WBA6" s="277"/>
      <c r="WBB6" s="277"/>
      <c r="WBC6" s="277"/>
      <c r="WBD6" s="277"/>
      <c r="WBE6" s="274"/>
      <c r="WBF6" s="265"/>
      <c r="WBG6" s="537"/>
      <c r="WBH6" s="537"/>
      <c r="WBI6" s="538"/>
      <c r="WBJ6" s="539"/>
      <c r="WBL6" s="540"/>
      <c r="WBM6" s="540"/>
      <c r="WBN6" s="542"/>
      <c r="WBO6" s="541"/>
      <c r="WBP6" s="537"/>
      <c r="WBQ6" s="6"/>
      <c r="WBR6" s="275"/>
      <c r="WBS6" s="275"/>
      <c r="WBT6" s="275"/>
      <c r="WBU6" s="275"/>
      <c r="WBV6" s="275"/>
      <c r="WBW6" s="276"/>
      <c r="WBX6" s="277"/>
      <c r="WBY6" s="277"/>
      <c r="WBZ6" s="277"/>
      <c r="WCA6" s="277"/>
      <c r="WCB6" s="274"/>
      <c r="WCC6" s="265"/>
      <c r="WCD6" s="537"/>
      <c r="WCE6" s="537"/>
      <c r="WCF6" s="538"/>
      <c r="WCG6" s="539"/>
      <c r="WCI6" s="540"/>
      <c r="WCJ6" s="540"/>
      <c r="WCK6" s="542"/>
      <c r="WCL6" s="541"/>
      <c r="WCM6" s="537"/>
      <c r="WCN6" s="6"/>
      <c r="WCO6" s="275"/>
      <c r="WCP6" s="275"/>
      <c r="WCQ6" s="275"/>
      <c r="WCR6" s="275"/>
      <c r="WCS6" s="275"/>
      <c r="WCT6" s="276"/>
      <c r="WCU6" s="277"/>
      <c r="WCV6" s="277"/>
      <c r="WCW6" s="277"/>
      <c r="WCX6" s="277"/>
      <c r="WCY6" s="274"/>
      <c r="WCZ6" s="265"/>
      <c r="WDA6" s="537"/>
      <c r="WDB6" s="537"/>
      <c r="WDC6" s="538"/>
      <c r="WDD6" s="539"/>
      <c r="WDF6" s="540"/>
      <c r="WDG6" s="540"/>
      <c r="WDH6" s="542"/>
      <c r="WDI6" s="541"/>
      <c r="WDJ6" s="537"/>
      <c r="WDK6" s="6"/>
      <c r="WDL6" s="275"/>
      <c r="WDM6" s="275"/>
      <c r="WDN6" s="275"/>
      <c r="WDO6" s="275"/>
      <c r="WDP6" s="275"/>
      <c r="WDQ6" s="276"/>
      <c r="WDR6" s="277"/>
      <c r="WDS6" s="277"/>
      <c r="WDT6" s="277"/>
      <c r="WDU6" s="277"/>
      <c r="WDV6" s="274"/>
      <c r="WDW6" s="265"/>
      <c r="WDX6" s="537"/>
      <c r="WDY6" s="537"/>
      <c r="WDZ6" s="538"/>
      <c r="WEA6" s="539"/>
      <c r="WEC6" s="540"/>
      <c r="WED6" s="540"/>
      <c r="WEE6" s="542"/>
      <c r="WEF6" s="541"/>
      <c r="WEG6" s="537"/>
      <c r="WEH6" s="6"/>
      <c r="WEI6" s="275"/>
      <c r="WEJ6" s="275"/>
      <c r="WEK6" s="275"/>
      <c r="WEL6" s="275"/>
      <c r="WEM6" s="275"/>
      <c r="WEN6" s="276"/>
      <c r="WEO6" s="277"/>
      <c r="WEP6" s="277"/>
      <c r="WEQ6" s="277"/>
      <c r="WER6" s="277"/>
      <c r="WES6" s="274"/>
      <c r="WET6" s="265"/>
      <c r="WEU6" s="537"/>
      <c r="WEV6" s="537"/>
      <c r="WEW6" s="538"/>
      <c r="WEX6" s="539"/>
      <c r="WEZ6" s="540"/>
      <c r="WFA6" s="540"/>
      <c r="WFB6" s="542"/>
      <c r="WFC6" s="541"/>
      <c r="WFD6" s="537"/>
      <c r="WFE6" s="6"/>
      <c r="WFF6" s="275"/>
      <c r="WFG6" s="275"/>
      <c r="WFH6" s="275"/>
      <c r="WFI6" s="275"/>
      <c r="WFJ6" s="275"/>
      <c r="WFK6" s="276"/>
      <c r="WFL6" s="277"/>
      <c r="WFM6" s="277"/>
      <c r="WFN6" s="277"/>
      <c r="WFO6" s="277"/>
      <c r="WFP6" s="274"/>
      <c r="WFQ6" s="265"/>
      <c r="WFR6" s="537"/>
      <c r="WFS6" s="537"/>
      <c r="WFT6" s="538"/>
      <c r="WFU6" s="539"/>
      <c r="WFW6" s="540"/>
      <c r="WFX6" s="540"/>
      <c r="WFY6" s="542"/>
      <c r="WFZ6" s="541"/>
      <c r="WGA6" s="537"/>
      <c r="WGB6" s="6"/>
      <c r="WGC6" s="275"/>
      <c r="WGD6" s="275"/>
      <c r="WGE6" s="275"/>
      <c r="WGF6" s="275"/>
      <c r="WGG6" s="275"/>
      <c r="WGH6" s="276"/>
      <c r="WGI6" s="277"/>
      <c r="WGJ6" s="277"/>
      <c r="WGK6" s="277"/>
      <c r="WGL6" s="277"/>
      <c r="WGM6" s="274"/>
      <c r="WGN6" s="265"/>
      <c r="WGO6" s="537"/>
      <c r="WGP6" s="537"/>
      <c r="WGQ6" s="538"/>
      <c r="WGR6" s="539"/>
      <c r="WGT6" s="540"/>
      <c r="WGU6" s="540"/>
      <c r="WGV6" s="542"/>
      <c r="WGW6" s="541"/>
      <c r="WGX6" s="537"/>
      <c r="WGY6" s="6"/>
      <c r="WGZ6" s="275"/>
      <c r="WHA6" s="275"/>
      <c r="WHB6" s="275"/>
      <c r="WHC6" s="275"/>
      <c r="WHD6" s="275"/>
      <c r="WHE6" s="276"/>
      <c r="WHF6" s="277"/>
      <c r="WHG6" s="277"/>
      <c r="WHH6" s="277"/>
      <c r="WHI6" s="277"/>
      <c r="WHJ6" s="274"/>
      <c r="WHK6" s="265"/>
      <c r="WHL6" s="537"/>
      <c r="WHM6" s="537"/>
      <c r="WHN6" s="538"/>
      <c r="WHO6" s="539"/>
      <c r="WHQ6" s="540"/>
      <c r="WHR6" s="540"/>
      <c r="WHS6" s="542"/>
      <c r="WHT6" s="541"/>
      <c r="WHU6" s="537"/>
      <c r="WHV6" s="6"/>
      <c r="WHW6" s="275"/>
      <c r="WHX6" s="275"/>
      <c r="WHY6" s="275"/>
      <c r="WHZ6" s="275"/>
      <c r="WIA6" s="275"/>
      <c r="WIB6" s="276"/>
      <c r="WIC6" s="277"/>
      <c r="WID6" s="277"/>
      <c r="WIE6" s="277"/>
      <c r="WIF6" s="277"/>
      <c r="WIG6" s="274"/>
      <c r="WIH6" s="265"/>
      <c r="WII6" s="537"/>
      <c r="WIJ6" s="537"/>
      <c r="WIK6" s="538"/>
      <c r="WIL6" s="539"/>
      <c r="WIN6" s="540"/>
      <c r="WIO6" s="540"/>
      <c r="WIP6" s="542"/>
      <c r="WIQ6" s="541"/>
      <c r="WIR6" s="537"/>
      <c r="WIS6" s="6"/>
      <c r="WIT6" s="275"/>
      <c r="WIU6" s="275"/>
      <c r="WIV6" s="275"/>
      <c r="WIW6" s="275"/>
      <c r="WIX6" s="275"/>
      <c r="WIY6" s="276"/>
      <c r="WIZ6" s="277"/>
      <c r="WJA6" s="277"/>
      <c r="WJB6" s="277"/>
      <c r="WJC6" s="277"/>
      <c r="WJD6" s="274"/>
      <c r="WJE6" s="265"/>
      <c r="WJF6" s="537"/>
      <c r="WJG6" s="537"/>
      <c r="WJH6" s="538"/>
      <c r="WJI6" s="539"/>
      <c r="WJK6" s="540"/>
      <c r="WJL6" s="540"/>
      <c r="WJM6" s="542"/>
      <c r="WJN6" s="541"/>
      <c r="WJO6" s="537"/>
      <c r="WJP6" s="6"/>
      <c r="WJQ6" s="275"/>
      <c r="WJR6" s="275"/>
      <c r="WJS6" s="275"/>
      <c r="WJT6" s="275"/>
      <c r="WJU6" s="275"/>
      <c r="WJV6" s="276"/>
      <c r="WJW6" s="277"/>
      <c r="WJX6" s="277"/>
      <c r="WJY6" s="277"/>
      <c r="WJZ6" s="277"/>
      <c r="WKA6" s="274"/>
      <c r="WKB6" s="265"/>
      <c r="WKC6" s="537"/>
      <c r="WKD6" s="537"/>
      <c r="WKE6" s="538"/>
      <c r="WKF6" s="539"/>
      <c r="WKH6" s="540"/>
      <c r="WKI6" s="540"/>
      <c r="WKJ6" s="542"/>
      <c r="WKK6" s="541"/>
      <c r="WKL6" s="537"/>
      <c r="WKM6" s="6"/>
      <c r="WKN6" s="275"/>
      <c r="WKO6" s="275"/>
      <c r="WKP6" s="275"/>
      <c r="WKQ6" s="275"/>
      <c r="WKR6" s="275"/>
      <c r="WKS6" s="276"/>
      <c r="WKT6" s="277"/>
      <c r="WKU6" s="277"/>
      <c r="WKV6" s="277"/>
      <c r="WKW6" s="277"/>
      <c r="WKX6" s="274"/>
      <c r="WKY6" s="265"/>
      <c r="WKZ6" s="537"/>
      <c r="WLA6" s="537"/>
      <c r="WLB6" s="538"/>
      <c r="WLC6" s="539"/>
      <c r="WLE6" s="540"/>
      <c r="WLF6" s="540"/>
      <c r="WLG6" s="542"/>
      <c r="WLH6" s="541"/>
      <c r="WLI6" s="537"/>
      <c r="WLJ6" s="6"/>
      <c r="WLK6" s="275"/>
      <c r="WLL6" s="275"/>
      <c r="WLM6" s="275"/>
      <c r="WLN6" s="275"/>
      <c r="WLO6" s="275"/>
      <c r="WLP6" s="276"/>
      <c r="WLQ6" s="277"/>
      <c r="WLR6" s="277"/>
      <c r="WLS6" s="277"/>
      <c r="WLT6" s="277"/>
      <c r="WLU6" s="274"/>
      <c r="WLV6" s="265"/>
      <c r="WLW6" s="537"/>
      <c r="WLX6" s="537"/>
      <c r="WLY6" s="538"/>
      <c r="WLZ6" s="539"/>
      <c r="WMB6" s="540"/>
      <c r="WMC6" s="540"/>
      <c r="WMD6" s="542"/>
      <c r="WME6" s="541"/>
      <c r="WMF6" s="537"/>
      <c r="WMG6" s="6"/>
      <c r="WMH6" s="275"/>
      <c r="WMI6" s="275"/>
      <c r="WMJ6" s="275"/>
      <c r="WMK6" s="275"/>
      <c r="WML6" s="275"/>
      <c r="WMM6" s="276"/>
      <c r="WMN6" s="277"/>
      <c r="WMO6" s="277"/>
      <c r="WMP6" s="277"/>
      <c r="WMQ6" s="277"/>
      <c r="WMR6" s="274"/>
      <c r="WMS6" s="265"/>
      <c r="WMT6" s="537"/>
      <c r="WMU6" s="537"/>
      <c r="WMV6" s="538"/>
      <c r="WMW6" s="539"/>
      <c r="WMY6" s="540"/>
      <c r="WMZ6" s="540"/>
      <c r="WNA6" s="542"/>
      <c r="WNB6" s="541"/>
      <c r="WNC6" s="537"/>
      <c r="WND6" s="6"/>
      <c r="WNE6" s="275"/>
      <c r="WNF6" s="275"/>
      <c r="WNG6" s="275"/>
      <c r="WNH6" s="275"/>
      <c r="WNI6" s="275"/>
      <c r="WNJ6" s="276"/>
      <c r="WNK6" s="277"/>
      <c r="WNL6" s="277"/>
      <c r="WNM6" s="277"/>
      <c r="WNN6" s="277"/>
      <c r="WNO6" s="274"/>
      <c r="WNP6" s="265"/>
      <c r="WNQ6" s="537"/>
      <c r="WNR6" s="537"/>
      <c r="WNS6" s="538"/>
      <c r="WNT6" s="539"/>
      <c r="WNV6" s="540"/>
      <c r="WNW6" s="540"/>
      <c r="WNX6" s="542"/>
      <c r="WNY6" s="541"/>
      <c r="WNZ6" s="537"/>
      <c r="WOA6" s="6"/>
      <c r="WOB6" s="275"/>
      <c r="WOC6" s="275"/>
      <c r="WOD6" s="275"/>
      <c r="WOE6" s="275"/>
      <c r="WOF6" s="275"/>
      <c r="WOG6" s="276"/>
      <c r="WOH6" s="277"/>
      <c r="WOI6" s="277"/>
      <c r="WOJ6" s="277"/>
      <c r="WOK6" s="277"/>
      <c r="WOL6" s="274"/>
      <c r="WOM6" s="265"/>
      <c r="WON6" s="537"/>
      <c r="WOO6" s="537"/>
      <c r="WOP6" s="538"/>
      <c r="WOQ6" s="539"/>
      <c r="WOS6" s="540"/>
      <c r="WOT6" s="540"/>
      <c r="WOU6" s="542"/>
      <c r="WOV6" s="541"/>
      <c r="WOW6" s="537"/>
      <c r="WOX6" s="6"/>
      <c r="WOY6" s="275"/>
      <c r="WOZ6" s="275"/>
      <c r="WPA6" s="275"/>
      <c r="WPB6" s="275"/>
      <c r="WPC6" s="275"/>
      <c r="WPD6" s="276"/>
      <c r="WPE6" s="277"/>
      <c r="WPF6" s="277"/>
      <c r="WPG6" s="277"/>
      <c r="WPH6" s="277"/>
      <c r="WPI6" s="274"/>
      <c r="WPJ6" s="265"/>
      <c r="WPK6" s="537"/>
      <c r="WPL6" s="537"/>
      <c r="WPM6" s="538"/>
      <c r="WPN6" s="539"/>
      <c r="WPP6" s="540"/>
      <c r="WPQ6" s="540"/>
      <c r="WPR6" s="542"/>
      <c r="WPS6" s="541"/>
      <c r="WPT6" s="537"/>
      <c r="WPU6" s="6"/>
      <c r="WPV6" s="275"/>
      <c r="WPW6" s="275"/>
      <c r="WPX6" s="275"/>
      <c r="WPY6" s="275"/>
      <c r="WPZ6" s="275"/>
      <c r="WQA6" s="276"/>
      <c r="WQB6" s="277"/>
      <c r="WQC6" s="277"/>
      <c r="WQD6" s="277"/>
      <c r="WQE6" s="277"/>
      <c r="WQF6" s="274"/>
      <c r="WQG6" s="265"/>
      <c r="WQH6" s="537"/>
      <c r="WQI6" s="537"/>
      <c r="WQJ6" s="538"/>
      <c r="WQK6" s="539"/>
      <c r="WQM6" s="540"/>
      <c r="WQN6" s="540"/>
      <c r="WQO6" s="542"/>
      <c r="WQP6" s="541"/>
      <c r="WQQ6" s="537"/>
      <c r="WQR6" s="6"/>
      <c r="WQS6" s="275"/>
      <c r="WQT6" s="275"/>
      <c r="WQU6" s="275"/>
      <c r="WQV6" s="275"/>
      <c r="WQW6" s="275"/>
      <c r="WQX6" s="276"/>
      <c r="WQY6" s="277"/>
      <c r="WQZ6" s="277"/>
      <c r="WRA6" s="277"/>
      <c r="WRB6" s="277"/>
      <c r="WRC6" s="274"/>
      <c r="WRD6" s="265"/>
      <c r="WRE6" s="537"/>
      <c r="WRF6" s="537"/>
      <c r="WRG6" s="538"/>
      <c r="WRH6" s="539"/>
      <c r="WRJ6" s="540"/>
      <c r="WRK6" s="540"/>
      <c r="WRL6" s="542"/>
      <c r="WRM6" s="541"/>
      <c r="WRN6" s="537"/>
      <c r="WRO6" s="6"/>
      <c r="WRP6" s="275"/>
      <c r="WRQ6" s="275"/>
      <c r="WRR6" s="275"/>
      <c r="WRS6" s="275"/>
      <c r="WRT6" s="275"/>
      <c r="WRU6" s="276"/>
      <c r="WRV6" s="277"/>
      <c r="WRW6" s="277"/>
      <c r="WRX6" s="277"/>
      <c r="WRY6" s="277"/>
      <c r="WRZ6" s="274"/>
      <c r="WSA6" s="265"/>
      <c r="WSB6" s="537"/>
      <c r="WSC6" s="537"/>
      <c r="WSD6" s="538"/>
      <c r="WSE6" s="539"/>
      <c r="WSG6" s="540"/>
      <c r="WSH6" s="540"/>
      <c r="WSI6" s="542"/>
      <c r="WSJ6" s="541"/>
      <c r="WSK6" s="537"/>
      <c r="WSL6" s="6"/>
      <c r="WSM6" s="275"/>
      <c r="WSN6" s="275"/>
      <c r="WSO6" s="275"/>
      <c r="WSP6" s="275"/>
      <c r="WSQ6" s="275"/>
      <c r="WSR6" s="276"/>
      <c r="WSS6" s="277"/>
      <c r="WST6" s="277"/>
      <c r="WSU6" s="277"/>
      <c r="WSV6" s="277"/>
      <c r="WSW6" s="274"/>
      <c r="WSX6" s="265"/>
      <c r="WSY6" s="537"/>
      <c r="WSZ6" s="537"/>
      <c r="WTA6" s="538"/>
      <c r="WTB6" s="539"/>
      <c r="WTD6" s="540"/>
      <c r="WTE6" s="540"/>
      <c r="WTF6" s="542"/>
      <c r="WTG6" s="541"/>
      <c r="WTH6" s="537"/>
      <c r="WTI6" s="6"/>
      <c r="WTJ6" s="275"/>
      <c r="WTK6" s="275"/>
      <c r="WTL6" s="275"/>
      <c r="WTM6" s="275"/>
      <c r="WTN6" s="275"/>
      <c r="WTO6" s="276"/>
      <c r="WTP6" s="277"/>
      <c r="WTQ6" s="277"/>
      <c r="WTR6" s="277"/>
      <c r="WTS6" s="277"/>
      <c r="WTT6" s="274"/>
      <c r="WTU6" s="265"/>
      <c r="WTV6" s="537"/>
      <c r="WTW6" s="537"/>
      <c r="WTX6" s="538"/>
      <c r="WTY6" s="539"/>
      <c r="WUA6" s="540"/>
      <c r="WUB6" s="540"/>
      <c r="WUC6" s="542"/>
      <c r="WUD6" s="541"/>
      <c r="WUE6" s="537"/>
      <c r="WUF6" s="6"/>
      <c r="WUG6" s="275"/>
      <c r="WUH6" s="275"/>
      <c r="WUI6" s="275"/>
      <c r="WUJ6" s="275"/>
      <c r="WUK6" s="275"/>
      <c r="WUL6" s="276"/>
      <c r="WUM6" s="277"/>
      <c r="WUN6" s="277"/>
      <c r="WUO6" s="277"/>
      <c r="WUP6" s="277"/>
      <c r="WUQ6" s="274"/>
      <c r="WUR6" s="265"/>
      <c r="WUS6" s="537"/>
      <c r="WUT6" s="537"/>
      <c r="WUU6" s="538"/>
      <c r="WUV6" s="539"/>
      <c r="WUX6" s="540"/>
      <c r="WUY6" s="540"/>
      <c r="WUZ6" s="542"/>
      <c r="WVA6" s="541"/>
      <c r="WVB6" s="537"/>
      <c r="WVC6" s="6"/>
      <c r="WVD6" s="275"/>
      <c r="WVE6" s="275"/>
      <c r="WVF6" s="275"/>
      <c r="WVG6" s="275"/>
      <c r="WVH6" s="275"/>
      <c r="WVI6" s="276"/>
      <c r="WVJ6" s="277"/>
      <c r="WVK6" s="277"/>
      <c r="WVL6" s="277"/>
      <c r="WVM6" s="277"/>
      <c r="WVN6" s="274"/>
      <c r="WVO6" s="265"/>
      <c r="WVP6" s="537"/>
      <c r="WVQ6" s="537"/>
      <c r="WVR6" s="538"/>
      <c r="WVS6" s="539"/>
      <c r="WVU6" s="540"/>
      <c r="WVV6" s="540"/>
      <c r="WVW6" s="542"/>
      <c r="WVX6" s="541"/>
      <c r="WVY6" s="537"/>
      <c r="WVZ6" s="6"/>
      <c r="WWA6" s="275"/>
      <c r="WWB6" s="275"/>
      <c r="WWC6" s="275"/>
      <c r="WWD6" s="275"/>
      <c r="WWE6" s="275"/>
      <c r="WWF6" s="276"/>
      <c r="WWG6" s="277"/>
      <c r="WWH6" s="277"/>
      <c r="WWI6" s="277"/>
      <c r="WWJ6" s="277"/>
      <c r="WWK6" s="274"/>
      <c r="WWL6" s="265"/>
      <c r="WWM6" s="537"/>
      <c r="WWN6" s="537"/>
      <c r="WWO6" s="538"/>
      <c r="WWP6" s="539"/>
      <c r="WWR6" s="540"/>
      <c r="WWS6" s="540"/>
      <c r="WWT6" s="542"/>
      <c r="WWU6" s="541"/>
      <c r="WWV6" s="537"/>
      <c r="WWW6" s="6"/>
      <c r="WWX6" s="275"/>
      <c r="WWY6" s="275"/>
      <c r="WWZ6" s="275"/>
      <c r="WXA6" s="275"/>
      <c r="WXB6" s="275"/>
      <c r="WXC6" s="276"/>
      <c r="WXD6" s="277"/>
      <c r="WXE6" s="277"/>
      <c r="WXF6" s="277"/>
      <c r="WXG6" s="277"/>
      <c r="WXH6" s="274"/>
      <c r="WXI6" s="265"/>
      <c r="WXJ6" s="537"/>
      <c r="WXK6" s="537"/>
      <c r="WXL6" s="538"/>
      <c r="WXM6" s="539"/>
      <c r="WXO6" s="540"/>
      <c r="WXP6" s="540"/>
      <c r="WXQ6" s="542"/>
      <c r="WXR6" s="541"/>
      <c r="WXS6" s="537"/>
      <c r="WXT6" s="6"/>
      <c r="WXU6" s="275"/>
      <c r="WXV6" s="275"/>
      <c r="WXW6" s="275"/>
      <c r="WXX6" s="275"/>
      <c r="WXY6" s="275"/>
      <c r="WXZ6" s="276"/>
      <c r="WYA6" s="277"/>
      <c r="WYB6" s="277"/>
      <c r="WYC6" s="277"/>
      <c r="WYD6" s="277"/>
      <c r="WYE6" s="274"/>
      <c r="WYF6" s="265"/>
      <c r="WYG6" s="537"/>
      <c r="WYH6" s="537"/>
      <c r="WYI6" s="538"/>
      <c r="WYJ6" s="539"/>
      <c r="WYL6" s="540"/>
      <c r="WYM6" s="540"/>
      <c r="WYN6" s="542"/>
      <c r="WYO6" s="541"/>
      <c r="WYP6" s="537"/>
      <c r="WYQ6" s="6"/>
      <c r="WYR6" s="275"/>
      <c r="WYS6" s="275"/>
      <c r="WYT6" s="275"/>
      <c r="WYU6" s="275"/>
      <c r="WYV6" s="275"/>
      <c r="WYW6" s="276"/>
      <c r="WYX6" s="277"/>
      <c r="WYY6" s="277"/>
      <c r="WYZ6" s="277"/>
      <c r="WZA6" s="277"/>
      <c r="WZB6" s="274"/>
      <c r="WZC6" s="265"/>
      <c r="WZD6" s="537"/>
      <c r="WZE6" s="537"/>
      <c r="WZF6" s="538"/>
      <c r="WZG6" s="539"/>
      <c r="WZI6" s="540"/>
      <c r="WZJ6" s="540"/>
      <c r="WZK6" s="542"/>
      <c r="WZL6" s="541"/>
      <c r="WZM6" s="537"/>
      <c r="WZN6" s="6"/>
      <c r="WZO6" s="275"/>
      <c r="WZP6" s="275"/>
      <c r="WZQ6" s="275"/>
      <c r="WZR6" s="275"/>
      <c r="WZS6" s="275"/>
      <c r="WZT6" s="276"/>
      <c r="WZU6" s="277"/>
      <c r="WZV6" s="277"/>
      <c r="WZW6" s="277"/>
      <c r="WZX6" s="277"/>
      <c r="WZY6" s="274"/>
      <c r="WZZ6" s="265"/>
      <c r="XAA6" s="537"/>
      <c r="XAB6" s="537"/>
      <c r="XAC6" s="538"/>
      <c r="XAD6" s="539"/>
      <c r="XAF6" s="540"/>
      <c r="XAG6" s="540"/>
      <c r="XAH6" s="542"/>
      <c r="XAI6" s="541"/>
      <c r="XAJ6" s="537"/>
      <c r="XAK6" s="6"/>
      <c r="XAL6" s="275"/>
      <c r="XAM6" s="275"/>
      <c r="XAN6" s="275"/>
      <c r="XAO6" s="275"/>
      <c r="XAP6" s="275"/>
      <c r="XAQ6" s="276"/>
      <c r="XAR6" s="277"/>
      <c r="XAS6" s="277"/>
      <c r="XAT6" s="277"/>
      <c r="XAU6" s="277"/>
      <c r="XAV6" s="274"/>
      <c r="XAW6" s="265"/>
      <c r="XAX6" s="537"/>
      <c r="XAY6" s="537"/>
      <c r="XAZ6" s="538"/>
      <c r="XBA6" s="539"/>
      <c r="XBC6" s="540"/>
      <c r="XBD6" s="540"/>
      <c r="XBE6" s="542"/>
      <c r="XBF6" s="541"/>
      <c r="XBG6" s="537"/>
      <c r="XBH6" s="6"/>
      <c r="XBI6" s="275"/>
      <c r="XBJ6" s="275"/>
      <c r="XBK6" s="275"/>
      <c r="XBL6" s="275"/>
      <c r="XBM6" s="275"/>
      <c r="XBN6" s="276"/>
      <c r="XBO6" s="277"/>
      <c r="XBP6" s="277"/>
      <c r="XBQ6" s="277"/>
      <c r="XBR6" s="277"/>
      <c r="XBS6" s="274"/>
      <c r="XBT6" s="265"/>
      <c r="XBU6" s="537"/>
      <c r="XBV6" s="537"/>
      <c r="XBW6" s="538"/>
      <c r="XBX6" s="539"/>
      <c r="XBZ6" s="540"/>
      <c r="XCA6" s="540"/>
      <c r="XCB6" s="542"/>
      <c r="XCC6" s="541"/>
      <c r="XCD6" s="537"/>
      <c r="XCE6" s="6"/>
      <c r="XCF6" s="275"/>
      <c r="XCG6" s="275"/>
      <c r="XCH6" s="275"/>
      <c r="XCI6" s="275"/>
      <c r="XCJ6" s="275"/>
      <c r="XCK6" s="276"/>
      <c r="XCL6" s="277"/>
      <c r="XCM6" s="277"/>
      <c r="XCN6" s="277"/>
      <c r="XCO6" s="277"/>
      <c r="XCP6" s="274"/>
      <c r="XCQ6" s="265"/>
      <c r="XCR6" s="537"/>
      <c r="XCS6" s="537"/>
      <c r="XCT6" s="538"/>
      <c r="XCU6" s="539"/>
      <c r="XCW6" s="540"/>
      <c r="XCX6" s="540"/>
      <c r="XCY6" s="542"/>
      <c r="XCZ6" s="541"/>
      <c r="XDA6" s="537"/>
      <c r="XDB6" s="6"/>
      <c r="XDC6" s="275"/>
      <c r="XDD6" s="275"/>
      <c r="XDE6" s="275"/>
      <c r="XDF6" s="275"/>
      <c r="XDG6" s="275"/>
      <c r="XDH6" s="276"/>
      <c r="XDI6" s="277"/>
      <c r="XDJ6" s="277"/>
      <c r="XDK6" s="277"/>
      <c r="XDL6" s="277"/>
      <c r="XDM6" s="274"/>
      <c r="XDN6" s="265"/>
      <c r="XDO6" s="537"/>
      <c r="XDP6" s="537"/>
      <c r="XDQ6" s="538"/>
      <c r="XDR6" s="539"/>
      <c r="XDT6" s="540"/>
      <c r="XDU6" s="540"/>
      <c r="XDV6" s="542"/>
      <c r="XDW6" s="541"/>
      <c r="XDX6" s="537"/>
      <c r="XDY6" s="6"/>
      <c r="XDZ6" s="275"/>
      <c r="XEA6" s="275"/>
      <c r="XEB6" s="275"/>
      <c r="XEC6" s="275"/>
      <c r="XED6" s="275"/>
      <c r="XEE6" s="276"/>
      <c r="XEF6" s="277"/>
      <c r="XEG6" s="277"/>
      <c r="XEH6" s="277"/>
      <c r="XEI6" s="277"/>
      <c r="XEJ6" s="274"/>
      <c r="XEK6" s="265"/>
      <c r="XEL6" s="537"/>
      <c r="XEM6" s="537"/>
      <c r="XEN6" s="538"/>
      <c r="XEO6" s="539"/>
      <c r="XEQ6" s="540"/>
      <c r="XER6" s="540"/>
      <c r="XES6" s="542"/>
      <c r="XET6" s="541"/>
      <c r="XEU6" s="537"/>
      <c r="XEV6" s="6"/>
      <c r="XEW6" s="275"/>
    </row>
    <row r="7" spans="1:9216 9218:11263 11265:16377" ht="14.5" thickBot="1" x14ac:dyDescent="0.35">
      <c r="A7" s="543">
        <f>A4+1</f>
        <v>2</v>
      </c>
      <c r="B7" s="558">
        <v>90026683</v>
      </c>
      <c r="C7" s="555" t="s">
        <v>89</v>
      </c>
      <c r="D7" s="555" t="s">
        <v>90</v>
      </c>
      <c r="E7" s="549" t="s">
        <v>91</v>
      </c>
      <c r="F7" s="364" t="s">
        <v>86</v>
      </c>
      <c r="G7" s="365">
        <f>SUM(H7:K7)</f>
        <v>465</v>
      </c>
      <c r="H7" s="366">
        <f>IF(E7="GS",SUMIFS(Chitieu[Chỉ tiêu],Chitieu[GS],'Thị trường'!C7,Chitieu[[qui đổi ]],'Thị trường'!$H$3),SUMIFS(Chitieu[Chỉ tiêu],Chitieu[NV],'Thị trường'!C7,Chitieu[[qui đổi ]],'Thị trường'!$H$3))</f>
        <v>200</v>
      </c>
      <c r="I7" s="366">
        <f>IF(E7="GS",SUMIFS(Chitieu[Chỉ tiêu],Chitieu[GS],'Thị trường'!C7,Chitieu[[qui đổi ]],'Thị trường'!$I$3),SUMIFS(Chitieu[Chỉ tiêu],Chitieu[NV],'Thị trường'!C7,Chitieu[[qui đổi ]],'Thị trường'!$I$3))</f>
        <v>265</v>
      </c>
      <c r="J7" s="366">
        <f>IF(E7="GS",SUMIFS(Chitieu[Chỉ tiêu],Chitieu[GS],'Thị trường'!C7,Chitieu[[qui đổi ]],'Thị trường'!$J$3),SUMIFS(Chitieu[Chỉ tiêu],Chitieu[NV],'Thị trường'!C7,Chitieu[[qui đổi ]],'Thị trường'!$J$3))</f>
        <v>0</v>
      </c>
      <c r="K7" s="366">
        <f>IF(E7="GS",SUMIFS(Chitieu[Chỉ tiêu],Chitieu[GS],'Thị trường'!C7,Chitieu[[qui đổi ]],'Thị trường'!$K$3),SUMIFS(Chitieu[Chỉ tiêu],Chitieu[NV],'Thị trường'!C7,Chitieu[[qui đổi ]],'Thị trường'!$K$3))</f>
        <v>0</v>
      </c>
      <c r="L7" s="431">
        <f>SUM(M7:P7)</f>
        <v>313.38280000000003</v>
      </c>
      <c r="M7" s="367">
        <f>IF(E7="GS",SUMIFS(Chitieu[Thực hiện],Chitieu[GS],'Thị trường'!C7,Chitieu[[qui đổi ]],'Thị trường'!$M$3),SUMIFS(Chitieu[Thực hiện],Chitieu[NV],'Thị trường'!C7,Chitieu[[qui đổi ]],'Thị trường'!$M$3))</f>
        <v>94.353999999999999</v>
      </c>
      <c r="N7" s="367">
        <f>IF(E7="GS",SUMIFS(Chitieu[Thực hiện],Chitieu[GS],'Thị trường'!C7,Chitieu[[qui đổi ]],'Thị trường'!$N$3),SUMIFS(Chitieu[Thực hiện],Chitieu[NV],'Thị trường'!C7,Chitieu[[qui đổi ]],'Thị trường'!$N$3))</f>
        <v>219.02880000000005</v>
      </c>
      <c r="O7" s="367">
        <f>IF(E7="GS",SUMIFS(Chitieu[Thực hiện],Chitieu[GS],'Thị trường'!C7,Chitieu[[qui đổi ]],'Thị trường'!$O$3),SUMIFS(Chitieu[Thực hiện],Chitieu[NV],'Thị trường'!C7,Chitieu[[qui đổi ]],'Thị trường'!$O$3))</f>
        <v>0</v>
      </c>
      <c r="P7" s="368">
        <f>IF(E7="GS",SUMIFS(Chitieu[Thực hiện],Chitieu[GS],'Thị trường'!C7,Chitieu[[qui đổi ]],'Thị trường'!$P$3),SUMIFS(Chitieu[Thực hiện],Chitieu[NV],'Thị trường'!C7,Chitieu[[qui đổi ]],'Thị trường'!$P$3))</f>
        <v>0</v>
      </c>
      <c r="Q7" s="475">
        <f>IFERROR((L7/G7),0)</f>
        <v>0.67394150537634412</v>
      </c>
      <c r="R7" s="363">
        <f>IF(AND(Q7&gt;=70%,Q7&lt;=80%),3000000,IF(AND(Q7&gt;80%,Q7&lt;=95%),4000000,IF(AND(Q7&gt;95%,Q7&lt;=100%),6000000,IF(Q7&gt;100%,8000000,0))))</f>
        <v>0</v>
      </c>
      <c r="S7" s="508">
        <f>SUM(R7,R8,R9)</f>
        <v>1000000</v>
      </c>
      <c r="T7" s="4" t="s">
        <v>23543</v>
      </c>
    </row>
    <row r="8" spans="1:9216 9218:11263 11265:16377" ht="14.5" hidden="1" thickBot="1" x14ac:dyDescent="0.35">
      <c r="A8" s="544"/>
      <c r="B8" s="547"/>
      <c r="C8" s="559"/>
      <c r="D8" s="556"/>
      <c r="E8" s="550"/>
      <c r="F8" s="176" t="s">
        <v>87</v>
      </c>
      <c r="G8" s="369">
        <v>0.9</v>
      </c>
      <c r="H8" s="169"/>
      <c r="I8" s="169"/>
      <c r="J8" s="169"/>
      <c r="K8" s="370"/>
      <c r="L8" s="371">
        <v>0.89600000000000002</v>
      </c>
      <c r="M8" s="170"/>
      <c r="N8" s="170"/>
      <c r="O8" s="170"/>
      <c r="P8" s="372"/>
      <c r="Q8" s="476">
        <f>IF(L8=0,0,L8/G8)</f>
        <v>0.99555555555555553</v>
      </c>
      <c r="R8" s="168">
        <f>IF(Q8&gt;=90%,500000,0)</f>
        <v>500000</v>
      </c>
      <c r="S8" s="509"/>
    </row>
    <row r="9" spans="1:9216 9218:11263 11265:16377" ht="14.5" hidden="1" thickBot="1" x14ac:dyDescent="0.35">
      <c r="A9" s="545"/>
      <c r="B9" s="548"/>
      <c r="C9" s="560"/>
      <c r="D9" s="557"/>
      <c r="E9" s="551"/>
      <c r="F9" s="374" t="s">
        <v>88</v>
      </c>
      <c r="G9" s="375">
        <v>0</v>
      </c>
      <c r="H9" s="376"/>
      <c r="I9" s="376"/>
      <c r="J9" s="376"/>
      <c r="K9" s="377"/>
      <c r="L9" s="378">
        <f>IF(E7="GS",SUMIFS(Table4[Đếm],Table4[Giám sát],'Thị trường'!C7),SUMIFS(Table4[Đếm],Table4[Nhân viên],'Thị trường'!C7))</f>
        <v>2</v>
      </c>
      <c r="M9" s="379"/>
      <c r="N9" s="379"/>
      <c r="O9" s="379"/>
      <c r="P9" s="380"/>
      <c r="Q9" s="477">
        <f>IFERROR((L9/G9),0)</f>
        <v>0</v>
      </c>
      <c r="R9" s="373">
        <f>IF(L9&gt;0,500000,0)</f>
        <v>500000</v>
      </c>
      <c r="S9" s="510"/>
    </row>
    <row r="10" spans="1:9216 9218:11263 11265:16377" ht="14.5" thickBot="1" x14ac:dyDescent="0.35">
      <c r="A10" s="522">
        <f>A7+1</f>
        <v>3</v>
      </c>
      <c r="B10" s="525">
        <v>90024356</v>
      </c>
      <c r="C10" s="528" t="s">
        <v>94</v>
      </c>
      <c r="D10" s="528" t="s">
        <v>90</v>
      </c>
      <c r="E10" s="531" t="s">
        <v>91</v>
      </c>
      <c r="F10" s="343" t="s">
        <v>86</v>
      </c>
      <c r="G10" s="348">
        <f>SUM(H10:K10)</f>
        <v>534</v>
      </c>
      <c r="H10" s="289">
        <f>IF(E10="GS",SUMIFS(Chitieu[Chỉ tiêu],Chitieu[GS],'Thị trường'!C10,Chitieu[[qui đổi ]],'Thị trường'!$H$3),SUMIFS(Chitieu[Chỉ tiêu],Chitieu[NV],'Thị trường'!C10,Chitieu[[qui đổi ]],'Thị trường'!$H$3))</f>
        <v>0</v>
      </c>
      <c r="I10" s="289">
        <f>IF(E10="GS",SUMIFS(Chitieu[Chỉ tiêu],Chitieu[GS],'Thị trường'!C10,Chitieu[[qui đổi ]],'Thị trường'!$I$3),SUMIFS(Chitieu[Chỉ tiêu],Chitieu[NV],'Thị trường'!C10,Chitieu[[qui đổi ]],'Thị trường'!$I$3))</f>
        <v>534</v>
      </c>
      <c r="J10" s="289">
        <f>IF(E10="GS",SUMIFS(Chitieu[Chỉ tiêu],Chitieu[GS],'Thị trường'!C10,Chitieu[[qui đổi ]],'Thị trường'!$J$3),SUMIFS(Chitieu[Chỉ tiêu],Chitieu[NV],'Thị trường'!C10,Chitieu[[qui đổi ]],'Thị trường'!$J$3))</f>
        <v>0</v>
      </c>
      <c r="K10" s="289">
        <f>IF(E10="GS",SUMIFS(Chitieu[Chỉ tiêu],Chitieu[GS],'Thị trường'!C10,Chitieu[[qui đổi ]],'Thị trường'!$K$3),SUMIFS(Chitieu[Chỉ tiêu],Chitieu[NV],'Thị trường'!C10,Chitieu[[qui đổi ]],'Thị trường'!$K$3))</f>
        <v>0</v>
      </c>
      <c r="L10" s="429">
        <f>SUM(M10:P10)</f>
        <v>492.59500000000003</v>
      </c>
      <c r="M10" s="290">
        <f>IF(E10="GS",SUMIFS(Chitieu[Thực hiện],Chitieu[GS],'Thị trường'!C10,Chitieu[[qui đổi ]],'Thị trường'!$M$3),SUMIFS(Chitieu[Thực hiện],Chitieu[NV],'Thị trường'!C10,Chitieu[[qui đổi ]],'Thị trường'!$M$3))</f>
        <v>0</v>
      </c>
      <c r="N10" s="290">
        <f>IF(E10="GS",SUMIFS(Chitieu[Thực hiện],Chitieu[GS],'Thị trường'!C10,Chitieu[[qui đổi ]],'Thị trường'!$N$3),SUMIFS(Chitieu[Thực hiện],Chitieu[NV],'Thị trường'!C10,Chitieu[[qui đổi ]],'Thị trường'!$N$3))</f>
        <v>492.59500000000003</v>
      </c>
      <c r="O10" s="290">
        <f>IF(E10="GS",SUMIFS(Chitieu[Thực hiện],Chitieu[GS],'Thị trường'!C10,Chitieu[[qui đổi ]],'Thị trường'!$O$3),SUMIFS(Chitieu[Thực hiện],Chitieu[NV],'Thị trường'!C10,Chitieu[[qui đổi ]],'Thị trường'!$O$3))</f>
        <v>0</v>
      </c>
      <c r="P10" s="357">
        <f>IF(E10="GS",SUMIFS(Chitieu[Thực hiện],Chitieu[GS],'Thị trường'!C10,Chitieu[[qui đổi ]],'Thị trường'!$P$3),SUMIFS(Chitieu[Thực hiện],Chitieu[NV],'Thị trường'!C10,Chitieu[[qui đổi ]],'Thị trường'!$P$3))</f>
        <v>0</v>
      </c>
      <c r="Q10" s="355">
        <f>IFERROR((L10/G10),0)</f>
        <v>0.92246254681647943</v>
      </c>
      <c r="R10" s="288">
        <f>IF(AND(Q10&gt;=70%,Q10&lt;=80%),3000000,IF(AND(Q10&gt;80%,Q10&lt;=95%),4000000,IF(AND(Q10&gt;95%,Q10&lt;=100%),6000000,IF(Q10&gt;100%,8000000,0))))</f>
        <v>4000000</v>
      </c>
      <c r="S10" s="534">
        <f>SUM(R10,R11,R12)</f>
        <v>5000000</v>
      </c>
      <c r="T10" s="541" t="s">
        <v>23543</v>
      </c>
      <c r="U10" s="541"/>
      <c r="V10" s="537"/>
      <c r="W10" s="266"/>
      <c r="X10" s="267"/>
      <c r="Y10" s="267"/>
      <c r="Z10" s="267"/>
      <c r="AA10" s="267"/>
      <c r="AB10" s="267"/>
      <c r="AC10" s="268"/>
      <c r="AD10" s="269"/>
      <c r="AE10" s="269"/>
      <c r="AF10" s="269"/>
      <c r="AG10" s="269"/>
      <c r="AH10" s="270"/>
      <c r="AI10" s="265"/>
      <c r="AJ10" s="537"/>
      <c r="AK10" s="537"/>
      <c r="AL10" s="538"/>
      <c r="AM10" s="539"/>
      <c r="AO10" s="540"/>
      <c r="AP10" s="540"/>
      <c r="AQ10" s="541"/>
      <c r="AR10" s="541"/>
      <c r="AS10" s="537"/>
      <c r="AT10" s="266"/>
      <c r="AU10" s="267"/>
      <c r="AV10" s="267"/>
      <c r="AW10" s="267"/>
      <c r="AX10" s="267"/>
      <c r="AY10" s="267"/>
      <c r="AZ10" s="268"/>
      <c r="BA10" s="269"/>
      <c r="BB10" s="269"/>
      <c r="BC10" s="269"/>
      <c r="BD10" s="269"/>
      <c r="BE10" s="270"/>
      <c r="BF10" s="265"/>
      <c r="BG10" s="537"/>
      <c r="BH10" s="537"/>
      <c r="BI10" s="538"/>
      <c r="BJ10" s="539"/>
      <c r="BL10" s="540"/>
      <c r="BM10" s="540"/>
      <c r="BN10" s="541"/>
      <c r="BO10" s="541"/>
      <c r="BP10" s="537"/>
      <c r="BQ10" s="266"/>
      <c r="BR10" s="267"/>
      <c r="BS10" s="267"/>
      <c r="BT10" s="267"/>
      <c r="BU10" s="267"/>
      <c r="BV10" s="267"/>
      <c r="BW10" s="268"/>
      <c r="BX10" s="269"/>
      <c r="BY10" s="269"/>
      <c r="BZ10" s="269"/>
      <c r="CA10" s="269"/>
      <c r="CB10" s="270"/>
      <c r="CC10" s="265"/>
      <c r="CD10" s="537"/>
      <c r="CE10" s="537"/>
      <c r="CF10" s="538"/>
      <c r="CG10" s="539"/>
      <c r="CI10" s="540"/>
      <c r="CJ10" s="540"/>
      <c r="CK10" s="541"/>
      <c r="CL10" s="541"/>
      <c r="CM10" s="537"/>
      <c r="CN10" s="266"/>
      <c r="CO10" s="267"/>
      <c r="CP10" s="267"/>
      <c r="CQ10" s="267"/>
      <c r="CR10" s="267"/>
      <c r="CS10" s="267"/>
      <c r="CT10" s="268"/>
      <c r="CU10" s="269"/>
      <c r="CV10" s="269"/>
      <c r="CW10" s="269"/>
      <c r="CX10" s="269"/>
      <c r="CY10" s="270"/>
      <c r="CZ10" s="265"/>
      <c r="DA10" s="537"/>
      <c r="DB10" s="537"/>
      <c r="DC10" s="538"/>
      <c r="DD10" s="539"/>
      <c r="DF10" s="540"/>
      <c r="DG10" s="540"/>
      <c r="DH10" s="541"/>
      <c r="DI10" s="541"/>
      <c r="DJ10" s="537"/>
      <c r="DK10" s="266"/>
      <c r="DL10" s="267"/>
      <c r="DM10" s="267"/>
      <c r="DN10" s="267"/>
      <c r="DO10" s="267"/>
      <c r="DP10" s="267"/>
      <c r="DQ10" s="268"/>
      <c r="DR10" s="269"/>
      <c r="DS10" s="269"/>
      <c r="DT10" s="269"/>
      <c r="DU10" s="269"/>
      <c r="DV10" s="270"/>
      <c r="DW10" s="265"/>
      <c r="DX10" s="537"/>
      <c r="DY10" s="537"/>
      <c r="DZ10" s="538"/>
      <c r="EA10" s="539"/>
      <c r="EC10" s="540"/>
      <c r="ED10" s="540"/>
      <c r="EE10" s="541"/>
      <c r="EF10" s="541"/>
      <c r="EG10" s="537"/>
      <c r="EH10" s="266"/>
      <c r="EI10" s="267"/>
      <c r="EJ10" s="267"/>
      <c r="EK10" s="267"/>
      <c r="EL10" s="267"/>
      <c r="EM10" s="267"/>
      <c r="EN10" s="268"/>
      <c r="EO10" s="269"/>
      <c r="EP10" s="269"/>
      <c r="EQ10" s="269"/>
      <c r="ER10" s="269"/>
      <c r="ES10" s="270"/>
      <c r="ET10" s="265"/>
      <c r="EU10" s="537"/>
      <c r="EV10" s="537"/>
      <c r="EW10" s="538"/>
      <c r="EX10" s="539"/>
      <c r="EZ10" s="540"/>
      <c r="FA10" s="540"/>
      <c r="FB10" s="541"/>
      <c r="FC10" s="541"/>
      <c r="FD10" s="537"/>
      <c r="FE10" s="266"/>
      <c r="FF10" s="267"/>
      <c r="FG10" s="267"/>
      <c r="FH10" s="267"/>
      <c r="FI10" s="267"/>
      <c r="FJ10" s="267"/>
      <c r="FK10" s="268"/>
      <c r="FL10" s="269"/>
      <c r="FM10" s="269"/>
      <c r="FN10" s="269"/>
      <c r="FO10" s="269"/>
      <c r="FP10" s="270"/>
      <c r="FQ10" s="265"/>
      <c r="FR10" s="537"/>
      <c r="FS10" s="537"/>
      <c r="FT10" s="538"/>
      <c r="FU10" s="539"/>
      <c r="FW10" s="540"/>
      <c r="FX10" s="540"/>
      <c r="FY10" s="541"/>
      <c r="FZ10" s="541"/>
      <c r="GA10" s="537"/>
      <c r="GB10" s="266"/>
      <c r="GC10" s="267"/>
      <c r="GD10" s="267"/>
      <c r="GE10" s="267"/>
      <c r="GF10" s="267"/>
      <c r="GG10" s="267"/>
      <c r="GH10" s="268"/>
      <c r="GI10" s="269"/>
      <c r="GJ10" s="269"/>
      <c r="GK10" s="269"/>
      <c r="GL10" s="269"/>
      <c r="GM10" s="270"/>
      <c r="GN10" s="265"/>
      <c r="GO10" s="537"/>
      <c r="GP10" s="537"/>
      <c r="GQ10" s="538"/>
      <c r="GR10" s="539"/>
      <c r="GT10" s="540"/>
      <c r="GU10" s="540"/>
      <c r="GV10" s="541"/>
      <c r="GW10" s="541"/>
      <c r="GX10" s="537"/>
      <c r="GY10" s="266"/>
      <c r="GZ10" s="267"/>
      <c r="HA10" s="267"/>
      <c r="HB10" s="267"/>
      <c r="HC10" s="267"/>
      <c r="HD10" s="267"/>
      <c r="HE10" s="268"/>
      <c r="HF10" s="269"/>
      <c r="HG10" s="269"/>
      <c r="HH10" s="269"/>
      <c r="HI10" s="269"/>
      <c r="HJ10" s="270"/>
      <c r="HK10" s="265"/>
      <c r="HL10" s="537"/>
      <c r="HM10" s="537"/>
      <c r="HN10" s="538"/>
      <c r="HO10" s="539"/>
      <c r="HQ10" s="540"/>
      <c r="HR10" s="540"/>
      <c r="HS10" s="541"/>
      <c r="HT10" s="541"/>
      <c r="HU10" s="537"/>
      <c r="HV10" s="266"/>
      <c r="HW10" s="267"/>
      <c r="HX10" s="267"/>
      <c r="HY10" s="267"/>
      <c r="HZ10" s="267"/>
      <c r="IA10" s="267"/>
      <c r="IB10" s="268"/>
      <c r="IC10" s="269"/>
      <c r="ID10" s="269"/>
      <c r="IE10" s="269"/>
      <c r="IF10" s="269"/>
      <c r="IG10" s="270"/>
      <c r="IH10" s="265"/>
      <c r="II10" s="537"/>
      <c r="IJ10" s="537"/>
      <c r="IK10" s="538"/>
      <c r="IL10" s="539"/>
      <c r="IN10" s="540"/>
      <c r="IO10" s="540"/>
      <c r="IP10" s="541"/>
      <c r="IQ10" s="541"/>
      <c r="IR10" s="537"/>
      <c r="IS10" s="266"/>
      <c r="IT10" s="267"/>
      <c r="IU10" s="267"/>
      <c r="IV10" s="267"/>
      <c r="IW10" s="267"/>
      <c r="IX10" s="267"/>
      <c r="IY10" s="268"/>
      <c r="IZ10" s="269"/>
      <c r="JA10" s="269"/>
      <c r="JB10" s="269"/>
      <c r="JC10" s="269"/>
      <c r="JD10" s="270"/>
      <c r="JE10" s="265"/>
      <c r="JF10" s="537"/>
      <c r="JG10" s="537"/>
      <c r="JH10" s="538"/>
      <c r="JI10" s="539"/>
      <c r="JK10" s="540"/>
      <c r="JL10" s="540"/>
      <c r="JM10" s="541"/>
      <c r="JN10" s="541"/>
      <c r="JO10" s="537"/>
      <c r="JP10" s="266"/>
      <c r="JQ10" s="267"/>
      <c r="JR10" s="267"/>
      <c r="JS10" s="267"/>
      <c r="JT10" s="267"/>
      <c r="JU10" s="267"/>
      <c r="JV10" s="268"/>
      <c r="JW10" s="269"/>
      <c r="JX10" s="269"/>
      <c r="JY10" s="269"/>
      <c r="JZ10" s="269"/>
      <c r="KA10" s="270"/>
      <c r="KB10" s="265"/>
      <c r="KC10" s="537"/>
      <c r="KD10" s="537"/>
      <c r="KE10" s="538"/>
      <c r="KF10" s="539"/>
      <c r="KH10" s="540"/>
      <c r="KI10" s="540"/>
      <c r="KJ10" s="541"/>
      <c r="KK10" s="541"/>
      <c r="KL10" s="537"/>
      <c r="KM10" s="266"/>
      <c r="KN10" s="267"/>
      <c r="KO10" s="267"/>
      <c r="KP10" s="267"/>
      <c r="KQ10" s="267"/>
      <c r="KR10" s="267"/>
      <c r="KS10" s="268"/>
      <c r="KT10" s="269"/>
      <c r="KU10" s="269"/>
      <c r="KV10" s="269"/>
      <c r="KW10" s="269"/>
      <c r="KX10" s="270"/>
      <c r="KY10" s="265"/>
      <c r="KZ10" s="537"/>
      <c r="LA10" s="537"/>
      <c r="LB10" s="538"/>
      <c r="LC10" s="539"/>
      <c r="LE10" s="540"/>
      <c r="LF10" s="540"/>
      <c r="LG10" s="541"/>
      <c r="LH10" s="541"/>
      <c r="LI10" s="537"/>
      <c r="LJ10" s="266"/>
      <c r="LK10" s="267"/>
      <c r="LL10" s="267"/>
      <c r="LM10" s="267"/>
      <c r="LN10" s="267"/>
      <c r="LO10" s="267"/>
      <c r="LP10" s="268"/>
      <c r="LQ10" s="269"/>
      <c r="LR10" s="269"/>
      <c r="LS10" s="269"/>
      <c r="LT10" s="269"/>
      <c r="LU10" s="270"/>
      <c r="LV10" s="265"/>
      <c r="LW10" s="537"/>
      <c r="LX10" s="537"/>
      <c r="LY10" s="538"/>
      <c r="LZ10" s="539"/>
      <c r="MB10" s="540"/>
      <c r="MC10" s="540"/>
      <c r="MD10" s="541"/>
      <c r="ME10" s="541"/>
      <c r="MF10" s="537"/>
      <c r="MG10" s="266"/>
      <c r="MH10" s="267"/>
      <c r="MI10" s="267"/>
      <c r="MJ10" s="267"/>
      <c r="MK10" s="267"/>
      <c r="ML10" s="267"/>
      <c r="MM10" s="268"/>
      <c r="MN10" s="269"/>
      <c r="MO10" s="269"/>
      <c r="MP10" s="269"/>
      <c r="MQ10" s="269"/>
      <c r="MR10" s="270"/>
      <c r="MS10" s="265"/>
      <c r="MT10" s="537"/>
      <c r="MU10" s="537"/>
      <c r="MV10" s="538"/>
      <c r="MW10" s="539"/>
      <c r="MY10" s="540"/>
      <c r="MZ10" s="540"/>
      <c r="NA10" s="541"/>
      <c r="NB10" s="541"/>
      <c r="NC10" s="537"/>
      <c r="ND10" s="266"/>
      <c r="NE10" s="267"/>
      <c r="NF10" s="267"/>
      <c r="NG10" s="267"/>
      <c r="NH10" s="267"/>
      <c r="NI10" s="267"/>
      <c r="NJ10" s="268"/>
      <c r="NK10" s="269"/>
      <c r="NL10" s="269"/>
      <c r="NM10" s="269"/>
      <c r="NN10" s="269"/>
      <c r="NO10" s="270"/>
      <c r="NP10" s="265"/>
      <c r="NQ10" s="537"/>
      <c r="NR10" s="537"/>
      <c r="NS10" s="538"/>
      <c r="NT10" s="539"/>
      <c r="NV10" s="540"/>
      <c r="NW10" s="540"/>
      <c r="NX10" s="541"/>
      <c r="NY10" s="541"/>
      <c r="NZ10" s="537"/>
      <c r="OA10" s="266"/>
      <c r="OB10" s="267"/>
      <c r="OC10" s="267"/>
      <c r="OD10" s="267"/>
      <c r="OE10" s="267"/>
      <c r="OF10" s="267"/>
      <c r="OG10" s="268"/>
      <c r="OH10" s="269"/>
      <c r="OI10" s="269"/>
      <c r="OJ10" s="269"/>
      <c r="OK10" s="269"/>
      <c r="OL10" s="270"/>
      <c r="OM10" s="265"/>
      <c r="ON10" s="537"/>
      <c r="OO10" s="537"/>
      <c r="OP10" s="538"/>
      <c r="OQ10" s="539"/>
      <c r="OS10" s="540"/>
      <c r="OT10" s="540"/>
      <c r="OU10" s="541"/>
      <c r="OV10" s="541"/>
      <c r="OW10" s="537"/>
      <c r="OX10" s="266"/>
      <c r="OY10" s="267"/>
      <c r="OZ10" s="267"/>
      <c r="PA10" s="267"/>
      <c r="PB10" s="267"/>
      <c r="PC10" s="267"/>
      <c r="PD10" s="268"/>
      <c r="PE10" s="269"/>
      <c r="PF10" s="269"/>
      <c r="PG10" s="269"/>
      <c r="PH10" s="269"/>
      <c r="PI10" s="270"/>
      <c r="PJ10" s="265"/>
      <c r="PK10" s="537"/>
      <c r="PL10" s="537"/>
      <c r="PM10" s="538"/>
      <c r="PN10" s="539"/>
      <c r="PP10" s="540"/>
      <c r="PQ10" s="540"/>
      <c r="PR10" s="541"/>
      <c r="PS10" s="541"/>
      <c r="PT10" s="537"/>
      <c r="PU10" s="266"/>
      <c r="PV10" s="267"/>
      <c r="PW10" s="267"/>
      <c r="PX10" s="267"/>
      <c r="PY10" s="267"/>
      <c r="PZ10" s="267"/>
      <c r="QA10" s="268"/>
      <c r="QB10" s="269"/>
      <c r="QC10" s="269"/>
      <c r="QD10" s="269"/>
      <c r="QE10" s="269"/>
      <c r="QF10" s="270"/>
      <c r="QG10" s="265"/>
      <c r="QH10" s="537"/>
      <c r="QI10" s="537"/>
      <c r="QJ10" s="538"/>
      <c r="QK10" s="539"/>
      <c r="QM10" s="540"/>
      <c r="QN10" s="540"/>
      <c r="QO10" s="541"/>
      <c r="QP10" s="541"/>
      <c r="QQ10" s="537"/>
      <c r="QR10" s="266"/>
      <c r="QS10" s="267"/>
      <c r="QT10" s="267"/>
      <c r="QU10" s="267"/>
      <c r="QV10" s="267"/>
      <c r="QW10" s="267"/>
      <c r="QX10" s="268"/>
      <c r="QY10" s="269"/>
      <c r="QZ10" s="269"/>
      <c r="RA10" s="269"/>
      <c r="RB10" s="269"/>
      <c r="RC10" s="270"/>
      <c r="RD10" s="265"/>
      <c r="RE10" s="537"/>
      <c r="RF10" s="537"/>
      <c r="RG10" s="538"/>
      <c r="RH10" s="539"/>
      <c r="RJ10" s="540"/>
      <c r="RK10" s="540"/>
      <c r="RL10" s="541"/>
      <c r="RM10" s="541"/>
      <c r="RN10" s="537"/>
      <c r="RO10" s="266"/>
      <c r="RP10" s="267"/>
      <c r="RQ10" s="267"/>
      <c r="RR10" s="267"/>
      <c r="RS10" s="267"/>
      <c r="RT10" s="267"/>
      <c r="RU10" s="268"/>
      <c r="RV10" s="269"/>
      <c r="RW10" s="269"/>
      <c r="RX10" s="269"/>
      <c r="RY10" s="269"/>
      <c r="RZ10" s="270"/>
      <c r="SA10" s="265"/>
      <c r="SB10" s="537"/>
      <c r="SC10" s="537"/>
      <c r="SD10" s="538"/>
      <c r="SE10" s="539"/>
      <c r="SG10" s="540"/>
      <c r="SH10" s="540"/>
      <c r="SI10" s="541"/>
      <c r="SJ10" s="541"/>
      <c r="SK10" s="537"/>
      <c r="SL10" s="266"/>
      <c r="SM10" s="267"/>
      <c r="SN10" s="267"/>
      <c r="SO10" s="267"/>
      <c r="SP10" s="267"/>
      <c r="SQ10" s="267"/>
      <c r="SR10" s="268"/>
      <c r="SS10" s="269"/>
      <c r="ST10" s="269"/>
      <c r="SU10" s="269"/>
      <c r="SV10" s="269"/>
      <c r="SW10" s="270"/>
      <c r="SX10" s="265"/>
      <c r="SY10" s="537"/>
      <c r="SZ10" s="537"/>
      <c r="TA10" s="538"/>
      <c r="TB10" s="539"/>
      <c r="TD10" s="540"/>
      <c r="TE10" s="540"/>
      <c r="TF10" s="541"/>
      <c r="TG10" s="541"/>
      <c r="TH10" s="537"/>
      <c r="TI10" s="266"/>
      <c r="TJ10" s="267"/>
      <c r="TK10" s="267"/>
      <c r="TL10" s="267"/>
      <c r="TM10" s="267"/>
      <c r="TN10" s="267"/>
      <c r="TO10" s="268"/>
      <c r="TP10" s="269"/>
      <c r="TQ10" s="269"/>
      <c r="TR10" s="269"/>
      <c r="TS10" s="269"/>
      <c r="TT10" s="270"/>
      <c r="TU10" s="265"/>
      <c r="TV10" s="537"/>
      <c r="TW10" s="537"/>
      <c r="TX10" s="538"/>
      <c r="TY10" s="539"/>
      <c r="UA10" s="540"/>
      <c r="UB10" s="540"/>
      <c r="UC10" s="541"/>
      <c r="UD10" s="541"/>
      <c r="UE10" s="537"/>
      <c r="UF10" s="266"/>
      <c r="UG10" s="267"/>
      <c r="UH10" s="267"/>
      <c r="UI10" s="267"/>
      <c r="UJ10" s="267"/>
      <c r="UK10" s="267"/>
      <c r="UL10" s="268"/>
      <c r="UM10" s="269"/>
      <c r="UN10" s="269"/>
      <c r="UO10" s="269"/>
      <c r="UP10" s="269"/>
      <c r="UQ10" s="270"/>
      <c r="UR10" s="265"/>
      <c r="US10" s="537"/>
      <c r="UT10" s="537"/>
      <c r="UU10" s="538"/>
      <c r="UV10" s="539"/>
      <c r="UX10" s="540"/>
      <c r="UY10" s="540"/>
      <c r="UZ10" s="541"/>
      <c r="VA10" s="541"/>
      <c r="VB10" s="537"/>
      <c r="VC10" s="266"/>
      <c r="VD10" s="267"/>
      <c r="VE10" s="267"/>
      <c r="VF10" s="267"/>
      <c r="VG10" s="267"/>
      <c r="VH10" s="267"/>
      <c r="VI10" s="268"/>
      <c r="VJ10" s="269"/>
      <c r="VK10" s="269"/>
      <c r="VL10" s="269"/>
      <c r="VM10" s="269"/>
      <c r="VN10" s="270"/>
      <c r="VO10" s="265"/>
      <c r="VP10" s="537"/>
      <c r="VQ10" s="537"/>
      <c r="VR10" s="538"/>
      <c r="VS10" s="539"/>
      <c r="VU10" s="540"/>
      <c r="VV10" s="540"/>
      <c r="VW10" s="541"/>
      <c r="VX10" s="541"/>
      <c r="VY10" s="537"/>
      <c r="VZ10" s="266"/>
      <c r="WA10" s="267"/>
      <c r="WB10" s="267"/>
      <c r="WC10" s="267"/>
      <c r="WD10" s="267"/>
      <c r="WE10" s="267"/>
      <c r="WF10" s="268"/>
      <c r="WG10" s="269"/>
      <c r="WH10" s="269"/>
      <c r="WI10" s="269"/>
      <c r="WJ10" s="269"/>
      <c r="WK10" s="270"/>
      <c r="WL10" s="265"/>
      <c r="WM10" s="537"/>
      <c r="WN10" s="537"/>
      <c r="WO10" s="538"/>
      <c r="WP10" s="539"/>
      <c r="WR10" s="540"/>
      <c r="WS10" s="540"/>
      <c r="WT10" s="541"/>
      <c r="WU10" s="541"/>
      <c r="WV10" s="537"/>
      <c r="WW10" s="266"/>
      <c r="WX10" s="267"/>
      <c r="WY10" s="267"/>
      <c r="WZ10" s="267"/>
      <c r="XA10" s="267"/>
      <c r="XB10" s="267"/>
      <c r="XC10" s="268"/>
      <c r="XD10" s="269"/>
      <c r="XE10" s="269"/>
      <c r="XF10" s="269"/>
      <c r="XG10" s="269"/>
      <c r="XH10" s="270"/>
      <c r="XI10" s="265"/>
      <c r="XJ10" s="537"/>
      <c r="XK10" s="537"/>
      <c r="XL10" s="538"/>
      <c r="XM10" s="539"/>
      <c r="XO10" s="540"/>
      <c r="XP10" s="540"/>
      <c r="XQ10" s="541"/>
      <c r="XR10" s="541"/>
      <c r="XS10" s="537"/>
      <c r="XT10" s="266"/>
      <c r="XU10" s="267"/>
      <c r="XV10" s="267"/>
      <c r="XW10" s="267"/>
      <c r="XX10" s="267"/>
      <c r="XY10" s="267"/>
      <c r="XZ10" s="268"/>
      <c r="YA10" s="269"/>
      <c r="YB10" s="269"/>
      <c r="YC10" s="269"/>
      <c r="YD10" s="269"/>
      <c r="YE10" s="270"/>
      <c r="YF10" s="265"/>
      <c r="YG10" s="537"/>
      <c r="YH10" s="537"/>
      <c r="YI10" s="538"/>
      <c r="YJ10" s="539"/>
      <c r="YL10" s="540"/>
      <c r="YM10" s="540"/>
      <c r="YN10" s="541"/>
      <c r="YO10" s="541"/>
      <c r="YP10" s="537"/>
      <c r="YQ10" s="266"/>
      <c r="YR10" s="267"/>
      <c r="YS10" s="267"/>
      <c r="YT10" s="267"/>
      <c r="YU10" s="267"/>
      <c r="YV10" s="267"/>
      <c r="YW10" s="268"/>
      <c r="YX10" s="269"/>
      <c r="YY10" s="269"/>
      <c r="YZ10" s="269"/>
      <c r="ZA10" s="269"/>
      <c r="ZB10" s="270"/>
      <c r="ZC10" s="265"/>
      <c r="ZD10" s="537"/>
      <c r="ZE10" s="537"/>
      <c r="ZF10" s="538"/>
      <c r="ZG10" s="539"/>
      <c r="ZI10" s="540"/>
      <c r="ZJ10" s="540"/>
      <c r="ZK10" s="541"/>
      <c r="ZL10" s="541"/>
      <c r="ZM10" s="537"/>
      <c r="ZN10" s="266"/>
      <c r="ZO10" s="267"/>
      <c r="ZP10" s="267"/>
      <c r="ZQ10" s="267"/>
      <c r="ZR10" s="267"/>
      <c r="ZS10" s="267"/>
      <c r="ZT10" s="268"/>
      <c r="ZU10" s="269"/>
      <c r="ZV10" s="269"/>
      <c r="ZW10" s="269"/>
      <c r="ZX10" s="269"/>
      <c r="ZY10" s="270"/>
      <c r="ZZ10" s="265"/>
      <c r="AAA10" s="537"/>
      <c r="AAB10" s="537"/>
      <c r="AAC10" s="538"/>
      <c r="AAD10" s="539"/>
      <c r="AAF10" s="540"/>
      <c r="AAG10" s="540"/>
      <c r="AAH10" s="541"/>
      <c r="AAI10" s="541"/>
      <c r="AAJ10" s="537"/>
      <c r="AAK10" s="266"/>
      <c r="AAL10" s="267"/>
      <c r="AAM10" s="267"/>
      <c r="AAN10" s="267"/>
      <c r="AAO10" s="267"/>
      <c r="AAP10" s="267"/>
      <c r="AAQ10" s="268"/>
      <c r="AAR10" s="269"/>
      <c r="AAS10" s="269"/>
      <c r="AAT10" s="269"/>
      <c r="AAU10" s="269"/>
      <c r="AAV10" s="270"/>
      <c r="AAW10" s="265"/>
      <c r="AAX10" s="537"/>
      <c r="AAY10" s="537"/>
      <c r="AAZ10" s="538"/>
      <c r="ABA10" s="539"/>
      <c r="ABC10" s="540"/>
      <c r="ABD10" s="540"/>
      <c r="ABE10" s="541"/>
      <c r="ABF10" s="541"/>
      <c r="ABG10" s="537"/>
      <c r="ABH10" s="266"/>
      <c r="ABI10" s="267"/>
      <c r="ABJ10" s="267"/>
      <c r="ABK10" s="267"/>
      <c r="ABL10" s="267"/>
      <c r="ABM10" s="267"/>
      <c r="ABN10" s="268"/>
      <c r="ABO10" s="269"/>
      <c r="ABP10" s="269"/>
      <c r="ABQ10" s="269"/>
      <c r="ABR10" s="269"/>
      <c r="ABS10" s="270"/>
      <c r="ABT10" s="265"/>
      <c r="ABU10" s="537"/>
      <c r="ABV10" s="537"/>
      <c r="ABW10" s="538"/>
      <c r="ABX10" s="539"/>
      <c r="ABZ10" s="540"/>
      <c r="ACA10" s="540"/>
      <c r="ACB10" s="541"/>
      <c r="ACC10" s="541"/>
      <c r="ACD10" s="537"/>
      <c r="ACE10" s="266"/>
      <c r="ACF10" s="267"/>
      <c r="ACG10" s="267"/>
      <c r="ACH10" s="267"/>
      <c r="ACI10" s="267"/>
      <c r="ACJ10" s="267"/>
      <c r="ACK10" s="268"/>
      <c r="ACL10" s="269"/>
      <c r="ACM10" s="269"/>
      <c r="ACN10" s="269"/>
      <c r="ACO10" s="269"/>
      <c r="ACP10" s="270"/>
      <c r="ACQ10" s="265"/>
      <c r="ACR10" s="537"/>
      <c r="ACS10" s="537"/>
      <c r="ACT10" s="538"/>
      <c r="ACU10" s="539"/>
      <c r="ACW10" s="540"/>
      <c r="ACX10" s="540"/>
      <c r="ACY10" s="541"/>
      <c r="ACZ10" s="541"/>
      <c r="ADA10" s="537"/>
      <c r="ADB10" s="266"/>
      <c r="ADC10" s="267"/>
      <c r="ADD10" s="267"/>
      <c r="ADE10" s="267"/>
      <c r="ADF10" s="267"/>
      <c r="ADG10" s="267"/>
      <c r="ADH10" s="268"/>
      <c r="ADI10" s="269"/>
      <c r="ADJ10" s="269"/>
      <c r="ADK10" s="269"/>
      <c r="ADL10" s="269"/>
      <c r="ADM10" s="270"/>
      <c r="ADN10" s="265"/>
      <c r="ADO10" s="537"/>
      <c r="ADP10" s="537"/>
      <c r="ADQ10" s="538"/>
      <c r="ADR10" s="539"/>
      <c r="ADT10" s="540"/>
      <c r="ADU10" s="540"/>
      <c r="ADV10" s="541"/>
      <c r="ADW10" s="541"/>
      <c r="ADX10" s="537"/>
      <c r="ADY10" s="266"/>
      <c r="ADZ10" s="267"/>
      <c r="AEA10" s="267"/>
      <c r="AEB10" s="267"/>
      <c r="AEC10" s="267"/>
      <c r="AED10" s="267"/>
      <c r="AEE10" s="268"/>
      <c r="AEF10" s="269"/>
      <c r="AEG10" s="269"/>
      <c r="AEH10" s="269"/>
      <c r="AEI10" s="269"/>
      <c r="AEJ10" s="270"/>
      <c r="AEK10" s="265"/>
      <c r="AEL10" s="537"/>
      <c r="AEM10" s="537"/>
      <c r="AEN10" s="538"/>
      <c r="AEO10" s="539"/>
      <c r="AEQ10" s="540"/>
      <c r="AER10" s="540"/>
      <c r="AES10" s="541"/>
      <c r="AET10" s="541"/>
      <c r="AEU10" s="537"/>
      <c r="AEV10" s="266"/>
      <c r="AEW10" s="267"/>
      <c r="AEX10" s="267"/>
      <c r="AEY10" s="267"/>
      <c r="AEZ10" s="267"/>
      <c r="AFA10" s="267"/>
      <c r="AFB10" s="268"/>
      <c r="AFC10" s="269"/>
      <c r="AFD10" s="269"/>
      <c r="AFE10" s="269"/>
      <c r="AFF10" s="269"/>
      <c r="AFG10" s="270"/>
      <c r="AFH10" s="265"/>
      <c r="AFI10" s="537"/>
      <c r="AFJ10" s="537"/>
      <c r="AFK10" s="538"/>
      <c r="AFL10" s="539"/>
      <c r="AFN10" s="540"/>
      <c r="AFO10" s="540"/>
      <c r="AFP10" s="541"/>
      <c r="AFQ10" s="541"/>
      <c r="AFR10" s="537"/>
      <c r="AFS10" s="266"/>
      <c r="AFT10" s="267"/>
      <c r="AFU10" s="267"/>
      <c r="AFV10" s="267"/>
      <c r="AFW10" s="267"/>
      <c r="AFX10" s="267"/>
      <c r="AFY10" s="268"/>
      <c r="AFZ10" s="269"/>
      <c r="AGA10" s="269"/>
      <c r="AGB10" s="269"/>
      <c r="AGC10" s="269"/>
      <c r="AGD10" s="270"/>
      <c r="AGE10" s="265"/>
      <c r="AGF10" s="537"/>
      <c r="AGG10" s="537"/>
      <c r="AGH10" s="538"/>
      <c r="AGI10" s="539"/>
      <c r="AGK10" s="540"/>
      <c r="AGL10" s="540"/>
      <c r="AGM10" s="541"/>
      <c r="AGN10" s="541"/>
      <c r="AGO10" s="537"/>
      <c r="AGP10" s="266"/>
      <c r="AGQ10" s="267"/>
      <c r="AGR10" s="267"/>
      <c r="AGS10" s="267"/>
      <c r="AGT10" s="267"/>
      <c r="AGU10" s="267"/>
      <c r="AGV10" s="268"/>
      <c r="AGW10" s="269"/>
      <c r="AGX10" s="269"/>
      <c r="AGY10" s="269"/>
      <c r="AGZ10" s="269"/>
      <c r="AHA10" s="270"/>
      <c r="AHB10" s="265"/>
      <c r="AHC10" s="537"/>
      <c r="AHD10" s="537"/>
      <c r="AHE10" s="538"/>
      <c r="AHF10" s="539"/>
      <c r="AHH10" s="540"/>
      <c r="AHI10" s="540"/>
      <c r="AHJ10" s="541"/>
      <c r="AHK10" s="541"/>
      <c r="AHL10" s="537"/>
      <c r="AHM10" s="266"/>
      <c r="AHN10" s="267"/>
      <c r="AHO10" s="267"/>
      <c r="AHP10" s="267"/>
      <c r="AHQ10" s="267"/>
      <c r="AHR10" s="267"/>
      <c r="AHS10" s="268"/>
      <c r="AHT10" s="269"/>
      <c r="AHU10" s="269"/>
      <c r="AHV10" s="269"/>
      <c r="AHW10" s="269"/>
      <c r="AHX10" s="270"/>
      <c r="AHY10" s="265"/>
      <c r="AHZ10" s="537"/>
      <c r="AIA10" s="537"/>
      <c r="AIB10" s="538"/>
      <c r="AIC10" s="539"/>
      <c r="AIE10" s="540"/>
      <c r="AIF10" s="540"/>
      <c r="AIG10" s="541"/>
      <c r="AIH10" s="541"/>
      <c r="AII10" s="537"/>
      <c r="AIJ10" s="266"/>
      <c r="AIK10" s="267"/>
      <c r="AIL10" s="267"/>
      <c r="AIM10" s="267"/>
      <c r="AIN10" s="267"/>
      <c r="AIO10" s="267"/>
      <c r="AIP10" s="268"/>
      <c r="AIQ10" s="269"/>
      <c r="AIR10" s="269"/>
      <c r="AIS10" s="269"/>
      <c r="AIT10" s="269"/>
      <c r="AIU10" s="270"/>
      <c r="AIV10" s="265"/>
      <c r="AIW10" s="537"/>
      <c r="AIX10" s="537"/>
      <c r="AIY10" s="538"/>
      <c r="AIZ10" s="539"/>
      <c r="AJB10" s="540"/>
      <c r="AJC10" s="540"/>
      <c r="AJD10" s="541"/>
      <c r="AJE10" s="541"/>
      <c r="AJF10" s="537"/>
      <c r="AJG10" s="266"/>
      <c r="AJH10" s="267"/>
      <c r="AJI10" s="267"/>
      <c r="AJJ10" s="267"/>
      <c r="AJK10" s="267"/>
      <c r="AJL10" s="267"/>
      <c r="AJM10" s="268"/>
      <c r="AJN10" s="269"/>
      <c r="AJO10" s="269"/>
      <c r="AJP10" s="269"/>
      <c r="AJQ10" s="269"/>
      <c r="AJR10" s="270"/>
      <c r="AJS10" s="265"/>
      <c r="AJT10" s="537"/>
      <c r="AJU10" s="537"/>
      <c r="AJV10" s="538"/>
      <c r="AJW10" s="539"/>
      <c r="AJY10" s="540"/>
      <c r="AJZ10" s="540"/>
      <c r="AKA10" s="541"/>
      <c r="AKB10" s="541"/>
      <c r="AKC10" s="537"/>
      <c r="AKD10" s="266"/>
      <c r="AKE10" s="267"/>
      <c r="AKF10" s="267"/>
      <c r="AKG10" s="267"/>
      <c r="AKH10" s="267"/>
      <c r="AKI10" s="267"/>
      <c r="AKJ10" s="268"/>
      <c r="AKK10" s="269"/>
      <c r="AKL10" s="269"/>
      <c r="AKM10" s="269"/>
      <c r="AKN10" s="269"/>
      <c r="AKO10" s="270"/>
      <c r="AKP10" s="265"/>
      <c r="AKQ10" s="537"/>
      <c r="AKR10" s="537"/>
      <c r="AKS10" s="538"/>
      <c r="AKT10" s="539"/>
      <c r="AKV10" s="540"/>
      <c r="AKW10" s="540"/>
      <c r="AKX10" s="541"/>
      <c r="AKY10" s="541"/>
      <c r="AKZ10" s="537"/>
      <c r="ALA10" s="266"/>
      <c r="ALB10" s="267"/>
      <c r="ALC10" s="267"/>
      <c r="ALD10" s="267"/>
      <c r="ALE10" s="267"/>
      <c r="ALF10" s="267"/>
      <c r="ALG10" s="268"/>
      <c r="ALH10" s="269"/>
      <c r="ALI10" s="269"/>
      <c r="ALJ10" s="269"/>
      <c r="ALK10" s="269"/>
      <c r="ALL10" s="270"/>
      <c r="ALM10" s="265"/>
      <c r="ALN10" s="537"/>
      <c r="ALO10" s="537"/>
      <c r="ALP10" s="538"/>
      <c r="ALQ10" s="539"/>
      <c r="ALS10" s="540"/>
      <c r="ALT10" s="540"/>
      <c r="ALU10" s="541"/>
      <c r="ALV10" s="541"/>
      <c r="ALW10" s="537"/>
      <c r="ALX10" s="266"/>
      <c r="ALY10" s="267"/>
      <c r="ALZ10" s="267"/>
      <c r="AMA10" s="267"/>
      <c r="AMB10" s="267"/>
      <c r="AMC10" s="267"/>
      <c r="AMD10" s="268"/>
      <c r="AME10" s="269"/>
      <c r="AMF10" s="269"/>
      <c r="AMG10" s="269"/>
      <c r="AMH10" s="269"/>
      <c r="AMI10" s="270"/>
      <c r="AMJ10" s="265"/>
      <c r="AMK10" s="537"/>
      <c r="AML10" s="537"/>
      <c r="AMM10" s="538"/>
      <c r="AMN10" s="539"/>
      <c r="AMP10" s="540"/>
      <c r="AMQ10" s="540"/>
      <c r="AMR10" s="541"/>
      <c r="AMS10" s="541"/>
      <c r="AMT10" s="537"/>
      <c r="AMU10" s="266"/>
      <c r="AMV10" s="267"/>
      <c r="AMW10" s="267"/>
      <c r="AMX10" s="267"/>
      <c r="AMY10" s="267"/>
      <c r="AMZ10" s="267"/>
      <c r="ANA10" s="268"/>
      <c r="ANB10" s="269"/>
      <c r="ANC10" s="269"/>
      <c r="AND10" s="269"/>
      <c r="ANE10" s="269"/>
      <c r="ANF10" s="270"/>
      <c r="ANG10" s="265"/>
      <c r="ANH10" s="537"/>
      <c r="ANI10" s="537"/>
      <c r="ANJ10" s="538"/>
      <c r="ANK10" s="539"/>
      <c r="ANM10" s="540"/>
      <c r="ANN10" s="540"/>
      <c r="ANO10" s="541"/>
      <c r="ANP10" s="541"/>
      <c r="ANQ10" s="537"/>
      <c r="ANR10" s="266"/>
      <c r="ANS10" s="267"/>
      <c r="ANT10" s="267"/>
      <c r="ANU10" s="267"/>
      <c r="ANV10" s="267"/>
      <c r="ANW10" s="267"/>
      <c r="ANX10" s="268"/>
      <c r="ANY10" s="269"/>
      <c r="ANZ10" s="269"/>
      <c r="AOA10" s="269"/>
      <c r="AOB10" s="269"/>
      <c r="AOC10" s="270"/>
      <c r="AOD10" s="265"/>
      <c r="AOE10" s="537"/>
      <c r="AOF10" s="537"/>
      <c r="AOG10" s="538"/>
      <c r="AOH10" s="539"/>
      <c r="AOJ10" s="540"/>
      <c r="AOK10" s="540"/>
      <c r="AOL10" s="541"/>
      <c r="AOM10" s="541"/>
      <c r="AON10" s="537"/>
      <c r="AOO10" s="266"/>
      <c r="AOP10" s="267"/>
      <c r="AOQ10" s="267"/>
      <c r="AOR10" s="267"/>
      <c r="AOS10" s="267"/>
      <c r="AOT10" s="267"/>
      <c r="AOU10" s="268"/>
      <c r="AOV10" s="269"/>
      <c r="AOW10" s="269"/>
      <c r="AOX10" s="269"/>
      <c r="AOY10" s="269"/>
      <c r="AOZ10" s="270"/>
      <c r="APA10" s="265"/>
      <c r="APB10" s="537"/>
      <c r="APC10" s="537"/>
      <c r="APD10" s="538"/>
      <c r="APE10" s="539"/>
      <c r="APG10" s="540"/>
      <c r="APH10" s="540"/>
      <c r="API10" s="541"/>
      <c r="APJ10" s="541"/>
      <c r="APK10" s="537"/>
      <c r="APL10" s="266"/>
      <c r="APM10" s="267"/>
      <c r="APN10" s="267"/>
      <c r="APO10" s="267"/>
      <c r="APP10" s="267"/>
      <c r="APQ10" s="267"/>
      <c r="APR10" s="268"/>
      <c r="APS10" s="269"/>
      <c r="APT10" s="269"/>
      <c r="APU10" s="269"/>
      <c r="APV10" s="269"/>
      <c r="APW10" s="270"/>
      <c r="APX10" s="265"/>
      <c r="APY10" s="537"/>
      <c r="APZ10" s="537"/>
      <c r="AQA10" s="538"/>
      <c r="AQB10" s="539"/>
      <c r="AQD10" s="540"/>
      <c r="AQE10" s="540"/>
      <c r="AQF10" s="541"/>
      <c r="AQG10" s="541"/>
      <c r="AQH10" s="537"/>
      <c r="AQI10" s="266"/>
      <c r="AQJ10" s="267"/>
      <c r="AQK10" s="267"/>
      <c r="AQL10" s="267"/>
      <c r="AQM10" s="267"/>
      <c r="AQN10" s="267"/>
      <c r="AQO10" s="268"/>
      <c r="AQP10" s="269"/>
      <c r="AQQ10" s="269"/>
      <c r="AQR10" s="269"/>
      <c r="AQS10" s="269"/>
      <c r="AQT10" s="270"/>
      <c r="AQU10" s="265"/>
      <c r="AQV10" s="537"/>
      <c r="AQW10" s="537"/>
      <c r="AQX10" s="538"/>
      <c r="AQY10" s="539"/>
      <c r="ARA10" s="540"/>
      <c r="ARB10" s="540"/>
      <c r="ARC10" s="541"/>
      <c r="ARD10" s="541"/>
      <c r="ARE10" s="537"/>
      <c r="ARF10" s="266"/>
      <c r="ARG10" s="267"/>
      <c r="ARH10" s="267"/>
      <c r="ARI10" s="267"/>
      <c r="ARJ10" s="267"/>
      <c r="ARK10" s="267"/>
      <c r="ARL10" s="268"/>
      <c r="ARM10" s="269"/>
      <c r="ARN10" s="269"/>
      <c r="ARO10" s="269"/>
      <c r="ARP10" s="269"/>
      <c r="ARQ10" s="270"/>
      <c r="ARR10" s="265"/>
      <c r="ARS10" s="537"/>
      <c r="ART10" s="537"/>
      <c r="ARU10" s="538"/>
      <c r="ARV10" s="539"/>
      <c r="ARX10" s="540"/>
      <c r="ARY10" s="540"/>
      <c r="ARZ10" s="541"/>
      <c r="ASA10" s="541"/>
      <c r="ASB10" s="537"/>
      <c r="ASC10" s="266"/>
      <c r="ASD10" s="267"/>
      <c r="ASE10" s="267"/>
      <c r="ASF10" s="267"/>
      <c r="ASG10" s="267"/>
      <c r="ASH10" s="267"/>
      <c r="ASI10" s="268"/>
      <c r="ASJ10" s="269"/>
      <c r="ASK10" s="269"/>
      <c r="ASL10" s="269"/>
      <c r="ASM10" s="269"/>
      <c r="ASN10" s="270"/>
      <c r="ASO10" s="265"/>
      <c r="ASP10" s="537"/>
      <c r="ASQ10" s="537"/>
      <c r="ASR10" s="538"/>
      <c r="ASS10" s="539"/>
      <c r="ASU10" s="540"/>
      <c r="ASV10" s="540"/>
      <c r="ASW10" s="541"/>
      <c r="ASX10" s="541"/>
      <c r="ASY10" s="537"/>
      <c r="ASZ10" s="266"/>
      <c r="ATA10" s="267"/>
      <c r="ATB10" s="267"/>
      <c r="ATC10" s="267"/>
      <c r="ATD10" s="267"/>
      <c r="ATE10" s="267"/>
      <c r="ATF10" s="268"/>
      <c r="ATG10" s="269"/>
      <c r="ATH10" s="269"/>
      <c r="ATI10" s="269"/>
      <c r="ATJ10" s="269"/>
      <c r="ATK10" s="270"/>
      <c r="ATL10" s="265"/>
      <c r="ATM10" s="537"/>
      <c r="ATN10" s="537"/>
      <c r="ATO10" s="538"/>
      <c r="ATP10" s="539"/>
      <c r="ATR10" s="540"/>
      <c r="ATS10" s="540"/>
      <c r="ATT10" s="541"/>
      <c r="ATU10" s="541"/>
      <c r="ATV10" s="537"/>
      <c r="ATW10" s="266"/>
      <c r="ATX10" s="267"/>
      <c r="ATY10" s="267"/>
      <c r="ATZ10" s="267"/>
      <c r="AUA10" s="267"/>
      <c r="AUB10" s="267"/>
      <c r="AUC10" s="268"/>
      <c r="AUD10" s="269"/>
      <c r="AUE10" s="269"/>
      <c r="AUF10" s="269"/>
      <c r="AUG10" s="269"/>
      <c r="AUH10" s="270"/>
      <c r="AUI10" s="265"/>
      <c r="AUJ10" s="537"/>
      <c r="AUK10" s="537"/>
      <c r="AUL10" s="538"/>
      <c r="AUM10" s="539"/>
      <c r="AUO10" s="540"/>
      <c r="AUP10" s="540"/>
      <c r="AUQ10" s="541"/>
      <c r="AUR10" s="541"/>
      <c r="AUS10" s="537"/>
      <c r="AUT10" s="266"/>
      <c r="AUU10" s="267"/>
      <c r="AUV10" s="267"/>
      <c r="AUW10" s="267"/>
      <c r="AUX10" s="267"/>
      <c r="AUY10" s="267"/>
      <c r="AUZ10" s="268"/>
      <c r="AVA10" s="269"/>
      <c r="AVB10" s="269"/>
      <c r="AVC10" s="269"/>
      <c r="AVD10" s="269"/>
      <c r="AVE10" s="270"/>
      <c r="AVF10" s="265"/>
      <c r="AVG10" s="537"/>
      <c r="AVH10" s="537"/>
      <c r="AVI10" s="538"/>
      <c r="AVJ10" s="539"/>
      <c r="AVL10" s="540"/>
      <c r="AVM10" s="540"/>
      <c r="AVN10" s="541"/>
      <c r="AVO10" s="541"/>
      <c r="AVP10" s="537"/>
      <c r="AVQ10" s="266"/>
      <c r="AVR10" s="267"/>
      <c r="AVS10" s="267"/>
      <c r="AVT10" s="267"/>
      <c r="AVU10" s="267"/>
      <c r="AVV10" s="267"/>
      <c r="AVW10" s="268"/>
      <c r="AVX10" s="269"/>
      <c r="AVY10" s="269"/>
      <c r="AVZ10" s="269"/>
      <c r="AWA10" s="269"/>
      <c r="AWB10" s="270"/>
      <c r="AWC10" s="265"/>
      <c r="AWD10" s="537"/>
      <c r="AWE10" s="537"/>
      <c r="AWF10" s="538"/>
      <c r="AWG10" s="539"/>
      <c r="AWI10" s="540"/>
      <c r="AWJ10" s="540"/>
      <c r="AWK10" s="541"/>
      <c r="AWL10" s="541"/>
      <c r="AWM10" s="537"/>
      <c r="AWN10" s="266"/>
      <c r="AWO10" s="267"/>
      <c r="AWP10" s="267"/>
      <c r="AWQ10" s="267"/>
      <c r="AWR10" s="267"/>
      <c r="AWS10" s="267"/>
      <c r="AWT10" s="268"/>
      <c r="AWU10" s="269"/>
      <c r="AWV10" s="269"/>
      <c r="AWW10" s="269"/>
      <c r="AWX10" s="269"/>
      <c r="AWY10" s="270"/>
      <c r="AWZ10" s="265"/>
      <c r="AXA10" s="537"/>
      <c r="AXB10" s="537"/>
      <c r="AXC10" s="538"/>
      <c r="AXD10" s="539"/>
      <c r="AXF10" s="540"/>
      <c r="AXG10" s="540"/>
      <c r="AXH10" s="541"/>
      <c r="AXI10" s="541"/>
      <c r="AXJ10" s="537"/>
      <c r="AXK10" s="266"/>
      <c r="AXL10" s="267"/>
      <c r="AXM10" s="267"/>
      <c r="AXN10" s="267"/>
      <c r="AXO10" s="267"/>
      <c r="AXP10" s="267"/>
      <c r="AXQ10" s="268"/>
      <c r="AXR10" s="269"/>
      <c r="AXS10" s="269"/>
      <c r="AXT10" s="269"/>
      <c r="AXU10" s="269"/>
      <c r="AXV10" s="270"/>
      <c r="AXW10" s="265"/>
      <c r="AXX10" s="537"/>
      <c r="AXY10" s="537"/>
      <c r="AXZ10" s="538"/>
      <c r="AYA10" s="539"/>
      <c r="AYC10" s="540"/>
      <c r="AYD10" s="540"/>
      <c r="AYE10" s="541"/>
      <c r="AYF10" s="541"/>
      <c r="AYG10" s="537"/>
      <c r="AYH10" s="266"/>
      <c r="AYI10" s="267"/>
      <c r="AYJ10" s="267"/>
      <c r="AYK10" s="267"/>
      <c r="AYL10" s="267"/>
      <c r="AYM10" s="267"/>
      <c r="AYN10" s="268"/>
      <c r="AYO10" s="269"/>
      <c r="AYP10" s="269"/>
      <c r="AYQ10" s="269"/>
      <c r="AYR10" s="269"/>
      <c r="AYS10" s="270"/>
      <c r="AYT10" s="265"/>
      <c r="AYU10" s="537"/>
      <c r="AYV10" s="537"/>
      <c r="AYW10" s="538"/>
      <c r="AYX10" s="539"/>
      <c r="AYZ10" s="540"/>
      <c r="AZA10" s="540"/>
      <c r="AZB10" s="541"/>
      <c r="AZC10" s="541"/>
      <c r="AZD10" s="537"/>
      <c r="AZE10" s="266"/>
      <c r="AZF10" s="267"/>
      <c r="AZG10" s="267"/>
      <c r="AZH10" s="267"/>
      <c r="AZI10" s="267"/>
      <c r="AZJ10" s="267"/>
      <c r="AZK10" s="268"/>
      <c r="AZL10" s="269"/>
      <c r="AZM10" s="269"/>
      <c r="AZN10" s="269"/>
      <c r="AZO10" s="269"/>
      <c r="AZP10" s="270"/>
      <c r="AZQ10" s="265"/>
      <c r="AZR10" s="537"/>
      <c r="AZS10" s="537"/>
      <c r="AZT10" s="538"/>
      <c r="AZU10" s="539"/>
      <c r="AZW10" s="540"/>
      <c r="AZX10" s="540"/>
      <c r="AZY10" s="541"/>
      <c r="AZZ10" s="541"/>
      <c r="BAA10" s="537"/>
      <c r="BAB10" s="266"/>
      <c r="BAC10" s="267"/>
      <c r="BAD10" s="267"/>
      <c r="BAE10" s="267"/>
      <c r="BAF10" s="267"/>
      <c r="BAG10" s="267"/>
      <c r="BAH10" s="268"/>
      <c r="BAI10" s="269"/>
      <c r="BAJ10" s="269"/>
      <c r="BAK10" s="269"/>
      <c r="BAL10" s="269"/>
      <c r="BAM10" s="270"/>
      <c r="BAN10" s="265"/>
      <c r="BAO10" s="537"/>
      <c r="BAP10" s="537"/>
      <c r="BAQ10" s="538"/>
      <c r="BAR10" s="539"/>
      <c r="BAT10" s="540"/>
      <c r="BAU10" s="540"/>
      <c r="BAV10" s="541"/>
      <c r="BAW10" s="541"/>
      <c r="BAX10" s="537"/>
      <c r="BAY10" s="266"/>
      <c r="BAZ10" s="267"/>
      <c r="BBA10" s="267"/>
      <c r="BBB10" s="267"/>
      <c r="BBC10" s="267"/>
      <c r="BBD10" s="267"/>
      <c r="BBE10" s="268"/>
      <c r="BBF10" s="269"/>
      <c r="BBG10" s="269"/>
      <c r="BBH10" s="269"/>
      <c r="BBI10" s="269"/>
      <c r="BBJ10" s="270"/>
      <c r="BBK10" s="265"/>
      <c r="BBL10" s="537"/>
      <c r="BBM10" s="537"/>
      <c r="BBN10" s="538"/>
      <c r="BBO10" s="539"/>
      <c r="BBQ10" s="540"/>
      <c r="BBR10" s="540"/>
      <c r="BBS10" s="541"/>
      <c r="BBT10" s="541"/>
      <c r="BBU10" s="537"/>
      <c r="BBV10" s="266"/>
      <c r="BBW10" s="267"/>
      <c r="BBX10" s="267"/>
      <c r="BBY10" s="267"/>
      <c r="BBZ10" s="267"/>
      <c r="BCA10" s="267"/>
      <c r="BCB10" s="268"/>
      <c r="BCC10" s="269"/>
      <c r="BCD10" s="269"/>
      <c r="BCE10" s="269"/>
      <c r="BCF10" s="269"/>
      <c r="BCG10" s="270"/>
      <c r="BCH10" s="265"/>
      <c r="BCI10" s="537"/>
      <c r="BCJ10" s="537"/>
      <c r="BCK10" s="538"/>
      <c r="BCL10" s="539"/>
      <c r="BCN10" s="540"/>
      <c r="BCO10" s="540"/>
      <c r="BCP10" s="541"/>
      <c r="BCQ10" s="541"/>
      <c r="BCR10" s="537"/>
      <c r="BCS10" s="266"/>
      <c r="BCT10" s="267"/>
      <c r="BCU10" s="267"/>
      <c r="BCV10" s="267"/>
      <c r="BCW10" s="267"/>
      <c r="BCX10" s="267"/>
      <c r="BCY10" s="268"/>
      <c r="BCZ10" s="269"/>
      <c r="BDA10" s="269"/>
      <c r="BDB10" s="269"/>
      <c r="BDC10" s="269"/>
      <c r="BDD10" s="270"/>
      <c r="BDE10" s="265"/>
      <c r="BDF10" s="537"/>
      <c r="BDG10" s="537"/>
      <c r="BDH10" s="538"/>
      <c r="BDI10" s="539"/>
      <c r="BDK10" s="540"/>
      <c r="BDL10" s="540"/>
      <c r="BDM10" s="541"/>
      <c r="BDN10" s="541"/>
      <c r="BDO10" s="537"/>
      <c r="BDP10" s="266"/>
      <c r="BDQ10" s="267"/>
      <c r="BDR10" s="267"/>
      <c r="BDS10" s="267"/>
      <c r="BDT10" s="267"/>
      <c r="BDU10" s="267"/>
      <c r="BDV10" s="268"/>
      <c r="BDW10" s="269"/>
      <c r="BDX10" s="269"/>
      <c r="BDY10" s="269"/>
      <c r="BDZ10" s="269"/>
      <c r="BEA10" s="270"/>
      <c r="BEB10" s="265"/>
      <c r="BEC10" s="537"/>
      <c r="BED10" s="537"/>
      <c r="BEE10" s="538"/>
      <c r="BEF10" s="539"/>
      <c r="BEH10" s="540"/>
      <c r="BEI10" s="540"/>
      <c r="BEJ10" s="541"/>
      <c r="BEK10" s="541"/>
      <c r="BEL10" s="537"/>
      <c r="BEM10" s="266"/>
      <c r="BEN10" s="267"/>
      <c r="BEO10" s="267"/>
      <c r="BEP10" s="267"/>
      <c r="BEQ10" s="267"/>
      <c r="BER10" s="267"/>
      <c r="BES10" s="268"/>
      <c r="BET10" s="269"/>
      <c r="BEU10" s="269"/>
      <c r="BEV10" s="269"/>
      <c r="BEW10" s="269"/>
      <c r="BEX10" s="270"/>
      <c r="BEY10" s="265"/>
      <c r="BEZ10" s="537"/>
      <c r="BFA10" s="537"/>
      <c r="BFB10" s="538"/>
      <c r="BFC10" s="539"/>
      <c r="BFE10" s="540"/>
      <c r="BFF10" s="540"/>
      <c r="BFG10" s="541"/>
      <c r="BFH10" s="541"/>
      <c r="BFI10" s="537"/>
      <c r="BFJ10" s="266"/>
      <c r="BFK10" s="267"/>
      <c r="BFL10" s="267"/>
      <c r="BFM10" s="267"/>
      <c r="BFN10" s="267"/>
      <c r="BFO10" s="267"/>
      <c r="BFP10" s="268"/>
      <c r="BFQ10" s="269"/>
      <c r="BFR10" s="269"/>
      <c r="BFS10" s="269"/>
      <c r="BFT10" s="269"/>
      <c r="BFU10" s="270"/>
      <c r="BFV10" s="265"/>
      <c r="BFW10" s="537"/>
      <c r="BFX10" s="537"/>
      <c r="BFY10" s="538"/>
      <c r="BFZ10" s="539"/>
      <c r="BGB10" s="540"/>
      <c r="BGC10" s="540"/>
      <c r="BGD10" s="541"/>
      <c r="BGE10" s="541"/>
      <c r="BGF10" s="537"/>
      <c r="BGG10" s="266"/>
      <c r="BGH10" s="267"/>
      <c r="BGI10" s="267"/>
      <c r="BGJ10" s="267"/>
      <c r="BGK10" s="267"/>
      <c r="BGL10" s="267"/>
      <c r="BGM10" s="268"/>
      <c r="BGN10" s="269"/>
      <c r="BGO10" s="269"/>
      <c r="BGP10" s="269"/>
      <c r="BGQ10" s="269"/>
      <c r="BGR10" s="270"/>
      <c r="BGS10" s="265"/>
      <c r="BGT10" s="537"/>
      <c r="BGU10" s="537"/>
      <c r="BGV10" s="538"/>
      <c r="BGW10" s="539"/>
      <c r="BGY10" s="540"/>
      <c r="BGZ10" s="540"/>
      <c r="BHA10" s="541"/>
      <c r="BHB10" s="541"/>
      <c r="BHC10" s="537"/>
      <c r="BHD10" s="266"/>
      <c r="BHE10" s="267"/>
      <c r="BHF10" s="267"/>
      <c r="BHG10" s="267"/>
      <c r="BHH10" s="267"/>
      <c r="BHI10" s="267"/>
      <c r="BHJ10" s="268"/>
      <c r="BHK10" s="269"/>
      <c r="BHL10" s="269"/>
      <c r="BHM10" s="269"/>
      <c r="BHN10" s="269"/>
      <c r="BHO10" s="270"/>
      <c r="BHP10" s="265"/>
      <c r="BHQ10" s="537"/>
      <c r="BHR10" s="537"/>
      <c r="BHS10" s="538"/>
      <c r="BHT10" s="539"/>
      <c r="BHV10" s="540"/>
      <c r="BHW10" s="540"/>
      <c r="BHX10" s="541"/>
      <c r="BHY10" s="541"/>
      <c r="BHZ10" s="537"/>
      <c r="BIA10" s="266"/>
      <c r="BIB10" s="267"/>
      <c r="BIC10" s="267"/>
      <c r="BID10" s="267"/>
      <c r="BIE10" s="267"/>
      <c r="BIF10" s="267"/>
      <c r="BIG10" s="268"/>
      <c r="BIH10" s="269"/>
      <c r="BII10" s="269"/>
      <c r="BIJ10" s="269"/>
      <c r="BIK10" s="269"/>
      <c r="BIL10" s="270"/>
      <c r="BIM10" s="265"/>
      <c r="BIN10" s="537"/>
      <c r="BIO10" s="537"/>
      <c r="BIP10" s="538"/>
      <c r="BIQ10" s="539"/>
      <c r="BIS10" s="540"/>
      <c r="BIT10" s="540"/>
      <c r="BIU10" s="541"/>
      <c r="BIV10" s="541"/>
      <c r="BIW10" s="537"/>
      <c r="BIX10" s="266"/>
      <c r="BIY10" s="267"/>
      <c r="BIZ10" s="267"/>
      <c r="BJA10" s="267"/>
      <c r="BJB10" s="267"/>
      <c r="BJC10" s="267"/>
      <c r="BJD10" s="268"/>
      <c r="BJE10" s="269"/>
      <c r="BJF10" s="269"/>
      <c r="BJG10" s="269"/>
      <c r="BJH10" s="269"/>
      <c r="BJI10" s="270"/>
      <c r="BJJ10" s="265"/>
      <c r="BJK10" s="537"/>
      <c r="BJL10" s="537"/>
      <c r="BJM10" s="538"/>
      <c r="BJN10" s="539"/>
      <c r="BJP10" s="540"/>
      <c r="BJQ10" s="540"/>
      <c r="BJR10" s="541"/>
      <c r="BJS10" s="541"/>
      <c r="BJT10" s="537"/>
      <c r="BJU10" s="266"/>
      <c r="BJV10" s="267"/>
      <c r="BJW10" s="267"/>
      <c r="BJX10" s="267"/>
      <c r="BJY10" s="267"/>
      <c r="BJZ10" s="267"/>
      <c r="BKA10" s="268"/>
      <c r="BKB10" s="269"/>
      <c r="BKC10" s="269"/>
      <c r="BKD10" s="269"/>
      <c r="BKE10" s="269"/>
      <c r="BKF10" s="270"/>
      <c r="BKG10" s="265"/>
      <c r="BKH10" s="537"/>
      <c r="BKI10" s="537"/>
      <c r="BKJ10" s="538"/>
      <c r="BKK10" s="539"/>
      <c r="BKM10" s="540"/>
      <c r="BKN10" s="540"/>
      <c r="BKO10" s="541"/>
      <c r="BKP10" s="541"/>
      <c r="BKQ10" s="537"/>
      <c r="BKR10" s="266"/>
      <c r="BKS10" s="267"/>
      <c r="BKT10" s="267"/>
      <c r="BKU10" s="267"/>
      <c r="BKV10" s="267"/>
      <c r="BKW10" s="267"/>
      <c r="BKX10" s="268"/>
      <c r="BKY10" s="269"/>
      <c r="BKZ10" s="269"/>
      <c r="BLA10" s="269"/>
      <c r="BLB10" s="269"/>
      <c r="BLC10" s="270"/>
      <c r="BLD10" s="265"/>
      <c r="BLE10" s="537"/>
      <c r="BLF10" s="537"/>
      <c r="BLG10" s="538"/>
      <c r="BLH10" s="539"/>
      <c r="BLJ10" s="540"/>
      <c r="BLK10" s="540"/>
      <c r="BLL10" s="541"/>
      <c r="BLM10" s="541"/>
      <c r="BLN10" s="537"/>
      <c r="BLO10" s="266"/>
      <c r="BLP10" s="267"/>
      <c r="BLQ10" s="267"/>
      <c r="BLR10" s="267"/>
      <c r="BLS10" s="267"/>
      <c r="BLT10" s="267"/>
      <c r="BLU10" s="268"/>
      <c r="BLV10" s="269"/>
      <c r="BLW10" s="269"/>
      <c r="BLX10" s="269"/>
      <c r="BLY10" s="269"/>
      <c r="BLZ10" s="270"/>
      <c r="BMA10" s="265"/>
      <c r="BMB10" s="537"/>
      <c r="BMC10" s="537"/>
      <c r="BMD10" s="538"/>
      <c r="BME10" s="539"/>
      <c r="BMG10" s="540"/>
      <c r="BMH10" s="540"/>
      <c r="BMI10" s="541"/>
      <c r="BMJ10" s="541"/>
      <c r="BMK10" s="537"/>
      <c r="BML10" s="266"/>
      <c r="BMM10" s="267"/>
      <c r="BMN10" s="267"/>
      <c r="BMO10" s="267"/>
      <c r="BMP10" s="267"/>
      <c r="BMQ10" s="267"/>
      <c r="BMR10" s="268"/>
      <c r="BMS10" s="269"/>
      <c r="BMT10" s="269"/>
      <c r="BMU10" s="269"/>
      <c r="BMV10" s="269"/>
      <c r="BMW10" s="270"/>
      <c r="BMX10" s="265"/>
      <c r="BMY10" s="537"/>
      <c r="BMZ10" s="537"/>
      <c r="BNA10" s="538"/>
      <c r="BNB10" s="539"/>
      <c r="BND10" s="540"/>
      <c r="BNE10" s="540"/>
      <c r="BNF10" s="541"/>
      <c r="BNG10" s="541"/>
      <c r="BNH10" s="537"/>
      <c r="BNI10" s="266"/>
      <c r="BNJ10" s="267"/>
      <c r="BNK10" s="267"/>
      <c r="BNL10" s="267"/>
      <c r="BNM10" s="267"/>
      <c r="BNN10" s="267"/>
      <c r="BNO10" s="268"/>
      <c r="BNP10" s="269"/>
      <c r="BNQ10" s="269"/>
      <c r="BNR10" s="269"/>
      <c r="BNS10" s="269"/>
      <c r="BNT10" s="270"/>
      <c r="BNU10" s="265"/>
      <c r="BNV10" s="537"/>
      <c r="BNW10" s="537"/>
      <c r="BNX10" s="538"/>
      <c r="BNY10" s="539"/>
      <c r="BOA10" s="540"/>
      <c r="BOB10" s="540"/>
      <c r="BOC10" s="541"/>
      <c r="BOD10" s="541"/>
      <c r="BOE10" s="537"/>
      <c r="BOF10" s="266"/>
      <c r="BOG10" s="267"/>
      <c r="BOH10" s="267"/>
      <c r="BOI10" s="267"/>
      <c r="BOJ10" s="267"/>
      <c r="BOK10" s="267"/>
      <c r="BOL10" s="268"/>
      <c r="BOM10" s="269"/>
      <c r="BON10" s="269"/>
      <c r="BOO10" s="269"/>
      <c r="BOP10" s="269"/>
      <c r="BOQ10" s="270"/>
      <c r="BOR10" s="265"/>
      <c r="BOS10" s="537"/>
      <c r="BOT10" s="537"/>
      <c r="BOU10" s="538"/>
      <c r="BOV10" s="539"/>
      <c r="BOX10" s="540"/>
      <c r="BOY10" s="540"/>
      <c r="BOZ10" s="541"/>
      <c r="BPA10" s="541"/>
      <c r="BPB10" s="537"/>
      <c r="BPC10" s="266"/>
      <c r="BPD10" s="267"/>
      <c r="BPE10" s="267"/>
      <c r="BPF10" s="267"/>
      <c r="BPG10" s="267"/>
      <c r="BPH10" s="267"/>
      <c r="BPI10" s="268"/>
      <c r="BPJ10" s="269"/>
      <c r="BPK10" s="269"/>
      <c r="BPL10" s="269"/>
      <c r="BPM10" s="269"/>
      <c r="BPN10" s="270"/>
      <c r="BPO10" s="265"/>
      <c r="BPP10" s="537"/>
      <c r="BPQ10" s="537"/>
      <c r="BPR10" s="538"/>
      <c r="BPS10" s="539"/>
      <c r="BPU10" s="540"/>
      <c r="BPV10" s="540"/>
      <c r="BPW10" s="541"/>
      <c r="BPX10" s="541"/>
      <c r="BPY10" s="537"/>
      <c r="BPZ10" s="266"/>
      <c r="BQA10" s="267"/>
      <c r="BQB10" s="267"/>
      <c r="BQC10" s="267"/>
      <c r="BQD10" s="267"/>
      <c r="BQE10" s="267"/>
      <c r="BQF10" s="268"/>
      <c r="BQG10" s="269"/>
      <c r="BQH10" s="269"/>
      <c r="BQI10" s="269"/>
      <c r="BQJ10" s="269"/>
      <c r="BQK10" s="270"/>
      <c r="BQL10" s="265"/>
      <c r="BQM10" s="537"/>
      <c r="BQN10" s="537"/>
      <c r="BQO10" s="538"/>
      <c r="BQP10" s="539"/>
      <c r="BQR10" s="540"/>
      <c r="BQS10" s="540"/>
      <c r="BQT10" s="541"/>
      <c r="BQU10" s="541"/>
      <c r="BQV10" s="537"/>
      <c r="BQW10" s="266"/>
      <c r="BQX10" s="267"/>
      <c r="BQY10" s="267"/>
      <c r="BQZ10" s="267"/>
      <c r="BRA10" s="267"/>
      <c r="BRB10" s="267"/>
      <c r="BRC10" s="268"/>
      <c r="BRD10" s="269"/>
      <c r="BRE10" s="269"/>
      <c r="BRF10" s="269"/>
      <c r="BRG10" s="269"/>
      <c r="BRH10" s="270"/>
      <c r="BRI10" s="265"/>
      <c r="BRJ10" s="537"/>
      <c r="BRK10" s="537"/>
      <c r="BRL10" s="538"/>
      <c r="BRM10" s="539"/>
      <c r="BRO10" s="540"/>
      <c r="BRP10" s="540"/>
      <c r="BRQ10" s="541"/>
      <c r="BRR10" s="541"/>
      <c r="BRS10" s="537"/>
      <c r="BRT10" s="266"/>
      <c r="BRU10" s="267"/>
      <c r="BRV10" s="267"/>
      <c r="BRW10" s="267"/>
      <c r="BRX10" s="267"/>
      <c r="BRY10" s="267"/>
      <c r="BRZ10" s="268"/>
      <c r="BSA10" s="269"/>
      <c r="BSB10" s="269"/>
      <c r="BSC10" s="269"/>
      <c r="BSD10" s="269"/>
      <c r="BSE10" s="270"/>
      <c r="BSF10" s="265"/>
      <c r="BSG10" s="537"/>
      <c r="BSH10" s="537"/>
      <c r="BSI10" s="538"/>
      <c r="BSJ10" s="539"/>
      <c r="BSL10" s="540"/>
      <c r="BSM10" s="540"/>
      <c r="BSN10" s="541"/>
      <c r="BSO10" s="541"/>
      <c r="BSP10" s="537"/>
      <c r="BSQ10" s="266"/>
      <c r="BSR10" s="267"/>
      <c r="BSS10" s="267"/>
      <c r="BST10" s="267"/>
      <c r="BSU10" s="267"/>
      <c r="BSV10" s="267"/>
      <c r="BSW10" s="268"/>
      <c r="BSX10" s="269"/>
      <c r="BSY10" s="269"/>
      <c r="BSZ10" s="269"/>
      <c r="BTA10" s="269"/>
      <c r="BTB10" s="270"/>
      <c r="BTC10" s="265"/>
      <c r="BTD10" s="537"/>
      <c r="BTE10" s="537"/>
      <c r="BTF10" s="538"/>
      <c r="BTG10" s="539"/>
      <c r="BTI10" s="540"/>
      <c r="BTJ10" s="540"/>
      <c r="BTK10" s="541"/>
      <c r="BTL10" s="541"/>
      <c r="BTM10" s="537"/>
      <c r="BTN10" s="266"/>
      <c r="BTO10" s="267"/>
      <c r="BTP10" s="267"/>
      <c r="BTQ10" s="267"/>
      <c r="BTR10" s="267"/>
      <c r="BTS10" s="267"/>
      <c r="BTT10" s="268"/>
      <c r="BTU10" s="269"/>
      <c r="BTV10" s="269"/>
      <c r="BTW10" s="269"/>
      <c r="BTX10" s="269"/>
      <c r="BTY10" s="270"/>
      <c r="BTZ10" s="265"/>
      <c r="BUA10" s="537"/>
      <c r="BUB10" s="537"/>
      <c r="BUC10" s="538"/>
      <c r="BUD10" s="539"/>
      <c r="BUF10" s="540"/>
      <c r="BUG10" s="540"/>
      <c r="BUH10" s="541"/>
      <c r="BUI10" s="541"/>
      <c r="BUJ10" s="537"/>
      <c r="BUK10" s="266"/>
      <c r="BUL10" s="267"/>
      <c r="BUM10" s="267"/>
      <c r="BUN10" s="267"/>
      <c r="BUO10" s="267"/>
      <c r="BUP10" s="267"/>
      <c r="BUQ10" s="268"/>
      <c r="BUR10" s="269"/>
      <c r="BUS10" s="269"/>
      <c r="BUT10" s="269"/>
      <c r="BUU10" s="269"/>
      <c r="BUV10" s="270"/>
      <c r="BUW10" s="265"/>
      <c r="BUX10" s="537"/>
      <c r="BUY10" s="537"/>
      <c r="BUZ10" s="538"/>
      <c r="BVA10" s="539"/>
      <c r="BVC10" s="540"/>
      <c r="BVD10" s="540"/>
      <c r="BVE10" s="541"/>
      <c r="BVF10" s="541"/>
      <c r="BVG10" s="537"/>
      <c r="BVH10" s="266"/>
      <c r="BVI10" s="267"/>
      <c r="BVJ10" s="267"/>
      <c r="BVK10" s="267"/>
      <c r="BVL10" s="267"/>
      <c r="BVM10" s="267"/>
      <c r="BVN10" s="268"/>
      <c r="BVO10" s="269"/>
      <c r="BVP10" s="269"/>
      <c r="BVQ10" s="269"/>
      <c r="BVR10" s="269"/>
      <c r="BVS10" s="270"/>
      <c r="BVT10" s="265"/>
      <c r="BVU10" s="537"/>
      <c r="BVV10" s="537"/>
      <c r="BVW10" s="538"/>
      <c r="BVX10" s="539"/>
      <c r="BVZ10" s="540"/>
      <c r="BWA10" s="540"/>
      <c r="BWB10" s="541"/>
      <c r="BWC10" s="541"/>
      <c r="BWD10" s="537"/>
      <c r="BWE10" s="266"/>
      <c r="BWF10" s="267"/>
      <c r="BWG10" s="267"/>
      <c r="BWH10" s="267"/>
      <c r="BWI10" s="267"/>
      <c r="BWJ10" s="267"/>
      <c r="BWK10" s="268"/>
      <c r="BWL10" s="269"/>
      <c r="BWM10" s="269"/>
      <c r="BWN10" s="269"/>
      <c r="BWO10" s="269"/>
      <c r="BWP10" s="270"/>
      <c r="BWQ10" s="265"/>
      <c r="BWR10" s="537"/>
      <c r="BWS10" s="537"/>
      <c r="BWT10" s="538"/>
      <c r="BWU10" s="539"/>
      <c r="BWW10" s="540"/>
      <c r="BWX10" s="540"/>
      <c r="BWY10" s="541"/>
      <c r="BWZ10" s="541"/>
      <c r="BXA10" s="537"/>
      <c r="BXB10" s="266"/>
      <c r="BXC10" s="267"/>
      <c r="BXD10" s="267"/>
      <c r="BXE10" s="267"/>
      <c r="BXF10" s="267"/>
      <c r="BXG10" s="267"/>
      <c r="BXH10" s="268"/>
      <c r="BXI10" s="269"/>
      <c r="BXJ10" s="269"/>
      <c r="BXK10" s="269"/>
      <c r="BXL10" s="269"/>
      <c r="BXM10" s="270"/>
      <c r="BXN10" s="265"/>
      <c r="BXO10" s="537"/>
      <c r="BXP10" s="537"/>
      <c r="BXQ10" s="538"/>
      <c r="BXR10" s="539"/>
      <c r="BXT10" s="540"/>
      <c r="BXU10" s="540"/>
      <c r="BXV10" s="541"/>
      <c r="BXW10" s="541"/>
      <c r="BXX10" s="537"/>
      <c r="BXY10" s="266"/>
      <c r="BXZ10" s="267"/>
      <c r="BYA10" s="267"/>
      <c r="BYB10" s="267"/>
      <c r="BYC10" s="267"/>
      <c r="BYD10" s="267"/>
      <c r="BYE10" s="268"/>
      <c r="BYF10" s="269"/>
      <c r="BYG10" s="269"/>
      <c r="BYH10" s="269"/>
      <c r="BYI10" s="269"/>
      <c r="BYJ10" s="270"/>
      <c r="BYK10" s="265"/>
      <c r="BYL10" s="537"/>
      <c r="BYM10" s="537"/>
      <c r="BYN10" s="538"/>
      <c r="BYO10" s="539"/>
      <c r="BYQ10" s="540"/>
      <c r="BYR10" s="540"/>
      <c r="BYS10" s="541"/>
      <c r="BYT10" s="541"/>
      <c r="BYU10" s="537"/>
      <c r="BYV10" s="266"/>
      <c r="BYW10" s="267"/>
      <c r="BYX10" s="267"/>
      <c r="BYY10" s="267"/>
      <c r="BYZ10" s="267"/>
      <c r="BZA10" s="267"/>
      <c r="BZB10" s="268"/>
      <c r="BZC10" s="269"/>
      <c r="BZD10" s="269"/>
      <c r="BZE10" s="269"/>
      <c r="BZF10" s="269"/>
      <c r="BZG10" s="270"/>
      <c r="BZH10" s="265"/>
      <c r="BZI10" s="537"/>
      <c r="BZJ10" s="537"/>
      <c r="BZK10" s="538"/>
      <c r="BZL10" s="539"/>
      <c r="BZN10" s="540"/>
      <c r="BZO10" s="540"/>
      <c r="BZP10" s="541"/>
      <c r="BZQ10" s="541"/>
      <c r="BZR10" s="537"/>
      <c r="BZS10" s="266"/>
      <c r="BZT10" s="267"/>
      <c r="BZU10" s="267"/>
      <c r="BZV10" s="267"/>
      <c r="BZW10" s="267"/>
      <c r="BZX10" s="267"/>
      <c r="BZY10" s="268"/>
      <c r="BZZ10" s="269"/>
      <c r="CAA10" s="269"/>
      <c r="CAB10" s="269"/>
      <c r="CAC10" s="269"/>
      <c r="CAD10" s="270"/>
      <c r="CAE10" s="265"/>
      <c r="CAF10" s="537"/>
      <c r="CAG10" s="537"/>
      <c r="CAH10" s="538"/>
      <c r="CAI10" s="539"/>
      <c r="CAK10" s="540"/>
      <c r="CAL10" s="540"/>
      <c r="CAM10" s="541"/>
      <c r="CAN10" s="541"/>
      <c r="CAO10" s="537"/>
      <c r="CAP10" s="266"/>
      <c r="CAQ10" s="267"/>
      <c r="CAR10" s="267"/>
      <c r="CAS10" s="267"/>
      <c r="CAT10" s="267"/>
      <c r="CAU10" s="267"/>
      <c r="CAV10" s="268"/>
      <c r="CAW10" s="269"/>
      <c r="CAX10" s="269"/>
      <c r="CAY10" s="269"/>
      <c r="CAZ10" s="269"/>
      <c r="CBA10" s="270"/>
      <c r="CBB10" s="265"/>
      <c r="CBC10" s="537"/>
      <c r="CBD10" s="537"/>
      <c r="CBE10" s="538"/>
      <c r="CBF10" s="539"/>
      <c r="CBH10" s="540"/>
      <c r="CBI10" s="540"/>
      <c r="CBJ10" s="541"/>
      <c r="CBK10" s="541"/>
      <c r="CBL10" s="537"/>
      <c r="CBM10" s="266"/>
      <c r="CBN10" s="267"/>
      <c r="CBO10" s="267"/>
      <c r="CBP10" s="267"/>
      <c r="CBQ10" s="267"/>
      <c r="CBR10" s="267"/>
      <c r="CBS10" s="268"/>
      <c r="CBT10" s="269"/>
      <c r="CBU10" s="269"/>
      <c r="CBV10" s="269"/>
      <c r="CBW10" s="269"/>
      <c r="CBX10" s="270"/>
      <c r="CBY10" s="265"/>
      <c r="CBZ10" s="537"/>
      <c r="CCA10" s="537"/>
      <c r="CCB10" s="538"/>
      <c r="CCC10" s="539"/>
      <c r="CCE10" s="540"/>
      <c r="CCF10" s="540"/>
      <c r="CCG10" s="541"/>
      <c r="CCH10" s="541"/>
      <c r="CCI10" s="537"/>
      <c r="CCJ10" s="266"/>
      <c r="CCK10" s="267"/>
      <c r="CCL10" s="267"/>
      <c r="CCM10" s="267"/>
      <c r="CCN10" s="267"/>
      <c r="CCO10" s="267"/>
      <c r="CCP10" s="268"/>
      <c r="CCQ10" s="269"/>
      <c r="CCR10" s="269"/>
      <c r="CCS10" s="269"/>
      <c r="CCT10" s="269"/>
      <c r="CCU10" s="270"/>
      <c r="CCV10" s="265"/>
      <c r="CCW10" s="537"/>
      <c r="CCX10" s="537"/>
      <c r="CCY10" s="538"/>
      <c r="CCZ10" s="539"/>
      <c r="CDB10" s="540"/>
      <c r="CDC10" s="540"/>
      <c r="CDD10" s="541"/>
      <c r="CDE10" s="541"/>
      <c r="CDF10" s="537"/>
      <c r="CDG10" s="266"/>
      <c r="CDH10" s="267"/>
      <c r="CDI10" s="267"/>
      <c r="CDJ10" s="267"/>
      <c r="CDK10" s="267"/>
      <c r="CDL10" s="267"/>
      <c r="CDM10" s="268"/>
      <c r="CDN10" s="269"/>
      <c r="CDO10" s="269"/>
      <c r="CDP10" s="269"/>
      <c r="CDQ10" s="269"/>
      <c r="CDR10" s="270"/>
      <c r="CDS10" s="265"/>
      <c r="CDT10" s="537"/>
      <c r="CDU10" s="537"/>
      <c r="CDV10" s="538"/>
      <c r="CDW10" s="539"/>
      <c r="CDY10" s="540"/>
      <c r="CDZ10" s="540"/>
      <c r="CEA10" s="541"/>
      <c r="CEB10" s="541"/>
      <c r="CEC10" s="537"/>
      <c r="CED10" s="266"/>
      <c r="CEE10" s="267"/>
      <c r="CEF10" s="267"/>
      <c r="CEG10" s="267"/>
      <c r="CEH10" s="267"/>
      <c r="CEI10" s="267"/>
      <c r="CEJ10" s="268"/>
      <c r="CEK10" s="269"/>
      <c r="CEL10" s="269"/>
      <c r="CEM10" s="269"/>
      <c r="CEN10" s="269"/>
      <c r="CEO10" s="270"/>
      <c r="CEP10" s="265"/>
      <c r="CEQ10" s="537"/>
      <c r="CER10" s="537"/>
      <c r="CES10" s="538"/>
      <c r="CET10" s="539"/>
      <c r="CEV10" s="540"/>
      <c r="CEW10" s="540"/>
      <c r="CEX10" s="541"/>
      <c r="CEY10" s="541"/>
      <c r="CEZ10" s="537"/>
      <c r="CFA10" s="266"/>
      <c r="CFB10" s="267"/>
      <c r="CFC10" s="267"/>
      <c r="CFD10" s="267"/>
      <c r="CFE10" s="267"/>
      <c r="CFF10" s="267"/>
      <c r="CFG10" s="268"/>
      <c r="CFH10" s="269"/>
      <c r="CFI10" s="269"/>
      <c r="CFJ10" s="269"/>
      <c r="CFK10" s="269"/>
      <c r="CFL10" s="270"/>
      <c r="CFM10" s="265"/>
      <c r="CFN10" s="537"/>
      <c r="CFO10" s="537"/>
      <c r="CFP10" s="538"/>
      <c r="CFQ10" s="539"/>
      <c r="CFS10" s="540"/>
      <c r="CFT10" s="540"/>
      <c r="CFU10" s="541"/>
      <c r="CFV10" s="541"/>
      <c r="CFW10" s="537"/>
      <c r="CFX10" s="266"/>
      <c r="CFY10" s="267"/>
      <c r="CFZ10" s="267"/>
      <c r="CGA10" s="267"/>
      <c r="CGB10" s="267"/>
      <c r="CGC10" s="267"/>
      <c r="CGD10" s="268"/>
      <c r="CGE10" s="269"/>
      <c r="CGF10" s="269"/>
      <c r="CGG10" s="269"/>
      <c r="CGH10" s="269"/>
      <c r="CGI10" s="270"/>
      <c r="CGJ10" s="265"/>
      <c r="CGK10" s="537"/>
      <c r="CGL10" s="537"/>
      <c r="CGM10" s="538"/>
      <c r="CGN10" s="539"/>
      <c r="CGP10" s="540"/>
      <c r="CGQ10" s="540"/>
      <c r="CGR10" s="541"/>
      <c r="CGS10" s="541"/>
      <c r="CGT10" s="537"/>
      <c r="CGU10" s="266"/>
      <c r="CGV10" s="267"/>
      <c r="CGW10" s="267"/>
      <c r="CGX10" s="267"/>
      <c r="CGY10" s="267"/>
      <c r="CGZ10" s="267"/>
      <c r="CHA10" s="268"/>
      <c r="CHB10" s="269"/>
      <c r="CHC10" s="269"/>
      <c r="CHD10" s="269"/>
      <c r="CHE10" s="269"/>
      <c r="CHF10" s="270"/>
      <c r="CHG10" s="265"/>
      <c r="CHH10" s="537"/>
      <c r="CHI10" s="537"/>
      <c r="CHJ10" s="538"/>
      <c r="CHK10" s="539"/>
      <c r="CHM10" s="540"/>
      <c r="CHN10" s="540"/>
      <c r="CHO10" s="541"/>
      <c r="CHP10" s="541"/>
      <c r="CHQ10" s="537"/>
      <c r="CHR10" s="266"/>
      <c r="CHS10" s="267"/>
      <c r="CHT10" s="267"/>
      <c r="CHU10" s="267"/>
      <c r="CHV10" s="267"/>
      <c r="CHW10" s="267"/>
      <c r="CHX10" s="268"/>
      <c r="CHY10" s="269"/>
      <c r="CHZ10" s="269"/>
      <c r="CIA10" s="269"/>
      <c r="CIB10" s="269"/>
      <c r="CIC10" s="270"/>
      <c r="CID10" s="265"/>
      <c r="CIE10" s="537"/>
      <c r="CIF10" s="537"/>
      <c r="CIG10" s="538"/>
      <c r="CIH10" s="539"/>
      <c r="CIJ10" s="540"/>
      <c r="CIK10" s="540"/>
      <c r="CIL10" s="541"/>
      <c r="CIM10" s="541"/>
      <c r="CIN10" s="537"/>
      <c r="CIO10" s="266"/>
      <c r="CIP10" s="267"/>
      <c r="CIQ10" s="267"/>
      <c r="CIR10" s="267"/>
      <c r="CIS10" s="267"/>
      <c r="CIT10" s="267"/>
      <c r="CIU10" s="268"/>
      <c r="CIV10" s="269"/>
      <c r="CIW10" s="269"/>
      <c r="CIX10" s="269"/>
      <c r="CIY10" s="269"/>
      <c r="CIZ10" s="270"/>
      <c r="CJA10" s="265"/>
      <c r="CJB10" s="537"/>
      <c r="CJC10" s="537"/>
      <c r="CJD10" s="538"/>
      <c r="CJE10" s="539"/>
      <c r="CJG10" s="540"/>
      <c r="CJH10" s="540"/>
      <c r="CJI10" s="541"/>
      <c r="CJJ10" s="541"/>
      <c r="CJK10" s="537"/>
      <c r="CJL10" s="266"/>
      <c r="CJM10" s="267"/>
      <c r="CJN10" s="267"/>
      <c r="CJO10" s="267"/>
      <c r="CJP10" s="267"/>
      <c r="CJQ10" s="267"/>
      <c r="CJR10" s="268"/>
      <c r="CJS10" s="269"/>
      <c r="CJT10" s="269"/>
      <c r="CJU10" s="269"/>
      <c r="CJV10" s="269"/>
      <c r="CJW10" s="270"/>
      <c r="CJX10" s="265"/>
      <c r="CJY10" s="537"/>
      <c r="CJZ10" s="537"/>
      <c r="CKA10" s="538"/>
      <c r="CKB10" s="539"/>
      <c r="CKD10" s="540"/>
      <c r="CKE10" s="540"/>
      <c r="CKF10" s="541"/>
      <c r="CKG10" s="541"/>
      <c r="CKH10" s="537"/>
      <c r="CKI10" s="266"/>
      <c r="CKJ10" s="267"/>
      <c r="CKK10" s="267"/>
      <c r="CKL10" s="267"/>
      <c r="CKM10" s="267"/>
      <c r="CKN10" s="267"/>
      <c r="CKO10" s="268"/>
      <c r="CKP10" s="269"/>
      <c r="CKQ10" s="269"/>
      <c r="CKR10" s="269"/>
      <c r="CKS10" s="269"/>
      <c r="CKT10" s="270"/>
      <c r="CKU10" s="265"/>
      <c r="CKV10" s="537"/>
      <c r="CKW10" s="537"/>
      <c r="CKX10" s="538"/>
      <c r="CKY10" s="539"/>
      <c r="CLA10" s="540"/>
      <c r="CLB10" s="540"/>
      <c r="CLC10" s="541"/>
      <c r="CLD10" s="541"/>
      <c r="CLE10" s="537"/>
      <c r="CLF10" s="266"/>
      <c r="CLG10" s="267"/>
      <c r="CLH10" s="267"/>
      <c r="CLI10" s="267"/>
      <c r="CLJ10" s="267"/>
      <c r="CLK10" s="267"/>
      <c r="CLL10" s="268"/>
      <c r="CLM10" s="269"/>
      <c r="CLN10" s="269"/>
      <c r="CLO10" s="269"/>
      <c r="CLP10" s="269"/>
      <c r="CLQ10" s="270"/>
      <c r="CLR10" s="265"/>
      <c r="CLS10" s="537"/>
      <c r="CLT10" s="537"/>
      <c r="CLU10" s="538"/>
      <c r="CLV10" s="539"/>
      <c r="CLX10" s="540"/>
      <c r="CLY10" s="540"/>
      <c r="CLZ10" s="541"/>
      <c r="CMA10" s="541"/>
      <c r="CMB10" s="537"/>
      <c r="CMC10" s="266"/>
      <c r="CMD10" s="267"/>
      <c r="CME10" s="267"/>
      <c r="CMF10" s="267"/>
      <c r="CMG10" s="267"/>
      <c r="CMH10" s="267"/>
      <c r="CMI10" s="268"/>
      <c r="CMJ10" s="269"/>
      <c r="CMK10" s="269"/>
      <c r="CML10" s="269"/>
      <c r="CMM10" s="269"/>
      <c r="CMN10" s="270"/>
      <c r="CMO10" s="265"/>
      <c r="CMP10" s="537"/>
      <c r="CMQ10" s="537"/>
      <c r="CMR10" s="538"/>
      <c r="CMS10" s="539"/>
      <c r="CMU10" s="540"/>
      <c r="CMV10" s="540"/>
      <c r="CMW10" s="541"/>
      <c r="CMX10" s="541"/>
      <c r="CMY10" s="537"/>
      <c r="CMZ10" s="266"/>
      <c r="CNA10" s="267"/>
      <c r="CNB10" s="267"/>
      <c r="CNC10" s="267"/>
      <c r="CND10" s="267"/>
      <c r="CNE10" s="267"/>
      <c r="CNF10" s="268"/>
      <c r="CNG10" s="269"/>
      <c r="CNH10" s="269"/>
      <c r="CNI10" s="269"/>
      <c r="CNJ10" s="269"/>
      <c r="CNK10" s="270"/>
      <c r="CNL10" s="265"/>
      <c r="CNM10" s="537"/>
      <c r="CNN10" s="537"/>
      <c r="CNO10" s="538"/>
      <c r="CNP10" s="539"/>
      <c r="CNR10" s="540"/>
      <c r="CNS10" s="540"/>
      <c r="CNT10" s="541"/>
      <c r="CNU10" s="541"/>
      <c r="CNV10" s="537"/>
      <c r="CNW10" s="266"/>
      <c r="CNX10" s="267"/>
      <c r="CNY10" s="267"/>
      <c r="CNZ10" s="267"/>
      <c r="COA10" s="267"/>
      <c r="COB10" s="267"/>
      <c r="COC10" s="268"/>
      <c r="COD10" s="269"/>
      <c r="COE10" s="269"/>
      <c r="COF10" s="269"/>
      <c r="COG10" s="269"/>
      <c r="COH10" s="270"/>
      <c r="COI10" s="265"/>
      <c r="COJ10" s="537"/>
      <c r="COK10" s="537"/>
      <c r="COL10" s="538"/>
      <c r="COM10" s="539"/>
      <c r="COO10" s="540"/>
      <c r="COP10" s="540"/>
      <c r="COQ10" s="541"/>
      <c r="COR10" s="541"/>
      <c r="COS10" s="537"/>
      <c r="COT10" s="266"/>
      <c r="COU10" s="267"/>
      <c r="COV10" s="267"/>
      <c r="COW10" s="267"/>
      <c r="COX10" s="267"/>
      <c r="COY10" s="267"/>
      <c r="COZ10" s="268"/>
      <c r="CPA10" s="269"/>
      <c r="CPB10" s="269"/>
      <c r="CPC10" s="269"/>
      <c r="CPD10" s="269"/>
      <c r="CPE10" s="270"/>
      <c r="CPF10" s="265"/>
      <c r="CPG10" s="537"/>
      <c r="CPH10" s="537"/>
      <c r="CPI10" s="538"/>
      <c r="CPJ10" s="539"/>
      <c r="CPL10" s="540"/>
      <c r="CPM10" s="540"/>
      <c r="CPN10" s="541"/>
      <c r="CPO10" s="541"/>
      <c r="CPP10" s="537"/>
      <c r="CPQ10" s="266"/>
      <c r="CPR10" s="267"/>
      <c r="CPS10" s="267"/>
      <c r="CPT10" s="267"/>
      <c r="CPU10" s="267"/>
      <c r="CPV10" s="267"/>
      <c r="CPW10" s="268"/>
      <c r="CPX10" s="269"/>
      <c r="CPY10" s="269"/>
      <c r="CPZ10" s="269"/>
      <c r="CQA10" s="269"/>
      <c r="CQB10" s="270"/>
      <c r="CQC10" s="265"/>
      <c r="CQD10" s="537"/>
      <c r="CQE10" s="537"/>
      <c r="CQF10" s="538"/>
      <c r="CQG10" s="539"/>
      <c r="CQI10" s="540"/>
      <c r="CQJ10" s="540"/>
      <c r="CQK10" s="541"/>
      <c r="CQL10" s="541"/>
      <c r="CQM10" s="537"/>
      <c r="CQN10" s="266"/>
      <c r="CQO10" s="267"/>
      <c r="CQP10" s="267"/>
      <c r="CQQ10" s="267"/>
      <c r="CQR10" s="267"/>
      <c r="CQS10" s="267"/>
      <c r="CQT10" s="268"/>
      <c r="CQU10" s="269"/>
      <c r="CQV10" s="269"/>
      <c r="CQW10" s="269"/>
      <c r="CQX10" s="269"/>
      <c r="CQY10" s="270"/>
      <c r="CQZ10" s="265"/>
      <c r="CRA10" s="537"/>
      <c r="CRB10" s="537"/>
      <c r="CRC10" s="538"/>
      <c r="CRD10" s="539"/>
      <c r="CRF10" s="540"/>
      <c r="CRG10" s="540"/>
      <c r="CRH10" s="541"/>
      <c r="CRI10" s="541"/>
      <c r="CRJ10" s="537"/>
      <c r="CRK10" s="266"/>
      <c r="CRL10" s="267"/>
      <c r="CRM10" s="267"/>
      <c r="CRN10" s="267"/>
      <c r="CRO10" s="267"/>
      <c r="CRP10" s="267"/>
      <c r="CRQ10" s="268"/>
      <c r="CRR10" s="269"/>
      <c r="CRS10" s="269"/>
      <c r="CRT10" s="269"/>
      <c r="CRU10" s="269"/>
      <c r="CRV10" s="270"/>
      <c r="CRW10" s="265"/>
      <c r="CRX10" s="537"/>
      <c r="CRY10" s="537"/>
      <c r="CRZ10" s="538"/>
      <c r="CSA10" s="539"/>
      <c r="CSC10" s="540"/>
      <c r="CSD10" s="540"/>
      <c r="CSE10" s="541"/>
      <c r="CSF10" s="541"/>
      <c r="CSG10" s="537"/>
      <c r="CSH10" s="266"/>
      <c r="CSI10" s="267"/>
      <c r="CSJ10" s="267"/>
      <c r="CSK10" s="267"/>
      <c r="CSL10" s="267"/>
      <c r="CSM10" s="267"/>
      <c r="CSN10" s="268"/>
      <c r="CSO10" s="269"/>
      <c r="CSP10" s="269"/>
      <c r="CSQ10" s="269"/>
      <c r="CSR10" s="269"/>
      <c r="CSS10" s="270"/>
      <c r="CST10" s="265"/>
      <c r="CSU10" s="537"/>
      <c r="CSV10" s="537"/>
      <c r="CSW10" s="538"/>
      <c r="CSX10" s="539"/>
      <c r="CSZ10" s="540"/>
      <c r="CTA10" s="540"/>
      <c r="CTB10" s="541"/>
      <c r="CTC10" s="541"/>
      <c r="CTD10" s="537"/>
      <c r="CTE10" s="266"/>
      <c r="CTF10" s="267"/>
      <c r="CTG10" s="267"/>
      <c r="CTH10" s="267"/>
      <c r="CTI10" s="267"/>
      <c r="CTJ10" s="267"/>
      <c r="CTK10" s="268"/>
      <c r="CTL10" s="269"/>
      <c r="CTM10" s="269"/>
      <c r="CTN10" s="269"/>
      <c r="CTO10" s="269"/>
      <c r="CTP10" s="270"/>
      <c r="CTQ10" s="265"/>
      <c r="CTR10" s="537"/>
      <c r="CTS10" s="537"/>
      <c r="CTT10" s="538"/>
      <c r="CTU10" s="539"/>
      <c r="CTW10" s="540"/>
      <c r="CTX10" s="540"/>
      <c r="CTY10" s="541"/>
      <c r="CTZ10" s="541"/>
      <c r="CUA10" s="537"/>
      <c r="CUB10" s="266"/>
      <c r="CUC10" s="267"/>
      <c r="CUD10" s="267"/>
      <c r="CUE10" s="267"/>
      <c r="CUF10" s="267"/>
      <c r="CUG10" s="267"/>
      <c r="CUH10" s="268"/>
      <c r="CUI10" s="269"/>
      <c r="CUJ10" s="269"/>
      <c r="CUK10" s="269"/>
      <c r="CUL10" s="269"/>
      <c r="CUM10" s="270"/>
      <c r="CUN10" s="265"/>
      <c r="CUO10" s="537"/>
      <c r="CUP10" s="537"/>
      <c r="CUQ10" s="538"/>
      <c r="CUR10" s="539"/>
      <c r="CUT10" s="540"/>
      <c r="CUU10" s="540"/>
      <c r="CUV10" s="541"/>
      <c r="CUW10" s="541"/>
      <c r="CUX10" s="537"/>
      <c r="CUY10" s="266"/>
      <c r="CUZ10" s="267"/>
      <c r="CVA10" s="267"/>
      <c r="CVB10" s="267"/>
      <c r="CVC10" s="267"/>
      <c r="CVD10" s="267"/>
      <c r="CVE10" s="268"/>
      <c r="CVF10" s="269"/>
      <c r="CVG10" s="269"/>
      <c r="CVH10" s="269"/>
      <c r="CVI10" s="269"/>
      <c r="CVJ10" s="270"/>
      <c r="CVK10" s="265"/>
      <c r="CVL10" s="537"/>
      <c r="CVM10" s="537"/>
      <c r="CVN10" s="538"/>
      <c r="CVO10" s="539"/>
      <c r="CVQ10" s="540"/>
      <c r="CVR10" s="540"/>
      <c r="CVS10" s="541"/>
      <c r="CVT10" s="541"/>
      <c r="CVU10" s="537"/>
      <c r="CVV10" s="266"/>
      <c r="CVW10" s="267"/>
      <c r="CVX10" s="267"/>
      <c r="CVY10" s="267"/>
      <c r="CVZ10" s="267"/>
      <c r="CWA10" s="267"/>
      <c r="CWB10" s="268"/>
      <c r="CWC10" s="269"/>
      <c r="CWD10" s="269"/>
      <c r="CWE10" s="269"/>
      <c r="CWF10" s="269"/>
      <c r="CWG10" s="270"/>
      <c r="CWH10" s="265"/>
      <c r="CWI10" s="537"/>
      <c r="CWJ10" s="537"/>
      <c r="CWK10" s="538"/>
      <c r="CWL10" s="539"/>
      <c r="CWN10" s="540"/>
      <c r="CWO10" s="540"/>
      <c r="CWP10" s="541"/>
      <c r="CWQ10" s="541"/>
      <c r="CWR10" s="537"/>
      <c r="CWS10" s="266"/>
      <c r="CWT10" s="267"/>
      <c r="CWU10" s="267"/>
      <c r="CWV10" s="267"/>
      <c r="CWW10" s="267"/>
      <c r="CWX10" s="267"/>
      <c r="CWY10" s="268"/>
      <c r="CWZ10" s="269"/>
      <c r="CXA10" s="269"/>
      <c r="CXB10" s="269"/>
      <c r="CXC10" s="269"/>
      <c r="CXD10" s="270"/>
      <c r="CXE10" s="265"/>
      <c r="CXF10" s="537"/>
      <c r="CXG10" s="537"/>
      <c r="CXH10" s="538"/>
      <c r="CXI10" s="539"/>
      <c r="CXK10" s="540"/>
      <c r="CXL10" s="540"/>
      <c r="CXM10" s="541"/>
      <c r="CXN10" s="541"/>
      <c r="CXO10" s="537"/>
      <c r="CXP10" s="266"/>
      <c r="CXQ10" s="267"/>
      <c r="CXR10" s="267"/>
      <c r="CXS10" s="267"/>
      <c r="CXT10" s="267"/>
      <c r="CXU10" s="267"/>
      <c r="CXV10" s="268"/>
      <c r="CXW10" s="269"/>
      <c r="CXX10" s="269"/>
      <c r="CXY10" s="269"/>
      <c r="CXZ10" s="269"/>
      <c r="CYA10" s="270"/>
      <c r="CYB10" s="265"/>
      <c r="CYC10" s="537"/>
      <c r="CYD10" s="537"/>
      <c r="CYE10" s="538"/>
      <c r="CYF10" s="539"/>
      <c r="CYH10" s="540"/>
      <c r="CYI10" s="540"/>
      <c r="CYJ10" s="541"/>
      <c r="CYK10" s="541"/>
      <c r="CYL10" s="537"/>
      <c r="CYM10" s="266"/>
      <c r="CYN10" s="267"/>
      <c r="CYO10" s="267"/>
      <c r="CYP10" s="267"/>
      <c r="CYQ10" s="267"/>
      <c r="CYR10" s="267"/>
      <c r="CYS10" s="268"/>
      <c r="CYT10" s="269"/>
      <c r="CYU10" s="269"/>
      <c r="CYV10" s="269"/>
      <c r="CYW10" s="269"/>
      <c r="CYX10" s="270"/>
      <c r="CYY10" s="265"/>
      <c r="CYZ10" s="537"/>
      <c r="CZA10" s="537"/>
      <c r="CZB10" s="538"/>
      <c r="CZC10" s="539"/>
      <c r="CZE10" s="540"/>
      <c r="CZF10" s="540"/>
      <c r="CZG10" s="541"/>
      <c r="CZH10" s="541"/>
      <c r="CZI10" s="537"/>
      <c r="CZJ10" s="266"/>
      <c r="CZK10" s="267"/>
      <c r="CZL10" s="267"/>
      <c r="CZM10" s="267"/>
      <c r="CZN10" s="267"/>
      <c r="CZO10" s="267"/>
      <c r="CZP10" s="268"/>
      <c r="CZQ10" s="269"/>
      <c r="CZR10" s="269"/>
      <c r="CZS10" s="269"/>
      <c r="CZT10" s="269"/>
      <c r="CZU10" s="270"/>
      <c r="CZV10" s="265"/>
      <c r="CZW10" s="537"/>
      <c r="CZX10" s="537"/>
      <c r="CZY10" s="538"/>
      <c r="CZZ10" s="539"/>
      <c r="DAB10" s="540"/>
      <c r="DAC10" s="540"/>
      <c r="DAD10" s="541"/>
      <c r="DAE10" s="541"/>
      <c r="DAF10" s="537"/>
      <c r="DAG10" s="266"/>
      <c r="DAH10" s="267"/>
      <c r="DAI10" s="267"/>
      <c r="DAJ10" s="267"/>
      <c r="DAK10" s="267"/>
      <c r="DAL10" s="267"/>
      <c r="DAM10" s="268"/>
      <c r="DAN10" s="269"/>
      <c r="DAO10" s="269"/>
      <c r="DAP10" s="269"/>
      <c r="DAQ10" s="269"/>
      <c r="DAR10" s="270"/>
      <c r="DAS10" s="265"/>
      <c r="DAT10" s="537"/>
      <c r="DAU10" s="537"/>
      <c r="DAV10" s="538"/>
      <c r="DAW10" s="539"/>
      <c r="DAY10" s="540"/>
      <c r="DAZ10" s="540"/>
      <c r="DBA10" s="541"/>
      <c r="DBB10" s="541"/>
      <c r="DBC10" s="537"/>
      <c r="DBD10" s="266"/>
      <c r="DBE10" s="267"/>
      <c r="DBF10" s="267"/>
      <c r="DBG10" s="267"/>
      <c r="DBH10" s="267"/>
      <c r="DBI10" s="267"/>
      <c r="DBJ10" s="268"/>
      <c r="DBK10" s="269"/>
      <c r="DBL10" s="269"/>
      <c r="DBM10" s="269"/>
      <c r="DBN10" s="269"/>
      <c r="DBO10" s="270"/>
      <c r="DBP10" s="265"/>
      <c r="DBQ10" s="537"/>
      <c r="DBR10" s="537"/>
      <c r="DBS10" s="538"/>
      <c r="DBT10" s="539"/>
      <c r="DBV10" s="540"/>
      <c r="DBW10" s="540"/>
      <c r="DBX10" s="541"/>
      <c r="DBY10" s="541"/>
      <c r="DBZ10" s="537"/>
      <c r="DCA10" s="266"/>
      <c r="DCB10" s="267"/>
      <c r="DCC10" s="267"/>
      <c r="DCD10" s="267"/>
      <c r="DCE10" s="267"/>
      <c r="DCF10" s="267"/>
      <c r="DCG10" s="268"/>
      <c r="DCH10" s="269"/>
      <c r="DCI10" s="269"/>
      <c r="DCJ10" s="269"/>
      <c r="DCK10" s="269"/>
      <c r="DCL10" s="270"/>
      <c r="DCM10" s="265"/>
      <c r="DCN10" s="537"/>
      <c r="DCO10" s="537"/>
      <c r="DCP10" s="538"/>
      <c r="DCQ10" s="539"/>
      <c r="DCS10" s="540"/>
      <c r="DCT10" s="540"/>
      <c r="DCU10" s="541"/>
      <c r="DCV10" s="541"/>
      <c r="DCW10" s="537"/>
      <c r="DCX10" s="266"/>
      <c r="DCY10" s="267"/>
      <c r="DCZ10" s="267"/>
      <c r="DDA10" s="267"/>
      <c r="DDB10" s="267"/>
      <c r="DDC10" s="267"/>
      <c r="DDD10" s="268"/>
      <c r="DDE10" s="269"/>
      <c r="DDF10" s="269"/>
      <c r="DDG10" s="269"/>
      <c r="DDH10" s="269"/>
      <c r="DDI10" s="270"/>
      <c r="DDJ10" s="265"/>
      <c r="DDK10" s="537"/>
      <c r="DDL10" s="537"/>
      <c r="DDM10" s="538"/>
      <c r="DDN10" s="539"/>
      <c r="DDP10" s="540"/>
      <c r="DDQ10" s="540"/>
      <c r="DDR10" s="541"/>
      <c r="DDS10" s="541"/>
      <c r="DDT10" s="537"/>
      <c r="DDU10" s="266"/>
      <c r="DDV10" s="267"/>
      <c r="DDW10" s="267"/>
      <c r="DDX10" s="267"/>
      <c r="DDY10" s="267"/>
      <c r="DDZ10" s="267"/>
      <c r="DEA10" s="268"/>
      <c r="DEB10" s="269"/>
      <c r="DEC10" s="269"/>
      <c r="DED10" s="269"/>
      <c r="DEE10" s="269"/>
      <c r="DEF10" s="270"/>
      <c r="DEG10" s="265"/>
      <c r="DEH10" s="537"/>
      <c r="DEI10" s="537"/>
      <c r="DEJ10" s="538"/>
      <c r="DEK10" s="539"/>
      <c r="DEM10" s="540"/>
      <c r="DEN10" s="540"/>
      <c r="DEO10" s="541"/>
      <c r="DEP10" s="541"/>
      <c r="DEQ10" s="537"/>
      <c r="DER10" s="266"/>
      <c r="DES10" s="267"/>
      <c r="DET10" s="267"/>
      <c r="DEU10" s="267"/>
      <c r="DEV10" s="267"/>
      <c r="DEW10" s="267"/>
      <c r="DEX10" s="268"/>
      <c r="DEY10" s="269"/>
      <c r="DEZ10" s="269"/>
      <c r="DFA10" s="269"/>
      <c r="DFB10" s="269"/>
      <c r="DFC10" s="270"/>
      <c r="DFD10" s="265"/>
      <c r="DFE10" s="537"/>
      <c r="DFF10" s="537"/>
      <c r="DFG10" s="538"/>
      <c r="DFH10" s="539"/>
      <c r="DFJ10" s="540"/>
      <c r="DFK10" s="540"/>
      <c r="DFL10" s="541"/>
      <c r="DFM10" s="541"/>
      <c r="DFN10" s="537"/>
      <c r="DFO10" s="266"/>
      <c r="DFP10" s="267"/>
      <c r="DFQ10" s="267"/>
      <c r="DFR10" s="267"/>
      <c r="DFS10" s="267"/>
      <c r="DFT10" s="267"/>
      <c r="DFU10" s="268"/>
      <c r="DFV10" s="269"/>
      <c r="DFW10" s="269"/>
      <c r="DFX10" s="269"/>
      <c r="DFY10" s="269"/>
      <c r="DFZ10" s="270"/>
      <c r="DGA10" s="265"/>
      <c r="DGB10" s="537"/>
      <c r="DGC10" s="537"/>
      <c r="DGD10" s="538"/>
      <c r="DGE10" s="539"/>
      <c r="DGG10" s="540"/>
      <c r="DGH10" s="540"/>
      <c r="DGI10" s="541"/>
      <c r="DGJ10" s="541"/>
      <c r="DGK10" s="537"/>
      <c r="DGL10" s="266"/>
      <c r="DGM10" s="267"/>
      <c r="DGN10" s="267"/>
      <c r="DGO10" s="267"/>
      <c r="DGP10" s="267"/>
      <c r="DGQ10" s="267"/>
      <c r="DGR10" s="268"/>
      <c r="DGS10" s="269"/>
      <c r="DGT10" s="269"/>
      <c r="DGU10" s="269"/>
      <c r="DGV10" s="269"/>
      <c r="DGW10" s="270"/>
      <c r="DGX10" s="265"/>
      <c r="DGY10" s="537"/>
      <c r="DGZ10" s="537"/>
      <c r="DHA10" s="538"/>
      <c r="DHB10" s="539"/>
      <c r="DHD10" s="540"/>
      <c r="DHE10" s="540"/>
      <c r="DHF10" s="541"/>
      <c r="DHG10" s="541"/>
      <c r="DHH10" s="537"/>
      <c r="DHI10" s="266"/>
      <c r="DHJ10" s="267"/>
      <c r="DHK10" s="267"/>
      <c r="DHL10" s="267"/>
      <c r="DHM10" s="267"/>
      <c r="DHN10" s="267"/>
      <c r="DHO10" s="268"/>
      <c r="DHP10" s="269"/>
      <c r="DHQ10" s="269"/>
      <c r="DHR10" s="269"/>
      <c r="DHS10" s="269"/>
      <c r="DHT10" s="270"/>
      <c r="DHU10" s="265"/>
      <c r="DHV10" s="537"/>
      <c r="DHW10" s="537"/>
      <c r="DHX10" s="538"/>
      <c r="DHY10" s="539"/>
      <c r="DIA10" s="540"/>
      <c r="DIB10" s="540"/>
      <c r="DIC10" s="541"/>
      <c r="DID10" s="541"/>
      <c r="DIE10" s="537"/>
      <c r="DIF10" s="266"/>
      <c r="DIG10" s="267"/>
      <c r="DIH10" s="267"/>
      <c r="DII10" s="267"/>
      <c r="DIJ10" s="267"/>
      <c r="DIK10" s="267"/>
      <c r="DIL10" s="268"/>
      <c r="DIM10" s="269"/>
      <c r="DIN10" s="269"/>
      <c r="DIO10" s="269"/>
      <c r="DIP10" s="269"/>
      <c r="DIQ10" s="270"/>
      <c r="DIR10" s="265"/>
      <c r="DIS10" s="537"/>
      <c r="DIT10" s="537"/>
      <c r="DIU10" s="538"/>
      <c r="DIV10" s="539"/>
      <c r="DIX10" s="540"/>
      <c r="DIY10" s="540"/>
      <c r="DIZ10" s="541"/>
      <c r="DJA10" s="541"/>
      <c r="DJB10" s="537"/>
      <c r="DJC10" s="266"/>
      <c r="DJD10" s="267"/>
      <c r="DJE10" s="267"/>
      <c r="DJF10" s="267"/>
      <c r="DJG10" s="267"/>
      <c r="DJH10" s="267"/>
      <c r="DJI10" s="268"/>
      <c r="DJJ10" s="269"/>
      <c r="DJK10" s="269"/>
      <c r="DJL10" s="269"/>
      <c r="DJM10" s="269"/>
      <c r="DJN10" s="270"/>
      <c r="DJO10" s="265"/>
      <c r="DJP10" s="537"/>
      <c r="DJQ10" s="537"/>
      <c r="DJR10" s="538"/>
      <c r="DJS10" s="539"/>
      <c r="DJU10" s="540"/>
      <c r="DJV10" s="540"/>
      <c r="DJW10" s="541"/>
      <c r="DJX10" s="541"/>
      <c r="DJY10" s="537"/>
      <c r="DJZ10" s="266"/>
      <c r="DKA10" s="267"/>
      <c r="DKB10" s="267"/>
      <c r="DKC10" s="267"/>
      <c r="DKD10" s="267"/>
      <c r="DKE10" s="267"/>
      <c r="DKF10" s="268"/>
      <c r="DKG10" s="269"/>
      <c r="DKH10" s="269"/>
      <c r="DKI10" s="269"/>
      <c r="DKJ10" s="269"/>
      <c r="DKK10" s="270"/>
      <c r="DKL10" s="265"/>
      <c r="DKM10" s="537"/>
      <c r="DKN10" s="537"/>
      <c r="DKO10" s="538"/>
      <c r="DKP10" s="539"/>
      <c r="DKR10" s="540"/>
      <c r="DKS10" s="540"/>
      <c r="DKT10" s="541"/>
      <c r="DKU10" s="541"/>
      <c r="DKV10" s="537"/>
      <c r="DKW10" s="266"/>
      <c r="DKX10" s="267"/>
      <c r="DKY10" s="267"/>
      <c r="DKZ10" s="267"/>
      <c r="DLA10" s="267"/>
      <c r="DLB10" s="267"/>
      <c r="DLC10" s="268"/>
      <c r="DLD10" s="269"/>
      <c r="DLE10" s="269"/>
      <c r="DLF10" s="269"/>
      <c r="DLG10" s="269"/>
      <c r="DLH10" s="270"/>
      <c r="DLI10" s="265"/>
      <c r="DLJ10" s="537"/>
      <c r="DLK10" s="537"/>
      <c r="DLL10" s="538"/>
      <c r="DLM10" s="539"/>
      <c r="DLO10" s="540"/>
      <c r="DLP10" s="540"/>
      <c r="DLQ10" s="541"/>
      <c r="DLR10" s="541"/>
      <c r="DLS10" s="537"/>
      <c r="DLT10" s="266"/>
      <c r="DLU10" s="267"/>
      <c r="DLV10" s="267"/>
      <c r="DLW10" s="267"/>
      <c r="DLX10" s="267"/>
      <c r="DLY10" s="267"/>
      <c r="DLZ10" s="268"/>
      <c r="DMA10" s="269"/>
      <c r="DMB10" s="269"/>
      <c r="DMC10" s="269"/>
      <c r="DMD10" s="269"/>
      <c r="DME10" s="270"/>
      <c r="DMF10" s="265"/>
      <c r="DMG10" s="537"/>
      <c r="DMH10" s="537"/>
      <c r="DMI10" s="538"/>
      <c r="DMJ10" s="539"/>
      <c r="DML10" s="540"/>
      <c r="DMM10" s="540"/>
      <c r="DMN10" s="541"/>
      <c r="DMO10" s="541"/>
      <c r="DMP10" s="537"/>
      <c r="DMQ10" s="266"/>
      <c r="DMR10" s="267"/>
      <c r="DMS10" s="267"/>
      <c r="DMT10" s="267"/>
      <c r="DMU10" s="267"/>
      <c r="DMV10" s="267"/>
      <c r="DMW10" s="268"/>
      <c r="DMX10" s="269"/>
      <c r="DMY10" s="269"/>
      <c r="DMZ10" s="269"/>
      <c r="DNA10" s="269"/>
      <c r="DNB10" s="270"/>
      <c r="DNC10" s="265"/>
      <c r="DND10" s="537"/>
      <c r="DNE10" s="537"/>
      <c r="DNF10" s="538"/>
      <c r="DNG10" s="539"/>
      <c r="DNI10" s="540"/>
      <c r="DNJ10" s="540"/>
      <c r="DNK10" s="541"/>
      <c r="DNL10" s="541"/>
      <c r="DNM10" s="537"/>
      <c r="DNN10" s="266"/>
      <c r="DNO10" s="267"/>
      <c r="DNP10" s="267"/>
      <c r="DNQ10" s="267"/>
      <c r="DNR10" s="267"/>
      <c r="DNS10" s="267"/>
      <c r="DNT10" s="268"/>
      <c r="DNU10" s="269"/>
      <c r="DNV10" s="269"/>
      <c r="DNW10" s="269"/>
      <c r="DNX10" s="269"/>
      <c r="DNY10" s="270"/>
      <c r="DNZ10" s="265"/>
      <c r="DOA10" s="537"/>
      <c r="DOB10" s="537"/>
      <c r="DOC10" s="538"/>
      <c r="DOD10" s="539"/>
      <c r="DOF10" s="540"/>
      <c r="DOG10" s="540"/>
      <c r="DOH10" s="541"/>
      <c r="DOI10" s="541"/>
      <c r="DOJ10" s="537"/>
      <c r="DOK10" s="266"/>
      <c r="DOL10" s="267"/>
      <c r="DOM10" s="267"/>
      <c r="DON10" s="267"/>
      <c r="DOO10" s="267"/>
      <c r="DOP10" s="267"/>
      <c r="DOQ10" s="268"/>
      <c r="DOR10" s="269"/>
      <c r="DOS10" s="269"/>
      <c r="DOT10" s="269"/>
      <c r="DOU10" s="269"/>
      <c r="DOV10" s="270"/>
      <c r="DOW10" s="265"/>
      <c r="DOX10" s="537"/>
      <c r="DOY10" s="537"/>
      <c r="DOZ10" s="538"/>
      <c r="DPA10" s="539"/>
      <c r="DPC10" s="540"/>
      <c r="DPD10" s="540"/>
      <c r="DPE10" s="541"/>
      <c r="DPF10" s="541"/>
      <c r="DPG10" s="537"/>
      <c r="DPH10" s="266"/>
      <c r="DPI10" s="267"/>
      <c r="DPJ10" s="267"/>
      <c r="DPK10" s="267"/>
      <c r="DPL10" s="267"/>
      <c r="DPM10" s="267"/>
      <c r="DPN10" s="268"/>
      <c r="DPO10" s="269"/>
      <c r="DPP10" s="269"/>
      <c r="DPQ10" s="269"/>
      <c r="DPR10" s="269"/>
      <c r="DPS10" s="270"/>
      <c r="DPT10" s="265"/>
      <c r="DPU10" s="537"/>
      <c r="DPV10" s="537"/>
      <c r="DPW10" s="538"/>
      <c r="DPX10" s="539"/>
      <c r="DPZ10" s="540"/>
      <c r="DQA10" s="540"/>
      <c r="DQB10" s="541"/>
      <c r="DQC10" s="541"/>
      <c r="DQD10" s="537"/>
      <c r="DQE10" s="266"/>
      <c r="DQF10" s="267"/>
      <c r="DQG10" s="267"/>
      <c r="DQH10" s="267"/>
      <c r="DQI10" s="267"/>
      <c r="DQJ10" s="267"/>
      <c r="DQK10" s="268"/>
      <c r="DQL10" s="269"/>
      <c r="DQM10" s="269"/>
      <c r="DQN10" s="269"/>
      <c r="DQO10" s="269"/>
      <c r="DQP10" s="270"/>
      <c r="DQQ10" s="265"/>
      <c r="DQR10" s="537"/>
      <c r="DQS10" s="537"/>
      <c r="DQT10" s="538"/>
      <c r="DQU10" s="539"/>
      <c r="DQW10" s="540"/>
      <c r="DQX10" s="540"/>
      <c r="DQY10" s="541"/>
      <c r="DQZ10" s="541"/>
      <c r="DRA10" s="537"/>
      <c r="DRB10" s="266"/>
      <c r="DRC10" s="267"/>
      <c r="DRD10" s="267"/>
      <c r="DRE10" s="267"/>
      <c r="DRF10" s="267"/>
      <c r="DRG10" s="267"/>
      <c r="DRH10" s="268"/>
      <c r="DRI10" s="269"/>
      <c r="DRJ10" s="269"/>
      <c r="DRK10" s="269"/>
      <c r="DRL10" s="269"/>
      <c r="DRM10" s="270"/>
      <c r="DRN10" s="265"/>
      <c r="DRO10" s="537"/>
      <c r="DRP10" s="537"/>
      <c r="DRQ10" s="538"/>
      <c r="DRR10" s="539"/>
      <c r="DRT10" s="540"/>
      <c r="DRU10" s="540"/>
      <c r="DRV10" s="541"/>
      <c r="DRW10" s="541"/>
      <c r="DRX10" s="537"/>
      <c r="DRY10" s="266"/>
      <c r="DRZ10" s="267"/>
      <c r="DSA10" s="267"/>
      <c r="DSB10" s="267"/>
      <c r="DSC10" s="267"/>
      <c r="DSD10" s="267"/>
      <c r="DSE10" s="268"/>
      <c r="DSF10" s="269"/>
      <c r="DSG10" s="269"/>
      <c r="DSH10" s="269"/>
      <c r="DSI10" s="269"/>
      <c r="DSJ10" s="270"/>
      <c r="DSK10" s="265"/>
      <c r="DSL10" s="537"/>
      <c r="DSM10" s="537"/>
      <c r="DSN10" s="538"/>
      <c r="DSO10" s="539"/>
      <c r="DSQ10" s="540"/>
      <c r="DSR10" s="540"/>
      <c r="DSS10" s="541"/>
      <c r="DST10" s="541"/>
      <c r="DSU10" s="537"/>
      <c r="DSV10" s="266"/>
      <c r="DSW10" s="267"/>
      <c r="DSX10" s="267"/>
      <c r="DSY10" s="267"/>
      <c r="DSZ10" s="267"/>
      <c r="DTA10" s="267"/>
      <c r="DTB10" s="268"/>
      <c r="DTC10" s="269"/>
      <c r="DTD10" s="269"/>
      <c r="DTE10" s="269"/>
      <c r="DTF10" s="269"/>
      <c r="DTG10" s="270"/>
      <c r="DTH10" s="265"/>
      <c r="DTI10" s="537"/>
      <c r="DTJ10" s="537"/>
      <c r="DTK10" s="538"/>
      <c r="DTL10" s="539"/>
      <c r="DTN10" s="540"/>
      <c r="DTO10" s="540"/>
      <c r="DTP10" s="541"/>
      <c r="DTQ10" s="541"/>
      <c r="DTR10" s="537"/>
      <c r="DTS10" s="266"/>
      <c r="DTT10" s="267"/>
      <c r="DTU10" s="267"/>
      <c r="DTV10" s="267"/>
      <c r="DTW10" s="267"/>
      <c r="DTX10" s="267"/>
      <c r="DTY10" s="268"/>
      <c r="DTZ10" s="269"/>
      <c r="DUA10" s="269"/>
      <c r="DUB10" s="269"/>
      <c r="DUC10" s="269"/>
      <c r="DUD10" s="270"/>
      <c r="DUE10" s="265"/>
      <c r="DUF10" s="537"/>
      <c r="DUG10" s="537"/>
      <c r="DUH10" s="538"/>
      <c r="DUI10" s="539"/>
      <c r="DUK10" s="540"/>
      <c r="DUL10" s="540"/>
      <c r="DUM10" s="541"/>
      <c r="DUN10" s="541"/>
      <c r="DUO10" s="537"/>
      <c r="DUP10" s="266"/>
      <c r="DUQ10" s="267"/>
      <c r="DUR10" s="267"/>
      <c r="DUS10" s="267"/>
      <c r="DUT10" s="267"/>
      <c r="DUU10" s="267"/>
      <c r="DUV10" s="268"/>
      <c r="DUW10" s="269"/>
      <c r="DUX10" s="269"/>
      <c r="DUY10" s="269"/>
      <c r="DUZ10" s="269"/>
      <c r="DVA10" s="270"/>
      <c r="DVB10" s="265"/>
      <c r="DVC10" s="537"/>
      <c r="DVD10" s="537"/>
      <c r="DVE10" s="538"/>
      <c r="DVF10" s="539"/>
      <c r="DVH10" s="540"/>
      <c r="DVI10" s="540"/>
      <c r="DVJ10" s="541"/>
      <c r="DVK10" s="541"/>
      <c r="DVL10" s="537"/>
      <c r="DVM10" s="266"/>
      <c r="DVN10" s="267"/>
      <c r="DVO10" s="267"/>
      <c r="DVP10" s="267"/>
      <c r="DVQ10" s="267"/>
      <c r="DVR10" s="267"/>
      <c r="DVS10" s="268"/>
      <c r="DVT10" s="269"/>
      <c r="DVU10" s="269"/>
      <c r="DVV10" s="269"/>
      <c r="DVW10" s="269"/>
      <c r="DVX10" s="270"/>
      <c r="DVY10" s="265"/>
      <c r="DVZ10" s="537"/>
      <c r="DWA10" s="537"/>
      <c r="DWB10" s="538"/>
      <c r="DWC10" s="539"/>
      <c r="DWE10" s="540"/>
      <c r="DWF10" s="540"/>
      <c r="DWG10" s="541"/>
      <c r="DWH10" s="541"/>
      <c r="DWI10" s="537"/>
      <c r="DWJ10" s="266"/>
      <c r="DWK10" s="267"/>
      <c r="DWL10" s="267"/>
      <c r="DWM10" s="267"/>
      <c r="DWN10" s="267"/>
      <c r="DWO10" s="267"/>
      <c r="DWP10" s="268"/>
      <c r="DWQ10" s="269"/>
      <c r="DWR10" s="269"/>
      <c r="DWS10" s="269"/>
      <c r="DWT10" s="269"/>
      <c r="DWU10" s="270"/>
      <c r="DWV10" s="265"/>
      <c r="DWW10" s="537"/>
      <c r="DWX10" s="537"/>
      <c r="DWY10" s="538"/>
      <c r="DWZ10" s="539"/>
      <c r="DXB10" s="540"/>
      <c r="DXC10" s="540"/>
      <c r="DXD10" s="541"/>
      <c r="DXE10" s="541"/>
      <c r="DXF10" s="537"/>
      <c r="DXG10" s="266"/>
      <c r="DXH10" s="267"/>
      <c r="DXI10" s="267"/>
      <c r="DXJ10" s="267"/>
      <c r="DXK10" s="267"/>
      <c r="DXL10" s="267"/>
      <c r="DXM10" s="268"/>
      <c r="DXN10" s="269"/>
      <c r="DXO10" s="269"/>
      <c r="DXP10" s="269"/>
      <c r="DXQ10" s="269"/>
      <c r="DXR10" s="270"/>
      <c r="DXS10" s="265"/>
      <c r="DXT10" s="537"/>
      <c r="DXU10" s="537"/>
      <c r="DXV10" s="538"/>
      <c r="DXW10" s="539"/>
      <c r="DXY10" s="540"/>
      <c r="DXZ10" s="540"/>
      <c r="DYA10" s="541"/>
      <c r="DYB10" s="541"/>
      <c r="DYC10" s="537"/>
      <c r="DYD10" s="266"/>
      <c r="DYE10" s="267"/>
      <c r="DYF10" s="267"/>
      <c r="DYG10" s="267"/>
      <c r="DYH10" s="267"/>
      <c r="DYI10" s="267"/>
      <c r="DYJ10" s="268"/>
      <c r="DYK10" s="269"/>
      <c r="DYL10" s="269"/>
      <c r="DYM10" s="269"/>
      <c r="DYN10" s="269"/>
      <c r="DYO10" s="270"/>
      <c r="DYP10" s="265"/>
      <c r="DYQ10" s="537"/>
      <c r="DYR10" s="537"/>
      <c r="DYS10" s="538"/>
      <c r="DYT10" s="539"/>
      <c r="DYV10" s="540"/>
      <c r="DYW10" s="540"/>
      <c r="DYX10" s="541"/>
      <c r="DYY10" s="541"/>
      <c r="DYZ10" s="537"/>
      <c r="DZA10" s="266"/>
      <c r="DZB10" s="267"/>
      <c r="DZC10" s="267"/>
      <c r="DZD10" s="267"/>
      <c r="DZE10" s="267"/>
      <c r="DZF10" s="267"/>
      <c r="DZG10" s="268"/>
      <c r="DZH10" s="269"/>
      <c r="DZI10" s="269"/>
      <c r="DZJ10" s="269"/>
      <c r="DZK10" s="269"/>
      <c r="DZL10" s="270"/>
      <c r="DZM10" s="265"/>
      <c r="DZN10" s="537"/>
      <c r="DZO10" s="537"/>
      <c r="DZP10" s="538"/>
      <c r="DZQ10" s="539"/>
      <c r="DZS10" s="540"/>
      <c r="DZT10" s="540"/>
      <c r="DZU10" s="541"/>
      <c r="DZV10" s="541"/>
      <c r="DZW10" s="537"/>
      <c r="DZX10" s="266"/>
      <c r="DZY10" s="267"/>
      <c r="DZZ10" s="267"/>
      <c r="EAA10" s="267"/>
      <c r="EAB10" s="267"/>
      <c r="EAC10" s="267"/>
      <c r="EAD10" s="268"/>
      <c r="EAE10" s="269"/>
      <c r="EAF10" s="269"/>
      <c r="EAG10" s="269"/>
      <c r="EAH10" s="269"/>
      <c r="EAI10" s="270"/>
      <c r="EAJ10" s="265"/>
      <c r="EAK10" s="537"/>
      <c r="EAL10" s="537"/>
      <c r="EAM10" s="538"/>
      <c r="EAN10" s="539"/>
      <c r="EAP10" s="540"/>
      <c r="EAQ10" s="540"/>
      <c r="EAR10" s="541"/>
      <c r="EAS10" s="541"/>
      <c r="EAT10" s="537"/>
      <c r="EAU10" s="266"/>
      <c r="EAV10" s="267"/>
      <c r="EAW10" s="267"/>
      <c r="EAX10" s="267"/>
      <c r="EAY10" s="267"/>
      <c r="EAZ10" s="267"/>
      <c r="EBA10" s="268"/>
      <c r="EBB10" s="269"/>
      <c r="EBC10" s="269"/>
      <c r="EBD10" s="269"/>
      <c r="EBE10" s="269"/>
      <c r="EBF10" s="270"/>
      <c r="EBG10" s="265"/>
      <c r="EBH10" s="537"/>
      <c r="EBI10" s="537"/>
      <c r="EBJ10" s="538"/>
      <c r="EBK10" s="539"/>
      <c r="EBM10" s="540"/>
      <c r="EBN10" s="540"/>
      <c r="EBO10" s="541"/>
      <c r="EBP10" s="541"/>
      <c r="EBQ10" s="537"/>
      <c r="EBR10" s="266"/>
      <c r="EBS10" s="267"/>
      <c r="EBT10" s="267"/>
      <c r="EBU10" s="267"/>
      <c r="EBV10" s="267"/>
      <c r="EBW10" s="267"/>
      <c r="EBX10" s="268"/>
      <c r="EBY10" s="269"/>
      <c r="EBZ10" s="269"/>
      <c r="ECA10" s="269"/>
      <c r="ECB10" s="269"/>
      <c r="ECC10" s="270"/>
      <c r="ECD10" s="265"/>
      <c r="ECE10" s="537"/>
      <c r="ECF10" s="537"/>
      <c r="ECG10" s="538"/>
      <c r="ECH10" s="539"/>
      <c r="ECJ10" s="540"/>
      <c r="ECK10" s="540"/>
      <c r="ECL10" s="541"/>
      <c r="ECM10" s="541"/>
      <c r="ECN10" s="537"/>
      <c r="ECO10" s="266"/>
      <c r="ECP10" s="267"/>
      <c r="ECQ10" s="267"/>
      <c r="ECR10" s="267"/>
      <c r="ECS10" s="267"/>
      <c r="ECT10" s="267"/>
      <c r="ECU10" s="268"/>
      <c r="ECV10" s="269"/>
      <c r="ECW10" s="269"/>
      <c r="ECX10" s="269"/>
      <c r="ECY10" s="269"/>
      <c r="ECZ10" s="270"/>
      <c r="EDA10" s="265"/>
      <c r="EDB10" s="537"/>
      <c r="EDC10" s="537"/>
      <c r="EDD10" s="538"/>
      <c r="EDE10" s="539"/>
      <c r="EDG10" s="540"/>
      <c r="EDH10" s="540"/>
      <c r="EDI10" s="541"/>
      <c r="EDJ10" s="541"/>
      <c r="EDK10" s="537"/>
      <c r="EDL10" s="266"/>
      <c r="EDM10" s="267"/>
      <c r="EDN10" s="267"/>
      <c r="EDO10" s="267"/>
      <c r="EDP10" s="267"/>
      <c r="EDQ10" s="267"/>
      <c r="EDR10" s="268"/>
      <c r="EDS10" s="269"/>
      <c r="EDT10" s="269"/>
      <c r="EDU10" s="269"/>
      <c r="EDV10" s="269"/>
      <c r="EDW10" s="270"/>
      <c r="EDX10" s="265"/>
      <c r="EDY10" s="537"/>
      <c r="EDZ10" s="537"/>
      <c r="EEA10" s="538"/>
      <c r="EEB10" s="539"/>
      <c r="EED10" s="540"/>
      <c r="EEE10" s="540"/>
      <c r="EEF10" s="541"/>
      <c r="EEG10" s="541"/>
      <c r="EEH10" s="537"/>
      <c r="EEI10" s="266"/>
      <c r="EEJ10" s="267"/>
      <c r="EEK10" s="267"/>
      <c r="EEL10" s="267"/>
      <c r="EEM10" s="267"/>
      <c r="EEN10" s="267"/>
      <c r="EEO10" s="268"/>
      <c r="EEP10" s="269"/>
      <c r="EEQ10" s="269"/>
      <c r="EER10" s="269"/>
      <c r="EES10" s="269"/>
      <c r="EET10" s="270"/>
      <c r="EEU10" s="265"/>
      <c r="EEV10" s="537"/>
      <c r="EEW10" s="537"/>
      <c r="EEX10" s="538"/>
      <c r="EEY10" s="539"/>
      <c r="EFA10" s="540"/>
      <c r="EFB10" s="540"/>
      <c r="EFC10" s="541"/>
      <c r="EFD10" s="541"/>
      <c r="EFE10" s="537"/>
      <c r="EFF10" s="266"/>
      <c r="EFG10" s="267"/>
      <c r="EFH10" s="267"/>
      <c r="EFI10" s="267"/>
      <c r="EFJ10" s="267"/>
      <c r="EFK10" s="267"/>
      <c r="EFL10" s="268"/>
      <c r="EFM10" s="269"/>
      <c r="EFN10" s="269"/>
      <c r="EFO10" s="269"/>
      <c r="EFP10" s="269"/>
      <c r="EFQ10" s="270"/>
      <c r="EFR10" s="265"/>
      <c r="EFS10" s="537"/>
      <c r="EFT10" s="537"/>
      <c r="EFU10" s="538"/>
      <c r="EFV10" s="539"/>
      <c r="EFX10" s="540"/>
      <c r="EFY10" s="540"/>
      <c r="EFZ10" s="541"/>
      <c r="EGA10" s="541"/>
      <c r="EGB10" s="537"/>
      <c r="EGC10" s="266"/>
      <c r="EGD10" s="267"/>
      <c r="EGE10" s="267"/>
      <c r="EGF10" s="267"/>
      <c r="EGG10" s="267"/>
      <c r="EGH10" s="267"/>
      <c r="EGI10" s="268"/>
      <c r="EGJ10" s="269"/>
      <c r="EGK10" s="269"/>
      <c r="EGL10" s="269"/>
      <c r="EGM10" s="269"/>
      <c r="EGN10" s="270"/>
      <c r="EGO10" s="265"/>
      <c r="EGP10" s="537"/>
      <c r="EGQ10" s="537"/>
      <c r="EGR10" s="538"/>
      <c r="EGS10" s="539"/>
      <c r="EGU10" s="540"/>
      <c r="EGV10" s="540"/>
      <c r="EGW10" s="541"/>
      <c r="EGX10" s="541"/>
      <c r="EGY10" s="537"/>
      <c r="EGZ10" s="266"/>
      <c r="EHA10" s="267"/>
      <c r="EHB10" s="267"/>
      <c r="EHC10" s="267"/>
      <c r="EHD10" s="267"/>
      <c r="EHE10" s="267"/>
      <c r="EHF10" s="268"/>
      <c r="EHG10" s="269"/>
      <c r="EHH10" s="269"/>
      <c r="EHI10" s="269"/>
      <c r="EHJ10" s="269"/>
      <c r="EHK10" s="270"/>
      <c r="EHL10" s="265"/>
      <c r="EHM10" s="537"/>
      <c r="EHN10" s="537"/>
      <c r="EHO10" s="538"/>
      <c r="EHP10" s="539"/>
      <c r="EHR10" s="540"/>
      <c r="EHS10" s="540"/>
      <c r="EHT10" s="541"/>
      <c r="EHU10" s="541"/>
      <c r="EHV10" s="537"/>
      <c r="EHW10" s="266"/>
      <c r="EHX10" s="267"/>
      <c r="EHY10" s="267"/>
      <c r="EHZ10" s="267"/>
      <c r="EIA10" s="267"/>
      <c r="EIB10" s="267"/>
      <c r="EIC10" s="268"/>
      <c r="EID10" s="269"/>
      <c r="EIE10" s="269"/>
      <c r="EIF10" s="269"/>
      <c r="EIG10" s="269"/>
      <c r="EIH10" s="270"/>
      <c r="EII10" s="265"/>
      <c r="EIJ10" s="537"/>
      <c r="EIK10" s="537"/>
      <c r="EIL10" s="538"/>
      <c r="EIM10" s="539"/>
      <c r="EIO10" s="540"/>
      <c r="EIP10" s="540"/>
      <c r="EIQ10" s="541"/>
      <c r="EIR10" s="541"/>
      <c r="EIS10" s="537"/>
      <c r="EIT10" s="266"/>
      <c r="EIU10" s="267"/>
      <c r="EIV10" s="267"/>
      <c r="EIW10" s="267"/>
      <c r="EIX10" s="267"/>
      <c r="EIY10" s="267"/>
      <c r="EIZ10" s="268"/>
      <c r="EJA10" s="269"/>
      <c r="EJB10" s="269"/>
      <c r="EJC10" s="269"/>
      <c r="EJD10" s="269"/>
      <c r="EJE10" s="270"/>
      <c r="EJF10" s="265"/>
      <c r="EJG10" s="537"/>
      <c r="EJH10" s="537"/>
      <c r="EJI10" s="538"/>
      <c r="EJJ10" s="539"/>
      <c r="EJL10" s="540"/>
      <c r="EJM10" s="540"/>
      <c r="EJN10" s="541"/>
      <c r="EJO10" s="541"/>
      <c r="EJP10" s="537"/>
      <c r="EJQ10" s="266"/>
      <c r="EJR10" s="267"/>
      <c r="EJS10" s="267"/>
      <c r="EJT10" s="267"/>
      <c r="EJU10" s="267"/>
      <c r="EJV10" s="267"/>
      <c r="EJW10" s="268"/>
      <c r="EJX10" s="269"/>
      <c r="EJY10" s="269"/>
      <c r="EJZ10" s="269"/>
      <c r="EKA10" s="269"/>
      <c r="EKB10" s="270"/>
      <c r="EKC10" s="265"/>
      <c r="EKD10" s="537"/>
      <c r="EKE10" s="537"/>
      <c r="EKF10" s="538"/>
      <c r="EKG10" s="539"/>
      <c r="EKI10" s="540"/>
      <c r="EKJ10" s="540"/>
      <c r="EKK10" s="541"/>
      <c r="EKL10" s="541"/>
      <c r="EKM10" s="537"/>
      <c r="EKN10" s="266"/>
      <c r="EKO10" s="267"/>
      <c r="EKP10" s="267"/>
      <c r="EKQ10" s="267"/>
      <c r="EKR10" s="267"/>
      <c r="EKS10" s="267"/>
      <c r="EKT10" s="268"/>
      <c r="EKU10" s="269"/>
      <c r="EKV10" s="269"/>
      <c r="EKW10" s="269"/>
      <c r="EKX10" s="269"/>
      <c r="EKY10" s="270"/>
      <c r="EKZ10" s="265"/>
      <c r="ELA10" s="537"/>
      <c r="ELB10" s="537"/>
      <c r="ELC10" s="538"/>
      <c r="ELD10" s="539"/>
      <c r="ELF10" s="540"/>
      <c r="ELG10" s="540"/>
      <c r="ELH10" s="541"/>
      <c r="ELI10" s="541"/>
      <c r="ELJ10" s="537"/>
      <c r="ELK10" s="266"/>
      <c r="ELL10" s="267"/>
      <c r="ELM10" s="267"/>
      <c r="ELN10" s="267"/>
      <c r="ELO10" s="267"/>
      <c r="ELP10" s="267"/>
      <c r="ELQ10" s="268"/>
      <c r="ELR10" s="269"/>
      <c r="ELS10" s="269"/>
      <c r="ELT10" s="269"/>
      <c r="ELU10" s="269"/>
      <c r="ELV10" s="270"/>
      <c r="ELW10" s="265"/>
      <c r="ELX10" s="537"/>
      <c r="ELY10" s="537"/>
      <c r="ELZ10" s="538"/>
      <c r="EMA10" s="539"/>
      <c r="EMC10" s="540"/>
      <c r="EMD10" s="540"/>
      <c r="EME10" s="541"/>
      <c r="EMF10" s="541"/>
      <c r="EMG10" s="537"/>
      <c r="EMH10" s="266"/>
      <c r="EMI10" s="267"/>
      <c r="EMJ10" s="267"/>
      <c r="EMK10" s="267"/>
      <c r="EML10" s="267"/>
      <c r="EMM10" s="267"/>
      <c r="EMN10" s="268"/>
      <c r="EMO10" s="269"/>
      <c r="EMP10" s="269"/>
      <c r="EMQ10" s="269"/>
      <c r="EMR10" s="269"/>
      <c r="EMS10" s="270"/>
      <c r="EMT10" s="265"/>
      <c r="EMU10" s="537"/>
      <c r="EMV10" s="537"/>
      <c r="EMW10" s="538"/>
      <c r="EMX10" s="539"/>
      <c r="EMZ10" s="540"/>
      <c r="ENA10" s="540"/>
      <c r="ENB10" s="541"/>
      <c r="ENC10" s="541"/>
      <c r="END10" s="537"/>
      <c r="ENE10" s="266"/>
      <c r="ENF10" s="267"/>
      <c r="ENG10" s="267"/>
      <c r="ENH10" s="267"/>
      <c r="ENI10" s="267"/>
      <c r="ENJ10" s="267"/>
      <c r="ENK10" s="268"/>
      <c r="ENL10" s="269"/>
      <c r="ENM10" s="269"/>
      <c r="ENN10" s="269"/>
      <c r="ENO10" s="269"/>
      <c r="ENP10" s="270"/>
      <c r="ENQ10" s="265"/>
      <c r="ENR10" s="537"/>
      <c r="ENS10" s="537"/>
      <c r="ENT10" s="538"/>
      <c r="ENU10" s="539"/>
      <c r="ENW10" s="540"/>
      <c r="ENX10" s="540"/>
      <c r="ENY10" s="541"/>
      <c r="ENZ10" s="541"/>
      <c r="EOA10" s="537"/>
      <c r="EOB10" s="266"/>
      <c r="EOC10" s="267"/>
      <c r="EOD10" s="267"/>
      <c r="EOE10" s="267"/>
      <c r="EOF10" s="267"/>
      <c r="EOG10" s="267"/>
      <c r="EOH10" s="268"/>
      <c r="EOI10" s="269"/>
      <c r="EOJ10" s="269"/>
      <c r="EOK10" s="269"/>
      <c r="EOL10" s="269"/>
      <c r="EOM10" s="270"/>
      <c r="EON10" s="265"/>
      <c r="EOO10" s="537"/>
      <c r="EOP10" s="537"/>
      <c r="EOQ10" s="538"/>
      <c r="EOR10" s="539"/>
      <c r="EOT10" s="540"/>
      <c r="EOU10" s="540"/>
      <c r="EOV10" s="541"/>
      <c r="EOW10" s="541"/>
      <c r="EOX10" s="537"/>
      <c r="EOY10" s="266"/>
      <c r="EOZ10" s="267"/>
      <c r="EPA10" s="267"/>
      <c r="EPB10" s="267"/>
      <c r="EPC10" s="267"/>
      <c r="EPD10" s="267"/>
      <c r="EPE10" s="268"/>
      <c r="EPF10" s="269"/>
      <c r="EPG10" s="269"/>
      <c r="EPH10" s="269"/>
      <c r="EPI10" s="269"/>
      <c r="EPJ10" s="270"/>
      <c r="EPK10" s="265"/>
      <c r="EPL10" s="537"/>
      <c r="EPM10" s="537"/>
      <c r="EPN10" s="538"/>
      <c r="EPO10" s="539"/>
      <c r="EPQ10" s="540"/>
      <c r="EPR10" s="540"/>
      <c r="EPS10" s="541"/>
      <c r="EPT10" s="541"/>
      <c r="EPU10" s="537"/>
      <c r="EPV10" s="266"/>
      <c r="EPW10" s="267"/>
      <c r="EPX10" s="267"/>
      <c r="EPY10" s="267"/>
      <c r="EPZ10" s="267"/>
      <c r="EQA10" s="267"/>
      <c r="EQB10" s="268"/>
      <c r="EQC10" s="269"/>
      <c r="EQD10" s="269"/>
      <c r="EQE10" s="269"/>
      <c r="EQF10" s="269"/>
      <c r="EQG10" s="270"/>
      <c r="EQH10" s="265"/>
      <c r="EQI10" s="537"/>
      <c r="EQJ10" s="537"/>
      <c r="EQK10" s="538"/>
      <c r="EQL10" s="539"/>
      <c r="EQN10" s="540"/>
      <c r="EQO10" s="540"/>
      <c r="EQP10" s="541"/>
      <c r="EQQ10" s="541"/>
      <c r="EQR10" s="537"/>
      <c r="EQS10" s="266"/>
      <c r="EQT10" s="267"/>
      <c r="EQU10" s="267"/>
      <c r="EQV10" s="267"/>
      <c r="EQW10" s="267"/>
      <c r="EQX10" s="267"/>
      <c r="EQY10" s="268"/>
      <c r="EQZ10" s="269"/>
      <c r="ERA10" s="269"/>
      <c r="ERB10" s="269"/>
      <c r="ERC10" s="269"/>
      <c r="ERD10" s="270"/>
      <c r="ERE10" s="265"/>
      <c r="ERF10" s="537"/>
      <c r="ERG10" s="537"/>
      <c r="ERH10" s="538"/>
      <c r="ERI10" s="539"/>
      <c r="ERK10" s="540"/>
      <c r="ERL10" s="540"/>
      <c r="ERM10" s="541"/>
      <c r="ERN10" s="541"/>
      <c r="ERO10" s="537"/>
      <c r="ERP10" s="266"/>
      <c r="ERQ10" s="267"/>
      <c r="ERR10" s="267"/>
      <c r="ERS10" s="267"/>
      <c r="ERT10" s="267"/>
      <c r="ERU10" s="267"/>
      <c r="ERV10" s="268"/>
      <c r="ERW10" s="269"/>
      <c r="ERX10" s="269"/>
      <c r="ERY10" s="269"/>
      <c r="ERZ10" s="269"/>
      <c r="ESA10" s="270"/>
      <c r="ESB10" s="265"/>
      <c r="ESC10" s="537"/>
      <c r="ESD10" s="537"/>
      <c r="ESE10" s="538"/>
      <c r="ESF10" s="539"/>
      <c r="ESH10" s="540"/>
      <c r="ESI10" s="540"/>
      <c r="ESJ10" s="541"/>
      <c r="ESK10" s="541"/>
      <c r="ESL10" s="537"/>
      <c r="ESM10" s="266"/>
      <c r="ESN10" s="267"/>
      <c r="ESO10" s="267"/>
      <c r="ESP10" s="267"/>
      <c r="ESQ10" s="267"/>
      <c r="ESR10" s="267"/>
      <c r="ESS10" s="268"/>
      <c r="EST10" s="269"/>
      <c r="ESU10" s="269"/>
      <c r="ESV10" s="269"/>
      <c r="ESW10" s="269"/>
      <c r="ESX10" s="270"/>
      <c r="ESY10" s="265"/>
      <c r="ESZ10" s="537"/>
      <c r="ETA10" s="537"/>
      <c r="ETB10" s="538"/>
      <c r="ETC10" s="539"/>
      <c r="ETE10" s="540"/>
      <c r="ETF10" s="540"/>
      <c r="ETG10" s="541"/>
      <c r="ETH10" s="541"/>
      <c r="ETI10" s="537"/>
      <c r="ETJ10" s="266"/>
      <c r="ETK10" s="267"/>
      <c r="ETL10" s="267"/>
      <c r="ETM10" s="267"/>
      <c r="ETN10" s="267"/>
      <c r="ETO10" s="267"/>
      <c r="ETP10" s="268"/>
      <c r="ETQ10" s="269"/>
      <c r="ETR10" s="269"/>
      <c r="ETS10" s="269"/>
      <c r="ETT10" s="269"/>
      <c r="ETU10" s="270"/>
      <c r="ETV10" s="265"/>
      <c r="ETW10" s="537"/>
      <c r="ETX10" s="537"/>
      <c r="ETY10" s="538"/>
      <c r="ETZ10" s="539"/>
      <c r="EUB10" s="540"/>
      <c r="EUC10" s="540"/>
      <c r="EUD10" s="541"/>
      <c r="EUE10" s="541"/>
      <c r="EUF10" s="537"/>
      <c r="EUG10" s="266"/>
      <c r="EUH10" s="267"/>
      <c r="EUI10" s="267"/>
      <c r="EUJ10" s="267"/>
      <c r="EUK10" s="267"/>
      <c r="EUL10" s="267"/>
      <c r="EUM10" s="268"/>
      <c r="EUN10" s="269"/>
      <c r="EUO10" s="269"/>
      <c r="EUP10" s="269"/>
      <c r="EUQ10" s="269"/>
      <c r="EUR10" s="270"/>
      <c r="EUS10" s="265"/>
      <c r="EUT10" s="537"/>
      <c r="EUU10" s="537"/>
      <c r="EUV10" s="538"/>
      <c r="EUW10" s="539"/>
      <c r="EUY10" s="540"/>
      <c r="EUZ10" s="540"/>
      <c r="EVA10" s="541"/>
      <c r="EVB10" s="541"/>
      <c r="EVC10" s="537"/>
      <c r="EVD10" s="266"/>
      <c r="EVE10" s="267"/>
      <c r="EVF10" s="267"/>
      <c r="EVG10" s="267"/>
      <c r="EVH10" s="267"/>
      <c r="EVI10" s="267"/>
      <c r="EVJ10" s="268"/>
      <c r="EVK10" s="269"/>
      <c r="EVL10" s="269"/>
      <c r="EVM10" s="269"/>
      <c r="EVN10" s="269"/>
      <c r="EVO10" s="270"/>
      <c r="EVP10" s="265"/>
      <c r="EVQ10" s="537"/>
      <c r="EVR10" s="537"/>
      <c r="EVS10" s="538"/>
      <c r="EVT10" s="539"/>
      <c r="EVV10" s="540"/>
      <c r="EVW10" s="540"/>
      <c r="EVX10" s="541"/>
      <c r="EVY10" s="541"/>
      <c r="EVZ10" s="537"/>
      <c r="EWA10" s="266"/>
      <c r="EWB10" s="267"/>
      <c r="EWC10" s="267"/>
      <c r="EWD10" s="267"/>
      <c r="EWE10" s="267"/>
      <c r="EWF10" s="267"/>
      <c r="EWG10" s="268"/>
      <c r="EWH10" s="269"/>
      <c r="EWI10" s="269"/>
      <c r="EWJ10" s="269"/>
      <c r="EWK10" s="269"/>
      <c r="EWL10" s="270"/>
      <c r="EWM10" s="265"/>
      <c r="EWN10" s="537"/>
      <c r="EWO10" s="537"/>
      <c r="EWP10" s="538"/>
      <c r="EWQ10" s="539"/>
      <c r="EWS10" s="540"/>
      <c r="EWT10" s="540"/>
      <c r="EWU10" s="541"/>
      <c r="EWV10" s="541"/>
      <c r="EWW10" s="537"/>
      <c r="EWX10" s="266"/>
      <c r="EWY10" s="267"/>
      <c r="EWZ10" s="267"/>
      <c r="EXA10" s="267"/>
      <c r="EXB10" s="267"/>
      <c r="EXC10" s="267"/>
      <c r="EXD10" s="268"/>
      <c r="EXE10" s="269"/>
      <c r="EXF10" s="269"/>
      <c r="EXG10" s="269"/>
      <c r="EXH10" s="269"/>
      <c r="EXI10" s="270"/>
      <c r="EXJ10" s="265"/>
      <c r="EXK10" s="537"/>
      <c r="EXL10" s="537"/>
      <c r="EXM10" s="538"/>
      <c r="EXN10" s="539"/>
      <c r="EXP10" s="540"/>
      <c r="EXQ10" s="540"/>
      <c r="EXR10" s="541"/>
      <c r="EXS10" s="541"/>
      <c r="EXT10" s="537"/>
      <c r="EXU10" s="266"/>
      <c r="EXV10" s="267"/>
      <c r="EXW10" s="267"/>
      <c r="EXX10" s="267"/>
      <c r="EXY10" s="267"/>
      <c r="EXZ10" s="267"/>
      <c r="EYA10" s="268"/>
      <c r="EYB10" s="269"/>
      <c r="EYC10" s="269"/>
      <c r="EYD10" s="269"/>
      <c r="EYE10" s="269"/>
      <c r="EYF10" s="270"/>
      <c r="EYG10" s="265"/>
      <c r="EYH10" s="537"/>
      <c r="EYI10" s="537"/>
      <c r="EYJ10" s="538"/>
      <c r="EYK10" s="539"/>
      <c r="EYM10" s="540"/>
      <c r="EYN10" s="540"/>
      <c r="EYO10" s="541"/>
      <c r="EYP10" s="541"/>
      <c r="EYQ10" s="537"/>
      <c r="EYR10" s="266"/>
      <c r="EYS10" s="267"/>
      <c r="EYT10" s="267"/>
      <c r="EYU10" s="267"/>
      <c r="EYV10" s="267"/>
      <c r="EYW10" s="267"/>
      <c r="EYX10" s="268"/>
      <c r="EYY10" s="269"/>
      <c r="EYZ10" s="269"/>
      <c r="EZA10" s="269"/>
      <c r="EZB10" s="269"/>
      <c r="EZC10" s="270"/>
      <c r="EZD10" s="265"/>
      <c r="EZE10" s="537"/>
      <c r="EZF10" s="537"/>
      <c r="EZG10" s="538"/>
      <c r="EZH10" s="539"/>
      <c r="EZJ10" s="540"/>
      <c r="EZK10" s="540"/>
      <c r="EZL10" s="541"/>
      <c r="EZM10" s="541"/>
      <c r="EZN10" s="537"/>
      <c r="EZO10" s="266"/>
      <c r="EZP10" s="267"/>
      <c r="EZQ10" s="267"/>
      <c r="EZR10" s="267"/>
      <c r="EZS10" s="267"/>
      <c r="EZT10" s="267"/>
      <c r="EZU10" s="268"/>
      <c r="EZV10" s="269"/>
      <c r="EZW10" s="269"/>
      <c r="EZX10" s="269"/>
      <c r="EZY10" s="269"/>
      <c r="EZZ10" s="270"/>
      <c r="FAA10" s="265"/>
      <c r="FAB10" s="537"/>
      <c r="FAC10" s="537"/>
      <c r="FAD10" s="538"/>
      <c r="FAE10" s="539"/>
      <c r="FAG10" s="540"/>
      <c r="FAH10" s="540"/>
      <c r="FAI10" s="541"/>
      <c r="FAJ10" s="541"/>
      <c r="FAK10" s="537"/>
      <c r="FAL10" s="266"/>
      <c r="FAM10" s="267"/>
      <c r="FAN10" s="267"/>
      <c r="FAO10" s="267"/>
      <c r="FAP10" s="267"/>
      <c r="FAQ10" s="267"/>
      <c r="FAR10" s="268"/>
      <c r="FAS10" s="269"/>
      <c r="FAT10" s="269"/>
      <c r="FAU10" s="269"/>
      <c r="FAV10" s="269"/>
      <c r="FAW10" s="270"/>
      <c r="FAX10" s="265"/>
      <c r="FAY10" s="537"/>
      <c r="FAZ10" s="537"/>
      <c r="FBA10" s="538"/>
      <c r="FBB10" s="539"/>
      <c r="FBD10" s="540"/>
      <c r="FBE10" s="540"/>
      <c r="FBF10" s="541"/>
      <c r="FBG10" s="541"/>
      <c r="FBH10" s="537"/>
      <c r="FBI10" s="266"/>
      <c r="FBJ10" s="267"/>
      <c r="FBK10" s="267"/>
      <c r="FBL10" s="267"/>
      <c r="FBM10" s="267"/>
      <c r="FBN10" s="267"/>
      <c r="FBO10" s="268"/>
      <c r="FBP10" s="269"/>
      <c r="FBQ10" s="269"/>
      <c r="FBR10" s="269"/>
      <c r="FBS10" s="269"/>
      <c r="FBT10" s="270"/>
      <c r="FBU10" s="265"/>
      <c r="FBV10" s="537"/>
      <c r="FBW10" s="537"/>
      <c r="FBX10" s="538"/>
      <c r="FBY10" s="539"/>
      <c r="FCA10" s="540"/>
      <c r="FCB10" s="540"/>
      <c r="FCC10" s="541"/>
      <c r="FCD10" s="541"/>
      <c r="FCE10" s="537"/>
      <c r="FCF10" s="266"/>
      <c r="FCG10" s="267"/>
      <c r="FCH10" s="267"/>
      <c r="FCI10" s="267"/>
      <c r="FCJ10" s="267"/>
      <c r="FCK10" s="267"/>
      <c r="FCL10" s="268"/>
      <c r="FCM10" s="269"/>
      <c r="FCN10" s="269"/>
      <c r="FCO10" s="269"/>
      <c r="FCP10" s="269"/>
      <c r="FCQ10" s="270"/>
      <c r="FCR10" s="265"/>
      <c r="FCS10" s="537"/>
      <c r="FCT10" s="537"/>
      <c r="FCU10" s="538"/>
      <c r="FCV10" s="539"/>
      <c r="FCX10" s="540"/>
      <c r="FCY10" s="540"/>
      <c r="FCZ10" s="541"/>
      <c r="FDA10" s="541"/>
      <c r="FDB10" s="537"/>
      <c r="FDC10" s="266"/>
      <c r="FDD10" s="267"/>
      <c r="FDE10" s="267"/>
      <c r="FDF10" s="267"/>
      <c r="FDG10" s="267"/>
      <c r="FDH10" s="267"/>
      <c r="FDI10" s="268"/>
      <c r="FDJ10" s="269"/>
      <c r="FDK10" s="269"/>
      <c r="FDL10" s="269"/>
      <c r="FDM10" s="269"/>
      <c r="FDN10" s="270"/>
      <c r="FDO10" s="265"/>
      <c r="FDP10" s="537"/>
      <c r="FDQ10" s="537"/>
      <c r="FDR10" s="538"/>
      <c r="FDS10" s="539"/>
      <c r="FDU10" s="540"/>
      <c r="FDV10" s="540"/>
      <c r="FDW10" s="541"/>
      <c r="FDX10" s="541"/>
      <c r="FDY10" s="537"/>
      <c r="FDZ10" s="266"/>
      <c r="FEA10" s="267"/>
      <c r="FEB10" s="267"/>
      <c r="FEC10" s="267"/>
      <c r="FED10" s="267"/>
      <c r="FEE10" s="267"/>
      <c r="FEF10" s="268"/>
      <c r="FEG10" s="269"/>
      <c r="FEH10" s="269"/>
      <c r="FEI10" s="269"/>
      <c r="FEJ10" s="269"/>
      <c r="FEK10" s="270"/>
      <c r="FEL10" s="265"/>
      <c r="FEM10" s="537"/>
      <c r="FEN10" s="537"/>
      <c r="FEO10" s="538"/>
      <c r="FEP10" s="539"/>
      <c r="FER10" s="540"/>
      <c r="FES10" s="540"/>
      <c r="FET10" s="541"/>
      <c r="FEU10" s="541"/>
      <c r="FEV10" s="537"/>
      <c r="FEW10" s="266"/>
      <c r="FEX10" s="267"/>
      <c r="FEY10" s="267"/>
      <c r="FEZ10" s="267"/>
      <c r="FFA10" s="267"/>
      <c r="FFB10" s="267"/>
      <c r="FFC10" s="268"/>
      <c r="FFD10" s="269"/>
      <c r="FFE10" s="269"/>
      <c r="FFF10" s="269"/>
      <c r="FFG10" s="269"/>
      <c r="FFH10" s="270"/>
      <c r="FFI10" s="265"/>
      <c r="FFJ10" s="537"/>
      <c r="FFK10" s="537"/>
      <c r="FFL10" s="538"/>
      <c r="FFM10" s="539"/>
      <c r="FFO10" s="540"/>
      <c r="FFP10" s="540"/>
      <c r="FFQ10" s="541"/>
      <c r="FFR10" s="541"/>
      <c r="FFS10" s="537"/>
      <c r="FFT10" s="266"/>
      <c r="FFU10" s="267"/>
      <c r="FFV10" s="267"/>
      <c r="FFW10" s="267"/>
      <c r="FFX10" s="267"/>
      <c r="FFY10" s="267"/>
      <c r="FFZ10" s="268"/>
      <c r="FGA10" s="269"/>
      <c r="FGB10" s="269"/>
      <c r="FGC10" s="269"/>
      <c r="FGD10" s="269"/>
      <c r="FGE10" s="270"/>
      <c r="FGF10" s="265"/>
      <c r="FGG10" s="537"/>
      <c r="FGH10" s="537"/>
      <c r="FGI10" s="538"/>
      <c r="FGJ10" s="539"/>
      <c r="FGL10" s="540"/>
      <c r="FGM10" s="540"/>
      <c r="FGN10" s="541"/>
      <c r="FGO10" s="541"/>
      <c r="FGP10" s="537"/>
      <c r="FGQ10" s="266"/>
      <c r="FGR10" s="267"/>
      <c r="FGS10" s="267"/>
      <c r="FGT10" s="267"/>
      <c r="FGU10" s="267"/>
      <c r="FGV10" s="267"/>
      <c r="FGW10" s="268"/>
      <c r="FGX10" s="269"/>
      <c r="FGY10" s="269"/>
      <c r="FGZ10" s="269"/>
      <c r="FHA10" s="269"/>
      <c r="FHB10" s="270"/>
      <c r="FHC10" s="265"/>
      <c r="FHD10" s="537"/>
      <c r="FHE10" s="537"/>
      <c r="FHF10" s="538"/>
      <c r="FHG10" s="539"/>
      <c r="FHI10" s="540"/>
      <c r="FHJ10" s="540"/>
      <c r="FHK10" s="541"/>
      <c r="FHL10" s="541"/>
      <c r="FHM10" s="537"/>
      <c r="FHN10" s="266"/>
      <c r="FHO10" s="267"/>
      <c r="FHP10" s="267"/>
      <c r="FHQ10" s="267"/>
      <c r="FHR10" s="267"/>
      <c r="FHS10" s="267"/>
      <c r="FHT10" s="268"/>
      <c r="FHU10" s="269"/>
      <c r="FHV10" s="269"/>
      <c r="FHW10" s="269"/>
      <c r="FHX10" s="269"/>
      <c r="FHY10" s="270"/>
      <c r="FHZ10" s="265"/>
      <c r="FIA10" s="537"/>
      <c r="FIB10" s="537"/>
      <c r="FIC10" s="538"/>
      <c r="FID10" s="539"/>
      <c r="FIF10" s="540"/>
      <c r="FIG10" s="540"/>
      <c r="FIH10" s="541"/>
      <c r="FII10" s="541"/>
      <c r="FIJ10" s="537"/>
      <c r="FIK10" s="266"/>
      <c r="FIL10" s="267"/>
      <c r="FIM10" s="267"/>
      <c r="FIN10" s="267"/>
      <c r="FIO10" s="267"/>
      <c r="FIP10" s="267"/>
      <c r="FIQ10" s="268"/>
      <c r="FIR10" s="269"/>
      <c r="FIS10" s="269"/>
      <c r="FIT10" s="269"/>
      <c r="FIU10" s="269"/>
      <c r="FIV10" s="270"/>
      <c r="FIW10" s="265"/>
      <c r="FIX10" s="537"/>
      <c r="FIY10" s="537"/>
      <c r="FIZ10" s="538"/>
      <c r="FJA10" s="539"/>
      <c r="FJC10" s="540"/>
      <c r="FJD10" s="540"/>
      <c r="FJE10" s="541"/>
      <c r="FJF10" s="541"/>
      <c r="FJG10" s="537"/>
      <c r="FJH10" s="266"/>
      <c r="FJI10" s="267"/>
      <c r="FJJ10" s="267"/>
      <c r="FJK10" s="267"/>
      <c r="FJL10" s="267"/>
      <c r="FJM10" s="267"/>
      <c r="FJN10" s="268"/>
      <c r="FJO10" s="269"/>
      <c r="FJP10" s="269"/>
      <c r="FJQ10" s="269"/>
      <c r="FJR10" s="269"/>
      <c r="FJS10" s="270"/>
      <c r="FJT10" s="265"/>
      <c r="FJU10" s="537"/>
      <c r="FJV10" s="537"/>
      <c r="FJW10" s="538"/>
      <c r="FJX10" s="539"/>
      <c r="FJZ10" s="540"/>
      <c r="FKA10" s="540"/>
      <c r="FKB10" s="541"/>
      <c r="FKC10" s="541"/>
      <c r="FKD10" s="537"/>
      <c r="FKE10" s="266"/>
      <c r="FKF10" s="267"/>
      <c r="FKG10" s="267"/>
      <c r="FKH10" s="267"/>
      <c r="FKI10" s="267"/>
      <c r="FKJ10" s="267"/>
      <c r="FKK10" s="268"/>
      <c r="FKL10" s="269"/>
      <c r="FKM10" s="269"/>
      <c r="FKN10" s="269"/>
      <c r="FKO10" s="269"/>
      <c r="FKP10" s="270"/>
      <c r="FKQ10" s="265"/>
      <c r="FKR10" s="537"/>
      <c r="FKS10" s="537"/>
      <c r="FKT10" s="538"/>
      <c r="FKU10" s="539"/>
      <c r="FKW10" s="540"/>
      <c r="FKX10" s="540"/>
      <c r="FKY10" s="541"/>
      <c r="FKZ10" s="541"/>
      <c r="FLA10" s="537"/>
      <c r="FLB10" s="266"/>
      <c r="FLC10" s="267"/>
      <c r="FLD10" s="267"/>
      <c r="FLE10" s="267"/>
      <c r="FLF10" s="267"/>
      <c r="FLG10" s="267"/>
      <c r="FLH10" s="268"/>
      <c r="FLI10" s="269"/>
      <c r="FLJ10" s="269"/>
      <c r="FLK10" s="269"/>
      <c r="FLL10" s="269"/>
      <c r="FLM10" s="270"/>
      <c r="FLN10" s="265"/>
      <c r="FLO10" s="537"/>
      <c r="FLP10" s="537"/>
      <c r="FLQ10" s="538"/>
      <c r="FLR10" s="539"/>
      <c r="FLT10" s="540"/>
      <c r="FLU10" s="540"/>
      <c r="FLV10" s="541"/>
      <c r="FLW10" s="541"/>
      <c r="FLX10" s="537"/>
      <c r="FLY10" s="266"/>
      <c r="FLZ10" s="267"/>
      <c r="FMA10" s="267"/>
      <c r="FMB10" s="267"/>
      <c r="FMC10" s="267"/>
      <c r="FMD10" s="267"/>
      <c r="FME10" s="268"/>
      <c r="FMF10" s="269"/>
      <c r="FMG10" s="269"/>
      <c r="FMH10" s="269"/>
      <c r="FMI10" s="269"/>
      <c r="FMJ10" s="270"/>
      <c r="FMK10" s="265"/>
      <c r="FML10" s="537"/>
      <c r="FMM10" s="537"/>
      <c r="FMN10" s="538"/>
      <c r="FMO10" s="539"/>
      <c r="FMQ10" s="540"/>
      <c r="FMR10" s="540"/>
      <c r="FMS10" s="541"/>
      <c r="FMT10" s="541"/>
      <c r="FMU10" s="537"/>
      <c r="FMV10" s="266"/>
      <c r="FMW10" s="267"/>
      <c r="FMX10" s="267"/>
      <c r="FMY10" s="267"/>
      <c r="FMZ10" s="267"/>
      <c r="FNA10" s="267"/>
      <c r="FNB10" s="268"/>
      <c r="FNC10" s="269"/>
      <c r="FND10" s="269"/>
      <c r="FNE10" s="269"/>
      <c r="FNF10" s="269"/>
      <c r="FNG10" s="270"/>
      <c r="FNH10" s="265"/>
      <c r="FNI10" s="537"/>
      <c r="FNJ10" s="537"/>
      <c r="FNK10" s="538"/>
      <c r="FNL10" s="539"/>
      <c r="FNN10" s="540"/>
      <c r="FNO10" s="540"/>
      <c r="FNP10" s="541"/>
      <c r="FNQ10" s="541"/>
      <c r="FNR10" s="537"/>
      <c r="FNS10" s="266"/>
      <c r="FNT10" s="267"/>
      <c r="FNU10" s="267"/>
      <c r="FNV10" s="267"/>
      <c r="FNW10" s="267"/>
      <c r="FNX10" s="267"/>
      <c r="FNY10" s="268"/>
      <c r="FNZ10" s="269"/>
      <c r="FOA10" s="269"/>
      <c r="FOB10" s="269"/>
      <c r="FOC10" s="269"/>
      <c r="FOD10" s="270"/>
      <c r="FOE10" s="265"/>
      <c r="FOF10" s="537"/>
      <c r="FOG10" s="537"/>
      <c r="FOH10" s="538"/>
      <c r="FOI10" s="539"/>
      <c r="FOK10" s="540"/>
      <c r="FOL10" s="540"/>
      <c r="FOM10" s="541"/>
      <c r="FON10" s="541"/>
      <c r="FOO10" s="537"/>
      <c r="FOP10" s="266"/>
      <c r="FOQ10" s="267"/>
      <c r="FOR10" s="267"/>
      <c r="FOS10" s="267"/>
      <c r="FOT10" s="267"/>
      <c r="FOU10" s="267"/>
      <c r="FOV10" s="268"/>
      <c r="FOW10" s="269"/>
      <c r="FOX10" s="269"/>
      <c r="FOY10" s="269"/>
      <c r="FOZ10" s="269"/>
      <c r="FPA10" s="270"/>
      <c r="FPB10" s="265"/>
      <c r="FPC10" s="537"/>
      <c r="FPD10" s="537"/>
      <c r="FPE10" s="538"/>
      <c r="FPF10" s="539"/>
      <c r="FPH10" s="540"/>
      <c r="FPI10" s="540"/>
      <c r="FPJ10" s="541"/>
      <c r="FPK10" s="541"/>
      <c r="FPL10" s="537"/>
      <c r="FPM10" s="266"/>
      <c r="FPN10" s="267"/>
      <c r="FPO10" s="267"/>
      <c r="FPP10" s="267"/>
      <c r="FPQ10" s="267"/>
      <c r="FPR10" s="267"/>
      <c r="FPS10" s="268"/>
      <c r="FPT10" s="269"/>
      <c r="FPU10" s="269"/>
      <c r="FPV10" s="269"/>
      <c r="FPW10" s="269"/>
      <c r="FPX10" s="270"/>
      <c r="FPY10" s="265"/>
      <c r="FPZ10" s="537"/>
      <c r="FQA10" s="537"/>
      <c r="FQB10" s="538"/>
      <c r="FQC10" s="539"/>
      <c r="FQE10" s="540"/>
      <c r="FQF10" s="540"/>
      <c r="FQG10" s="541"/>
      <c r="FQH10" s="541"/>
      <c r="FQI10" s="537"/>
      <c r="FQJ10" s="266"/>
      <c r="FQK10" s="267"/>
      <c r="FQL10" s="267"/>
      <c r="FQM10" s="267"/>
      <c r="FQN10" s="267"/>
      <c r="FQO10" s="267"/>
      <c r="FQP10" s="268"/>
      <c r="FQQ10" s="269"/>
      <c r="FQR10" s="269"/>
      <c r="FQS10" s="269"/>
      <c r="FQT10" s="269"/>
      <c r="FQU10" s="270"/>
      <c r="FQV10" s="265"/>
      <c r="FQW10" s="537"/>
      <c r="FQX10" s="537"/>
      <c r="FQY10" s="538"/>
      <c r="FQZ10" s="539"/>
      <c r="FRB10" s="540"/>
      <c r="FRC10" s="540"/>
      <c r="FRD10" s="541"/>
      <c r="FRE10" s="541"/>
      <c r="FRF10" s="537"/>
      <c r="FRG10" s="266"/>
      <c r="FRH10" s="267"/>
      <c r="FRI10" s="267"/>
      <c r="FRJ10" s="267"/>
      <c r="FRK10" s="267"/>
      <c r="FRL10" s="267"/>
      <c r="FRM10" s="268"/>
      <c r="FRN10" s="269"/>
      <c r="FRO10" s="269"/>
      <c r="FRP10" s="269"/>
      <c r="FRQ10" s="269"/>
      <c r="FRR10" s="270"/>
      <c r="FRS10" s="265"/>
      <c r="FRT10" s="537"/>
      <c r="FRU10" s="537"/>
      <c r="FRV10" s="538"/>
      <c r="FRW10" s="539"/>
      <c r="FRY10" s="540"/>
      <c r="FRZ10" s="540"/>
      <c r="FSA10" s="541"/>
      <c r="FSB10" s="541"/>
      <c r="FSC10" s="537"/>
      <c r="FSD10" s="266"/>
      <c r="FSE10" s="267"/>
      <c r="FSF10" s="267"/>
      <c r="FSG10" s="267"/>
      <c r="FSH10" s="267"/>
      <c r="FSI10" s="267"/>
      <c r="FSJ10" s="268"/>
      <c r="FSK10" s="269"/>
      <c r="FSL10" s="269"/>
      <c r="FSM10" s="269"/>
      <c r="FSN10" s="269"/>
      <c r="FSO10" s="270"/>
      <c r="FSP10" s="265"/>
      <c r="FSQ10" s="537"/>
      <c r="FSR10" s="537"/>
      <c r="FSS10" s="538"/>
      <c r="FST10" s="539"/>
      <c r="FSV10" s="540"/>
      <c r="FSW10" s="540"/>
      <c r="FSX10" s="541"/>
      <c r="FSY10" s="541"/>
      <c r="FSZ10" s="537"/>
      <c r="FTA10" s="266"/>
      <c r="FTB10" s="267"/>
      <c r="FTC10" s="267"/>
      <c r="FTD10" s="267"/>
      <c r="FTE10" s="267"/>
      <c r="FTF10" s="267"/>
      <c r="FTG10" s="268"/>
      <c r="FTH10" s="269"/>
      <c r="FTI10" s="269"/>
      <c r="FTJ10" s="269"/>
      <c r="FTK10" s="269"/>
      <c r="FTL10" s="270"/>
      <c r="FTM10" s="265"/>
      <c r="FTN10" s="537"/>
      <c r="FTO10" s="537"/>
      <c r="FTP10" s="538"/>
      <c r="FTQ10" s="539"/>
      <c r="FTS10" s="540"/>
      <c r="FTT10" s="540"/>
      <c r="FTU10" s="541"/>
      <c r="FTV10" s="541"/>
      <c r="FTW10" s="537"/>
      <c r="FTX10" s="266"/>
      <c r="FTY10" s="267"/>
      <c r="FTZ10" s="267"/>
      <c r="FUA10" s="267"/>
      <c r="FUB10" s="267"/>
      <c r="FUC10" s="267"/>
      <c r="FUD10" s="268"/>
      <c r="FUE10" s="269"/>
      <c r="FUF10" s="269"/>
      <c r="FUG10" s="269"/>
      <c r="FUH10" s="269"/>
      <c r="FUI10" s="270"/>
      <c r="FUJ10" s="265"/>
      <c r="FUK10" s="537"/>
      <c r="FUL10" s="537"/>
      <c r="FUM10" s="538"/>
      <c r="FUN10" s="539"/>
      <c r="FUP10" s="540"/>
      <c r="FUQ10" s="540"/>
      <c r="FUR10" s="541"/>
      <c r="FUS10" s="541"/>
      <c r="FUT10" s="537"/>
      <c r="FUU10" s="266"/>
      <c r="FUV10" s="267"/>
      <c r="FUW10" s="267"/>
      <c r="FUX10" s="267"/>
      <c r="FUY10" s="267"/>
      <c r="FUZ10" s="267"/>
      <c r="FVA10" s="268"/>
      <c r="FVB10" s="269"/>
      <c r="FVC10" s="269"/>
      <c r="FVD10" s="269"/>
      <c r="FVE10" s="269"/>
      <c r="FVF10" s="270"/>
      <c r="FVG10" s="265"/>
      <c r="FVH10" s="537"/>
      <c r="FVI10" s="537"/>
      <c r="FVJ10" s="538"/>
      <c r="FVK10" s="539"/>
      <c r="FVM10" s="540"/>
      <c r="FVN10" s="540"/>
      <c r="FVO10" s="541"/>
      <c r="FVP10" s="541"/>
      <c r="FVQ10" s="537"/>
      <c r="FVR10" s="266"/>
      <c r="FVS10" s="267"/>
      <c r="FVT10" s="267"/>
      <c r="FVU10" s="267"/>
      <c r="FVV10" s="267"/>
      <c r="FVW10" s="267"/>
      <c r="FVX10" s="268"/>
      <c r="FVY10" s="269"/>
      <c r="FVZ10" s="269"/>
      <c r="FWA10" s="269"/>
      <c r="FWB10" s="269"/>
      <c r="FWC10" s="270"/>
      <c r="FWD10" s="265"/>
      <c r="FWE10" s="537"/>
      <c r="FWF10" s="537"/>
      <c r="FWG10" s="538"/>
      <c r="FWH10" s="539"/>
      <c r="FWJ10" s="540"/>
      <c r="FWK10" s="540"/>
      <c r="FWL10" s="541"/>
      <c r="FWM10" s="541"/>
      <c r="FWN10" s="537"/>
      <c r="FWO10" s="266"/>
      <c r="FWP10" s="267"/>
      <c r="FWQ10" s="267"/>
      <c r="FWR10" s="267"/>
      <c r="FWS10" s="267"/>
      <c r="FWT10" s="267"/>
      <c r="FWU10" s="268"/>
      <c r="FWV10" s="269"/>
      <c r="FWW10" s="269"/>
      <c r="FWX10" s="269"/>
      <c r="FWY10" s="269"/>
      <c r="FWZ10" s="270"/>
      <c r="FXA10" s="265"/>
      <c r="FXB10" s="537"/>
      <c r="FXC10" s="537"/>
      <c r="FXD10" s="538"/>
      <c r="FXE10" s="539"/>
      <c r="FXG10" s="540"/>
      <c r="FXH10" s="540"/>
      <c r="FXI10" s="541"/>
      <c r="FXJ10" s="541"/>
      <c r="FXK10" s="537"/>
      <c r="FXL10" s="266"/>
      <c r="FXM10" s="267"/>
      <c r="FXN10" s="267"/>
      <c r="FXO10" s="267"/>
      <c r="FXP10" s="267"/>
      <c r="FXQ10" s="267"/>
      <c r="FXR10" s="268"/>
      <c r="FXS10" s="269"/>
      <c r="FXT10" s="269"/>
      <c r="FXU10" s="269"/>
      <c r="FXV10" s="269"/>
      <c r="FXW10" s="270"/>
      <c r="FXX10" s="265"/>
      <c r="FXY10" s="537"/>
      <c r="FXZ10" s="537"/>
      <c r="FYA10" s="538"/>
      <c r="FYB10" s="539"/>
      <c r="FYD10" s="540"/>
      <c r="FYE10" s="540"/>
      <c r="FYF10" s="541"/>
      <c r="FYG10" s="541"/>
      <c r="FYH10" s="537"/>
      <c r="FYI10" s="266"/>
      <c r="FYJ10" s="267"/>
      <c r="FYK10" s="267"/>
      <c r="FYL10" s="267"/>
      <c r="FYM10" s="267"/>
      <c r="FYN10" s="267"/>
      <c r="FYO10" s="268"/>
      <c r="FYP10" s="269"/>
      <c r="FYQ10" s="269"/>
      <c r="FYR10" s="269"/>
      <c r="FYS10" s="269"/>
      <c r="FYT10" s="270"/>
      <c r="FYU10" s="265"/>
      <c r="FYV10" s="537"/>
      <c r="FYW10" s="537"/>
      <c r="FYX10" s="538"/>
      <c r="FYY10" s="539"/>
      <c r="FZA10" s="540"/>
      <c r="FZB10" s="540"/>
      <c r="FZC10" s="541"/>
      <c r="FZD10" s="541"/>
      <c r="FZE10" s="537"/>
      <c r="FZF10" s="266"/>
      <c r="FZG10" s="267"/>
      <c r="FZH10" s="267"/>
      <c r="FZI10" s="267"/>
      <c r="FZJ10" s="267"/>
      <c r="FZK10" s="267"/>
      <c r="FZL10" s="268"/>
      <c r="FZM10" s="269"/>
      <c r="FZN10" s="269"/>
      <c r="FZO10" s="269"/>
      <c r="FZP10" s="269"/>
      <c r="FZQ10" s="270"/>
      <c r="FZR10" s="265"/>
      <c r="FZS10" s="537"/>
      <c r="FZT10" s="537"/>
      <c r="FZU10" s="538"/>
      <c r="FZV10" s="539"/>
      <c r="FZX10" s="540"/>
      <c r="FZY10" s="540"/>
      <c r="FZZ10" s="541"/>
      <c r="GAA10" s="541"/>
      <c r="GAB10" s="537"/>
      <c r="GAC10" s="266"/>
      <c r="GAD10" s="267"/>
      <c r="GAE10" s="267"/>
      <c r="GAF10" s="267"/>
      <c r="GAG10" s="267"/>
      <c r="GAH10" s="267"/>
      <c r="GAI10" s="268"/>
      <c r="GAJ10" s="269"/>
      <c r="GAK10" s="269"/>
      <c r="GAL10" s="269"/>
      <c r="GAM10" s="269"/>
      <c r="GAN10" s="270"/>
      <c r="GAO10" s="265"/>
      <c r="GAP10" s="537"/>
      <c r="GAQ10" s="537"/>
      <c r="GAR10" s="538"/>
      <c r="GAS10" s="539"/>
      <c r="GAU10" s="540"/>
      <c r="GAV10" s="540"/>
      <c r="GAW10" s="541"/>
      <c r="GAX10" s="541"/>
      <c r="GAY10" s="537"/>
      <c r="GAZ10" s="266"/>
      <c r="GBA10" s="267"/>
      <c r="GBB10" s="267"/>
      <c r="GBC10" s="267"/>
      <c r="GBD10" s="267"/>
      <c r="GBE10" s="267"/>
      <c r="GBF10" s="268"/>
      <c r="GBG10" s="269"/>
      <c r="GBH10" s="269"/>
      <c r="GBI10" s="269"/>
      <c r="GBJ10" s="269"/>
      <c r="GBK10" s="270"/>
      <c r="GBL10" s="265"/>
      <c r="GBM10" s="537"/>
      <c r="GBN10" s="537"/>
      <c r="GBO10" s="538"/>
      <c r="GBP10" s="539"/>
      <c r="GBR10" s="540"/>
      <c r="GBS10" s="540"/>
      <c r="GBT10" s="541"/>
      <c r="GBU10" s="541"/>
      <c r="GBV10" s="537"/>
      <c r="GBW10" s="266"/>
      <c r="GBX10" s="267"/>
      <c r="GBY10" s="267"/>
      <c r="GBZ10" s="267"/>
      <c r="GCA10" s="267"/>
      <c r="GCB10" s="267"/>
      <c r="GCC10" s="268"/>
      <c r="GCD10" s="269"/>
      <c r="GCE10" s="269"/>
      <c r="GCF10" s="269"/>
      <c r="GCG10" s="269"/>
      <c r="GCH10" s="270"/>
      <c r="GCI10" s="265"/>
      <c r="GCJ10" s="537"/>
      <c r="GCK10" s="537"/>
      <c r="GCL10" s="538"/>
      <c r="GCM10" s="539"/>
      <c r="GCO10" s="540"/>
      <c r="GCP10" s="540"/>
      <c r="GCQ10" s="541"/>
      <c r="GCR10" s="541"/>
      <c r="GCS10" s="537"/>
      <c r="GCT10" s="266"/>
      <c r="GCU10" s="267"/>
      <c r="GCV10" s="267"/>
      <c r="GCW10" s="267"/>
      <c r="GCX10" s="267"/>
      <c r="GCY10" s="267"/>
      <c r="GCZ10" s="268"/>
      <c r="GDA10" s="269"/>
      <c r="GDB10" s="269"/>
      <c r="GDC10" s="269"/>
      <c r="GDD10" s="269"/>
      <c r="GDE10" s="270"/>
      <c r="GDF10" s="265"/>
      <c r="GDG10" s="537"/>
      <c r="GDH10" s="537"/>
      <c r="GDI10" s="538"/>
      <c r="GDJ10" s="539"/>
      <c r="GDL10" s="540"/>
      <c r="GDM10" s="540"/>
      <c r="GDN10" s="541"/>
      <c r="GDO10" s="541"/>
      <c r="GDP10" s="537"/>
      <c r="GDQ10" s="266"/>
      <c r="GDR10" s="267"/>
      <c r="GDS10" s="267"/>
      <c r="GDT10" s="267"/>
      <c r="GDU10" s="267"/>
      <c r="GDV10" s="267"/>
      <c r="GDW10" s="268"/>
      <c r="GDX10" s="269"/>
      <c r="GDY10" s="269"/>
      <c r="GDZ10" s="269"/>
      <c r="GEA10" s="269"/>
      <c r="GEB10" s="270"/>
      <c r="GEC10" s="265"/>
      <c r="GED10" s="537"/>
      <c r="GEE10" s="537"/>
      <c r="GEF10" s="538"/>
      <c r="GEG10" s="539"/>
      <c r="GEI10" s="540"/>
      <c r="GEJ10" s="540"/>
      <c r="GEK10" s="541"/>
      <c r="GEL10" s="541"/>
      <c r="GEM10" s="537"/>
      <c r="GEN10" s="266"/>
      <c r="GEO10" s="267"/>
      <c r="GEP10" s="267"/>
      <c r="GEQ10" s="267"/>
      <c r="GER10" s="267"/>
      <c r="GES10" s="267"/>
      <c r="GET10" s="268"/>
      <c r="GEU10" s="269"/>
      <c r="GEV10" s="269"/>
      <c r="GEW10" s="269"/>
      <c r="GEX10" s="269"/>
      <c r="GEY10" s="270"/>
      <c r="GEZ10" s="265"/>
      <c r="GFA10" s="537"/>
      <c r="GFB10" s="537"/>
      <c r="GFC10" s="538"/>
      <c r="GFD10" s="539"/>
      <c r="GFF10" s="540"/>
      <c r="GFG10" s="540"/>
      <c r="GFH10" s="541"/>
      <c r="GFI10" s="541"/>
      <c r="GFJ10" s="537"/>
      <c r="GFK10" s="266"/>
      <c r="GFL10" s="267"/>
      <c r="GFM10" s="267"/>
      <c r="GFN10" s="267"/>
      <c r="GFO10" s="267"/>
      <c r="GFP10" s="267"/>
      <c r="GFQ10" s="268"/>
      <c r="GFR10" s="269"/>
      <c r="GFS10" s="269"/>
      <c r="GFT10" s="269"/>
      <c r="GFU10" s="269"/>
      <c r="GFV10" s="270"/>
      <c r="GFW10" s="265"/>
      <c r="GFX10" s="537"/>
      <c r="GFY10" s="537"/>
      <c r="GFZ10" s="538"/>
      <c r="GGA10" s="539"/>
      <c r="GGC10" s="540"/>
      <c r="GGD10" s="540"/>
      <c r="GGE10" s="541"/>
      <c r="GGF10" s="541"/>
      <c r="GGG10" s="537"/>
      <c r="GGH10" s="266"/>
      <c r="GGI10" s="267"/>
      <c r="GGJ10" s="267"/>
      <c r="GGK10" s="267"/>
      <c r="GGL10" s="267"/>
      <c r="GGM10" s="267"/>
      <c r="GGN10" s="268"/>
      <c r="GGO10" s="269"/>
      <c r="GGP10" s="269"/>
      <c r="GGQ10" s="269"/>
      <c r="GGR10" s="269"/>
      <c r="GGS10" s="270"/>
      <c r="GGT10" s="265"/>
      <c r="GGU10" s="537"/>
      <c r="GGV10" s="537"/>
      <c r="GGW10" s="538"/>
      <c r="GGX10" s="539"/>
      <c r="GGZ10" s="540"/>
      <c r="GHA10" s="540"/>
      <c r="GHB10" s="541"/>
      <c r="GHC10" s="541"/>
      <c r="GHD10" s="537"/>
      <c r="GHE10" s="266"/>
      <c r="GHF10" s="267"/>
      <c r="GHG10" s="267"/>
      <c r="GHH10" s="267"/>
      <c r="GHI10" s="267"/>
      <c r="GHJ10" s="267"/>
      <c r="GHK10" s="268"/>
      <c r="GHL10" s="269"/>
      <c r="GHM10" s="269"/>
      <c r="GHN10" s="269"/>
      <c r="GHO10" s="269"/>
      <c r="GHP10" s="270"/>
      <c r="GHQ10" s="265"/>
      <c r="GHR10" s="537"/>
      <c r="GHS10" s="537"/>
      <c r="GHT10" s="538"/>
      <c r="GHU10" s="539"/>
      <c r="GHW10" s="540"/>
      <c r="GHX10" s="540"/>
      <c r="GHY10" s="541"/>
      <c r="GHZ10" s="541"/>
      <c r="GIA10" s="537"/>
      <c r="GIB10" s="266"/>
      <c r="GIC10" s="267"/>
      <c r="GID10" s="267"/>
      <c r="GIE10" s="267"/>
      <c r="GIF10" s="267"/>
      <c r="GIG10" s="267"/>
      <c r="GIH10" s="268"/>
      <c r="GII10" s="269"/>
      <c r="GIJ10" s="269"/>
      <c r="GIK10" s="269"/>
      <c r="GIL10" s="269"/>
      <c r="GIM10" s="270"/>
      <c r="GIN10" s="265"/>
      <c r="GIO10" s="537"/>
      <c r="GIP10" s="537"/>
      <c r="GIQ10" s="538"/>
      <c r="GIR10" s="539"/>
      <c r="GIT10" s="540"/>
      <c r="GIU10" s="540"/>
      <c r="GIV10" s="541"/>
      <c r="GIW10" s="541"/>
      <c r="GIX10" s="537"/>
      <c r="GIY10" s="266"/>
      <c r="GIZ10" s="267"/>
      <c r="GJA10" s="267"/>
      <c r="GJB10" s="267"/>
      <c r="GJC10" s="267"/>
      <c r="GJD10" s="267"/>
      <c r="GJE10" s="268"/>
      <c r="GJF10" s="269"/>
      <c r="GJG10" s="269"/>
      <c r="GJH10" s="269"/>
      <c r="GJI10" s="269"/>
      <c r="GJJ10" s="270"/>
      <c r="GJK10" s="265"/>
      <c r="GJL10" s="537"/>
      <c r="GJM10" s="537"/>
      <c r="GJN10" s="538"/>
      <c r="GJO10" s="539"/>
      <c r="GJQ10" s="540"/>
      <c r="GJR10" s="540"/>
      <c r="GJS10" s="541"/>
      <c r="GJT10" s="541"/>
      <c r="GJU10" s="537"/>
      <c r="GJV10" s="266"/>
      <c r="GJW10" s="267"/>
      <c r="GJX10" s="267"/>
      <c r="GJY10" s="267"/>
      <c r="GJZ10" s="267"/>
      <c r="GKA10" s="267"/>
      <c r="GKB10" s="268"/>
      <c r="GKC10" s="269"/>
      <c r="GKD10" s="269"/>
      <c r="GKE10" s="269"/>
      <c r="GKF10" s="269"/>
      <c r="GKG10" s="270"/>
      <c r="GKH10" s="265"/>
      <c r="GKI10" s="537"/>
      <c r="GKJ10" s="537"/>
      <c r="GKK10" s="538"/>
      <c r="GKL10" s="539"/>
      <c r="GKN10" s="540"/>
      <c r="GKO10" s="540"/>
      <c r="GKP10" s="541"/>
      <c r="GKQ10" s="541"/>
      <c r="GKR10" s="537"/>
      <c r="GKS10" s="266"/>
      <c r="GKT10" s="267"/>
      <c r="GKU10" s="267"/>
      <c r="GKV10" s="267"/>
      <c r="GKW10" s="267"/>
      <c r="GKX10" s="267"/>
      <c r="GKY10" s="268"/>
      <c r="GKZ10" s="269"/>
      <c r="GLA10" s="269"/>
      <c r="GLB10" s="269"/>
      <c r="GLC10" s="269"/>
      <c r="GLD10" s="270"/>
      <c r="GLE10" s="265"/>
      <c r="GLF10" s="537"/>
      <c r="GLG10" s="537"/>
      <c r="GLH10" s="538"/>
      <c r="GLI10" s="539"/>
      <c r="GLK10" s="540"/>
      <c r="GLL10" s="540"/>
      <c r="GLM10" s="541"/>
      <c r="GLN10" s="541"/>
      <c r="GLO10" s="537"/>
      <c r="GLP10" s="266"/>
      <c r="GLQ10" s="267"/>
      <c r="GLR10" s="267"/>
      <c r="GLS10" s="267"/>
      <c r="GLT10" s="267"/>
      <c r="GLU10" s="267"/>
      <c r="GLV10" s="268"/>
      <c r="GLW10" s="269"/>
      <c r="GLX10" s="269"/>
      <c r="GLY10" s="269"/>
      <c r="GLZ10" s="269"/>
      <c r="GMA10" s="270"/>
      <c r="GMB10" s="265"/>
      <c r="GMC10" s="537"/>
      <c r="GMD10" s="537"/>
      <c r="GME10" s="538"/>
      <c r="GMF10" s="539"/>
      <c r="GMH10" s="540"/>
      <c r="GMI10" s="540"/>
      <c r="GMJ10" s="541"/>
      <c r="GMK10" s="541"/>
      <c r="GML10" s="537"/>
      <c r="GMM10" s="266"/>
      <c r="GMN10" s="267"/>
      <c r="GMO10" s="267"/>
      <c r="GMP10" s="267"/>
      <c r="GMQ10" s="267"/>
      <c r="GMR10" s="267"/>
      <c r="GMS10" s="268"/>
      <c r="GMT10" s="269"/>
      <c r="GMU10" s="269"/>
      <c r="GMV10" s="269"/>
      <c r="GMW10" s="269"/>
      <c r="GMX10" s="270"/>
      <c r="GMY10" s="265"/>
      <c r="GMZ10" s="537"/>
      <c r="GNA10" s="537"/>
      <c r="GNB10" s="538"/>
      <c r="GNC10" s="539"/>
      <c r="GNE10" s="540"/>
      <c r="GNF10" s="540"/>
      <c r="GNG10" s="541"/>
      <c r="GNH10" s="541"/>
      <c r="GNI10" s="537"/>
      <c r="GNJ10" s="266"/>
      <c r="GNK10" s="267"/>
      <c r="GNL10" s="267"/>
      <c r="GNM10" s="267"/>
      <c r="GNN10" s="267"/>
      <c r="GNO10" s="267"/>
      <c r="GNP10" s="268"/>
      <c r="GNQ10" s="269"/>
      <c r="GNR10" s="269"/>
      <c r="GNS10" s="269"/>
      <c r="GNT10" s="269"/>
      <c r="GNU10" s="270"/>
      <c r="GNV10" s="265"/>
      <c r="GNW10" s="537"/>
      <c r="GNX10" s="537"/>
      <c r="GNY10" s="538"/>
      <c r="GNZ10" s="539"/>
      <c r="GOB10" s="540"/>
      <c r="GOC10" s="540"/>
      <c r="GOD10" s="541"/>
      <c r="GOE10" s="541"/>
      <c r="GOF10" s="537"/>
      <c r="GOG10" s="266"/>
      <c r="GOH10" s="267"/>
      <c r="GOI10" s="267"/>
      <c r="GOJ10" s="267"/>
      <c r="GOK10" s="267"/>
      <c r="GOL10" s="267"/>
      <c r="GOM10" s="268"/>
      <c r="GON10" s="269"/>
      <c r="GOO10" s="269"/>
      <c r="GOP10" s="269"/>
      <c r="GOQ10" s="269"/>
      <c r="GOR10" s="270"/>
      <c r="GOS10" s="265"/>
      <c r="GOT10" s="537"/>
      <c r="GOU10" s="537"/>
      <c r="GOV10" s="538"/>
      <c r="GOW10" s="539"/>
      <c r="GOY10" s="540"/>
      <c r="GOZ10" s="540"/>
      <c r="GPA10" s="541"/>
      <c r="GPB10" s="541"/>
      <c r="GPC10" s="537"/>
      <c r="GPD10" s="266"/>
      <c r="GPE10" s="267"/>
      <c r="GPF10" s="267"/>
      <c r="GPG10" s="267"/>
      <c r="GPH10" s="267"/>
      <c r="GPI10" s="267"/>
      <c r="GPJ10" s="268"/>
      <c r="GPK10" s="269"/>
      <c r="GPL10" s="269"/>
      <c r="GPM10" s="269"/>
      <c r="GPN10" s="269"/>
      <c r="GPO10" s="270"/>
      <c r="GPP10" s="265"/>
      <c r="GPQ10" s="537"/>
      <c r="GPR10" s="537"/>
      <c r="GPS10" s="538"/>
      <c r="GPT10" s="539"/>
      <c r="GPV10" s="540"/>
      <c r="GPW10" s="540"/>
      <c r="GPX10" s="541"/>
      <c r="GPY10" s="541"/>
      <c r="GPZ10" s="537"/>
      <c r="GQA10" s="266"/>
      <c r="GQB10" s="267"/>
      <c r="GQC10" s="267"/>
      <c r="GQD10" s="267"/>
      <c r="GQE10" s="267"/>
      <c r="GQF10" s="267"/>
      <c r="GQG10" s="268"/>
      <c r="GQH10" s="269"/>
      <c r="GQI10" s="269"/>
      <c r="GQJ10" s="269"/>
      <c r="GQK10" s="269"/>
      <c r="GQL10" s="270"/>
      <c r="GQM10" s="265"/>
      <c r="GQN10" s="537"/>
      <c r="GQO10" s="537"/>
      <c r="GQP10" s="538"/>
      <c r="GQQ10" s="539"/>
      <c r="GQS10" s="540"/>
      <c r="GQT10" s="540"/>
      <c r="GQU10" s="541"/>
      <c r="GQV10" s="541"/>
      <c r="GQW10" s="537"/>
      <c r="GQX10" s="266"/>
      <c r="GQY10" s="267"/>
      <c r="GQZ10" s="267"/>
      <c r="GRA10" s="267"/>
      <c r="GRB10" s="267"/>
      <c r="GRC10" s="267"/>
      <c r="GRD10" s="268"/>
      <c r="GRE10" s="269"/>
      <c r="GRF10" s="269"/>
      <c r="GRG10" s="269"/>
      <c r="GRH10" s="269"/>
      <c r="GRI10" s="270"/>
      <c r="GRJ10" s="265"/>
      <c r="GRK10" s="537"/>
      <c r="GRL10" s="537"/>
      <c r="GRM10" s="538"/>
      <c r="GRN10" s="539"/>
      <c r="GRP10" s="540"/>
      <c r="GRQ10" s="540"/>
      <c r="GRR10" s="541"/>
      <c r="GRS10" s="541"/>
      <c r="GRT10" s="537"/>
      <c r="GRU10" s="266"/>
      <c r="GRV10" s="267"/>
      <c r="GRW10" s="267"/>
      <c r="GRX10" s="267"/>
      <c r="GRY10" s="267"/>
      <c r="GRZ10" s="267"/>
      <c r="GSA10" s="268"/>
      <c r="GSB10" s="269"/>
      <c r="GSC10" s="269"/>
      <c r="GSD10" s="269"/>
      <c r="GSE10" s="269"/>
      <c r="GSF10" s="270"/>
      <c r="GSG10" s="265"/>
      <c r="GSH10" s="537"/>
      <c r="GSI10" s="537"/>
      <c r="GSJ10" s="538"/>
      <c r="GSK10" s="539"/>
      <c r="GSM10" s="540"/>
      <c r="GSN10" s="540"/>
      <c r="GSO10" s="541"/>
      <c r="GSP10" s="541"/>
      <c r="GSQ10" s="537"/>
      <c r="GSR10" s="266"/>
      <c r="GSS10" s="267"/>
      <c r="GST10" s="267"/>
      <c r="GSU10" s="267"/>
      <c r="GSV10" s="267"/>
      <c r="GSW10" s="267"/>
      <c r="GSX10" s="268"/>
      <c r="GSY10" s="269"/>
      <c r="GSZ10" s="269"/>
      <c r="GTA10" s="269"/>
      <c r="GTB10" s="269"/>
      <c r="GTC10" s="270"/>
      <c r="GTD10" s="265"/>
      <c r="GTE10" s="537"/>
      <c r="GTF10" s="537"/>
      <c r="GTG10" s="538"/>
      <c r="GTH10" s="539"/>
      <c r="GTJ10" s="540"/>
      <c r="GTK10" s="540"/>
      <c r="GTL10" s="541"/>
      <c r="GTM10" s="541"/>
      <c r="GTN10" s="537"/>
      <c r="GTO10" s="266"/>
      <c r="GTP10" s="267"/>
      <c r="GTQ10" s="267"/>
      <c r="GTR10" s="267"/>
      <c r="GTS10" s="267"/>
      <c r="GTT10" s="267"/>
      <c r="GTU10" s="268"/>
      <c r="GTV10" s="269"/>
      <c r="GTW10" s="269"/>
      <c r="GTX10" s="269"/>
      <c r="GTY10" s="269"/>
      <c r="GTZ10" s="270"/>
      <c r="GUA10" s="265"/>
      <c r="GUB10" s="537"/>
      <c r="GUC10" s="537"/>
      <c r="GUD10" s="538"/>
      <c r="GUE10" s="539"/>
      <c r="GUG10" s="540"/>
      <c r="GUH10" s="540"/>
      <c r="GUI10" s="541"/>
      <c r="GUJ10" s="541"/>
      <c r="GUK10" s="537"/>
      <c r="GUL10" s="266"/>
      <c r="GUM10" s="267"/>
      <c r="GUN10" s="267"/>
      <c r="GUO10" s="267"/>
      <c r="GUP10" s="267"/>
      <c r="GUQ10" s="267"/>
      <c r="GUR10" s="268"/>
      <c r="GUS10" s="269"/>
      <c r="GUT10" s="269"/>
      <c r="GUU10" s="269"/>
      <c r="GUV10" s="269"/>
      <c r="GUW10" s="270"/>
      <c r="GUX10" s="265"/>
      <c r="GUY10" s="537"/>
      <c r="GUZ10" s="537"/>
      <c r="GVA10" s="538"/>
      <c r="GVB10" s="539"/>
      <c r="GVD10" s="540"/>
      <c r="GVE10" s="540"/>
      <c r="GVF10" s="541"/>
      <c r="GVG10" s="541"/>
      <c r="GVH10" s="537"/>
      <c r="GVI10" s="266"/>
      <c r="GVJ10" s="267"/>
      <c r="GVK10" s="267"/>
      <c r="GVL10" s="267"/>
      <c r="GVM10" s="267"/>
      <c r="GVN10" s="267"/>
      <c r="GVO10" s="268"/>
      <c r="GVP10" s="269"/>
      <c r="GVQ10" s="269"/>
      <c r="GVR10" s="269"/>
      <c r="GVS10" s="269"/>
      <c r="GVT10" s="270"/>
      <c r="GVU10" s="265"/>
      <c r="GVV10" s="537"/>
      <c r="GVW10" s="537"/>
      <c r="GVX10" s="538"/>
      <c r="GVY10" s="539"/>
      <c r="GWA10" s="540"/>
      <c r="GWB10" s="540"/>
      <c r="GWC10" s="541"/>
      <c r="GWD10" s="541"/>
      <c r="GWE10" s="537"/>
      <c r="GWF10" s="266"/>
      <c r="GWG10" s="267"/>
      <c r="GWH10" s="267"/>
      <c r="GWI10" s="267"/>
      <c r="GWJ10" s="267"/>
      <c r="GWK10" s="267"/>
      <c r="GWL10" s="268"/>
      <c r="GWM10" s="269"/>
      <c r="GWN10" s="269"/>
      <c r="GWO10" s="269"/>
      <c r="GWP10" s="269"/>
      <c r="GWQ10" s="270"/>
      <c r="GWR10" s="265"/>
      <c r="GWS10" s="537"/>
      <c r="GWT10" s="537"/>
      <c r="GWU10" s="538"/>
      <c r="GWV10" s="539"/>
      <c r="GWX10" s="540"/>
      <c r="GWY10" s="540"/>
      <c r="GWZ10" s="541"/>
      <c r="GXA10" s="541"/>
      <c r="GXB10" s="537"/>
      <c r="GXC10" s="266"/>
      <c r="GXD10" s="267"/>
      <c r="GXE10" s="267"/>
      <c r="GXF10" s="267"/>
      <c r="GXG10" s="267"/>
      <c r="GXH10" s="267"/>
      <c r="GXI10" s="268"/>
      <c r="GXJ10" s="269"/>
      <c r="GXK10" s="269"/>
      <c r="GXL10" s="269"/>
      <c r="GXM10" s="269"/>
      <c r="GXN10" s="270"/>
      <c r="GXO10" s="265"/>
      <c r="GXP10" s="537"/>
      <c r="GXQ10" s="537"/>
      <c r="GXR10" s="538"/>
      <c r="GXS10" s="539"/>
      <c r="GXU10" s="540"/>
      <c r="GXV10" s="540"/>
      <c r="GXW10" s="541"/>
      <c r="GXX10" s="541"/>
      <c r="GXY10" s="537"/>
      <c r="GXZ10" s="266"/>
      <c r="GYA10" s="267"/>
      <c r="GYB10" s="267"/>
      <c r="GYC10" s="267"/>
      <c r="GYD10" s="267"/>
      <c r="GYE10" s="267"/>
      <c r="GYF10" s="268"/>
      <c r="GYG10" s="269"/>
      <c r="GYH10" s="269"/>
      <c r="GYI10" s="269"/>
      <c r="GYJ10" s="269"/>
      <c r="GYK10" s="270"/>
      <c r="GYL10" s="265"/>
      <c r="GYM10" s="537"/>
      <c r="GYN10" s="537"/>
      <c r="GYO10" s="538"/>
      <c r="GYP10" s="539"/>
      <c r="GYR10" s="540"/>
      <c r="GYS10" s="540"/>
      <c r="GYT10" s="541"/>
      <c r="GYU10" s="541"/>
      <c r="GYV10" s="537"/>
      <c r="GYW10" s="266"/>
      <c r="GYX10" s="267"/>
      <c r="GYY10" s="267"/>
      <c r="GYZ10" s="267"/>
      <c r="GZA10" s="267"/>
      <c r="GZB10" s="267"/>
      <c r="GZC10" s="268"/>
      <c r="GZD10" s="269"/>
      <c r="GZE10" s="269"/>
      <c r="GZF10" s="269"/>
      <c r="GZG10" s="269"/>
      <c r="GZH10" s="270"/>
      <c r="GZI10" s="265"/>
      <c r="GZJ10" s="537"/>
      <c r="GZK10" s="537"/>
      <c r="GZL10" s="538"/>
      <c r="GZM10" s="539"/>
      <c r="GZO10" s="540"/>
      <c r="GZP10" s="540"/>
      <c r="GZQ10" s="541"/>
      <c r="GZR10" s="541"/>
      <c r="GZS10" s="537"/>
      <c r="GZT10" s="266"/>
      <c r="GZU10" s="267"/>
      <c r="GZV10" s="267"/>
      <c r="GZW10" s="267"/>
      <c r="GZX10" s="267"/>
      <c r="GZY10" s="267"/>
      <c r="GZZ10" s="268"/>
      <c r="HAA10" s="269"/>
      <c r="HAB10" s="269"/>
      <c r="HAC10" s="269"/>
      <c r="HAD10" s="269"/>
      <c r="HAE10" s="270"/>
      <c r="HAF10" s="265"/>
      <c r="HAG10" s="537"/>
      <c r="HAH10" s="537"/>
      <c r="HAI10" s="538"/>
      <c r="HAJ10" s="539"/>
      <c r="HAL10" s="540"/>
      <c r="HAM10" s="540"/>
      <c r="HAN10" s="541"/>
      <c r="HAO10" s="541"/>
      <c r="HAP10" s="537"/>
      <c r="HAQ10" s="266"/>
      <c r="HAR10" s="267"/>
      <c r="HAS10" s="267"/>
      <c r="HAT10" s="267"/>
      <c r="HAU10" s="267"/>
      <c r="HAV10" s="267"/>
      <c r="HAW10" s="268"/>
      <c r="HAX10" s="269"/>
      <c r="HAY10" s="269"/>
      <c r="HAZ10" s="269"/>
      <c r="HBA10" s="269"/>
      <c r="HBB10" s="270"/>
      <c r="HBC10" s="265"/>
      <c r="HBD10" s="537"/>
      <c r="HBE10" s="537"/>
      <c r="HBF10" s="538"/>
      <c r="HBG10" s="539"/>
      <c r="HBI10" s="540"/>
      <c r="HBJ10" s="540"/>
      <c r="HBK10" s="541"/>
      <c r="HBL10" s="541"/>
      <c r="HBM10" s="537"/>
      <c r="HBN10" s="266"/>
      <c r="HBO10" s="267"/>
      <c r="HBP10" s="267"/>
      <c r="HBQ10" s="267"/>
      <c r="HBR10" s="267"/>
      <c r="HBS10" s="267"/>
      <c r="HBT10" s="268"/>
      <c r="HBU10" s="269"/>
      <c r="HBV10" s="269"/>
      <c r="HBW10" s="269"/>
      <c r="HBX10" s="269"/>
      <c r="HBY10" s="270"/>
      <c r="HBZ10" s="265"/>
      <c r="HCA10" s="537"/>
      <c r="HCB10" s="537"/>
      <c r="HCC10" s="538"/>
      <c r="HCD10" s="539"/>
      <c r="HCF10" s="540"/>
      <c r="HCG10" s="540"/>
      <c r="HCH10" s="541"/>
      <c r="HCI10" s="541"/>
      <c r="HCJ10" s="537"/>
      <c r="HCK10" s="266"/>
      <c r="HCL10" s="267"/>
      <c r="HCM10" s="267"/>
      <c r="HCN10" s="267"/>
      <c r="HCO10" s="267"/>
      <c r="HCP10" s="267"/>
      <c r="HCQ10" s="268"/>
      <c r="HCR10" s="269"/>
      <c r="HCS10" s="269"/>
      <c r="HCT10" s="269"/>
      <c r="HCU10" s="269"/>
      <c r="HCV10" s="270"/>
      <c r="HCW10" s="265"/>
      <c r="HCX10" s="537"/>
      <c r="HCY10" s="537"/>
      <c r="HCZ10" s="538"/>
      <c r="HDA10" s="539"/>
      <c r="HDC10" s="540"/>
      <c r="HDD10" s="540"/>
      <c r="HDE10" s="541"/>
      <c r="HDF10" s="541"/>
      <c r="HDG10" s="537"/>
      <c r="HDH10" s="266"/>
      <c r="HDI10" s="267"/>
      <c r="HDJ10" s="267"/>
      <c r="HDK10" s="267"/>
      <c r="HDL10" s="267"/>
      <c r="HDM10" s="267"/>
      <c r="HDN10" s="268"/>
      <c r="HDO10" s="269"/>
      <c r="HDP10" s="269"/>
      <c r="HDQ10" s="269"/>
      <c r="HDR10" s="269"/>
      <c r="HDS10" s="270"/>
      <c r="HDT10" s="265"/>
      <c r="HDU10" s="537"/>
      <c r="HDV10" s="537"/>
      <c r="HDW10" s="538"/>
      <c r="HDX10" s="539"/>
      <c r="HDZ10" s="540"/>
      <c r="HEA10" s="540"/>
      <c r="HEB10" s="541"/>
      <c r="HEC10" s="541"/>
      <c r="HED10" s="537"/>
      <c r="HEE10" s="266"/>
      <c r="HEF10" s="267"/>
      <c r="HEG10" s="267"/>
      <c r="HEH10" s="267"/>
      <c r="HEI10" s="267"/>
      <c r="HEJ10" s="267"/>
      <c r="HEK10" s="268"/>
      <c r="HEL10" s="269"/>
      <c r="HEM10" s="269"/>
      <c r="HEN10" s="269"/>
      <c r="HEO10" s="269"/>
      <c r="HEP10" s="270"/>
      <c r="HEQ10" s="265"/>
      <c r="HER10" s="537"/>
      <c r="HES10" s="537"/>
      <c r="HET10" s="538"/>
      <c r="HEU10" s="539"/>
      <c r="HEW10" s="540"/>
      <c r="HEX10" s="540"/>
      <c r="HEY10" s="541"/>
      <c r="HEZ10" s="541"/>
      <c r="HFA10" s="537"/>
      <c r="HFB10" s="266"/>
      <c r="HFC10" s="267"/>
      <c r="HFD10" s="267"/>
      <c r="HFE10" s="267"/>
      <c r="HFF10" s="267"/>
      <c r="HFG10" s="267"/>
      <c r="HFH10" s="268"/>
      <c r="HFI10" s="269"/>
      <c r="HFJ10" s="269"/>
      <c r="HFK10" s="269"/>
      <c r="HFL10" s="269"/>
      <c r="HFM10" s="270"/>
      <c r="HFN10" s="265"/>
      <c r="HFO10" s="537"/>
      <c r="HFP10" s="537"/>
      <c r="HFQ10" s="538"/>
      <c r="HFR10" s="539"/>
      <c r="HFT10" s="540"/>
      <c r="HFU10" s="540"/>
      <c r="HFV10" s="541"/>
      <c r="HFW10" s="541"/>
      <c r="HFX10" s="537"/>
      <c r="HFY10" s="266"/>
      <c r="HFZ10" s="267"/>
      <c r="HGA10" s="267"/>
      <c r="HGB10" s="267"/>
      <c r="HGC10" s="267"/>
      <c r="HGD10" s="267"/>
      <c r="HGE10" s="268"/>
      <c r="HGF10" s="269"/>
      <c r="HGG10" s="269"/>
      <c r="HGH10" s="269"/>
      <c r="HGI10" s="269"/>
      <c r="HGJ10" s="270"/>
      <c r="HGK10" s="265"/>
      <c r="HGL10" s="537"/>
      <c r="HGM10" s="537"/>
      <c r="HGN10" s="538"/>
      <c r="HGO10" s="539"/>
      <c r="HGQ10" s="540"/>
      <c r="HGR10" s="540"/>
      <c r="HGS10" s="541"/>
      <c r="HGT10" s="541"/>
      <c r="HGU10" s="537"/>
      <c r="HGV10" s="266"/>
      <c r="HGW10" s="267"/>
      <c r="HGX10" s="267"/>
      <c r="HGY10" s="267"/>
      <c r="HGZ10" s="267"/>
      <c r="HHA10" s="267"/>
      <c r="HHB10" s="268"/>
      <c r="HHC10" s="269"/>
      <c r="HHD10" s="269"/>
      <c r="HHE10" s="269"/>
      <c r="HHF10" s="269"/>
      <c r="HHG10" s="270"/>
      <c r="HHH10" s="265"/>
      <c r="HHI10" s="537"/>
      <c r="HHJ10" s="537"/>
      <c r="HHK10" s="538"/>
      <c r="HHL10" s="539"/>
      <c r="HHN10" s="540"/>
      <c r="HHO10" s="540"/>
      <c r="HHP10" s="541"/>
      <c r="HHQ10" s="541"/>
      <c r="HHR10" s="537"/>
      <c r="HHS10" s="266"/>
      <c r="HHT10" s="267"/>
      <c r="HHU10" s="267"/>
      <c r="HHV10" s="267"/>
      <c r="HHW10" s="267"/>
      <c r="HHX10" s="267"/>
      <c r="HHY10" s="268"/>
      <c r="HHZ10" s="269"/>
      <c r="HIA10" s="269"/>
      <c r="HIB10" s="269"/>
      <c r="HIC10" s="269"/>
      <c r="HID10" s="270"/>
      <c r="HIE10" s="265"/>
      <c r="HIF10" s="537"/>
      <c r="HIG10" s="537"/>
      <c r="HIH10" s="538"/>
      <c r="HII10" s="539"/>
      <c r="HIK10" s="540"/>
      <c r="HIL10" s="540"/>
      <c r="HIM10" s="541"/>
      <c r="HIN10" s="541"/>
      <c r="HIO10" s="537"/>
      <c r="HIP10" s="266"/>
      <c r="HIQ10" s="267"/>
      <c r="HIR10" s="267"/>
      <c r="HIS10" s="267"/>
      <c r="HIT10" s="267"/>
      <c r="HIU10" s="267"/>
      <c r="HIV10" s="268"/>
      <c r="HIW10" s="269"/>
      <c r="HIX10" s="269"/>
      <c r="HIY10" s="269"/>
      <c r="HIZ10" s="269"/>
      <c r="HJA10" s="270"/>
      <c r="HJB10" s="265"/>
      <c r="HJC10" s="537"/>
      <c r="HJD10" s="537"/>
      <c r="HJE10" s="538"/>
      <c r="HJF10" s="539"/>
      <c r="HJH10" s="540"/>
      <c r="HJI10" s="540"/>
      <c r="HJJ10" s="541"/>
      <c r="HJK10" s="541"/>
      <c r="HJL10" s="537"/>
      <c r="HJM10" s="266"/>
      <c r="HJN10" s="267"/>
      <c r="HJO10" s="267"/>
      <c r="HJP10" s="267"/>
      <c r="HJQ10" s="267"/>
      <c r="HJR10" s="267"/>
      <c r="HJS10" s="268"/>
      <c r="HJT10" s="269"/>
      <c r="HJU10" s="269"/>
      <c r="HJV10" s="269"/>
      <c r="HJW10" s="269"/>
      <c r="HJX10" s="270"/>
      <c r="HJY10" s="265"/>
      <c r="HJZ10" s="537"/>
      <c r="HKA10" s="537"/>
      <c r="HKB10" s="538"/>
      <c r="HKC10" s="539"/>
      <c r="HKE10" s="540"/>
      <c r="HKF10" s="540"/>
      <c r="HKG10" s="541"/>
      <c r="HKH10" s="541"/>
      <c r="HKI10" s="537"/>
      <c r="HKJ10" s="266"/>
      <c r="HKK10" s="267"/>
      <c r="HKL10" s="267"/>
      <c r="HKM10" s="267"/>
      <c r="HKN10" s="267"/>
      <c r="HKO10" s="267"/>
      <c r="HKP10" s="268"/>
      <c r="HKQ10" s="269"/>
      <c r="HKR10" s="269"/>
      <c r="HKS10" s="269"/>
      <c r="HKT10" s="269"/>
      <c r="HKU10" s="270"/>
      <c r="HKV10" s="265"/>
      <c r="HKW10" s="537"/>
      <c r="HKX10" s="537"/>
      <c r="HKY10" s="538"/>
      <c r="HKZ10" s="539"/>
      <c r="HLB10" s="540"/>
      <c r="HLC10" s="540"/>
      <c r="HLD10" s="541"/>
      <c r="HLE10" s="541"/>
      <c r="HLF10" s="537"/>
      <c r="HLG10" s="266"/>
      <c r="HLH10" s="267"/>
      <c r="HLI10" s="267"/>
      <c r="HLJ10" s="267"/>
      <c r="HLK10" s="267"/>
      <c r="HLL10" s="267"/>
      <c r="HLM10" s="268"/>
      <c r="HLN10" s="269"/>
      <c r="HLO10" s="269"/>
      <c r="HLP10" s="269"/>
      <c r="HLQ10" s="269"/>
      <c r="HLR10" s="270"/>
      <c r="HLS10" s="265"/>
      <c r="HLT10" s="537"/>
      <c r="HLU10" s="537"/>
      <c r="HLV10" s="538"/>
      <c r="HLW10" s="539"/>
      <c r="HLY10" s="540"/>
      <c r="HLZ10" s="540"/>
      <c r="HMA10" s="541"/>
      <c r="HMB10" s="541"/>
      <c r="HMC10" s="537"/>
      <c r="HMD10" s="266"/>
      <c r="HME10" s="267"/>
      <c r="HMF10" s="267"/>
      <c r="HMG10" s="267"/>
      <c r="HMH10" s="267"/>
      <c r="HMI10" s="267"/>
      <c r="HMJ10" s="268"/>
      <c r="HMK10" s="269"/>
      <c r="HML10" s="269"/>
      <c r="HMM10" s="269"/>
      <c r="HMN10" s="269"/>
      <c r="HMO10" s="270"/>
      <c r="HMP10" s="265"/>
      <c r="HMQ10" s="537"/>
      <c r="HMR10" s="537"/>
      <c r="HMS10" s="538"/>
      <c r="HMT10" s="539"/>
      <c r="HMV10" s="540"/>
      <c r="HMW10" s="540"/>
      <c r="HMX10" s="541"/>
      <c r="HMY10" s="541"/>
      <c r="HMZ10" s="537"/>
      <c r="HNA10" s="266"/>
      <c r="HNB10" s="267"/>
      <c r="HNC10" s="267"/>
      <c r="HND10" s="267"/>
      <c r="HNE10" s="267"/>
      <c r="HNF10" s="267"/>
      <c r="HNG10" s="268"/>
      <c r="HNH10" s="269"/>
      <c r="HNI10" s="269"/>
      <c r="HNJ10" s="269"/>
      <c r="HNK10" s="269"/>
      <c r="HNL10" s="270"/>
      <c r="HNM10" s="265"/>
      <c r="HNN10" s="537"/>
      <c r="HNO10" s="537"/>
      <c r="HNP10" s="538"/>
      <c r="HNQ10" s="539"/>
      <c r="HNS10" s="540"/>
      <c r="HNT10" s="540"/>
      <c r="HNU10" s="541"/>
      <c r="HNV10" s="541"/>
      <c r="HNW10" s="537"/>
      <c r="HNX10" s="266"/>
      <c r="HNY10" s="267"/>
      <c r="HNZ10" s="267"/>
      <c r="HOA10" s="267"/>
      <c r="HOB10" s="267"/>
      <c r="HOC10" s="267"/>
      <c r="HOD10" s="268"/>
      <c r="HOE10" s="269"/>
      <c r="HOF10" s="269"/>
      <c r="HOG10" s="269"/>
      <c r="HOH10" s="269"/>
      <c r="HOI10" s="270"/>
      <c r="HOJ10" s="265"/>
      <c r="HOK10" s="537"/>
      <c r="HOL10" s="537"/>
      <c r="HOM10" s="538"/>
      <c r="HON10" s="539"/>
      <c r="HOP10" s="540"/>
      <c r="HOQ10" s="540"/>
      <c r="HOR10" s="541"/>
      <c r="HOS10" s="541"/>
      <c r="HOT10" s="537"/>
      <c r="HOU10" s="266"/>
      <c r="HOV10" s="267"/>
      <c r="HOW10" s="267"/>
      <c r="HOX10" s="267"/>
      <c r="HOY10" s="267"/>
      <c r="HOZ10" s="267"/>
      <c r="HPA10" s="268"/>
      <c r="HPB10" s="269"/>
      <c r="HPC10" s="269"/>
      <c r="HPD10" s="269"/>
      <c r="HPE10" s="269"/>
      <c r="HPF10" s="270"/>
      <c r="HPG10" s="265"/>
      <c r="HPH10" s="537"/>
      <c r="HPI10" s="537"/>
      <c r="HPJ10" s="538"/>
      <c r="HPK10" s="539"/>
      <c r="HPM10" s="540"/>
      <c r="HPN10" s="540"/>
      <c r="HPO10" s="541"/>
      <c r="HPP10" s="541"/>
      <c r="HPQ10" s="537"/>
      <c r="HPR10" s="266"/>
      <c r="HPS10" s="267"/>
      <c r="HPT10" s="267"/>
      <c r="HPU10" s="267"/>
      <c r="HPV10" s="267"/>
      <c r="HPW10" s="267"/>
      <c r="HPX10" s="268"/>
      <c r="HPY10" s="269"/>
      <c r="HPZ10" s="269"/>
      <c r="HQA10" s="269"/>
      <c r="HQB10" s="269"/>
      <c r="HQC10" s="270"/>
      <c r="HQD10" s="265"/>
      <c r="HQE10" s="537"/>
      <c r="HQF10" s="537"/>
      <c r="HQG10" s="538"/>
      <c r="HQH10" s="539"/>
      <c r="HQJ10" s="540"/>
      <c r="HQK10" s="540"/>
      <c r="HQL10" s="541"/>
      <c r="HQM10" s="541"/>
      <c r="HQN10" s="537"/>
      <c r="HQO10" s="266"/>
      <c r="HQP10" s="267"/>
      <c r="HQQ10" s="267"/>
      <c r="HQR10" s="267"/>
      <c r="HQS10" s="267"/>
      <c r="HQT10" s="267"/>
      <c r="HQU10" s="268"/>
      <c r="HQV10" s="269"/>
      <c r="HQW10" s="269"/>
      <c r="HQX10" s="269"/>
      <c r="HQY10" s="269"/>
      <c r="HQZ10" s="270"/>
      <c r="HRA10" s="265"/>
      <c r="HRB10" s="537"/>
      <c r="HRC10" s="537"/>
      <c r="HRD10" s="538"/>
      <c r="HRE10" s="539"/>
      <c r="HRG10" s="540"/>
      <c r="HRH10" s="540"/>
      <c r="HRI10" s="541"/>
      <c r="HRJ10" s="541"/>
      <c r="HRK10" s="537"/>
      <c r="HRL10" s="266"/>
      <c r="HRM10" s="267"/>
      <c r="HRN10" s="267"/>
      <c r="HRO10" s="267"/>
      <c r="HRP10" s="267"/>
      <c r="HRQ10" s="267"/>
      <c r="HRR10" s="268"/>
      <c r="HRS10" s="269"/>
      <c r="HRT10" s="269"/>
      <c r="HRU10" s="269"/>
      <c r="HRV10" s="269"/>
      <c r="HRW10" s="270"/>
      <c r="HRX10" s="265"/>
      <c r="HRY10" s="537"/>
      <c r="HRZ10" s="537"/>
      <c r="HSA10" s="538"/>
      <c r="HSB10" s="539"/>
      <c r="HSD10" s="540"/>
      <c r="HSE10" s="540"/>
      <c r="HSF10" s="541"/>
      <c r="HSG10" s="541"/>
      <c r="HSH10" s="537"/>
      <c r="HSI10" s="266"/>
      <c r="HSJ10" s="267"/>
      <c r="HSK10" s="267"/>
      <c r="HSL10" s="267"/>
      <c r="HSM10" s="267"/>
      <c r="HSN10" s="267"/>
      <c r="HSO10" s="268"/>
      <c r="HSP10" s="269"/>
      <c r="HSQ10" s="269"/>
      <c r="HSR10" s="269"/>
      <c r="HSS10" s="269"/>
      <c r="HST10" s="270"/>
      <c r="HSU10" s="265"/>
      <c r="HSV10" s="537"/>
      <c r="HSW10" s="537"/>
      <c r="HSX10" s="538"/>
      <c r="HSY10" s="539"/>
      <c r="HTA10" s="540"/>
      <c r="HTB10" s="540"/>
      <c r="HTC10" s="541"/>
      <c r="HTD10" s="541"/>
      <c r="HTE10" s="537"/>
      <c r="HTF10" s="266"/>
      <c r="HTG10" s="267"/>
      <c r="HTH10" s="267"/>
      <c r="HTI10" s="267"/>
      <c r="HTJ10" s="267"/>
      <c r="HTK10" s="267"/>
      <c r="HTL10" s="268"/>
      <c r="HTM10" s="269"/>
      <c r="HTN10" s="269"/>
      <c r="HTO10" s="269"/>
      <c r="HTP10" s="269"/>
      <c r="HTQ10" s="270"/>
      <c r="HTR10" s="265"/>
      <c r="HTS10" s="537"/>
      <c r="HTT10" s="537"/>
      <c r="HTU10" s="538"/>
      <c r="HTV10" s="539"/>
      <c r="HTX10" s="540"/>
      <c r="HTY10" s="540"/>
      <c r="HTZ10" s="541"/>
      <c r="HUA10" s="541"/>
      <c r="HUB10" s="537"/>
      <c r="HUC10" s="266"/>
      <c r="HUD10" s="267"/>
      <c r="HUE10" s="267"/>
      <c r="HUF10" s="267"/>
      <c r="HUG10" s="267"/>
      <c r="HUH10" s="267"/>
      <c r="HUI10" s="268"/>
      <c r="HUJ10" s="269"/>
      <c r="HUK10" s="269"/>
      <c r="HUL10" s="269"/>
      <c r="HUM10" s="269"/>
      <c r="HUN10" s="270"/>
      <c r="HUO10" s="265"/>
      <c r="HUP10" s="537"/>
      <c r="HUQ10" s="537"/>
      <c r="HUR10" s="538"/>
      <c r="HUS10" s="539"/>
      <c r="HUU10" s="540"/>
      <c r="HUV10" s="540"/>
      <c r="HUW10" s="541"/>
      <c r="HUX10" s="541"/>
      <c r="HUY10" s="537"/>
      <c r="HUZ10" s="266"/>
      <c r="HVA10" s="267"/>
      <c r="HVB10" s="267"/>
      <c r="HVC10" s="267"/>
      <c r="HVD10" s="267"/>
      <c r="HVE10" s="267"/>
      <c r="HVF10" s="268"/>
      <c r="HVG10" s="269"/>
      <c r="HVH10" s="269"/>
      <c r="HVI10" s="269"/>
      <c r="HVJ10" s="269"/>
      <c r="HVK10" s="270"/>
      <c r="HVL10" s="265"/>
      <c r="HVM10" s="537"/>
      <c r="HVN10" s="537"/>
      <c r="HVO10" s="538"/>
      <c r="HVP10" s="539"/>
      <c r="HVR10" s="540"/>
      <c r="HVS10" s="540"/>
      <c r="HVT10" s="541"/>
      <c r="HVU10" s="541"/>
      <c r="HVV10" s="537"/>
      <c r="HVW10" s="266"/>
      <c r="HVX10" s="267"/>
      <c r="HVY10" s="267"/>
      <c r="HVZ10" s="267"/>
      <c r="HWA10" s="267"/>
      <c r="HWB10" s="267"/>
      <c r="HWC10" s="268"/>
      <c r="HWD10" s="269"/>
      <c r="HWE10" s="269"/>
      <c r="HWF10" s="269"/>
      <c r="HWG10" s="269"/>
      <c r="HWH10" s="270"/>
      <c r="HWI10" s="265"/>
      <c r="HWJ10" s="537"/>
      <c r="HWK10" s="537"/>
      <c r="HWL10" s="538"/>
      <c r="HWM10" s="539"/>
      <c r="HWO10" s="540"/>
      <c r="HWP10" s="540"/>
      <c r="HWQ10" s="541"/>
      <c r="HWR10" s="541"/>
      <c r="HWS10" s="537"/>
      <c r="HWT10" s="266"/>
      <c r="HWU10" s="267"/>
      <c r="HWV10" s="267"/>
      <c r="HWW10" s="267"/>
      <c r="HWX10" s="267"/>
      <c r="HWY10" s="267"/>
      <c r="HWZ10" s="268"/>
      <c r="HXA10" s="269"/>
      <c r="HXB10" s="269"/>
      <c r="HXC10" s="269"/>
      <c r="HXD10" s="269"/>
      <c r="HXE10" s="270"/>
      <c r="HXF10" s="265"/>
      <c r="HXG10" s="537"/>
      <c r="HXH10" s="537"/>
      <c r="HXI10" s="538"/>
      <c r="HXJ10" s="539"/>
      <c r="HXL10" s="540"/>
      <c r="HXM10" s="540"/>
      <c r="HXN10" s="541"/>
      <c r="HXO10" s="541"/>
      <c r="HXP10" s="537"/>
      <c r="HXQ10" s="266"/>
      <c r="HXR10" s="267"/>
      <c r="HXS10" s="267"/>
      <c r="HXT10" s="267"/>
      <c r="HXU10" s="267"/>
      <c r="HXV10" s="267"/>
      <c r="HXW10" s="268"/>
      <c r="HXX10" s="269"/>
      <c r="HXY10" s="269"/>
      <c r="HXZ10" s="269"/>
      <c r="HYA10" s="269"/>
      <c r="HYB10" s="270"/>
      <c r="HYC10" s="265"/>
      <c r="HYD10" s="537"/>
      <c r="HYE10" s="537"/>
      <c r="HYF10" s="538"/>
      <c r="HYG10" s="539"/>
      <c r="HYI10" s="540"/>
      <c r="HYJ10" s="540"/>
      <c r="HYK10" s="541"/>
      <c r="HYL10" s="541"/>
      <c r="HYM10" s="537"/>
      <c r="HYN10" s="266"/>
      <c r="HYO10" s="267"/>
      <c r="HYP10" s="267"/>
      <c r="HYQ10" s="267"/>
      <c r="HYR10" s="267"/>
      <c r="HYS10" s="267"/>
      <c r="HYT10" s="268"/>
      <c r="HYU10" s="269"/>
      <c r="HYV10" s="269"/>
      <c r="HYW10" s="269"/>
      <c r="HYX10" s="269"/>
      <c r="HYY10" s="270"/>
      <c r="HYZ10" s="265"/>
      <c r="HZA10" s="537"/>
      <c r="HZB10" s="537"/>
      <c r="HZC10" s="538"/>
      <c r="HZD10" s="539"/>
      <c r="HZF10" s="540"/>
      <c r="HZG10" s="540"/>
      <c r="HZH10" s="541"/>
      <c r="HZI10" s="541"/>
      <c r="HZJ10" s="537"/>
      <c r="HZK10" s="266"/>
      <c r="HZL10" s="267"/>
      <c r="HZM10" s="267"/>
      <c r="HZN10" s="267"/>
      <c r="HZO10" s="267"/>
      <c r="HZP10" s="267"/>
      <c r="HZQ10" s="268"/>
      <c r="HZR10" s="269"/>
      <c r="HZS10" s="269"/>
      <c r="HZT10" s="269"/>
      <c r="HZU10" s="269"/>
      <c r="HZV10" s="270"/>
      <c r="HZW10" s="265"/>
      <c r="HZX10" s="537"/>
      <c r="HZY10" s="537"/>
      <c r="HZZ10" s="538"/>
      <c r="IAA10" s="539"/>
      <c r="IAC10" s="540"/>
      <c r="IAD10" s="540"/>
      <c r="IAE10" s="541"/>
      <c r="IAF10" s="541"/>
      <c r="IAG10" s="537"/>
      <c r="IAH10" s="266"/>
      <c r="IAI10" s="267"/>
      <c r="IAJ10" s="267"/>
      <c r="IAK10" s="267"/>
      <c r="IAL10" s="267"/>
      <c r="IAM10" s="267"/>
      <c r="IAN10" s="268"/>
      <c r="IAO10" s="269"/>
      <c r="IAP10" s="269"/>
      <c r="IAQ10" s="269"/>
      <c r="IAR10" s="269"/>
      <c r="IAS10" s="270"/>
      <c r="IAT10" s="265"/>
      <c r="IAU10" s="537"/>
      <c r="IAV10" s="537"/>
      <c r="IAW10" s="538"/>
      <c r="IAX10" s="539"/>
      <c r="IAZ10" s="540"/>
      <c r="IBA10" s="540"/>
      <c r="IBB10" s="541"/>
      <c r="IBC10" s="541"/>
      <c r="IBD10" s="537"/>
      <c r="IBE10" s="266"/>
      <c r="IBF10" s="267"/>
      <c r="IBG10" s="267"/>
      <c r="IBH10" s="267"/>
      <c r="IBI10" s="267"/>
      <c r="IBJ10" s="267"/>
      <c r="IBK10" s="268"/>
      <c r="IBL10" s="269"/>
      <c r="IBM10" s="269"/>
      <c r="IBN10" s="269"/>
      <c r="IBO10" s="269"/>
      <c r="IBP10" s="270"/>
      <c r="IBQ10" s="265"/>
      <c r="IBR10" s="537"/>
      <c r="IBS10" s="537"/>
      <c r="IBT10" s="538"/>
      <c r="IBU10" s="539"/>
      <c r="IBW10" s="540"/>
      <c r="IBX10" s="540"/>
      <c r="IBY10" s="541"/>
      <c r="IBZ10" s="541"/>
      <c r="ICA10" s="537"/>
      <c r="ICB10" s="266"/>
      <c r="ICC10" s="267"/>
      <c r="ICD10" s="267"/>
      <c r="ICE10" s="267"/>
      <c r="ICF10" s="267"/>
      <c r="ICG10" s="267"/>
      <c r="ICH10" s="268"/>
      <c r="ICI10" s="269"/>
      <c r="ICJ10" s="269"/>
      <c r="ICK10" s="269"/>
      <c r="ICL10" s="269"/>
      <c r="ICM10" s="270"/>
      <c r="ICN10" s="265"/>
      <c r="ICO10" s="537"/>
      <c r="ICP10" s="537"/>
      <c r="ICQ10" s="538"/>
      <c r="ICR10" s="539"/>
      <c r="ICT10" s="540"/>
      <c r="ICU10" s="540"/>
      <c r="ICV10" s="541"/>
      <c r="ICW10" s="541"/>
      <c r="ICX10" s="537"/>
      <c r="ICY10" s="266"/>
      <c r="ICZ10" s="267"/>
      <c r="IDA10" s="267"/>
      <c r="IDB10" s="267"/>
      <c r="IDC10" s="267"/>
      <c r="IDD10" s="267"/>
      <c r="IDE10" s="268"/>
      <c r="IDF10" s="269"/>
      <c r="IDG10" s="269"/>
      <c r="IDH10" s="269"/>
      <c r="IDI10" s="269"/>
      <c r="IDJ10" s="270"/>
      <c r="IDK10" s="265"/>
      <c r="IDL10" s="537"/>
      <c r="IDM10" s="537"/>
      <c r="IDN10" s="538"/>
      <c r="IDO10" s="539"/>
      <c r="IDQ10" s="540"/>
      <c r="IDR10" s="540"/>
      <c r="IDS10" s="541"/>
      <c r="IDT10" s="541"/>
      <c r="IDU10" s="537"/>
      <c r="IDV10" s="266"/>
      <c r="IDW10" s="267"/>
      <c r="IDX10" s="267"/>
      <c r="IDY10" s="267"/>
      <c r="IDZ10" s="267"/>
      <c r="IEA10" s="267"/>
      <c r="IEB10" s="268"/>
      <c r="IEC10" s="269"/>
      <c r="IED10" s="269"/>
      <c r="IEE10" s="269"/>
      <c r="IEF10" s="269"/>
      <c r="IEG10" s="270"/>
      <c r="IEH10" s="265"/>
      <c r="IEI10" s="537"/>
      <c r="IEJ10" s="537"/>
      <c r="IEK10" s="538"/>
      <c r="IEL10" s="539"/>
      <c r="IEN10" s="540"/>
      <c r="IEO10" s="540"/>
      <c r="IEP10" s="541"/>
      <c r="IEQ10" s="541"/>
      <c r="IER10" s="537"/>
      <c r="IES10" s="266"/>
      <c r="IET10" s="267"/>
      <c r="IEU10" s="267"/>
      <c r="IEV10" s="267"/>
      <c r="IEW10" s="267"/>
      <c r="IEX10" s="267"/>
      <c r="IEY10" s="268"/>
      <c r="IEZ10" s="269"/>
      <c r="IFA10" s="269"/>
      <c r="IFB10" s="269"/>
      <c r="IFC10" s="269"/>
      <c r="IFD10" s="270"/>
      <c r="IFE10" s="265"/>
      <c r="IFF10" s="537"/>
      <c r="IFG10" s="537"/>
      <c r="IFH10" s="538"/>
      <c r="IFI10" s="539"/>
      <c r="IFK10" s="540"/>
      <c r="IFL10" s="540"/>
      <c r="IFM10" s="541"/>
      <c r="IFN10" s="541"/>
      <c r="IFO10" s="537"/>
      <c r="IFP10" s="266"/>
      <c r="IFQ10" s="267"/>
      <c r="IFR10" s="267"/>
      <c r="IFS10" s="267"/>
      <c r="IFT10" s="267"/>
      <c r="IFU10" s="267"/>
      <c r="IFV10" s="268"/>
      <c r="IFW10" s="269"/>
      <c r="IFX10" s="269"/>
      <c r="IFY10" s="269"/>
      <c r="IFZ10" s="269"/>
      <c r="IGA10" s="270"/>
      <c r="IGB10" s="265"/>
      <c r="IGC10" s="537"/>
      <c r="IGD10" s="537"/>
      <c r="IGE10" s="538"/>
      <c r="IGF10" s="539"/>
      <c r="IGH10" s="540"/>
      <c r="IGI10" s="540"/>
      <c r="IGJ10" s="541"/>
      <c r="IGK10" s="541"/>
      <c r="IGL10" s="537"/>
      <c r="IGM10" s="266"/>
      <c r="IGN10" s="267"/>
      <c r="IGO10" s="267"/>
      <c r="IGP10" s="267"/>
      <c r="IGQ10" s="267"/>
      <c r="IGR10" s="267"/>
      <c r="IGS10" s="268"/>
      <c r="IGT10" s="269"/>
      <c r="IGU10" s="269"/>
      <c r="IGV10" s="269"/>
      <c r="IGW10" s="269"/>
      <c r="IGX10" s="270"/>
      <c r="IGY10" s="265"/>
      <c r="IGZ10" s="537"/>
      <c r="IHA10" s="537"/>
      <c r="IHB10" s="538"/>
      <c r="IHC10" s="539"/>
      <c r="IHE10" s="540"/>
      <c r="IHF10" s="540"/>
      <c r="IHG10" s="541"/>
      <c r="IHH10" s="541"/>
      <c r="IHI10" s="537"/>
      <c r="IHJ10" s="266"/>
      <c r="IHK10" s="267"/>
      <c r="IHL10" s="267"/>
      <c r="IHM10" s="267"/>
      <c r="IHN10" s="267"/>
      <c r="IHO10" s="267"/>
      <c r="IHP10" s="268"/>
      <c r="IHQ10" s="269"/>
      <c r="IHR10" s="269"/>
      <c r="IHS10" s="269"/>
      <c r="IHT10" s="269"/>
      <c r="IHU10" s="270"/>
      <c r="IHV10" s="265"/>
      <c r="IHW10" s="537"/>
      <c r="IHX10" s="537"/>
      <c r="IHY10" s="538"/>
      <c r="IHZ10" s="539"/>
      <c r="IIB10" s="540"/>
      <c r="IIC10" s="540"/>
      <c r="IID10" s="541"/>
      <c r="IIE10" s="541"/>
      <c r="IIF10" s="537"/>
      <c r="IIG10" s="266"/>
      <c r="IIH10" s="267"/>
      <c r="III10" s="267"/>
      <c r="IIJ10" s="267"/>
      <c r="IIK10" s="267"/>
      <c r="IIL10" s="267"/>
      <c r="IIM10" s="268"/>
      <c r="IIN10" s="269"/>
      <c r="IIO10" s="269"/>
      <c r="IIP10" s="269"/>
      <c r="IIQ10" s="269"/>
      <c r="IIR10" s="270"/>
      <c r="IIS10" s="265"/>
      <c r="IIT10" s="537"/>
      <c r="IIU10" s="537"/>
      <c r="IIV10" s="538"/>
      <c r="IIW10" s="539"/>
      <c r="IIY10" s="540"/>
      <c r="IIZ10" s="540"/>
      <c r="IJA10" s="541"/>
      <c r="IJB10" s="541"/>
      <c r="IJC10" s="537"/>
      <c r="IJD10" s="266"/>
      <c r="IJE10" s="267"/>
      <c r="IJF10" s="267"/>
      <c r="IJG10" s="267"/>
      <c r="IJH10" s="267"/>
      <c r="IJI10" s="267"/>
      <c r="IJJ10" s="268"/>
      <c r="IJK10" s="269"/>
      <c r="IJL10" s="269"/>
      <c r="IJM10" s="269"/>
      <c r="IJN10" s="269"/>
      <c r="IJO10" s="270"/>
      <c r="IJP10" s="265"/>
      <c r="IJQ10" s="537"/>
      <c r="IJR10" s="537"/>
      <c r="IJS10" s="538"/>
      <c r="IJT10" s="539"/>
      <c r="IJV10" s="540"/>
      <c r="IJW10" s="540"/>
      <c r="IJX10" s="541"/>
      <c r="IJY10" s="541"/>
      <c r="IJZ10" s="537"/>
      <c r="IKA10" s="266"/>
      <c r="IKB10" s="267"/>
      <c r="IKC10" s="267"/>
      <c r="IKD10" s="267"/>
      <c r="IKE10" s="267"/>
      <c r="IKF10" s="267"/>
      <c r="IKG10" s="268"/>
      <c r="IKH10" s="269"/>
      <c r="IKI10" s="269"/>
      <c r="IKJ10" s="269"/>
      <c r="IKK10" s="269"/>
      <c r="IKL10" s="270"/>
      <c r="IKM10" s="265"/>
      <c r="IKN10" s="537"/>
      <c r="IKO10" s="537"/>
      <c r="IKP10" s="538"/>
      <c r="IKQ10" s="539"/>
      <c r="IKS10" s="540"/>
      <c r="IKT10" s="540"/>
      <c r="IKU10" s="541"/>
      <c r="IKV10" s="541"/>
      <c r="IKW10" s="537"/>
      <c r="IKX10" s="266"/>
      <c r="IKY10" s="267"/>
      <c r="IKZ10" s="267"/>
      <c r="ILA10" s="267"/>
      <c r="ILB10" s="267"/>
      <c r="ILC10" s="267"/>
      <c r="ILD10" s="268"/>
      <c r="ILE10" s="269"/>
      <c r="ILF10" s="269"/>
      <c r="ILG10" s="269"/>
      <c r="ILH10" s="269"/>
      <c r="ILI10" s="270"/>
      <c r="ILJ10" s="265"/>
      <c r="ILK10" s="537"/>
      <c r="ILL10" s="537"/>
      <c r="ILM10" s="538"/>
      <c r="ILN10" s="539"/>
      <c r="ILP10" s="540"/>
      <c r="ILQ10" s="540"/>
      <c r="ILR10" s="541"/>
      <c r="ILS10" s="541"/>
      <c r="ILT10" s="537"/>
      <c r="ILU10" s="266"/>
      <c r="ILV10" s="267"/>
      <c r="ILW10" s="267"/>
      <c r="ILX10" s="267"/>
      <c r="ILY10" s="267"/>
      <c r="ILZ10" s="267"/>
      <c r="IMA10" s="268"/>
      <c r="IMB10" s="269"/>
      <c r="IMC10" s="269"/>
      <c r="IMD10" s="269"/>
      <c r="IME10" s="269"/>
      <c r="IMF10" s="270"/>
      <c r="IMG10" s="265"/>
      <c r="IMH10" s="537"/>
      <c r="IMI10" s="537"/>
      <c r="IMJ10" s="538"/>
      <c r="IMK10" s="539"/>
      <c r="IMM10" s="540"/>
      <c r="IMN10" s="540"/>
      <c r="IMO10" s="541"/>
      <c r="IMP10" s="541"/>
      <c r="IMQ10" s="537"/>
      <c r="IMR10" s="266"/>
      <c r="IMS10" s="267"/>
      <c r="IMT10" s="267"/>
      <c r="IMU10" s="267"/>
      <c r="IMV10" s="267"/>
      <c r="IMW10" s="267"/>
      <c r="IMX10" s="268"/>
      <c r="IMY10" s="269"/>
      <c r="IMZ10" s="269"/>
      <c r="INA10" s="269"/>
      <c r="INB10" s="269"/>
      <c r="INC10" s="270"/>
      <c r="IND10" s="265"/>
      <c r="INE10" s="537"/>
      <c r="INF10" s="537"/>
      <c r="ING10" s="538"/>
      <c r="INH10" s="539"/>
      <c r="INJ10" s="540"/>
      <c r="INK10" s="540"/>
      <c r="INL10" s="541"/>
      <c r="INM10" s="541"/>
      <c r="INN10" s="537"/>
      <c r="INO10" s="266"/>
      <c r="INP10" s="267"/>
      <c r="INQ10" s="267"/>
      <c r="INR10" s="267"/>
      <c r="INS10" s="267"/>
      <c r="INT10" s="267"/>
      <c r="INU10" s="268"/>
      <c r="INV10" s="269"/>
      <c r="INW10" s="269"/>
      <c r="INX10" s="269"/>
      <c r="INY10" s="269"/>
      <c r="INZ10" s="270"/>
      <c r="IOA10" s="265"/>
      <c r="IOB10" s="537"/>
      <c r="IOC10" s="537"/>
      <c r="IOD10" s="538"/>
      <c r="IOE10" s="539"/>
      <c r="IOG10" s="540"/>
      <c r="IOH10" s="540"/>
      <c r="IOI10" s="541"/>
      <c r="IOJ10" s="541"/>
      <c r="IOK10" s="537"/>
      <c r="IOL10" s="266"/>
      <c r="IOM10" s="267"/>
      <c r="ION10" s="267"/>
      <c r="IOO10" s="267"/>
      <c r="IOP10" s="267"/>
      <c r="IOQ10" s="267"/>
      <c r="IOR10" s="268"/>
      <c r="IOS10" s="269"/>
      <c r="IOT10" s="269"/>
      <c r="IOU10" s="269"/>
      <c r="IOV10" s="269"/>
      <c r="IOW10" s="270"/>
      <c r="IOX10" s="265"/>
      <c r="IOY10" s="537"/>
      <c r="IOZ10" s="537"/>
      <c r="IPA10" s="538"/>
      <c r="IPB10" s="539"/>
      <c r="IPD10" s="540"/>
      <c r="IPE10" s="540"/>
      <c r="IPF10" s="541"/>
      <c r="IPG10" s="541"/>
      <c r="IPH10" s="537"/>
      <c r="IPI10" s="266"/>
      <c r="IPJ10" s="267"/>
      <c r="IPK10" s="267"/>
      <c r="IPL10" s="267"/>
      <c r="IPM10" s="267"/>
      <c r="IPN10" s="267"/>
      <c r="IPO10" s="268"/>
      <c r="IPP10" s="269"/>
      <c r="IPQ10" s="269"/>
      <c r="IPR10" s="269"/>
      <c r="IPS10" s="269"/>
      <c r="IPT10" s="270"/>
      <c r="IPU10" s="265"/>
      <c r="IPV10" s="537"/>
      <c r="IPW10" s="537"/>
      <c r="IPX10" s="538"/>
      <c r="IPY10" s="539"/>
      <c r="IQA10" s="540"/>
      <c r="IQB10" s="540"/>
      <c r="IQC10" s="541"/>
      <c r="IQD10" s="541"/>
      <c r="IQE10" s="537"/>
      <c r="IQF10" s="266"/>
      <c r="IQG10" s="267"/>
      <c r="IQH10" s="267"/>
      <c r="IQI10" s="267"/>
      <c r="IQJ10" s="267"/>
      <c r="IQK10" s="267"/>
      <c r="IQL10" s="268"/>
      <c r="IQM10" s="269"/>
      <c r="IQN10" s="269"/>
      <c r="IQO10" s="269"/>
      <c r="IQP10" s="269"/>
      <c r="IQQ10" s="270"/>
      <c r="IQR10" s="265"/>
      <c r="IQS10" s="537"/>
      <c r="IQT10" s="537"/>
      <c r="IQU10" s="538"/>
      <c r="IQV10" s="539"/>
      <c r="IQX10" s="540"/>
      <c r="IQY10" s="540"/>
      <c r="IQZ10" s="541"/>
      <c r="IRA10" s="541"/>
      <c r="IRB10" s="537"/>
      <c r="IRC10" s="266"/>
      <c r="IRD10" s="267"/>
      <c r="IRE10" s="267"/>
      <c r="IRF10" s="267"/>
      <c r="IRG10" s="267"/>
      <c r="IRH10" s="267"/>
      <c r="IRI10" s="268"/>
      <c r="IRJ10" s="269"/>
      <c r="IRK10" s="269"/>
      <c r="IRL10" s="269"/>
      <c r="IRM10" s="269"/>
      <c r="IRN10" s="270"/>
      <c r="IRO10" s="265"/>
      <c r="IRP10" s="537"/>
      <c r="IRQ10" s="537"/>
      <c r="IRR10" s="538"/>
      <c r="IRS10" s="539"/>
      <c r="IRU10" s="540"/>
      <c r="IRV10" s="540"/>
      <c r="IRW10" s="541"/>
      <c r="IRX10" s="541"/>
      <c r="IRY10" s="537"/>
      <c r="IRZ10" s="266"/>
      <c r="ISA10" s="267"/>
      <c r="ISB10" s="267"/>
      <c r="ISC10" s="267"/>
      <c r="ISD10" s="267"/>
      <c r="ISE10" s="267"/>
      <c r="ISF10" s="268"/>
      <c r="ISG10" s="269"/>
      <c r="ISH10" s="269"/>
      <c r="ISI10" s="269"/>
      <c r="ISJ10" s="269"/>
      <c r="ISK10" s="270"/>
      <c r="ISL10" s="265"/>
      <c r="ISM10" s="537"/>
      <c r="ISN10" s="537"/>
      <c r="ISO10" s="538"/>
      <c r="ISP10" s="539"/>
      <c r="ISR10" s="540"/>
      <c r="ISS10" s="540"/>
      <c r="IST10" s="541"/>
      <c r="ISU10" s="541"/>
      <c r="ISV10" s="537"/>
      <c r="ISW10" s="266"/>
      <c r="ISX10" s="267"/>
      <c r="ISY10" s="267"/>
      <c r="ISZ10" s="267"/>
      <c r="ITA10" s="267"/>
      <c r="ITB10" s="267"/>
      <c r="ITC10" s="268"/>
      <c r="ITD10" s="269"/>
      <c r="ITE10" s="269"/>
      <c r="ITF10" s="269"/>
      <c r="ITG10" s="269"/>
      <c r="ITH10" s="270"/>
      <c r="ITI10" s="265"/>
      <c r="ITJ10" s="537"/>
      <c r="ITK10" s="537"/>
      <c r="ITL10" s="538"/>
      <c r="ITM10" s="539"/>
      <c r="ITO10" s="540"/>
      <c r="ITP10" s="540"/>
      <c r="ITQ10" s="541"/>
      <c r="ITR10" s="541"/>
      <c r="ITS10" s="537"/>
      <c r="ITT10" s="266"/>
      <c r="ITU10" s="267"/>
      <c r="ITV10" s="267"/>
      <c r="ITW10" s="267"/>
      <c r="ITX10" s="267"/>
      <c r="ITY10" s="267"/>
      <c r="ITZ10" s="268"/>
      <c r="IUA10" s="269"/>
      <c r="IUB10" s="269"/>
      <c r="IUC10" s="269"/>
      <c r="IUD10" s="269"/>
      <c r="IUE10" s="270"/>
      <c r="IUF10" s="265"/>
      <c r="IUG10" s="537"/>
      <c r="IUH10" s="537"/>
      <c r="IUI10" s="538"/>
      <c r="IUJ10" s="539"/>
      <c r="IUL10" s="540"/>
      <c r="IUM10" s="540"/>
      <c r="IUN10" s="541"/>
      <c r="IUO10" s="541"/>
      <c r="IUP10" s="537"/>
      <c r="IUQ10" s="266"/>
      <c r="IUR10" s="267"/>
      <c r="IUS10" s="267"/>
      <c r="IUT10" s="267"/>
      <c r="IUU10" s="267"/>
      <c r="IUV10" s="267"/>
      <c r="IUW10" s="268"/>
      <c r="IUX10" s="269"/>
      <c r="IUY10" s="269"/>
      <c r="IUZ10" s="269"/>
      <c r="IVA10" s="269"/>
      <c r="IVB10" s="270"/>
      <c r="IVC10" s="265"/>
      <c r="IVD10" s="537"/>
      <c r="IVE10" s="537"/>
      <c r="IVF10" s="538"/>
      <c r="IVG10" s="539"/>
      <c r="IVI10" s="540"/>
      <c r="IVJ10" s="540"/>
      <c r="IVK10" s="541"/>
      <c r="IVL10" s="541"/>
      <c r="IVM10" s="537"/>
      <c r="IVN10" s="266"/>
      <c r="IVO10" s="267"/>
      <c r="IVP10" s="267"/>
      <c r="IVQ10" s="267"/>
      <c r="IVR10" s="267"/>
      <c r="IVS10" s="267"/>
      <c r="IVT10" s="268"/>
      <c r="IVU10" s="269"/>
      <c r="IVV10" s="269"/>
      <c r="IVW10" s="269"/>
      <c r="IVX10" s="269"/>
      <c r="IVY10" s="270"/>
      <c r="IVZ10" s="265"/>
      <c r="IWA10" s="537"/>
      <c r="IWB10" s="537"/>
      <c r="IWC10" s="538"/>
      <c r="IWD10" s="539"/>
      <c r="IWF10" s="540"/>
      <c r="IWG10" s="540"/>
      <c r="IWH10" s="541"/>
      <c r="IWI10" s="541"/>
      <c r="IWJ10" s="537"/>
      <c r="IWK10" s="266"/>
      <c r="IWL10" s="267"/>
      <c r="IWM10" s="267"/>
      <c r="IWN10" s="267"/>
      <c r="IWO10" s="267"/>
      <c r="IWP10" s="267"/>
      <c r="IWQ10" s="268"/>
      <c r="IWR10" s="269"/>
      <c r="IWS10" s="269"/>
      <c r="IWT10" s="269"/>
      <c r="IWU10" s="269"/>
      <c r="IWV10" s="270"/>
      <c r="IWW10" s="265"/>
      <c r="IWX10" s="537"/>
      <c r="IWY10" s="537"/>
      <c r="IWZ10" s="538"/>
      <c r="IXA10" s="539"/>
      <c r="IXC10" s="540"/>
      <c r="IXD10" s="540"/>
      <c r="IXE10" s="541"/>
      <c r="IXF10" s="541"/>
      <c r="IXG10" s="537"/>
      <c r="IXH10" s="266"/>
      <c r="IXI10" s="267"/>
      <c r="IXJ10" s="267"/>
      <c r="IXK10" s="267"/>
      <c r="IXL10" s="267"/>
      <c r="IXM10" s="267"/>
      <c r="IXN10" s="268"/>
      <c r="IXO10" s="269"/>
      <c r="IXP10" s="269"/>
      <c r="IXQ10" s="269"/>
      <c r="IXR10" s="269"/>
      <c r="IXS10" s="270"/>
      <c r="IXT10" s="265"/>
      <c r="IXU10" s="537"/>
      <c r="IXV10" s="537"/>
      <c r="IXW10" s="538"/>
      <c r="IXX10" s="539"/>
      <c r="IXZ10" s="540"/>
      <c r="IYA10" s="540"/>
      <c r="IYB10" s="541"/>
      <c r="IYC10" s="541"/>
      <c r="IYD10" s="537"/>
      <c r="IYE10" s="266"/>
      <c r="IYF10" s="267"/>
      <c r="IYG10" s="267"/>
      <c r="IYH10" s="267"/>
      <c r="IYI10" s="267"/>
      <c r="IYJ10" s="267"/>
      <c r="IYK10" s="268"/>
      <c r="IYL10" s="269"/>
      <c r="IYM10" s="269"/>
      <c r="IYN10" s="269"/>
      <c r="IYO10" s="269"/>
      <c r="IYP10" s="270"/>
      <c r="IYQ10" s="265"/>
      <c r="IYR10" s="537"/>
      <c r="IYS10" s="537"/>
      <c r="IYT10" s="538"/>
      <c r="IYU10" s="539"/>
      <c r="IYW10" s="540"/>
      <c r="IYX10" s="540"/>
      <c r="IYY10" s="541"/>
      <c r="IYZ10" s="541"/>
      <c r="IZA10" s="537"/>
      <c r="IZB10" s="266"/>
      <c r="IZC10" s="267"/>
      <c r="IZD10" s="267"/>
      <c r="IZE10" s="267"/>
      <c r="IZF10" s="267"/>
      <c r="IZG10" s="267"/>
      <c r="IZH10" s="268"/>
      <c r="IZI10" s="269"/>
      <c r="IZJ10" s="269"/>
      <c r="IZK10" s="269"/>
      <c r="IZL10" s="269"/>
      <c r="IZM10" s="270"/>
      <c r="IZN10" s="265"/>
      <c r="IZO10" s="537"/>
      <c r="IZP10" s="537"/>
      <c r="IZQ10" s="538"/>
      <c r="IZR10" s="539"/>
      <c r="IZT10" s="540"/>
      <c r="IZU10" s="540"/>
      <c r="IZV10" s="541"/>
      <c r="IZW10" s="541"/>
      <c r="IZX10" s="537"/>
      <c r="IZY10" s="266"/>
      <c r="IZZ10" s="267"/>
      <c r="JAA10" s="267"/>
      <c r="JAB10" s="267"/>
      <c r="JAC10" s="267"/>
      <c r="JAD10" s="267"/>
      <c r="JAE10" s="268"/>
      <c r="JAF10" s="269"/>
      <c r="JAG10" s="269"/>
      <c r="JAH10" s="269"/>
      <c r="JAI10" s="269"/>
      <c r="JAJ10" s="270"/>
      <c r="JAK10" s="265"/>
      <c r="JAL10" s="537"/>
      <c r="JAM10" s="537"/>
      <c r="JAN10" s="538"/>
      <c r="JAO10" s="539"/>
      <c r="JAQ10" s="540"/>
      <c r="JAR10" s="540"/>
      <c r="JAS10" s="541"/>
      <c r="JAT10" s="541"/>
      <c r="JAU10" s="537"/>
      <c r="JAV10" s="266"/>
      <c r="JAW10" s="267"/>
      <c r="JAX10" s="267"/>
      <c r="JAY10" s="267"/>
      <c r="JAZ10" s="267"/>
      <c r="JBA10" s="267"/>
      <c r="JBB10" s="268"/>
      <c r="JBC10" s="269"/>
      <c r="JBD10" s="269"/>
      <c r="JBE10" s="269"/>
      <c r="JBF10" s="269"/>
      <c r="JBG10" s="270"/>
      <c r="JBH10" s="265"/>
      <c r="JBI10" s="537"/>
      <c r="JBJ10" s="537"/>
      <c r="JBK10" s="538"/>
      <c r="JBL10" s="539"/>
      <c r="JBN10" s="540"/>
      <c r="JBO10" s="540"/>
      <c r="JBP10" s="541"/>
      <c r="JBQ10" s="541"/>
      <c r="JBR10" s="537"/>
      <c r="JBS10" s="266"/>
      <c r="JBT10" s="267"/>
      <c r="JBU10" s="267"/>
      <c r="JBV10" s="267"/>
      <c r="JBW10" s="267"/>
      <c r="JBX10" s="267"/>
      <c r="JBY10" s="268"/>
      <c r="JBZ10" s="269"/>
      <c r="JCA10" s="269"/>
      <c r="JCB10" s="269"/>
      <c r="JCC10" s="269"/>
      <c r="JCD10" s="270"/>
      <c r="JCE10" s="265"/>
      <c r="JCF10" s="537"/>
      <c r="JCG10" s="537"/>
      <c r="JCH10" s="538"/>
      <c r="JCI10" s="539"/>
      <c r="JCK10" s="540"/>
      <c r="JCL10" s="540"/>
      <c r="JCM10" s="541"/>
      <c r="JCN10" s="541"/>
      <c r="JCO10" s="537"/>
      <c r="JCP10" s="266"/>
      <c r="JCQ10" s="267"/>
      <c r="JCR10" s="267"/>
      <c r="JCS10" s="267"/>
      <c r="JCT10" s="267"/>
      <c r="JCU10" s="267"/>
      <c r="JCV10" s="268"/>
      <c r="JCW10" s="269"/>
      <c r="JCX10" s="269"/>
      <c r="JCY10" s="269"/>
      <c r="JCZ10" s="269"/>
      <c r="JDA10" s="270"/>
      <c r="JDB10" s="265"/>
      <c r="JDC10" s="537"/>
      <c r="JDD10" s="537"/>
      <c r="JDE10" s="538"/>
      <c r="JDF10" s="539"/>
      <c r="JDH10" s="540"/>
      <c r="JDI10" s="540"/>
      <c r="JDJ10" s="541"/>
      <c r="JDK10" s="541"/>
      <c r="JDL10" s="537"/>
      <c r="JDM10" s="266"/>
      <c r="JDN10" s="267"/>
      <c r="JDO10" s="267"/>
      <c r="JDP10" s="267"/>
      <c r="JDQ10" s="267"/>
      <c r="JDR10" s="267"/>
      <c r="JDS10" s="268"/>
      <c r="JDT10" s="269"/>
      <c r="JDU10" s="269"/>
      <c r="JDV10" s="269"/>
      <c r="JDW10" s="269"/>
      <c r="JDX10" s="270"/>
      <c r="JDY10" s="265"/>
      <c r="JDZ10" s="537"/>
      <c r="JEA10" s="537"/>
      <c r="JEB10" s="538"/>
      <c r="JEC10" s="539"/>
      <c r="JEE10" s="540"/>
      <c r="JEF10" s="540"/>
      <c r="JEG10" s="541"/>
      <c r="JEH10" s="541"/>
      <c r="JEI10" s="537"/>
      <c r="JEJ10" s="266"/>
      <c r="JEK10" s="267"/>
      <c r="JEL10" s="267"/>
      <c r="JEM10" s="267"/>
      <c r="JEN10" s="267"/>
      <c r="JEO10" s="267"/>
      <c r="JEP10" s="268"/>
      <c r="JEQ10" s="269"/>
      <c r="JER10" s="269"/>
      <c r="JES10" s="269"/>
      <c r="JET10" s="269"/>
      <c r="JEU10" s="270"/>
      <c r="JEV10" s="265"/>
      <c r="JEW10" s="537"/>
      <c r="JEX10" s="537"/>
      <c r="JEY10" s="538"/>
      <c r="JEZ10" s="539"/>
      <c r="JFB10" s="540"/>
      <c r="JFC10" s="540"/>
      <c r="JFD10" s="541"/>
      <c r="JFE10" s="541"/>
      <c r="JFF10" s="537"/>
      <c r="JFG10" s="266"/>
      <c r="JFH10" s="267"/>
      <c r="JFI10" s="267"/>
      <c r="JFJ10" s="267"/>
      <c r="JFK10" s="267"/>
      <c r="JFL10" s="267"/>
      <c r="JFM10" s="268"/>
      <c r="JFN10" s="269"/>
      <c r="JFO10" s="269"/>
      <c r="JFP10" s="269"/>
      <c r="JFQ10" s="269"/>
      <c r="JFR10" s="270"/>
      <c r="JFS10" s="265"/>
      <c r="JFT10" s="537"/>
      <c r="JFU10" s="537"/>
      <c r="JFV10" s="538"/>
      <c r="JFW10" s="539"/>
      <c r="JFY10" s="540"/>
      <c r="JFZ10" s="540"/>
      <c r="JGA10" s="541"/>
      <c r="JGB10" s="541"/>
      <c r="JGC10" s="537"/>
      <c r="JGD10" s="266"/>
      <c r="JGE10" s="267"/>
      <c r="JGF10" s="267"/>
      <c r="JGG10" s="267"/>
      <c r="JGH10" s="267"/>
      <c r="JGI10" s="267"/>
      <c r="JGJ10" s="268"/>
      <c r="JGK10" s="269"/>
      <c r="JGL10" s="269"/>
      <c r="JGM10" s="269"/>
      <c r="JGN10" s="269"/>
      <c r="JGO10" s="270"/>
      <c r="JGP10" s="265"/>
      <c r="JGQ10" s="537"/>
      <c r="JGR10" s="537"/>
      <c r="JGS10" s="538"/>
      <c r="JGT10" s="539"/>
      <c r="JGV10" s="540"/>
      <c r="JGW10" s="540"/>
      <c r="JGX10" s="541"/>
      <c r="JGY10" s="541"/>
      <c r="JGZ10" s="537"/>
      <c r="JHA10" s="266"/>
      <c r="JHB10" s="267"/>
      <c r="JHC10" s="267"/>
      <c r="JHD10" s="267"/>
      <c r="JHE10" s="267"/>
      <c r="JHF10" s="267"/>
      <c r="JHG10" s="268"/>
      <c r="JHH10" s="269"/>
      <c r="JHI10" s="269"/>
      <c r="JHJ10" s="269"/>
      <c r="JHK10" s="269"/>
      <c r="JHL10" s="270"/>
      <c r="JHM10" s="265"/>
      <c r="JHN10" s="537"/>
      <c r="JHO10" s="537"/>
      <c r="JHP10" s="538"/>
      <c r="JHQ10" s="539"/>
      <c r="JHS10" s="540"/>
      <c r="JHT10" s="540"/>
      <c r="JHU10" s="541"/>
      <c r="JHV10" s="541"/>
      <c r="JHW10" s="537"/>
      <c r="JHX10" s="266"/>
      <c r="JHY10" s="267"/>
      <c r="JHZ10" s="267"/>
      <c r="JIA10" s="267"/>
      <c r="JIB10" s="267"/>
      <c r="JIC10" s="267"/>
      <c r="JID10" s="268"/>
      <c r="JIE10" s="269"/>
      <c r="JIF10" s="269"/>
      <c r="JIG10" s="269"/>
      <c r="JIH10" s="269"/>
      <c r="JII10" s="270"/>
      <c r="JIJ10" s="265"/>
      <c r="JIK10" s="537"/>
      <c r="JIL10" s="537"/>
      <c r="JIM10" s="538"/>
      <c r="JIN10" s="539"/>
      <c r="JIP10" s="540"/>
      <c r="JIQ10" s="540"/>
      <c r="JIR10" s="541"/>
      <c r="JIS10" s="541"/>
      <c r="JIT10" s="537"/>
      <c r="JIU10" s="266"/>
      <c r="JIV10" s="267"/>
      <c r="JIW10" s="267"/>
      <c r="JIX10" s="267"/>
      <c r="JIY10" s="267"/>
      <c r="JIZ10" s="267"/>
      <c r="JJA10" s="268"/>
      <c r="JJB10" s="269"/>
      <c r="JJC10" s="269"/>
      <c r="JJD10" s="269"/>
      <c r="JJE10" s="269"/>
      <c r="JJF10" s="270"/>
      <c r="JJG10" s="265"/>
      <c r="JJH10" s="537"/>
      <c r="JJI10" s="537"/>
      <c r="JJJ10" s="538"/>
      <c r="JJK10" s="539"/>
      <c r="JJM10" s="540"/>
      <c r="JJN10" s="540"/>
      <c r="JJO10" s="541"/>
      <c r="JJP10" s="541"/>
      <c r="JJQ10" s="537"/>
      <c r="JJR10" s="266"/>
      <c r="JJS10" s="267"/>
      <c r="JJT10" s="267"/>
      <c r="JJU10" s="267"/>
      <c r="JJV10" s="267"/>
      <c r="JJW10" s="267"/>
      <c r="JJX10" s="268"/>
      <c r="JJY10" s="269"/>
      <c r="JJZ10" s="269"/>
      <c r="JKA10" s="269"/>
      <c r="JKB10" s="269"/>
      <c r="JKC10" s="270"/>
      <c r="JKD10" s="265"/>
      <c r="JKE10" s="537"/>
      <c r="JKF10" s="537"/>
      <c r="JKG10" s="538"/>
      <c r="JKH10" s="539"/>
      <c r="JKJ10" s="540"/>
      <c r="JKK10" s="540"/>
      <c r="JKL10" s="541"/>
      <c r="JKM10" s="541"/>
      <c r="JKN10" s="537"/>
      <c r="JKO10" s="266"/>
      <c r="JKP10" s="267"/>
      <c r="JKQ10" s="267"/>
      <c r="JKR10" s="267"/>
      <c r="JKS10" s="267"/>
      <c r="JKT10" s="267"/>
      <c r="JKU10" s="268"/>
      <c r="JKV10" s="269"/>
      <c r="JKW10" s="269"/>
      <c r="JKX10" s="269"/>
      <c r="JKY10" s="269"/>
      <c r="JKZ10" s="270"/>
      <c r="JLA10" s="265"/>
      <c r="JLB10" s="537"/>
      <c r="JLC10" s="537"/>
      <c r="JLD10" s="538"/>
      <c r="JLE10" s="539"/>
      <c r="JLG10" s="540"/>
      <c r="JLH10" s="540"/>
      <c r="JLI10" s="541"/>
      <c r="JLJ10" s="541"/>
      <c r="JLK10" s="537"/>
      <c r="JLL10" s="266"/>
      <c r="JLM10" s="267"/>
      <c r="JLN10" s="267"/>
      <c r="JLO10" s="267"/>
      <c r="JLP10" s="267"/>
      <c r="JLQ10" s="267"/>
      <c r="JLR10" s="268"/>
      <c r="JLS10" s="269"/>
      <c r="JLT10" s="269"/>
      <c r="JLU10" s="269"/>
      <c r="JLV10" s="269"/>
      <c r="JLW10" s="270"/>
      <c r="JLX10" s="265"/>
      <c r="JLY10" s="537"/>
      <c r="JLZ10" s="537"/>
      <c r="JMA10" s="538"/>
      <c r="JMB10" s="539"/>
      <c r="JMD10" s="540"/>
      <c r="JME10" s="540"/>
      <c r="JMF10" s="541"/>
      <c r="JMG10" s="541"/>
      <c r="JMH10" s="537"/>
      <c r="JMI10" s="266"/>
      <c r="JMJ10" s="267"/>
      <c r="JMK10" s="267"/>
      <c r="JML10" s="267"/>
      <c r="JMM10" s="267"/>
      <c r="JMN10" s="267"/>
      <c r="JMO10" s="268"/>
      <c r="JMP10" s="269"/>
      <c r="JMQ10" s="269"/>
      <c r="JMR10" s="269"/>
      <c r="JMS10" s="269"/>
      <c r="JMT10" s="270"/>
      <c r="JMU10" s="265"/>
      <c r="JMV10" s="537"/>
      <c r="JMW10" s="537"/>
      <c r="JMX10" s="538"/>
      <c r="JMY10" s="539"/>
      <c r="JNA10" s="540"/>
      <c r="JNB10" s="540"/>
      <c r="JNC10" s="541"/>
      <c r="JND10" s="541"/>
      <c r="JNE10" s="537"/>
      <c r="JNF10" s="266"/>
      <c r="JNG10" s="267"/>
      <c r="JNH10" s="267"/>
      <c r="JNI10" s="267"/>
      <c r="JNJ10" s="267"/>
      <c r="JNK10" s="267"/>
      <c r="JNL10" s="268"/>
      <c r="JNM10" s="269"/>
      <c r="JNN10" s="269"/>
      <c r="JNO10" s="269"/>
      <c r="JNP10" s="269"/>
      <c r="JNQ10" s="270"/>
      <c r="JNR10" s="265"/>
      <c r="JNS10" s="537"/>
      <c r="JNT10" s="537"/>
      <c r="JNU10" s="538"/>
      <c r="JNV10" s="539"/>
      <c r="JNX10" s="540"/>
      <c r="JNY10" s="540"/>
      <c r="JNZ10" s="541"/>
      <c r="JOA10" s="541"/>
      <c r="JOB10" s="537"/>
      <c r="JOC10" s="266"/>
      <c r="JOD10" s="267"/>
      <c r="JOE10" s="267"/>
      <c r="JOF10" s="267"/>
      <c r="JOG10" s="267"/>
      <c r="JOH10" s="267"/>
      <c r="JOI10" s="268"/>
      <c r="JOJ10" s="269"/>
      <c r="JOK10" s="269"/>
      <c r="JOL10" s="269"/>
      <c r="JOM10" s="269"/>
      <c r="JON10" s="270"/>
      <c r="JOO10" s="265"/>
      <c r="JOP10" s="537"/>
      <c r="JOQ10" s="537"/>
      <c r="JOR10" s="538"/>
      <c r="JOS10" s="539"/>
      <c r="JOU10" s="540"/>
      <c r="JOV10" s="540"/>
      <c r="JOW10" s="541"/>
      <c r="JOX10" s="541"/>
      <c r="JOY10" s="537"/>
      <c r="JOZ10" s="266"/>
      <c r="JPA10" s="267"/>
      <c r="JPB10" s="267"/>
      <c r="JPC10" s="267"/>
      <c r="JPD10" s="267"/>
      <c r="JPE10" s="267"/>
      <c r="JPF10" s="268"/>
      <c r="JPG10" s="269"/>
      <c r="JPH10" s="269"/>
      <c r="JPI10" s="269"/>
      <c r="JPJ10" s="269"/>
      <c r="JPK10" s="270"/>
      <c r="JPL10" s="265"/>
      <c r="JPM10" s="537"/>
      <c r="JPN10" s="537"/>
      <c r="JPO10" s="538"/>
      <c r="JPP10" s="539"/>
      <c r="JPR10" s="540"/>
      <c r="JPS10" s="540"/>
      <c r="JPT10" s="541"/>
      <c r="JPU10" s="541"/>
      <c r="JPV10" s="537"/>
      <c r="JPW10" s="266"/>
      <c r="JPX10" s="267"/>
      <c r="JPY10" s="267"/>
      <c r="JPZ10" s="267"/>
      <c r="JQA10" s="267"/>
      <c r="JQB10" s="267"/>
      <c r="JQC10" s="268"/>
      <c r="JQD10" s="269"/>
      <c r="JQE10" s="269"/>
      <c r="JQF10" s="269"/>
      <c r="JQG10" s="269"/>
      <c r="JQH10" s="270"/>
      <c r="JQI10" s="265"/>
      <c r="JQJ10" s="537"/>
      <c r="JQK10" s="537"/>
      <c r="JQL10" s="538"/>
      <c r="JQM10" s="539"/>
      <c r="JQO10" s="540"/>
      <c r="JQP10" s="540"/>
      <c r="JQQ10" s="541"/>
      <c r="JQR10" s="541"/>
      <c r="JQS10" s="537"/>
      <c r="JQT10" s="266"/>
      <c r="JQU10" s="267"/>
      <c r="JQV10" s="267"/>
      <c r="JQW10" s="267"/>
      <c r="JQX10" s="267"/>
      <c r="JQY10" s="267"/>
      <c r="JQZ10" s="268"/>
      <c r="JRA10" s="269"/>
      <c r="JRB10" s="269"/>
      <c r="JRC10" s="269"/>
      <c r="JRD10" s="269"/>
      <c r="JRE10" s="270"/>
      <c r="JRF10" s="265"/>
      <c r="JRG10" s="537"/>
      <c r="JRH10" s="537"/>
      <c r="JRI10" s="538"/>
      <c r="JRJ10" s="539"/>
      <c r="JRL10" s="540"/>
      <c r="JRM10" s="540"/>
      <c r="JRN10" s="541"/>
      <c r="JRO10" s="541"/>
      <c r="JRP10" s="537"/>
      <c r="JRQ10" s="266"/>
      <c r="JRR10" s="267"/>
      <c r="JRS10" s="267"/>
      <c r="JRT10" s="267"/>
      <c r="JRU10" s="267"/>
      <c r="JRV10" s="267"/>
      <c r="JRW10" s="268"/>
      <c r="JRX10" s="269"/>
      <c r="JRY10" s="269"/>
      <c r="JRZ10" s="269"/>
      <c r="JSA10" s="269"/>
      <c r="JSB10" s="270"/>
      <c r="JSC10" s="265"/>
      <c r="JSD10" s="537"/>
      <c r="JSE10" s="537"/>
      <c r="JSF10" s="538"/>
      <c r="JSG10" s="539"/>
      <c r="JSI10" s="540"/>
      <c r="JSJ10" s="540"/>
      <c r="JSK10" s="541"/>
      <c r="JSL10" s="541"/>
      <c r="JSM10" s="537"/>
      <c r="JSN10" s="266"/>
      <c r="JSO10" s="267"/>
      <c r="JSP10" s="267"/>
      <c r="JSQ10" s="267"/>
      <c r="JSR10" s="267"/>
      <c r="JSS10" s="267"/>
      <c r="JST10" s="268"/>
      <c r="JSU10" s="269"/>
      <c r="JSV10" s="269"/>
      <c r="JSW10" s="269"/>
      <c r="JSX10" s="269"/>
      <c r="JSY10" s="270"/>
      <c r="JSZ10" s="265"/>
      <c r="JTA10" s="537"/>
      <c r="JTB10" s="537"/>
      <c r="JTC10" s="538"/>
      <c r="JTD10" s="539"/>
      <c r="JTF10" s="540"/>
      <c r="JTG10" s="540"/>
      <c r="JTH10" s="541"/>
      <c r="JTI10" s="541"/>
      <c r="JTJ10" s="537"/>
      <c r="JTK10" s="266"/>
      <c r="JTL10" s="267"/>
      <c r="JTM10" s="267"/>
      <c r="JTN10" s="267"/>
      <c r="JTO10" s="267"/>
      <c r="JTP10" s="267"/>
      <c r="JTQ10" s="268"/>
      <c r="JTR10" s="269"/>
      <c r="JTS10" s="269"/>
      <c r="JTT10" s="269"/>
      <c r="JTU10" s="269"/>
      <c r="JTV10" s="270"/>
      <c r="JTW10" s="265"/>
      <c r="JTX10" s="537"/>
      <c r="JTY10" s="537"/>
      <c r="JTZ10" s="538"/>
      <c r="JUA10" s="539"/>
      <c r="JUC10" s="540"/>
      <c r="JUD10" s="540"/>
      <c r="JUE10" s="541"/>
      <c r="JUF10" s="541"/>
      <c r="JUG10" s="537"/>
      <c r="JUH10" s="266"/>
      <c r="JUI10" s="267"/>
      <c r="JUJ10" s="267"/>
      <c r="JUK10" s="267"/>
      <c r="JUL10" s="267"/>
      <c r="JUM10" s="267"/>
      <c r="JUN10" s="268"/>
      <c r="JUO10" s="269"/>
      <c r="JUP10" s="269"/>
      <c r="JUQ10" s="269"/>
      <c r="JUR10" s="269"/>
      <c r="JUS10" s="270"/>
      <c r="JUT10" s="265"/>
      <c r="JUU10" s="537"/>
      <c r="JUV10" s="537"/>
      <c r="JUW10" s="538"/>
      <c r="JUX10" s="539"/>
      <c r="JUZ10" s="540"/>
      <c r="JVA10" s="540"/>
      <c r="JVB10" s="541"/>
      <c r="JVC10" s="541"/>
      <c r="JVD10" s="537"/>
      <c r="JVE10" s="266"/>
      <c r="JVF10" s="267"/>
      <c r="JVG10" s="267"/>
      <c r="JVH10" s="267"/>
      <c r="JVI10" s="267"/>
      <c r="JVJ10" s="267"/>
      <c r="JVK10" s="268"/>
      <c r="JVL10" s="269"/>
      <c r="JVM10" s="269"/>
      <c r="JVN10" s="269"/>
      <c r="JVO10" s="269"/>
      <c r="JVP10" s="270"/>
      <c r="JVQ10" s="265"/>
      <c r="JVR10" s="537"/>
      <c r="JVS10" s="537"/>
      <c r="JVT10" s="538"/>
      <c r="JVU10" s="539"/>
      <c r="JVW10" s="540"/>
      <c r="JVX10" s="540"/>
      <c r="JVY10" s="541"/>
      <c r="JVZ10" s="541"/>
      <c r="JWA10" s="537"/>
      <c r="JWB10" s="266"/>
      <c r="JWC10" s="267"/>
      <c r="JWD10" s="267"/>
      <c r="JWE10" s="267"/>
      <c r="JWF10" s="267"/>
      <c r="JWG10" s="267"/>
      <c r="JWH10" s="268"/>
      <c r="JWI10" s="269"/>
      <c r="JWJ10" s="269"/>
      <c r="JWK10" s="269"/>
      <c r="JWL10" s="269"/>
      <c r="JWM10" s="270"/>
      <c r="JWN10" s="265"/>
      <c r="JWO10" s="537"/>
      <c r="JWP10" s="537"/>
      <c r="JWQ10" s="538"/>
      <c r="JWR10" s="539"/>
      <c r="JWT10" s="540"/>
      <c r="JWU10" s="540"/>
      <c r="JWV10" s="541"/>
      <c r="JWW10" s="541"/>
      <c r="JWX10" s="537"/>
      <c r="JWY10" s="266"/>
      <c r="JWZ10" s="267"/>
      <c r="JXA10" s="267"/>
      <c r="JXB10" s="267"/>
      <c r="JXC10" s="267"/>
      <c r="JXD10" s="267"/>
      <c r="JXE10" s="268"/>
      <c r="JXF10" s="269"/>
      <c r="JXG10" s="269"/>
      <c r="JXH10" s="269"/>
      <c r="JXI10" s="269"/>
      <c r="JXJ10" s="270"/>
      <c r="JXK10" s="265"/>
      <c r="JXL10" s="537"/>
      <c r="JXM10" s="537"/>
      <c r="JXN10" s="538"/>
      <c r="JXO10" s="539"/>
      <c r="JXQ10" s="540"/>
      <c r="JXR10" s="540"/>
      <c r="JXS10" s="541"/>
      <c r="JXT10" s="541"/>
      <c r="JXU10" s="537"/>
      <c r="JXV10" s="266"/>
      <c r="JXW10" s="267"/>
      <c r="JXX10" s="267"/>
      <c r="JXY10" s="267"/>
      <c r="JXZ10" s="267"/>
      <c r="JYA10" s="267"/>
      <c r="JYB10" s="268"/>
      <c r="JYC10" s="269"/>
      <c r="JYD10" s="269"/>
      <c r="JYE10" s="269"/>
      <c r="JYF10" s="269"/>
      <c r="JYG10" s="270"/>
      <c r="JYH10" s="265"/>
      <c r="JYI10" s="537"/>
      <c r="JYJ10" s="537"/>
      <c r="JYK10" s="538"/>
      <c r="JYL10" s="539"/>
      <c r="JYN10" s="540"/>
      <c r="JYO10" s="540"/>
      <c r="JYP10" s="541"/>
      <c r="JYQ10" s="541"/>
      <c r="JYR10" s="537"/>
      <c r="JYS10" s="266"/>
      <c r="JYT10" s="267"/>
      <c r="JYU10" s="267"/>
      <c r="JYV10" s="267"/>
      <c r="JYW10" s="267"/>
      <c r="JYX10" s="267"/>
      <c r="JYY10" s="268"/>
      <c r="JYZ10" s="269"/>
      <c r="JZA10" s="269"/>
      <c r="JZB10" s="269"/>
      <c r="JZC10" s="269"/>
      <c r="JZD10" s="270"/>
      <c r="JZE10" s="265"/>
      <c r="JZF10" s="537"/>
      <c r="JZG10" s="537"/>
      <c r="JZH10" s="538"/>
      <c r="JZI10" s="539"/>
      <c r="JZK10" s="540"/>
      <c r="JZL10" s="540"/>
      <c r="JZM10" s="541"/>
      <c r="JZN10" s="541"/>
      <c r="JZO10" s="537"/>
      <c r="JZP10" s="266"/>
      <c r="JZQ10" s="267"/>
      <c r="JZR10" s="267"/>
      <c r="JZS10" s="267"/>
      <c r="JZT10" s="267"/>
      <c r="JZU10" s="267"/>
      <c r="JZV10" s="268"/>
      <c r="JZW10" s="269"/>
      <c r="JZX10" s="269"/>
      <c r="JZY10" s="269"/>
      <c r="JZZ10" s="269"/>
      <c r="KAA10" s="270"/>
      <c r="KAB10" s="265"/>
      <c r="KAC10" s="537"/>
      <c r="KAD10" s="537"/>
      <c r="KAE10" s="538"/>
      <c r="KAF10" s="539"/>
      <c r="KAH10" s="540"/>
      <c r="KAI10" s="540"/>
      <c r="KAJ10" s="541"/>
      <c r="KAK10" s="541"/>
      <c r="KAL10" s="537"/>
      <c r="KAM10" s="266"/>
      <c r="KAN10" s="267"/>
      <c r="KAO10" s="267"/>
      <c r="KAP10" s="267"/>
      <c r="KAQ10" s="267"/>
      <c r="KAR10" s="267"/>
      <c r="KAS10" s="268"/>
      <c r="KAT10" s="269"/>
      <c r="KAU10" s="269"/>
      <c r="KAV10" s="269"/>
      <c r="KAW10" s="269"/>
      <c r="KAX10" s="270"/>
      <c r="KAY10" s="265"/>
      <c r="KAZ10" s="537"/>
      <c r="KBA10" s="537"/>
      <c r="KBB10" s="538"/>
      <c r="KBC10" s="539"/>
      <c r="KBE10" s="540"/>
      <c r="KBF10" s="540"/>
      <c r="KBG10" s="541"/>
      <c r="KBH10" s="541"/>
      <c r="KBI10" s="537"/>
      <c r="KBJ10" s="266"/>
      <c r="KBK10" s="267"/>
      <c r="KBL10" s="267"/>
      <c r="KBM10" s="267"/>
      <c r="KBN10" s="267"/>
      <c r="KBO10" s="267"/>
      <c r="KBP10" s="268"/>
      <c r="KBQ10" s="269"/>
      <c r="KBR10" s="269"/>
      <c r="KBS10" s="269"/>
      <c r="KBT10" s="269"/>
      <c r="KBU10" s="270"/>
      <c r="KBV10" s="265"/>
      <c r="KBW10" s="537"/>
      <c r="KBX10" s="537"/>
      <c r="KBY10" s="538"/>
      <c r="KBZ10" s="539"/>
      <c r="KCB10" s="540"/>
      <c r="KCC10" s="540"/>
      <c r="KCD10" s="541"/>
      <c r="KCE10" s="541"/>
      <c r="KCF10" s="537"/>
      <c r="KCG10" s="266"/>
      <c r="KCH10" s="267"/>
      <c r="KCI10" s="267"/>
      <c r="KCJ10" s="267"/>
      <c r="KCK10" s="267"/>
      <c r="KCL10" s="267"/>
      <c r="KCM10" s="268"/>
      <c r="KCN10" s="269"/>
      <c r="KCO10" s="269"/>
      <c r="KCP10" s="269"/>
      <c r="KCQ10" s="269"/>
      <c r="KCR10" s="270"/>
      <c r="KCS10" s="265"/>
      <c r="KCT10" s="537"/>
      <c r="KCU10" s="537"/>
      <c r="KCV10" s="538"/>
      <c r="KCW10" s="539"/>
      <c r="KCY10" s="540"/>
      <c r="KCZ10" s="540"/>
      <c r="KDA10" s="541"/>
      <c r="KDB10" s="541"/>
      <c r="KDC10" s="537"/>
      <c r="KDD10" s="266"/>
      <c r="KDE10" s="267"/>
      <c r="KDF10" s="267"/>
      <c r="KDG10" s="267"/>
      <c r="KDH10" s="267"/>
      <c r="KDI10" s="267"/>
      <c r="KDJ10" s="268"/>
      <c r="KDK10" s="269"/>
      <c r="KDL10" s="269"/>
      <c r="KDM10" s="269"/>
      <c r="KDN10" s="269"/>
      <c r="KDO10" s="270"/>
      <c r="KDP10" s="265"/>
      <c r="KDQ10" s="537"/>
      <c r="KDR10" s="537"/>
      <c r="KDS10" s="538"/>
      <c r="KDT10" s="539"/>
      <c r="KDV10" s="540"/>
      <c r="KDW10" s="540"/>
      <c r="KDX10" s="541"/>
      <c r="KDY10" s="541"/>
      <c r="KDZ10" s="537"/>
      <c r="KEA10" s="266"/>
      <c r="KEB10" s="267"/>
      <c r="KEC10" s="267"/>
      <c r="KED10" s="267"/>
      <c r="KEE10" s="267"/>
      <c r="KEF10" s="267"/>
      <c r="KEG10" s="268"/>
      <c r="KEH10" s="269"/>
      <c r="KEI10" s="269"/>
      <c r="KEJ10" s="269"/>
      <c r="KEK10" s="269"/>
      <c r="KEL10" s="270"/>
      <c r="KEM10" s="265"/>
      <c r="KEN10" s="537"/>
      <c r="KEO10" s="537"/>
      <c r="KEP10" s="538"/>
      <c r="KEQ10" s="539"/>
      <c r="KES10" s="540"/>
      <c r="KET10" s="540"/>
      <c r="KEU10" s="541"/>
      <c r="KEV10" s="541"/>
      <c r="KEW10" s="537"/>
      <c r="KEX10" s="266"/>
      <c r="KEY10" s="267"/>
      <c r="KEZ10" s="267"/>
      <c r="KFA10" s="267"/>
      <c r="KFB10" s="267"/>
      <c r="KFC10" s="267"/>
      <c r="KFD10" s="268"/>
      <c r="KFE10" s="269"/>
      <c r="KFF10" s="269"/>
      <c r="KFG10" s="269"/>
      <c r="KFH10" s="269"/>
      <c r="KFI10" s="270"/>
      <c r="KFJ10" s="265"/>
      <c r="KFK10" s="537"/>
      <c r="KFL10" s="537"/>
      <c r="KFM10" s="538"/>
      <c r="KFN10" s="539"/>
      <c r="KFP10" s="540"/>
      <c r="KFQ10" s="540"/>
      <c r="KFR10" s="541"/>
      <c r="KFS10" s="541"/>
      <c r="KFT10" s="537"/>
      <c r="KFU10" s="266"/>
      <c r="KFV10" s="267"/>
      <c r="KFW10" s="267"/>
      <c r="KFX10" s="267"/>
      <c r="KFY10" s="267"/>
      <c r="KFZ10" s="267"/>
      <c r="KGA10" s="268"/>
      <c r="KGB10" s="269"/>
      <c r="KGC10" s="269"/>
      <c r="KGD10" s="269"/>
      <c r="KGE10" s="269"/>
      <c r="KGF10" s="270"/>
      <c r="KGG10" s="265"/>
      <c r="KGH10" s="537"/>
      <c r="KGI10" s="537"/>
      <c r="KGJ10" s="538"/>
      <c r="KGK10" s="539"/>
      <c r="KGM10" s="540"/>
      <c r="KGN10" s="540"/>
      <c r="KGO10" s="541"/>
      <c r="KGP10" s="541"/>
      <c r="KGQ10" s="537"/>
      <c r="KGR10" s="266"/>
      <c r="KGS10" s="267"/>
      <c r="KGT10" s="267"/>
      <c r="KGU10" s="267"/>
      <c r="KGV10" s="267"/>
      <c r="KGW10" s="267"/>
      <c r="KGX10" s="268"/>
      <c r="KGY10" s="269"/>
      <c r="KGZ10" s="269"/>
      <c r="KHA10" s="269"/>
      <c r="KHB10" s="269"/>
      <c r="KHC10" s="270"/>
      <c r="KHD10" s="265"/>
      <c r="KHE10" s="537"/>
      <c r="KHF10" s="537"/>
      <c r="KHG10" s="538"/>
      <c r="KHH10" s="539"/>
      <c r="KHJ10" s="540"/>
      <c r="KHK10" s="540"/>
      <c r="KHL10" s="541"/>
      <c r="KHM10" s="541"/>
      <c r="KHN10" s="537"/>
      <c r="KHO10" s="266"/>
      <c r="KHP10" s="267"/>
      <c r="KHQ10" s="267"/>
      <c r="KHR10" s="267"/>
      <c r="KHS10" s="267"/>
      <c r="KHT10" s="267"/>
      <c r="KHU10" s="268"/>
      <c r="KHV10" s="269"/>
      <c r="KHW10" s="269"/>
      <c r="KHX10" s="269"/>
      <c r="KHY10" s="269"/>
      <c r="KHZ10" s="270"/>
      <c r="KIA10" s="265"/>
      <c r="KIB10" s="537"/>
      <c r="KIC10" s="537"/>
      <c r="KID10" s="538"/>
      <c r="KIE10" s="539"/>
      <c r="KIG10" s="540"/>
      <c r="KIH10" s="540"/>
      <c r="KII10" s="541"/>
      <c r="KIJ10" s="541"/>
      <c r="KIK10" s="537"/>
      <c r="KIL10" s="266"/>
      <c r="KIM10" s="267"/>
      <c r="KIN10" s="267"/>
      <c r="KIO10" s="267"/>
      <c r="KIP10" s="267"/>
      <c r="KIQ10" s="267"/>
      <c r="KIR10" s="268"/>
      <c r="KIS10" s="269"/>
      <c r="KIT10" s="269"/>
      <c r="KIU10" s="269"/>
      <c r="KIV10" s="269"/>
      <c r="KIW10" s="270"/>
      <c r="KIX10" s="265"/>
      <c r="KIY10" s="537"/>
      <c r="KIZ10" s="537"/>
      <c r="KJA10" s="538"/>
      <c r="KJB10" s="539"/>
      <c r="KJD10" s="540"/>
      <c r="KJE10" s="540"/>
      <c r="KJF10" s="541"/>
      <c r="KJG10" s="541"/>
      <c r="KJH10" s="537"/>
      <c r="KJI10" s="266"/>
      <c r="KJJ10" s="267"/>
      <c r="KJK10" s="267"/>
      <c r="KJL10" s="267"/>
      <c r="KJM10" s="267"/>
      <c r="KJN10" s="267"/>
      <c r="KJO10" s="268"/>
      <c r="KJP10" s="269"/>
      <c r="KJQ10" s="269"/>
      <c r="KJR10" s="269"/>
      <c r="KJS10" s="269"/>
      <c r="KJT10" s="270"/>
      <c r="KJU10" s="265"/>
      <c r="KJV10" s="537"/>
      <c r="KJW10" s="537"/>
      <c r="KJX10" s="538"/>
      <c r="KJY10" s="539"/>
      <c r="KKA10" s="540"/>
      <c r="KKB10" s="540"/>
      <c r="KKC10" s="541"/>
      <c r="KKD10" s="541"/>
      <c r="KKE10" s="537"/>
      <c r="KKF10" s="266"/>
      <c r="KKG10" s="267"/>
      <c r="KKH10" s="267"/>
      <c r="KKI10" s="267"/>
      <c r="KKJ10" s="267"/>
      <c r="KKK10" s="267"/>
      <c r="KKL10" s="268"/>
      <c r="KKM10" s="269"/>
      <c r="KKN10" s="269"/>
      <c r="KKO10" s="269"/>
      <c r="KKP10" s="269"/>
      <c r="KKQ10" s="270"/>
      <c r="KKR10" s="265"/>
      <c r="KKS10" s="537"/>
      <c r="KKT10" s="537"/>
      <c r="KKU10" s="538"/>
      <c r="KKV10" s="539"/>
      <c r="KKX10" s="540"/>
      <c r="KKY10" s="540"/>
      <c r="KKZ10" s="541"/>
      <c r="KLA10" s="541"/>
      <c r="KLB10" s="537"/>
      <c r="KLC10" s="266"/>
      <c r="KLD10" s="267"/>
      <c r="KLE10" s="267"/>
      <c r="KLF10" s="267"/>
      <c r="KLG10" s="267"/>
      <c r="KLH10" s="267"/>
      <c r="KLI10" s="268"/>
      <c r="KLJ10" s="269"/>
      <c r="KLK10" s="269"/>
      <c r="KLL10" s="269"/>
      <c r="KLM10" s="269"/>
      <c r="KLN10" s="270"/>
      <c r="KLO10" s="265"/>
      <c r="KLP10" s="537"/>
      <c r="KLQ10" s="537"/>
      <c r="KLR10" s="538"/>
      <c r="KLS10" s="539"/>
      <c r="KLU10" s="540"/>
      <c r="KLV10" s="540"/>
      <c r="KLW10" s="541"/>
      <c r="KLX10" s="541"/>
      <c r="KLY10" s="537"/>
      <c r="KLZ10" s="266"/>
      <c r="KMA10" s="267"/>
      <c r="KMB10" s="267"/>
      <c r="KMC10" s="267"/>
      <c r="KMD10" s="267"/>
      <c r="KME10" s="267"/>
      <c r="KMF10" s="268"/>
      <c r="KMG10" s="269"/>
      <c r="KMH10" s="269"/>
      <c r="KMI10" s="269"/>
      <c r="KMJ10" s="269"/>
      <c r="KMK10" s="270"/>
      <c r="KML10" s="265"/>
      <c r="KMM10" s="537"/>
      <c r="KMN10" s="537"/>
      <c r="KMO10" s="538"/>
      <c r="KMP10" s="539"/>
      <c r="KMR10" s="540"/>
      <c r="KMS10" s="540"/>
      <c r="KMT10" s="541"/>
      <c r="KMU10" s="541"/>
      <c r="KMV10" s="537"/>
      <c r="KMW10" s="266"/>
      <c r="KMX10" s="267"/>
      <c r="KMY10" s="267"/>
      <c r="KMZ10" s="267"/>
      <c r="KNA10" s="267"/>
      <c r="KNB10" s="267"/>
      <c r="KNC10" s="268"/>
      <c r="KND10" s="269"/>
      <c r="KNE10" s="269"/>
      <c r="KNF10" s="269"/>
      <c r="KNG10" s="269"/>
      <c r="KNH10" s="270"/>
      <c r="KNI10" s="265"/>
      <c r="KNJ10" s="537"/>
      <c r="KNK10" s="537"/>
      <c r="KNL10" s="538"/>
      <c r="KNM10" s="539"/>
      <c r="KNO10" s="540"/>
      <c r="KNP10" s="540"/>
      <c r="KNQ10" s="541"/>
      <c r="KNR10" s="541"/>
      <c r="KNS10" s="537"/>
      <c r="KNT10" s="266"/>
      <c r="KNU10" s="267"/>
      <c r="KNV10" s="267"/>
      <c r="KNW10" s="267"/>
      <c r="KNX10" s="267"/>
      <c r="KNY10" s="267"/>
      <c r="KNZ10" s="268"/>
      <c r="KOA10" s="269"/>
      <c r="KOB10" s="269"/>
      <c r="KOC10" s="269"/>
      <c r="KOD10" s="269"/>
      <c r="KOE10" s="270"/>
      <c r="KOF10" s="265"/>
      <c r="KOG10" s="537"/>
      <c r="KOH10" s="537"/>
      <c r="KOI10" s="538"/>
      <c r="KOJ10" s="539"/>
      <c r="KOL10" s="540"/>
      <c r="KOM10" s="540"/>
      <c r="KON10" s="541"/>
      <c r="KOO10" s="541"/>
      <c r="KOP10" s="537"/>
      <c r="KOQ10" s="266"/>
      <c r="KOR10" s="267"/>
      <c r="KOS10" s="267"/>
      <c r="KOT10" s="267"/>
      <c r="KOU10" s="267"/>
      <c r="KOV10" s="267"/>
      <c r="KOW10" s="268"/>
      <c r="KOX10" s="269"/>
      <c r="KOY10" s="269"/>
      <c r="KOZ10" s="269"/>
      <c r="KPA10" s="269"/>
      <c r="KPB10" s="270"/>
      <c r="KPC10" s="265"/>
      <c r="KPD10" s="537"/>
      <c r="KPE10" s="537"/>
      <c r="KPF10" s="538"/>
      <c r="KPG10" s="539"/>
      <c r="KPI10" s="540"/>
      <c r="KPJ10" s="540"/>
      <c r="KPK10" s="541"/>
      <c r="KPL10" s="541"/>
      <c r="KPM10" s="537"/>
      <c r="KPN10" s="266"/>
      <c r="KPO10" s="267"/>
      <c r="KPP10" s="267"/>
      <c r="KPQ10" s="267"/>
      <c r="KPR10" s="267"/>
      <c r="KPS10" s="267"/>
      <c r="KPT10" s="268"/>
      <c r="KPU10" s="269"/>
      <c r="KPV10" s="269"/>
      <c r="KPW10" s="269"/>
      <c r="KPX10" s="269"/>
      <c r="KPY10" s="270"/>
      <c r="KPZ10" s="265"/>
      <c r="KQA10" s="537"/>
      <c r="KQB10" s="537"/>
      <c r="KQC10" s="538"/>
      <c r="KQD10" s="539"/>
      <c r="KQF10" s="540"/>
      <c r="KQG10" s="540"/>
      <c r="KQH10" s="541"/>
      <c r="KQI10" s="541"/>
      <c r="KQJ10" s="537"/>
      <c r="KQK10" s="266"/>
      <c r="KQL10" s="267"/>
      <c r="KQM10" s="267"/>
      <c r="KQN10" s="267"/>
      <c r="KQO10" s="267"/>
      <c r="KQP10" s="267"/>
      <c r="KQQ10" s="268"/>
      <c r="KQR10" s="269"/>
      <c r="KQS10" s="269"/>
      <c r="KQT10" s="269"/>
      <c r="KQU10" s="269"/>
      <c r="KQV10" s="270"/>
      <c r="KQW10" s="265"/>
      <c r="KQX10" s="537"/>
      <c r="KQY10" s="537"/>
      <c r="KQZ10" s="538"/>
      <c r="KRA10" s="539"/>
      <c r="KRC10" s="540"/>
      <c r="KRD10" s="540"/>
      <c r="KRE10" s="541"/>
      <c r="KRF10" s="541"/>
      <c r="KRG10" s="537"/>
      <c r="KRH10" s="266"/>
      <c r="KRI10" s="267"/>
      <c r="KRJ10" s="267"/>
      <c r="KRK10" s="267"/>
      <c r="KRL10" s="267"/>
      <c r="KRM10" s="267"/>
      <c r="KRN10" s="268"/>
      <c r="KRO10" s="269"/>
      <c r="KRP10" s="269"/>
      <c r="KRQ10" s="269"/>
      <c r="KRR10" s="269"/>
      <c r="KRS10" s="270"/>
      <c r="KRT10" s="265"/>
      <c r="KRU10" s="537"/>
      <c r="KRV10" s="537"/>
      <c r="KRW10" s="538"/>
      <c r="KRX10" s="539"/>
      <c r="KRZ10" s="540"/>
      <c r="KSA10" s="540"/>
      <c r="KSB10" s="541"/>
      <c r="KSC10" s="541"/>
      <c r="KSD10" s="537"/>
      <c r="KSE10" s="266"/>
      <c r="KSF10" s="267"/>
      <c r="KSG10" s="267"/>
      <c r="KSH10" s="267"/>
      <c r="KSI10" s="267"/>
      <c r="KSJ10" s="267"/>
      <c r="KSK10" s="268"/>
      <c r="KSL10" s="269"/>
      <c r="KSM10" s="269"/>
      <c r="KSN10" s="269"/>
      <c r="KSO10" s="269"/>
      <c r="KSP10" s="270"/>
      <c r="KSQ10" s="265"/>
      <c r="KSR10" s="537"/>
      <c r="KSS10" s="537"/>
      <c r="KST10" s="538"/>
      <c r="KSU10" s="539"/>
      <c r="KSW10" s="540"/>
      <c r="KSX10" s="540"/>
      <c r="KSY10" s="541"/>
      <c r="KSZ10" s="541"/>
      <c r="KTA10" s="537"/>
      <c r="KTB10" s="266"/>
      <c r="KTC10" s="267"/>
      <c r="KTD10" s="267"/>
      <c r="KTE10" s="267"/>
      <c r="KTF10" s="267"/>
      <c r="KTG10" s="267"/>
      <c r="KTH10" s="268"/>
      <c r="KTI10" s="269"/>
      <c r="KTJ10" s="269"/>
      <c r="KTK10" s="269"/>
      <c r="KTL10" s="269"/>
      <c r="KTM10" s="270"/>
      <c r="KTN10" s="265"/>
      <c r="KTO10" s="537"/>
      <c r="KTP10" s="537"/>
      <c r="KTQ10" s="538"/>
      <c r="KTR10" s="539"/>
      <c r="KTT10" s="540"/>
      <c r="KTU10" s="540"/>
      <c r="KTV10" s="541"/>
      <c r="KTW10" s="541"/>
      <c r="KTX10" s="537"/>
      <c r="KTY10" s="266"/>
      <c r="KTZ10" s="267"/>
      <c r="KUA10" s="267"/>
      <c r="KUB10" s="267"/>
      <c r="KUC10" s="267"/>
      <c r="KUD10" s="267"/>
      <c r="KUE10" s="268"/>
      <c r="KUF10" s="269"/>
      <c r="KUG10" s="269"/>
      <c r="KUH10" s="269"/>
      <c r="KUI10" s="269"/>
      <c r="KUJ10" s="270"/>
      <c r="KUK10" s="265"/>
      <c r="KUL10" s="537"/>
      <c r="KUM10" s="537"/>
      <c r="KUN10" s="538"/>
      <c r="KUO10" s="539"/>
      <c r="KUQ10" s="540"/>
      <c r="KUR10" s="540"/>
      <c r="KUS10" s="541"/>
      <c r="KUT10" s="541"/>
      <c r="KUU10" s="537"/>
      <c r="KUV10" s="266"/>
      <c r="KUW10" s="267"/>
      <c r="KUX10" s="267"/>
      <c r="KUY10" s="267"/>
      <c r="KUZ10" s="267"/>
      <c r="KVA10" s="267"/>
      <c r="KVB10" s="268"/>
      <c r="KVC10" s="269"/>
      <c r="KVD10" s="269"/>
      <c r="KVE10" s="269"/>
      <c r="KVF10" s="269"/>
      <c r="KVG10" s="270"/>
      <c r="KVH10" s="265"/>
      <c r="KVI10" s="537"/>
      <c r="KVJ10" s="537"/>
      <c r="KVK10" s="538"/>
      <c r="KVL10" s="539"/>
      <c r="KVN10" s="540"/>
      <c r="KVO10" s="540"/>
      <c r="KVP10" s="541"/>
      <c r="KVQ10" s="541"/>
      <c r="KVR10" s="537"/>
      <c r="KVS10" s="266"/>
      <c r="KVT10" s="267"/>
      <c r="KVU10" s="267"/>
      <c r="KVV10" s="267"/>
      <c r="KVW10" s="267"/>
      <c r="KVX10" s="267"/>
      <c r="KVY10" s="268"/>
      <c r="KVZ10" s="269"/>
      <c r="KWA10" s="269"/>
      <c r="KWB10" s="269"/>
      <c r="KWC10" s="269"/>
      <c r="KWD10" s="270"/>
      <c r="KWE10" s="265"/>
      <c r="KWF10" s="537"/>
      <c r="KWG10" s="537"/>
      <c r="KWH10" s="538"/>
      <c r="KWI10" s="539"/>
      <c r="KWK10" s="540"/>
      <c r="KWL10" s="540"/>
      <c r="KWM10" s="541"/>
      <c r="KWN10" s="541"/>
      <c r="KWO10" s="537"/>
      <c r="KWP10" s="266"/>
      <c r="KWQ10" s="267"/>
      <c r="KWR10" s="267"/>
      <c r="KWS10" s="267"/>
      <c r="KWT10" s="267"/>
      <c r="KWU10" s="267"/>
      <c r="KWV10" s="268"/>
      <c r="KWW10" s="269"/>
      <c r="KWX10" s="269"/>
      <c r="KWY10" s="269"/>
      <c r="KWZ10" s="269"/>
      <c r="KXA10" s="270"/>
      <c r="KXB10" s="265"/>
      <c r="KXC10" s="537"/>
      <c r="KXD10" s="537"/>
      <c r="KXE10" s="538"/>
      <c r="KXF10" s="539"/>
      <c r="KXH10" s="540"/>
      <c r="KXI10" s="540"/>
      <c r="KXJ10" s="541"/>
      <c r="KXK10" s="541"/>
      <c r="KXL10" s="537"/>
      <c r="KXM10" s="266"/>
      <c r="KXN10" s="267"/>
      <c r="KXO10" s="267"/>
      <c r="KXP10" s="267"/>
      <c r="KXQ10" s="267"/>
      <c r="KXR10" s="267"/>
      <c r="KXS10" s="268"/>
      <c r="KXT10" s="269"/>
      <c r="KXU10" s="269"/>
      <c r="KXV10" s="269"/>
      <c r="KXW10" s="269"/>
      <c r="KXX10" s="270"/>
      <c r="KXY10" s="265"/>
      <c r="KXZ10" s="537"/>
      <c r="KYA10" s="537"/>
      <c r="KYB10" s="538"/>
      <c r="KYC10" s="539"/>
      <c r="KYE10" s="540"/>
      <c r="KYF10" s="540"/>
      <c r="KYG10" s="541"/>
      <c r="KYH10" s="541"/>
      <c r="KYI10" s="537"/>
      <c r="KYJ10" s="266"/>
      <c r="KYK10" s="267"/>
      <c r="KYL10" s="267"/>
      <c r="KYM10" s="267"/>
      <c r="KYN10" s="267"/>
      <c r="KYO10" s="267"/>
      <c r="KYP10" s="268"/>
      <c r="KYQ10" s="269"/>
      <c r="KYR10" s="269"/>
      <c r="KYS10" s="269"/>
      <c r="KYT10" s="269"/>
      <c r="KYU10" s="270"/>
      <c r="KYV10" s="265"/>
      <c r="KYW10" s="537"/>
      <c r="KYX10" s="537"/>
      <c r="KYY10" s="538"/>
      <c r="KYZ10" s="539"/>
      <c r="KZB10" s="540"/>
      <c r="KZC10" s="540"/>
      <c r="KZD10" s="541"/>
      <c r="KZE10" s="541"/>
      <c r="KZF10" s="537"/>
      <c r="KZG10" s="266"/>
      <c r="KZH10" s="267"/>
      <c r="KZI10" s="267"/>
      <c r="KZJ10" s="267"/>
      <c r="KZK10" s="267"/>
      <c r="KZL10" s="267"/>
      <c r="KZM10" s="268"/>
      <c r="KZN10" s="269"/>
      <c r="KZO10" s="269"/>
      <c r="KZP10" s="269"/>
      <c r="KZQ10" s="269"/>
      <c r="KZR10" s="270"/>
      <c r="KZS10" s="265"/>
      <c r="KZT10" s="537"/>
      <c r="KZU10" s="537"/>
      <c r="KZV10" s="538"/>
      <c r="KZW10" s="539"/>
      <c r="KZY10" s="540"/>
      <c r="KZZ10" s="540"/>
      <c r="LAA10" s="541"/>
      <c r="LAB10" s="541"/>
      <c r="LAC10" s="537"/>
      <c r="LAD10" s="266"/>
      <c r="LAE10" s="267"/>
      <c r="LAF10" s="267"/>
      <c r="LAG10" s="267"/>
      <c r="LAH10" s="267"/>
      <c r="LAI10" s="267"/>
      <c r="LAJ10" s="268"/>
      <c r="LAK10" s="269"/>
      <c r="LAL10" s="269"/>
      <c r="LAM10" s="269"/>
      <c r="LAN10" s="269"/>
      <c r="LAO10" s="270"/>
      <c r="LAP10" s="265"/>
      <c r="LAQ10" s="537"/>
      <c r="LAR10" s="537"/>
      <c r="LAS10" s="538"/>
      <c r="LAT10" s="539"/>
      <c r="LAV10" s="540"/>
      <c r="LAW10" s="540"/>
      <c r="LAX10" s="541"/>
      <c r="LAY10" s="541"/>
      <c r="LAZ10" s="537"/>
      <c r="LBA10" s="266"/>
      <c r="LBB10" s="267"/>
      <c r="LBC10" s="267"/>
      <c r="LBD10" s="267"/>
      <c r="LBE10" s="267"/>
      <c r="LBF10" s="267"/>
      <c r="LBG10" s="268"/>
      <c r="LBH10" s="269"/>
      <c r="LBI10" s="269"/>
      <c r="LBJ10" s="269"/>
      <c r="LBK10" s="269"/>
      <c r="LBL10" s="270"/>
      <c r="LBM10" s="265"/>
      <c r="LBN10" s="537"/>
      <c r="LBO10" s="537"/>
      <c r="LBP10" s="538"/>
      <c r="LBQ10" s="539"/>
      <c r="LBS10" s="540"/>
      <c r="LBT10" s="540"/>
      <c r="LBU10" s="541"/>
      <c r="LBV10" s="541"/>
      <c r="LBW10" s="537"/>
      <c r="LBX10" s="266"/>
      <c r="LBY10" s="267"/>
      <c r="LBZ10" s="267"/>
      <c r="LCA10" s="267"/>
      <c r="LCB10" s="267"/>
      <c r="LCC10" s="267"/>
      <c r="LCD10" s="268"/>
      <c r="LCE10" s="269"/>
      <c r="LCF10" s="269"/>
      <c r="LCG10" s="269"/>
      <c r="LCH10" s="269"/>
      <c r="LCI10" s="270"/>
      <c r="LCJ10" s="265"/>
      <c r="LCK10" s="537"/>
      <c r="LCL10" s="537"/>
      <c r="LCM10" s="538"/>
      <c r="LCN10" s="539"/>
      <c r="LCP10" s="540"/>
      <c r="LCQ10" s="540"/>
      <c r="LCR10" s="541"/>
      <c r="LCS10" s="541"/>
      <c r="LCT10" s="537"/>
      <c r="LCU10" s="266"/>
      <c r="LCV10" s="267"/>
      <c r="LCW10" s="267"/>
      <c r="LCX10" s="267"/>
      <c r="LCY10" s="267"/>
      <c r="LCZ10" s="267"/>
      <c r="LDA10" s="268"/>
      <c r="LDB10" s="269"/>
      <c r="LDC10" s="269"/>
      <c r="LDD10" s="269"/>
      <c r="LDE10" s="269"/>
      <c r="LDF10" s="270"/>
      <c r="LDG10" s="265"/>
      <c r="LDH10" s="537"/>
      <c r="LDI10" s="537"/>
      <c r="LDJ10" s="538"/>
      <c r="LDK10" s="539"/>
      <c r="LDM10" s="540"/>
      <c r="LDN10" s="540"/>
      <c r="LDO10" s="541"/>
      <c r="LDP10" s="541"/>
      <c r="LDQ10" s="537"/>
      <c r="LDR10" s="266"/>
      <c r="LDS10" s="267"/>
      <c r="LDT10" s="267"/>
      <c r="LDU10" s="267"/>
      <c r="LDV10" s="267"/>
      <c r="LDW10" s="267"/>
      <c r="LDX10" s="268"/>
      <c r="LDY10" s="269"/>
      <c r="LDZ10" s="269"/>
      <c r="LEA10" s="269"/>
      <c r="LEB10" s="269"/>
      <c r="LEC10" s="270"/>
      <c r="LED10" s="265"/>
      <c r="LEE10" s="537"/>
      <c r="LEF10" s="537"/>
      <c r="LEG10" s="538"/>
      <c r="LEH10" s="539"/>
      <c r="LEJ10" s="540"/>
      <c r="LEK10" s="540"/>
      <c r="LEL10" s="541"/>
      <c r="LEM10" s="541"/>
      <c r="LEN10" s="537"/>
      <c r="LEO10" s="266"/>
      <c r="LEP10" s="267"/>
      <c r="LEQ10" s="267"/>
      <c r="LER10" s="267"/>
      <c r="LES10" s="267"/>
      <c r="LET10" s="267"/>
      <c r="LEU10" s="268"/>
      <c r="LEV10" s="269"/>
      <c r="LEW10" s="269"/>
      <c r="LEX10" s="269"/>
      <c r="LEY10" s="269"/>
      <c r="LEZ10" s="270"/>
      <c r="LFA10" s="265"/>
      <c r="LFB10" s="537"/>
      <c r="LFC10" s="537"/>
      <c r="LFD10" s="538"/>
      <c r="LFE10" s="539"/>
      <c r="LFG10" s="540"/>
      <c r="LFH10" s="540"/>
      <c r="LFI10" s="541"/>
      <c r="LFJ10" s="541"/>
      <c r="LFK10" s="537"/>
      <c r="LFL10" s="266"/>
      <c r="LFM10" s="267"/>
      <c r="LFN10" s="267"/>
      <c r="LFO10" s="267"/>
      <c r="LFP10" s="267"/>
      <c r="LFQ10" s="267"/>
      <c r="LFR10" s="268"/>
      <c r="LFS10" s="269"/>
      <c r="LFT10" s="269"/>
      <c r="LFU10" s="269"/>
      <c r="LFV10" s="269"/>
      <c r="LFW10" s="270"/>
      <c r="LFX10" s="265"/>
      <c r="LFY10" s="537"/>
      <c r="LFZ10" s="537"/>
      <c r="LGA10" s="538"/>
      <c r="LGB10" s="539"/>
      <c r="LGD10" s="540"/>
      <c r="LGE10" s="540"/>
      <c r="LGF10" s="541"/>
      <c r="LGG10" s="541"/>
      <c r="LGH10" s="537"/>
      <c r="LGI10" s="266"/>
      <c r="LGJ10" s="267"/>
      <c r="LGK10" s="267"/>
      <c r="LGL10" s="267"/>
      <c r="LGM10" s="267"/>
      <c r="LGN10" s="267"/>
      <c r="LGO10" s="268"/>
      <c r="LGP10" s="269"/>
      <c r="LGQ10" s="269"/>
      <c r="LGR10" s="269"/>
      <c r="LGS10" s="269"/>
      <c r="LGT10" s="270"/>
      <c r="LGU10" s="265"/>
      <c r="LGV10" s="537"/>
      <c r="LGW10" s="537"/>
      <c r="LGX10" s="538"/>
      <c r="LGY10" s="539"/>
      <c r="LHA10" s="540"/>
      <c r="LHB10" s="540"/>
      <c r="LHC10" s="541"/>
      <c r="LHD10" s="541"/>
      <c r="LHE10" s="537"/>
      <c r="LHF10" s="266"/>
      <c r="LHG10" s="267"/>
      <c r="LHH10" s="267"/>
      <c r="LHI10" s="267"/>
      <c r="LHJ10" s="267"/>
      <c r="LHK10" s="267"/>
      <c r="LHL10" s="268"/>
      <c r="LHM10" s="269"/>
      <c r="LHN10" s="269"/>
      <c r="LHO10" s="269"/>
      <c r="LHP10" s="269"/>
      <c r="LHQ10" s="270"/>
      <c r="LHR10" s="265"/>
      <c r="LHS10" s="537"/>
      <c r="LHT10" s="537"/>
      <c r="LHU10" s="538"/>
      <c r="LHV10" s="539"/>
      <c r="LHX10" s="540"/>
      <c r="LHY10" s="540"/>
      <c r="LHZ10" s="541"/>
      <c r="LIA10" s="541"/>
      <c r="LIB10" s="537"/>
      <c r="LIC10" s="266"/>
      <c r="LID10" s="267"/>
      <c r="LIE10" s="267"/>
      <c r="LIF10" s="267"/>
      <c r="LIG10" s="267"/>
      <c r="LIH10" s="267"/>
      <c r="LII10" s="268"/>
      <c r="LIJ10" s="269"/>
      <c r="LIK10" s="269"/>
      <c r="LIL10" s="269"/>
      <c r="LIM10" s="269"/>
      <c r="LIN10" s="270"/>
      <c r="LIO10" s="265"/>
      <c r="LIP10" s="537"/>
      <c r="LIQ10" s="537"/>
      <c r="LIR10" s="538"/>
      <c r="LIS10" s="539"/>
      <c r="LIU10" s="540"/>
      <c r="LIV10" s="540"/>
      <c r="LIW10" s="541"/>
      <c r="LIX10" s="541"/>
      <c r="LIY10" s="537"/>
      <c r="LIZ10" s="266"/>
      <c r="LJA10" s="267"/>
      <c r="LJB10" s="267"/>
      <c r="LJC10" s="267"/>
      <c r="LJD10" s="267"/>
      <c r="LJE10" s="267"/>
      <c r="LJF10" s="268"/>
      <c r="LJG10" s="269"/>
      <c r="LJH10" s="269"/>
      <c r="LJI10" s="269"/>
      <c r="LJJ10" s="269"/>
      <c r="LJK10" s="270"/>
      <c r="LJL10" s="265"/>
      <c r="LJM10" s="537"/>
      <c r="LJN10" s="537"/>
      <c r="LJO10" s="538"/>
      <c r="LJP10" s="539"/>
      <c r="LJR10" s="540"/>
      <c r="LJS10" s="540"/>
      <c r="LJT10" s="541"/>
      <c r="LJU10" s="541"/>
      <c r="LJV10" s="537"/>
      <c r="LJW10" s="266"/>
      <c r="LJX10" s="267"/>
      <c r="LJY10" s="267"/>
      <c r="LJZ10" s="267"/>
      <c r="LKA10" s="267"/>
      <c r="LKB10" s="267"/>
      <c r="LKC10" s="268"/>
      <c r="LKD10" s="269"/>
      <c r="LKE10" s="269"/>
      <c r="LKF10" s="269"/>
      <c r="LKG10" s="269"/>
      <c r="LKH10" s="270"/>
      <c r="LKI10" s="265"/>
      <c r="LKJ10" s="537"/>
      <c r="LKK10" s="537"/>
      <c r="LKL10" s="538"/>
      <c r="LKM10" s="539"/>
      <c r="LKO10" s="540"/>
      <c r="LKP10" s="540"/>
      <c r="LKQ10" s="541"/>
      <c r="LKR10" s="541"/>
      <c r="LKS10" s="537"/>
      <c r="LKT10" s="266"/>
      <c r="LKU10" s="267"/>
      <c r="LKV10" s="267"/>
      <c r="LKW10" s="267"/>
      <c r="LKX10" s="267"/>
      <c r="LKY10" s="267"/>
      <c r="LKZ10" s="268"/>
      <c r="LLA10" s="269"/>
      <c r="LLB10" s="269"/>
      <c r="LLC10" s="269"/>
      <c r="LLD10" s="269"/>
      <c r="LLE10" s="270"/>
      <c r="LLF10" s="265"/>
      <c r="LLG10" s="537"/>
      <c r="LLH10" s="537"/>
      <c r="LLI10" s="538"/>
      <c r="LLJ10" s="539"/>
      <c r="LLL10" s="540"/>
      <c r="LLM10" s="540"/>
      <c r="LLN10" s="541"/>
      <c r="LLO10" s="541"/>
      <c r="LLP10" s="537"/>
      <c r="LLQ10" s="266"/>
      <c r="LLR10" s="267"/>
      <c r="LLS10" s="267"/>
      <c r="LLT10" s="267"/>
      <c r="LLU10" s="267"/>
      <c r="LLV10" s="267"/>
      <c r="LLW10" s="268"/>
      <c r="LLX10" s="269"/>
      <c r="LLY10" s="269"/>
      <c r="LLZ10" s="269"/>
      <c r="LMA10" s="269"/>
      <c r="LMB10" s="270"/>
      <c r="LMC10" s="265"/>
      <c r="LMD10" s="537"/>
      <c r="LME10" s="537"/>
      <c r="LMF10" s="538"/>
      <c r="LMG10" s="539"/>
      <c r="LMI10" s="540"/>
      <c r="LMJ10" s="540"/>
      <c r="LMK10" s="541"/>
      <c r="LML10" s="541"/>
      <c r="LMM10" s="537"/>
      <c r="LMN10" s="266"/>
      <c r="LMO10" s="267"/>
      <c r="LMP10" s="267"/>
      <c r="LMQ10" s="267"/>
      <c r="LMR10" s="267"/>
      <c r="LMS10" s="267"/>
      <c r="LMT10" s="268"/>
      <c r="LMU10" s="269"/>
      <c r="LMV10" s="269"/>
      <c r="LMW10" s="269"/>
      <c r="LMX10" s="269"/>
      <c r="LMY10" s="270"/>
      <c r="LMZ10" s="265"/>
      <c r="LNA10" s="537"/>
      <c r="LNB10" s="537"/>
      <c r="LNC10" s="538"/>
      <c r="LND10" s="539"/>
      <c r="LNF10" s="540"/>
      <c r="LNG10" s="540"/>
      <c r="LNH10" s="541"/>
      <c r="LNI10" s="541"/>
      <c r="LNJ10" s="537"/>
      <c r="LNK10" s="266"/>
      <c r="LNL10" s="267"/>
      <c r="LNM10" s="267"/>
      <c r="LNN10" s="267"/>
      <c r="LNO10" s="267"/>
      <c r="LNP10" s="267"/>
      <c r="LNQ10" s="268"/>
      <c r="LNR10" s="269"/>
      <c r="LNS10" s="269"/>
      <c r="LNT10" s="269"/>
      <c r="LNU10" s="269"/>
      <c r="LNV10" s="270"/>
      <c r="LNW10" s="265"/>
      <c r="LNX10" s="537"/>
      <c r="LNY10" s="537"/>
      <c r="LNZ10" s="538"/>
      <c r="LOA10" s="539"/>
      <c r="LOC10" s="540"/>
      <c r="LOD10" s="540"/>
      <c r="LOE10" s="541"/>
      <c r="LOF10" s="541"/>
      <c r="LOG10" s="537"/>
      <c r="LOH10" s="266"/>
      <c r="LOI10" s="267"/>
      <c r="LOJ10" s="267"/>
      <c r="LOK10" s="267"/>
      <c r="LOL10" s="267"/>
      <c r="LOM10" s="267"/>
      <c r="LON10" s="268"/>
      <c r="LOO10" s="269"/>
      <c r="LOP10" s="269"/>
      <c r="LOQ10" s="269"/>
      <c r="LOR10" s="269"/>
      <c r="LOS10" s="270"/>
      <c r="LOT10" s="265"/>
      <c r="LOU10" s="537"/>
      <c r="LOV10" s="537"/>
      <c r="LOW10" s="538"/>
      <c r="LOX10" s="539"/>
      <c r="LOZ10" s="540"/>
      <c r="LPA10" s="540"/>
      <c r="LPB10" s="541"/>
      <c r="LPC10" s="541"/>
      <c r="LPD10" s="537"/>
      <c r="LPE10" s="266"/>
      <c r="LPF10" s="267"/>
      <c r="LPG10" s="267"/>
      <c r="LPH10" s="267"/>
      <c r="LPI10" s="267"/>
      <c r="LPJ10" s="267"/>
      <c r="LPK10" s="268"/>
      <c r="LPL10" s="269"/>
      <c r="LPM10" s="269"/>
      <c r="LPN10" s="269"/>
      <c r="LPO10" s="269"/>
      <c r="LPP10" s="270"/>
      <c r="LPQ10" s="265"/>
      <c r="LPR10" s="537"/>
      <c r="LPS10" s="537"/>
      <c r="LPT10" s="538"/>
      <c r="LPU10" s="539"/>
      <c r="LPW10" s="540"/>
      <c r="LPX10" s="540"/>
      <c r="LPY10" s="541"/>
      <c r="LPZ10" s="541"/>
      <c r="LQA10" s="537"/>
      <c r="LQB10" s="266"/>
      <c r="LQC10" s="267"/>
      <c r="LQD10" s="267"/>
      <c r="LQE10" s="267"/>
      <c r="LQF10" s="267"/>
      <c r="LQG10" s="267"/>
      <c r="LQH10" s="268"/>
      <c r="LQI10" s="269"/>
      <c r="LQJ10" s="269"/>
      <c r="LQK10" s="269"/>
      <c r="LQL10" s="269"/>
      <c r="LQM10" s="270"/>
      <c r="LQN10" s="265"/>
      <c r="LQO10" s="537"/>
      <c r="LQP10" s="537"/>
      <c r="LQQ10" s="538"/>
      <c r="LQR10" s="539"/>
      <c r="LQT10" s="540"/>
      <c r="LQU10" s="540"/>
      <c r="LQV10" s="541"/>
      <c r="LQW10" s="541"/>
      <c r="LQX10" s="537"/>
      <c r="LQY10" s="266"/>
      <c r="LQZ10" s="267"/>
      <c r="LRA10" s="267"/>
      <c r="LRB10" s="267"/>
      <c r="LRC10" s="267"/>
      <c r="LRD10" s="267"/>
      <c r="LRE10" s="268"/>
      <c r="LRF10" s="269"/>
      <c r="LRG10" s="269"/>
      <c r="LRH10" s="269"/>
      <c r="LRI10" s="269"/>
      <c r="LRJ10" s="270"/>
      <c r="LRK10" s="265"/>
      <c r="LRL10" s="537"/>
      <c r="LRM10" s="537"/>
      <c r="LRN10" s="538"/>
      <c r="LRO10" s="539"/>
      <c r="LRQ10" s="540"/>
      <c r="LRR10" s="540"/>
      <c r="LRS10" s="541"/>
      <c r="LRT10" s="541"/>
      <c r="LRU10" s="537"/>
      <c r="LRV10" s="266"/>
      <c r="LRW10" s="267"/>
      <c r="LRX10" s="267"/>
      <c r="LRY10" s="267"/>
      <c r="LRZ10" s="267"/>
      <c r="LSA10" s="267"/>
      <c r="LSB10" s="268"/>
      <c r="LSC10" s="269"/>
      <c r="LSD10" s="269"/>
      <c r="LSE10" s="269"/>
      <c r="LSF10" s="269"/>
      <c r="LSG10" s="270"/>
      <c r="LSH10" s="265"/>
      <c r="LSI10" s="537"/>
      <c r="LSJ10" s="537"/>
      <c r="LSK10" s="538"/>
      <c r="LSL10" s="539"/>
      <c r="LSN10" s="540"/>
      <c r="LSO10" s="540"/>
      <c r="LSP10" s="541"/>
      <c r="LSQ10" s="541"/>
      <c r="LSR10" s="537"/>
      <c r="LSS10" s="266"/>
      <c r="LST10" s="267"/>
      <c r="LSU10" s="267"/>
      <c r="LSV10" s="267"/>
      <c r="LSW10" s="267"/>
      <c r="LSX10" s="267"/>
      <c r="LSY10" s="268"/>
      <c r="LSZ10" s="269"/>
      <c r="LTA10" s="269"/>
      <c r="LTB10" s="269"/>
      <c r="LTC10" s="269"/>
      <c r="LTD10" s="270"/>
      <c r="LTE10" s="265"/>
      <c r="LTF10" s="537"/>
      <c r="LTG10" s="537"/>
      <c r="LTH10" s="538"/>
      <c r="LTI10" s="539"/>
      <c r="LTK10" s="540"/>
      <c r="LTL10" s="540"/>
      <c r="LTM10" s="541"/>
      <c r="LTN10" s="541"/>
      <c r="LTO10" s="537"/>
      <c r="LTP10" s="266"/>
      <c r="LTQ10" s="267"/>
      <c r="LTR10" s="267"/>
      <c r="LTS10" s="267"/>
      <c r="LTT10" s="267"/>
      <c r="LTU10" s="267"/>
      <c r="LTV10" s="268"/>
      <c r="LTW10" s="269"/>
      <c r="LTX10" s="269"/>
      <c r="LTY10" s="269"/>
      <c r="LTZ10" s="269"/>
      <c r="LUA10" s="270"/>
      <c r="LUB10" s="265"/>
      <c r="LUC10" s="537"/>
      <c r="LUD10" s="537"/>
      <c r="LUE10" s="538"/>
      <c r="LUF10" s="539"/>
      <c r="LUH10" s="540"/>
      <c r="LUI10" s="540"/>
      <c r="LUJ10" s="541"/>
      <c r="LUK10" s="541"/>
      <c r="LUL10" s="537"/>
      <c r="LUM10" s="266"/>
      <c r="LUN10" s="267"/>
      <c r="LUO10" s="267"/>
      <c r="LUP10" s="267"/>
      <c r="LUQ10" s="267"/>
      <c r="LUR10" s="267"/>
      <c r="LUS10" s="268"/>
      <c r="LUT10" s="269"/>
      <c r="LUU10" s="269"/>
      <c r="LUV10" s="269"/>
      <c r="LUW10" s="269"/>
      <c r="LUX10" s="270"/>
      <c r="LUY10" s="265"/>
      <c r="LUZ10" s="537"/>
      <c r="LVA10" s="537"/>
      <c r="LVB10" s="538"/>
      <c r="LVC10" s="539"/>
      <c r="LVE10" s="540"/>
      <c r="LVF10" s="540"/>
      <c r="LVG10" s="541"/>
      <c r="LVH10" s="541"/>
      <c r="LVI10" s="537"/>
      <c r="LVJ10" s="266"/>
      <c r="LVK10" s="267"/>
      <c r="LVL10" s="267"/>
      <c r="LVM10" s="267"/>
      <c r="LVN10" s="267"/>
      <c r="LVO10" s="267"/>
      <c r="LVP10" s="268"/>
      <c r="LVQ10" s="269"/>
      <c r="LVR10" s="269"/>
      <c r="LVS10" s="269"/>
      <c r="LVT10" s="269"/>
      <c r="LVU10" s="270"/>
      <c r="LVV10" s="265"/>
      <c r="LVW10" s="537"/>
      <c r="LVX10" s="537"/>
      <c r="LVY10" s="538"/>
      <c r="LVZ10" s="539"/>
      <c r="LWB10" s="540"/>
      <c r="LWC10" s="540"/>
      <c r="LWD10" s="541"/>
      <c r="LWE10" s="541"/>
      <c r="LWF10" s="537"/>
      <c r="LWG10" s="266"/>
      <c r="LWH10" s="267"/>
      <c r="LWI10" s="267"/>
      <c r="LWJ10" s="267"/>
      <c r="LWK10" s="267"/>
      <c r="LWL10" s="267"/>
      <c r="LWM10" s="268"/>
      <c r="LWN10" s="269"/>
      <c r="LWO10" s="269"/>
      <c r="LWP10" s="269"/>
      <c r="LWQ10" s="269"/>
      <c r="LWR10" s="270"/>
      <c r="LWS10" s="265"/>
      <c r="LWT10" s="537"/>
      <c r="LWU10" s="537"/>
      <c r="LWV10" s="538"/>
      <c r="LWW10" s="539"/>
      <c r="LWY10" s="540"/>
      <c r="LWZ10" s="540"/>
      <c r="LXA10" s="541"/>
      <c r="LXB10" s="541"/>
      <c r="LXC10" s="537"/>
      <c r="LXD10" s="266"/>
      <c r="LXE10" s="267"/>
      <c r="LXF10" s="267"/>
      <c r="LXG10" s="267"/>
      <c r="LXH10" s="267"/>
      <c r="LXI10" s="267"/>
      <c r="LXJ10" s="268"/>
      <c r="LXK10" s="269"/>
      <c r="LXL10" s="269"/>
      <c r="LXM10" s="269"/>
      <c r="LXN10" s="269"/>
      <c r="LXO10" s="270"/>
      <c r="LXP10" s="265"/>
      <c r="LXQ10" s="537"/>
      <c r="LXR10" s="537"/>
      <c r="LXS10" s="538"/>
      <c r="LXT10" s="539"/>
      <c r="LXV10" s="540"/>
      <c r="LXW10" s="540"/>
      <c r="LXX10" s="541"/>
      <c r="LXY10" s="541"/>
      <c r="LXZ10" s="537"/>
      <c r="LYA10" s="266"/>
      <c r="LYB10" s="267"/>
      <c r="LYC10" s="267"/>
      <c r="LYD10" s="267"/>
      <c r="LYE10" s="267"/>
      <c r="LYF10" s="267"/>
      <c r="LYG10" s="268"/>
      <c r="LYH10" s="269"/>
      <c r="LYI10" s="269"/>
      <c r="LYJ10" s="269"/>
      <c r="LYK10" s="269"/>
      <c r="LYL10" s="270"/>
      <c r="LYM10" s="265"/>
      <c r="LYN10" s="537"/>
      <c r="LYO10" s="537"/>
      <c r="LYP10" s="538"/>
      <c r="LYQ10" s="539"/>
      <c r="LYS10" s="540"/>
      <c r="LYT10" s="540"/>
      <c r="LYU10" s="541"/>
      <c r="LYV10" s="541"/>
      <c r="LYW10" s="537"/>
      <c r="LYX10" s="266"/>
      <c r="LYY10" s="267"/>
      <c r="LYZ10" s="267"/>
      <c r="LZA10" s="267"/>
      <c r="LZB10" s="267"/>
      <c r="LZC10" s="267"/>
      <c r="LZD10" s="268"/>
      <c r="LZE10" s="269"/>
      <c r="LZF10" s="269"/>
      <c r="LZG10" s="269"/>
      <c r="LZH10" s="269"/>
      <c r="LZI10" s="270"/>
      <c r="LZJ10" s="265"/>
      <c r="LZK10" s="537"/>
      <c r="LZL10" s="537"/>
      <c r="LZM10" s="538"/>
      <c r="LZN10" s="539"/>
      <c r="LZP10" s="540"/>
      <c r="LZQ10" s="540"/>
      <c r="LZR10" s="541"/>
      <c r="LZS10" s="541"/>
      <c r="LZT10" s="537"/>
      <c r="LZU10" s="266"/>
      <c r="LZV10" s="267"/>
      <c r="LZW10" s="267"/>
      <c r="LZX10" s="267"/>
      <c r="LZY10" s="267"/>
      <c r="LZZ10" s="267"/>
      <c r="MAA10" s="268"/>
      <c r="MAB10" s="269"/>
      <c r="MAC10" s="269"/>
      <c r="MAD10" s="269"/>
      <c r="MAE10" s="269"/>
      <c r="MAF10" s="270"/>
      <c r="MAG10" s="265"/>
      <c r="MAH10" s="537"/>
      <c r="MAI10" s="537"/>
      <c r="MAJ10" s="538"/>
      <c r="MAK10" s="539"/>
      <c r="MAM10" s="540"/>
      <c r="MAN10" s="540"/>
      <c r="MAO10" s="541"/>
      <c r="MAP10" s="541"/>
      <c r="MAQ10" s="537"/>
      <c r="MAR10" s="266"/>
      <c r="MAS10" s="267"/>
      <c r="MAT10" s="267"/>
      <c r="MAU10" s="267"/>
      <c r="MAV10" s="267"/>
      <c r="MAW10" s="267"/>
      <c r="MAX10" s="268"/>
      <c r="MAY10" s="269"/>
      <c r="MAZ10" s="269"/>
      <c r="MBA10" s="269"/>
      <c r="MBB10" s="269"/>
      <c r="MBC10" s="270"/>
      <c r="MBD10" s="265"/>
      <c r="MBE10" s="537"/>
      <c r="MBF10" s="537"/>
      <c r="MBG10" s="538"/>
      <c r="MBH10" s="539"/>
      <c r="MBJ10" s="540"/>
      <c r="MBK10" s="540"/>
      <c r="MBL10" s="541"/>
      <c r="MBM10" s="541"/>
      <c r="MBN10" s="537"/>
      <c r="MBO10" s="266"/>
      <c r="MBP10" s="267"/>
      <c r="MBQ10" s="267"/>
      <c r="MBR10" s="267"/>
      <c r="MBS10" s="267"/>
      <c r="MBT10" s="267"/>
      <c r="MBU10" s="268"/>
      <c r="MBV10" s="269"/>
      <c r="MBW10" s="269"/>
      <c r="MBX10" s="269"/>
      <c r="MBY10" s="269"/>
      <c r="MBZ10" s="270"/>
      <c r="MCA10" s="265"/>
      <c r="MCB10" s="537"/>
      <c r="MCC10" s="537"/>
      <c r="MCD10" s="538"/>
      <c r="MCE10" s="539"/>
      <c r="MCG10" s="540"/>
      <c r="MCH10" s="540"/>
      <c r="MCI10" s="541"/>
      <c r="MCJ10" s="541"/>
      <c r="MCK10" s="537"/>
      <c r="MCL10" s="266"/>
      <c r="MCM10" s="267"/>
      <c r="MCN10" s="267"/>
      <c r="MCO10" s="267"/>
      <c r="MCP10" s="267"/>
      <c r="MCQ10" s="267"/>
      <c r="MCR10" s="268"/>
      <c r="MCS10" s="269"/>
      <c r="MCT10" s="269"/>
      <c r="MCU10" s="269"/>
      <c r="MCV10" s="269"/>
      <c r="MCW10" s="270"/>
      <c r="MCX10" s="265"/>
      <c r="MCY10" s="537"/>
      <c r="MCZ10" s="537"/>
      <c r="MDA10" s="538"/>
      <c r="MDB10" s="539"/>
      <c r="MDD10" s="540"/>
      <c r="MDE10" s="540"/>
      <c r="MDF10" s="541"/>
      <c r="MDG10" s="541"/>
      <c r="MDH10" s="537"/>
      <c r="MDI10" s="266"/>
      <c r="MDJ10" s="267"/>
      <c r="MDK10" s="267"/>
      <c r="MDL10" s="267"/>
      <c r="MDM10" s="267"/>
      <c r="MDN10" s="267"/>
      <c r="MDO10" s="268"/>
      <c r="MDP10" s="269"/>
      <c r="MDQ10" s="269"/>
      <c r="MDR10" s="269"/>
      <c r="MDS10" s="269"/>
      <c r="MDT10" s="270"/>
      <c r="MDU10" s="265"/>
      <c r="MDV10" s="537"/>
      <c r="MDW10" s="537"/>
      <c r="MDX10" s="538"/>
      <c r="MDY10" s="539"/>
      <c r="MEA10" s="540"/>
      <c r="MEB10" s="540"/>
      <c r="MEC10" s="541"/>
      <c r="MED10" s="541"/>
      <c r="MEE10" s="537"/>
      <c r="MEF10" s="266"/>
      <c r="MEG10" s="267"/>
      <c r="MEH10" s="267"/>
      <c r="MEI10" s="267"/>
      <c r="MEJ10" s="267"/>
      <c r="MEK10" s="267"/>
      <c r="MEL10" s="268"/>
      <c r="MEM10" s="269"/>
      <c r="MEN10" s="269"/>
      <c r="MEO10" s="269"/>
      <c r="MEP10" s="269"/>
      <c r="MEQ10" s="270"/>
      <c r="MER10" s="265"/>
      <c r="MES10" s="537"/>
      <c r="MET10" s="537"/>
      <c r="MEU10" s="538"/>
      <c r="MEV10" s="539"/>
      <c r="MEX10" s="540"/>
      <c r="MEY10" s="540"/>
      <c r="MEZ10" s="541"/>
      <c r="MFA10" s="541"/>
      <c r="MFB10" s="537"/>
      <c r="MFC10" s="266"/>
      <c r="MFD10" s="267"/>
      <c r="MFE10" s="267"/>
      <c r="MFF10" s="267"/>
      <c r="MFG10" s="267"/>
      <c r="MFH10" s="267"/>
      <c r="MFI10" s="268"/>
      <c r="MFJ10" s="269"/>
      <c r="MFK10" s="269"/>
      <c r="MFL10" s="269"/>
      <c r="MFM10" s="269"/>
      <c r="MFN10" s="270"/>
      <c r="MFO10" s="265"/>
      <c r="MFP10" s="537"/>
      <c r="MFQ10" s="537"/>
      <c r="MFR10" s="538"/>
      <c r="MFS10" s="539"/>
      <c r="MFU10" s="540"/>
      <c r="MFV10" s="540"/>
      <c r="MFW10" s="541"/>
      <c r="MFX10" s="541"/>
      <c r="MFY10" s="537"/>
      <c r="MFZ10" s="266"/>
      <c r="MGA10" s="267"/>
      <c r="MGB10" s="267"/>
      <c r="MGC10" s="267"/>
      <c r="MGD10" s="267"/>
      <c r="MGE10" s="267"/>
      <c r="MGF10" s="268"/>
      <c r="MGG10" s="269"/>
      <c r="MGH10" s="269"/>
      <c r="MGI10" s="269"/>
      <c r="MGJ10" s="269"/>
      <c r="MGK10" s="270"/>
      <c r="MGL10" s="265"/>
      <c r="MGM10" s="537"/>
      <c r="MGN10" s="537"/>
      <c r="MGO10" s="538"/>
      <c r="MGP10" s="539"/>
      <c r="MGR10" s="540"/>
      <c r="MGS10" s="540"/>
      <c r="MGT10" s="541"/>
      <c r="MGU10" s="541"/>
      <c r="MGV10" s="537"/>
      <c r="MGW10" s="266"/>
      <c r="MGX10" s="267"/>
      <c r="MGY10" s="267"/>
      <c r="MGZ10" s="267"/>
      <c r="MHA10" s="267"/>
      <c r="MHB10" s="267"/>
      <c r="MHC10" s="268"/>
      <c r="MHD10" s="269"/>
      <c r="MHE10" s="269"/>
      <c r="MHF10" s="269"/>
      <c r="MHG10" s="269"/>
      <c r="MHH10" s="270"/>
      <c r="MHI10" s="265"/>
      <c r="MHJ10" s="537"/>
      <c r="MHK10" s="537"/>
      <c r="MHL10" s="538"/>
      <c r="MHM10" s="539"/>
      <c r="MHO10" s="540"/>
      <c r="MHP10" s="540"/>
      <c r="MHQ10" s="541"/>
      <c r="MHR10" s="541"/>
      <c r="MHS10" s="537"/>
      <c r="MHT10" s="266"/>
      <c r="MHU10" s="267"/>
      <c r="MHV10" s="267"/>
      <c r="MHW10" s="267"/>
      <c r="MHX10" s="267"/>
      <c r="MHY10" s="267"/>
      <c r="MHZ10" s="268"/>
      <c r="MIA10" s="269"/>
      <c r="MIB10" s="269"/>
      <c r="MIC10" s="269"/>
      <c r="MID10" s="269"/>
      <c r="MIE10" s="270"/>
      <c r="MIF10" s="265"/>
      <c r="MIG10" s="537"/>
      <c r="MIH10" s="537"/>
      <c r="MII10" s="538"/>
      <c r="MIJ10" s="539"/>
      <c r="MIL10" s="540"/>
      <c r="MIM10" s="540"/>
      <c r="MIN10" s="541"/>
      <c r="MIO10" s="541"/>
      <c r="MIP10" s="537"/>
      <c r="MIQ10" s="266"/>
      <c r="MIR10" s="267"/>
      <c r="MIS10" s="267"/>
      <c r="MIT10" s="267"/>
      <c r="MIU10" s="267"/>
      <c r="MIV10" s="267"/>
      <c r="MIW10" s="268"/>
      <c r="MIX10" s="269"/>
      <c r="MIY10" s="269"/>
      <c r="MIZ10" s="269"/>
      <c r="MJA10" s="269"/>
      <c r="MJB10" s="270"/>
      <c r="MJC10" s="265"/>
      <c r="MJD10" s="537"/>
      <c r="MJE10" s="537"/>
      <c r="MJF10" s="538"/>
      <c r="MJG10" s="539"/>
      <c r="MJI10" s="540"/>
      <c r="MJJ10" s="540"/>
      <c r="MJK10" s="541"/>
      <c r="MJL10" s="541"/>
      <c r="MJM10" s="537"/>
      <c r="MJN10" s="266"/>
      <c r="MJO10" s="267"/>
      <c r="MJP10" s="267"/>
      <c r="MJQ10" s="267"/>
      <c r="MJR10" s="267"/>
      <c r="MJS10" s="267"/>
      <c r="MJT10" s="268"/>
      <c r="MJU10" s="269"/>
      <c r="MJV10" s="269"/>
      <c r="MJW10" s="269"/>
      <c r="MJX10" s="269"/>
      <c r="MJY10" s="270"/>
      <c r="MJZ10" s="265"/>
      <c r="MKA10" s="537"/>
      <c r="MKB10" s="537"/>
      <c r="MKC10" s="538"/>
      <c r="MKD10" s="539"/>
      <c r="MKF10" s="540"/>
      <c r="MKG10" s="540"/>
      <c r="MKH10" s="541"/>
      <c r="MKI10" s="541"/>
      <c r="MKJ10" s="537"/>
      <c r="MKK10" s="266"/>
      <c r="MKL10" s="267"/>
      <c r="MKM10" s="267"/>
      <c r="MKN10" s="267"/>
      <c r="MKO10" s="267"/>
      <c r="MKP10" s="267"/>
      <c r="MKQ10" s="268"/>
      <c r="MKR10" s="269"/>
      <c r="MKS10" s="269"/>
      <c r="MKT10" s="269"/>
      <c r="MKU10" s="269"/>
      <c r="MKV10" s="270"/>
      <c r="MKW10" s="265"/>
      <c r="MKX10" s="537"/>
      <c r="MKY10" s="537"/>
      <c r="MKZ10" s="538"/>
      <c r="MLA10" s="539"/>
      <c r="MLC10" s="540"/>
      <c r="MLD10" s="540"/>
      <c r="MLE10" s="541"/>
      <c r="MLF10" s="541"/>
      <c r="MLG10" s="537"/>
      <c r="MLH10" s="266"/>
      <c r="MLI10" s="267"/>
      <c r="MLJ10" s="267"/>
      <c r="MLK10" s="267"/>
      <c r="MLL10" s="267"/>
      <c r="MLM10" s="267"/>
      <c r="MLN10" s="268"/>
      <c r="MLO10" s="269"/>
      <c r="MLP10" s="269"/>
      <c r="MLQ10" s="269"/>
      <c r="MLR10" s="269"/>
      <c r="MLS10" s="270"/>
      <c r="MLT10" s="265"/>
      <c r="MLU10" s="537"/>
      <c r="MLV10" s="537"/>
      <c r="MLW10" s="538"/>
      <c r="MLX10" s="539"/>
      <c r="MLZ10" s="540"/>
      <c r="MMA10" s="540"/>
      <c r="MMB10" s="541"/>
      <c r="MMC10" s="541"/>
      <c r="MMD10" s="537"/>
      <c r="MME10" s="266"/>
      <c r="MMF10" s="267"/>
      <c r="MMG10" s="267"/>
      <c r="MMH10" s="267"/>
      <c r="MMI10" s="267"/>
      <c r="MMJ10" s="267"/>
      <c r="MMK10" s="268"/>
      <c r="MML10" s="269"/>
      <c r="MMM10" s="269"/>
      <c r="MMN10" s="269"/>
      <c r="MMO10" s="269"/>
      <c r="MMP10" s="270"/>
      <c r="MMQ10" s="265"/>
      <c r="MMR10" s="537"/>
      <c r="MMS10" s="537"/>
      <c r="MMT10" s="538"/>
      <c r="MMU10" s="539"/>
      <c r="MMW10" s="540"/>
      <c r="MMX10" s="540"/>
      <c r="MMY10" s="541"/>
      <c r="MMZ10" s="541"/>
      <c r="MNA10" s="537"/>
      <c r="MNB10" s="266"/>
      <c r="MNC10" s="267"/>
      <c r="MND10" s="267"/>
      <c r="MNE10" s="267"/>
      <c r="MNF10" s="267"/>
      <c r="MNG10" s="267"/>
      <c r="MNH10" s="268"/>
      <c r="MNI10" s="269"/>
      <c r="MNJ10" s="269"/>
      <c r="MNK10" s="269"/>
      <c r="MNL10" s="269"/>
      <c r="MNM10" s="270"/>
      <c r="MNN10" s="265"/>
      <c r="MNO10" s="537"/>
      <c r="MNP10" s="537"/>
      <c r="MNQ10" s="538"/>
      <c r="MNR10" s="539"/>
      <c r="MNT10" s="540"/>
      <c r="MNU10" s="540"/>
      <c r="MNV10" s="541"/>
      <c r="MNW10" s="541"/>
      <c r="MNX10" s="537"/>
      <c r="MNY10" s="266"/>
      <c r="MNZ10" s="267"/>
      <c r="MOA10" s="267"/>
      <c r="MOB10" s="267"/>
      <c r="MOC10" s="267"/>
      <c r="MOD10" s="267"/>
      <c r="MOE10" s="268"/>
      <c r="MOF10" s="269"/>
      <c r="MOG10" s="269"/>
      <c r="MOH10" s="269"/>
      <c r="MOI10" s="269"/>
      <c r="MOJ10" s="270"/>
      <c r="MOK10" s="265"/>
      <c r="MOL10" s="537"/>
      <c r="MOM10" s="537"/>
      <c r="MON10" s="538"/>
      <c r="MOO10" s="539"/>
      <c r="MOQ10" s="540"/>
      <c r="MOR10" s="540"/>
      <c r="MOS10" s="541"/>
      <c r="MOT10" s="541"/>
      <c r="MOU10" s="537"/>
      <c r="MOV10" s="266"/>
      <c r="MOW10" s="267"/>
      <c r="MOX10" s="267"/>
      <c r="MOY10" s="267"/>
      <c r="MOZ10" s="267"/>
      <c r="MPA10" s="267"/>
      <c r="MPB10" s="268"/>
      <c r="MPC10" s="269"/>
      <c r="MPD10" s="269"/>
      <c r="MPE10" s="269"/>
      <c r="MPF10" s="269"/>
      <c r="MPG10" s="270"/>
      <c r="MPH10" s="265"/>
      <c r="MPI10" s="537"/>
      <c r="MPJ10" s="537"/>
      <c r="MPK10" s="538"/>
      <c r="MPL10" s="539"/>
      <c r="MPN10" s="540"/>
      <c r="MPO10" s="540"/>
      <c r="MPP10" s="541"/>
      <c r="MPQ10" s="541"/>
      <c r="MPR10" s="537"/>
      <c r="MPS10" s="266"/>
      <c r="MPT10" s="267"/>
      <c r="MPU10" s="267"/>
      <c r="MPV10" s="267"/>
      <c r="MPW10" s="267"/>
      <c r="MPX10" s="267"/>
      <c r="MPY10" s="268"/>
      <c r="MPZ10" s="269"/>
      <c r="MQA10" s="269"/>
      <c r="MQB10" s="269"/>
      <c r="MQC10" s="269"/>
      <c r="MQD10" s="270"/>
      <c r="MQE10" s="265"/>
      <c r="MQF10" s="537"/>
      <c r="MQG10" s="537"/>
      <c r="MQH10" s="538"/>
      <c r="MQI10" s="539"/>
      <c r="MQK10" s="540"/>
      <c r="MQL10" s="540"/>
      <c r="MQM10" s="541"/>
      <c r="MQN10" s="541"/>
      <c r="MQO10" s="537"/>
      <c r="MQP10" s="266"/>
      <c r="MQQ10" s="267"/>
      <c r="MQR10" s="267"/>
      <c r="MQS10" s="267"/>
      <c r="MQT10" s="267"/>
      <c r="MQU10" s="267"/>
      <c r="MQV10" s="268"/>
      <c r="MQW10" s="269"/>
      <c r="MQX10" s="269"/>
      <c r="MQY10" s="269"/>
      <c r="MQZ10" s="269"/>
      <c r="MRA10" s="270"/>
      <c r="MRB10" s="265"/>
      <c r="MRC10" s="537"/>
      <c r="MRD10" s="537"/>
      <c r="MRE10" s="538"/>
      <c r="MRF10" s="539"/>
      <c r="MRH10" s="540"/>
      <c r="MRI10" s="540"/>
      <c r="MRJ10" s="541"/>
      <c r="MRK10" s="541"/>
      <c r="MRL10" s="537"/>
      <c r="MRM10" s="266"/>
      <c r="MRN10" s="267"/>
      <c r="MRO10" s="267"/>
      <c r="MRP10" s="267"/>
      <c r="MRQ10" s="267"/>
      <c r="MRR10" s="267"/>
      <c r="MRS10" s="268"/>
      <c r="MRT10" s="269"/>
      <c r="MRU10" s="269"/>
      <c r="MRV10" s="269"/>
      <c r="MRW10" s="269"/>
      <c r="MRX10" s="270"/>
      <c r="MRY10" s="265"/>
      <c r="MRZ10" s="537"/>
      <c r="MSA10" s="537"/>
      <c r="MSB10" s="538"/>
      <c r="MSC10" s="539"/>
      <c r="MSE10" s="540"/>
      <c r="MSF10" s="540"/>
      <c r="MSG10" s="541"/>
      <c r="MSH10" s="541"/>
      <c r="MSI10" s="537"/>
      <c r="MSJ10" s="266"/>
      <c r="MSK10" s="267"/>
      <c r="MSL10" s="267"/>
      <c r="MSM10" s="267"/>
      <c r="MSN10" s="267"/>
      <c r="MSO10" s="267"/>
      <c r="MSP10" s="268"/>
      <c r="MSQ10" s="269"/>
      <c r="MSR10" s="269"/>
      <c r="MSS10" s="269"/>
      <c r="MST10" s="269"/>
      <c r="MSU10" s="270"/>
      <c r="MSV10" s="265"/>
      <c r="MSW10" s="537"/>
      <c r="MSX10" s="537"/>
      <c r="MSY10" s="538"/>
      <c r="MSZ10" s="539"/>
      <c r="MTB10" s="540"/>
      <c r="MTC10" s="540"/>
      <c r="MTD10" s="541"/>
      <c r="MTE10" s="541"/>
      <c r="MTF10" s="537"/>
      <c r="MTG10" s="266"/>
      <c r="MTH10" s="267"/>
      <c r="MTI10" s="267"/>
      <c r="MTJ10" s="267"/>
      <c r="MTK10" s="267"/>
      <c r="MTL10" s="267"/>
      <c r="MTM10" s="268"/>
      <c r="MTN10" s="269"/>
      <c r="MTO10" s="269"/>
      <c r="MTP10" s="269"/>
      <c r="MTQ10" s="269"/>
      <c r="MTR10" s="270"/>
      <c r="MTS10" s="265"/>
      <c r="MTT10" s="537"/>
      <c r="MTU10" s="537"/>
      <c r="MTV10" s="538"/>
      <c r="MTW10" s="539"/>
      <c r="MTY10" s="540"/>
      <c r="MTZ10" s="540"/>
      <c r="MUA10" s="541"/>
      <c r="MUB10" s="541"/>
      <c r="MUC10" s="537"/>
      <c r="MUD10" s="266"/>
      <c r="MUE10" s="267"/>
      <c r="MUF10" s="267"/>
      <c r="MUG10" s="267"/>
      <c r="MUH10" s="267"/>
      <c r="MUI10" s="267"/>
      <c r="MUJ10" s="268"/>
      <c r="MUK10" s="269"/>
      <c r="MUL10" s="269"/>
      <c r="MUM10" s="269"/>
      <c r="MUN10" s="269"/>
      <c r="MUO10" s="270"/>
      <c r="MUP10" s="265"/>
      <c r="MUQ10" s="537"/>
      <c r="MUR10" s="537"/>
      <c r="MUS10" s="538"/>
      <c r="MUT10" s="539"/>
      <c r="MUV10" s="540"/>
      <c r="MUW10" s="540"/>
      <c r="MUX10" s="541"/>
      <c r="MUY10" s="541"/>
      <c r="MUZ10" s="537"/>
      <c r="MVA10" s="266"/>
      <c r="MVB10" s="267"/>
      <c r="MVC10" s="267"/>
      <c r="MVD10" s="267"/>
      <c r="MVE10" s="267"/>
      <c r="MVF10" s="267"/>
      <c r="MVG10" s="268"/>
      <c r="MVH10" s="269"/>
      <c r="MVI10" s="269"/>
      <c r="MVJ10" s="269"/>
      <c r="MVK10" s="269"/>
      <c r="MVL10" s="270"/>
      <c r="MVM10" s="265"/>
      <c r="MVN10" s="537"/>
      <c r="MVO10" s="537"/>
      <c r="MVP10" s="538"/>
      <c r="MVQ10" s="539"/>
      <c r="MVS10" s="540"/>
      <c r="MVT10" s="540"/>
      <c r="MVU10" s="541"/>
      <c r="MVV10" s="541"/>
      <c r="MVW10" s="537"/>
      <c r="MVX10" s="266"/>
      <c r="MVY10" s="267"/>
      <c r="MVZ10" s="267"/>
      <c r="MWA10" s="267"/>
      <c r="MWB10" s="267"/>
      <c r="MWC10" s="267"/>
      <c r="MWD10" s="268"/>
      <c r="MWE10" s="269"/>
      <c r="MWF10" s="269"/>
      <c r="MWG10" s="269"/>
      <c r="MWH10" s="269"/>
      <c r="MWI10" s="270"/>
      <c r="MWJ10" s="265"/>
      <c r="MWK10" s="537"/>
      <c r="MWL10" s="537"/>
      <c r="MWM10" s="538"/>
      <c r="MWN10" s="539"/>
      <c r="MWP10" s="540"/>
      <c r="MWQ10" s="540"/>
      <c r="MWR10" s="541"/>
      <c r="MWS10" s="541"/>
      <c r="MWT10" s="537"/>
      <c r="MWU10" s="266"/>
      <c r="MWV10" s="267"/>
      <c r="MWW10" s="267"/>
      <c r="MWX10" s="267"/>
      <c r="MWY10" s="267"/>
      <c r="MWZ10" s="267"/>
      <c r="MXA10" s="268"/>
      <c r="MXB10" s="269"/>
      <c r="MXC10" s="269"/>
      <c r="MXD10" s="269"/>
      <c r="MXE10" s="269"/>
      <c r="MXF10" s="270"/>
      <c r="MXG10" s="265"/>
      <c r="MXH10" s="537"/>
      <c r="MXI10" s="537"/>
      <c r="MXJ10" s="538"/>
      <c r="MXK10" s="539"/>
      <c r="MXM10" s="540"/>
      <c r="MXN10" s="540"/>
      <c r="MXO10" s="541"/>
      <c r="MXP10" s="541"/>
      <c r="MXQ10" s="537"/>
      <c r="MXR10" s="266"/>
      <c r="MXS10" s="267"/>
      <c r="MXT10" s="267"/>
      <c r="MXU10" s="267"/>
      <c r="MXV10" s="267"/>
      <c r="MXW10" s="267"/>
      <c r="MXX10" s="268"/>
      <c r="MXY10" s="269"/>
      <c r="MXZ10" s="269"/>
      <c r="MYA10" s="269"/>
      <c r="MYB10" s="269"/>
      <c r="MYC10" s="270"/>
      <c r="MYD10" s="265"/>
      <c r="MYE10" s="537"/>
      <c r="MYF10" s="537"/>
      <c r="MYG10" s="538"/>
      <c r="MYH10" s="539"/>
      <c r="MYJ10" s="540"/>
      <c r="MYK10" s="540"/>
      <c r="MYL10" s="541"/>
      <c r="MYM10" s="541"/>
      <c r="MYN10" s="537"/>
      <c r="MYO10" s="266"/>
      <c r="MYP10" s="267"/>
      <c r="MYQ10" s="267"/>
      <c r="MYR10" s="267"/>
      <c r="MYS10" s="267"/>
      <c r="MYT10" s="267"/>
      <c r="MYU10" s="268"/>
      <c r="MYV10" s="269"/>
      <c r="MYW10" s="269"/>
      <c r="MYX10" s="269"/>
      <c r="MYY10" s="269"/>
      <c r="MYZ10" s="270"/>
      <c r="MZA10" s="265"/>
      <c r="MZB10" s="537"/>
      <c r="MZC10" s="537"/>
      <c r="MZD10" s="538"/>
      <c r="MZE10" s="539"/>
      <c r="MZG10" s="540"/>
      <c r="MZH10" s="540"/>
      <c r="MZI10" s="541"/>
      <c r="MZJ10" s="541"/>
      <c r="MZK10" s="537"/>
      <c r="MZL10" s="266"/>
      <c r="MZM10" s="267"/>
      <c r="MZN10" s="267"/>
      <c r="MZO10" s="267"/>
      <c r="MZP10" s="267"/>
      <c r="MZQ10" s="267"/>
      <c r="MZR10" s="268"/>
      <c r="MZS10" s="269"/>
      <c r="MZT10" s="269"/>
      <c r="MZU10" s="269"/>
      <c r="MZV10" s="269"/>
      <c r="MZW10" s="270"/>
      <c r="MZX10" s="265"/>
      <c r="MZY10" s="537"/>
      <c r="MZZ10" s="537"/>
      <c r="NAA10" s="538"/>
      <c r="NAB10" s="539"/>
      <c r="NAD10" s="540"/>
      <c r="NAE10" s="540"/>
      <c r="NAF10" s="541"/>
      <c r="NAG10" s="541"/>
      <c r="NAH10" s="537"/>
      <c r="NAI10" s="266"/>
      <c r="NAJ10" s="267"/>
      <c r="NAK10" s="267"/>
      <c r="NAL10" s="267"/>
      <c r="NAM10" s="267"/>
      <c r="NAN10" s="267"/>
      <c r="NAO10" s="268"/>
      <c r="NAP10" s="269"/>
      <c r="NAQ10" s="269"/>
      <c r="NAR10" s="269"/>
      <c r="NAS10" s="269"/>
      <c r="NAT10" s="270"/>
      <c r="NAU10" s="265"/>
      <c r="NAV10" s="537"/>
      <c r="NAW10" s="537"/>
      <c r="NAX10" s="538"/>
      <c r="NAY10" s="539"/>
      <c r="NBA10" s="540"/>
      <c r="NBB10" s="540"/>
      <c r="NBC10" s="541"/>
      <c r="NBD10" s="541"/>
      <c r="NBE10" s="537"/>
      <c r="NBF10" s="266"/>
      <c r="NBG10" s="267"/>
      <c r="NBH10" s="267"/>
      <c r="NBI10" s="267"/>
      <c r="NBJ10" s="267"/>
      <c r="NBK10" s="267"/>
      <c r="NBL10" s="268"/>
      <c r="NBM10" s="269"/>
      <c r="NBN10" s="269"/>
      <c r="NBO10" s="269"/>
      <c r="NBP10" s="269"/>
      <c r="NBQ10" s="270"/>
      <c r="NBR10" s="265"/>
      <c r="NBS10" s="537"/>
      <c r="NBT10" s="537"/>
      <c r="NBU10" s="538"/>
      <c r="NBV10" s="539"/>
      <c r="NBX10" s="540"/>
      <c r="NBY10" s="540"/>
      <c r="NBZ10" s="541"/>
      <c r="NCA10" s="541"/>
      <c r="NCB10" s="537"/>
      <c r="NCC10" s="266"/>
      <c r="NCD10" s="267"/>
      <c r="NCE10" s="267"/>
      <c r="NCF10" s="267"/>
      <c r="NCG10" s="267"/>
      <c r="NCH10" s="267"/>
      <c r="NCI10" s="268"/>
      <c r="NCJ10" s="269"/>
      <c r="NCK10" s="269"/>
      <c r="NCL10" s="269"/>
      <c r="NCM10" s="269"/>
      <c r="NCN10" s="270"/>
      <c r="NCO10" s="265"/>
      <c r="NCP10" s="537"/>
      <c r="NCQ10" s="537"/>
      <c r="NCR10" s="538"/>
      <c r="NCS10" s="539"/>
      <c r="NCU10" s="540"/>
      <c r="NCV10" s="540"/>
      <c r="NCW10" s="541"/>
      <c r="NCX10" s="541"/>
      <c r="NCY10" s="537"/>
      <c r="NCZ10" s="266"/>
      <c r="NDA10" s="267"/>
      <c r="NDB10" s="267"/>
      <c r="NDC10" s="267"/>
      <c r="NDD10" s="267"/>
      <c r="NDE10" s="267"/>
      <c r="NDF10" s="268"/>
      <c r="NDG10" s="269"/>
      <c r="NDH10" s="269"/>
      <c r="NDI10" s="269"/>
      <c r="NDJ10" s="269"/>
      <c r="NDK10" s="270"/>
      <c r="NDL10" s="265"/>
      <c r="NDM10" s="537"/>
      <c r="NDN10" s="537"/>
      <c r="NDO10" s="538"/>
      <c r="NDP10" s="539"/>
      <c r="NDR10" s="540"/>
      <c r="NDS10" s="540"/>
      <c r="NDT10" s="541"/>
      <c r="NDU10" s="541"/>
      <c r="NDV10" s="537"/>
      <c r="NDW10" s="266"/>
      <c r="NDX10" s="267"/>
      <c r="NDY10" s="267"/>
      <c r="NDZ10" s="267"/>
      <c r="NEA10" s="267"/>
      <c r="NEB10" s="267"/>
      <c r="NEC10" s="268"/>
      <c r="NED10" s="269"/>
      <c r="NEE10" s="269"/>
      <c r="NEF10" s="269"/>
      <c r="NEG10" s="269"/>
      <c r="NEH10" s="270"/>
      <c r="NEI10" s="265"/>
      <c r="NEJ10" s="537"/>
      <c r="NEK10" s="537"/>
      <c r="NEL10" s="538"/>
      <c r="NEM10" s="539"/>
      <c r="NEO10" s="540"/>
      <c r="NEP10" s="540"/>
      <c r="NEQ10" s="541"/>
      <c r="NER10" s="541"/>
      <c r="NES10" s="537"/>
      <c r="NET10" s="266"/>
      <c r="NEU10" s="267"/>
      <c r="NEV10" s="267"/>
      <c r="NEW10" s="267"/>
      <c r="NEX10" s="267"/>
      <c r="NEY10" s="267"/>
      <c r="NEZ10" s="268"/>
      <c r="NFA10" s="269"/>
      <c r="NFB10" s="269"/>
      <c r="NFC10" s="269"/>
      <c r="NFD10" s="269"/>
      <c r="NFE10" s="270"/>
      <c r="NFF10" s="265"/>
      <c r="NFG10" s="537"/>
      <c r="NFH10" s="537"/>
      <c r="NFI10" s="538"/>
      <c r="NFJ10" s="539"/>
      <c r="NFL10" s="540"/>
      <c r="NFM10" s="540"/>
      <c r="NFN10" s="541"/>
      <c r="NFO10" s="541"/>
      <c r="NFP10" s="537"/>
      <c r="NFQ10" s="266"/>
      <c r="NFR10" s="267"/>
      <c r="NFS10" s="267"/>
      <c r="NFT10" s="267"/>
      <c r="NFU10" s="267"/>
      <c r="NFV10" s="267"/>
      <c r="NFW10" s="268"/>
      <c r="NFX10" s="269"/>
      <c r="NFY10" s="269"/>
      <c r="NFZ10" s="269"/>
      <c r="NGA10" s="269"/>
      <c r="NGB10" s="270"/>
      <c r="NGC10" s="265"/>
      <c r="NGD10" s="537"/>
      <c r="NGE10" s="537"/>
      <c r="NGF10" s="538"/>
      <c r="NGG10" s="539"/>
      <c r="NGI10" s="540"/>
      <c r="NGJ10" s="540"/>
      <c r="NGK10" s="541"/>
      <c r="NGL10" s="541"/>
      <c r="NGM10" s="537"/>
      <c r="NGN10" s="266"/>
      <c r="NGO10" s="267"/>
      <c r="NGP10" s="267"/>
      <c r="NGQ10" s="267"/>
      <c r="NGR10" s="267"/>
      <c r="NGS10" s="267"/>
      <c r="NGT10" s="268"/>
      <c r="NGU10" s="269"/>
      <c r="NGV10" s="269"/>
      <c r="NGW10" s="269"/>
      <c r="NGX10" s="269"/>
      <c r="NGY10" s="270"/>
      <c r="NGZ10" s="265"/>
      <c r="NHA10" s="537"/>
      <c r="NHB10" s="537"/>
      <c r="NHC10" s="538"/>
      <c r="NHD10" s="539"/>
      <c r="NHF10" s="540"/>
      <c r="NHG10" s="540"/>
      <c r="NHH10" s="541"/>
      <c r="NHI10" s="541"/>
      <c r="NHJ10" s="537"/>
      <c r="NHK10" s="266"/>
      <c r="NHL10" s="267"/>
      <c r="NHM10" s="267"/>
      <c r="NHN10" s="267"/>
      <c r="NHO10" s="267"/>
      <c r="NHP10" s="267"/>
      <c r="NHQ10" s="268"/>
      <c r="NHR10" s="269"/>
      <c r="NHS10" s="269"/>
      <c r="NHT10" s="269"/>
      <c r="NHU10" s="269"/>
      <c r="NHV10" s="270"/>
      <c r="NHW10" s="265"/>
      <c r="NHX10" s="537"/>
      <c r="NHY10" s="537"/>
      <c r="NHZ10" s="538"/>
      <c r="NIA10" s="539"/>
      <c r="NIC10" s="540"/>
      <c r="NID10" s="540"/>
      <c r="NIE10" s="541"/>
      <c r="NIF10" s="541"/>
      <c r="NIG10" s="537"/>
      <c r="NIH10" s="266"/>
      <c r="NII10" s="267"/>
      <c r="NIJ10" s="267"/>
      <c r="NIK10" s="267"/>
      <c r="NIL10" s="267"/>
      <c r="NIM10" s="267"/>
      <c r="NIN10" s="268"/>
      <c r="NIO10" s="269"/>
      <c r="NIP10" s="269"/>
      <c r="NIQ10" s="269"/>
      <c r="NIR10" s="269"/>
      <c r="NIS10" s="270"/>
      <c r="NIT10" s="265"/>
      <c r="NIU10" s="537"/>
      <c r="NIV10" s="537"/>
      <c r="NIW10" s="538"/>
      <c r="NIX10" s="539"/>
      <c r="NIZ10" s="540"/>
      <c r="NJA10" s="540"/>
      <c r="NJB10" s="541"/>
      <c r="NJC10" s="541"/>
      <c r="NJD10" s="537"/>
      <c r="NJE10" s="266"/>
      <c r="NJF10" s="267"/>
      <c r="NJG10" s="267"/>
      <c r="NJH10" s="267"/>
      <c r="NJI10" s="267"/>
      <c r="NJJ10" s="267"/>
      <c r="NJK10" s="268"/>
      <c r="NJL10" s="269"/>
      <c r="NJM10" s="269"/>
      <c r="NJN10" s="269"/>
      <c r="NJO10" s="269"/>
      <c r="NJP10" s="270"/>
      <c r="NJQ10" s="265"/>
      <c r="NJR10" s="537"/>
      <c r="NJS10" s="537"/>
      <c r="NJT10" s="538"/>
      <c r="NJU10" s="539"/>
      <c r="NJW10" s="540"/>
      <c r="NJX10" s="540"/>
      <c r="NJY10" s="541"/>
      <c r="NJZ10" s="541"/>
      <c r="NKA10" s="537"/>
      <c r="NKB10" s="266"/>
      <c r="NKC10" s="267"/>
      <c r="NKD10" s="267"/>
      <c r="NKE10" s="267"/>
      <c r="NKF10" s="267"/>
      <c r="NKG10" s="267"/>
      <c r="NKH10" s="268"/>
      <c r="NKI10" s="269"/>
      <c r="NKJ10" s="269"/>
      <c r="NKK10" s="269"/>
      <c r="NKL10" s="269"/>
      <c r="NKM10" s="270"/>
      <c r="NKN10" s="265"/>
      <c r="NKO10" s="537"/>
      <c r="NKP10" s="537"/>
      <c r="NKQ10" s="538"/>
      <c r="NKR10" s="539"/>
      <c r="NKT10" s="540"/>
      <c r="NKU10" s="540"/>
      <c r="NKV10" s="541"/>
      <c r="NKW10" s="541"/>
      <c r="NKX10" s="537"/>
      <c r="NKY10" s="266"/>
      <c r="NKZ10" s="267"/>
      <c r="NLA10" s="267"/>
      <c r="NLB10" s="267"/>
      <c r="NLC10" s="267"/>
      <c r="NLD10" s="267"/>
      <c r="NLE10" s="268"/>
      <c r="NLF10" s="269"/>
      <c r="NLG10" s="269"/>
      <c r="NLH10" s="269"/>
      <c r="NLI10" s="269"/>
      <c r="NLJ10" s="270"/>
      <c r="NLK10" s="265"/>
      <c r="NLL10" s="537"/>
      <c r="NLM10" s="537"/>
      <c r="NLN10" s="538"/>
      <c r="NLO10" s="539"/>
      <c r="NLQ10" s="540"/>
      <c r="NLR10" s="540"/>
      <c r="NLS10" s="541"/>
      <c r="NLT10" s="541"/>
      <c r="NLU10" s="537"/>
      <c r="NLV10" s="266"/>
      <c r="NLW10" s="267"/>
      <c r="NLX10" s="267"/>
      <c r="NLY10" s="267"/>
      <c r="NLZ10" s="267"/>
      <c r="NMA10" s="267"/>
      <c r="NMB10" s="268"/>
      <c r="NMC10" s="269"/>
      <c r="NMD10" s="269"/>
      <c r="NME10" s="269"/>
      <c r="NMF10" s="269"/>
      <c r="NMG10" s="270"/>
      <c r="NMH10" s="265"/>
      <c r="NMI10" s="537"/>
      <c r="NMJ10" s="537"/>
      <c r="NMK10" s="538"/>
      <c r="NML10" s="539"/>
      <c r="NMN10" s="540"/>
      <c r="NMO10" s="540"/>
      <c r="NMP10" s="541"/>
      <c r="NMQ10" s="541"/>
      <c r="NMR10" s="537"/>
      <c r="NMS10" s="266"/>
      <c r="NMT10" s="267"/>
      <c r="NMU10" s="267"/>
      <c r="NMV10" s="267"/>
      <c r="NMW10" s="267"/>
      <c r="NMX10" s="267"/>
      <c r="NMY10" s="268"/>
      <c r="NMZ10" s="269"/>
      <c r="NNA10" s="269"/>
      <c r="NNB10" s="269"/>
      <c r="NNC10" s="269"/>
      <c r="NND10" s="270"/>
      <c r="NNE10" s="265"/>
      <c r="NNF10" s="537"/>
      <c r="NNG10" s="537"/>
      <c r="NNH10" s="538"/>
      <c r="NNI10" s="539"/>
      <c r="NNK10" s="540"/>
      <c r="NNL10" s="540"/>
      <c r="NNM10" s="541"/>
      <c r="NNN10" s="541"/>
      <c r="NNO10" s="537"/>
      <c r="NNP10" s="266"/>
      <c r="NNQ10" s="267"/>
      <c r="NNR10" s="267"/>
      <c r="NNS10" s="267"/>
      <c r="NNT10" s="267"/>
      <c r="NNU10" s="267"/>
      <c r="NNV10" s="268"/>
      <c r="NNW10" s="269"/>
      <c r="NNX10" s="269"/>
      <c r="NNY10" s="269"/>
      <c r="NNZ10" s="269"/>
      <c r="NOA10" s="270"/>
      <c r="NOB10" s="265"/>
      <c r="NOC10" s="537"/>
      <c r="NOD10" s="537"/>
      <c r="NOE10" s="538"/>
      <c r="NOF10" s="539"/>
      <c r="NOH10" s="540"/>
      <c r="NOI10" s="540"/>
      <c r="NOJ10" s="541"/>
      <c r="NOK10" s="541"/>
      <c r="NOL10" s="537"/>
      <c r="NOM10" s="266"/>
      <c r="NON10" s="267"/>
      <c r="NOO10" s="267"/>
      <c r="NOP10" s="267"/>
      <c r="NOQ10" s="267"/>
      <c r="NOR10" s="267"/>
      <c r="NOS10" s="268"/>
      <c r="NOT10" s="269"/>
      <c r="NOU10" s="269"/>
      <c r="NOV10" s="269"/>
      <c r="NOW10" s="269"/>
      <c r="NOX10" s="270"/>
      <c r="NOY10" s="265"/>
      <c r="NOZ10" s="537"/>
      <c r="NPA10" s="537"/>
      <c r="NPB10" s="538"/>
      <c r="NPC10" s="539"/>
      <c r="NPE10" s="540"/>
      <c r="NPF10" s="540"/>
      <c r="NPG10" s="541"/>
      <c r="NPH10" s="541"/>
      <c r="NPI10" s="537"/>
      <c r="NPJ10" s="266"/>
      <c r="NPK10" s="267"/>
      <c r="NPL10" s="267"/>
      <c r="NPM10" s="267"/>
      <c r="NPN10" s="267"/>
      <c r="NPO10" s="267"/>
      <c r="NPP10" s="268"/>
      <c r="NPQ10" s="269"/>
      <c r="NPR10" s="269"/>
      <c r="NPS10" s="269"/>
      <c r="NPT10" s="269"/>
      <c r="NPU10" s="270"/>
      <c r="NPV10" s="265"/>
      <c r="NPW10" s="537"/>
      <c r="NPX10" s="537"/>
      <c r="NPY10" s="538"/>
      <c r="NPZ10" s="539"/>
      <c r="NQB10" s="540"/>
      <c r="NQC10" s="540"/>
      <c r="NQD10" s="541"/>
      <c r="NQE10" s="541"/>
      <c r="NQF10" s="537"/>
      <c r="NQG10" s="266"/>
      <c r="NQH10" s="267"/>
      <c r="NQI10" s="267"/>
      <c r="NQJ10" s="267"/>
      <c r="NQK10" s="267"/>
      <c r="NQL10" s="267"/>
      <c r="NQM10" s="268"/>
      <c r="NQN10" s="269"/>
      <c r="NQO10" s="269"/>
      <c r="NQP10" s="269"/>
      <c r="NQQ10" s="269"/>
      <c r="NQR10" s="270"/>
      <c r="NQS10" s="265"/>
      <c r="NQT10" s="537"/>
      <c r="NQU10" s="537"/>
      <c r="NQV10" s="538"/>
      <c r="NQW10" s="539"/>
      <c r="NQY10" s="540"/>
      <c r="NQZ10" s="540"/>
      <c r="NRA10" s="541"/>
      <c r="NRB10" s="541"/>
      <c r="NRC10" s="537"/>
      <c r="NRD10" s="266"/>
      <c r="NRE10" s="267"/>
      <c r="NRF10" s="267"/>
      <c r="NRG10" s="267"/>
      <c r="NRH10" s="267"/>
      <c r="NRI10" s="267"/>
      <c r="NRJ10" s="268"/>
      <c r="NRK10" s="269"/>
      <c r="NRL10" s="269"/>
      <c r="NRM10" s="269"/>
      <c r="NRN10" s="269"/>
      <c r="NRO10" s="270"/>
      <c r="NRP10" s="265"/>
      <c r="NRQ10" s="537"/>
      <c r="NRR10" s="537"/>
      <c r="NRS10" s="538"/>
      <c r="NRT10" s="539"/>
      <c r="NRV10" s="540"/>
      <c r="NRW10" s="540"/>
      <c r="NRX10" s="541"/>
      <c r="NRY10" s="541"/>
      <c r="NRZ10" s="537"/>
      <c r="NSA10" s="266"/>
      <c r="NSB10" s="267"/>
      <c r="NSC10" s="267"/>
      <c r="NSD10" s="267"/>
      <c r="NSE10" s="267"/>
      <c r="NSF10" s="267"/>
      <c r="NSG10" s="268"/>
      <c r="NSH10" s="269"/>
      <c r="NSI10" s="269"/>
      <c r="NSJ10" s="269"/>
      <c r="NSK10" s="269"/>
      <c r="NSL10" s="270"/>
      <c r="NSM10" s="265"/>
      <c r="NSN10" s="537"/>
      <c r="NSO10" s="537"/>
      <c r="NSP10" s="538"/>
      <c r="NSQ10" s="539"/>
      <c r="NSS10" s="540"/>
      <c r="NST10" s="540"/>
      <c r="NSU10" s="541"/>
      <c r="NSV10" s="541"/>
      <c r="NSW10" s="537"/>
      <c r="NSX10" s="266"/>
      <c r="NSY10" s="267"/>
      <c r="NSZ10" s="267"/>
      <c r="NTA10" s="267"/>
      <c r="NTB10" s="267"/>
      <c r="NTC10" s="267"/>
      <c r="NTD10" s="268"/>
      <c r="NTE10" s="269"/>
      <c r="NTF10" s="269"/>
      <c r="NTG10" s="269"/>
      <c r="NTH10" s="269"/>
      <c r="NTI10" s="270"/>
      <c r="NTJ10" s="265"/>
      <c r="NTK10" s="537"/>
      <c r="NTL10" s="537"/>
      <c r="NTM10" s="538"/>
      <c r="NTN10" s="539"/>
      <c r="NTP10" s="540"/>
      <c r="NTQ10" s="540"/>
      <c r="NTR10" s="541"/>
      <c r="NTS10" s="541"/>
      <c r="NTT10" s="537"/>
      <c r="NTU10" s="266"/>
      <c r="NTV10" s="267"/>
      <c r="NTW10" s="267"/>
      <c r="NTX10" s="267"/>
      <c r="NTY10" s="267"/>
      <c r="NTZ10" s="267"/>
      <c r="NUA10" s="268"/>
      <c r="NUB10" s="269"/>
      <c r="NUC10" s="269"/>
      <c r="NUD10" s="269"/>
      <c r="NUE10" s="269"/>
      <c r="NUF10" s="270"/>
      <c r="NUG10" s="265"/>
      <c r="NUH10" s="537"/>
      <c r="NUI10" s="537"/>
      <c r="NUJ10" s="538"/>
      <c r="NUK10" s="539"/>
      <c r="NUM10" s="540"/>
      <c r="NUN10" s="540"/>
      <c r="NUO10" s="541"/>
      <c r="NUP10" s="541"/>
      <c r="NUQ10" s="537"/>
      <c r="NUR10" s="266"/>
      <c r="NUS10" s="267"/>
      <c r="NUT10" s="267"/>
      <c r="NUU10" s="267"/>
      <c r="NUV10" s="267"/>
      <c r="NUW10" s="267"/>
      <c r="NUX10" s="268"/>
      <c r="NUY10" s="269"/>
      <c r="NUZ10" s="269"/>
      <c r="NVA10" s="269"/>
      <c r="NVB10" s="269"/>
      <c r="NVC10" s="270"/>
      <c r="NVD10" s="265"/>
      <c r="NVE10" s="537"/>
      <c r="NVF10" s="537"/>
      <c r="NVG10" s="538"/>
      <c r="NVH10" s="539"/>
      <c r="NVJ10" s="540"/>
      <c r="NVK10" s="540"/>
      <c r="NVL10" s="541"/>
      <c r="NVM10" s="541"/>
      <c r="NVN10" s="537"/>
      <c r="NVO10" s="266"/>
      <c r="NVP10" s="267"/>
      <c r="NVQ10" s="267"/>
      <c r="NVR10" s="267"/>
      <c r="NVS10" s="267"/>
      <c r="NVT10" s="267"/>
      <c r="NVU10" s="268"/>
      <c r="NVV10" s="269"/>
      <c r="NVW10" s="269"/>
      <c r="NVX10" s="269"/>
      <c r="NVY10" s="269"/>
      <c r="NVZ10" s="270"/>
      <c r="NWA10" s="265"/>
      <c r="NWB10" s="537"/>
      <c r="NWC10" s="537"/>
      <c r="NWD10" s="538"/>
      <c r="NWE10" s="539"/>
      <c r="NWG10" s="540"/>
      <c r="NWH10" s="540"/>
      <c r="NWI10" s="541"/>
      <c r="NWJ10" s="541"/>
      <c r="NWK10" s="537"/>
      <c r="NWL10" s="266"/>
      <c r="NWM10" s="267"/>
      <c r="NWN10" s="267"/>
      <c r="NWO10" s="267"/>
      <c r="NWP10" s="267"/>
      <c r="NWQ10" s="267"/>
      <c r="NWR10" s="268"/>
      <c r="NWS10" s="269"/>
      <c r="NWT10" s="269"/>
      <c r="NWU10" s="269"/>
      <c r="NWV10" s="269"/>
      <c r="NWW10" s="270"/>
      <c r="NWX10" s="265"/>
      <c r="NWY10" s="537"/>
      <c r="NWZ10" s="537"/>
      <c r="NXA10" s="538"/>
      <c r="NXB10" s="539"/>
      <c r="NXD10" s="540"/>
      <c r="NXE10" s="540"/>
      <c r="NXF10" s="541"/>
      <c r="NXG10" s="541"/>
      <c r="NXH10" s="537"/>
      <c r="NXI10" s="266"/>
      <c r="NXJ10" s="267"/>
      <c r="NXK10" s="267"/>
      <c r="NXL10" s="267"/>
      <c r="NXM10" s="267"/>
      <c r="NXN10" s="267"/>
      <c r="NXO10" s="268"/>
      <c r="NXP10" s="269"/>
      <c r="NXQ10" s="269"/>
      <c r="NXR10" s="269"/>
      <c r="NXS10" s="269"/>
      <c r="NXT10" s="270"/>
      <c r="NXU10" s="265"/>
      <c r="NXV10" s="537"/>
      <c r="NXW10" s="537"/>
      <c r="NXX10" s="538"/>
      <c r="NXY10" s="539"/>
      <c r="NYA10" s="540"/>
      <c r="NYB10" s="540"/>
      <c r="NYC10" s="541"/>
      <c r="NYD10" s="541"/>
      <c r="NYE10" s="537"/>
      <c r="NYF10" s="266"/>
      <c r="NYG10" s="267"/>
      <c r="NYH10" s="267"/>
      <c r="NYI10" s="267"/>
      <c r="NYJ10" s="267"/>
      <c r="NYK10" s="267"/>
      <c r="NYL10" s="268"/>
      <c r="NYM10" s="269"/>
      <c r="NYN10" s="269"/>
      <c r="NYO10" s="269"/>
      <c r="NYP10" s="269"/>
      <c r="NYQ10" s="270"/>
      <c r="NYR10" s="265"/>
      <c r="NYS10" s="537"/>
      <c r="NYT10" s="537"/>
      <c r="NYU10" s="538"/>
      <c r="NYV10" s="539"/>
      <c r="NYX10" s="540"/>
      <c r="NYY10" s="540"/>
      <c r="NYZ10" s="541"/>
      <c r="NZA10" s="541"/>
      <c r="NZB10" s="537"/>
      <c r="NZC10" s="266"/>
      <c r="NZD10" s="267"/>
      <c r="NZE10" s="267"/>
      <c r="NZF10" s="267"/>
      <c r="NZG10" s="267"/>
      <c r="NZH10" s="267"/>
      <c r="NZI10" s="268"/>
      <c r="NZJ10" s="269"/>
      <c r="NZK10" s="269"/>
      <c r="NZL10" s="269"/>
      <c r="NZM10" s="269"/>
      <c r="NZN10" s="270"/>
      <c r="NZO10" s="265"/>
      <c r="NZP10" s="537"/>
      <c r="NZQ10" s="537"/>
      <c r="NZR10" s="538"/>
      <c r="NZS10" s="539"/>
      <c r="NZU10" s="540"/>
      <c r="NZV10" s="540"/>
      <c r="NZW10" s="541"/>
      <c r="NZX10" s="541"/>
      <c r="NZY10" s="537"/>
      <c r="NZZ10" s="266"/>
      <c r="OAA10" s="267"/>
      <c r="OAB10" s="267"/>
      <c r="OAC10" s="267"/>
      <c r="OAD10" s="267"/>
      <c r="OAE10" s="267"/>
      <c r="OAF10" s="268"/>
      <c r="OAG10" s="269"/>
      <c r="OAH10" s="269"/>
      <c r="OAI10" s="269"/>
      <c r="OAJ10" s="269"/>
      <c r="OAK10" s="270"/>
      <c r="OAL10" s="265"/>
      <c r="OAM10" s="537"/>
      <c r="OAN10" s="537"/>
      <c r="OAO10" s="538"/>
      <c r="OAP10" s="539"/>
      <c r="OAR10" s="540"/>
      <c r="OAS10" s="540"/>
      <c r="OAT10" s="541"/>
      <c r="OAU10" s="541"/>
      <c r="OAV10" s="537"/>
      <c r="OAW10" s="266"/>
      <c r="OAX10" s="267"/>
      <c r="OAY10" s="267"/>
      <c r="OAZ10" s="267"/>
      <c r="OBA10" s="267"/>
      <c r="OBB10" s="267"/>
      <c r="OBC10" s="268"/>
      <c r="OBD10" s="269"/>
      <c r="OBE10" s="269"/>
      <c r="OBF10" s="269"/>
      <c r="OBG10" s="269"/>
      <c r="OBH10" s="270"/>
      <c r="OBI10" s="265"/>
      <c r="OBJ10" s="537"/>
      <c r="OBK10" s="537"/>
      <c r="OBL10" s="538"/>
      <c r="OBM10" s="539"/>
      <c r="OBO10" s="540"/>
      <c r="OBP10" s="540"/>
      <c r="OBQ10" s="541"/>
      <c r="OBR10" s="541"/>
      <c r="OBS10" s="537"/>
      <c r="OBT10" s="266"/>
      <c r="OBU10" s="267"/>
      <c r="OBV10" s="267"/>
      <c r="OBW10" s="267"/>
      <c r="OBX10" s="267"/>
      <c r="OBY10" s="267"/>
      <c r="OBZ10" s="268"/>
      <c r="OCA10" s="269"/>
      <c r="OCB10" s="269"/>
      <c r="OCC10" s="269"/>
      <c r="OCD10" s="269"/>
      <c r="OCE10" s="270"/>
      <c r="OCF10" s="265"/>
      <c r="OCG10" s="537"/>
      <c r="OCH10" s="537"/>
      <c r="OCI10" s="538"/>
      <c r="OCJ10" s="539"/>
      <c r="OCL10" s="540"/>
      <c r="OCM10" s="540"/>
      <c r="OCN10" s="541"/>
      <c r="OCO10" s="541"/>
      <c r="OCP10" s="537"/>
      <c r="OCQ10" s="266"/>
      <c r="OCR10" s="267"/>
      <c r="OCS10" s="267"/>
      <c r="OCT10" s="267"/>
      <c r="OCU10" s="267"/>
      <c r="OCV10" s="267"/>
      <c r="OCW10" s="268"/>
      <c r="OCX10" s="269"/>
      <c r="OCY10" s="269"/>
      <c r="OCZ10" s="269"/>
      <c r="ODA10" s="269"/>
      <c r="ODB10" s="270"/>
      <c r="ODC10" s="265"/>
      <c r="ODD10" s="537"/>
      <c r="ODE10" s="537"/>
      <c r="ODF10" s="538"/>
      <c r="ODG10" s="539"/>
      <c r="ODI10" s="540"/>
      <c r="ODJ10" s="540"/>
      <c r="ODK10" s="541"/>
      <c r="ODL10" s="541"/>
      <c r="ODM10" s="537"/>
      <c r="ODN10" s="266"/>
      <c r="ODO10" s="267"/>
      <c r="ODP10" s="267"/>
      <c r="ODQ10" s="267"/>
      <c r="ODR10" s="267"/>
      <c r="ODS10" s="267"/>
      <c r="ODT10" s="268"/>
      <c r="ODU10" s="269"/>
      <c r="ODV10" s="269"/>
      <c r="ODW10" s="269"/>
      <c r="ODX10" s="269"/>
      <c r="ODY10" s="270"/>
      <c r="ODZ10" s="265"/>
      <c r="OEA10" s="537"/>
      <c r="OEB10" s="537"/>
      <c r="OEC10" s="538"/>
      <c r="OED10" s="539"/>
      <c r="OEF10" s="540"/>
      <c r="OEG10" s="540"/>
      <c r="OEH10" s="541"/>
      <c r="OEI10" s="541"/>
      <c r="OEJ10" s="537"/>
      <c r="OEK10" s="266"/>
      <c r="OEL10" s="267"/>
      <c r="OEM10" s="267"/>
      <c r="OEN10" s="267"/>
      <c r="OEO10" s="267"/>
      <c r="OEP10" s="267"/>
      <c r="OEQ10" s="268"/>
      <c r="OER10" s="269"/>
      <c r="OES10" s="269"/>
      <c r="OET10" s="269"/>
      <c r="OEU10" s="269"/>
      <c r="OEV10" s="270"/>
      <c r="OEW10" s="265"/>
      <c r="OEX10" s="537"/>
      <c r="OEY10" s="537"/>
      <c r="OEZ10" s="538"/>
      <c r="OFA10" s="539"/>
      <c r="OFC10" s="540"/>
      <c r="OFD10" s="540"/>
      <c r="OFE10" s="541"/>
      <c r="OFF10" s="541"/>
      <c r="OFG10" s="537"/>
      <c r="OFH10" s="266"/>
      <c r="OFI10" s="267"/>
      <c r="OFJ10" s="267"/>
      <c r="OFK10" s="267"/>
      <c r="OFL10" s="267"/>
      <c r="OFM10" s="267"/>
      <c r="OFN10" s="268"/>
      <c r="OFO10" s="269"/>
      <c r="OFP10" s="269"/>
      <c r="OFQ10" s="269"/>
      <c r="OFR10" s="269"/>
      <c r="OFS10" s="270"/>
      <c r="OFT10" s="265"/>
      <c r="OFU10" s="537"/>
      <c r="OFV10" s="537"/>
      <c r="OFW10" s="538"/>
      <c r="OFX10" s="539"/>
      <c r="OFZ10" s="540"/>
      <c r="OGA10" s="540"/>
      <c r="OGB10" s="541"/>
      <c r="OGC10" s="541"/>
      <c r="OGD10" s="537"/>
      <c r="OGE10" s="266"/>
      <c r="OGF10" s="267"/>
      <c r="OGG10" s="267"/>
      <c r="OGH10" s="267"/>
      <c r="OGI10" s="267"/>
      <c r="OGJ10" s="267"/>
      <c r="OGK10" s="268"/>
      <c r="OGL10" s="269"/>
      <c r="OGM10" s="269"/>
      <c r="OGN10" s="269"/>
      <c r="OGO10" s="269"/>
      <c r="OGP10" s="270"/>
      <c r="OGQ10" s="265"/>
      <c r="OGR10" s="537"/>
      <c r="OGS10" s="537"/>
      <c r="OGT10" s="538"/>
      <c r="OGU10" s="539"/>
      <c r="OGW10" s="540"/>
      <c r="OGX10" s="540"/>
      <c r="OGY10" s="541"/>
      <c r="OGZ10" s="541"/>
      <c r="OHA10" s="537"/>
      <c r="OHB10" s="266"/>
      <c r="OHC10" s="267"/>
      <c r="OHD10" s="267"/>
      <c r="OHE10" s="267"/>
      <c r="OHF10" s="267"/>
      <c r="OHG10" s="267"/>
      <c r="OHH10" s="268"/>
      <c r="OHI10" s="269"/>
      <c r="OHJ10" s="269"/>
      <c r="OHK10" s="269"/>
      <c r="OHL10" s="269"/>
      <c r="OHM10" s="270"/>
      <c r="OHN10" s="265"/>
      <c r="OHO10" s="537"/>
      <c r="OHP10" s="537"/>
      <c r="OHQ10" s="538"/>
      <c r="OHR10" s="539"/>
      <c r="OHT10" s="540"/>
      <c r="OHU10" s="540"/>
      <c r="OHV10" s="541"/>
      <c r="OHW10" s="541"/>
      <c r="OHX10" s="537"/>
      <c r="OHY10" s="266"/>
      <c r="OHZ10" s="267"/>
      <c r="OIA10" s="267"/>
      <c r="OIB10" s="267"/>
      <c r="OIC10" s="267"/>
      <c r="OID10" s="267"/>
      <c r="OIE10" s="268"/>
      <c r="OIF10" s="269"/>
      <c r="OIG10" s="269"/>
      <c r="OIH10" s="269"/>
      <c r="OII10" s="269"/>
      <c r="OIJ10" s="270"/>
      <c r="OIK10" s="265"/>
      <c r="OIL10" s="537"/>
      <c r="OIM10" s="537"/>
      <c r="OIN10" s="538"/>
      <c r="OIO10" s="539"/>
      <c r="OIQ10" s="540"/>
      <c r="OIR10" s="540"/>
      <c r="OIS10" s="541"/>
      <c r="OIT10" s="541"/>
      <c r="OIU10" s="537"/>
      <c r="OIV10" s="266"/>
      <c r="OIW10" s="267"/>
      <c r="OIX10" s="267"/>
      <c r="OIY10" s="267"/>
      <c r="OIZ10" s="267"/>
      <c r="OJA10" s="267"/>
      <c r="OJB10" s="268"/>
      <c r="OJC10" s="269"/>
      <c r="OJD10" s="269"/>
      <c r="OJE10" s="269"/>
      <c r="OJF10" s="269"/>
      <c r="OJG10" s="270"/>
      <c r="OJH10" s="265"/>
      <c r="OJI10" s="537"/>
      <c r="OJJ10" s="537"/>
      <c r="OJK10" s="538"/>
      <c r="OJL10" s="539"/>
      <c r="OJN10" s="540"/>
      <c r="OJO10" s="540"/>
      <c r="OJP10" s="541"/>
      <c r="OJQ10" s="541"/>
      <c r="OJR10" s="537"/>
      <c r="OJS10" s="266"/>
      <c r="OJT10" s="267"/>
      <c r="OJU10" s="267"/>
      <c r="OJV10" s="267"/>
      <c r="OJW10" s="267"/>
      <c r="OJX10" s="267"/>
      <c r="OJY10" s="268"/>
      <c r="OJZ10" s="269"/>
      <c r="OKA10" s="269"/>
      <c r="OKB10" s="269"/>
      <c r="OKC10" s="269"/>
      <c r="OKD10" s="270"/>
      <c r="OKE10" s="265"/>
      <c r="OKF10" s="537"/>
      <c r="OKG10" s="537"/>
      <c r="OKH10" s="538"/>
      <c r="OKI10" s="539"/>
      <c r="OKK10" s="540"/>
      <c r="OKL10" s="540"/>
      <c r="OKM10" s="541"/>
      <c r="OKN10" s="541"/>
      <c r="OKO10" s="537"/>
      <c r="OKP10" s="266"/>
      <c r="OKQ10" s="267"/>
      <c r="OKR10" s="267"/>
      <c r="OKS10" s="267"/>
      <c r="OKT10" s="267"/>
      <c r="OKU10" s="267"/>
      <c r="OKV10" s="268"/>
      <c r="OKW10" s="269"/>
      <c r="OKX10" s="269"/>
      <c r="OKY10" s="269"/>
      <c r="OKZ10" s="269"/>
      <c r="OLA10" s="270"/>
      <c r="OLB10" s="265"/>
      <c r="OLC10" s="537"/>
      <c r="OLD10" s="537"/>
      <c r="OLE10" s="538"/>
      <c r="OLF10" s="539"/>
      <c r="OLH10" s="540"/>
      <c r="OLI10" s="540"/>
      <c r="OLJ10" s="541"/>
      <c r="OLK10" s="541"/>
      <c r="OLL10" s="537"/>
      <c r="OLM10" s="266"/>
      <c r="OLN10" s="267"/>
      <c r="OLO10" s="267"/>
      <c r="OLP10" s="267"/>
      <c r="OLQ10" s="267"/>
      <c r="OLR10" s="267"/>
      <c r="OLS10" s="268"/>
      <c r="OLT10" s="269"/>
      <c r="OLU10" s="269"/>
      <c r="OLV10" s="269"/>
      <c r="OLW10" s="269"/>
      <c r="OLX10" s="270"/>
      <c r="OLY10" s="265"/>
      <c r="OLZ10" s="537"/>
      <c r="OMA10" s="537"/>
      <c r="OMB10" s="538"/>
      <c r="OMC10" s="539"/>
      <c r="OME10" s="540"/>
      <c r="OMF10" s="540"/>
      <c r="OMG10" s="541"/>
      <c r="OMH10" s="541"/>
      <c r="OMI10" s="537"/>
      <c r="OMJ10" s="266"/>
      <c r="OMK10" s="267"/>
      <c r="OML10" s="267"/>
      <c r="OMM10" s="267"/>
      <c r="OMN10" s="267"/>
      <c r="OMO10" s="267"/>
      <c r="OMP10" s="268"/>
      <c r="OMQ10" s="269"/>
      <c r="OMR10" s="269"/>
      <c r="OMS10" s="269"/>
      <c r="OMT10" s="269"/>
      <c r="OMU10" s="270"/>
      <c r="OMV10" s="265"/>
      <c r="OMW10" s="537"/>
      <c r="OMX10" s="537"/>
      <c r="OMY10" s="538"/>
      <c r="OMZ10" s="539"/>
      <c r="ONB10" s="540"/>
      <c r="ONC10" s="540"/>
      <c r="OND10" s="541"/>
      <c r="ONE10" s="541"/>
      <c r="ONF10" s="537"/>
      <c r="ONG10" s="266"/>
      <c r="ONH10" s="267"/>
      <c r="ONI10" s="267"/>
      <c r="ONJ10" s="267"/>
      <c r="ONK10" s="267"/>
      <c r="ONL10" s="267"/>
      <c r="ONM10" s="268"/>
      <c r="ONN10" s="269"/>
      <c r="ONO10" s="269"/>
      <c r="ONP10" s="269"/>
      <c r="ONQ10" s="269"/>
      <c r="ONR10" s="270"/>
      <c r="ONS10" s="265"/>
      <c r="ONT10" s="537"/>
      <c r="ONU10" s="537"/>
      <c r="ONV10" s="538"/>
      <c r="ONW10" s="539"/>
      <c r="ONY10" s="540"/>
      <c r="ONZ10" s="540"/>
      <c r="OOA10" s="541"/>
      <c r="OOB10" s="541"/>
      <c r="OOC10" s="537"/>
      <c r="OOD10" s="266"/>
      <c r="OOE10" s="267"/>
      <c r="OOF10" s="267"/>
      <c r="OOG10" s="267"/>
      <c r="OOH10" s="267"/>
      <c r="OOI10" s="267"/>
      <c r="OOJ10" s="268"/>
      <c r="OOK10" s="269"/>
      <c r="OOL10" s="269"/>
      <c r="OOM10" s="269"/>
      <c r="OON10" s="269"/>
      <c r="OOO10" s="270"/>
      <c r="OOP10" s="265"/>
      <c r="OOQ10" s="537"/>
      <c r="OOR10" s="537"/>
      <c r="OOS10" s="538"/>
      <c r="OOT10" s="539"/>
      <c r="OOV10" s="540"/>
      <c r="OOW10" s="540"/>
      <c r="OOX10" s="541"/>
      <c r="OOY10" s="541"/>
      <c r="OOZ10" s="537"/>
      <c r="OPA10" s="266"/>
      <c r="OPB10" s="267"/>
      <c r="OPC10" s="267"/>
      <c r="OPD10" s="267"/>
      <c r="OPE10" s="267"/>
      <c r="OPF10" s="267"/>
      <c r="OPG10" s="268"/>
      <c r="OPH10" s="269"/>
      <c r="OPI10" s="269"/>
      <c r="OPJ10" s="269"/>
      <c r="OPK10" s="269"/>
      <c r="OPL10" s="270"/>
      <c r="OPM10" s="265"/>
      <c r="OPN10" s="537"/>
      <c r="OPO10" s="537"/>
      <c r="OPP10" s="538"/>
      <c r="OPQ10" s="539"/>
      <c r="OPS10" s="540"/>
      <c r="OPT10" s="540"/>
      <c r="OPU10" s="541"/>
      <c r="OPV10" s="541"/>
      <c r="OPW10" s="537"/>
      <c r="OPX10" s="266"/>
      <c r="OPY10" s="267"/>
      <c r="OPZ10" s="267"/>
      <c r="OQA10" s="267"/>
      <c r="OQB10" s="267"/>
      <c r="OQC10" s="267"/>
      <c r="OQD10" s="268"/>
      <c r="OQE10" s="269"/>
      <c r="OQF10" s="269"/>
      <c r="OQG10" s="269"/>
      <c r="OQH10" s="269"/>
      <c r="OQI10" s="270"/>
      <c r="OQJ10" s="265"/>
      <c r="OQK10" s="537"/>
      <c r="OQL10" s="537"/>
      <c r="OQM10" s="538"/>
      <c r="OQN10" s="539"/>
      <c r="OQP10" s="540"/>
      <c r="OQQ10" s="540"/>
      <c r="OQR10" s="541"/>
      <c r="OQS10" s="541"/>
      <c r="OQT10" s="537"/>
      <c r="OQU10" s="266"/>
      <c r="OQV10" s="267"/>
      <c r="OQW10" s="267"/>
      <c r="OQX10" s="267"/>
      <c r="OQY10" s="267"/>
      <c r="OQZ10" s="267"/>
      <c r="ORA10" s="268"/>
      <c r="ORB10" s="269"/>
      <c r="ORC10" s="269"/>
      <c r="ORD10" s="269"/>
      <c r="ORE10" s="269"/>
      <c r="ORF10" s="270"/>
      <c r="ORG10" s="265"/>
      <c r="ORH10" s="537"/>
      <c r="ORI10" s="537"/>
      <c r="ORJ10" s="538"/>
      <c r="ORK10" s="539"/>
      <c r="ORM10" s="540"/>
      <c r="ORN10" s="540"/>
      <c r="ORO10" s="541"/>
      <c r="ORP10" s="541"/>
      <c r="ORQ10" s="537"/>
      <c r="ORR10" s="266"/>
      <c r="ORS10" s="267"/>
      <c r="ORT10" s="267"/>
      <c r="ORU10" s="267"/>
      <c r="ORV10" s="267"/>
      <c r="ORW10" s="267"/>
      <c r="ORX10" s="268"/>
      <c r="ORY10" s="269"/>
      <c r="ORZ10" s="269"/>
      <c r="OSA10" s="269"/>
      <c r="OSB10" s="269"/>
      <c r="OSC10" s="270"/>
      <c r="OSD10" s="265"/>
      <c r="OSE10" s="537"/>
      <c r="OSF10" s="537"/>
      <c r="OSG10" s="538"/>
      <c r="OSH10" s="539"/>
      <c r="OSJ10" s="540"/>
      <c r="OSK10" s="540"/>
      <c r="OSL10" s="541"/>
      <c r="OSM10" s="541"/>
      <c r="OSN10" s="537"/>
      <c r="OSO10" s="266"/>
      <c r="OSP10" s="267"/>
      <c r="OSQ10" s="267"/>
      <c r="OSR10" s="267"/>
      <c r="OSS10" s="267"/>
      <c r="OST10" s="267"/>
      <c r="OSU10" s="268"/>
      <c r="OSV10" s="269"/>
      <c r="OSW10" s="269"/>
      <c r="OSX10" s="269"/>
      <c r="OSY10" s="269"/>
      <c r="OSZ10" s="270"/>
      <c r="OTA10" s="265"/>
      <c r="OTB10" s="537"/>
      <c r="OTC10" s="537"/>
      <c r="OTD10" s="538"/>
      <c r="OTE10" s="539"/>
      <c r="OTG10" s="540"/>
      <c r="OTH10" s="540"/>
      <c r="OTI10" s="541"/>
      <c r="OTJ10" s="541"/>
      <c r="OTK10" s="537"/>
      <c r="OTL10" s="266"/>
      <c r="OTM10" s="267"/>
      <c r="OTN10" s="267"/>
      <c r="OTO10" s="267"/>
      <c r="OTP10" s="267"/>
      <c r="OTQ10" s="267"/>
      <c r="OTR10" s="268"/>
      <c r="OTS10" s="269"/>
      <c r="OTT10" s="269"/>
      <c r="OTU10" s="269"/>
      <c r="OTV10" s="269"/>
      <c r="OTW10" s="270"/>
      <c r="OTX10" s="265"/>
      <c r="OTY10" s="537"/>
      <c r="OTZ10" s="537"/>
      <c r="OUA10" s="538"/>
      <c r="OUB10" s="539"/>
      <c r="OUD10" s="540"/>
      <c r="OUE10" s="540"/>
      <c r="OUF10" s="541"/>
      <c r="OUG10" s="541"/>
      <c r="OUH10" s="537"/>
      <c r="OUI10" s="266"/>
      <c r="OUJ10" s="267"/>
      <c r="OUK10" s="267"/>
      <c r="OUL10" s="267"/>
      <c r="OUM10" s="267"/>
      <c r="OUN10" s="267"/>
      <c r="OUO10" s="268"/>
      <c r="OUP10" s="269"/>
      <c r="OUQ10" s="269"/>
      <c r="OUR10" s="269"/>
      <c r="OUS10" s="269"/>
      <c r="OUT10" s="270"/>
      <c r="OUU10" s="265"/>
      <c r="OUV10" s="537"/>
      <c r="OUW10" s="537"/>
      <c r="OUX10" s="538"/>
      <c r="OUY10" s="539"/>
      <c r="OVA10" s="540"/>
      <c r="OVB10" s="540"/>
      <c r="OVC10" s="541"/>
      <c r="OVD10" s="541"/>
      <c r="OVE10" s="537"/>
      <c r="OVF10" s="266"/>
      <c r="OVG10" s="267"/>
      <c r="OVH10" s="267"/>
      <c r="OVI10" s="267"/>
      <c r="OVJ10" s="267"/>
      <c r="OVK10" s="267"/>
      <c r="OVL10" s="268"/>
      <c r="OVM10" s="269"/>
      <c r="OVN10" s="269"/>
      <c r="OVO10" s="269"/>
      <c r="OVP10" s="269"/>
      <c r="OVQ10" s="270"/>
      <c r="OVR10" s="265"/>
      <c r="OVS10" s="537"/>
      <c r="OVT10" s="537"/>
      <c r="OVU10" s="538"/>
      <c r="OVV10" s="539"/>
      <c r="OVX10" s="540"/>
      <c r="OVY10" s="540"/>
      <c r="OVZ10" s="541"/>
      <c r="OWA10" s="541"/>
      <c r="OWB10" s="537"/>
      <c r="OWC10" s="266"/>
      <c r="OWD10" s="267"/>
      <c r="OWE10" s="267"/>
      <c r="OWF10" s="267"/>
      <c r="OWG10" s="267"/>
      <c r="OWH10" s="267"/>
      <c r="OWI10" s="268"/>
      <c r="OWJ10" s="269"/>
      <c r="OWK10" s="269"/>
      <c r="OWL10" s="269"/>
      <c r="OWM10" s="269"/>
      <c r="OWN10" s="270"/>
      <c r="OWO10" s="265"/>
      <c r="OWP10" s="537"/>
      <c r="OWQ10" s="537"/>
      <c r="OWR10" s="538"/>
      <c r="OWS10" s="539"/>
      <c r="OWU10" s="540"/>
      <c r="OWV10" s="540"/>
      <c r="OWW10" s="541"/>
      <c r="OWX10" s="541"/>
      <c r="OWY10" s="537"/>
      <c r="OWZ10" s="266"/>
      <c r="OXA10" s="267"/>
      <c r="OXB10" s="267"/>
      <c r="OXC10" s="267"/>
      <c r="OXD10" s="267"/>
      <c r="OXE10" s="267"/>
      <c r="OXF10" s="268"/>
      <c r="OXG10" s="269"/>
      <c r="OXH10" s="269"/>
      <c r="OXI10" s="269"/>
      <c r="OXJ10" s="269"/>
      <c r="OXK10" s="270"/>
      <c r="OXL10" s="265"/>
      <c r="OXM10" s="537"/>
      <c r="OXN10" s="537"/>
      <c r="OXO10" s="538"/>
      <c r="OXP10" s="539"/>
      <c r="OXR10" s="540"/>
      <c r="OXS10" s="540"/>
      <c r="OXT10" s="541"/>
      <c r="OXU10" s="541"/>
      <c r="OXV10" s="537"/>
      <c r="OXW10" s="266"/>
      <c r="OXX10" s="267"/>
      <c r="OXY10" s="267"/>
      <c r="OXZ10" s="267"/>
      <c r="OYA10" s="267"/>
      <c r="OYB10" s="267"/>
      <c r="OYC10" s="268"/>
      <c r="OYD10" s="269"/>
      <c r="OYE10" s="269"/>
      <c r="OYF10" s="269"/>
      <c r="OYG10" s="269"/>
      <c r="OYH10" s="270"/>
      <c r="OYI10" s="265"/>
      <c r="OYJ10" s="537"/>
      <c r="OYK10" s="537"/>
      <c r="OYL10" s="538"/>
      <c r="OYM10" s="539"/>
      <c r="OYO10" s="540"/>
      <c r="OYP10" s="540"/>
      <c r="OYQ10" s="541"/>
      <c r="OYR10" s="541"/>
      <c r="OYS10" s="537"/>
      <c r="OYT10" s="266"/>
      <c r="OYU10" s="267"/>
      <c r="OYV10" s="267"/>
      <c r="OYW10" s="267"/>
      <c r="OYX10" s="267"/>
      <c r="OYY10" s="267"/>
      <c r="OYZ10" s="268"/>
      <c r="OZA10" s="269"/>
      <c r="OZB10" s="269"/>
      <c r="OZC10" s="269"/>
      <c r="OZD10" s="269"/>
      <c r="OZE10" s="270"/>
      <c r="OZF10" s="265"/>
      <c r="OZG10" s="537"/>
      <c r="OZH10" s="537"/>
      <c r="OZI10" s="538"/>
      <c r="OZJ10" s="539"/>
      <c r="OZL10" s="540"/>
      <c r="OZM10" s="540"/>
      <c r="OZN10" s="541"/>
      <c r="OZO10" s="541"/>
      <c r="OZP10" s="537"/>
      <c r="OZQ10" s="266"/>
      <c r="OZR10" s="267"/>
      <c r="OZS10" s="267"/>
      <c r="OZT10" s="267"/>
      <c r="OZU10" s="267"/>
      <c r="OZV10" s="267"/>
      <c r="OZW10" s="268"/>
      <c r="OZX10" s="269"/>
      <c r="OZY10" s="269"/>
      <c r="OZZ10" s="269"/>
      <c r="PAA10" s="269"/>
      <c r="PAB10" s="270"/>
      <c r="PAC10" s="265"/>
      <c r="PAD10" s="537"/>
      <c r="PAE10" s="537"/>
      <c r="PAF10" s="538"/>
      <c r="PAG10" s="539"/>
      <c r="PAI10" s="540"/>
      <c r="PAJ10" s="540"/>
      <c r="PAK10" s="541"/>
      <c r="PAL10" s="541"/>
      <c r="PAM10" s="537"/>
      <c r="PAN10" s="266"/>
      <c r="PAO10" s="267"/>
      <c r="PAP10" s="267"/>
      <c r="PAQ10" s="267"/>
      <c r="PAR10" s="267"/>
      <c r="PAS10" s="267"/>
      <c r="PAT10" s="268"/>
      <c r="PAU10" s="269"/>
      <c r="PAV10" s="269"/>
      <c r="PAW10" s="269"/>
      <c r="PAX10" s="269"/>
      <c r="PAY10" s="270"/>
      <c r="PAZ10" s="265"/>
      <c r="PBA10" s="537"/>
      <c r="PBB10" s="537"/>
      <c r="PBC10" s="538"/>
      <c r="PBD10" s="539"/>
      <c r="PBF10" s="540"/>
      <c r="PBG10" s="540"/>
      <c r="PBH10" s="541"/>
      <c r="PBI10" s="541"/>
      <c r="PBJ10" s="537"/>
      <c r="PBK10" s="266"/>
      <c r="PBL10" s="267"/>
      <c r="PBM10" s="267"/>
      <c r="PBN10" s="267"/>
      <c r="PBO10" s="267"/>
      <c r="PBP10" s="267"/>
      <c r="PBQ10" s="268"/>
      <c r="PBR10" s="269"/>
      <c r="PBS10" s="269"/>
      <c r="PBT10" s="269"/>
      <c r="PBU10" s="269"/>
      <c r="PBV10" s="270"/>
      <c r="PBW10" s="265"/>
      <c r="PBX10" s="537"/>
      <c r="PBY10" s="537"/>
      <c r="PBZ10" s="538"/>
      <c r="PCA10" s="539"/>
      <c r="PCC10" s="540"/>
      <c r="PCD10" s="540"/>
      <c r="PCE10" s="541"/>
      <c r="PCF10" s="541"/>
      <c r="PCG10" s="537"/>
      <c r="PCH10" s="266"/>
      <c r="PCI10" s="267"/>
      <c r="PCJ10" s="267"/>
      <c r="PCK10" s="267"/>
      <c r="PCL10" s="267"/>
      <c r="PCM10" s="267"/>
      <c r="PCN10" s="268"/>
      <c r="PCO10" s="269"/>
      <c r="PCP10" s="269"/>
      <c r="PCQ10" s="269"/>
      <c r="PCR10" s="269"/>
      <c r="PCS10" s="270"/>
      <c r="PCT10" s="265"/>
      <c r="PCU10" s="537"/>
      <c r="PCV10" s="537"/>
      <c r="PCW10" s="538"/>
      <c r="PCX10" s="539"/>
      <c r="PCZ10" s="540"/>
      <c r="PDA10" s="540"/>
      <c r="PDB10" s="541"/>
      <c r="PDC10" s="541"/>
      <c r="PDD10" s="537"/>
      <c r="PDE10" s="266"/>
      <c r="PDF10" s="267"/>
      <c r="PDG10" s="267"/>
      <c r="PDH10" s="267"/>
      <c r="PDI10" s="267"/>
      <c r="PDJ10" s="267"/>
      <c r="PDK10" s="268"/>
      <c r="PDL10" s="269"/>
      <c r="PDM10" s="269"/>
      <c r="PDN10" s="269"/>
      <c r="PDO10" s="269"/>
      <c r="PDP10" s="270"/>
      <c r="PDQ10" s="265"/>
      <c r="PDR10" s="537"/>
      <c r="PDS10" s="537"/>
      <c r="PDT10" s="538"/>
      <c r="PDU10" s="539"/>
      <c r="PDW10" s="540"/>
      <c r="PDX10" s="540"/>
      <c r="PDY10" s="541"/>
      <c r="PDZ10" s="541"/>
      <c r="PEA10" s="537"/>
      <c r="PEB10" s="266"/>
      <c r="PEC10" s="267"/>
      <c r="PED10" s="267"/>
      <c r="PEE10" s="267"/>
      <c r="PEF10" s="267"/>
      <c r="PEG10" s="267"/>
      <c r="PEH10" s="268"/>
      <c r="PEI10" s="269"/>
      <c r="PEJ10" s="269"/>
      <c r="PEK10" s="269"/>
      <c r="PEL10" s="269"/>
      <c r="PEM10" s="270"/>
      <c r="PEN10" s="265"/>
      <c r="PEO10" s="537"/>
      <c r="PEP10" s="537"/>
      <c r="PEQ10" s="538"/>
      <c r="PER10" s="539"/>
      <c r="PET10" s="540"/>
      <c r="PEU10" s="540"/>
      <c r="PEV10" s="541"/>
      <c r="PEW10" s="541"/>
      <c r="PEX10" s="537"/>
      <c r="PEY10" s="266"/>
      <c r="PEZ10" s="267"/>
      <c r="PFA10" s="267"/>
      <c r="PFB10" s="267"/>
      <c r="PFC10" s="267"/>
      <c r="PFD10" s="267"/>
      <c r="PFE10" s="268"/>
      <c r="PFF10" s="269"/>
      <c r="PFG10" s="269"/>
      <c r="PFH10" s="269"/>
      <c r="PFI10" s="269"/>
      <c r="PFJ10" s="270"/>
      <c r="PFK10" s="265"/>
      <c r="PFL10" s="537"/>
      <c r="PFM10" s="537"/>
      <c r="PFN10" s="538"/>
      <c r="PFO10" s="539"/>
      <c r="PFQ10" s="540"/>
      <c r="PFR10" s="540"/>
      <c r="PFS10" s="541"/>
      <c r="PFT10" s="541"/>
      <c r="PFU10" s="537"/>
      <c r="PFV10" s="266"/>
      <c r="PFW10" s="267"/>
      <c r="PFX10" s="267"/>
      <c r="PFY10" s="267"/>
      <c r="PFZ10" s="267"/>
      <c r="PGA10" s="267"/>
      <c r="PGB10" s="268"/>
      <c r="PGC10" s="269"/>
      <c r="PGD10" s="269"/>
      <c r="PGE10" s="269"/>
      <c r="PGF10" s="269"/>
      <c r="PGG10" s="270"/>
      <c r="PGH10" s="265"/>
      <c r="PGI10" s="537"/>
      <c r="PGJ10" s="537"/>
      <c r="PGK10" s="538"/>
      <c r="PGL10" s="539"/>
      <c r="PGN10" s="540"/>
      <c r="PGO10" s="540"/>
      <c r="PGP10" s="541"/>
      <c r="PGQ10" s="541"/>
      <c r="PGR10" s="537"/>
      <c r="PGS10" s="266"/>
      <c r="PGT10" s="267"/>
      <c r="PGU10" s="267"/>
      <c r="PGV10" s="267"/>
      <c r="PGW10" s="267"/>
      <c r="PGX10" s="267"/>
      <c r="PGY10" s="268"/>
      <c r="PGZ10" s="269"/>
      <c r="PHA10" s="269"/>
      <c r="PHB10" s="269"/>
      <c r="PHC10" s="269"/>
      <c r="PHD10" s="270"/>
      <c r="PHE10" s="265"/>
      <c r="PHF10" s="537"/>
      <c r="PHG10" s="537"/>
      <c r="PHH10" s="538"/>
      <c r="PHI10" s="539"/>
      <c r="PHK10" s="540"/>
      <c r="PHL10" s="540"/>
      <c r="PHM10" s="541"/>
      <c r="PHN10" s="541"/>
      <c r="PHO10" s="537"/>
      <c r="PHP10" s="266"/>
      <c r="PHQ10" s="267"/>
      <c r="PHR10" s="267"/>
      <c r="PHS10" s="267"/>
      <c r="PHT10" s="267"/>
      <c r="PHU10" s="267"/>
      <c r="PHV10" s="268"/>
      <c r="PHW10" s="269"/>
      <c r="PHX10" s="269"/>
      <c r="PHY10" s="269"/>
      <c r="PHZ10" s="269"/>
      <c r="PIA10" s="270"/>
      <c r="PIB10" s="265"/>
      <c r="PIC10" s="537"/>
      <c r="PID10" s="537"/>
      <c r="PIE10" s="538"/>
      <c r="PIF10" s="539"/>
      <c r="PIH10" s="540"/>
      <c r="PII10" s="540"/>
      <c r="PIJ10" s="541"/>
      <c r="PIK10" s="541"/>
      <c r="PIL10" s="537"/>
      <c r="PIM10" s="266"/>
      <c r="PIN10" s="267"/>
      <c r="PIO10" s="267"/>
      <c r="PIP10" s="267"/>
      <c r="PIQ10" s="267"/>
      <c r="PIR10" s="267"/>
      <c r="PIS10" s="268"/>
      <c r="PIT10" s="269"/>
      <c r="PIU10" s="269"/>
      <c r="PIV10" s="269"/>
      <c r="PIW10" s="269"/>
      <c r="PIX10" s="270"/>
      <c r="PIY10" s="265"/>
      <c r="PIZ10" s="537"/>
      <c r="PJA10" s="537"/>
      <c r="PJB10" s="538"/>
      <c r="PJC10" s="539"/>
      <c r="PJE10" s="540"/>
      <c r="PJF10" s="540"/>
      <c r="PJG10" s="541"/>
      <c r="PJH10" s="541"/>
      <c r="PJI10" s="537"/>
      <c r="PJJ10" s="266"/>
      <c r="PJK10" s="267"/>
      <c r="PJL10" s="267"/>
      <c r="PJM10" s="267"/>
      <c r="PJN10" s="267"/>
      <c r="PJO10" s="267"/>
      <c r="PJP10" s="268"/>
      <c r="PJQ10" s="269"/>
      <c r="PJR10" s="269"/>
      <c r="PJS10" s="269"/>
      <c r="PJT10" s="269"/>
      <c r="PJU10" s="270"/>
      <c r="PJV10" s="265"/>
      <c r="PJW10" s="537"/>
      <c r="PJX10" s="537"/>
      <c r="PJY10" s="538"/>
      <c r="PJZ10" s="539"/>
      <c r="PKB10" s="540"/>
      <c r="PKC10" s="540"/>
      <c r="PKD10" s="541"/>
      <c r="PKE10" s="541"/>
      <c r="PKF10" s="537"/>
      <c r="PKG10" s="266"/>
      <c r="PKH10" s="267"/>
      <c r="PKI10" s="267"/>
      <c r="PKJ10" s="267"/>
      <c r="PKK10" s="267"/>
      <c r="PKL10" s="267"/>
      <c r="PKM10" s="268"/>
      <c r="PKN10" s="269"/>
      <c r="PKO10" s="269"/>
      <c r="PKP10" s="269"/>
      <c r="PKQ10" s="269"/>
      <c r="PKR10" s="270"/>
      <c r="PKS10" s="265"/>
      <c r="PKT10" s="537"/>
      <c r="PKU10" s="537"/>
      <c r="PKV10" s="538"/>
      <c r="PKW10" s="539"/>
      <c r="PKY10" s="540"/>
      <c r="PKZ10" s="540"/>
      <c r="PLA10" s="541"/>
      <c r="PLB10" s="541"/>
      <c r="PLC10" s="537"/>
      <c r="PLD10" s="266"/>
      <c r="PLE10" s="267"/>
      <c r="PLF10" s="267"/>
      <c r="PLG10" s="267"/>
      <c r="PLH10" s="267"/>
      <c r="PLI10" s="267"/>
      <c r="PLJ10" s="268"/>
      <c r="PLK10" s="269"/>
      <c r="PLL10" s="269"/>
      <c r="PLM10" s="269"/>
      <c r="PLN10" s="269"/>
      <c r="PLO10" s="270"/>
      <c r="PLP10" s="265"/>
      <c r="PLQ10" s="537"/>
      <c r="PLR10" s="537"/>
      <c r="PLS10" s="538"/>
      <c r="PLT10" s="539"/>
      <c r="PLV10" s="540"/>
      <c r="PLW10" s="540"/>
      <c r="PLX10" s="541"/>
      <c r="PLY10" s="541"/>
      <c r="PLZ10" s="537"/>
      <c r="PMA10" s="266"/>
      <c r="PMB10" s="267"/>
      <c r="PMC10" s="267"/>
      <c r="PMD10" s="267"/>
      <c r="PME10" s="267"/>
      <c r="PMF10" s="267"/>
      <c r="PMG10" s="268"/>
      <c r="PMH10" s="269"/>
      <c r="PMI10" s="269"/>
      <c r="PMJ10" s="269"/>
      <c r="PMK10" s="269"/>
      <c r="PML10" s="270"/>
      <c r="PMM10" s="265"/>
      <c r="PMN10" s="537"/>
      <c r="PMO10" s="537"/>
      <c r="PMP10" s="538"/>
      <c r="PMQ10" s="539"/>
      <c r="PMS10" s="540"/>
      <c r="PMT10" s="540"/>
      <c r="PMU10" s="541"/>
      <c r="PMV10" s="541"/>
      <c r="PMW10" s="537"/>
      <c r="PMX10" s="266"/>
      <c r="PMY10" s="267"/>
      <c r="PMZ10" s="267"/>
      <c r="PNA10" s="267"/>
      <c r="PNB10" s="267"/>
      <c r="PNC10" s="267"/>
      <c r="PND10" s="268"/>
      <c r="PNE10" s="269"/>
      <c r="PNF10" s="269"/>
      <c r="PNG10" s="269"/>
      <c r="PNH10" s="269"/>
      <c r="PNI10" s="270"/>
      <c r="PNJ10" s="265"/>
      <c r="PNK10" s="537"/>
      <c r="PNL10" s="537"/>
      <c r="PNM10" s="538"/>
      <c r="PNN10" s="539"/>
      <c r="PNP10" s="540"/>
      <c r="PNQ10" s="540"/>
      <c r="PNR10" s="541"/>
      <c r="PNS10" s="541"/>
      <c r="PNT10" s="537"/>
      <c r="PNU10" s="266"/>
      <c r="PNV10" s="267"/>
      <c r="PNW10" s="267"/>
      <c r="PNX10" s="267"/>
      <c r="PNY10" s="267"/>
      <c r="PNZ10" s="267"/>
      <c r="POA10" s="268"/>
      <c r="POB10" s="269"/>
      <c r="POC10" s="269"/>
      <c r="POD10" s="269"/>
      <c r="POE10" s="269"/>
      <c r="POF10" s="270"/>
      <c r="POG10" s="265"/>
      <c r="POH10" s="537"/>
      <c r="POI10" s="537"/>
      <c r="POJ10" s="538"/>
      <c r="POK10" s="539"/>
      <c r="POM10" s="540"/>
      <c r="PON10" s="540"/>
      <c r="POO10" s="541"/>
      <c r="POP10" s="541"/>
      <c r="POQ10" s="537"/>
      <c r="POR10" s="266"/>
      <c r="POS10" s="267"/>
      <c r="POT10" s="267"/>
      <c r="POU10" s="267"/>
      <c r="POV10" s="267"/>
      <c r="POW10" s="267"/>
      <c r="POX10" s="268"/>
      <c r="POY10" s="269"/>
      <c r="POZ10" s="269"/>
      <c r="PPA10" s="269"/>
      <c r="PPB10" s="269"/>
      <c r="PPC10" s="270"/>
      <c r="PPD10" s="265"/>
      <c r="PPE10" s="537"/>
      <c r="PPF10" s="537"/>
      <c r="PPG10" s="538"/>
      <c r="PPH10" s="539"/>
      <c r="PPJ10" s="540"/>
      <c r="PPK10" s="540"/>
      <c r="PPL10" s="541"/>
      <c r="PPM10" s="541"/>
      <c r="PPN10" s="537"/>
      <c r="PPO10" s="266"/>
      <c r="PPP10" s="267"/>
      <c r="PPQ10" s="267"/>
      <c r="PPR10" s="267"/>
      <c r="PPS10" s="267"/>
      <c r="PPT10" s="267"/>
      <c r="PPU10" s="268"/>
      <c r="PPV10" s="269"/>
      <c r="PPW10" s="269"/>
      <c r="PPX10" s="269"/>
      <c r="PPY10" s="269"/>
      <c r="PPZ10" s="270"/>
      <c r="PQA10" s="265"/>
      <c r="PQB10" s="537"/>
      <c r="PQC10" s="537"/>
      <c r="PQD10" s="538"/>
      <c r="PQE10" s="539"/>
      <c r="PQG10" s="540"/>
      <c r="PQH10" s="540"/>
      <c r="PQI10" s="541"/>
      <c r="PQJ10" s="541"/>
      <c r="PQK10" s="537"/>
      <c r="PQL10" s="266"/>
      <c r="PQM10" s="267"/>
      <c r="PQN10" s="267"/>
      <c r="PQO10" s="267"/>
      <c r="PQP10" s="267"/>
      <c r="PQQ10" s="267"/>
      <c r="PQR10" s="268"/>
      <c r="PQS10" s="269"/>
      <c r="PQT10" s="269"/>
      <c r="PQU10" s="269"/>
      <c r="PQV10" s="269"/>
      <c r="PQW10" s="270"/>
      <c r="PQX10" s="265"/>
      <c r="PQY10" s="537"/>
      <c r="PQZ10" s="537"/>
      <c r="PRA10" s="538"/>
      <c r="PRB10" s="539"/>
      <c r="PRD10" s="540"/>
      <c r="PRE10" s="540"/>
      <c r="PRF10" s="541"/>
      <c r="PRG10" s="541"/>
      <c r="PRH10" s="537"/>
      <c r="PRI10" s="266"/>
      <c r="PRJ10" s="267"/>
      <c r="PRK10" s="267"/>
      <c r="PRL10" s="267"/>
      <c r="PRM10" s="267"/>
      <c r="PRN10" s="267"/>
      <c r="PRO10" s="268"/>
      <c r="PRP10" s="269"/>
      <c r="PRQ10" s="269"/>
      <c r="PRR10" s="269"/>
      <c r="PRS10" s="269"/>
      <c r="PRT10" s="270"/>
      <c r="PRU10" s="265"/>
      <c r="PRV10" s="537"/>
      <c r="PRW10" s="537"/>
      <c r="PRX10" s="538"/>
      <c r="PRY10" s="539"/>
      <c r="PSA10" s="540"/>
      <c r="PSB10" s="540"/>
      <c r="PSC10" s="541"/>
      <c r="PSD10" s="541"/>
      <c r="PSE10" s="537"/>
      <c r="PSF10" s="266"/>
      <c r="PSG10" s="267"/>
      <c r="PSH10" s="267"/>
      <c r="PSI10" s="267"/>
      <c r="PSJ10" s="267"/>
      <c r="PSK10" s="267"/>
      <c r="PSL10" s="268"/>
      <c r="PSM10" s="269"/>
      <c r="PSN10" s="269"/>
      <c r="PSO10" s="269"/>
      <c r="PSP10" s="269"/>
      <c r="PSQ10" s="270"/>
      <c r="PSR10" s="265"/>
      <c r="PSS10" s="537"/>
      <c r="PST10" s="537"/>
      <c r="PSU10" s="538"/>
      <c r="PSV10" s="539"/>
      <c r="PSX10" s="540"/>
      <c r="PSY10" s="540"/>
      <c r="PSZ10" s="541"/>
      <c r="PTA10" s="541"/>
      <c r="PTB10" s="537"/>
      <c r="PTC10" s="266"/>
      <c r="PTD10" s="267"/>
      <c r="PTE10" s="267"/>
      <c r="PTF10" s="267"/>
      <c r="PTG10" s="267"/>
      <c r="PTH10" s="267"/>
      <c r="PTI10" s="268"/>
      <c r="PTJ10" s="269"/>
      <c r="PTK10" s="269"/>
      <c r="PTL10" s="269"/>
      <c r="PTM10" s="269"/>
      <c r="PTN10" s="270"/>
      <c r="PTO10" s="265"/>
      <c r="PTP10" s="537"/>
      <c r="PTQ10" s="537"/>
      <c r="PTR10" s="538"/>
      <c r="PTS10" s="539"/>
      <c r="PTU10" s="540"/>
      <c r="PTV10" s="540"/>
      <c r="PTW10" s="541"/>
      <c r="PTX10" s="541"/>
      <c r="PTY10" s="537"/>
      <c r="PTZ10" s="266"/>
      <c r="PUA10" s="267"/>
      <c r="PUB10" s="267"/>
      <c r="PUC10" s="267"/>
      <c r="PUD10" s="267"/>
      <c r="PUE10" s="267"/>
      <c r="PUF10" s="268"/>
      <c r="PUG10" s="269"/>
      <c r="PUH10" s="269"/>
      <c r="PUI10" s="269"/>
      <c r="PUJ10" s="269"/>
      <c r="PUK10" s="270"/>
      <c r="PUL10" s="265"/>
      <c r="PUM10" s="537"/>
      <c r="PUN10" s="537"/>
      <c r="PUO10" s="538"/>
      <c r="PUP10" s="539"/>
      <c r="PUR10" s="540"/>
      <c r="PUS10" s="540"/>
      <c r="PUT10" s="541"/>
      <c r="PUU10" s="541"/>
      <c r="PUV10" s="537"/>
      <c r="PUW10" s="266"/>
      <c r="PUX10" s="267"/>
      <c r="PUY10" s="267"/>
      <c r="PUZ10" s="267"/>
      <c r="PVA10" s="267"/>
      <c r="PVB10" s="267"/>
      <c r="PVC10" s="268"/>
      <c r="PVD10" s="269"/>
      <c r="PVE10" s="269"/>
      <c r="PVF10" s="269"/>
      <c r="PVG10" s="269"/>
      <c r="PVH10" s="270"/>
      <c r="PVI10" s="265"/>
      <c r="PVJ10" s="537"/>
      <c r="PVK10" s="537"/>
      <c r="PVL10" s="538"/>
      <c r="PVM10" s="539"/>
      <c r="PVO10" s="540"/>
      <c r="PVP10" s="540"/>
      <c r="PVQ10" s="541"/>
      <c r="PVR10" s="541"/>
      <c r="PVS10" s="537"/>
      <c r="PVT10" s="266"/>
      <c r="PVU10" s="267"/>
      <c r="PVV10" s="267"/>
      <c r="PVW10" s="267"/>
      <c r="PVX10" s="267"/>
      <c r="PVY10" s="267"/>
      <c r="PVZ10" s="268"/>
      <c r="PWA10" s="269"/>
      <c r="PWB10" s="269"/>
      <c r="PWC10" s="269"/>
      <c r="PWD10" s="269"/>
      <c r="PWE10" s="270"/>
      <c r="PWF10" s="265"/>
      <c r="PWG10" s="537"/>
      <c r="PWH10" s="537"/>
      <c r="PWI10" s="538"/>
      <c r="PWJ10" s="539"/>
      <c r="PWL10" s="540"/>
      <c r="PWM10" s="540"/>
      <c r="PWN10" s="541"/>
      <c r="PWO10" s="541"/>
      <c r="PWP10" s="537"/>
      <c r="PWQ10" s="266"/>
      <c r="PWR10" s="267"/>
      <c r="PWS10" s="267"/>
      <c r="PWT10" s="267"/>
      <c r="PWU10" s="267"/>
      <c r="PWV10" s="267"/>
      <c r="PWW10" s="268"/>
      <c r="PWX10" s="269"/>
      <c r="PWY10" s="269"/>
      <c r="PWZ10" s="269"/>
      <c r="PXA10" s="269"/>
      <c r="PXB10" s="270"/>
      <c r="PXC10" s="265"/>
      <c r="PXD10" s="537"/>
      <c r="PXE10" s="537"/>
      <c r="PXF10" s="538"/>
      <c r="PXG10" s="539"/>
      <c r="PXI10" s="540"/>
      <c r="PXJ10" s="540"/>
      <c r="PXK10" s="541"/>
      <c r="PXL10" s="541"/>
      <c r="PXM10" s="537"/>
      <c r="PXN10" s="266"/>
      <c r="PXO10" s="267"/>
      <c r="PXP10" s="267"/>
      <c r="PXQ10" s="267"/>
      <c r="PXR10" s="267"/>
      <c r="PXS10" s="267"/>
      <c r="PXT10" s="268"/>
      <c r="PXU10" s="269"/>
      <c r="PXV10" s="269"/>
      <c r="PXW10" s="269"/>
      <c r="PXX10" s="269"/>
      <c r="PXY10" s="270"/>
      <c r="PXZ10" s="265"/>
      <c r="PYA10" s="537"/>
      <c r="PYB10" s="537"/>
      <c r="PYC10" s="538"/>
      <c r="PYD10" s="539"/>
      <c r="PYF10" s="540"/>
      <c r="PYG10" s="540"/>
      <c r="PYH10" s="541"/>
      <c r="PYI10" s="541"/>
      <c r="PYJ10" s="537"/>
      <c r="PYK10" s="266"/>
      <c r="PYL10" s="267"/>
      <c r="PYM10" s="267"/>
      <c r="PYN10" s="267"/>
      <c r="PYO10" s="267"/>
      <c r="PYP10" s="267"/>
      <c r="PYQ10" s="268"/>
      <c r="PYR10" s="269"/>
      <c r="PYS10" s="269"/>
      <c r="PYT10" s="269"/>
      <c r="PYU10" s="269"/>
      <c r="PYV10" s="270"/>
      <c r="PYW10" s="265"/>
      <c r="PYX10" s="537"/>
      <c r="PYY10" s="537"/>
      <c r="PYZ10" s="538"/>
      <c r="PZA10" s="539"/>
      <c r="PZC10" s="540"/>
      <c r="PZD10" s="540"/>
      <c r="PZE10" s="541"/>
      <c r="PZF10" s="541"/>
      <c r="PZG10" s="537"/>
      <c r="PZH10" s="266"/>
      <c r="PZI10" s="267"/>
      <c r="PZJ10" s="267"/>
      <c r="PZK10" s="267"/>
      <c r="PZL10" s="267"/>
      <c r="PZM10" s="267"/>
      <c r="PZN10" s="268"/>
      <c r="PZO10" s="269"/>
      <c r="PZP10" s="269"/>
      <c r="PZQ10" s="269"/>
      <c r="PZR10" s="269"/>
      <c r="PZS10" s="270"/>
      <c r="PZT10" s="265"/>
      <c r="PZU10" s="537"/>
      <c r="PZV10" s="537"/>
      <c r="PZW10" s="538"/>
      <c r="PZX10" s="539"/>
      <c r="PZZ10" s="540"/>
      <c r="QAA10" s="540"/>
      <c r="QAB10" s="541"/>
      <c r="QAC10" s="541"/>
      <c r="QAD10" s="537"/>
      <c r="QAE10" s="266"/>
      <c r="QAF10" s="267"/>
      <c r="QAG10" s="267"/>
      <c r="QAH10" s="267"/>
      <c r="QAI10" s="267"/>
      <c r="QAJ10" s="267"/>
      <c r="QAK10" s="268"/>
      <c r="QAL10" s="269"/>
      <c r="QAM10" s="269"/>
      <c r="QAN10" s="269"/>
      <c r="QAO10" s="269"/>
      <c r="QAP10" s="270"/>
      <c r="QAQ10" s="265"/>
      <c r="QAR10" s="537"/>
      <c r="QAS10" s="537"/>
      <c r="QAT10" s="538"/>
      <c r="QAU10" s="539"/>
      <c r="QAW10" s="540"/>
      <c r="QAX10" s="540"/>
      <c r="QAY10" s="541"/>
      <c r="QAZ10" s="541"/>
      <c r="QBA10" s="537"/>
      <c r="QBB10" s="266"/>
      <c r="QBC10" s="267"/>
      <c r="QBD10" s="267"/>
      <c r="QBE10" s="267"/>
      <c r="QBF10" s="267"/>
      <c r="QBG10" s="267"/>
      <c r="QBH10" s="268"/>
      <c r="QBI10" s="269"/>
      <c r="QBJ10" s="269"/>
      <c r="QBK10" s="269"/>
      <c r="QBL10" s="269"/>
      <c r="QBM10" s="270"/>
      <c r="QBN10" s="265"/>
      <c r="QBO10" s="537"/>
      <c r="QBP10" s="537"/>
      <c r="QBQ10" s="538"/>
      <c r="QBR10" s="539"/>
      <c r="QBT10" s="540"/>
      <c r="QBU10" s="540"/>
      <c r="QBV10" s="541"/>
      <c r="QBW10" s="541"/>
      <c r="QBX10" s="537"/>
      <c r="QBY10" s="266"/>
      <c r="QBZ10" s="267"/>
      <c r="QCA10" s="267"/>
      <c r="QCB10" s="267"/>
      <c r="QCC10" s="267"/>
      <c r="QCD10" s="267"/>
      <c r="QCE10" s="268"/>
      <c r="QCF10" s="269"/>
      <c r="QCG10" s="269"/>
      <c r="QCH10" s="269"/>
      <c r="QCI10" s="269"/>
      <c r="QCJ10" s="270"/>
      <c r="QCK10" s="265"/>
      <c r="QCL10" s="537"/>
      <c r="QCM10" s="537"/>
      <c r="QCN10" s="538"/>
      <c r="QCO10" s="539"/>
      <c r="QCQ10" s="540"/>
      <c r="QCR10" s="540"/>
      <c r="QCS10" s="541"/>
      <c r="QCT10" s="541"/>
      <c r="QCU10" s="537"/>
      <c r="QCV10" s="266"/>
      <c r="QCW10" s="267"/>
      <c r="QCX10" s="267"/>
      <c r="QCY10" s="267"/>
      <c r="QCZ10" s="267"/>
      <c r="QDA10" s="267"/>
      <c r="QDB10" s="268"/>
      <c r="QDC10" s="269"/>
      <c r="QDD10" s="269"/>
      <c r="QDE10" s="269"/>
      <c r="QDF10" s="269"/>
      <c r="QDG10" s="270"/>
      <c r="QDH10" s="265"/>
      <c r="QDI10" s="537"/>
      <c r="QDJ10" s="537"/>
      <c r="QDK10" s="538"/>
      <c r="QDL10" s="539"/>
      <c r="QDN10" s="540"/>
      <c r="QDO10" s="540"/>
      <c r="QDP10" s="541"/>
      <c r="QDQ10" s="541"/>
      <c r="QDR10" s="537"/>
      <c r="QDS10" s="266"/>
      <c r="QDT10" s="267"/>
      <c r="QDU10" s="267"/>
      <c r="QDV10" s="267"/>
      <c r="QDW10" s="267"/>
      <c r="QDX10" s="267"/>
      <c r="QDY10" s="268"/>
      <c r="QDZ10" s="269"/>
      <c r="QEA10" s="269"/>
      <c r="QEB10" s="269"/>
      <c r="QEC10" s="269"/>
      <c r="QED10" s="270"/>
      <c r="QEE10" s="265"/>
      <c r="QEF10" s="537"/>
      <c r="QEG10" s="537"/>
      <c r="QEH10" s="538"/>
      <c r="QEI10" s="539"/>
      <c r="QEK10" s="540"/>
      <c r="QEL10" s="540"/>
      <c r="QEM10" s="541"/>
      <c r="QEN10" s="541"/>
      <c r="QEO10" s="537"/>
      <c r="QEP10" s="266"/>
      <c r="QEQ10" s="267"/>
      <c r="QER10" s="267"/>
      <c r="QES10" s="267"/>
      <c r="QET10" s="267"/>
      <c r="QEU10" s="267"/>
      <c r="QEV10" s="268"/>
      <c r="QEW10" s="269"/>
      <c r="QEX10" s="269"/>
      <c r="QEY10" s="269"/>
      <c r="QEZ10" s="269"/>
      <c r="QFA10" s="270"/>
      <c r="QFB10" s="265"/>
      <c r="QFC10" s="537"/>
      <c r="QFD10" s="537"/>
      <c r="QFE10" s="538"/>
      <c r="QFF10" s="539"/>
      <c r="QFH10" s="540"/>
      <c r="QFI10" s="540"/>
      <c r="QFJ10" s="541"/>
      <c r="QFK10" s="541"/>
      <c r="QFL10" s="537"/>
      <c r="QFM10" s="266"/>
      <c r="QFN10" s="267"/>
      <c r="QFO10" s="267"/>
      <c r="QFP10" s="267"/>
      <c r="QFQ10" s="267"/>
      <c r="QFR10" s="267"/>
      <c r="QFS10" s="268"/>
      <c r="QFT10" s="269"/>
      <c r="QFU10" s="269"/>
      <c r="QFV10" s="269"/>
      <c r="QFW10" s="269"/>
      <c r="QFX10" s="270"/>
      <c r="QFY10" s="265"/>
      <c r="QFZ10" s="537"/>
      <c r="QGA10" s="537"/>
      <c r="QGB10" s="538"/>
      <c r="QGC10" s="539"/>
      <c r="QGE10" s="540"/>
      <c r="QGF10" s="540"/>
      <c r="QGG10" s="541"/>
      <c r="QGH10" s="541"/>
      <c r="QGI10" s="537"/>
      <c r="QGJ10" s="266"/>
      <c r="QGK10" s="267"/>
      <c r="QGL10" s="267"/>
      <c r="QGM10" s="267"/>
      <c r="QGN10" s="267"/>
      <c r="QGO10" s="267"/>
      <c r="QGP10" s="268"/>
      <c r="QGQ10" s="269"/>
      <c r="QGR10" s="269"/>
      <c r="QGS10" s="269"/>
      <c r="QGT10" s="269"/>
      <c r="QGU10" s="270"/>
      <c r="QGV10" s="265"/>
      <c r="QGW10" s="537"/>
      <c r="QGX10" s="537"/>
      <c r="QGY10" s="538"/>
      <c r="QGZ10" s="539"/>
      <c r="QHB10" s="540"/>
      <c r="QHC10" s="540"/>
      <c r="QHD10" s="541"/>
      <c r="QHE10" s="541"/>
      <c r="QHF10" s="537"/>
      <c r="QHG10" s="266"/>
      <c r="QHH10" s="267"/>
      <c r="QHI10" s="267"/>
      <c r="QHJ10" s="267"/>
      <c r="QHK10" s="267"/>
      <c r="QHL10" s="267"/>
      <c r="QHM10" s="268"/>
      <c r="QHN10" s="269"/>
      <c r="QHO10" s="269"/>
      <c r="QHP10" s="269"/>
      <c r="QHQ10" s="269"/>
      <c r="QHR10" s="270"/>
      <c r="QHS10" s="265"/>
      <c r="QHT10" s="537"/>
      <c r="QHU10" s="537"/>
      <c r="QHV10" s="538"/>
      <c r="QHW10" s="539"/>
      <c r="QHY10" s="540"/>
      <c r="QHZ10" s="540"/>
      <c r="QIA10" s="541"/>
      <c r="QIB10" s="541"/>
      <c r="QIC10" s="537"/>
      <c r="QID10" s="266"/>
      <c r="QIE10" s="267"/>
      <c r="QIF10" s="267"/>
      <c r="QIG10" s="267"/>
      <c r="QIH10" s="267"/>
      <c r="QII10" s="267"/>
      <c r="QIJ10" s="268"/>
      <c r="QIK10" s="269"/>
      <c r="QIL10" s="269"/>
      <c r="QIM10" s="269"/>
      <c r="QIN10" s="269"/>
      <c r="QIO10" s="270"/>
      <c r="QIP10" s="265"/>
      <c r="QIQ10" s="537"/>
      <c r="QIR10" s="537"/>
      <c r="QIS10" s="538"/>
      <c r="QIT10" s="539"/>
      <c r="QIV10" s="540"/>
      <c r="QIW10" s="540"/>
      <c r="QIX10" s="541"/>
      <c r="QIY10" s="541"/>
      <c r="QIZ10" s="537"/>
      <c r="QJA10" s="266"/>
      <c r="QJB10" s="267"/>
      <c r="QJC10" s="267"/>
      <c r="QJD10" s="267"/>
      <c r="QJE10" s="267"/>
      <c r="QJF10" s="267"/>
      <c r="QJG10" s="268"/>
      <c r="QJH10" s="269"/>
      <c r="QJI10" s="269"/>
      <c r="QJJ10" s="269"/>
      <c r="QJK10" s="269"/>
      <c r="QJL10" s="270"/>
      <c r="QJM10" s="265"/>
      <c r="QJN10" s="537"/>
      <c r="QJO10" s="537"/>
      <c r="QJP10" s="538"/>
      <c r="QJQ10" s="539"/>
      <c r="QJS10" s="540"/>
      <c r="QJT10" s="540"/>
      <c r="QJU10" s="541"/>
      <c r="QJV10" s="541"/>
      <c r="QJW10" s="537"/>
      <c r="QJX10" s="266"/>
      <c r="QJY10" s="267"/>
      <c r="QJZ10" s="267"/>
      <c r="QKA10" s="267"/>
      <c r="QKB10" s="267"/>
      <c r="QKC10" s="267"/>
      <c r="QKD10" s="268"/>
      <c r="QKE10" s="269"/>
      <c r="QKF10" s="269"/>
      <c r="QKG10" s="269"/>
      <c r="QKH10" s="269"/>
      <c r="QKI10" s="270"/>
      <c r="QKJ10" s="265"/>
      <c r="QKK10" s="537"/>
      <c r="QKL10" s="537"/>
      <c r="QKM10" s="538"/>
      <c r="QKN10" s="539"/>
      <c r="QKP10" s="540"/>
      <c r="QKQ10" s="540"/>
      <c r="QKR10" s="541"/>
      <c r="QKS10" s="541"/>
      <c r="QKT10" s="537"/>
      <c r="QKU10" s="266"/>
      <c r="QKV10" s="267"/>
      <c r="QKW10" s="267"/>
      <c r="QKX10" s="267"/>
      <c r="QKY10" s="267"/>
      <c r="QKZ10" s="267"/>
      <c r="QLA10" s="268"/>
      <c r="QLB10" s="269"/>
      <c r="QLC10" s="269"/>
      <c r="QLD10" s="269"/>
      <c r="QLE10" s="269"/>
      <c r="QLF10" s="270"/>
      <c r="QLG10" s="265"/>
      <c r="QLH10" s="537"/>
      <c r="QLI10" s="537"/>
      <c r="QLJ10" s="538"/>
      <c r="QLK10" s="539"/>
      <c r="QLM10" s="540"/>
      <c r="QLN10" s="540"/>
      <c r="QLO10" s="541"/>
      <c r="QLP10" s="541"/>
      <c r="QLQ10" s="537"/>
      <c r="QLR10" s="266"/>
      <c r="QLS10" s="267"/>
      <c r="QLT10" s="267"/>
      <c r="QLU10" s="267"/>
      <c r="QLV10" s="267"/>
      <c r="QLW10" s="267"/>
      <c r="QLX10" s="268"/>
      <c r="QLY10" s="269"/>
      <c r="QLZ10" s="269"/>
      <c r="QMA10" s="269"/>
      <c r="QMB10" s="269"/>
      <c r="QMC10" s="270"/>
      <c r="QMD10" s="265"/>
      <c r="QME10" s="537"/>
      <c r="QMF10" s="537"/>
      <c r="QMG10" s="538"/>
      <c r="QMH10" s="539"/>
      <c r="QMJ10" s="540"/>
      <c r="QMK10" s="540"/>
      <c r="QML10" s="541"/>
      <c r="QMM10" s="541"/>
      <c r="QMN10" s="537"/>
      <c r="QMO10" s="266"/>
      <c r="QMP10" s="267"/>
      <c r="QMQ10" s="267"/>
      <c r="QMR10" s="267"/>
      <c r="QMS10" s="267"/>
      <c r="QMT10" s="267"/>
      <c r="QMU10" s="268"/>
      <c r="QMV10" s="269"/>
      <c r="QMW10" s="269"/>
      <c r="QMX10" s="269"/>
      <c r="QMY10" s="269"/>
      <c r="QMZ10" s="270"/>
      <c r="QNA10" s="265"/>
      <c r="QNB10" s="537"/>
      <c r="QNC10" s="537"/>
      <c r="QND10" s="538"/>
      <c r="QNE10" s="539"/>
      <c r="QNG10" s="540"/>
      <c r="QNH10" s="540"/>
      <c r="QNI10" s="541"/>
      <c r="QNJ10" s="541"/>
      <c r="QNK10" s="537"/>
      <c r="QNL10" s="266"/>
      <c r="QNM10" s="267"/>
      <c r="QNN10" s="267"/>
      <c r="QNO10" s="267"/>
      <c r="QNP10" s="267"/>
      <c r="QNQ10" s="267"/>
      <c r="QNR10" s="268"/>
      <c r="QNS10" s="269"/>
      <c r="QNT10" s="269"/>
      <c r="QNU10" s="269"/>
      <c r="QNV10" s="269"/>
      <c r="QNW10" s="270"/>
      <c r="QNX10" s="265"/>
      <c r="QNY10" s="537"/>
      <c r="QNZ10" s="537"/>
      <c r="QOA10" s="538"/>
      <c r="QOB10" s="539"/>
      <c r="QOD10" s="540"/>
      <c r="QOE10" s="540"/>
      <c r="QOF10" s="541"/>
      <c r="QOG10" s="541"/>
      <c r="QOH10" s="537"/>
      <c r="QOI10" s="266"/>
      <c r="QOJ10" s="267"/>
      <c r="QOK10" s="267"/>
      <c r="QOL10" s="267"/>
      <c r="QOM10" s="267"/>
      <c r="QON10" s="267"/>
      <c r="QOO10" s="268"/>
      <c r="QOP10" s="269"/>
      <c r="QOQ10" s="269"/>
      <c r="QOR10" s="269"/>
      <c r="QOS10" s="269"/>
      <c r="QOT10" s="270"/>
      <c r="QOU10" s="265"/>
      <c r="QOV10" s="537"/>
      <c r="QOW10" s="537"/>
      <c r="QOX10" s="538"/>
      <c r="QOY10" s="539"/>
      <c r="QPA10" s="540"/>
      <c r="QPB10" s="540"/>
      <c r="QPC10" s="541"/>
      <c r="QPD10" s="541"/>
      <c r="QPE10" s="537"/>
      <c r="QPF10" s="266"/>
      <c r="QPG10" s="267"/>
      <c r="QPH10" s="267"/>
      <c r="QPI10" s="267"/>
      <c r="QPJ10" s="267"/>
      <c r="QPK10" s="267"/>
      <c r="QPL10" s="268"/>
      <c r="QPM10" s="269"/>
      <c r="QPN10" s="269"/>
      <c r="QPO10" s="269"/>
      <c r="QPP10" s="269"/>
      <c r="QPQ10" s="270"/>
      <c r="QPR10" s="265"/>
      <c r="QPS10" s="537"/>
      <c r="QPT10" s="537"/>
      <c r="QPU10" s="538"/>
      <c r="QPV10" s="539"/>
      <c r="QPX10" s="540"/>
      <c r="QPY10" s="540"/>
      <c r="QPZ10" s="541"/>
      <c r="QQA10" s="541"/>
      <c r="QQB10" s="537"/>
      <c r="QQC10" s="266"/>
      <c r="QQD10" s="267"/>
      <c r="QQE10" s="267"/>
      <c r="QQF10" s="267"/>
      <c r="QQG10" s="267"/>
      <c r="QQH10" s="267"/>
      <c r="QQI10" s="268"/>
      <c r="QQJ10" s="269"/>
      <c r="QQK10" s="269"/>
      <c r="QQL10" s="269"/>
      <c r="QQM10" s="269"/>
      <c r="QQN10" s="270"/>
      <c r="QQO10" s="265"/>
      <c r="QQP10" s="537"/>
      <c r="QQQ10" s="537"/>
      <c r="QQR10" s="538"/>
      <c r="QQS10" s="539"/>
      <c r="QQU10" s="540"/>
      <c r="QQV10" s="540"/>
      <c r="QQW10" s="541"/>
      <c r="QQX10" s="541"/>
      <c r="QQY10" s="537"/>
      <c r="QQZ10" s="266"/>
      <c r="QRA10" s="267"/>
      <c r="QRB10" s="267"/>
      <c r="QRC10" s="267"/>
      <c r="QRD10" s="267"/>
      <c r="QRE10" s="267"/>
      <c r="QRF10" s="268"/>
      <c r="QRG10" s="269"/>
      <c r="QRH10" s="269"/>
      <c r="QRI10" s="269"/>
      <c r="QRJ10" s="269"/>
      <c r="QRK10" s="270"/>
      <c r="QRL10" s="265"/>
      <c r="QRM10" s="537"/>
      <c r="QRN10" s="537"/>
      <c r="QRO10" s="538"/>
      <c r="QRP10" s="539"/>
      <c r="QRR10" s="540"/>
      <c r="QRS10" s="540"/>
      <c r="QRT10" s="541"/>
      <c r="QRU10" s="541"/>
      <c r="QRV10" s="537"/>
      <c r="QRW10" s="266"/>
      <c r="QRX10" s="267"/>
      <c r="QRY10" s="267"/>
      <c r="QRZ10" s="267"/>
      <c r="QSA10" s="267"/>
      <c r="QSB10" s="267"/>
      <c r="QSC10" s="268"/>
      <c r="QSD10" s="269"/>
      <c r="QSE10" s="269"/>
      <c r="QSF10" s="269"/>
      <c r="QSG10" s="269"/>
      <c r="QSH10" s="270"/>
      <c r="QSI10" s="265"/>
      <c r="QSJ10" s="537"/>
      <c r="QSK10" s="537"/>
      <c r="QSL10" s="538"/>
      <c r="QSM10" s="539"/>
      <c r="QSO10" s="540"/>
      <c r="QSP10" s="540"/>
      <c r="QSQ10" s="541"/>
      <c r="QSR10" s="541"/>
      <c r="QSS10" s="537"/>
      <c r="QST10" s="266"/>
      <c r="QSU10" s="267"/>
      <c r="QSV10" s="267"/>
      <c r="QSW10" s="267"/>
      <c r="QSX10" s="267"/>
      <c r="QSY10" s="267"/>
      <c r="QSZ10" s="268"/>
      <c r="QTA10" s="269"/>
      <c r="QTB10" s="269"/>
      <c r="QTC10" s="269"/>
      <c r="QTD10" s="269"/>
      <c r="QTE10" s="270"/>
      <c r="QTF10" s="265"/>
      <c r="QTG10" s="537"/>
      <c r="QTH10" s="537"/>
      <c r="QTI10" s="538"/>
      <c r="QTJ10" s="539"/>
      <c r="QTL10" s="540"/>
      <c r="QTM10" s="540"/>
      <c r="QTN10" s="541"/>
      <c r="QTO10" s="541"/>
      <c r="QTP10" s="537"/>
      <c r="QTQ10" s="266"/>
      <c r="QTR10" s="267"/>
      <c r="QTS10" s="267"/>
      <c r="QTT10" s="267"/>
      <c r="QTU10" s="267"/>
      <c r="QTV10" s="267"/>
      <c r="QTW10" s="268"/>
      <c r="QTX10" s="269"/>
      <c r="QTY10" s="269"/>
      <c r="QTZ10" s="269"/>
      <c r="QUA10" s="269"/>
      <c r="QUB10" s="270"/>
      <c r="QUC10" s="265"/>
      <c r="QUD10" s="537"/>
      <c r="QUE10" s="537"/>
      <c r="QUF10" s="538"/>
      <c r="QUG10" s="539"/>
      <c r="QUI10" s="540"/>
      <c r="QUJ10" s="540"/>
      <c r="QUK10" s="541"/>
      <c r="QUL10" s="541"/>
      <c r="QUM10" s="537"/>
      <c r="QUN10" s="266"/>
      <c r="QUO10" s="267"/>
      <c r="QUP10" s="267"/>
      <c r="QUQ10" s="267"/>
      <c r="QUR10" s="267"/>
      <c r="QUS10" s="267"/>
      <c r="QUT10" s="268"/>
      <c r="QUU10" s="269"/>
      <c r="QUV10" s="269"/>
      <c r="QUW10" s="269"/>
      <c r="QUX10" s="269"/>
      <c r="QUY10" s="270"/>
      <c r="QUZ10" s="265"/>
      <c r="QVA10" s="537"/>
      <c r="QVB10" s="537"/>
      <c r="QVC10" s="538"/>
      <c r="QVD10" s="539"/>
      <c r="QVF10" s="540"/>
      <c r="QVG10" s="540"/>
      <c r="QVH10" s="541"/>
      <c r="QVI10" s="541"/>
      <c r="QVJ10" s="537"/>
      <c r="QVK10" s="266"/>
      <c r="QVL10" s="267"/>
      <c r="QVM10" s="267"/>
      <c r="QVN10" s="267"/>
      <c r="QVO10" s="267"/>
      <c r="QVP10" s="267"/>
      <c r="QVQ10" s="268"/>
      <c r="QVR10" s="269"/>
      <c r="QVS10" s="269"/>
      <c r="QVT10" s="269"/>
      <c r="QVU10" s="269"/>
      <c r="QVV10" s="270"/>
      <c r="QVW10" s="265"/>
      <c r="QVX10" s="537"/>
      <c r="QVY10" s="537"/>
      <c r="QVZ10" s="538"/>
      <c r="QWA10" s="539"/>
      <c r="QWC10" s="540"/>
      <c r="QWD10" s="540"/>
      <c r="QWE10" s="541"/>
      <c r="QWF10" s="541"/>
      <c r="QWG10" s="537"/>
      <c r="QWH10" s="266"/>
      <c r="QWI10" s="267"/>
      <c r="QWJ10" s="267"/>
      <c r="QWK10" s="267"/>
      <c r="QWL10" s="267"/>
      <c r="QWM10" s="267"/>
      <c r="QWN10" s="268"/>
      <c r="QWO10" s="269"/>
      <c r="QWP10" s="269"/>
      <c r="QWQ10" s="269"/>
      <c r="QWR10" s="269"/>
      <c r="QWS10" s="270"/>
      <c r="QWT10" s="265"/>
      <c r="QWU10" s="537"/>
      <c r="QWV10" s="537"/>
      <c r="QWW10" s="538"/>
      <c r="QWX10" s="539"/>
      <c r="QWZ10" s="540"/>
      <c r="QXA10" s="540"/>
      <c r="QXB10" s="541"/>
      <c r="QXC10" s="541"/>
      <c r="QXD10" s="537"/>
      <c r="QXE10" s="266"/>
      <c r="QXF10" s="267"/>
      <c r="QXG10" s="267"/>
      <c r="QXH10" s="267"/>
      <c r="QXI10" s="267"/>
      <c r="QXJ10" s="267"/>
      <c r="QXK10" s="268"/>
      <c r="QXL10" s="269"/>
      <c r="QXM10" s="269"/>
      <c r="QXN10" s="269"/>
      <c r="QXO10" s="269"/>
      <c r="QXP10" s="270"/>
      <c r="QXQ10" s="265"/>
      <c r="QXR10" s="537"/>
      <c r="QXS10" s="537"/>
      <c r="QXT10" s="538"/>
      <c r="QXU10" s="539"/>
      <c r="QXW10" s="540"/>
      <c r="QXX10" s="540"/>
      <c r="QXY10" s="541"/>
      <c r="QXZ10" s="541"/>
      <c r="QYA10" s="537"/>
      <c r="QYB10" s="266"/>
      <c r="QYC10" s="267"/>
      <c r="QYD10" s="267"/>
      <c r="QYE10" s="267"/>
      <c r="QYF10" s="267"/>
      <c r="QYG10" s="267"/>
      <c r="QYH10" s="268"/>
      <c r="QYI10" s="269"/>
      <c r="QYJ10" s="269"/>
      <c r="QYK10" s="269"/>
      <c r="QYL10" s="269"/>
      <c r="QYM10" s="270"/>
      <c r="QYN10" s="265"/>
      <c r="QYO10" s="537"/>
      <c r="QYP10" s="537"/>
      <c r="QYQ10" s="538"/>
      <c r="QYR10" s="539"/>
      <c r="QYT10" s="540"/>
      <c r="QYU10" s="540"/>
      <c r="QYV10" s="541"/>
      <c r="QYW10" s="541"/>
      <c r="QYX10" s="537"/>
      <c r="QYY10" s="266"/>
      <c r="QYZ10" s="267"/>
      <c r="QZA10" s="267"/>
      <c r="QZB10" s="267"/>
      <c r="QZC10" s="267"/>
      <c r="QZD10" s="267"/>
      <c r="QZE10" s="268"/>
      <c r="QZF10" s="269"/>
      <c r="QZG10" s="269"/>
      <c r="QZH10" s="269"/>
      <c r="QZI10" s="269"/>
      <c r="QZJ10" s="270"/>
      <c r="QZK10" s="265"/>
      <c r="QZL10" s="537"/>
      <c r="QZM10" s="537"/>
      <c r="QZN10" s="538"/>
      <c r="QZO10" s="539"/>
      <c r="QZQ10" s="540"/>
      <c r="QZR10" s="540"/>
      <c r="QZS10" s="541"/>
      <c r="QZT10" s="541"/>
      <c r="QZU10" s="537"/>
      <c r="QZV10" s="266"/>
      <c r="QZW10" s="267"/>
      <c r="QZX10" s="267"/>
      <c r="QZY10" s="267"/>
      <c r="QZZ10" s="267"/>
      <c r="RAA10" s="267"/>
      <c r="RAB10" s="268"/>
      <c r="RAC10" s="269"/>
      <c r="RAD10" s="269"/>
      <c r="RAE10" s="269"/>
      <c r="RAF10" s="269"/>
      <c r="RAG10" s="270"/>
      <c r="RAH10" s="265"/>
      <c r="RAI10" s="537"/>
      <c r="RAJ10" s="537"/>
      <c r="RAK10" s="538"/>
      <c r="RAL10" s="539"/>
      <c r="RAN10" s="540"/>
      <c r="RAO10" s="540"/>
      <c r="RAP10" s="541"/>
      <c r="RAQ10" s="541"/>
      <c r="RAR10" s="537"/>
      <c r="RAS10" s="266"/>
      <c r="RAT10" s="267"/>
      <c r="RAU10" s="267"/>
      <c r="RAV10" s="267"/>
      <c r="RAW10" s="267"/>
      <c r="RAX10" s="267"/>
      <c r="RAY10" s="268"/>
      <c r="RAZ10" s="269"/>
      <c r="RBA10" s="269"/>
      <c r="RBB10" s="269"/>
      <c r="RBC10" s="269"/>
      <c r="RBD10" s="270"/>
      <c r="RBE10" s="265"/>
      <c r="RBF10" s="537"/>
      <c r="RBG10" s="537"/>
      <c r="RBH10" s="538"/>
      <c r="RBI10" s="539"/>
      <c r="RBK10" s="540"/>
      <c r="RBL10" s="540"/>
      <c r="RBM10" s="541"/>
      <c r="RBN10" s="541"/>
      <c r="RBO10" s="537"/>
      <c r="RBP10" s="266"/>
      <c r="RBQ10" s="267"/>
      <c r="RBR10" s="267"/>
      <c r="RBS10" s="267"/>
      <c r="RBT10" s="267"/>
      <c r="RBU10" s="267"/>
      <c r="RBV10" s="268"/>
      <c r="RBW10" s="269"/>
      <c r="RBX10" s="269"/>
      <c r="RBY10" s="269"/>
      <c r="RBZ10" s="269"/>
      <c r="RCA10" s="270"/>
      <c r="RCB10" s="265"/>
      <c r="RCC10" s="537"/>
      <c r="RCD10" s="537"/>
      <c r="RCE10" s="538"/>
      <c r="RCF10" s="539"/>
      <c r="RCH10" s="540"/>
      <c r="RCI10" s="540"/>
      <c r="RCJ10" s="541"/>
      <c r="RCK10" s="541"/>
      <c r="RCL10" s="537"/>
      <c r="RCM10" s="266"/>
      <c r="RCN10" s="267"/>
      <c r="RCO10" s="267"/>
      <c r="RCP10" s="267"/>
      <c r="RCQ10" s="267"/>
      <c r="RCR10" s="267"/>
      <c r="RCS10" s="268"/>
      <c r="RCT10" s="269"/>
      <c r="RCU10" s="269"/>
      <c r="RCV10" s="269"/>
      <c r="RCW10" s="269"/>
      <c r="RCX10" s="270"/>
      <c r="RCY10" s="265"/>
      <c r="RCZ10" s="537"/>
      <c r="RDA10" s="537"/>
      <c r="RDB10" s="538"/>
      <c r="RDC10" s="539"/>
      <c r="RDE10" s="540"/>
      <c r="RDF10" s="540"/>
      <c r="RDG10" s="541"/>
      <c r="RDH10" s="541"/>
      <c r="RDI10" s="537"/>
      <c r="RDJ10" s="266"/>
      <c r="RDK10" s="267"/>
      <c r="RDL10" s="267"/>
      <c r="RDM10" s="267"/>
      <c r="RDN10" s="267"/>
      <c r="RDO10" s="267"/>
      <c r="RDP10" s="268"/>
      <c r="RDQ10" s="269"/>
      <c r="RDR10" s="269"/>
      <c r="RDS10" s="269"/>
      <c r="RDT10" s="269"/>
      <c r="RDU10" s="270"/>
      <c r="RDV10" s="265"/>
      <c r="RDW10" s="537"/>
      <c r="RDX10" s="537"/>
      <c r="RDY10" s="538"/>
      <c r="RDZ10" s="539"/>
      <c r="REB10" s="540"/>
      <c r="REC10" s="540"/>
      <c r="RED10" s="541"/>
      <c r="REE10" s="541"/>
      <c r="REF10" s="537"/>
      <c r="REG10" s="266"/>
      <c r="REH10" s="267"/>
      <c r="REI10" s="267"/>
      <c r="REJ10" s="267"/>
      <c r="REK10" s="267"/>
      <c r="REL10" s="267"/>
      <c r="REM10" s="268"/>
      <c r="REN10" s="269"/>
      <c r="REO10" s="269"/>
      <c r="REP10" s="269"/>
      <c r="REQ10" s="269"/>
      <c r="RER10" s="270"/>
      <c r="RES10" s="265"/>
      <c r="RET10" s="537"/>
      <c r="REU10" s="537"/>
      <c r="REV10" s="538"/>
      <c r="REW10" s="539"/>
      <c r="REY10" s="540"/>
      <c r="REZ10" s="540"/>
      <c r="RFA10" s="541"/>
      <c r="RFB10" s="541"/>
      <c r="RFC10" s="537"/>
      <c r="RFD10" s="266"/>
      <c r="RFE10" s="267"/>
      <c r="RFF10" s="267"/>
      <c r="RFG10" s="267"/>
      <c r="RFH10" s="267"/>
      <c r="RFI10" s="267"/>
      <c r="RFJ10" s="268"/>
      <c r="RFK10" s="269"/>
      <c r="RFL10" s="269"/>
      <c r="RFM10" s="269"/>
      <c r="RFN10" s="269"/>
      <c r="RFO10" s="270"/>
      <c r="RFP10" s="265"/>
      <c r="RFQ10" s="537"/>
      <c r="RFR10" s="537"/>
      <c r="RFS10" s="538"/>
      <c r="RFT10" s="539"/>
      <c r="RFV10" s="540"/>
      <c r="RFW10" s="540"/>
      <c r="RFX10" s="541"/>
      <c r="RFY10" s="541"/>
      <c r="RFZ10" s="537"/>
      <c r="RGA10" s="266"/>
      <c r="RGB10" s="267"/>
      <c r="RGC10" s="267"/>
      <c r="RGD10" s="267"/>
      <c r="RGE10" s="267"/>
      <c r="RGF10" s="267"/>
      <c r="RGG10" s="268"/>
      <c r="RGH10" s="269"/>
      <c r="RGI10" s="269"/>
      <c r="RGJ10" s="269"/>
      <c r="RGK10" s="269"/>
      <c r="RGL10" s="270"/>
      <c r="RGM10" s="265"/>
      <c r="RGN10" s="537"/>
      <c r="RGO10" s="537"/>
      <c r="RGP10" s="538"/>
      <c r="RGQ10" s="539"/>
      <c r="RGS10" s="540"/>
      <c r="RGT10" s="540"/>
      <c r="RGU10" s="541"/>
      <c r="RGV10" s="541"/>
      <c r="RGW10" s="537"/>
      <c r="RGX10" s="266"/>
      <c r="RGY10" s="267"/>
      <c r="RGZ10" s="267"/>
      <c r="RHA10" s="267"/>
      <c r="RHB10" s="267"/>
      <c r="RHC10" s="267"/>
      <c r="RHD10" s="268"/>
      <c r="RHE10" s="269"/>
      <c r="RHF10" s="269"/>
      <c r="RHG10" s="269"/>
      <c r="RHH10" s="269"/>
      <c r="RHI10" s="270"/>
      <c r="RHJ10" s="265"/>
      <c r="RHK10" s="537"/>
      <c r="RHL10" s="537"/>
      <c r="RHM10" s="538"/>
      <c r="RHN10" s="539"/>
      <c r="RHP10" s="540"/>
      <c r="RHQ10" s="540"/>
      <c r="RHR10" s="541"/>
      <c r="RHS10" s="541"/>
      <c r="RHT10" s="537"/>
      <c r="RHU10" s="266"/>
      <c r="RHV10" s="267"/>
      <c r="RHW10" s="267"/>
      <c r="RHX10" s="267"/>
      <c r="RHY10" s="267"/>
      <c r="RHZ10" s="267"/>
      <c r="RIA10" s="268"/>
      <c r="RIB10" s="269"/>
      <c r="RIC10" s="269"/>
      <c r="RID10" s="269"/>
      <c r="RIE10" s="269"/>
      <c r="RIF10" s="270"/>
      <c r="RIG10" s="265"/>
      <c r="RIH10" s="537"/>
      <c r="RII10" s="537"/>
      <c r="RIJ10" s="538"/>
      <c r="RIK10" s="539"/>
      <c r="RIM10" s="540"/>
      <c r="RIN10" s="540"/>
      <c r="RIO10" s="541"/>
      <c r="RIP10" s="541"/>
      <c r="RIQ10" s="537"/>
      <c r="RIR10" s="266"/>
      <c r="RIS10" s="267"/>
      <c r="RIT10" s="267"/>
      <c r="RIU10" s="267"/>
      <c r="RIV10" s="267"/>
      <c r="RIW10" s="267"/>
      <c r="RIX10" s="268"/>
      <c r="RIY10" s="269"/>
      <c r="RIZ10" s="269"/>
      <c r="RJA10" s="269"/>
      <c r="RJB10" s="269"/>
      <c r="RJC10" s="270"/>
      <c r="RJD10" s="265"/>
      <c r="RJE10" s="537"/>
      <c r="RJF10" s="537"/>
      <c r="RJG10" s="538"/>
      <c r="RJH10" s="539"/>
      <c r="RJJ10" s="540"/>
      <c r="RJK10" s="540"/>
      <c r="RJL10" s="541"/>
      <c r="RJM10" s="541"/>
      <c r="RJN10" s="537"/>
      <c r="RJO10" s="266"/>
      <c r="RJP10" s="267"/>
      <c r="RJQ10" s="267"/>
      <c r="RJR10" s="267"/>
      <c r="RJS10" s="267"/>
      <c r="RJT10" s="267"/>
      <c r="RJU10" s="268"/>
      <c r="RJV10" s="269"/>
      <c r="RJW10" s="269"/>
      <c r="RJX10" s="269"/>
      <c r="RJY10" s="269"/>
      <c r="RJZ10" s="270"/>
      <c r="RKA10" s="265"/>
      <c r="RKB10" s="537"/>
      <c r="RKC10" s="537"/>
      <c r="RKD10" s="538"/>
      <c r="RKE10" s="539"/>
      <c r="RKG10" s="540"/>
      <c r="RKH10" s="540"/>
      <c r="RKI10" s="541"/>
      <c r="RKJ10" s="541"/>
      <c r="RKK10" s="537"/>
      <c r="RKL10" s="266"/>
      <c r="RKM10" s="267"/>
      <c r="RKN10" s="267"/>
      <c r="RKO10" s="267"/>
      <c r="RKP10" s="267"/>
      <c r="RKQ10" s="267"/>
      <c r="RKR10" s="268"/>
      <c r="RKS10" s="269"/>
      <c r="RKT10" s="269"/>
      <c r="RKU10" s="269"/>
      <c r="RKV10" s="269"/>
      <c r="RKW10" s="270"/>
      <c r="RKX10" s="265"/>
      <c r="RKY10" s="537"/>
      <c r="RKZ10" s="537"/>
      <c r="RLA10" s="538"/>
      <c r="RLB10" s="539"/>
      <c r="RLD10" s="540"/>
      <c r="RLE10" s="540"/>
      <c r="RLF10" s="541"/>
      <c r="RLG10" s="541"/>
      <c r="RLH10" s="537"/>
      <c r="RLI10" s="266"/>
      <c r="RLJ10" s="267"/>
      <c r="RLK10" s="267"/>
      <c r="RLL10" s="267"/>
      <c r="RLM10" s="267"/>
      <c r="RLN10" s="267"/>
      <c r="RLO10" s="268"/>
      <c r="RLP10" s="269"/>
      <c r="RLQ10" s="269"/>
      <c r="RLR10" s="269"/>
      <c r="RLS10" s="269"/>
      <c r="RLT10" s="270"/>
      <c r="RLU10" s="265"/>
      <c r="RLV10" s="537"/>
      <c r="RLW10" s="537"/>
      <c r="RLX10" s="538"/>
      <c r="RLY10" s="539"/>
      <c r="RMA10" s="540"/>
      <c r="RMB10" s="540"/>
      <c r="RMC10" s="541"/>
      <c r="RMD10" s="541"/>
      <c r="RME10" s="537"/>
      <c r="RMF10" s="266"/>
      <c r="RMG10" s="267"/>
      <c r="RMH10" s="267"/>
      <c r="RMI10" s="267"/>
      <c r="RMJ10" s="267"/>
      <c r="RMK10" s="267"/>
      <c r="RML10" s="268"/>
      <c r="RMM10" s="269"/>
      <c r="RMN10" s="269"/>
      <c r="RMO10" s="269"/>
      <c r="RMP10" s="269"/>
      <c r="RMQ10" s="270"/>
      <c r="RMR10" s="265"/>
      <c r="RMS10" s="537"/>
      <c r="RMT10" s="537"/>
      <c r="RMU10" s="538"/>
      <c r="RMV10" s="539"/>
      <c r="RMX10" s="540"/>
      <c r="RMY10" s="540"/>
      <c r="RMZ10" s="541"/>
      <c r="RNA10" s="541"/>
      <c r="RNB10" s="537"/>
      <c r="RNC10" s="266"/>
      <c r="RND10" s="267"/>
      <c r="RNE10" s="267"/>
      <c r="RNF10" s="267"/>
      <c r="RNG10" s="267"/>
      <c r="RNH10" s="267"/>
      <c r="RNI10" s="268"/>
      <c r="RNJ10" s="269"/>
      <c r="RNK10" s="269"/>
      <c r="RNL10" s="269"/>
      <c r="RNM10" s="269"/>
      <c r="RNN10" s="270"/>
      <c r="RNO10" s="265"/>
      <c r="RNP10" s="537"/>
      <c r="RNQ10" s="537"/>
      <c r="RNR10" s="538"/>
      <c r="RNS10" s="539"/>
      <c r="RNU10" s="540"/>
      <c r="RNV10" s="540"/>
      <c r="RNW10" s="541"/>
      <c r="RNX10" s="541"/>
      <c r="RNY10" s="537"/>
      <c r="RNZ10" s="266"/>
      <c r="ROA10" s="267"/>
      <c r="ROB10" s="267"/>
      <c r="ROC10" s="267"/>
      <c r="ROD10" s="267"/>
      <c r="ROE10" s="267"/>
      <c r="ROF10" s="268"/>
      <c r="ROG10" s="269"/>
      <c r="ROH10" s="269"/>
      <c r="ROI10" s="269"/>
      <c r="ROJ10" s="269"/>
      <c r="ROK10" s="270"/>
      <c r="ROL10" s="265"/>
      <c r="ROM10" s="537"/>
      <c r="RON10" s="537"/>
      <c r="ROO10" s="538"/>
      <c r="ROP10" s="539"/>
      <c r="ROR10" s="540"/>
      <c r="ROS10" s="540"/>
      <c r="ROT10" s="541"/>
      <c r="ROU10" s="541"/>
      <c r="ROV10" s="537"/>
      <c r="ROW10" s="266"/>
      <c r="ROX10" s="267"/>
      <c r="ROY10" s="267"/>
      <c r="ROZ10" s="267"/>
      <c r="RPA10" s="267"/>
      <c r="RPB10" s="267"/>
      <c r="RPC10" s="268"/>
      <c r="RPD10" s="269"/>
      <c r="RPE10" s="269"/>
      <c r="RPF10" s="269"/>
      <c r="RPG10" s="269"/>
      <c r="RPH10" s="270"/>
      <c r="RPI10" s="265"/>
      <c r="RPJ10" s="537"/>
      <c r="RPK10" s="537"/>
      <c r="RPL10" s="538"/>
      <c r="RPM10" s="539"/>
      <c r="RPO10" s="540"/>
      <c r="RPP10" s="540"/>
      <c r="RPQ10" s="541"/>
      <c r="RPR10" s="541"/>
      <c r="RPS10" s="537"/>
      <c r="RPT10" s="266"/>
      <c r="RPU10" s="267"/>
      <c r="RPV10" s="267"/>
      <c r="RPW10" s="267"/>
      <c r="RPX10" s="267"/>
      <c r="RPY10" s="267"/>
      <c r="RPZ10" s="268"/>
      <c r="RQA10" s="269"/>
      <c r="RQB10" s="269"/>
      <c r="RQC10" s="269"/>
      <c r="RQD10" s="269"/>
      <c r="RQE10" s="270"/>
      <c r="RQF10" s="265"/>
      <c r="RQG10" s="537"/>
      <c r="RQH10" s="537"/>
      <c r="RQI10" s="538"/>
      <c r="RQJ10" s="539"/>
      <c r="RQL10" s="540"/>
      <c r="RQM10" s="540"/>
      <c r="RQN10" s="541"/>
      <c r="RQO10" s="541"/>
      <c r="RQP10" s="537"/>
      <c r="RQQ10" s="266"/>
      <c r="RQR10" s="267"/>
      <c r="RQS10" s="267"/>
      <c r="RQT10" s="267"/>
      <c r="RQU10" s="267"/>
      <c r="RQV10" s="267"/>
      <c r="RQW10" s="268"/>
      <c r="RQX10" s="269"/>
      <c r="RQY10" s="269"/>
      <c r="RQZ10" s="269"/>
      <c r="RRA10" s="269"/>
      <c r="RRB10" s="270"/>
      <c r="RRC10" s="265"/>
      <c r="RRD10" s="537"/>
      <c r="RRE10" s="537"/>
      <c r="RRF10" s="538"/>
      <c r="RRG10" s="539"/>
      <c r="RRI10" s="540"/>
      <c r="RRJ10" s="540"/>
      <c r="RRK10" s="541"/>
      <c r="RRL10" s="541"/>
      <c r="RRM10" s="537"/>
      <c r="RRN10" s="266"/>
      <c r="RRO10" s="267"/>
      <c r="RRP10" s="267"/>
      <c r="RRQ10" s="267"/>
      <c r="RRR10" s="267"/>
      <c r="RRS10" s="267"/>
      <c r="RRT10" s="268"/>
      <c r="RRU10" s="269"/>
      <c r="RRV10" s="269"/>
      <c r="RRW10" s="269"/>
      <c r="RRX10" s="269"/>
      <c r="RRY10" s="270"/>
      <c r="RRZ10" s="265"/>
      <c r="RSA10" s="537"/>
      <c r="RSB10" s="537"/>
      <c r="RSC10" s="538"/>
      <c r="RSD10" s="539"/>
      <c r="RSF10" s="540"/>
      <c r="RSG10" s="540"/>
      <c r="RSH10" s="541"/>
      <c r="RSI10" s="541"/>
      <c r="RSJ10" s="537"/>
      <c r="RSK10" s="266"/>
      <c r="RSL10" s="267"/>
      <c r="RSM10" s="267"/>
      <c r="RSN10" s="267"/>
      <c r="RSO10" s="267"/>
      <c r="RSP10" s="267"/>
      <c r="RSQ10" s="268"/>
      <c r="RSR10" s="269"/>
      <c r="RSS10" s="269"/>
      <c r="RST10" s="269"/>
      <c r="RSU10" s="269"/>
      <c r="RSV10" s="270"/>
      <c r="RSW10" s="265"/>
      <c r="RSX10" s="537"/>
      <c r="RSY10" s="537"/>
      <c r="RSZ10" s="538"/>
      <c r="RTA10" s="539"/>
      <c r="RTC10" s="540"/>
      <c r="RTD10" s="540"/>
      <c r="RTE10" s="541"/>
      <c r="RTF10" s="541"/>
      <c r="RTG10" s="537"/>
      <c r="RTH10" s="266"/>
      <c r="RTI10" s="267"/>
      <c r="RTJ10" s="267"/>
      <c r="RTK10" s="267"/>
      <c r="RTL10" s="267"/>
      <c r="RTM10" s="267"/>
      <c r="RTN10" s="268"/>
      <c r="RTO10" s="269"/>
      <c r="RTP10" s="269"/>
      <c r="RTQ10" s="269"/>
      <c r="RTR10" s="269"/>
      <c r="RTS10" s="270"/>
      <c r="RTT10" s="265"/>
      <c r="RTU10" s="537"/>
      <c r="RTV10" s="537"/>
      <c r="RTW10" s="538"/>
      <c r="RTX10" s="539"/>
      <c r="RTZ10" s="540"/>
      <c r="RUA10" s="540"/>
      <c r="RUB10" s="541"/>
      <c r="RUC10" s="541"/>
      <c r="RUD10" s="537"/>
      <c r="RUE10" s="266"/>
      <c r="RUF10" s="267"/>
      <c r="RUG10" s="267"/>
      <c r="RUH10" s="267"/>
      <c r="RUI10" s="267"/>
      <c r="RUJ10" s="267"/>
      <c r="RUK10" s="268"/>
      <c r="RUL10" s="269"/>
      <c r="RUM10" s="269"/>
      <c r="RUN10" s="269"/>
      <c r="RUO10" s="269"/>
      <c r="RUP10" s="270"/>
      <c r="RUQ10" s="265"/>
      <c r="RUR10" s="537"/>
      <c r="RUS10" s="537"/>
      <c r="RUT10" s="538"/>
      <c r="RUU10" s="539"/>
      <c r="RUW10" s="540"/>
      <c r="RUX10" s="540"/>
      <c r="RUY10" s="541"/>
      <c r="RUZ10" s="541"/>
      <c r="RVA10" s="537"/>
      <c r="RVB10" s="266"/>
      <c r="RVC10" s="267"/>
      <c r="RVD10" s="267"/>
      <c r="RVE10" s="267"/>
      <c r="RVF10" s="267"/>
      <c r="RVG10" s="267"/>
      <c r="RVH10" s="268"/>
      <c r="RVI10" s="269"/>
      <c r="RVJ10" s="269"/>
      <c r="RVK10" s="269"/>
      <c r="RVL10" s="269"/>
      <c r="RVM10" s="270"/>
      <c r="RVN10" s="265"/>
      <c r="RVO10" s="537"/>
      <c r="RVP10" s="537"/>
      <c r="RVQ10" s="538"/>
      <c r="RVR10" s="539"/>
      <c r="RVT10" s="540"/>
      <c r="RVU10" s="540"/>
      <c r="RVV10" s="541"/>
      <c r="RVW10" s="541"/>
      <c r="RVX10" s="537"/>
      <c r="RVY10" s="266"/>
      <c r="RVZ10" s="267"/>
      <c r="RWA10" s="267"/>
      <c r="RWB10" s="267"/>
      <c r="RWC10" s="267"/>
      <c r="RWD10" s="267"/>
      <c r="RWE10" s="268"/>
      <c r="RWF10" s="269"/>
      <c r="RWG10" s="269"/>
      <c r="RWH10" s="269"/>
      <c r="RWI10" s="269"/>
      <c r="RWJ10" s="270"/>
      <c r="RWK10" s="265"/>
      <c r="RWL10" s="537"/>
      <c r="RWM10" s="537"/>
      <c r="RWN10" s="538"/>
      <c r="RWO10" s="539"/>
      <c r="RWQ10" s="540"/>
      <c r="RWR10" s="540"/>
      <c r="RWS10" s="541"/>
      <c r="RWT10" s="541"/>
      <c r="RWU10" s="537"/>
      <c r="RWV10" s="266"/>
      <c r="RWW10" s="267"/>
      <c r="RWX10" s="267"/>
      <c r="RWY10" s="267"/>
      <c r="RWZ10" s="267"/>
      <c r="RXA10" s="267"/>
      <c r="RXB10" s="268"/>
      <c r="RXC10" s="269"/>
      <c r="RXD10" s="269"/>
      <c r="RXE10" s="269"/>
      <c r="RXF10" s="269"/>
      <c r="RXG10" s="270"/>
      <c r="RXH10" s="265"/>
      <c r="RXI10" s="537"/>
      <c r="RXJ10" s="537"/>
      <c r="RXK10" s="538"/>
      <c r="RXL10" s="539"/>
      <c r="RXN10" s="540"/>
      <c r="RXO10" s="540"/>
      <c r="RXP10" s="541"/>
      <c r="RXQ10" s="541"/>
      <c r="RXR10" s="537"/>
      <c r="RXS10" s="266"/>
      <c r="RXT10" s="267"/>
      <c r="RXU10" s="267"/>
      <c r="RXV10" s="267"/>
      <c r="RXW10" s="267"/>
      <c r="RXX10" s="267"/>
      <c r="RXY10" s="268"/>
      <c r="RXZ10" s="269"/>
      <c r="RYA10" s="269"/>
      <c r="RYB10" s="269"/>
      <c r="RYC10" s="269"/>
      <c r="RYD10" s="270"/>
      <c r="RYE10" s="265"/>
      <c r="RYF10" s="537"/>
      <c r="RYG10" s="537"/>
      <c r="RYH10" s="538"/>
      <c r="RYI10" s="539"/>
      <c r="RYK10" s="540"/>
      <c r="RYL10" s="540"/>
      <c r="RYM10" s="541"/>
      <c r="RYN10" s="541"/>
      <c r="RYO10" s="537"/>
      <c r="RYP10" s="266"/>
      <c r="RYQ10" s="267"/>
      <c r="RYR10" s="267"/>
      <c r="RYS10" s="267"/>
      <c r="RYT10" s="267"/>
      <c r="RYU10" s="267"/>
      <c r="RYV10" s="268"/>
      <c r="RYW10" s="269"/>
      <c r="RYX10" s="269"/>
      <c r="RYY10" s="269"/>
      <c r="RYZ10" s="269"/>
      <c r="RZA10" s="270"/>
      <c r="RZB10" s="265"/>
      <c r="RZC10" s="537"/>
      <c r="RZD10" s="537"/>
      <c r="RZE10" s="538"/>
      <c r="RZF10" s="539"/>
      <c r="RZH10" s="540"/>
      <c r="RZI10" s="540"/>
      <c r="RZJ10" s="541"/>
      <c r="RZK10" s="541"/>
      <c r="RZL10" s="537"/>
      <c r="RZM10" s="266"/>
      <c r="RZN10" s="267"/>
      <c r="RZO10" s="267"/>
      <c r="RZP10" s="267"/>
      <c r="RZQ10" s="267"/>
      <c r="RZR10" s="267"/>
      <c r="RZS10" s="268"/>
      <c r="RZT10" s="269"/>
      <c r="RZU10" s="269"/>
      <c r="RZV10" s="269"/>
      <c r="RZW10" s="269"/>
      <c r="RZX10" s="270"/>
      <c r="RZY10" s="265"/>
      <c r="RZZ10" s="537"/>
      <c r="SAA10" s="537"/>
      <c r="SAB10" s="538"/>
      <c r="SAC10" s="539"/>
      <c r="SAE10" s="540"/>
      <c r="SAF10" s="540"/>
      <c r="SAG10" s="541"/>
      <c r="SAH10" s="541"/>
      <c r="SAI10" s="537"/>
      <c r="SAJ10" s="266"/>
      <c r="SAK10" s="267"/>
      <c r="SAL10" s="267"/>
      <c r="SAM10" s="267"/>
      <c r="SAN10" s="267"/>
      <c r="SAO10" s="267"/>
      <c r="SAP10" s="268"/>
      <c r="SAQ10" s="269"/>
      <c r="SAR10" s="269"/>
      <c r="SAS10" s="269"/>
      <c r="SAT10" s="269"/>
      <c r="SAU10" s="270"/>
      <c r="SAV10" s="265"/>
      <c r="SAW10" s="537"/>
      <c r="SAX10" s="537"/>
      <c r="SAY10" s="538"/>
      <c r="SAZ10" s="539"/>
      <c r="SBB10" s="540"/>
      <c r="SBC10" s="540"/>
      <c r="SBD10" s="541"/>
      <c r="SBE10" s="541"/>
      <c r="SBF10" s="537"/>
      <c r="SBG10" s="266"/>
      <c r="SBH10" s="267"/>
      <c r="SBI10" s="267"/>
      <c r="SBJ10" s="267"/>
      <c r="SBK10" s="267"/>
      <c r="SBL10" s="267"/>
      <c r="SBM10" s="268"/>
      <c r="SBN10" s="269"/>
      <c r="SBO10" s="269"/>
      <c r="SBP10" s="269"/>
      <c r="SBQ10" s="269"/>
      <c r="SBR10" s="270"/>
      <c r="SBS10" s="265"/>
      <c r="SBT10" s="537"/>
      <c r="SBU10" s="537"/>
      <c r="SBV10" s="538"/>
      <c r="SBW10" s="539"/>
      <c r="SBY10" s="540"/>
      <c r="SBZ10" s="540"/>
      <c r="SCA10" s="541"/>
      <c r="SCB10" s="541"/>
      <c r="SCC10" s="537"/>
      <c r="SCD10" s="266"/>
      <c r="SCE10" s="267"/>
      <c r="SCF10" s="267"/>
      <c r="SCG10" s="267"/>
      <c r="SCH10" s="267"/>
      <c r="SCI10" s="267"/>
      <c r="SCJ10" s="268"/>
      <c r="SCK10" s="269"/>
      <c r="SCL10" s="269"/>
      <c r="SCM10" s="269"/>
      <c r="SCN10" s="269"/>
      <c r="SCO10" s="270"/>
      <c r="SCP10" s="265"/>
      <c r="SCQ10" s="537"/>
      <c r="SCR10" s="537"/>
      <c r="SCS10" s="538"/>
      <c r="SCT10" s="539"/>
      <c r="SCV10" s="540"/>
      <c r="SCW10" s="540"/>
      <c r="SCX10" s="541"/>
      <c r="SCY10" s="541"/>
      <c r="SCZ10" s="537"/>
      <c r="SDA10" s="266"/>
      <c r="SDB10" s="267"/>
      <c r="SDC10" s="267"/>
      <c r="SDD10" s="267"/>
      <c r="SDE10" s="267"/>
      <c r="SDF10" s="267"/>
      <c r="SDG10" s="268"/>
      <c r="SDH10" s="269"/>
      <c r="SDI10" s="269"/>
      <c r="SDJ10" s="269"/>
      <c r="SDK10" s="269"/>
      <c r="SDL10" s="270"/>
      <c r="SDM10" s="265"/>
      <c r="SDN10" s="537"/>
      <c r="SDO10" s="537"/>
      <c r="SDP10" s="538"/>
      <c r="SDQ10" s="539"/>
      <c r="SDS10" s="540"/>
      <c r="SDT10" s="540"/>
      <c r="SDU10" s="541"/>
      <c r="SDV10" s="541"/>
      <c r="SDW10" s="537"/>
      <c r="SDX10" s="266"/>
      <c r="SDY10" s="267"/>
      <c r="SDZ10" s="267"/>
      <c r="SEA10" s="267"/>
      <c r="SEB10" s="267"/>
      <c r="SEC10" s="267"/>
      <c r="SED10" s="268"/>
      <c r="SEE10" s="269"/>
      <c r="SEF10" s="269"/>
      <c r="SEG10" s="269"/>
      <c r="SEH10" s="269"/>
      <c r="SEI10" s="270"/>
      <c r="SEJ10" s="265"/>
      <c r="SEK10" s="537"/>
      <c r="SEL10" s="537"/>
      <c r="SEM10" s="538"/>
      <c r="SEN10" s="539"/>
      <c r="SEP10" s="540"/>
      <c r="SEQ10" s="540"/>
      <c r="SER10" s="541"/>
      <c r="SES10" s="541"/>
      <c r="SET10" s="537"/>
      <c r="SEU10" s="266"/>
      <c r="SEV10" s="267"/>
      <c r="SEW10" s="267"/>
      <c r="SEX10" s="267"/>
      <c r="SEY10" s="267"/>
      <c r="SEZ10" s="267"/>
      <c r="SFA10" s="268"/>
      <c r="SFB10" s="269"/>
      <c r="SFC10" s="269"/>
      <c r="SFD10" s="269"/>
      <c r="SFE10" s="269"/>
      <c r="SFF10" s="270"/>
      <c r="SFG10" s="265"/>
      <c r="SFH10" s="537"/>
      <c r="SFI10" s="537"/>
      <c r="SFJ10" s="538"/>
      <c r="SFK10" s="539"/>
      <c r="SFM10" s="540"/>
      <c r="SFN10" s="540"/>
      <c r="SFO10" s="541"/>
      <c r="SFP10" s="541"/>
      <c r="SFQ10" s="537"/>
      <c r="SFR10" s="266"/>
      <c r="SFS10" s="267"/>
      <c r="SFT10" s="267"/>
      <c r="SFU10" s="267"/>
      <c r="SFV10" s="267"/>
      <c r="SFW10" s="267"/>
      <c r="SFX10" s="268"/>
      <c r="SFY10" s="269"/>
      <c r="SFZ10" s="269"/>
      <c r="SGA10" s="269"/>
      <c r="SGB10" s="269"/>
      <c r="SGC10" s="270"/>
      <c r="SGD10" s="265"/>
      <c r="SGE10" s="537"/>
      <c r="SGF10" s="537"/>
      <c r="SGG10" s="538"/>
      <c r="SGH10" s="539"/>
      <c r="SGJ10" s="540"/>
      <c r="SGK10" s="540"/>
      <c r="SGL10" s="541"/>
      <c r="SGM10" s="541"/>
      <c r="SGN10" s="537"/>
      <c r="SGO10" s="266"/>
      <c r="SGP10" s="267"/>
      <c r="SGQ10" s="267"/>
      <c r="SGR10" s="267"/>
      <c r="SGS10" s="267"/>
      <c r="SGT10" s="267"/>
      <c r="SGU10" s="268"/>
      <c r="SGV10" s="269"/>
      <c r="SGW10" s="269"/>
      <c r="SGX10" s="269"/>
      <c r="SGY10" s="269"/>
      <c r="SGZ10" s="270"/>
      <c r="SHA10" s="265"/>
      <c r="SHB10" s="537"/>
      <c r="SHC10" s="537"/>
      <c r="SHD10" s="538"/>
      <c r="SHE10" s="539"/>
      <c r="SHG10" s="540"/>
      <c r="SHH10" s="540"/>
      <c r="SHI10" s="541"/>
      <c r="SHJ10" s="541"/>
      <c r="SHK10" s="537"/>
      <c r="SHL10" s="266"/>
      <c r="SHM10" s="267"/>
      <c r="SHN10" s="267"/>
      <c r="SHO10" s="267"/>
      <c r="SHP10" s="267"/>
      <c r="SHQ10" s="267"/>
      <c r="SHR10" s="268"/>
      <c r="SHS10" s="269"/>
      <c r="SHT10" s="269"/>
      <c r="SHU10" s="269"/>
      <c r="SHV10" s="269"/>
      <c r="SHW10" s="270"/>
      <c r="SHX10" s="265"/>
      <c r="SHY10" s="537"/>
      <c r="SHZ10" s="537"/>
      <c r="SIA10" s="538"/>
      <c r="SIB10" s="539"/>
      <c r="SID10" s="540"/>
      <c r="SIE10" s="540"/>
      <c r="SIF10" s="541"/>
      <c r="SIG10" s="541"/>
      <c r="SIH10" s="537"/>
      <c r="SII10" s="266"/>
      <c r="SIJ10" s="267"/>
      <c r="SIK10" s="267"/>
      <c r="SIL10" s="267"/>
      <c r="SIM10" s="267"/>
      <c r="SIN10" s="267"/>
      <c r="SIO10" s="268"/>
      <c r="SIP10" s="269"/>
      <c r="SIQ10" s="269"/>
      <c r="SIR10" s="269"/>
      <c r="SIS10" s="269"/>
      <c r="SIT10" s="270"/>
      <c r="SIU10" s="265"/>
      <c r="SIV10" s="537"/>
      <c r="SIW10" s="537"/>
      <c r="SIX10" s="538"/>
      <c r="SIY10" s="539"/>
      <c r="SJA10" s="540"/>
      <c r="SJB10" s="540"/>
      <c r="SJC10" s="541"/>
      <c r="SJD10" s="541"/>
      <c r="SJE10" s="537"/>
      <c r="SJF10" s="266"/>
      <c r="SJG10" s="267"/>
      <c r="SJH10" s="267"/>
      <c r="SJI10" s="267"/>
      <c r="SJJ10" s="267"/>
      <c r="SJK10" s="267"/>
      <c r="SJL10" s="268"/>
      <c r="SJM10" s="269"/>
      <c r="SJN10" s="269"/>
      <c r="SJO10" s="269"/>
      <c r="SJP10" s="269"/>
      <c r="SJQ10" s="270"/>
      <c r="SJR10" s="265"/>
      <c r="SJS10" s="537"/>
      <c r="SJT10" s="537"/>
      <c r="SJU10" s="538"/>
      <c r="SJV10" s="539"/>
      <c r="SJX10" s="540"/>
      <c r="SJY10" s="540"/>
      <c r="SJZ10" s="541"/>
      <c r="SKA10" s="541"/>
      <c r="SKB10" s="537"/>
      <c r="SKC10" s="266"/>
      <c r="SKD10" s="267"/>
      <c r="SKE10" s="267"/>
      <c r="SKF10" s="267"/>
      <c r="SKG10" s="267"/>
      <c r="SKH10" s="267"/>
      <c r="SKI10" s="268"/>
      <c r="SKJ10" s="269"/>
      <c r="SKK10" s="269"/>
      <c r="SKL10" s="269"/>
      <c r="SKM10" s="269"/>
      <c r="SKN10" s="270"/>
      <c r="SKO10" s="265"/>
      <c r="SKP10" s="537"/>
      <c r="SKQ10" s="537"/>
      <c r="SKR10" s="538"/>
      <c r="SKS10" s="539"/>
      <c r="SKU10" s="540"/>
      <c r="SKV10" s="540"/>
      <c r="SKW10" s="541"/>
      <c r="SKX10" s="541"/>
      <c r="SKY10" s="537"/>
      <c r="SKZ10" s="266"/>
      <c r="SLA10" s="267"/>
      <c r="SLB10" s="267"/>
      <c r="SLC10" s="267"/>
      <c r="SLD10" s="267"/>
      <c r="SLE10" s="267"/>
      <c r="SLF10" s="268"/>
      <c r="SLG10" s="269"/>
      <c r="SLH10" s="269"/>
      <c r="SLI10" s="269"/>
      <c r="SLJ10" s="269"/>
      <c r="SLK10" s="270"/>
      <c r="SLL10" s="265"/>
      <c r="SLM10" s="537"/>
      <c r="SLN10" s="537"/>
      <c r="SLO10" s="538"/>
      <c r="SLP10" s="539"/>
      <c r="SLR10" s="540"/>
      <c r="SLS10" s="540"/>
      <c r="SLT10" s="541"/>
      <c r="SLU10" s="541"/>
      <c r="SLV10" s="537"/>
      <c r="SLW10" s="266"/>
      <c r="SLX10" s="267"/>
      <c r="SLY10" s="267"/>
      <c r="SLZ10" s="267"/>
      <c r="SMA10" s="267"/>
      <c r="SMB10" s="267"/>
      <c r="SMC10" s="268"/>
      <c r="SMD10" s="269"/>
      <c r="SME10" s="269"/>
      <c r="SMF10" s="269"/>
      <c r="SMG10" s="269"/>
      <c r="SMH10" s="270"/>
      <c r="SMI10" s="265"/>
      <c r="SMJ10" s="537"/>
      <c r="SMK10" s="537"/>
      <c r="SML10" s="538"/>
      <c r="SMM10" s="539"/>
      <c r="SMO10" s="540"/>
      <c r="SMP10" s="540"/>
      <c r="SMQ10" s="541"/>
      <c r="SMR10" s="541"/>
      <c r="SMS10" s="537"/>
      <c r="SMT10" s="266"/>
      <c r="SMU10" s="267"/>
      <c r="SMV10" s="267"/>
      <c r="SMW10" s="267"/>
      <c r="SMX10" s="267"/>
      <c r="SMY10" s="267"/>
      <c r="SMZ10" s="268"/>
      <c r="SNA10" s="269"/>
      <c r="SNB10" s="269"/>
      <c r="SNC10" s="269"/>
      <c r="SND10" s="269"/>
      <c r="SNE10" s="270"/>
      <c r="SNF10" s="265"/>
      <c r="SNG10" s="537"/>
      <c r="SNH10" s="537"/>
      <c r="SNI10" s="538"/>
      <c r="SNJ10" s="539"/>
      <c r="SNL10" s="540"/>
      <c r="SNM10" s="540"/>
      <c r="SNN10" s="541"/>
      <c r="SNO10" s="541"/>
      <c r="SNP10" s="537"/>
      <c r="SNQ10" s="266"/>
      <c r="SNR10" s="267"/>
      <c r="SNS10" s="267"/>
      <c r="SNT10" s="267"/>
      <c r="SNU10" s="267"/>
      <c r="SNV10" s="267"/>
      <c r="SNW10" s="268"/>
      <c r="SNX10" s="269"/>
      <c r="SNY10" s="269"/>
      <c r="SNZ10" s="269"/>
      <c r="SOA10" s="269"/>
      <c r="SOB10" s="270"/>
      <c r="SOC10" s="265"/>
      <c r="SOD10" s="537"/>
      <c r="SOE10" s="537"/>
      <c r="SOF10" s="538"/>
      <c r="SOG10" s="539"/>
      <c r="SOI10" s="540"/>
      <c r="SOJ10" s="540"/>
      <c r="SOK10" s="541"/>
      <c r="SOL10" s="541"/>
      <c r="SOM10" s="537"/>
      <c r="SON10" s="266"/>
      <c r="SOO10" s="267"/>
      <c r="SOP10" s="267"/>
      <c r="SOQ10" s="267"/>
      <c r="SOR10" s="267"/>
      <c r="SOS10" s="267"/>
      <c r="SOT10" s="268"/>
      <c r="SOU10" s="269"/>
      <c r="SOV10" s="269"/>
      <c r="SOW10" s="269"/>
      <c r="SOX10" s="269"/>
      <c r="SOY10" s="270"/>
      <c r="SOZ10" s="265"/>
      <c r="SPA10" s="537"/>
      <c r="SPB10" s="537"/>
      <c r="SPC10" s="538"/>
      <c r="SPD10" s="539"/>
      <c r="SPF10" s="540"/>
      <c r="SPG10" s="540"/>
      <c r="SPH10" s="541"/>
      <c r="SPI10" s="541"/>
      <c r="SPJ10" s="537"/>
      <c r="SPK10" s="266"/>
      <c r="SPL10" s="267"/>
      <c r="SPM10" s="267"/>
      <c r="SPN10" s="267"/>
      <c r="SPO10" s="267"/>
      <c r="SPP10" s="267"/>
      <c r="SPQ10" s="268"/>
      <c r="SPR10" s="269"/>
      <c r="SPS10" s="269"/>
      <c r="SPT10" s="269"/>
      <c r="SPU10" s="269"/>
      <c r="SPV10" s="270"/>
      <c r="SPW10" s="265"/>
      <c r="SPX10" s="537"/>
      <c r="SPY10" s="537"/>
      <c r="SPZ10" s="538"/>
      <c r="SQA10" s="539"/>
      <c r="SQC10" s="540"/>
      <c r="SQD10" s="540"/>
      <c r="SQE10" s="541"/>
      <c r="SQF10" s="541"/>
      <c r="SQG10" s="537"/>
      <c r="SQH10" s="266"/>
      <c r="SQI10" s="267"/>
      <c r="SQJ10" s="267"/>
      <c r="SQK10" s="267"/>
      <c r="SQL10" s="267"/>
      <c r="SQM10" s="267"/>
      <c r="SQN10" s="268"/>
      <c r="SQO10" s="269"/>
      <c r="SQP10" s="269"/>
      <c r="SQQ10" s="269"/>
      <c r="SQR10" s="269"/>
      <c r="SQS10" s="270"/>
      <c r="SQT10" s="265"/>
      <c r="SQU10" s="537"/>
      <c r="SQV10" s="537"/>
      <c r="SQW10" s="538"/>
      <c r="SQX10" s="539"/>
      <c r="SQZ10" s="540"/>
      <c r="SRA10" s="540"/>
      <c r="SRB10" s="541"/>
      <c r="SRC10" s="541"/>
      <c r="SRD10" s="537"/>
      <c r="SRE10" s="266"/>
      <c r="SRF10" s="267"/>
      <c r="SRG10" s="267"/>
      <c r="SRH10" s="267"/>
      <c r="SRI10" s="267"/>
      <c r="SRJ10" s="267"/>
      <c r="SRK10" s="268"/>
      <c r="SRL10" s="269"/>
      <c r="SRM10" s="269"/>
      <c r="SRN10" s="269"/>
      <c r="SRO10" s="269"/>
      <c r="SRP10" s="270"/>
      <c r="SRQ10" s="265"/>
      <c r="SRR10" s="537"/>
      <c r="SRS10" s="537"/>
      <c r="SRT10" s="538"/>
      <c r="SRU10" s="539"/>
      <c r="SRW10" s="540"/>
      <c r="SRX10" s="540"/>
      <c r="SRY10" s="541"/>
      <c r="SRZ10" s="541"/>
      <c r="SSA10" s="537"/>
      <c r="SSB10" s="266"/>
      <c r="SSC10" s="267"/>
      <c r="SSD10" s="267"/>
      <c r="SSE10" s="267"/>
      <c r="SSF10" s="267"/>
      <c r="SSG10" s="267"/>
      <c r="SSH10" s="268"/>
      <c r="SSI10" s="269"/>
      <c r="SSJ10" s="269"/>
      <c r="SSK10" s="269"/>
      <c r="SSL10" s="269"/>
      <c r="SSM10" s="270"/>
      <c r="SSN10" s="265"/>
      <c r="SSO10" s="537"/>
      <c r="SSP10" s="537"/>
      <c r="SSQ10" s="538"/>
      <c r="SSR10" s="539"/>
      <c r="SST10" s="540"/>
      <c r="SSU10" s="540"/>
      <c r="SSV10" s="541"/>
      <c r="SSW10" s="541"/>
      <c r="SSX10" s="537"/>
      <c r="SSY10" s="266"/>
      <c r="SSZ10" s="267"/>
      <c r="STA10" s="267"/>
      <c r="STB10" s="267"/>
      <c r="STC10" s="267"/>
      <c r="STD10" s="267"/>
      <c r="STE10" s="268"/>
      <c r="STF10" s="269"/>
      <c r="STG10" s="269"/>
      <c r="STH10" s="269"/>
      <c r="STI10" s="269"/>
      <c r="STJ10" s="270"/>
      <c r="STK10" s="265"/>
      <c r="STL10" s="537"/>
      <c r="STM10" s="537"/>
      <c r="STN10" s="538"/>
      <c r="STO10" s="539"/>
      <c r="STQ10" s="540"/>
      <c r="STR10" s="540"/>
      <c r="STS10" s="541"/>
      <c r="STT10" s="541"/>
      <c r="STU10" s="537"/>
      <c r="STV10" s="266"/>
      <c r="STW10" s="267"/>
      <c r="STX10" s="267"/>
      <c r="STY10" s="267"/>
      <c r="STZ10" s="267"/>
      <c r="SUA10" s="267"/>
      <c r="SUB10" s="268"/>
      <c r="SUC10" s="269"/>
      <c r="SUD10" s="269"/>
      <c r="SUE10" s="269"/>
      <c r="SUF10" s="269"/>
      <c r="SUG10" s="270"/>
      <c r="SUH10" s="265"/>
      <c r="SUI10" s="537"/>
      <c r="SUJ10" s="537"/>
      <c r="SUK10" s="538"/>
      <c r="SUL10" s="539"/>
      <c r="SUN10" s="540"/>
      <c r="SUO10" s="540"/>
      <c r="SUP10" s="541"/>
      <c r="SUQ10" s="541"/>
      <c r="SUR10" s="537"/>
      <c r="SUS10" s="266"/>
      <c r="SUT10" s="267"/>
      <c r="SUU10" s="267"/>
      <c r="SUV10" s="267"/>
      <c r="SUW10" s="267"/>
      <c r="SUX10" s="267"/>
      <c r="SUY10" s="268"/>
      <c r="SUZ10" s="269"/>
      <c r="SVA10" s="269"/>
      <c r="SVB10" s="269"/>
      <c r="SVC10" s="269"/>
      <c r="SVD10" s="270"/>
      <c r="SVE10" s="265"/>
      <c r="SVF10" s="537"/>
      <c r="SVG10" s="537"/>
      <c r="SVH10" s="538"/>
      <c r="SVI10" s="539"/>
      <c r="SVK10" s="540"/>
      <c r="SVL10" s="540"/>
      <c r="SVM10" s="541"/>
      <c r="SVN10" s="541"/>
      <c r="SVO10" s="537"/>
      <c r="SVP10" s="266"/>
      <c r="SVQ10" s="267"/>
      <c r="SVR10" s="267"/>
      <c r="SVS10" s="267"/>
      <c r="SVT10" s="267"/>
      <c r="SVU10" s="267"/>
      <c r="SVV10" s="268"/>
      <c r="SVW10" s="269"/>
      <c r="SVX10" s="269"/>
      <c r="SVY10" s="269"/>
      <c r="SVZ10" s="269"/>
      <c r="SWA10" s="270"/>
      <c r="SWB10" s="265"/>
      <c r="SWC10" s="537"/>
      <c r="SWD10" s="537"/>
      <c r="SWE10" s="538"/>
      <c r="SWF10" s="539"/>
      <c r="SWH10" s="540"/>
      <c r="SWI10" s="540"/>
      <c r="SWJ10" s="541"/>
      <c r="SWK10" s="541"/>
      <c r="SWL10" s="537"/>
      <c r="SWM10" s="266"/>
      <c r="SWN10" s="267"/>
      <c r="SWO10" s="267"/>
      <c r="SWP10" s="267"/>
      <c r="SWQ10" s="267"/>
      <c r="SWR10" s="267"/>
      <c r="SWS10" s="268"/>
      <c r="SWT10" s="269"/>
      <c r="SWU10" s="269"/>
      <c r="SWV10" s="269"/>
      <c r="SWW10" s="269"/>
      <c r="SWX10" s="270"/>
      <c r="SWY10" s="265"/>
      <c r="SWZ10" s="537"/>
      <c r="SXA10" s="537"/>
      <c r="SXB10" s="538"/>
      <c r="SXC10" s="539"/>
      <c r="SXE10" s="540"/>
      <c r="SXF10" s="540"/>
      <c r="SXG10" s="541"/>
      <c r="SXH10" s="541"/>
      <c r="SXI10" s="537"/>
      <c r="SXJ10" s="266"/>
      <c r="SXK10" s="267"/>
      <c r="SXL10" s="267"/>
      <c r="SXM10" s="267"/>
      <c r="SXN10" s="267"/>
      <c r="SXO10" s="267"/>
      <c r="SXP10" s="268"/>
      <c r="SXQ10" s="269"/>
      <c r="SXR10" s="269"/>
      <c r="SXS10" s="269"/>
      <c r="SXT10" s="269"/>
      <c r="SXU10" s="270"/>
      <c r="SXV10" s="265"/>
      <c r="SXW10" s="537"/>
      <c r="SXX10" s="537"/>
      <c r="SXY10" s="538"/>
      <c r="SXZ10" s="539"/>
      <c r="SYB10" s="540"/>
      <c r="SYC10" s="540"/>
      <c r="SYD10" s="541"/>
      <c r="SYE10" s="541"/>
      <c r="SYF10" s="537"/>
      <c r="SYG10" s="266"/>
      <c r="SYH10" s="267"/>
      <c r="SYI10" s="267"/>
      <c r="SYJ10" s="267"/>
      <c r="SYK10" s="267"/>
      <c r="SYL10" s="267"/>
      <c r="SYM10" s="268"/>
      <c r="SYN10" s="269"/>
      <c r="SYO10" s="269"/>
      <c r="SYP10" s="269"/>
      <c r="SYQ10" s="269"/>
      <c r="SYR10" s="270"/>
      <c r="SYS10" s="265"/>
      <c r="SYT10" s="537"/>
      <c r="SYU10" s="537"/>
      <c r="SYV10" s="538"/>
      <c r="SYW10" s="539"/>
      <c r="SYY10" s="540"/>
      <c r="SYZ10" s="540"/>
      <c r="SZA10" s="541"/>
      <c r="SZB10" s="541"/>
      <c r="SZC10" s="537"/>
      <c r="SZD10" s="266"/>
      <c r="SZE10" s="267"/>
      <c r="SZF10" s="267"/>
      <c r="SZG10" s="267"/>
      <c r="SZH10" s="267"/>
      <c r="SZI10" s="267"/>
      <c r="SZJ10" s="268"/>
      <c r="SZK10" s="269"/>
      <c r="SZL10" s="269"/>
      <c r="SZM10" s="269"/>
      <c r="SZN10" s="269"/>
      <c r="SZO10" s="270"/>
      <c r="SZP10" s="265"/>
      <c r="SZQ10" s="537"/>
      <c r="SZR10" s="537"/>
      <c r="SZS10" s="538"/>
      <c r="SZT10" s="539"/>
      <c r="SZV10" s="540"/>
      <c r="SZW10" s="540"/>
      <c r="SZX10" s="541"/>
      <c r="SZY10" s="541"/>
      <c r="SZZ10" s="537"/>
      <c r="TAA10" s="266"/>
      <c r="TAB10" s="267"/>
      <c r="TAC10" s="267"/>
      <c r="TAD10" s="267"/>
      <c r="TAE10" s="267"/>
      <c r="TAF10" s="267"/>
      <c r="TAG10" s="268"/>
      <c r="TAH10" s="269"/>
      <c r="TAI10" s="269"/>
      <c r="TAJ10" s="269"/>
      <c r="TAK10" s="269"/>
      <c r="TAL10" s="270"/>
      <c r="TAM10" s="265"/>
      <c r="TAN10" s="537"/>
      <c r="TAO10" s="537"/>
      <c r="TAP10" s="538"/>
      <c r="TAQ10" s="539"/>
      <c r="TAS10" s="540"/>
      <c r="TAT10" s="540"/>
      <c r="TAU10" s="541"/>
      <c r="TAV10" s="541"/>
      <c r="TAW10" s="537"/>
      <c r="TAX10" s="266"/>
      <c r="TAY10" s="267"/>
      <c r="TAZ10" s="267"/>
      <c r="TBA10" s="267"/>
      <c r="TBB10" s="267"/>
      <c r="TBC10" s="267"/>
      <c r="TBD10" s="268"/>
      <c r="TBE10" s="269"/>
      <c r="TBF10" s="269"/>
      <c r="TBG10" s="269"/>
      <c r="TBH10" s="269"/>
      <c r="TBI10" s="270"/>
      <c r="TBJ10" s="265"/>
      <c r="TBK10" s="537"/>
      <c r="TBL10" s="537"/>
      <c r="TBM10" s="538"/>
      <c r="TBN10" s="539"/>
      <c r="TBP10" s="540"/>
      <c r="TBQ10" s="540"/>
      <c r="TBR10" s="541"/>
      <c r="TBS10" s="541"/>
      <c r="TBT10" s="537"/>
      <c r="TBU10" s="266"/>
      <c r="TBV10" s="267"/>
      <c r="TBW10" s="267"/>
      <c r="TBX10" s="267"/>
      <c r="TBY10" s="267"/>
      <c r="TBZ10" s="267"/>
      <c r="TCA10" s="268"/>
      <c r="TCB10" s="269"/>
      <c r="TCC10" s="269"/>
      <c r="TCD10" s="269"/>
      <c r="TCE10" s="269"/>
      <c r="TCF10" s="270"/>
      <c r="TCG10" s="265"/>
      <c r="TCH10" s="537"/>
      <c r="TCI10" s="537"/>
      <c r="TCJ10" s="538"/>
      <c r="TCK10" s="539"/>
      <c r="TCM10" s="540"/>
      <c r="TCN10" s="540"/>
      <c r="TCO10" s="541"/>
      <c r="TCP10" s="541"/>
      <c r="TCQ10" s="537"/>
      <c r="TCR10" s="266"/>
      <c r="TCS10" s="267"/>
      <c r="TCT10" s="267"/>
      <c r="TCU10" s="267"/>
      <c r="TCV10" s="267"/>
      <c r="TCW10" s="267"/>
      <c r="TCX10" s="268"/>
      <c r="TCY10" s="269"/>
      <c r="TCZ10" s="269"/>
      <c r="TDA10" s="269"/>
      <c r="TDB10" s="269"/>
      <c r="TDC10" s="270"/>
      <c r="TDD10" s="265"/>
      <c r="TDE10" s="537"/>
      <c r="TDF10" s="537"/>
      <c r="TDG10" s="538"/>
      <c r="TDH10" s="539"/>
      <c r="TDJ10" s="540"/>
      <c r="TDK10" s="540"/>
      <c r="TDL10" s="541"/>
      <c r="TDM10" s="541"/>
      <c r="TDN10" s="537"/>
      <c r="TDO10" s="266"/>
      <c r="TDP10" s="267"/>
      <c r="TDQ10" s="267"/>
      <c r="TDR10" s="267"/>
      <c r="TDS10" s="267"/>
      <c r="TDT10" s="267"/>
      <c r="TDU10" s="268"/>
      <c r="TDV10" s="269"/>
      <c r="TDW10" s="269"/>
      <c r="TDX10" s="269"/>
      <c r="TDY10" s="269"/>
      <c r="TDZ10" s="270"/>
      <c r="TEA10" s="265"/>
      <c r="TEB10" s="537"/>
      <c r="TEC10" s="537"/>
      <c r="TED10" s="538"/>
      <c r="TEE10" s="539"/>
      <c r="TEG10" s="540"/>
      <c r="TEH10" s="540"/>
      <c r="TEI10" s="541"/>
      <c r="TEJ10" s="541"/>
      <c r="TEK10" s="537"/>
      <c r="TEL10" s="266"/>
      <c r="TEM10" s="267"/>
      <c r="TEN10" s="267"/>
      <c r="TEO10" s="267"/>
      <c r="TEP10" s="267"/>
      <c r="TEQ10" s="267"/>
      <c r="TER10" s="268"/>
      <c r="TES10" s="269"/>
      <c r="TET10" s="269"/>
      <c r="TEU10" s="269"/>
      <c r="TEV10" s="269"/>
      <c r="TEW10" s="270"/>
      <c r="TEX10" s="265"/>
      <c r="TEY10" s="537"/>
      <c r="TEZ10" s="537"/>
      <c r="TFA10" s="538"/>
      <c r="TFB10" s="539"/>
      <c r="TFD10" s="540"/>
      <c r="TFE10" s="540"/>
      <c r="TFF10" s="541"/>
      <c r="TFG10" s="541"/>
      <c r="TFH10" s="537"/>
      <c r="TFI10" s="266"/>
      <c r="TFJ10" s="267"/>
      <c r="TFK10" s="267"/>
      <c r="TFL10" s="267"/>
      <c r="TFM10" s="267"/>
      <c r="TFN10" s="267"/>
      <c r="TFO10" s="268"/>
      <c r="TFP10" s="269"/>
      <c r="TFQ10" s="269"/>
      <c r="TFR10" s="269"/>
      <c r="TFS10" s="269"/>
      <c r="TFT10" s="270"/>
      <c r="TFU10" s="265"/>
      <c r="TFV10" s="537"/>
      <c r="TFW10" s="537"/>
      <c r="TFX10" s="538"/>
      <c r="TFY10" s="539"/>
      <c r="TGA10" s="540"/>
      <c r="TGB10" s="540"/>
      <c r="TGC10" s="541"/>
      <c r="TGD10" s="541"/>
      <c r="TGE10" s="537"/>
      <c r="TGF10" s="266"/>
      <c r="TGG10" s="267"/>
      <c r="TGH10" s="267"/>
      <c r="TGI10" s="267"/>
      <c r="TGJ10" s="267"/>
      <c r="TGK10" s="267"/>
      <c r="TGL10" s="268"/>
      <c r="TGM10" s="269"/>
      <c r="TGN10" s="269"/>
      <c r="TGO10" s="269"/>
      <c r="TGP10" s="269"/>
      <c r="TGQ10" s="270"/>
      <c r="TGR10" s="265"/>
      <c r="TGS10" s="537"/>
      <c r="TGT10" s="537"/>
      <c r="TGU10" s="538"/>
      <c r="TGV10" s="539"/>
      <c r="TGX10" s="540"/>
      <c r="TGY10" s="540"/>
      <c r="TGZ10" s="541"/>
      <c r="THA10" s="541"/>
      <c r="THB10" s="537"/>
      <c r="THC10" s="266"/>
      <c r="THD10" s="267"/>
      <c r="THE10" s="267"/>
      <c r="THF10" s="267"/>
      <c r="THG10" s="267"/>
      <c r="THH10" s="267"/>
      <c r="THI10" s="268"/>
      <c r="THJ10" s="269"/>
      <c r="THK10" s="269"/>
      <c r="THL10" s="269"/>
      <c r="THM10" s="269"/>
      <c r="THN10" s="270"/>
      <c r="THO10" s="265"/>
      <c r="THP10" s="537"/>
      <c r="THQ10" s="537"/>
      <c r="THR10" s="538"/>
      <c r="THS10" s="539"/>
      <c r="THU10" s="540"/>
      <c r="THV10" s="540"/>
      <c r="THW10" s="541"/>
      <c r="THX10" s="541"/>
      <c r="THY10" s="537"/>
      <c r="THZ10" s="266"/>
      <c r="TIA10" s="267"/>
      <c r="TIB10" s="267"/>
      <c r="TIC10" s="267"/>
      <c r="TID10" s="267"/>
      <c r="TIE10" s="267"/>
      <c r="TIF10" s="268"/>
      <c r="TIG10" s="269"/>
      <c r="TIH10" s="269"/>
      <c r="TII10" s="269"/>
      <c r="TIJ10" s="269"/>
      <c r="TIK10" s="270"/>
      <c r="TIL10" s="265"/>
      <c r="TIM10" s="537"/>
      <c r="TIN10" s="537"/>
      <c r="TIO10" s="538"/>
      <c r="TIP10" s="539"/>
      <c r="TIR10" s="540"/>
      <c r="TIS10" s="540"/>
      <c r="TIT10" s="541"/>
      <c r="TIU10" s="541"/>
      <c r="TIV10" s="537"/>
      <c r="TIW10" s="266"/>
      <c r="TIX10" s="267"/>
      <c r="TIY10" s="267"/>
      <c r="TIZ10" s="267"/>
      <c r="TJA10" s="267"/>
      <c r="TJB10" s="267"/>
      <c r="TJC10" s="268"/>
      <c r="TJD10" s="269"/>
      <c r="TJE10" s="269"/>
      <c r="TJF10" s="269"/>
      <c r="TJG10" s="269"/>
      <c r="TJH10" s="270"/>
      <c r="TJI10" s="265"/>
      <c r="TJJ10" s="537"/>
      <c r="TJK10" s="537"/>
      <c r="TJL10" s="538"/>
      <c r="TJM10" s="539"/>
      <c r="TJO10" s="540"/>
      <c r="TJP10" s="540"/>
      <c r="TJQ10" s="541"/>
      <c r="TJR10" s="541"/>
      <c r="TJS10" s="537"/>
      <c r="TJT10" s="266"/>
      <c r="TJU10" s="267"/>
      <c r="TJV10" s="267"/>
      <c r="TJW10" s="267"/>
      <c r="TJX10" s="267"/>
      <c r="TJY10" s="267"/>
      <c r="TJZ10" s="268"/>
      <c r="TKA10" s="269"/>
      <c r="TKB10" s="269"/>
      <c r="TKC10" s="269"/>
      <c r="TKD10" s="269"/>
      <c r="TKE10" s="270"/>
      <c r="TKF10" s="265"/>
      <c r="TKG10" s="537"/>
      <c r="TKH10" s="537"/>
      <c r="TKI10" s="538"/>
      <c r="TKJ10" s="539"/>
      <c r="TKL10" s="540"/>
      <c r="TKM10" s="540"/>
      <c r="TKN10" s="541"/>
      <c r="TKO10" s="541"/>
      <c r="TKP10" s="537"/>
      <c r="TKQ10" s="266"/>
      <c r="TKR10" s="267"/>
      <c r="TKS10" s="267"/>
      <c r="TKT10" s="267"/>
      <c r="TKU10" s="267"/>
      <c r="TKV10" s="267"/>
      <c r="TKW10" s="268"/>
      <c r="TKX10" s="269"/>
      <c r="TKY10" s="269"/>
      <c r="TKZ10" s="269"/>
      <c r="TLA10" s="269"/>
      <c r="TLB10" s="270"/>
      <c r="TLC10" s="265"/>
      <c r="TLD10" s="537"/>
      <c r="TLE10" s="537"/>
      <c r="TLF10" s="538"/>
      <c r="TLG10" s="539"/>
      <c r="TLI10" s="540"/>
      <c r="TLJ10" s="540"/>
      <c r="TLK10" s="541"/>
      <c r="TLL10" s="541"/>
      <c r="TLM10" s="537"/>
      <c r="TLN10" s="266"/>
      <c r="TLO10" s="267"/>
      <c r="TLP10" s="267"/>
      <c r="TLQ10" s="267"/>
      <c r="TLR10" s="267"/>
      <c r="TLS10" s="267"/>
      <c r="TLT10" s="268"/>
      <c r="TLU10" s="269"/>
      <c r="TLV10" s="269"/>
      <c r="TLW10" s="269"/>
      <c r="TLX10" s="269"/>
      <c r="TLY10" s="270"/>
      <c r="TLZ10" s="265"/>
      <c r="TMA10" s="537"/>
      <c r="TMB10" s="537"/>
      <c r="TMC10" s="538"/>
      <c r="TMD10" s="539"/>
      <c r="TMF10" s="540"/>
      <c r="TMG10" s="540"/>
      <c r="TMH10" s="541"/>
      <c r="TMI10" s="541"/>
      <c r="TMJ10" s="537"/>
      <c r="TMK10" s="266"/>
      <c r="TML10" s="267"/>
      <c r="TMM10" s="267"/>
      <c r="TMN10" s="267"/>
      <c r="TMO10" s="267"/>
      <c r="TMP10" s="267"/>
      <c r="TMQ10" s="268"/>
      <c r="TMR10" s="269"/>
      <c r="TMS10" s="269"/>
      <c r="TMT10" s="269"/>
      <c r="TMU10" s="269"/>
      <c r="TMV10" s="270"/>
      <c r="TMW10" s="265"/>
      <c r="TMX10" s="537"/>
      <c r="TMY10" s="537"/>
      <c r="TMZ10" s="538"/>
      <c r="TNA10" s="539"/>
      <c r="TNC10" s="540"/>
      <c r="TND10" s="540"/>
      <c r="TNE10" s="541"/>
      <c r="TNF10" s="541"/>
      <c r="TNG10" s="537"/>
      <c r="TNH10" s="266"/>
      <c r="TNI10" s="267"/>
      <c r="TNJ10" s="267"/>
      <c r="TNK10" s="267"/>
      <c r="TNL10" s="267"/>
      <c r="TNM10" s="267"/>
      <c r="TNN10" s="268"/>
      <c r="TNO10" s="269"/>
      <c r="TNP10" s="269"/>
      <c r="TNQ10" s="269"/>
      <c r="TNR10" s="269"/>
      <c r="TNS10" s="270"/>
      <c r="TNT10" s="265"/>
      <c r="TNU10" s="537"/>
      <c r="TNV10" s="537"/>
      <c r="TNW10" s="538"/>
      <c r="TNX10" s="539"/>
      <c r="TNZ10" s="540"/>
      <c r="TOA10" s="540"/>
      <c r="TOB10" s="541"/>
      <c r="TOC10" s="541"/>
      <c r="TOD10" s="537"/>
      <c r="TOE10" s="266"/>
      <c r="TOF10" s="267"/>
      <c r="TOG10" s="267"/>
      <c r="TOH10" s="267"/>
      <c r="TOI10" s="267"/>
      <c r="TOJ10" s="267"/>
      <c r="TOK10" s="268"/>
      <c r="TOL10" s="269"/>
      <c r="TOM10" s="269"/>
      <c r="TON10" s="269"/>
      <c r="TOO10" s="269"/>
      <c r="TOP10" s="270"/>
      <c r="TOQ10" s="265"/>
      <c r="TOR10" s="537"/>
      <c r="TOS10" s="537"/>
      <c r="TOT10" s="538"/>
      <c r="TOU10" s="539"/>
      <c r="TOW10" s="540"/>
      <c r="TOX10" s="540"/>
      <c r="TOY10" s="541"/>
      <c r="TOZ10" s="541"/>
      <c r="TPA10" s="537"/>
      <c r="TPB10" s="266"/>
      <c r="TPC10" s="267"/>
      <c r="TPD10" s="267"/>
      <c r="TPE10" s="267"/>
      <c r="TPF10" s="267"/>
      <c r="TPG10" s="267"/>
      <c r="TPH10" s="268"/>
      <c r="TPI10" s="269"/>
      <c r="TPJ10" s="269"/>
      <c r="TPK10" s="269"/>
      <c r="TPL10" s="269"/>
      <c r="TPM10" s="270"/>
      <c r="TPN10" s="265"/>
      <c r="TPO10" s="537"/>
      <c r="TPP10" s="537"/>
      <c r="TPQ10" s="538"/>
      <c r="TPR10" s="539"/>
      <c r="TPT10" s="540"/>
      <c r="TPU10" s="540"/>
      <c r="TPV10" s="541"/>
      <c r="TPW10" s="541"/>
      <c r="TPX10" s="537"/>
      <c r="TPY10" s="266"/>
      <c r="TPZ10" s="267"/>
      <c r="TQA10" s="267"/>
      <c r="TQB10" s="267"/>
      <c r="TQC10" s="267"/>
      <c r="TQD10" s="267"/>
      <c r="TQE10" s="268"/>
      <c r="TQF10" s="269"/>
      <c r="TQG10" s="269"/>
      <c r="TQH10" s="269"/>
      <c r="TQI10" s="269"/>
      <c r="TQJ10" s="270"/>
      <c r="TQK10" s="265"/>
      <c r="TQL10" s="537"/>
      <c r="TQM10" s="537"/>
      <c r="TQN10" s="538"/>
      <c r="TQO10" s="539"/>
      <c r="TQQ10" s="540"/>
      <c r="TQR10" s="540"/>
      <c r="TQS10" s="541"/>
      <c r="TQT10" s="541"/>
      <c r="TQU10" s="537"/>
      <c r="TQV10" s="266"/>
      <c r="TQW10" s="267"/>
      <c r="TQX10" s="267"/>
      <c r="TQY10" s="267"/>
      <c r="TQZ10" s="267"/>
      <c r="TRA10" s="267"/>
      <c r="TRB10" s="268"/>
      <c r="TRC10" s="269"/>
      <c r="TRD10" s="269"/>
      <c r="TRE10" s="269"/>
      <c r="TRF10" s="269"/>
      <c r="TRG10" s="270"/>
      <c r="TRH10" s="265"/>
      <c r="TRI10" s="537"/>
      <c r="TRJ10" s="537"/>
      <c r="TRK10" s="538"/>
      <c r="TRL10" s="539"/>
      <c r="TRN10" s="540"/>
      <c r="TRO10" s="540"/>
      <c r="TRP10" s="541"/>
      <c r="TRQ10" s="541"/>
      <c r="TRR10" s="537"/>
      <c r="TRS10" s="266"/>
      <c r="TRT10" s="267"/>
      <c r="TRU10" s="267"/>
      <c r="TRV10" s="267"/>
      <c r="TRW10" s="267"/>
      <c r="TRX10" s="267"/>
      <c r="TRY10" s="268"/>
      <c r="TRZ10" s="269"/>
      <c r="TSA10" s="269"/>
      <c r="TSB10" s="269"/>
      <c r="TSC10" s="269"/>
      <c r="TSD10" s="270"/>
      <c r="TSE10" s="265"/>
      <c r="TSF10" s="537"/>
      <c r="TSG10" s="537"/>
      <c r="TSH10" s="538"/>
      <c r="TSI10" s="539"/>
      <c r="TSK10" s="540"/>
      <c r="TSL10" s="540"/>
      <c r="TSM10" s="541"/>
      <c r="TSN10" s="541"/>
      <c r="TSO10" s="537"/>
      <c r="TSP10" s="266"/>
      <c r="TSQ10" s="267"/>
      <c r="TSR10" s="267"/>
      <c r="TSS10" s="267"/>
      <c r="TST10" s="267"/>
      <c r="TSU10" s="267"/>
      <c r="TSV10" s="268"/>
      <c r="TSW10" s="269"/>
      <c r="TSX10" s="269"/>
      <c r="TSY10" s="269"/>
      <c r="TSZ10" s="269"/>
      <c r="TTA10" s="270"/>
      <c r="TTB10" s="265"/>
      <c r="TTC10" s="537"/>
      <c r="TTD10" s="537"/>
      <c r="TTE10" s="538"/>
      <c r="TTF10" s="539"/>
      <c r="TTH10" s="540"/>
      <c r="TTI10" s="540"/>
      <c r="TTJ10" s="541"/>
      <c r="TTK10" s="541"/>
      <c r="TTL10" s="537"/>
      <c r="TTM10" s="266"/>
      <c r="TTN10" s="267"/>
      <c r="TTO10" s="267"/>
      <c r="TTP10" s="267"/>
      <c r="TTQ10" s="267"/>
      <c r="TTR10" s="267"/>
      <c r="TTS10" s="268"/>
      <c r="TTT10" s="269"/>
      <c r="TTU10" s="269"/>
      <c r="TTV10" s="269"/>
      <c r="TTW10" s="269"/>
      <c r="TTX10" s="270"/>
      <c r="TTY10" s="265"/>
      <c r="TTZ10" s="537"/>
      <c r="TUA10" s="537"/>
      <c r="TUB10" s="538"/>
      <c r="TUC10" s="539"/>
      <c r="TUE10" s="540"/>
      <c r="TUF10" s="540"/>
      <c r="TUG10" s="541"/>
      <c r="TUH10" s="541"/>
      <c r="TUI10" s="537"/>
      <c r="TUJ10" s="266"/>
      <c r="TUK10" s="267"/>
      <c r="TUL10" s="267"/>
      <c r="TUM10" s="267"/>
      <c r="TUN10" s="267"/>
      <c r="TUO10" s="267"/>
      <c r="TUP10" s="268"/>
      <c r="TUQ10" s="269"/>
      <c r="TUR10" s="269"/>
      <c r="TUS10" s="269"/>
      <c r="TUT10" s="269"/>
      <c r="TUU10" s="270"/>
      <c r="TUV10" s="265"/>
      <c r="TUW10" s="537"/>
      <c r="TUX10" s="537"/>
      <c r="TUY10" s="538"/>
      <c r="TUZ10" s="539"/>
      <c r="TVB10" s="540"/>
      <c r="TVC10" s="540"/>
      <c r="TVD10" s="541"/>
      <c r="TVE10" s="541"/>
      <c r="TVF10" s="537"/>
      <c r="TVG10" s="266"/>
      <c r="TVH10" s="267"/>
      <c r="TVI10" s="267"/>
      <c r="TVJ10" s="267"/>
      <c r="TVK10" s="267"/>
      <c r="TVL10" s="267"/>
      <c r="TVM10" s="268"/>
      <c r="TVN10" s="269"/>
      <c r="TVO10" s="269"/>
      <c r="TVP10" s="269"/>
      <c r="TVQ10" s="269"/>
      <c r="TVR10" s="270"/>
      <c r="TVS10" s="265"/>
      <c r="TVT10" s="537"/>
      <c r="TVU10" s="537"/>
      <c r="TVV10" s="538"/>
      <c r="TVW10" s="539"/>
      <c r="TVY10" s="540"/>
      <c r="TVZ10" s="540"/>
      <c r="TWA10" s="541"/>
      <c r="TWB10" s="541"/>
      <c r="TWC10" s="537"/>
      <c r="TWD10" s="266"/>
      <c r="TWE10" s="267"/>
      <c r="TWF10" s="267"/>
      <c r="TWG10" s="267"/>
      <c r="TWH10" s="267"/>
      <c r="TWI10" s="267"/>
      <c r="TWJ10" s="268"/>
      <c r="TWK10" s="269"/>
      <c r="TWL10" s="269"/>
      <c r="TWM10" s="269"/>
      <c r="TWN10" s="269"/>
      <c r="TWO10" s="270"/>
      <c r="TWP10" s="265"/>
      <c r="TWQ10" s="537"/>
      <c r="TWR10" s="537"/>
      <c r="TWS10" s="538"/>
      <c r="TWT10" s="539"/>
      <c r="TWV10" s="540"/>
      <c r="TWW10" s="540"/>
      <c r="TWX10" s="541"/>
      <c r="TWY10" s="541"/>
      <c r="TWZ10" s="537"/>
      <c r="TXA10" s="266"/>
      <c r="TXB10" s="267"/>
      <c r="TXC10" s="267"/>
      <c r="TXD10" s="267"/>
      <c r="TXE10" s="267"/>
      <c r="TXF10" s="267"/>
      <c r="TXG10" s="268"/>
      <c r="TXH10" s="269"/>
      <c r="TXI10" s="269"/>
      <c r="TXJ10" s="269"/>
      <c r="TXK10" s="269"/>
      <c r="TXL10" s="270"/>
      <c r="TXM10" s="265"/>
      <c r="TXN10" s="537"/>
      <c r="TXO10" s="537"/>
      <c r="TXP10" s="538"/>
      <c r="TXQ10" s="539"/>
      <c r="TXS10" s="540"/>
      <c r="TXT10" s="540"/>
      <c r="TXU10" s="541"/>
      <c r="TXV10" s="541"/>
      <c r="TXW10" s="537"/>
      <c r="TXX10" s="266"/>
      <c r="TXY10" s="267"/>
      <c r="TXZ10" s="267"/>
      <c r="TYA10" s="267"/>
      <c r="TYB10" s="267"/>
      <c r="TYC10" s="267"/>
      <c r="TYD10" s="268"/>
      <c r="TYE10" s="269"/>
      <c r="TYF10" s="269"/>
      <c r="TYG10" s="269"/>
      <c r="TYH10" s="269"/>
      <c r="TYI10" s="270"/>
      <c r="TYJ10" s="265"/>
      <c r="TYK10" s="537"/>
      <c r="TYL10" s="537"/>
      <c r="TYM10" s="538"/>
      <c r="TYN10" s="539"/>
      <c r="TYP10" s="540"/>
      <c r="TYQ10" s="540"/>
      <c r="TYR10" s="541"/>
      <c r="TYS10" s="541"/>
      <c r="TYT10" s="537"/>
      <c r="TYU10" s="266"/>
      <c r="TYV10" s="267"/>
      <c r="TYW10" s="267"/>
      <c r="TYX10" s="267"/>
      <c r="TYY10" s="267"/>
      <c r="TYZ10" s="267"/>
      <c r="TZA10" s="268"/>
      <c r="TZB10" s="269"/>
      <c r="TZC10" s="269"/>
      <c r="TZD10" s="269"/>
      <c r="TZE10" s="269"/>
      <c r="TZF10" s="270"/>
      <c r="TZG10" s="265"/>
      <c r="TZH10" s="537"/>
      <c r="TZI10" s="537"/>
      <c r="TZJ10" s="538"/>
      <c r="TZK10" s="539"/>
      <c r="TZM10" s="540"/>
      <c r="TZN10" s="540"/>
      <c r="TZO10" s="541"/>
      <c r="TZP10" s="541"/>
      <c r="TZQ10" s="537"/>
      <c r="TZR10" s="266"/>
      <c r="TZS10" s="267"/>
      <c r="TZT10" s="267"/>
      <c r="TZU10" s="267"/>
      <c r="TZV10" s="267"/>
      <c r="TZW10" s="267"/>
      <c r="TZX10" s="268"/>
      <c r="TZY10" s="269"/>
      <c r="TZZ10" s="269"/>
      <c r="UAA10" s="269"/>
      <c r="UAB10" s="269"/>
      <c r="UAC10" s="270"/>
      <c r="UAD10" s="265"/>
      <c r="UAE10" s="537"/>
      <c r="UAF10" s="537"/>
      <c r="UAG10" s="538"/>
      <c r="UAH10" s="539"/>
      <c r="UAJ10" s="540"/>
      <c r="UAK10" s="540"/>
      <c r="UAL10" s="541"/>
      <c r="UAM10" s="541"/>
      <c r="UAN10" s="537"/>
      <c r="UAO10" s="266"/>
      <c r="UAP10" s="267"/>
      <c r="UAQ10" s="267"/>
      <c r="UAR10" s="267"/>
      <c r="UAS10" s="267"/>
      <c r="UAT10" s="267"/>
      <c r="UAU10" s="268"/>
      <c r="UAV10" s="269"/>
      <c r="UAW10" s="269"/>
      <c r="UAX10" s="269"/>
      <c r="UAY10" s="269"/>
      <c r="UAZ10" s="270"/>
      <c r="UBA10" s="265"/>
      <c r="UBB10" s="537"/>
      <c r="UBC10" s="537"/>
      <c r="UBD10" s="538"/>
      <c r="UBE10" s="539"/>
      <c r="UBG10" s="540"/>
      <c r="UBH10" s="540"/>
      <c r="UBI10" s="541"/>
      <c r="UBJ10" s="541"/>
      <c r="UBK10" s="537"/>
      <c r="UBL10" s="266"/>
      <c r="UBM10" s="267"/>
      <c r="UBN10" s="267"/>
      <c r="UBO10" s="267"/>
      <c r="UBP10" s="267"/>
      <c r="UBQ10" s="267"/>
      <c r="UBR10" s="268"/>
      <c r="UBS10" s="269"/>
      <c r="UBT10" s="269"/>
      <c r="UBU10" s="269"/>
      <c r="UBV10" s="269"/>
      <c r="UBW10" s="270"/>
      <c r="UBX10" s="265"/>
      <c r="UBY10" s="537"/>
      <c r="UBZ10" s="537"/>
      <c r="UCA10" s="538"/>
      <c r="UCB10" s="539"/>
      <c r="UCD10" s="540"/>
      <c r="UCE10" s="540"/>
      <c r="UCF10" s="541"/>
      <c r="UCG10" s="541"/>
      <c r="UCH10" s="537"/>
      <c r="UCI10" s="266"/>
      <c r="UCJ10" s="267"/>
      <c r="UCK10" s="267"/>
      <c r="UCL10" s="267"/>
      <c r="UCM10" s="267"/>
      <c r="UCN10" s="267"/>
      <c r="UCO10" s="268"/>
      <c r="UCP10" s="269"/>
      <c r="UCQ10" s="269"/>
      <c r="UCR10" s="269"/>
      <c r="UCS10" s="269"/>
      <c r="UCT10" s="270"/>
      <c r="UCU10" s="265"/>
      <c r="UCV10" s="537"/>
      <c r="UCW10" s="537"/>
      <c r="UCX10" s="538"/>
      <c r="UCY10" s="539"/>
      <c r="UDA10" s="540"/>
      <c r="UDB10" s="540"/>
      <c r="UDC10" s="541"/>
      <c r="UDD10" s="541"/>
      <c r="UDE10" s="537"/>
      <c r="UDF10" s="266"/>
      <c r="UDG10" s="267"/>
      <c r="UDH10" s="267"/>
      <c r="UDI10" s="267"/>
      <c r="UDJ10" s="267"/>
      <c r="UDK10" s="267"/>
      <c r="UDL10" s="268"/>
      <c r="UDM10" s="269"/>
      <c r="UDN10" s="269"/>
      <c r="UDO10" s="269"/>
      <c r="UDP10" s="269"/>
      <c r="UDQ10" s="270"/>
      <c r="UDR10" s="265"/>
      <c r="UDS10" s="537"/>
      <c r="UDT10" s="537"/>
      <c r="UDU10" s="538"/>
      <c r="UDV10" s="539"/>
      <c r="UDX10" s="540"/>
      <c r="UDY10" s="540"/>
      <c r="UDZ10" s="541"/>
      <c r="UEA10" s="541"/>
      <c r="UEB10" s="537"/>
      <c r="UEC10" s="266"/>
      <c r="UED10" s="267"/>
      <c r="UEE10" s="267"/>
      <c r="UEF10" s="267"/>
      <c r="UEG10" s="267"/>
      <c r="UEH10" s="267"/>
      <c r="UEI10" s="268"/>
      <c r="UEJ10" s="269"/>
      <c r="UEK10" s="269"/>
      <c r="UEL10" s="269"/>
      <c r="UEM10" s="269"/>
      <c r="UEN10" s="270"/>
      <c r="UEO10" s="265"/>
      <c r="UEP10" s="537"/>
      <c r="UEQ10" s="537"/>
      <c r="UER10" s="538"/>
      <c r="UES10" s="539"/>
      <c r="UEU10" s="540"/>
      <c r="UEV10" s="540"/>
      <c r="UEW10" s="541"/>
      <c r="UEX10" s="541"/>
      <c r="UEY10" s="537"/>
      <c r="UEZ10" s="266"/>
      <c r="UFA10" s="267"/>
      <c r="UFB10" s="267"/>
      <c r="UFC10" s="267"/>
      <c r="UFD10" s="267"/>
      <c r="UFE10" s="267"/>
      <c r="UFF10" s="268"/>
      <c r="UFG10" s="269"/>
      <c r="UFH10" s="269"/>
      <c r="UFI10" s="269"/>
      <c r="UFJ10" s="269"/>
      <c r="UFK10" s="270"/>
      <c r="UFL10" s="265"/>
      <c r="UFM10" s="537"/>
      <c r="UFN10" s="537"/>
      <c r="UFO10" s="538"/>
      <c r="UFP10" s="539"/>
      <c r="UFR10" s="540"/>
      <c r="UFS10" s="540"/>
      <c r="UFT10" s="541"/>
      <c r="UFU10" s="541"/>
      <c r="UFV10" s="537"/>
      <c r="UFW10" s="266"/>
      <c r="UFX10" s="267"/>
      <c r="UFY10" s="267"/>
      <c r="UFZ10" s="267"/>
      <c r="UGA10" s="267"/>
      <c r="UGB10" s="267"/>
      <c r="UGC10" s="268"/>
      <c r="UGD10" s="269"/>
      <c r="UGE10" s="269"/>
      <c r="UGF10" s="269"/>
      <c r="UGG10" s="269"/>
      <c r="UGH10" s="270"/>
      <c r="UGI10" s="265"/>
      <c r="UGJ10" s="537"/>
      <c r="UGK10" s="537"/>
      <c r="UGL10" s="538"/>
      <c r="UGM10" s="539"/>
      <c r="UGO10" s="540"/>
      <c r="UGP10" s="540"/>
      <c r="UGQ10" s="541"/>
      <c r="UGR10" s="541"/>
      <c r="UGS10" s="537"/>
      <c r="UGT10" s="266"/>
      <c r="UGU10" s="267"/>
      <c r="UGV10" s="267"/>
      <c r="UGW10" s="267"/>
      <c r="UGX10" s="267"/>
      <c r="UGY10" s="267"/>
      <c r="UGZ10" s="268"/>
      <c r="UHA10" s="269"/>
      <c r="UHB10" s="269"/>
      <c r="UHC10" s="269"/>
      <c r="UHD10" s="269"/>
      <c r="UHE10" s="270"/>
      <c r="UHF10" s="265"/>
      <c r="UHG10" s="537"/>
      <c r="UHH10" s="537"/>
      <c r="UHI10" s="538"/>
      <c r="UHJ10" s="539"/>
      <c r="UHL10" s="540"/>
      <c r="UHM10" s="540"/>
      <c r="UHN10" s="541"/>
      <c r="UHO10" s="541"/>
      <c r="UHP10" s="537"/>
      <c r="UHQ10" s="266"/>
      <c r="UHR10" s="267"/>
      <c r="UHS10" s="267"/>
      <c r="UHT10" s="267"/>
      <c r="UHU10" s="267"/>
      <c r="UHV10" s="267"/>
      <c r="UHW10" s="268"/>
      <c r="UHX10" s="269"/>
      <c r="UHY10" s="269"/>
      <c r="UHZ10" s="269"/>
      <c r="UIA10" s="269"/>
      <c r="UIB10" s="270"/>
      <c r="UIC10" s="265"/>
      <c r="UID10" s="537"/>
      <c r="UIE10" s="537"/>
      <c r="UIF10" s="538"/>
      <c r="UIG10" s="539"/>
      <c r="UII10" s="540"/>
      <c r="UIJ10" s="540"/>
      <c r="UIK10" s="541"/>
      <c r="UIL10" s="541"/>
      <c r="UIM10" s="537"/>
      <c r="UIN10" s="266"/>
      <c r="UIO10" s="267"/>
      <c r="UIP10" s="267"/>
      <c r="UIQ10" s="267"/>
      <c r="UIR10" s="267"/>
      <c r="UIS10" s="267"/>
      <c r="UIT10" s="268"/>
      <c r="UIU10" s="269"/>
      <c r="UIV10" s="269"/>
      <c r="UIW10" s="269"/>
      <c r="UIX10" s="269"/>
      <c r="UIY10" s="270"/>
      <c r="UIZ10" s="265"/>
      <c r="UJA10" s="537"/>
      <c r="UJB10" s="537"/>
      <c r="UJC10" s="538"/>
      <c r="UJD10" s="539"/>
      <c r="UJF10" s="540"/>
      <c r="UJG10" s="540"/>
      <c r="UJH10" s="541"/>
      <c r="UJI10" s="541"/>
      <c r="UJJ10" s="537"/>
      <c r="UJK10" s="266"/>
      <c r="UJL10" s="267"/>
      <c r="UJM10" s="267"/>
      <c r="UJN10" s="267"/>
      <c r="UJO10" s="267"/>
      <c r="UJP10" s="267"/>
      <c r="UJQ10" s="268"/>
      <c r="UJR10" s="269"/>
      <c r="UJS10" s="269"/>
      <c r="UJT10" s="269"/>
      <c r="UJU10" s="269"/>
      <c r="UJV10" s="270"/>
      <c r="UJW10" s="265"/>
      <c r="UJX10" s="537"/>
      <c r="UJY10" s="537"/>
      <c r="UJZ10" s="538"/>
      <c r="UKA10" s="539"/>
      <c r="UKC10" s="540"/>
      <c r="UKD10" s="540"/>
      <c r="UKE10" s="541"/>
      <c r="UKF10" s="541"/>
      <c r="UKG10" s="537"/>
      <c r="UKH10" s="266"/>
      <c r="UKI10" s="267"/>
      <c r="UKJ10" s="267"/>
      <c r="UKK10" s="267"/>
      <c r="UKL10" s="267"/>
      <c r="UKM10" s="267"/>
      <c r="UKN10" s="268"/>
      <c r="UKO10" s="269"/>
      <c r="UKP10" s="269"/>
      <c r="UKQ10" s="269"/>
      <c r="UKR10" s="269"/>
      <c r="UKS10" s="270"/>
      <c r="UKT10" s="265"/>
      <c r="UKU10" s="537"/>
      <c r="UKV10" s="537"/>
      <c r="UKW10" s="538"/>
      <c r="UKX10" s="539"/>
      <c r="UKZ10" s="540"/>
      <c r="ULA10" s="540"/>
      <c r="ULB10" s="541"/>
      <c r="ULC10" s="541"/>
      <c r="ULD10" s="537"/>
      <c r="ULE10" s="266"/>
      <c r="ULF10" s="267"/>
      <c r="ULG10" s="267"/>
      <c r="ULH10" s="267"/>
      <c r="ULI10" s="267"/>
      <c r="ULJ10" s="267"/>
      <c r="ULK10" s="268"/>
      <c r="ULL10" s="269"/>
      <c r="ULM10" s="269"/>
      <c r="ULN10" s="269"/>
      <c r="ULO10" s="269"/>
      <c r="ULP10" s="270"/>
      <c r="ULQ10" s="265"/>
      <c r="ULR10" s="537"/>
      <c r="ULS10" s="537"/>
      <c r="ULT10" s="538"/>
      <c r="ULU10" s="539"/>
      <c r="ULW10" s="540"/>
      <c r="ULX10" s="540"/>
      <c r="ULY10" s="541"/>
      <c r="ULZ10" s="541"/>
      <c r="UMA10" s="537"/>
      <c r="UMB10" s="266"/>
      <c r="UMC10" s="267"/>
      <c r="UMD10" s="267"/>
      <c r="UME10" s="267"/>
      <c r="UMF10" s="267"/>
      <c r="UMG10" s="267"/>
      <c r="UMH10" s="268"/>
      <c r="UMI10" s="269"/>
      <c r="UMJ10" s="269"/>
      <c r="UMK10" s="269"/>
      <c r="UML10" s="269"/>
      <c r="UMM10" s="270"/>
      <c r="UMN10" s="265"/>
      <c r="UMO10" s="537"/>
      <c r="UMP10" s="537"/>
      <c r="UMQ10" s="538"/>
      <c r="UMR10" s="539"/>
      <c r="UMT10" s="540"/>
      <c r="UMU10" s="540"/>
      <c r="UMV10" s="541"/>
      <c r="UMW10" s="541"/>
      <c r="UMX10" s="537"/>
      <c r="UMY10" s="266"/>
      <c r="UMZ10" s="267"/>
      <c r="UNA10" s="267"/>
      <c r="UNB10" s="267"/>
      <c r="UNC10" s="267"/>
      <c r="UND10" s="267"/>
      <c r="UNE10" s="268"/>
      <c r="UNF10" s="269"/>
      <c r="UNG10" s="269"/>
      <c r="UNH10" s="269"/>
      <c r="UNI10" s="269"/>
      <c r="UNJ10" s="270"/>
      <c r="UNK10" s="265"/>
      <c r="UNL10" s="537"/>
      <c r="UNM10" s="537"/>
      <c r="UNN10" s="538"/>
      <c r="UNO10" s="539"/>
      <c r="UNQ10" s="540"/>
      <c r="UNR10" s="540"/>
      <c r="UNS10" s="541"/>
      <c r="UNT10" s="541"/>
      <c r="UNU10" s="537"/>
      <c r="UNV10" s="266"/>
      <c r="UNW10" s="267"/>
      <c r="UNX10" s="267"/>
      <c r="UNY10" s="267"/>
      <c r="UNZ10" s="267"/>
      <c r="UOA10" s="267"/>
      <c r="UOB10" s="268"/>
      <c r="UOC10" s="269"/>
      <c r="UOD10" s="269"/>
      <c r="UOE10" s="269"/>
      <c r="UOF10" s="269"/>
      <c r="UOG10" s="270"/>
      <c r="UOH10" s="265"/>
      <c r="UOI10" s="537"/>
      <c r="UOJ10" s="537"/>
      <c r="UOK10" s="538"/>
      <c r="UOL10" s="539"/>
      <c r="UON10" s="540"/>
      <c r="UOO10" s="540"/>
      <c r="UOP10" s="541"/>
      <c r="UOQ10" s="541"/>
      <c r="UOR10" s="537"/>
      <c r="UOS10" s="266"/>
      <c r="UOT10" s="267"/>
      <c r="UOU10" s="267"/>
      <c r="UOV10" s="267"/>
      <c r="UOW10" s="267"/>
      <c r="UOX10" s="267"/>
      <c r="UOY10" s="268"/>
      <c r="UOZ10" s="269"/>
      <c r="UPA10" s="269"/>
      <c r="UPB10" s="269"/>
      <c r="UPC10" s="269"/>
      <c r="UPD10" s="270"/>
      <c r="UPE10" s="265"/>
      <c r="UPF10" s="537"/>
      <c r="UPG10" s="537"/>
      <c r="UPH10" s="538"/>
      <c r="UPI10" s="539"/>
      <c r="UPK10" s="540"/>
      <c r="UPL10" s="540"/>
      <c r="UPM10" s="541"/>
      <c r="UPN10" s="541"/>
      <c r="UPO10" s="537"/>
      <c r="UPP10" s="266"/>
      <c r="UPQ10" s="267"/>
      <c r="UPR10" s="267"/>
      <c r="UPS10" s="267"/>
      <c r="UPT10" s="267"/>
      <c r="UPU10" s="267"/>
      <c r="UPV10" s="268"/>
      <c r="UPW10" s="269"/>
      <c r="UPX10" s="269"/>
      <c r="UPY10" s="269"/>
      <c r="UPZ10" s="269"/>
      <c r="UQA10" s="270"/>
      <c r="UQB10" s="265"/>
      <c r="UQC10" s="537"/>
      <c r="UQD10" s="537"/>
      <c r="UQE10" s="538"/>
      <c r="UQF10" s="539"/>
      <c r="UQH10" s="540"/>
      <c r="UQI10" s="540"/>
      <c r="UQJ10" s="541"/>
      <c r="UQK10" s="541"/>
      <c r="UQL10" s="537"/>
      <c r="UQM10" s="266"/>
      <c r="UQN10" s="267"/>
      <c r="UQO10" s="267"/>
      <c r="UQP10" s="267"/>
      <c r="UQQ10" s="267"/>
      <c r="UQR10" s="267"/>
      <c r="UQS10" s="268"/>
      <c r="UQT10" s="269"/>
      <c r="UQU10" s="269"/>
      <c r="UQV10" s="269"/>
      <c r="UQW10" s="269"/>
      <c r="UQX10" s="270"/>
      <c r="UQY10" s="265"/>
      <c r="UQZ10" s="537"/>
      <c r="URA10" s="537"/>
      <c r="URB10" s="538"/>
      <c r="URC10" s="539"/>
      <c r="URE10" s="540"/>
      <c r="URF10" s="540"/>
      <c r="URG10" s="541"/>
      <c r="URH10" s="541"/>
      <c r="URI10" s="537"/>
      <c r="URJ10" s="266"/>
      <c r="URK10" s="267"/>
      <c r="URL10" s="267"/>
      <c r="URM10" s="267"/>
      <c r="URN10" s="267"/>
      <c r="URO10" s="267"/>
      <c r="URP10" s="268"/>
      <c r="URQ10" s="269"/>
      <c r="URR10" s="269"/>
      <c r="URS10" s="269"/>
      <c r="URT10" s="269"/>
      <c r="URU10" s="270"/>
      <c r="URV10" s="265"/>
      <c r="URW10" s="537"/>
      <c r="URX10" s="537"/>
      <c r="URY10" s="538"/>
      <c r="URZ10" s="539"/>
      <c r="USB10" s="540"/>
      <c r="USC10" s="540"/>
      <c r="USD10" s="541"/>
      <c r="USE10" s="541"/>
      <c r="USF10" s="537"/>
      <c r="USG10" s="266"/>
      <c r="USH10" s="267"/>
      <c r="USI10" s="267"/>
      <c r="USJ10" s="267"/>
      <c r="USK10" s="267"/>
      <c r="USL10" s="267"/>
      <c r="USM10" s="268"/>
      <c r="USN10" s="269"/>
      <c r="USO10" s="269"/>
      <c r="USP10" s="269"/>
      <c r="USQ10" s="269"/>
      <c r="USR10" s="270"/>
      <c r="USS10" s="265"/>
      <c r="UST10" s="537"/>
      <c r="USU10" s="537"/>
      <c r="USV10" s="538"/>
      <c r="USW10" s="539"/>
      <c r="USY10" s="540"/>
      <c r="USZ10" s="540"/>
      <c r="UTA10" s="541"/>
      <c r="UTB10" s="541"/>
      <c r="UTC10" s="537"/>
      <c r="UTD10" s="266"/>
      <c r="UTE10" s="267"/>
      <c r="UTF10" s="267"/>
      <c r="UTG10" s="267"/>
      <c r="UTH10" s="267"/>
      <c r="UTI10" s="267"/>
      <c r="UTJ10" s="268"/>
      <c r="UTK10" s="269"/>
      <c r="UTL10" s="269"/>
      <c r="UTM10" s="269"/>
      <c r="UTN10" s="269"/>
      <c r="UTO10" s="270"/>
      <c r="UTP10" s="265"/>
      <c r="UTQ10" s="537"/>
      <c r="UTR10" s="537"/>
      <c r="UTS10" s="538"/>
      <c r="UTT10" s="539"/>
      <c r="UTV10" s="540"/>
      <c r="UTW10" s="540"/>
      <c r="UTX10" s="541"/>
      <c r="UTY10" s="541"/>
      <c r="UTZ10" s="537"/>
      <c r="UUA10" s="266"/>
      <c r="UUB10" s="267"/>
      <c r="UUC10" s="267"/>
      <c r="UUD10" s="267"/>
      <c r="UUE10" s="267"/>
      <c r="UUF10" s="267"/>
      <c r="UUG10" s="268"/>
      <c r="UUH10" s="269"/>
      <c r="UUI10" s="269"/>
      <c r="UUJ10" s="269"/>
      <c r="UUK10" s="269"/>
      <c r="UUL10" s="270"/>
      <c r="UUM10" s="265"/>
      <c r="UUN10" s="537"/>
      <c r="UUO10" s="537"/>
      <c r="UUP10" s="538"/>
      <c r="UUQ10" s="539"/>
      <c r="UUS10" s="540"/>
      <c r="UUT10" s="540"/>
      <c r="UUU10" s="541"/>
      <c r="UUV10" s="541"/>
      <c r="UUW10" s="537"/>
      <c r="UUX10" s="266"/>
      <c r="UUY10" s="267"/>
      <c r="UUZ10" s="267"/>
      <c r="UVA10" s="267"/>
      <c r="UVB10" s="267"/>
      <c r="UVC10" s="267"/>
      <c r="UVD10" s="268"/>
      <c r="UVE10" s="269"/>
      <c r="UVF10" s="269"/>
      <c r="UVG10" s="269"/>
      <c r="UVH10" s="269"/>
      <c r="UVI10" s="270"/>
      <c r="UVJ10" s="265"/>
      <c r="UVK10" s="537"/>
      <c r="UVL10" s="537"/>
      <c r="UVM10" s="538"/>
      <c r="UVN10" s="539"/>
      <c r="UVP10" s="540"/>
      <c r="UVQ10" s="540"/>
      <c r="UVR10" s="541"/>
      <c r="UVS10" s="541"/>
      <c r="UVT10" s="537"/>
      <c r="UVU10" s="266"/>
      <c r="UVV10" s="267"/>
      <c r="UVW10" s="267"/>
      <c r="UVX10" s="267"/>
      <c r="UVY10" s="267"/>
      <c r="UVZ10" s="267"/>
      <c r="UWA10" s="268"/>
      <c r="UWB10" s="269"/>
      <c r="UWC10" s="269"/>
      <c r="UWD10" s="269"/>
      <c r="UWE10" s="269"/>
      <c r="UWF10" s="270"/>
      <c r="UWG10" s="265"/>
      <c r="UWH10" s="537"/>
      <c r="UWI10" s="537"/>
      <c r="UWJ10" s="538"/>
      <c r="UWK10" s="539"/>
      <c r="UWM10" s="540"/>
      <c r="UWN10" s="540"/>
      <c r="UWO10" s="541"/>
      <c r="UWP10" s="541"/>
      <c r="UWQ10" s="537"/>
      <c r="UWR10" s="266"/>
      <c r="UWS10" s="267"/>
      <c r="UWT10" s="267"/>
      <c r="UWU10" s="267"/>
      <c r="UWV10" s="267"/>
      <c r="UWW10" s="267"/>
      <c r="UWX10" s="268"/>
      <c r="UWY10" s="269"/>
      <c r="UWZ10" s="269"/>
      <c r="UXA10" s="269"/>
      <c r="UXB10" s="269"/>
      <c r="UXC10" s="270"/>
      <c r="UXD10" s="265"/>
      <c r="UXE10" s="537"/>
      <c r="UXF10" s="537"/>
      <c r="UXG10" s="538"/>
      <c r="UXH10" s="539"/>
      <c r="UXJ10" s="540"/>
      <c r="UXK10" s="540"/>
      <c r="UXL10" s="541"/>
      <c r="UXM10" s="541"/>
      <c r="UXN10" s="537"/>
      <c r="UXO10" s="266"/>
      <c r="UXP10" s="267"/>
      <c r="UXQ10" s="267"/>
      <c r="UXR10" s="267"/>
      <c r="UXS10" s="267"/>
      <c r="UXT10" s="267"/>
      <c r="UXU10" s="268"/>
      <c r="UXV10" s="269"/>
      <c r="UXW10" s="269"/>
      <c r="UXX10" s="269"/>
      <c r="UXY10" s="269"/>
      <c r="UXZ10" s="270"/>
      <c r="UYA10" s="265"/>
      <c r="UYB10" s="537"/>
      <c r="UYC10" s="537"/>
      <c r="UYD10" s="538"/>
      <c r="UYE10" s="539"/>
      <c r="UYG10" s="540"/>
      <c r="UYH10" s="540"/>
      <c r="UYI10" s="541"/>
      <c r="UYJ10" s="541"/>
      <c r="UYK10" s="537"/>
      <c r="UYL10" s="266"/>
      <c r="UYM10" s="267"/>
      <c r="UYN10" s="267"/>
      <c r="UYO10" s="267"/>
      <c r="UYP10" s="267"/>
      <c r="UYQ10" s="267"/>
      <c r="UYR10" s="268"/>
      <c r="UYS10" s="269"/>
      <c r="UYT10" s="269"/>
      <c r="UYU10" s="269"/>
      <c r="UYV10" s="269"/>
      <c r="UYW10" s="270"/>
      <c r="UYX10" s="265"/>
      <c r="UYY10" s="537"/>
      <c r="UYZ10" s="537"/>
      <c r="UZA10" s="538"/>
      <c r="UZB10" s="539"/>
      <c r="UZD10" s="540"/>
      <c r="UZE10" s="540"/>
      <c r="UZF10" s="541"/>
      <c r="UZG10" s="541"/>
      <c r="UZH10" s="537"/>
      <c r="UZI10" s="266"/>
      <c r="UZJ10" s="267"/>
      <c r="UZK10" s="267"/>
      <c r="UZL10" s="267"/>
      <c r="UZM10" s="267"/>
      <c r="UZN10" s="267"/>
      <c r="UZO10" s="268"/>
      <c r="UZP10" s="269"/>
      <c r="UZQ10" s="269"/>
      <c r="UZR10" s="269"/>
      <c r="UZS10" s="269"/>
      <c r="UZT10" s="270"/>
      <c r="UZU10" s="265"/>
      <c r="UZV10" s="537"/>
      <c r="UZW10" s="537"/>
      <c r="UZX10" s="538"/>
      <c r="UZY10" s="539"/>
      <c r="VAA10" s="540"/>
      <c r="VAB10" s="540"/>
      <c r="VAC10" s="541"/>
      <c r="VAD10" s="541"/>
      <c r="VAE10" s="537"/>
      <c r="VAF10" s="266"/>
      <c r="VAG10" s="267"/>
      <c r="VAH10" s="267"/>
      <c r="VAI10" s="267"/>
      <c r="VAJ10" s="267"/>
      <c r="VAK10" s="267"/>
      <c r="VAL10" s="268"/>
      <c r="VAM10" s="269"/>
      <c r="VAN10" s="269"/>
      <c r="VAO10" s="269"/>
      <c r="VAP10" s="269"/>
      <c r="VAQ10" s="270"/>
      <c r="VAR10" s="265"/>
      <c r="VAS10" s="537"/>
      <c r="VAT10" s="537"/>
      <c r="VAU10" s="538"/>
      <c r="VAV10" s="539"/>
      <c r="VAX10" s="540"/>
      <c r="VAY10" s="540"/>
      <c r="VAZ10" s="541"/>
      <c r="VBA10" s="541"/>
      <c r="VBB10" s="537"/>
      <c r="VBC10" s="266"/>
      <c r="VBD10" s="267"/>
      <c r="VBE10" s="267"/>
      <c r="VBF10" s="267"/>
      <c r="VBG10" s="267"/>
      <c r="VBH10" s="267"/>
      <c r="VBI10" s="268"/>
      <c r="VBJ10" s="269"/>
      <c r="VBK10" s="269"/>
      <c r="VBL10" s="269"/>
      <c r="VBM10" s="269"/>
      <c r="VBN10" s="270"/>
      <c r="VBO10" s="265"/>
      <c r="VBP10" s="537"/>
      <c r="VBQ10" s="537"/>
      <c r="VBR10" s="538"/>
      <c r="VBS10" s="539"/>
      <c r="VBU10" s="540"/>
      <c r="VBV10" s="540"/>
      <c r="VBW10" s="541"/>
      <c r="VBX10" s="541"/>
      <c r="VBY10" s="537"/>
      <c r="VBZ10" s="266"/>
      <c r="VCA10" s="267"/>
      <c r="VCB10" s="267"/>
      <c r="VCC10" s="267"/>
      <c r="VCD10" s="267"/>
      <c r="VCE10" s="267"/>
      <c r="VCF10" s="268"/>
      <c r="VCG10" s="269"/>
      <c r="VCH10" s="269"/>
      <c r="VCI10" s="269"/>
      <c r="VCJ10" s="269"/>
      <c r="VCK10" s="270"/>
      <c r="VCL10" s="265"/>
      <c r="VCM10" s="537"/>
      <c r="VCN10" s="537"/>
      <c r="VCO10" s="538"/>
      <c r="VCP10" s="539"/>
      <c r="VCR10" s="540"/>
      <c r="VCS10" s="540"/>
      <c r="VCT10" s="541"/>
      <c r="VCU10" s="541"/>
      <c r="VCV10" s="537"/>
      <c r="VCW10" s="266"/>
      <c r="VCX10" s="267"/>
      <c r="VCY10" s="267"/>
      <c r="VCZ10" s="267"/>
      <c r="VDA10" s="267"/>
      <c r="VDB10" s="267"/>
      <c r="VDC10" s="268"/>
      <c r="VDD10" s="269"/>
      <c r="VDE10" s="269"/>
      <c r="VDF10" s="269"/>
      <c r="VDG10" s="269"/>
      <c r="VDH10" s="270"/>
      <c r="VDI10" s="265"/>
      <c r="VDJ10" s="537"/>
      <c r="VDK10" s="537"/>
      <c r="VDL10" s="538"/>
      <c r="VDM10" s="539"/>
      <c r="VDO10" s="540"/>
      <c r="VDP10" s="540"/>
      <c r="VDQ10" s="541"/>
      <c r="VDR10" s="541"/>
      <c r="VDS10" s="537"/>
      <c r="VDT10" s="266"/>
      <c r="VDU10" s="267"/>
      <c r="VDV10" s="267"/>
      <c r="VDW10" s="267"/>
      <c r="VDX10" s="267"/>
      <c r="VDY10" s="267"/>
      <c r="VDZ10" s="268"/>
      <c r="VEA10" s="269"/>
      <c r="VEB10" s="269"/>
      <c r="VEC10" s="269"/>
      <c r="VED10" s="269"/>
      <c r="VEE10" s="270"/>
      <c r="VEF10" s="265"/>
      <c r="VEG10" s="537"/>
      <c r="VEH10" s="537"/>
      <c r="VEI10" s="538"/>
      <c r="VEJ10" s="539"/>
      <c r="VEL10" s="540"/>
      <c r="VEM10" s="540"/>
      <c r="VEN10" s="541"/>
      <c r="VEO10" s="541"/>
      <c r="VEP10" s="537"/>
      <c r="VEQ10" s="266"/>
      <c r="VER10" s="267"/>
      <c r="VES10" s="267"/>
      <c r="VET10" s="267"/>
      <c r="VEU10" s="267"/>
      <c r="VEV10" s="267"/>
      <c r="VEW10" s="268"/>
      <c r="VEX10" s="269"/>
      <c r="VEY10" s="269"/>
      <c r="VEZ10" s="269"/>
      <c r="VFA10" s="269"/>
      <c r="VFB10" s="270"/>
      <c r="VFC10" s="265"/>
      <c r="VFD10" s="537"/>
      <c r="VFE10" s="537"/>
      <c r="VFF10" s="538"/>
      <c r="VFG10" s="539"/>
      <c r="VFI10" s="540"/>
      <c r="VFJ10" s="540"/>
      <c r="VFK10" s="541"/>
      <c r="VFL10" s="541"/>
      <c r="VFM10" s="537"/>
      <c r="VFN10" s="266"/>
      <c r="VFO10" s="267"/>
      <c r="VFP10" s="267"/>
      <c r="VFQ10" s="267"/>
      <c r="VFR10" s="267"/>
      <c r="VFS10" s="267"/>
      <c r="VFT10" s="268"/>
      <c r="VFU10" s="269"/>
      <c r="VFV10" s="269"/>
      <c r="VFW10" s="269"/>
      <c r="VFX10" s="269"/>
      <c r="VFY10" s="270"/>
      <c r="VFZ10" s="265"/>
      <c r="VGA10" s="537"/>
      <c r="VGB10" s="537"/>
      <c r="VGC10" s="538"/>
      <c r="VGD10" s="539"/>
      <c r="VGF10" s="540"/>
      <c r="VGG10" s="540"/>
      <c r="VGH10" s="541"/>
      <c r="VGI10" s="541"/>
      <c r="VGJ10" s="537"/>
      <c r="VGK10" s="266"/>
      <c r="VGL10" s="267"/>
      <c r="VGM10" s="267"/>
      <c r="VGN10" s="267"/>
      <c r="VGO10" s="267"/>
      <c r="VGP10" s="267"/>
      <c r="VGQ10" s="268"/>
      <c r="VGR10" s="269"/>
      <c r="VGS10" s="269"/>
      <c r="VGT10" s="269"/>
      <c r="VGU10" s="269"/>
      <c r="VGV10" s="270"/>
      <c r="VGW10" s="265"/>
      <c r="VGX10" s="537"/>
      <c r="VGY10" s="537"/>
      <c r="VGZ10" s="538"/>
      <c r="VHA10" s="539"/>
      <c r="VHC10" s="540"/>
      <c r="VHD10" s="540"/>
      <c r="VHE10" s="541"/>
      <c r="VHF10" s="541"/>
      <c r="VHG10" s="537"/>
      <c r="VHH10" s="266"/>
      <c r="VHI10" s="267"/>
      <c r="VHJ10" s="267"/>
      <c r="VHK10" s="267"/>
      <c r="VHL10" s="267"/>
      <c r="VHM10" s="267"/>
      <c r="VHN10" s="268"/>
      <c r="VHO10" s="269"/>
      <c r="VHP10" s="269"/>
      <c r="VHQ10" s="269"/>
      <c r="VHR10" s="269"/>
      <c r="VHS10" s="270"/>
      <c r="VHT10" s="265"/>
      <c r="VHU10" s="537"/>
      <c r="VHV10" s="537"/>
      <c r="VHW10" s="538"/>
      <c r="VHX10" s="539"/>
      <c r="VHZ10" s="540"/>
      <c r="VIA10" s="540"/>
      <c r="VIB10" s="541"/>
      <c r="VIC10" s="541"/>
      <c r="VID10" s="537"/>
      <c r="VIE10" s="266"/>
      <c r="VIF10" s="267"/>
      <c r="VIG10" s="267"/>
      <c r="VIH10" s="267"/>
      <c r="VII10" s="267"/>
      <c r="VIJ10" s="267"/>
      <c r="VIK10" s="268"/>
      <c r="VIL10" s="269"/>
      <c r="VIM10" s="269"/>
      <c r="VIN10" s="269"/>
      <c r="VIO10" s="269"/>
      <c r="VIP10" s="270"/>
      <c r="VIQ10" s="265"/>
      <c r="VIR10" s="537"/>
      <c r="VIS10" s="537"/>
      <c r="VIT10" s="538"/>
      <c r="VIU10" s="539"/>
      <c r="VIW10" s="540"/>
      <c r="VIX10" s="540"/>
      <c r="VIY10" s="541"/>
      <c r="VIZ10" s="541"/>
      <c r="VJA10" s="537"/>
      <c r="VJB10" s="266"/>
      <c r="VJC10" s="267"/>
      <c r="VJD10" s="267"/>
      <c r="VJE10" s="267"/>
      <c r="VJF10" s="267"/>
      <c r="VJG10" s="267"/>
      <c r="VJH10" s="268"/>
      <c r="VJI10" s="269"/>
      <c r="VJJ10" s="269"/>
      <c r="VJK10" s="269"/>
      <c r="VJL10" s="269"/>
      <c r="VJM10" s="270"/>
      <c r="VJN10" s="265"/>
      <c r="VJO10" s="537"/>
      <c r="VJP10" s="537"/>
      <c r="VJQ10" s="538"/>
      <c r="VJR10" s="539"/>
      <c r="VJT10" s="540"/>
      <c r="VJU10" s="540"/>
      <c r="VJV10" s="541"/>
      <c r="VJW10" s="541"/>
      <c r="VJX10" s="537"/>
      <c r="VJY10" s="266"/>
      <c r="VJZ10" s="267"/>
      <c r="VKA10" s="267"/>
      <c r="VKB10" s="267"/>
      <c r="VKC10" s="267"/>
      <c r="VKD10" s="267"/>
      <c r="VKE10" s="268"/>
      <c r="VKF10" s="269"/>
      <c r="VKG10" s="269"/>
      <c r="VKH10" s="269"/>
      <c r="VKI10" s="269"/>
      <c r="VKJ10" s="270"/>
      <c r="VKK10" s="265"/>
      <c r="VKL10" s="537"/>
      <c r="VKM10" s="537"/>
      <c r="VKN10" s="538"/>
      <c r="VKO10" s="539"/>
      <c r="VKQ10" s="540"/>
      <c r="VKR10" s="540"/>
      <c r="VKS10" s="541"/>
      <c r="VKT10" s="541"/>
      <c r="VKU10" s="537"/>
      <c r="VKV10" s="266"/>
      <c r="VKW10" s="267"/>
      <c r="VKX10" s="267"/>
      <c r="VKY10" s="267"/>
      <c r="VKZ10" s="267"/>
      <c r="VLA10" s="267"/>
      <c r="VLB10" s="268"/>
      <c r="VLC10" s="269"/>
      <c r="VLD10" s="269"/>
      <c r="VLE10" s="269"/>
      <c r="VLF10" s="269"/>
      <c r="VLG10" s="270"/>
      <c r="VLH10" s="265"/>
      <c r="VLI10" s="537"/>
      <c r="VLJ10" s="537"/>
      <c r="VLK10" s="538"/>
      <c r="VLL10" s="539"/>
      <c r="VLN10" s="540"/>
      <c r="VLO10" s="540"/>
      <c r="VLP10" s="541"/>
      <c r="VLQ10" s="541"/>
      <c r="VLR10" s="537"/>
      <c r="VLS10" s="266"/>
      <c r="VLT10" s="267"/>
      <c r="VLU10" s="267"/>
      <c r="VLV10" s="267"/>
      <c r="VLW10" s="267"/>
      <c r="VLX10" s="267"/>
      <c r="VLY10" s="268"/>
      <c r="VLZ10" s="269"/>
      <c r="VMA10" s="269"/>
      <c r="VMB10" s="269"/>
      <c r="VMC10" s="269"/>
      <c r="VMD10" s="270"/>
      <c r="VME10" s="265"/>
      <c r="VMF10" s="537"/>
      <c r="VMG10" s="537"/>
      <c r="VMH10" s="538"/>
      <c r="VMI10" s="539"/>
      <c r="VMK10" s="540"/>
      <c r="VML10" s="540"/>
      <c r="VMM10" s="541"/>
      <c r="VMN10" s="541"/>
      <c r="VMO10" s="537"/>
      <c r="VMP10" s="266"/>
      <c r="VMQ10" s="267"/>
      <c r="VMR10" s="267"/>
      <c r="VMS10" s="267"/>
      <c r="VMT10" s="267"/>
      <c r="VMU10" s="267"/>
      <c r="VMV10" s="268"/>
      <c r="VMW10" s="269"/>
      <c r="VMX10" s="269"/>
      <c r="VMY10" s="269"/>
      <c r="VMZ10" s="269"/>
      <c r="VNA10" s="270"/>
      <c r="VNB10" s="265"/>
      <c r="VNC10" s="537"/>
      <c r="VND10" s="537"/>
      <c r="VNE10" s="538"/>
      <c r="VNF10" s="539"/>
      <c r="VNH10" s="540"/>
      <c r="VNI10" s="540"/>
      <c r="VNJ10" s="541"/>
      <c r="VNK10" s="541"/>
      <c r="VNL10" s="537"/>
      <c r="VNM10" s="266"/>
      <c r="VNN10" s="267"/>
      <c r="VNO10" s="267"/>
      <c r="VNP10" s="267"/>
      <c r="VNQ10" s="267"/>
      <c r="VNR10" s="267"/>
      <c r="VNS10" s="268"/>
      <c r="VNT10" s="269"/>
      <c r="VNU10" s="269"/>
      <c r="VNV10" s="269"/>
      <c r="VNW10" s="269"/>
      <c r="VNX10" s="270"/>
      <c r="VNY10" s="265"/>
      <c r="VNZ10" s="537"/>
      <c r="VOA10" s="537"/>
      <c r="VOB10" s="538"/>
      <c r="VOC10" s="539"/>
      <c r="VOE10" s="540"/>
      <c r="VOF10" s="540"/>
      <c r="VOG10" s="541"/>
      <c r="VOH10" s="541"/>
      <c r="VOI10" s="537"/>
      <c r="VOJ10" s="266"/>
      <c r="VOK10" s="267"/>
      <c r="VOL10" s="267"/>
      <c r="VOM10" s="267"/>
      <c r="VON10" s="267"/>
      <c r="VOO10" s="267"/>
      <c r="VOP10" s="268"/>
      <c r="VOQ10" s="269"/>
      <c r="VOR10" s="269"/>
      <c r="VOS10" s="269"/>
      <c r="VOT10" s="269"/>
      <c r="VOU10" s="270"/>
      <c r="VOV10" s="265"/>
      <c r="VOW10" s="537"/>
      <c r="VOX10" s="537"/>
      <c r="VOY10" s="538"/>
      <c r="VOZ10" s="539"/>
      <c r="VPB10" s="540"/>
      <c r="VPC10" s="540"/>
      <c r="VPD10" s="541"/>
      <c r="VPE10" s="541"/>
      <c r="VPF10" s="537"/>
      <c r="VPG10" s="266"/>
      <c r="VPH10" s="267"/>
      <c r="VPI10" s="267"/>
      <c r="VPJ10" s="267"/>
      <c r="VPK10" s="267"/>
      <c r="VPL10" s="267"/>
      <c r="VPM10" s="268"/>
      <c r="VPN10" s="269"/>
      <c r="VPO10" s="269"/>
      <c r="VPP10" s="269"/>
      <c r="VPQ10" s="269"/>
      <c r="VPR10" s="270"/>
      <c r="VPS10" s="265"/>
      <c r="VPT10" s="537"/>
      <c r="VPU10" s="537"/>
      <c r="VPV10" s="538"/>
      <c r="VPW10" s="539"/>
      <c r="VPY10" s="540"/>
      <c r="VPZ10" s="540"/>
      <c r="VQA10" s="541"/>
      <c r="VQB10" s="541"/>
      <c r="VQC10" s="537"/>
      <c r="VQD10" s="266"/>
      <c r="VQE10" s="267"/>
      <c r="VQF10" s="267"/>
      <c r="VQG10" s="267"/>
      <c r="VQH10" s="267"/>
      <c r="VQI10" s="267"/>
      <c r="VQJ10" s="268"/>
      <c r="VQK10" s="269"/>
      <c r="VQL10" s="269"/>
      <c r="VQM10" s="269"/>
      <c r="VQN10" s="269"/>
      <c r="VQO10" s="270"/>
      <c r="VQP10" s="265"/>
      <c r="VQQ10" s="537"/>
      <c r="VQR10" s="537"/>
      <c r="VQS10" s="538"/>
      <c r="VQT10" s="539"/>
      <c r="VQV10" s="540"/>
      <c r="VQW10" s="540"/>
      <c r="VQX10" s="541"/>
      <c r="VQY10" s="541"/>
      <c r="VQZ10" s="537"/>
      <c r="VRA10" s="266"/>
      <c r="VRB10" s="267"/>
      <c r="VRC10" s="267"/>
      <c r="VRD10" s="267"/>
      <c r="VRE10" s="267"/>
      <c r="VRF10" s="267"/>
      <c r="VRG10" s="268"/>
      <c r="VRH10" s="269"/>
      <c r="VRI10" s="269"/>
      <c r="VRJ10" s="269"/>
      <c r="VRK10" s="269"/>
      <c r="VRL10" s="270"/>
      <c r="VRM10" s="265"/>
      <c r="VRN10" s="537"/>
      <c r="VRO10" s="537"/>
      <c r="VRP10" s="538"/>
      <c r="VRQ10" s="539"/>
      <c r="VRS10" s="540"/>
      <c r="VRT10" s="540"/>
      <c r="VRU10" s="541"/>
      <c r="VRV10" s="541"/>
      <c r="VRW10" s="537"/>
      <c r="VRX10" s="266"/>
      <c r="VRY10" s="267"/>
      <c r="VRZ10" s="267"/>
      <c r="VSA10" s="267"/>
      <c r="VSB10" s="267"/>
      <c r="VSC10" s="267"/>
      <c r="VSD10" s="268"/>
      <c r="VSE10" s="269"/>
      <c r="VSF10" s="269"/>
      <c r="VSG10" s="269"/>
      <c r="VSH10" s="269"/>
      <c r="VSI10" s="270"/>
      <c r="VSJ10" s="265"/>
      <c r="VSK10" s="537"/>
      <c r="VSL10" s="537"/>
      <c r="VSM10" s="538"/>
      <c r="VSN10" s="539"/>
      <c r="VSP10" s="540"/>
      <c r="VSQ10" s="540"/>
      <c r="VSR10" s="541"/>
      <c r="VSS10" s="541"/>
      <c r="VST10" s="537"/>
      <c r="VSU10" s="266"/>
      <c r="VSV10" s="267"/>
      <c r="VSW10" s="267"/>
      <c r="VSX10" s="267"/>
      <c r="VSY10" s="267"/>
      <c r="VSZ10" s="267"/>
      <c r="VTA10" s="268"/>
      <c r="VTB10" s="269"/>
      <c r="VTC10" s="269"/>
      <c r="VTD10" s="269"/>
      <c r="VTE10" s="269"/>
      <c r="VTF10" s="270"/>
      <c r="VTG10" s="265"/>
      <c r="VTH10" s="537"/>
      <c r="VTI10" s="537"/>
      <c r="VTJ10" s="538"/>
      <c r="VTK10" s="539"/>
      <c r="VTM10" s="540"/>
      <c r="VTN10" s="540"/>
      <c r="VTO10" s="541"/>
      <c r="VTP10" s="541"/>
      <c r="VTQ10" s="537"/>
      <c r="VTR10" s="266"/>
      <c r="VTS10" s="267"/>
      <c r="VTT10" s="267"/>
      <c r="VTU10" s="267"/>
      <c r="VTV10" s="267"/>
      <c r="VTW10" s="267"/>
      <c r="VTX10" s="268"/>
      <c r="VTY10" s="269"/>
      <c r="VTZ10" s="269"/>
      <c r="VUA10" s="269"/>
      <c r="VUB10" s="269"/>
      <c r="VUC10" s="270"/>
      <c r="VUD10" s="265"/>
      <c r="VUE10" s="537"/>
      <c r="VUF10" s="537"/>
      <c r="VUG10" s="538"/>
      <c r="VUH10" s="539"/>
      <c r="VUJ10" s="540"/>
      <c r="VUK10" s="540"/>
      <c r="VUL10" s="541"/>
      <c r="VUM10" s="541"/>
      <c r="VUN10" s="537"/>
      <c r="VUO10" s="266"/>
      <c r="VUP10" s="267"/>
      <c r="VUQ10" s="267"/>
      <c r="VUR10" s="267"/>
      <c r="VUS10" s="267"/>
      <c r="VUT10" s="267"/>
      <c r="VUU10" s="268"/>
      <c r="VUV10" s="269"/>
      <c r="VUW10" s="269"/>
      <c r="VUX10" s="269"/>
      <c r="VUY10" s="269"/>
      <c r="VUZ10" s="270"/>
      <c r="VVA10" s="265"/>
      <c r="VVB10" s="537"/>
      <c r="VVC10" s="537"/>
      <c r="VVD10" s="538"/>
      <c r="VVE10" s="539"/>
      <c r="VVG10" s="540"/>
      <c r="VVH10" s="540"/>
      <c r="VVI10" s="541"/>
      <c r="VVJ10" s="541"/>
      <c r="VVK10" s="537"/>
      <c r="VVL10" s="266"/>
      <c r="VVM10" s="267"/>
      <c r="VVN10" s="267"/>
      <c r="VVO10" s="267"/>
      <c r="VVP10" s="267"/>
      <c r="VVQ10" s="267"/>
      <c r="VVR10" s="268"/>
      <c r="VVS10" s="269"/>
      <c r="VVT10" s="269"/>
      <c r="VVU10" s="269"/>
      <c r="VVV10" s="269"/>
      <c r="VVW10" s="270"/>
      <c r="VVX10" s="265"/>
      <c r="VVY10" s="537"/>
      <c r="VVZ10" s="537"/>
      <c r="VWA10" s="538"/>
      <c r="VWB10" s="539"/>
      <c r="VWD10" s="540"/>
      <c r="VWE10" s="540"/>
      <c r="VWF10" s="541"/>
      <c r="VWG10" s="541"/>
      <c r="VWH10" s="537"/>
      <c r="VWI10" s="266"/>
      <c r="VWJ10" s="267"/>
      <c r="VWK10" s="267"/>
      <c r="VWL10" s="267"/>
      <c r="VWM10" s="267"/>
      <c r="VWN10" s="267"/>
      <c r="VWO10" s="268"/>
      <c r="VWP10" s="269"/>
      <c r="VWQ10" s="269"/>
      <c r="VWR10" s="269"/>
      <c r="VWS10" s="269"/>
      <c r="VWT10" s="270"/>
      <c r="VWU10" s="265"/>
      <c r="VWV10" s="537"/>
      <c r="VWW10" s="537"/>
      <c r="VWX10" s="538"/>
      <c r="VWY10" s="539"/>
      <c r="VXA10" s="540"/>
      <c r="VXB10" s="540"/>
      <c r="VXC10" s="541"/>
      <c r="VXD10" s="541"/>
      <c r="VXE10" s="537"/>
      <c r="VXF10" s="266"/>
      <c r="VXG10" s="267"/>
      <c r="VXH10" s="267"/>
      <c r="VXI10" s="267"/>
      <c r="VXJ10" s="267"/>
      <c r="VXK10" s="267"/>
      <c r="VXL10" s="268"/>
      <c r="VXM10" s="269"/>
      <c r="VXN10" s="269"/>
      <c r="VXO10" s="269"/>
      <c r="VXP10" s="269"/>
      <c r="VXQ10" s="270"/>
      <c r="VXR10" s="265"/>
      <c r="VXS10" s="537"/>
      <c r="VXT10" s="537"/>
      <c r="VXU10" s="538"/>
      <c r="VXV10" s="539"/>
      <c r="VXX10" s="540"/>
      <c r="VXY10" s="540"/>
      <c r="VXZ10" s="541"/>
      <c r="VYA10" s="541"/>
      <c r="VYB10" s="537"/>
      <c r="VYC10" s="266"/>
      <c r="VYD10" s="267"/>
      <c r="VYE10" s="267"/>
      <c r="VYF10" s="267"/>
      <c r="VYG10" s="267"/>
      <c r="VYH10" s="267"/>
      <c r="VYI10" s="268"/>
      <c r="VYJ10" s="269"/>
      <c r="VYK10" s="269"/>
      <c r="VYL10" s="269"/>
      <c r="VYM10" s="269"/>
      <c r="VYN10" s="270"/>
      <c r="VYO10" s="265"/>
      <c r="VYP10" s="537"/>
      <c r="VYQ10" s="537"/>
      <c r="VYR10" s="538"/>
      <c r="VYS10" s="539"/>
      <c r="VYU10" s="540"/>
      <c r="VYV10" s="540"/>
      <c r="VYW10" s="541"/>
      <c r="VYX10" s="541"/>
      <c r="VYY10" s="537"/>
      <c r="VYZ10" s="266"/>
      <c r="VZA10" s="267"/>
      <c r="VZB10" s="267"/>
      <c r="VZC10" s="267"/>
      <c r="VZD10" s="267"/>
      <c r="VZE10" s="267"/>
      <c r="VZF10" s="268"/>
      <c r="VZG10" s="269"/>
      <c r="VZH10" s="269"/>
      <c r="VZI10" s="269"/>
      <c r="VZJ10" s="269"/>
      <c r="VZK10" s="270"/>
      <c r="VZL10" s="265"/>
      <c r="VZM10" s="537"/>
      <c r="VZN10" s="537"/>
      <c r="VZO10" s="538"/>
      <c r="VZP10" s="539"/>
      <c r="VZR10" s="540"/>
      <c r="VZS10" s="540"/>
      <c r="VZT10" s="541"/>
      <c r="VZU10" s="541"/>
      <c r="VZV10" s="537"/>
      <c r="VZW10" s="266"/>
      <c r="VZX10" s="267"/>
      <c r="VZY10" s="267"/>
      <c r="VZZ10" s="267"/>
      <c r="WAA10" s="267"/>
      <c r="WAB10" s="267"/>
      <c r="WAC10" s="268"/>
      <c r="WAD10" s="269"/>
      <c r="WAE10" s="269"/>
      <c r="WAF10" s="269"/>
      <c r="WAG10" s="269"/>
      <c r="WAH10" s="270"/>
      <c r="WAI10" s="265"/>
      <c r="WAJ10" s="537"/>
      <c r="WAK10" s="537"/>
      <c r="WAL10" s="538"/>
      <c r="WAM10" s="539"/>
      <c r="WAO10" s="540"/>
      <c r="WAP10" s="540"/>
      <c r="WAQ10" s="541"/>
      <c r="WAR10" s="541"/>
      <c r="WAS10" s="537"/>
      <c r="WAT10" s="266"/>
      <c r="WAU10" s="267"/>
      <c r="WAV10" s="267"/>
      <c r="WAW10" s="267"/>
      <c r="WAX10" s="267"/>
      <c r="WAY10" s="267"/>
      <c r="WAZ10" s="268"/>
      <c r="WBA10" s="269"/>
      <c r="WBB10" s="269"/>
      <c r="WBC10" s="269"/>
      <c r="WBD10" s="269"/>
      <c r="WBE10" s="270"/>
      <c r="WBF10" s="265"/>
      <c r="WBG10" s="537"/>
      <c r="WBH10" s="537"/>
      <c r="WBI10" s="538"/>
      <c r="WBJ10" s="539"/>
      <c r="WBL10" s="540"/>
      <c r="WBM10" s="540"/>
      <c r="WBN10" s="541"/>
      <c r="WBO10" s="541"/>
      <c r="WBP10" s="537"/>
      <c r="WBQ10" s="266"/>
      <c r="WBR10" s="267"/>
      <c r="WBS10" s="267"/>
      <c r="WBT10" s="267"/>
      <c r="WBU10" s="267"/>
      <c r="WBV10" s="267"/>
      <c r="WBW10" s="268"/>
      <c r="WBX10" s="269"/>
      <c r="WBY10" s="269"/>
      <c r="WBZ10" s="269"/>
      <c r="WCA10" s="269"/>
      <c r="WCB10" s="270"/>
      <c r="WCC10" s="265"/>
      <c r="WCD10" s="537"/>
      <c r="WCE10" s="537"/>
      <c r="WCF10" s="538"/>
      <c r="WCG10" s="539"/>
      <c r="WCI10" s="540"/>
      <c r="WCJ10" s="540"/>
      <c r="WCK10" s="541"/>
      <c r="WCL10" s="541"/>
      <c r="WCM10" s="537"/>
      <c r="WCN10" s="266"/>
      <c r="WCO10" s="267"/>
      <c r="WCP10" s="267"/>
      <c r="WCQ10" s="267"/>
      <c r="WCR10" s="267"/>
      <c r="WCS10" s="267"/>
      <c r="WCT10" s="268"/>
      <c r="WCU10" s="269"/>
      <c r="WCV10" s="269"/>
      <c r="WCW10" s="269"/>
      <c r="WCX10" s="269"/>
      <c r="WCY10" s="270"/>
      <c r="WCZ10" s="265"/>
      <c r="WDA10" s="537"/>
      <c r="WDB10" s="537"/>
      <c r="WDC10" s="538"/>
      <c r="WDD10" s="539"/>
      <c r="WDF10" s="540"/>
      <c r="WDG10" s="540"/>
      <c r="WDH10" s="541"/>
      <c r="WDI10" s="541"/>
      <c r="WDJ10" s="537"/>
      <c r="WDK10" s="266"/>
      <c r="WDL10" s="267"/>
      <c r="WDM10" s="267"/>
      <c r="WDN10" s="267"/>
      <c r="WDO10" s="267"/>
      <c r="WDP10" s="267"/>
      <c r="WDQ10" s="268"/>
      <c r="WDR10" s="269"/>
      <c r="WDS10" s="269"/>
      <c r="WDT10" s="269"/>
      <c r="WDU10" s="269"/>
      <c r="WDV10" s="270"/>
      <c r="WDW10" s="265"/>
      <c r="WDX10" s="537"/>
      <c r="WDY10" s="537"/>
      <c r="WDZ10" s="538"/>
      <c r="WEA10" s="539"/>
      <c r="WEC10" s="540"/>
      <c r="WED10" s="540"/>
      <c r="WEE10" s="541"/>
      <c r="WEF10" s="541"/>
      <c r="WEG10" s="537"/>
      <c r="WEH10" s="266"/>
      <c r="WEI10" s="267"/>
      <c r="WEJ10" s="267"/>
      <c r="WEK10" s="267"/>
      <c r="WEL10" s="267"/>
      <c r="WEM10" s="267"/>
      <c r="WEN10" s="268"/>
      <c r="WEO10" s="269"/>
      <c r="WEP10" s="269"/>
      <c r="WEQ10" s="269"/>
      <c r="WER10" s="269"/>
      <c r="WES10" s="270"/>
      <c r="WET10" s="265"/>
      <c r="WEU10" s="537"/>
      <c r="WEV10" s="537"/>
      <c r="WEW10" s="538"/>
      <c r="WEX10" s="539"/>
      <c r="WEZ10" s="540"/>
      <c r="WFA10" s="540"/>
      <c r="WFB10" s="541"/>
      <c r="WFC10" s="541"/>
      <c r="WFD10" s="537"/>
      <c r="WFE10" s="266"/>
      <c r="WFF10" s="267"/>
      <c r="WFG10" s="267"/>
      <c r="WFH10" s="267"/>
      <c r="WFI10" s="267"/>
      <c r="WFJ10" s="267"/>
      <c r="WFK10" s="268"/>
      <c r="WFL10" s="269"/>
      <c r="WFM10" s="269"/>
      <c r="WFN10" s="269"/>
      <c r="WFO10" s="269"/>
      <c r="WFP10" s="270"/>
      <c r="WFQ10" s="265"/>
      <c r="WFR10" s="537"/>
      <c r="WFS10" s="537"/>
      <c r="WFT10" s="538"/>
      <c r="WFU10" s="539"/>
      <c r="WFW10" s="540"/>
      <c r="WFX10" s="540"/>
      <c r="WFY10" s="541"/>
      <c r="WFZ10" s="541"/>
      <c r="WGA10" s="537"/>
      <c r="WGB10" s="266"/>
      <c r="WGC10" s="267"/>
      <c r="WGD10" s="267"/>
      <c r="WGE10" s="267"/>
      <c r="WGF10" s="267"/>
      <c r="WGG10" s="267"/>
      <c r="WGH10" s="268"/>
      <c r="WGI10" s="269"/>
      <c r="WGJ10" s="269"/>
      <c r="WGK10" s="269"/>
      <c r="WGL10" s="269"/>
      <c r="WGM10" s="270"/>
      <c r="WGN10" s="265"/>
      <c r="WGO10" s="537"/>
      <c r="WGP10" s="537"/>
      <c r="WGQ10" s="538"/>
      <c r="WGR10" s="539"/>
      <c r="WGT10" s="540"/>
      <c r="WGU10" s="540"/>
      <c r="WGV10" s="541"/>
      <c r="WGW10" s="541"/>
      <c r="WGX10" s="537"/>
      <c r="WGY10" s="266"/>
      <c r="WGZ10" s="267"/>
      <c r="WHA10" s="267"/>
      <c r="WHB10" s="267"/>
      <c r="WHC10" s="267"/>
      <c r="WHD10" s="267"/>
      <c r="WHE10" s="268"/>
      <c r="WHF10" s="269"/>
      <c r="WHG10" s="269"/>
      <c r="WHH10" s="269"/>
      <c r="WHI10" s="269"/>
      <c r="WHJ10" s="270"/>
      <c r="WHK10" s="265"/>
      <c r="WHL10" s="537"/>
      <c r="WHM10" s="537"/>
      <c r="WHN10" s="538"/>
      <c r="WHO10" s="539"/>
      <c r="WHQ10" s="540"/>
      <c r="WHR10" s="540"/>
      <c r="WHS10" s="541"/>
      <c r="WHT10" s="541"/>
      <c r="WHU10" s="537"/>
      <c r="WHV10" s="266"/>
      <c r="WHW10" s="267"/>
      <c r="WHX10" s="267"/>
      <c r="WHY10" s="267"/>
      <c r="WHZ10" s="267"/>
      <c r="WIA10" s="267"/>
      <c r="WIB10" s="268"/>
      <c r="WIC10" s="269"/>
      <c r="WID10" s="269"/>
      <c r="WIE10" s="269"/>
      <c r="WIF10" s="269"/>
      <c r="WIG10" s="270"/>
      <c r="WIH10" s="265"/>
      <c r="WII10" s="537"/>
      <c r="WIJ10" s="537"/>
      <c r="WIK10" s="538"/>
      <c r="WIL10" s="539"/>
      <c r="WIN10" s="540"/>
      <c r="WIO10" s="540"/>
      <c r="WIP10" s="541"/>
      <c r="WIQ10" s="541"/>
      <c r="WIR10" s="537"/>
      <c r="WIS10" s="266"/>
      <c r="WIT10" s="267"/>
      <c r="WIU10" s="267"/>
      <c r="WIV10" s="267"/>
      <c r="WIW10" s="267"/>
      <c r="WIX10" s="267"/>
      <c r="WIY10" s="268"/>
      <c r="WIZ10" s="269"/>
      <c r="WJA10" s="269"/>
      <c r="WJB10" s="269"/>
      <c r="WJC10" s="269"/>
      <c r="WJD10" s="270"/>
      <c r="WJE10" s="265"/>
      <c r="WJF10" s="537"/>
      <c r="WJG10" s="537"/>
      <c r="WJH10" s="538"/>
      <c r="WJI10" s="539"/>
      <c r="WJK10" s="540"/>
      <c r="WJL10" s="540"/>
      <c r="WJM10" s="541"/>
      <c r="WJN10" s="541"/>
      <c r="WJO10" s="537"/>
      <c r="WJP10" s="266"/>
      <c r="WJQ10" s="267"/>
      <c r="WJR10" s="267"/>
      <c r="WJS10" s="267"/>
      <c r="WJT10" s="267"/>
      <c r="WJU10" s="267"/>
      <c r="WJV10" s="268"/>
      <c r="WJW10" s="269"/>
      <c r="WJX10" s="269"/>
      <c r="WJY10" s="269"/>
      <c r="WJZ10" s="269"/>
      <c r="WKA10" s="270"/>
      <c r="WKB10" s="265"/>
      <c r="WKC10" s="537"/>
      <c r="WKD10" s="537"/>
      <c r="WKE10" s="538"/>
      <c r="WKF10" s="539"/>
      <c r="WKH10" s="540"/>
      <c r="WKI10" s="540"/>
      <c r="WKJ10" s="541"/>
      <c r="WKK10" s="541"/>
      <c r="WKL10" s="537"/>
      <c r="WKM10" s="266"/>
      <c r="WKN10" s="267"/>
      <c r="WKO10" s="267"/>
      <c r="WKP10" s="267"/>
      <c r="WKQ10" s="267"/>
      <c r="WKR10" s="267"/>
      <c r="WKS10" s="268"/>
      <c r="WKT10" s="269"/>
      <c r="WKU10" s="269"/>
      <c r="WKV10" s="269"/>
      <c r="WKW10" s="269"/>
      <c r="WKX10" s="270"/>
      <c r="WKY10" s="265"/>
      <c r="WKZ10" s="537"/>
      <c r="WLA10" s="537"/>
      <c r="WLB10" s="538"/>
      <c r="WLC10" s="539"/>
      <c r="WLE10" s="540"/>
      <c r="WLF10" s="540"/>
      <c r="WLG10" s="541"/>
      <c r="WLH10" s="541"/>
      <c r="WLI10" s="537"/>
      <c r="WLJ10" s="266"/>
      <c r="WLK10" s="267"/>
      <c r="WLL10" s="267"/>
      <c r="WLM10" s="267"/>
      <c r="WLN10" s="267"/>
      <c r="WLO10" s="267"/>
      <c r="WLP10" s="268"/>
      <c r="WLQ10" s="269"/>
      <c r="WLR10" s="269"/>
      <c r="WLS10" s="269"/>
      <c r="WLT10" s="269"/>
      <c r="WLU10" s="270"/>
      <c r="WLV10" s="265"/>
      <c r="WLW10" s="537"/>
      <c r="WLX10" s="537"/>
      <c r="WLY10" s="538"/>
      <c r="WLZ10" s="539"/>
      <c r="WMB10" s="540"/>
      <c r="WMC10" s="540"/>
      <c r="WMD10" s="541"/>
      <c r="WME10" s="541"/>
      <c r="WMF10" s="537"/>
      <c r="WMG10" s="266"/>
      <c r="WMH10" s="267"/>
      <c r="WMI10" s="267"/>
      <c r="WMJ10" s="267"/>
      <c r="WMK10" s="267"/>
      <c r="WML10" s="267"/>
      <c r="WMM10" s="268"/>
      <c r="WMN10" s="269"/>
      <c r="WMO10" s="269"/>
      <c r="WMP10" s="269"/>
      <c r="WMQ10" s="269"/>
      <c r="WMR10" s="270"/>
      <c r="WMS10" s="265"/>
      <c r="WMT10" s="537"/>
      <c r="WMU10" s="537"/>
      <c r="WMV10" s="538"/>
      <c r="WMW10" s="539"/>
      <c r="WMY10" s="540"/>
      <c r="WMZ10" s="540"/>
      <c r="WNA10" s="541"/>
      <c r="WNB10" s="541"/>
      <c r="WNC10" s="537"/>
      <c r="WND10" s="266"/>
      <c r="WNE10" s="267"/>
      <c r="WNF10" s="267"/>
      <c r="WNG10" s="267"/>
      <c r="WNH10" s="267"/>
      <c r="WNI10" s="267"/>
      <c r="WNJ10" s="268"/>
      <c r="WNK10" s="269"/>
      <c r="WNL10" s="269"/>
      <c r="WNM10" s="269"/>
      <c r="WNN10" s="269"/>
      <c r="WNO10" s="270"/>
      <c r="WNP10" s="265"/>
      <c r="WNQ10" s="537"/>
      <c r="WNR10" s="537"/>
      <c r="WNS10" s="538"/>
      <c r="WNT10" s="539"/>
      <c r="WNV10" s="540"/>
      <c r="WNW10" s="540"/>
      <c r="WNX10" s="541"/>
      <c r="WNY10" s="541"/>
      <c r="WNZ10" s="537"/>
      <c r="WOA10" s="266"/>
      <c r="WOB10" s="267"/>
      <c r="WOC10" s="267"/>
      <c r="WOD10" s="267"/>
      <c r="WOE10" s="267"/>
      <c r="WOF10" s="267"/>
      <c r="WOG10" s="268"/>
      <c r="WOH10" s="269"/>
      <c r="WOI10" s="269"/>
      <c r="WOJ10" s="269"/>
      <c r="WOK10" s="269"/>
      <c r="WOL10" s="270"/>
      <c r="WOM10" s="265"/>
      <c r="WON10" s="537"/>
      <c r="WOO10" s="537"/>
      <c r="WOP10" s="538"/>
      <c r="WOQ10" s="539"/>
      <c r="WOS10" s="540"/>
      <c r="WOT10" s="540"/>
      <c r="WOU10" s="541"/>
      <c r="WOV10" s="541"/>
      <c r="WOW10" s="537"/>
      <c r="WOX10" s="266"/>
      <c r="WOY10" s="267"/>
      <c r="WOZ10" s="267"/>
      <c r="WPA10" s="267"/>
      <c r="WPB10" s="267"/>
      <c r="WPC10" s="267"/>
      <c r="WPD10" s="268"/>
      <c r="WPE10" s="269"/>
      <c r="WPF10" s="269"/>
      <c r="WPG10" s="269"/>
      <c r="WPH10" s="269"/>
      <c r="WPI10" s="270"/>
      <c r="WPJ10" s="265"/>
      <c r="WPK10" s="537"/>
      <c r="WPL10" s="537"/>
      <c r="WPM10" s="538"/>
      <c r="WPN10" s="539"/>
      <c r="WPP10" s="540"/>
      <c r="WPQ10" s="540"/>
      <c r="WPR10" s="541"/>
      <c r="WPS10" s="541"/>
      <c r="WPT10" s="537"/>
      <c r="WPU10" s="266"/>
      <c r="WPV10" s="267"/>
      <c r="WPW10" s="267"/>
      <c r="WPX10" s="267"/>
      <c r="WPY10" s="267"/>
      <c r="WPZ10" s="267"/>
      <c r="WQA10" s="268"/>
      <c r="WQB10" s="269"/>
      <c r="WQC10" s="269"/>
      <c r="WQD10" s="269"/>
      <c r="WQE10" s="269"/>
      <c r="WQF10" s="270"/>
      <c r="WQG10" s="265"/>
      <c r="WQH10" s="537"/>
      <c r="WQI10" s="537"/>
      <c r="WQJ10" s="538"/>
      <c r="WQK10" s="539"/>
      <c r="WQM10" s="540"/>
      <c r="WQN10" s="540"/>
      <c r="WQO10" s="541"/>
      <c r="WQP10" s="541"/>
      <c r="WQQ10" s="537"/>
      <c r="WQR10" s="266"/>
      <c r="WQS10" s="267"/>
      <c r="WQT10" s="267"/>
      <c r="WQU10" s="267"/>
      <c r="WQV10" s="267"/>
      <c r="WQW10" s="267"/>
      <c r="WQX10" s="268"/>
      <c r="WQY10" s="269"/>
      <c r="WQZ10" s="269"/>
      <c r="WRA10" s="269"/>
      <c r="WRB10" s="269"/>
      <c r="WRC10" s="270"/>
      <c r="WRD10" s="265"/>
      <c r="WRE10" s="537"/>
      <c r="WRF10" s="537"/>
      <c r="WRG10" s="538"/>
      <c r="WRH10" s="539"/>
      <c r="WRJ10" s="540"/>
      <c r="WRK10" s="540"/>
      <c r="WRL10" s="541"/>
      <c r="WRM10" s="541"/>
      <c r="WRN10" s="537"/>
      <c r="WRO10" s="266"/>
      <c r="WRP10" s="267"/>
      <c r="WRQ10" s="267"/>
      <c r="WRR10" s="267"/>
      <c r="WRS10" s="267"/>
      <c r="WRT10" s="267"/>
      <c r="WRU10" s="268"/>
      <c r="WRV10" s="269"/>
      <c r="WRW10" s="269"/>
      <c r="WRX10" s="269"/>
      <c r="WRY10" s="269"/>
      <c r="WRZ10" s="270"/>
      <c r="WSA10" s="265"/>
      <c r="WSB10" s="537"/>
      <c r="WSC10" s="537"/>
      <c r="WSD10" s="538"/>
      <c r="WSE10" s="539"/>
      <c r="WSG10" s="540"/>
      <c r="WSH10" s="540"/>
      <c r="WSI10" s="541"/>
      <c r="WSJ10" s="541"/>
      <c r="WSK10" s="537"/>
      <c r="WSL10" s="266"/>
      <c r="WSM10" s="267"/>
      <c r="WSN10" s="267"/>
      <c r="WSO10" s="267"/>
      <c r="WSP10" s="267"/>
      <c r="WSQ10" s="267"/>
      <c r="WSR10" s="268"/>
      <c r="WSS10" s="269"/>
      <c r="WST10" s="269"/>
      <c r="WSU10" s="269"/>
      <c r="WSV10" s="269"/>
      <c r="WSW10" s="270"/>
      <c r="WSX10" s="265"/>
      <c r="WSY10" s="537"/>
      <c r="WSZ10" s="537"/>
      <c r="WTA10" s="538"/>
      <c r="WTB10" s="539"/>
      <c r="WTD10" s="540"/>
      <c r="WTE10" s="540"/>
      <c r="WTF10" s="541"/>
      <c r="WTG10" s="541"/>
      <c r="WTH10" s="537"/>
      <c r="WTI10" s="266"/>
      <c r="WTJ10" s="267"/>
      <c r="WTK10" s="267"/>
      <c r="WTL10" s="267"/>
      <c r="WTM10" s="267"/>
      <c r="WTN10" s="267"/>
      <c r="WTO10" s="268"/>
      <c r="WTP10" s="269"/>
      <c r="WTQ10" s="269"/>
      <c r="WTR10" s="269"/>
      <c r="WTS10" s="269"/>
      <c r="WTT10" s="270"/>
      <c r="WTU10" s="265"/>
      <c r="WTV10" s="537"/>
      <c r="WTW10" s="537"/>
      <c r="WTX10" s="538"/>
      <c r="WTY10" s="539"/>
      <c r="WUA10" s="540"/>
      <c r="WUB10" s="540"/>
      <c r="WUC10" s="541"/>
      <c r="WUD10" s="541"/>
      <c r="WUE10" s="537"/>
      <c r="WUF10" s="266"/>
      <c r="WUG10" s="267"/>
      <c r="WUH10" s="267"/>
      <c r="WUI10" s="267"/>
      <c r="WUJ10" s="267"/>
      <c r="WUK10" s="267"/>
      <c r="WUL10" s="268"/>
      <c r="WUM10" s="269"/>
      <c r="WUN10" s="269"/>
      <c r="WUO10" s="269"/>
      <c r="WUP10" s="269"/>
      <c r="WUQ10" s="270"/>
      <c r="WUR10" s="265"/>
      <c r="WUS10" s="537"/>
      <c r="WUT10" s="537"/>
      <c r="WUU10" s="538"/>
      <c r="WUV10" s="539"/>
      <c r="WUX10" s="540"/>
      <c r="WUY10" s="540"/>
      <c r="WUZ10" s="541"/>
      <c r="WVA10" s="541"/>
      <c r="WVB10" s="537"/>
      <c r="WVC10" s="266"/>
      <c r="WVD10" s="267"/>
      <c r="WVE10" s="267"/>
      <c r="WVF10" s="267"/>
      <c r="WVG10" s="267"/>
      <c r="WVH10" s="267"/>
      <c r="WVI10" s="268"/>
      <c r="WVJ10" s="269"/>
      <c r="WVK10" s="269"/>
      <c r="WVL10" s="269"/>
      <c r="WVM10" s="269"/>
      <c r="WVN10" s="270"/>
      <c r="WVO10" s="265"/>
      <c r="WVP10" s="537"/>
      <c r="WVQ10" s="537"/>
      <c r="WVR10" s="538"/>
      <c r="WVS10" s="539"/>
      <c r="WVU10" s="540"/>
      <c r="WVV10" s="540"/>
      <c r="WVW10" s="541"/>
      <c r="WVX10" s="541"/>
      <c r="WVY10" s="537"/>
      <c r="WVZ10" s="266"/>
      <c r="WWA10" s="267"/>
      <c r="WWB10" s="267"/>
      <c r="WWC10" s="267"/>
      <c r="WWD10" s="267"/>
      <c r="WWE10" s="267"/>
      <c r="WWF10" s="268"/>
      <c r="WWG10" s="269"/>
      <c r="WWH10" s="269"/>
      <c r="WWI10" s="269"/>
      <c r="WWJ10" s="269"/>
      <c r="WWK10" s="270"/>
      <c r="WWL10" s="265"/>
      <c r="WWM10" s="537"/>
      <c r="WWN10" s="537"/>
      <c r="WWO10" s="538"/>
      <c r="WWP10" s="539"/>
      <c r="WWR10" s="540"/>
      <c r="WWS10" s="540"/>
      <c r="WWT10" s="541"/>
      <c r="WWU10" s="541"/>
      <c r="WWV10" s="537"/>
      <c r="WWW10" s="266"/>
      <c r="WWX10" s="267"/>
      <c r="WWY10" s="267"/>
      <c r="WWZ10" s="267"/>
      <c r="WXA10" s="267"/>
      <c r="WXB10" s="267"/>
      <c r="WXC10" s="268"/>
      <c r="WXD10" s="269"/>
      <c r="WXE10" s="269"/>
      <c r="WXF10" s="269"/>
      <c r="WXG10" s="269"/>
      <c r="WXH10" s="270"/>
      <c r="WXI10" s="265"/>
      <c r="WXJ10" s="537"/>
      <c r="WXK10" s="537"/>
      <c r="WXL10" s="538"/>
      <c r="WXM10" s="539"/>
      <c r="WXO10" s="540"/>
      <c r="WXP10" s="540"/>
      <c r="WXQ10" s="541"/>
      <c r="WXR10" s="541"/>
      <c r="WXS10" s="537"/>
      <c r="WXT10" s="266"/>
      <c r="WXU10" s="267"/>
      <c r="WXV10" s="267"/>
      <c r="WXW10" s="267"/>
      <c r="WXX10" s="267"/>
      <c r="WXY10" s="267"/>
      <c r="WXZ10" s="268"/>
      <c r="WYA10" s="269"/>
      <c r="WYB10" s="269"/>
      <c r="WYC10" s="269"/>
      <c r="WYD10" s="269"/>
      <c r="WYE10" s="270"/>
      <c r="WYF10" s="265"/>
      <c r="WYG10" s="537"/>
      <c r="WYH10" s="537"/>
      <c r="WYI10" s="538"/>
      <c r="WYJ10" s="539"/>
      <c r="WYL10" s="540"/>
      <c r="WYM10" s="540"/>
      <c r="WYN10" s="541"/>
      <c r="WYO10" s="541"/>
      <c r="WYP10" s="537"/>
      <c r="WYQ10" s="266"/>
      <c r="WYR10" s="267"/>
      <c r="WYS10" s="267"/>
      <c r="WYT10" s="267"/>
      <c r="WYU10" s="267"/>
      <c r="WYV10" s="267"/>
      <c r="WYW10" s="268"/>
      <c r="WYX10" s="269"/>
      <c r="WYY10" s="269"/>
      <c r="WYZ10" s="269"/>
      <c r="WZA10" s="269"/>
      <c r="WZB10" s="270"/>
      <c r="WZC10" s="265"/>
      <c r="WZD10" s="537"/>
      <c r="WZE10" s="537"/>
      <c r="WZF10" s="538"/>
      <c r="WZG10" s="539"/>
      <c r="WZI10" s="540"/>
      <c r="WZJ10" s="540"/>
      <c r="WZK10" s="541"/>
      <c r="WZL10" s="541"/>
      <c r="WZM10" s="537"/>
      <c r="WZN10" s="266"/>
      <c r="WZO10" s="267"/>
      <c r="WZP10" s="267"/>
      <c r="WZQ10" s="267"/>
      <c r="WZR10" s="267"/>
      <c r="WZS10" s="267"/>
      <c r="WZT10" s="268"/>
      <c r="WZU10" s="269"/>
      <c r="WZV10" s="269"/>
      <c r="WZW10" s="269"/>
      <c r="WZX10" s="269"/>
      <c r="WZY10" s="270"/>
      <c r="WZZ10" s="265"/>
      <c r="XAA10" s="537"/>
      <c r="XAB10" s="537"/>
      <c r="XAC10" s="538"/>
      <c r="XAD10" s="539"/>
      <c r="XAF10" s="540"/>
      <c r="XAG10" s="540"/>
      <c r="XAH10" s="541"/>
      <c r="XAI10" s="541"/>
      <c r="XAJ10" s="537"/>
      <c r="XAK10" s="266"/>
      <c r="XAL10" s="267"/>
      <c r="XAM10" s="267"/>
      <c r="XAN10" s="267"/>
      <c r="XAO10" s="267"/>
      <c r="XAP10" s="267"/>
      <c r="XAQ10" s="268"/>
      <c r="XAR10" s="269"/>
      <c r="XAS10" s="269"/>
      <c r="XAT10" s="269"/>
      <c r="XAU10" s="269"/>
      <c r="XAV10" s="270"/>
      <c r="XAW10" s="265"/>
      <c r="XAX10" s="537"/>
      <c r="XAY10" s="537"/>
      <c r="XAZ10" s="538"/>
      <c r="XBA10" s="539"/>
      <c r="XBC10" s="540"/>
      <c r="XBD10" s="540"/>
      <c r="XBE10" s="541"/>
      <c r="XBF10" s="541"/>
      <c r="XBG10" s="537"/>
      <c r="XBH10" s="266"/>
      <c r="XBI10" s="267"/>
      <c r="XBJ10" s="267"/>
      <c r="XBK10" s="267"/>
      <c r="XBL10" s="267"/>
      <c r="XBM10" s="267"/>
      <c r="XBN10" s="268"/>
      <c r="XBO10" s="269"/>
      <c r="XBP10" s="269"/>
      <c r="XBQ10" s="269"/>
      <c r="XBR10" s="269"/>
      <c r="XBS10" s="270"/>
      <c r="XBT10" s="265"/>
      <c r="XBU10" s="537"/>
      <c r="XBV10" s="537"/>
      <c r="XBW10" s="538"/>
      <c r="XBX10" s="539"/>
      <c r="XBZ10" s="540"/>
      <c r="XCA10" s="540"/>
      <c r="XCB10" s="541"/>
      <c r="XCC10" s="541"/>
      <c r="XCD10" s="537"/>
      <c r="XCE10" s="266"/>
      <c r="XCF10" s="267"/>
      <c r="XCG10" s="267"/>
      <c r="XCH10" s="267"/>
      <c r="XCI10" s="267"/>
      <c r="XCJ10" s="267"/>
      <c r="XCK10" s="268"/>
      <c r="XCL10" s="269"/>
      <c r="XCM10" s="269"/>
      <c r="XCN10" s="269"/>
      <c r="XCO10" s="269"/>
      <c r="XCP10" s="270"/>
      <c r="XCQ10" s="265"/>
      <c r="XCR10" s="537"/>
      <c r="XCS10" s="537"/>
      <c r="XCT10" s="538"/>
      <c r="XCU10" s="539"/>
      <c r="XCW10" s="540"/>
      <c r="XCX10" s="540"/>
      <c r="XCY10" s="541"/>
      <c r="XCZ10" s="541"/>
      <c r="XDA10" s="537"/>
      <c r="XDB10" s="266"/>
      <c r="XDC10" s="267"/>
      <c r="XDD10" s="267"/>
      <c r="XDE10" s="267"/>
      <c r="XDF10" s="267"/>
      <c r="XDG10" s="267"/>
      <c r="XDH10" s="268"/>
      <c r="XDI10" s="269"/>
      <c r="XDJ10" s="269"/>
      <c r="XDK10" s="269"/>
      <c r="XDL10" s="269"/>
      <c r="XDM10" s="270"/>
      <c r="XDN10" s="265"/>
      <c r="XDO10" s="537"/>
      <c r="XDP10" s="537"/>
      <c r="XDQ10" s="538"/>
      <c r="XDR10" s="539"/>
      <c r="XDT10" s="540"/>
      <c r="XDU10" s="540"/>
      <c r="XDV10" s="541"/>
      <c r="XDW10" s="541"/>
      <c r="XDX10" s="537"/>
      <c r="XDY10" s="266"/>
      <c r="XDZ10" s="267"/>
      <c r="XEA10" s="267"/>
      <c r="XEB10" s="267"/>
      <c r="XEC10" s="267"/>
      <c r="XED10" s="267"/>
      <c r="XEE10" s="268"/>
      <c r="XEF10" s="269"/>
      <c r="XEG10" s="269"/>
      <c r="XEH10" s="269"/>
      <c r="XEI10" s="269"/>
      <c r="XEJ10" s="270"/>
      <c r="XEK10" s="265"/>
      <c r="XEL10" s="537"/>
      <c r="XEM10" s="537"/>
      <c r="XEN10" s="538"/>
      <c r="XEO10" s="539"/>
      <c r="XEQ10" s="540"/>
      <c r="XER10" s="540"/>
      <c r="XES10" s="541"/>
      <c r="XET10" s="541"/>
      <c r="XEU10" s="537"/>
      <c r="XEV10" s="266"/>
      <c r="XEW10" s="267"/>
    </row>
    <row r="11" spans="1:9216 9218:11263 11265:16377" ht="14.5" hidden="1" thickBot="1" x14ac:dyDescent="0.35">
      <c r="A11" s="523"/>
      <c r="B11" s="526"/>
      <c r="C11" s="529"/>
      <c r="D11" s="561"/>
      <c r="E11" s="532"/>
      <c r="F11" s="344" t="s">
        <v>87</v>
      </c>
      <c r="G11" s="349">
        <v>0.9</v>
      </c>
      <c r="H11" s="279"/>
      <c r="I11" s="279"/>
      <c r="J11" s="279"/>
      <c r="K11" s="350"/>
      <c r="L11" s="358">
        <v>1</v>
      </c>
      <c r="M11" s="251"/>
      <c r="N11" s="251"/>
      <c r="O11" s="251"/>
      <c r="P11" s="359"/>
      <c r="Q11" s="473">
        <f>IF(L11=0,0,L11/G11)</f>
        <v>1.1111111111111112</v>
      </c>
      <c r="R11" s="252">
        <f>IF(Q11&gt;=90%,500000,0)</f>
        <v>500000</v>
      </c>
      <c r="S11" s="535"/>
      <c r="T11" s="542"/>
      <c r="U11" s="541"/>
      <c r="V11" s="537"/>
      <c r="W11" s="266"/>
      <c r="X11" s="271"/>
      <c r="Y11" s="271"/>
      <c r="Z11" s="271"/>
      <c r="AA11" s="271"/>
      <c r="AB11" s="271"/>
      <c r="AC11" s="272"/>
      <c r="AD11" s="273"/>
      <c r="AE11" s="273"/>
      <c r="AF11" s="273"/>
      <c r="AG11" s="273"/>
      <c r="AH11" s="274"/>
      <c r="AI11" s="265"/>
      <c r="AJ11" s="537"/>
      <c r="AK11" s="537"/>
      <c r="AL11" s="538"/>
      <c r="AM11" s="539"/>
      <c r="AO11" s="540"/>
      <c r="AP11" s="540"/>
      <c r="AQ11" s="542"/>
      <c r="AR11" s="541"/>
      <c r="AS11" s="537"/>
      <c r="AT11" s="266"/>
      <c r="AU11" s="271"/>
      <c r="AV11" s="271"/>
      <c r="AW11" s="271"/>
      <c r="AX11" s="271"/>
      <c r="AY11" s="271"/>
      <c r="AZ11" s="272"/>
      <c r="BA11" s="273"/>
      <c r="BB11" s="273"/>
      <c r="BC11" s="273"/>
      <c r="BD11" s="273"/>
      <c r="BE11" s="274"/>
      <c r="BF11" s="265"/>
      <c r="BG11" s="537"/>
      <c r="BH11" s="537"/>
      <c r="BI11" s="538"/>
      <c r="BJ11" s="539"/>
      <c r="BL11" s="540"/>
      <c r="BM11" s="540"/>
      <c r="BN11" s="542"/>
      <c r="BO11" s="541"/>
      <c r="BP11" s="537"/>
      <c r="BQ11" s="266"/>
      <c r="BR11" s="271"/>
      <c r="BS11" s="271"/>
      <c r="BT11" s="271"/>
      <c r="BU11" s="271"/>
      <c r="BV11" s="271"/>
      <c r="BW11" s="272"/>
      <c r="BX11" s="273"/>
      <c r="BY11" s="273"/>
      <c r="BZ11" s="273"/>
      <c r="CA11" s="273"/>
      <c r="CB11" s="274"/>
      <c r="CC11" s="265"/>
      <c r="CD11" s="537"/>
      <c r="CE11" s="537"/>
      <c r="CF11" s="538"/>
      <c r="CG11" s="539"/>
      <c r="CI11" s="540"/>
      <c r="CJ11" s="540"/>
      <c r="CK11" s="542"/>
      <c r="CL11" s="541"/>
      <c r="CM11" s="537"/>
      <c r="CN11" s="266"/>
      <c r="CO11" s="271"/>
      <c r="CP11" s="271"/>
      <c r="CQ11" s="271"/>
      <c r="CR11" s="271"/>
      <c r="CS11" s="271"/>
      <c r="CT11" s="272"/>
      <c r="CU11" s="273"/>
      <c r="CV11" s="273"/>
      <c r="CW11" s="273"/>
      <c r="CX11" s="273"/>
      <c r="CY11" s="274"/>
      <c r="CZ11" s="265"/>
      <c r="DA11" s="537"/>
      <c r="DB11" s="537"/>
      <c r="DC11" s="538"/>
      <c r="DD11" s="539"/>
      <c r="DF11" s="540"/>
      <c r="DG11" s="540"/>
      <c r="DH11" s="542"/>
      <c r="DI11" s="541"/>
      <c r="DJ11" s="537"/>
      <c r="DK11" s="266"/>
      <c r="DL11" s="271"/>
      <c r="DM11" s="271"/>
      <c r="DN11" s="271"/>
      <c r="DO11" s="271"/>
      <c r="DP11" s="271"/>
      <c r="DQ11" s="272"/>
      <c r="DR11" s="273"/>
      <c r="DS11" s="273"/>
      <c r="DT11" s="273"/>
      <c r="DU11" s="273"/>
      <c r="DV11" s="274"/>
      <c r="DW11" s="265"/>
      <c r="DX11" s="537"/>
      <c r="DY11" s="537"/>
      <c r="DZ11" s="538"/>
      <c r="EA11" s="539"/>
      <c r="EC11" s="540"/>
      <c r="ED11" s="540"/>
      <c r="EE11" s="542"/>
      <c r="EF11" s="541"/>
      <c r="EG11" s="537"/>
      <c r="EH11" s="266"/>
      <c r="EI11" s="271"/>
      <c r="EJ11" s="271"/>
      <c r="EK11" s="271"/>
      <c r="EL11" s="271"/>
      <c r="EM11" s="271"/>
      <c r="EN11" s="272"/>
      <c r="EO11" s="273"/>
      <c r="EP11" s="273"/>
      <c r="EQ11" s="273"/>
      <c r="ER11" s="273"/>
      <c r="ES11" s="274"/>
      <c r="ET11" s="265"/>
      <c r="EU11" s="537"/>
      <c r="EV11" s="537"/>
      <c r="EW11" s="538"/>
      <c r="EX11" s="539"/>
      <c r="EZ11" s="540"/>
      <c r="FA11" s="540"/>
      <c r="FB11" s="542"/>
      <c r="FC11" s="541"/>
      <c r="FD11" s="537"/>
      <c r="FE11" s="266"/>
      <c r="FF11" s="271"/>
      <c r="FG11" s="271"/>
      <c r="FH11" s="271"/>
      <c r="FI11" s="271"/>
      <c r="FJ11" s="271"/>
      <c r="FK11" s="272"/>
      <c r="FL11" s="273"/>
      <c r="FM11" s="273"/>
      <c r="FN11" s="273"/>
      <c r="FO11" s="273"/>
      <c r="FP11" s="274"/>
      <c r="FQ11" s="265"/>
      <c r="FR11" s="537"/>
      <c r="FS11" s="537"/>
      <c r="FT11" s="538"/>
      <c r="FU11" s="539"/>
      <c r="FW11" s="540"/>
      <c r="FX11" s="540"/>
      <c r="FY11" s="542"/>
      <c r="FZ11" s="541"/>
      <c r="GA11" s="537"/>
      <c r="GB11" s="266"/>
      <c r="GC11" s="271"/>
      <c r="GD11" s="271"/>
      <c r="GE11" s="271"/>
      <c r="GF11" s="271"/>
      <c r="GG11" s="271"/>
      <c r="GH11" s="272"/>
      <c r="GI11" s="273"/>
      <c r="GJ11" s="273"/>
      <c r="GK11" s="273"/>
      <c r="GL11" s="273"/>
      <c r="GM11" s="274"/>
      <c r="GN11" s="265"/>
      <c r="GO11" s="537"/>
      <c r="GP11" s="537"/>
      <c r="GQ11" s="538"/>
      <c r="GR11" s="539"/>
      <c r="GT11" s="540"/>
      <c r="GU11" s="540"/>
      <c r="GV11" s="542"/>
      <c r="GW11" s="541"/>
      <c r="GX11" s="537"/>
      <c r="GY11" s="266"/>
      <c r="GZ11" s="271"/>
      <c r="HA11" s="271"/>
      <c r="HB11" s="271"/>
      <c r="HC11" s="271"/>
      <c r="HD11" s="271"/>
      <c r="HE11" s="272"/>
      <c r="HF11" s="273"/>
      <c r="HG11" s="273"/>
      <c r="HH11" s="273"/>
      <c r="HI11" s="273"/>
      <c r="HJ11" s="274"/>
      <c r="HK11" s="265"/>
      <c r="HL11" s="537"/>
      <c r="HM11" s="537"/>
      <c r="HN11" s="538"/>
      <c r="HO11" s="539"/>
      <c r="HQ11" s="540"/>
      <c r="HR11" s="540"/>
      <c r="HS11" s="542"/>
      <c r="HT11" s="541"/>
      <c r="HU11" s="537"/>
      <c r="HV11" s="266"/>
      <c r="HW11" s="271"/>
      <c r="HX11" s="271"/>
      <c r="HY11" s="271"/>
      <c r="HZ11" s="271"/>
      <c r="IA11" s="271"/>
      <c r="IB11" s="272"/>
      <c r="IC11" s="273"/>
      <c r="ID11" s="273"/>
      <c r="IE11" s="273"/>
      <c r="IF11" s="273"/>
      <c r="IG11" s="274"/>
      <c r="IH11" s="265"/>
      <c r="II11" s="537"/>
      <c r="IJ11" s="537"/>
      <c r="IK11" s="538"/>
      <c r="IL11" s="539"/>
      <c r="IN11" s="540"/>
      <c r="IO11" s="540"/>
      <c r="IP11" s="542"/>
      <c r="IQ11" s="541"/>
      <c r="IR11" s="537"/>
      <c r="IS11" s="266"/>
      <c r="IT11" s="271"/>
      <c r="IU11" s="271"/>
      <c r="IV11" s="271"/>
      <c r="IW11" s="271"/>
      <c r="IX11" s="271"/>
      <c r="IY11" s="272"/>
      <c r="IZ11" s="273"/>
      <c r="JA11" s="273"/>
      <c r="JB11" s="273"/>
      <c r="JC11" s="273"/>
      <c r="JD11" s="274"/>
      <c r="JE11" s="265"/>
      <c r="JF11" s="537"/>
      <c r="JG11" s="537"/>
      <c r="JH11" s="538"/>
      <c r="JI11" s="539"/>
      <c r="JK11" s="540"/>
      <c r="JL11" s="540"/>
      <c r="JM11" s="542"/>
      <c r="JN11" s="541"/>
      <c r="JO11" s="537"/>
      <c r="JP11" s="266"/>
      <c r="JQ11" s="271"/>
      <c r="JR11" s="271"/>
      <c r="JS11" s="271"/>
      <c r="JT11" s="271"/>
      <c r="JU11" s="271"/>
      <c r="JV11" s="272"/>
      <c r="JW11" s="273"/>
      <c r="JX11" s="273"/>
      <c r="JY11" s="273"/>
      <c r="JZ11" s="273"/>
      <c r="KA11" s="274"/>
      <c r="KB11" s="265"/>
      <c r="KC11" s="537"/>
      <c r="KD11" s="537"/>
      <c r="KE11" s="538"/>
      <c r="KF11" s="539"/>
      <c r="KH11" s="540"/>
      <c r="KI11" s="540"/>
      <c r="KJ11" s="542"/>
      <c r="KK11" s="541"/>
      <c r="KL11" s="537"/>
      <c r="KM11" s="266"/>
      <c r="KN11" s="271"/>
      <c r="KO11" s="271"/>
      <c r="KP11" s="271"/>
      <c r="KQ11" s="271"/>
      <c r="KR11" s="271"/>
      <c r="KS11" s="272"/>
      <c r="KT11" s="273"/>
      <c r="KU11" s="273"/>
      <c r="KV11" s="273"/>
      <c r="KW11" s="273"/>
      <c r="KX11" s="274"/>
      <c r="KY11" s="265"/>
      <c r="KZ11" s="537"/>
      <c r="LA11" s="537"/>
      <c r="LB11" s="538"/>
      <c r="LC11" s="539"/>
      <c r="LE11" s="540"/>
      <c r="LF11" s="540"/>
      <c r="LG11" s="542"/>
      <c r="LH11" s="541"/>
      <c r="LI11" s="537"/>
      <c r="LJ11" s="266"/>
      <c r="LK11" s="271"/>
      <c r="LL11" s="271"/>
      <c r="LM11" s="271"/>
      <c r="LN11" s="271"/>
      <c r="LO11" s="271"/>
      <c r="LP11" s="272"/>
      <c r="LQ11" s="273"/>
      <c r="LR11" s="273"/>
      <c r="LS11" s="273"/>
      <c r="LT11" s="273"/>
      <c r="LU11" s="274"/>
      <c r="LV11" s="265"/>
      <c r="LW11" s="537"/>
      <c r="LX11" s="537"/>
      <c r="LY11" s="538"/>
      <c r="LZ11" s="539"/>
      <c r="MB11" s="540"/>
      <c r="MC11" s="540"/>
      <c r="MD11" s="542"/>
      <c r="ME11" s="541"/>
      <c r="MF11" s="537"/>
      <c r="MG11" s="266"/>
      <c r="MH11" s="271"/>
      <c r="MI11" s="271"/>
      <c r="MJ11" s="271"/>
      <c r="MK11" s="271"/>
      <c r="ML11" s="271"/>
      <c r="MM11" s="272"/>
      <c r="MN11" s="273"/>
      <c r="MO11" s="273"/>
      <c r="MP11" s="273"/>
      <c r="MQ11" s="273"/>
      <c r="MR11" s="274"/>
      <c r="MS11" s="265"/>
      <c r="MT11" s="537"/>
      <c r="MU11" s="537"/>
      <c r="MV11" s="538"/>
      <c r="MW11" s="539"/>
      <c r="MY11" s="540"/>
      <c r="MZ11" s="540"/>
      <c r="NA11" s="542"/>
      <c r="NB11" s="541"/>
      <c r="NC11" s="537"/>
      <c r="ND11" s="266"/>
      <c r="NE11" s="271"/>
      <c r="NF11" s="271"/>
      <c r="NG11" s="271"/>
      <c r="NH11" s="271"/>
      <c r="NI11" s="271"/>
      <c r="NJ11" s="272"/>
      <c r="NK11" s="273"/>
      <c r="NL11" s="273"/>
      <c r="NM11" s="273"/>
      <c r="NN11" s="273"/>
      <c r="NO11" s="274"/>
      <c r="NP11" s="265"/>
      <c r="NQ11" s="537"/>
      <c r="NR11" s="537"/>
      <c r="NS11" s="538"/>
      <c r="NT11" s="539"/>
      <c r="NV11" s="540"/>
      <c r="NW11" s="540"/>
      <c r="NX11" s="542"/>
      <c r="NY11" s="541"/>
      <c r="NZ11" s="537"/>
      <c r="OA11" s="266"/>
      <c r="OB11" s="271"/>
      <c r="OC11" s="271"/>
      <c r="OD11" s="271"/>
      <c r="OE11" s="271"/>
      <c r="OF11" s="271"/>
      <c r="OG11" s="272"/>
      <c r="OH11" s="273"/>
      <c r="OI11" s="273"/>
      <c r="OJ11" s="273"/>
      <c r="OK11" s="273"/>
      <c r="OL11" s="274"/>
      <c r="OM11" s="265"/>
      <c r="ON11" s="537"/>
      <c r="OO11" s="537"/>
      <c r="OP11" s="538"/>
      <c r="OQ11" s="539"/>
      <c r="OS11" s="540"/>
      <c r="OT11" s="540"/>
      <c r="OU11" s="542"/>
      <c r="OV11" s="541"/>
      <c r="OW11" s="537"/>
      <c r="OX11" s="266"/>
      <c r="OY11" s="271"/>
      <c r="OZ11" s="271"/>
      <c r="PA11" s="271"/>
      <c r="PB11" s="271"/>
      <c r="PC11" s="271"/>
      <c r="PD11" s="272"/>
      <c r="PE11" s="273"/>
      <c r="PF11" s="273"/>
      <c r="PG11" s="273"/>
      <c r="PH11" s="273"/>
      <c r="PI11" s="274"/>
      <c r="PJ11" s="265"/>
      <c r="PK11" s="537"/>
      <c r="PL11" s="537"/>
      <c r="PM11" s="538"/>
      <c r="PN11" s="539"/>
      <c r="PP11" s="540"/>
      <c r="PQ11" s="540"/>
      <c r="PR11" s="542"/>
      <c r="PS11" s="541"/>
      <c r="PT11" s="537"/>
      <c r="PU11" s="266"/>
      <c r="PV11" s="271"/>
      <c r="PW11" s="271"/>
      <c r="PX11" s="271"/>
      <c r="PY11" s="271"/>
      <c r="PZ11" s="271"/>
      <c r="QA11" s="272"/>
      <c r="QB11" s="273"/>
      <c r="QC11" s="273"/>
      <c r="QD11" s="273"/>
      <c r="QE11" s="273"/>
      <c r="QF11" s="274"/>
      <c r="QG11" s="265"/>
      <c r="QH11" s="537"/>
      <c r="QI11" s="537"/>
      <c r="QJ11" s="538"/>
      <c r="QK11" s="539"/>
      <c r="QM11" s="540"/>
      <c r="QN11" s="540"/>
      <c r="QO11" s="542"/>
      <c r="QP11" s="541"/>
      <c r="QQ11" s="537"/>
      <c r="QR11" s="266"/>
      <c r="QS11" s="271"/>
      <c r="QT11" s="271"/>
      <c r="QU11" s="271"/>
      <c r="QV11" s="271"/>
      <c r="QW11" s="271"/>
      <c r="QX11" s="272"/>
      <c r="QY11" s="273"/>
      <c r="QZ11" s="273"/>
      <c r="RA11" s="273"/>
      <c r="RB11" s="273"/>
      <c r="RC11" s="274"/>
      <c r="RD11" s="265"/>
      <c r="RE11" s="537"/>
      <c r="RF11" s="537"/>
      <c r="RG11" s="538"/>
      <c r="RH11" s="539"/>
      <c r="RJ11" s="540"/>
      <c r="RK11" s="540"/>
      <c r="RL11" s="542"/>
      <c r="RM11" s="541"/>
      <c r="RN11" s="537"/>
      <c r="RO11" s="266"/>
      <c r="RP11" s="271"/>
      <c r="RQ11" s="271"/>
      <c r="RR11" s="271"/>
      <c r="RS11" s="271"/>
      <c r="RT11" s="271"/>
      <c r="RU11" s="272"/>
      <c r="RV11" s="273"/>
      <c r="RW11" s="273"/>
      <c r="RX11" s="273"/>
      <c r="RY11" s="273"/>
      <c r="RZ11" s="274"/>
      <c r="SA11" s="265"/>
      <c r="SB11" s="537"/>
      <c r="SC11" s="537"/>
      <c r="SD11" s="538"/>
      <c r="SE11" s="539"/>
      <c r="SG11" s="540"/>
      <c r="SH11" s="540"/>
      <c r="SI11" s="542"/>
      <c r="SJ11" s="541"/>
      <c r="SK11" s="537"/>
      <c r="SL11" s="266"/>
      <c r="SM11" s="271"/>
      <c r="SN11" s="271"/>
      <c r="SO11" s="271"/>
      <c r="SP11" s="271"/>
      <c r="SQ11" s="271"/>
      <c r="SR11" s="272"/>
      <c r="SS11" s="273"/>
      <c r="ST11" s="273"/>
      <c r="SU11" s="273"/>
      <c r="SV11" s="273"/>
      <c r="SW11" s="274"/>
      <c r="SX11" s="265"/>
      <c r="SY11" s="537"/>
      <c r="SZ11" s="537"/>
      <c r="TA11" s="538"/>
      <c r="TB11" s="539"/>
      <c r="TD11" s="540"/>
      <c r="TE11" s="540"/>
      <c r="TF11" s="542"/>
      <c r="TG11" s="541"/>
      <c r="TH11" s="537"/>
      <c r="TI11" s="266"/>
      <c r="TJ11" s="271"/>
      <c r="TK11" s="271"/>
      <c r="TL11" s="271"/>
      <c r="TM11" s="271"/>
      <c r="TN11" s="271"/>
      <c r="TO11" s="272"/>
      <c r="TP11" s="273"/>
      <c r="TQ11" s="273"/>
      <c r="TR11" s="273"/>
      <c r="TS11" s="273"/>
      <c r="TT11" s="274"/>
      <c r="TU11" s="265"/>
      <c r="TV11" s="537"/>
      <c r="TW11" s="537"/>
      <c r="TX11" s="538"/>
      <c r="TY11" s="539"/>
      <c r="UA11" s="540"/>
      <c r="UB11" s="540"/>
      <c r="UC11" s="542"/>
      <c r="UD11" s="541"/>
      <c r="UE11" s="537"/>
      <c r="UF11" s="266"/>
      <c r="UG11" s="271"/>
      <c r="UH11" s="271"/>
      <c r="UI11" s="271"/>
      <c r="UJ11" s="271"/>
      <c r="UK11" s="271"/>
      <c r="UL11" s="272"/>
      <c r="UM11" s="273"/>
      <c r="UN11" s="273"/>
      <c r="UO11" s="273"/>
      <c r="UP11" s="273"/>
      <c r="UQ11" s="274"/>
      <c r="UR11" s="265"/>
      <c r="US11" s="537"/>
      <c r="UT11" s="537"/>
      <c r="UU11" s="538"/>
      <c r="UV11" s="539"/>
      <c r="UX11" s="540"/>
      <c r="UY11" s="540"/>
      <c r="UZ11" s="542"/>
      <c r="VA11" s="541"/>
      <c r="VB11" s="537"/>
      <c r="VC11" s="266"/>
      <c r="VD11" s="271"/>
      <c r="VE11" s="271"/>
      <c r="VF11" s="271"/>
      <c r="VG11" s="271"/>
      <c r="VH11" s="271"/>
      <c r="VI11" s="272"/>
      <c r="VJ11" s="273"/>
      <c r="VK11" s="273"/>
      <c r="VL11" s="273"/>
      <c r="VM11" s="273"/>
      <c r="VN11" s="274"/>
      <c r="VO11" s="265"/>
      <c r="VP11" s="537"/>
      <c r="VQ11" s="537"/>
      <c r="VR11" s="538"/>
      <c r="VS11" s="539"/>
      <c r="VU11" s="540"/>
      <c r="VV11" s="540"/>
      <c r="VW11" s="542"/>
      <c r="VX11" s="541"/>
      <c r="VY11" s="537"/>
      <c r="VZ11" s="266"/>
      <c r="WA11" s="271"/>
      <c r="WB11" s="271"/>
      <c r="WC11" s="271"/>
      <c r="WD11" s="271"/>
      <c r="WE11" s="271"/>
      <c r="WF11" s="272"/>
      <c r="WG11" s="273"/>
      <c r="WH11" s="273"/>
      <c r="WI11" s="273"/>
      <c r="WJ11" s="273"/>
      <c r="WK11" s="274"/>
      <c r="WL11" s="265"/>
      <c r="WM11" s="537"/>
      <c r="WN11" s="537"/>
      <c r="WO11" s="538"/>
      <c r="WP11" s="539"/>
      <c r="WR11" s="540"/>
      <c r="WS11" s="540"/>
      <c r="WT11" s="542"/>
      <c r="WU11" s="541"/>
      <c r="WV11" s="537"/>
      <c r="WW11" s="266"/>
      <c r="WX11" s="271"/>
      <c r="WY11" s="271"/>
      <c r="WZ11" s="271"/>
      <c r="XA11" s="271"/>
      <c r="XB11" s="271"/>
      <c r="XC11" s="272"/>
      <c r="XD11" s="273"/>
      <c r="XE11" s="273"/>
      <c r="XF11" s="273"/>
      <c r="XG11" s="273"/>
      <c r="XH11" s="274"/>
      <c r="XI11" s="265"/>
      <c r="XJ11" s="537"/>
      <c r="XK11" s="537"/>
      <c r="XL11" s="538"/>
      <c r="XM11" s="539"/>
      <c r="XO11" s="540"/>
      <c r="XP11" s="540"/>
      <c r="XQ11" s="542"/>
      <c r="XR11" s="541"/>
      <c r="XS11" s="537"/>
      <c r="XT11" s="266"/>
      <c r="XU11" s="271"/>
      <c r="XV11" s="271"/>
      <c r="XW11" s="271"/>
      <c r="XX11" s="271"/>
      <c r="XY11" s="271"/>
      <c r="XZ11" s="272"/>
      <c r="YA11" s="273"/>
      <c r="YB11" s="273"/>
      <c r="YC11" s="273"/>
      <c r="YD11" s="273"/>
      <c r="YE11" s="274"/>
      <c r="YF11" s="265"/>
      <c r="YG11" s="537"/>
      <c r="YH11" s="537"/>
      <c r="YI11" s="538"/>
      <c r="YJ11" s="539"/>
      <c r="YL11" s="540"/>
      <c r="YM11" s="540"/>
      <c r="YN11" s="542"/>
      <c r="YO11" s="541"/>
      <c r="YP11" s="537"/>
      <c r="YQ11" s="266"/>
      <c r="YR11" s="271"/>
      <c r="YS11" s="271"/>
      <c r="YT11" s="271"/>
      <c r="YU11" s="271"/>
      <c r="YV11" s="271"/>
      <c r="YW11" s="272"/>
      <c r="YX11" s="273"/>
      <c r="YY11" s="273"/>
      <c r="YZ11" s="273"/>
      <c r="ZA11" s="273"/>
      <c r="ZB11" s="274"/>
      <c r="ZC11" s="265"/>
      <c r="ZD11" s="537"/>
      <c r="ZE11" s="537"/>
      <c r="ZF11" s="538"/>
      <c r="ZG11" s="539"/>
      <c r="ZI11" s="540"/>
      <c r="ZJ11" s="540"/>
      <c r="ZK11" s="542"/>
      <c r="ZL11" s="541"/>
      <c r="ZM11" s="537"/>
      <c r="ZN11" s="266"/>
      <c r="ZO11" s="271"/>
      <c r="ZP11" s="271"/>
      <c r="ZQ11" s="271"/>
      <c r="ZR11" s="271"/>
      <c r="ZS11" s="271"/>
      <c r="ZT11" s="272"/>
      <c r="ZU11" s="273"/>
      <c r="ZV11" s="273"/>
      <c r="ZW11" s="273"/>
      <c r="ZX11" s="273"/>
      <c r="ZY11" s="274"/>
      <c r="ZZ11" s="265"/>
      <c r="AAA11" s="537"/>
      <c r="AAB11" s="537"/>
      <c r="AAC11" s="538"/>
      <c r="AAD11" s="539"/>
      <c r="AAF11" s="540"/>
      <c r="AAG11" s="540"/>
      <c r="AAH11" s="542"/>
      <c r="AAI11" s="541"/>
      <c r="AAJ11" s="537"/>
      <c r="AAK11" s="266"/>
      <c r="AAL11" s="271"/>
      <c r="AAM11" s="271"/>
      <c r="AAN11" s="271"/>
      <c r="AAO11" s="271"/>
      <c r="AAP11" s="271"/>
      <c r="AAQ11" s="272"/>
      <c r="AAR11" s="273"/>
      <c r="AAS11" s="273"/>
      <c r="AAT11" s="273"/>
      <c r="AAU11" s="273"/>
      <c r="AAV11" s="274"/>
      <c r="AAW11" s="265"/>
      <c r="AAX11" s="537"/>
      <c r="AAY11" s="537"/>
      <c r="AAZ11" s="538"/>
      <c r="ABA11" s="539"/>
      <c r="ABC11" s="540"/>
      <c r="ABD11" s="540"/>
      <c r="ABE11" s="542"/>
      <c r="ABF11" s="541"/>
      <c r="ABG11" s="537"/>
      <c r="ABH11" s="266"/>
      <c r="ABI11" s="271"/>
      <c r="ABJ11" s="271"/>
      <c r="ABK11" s="271"/>
      <c r="ABL11" s="271"/>
      <c r="ABM11" s="271"/>
      <c r="ABN11" s="272"/>
      <c r="ABO11" s="273"/>
      <c r="ABP11" s="273"/>
      <c r="ABQ11" s="273"/>
      <c r="ABR11" s="273"/>
      <c r="ABS11" s="274"/>
      <c r="ABT11" s="265"/>
      <c r="ABU11" s="537"/>
      <c r="ABV11" s="537"/>
      <c r="ABW11" s="538"/>
      <c r="ABX11" s="539"/>
      <c r="ABZ11" s="540"/>
      <c r="ACA11" s="540"/>
      <c r="ACB11" s="542"/>
      <c r="ACC11" s="541"/>
      <c r="ACD11" s="537"/>
      <c r="ACE11" s="266"/>
      <c r="ACF11" s="271"/>
      <c r="ACG11" s="271"/>
      <c r="ACH11" s="271"/>
      <c r="ACI11" s="271"/>
      <c r="ACJ11" s="271"/>
      <c r="ACK11" s="272"/>
      <c r="ACL11" s="273"/>
      <c r="ACM11" s="273"/>
      <c r="ACN11" s="273"/>
      <c r="ACO11" s="273"/>
      <c r="ACP11" s="274"/>
      <c r="ACQ11" s="265"/>
      <c r="ACR11" s="537"/>
      <c r="ACS11" s="537"/>
      <c r="ACT11" s="538"/>
      <c r="ACU11" s="539"/>
      <c r="ACW11" s="540"/>
      <c r="ACX11" s="540"/>
      <c r="ACY11" s="542"/>
      <c r="ACZ11" s="541"/>
      <c r="ADA11" s="537"/>
      <c r="ADB11" s="266"/>
      <c r="ADC11" s="271"/>
      <c r="ADD11" s="271"/>
      <c r="ADE11" s="271"/>
      <c r="ADF11" s="271"/>
      <c r="ADG11" s="271"/>
      <c r="ADH11" s="272"/>
      <c r="ADI11" s="273"/>
      <c r="ADJ11" s="273"/>
      <c r="ADK11" s="273"/>
      <c r="ADL11" s="273"/>
      <c r="ADM11" s="274"/>
      <c r="ADN11" s="265"/>
      <c r="ADO11" s="537"/>
      <c r="ADP11" s="537"/>
      <c r="ADQ11" s="538"/>
      <c r="ADR11" s="539"/>
      <c r="ADT11" s="540"/>
      <c r="ADU11" s="540"/>
      <c r="ADV11" s="542"/>
      <c r="ADW11" s="541"/>
      <c r="ADX11" s="537"/>
      <c r="ADY11" s="266"/>
      <c r="ADZ11" s="271"/>
      <c r="AEA11" s="271"/>
      <c r="AEB11" s="271"/>
      <c r="AEC11" s="271"/>
      <c r="AED11" s="271"/>
      <c r="AEE11" s="272"/>
      <c r="AEF11" s="273"/>
      <c r="AEG11" s="273"/>
      <c r="AEH11" s="273"/>
      <c r="AEI11" s="273"/>
      <c r="AEJ11" s="274"/>
      <c r="AEK11" s="265"/>
      <c r="AEL11" s="537"/>
      <c r="AEM11" s="537"/>
      <c r="AEN11" s="538"/>
      <c r="AEO11" s="539"/>
      <c r="AEQ11" s="540"/>
      <c r="AER11" s="540"/>
      <c r="AES11" s="542"/>
      <c r="AET11" s="541"/>
      <c r="AEU11" s="537"/>
      <c r="AEV11" s="266"/>
      <c r="AEW11" s="271"/>
      <c r="AEX11" s="271"/>
      <c r="AEY11" s="271"/>
      <c r="AEZ11" s="271"/>
      <c r="AFA11" s="271"/>
      <c r="AFB11" s="272"/>
      <c r="AFC11" s="273"/>
      <c r="AFD11" s="273"/>
      <c r="AFE11" s="273"/>
      <c r="AFF11" s="273"/>
      <c r="AFG11" s="274"/>
      <c r="AFH11" s="265"/>
      <c r="AFI11" s="537"/>
      <c r="AFJ11" s="537"/>
      <c r="AFK11" s="538"/>
      <c r="AFL11" s="539"/>
      <c r="AFN11" s="540"/>
      <c r="AFO11" s="540"/>
      <c r="AFP11" s="542"/>
      <c r="AFQ11" s="541"/>
      <c r="AFR11" s="537"/>
      <c r="AFS11" s="266"/>
      <c r="AFT11" s="271"/>
      <c r="AFU11" s="271"/>
      <c r="AFV11" s="271"/>
      <c r="AFW11" s="271"/>
      <c r="AFX11" s="271"/>
      <c r="AFY11" s="272"/>
      <c r="AFZ11" s="273"/>
      <c r="AGA11" s="273"/>
      <c r="AGB11" s="273"/>
      <c r="AGC11" s="273"/>
      <c r="AGD11" s="274"/>
      <c r="AGE11" s="265"/>
      <c r="AGF11" s="537"/>
      <c r="AGG11" s="537"/>
      <c r="AGH11" s="538"/>
      <c r="AGI11" s="539"/>
      <c r="AGK11" s="540"/>
      <c r="AGL11" s="540"/>
      <c r="AGM11" s="542"/>
      <c r="AGN11" s="541"/>
      <c r="AGO11" s="537"/>
      <c r="AGP11" s="266"/>
      <c r="AGQ11" s="271"/>
      <c r="AGR11" s="271"/>
      <c r="AGS11" s="271"/>
      <c r="AGT11" s="271"/>
      <c r="AGU11" s="271"/>
      <c r="AGV11" s="272"/>
      <c r="AGW11" s="273"/>
      <c r="AGX11" s="273"/>
      <c r="AGY11" s="273"/>
      <c r="AGZ11" s="273"/>
      <c r="AHA11" s="274"/>
      <c r="AHB11" s="265"/>
      <c r="AHC11" s="537"/>
      <c r="AHD11" s="537"/>
      <c r="AHE11" s="538"/>
      <c r="AHF11" s="539"/>
      <c r="AHH11" s="540"/>
      <c r="AHI11" s="540"/>
      <c r="AHJ11" s="542"/>
      <c r="AHK11" s="541"/>
      <c r="AHL11" s="537"/>
      <c r="AHM11" s="266"/>
      <c r="AHN11" s="271"/>
      <c r="AHO11" s="271"/>
      <c r="AHP11" s="271"/>
      <c r="AHQ11" s="271"/>
      <c r="AHR11" s="271"/>
      <c r="AHS11" s="272"/>
      <c r="AHT11" s="273"/>
      <c r="AHU11" s="273"/>
      <c r="AHV11" s="273"/>
      <c r="AHW11" s="273"/>
      <c r="AHX11" s="274"/>
      <c r="AHY11" s="265"/>
      <c r="AHZ11" s="537"/>
      <c r="AIA11" s="537"/>
      <c r="AIB11" s="538"/>
      <c r="AIC11" s="539"/>
      <c r="AIE11" s="540"/>
      <c r="AIF11" s="540"/>
      <c r="AIG11" s="542"/>
      <c r="AIH11" s="541"/>
      <c r="AII11" s="537"/>
      <c r="AIJ11" s="266"/>
      <c r="AIK11" s="271"/>
      <c r="AIL11" s="271"/>
      <c r="AIM11" s="271"/>
      <c r="AIN11" s="271"/>
      <c r="AIO11" s="271"/>
      <c r="AIP11" s="272"/>
      <c r="AIQ11" s="273"/>
      <c r="AIR11" s="273"/>
      <c r="AIS11" s="273"/>
      <c r="AIT11" s="273"/>
      <c r="AIU11" s="274"/>
      <c r="AIV11" s="265"/>
      <c r="AIW11" s="537"/>
      <c r="AIX11" s="537"/>
      <c r="AIY11" s="538"/>
      <c r="AIZ11" s="539"/>
      <c r="AJB11" s="540"/>
      <c r="AJC11" s="540"/>
      <c r="AJD11" s="542"/>
      <c r="AJE11" s="541"/>
      <c r="AJF11" s="537"/>
      <c r="AJG11" s="266"/>
      <c r="AJH11" s="271"/>
      <c r="AJI11" s="271"/>
      <c r="AJJ11" s="271"/>
      <c r="AJK11" s="271"/>
      <c r="AJL11" s="271"/>
      <c r="AJM11" s="272"/>
      <c r="AJN11" s="273"/>
      <c r="AJO11" s="273"/>
      <c r="AJP11" s="273"/>
      <c r="AJQ11" s="273"/>
      <c r="AJR11" s="274"/>
      <c r="AJS11" s="265"/>
      <c r="AJT11" s="537"/>
      <c r="AJU11" s="537"/>
      <c r="AJV11" s="538"/>
      <c r="AJW11" s="539"/>
      <c r="AJY11" s="540"/>
      <c r="AJZ11" s="540"/>
      <c r="AKA11" s="542"/>
      <c r="AKB11" s="541"/>
      <c r="AKC11" s="537"/>
      <c r="AKD11" s="266"/>
      <c r="AKE11" s="271"/>
      <c r="AKF11" s="271"/>
      <c r="AKG11" s="271"/>
      <c r="AKH11" s="271"/>
      <c r="AKI11" s="271"/>
      <c r="AKJ11" s="272"/>
      <c r="AKK11" s="273"/>
      <c r="AKL11" s="273"/>
      <c r="AKM11" s="273"/>
      <c r="AKN11" s="273"/>
      <c r="AKO11" s="274"/>
      <c r="AKP11" s="265"/>
      <c r="AKQ11" s="537"/>
      <c r="AKR11" s="537"/>
      <c r="AKS11" s="538"/>
      <c r="AKT11" s="539"/>
      <c r="AKV11" s="540"/>
      <c r="AKW11" s="540"/>
      <c r="AKX11" s="542"/>
      <c r="AKY11" s="541"/>
      <c r="AKZ11" s="537"/>
      <c r="ALA11" s="266"/>
      <c r="ALB11" s="271"/>
      <c r="ALC11" s="271"/>
      <c r="ALD11" s="271"/>
      <c r="ALE11" s="271"/>
      <c r="ALF11" s="271"/>
      <c r="ALG11" s="272"/>
      <c r="ALH11" s="273"/>
      <c r="ALI11" s="273"/>
      <c r="ALJ11" s="273"/>
      <c r="ALK11" s="273"/>
      <c r="ALL11" s="274"/>
      <c r="ALM11" s="265"/>
      <c r="ALN11" s="537"/>
      <c r="ALO11" s="537"/>
      <c r="ALP11" s="538"/>
      <c r="ALQ11" s="539"/>
      <c r="ALS11" s="540"/>
      <c r="ALT11" s="540"/>
      <c r="ALU11" s="542"/>
      <c r="ALV11" s="541"/>
      <c r="ALW11" s="537"/>
      <c r="ALX11" s="266"/>
      <c r="ALY11" s="271"/>
      <c r="ALZ11" s="271"/>
      <c r="AMA11" s="271"/>
      <c r="AMB11" s="271"/>
      <c r="AMC11" s="271"/>
      <c r="AMD11" s="272"/>
      <c r="AME11" s="273"/>
      <c r="AMF11" s="273"/>
      <c r="AMG11" s="273"/>
      <c r="AMH11" s="273"/>
      <c r="AMI11" s="274"/>
      <c r="AMJ11" s="265"/>
      <c r="AMK11" s="537"/>
      <c r="AML11" s="537"/>
      <c r="AMM11" s="538"/>
      <c r="AMN11" s="539"/>
      <c r="AMP11" s="540"/>
      <c r="AMQ11" s="540"/>
      <c r="AMR11" s="542"/>
      <c r="AMS11" s="541"/>
      <c r="AMT11" s="537"/>
      <c r="AMU11" s="266"/>
      <c r="AMV11" s="271"/>
      <c r="AMW11" s="271"/>
      <c r="AMX11" s="271"/>
      <c r="AMY11" s="271"/>
      <c r="AMZ11" s="271"/>
      <c r="ANA11" s="272"/>
      <c r="ANB11" s="273"/>
      <c r="ANC11" s="273"/>
      <c r="AND11" s="273"/>
      <c r="ANE11" s="273"/>
      <c r="ANF11" s="274"/>
      <c r="ANG11" s="265"/>
      <c r="ANH11" s="537"/>
      <c r="ANI11" s="537"/>
      <c r="ANJ11" s="538"/>
      <c r="ANK11" s="539"/>
      <c r="ANM11" s="540"/>
      <c r="ANN11" s="540"/>
      <c r="ANO11" s="542"/>
      <c r="ANP11" s="541"/>
      <c r="ANQ11" s="537"/>
      <c r="ANR11" s="266"/>
      <c r="ANS11" s="271"/>
      <c r="ANT11" s="271"/>
      <c r="ANU11" s="271"/>
      <c r="ANV11" s="271"/>
      <c r="ANW11" s="271"/>
      <c r="ANX11" s="272"/>
      <c r="ANY11" s="273"/>
      <c r="ANZ11" s="273"/>
      <c r="AOA11" s="273"/>
      <c r="AOB11" s="273"/>
      <c r="AOC11" s="274"/>
      <c r="AOD11" s="265"/>
      <c r="AOE11" s="537"/>
      <c r="AOF11" s="537"/>
      <c r="AOG11" s="538"/>
      <c r="AOH11" s="539"/>
      <c r="AOJ11" s="540"/>
      <c r="AOK11" s="540"/>
      <c r="AOL11" s="542"/>
      <c r="AOM11" s="541"/>
      <c r="AON11" s="537"/>
      <c r="AOO11" s="266"/>
      <c r="AOP11" s="271"/>
      <c r="AOQ11" s="271"/>
      <c r="AOR11" s="271"/>
      <c r="AOS11" s="271"/>
      <c r="AOT11" s="271"/>
      <c r="AOU11" s="272"/>
      <c r="AOV11" s="273"/>
      <c r="AOW11" s="273"/>
      <c r="AOX11" s="273"/>
      <c r="AOY11" s="273"/>
      <c r="AOZ11" s="274"/>
      <c r="APA11" s="265"/>
      <c r="APB11" s="537"/>
      <c r="APC11" s="537"/>
      <c r="APD11" s="538"/>
      <c r="APE11" s="539"/>
      <c r="APG11" s="540"/>
      <c r="APH11" s="540"/>
      <c r="API11" s="542"/>
      <c r="APJ11" s="541"/>
      <c r="APK11" s="537"/>
      <c r="APL11" s="266"/>
      <c r="APM11" s="271"/>
      <c r="APN11" s="271"/>
      <c r="APO11" s="271"/>
      <c r="APP11" s="271"/>
      <c r="APQ11" s="271"/>
      <c r="APR11" s="272"/>
      <c r="APS11" s="273"/>
      <c r="APT11" s="273"/>
      <c r="APU11" s="273"/>
      <c r="APV11" s="273"/>
      <c r="APW11" s="274"/>
      <c r="APX11" s="265"/>
      <c r="APY11" s="537"/>
      <c r="APZ11" s="537"/>
      <c r="AQA11" s="538"/>
      <c r="AQB11" s="539"/>
      <c r="AQD11" s="540"/>
      <c r="AQE11" s="540"/>
      <c r="AQF11" s="542"/>
      <c r="AQG11" s="541"/>
      <c r="AQH11" s="537"/>
      <c r="AQI11" s="266"/>
      <c r="AQJ11" s="271"/>
      <c r="AQK11" s="271"/>
      <c r="AQL11" s="271"/>
      <c r="AQM11" s="271"/>
      <c r="AQN11" s="271"/>
      <c r="AQO11" s="272"/>
      <c r="AQP11" s="273"/>
      <c r="AQQ11" s="273"/>
      <c r="AQR11" s="273"/>
      <c r="AQS11" s="273"/>
      <c r="AQT11" s="274"/>
      <c r="AQU11" s="265"/>
      <c r="AQV11" s="537"/>
      <c r="AQW11" s="537"/>
      <c r="AQX11" s="538"/>
      <c r="AQY11" s="539"/>
      <c r="ARA11" s="540"/>
      <c r="ARB11" s="540"/>
      <c r="ARC11" s="542"/>
      <c r="ARD11" s="541"/>
      <c r="ARE11" s="537"/>
      <c r="ARF11" s="266"/>
      <c r="ARG11" s="271"/>
      <c r="ARH11" s="271"/>
      <c r="ARI11" s="271"/>
      <c r="ARJ11" s="271"/>
      <c r="ARK11" s="271"/>
      <c r="ARL11" s="272"/>
      <c r="ARM11" s="273"/>
      <c r="ARN11" s="273"/>
      <c r="ARO11" s="273"/>
      <c r="ARP11" s="273"/>
      <c r="ARQ11" s="274"/>
      <c r="ARR11" s="265"/>
      <c r="ARS11" s="537"/>
      <c r="ART11" s="537"/>
      <c r="ARU11" s="538"/>
      <c r="ARV11" s="539"/>
      <c r="ARX11" s="540"/>
      <c r="ARY11" s="540"/>
      <c r="ARZ11" s="542"/>
      <c r="ASA11" s="541"/>
      <c r="ASB11" s="537"/>
      <c r="ASC11" s="266"/>
      <c r="ASD11" s="271"/>
      <c r="ASE11" s="271"/>
      <c r="ASF11" s="271"/>
      <c r="ASG11" s="271"/>
      <c r="ASH11" s="271"/>
      <c r="ASI11" s="272"/>
      <c r="ASJ11" s="273"/>
      <c r="ASK11" s="273"/>
      <c r="ASL11" s="273"/>
      <c r="ASM11" s="273"/>
      <c r="ASN11" s="274"/>
      <c r="ASO11" s="265"/>
      <c r="ASP11" s="537"/>
      <c r="ASQ11" s="537"/>
      <c r="ASR11" s="538"/>
      <c r="ASS11" s="539"/>
      <c r="ASU11" s="540"/>
      <c r="ASV11" s="540"/>
      <c r="ASW11" s="542"/>
      <c r="ASX11" s="541"/>
      <c r="ASY11" s="537"/>
      <c r="ASZ11" s="266"/>
      <c r="ATA11" s="271"/>
      <c r="ATB11" s="271"/>
      <c r="ATC11" s="271"/>
      <c r="ATD11" s="271"/>
      <c r="ATE11" s="271"/>
      <c r="ATF11" s="272"/>
      <c r="ATG11" s="273"/>
      <c r="ATH11" s="273"/>
      <c r="ATI11" s="273"/>
      <c r="ATJ11" s="273"/>
      <c r="ATK11" s="274"/>
      <c r="ATL11" s="265"/>
      <c r="ATM11" s="537"/>
      <c r="ATN11" s="537"/>
      <c r="ATO11" s="538"/>
      <c r="ATP11" s="539"/>
      <c r="ATR11" s="540"/>
      <c r="ATS11" s="540"/>
      <c r="ATT11" s="542"/>
      <c r="ATU11" s="541"/>
      <c r="ATV11" s="537"/>
      <c r="ATW11" s="266"/>
      <c r="ATX11" s="271"/>
      <c r="ATY11" s="271"/>
      <c r="ATZ11" s="271"/>
      <c r="AUA11" s="271"/>
      <c r="AUB11" s="271"/>
      <c r="AUC11" s="272"/>
      <c r="AUD11" s="273"/>
      <c r="AUE11" s="273"/>
      <c r="AUF11" s="273"/>
      <c r="AUG11" s="273"/>
      <c r="AUH11" s="274"/>
      <c r="AUI11" s="265"/>
      <c r="AUJ11" s="537"/>
      <c r="AUK11" s="537"/>
      <c r="AUL11" s="538"/>
      <c r="AUM11" s="539"/>
      <c r="AUO11" s="540"/>
      <c r="AUP11" s="540"/>
      <c r="AUQ11" s="542"/>
      <c r="AUR11" s="541"/>
      <c r="AUS11" s="537"/>
      <c r="AUT11" s="266"/>
      <c r="AUU11" s="271"/>
      <c r="AUV11" s="271"/>
      <c r="AUW11" s="271"/>
      <c r="AUX11" s="271"/>
      <c r="AUY11" s="271"/>
      <c r="AUZ11" s="272"/>
      <c r="AVA11" s="273"/>
      <c r="AVB11" s="273"/>
      <c r="AVC11" s="273"/>
      <c r="AVD11" s="273"/>
      <c r="AVE11" s="274"/>
      <c r="AVF11" s="265"/>
      <c r="AVG11" s="537"/>
      <c r="AVH11" s="537"/>
      <c r="AVI11" s="538"/>
      <c r="AVJ11" s="539"/>
      <c r="AVL11" s="540"/>
      <c r="AVM11" s="540"/>
      <c r="AVN11" s="542"/>
      <c r="AVO11" s="541"/>
      <c r="AVP11" s="537"/>
      <c r="AVQ11" s="266"/>
      <c r="AVR11" s="271"/>
      <c r="AVS11" s="271"/>
      <c r="AVT11" s="271"/>
      <c r="AVU11" s="271"/>
      <c r="AVV11" s="271"/>
      <c r="AVW11" s="272"/>
      <c r="AVX11" s="273"/>
      <c r="AVY11" s="273"/>
      <c r="AVZ11" s="273"/>
      <c r="AWA11" s="273"/>
      <c r="AWB11" s="274"/>
      <c r="AWC11" s="265"/>
      <c r="AWD11" s="537"/>
      <c r="AWE11" s="537"/>
      <c r="AWF11" s="538"/>
      <c r="AWG11" s="539"/>
      <c r="AWI11" s="540"/>
      <c r="AWJ11" s="540"/>
      <c r="AWK11" s="542"/>
      <c r="AWL11" s="541"/>
      <c r="AWM11" s="537"/>
      <c r="AWN11" s="266"/>
      <c r="AWO11" s="271"/>
      <c r="AWP11" s="271"/>
      <c r="AWQ11" s="271"/>
      <c r="AWR11" s="271"/>
      <c r="AWS11" s="271"/>
      <c r="AWT11" s="272"/>
      <c r="AWU11" s="273"/>
      <c r="AWV11" s="273"/>
      <c r="AWW11" s="273"/>
      <c r="AWX11" s="273"/>
      <c r="AWY11" s="274"/>
      <c r="AWZ11" s="265"/>
      <c r="AXA11" s="537"/>
      <c r="AXB11" s="537"/>
      <c r="AXC11" s="538"/>
      <c r="AXD11" s="539"/>
      <c r="AXF11" s="540"/>
      <c r="AXG11" s="540"/>
      <c r="AXH11" s="542"/>
      <c r="AXI11" s="541"/>
      <c r="AXJ11" s="537"/>
      <c r="AXK11" s="266"/>
      <c r="AXL11" s="271"/>
      <c r="AXM11" s="271"/>
      <c r="AXN11" s="271"/>
      <c r="AXO11" s="271"/>
      <c r="AXP11" s="271"/>
      <c r="AXQ11" s="272"/>
      <c r="AXR11" s="273"/>
      <c r="AXS11" s="273"/>
      <c r="AXT11" s="273"/>
      <c r="AXU11" s="273"/>
      <c r="AXV11" s="274"/>
      <c r="AXW11" s="265"/>
      <c r="AXX11" s="537"/>
      <c r="AXY11" s="537"/>
      <c r="AXZ11" s="538"/>
      <c r="AYA11" s="539"/>
      <c r="AYC11" s="540"/>
      <c r="AYD11" s="540"/>
      <c r="AYE11" s="542"/>
      <c r="AYF11" s="541"/>
      <c r="AYG11" s="537"/>
      <c r="AYH11" s="266"/>
      <c r="AYI11" s="271"/>
      <c r="AYJ11" s="271"/>
      <c r="AYK11" s="271"/>
      <c r="AYL11" s="271"/>
      <c r="AYM11" s="271"/>
      <c r="AYN11" s="272"/>
      <c r="AYO11" s="273"/>
      <c r="AYP11" s="273"/>
      <c r="AYQ11" s="273"/>
      <c r="AYR11" s="273"/>
      <c r="AYS11" s="274"/>
      <c r="AYT11" s="265"/>
      <c r="AYU11" s="537"/>
      <c r="AYV11" s="537"/>
      <c r="AYW11" s="538"/>
      <c r="AYX11" s="539"/>
      <c r="AYZ11" s="540"/>
      <c r="AZA11" s="540"/>
      <c r="AZB11" s="542"/>
      <c r="AZC11" s="541"/>
      <c r="AZD11" s="537"/>
      <c r="AZE11" s="266"/>
      <c r="AZF11" s="271"/>
      <c r="AZG11" s="271"/>
      <c r="AZH11" s="271"/>
      <c r="AZI11" s="271"/>
      <c r="AZJ11" s="271"/>
      <c r="AZK11" s="272"/>
      <c r="AZL11" s="273"/>
      <c r="AZM11" s="273"/>
      <c r="AZN11" s="273"/>
      <c r="AZO11" s="273"/>
      <c r="AZP11" s="274"/>
      <c r="AZQ11" s="265"/>
      <c r="AZR11" s="537"/>
      <c r="AZS11" s="537"/>
      <c r="AZT11" s="538"/>
      <c r="AZU11" s="539"/>
      <c r="AZW11" s="540"/>
      <c r="AZX11" s="540"/>
      <c r="AZY11" s="542"/>
      <c r="AZZ11" s="541"/>
      <c r="BAA11" s="537"/>
      <c r="BAB11" s="266"/>
      <c r="BAC11" s="271"/>
      <c r="BAD11" s="271"/>
      <c r="BAE11" s="271"/>
      <c r="BAF11" s="271"/>
      <c r="BAG11" s="271"/>
      <c r="BAH11" s="272"/>
      <c r="BAI11" s="273"/>
      <c r="BAJ11" s="273"/>
      <c r="BAK11" s="273"/>
      <c r="BAL11" s="273"/>
      <c r="BAM11" s="274"/>
      <c r="BAN11" s="265"/>
      <c r="BAO11" s="537"/>
      <c r="BAP11" s="537"/>
      <c r="BAQ11" s="538"/>
      <c r="BAR11" s="539"/>
      <c r="BAT11" s="540"/>
      <c r="BAU11" s="540"/>
      <c r="BAV11" s="542"/>
      <c r="BAW11" s="541"/>
      <c r="BAX11" s="537"/>
      <c r="BAY11" s="266"/>
      <c r="BAZ11" s="271"/>
      <c r="BBA11" s="271"/>
      <c r="BBB11" s="271"/>
      <c r="BBC11" s="271"/>
      <c r="BBD11" s="271"/>
      <c r="BBE11" s="272"/>
      <c r="BBF11" s="273"/>
      <c r="BBG11" s="273"/>
      <c r="BBH11" s="273"/>
      <c r="BBI11" s="273"/>
      <c r="BBJ11" s="274"/>
      <c r="BBK11" s="265"/>
      <c r="BBL11" s="537"/>
      <c r="BBM11" s="537"/>
      <c r="BBN11" s="538"/>
      <c r="BBO11" s="539"/>
      <c r="BBQ11" s="540"/>
      <c r="BBR11" s="540"/>
      <c r="BBS11" s="542"/>
      <c r="BBT11" s="541"/>
      <c r="BBU11" s="537"/>
      <c r="BBV11" s="266"/>
      <c r="BBW11" s="271"/>
      <c r="BBX11" s="271"/>
      <c r="BBY11" s="271"/>
      <c r="BBZ11" s="271"/>
      <c r="BCA11" s="271"/>
      <c r="BCB11" s="272"/>
      <c r="BCC11" s="273"/>
      <c r="BCD11" s="273"/>
      <c r="BCE11" s="273"/>
      <c r="BCF11" s="273"/>
      <c r="BCG11" s="274"/>
      <c r="BCH11" s="265"/>
      <c r="BCI11" s="537"/>
      <c r="BCJ11" s="537"/>
      <c r="BCK11" s="538"/>
      <c r="BCL11" s="539"/>
      <c r="BCN11" s="540"/>
      <c r="BCO11" s="540"/>
      <c r="BCP11" s="542"/>
      <c r="BCQ11" s="541"/>
      <c r="BCR11" s="537"/>
      <c r="BCS11" s="266"/>
      <c r="BCT11" s="271"/>
      <c r="BCU11" s="271"/>
      <c r="BCV11" s="271"/>
      <c r="BCW11" s="271"/>
      <c r="BCX11" s="271"/>
      <c r="BCY11" s="272"/>
      <c r="BCZ11" s="273"/>
      <c r="BDA11" s="273"/>
      <c r="BDB11" s="273"/>
      <c r="BDC11" s="273"/>
      <c r="BDD11" s="274"/>
      <c r="BDE11" s="265"/>
      <c r="BDF11" s="537"/>
      <c r="BDG11" s="537"/>
      <c r="BDH11" s="538"/>
      <c r="BDI11" s="539"/>
      <c r="BDK11" s="540"/>
      <c r="BDL11" s="540"/>
      <c r="BDM11" s="542"/>
      <c r="BDN11" s="541"/>
      <c r="BDO11" s="537"/>
      <c r="BDP11" s="266"/>
      <c r="BDQ11" s="271"/>
      <c r="BDR11" s="271"/>
      <c r="BDS11" s="271"/>
      <c r="BDT11" s="271"/>
      <c r="BDU11" s="271"/>
      <c r="BDV11" s="272"/>
      <c r="BDW11" s="273"/>
      <c r="BDX11" s="273"/>
      <c r="BDY11" s="273"/>
      <c r="BDZ11" s="273"/>
      <c r="BEA11" s="274"/>
      <c r="BEB11" s="265"/>
      <c r="BEC11" s="537"/>
      <c r="BED11" s="537"/>
      <c r="BEE11" s="538"/>
      <c r="BEF11" s="539"/>
      <c r="BEH11" s="540"/>
      <c r="BEI11" s="540"/>
      <c r="BEJ11" s="542"/>
      <c r="BEK11" s="541"/>
      <c r="BEL11" s="537"/>
      <c r="BEM11" s="266"/>
      <c r="BEN11" s="271"/>
      <c r="BEO11" s="271"/>
      <c r="BEP11" s="271"/>
      <c r="BEQ11" s="271"/>
      <c r="BER11" s="271"/>
      <c r="BES11" s="272"/>
      <c r="BET11" s="273"/>
      <c r="BEU11" s="273"/>
      <c r="BEV11" s="273"/>
      <c r="BEW11" s="273"/>
      <c r="BEX11" s="274"/>
      <c r="BEY11" s="265"/>
      <c r="BEZ11" s="537"/>
      <c r="BFA11" s="537"/>
      <c r="BFB11" s="538"/>
      <c r="BFC11" s="539"/>
      <c r="BFE11" s="540"/>
      <c r="BFF11" s="540"/>
      <c r="BFG11" s="542"/>
      <c r="BFH11" s="541"/>
      <c r="BFI11" s="537"/>
      <c r="BFJ11" s="266"/>
      <c r="BFK11" s="271"/>
      <c r="BFL11" s="271"/>
      <c r="BFM11" s="271"/>
      <c r="BFN11" s="271"/>
      <c r="BFO11" s="271"/>
      <c r="BFP11" s="272"/>
      <c r="BFQ11" s="273"/>
      <c r="BFR11" s="273"/>
      <c r="BFS11" s="273"/>
      <c r="BFT11" s="273"/>
      <c r="BFU11" s="274"/>
      <c r="BFV11" s="265"/>
      <c r="BFW11" s="537"/>
      <c r="BFX11" s="537"/>
      <c r="BFY11" s="538"/>
      <c r="BFZ11" s="539"/>
      <c r="BGB11" s="540"/>
      <c r="BGC11" s="540"/>
      <c r="BGD11" s="542"/>
      <c r="BGE11" s="541"/>
      <c r="BGF11" s="537"/>
      <c r="BGG11" s="266"/>
      <c r="BGH11" s="271"/>
      <c r="BGI11" s="271"/>
      <c r="BGJ11" s="271"/>
      <c r="BGK11" s="271"/>
      <c r="BGL11" s="271"/>
      <c r="BGM11" s="272"/>
      <c r="BGN11" s="273"/>
      <c r="BGO11" s="273"/>
      <c r="BGP11" s="273"/>
      <c r="BGQ11" s="273"/>
      <c r="BGR11" s="274"/>
      <c r="BGS11" s="265"/>
      <c r="BGT11" s="537"/>
      <c r="BGU11" s="537"/>
      <c r="BGV11" s="538"/>
      <c r="BGW11" s="539"/>
      <c r="BGY11" s="540"/>
      <c r="BGZ11" s="540"/>
      <c r="BHA11" s="542"/>
      <c r="BHB11" s="541"/>
      <c r="BHC11" s="537"/>
      <c r="BHD11" s="266"/>
      <c r="BHE11" s="271"/>
      <c r="BHF11" s="271"/>
      <c r="BHG11" s="271"/>
      <c r="BHH11" s="271"/>
      <c r="BHI11" s="271"/>
      <c r="BHJ11" s="272"/>
      <c r="BHK11" s="273"/>
      <c r="BHL11" s="273"/>
      <c r="BHM11" s="273"/>
      <c r="BHN11" s="273"/>
      <c r="BHO11" s="274"/>
      <c r="BHP11" s="265"/>
      <c r="BHQ11" s="537"/>
      <c r="BHR11" s="537"/>
      <c r="BHS11" s="538"/>
      <c r="BHT11" s="539"/>
      <c r="BHV11" s="540"/>
      <c r="BHW11" s="540"/>
      <c r="BHX11" s="542"/>
      <c r="BHY11" s="541"/>
      <c r="BHZ11" s="537"/>
      <c r="BIA11" s="266"/>
      <c r="BIB11" s="271"/>
      <c r="BIC11" s="271"/>
      <c r="BID11" s="271"/>
      <c r="BIE11" s="271"/>
      <c r="BIF11" s="271"/>
      <c r="BIG11" s="272"/>
      <c r="BIH11" s="273"/>
      <c r="BII11" s="273"/>
      <c r="BIJ11" s="273"/>
      <c r="BIK11" s="273"/>
      <c r="BIL11" s="274"/>
      <c r="BIM11" s="265"/>
      <c r="BIN11" s="537"/>
      <c r="BIO11" s="537"/>
      <c r="BIP11" s="538"/>
      <c r="BIQ11" s="539"/>
      <c r="BIS11" s="540"/>
      <c r="BIT11" s="540"/>
      <c r="BIU11" s="542"/>
      <c r="BIV11" s="541"/>
      <c r="BIW11" s="537"/>
      <c r="BIX11" s="266"/>
      <c r="BIY11" s="271"/>
      <c r="BIZ11" s="271"/>
      <c r="BJA11" s="271"/>
      <c r="BJB11" s="271"/>
      <c r="BJC11" s="271"/>
      <c r="BJD11" s="272"/>
      <c r="BJE11" s="273"/>
      <c r="BJF11" s="273"/>
      <c r="BJG11" s="273"/>
      <c r="BJH11" s="273"/>
      <c r="BJI11" s="274"/>
      <c r="BJJ11" s="265"/>
      <c r="BJK11" s="537"/>
      <c r="BJL11" s="537"/>
      <c r="BJM11" s="538"/>
      <c r="BJN11" s="539"/>
      <c r="BJP11" s="540"/>
      <c r="BJQ11" s="540"/>
      <c r="BJR11" s="542"/>
      <c r="BJS11" s="541"/>
      <c r="BJT11" s="537"/>
      <c r="BJU11" s="266"/>
      <c r="BJV11" s="271"/>
      <c r="BJW11" s="271"/>
      <c r="BJX11" s="271"/>
      <c r="BJY11" s="271"/>
      <c r="BJZ11" s="271"/>
      <c r="BKA11" s="272"/>
      <c r="BKB11" s="273"/>
      <c r="BKC11" s="273"/>
      <c r="BKD11" s="273"/>
      <c r="BKE11" s="273"/>
      <c r="BKF11" s="274"/>
      <c r="BKG11" s="265"/>
      <c r="BKH11" s="537"/>
      <c r="BKI11" s="537"/>
      <c r="BKJ11" s="538"/>
      <c r="BKK11" s="539"/>
      <c r="BKM11" s="540"/>
      <c r="BKN11" s="540"/>
      <c r="BKO11" s="542"/>
      <c r="BKP11" s="541"/>
      <c r="BKQ11" s="537"/>
      <c r="BKR11" s="266"/>
      <c r="BKS11" s="271"/>
      <c r="BKT11" s="271"/>
      <c r="BKU11" s="271"/>
      <c r="BKV11" s="271"/>
      <c r="BKW11" s="271"/>
      <c r="BKX11" s="272"/>
      <c r="BKY11" s="273"/>
      <c r="BKZ11" s="273"/>
      <c r="BLA11" s="273"/>
      <c r="BLB11" s="273"/>
      <c r="BLC11" s="274"/>
      <c r="BLD11" s="265"/>
      <c r="BLE11" s="537"/>
      <c r="BLF11" s="537"/>
      <c r="BLG11" s="538"/>
      <c r="BLH11" s="539"/>
      <c r="BLJ11" s="540"/>
      <c r="BLK11" s="540"/>
      <c r="BLL11" s="542"/>
      <c r="BLM11" s="541"/>
      <c r="BLN11" s="537"/>
      <c r="BLO11" s="266"/>
      <c r="BLP11" s="271"/>
      <c r="BLQ11" s="271"/>
      <c r="BLR11" s="271"/>
      <c r="BLS11" s="271"/>
      <c r="BLT11" s="271"/>
      <c r="BLU11" s="272"/>
      <c r="BLV11" s="273"/>
      <c r="BLW11" s="273"/>
      <c r="BLX11" s="273"/>
      <c r="BLY11" s="273"/>
      <c r="BLZ11" s="274"/>
      <c r="BMA11" s="265"/>
      <c r="BMB11" s="537"/>
      <c r="BMC11" s="537"/>
      <c r="BMD11" s="538"/>
      <c r="BME11" s="539"/>
      <c r="BMG11" s="540"/>
      <c r="BMH11" s="540"/>
      <c r="BMI11" s="542"/>
      <c r="BMJ11" s="541"/>
      <c r="BMK11" s="537"/>
      <c r="BML11" s="266"/>
      <c r="BMM11" s="271"/>
      <c r="BMN11" s="271"/>
      <c r="BMO11" s="271"/>
      <c r="BMP11" s="271"/>
      <c r="BMQ11" s="271"/>
      <c r="BMR11" s="272"/>
      <c r="BMS11" s="273"/>
      <c r="BMT11" s="273"/>
      <c r="BMU11" s="273"/>
      <c r="BMV11" s="273"/>
      <c r="BMW11" s="274"/>
      <c r="BMX11" s="265"/>
      <c r="BMY11" s="537"/>
      <c r="BMZ11" s="537"/>
      <c r="BNA11" s="538"/>
      <c r="BNB11" s="539"/>
      <c r="BND11" s="540"/>
      <c r="BNE11" s="540"/>
      <c r="BNF11" s="542"/>
      <c r="BNG11" s="541"/>
      <c r="BNH11" s="537"/>
      <c r="BNI11" s="266"/>
      <c r="BNJ11" s="271"/>
      <c r="BNK11" s="271"/>
      <c r="BNL11" s="271"/>
      <c r="BNM11" s="271"/>
      <c r="BNN11" s="271"/>
      <c r="BNO11" s="272"/>
      <c r="BNP11" s="273"/>
      <c r="BNQ11" s="273"/>
      <c r="BNR11" s="273"/>
      <c r="BNS11" s="273"/>
      <c r="BNT11" s="274"/>
      <c r="BNU11" s="265"/>
      <c r="BNV11" s="537"/>
      <c r="BNW11" s="537"/>
      <c r="BNX11" s="538"/>
      <c r="BNY11" s="539"/>
      <c r="BOA11" s="540"/>
      <c r="BOB11" s="540"/>
      <c r="BOC11" s="542"/>
      <c r="BOD11" s="541"/>
      <c r="BOE11" s="537"/>
      <c r="BOF11" s="266"/>
      <c r="BOG11" s="271"/>
      <c r="BOH11" s="271"/>
      <c r="BOI11" s="271"/>
      <c r="BOJ11" s="271"/>
      <c r="BOK11" s="271"/>
      <c r="BOL11" s="272"/>
      <c r="BOM11" s="273"/>
      <c r="BON11" s="273"/>
      <c r="BOO11" s="273"/>
      <c r="BOP11" s="273"/>
      <c r="BOQ11" s="274"/>
      <c r="BOR11" s="265"/>
      <c r="BOS11" s="537"/>
      <c r="BOT11" s="537"/>
      <c r="BOU11" s="538"/>
      <c r="BOV11" s="539"/>
      <c r="BOX11" s="540"/>
      <c r="BOY11" s="540"/>
      <c r="BOZ11" s="542"/>
      <c r="BPA11" s="541"/>
      <c r="BPB11" s="537"/>
      <c r="BPC11" s="266"/>
      <c r="BPD11" s="271"/>
      <c r="BPE11" s="271"/>
      <c r="BPF11" s="271"/>
      <c r="BPG11" s="271"/>
      <c r="BPH11" s="271"/>
      <c r="BPI11" s="272"/>
      <c r="BPJ11" s="273"/>
      <c r="BPK11" s="273"/>
      <c r="BPL11" s="273"/>
      <c r="BPM11" s="273"/>
      <c r="BPN11" s="274"/>
      <c r="BPO11" s="265"/>
      <c r="BPP11" s="537"/>
      <c r="BPQ11" s="537"/>
      <c r="BPR11" s="538"/>
      <c r="BPS11" s="539"/>
      <c r="BPU11" s="540"/>
      <c r="BPV11" s="540"/>
      <c r="BPW11" s="542"/>
      <c r="BPX11" s="541"/>
      <c r="BPY11" s="537"/>
      <c r="BPZ11" s="266"/>
      <c r="BQA11" s="271"/>
      <c r="BQB11" s="271"/>
      <c r="BQC11" s="271"/>
      <c r="BQD11" s="271"/>
      <c r="BQE11" s="271"/>
      <c r="BQF11" s="272"/>
      <c r="BQG11" s="273"/>
      <c r="BQH11" s="273"/>
      <c r="BQI11" s="273"/>
      <c r="BQJ11" s="273"/>
      <c r="BQK11" s="274"/>
      <c r="BQL11" s="265"/>
      <c r="BQM11" s="537"/>
      <c r="BQN11" s="537"/>
      <c r="BQO11" s="538"/>
      <c r="BQP11" s="539"/>
      <c r="BQR11" s="540"/>
      <c r="BQS11" s="540"/>
      <c r="BQT11" s="542"/>
      <c r="BQU11" s="541"/>
      <c r="BQV11" s="537"/>
      <c r="BQW11" s="266"/>
      <c r="BQX11" s="271"/>
      <c r="BQY11" s="271"/>
      <c r="BQZ11" s="271"/>
      <c r="BRA11" s="271"/>
      <c r="BRB11" s="271"/>
      <c r="BRC11" s="272"/>
      <c r="BRD11" s="273"/>
      <c r="BRE11" s="273"/>
      <c r="BRF11" s="273"/>
      <c r="BRG11" s="273"/>
      <c r="BRH11" s="274"/>
      <c r="BRI11" s="265"/>
      <c r="BRJ11" s="537"/>
      <c r="BRK11" s="537"/>
      <c r="BRL11" s="538"/>
      <c r="BRM11" s="539"/>
      <c r="BRO11" s="540"/>
      <c r="BRP11" s="540"/>
      <c r="BRQ11" s="542"/>
      <c r="BRR11" s="541"/>
      <c r="BRS11" s="537"/>
      <c r="BRT11" s="266"/>
      <c r="BRU11" s="271"/>
      <c r="BRV11" s="271"/>
      <c r="BRW11" s="271"/>
      <c r="BRX11" s="271"/>
      <c r="BRY11" s="271"/>
      <c r="BRZ11" s="272"/>
      <c r="BSA11" s="273"/>
      <c r="BSB11" s="273"/>
      <c r="BSC11" s="273"/>
      <c r="BSD11" s="273"/>
      <c r="BSE11" s="274"/>
      <c r="BSF11" s="265"/>
      <c r="BSG11" s="537"/>
      <c r="BSH11" s="537"/>
      <c r="BSI11" s="538"/>
      <c r="BSJ11" s="539"/>
      <c r="BSL11" s="540"/>
      <c r="BSM11" s="540"/>
      <c r="BSN11" s="542"/>
      <c r="BSO11" s="541"/>
      <c r="BSP11" s="537"/>
      <c r="BSQ11" s="266"/>
      <c r="BSR11" s="271"/>
      <c r="BSS11" s="271"/>
      <c r="BST11" s="271"/>
      <c r="BSU11" s="271"/>
      <c r="BSV11" s="271"/>
      <c r="BSW11" s="272"/>
      <c r="BSX11" s="273"/>
      <c r="BSY11" s="273"/>
      <c r="BSZ11" s="273"/>
      <c r="BTA11" s="273"/>
      <c r="BTB11" s="274"/>
      <c r="BTC11" s="265"/>
      <c r="BTD11" s="537"/>
      <c r="BTE11" s="537"/>
      <c r="BTF11" s="538"/>
      <c r="BTG11" s="539"/>
      <c r="BTI11" s="540"/>
      <c r="BTJ11" s="540"/>
      <c r="BTK11" s="542"/>
      <c r="BTL11" s="541"/>
      <c r="BTM11" s="537"/>
      <c r="BTN11" s="266"/>
      <c r="BTO11" s="271"/>
      <c r="BTP11" s="271"/>
      <c r="BTQ11" s="271"/>
      <c r="BTR11" s="271"/>
      <c r="BTS11" s="271"/>
      <c r="BTT11" s="272"/>
      <c r="BTU11" s="273"/>
      <c r="BTV11" s="273"/>
      <c r="BTW11" s="273"/>
      <c r="BTX11" s="273"/>
      <c r="BTY11" s="274"/>
      <c r="BTZ11" s="265"/>
      <c r="BUA11" s="537"/>
      <c r="BUB11" s="537"/>
      <c r="BUC11" s="538"/>
      <c r="BUD11" s="539"/>
      <c r="BUF11" s="540"/>
      <c r="BUG11" s="540"/>
      <c r="BUH11" s="542"/>
      <c r="BUI11" s="541"/>
      <c r="BUJ11" s="537"/>
      <c r="BUK11" s="266"/>
      <c r="BUL11" s="271"/>
      <c r="BUM11" s="271"/>
      <c r="BUN11" s="271"/>
      <c r="BUO11" s="271"/>
      <c r="BUP11" s="271"/>
      <c r="BUQ11" s="272"/>
      <c r="BUR11" s="273"/>
      <c r="BUS11" s="273"/>
      <c r="BUT11" s="273"/>
      <c r="BUU11" s="273"/>
      <c r="BUV11" s="274"/>
      <c r="BUW11" s="265"/>
      <c r="BUX11" s="537"/>
      <c r="BUY11" s="537"/>
      <c r="BUZ11" s="538"/>
      <c r="BVA11" s="539"/>
      <c r="BVC11" s="540"/>
      <c r="BVD11" s="540"/>
      <c r="BVE11" s="542"/>
      <c r="BVF11" s="541"/>
      <c r="BVG11" s="537"/>
      <c r="BVH11" s="266"/>
      <c r="BVI11" s="271"/>
      <c r="BVJ11" s="271"/>
      <c r="BVK11" s="271"/>
      <c r="BVL11" s="271"/>
      <c r="BVM11" s="271"/>
      <c r="BVN11" s="272"/>
      <c r="BVO11" s="273"/>
      <c r="BVP11" s="273"/>
      <c r="BVQ11" s="273"/>
      <c r="BVR11" s="273"/>
      <c r="BVS11" s="274"/>
      <c r="BVT11" s="265"/>
      <c r="BVU11" s="537"/>
      <c r="BVV11" s="537"/>
      <c r="BVW11" s="538"/>
      <c r="BVX11" s="539"/>
      <c r="BVZ11" s="540"/>
      <c r="BWA11" s="540"/>
      <c r="BWB11" s="542"/>
      <c r="BWC11" s="541"/>
      <c r="BWD11" s="537"/>
      <c r="BWE11" s="266"/>
      <c r="BWF11" s="271"/>
      <c r="BWG11" s="271"/>
      <c r="BWH11" s="271"/>
      <c r="BWI11" s="271"/>
      <c r="BWJ11" s="271"/>
      <c r="BWK11" s="272"/>
      <c r="BWL11" s="273"/>
      <c r="BWM11" s="273"/>
      <c r="BWN11" s="273"/>
      <c r="BWO11" s="273"/>
      <c r="BWP11" s="274"/>
      <c r="BWQ11" s="265"/>
      <c r="BWR11" s="537"/>
      <c r="BWS11" s="537"/>
      <c r="BWT11" s="538"/>
      <c r="BWU11" s="539"/>
      <c r="BWW11" s="540"/>
      <c r="BWX11" s="540"/>
      <c r="BWY11" s="542"/>
      <c r="BWZ11" s="541"/>
      <c r="BXA11" s="537"/>
      <c r="BXB11" s="266"/>
      <c r="BXC11" s="271"/>
      <c r="BXD11" s="271"/>
      <c r="BXE11" s="271"/>
      <c r="BXF11" s="271"/>
      <c r="BXG11" s="271"/>
      <c r="BXH11" s="272"/>
      <c r="BXI11" s="273"/>
      <c r="BXJ11" s="273"/>
      <c r="BXK11" s="273"/>
      <c r="BXL11" s="273"/>
      <c r="BXM11" s="274"/>
      <c r="BXN11" s="265"/>
      <c r="BXO11" s="537"/>
      <c r="BXP11" s="537"/>
      <c r="BXQ11" s="538"/>
      <c r="BXR11" s="539"/>
      <c r="BXT11" s="540"/>
      <c r="BXU11" s="540"/>
      <c r="BXV11" s="542"/>
      <c r="BXW11" s="541"/>
      <c r="BXX11" s="537"/>
      <c r="BXY11" s="266"/>
      <c r="BXZ11" s="271"/>
      <c r="BYA11" s="271"/>
      <c r="BYB11" s="271"/>
      <c r="BYC11" s="271"/>
      <c r="BYD11" s="271"/>
      <c r="BYE11" s="272"/>
      <c r="BYF11" s="273"/>
      <c r="BYG11" s="273"/>
      <c r="BYH11" s="273"/>
      <c r="BYI11" s="273"/>
      <c r="BYJ11" s="274"/>
      <c r="BYK11" s="265"/>
      <c r="BYL11" s="537"/>
      <c r="BYM11" s="537"/>
      <c r="BYN11" s="538"/>
      <c r="BYO11" s="539"/>
      <c r="BYQ11" s="540"/>
      <c r="BYR11" s="540"/>
      <c r="BYS11" s="542"/>
      <c r="BYT11" s="541"/>
      <c r="BYU11" s="537"/>
      <c r="BYV11" s="266"/>
      <c r="BYW11" s="271"/>
      <c r="BYX11" s="271"/>
      <c r="BYY11" s="271"/>
      <c r="BYZ11" s="271"/>
      <c r="BZA11" s="271"/>
      <c r="BZB11" s="272"/>
      <c r="BZC11" s="273"/>
      <c r="BZD11" s="273"/>
      <c r="BZE11" s="273"/>
      <c r="BZF11" s="273"/>
      <c r="BZG11" s="274"/>
      <c r="BZH11" s="265"/>
      <c r="BZI11" s="537"/>
      <c r="BZJ11" s="537"/>
      <c r="BZK11" s="538"/>
      <c r="BZL11" s="539"/>
      <c r="BZN11" s="540"/>
      <c r="BZO11" s="540"/>
      <c r="BZP11" s="542"/>
      <c r="BZQ11" s="541"/>
      <c r="BZR11" s="537"/>
      <c r="BZS11" s="266"/>
      <c r="BZT11" s="271"/>
      <c r="BZU11" s="271"/>
      <c r="BZV11" s="271"/>
      <c r="BZW11" s="271"/>
      <c r="BZX11" s="271"/>
      <c r="BZY11" s="272"/>
      <c r="BZZ11" s="273"/>
      <c r="CAA11" s="273"/>
      <c r="CAB11" s="273"/>
      <c r="CAC11" s="273"/>
      <c r="CAD11" s="274"/>
      <c r="CAE11" s="265"/>
      <c r="CAF11" s="537"/>
      <c r="CAG11" s="537"/>
      <c r="CAH11" s="538"/>
      <c r="CAI11" s="539"/>
      <c r="CAK11" s="540"/>
      <c r="CAL11" s="540"/>
      <c r="CAM11" s="542"/>
      <c r="CAN11" s="541"/>
      <c r="CAO11" s="537"/>
      <c r="CAP11" s="266"/>
      <c r="CAQ11" s="271"/>
      <c r="CAR11" s="271"/>
      <c r="CAS11" s="271"/>
      <c r="CAT11" s="271"/>
      <c r="CAU11" s="271"/>
      <c r="CAV11" s="272"/>
      <c r="CAW11" s="273"/>
      <c r="CAX11" s="273"/>
      <c r="CAY11" s="273"/>
      <c r="CAZ11" s="273"/>
      <c r="CBA11" s="274"/>
      <c r="CBB11" s="265"/>
      <c r="CBC11" s="537"/>
      <c r="CBD11" s="537"/>
      <c r="CBE11" s="538"/>
      <c r="CBF11" s="539"/>
      <c r="CBH11" s="540"/>
      <c r="CBI11" s="540"/>
      <c r="CBJ11" s="542"/>
      <c r="CBK11" s="541"/>
      <c r="CBL11" s="537"/>
      <c r="CBM11" s="266"/>
      <c r="CBN11" s="271"/>
      <c r="CBO11" s="271"/>
      <c r="CBP11" s="271"/>
      <c r="CBQ11" s="271"/>
      <c r="CBR11" s="271"/>
      <c r="CBS11" s="272"/>
      <c r="CBT11" s="273"/>
      <c r="CBU11" s="273"/>
      <c r="CBV11" s="273"/>
      <c r="CBW11" s="273"/>
      <c r="CBX11" s="274"/>
      <c r="CBY11" s="265"/>
      <c r="CBZ11" s="537"/>
      <c r="CCA11" s="537"/>
      <c r="CCB11" s="538"/>
      <c r="CCC11" s="539"/>
      <c r="CCE11" s="540"/>
      <c r="CCF11" s="540"/>
      <c r="CCG11" s="542"/>
      <c r="CCH11" s="541"/>
      <c r="CCI11" s="537"/>
      <c r="CCJ11" s="266"/>
      <c r="CCK11" s="271"/>
      <c r="CCL11" s="271"/>
      <c r="CCM11" s="271"/>
      <c r="CCN11" s="271"/>
      <c r="CCO11" s="271"/>
      <c r="CCP11" s="272"/>
      <c r="CCQ11" s="273"/>
      <c r="CCR11" s="273"/>
      <c r="CCS11" s="273"/>
      <c r="CCT11" s="273"/>
      <c r="CCU11" s="274"/>
      <c r="CCV11" s="265"/>
      <c r="CCW11" s="537"/>
      <c r="CCX11" s="537"/>
      <c r="CCY11" s="538"/>
      <c r="CCZ11" s="539"/>
      <c r="CDB11" s="540"/>
      <c r="CDC11" s="540"/>
      <c r="CDD11" s="542"/>
      <c r="CDE11" s="541"/>
      <c r="CDF11" s="537"/>
      <c r="CDG11" s="266"/>
      <c r="CDH11" s="271"/>
      <c r="CDI11" s="271"/>
      <c r="CDJ11" s="271"/>
      <c r="CDK11" s="271"/>
      <c r="CDL11" s="271"/>
      <c r="CDM11" s="272"/>
      <c r="CDN11" s="273"/>
      <c r="CDO11" s="273"/>
      <c r="CDP11" s="273"/>
      <c r="CDQ11" s="273"/>
      <c r="CDR11" s="274"/>
      <c r="CDS11" s="265"/>
      <c r="CDT11" s="537"/>
      <c r="CDU11" s="537"/>
      <c r="CDV11" s="538"/>
      <c r="CDW11" s="539"/>
      <c r="CDY11" s="540"/>
      <c r="CDZ11" s="540"/>
      <c r="CEA11" s="542"/>
      <c r="CEB11" s="541"/>
      <c r="CEC11" s="537"/>
      <c r="CED11" s="266"/>
      <c r="CEE11" s="271"/>
      <c r="CEF11" s="271"/>
      <c r="CEG11" s="271"/>
      <c r="CEH11" s="271"/>
      <c r="CEI11" s="271"/>
      <c r="CEJ11" s="272"/>
      <c r="CEK11" s="273"/>
      <c r="CEL11" s="273"/>
      <c r="CEM11" s="273"/>
      <c r="CEN11" s="273"/>
      <c r="CEO11" s="274"/>
      <c r="CEP11" s="265"/>
      <c r="CEQ11" s="537"/>
      <c r="CER11" s="537"/>
      <c r="CES11" s="538"/>
      <c r="CET11" s="539"/>
      <c r="CEV11" s="540"/>
      <c r="CEW11" s="540"/>
      <c r="CEX11" s="542"/>
      <c r="CEY11" s="541"/>
      <c r="CEZ11" s="537"/>
      <c r="CFA11" s="266"/>
      <c r="CFB11" s="271"/>
      <c r="CFC11" s="271"/>
      <c r="CFD11" s="271"/>
      <c r="CFE11" s="271"/>
      <c r="CFF11" s="271"/>
      <c r="CFG11" s="272"/>
      <c r="CFH11" s="273"/>
      <c r="CFI11" s="273"/>
      <c r="CFJ11" s="273"/>
      <c r="CFK11" s="273"/>
      <c r="CFL11" s="274"/>
      <c r="CFM11" s="265"/>
      <c r="CFN11" s="537"/>
      <c r="CFO11" s="537"/>
      <c r="CFP11" s="538"/>
      <c r="CFQ11" s="539"/>
      <c r="CFS11" s="540"/>
      <c r="CFT11" s="540"/>
      <c r="CFU11" s="542"/>
      <c r="CFV11" s="541"/>
      <c r="CFW11" s="537"/>
      <c r="CFX11" s="266"/>
      <c r="CFY11" s="271"/>
      <c r="CFZ11" s="271"/>
      <c r="CGA11" s="271"/>
      <c r="CGB11" s="271"/>
      <c r="CGC11" s="271"/>
      <c r="CGD11" s="272"/>
      <c r="CGE11" s="273"/>
      <c r="CGF11" s="273"/>
      <c r="CGG11" s="273"/>
      <c r="CGH11" s="273"/>
      <c r="CGI11" s="274"/>
      <c r="CGJ11" s="265"/>
      <c r="CGK11" s="537"/>
      <c r="CGL11" s="537"/>
      <c r="CGM11" s="538"/>
      <c r="CGN11" s="539"/>
      <c r="CGP11" s="540"/>
      <c r="CGQ11" s="540"/>
      <c r="CGR11" s="542"/>
      <c r="CGS11" s="541"/>
      <c r="CGT11" s="537"/>
      <c r="CGU11" s="266"/>
      <c r="CGV11" s="271"/>
      <c r="CGW11" s="271"/>
      <c r="CGX11" s="271"/>
      <c r="CGY11" s="271"/>
      <c r="CGZ11" s="271"/>
      <c r="CHA11" s="272"/>
      <c r="CHB11" s="273"/>
      <c r="CHC11" s="273"/>
      <c r="CHD11" s="273"/>
      <c r="CHE11" s="273"/>
      <c r="CHF11" s="274"/>
      <c r="CHG11" s="265"/>
      <c r="CHH11" s="537"/>
      <c r="CHI11" s="537"/>
      <c r="CHJ11" s="538"/>
      <c r="CHK11" s="539"/>
      <c r="CHM11" s="540"/>
      <c r="CHN11" s="540"/>
      <c r="CHO11" s="542"/>
      <c r="CHP11" s="541"/>
      <c r="CHQ11" s="537"/>
      <c r="CHR11" s="266"/>
      <c r="CHS11" s="271"/>
      <c r="CHT11" s="271"/>
      <c r="CHU11" s="271"/>
      <c r="CHV11" s="271"/>
      <c r="CHW11" s="271"/>
      <c r="CHX11" s="272"/>
      <c r="CHY11" s="273"/>
      <c r="CHZ11" s="273"/>
      <c r="CIA11" s="273"/>
      <c r="CIB11" s="273"/>
      <c r="CIC11" s="274"/>
      <c r="CID11" s="265"/>
      <c r="CIE11" s="537"/>
      <c r="CIF11" s="537"/>
      <c r="CIG11" s="538"/>
      <c r="CIH11" s="539"/>
      <c r="CIJ11" s="540"/>
      <c r="CIK11" s="540"/>
      <c r="CIL11" s="542"/>
      <c r="CIM11" s="541"/>
      <c r="CIN11" s="537"/>
      <c r="CIO11" s="266"/>
      <c r="CIP11" s="271"/>
      <c r="CIQ11" s="271"/>
      <c r="CIR11" s="271"/>
      <c r="CIS11" s="271"/>
      <c r="CIT11" s="271"/>
      <c r="CIU11" s="272"/>
      <c r="CIV11" s="273"/>
      <c r="CIW11" s="273"/>
      <c r="CIX11" s="273"/>
      <c r="CIY11" s="273"/>
      <c r="CIZ11" s="274"/>
      <c r="CJA11" s="265"/>
      <c r="CJB11" s="537"/>
      <c r="CJC11" s="537"/>
      <c r="CJD11" s="538"/>
      <c r="CJE11" s="539"/>
      <c r="CJG11" s="540"/>
      <c r="CJH11" s="540"/>
      <c r="CJI11" s="542"/>
      <c r="CJJ11" s="541"/>
      <c r="CJK11" s="537"/>
      <c r="CJL11" s="266"/>
      <c r="CJM11" s="271"/>
      <c r="CJN11" s="271"/>
      <c r="CJO11" s="271"/>
      <c r="CJP11" s="271"/>
      <c r="CJQ11" s="271"/>
      <c r="CJR11" s="272"/>
      <c r="CJS11" s="273"/>
      <c r="CJT11" s="273"/>
      <c r="CJU11" s="273"/>
      <c r="CJV11" s="273"/>
      <c r="CJW11" s="274"/>
      <c r="CJX11" s="265"/>
      <c r="CJY11" s="537"/>
      <c r="CJZ11" s="537"/>
      <c r="CKA11" s="538"/>
      <c r="CKB11" s="539"/>
      <c r="CKD11" s="540"/>
      <c r="CKE11" s="540"/>
      <c r="CKF11" s="542"/>
      <c r="CKG11" s="541"/>
      <c r="CKH11" s="537"/>
      <c r="CKI11" s="266"/>
      <c r="CKJ11" s="271"/>
      <c r="CKK11" s="271"/>
      <c r="CKL11" s="271"/>
      <c r="CKM11" s="271"/>
      <c r="CKN11" s="271"/>
      <c r="CKO11" s="272"/>
      <c r="CKP11" s="273"/>
      <c r="CKQ11" s="273"/>
      <c r="CKR11" s="273"/>
      <c r="CKS11" s="273"/>
      <c r="CKT11" s="274"/>
      <c r="CKU11" s="265"/>
      <c r="CKV11" s="537"/>
      <c r="CKW11" s="537"/>
      <c r="CKX11" s="538"/>
      <c r="CKY11" s="539"/>
      <c r="CLA11" s="540"/>
      <c r="CLB11" s="540"/>
      <c r="CLC11" s="542"/>
      <c r="CLD11" s="541"/>
      <c r="CLE11" s="537"/>
      <c r="CLF11" s="266"/>
      <c r="CLG11" s="271"/>
      <c r="CLH11" s="271"/>
      <c r="CLI11" s="271"/>
      <c r="CLJ11" s="271"/>
      <c r="CLK11" s="271"/>
      <c r="CLL11" s="272"/>
      <c r="CLM11" s="273"/>
      <c r="CLN11" s="273"/>
      <c r="CLO11" s="273"/>
      <c r="CLP11" s="273"/>
      <c r="CLQ11" s="274"/>
      <c r="CLR11" s="265"/>
      <c r="CLS11" s="537"/>
      <c r="CLT11" s="537"/>
      <c r="CLU11" s="538"/>
      <c r="CLV11" s="539"/>
      <c r="CLX11" s="540"/>
      <c r="CLY11" s="540"/>
      <c r="CLZ11" s="542"/>
      <c r="CMA11" s="541"/>
      <c r="CMB11" s="537"/>
      <c r="CMC11" s="266"/>
      <c r="CMD11" s="271"/>
      <c r="CME11" s="271"/>
      <c r="CMF11" s="271"/>
      <c r="CMG11" s="271"/>
      <c r="CMH11" s="271"/>
      <c r="CMI11" s="272"/>
      <c r="CMJ11" s="273"/>
      <c r="CMK11" s="273"/>
      <c r="CML11" s="273"/>
      <c r="CMM11" s="273"/>
      <c r="CMN11" s="274"/>
      <c r="CMO11" s="265"/>
      <c r="CMP11" s="537"/>
      <c r="CMQ11" s="537"/>
      <c r="CMR11" s="538"/>
      <c r="CMS11" s="539"/>
      <c r="CMU11" s="540"/>
      <c r="CMV11" s="540"/>
      <c r="CMW11" s="542"/>
      <c r="CMX11" s="541"/>
      <c r="CMY11" s="537"/>
      <c r="CMZ11" s="266"/>
      <c r="CNA11" s="271"/>
      <c r="CNB11" s="271"/>
      <c r="CNC11" s="271"/>
      <c r="CND11" s="271"/>
      <c r="CNE11" s="271"/>
      <c r="CNF11" s="272"/>
      <c r="CNG11" s="273"/>
      <c r="CNH11" s="273"/>
      <c r="CNI11" s="273"/>
      <c r="CNJ11" s="273"/>
      <c r="CNK11" s="274"/>
      <c r="CNL11" s="265"/>
      <c r="CNM11" s="537"/>
      <c r="CNN11" s="537"/>
      <c r="CNO11" s="538"/>
      <c r="CNP11" s="539"/>
      <c r="CNR11" s="540"/>
      <c r="CNS11" s="540"/>
      <c r="CNT11" s="542"/>
      <c r="CNU11" s="541"/>
      <c r="CNV11" s="537"/>
      <c r="CNW11" s="266"/>
      <c r="CNX11" s="271"/>
      <c r="CNY11" s="271"/>
      <c r="CNZ11" s="271"/>
      <c r="COA11" s="271"/>
      <c r="COB11" s="271"/>
      <c r="COC11" s="272"/>
      <c r="COD11" s="273"/>
      <c r="COE11" s="273"/>
      <c r="COF11" s="273"/>
      <c r="COG11" s="273"/>
      <c r="COH11" s="274"/>
      <c r="COI11" s="265"/>
      <c r="COJ11" s="537"/>
      <c r="COK11" s="537"/>
      <c r="COL11" s="538"/>
      <c r="COM11" s="539"/>
      <c r="COO11" s="540"/>
      <c r="COP11" s="540"/>
      <c r="COQ11" s="542"/>
      <c r="COR11" s="541"/>
      <c r="COS11" s="537"/>
      <c r="COT11" s="266"/>
      <c r="COU11" s="271"/>
      <c r="COV11" s="271"/>
      <c r="COW11" s="271"/>
      <c r="COX11" s="271"/>
      <c r="COY11" s="271"/>
      <c r="COZ11" s="272"/>
      <c r="CPA11" s="273"/>
      <c r="CPB11" s="273"/>
      <c r="CPC11" s="273"/>
      <c r="CPD11" s="273"/>
      <c r="CPE11" s="274"/>
      <c r="CPF11" s="265"/>
      <c r="CPG11" s="537"/>
      <c r="CPH11" s="537"/>
      <c r="CPI11" s="538"/>
      <c r="CPJ11" s="539"/>
      <c r="CPL11" s="540"/>
      <c r="CPM11" s="540"/>
      <c r="CPN11" s="542"/>
      <c r="CPO11" s="541"/>
      <c r="CPP11" s="537"/>
      <c r="CPQ11" s="266"/>
      <c r="CPR11" s="271"/>
      <c r="CPS11" s="271"/>
      <c r="CPT11" s="271"/>
      <c r="CPU11" s="271"/>
      <c r="CPV11" s="271"/>
      <c r="CPW11" s="272"/>
      <c r="CPX11" s="273"/>
      <c r="CPY11" s="273"/>
      <c r="CPZ11" s="273"/>
      <c r="CQA11" s="273"/>
      <c r="CQB11" s="274"/>
      <c r="CQC11" s="265"/>
      <c r="CQD11" s="537"/>
      <c r="CQE11" s="537"/>
      <c r="CQF11" s="538"/>
      <c r="CQG11" s="539"/>
      <c r="CQI11" s="540"/>
      <c r="CQJ11" s="540"/>
      <c r="CQK11" s="542"/>
      <c r="CQL11" s="541"/>
      <c r="CQM11" s="537"/>
      <c r="CQN11" s="266"/>
      <c r="CQO11" s="271"/>
      <c r="CQP11" s="271"/>
      <c r="CQQ11" s="271"/>
      <c r="CQR11" s="271"/>
      <c r="CQS11" s="271"/>
      <c r="CQT11" s="272"/>
      <c r="CQU11" s="273"/>
      <c r="CQV11" s="273"/>
      <c r="CQW11" s="273"/>
      <c r="CQX11" s="273"/>
      <c r="CQY11" s="274"/>
      <c r="CQZ11" s="265"/>
      <c r="CRA11" s="537"/>
      <c r="CRB11" s="537"/>
      <c r="CRC11" s="538"/>
      <c r="CRD11" s="539"/>
      <c r="CRF11" s="540"/>
      <c r="CRG11" s="540"/>
      <c r="CRH11" s="542"/>
      <c r="CRI11" s="541"/>
      <c r="CRJ11" s="537"/>
      <c r="CRK11" s="266"/>
      <c r="CRL11" s="271"/>
      <c r="CRM11" s="271"/>
      <c r="CRN11" s="271"/>
      <c r="CRO11" s="271"/>
      <c r="CRP11" s="271"/>
      <c r="CRQ11" s="272"/>
      <c r="CRR11" s="273"/>
      <c r="CRS11" s="273"/>
      <c r="CRT11" s="273"/>
      <c r="CRU11" s="273"/>
      <c r="CRV11" s="274"/>
      <c r="CRW11" s="265"/>
      <c r="CRX11" s="537"/>
      <c r="CRY11" s="537"/>
      <c r="CRZ11" s="538"/>
      <c r="CSA11" s="539"/>
      <c r="CSC11" s="540"/>
      <c r="CSD11" s="540"/>
      <c r="CSE11" s="542"/>
      <c r="CSF11" s="541"/>
      <c r="CSG11" s="537"/>
      <c r="CSH11" s="266"/>
      <c r="CSI11" s="271"/>
      <c r="CSJ11" s="271"/>
      <c r="CSK11" s="271"/>
      <c r="CSL11" s="271"/>
      <c r="CSM11" s="271"/>
      <c r="CSN11" s="272"/>
      <c r="CSO11" s="273"/>
      <c r="CSP11" s="273"/>
      <c r="CSQ11" s="273"/>
      <c r="CSR11" s="273"/>
      <c r="CSS11" s="274"/>
      <c r="CST11" s="265"/>
      <c r="CSU11" s="537"/>
      <c r="CSV11" s="537"/>
      <c r="CSW11" s="538"/>
      <c r="CSX11" s="539"/>
      <c r="CSZ11" s="540"/>
      <c r="CTA11" s="540"/>
      <c r="CTB11" s="542"/>
      <c r="CTC11" s="541"/>
      <c r="CTD11" s="537"/>
      <c r="CTE11" s="266"/>
      <c r="CTF11" s="271"/>
      <c r="CTG11" s="271"/>
      <c r="CTH11" s="271"/>
      <c r="CTI11" s="271"/>
      <c r="CTJ11" s="271"/>
      <c r="CTK11" s="272"/>
      <c r="CTL11" s="273"/>
      <c r="CTM11" s="273"/>
      <c r="CTN11" s="273"/>
      <c r="CTO11" s="273"/>
      <c r="CTP11" s="274"/>
      <c r="CTQ11" s="265"/>
      <c r="CTR11" s="537"/>
      <c r="CTS11" s="537"/>
      <c r="CTT11" s="538"/>
      <c r="CTU11" s="539"/>
      <c r="CTW11" s="540"/>
      <c r="CTX11" s="540"/>
      <c r="CTY11" s="542"/>
      <c r="CTZ11" s="541"/>
      <c r="CUA11" s="537"/>
      <c r="CUB11" s="266"/>
      <c r="CUC11" s="271"/>
      <c r="CUD11" s="271"/>
      <c r="CUE11" s="271"/>
      <c r="CUF11" s="271"/>
      <c r="CUG11" s="271"/>
      <c r="CUH11" s="272"/>
      <c r="CUI11" s="273"/>
      <c r="CUJ11" s="273"/>
      <c r="CUK11" s="273"/>
      <c r="CUL11" s="273"/>
      <c r="CUM11" s="274"/>
      <c r="CUN11" s="265"/>
      <c r="CUO11" s="537"/>
      <c r="CUP11" s="537"/>
      <c r="CUQ11" s="538"/>
      <c r="CUR11" s="539"/>
      <c r="CUT11" s="540"/>
      <c r="CUU11" s="540"/>
      <c r="CUV11" s="542"/>
      <c r="CUW11" s="541"/>
      <c r="CUX11" s="537"/>
      <c r="CUY11" s="266"/>
      <c r="CUZ11" s="271"/>
      <c r="CVA11" s="271"/>
      <c r="CVB11" s="271"/>
      <c r="CVC11" s="271"/>
      <c r="CVD11" s="271"/>
      <c r="CVE11" s="272"/>
      <c r="CVF11" s="273"/>
      <c r="CVG11" s="273"/>
      <c r="CVH11" s="273"/>
      <c r="CVI11" s="273"/>
      <c r="CVJ11" s="274"/>
      <c r="CVK11" s="265"/>
      <c r="CVL11" s="537"/>
      <c r="CVM11" s="537"/>
      <c r="CVN11" s="538"/>
      <c r="CVO11" s="539"/>
      <c r="CVQ11" s="540"/>
      <c r="CVR11" s="540"/>
      <c r="CVS11" s="542"/>
      <c r="CVT11" s="541"/>
      <c r="CVU11" s="537"/>
      <c r="CVV11" s="266"/>
      <c r="CVW11" s="271"/>
      <c r="CVX11" s="271"/>
      <c r="CVY11" s="271"/>
      <c r="CVZ11" s="271"/>
      <c r="CWA11" s="271"/>
      <c r="CWB11" s="272"/>
      <c r="CWC11" s="273"/>
      <c r="CWD11" s="273"/>
      <c r="CWE11" s="273"/>
      <c r="CWF11" s="273"/>
      <c r="CWG11" s="274"/>
      <c r="CWH11" s="265"/>
      <c r="CWI11" s="537"/>
      <c r="CWJ11" s="537"/>
      <c r="CWK11" s="538"/>
      <c r="CWL11" s="539"/>
      <c r="CWN11" s="540"/>
      <c r="CWO11" s="540"/>
      <c r="CWP11" s="542"/>
      <c r="CWQ11" s="541"/>
      <c r="CWR11" s="537"/>
      <c r="CWS11" s="266"/>
      <c r="CWT11" s="271"/>
      <c r="CWU11" s="271"/>
      <c r="CWV11" s="271"/>
      <c r="CWW11" s="271"/>
      <c r="CWX11" s="271"/>
      <c r="CWY11" s="272"/>
      <c r="CWZ11" s="273"/>
      <c r="CXA11" s="273"/>
      <c r="CXB11" s="273"/>
      <c r="CXC11" s="273"/>
      <c r="CXD11" s="274"/>
      <c r="CXE11" s="265"/>
      <c r="CXF11" s="537"/>
      <c r="CXG11" s="537"/>
      <c r="CXH11" s="538"/>
      <c r="CXI11" s="539"/>
      <c r="CXK11" s="540"/>
      <c r="CXL11" s="540"/>
      <c r="CXM11" s="542"/>
      <c r="CXN11" s="541"/>
      <c r="CXO11" s="537"/>
      <c r="CXP11" s="266"/>
      <c r="CXQ11" s="271"/>
      <c r="CXR11" s="271"/>
      <c r="CXS11" s="271"/>
      <c r="CXT11" s="271"/>
      <c r="CXU11" s="271"/>
      <c r="CXV11" s="272"/>
      <c r="CXW11" s="273"/>
      <c r="CXX11" s="273"/>
      <c r="CXY11" s="273"/>
      <c r="CXZ11" s="273"/>
      <c r="CYA11" s="274"/>
      <c r="CYB11" s="265"/>
      <c r="CYC11" s="537"/>
      <c r="CYD11" s="537"/>
      <c r="CYE11" s="538"/>
      <c r="CYF11" s="539"/>
      <c r="CYH11" s="540"/>
      <c r="CYI11" s="540"/>
      <c r="CYJ11" s="542"/>
      <c r="CYK11" s="541"/>
      <c r="CYL11" s="537"/>
      <c r="CYM11" s="266"/>
      <c r="CYN11" s="271"/>
      <c r="CYO11" s="271"/>
      <c r="CYP11" s="271"/>
      <c r="CYQ11" s="271"/>
      <c r="CYR11" s="271"/>
      <c r="CYS11" s="272"/>
      <c r="CYT11" s="273"/>
      <c r="CYU11" s="273"/>
      <c r="CYV11" s="273"/>
      <c r="CYW11" s="273"/>
      <c r="CYX11" s="274"/>
      <c r="CYY11" s="265"/>
      <c r="CYZ11" s="537"/>
      <c r="CZA11" s="537"/>
      <c r="CZB11" s="538"/>
      <c r="CZC11" s="539"/>
      <c r="CZE11" s="540"/>
      <c r="CZF11" s="540"/>
      <c r="CZG11" s="542"/>
      <c r="CZH11" s="541"/>
      <c r="CZI11" s="537"/>
      <c r="CZJ11" s="266"/>
      <c r="CZK11" s="271"/>
      <c r="CZL11" s="271"/>
      <c r="CZM11" s="271"/>
      <c r="CZN11" s="271"/>
      <c r="CZO11" s="271"/>
      <c r="CZP11" s="272"/>
      <c r="CZQ11" s="273"/>
      <c r="CZR11" s="273"/>
      <c r="CZS11" s="273"/>
      <c r="CZT11" s="273"/>
      <c r="CZU11" s="274"/>
      <c r="CZV11" s="265"/>
      <c r="CZW11" s="537"/>
      <c r="CZX11" s="537"/>
      <c r="CZY11" s="538"/>
      <c r="CZZ11" s="539"/>
      <c r="DAB11" s="540"/>
      <c r="DAC11" s="540"/>
      <c r="DAD11" s="542"/>
      <c r="DAE11" s="541"/>
      <c r="DAF11" s="537"/>
      <c r="DAG11" s="266"/>
      <c r="DAH11" s="271"/>
      <c r="DAI11" s="271"/>
      <c r="DAJ11" s="271"/>
      <c r="DAK11" s="271"/>
      <c r="DAL11" s="271"/>
      <c r="DAM11" s="272"/>
      <c r="DAN11" s="273"/>
      <c r="DAO11" s="273"/>
      <c r="DAP11" s="273"/>
      <c r="DAQ11" s="273"/>
      <c r="DAR11" s="274"/>
      <c r="DAS11" s="265"/>
      <c r="DAT11" s="537"/>
      <c r="DAU11" s="537"/>
      <c r="DAV11" s="538"/>
      <c r="DAW11" s="539"/>
      <c r="DAY11" s="540"/>
      <c r="DAZ11" s="540"/>
      <c r="DBA11" s="542"/>
      <c r="DBB11" s="541"/>
      <c r="DBC11" s="537"/>
      <c r="DBD11" s="266"/>
      <c r="DBE11" s="271"/>
      <c r="DBF11" s="271"/>
      <c r="DBG11" s="271"/>
      <c r="DBH11" s="271"/>
      <c r="DBI11" s="271"/>
      <c r="DBJ11" s="272"/>
      <c r="DBK11" s="273"/>
      <c r="DBL11" s="273"/>
      <c r="DBM11" s="273"/>
      <c r="DBN11" s="273"/>
      <c r="DBO11" s="274"/>
      <c r="DBP11" s="265"/>
      <c r="DBQ11" s="537"/>
      <c r="DBR11" s="537"/>
      <c r="DBS11" s="538"/>
      <c r="DBT11" s="539"/>
      <c r="DBV11" s="540"/>
      <c r="DBW11" s="540"/>
      <c r="DBX11" s="542"/>
      <c r="DBY11" s="541"/>
      <c r="DBZ11" s="537"/>
      <c r="DCA11" s="266"/>
      <c r="DCB11" s="271"/>
      <c r="DCC11" s="271"/>
      <c r="DCD11" s="271"/>
      <c r="DCE11" s="271"/>
      <c r="DCF11" s="271"/>
      <c r="DCG11" s="272"/>
      <c r="DCH11" s="273"/>
      <c r="DCI11" s="273"/>
      <c r="DCJ11" s="273"/>
      <c r="DCK11" s="273"/>
      <c r="DCL11" s="274"/>
      <c r="DCM11" s="265"/>
      <c r="DCN11" s="537"/>
      <c r="DCO11" s="537"/>
      <c r="DCP11" s="538"/>
      <c r="DCQ11" s="539"/>
      <c r="DCS11" s="540"/>
      <c r="DCT11" s="540"/>
      <c r="DCU11" s="542"/>
      <c r="DCV11" s="541"/>
      <c r="DCW11" s="537"/>
      <c r="DCX11" s="266"/>
      <c r="DCY11" s="271"/>
      <c r="DCZ11" s="271"/>
      <c r="DDA11" s="271"/>
      <c r="DDB11" s="271"/>
      <c r="DDC11" s="271"/>
      <c r="DDD11" s="272"/>
      <c r="DDE11" s="273"/>
      <c r="DDF11" s="273"/>
      <c r="DDG11" s="273"/>
      <c r="DDH11" s="273"/>
      <c r="DDI11" s="274"/>
      <c r="DDJ11" s="265"/>
      <c r="DDK11" s="537"/>
      <c r="DDL11" s="537"/>
      <c r="DDM11" s="538"/>
      <c r="DDN11" s="539"/>
      <c r="DDP11" s="540"/>
      <c r="DDQ11" s="540"/>
      <c r="DDR11" s="542"/>
      <c r="DDS11" s="541"/>
      <c r="DDT11" s="537"/>
      <c r="DDU11" s="266"/>
      <c r="DDV11" s="271"/>
      <c r="DDW11" s="271"/>
      <c r="DDX11" s="271"/>
      <c r="DDY11" s="271"/>
      <c r="DDZ11" s="271"/>
      <c r="DEA11" s="272"/>
      <c r="DEB11" s="273"/>
      <c r="DEC11" s="273"/>
      <c r="DED11" s="273"/>
      <c r="DEE11" s="273"/>
      <c r="DEF11" s="274"/>
      <c r="DEG11" s="265"/>
      <c r="DEH11" s="537"/>
      <c r="DEI11" s="537"/>
      <c r="DEJ11" s="538"/>
      <c r="DEK11" s="539"/>
      <c r="DEM11" s="540"/>
      <c r="DEN11" s="540"/>
      <c r="DEO11" s="542"/>
      <c r="DEP11" s="541"/>
      <c r="DEQ11" s="537"/>
      <c r="DER11" s="266"/>
      <c r="DES11" s="271"/>
      <c r="DET11" s="271"/>
      <c r="DEU11" s="271"/>
      <c r="DEV11" s="271"/>
      <c r="DEW11" s="271"/>
      <c r="DEX11" s="272"/>
      <c r="DEY11" s="273"/>
      <c r="DEZ11" s="273"/>
      <c r="DFA11" s="273"/>
      <c r="DFB11" s="273"/>
      <c r="DFC11" s="274"/>
      <c r="DFD11" s="265"/>
      <c r="DFE11" s="537"/>
      <c r="DFF11" s="537"/>
      <c r="DFG11" s="538"/>
      <c r="DFH11" s="539"/>
      <c r="DFJ11" s="540"/>
      <c r="DFK11" s="540"/>
      <c r="DFL11" s="542"/>
      <c r="DFM11" s="541"/>
      <c r="DFN11" s="537"/>
      <c r="DFO11" s="266"/>
      <c r="DFP11" s="271"/>
      <c r="DFQ11" s="271"/>
      <c r="DFR11" s="271"/>
      <c r="DFS11" s="271"/>
      <c r="DFT11" s="271"/>
      <c r="DFU11" s="272"/>
      <c r="DFV11" s="273"/>
      <c r="DFW11" s="273"/>
      <c r="DFX11" s="273"/>
      <c r="DFY11" s="273"/>
      <c r="DFZ11" s="274"/>
      <c r="DGA11" s="265"/>
      <c r="DGB11" s="537"/>
      <c r="DGC11" s="537"/>
      <c r="DGD11" s="538"/>
      <c r="DGE11" s="539"/>
      <c r="DGG11" s="540"/>
      <c r="DGH11" s="540"/>
      <c r="DGI11" s="542"/>
      <c r="DGJ11" s="541"/>
      <c r="DGK11" s="537"/>
      <c r="DGL11" s="266"/>
      <c r="DGM11" s="271"/>
      <c r="DGN11" s="271"/>
      <c r="DGO11" s="271"/>
      <c r="DGP11" s="271"/>
      <c r="DGQ11" s="271"/>
      <c r="DGR11" s="272"/>
      <c r="DGS11" s="273"/>
      <c r="DGT11" s="273"/>
      <c r="DGU11" s="273"/>
      <c r="DGV11" s="273"/>
      <c r="DGW11" s="274"/>
      <c r="DGX11" s="265"/>
      <c r="DGY11" s="537"/>
      <c r="DGZ11" s="537"/>
      <c r="DHA11" s="538"/>
      <c r="DHB11" s="539"/>
      <c r="DHD11" s="540"/>
      <c r="DHE11" s="540"/>
      <c r="DHF11" s="542"/>
      <c r="DHG11" s="541"/>
      <c r="DHH11" s="537"/>
      <c r="DHI11" s="266"/>
      <c r="DHJ11" s="271"/>
      <c r="DHK11" s="271"/>
      <c r="DHL11" s="271"/>
      <c r="DHM11" s="271"/>
      <c r="DHN11" s="271"/>
      <c r="DHO11" s="272"/>
      <c r="DHP11" s="273"/>
      <c r="DHQ11" s="273"/>
      <c r="DHR11" s="273"/>
      <c r="DHS11" s="273"/>
      <c r="DHT11" s="274"/>
      <c r="DHU11" s="265"/>
      <c r="DHV11" s="537"/>
      <c r="DHW11" s="537"/>
      <c r="DHX11" s="538"/>
      <c r="DHY11" s="539"/>
      <c r="DIA11" s="540"/>
      <c r="DIB11" s="540"/>
      <c r="DIC11" s="542"/>
      <c r="DID11" s="541"/>
      <c r="DIE11" s="537"/>
      <c r="DIF11" s="266"/>
      <c r="DIG11" s="271"/>
      <c r="DIH11" s="271"/>
      <c r="DII11" s="271"/>
      <c r="DIJ11" s="271"/>
      <c r="DIK11" s="271"/>
      <c r="DIL11" s="272"/>
      <c r="DIM11" s="273"/>
      <c r="DIN11" s="273"/>
      <c r="DIO11" s="273"/>
      <c r="DIP11" s="273"/>
      <c r="DIQ11" s="274"/>
      <c r="DIR11" s="265"/>
      <c r="DIS11" s="537"/>
      <c r="DIT11" s="537"/>
      <c r="DIU11" s="538"/>
      <c r="DIV11" s="539"/>
      <c r="DIX11" s="540"/>
      <c r="DIY11" s="540"/>
      <c r="DIZ11" s="542"/>
      <c r="DJA11" s="541"/>
      <c r="DJB11" s="537"/>
      <c r="DJC11" s="266"/>
      <c r="DJD11" s="271"/>
      <c r="DJE11" s="271"/>
      <c r="DJF11" s="271"/>
      <c r="DJG11" s="271"/>
      <c r="DJH11" s="271"/>
      <c r="DJI11" s="272"/>
      <c r="DJJ11" s="273"/>
      <c r="DJK11" s="273"/>
      <c r="DJL11" s="273"/>
      <c r="DJM11" s="273"/>
      <c r="DJN11" s="274"/>
      <c r="DJO11" s="265"/>
      <c r="DJP11" s="537"/>
      <c r="DJQ11" s="537"/>
      <c r="DJR11" s="538"/>
      <c r="DJS11" s="539"/>
      <c r="DJU11" s="540"/>
      <c r="DJV11" s="540"/>
      <c r="DJW11" s="542"/>
      <c r="DJX11" s="541"/>
      <c r="DJY11" s="537"/>
      <c r="DJZ11" s="266"/>
      <c r="DKA11" s="271"/>
      <c r="DKB11" s="271"/>
      <c r="DKC11" s="271"/>
      <c r="DKD11" s="271"/>
      <c r="DKE11" s="271"/>
      <c r="DKF11" s="272"/>
      <c r="DKG11" s="273"/>
      <c r="DKH11" s="273"/>
      <c r="DKI11" s="273"/>
      <c r="DKJ11" s="273"/>
      <c r="DKK11" s="274"/>
      <c r="DKL11" s="265"/>
      <c r="DKM11" s="537"/>
      <c r="DKN11" s="537"/>
      <c r="DKO11" s="538"/>
      <c r="DKP11" s="539"/>
      <c r="DKR11" s="540"/>
      <c r="DKS11" s="540"/>
      <c r="DKT11" s="542"/>
      <c r="DKU11" s="541"/>
      <c r="DKV11" s="537"/>
      <c r="DKW11" s="266"/>
      <c r="DKX11" s="271"/>
      <c r="DKY11" s="271"/>
      <c r="DKZ11" s="271"/>
      <c r="DLA11" s="271"/>
      <c r="DLB11" s="271"/>
      <c r="DLC11" s="272"/>
      <c r="DLD11" s="273"/>
      <c r="DLE11" s="273"/>
      <c r="DLF11" s="273"/>
      <c r="DLG11" s="273"/>
      <c r="DLH11" s="274"/>
      <c r="DLI11" s="265"/>
      <c r="DLJ11" s="537"/>
      <c r="DLK11" s="537"/>
      <c r="DLL11" s="538"/>
      <c r="DLM11" s="539"/>
      <c r="DLO11" s="540"/>
      <c r="DLP11" s="540"/>
      <c r="DLQ11" s="542"/>
      <c r="DLR11" s="541"/>
      <c r="DLS11" s="537"/>
      <c r="DLT11" s="266"/>
      <c r="DLU11" s="271"/>
      <c r="DLV11" s="271"/>
      <c r="DLW11" s="271"/>
      <c r="DLX11" s="271"/>
      <c r="DLY11" s="271"/>
      <c r="DLZ11" s="272"/>
      <c r="DMA11" s="273"/>
      <c r="DMB11" s="273"/>
      <c r="DMC11" s="273"/>
      <c r="DMD11" s="273"/>
      <c r="DME11" s="274"/>
      <c r="DMF11" s="265"/>
      <c r="DMG11" s="537"/>
      <c r="DMH11" s="537"/>
      <c r="DMI11" s="538"/>
      <c r="DMJ11" s="539"/>
      <c r="DML11" s="540"/>
      <c r="DMM11" s="540"/>
      <c r="DMN11" s="542"/>
      <c r="DMO11" s="541"/>
      <c r="DMP11" s="537"/>
      <c r="DMQ11" s="266"/>
      <c r="DMR11" s="271"/>
      <c r="DMS11" s="271"/>
      <c r="DMT11" s="271"/>
      <c r="DMU11" s="271"/>
      <c r="DMV11" s="271"/>
      <c r="DMW11" s="272"/>
      <c r="DMX11" s="273"/>
      <c r="DMY11" s="273"/>
      <c r="DMZ11" s="273"/>
      <c r="DNA11" s="273"/>
      <c r="DNB11" s="274"/>
      <c r="DNC11" s="265"/>
      <c r="DND11" s="537"/>
      <c r="DNE11" s="537"/>
      <c r="DNF11" s="538"/>
      <c r="DNG11" s="539"/>
      <c r="DNI11" s="540"/>
      <c r="DNJ11" s="540"/>
      <c r="DNK11" s="542"/>
      <c r="DNL11" s="541"/>
      <c r="DNM11" s="537"/>
      <c r="DNN11" s="266"/>
      <c r="DNO11" s="271"/>
      <c r="DNP11" s="271"/>
      <c r="DNQ11" s="271"/>
      <c r="DNR11" s="271"/>
      <c r="DNS11" s="271"/>
      <c r="DNT11" s="272"/>
      <c r="DNU11" s="273"/>
      <c r="DNV11" s="273"/>
      <c r="DNW11" s="273"/>
      <c r="DNX11" s="273"/>
      <c r="DNY11" s="274"/>
      <c r="DNZ11" s="265"/>
      <c r="DOA11" s="537"/>
      <c r="DOB11" s="537"/>
      <c r="DOC11" s="538"/>
      <c r="DOD11" s="539"/>
      <c r="DOF11" s="540"/>
      <c r="DOG11" s="540"/>
      <c r="DOH11" s="542"/>
      <c r="DOI11" s="541"/>
      <c r="DOJ11" s="537"/>
      <c r="DOK11" s="266"/>
      <c r="DOL11" s="271"/>
      <c r="DOM11" s="271"/>
      <c r="DON11" s="271"/>
      <c r="DOO11" s="271"/>
      <c r="DOP11" s="271"/>
      <c r="DOQ11" s="272"/>
      <c r="DOR11" s="273"/>
      <c r="DOS11" s="273"/>
      <c r="DOT11" s="273"/>
      <c r="DOU11" s="273"/>
      <c r="DOV11" s="274"/>
      <c r="DOW11" s="265"/>
      <c r="DOX11" s="537"/>
      <c r="DOY11" s="537"/>
      <c r="DOZ11" s="538"/>
      <c r="DPA11" s="539"/>
      <c r="DPC11" s="540"/>
      <c r="DPD11" s="540"/>
      <c r="DPE11" s="542"/>
      <c r="DPF11" s="541"/>
      <c r="DPG11" s="537"/>
      <c r="DPH11" s="266"/>
      <c r="DPI11" s="271"/>
      <c r="DPJ11" s="271"/>
      <c r="DPK11" s="271"/>
      <c r="DPL11" s="271"/>
      <c r="DPM11" s="271"/>
      <c r="DPN11" s="272"/>
      <c r="DPO11" s="273"/>
      <c r="DPP11" s="273"/>
      <c r="DPQ11" s="273"/>
      <c r="DPR11" s="273"/>
      <c r="DPS11" s="274"/>
      <c r="DPT11" s="265"/>
      <c r="DPU11" s="537"/>
      <c r="DPV11" s="537"/>
      <c r="DPW11" s="538"/>
      <c r="DPX11" s="539"/>
      <c r="DPZ11" s="540"/>
      <c r="DQA11" s="540"/>
      <c r="DQB11" s="542"/>
      <c r="DQC11" s="541"/>
      <c r="DQD11" s="537"/>
      <c r="DQE11" s="266"/>
      <c r="DQF11" s="271"/>
      <c r="DQG11" s="271"/>
      <c r="DQH11" s="271"/>
      <c r="DQI11" s="271"/>
      <c r="DQJ11" s="271"/>
      <c r="DQK11" s="272"/>
      <c r="DQL11" s="273"/>
      <c r="DQM11" s="273"/>
      <c r="DQN11" s="273"/>
      <c r="DQO11" s="273"/>
      <c r="DQP11" s="274"/>
      <c r="DQQ11" s="265"/>
      <c r="DQR11" s="537"/>
      <c r="DQS11" s="537"/>
      <c r="DQT11" s="538"/>
      <c r="DQU11" s="539"/>
      <c r="DQW11" s="540"/>
      <c r="DQX11" s="540"/>
      <c r="DQY11" s="542"/>
      <c r="DQZ11" s="541"/>
      <c r="DRA11" s="537"/>
      <c r="DRB11" s="266"/>
      <c r="DRC11" s="271"/>
      <c r="DRD11" s="271"/>
      <c r="DRE11" s="271"/>
      <c r="DRF11" s="271"/>
      <c r="DRG11" s="271"/>
      <c r="DRH11" s="272"/>
      <c r="DRI11" s="273"/>
      <c r="DRJ11" s="273"/>
      <c r="DRK11" s="273"/>
      <c r="DRL11" s="273"/>
      <c r="DRM11" s="274"/>
      <c r="DRN11" s="265"/>
      <c r="DRO11" s="537"/>
      <c r="DRP11" s="537"/>
      <c r="DRQ11" s="538"/>
      <c r="DRR11" s="539"/>
      <c r="DRT11" s="540"/>
      <c r="DRU11" s="540"/>
      <c r="DRV11" s="542"/>
      <c r="DRW11" s="541"/>
      <c r="DRX11" s="537"/>
      <c r="DRY11" s="266"/>
      <c r="DRZ11" s="271"/>
      <c r="DSA11" s="271"/>
      <c r="DSB11" s="271"/>
      <c r="DSC11" s="271"/>
      <c r="DSD11" s="271"/>
      <c r="DSE11" s="272"/>
      <c r="DSF11" s="273"/>
      <c r="DSG11" s="273"/>
      <c r="DSH11" s="273"/>
      <c r="DSI11" s="273"/>
      <c r="DSJ11" s="274"/>
      <c r="DSK11" s="265"/>
      <c r="DSL11" s="537"/>
      <c r="DSM11" s="537"/>
      <c r="DSN11" s="538"/>
      <c r="DSO11" s="539"/>
      <c r="DSQ11" s="540"/>
      <c r="DSR11" s="540"/>
      <c r="DSS11" s="542"/>
      <c r="DST11" s="541"/>
      <c r="DSU11" s="537"/>
      <c r="DSV11" s="266"/>
      <c r="DSW11" s="271"/>
      <c r="DSX11" s="271"/>
      <c r="DSY11" s="271"/>
      <c r="DSZ11" s="271"/>
      <c r="DTA11" s="271"/>
      <c r="DTB11" s="272"/>
      <c r="DTC11" s="273"/>
      <c r="DTD11" s="273"/>
      <c r="DTE11" s="273"/>
      <c r="DTF11" s="273"/>
      <c r="DTG11" s="274"/>
      <c r="DTH11" s="265"/>
      <c r="DTI11" s="537"/>
      <c r="DTJ11" s="537"/>
      <c r="DTK11" s="538"/>
      <c r="DTL11" s="539"/>
      <c r="DTN11" s="540"/>
      <c r="DTO11" s="540"/>
      <c r="DTP11" s="542"/>
      <c r="DTQ11" s="541"/>
      <c r="DTR11" s="537"/>
      <c r="DTS11" s="266"/>
      <c r="DTT11" s="271"/>
      <c r="DTU11" s="271"/>
      <c r="DTV11" s="271"/>
      <c r="DTW11" s="271"/>
      <c r="DTX11" s="271"/>
      <c r="DTY11" s="272"/>
      <c r="DTZ11" s="273"/>
      <c r="DUA11" s="273"/>
      <c r="DUB11" s="273"/>
      <c r="DUC11" s="273"/>
      <c r="DUD11" s="274"/>
      <c r="DUE11" s="265"/>
      <c r="DUF11" s="537"/>
      <c r="DUG11" s="537"/>
      <c r="DUH11" s="538"/>
      <c r="DUI11" s="539"/>
      <c r="DUK11" s="540"/>
      <c r="DUL11" s="540"/>
      <c r="DUM11" s="542"/>
      <c r="DUN11" s="541"/>
      <c r="DUO11" s="537"/>
      <c r="DUP11" s="266"/>
      <c r="DUQ11" s="271"/>
      <c r="DUR11" s="271"/>
      <c r="DUS11" s="271"/>
      <c r="DUT11" s="271"/>
      <c r="DUU11" s="271"/>
      <c r="DUV11" s="272"/>
      <c r="DUW11" s="273"/>
      <c r="DUX11" s="273"/>
      <c r="DUY11" s="273"/>
      <c r="DUZ11" s="273"/>
      <c r="DVA11" s="274"/>
      <c r="DVB11" s="265"/>
      <c r="DVC11" s="537"/>
      <c r="DVD11" s="537"/>
      <c r="DVE11" s="538"/>
      <c r="DVF11" s="539"/>
      <c r="DVH11" s="540"/>
      <c r="DVI11" s="540"/>
      <c r="DVJ11" s="542"/>
      <c r="DVK11" s="541"/>
      <c r="DVL11" s="537"/>
      <c r="DVM11" s="266"/>
      <c r="DVN11" s="271"/>
      <c r="DVO11" s="271"/>
      <c r="DVP11" s="271"/>
      <c r="DVQ11" s="271"/>
      <c r="DVR11" s="271"/>
      <c r="DVS11" s="272"/>
      <c r="DVT11" s="273"/>
      <c r="DVU11" s="273"/>
      <c r="DVV11" s="273"/>
      <c r="DVW11" s="273"/>
      <c r="DVX11" s="274"/>
      <c r="DVY11" s="265"/>
      <c r="DVZ11" s="537"/>
      <c r="DWA11" s="537"/>
      <c r="DWB11" s="538"/>
      <c r="DWC11" s="539"/>
      <c r="DWE11" s="540"/>
      <c r="DWF11" s="540"/>
      <c r="DWG11" s="542"/>
      <c r="DWH11" s="541"/>
      <c r="DWI11" s="537"/>
      <c r="DWJ11" s="266"/>
      <c r="DWK11" s="271"/>
      <c r="DWL11" s="271"/>
      <c r="DWM11" s="271"/>
      <c r="DWN11" s="271"/>
      <c r="DWO11" s="271"/>
      <c r="DWP11" s="272"/>
      <c r="DWQ11" s="273"/>
      <c r="DWR11" s="273"/>
      <c r="DWS11" s="273"/>
      <c r="DWT11" s="273"/>
      <c r="DWU11" s="274"/>
      <c r="DWV11" s="265"/>
      <c r="DWW11" s="537"/>
      <c r="DWX11" s="537"/>
      <c r="DWY11" s="538"/>
      <c r="DWZ11" s="539"/>
      <c r="DXB11" s="540"/>
      <c r="DXC11" s="540"/>
      <c r="DXD11" s="542"/>
      <c r="DXE11" s="541"/>
      <c r="DXF11" s="537"/>
      <c r="DXG11" s="266"/>
      <c r="DXH11" s="271"/>
      <c r="DXI11" s="271"/>
      <c r="DXJ11" s="271"/>
      <c r="DXK11" s="271"/>
      <c r="DXL11" s="271"/>
      <c r="DXM11" s="272"/>
      <c r="DXN11" s="273"/>
      <c r="DXO11" s="273"/>
      <c r="DXP11" s="273"/>
      <c r="DXQ11" s="273"/>
      <c r="DXR11" s="274"/>
      <c r="DXS11" s="265"/>
      <c r="DXT11" s="537"/>
      <c r="DXU11" s="537"/>
      <c r="DXV11" s="538"/>
      <c r="DXW11" s="539"/>
      <c r="DXY11" s="540"/>
      <c r="DXZ11" s="540"/>
      <c r="DYA11" s="542"/>
      <c r="DYB11" s="541"/>
      <c r="DYC11" s="537"/>
      <c r="DYD11" s="266"/>
      <c r="DYE11" s="271"/>
      <c r="DYF11" s="271"/>
      <c r="DYG11" s="271"/>
      <c r="DYH11" s="271"/>
      <c r="DYI11" s="271"/>
      <c r="DYJ11" s="272"/>
      <c r="DYK11" s="273"/>
      <c r="DYL11" s="273"/>
      <c r="DYM11" s="273"/>
      <c r="DYN11" s="273"/>
      <c r="DYO11" s="274"/>
      <c r="DYP11" s="265"/>
      <c r="DYQ11" s="537"/>
      <c r="DYR11" s="537"/>
      <c r="DYS11" s="538"/>
      <c r="DYT11" s="539"/>
      <c r="DYV11" s="540"/>
      <c r="DYW11" s="540"/>
      <c r="DYX11" s="542"/>
      <c r="DYY11" s="541"/>
      <c r="DYZ11" s="537"/>
      <c r="DZA11" s="266"/>
      <c r="DZB11" s="271"/>
      <c r="DZC11" s="271"/>
      <c r="DZD11" s="271"/>
      <c r="DZE11" s="271"/>
      <c r="DZF11" s="271"/>
      <c r="DZG11" s="272"/>
      <c r="DZH11" s="273"/>
      <c r="DZI11" s="273"/>
      <c r="DZJ11" s="273"/>
      <c r="DZK11" s="273"/>
      <c r="DZL11" s="274"/>
      <c r="DZM11" s="265"/>
      <c r="DZN11" s="537"/>
      <c r="DZO11" s="537"/>
      <c r="DZP11" s="538"/>
      <c r="DZQ11" s="539"/>
      <c r="DZS11" s="540"/>
      <c r="DZT11" s="540"/>
      <c r="DZU11" s="542"/>
      <c r="DZV11" s="541"/>
      <c r="DZW11" s="537"/>
      <c r="DZX11" s="266"/>
      <c r="DZY11" s="271"/>
      <c r="DZZ11" s="271"/>
      <c r="EAA11" s="271"/>
      <c r="EAB11" s="271"/>
      <c r="EAC11" s="271"/>
      <c r="EAD11" s="272"/>
      <c r="EAE11" s="273"/>
      <c r="EAF11" s="273"/>
      <c r="EAG11" s="273"/>
      <c r="EAH11" s="273"/>
      <c r="EAI11" s="274"/>
      <c r="EAJ11" s="265"/>
      <c r="EAK11" s="537"/>
      <c r="EAL11" s="537"/>
      <c r="EAM11" s="538"/>
      <c r="EAN11" s="539"/>
      <c r="EAP11" s="540"/>
      <c r="EAQ11" s="540"/>
      <c r="EAR11" s="542"/>
      <c r="EAS11" s="541"/>
      <c r="EAT11" s="537"/>
      <c r="EAU11" s="266"/>
      <c r="EAV11" s="271"/>
      <c r="EAW11" s="271"/>
      <c r="EAX11" s="271"/>
      <c r="EAY11" s="271"/>
      <c r="EAZ11" s="271"/>
      <c r="EBA11" s="272"/>
      <c r="EBB11" s="273"/>
      <c r="EBC11" s="273"/>
      <c r="EBD11" s="273"/>
      <c r="EBE11" s="273"/>
      <c r="EBF11" s="274"/>
      <c r="EBG11" s="265"/>
      <c r="EBH11" s="537"/>
      <c r="EBI11" s="537"/>
      <c r="EBJ11" s="538"/>
      <c r="EBK11" s="539"/>
      <c r="EBM11" s="540"/>
      <c r="EBN11" s="540"/>
      <c r="EBO11" s="542"/>
      <c r="EBP11" s="541"/>
      <c r="EBQ11" s="537"/>
      <c r="EBR11" s="266"/>
      <c r="EBS11" s="271"/>
      <c r="EBT11" s="271"/>
      <c r="EBU11" s="271"/>
      <c r="EBV11" s="271"/>
      <c r="EBW11" s="271"/>
      <c r="EBX11" s="272"/>
      <c r="EBY11" s="273"/>
      <c r="EBZ11" s="273"/>
      <c r="ECA11" s="273"/>
      <c r="ECB11" s="273"/>
      <c r="ECC11" s="274"/>
      <c r="ECD11" s="265"/>
      <c r="ECE11" s="537"/>
      <c r="ECF11" s="537"/>
      <c r="ECG11" s="538"/>
      <c r="ECH11" s="539"/>
      <c r="ECJ11" s="540"/>
      <c r="ECK11" s="540"/>
      <c r="ECL11" s="542"/>
      <c r="ECM11" s="541"/>
      <c r="ECN11" s="537"/>
      <c r="ECO11" s="266"/>
      <c r="ECP11" s="271"/>
      <c r="ECQ11" s="271"/>
      <c r="ECR11" s="271"/>
      <c r="ECS11" s="271"/>
      <c r="ECT11" s="271"/>
      <c r="ECU11" s="272"/>
      <c r="ECV11" s="273"/>
      <c r="ECW11" s="273"/>
      <c r="ECX11" s="273"/>
      <c r="ECY11" s="273"/>
      <c r="ECZ11" s="274"/>
      <c r="EDA11" s="265"/>
      <c r="EDB11" s="537"/>
      <c r="EDC11" s="537"/>
      <c r="EDD11" s="538"/>
      <c r="EDE11" s="539"/>
      <c r="EDG11" s="540"/>
      <c r="EDH11" s="540"/>
      <c r="EDI11" s="542"/>
      <c r="EDJ11" s="541"/>
      <c r="EDK11" s="537"/>
      <c r="EDL11" s="266"/>
      <c r="EDM11" s="271"/>
      <c r="EDN11" s="271"/>
      <c r="EDO11" s="271"/>
      <c r="EDP11" s="271"/>
      <c r="EDQ11" s="271"/>
      <c r="EDR11" s="272"/>
      <c r="EDS11" s="273"/>
      <c r="EDT11" s="273"/>
      <c r="EDU11" s="273"/>
      <c r="EDV11" s="273"/>
      <c r="EDW11" s="274"/>
      <c r="EDX11" s="265"/>
      <c r="EDY11" s="537"/>
      <c r="EDZ11" s="537"/>
      <c r="EEA11" s="538"/>
      <c r="EEB11" s="539"/>
      <c r="EED11" s="540"/>
      <c r="EEE11" s="540"/>
      <c r="EEF11" s="542"/>
      <c r="EEG11" s="541"/>
      <c r="EEH11" s="537"/>
      <c r="EEI11" s="266"/>
      <c r="EEJ11" s="271"/>
      <c r="EEK11" s="271"/>
      <c r="EEL11" s="271"/>
      <c r="EEM11" s="271"/>
      <c r="EEN11" s="271"/>
      <c r="EEO11" s="272"/>
      <c r="EEP11" s="273"/>
      <c r="EEQ11" s="273"/>
      <c r="EER11" s="273"/>
      <c r="EES11" s="273"/>
      <c r="EET11" s="274"/>
      <c r="EEU11" s="265"/>
      <c r="EEV11" s="537"/>
      <c r="EEW11" s="537"/>
      <c r="EEX11" s="538"/>
      <c r="EEY11" s="539"/>
      <c r="EFA11" s="540"/>
      <c r="EFB11" s="540"/>
      <c r="EFC11" s="542"/>
      <c r="EFD11" s="541"/>
      <c r="EFE11" s="537"/>
      <c r="EFF11" s="266"/>
      <c r="EFG11" s="271"/>
      <c r="EFH11" s="271"/>
      <c r="EFI11" s="271"/>
      <c r="EFJ11" s="271"/>
      <c r="EFK11" s="271"/>
      <c r="EFL11" s="272"/>
      <c r="EFM11" s="273"/>
      <c r="EFN11" s="273"/>
      <c r="EFO11" s="273"/>
      <c r="EFP11" s="273"/>
      <c r="EFQ11" s="274"/>
      <c r="EFR11" s="265"/>
      <c r="EFS11" s="537"/>
      <c r="EFT11" s="537"/>
      <c r="EFU11" s="538"/>
      <c r="EFV11" s="539"/>
      <c r="EFX11" s="540"/>
      <c r="EFY11" s="540"/>
      <c r="EFZ11" s="542"/>
      <c r="EGA11" s="541"/>
      <c r="EGB11" s="537"/>
      <c r="EGC11" s="266"/>
      <c r="EGD11" s="271"/>
      <c r="EGE11" s="271"/>
      <c r="EGF11" s="271"/>
      <c r="EGG11" s="271"/>
      <c r="EGH11" s="271"/>
      <c r="EGI11" s="272"/>
      <c r="EGJ11" s="273"/>
      <c r="EGK11" s="273"/>
      <c r="EGL11" s="273"/>
      <c r="EGM11" s="273"/>
      <c r="EGN11" s="274"/>
      <c r="EGO11" s="265"/>
      <c r="EGP11" s="537"/>
      <c r="EGQ11" s="537"/>
      <c r="EGR11" s="538"/>
      <c r="EGS11" s="539"/>
      <c r="EGU11" s="540"/>
      <c r="EGV11" s="540"/>
      <c r="EGW11" s="542"/>
      <c r="EGX11" s="541"/>
      <c r="EGY11" s="537"/>
      <c r="EGZ11" s="266"/>
      <c r="EHA11" s="271"/>
      <c r="EHB11" s="271"/>
      <c r="EHC11" s="271"/>
      <c r="EHD11" s="271"/>
      <c r="EHE11" s="271"/>
      <c r="EHF11" s="272"/>
      <c r="EHG11" s="273"/>
      <c r="EHH11" s="273"/>
      <c r="EHI11" s="273"/>
      <c r="EHJ11" s="273"/>
      <c r="EHK11" s="274"/>
      <c r="EHL11" s="265"/>
      <c r="EHM11" s="537"/>
      <c r="EHN11" s="537"/>
      <c r="EHO11" s="538"/>
      <c r="EHP11" s="539"/>
      <c r="EHR11" s="540"/>
      <c r="EHS11" s="540"/>
      <c r="EHT11" s="542"/>
      <c r="EHU11" s="541"/>
      <c r="EHV11" s="537"/>
      <c r="EHW11" s="266"/>
      <c r="EHX11" s="271"/>
      <c r="EHY11" s="271"/>
      <c r="EHZ11" s="271"/>
      <c r="EIA11" s="271"/>
      <c r="EIB11" s="271"/>
      <c r="EIC11" s="272"/>
      <c r="EID11" s="273"/>
      <c r="EIE11" s="273"/>
      <c r="EIF11" s="273"/>
      <c r="EIG11" s="273"/>
      <c r="EIH11" s="274"/>
      <c r="EII11" s="265"/>
      <c r="EIJ11" s="537"/>
      <c r="EIK11" s="537"/>
      <c r="EIL11" s="538"/>
      <c r="EIM11" s="539"/>
      <c r="EIO11" s="540"/>
      <c r="EIP11" s="540"/>
      <c r="EIQ11" s="542"/>
      <c r="EIR11" s="541"/>
      <c r="EIS11" s="537"/>
      <c r="EIT11" s="266"/>
      <c r="EIU11" s="271"/>
      <c r="EIV11" s="271"/>
      <c r="EIW11" s="271"/>
      <c r="EIX11" s="271"/>
      <c r="EIY11" s="271"/>
      <c r="EIZ11" s="272"/>
      <c r="EJA11" s="273"/>
      <c r="EJB11" s="273"/>
      <c r="EJC11" s="273"/>
      <c r="EJD11" s="273"/>
      <c r="EJE11" s="274"/>
      <c r="EJF11" s="265"/>
      <c r="EJG11" s="537"/>
      <c r="EJH11" s="537"/>
      <c r="EJI11" s="538"/>
      <c r="EJJ11" s="539"/>
      <c r="EJL11" s="540"/>
      <c r="EJM11" s="540"/>
      <c r="EJN11" s="542"/>
      <c r="EJO11" s="541"/>
      <c r="EJP11" s="537"/>
      <c r="EJQ11" s="266"/>
      <c r="EJR11" s="271"/>
      <c r="EJS11" s="271"/>
      <c r="EJT11" s="271"/>
      <c r="EJU11" s="271"/>
      <c r="EJV11" s="271"/>
      <c r="EJW11" s="272"/>
      <c r="EJX11" s="273"/>
      <c r="EJY11" s="273"/>
      <c r="EJZ11" s="273"/>
      <c r="EKA11" s="273"/>
      <c r="EKB11" s="274"/>
      <c r="EKC11" s="265"/>
      <c r="EKD11" s="537"/>
      <c r="EKE11" s="537"/>
      <c r="EKF11" s="538"/>
      <c r="EKG11" s="539"/>
      <c r="EKI11" s="540"/>
      <c r="EKJ11" s="540"/>
      <c r="EKK11" s="542"/>
      <c r="EKL11" s="541"/>
      <c r="EKM11" s="537"/>
      <c r="EKN11" s="266"/>
      <c r="EKO11" s="271"/>
      <c r="EKP11" s="271"/>
      <c r="EKQ11" s="271"/>
      <c r="EKR11" s="271"/>
      <c r="EKS11" s="271"/>
      <c r="EKT11" s="272"/>
      <c r="EKU11" s="273"/>
      <c r="EKV11" s="273"/>
      <c r="EKW11" s="273"/>
      <c r="EKX11" s="273"/>
      <c r="EKY11" s="274"/>
      <c r="EKZ11" s="265"/>
      <c r="ELA11" s="537"/>
      <c r="ELB11" s="537"/>
      <c r="ELC11" s="538"/>
      <c r="ELD11" s="539"/>
      <c r="ELF11" s="540"/>
      <c r="ELG11" s="540"/>
      <c r="ELH11" s="542"/>
      <c r="ELI11" s="541"/>
      <c r="ELJ11" s="537"/>
      <c r="ELK11" s="266"/>
      <c r="ELL11" s="271"/>
      <c r="ELM11" s="271"/>
      <c r="ELN11" s="271"/>
      <c r="ELO11" s="271"/>
      <c r="ELP11" s="271"/>
      <c r="ELQ11" s="272"/>
      <c r="ELR11" s="273"/>
      <c r="ELS11" s="273"/>
      <c r="ELT11" s="273"/>
      <c r="ELU11" s="273"/>
      <c r="ELV11" s="274"/>
      <c r="ELW11" s="265"/>
      <c r="ELX11" s="537"/>
      <c r="ELY11" s="537"/>
      <c r="ELZ11" s="538"/>
      <c r="EMA11" s="539"/>
      <c r="EMC11" s="540"/>
      <c r="EMD11" s="540"/>
      <c r="EME11" s="542"/>
      <c r="EMF11" s="541"/>
      <c r="EMG11" s="537"/>
      <c r="EMH11" s="266"/>
      <c r="EMI11" s="271"/>
      <c r="EMJ11" s="271"/>
      <c r="EMK11" s="271"/>
      <c r="EML11" s="271"/>
      <c r="EMM11" s="271"/>
      <c r="EMN11" s="272"/>
      <c r="EMO11" s="273"/>
      <c r="EMP11" s="273"/>
      <c r="EMQ11" s="273"/>
      <c r="EMR11" s="273"/>
      <c r="EMS11" s="274"/>
      <c r="EMT11" s="265"/>
      <c r="EMU11" s="537"/>
      <c r="EMV11" s="537"/>
      <c r="EMW11" s="538"/>
      <c r="EMX11" s="539"/>
      <c r="EMZ11" s="540"/>
      <c r="ENA11" s="540"/>
      <c r="ENB11" s="542"/>
      <c r="ENC11" s="541"/>
      <c r="END11" s="537"/>
      <c r="ENE11" s="266"/>
      <c r="ENF11" s="271"/>
      <c r="ENG11" s="271"/>
      <c r="ENH11" s="271"/>
      <c r="ENI11" s="271"/>
      <c r="ENJ11" s="271"/>
      <c r="ENK11" s="272"/>
      <c r="ENL11" s="273"/>
      <c r="ENM11" s="273"/>
      <c r="ENN11" s="273"/>
      <c r="ENO11" s="273"/>
      <c r="ENP11" s="274"/>
      <c r="ENQ11" s="265"/>
      <c r="ENR11" s="537"/>
      <c r="ENS11" s="537"/>
      <c r="ENT11" s="538"/>
      <c r="ENU11" s="539"/>
      <c r="ENW11" s="540"/>
      <c r="ENX11" s="540"/>
      <c r="ENY11" s="542"/>
      <c r="ENZ11" s="541"/>
      <c r="EOA11" s="537"/>
      <c r="EOB11" s="266"/>
      <c r="EOC11" s="271"/>
      <c r="EOD11" s="271"/>
      <c r="EOE11" s="271"/>
      <c r="EOF11" s="271"/>
      <c r="EOG11" s="271"/>
      <c r="EOH11" s="272"/>
      <c r="EOI11" s="273"/>
      <c r="EOJ11" s="273"/>
      <c r="EOK11" s="273"/>
      <c r="EOL11" s="273"/>
      <c r="EOM11" s="274"/>
      <c r="EON11" s="265"/>
      <c r="EOO11" s="537"/>
      <c r="EOP11" s="537"/>
      <c r="EOQ11" s="538"/>
      <c r="EOR11" s="539"/>
      <c r="EOT11" s="540"/>
      <c r="EOU11" s="540"/>
      <c r="EOV11" s="542"/>
      <c r="EOW11" s="541"/>
      <c r="EOX11" s="537"/>
      <c r="EOY11" s="266"/>
      <c r="EOZ11" s="271"/>
      <c r="EPA11" s="271"/>
      <c r="EPB11" s="271"/>
      <c r="EPC11" s="271"/>
      <c r="EPD11" s="271"/>
      <c r="EPE11" s="272"/>
      <c r="EPF11" s="273"/>
      <c r="EPG11" s="273"/>
      <c r="EPH11" s="273"/>
      <c r="EPI11" s="273"/>
      <c r="EPJ11" s="274"/>
      <c r="EPK11" s="265"/>
      <c r="EPL11" s="537"/>
      <c r="EPM11" s="537"/>
      <c r="EPN11" s="538"/>
      <c r="EPO11" s="539"/>
      <c r="EPQ11" s="540"/>
      <c r="EPR11" s="540"/>
      <c r="EPS11" s="542"/>
      <c r="EPT11" s="541"/>
      <c r="EPU11" s="537"/>
      <c r="EPV11" s="266"/>
      <c r="EPW11" s="271"/>
      <c r="EPX11" s="271"/>
      <c r="EPY11" s="271"/>
      <c r="EPZ11" s="271"/>
      <c r="EQA11" s="271"/>
      <c r="EQB11" s="272"/>
      <c r="EQC11" s="273"/>
      <c r="EQD11" s="273"/>
      <c r="EQE11" s="273"/>
      <c r="EQF11" s="273"/>
      <c r="EQG11" s="274"/>
      <c r="EQH11" s="265"/>
      <c r="EQI11" s="537"/>
      <c r="EQJ11" s="537"/>
      <c r="EQK11" s="538"/>
      <c r="EQL11" s="539"/>
      <c r="EQN11" s="540"/>
      <c r="EQO11" s="540"/>
      <c r="EQP11" s="542"/>
      <c r="EQQ11" s="541"/>
      <c r="EQR11" s="537"/>
      <c r="EQS11" s="266"/>
      <c r="EQT11" s="271"/>
      <c r="EQU11" s="271"/>
      <c r="EQV11" s="271"/>
      <c r="EQW11" s="271"/>
      <c r="EQX11" s="271"/>
      <c r="EQY11" s="272"/>
      <c r="EQZ11" s="273"/>
      <c r="ERA11" s="273"/>
      <c r="ERB11" s="273"/>
      <c r="ERC11" s="273"/>
      <c r="ERD11" s="274"/>
      <c r="ERE11" s="265"/>
      <c r="ERF11" s="537"/>
      <c r="ERG11" s="537"/>
      <c r="ERH11" s="538"/>
      <c r="ERI11" s="539"/>
      <c r="ERK11" s="540"/>
      <c r="ERL11" s="540"/>
      <c r="ERM11" s="542"/>
      <c r="ERN11" s="541"/>
      <c r="ERO11" s="537"/>
      <c r="ERP11" s="266"/>
      <c r="ERQ11" s="271"/>
      <c r="ERR11" s="271"/>
      <c r="ERS11" s="271"/>
      <c r="ERT11" s="271"/>
      <c r="ERU11" s="271"/>
      <c r="ERV11" s="272"/>
      <c r="ERW11" s="273"/>
      <c r="ERX11" s="273"/>
      <c r="ERY11" s="273"/>
      <c r="ERZ11" s="273"/>
      <c r="ESA11" s="274"/>
      <c r="ESB11" s="265"/>
      <c r="ESC11" s="537"/>
      <c r="ESD11" s="537"/>
      <c r="ESE11" s="538"/>
      <c r="ESF11" s="539"/>
      <c r="ESH11" s="540"/>
      <c r="ESI11" s="540"/>
      <c r="ESJ11" s="542"/>
      <c r="ESK11" s="541"/>
      <c r="ESL11" s="537"/>
      <c r="ESM11" s="266"/>
      <c r="ESN11" s="271"/>
      <c r="ESO11" s="271"/>
      <c r="ESP11" s="271"/>
      <c r="ESQ11" s="271"/>
      <c r="ESR11" s="271"/>
      <c r="ESS11" s="272"/>
      <c r="EST11" s="273"/>
      <c r="ESU11" s="273"/>
      <c r="ESV11" s="273"/>
      <c r="ESW11" s="273"/>
      <c r="ESX11" s="274"/>
      <c r="ESY11" s="265"/>
      <c r="ESZ11" s="537"/>
      <c r="ETA11" s="537"/>
      <c r="ETB11" s="538"/>
      <c r="ETC11" s="539"/>
      <c r="ETE11" s="540"/>
      <c r="ETF11" s="540"/>
      <c r="ETG11" s="542"/>
      <c r="ETH11" s="541"/>
      <c r="ETI11" s="537"/>
      <c r="ETJ11" s="266"/>
      <c r="ETK11" s="271"/>
      <c r="ETL11" s="271"/>
      <c r="ETM11" s="271"/>
      <c r="ETN11" s="271"/>
      <c r="ETO11" s="271"/>
      <c r="ETP11" s="272"/>
      <c r="ETQ11" s="273"/>
      <c r="ETR11" s="273"/>
      <c r="ETS11" s="273"/>
      <c r="ETT11" s="273"/>
      <c r="ETU11" s="274"/>
      <c r="ETV11" s="265"/>
      <c r="ETW11" s="537"/>
      <c r="ETX11" s="537"/>
      <c r="ETY11" s="538"/>
      <c r="ETZ11" s="539"/>
      <c r="EUB11" s="540"/>
      <c r="EUC11" s="540"/>
      <c r="EUD11" s="542"/>
      <c r="EUE11" s="541"/>
      <c r="EUF11" s="537"/>
      <c r="EUG11" s="266"/>
      <c r="EUH11" s="271"/>
      <c r="EUI11" s="271"/>
      <c r="EUJ11" s="271"/>
      <c r="EUK11" s="271"/>
      <c r="EUL11" s="271"/>
      <c r="EUM11" s="272"/>
      <c r="EUN11" s="273"/>
      <c r="EUO11" s="273"/>
      <c r="EUP11" s="273"/>
      <c r="EUQ11" s="273"/>
      <c r="EUR11" s="274"/>
      <c r="EUS11" s="265"/>
      <c r="EUT11" s="537"/>
      <c r="EUU11" s="537"/>
      <c r="EUV11" s="538"/>
      <c r="EUW11" s="539"/>
      <c r="EUY11" s="540"/>
      <c r="EUZ11" s="540"/>
      <c r="EVA11" s="542"/>
      <c r="EVB11" s="541"/>
      <c r="EVC11" s="537"/>
      <c r="EVD11" s="266"/>
      <c r="EVE11" s="271"/>
      <c r="EVF11" s="271"/>
      <c r="EVG11" s="271"/>
      <c r="EVH11" s="271"/>
      <c r="EVI11" s="271"/>
      <c r="EVJ11" s="272"/>
      <c r="EVK11" s="273"/>
      <c r="EVL11" s="273"/>
      <c r="EVM11" s="273"/>
      <c r="EVN11" s="273"/>
      <c r="EVO11" s="274"/>
      <c r="EVP11" s="265"/>
      <c r="EVQ11" s="537"/>
      <c r="EVR11" s="537"/>
      <c r="EVS11" s="538"/>
      <c r="EVT11" s="539"/>
      <c r="EVV11" s="540"/>
      <c r="EVW11" s="540"/>
      <c r="EVX11" s="542"/>
      <c r="EVY11" s="541"/>
      <c r="EVZ11" s="537"/>
      <c r="EWA11" s="266"/>
      <c r="EWB11" s="271"/>
      <c r="EWC11" s="271"/>
      <c r="EWD11" s="271"/>
      <c r="EWE11" s="271"/>
      <c r="EWF11" s="271"/>
      <c r="EWG11" s="272"/>
      <c r="EWH11" s="273"/>
      <c r="EWI11" s="273"/>
      <c r="EWJ11" s="273"/>
      <c r="EWK11" s="273"/>
      <c r="EWL11" s="274"/>
      <c r="EWM11" s="265"/>
      <c r="EWN11" s="537"/>
      <c r="EWO11" s="537"/>
      <c r="EWP11" s="538"/>
      <c r="EWQ11" s="539"/>
      <c r="EWS11" s="540"/>
      <c r="EWT11" s="540"/>
      <c r="EWU11" s="542"/>
      <c r="EWV11" s="541"/>
      <c r="EWW11" s="537"/>
      <c r="EWX11" s="266"/>
      <c r="EWY11" s="271"/>
      <c r="EWZ11" s="271"/>
      <c r="EXA11" s="271"/>
      <c r="EXB11" s="271"/>
      <c r="EXC11" s="271"/>
      <c r="EXD11" s="272"/>
      <c r="EXE11" s="273"/>
      <c r="EXF11" s="273"/>
      <c r="EXG11" s="273"/>
      <c r="EXH11" s="273"/>
      <c r="EXI11" s="274"/>
      <c r="EXJ11" s="265"/>
      <c r="EXK11" s="537"/>
      <c r="EXL11" s="537"/>
      <c r="EXM11" s="538"/>
      <c r="EXN11" s="539"/>
      <c r="EXP11" s="540"/>
      <c r="EXQ11" s="540"/>
      <c r="EXR11" s="542"/>
      <c r="EXS11" s="541"/>
      <c r="EXT11" s="537"/>
      <c r="EXU11" s="266"/>
      <c r="EXV11" s="271"/>
      <c r="EXW11" s="271"/>
      <c r="EXX11" s="271"/>
      <c r="EXY11" s="271"/>
      <c r="EXZ11" s="271"/>
      <c r="EYA11" s="272"/>
      <c r="EYB11" s="273"/>
      <c r="EYC11" s="273"/>
      <c r="EYD11" s="273"/>
      <c r="EYE11" s="273"/>
      <c r="EYF11" s="274"/>
      <c r="EYG11" s="265"/>
      <c r="EYH11" s="537"/>
      <c r="EYI11" s="537"/>
      <c r="EYJ11" s="538"/>
      <c r="EYK11" s="539"/>
      <c r="EYM11" s="540"/>
      <c r="EYN11" s="540"/>
      <c r="EYO11" s="542"/>
      <c r="EYP11" s="541"/>
      <c r="EYQ11" s="537"/>
      <c r="EYR11" s="266"/>
      <c r="EYS11" s="271"/>
      <c r="EYT11" s="271"/>
      <c r="EYU11" s="271"/>
      <c r="EYV11" s="271"/>
      <c r="EYW11" s="271"/>
      <c r="EYX11" s="272"/>
      <c r="EYY11" s="273"/>
      <c r="EYZ11" s="273"/>
      <c r="EZA11" s="273"/>
      <c r="EZB11" s="273"/>
      <c r="EZC11" s="274"/>
      <c r="EZD11" s="265"/>
      <c r="EZE11" s="537"/>
      <c r="EZF11" s="537"/>
      <c r="EZG11" s="538"/>
      <c r="EZH11" s="539"/>
      <c r="EZJ11" s="540"/>
      <c r="EZK11" s="540"/>
      <c r="EZL11" s="542"/>
      <c r="EZM11" s="541"/>
      <c r="EZN11" s="537"/>
      <c r="EZO11" s="266"/>
      <c r="EZP11" s="271"/>
      <c r="EZQ11" s="271"/>
      <c r="EZR11" s="271"/>
      <c r="EZS11" s="271"/>
      <c r="EZT11" s="271"/>
      <c r="EZU11" s="272"/>
      <c r="EZV11" s="273"/>
      <c r="EZW11" s="273"/>
      <c r="EZX11" s="273"/>
      <c r="EZY11" s="273"/>
      <c r="EZZ11" s="274"/>
      <c r="FAA11" s="265"/>
      <c r="FAB11" s="537"/>
      <c r="FAC11" s="537"/>
      <c r="FAD11" s="538"/>
      <c r="FAE11" s="539"/>
      <c r="FAG11" s="540"/>
      <c r="FAH11" s="540"/>
      <c r="FAI11" s="542"/>
      <c r="FAJ11" s="541"/>
      <c r="FAK11" s="537"/>
      <c r="FAL11" s="266"/>
      <c r="FAM11" s="271"/>
      <c r="FAN11" s="271"/>
      <c r="FAO11" s="271"/>
      <c r="FAP11" s="271"/>
      <c r="FAQ11" s="271"/>
      <c r="FAR11" s="272"/>
      <c r="FAS11" s="273"/>
      <c r="FAT11" s="273"/>
      <c r="FAU11" s="273"/>
      <c r="FAV11" s="273"/>
      <c r="FAW11" s="274"/>
      <c r="FAX11" s="265"/>
      <c r="FAY11" s="537"/>
      <c r="FAZ11" s="537"/>
      <c r="FBA11" s="538"/>
      <c r="FBB11" s="539"/>
      <c r="FBD11" s="540"/>
      <c r="FBE11" s="540"/>
      <c r="FBF11" s="542"/>
      <c r="FBG11" s="541"/>
      <c r="FBH11" s="537"/>
      <c r="FBI11" s="266"/>
      <c r="FBJ11" s="271"/>
      <c r="FBK11" s="271"/>
      <c r="FBL11" s="271"/>
      <c r="FBM11" s="271"/>
      <c r="FBN11" s="271"/>
      <c r="FBO11" s="272"/>
      <c r="FBP11" s="273"/>
      <c r="FBQ11" s="273"/>
      <c r="FBR11" s="273"/>
      <c r="FBS11" s="273"/>
      <c r="FBT11" s="274"/>
      <c r="FBU11" s="265"/>
      <c r="FBV11" s="537"/>
      <c r="FBW11" s="537"/>
      <c r="FBX11" s="538"/>
      <c r="FBY11" s="539"/>
      <c r="FCA11" s="540"/>
      <c r="FCB11" s="540"/>
      <c r="FCC11" s="542"/>
      <c r="FCD11" s="541"/>
      <c r="FCE11" s="537"/>
      <c r="FCF11" s="266"/>
      <c r="FCG11" s="271"/>
      <c r="FCH11" s="271"/>
      <c r="FCI11" s="271"/>
      <c r="FCJ11" s="271"/>
      <c r="FCK11" s="271"/>
      <c r="FCL11" s="272"/>
      <c r="FCM11" s="273"/>
      <c r="FCN11" s="273"/>
      <c r="FCO11" s="273"/>
      <c r="FCP11" s="273"/>
      <c r="FCQ11" s="274"/>
      <c r="FCR11" s="265"/>
      <c r="FCS11" s="537"/>
      <c r="FCT11" s="537"/>
      <c r="FCU11" s="538"/>
      <c r="FCV11" s="539"/>
      <c r="FCX11" s="540"/>
      <c r="FCY11" s="540"/>
      <c r="FCZ11" s="542"/>
      <c r="FDA11" s="541"/>
      <c r="FDB11" s="537"/>
      <c r="FDC11" s="266"/>
      <c r="FDD11" s="271"/>
      <c r="FDE11" s="271"/>
      <c r="FDF11" s="271"/>
      <c r="FDG11" s="271"/>
      <c r="FDH11" s="271"/>
      <c r="FDI11" s="272"/>
      <c r="FDJ11" s="273"/>
      <c r="FDK11" s="273"/>
      <c r="FDL11" s="273"/>
      <c r="FDM11" s="273"/>
      <c r="FDN11" s="274"/>
      <c r="FDO11" s="265"/>
      <c r="FDP11" s="537"/>
      <c r="FDQ11" s="537"/>
      <c r="FDR11" s="538"/>
      <c r="FDS11" s="539"/>
      <c r="FDU11" s="540"/>
      <c r="FDV11" s="540"/>
      <c r="FDW11" s="542"/>
      <c r="FDX11" s="541"/>
      <c r="FDY11" s="537"/>
      <c r="FDZ11" s="266"/>
      <c r="FEA11" s="271"/>
      <c r="FEB11" s="271"/>
      <c r="FEC11" s="271"/>
      <c r="FED11" s="271"/>
      <c r="FEE11" s="271"/>
      <c r="FEF11" s="272"/>
      <c r="FEG11" s="273"/>
      <c r="FEH11" s="273"/>
      <c r="FEI11" s="273"/>
      <c r="FEJ11" s="273"/>
      <c r="FEK11" s="274"/>
      <c r="FEL11" s="265"/>
      <c r="FEM11" s="537"/>
      <c r="FEN11" s="537"/>
      <c r="FEO11" s="538"/>
      <c r="FEP11" s="539"/>
      <c r="FER11" s="540"/>
      <c r="FES11" s="540"/>
      <c r="FET11" s="542"/>
      <c r="FEU11" s="541"/>
      <c r="FEV11" s="537"/>
      <c r="FEW11" s="266"/>
      <c r="FEX11" s="271"/>
      <c r="FEY11" s="271"/>
      <c r="FEZ11" s="271"/>
      <c r="FFA11" s="271"/>
      <c r="FFB11" s="271"/>
      <c r="FFC11" s="272"/>
      <c r="FFD11" s="273"/>
      <c r="FFE11" s="273"/>
      <c r="FFF11" s="273"/>
      <c r="FFG11" s="273"/>
      <c r="FFH11" s="274"/>
      <c r="FFI11" s="265"/>
      <c r="FFJ11" s="537"/>
      <c r="FFK11" s="537"/>
      <c r="FFL11" s="538"/>
      <c r="FFM11" s="539"/>
      <c r="FFO11" s="540"/>
      <c r="FFP11" s="540"/>
      <c r="FFQ11" s="542"/>
      <c r="FFR11" s="541"/>
      <c r="FFS11" s="537"/>
      <c r="FFT11" s="266"/>
      <c r="FFU11" s="271"/>
      <c r="FFV11" s="271"/>
      <c r="FFW11" s="271"/>
      <c r="FFX11" s="271"/>
      <c r="FFY11" s="271"/>
      <c r="FFZ11" s="272"/>
      <c r="FGA11" s="273"/>
      <c r="FGB11" s="273"/>
      <c r="FGC11" s="273"/>
      <c r="FGD11" s="273"/>
      <c r="FGE11" s="274"/>
      <c r="FGF11" s="265"/>
      <c r="FGG11" s="537"/>
      <c r="FGH11" s="537"/>
      <c r="FGI11" s="538"/>
      <c r="FGJ11" s="539"/>
      <c r="FGL11" s="540"/>
      <c r="FGM11" s="540"/>
      <c r="FGN11" s="542"/>
      <c r="FGO11" s="541"/>
      <c r="FGP11" s="537"/>
      <c r="FGQ11" s="266"/>
      <c r="FGR11" s="271"/>
      <c r="FGS11" s="271"/>
      <c r="FGT11" s="271"/>
      <c r="FGU11" s="271"/>
      <c r="FGV11" s="271"/>
      <c r="FGW11" s="272"/>
      <c r="FGX11" s="273"/>
      <c r="FGY11" s="273"/>
      <c r="FGZ11" s="273"/>
      <c r="FHA11" s="273"/>
      <c r="FHB11" s="274"/>
      <c r="FHC11" s="265"/>
      <c r="FHD11" s="537"/>
      <c r="FHE11" s="537"/>
      <c r="FHF11" s="538"/>
      <c r="FHG11" s="539"/>
      <c r="FHI11" s="540"/>
      <c r="FHJ11" s="540"/>
      <c r="FHK11" s="542"/>
      <c r="FHL11" s="541"/>
      <c r="FHM11" s="537"/>
      <c r="FHN11" s="266"/>
      <c r="FHO11" s="271"/>
      <c r="FHP11" s="271"/>
      <c r="FHQ11" s="271"/>
      <c r="FHR11" s="271"/>
      <c r="FHS11" s="271"/>
      <c r="FHT11" s="272"/>
      <c r="FHU11" s="273"/>
      <c r="FHV11" s="273"/>
      <c r="FHW11" s="273"/>
      <c r="FHX11" s="273"/>
      <c r="FHY11" s="274"/>
      <c r="FHZ11" s="265"/>
      <c r="FIA11" s="537"/>
      <c r="FIB11" s="537"/>
      <c r="FIC11" s="538"/>
      <c r="FID11" s="539"/>
      <c r="FIF11" s="540"/>
      <c r="FIG11" s="540"/>
      <c r="FIH11" s="542"/>
      <c r="FII11" s="541"/>
      <c r="FIJ11" s="537"/>
      <c r="FIK11" s="266"/>
      <c r="FIL11" s="271"/>
      <c r="FIM11" s="271"/>
      <c r="FIN11" s="271"/>
      <c r="FIO11" s="271"/>
      <c r="FIP11" s="271"/>
      <c r="FIQ11" s="272"/>
      <c r="FIR11" s="273"/>
      <c r="FIS11" s="273"/>
      <c r="FIT11" s="273"/>
      <c r="FIU11" s="273"/>
      <c r="FIV11" s="274"/>
      <c r="FIW11" s="265"/>
      <c r="FIX11" s="537"/>
      <c r="FIY11" s="537"/>
      <c r="FIZ11" s="538"/>
      <c r="FJA11" s="539"/>
      <c r="FJC11" s="540"/>
      <c r="FJD11" s="540"/>
      <c r="FJE11" s="542"/>
      <c r="FJF11" s="541"/>
      <c r="FJG11" s="537"/>
      <c r="FJH11" s="266"/>
      <c r="FJI11" s="271"/>
      <c r="FJJ11" s="271"/>
      <c r="FJK11" s="271"/>
      <c r="FJL11" s="271"/>
      <c r="FJM11" s="271"/>
      <c r="FJN11" s="272"/>
      <c r="FJO11" s="273"/>
      <c r="FJP11" s="273"/>
      <c r="FJQ11" s="273"/>
      <c r="FJR11" s="273"/>
      <c r="FJS11" s="274"/>
      <c r="FJT11" s="265"/>
      <c r="FJU11" s="537"/>
      <c r="FJV11" s="537"/>
      <c r="FJW11" s="538"/>
      <c r="FJX11" s="539"/>
      <c r="FJZ11" s="540"/>
      <c r="FKA11" s="540"/>
      <c r="FKB11" s="542"/>
      <c r="FKC11" s="541"/>
      <c r="FKD11" s="537"/>
      <c r="FKE11" s="266"/>
      <c r="FKF11" s="271"/>
      <c r="FKG11" s="271"/>
      <c r="FKH11" s="271"/>
      <c r="FKI11" s="271"/>
      <c r="FKJ11" s="271"/>
      <c r="FKK11" s="272"/>
      <c r="FKL11" s="273"/>
      <c r="FKM11" s="273"/>
      <c r="FKN11" s="273"/>
      <c r="FKO11" s="273"/>
      <c r="FKP11" s="274"/>
      <c r="FKQ11" s="265"/>
      <c r="FKR11" s="537"/>
      <c r="FKS11" s="537"/>
      <c r="FKT11" s="538"/>
      <c r="FKU11" s="539"/>
      <c r="FKW11" s="540"/>
      <c r="FKX11" s="540"/>
      <c r="FKY11" s="542"/>
      <c r="FKZ11" s="541"/>
      <c r="FLA11" s="537"/>
      <c r="FLB11" s="266"/>
      <c r="FLC11" s="271"/>
      <c r="FLD11" s="271"/>
      <c r="FLE11" s="271"/>
      <c r="FLF11" s="271"/>
      <c r="FLG11" s="271"/>
      <c r="FLH11" s="272"/>
      <c r="FLI11" s="273"/>
      <c r="FLJ11" s="273"/>
      <c r="FLK11" s="273"/>
      <c r="FLL11" s="273"/>
      <c r="FLM11" s="274"/>
      <c r="FLN11" s="265"/>
      <c r="FLO11" s="537"/>
      <c r="FLP11" s="537"/>
      <c r="FLQ11" s="538"/>
      <c r="FLR11" s="539"/>
      <c r="FLT11" s="540"/>
      <c r="FLU11" s="540"/>
      <c r="FLV11" s="542"/>
      <c r="FLW11" s="541"/>
      <c r="FLX11" s="537"/>
      <c r="FLY11" s="266"/>
      <c r="FLZ11" s="271"/>
      <c r="FMA11" s="271"/>
      <c r="FMB11" s="271"/>
      <c r="FMC11" s="271"/>
      <c r="FMD11" s="271"/>
      <c r="FME11" s="272"/>
      <c r="FMF11" s="273"/>
      <c r="FMG11" s="273"/>
      <c r="FMH11" s="273"/>
      <c r="FMI11" s="273"/>
      <c r="FMJ11" s="274"/>
      <c r="FMK11" s="265"/>
      <c r="FML11" s="537"/>
      <c r="FMM11" s="537"/>
      <c r="FMN11" s="538"/>
      <c r="FMO11" s="539"/>
      <c r="FMQ11" s="540"/>
      <c r="FMR11" s="540"/>
      <c r="FMS11" s="542"/>
      <c r="FMT11" s="541"/>
      <c r="FMU11" s="537"/>
      <c r="FMV11" s="266"/>
      <c r="FMW11" s="271"/>
      <c r="FMX11" s="271"/>
      <c r="FMY11" s="271"/>
      <c r="FMZ11" s="271"/>
      <c r="FNA11" s="271"/>
      <c r="FNB11" s="272"/>
      <c r="FNC11" s="273"/>
      <c r="FND11" s="273"/>
      <c r="FNE11" s="273"/>
      <c r="FNF11" s="273"/>
      <c r="FNG11" s="274"/>
      <c r="FNH11" s="265"/>
      <c r="FNI11" s="537"/>
      <c r="FNJ11" s="537"/>
      <c r="FNK11" s="538"/>
      <c r="FNL11" s="539"/>
      <c r="FNN11" s="540"/>
      <c r="FNO11" s="540"/>
      <c r="FNP11" s="542"/>
      <c r="FNQ11" s="541"/>
      <c r="FNR11" s="537"/>
      <c r="FNS11" s="266"/>
      <c r="FNT11" s="271"/>
      <c r="FNU11" s="271"/>
      <c r="FNV11" s="271"/>
      <c r="FNW11" s="271"/>
      <c r="FNX11" s="271"/>
      <c r="FNY11" s="272"/>
      <c r="FNZ11" s="273"/>
      <c r="FOA11" s="273"/>
      <c r="FOB11" s="273"/>
      <c r="FOC11" s="273"/>
      <c r="FOD11" s="274"/>
      <c r="FOE11" s="265"/>
      <c r="FOF11" s="537"/>
      <c r="FOG11" s="537"/>
      <c r="FOH11" s="538"/>
      <c r="FOI11" s="539"/>
      <c r="FOK11" s="540"/>
      <c r="FOL11" s="540"/>
      <c r="FOM11" s="542"/>
      <c r="FON11" s="541"/>
      <c r="FOO11" s="537"/>
      <c r="FOP11" s="266"/>
      <c r="FOQ11" s="271"/>
      <c r="FOR11" s="271"/>
      <c r="FOS11" s="271"/>
      <c r="FOT11" s="271"/>
      <c r="FOU11" s="271"/>
      <c r="FOV11" s="272"/>
      <c r="FOW11" s="273"/>
      <c r="FOX11" s="273"/>
      <c r="FOY11" s="273"/>
      <c r="FOZ11" s="273"/>
      <c r="FPA11" s="274"/>
      <c r="FPB11" s="265"/>
      <c r="FPC11" s="537"/>
      <c r="FPD11" s="537"/>
      <c r="FPE11" s="538"/>
      <c r="FPF11" s="539"/>
      <c r="FPH11" s="540"/>
      <c r="FPI11" s="540"/>
      <c r="FPJ11" s="542"/>
      <c r="FPK11" s="541"/>
      <c r="FPL11" s="537"/>
      <c r="FPM11" s="266"/>
      <c r="FPN11" s="271"/>
      <c r="FPO11" s="271"/>
      <c r="FPP11" s="271"/>
      <c r="FPQ11" s="271"/>
      <c r="FPR11" s="271"/>
      <c r="FPS11" s="272"/>
      <c r="FPT11" s="273"/>
      <c r="FPU11" s="273"/>
      <c r="FPV11" s="273"/>
      <c r="FPW11" s="273"/>
      <c r="FPX11" s="274"/>
      <c r="FPY11" s="265"/>
      <c r="FPZ11" s="537"/>
      <c r="FQA11" s="537"/>
      <c r="FQB11" s="538"/>
      <c r="FQC11" s="539"/>
      <c r="FQE11" s="540"/>
      <c r="FQF11" s="540"/>
      <c r="FQG11" s="542"/>
      <c r="FQH11" s="541"/>
      <c r="FQI11" s="537"/>
      <c r="FQJ11" s="266"/>
      <c r="FQK11" s="271"/>
      <c r="FQL11" s="271"/>
      <c r="FQM11" s="271"/>
      <c r="FQN11" s="271"/>
      <c r="FQO11" s="271"/>
      <c r="FQP11" s="272"/>
      <c r="FQQ11" s="273"/>
      <c r="FQR11" s="273"/>
      <c r="FQS11" s="273"/>
      <c r="FQT11" s="273"/>
      <c r="FQU11" s="274"/>
      <c r="FQV11" s="265"/>
      <c r="FQW11" s="537"/>
      <c r="FQX11" s="537"/>
      <c r="FQY11" s="538"/>
      <c r="FQZ11" s="539"/>
      <c r="FRB11" s="540"/>
      <c r="FRC11" s="540"/>
      <c r="FRD11" s="542"/>
      <c r="FRE11" s="541"/>
      <c r="FRF11" s="537"/>
      <c r="FRG11" s="266"/>
      <c r="FRH11" s="271"/>
      <c r="FRI11" s="271"/>
      <c r="FRJ11" s="271"/>
      <c r="FRK11" s="271"/>
      <c r="FRL11" s="271"/>
      <c r="FRM11" s="272"/>
      <c r="FRN11" s="273"/>
      <c r="FRO11" s="273"/>
      <c r="FRP11" s="273"/>
      <c r="FRQ11" s="273"/>
      <c r="FRR11" s="274"/>
      <c r="FRS11" s="265"/>
      <c r="FRT11" s="537"/>
      <c r="FRU11" s="537"/>
      <c r="FRV11" s="538"/>
      <c r="FRW11" s="539"/>
      <c r="FRY11" s="540"/>
      <c r="FRZ11" s="540"/>
      <c r="FSA11" s="542"/>
      <c r="FSB11" s="541"/>
      <c r="FSC11" s="537"/>
      <c r="FSD11" s="266"/>
      <c r="FSE11" s="271"/>
      <c r="FSF11" s="271"/>
      <c r="FSG11" s="271"/>
      <c r="FSH11" s="271"/>
      <c r="FSI11" s="271"/>
      <c r="FSJ11" s="272"/>
      <c r="FSK11" s="273"/>
      <c r="FSL11" s="273"/>
      <c r="FSM11" s="273"/>
      <c r="FSN11" s="273"/>
      <c r="FSO11" s="274"/>
      <c r="FSP11" s="265"/>
      <c r="FSQ11" s="537"/>
      <c r="FSR11" s="537"/>
      <c r="FSS11" s="538"/>
      <c r="FST11" s="539"/>
      <c r="FSV11" s="540"/>
      <c r="FSW11" s="540"/>
      <c r="FSX11" s="542"/>
      <c r="FSY11" s="541"/>
      <c r="FSZ11" s="537"/>
      <c r="FTA11" s="266"/>
      <c r="FTB11" s="271"/>
      <c r="FTC11" s="271"/>
      <c r="FTD11" s="271"/>
      <c r="FTE11" s="271"/>
      <c r="FTF11" s="271"/>
      <c r="FTG11" s="272"/>
      <c r="FTH11" s="273"/>
      <c r="FTI11" s="273"/>
      <c r="FTJ11" s="273"/>
      <c r="FTK11" s="273"/>
      <c r="FTL11" s="274"/>
      <c r="FTM11" s="265"/>
      <c r="FTN11" s="537"/>
      <c r="FTO11" s="537"/>
      <c r="FTP11" s="538"/>
      <c r="FTQ11" s="539"/>
      <c r="FTS11" s="540"/>
      <c r="FTT11" s="540"/>
      <c r="FTU11" s="542"/>
      <c r="FTV11" s="541"/>
      <c r="FTW11" s="537"/>
      <c r="FTX11" s="266"/>
      <c r="FTY11" s="271"/>
      <c r="FTZ11" s="271"/>
      <c r="FUA11" s="271"/>
      <c r="FUB11" s="271"/>
      <c r="FUC11" s="271"/>
      <c r="FUD11" s="272"/>
      <c r="FUE11" s="273"/>
      <c r="FUF11" s="273"/>
      <c r="FUG11" s="273"/>
      <c r="FUH11" s="273"/>
      <c r="FUI11" s="274"/>
      <c r="FUJ11" s="265"/>
      <c r="FUK11" s="537"/>
      <c r="FUL11" s="537"/>
      <c r="FUM11" s="538"/>
      <c r="FUN11" s="539"/>
      <c r="FUP11" s="540"/>
      <c r="FUQ11" s="540"/>
      <c r="FUR11" s="542"/>
      <c r="FUS11" s="541"/>
      <c r="FUT11" s="537"/>
      <c r="FUU11" s="266"/>
      <c r="FUV11" s="271"/>
      <c r="FUW11" s="271"/>
      <c r="FUX11" s="271"/>
      <c r="FUY11" s="271"/>
      <c r="FUZ11" s="271"/>
      <c r="FVA11" s="272"/>
      <c r="FVB11" s="273"/>
      <c r="FVC11" s="273"/>
      <c r="FVD11" s="273"/>
      <c r="FVE11" s="273"/>
      <c r="FVF11" s="274"/>
      <c r="FVG11" s="265"/>
      <c r="FVH11" s="537"/>
      <c r="FVI11" s="537"/>
      <c r="FVJ11" s="538"/>
      <c r="FVK11" s="539"/>
      <c r="FVM11" s="540"/>
      <c r="FVN11" s="540"/>
      <c r="FVO11" s="542"/>
      <c r="FVP11" s="541"/>
      <c r="FVQ11" s="537"/>
      <c r="FVR11" s="266"/>
      <c r="FVS11" s="271"/>
      <c r="FVT11" s="271"/>
      <c r="FVU11" s="271"/>
      <c r="FVV11" s="271"/>
      <c r="FVW11" s="271"/>
      <c r="FVX11" s="272"/>
      <c r="FVY11" s="273"/>
      <c r="FVZ11" s="273"/>
      <c r="FWA11" s="273"/>
      <c r="FWB11" s="273"/>
      <c r="FWC11" s="274"/>
      <c r="FWD11" s="265"/>
      <c r="FWE11" s="537"/>
      <c r="FWF11" s="537"/>
      <c r="FWG11" s="538"/>
      <c r="FWH11" s="539"/>
      <c r="FWJ11" s="540"/>
      <c r="FWK11" s="540"/>
      <c r="FWL11" s="542"/>
      <c r="FWM11" s="541"/>
      <c r="FWN11" s="537"/>
      <c r="FWO11" s="266"/>
      <c r="FWP11" s="271"/>
      <c r="FWQ11" s="271"/>
      <c r="FWR11" s="271"/>
      <c r="FWS11" s="271"/>
      <c r="FWT11" s="271"/>
      <c r="FWU11" s="272"/>
      <c r="FWV11" s="273"/>
      <c r="FWW11" s="273"/>
      <c r="FWX11" s="273"/>
      <c r="FWY11" s="273"/>
      <c r="FWZ11" s="274"/>
      <c r="FXA11" s="265"/>
      <c r="FXB11" s="537"/>
      <c r="FXC11" s="537"/>
      <c r="FXD11" s="538"/>
      <c r="FXE11" s="539"/>
      <c r="FXG11" s="540"/>
      <c r="FXH11" s="540"/>
      <c r="FXI11" s="542"/>
      <c r="FXJ11" s="541"/>
      <c r="FXK11" s="537"/>
      <c r="FXL11" s="266"/>
      <c r="FXM11" s="271"/>
      <c r="FXN11" s="271"/>
      <c r="FXO11" s="271"/>
      <c r="FXP11" s="271"/>
      <c r="FXQ11" s="271"/>
      <c r="FXR11" s="272"/>
      <c r="FXS11" s="273"/>
      <c r="FXT11" s="273"/>
      <c r="FXU11" s="273"/>
      <c r="FXV11" s="273"/>
      <c r="FXW11" s="274"/>
      <c r="FXX11" s="265"/>
      <c r="FXY11" s="537"/>
      <c r="FXZ11" s="537"/>
      <c r="FYA11" s="538"/>
      <c r="FYB11" s="539"/>
      <c r="FYD11" s="540"/>
      <c r="FYE11" s="540"/>
      <c r="FYF11" s="542"/>
      <c r="FYG11" s="541"/>
      <c r="FYH11" s="537"/>
      <c r="FYI11" s="266"/>
      <c r="FYJ11" s="271"/>
      <c r="FYK11" s="271"/>
      <c r="FYL11" s="271"/>
      <c r="FYM11" s="271"/>
      <c r="FYN11" s="271"/>
      <c r="FYO11" s="272"/>
      <c r="FYP11" s="273"/>
      <c r="FYQ11" s="273"/>
      <c r="FYR11" s="273"/>
      <c r="FYS11" s="273"/>
      <c r="FYT11" s="274"/>
      <c r="FYU11" s="265"/>
      <c r="FYV11" s="537"/>
      <c r="FYW11" s="537"/>
      <c r="FYX11" s="538"/>
      <c r="FYY11" s="539"/>
      <c r="FZA11" s="540"/>
      <c r="FZB11" s="540"/>
      <c r="FZC11" s="542"/>
      <c r="FZD11" s="541"/>
      <c r="FZE11" s="537"/>
      <c r="FZF11" s="266"/>
      <c r="FZG11" s="271"/>
      <c r="FZH11" s="271"/>
      <c r="FZI11" s="271"/>
      <c r="FZJ11" s="271"/>
      <c r="FZK11" s="271"/>
      <c r="FZL11" s="272"/>
      <c r="FZM11" s="273"/>
      <c r="FZN11" s="273"/>
      <c r="FZO11" s="273"/>
      <c r="FZP11" s="273"/>
      <c r="FZQ11" s="274"/>
      <c r="FZR11" s="265"/>
      <c r="FZS11" s="537"/>
      <c r="FZT11" s="537"/>
      <c r="FZU11" s="538"/>
      <c r="FZV11" s="539"/>
      <c r="FZX11" s="540"/>
      <c r="FZY11" s="540"/>
      <c r="FZZ11" s="542"/>
      <c r="GAA11" s="541"/>
      <c r="GAB11" s="537"/>
      <c r="GAC11" s="266"/>
      <c r="GAD11" s="271"/>
      <c r="GAE11" s="271"/>
      <c r="GAF11" s="271"/>
      <c r="GAG11" s="271"/>
      <c r="GAH11" s="271"/>
      <c r="GAI11" s="272"/>
      <c r="GAJ11" s="273"/>
      <c r="GAK11" s="273"/>
      <c r="GAL11" s="273"/>
      <c r="GAM11" s="273"/>
      <c r="GAN11" s="274"/>
      <c r="GAO11" s="265"/>
      <c r="GAP11" s="537"/>
      <c r="GAQ11" s="537"/>
      <c r="GAR11" s="538"/>
      <c r="GAS11" s="539"/>
      <c r="GAU11" s="540"/>
      <c r="GAV11" s="540"/>
      <c r="GAW11" s="542"/>
      <c r="GAX11" s="541"/>
      <c r="GAY11" s="537"/>
      <c r="GAZ11" s="266"/>
      <c r="GBA11" s="271"/>
      <c r="GBB11" s="271"/>
      <c r="GBC11" s="271"/>
      <c r="GBD11" s="271"/>
      <c r="GBE11" s="271"/>
      <c r="GBF11" s="272"/>
      <c r="GBG11" s="273"/>
      <c r="GBH11" s="273"/>
      <c r="GBI11" s="273"/>
      <c r="GBJ11" s="273"/>
      <c r="GBK11" s="274"/>
      <c r="GBL11" s="265"/>
      <c r="GBM11" s="537"/>
      <c r="GBN11" s="537"/>
      <c r="GBO11" s="538"/>
      <c r="GBP11" s="539"/>
      <c r="GBR11" s="540"/>
      <c r="GBS11" s="540"/>
      <c r="GBT11" s="542"/>
      <c r="GBU11" s="541"/>
      <c r="GBV11" s="537"/>
      <c r="GBW11" s="266"/>
      <c r="GBX11" s="271"/>
      <c r="GBY11" s="271"/>
      <c r="GBZ11" s="271"/>
      <c r="GCA11" s="271"/>
      <c r="GCB11" s="271"/>
      <c r="GCC11" s="272"/>
      <c r="GCD11" s="273"/>
      <c r="GCE11" s="273"/>
      <c r="GCF11" s="273"/>
      <c r="GCG11" s="273"/>
      <c r="GCH11" s="274"/>
      <c r="GCI11" s="265"/>
      <c r="GCJ11" s="537"/>
      <c r="GCK11" s="537"/>
      <c r="GCL11" s="538"/>
      <c r="GCM11" s="539"/>
      <c r="GCO11" s="540"/>
      <c r="GCP11" s="540"/>
      <c r="GCQ11" s="542"/>
      <c r="GCR11" s="541"/>
      <c r="GCS11" s="537"/>
      <c r="GCT11" s="266"/>
      <c r="GCU11" s="271"/>
      <c r="GCV11" s="271"/>
      <c r="GCW11" s="271"/>
      <c r="GCX11" s="271"/>
      <c r="GCY11" s="271"/>
      <c r="GCZ11" s="272"/>
      <c r="GDA11" s="273"/>
      <c r="GDB11" s="273"/>
      <c r="GDC11" s="273"/>
      <c r="GDD11" s="273"/>
      <c r="GDE11" s="274"/>
      <c r="GDF11" s="265"/>
      <c r="GDG11" s="537"/>
      <c r="GDH11" s="537"/>
      <c r="GDI11" s="538"/>
      <c r="GDJ11" s="539"/>
      <c r="GDL11" s="540"/>
      <c r="GDM11" s="540"/>
      <c r="GDN11" s="542"/>
      <c r="GDO11" s="541"/>
      <c r="GDP11" s="537"/>
      <c r="GDQ11" s="266"/>
      <c r="GDR11" s="271"/>
      <c r="GDS11" s="271"/>
      <c r="GDT11" s="271"/>
      <c r="GDU11" s="271"/>
      <c r="GDV11" s="271"/>
      <c r="GDW11" s="272"/>
      <c r="GDX11" s="273"/>
      <c r="GDY11" s="273"/>
      <c r="GDZ11" s="273"/>
      <c r="GEA11" s="273"/>
      <c r="GEB11" s="274"/>
      <c r="GEC11" s="265"/>
      <c r="GED11" s="537"/>
      <c r="GEE11" s="537"/>
      <c r="GEF11" s="538"/>
      <c r="GEG11" s="539"/>
      <c r="GEI11" s="540"/>
      <c r="GEJ11" s="540"/>
      <c r="GEK11" s="542"/>
      <c r="GEL11" s="541"/>
      <c r="GEM11" s="537"/>
      <c r="GEN11" s="266"/>
      <c r="GEO11" s="271"/>
      <c r="GEP11" s="271"/>
      <c r="GEQ11" s="271"/>
      <c r="GER11" s="271"/>
      <c r="GES11" s="271"/>
      <c r="GET11" s="272"/>
      <c r="GEU11" s="273"/>
      <c r="GEV11" s="273"/>
      <c r="GEW11" s="273"/>
      <c r="GEX11" s="273"/>
      <c r="GEY11" s="274"/>
      <c r="GEZ11" s="265"/>
      <c r="GFA11" s="537"/>
      <c r="GFB11" s="537"/>
      <c r="GFC11" s="538"/>
      <c r="GFD11" s="539"/>
      <c r="GFF11" s="540"/>
      <c r="GFG11" s="540"/>
      <c r="GFH11" s="542"/>
      <c r="GFI11" s="541"/>
      <c r="GFJ11" s="537"/>
      <c r="GFK11" s="266"/>
      <c r="GFL11" s="271"/>
      <c r="GFM11" s="271"/>
      <c r="GFN11" s="271"/>
      <c r="GFO11" s="271"/>
      <c r="GFP11" s="271"/>
      <c r="GFQ11" s="272"/>
      <c r="GFR11" s="273"/>
      <c r="GFS11" s="273"/>
      <c r="GFT11" s="273"/>
      <c r="GFU11" s="273"/>
      <c r="GFV11" s="274"/>
      <c r="GFW11" s="265"/>
      <c r="GFX11" s="537"/>
      <c r="GFY11" s="537"/>
      <c r="GFZ11" s="538"/>
      <c r="GGA11" s="539"/>
      <c r="GGC11" s="540"/>
      <c r="GGD11" s="540"/>
      <c r="GGE11" s="542"/>
      <c r="GGF11" s="541"/>
      <c r="GGG11" s="537"/>
      <c r="GGH11" s="266"/>
      <c r="GGI11" s="271"/>
      <c r="GGJ11" s="271"/>
      <c r="GGK11" s="271"/>
      <c r="GGL11" s="271"/>
      <c r="GGM11" s="271"/>
      <c r="GGN11" s="272"/>
      <c r="GGO11" s="273"/>
      <c r="GGP11" s="273"/>
      <c r="GGQ11" s="273"/>
      <c r="GGR11" s="273"/>
      <c r="GGS11" s="274"/>
      <c r="GGT11" s="265"/>
      <c r="GGU11" s="537"/>
      <c r="GGV11" s="537"/>
      <c r="GGW11" s="538"/>
      <c r="GGX11" s="539"/>
      <c r="GGZ11" s="540"/>
      <c r="GHA11" s="540"/>
      <c r="GHB11" s="542"/>
      <c r="GHC11" s="541"/>
      <c r="GHD11" s="537"/>
      <c r="GHE11" s="266"/>
      <c r="GHF11" s="271"/>
      <c r="GHG11" s="271"/>
      <c r="GHH11" s="271"/>
      <c r="GHI11" s="271"/>
      <c r="GHJ11" s="271"/>
      <c r="GHK11" s="272"/>
      <c r="GHL11" s="273"/>
      <c r="GHM11" s="273"/>
      <c r="GHN11" s="273"/>
      <c r="GHO11" s="273"/>
      <c r="GHP11" s="274"/>
      <c r="GHQ11" s="265"/>
      <c r="GHR11" s="537"/>
      <c r="GHS11" s="537"/>
      <c r="GHT11" s="538"/>
      <c r="GHU11" s="539"/>
      <c r="GHW11" s="540"/>
      <c r="GHX11" s="540"/>
      <c r="GHY11" s="542"/>
      <c r="GHZ11" s="541"/>
      <c r="GIA11" s="537"/>
      <c r="GIB11" s="266"/>
      <c r="GIC11" s="271"/>
      <c r="GID11" s="271"/>
      <c r="GIE11" s="271"/>
      <c r="GIF11" s="271"/>
      <c r="GIG11" s="271"/>
      <c r="GIH11" s="272"/>
      <c r="GII11" s="273"/>
      <c r="GIJ11" s="273"/>
      <c r="GIK11" s="273"/>
      <c r="GIL11" s="273"/>
      <c r="GIM11" s="274"/>
      <c r="GIN11" s="265"/>
      <c r="GIO11" s="537"/>
      <c r="GIP11" s="537"/>
      <c r="GIQ11" s="538"/>
      <c r="GIR11" s="539"/>
      <c r="GIT11" s="540"/>
      <c r="GIU11" s="540"/>
      <c r="GIV11" s="542"/>
      <c r="GIW11" s="541"/>
      <c r="GIX11" s="537"/>
      <c r="GIY11" s="266"/>
      <c r="GIZ11" s="271"/>
      <c r="GJA11" s="271"/>
      <c r="GJB11" s="271"/>
      <c r="GJC11" s="271"/>
      <c r="GJD11" s="271"/>
      <c r="GJE11" s="272"/>
      <c r="GJF11" s="273"/>
      <c r="GJG11" s="273"/>
      <c r="GJH11" s="273"/>
      <c r="GJI11" s="273"/>
      <c r="GJJ11" s="274"/>
      <c r="GJK11" s="265"/>
      <c r="GJL11" s="537"/>
      <c r="GJM11" s="537"/>
      <c r="GJN11" s="538"/>
      <c r="GJO11" s="539"/>
      <c r="GJQ11" s="540"/>
      <c r="GJR11" s="540"/>
      <c r="GJS11" s="542"/>
      <c r="GJT11" s="541"/>
      <c r="GJU11" s="537"/>
      <c r="GJV11" s="266"/>
      <c r="GJW11" s="271"/>
      <c r="GJX11" s="271"/>
      <c r="GJY11" s="271"/>
      <c r="GJZ11" s="271"/>
      <c r="GKA11" s="271"/>
      <c r="GKB11" s="272"/>
      <c r="GKC11" s="273"/>
      <c r="GKD11" s="273"/>
      <c r="GKE11" s="273"/>
      <c r="GKF11" s="273"/>
      <c r="GKG11" s="274"/>
      <c r="GKH11" s="265"/>
      <c r="GKI11" s="537"/>
      <c r="GKJ11" s="537"/>
      <c r="GKK11" s="538"/>
      <c r="GKL11" s="539"/>
      <c r="GKN11" s="540"/>
      <c r="GKO11" s="540"/>
      <c r="GKP11" s="542"/>
      <c r="GKQ11" s="541"/>
      <c r="GKR11" s="537"/>
      <c r="GKS11" s="266"/>
      <c r="GKT11" s="271"/>
      <c r="GKU11" s="271"/>
      <c r="GKV11" s="271"/>
      <c r="GKW11" s="271"/>
      <c r="GKX11" s="271"/>
      <c r="GKY11" s="272"/>
      <c r="GKZ11" s="273"/>
      <c r="GLA11" s="273"/>
      <c r="GLB11" s="273"/>
      <c r="GLC11" s="273"/>
      <c r="GLD11" s="274"/>
      <c r="GLE11" s="265"/>
      <c r="GLF11" s="537"/>
      <c r="GLG11" s="537"/>
      <c r="GLH11" s="538"/>
      <c r="GLI11" s="539"/>
      <c r="GLK11" s="540"/>
      <c r="GLL11" s="540"/>
      <c r="GLM11" s="542"/>
      <c r="GLN11" s="541"/>
      <c r="GLO11" s="537"/>
      <c r="GLP11" s="266"/>
      <c r="GLQ11" s="271"/>
      <c r="GLR11" s="271"/>
      <c r="GLS11" s="271"/>
      <c r="GLT11" s="271"/>
      <c r="GLU11" s="271"/>
      <c r="GLV11" s="272"/>
      <c r="GLW11" s="273"/>
      <c r="GLX11" s="273"/>
      <c r="GLY11" s="273"/>
      <c r="GLZ11" s="273"/>
      <c r="GMA11" s="274"/>
      <c r="GMB11" s="265"/>
      <c r="GMC11" s="537"/>
      <c r="GMD11" s="537"/>
      <c r="GME11" s="538"/>
      <c r="GMF11" s="539"/>
      <c r="GMH11" s="540"/>
      <c r="GMI11" s="540"/>
      <c r="GMJ11" s="542"/>
      <c r="GMK11" s="541"/>
      <c r="GML11" s="537"/>
      <c r="GMM11" s="266"/>
      <c r="GMN11" s="271"/>
      <c r="GMO11" s="271"/>
      <c r="GMP11" s="271"/>
      <c r="GMQ11" s="271"/>
      <c r="GMR11" s="271"/>
      <c r="GMS11" s="272"/>
      <c r="GMT11" s="273"/>
      <c r="GMU11" s="273"/>
      <c r="GMV11" s="273"/>
      <c r="GMW11" s="273"/>
      <c r="GMX11" s="274"/>
      <c r="GMY11" s="265"/>
      <c r="GMZ11" s="537"/>
      <c r="GNA11" s="537"/>
      <c r="GNB11" s="538"/>
      <c r="GNC11" s="539"/>
      <c r="GNE11" s="540"/>
      <c r="GNF11" s="540"/>
      <c r="GNG11" s="542"/>
      <c r="GNH11" s="541"/>
      <c r="GNI11" s="537"/>
      <c r="GNJ11" s="266"/>
      <c r="GNK11" s="271"/>
      <c r="GNL11" s="271"/>
      <c r="GNM11" s="271"/>
      <c r="GNN11" s="271"/>
      <c r="GNO11" s="271"/>
      <c r="GNP11" s="272"/>
      <c r="GNQ11" s="273"/>
      <c r="GNR11" s="273"/>
      <c r="GNS11" s="273"/>
      <c r="GNT11" s="273"/>
      <c r="GNU11" s="274"/>
      <c r="GNV11" s="265"/>
      <c r="GNW11" s="537"/>
      <c r="GNX11" s="537"/>
      <c r="GNY11" s="538"/>
      <c r="GNZ11" s="539"/>
      <c r="GOB11" s="540"/>
      <c r="GOC11" s="540"/>
      <c r="GOD11" s="542"/>
      <c r="GOE11" s="541"/>
      <c r="GOF11" s="537"/>
      <c r="GOG11" s="266"/>
      <c r="GOH11" s="271"/>
      <c r="GOI11" s="271"/>
      <c r="GOJ11" s="271"/>
      <c r="GOK11" s="271"/>
      <c r="GOL11" s="271"/>
      <c r="GOM11" s="272"/>
      <c r="GON11" s="273"/>
      <c r="GOO11" s="273"/>
      <c r="GOP11" s="273"/>
      <c r="GOQ11" s="273"/>
      <c r="GOR11" s="274"/>
      <c r="GOS11" s="265"/>
      <c r="GOT11" s="537"/>
      <c r="GOU11" s="537"/>
      <c r="GOV11" s="538"/>
      <c r="GOW11" s="539"/>
      <c r="GOY11" s="540"/>
      <c r="GOZ11" s="540"/>
      <c r="GPA11" s="542"/>
      <c r="GPB11" s="541"/>
      <c r="GPC11" s="537"/>
      <c r="GPD11" s="266"/>
      <c r="GPE11" s="271"/>
      <c r="GPF11" s="271"/>
      <c r="GPG11" s="271"/>
      <c r="GPH11" s="271"/>
      <c r="GPI11" s="271"/>
      <c r="GPJ11" s="272"/>
      <c r="GPK11" s="273"/>
      <c r="GPL11" s="273"/>
      <c r="GPM11" s="273"/>
      <c r="GPN11" s="273"/>
      <c r="GPO11" s="274"/>
      <c r="GPP11" s="265"/>
      <c r="GPQ11" s="537"/>
      <c r="GPR11" s="537"/>
      <c r="GPS11" s="538"/>
      <c r="GPT11" s="539"/>
      <c r="GPV11" s="540"/>
      <c r="GPW11" s="540"/>
      <c r="GPX11" s="542"/>
      <c r="GPY11" s="541"/>
      <c r="GPZ11" s="537"/>
      <c r="GQA11" s="266"/>
      <c r="GQB11" s="271"/>
      <c r="GQC11" s="271"/>
      <c r="GQD11" s="271"/>
      <c r="GQE11" s="271"/>
      <c r="GQF11" s="271"/>
      <c r="GQG11" s="272"/>
      <c r="GQH11" s="273"/>
      <c r="GQI11" s="273"/>
      <c r="GQJ11" s="273"/>
      <c r="GQK11" s="273"/>
      <c r="GQL11" s="274"/>
      <c r="GQM11" s="265"/>
      <c r="GQN11" s="537"/>
      <c r="GQO11" s="537"/>
      <c r="GQP11" s="538"/>
      <c r="GQQ11" s="539"/>
      <c r="GQS11" s="540"/>
      <c r="GQT11" s="540"/>
      <c r="GQU11" s="542"/>
      <c r="GQV11" s="541"/>
      <c r="GQW11" s="537"/>
      <c r="GQX11" s="266"/>
      <c r="GQY11" s="271"/>
      <c r="GQZ11" s="271"/>
      <c r="GRA11" s="271"/>
      <c r="GRB11" s="271"/>
      <c r="GRC11" s="271"/>
      <c r="GRD11" s="272"/>
      <c r="GRE11" s="273"/>
      <c r="GRF11" s="273"/>
      <c r="GRG11" s="273"/>
      <c r="GRH11" s="273"/>
      <c r="GRI11" s="274"/>
      <c r="GRJ11" s="265"/>
      <c r="GRK11" s="537"/>
      <c r="GRL11" s="537"/>
      <c r="GRM11" s="538"/>
      <c r="GRN11" s="539"/>
      <c r="GRP11" s="540"/>
      <c r="GRQ11" s="540"/>
      <c r="GRR11" s="542"/>
      <c r="GRS11" s="541"/>
      <c r="GRT11" s="537"/>
      <c r="GRU11" s="266"/>
      <c r="GRV11" s="271"/>
      <c r="GRW11" s="271"/>
      <c r="GRX11" s="271"/>
      <c r="GRY11" s="271"/>
      <c r="GRZ11" s="271"/>
      <c r="GSA11" s="272"/>
      <c r="GSB11" s="273"/>
      <c r="GSC11" s="273"/>
      <c r="GSD11" s="273"/>
      <c r="GSE11" s="273"/>
      <c r="GSF11" s="274"/>
      <c r="GSG11" s="265"/>
      <c r="GSH11" s="537"/>
      <c r="GSI11" s="537"/>
      <c r="GSJ11" s="538"/>
      <c r="GSK11" s="539"/>
      <c r="GSM11" s="540"/>
      <c r="GSN11" s="540"/>
      <c r="GSO11" s="542"/>
      <c r="GSP11" s="541"/>
      <c r="GSQ11" s="537"/>
      <c r="GSR11" s="266"/>
      <c r="GSS11" s="271"/>
      <c r="GST11" s="271"/>
      <c r="GSU11" s="271"/>
      <c r="GSV11" s="271"/>
      <c r="GSW11" s="271"/>
      <c r="GSX11" s="272"/>
      <c r="GSY11" s="273"/>
      <c r="GSZ11" s="273"/>
      <c r="GTA11" s="273"/>
      <c r="GTB11" s="273"/>
      <c r="GTC11" s="274"/>
      <c r="GTD11" s="265"/>
      <c r="GTE11" s="537"/>
      <c r="GTF11" s="537"/>
      <c r="GTG11" s="538"/>
      <c r="GTH11" s="539"/>
      <c r="GTJ11" s="540"/>
      <c r="GTK11" s="540"/>
      <c r="GTL11" s="542"/>
      <c r="GTM11" s="541"/>
      <c r="GTN11" s="537"/>
      <c r="GTO11" s="266"/>
      <c r="GTP11" s="271"/>
      <c r="GTQ11" s="271"/>
      <c r="GTR11" s="271"/>
      <c r="GTS11" s="271"/>
      <c r="GTT11" s="271"/>
      <c r="GTU11" s="272"/>
      <c r="GTV11" s="273"/>
      <c r="GTW11" s="273"/>
      <c r="GTX11" s="273"/>
      <c r="GTY11" s="273"/>
      <c r="GTZ11" s="274"/>
      <c r="GUA11" s="265"/>
      <c r="GUB11" s="537"/>
      <c r="GUC11" s="537"/>
      <c r="GUD11" s="538"/>
      <c r="GUE11" s="539"/>
      <c r="GUG11" s="540"/>
      <c r="GUH11" s="540"/>
      <c r="GUI11" s="542"/>
      <c r="GUJ11" s="541"/>
      <c r="GUK11" s="537"/>
      <c r="GUL11" s="266"/>
      <c r="GUM11" s="271"/>
      <c r="GUN11" s="271"/>
      <c r="GUO11" s="271"/>
      <c r="GUP11" s="271"/>
      <c r="GUQ11" s="271"/>
      <c r="GUR11" s="272"/>
      <c r="GUS11" s="273"/>
      <c r="GUT11" s="273"/>
      <c r="GUU11" s="273"/>
      <c r="GUV11" s="273"/>
      <c r="GUW11" s="274"/>
      <c r="GUX11" s="265"/>
      <c r="GUY11" s="537"/>
      <c r="GUZ11" s="537"/>
      <c r="GVA11" s="538"/>
      <c r="GVB11" s="539"/>
      <c r="GVD11" s="540"/>
      <c r="GVE11" s="540"/>
      <c r="GVF11" s="542"/>
      <c r="GVG11" s="541"/>
      <c r="GVH11" s="537"/>
      <c r="GVI11" s="266"/>
      <c r="GVJ11" s="271"/>
      <c r="GVK11" s="271"/>
      <c r="GVL11" s="271"/>
      <c r="GVM11" s="271"/>
      <c r="GVN11" s="271"/>
      <c r="GVO11" s="272"/>
      <c r="GVP11" s="273"/>
      <c r="GVQ11" s="273"/>
      <c r="GVR11" s="273"/>
      <c r="GVS11" s="273"/>
      <c r="GVT11" s="274"/>
      <c r="GVU11" s="265"/>
      <c r="GVV11" s="537"/>
      <c r="GVW11" s="537"/>
      <c r="GVX11" s="538"/>
      <c r="GVY11" s="539"/>
      <c r="GWA11" s="540"/>
      <c r="GWB11" s="540"/>
      <c r="GWC11" s="542"/>
      <c r="GWD11" s="541"/>
      <c r="GWE11" s="537"/>
      <c r="GWF11" s="266"/>
      <c r="GWG11" s="271"/>
      <c r="GWH11" s="271"/>
      <c r="GWI11" s="271"/>
      <c r="GWJ11" s="271"/>
      <c r="GWK11" s="271"/>
      <c r="GWL11" s="272"/>
      <c r="GWM11" s="273"/>
      <c r="GWN11" s="273"/>
      <c r="GWO11" s="273"/>
      <c r="GWP11" s="273"/>
      <c r="GWQ11" s="274"/>
      <c r="GWR11" s="265"/>
      <c r="GWS11" s="537"/>
      <c r="GWT11" s="537"/>
      <c r="GWU11" s="538"/>
      <c r="GWV11" s="539"/>
      <c r="GWX11" s="540"/>
      <c r="GWY11" s="540"/>
      <c r="GWZ11" s="542"/>
      <c r="GXA11" s="541"/>
      <c r="GXB11" s="537"/>
      <c r="GXC11" s="266"/>
      <c r="GXD11" s="271"/>
      <c r="GXE11" s="271"/>
      <c r="GXF11" s="271"/>
      <c r="GXG11" s="271"/>
      <c r="GXH11" s="271"/>
      <c r="GXI11" s="272"/>
      <c r="GXJ11" s="273"/>
      <c r="GXK11" s="273"/>
      <c r="GXL11" s="273"/>
      <c r="GXM11" s="273"/>
      <c r="GXN11" s="274"/>
      <c r="GXO11" s="265"/>
      <c r="GXP11" s="537"/>
      <c r="GXQ11" s="537"/>
      <c r="GXR11" s="538"/>
      <c r="GXS11" s="539"/>
      <c r="GXU11" s="540"/>
      <c r="GXV11" s="540"/>
      <c r="GXW11" s="542"/>
      <c r="GXX11" s="541"/>
      <c r="GXY11" s="537"/>
      <c r="GXZ11" s="266"/>
      <c r="GYA11" s="271"/>
      <c r="GYB11" s="271"/>
      <c r="GYC11" s="271"/>
      <c r="GYD11" s="271"/>
      <c r="GYE11" s="271"/>
      <c r="GYF11" s="272"/>
      <c r="GYG11" s="273"/>
      <c r="GYH11" s="273"/>
      <c r="GYI11" s="273"/>
      <c r="GYJ11" s="273"/>
      <c r="GYK11" s="274"/>
      <c r="GYL11" s="265"/>
      <c r="GYM11" s="537"/>
      <c r="GYN11" s="537"/>
      <c r="GYO11" s="538"/>
      <c r="GYP11" s="539"/>
      <c r="GYR11" s="540"/>
      <c r="GYS11" s="540"/>
      <c r="GYT11" s="542"/>
      <c r="GYU11" s="541"/>
      <c r="GYV11" s="537"/>
      <c r="GYW11" s="266"/>
      <c r="GYX11" s="271"/>
      <c r="GYY11" s="271"/>
      <c r="GYZ11" s="271"/>
      <c r="GZA11" s="271"/>
      <c r="GZB11" s="271"/>
      <c r="GZC11" s="272"/>
      <c r="GZD11" s="273"/>
      <c r="GZE11" s="273"/>
      <c r="GZF11" s="273"/>
      <c r="GZG11" s="273"/>
      <c r="GZH11" s="274"/>
      <c r="GZI11" s="265"/>
      <c r="GZJ11" s="537"/>
      <c r="GZK11" s="537"/>
      <c r="GZL11" s="538"/>
      <c r="GZM11" s="539"/>
      <c r="GZO11" s="540"/>
      <c r="GZP11" s="540"/>
      <c r="GZQ11" s="542"/>
      <c r="GZR11" s="541"/>
      <c r="GZS11" s="537"/>
      <c r="GZT11" s="266"/>
      <c r="GZU11" s="271"/>
      <c r="GZV11" s="271"/>
      <c r="GZW11" s="271"/>
      <c r="GZX11" s="271"/>
      <c r="GZY11" s="271"/>
      <c r="GZZ11" s="272"/>
      <c r="HAA11" s="273"/>
      <c r="HAB11" s="273"/>
      <c r="HAC11" s="273"/>
      <c r="HAD11" s="273"/>
      <c r="HAE11" s="274"/>
      <c r="HAF11" s="265"/>
      <c r="HAG11" s="537"/>
      <c r="HAH11" s="537"/>
      <c r="HAI11" s="538"/>
      <c r="HAJ11" s="539"/>
      <c r="HAL11" s="540"/>
      <c r="HAM11" s="540"/>
      <c r="HAN11" s="542"/>
      <c r="HAO11" s="541"/>
      <c r="HAP11" s="537"/>
      <c r="HAQ11" s="266"/>
      <c r="HAR11" s="271"/>
      <c r="HAS11" s="271"/>
      <c r="HAT11" s="271"/>
      <c r="HAU11" s="271"/>
      <c r="HAV11" s="271"/>
      <c r="HAW11" s="272"/>
      <c r="HAX11" s="273"/>
      <c r="HAY11" s="273"/>
      <c r="HAZ11" s="273"/>
      <c r="HBA11" s="273"/>
      <c r="HBB11" s="274"/>
      <c r="HBC11" s="265"/>
      <c r="HBD11" s="537"/>
      <c r="HBE11" s="537"/>
      <c r="HBF11" s="538"/>
      <c r="HBG11" s="539"/>
      <c r="HBI11" s="540"/>
      <c r="HBJ11" s="540"/>
      <c r="HBK11" s="542"/>
      <c r="HBL11" s="541"/>
      <c r="HBM11" s="537"/>
      <c r="HBN11" s="266"/>
      <c r="HBO11" s="271"/>
      <c r="HBP11" s="271"/>
      <c r="HBQ11" s="271"/>
      <c r="HBR11" s="271"/>
      <c r="HBS11" s="271"/>
      <c r="HBT11" s="272"/>
      <c r="HBU11" s="273"/>
      <c r="HBV11" s="273"/>
      <c r="HBW11" s="273"/>
      <c r="HBX11" s="273"/>
      <c r="HBY11" s="274"/>
      <c r="HBZ11" s="265"/>
      <c r="HCA11" s="537"/>
      <c r="HCB11" s="537"/>
      <c r="HCC11" s="538"/>
      <c r="HCD11" s="539"/>
      <c r="HCF11" s="540"/>
      <c r="HCG11" s="540"/>
      <c r="HCH11" s="542"/>
      <c r="HCI11" s="541"/>
      <c r="HCJ11" s="537"/>
      <c r="HCK11" s="266"/>
      <c r="HCL11" s="271"/>
      <c r="HCM11" s="271"/>
      <c r="HCN11" s="271"/>
      <c r="HCO11" s="271"/>
      <c r="HCP11" s="271"/>
      <c r="HCQ11" s="272"/>
      <c r="HCR11" s="273"/>
      <c r="HCS11" s="273"/>
      <c r="HCT11" s="273"/>
      <c r="HCU11" s="273"/>
      <c r="HCV11" s="274"/>
      <c r="HCW11" s="265"/>
      <c r="HCX11" s="537"/>
      <c r="HCY11" s="537"/>
      <c r="HCZ11" s="538"/>
      <c r="HDA11" s="539"/>
      <c r="HDC11" s="540"/>
      <c r="HDD11" s="540"/>
      <c r="HDE11" s="542"/>
      <c r="HDF11" s="541"/>
      <c r="HDG11" s="537"/>
      <c r="HDH11" s="266"/>
      <c r="HDI11" s="271"/>
      <c r="HDJ11" s="271"/>
      <c r="HDK11" s="271"/>
      <c r="HDL11" s="271"/>
      <c r="HDM11" s="271"/>
      <c r="HDN11" s="272"/>
      <c r="HDO11" s="273"/>
      <c r="HDP11" s="273"/>
      <c r="HDQ11" s="273"/>
      <c r="HDR11" s="273"/>
      <c r="HDS11" s="274"/>
      <c r="HDT11" s="265"/>
      <c r="HDU11" s="537"/>
      <c r="HDV11" s="537"/>
      <c r="HDW11" s="538"/>
      <c r="HDX11" s="539"/>
      <c r="HDZ11" s="540"/>
      <c r="HEA11" s="540"/>
      <c r="HEB11" s="542"/>
      <c r="HEC11" s="541"/>
      <c r="HED11" s="537"/>
      <c r="HEE11" s="266"/>
      <c r="HEF11" s="271"/>
      <c r="HEG11" s="271"/>
      <c r="HEH11" s="271"/>
      <c r="HEI11" s="271"/>
      <c r="HEJ11" s="271"/>
      <c r="HEK11" s="272"/>
      <c r="HEL11" s="273"/>
      <c r="HEM11" s="273"/>
      <c r="HEN11" s="273"/>
      <c r="HEO11" s="273"/>
      <c r="HEP11" s="274"/>
      <c r="HEQ11" s="265"/>
      <c r="HER11" s="537"/>
      <c r="HES11" s="537"/>
      <c r="HET11" s="538"/>
      <c r="HEU11" s="539"/>
      <c r="HEW11" s="540"/>
      <c r="HEX11" s="540"/>
      <c r="HEY11" s="542"/>
      <c r="HEZ11" s="541"/>
      <c r="HFA11" s="537"/>
      <c r="HFB11" s="266"/>
      <c r="HFC11" s="271"/>
      <c r="HFD11" s="271"/>
      <c r="HFE11" s="271"/>
      <c r="HFF11" s="271"/>
      <c r="HFG11" s="271"/>
      <c r="HFH11" s="272"/>
      <c r="HFI11" s="273"/>
      <c r="HFJ11" s="273"/>
      <c r="HFK11" s="273"/>
      <c r="HFL11" s="273"/>
      <c r="HFM11" s="274"/>
      <c r="HFN11" s="265"/>
      <c r="HFO11" s="537"/>
      <c r="HFP11" s="537"/>
      <c r="HFQ11" s="538"/>
      <c r="HFR11" s="539"/>
      <c r="HFT11" s="540"/>
      <c r="HFU11" s="540"/>
      <c r="HFV11" s="542"/>
      <c r="HFW11" s="541"/>
      <c r="HFX11" s="537"/>
      <c r="HFY11" s="266"/>
      <c r="HFZ11" s="271"/>
      <c r="HGA11" s="271"/>
      <c r="HGB11" s="271"/>
      <c r="HGC11" s="271"/>
      <c r="HGD11" s="271"/>
      <c r="HGE11" s="272"/>
      <c r="HGF11" s="273"/>
      <c r="HGG11" s="273"/>
      <c r="HGH11" s="273"/>
      <c r="HGI11" s="273"/>
      <c r="HGJ11" s="274"/>
      <c r="HGK11" s="265"/>
      <c r="HGL11" s="537"/>
      <c r="HGM11" s="537"/>
      <c r="HGN11" s="538"/>
      <c r="HGO11" s="539"/>
      <c r="HGQ11" s="540"/>
      <c r="HGR11" s="540"/>
      <c r="HGS11" s="542"/>
      <c r="HGT11" s="541"/>
      <c r="HGU11" s="537"/>
      <c r="HGV11" s="266"/>
      <c r="HGW11" s="271"/>
      <c r="HGX11" s="271"/>
      <c r="HGY11" s="271"/>
      <c r="HGZ11" s="271"/>
      <c r="HHA11" s="271"/>
      <c r="HHB11" s="272"/>
      <c r="HHC11" s="273"/>
      <c r="HHD11" s="273"/>
      <c r="HHE11" s="273"/>
      <c r="HHF11" s="273"/>
      <c r="HHG11" s="274"/>
      <c r="HHH11" s="265"/>
      <c r="HHI11" s="537"/>
      <c r="HHJ11" s="537"/>
      <c r="HHK11" s="538"/>
      <c r="HHL11" s="539"/>
      <c r="HHN11" s="540"/>
      <c r="HHO11" s="540"/>
      <c r="HHP11" s="542"/>
      <c r="HHQ11" s="541"/>
      <c r="HHR11" s="537"/>
      <c r="HHS11" s="266"/>
      <c r="HHT11" s="271"/>
      <c r="HHU11" s="271"/>
      <c r="HHV11" s="271"/>
      <c r="HHW11" s="271"/>
      <c r="HHX11" s="271"/>
      <c r="HHY11" s="272"/>
      <c r="HHZ11" s="273"/>
      <c r="HIA11" s="273"/>
      <c r="HIB11" s="273"/>
      <c r="HIC11" s="273"/>
      <c r="HID11" s="274"/>
      <c r="HIE11" s="265"/>
      <c r="HIF11" s="537"/>
      <c r="HIG11" s="537"/>
      <c r="HIH11" s="538"/>
      <c r="HII11" s="539"/>
      <c r="HIK11" s="540"/>
      <c r="HIL11" s="540"/>
      <c r="HIM11" s="542"/>
      <c r="HIN11" s="541"/>
      <c r="HIO11" s="537"/>
      <c r="HIP11" s="266"/>
      <c r="HIQ11" s="271"/>
      <c r="HIR11" s="271"/>
      <c r="HIS11" s="271"/>
      <c r="HIT11" s="271"/>
      <c r="HIU11" s="271"/>
      <c r="HIV11" s="272"/>
      <c r="HIW11" s="273"/>
      <c r="HIX11" s="273"/>
      <c r="HIY11" s="273"/>
      <c r="HIZ11" s="273"/>
      <c r="HJA11" s="274"/>
      <c r="HJB11" s="265"/>
      <c r="HJC11" s="537"/>
      <c r="HJD11" s="537"/>
      <c r="HJE11" s="538"/>
      <c r="HJF11" s="539"/>
      <c r="HJH11" s="540"/>
      <c r="HJI11" s="540"/>
      <c r="HJJ11" s="542"/>
      <c r="HJK11" s="541"/>
      <c r="HJL11" s="537"/>
      <c r="HJM11" s="266"/>
      <c r="HJN11" s="271"/>
      <c r="HJO11" s="271"/>
      <c r="HJP11" s="271"/>
      <c r="HJQ11" s="271"/>
      <c r="HJR11" s="271"/>
      <c r="HJS11" s="272"/>
      <c r="HJT11" s="273"/>
      <c r="HJU11" s="273"/>
      <c r="HJV11" s="273"/>
      <c r="HJW11" s="273"/>
      <c r="HJX11" s="274"/>
      <c r="HJY11" s="265"/>
      <c r="HJZ11" s="537"/>
      <c r="HKA11" s="537"/>
      <c r="HKB11" s="538"/>
      <c r="HKC11" s="539"/>
      <c r="HKE11" s="540"/>
      <c r="HKF11" s="540"/>
      <c r="HKG11" s="542"/>
      <c r="HKH11" s="541"/>
      <c r="HKI11" s="537"/>
      <c r="HKJ11" s="266"/>
      <c r="HKK11" s="271"/>
      <c r="HKL11" s="271"/>
      <c r="HKM11" s="271"/>
      <c r="HKN11" s="271"/>
      <c r="HKO11" s="271"/>
      <c r="HKP11" s="272"/>
      <c r="HKQ11" s="273"/>
      <c r="HKR11" s="273"/>
      <c r="HKS11" s="273"/>
      <c r="HKT11" s="273"/>
      <c r="HKU11" s="274"/>
      <c r="HKV11" s="265"/>
      <c r="HKW11" s="537"/>
      <c r="HKX11" s="537"/>
      <c r="HKY11" s="538"/>
      <c r="HKZ11" s="539"/>
      <c r="HLB11" s="540"/>
      <c r="HLC11" s="540"/>
      <c r="HLD11" s="542"/>
      <c r="HLE11" s="541"/>
      <c r="HLF11" s="537"/>
      <c r="HLG11" s="266"/>
      <c r="HLH11" s="271"/>
      <c r="HLI11" s="271"/>
      <c r="HLJ11" s="271"/>
      <c r="HLK11" s="271"/>
      <c r="HLL11" s="271"/>
      <c r="HLM11" s="272"/>
      <c r="HLN11" s="273"/>
      <c r="HLO11" s="273"/>
      <c r="HLP11" s="273"/>
      <c r="HLQ11" s="273"/>
      <c r="HLR11" s="274"/>
      <c r="HLS11" s="265"/>
      <c r="HLT11" s="537"/>
      <c r="HLU11" s="537"/>
      <c r="HLV11" s="538"/>
      <c r="HLW11" s="539"/>
      <c r="HLY11" s="540"/>
      <c r="HLZ11" s="540"/>
      <c r="HMA11" s="542"/>
      <c r="HMB11" s="541"/>
      <c r="HMC11" s="537"/>
      <c r="HMD11" s="266"/>
      <c r="HME11" s="271"/>
      <c r="HMF11" s="271"/>
      <c r="HMG11" s="271"/>
      <c r="HMH11" s="271"/>
      <c r="HMI11" s="271"/>
      <c r="HMJ11" s="272"/>
      <c r="HMK11" s="273"/>
      <c r="HML11" s="273"/>
      <c r="HMM11" s="273"/>
      <c r="HMN11" s="273"/>
      <c r="HMO11" s="274"/>
      <c r="HMP11" s="265"/>
      <c r="HMQ11" s="537"/>
      <c r="HMR11" s="537"/>
      <c r="HMS11" s="538"/>
      <c r="HMT11" s="539"/>
      <c r="HMV11" s="540"/>
      <c r="HMW11" s="540"/>
      <c r="HMX11" s="542"/>
      <c r="HMY11" s="541"/>
      <c r="HMZ11" s="537"/>
      <c r="HNA11" s="266"/>
      <c r="HNB11" s="271"/>
      <c r="HNC11" s="271"/>
      <c r="HND11" s="271"/>
      <c r="HNE11" s="271"/>
      <c r="HNF11" s="271"/>
      <c r="HNG11" s="272"/>
      <c r="HNH11" s="273"/>
      <c r="HNI11" s="273"/>
      <c r="HNJ11" s="273"/>
      <c r="HNK11" s="273"/>
      <c r="HNL11" s="274"/>
      <c r="HNM11" s="265"/>
      <c r="HNN11" s="537"/>
      <c r="HNO11" s="537"/>
      <c r="HNP11" s="538"/>
      <c r="HNQ11" s="539"/>
      <c r="HNS11" s="540"/>
      <c r="HNT11" s="540"/>
      <c r="HNU11" s="542"/>
      <c r="HNV11" s="541"/>
      <c r="HNW11" s="537"/>
      <c r="HNX11" s="266"/>
      <c r="HNY11" s="271"/>
      <c r="HNZ11" s="271"/>
      <c r="HOA11" s="271"/>
      <c r="HOB11" s="271"/>
      <c r="HOC11" s="271"/>
      <c r="HOD11" s="272"/>
      <c r="HOE11" s="273"/>
      <c r="HOF11" s="273"/>
      <c r="HOG11" s="273"/>
      <c r="HOH11" s="273"/>
      <c r="HOI11" s="274"/>
      <c r="HOJ11" s="265"/>
      <c r="HOK11" s="537"/>
      <c r="HOL11" s="537"/>
      <c r="HOM11" s="538"/>
      <c r="HON11" s="539"/>
      <c r="HOP11" s="540"/>
      <c r="HOQ11" s="540"/>
      <c r="HOR11" s="542"/>
      <c r="HOS11" s="541"/>
      <c r="HOT11" s="537"/>
      <c r="HOU11" s="266"/>
      <c r="HOV11" s="271"/>
      <c r="HOW11" s="271"/>
      <c r="HOX11" s="271"/>
      <c r="HOY11" s="271"/>
      <c r="HOZ11" s="271"/>
      <c r="HPA11" s="272"/>
      <c r="HPB11" s="273"/>
      <c r="HPC11" s="273"/>
      <c r="HPD11" s="273"/>
      <c r="HPE11" s="273"/>
      <c r="HPF11" s="274"/>
      <c r="HPG11" s="265"/>
      <c r="HPH11" s="537"/>
      <c r="HPI11" s="537"/>
      <c r="HPJ11" s="538"/>
      <c r="HPK11" s="539"/>
      <c r="HPM11" s="540"/>
      <c r="HPN11" s="540"/>
      <c r="HPO11" s="542"/>
      <c r="HPP11" s="541"/>
      <c r="HPQ11" s="537"/>
      <c r="HPR11" s="266"/>
      <c r="HPS11" s="271"/>
      <c r="HPT11" s="271"/>
      <c r="HPU11" s="271"/>
      <c r="HPV11" s="271"/>
      <c r="HPW11" s="271"/>
      <c r="HPX11" s="272"/>
      <c r="HPY11" s="273"/>
      <c r="HPZ11" s="273"/>
      <c r="HQA11" s="273"/>
      <c r="HQB11" s="273"/>
      <c r="HQC11" s="274"/>
      <c r="HQD11" s="265"/>
      <c r="HQE11" s="537"/>
      <c r="HQF11" s="537"/>
      <c r="HQG11" s="538"/>
      <c r="HQH11" s="539"/>
      <c r="HQJ11" s="540"/>
      <c r="HQK11" s="540"/>
      <c r="HQL11" s="542"/>
      <c r="HQM11" s="541"/>
      <c r="HQN11" s="537"/>
      <c r="HQO11" s="266"/>
      <c r="HQP11" s="271"/>
      <c r="HQQ11" s="271"/>
      <c r="HQR11" s="271"/>
      <c r="HQS11" s="271"/>
      <c r="HQT11" s="271"/>
      <c r="HQU11" s="272"/>
      <c r="HQV11" s="273"/>
      <c r="HQW11" s="273"/>
      <c r="HQX11" s="273"/>
      <c r="HQY11" s="273"/>
      <c r="HQZ11" s="274"/>
      <c r="HRA11" s="265"/>
      <c r="HRB11" s="537"/>
      <c r="HRC11" s="537"/>
      <c r="HRD11" s="538"/>
      <c r="HRE11" s="539"/>
      <c r="HRG11" s="540"/>
      <c r="HRH11" s="540"/>
      <c r="HRI11" s="542"/>
      <c r="HRJ11" s="541"/>
      <c r="HRK11" s="537"/>
      <c r="HRL11" s="266"/>
      <c r="HRM11" s="271"/>
      <c r="HRN11" s="271"/>
      <c r="HRO11" s="271"/>
      <c r="HRP11" s="271"/>
      <c r="HRQ11" s="271"/>
      <c r="HRR11" s="272"/>
      <c r="HRS11" s="273"/>
      <c r="HRT11" s="273"/>
      <c r="HRU11" s="273"/>
      <c r="HRV11" s="273"/>
      <c r="HRW11" s="274"/>
      <c r="HRX11" s="265"/>
      <c r="HRY11" s="537"/>
      <c r="HRZ11" s="537"/>
      <c r="HSA11" s="538"/>
      <c r="HSB11" s="539"/>
      <c r="HSD11" s="540"/>
      <c r="HSE11" s="540"/>
      <c r="HSF11" s="542"/>
      <c r="HSG11" s="541"/>
      <c r="HSH11" s="537"/>
      <c r="HSI11" s="266"/>
      <c r="HSJ11" s="271"/>
      <c r="HSK11" s="271"/>
      <c r="HSL11" s="271"/>
      <c r="HSM11" s="271"/>
      <c r="HSN11" s="271"/>
      <c r="HSO11" s="272"/>
      <c r="HSP11" s="273"/>
      <c r="HSQ11" s="273"/>
      <c r="HSR11" s="273"/>
      <c r="HSS11" s="273"/>
      <c r="HST11" s="274"/>
      <c r="HSU11" s="265"/>
      <c r="HSV11" s="537"/>
      <c r="HSW11" s="537"/>
      <c r="HSX11" s="538"/>
      <c r="HSY11" s="539"/>
      <c r="HTA11" s="540"/>
      <c r="HTB11" s="540"/>
      <c r="HTC11" s="542"/>
      <c r="HTD11" s="541"/>
      <c r="HTE11" s="537"/>
      <c r="HTF11" s="266"/>
      <c r="HTG11" s="271"/>
      <c r="HTH11" s="271"/>
      <c r="HTI11" s="271"/>
      <c r="HTJ11" s="271"/>
      <c r="HTK11" s="271"/>
      <c r="HTL11" s="272"/>
      <c r="HTM11" s="273"/>
      <c r="HTN11" s="273"/>
      <c r="HTO11" s="273"/>
      <c r="HTP11" s="273"/>
      <c r="HTQ11" s="274"/>
      <c r="HTR11" s="265"/>
      <c r="HTS11" s="537"/>
      <c r="HTT11" s="537"/>
      <c r="HTU11" s="538"/>
      <c r="HTV11" s="539"/>
      <c r="HTX11" s="540"/>
      <c r="HTY11" s="540"/>
      <c r="HTZ11" s="542"/>
      <c r="HUA11" s="541"/>
      <c r="HUB11" s="537"/>
      <c r="HUC11" s="266"/>
      <c r="HUD11" s="271"/>
      <c r="HUE11" s="271"/>
      <c r="HUF11" s="271"/>
      <c r="HUG11" s="271"/>
      <c r="HUH11" s="271"/>
      <c r="HUI11" s="272"/>
      <c r="HUJ11" s="273"/>
      <c r="HUK11" s="273"/>
      <c r="HUL11" s="273"/>
      <c r="HUM11" s="273"/>
      <c r="HUN11" s="274"/>
      <c r="HUO11" s="265"/>
      <c r="HUP11" s="537"/>
      <c r="HUQ11" s="537"/>
      <c r="HUR11" s="538"/>
      <c r="HUS11" s="539"/>
      <c r="HUU11" s="540"/>
      <c r="HUV11" s="540"/>
      <c r="HUW11" s="542"/>
      <c r="HUX11" s="541"/>
      <c r="HUY11" s="537"/>
      <c r="HUZ11" s="266"/>
      <c r="HVA11" s="271"/>
      <c r="HVB11" s="271"/>
      <c r="HVC11" s="271"/>
      <c r="HVD11" s="271"/>
      <c r="HVE11" s="271"/>
      <c r="HVF11" s="272"/>
      <c r="HVG11" s="273"/>
      <c r="HVH11" s="273"/>
      <c r="HVI11" s="273"/>
      <c r="HVJ11" s="273"/>
      <c r="HVK11" s="274"/>
      <c r="HVL11" s="265"/>
      <c r="HVM11" s="537"/>
      <c r="HVN11" s="537"/>
      <c r="HVO11" s="538"/>
      <c r="HVP11" s="539"/>
      <c r="HVR11" s="540"/>
      <c r="HVS11" s="540"/>
      <c r="HVT11" s="542"/>
      <c r="HVU11" s="541"/>
      <c r="HVV11" s="537"/>
      <c r="HVW11" s="266"/>
      <c r="HVX11" s="271"/>
      <c r="HVY11" s="271"/>
      <c r="HVZ11" s="271"/>
      <c r="HWA11" s="271"/>
      <c r="HWB11" s="271"/>
      <c r="HWC11" s="272"/>
      <c r="HWD11" s="273"/>
      <c r="HWE11" s="273"/>
      <c r="HWF11" s="273"/>
      <c r="HWG11" s="273"/>
      <c r="HWH11" s="274"/>
      <c r="HWI11" s="265"/>
      <c r="HWJ11" s="537"/>
      <c r="HWK11" s="537"/>
      <c r="HWL11" s="538"/>
      <c r="HWM11" s="539"/>
      <c r="HWO11" s="540"/>
      <c r="HWP11" s="540"/>
      <c r="HWQ11" s="542"/>
      <c r="HWR11" s="541"/>
      <c r="HWS11" s="537"/>
      <c r="HWT11" s="266"/>
      <c r="HWU11" s="271"/>
      <c r="HWV11" s="271"/>
      <c r="HWW11" s="271"/>
      <c r="HWX11" s="271"/>
      <c r="HWY11" s="271"/>
      <c r="HWZ11" s="272"/>
      <c r="HXA11" s="273"/>
      <c r="HXB11" s="273"/>
      <c r="HXC11" s="273"/>
      <c r="HXD11" s="273"/>
      <c r="HXE11" s="274"/>
      <c r="HXF11" s="265"/>
      <c r="HXG11" s="537"/>
      <c r="HXH11" s="537"/>
      <c r="HXI11" s="538"/>
      <c r="HXJ11" s="539"/>
      <c r="HXL11" s="540"/>
      <c r="HXM11" s="540"/>
      <c r="HXN11" s="542"/>
      <c r="HXO11" s="541"/>
      <c r="HXP11" s="537"/>
      <c r="HXQ11" s="266"/>
      <c r="HXR11" s="271"/>
      <c r="HXS11" s="271"/>
      <c r="HXT11" s="271"/>
      <c r="HXU11" s="271"/>
      <c r="HXV11" s="271"/>
      <c r="HXW11" s="272"/>
      <c r="HXX11" s="273"/>
      <c r="HXY11" s="273"/>
      <c r="HXZ11" s="273"/>
      <c r="HYA11" s="273"/>
      <c r="HYB11" s="274"/>
      <c r="HYC11" s="265"/>
      <c r="HYD11" s="537"/>
      <c r="HYE11" s="537"/>
      <c r="HYF11" s="538"/>
      <c r="HYG11" s="539"/>
      <c r="HYI11" s="540"/>
      <c r="HYJ11" s="540"/>
      <c r="HYK11" s="542"/>
      <c r="HYL11" s="541"/>
      <c r="HYM11" s="537"/>
      <c r="HYN11" s="266"/>
      <c r="HYO11" s="271"/>
      <c r="HYP11" s="271"/>
      <c r="HYQ11" s="271"/>
      <c r="HYR11" s="271"/>
      <c r="HYS11" s="271"/>
      <c r="HYT11" s="272"/>
      <c r="HYU11" s="273"/>
      <c r="HYV11" s="273"/>
      <c r="HYW11" s="273"/>
      <c r="HYX11" s="273"/>
      <c r="HYY11" s="274"/>
      <c r="HYZ11" s="265"/>
      <c r="HZA11" s="537"/>
      <c r="HZB11" s="537"/>
      <c r="HZC11" s="538"/>
      <c r="HZD11" s="539"/>
      <c r="HZF11" s="540"/>
      <c r="HZG11" s="540"/>
      <c r="HZH11" s="542"/>
      <c r="HZI11" s="541"/>
      <c r="HZJ11" s="537"/>
      <c r="HZK11" s="266"/>
      <c r="HZL11" s="271"/>
      <c r="HZM11" s="271"/>
      <c r="HZN11" s="271"/>
      <c r="HZO11" s="271"/>
      <c r="HZP11" s="271"/>
      <c r="HZQ11" s="272"/>
      <c r="HZR11" s="273"/>
      <c r="HZS11" s="273"/>
      <c r="HZT11" s="273"/>
      <c r="HZU11" s="273"/>
      <c r="HZV11" s="274"/>
      <c r="HZW11" s="265"/>
      <c r="HZX11" s="537"/>
      <c r="HZY11" s="537"/>
      <c r="HZZ11" s="538"/>
      <c r="IAA11" s="539"/>
      <c r="IAC11" s="540"/>
      <c r="IAD11" s="540"/>
      <c r="IAE11" s="542"/>
      <c r="IAF11" s="541"/>
      <c r="IAG11" s="537"/>
      <c r="IAH11" s="266"/>
      <c r="IAI11" s="271"/>
      <c r="IAJ11" s="271"/>
      <c r="IAK11" s="271"/>
      <c r="IAL11" s="271"/>
      <c r="IAM11" s="271"/>
      <c r="IAN11" s="272"/>
      <c r="IAO11" s="273"/>
      <c r="IAP11" s="273"/>
      <c r="IAQ11" s="273"/>
      <c r="IAR11" s="273"/>
      <c r="IAS11" s="274"/>
      <c r="IAT11" s="265"/>
      <c r="IAU11" s="537"/>
      <c r="IAV11" s="537"/>
      <c r="IAW11" s="538"/>
      <c r="IAX11" s="539"/>
      <c r="IAZ11" s="540"/>
      <c r="IBA11" s="540"/>
      <c r="IBB11" s="542"/>
      <c r="IBC11" s="541"/>
      <c r="IBD11" s="537"/>
      <c r="IBE11" s="266"/>
      <c r="IBF11" s="271"/>
      <c r="IBG11" s="271"/>
      <c r="IBH11" s="271"/>
      <c r="IBI11" s="271"/>
      <c r="IBJ11" s="271"/>
      <c r="IBK11" s="272"/>
      <c r="IBL11" s="273"/>
      <c r="IBM11" s="273"/>
      <c r="IBN11" s="273"/>
      <c r="IBO11" s="273"/>
      <c r="IBP11" s="274"/>
      <c r="IBQ11" s="265"/>
      <c r="IBR11" s="537"/>
      <c r="IBS11" s="537"/>
      <c r="IBT11" s="538"/>
      <c r="IBU11" s="539"/>
      <c r="IBW11" s="540"/>
      <c r="IBX11" s="540"/>
      <c r="IBY11" s="542"/>
      <c r="IBZ11" s="541"/>
      <c r="ICA11" s="537"/>
      <c r="ICB11" s="266"/>
      <c r="ICC11" s="271"/>
      <c r="ICD11" s="271"/>
      <c r="ICE11" s="271"/>
      <c r="ICF11" s="271"/>
      <c r="ICG11" s="271"/>
      <c r="ICH11" s="272"/>
      <c r="ICI11" s="273"/>
      <c r="ICJ11" s="273"/>
      <c r="ICK11" s="273"/>
      <c r="ICL11" s="273"/>
      <c r="ICM11" s="274"/>
      <c r="ICN11" s="265"/>
      <c r="ICO11" s="537"/>
      <c r="ICP11" s="537"/>
      <c r="ICQ11" s="538"/>
      <c r="ICR11" s="539"/>
      <c r="ICT11" s="540"/>
      <c r="ICU11" s="540"/>
      <c r="ICV11" s="542"/>
      <c r="ICW11" s="541"/>
      <c r="ICX11" s="537"/>
      <c r="ICY11" s="266"/>
      <c r="ICZ11" s="271"/>
      <c r="IDA11" s="271"/>
      <c r="IDB11" s="271"/>
      <c r="IDC11" s="271"/>
      <c r="IDD11" s="271"/>
      <c r="IDE11" s="272"/>
      <c r="IDF11" s="273"/>
      <c r="IDG11" s="273"/>
      <c r="IDH11" s="273"/>
      <c r="IDI11" s="273"/>
      <c r="IDJ11" s="274"/>
      <c r="IDK11" s="265"/>
      <c r="IDL11" s="537"/>
      <c r="IDM11" s="537"/>
      <c r="IDN11" s="538"/>
      <c r="IDO11" s="539"/>
      <c r="IDQ11" s="540"/>
      <c r="IDR11" s="540"/>
      <c r="IDS11" s="542"/>
      <c r="IDT11" s="541"/>
      <c r="IDU11" s="537"/>
      <c r="IDV11" s="266"/>
      <c r="IDW11" s="271"/>
      <c r="IDX11" s="271"/>
      <c r="IDY11" s="271"/>
      <c r="IDZ11" s="271"/>
      <c r="IEA11" s="271"/>
      <c r="IEB11" s="272"/>
      <c r="IEC11" s="273"/>
      <c r="IED11" s="273"/>
      <c r="IEE11" s="273"/>
      <c r="IEF11" s="273"/>
      <c r="IEG11" s="274"/>
      <c r="IEH11" s="265"/>
      <c r="IEI11" s="537"/>
      <c r="IEJ11" s="537"/>
      <c r="IEK11" s="538"/>
      <c r="IEL11" s="539"/>
      <c r="IEN11" s="540"/>
      <c r="IEO11" s="540"/>
      <c r="IEP11" s="542"/>
      <c r="IEQ11" s="541"/>
      <c r="IER11" s="537"/>
      <c r="IES11" s="266"/>
      <c r="IET11" s="271"/>
      <c r="IEU11" s="271"/>
      <c r="IEV11" s="271"/>
      <c r="IEW11" s="271"/>
      <c r="IEX11" s="271"/>
      <c r="IEY11" s="272"/>
      <c r="IEZ11" s="273"/>
      <c r="IFA11" s="273"/>
      <c r="IFB11" s="273"/>
      <c r="IFC11" s="273"/>
      <c r="IFD11" s="274"/>
      <c r="IFE11" s="265"/>
      <c r="IFF11" s="537"/>
      <c r="IFG11" s="537"/>
      <c r="IFH11" s="538"/>
      <c r="IFI11" s="539"/>
      <c r="IFK11" s="540"/>
      <c r="IFL11" s="540"/>
      <c r="IFM11" s="542"/>
      <c r="IFN11" s="541"/>
      <c r="IFO11" s="537"/>
      <c r="IFP11" s="266"/>
      <c r="IFQ11" s="271"/>
      <c r="IFR11" s="271"/>
      <c r="IFS11" s="271"/>
      <c r="IFT11" s="271"/>
      <c r="IFU11" s="271"/>
      <c r="IFV11" s="272"/>
      <c r="IFW11" s="273"/>
      <c r="IFX11" s="273"/>
      <c r="IFY11" s="273"/>
      <c r="IFZ11" s="273"/>
      <c r="IGA11" s="274"/>
      <c r="IGB11" s="265"/>
      <c r="IGC11" s="537"/>
      <c r="IGD11" s="537"/>
      <c r="IGE11" s="538"/>
      <c r="IGF11" s="539"/>
      <c r="IGH11" s="540"/>
      <c r="IGI11" s="540"/>
      <c r="IGJ11" s="542"/>
      <c r="IGK11" s="541"/>
      <c r="IGL11" s="537"/>
      <c r="IGM11" s="266"/>
      <c r="IGN11" s="271"/>
      <c r="IGO11" s="271"/>
      <c r="IGP11" s="271"/>
      <c r="IGQ11" s="271"/>
      <c r="IGR11" s="271"/>
      <c r="IGS11" s="272"/>
      <c r="IGT11" s="273"/>
      <c r="IGU11" s="273"/>
      <c r="IGV11" s="273"/>
      <c r="IGW11" s="273"/>
      <c r="IGX11" s="274"/>
      <c r="IGY11" s="265"/>
      <c r="IGZ11" s="537"/>
      <c r="IHA11" s="537"/>
      <c r="IHB11" s="538"/>
      <c r="IHC11" s="539"/>
      <c r="IHE11" s="540"/>
      <c r="IHF11" s="540"/>
      <c r="IHG11" s="542"/>
      <c r="IHH11" s="541"/>
      <c r="IHI11" s="537"/>
      <c r="IHJ11" s="266"/>
      <c r="IHK11" s="271"/>
      <c r="IHL11" s="271"/>
      <c r="IHM11" s="271"/>
      <c r="IHN11" s="271"/>
      <c r="IHO11" s="271"/>
      <c r="IHP11" s="272"/>
      <c r="IHQ11" s="273"/>
      <c r="IHR11" s="273"/>
      <c r="IHS11" s="273"/>
      <c r="IHT11" s="273"/>
      <c r="IHU11" s="274"/>
      <c r="IHV11" s="265"/>
      <c r="IHW11" s="537"/>
      <c r="IHX11" s="537"/>
      <c r="IHY11" s="538"/>
      <c r="IHZ11" s="539"/>
      <c r="IIB11" s="540"/>
      <c r="IIC11" s="540"/>
      <c r="IID11" s="542"/>
      <c r="IIE11" s="541"/>
      <c r="IIF11" s="537"/>
      <c r="IIG11" s="266"/>
      <c r="IIH11" s="271"/>
      <c r="III11" s="271"/>
      <c r="IIJ11" s="271"/>
      <c r="IIK11" s="271"/>
      <c r="IIL11" s="271"/>
      <c r="IIM11" s="272"/>
      <c r="IIN11" s="273"/>
      <c r="IIO11" s="273"/>
      <c r="IIP11" s="273"/>
      <c r="IIQ11" s="273"/>
      <c r="IIR11" s="274"/>
      <c r="IIS11" s="265"/>
      <c r="IIT11" s="537"/>
      <c r="IIU11" s="537"/>
      <c r="IIV11" s="538"/>
      <c r="IIW11" s="539"/>
      <c r="IIY11" s="540"/>
      <c r="IIZ11" s="540"/>
      <c r="IJA11" s="542"/>
      <c r="IJB11" s="541"/>
      <c r="IJC11" s="537"/>
      <c r="IJD11" s="266"/>
      <c r="IJE11" s="271"/>
      <c r="IJF11" s="271"/>
      <c r="IJG11" s="271"/>
      <c r="IJH11" s="271"/>
      <c r="IJI11" s="271"/>
      <c r="IJJ11" s="272"/>
      <c r="IJK11" s="273"/>
      <c r="IJL11" s="273"/>
      <c r="IJM11" s="273"/>
      <c r="IJN11" s="273"/>
      <c r="IJO11" s="274"/>
      <c r="IJP11" s="265"/>
      <c r="IJQ11" s="537"/>
      <c r="IJR11" s="537"/>
      <c r="IJS11" s="538"/>
      <c r="IJT11" s="539"/>
      <c r="IJV11" s="540"/>
      <c r="IJW11" s="540"/>
      <c r="IJX11" s="542"/>
      <c r="IJY11" s="541"/>
      <c r="IJZ11" s="537"/>
      <c r="IKA11" s="266"/>
      <c r="IKB11" s="271"/>
      <c r="IKC11" s="271"/>
      <c r="IKD11" s="271"/>
      <c r="IKE11" s="271"/>
      <c r="IKF11" s="271"/>
      <c r="IKG11" s="272"/>
      <c r="IKH11" s="273"/>
      <c r="IKI11" s="273"/>
      <c r="IKJ11" s="273"/>
      <c r="IKK11" s="273"/>
      <c r="IKL11" s="274"/>
      <c r="IKM11" s="265"/>
      <c r="IKN11" s="537"/>
      <c r="IKO11" s="537"/>
      <c r="IKP11" s="538"/>
      <c r="IKQ11" s="539"/>
      <c r="IKS11" s="540"/>
      <c r="IKT11" s="540"/>
      <c r="IKU11" s="542"/>
      <c r="IKV11" s="541"/>
      <c r="IKW11" s="537"/>
      <c r="IKX11" s="266"/>
      <c r="IKY11" s="271"/>
      <c r="IKZ11" s="271"/>
      <c r="ILA11" s="271"/>
      <c r="ILB11" s="271"/>
      <c r="ILC11" s="271"/>
      <c r="ILD11" s="272"/>
      <c r="ILE11" s="273"/>
      <c r="ILF11" s="273"/>
      <c r="ILG11" s="273"/>
      <c r="ILH11" s="273"/>
      <c r="ILI11" s="274"/>
      <c r="ILJ11" s="265"/>
      <c r="ILK11" s="537"/>
      <c r="ILL11" s="537"/>
      <c r="ILM11" s="538"/>
      <c r="ILN11" s="539"/>
      <c r="ILP11" s="540"/>
      <c r="ILQ11" s="540"/>
      <c r="ILR11" s="542"/>
      <c r="ILS11" s="541"/>
      <c r="ILT11" s="537"/>
      <c r="ILU11" s="266"/>
      <c r="ILV11" s="271"/>
      <c r="ILW11" s="271"/>
      <c r="ILX11" s="271"/>
      <c r="ILY11" s="271"/>
      <c r="ILZ11" s="271"/>
      <c r="IMA11" s="272"/>
      <c r="IMB11" s="273"/>
      <c r="IMC11" s="273"/>
      <c r="IMD11" s="273"/>
      <c r="IME11" s="273"/>
      <c r="IMF11" s="274"/>
      <c r="IMG11" s="265"/>
      <c r="IMH11" s="537"/>
      <c r="IMI11" s="537"/>
      <c r="IMJ11" s="538"/>
      <c r="IMK11" s="539"/>
      <c r="IMM11" s="540"/>
      <c r="IMN11" s="540"/>
      <c r="IMO11" s="542"/>
      <c r="IMP11" s="541"/>
      <c r="IMQ11" s="537"/>
      <c r="IMR11" s="266"/>
      <c r="IMS11" s="271"/>
      <c r="IMT11" s="271"/>
      <c r="IMU11" s="271"/>
      <c r="IMV11" s="271"/>
      <c r="IMW11" s="271"/>
      <c r="IMX11" s="272"/>
      <c r="IMY11" s="273"/>
      <c r="IMZ11" s="273"/>
      <c r="INA11" s="273"/>
      <c r="INB11" s="273"/>
      <c r="INC11" s="274"/>
      <c r="IND11" s="265"/>
      <c r="INE11" s="537"/>
      <c r="INF11" s="537"/>
      <c r="ING11" s="538"/>
      <c r="INH11" s="539"/>
      <c r="INJ11" s="540"/>
      <c r="INK11" s="540"/>
      <c r="INL11" s="542"/>
      <c r="INM11" s="541"/>
      <c r="INN11" s="537"/>
      <c r="INO11" s="266"/>
      <c r="INP11" s="271"/>
      <c r="INQ11" s="271"/>
      <c r="INR11" s="271"/>
      <c r="INS11" s="271"/>
      <c r="INT11" s="271"/>
      <c r="INU11" s="272"/>
      <c r="INV11" s="273"/>
      <c r="INW11" s="273"/>
      <c r="INX11" s="273"/>
      <c r="INY11" s="273"/>
      <c r="INZ11" s="274"/>
      <c r="IOA11" s="265"/>
      <c r="IOB11" s="537"/>
      <c r="IOC11" s="537"/>
      <c r="IOD11" s="538"/>
      <c r="IOE11" s="539"/>
      <c r="IOG11" s="540"/>
      <c r="IOH11" s="540"/>
      <c r="IOI11" s="542"/>
      <c r="IOJ11" s="541"/>
      <c r="IOK11" s="537"/>
      <c r="IOL11" s="266"/>
      <c r="IOM11" s="271"/>
      <c r="ION11" s="271"/>
      <c r="IOO11" s="271"/>
      <c r="IOP11" s="271"/>
      <c r="IOQ11" s="271"/>
      <c r="IOR11" s="272"/>
      <c r="IOS11" s="273"/>
      <c r="IOT11" s="273"/>
      <c r="IOU11" s="273"/>
      <c r="IOV11" s="273"/>
      <c r="IOW11" s="274"/>
      <c r="IOX11" s="265"/>
      <c r="IOY11" s="537"/>
      <c r="IOZ11" s="537"/>
      <c r="IPA11" s="538"/>
      <c r="IPB11" s="539"/>
      <c r="IPD11" s="540"/>
      <c r="IPE11" s="540"/>
      <c r="IPF11" s="542"/>
      <c r="IPG11" s="541"/>
      <c r="IPH11" s="537"/>
      <c r="IPI11" s="266"/>
      <c r="IPJ11" s="271"/>
      <c r="IPK11" s="271"/>
      <c r="IPL11" s="271"/>
      <c r="IPM11" s="271"/>
      <c r="IPN11" s="271"/>
      <c r="IPO11" s="272"/>
      <c r="IPP11" s="273"/>
      <c r="IPQ11" s="273"/>
      <c r="IPR11" s="273"/>
      <c r="IPS11" s="273"/>
      <c r="IPT11" s="274"/>
      <c r="IPU11" s="265"/>
      <c r="IPV11" s="537"/>
      <c r="IPW11" s="537"/>
      <c r="IPX11" s="538"/>
      <c r="IPY11" s="539"/>
      <c r="IQA11" s="540"/>
      <c r="IQB11" s="540"/>
      <c r="IQC11" s="542"/>
      <c r="IQD11" s="541"/>
      <c r="IQE11" s="537"/>
      <c r="IQF11" s="266"/>
      <c r="IQG11" s="271"/>
      <c r="IQH11" s="271"/>
      <c r="IQI11" s="271"/>
      <c r="IQJ11" s="271"/>
      <c r="IQK11" s="271"/>
      <c r="IQL11" s="272"/>
      <c r="IQM11" s="273"/>
      <c r="IQN11" s="273"/>
      <c r="IQO11" s="273"/>
      <c r="IQP11" s="273"/>
      <c r="IQQ11" s="274"/>
      <c r="IQR11" s="265"/>
      <c r="IQS11" s="537"/>
      <c r="IQT11" s="537"/>
      <c r="IQU11" s="538"/>
      <c r="IQV11" s="539"/>
      <c r="IQX11" s="540"/>
      <c r="IQY11" s="540"/>
      <c r="IQZ11" s="542"/>
      <c r="IRA11" s="541"/>
      <c r="IRB11" s="537"/>
      <c r="IRC11" s="266"/>
      <c r="IRD11" s="271"/>
      <c r="IRE11" s="271"/>
      <c r="IRF11" s="271"/>
      <c r="IRG11" s="271"/>
      <c r="IRH11" s="271"/>
      <c r="IRI11" s="272"/>
      <c r="IRJ11" s="273"/>
      <c r="IRK11" s="273"/>
      <c r="IRL11" s="273"/>
      <c r="IRM11" s="273"/>
      <c r="IRN11" s="274"/>
      <c r="IRO11" s="265"/>
      <c r="IRP11" s="537"/>
      <c r="IRQ11" s="537"/>
      <c r="IRR11" s="538"/>
      <c r="IRS11" s="539"/>
      <c r="IRU11" s="540"/>
      <c r="IRV11" s="540"/>
      <c r="IRW11" s="542"/>
      <c r="IRX11" s="541"/>
      <c r="IRY11" s="537"/>
      <c r="IRZ11" s="266"/>
      <c r="ISA11" s="271"/>
      <c r="ISB11" s="271"/>
      <c r="ISC11" s="271"/>
      <c r="ISD11" s="271"/>
      <c r="ISE11" s="271"/>
      <c r="ISF11" s="272"/>
      <c r="ISG11" s="273"/>
      <c r="ISH11" s="273"/>
      <c r="ISI11" s="273"/>
      <c r="ISJ11" s="273"/>
      <c r="ISK11" s="274"/>
      <c r="ISL11" s="265"/>
      <c r="ISM11" s="537"/>
      <c r="ISN11" s="537"/>
      <c r="ISO11" s="538"/>
      <c r="ISP11" s="539"/>
      <c r="ISR11" s="540"/>
      <c r="ISS11" s="540"/>
      <c r="IST11" s="542"/>
      <c r="ISU11" s="541"/>
      <c r="ISV11" s="537"/>
      <c r="ISW11" s="266"/>
      <c r="ISX11" s="271"/>
      <c r="ISY11" s="271"/>
      <c r="ISZ11" s="271"/>
      <c r="ITA11" s="271"/>
      <c r="ITB11" s="271"/>
      <c r="ITC11" s="272"/>
      <c r="ITD11" s="273"/>
      <c r="ITE11" s="273"/>
      <c r="ITF11" s="273"/>
      <c r="ITG11" s="273"/>
      <c r="ITH11" s="274"/>
      <c r="ITI11" s="265"/>
      <c r="ITJ11" s="537"/>
      <c r="ITK11" s="537"/>
      <c r="ITL11" s="538"/>
      <c r="ITM11" s="539"/>
      <c r="ITO11" s="540"/>
      <c r="ITP11" s="540"/>
      <c r="ITQ11" s="542"/>
      <c r="ITR11" s="541"/>
      <c r="ITS11" s="537"/>
      <c r="ITT11" s="266"/>
      <c r="ITU11" s="271"/>
      <c r="ITV11" s="271"/>
      <c r="ITW11" s="271"/>
      <c r="ITX11" s="271"/>
      <c r="ITY11" s="271"/>
      <c r="ITZ11" s="272"/>
      <c r="IUA11" s="273"/>
      <c r="IUB11" s="273"/>
      <c r="IUC11" s="273"/>
      <c r="IUD11" s="273"/>
      <c r="IUE11" s="274"/>
      <c r="IUF11" s="265"/>
      <c r="IUG11" s="537"/>
      <c r="IUH11" s="537"/>
      <c r="IUI11" s="538"/>
      <c r="IUJ11" s="539"/>
      <c r="IUL11" s="540"/>
      <c r="IUM11" s="540"/>
      <c r="IUN11" s="542"/>
      <c r="IUO11" s="541"/>
      <c r="IUP11" s="537"/>
      <c r="IUQ11" s="266"/>
      <c r="IUR11" s="271"/>
      <c r="IUS11" s="271"/>
      <c r="IUT11" s="271"/>
      <c r="IUU11" s="271"/>
      <c r="IUV11" s="271"/>
      <c r="IUW11" s="272"/>
      <c r="IUX11" s="273"/>
      <c r="IUY11" s="273"/>
      <c r="IUZ11" s="273"/>
      <c r="IVA11" s="273"/>
      <c r="IVB11" s="274"/>
      <c r="IVC11" s="265"/>
      <c r="IVD11" s="537"/>
      <c r="IVE11" s="537"/>
      <c r="IVF11" s="538"/>
      <c r="IVG11" s="539"/>
      <c r="IVI11" s="540"/>
      <c r="IVJ11" s="540"/>
      <c r="IVK11" s="542"/>
      <c r="IVL11" s="541"/>
      <c r="IVM11" s="537"/>
      <c r="IVN11" s="266"/>
      <c r="IVO11" s="271"/>
      <c r="IVP11" s="271"/>
      <c r="IVQ11" s="271"/>
      <c r="IVR11" s="271"/>
      <c r="IVS11" s="271"/>
      <c r="IVT11" s="272"/>
      <c r="IVU11" s="273"/>
      <c r="IVV11" s="273"/>
      <c r="IVW11" s="273"/>
      <c r="IVX11" s="273"/>
      <c r="IVY11" s="274"/>
      <c r="IVZ11" s="265"/>
      <c r="IWA11" s="537"/>
      <c r="IWB11" s="537"/>
      <c r="IWC11" s="538"/>
      <c r="IWD11" s="539"/>
      <c r="IWF11" s="540"/>
      <c r="IWG11" s="540"/>
      <c r="IWH11" s="542"/>
      <c r="IWI11" s="541"/>
      <c r="IWJ11" s="537"/>
      <c r="IWK11" s="266"/>
      <c r="IWL11" s="271"/>
      <c r="IWM11" s="271"/>
      <c r="IWN11" s="271"/>
      <c r="IWO11" s="271"/>
      <c r="IWP11" s="271"/>
      <c r="IWQ11" s="272"/>
      <c r="IWR11" s="273"/>
      <c r="IWS11" s="273"/>
      <c r="IWT11" s="273"/>
      <c r="IWU11" s="273"/>
      <c r="IWV11" s="274"/>
      <c r="IWW11" s="265"/>
      <c r="IWX11" s="537"/>
      <c r="IWY11" s="537"/>
      <c r="IWZ11" s="538"/>
      <c r="IXA11" s="539"/>
      <c r="IXC11" s="540"/>
      <c r="IXD11" s="540"/>
      <c r="IXE11" s="542"/>
      <c r="IXF11" s="541"/>
      <c r="IXG11" s="537"/>
      <c r="IXH11" s="266"/>
      <c r="IXI11" s="271"/>
      <c r="IXJ11" s="271"/>
      <c r="IXK11" s="271"/>
      <c r="IXL11" s="271"/>
      <c r="IXM11" s="271"/>
      <c r="IXN11" s="272"/>
      <c r="IXO11" s="273"/>
      <c r="IXP11" s="273"/>
      <c r="IXQ11" s="273"/>
      <c r="IXR11" s="273"/>
      <c r="IXS11" s="274"/>
      <c r="IXT11" s="265"/>
      <c r="IXU11" s="537"/>
      <c r="IXV11" s="537"/>
      <c r="IXW11" s="538"/>
      <c r="IXX11" s="539"/>
      <c r="IXZ11" s="540"/>
      <c r="IYA11" s="540"/>
      <c r="IYB11" s="542"/>
      <c r="IYC11" s="541"/>
      <c r="IYD11" s="537"/>
      <c r="IYE11" s="266"/>
      <c r="IYF11" s="271"/>
      <c r="IYG11" s="271"/>
      <c r="IYH11" s="271"/>
      <c r="IYI11" s="271"/>
      <c r="IYJ11" s="271"/>
      <c r="IYK11" s="272"/>
      <c r="IYL11" s="273"/>
      <c r="IYM11" s="273"/>
      <c r="IYN11" s="273"/>
      <c r="IYO11" s="273"/>
      <c r="IYP11" s="274"/>
      <c r="IYQ11" s="265"/>
      <c r="IYR11" s="537"/>
      <c r="IYS11" s="537"/>
      <c r="IYT11" s="538"/>
      <c r="IYU11" s="539"/>
      <c r="IYW11" s="540"/>
      <c r="IYX11" s="540"/>
      <c r="IYY11" s="542"/>
      <c r="IYZ11" s="541"/>
      <c r="IZA11" s="537"/>
      <c r="IZB11" s="266"/>
      <c r="IZC11" s="271"/>
      <c r="IZD11" s="271"/>
      <c r="IZE11" s="271"/>
      <c r="IZF11" s="271"/>
      <c r="IZG11" s="271"/>
      <c r="IZH11" s="272"/>
      <c r="IZI11" s="273"/>
      <c r="IZJ11" s="273"/>
      <c r="IZK11" s="273"/>
      <c r="IZL11" s="273"/>
      <c r="IZM11" s="274"/>
      <c r="IZN11" s="265"/>
      <c r="IZO11" s="537"/>
      <c r="IZP11" s="537"/>
      <c r="IZQ11" s="538"/>
      <c r="IZR11" s="539"/>
      <c r="IZT11" s="540"/>
      <c r="IZU11" s="540"/>
      <c r="IZV11" s="542"/>
      <c r="IZW11" s="541"/>
      <c r="IZX11" s="537"/>
      <c r="IZY11" s="266"/>
      <c r="IZZ11" s="271"/>
      <c r="JAA11" s="271"/>
      <c r="JAB11" s="271"/>
      <c r="JAC11" s="271"/>
      <c r="JAD11" s="271"/>
      <c r="JAE11" s="272"/>
      <c r="JAF11" s="273"/>
      <c r="JAG11" s="273"/>
      <c r="JAH11" s="273"/>
      <c r="JAI11" s="273"/>
      <c r="JAJ11" s="274"/>
      <c r="JAK11" s="265"/>
      <c r="JAL11" s="537"/>
      <c r="JAM11" s="537"/>
      <c r="JAN11" s="538"/>
      <c r="JAO11" s="539"/>
      <c r="JAQ11" s="540"/>
      <c r="JAR11" s="540"/>
      <c r="JAS11" s="542"/>
      <c r="JAT11" s="541"/>
      <c r="JAU11" s="537"/>
      <c r="JAV11" s="266"/>
      <c r="JAW11" s="271"/>
      <c r="JAX11" s="271"/>
      <c r="JAY11" s="271"/>
      <c r="JAZ11" s="271"/>
      <c r="JBA11" s="271"/>
      <c r="JBB11" s="272"/>
      <c r="JBC11" s="273"/>
      <c r="JBD11" s="273"/>
      <c r="JBE11" s="273"/>
      <c r="JBF11" s="273"/>
      <c r="JBG11" s="274"/>
      <c r="JBH11" s="265"/>
      <c r="JBI11" s="537"/>
      <c r="JBJ11" s="537"/>
      <c r="JBK11" s="538"/>
      <c r="JBL11" s="539"/>
      <c r="JBN11" s="540"/>
      <c r="JBO11" s="540"/>
      <c r="JBP11" s="542"/>
      <c r="JBQ11" s="541"/>
      <c r="JBR11" s="537"/>
      <c r="JBS11" s="266"/>
      <c r="JBT11" s="271"/>
      <c r="JBU11" s="271"/>
      <c r="JBV11" s="271"/>
      <c r="JBW11" s="271"/>
      <c r="JBX11" s="271"/>
      <c r="JBY11" s="272"/>
      <c r="JBZ11" s="273"/>
      <c r="JCA11" s="273"/>
      <c r="JCB11" s="273"/>
      <c r="JCC11" s="273"/>
      <c r="JCD11" s="274"/>
      <c r="JCE11" s="265"/>
      <c r="JCF11" s="537"/>
      <c r="JCG11" s="537"/>
      <c r="JCH11" s="538"/>
      <c r="JCI11" s="539"/>
      <c r="JCK11" s="540"/>
      <c r="JCL11" s="540"/>
      <c r="JCM11" s="542"/>
      <c r="JCN11" s="541"/>
      <c r="JCO11" s="537"/>
      <c r="JCP11" s="266"/>
      <c r="JCQ11" s="271"/>
      <c r="JCR11" s="271"/>
      <c r="JCS11" s="271"/>
      <c r="JCT11" s="271"/>
      <c r="JCU11" s="271"/>
      <c r="JCV11" s="272"/>
      <c r="JCW11" s="273"/>
      <c r="JCX11" s="273"/>
      <c r="JCY11" s="273"/>
      <c r="JCZ11" s="273"/>
      <c r="JDA11" s="274"/>
      <c r="JDB11" s="265"/>
      <c r="JDC11" s="537"/>
      <c r="JDD11" s="537"/>
      <c r="JDE11" s="538"/>
      <c r="JDF11" s="539"/>
      <c r="JDH11" s="540"/>
      <c r="JDI11" s="540"/>
      <c r="JDJ11" s="542"/>
      <c r="JDK11" s="541"/>
      <c r="JDL11" s="537"/>
      <c r="JDM11" s="266"/>
      <c r="JDN11" s="271"/>
      <c r="JDO11" s="271"/>
      <c r="JDP11" s="271"/>
      <c r="JDQ11" s="271"/>
      <c r="JDR11" s="271"/>
      <c r="JDS11" s="272"/>
      <c r="JDT11" s="273"/>
      <c r="JDU11" s="273"/>
      <c r="JDV11" s="273"/>
      <c r="JDW11" s="273"/>
      <c r="JDX11" s="274"/>
      <c r="JDY11" s="265"/>
      <c r="JDZ11" s="537"/>
      <c r="JEA11" s="537"/>
      <c r="JEB11" s="538"/>
      <c r="JEC11" s="539"/>
      <c r="JEE11" s="540"/>
      <c r="JEF11" s="540"/>
      <c r="JEG11" s="542"/>
      <c r="JEH11" s="541"/>
      <c r="JEI11" s="537"/>
      <c r="JEJ11" s="266"/>
      <c r="JEK11" s="271"/>
      <c r="JEL11" s="271"/>
      <c r="JEM11" s="271"/>
      <c r="JEN11" s="271"/>
      <c r="JEO11" s="271"/>
      <c r="JEP11" s="272"/>
      <c r="JEQ11" s="273"/>
      <c r="JER11" s="273"/>
      <c r="JES11" s="273"/>
      <c r="JET11" s="273"/>
      <c r="JEU11" s="274"/>
      <c r="JEV11" s="265"/>
      <c r="JEW11" s="537"/>
      <c r="JEX11" s="537"/>
      <c r="JEY11" s="538"/>
      <c r="JEZ11" s="539"/>
      <c r="JFB11" s="540"/>
      <c r="JFC11" s="540"/>
      <c r="JFD11" s="542"/>
      <c r="JFE11" s="541"/>
      <c r="JFF11" s="537"/>
      <c r="JFG11" s="266"/>
      <c r="JFH11" s="271"/>
      <c r="JFI11" s="271"/>
      <c r="JFJ11" s="271"/>
      <c r="JFK11" s="271"/>
      <c r="JFL11" s="271"/>
      <c r="JFM11" s="272"/>
      <c r="JFN11" s="273"/>
      <c r="JFO11" s="273"/>
      <c r="JFP11" s="273"/>
      <c r="JFQ11" s="273"/>
      <c r="JFR11" s="274"/>
      <c r="JFS11" s="265"/>
      <c r="JFT11" s="537"/>
      <c r="JFU11" s="537"/>
      <c r="JFV11" s="538"/>
      <c r="JFW11" s="539"/>
      <c r="JFY11" s="540"/>
      <c r="JFZ11" s="540"/>
      <c r="JGA11" s="542"/>
      <c r="JGB11" s="541"/>
      <c r="JGC11" s="537"/>
      <c r="JGD11" s="266"/>
      <c r="JGE11" s="271"/>
      <c r="JGF11" s="271"/>
      <c r="JGG11" s="271"/>
      <c r="JGH11" s="271"/>
      <c r="JGI11" s="271"/>
      <c r="JGJ11" s="272"/>
      <c r="JGK11" s="273"/>
      <c r="JGL11" s="273"/>
      <c r="JGM11" s="273"/>
      <c r="JGN11" s="273"/>
      <c r="JGO11" s="274"/>
      <c r="JGP11" s="265"/>
      <c r="JGQ11" s="537"/>
      <c r="JGR11" s="537"/>
      <c r="JGS11" s="538"/>
      <c r="JGT11" s="539"/>
      <c r="JGV11" s="540"/>
      <c r="JGW11" s="540"/>
      <c r="JGX11" s="542"/>
      <c r="JGY11" s="541"/>
      <c r="JGZ11" s="537"/>
      <c r="JHA11" s="266"/>
      <c r="JHB11" s="271"/>
      <c r="JHC11" s="271"/>
      <c r="JHD11" s="271"/>
      <c r="JHE11" s="271"/>
      <c r="JHF11" s="271"/>
      <c r="JHG11" s="272"/>
      <c r="JHH11" s="273"/>
      <c r="JHI11" s="273"/>
      <c r="JHJ11" s="273"/>
      <c r="JHK11" s="273"/>
      <c r="JHL11" s="274"/>
      <c r="JHM11" s="265"/>
      <c r="JHN11" s="537"/>
      <c r="JHO11" s="537"/>
      <c r="JHP11" s="538"/>
      <c r="JHQ11" s="539"/>
      <c r="JHS11" s="540"/>
      <c r="JHT11" s="540"/>
      <c r="JHU11" s="542"/>
      <c r="JHV11" s="541"/>
      <c r="JHW11" s="537"/>
      <c r="JHX11" s="266"/>
      <c r="JHY11" s="271"/>
      <c r="JHZ11" s="271"/>
      <c r="JIA11" s="271"/>
      <c r="JIB11" s="271"/>
      <c r="JIC11" s="271"/>
      <c r="JID11" s="272"/>
      <c r="JIE11" s="273"/>
      <c r="JIF11" s="273"/>
      <c r="JIG11" s="273"/>
      <c r="JIH11" s="273"/>
      <c r="JII11" s="274"/>
      <c r="JIJ11" s="265"/>
      <c r="JIK11" s="537"/>
      <c r="JIL11" s="537"/>
      <c r="JIM11" s="538"/>
      <c r="JIN11" s="539"/>
      <c r="JIP11" s="540"/>
      <c r="JIQ11" s="540"/>
      <c r="JIR11" s="542"/>
      <c r="JIS11" s="541"/>
      <c r="JIT11" s="537"/>
      <c r="JIU11" s="266"/>
      <c r="JIV11" s="271"/>
      <c r="JIW11" s="271"/>
      <c r="JIX11" s="271"/>
      <c r="JIY11" s="271"/>
      <c r="JIZ11" s="271"/>
      <c r="JJA11" s="272"/>
      <c r="JJB11" s="273"/>
      <c r="JJC11" s="273"/>
      <c r="JJD11" s="273"/>
      <c r="JJE11" s="273"/>
      <c r="JJF11" s="274"/>
      <c r="JJG11" s="265"/>
      <c r="JJH11" s="537"/>
      <c r="JJI11" s="537"/>
      <c r="JJJ11" s="538"/>
      <c r="JJK11" s="539"/>
      <c r="JJM11" s="540"/>
      <c r="JJN11" s="540"/>
      <c r="JJO11" s="542"/>
      <c r="JJP11" s="541"/>
      <c r="JJQ11" s="537"/>
      <c r="JJR11" s="266"/>
      <c r="JJS11" s="271"/>
      <c r="JJT11" s="271"/>
      <c r="JJU11" s="271"/>
      <c r="JJV11" s="271"/>
      <c r="JJW11" s="271"/>
      <c r="JJX11" s="272"/>
      <c r="JJY11" s="273"/>
      <c r="JJZ11" s="273"/>
      <c r="JKA11" s="273"/>
      <c r="JKB11" s="273"/>
      <c r="JKC11" s="274"/>
      <c r="JKD11" s="265"/>
      <c r="JKE11" s="537"/>
      <c r="JKF11" s="537"/>
      <c r="JKG11" s="538"/>
      <c r="JKH11" s="539"/>
      <c r="JKJ11" s="540"/>
      <c r="JKK11" s="540"/>
      <c r="JKL11" s="542"/>
      <c r="JKM11" s="541"/>
      <c r="JKN11" s="537"/>
      <c r="JKO11" s="266"/>
      <c r="JKP11" s="271"/>
      <c r="JKQ11" s="271"/>
      <c r="JKR11" s="271"/>
      <c r="JKS11" s="271"/>
      <c r="JKT11" s="271"/>
      <c r="JKU11" s="272"/>
      <c r="JKV11" s="273"/>
      <c r="JKW11" s="273"/>
      <c r="JKX11" s="273"/>
      <c r="JKY11" s="273"/>
      <c r="JKZ11" s="274"/>
      <c r="JLA11" s="265"/>
      <c r="JLB11" s="537"/>
      <c r="JLC11" s="537"/>
      <c r="JLD11" s="538"/>
      <c r="JLE11" s="539"/>
      <c r="JLG11" s="540"/>
      <c r="JLH11" s="540"/>
      <c r="JLI11" s="542"/>
      <c r="JLJ11" s="541"/>
      <c r="JLK11" s="537"/>
      <c r="JLL11" s="266"/>
      <c r="JLM11" s="271"/>
      <c r="JLN11" s="271"/>
      <c r="JLO11" s="271"/>
      <c r="JLP11" s="271"/>
      <c r="JLQ11" s="271"/>
      <c r="JLR11" s="272"/>
      <c r="JLS11" s="273"/>
      <c r="JLT11" s="273"/>
      <c r="JLU11" s="273"/>
      <c r="JLV11" s="273"/>
      <c r="JLW11" s="274"/>
      <c r="JLX11" s="265"/>
      <c r="JLY11" s="537"/>
      <c r="JLZ11" s="537"/>
      <c r="JMA11" s="538"/>
      <c r="JMB11" s="539"/>
      <c r="JMD11" s="540"/>
      <c r="JME11" s="540"/>
      <c r="JMF11" s="542"/>
      <c r="JMG11" s="541"/>
      <c r="JMH11" s="537"/>
      <c r="JMI11" s="266"/>
      <c r="JMJ11" s="271"/>
      <c r="JMK11" s="271"/>
      <c r="JML11" s="271"/>
      <c r="JMM11" s="271"/>
      <c r="JMN11" s="271"/>
      <c r="JMO11" s="272"/>
      <c r="JMP11" s="273"/>
      <c r="JMQ11" s="273"/>
      <c r="JMR11" s="273"/>
      <c r="JMS11" s="273"/>
      <c r="JMT11" s="274"/>
      <c r="JMU11" s="265"/>
      <c r="JMV11" s="537"/>
      <c r="JMW11" s="537"/>
      <c r="JMX11" s="538"/>
      <c r="JMY11" s="539"/>
      <c r="JNA11" s="540"/>
      <c r="JNB11" s="540"/>
      <c r="JNC11" s="542"/>
      <c r="JND11" s="541"/>
      <c r="JNE11" s="537"/>
      <c r="JNF11" s="266"/>
      <c r="JNG11" s="271"/>
      <c r="JNH11" s="271"/>
      <c r="JNI11" s="271"/>
      <c r="JNJ11" s="271"/>
      <c r="JNK11" s="271"/>
      <c r="JNL11" s="272"/>
      <c r="JNM11" s="273"/>
      <c r="JNN11" s="273"/>
      <c r="JNO11" s="273"/>
      <c r="JNP11" s="273"/>
      <c r="JNQ11" s="274"/>
      <c r="JNR11" s="265"/>
      <c r="JNS11" s="537"/>
      <c r="JNT11" s="537"/>
      <c r="JNU11" s="538"/>
      <c r="JNV11" s="539"/>
      <c r="JNX11" s="540"/>
      <c r="JNY11" s="540"/>
      <c r="JNZ11" s="542"/>
      <c r="JOA11" s="541"/>
      <c r="JOB11" s="537"/>
      <c r="JOC11" s="266"/>
      <c r="JOD11" s="271"/>
      <c r="JOE11" s="271"/>
      <c r="JOF11" s="271"/>
      <c r="JOG11" s="271"/>
      <c r="JOH11" s="271"/>
      <c r="JOI11" s="272"/>
      <c r="JOJ11" s="273"/>
      <c r="JOK11" s="273"/>
      <c r="JOL11" s="273"/>
      <c r="JOM11" s="273"/>
      <c r="JON11" s="274"/>
      <c r="JOO11" s="265"/>
      <c r="JOP11" s="537"/>
      <c r="JOQ11" s="537"/>
      <c r="JOR11" s="538"/>
      <c r="JOS11" s="539"/>
      <c r="JOU11" s="540"/>
      <c r="JOV11" s="540"/>
      <c r="JOW11" s="542"/>
      <c r="JOX11" s="541"/>
      <c r="JOY11" s="537"/>
      <c r="JOZ11" s="266"/>
      <c r="JPA11" s="271"/>
      <c r="JPB11" s="271"/>
      <c r="JPC11" s="271"/>
      <c r="JPD11" s="271"/>
      <c r="JPE11" s="271"/>
      <c r="JPF11" s="272"/>
      <c r="JPG11" s="273"/>
      <c r="JPH11" s="273"/>
      <c r="JPI11" s="273"/>
      <c r="JPJ11" s="273"/>
      <c r="JPK11" s="274"/>
      <c r="JPL11" s="265"/>
      <c r="JPM11" s="537"/>
      <c r="JPN11" s="537"/>
      <c r="JPO11" s="538"/>
      <c r="JPP11" s="539"/>
      <c r="JPR11" s="540"/>
      <c r="JPS11" s="540"/>
      <c r="JPT11" s="542"/>
      <c r="JPU11" s="541"/>
      <c r="JPV11" s="537"/>
      <c r="JPW11" s="266"/>
      <c r="JPX11" s="271"/>
      <c r="JPY11" s="271"/>
      <c r="JPZ11" s="271"/>
      <c r="JQA11" s="271"/>
      <c r="JQB11" s="271"/>
      <c r="JQC11" s="272"/>
      <c r="JQD11" s="273"/>
      <c r="JQE11" s="273"/>
      <c r="JQF11" s="273"/>
      <c r="JQG11" s="273"/>
      <c r="JQH11" s="274"/>
      <c r="JQI11" s="265"/>
      <c r="JQJ11" s="537"/>
      <c r="JQK11" s="537"/>
      <c r="JQL11" s="538"/>
      <c r="JQM11" s="539"/>
      <c r="JQO11" s="540"/>
      <c r="JQP11" s="540"/>
      <c r="JQQ11" s="542"/>
      <c r="JQR11" s="541"/>
      <c r="JQS11" s="537"/>
      <c r="JQT11" s="266"/>
      <c r="JQU11" s="271"/>
      <c r="JQV11" s="271"/>
      <c r="JQW11" s="271"/>
      <c r="JQX11" s="271"/>
      <c r="JQY11" s="271"/>
      <c r="JQZ11" s="272"/>
      <c r="JRA11" s="273"/>
      <c r="JRB11" s="273"/>
      <c r="JRC11" s="273"/>
      <c r="JRD11" s="273"/>
      <c r="JRE11" s="274"/>
      <c r="JRF11" s="265"/>
      <c r="JRG11" s="537"/>
      <c r="JRH11" s="537"/>
      <c r="JRI11" s="538"/>
      <c r="JRJ11" s="539"/>
      <c r="JRL11" s="540"/>
      <c r="JRM11" s="540"/>
      <c r="JRN11" s="542"/>
      <c r="JRO11" s="541"/>
      <c r="JRP11" s="537"/>
      <c r="JRQ11" s="266"/>
      <c r="JRR11" s="271"/>
      <c r="JRS11" s="271"/>
      <c r="JRT11" s="271"/>
      <c r="JRU11" s="271"/>
      <c r="JRV11" s="271"/>
      <c r="JRW11" s="272"/>
      <c r="JRX11" s="273"/>
      <c r="JRY11" s="273"/>
      <c r="JRZ11" s="273"/>
      <c r="JSA11" s="273"/>
      <c r="JSB11" s="274"/>
      <c r="JSC11" s="265"/>
      <c r="JSD11" s="537"/>
      <c r="JSE11" s="537"/>
      <c r="JSF11" s="538"/>
      <c r="JSG11" s="539"/>
      <c r="JSI11" s="540"/>
      <c r="JSJ11" s="540"/>
      <c r="JSK11" s="542"/>
      <c r="JSL11" s="541"/>
      <c r="JSM11" s="537"/>
      <c r="JSN11" s="266"/>
      <c r="JSO11" s="271"/>
      <c r="JSP11" s="271"/>
      <c r="JSQ11" s="271"/>
      <c r="JSR11" s="271"/>
      <c r="JSS11" s="271"/>
      <c r="JST11" s="272"/>
      <c r="JSU11" s="273"/>
      <c r="JSV11" s="273"/>
      <c r="JSW11" s="273"/>
      <c r="JSX11" s="273"/>
      <c r="JSY11" s="274"/>
      <c r="JSZ11" s="265"/>
      <c r="JTA11" s="537"/>
      <c r="JTB11" s="537"/>
      <c r="JTC11" s="538"/>
      <c r="JTD11" s="539"/>
      <c r="JTF11" s="540"/>
      <c r="JTG11" s="540"/>
      <c r="JTH11" s="542"/>
      <c r="JTI11" s="541"/>
      <c r="JTJ11" s="537"/>
      <c r="JTK11" s="266"/>
      <c r="JTL11" s="271"/>
      <c r="JTM11" s="271"/>
      <c r="JTN11" s="271"/>
      <c r="JTO11" s="271"/>
      <c r="JTP11" s="271"/>
      <c r="JTQ11" s="272"/>
      <c r="JTR11" s="273"/>
      <c r="JTS11" s="273"/>
      <c r="JTT11" s="273"/>
      <c r="JTU11" s="273"/>
      <c r="JTV11" s="274"/>
      <c r="JTW11" s="265"/>
      <c r="JTX11" s="537"/>
      <c r="JTY11" s="537"/>
      <c r="JTZ11" s="538"/>
      <c r="JUA11" s="539"/>
      <c r="JUC11" s="540"/>
      <c r="JUD11" s="540"/>
      <c r="JUE11" s="542"/>
      <c r="JUF11" s="541"/>
      <c r="JUG11" s="537"/>
      <c r="JUH11" s="266"/>
      <c r="JUI11" s="271"/>
      <c r="JUJ11" s="271"/>
      <c r="JUK11" s="271"/>
      <c r="JUL11" s="271"/>
      <c r="JUM11" s="271"/>
      <c r="JUN11" s="272"/>
      <c r="JUO11" s="273"/>
      <c r="JUP11" s="273"/>
      <c r="JUQ11" s="273"/>
      <c r="JUR11" s="273"/>
      <c r="JUS11" s="274"/>
      <c r="JUT11" s="265"/>
      <c r="JUU11" s="537"/>
      <c r="JUV11" s="537"/>
      <c r="JUW11" s="538"/>
      <c r="JUX11" s="539"/>
      <c r="JUZ11" s="540"/>
      <c r="JVA11" s="540"/>
      <c r="JVB11" s="542"/>
      <c r="JVC11" s="541"/>
      <c r="JVD11" s="537"/>
      <c r="JVE11" s="266"/>
      <c r="JVF11" s="271"/>
      <c r="JVG11" s="271"/>
      <c r="JVH11" s="271"/>
      <c r="JVI11" s="271"/>
      <c r="JVJ11" s="271"/>
      <c r="JVK11" s="272"/>
      <c r="JVL11" s="273"/>
      <c r="JVM11" s="273"/>
      <c r="JVN11" s="273"/>
      <c r="JVO11" s="273"/>
      <c r="JVP11" s="274"/>
      <c r="JVQ11" s="265"/>
      <c r="JVR11" s="537"/>
      <c r="JVS11" s="537"/>
      <c r="JVT11" s="538"/>
      <c r="JVU11" s="539"/>
      <c r="JVW11" s="540"/>
      <c r="JVX11" s="540"/>
      <c r="JVY11" s="542"/>
      <c r="JVZ11" s="541"/>
      <c r="JWA11" s="537"/>
      <c r="JWB11" s="266"/>
      <c r="JWC11" s="271"/>
      <c r="JWD11" s="271"/>
      <c r="JWE11" s="271"/>
      <c r="JWF11" s="271"/>
      <c r="JWG11" s="271"/>
      <c r="JWH11" s="272"/>
      <c r="JWI11" s="273"/>
      <c r="JWJ11" s="273"/>
      <c r="JWK11" s="273"/>
      <c r="JWL11" s="273"/>
      <c r="JWM11" s="274"/>
      <c r="JWN11" s="265"/>
      <c r="JWO11" s="537"/>
      <c r="JWP11" s="537"/>
      <c r="JWQ11" s="538"/>
      <c r="JWR11" s="539"/>
      <c r="JWT11" s="540"/>
      <c r="JWU11" s="540"/>
      <c r="JWV11" s="542"/>
      <c r="JWW11" s="541"/>
      <c r="JWX11" s="537"/>
      <c r="JWY11" s="266"/>
      <c r="JWZ11" s="271"/>
      <c r="JXA11" s="271"/>
      <c r="JXB11" s="271"/>
      <c r="JXC11" s="271"/>
      <c r="JXD11" s="271"/>
      <c r="JXE11" s="272"/>
      <c r="JXF11" s="273"/>
      <c r="JXG11" s="273"/>
      <c r="JXH11" s="273"/>
      <c r="JXI11" s="273"/>
      <c r="JXJ11" s="274"/>
      <c r="JXK11" s="265"/>
      <c r="JXL11" s="537"/>
      <c r="JXM11" s="537"/>
      <c r="JXN11" s="538"/>
      <c r="JXO11" s="539"/>
      <c r="JXQ11" s="540"/>
      <c r="JXR11" s="540"/>
      <c r="JXS11" s="542"/>
      <c r="JXT11" s="541"/>
      <c r="JXU11" s="537"/>
      <c r="JXV11" s="266"/>
      <c r="JXW11" s="271"/>
      <c r="JXX11" s="271"/>
      <c r="JXY11" s="271"/>
      <c r="JXZ11" s="271"/>
      <c r="JYA11" s="271"/>
      <c r="JYB11" s="272"/>
      <c r="JYC11" s="273"/>
      <c r="JYD11" s="273"/>
      <c r="JYE11" s="273"/>
      <c r="JYF11" s="273"/>
      <c r="JYG11" s="274"/>
      <c r="JYH11" s="265"/>
      <c r="JYI11" s="537"/>
      <c r="JYJ11" s="537"/>
      <c r="JYK11" s="538"/>
      <c r="JYL11" s="539"/>
      <c r="JYN11" s="540"/>
      <c r="JYO11" s="540"/>
      <c r="JYP11" s="542"/>
      <c r="JYQ11" s="541"/>
      <c r="JYR11" s="537"/>
      <c r="JYS11" s="266"/>
      <c r="JYT11" s="271"/>
      <c r="JYU11" s="271"/>
      <c r="JYV11" s="271"/>
      <c r="JYW11" s="271"/>
      <c r="JYX11" s="271"/>
      <c r="JYY11" s="272"/>
      <c r="JYZ11" s="273"/>
      <c r="JZA11" s="273"/>
      <c r="JZB11" s="273"/>
      <c r="JZC11" s="273"/>
      <c r="JZD11" s="274"/>
      <c r="JZE11" s="265"/>
      <c r="JZF11" s="537"/>
      <c r="JZG11" s="537"/>
      <c r="JZH11" s="538"/>
      <c r="JZI11" s="539"/>
      <c r="JZK11" s="540"/>
      <c r="JZL11" s="540"/>
      <c r="JZM11" s="542"/>
      <c r="JZN11" s="541"/>
      <c r="JZO11" s="537"/>
      <c r="JZP11" s="266"/>
      <c r="JZQ11" s="271"/>
      <c r="JZR11" s="271"/>
      <c r="JZS11" s="271"/>
      <c r="JZT11" s="271"/>
      <c r="JZU11" s="271"/>
      <c r="JZV11" s="272"/>
      <c r="JZW11" s="273"/>
      <c r="JZX11" s="273"/>
      <c r="JZY11" s="273"/>
      <c r="JZZ11" s="273"/>
      <c r="KAA11" s="274"/>
      <c r="KAB11" s="265"/>
      <c r="KAC11" s="537"/>
      <c r="KAD11" s="537"/>
      <c r="KAE11" s="538"/>
      <c r="KAF11" s="539"/>
      <c r="KAH11" s="540"/>
      <c r="KAI11" s="540"/>
      <c r="KAJ11" s="542"/>
      <c r="KAK11" s="541"/>
      <c r="KAL11" s="537"/>
      <c r="KAM11" s="266"/>
      <c r="KAN11" s="271"/>
      <c r="KAO11" s="271"/>
      <c r="KAP11" s="271"/>
      <c r="KAQ11" s="271"/>
      <c r="KAR11" s="271"/>
      <c r="KAS11" s="272"/>
      <c r="KAT11" s="273"/>
      <c r="KAU11" s="273"/>
      <c r="KAV11" s="273"/>
      <c r="KAW11" s="273"/>
      <c r="KAX11" s="274"/>
      <c r="KAY11" s="265"/>
      <c r="KAZ11" s="537"/>
      <c r="KBA11" s="537"/>
      <c r="KBB11" s="538"/>
      <c r="KBC11" s="539"/>
      <c r="KBE11" s="540"/>
      <c r="KBF11" s="540"/>
      <c r="KBG11" s="542"/>
      <c r="KBH11" s="541"/>
      <c r="KBI11" s="537"/>
      <c r="KBJ11" s="266"/>
      <c r="KBK11" s="271"/>
      <c r="KBL11" s="271"/>
      <c r="KBM11" s="271"/>
      <c r="KBN11" s="271"/>
      <c r="KBO11" s="271"/>
      <c r="KBP11" s="272"/>
      <c r="KBQ11" s="273"/>
      <c r="KBR11" s="273"/>
      <c r="KBS11" s="273"/>
      <c r="KBT11" s="273"/>
      <c r="KBU11" s="274"/>
      <c r="KBV11" s="265"/>
      <c r="KBW11" s="537"/>
      <c r="KBX11" s="537"/>
      <c r="KBY11" s="538"/>
      <c r="KBZ11" s="539"/>
      <c r="KCB11" s="540"/>
      <c r="KCC11" s="540"/>
      <c r="KCD11" s="542"/>
      <c r="KCE11" s="541"/>
      <c r="KCF11" s="537"/>
      <c r="KCG11" s="266"/>
      <c r="KCH11" s="271"/>
      <c r="KCI11" s="271"/>
      <c r="KCJ11" s="271"/>
      <c r="KCK11" s="271"/>
      <c r="KCL11" s="271"/>
      <c r="KCM11" s="272"/>
      <c r="KCN11" s="273"/>
      <c r="KCO11" s="273"/>
      <c r="KCP11" s="273"/>
      <c r="KCQ11" s="273"/>
      <c r="KCR11" s="274"/>
      <c r="KCS11" s="265"/>
      <c r="KCT11" s="537"/>
      <c r="KCU11" s="537"/>
      <c r="KCV11" s="538"/>
      <c r="KCW11" s="539"/>
      <c r="KCY11" s="540"/>
      <c r="KCZ11" s="540"/>
      <c r="KDA11" s="542"/>
      <c r="KDB11" s="541"/>
      <c r="KDC11" s="537"/>
      <c r="KDD11" s="266"/>
      <c r="KDE11" s="271"/>
      <c r="KDF11" s="271"/>
      <c r="KDG11" s="271"/>
      <c r="KDH11" s="271"/>
      <c r="KDI11" s="271"/>
      <c r="KDJ11" s="272"/>
      <c r="KDK11" s="273"/>
      <c r="KDL11" s="273"/>
      <c r="KDM11" s="273"/>
      <c r="KDN11" s="273"/>
      <c r="KDO11" s="274"/>
      <c r="KDP11" s="265"/>
      <c r="KDQ11" s="537"/>
      <c r="KDR11" s="537"/>
      <c r="KDS11" s="538"/>
      <c r="KDT11" s="539"/>
      <c r="KDV11" s="540"/>
      <c r="KDW11" s="540"/>
      <c r="KDX11" s="542"/>
      <c r="KDY11" s="541"/>
      <c r="KDZ11" s="537"/>
      <c r="KEA11" s="266"/>
      <c r="KEB11" s="271"/>
      <c r="KEC11" s="271"/>
      <c r="KED11" s="271"/>
      <c r="KEE11" s="271"/>
      <c r="KEF11" s="271"/>
      <c r="KEG11" s="272"/>
      <c r="KEH11" s="273"/>
      <c r="KEI11" s="273"/>
      <c r="KEJ11" s="273"/>
      <c r="KEK11" s="273"/>
      <c r="KEL11" s="274"/>
      <c r="KEM11" s="265"/>
      <c r="KEN11" s="537"/>
      <c r="KEO11" s="537"/>
      <c r="KEP11" s="538"/>
      <c r="KEQ11" s="539"/>
      <c r="KES11" s="540"/>
      <c r="KET11" s="540"/>
      <c r="KEU11" s="542"/>
      <c r="KEV11" s="541"/>
      <c r="KEW11" s="537"/>
      <c r="KEX11" s="266"/>
      <c r="KEY11" s="271"/>
      <c r="KEZ11" s="271"/>
      <c r="KFA11" s="271"/>
      <c r="KFB11" s="271"/>
      <c r="KFC11" s="271"/>
      <c r="KFD11" s="272"/>
      <c r="KFE11" s="273"/>
      <c r="KFF11" s="273"/>
      <c r="KFG11" s="273"/>
      <c r="KFH11" s="273"/>
      <c r="KFI11" s="274"/>
      <c r="KFJ11" s="265"/>
      <c r="KFK11" s="537"/>
      <c r="KFL11" s="537"/>
      <c r="KFM11" s="538"/>
      <c r="KFN11" s="539"/>
      <c r="KFP11" s="540"/>
      <c r="KFQ11" s="540"/>
      <c r="KFR11" s="542"/>
      <c r="KFS11" s="541"/>
      <c r="KFT11" s="537"/>
      <c r="KFU11" s="266"/>
      <c r="KFV11" s="271"/>
      <c r="KFW11" s="271"/>
      <c r="KFX11" s="271"/>
      <c r="KFY11" s="271"/>
      <c r="KFZ11" s="271"/>
      <c r="KGA11" s="272"/>
      <c r="KGB11" s="273"/>
      <c r="KGC11" s="273"/>
      <c r="KGD11" s="273"/>
      <c r="KGE11" s="273"/>
      <c r="KGF11" s="274"/>
      <c r="KGG11" s="265"/>
      <c r="KGH11" s="537"/>
      <c r="KGI11" s="537"/>
      <c r="KGJ11" s="538"/>
      <c r="KGK11" s="539"/>
      <c r="KGM11" s="540"/>
      <c r="KGN11" s="540"/>
      <c r="KGO11" s="542"/>
      <c r="KGP11" s="541"/>
      <c r="KGQ11" s="537"/>
      <c r="KGR11" s="266"/>
      <c r="KGS11" s="271"/>
      <c r="KGT11" s="271"/>
      <c r="KGU11" s="271"/>
      <c r="KGV11" s="271"/>
      <c r="KGW11" s="271"/>
      <c r="KGX11" s="272"/>
      <c r="KGY11" s="273"/>
      <c r="KGZ11" s="273"/>
      <c r="KHA11" s="273"/>
      <c r="KHB11" s="273"/>
      <c r="KHC11" s="274"/>
      <c r="KHD11" s="265"/>
      <c r="KHE11" s="537"/>
      <c r="KHF11" s="537"/>
      <c r="KHG11" s="538"/>
      <c r="KHH11" s="539"/>
      <c r="KHJ11" s="540"/>
      <c r="KHK11" s="540"/>
      <c r="KHL11" s="542"/>
      <c r="KHM11" s="541"/>
      <c r="KHN11" s="537"/>
      <c r="KHO11" s="266"/>
      <c r="KHP11" s="271"/>
      <c r="KHQ11" s="271"/>
      <c r="KHR11" s="271"/>
      <c r="KHS11" s="271"/>
      <c r="KHT11" s="271"/>
      <c r="KHU11" s="272"/>
      <c r="KHV11" s="273"/>
      <c r="KHW11" s="273"/>
      <c r="KHX11" s="273"/>
      <c r="KHY11" s="273"/>
      <c r="KHZ11" s="274"/>
      <c r="KIA11" s="265"/>
      <c r="KIB11" s="537"/>
      <c r="KIC11" s="537"/>
      <c r="KID11" s="538"/>
      <c r="KIE11" s="539"/>
      <c r="KIG11" s="540"/>
      <c r="KIH11" s="540"/>
      <c r="KII11" s="542"/>
      <c r="KIJ11" s="541"/>
      <c r="KIK11" s="537"/>
      <c r="KIL11" s="266"/>
      <c r="KIM11" s="271"/>
      <c r="KIN11" s="271"/>
      <c r="KIO11" s="271"/>
      <c r="KIP11" s="271"/>
      <c r="KIQ11" s="271"/>
      <c r="KIR11" s="272"/>
      <c r="KIS11" s="273"/>
      <c r="KIT11" s="273"/>
      <c r="KIU11" s="273"/>
      <c r="KIV11" s="273"/>
      <c r="KIW11" s="274"/>
      <c r="KIX11" s="265"/>
      <c r="KIY11" s="537"/>
      <c r="KIZ11" s="537"/>
      <c r="KJA11" s="538"/>
      <c r="KJB11" s="539"/>
      <c r="KJD11" s="540"/>
      <c r="KJE11" s="540"/>
      <c r="KJF11" s="542"/>
      <c r="KJG11" s="541"/>
      <c r="KJH11" s="537"/>
      <c r="KJI11" s="266"/>
      <c r="KJJ11" s="271"/>
      <c r="KJK11" s="271"/>
      <c r="KJL11" s="271"/>
      <c r="KJM11" s="271"/>
      <c r="KJN11" s="271"/>
      <c r="KJO11" s="272"/>
      <c r="KJP11" s="273"/>
      <c r="KJQ11" s="273"/>
      <c r="KJR11" s="273"/>
      <c r="KJS11" s="273"/>
      <c r="KJT11" s="274"/>
      <c r="KJU11" s="265"/>
      <c r="KJV11" s="537"/>
      <c r="KJW11" s="537"/>
      <c r="KJX11" s="538"/>
      <c r="KJY11" s="539"/>
      <c r="KKA11" s="540"/>
      <c r="KKB11" s="540"/>
      <c r="KKC11" s="542"/>
      <c r="KKD11" s="541"/>
      <c r="KKE11" s="537"/>
      <c r="KKF11" s="266"/>
      <c r="KKG11" s="271"/>
      <c r="KKH11" s="271"/>
      <c r="KKI11" s="271"/>
      <c r="KKJ11" s="271"/>
      <c r="KKK11" s="271"/>
      <c r="KKL11" s="272"/>
      <c r="KKM11" s="273"/>
      <c r="KKN11" s="273"/>
      <c r="KKO11" s="273"/>
      <c r="KKP11" s="273"/>
      <c r="KKQ11" s="274"/>
      <c r="KKR11" s="265"/>
      <c r="KKS11" s="537"/>
      <c r="KKT11" s="537"/>
      <c r="KKU11" s="538"/>
      <c r="KKV11" s="539"/>
      <c r="KKX11" s="540"/>
      <c r="KKY11" s="540"/>
      <c r="KKZ11" s="542"/>
      <c r="KLA11" s="541"/>
      <c r="KLB11" s="537"/>
      <c r="KLC11" s="266"/>
      <c r="KLD11" s="271"/>
      <c r="KLE11" s="271"/>
      <c r="KLF11" s="271"/>
      <c r="KLG11" s="271"/>
      <c r="KLH11" s="271"/>
      <c r="KLI11" s="272"/>
      <c r="KLJ11" s="273"/>
      <c r="KLK11" s="273"/>
      <c r="KLL11" s="273"/>
      <c r="KLM11" s="273"/>
      <c r="KLN11" s="274"/>
      <c r="KLO11" s="265"/>
      <c r="KLP11" s="537"/>
      <c r="KLQ11" s="537"/>
      <c r="KLR11" s="538"/>
      <c r="KLS11" s="539"/>
      <c r="KLU11" s="540"/>
      <c r="KLV11" s="540"/>
      <c r="KLW11" s="542"/>
      <c r="KLX11" s="541"/>
      <c r="KLY11" s="537"/>
      <c r="KLZ11" s="266"/>
      <c r="KMA11" s="271"/>
      <c r="KMB11" s="271"/>
      <c r="KMC11" s="271"/>
      <c r="KMD11" s="271"/>
      <c r="KME11" s="271"/>
      <c r="KMF11" s="272"/>
      <c r="KMG11" s="273"/>
      <c r="KMH11" s="273"/>
      <c r="KMI11" s="273"/>
      <c r="KMJ11" s="273"/>
      <c r="KMK11" s="274"/>
      <c r="KML11" s="265"/>
      <c r="KMM11" s="537"/>
      <c r="KMN11" s="537"/>
      <c r="KMO11" s="538"/>
      <c r="KMP11" s="539"/>
      <c r="KMR11" s="540"/>
      <c r="KMS11" s="540"/>
      <c r="KMT11" s="542"/>
      <c r="KMU11" s="541"/>
      <c r="KMV11" s="537"/>
      <c r="KMW11" s="266"/>
      <c r="KMX11" s="271"/>
      <c r="KMY11" s="271"/>
      <c r="KMZ11" s="271"/>
      <c r="KNA11" s="271"/>
      <c r="KNB11" s="271"/>
      <c r="KNC11" s="272"/>
      <c r="KND11" s="273"/>
      <c r="KNE11" s="273"/>
      <c r="KNF11" s="273"/>
      <c r="KNG11" s="273"/>
      <c r="KNH11" s="274"/>
      <c r="KNI11" s="265"/>
      <c r="KNJ11" s="537"/>
      <c r="KNK11" s="537"/>
      <c r="KNL11" s="538"/>
      <c r="KNM11" s="539"/>
      <c r="KNO11" s="540"/>
      <c r="KNP11" s="540"/>
      <c r="KNQ11" s="542"/>
      <c r="KNR11" s="541"/>
      <c r="KNS11" s="537"/>
      <c r="KNT11" s="266"/>
      <c r="KNU11" s="271"/>
      <c r="KNV11" s="271"/>
      <c r="KNW11" s="271"/>
      <c r="KNX11" s="271"/>
      <c r="KNY11" s="271"/>
      <c r="KNZ11" s="272"/>
      <c r="KOA11" s="273"/>
      <c r="KOB11" s="273"/>
      <c r="KOC11" s="273"/>
      <c r="KOD11" s="273"/>
      <c r="KOE11" s="274"/>
      <c r="KOF11" s="265"/>
      <c r="KOG11" s="537"/>
      <c r="KOH11" s="537"/>
      <c r="KOI11" s="538"/>
      <c r="KOJ11" s="539"/>
      <c r="KOL11" s="540"/>
      <c r="KOM11" s="540"/>
      <c r="KON11" s="542"/>
      <c r="KOO11" s="541"/>
      <c r="KOP11" s="537"/>
      <c r="KOQ11" s="266"/>
      <c r="KOR11" s="271"/>
      <c r="KOS11" s="271"/>
      <c r="KOT11" s="271"/>
      <c r="KOU11" s="271"/>
      <c r="KOV11" s="271"/>
      <c r="KOW11" s="272"/>
      <c r="KOX11" s="273"/>
      <c r="KOY11" s="273"/>
      <c r="KOZ11" s="273"/>
      <c r="KPA11" s="273"/>
      <c r="KPB11" s="274"/>
      <c r="KPC11" s="265"/>
      <c r="KPD11" s="537"/>
      <c r="KPE11" s="537"/>
      <c r="KPF11" s="538"/>
      <c r="KPG11" s="539"/>
      <c r="KPI11" s="540"/>
      <c r="KPJ11" s="540"/>
      <c r="KPK11" s="542"/>
      <c r="KPL11" s="541"/>
      <c r="KPM11" s="537"/>
      <c r="KPN11" s="266"/>
      <c r="KPO11" s="271"/>
      <c r="KPP11" s="271"/>
      <c r="KPQ11" s="271"/>
      <c r="KPR11" s="271"/>
      <c r="KPS11" s="271"/>
      <c r="KPT11" s="272"/>
      <c r="KPU11" s="273"/>
      <c r="KPV11" s="273"/>
      <c r="KPW11" s="273"/>
      <c r="KPX11" s="273"/>
      <c r="KPY11" s="274"/>
      <c r="KPZ11" s="265"/>
      <c r="KQA11" s="537"/>
      <c r="KQB11" s="537"/>
      <c r="KQC11" s="538"/>
      <c r="KQD11" s="539"/>
      <c r="KQF11" s="540"/>
      <c r="KQG11" s="540"/>
      <c r="KQH11" s="542"/>
      <c r="KQI11" s="541"/>
      <c r="KQJ11" s="537"/>
      <c r="KQK11" s="266"/>
      <c r="KQL11" s="271"/>
      <c r="KQM11" s="271"/>
      <c r="KQN11" s="271"/>
      <c r="KQO11" s="271"/>
      <c r="KQP11" s="271"/>
      <c r="KQQ11" s="272"/>
      <c r="KQR11" s="273"/>
      <c r="KQS11" s="273"/>
      <c r="KQT11" s="273"/>
      <c r="KQU11" s="273"/>
      <c r="KQV11" s="274"/>
      <c r="KQW11" s="265"/>
      <c r="KQX11" s="537"/>
      <c r="KQY11" s="537"/>
      <c r="KQZ11" s="538"/>
      <c r="KRA11" s="539"/>
      <c r="KRC11" s="540"/>
      <c r="KRD11" s="540"/>
      <c r="KRE11" s="542"/>
      <c r="KRF11" s="541"/>
      <c r="KRG11" s="537"/>
      <c r="KRH11" s="266"/>
      <c r="KRI11" s="271"/>
      <c r="KRJ11" s="271"/>
      <c r="KRK11" s="271"/>
      <c r="KRL11" s="271"/>
      <c r="KRM11" s="271"/>
      <c r="KRN11" s="272"/>
      <c r="KRO11" s="273"/>
      <c r="KRP11" s="273"/>
      <c r="KRQ11" s="273"/>
      <c r="KRR11" s="273"/>
      <c r="KRS11" s="274"/>
      <c r="KRT11" s="265"/>
      <c r="KRU11" s="537"/>
      <c r="KRV11" s="537"/>
      <c r="KRW11" s="538"/>
      <c r="KRX11" s="539"/>
      <c r="KRZ11" s="540"/>
      <c r="KSA11" s="540"/>
      <c r="KSB11" s="542"/>
      <c r="KSC11" s="541"/>
      <c r="KSD11" s="537"/>
      <c r="KSE11" s="266"/>
      <c r="KSF11" s="271"/>
      <c r="KSG11" s="271"/>
      <c r="KSH11" s="271"/>
      <c r="KSI11" s="271"/>
      <c r="KSJ11" s="271"/>
      <c r="KSK11" s="272"/>
      <c r="KSL11" s="273"/>
      <c r="KSM11" s="273"/>
      <c r="KSN11" s="273"/>
      <c r="KSO11" s="273"/>
      <c r="KSP11" s="274"/>
      <c r="KSQ11" s="265"/>
      <c r="KSR11" s="537"/>
      <c r="KSS11" s="537"/>
      <c r="KST11" s="538"/>
      <c r="KSU11" s="539"/>
      <c r="KSW11" s="540"/>
      <c r="KSX11" s="540"/>
      <c r="KSY11" s="542"/>
      <c r="KSZ11" s="541"/>
      <c r="KTA11" s="537"/>
      <c r="KTB11" s="266"/>
      <c r="KTC11" s="271"/>
      <c r="KTD11" s="271"/>
      <c r="KTE11" s="271"/>
      <c r="KTF11" s="271"/>
      <c r="KTG11" s="271"/>
      <c r="KTH11" s="272"/>
      <c r="KTI11" s="273"/>
      <c r="KTJ11" s="273"/>
      <c r="KTK11" s="273"/>
      <c r="KTL11" s="273"/>
      <c r="KTM11" s="274"/>
      <c r="KTN11" s="265"/>
      <c r="KTO11" s="537"/>
      <c r="KTP11" s="537"/>
      <c r="KTQ11" s="538"/>
      <c r="KTR11" s="539"/>
      <c r="KTT11" s="540"/>
      <c r="KTU11" s="540"/>
      <c r="KTV11" s="542"/>
      <c r="KTW11" s="541"/>
      <c r="KTX11" s="537"/>
      <c r="KTY11" s="266"/>
      <c r="KTZ11" s="271"/>
      <c r="KUA11" s="271"/>
      <c r="KUB11" s="271"/>
      <c r="KUC11" s="271"/>
      <c r="KUD11" s="271"/>
      <c r="KUE11" s="272"/>
      <c r="KUF11" s="273"/>
      <c r="KUG11" s="273"/>
      <c r="KUH11" s="273"/>
      <c r="KUI11" s="273"/>
      <c r="KUJ11" s="274"/>
      <c r="KUK11" s="265"/>
      <c r="KUL11" s="537"/>
      <c r="KUM11" s="537"/>
      <c r="KUN11" s="538"/>
      <c r="KUO11" s="539"/>
      <c r="KUQ11" s="540"/>
      <c r="KUR11" s="540"/>
      <c r="KUS11" s="542"/>
      <c r="KUT11" s="541"/>
      <c r="KUU11" s="537"/>
      <c r="KUV11" s="266"/>
      <c r="KUW11" s="271"/>
      <c r="KUX11" s="271"/>
      <c r="KUY11" s="271"/>
      <c r="KUZ11" s="271"/>
      <c r="KVA11" s="271"/>
      <c r="KVB11" s="272"/>
      <c r="KVC11" s="273"/>
      <c r="KVD11" s="273"/>
      <c r="KVE11" s="273"/>
      <c r="KVF11" s="273"/>
      <c r="KVG11" s="274"/>
      <c r="KVH11" s="265"/>
      <c r="KVI11" s="537"/>
      <c r="KVJ11" s="537"/>
      <c r="KVK11" s="538"/>
      <c r="KVL11" s="539"/>
      <c r="KVN11" s="540"/>
      <c r="KVO11" s="540"/>
      <c r="KVP11" s="542"/>
      <c r="KVQ11" s="541"/>
      <c r="KVR11" s="537"/>
      <c r="KVS11" s="266"/>
      <c r="KVT11" s="271"/>
      <c r="KVU11" s="271"/>
      <c r="KVV11" s="271"/>
      <c r="KVW11" s="271"/>
      <c r="KVX11" s="271"/>
      <c r="KVY11" s="272"/>
      <c r="KVZ11" s="273"/>
      <c r="KWA11" s="273"/>
      <c r="KWB11" s="273"/>
      <c r="KWC11" s="273"/>
      <c r="KWD11" s="274"/>
      <c r="KWE11" s="265"/>
      <c r="KWF11" s="537"/>
      <c r="KWG11" s="537"/>
      <c r="KWH11" s="538"/>
      <c r="KWI11" s="539"/>
      <c r="KWK11" s="540"/>
      <c r="KWL11" s="540"/>
      <c r="KWM11" s="542"/>
      <c r="KWN11" s="541"/>
      <c r="KWO11" s="537"/>
      <c r="KWP11" s="266"/>
      <c r="KWQ11" s="271"/>
      <c r="KWR11" s="271"/>
      <c r="KWS11" s="271"/>
      <c r="KWT11" s="271"/>
      <c r="KWU11" s="271"/>
      <c r="KWV11" s="272"/>
      <c r="KWW11" s="273"/>
      <c r="KWX11" s="273"/>
      <c r="KWY11" s="273"/>
      <c r="KWZ11" s="273"/>
      <c r="KXA11" s="274"/>
      <c r="KXB11" s="265"/>
      <c r="KXC11" s="537"/>
      <c r="KXD11" s="537"/>
      <c r="KXE11" s="538"/>
      <c r="KXF11" s="539"/>
      <c r="KXH11" s="540"/>
      <c r="KXI11" s="540"/>
      <c r="KXJ11" s="542"/>
      <c r="KXK11" s="541"/>
      <c r="KXL11" s="537"/>
      <c r="KXM11" s="266"/>
      <c r="KXN11" s="271"/>
      <c r="KXO11" s="271"/>
      <c r="KXP11" s="271"/>
      <c r="KXQ11" s="271"/>
      <c r="KXR11" s="271"/>
      <c r="KXS11" s="272"/>
      <c r="KXT11" s="273"/>
      <c r="KXU11" s="273"/>
      <c r="KXV11" s="273"/>
      <c r="KXW11" s="273"/>
      <c r="KXX11" s="274"/>
      <c r="KXY11" s="265"/>
      <c r="KXZ11" s="537"/>
      <c r="KYA11" s="537"/>
      <c r="KYB11" s="538"/>
      <c r="KYC11" s="539"/>
      <c r="KYE11" s="540"/>
      <c r="KYF11" s="540"/>
      <c r="KYG11" s="542"/>
      <c r="KYH11" s="541"/>
      <c r="KYI11" s="537"/>
      <c r="KYJ11" s="266"/>
      <c r="KYK11" s="271"/>
      <c r="KYL11" s="271"/>
      <c r="KYM11" s="271"/>
      <c r="KYN11" s="271"/>
      <c r="KYO11" s="271"/>
      <c r="KYP11" s="272"/>
      <c r="KYQ11" s="273"/>
      <c r="KYR11" s="273"/>
      <c r="KYS11" s="273"/>
      <c r="KYT11" s="273"/>
      <c r="KYU11" s="274"/>
      <c r="KYV11" s="265"/>
      <c r="KYW11" s="537"/>
      <c r="KYX11" s="537"/>
      <c r="KYY11" s="538"/>
      <c r="KYZ11" s="539"/>
      <c r="KZB11" s="540"/>
      <c r="KZC11" s="540"/>
      <c r="KZD11" s="542"/>
      <c r="KZE11" s="541"/>
      <c r="KZF11" s="537"/>
      <c r="KZG11" s="266"/>
      <c r="KZH11" s="271"/>
      <c r="KZI11" s="271"/>
      <c r="KZJ11" s="271"/>
      <c r="KZK11" s="271"/>
      <c r="KZL11" s="271"/>
      <c r="KZM11" s="272"/>
      <c r="KZN11" s="273"/>
      <c r="KZO11" s="273"/>
      <c r="KZP11" s="273"/>
      <c r="KZQ11" s="273"/>
      <c r="KZR11" s="274"/>
      <c r="KZS11" s="265"/>
      <c r="KZT11" s="537"/>
      <c r="KZU11" s="537"/>
      <c r="KZV11" s="538"/>
      <c r="KZW11" s="539"/>
      <c r="KZY11" s="540"/>
      <c r="KZZ11" s="540"/>
      <c r="LAA11" s="542"/>
      <c r="LAB11" s="541"/>
      <c r="LAC11" s="537"/>
      <c r="LAD11" s="266"/>
      <c r="LAE11" s="271"/>
      <c r="LAF11" s="271"/>
      <c r="LAG11" s="271"/>
      <c r="LAH11" s="271"/>
      <c r="LAI11" s="271"/>
      <c r="LAJ11" s="272"/>
      <c r="LAK11" s="273"/>
      <c r="LAL11" s="273"/>
      <c r="LAM11" s="273"/>
      <c r="LAN11" s="273"/>
      <c r="LAO11" s="274"/>
      <c r="LAP11" s="265"/>
      <c r="LAQ11" s="537"/>
      <c r="LAR11" s="537"/>
      <c r="LAS11" s="538"/>
      <c r="LAT11" s="539"/>
      <c r="LAV11" s="540"/>
      <c r="LAW11" s="540"/>
      <c r="LAX11" s="542"/>
      <c r="LAY11" s="541"/>
      <c r="LAZ11" s="537"/>
      <c r="LBA11" s="266"/>
      <c r="LBB11" s="271"/>
      <c r="LBC11" s="271"/>
      <c r="LBD11" s="271"/>
      <c r="LBE11" s="271"/>
      <c r="LBF11" s="271"/>
      <c r="LBG11" s="272"/>
      <c r="LBH11" s="273"/>
      <c r="LBI11" s="273"/>
      <c r="LBJ11" s="273"/>
      <c r="LBK11" s="273"/>
      <c r="LBL11" s="274"/>
      <c r="LBM11" s="265"/>
      <c r="LBN11" s="537"/>
      <c r="LBO11" s="537"/>
      <c r="LBP11" s="538"/>
      <c r="LBQ11" s="539"/>
      <c r="LBS11" s="540"/>
      <c r="LBT11" s="540"/>
      <c r="LBU11" s="542"/>
      <c r="LBV11" s="541"/>
      <c r="LBW11" s="537"/>
      <c r="LBX11" s="266"/>
      <c r="LBY11" s="271"/>
      <c r="LBZ11" s="271"/>
      <c r="LCA11" s="271"/>
      <c r="LCB11" s="271"/>
      <c r="LCC11" s="271"/>
      <c r="LCD11" s="272"/>
      <c r="LCE11" s="273"/>
      <c r="LCF11" s="273"/>
      <c r="LCG11" s="273"/>
      <c r="LCH11" s="273"/>
      <c r="LCI11" s="274"/>
      <c r="LCJ11" s="265"/>
      <c r="LCK11" s="537"/>
      <c r="LCL11" s="537"/>
      <c r="LCM11" s="538"/>
      <c r="LCN11" s="539"/>
      <c r="LCP11" s="540"/>
      <c r="LCQ11" s="540"/>
      <c r="LCR11" s="542"/>
      <c r="LCS11" s="541"/>
      <c r="LCT11" s="537"/>
      <c r="LCU11" s="266"/>
      <c r="LCV11" s="271"/>
      <c r="LCW11" s="271"/>
      <c r="LCX11" s="271"/>
      <c r="LCY11" s="271"/>
      <c r="LCZ11" s="271"/>
      <c r="LDA11" s="272"/>
      <c r="LDB11" s="273"/>
      <c r="LDC11" s="273"/>
      <c r="LDD11" s="273"/>
      <c r="LDE11" s="273"/>
      <c r="LDF11" s="274"/>
      <c r="LDG11" s="265"/>
      <c r="LDH11" s="537"/>
      <c r="LDI11" s="537"/>
      <c r="LDJ11" s="538"/>
      <c r="LDK11" s="539"/>
      <c r="LDM11" s="540"/>
      <c r="LDN11" s="540"/>
      <c r="LDO11" s="542"/>
      <c r="LDP11" s="541"/>
      <c r="LDQ11" s="537"/>
      <c r="LDR11" s="266"/>
      <c r="LDS11" s="271"/>
      <c r="LDT11" s="271"/>
      <c r="LDU11" s="271"/>
      <c r="LDV11" s="271"/>
      <c r="LDW11" s="271"/>
      <c r="LDX11" s="272"/>
      <c r="LDY11" s="273"/>
      <c r="LDZ11" s="273"/>
      <c r="LEA11" s="273"/>
      <c r="LEB11" s="273"/>
      <c r="LEC11" s="274"/>
      <c r="LED11" s="265"/>
      <c r="LEE11" s="537"/>
      <c r="LEF11" s="537"/>
      <c r="LEG11" s="538"/>
      <c r="LEH11" s="539"/>
      <c r="LEJ11" s="540"/>
      <c r="LEK11" s="540"/>
      <c r="LEL11" s="542"/>
      <c r="LEM11" s="541"/>
      <c r="LEN11" s="537"/>
      <c r="LEO11" s="266"/>
      <c r="LEP11" s="271"/>
      <c r="LEQ11" s="271"/>
      <c r="LER11" s="271"/>
      <c r="LES11" s="271"/>
      <c r="LET11" s="271"/>
      <c r="LEU11" s="272"/>
      <c r="LEV11" s="273"/>
      <c r="LEW11" s="273"/>
      <c r="LEX11" s="273"/>
      <c r="LEY11" s="273"/>
      <c r="LEZ11" s="274"/>
      <c r="LFA11" s="265"/>
      <c r="LFB11" s="537"/>
      <c r="LFC11" s="537"/>
      <c r="LFD11" s="538"/>
      <c r="LFE11" s="539"/>
      <c r="LFG11" s="540"/>
      <c r="LFH11" s="540"/>
      <c r="LFI11" s="542"/>
      <c r="LFJ11" s="541"/>
      <c r="LFK11" s="537"/>
      <c r="LFL11" s="266"/>
      <c r="LFM11" s="271"/>
      <c r="LFN11" s="271"/>
      <c r="LFO11" s="271"/>
      <c r="LFP11" s="271"/>
      <c r="LFQ11" s="271"/>
      <c r="LFR11" s="272"/>
      <c r="LFS11" s="273"/>
      <c r="LFT11" s="273"/>
      <c r="LFU11" s="273"/>
      <c r="LFV11" s="273"/>
      <c r="LFW11" s="274"/>
      <c r="LFX11" s="265"/>
      <c r="LFY11" s="537"/>
      <c r="LFZ11" s="537"/>
      <c r="LGA11" s="538"/>
      <c r="LGB11" s="539"/>
      <c r="LGD11" s="540"/>
      <c r="LGE11" s="540"/>
      <c r="LGF11" s="542"/>
      <c r="LGG11" s="541"/>
      <c r="LGH11" s="537"/>
      <c r="LGI11" s="266"/>
      <c r="LGJ11" s="271"/>
      <c r="LGK11" s="271"/>
      <c r="LGL11" s="271"/>
      <c r="LGM11" s="271"/>
      <c r="LGN11" s="271"/>
      <c r="LGO11" s="272"/>
      <c r="LGP11" s="273"/>
      <c r="LGQ11" s="273"/>
      <c r="LGR11" s="273"/>
      <c r="LGS11" s="273"/>
      <c r="LGT11" s="274"/>
      <c r="LGU11" s="265"/>
      <c r="LGV11" s="537"/>
      <c r="LGW11" s="537"/>
      <c r="LGX11" s="538"/>
      <c r="LGY11" s="539"/>
      <c r="LHA11" s="540"/>
      <c r="LHB11" s="540"/>
      <c r="LHC11" s="542"/>
      <c r="LHD11" s="541"/>
      <c r="LHE11" s="537"/>
      <c r="LHF11" s="266"/>
      <c r="LHG11" s="271"/>
      <c r="LHH11" s="271"/>
      <c r="LHI11" s="271"/>
      <c r="LHJ11" s="271"/>
      <c r="LHK11" s="271"/>
      <c r="LHL11" s="272"/>
      <c r="LHM11" s="273"/>
      <c r="LHN11" s="273"/>
      <c r="LHO11" s="273"/>
      <c r="LHP11" s="273"/>
      <c r="LHQ11" s="274"/>
      <c r="LHR11" s="265"/>
      <c r="LHS11" s="537"/>
      <c r="LHT11" s="537"/>
      <c r="LHU11" s="538"/>
      <c r="LHV11" s="539"/>
      <c r="LHX11" s="540"/>
      <c r="LHY11" s="540"/>
      <c r="LHZ11" s="542"/>
      <c r="LIA11" s="541"/>
      <c r="LIB11" s="537"/>
      <c r="LIC11" s="266"/>
      <c r="LID11" s="271"/>
      <c r="LIE11" s="271"/>
      <c r="LIF11" s="271"/>
      <c r="LIG11" s="271"/>
      <c r="LIH11" s="271"/>
      <c r="LII11" s="272"/>
      <c r="LIJ11" s="273"/>
      <c r="LIK11" s="273"/>
      <c r="LIL11" s="273"/>
      <c r="LIM11" s="273"/>
      <c r="LIN11" s="274"/>
      <c r="LIO11" s="265"/>
      <c r="LIP11" s="537"/>
      <c r="LIQ11" s="537"/>
      <c r="LIR11" s="538"/>
      <c r="LIS11" s="539"/>
      <c r="LIU11" s="540"/>
      <c r="LIV11" s="540"/>
      <c r="LIW11" s="542"/>
      <c r="LIX11" s="541"/>
      <c r="LIY11" s="537"/>
      <c r="LIZ11" s="266"/>
      <c r="LJA11" s="271"/>
      <c r="LJB11" s="271"/>
      <c r="LJC11" s="271"/>
      <c r="LJD11" s="271"/>
      <c r="LJE11" s="271"/>
      <c r="LJF11" s="272"/>
      <c r="LJG11" s="273"/>
      <c r="LJH11" s="273"/>
      <c r="LJI11" s="273"/>
      <c r="LJJ11" s="273"/>
      <c r="LJK11" s="274"/>
      <c r="LJL11" s="265"/>
      <c r="LJM11" s="537"/>
      <c r="LJN11" s="537"/>
      <c r="LJO11" s="538"/>
      <c r="LJP11" s="539"/>
      <c r="LJR11" s="540"/>
      <c r="LJS11" s="540"/>
      <c r="LJT11" s="542"/>
      <c r="LJU11" s="541"/>
      <c r="LJV11" s="537"/>
      <c r="LJW11" s="266"/>
      <c r="LJX11" s="271"/>
      <c r="LJY11" s="271"/>
      <c r="LJZ11" s="271"/>
      <c r="LKA11" s="271"/>
      <c r="LKB11" s="271"/>
      <c r="LKC11" s="272"/>
      <c r="LKD11" s="273"/>
      <c r="LKE11" s="273"/>
      <c r="LKF11" s="273"/>
      <c r="LKG11" s="273"/>
      <c r="LKH11" s="274"/>
      <c r="LKI11" s="265"/>
      <c r="LKJ11" s="537"/>
      <c r="LKK11" s="537"/>
      <c r="LKL11" s="538"/>
      <c r="LKM11" s="539"/>
      <c r="LKO11" s="540"/>
      <c r="LKP11" s="540"/>
      <c r="LKQ11" s="542"/>
      <c r="LKR11" s="541"/>
      <c r="LKS11" s="537"/>
      <c r="LKT11" s="266"/>
      <c r="LKU11" s="271"/>
      <c r="LKV11" s="271"/>
      <c r="LKW11" s="271"/>
      <c r="LKX11" s="271"/>
      <c r="LKY11" s="271"/>
      <c r="LKZ11" s="272"/>
      <c r="LLA11" s="273"/>
      <c r="LLB11" s="273"/>
      <c r="LLC11" s="273"/>
      <c r="LLD11" s="273"/>
      <c r="LLE11" s="274"/>
      <c r="LLF11" s="265"/>
      <c r="LLG11" s="537"/>
      <c r="LLH11" s="537"/>
      <c r="LLI11" s="538"/>
      <c r="LLJ11" s="539"/>
      <c r="LLL11" s="540"/>
      <c r="LLM11" s="540"/>
      <c r="LLN11" s="542"/>
      <c r="LLO11" s="541"/>
      <c r="LLP11" s="537"/>
      <c r="LLQ11" s="266"/>
      <c r="LLR11" s="271"/>
      <c r="LLS11" s="271"/>
      <c r="LLT11" s="271"/>
      <c r="LLU11" s="271"/>
      <c r="LLV11" s="271"/>
      <c r="LLW11" s="272"/>
      <c r="LLX11" s="273"/>
      <c r="LLY11" s="273"/>
      <c r="LLZ11" s="273"/>
      <c r="LMA11" s="273"/>
      <c r="LMB11" s="274"/>
      <c r="LMC11" s="265"/>
      <c r="LMD11" s="537"/>
      <c r="LME11" s="537"/>
      <c r="LMF11" s="538"/>
      <c r="LMG11" s="539"/>
      <c r="LMI11" s="540"/>
      <c r="LMJ11" s="540"/>
      <c r="LMK11" s="542"/>
      <c r="LML11" s="541"/>
      <c r="LMM11" s="537"/>
      <c r="LMN11" s="266"/>
      <c r="LMO11" s="271"/>
      <c r="LMP11" s="271"/>
      <c r="LMQ11" s="271"/>
      <c r="LMR11" s="271"/>
      <c r="LMS11" s="271"/>
      <c r="LMT11" s="272"/>
      <c r="LMU11" s="273"/>
      <c r="LMV11" s="273"/>
      <c r="LMW11" s="273"/>
      <c r="LMX11" s="273"/>
      <c r="LMY11" s="274"/>
      <c r="LMZ11" s="265"/>
      <c r="LNA11" s="537"/>
      <c r="LNB11" s="537"/>
      <c r="LNC11" s="538"/>
      <c r="LND11" s="539"/>
      <c r="LNF11" s="540"/>
      <c r="LNG11" s="540"/>
      <c r="LNH11" s="542"/>
      <c r="LNI11" s="541"/>
      <c r="LNJ11" s="537"/>
      <c r="LNK11" s="266"/>
      <c r="LNL11" s="271"/>
      <c r="LNM11" s="271"/>
      <c r="LNN11" s="271"/>
      <c r="LNO11" s="271"/>
      <c r="LNP11" s="271"/>
      <c r="LNQ11" s="272"/>
      <c r="LNR11" s="273"/>
      <c r="LNS11" s="273"/>
      <c r="LNT11" s="273"/>
      <c r="LNU11" s="273"/>
      <c r="LNV11" s="274"/>
      <c r="LNW11" s="265"/>
      <c r="LNX11" s="537"/>
      <c r="LNY11" s="537"/>
      <c r="LNZ11" s="538"/>
      <c r="LOA11" s="539"/>
      <c r="LOC11" s="540"/>
      <c r="LOD11" s="540"/>
      <c r="LOE11" s="542"/>
      <c r="LOF11" s="541"/>
      <c r="LOG11" s="537"/>
      <c r="LOH11" s="266"/>
      <c r="LOI11" s="271"/>
      <c r="LOJ11" s="271"/>
      <c r="LOK11" s="271"/>
      <c r="LOL11" s="271"/>
      <c r="LOM11" s="271"/>
      <c r="LON11" s="272"/>
      <c r="LOO11" s="273"/>
      <c r="LOP11" s="273"/>
      <c r="LOQ11" s="273"/>
      <c r="LOR11" s="273"/>
      <c r="LOS11" s="274"/>
      <c r="LOT11" s="265"/>
      <c r="LOU11" s="537"/>
      <c r="LOV11" s="537"/>
      <c r="LOW11" s="538"/>
      <c r="LOX11" s="539"/>
      <c r="LOZ11" s="540"/>
      <c r="LPA11" s="540"/>
      <c r="LPB11" s="542"/>
      <c r="LPC11" s="541"/>
      <c r="LPD11" s="537"/>
      <c r="LPE11" s="266"/>
      <c r="LPF11" s="271"/>
      <c r="LPG11" s="271"/>
      <c r="LPH11" s="271"/>
      <c r="LPI11" s="271"/>
      <c r="LPJ11" s="271"/>
      <c r="LPK11" s="272"/>
      <c r="LPL11" s="273"/>
      <c r="LPM11" s="273"/>
      <c r="LPN11" s="273"/>
      <c r="LPO11" s="273"/>
      <c r="LPP11" s="274"/>
      <c r="LPQ11" s="265"/>
      <c r="LPR11" s="537"/>
      <c r="LPS11" s="537"/>
      <c r="LPT11" s="538"/>
      <c r="LPU11" s="539"/>
      <c r="LPW11" s="540"/>
      <c r="LPX11" s="540"/>
      <c r="LPY11" s="542"/>
      <c r="LPZ11" s="541"/>
      <c r="LQA11" s="537"/>
      <c r="LQB11" s="266"/>
      <c r="LQC11" s="271"/>
      <c r="LQD11" s="271"/>
      <c r="LQE11" s="271"/>
      <c r="LQF11" s="271"/>
      <c r="LQG11" s="271"/>
      <c r="LQH11" s="272"/>
      <c r="LQI11" s="273"/>
      <c r="LQJ11" s="273"/>
      <c r="LQK11" s="273"/>
      <c r="LQL11" s="273"/>
      <c r="LQM11" s="274"/>
      <c r="LQN11" s="265"/>
      <c r="LQO11" s="537"/>
      <c r="LQP11" s="537"/>
      <c r="LQQ11" s="538"/>
      <c r="LQR11" s="539"/>
      <c r="LQT11" s="540"/>
      <c r="LQU11" s="540"/>
      <c r="LQV11" s="542"/>
      <c r="LQW11" s="541"/>
      <c r="LQX11" s="537"/>
      <c r="LQY11" s="266"/>
      <c r="LQZ11" s="271"/>
      <c r="LRA11" s="271"/>
      <c r="LRB11" s="271"/>
      <c r="LRC11" s="271"/>
      <c r="LRD11" s="271"/>
      <c r="LRE11" s="272"/>
      <c r="LRF11" s="273"/>
      <c r="LRG11" s="273"/>
      <c r="LRH11" s="273"/>
      <c r="LRI11" s="273"/>
      <c r="LRJ11" s="274"/>
      <c r="LRK11" s="265"/>
      <c r="LRL11" s="537"/>
      <c r="LRM11" s="537"/>
      <c r="LRN11" s="538"/>
      <c r="LRO11" s="539"/>
      <c r="LRQ11" s="540"/>
      <c r="LRR11" s="540"/>
      <c r="LRS11" s="542"/>
      <c r="LRT11" s="541"/>
      <c r="LRU11" s="537"/>
      <c r="LRV11" s="266"/>
      <c r="LRW11" s="271"/>
      <c r="LRX11" s="271"/>
      <c r="LRY11" s="271"/>
      <c r="LRZ11" s="271"/>
      <c r="LSA11" s="271"/>
      <c r="LSB11" s="272"/>
      <c r="LSC11" s="273"/>
      <c r="LSD11" s="273"/>
      <c r="LSE11" s="273"/>
      <c r="LSF11" s="273"/>
      <c r="LSG11" s="274"/>
      <c r="LSH11" s="265"/>
      <c r="LSI11" s="537"/>
      <c r="LSJ11" s="537"/>
      <c r="LSK11" s="538"/>
      <c r="LSL11" s="539"/>
      <c r="LSN11" s="540"/>
      <c r="LSO11" s="540"/>
      <c r="LSP11" s="542"/>
      <c r="LSQ11" s="541"/>
      <c r="LSR11" s="537"/>
      <c r="LSS11" s="266"/>
      <c r="LST11" s="271"/>
      <c r="LSU11" s="271"/>
      <c r="LSV11" s="271"/>
      <c r="LSW11" s="271"/>
      <c r="LSX11" s="271"/>
      <c r="LSY11" s="272"/>
      <c r="LSZ11" s="273"/>
      <c r="LTA11" s="273"/>
      <c r="LTB11" s="273"/>
      <c r="LTC11" s="273"/>
      <c r="LTD11" s="274"/>
      <c r="LTE11" s="265"/>
      <c r="LTF11" s="537"/>
      <c r="LTG11" s="537"/>
      <c r="LTH11" s="538"/>
      <c r="LTI11" s="539"/>
      <c r="LTK11" s="540"/>
      <c r="LTL11" s="540"/>
      <c r="LTM11" s="542"/>
      <c r="LTN11" s="541"/>
      <c r="LTO11" s="537"/>
      <c r="LTP11" s="266"/>
      <c r="LTQ11" s="271"/>
      <c r="LTR11" s="271"/>
      <c r="LTS11" s="271"/>
      <c r="LTT11" s="271"/>
      <c r="LTU11" s="271"/>
      <c r="LTV11" s="272"/>
      <c r="LTW11" s="273"/>
      <c r="LTX11" s="273"/>
      <c r="LTY11" s="273"/>
      <c r="LTZ11" s="273"/>
      <c r="LUA11" s="274"/>
      <c r="LUB11" s="265"/>
      <c r="LUC11" s="537"/>
      <c r="LUD11" s="537"/>
      <c r="LUE11" s="538"/>
      <c r="LUF11" s="539"/>
      <c r="LUH11" s="540"/>
      <c r="LUI11" s="540"/>
      <c r="LUJ11" s="542"/>
      <c r="LUK11" s="541"/>
      <c r="LUL11" s="537"/>
      <c r="LUM11" s="266"/>
      <c r="LUN11" s="271"/>
      <c r="LUO11" s="271"/>
      <c r="LUP11" s="271"/>
      <c r="LUQ11" s="271"/>
      <c r="LUR11" s="271"/>
      <c r="LUS11" s="272"/>
      <c r="LUT11" s="273"/>
      <c r="LUU11" s="273"/>
      <c r="LUV11" s="273"/>
      <c r="LUW11" s="273"/>
      <c r="LUX11" s="274"/>
      <c r="LUY11" s="265"/>
      <c r="LUZ11" s="537"/>
      <c r="LVA11" s="537"/>
      <c r="LVB11" s="538"/>
      <c r="LVC11" s="539"/>
      <c r="LVE11" s="540"/>
      <c r="LVF11" s="540"/>
      <c r="LVG11" s="542"/>
      <c r="LVH11" s="541"/>
      <c r="LVI11" s="537"/>
      <c r="LVJ11" s="266"/>
      <c r="LVK11" s="271"/>
      <c r="LVL11" s="271"/>
      <c r="LVM11" s="271"/>
      <c r="LVN11" s="271"/>
      <c r="LVO11" s="271"/>
      <c r="LVP11" s="272"/>
      <c r="LVQ11" s="273"/>
      <c r="LVR11" s="273"/>
      <c r="LVS11" s="273"/>
      <c r="LVT11" s="273"/>
      <c r="LVU11" s="274"/>
      <c r="LVV11" s="265"/>
      <c r="LVW11" s="537"/>
      <c r="LVX11" s="537"/>
      <c r="LVY11" s="538"/>
      <c r="LVZ11" s="539"/>
      <c r="LWB11" s="540"/>
      <c r="LWC11" s="540"/>
      <c r="LWD11" s="542"/>
      <c r="LWE11" s="541"/>
      <c r="LWF11" s="537"/>
      <c r="LWG11" s="266"/>
      <c r="LWH11" s="271"/>
      <c r="LWI11" s="271"/>
      <c r="LWJ11" s="271"/>
      <c r="LWK11" s="271"/>
      <c r="LWL11" s="271"/>
      <c r="LWM11" s="272"/>
      <c r="LWN11" s="273"/>
      <c r="LWO11" s="273"/>
      <c r="LWP11" s="273"/>
      <c r="LWQ11" s="273"/>
      <c r="LWR11" s="274"/>
      <c r="LWS11" s="265"/>
      <c r="LWT11" s="537"/>
      <c r="LWU11" s="537"/>
      <c r="LWV11" s="538"/>
      <c r="LWW11" s="539"/>
      <c r="LWY11" s="540"/>
      <c r="LWZ11" s="540"/>
      <c r="LXA11" s="542"/>
      <c r="LXB11" s="541"/>
      <c r="LXC11" s="537"/>
      <c r="LXD11" s="266"/>
      <c r="LXE11" s="271"/>
      <c r="LXF11" s="271"/>
      <c r="LXG11" s="271"/>
      <c r="LXH11" s="271"/>
      <c r="LXI11" s="271"/>
      <c r="LXJ11" s="272"/>
      <c r="LXK11" s="273"/>
      <c r="LXL11" s="273"/>
      <c r="LXM11" s="273"/>
      <c r="LXN11" s="273"/>
      <c r="LXO11" s="274"/>
      <c r="LXP11" s="265"/>
      <c r="LXQ11" s="537"/>
      <c r="LXR11" s="537"/>
      <c r="LXS11" s="538"/>
      <c r="LXT11" s="539"/>
      <c r="LXV11" s="540"/>
      <c r="LXW11" s="540"/>
      <c r="LXX11" s="542"/>
      <c r="LXY11" s="541"/>
      <c r="LXZ11" s="537"/>
      <c r="LYA11" s="266"/>
      <c r="LYB11" s="271"/>
      <c r="LYC11" s="271"/>
      <c r="LYD11" s="271"/>
      <c r="LYE11" s="271"/>
      <c r="LYF11" s="271"/>
      <c r="LYG11" s="272"/>
      <c r="LYH11" s="273"/>
      <c r="LYI11" s="273"/>
      <c r="LYJ11" s="273"/>
      <c r="LYK11" s="273"/>
      <c r="LYL11" s="274"/>
      <c r="LYM11" s="265"/>
      <c r="LYN11" s="537"/>
      <c r="LYO11" s="537"/>
      <c r="LYP11" s="538"/>
      <c r="LYQ11" s="539"/>
      <c r="LYS11" s="540"/>
      <c r="LYT11" s="540"/>
      <c r="LYU11" s="542"/>
      <c r="LYV11" s="541"/>
      <c r="LYW11" s="537"/>
      <c r="LYX11" s="266"/>
      <c r="LYY11" s="271"/>
      <c r="LYZ11" s="271"/>
      <c r="LZA11" s="271"/>
      <c r="LZB11" s="271"/>
      <c r="LZC11" s="271"/>
      <c r="LZD11" s="272"/>
      <c r="LZE11" s="273"/>
      <c r="LZF11" s="273"/>
      <c r="LZG11" s="273"/>
      <c r="LZH11" s="273"/>
      <c r="LZI11" s="274"/>
      <c r="LZJ11" s="265"/>
      <c r="LZK11" s="537"/>
      <c r="LZL11" s="537"/>
      <c r="LZM11" s="538"/>
      <c r="LZN11" s="539"/>
      <c r="LZP11" s="540"/>
      <c r="LZQ11" s="540"/>
      <c r="LZR11" s="542"/>
      <c r="LZS11" s="541"/>
      <c r="LZT11" s="537"/>
      <c r="LZU11" s="266"/>
      <c r="LZV11" s="271"/>
      <c r="LZW11" s="271"/>
      <c r="LZX11" s="271"/>
      <c r="LZY11" s="271"/>
      <c r="LZZ11" s="271"/>
      <c r="MAA11" s="272"/>
      <c r="MAB11" s="273"/>
      <c r="MAC11" s="273"/>
      <c r="MAD11" s="273"/>
      <c r="MAE11" s="273"/>
      <c r="MAF11" s="274"/>
      <c r="MAG11" s="265"/>
      <c r="MAH11" s="537"/>
      <c r="MAI11" s="537"/>
      <c r="MAJ11" s="538"/>
      <c r="MAK11" s="539"/>
      <c r="MAM11" s="540"/>
      <c r="MAN11" s="540"/>
      <c r="MAO11" s="542"/>
      <c r="MAP11" s="541"/>
      <c r="MAQ11" s="537"/>
      <c r="MAR11" s="266"/>
      <c r="MAS11" s="271"/>
      <c r="MAT11" s="271"/>
      <c r="MAU11" s="271"/>
      <c r="MAV11" s="271"/>
      <c r="MAW11" s="271"/>
      <c r="MAX11" s="272"/>
      <c r="MAY11" s="273"/>
      <c r="MAZ11" s="273"/>
      <c r="MBA11" s="273"/>
      <c r="MBB11" s="273"/>
      <c r="MBC11" s="274"/>
      <c r="MBD11" s="265"/>
      <c r="MBE11" s="537"/>
      <c r="MBF11" s="537"/>
      <c r="MBG11" s="538"/>
      <c r="MBH11" s="539"/>
      <c r="MBJ11" s="540"/>
      <c r="MBK11" s="540"/>
      <c r="MBL11" s="542"/>
      <c r="MBM11" s="541"/>
      <c r="MBN11" s="537"/>
      <c r="MBO11" s="266"/>
      <c r="MBP11" s="271"/>
      <c r="MBQ11" s="271"/>
      <c r="MBR11" s="271"/>
      <c r="MBS11" s="271"/>
      <c r="MBT11" s="271"/>
      <c r="MBU11" s="272"/>
      <c r="MBV11" s="273"/>
      <c r="MBW11" s="273"/>
      <c r="MBX11" s="273"/>
      <c r="MBY11" s="273"/>
      <c r="MBZ11" s="274"/>
      <c r="MCA11" s="265"/>
      <c r="MCB11" s="537"/>
      <c r="MCC11" s="537"/>
      <c r="MCD11" s="538"/>
      <c r="MCE11" s="539"/>
      <c r="MCG11" s="540"/>
      <c r="MCH11" s="540"/>
      <c r="MCI11" s="542"/>
      <c r="MCJ11" s="541"/>
      <c r="MCK11" s="537"/>
      <c r="MCL11" s="266"/>
      <c r="MCM11" s="271"/>
      <c r="MCN11" s="271"/>
      <c r="MCO11" s="271"/>
      <c r="MCP11" s="271"/>
      <c r="MCQ11" s="271"/>
      <c r="MCR11" s="272"/>
      <c r="MCS11" s="273"/>
      <c r="MCT11" s="273"/>
      <c r="MCU11" s="273"/>
      <c r="MCV11" s="273"/>
      <c r="MCW11" s="274"/>
      <c r="MCX11" s="265"/>
      <c r="MCY11" s="537"/>
      <c r="MCZ11" s="537"/>
      <c r="MDA11" s="538"/>
      <c r="MDB11" s="539"/>
      <c r="MDD11" s="540"/>
      <c r="MDE11" s="540"/>
      <c r="MDF11" s="542"/>
      <c r="MDG11" s="541"/>
      <c r="MDH11" s="537"/>
      <c r="MDI11" s="266"/>
      <c r="MDJ11" s="271"/>
      <c r="MDK11" s="271"/>
      <c r="MDL11" s="271"/>
      <c r="MDM11" s="271"/>
      <c r="MDN11" s="271"/>
      <c r="MDO11" s="272"/>
      <c r="MDP11" s="273"/>
      <c r="MDQ11" s="273"/>
      <c r="MDR11" s="273"/>
      <c r="MDS11" s="273"/>
      <c r="MDT11" s="274"/>
      <c r="MDU11" s="265"/>
      <c r="MDV11" s="537"/>
      <c r="MDW11" s="537"/>
      <c r="MDX11" s="538"/>
      <c r="MDY11" s="539"/>
      <c r="MEA11" s="540"/>
      <c r="MEB11" s="540"/>
      <c r="MEC11" s="542"/>
      <c r="MED11" s="541"/>
      <c r="MEE11" s="537"/>
      <c r="MEF11" s="266"/>
      <c r="MEG11" s="271"/>
      <c r="MEH11" s="271"/>
      <c r="MEI11" s="271"/>
      <c r="MEJ11" s="271"/>
      <c r="MEK11" s="271"/>
      <c r="MEL11" s="272"/>
      <c r="MEM11" s="273"/>
      <c r="MEN11" s="273"/>
      <c r="MEO11" s="273"/>
      <c r="MEP11" s="273"/>
      <c r="MEQ11" s="274"/>
      <c r="MER11" s="265"/>
      <c r="MES11" s="537"/>
      <c r="MET11" s="537"/>
      <c r="MEU11" s="538"/>
      <c r="MEV11" s="539"/>
      <c r="MEX11" s="540"/>
      <c r="MEY11" s="540"/>
      <c r="MEZ11" s="542"/>
      <c r="MFA11" s="541"/>
      <c r="MFB11" s="537"/>
      <c r="MFC11" s="266"/>
      <c r="MFD11" s="271"/>
      <c r="MFE11" s="271"/>
      <c r="MFF11" s="271"/>
      <c r="MFG11" s="271"/>
      <c r="MFH11" s="271"/>
      <c r="MFI11" s="272"/>
      <c r="MFJ11" s="273"/>
      <c r="MFK11" s="273"/>
      <c r="MFL11" s="273"/>
      <c r="MFM11" s="273"/>
      <c r="MFN11" s="274"/>
      <c r="MFO11" s="265"/>
      <c r="MFP11" s="537"/>
      <c r="MFQ11" s="537"/>
      <c r="MFR11" s="538"/>
      <c r="MFS11" s="539"/>
      <c r="MFU11" s="540"/>
      <c r="MFV11" s="540"/>
      <c r="MFW11" s="542"/>
      <c r="MFX11" s="541"/>
      <c r="MFY11" s="537"/>
      <c r="MFZ11" s="266"/>
      <c r="MGA11" s="271"/>
      <c r="MGB11" s="271"/>
      <c r="MGC11" s="271"/>
      <c r="MGD11" s="271"/>
      <c r="MGE11" s="271"/>
      <c r="MGF11" s="272"/>
      <c r="MGG11" s="273"/>
      <c r="MGH11" s="273"/>
      <c r="MGI11" s="273"/>
      <c r="MGJ11" s="273"/>
      <c r="MGK11" s="274"/>
      <c r="MGL11" s="265"/>
      <c r="MGM11" s="537"/>
      <c r="MGN11" s="537"/>
      <c r="MGO11" s="538"/>
      <c r="MGP11" s="539"/>
      <c r="MGR11" s="540"/>
      <c r="MGS11" s="540"/>
      <c r="MGT11" s="542"/>
      <c r="MGU11" s="541"/>
      <c r="MGV11" s="537"/>
      <c r="MGW11" s="266"/>
      <c r="MGX11" s="271"/>
      <c r="MGY11" s="271"/>
      <c r="MGZ11" s="271"/>
      <c r="MHA11" s="271"/>
      <c r="MHB11" s="271"/>
      <c r="MHC11" s="272"/>
      <c r="MHD11" s="273"/>
      <c r="MHE11" s="273"/>
      <c r="MHF11" s="273"/>
      <c r="MHG11" s="273"/>
      <c r="MHH11" s="274"/>
      <c r="MHI11" s="265"/>
      <c r="MHJ11" s="537"/>
      <c r="MHK11" s="537"/>
      <c r="MHL11" s="538"/>
      <c r="MHM11" s="539"/>
      <c r="MHO11" s="540"/>
      <c r="MHP11" s="540"/>
      <c r="MHQ11" s="542"/>
      <c r="MHR11" s="541"/>
      <c r="MHS11" s="537"/>
      <c r="MHT11" s="266"/>
      <c r="MHU11" s="271"/>
      <c r="MHV11" s="271"/>
      <c r="MHW11" s="271"/>
      <c r="MHX11" s="271"/>
      <c r="MHY11" s="271"/>
      <c r="MHZ11" s="272"/>
      <c r="MIA11" s="273"/>
      <c r="MIB11" s="273"/>
      <c r="MIC11" s="273"/>
      <c r="MID11" s="273"/>
      <c r="MIE11" s="274"/>
      <c r="MIF11" s="265"/>
      <c r="MIG11" s="537"/>
      <c r="MIH11" s="537"/>
      <c r="MII11" s="538"/>
      <c r="MIJ11" s="539"/>
      <c r="MIL11" s="540"/>
      <c r="MIM11" s="540"/>
      <c r="MIN11" s="542"/>
      <c r="MIO11" s="541"/>
      <c r="MIP11" s="537"/>
      <c r="MIQ11" s="266"/>
      <c r="MIR11" s="271"/>
      <c r="MIS11" s="271"/>
      <c r="MIT11" s="271"/>
      <c r="MIU11" s="271"/>
      <c r="MIV11" s="271"/>
      <c r="MIW11" s="272"/>
      <c r="MIX11" s="273"/>
      <c r="MIY11" s="273"/>
      <c r="MIZ11" s="273"/>
      <c r="MJA11" s="273"/>
      <c r="MJB11" s="274"/>
      <c r="MJC11" s="265"/>
      <c r="MJD11" s="537"/>
      <c r="MJE11" s="537"/>
      <c r="MJF11" s="538"/>
      <c r="MJG11" s="539"/>
      <c r="MJI11" s="540"/>
      <c r="MJJ11" s="540"/>
      <c r="MJK11" s="542"/>
      <c r="MJL11" s="541"/>
      <c r="MJM11" s="537"/>
      <c r="MJN11" s="266"/>
      <c r="MJO11" s="271"/>
      <c r="MJP11" s="271"/>
      <c r="MJQ11" s="271"/>
      <c r="MJR11" s="271"/>
      <c r="MJS11" s="271"/>
      <c r="MJT11" s="272"/>
      <c r="MJU11" s="273"/>
      <c r="MJV11" s="273"/>
      <c r="MJW11" s="273"/>
      <c r="MJX11" s="273"/>
      <c r="MJY11" s="274"/>
      <c r="MJZ11" s="265"/>
      <c r="MKA11" s="537"/>
      <c r="MKB11" s="537"/>
      <c r="MKC11" s="538"/>
      <c r="MKD11" s="539"/>
      <c r="MKF11" s="540"/>
      <c r="MKG11" s="540"/>
      <c r="MKH11" s="542"/>
      <c r="MKI11" s="541"/>
      <c r="MKJ11" s="537"/>
      <c r="MKK11" s="266"/>
      <c r="MKL11" s="271"/>
      <c r="MKM11" s="271"/>
      <c r="MKN11" s="271"/>
      <c r="MKO11" s="271"/>
      <c r="MKP11" s="271"/>
      <c r="MKQ11" s="272"/>
      <c r="MKR11" s="273"/>
      <c r="MKS11" s="273"/>
      <c r="MKT11" s="273"/>
      <c r="MKU11" s="273"/>
      <c r="MKV11" s="274"/>
      <c r="MKW11" s="265"/>
      <c r="MKX11" s="537"/>
      <c r="MKY11" s="537"/>
      <c r="MKZ11" s="538"/>
      <c r="MLA11" s="539"/>
      <c r="MLC11" s="540"/>
      <c r="MLD11" s="540"/>
      <c r="MLE11" s="542"/>
      <c r="MLF11" s="541"/>
      <c r="MLG11" s="537"/>
      <c r="MLH11" s="266"/>
      <c r="MLI11" s="271"/>
      <c r="MLJ11" s="271"/>
      <c r="MLK11" s="271"/>
      <c r="MLL11" s="271"/>
      <c r="MLM11" s="271"/>
      <c r="MLN11" s="272"/>
      <c r="MLO11" s="273"/>
      <c r="MLP11" s="273"/>
      <c r="MLQ11" s="273"/>
      <c r="MLR11" s="273"/>
      <c r="MLS11" s="274"/>
      <c r="MLT11" s="265"/>
      <c r="MLU11" s="537"/>
      <c r="MLV11" s="537"/>
      <c r="MLW11" s="538"/>
      <c r="MLX11" s="539"/>
      <c r="MLZ11" s="540"/>
      <c r="MMA11" s="540"/>
      <c r="MMB11" s="542"/>
      <c r="MMC11" s="541"/>
      <c r="MMD11" s="537"/>
      <c r="MME11" s="266"/>
      <c r="MMF11" s="271"/>
      <c r="MMG11" s="271"/>
      <c r="MMH11" s="271"/>
      <c r="MMI11" s="271"/>
      <c r="MMJ11" s="271"/>
      <c r="MMK11" s="272"/>
      <c r="MML11" s="273"/>
      <c r="MMM11" s="273"/>
      <c r="MMN11" s="273"/>
      <c r="MMO11" s="273"/>
      <c r="MMP11" s="274"/>
      <c r="MMQ11" s="265"/>
      <c r="MMR11" s="537"/>
      <c r="MMS11" s="537"/>
      <c r="MMT11" s="538"/>
      <c r="MMU11" s="539"/>
      <c r="MMW11" s="540"/>
      <c r="MMX11" s="540"/>
      <c r="MMY11" s="542"/>
      <c r="MMZ11" s="541"/>
      <c r="MNA11" s="537"/>
      <c r="MNB11" s="266"/>
      <c r="MNC11" s="271"/>
      <c r="MND11" s="271"/>
      <c r="MNE11" s="271"/>
      <c r="MNF11" s="271"/>
      <c r="MNG11" s="271"/>
      <c r="MNH11" s="272"/>
      <c r="MNI11" s="273"/>
      <c r="MNJ11" s="273"/>
      <c r="MNK11" s="273"/>
      <c r="MNL11" s="273"/>
      <c r="MNM11" s="274"/>
      <c r="MNN11" s="265"/>
      <c r="MNO11" s="537"/>
      <c r="MNP11" s="537"/>
      <c r="MNQ11" s="538"/>
      <c r="MNR11" s="539"/>
      <c r="MNT11" s="540"/>
      <c r="MNU11" s="540"/>
      <c r="MNV11" s="542"/>
      <c r="MNW11" s="541"/>
      <c r="MNX11" s="537"/>
      <c r="MNY11" s="266"/>
      <c r="MNZ11" s="271"/>
      <c r="MOA11" s="271"/>
      <c r="MOB11" s="271"/>
      <c r="MOC11" s="271"/>
      <c r="MOD11" s="271"/>
      <c r="MOE11" s="272"/>
      <c r="MOF11" s="273"/>
      <c r="MOG11" s="273"/>
      <c r="MOH11" s="273"/>
      <c r="MOI11" s="273"/>
      <c r="MOJ11" s="274"/>
      <c r="MOK11" s="265"/>
      <c r="MOL11" s="537"/>
      <c r="MOM11" s="537"/>
      <c r="MON11" s="538"/>
      <c r="MOO11" s="539"/>
      <c r="MOQ11" s="540"/>
      <c r="MOR11" s="540"/>
      <c r="MOS11" s="542"/>
      <c r="MOT11" s="541"/>
      <c r="MOU11" s="537"/>
      <c r="MOV11" s="266"/>
      <c r="MOW11" s="271"/>
      <c r="MOX11" s="271"/>
      <c r="MOY11" s="271"/>
      <c r="MOZ11" s="271"/>
      <c r="MPA11" s="271"/>
      <c r="MPB11" s="272"/>
      <c r="MPC11" s="273"/>
      <c r="MPD11" s="273"/>
      <c r="MPE11" s="273"/>
      <c r="MPF11" s="273"/>
      <c r="MPG11" s="274"/>
      <c r="MPH11" s="265"/>
      <c r="MPI11" s="537"/>
      <c r="MPJ11" s="537"/>
      <c r="MPK11" s="538"/>
      <c r="MPL11" s="539"/>
      <c r="MPN11" s="540"/>
      <c r="MPO11" s="540"/>
      <c r="MPP11" s="542"/>
      <c r="MPQ11" s="541"/>
      <c r="MPR11" s="537"/>
      <c r="MPS11" s="266"/>
      <c r="MPT11" s="271"/>
      <c r="MPU11" s="271"/>
      <c r="MPV11" s="271"/>
      <c r="MPW11" s="271"/>
      <c r="MPX11" s="271"/>
      <c r="MPY11" s="272"/>
      <c r="MPZ11" s="273"/>
      <c r="MQA11" s="273"/>
      <c r="MQB11" s="273"/>
      <c r="MQC11" s="273"/>
      <c r="MQD11" s="274"/>
      <c r="MQE11" s="265"/>
      <c r="MQF11" s="537"/>
      <c r="MQG11" s="537"/>
      <c r="MQH11" s="538"/>
      <c r="MQI11" s="539"/>
      <c r="MQK11" s="540"/>
      <c r="MQL11" s="540"/>
      <c r="MQM11" s="542"/>
      <c r="MQN11" s="541"/>
      <c r="MQO11" s="537"/>
      <c r="MQP11" s="266"/>
      <c r="MQQ11" s="271"/>
      <c r="MQR11" s="271"/>
      <c r="MQS11" s="271"/>
      <c r="MQT11" s="271"/>
      <c r="MQU11" s="271"/>
      <c r="MQV11" s="272"/>
      <c r="MQW11" s="273"/>
      <c r="MQX11" s="273"/>
      <c r="MQY11" s="273"/>
      <c r="MQZ11" s="273"/>
      <c r="MRA11" s="274"/>
      <c r="MRB11" s="265"/>
      <c r="MRC11" s="537"/>
      <c r="MRD11" s="537"/>
      <c r="MRE11" s="538"/>
      <c r="MRF11" s="539"/>
      <c r="MRH11" s="540"/>
      <c r="MRI11" s="540"/>
      <c r="MRJ11" s="542"/>
      <c r="MRK11" s="541"/>
      <c r="MRL11" s="537"/>
      <c r="MRM11" s="266"/>
      <c r="MRN11" s="271"/>
      <c r="MRO11" s="271"/>
      <c r="MRP11" s="271"/>
      <c r="MRQ11" s="271"/>
      <c r="MRR11" s="271"/>
      <c r="MRS11" s="272"/>
      <c r="MRT11" s="273"/>
      <c r="MRU11" s="273"/>
      <c r="MRV11" s="273"/>
      <c r="MRW11" s="273"/>
      <c r="MRX11" s="274"/>
      <c r="MRY11" s="265"/>
      <c r="MRZ11" s="537"/>
      <c r="MSA11" s="537"/>
      <c r="MSB11" s="538"/>
      <c r="MSC11" s="539"/>
      <c r="MSE11" s="540"/>
      <c r="MSF11" s="540"/>
      <c r="MSG11" s="542"/>
      <c r="MSH11" s="541"/>
      <c r="MSI11" s="537"/>
      <c r="MSJ11" s="266"/>
      <c r="MSK11" s="271"/>
      <c r="MSL11" s="271"/>
      <c r="MSM11" s="271"/>
      <c r="MSN11" s="271"/>
      <c r="MSO11" s="271"/>
      <c r="MSP11" s="272"/>
      <c r="MSQ11" s="273"/>
      <c r="MSR11" s="273"/>
      <c r="MSS11" s="273"/>
      <c r="MST11" s="273"/>
      <c r="MSU11" s="274"/>
      <c r="MSV11" s="265"/>
      <c r="MSW11" s="537"/>
      <c r="MSX11" s="537"/>
      <c r="MSY11" s="538"/>
      <c r="MSZ11" s="539"/>
      <c r="MTB11" s="540"/>
      <c r="MTC11" s="540"/>
      <c r="MTD11" s="542"/>
      <c r="MTE11" s="541"/>
      <c r="MTF11" s="537"/>
      <c r="MTG11" s="266"/>
      <c r="MTH11" s="271"/>
      <c r="MTI11" s="271"/>
      <c r="MTJ11" s="271"/>
      <c r="MTK11" s="271"/>
      <c r="MTL11" s="271"/>
      <c r="MTM11" s="272"/>
      <c r="MTN11" s="273"/>
      <c r="MTO11" s="273"/>
      <c r="MTP11" s="273"/>
      <c r="MTQ11" s="273"/>
      <c r="MTR11" s="274"/>
      <c r="MTS11" s="265"/>
      <c r="MTT11" s="537"/>
      <c r="MTU11" s="537"/>
      <c r="MTV11" s="538"/>
      <c r="MTW11" s="539"/>
      <c r="MTY11" s="540"/>
      <c r="MTZ11" s="540"/>
      <c r="MUA11" s="542"/>
      <c r="MUB11" s="541"/>
      <c r="MUC11" s="537"/>
      <c r="MUD11" s="266"/>
      <c r="MUE11" s="271"/>
      <c r="MUF11" s="271"/>
      <c r="MUG11" s="271"/>
      <c r="MUH11" s="271"/>
      <c r="MUI11" s="271"/>
      <c r="MUJ11" s="272"/>
      <c r="MUK11" s="273"/>
      <c r="MUL11" s="273"/>
      <c r="MUM11" s="273"/>
      <c r="MUN11" s="273"/>
      <c r="MUO11" s="274"/>
      <c r="MUP11" s="265"/>
      <c r="MUQ11" s="537"/>
      <c r="MUR11" s="537"/>
      <c r="MUS11" s="538"/>
      <c r="MUT11" s="539"/>
      <c r="MUV11" s="540"/>
      <c r="MUW11" s="540"/>
      <c r="MUX11" s="542"/>
      <c r="MUY11" s="541"/>
      <c r="MUZ11" s="537"/>
      <c r="MVA11" s="266"/>
      <c r="MVB11" s="271"/>
      <c r="MVC11" s="271"/>
      <c r="MVD11" s="271"/>
      <c r="MVE11" s="271"/>
      <c r="MVF11" s="271"/>
      <c r="MVG11" s="272"/>
      <c r="MVH11" s="273"/>
      <c r="MVI11" s="273"/>
      <c r="MVJ11" s="273"/>
      <c r="MVK11" s="273"/>
      <c r="MVL11" s="274"/>
      <c r="MVM11" s="265"/>
      <c r="MVN11" s="537"/>
      <c r="MVO11" s="537"/>
      <c r="MVP11" s="538"/>
      <c r="MVQ11" s="539"/>
      <c r="MVS11" s="540"/>
      <c r="MVT11" s="540"/>
      <c r="MVU11" s="542"/>
      <c r="MVV11" s="541"/>
      <c r="MVW11" s="537"/>
      <c r="MVX11" s="266"/>
      <c r="MVY11" s="271"/>
      <c r="MVZ11" s="271"/>
      <c r="MWA11" s="271"/>
      <c r="MWB11" s="271"/>
      <c r="MWC11" s="271"/>
      <c r="MWD11" s="272"/>
      <c r="MWE11" s="273"/>
      <c r="MWF11" s="273"/>
      <c r="MWG11" s="273"/>
      <c r="MWH11" s="273"/>
      <c r="MWI11" s="274"/>
      <c r="MWJ11" s="265"/>
      <c r="MWK11" s="537"/>
      <c r="MWL11" s="537"/>
      <c r="MWM11" s="538"/>
      <c r="MWN11" s="539"/>
      <c r="MWP11" s="540"/>
      <c r="MWQ11" s="540"/>
      <c r="MWR11" s="542"/>
      <c r="MWS11" s="541"/>
      <c r="MWT11" s="537"/>
      <c r="MWU11" s="266"/>
      <c r="MWV11" s="271"/>
      <c r="MWW11" s="271"/>
      <c r="MWX11" s="271"/>
      <c r="MWY11" s="271"/>
      <c r="MWZ11" s="271"/>
      <c r="MXA11" s="272"/>
      <c r="MXB11" s="273"/>
      <c r="MXC11" s="273"/>
      <c r="MXD11" s="273"/>
      <c r="MXE11" s="273"/>
      <c r="MXF11" s="274"/>
      <c r="MXG11" s="265"/>
      <c r="MXH11" s="537"/>
      <c r="MXI11" s="537"/>
      <c r="MXJ11" s="538"/>
      <c r="MXK11" s="539"/>
      <c r="MXM11" s="540"/>
      <c r="MXN11" s="540"/>
      <c r="MXO11" s="542"/>
      <c r="MXP11" s="541"/>
      <c r="MXQ11" s="537"/>
      <c r="MXR11" s="266"/>
      <c r="MXS11" s="271"/>
      <c r="MXT11" s="271"/>
      <c r="MXU11" s="271"/>
      <c r="MXV11" s="271"/>
      <c r="MXW11" s="271"/>
      <c r="MXX11" s="272"/>
      <c r="MXY11" s="273"/>
      <c r="MXZ11" s="273"/>
      <c r="MYA11" s="273"/>
      <c r="MYB11" s="273"/>
      <c r="MYC11" s="274"/>
      <c r="MYD11" s="265"/>
      <c r="MYE11" s="537"/>
      <c r="MYF11" s="537"/>
      <c r="MYG11" s="538"/>
      <c r="MYH11" s="539"/>
      <c r="MYJ11" s="540"/>
      <c r="MYK11" s="540"/>
      <c r="MYL11" s="542"/>
      <c r="MYM11" s="541"/>
      <c r="MYN11" s="537"/>
      <c r="MYO11" s="266"/>
      <c r="MYP11" s="271"/>
      <c r="MYQ11" s="271"/>
      <c r="MYR11" s="271"/>
      <c r="MYS11" s="271"/>
      <c r="MYT11" s="271"/>
      <c r="MYU11" s="272"/>
      <c r="MYV11" s="273"/>
      <c r="MYW11" s="273"/>
      <c r="MYX11" s="273"/>
      <c r="MYY11" s="273"/>
      <c r="MYZ11" s="274"/>
      <c r="MZA11" s="265"/>
      <c r="MZB11" s="537"/>
      <c r="MZC11" s="537"/>
      <c r="MZD11" s="538"/>
      <c r="MZE11" s="539"/>
      <c r="MZG11" s="540"/>
      <c r="MZH11" s="540"/>
      <c r="MZI11" s="542"/>
      <c r="MZJ11" s="541"/>
      <c r="MZK11" s="537"/>
      <c r="MZL11" s="266"/>
      <c r="MZM11" s="271"/>
      <c r="MZN11" s="271"/>
      <c r="MZO11" s="271"/>
      <c r="MZP11" s="271"/>
      <c r="MZQ11" s="271"/>
      <c r="MZR11" s="272"/>
      <c r="MZS11" s="273"/>
      <c r="MZT11" s="273"/>
      <c r="MZU11" s="273"/>
      <c r="MZV11" s="273"/>
      <c r="MZW11" s="274"/>
      <c r="MZX11" s="265"/>
      <c r="MZY11" s="537"/>
      <c r="MZZ11" s="537"/>
      <c r="NAA11" s="538"/>
      <c r="NAB11" s="539"/>
      <c r="NAD11" s="540"/>
      <c r="NAE11" s="540"/>
      <c r="NAF11" s="542"/>
      <c r="NAG11" s="541"/>
      <c r="NAH11" s="537"/>
      <c r="NAI11" s="266"/>
      <c r="NAJ11" s="271"/>
      <c r="NAK11" s="271"/>
      <c r="NAL11" s="271"/>
      <c r="NAM11" s="271"/>
      <c r="NAN11" s="271"/>
      <c r="NAO11" s="272"/>
      <c r="NAP11" s="273"/>
      <c r="NAQ11" s="273"/>
      <c r="NAR11" s="273"/>
      <c r="NAS11" s="273"/>
      <c r="NAT11" s="274"/>
      <c r="NAU11" s="265"/>
      <c r="NAV11" s="537"/>
      <c r="NAW11" s="537"/>
      <c r="NAX11" s="538"/>
      <c r="NAY11" s="539"/>
      <c r="NBA11" s="540"/>
      <c r="NBB11" s="540"/>
      <c r="NBC11" s="542"/>
      <c r="NBD11" s="541"/>
      <c r="NBE11" s="537"/>
      <c r="NBF11" s="266"/>
      <c r="NBG11" s="271"/>
      <c r="NBH11" s="271"/>
      <c r="NBI11" s="271"/>
      <c r="NBJ11" s="271"/>
      <c r="NBK11" s="271"/>
      <c r="NBL11" s="272"/>
      <c r="NBM11" s="273"/>
      <c r="NBN11" s="273"/>
      <c r="NBO11" s="273"/>
      <c r="NBP11" s="273"/>
      <c r="NBQ11" s="274"/>
      <c r="NBR11" s="265"/>
      <c r="NBS11" s="537"/>
      <c r="NBT11" s="537"/>
      <c r="NBU11" s="538"/>
      <c r="NBV11" s="539"/>
      <c r="NBX11" s="540"/>
      <c r="NBY11" s="540"/>
      <c r="NBZ11" s="542"/>
      <c r="NCA11" s="541"/>
      <c r="NCB11" s="537"/>
      <c r="NCC11" s="266"/>
      <c r="NCD11" s="271"/>
      <c r="NCE11" s="271"/>
      <c r="NCF11" s="271"/>
      <c r="NCG11" s="271"/>
      <c r="NCH11" s="271"/>
      <c r="NCI11" s="272"/>
      <c r="NCJ11" s="273"/>
      <c r="NCK11" s="273"/>
      <c r="NCL11" s="273"/>
      <c r="NCM11" s="273"/>
      <c r="NCN11" s="274"/>
      <c r="NCO11" s="265"/>
      <c r="NCP11" s="537"/>
      <c r="NCQ11" s="537"/>
      <c r="NCR11" s="538"/>
      <c r="NCS11" s="539"/>
      <c r="NCU11" s="540"/>
      <c r="NCV11" s="540"/>
      <c r="NCW11" s="542"/>
      <c r="NCX11" s="541"/>
      <c r="NCY11" s="537"/>
      <c r="NCZ11" s="266"/>
      <c r="NDA11" s="271"/>
      <c r="NDB11" s="271"/>
      <c r="NDC11" s="271"/>
      <c r="NDD11" s="271"/>
      <c r="NDE11" s="271"/>
      <c r="NDF11" s="272"/>
      <c r="NDG11" s="273"/>
      <c r="NDH11" s="273"/>
      <c r="NDI11" s="273"/>
      <c r="NDJ11" s="273"/>
      <c r="NDK11" s="274"/>
      <c r="NDL11" s="265"/>
      <c r="NDM11" s="537"/>
      <c r="NDN11" s="537"/>
      <c r="NDO11" s="538"/>
      <c r="NDP11" s="539"/>
      <c r="NDR11" s="540"/>
      <c r="NDS11" s="540"/>
      <c r="NDT11" s="542"/>
      <c r="NDU11" s="541"/>
      <c r="NDV11" s="537"/>
      <c r="NDW11" s="266"/>
      <c r="NDX11" s="271"/>
      <c r="NDY11" s="271"/>
      <c r="NDZ11" s="271"/>
      <c r="NEA11" s="271"/>
      <c r="NEB11" s="271"/>
      <c r="NEC11" s="272"/>
      <c r="NED11" s="273"/>
      <c r="NEE11" s="273"/>
      <c r="NEF11" s="273"/>
      <c r="NEG11" s="273"/>
      <c r="NEH11" s="274"/>
      <c r="NEI11" s="265"/>
      <c r="NEJ11" s="537"/>
      <c r="NEK11" s="537"/>
      <c r="NEL11" s="538"/>
      <c r="NEM11" s="539"/>
      <c r="NEO11" s="540"/>
      <c r="NEP11" s="540"/>
      <c r="NEQ11" s="542"/>
      <c r="NER11" s="541"/>
      <c r="NES11" s="537"/>
      <c r="NET11" s="266"/>
      <c r="NEU11" s="271"/>
      <c r="NEV11" s="271"/>
      <c r="NEW11" s="271"/>
      <c r="NEX11" s="271"/>
      <c r="NEY11" s="271"/>
      <c r="NEZ11" s="272"/>
      <c r="NFA11" s="273"/>
      <c r="NFB11" s="273"/>
      <c r="NFC11" s="273"/>
      <c r="NFD11" s="273"/>
      <c r="NFE11" s="274"/>
      <c r="NFF11" s="265"/>
      <c r="NFG11" s="537"/>
      <c r="NFH11" s="537"/>
      <c r="NFI11" s="538"/>
      <c r="NFJ11" s="539"/>
      <c r="NFL11" s="540"/>
      <c r="NFM11" s="540"/>
      <c r="NFN11" s="542"/>
      <c r="NFO11" s="541"/>
      <c r="NFP11" s="537"/>
      <c r="NFQ11" s="266"/>
      <c r="NFR11" s="271"/>
      <c r="NFS11" s="271"/>
      <c r="NFT11" s="271"/>
      <c r="NFU11" s="271"/>
      <c r="NFV11" s="271"/>
      <c r="NFW11" s="272"/>
      <c r="NFX11" s="273"/>
      <c r="NFY11" s="273"/>
      <c r="NFZ11" s="273"/>
      <c r="NGA11" s="273"/>
      <c r="NGB11" s="274"/>
      <c r="NGC11" s="265"/>
      <c r="NGD11" s="537"/>
      <c r="NGE11" s="537"/>
      <c r="NGF11" s="538"/>
      <c r="NGG11" s="539"/>
      <c r="NGI11" s="540"/>
      <c r="NGJ11" s="540"/>
      <c r="NGK11" s="542"/>
      <c r="NGL11" s="541"/>
      <c r="NGM11" s="537"/>
      <c r="NGN11" s="266"/>
      <c r="NGO11" s="271"/>
      <c r="NGP11" s="271"/>
      <c r="NGQ11" s="271"/>
      <c r="NGR11" s="271"/>
      <c r="NGS11" s="271"/>
      <c r="NGT11" s="272"/>
      <c r="NGU11" s="273"/>
      <c r="NGV11" s="273"/>
      <c r="NGW11" s="273"/>
      <c r="NGX11" s="273"/>
      <c r="NGY11" s="274"/>
      <c r="NGZ11" s="265"/>
      <c r="NHA11" s="537"/>
      <c r="NHB11" s="537"/>
      <c r="NHC11" s="538"/>
      <c r="NHD11" s="539"/>
      <c r="NHF11" s="540"/>
      <c r="NHG11" s="540"/>
      <c r="NHH11" s="542"/>
      <c r="NHI11" s="541"/>
      <c r="NHJ11" s="537"/>
      <c r="NHK11" s="266"/>
      <c r="NHL11" s="271"/>
      <c r="NHM11" s="271"/>
      <c r="NHN11" s="271"/>
      <c r="NHO11" s="271"/>
      <c r="NHP11" s="271"/>
      <c r="NHQ11" s="272"/>
      <c r="NHR11" s="273"/>
      <c r="NHS11" s="273"/>
      <c r="NHT11" s="273"/>
      <c r="NHU11" s="273"/>
      <c r="NHV11" s="274"/>
      <c r="NHW11" s="265"/>
      <c r="NHX11" s="537"/>
      <c r="NHY11" s="537"/>
      <c r="NHZ11" s="538"/>
      <c r="NIA11" s="539"/>
      <c r="NIC11" s="540"/>
      <c r="NID11" s="540"/>
      <c r="NIE11" s="542"/>
      <c r="NIF11" s="541"/>
      <c r="NIG11" s="537"/>
      <c r="NIH11" s="266"/>
      <c r="NII11" s="271"/>
      <c r="NIJ11" s="271"/>
      <c r="NIK11" s="271"/>
      <c r="NIL11" s="271"/>
      <c r="NIM11" s="271"/>
      <c r="NIN11" s="272"/>
      <c r="NIO11" s="273"/>
      <c r="NIP11" s="273"/>
      <c r="NIQ11" s="273"/>
      <c r="NIR11" s="273"/>
      <c r="NIS11" s="274"/>
      <c r="NIT11" s="265"/>
      <c r="NIU11" s="537"/>
      <c r="NIV11" s="537"/>
      <c r="NIW11" s="538"/>
      <c r="NIX11" s="539"/>
      <c r="NIZ11" s="540"/>
      <c r="NJA11" s="540"/>
      <c r="NJB11" s="542"/>
      <c r="NJC11" s="541"/>
      <c r="NJD11" s="537"/>
      <c r="NJE11" s="266"/>
      <c r="NJF11" s="271"/>
      <c r="NJG11" s="271"/>
      <c r="NJH11" s="271"/>
      <c r="NJI11" s="271"/>
      <c r="NJJ11" s="271"/>
      <c r="NJK11" s="272"/>
      <c r="NJL11" s="273"/>
      <c r="NJM11" s="273"/>
      <c r="NJN11" s="273"/>
      <c r="NJO11" s="273"/>
      <c r="NJP11" s="274"/>
      <c r="NJQ11" s="265"/>
      <c r="NJR11" s="537"/>
      <c r="NJS11" s="537"/>
      <c r="NJT11" s="538"/>
      <c r="NJU11" s="539"/>
      <c r="NJW11" s="540"/>
      <c r="NJX11" s="540"/>
      <c r="NJY11" s="542"/>
      <c r="NJZ11" s="541"/>
      <c r="NKA11" s="537"/>
      <c r="NKB11" s="266"/>
      <c r="NKC11" s="271"/>
      <c r="NKD11" s="271"/>
      <c r="NKE11" s="271"/>
      <c r="NKF11" s="271"/>
      <c r="NKG11" s="271"/>
      <c r="NKH11" s="272"/>
      <c r="NKI11" s="273"/>
      <c r="NKJ11" s="273"/>
      <c r="NKK11" s="273"/>
      <c r="NKL11" s="273"/>
      <c r="NKM11" s="274"/>
      <c r="NKN11" s="265"/>
      <c r="NKO11" s="537"/>
      <c r="NKP11" s="537"/>
      <c r="NKQ11" s="538"/>
      <c r="NKR11" s="539"/>
      <c r="NKT11" s="540"/>
      <c r="NKU11" s="540"/>
      <c r="NKV11" s="542"/>
      <c r="NKW11" s="541"/>
      <c r="NKX11" s="537"/>
      <c r="NKY11" s="266"/>
      <c r="NKZ11" s="271"/>
      <c r="NLA11" s="271"/>
      <c r="NLB11" s="271"/>
      <c r="NLC11" s="271"/>
      <c r="NLD11" s="271"/>
      <c r="NLE11" s="272"/>
      <c r="NLF11" s="273"/>
      <c r="NLG11" s="273"/>
      <c r="NLH11" s="273"/>
      <c r="NLI11" s="273"/>
      <c r="NLJ11" s="274"/>
      <c r="NLK11" s="265"/>
      <c r="NLL11" s="537"/>
      <c r="NLM11" s="537"/>
      <c r="NLN11" s="538"/>
      <c r="NLO11" s="539"/>
      <c r="NLQ11" s="540"/>
      <c r="NLR11" s="540"/>
      <c r="NLS11" s="542"/>
      <c r="NLT11" s="541"/>
      <c r="NLU11" s="537"/>
      <c r="NLV11" s="266"/>
      <c r="NLW11" s="271"/>
      <c r="NLX11" s="271"/>
      <c r="NLY11" s="271"/>
      <c r="NLZ11" s="271"/>
      <c r="NMA11" s="271"/>
      <c r="NMB11" s="272"/>
      <c r="NMC11" s="273"/>
      <c r="NMD11" s="273"/>
      <c r="NME11" s="273"/>
      <c r="NMF11" s="273"/>
      <c r="NMG11" s="274"/>
      <c r="NMH11" s="265"/>
      <c r="NMI11" s="537"/>
      <c r="NMJ11" s="537"/>
      <c r="NMK11" s="538"/>
      <c r="NML11" s="539"/>
      <c r="NMN11" s="540"/>
      <c r="NMO11" s="540"/>
      <c r="NMP11" s="542"/>
      <c r="NMQ11" s="541"/>
      <c r="NMR11" s="537"/>
      <c r="NMS11" s="266"/>
      <c r="NMT11" s="271"/>
      <c r="NMU11" s="271"/>
      <c r="NMV11" s="271"/>
      <c r="NMW11" s="271"/>
      <c r="NMX11" s="271"/>
      <c r="NMY11" s="272"/>
      <c r="NMZ11" s="273"/>
      <c r="NNA11" s="273"/>
      <c r="NNB11" s="273"/>
      <c r="NNC11" s="273"/>
      <c r="NND11" s="274"/>
      <c r="NNE11" s="265"/>
      <c r="NNF11" s="537"/>
      <c r="NNG11" s="537"/>
      <c r="NNH11" s="538"/>
      <c r="NNI11" s="539"/>
      <c r="NNK11" s="540"/>
      <c r="NNL11" s="540"/>
      <c r="NNM11" s="542"/>
      <c r="NNN11" s="541"/>
      <c r="NNO11" s="537"/>
      <c r="NNP11" s="266"/>
      <c r="NNQ11" s="271"/>
      <c r="NNR11" s="271"/>
      <c r="NNS11" s="271"/>
      <c r="NNT11" s="271"/>
      <c r="NNU11" s="271"/>
      <c r="NNV11" s="272"/>
      <c r="NNW11" s="273"/>
      <c r="NNX11" s="273"/>
      <c r="NNY11" s="273"/>
      <c r="NNZ11" s="273"/>
      <c r="NOA11" s="274"/>
      <c r="NOB11" s="265"/>
      <c r="NOC11" s="537"/>
      <c r="NOD11" s="537"/>
      <c r="NOE11" s="538"/>
      <c r="NOF11" s="539"/>
      <c r="NOH11" s="540"/>
      <c r="NOI11" s="540"/>
      <c r="NOJ11" s="542"/>
      <c r="NOK11" s="541"/>
      <c r="NOL11" s="537"/>
      <c r="NOM11" s="266"/>
      <c r="NON11" s="271"/>
      <c r="NOO11" s="271"/>
      <c r="NOP11" s="271"/>
      <c r="NOQ11" s="271"/>
      <c r="NOR11" s="271"/>
      <c r="NOS11" s="272"/>
      <c r="NOT11" s="273"/>
      <c r="NOU11" s="273"/>
      <c r="NOV11" s="273"/>
      <c r="NOW11" s="273"/>
      <c r="NOX11" s="274"/>
      <c r="NOY11" s="265"/>
      <c r="NOZ11" s="537"/>
      <c r="NPA11" s="537"/>
      <c r="NPB11" s="538"/>
      <c r="NPC11" s="539"/>
      <c r="NPE11" s="540"/>
      <c r="NPF11" s="540"/>
      <c r="NPG11" s="542"/>
      <c r="NPH11" s="541"/>
      <c r="NPI11" s="537"/>
      <c r="NPJ11" s="266"/>
      <c r="NPK11" s="271"/>
      <c r="NPL11" s="271"/>
      <c r="NPM11" s="271"/>
      <c r="NPN11" s="271"/>
      <c r="NPO11" s="271"/>
      <c r="NPP11" s="272"/>
      <c r="NPQ11" s="273"/>
      <c r="NPR11" s="273"/>
      <c r="NPS11" s="273"/>
      <c r="NPT11" s="273"/>
      <c r="NPU11" s="274"/>
      <c r="NPV11" s="265"/>
      <c r="NPW11" s="537"/>
      <c r="NPX11" s="537"/>
      <c r="NPY11" s="538"/>
      <c r="NPZ11" s="539"/>
      <c r="NQB11" s="540"/>
      <c r="NQC11" s="540"/>
      <c r="NQD11" s="542"/>
      <c r="NQE11" s="541"/>
      <c r="NQF11" s="537"/>
      <c r="NQG11" s="266"/>
      <c r="NQH11" s="271"/>
      <c r="NQI11" s="271"/>
      <c r="NQJ11" s="271"/>
      <c r="NQK11" s="271"/>
      <c r="NQL11" s="271"/>
      <c r="NQM11" s="272"/>
      <c r="NQN11" s="273"/>
      <c r="NQO11" s="273"/>
      <c r="NQP11" s="273"/>
      <c r="NQQ11" s="273"/>
      <c r="NQR11" s="274"/>
      <c r="NQS11" s="265"/>
      <c r="NQT11" s="537"/>
      <c r="NQU11" s="537"/>
      <c r="NQV11" s="538"/>
      <c r="NQW11" s="539"/>
      <c r="NQY11" s="540"/>
      <c r="NQZ11" s="540"/>
      <c r="NRA11" s="542"/>
      <c r="NRB11" s="541"/>
      <c r="NRC11" s="537"/>
      <c r="NRD11" s="266"/>
      <c r="NRE11" s="271"/>
      <c r="NRF11" s="271"/>
      <c r="NRG11" s="271"/>
      <c r="NRH11" s="271"/>
      <c r="NRI11" s="271"/>
      <c r="NRJ11" s="272"/>
      <c r="NRK11" s="273"/>
      <c r="NRL11" s="273"/>
      <c r="NRM11" s="273"/>
      <c r="NRN11" s="273"/>
      <c r="NRO11" s="274"/>
      <c r="NRP11" s="265"/>
      <c r="NRQ11" s="537"/>
      <c r="NRR11" s="537"/>
      <c r="NRS11" s="538"/>
      <c r="NRT11" s="539"/>
      <c r="NRV11" s="540"/>
      <c r="NRW11" s="540"/>
      <c r="NRX11" s="542"/>
      <c r="NRY11" s="541"/>
      <c r="NRZ11" s="537"/>
      <c r="NSA11" s="266"/>
      <c r="NSB11" s="271"/>
      <c r="NSC11" s="271"/>
      <c r="NSD11" s="271"/>
      <c r="NSE11" s="271"/>
      <c r="NSF11" s="271"/>
      <c r="NSG11" s="272"/>
      <c r="NSH11" s="273"/>
      <c r="NSI11" s="273"/>
      <c r="NSJ11" s="273"/>
      <c r="NSK11" s="273"/>
      <c r="NSL11" s="274"/>
      <c r="NSM11" s="265"/>
      <c r="NSN11" s="537"/>
      <c r="NSO11" s="537"/>
      <c r="NSP11" s="538"/>
      <c r="NSQ11" s="539"/>
      <c r="NSS11" s="540"/>
      <c r="NST11" s="540"/>
      <c r="NSU11" s="542"/>
      <c r="NSV11" s="541"/>
      <c r="NSW11" s="537"/>
      <c r="NSX11" s="266"/>
      <c r="NSY11" s="271"/>
      <c r="NSZ11" s="271"/>
      <c r="NTA11" s="271"/>
      <c r="NTB11" s="271"/>
      <c r="NTC11" s="271"/>
      <c r="NTD11" s="272"/>
      <c r="NTE11" s="273"/>
      <c r="NTF11" s="273"/>
      <c r="NTG11" s="273"/>
      <c r="NTH11" s="273"/>
      <c r="NTI11" s="274"/>
      <c r="NTJ11" s="265"/>
      <c r="NTK11" s="537"/>
      <c r="NTL11" s="537"/>
      <c r="NTM11" s="538"/>
      <c r="NTN11" s="539"/>
      <c r="NTP11" s="540"/>
      <c r="NTQ11" s="540"/>
      <c r="NTR11" s="542"/>
      <c r="NTS11" s="541"/>
      <c r="NTT11" s="537"/>
      <c r="NTU11" s="266"/>
      <c r="NTV11" s="271"/>
      <c r="NTW11" s="271"/>
      <c r="NTX11" s="271"/>
      <c r="NTY11" s="271"/>
      <c r="NTZ11" s="271"/>
      <c r="NUA11" s="272"/>
      <c r="NUB11" s="273"/>
      <c r="NUC11" s="273"/>
      <c r="NUD11" s="273"/>
      <c r="NUE11" s="273"/>
      <c r="NUF11" s="274"/>
      <c r="NUG11" s="265"/>
      <c r="NUH11" s="537"/>
      <c r="NUI11" s="537"/>
      <c r="NUJ11" s="538"/>
      <c r="NUK11" s="539"/>
      <c r="NUM11" s="540"/>
      <c r="NUN11" s="540"/>
      <c r="NUO11" s="542"/>
      <c r="NUP11" s="541"/>
      <c r="NUQ11" s="537"/>
      <c r="NUR11" s="266"/>
      <c r="NUS11" s="271"/>
      <c r="NUT11" s="271"/>
      <c r="NUU11" s="271"/>
      <c r="NUV11" s="271"/>
      <c r="NUW11" s="271"/>
      <c r="NUX11" s="272"/>
      <c r="NUY11" s="273"/>
      <c r="NUZ11" s="273"/>
      <c r="NVA11" s="273"/>
      <c r="NVB11" s="273"/>
      <c r="NVC11" s="274"/>
      <c r="NVD11" s="265"/>
      <c r="NVE11" s="537"/>
      <c r="NVF11" s="537"/>
      <c r="NVG11" s="538"/>
      <c r="NVH11" s="539"/>
      <c r="NVJ11" s="540"/>
      <c r="NVK11" s="540"/>
      <c r="NVL11" s="542"/>
      <c r="NVM11" s="541"/>
      <c r="NVN11" s="537"/>
      <c r="NVO11" s="266"/>
      <c r="NVP11" s="271"/>
      <c r="NVQ11" s="271"/>
      <c r="NVR11" s="271"/>
      <c r="NVS11" s="271"/>
      <c r="NVT11" s="271"/>
      <c r="NVU11" s="272"/>
      <c r="NVV11" s="273"/>
      <c r="NVW11" s="273"/>
      <c r="NVX11" s="273"/>
      <c r="NVY11" s="273"/>
      <c r="NVZ11" s="274"/>
      <c r="NWA11" s="265"/>
      <c r="NWB11" s="537"/>
      <c r="NWC11" s="537"/>
      <c r="NWD11" s="538"/>
      <c r="NWE11" s="539"/>
      <c r="NWG11" s="540"/>
      <c r="NWH11" s="540"/>
      <c r="NWI11" s="542"/>
      <c r="NWJ11" s="541"/>
      <c r="NWK11" s="537"/>
      <c r="NWL11" s="266"/>
      <c r="NWM11" s="271"/>
      <c r="NWN11" s="271"/>
      <c r="NWO11" s="271"/>
      <c r="NWP11" s="271"/>
      <c r="NWQ11" s="271"/>
      <c r="NWR11" s="272"/>
      <c r="NWS11" s="273"/>
      <c r="NWT11" s="273"/>
      <c r="NWU11" s="273"/>
      <c r="NWV11" s="273"/>
      <c r="NWW11" s="274"/>
      <c r="NWX11" s="265"/>
      <c r="NWY11" s="537"/>
      <c r="NWZ11" s="537"/>
      <c r="NXA11" s="538"/>
      <c r="NXB11" s="539"/>
      <c r="NXD11" s="540"/>
      <c r="NXE11" s="540"/>
      <c r="NXF11" s="542"/>
      <c r="NXG11" s="541"/>
      <c r="NXH11" s="537"/>
      <c r="NXI11" s="266"/>
      <c r="NXJ11" s="271"/>
      <c r="NXK11" s="271"/>
      <c r="NXL11" s="271"/>
      <c r="NXM11" s="271"/>
      <c r="NXN11" s="271"/>
      <c r="NXO11" s="272"/>
      <c r="NXP11" s="273"/>
      <c r="NXQ11" s="273"/>
      <c r="NXR11" s="273"/>
      <c r="NXS11" s="273"/>
      <c r="NXT11" s="274"/>
      <c r="NXU11" s="265"/>
      <c r="NXV11" s="537"/>
      <c r="NXW11" s="537"/>
      <c r="NXX11" s="538"/>
      <c r="NXY11" s="539"/>
      <c r="NYA11" s="540"/>
      <c r="NYB11" s="540"/>
      <c r="NYC11" s="542"/>
      <c r="NYD11" s="541"/>
      <c r="NYE11" s="537"/>
      <c r="NYF11" s="266"/>
      <c r="NYG11" s="271"/>
      <c r="NYH11" s="271"/>
      <c r="NYI11" s="271"/>
      <c r="NYJ11" s="271"/>
      <c r="NYK11" s="271"/>
      <c r="NYL11" s="272"/>
      <c r="NYM11" s="273"/>
      <c r="NYN11" s="273"/>
      <c r="NYO11" s="273"/>
      <c r="NYP11" s="273"/>
      <c r="NYQ11" s="274"/>
      <c r="NYR11" s="265"/>
      <c r="NYS11" s="537"/>
      <c r="NYT11" s="537"/>
      <c r="NYU11" s="538"/>
      <c r="NYV11" s="539"/>
      <c r="NYX11" s="540"/>
      <c r="NYY11" s="540"/>
      <c r="NYZ11" s="542"/>
      <c r="NZA11" s="541"/>
      <c r="NZB11" s="537"/>
      <c r="NZC11" s="266"/>
      <c r="NZD11" s="271"/>
      <c r="NZE11" s="271"/>
      <c r="NZF11" s="271"/>
      <c r="NZG11" s="271"/>
      <c r="NZH11" s="271"/>
      <c r="NZI11" s="272"/>
      <c r="NZJ11" s="273"/>
      <c r="NZK11" s="273"/>
      <c r="NZL11" s="273"/>
      <c r="NZM11" s="273"/>
      <c r="NZN11" s="274"/>
      <c r="NZO11" s="265"/>
      <c r="NZP11" s="537"/>
      <c r="NZQ11" s="537"/>
      <c r="NZR11" s="538"/>
      <c r="NZS11" s="539"/>
      <c r="NZU11" s="540"/>
      <c r="NZV11" s="540"/>
      <c r="NZW11" s="542"/>
      <c r="NZX11" s="541"/>
      <c r="NZY11" s="537"/>
      <c r="NZZ11" s="266"/>
      <c r="OAA11" s="271"/>
      <c r="OAB11" s="271"/>
      <c r="OAC11" s="271"/>
      <c r="OAD11" s="271"/>
      <c r="OAE11" s="271"/>
      <c r="OAF11" s="272"/>
      <c r="OAG11" s="273"/>
      <c r="OAH11" s="273"/>
      <c r="OAI11" s="273"/>
      <c r="OAJ11" s="273"/>
      <c r="OAK11" s="274"/>
      <c r="OAL11" s="265"/>
      <c r="OAM11" s="537"/>
      <c r="OAN11" s="537"/>
      <c r="OAO11" s="538"/>
      <c r="OAP11" s="539"/>
      <c r="OAR11" s="540"/>
      <c r="OAS11" s="540"/>
      <c r="OAT11" s="542"/>
      <c r="OAU11" s="541"/>
      <c r="OAV11" s="537"/>
      <c r="OAW11" s="266"/>
      <c r="OAX11" s="271"/>
      <c r="OAY11" s="271"/>
      <c r="OAZ11" s="271"/>
      <c r="OBA11" s="271"/>
      <c r="OBB11" s="271"/>
      <c r="OBC11" s="272"/>
      <c r="OBD11" s="273"/>
      <c r="OBE11" s="273"/>
      <c r="OBF11" s="273"/>
      <c r="OBG11" s="273"/>
      <c r="OBH11" s="274"/>
      <c r="OBI11" s="265"/>
      <c r="OBJ11" s="537"/>
      <c r="OBK11" s="537"/>
      <c r="OBL11" s="538"/>
      <c r="OBM11" s="539"/>
      <c r="OBO11" s="540"/>
      <c r="OBP11" s="540"/>
      <c r="OBQ11" s="542"/>
      <c r="OBR11" s="541"/>
      <c r="OBS11" s="537"/>
      <c r="OBT11" s="266"/>
      <c r="OBU11" s="271"/>
      <c r="OBV11" s="271"/>
      <c r="OBW11" s="271"/>
      <c r="OBX11" s="271"/>
      <c r="OBY11" s="271"/>
      <c r="OBZ11" s="272"/>
      <c r="OCA11" s="273"/>
      <c r="OCB11" s="273"/>
      <c r="OCC11" s="273"/>
      <c r="OCD11" s="273"/>
      <c r="OCE11" s="274"/>
      <c r="OCF11" s="265"/>
      <c r="OCG11" s="537"/>
      <c r="OCH11" s="537"/>
      <c r="OCI11" s="538"/>
      <c r="OCJ11" s="539"/>
      <c r="OCL11" s="540"/>
      <c r="OCM11" s="540"/>
      <c r="OCN11" s="542"/>
      <c r="OCO11" s="541"/>
      <c r="OCP11" s="537"/>
      <c r="OCQ11" s="266"/>
      <c r="OCR11" s="271"/>
      <c r="OCS11" s="271"/>
      <c r="OCT11" s="271"/>
      <c r="OCU11" s="271"/>
      <c r="OCV11" s="271"/>
      <c r="OCW11" s="272"/>
      <c r="OCX11" s="273"/>
      <c r="OCY11" s="273"/>
      <c r="OCZ11" s="273"/>
      <c r="ODA11" s="273"/>
      <c r="ODB11" s="274"/>
      <c r="ODC11" s="265"/>
      <c r="ODD11" s="537"/>
      <c r="ODE11" s="537"/>
      <c r="ODF11" s="538"/>
      <c r="ODG11" s="539"/>
      <c r="ODI11" s="540"/>
      <c r="ODJ11" s="540"/>
      <c r="ODK11" s="542"/>
      <c r="ODL11" s="541"/>
      <c r="ODM11" s="537"/>
      <c r="ODN11" s="266"/>
      <c r="ODO11" s="271"/>
      <c r="ODP11" s="271"/>
      <c r="ODQ11" s="271"/>
      <c r="ODR11" s="271"/>
      <c r="ODS11" s="271"/>
      <c r="ODT11" s="272"/>
      <c r="ODU11" s="273"/>
      <c r="ODV11" s="273"/>
      <c r="ODW11" s="273"/>
      <c r="ODX11" s="273"/>
      <c r="ODY11" s="274"/>
      <c r="ODZ11" s="265"/>
      <c r="OEA11" s="537"/>
      <c r="OEB11" s="537"/>
      <c r="OEC11" s="538"/>
      <c r="OED11" s="539"/>
      <c r="OEF11" s="540"/>
      <c r="OEG11" s="540"/>
      <c r="OEH11" s="542"/>
      <c r="OEI11" s="541"/>
      <c r="OEJ11" s="537"/>
      <c r="OEK11" s="266"/>
      <c r="OEL11" s="271"/>
      <c r="OEM11" s="271"/>
      <c r="OEN11" s="271"/>
      <c r="OEO11" s="271"/>
      <c r="OEP11" s="271"/>
      <c r="OEQ11" s="272"/>
      <c r="OER11" s="273"/>
      <c r="OES11" s="273"/>
      <c r="OET11" s="273"/>
      <c r="OEU11" s="273"/>
      <c r="OEV11" s="274"/>
      <c r="OEW11" s="265"/>
      <c r="OEX11" s="537"/>
      <c r="OEY11" s="537"/>
      <c r="OEZ11" s="538"/>
      <c r="OFA11" s="539"/>
      <c r="OFC11" s="540"/>
      <c r="OFD11" s="540"/>
      <c r="OFE11" s="542"/>
      <c r="OFF11" s="541"/>
      <c r="OFG11" s="537"/>
      <c r="OFH11" s="266"/>
      <c r="OFI11" s="271"/>
      <c r="OFJ11" s="271"/>
      <c r="OFK11" s="271"/>
      <c r="OFL11" s="271"/>
      <c r="OFM11" s="271"/>
      <c r="OFN11" s="272"/>
      <c r="OFO11" s="273"/>
      <c r="OFP11" s="273"/>
      <c r="OFQ11" s="273"/>
      <c r="OFR11" s="273"/>
      <c r="OFS11" s="274"/>
      <c r="OFT11" s="265"/>
      <c r="OFU11" s="537"/>
      <c r="OFV11" s="537"/>
      <c r="OFW11" s="538"/>
      <c r="OFX11" s="539"/>
      <c r="OFZ11" s="540"/>
      <c r="OGA11" s="540"/>
      <c r="OGB11" s="542"/>
      <c r="OGC11" s="541"/>
      <c r="OGD11" s="537"/>
      <c r="OGE11" s="266"/>
      <c r="OGF11" s="271"/>
      <c r="OGG11" s="271"/>
      <c r="OGH11" s="271"/>
      <c r="OGI11" s="271"/>
      <c r="OGJ11" s="271"/>
      <c r="OGK11" s="272"/>
      <c r="OGL11" s="273"/>
      <c r="OGM11" s="273"/>
      <c r="OGN11" s="273"/>
      <c r="OGO11" s="273"/>
      <c r="OGP11" s="274"/>
      <c r="OGQ11" s="265"/>
      <c r="OGR11" s="537"/>
      <c r="OGS11" s="537"/>
      <c r="OGT11" s="538"/>
      <c r="OGU11" s="539"/>
      <c r="OGW11" s="540"/>
      <c r="OGX11" s="540"/>
      <c r="OGY11" s="542"/>
      <c r="OGZ11" s="541"/>
      <c r="OHA11" s="537"/>
      <c r="OHB11" s="266"/>
      <c r="OHC11" s="271"/>
      <c r="OHD11" s="271"/>
      <c r="OHE11" s="271"/>
      <c r="OHF11" s="271"/>
      <c r="OHG11" s="271"/>
      <c r="OHH11" s="272"/>
      <c r="OHI11" s="273"/>
      <c r="OHJ11" s="273"/>
      <c r="OHK11" s="273"/>
      <c r="OHL11" s="273"/>
      <c r="OHM11" s="274"/>
      <c r="OHN11" s="265"/>
      <c r="OHO11" s="537"/>
      <c r="OHP11" s="537"/>
      <c r="OHQ11" s="538"/>
      <c r="OHR11" s="539"/>
      <c r="OHT11" s="540"/>
      <c r="OHU11" s="540"/>
      <c r="OHV11" s="542"/>
      <c r="OHW11" s="541"/>
      <c r="OHX11" s="537"/>
      <c r="OHY11" s="266"/>
      <c r="OHZ11" s="271"/>
      <c r="OIA11" s="271"/>
      <c r="OIB11" s="271"/>
      <c r="OIC11" s="271"/>
      <c r="OID11" s="271"/>
      <c r="OIE11" s="272"/>
      <c r="OIF11" s="273"/>
      <c r="OIG11" s="273"/>
      <c r="OIH11" s="273"/>
      <c r="OII11" s="273"/>
      <c r="OIJ11" s="274"/>
      <c r="OIK11" s="265"/>
      <c r="OIL11" s="537"/>
      <c r="OIM11" s="537"/>
      <c r="OIN11" s="538"/>
      <c r="OIO11" s="539"/>
      <c r="OIQ11" s="540"/>
      <c r="OIR11" s="540"/>
      <c r="OIS11" s="542"/>
      <c r="OIT11" s="541"/>
      <c r="OIU11" s="537"/>
      <c r="OIV11" s="266"/>
      <c r="OIW11" s="271"/>
      <c r="OIX11" s="271"/>
      <c r="OIY11" s="271"/>
      <c r="OIZ11" s="271"/>
      <c r="OJA11" s="271"/>
      <c r="OJB11" s="272"/>
      <c r="OJC11" s="273"/>
      <c r="OJD11" s="273"/>
      <c r="OJE11" s="273"/>
      <c r="OJF11" s="273"/>
      <c r="OJG11" s="274"/>
      <c r="OJH11" s="265"/>
      <c r="OJI11" s="537"/>
      <c r="OJJ11" s="537"/>
      <c r="OJK11" s="538"/>
      <c r="OJL11" s="539"/>
      <c r="OJN11" s="540"/>
      <c r="OJO11" s="540"/>
      <c r="OJP11" s="542"/>
      <c r="OJQ11" s="541"/>
      <c r="OJR11" s="537"/>
      <c r="OJS11" s="266"/>
      <c r="OJT11" s="271"/>
      <c r="OJU11" s="271"/>
      <c r="OJV11" s="271"/>
      <c r="OJW11" s="271"/>
      <c r="OJX11" s="271"/>
      <c r="OJY11" s="272"/>
      <c r="OJZ11" s="273"/>
      <c r="OKA11" s="273"/>
      <c r="OKB11" s="273"/>
      <c r="OKC11" s="273"/>
      <c r="OKD11" s="274"/>
      <c r="OKE11" s="265"/>
      <c r="OKF11" s="537"/>
      <c r="OKG11" s="537"/>
      <c r="OKH11" s="538"/>
      <c r="OKI11" s="539"/>
      <c r="OKK11" s="540"/>
      <c r="OKL11" s="540"/>
      <c r="OKM11" s="542"/>
      <c r="OKN11" s="541"/>
      <c r="OKO11" s="537"/>
      <c r="OKP11" s="266"/>
      <c r="OKQ11" s="271"/>
      <c r="OKR11" s="271"/>
      <c r="OKS11" s="271"/>
      <c r="OKT11" s="271"/>
      <c r="OKU11" s="271"/>
      <c r="OKV11" s="272"/>
      <c r="OKW11" s="273"/>
      <c r="OKX11" s="273"/>
      <c r="OKY11" s="273"/>
      <c r="OKZ11" s="273"/>
      <c r="OLA11" s="274"/>
      <c r="OLB11" s="265"/>
      <c r="OLC11" s="537"/>
      <c r="OLD11" s="537"/>
      <c r="OLE11" s="538"/>
      <c r="OLF11" s="539"/>
      <c r="OLH11" s="540"/>
      <c r="OLI11" s="540"/>
      <c r="OLJ11" s="542"/>
      <c r="OLK11" s="541"/>
      <c r="OLL11" s="537"/>
      <c r="OLM11" s="266"/>
      <c r="OLN11" s="271"/>
      <c r="OLO11" s="271"/>
      <c r="OLP11" s="271"/>
      <c r="OLQ11" s="271"/>
      <c r="OLR11" s="271"/>
      <c r="OLS11" s="272"/>
      <c r="OLT11" s="273"/>
      <c r="OLU11" s="273"/>
      <c r="OLV11" s="273"/>
      <c r="OLW11" s="273"/>
      <c r="OLX11" s="274"/>
      <c r="OLY11" s="265"/>
      <c r="OLZ11" s="537"/>
      <c r="OMA11" s="537"/>
      <c r="OMB11" s="538"/>
      <c r="OMC11" s="539"/>
      <c r="OME11" s="540"/>
      <c r="OMF11" s="540"/>
      <c r="OMG11" s="542"/>
      <c r="OMH11" s="541"/>
      <c r="OMI11" s="537"/>
      <c r="OMJ11" s="266"/>
      <c r="OMK11" s="271"/>
      <c r="OML11" s="271"/>
      <c r="OMM11" s="271"/>
      <c r="OMN11" s="271"/>
      <c r="OMO11" s="271"/>
      <c r="OMP11" s="272"/>
      <c r="OMQ11" s="273"/>
      <c r="OMR11" s="273"/>
      <c r="OMS11" s="273"/>
      <c r="OMT11" s="273"/>
      <c r="OMU11" s="274"/>
      <c r="OMV11" s="265"/>
      <c r="OMW11" s="537"/>
      <c r="OMX11" s="537"/>
      <c r="OMY11" s="538"/>
      <c r="OMZ11" s="539"/>
      <c r="ONB11" s="540"/>
      <c r="ONC11" s="540"/>
      <c r="OND11" s="542"/>
      <c r="ONE11" s="541"/>
      <c r="ONF11" s="537"/>
      <c r="ONG11" s="266"/>
      <c r="ONH11" s="271"/>
      <c r="ONI11" s="271"/>
      <c r="ONJ11" s="271"/>
      <c r="ONK11" s="271"/>
      <c r="ONL11" s="271"/>
      <c r="ONM11" s="272"/>
      <c r="ONN11" s="273"/>
      <c r="ONO11" s="273"/>
      <c r="ONP11" s="273"/>
      <c r="ONQ11" s="273"/>
      <c r="ONR11" s="274"/>
      <c r="ONS11" s="265"/>
      <c r="ONT11" s="537"/>
      <c r="ONU11" s="537"/>
      <c r="ONV11" s="538"/>
      <c r="ONW11" s="539"/>
      <c r="ONY11" s="540"/>
      <c r="ONZ11" s="540"/>
      <c r="OOA11" s="542"/>
      <c r="OOB11" s="541"/>
      <c r="OOC11" s="537"/>
      <c r="OOD11" s="266"/>
      <c r="OOE11" s="271"/>
      <c r="OOF11" s="271"/>
      <c r="OOG11" s="271"/>
      <c r="OOH11" s="271"/>
      <c r="OOI11" s="271"/>
      <c r="OOJ11" s="272"/>
      <c r="OOK11" s="273"/>
      <c r="OOL11" s="273"/>
      <c r="OOM11" s="273"/>
      <c r="OON11" s="273"/>
      <c r="OOO11" s="274"/>
      <c r="OOP11" s="265"/>
      <c r="OOQ11" s="537"/>
      <c r="OOR11" s="537"/>
      <c r="OOS11" s="538"/>
      <c r="OOT11" s="539"/>
      <c r="OOV11" s="540"/>
      <c r="OOW11" s="540"/>
      <c r="OOX11" s="542"/>
      <c r="OOY11" s="541"/>
      <c r="OOZ11" s="537"/>
      <c r="OPA11" s="266"/>
      <c r="OPB11" s="271"/>
      <c r="OPC11" s="271"/>
      <c r="OPD11" s="271"/>
      <c r="OPE11" s="271"/>
      <c r="OPF11" s="271"/>
      <c r="OPG11" s="272"/>
      <c r="OPH11" s="273"/>
      <c r="OPI11" s="273"/>
      <c r="OPJ11" s="273"/>
      <c r="OPK11" s="273"/>
      <c r="OPL11" s="274"/>
      <c r="OPM11" s="265"/>
      <c r="OPN11" s="537"/>
      <c r="OPO11" s="537"/>
      <c r="OPP11" s="538"/>
      <c r="OPQ11" s="539"/>
      <c r="OPS11" s="540"/>
      <c r="OPT11" s="540"/>
      <c r="OPU11" s="542"/>
      <c r="OPV11" s="541"/>
      <c r="OPW11" s="537"/>
      <c r="OPX11" s="266"/>
      <c r="OPY11" s="271"/>
      <c r="OPZ11" s="271"/>
      <c r="OQA11" s="271"/>
      <c r="OQB11" s="271"/>
      <c r="OQC11" s="271"/>
      <c r="OQD11" s="272"/>
      <c r="OQE11" s="273"/>
      <c r="OQF11" s="273"/>
      <c r="OQG11" s="273"/>
      <c r="OQH11" s="273"/>
      <c r="OQI11" s="274"/>
      <c r="OQJ11" s="265"/>
      <c r="OQK11" s="537"/>
      <c r="OQL11" s="537"/>
      <c r="OQM11" s="538"/>
      <c r="OQN11" s="539"/>
      <c r="OQP11" s="540"/>
      <c r="OQQ11" s="540"/>
      <c r="OQR11" s="542"/>
      <c r="OQS11" s="541"/>
      <c r="OQT11" s="537"/>
      <c r="OQU11" s="266"/>
      <c r="OQV11" s="271"/>
      <c r="OQW11" s="271"/>
      <c r="OQX11" s="271"/>
      <c r="OQY11" s="271"/>
      <c r="OQZ11" s="271"/>
      <c r="ORA11" s="272"/>
      <c r="ORB11" s="273"/>
      <c r="ORC11" s="273"/>
      <c r="ORD11" s="273"/>
      <c r="ORE11" s="273"/>
      <c r="ORF11" s="274"/>
      <c r="ORG11" s="265"/>
      <c r="ORH11" s="537"/>
      <c r="ORI11" s="537"/>
      <c r="ORJ11" s="538"/>
      <c r="ORK11" s="539"/>
      <c r="ORM11" s="540"/>
      <c r="ORN11" s="540"/>
      <c r="ORO11" s="542"/>
      <c r="ORP11" s="541"/>
      <c r="ORQ11" s="537"/>
      <c r="ORR11" s="266"/>
      <c r="ORS11" s="271"/>
      <c r="ORT11" s="271"/>
      <c r="ORU11" s="271"/>
      <c r="ORV11" s="271"/>
      <c r="ORW11" s="271"/>
      <c r="ORX11" s="272"/>
      <c r="ORY11" s="273"/>
      <c r="ORZ11" s="273"/>
      <c r="OSA11" s="273"/>
      <c r="OSB11" s="273"/>
      <c r="OSC11" s="274"/>
      <c r="OSD11" s="265"/>
      <c r="OSE11" s="537"/>
      <c r="OSF11" s="537"/>
      <c r="OSG11" s="538"/>
      <c r="OSH11" s="539"/>
      <c r="OSJ11" s="540"/>
      <c r="OSK11" s="540"/>
      <c r="OSL11" s="542"/>
      <c r="OSM11" s="541"/>
      <c r="OSN11" s="537"/>
      <c r="OSO11" s="266"/>
      <c r="OSP11" s="271"/>
      <c r="OSQ11" s="271"/>
      <c r="OSR11" s="271"/>
      <c r="OSS11" s="271"/>
      <c r="OST11" s="271"/>
      <c r="OSU11" s="272"/>
      <c r="OSV11" s="273"/>
      <c r="OSW11" s="273"/>
      <c r="OSX11" s="273"/>
      <c r="OSY11" s="273"/>
      <c r="OSZ11" s="274"/>
      <c r="OTA11" s="265"/>
      <c r="OTB11" s="537"/>
      <c r="OTC11" s="537"/>
      <c r="OTD11" s="538"/>
      <c r="OTE11" s="539"/>
      <c r="OTG11" s="540"/>
      <c r="OTH11" s="540"/>
      <c r="OTI11" s="542"/>
      <c r="OTJ11" s="541"/>
      <c r="OTK11" s="537"/>
      <c r="OTL11" s="266"/>
      <c r="OTM11" s="271"/>
      <c r="OTN11" s="271"/>
      <c r="OTO11" s="271"/>
      <c r="OTP11" s="271"/>
      <c r="OTQ11" s="271"/>
      <c r="OTR11" s="272"/>
      <c r="OTS11" s="273"/>
      <c r="OTT11" s="273"/>
      <c r="OTU11" s="273"/>
      <c r="OTV11" s="273"/>
      <c r="OTW11" s="274"/>
      <c r="OTX11" s="265"/>
      <c r="OTY11" s="537"/>
      <c r="OTZ11" s="537"/>
      <c r="OUA11" s="538"/>
      <c r="OUB11" s="539"/>
      <c r="OUD11" s="540"/>
      <c r="OUE11" s="540"/>
      <c r="OUF11" s="542"/>
      <c r="OUG11" s="541"/>
      <c r="OUH11" s="537"/>
      <c r="OUI11" s="266"/>
      <c r="OUJ11" s="271"/>
      <c r="OUK11" s="271"/>
      <c r="OUL11" s="271"/>
      <c r="OUM11" s="271"/>
      <c r="OUN11" s="271"/>
      <c r="OUO11" s="272"/>
      <c r="OUP11" s="273"/>
      <c r="OUQ11" s="273"/>
      <c r="OUR11" s="273"/>
      <c r="OUS11" s="273"/>
      <c r="OUT11" s="274"/>
      <c r="OUU11" s="265"/>
      <c r="OUV11" s="537"/>
      <c r="OUW11" s="537"/>
      <c r="OUX11" s="538"/>
      <c r="OUY11" s="539"/>
      <c r="OVA11" s="540"/>
      <c r="OVB11" s="540"/>
      <c r="OVC11" s="542"/>
      <c r="OVD11" s="541"/>
      <c r="OVE11" s="537"/>
      <c r="OVF11" s="266"/>
      <c r="OVG11" s="271"/>
      <c r="OVH11" s="271"/>
      <c r="OVI11" s="271"/>
      <c r="OVJ11" s="271"/>
      <c r="OVK11" s="271"/>
      <c r="OVL11" s="272"/>
      <c r="OVM11" s="273"/>
      <c r="OVN11" s="273"/>
      <c r="OVO11" s="273"/>
      <c r="OVP11" s="273"/>
      <c r="OVQ11" s="274"/>
      <c r="OVR11" s="265"/>
      <c r="OVS11" s="537"/>
      <c r="OVT11" s="537"/>
      <c r="OVU11" s="538"/>
      <c r="OVV11" s="539"/>
      <c r="OVX11" s="540"/>
      <c r="OVY11" s="540"/>
      <c r="OVZ11" s="542"/>
      <c r="OWA11" s="541"/>
      <c r="OWB11" s="537"/>
      <c r="OWC11" s="266"/>
      <c r="OWD11" s="271"/>
      <c r="OWE11" s="271"/>
      <c r="OWF11" s="271"/>
      <c r="OWG11" s="271"/>
      <c r="OWH11" s="271"/>
      <c r="OWI11" s="272"/>
      <c r="OWJ11" s="273"/>
      <c r="OWK11" s="273"/>
      <c r="OWL11" s="273"/>
      <c r="OWM11" s="273"/>
      <c r="OWN11" s="274"/>
      <c r="OWO11" s="265"/>
      <c r="OWP11" s="537"/>
      <c r="OWQ11" s="537"/>
      <c r="OWR11" s="538"/>
      <c r="OWS11" s="539"/>
      <c r="OWU11" s="540"/>
      <c r="OWV11" s="540"/>
      <c r="OWW11" s="542"/>
      <c r="OWX11" s="541"/>
      <c r="OWY11" s="537"/>
      <c r="OWZ11" s="266"/>
      <c r="OXA11" s="271"/>
      <c r="OXB11" s="271"/>
      <c r="OXC11" s="271"/>
      <c r="OXD11" s="271"/>
      <c r="OXE11" s="271"/>
      <c r="OXF11" s="272"/>
      <c r="OXG11" s="273"/>
      <c r="OXH11" s="273"/>
      <c r="OXI11" s="273"/>
      <c r="OXJ11" s="273"/>
      <c r="OXK11" s="274"/>
      <c r="OXL11" s="265"/>
      <c r="OXM11" s="537"/>
      <c r="OXN11" s="537"/>
      <c r="OXO11" s="538"/>
      <c r="OXP11" s="539"/>
      <c r="OXR11" s="540"/>
      <c r="OXS11" s="540"/>
      <c r="OXT11" s="542"/>
      <c r="OXU11" s="541"/>
      <c r="OXV11" s="537"/>
      <c r="OXW11" s="266"/>
      <c r="OXX11" s="271"/>
      <c r="OXY11" s="271"/>
      <c r="OXZ11" s="271"/>
      <c r="OYA11" s="271"/>
      <c r="OYB11" s="271"/>
      <c r="OYC11" s="272"/>
      <c r="OYD11" s="273"/>
      <c r="OYE11" s="273"/>
      <c r="OYF11" s="273"/>
      <c r="OYG11" s="273"/>
      <c r="OYH11" s="274"/>
      <c r="OYI11" s="265"/>
      <c r="OYJ11" s="537"/>
      <c r="OYK11" s="537"/>
      <c r="OYL11" s="538"/>
      <c r="OYM11" s="539"/>
      <c r="OYO11" s="540"/>
      <c r="OYP11" s="540"/>
      <c r="OYQ11" s="542"/>
      <c r="OYR11" s="541"/>
      <c r="OYS11" s="537"/>
      <c r="OYT11" s="266"/>
      <c r="OYU11" s="271"/>
      <c r="OYV11" s="271"/>
      <c r="OYW11" s="271"/>
      <c r="OYX11" s="271"/>
      <c r="OYY11" s="271"/>
      <c r="OYZ11" s="272"/>
      <c r="OZA11" s="273"/>
      <c r="OZB11" s="273"/>
      <c r="OZC11" s="273"/>
      <c r="OZD11" s="273"/>
      <c r="OZE11" s="274"/>
      <c r="OZF11" s="265"/>
      <c r="OZG11" s="537"/>
      <c r="OZH11" s="537"/>
      <c r="OZI11" s="538"/>
      <c r="OZJ11" s="539"/>
      <c r="OZL11" s="540"/>
      <c r="OZM11" s="540"/>
      <c r="OZN11" s="542"/>
      <c r="OZO11" s="541"/>
      <c r="OZP11" s="537"/>
      <c r="OZQ11" s="266"/>
      <c r="OZR11" s="271"/>
      <c r="OZS11" s="271"/>
      <c r="OZT11" s="271"/>
      <c r="OZU11" s="271"/>
      <c r="OZV11" s="271"/>
      <c r="OZW11" s="272"/>
      <c r="OZX11" s="273"/>
      <c r="OZY11" s="273"/>
      <c r="OZZ11" s="273"/>
      <c r="PAA11" s="273"/>
      <c r="PAB11" s="274"/>
      <c r="PAC11" s="265"/>
      <c r="PAD11" s="537"/>
      <c r="PAE11" s="537"/>
      <c r="PAF11" s="538"/>
      <c r="PAG11" s="539"/>
      <c r="PAI11" s="540"/>
      <c r="PAJ11" s="540"/>
      <c r="PAK11" s="542"/>
      <c r="PAL11" s="541"/>
      <c r="PAM11" s="537"/>
      <c r="PAN11" s="266"/>
      <c r="PAO11" s="271"/>
      <c r="PAP11" s="271"/>
      <c r="PAQ11" s="271"/>
      <c r="PAR11" s="271"/>
      <c r="PAS11" s="271"/>
      <c r="PAT11" s="272"/>
      <c r="PAU11" s="273"/>
      <c r="PAV11" s="273"/>
      <c r="PAW11" s="273"/>
      <c r="PAX11" s="273"/>
      <c r="PAY11" s="274"/>
      <c r="PAZ11" s="265"/>
      <c r="PBA11" s="537"/>
      <c r="PBB11" s="537"/>
      <c r="PBC11" s="538"/>
      <c r="PBD11" s="539"/>
      <c r="PBF11" s="540"/>
      <c r="PBG11" s="540"/>
      <c r="PBH11" s="542"/>
      <c r="PBI11" s="541"/>
      <c r="PBJ11" s="537"/>
      <c r="PBK11" s="266"/>
      <c r="PBL11" s="271"/>
      <c r="PBM11" s="271"/>
      <c r="PBN11" s="271"/>
      <c r="PBO11" s="271"/>
      <c r="PBP11" s="271"/>
      <c r="PBQ11" s="272"/>
      <c r="PBR11" s="273"/>
      <c r="PBS11" s="273"/>
      <c r="PBT11" s="273"/>
      <c r="PBU11" s="273"/>
      <c r="PBV11" s="274"/>
      <c r="PBW11" s="265"/>
      <c r="PBX11" s="537"/>
      <c r="PBY11" s="537"/>
      <c r="PBZ11" s="538"/>
      <c r="PCA11" s="539"/>
      <c r="PCC11" s="540"/>
      <c r="PCD11" s="540"/>
      <c r="PCE11" s="542"/>
      <c r="PCF11" s="541"/>
      <c r="PCG11" s="537"/>
      <c r="PCH11" s="266"/>
      <c r="PCI11" s="271"/>
      <c r="PCJ11" s="271"/>
      <c r="PCK11" s="271"/>
      <c r="PCL11" s="271"/>
      <c r="PCM11" s="271"/>
      <c r="PCN11" s="272"/>
      <c r="PCO11" s="273"/>
      <c r="PCP11" s="273"/>
      <c r="PCQ11" s="273"/>
      <c r="PCR11" s="273"/>
      <c r="PCS11" s="274"/>
      <c r="PCT11" s="265"/>
      <c r="PCU11" s="537"/>
      <c r="PCV11" s="537"/>
      <c r="PCW11" s="538"/>
      <c r="PCX11" s="539"/>
      <c r="PCZ11" s="540"/>
      <c r="PDA11" s="540"/>
      <c r="PDB11" s="542"/>
      <c r="PDC11" s="541"/>
      <c r="PDD11" s="537"/>
      <c r="PDE11" s="266"/>
      <c r="PDF11" s="271"/>
      <c r="PDG11" s="271"/>
      <c r="PDH11" s="271"/>
      <c r="PDI11" s="271"/>
      <c r="PDJ11" s="271"/>
      <c r="PDK11" s="272"/>
      <c r="PDL11" s="273"/>
      <c r="PDM11" s="273"/>
      <c r="PDN11" s="273"/>
      <c r="PDO11" s="273"/>
      <c r="PDP11" s="274"/>
      <c r="PDQ11" s="265"/>
      <c r="PDR11" s="537"/>
      <c r="PDS11" s="537"/>
      <c r="PDT11" s="538"/>
      <c r="PDU11" s="539"/>
      <c r="PDW11" s="540"/>
      <c r="PDX11" s="540"/>
      <c r="PDY11" s="542"/>
      <c r="PDZ11" s="541"/>
      <c r="PEA11" s="537"/>
      <c r="PEB11" s="266"/>
      <c r="PEC11" s="271"/>
      <c r="PED11" s="271"/>
      <c r="PEE11" s="271"/>
      <c r="PEF11" s="271"/>
      <c r="PEG11" s="271"/>
      <c r="PEH11" s="272"/>
      <c r="PEI11" s="273"/>
      <c r="PEJ11" s="273"/>
      <c r="PEK11" s="273"/>
      <c r="PEL11" s="273"/>
      <c r="PEM11" s="274"/>
      <c r="PEN11" s="265"/>
      <c r="PEO11" s="537"/>
      <c r="PEP11" s="537"/>
      <c r="PEQ11" s="538"/>
      <c r="PER11" s="539"/>
      <c r="PET11" s="540"/>
      <c r="PEU11" s="540"/>
      <c r="PEV11" s="542"/>
      <c r="PEW11" s="541"/>
      <c r="PEX11" s="537"/>
      <c r="PEY11" s="266"/>
      <c r="PEZ11" s="271"/>
      <c r="PFA11" s="271"/>
      <c r="PFB11" s="271"/>
      <c r="PFC11" s="271"/>
      <c r="PFD11" s="271"/>
      <c r="PFE11" s="272"/>
      <c r="PFF11" s="273"/>
      <c r="PFG11" s="273"/>
      <c r="PFH11" s="273"/>
      <c r="PFI11" s="273"/>
      <c r="PFJ11" s="274"/>
      <c r="PFK11" s="265"/>
      <c r="PFL11" s="537"/>
      <c r="PFM11" s="537"/>
      <c r="PFN11" s="538"/>
      <c r="PFO11" s="539"/>
      <c r="PFQ11" s="540"/>
      <c r="PFR11" s="540"/>
      <c r="PFS11" s="542"/>
      <c r="PFT11" s="541"/>
      <c r="PFU11" s="537"/>
      <c r="PFV11" s="266"/>
      <c r="PFW11" s="271"/>
      <c r="PFX11" s="271"/>
      <c r="PFY11" s="271"/>
      <c r="PFZ11" s="271"/>
      <c r="PGA11" s="271"/>
      <c r="PGB11" s="272"/>
      <c r="PGC11" s="273"/>
      <c r="PGD11" s="273"/>
      <c r="PGE11" s="273"/>
      <c r="PGF11" s="273"/>
      <c r="PGG11" s="274"/>
      <c r="PGH11" s="265"/>
      <c r="PGI11" s="537"/>
      <c r="PGJ11" s="537"/>
      <c r="PGK11" s="538"/>
      <c r="PGL11" s="539"/>
      <c r="PGN11" s="540"/>
      <c r="PGO11" s="540"/>
      <c r="PGP11" s="542"/>
      <c r="PGQ11" s="541"/>
      <c r="PGR11" s="537"/>
      <c r="PGS11" s="266"/>
      <c r="PGT11" s="271"/>
      <c r="PGU11" s="271"/>
      <c r="PGV11" s="271"/>
      <c r="PGW11" s="271"/>
      <c r="PGX11" s="271"/>
      <c r="PGY11" s="272"/>
      <c r="PGZ11" s="273"/>
      <c r="PHA11" s="273"/>
      <c r="PHB11" s="273"/>
      <c r="PHC11" s="273"/>
      <c r="PHD11" s="274"/>
      <c r="PHE11" s="265"/>
      <c r="PHF11" s="537"/>
      <c r="PHG11" s="537"/>
      <c r="PHH11" s="538"/>
      <c r="PHI11" s="539"/>
      <c r="PHK11" s="540"/>
      <c r="PHL11" s="540"/>
      <c r="PHM11" s="542"/>
      <c r="PHN11" s="541"/>
      <c r="PHO11" s="537"/>
      <c r="PHP11" s="266"/>
      <c r="PHQ11" s="271"/>
      <c r="PHR11" s="271"/>
      <c r="PHS11" s="271"/>
      <c r="PHT11" s="271"/>
      <c r="PHU11" s="271"/>
      <c r="PHV11" s="272"/>
      <c r="PHW11" s="273"/>
      <c r="PHX11" s="273"/>
      <c r="PHY11" s="273"/>
      <c r="PHZ11" s="273"/>
      <c r="PIA11" s="274"/>
      <c r="PIB11" s="265"/>
      <c r="PIC11" s="537"/>
      <c r="PID11" s="537"/>
      <c r="PIE11" s="538"/>
      <c r="PIF11" s="539"/>
      <c r="PIH11" s="540"/>
      <c r="PII11" s="540"/>
      <c r="PIJ11" s="542"/>
      <c r="PIK11" s="541"/>
      <c r="PIL11" s="537"/>
      <c r="PIM11" s="266"/>
      <c r="PIN11" s="271"/>
      <c r="PIO11" s="271"/>
      <c r="PIP11" s="271"/>
      <c r="PIQ11" s="271"/>
      <c r="PIR11" s="271"/>
      <c r="PIS11" s="272"/>
      <c r="PIT11" s="273"/>
      <c r="PIU11" s="273"/>
      <c r="PIV11" s="273"/>
      <c r="PIW11" s="273"/>
      <c r="PIX11" s="274"/>
      <c r="PIY11" s="265"/>
      <c r="PIZ11" s="537"/>
      <c r="PJA11" s="537"/>
      <c r="PJB11" s="538"/>
      <c r="PJC11" s="539"/>
      <c r="PJE11" s="540"/>
      <c r="PJF11" s="540"/>
      <c r="PJG11" s="542"/>
      <c r="PJH11" s="541"/>
      <c r="PJI11" s="537"/>
      <c r="PJJ11" s="266"/>
      <c r="PJK11" s="271"/>
      <c r="PJL11" s="271"/>
      <c r="PJM11" s="271"/>
      <c r="PJN11" s="271"/>
      <c r="PJO11" s="271"/>
      <c r="PJP11" s="272"/>
      <c r="PJQ11" s="273"/>
      <c r="PJR11" s="273"/>
      <c r="PJS11" s="273"/>
      <c r="PJT11" s="273"/>
      <c r="PJU11" s="274"/>
      <c r="PJV11" s="265"/>
      <c r="PJW11" s="537"/>
      <c r="PJX11" s="537"/>
      <c r="PJY11" s="538"/>
      <c r="PJZ11" s="539"/>
      <c r="PKB11" s="540"/>
      <c r="PKC11" s="540"/>
      <c r="PKD11" s="542"/>
      <c r="PKE11" s="541"/>
      <c r="PKF11" s="537"/>
      <c r="PKG11" s="266"/>
      <c r="PKH11" s="271"/>
      <c r="PKI11" s="271"/>
      <c r="PKJ11" s="271"/>
      <c r="PKK11" s="271"/>
      <c r="PKL11" s="271"/>
      <c r="PKM11" s="272"/>
      <c r="PKN11" s="273"/>
      <c r="PKO11" s="273"/>
      <c r="PKP11" s="273"/>
      <c r="PKQ11" s="273"/>
      <c r="PKR11" s="274"/>
      <c r="PKS11" s="265"/>
      <c r="PKT11" s="537"/>
      <c r="PKU11" s="537"/>
      <c r="PKV11" s="538"/>
      <c r="PKW11" s="539"/>
      <c r="PKY11" s="540"/>
      <c r="PKZ11" s="540"/>
      <c r="PLA11" s="542"/>
      <c r="PLB11" s="541"/>
      <c r="PLC11" s="537"/>
      <c r="PLD11" s="266"/>
      <c r="PLE11" s="271"/>
      <c r="PLF11" s="271"/>
      <c r="PLG11" s="271"/>
      <c r="PLH11" s="271"/>
      <c r="PLI11" s="271"/>
      <c r="PLJ11" s="272"/>
      <c r="PLK11" s="273"/>
      <c r="PLL11" s="273"/>
      <c r="PLM11" s="273"/>
      <c r="PLN11" s="273"/>
      <c r="PLO11" s="274"/>
      <c r="PLP11" s="265"/>
      <c r="PLQ11" s="537"/>
      <c r="PLR11" s="537"/>
      <c r="PLS11" s="538"/>
      <c r="PLT11" s="539"/>
      <c r="PLV11" s="540"/>
      <c r="PLW11" s="540"/>
      <c r="PLX11" s="542"/>
      <c r="PLY11" s="541"/>
      <c r="PLZ11" s="537"/>
      <c r="PMA11" s="266"/>
      <c r="PMB11" s="271"/>
      <c r="PMC11" s="271"/>
      <c r="PMD11" s="271"/>
      <c r="PME11" s="271"/>
      <c r="PMF11" s="271"/>
      <c r="PMG11" s="272"/>
      <c r="PMH11" s="273"/>
      <c r="PMI11" s="273"/>
      <c r="PMJ11" s="273"/>
      <c r="PMK11" s="273"/>
      <c r="PML11" s="274"/>
      <c r="PMM11" s="265"/>
      <c r="PMN11" s="537"/>
      <c r="PMO11" s="537"/>
      <c r="PMP11" s="538"/>
      <c r="PMQ11" s="539"/>
      <c r="PMS11" s="540"/>
      <c r="PMT11" s="540"/>
      <c r="PMU11" s="542"/>
      <c r="PMV11" s="541"/>
      <c r="PMW11" s="537"/>
      <c r="PMX11" s="266"/>
      <c r="PMY11" s="271"/>
      <c r="PMZ11" s="271"/>
      <c r="PNA11" s="271"/>
      <c r="PNB11" s="271"/>
      <c r="PNC11" s="271"/>
      <c r="PND11" s="272"/>
      <c r="PNE11" s="273"/>
      <c r="PNF11" s="273"/>
      <c r="PNG11" s="273"/>
      <c r="PNH11" s="273"/>
      <c r="PNI11" s="274"/>
      <c r="PNJ11" s="265"/>
      <c r="PNK11" s="537"/>
      <c r="PNL11" s="537"/>
      <c r="PNM11" s="538"/>
      <c r="PNN11" s="539"/>
      <c r="PNP11" s="540"/>
      <c r="PNQ11" s="540"/>
      <c r="PNR11" s="542"/>
      <c r="PNS11" s="541"/>
      <c r="PNT11" s="537"/>
      <c r="PNU11" s="266"/>
      <c r="PNV11" s="271"/>
      <c r="PNW11" s="271"/>
      <c r="PNX11" s="271"/>
      <c r="PNY11" s="271"/>
      <c r="PNZ11" s="271"/>
      <c r="POA11" s="272"/>
      <c r="POB11" s="273"/>
      <c r="POC11" s="273"/>
      <c r="POD11" s="273"/>
      <c r="POE11" s="273"/>
      <c r="POF11" s="274"/>
      <c r="POG11" s="265"/>
      <c r="POH11" s="537"/>
      <c r="POI11" s="537"/>
      <c r="POJ11" s="538"/>
      <c r="POK11" s="539"/>
      <c r="POM11" s="540"/>
      <c r="PON11" s="540"/>
      <c r="POO11" s="542"/>
      <c r="POP11" s="541"/>
      <c r="POQ11" s="537"/>
      <c r="POR11" s="266"/>
      <c r="POS11" s="271"/>
      <c r="POT11" s="271"/>
      <c r="POU11" s="271"/>
      <c r="POV11" s="271"/>
      <c r="POW11" s="271"/>
      <c r="POX11" s="272"/>
      <c r="POY11" s="273"/>
      <c r="POZ11" s="273"/>
      <c r="PPA11" s="273"/>
      <c r="PPB11" s="273"/>
      <c r="PPC11" s="274"/>
      <c r="PPD11" s="265"/>
      <c r="PPE11" s="537"/>
      <c r="PPF11" s="537"/>
      <c r="PPG11" s="538"/>
      <c r="PPH11" s="539"/>
      <c r="PPJ11" s="540"/>
      <c r="PPK11" s="540"/>
      <c r="PPL11" s="542"/>
      <c r="PPM11" s="541"/>
      <c r="PPN11" s="537"/>
      <c r="PPO11" s="266"/>
      <c r="PPP11" s="271"/>
      <c r="PPQ11" s="271"/>
      <c r="PPR11" s="271"/>
      <c r="PPS11" s="271"/>
      <c r="PPT11" s="271"/>
      <c r="PPU11" s="272"/>
      <c r="PPV11" s="273"/>
      <c r="PPW11" s="273"/>
      <c r="PPX11" s="273"/>
      <c r="PPY11" s="273"/>
      <c r="PPZ11" s="274"/>
      <c r="PQA11" s="265"/>
      <c r="PQB11" s="537"/>
      <c r="PQC11" s="537"/>
      <c r="PQD11" s="538"/>
      <c r="PQE11" s="539"/>
      <c r="PQG11" s="540"/>
      <c r="PQH11" s="540"/>
      <c r="PQI11" s="542"/>
      <c r="PQJ11" s="541"/>
      <c r="PQK11" s="537"/>
      <c r="PQL11" s="266"/>
      <c r="PQM11" s="271"/>
      <c r="PQN11" s="271"/>
      <c r="PQO11" s="271"/>
      <c r="PQP11" s="271"/>
      <c r="PQQ11" s="271"/>
      <c r="PQR11" s="272"/>
      <c r="PQS11" s="273"/>
      <c r="PQT11" s="273"/>
      <c r="PQU11" s="273"/>
      <c r="PQV11" s="273"/>
      <c r="PQW11" s="274"/>
      <c r="PQX11" s="265"/>
      <c r="PQY11" s="537"/>
      <c r="PQZ11" s="537"/>
      <c r="PRA11" s="538"/>
      <c r="PRB11" s="539"/>
      <c r="PRD11" s="540"/>
      <c r="PRE11" s="540"/>
      <c r="PRF11" s="542"/>
      <c r="PRG11" s="541"/>
      <c r="PRH11" s="537"/>
      <c r="PRI11" s="266"/>
      <c r="PRJ11" s="271"/>
      <c r="PRK11" s="271"/>
      <c r="PRL11" s="271"/>
      <c r="PRM11" s="271"/>
      <c r="PRN11" s="271"/>
      <c r="PRO11" s="272"/>
      <c r="PRP11" s="273"/>
      <c r="PRQ11" s="273"/>
      <c r="PRR11" s="273"/>
      <c r="PRS11" s="273"/>
      <c r="PRT11" s="274"/>
      <c r="PRU11" s="265"/>
      <c r="PRV11" s="537"/>
      <c r="PRW11" s="537"/>
      <c r="PRX11" s="538"/>
      <c r="PRY11" s="539"/>
      <c r="PSA11" s="540"/>
      <c r="PSB11" s="540"/>
      <c r="PSC11" s="542"/>
      <c r="PSD11" s="541"/>
      <c r="PSE11" s="537"/>
      <c r="PSF11" s="266"/>
      <c r="PSG11" s="271"/>
      <c r="PSH11" s="271"/>
      <c r="PSI11" s="271"/>
      <c r="PSJ11" s="271"/>
      <c r="PSK11" s="271"/>
      <c r="PSL11" s="272"/>
      <c r="PSM11" s="273"/>
      <c r="PSN11" s="273"/>
      <c r="PSO11" s="273"/>
      <c r="PSP11" s="273"/>
      <c r="PSQ11" s="274"/>
      <c r="PSR11" s="265"/>
      <c r="PSS11" s="537"/>
      <c r="PST11" s="537"/>
      <c r="PSU11" s="538"/>
      <c r="PSV11" s="539"/>
      <c r="PSX11" s="540"/>
      <c r="PSY11" s="540"/>
      <c r="PSZ11" s="542"/>
      <c r="PTA11" s="541"/>
      <c r="PTB11" s="537"/>
      <c r="PTC11" s="266"/>
      <c r="PTD11" s="271"/>
      <c r="PTE11" s="271"/>
      <c r="PTF11" s="271"/>
      <c r="PTG11" s="271"/>
      <c r="PTH11" s="271"/>
      <c r="PTI11" s="272"/>
      <c r="PTJ11" s="273"/>
      <c r="PTK11" s="273"/>
      <c r="PTL11" s="273"/>
      <c r="PTM11" s="273"/>
      <c r="PTN11" s="274"/>
      <c r="PTO11" s="265"/>
      <c r="PTP11" s="537"/>
      <c r="PTQ11" s="537"/>
      <c r="PTR11" s="538"/>
      <c r="PTS11" s="539"/>
      <c r="PTU11" s="540"/>
      <c r="PTV11" s="540"/>
      <c r="PTW11" s="542"/>
      <c r="PTX11" s="541"/>
      <c r="PTY11" s="537"/>
      <c r="PTZ11" s="266"/>
      <c r="PUA11" s="271"/>
      <c r="PUB11" s="271"/>
      <c r="PUC11" s="271"/>
      <c r="PUD11" s="271"/>
      <c r="PUE11" s="271"/>
      <c r="PUF11" s="272"/>
      <c r="PUG11" s="273"/>
      <c r="PUH11" s="273"/>
      <c r="PUI11" s="273"/>
      <c r="PUJ11" s="273"/>
      <c r="PUK11" s="274"/>
      <c r="PUL11" s="265"/>
      <c r="PUM11" s="537"/>
      <c r="PUN11" s="537"/>
      <c r="PUO11" s="538"/>
      <c r="PUP11" s="539"/>
      <c r="PUR11" s="540"/>
      <c r="PUS11" s="540"/>
      <c r="PUT11" s="542"/>
      <c r="PUU11" s="541"/>
      <c r="PUV11" s="537"/>
      <c r="PUW11" s="266"/>
      <c r="PUX11" s="271"/>
      <c r="PUY11" s="271"/>
      <c r="PUZ11" s="271"/>
      <c r="PVA11" s="271"/>
      <c r="PVB11" s="271"/>
      <c r="PVC11" s="272"/>
      <c r="PVD11" s="273"/>
      <c r="PVE11" s="273"/>
      <c r="PVF11" s="273"/>
      <c r="PVG11" s="273"/>
      <c r="PVH11" s="274"/>
      <c r="PVI11" s="265"/>
      <c r="PVJ11" s="537"/>
      <c r="PVK11" s="537"/>
      <c r="PVL11" s="538"/>
      <c r="PVM11" s="539"/>
      <c r="PVO11" s="540"/>
      <c r="PVP11" s="540"/>
      <c r="PVQ11" s="542"/>
      <c r="PVR11" s="541"/>
      <c r="PVS11" s="537"/>
      <c r="PVT11" s="266"/>
      <c r="PVU11" s="271"/>
      <c r="PVV11" s="271"/>
      <c r="PVW11" s="271"/>
      <c r="PVX11" s="271"/>
      <c r="PVY11" s="271"/>
      <c r="PVZ11" s="272"/>
      <c r="PWA11" s="273"/>
      <c r="PWB11" s="273"/>
      <c r="PWC11" s="273"/>
      <c r="PWD11" s="273"/>
      <c r="PWE11" s="274"/>
      <c r="PWF11" s="265"/>
      <c r="PWG11" s="537"/>
      <c r="PWH11" s="537"/>
      <c r="PWI11" s="538"/>
      <c r="PWJ11" s="539"/>
      <c r="PWL11" s="540"/>
      <c r="PWM11" s="540"/>
      <c r="PWN11" s="542"/>
      <c r="PWO11" s="541"/>
      <c r="PWP11" s="537"/>
      <c r="PWQ11" s="266"/>
      <c r="PWR11" s="271"/>
      <c r="PWS11" s="271"/>
      <c r="PWT11" s="271"/>
      <c r="PWU11" s="271"/>
      <c r="PWV11" s="271"/>
      <c r="PWW11" s="272"/>
      <c r="PWX11" s="273"/>
      <c r="PWY11" s="273"/>
      <c r="PWZ11" s="273"/>
      <c r="PXA11" s="273"/>
      <c r="PXB11" s="274"/>
      <c r="PXC11" s="265"/>
      <c r="PXD11" s="537"/>
      <c r="PXE11" s="537"/>
      <c r="PXF11" s="538"/>
      <c r="PXG11" s="539"/>
      <c r="PXI11" s="540"/>
      <c r="PXJ11" s="540"/>
      <c r="PXK11" s="542"/>
      <c r="PXL11" s="541"/>
      <c r="PXM11" s="537"/>
      <c r="PXN11" s="266"/>
      <c r="PXO11" s="271"/>
      <c r="PXP11" s="271"/>
      <c r="PXQ11" s="271"/>
      <c r="PXR11" s="271"/>
      <c r="PXS11" s="271"/>
      <c r="PXT11" s="272"/>
      <c r="PXU11" s="273"/>
      <c r="PXV11" s="273"/>
      <c r="PXW11" s="273"/>
      <c r="PXX11" s="273"/>
      <c r="PXY11" s="274"/>
      <c r="PXZ11" s="265"/>
      <c r="PYA11" s="537"/>
      <c r="PYB11" s="537"/>
      <c r="PYC11" s="538"/>
      <c r="PYD11" s="539"/>
      <c r="PYF11" s="540"/>
      <c r="PYG11" s="540"/>
      <c r="PYH11" s="542"/>
      <c r="PYI11" s="541"/>
      <c r="PYJ11" s="537"/>
      <c r="PYK11" s="266"/>
      <c r="PYL11" s="271"/>
      <c r="PYM11" s="271"/>
      <c r="PYN11" s="271"/>
      <c r="PYO11" s="271"/>
      <c r="PYP11" s="271"/>
      <c r="PYQ11" s="272"/>
      <c r="PYR11" s="273"/>
      <c r="PYS11" s="273"/>
      <c r="PYT11" s="273"/>
      <c r="PYU11" s="273"/>
      <c r="PYV11" s="274"/>
      <c r="PYW11" s="265"/>
      <c r="PYX11" s="537"/>
      <c r="PYY11" s="537"/>
      <c r="PYZ11" s="538"/>
      <c r="PZA11" s="539"/>
      <c r="PZC11" s="540"/>
      <c r="PZD11" s="540"/>
      <c r="PZE11" s="542"/>
      <c r="PZF11" s="541"/>
      <c r="PZG11" s="537"/>
      <c r="PZH11" s="266"/>
      <c r="PZI11" s="271"/>
      <c r="PZJ11" s="271"/>
      <c r="PZK11" s="271"/>
      <c r="PZL11" s="271"/>
      <c r="PZM11" s="271"/>
      <c r="PZN11" s="272"/>
      <c r="PZO11" s="273"/>
      <c r="PZP11" s="273"/>
      <c r="PZQ11" s="273"/>
      <c r="PZR11" s="273"/>
      <c r="PZS11" s="274"/>
      <c r="PZT11" s="265"/>
      <c r="PZU11" s="537"/>
      <c r="PZV11" s="537"/>
      <c r="PZW11" s="538"/>
      <c r="PZX11" s="539"/>
      <c r="PZZ11" s="540"/>
      <c r="QAA11" s="540"/>
      <c r="QAB11" s="542"/>
      <c r="QAC11" s="541"/>
      <c r="QAD11" s="537"/>
      <c r="QAE11" s="266"/>
      <c r="QAF11" s="271"/>
      <c r="QAG11" s="271"/>
      <c r="QAH11" s="271"/>
      <c r="QAI11" s="271"/>
      <c r="QAJ11" s="271"/>
      <c r="QAK11" s="272"/>
      <c r="QAL11" s="273"/>
      <c r="QAM11" s="273"/>
      <c r="QAN11" s="273"/>
      <c r="QAO11" s="273"/>
      <c r="QAP11" s="274"/>
      <c r="QAQ11" s="265"/>
      <c r="QAR11" s="537"/>
      <c r="QAS11" s="537"/>
      <c r="QAT11" s="538"/>
      <c r="QAU11" s="539"/>
      <c r="QAW11" s="540"/>
      <c r="QAX11" s="540"/>
      <c r="QAY11" s="542"/>
      <c r="QAZ11" s="541"/>
      <c r="QBA11" s="537"/>
      <c r="QBB11" s="266"/>
      <c r="QBC11" s="271"/>
      <c r="QBD11" s="271"/>
      <c r="QBE11" s="271"/>
      <c r="QBF11" s="271"/>
      <c r="QBG11" s="271"/>
      <c r="QBH11" s="272"/>
      <c r="QBI11" s="273"/>
      <c r="QBJ11" s="273"/>
      <c r="QBK11" s="273"/>
      <c r="QBL11" s="273"/>
      <c r="QBM11" s="274"/>
      <c r="QBN11" s="265"/>
      <c r="QBO11" s="537"/>
      <c r="QBP11" s="537"/>
      <c r="QBQ11" s="538"/>
      <c r="QBR11" s="539"/>
      <c r="QBT11" s="540"/>
      <c r="QBU11" s="540"/>
      <c r="QBV11" s="542"/>
      <c r="QBW11" s="541"/>
      <c r="QBX11" s="537"/>
      <c r="QBY11" s="266"/>
      <c r="QBZ11" s="271"/>
      <c r="QCA11" s="271"/>
      <c r="QCB11" s="271"/>
      <c r="QCC11" s="271"/>
      <c r="QCD11" s="271"/>
      <c r="QCE11" s="272"/>
      <c r="QCF11" s="273"/>
      <c r="QCG11" s="273"/>
      <c r="QCH11" s="273"/>
      <c r="QCI11" s="273"/>
      <c r="QCJ11" s="274"/>
      <c r="QCK11" s="265"/>
      <c r="QCL11" s="537"/>
      <c r="QCM11" s="537"/>
      <c r="QCN11" s="538"/>
      <c r="QCO11" s="539"/>
      <c r="QCQ11" s="540"/>
      <c r="QCR11" s="540"/>
      <c r="QCS11" s="542"/>
      <c r="QCT11" s="541"/>
      <c r="QCU11" s="537"/>
      <c r="QCV11" s="266"/>
      <c r="QCW11" s="271"/>
      <c r="QCX11" s="271"/>
      <c r="QCY11" s="271"/>
      <c r="QCZ11" s="271"/>
      <c r="QDA11" s="271"/>
      <c r="QDB11" s="272"/>
      <c r="QDC11" s="273"/>
      <c r="QDD11" s="273"/>
      <c r="QDE11" s="273"/>
      <c r="QDF11" s="273"/>
      <c r="QDG11" s="274"/>
      <c r="QDH11" s="265"/>
      <c r="QDI11" s="537"/>
      <c r="QDJ11" s="537"/>
      <c r="QDK11" s="538"/>
      <c r="QDL11" s="539"/>
      <c r="QDN11" s="540"/>
      <c r="QDO11" s="540"/>
      <c r="QDP11" s="542"/>
      <c r="QDQ11" s="541"/>
      <c r="QDR11" s="537"/>
      <c r="QDS11" s="266"/>
      <c r="QDT11" s="271"/>
      <c r="QDU11" s="271"/>
      <c r="QDV11" s="271"/>
      <c r="QDW11" s="271"/>
      <c r="QDX11" s="271"/>
      <c r="QDY11" s="272"/>
      <c r="QDZ11" s="273"/>
      <c r="QEA11" s="273"/>
      <c r="QEB11" s="273"/>
      <c r="QEC11" s="273"/>
      <c r="QED11" s="274"/>
      <c r="QEE11" s="265"/>
      <c r="QEF11" s="537"/>
      <c r="QEG11" s="537"/>
      <c r="QEH11" s="538"/>
      <c r="QEI11" s="539"/>
      <c r="QEK11" s="540"/>
      <c r="QEL11" s="540"/>
      <c r="QEM11" s="542"/>
      <c r="QEN11" s="541"/>
      <c r="QEO11" s="537"/>
      <c r="QEP11" s="266"/>
      <c r="QEQ11" s="271"/>
      <c r="QER11" s="271"/>
      <c r="QES11" s="271"/>
      <c r="QET11" s="271"/>
      <c r="QEU11" s="271"/>
      <c r="QEV11" s="272"/>
      <c r="QEW11" s="273"/>
      <c r="QEX11" s="273"/>
      <c r="QEY11" s="273"/>
      <c r="QEZ11" s="273"/>
      <c r="QFA11" s="274"/>
      <c r="QFB11" s="265"/>
      <c r="QFC11" s="537"/>
      <c r="QFD11" s="537"/>
      <c r="QFE11" s="538"/>
      <c r="QFF11" s="539"/>
      <c r="QFH11" s="540"/>
      <c r="QFI11" s="540"/>
      <c r="QFJ11" s="542"/>
      <c r="QFK11" s="541"/>
      <c r="QFL11" s="537"/>
      <c r="QFM11" s="266"/>
      <c r="QFN11" s="271"/>
      <c r="QFO11" s="271"/>
      <c r="QFP11" s="271"/>
      <c r="QFQ11" s="271"/>
      <c r="QFR11" s="271"/>
      <c r="QFS11" s="272"/>
      <c r="QFT11" s="273"/>
      <c r="QFU11" s="273"/>
      <c r="QFV11" s="273"/>
      <c r="QFW11" s="273"/>
      <c r="QFX11" s="274"/>
      <c r="QFY11" s="265"/>
      <c r="QFZ11" s="537"/>
      <c r="QGA11" s="537"/>
      <c r="QGB11" s="538"/>
      <c r="QGC11" s="539"/>
      <c r="QGE11" s="540"/>
      <c r="QGF11" s="540"/>
      <c r="QGG11" s="542"/>
      <c r="QGH11" s="541"/>
      <c r="QGI11" s="537"/>
      <c r="QGJ11" s="266"/>
      <c r="QGK11" s="271"/>
      <c r="QGL11" s="271"/>
      <c r="QGM11" s="271"/>
      <c r="QGN11" s="271"/>
      <c r="QGO11" s="271"/>
      <c r="QGP11" s="272"/>
      <c r="QGQ11" s="273"/>
      <c r="QGR11" s="273"/>
      <c r="QGS11" s="273"/>
      <c r="QGT11" s="273"/>
      <c r="QGU11" s="274"/>
      <c r="QGV11" s="265"/>
      <c r="QGW11" s="537"/>
      <c r="QGX11" s="537"/>
      <c r="QGY11" s="538"/>
      <c r="QGZ11" s="539"/>
      <c r="QHB11" s="540"/>
      <c r="QHC11" s="540"/>
      <c r="QHD11" s="542"/>
      <c r="QHE11" s="541"/>
      <c r="QHF11" s="537"/>
      <c r="QHG11" s="266"/>
      <c r="QHH11" s="271"/>
      <c r="QHI11" s="271"/>
      <c r="QHJ11" s="271"/>
      <c r="QHK11" s="271"/>
      <c r="QHL11" s="271"/>
      <c r="QHM11" s="272"/>
      <c r="QHN11" s="273"/>
      <c r="QHO11" s="273"/>
      <c r="QHP11" s="273"/>
      <c r="QHQ11" s="273"/>
      <c r="QHR11" s="274"/>
      <c r="QHS11" s="265"/>
      <c r="QHT11" s="537"/>
      <c r="QHU11" s="537"/>
      <c r="QHV11" s="538"/>
      <c r="QHW11" s="539"/>
      <c r="QHY11" s="540"/>
      <c r="QHZ11" s="540"/>
      <c r="QIA11" s="542"/>
      <c r="QIB11" s="541"/>
      <c r="QIC11" s="537"/>
      <c r="QID11" s="266"/>
      <c r="QIE11" s="271"/>
      <c r="QIF11" s="271"/>
      <c r="QIG11" s="271"/>
      <c r="QIH11" s="271"/>
      <c r="QII11" s="271"/>
      <c r="QIJ11" s="272"/>
      <c r="QIK11" s="273"/>
      <c r="QIL11" s="273"/>
      <c r="QIM11" s="273"/>
      <c r="QIN11" s="273"/>
      <c r="QIO11" s="274"/>
      <c r="QIP11" s="265"/>
      <c r="QIQ11" s="537"/>
      <c r="QIR11" s="537"/>
      <c r="QIS11" s="538"/>
      <c r="QIT11" s="539"/>
      <c r="QIV11" s="540"/>
      <c r="QIW11" s="540"/>
      <c r="QIX11" s="542"/>
      <c r="QIY11" s="541"/>
      <c r="QIZ11" s="537"/>
      <c r="QJA11" s="266"/>
      <c r="QJB11" s="271"/>
      <c r="QJC11" s="271"/>
      <c r="QJD11" s="271"/>
      <c r="QJE11" s="271"/>
      <c r="QJF11" s="271"/>
      <c r="QJG11" s="272"/>
      <c r="QJH11" s="273"/>
      <c r="QJI11" s="273"/>
      <c r="QJJ11" s="273"/>
      <c r="QJK11" s="273"/>
      <c r="QJL11" s="274"/>
      <c r="QJM11" s="265"/>
      <c r="QJN11" s="537"/>
      <c r="QJO11" s="537"/>
      <c r="QJP11" s="538"/>
      <c r="QJQ11" s="539"/>
      <c r="QJS11" s="540"/>
      <c r="QJT11" s="540"/>
      <c r="QJU11" s="542"/>
      <c r="QJV11" s="541"/>
      <c r="QJW11" s="537"/>
      <c r="QJX11" s="266"/>
      <c r="QJY11" s="271"/>
      <c r="QJZ11" s="271"/>
      <c r="QKA11" s="271"/>
      <c r="QKB11" s="271"/>
      <c r="QKC11" s="271"/>
      <c r="QKD11" s="272"/>
      <c r="QKE11" s="273"/>
      <c r="QKF11" s="273"/>
      <c r="QKG11" s="273"/>
      <c r="QKH11" s="273"/>
      <c r="QKI11" s="274"/>
      <c r="QKJ11" s="265"/>
      <c r="QKK11" s="537"/>
      <c r="QKL11" s="537"/>
      <c r="QKM11" s="538"/>
      <c r="QKN11" s="539"/>
      <c r="QKP11" s="540"/>
      <c r="QKQ11" s="540"/>
      <c r="QKR11" s="542"/>
      <c r="QKS11" s="541"/>
      <c r="QKT11" s="537"/>
      <c r="QKU11" s="266"/>
      <c r="QKV11" s="271"/>
      <c r="QKW11" s="271"/>
      <c r="QKX11" s="271"/>
      <c r="QKY11" s="271"/>
      <c r="QKZ11" s="271"/>
      <c r="QLA11" s="272"/>
      <c r="QLB11" s="273"/>
      <c r="QLC11" s="273"/>
      <c r="QLD11" s="273"/>
      <c r="QLE11" s="273"/>
      <c r="QLF11" s="274"/>
      <c r="QLG11" s="265"/>
      <c r="QLH11" s="537"/>
      <c r="QLI11" s="537"/>
      <c r="QLJ11" s="538"/>
      <c r="QLK11" s="539"/>
      <c r="QLM11" s="540"/>
      <c r="QLN11" s="540"/>
      <c r="QLO11" s="542"/>
      <c r="QLP11" s="541"/>
      <c r="QLQ11" s="537"/>
      <c r="QLR11" s="266"/>
      <c r="QLS11" s="271"/>
      <c r="QLT11" s="271"/>
      <c r="QLU11" s="271"/>
      <c r="QLV11" s="271"/>
      <c r="QLW11" s="271"/>
      <c r="QLX11" s="272"/>
      <c r="QLY11" s="273"/>
      <c r="QLZ11" s="273"/>
      <c r="QMA11" s="273"/>
      <c r="QMB11" s="273"/>
      <c r="QMC11" s="274"/>
      <c r="QMD11" s="265"/>
      <c r="QME11" s="537"/>
      <c r="QMF11" s="537"/>
      <c r="QMG11" s="538"/>
      <c r="QMH11" s="539"/>
      <c r="QMJ11" s="540"/>
      <c r="QMK11" s="540"/>
      <c r="QML11" s="542"/>
      <c r="QMM11" s="541"/>
      <c r="QMN11" s="537"/>
      <c r="QMO11" s="266"/>
      <c r="QMP11" s="271"/>
      <c r="QMQ11" s="271"/>
      <c r="QMR11" s="271"/>
      <c r="QMS11" s="271"/>
      <c r="QMT11" s="271"/>
      <c r="QMU11" s="272"/>
      <c r="QMV11" s="273"/>
      <c r="QMW11" s="273"/>
      <c r="QMX11" s="273"/>
      <c r="QMY11" s="273"/>
      <c r="QMZ11" s="274"/>
      <c r="QNA11" s="265"/>
      <c r="QNB11" s="537"/>
      <c r="QNC11" s="537"/>
      <c r="QND11" s="538"/>
      <c r="QNE11" s="539"/>
      <c r="QNG11" s="540"/>
      <c r="QNH11" s="540"/>
      <c r="QNI11" s="542"/>
      <c r="QNJ11" s="541"/>
      <c r="QNK11" s="537"/>
      <c r="QNL11" s="266"/>
      <c r="QNM11" s="271"/>
      <c r="QNN11" s="271"/>
      <c r="QNO11" s="271"/>
      <c r="QNP11" s="271"/>
      <c r="QNQ11" s="271"/>
      <c r="QNR11" s="272"/>
      <c r="QNS11" s="273"/>
      <c r="QNT11" s="273"/>
      <c r="QNU11" s="273"/>
      <c r="QNV11" s="273"/>
      <c r="QNW11" s="274"/>
      <c r="QNX11" s="265"/>
      <c r="QNY11" s="537"/>
      <c r="QNZ11" s="537"/>
      <c r="QOA11" s="538"/>
      <c r="QOB11" s="539"/>
      <c r="QOD11" s="540"/>
      <c r="QOE11" s="540"/>
      <c r="QOF11" s="542"/>
      <c r="QOG11" s="541"/>
      <c r="QOH11" s="537"/>
      <c r="QOI11" s="266"/>
      <c r="QOJ11" s="271"/>
      <c r="QOK11" s="271"/>
      <c r="QOL11" s="271"/>
      <c r="QOM11" s="271"/>
      <c r="QON11" s="271"/>
      <c r="QOO11" s="272"/>
      <c r="QOP11" s="273"/>
      <c r="QOQ11" s="273"/>
      <c r="QOR11" s="273"/>
      <c r="QOS11" s="273"/>
      <c r="QOT11" s="274"/>
      <c r="QOU11" s="265"/>
      <c r="QOV11" s="537"/>
      <c r="QOW11" s="537"/>
      <c r="QOX11" s="538"/>
      <c r="QOY11" s="539"/>
      <c r="QPA11" s="540"/>
      <c r="QPB11" s="540"/>
      <c r="QPC11" s="542"/>
      <c r="QPD11" s="541"/>
      <c r="QPE11" s="537"/>
      <c r="QPF11" s="266"/>
      <c r="QPG11" s="271"/>
      <c r="QPH11" s="271"/>
      <c r="QPI11" s="271"/>
      <c r="QPJ11" s="271"/>
      <c r="QPK11" s="271"/>
      <c r="QPL11" s="272"/>
      <c r="QPM11" s="273"/>
      <c r="QPN11" s="273"/>
      <c r="QPO11" s="273"/>
      <c r="QPP11" s="273"/>
      <c r="QPQ11" s="274"/>
      <c r="QPR11" s="265"/>
      <c r="QPS11" s="537"/>
      <c r="QPT11" s="537"/>
      <c r="QPU11" s="538"/>
      <c r="QPV11" s="539"/>
      <c r="QPX11" s="540"/>
      <c r="QPY11" s="540"/>
      <c r="QPZ11" s="542"/>
      <c r="QQA11" s="541"/>
      <c r="QQB11" s="537"/>
      <c r="QQC11" s="266"/>
      <c r="QQD11" s="271"/>
      <c r="QQE11" s="271"/>
      <c r="QQF11" s="271"/>
      <c r="QQG11" s="271"/>
      <c r="QQH11" s="271"/>
      <c r="QQI11" s="272"/>
      <c r="QQJ11" s="273"/>
      <c r="QQK11" s="273"/>
      <c r="QQL11" s="273"/>
      <c r="QQM11" s="273"/>
      <c r="QQN11" s="274"/>
      <c r="QQO11" s="265"/>
      <c r="QQP11" s="537"/>
      <c r="QQQ11" s="537"/>
      <c r="QQR11" s="538"/>
      <c r="QQS11" s="539"/>
      <c r="QQU11" s="540"/>
      <c r="QQV11" s="540"/>
      <c r="QQW11" s="542"/>
      <c r="QQX11" s="541"/>
      <c r="QQY11" s="537"/>
      <c r="QQZ11" s="266"/>
      <c r="QRA11" s="271"/>
      <c r="QRB11" s="271"/>
      <c r="QRC11" s="271"/>
      <c r="QRD11" s="271"/>
      <c r="QRE11" s="271"/>
      <c r="QRF11" s="272"/>
      <c r="QRG11" s="273"/>
      <c r="QRH11" s="273"/>
      <c r="QRI11" s="273"/>
      <c r="QRJ11" s="273"/>
      <c r="QRK11" s="274"/>
      <c r="QRL11" s="265"/>
      <c r="QRM11" s="537"/>
      <c r="QRN11" s="537"/>
      <c r="QRO11" s="538"/>
      <c r="QRP11" s="539"/>
      <c r="QRR11" s="540"/>
      <c r="QRS11" s="540"/>
      <c r="QRT11" s="542"/>
      <c r="QRU11" s="541"/>
      <c r="QRV11" s="537"/>
      <c r="QRW11" s="266"/>
      <c r="QRX11" s="271"/>
      <c r="QRY11" s="271"/>
      <c r="QRZ11" s="271"/>
      <c r="QSA11" s="271"/>
      <c r="QSB11" s="271"/>
      <c r="QSC11" s="272"/>
      <c r="QSD11" s="273"/>
      <c r="QSE11" s="273"/>
      <c r="QSF11" s="273"/>
      <c r="QSG11" s="273"/>
      <c r="QSH11" s="274"/>
      <c r="QSI11" s="265"/>
      <c r="QSJ11" s="537"/>
      <c r="QSK11" s="537"/>
      <c r="QSL11" s="538"/>
      <c r="QSM11" s="539"/>
      <c r="QSO11" s="540"/>
      <c r="QSP11" s="540"/>
      <c r="QSQ11" s="542"/>
      <c r="QSR11" s="541"/>
      <c r="QSS11" s="537"/>
      <c r="QST11" s="266"/>
      <c r="QSU11" s="271"/>
      <c r="QSV11" s="271"/>
      <c r="QSW11" s="271"/>
      <c r="QSX11" s="271"/>
      <c r="QSY11" s="271"/>
      <c r="QSZ11" s="272"/>
      <c r="QTA11" s="273"/>
      <c r="QTB11" s="273"/>
      <c r="QTC11" s="273"/>
      <c r="QTD11" s="273"/>
      <c r="QTE11" s="274"/>
      <c r="QTF11" s="265"/>
      <c r="QTG11" s="537"/>
      <c r="QTH11" s="537"/>
      <c r="QTI11" s="538"/>
      <c r="QTJ11" s="539"/>
      <c r="QTL11" s="540"/>
      <c r="QTM11" s="540"/>
      <c r="QTN11" s="542"/>
      <c r="QTO11" s="541"/>
      <c r="QTP11" s="537"/>
      <c r="QTQ11" s="266"/>
      <c r="QTR11" s="271"/>
      <c r="QTS11" s="271"/>
      <c r="QTT11" s="271"/>
      <c r="QTU11" s="271"/>
      <c r="QTV11" s="271"/>
      <c r="QTW11" s="272"/>
      <c r="QTX11" s="273"/>
      <c r="QTY11" s="273"/>
      <c r="QTZ11" s="273"/>
      <c r="QUA11" s="273"/>
      <c r="QUB11" s="274"/>
      <c r="QUC11" s="265"/>
      <c r="QUD11" s="537"/>
      <c r="QUE11" s="537"/>
      <c r="QUF11" s="538"/>
      <c r="QUG11" s="539"/>
      <c r="QUI11" s="540"/>
      <c r="QUJ11" s="540"/>
      <c r="QUK11" s="542"/>
      <c r="QUL11" s="541"/>
      <c r="QUM11" s="537"/>
      <c r="QUN11" s="266"/>
      <c r="QUO11" s="271"/>
      <c r="QUP11" s="271"/>
      <c r="QUQ11" s="271"/>
      <c r="QUR11" s="271"/>
      <c r="QUS11" s="271"/>
      <c r="QUT11" s="272"/>
      <c r="QUU11" s="273"/>
      <c r="QUV11" s="273"/>
      <c r="QUW11" s="273"/>
      <c r="QUX11" s="273"/>
      <c r="QUY11" s="274"/>
      <c r="QUZ11" s="265"/>
      <c r="QVA11" s="537"/>
      <c r="QVB11" s="537"/>
      <c r="QVC11" s="538"/>
      <c r="QVD11" s="539"/>
      <c r="QVF11" s="540"/>
      <c r="QVG11" s="540"/>
      <c r="QVH11" s="542"/>
      <c r="QVI11" s="541"/>
      <c r="QVJ11" s="537"/>
      <c r="QVK11" s="266"/>
      <c r="QVL11" s="271"/>
      <c r="QVM11" s="271"/>
      <c r="QVN11" s="271"/>
      <c r="QVO11" s="271"/>
      <c r="QVP11" s="271"/>
      <c r="QVQ11" s="272"/>
      <c r="QVR11" s="273"/>
      <c r="QVS11" s="273"/>
      <c r="QVT11" s="273"/>
      <c r="QVU11" s="273"/>
      <c r="QVV11" s="274"/>
      <c r="QVW11" s="265"/>
      <c r="QVX11" s="537"/>
      <c r="QVY11" s="537"/>
      <c r="QVZ11" s="538"/>
      <c r="QWA11" s="539"/>
      <c r="QWC11" s="540"/>
      <c r="QWD11" s="540"/>
      <c r="QWE11" s="542"/>
      <c r="QWF11" s="541"/>
      <c r="QWG11" s="537"/>
      <c r="QWH11" s="266"/>
      <c r="QWI11" s="271"/>
      <c r="QWJ11" s="271"/>
      <c r="QWK11" s="271"/>
      <c r="QWL11" s="271"/>
      <c r="QWM11" s="271"/>
      <c r="QWN11" s="272"/>
      <c r="QWO11" s="273"/>
      <c r="QWP11" s="273"/>
      <c r="QWQ11" s="273"/>
      <c r="QWR11" s="273"/>
      <c r="QWS11" s="274"/>
      <c r="QWT11" s="265"/>
      <c r="QWU11" s="537"/>
      <c r="QWV11" s="537"/>
      <c r="QWW11" s="538"/>
      <c r="QWX11" s="539"/>
      <c r="QWZ11" s="540"/>
      <c r="QXA11" s="540"/>
      <c r="QXB11" s="542"/>
      <c r="QXC11" s="541"/>
      <c r="QXD11" s="537"/>
      <c r="QXE11" s="266"/>
      <c r="QXF11" s="271"/>
      <c r="QXG11" s="271"/>
      <c r="QXH11" s="271"/>
      <c r="QXI11" s="271"/>
      <c r="QXJ11" s="271"/>
      <c r="QXK11" s="272"/>
      <c r="QXL11" s="273"/>
      <c r="QXM11" s="273"/>
      <c r="QXN11" s="273"/>
      <c r="QXO11" s="273"/>
      <c r="QXP11" s="274"/>
      <c r="QXQ11" s="265"/>
      <c r="QXR11" s="537"/>
      <c r="QXS11" s="537"/>
      <c r="QXT11" s="538"/>
      <c r="QXU11" s="539"/>
      <c r="QXW11" s="540"/>
      <c r="QXX11" s="540"/>
      <c r="QXY11" s="542"/>
      <c r="QXZ11" s="541"/>
      <c r="QYA11" s="537"/>
      <c r="QYB11" s="266"/>
      <c r="QYC11" s="271"/>
      <c r="QYD11" s="271"/>
      <c r="QYE11" s="271"/>
      <c r="QYF11" s="271"/>
      <c r="QYG11" s="271"/>
      <c r="QYH11" s="272"/>
      <c r="QYI11" s="273"/>
      <c r="QYJ11" s="273"/>
      <c r="QYK11" s="273"/>
      <c r="QYL11" s="273"/>
      <c r="QYM11" s="274"/>
      <c r="QYN11" s="265"/>
      <c r="QYO11" s="537"/>
      <c r="QYP11" s="537"/>
      <c r="QYQ11" s="538"/>
      <c r="QYR11" s="539"/>
      <c r="QYT11" s="540"/>
      <c r="QYU11" s="540"/>
      <c r="QYV11" s="542"/>
      <c r="QYW11" s="541"/>
      <c r="QYX11" s="537"/>
      <c r="QYY11" s="266"/>
      <c r="QYZ11" s="271"/>
      <c r="QZA11" s="271"/>
      <c r="QZB11" s="271"/>
      <c r="QZC11" s="271"/>
      <c r="QZD11" s="271"/>
      <c r="QZE11" s="272"/>
      <c r="QZF11" s="273"/>
      <c r="QZG11" s="273"/>
      <c r="QZH11" s="273"/>
      <c r="QZI11" s="273"/>
      <c r="QZJ11" s="274"/>
      <c r="QZK11" s="265"/>
      <c r="QZL11" s="537"/>
      <c r="QZM11" s="537"/>
      <c r="QZN11" s="538"/>
      <c r="QZO11" s="539"/>
      <c r="QZQ11" s="540"/>
      <c r="QZR11" s="540"/>
      <c r="QZS11" s="542"/>
      <c r="QZT11" s="541"/>
      <c r="QZU11" s="537"/>
      <c r="QZV11" s="266"/>
      <c r="QZW11" s="271"/>
      <c r="QZX11" s="271"/>
      <c r="QZY11" s="271"/>
      <c r="QZZ11" s="271"/>
      <c r="RAA11" s="271"/>
      <c r="RAB11" s="272"/>
      <c r="RAC11" s="273"/>
      <c r="RAD11" s="273"/>
      <c r="RAE11" s="273"/>
      <c r="RAF11" s="273"/>
      <c r="RAG11" s="274"/>
      <c r="RAH11" s="265"/>
      <c r="RAI11" s="537"/>
      <c r="RAJ11" s="537"/>
      <c r="RAK11" s="538"/>
      <c r="RAL11" s="539"/>
      <c r="RAN11" s="540"/>
      <c r="RAO11" s="540"/>
      <c r="RAP11" s="542"/>
      <c r="RAQ11" s="541"/>
      <c r="RAR11" s="537"/>
      <c r="RAS11" s="266"/>
      <c r="RAT11" s="271"/>
      <c r="RAU11" s="271"/>
      <c r="RAV11" s="271"/>
      <c r="RAW11" s="271"/>
      <c r="RAX11" s="271"/>
      <c r="RAY11" s="272"/>
      <c r="RAZ11" s="273"/>
      <c r="RBA11" s="273"/>
      <c r="RBB11" s="273"/>
      <c r="RBC11" s="273"/>
      <c r="RBD11" s="274"/>
      <c r="RBE11" s="265"/>
      <c r="RBF11" s="537"/>
      <c r="RBG11" s="537"/>
      <c r="RBH11" s="538"/>
      <c r="RBI11" s="539"/>
      <c r="RBK11" s="540"/>
      <c r="RBL11" s="540"/>
      <c r="RBM11" s="542"/>
      <c r="RBN11" s="541"/>
      <c r="RBO11" s="537"/>
      <c r="RBP11" s="266"/>
      <c r="RBQ11" s="271"/>
      <c r="RBR11" s="271"/>
      <c r="RBS11" s="271"/>
      <c r="RBT11" s="271"/>
      <c r="RBU11" s="271"/>
      <c r="RBV11" s="272"/>
      <c r="RBW11" s="273"/>
      <c r="RBX11" s="273"/>
      <c r="RBY11" s="273"/>
      <c r="RBZ11" s="273"/>
      <c r="RCA11" s="274"/>
      <c r="RCB11" s="265"/>
      <c r="RCC11" s="537"/>
      <c r="RCD11" s="537"/>
      <c r="RCE11" s="538"/>
      <c r="RCF11" s="539"/>
      <c r="RCH11" s="540"/>
      <c r="RCI11" s="540"/>
      <c r="RCJ11" s="542"/>
      <c r="RCK11" s="541"/>
      <c r="RCL11" s="537"/>
      <c r="RCM11" s="266"/>
      <c r="RCN11" s="271"/>
      <c r="RCO11" s="271"/>
      <c r="RCP11" s="271"/>
      <c r="RCQ11" s="271"/>
      <c r="RCR11" s="271"/>
      <c r="RCS11" s="272"/>
      <c r="RCT11" s="273"/>
      <c r="RCU11" s="273"/>
      <c r="RCV11" s="273"/>
      <c r="RCW11" s="273"/>
      <c r="RCX11" s="274"/>
      <c r="RCY11" s="265"/>
      <c r="RCZ11" s="537"/>
      <c r="RDA11" s="537"/>
      <c r="RDB11" s="538"/>
      <c r="RDC11" s="539"/>
      <c r="RDE11" s="540"/>
      <c r="RDF11" s="540"/>
      <c r="RDG11" s="542"/>
      <c r="RDH11" s="541"/>
      <c r="RDI11" s="537"/>
      <c r="RDJ11" s="266"/>
      <c r="RDK11" s="271"/>
      <c r="RDL11" s="271"/>
      <c r="RDM11" s="271"/>
      <c r="RDN11" s="271"/>
      <c r="RDO11" s="271"/>
      <c r="RDP11" s="272"/>
      <c r="RDQ11" s="273"/>
      <c r="RDR11" s="273"/>
      <c r="RDS11" s="273"/>
      <c r="RDT11" s="273"/>
      <c r="RDU11" s="274"/>
      <c r="RDV11" s="265"/>
      <c r="RDW11" s="537"/>
      <c r="RDX11" s="537"/>
      <c r="RDY11" s="538"/>
      <c r="RDZ11" s="539"/>
      <c r="REB11" s="540"/>
      <c r="REC11" s="540"/>
      <c r="RED11" s="542"/>
      <c r="REE11" s="541"/>
      <c r="REF11" s="537"/>
      <c r="REG11" s="266"/>
      <c r="REH11" s="271"/>
      <c r="REI11" s="271"/>
      <c r="REJ11" s="271"/>
      <c r="REK11" s="271"/>
      <c r="REL11" s="271"/>
      <c r="REM11" s="272"/>
      <c r="REN11" s="273"/>
      <c r="REO11" s="273"/>
      <c r="REP11" s="273"/>
      <c r="REQ11" s="273"/>
      <c r="RER11" s="274"/>
      <c r="RES11" s="265"/>
      <c r="RET11" s="537"/>
      <c r="REU11" s="537"/>
      <c r="REV11" s="538"/>
      <c r="REW11" s="539"/>
      <c r="REY11" s="540"/>
      <c r="REZ11" s="540"/>
      <c r="RFA11" s="542"/>
      <c r="RFB11" s="541"/>
      <c r="RFC11" s="537"/>
      <c r="RFD11" s="266"/>
      <c r="RFE11" s="271"/>
      <c r="RFF11" s="271"/>
      <c r="RFG11" s="271"/>
      <c r="RFH11" s="271"/>
      <c r="RFI11" s="271"/>
      <c r="RFJ11" s="272"/>
      <c r="RFK11" s="273"/>
      <c r="RFL11" s="273"/>
      <c r="RFM11" s="273"/>
      <c r="RFN11" s="273"/>
      <c r="RFO11" s="274"/>
      <c r="RFP11" s="265"/>
      <c r="RFQ11" s="537"/>
      <c r="RFR11" s="537"/>
      <c r="RFS11" s="538"/>
      <c r="RFT11" s="539"/>
      <c r="RFV11" s="540"/>
      <c r="RFW11" s="540"/>
      <c r="RFX11" s="542"/>
      <c r="RFY11" s="541"/>
      <c r="RFZ11" s="537"/>
      <c r="RGA11" s="266"/>
      <c r="RGB11" s="271"/>
      <c r="RGC11" s="271"/>
      <c r="RGD11" s="271"/>
      <c r="RGE11" s="271"/>
      <c r="RGF11" s="271"/>
      <c r="RGG11" s="272"/>
      <c r="RGH11" s="273"/>
      <c r="RGI11" s="273"/>
      <c r="RGJ11" s="273"/>
      <c r="RGK11" s="273"/>
      <c r="RGL11" s="274"/>
      <c r="RGM11" s="265"/>
      <c r="RGN11" s="537"/>
      <c r="RGO11" s="537"/>
      <c r="RGP11" s="538"/>
      <c r="RGQ11" s="539"/>
      <c r="RGS11" s="540"/>
      <c r="RGT11" s="540"/>
      <c r="RGU11" s="542"/>
      <c r="RGV11" s="541"/>
      <c r="RGW11" s="537"/>
      <c r="RGX11" s="266"/>
      <c r="RGY11" s="271"/>
      <c r="RGZ11" s="271"/>
      <c r="RHA11" s="271"/>
      <c r="RHB11" s="271"/>
      <c r="RHC11" s="271"/>
      <c r="RHD11" s="272"/>
      <c r="RHE11" s="273"/>
      <c r="RHF11" s="273"/>
      <c r="RHG11" s="273"/>
      <c r="RHH11" s="273"/>
      <c r="RHI11" s="274"/>
      <c r="RHJ11" s="265"/>
      <c r="RHK11" s="537"/>
      <c r="RHL11" s="537"/>
      <c r="RHM11" s="538"/>
      <c r="RHN11" s="539"/>
      <c r="RHP11" s="540"/>
      <c r="RHQ11" s="540"/>
      <c r="RHR11" s="542"/>
      <c r="RHS11" s="541"/>
      <c r="RHT11" s="537"/>
      <c r="RHU11" s="266"/>
      <c r="RHV11" s="271"/>
      <c r="RHW11" s="271"/>
      <c r="RHX11" s="271"/>
      <c r="RHY11" s="271"/>
      <c r="RHZ11" s="271"/>
      <c r="RIA11" s="272"/>
      <c r="RIB11" s="273"/>
      <c r="RIC11" s="273"/>
      <c r="RID11" s="273"/>
      <c r="RIE11" s="273"/>
      <c r="RIF11" s="274"/>
      <c r="RIG11" s="265"/>
      <c r="RIH11" s="537"/>
      <c r="RII11" s="537"/>
      <c r="RIJ11" s="538"/>
      <c r="RIK11" s="539"/>
      <c r="RIM11" s="540"/>
      <c r="RIN11" s="540"/>
      <c r="RIO11" s="542"/>
      <c r="RIP11" s="541"/>
      <c r="RIQ11" s="537"/>
      <c r="RIR11" s="266"/>
      <c r="RIS11" s="271"/>
      <c r="RIT11" s="271"/>
      <c r="RIU11" s="271"/>
      <c r="RIV11" s="271"/>
      <c r="RIW11" s="271"/>
      <c r="RIX11" s="272"/>
      <c r="RIY11" s="273"/>
      <c r="RIZ11" s="273"/>
      <c r="RJA11" s="273"/>
      <c r="RJB11" s="273"/>
      <c r="RJC11" s="274"/>
      <c r="RJD11" s="265"/>
      <c r="RJE11" s="537"/>
      <c r="RJF11" s="537"/>
      <c r="RJG11" s="538"/>
      <c r="RJH11" s="539"/>
      <c r="RJJ11" s="540"/>
      <c r="RJK11" s="540"/>
      <c r="RJL11" s="542"/>
      <c r="RJM11" s="541"/>
      <c r="RJN11" s="537"/>
      <c r="RJO11" s="266"/>
      <c r="RJP11" s="271"/>
      <c r="RJQ11" s="271"/>
      <c r="RJR11" s="271"/>
      <c r="RJS11" s="271"/>
      <c r="RJT11" s="271"/>
      <c r="RJU11" s="272"/>
      <c r="RJV11" s="273"/>
      <c r="RJW11" s="273"/>
      <c r="RJX11" s="273"/>
      <c r="RJY11" s="273"/>
      <c r="RJZ11" s="274"/>
      <c r="RKA11" s="265"/>
      <c r="RKB11" s="537"/>
      <c r="RKC11" s="537"/>
      <c r="RKD11" s="538"/>
      <c r="RKE11" s="539"/>
      <c r="RKG11" s="540"/>
      <c r="RKH11" s="540"/>
      <c r="RKI11" s="542"/>
      <c r="RKJ11" s="541"/>
      <c r="RKK11" s="537"/>
      <c r="RKL11" s="266"/>
      <c r="RKM11" s="271"/>
      <c r="RKN11" s="271"/>
      <c r="RKO11" s="271"/>
      <c r="RKP11" s="271"/>
      <c r="RKQ11" s="271"/>
      <c r="RKR11" s="272"/>
      <c r="RKS11" s="273"/>
      <c r="RKT11" s="273"/>
      <c r="RKU11" s="273"/>
      <c r="RKV11" s="273"/>
      <c r="RKW11" s="274"/>
      <c r="RKX11" s="265"/>
      <c r="RKY11" s="537"/>
      <c r="RKZ11" s="537"/>
      <c r="RLA11" s="538"/>
      <c r="RLB11" s="539"/>
      <c r="RLD11" s="540"/>
      <c r="RLE11" s="540"/>
      <c r="RLF11" s="542"/>
      <c r="RLG11" s="541"/>
      <c r="RLH11" s="537"/>
      <c r="RLI11" s="266"/>
      <c r="RLJ11" s="271"/>
      <c r="RLK11" s="271"/>
      <c r="RLL11" s="271"/>
      <c r="RLM11" s="271"/>
      <c r="RLN11" s="271"/>
      <c r="RLO11" s="272"/>
      <c r="RLP11" s="273"/>
      <c r="RLQ11" s="273"/>
      <c r="RLR11" s="273"/>
      <c r="RLS11" s="273"/>
      <c r="RLT11" s="274"/>
      <c r="RLU11" s="265"/>
      <c r="RLV11" s="537"/>
      <c r="RLW11" s="537"/>
      <c r="RLX11" s="538"/>
      <c r="RLY11" s="539"/>
      <c r="RMA11" s="540"/>
      <c r="RMB11" s="540"/>
      <c r="RMC11" s="542"/>
      <c r="RMD11" s="541"/>
      <c r="RME11" s="537"/>
      <c r="RMF11" s="266"/>
      <c r="RMG11" s="271"/>
      <c r="RMH11" s="271"/>
      <c r="RMI11" s="271"/>
      <c r="RMJ11" s="271"/>
      <c r="RMK11" s="271"/>
      <c r="RML11" s="272"/>
      <c r="RMM11" s="273"/>
      <c r="RMN11" s="273"/>
      <c r="RMO11" s="273"/>
      <c r="RMP11" s="273"/>
      <c r="RMQ11" s="274"/>
      <c r="RMR11" s="265"/>
      <c r="RMS11" s="537"/>
      <c r="RMT11" s="537"/>
      <c r="RMU11" s="538"/>
      <c r="RMV11" s="539"/>
      <c r="RMX11" s="540"/>
      <c r="RMY11" s="540"/>
      <c r="RMZ11" s="542"/>
      <c r="RNA11" s="541"/>
      <c r="RNB11" s="537"/>
      <c r="RNC11" s="266"/>
      <c r="RND11" s="271"/>
      <c r="RNE11" s="271"/>
      <c r="RNF11" s="271"/>
      <c r="RNG11" s="271"/>
      <c r="RNH11" s="271"/>
      <c r="RNI11" s="272"/>
      <c r="RNJ11" s="273"/>
      <c r="RNK11" s="273"/>
      <c r="RNL11" s="273"/>
      <c r="RNM11" s="273"/>
      <c r="RNN11" s="274"/>
      <c r="RNO11" s="265"/>
      <c r="RNP11" s="537"/>
      <c r="RNQ11" s="537"/>
      <c r="RNR11" s="538"/>
      <c r="RNS11" s="539"/>
      <c r="RNU11" s="540"/>
      <c r="RNV11" s="540"/>
      <c r="RNW11" s="542"/>
      <c r="RNX11" s="541"/>
      <c r="RNY11" s="537"/>
      <c r="RNZ11" s="266"/>
      <c r="ROA11" s="271"/>
      <c r="ROB11" s="271"/>
      <c r="ROC11" s="271"/>
      <c r="ROD11" s="271"/>
      <c r="ROE11" s="271"/>
      <c r="ROF11" s="272"/>
      <c r="ROG11" s="273"/>
      <c r="ROH11" s="273"/>
      <c r="ROI11" s="273"/>
      <c r="ROJ11" s="273"/>
      <c r="ROK11" s="274"/>
      <c r="ROL11" s="265"/>
      <c r="ROM11" s="537"/>
      <c r="RON11" s="537"/>
      <c r="ROO11" s="538"/>
      <c r="ROP11" s="539"/>
      <c r="ROR11" s="540"/>
      <c r="ROS11" s="540"/>
      <c r="ROT11" s="542"/>
      <c r="ROU11" s="541"/>
      <c r="ROV11" s="537"/>
      <c r="ROW11" s="266"/>
      <c r="ROX11" s="271"/>
      <c r="ROY11" s="271"/>
      <c r="ROZ11" s="271"/>
      <c r="RPA11" s="271"/>
      <c r="RPB11" s="271"/>
      <c r="RPC11" s="272"/>
      <c r="RPD11" s="273"/>
      <c r="RPE11" s="273"/>
      <c r="RPF11" s="273"/>
      <c r="RPG11" s="273"/>
      <c r="RPH11" s="274"/>
      <c r="RPI11" s="265"/>
      <c r="RPJ11" s="537"/>
      <c r="RPK11" s="537"/>
      <c r="RPL11" s="538"/>
      <c r="RPM11" s="539"/>
      <c r="RPO11" s="540"/>
      <c r="RPP11" s="540"/>
      <c r="RPQ11" s="542"/>
      <c r="RPR11" s="541"/>
      <c r="RPS11" s="537"/>
      <c r="RPT11" s="266"/>
      <c r="RPU11" s="271"/>
      <c r="RPV11" s="271"/>
      <c r="RPW11" s="271"/>
      <c r="RPX11" s="271"/>
      <c r="RPY11" s="271"/>
      <c r="RPZ11" s="272"/>
      <c r="RQA11" s="273"/>
      <c r="RQB11" s="273"/>
      <c r="RQC11" s="273"/>
      <c r="RQD11" s="273"/>
      <c r="RQE11" s="274"/>
      <c r="RQF11" s="265"/>
      <c r="RQG11" s="537"/>
      <c r="RQH11" s="537"/>
      <c r="RQI11" s="538"/>
      <c r="RQJ11" s="539"/>
      <c r="RQL11" s="540"/>
      <c r="RQM11" s="540"/>
      <c r="RQN11" s="542"/>
      <c r="RQO11" s="541"/>
      <c r="RQP11" s="537"/>
      <c r="RQQ11" s="266"/>
      <c r="RQR11" s="271"/>
      <c r="RQS11" s="271"/>
      <c r="RQT11" s="271"/>
      <c r="RQU11" s="271"/>
      <c r="RQV11" s="271"/>
      <c r="RQW11" s="272"/>
      <c r="RQX11" s="273"/>
      <c r="RQY11" s="273"/>
      <c r="RQZ11" s="273"/>
      <c r="RRA11" s="273"/>
      <c r="RRB11" s="274"/>
      <c r="RRC11" s="265"/>
      <c r="RRD11" s="537"/>
      <c r="RRE11" s="537"/>
      <c r="RRF11" s="538"/>
      <c r="RRG11" s="539"/>
      <c r="RRI11" s="540"/>
      <c r="RRJ11" s="540"/>
      <c r="RRK11" s="542"/>
      <c r="RRL11" s="541"/>
      <c r="RRM11" s="537"/>
      <c r="RRN11" s="266"/>
      <c r="RRO11" s="271"/>
      <c r="RRP11" s="271"/>
      <c r="RRQ11" s="271"/>
      <c r="RRR11" s="271"/>
      <c r="RRS11" s="271"/>
      <c r="RRT11" s="272"/>
      <c r="RRU11" s="273"/>
      <c r="RRV11" s="273"/>
      <c r="RRW11" s="273"/>
      <c r="RRX11" s="273"/>
      <c r="RRY11" s="274"/>
      <c r="RRZ11" s="265"/>
      <c r="RSA11" s="537"/>
      <c r="RSB11" s="537"/>
      <c r="RSC11" s="538"/>
      <c r="RSD11" s="539"/>
      <c r="RSF11" s="540"/>
      <c r="RSG11" s="540"/>
      <c r="RSH11" s="542"/>
      <c r="RSI11" s="541"/>
      <c r="RSJ11" s="537"/>
      <c r="RSK11" s="266"/>
      <c r="RSL11" s="271"/>
      <c r="RSM11" s="271"/>
      <c r="RSN11" s="271"/>
      <c r="RSO11" s="271"/>
      <c r="RSP11" s="271"/>
      <c r="RSQ11" s="272"/>
      <c r="RSR11" s="273"/>
      <c r="RSS11" s="273"/>
      <c r="RST11" s="273"/>
      <c r="RSU11" s="273"/>
      <c r="RSV11" s="274"/>
      <c r="RSW11" s="265"/>
      <c r="RSX11" s="537"/>
      <c r="RSY11" s="537"/>
      <c r="RSZ11" s="538"/>
      <c r="RTA11" s="539"/>
      <c r="RTC11" s="540"/>
      <c r="RTD11" s="540"/>
      <c r="RTE11" s="542"/>
      <c r="RTF11" s="541"/>
      <c r="RTG11" s="537"/>
      <c r="RTH11" s="266"/>
      <c r="RTI11" s="271"/>
      <c r="RTJ11" s="271"/>
      <c r="RTK11" s="271"/>
      <c r="RTL11" s="271"/>
      <c r="RTM11" s="271"/>
      <c r="RTN11" s="272"/>
      <c r="RTO11" s="273"/>
      <c r="RTP11" s="273"/>
      <c r="RTQ11" s="273"/>
      <c r="RTR11" s="273"/>
      <c r="RTS11" s="274"/>
      <c r="RTT11" s="265"/>
      <c r="RTU11" s="537"/>
      <c r="RTV11" s="537"/>
      <c r="RTW11" s="538"/>
      <c r="RTX11" s="539"/>
      <c r="RTZ11" s="540"/>
      <c r="RUA11" s="540"/>
      <c r="RUB11" s="542"/>
      <c r="RUC11" s="541"/>
      <c r="RUD11" s="537"/>
      <c r="RUE11" s="266"/>
      <c r="RUF11" s="271"/>
      <c r="RUG11" s="271"/>
      <c r="RUH11" s="271"/>
      <c r="RUI11" s="271"/>
      <c r="RUJ11" s="271"/>
      <c r="RUK11" s="272"/>
      <c r="RUL11" s="273"/>
      <c r="RUM11" s="273"/>
      <c r="RUN11" s="273"/>
      <c r="RUO11" s="273"/>
      <c r="RUP11" s="274"/>
      <c r="RUQ11" s="265"/>
      <c r="RUR11" s="537"/>
      <c r="RUS11" s="537"/>
      <c r="RUT11" s="538"/>
      <c r="RUU11" s="539"/>
      <c r="RUW11" s="540"/>
      <c r="RUX11" s="540"/>
      <c r="RUY11" s="542"/>
      <c r="RUZ11" s="541"/>
      <c r="RVA11" s="537"/>
      <c r="RVB11" s="266"/>
      <c r="RVC11" s="271"/>
      <c r="RVD11" s="271"/>
      <c r="RVE11" s="271"/>
      <c r="RVF11" s="271"/>
      <c r="RVG11" s="271"/>
      <c r="RVH11" s="272"/>
      <c r="RVI11" s="273"/>
      <c r="RVJ11" s="273"/>
      <c r="RVK11" s="273"/>
      <c r="RVL11" s="273"/>
      <c r="RVM11" s="274"/>
      <c r="RVN11" s="265"/>
      <c r="RVO11" s="537"/>
      <c r="RVP11" s="537"/>
      <c r="RVQ11" s="538"/>
      <c r="RVR11" s="539"/>
      <c r="RVT11" s="540"/>
      <c r="RVU11" s="540"/>
      <c r="RVV11" s="542"/>
      <c r="RVW11" s="541"/>
      <c r="RVX11" s="537"/>
      <c r="RVY11" s="266"/>
      <c r="RVZ11" s="271"/>
      <c r="RWA11" s="271"/>
      <c r="RWB11" s="271"/>
      <c r="RWC11" s="271"/>
      <c r="RWD11" s="271"/>
      <c r="RWE11" s="272"/>
      <c r="RWF11" s="273"/>
      <c r="RWG11" s="273"/>
      <c r="RWH11" s="273"/>
      <c r="RWI11" s="273"/>
      <c r="RWJ11" s="274"/>
      <c r="RWK11" s="265"/>
      <c r="RWL11" s="537"/>
      <c r="RWM11" s="537"/>
      <c r="RWN11" s="538"/>
      <c r="RWO11" s="539"/>
      <c r="RWQ11" s="540"/>
      <c r="RWR11" s="540"/>
      <c r="RWS11" s="542"/>
      <c r="RWT11" s="541"/>
      <c r="RWU11" s="537"/>
      <c r="RWV11" s="266"/>
      <c r="RWW11" s="271"/>
      <c r="RWX11" s="271"/>
      <c r="RWY11" s="271"/>
      <c r="RWZ11" s="271"/>
      <c r="RXA11" s="271"/>
      <c r="RXB11" s="272"/>
      <c r="RXC11" s="273"/>
      <c r="RXD11" s="273"/>
      <c r="RXE11" s="273"/>
      <c r="RXF11" s="273"/>
      <c r="RXG11" s="274"/>
      <c r="RXH11" s="265"/>
      <c r="RXI11" s="537"/>
      <c r="RXJ11" s="537"/>
      <c r="RXK11" s="538"/>
      <c r="RXL11" s="539"/>
      <c r="RXN11" s="540"/>
      <c r="RXO11" s="540"/>
      <c r="RXP11" s="542"/>
      <c r="RXQ11" s="541"/>
      <c r="RXR11" s="537"/>
      <c r="RXS11" s="266"/>
      <c r="RXT11" s="271"/>
      <c r="RXU11" s="271"/>
      <c r="RXV11" s="271"/>
      <c r="RXW11" s="271"/>
      <c r="RXX11" s="271"/>
      <c r="RXY11" s="272"/>
      <c r="RXZ11" s="273"/>
      <c r="RYA11" s="273"/>
      <c r="RYB11" s="273"/>
      <c r="RYC11" s="273"/>
      <c r="RYD11" s="274"/>
      <c r="RYE11" s="265"/>
      <c r="RYF11" s="537"/>
      <c r="RYG11" s="537"/>
      <c r="RYH11" s="538"/>
      <c r="RYI11" s="539"/>
      <c r="RYK11" s="540"/>
      <c r="RYL11" s="540"/>
      <c r="RYM11" s="542"/>
      <c r="RYN11" s="541"/>
      <c r="RYO11" s="537"/>
      <c r="RYP11" s="266"/>
      <c r="RYQ11" s="271"/>
      <c r="RYR11" s="271"/>
      <c r="RYS11" s="271"/>
      <c r="RYT11" s="271"/>
      <c r="RYU11" s="271"/>
      <c r="RYV11" s="272"/>
      <c r="RYW11" s="273"/>
      <c r="RYX11" s="273"/>
      <c r="RYY11" s="273"/>
      <c r="RYZ11" s="273"/>
      <c r="RZA11" s="274"/>
      <c r="RZB11" s="265"/>
      <c r="RZC11" s="537"/>
      <c r="RZD11" s="537"/>
      <c r="RZE11" s="538"/>
      <c r="RZF11" s="539"/>
      <c r="RZH11" s="540"/>
      <c r="RZI11" s="540"/>
      <c r="RZJ11" s="542"/>
      <c r="RZK11" s="541"/>
      <c r="RZL11" s="537"/>
      <c r="RZM11" s="266"/>
      <c r="RZN11" s="271"/>
      <c r="RZO11" s="271"/>
      <c r="RZP11" s="271"/>
      <c r="RZQ11" s="271"/>
      <c r="RZR11" s="271"/>
      <c r="RZS11" s="272"/>
      <c r="RZT11" s="273"/>
      <c r="RZU11" s="273"/>
      <c r="RZV11" s="273"/>
      <c r="RZW11" s="273"/>
      <c r="RZX11" s="274"/>
      <c r="RZY11" s="265"/>
      <c r="RZZ11" s="537"/>
      <c r="SAA11" s="537"/>
      <c r="SAB11" s="538"/>
      <c r="SAC11" s="539"/>
      <c r="SAE11" s="540"/>
      <c r="SAF11" s="540"/>
      <c r="SAG11" s="542"/>
      <c r="SAH11" s="541"/>
      <c r="SAI11" s="537"/>
      <c r="SAJ11" s="266"/>
      <c r="SAK11" s="271"/>
      <c r="SAL11" s="271"/>
      <c r="SAM11" s="271"/>
      <c r="SAN11" s="271"/>
      <c r="SAO11" s="271"/>
      <c r="SAP11" s="272"/>
      <c r="SAQ11" s="273"/>
      <c r="SAR11" s="273"/>
      <c r="SAS11" s="273"/>
      <c r="SAT11" s="273"/>
      <c r="SAU11" s="274"/>
      <c r="SAV11" s="265"/>
      <c r="SAW11" s="537"/>
      <c r="SAX11" s="537"/>
      <c r="SAY11" s="538"/>
      <c r="SAZ11" s="539"/>
      <c r="SBB11" s="540"/>
      <c r="SBC11" s="540"/>
      <c r="SBD11" s="542"/>
      <c r="SBE11" s="541"/>
      <c r="SBF11" s="537"/>
      <c r="SBG11" s="266"/>
      <c r="SBH11" s="271"/>
      <c r="SBI11" s="271"/>
      <c r="SBJ11" s="271"/>
      <c r="SBK11" s="271"/>
      <c r="SBL11" s="271"/>
      <c r="SBM11" s="272"/>
      <c r="SBN11" s="273"/>
      <c r="SBO11" s="273"/>
      <c r="SBP11" s="273"/>
      <c r="SBQ11" s="273"/>
      <c r="SBR11" s="274"/>
      <c r="SBS11" s="265"/>
      <c r="SBT11" s="537"/>
      <c r="SBU11" s="537"/>
      <c r="SBV11" s="538"/>
      <c r="SBW11" s="539"/>
      <c r="SBY11" s="540"/>
      <c r="SBZ11" s="540"/>
      <c r="SCA11" s="542"/>
      <c r="SCB11" s="541"/>
      <c r="SCC11" s="537"/>
      <c r="SCD11" s="266"/>
      <c r="SCE11" s="271"/>
      <c r="SCF11" s="271"/>
      <c r="SCG11" s="271"/>
      <c r="SCH11" s="271"/>
      <c r="SCI11" s="271"/>
      <c r="SCJ11" s="272"/>
      <c r="SCK11" s="273"/>
      <c r="SCL11" s="273"/>
      <c r="SCM11" s="273"/>
      <c r="SCN11" s="273"/>
      <c r="SCO11" s="274"/>
      <c r="SCP11" s="265"/>
      <c r="SCQ11" s="537"/>
      <c r="SCR11" s="537"/>
      <c r="SCS11" s="538"/>
      <c r="SCT11" s="539"/>
      <c r="SCV11" s="540"/>
      <c r="SCW11" s="540"/>
      <c r="SCX11" s="542"/>
      <c r="SCY11" s="541"/>
      <c r="SCZ11" s="537"/>
      <c r="SDA11" s="266"/>
      <c r="SDB11" s="271"/>
      <c r="SDC11" s="271"/>
      <c r="SDD11" s="271"/>
      <c r="SDE11" s="271"/>
      <c r="SDF11" s="271"/>
      <c r="SDG11" s="272"/>
      <c r="SDH11" s="273"/>
      <c r="SDI11" s="273"/>
      <c r="SDJ11" s="273"/>
      <c r="SDK11" s="273"/>
      <c r="SDL11" s="274"/>
      <c r="SDM11" s="265"/>
      <c r="SDN11" s="537"/>
      <c r="SDO11" s="537"/>
      <c r="SDP11" s="538"/>
      <c r="SDQ11" s="539"/>
      <c r="SDS11" s="540"/>
      <c r="SDT11" s="540"/>
      <c r="SDU11" s="542"/>
      <c r="SDV11" s="541"/>
      <c r="SDW11" s="537"/>
      <c r="SDX11" s="266"/>
      <c r="SDY11" s="271"/>
      <c r="SDZ11" s="271"/>
      <c r="SEA11" s="271"/>
      <c r="SEB11" s="271"/>
      <c r="SEC11" s="271"/>
      <c r="SED11" s="272"/>
      <c r="SEE11" s="273"/>
      <c r="SEF11" s="273"/>
      <c r="SEG11" s="273"/>
      <c r="SEH11" s="273"/>
      <c r="SEI11" s="274"/>
      <c r="SEJ11" s="265"/>
      <c r="SEK11" s="537"/>
      <c r="SEL11" s="537"/>
      <c r="SEM11" s="538"/>
      <c r="SEN11" s="539"/>
      <c r="SEP11" s="540"/>
      <c r="SEQ11" s="540"/>
      <c r="SER11" s="542"/>
      <c r="SES11" s="541"/>
      <c r="SET11" s="537"/>
      <c r="SEU11" s="266"/>
      <c r="SEV11" s="271"/>
      <c r="SEW11" s="271"/>
      <c r="SEX11" s="271"/>
      <c r="SEY11" s="271"/>
      <c r="SEZ11" s="271"/>
      <c r="SFA11" s="272"/>
      <c r="SFB11" s="273"/>
      <c r="SFC11" s="273"/>
      <c r="SFD11" s="273"/>
      <c r="SFE11" s="273"/>
      <c r="SFF11" s="274"/>
      <c r="SFG11" s="265"/>
      <c r="SFH11" s="537"/>
      <c r="SFI11" s="537"/>
      <c r="SFJ11" s="538"/>
      <c r="SFK11" s="539"/>
      <c r="SFM11" s="540"/>
      <c r="SFN11" s="540"/>
      <c r="SFO11" s="542"/>
      <c r="SFP11" s="541"/>
      <c r="SFQ11" s="537"/>
      <c r="SFR11" s="266"/>
      <c r="SFS11" s="271"/>
      <c r="SFT11" s="271"/>
      <c r="SFU11" s="271"/>
      <c r="SFV11" s="271"/>
      <c r="SFW11" s="271"/>
      <c r="SFX11" s="272"/>
      <c r="SFY11" s="273"/>
      <c r="SFZ11" s="273"/>
      <c r="SGA11" s="273"/>
      <c r="SGB11" s="273"/>
      <c r="SGC11" s="274"/>
      <c r="SGD11" s="265"/>
      <c r="SGE11" s="537"/>
      <c r="SGF11" s="537"/>
      <c r="SGG11" s="538"/>
      <c r="SGH11" s="539"/>
      <c r="SGJ11" s="540"/>
      <c r="SGK11" s="540"/>
      <c r="SGL11" s="542"/>
      <c r="SGM11" s="541"/>
      <c r="SGN11" s="537"/>
      <c r="SGO11" s="266"/>
      <c r="SGP11" s="271"/>
      <c r="SGQ11" s="271"/>
      <c r="SGR11" s="271"/>
      <c r="SGS11" s="271"/>
      <c r="SGT11" s="271"/>
      <c r="SGU11" s="272"/>
      <c r="SGV11" s="273"/>
      <c r="SGW11" s="273"/>
      <c r="SGX11" s="273"/>
      <c r="SGY11" s="273"/>
      <c r="SGZ11" s="274"/>
      <c r="SHA11" s="265"/>
      <c r="SHB11" s="537"/>
      <c r="SHC11" s="537"/>
      <c r="SHD11" s="538"/>
      <c r="SHE11" s="539"/>
      <c r="SHG11" s="540"/>
      <c r="SHH11" s="540"/>
      <c r="SHI11" s="542"/>
      <c r="SHJ11" s="541"/>
      <c r="SHK11" s="537"/>
      <c r="SHL11" s="266"/>
      <c r="SHM11" s="271"/>
      <c r="SHN11" s="271"/>
      <c r="SHO11" s="271"/>
      <c r="SHP11" s="271"/>
      <c r="SHQ11" s="271"/>
      <c r="SHR11" s="272"/>
      <c r="SHS11" s="273"/>
      <c r="SHT11" s="273"/>
      <c r="SHU11" s="273"/>
      <c r="SHV11" s="273"/>
      <c r="SHW11" s="274"/>
      <c r="SHX11" s="265"/>
      <c r="SHY11" s="537"/>
      <c r="SHZ11" s="537"/>
      <c r="SIA11" s="538"/>
      <c r="SIB11" s="539"/>
      <c r="SID11" s="540"/>
      <c r="SIE11" s="540"/>
      <c r="SIF11" s="542"/>
      <c r="SIG11" s="541"/>
      <c r="SIH11" s="537"/>
      <c r="SII11" s="266"/>
      <c r="SIJ11" s="271"/>
      <c r="SIK11" s="271"/>
      <c r="SIL11" s="271"/>
      <c r="SIM11" s="271"/>
      <c r="SIN11" s="271"/>
      <c r="SIO11" s="272"/>
      <c r="SIP11" s="273"/>
      <c r="SIQ11" s="273"/>
      <c r="SIR11" s="273"/>
      <c r="SIS11" s="273"/>
      <c r="SIT11" s="274"/>
      <c r="SIU11" s="265"/>
      <c r="SIV11" s="537"/>
      <c r="SIW11" s="537"/>
      <c r="SIX11" s="538"/>
      <c r="SIY11" s="539"/>
      <c r="SJA11" s="540"/>
      <c r="SJB11" s="540"/>
      <c r="SJC11" s="542"/>
      <c r="SJD11" s="541"/>
      <c r="SJE11" s="537"/>
      <c r="SJF11" s="266"/>
      <c r="SJG11" s="271"/>
      <c r="SJH11" s="271"/>
      <c r="SJI11" s="271"/>
      <c r="SJJ11" s="271"/>
      <c r="SJK11" s="271"/>
      <c r="SJL11" s="272"/>
      <c r="SJM11" s="273"/>
      <c r="SJN11" s="273"/>
      <c r="SJO11" s="273"/>
      <c r="SJP11" s="273"/>
      <c r="SJQ11" s="274"/>
      <c r="SJR11" s="265"/>
      <c r="SJS11" s="537"/>
      <c r="SJT11" s="537"/>
      <c r="SJU11" s="538"/>
      <c r="SJV11" s="539"/>
      <c r="SJX11" s="540"/>
      <c r="SJY11" s="540"/>
      <c r="SJZ11" s="542"/>
      <c r="SKA11" s="541"/>
      <c r="SKB11" s="537"/>
      <c r="SKC11" s="266"/>
      <c r="SKD11" s="271"/>
      <c r="SKE11" s="271"/>
      <c r="SKF11" s="271"/>
      <c r="SKG11" s="271"/>
      <c r="SKH11" s="271"/>
      <c r="SKI11" s="272"/>
      <c r="SKJ11" s="273"/>
      <c r="SKK11" s="273"/>
      <c r="SKL11" s="273"/>
      <c r="SKM11" s="273"/>
      <c r="SKN11" s="274"/>
      <c r="SKO11" s="265"/>
      <c r="SKP11" s="537"/>
      <c r="SKQ11" s="537"/>
      <c r="SKR11" s="538"/>
      <c r="SKS11" s="539"/>
      <c r="SKU11" s="540"/>
      <c r="SKV11" s="540"/>
      <c r="SKW11" s="542"/>
      <c r="SKX11" s="541"/>
      <c r="SKY11" s="537"/>
      <c r="SKZ11" s="266"/>
      <c r="SLA11" s="271"/>
      <c r="SLB11" s="271"/>
      <c r="SLC11" s="271"/>
      <c r="SLD11" s="271"/>
      <c r="SLE11" s="271"/>
      <c r="SLF11" s="272"/>
      <c r="SLG11" s="273"/>
      <c r="SLH11" s="273"/>
      <c r="SLI11" s="273"/>
      <c r="SLJ11" s="273"/>
      <c r="SLK11" s="274"/>
      <c r="SLL11" s="265"/>
      <c r="SLM11" s="537"/>
      <c r="SLN11" s="537"/>
      <c r="SLO11" s="538"/>
      <c r="SLP11" s="539"/>
      <c r="SLR11" s="540"/>
      <c r="SLS11" s="540"/>
      <c r="SLT11" s="542"/>
      <c r="SLU11" s="541"/>
      <c r="SLV11" s="537"/>
      <c r="SLW11" s="266"/>
      <c r="SLX11" s="271"/>
      <c r="SLY11" s="271"/>
      <c r="SLZ11" s="271"/>
      <c r="SMA11" s="271"/>
      <c r="SMB11" s="271"/>
      <c r="SMC11" s="272"/>
      <c r="SMD11" s="273"/>
      <c r="SME11" s="273"/>
      <c r="SMF11" s="273"/>
      <c r="SMG11" s="273"/>
      <c r="SMH11" s="274"/>
      <c r="SMI11" s="265"/>
      <c r="SMJ11" s="537"/>
      <c r="SMK11" s="537"/>
      <c r="SML11" s="538"/>
      <c r="SMM11" s="539"/>
      <c r="SMO11" s="540"/>
      <c r="SMP11" s="540"/>
      <c r="SMQ11" s="542"/>
      <c r="SMR11" s="541"/>
      <c r="SMS11" s="537"/>
      <c r="SMT11" s="266"/>
      <c r="SMU11" s="271"/>
      <c r="SMV11" s="271"/>
      <c r="SMW11" s="271"/>
      <c r="SMX11" s="271"/>
      <c r="SMY11" s="271"/>
      <c r="SMZ11" s="272"/>
      <c r="SNA11" s="273"/>
      <c r="SNB11" s="273"/>
      <c r="SNC11" s="273"/>
      <c r="SND11" s="273"/>
      <c r="SNE11" s="274"/>
      <c r="SNF11" s="265"/>
      <c r="SNG11" s="537"/>
      <c r="SNH11" s="537"/>
      <c r="SNI11" s="538"/>
      <c r="SNJ11" s="539"/>
      <c r="SNL11" s="540"/>
      <c r="SNM11" s="540"/>
      <c r="SNN11" s="542"/>
      <c r="SNO11" s="541"/>
      <c r="SNP11" s="537"/>
      <c r="SNQ11" s="266"/>
      <c r="SNR11" s="271"/>
      <c r="SNS11" s="271"/>
      <c r="SNT11" s="271"/>
      <c r="SNU11" s="271"/>
      <c r="SNV11" s="271"/>
      <c r="SNW11" s="272"/>
      <c r="SNX11" s="273"/>
      <c r="SNY11" s="273"/>
      <c r="SNZ11" s="273"/>
      <c r="SOA11" s="273"/>
      <c r="SOB11" s="274"/>
      <c r="SOC11" s="265"/>
      <c r="SOD11" s="537"/>
      <c r="SOE11" s="537"/>
      <c r="SOF11" s="538"/>
      <c r="SOG11" s="539"/>
      <c r="SOI11" s="540"/>
      <c r="SOJ11" s="540"/>
      <c r="SOK11" s="542"/>
      <c r="SOL11" s="541"/>
      <c r="SOM11" s="537"/>
      <c r="SON11" s="266"/>
      <c r="SOO11" s="271"/>
      <c r="SOP11" s="271"/>
      <c r="SOQ11" s="271"/>
      <c r="SOR11" s="271"/>
      <c r="SOS11" s="271"/>
      <c r="SOT11" s="272"/>
      <c r="SOU11" s="273"/>
      <c r="SOV11" s="273"/>
      <c r="SOW11" s="273"/>
      <c r="SOX11" s="273"/>
      <c r="SOY11" s="274"/>
      <c r="SOZ11" s="265"/>
      <c r="SPA11" s="537"/>
      <c r="SPB11" s="537"/>
      <c r="SPC11" s="538"/>
      <c r="SPD11" s="539"/>
      <c r="SPF11" s="540"/>
      <c r="SPG11" s="540"/>
      <c r="SPH11" s="542"/>
      <c r="SPI11" s="541"/>
      <c r="SPJ11" s="537"/>
      <c r="SPK11" s="266"/>
      <c r="SPL11" s="271"/>
      <c r="SPM11" s="271"/>
      <c r="SPN11" s="271"/>
      <c r="SPO11" s="271"/>
      <c r="SPP11" s="271"/>
      <c r="SPQ11" s="272"/>
      <c r="SPR11" s="273"/>
      <c r="SPS11" s="273"/>
      <c r="SPT11" s="273"/>
      <c r="SPU11" s="273"/>
      <c r="SPV11" s="274"/>
      <c r="SPW11" s="265"/>
      <c r="SPX11" s="537"/>
      <c r="SPY11" s="537"/>
      <c r="SPZ11" s="538"/>
      <c r="SQA11" s="539"/>
      <c r="SQC11" s="540"/>
      <c r="SQD11" s="540"/>
      <c r="SQE11" s="542"/>
      <c r="SQF11" s="541"/>
      <c r="SQG11" s="537"/>
      <c r="SQH11" s="266"/>
      <c r="SQI11" s="271"/>
      <c r="SQJ11" s="271"/>
      <c r="SQK11" s="271"/>
      <c r="SQL11" s="271"/>
      <c r="SQM11" s="271"/>
      <c r="SQN11" s="272"/>
      <c r="SQO11" s="273"/>
      <c r="SQP11" s="273"/>
      <c r="SQQ11" s="273"/>
      <c r="SQR11" s="273"/>
      <c r="SQS11" s="274"/>
      <c r="SQT11" s="265"/>
      <c r="SQU11" s="537"/>
      <c r="SQV11" s="537"/>
      <c r="SQW11" s="538"/>
      <c r="SQX11" s="539"/>
      <c r="SQZ11" s="540"/>
      <c r="SRA11" s="540"/>
      <c r="SRB11" s="542"/>
      <c r="SRC11" s="541"/>
      <c r="SRD11" s="537"/>
      <c r="SRE11" s="266"/>
      <c r="SRF11" s="271"/>
      <c r="SRG11" s="271"/>
      <c r="SRH11" s="271"/>
      <c r="SRI11" s="271"/>
      <c r="SRJ11" s="271"/>
      <c r="SRK11" s="272"/>
      <c r="SRL11" s="273"/>
      <c r="SRM11" s="273"/>
      <c r="SRN11" s="273"/>
      <c r="SRO11" s="273"/>
      <c r="SRP11" s="274"/>
      <c r="SRQ11" s="265"/>
      <c r="SRR11" s="537"/>
      <c r="SRS11" s="537"/>
      <c r="SRT11" s="538"/>
      <c r="SRU11" s="539"/>
      <c r="SRW11" s="540"/>
      <c r="SRX11" s="540"/>
      <c r="SRY11" s="542"/>
      <c r="SRZ11" s="541"/>
      <c r="SSA11" s="537"/>
      <c r="SSB11" s="266"/>
      <c r="SSC11" s="271"/>
      <c r="SSD11" s="271"/>
      <c r="SSE11" s="271"/>
      <c r="SSF11" s="271"/>
      <c r="SSG11" s="271"/>
      <c r="SSH11" s="272"/>
      <c r="SSI11" s="273"/>
      <c r="SSJ11" s="273"/>
      <c r="SSK11" s="273"/>
      <c r="SSL11" s="273"/>
      <c r="SSM11" s="274"/>
      <c r="SSN11" s="265"/>
      <c r="SSO11" s="537"/>
      <c r="SSP11" s="537"/>
      <c r="SSQ11" s="538"/>
      <c r="SSR11" s="539"/>
      <c r="SST11" s="540"/>
      <c r="SSU11" s="540"/>
      <c r="SSV11" s="542"/>
      <c r="SSW11" s="541"/>
      <c r="SSX11" s="537"/>
      <c r="SSY11" s="266"/>
      <c r="SSZ11" s="271"/>
      <c r="STA11" s="271"/>
      <c r="STB11" s="271"/>
      <c r="STC11" s="271"/>
      <c r="STD11" s="271"/>
      <c r="STE11" s="272"/>
      <c r="STF11" s="273"/>
      <c r="STG11" s="273"/>
      <c r="STH11" s="273"/>
      <c r="STI11" s="273"/>
      <c r="STJ11" s="274"/>
      <c r="STK11" s="265"/>
      <c r="STL11" s="537"/>
      <c r="STM11" s="537"/>
      <c r="STN11" s="538"/>
      <c r="STO11" s="539"/>
      <c r="STQ11" s="540"/>
      <c r="STR11" s="540"/>
      <c r="STS11" s="542"/>
      <c r="STT11" s="541"/>
      <c r="STU11" s="537"/>
      <c r="STV11" s="266"/>
      <c r="STW11" s="271"/>
      <c r="STX11" s="271"/>
      <c r="STY11" s="271"/>
      <c r="STZ11" s="271"/>
      <c r="SUA11" s="271"/>
      <c r="SUB11" s="272"/>
      <c r="SUC11" s="273"/>
      <c r="SUD11" s="273"/>
      <c r="SUE11" s="273"/>
      <c r="SUF11" s="273"/>
      <c r="SUG11" s="274"/>
      <c r="SUH11" s="265"/>
      <c r="SUI11" s="537"/>
      <c r="SUJ11" s="537"/>
      <c r="SUK11" s="538"/>
      <c r="SUL11" s="539"/>
      <c r="SUN11" s="540"/>
      <c r="SUO11" s="540"/>
      <c r="SUP11" s="542"/>
      <c r="SUQ11" s="541"/>
      <c r="SUR11" s="537"/>
      <c r="SUS11" s="266"/>
      <c r="SUT11" s="271"/>
      <c r="SUU11" s="271"/>
      <c r="SUV11" s="271"/>
      <c r="SUW11" s="271"/>
      <c r="SUX11" s="271"/>
      <c r="SUY11" s="272"/>
      <c r="SUZ11" s="273"/>
      <c r="SVA11" s="273"/>
      <c r="SVB11" s="273"/>
      <c r="SVC11" s="273"/>
      <c r="SVD11" s="274"/>
      <c r="SVE11" s="265"/>
      <c r="SVF11" s="537"/>
      <c r="SVG11" s="537"/>
      <c r="SVH11" s="538"/>
      <c r="SVI11" s="539"/>
      <c r="SVK11" s="540"/>
      <c r="SVL11" s="540"/>
      <c r="SVM11" s="542"/>
      <c r="SVN11" s="541"/>
      <c r="SVO11" s="537"/>
      <c r="SVP11" s="266"/>
      <c r="SVQ11" s="271"/>
      <c r="SVR11" s="271"/>
      <c r="SVS11" s="271"/>
      <c r="SVT11" s="271"/>
      <c r="SVU11" s="271"/>
      <c r="SVV11" s="272"/>
      <c r="SVW11" s="273"/>
      <c r="SVX11" s="273"/>
      <c r="SVY11" s="273"/>
      <c r="SVZ11" s="273"/>
      <c r="SWA11" s="274"/>
      <c r="SWB11" s="265"/>
      <c r="SWC11" s="537"/>
      <c r="SWD11" s="537"/>
      <c r="SWE11" s="538"/>
      <c r="SWF11" s="539"/>
      <c r="SWH11" s="540"/>
      <c r="SWI11" s="540"/>
      <c r="SWJ11" s="542"/>
      <c r="SWK11" s="541"/>
      <c r="SWL11" s="537"/>
      <c r="SWM11" s="266"/>
      <c r="SWN11" s="271"/>
      <c r="SWO11" s="271"/>
      <c r="SWP11" s="271"/>
      <c r="SWQ11" s="271"/>
      <c r="SWR11" s="271"/>
      <c r="SWS11" s="272"/>
      <c r="SWT11" s="273"/>
      <c r="SWU11" s="273"/>
      <c r="SWV11" s="273"/>
      <c r="SWW11" s="273"/>
      <c r="SWX11" s="274"/>
      <c r="SWY11" s="265"/>
      <c r="SWZ11" s="537"/>
      <c r="SXA11" s="537"/>
      <c r="SXB11" s="538"/>
      <c r="SXC11" s="539"/>
      <c r="SXE11" s="540"/>
      <c r="SXF11" s="540"/>
      <c r="SXG11" s="542"/>
      <c r="SXH11" s="541"/>
      <c r="SXI11" s="537"/>
      <c r="SXJ11" s="266"/>
      <c r="SXK11" s="271"/>
      <c r="SXL11" s="271"/>
      <c r="SXM11" s="271"/>
      <c r="SXN11" s="271"/>
      <c r="SXO11" s="271"/>
      <c r="SXP11" s="272"/>
      <c r="SXQ11" s="273"/>
      <c r="SXR11" s="273"/>
      <c r="SXS11" s="273"/>
      <c r="SXT11" s="273"/>
      <c r="SXU11" s="274"/>
      <c r="SXV11" s="265"/>
      <c r="SXW11" s="537"/>
      <c r="SXX11" s="537"/>
      <c r="SXY11" s="538"/>
      <c r="SXZ11" s="539"/>
      <c r="SYB11" s="540"/>
      <c r="SYC11" s="540"/>
      <c r="SYD11" s="542"/>
      <c r="SYE11" s="541"/>
      <c r="SYF11" s="537"/>
      <c r="SYG11" s="266"/>
      <c r="SYH11" s="271"/>
      <c r="SYI11" s="271"/>
      <c r="SYJ11" s="271"/>
      <c r="SYK11" s="271"/>
      <c r="SYL11" s="271"/>
      <c r="SYM11" s="272"/>
      <c r="SYN11" s="273"/>
      <c r="SYO11" s="273"/>
      <c r="SYP11" s="273"/>
      <c r="SYQ11" s="273"/>
      <c r="SYR11" s="274"/>
      <c r="SYS11" s="265"/>
      <c r="SYT11" s="537"/>
      <c r="SYU11" s="537"/>
      <c r="SYV11" s="538"/>
      <c r="SYW11" s="539"/>
      <c r="SYY11" s="540"/>
      <c r="SYZ11" s="540"/>
      <c r="SZA11" s="542"/>
      <c r="SZB11" s="541"/>
      <c r="SZC11" s="537"/>
      <c r="SZD11" s="266"/>
      <c r="SZE11" s="271"/>
      <c r="SZF11" s="271"/>
      <c r="SZG11" s="271"/>
      <c r="SZH11" s="271"/>
      <c r="SZI11" s="271"/>
      <c r="SZJ11" s="272"/>
      <c r="SZK11" s="273"/>
      <c r="SZL11" s="273"/>
      <c r="SZM11" s="273"/>
      <c r="SZN11" s="273"/>
      <c r="SZO11" s="274"/>
      <c r="SZP11" s="265"/>
      <c r="SZQ11" s="537"/>
      <c r="SZR11" s="537"/>
      <c r="SZS11" s="538"/>
      <c r="SZT11" s="539"/>
      <c r="SZV11" s="540"/>
      <c r="SZW11" s="540"/>
      <c r="SZX11" s="542"/>
      <c r="SZY11" s="541"/>
      <c r="SZZ11" s="537"/>
      <c r="TAA11" s="266"/>
      <c r="TAB11" s="271"/>
      <c r="TAC11" s="271"/>
      <c r="TAD11" s="271"/>
      <c r="TAE11" s="271"/>
      <c r="TAF11" s="271"/>
      <c r="TAG11" s="272"/>
      <c r="TAH11" s="273"/>
      <c r="TAI11" s="273"/>
      <c r="TAJ11" s="273"/>
      <c r="TAK11" s="273"/>
      <c r="TAL11" s="274"/>
      <c r="TAM11" s="265"/>
      <c r="TAN11" s="537"/>
      <c r="TAO11" s="537"/>
      <c r="TAP11" s="538"/>
      <c r="TAQ11" s="539"/>
      <c r="TAS11" s="540"/>
      <c r="TAT11" s="540"/>
      <c r="TAU11" s="542"/>
      <c r="TAV11" s="541"/>
      <c r="TAW11" s="537"/>
      <c r="TAX11" s="266"/>
      <c r="TAY11" s="271"/>
      <c r="TAZ11" s="271"/>
      <c r="TBA11" s="271"/>
      <c r="TBB11" s="271"/>
      <c r="TBC11" s="271"/>
      <c r="TBD11" s="272"/>
      <c r="TBE11" s="273"/>
      <c r="TBF11" s="273"/>
      <c r="TBG11" s="273"/>
      <c r="TBH11" s="273"/>
      <c r="TBI11" s="274"/>
      <c r="TBJ11" s="265"/>
      <c r="TBK11" s="537"/>
      <c r="TBL11" s="537"/>
      <c r="TBM11" s="538"/>
      <c r="TBN11" s="539"/>
      <c r="TBP11" s="540"/>
      <c r="TBQ11" s="540"/>
      <c r="TBR11" s="542"/>
      <c r="TBS11" s="541"/>
      <c r="TBT11" s="537"/>
      <c r="TBU11" s="266"/>
      <c r="TBV11" s="271"/>
      <c r="TBW11" s="271"/>
      <c r="TBX11" s="271"/>
      <c r="TBY11" s="271"/>
      <c r="TBZ11" s="271"/>
      <c r="TCA11" s="272"/>
      <c r="TCB11" s="273"/>
      <c r="TCC11" s="273"/>
      <c r="TCD11" s="273"/>
      <c r="TCE11" s="273"/>
      <c r="TCF11" s="274"/>
      <c r="TCG11" s="265"/>
      <c r="TCH11" s="537"/>
      <c r="TCI11" s="537"/>
      <c r="TCJ11" s="538"/>
      <c r="TCK11" s="539"/>
      <c r="TCM11" s="540"/>
      <c r="TCN11" s="540"/>
      <c r="TCO11" s="542"/>
      <c r="TCP11" s="541"/>
      <c r="TCQ11" s="537"/>
      <c r="TCR11" s="266"/>
      <c r="TCS11" s="271"/>
      <c r="TCT11" s="271"/>
      <c r="TCU11" s="271"/>
      <c r="TCV11" s="271"/>
      <c r="TCW11" s="271"/>
      <c r="TCX11" s="272"/>
      <c r="TCY11" s="273"/>
      <c r="TCZ11" s="273"/>
      <c r="TDA11" s="273"/>
      <c r="TDB11" s="273"/>
      <c r="TDC11" s="274"/>
      <c r="TDD11" s="265"/>
      <c r="TDE11" s="537"/>
      <c r="TDF11" s="537"/>
      <c r="TDG11" s="538"/>
      <c r="TDH11" s="539"/>
      <c r="TDJ11" s="540"/>
      <c r="TDK11" s="540"/>
      <c r="TDL11" s="542"/>
      <c r="TDM11" s="541"/>
      <c r="TDN11" s="537"/>
      <c r="TDO11" s="266"/>
      <c r="TDP11" s="271"/>
      <c r="TDQ11" s="271"/>
      <c r="TDR11" s="271"/>
      <c r="TDS11" s="271"/>
      <c r="TDT11" s="271"/>
      <c r="TDU11" s="272"/>
      <c r="TDV11" s="273"/>
      <c r="TDW11" s="273"/>
      <c r="TDX11" s="273"/>
      <c r="TDY11" s="273"/>
      <c r="TDZ11" s="274"/>
      <c r="TEA11" s="265"/>
      <c r="TEB11" s="537"/>
      <c r="TEC11" s="537"/>
      <c r="TED11" s="538"/>
      <c r="TEE11" s="539"/>
      <c r="TEG11" s="540"/>
      <c r="TEH11" s="540"/>
      <c r="TEI11" s="542"/>
      <c r="TEJ11" s="541"/>
      <c r="TEK11" s="537"/>
      <c r="TEL11" s="266"/>
      <c r="TEM11" s="271"/>
      <c r="TEN11" s="271"/>
      <c r="TEO11" s="271"/>
      <c r="TEP11" s="271"/>
      <c r="TEQ11" s="271"/>
      <c r="TER11" s="272"/>
      <c r="TES11" s="273"/>
      <c r="TET11" s="273"/>
      <c r="TEU11" s="273"/>
      <c r="TEV11" s="273"/>
      <c r="TEW11" s="274"/>
      <c r="TEX11" s="265"/>
      <c r="TEY11" s="537"/>
      <c r="TEZ11" s="537"/>
      <c r="TFA11" s="538"/>
      <c r="TFB11" s="539"/>
      <c r="TFD11" s="540"/>
      <c r="TFE11" s="540"/>
      <c r="TFF11" s="542"/>
      <c r="TFG11" s="541"/>
      <c r="TFH11" s="537"/>
      <c r="TFI11" s="266"/>
      <c r="TFJ11" s="271"/>
      <c r="TFK11" s="271"/>
      <c r="TFL11" s="271"/>
      <c r="TFM11" s="271"/>
      <c r="TFN11" s="271"/>
      <c r="TFO11" s="272"/>
      <c r="TFP11" s="273"/>
      <c r="TFQ11" s="273"/>
      <c r="TFR11" s="273"/>
      <c r="TFS11" s="273"/>
      <c r="TFT11" s="274"/>
      <c r="TFU11" s="265"/>
      <c r="TFV11" s="537"/>
      <c r="TFW11" s="537"/>
      <c r="TFX11" s="538"/>
      <c r="TFY11" s="539"/>
      <c r="TGA11" s="540"/>
      <c r="TGB11" s="540"/>
      <c r="TGC11" s="542"/>
      <c r="TGD11" s="541"/>
      <c r="TGE11" s="537"/>
      <c r="TGF11" s="266"/>
      <c r="TGG11" s="271"/>
      <c r="TGH11" s="271"/>
      <c r="TGI11" s="271"/>
      <c r="TGJ11" s="271"/>
      <c r="TGK11" s="271"/>
      <c r="TGL11" s="272"/>
      <c r="TGM11" s="273"/>
      <c r="TGN11" s="273"/>
      <c r="TGO11" s="273"/>
      <c r="TGP11" s="273"/>
      <c r="TGQ11" s="274"/>
      <c r="TGR11" s="265"/>
      <c r="TGS11" s="537"/>
      <c r="TGT11" s="537"/>
      <c r="TGU11" s="538"/>
      <c r="TGV11" s="539"/>
      <c r="TGX11" s="540"/>
      <c r="TGY11" s="540"/>
      <c r="TGZ11" s="542"/>
      <c r="THA11" s="541"/>
      <c r="THB11" s="537"/>
      <c r="THC11" s="266"/>
      <c r="THD11" s="271"/>
      <c r="THE11" s="271"/>
      <c r="THF11" s="271"/>
      <c r="THG11" s="271"/>
      <c r="THH11" s="271"/>
      <c r="THI11" s="272"/>
      <c r="THJ11" s="273"/>
      <c r="THK11" s="273"/>
      <c r="THL11" s="273"/>
      <c r="THM11" s="273"/>
      <c r="THN11" s="274"/>
      <c r="THO11" s="265"/>
      <c r="THP11" s="537"/>
      <c r="THQ11" s="537"/>
      <c r="THR11" s="538"/>
      <c r="THS11" s="539"/>
      <c r="THU11" s="540"/>
      <c r="THV11" s="540"/>
      <c r="THW11" s="542"/>
      <c r="THX11" s="541"/>
      <c r="THY11" s="537"/>
      <c r="THZ11" s="266"/>
      <c r="TIA11" s="271"/>
      <c r="TIB11" s="271"/>
      <c r="TIC11" s="271"/>
      <c r="TID11" s="271"/>
      <c r="TIE11" s="271"/>
      <c r="TIF11" s="272"/>
      <c r="TIG11" s="273"/>
      <c r="TIH11" s="273"/>
      <c r="TII11" s="273"/>
      <c r="TIJ11" s="273"/>
      <c r="TIK11" s="274"/>
      <c r="TIL11" s="265"/>
      <c r="TIM11" s="537"/>
      <c r="TIN11" s="537"/>
      <c r="TIO11" s="538"/>
      <c r="TIP11" s="539"/>
      <c r="TIR11" s="540"/>
      <c r="TIS11" s="540"/>
      <c r="TIT11" s="542"/>
      <c r="TIU11" s="541"/>
      <c r="TIV11" s="537"/>
      <c r="TIW11" s="266"/>
      <c r="TIX11" s="271"/>
      <c r="TIY11" s="271"/>
      <c r="TIZ11" s="271"/>
      <c r="TJA11" s="271"/>
      <c r="TJB11" s="271"/>
      <c r="TJC11" s="272"/>
      <c r="TJD11" s="273"/>
      <c r="TJE11" s="273"/>
      <c r="TJF11" s="273"/>
      <c r="TJG11" s="273"/>
      <c r="TJH11" s="274"/>
      <c r="TJI11" s="265"/>
      <c r="TJJ11" s="537"/>
      <c r="TJK11" s="537"/>
      <c r="TJL11" s="538"/>
      <c r="TJM11" s="539"/>
      <c r="TJO11" s="540"/>
      <c r="TJP11" s="540"/>
      <c r="TJQ11" s="542"/>
      <c r="TJR11" s="541"/>
      <c r="TJS11" s="537"/>
      <c r="TJT11" s="266"/>
      <c r="TJU11" s="271"/>
      <c r="TJV11" s="271"/>
      <c r="TJW11" s="271"/>
      <c r="TJX11" s="271"/>
      <c r="TJY11" s="271"/>
      <c r="TJZ11" s="272"/>
      <c r="TKA11" s="273"/>
      <c r="TKB11" s="273"/>
      <c r="TKC11" s="273"/>
      <c r="TKD11" s="273"/>
      <c r="TKE11" s="274"/>
      <c r="TKF11" s="265"/>
      <c r="TKG11" s="537"/>
      <c r="TKH11" s="537"/>
      <c r="TKI11" s="538"/>
      <c r="TKJ11" s="539"/>
      <c r="TKL11" s="540"/>
      <c r="TKM11" s="540"/>
      <c r="TKN11" s="542"/>
      <c r="TKO11" s="541"/>
      <c r="TKP11" s="537"/>
      <c r="TKQ11" s="266"/>
      <c r="TKR11" s="271"/>
      <c r="TKS11" s="271"/>
      <c r="TKT11" s="271"/>
      <c r="TKU11" s="271"/>
      <c r="TKV11" s="271"/>
      <c r="TKW11" s="272"/>
      <c r="TKX11" s="273"/>
      <c r="TKY11" s="273"/>
      <c r="TKZ11" s="273"/>
      <c r="TLA11" s="273"/>
      <c r="TLB11" s="274"/>
      <c r="TLC11" s="265"/>
      <c r="TLD11" s="537"/>
      <c r="TLE11" s="537"/>
      <c r="TLF11" s="538"/>
      <c r="TLG11" s="539"/>
      <c r="TLI11" s="540"/>
      <c r="TLJ11" s="540"/>
      <c r="TLK11" s="542"/>
      <c r="TLL11" s="541"/>
      <c r="TLM11" s="537"/>
      <c r="TLN11" s="266"/>
      <c r="TLO11" s="271"/>
      <c r="TLP11" s="271"/>
      <c r="TLQ11" s="271"/>
      <c r="TLR11" s="271"/>
      <c r="TLS11" s="271"/>
      <c r="TLT11" s="272"/>
      <c r="TLU11" s="273"/>
      <c r="TLV11" s="273"/>
      <c r="TLW11" s="273"/>
      <c r="TLX11" s="273"/>
      <c r="TLY11" s="274"/>
      <c r="TLZ11" s="265"/>
      <c r="TMA11" s="537"/>
      <c r="TMB11" s="537"/>
      <c r="TMC11" s="538"/>
      <c r="TMD11" s="539"/>
      <c r="TMF11" s="540"/>
      <c r="TMG11" s="540"/>
      <c r="TMH11" s="542"/>
      <c r="TMI11" s="541"/>
      <c r="TMJ11" s="537"/>
      <c r="TMK11" s="266"/>
      <c r="TML11" s="271"/>
      <c r="TMM11" s="271"/>
      <c r="TMN11" s="271"/>
      <c r="TMO11" s="271"/>
      <c r="TMP11" s="271"/>
      <c r="TMQ11" s="272"/>
      <c r="TMR11" s="273"/>
      <c r="TMS11" s="273"/>
      <c r="TMT11" s="273"/>
      <c r="TMU11" s="273"/>
      <c r="TMV11" s="274"/>
      <c r="TMW11" s="265"/>
      <c r="TMX11" s="537"/>
      <c r="TMY11" s="537"/>
      <c r="TMZ11" s="538"/>
      <c r="TNA11" s="539"/>
      <c r="TNC11" s="540"/>
      <c r="TND11" s="540"/>
      <c r="TNE11" s="542"/>
      <c r="TNF11" s="541"/>
      <c r="TNG11" s="537"/>
      <c r="TNH11" s="266"/>
      <c r="TNI11" s="271"/>
      <c r="TNJ11" s="271"/>
      <c r="TNK11" s="271"/>
      <c r="TNL11" s="271"/>
      <c r="TNM11" s="271"/>
      <c r="TNN11" s="272"/>
      <c r="TNO11" s="273"/>
      <c r="TNP11" s="273"/>
      <c r="TNQ11" s="273"/>
      <c r="TNR11" s="273"/>
      <c r="TNS11" s="274"/>
      <c r="TNT11" s="265"/>
      <c r="TNU11" s="537"/>
      <c r="TNV11" s="537"/>
      <c r="TNW11" s="538"/>
      <c r="TNX11" s="539"/>
      <c r="TNZ11" s="540"/>
      <c r="TOA11" s="540"/>
      <c r="TOB11" s="542"/>
      <c r="TOC11" s="541"/>
      <c r="TOD11" s="537"/>
      <c r="TOE11" s="266"/>
      <c r="TOF11" s="271"/>
      <c r="TOG11" s="271"/>
      <c r="TOH11" s="271"/>
      <c r="TOI11" s="271"/>
      <c r="TOJ11" s="271"/>
      <c r="TOK11" s="272"/>
      <c r="TOL11" s="273"/>
      <c r="TOM11" s="273"/>
      <c r="TON11" s="273"/>
      <c r="TOO11" s="273"/>
      <c r="TOP11" s="274"/>
      <c r="TOQ11" s="265"/>
      <c r="TOR11" s="537"/>
      <c r="TOS11" s="537"/>
      <c r="TOT11" s="538"/>
      <c r="TOU11" s="539"/>
      <c r="TOW11" s="540"/>
      <c r="TOX11" s="540"/>
      <c r="TOY11" s="542"/>
      <c r="TOZ11" s="541"/>
      <c r="TPA11" s="537"/>
      <c r="TPB11" s="266"/>
      <c r="TPC11" s="271"/>
      <c r="TPD11" s="271"/>
      <c r="TPE11" s="271"/>
      <c r="TPF11" s="271"/>
      <c r="TPG11" s="271"/>
      <c r="TPH11" s="272"/>
      <c r="TPI11" s="273"/>
      <c r="TPJ11" s="273"/>
      <c r="TPK11" s="273"/>
      <c r="TPL11" s="273"/>
      <c r="TPM11" s="274"/>
      <c r="TPN11" s="265"/>
      <c r="TPO11" s="537"/>
      <c r="TPP11" s="537"/>
      <c r="TPQ11" s="538"/>
      <c r="TPR11" s="539"/>
      <c r="TPT11" s="540"/>
      <c r="TPU11" s="540"/>
      <c r="TPV11" s="542"/>
      <c r="TPW11" s="541"/>
      <c r="TPX11" s="537"/>
      <c r="TPY11" s="266"/>
      <c r="TPZ11" s="271"/>
      <c r="TQA11" s="271"/>
      <c r="TQB11" s="271"/>
      <c r="TQC11" s="271"/>
      <c r="TQD11" s="271"/>
      <c r="TQE11" s="272"/>
      <c r="TQF11" s="273"/>
      <c r="TQG11" s="273"/>
      <c r="TQH11" s="273"/>
      <c r="TQI11" s="273"/>
      <c r="TQJ11" s="274"/>
      <c r="TQK11" s="265"/>
      <c r="TQL11" s="537"/>
      <c r="TQM11" s="537"/>
      <c r="TQN11" s="538"/>
      <c r="TQO11" s="539"/>
      <c r="TQQ11" s="540"/>
      <c r="TQR11" s="540"/>
      <c r="TQS11" s="542"/>
      <c r="TQT11" s="541"/>
      <c r="TQU11" s="537"/>
      <c r="TQV11" s="266"/>
      <c r="TQW11" s="271"/>
      <c r="TQX11" s="271"/>
      <c r="TQY11" s="271"/>
      <c r="TQZ11" s="271"/>
      <c r="TRA11" s="271"/>
      <c r="TRB11" s="272"/>
      <c r="TRC11" s="273"/>
      <c r="TRD11" s="273"/>
      <c r="TRE11" s="273"/>
      <c r="TRF11" s="273"/>
      <c r="TRG11" s="274"/>
      <c r="TRH11" s="265"/>
      <c r="TRI11" s="537"/>
      <c r="TRJ11" s="537"/>
      <c r="TRK11" s="538"/>
      <c r="TRL11" s="539"/>
      <c r="TRN11" s="540"/>
      <c r="TRO11" s="540"/>
      <c r="TRP11" s="542"/>
      <c r="TRQ11" s="541"/>
      <c r="TRR11" s="537"/>
      <c r="TRS11" s="266"/>
      <c r="TRT11" s="271"/>
      <c r="TRU11" s="271"/>
      <c r="TRV11" s="271"/>
      <c r="TRW11" s="271"/>
      <c r="TRX11" s="271"/>
      <c r="TRY11" s="272"/>
      <c r="TRZ11" s="273"/>
      <c r="TSA11" s="273"/>
      <c r="TSB11" s="273"/>
      <c r="TSC11" s="273"/>
      <c r="TSD11" s="274"/>
      <c r="TSE11" s="265"/>
      <c r="TSF11" s="537"/>
      <c r="TSG11" s="537"/>
      <c r="TSH11" s="538"/>
      <c r="TSI11" s="539"/>
      <c r="TSK11" s="540"/>
      <c r="TSL11" s="540"/>
      <c r="TSM11" s="542"/>
      <c r="TSN11" s="541"/>
      <c r="TSO11" s="537"/>
      <c r="TSP11" s="266"/>
      <c r="TSQ11" s="271"/>
      <c r="TSR11" s="271"/>
      <c r="TSS11" s="271"/>
      <c r="TST11" s="271"/>
      <c r="TSU11" s="271"/>
      <c r="TSV11" s="272"/>
      <c r="TSW11" s="273"/>
      <c r="TSX11" s="273"/>
      <c r="TSY11" s="273"/>
      <c r="TSZ11" s="273"/>
      <c r="TTA11" s="274"/>
      <c r="TTB11" s="265"/>
      <c r="TTC11" s="537"/>
      <c r="TTD11" s="537"/>
      <c r="TTE11" s="538"/>
      <c r="TTF11" s="539"/>
      <c r="TTH11" s="540"/>
      <c r="TTI11" s="540"/>
      <c r="TTJ11" s="542"/>
      <c r="TTK11" s="541"/>
      <c r="TTL11" s="537"/>
      <c r="TTM11" s="266"/>
      <c r="TTN11" s="271"/>
      <c r="TTO11" s="271"/>
      <c r="TTP11" s="271"/>
      <c r="TTQ11" s="271"/>
      <c r="TTR11" s="271"/>
      <c r="TTS11" s="272"/>
      <c r="TTT11" s="273"/>
      <c r="TTU11" s="273"/>
      <c r="TTV11" s="273"/>
      <c r="TTW11" s="273"/>
      <c r="TTX11" s="274"/>
      <c r="TTY11" s="265"/>
      <c r="TTZ11" s="537"/>
      <c r="TUA11" s="537"/>
      <c r="TUB11" s="538"/>
      <c r="TUC11" s="539"/>
      <c r="TUE11" s="540"/>
      <c r="TUF11" s="540"/>
      <c r="TUG11" s="542"/>
      <c r="TUH11" s="541"/>
      <c r="TUI11" s="537"/>
      <c r="TUJ11" s="266"/>
      <c r="TUK11" s="271"/>
      <c r="TUL11" s="271"/>
      <c r="TUM11" s="271"/>
      <c r="TUN11" s="271"/>
      <c r="TUO11" s="271"/>
      <c r="TUP11" s="272"/>
      <c r="TUQ11" s="273"/>
      <c r="TUR11" s="273"/>
      <c r="TUS11" s="273"/>
      <c r="TUT11" s="273"/>
      <c r="TUU11" s="274"/>
      <c r="TUV11" s="265"/>
      <c r="TUW11" s="537"/>
      <c r="TUX11" s="537"/>
      <c r="TUY11" s="538"/>
      <c r="TUZ11" s="539"/>
      <c r="TVB11" s="540"/>
      <c r="TVC11" s="540"/>
      <c r="TVD11" s="542"/>
      <c r="TVE11" s="541"/>
      <c r="TVF11" s="537"/>
      <c r="TVG11" s="266"/>
      <c r="TVH11" s="271"/>
      <c r="TVI11" s="271"/>
      <c r="TVJ11" s="271"/>
      <c r="TVK11" s="271"/>
      <c r="TVL11" s="271"/>
      <c r="TVM11" s="272"/>
      <c r="TVN11" s="273"/>
      <c r="TVO11" s="273"/>
      <c r="TVP11" s="273"/>
      <c r="TVQ11" s="273"/>
      <c r="TVR11" s="274"/>
      <c r="TVS11" s="265"/>
      <c r="TVT11" s="537"/>
      <c r="TVU11" s="537"/>
      <c r="TVV11" s="538"/>
      <c r="TVW11" s="539"/>
      <c r="TVY11" s="540"/>
      <c r="TVZ11" s="540"/>
      <c r="TWA11" s="542"/>
      <c r="TWB11" s="541"/>
      <c r="TWC11" s="537"/>
      <c r="TWD11" s="266"/>
      <c r="TWE11" s="271"/>
      <c r="TWF11" s="271"/>
      <c r="TWG11" s="271"/>
      <c r="TWH11" s="271"/>
      <c r="TWI11" s="271"/>
      <c r="TWJ11" s="272"/>
      <c r="TWK11" s="273"/>
      <c r="TWL11" s="273"/>
      <c r="TWM11" s="273"/>
      <c r="TWN11" s="273"/>
      <c r="TWO11" s="274"/>
      <c r="TWP11" s="265"/>
      <c r="TWQ11" s="537"/>
      <c r="TWR11" s="537"/>
      <c r="TWS11" s="538"/>
      <c r="TWT11" s="539"/>
      <c r="TWV11" s="540"/>
      <c r="TWW11" s="540"/>
      <c r="TWX11" s="542"/>
      <c r="TWY11" s="541"/>
      <c r="TWZ11" s="537"/>
      <c r="TXA11" s="266"/>
      <c r="TXB11" s="271"/>
      <c r="TXC11" s="271"/>
      <c r="TXD11" s="271"/>
      <c r="TXE11" s="271"/>
      <c r="TXF11" s="271"/>
      <c r="TXG11" s="272"/>
      <c r="TXH11" s="273"/>
      <c r="TXI11" s="273"/>
      <c r="TXJ11" s="273"/>
      <c r="TXK11" s="273"/>
      <c r="TXL11" s="274"/>
      <c r="TXM11" s="265"/>
      <c r="TXN11" s="537"/>
      <c r="TXO11" s="537"/>
      <c r="TXP11" s="538"/>
      <c r="TXQ11" s="539"/>
      <c r="TXS11" s="540"/>
      <c r="TXT11" s="540"/>
      <c r="TXU11" s="542"/>
      <c r="TXV11" s="541"/>
      <c r="TXW11" s="537"/>
      <c r="TXX11" s="266"/>
      <c r="TXY11" s="271"/>
      <c r="TXZ11" s="271"/>
      <c r="TYA11" s="271"/>
      <c r="TYB11" s="271"/>
      <c r="TYC11" s="271"/>
      <c r="TYD11" s="272"/>
      <c r="TYE11" s="273"/>
      <c r="TYF11" s="273"/>
      <c r="TYG11" s="273"/>
      <c r="TYH11" s="273"/>
      <c r="TYI11" s="274"/>
      <c r="TYJ11" s="265"/>
      <c r="TYK11" s="537"/>
      <c r="TYL11" s="537"/>
      <c r="TYM11" s="538"/>
      <c r="TYN11" s="539"/>
      <c r="TYP11" s="540"/>
      <c r="TYQ11" s="540"/>
      <c r="TYR11" s="542"/>
      <c r="TYS11" s="541"/>
      <c r="TYT11" s="537"/>
      <c r="TYU11" s="266"/>
      <c r="TYV11" s="271"/>
      <c r="TYW11" s="271"/>
      <c r="TYX11" s="271"/>
      <c r="TYY11" s="271"/>
      <c r="TYZ11" s="271"/>
      <c r="TZA11" s="272"/>
      <c r="TZB11" s="273"/>
      <c r="TZC11" s="273"/>
      <c r="TZD11" s="273"/>
      <c r="TZE11" s="273"/>
      <c r="TZF11" s="274"/>
      <c r="TZG11" s="265"/>
      <c r="TZH11" s="537"/>
      <c r="TZI11" s="537"/>
      <c r="TZJ11" s="538"/>
      <c r="TZK11" s="539"/>
      <c r="TZM11" s="540"/>
      <c r="TZN11" s="540"/>
      <c r="TZO11" s="542"/>
      <c r="TZP11" s="541"/>
      <c r="TZQ11" s="537"/>
      <c r="TZR11" s="266"/>
      <c r="TZS11" s="271"/>
      <c r="TZT11" s="271"/>
      <c r="TZU11" s="271"/>
      <c r="TZV11" s="271"/>
      <c r="TZW11" s="271"/>
      <c r="TZX11" s="272"/>
      <c r="TZY11" s="273"/>
      <c r="TZZ11" s="273"/>
      <c r="UAA11" s="273"/>
      <c r="UAB11" s="273"/>
      <c r="UAC11" s="274"/>
      <c r="UAD11" s="265"/>
      <c r="UAE11" s="537"/>
      <c r="UAF11" s="537"/>
      <c r="UAG11" s="538"/>
      <c r="UAH11" s="539"/>
      <c r="UAJ11" s="540"/>
      <c r="UAK11" s="540"/>
      <c r="UAL11" s="542"/>
      <c r="UAM11" s="541"/>
      <c r="UAN11" s="537"/>
      <c r="UAO11" s="266"/>
      <c r="UAP11" s="271"/>
      <c r="UAQ11" s="271"/>
      <c r="UAR11" s="271"/>
      <c r="UAS11" s="271"/>
      <c r="UAT11" s="271"/>
      <c r="UAU11" s="272"/>
      <c r="UAV11" s="273"/>
      <c r="UAW11" s="273"/>
      <c r="UAX11" s="273"/>
      <c r="UAY11" s="273"/>
      <c r="UAZ11" s="274"/>
      <c r="UBA11" s="265"/>
      <c r="UBB11" s="537"/>
      <c r="UBC11" s="537"/>
      <c r="UBD11" s="538"/>
      <c r="UBE11" s="539"/>
      <c r="UBG11" s="540"/>
      <c r="UBH11" s="540"/>
      <c r="UBI11" s="542"/>
      <c r="UBJ11" s="541"/>
      <c r="UBK11" s="537"/>
      <c r="UBL11" s="266"/>
      <c r="UBM11" s="271"/>
      <c r="UBN11" s="271"/>
      <c r="UBO11" s="271"/>
      <c r="UBP11" s="271"/>
      <c r="UBQ11" s="271"/>
      <c r="UBR11" s="272"/>
      <c r="UBS11" s="273"/>
      <c r="UBT11" s="273"/>
      <c r="UBU11" s="273"/>
      <c r="UBV11" s="273"/>
      <c r="UBW11" s="274"/>
      <c r="UBX11" s="265"/>
      <c r="UBY11" s="537"/>
      <c r="UBZ11" s="537"/>
      <c r="UCA11" s="538"/>
      <c r="UCB11" s="539"/>
      <c r="UCD11" s="540"/>
      <c r="UCE11" s="540"/>
      <c r="UCF11" s="542"/>
      <c r="UCG11" s="541"/>
      <c r="UCH11" s="537"/>
      <c r="UCI11" s="266"/>
      <c r="UCJ11" s="271"/>
      <c r="UCK11" s="271"/>
      <c r="UCL11" s="271"/>
      <c r="UCM11" s="271"/>
      <c r="UCN11" s="271"/>
      <c r="UCO11" s="272"/>
      <c r="UCP11" s="273"/>
      <c r="UCQ11" s="273"/>
      <c r="UCR11" s="273"/>
      <c r="UCS11" s="273"/>
      <c r="UCT11" s="274"/>
      <c r="UCU11" s="265"/>
      <c r="UCV11" s="537"/>
      <c r="UCW11" s="537"/>
      <c r="UCX11" s="538"/>
      <c r="UCY11" s="539"/>
      <c r="UDA11" s="540"/>
      <c r="UDB11" s="540"/>
      <c r="UDC11" s="542"/>
      <c r="UDD11" s="541"/>
      <c r="UDE11" s="537"/>
      <c r="UDF11" s="266"/>
      <c r="UDG11" s="271"/>
      <c r="UDH11" s="271"/>
      <c r="UDI11" s="271"/>
      <c r="UDJ11" s="271"/>
      <c r="UDK11" s="271"/>
      <c r="UDL11" s="272"/>
      <c r="UDM11" s="273"/>
      <c r="UDN11" s="273"/>
      <c r="UDO11" s="273"/>
      <c r="UDP11" s="273"/>
      <c r="UDQ11" s="274"/>
      <c r="UDR11" s="265"/>
      <c r="UDS11" s="537"/>
      <c r="UDT11" s="537"/>
      <c r="UDU11" s="538"/>
      <c r="UDV11" s="539"/>
      <c r="UDX11" s="540"/>
      <c r="UDY11" s="540"/>
      <c r="UDZ11" s="542"/>
      <c r="UEA11" s="541"/>
      <c r="UEB11" s="537"/>
      <c r="UEC11" s="266"/>
      <c r="UED11" s="271"/>
      <c r="UEE11" s="271"/>
      <c r="UEF11" s="271"/>
      <c r="UEG11" s="271"/>
      <c r="UEH11" s="271"/>
      <c r="UEI11" s="272"/>
      <c r="UEJ11" s="273"/>
      <c r="UEK11" s="273"/>
      <c r="UEL11" s="273"/>
      <c r="UEM11" s="273"/>
      <c r="UEN11" s="274"/>
      <c r="UEO11" s="265"/>
      <c r="UEP11" s="537"/>
      <c r="UEQ11" s="537"/>
      <c r="UER11" s="538"/>
      <c r="UES11" s="539"/>
      <c r="UEU11" s="540"/>
      <c r="UEV11" s="540"/>
      <c r="UEW11" s="542"/>
      <c r="UEX11" s="541"/>
      <c r="UEY11" s="537"/>
      <c r="UEZ11" s="266"/>
      <c r="UFA11" s="271"/>
      <c r="UFB11" s="271"/>
      <c r="UFC11" s="271"/>
      <c r="UFD11" s="271"/>
      <c r="UFE11" s="271"/>
      <c r="UFF11" s="272"/>
      <c r="UFG11" s="273"/>
      <c r="UFH11" s="273"/>
      <c r="UFI11" s="273"/>
      <c r="UFJ11" s="273"/>
      <c r="UFK11" s="274"/>
      <c r="UFL11" s="265"/>
      <c r="UFM11" s="537"/>
      <c r="UFN11" s="537"/>
      <c r="UFO11" s="538"/>
      <c r="UFP11" s="539"/>
      <c r="UFR11" s="540"/>
      <c r="UFS11" s="540"/>
      <c r="UFT11" s="542"/>
      <c r="UFU11" s="541"/>
      <c r="UFV11" s="537"/>
      <c r="UFW11" s="266"/>
      <c r="UFX11" s="271"/>
      <c r="UFY11" s="271"/>
      <c r="UFZ11" s="271"/>
      <c r="UGA11" s="271"/>
      <c r="UGB11" s="271"/>
      <c r="UGC11" s="272"/>
      <c r="UGD11" s="273"/>
      <c r="UGE11" s="273"/>
      <c r="UGF11" s="273"/>
      <c r="UGG11" s="273"/>
      <c r="UGH11" s="274"/>
      <c r="UGI11" s="265"/>
      <c r="UGJ11" s="537"/>
      <c r="UGK11" s="537"/>
      <c r="UGL11" s="538"/>
      <c r="UGM11" s="539"/>
      <c r="UGO11" s="540"/>
      <c r="UGP11" s="540"/>
      <c r="UGQ11" s="542"/>
      <c r="UGR11" s="541"/>
      <c r="UGS11" s="537"/>
      <c r="UGT11" s="266"/>
      <c r="UGU11" s="271"/>
      <c r="UGV11" s="271"/>
      <c r="UGW11" s="271"/>
      <c r="UGX11" s="271"/>
      <c r="UGY11" s="271"/>
      <c r="UGZ11" s="272"/>
      <c r="UHA11" s="273"/>
      <c r="UHB11" s="273"/>
      <c r="UHC11" s="273"/>
      <c r="UHD11" s="273"/>
      <c r="UHE11" s="274"/>
      <c r="UHF11" s="265"/>
      <c r="UHG11" s="537"/>
      <c r="UHH11" s="537"/>
      <c r="UHI11" s="538"/>
      <c r="UHJ11" s="539"/>
      <c r="UHL11" s="540"/>
      <c r="UHM11" s="540"/>
      <c r="UHN11" s="542"/>
      <c r="UHO11" s="541"/>
      <c r="UHP11" s="537"/>
      <c r="UHQ11" s="266"/>
      <c r="UHR11" s="271"/>
      <c r="UHS11" s="271"/>
      <c r="UHT11" s="271"/>
      <c r="UHU11" s="271"/>
      <c r="UHV11" s="271"/>
      <c r="UHW11" s="272"/>
      <c r="UHX11" s="273"/>
      <c r="UHY11" s="273"/>
      <c r="UHZ11" s="273"/>
      <c r="UIA11" s="273"/>
      <c r="UIB11" s="274"/>
      <c r="UIC11" s="265"/>
      <c r="UID11" s="537"/>
      <c r="UIE11" s="537"/>
      <c r="UIF11" s="538"/>
      <c r="UIG11" s="539"/>
      <c r="UII11" s="540"/>
      <c r="UIJ11" s="540"/>
      <c r="UIK11" s="542"/>
      <c r="UIL11" s="541"/>
      <c r="UIM11" s="537"/>
      <c r="UIN11" s="266"/>
      <c r="UIO11" s="271"/>
      <c r="UIP11" s="271"/>
      <c r="UIQ11" s="271"/>
      <c r="UIR11" s="271"/>
      <c r="UIS11" s="271"/>
      <c r="UIT11" s="272"/>
      <c r="UIU11" s="273"/>
      <c r="UIV11" s="273"/>
      <c r="UIW11" s="273"/>
      <c r="UIX11" s="273"/>
      <c r="UIY11" s="274"/>
      <c r="UIZ11" s="265"/>
      <c r="UJA11" s="537"/>
      <c r="UJB11" s="537"/>
      <c r="UJC11" s="538"/>
      <c r="UJD11" s="539"/>
      <c r="UJF11" s="540"/>
      <c r="UJG11" s="540"/>
      <c r="UJH11" s="542"/>
      <c r="UJI11" s="541"/>
      <c r="UJJ11" s="537"/>
      <c r="UJK11" s="266"/>
      <c r="UJL11" s="271"/>
      <c r="UJM11" s="271"/>
      <c r="UJN11" s="271"/>
      <c r="UJO11" s="271"/>
      <c r="UJP11" s="271"/>
      <c r="UJQ11" s="272"/>
      <c r="UJR11" s="273"/>
      <c r="UJS11" s="273"/>
      <c r="UJT11" s="273"/>
      <c r="UJU11" s="273"/>
      <c r="UJV11" s="274"/>
      <c r="UJW11" s="265"/>
      <c r="UJX11" s="537"/>
      <c r="UJY11" s="537"/>
      <c r="UJZ11" s="538"/>
      <c r="UKA11" s="539"/>
      <c r="UKC11" s="540"/>
      <c r="UKD11" s="540"/>
      <c r="UKE11" s="542"/>
      <c r="UKF11" s="541"/>
      <c r="UKG11" s="537"/>
      <c r="UKH11" s="266"/>
      <c r="UKI11" s="271"/>
      <c r="UKJ11" s="271"/>
      <c r="UKK11" s="271"/>
      <c r="UKL11" s="271"/>
      <c r="UKM11" s="271"/>
      <c r="UKN11" s="272"/>
      <c r="UKO11" s="273"/>
      <c r="UKP11" s="273"/>
      <c r="UKQ11" s="273"/>
      <c r="UKR11" s="273"/>
      <c r="UKS11" s="274"/>
      <c r="UKT11" s="265"/>
      <c r="UKU11" s="537"/>
      <c r="UKV11" s="537"/>
      <c r="UKW11" s="538"/>
      <c r="UKX11" s="539"/>
      <c r="UKZ11" s="540"/>
      <c r="ULA11" s="540"/>
      <c r="ULB11" s="542"/>
      <c r="ULC11" s="541"/>
      <c r="ULD11" s="537"/>
      <c r="ULE11" s="266"/>
      <c r="ULF11" s="271"/>
      <c r="ULG11" s="271"/>
      <c r="ULH11" s="271"/>
      <c r="ULI11" s="271"/>
      <c r="ULJ11" s="271"/>
      <c r="ULK11" s="272"/>
      <c r="ULL11" s="273"/>
      <c r="ULM11" s="273"/>
      <c r="ULN11" s="273"/>
      <c r="ULO11" s="273"/>
      <c r="ULP11" s="274"/>
      <c r="ULQ11" s="265"/>
      <c r="ULR11" s="537"/>
      <c r="ULS11" s="537"/>
      <c r="ULT11" s="538"/>
      <c r="ULU11" s="539"/>
      <c r="ULW11" s="540"/>
      <c r="ULX11" s="540"/>
      <c r="ULY11" s="542"/>
      <c r="ULZ11" s="541"/>
      <c r="UMA11" s="537"/>
      <c r="UMB11" s="266"/>
      <c r="UMC11" s="271"/>
      <c r="UMD11" s="271"/>
      <c r="UME11" s="271"/>
      <c r="UMF11" s="271"/>
      <c r="UMG11" s="271"/>
      <c r="UMH11" s="272"/>
      <c r="UMI11" s="273"/>
      <c r="UMJ11" s="273"/>
      <c r="UMK11" s="273"/>
      <c r="UML11" s="273"/>
      <c r="UMM11" s="274"/>
      <c r="UMN11" s="265"/>
      <c r="UMO11" s="537"/>
      <c r="UMP11" s="537"/>
      <c r="UMQ11" s="538"/>
      <c r="UMR11" s="539"/>
      <c r="UMT11" s="540"/>
      <c r="UMU11" s="540"/>
      <c r="UMV11" s="542"/>
      <c r="UMW11" s="541"/>
      <c r="UMX11" s="537"/>
      <c r="UMY11" s="266"/>
      <c r="UMZ11" s="271"/>
      <c r="UNA11" s="271"/>
      <c r="UNB11" s="271"/>
      <c r="UNC11" s="271"/>
      <c r="UND11" s="271"/>
      <c r="UNE11" s="272"/>
      <c r="UNF11" s="273"/>
      <c r="UNG11" s="273"/>
      <c r="UNH11" s="273"/>
      <c r="UNI11" s="273"/>
      <c r="UNJ11" s="274"/>
      <c r="UNK11" s="265"/>
      <c r="UNL11" s="537"/>
      <c r="UNM11" s="537"/>
      <c r="UNN11" s="538"/>
      <c r="UNO11" s="539"/>
      <c r="UNQ11" s="540"/>
      <c r="UNR11" s="540"/>
      <c r="UNS11" s="542"/>
      <c r="UNT11" s="541"/>
      <c r="UNU11" s="537"/>
      <c r="UNV11" s="266"/>
      <c r="UNW11" s="271"/>
      <c r="UNX11" s="271"/>
      <c r="UNY11" s="271"/>
      <c r="UNZ11" s="271"/>
      <c r="UOA11" s="271"/>
      <c r="UOB11" s="272"/>
      <c r="UOC11" s="273"/>
      <c r="UOD11" s="273"/>
      <c r="UOE11" s="273"/>
      <c r="UOF11" s="273"/>
      <c r="UOG11" s="274"/>
      <c r="UOH11" s="265"/>
      <c r="UOI11" s="537"/>
      <c r="UOJ11" s="537"/>
      <c r="UOK11" s="538"/>
      <c r="UOL11" s="539"/>
      <c r="UON11" s="540"/>
      <c r="UOO11" s="540"/>
      <c r="UOP11" s="542"/>
      <c r="UOQ11" s="541"/>
      <c r="UOR11" s="537"/>
      <c r="UOS11" s="266"/>
      <c r="UOT11" s="271"/>
      <c r="UOU11" s="271"/>
      <c r="UOV11" s="271"/>
      <c r="UOW11" s="271"/>
      <c r="UOX11" s="271"/>
      <c r="UOY11" s="272"/>
      <c r="UOZ11" s="273"/>
      <c r="UPA11" s="273"/>
      <c r="UPB11" s="273"/>
      <c r="UPC11" s="273"/>
      <c r="UPD11" s="274"/>
      <c r="UPE11" s="265"/>
      <c r="UPF11" s="537"/>
      <c r="UPG11" s="537"/>
      <c r="UPH11" s="538"/>
      <c r="UPI11" s="539"/>
      <c r="UPK11" s="540"/>
      <c r="UPL11" s="540"/>
      <c r="UPM11" s="542"/>
      <c r="UPN11" s="541"/>
      <c r="UPO11" s="537"/>
      <c r="UPP11" s="266"/>
      <c r="UPQ11" s="271"/>
      <c r="UPR11" s="271"/>
      <c r="UPS11" s="271"/>
      <c r="UPT11" s="271"/>
      <c r="UPU11" s="271"/>
      <c r="UPV11" s="272"/>
      <c r="UPW11" s="273"/>
      <c r="UPX11" s="273"/>
      <c r="UPY11" s="273"/>
      <c r="UPZ11" s="273"/>
      <c r="UQA11" s="274"/>
      <c r="UQB11" s="265"/>
      <c r="UQC11" s="537"/>
      <c r="UQD11" s="537"/>
      <c r="UQE11" s="538"/>
      <c r="UQF11" s="539"/>
      <c r="UQH11" s="540"/>
      <c r="UQI11" s="540"/>
      <c r="UQJ11" s="542"/>
      <c r="UQK11" s="541"/>
      <c r="UQL11" s="537"/>
      <c r="UQM11" s="266"/>
      <c r="UQN11" s="271"/>
      <c r="UQO11" s="271"/>
      <c r="UQP11" s="271"/>
      <c r="UQQ11" s="271"/>
      <c r="UQR11" s="271"/>
      <c r="UQS11" s="272"/>
      <c r="UQT11" s="273"/>
      <c r="UQU11" s="273"/>
      <c r="UQV11" s="273"/>
      <c r="UQW11" s="273"/>
      <c r="UQX11" s="274"/>
      <c r="UQY11" s="265"/>
      <c r="UQZ11" s="537"/>
      <c r="URA11" s="537"/>
      <c r="URB11" s="538"/>
      <c r="URC11" s="539"/>
      <c r="URE11" s="540"/>
      <c r="URF11" s="540"/>
      <c r="URG11" s="542"/>
      <c r="URH11" s="541"/>
      <c r="URI11" s="537"/>
      <c r="URJ11" s="266"/>
      <c r="URK11" s="271"/>
      <c r="URL11" s="271"/>
      <c r="URM11" s="271"/>
      <c r="URN11" s="271"/>
      <c r="URO11" s="271"/>
      <c r="URP11" s="272"/>
      <c r="URQ11" s="273"/>
      <c r="URR11" s="273"/>
      <c r="URS11" s="273"/>
      <c r="URT11" s="273"/>
      <c r="URU11" s="274"/>
      <c r="URV11" s="265"/>
      <c r="URW11" s="537"/>
      <c r="URX11" s="537"/>
      <c r="URY11" s="538"/>
      <c r="URZ11" s="539"/>
      <c r="USB11" s="540"/>
      <c r="USC11" s="540"/>
      <c r="USD11" s="542"/>
      <c r="USE11" s="541"/>
      <c r="USF11" s="537"/>
      <c r="USG11" s="266"/>
      <c r="USH11" s="271"/>
      <c r="USI11" s="271"/>
      <c r="USJ11" s="271"/>
      <c r="USK11" s="271"/>
      <c r="USL11" s="271"/>
      <c r="USM11" s="272"/>
      <c r="USN11" s="273"/>
      <c r="USO11" s="273"/>
      <c r="USP11" s="273"/>
      <c r="USQ11" s="273"/>
      <c r="USR11" s="274"/>
      <c r="USS11" s="265"/>
      <c r="UST11" s="537"/>
      <c r="USU11" s="537"/>
      <c r="USV11" s="538"/>
      <c r="USW11" s="539"/>
      <c r="USY11" s="540"/>
      <c r="USZ11" s="540"/>
      <c r="UTA11" s="542"/>
      <c r="UTB11" s="541"/>
      <c r="UTC11" s="537"/>
      <c r="UTD11" s="266"/>
      <c r="UTE11" s="271"/>
      <c r="UTF11" s="271"/>
      <c r="UTG11" s="271"/>
      <c r="UTH11" s="271"/>
      <c r="UTI11" s="271"/>
      <c r="UTJ11" s="272"/>
      <c r="UTK11" s="273"/>
      <c r="UTL11" s="273"/>
      <c r="UTM11" s="273"/>
      <c r="UTN11" s="273"/>
      <c r="UTO11" s="274"/>
      <c r="UTP11" s="265"/>
      <c r="UTQ11" s="537"/>
      <c r="UTR11" s="537"/>
      <c r="UTS11" s="538"/>
      <c r="UTT11" s="539"/>
      <c r="UTV11" s="540"/>
      <c r="UTW11" s="540"/>
      <c r="UTX11" s="542"/>
      <c r="UTY11" s="541"/>
      <c r="UTZ11" s="537"/>
      <c r="UUA11" s="266"/>
      <c r="UUB11" s="271"/>
      <c r="UUC11" s="271"/>
      <c r="UUD11" s="271"/>
      <c r="UUE11" s="271"/>
      <c r="UUF11" s="271"/>
      <c r="UUG11" s="272"/>
      <c r="UUH11" s="273"/>
      <c r="UUI11" s="273"/>
      <c r="UUJ11" s="273"/>
      <c r="UUK11" s="273"/>
      <c r="UUL11" s="274"/>
      <c r="UUM11" s="265"/>
      <c r="UUN11" s="537"/>
      <c r="UUO11" s="537"/>
      <c r="UUP11" s="538"/>
      <c r="UUQ11" s="539"/>
      <c r="UUS11" s="540"/>
      <c r="UUT11" s="540"/>
      <c r="UUU11" s="542"/>
      <c r="UUV11" s="541"/>
      <c r="UUW11" s="537"/>
      <c r="UUX11" s="266"/>
      <c r="UUY11" s="271"/>
      <c r="UUZ11" s="271"/>
      <c r="UVA11" s="271"/>
      <c r="UVB11" s="271"/>
      <c r="UVC11" s="271"/>
      <c r="UVD11" s="272"/>
      <c r="UVE11" s="273"/>
      <c r="UVF11" s="273"/>
      <c r="UVG11" s="273"/>
      <c r="UVH11" s="273"/>
      <c r="UVI11" s="274"/>
      <c r="UVJ11" s="265"/>
      <c r="UVK11" s="537"/>
      <c r="UVL11" s="537"/>
      <c r="UVM11" s="538"/>
      <c r="UVN11" s="539"/>
      <c r="UVP11" s="540"/>
      <c r="UVQ11" s="540"/>
      <c r="UVR11" s="542"/>
      <c r="UVS11" s="541"/>
      <c r="UVT11" s="537"/>
      <c r="UVU11" s="266"/>
      <c r="UVV11" s="271"/>
      <c r="UVW11" s="271"/>
      <c r="UVX11" s="271"/>
      <c r="UVY11" s="271"/>
      <c r="UVZ11" s="271"/>
      <c r="UWA11" s="272"/>
      <c r="UWB11" s="273"/>
      <c r="UWC11" s="273"/>
      <c r="UWD11" s="273"/>
      <c r="UWE11" s="273"/>
      <c r="UWF11" s="274"/>
      <c r="UWG11" s="265"/>
      <c r="UWH11" s="537"/>
      <c r="UWI11" s="537"/>
      <c r="UWJ11" s="538"/>
      <c r="UWK11" s="539"/>
      <c r="UWM11" s="540"/>
      <c r="UWN11" s="540"/>
      <c r="UWO11" s="542"/>
      <c r="UWP11" s="541"/>
      <c r="UWQ11" s="537"/>
      <c r="UWR11" s="266"/>
      <c r="UWS11" s="271"/>
      <c r="UWT11" s="271"/>
      <c r="UWU11" s="271"/>
      <c r="UWV11" s="271"/>
      <c r="UWW11" s="271"/>
      <c r="UWX11" s="272"/>
      <c r="UWY11" s="273"/>
      <c r="UWZ11" s="273"/>
      <c r="UXA11" s="273"/>
      <c r="UXB11" s="273"/>
      <c r="UXC11" s="274"/>
      <c r="UXD11" s="265"/>
      <c r="UXE11" s="537"/>
      <c r="UXF11" s="537"/>
      <c r="UXG11" s="538"/>
      <c r="UXH11" s="539"/>
      <c r="UXJ11" s="540"/>
      <c r="UXK11" s="540"/>
      <c r="UXL11" s="542"/>
      <c r="UXM11" s="541"/>
      <c r="UXN11" s="537"/>
      <c r="UXO11" s="266"/>
      <c r="UXP11" s="271"/>
      <c r="UXQ11" s="271"/>
      <c r="UXR11" s="271"/>
      <c r="UXS11" s="271"/>
      <c r="UXT11" s="271"/>
      <c r="UXU11" s="272"/>
      <c r="UXV11" s="273"/>
      <c r="UXW11" s="273"/>
      <c r="UXX11" s="273"/>
      <c r="UXY11" s="273"/>
      <c r="UXZ11" s="274"/>
      <c r="UYA11" s="265"/>
      <c r="UYB11" s="537"/>
      <c r="UYC11" s="537"/>
      <c r="UYD11" s="538"/>
      <c r="UYE11" s="539"/>
      <c r="UYG11" s="540"/>
      <c r="UYH11" s="540"/>
      <c r="UYI11" s="542"/>
      <c r="UYJ11" s="541"/>
      <c r="UYK11" s="537"/>
      <c r="UYL11" s="266"/>
      <c r="UYM11" s="271"/>
      <c r="UYN11" s="271"/>
      <c r="UYO11" s="271"/>
      <c r="UYP11" s="271"/>
      <c r="UYQ11" s="271"/>
      <c r="UYR11" s="272"/>
      <c r="UYS11" s="273"/>
      <c r="UYT11" s="273"/>
      <c r="UYU11" s="273"/>
      <c r="UYV11" s="273"/>
      <c r="UYW11" s="274"/>
      <c r="UYX11" s="265"/>
      <c r="UYY11" s="537"/>
      <c r="UYZ11" s="537"/>
      <c r="UZA11" s="538"/>
      <c r="UZB11" s="539"/>
      <c r="UZD11" s="540"/>
      <c r="UZE11" s="540"/>
      <c r="UZF11" s="542"/>
      <c r="UZG11" s="541"/>
      <c r="UZH11" s="537"/>
      <c r="UZI11" s="266"/>
      <c r="UZJ11" s="271"/>
      <c r="UZK11" s="271"/>
      <c r="UZL11" s="271"/>
      <c r="UZM11" s="271"/>
      <c r="UZN11" s="271"/>
      <c r="UZO11" s="272"/>
      <c r="UZP11" s="273"/>
      <c r="UZQ11" s="273"/>
      <c r="UZR11" s="273"/>
      <c r="UZS11" s="273"/>
      <c r="UZT11" s="274"/>
      <c r="UZU11" s="265"/>
      <c r="UZV11" s="537"/>
      <c r="UZW11" s="537"/>
      <c r="UZX11" s="538"/>
      <c r="UZY11" s="539"/>
      <c r="VAA11" s="540"/>
      <c r="VAB11" s="540"/>
      <c r="VAC11" s="542"/>
      <c r="VAD11" s="541"/>
      <c r="VAE11" s="537"/>
      <c r="VAF11" s="266"/>
      <c r="VAG11" s="271"/>
      <c r="VAH11" s="271"/>
      <c r="VAI11" s="271"/>
      <c r="VAJ11" s="271"/>
      <c r="VAK11" s="271"/>
      <c r="VAL11" s="272"/>
      <c r="VAM11" s="273"/>
      <c r="VAN11" s="273"/>
      <c r="VAO11" s="273"/>
      <c r="VAP11" s="273"/>
      <c r="VAQ11" s="274"/>
      <c r="VAR11" s="265"/>
      <c r="VAS11" s="537"/>
      <c r="VAT11" s="537"/>
      <c r="VAU11" s="538"/>
      <c r="VAV11" s="539"/>
      <c r="VAX11" s="540"/>
      <c r="VAY11" s="540"/>
      <c r="VAZ11" s="542"/>
      <c r="VBA11" s="541"/>
      <c r="VBB11" s="537"/>
      <c r="VBC11" s="266"/>
      <c r="VBD11" s="271"/>
      <c r="VBE11" s="271"/>
      <c r="VBF11" s="271"/>
      <c r="VBG11" s="271"/>
      <c r="VBH11" s="271"/>
      <c r="VBI11" s="272"/>
      <c r="VBJ11" s="273"/>
      <c r="VBK11" s="273"/>
      <c r="VBL11" s="273"/>
      <c r="VBM11" s="273"/>
      <c r="VBN11" s="274"/>
      <c r="VBO11" s="265"/>
      <c r="VBP11" s="537"/>
      <c r="VBQ11" s="537"/>
      <c r="VBR11" s="538"/>
      <c r="VBS11" s="539"/>
      <c r="VBU11" s="540"/>
      <c r="VBV11" s="540"/>
      <c r="VBW11" s="542"/>
      <c r="VBX11" s="541"/>
      <c r="VBY11" s="537"/>
      <c r="VBZ11" s="266"/>
      <c r="VCA11" s="271"/>
      <c r="VCB11" s="271"/>
      <c r="VCC11" s="271"/>
      <c r="VCD11" s="271"/>
      <c r="VCE11" s="271"/>
      <c r="VCF11" s="272"/>
      <c r="VCG11" s="273"/>
      <c r="VCH11" s="273"/>
      <c r="VCI11" s="273"/>
      <c r="VCJ11" s="273"/>
      <c r="VCK11" s="274"/>
      <c r="VCL11" s="265"/>
      <c r="VCM11" s="537"/>
      <c r="VCN11" s="537"/>
      <c r="VCO11" s="538"/>
      <c r="VCP11" s="539"/>
      <c r="VCR11" s="540"/>
      <c r="VCS11" s="540"/>
      <c r="VCT11" s="542"/>
      <c r="VCU11" s="541"/>
      <c r="VCV11" s="537"/>
      <c r="VCW11" s="266"/>
      <c r="VCX11" s="271"/>
      <c r="VCY11" s="271"/>
      <c r="VCZ11" s="271"/>
      <c r="VDA11" s="271"/>
      <c r="VDB11" s="271"/>
      <c r="VDC11" s="272"/>
      <c r="VDD11" s="273"/>
      <c r="VDE11" s="273"/>
      <c r="VDF11" s="273"/>
      <c r="VDG11" s="273"/>
      <c r="VDH11" s="274"/>
      <c r="VDI11" s="265"/>
      <c r="VDJ11" s="537"/>
      <c r="VDK11" s="537"/>
      <c r="VDL11" s="538"/>
      <c r="VDM11" s="539"/>
      <c r="VDO11" s="540"/>
      <c r="VDP11" s="540"/>
      <c r="VDQ11" s="542"/>
      <c r="VDR11" s="541"/>
      <c r="VDS11" s="537"/>
      <c r="VDT11" s="266"/>
      <c r="VDU11" s="271"/>
      <c r="VDV11" s="271"/>
      <c r="VDW11" s="271"/>
      <c r="VDX11" s="271"/>
      <c r="VDY11" s="271"/>
      <c r="VDZ11" s="272"/>
      <c r="VEA11" s="273"/>
      <c r="VEB11" s="273"/>
      <c r="VEC11" s="273"/>
      <c r="VED11" s="273"/>
      <c r="VEE11" s="274"/>
      <c r="VEF11" s="265"/>
      <c r="VEG11" s="537"/>
      <c r="VEH11" s="537"/>
      <c r="VEI11" s="538"/>
      <c r="VEJ11" s="539"/>
      <c r="VEL11" s="540"/>
      <c r="VEM11" s="540"/>
      <c r="VEN11" s="542"/>
      <c r="VEO11" s="541"/>
      <c r="VEP11" s="537"/>
      <c r="VEQ11" s="266"/>
      <c r="VER11" s="271"/>
      <c r="VES11" s="271"/>
      <c r="VET11" s="271"/>
      <c r="VEU11" s="271"/>
      <c r="VEV11" s="271"/>
      <c r="VEW11" s="272"/>
      <c r="VEX11" s="273"/>
      <c r="VEY11" s="273"/>
      <c r="VEZ11" s="273"/>
      <c r="VFA11" s="273"/>
      <c r="VFB11" s="274"/>
      <c r="VFC11" s="265"/>
      <c r="VFD11" s="537"/>
      <c r="VFE11" s="537"/>
      <c r="VFF11" s="538"/>
      <c r="VFG11" s="539"/>
      <c r="VFI11" s="540"/>
      <c r="VFJ11" s="540"/>
      <c r="VFK11" s="542"/>
      <c r="VFL11" s="541"/>
      <c r="VFM11" s="537"/>
      <c r="VFN11" s="266"/>
      <c r="VFO11" s="271"/>
      <c r="VFP11" s="271"/>
      <c r="VFQ11" s="271"/>
      <c r="VFR11" s="271"/>
      <c r="VFS11" s="271"/>
      <c r="VFT11" s="272"/>
      <c r="VFU11" s="273"/>
      <c r="VFV11" s="273"/>
      <c r="VFW11" s="273"/>
      <c r="VFX11" s="273"/>
      <c r="VFY11" s="274"/>
      <c r="VFZ11" s="265"/>
      <c r="VGA11" s="537"/>
      <c r="VGB11" s="537"/>
      <c r="VGC11" s="538"/>
      <c r="VGD11" s="539"/>
      <c r="VGF11" s="540"/>
      <c r="VGG11" s="540"/>
      <c r="VGH11" s="542"/>
      <c r="VGI11" s="541"/>
      <c r="VGJ11" s="537"/>
      <c r="VGK11" s="266"/>
      <c r="VGL11" s="271"/>
      <c r="VGM11" s="271"/>
      <c r="VGN11" s="271"/>
      <c r="VGO11" s="271"/>
      <c r="VGP11" s="271"/>
      <c r="VGQ11" s="272"/>
      <c r="VGR11" s="273"/>
      <c r="VGS11" s="273"/>
      <c r="VGT11" s="273"/>
      <c r="VGU11" s="273"/>
      <c r="VGV11" s="274"/>
      <c r="VGW11" s="265"/>
      <c r="VGX11" s="537"/>
      <c r="VGY11" s="537"/>
      <c r="VGZ11" s="538"/>
      <c r="VHA11" s="539"/>
      <c r="VHC11" s="540"/>
      <c r="VHD11" s="540"/>
      <c r="VHE11" s="542"/>
      <c r="VHF11" s="541"/>
      <c r="VHG11" s="537"/>
      <c r="VHH11" s="266"/>
      <c r="VHI11" s="271"/>
      <c r="VHJ11" s="271"/>
      <c r="VHK11" s="271"/>
      <c r="VHL11" s="271"/>
      <c r="VHM11" s="271"/>
      <c r="VHN11" s="272"/>
      <c r="VHO11" s="273"/>
      <c r="VHP11" s="273"/>
      <c r="VHQ11" s="273"/>
      <c r="VHR11" s="273"/>
      <c r="VHS11" s="274"/>
      <c r="VHT11" s="265"/>
      <c r="VHU11" s="537"/>
      <c r="VHV11" s="537"/>
      <c r="VHW11" s="538"/>
      <c r="VHX11" s="539"/>
      <c r="VHZ11" s="540"/>
      <c r="VIA11" s="540"/>
      <c r="VIB11" s="542"/>
      <c r="VIC11" s="541"/>
      <c r="VID11" s="537"/>
      <c r="VIE11" s="266"/>
      <c r="VIF11" s="271"/>
      <c r="VIG11" s="271"/>
      <c r="VIH11" s="271"/>
      <c r="VII11" s="271"/>
      <c r="VIJ11" s="271"/>
      <c r="VIK11" s="272"/>
      <c r="VIL11" s="273"/>
      <c r="VIM11" s="273"/>
      <c r="VIN11" s="273"/>
      <c r="VIO11" s="273"/>
      <c r="VIP11" s="274"/>
      <c r="VIQ11" s="265"/>
      <c r="VIR11" s="537"/>
      <c r="VIS11" s="537"/>
      <c r="VIT11" s="538"/>
      <c r="VIU11" s="539"/>
      <c r="VIW11" s="540"/>
      <c r="VIX11" s="540"/>
      <c r="VIY11" s="542"/>
      <c r="VIZ11" s="541"/>
      <c r="VJA11" s="537"/>
      <c r="VJB11" s="266"/>
      <c r="VJC11" s="271"/>
      <c r="VJD11" s="271"/>
      <c r="VJE11" s="271"/>
      <c r="VJF11" s="271"/>
      <c r="VJG11" s="271"/>
      <c r="VJH11" s="272"/>
      <c r="VJI11" s="273"/>
      <c r="VJJ11" s="273"/>
      <c r="VJK11" s="273"/>
      <c r="VJL11" s="273"/>
      <c r="VJM11" s="274"/>
      <c r="VJN11" s="265"/>
      <c r="VJO11" s="537"/>
      <c r="VJP11" s="537"/>
      <c r="VJQ11" s="538"/>
      <c r="VJR11" s="539"/>
      <c r="VJT11" s="540"/>
      <c r="VJU11" s="540"/>
      <c r="VJV11" s="542"/>
      <c r="VJW11" s="541"/>
      <c r="VJX11" s="537"/>
      <c r="VJY11" s="266"/>
      <c r="VJZ11" s="271"/>
      <c r="VKA11" s="271"/>
      <c r="VKB11" s="271"/>
      <c r="VKC11" s="271"/>
      <c r="VKD11" s="271"/>
      <c r="VKE11" s="272"/>
      <c r="VKF11" s="273"/>
      <c r="VKG11" s="273"/>
      <c r="VKH11" s="273"/>
      <c r="VKI11" s="273"/>
      <c r="VKJ11" s="274"/>
      <c r="VKK11" s="265"/>
      <c r="VKL11" s="537"/>
      <c r="VKM11" s="537"/>
      <c r="VKN11" s="538"/>
      <c r="VKO11" s="539"/>
      <c r="VKQ11" s="540"/>
      <c r="VKR11" s="540"/>
      <c r="VKS11" s="542"/>
      <c r="VKT11" s="541"/>
      <c r="VKU11" s="537"/>
      <c r="VKV11" s="266"/>
      <c r="VKW11" s="271"/>
      <c r="VKX11" s="271"/>
      <c r="VKY11" s="271"/>
      <c r="VKZ11" s="271"/>
      <c r="VLA11" s="271"/>
      <c r="VLB11" s="272"/>
      <c r="VLC11" s="273"/>
      <c r="VLD11" s="273"/>
      <c r="VLE11" s="273"/>
      <c r="VLF11" s="273"/>
      <c r="VLG11" s="274"/>
      <c r="VLH11" s="265"/>
      <c r="VLI11" s="537"/>
      <c r="VLJ11" s="537"/>
      <c r="VLK11" s="538"/>
      <c r="VLL11" s="539"/>
      <c r="VLN11" s="540"/>
      <c r="VLO11" s="540"/>
      <c r="VLP11" s="542"/>
      <c r="VLQ11" s="541"/>
      <c r="VLR11" s="537"/>
      <c r="VLS11" s="266"/>
      <c r="VLT11" s="271"/>
      <c r="VLU11" s="271"/>
      <c r="VLV11" s="271"/>
      <c r="VLW11" s="271"/>
      <c r="VLX11" s="271"/>
      <c r="VLY11" s="272"/>
      <c r="VLZ11" s="273"/>
      <c r="VMA11" s="273"/>
      <c r="VMB11" s="273"/>
      <c r="VMC11" s="273"/>
      <c r="VMD11" s="274"/>
      <c r="VME11" s="265"/>
      <c r="VMF11" s="537"/>
      <c r="VMG11" s="537"/>
      <c r="VMH11" s="538"/>
      <c r="VMI11" s="539"/>
      <c r="VMK11" s="540"/>
      <c r="VML11" s="540"/>
      <c r="VMM11" s="542"/>
      <c r="VMN11" s="541"/>
      <c r="VMO11" s="537"/>
      <c r="VMP11" s="266"/>
      <c r="VMQ11" s="271"/>
      <c r="VMR11" s="271"/>
      <c r="VMS11" s="271"/>
      <c r="VMT11" s="271"/>
      <c r="VMU11" s="271"/>
      <c r="VMV11" s="272"/>
      <c r="VMW11" s="273"/>
      <c r="VMX11" s="273"/>
      <c r="VMY11" s="273"/>
      <c r="VMZ11" s="273"/>
      <c r="VNA11" s="274"/>
      <c r="VNB11" s="265"/>
      <c r="VNC11" s="537"/>
      <c r="VND11" s="537"/>
      <c r="VNE11" s="538"/>
      <c r="VNF11" s="539"/>
      <c r="VNH11" s="540"/>
      <c r="VNI11" s="540"/>
      <c r="VNJ11" s="542"/>
      <c r="VNK11" s="541"/>
      <c r="VNL11" s="537"/>
      <c r="VNM11" s="266"/>
      <c r="VNN11" s="271"/>
      <c r="VNO11" s="271"/>
      <c r="VNP11" s="271"/>
      <c r="VNQ11" s="271"/>
      <c r="VNR11" s="271"/>
      <c r="VNS11" s="272"/>
      <c r="VNT11" s="273"/>
      <c r="VNU11" s="273"/>
      <c r="VNV11" s="273"/>
      <c r="VNW11" s="273"/>
      <c r="VNX11" s="274"/>
      <c r="VNY11" s="265"/>
      <c r="VNZ11" s="537"/>
      <c r="VOA11" s="537"/>
      <c r="VOB11" s="538"/>
      <c r="VOC11" s="539"/>
      <c r="VOE11" s="540"/>
      <c r="VOF11" s="540"/>
      <c r="VOG11" s="542"/>
      <c r="VOH11" s="541"/>
      <c r="VOI11" s="537"/>
      <c r="VOJ11" s="266"/>
      <c r="VOK11" s="271"/>
      <c r="VOL11" s="271"/>
      <c r="VOM11" s="271"/>
      <c r="VON11" s="271"/>
      <c r="VOO11" s="271"/>
      <c r="VOP11" s="272"/>
      <c r="VOQ11" s="273"/>
      <c r="VOR11" s="273"/>
      <c r="VOS11" s="273"/>
      <c r="VOT11" s="273"/>
      <c r="VOU11" s="274"/>
      <c r="VOV11" s="265"/>
      <c r="VOW11" s="537"/>
      <c r="VOX11" s="537"/>
      <c r="VOY11" s="538"/>
      <c r="VOZ11" s="539"/>
      <c r="VPB11" s="540"/>
      <c r="VPC11" s="540"/>
      <c r="VPD11" s="542"/>
      <c r="VPE11" s="541"/>
      <c r="VPF11" s="537"/>
      <c r="VPG11" s="266"/>
      <c r="VPH11" s="271"/>
      <c r="VPI11" s="271"/>
      <c r="VPJ11" s="271"/>
      <c r="VPK11" s="271"/>
      <c r="VPL11" s="271"/>
      <c r="VPM11" s="272"/>
      <c r="VPN11" s="273"/>
      <c r="VPO11" s="273"/>
      <c r="VPP11" s="273"/>
      <c r="VPQ11" s="273"/>
      <c r="VPR11" s="274"/>
      <c r="VPS11" s="265"/>
      <c r="VPT11" s="537"/>
      <c r="VPU11" s="537"/>
      <c r="VPV11" s="538"/>
      <c r="VPW11" s="539"/>
      <c r="VPY11" s="540"/>
      <c r="VPZ11" s="540"/>
      <c r="VQA11" s="542"/>
      <c r="VQB11" s="541"/>
      <c r="VQC11" s="537"/>
      <c r="VQD11" s="266"/>
      <c r="VQE11" s="271"/>
      <c r="VQF11" s="271"/>
      <c r="VQG11" s="271"/>
      <c r="VQH11" s="271"/>
      <c r="VQI11" s="271"/>
      <c r="VQJ11" s="272"/>
      <c r="VQK11" s="273"/>
      <c r="VQL11" s="273"/>
      <c r="VQM11" s="273"/>
      <c r="VQN11" s="273"/>
      <c r="VQO11" s="274"/>
      <c r="VQP11" s="265"/>
      <c r="VQQ11" s="537"/>
      <c r="VQR11" s="537"/>
      <c r="VQS11" s="538"/>
      <c r="VQT11" s="539"/>
      <c r="VQV11" s="540"/>
      <c r="VQW11" s="540"/>
      <c r="VQX11" s="542"/>
      <c r="VQY11" s="541"/>
      <c r="VQZ11" s="537"/>
      <c r="VRA11" s="266"/>
      <c r="VRB11" s="271"/>
      <c r="VRC11" s="271"/>
      <c r="VRD11" s="271"/>
      <c r="VRE11" s="271"/>
      <c r="VRF11" s="271"/>
      <c r="VRG11" s="272"/>
      <c r="VRH11" s="273"/>
      <c r="VRI11" s="273"/>
      <c r="VRJ11" s="273"/>
      <c r="VRK11" s="273"/>
      <c r="VRL11" s="274"/>
      <c r="VRM11" s="265"/>
      <c r="VRN11" s="537"/>
      <c r="VRO11" s="537"/>
      <c r="VRP11" s="538"/>
      <c r="VRQ11" s="539"/>
      <c r="VRS11" s="540"/>
      <c r="VRT11" s="540"/>
      <c r="VRU11" s="542"/>
      <c r="VRV11" s="541"/>
      <c r="VRW11" s="537"/>
      <c r="VRX11" s="266"/>
      <c r="VRY11" s="271"/>
      <c r="VRZ11" s="271"/>
      <c r="VSA11" s="271"/>
      <c r="VSB11" s="271"/>
      <c r="VSC11" s="271"/>
      <c r="VSD11" s="272"/>
      <c r="VSE11" s="273"/>
      <c r="VSF11" s="273"/>
      <c r="VSG11" s="273"/>
      <c r="VSH11" s="273"/>
      <c r="VSI11" s="274"/>
      <c r="VSJ11" s="265"/>
      <c r="VSK11" s="537"/>
      <c r="VSL11" s="537"/>
      <c r="VSM11" s="538"/>
      <c r="VSN11" s="539"/>
      <c r="VSP11" s="540"/>
      <c r="VSQ11" s="540"/>
      <c r="VSR11" s="542"/>
      <c r="VSS11" s="541"/>
      <c r="VST11" s="537"/>
      <c r="VSU11" s="266"/>
      <c r="VSV11" s="271"/>
      <c r="VSW11" s="271"/>
      <c r="VSX11" s="271"/>
      <c r="VSY11" s="271"/>
      <c r="VSZ11" s="271"/>
      <c r="VTA11" s="272"/>
      <c r="VTB11" s="273"/>
      <c r="VTC11" s="273"/>
      <c r="VTD11" s="273"/>
      <c r="VTE11" s="273"/>
      <c r="VTF11" s="274"/>
      <c r="VTG11" s="265"/>
      <c r="VTH11" s="537"/>
      <c r="VTI11" s="537"/>
      <c r="VTJ11" s="538"/>
      <c r="VTK11" s="539"/>
      <c r="VTM11" s="540"/>
      <c r="VTN11" s="540"/>
      <c r="VTO11" s="542"/>
      <c r="VTP11" s="541"/>
      <c r="VTQ11" s="537"/>
      <c r="VTR11" s="266"/>
      <c r="VTS11" s="271"/>
      <c r="VTT11" s="271"/>
      <c r="VTU11" s="271"/>
      <c r="VTV11" s="271"/>
      <c r="VTW11" s="271"/>
      <c r="VTX11" s="272"/>
      <c r="VTY11" s="273"/>
      <c r="VTZ11" s="273"/>
      <c r="VUA11" s="273"/>
      <c r="VUB11" s="273"/>
      <c r="VUC11" s="274"/>
      <c r="VUD11" s="265"/>
      <c r="VUE11" s="537"/>
      <c r="VUF11" s="537"/>
      <c r="VUG11" s="538"/>
      <c r="VUH11" s="539"/>
      <c r="VUJ11" s="540"/>
      <c r="VUK11" s="540"/>
      <c r="VUL11" s="542"/>
      <c r="VUM11" s="541"/>
      <c r="VUN11" s="537"/>
      <c r="VUO11" s="266"/>
      <c r="VUP11" s="271"/>
      <c r="VUQ11" s="271"/>
      <c r="VUR11" s="271"/>
      <c r="VUS11" s="271"/>
      <c r="VUT11" s="271"/>
      <c r="VUU11" s="272"/>
      <c r="VUV11" s="273"/>
      <c r="VUW11" s="273"/>
      <c r="VUX11" s="273"/>
      <c r="VUY11" s="273"/>
      <c r="VUZ11" s="274"/>
      <c r="VVA11" s="265"/>
      <c r="VVB11" s="537"/>
      <c r="VVC11" s="537"/>
      <c r="VVD11" s="538"/>
      <c r="VVE11" s="539"/>
      <c r="VVG11" s="540"/>
      <c r="VVH11" s="540"/>
      <c r="VVI11" s="542"/>
      <c r="VVJ11" s="541"/>
      <c r="VVK11" s="537"/>
      <c r="VVL11" s="266"/>
      <c r="VVM11" s="271"/>
      <c r="VVN11" s="271"/>
      <c r="VVO11" s="271"/>
      <c r="VVP11" s="271"/>
      <c r="VVQ11" s="271"/>
      <c r="VVR11" s="272"/>
      <c r="VVS11" s="273"/>
      <c r="VVT11" s="273"/>
      <c r="VVU11" s="273"/>
      <c r="VVV11" s="273"/>
      <c r="VVW11" s="274"/>
      <c r="VVX11" s="265"/>
      <c r="VVY11" s="537"/>
      <c r="VVZ11" s="537"/>
      <c r="VWA11" s="538"/>
      <c r="VWB11" s="539"/>
      <c r="VWD11" s="540"/>
      <c r="VWE11" s="540"/>
      <c r="VWF11" s="542"/>
      <c r="VWG11" s="541"/>
      <c r="VWH11" s="537"/>
      <c r="VWI11" s="266"/>
      <c r="VWJ11" s="271"/>
      <c r="VWK11" s="271"/>
      <c r="VWL11" s="271"/>
      <c r="VWM11" s="271"/>
      <c r="VWN11" s="271"/>
      <c r="VWO11" s="272"/>
      <c r="VWP11" s="273"/>
      <c r="VWQ11" s="273"/>
      <c r="VWR11" s="273"/>
      <c r="VWS11" s="273"/>
      <c r="VWT11" s="274"/>
      <c r="VWU11" s="265"/>
      <c r="VWV11" s="537"/>
      <c r="VWW11" s="537"/>
      <c r="VWX11" s="538"/>
      <c r="VWY11" s="539"/>
      <c r="VXA11" s="540"/>
      <c r="VXB11" s="540"/>
      <c r="VXC11" s="542"/>
      <c r="VXD11" s="541"/>
      <c r="VXE11" s="537"/>
      <c r="VXF11" s="266"/>
      <c r="VXG11" s="271"/>
      <c r="VXH11" s="271"/>
      <c r="VXI11" s="271"/>
      <c r="VXJ11" s="271"/>
      <c r="VXK11" s="271"/>
      <c r="VXL11" s="272"/>
      <c r="VXM11" s="273"/>
      <c r="VXN11" s="273"/>
      <c r="VXO11" s="273"/>
      <c r="VXP11" s="273"/>
      <c r="VXQ11" s="274"/>
      <c r="VXR11" s="265"/>
      <c r="VXS11" s="537"/>
      <c r="VXT11" s="537"/>
      <c r="VXU11" s="538"/>
      <c r="VXV11" s="539"/>
      <c r="VXX11" s="540"/>
      <c r="VXY11" s="540"/>
      <c r="VXZ11" s="542"/>
      <c r="VYA11" s="541"/>
      <c r="VYB11" s="537"/>
      <c r="VYC11" s="266"/>
      <c r="VYD11" s="271"/>
      <c r="VYE11" s="271"/>
      <c r="VYF11" s="271"/>
      <c r="VYG11" s="271"/>
      <c r="VYH11" s="271"/>
      <c r="VYI11" s="272"/>
      <c r="VYJ11" s="273"/>
      <c r="VYK11" s="273"/>
      <c r="VYL11" s="273"/>
      <c r="VYM11" s="273"/>
      <c r="VYN11" s="274"/>
      <c r="VYO11" s="265"/>
      <c r="VYP11" s="537"/>
      <c r="VYQ11" s="537"/>
      <c r="VYR11" s="538"/>
      <c r="VYS11" s="539"/>
      <c r="VYU11" s="540"/>
      <c r="VYV11" s="540"/>
      <c r="VYW11" s="542"/>
      <c r="VYX11" s="541"/>
      <c r="VYY11" s="537"/>
      <c r="VYZ11" s="266"/>
      <c r="VZA11" s="271"/>
      <c r="VZB11" s="271"/>
      <c r="VZC11" s="271"/>
      <c r="VZD11" s="271"/>
      <c r="VZE11" s="271"/>
      <c r="VZF11" s="272"/>
      <c r="VZG11" s="273"/>
      <c r="VZH11" s="273"/>
      <c r="VZI11" s="273"/>
      <c r="VZJ11" s="273"/>
      <c r="VZK11" s="274"/>
      <c r="VZL11" s="265"/>
      <c r="VZM11" s="537"/>
      <c r="VZN11" s="537"/>
      <c r="VZO11" s="538"/>
      <c r="VZP11" s="539"/>
      <c r="VZR11" s="540"/>
      <c r="VZS11" s="540"/>
      <c r="VZT11" s="542"/>
      <c r="VZU11" s="541"/>
      <c r="VZV11" s="537"/>
      <c r="VZW11" s="266"/>
      <c r="VZX11" s="271"/>
      <c r="VZY11" s="271"/>
      <c r="VZZ11" s="271"/>
      <c r="WAA11" s="271"/>
      <c r="WAB11" s="271"/>
      <c r="WAC11" s="272"/>
      <c r="WAD11" s="273"/>
      <c r="WAE11" s="273"/>
      <c r="WAF11" s="273"/>
      <c r="WAG11" s="273"/>
      <c r="WAH11" s="274"/>
      <c r="WAI11" s="265"/>
      <c r="WAJ11" s="537"/>
      <c r="WAK11" s="537"/>
      <c r="WAL11" s="538"/>
      <c r="WAM11" s="539"/>
      <c r="WAO11" s="540"/>
      <c r="WAP11" s="540"/>
      <c r="WAQ11" s="542"/>
      <c r="WAR11" s="541"/>
      <c r="WAS11" s="537"/>
      <c r="WAT11" s="266"/>
      <c r="WAU11" s="271"/>
      <c r="WAV11" s="271"/>
      <c r="WAW11" s="271"/>
      <c r="WAX11" s="271"/>
      <c r="WAY11" s="271"/>
      <c r="WAZ11" s="272"/>
      <c r="WBA11" s="273"/>
      <c r="WBB11" s="273"/>
      <c r="WBC11" s="273"/>
      <c r="WBD11" s="273"/>
      <c r="WBE11" s="274"/>
      <c r="WBF11" s="265"/>
      <c r="WBG11" s="537"/>
      <c r="WBH11" s="537"/>
      <c r="WBI11" s="538"/>
      <c r="WBJ11" s="539"/>
      <c r="WBL11" s="540"/>
      <c r="WBM11" s="540"/>
      <c r="WBN11" s="542"/>
      <c r="WBO11" s="541"/>
      <c r="WBP11" s="537"/>
      <c r="WBQ11" s="266"/>
      <c r="WBR11" s="271"/>
      <c r="WBS11" s="271"/>
      <c r="WBT11" s="271"/>
      <c r="WBU11" s="271"/>
      <c r="WBV11" s="271"/>
      <c r="WBW11" s="272"/>
      <c r="WBX11" s="273"/>
      <c r="WBY11" s="273"/>
      <c r="WBZ11" s="273"/>
      <c r="WCA11" s="273"/>
      <c r="WCB11" s="274"/>
      <c r="WCC11" s="265"/>
      <c r="WCD11" s="537"/>
      <c r="WCE11" s="537"/>
      <c r="WCF11" s="538"/>
      <c r="WCG11" s="539"/>
      <c r="WCI11" s="540"/>
      <c r="WCJ11" s="540"/>
      <c r="WCK11" s="542"/>
      <c r="WCL11" s="541"/>
      <c r="WCM11" s="537"/>
      <c r="WCN11" s="266"/>
      <c r="WCO11" s="271"/>
      <c r="WCP11" s="271"/>
      <c r="WCQ11" s="271"/>
      <c r="WCR11" s="271"/>
      <c r="WCS11" s="271"/>
      <c r="WCT11" s="272"/>
      <c r="WCU11" s="273"/>
      <c r="WCV11" s="273"/>
      <c r="WCW11" s="273"/>
      <c r="WCX11" s="273"/>
      <c r="WCY11" s="274"/>
      <c r="WCZ11" s="265"/>
      <c r="WDA11" s="537"/>
      <c r="WDB11" s="537"/>
      <c r="WDC11" s="538"/>
      <c r="WDD11" s="539"/>
      <c r="WDF11" s="540"/>
      <c r="WDG11" s="540"/>
      <c r="WDH11" s="542"/>
      <c r="WDI11" s="541"/>
      <c r="WDJ11" s="537"/>
      <c r="WDK11" s="266"/>
      <c r="WDL11" s="271"/>
      <c r="WDM11" s="271"/>
      <c r="WDN11" s="271"/>
      <c r="WDO11" s="271"/>
      <c r="WDP11" s="271"/>
      <c r="WDQ11" s="272"/>
      <c r="WDR11" s="273"/>
      <c r="WDS11" s="273"/>
      <c r="WDT11" s="273"/>
      <c r="WDU11" s="273"/>
      <c r="WDV11" s="274"/>
      <c r="WDW11" s="265"/>
      <c r="WDX11" s="537"/>
      <c r="WDY11" s="537"/>
      <c r="WDZ11" s="538"/>
      <c r="WEA11" s="539"/>
      <c r="WEC11" s="540"/>
      <c r="WED11" s="540"/>
      <c r="WEE11" s="542"/>
      <c r="WEF11" s="541"/>
      <c r="WEG11" s="537"/>
      <c r="WEH11" s="266"/>
      <c r="WEI11" s="271"/>
      <c r="WEJ11" s="271"/>
      <c r="WEK11" s="271"/>
      <c r="WEL11" s="271"/>
      <c r="WEM11" s="271"/>
      <c r="WEN11" s="272"/>
      <c r="WEO11" s="273"/>
      <c r="WEP11" s="273"/>
      <c r="WEQ11" s="273"/>
      <c r="WER11" s="273"/>
      <c r="WES11" s="274"/>
      <c r="WET11" s="265"/>
      <c r="WEU11" s="537"/>
      <c r="WEV11" s="537"/>
      <c r="WEW11" s="538"/>
      <c r="WEX11" s="539"/>
      <c r="WEZ11" s="540"/>
      <c r="WFA11" s="540"/>
      <c r="WFB11" s="542"/>
      <c r="WFC11" s="541"/>
      <c r="WFD11" s="537"/>
      <c r="WFE11" s="266"/>
      <c r="WFF11" s="271"/>
      <c r="WFG11" s="271"/>
      <c r="WFH11" s="271"/>
      <c r="WFI11" s="271"/>
      <c r="WFJ11" s="271"/>
      <c r="WFK11" s="272"/>
      <c r="WFL11" s="273"/>
      <c r="WFM11" s="273"/>
      <c r="WFN11" s="273"/>
      <c r="WFO11" s="273"/>
      <c r="WFP11" s="274"/>
      <c r="WFQ11" s="265"/>
      <c r="WFR11" s="537"/>
      <c r="WFS11" s="537"/>
      <c r="WFT11" s="538"/>
      <c r="WFU11" s="539"/>
      <c r="WFW11" s="540"/>
      <c r="WFX11" s="540"/>
      <c r="WFY11" s="542"/>
      <c r="WFZ11" s="541"/>
      <c r="WGA11" s="537"/>
      <c r="WGB11" s="266"/>
      <c r="WGC11" s="271"/>
      <c r="WGD11" s="271"/>
      <c r="WGE11" s="271"/>
      <c r="WGF11" s="271"/>
      <c r="WGG11" s="271"/>
      <c r="WGH11" s="272"/>
      <c r="WGI11" s="273"/>
      <c r="WGJ11" s="273"/>
      <c r="WGK11" s="273"/>
      <c r="WGL11" s="273"/>
      <c r="WGM11" s="274"/>
      <c r="WGN11" s="265"/>
      <c r="WGO11" s="537"/>
      <c r="WGP11" s="537"/>
      <c r="WGQ11" s="538"/>
      <c r="WGR11" s="539"/>
      <c r="WGT11" s="540"/>
      <c r="WGU11" s="540"/>
      <c r="WGV11" s="542"/>
      <c r="WGW11" s="541"/>
      <c r="WGX11" s="537"/>
      <c r="WGY11" s="266"/>
      <c r="WGZ11" s="271"/>
      <c r="WHA11" s="271"/>
      <c r="WHB11" s="271"/>
      <c r="WHC11" s="271"/>
      <c r="WHD11" s="271"/>
      <c r="WHE11" s="272"/>
      <c r="WHF11" s="273"/>
      <c r="WHG11" s="273"/>
      <c r="WHH11" s="273"/>
      <c r="WHI11" s="273"/>
      <c r="WHJ11" s="274"/>
      <c r="WHK11" s="265"/>
      <c r="WHL11" s="537"/>
      <c r="WHM11" s="537"/>
      <c r="WHN11" s="538"/>
      <c r="WHO11" s="539"/>
      <c r="WHQ11" s="540"/>
      <c r="WHR11" s="540"/>
      <c r="WHS11" s="542"/>
      <c r="WHT11" s="541"/>
      <c r="WHU11" s="537"/>
      <c r="WHV11" s="266"/>
      <c r="WHW11" s="271"/>
      <c r="WHX11" s="271"/>
      <c r="WHY11" s="271"/>
      <c r="WHZ11" s="271"/>
      <c r="WIA11" s="271"/>
      <c r="WIB11" s="272"/>
      <c r="WIC11" s="273"/>
      <c r="WID11" s="273"/>
      <c r="WIE11" s="273"/>
      <c r="WIF11" s="273"/>
      <c r="WIG11" s="274"/>
      <c r="WIH11" s="265"/>
      <c r="WII11" s="537"/>
      <c r="WIJ11" s="537"/>
      <c r="WIK11" s="538"/>
      <c r="WIL11" s="539"/>
      <c r="WIN11" s="540"/>
      <c r="WIO11" s="540"/>
      <c r="WIP11" s="542"/>
      <c r="WIQ11" s="541"/>
      <c r="WIR11" s="537"/>
      <c r="WIS11" s="266"/>
      <c r="WIT11" s="271"/>
      <c r="WIU11" s="271"/>
      <c r="WIV11" s="271"/>
      <c r="WIW11" s="271"/>
      <c r="WIX11" s="271"/>
      <c r="WIY11" s="272"/>
      <c r="WIZ11" s="273"/>
      <c r="WJA11" s="273"/>
      <c r="WJB11" s="273"/>
      <c r="WJC11" s="273"/>
      <c r="WJD11" s="274"/>
      <c r="WJE11" s="265"/>
      <c r="WJF11" s="537"/>
      <c r="WJG11" s="537"/>
      <c r="WJH11" s="538"/>
      <c r="WJI11" s="539"/>
      <c r="WJK11" s="540"/>
      <c r="WJL11" s="540"/>
      <c r="WJM11" s="542"/>
      <c r="WJN11" s="541"/>
      <c r="WJO11" s="537"/>
      <c r="WJP11" s="266"/>
      <c r="WJQ11" s="271"/>
      <c r="WJR11" s="271"/>
      <c r="WJS11" s="271"/>
      <c r="WJT11" s="271"/>
      <c r="WJU11" s="271"/>
      <c r="WJV11" s="272"/>
      <c r="WJW11" s="273"/>
      <c r="WJX11" s="273"/>
      <c r="WJY11" s="273"/>
      <c r="WJZ11" s="273"/>
      <c r="WKA11" s="274"/>
      <c r="WKB11" s="265"/>
      <c r="WKC11" s="537"/>
      <c r="WKD11" s="537"/>
      <c r="WKE11" s="538"/>
      <c r="WKF11" s="539"/>
      <c r="WKH11" s="540"/>
      <c r="WKI11" s="540"/>
      <c r="WKJ11" s="542"/>
      <c r="WKK11" s="541"/>
      <c r="WKL11" s="537"/>
      <c r="WKM11" s="266"/>
      <c r="WKN11" s="271"/>
      <c r="WKO11" s="271"/>
      <c r="WKP11" s="271"/>
      <c r="WKQ11" s="271"/>
      <c r="WKR11" s="271"/>
      <c r="WKS11" s="272"/>
      <c r="WKT11" s="273"/>
      <c r="WKU11" s="273"/>
      <c r="WKV11" s="273"/>
      <c r="WKW11" s="273"/>
      <c r="WKX11" s="274"/>
      <c r="WKY11" s="265"/>
      <c r="WKZ11" s="537"/>
      <c r="WLA11" s="537"/>
      <c r="WLB11" s="538"/>
      <c r="WLC11" s="539"/>
      <c r="WLE11" s="540"/>
      <c r="WLF11" s="540"/>
      <c r="WLG11" s="542"/>
      <c r="WLH11" s="541"/>
      <c r="WLI11" s="537"/>
      <c r="WLJ11" s="266"/>
      <c r="WLK11" s="271"/>
      <c r="WLL11" s="271"/>
      <c r="WLM11" s="271"/>
      <c r="WLN11" s="271"/>
      <c r="WLO11" s="271"/>
      <c r="WLP11" s="272"/>
      <c r="WLQ11" s="273"/>
      <c r="WLR11" s="273"/>
      <c r="WLS11" s="273"/>
      <c r="WLT11" s="273"/>
      <c r="WLU11" s="274"/>
      <c r="WLV11" s="265"/>
      <c r="WLW11" s="537"/>
      <c r="WLX11" s="537"/>
      <c r="WLY11" s="538"/>
      <c r="WLZ11" s="539"/>
      <c r="WMB11" s="540"/>
      <c r="WMC11" s="540"/>
      <c r="WMD11" s="542"/>
      <c r="WME11" s="541"/>
      <c r="WMF11" s="537"/>
      <c r="WMG11" s="266"/>
      <c r="WMH11" s="271"/>
      <c r="WMI11" s="271"/>
      <c r="WMJ11" s="271"/>
      <c r="WMK11" s="271"/>
      <c r="WML11" s="271"/>
      <c r="WMM11" s="272"/>
      <c r="WMN11" s="273"/>
      <c r="WMO11" s="273"/>
      <c r="WMP11" s="273"/>
      <c r="WMQ11" s="273"/>
      <c r="WMR11" s="274"/>
      <c r="WMS11" s="265"/>
      <c r="WMT11" s="537"/>
      <c r="WMU11" s="537"/>
      <c r="WMV11" s="538"/>
      <c r="WMW11" s="539"/>
      <c r="WMY11" s="540"/>
      <c r="WMZ11" s="540"/>
      <c r="WNA11" s="542"/>
      <c r="WNB11" s="541"/>
      <c r="WNC11" s="537"/>
      <c r="WND11" s="266"/>
      <c r="WNE11" s="271"/>
      <c r="WNF11" s="271"/>
      <c r="WNG11" s="271"/>
      <c r="WNH11" s="271"/>
      <c r="WNI11" s="271"/>
      <c r="WNJ11" s="272"/>
      <c r="WNK11" s="273"/>
      <c r="WNL11" s="273"/>
      <c r="WNM11" s="273"/>
      <c r="WNN11" s="273"/>
      <c r="WNO11" s="274"/>
      <c r="WNP11" s="265"/>
      <c r="WNQ11" s="537"/>
      <c r="WNR11" s="537"/>
      <c r="WNS11" s="538"/>
      <c r="WNT11" s="539"/>
      <c r="WNV11" s="540"/>
      <c r="WNW11" s="540"/>
      <c r="WNX11" s="542"/>
      <c r="WNY11" s="541"/>
      <c r="WNZ11" s="537"/>
      <c r="WOA11" s="266"/>
      <c r="WOB11" s="271"/>
      <c r="WOC11" s="271"/>
      <c r="WOD11" s="271"/>
      <c r="WOE11" s="271"/>
      <c r="WOF11" s="271"/>
      <c r="WOG11" s="272"/>
      <c r="WOH11" s="273"/>
      <c r="WOI11" s="273"/>
      <c r="WOJ11" s="273"/>
      <c r="WOK11" s="273"/>
      <c r="WOL11" s="274"/>
      <c r="WOM11" s="265"/>
      <c r="WON11" s="537"/>
      <c r="WOO11" s="537"/>
      <c r="WOP11" s="538"/>
      <c r="WOQ11" s="539"/>
      <c r="WOS11" s="540"/>
      <c r="WOT11" s="540"/>
      <c r="WOU11" s="542"/>
      <c r="WOV11" s="541"/>
      <c r="WOW11" s="537"/>
      <c r="WOX11" s="266"/>
      <c r="WOY11" s="271"/>
      <c r="WOZ11" s="271"/>
      <c r="WPA11" s="271"/>
      <c r="WPB11" s="271"/>
      <c r="WPC11" s="271"/>
      <c r="WPD11" s="272"/>
      <c r="WPE11" s="273"/>
      <c r="WPF11" s="273"/>
      <c r="WPG11" s="273"/>
      <c r="WPH11" s="273"/>
      <c r="WPI11" s="274"/>
      <c r="WPJ11" s="265"/>
      <c r="WPK11" s="537"/>
      <c r="WPL11" s="537"/>
      <c r="WPM11" s="538"/>
      <c r="WPN11" s="539"/>
      <c r="WPP11" s="540"/>
      <c r="WPQ11" s="540"/>
      <c r="WPR11" s="542"/>
      <c r="WPS11" s="541"/>
      <c r="WPT11" s="537"/>
      <c r="WPU11" s="266"/>
      <c r="WPV11" s="271"/>
      <c r="WPW11" s="271"/>
      <c r="WPX11" s="271"/>
      <c r="WPY11" s="271"/>
      <c r="WPZ11" s="271"/>
      <c r="WQA11" s="272"/>
      <c r="WQB11" s="273"/>
      <c r="WQC11" s="273"/>
      <c r="WQD11" s="273"/>
      <c r="WQE11" s="273"/>
      <c r="WQF11" s="274"/>
      <c r="WQG11" s="265"/>
      <c r="WQH11" s="537"/>
      <c r="WQI11" s="537"/>
      <c r="WQJ11" s="538"/>
      <c r="WQK11" s="539"/>
      <c r="WQM11" s="540"/>
      <c r="WQN11" s="540"/>
      <c r="WQO11" s="542"/>
      <c r="WQP11" s="541"/>
      <c r="WQQ11" s="537"/>
      <c r="WQR11" s="266"/>
      <c r="WQS11" s="271"/>
      <c r="WQT11" s="271"/>
      <c r="WQU11" s="271"/>
      <c r="WQV11" s="271"/>
      <c r="WQW11" s="271"/>
      <c r="WQX11" s="272"/>
      <c r="WQY11" s="273"/>
      <c r="WQZ11" s="273"/>
      <c r="WRA11" s="273"/>
      <c r="WRB11" s="273"/>
      <c r="WRC11" s="274"/>
      <c r="WRD11" s="265"/>
      <c r="WRE11" s="537"/>
      <c r="WRF11" s="537"/>
      <c r="WRG11" s="538"/>
      <c r="WRH11" s="539"/>
      <c r="WRJ11" s="540"/>
      <c r="WRK11" s="540"/>
      <c r="WRL11" s="542"/>
      <c r="WRM11" s="541"/>
      <c r="WRN11" s="537"/>
      <c r="WRO11" s="266"/>
      <c r="WRP11" s="271"/>
      <c r="WRQ11" s="271"/>
      <c r="WRR11" s="271"/>
      <c r="WRS11" s="271"/>
      <c r="WRT11" s="271"/>
      <c r="WRU11" s="272"/>
      <c r="WRV11" s="273"/>
      <c r="WRW11" s="273"/>
      <c r="WRX11" s="273"/>
      <c r="WRY11" s="273"/>
      <c r="WRZ11" s="274"/>
      <c r="WSA11" s="265"/>
      <c r="WSB11" s="537"/>
      <c r="WSC11" s="537"/>
      <c r="WSD11" s="538"/>
      <c r="WSE11" s="539"/>
      <c r="WSG11" s="540"/>
      <c r="WSH11" s="540"/>
      <c r="WSI11" s="542"/>
      <c r="WSJ11" s="541"/>
      <c r="WSK11" s="537"/>
      <c r="WSL11" s="266"/>
      <c r="WSM11" s="271"/>
      <c r="WSN11" s="271"/>
      <c r="WSO11" s="271"/>
      <c r="WSP11" s="271"/>
      <c r="WSQ11" s="271"/>
      <c r="WSR11" s="272"/>
      <c r="WSS11" s="273"/>
      <c r="WST11" s="273"/>
      <c r="WSU11" s="273"/>
      <c r="WSV11" s="273"/>
      <c r="WSW11" s="274"/>
      <c r="WSX11" s="265"/>
      <c r="WSY11" s="537"/>
      <c r="WSZ11" s="537"/>
      <c r="WTA11" s="538"/>
      <c r="WTB11" s="539"/>
      <c r="WTD11" s="540"/>
      <c r="WTE11" s="540"/>
      <c r="WTF11" s="542"/>
      <c r="WTG11" s="541"/>
      <c r="WTH11" s="537"/>
      <c r="WTI11" s="266"/>
      <c r="WTJ11" s="271"/>
      <c r="WTK11" s="271"/>
      <c r="WTL11" s="271"/>
      <c r="WTM11" s="271"/>
      <c r="WTN11" s="271"/>
      <c r="WTO11" s="272"/>
      <c r="WTP11" s="273"/>
      <c r="WTQ11" s="273"/>
      <c r="WTR11" s="273"/>
      <c r="WTS11" s="273"/>
      <c r="WTT11" s="274"/>
      <c r="WTU11" s="265"/>
      <c r="WTV11" s="537"/>
      <c r="WTW11" s="537"/>
      <c r="WTX11" s="538"/>
      <c r="WTY11" s="539"/>
      <c r="WUA11" s="540"/>
      <c r="WUB11" s="540"/>
      <c r="WUC11" s="542"/>
      <c r="WUD11" s="541"/>
      <c r="WUE11" s="537"/>
      <c r="WUF11" s="266"/>
      <c r="WUG11" s="271"/>
      <c r="WUH11" s="271"/>
      <c r="WUI11" s="271"/>
      <c r="WUJ11" s="271"/>
      <c r="WUK11" s="271"/>
      <c r="WUL11" s="272"/>
      <c r="WUM11" s="273"/>
      <c r="WUN11" s="273"/>
      <c r="WUO11" s="273"/>
      <c r="WUP11" s="273"/>
      <c r="WUQ11" s="274"/>
      <c r="WUR11" s="265"/>
      <c r="WUS11" s="537"/>
      <c r="WUT11" s="537"/>
      <c r="WUU11" s="538"/>
      <c r="WUV11" s="539"/>
      <c r="WUX11" s="540"/>
      <c r="WUY11" s="540"/>
      <c r="WUZ11" s="542"/>
      <c r="WVA11" s="541"/>
      <c r="WVB11" s="537"/>
      <c r="WVC11" s="266"/>
      <c r="WVD11" s="271"/>
      <c r="WVE11" s="271"/>
      <c r="WVF11" s="271"/>
      <c r="WVG11" s="271"/>
      <c r="WVH11" s="271"/>
      <c r="WVI11" s="272"/>
      <c r="WVJ11" s="273"/>
      <c r="WVK11" s="273"/>
      <c r="WVL11" s="273"/>
      <c r="WVM11" s="273"/>
      <c r="WVN11" s="274"/>
      <c r="WVO11" s="265"/>
      <c r="WVP11" s="537"/>
      <c r="WVQ11" s="537"/>
      <c r="WVR11" s="538"/>
      <c r="WVS11" s="539"/>
      <c r="WVU11" s="540"/>
      <c r="WVV11" s="540"/>
      <c r="WVW11" s="542"/>
      <c r="WVX11" s="541"/>
      <c r="WVY11" s="537"/>
      <c r="WVZ11" s="266"/>
      <c r="WWA11" s="271"/>
      <c r="WWB11" s="271"/>
      <c r="WWC11" s="271"/>
      <c r="WWD11" s="271"/>
      <c r="WWE11" s="271"/>
      <c r="WWF11" s="272"/>
      <c r="WWG11" s="273"/>
      <c r="WWH11" s="273"/>
      <c r="WWI11" s="273"/>
      <c r="WWJ11" s="273"/>
      <c r="WWK11" s="274"/>
      <c r="WWL11" s="265"/>
      <c r="WWM11" s="537"/>
      <c r="WWN11" s="537"/>
      <c r="WWO11" s="538"/>
      <c r="WWP11" s="539"/>
      <c r="WWR11" s="540"/>
      <c r="WWS11" s="540"/>
      <c r="WWT11" s="542"/>
      <c r="WWU11" s="541"/>
      <c r="WWV11" s="537"/>
      <c r="WWW11" s="266"/>
      <c r="WWX11" s="271"/>
      <c r="WWY11" s="271"/>
      <c r="WWZ11" s="271"/>
      <c r="WXA11" s="271"/>
      <c r="WXB11" s="271"/>
      <c r="WXC11" s="272"/>
      <c r="WXD11" s="273"/>
      <c r="WXE11" s="273"/>
      <c r="WXF11" s="273"/>
      <c r="WXG11" s="273"/>
      <c r="WXH11" s="274"/>
      <c r="WXI11" s="265"/>
      <c r="WXJ11" s="537"/>
      <c r="WXK11" s="537"/>
      <c r="WXL11" s="538"/>
      <c r="WXM11" s="539"/>
      <c r="WXO11" s="540"/>
      <c r="WXP11" s="540"/>
      <c r="WXQ11" s="542"/>
      <c r="WXR11" s="541"/>
      <c r="WXS11" s="537"/>
      <c r="WXT11" s="266"/>
      <c r="WXU11" s="271"/>
      <c r="WXV11" s="271"/>
      <c r="WXW11" s="271"/>
      <c r="WXX11" s="271"/>
      <c r="WXY11" s="271"/>
      <c r="WXZ11" s="272"/>
      <c r="WYA11" s="273"/>
      <c r="WYB11" s="273"/>
      <c r="WYC11" s="273"/>
      <c r="WYD11" s="273"/>
      <c r="WYE11" s="274"/>
      <c r="WYF11" s="265"/>
      <c r="WYG11" s="537"/>
      <c r="WYH11" s="537"/>
      <c r="WYI11" s="538"/>
      <c r="WYJ11" s="539"/>
      <c r="WYL11" s="540"/>
      <c r="WYM11" s="540"/>
      <c r="WYN11" s="542"/>
      <c r="WYO11" s="541"/>
      <c r="WYP11" s="537"/>
      <c r="WYQ11" s="266"/>
      <c r="WYR11" s="271"/>
      <c r="WYS11" s="271"/>
      <c r="WYT11" s="271"/>
      <c r="WYU11" s="271"/>
      <c r="WYV11" s="271"/>
      <c r="WYW11" s="272"/>
      <c r="WYX11" s="273"/>
      <c r="WYY11" s="273"/>
      <c r="WYZ11" s="273"/>
      <c r="WZA11" s="273"/>
      <c r="WZB11" s="274"/>
      <c r="WZC11" s="265"/>
      <c r="WZD11" s="537"/>
      <c r="WZE11" s="537"/>
      <c r="WZF11" s="538"/>
      <c r="WZG11" s="539"/>
      <c r="WZI11" s="540"/>
      <c r="WZJ11" s="540"/>
      <c r="WZK11" s="542"/>
      <c r="WZL11" s="541"/>
      <c r="WZM11" s="537"/>
      <c r="WZN11" s="266"/>
      <c r="WZO11" s="271"/>
      <c r="WZP11" s="271"/>
      <c r="WZQ11" s="271"/>
      <c r="WZR11" s="271"/>
      <c r="WZS11" s="271"/>
      <c r="WZT11" s="272"/>
      <c r="WZU11" s="273"/>
      <c r="WZV11" s="273"/>
      <c r="WZW11" s="273"/>
      <c r="WZX11" s="273"/>
      <c r="WZY11" s="274"/>
      <c r="WZZ11" s="265"/>
      <c r="XAA11" s="537"/>
      <c r="XAB11" s="537"/>
      <c r="XAC11" s="538"/>
      <c r="XAD11" s="539"/>
      <c r="XAF11" s="540"/>
      <c r="XAG11" s="540"/>
      <c r="XAH11" s="542"/>
      <c r="XAI11" s="541"/>
      <c r="XAJ11" s="537"/>
      <c r="XAK11" s="266"/>
      <c r="XAL11" s="271"/>
      <c r="XAM11" s="271"/>
      <c r="XAN11" s="271"/>
      <c r="XAO11" s="271"/>
      <c r="XAP11" s="271"/>
      <c r="XAQ11" s="272"/>
      <c r="XAR11" s="273"/>
      <c r="XAS11" s="273"/>
      <c r="XAT11" s="273"/>
      <c r="XAU11" s="273"/>
      <c r="XAV11" s="274"/>
      <c r="XAW11" s="265"/>
      <c r="XAX11" s="537"/>
      <c r="XAY11" s="537"/>
      <c r="XAZ11" s="538"/>
      <c r="XBA11" s="539"/>
      <c r="XBC11" s="540"/>
      <c r="XBD11" s="540"/>
      <c r="XBE11" s="542"/>
      <c r="XBF11" s="541"/>
      <c r="XBG11" s="537"/>
      <c r="XBH11" s="266"/>
      <c r="XBI11" s="271"/>
      <c r="XBJ11" s="271"/>
      <c r="XBK11" s="271"/>
      <c r="XBL11" s="271"/>
      <c r="XBM11" s="271"/>
      <c r="XBN11" s="272"/>
      <c r="XBO11" s="273"/>
      <c r="XBP11" s="273"/>
      <c r="XBQ11" s="273"/>
      <c r="XBR11" s="273"/>
      <c r="XBS11" s="274"/>
      <c r="XBT11" s="265"/>
      <c r="XBU11" s="537"/>
      <c r="XBV11" s="537"/>
      <c r="XBW11" s="538"/>
      <c r="XBX11" s="539"/>
      <c r="XBZ11" s="540"/>
      <c r="XCA11" s="540"/>
      <c r="XCB11" s="542"/>
      <c r="XCC11" s="541"/>
      <c r="XCD11" s="537"/>
      <c r="XCE11" s="266"/>
      <c r="XCF11" s="271"/>
      <c r="XCG11" s="271"/>
      <c r="XCH11" s="271"/>
      <c r="XCI11" s="271"/>
      <c r="XCJ11" s="271"/>
      <c r="XCK11" s="272"/>
      <c r="XCL11" s="273"/>
      <c r="XCM11" s="273"/>
      <c r="XCN11" s="273"/>
      <c r="XCO11" s="273"/>
      <c r="XCP11" s="274"/>
      <c r="XCQ11" s="265"/>
      <c r="XCR11" s="537"/>
      <c r="XCS11" s="537"/>
      <c r="XCT11" s="538"/>
      <c r="XCU11" s="539"/>
      <c r="XCW11" s="540"/>
      <c r="XCX11" s="540"/>
      <c r="XCY11" s="542"/>
      <c r="XCZ11" s="541"/>
      <c r="XDA11" s="537"/>
      <c r="XDB11" s="266"/>
      <c r="XDC11" s="271"/>
      <c r="XDD11" s="271"/>
      <c r="XDE11" s="271"/>
      <c r="XDF11" s="271"/>
      <c r="XDG11" s="271"/>
      <c r="XDH11" s="272"/>
      <c r="XDI11" s="273"/>
      <c r="XDJ11" s="273"/>
      <c r="XDK11" s="273"/>
      <c r="XDL11" s="273"/>
      <c r="XDM11" s="274"/>
      <c r="XDN11" s="265"/>
      <c r="XDO11" s="537"/>
      <c r="XDP11" s="537"/>
      <c r="XDQ11" s="538"/>
      <c r="XDR11" s="539"/>
      <c r="XDT11" s="540"/>
      <c r="XDU11" s="540"/>
      <c r="XDV11" s="542"/>
      <c r="XDW11" s="541"/>
      <c r="XDX11" s="537"/>
      <c r="XDY11" s="266"/>
      <c r="XDZ11" s="271"/>
      <c r="XEA11" s="271"/>
      <c r="XEB11" s="271"/>
      <c r="XEC11" s="271"/>
      <c r="XED11" s="271"/>
      <c r="XEE11" s="272"/>
      <c r="XEF11" s="273"/>
      <c r="XEG11" s="273"/>
      <c r="XEH11" s="273"/>
      <c r="XEI11" s="273"/>
      <c r="XEJ11" s="274"/>
      <c r="XEK11" s="265"/>
      <c r="XEL11" s="537"/>
      <c r="XEM11" s="537"/>
      <c r="XEN11" s="538"/>
      <c r="XEO11" s="539"/>
      <c r="XEQ11" s="540"/>
      <c r="XER11" s="540"/>
      <c r="XES11" s="542"/>
      <c r="XET11" s="541"/>
      <c r="XEU11" s="537"/>
      <c r="XEV11" s="266"/>
      <c r="XEW11" s="271"/>
    </row>
    <row r="12" spans="1:9216 9218:11263 11265:16377" ht="14.5" hidden="1" thickBot="1" x14ac:dyDescent="0.35">
      <c r="A12" s="524"/>
      <c r="B12" s="527"/>
      <c r="C12" s="530"/>
      <c r="D12" s="562"/>
      <c r="E12" s="533"/>
      <c r="F12" s="345" t="s">
        <v>88</v>
      </c>
      <c r="G12" s="351">
        <v>0</v>
      </c>
      <c r="H12" s="291"/>
      <c r="I12" s="291"/>
      <c r="J12" s="291"/>
      <c r="K12" s="352"/>
      <c r="L12" s="360">
        <f>IF(E10="GS",SUMIFS(Table4[Đếm],Table4[Giám sát],'Thị trường'!C10),SUMIFS(Table4[Đếm],Table4[Nhân viên],'Thị trường'!C10))</f>
        <v>2</v>
      </c>
      <c r="M12" s="292"/>
      <c r="N12" s="292"/>
      <c r="O12" s="292"/>
      <c r="P12" s="361"/>
      <c r="Q12" s="474">
        <f>IFERROR((L12/G12),0)</f>
        <v>0</v>
      </c>
      <c r="R12" s="281">
        <f>IF(L12&gt;0,500000,0)</f>
        <v>500000</v>
      </c>
      <c r="S12" s="536"/>
      <c r="T12" s="542"/>
      <c r="U12" s="541"/>
      <c r="V12" s="537"/>
      <c r="W12" s="6"/>
      <c r="X12" s="275"/>
      <c r="Y12" s="275"/>
      <c r="Z12" s="275"/>
      <c r="AA12" s="275"/>
      <c r="AB12" s="275"/>
      <c r="AC12" s="276"/>
      <c r="AD12" s="277"/>
      <c r="AE12" s="277"/>
      <c r="AF12" s="277"/>
      <c r="AG12" s="277"/>
      <c r="AH12" s="274"/>
      <c r="AI12" s="265"/>
      <c r="AJ12" s="537"/>
      <c r="AK12" s="537"/>
      <c r="AL12" s="538"/>
      <c r="AM12" s="539"/>
      <c r="AO12" s="540"/>
      <c r="AP12" s="540"/>
      <c r="AQ12" s="542"/>
      <c r="AR12" s="541"/>
      <c r="AS12" s="537"/>
      <c r="AT12" s="6"/>
      <c r="AU12" s="275"/>
      <c r="AV12" s="275"/>
      <c r="AW12" s="275"/>
      <c r="AX12" s="275"/>
      <c r="AY12" s="275"/>
      <c r="AZ12" s="276"/>
      <c r="BA12" s="277"/>
      <c r="BB12" s="277"/>
      <c r="BC12" s="277"/>
      <c r="BD12" s="277"/>
      <c r="BE12" s="274"/>
      <c r="BF12" s="265"/>
      <c r="BG12" s="537"/>
      <c r="BH12" s="537"/>
      <c r="BI12" s="538"/>
      <c r="BJ12" s="539"/>
      <c r="BL12" s="540"/>
      <c r="BM12" s="540"/>
      <c r="BN12" s="542"/>
      <c r="BO12" s="541"/>
      <c r="BP12" s="537"/>
      <c r="BQ12" s="6"/>
      <c r="BR12" s="275"/>
      <c r="BS12" s="275"/>
      <c r="BT12" s="275"/>
      <c r="BU12" s="275"/>
      <c r="BV12" s="275"/>
      <c r="BW12" s="276"/>
      <c r="BX12" s="277"/>
      <c r="BY12" s="277"/>
      <c r="BZ12" s="277"/>
      <c r="CA12" s="277"/>
      <c r="CB12" s="274"/>
      <c r="CC12" s="265"/>
      <c r="CD12" s="537"/>
      <c r="CE12" s="537"/>
      <c r="CF12" s="538"/>
      <c r="CG12" s="539"/>
      <c r="CI12" s="540"/>
      <c r="CJ12" s="540"/>
      <c r="CK12" s="542"/>
      <c r="CL12" s="541"/>
      <c r="CM12" s="537"/>
      <c r="CN12" s="6"/>
      <c r="CO12" s="275"/>
      <c r="CP12" s="275"/>
      <c r="CQ12" s="275"/>
      <c r="CR12" s="275"/>
      <c r="CS12" s="275"/>
      <c r="CT12" s="276"/>
      <c r="CU12" s="277"/>
      <c r="CV12" s="277"/>
      <c r="CW12" s="277"/>
      <c r="CX12" s="277"/>
      <c r="CY12" s="274"/>
      <c r="CZ12" s="265"/>
      <c r="DA12" s="537"/>
      <c r="DB12" s="537"/>
      <c r="DC12" s="538"/>
      <c r="DD12" s="539"/>
      <c r="DF12" s="540"/>
      <c r="DG12" s="540"/>
      <c r="DH12" s="542"/>
      <c r="DI12" s="541"/>
      <c r="DJ12" s="537"/>
      <c r="DK12" s="6"/>
      <c r="DL12" s="275"/>
      <c r="DM12" s="275"/>
      <c r="DN12" s="275"/>
      <c r="DO12" s="275"/>
      <c r="DP12" s="275"/>
      <c r="DQ12" s="276"/>
      <c r="DR12" s="277"/>
      <c r="DS12" s="277"/>
      <c r="DT12" s="277"/>
      <c r="DU12" s="277"/>
      <c r="DV12" s="274"/>
      <c r="DW12" s="265"/>
      <c r="DX12" s="537"/>
      <c r="DY12" s="537"/>
      <c r="DZ12" s="538"/>
      <c r="EA12" s="539"/>
      <c r="EC12" s="540"/>
      <c r="ED12" s="540"/>
      <c r="EE12" s="542"/>
      <c r="EF12" s="541"/>
      <c r="EG12" s="537"/>
      <c r="EH12" s="6"/>
      <c r="EI12" s="275"/>
      <c r="EJ12" s="275"/>
      <c r="EK12" s="275"/>
      <c r="EL12" s="275"/>
      <c r="EM12" s="275"/>
      <c r="EN12" s="276"/>
      <c r="EO12" s="277"/>
      <c r="EP12" s="277"/>
      <c r="EQ12" s="277"/>
      <c r="ER12" s="277"/>
      <c r="ES12" s="274"/>
      <c r="ET12" s="265"/>
      <c r="EU12" s="537"/>
      <c r="EV12" s="537"/>
      <c r="EW12" s="538"/>
      <c r="EX12" s="539"/>
      <c r="EZ12" s="540"/>
      <c r="FA12" s="540"/>
      <c r="FB12" s="542"/>
      <c r="FC12" s="541"/>
      <c r="FD12" s="537"/>
      <c r="FE12" s="6"/>
      <c r="FF12" s="275"/>
      <c r="FG12" s="275"/>
      <c r="FH12" s="275"/>
      <c r="FI12" s="275"/>
      <c r="FJ12" s="275"/>
      <c r="FK12" s="276"/>
      <c r="FL12" s="277"/>
      <c r="FM12" s="277"/>
      <c r="FN12" s="277"/>
      <c r="FO12" s="277"/>
      <c r="FP12" s="274"/>
      <c r="FQ12" s="265"/>
      <c r="FR12" s="537"/>
      <c r="FS12" s="537"/>
      <c r="FT12" s="538"/>
      <c r="FU12" s="539"/>
      <c r="FW12" s="540"/>
      <c r="FX12" s="540"/>
      <c r="FY12" s="542"/>
      <c r="FZ12" s="541"/>
      <c r="GA12" s="537"/>
      <c r="GB12" s="6"/>
      <c r="GC12" s="275"/>
      <c r="GD12" s="275"/>
      <c r="GE12" s="275"/>
      <c r="GF12" s="275"/>
      <c r="GG12" s="275"/>
      <c r="GH12" s="276"/>
      <c r="GI12" s="277"/>
      <c r="GJ12" s="277"/>
      <c r="GK12" s="277"/>
      <c r="GL12" s="277"/>
      <c r="GM12" s="274"/>
      <c r="GN12" s="265"/>
      <c r="GO12" s="537"/>
      <c r="GP12" s="537"/>
      <c r="GQ12" s="538"/>
      <c r="GR12" s="539"/>
      <c r="GT12" s="540"/>
      <c r="GU12" s="540"/>
      <c r="GV12" s="542"/>
      <c r="GW12" s="541"/>
      <c r="GX12" s="537"/>
      <c r="GY12" s="6"/>
      <c r="GZ12" s="275"/>
      <c r="HA12" s="275"/>
      <c r="HB12" s="275"/>
      <c r="HC12" s="275"/>
      <c r="HD12" s="275"/>
      <c r="HE12" s="276"/>
      <c r="HF12" s="277"/>
      <c r="HG12" s="277"/>
      <c r="HH12" s="277"/>
      <c r="HI12" s="277"/>
      <c r="HJ12" s="274"/>
      <c r="HK12" s="265"/>
      <c r="HL12" s="537"/>
      <c r="HM12" s="537"/>
      <c r="HN12" s="538"/>
      <c r="HO12" s="539"/>
      <c r="HQ12" s="540"/>
      <c r="HR12" s="540"/>
      <c r="HS12" s="542"/>
      <c r="HT12" s="541"/>
      <c r="HU12" s="537"/>
      <c r="HV12" s="6"/>
      <c r="HW12" s="275"/>
      <c r="HX12" s="275"/>
      <c r="HY12" s="275"/>
      <c r="HZ12" s="275"/>
      <c r="IA12" s="275"/>
      <c r="IB12" s="276"/>
      <c r="IC12" s="277"/>
      <c r="ID12" s="277"/>
      <c r="IE12" s="277"/>
      <c r="IF12" s="277"/>
      <c r="IG12" s="274"/>
      <c r="IH12" s="265"/>
      <c r="II12" s="537"/>
      <c r="IJ12" s="537"/>
      <c r="IK12" s="538"/>
      <c r="IL12" s="539"/>
      <c r="IN12" s="540"/>
      <c r="IO12" s="540"/>
      <c r="IP12" s="542"/>
      <c r="IQ12" s="541"/>
      <c r="IR12" s="537"/>
      <c r="IS12" s="6"/>
      <c r="IT12" s="275"/>
      <c r="IU12" s="275"/>
      <c r="IV12" s="275"/>
      <c r="IW12" s="275"/>
      <c r="IX12" s="275"/>
      <c r="IY12" s="276"/>
      <c r="IZ12" s="277"/>
      <c r="JA12" s="277"/>
      <c r="JB12" s="277"/>
      <c r="JC12" s="277"/>
      <c r="JD12" s="274"/>
      <c r="JE12" s="265"/>
      <c r="JF12" s="537"/>
      <c r="JG12" s="537"/>
      <c r="JH12" s="538"/>
      <c r="JI12" s="539"/>
      <c r="JK12" s="540"/>
      <c r="JL12" s="540"/>
      <c r="JM12" s="542"/>
      <c r="JN12" s="541"/>
      <c r="JO12" s="537"/>
      <c r="JP12" s="6"/>
      <c r="JQ12" s="275"/>
      <c r="JR12" s="275"/>
      <c r="JS12" s="275"/>
      <c r="JT12" s="275"/>
      <c r="JU12" s="275"/>
      <c r="JV12" s="276"/>
      <c r="JW12" s="277"/>
      <c r="JX12" s="277"/>
      <c r="JY12" s="277"/>
      <c r="JZ12" s="277"/>
      <c r="KA12" s="274"/>
      <c r="KB12" s="265"/>
      <c r="KC12" s="537"/>
      <c r="KD12" s="537"/>
      <c r="KE12" s="538"/>
      <c r="KF12" s="539"/>
      <c r="KH12" s="540"/>
      <c r="KI12" s="540"/>
      <c r="KJ12" s="542"/>
      <c r="KK12" s="541"/>
      <c r="KL12" s="537"/>
      <c r="KM12" s="6"/>
      <c r="KN12" s="275"/>
      <c r="KO12" s="275"/>
      <c r="KP12" s="275"/>
      <c r="KQ12" s="275"/>
      <c r="KR12" s="275"/>
      <c r="KS12" s="276"/>
      <c r="KT12" s="277"/>
      <c r="KU12" s="277"/>
      <c r="KV12" s="277"/>
      <c r="KW12" s="277"/>
      <c r="KX12" s="274"/>
      <c r="KY12" s="265"/>
      <c r="KZ12" s="537"/>
      <c r="LA12" s="537"/>
      <c r="LB12" s="538"/>
      <c r="LC12" s="539"/>
      <c r="LE12" s="540"/>
      <c r="LF12" s="540"/>
      <c r="LG12" s="542"/>
      <c r="LH12" s="541"/>
      <c r="LI12" s="537"/>
      <c r="LJ12" s="6"/>
      <c r="LK12" s="275"/>
      <c r="LL12" s="275"/>
      <c r="LM12" s="275"/>
      <c r="LN12" s="275"/>
      <c r="LO12" s="275"/>
      <c r="LP12" s="276"/>
      <c r="LQ12" s="277"/>
      <c r="LR12" s="277"/>
      <c r="LS12" s="277"/>
      <c r="LT12" s="277"/>
      <c r="LU12" s="274"/>
      <c r="LV12" s="265"/>
      <c r="LW12" s="537"/>
      <c r="LX12" s="537"/>
      <c r="LY12" s="538"/>
      <c r="LZ12" s="539"/>
      <c r="MB12" s="540"/>
      <c r="MC12" s="540"/>
      <c r="MD12" s="542"/>
      <c r="ME12" s="541"/>
      <c r="MF12" s="537"/>
      <c r="MG12" s="6"/>
      <c r="MH12" s="275"/>
      <c r="MI12" s="275"/>
      <c r="MJ12" s="275"/>
      <c r="MK12" s="275"/>
      <c r="ML12" s="275"/>
      <c r="MM12" s="276"/>
      <c r="MN12" s="277"/>
      <c r="MO12" s="277"/>
      <c r="MP12" s="277"/>
      <c r="MQ12" s="277"/>
      <c r="MR12" s="274"/>
      <c r="MS12" s="265"/>
      <c r="MT12" s="537"/>
      <c r="MU12" s="537"/>
      <c r="MV12" s="538"/>
      <c r="MW12" s="539"/>
      <c r="MY12" s="540"/>
      <c r="MZ12" s="540"/>
      <c r="NA12" s="542"/>
      <c r="NB12" s="541"/>
      <c r="NC12" s="537"/>
      <c r="ND12" s="6"/>
      <c r="NE12" s="275"/>
      <c r="NF12" s="275"/>
      <c r="NG12" s="275"/>
      <c r="NH12" s="275"/>
      <c r="NI12" s="275"/>
      <c r="NJ12" s="276"/>
      <c r="NK12" s="277"/>
      <c r="NL12" s="277"/>
      <c r="NM12" s="277"/>
      <c r="NN12" s="277"/>
      <c r="NO12" s="274"/>
      <c r="NP12" s="265"/>
      <c r="NQ12" s="537"/>
      <c r="NR12" s="537"/>
      <c r="NS12" s="538"/>
      <c r="NT12" s="539"/>
      <c r="NV12" s="540"/>
      <c r="NW12" s="540"/>
      <c r="NX12" s="542"/>
      <c r="NY12" s="541"/>
      <c r="NZ12" s="537"/>
      <c r="OA12" s="6"/>
      <c r="OB12" s="275"/>
      <c r="OC12" s="275"/>
      <c r="OD12" s="275"/>
      <c r="OE12" s="275"/>
      <c r="OF12" s="275"/>
      <c r="OG12" s="276"/>
      <c r="OH12" s="277"/>
      <c r="OI12" s="277"/>
      <c r="OJ12" s="277"/>
      <c r="OK12" s="277"/>
      <c r="OL12" s="274"/>
      <c r="OM12" s="265"/>
      <c r="ON12" s="537"/>
      <c r="OO12" s="537"/>
      <c r="OP12" s="538"/>
      <c r="OQ12" s="539"/>
      <c r="OS12" s="540"/>
      <c r="OT12" s="540"/>
      <c r="OU12" s="542"/>
      <c r="OV12" s="541"/>
      <c r="OW12" s="537"/>
      <c r="OX12" s="6"/>
      <c r="OY12" s="275"/>
      <c r="OZ12" s="275"/>
      <c r="PA12" s="275"/>
      <c r="PB12" s="275"/>
      <c r="PC12" s="275"/>
      <c r="PD12" s="276"/>
      <c r="PE12" s="277"/>
      <c r="PF12" s="277"/>
      <c r="PG12" s="277"/>
      <c r="PH12" s="277"/>
      <c r="PI12" s="274"/>
      <c r="PJ12" s="265"/>
      <c r="PK12" s="537"/>
      <c r="PL12" s="537"/>
      <c r="PM12" s="538"/>
      <c r="PN12" s="539"/>
      <c r="PP12" s="540"/>
      <c r="PQ12" s="540"/>
      <c r="PR12" s="542"/>
      <c r="PS12" s="541"/>
      <c r="PT12" s="537"/>
      <c r="PU12" s="6"/>
      <c r="PV12" s="275"/>
      <c r="PW12" s="275"/>
      <c r="PX12" s="275"/>
      <c r="PY12" s="275"/>
      <c r="PZ12" s="275"/>
      <c r="QA12" s="276"/>
      <c r="QB12" s="277"/>
      <c r="QC12" s="277"/>
      <c r="QD12" s="277"/>
      <c r="QE12" s="277"/>
      <c r="QF12" s="274"/>
      <c r="QG12" s="265"/>
      <c r="QH12" s="537"/>
      <c r="QI12" s="537"/>
      <c r="QJ12" s="538"/>
      <c r="QK12" s="539"/>
      <c r="QM12" s="540"/>
      <c r="QN12" s="540"/>
      <c r="QO12" s="542"/>
      <c r="QP12" s="541"/>
      <c r="QQ12" s="537"/>
      <c r="QR12" s="6"/>
      <c r="QS12" s="275"/>
      <c r="QT12" s="275"/>
      <c r="QU12" s="275"/>
      <c r="QV12" s="275"/>
      <c r="QW12" s="275"/>
      <c r="QX12" s="276"/>
      <c r="QY12" s="277"/>
      <c r="QZ12" s="277"/>
      <c r="RA12" s="277"/>
      <c r="RB12" s="277"/>
      <c r="RC12" s="274"/>
      <c r="RD12" s="265"/>
      <c r="RE12" s="537"/>
      <c r="RF12" s="537"/>
      <c r="RG12" s="538"/>
      <c r="RH12" s="539"/>
      <c r="RJ12" s="540"/>
      <c r="RK12" s="540"/>
      <c r="RL12" s="542"/>
      <c r="RM12" s="541"/>
      <c r="RN12" s="537"/>
      <c r="RO12" s="6"/>
      <c r="RP12" s="275"/>
      <c r="RQ12" s="275"/>
      <c r="RR12" s="275"/>
      <c r="RS12" s="275"/>
      <c r="RT12" s="275"/>
      <c r="RU12" s="276"/>
      <c r="RV12" s="277"/>
      <c r="RW12" s="277"/>
      <c r="RX12" s="277"/>
      <c r="RY12" s="277"/>
      <c r="RZ12" s="274"/>
      <c r="SA12" s="265"/>
      <c r="SB12" s="537"/>
      <c r="SC12" s="537"/>
      <c r="SD12" s="538"/>
      <c r="SE12" s="539"/>
      <c r="SG12" s="540"/>
      <c r="SH12" s="540"/>
      <c r="SI12" s="542"/>
      <c r="SJ12" s="541"/>
      <c r="SK12" s="537"/>
      <c r="SL12" s="6"/>
      <c r="SM12" s="275"/>
      <c r="SN12" s="275"/>
      <c r="SO12" s="275"/>
      <c r="SP12" s="275"/>
      <c r="SQ12" s="275"/>
      <c r="SR12" s="276"/>
      <c r="SS12" s="277"/>
      <c r="ST12" s="277"/>
      <c r="SU12" s="277"/>
      <c r="SV12" s="277"/>
      <c r="SW12" s="274"/>
      <c r="SX12" s="265"/>
      <c r="SY12" s="537"/>
      <c r="SZ12" s="537"/>
      <c r="TA12" s="538"/>
      <c r="TB12" s="539"/>
      <c r="TD12" s="540"/>
      <c r="TE12" s="540"/>
      <c r="TF12" s="542"/>
      <c r="TG12" s="541"/>
      <c r="TH12" s="537"/>
      <c r="TI12" s="6"/>
      <c r="TJ12" s="275"/>
      <c r="TK12" s="275"/>
      <c r="TL12" s="275"/>
      <c r="TM12" s="275"/>
      <c r="TN12" s="275"/>
      <c r="TO12" s="276"/>
      <c r="TP12" s="277"/>
      <c r="TQ12" s="277"/>
      <c r="TR12" s="277"/>
      <c r="TS12" s="277"/>
      <c r="TT12" s="274"/>
      <c r="TU12" s="265"/>
      <c r="TV12" s="537"/>
      <c r="TW12" s="537"/>
      <c r="TX12" s="538"/>
      <c r="TY12" s="539"/>
      <c r="UA12" s="540"/>
      <c r="UB12" s="540"/>
      <c r="UC12" s="542"/>
      <c r="UD12" s="541"/>
      <c r="UE12" s="537"/>
      <c r="UF12" s="6"/>
      <c r="UG12" s="275"/>
      <c r="UH12" s="275"/>
      <c r="UI12" s="275"/>
      <c r="UJ12" s="275"/>
      <c r="UK12" s="275"/>
      <c r="UL12" s="276"/>
      <c r="UM12" s="277"/>
      <c r="UN12" s="277"/>
      <c r="UO12" s="277"/>
      <c r="UP12" s="277"/>
      <c r="UQ12" s="274"/>
      <c r="UR12" s="265"/>
      <c r="US12" s="537"/>
      <c r="UT12" s="537"/>
      <c r="UU12" s="538"/>
      <c r="UV12" s="539"/>
      <c r="UX12" s="540"/>
      <c r="UY12" s="540"/>
      <c r="UZ12" s="542"/>
      <c r="VA12" s="541"/>
      <c r="VB12" s="537"/>
      <c r="VC12" s="6"/>
      <c r="VD12" s="275"/>
      <c r="VE12" s="275"/>
      <c r="VF12" s="275"/>
      <c r="VG12" s="275"/>
      <c r="VH12" s="275"/>
      <c r="VI12" s="276"/>
      <c r="VJ12" s="277"/>
      <c r="VK12" s="277"/>
      <c r="VL12" s="277"/>
      <c r="VM12" s="277"/>
      <c r="VN12" s="274"/>
      <c r="VO12" s="265"/>
      <c r="VP12" s="537"/>
      <c r="VQ12" s="537"/>
      <c r="VR12" s="538"/>
      <c r="VS12" s="539"/>
      <c r="VU12" s="540"/>
      <c r="VV12" s="540"/>
      <c r="VW12" s="542"/>
      <c r="VX12" s="541"/>
      <c r="VY12" s="537"/>
      <c r="VZ12" s="6"/>
      <c r="WA12" s="275"/>
      <c r="WB12" s="275"/>
      <c r="WC12" s="275"/>
      <c r="WD12" s="275"/>
      <c r="WE12" s="275"/>
      <c r="WF12" s="276"/>
      <c r="WG12" s="277"/>
      <c r="WH12" s="277"/>
      <c r="WI12" s="277"/>
      <c r="WJ12" s="277"/>
      <c r="WK12" s="274"/>
      <c r="WL12" s="265"/>
      <c r="WM12" s="537"/>
      <c r="WN12" s="537"/>
      <c r="WO12" s="538"/>
      <c r="WP12" s="539"/>
      <c r="WR12" s="540"/>
      <c r="WS12" s="540"/>
      <c r="WT12" s="542"/>
      <c r="WU12" s="541"/>
      <c r="WV12" s="537"/>
      <c r="WW12" s="6"/>
      <c r="WX12" s="275"/>
      <c r="WY12" s="275"/>
      <c r="WZ12" s="275"/>
      <c r="XA12" s="275"/>
      <c r="XB12" s="275"/>
      <c r="XC12" s="276"/>
      <c r="XD12" s="277"/>
      <c r="XE12" s="277"/>
      <c r="XF12" s="277"/>
      <c r="XG12" s="277"/>
      <c r="XH12" s="274"/>
      <c r="XI12" s="265"/>
      <c r="XJ12" s="537"/>
      <c r="XK12" s="537"/>
      <c r="XL12" s="538"/>
      <c r="XM12" s="539"/>
      <c r="XO12" s="540"/>
      <c r="XP12" s="540"/>
      <c r="XQ12" s="542"/>
      <c r="XR12" s="541"/>
      <c r="XS12" s="537"/>
      <c r="XT12" s="6"/>
      <c r="XU12" s="275"/>
      <c r="XV12" s="275"/>
      <c r="XW12" s="275"/>
      <c r="XX12" s="275"/>
      <c r="XY12" s="275"/>
      <c r="XZ12" s="276"/>
      <c r="YA12" s="277"/>
      <c r="YB12" s="277"/>
      <c r="YC12" s="277"/>
      <c r="YD12" s="277"/>
      <c r="YE12" s="274"/>
      <c r="YF12" s="265"/>
      <c r="YG12" s="537"/>
      <c r="YH12" s="537"/>
      <c r="YI12" s="538"/>
      <c r="YJ12" s="539"/>
      <c r="YL12" s="540"/>
      <c r="YM12" s="540"/>
      <c r="YN12" s="542"/>
      <c r="YO12" s="541"/>
      <c r="YP12" s="537"/>
      <c r="YQ12" s="6"/>
      <c r="YR12" s="275"/>
      <c r="YS12" s="275"/>
      <c r="YT12" s="275"/>
      <c r="YU12" s="275"/>
      <c r="YV12" s="275"/>
      <c r="YW12" s="276"/>
      <c r="YX12" s="277"/>
      <c r="YY12" s="277"/>
      <c r="YZ12" s="277"/>
      <c r="ZA12" s="277"/>
      <c r="ZB12" s="274"/>
      <c r="ZC12" s="265"/>
      <c r="ZD12" s="537"/>
      <c r="ZE12" s="537"/>
      <c r="ZF12" s="538"/>
      <c r="ZG12" s="539"/>
      <c r="ZI12" s="540"/>
      <c r="ZJ12" s="540"/>
      <c r="ZK12" s="542"/>
      <c r="ZL12" s="541"/>
      <c r="ZM12" s="537"/>
      <c r="ZN12" s="6"/>
      <c r="ZO12" s="275"/>
      <c r="ZP12" s="275"/>
      <c r="ZQ12" s="275"/>
      <c r="ZR12" s="275"/>
      <c r="ZS12" s="275"/>
      <c r="ZT12" s="276"/>
      <c r="ZU12" s="277"/>
      <c r="ZV12" s="277"/>
      <c r="ZW12" s="277"/>
      <c r="ZX12" s="277"/>
      <c r="ZY12" s="274"/>
      <c r="ZZ12" s="265"/>
      <c r="AAA12" s="537"/>
      <c r="AAB12" s="537"/>
      <c r="AAC12" s="538"/>
      <c r="AAD12" s="539"/>
      <c r="AAF12" s="540"/>
      <c r="AAG12" s="540"/>
      <c r="AAH12" s="542"/>
      <c r="AAI12" s="541"/>
      <c r="AAJ12" s="537"/>
      <c r="AAK12" s="6"/>
      <c r="AAL12" s="275"/>
      <c r="AAM12" s="275"/>
      <c r="AAN12" s="275"/>
      <c r="AAO12" s="275"/>
      <c r="AAP12" s="275"/>
      <c r="AAQ12" s="276"/>
      <c r="AAR12" s="277"/>
      <c r="AAS12" s="277"/>
      <c r="AAT12" s="277"/>
      <c r="AAU12" s="277"/>
      <c r="AAV12" s="274"/>
      <c r="AAW12" s="265"/>
      <c r="AAX12" s="537"/>
      <c r="AAY12" s="537"/>
      <c r="AAZ12" s="538"/>
      <c r="ABA12" s="539"/>
      <c r="ABC12" s="540"/>
      <c r="ABD12" s="540"/>
      <c r="ABE12" s="542"/>
      <c r="ABF12" s="541"/>
      <c r="ABG12" s="537"/>
      <c r="ABH12" s="6"/>
      <c r="ABI12" s="275"/>
      <c r="ABJ12" s="275"/>
      <c r="ABK12" s="275"/>
      <c r="ABL12" s="275"/>
      <c r="ABM12" s="275"/>
      <c r="ABN12" s="276"/>
      <c r="ABO12" s="277"/>
      <c r="ABP12" s="277"/>
      <c r="ABQ12" s="277"/>
      <c r="ABR12" s="277"/>
      <c r="ABS12" s="274"/>
      <c r="ABT12" s="265"/>
      <c r="ABU12" s="537"/>
      <c r="ABV12" s="537"/>
      <c r="ABW12" s="538"/>
      <c r="ABX12" s="539"/>
      <c r="ABZ12" s="540"/>
      <c r="ACA12" s="540"/>
      <c r="ACB12" s="542"/>
      <c r="ACC12" s="541"/>
      <c r="ACD12" s="537"/>
      <c r="ACE12" s="6"/>
      <c r="ACF12" s="275"/>
      <c r="ACG12" s="275"/>
      <c r="ACH12" s="275"/>
      <c r="ACI12" s="275"/>
      <c r="ACJ12" s="275"/>
      <c r="ACK12" s="276"/>
      <c r="ACL12" s="277"/>
      <c r="ACM12" s="277"/>
      <c r="ACN12" s="277"/>
      <c r="ACO12" s="277"/>
      <c r="ACP12" s="274"/>
      <c r="ACQ12" s="265"/>
      <c r="ACR12" s="537"/>
      <c r="ACS12" s="537"/>
      <c r="ACT12" s="538"/>
      <c r="ACU12" s="539"/>
      <c r="ACW12" s="540"/>
      <c r="ACX12" s="540"/>
      <c r="ACY12" s="542"/>
      <c r="ACZ12" s="541"/>
      <c r="ADA12" s="537"/>
      <c r="ADB12" s="6"/>
      <c r="ADC12" s="275"/>
      <c r="ADD12" s="275"/>
      <c r="ADE12" s="275"/>
      <c r="ADF12" s="275"/>
      <c r="ADG12" s="275"/>
      <c r="ADH12" s="276"/>
      <c r="ADI12" s="277"/>
      <c r="ADJ12" s="277"/>
      <c r="ADK12" s="277"/>
      <c r="ADL12" s="277"/>
      <c r="ADM12" s="274"/>
      <c r="ADN12" s="265"/>
      <c r="ADO12" s="537"/>
      <c r="ADP12" s="537"/>
      <c r="ADQ12" s="538"/>
      <c r="ADR12" s="539"/>
      <c r="ADT12" s="540"/>
      <c r="ADU12" s="540"/>
      <c r="ADV12" s="542"/>
      <c r="ADW12" s="541"/>
      <c r="ADX12" s="537"/>
      <c r="ADY12" s="6"/>
      <c r="ADZ12" s="275"/>
      <c r="AEA12" s="275"/>
      <c r="AEB12" s="275"/>
      <c r="AEC12" s="275"/>
      <c r="AED12" s="275"/>
      <c r="AEE12" s="276"/>
      <c r="AEF12" s="277"/>
      <c r="AEG12" s="277"/>
      <c r="AEH12" s="277"/>
      <c r="AEI12" s="277"/>
      <c r="AEJ12" s="274"/>
      <c r="AEK12" s="265"/>
      <c r="AEL12" s="537"/>
      <c r="AEM12" s="537"/>
      <c r="AEN12" s="538"/>
      <c r="AEO12" s="539"/>
      <c r="AEQ12" s="540"/>
      <c r="AER12" s="540"/>
      <c r="AES12" s="542"/>
      <c r="AET12" s="541"/>
      <c r="AEU12" s="537"/>
      <c r="AEV12" s="6"/>
      <c r="AEW12" s="275"/>
      <c r="AEX12" s="275"/>
      <c r="AEY12" s="275"/>
      <c r="AEZ12" s="275"/>
      <c r="AFA12" s="275"/>
      <c r="AFB12" s="276"/>
      <c r="AFC12" s="277"/>
      <c r="AFD12" s="277"/>
      <c r="AFE12" s="277"/>
      <c r="AFF12" s="277"/>
      <c r="AFG12" s="274"/>
      <c r="AFH12" s="265"/>
      <c r="AFI12" s="537"/>
      <c r="AFJ12" s="537"/>
      <c r="AFK12" s="538"/>
      <c r="AFL12" s="539"/>
      <c r="AFN12" s="540"/>
      <c r="AFO12" s="540"/>
      <c r="AFP12" s="542"/>
      <c r="AFQ12" s="541"/>
      <c r="AFR12" s="537"/>
      <c r="AFS12" s="6"/>
      <c r="AFT12" s="275"/>
      <c r="AFU12" s="275"/>
      <c r="AFV12" s="275"/>
      <c r="AFW12" s="275"/>
      <c r="AFX12" s="275"/>
      <c r="AFY12" s="276"/>
      <c r="AFZ12" s="277"/>
      <c r="AGA12" s="277"/>
      <c r="AGB12" s="277"/>
      <c r="AGC12" s="277"/>
      <c r="AGD12" s="274"/>
      <c r="AGE12" s="265"/>
      <c r="AGF12" s="537"/>
      <c r="AGG12" s="537"/>
      <c r="AGH12" s="538"/>
      <c r="AGI12" s="539"/>
      <c r="AGK12" s="540"/>
      <c r="AGL12" s="540"/>
      <c r="AGM12" s="542"/>
      <c r="AGN12" s="541"/>
      <c r="AGO12" s="537"/>
      <c r="AGP12" s="6"/>
      <c r="AGQ12" s="275"/>
      <c r="AGR12" s="275"/>
      <c r="AGS12" s="275"/>
      <c r="AGT12" s="275"/>
      <c r="AGU12" s="275"/>
      <c r="AGV12" s="276"/>
      <c r="AGW12" s="277"/>
      <c r="AGX12" s="277"/>
      <c r="AGY12" s="277"/>
      <c r="AGZ12" s="277"/>
      <c r="AHA12" s="274"/>
      <c r="AHB12" s="265"/>
      <c r="AHC12" s="537"/>
      <c r="AHD12" s="537"/>
      <c r="AHE12" s="538"/>
      <c r="AHF12" s="539"/>
      <c r="AHH12" s="540"/>
      <c r="AHI12" s="540"/>
      <c r="AHJ12" s="542"/>
      <c r="AHK12" s="541"/>
      <c r="AHL12" s="537"/>
      <c r="AHM12" s="6"/>
      <c r="AHN12" s="275"/>
      <c r="AHO12" s="275"/>
      <c r="AHP12" s="275"/>
      <c r="AHQ12" s="275"/>
      <c r="AHR12" s="275"/>
      <c r="AHS12" s="276"/>
      <c r="AHT12" s="277"/>
      <c r="AHU12" s="277"/>
      <c r="AHV12" s="277"/>
      <c r="AHW12" s="277"/>
      <c r="AHX12" s="274"/>
      <c r="AHY12" s="265"/>
      <c r="AHZ12" s="537"/>
      <c r="AIA12" s="537"/>
      <c r="AIB12" s="538"/>
      <c r="AIC12" s="539"/>
      <c r="AIE12" s="540"/>
      <c r="AIF12" s="540"/>
      <c r="AIG12" s="542"/>
      <c r="AIH12" s="541"/>
      <c r="AII12" s="537"/>
      <c r="AIJ12" s="6"/>
      <c r="AIK12" s="275"/>
      <c r="AIL12" s="275"/>
      <c r="AIM12" s="275"/>
      <c r="AIN12" s="275"/>
      <c r="AIO12" s="275"/>
      <c r="AIP12" s="276"/>
      <c r="AIQ12" s="277"/>
      <c r="AIR12" s="277"/>
      <c r="AIS12" s="277"/>
      <c r="AIT12" s="277"/>
      <c r="AIU12" s="274"/>
      <c r="AIV12" s="265"/>
      <c r="AIW12" s="537"/>
      <c r="AIX12" s="537"/>
      <c r="AIY12" s="538"/>
      <c r="AIZ12" s="539"/>
      <c r="AJB12" s="540"/>
      <c r="AJC12" s="540"/>
      <c r="AJD12" s="542"/>
      <c r="AJE12" s="541"/>
      <c r="AJF12" s="537"/>
      <c r="AJG12" s="6"/>
      <c r="AJH12" s="275"/>
      <c r="AJI12" s="275"/>
      <c r="AJJ12" s="275"/>
      <c r="AJK12" s="275"/>
      <c r="AJL12" s="275"/>
      <c r="AJM12" s="276"/>
      <c r="AJN12" s="277"/>
      <c r="AJO12" s="277"/>
      <c r="AJP12" s="277"/>
      <c r="AJQ12" s="277"/>
      <c r="AJR12" s="274"/>
      <c r="AJS12" s="265"/>
      <c r="AJT12" s="537"/>
      <c r="AJU12" s="537"/>
      <c r="AJV12" s="538"/>
      <c r="AJW12" s="539"/>
      <c r="AJY12" s="540"/>
      <c r="AJZ12" s="540"/>
      <c r="AKA12" s="542"/>
      <c r="AKB12" s="541"/>
      <c r="AKC12" s="537"/>
      <c r="AKD12" s="6"/>
      <c r="AKE12" s="275"/>
      <c r="AKF12" s="275"/>
      <c r="AKG12" s="275"/>
      <c r="AKH12" s="275"/>
      <c r="AKI12" s="275"/>
      <c r="AKJ12" s="276"/>
      <c r="AKK12" s="277"/>
      <c r="AKL12" s="277"/>
      <c r="AKM12" s="277"/>
      <c r="AKN12" s="277"/>
      <c r="AKO12" s="274"/>
      <c r="AKP12" s="265"/>
      <c r="AKQ12" s="537"/>
      <c r="AKR12" s="537"/>
      <c r="AKS12" s="538"/>
      <c r="AKT12" s="539"/>
      <c r="AKV12" s="540"/>
      <c r="AKW12" s="540"/>
      <c r="AKX12" s="542"/>
      <c r="AKY12" s="541"/>
      <c r="AKZ12" s="537"/>
      <c r="ALA12" s="6"/>
      <c r="ALB12" s="275"/>
      <c r="ALC12" s="275"/>
      <c r="ALD12" s="275"/>
      <c r="ALE12" s="275"/>
      <c r="ALF12" s="275"/>
      <c r="ALG12" s="276"/>
      <c r="ALH12" s="277"/>
      <c r="ALI12" s="277"/>
      <c r="ALJ12" s="277"/>
      <c r="ALK12" s="277"/>
      <c r="ALL12" s="274"/>
      <c r="ALM12" s="265"/>
      <c r="ALN12" s="537"/>
      <c r="ALO12" s="537"/>
      <c r="ALP12" s="538"/>
      <c r="ALQ12" s="539"/>
      <c r="ALS12" s="540"/>
      <c r="ALT12" s="540"/>
      <c r="ALU12" s="542"/>
      <c r="ALV12" s="541"/>
      <c r="ALW12" s="537"/>
      <c r="ALX12" s="6"/>
      <c r="ALY12" s="275"/>
      <c r="ALZ12" s="275"/>
      <c r="AMA12" s="275"/>
      <c r="AMB12" s="275"/>
      <c r="AMC12" s="275"/>
      <c r="AMD12" s="276"/>
      <c r="AME12" s="277"/>
      <c r="AMF12" s="277"/>
      <c r="AMG12" s="277"/>
      <c r="AMH12" s="277"/>
      <c r="AMI12" s="274"/>
      <c r="AMJ12" s="265"/>
      <c r="AMK12" s="537"/>
      <c r="AML12" s="537"/>
      <c r="AMM12" s="538"/>
      <c r="AMN12" s="539"/>
      <c r="AMP12" s="540"/>
      <c r="AMQ12" s="540"/>
      <c r="AMR12" s="542"/>
      <c r="AMS12" s="541"/>
      <c r="AMT12" s="537"/>
      <c r="AMU12" s="6"/>
      <c r="AMV12" s="275"/>
      <c r="AMW12" s="275"/>
      <c r="AMX12" s="275"/>
      <c r="AMY12" s="275"/>
      <c r="AMZ12" s="275"/>
      <c r="ANA12" s="276"/>
      <c r="ANB12" s="277"/>
      <c r="ANC12" s="277"/>
      <c r="AND12" s="277"/>
      <c r="ANE12" s="277"/>
      <c r="ANF12" s="274"/>
      <c r="ANG12" s="265"/>
      <c r="ANH12" s="537"/>
      <c r="ANI12" s="537"/>
      <c r="ANJ12" s="538"/>
      <c r="ANK12" s="539"/>
      <c r="ANM12" s="540"/>
      <c r="ANN12" s="540"/>
      <c r="ANO12" s="542"/>
      <c r="ANP12" s="541"/>
      <c r="ANQ12" s="537"/>
      <c r="ANR12" s="6"/>
      <c r="ANS12" s="275"/>
      <c r="ANT12" s="275"/>
      <c r="ANU12" s="275"/>
      <c r="ANV12" s="275"/>
      <c r="ANW12" s="275"/>
      <c r="ANX12" s="276"/>
      <c r="ANY12" s="277"/>
      <c r="ANZ12" s="277"/>
      <c r="AOA12" s="277"/>
      <c r="AOB12" s="277"/>
      <c r="AOC12" s="274"/>
      <c r="AOD12" s="265"/>
      <c r="AOE12" s="537"/>
      <c r="AOF12" s="537"/>
      <c r="AOG12" s="538"/>
      <c r="AOH12" s="539"/>
      <c r="AOJ12" s="540"/>
      <c r="AOK12" s="540"/>
      <c r="AOL12" s="542"/>
      <c r="AOM12" s="541"/>
      <c r="AON12" s="537"/>
      <c r="AOO12" s="6"/>
      <c r="AOP12" s="275"/>
      <c r="AOQ12" s="275"/>
      <c r="AOR12" s="275"/>
      <c r="AOS12" s="275"/>
      <c r="AOT12" s="275"/>
      <c r="AOU12" s="276"/>
      <c r="AOV12" s="277"/>
      <c r="AOW12" s="277"/>
      <c r="AOX12" s="277"/>
      <c r="AOY12" s="277"/>
      <c r="AOZ12" s="274"/>
      <c r="APA12" s="265"/>
      <c r="APB12" s="537"/>
      <c r="APC12" s="537"/>
      <c r="APD12" s="538"/>
      <c r="APE12" s="539"/>
      <c r="APG12" s="540"/>
      <c r="APH12" s="540"/>
      <c r="API12" s="542"/>
      <c r="APJ12" s="541"/>
      <c r="APK12" s="537"/>
      <c r="APL12" s="6"/>
      <c r="APM12" s="275"/>
      <c r="APN12" s="275"/>
      <c r="APO12" s="275"/>
      <c r="APP12" s="275"/>
      <c r="APQ12" s="275"/>
      <c r="APR12" s="276"/>
      <c r="APS12" s="277"/>
      <c r="APT12" s="277"/>
      <c r="APU12" s="277"/>
      <c r="APV12" s="277"/>
      <c r="APW12" s="274"/>
      <c r="APX12" s="265"/>
      <c r="APY12" s="537"/>
      <c r="APZ12" s="537"/>
      <c r="AQA12" s="538"/>
      <c r="AQB12" s="539"/>
      <c r="AQD12" s="540"/>
      <c r="AQE12" s="540"/>
      <c r="AQF12" s="542"/>
      <c r="AQG12" s="541"/>
      <c r="AQH12" s="537"/>
      <c r="AQI12" s="6"/>
      <c r="AQJ12" s="275"/>
      <c r="AQK12" s="275"/>
      <c r="AQL12" s="275"/>
      <c r="AQM12" s="275"/>
      <c r="AQN12" s="275"/>
      <c r="AQO12" s="276"/>
      <c r="AQP12" s="277"/>
      <c r="AQQ12" s="277"/>
      <c r="AQR12" s="277"/>
      <c r="AQS12" s="277"/>
      <c r="AQT12" s="274"/>
      <c r="AQU12" s="265"/>
      <c r="AQV12" s="537"/>
      <c r="AQW12" s="537"/>
      <c r="AQX12" s="538"/>
      <c r="AQY12" s="539"/>
      <c r="ARA12" s="540"/>
      <c r="ARB12" s="540"/>
      <c r="ARC12" s="542"/>
      <c r="ARD12" s="541"/>
      <c r="ARE12" s="537"/>
      <c r="ARF12" s="6"/>
      <c r="ARG12" s="275"/>
      <c r="ARH12" s="275"/>
      <c r="ARI12" s="275"/>
      <c r="ARJ12" s="275"/>
      <c r="ARK12" s="275"/>
      <c r="ARL12" s="276"/>
      <c r="ARM12" s="277"/>
      <c r="ARN12" s="277"/>
      <c r="ARO12" s="277"/>
      <c r="ARP12" s="277"/>
      <c r="ARQ12" s="274"/>
      <c r="ARR12" s="265"/>
      <c r="ARS12" s="537"/>
      <c r="ART12" s="537"/>
      <c r="ARU12" s="538"/>
      <c r="ARV12" s="539"/>
      <c r="ARX12" s="540"/>
      <c r="ARY12" s="540"/>
      <c r="ARZ12" s="542"/>
      <c r="ASA12" s="541"/>
      <c r="ASB12" s="537"/>
      <c r="ASC12" s="6"/>
      <c r="ASD12" s="275"/>
      <c r="ASE12" s="275"/>
      <c r="ASF12" s="275"/>
      <c r="ASG12" s="275"/>
      <c r="ASH12" s="275"/>
      <c r="ASI12" s="276"/>
      <c r="ASJ12" s="277"/>
      <c r="ASK12" s="277"/>
      <c r="ASL12" s="277"/>
      <c r="ASM12" s="277"/>
      <c r="ASN12" s="274"/>
      <c r="ASO12" s="265"/>
      <c r="ASP12" s="537"/>
      <c r="ASQ12" s="537"/>
      <c r="ASR12" s="538"/>
      <c r="ASS12" s="539"/>
      <c r="ASU12" s="540"/>
      <c r="ASV12" s="540"/>
      <c r="ASW12" s="542"/>
      <c r="ASX12" s="541"/>
      <c r="ASY12" s="537"/>
      <c r="ASZ12" s="6"/>
      <c r="ATA12" s="275"/>
      <c r="ATB12" s="275"/>
      <c r="ATC12" s="275"/>
      <c r="ATD12" s="275"/>
      <c r="ATE12" s="275"/>
      <c r="ATF12" s="276"/>
      <c r="ATG12" s="277"/>
      <c r="ATH12" s="277"/>
      <c r="ATI12" s="277"/>
      <c r="ATJ12" s="277"/>
      <c r="ATK12" s="274"/>
      <c r="ATL12" s="265"/>
      <c r="ATM12" s="537"/>
      <c r="ATN12" s="537"/>
      <c r="ATO12" s="538"/>
      <c r="ATP12" s="539"/>
      <c r="ATR12" s="540"/>
      <c r="ATS12" s="540"/>
      <c r="ATT12" s="542"/>
      <c r="ATU12" s="541"/>
      <c r="ATV12" s="537"/>
      <c r="ATW12" s="6"/>
      <c r="ATX12" s="275"/>
      <c r="ATY12" s="275"/>
      <c r="ATZ12" s="275"/>
      <c r="AUA12" s="275"/>
      <c r="AUB12" s="275"/>
      <c r="AUC12" s="276"/>
      <c r="AUD12" s="277"/>
      <c r="AUE12" s="277"/>
      <c r="AUF12" s="277"/>
      <c r="AUG12" s="277"/>
      <c r="AUH12" s="274"/>
      <c r="AUI12" s="265"/>
      <c r="AUJ12" s="537"/>
      <c r="AUK12" s="537"/>
      <c r="AUL12" s="538"/>
      <c r="AUM12" s="539"/>
      <c r="AUO12" s="540"/>
      <c r="AUP12" s="540"/>
      <c r="AUQ12" s="542"/>
      <c r="AUR12" s="541"/>
      <c r="AUS12" s="537"/>
      <c r="AUT12" s="6"/>
      <c r="AUU12" s="275"/>
      <c r="AUV12" s="275"/>
      <c r="AUW12" s="275"/>
      <c r="AUX12" s="275"/>
      <c r="AUY12" s="275"/>
      <c r="AUZ12" s="276"/>
      <c r="AVA12" s="277"/>
      <c r="AVB12" s="277"/>
      <c r="AVC12" s="277"/>
      <c r="AVD12" s="277"/>
      <c r="AVE12" s="274"/>
      <c r="AVF12" s="265"/>
      <c r="AVG12" s="537"/>
      <c r="AVH12" s="537"/>
      <c r="AVI12" s="538"/>
      <c r="AVJ12" s="539"/>
      <c r="AVL12" s="540"/>
      <c r="AVM12" s="540"/>
      <c r="AVN12" s="542"/>
      <c r="AVO12" s="541"/>
      <c r="AVP12" s="537"/>
      <c r="AVQ12" s="6"/>
      <c r="AVR12" s="275"/>
      <c r="AVS12" s="275"/>
      <c r="AVT12" s="275"/>
      <c r="AVU12" s="275"/>
      <c r="AVV12" s="275"/>
      <c r="AVW12" s="276"/>
      <c r="AVX12" s="277"/>
      <c r="AVY12" s="277"/>
      <c r="AVZ12" s="277"/>
      <c r="AWA12" s="277"/>
      <c r="AWB12" s="274"/>
      <c r="AWC12" s="265"/>
      <c r="AWD12" s="537"/>
      <c r="AWE12" s="537"/>
      <c r="AWF12" s="538"/>
      <c r="AWG12" s="539"/>
      <c r="AWI12" s="540"/>
      <c r="AWJ12" s="540"/>
      <c r="AWK12" s="542"/>
      <c r="AWL12" s="541"/>
      <c r="AWM12" s="537"/>
      <c r="AWN12" s="6"/>
      <c r="AWO12" s="275"/>
      <c r="AWP12" s="275"/>
      <c r="AWQ12" s="275"/>
      <c r="AWR12" s="275"/>
      <c r="AWS12" s="275"/>
      <c r="AWT12" s="276"/>
      <c r="AWU12" s="277"/>
      <c r="AWV12" s="277"/>
      <c r="AWW12" s="277"/>
      <c r="AWX12" s="277"/>
      <c r="AWY12" s="274"/>
      <c r="AWZ12" s="265"/>
      <c r="AXA12" s="537"/>
      <c r="AXB12" s="537"/>
      <c r="AXC12" s="538"/>
      <c r="AXD12" s="539"/>
      <c r="AXF12" s="540"/>
      <c r="AXG12" s="540"/>
      <c r="AXH12" s="542"/>
      <c r="AXI12" s="541"/>
      <c r="AXJ12" s="537"/>
      <c r="AXK12" s="6"/>
      <c r="AXL12" s="275"/>
      <c r="AXM12" s="275"/>
      <c r="AXN12" s="275"/>
      <c r="AXO12" s="275"/>
      <c r="AXP12" s="275"/>
      <c r="AXQ12" s="276"/>
      <c r="AXR12" s="277"/>
      <c r="AXS12" s="277"/>
      <c r="AXT12" s="277"/>
      <c r="AXU12" s="277"/>
      <c r="AXV12" s="274"/>
      <c r="AXW12" s="265"/>
      <c r="AXX12" s="537"/>
      <c r="AXY12" s="537"/>
      <c r="AXZ12" s="538"/>
      <c r="AYA12" s="539"/>
      <c r="AYC12" s="540"/>
      <c r="AYD12" s="540"/>
      <c r="AYE12" s="542"/>
      <c r="AYF12" s="541"/>
      <c r="AYG12" s="537"/>
      <c r="AYH12" s="6"/>
      <c r="AYI12" s="275"/>
      <c r="AYJ12" s="275"/>
      <c r="AYK12" s="275"/>
      <c r="AYL12" s="275"/>
      <c r="AYM12" s="275"/>
      <c r="AYN12" s="276"/>
      <c r="AYO12" s="277"/>
      <c r="AYP12" s="277"/>
      <c r="AYQ12" s="277"/>
      <c r="AYR12" s="277"/>
      <c r="AYS12" s="274"/>
      <c r="AYT12" s="265"/>
      <c r="AYU12" s="537"/>
      <c r="AYV12" s="537"/>
      <c r="AYW12" s="538"/>
      <c r="AYX12" s="539"/>
      <c r="AYZ12" s="540"/>
      <c r="AZA12" s="540"/>
      <c r="AZB12" s="542"/>
      <c r="AZC12" s="541"/>
      <c r="AZD12" s="537"/>
      <c r="AZE12" s="6"/>
      <c r="AZF12" s="275"/>
      <c r="AZG12" s="275"/>
      <c r="AZH12" s="275"/>
      <c r="AZI12" s="275"/>
      <c r="AZJ12" s="275"/>
      <c r="AZK12" s="276"/>
      <c r="AZL12" s="277"/>
      <c r="AZM12" s="277"/>
      <c r="AZN12" s="277"/>
      <c r="AZO12" s="277"/>
      <c r="AZP12" s="274"/>
      <c r="AZQ12" s="265"/>
      <c r="AZR12" s="537"/>
      <c r="AZS12" s="537"/>
      <c r="AZT12" s="538"/>
      <c r="AZU12" s="539"/>
      <c r="AZW12" s="540"/>
      <c r="AZX12" s="540"/>
      <c r="AZY12" s="542"/>
      <c r="AZZ12" s="541"/>
      <c r="BAA12" s="537"/>
      <c r="BAB12" s="6"/>
      <c r="BAC12" s="275"/>
      <c r="BAD12" s="275"/>
      <c r="BAE12" s="275"/>
      <c r="BAF12" s="275"/>
      <c r="BAG12" s="275"/>
      <c r="BAH12" s="276"/>
      <c r="BAI12" s="277"/>
      <c r="BAJ12" s="277"/>
      <c r="BAK12" s="277"/>
      <c r="BAL12" s="277"/>
      <c r="BAM12" s="274"/>
      <c r="BAN12" s="265"/>
      <c r="BAO12" s="537"/>
      <c r="BAP12" s="537"/>
      <c r="BAQ12" s="538"/>
      <c r="BAR12" s="539"/>
      <c r="BAT12" s="540"/>
      <c r="BAU12" s="540"/>
      <c r="BAV12" s="542"/>
      <c r="BAW12" s="541"/>
      <c r="BAX12" s="537"/>
      <c r="BAY12" s="6"/>
      <c r="BAZ12" s="275"/>
      <c r="BBA12" s="275"/>
      <c r="BBB12" s="275"/>
      <c r="BBC12" s="275"/>
      <c r="BBD12" s="275"/>
      <c r="BBE12" s="276"/>
      <c r="BBF12" s="277"/>
      <c r="BBG12" s="277"/>
      <c r="BBH12" s="277"/>
      <c r="BBI12" s="277"/>
      <c r="BBJ12" s="274"/>
      <c r="BBK12" s="265"/>
      <c r="BBL12" s="537"/>
      <c r="BBM12" s="537"/>
      <c r="BBN12" s="538"/>
      <c r="BBO12" s="539"/>
      <c r="BBQ12" s="540"/>
      <c r="BBR12" s="540"/>
      <c r="BBS12" s="542"/>
      <c r="BBT12" s="541"/>
      <c r="BBU12" s="537"/>
      <c r="BBV12" s="6"/>
      <c r="BBW12" s="275"/>
      <c r="BBX12" s="275"/>
      <c r="BBY12" s="275"/>
      <c r="BBZ12" s="275"/>
      <c r="BCA12" s="275"/>
      <c r="BCB12" s="276"/>
      <c r="BCC12" s="277"/>
      <c r="BCD12" s="277"/>
      <c r="BCE12" s="277"/>
      <c r="BCF12" s="277"/>
      <c r="BCG12" s="274"/>
      <c r="BCH12" s="265"/>
      <c r="BCI12" s="537"/>
      <c r="BCJ12" s="537"/>
      <c r="BCK12" s="538"/>
      <c r="BCL12" s="539"/>
      <c r="BCN12" s="540"/>
      <c r="BCO12" s="540"/>
      <c r="BCP12" s="542"/>
      <c r="BCQ12" s="541"/>
      <c r="BCR12" s="537"/>
      <c r="BCS12" s="6"/>
      <c r="BCT12" s="275"/>
      <c r="BCU12" s="275"/>
      <c r="BCV12" s="275"/>
      <c r="BCW12" s="275"/>
      <c r="BCX12" s="275"/>
      <c r="BCY12" s="276"/>
      <c r="BCZ12" s="277"/>
      <c r="BDA12" s="277"/>
      <c r="BDB12" s="277"/>
      <c r="BDC12" s="277"/>
      <c r="BDD12" s="274"/>
      <c r="BDE12" s="265"/>
      <c r="BDF12" s="537"/>
      <c r="BDG12" s="537"/>
      <c r="BDH12" s="538"/>
      <c r="BDI12" s="539"/>
      <c r="BDK12" s="540"/>
      <c r="BDL12" s="540"/>
      <c r="BDM12" s="542"/>
      <c r="BDN12" s="541"/>
      <c r="BDO12" s="537"/>
      <c r="BDP12" s="6"/>
      <c r="BDQ12" s="275"/>
      <c r="BDR12" s="275"/>
      <c r="BDS12" s="275"/>
      <c r="BDT12" s="275"/>
      <c r="BDU12" s="275"/>
      <c r="BDV12" s="276"/>
      <c r="BDW12" s="277"/>
      <c r="BDX12" s="277"/>
      <c r="BDY12" s="277"/>
      <c r="BDZ12" s="277"/>
      <c r="BEA12" s="274"/>
      <c r="BEB12" s="265"/>
      <c r="BEC12" s="537"/>
      <c r="BED12" s="537"/>
      <c r="BEE12" s="538"/>
      <c r="BEF12" s="539"/>
      <c r="BEH12" s="540"/>
      <c r="BEI12" s="540"/>
      <c r="BEJ12" s="542"/>
      <c r="BEK12" s="541"/>
      <c r="BEL12" s="537"/>
      <c r="BEM12" s="6"/>
      <c r="BEN12" s="275"/>
      <c r="BEO12" s="275"/>
      <c r="BEP12" s="275"/>
      <c r="BEQ12" s="275"/>
      <c r="BER12" s="275"/>
      <c r="BES12" s="276"/>
      <c r="BET12" s="277"/>
      <c r="BEU12" s="277"/>
      <c r="BEV12" s="277"/>
      <c r="BEW12" s="277"/>
      <c r="BEX12" s="274"/>
      <c r="BEY12" s="265"/>
      <c r="BEZ12" s="537"/>
      <c r="BFA12" s="537"/>
      <c r="BFB12" s="538"/>
      <c r="BFC12" s="539"/>
      <c r="BFE12" s="540"/>
      <c r="BFF12" s="540"/>
      <c r="BFG12" s="542"/>
      <c r="BFH12" s="541"/>
      <c r="BFI12" s="537"/>
      <c r="BFJ12" s="6"/>
      <c r="BFK12" s="275"/>
      <c r="BFL12" s="275"/>
      <c r="BFM12" s="275"/>
      <c r="BFN12" s="275"/>
      <c r="BFO12" s="275"/>
      <c r="BFP12" s="276"/>
      <c r="BFQ12" s="277"/>
      <c r="BFR12" s="277"/>
      <c r="BFS12" s="277"/>
      <c r="BFT12" s="277"/>
      <c r="BFU12" s="274"/>
      <c r="BFV12" s="265"/>
      <c r="BFW12" s="537"/>
      <c r="BFX12" s="537"/>
      <c r="BFY12" s="538"/>
      <c r="BFZ12" s="539"/>
      <c r="BGB12" s="540"/>
      <c r="BGC12" s="540"/>
      <c r="BGD12" s="542"/>
      <c r="BGE12" s="541"/>
      <c r="BGF12" s="537"/>
      <c r="BGG12" s="6"/>
      <c r="BGH12" s="275"/>
      <c r="BGI12" s="275"/>
      <c r="BGJ12" s="275"/>
      <c r="BGK12" s="275"/>
      <c r="BGL12" s="275"/>
      <c r="BGM12" s="276"/>
      <c r="BGN12" s="277"/>
      <c r="BGO12" s="277"/>
      <c r="BGP12" s="277"/>
      <c r="BGQ12" s="277"/>
      <c r="BGR12" s="274"/>
      <c r="BGS12" s="265"/>
      <c r="BGT12" s="537"/>
      <c r="BGU12" s="537"/>
      <c r="BGV12" s="538"/>
      <c r="BGW12" s="539"/>
      <c r="BGY12" s="540"/>
      <c r="BGZ12" s="540"/>
      <c r="BHA12" s="542"/>
      <c r="BHB12" s="541"/>
      <c r="BHC12" s="537"/>
      <c r="BHD12" s="6"/>
      <c r="BHE12" s="275"/>
      <c r="BHF12" s="275"/>
      <c r="BHG12" s="275"/>
      <c r="BHH12" s="275"/>
      <c r="BHI12" s="275"/>
      <c r="BHJ12" s="276"/>
      <c r="BHK12" s="277"/>
      <c r="BHL12" s="277"/>
      <c r="BHM12" s="277"/>
      <c r="BHN12" s="277"/>
      <c r="BHO12" s="274"/>
      <c r="BHP12" s="265"/>
      <c r="BHQ12" s="537"/>
      <c r="BHR12" s="537"/>
      <c r="BHS12" s="538"/>
      <c r="BHT12" s="539"/>
      <c r="BHV12" s="540"/>
      <c r="BHW12" s="540"/>
      <c r="BHX12" s="542"/>
      <c r="BHY12" s="541"/>
      <c r="BHZ12" s="537"/>
      <c r="BIA12" s="6"/>
      <c r="BIB12" s="275"/>
      <c r="BIC12" s="275"/>
      <c r="BID12" s="275"/>
      <c r="BIE12" s="275"/>
      <c r="BIF12" s="275"/>
      <c r="BIG12" s="276"/>
      <c r="BIH12" s="277"/>
      <c r="BII12" s="277"/>
      <c r="BIJ12" s="277"/>
      <c r="BIK12" s="277"/>
      <c r="BIL12" s="274"/>
      <c r="BIM12" s="265"/>
      <c r="BIN12" s="537"/>
      <c r="BIO12" s="537"/>
      <c r="BIP12" s="538"/>
      <c r="BIQ12" s="539"/>
      <c r="BIS12" s="540"/>
      <c r="BIT12" s="540"/>
      <c r="BIU12" s="542"/>
      <c r="BIV12" s="541"/>
      <c r="BIW12" s="537"/>
      <c r="BIX12" s="6"/>
      <c r="BIY12" s="275"/>
      <c r="BIZ12" s="275"/>
      <c r="BJA12" s="275"/>
      <c r="BJB12" s="275"/>
      <c r="BJC12" s="275"/>
      <c r="BJD12" s="276"/>
      <c r="BJE12" s="277"/>
      <c r="BJF12" s="277"/>
      <c r="BJG12" s="277"/>
      <c r="BJH12" s="277"/>
      <c r="BJI12" s="274"/>
      <c r="BJJ12" s="265"/>
      <c r="BJK12" s="537"/>
      <c r="BJL12" s="537"/>
      <c r="BJM12" s="538"/>
      <c r="BJN12" s="539"/>
      <c r="BJP12" s="540"/>
      <c r="BJQ12" s="540"/>
      <c r="BJR12" s="542"/>
      <c r="BJS12" s="541"/>
      <c r="BJT12" s="537"/>
      <c r="BJU12" s="6"/>
      <c r="BJV12" s="275"/>
      <c r="BJW12" s="275"/>
      <c r="BJX12" s="275"/>
      <c r="BJY12" s="275"/>
      <c r="BJZ12" s="275"/>
      <c r="BKA12" s="276"/>
      <c r="BKB12" s="277"/>
      <c r="BKC12" s="277"/>
      <c r="BKD12" s="277"/>
      <c r="BKE12" s="277"/>
      <c r="BKF12" s="274"/>
      <c r="BKG12" s="265"/>
      <c r="BKH12" s="537"/>
      <c r="BKI12" s="537"/>
      <c r="BKJ12" s="538"/>
      <c r="BKK12" s="539"/>
      <c r="BKM12" s="540"/>
      <c r="BKN12" s="540"/>
      <c r="BKO12" s="542"/>
      <c r="BKP12" s="541"/>
      <c r="BKQ12" s="537"/>
      <c r="BKR12" s="6"/>
      <c r="BKS12" s="275"/>
      <c r="BKT12" s="275"/>
      <c r="BKU12" s="275"/>
      <c r="BKV12" s="275"/>
      <c r="BKW12" s="275"/>
      <c r="BKX12" s="276"/>
      <c r="BKY12" s="277"/>
      <c r="BKZ12" s="277"/>
      <c r="BLA12" s="277"/>
      <c r="BLB12" s="277"/>
      <c r="BLC12" s="274"/>
      <c r="BLD12" s="265"/>
      <c r="BLE12" s="537"/>
      <c r="BLF12" s="537"/>
      <c r="BLG12" s="538"/>
      <c r="BLH12" s="539"/>
      <c r="BLJ12" s="540"/>
      <c r="BLK12" s="540"/>
      <c r="BLL12" s="542"/>
      <c r="BLM12" s="541"/>
      <c r="BLN12" s="537"/>
      <c r="BLO12" s="6"/>
      <c r="BLP12" s="275"/>
      <c r="BLQ12" s="275"/>
      <c r="BLR12" s="275"/>
      <c r="BLS12" s="275"/>
      <c r="BLT12" s="275"/>
      <c r="BLU12" s="276"/>
      <c r="BLV12" s="277"/>
      <c r="BLW12" s="277"/>
      <c r="BLX12" s="277"/>
      <c r="BLY12" s="277"/>
      <c r="BLZ12" s="274"/>
      <c r="BMA12" s="265"/>
      <c r="BMB12" s="537"/>
      <c r="BMC12" s="537"/>
      <c r="BMD12" s="538"/>
      <c r="BME12" s="539"/>
      <c r="BMG12" s="540"/>
      <c r="BMH12" s="540"/>
      <c r="BMI12" s="542"/>
      <c r="BMJ12" s="541"/>
      <c r="BMK12" s="537"/>
      <c r="BML12" s="6"/>
      <c r="BMM12" s="275"/>
      <c r="BMN12" s="275"/>
      <c r="BMO12" s="275"/>
      <c r="BMP12" s="275"/>
      <c r="BMQ12" s="275"/>
      <c r="BMR12" s="276"/>
      <c r="BMS12" s="277"/>
      <c r="BMT12" s="277"/>
      <c r="BMU12" s="277"/>
      <c r="BMV12" s="277"/>
      <c r="BMW12" s="274"/>
      <c r="BMX12" s="265"/>
      <c r="BMY12" s="537"/>
      <c r="BMZ12" s="537"/>
      <c r="BNA12" s="538"/>
      <c r="BNB12" s="539"/>
      <c r="BND12" s="540"/>
      <c r="BNE12" s="540"/>
      <c r="BNF12" s="542"/>
      <c r="BNG12" s="541"/>
      <c r="BNH12" s="537"/>
      <c r="BNI12" s="6"/>
      <c r="BNJ12" s="275"/>
      <c r="BNK12" s="275"/>
      <c r="BNL12" s="275"/>
      <c r="BNM12" s="275"/>
      <c r="BNN12" s="275"/>
      <c r="BNO12" s="276"/>
      <c r="BNP12" s="277"/>
      <c r="BNQ12" s="277"/>
      <c r="BNR12" s="277"/>
      <c r="BNS12" s="277"/>
      <c r="BNT12" s="274"/>
      <c r="BNU12" s="265"/>
      <c r="BNV12" s="537"/>
      <c r="BNW12" s="537"/>
      <c r="BNX12" s="538"/>
      <c r="BNY12" s="539"/>
      <c r="BOA12" s="540"/>
      <c r="BOB12" s="540"/>
      <c r="BOC12" s="542"/>
      <c r="BOD12" s="541"/>
      <c r="BOE12" s="537"/>
      <c r="BOF12" s="6"/>
      <c r="BOG12" s="275"/>
      <c r="BOH12" s="275"/>
      <c r="BOI12" s="275"/>
      <c r="BOJ12" s="275"/>
      <c r="BOK12" s="275"/>
      <c r="BOL12" s="276"/>
      <c r="BOM12" s="277"/>
      <c r="BON12" s="277"/>
      <c r="BOO12" s="277"/>
      <c r="BOP12" s="277"/>
      <c r="BOQ12" s="274"/>
      <c r="BOR12" s="265"/>
      <c r="BOS12" s="537"/>
      <c r="BOT12" s="537"/>
      <c r="BOU12" s="538"/>
      <c r="BOV12" s="539"/>
      <c r="BOX12" s="540"/>
      <c r="BOY12" s="540"/>
      <c r="BOZ12" s="542"/>
      <c r="BPA12" s="541"/>
      <c r="BPB12" s="537"/>
      <c r="BPC12" s="6"/>
      <c r="BPD12" s="275"/>
      <c r="BPE12" s="275"/>
      <c r="BPF12" s="275"/>
      <c r="BPG12" s="275"/>
      <c r="BPH12" s="275"/>
      <c r="BPI12" s="276"/>
      <c r="BPJ12" s="277"/>
      <c r="BPK12" s="277"/>
      <c r="BPL12" s="277"/>
      <c r="BPM12" s="277"/>
      <c r="BPN12" s="274"/>
      <c r="BPO12" s="265"/>
      <c r="BPP12" s="537"/>
      <c r="BPQ12" s="537"/>
      <c r="BPR12" s="538"/>
      <c r="BPS12" s="539"/>
      <c r="BPU12" s="540"/>
      <c r="BPV12" s="540"/>
      <c r="BPW12" s="542"/>
      <c r="BPX12" s="541"/>
      <c r="BPY12" s="537"/>
      <c r="BPZ12" s="6"/>
      <c r="BQA12" s="275"/>
      <c r="BQB12" s="275"/>
      <c r="BQC12" s="275"/>
      <c r="BQD12" s="275"/>
      <c r="BQE12" s="275"/>
      <c r="BQF12" s="276"/>
      <c r="BQG12" s="277"/>
      <c r="BQH12" s="277"/>
      <c r="BQI12" s="277"/>
      <c r="BQJ12" s="277"/>
      <c r="BQK12" s="274"/>
      <c r="BQL12" s="265"/>
      <c r="BQM12" s="537"/>
      <c r="BQN12" s="537"/>
      <c r="BQO12" s="538"/>
      <c r="BQP12" s="539"/>
      <c r="BQR12" s="540"/>
      <c r="BQS12" s="540"/>
      <c r="BQT12" s="542"/>
      <c r="BQU12" s="541"/>
      <c r="BQV12" s="537"/>
      <c r="BQW12" s="6"/>
      <c r="BQX12" s="275"/>
      <c r="BQY12" s="275"/>
      <c r="BQZ12" s="275"/>
      <c r="BRA12" s="275"/>
      <c r="BRB12" s="275"/>
      <c r="BRC12" s="276"/>
      <c r="BRD12" s="277"/>
      <c r="BRE12" s="277"/>
      <c r="BRF12" s="277"/>
      <c r="BRG12" s="277"/>
      <c r="BRH12" s="274"/>
      <c r="BRI12" s="265"/>
      <c r="BRJ12" s="537"/>
      <c r="BRK12" s="537"/>
      <c r="BRL12" s="538"/>
      <c r="BRM12" s="539"/>
      <c r="BRO12" s="540"/>
      <c r="BRP12" s="540"/>
      <c r="BRQ12" s="542"/>
      <c r="BRR12" s="541"/>
      <c r="BRS12" s="537"/>
      <c r="BRT12" s="6"/>
      <c r="BRU12" s="275"/>
      <c r="BRV12" s="275"/>
      <c r="BRW12" s="275"/>
      <c r="BRX12" s="275"/>
      <c r="BRY12" s="275"/>
      <c r="BRZ12" s="276"/>
      <c r="BSA12" s="277"/>
      <c r="BSB12" s="277"/>
      <c r="BSC12" s="277"/>
      <c r="BSD12" s="277"/>
      <c r="BSE12" s="274"/>
      <c r="BSF12" s="265"/>
      <c r="BSG12" s="537"/>
      <c r="BSH12" s="537"/>
      <c r="BSI12" s="538"/>
      <c r="BSJ12" s="539"/>
      <c r="BSL12" s="540"/>
      <c r="BSM12" s="540"/>
      <c r="BSN12" s="542"/>
      <c r="BSO12" s="541"/>
      <c r="BSP12" s="537"/>
      <c r="BSQ12" s="6"/>
      <c r="BSR12" s="275"/>
      <c r="BSS12" s="275"/>
      <c r="BST12" s="275"/>
      <c r="BSU12" s="275"/>
      <c r="BSV12" s="275"/>
      <c r="BSW12" s="276"/>
      <c r="BSX12" s="277"/>
      <c r="BSY12" s="277"/>
      <c r="BSZ12" s="277"/>
      <c r="BTA12" s="277"/>
      <c r="BTB12" s="274"/>
      <c r="BTC12" s="265"/>
      <c r="BTD12" s="537"/>
      <c r="BTE12" s="537"/>
      <c r="BTF12" s="538"/>
      <c r="BTG12" s="539"/>
      <c r="BTI12" s="540"/>
      <c r="BTJ12" s="540"/>
      <c r="BTK12" s="542"/>
      <c r="BTL12" s="541"/>
      <c r="BTM12" s="537"/>
      <c r="BTN12" s="6"/>
      <c r="BTO12" s="275"/>
      <c r="BTP12" s="275"/>
      <c r="BTQ12" s="275"/>
      <c r="BTR12" s="275"/>
      <c r="BTS12" s="275"/>
      <c r="BTT12" s="276"/>
      <c r="BTU12" s="277"/>
      <c r="BTV12" s="277"/>
      <c r="BTW12" s="277"/>
      <c r="BTX12" s="277"/>
      <c r="BTY12" s="274"/>
      <c r="BTZ12" s="265"/>
      <c r="BUA12" s="537"/>
      <c r="BUB12" s="537"/>
      <c r="BUC12" s="538"/>
      <c r="BUD12" s="539"/>
      <c r="BUF12" s="540"/>
      <c r="BUG12" s="540"/>
      <c r="BUH12" s="542"/>
      <c r="BUI12" s="541"/>
      <c r="BUJ12" s="537"/>
      <c r="BUK12" s="6"/>
      <c r="BUL12" s="275"/>
      <c r="BUM12" s="275"/>
      <c r="BUN12" s="275"/>
      <c r="BUO12" s="275"/>
      <c r="BUP12" s="275"/>
      <c r="BUQ12" s="276"/>
      <c r="BUR12" s="277"/>
      <c r="BUS12" s="277"/>
      <c r="BUT12" s="277"/>
      <c r="BUU12" s="277"/>
      <c r="BUV12" s="274"/>
      <c r="BUW12" s="265"/>
      <c r="BUX12" s="537"/>
      <c r="BUY12" s="537"/>
      <c r="BUZ12" s="538"/>
      <c r="BVA12" s="539"/>
      <c r="BVC12" s="540"/>
      <c r="BVD12" s="540"/>
      <c r="BVE12" s="542"/>
      <c r="BVF12" s="541"/>
      <c r="BVG12" s="537"/>
      <c r="BVH12" s="6"/>
      <c r="BVI12" s="275"/>
      <c r="BVJ12" s="275"/>
      <c r="BVK12" s="275"/>
      <c r="BVL12" s="275"/>
      <c r="BVM12" s="275"/>
      <c r="BVN12" s="276"/>
      <c r="BVO12" s="277"/>
      <c r="BVP12" s="277"/>
      <c r="BVQ12" s="277"/>
      <c r="BVR12" s="277"/>
      <c r="BVS12" s="274"/>
      <c r="BVT12" s="265"/>
      <c r="BVU12" s="537"/>
      <c r="BVV12" s="537"/>
      <c r="BVW12" s="538"/>
      <c r="BVX12" s="539"/>
      <c r="BVZ12" s="540"/>
      <c r="BWA12" s="540"/>
      <c r="BWB12" s="542"/>
      <c r="BWC12" s="541"/>
      <c r="BWD12" s="537"/>
      <c r="BWE12" s="6"/>
      <c r="BWF12" s="275"/>
      <c r="BWG12" s="275"/>
      <c r="BWH12" s="275"/>
      <c r="BWI12" s="275"/>
      <c r="BWJ12" s="275"/>
      <c r="BWK12" s="276"/>
      <c r="BWL12" s="277"/>
      <c r="BWM12" s="277"/>
      <c r="BWN12" s="277"/>
      <c r="BWO12" s="277"/>
      <c r="BWP12" s="274"/>
      <c r="BWQ12" s="265"/>
      <c r="BWR12" s="537"/>
      <c r="BWS12" s="537"/>
      <c r="BWT12" s="538"/>
      <c r="BWU12" s="539"/>
      <c r="BWW12" s="540"/>
      <c r="BWX12" s="540"/>
      <c r="BWY12" s="542"/>
      <c r="BWZ12" s="541"/>
      <c r="BXA12" s="537"/>
      <c r="BXB12" s="6"/>
      <c r="BXC12" s="275"/>
      <c r="BXD12" s="275"/>
      <c r="BXE12" s="275"/>
      <c r="BXF12" s="275"/>
      <c r="BXG12" s="275"/>
      <c r="BXH12" s="276"/>
      <c r="BXI12" s="277"/>
      <c r="BXJ12" s="277"/>
      <c r="BXK12" s="277"/>
      <c r="BXL12" s="277"/>
      <c r="BXM12" s="274"/>
      <c r="BXN12" s="265"/>
      <c r="BXO12" s="537"/>
      <c r="BXP12" s="537"/>
      <c r="BXQ12" s="538"/>
      <c r="BXR12" s="539"/>
      <c r="BXT12" s="540"/>
      <c r="BXU12" s="540"/>
      <c r="BXV12" s="542"/>
      <c r="BXW12" s="541"/>
      <c r="BXX12" s="537"/>
      <c r="BXY12" s="6"/>
      <c r="BXZ12" s="275"/>
      <c r="BYA12" s="275"/>
      <c r="BYB12" s="275"/>
      <c r="BYC12" s="275"/>
      <c r="BYD12" s="275"/>
      <c r="BYE12" s="276"/>
      <c r="BYF12" s="277"/>
      <c r="BYG12" s="277"/>
      <c r="BYH12" s="277"/>
      <c r="BYI12" s="277"/>
      <c r="BYJ12" s="274"/>
      <c r="BYK12" s="265"/>
      <c r="BYL12" s="537"/>
      <c r="BYM12" s="537"/>
      <c r="BYN12" s="538"/>
      <c r="BYO12" s="539"/>
      <c r="BYQ12" s="540"/>
      <c r="BYR12" s="540"/>
      <c r="BYS12" s="542"/>
      <c r="BYT12" s="541"/>
      <c r="BYU12" s="537"/>
      <c r="BYV12" s="6"/>
      <c r="BYW12" s="275"/>
      <c r="BYX12" s="275"/>
      <c r="BYY12" s="275"/>
      <c r="BYZ12" s="275"/>
      <c r="BZA12" s="275"/>
      <c r="BZB12" s="276"/>
      <c r="BZC12" s="277"/>
      <c r="BZD12" s="277"/>
      <c r="BZE12" s="277"/>
      <c r="BZF12" s="277"/>
      <c r="BZG12" s="274"/>
      <c r="BZH12" s="265"/>
      <c r="BZI12" s="537"/>
      <c r="BZJ12" s="537"/>
      <c r="BZK12" s="538"/>
      <c r="BZL12" s="539"/>
      <c r="BZN12" s="540"/>
      <c r="BZO12" s="540"/>
      <c r="BZP12" s="542"/>
      <c r="BZQ12" s="541"/>
      <c r="BZR12" s="537"/>
      <c r="BZS12" s="6"/>
      <c r="BZT12" s="275"/>
      <c r="BZU12" s="275"/>
      <c r="BZV12" s="275"/>
      <c r="BZW12" s="275"/>
      <c r="BZX12" s="275"/>
      <c r="BZY12" s="276"/>
      <c r="BZZ12" s="277"/>
      <c r="CAA12" s="277"/>
      <c r="CAB12" s="277"/>
      <c r="CAC12" s="277"/>
      <c r="CAD12" s="274"/>
      <c r="CAE12" s="265"/>
      <c r="CAF12" s="537"/>
      <c r="CAG12" s="537"/>
      <c r="CAH12" s="538"/>
      <c r="CAI12" s="539"/>
      <c r="CAK12" s="540"/>
      <c r="CAL12" s="540"/>
      <c r="CAM12" s="542"/>
      <c r="CAN12" s="541"/>
      <c r="CAO12" s="537"/>
      <c r="CAP12" s="6"/>
      <c r="CAQ12" s="275"/>
      <c r="CAR12" s="275"/>
      <c r="CAS12" s="275"/>
      <c r="CAT12" s="275"/>
      <c r="CAU12" s="275"/>
      <c r="CAV12" s="276"/>
      <c r="CAW12" s="277"/>
      <c r="CAX12" s="277"/>
      <c r="CAY12" s="277"/>
      <c r="CAZ12" s="277"/>
      <c r="CBA12" s="274"/>
      <c r="CBB12" s="265"/>
      <c r="CBC12" s="537"/>
      <c r="CBD12" s="537"/>
      <c r="CBE12" s="538"/>
      <c r="CBF12" s="539"/>
      <c r="CBH12" s="540"/>
      <c r="CBI12" s="540"/>
      <c r="CBJ12" s="542"/>
      <c r="CBK12" s="541"/>
      <c r="CBL12" s="537"/>
      <c r="CBM12" s="6"/>
      <c r="CBN12" s="275"/>
      <c r="CBO12" s="275"/>
      <c r="CBP12" s="275"/>
      <c r="CBQ12" s="275"/>
      <c r="CBR12" s="275"/>
      <c r="CBS12" s="276"/>
      <c r="CBT12" s="277"/>
      <c r="CBU12" s="277"/>
      <c r="CBV12" s="277"/>
      <c r="CBW12" s="277"/>
      <c r="CBX12" s="274"/>
      <c r="CBY12" s="265"/>
      <c r="CBZ12" s="537"/>
      <c r="CCA12" s="537"/>
      <c r="CCB12" s="538"/>
      <c r="CCC12" s="539"/>
      <c r="CCE12" s="540"/>
      <c r="CCF12" s="540"/>
      <c r="CCG12" s="542"/>
      <c r="CCH12" s="541"/>
      <c r="CCI12" s="537"/>
      <c r="CCJ12" s="6"/>
      <c r="CCK12" s="275"/>
      <c r="CCL12" s="275"/>
      <c r="CCM12" s="275"/>
      <c r="CCN12" s="275"/>
      <c r="CCO12" s="275"/>
      <c r="CCP12" s="276"/>
      <c r="CCQ12" s="277"/>
      <c r="CCR12" s="277"/>
      <c r="CCS12" s="277"/>
      <c r="CCT12" s="277"/>
      <c r="CCU12" s="274"/>
      <c r="CCV12" s="265"/>
      <c r="CCW12" s="537"/>
      <c r="CCX12" s="537"/>
      <c r="CCY12" s="538"/>
      <c r="CCZ12" s="539"/>
      <c r="CDB12" s="540"/>
      <c r="CDC12" s="540"/>
      <c r="CDD12" s="542"/>
      <c r="CDE12" s="541"/>
      <c r="CDF12" s="537"/>
      <c r="CDG12" s="6"/>
      <c r="CDH12" s="275"/>
      <c r="CDI12" s="275"/>
      <c r="CDJ12" s="275"/>
      <c r="CDK12" s="275"/>
      <c r="CDL12" s="275"/>
      <c r="CDM12" s="276"/>
      <c r="CDN12" s="277"/>
      <c r="CDO12" s="277"/>
      <c r="CDP12" s="277"/>
      <c r="CDQ12" s="277"/>
      <c r="CDR12" s="274"/>
      <c r="CDS12" s="265"/>
      <c r="CDT12" s="537"/>
      <c r="CDU12" s="537"/>
      <c r="CDV12" s="538"/>
      <c r="CDW12" s="539"/>
      <c r="CDY12" s="540"/>
      <c r="CDZ12" s="540"/>
      <c r="CEA12" s="542"/>
      <c r="CEB12" s="541"/>
      <c r="CEC12" s="537"/>
      <c r="CED12" s="6"/>
      <c r="CEE12" s="275"/>
      <c r="CEF12" s="275"/>
      <c r="CEG12" s="275"/>
      <c r="CEH12" s="275"/>
      <c r="CEI12" s="275"/>
      <c r="CEJ12" s="276"/>
      <c r="CEK12" s="277"/>
      <c r="CEL12" s="277"/>
      <c r="CEM12" s="277"/>
      <c r="CEN12" s="277"/>
      <c r="CEO12" s="274"/>
      <c r="CEP12" s="265"/>
      <c r="CEQ12" s="537"/>
      <c r="CER12" s="537"/>
      <c r="CES12" s="538"/>
      <c r="CET12" s="539"/>
      <c r="CEV12" s="540"/>
      <c r="CEW12" s="540"/>
      <c r="CEX12" s="542"/>
      <c r="CEY12" s="541"/>
      <c r="CEZ12" s="537"/>
      <c r="CFA12" s="6"/>
      <c r="CFB12" s="275"/>
      <c r="CFC12" s="275"/>
      <c r="CFD12" s="275"/>
      <c r="CFE12" s="275"/>
      <c r="CFF12" s="275"/>
      <c r="CFG12" s="276"/>
      <c r="CFH12" s="277"/>
      <c r="CFI12" s="277"/>
      <c r="CFJ12" s="277"/>
      <c r="CFK12" s="277"/>
      <c r="CFL12" s="274"/>
      <c r="CFM12" s="265"/>
      <c r="CFN12" s="537"/>
      <c r="CFO12" s="537"/>
      <c r="CFP12" s="538"/>
      <c r="CFQ12" s="539"/>
      <c r="CFS12" s="540"/>
      <c r="CFT12" s="540"/>
      <c r="CFU12" s="542"/>
      <c r="CFV12" s="541"/>
      <c r="CFW12" s="537"/>
      <c r="CFX12" s="6"/>
      <c r="CFY12" s="275"/>
      <c r="CFZ12" s="275"/>
      <c r="CGA12" s="275"/>
      <c r="CGB12" s="275"/>
      <c r="CGC12" s="275"/>
      <c r="CGD12" s="276"/>
      <c r="CGE12" s="277"/>
      <c r="CGF12" s="277"/>
      <c r="CGG12" s="277"/>
      <c r="CGH12" s="277"/>
      <c r="CGI12" s="274"/>
      <c r="CGJ12" s="265"/>
      <c r="CGK12" s="537"/>
      <c r="CGL12" s="537"/>
      <c r="CGM12" s="538"/>
      <c r="CGN12" s="539"/>
      <c r="CGP12" s="540"/>
      <c r="CGQ12" s="540"/>
      <c r="CGR12" s="542"/>
      <c r="CGS12" s="541"/>
      <c r="CGT12" s="537"/>
      <c r="CGU12" s="6"/>
      <c r="CGV12" s="275"/>
      <c r="CGW12" s="275"/>
      <c r="CGX12" s="275"/>
      <c r="CGY12" s="275"/>
      <c r="CGZ12" s="275"/>
      <c r="CHA12" s="276"/>
      <c r="CHB12" s="277"/>
      <c r="CHC12" s="277"/>
      <c r="CHD12" s="277"/>
      <c r="CHE12" s="277"/>
      <c r="CHF12" s="274"/>
      <c r="CHG12" s="265"/>
      <c r="CHH12" s="537"/>
      <c r="CHI12" s="537"/>
      <c r="CHJ12" s="538"/>
      <c r="CHK12" s="539"/>
      <c r="CHM12" s="540"/>
      <c r="CHN12" s="540"/>
      <c r="CHO12" s="542"/>
      <c r="CHP12" s="541"/>
      <c r="CHQ12" s="537"/>
      <c r="CHR12" s="6"/>
      <c r="CHS12" s="275"/>
      <c r="CHT12" s="275"/>
      <c r="CHU12" s="275"/>
      <c r="CHV12" s="275"/>
      <c r="CHW12" s="275"/>
      <c r="CHX12" s="276"/>
      <c r="CHY12" s="277"/>
      <c r="CHZ12" s="277"/>
      <c r="CIA12" s="277"/>
      <c r="CIB12" s="277"/>
      <c r="CIC12" s="274"/>
      <c r="CID12" s="265"/>
      <c r="CIE12" s="537"/>
      <c r="CIF12" s="537"/>
      <c r="CIG12" s="538"/>
      <c r="CIH12" s="539"/>
      <c r="CIJ12" s="540"/>
      <c r="CIK12" s="540"/>
      <c r="CIL12" s="542"/>
      <c r="CIM12" s="541"/>
      <c r="CIN12" s="537"/>
      <c r="CIO12" s="6"/>
      <c r="CIP12" s="275"/>
      <c r="CIQ12" s="275"/>
      <c r="CIR12" s="275"/>
      <c r="CIS12" s="275"/>
      <c r="CIT12" s="275"/>
      <c r="CIU12" s="276"/>
      <c r="CIV12" s="277"/>
      <c r="CIW12" s="277"/>
      <c r="CIX12" s="277"/>
      <c r="CIY12" s="277"/>
      <c r="CIZ12" s="274"/>
      <c r="CJA12" s="265"/>
      <c r="CJB12" s="537"/>
      <c r="CJC12" s="537"/>
      <c r="CJD12" s="538"/>
      <c r="CJE12" s="539"/>
      <c r="CJG12" s="540"/>
      <c r="CJH12" s="540"/>
      <c r="CJI12" s="542"/>
      <c r="CJJ12" s="541"/>
      <c r="CJK12" s="537"/>
      <c r="CJL12" s="6"/>
      <c r="CJM12" s="275"/>
      <c r="CJN12" s="275"/>
      <c r="CJO12" s="275"/>
      <c r="CJP12" s="275"/>
      <c r="CJQ12" s="275"/>
      <c r="CJR12" s="276"/>
      <c r="CJS12" s="277"/>
      <c r="CJT12" s="277"/>
      <c r="CJU12" s="277"/>
      <c r="CJV12" s="277"/>
      <c r="CJW12" s="274"/>
      <c r="CJX12" s="265"/>
      <c r="CJY12" s="537"/>
      <c r="CJZ12" s="537"/>
      <c r="CKA12" s="538"/>
      <c r="CKB12" s="539"/>
      <c r="CKD12" s="540"/>
      <c r="CKE12" s="540"/>
      <c r="CKF12" s="542"/>
      <c r="CKG12" s="541"/>
      <c r="CKH12" s="537"/>
      <c r="CKI12" s="6"/>
      <c r="CKJ12" s="275"/>
      <c r="CKK12" s="275"/>
      <c r="CKL12" s="275"/>
      <c r="CKM12" s="275"/>
      <c r="CKN12" s="275"/>
      <c r="CKO12" s="276"/>
      <c r="CKP12" s="277"/>
      <c r="CKQ12" s="277"/>
      <c r="CKR12" s="277"/>
      <c r="CKS12" s="277"/>
      <c r="CKT12" s="274"/>
      <c r="CKU12" s="265"/>
      <c r="CKV12" s="537"/>
      <c r="CKW12" s="537"/>
      <c r="CKX12" s="538"/>
      <c r="CKY12" s="539"/>
      <c r="CLA12" s="540"/>
      <c r="CLB12" s="540"/>
      <c r="CLC12" s="542"/>
      <c r="CLD12" s="541"/>
      <c r="CLE12" s="537"/>
      <c r="CLF12" s="6"/>
      <c r="CLG12" s="275"/>
      <c r="CLH12" s="275"/>
      <c r="CLI12" s="275"/>
      <c r="CLJ12" s="275"/>
      <c r="CLK12" s="275"/>
      <c r="CLL12" s="276"/>
      <c r="CLM12" s="277"/>
      <c r="CLN12" s="277"/>
      <c r="CLO12" s="277"/>
      <c r="CLP12" s="277"/>
      <c r="CLQ12" s="274"/>
      <c r="CLR12" s="265"/>
      <c r="CLS12" s="537"/>
      <c r="CLT12" s="537"/>
      <c r="CLU12" s="538"/>
      <c r="CLV12" s="539"/>
      <c r="CLX12" s="540"/>
      <c r="CLY12" s="540"/>
      <c r="CLZ12" s="542"/>
      <c r="CMA12" s="541"/>
      <c r="CMB12" s="537"/>
      <c r="CMC12" s="6"/>
      <c r="CMD12" s="275"/>
      <c r="CME12" s="275"/>
      <c r="CMF12" s="275"/>
      <c r="CMG12" s="275"/>
      <c r="CMH12" s="275"/>
      <c r="CMI12" s="276"/>
      <c r="CMJ12" s="277"/>
      <c r="CMK12" s="277"/>
      <c r="CML12" s="277"/>
      <c r="CMM12" s="277"/>
      <c r="CMN12" s="274"/>
      <c r="CMO12" s="265"/>
      <c r="CMP12" s="537"/>
      <c r="CMQ12" s="537"/>
      <c r="CMR12" s="538"/>
      <c r="CMS12" s="539"/>
      <c r="CMU12" s="540"/>
      <c r="CMV12" s="540"/>
      <c r="CMW12" s="542"/>
      <c r="CMX12" s="541"/>
      <c r="CMY12" s="537"/>
      <c r="CMZ12" s="6"/>
      <c r="CNA12" s="275"/>
      <c r="CNB12" s="275"/>
      <c r="CNC12" s="275"/>
      <c r="CND12" s="275"/>
      <c r="CNE12" s="275"/>
      <c r="CNF12" s="276"/>
      <c r="CNG12" s="277"/>
      <c r="CNH12" s="277"/>
      <c r="CNI12" s="277"/>
      <c r="CNJ12" s="277"/>
      <c r="CNK12" s="274"/>
      <c r="CNL12" s="265"/>
      <c r="CNM12" s="537"/>
      <c r="CNN12" s="537"/>
      <c r="CNO12" s="538"/>
      <c r="CNP12" s="539"/>
      <c r="CNR12" s="540"/>
      <c r="CNS12" s="540"/>
      <c r="CNT12" s="542"/>
      <c r="CNU12" s="541"/>
      <c r="CNV12" s="537"/>
      <c r="CNW12" s="6"/>
      <c r="CNX12" s="275"/>
      <c r="CNY12" s="275"/>
      <c r="CNZ12" s="275"/>
      <c r="COA12" s="275"/>
      <c r="COB12" s="275"/>
      <c r="COC12" s="276"/>
      <c r="COD12" s="277"/>
      <c r="COE12" s="277"/>
      <c r="COF12" s="277"/>
      <c r="COG12" s="277"/>
      <c r="COH12" s="274"/>
      <c r="COI12" s="265"/>
      <c r="COJ12" s="537"/>
      <c r="COK12" s="537"/>
      <c r="COL12" s="538"/>
      <c r="COM12" s="539"/>
      <c r="COO12" s="540"/>
      <c r="COP12" s="540"/>
      <c r="COQ12" s="542"/>
      <c r="COR12" s="541"/>
      <c r="COS12" s="537"/>
      <c r="COT12" s="6"/>
      <c r="COU12" s="275"/>
      <c r="COV12" s="275"/>
      <c r="COW12" s="275"/>
      <c r="COX12" s="275"/>
      <c r="COY12" s="275"/>
      <c r="COZ12" s="276"/>
      <c r="CPA12" s="277"/>
      <c r="CPB12" s="277"/>
      <c r="CPC12" s="277"/>
      <c r="CPD12" s="277"/>
      <c r="CPE12" s="274"/>
      <c r="CPF12" s="265"/>
      <c r="CPG12" s="537"/>
      <c r="CPH12" s="537"/>
      <c r="CPI12" s="538"/>
      <c r="CPJ12" s="539"/>
      <c r="CPL12" s="540"/>
      <c r="CPM12" s="540"/>
      <c r="CPN12" s="542"/>
      <c r="CPO12" s="541"/>
      <c r="CPP12" s="537"/>
      <c r="CPQ12" s="6"/>
      <c r="CPR12" s="275"/>
      <c r="CPS12" s="275"/>
      <c r="CPT12" s="275"/>
      <c r="CPU12" s="275"/>
      <c r="CPV12" s="275"/>
      <c r="CPW12" s="276"/>
      <c r="CPX12" s="277"/>
      <c r="CPY12" s="277"/>
      <c r="CPZ12" s="277"/>
      <c r="CQA12" s="277"/>
      <c r="CQB12" s="274"/>
      <c r="CQC12" s="265"/>
      <c r="CQD12" s="537"/>
      <c r="CQE12" s="537"/>
      <c r="CQF12" s="538"/>
      <c r="CQG12" s="539"/>
      <c r="CQI12" s="540"/>
      <c r="CQJ12" s="540"/>
      <c r="CQK12" s="542"/>
      <c r="CQL12" s="541"/>
      <c r="CQM12" s="537"/>
      <c r="CQN12" s="6"/>
      <c r="CQO12" s="275"/>
      <c r="CQP12" s="275"/>
      <c r="CQQ12" s="275"/>
      <c r="CQR12" s="275"/>
      <c r="CQS12" s="275"/>
      <c r="CQT12" s="276"/>
      <c r="CQU12" s="277"/>
      <c r="CQV12" s="277"/>
      <c r="CQW12" s="277"/>
      <c r="CQX12" s="277"/>
      <c r="CQY12" s="274"/>
      <c r="CQZ12" s="265"/>
      <c r="CRA12" s="537"/>
      <c r="CRB12" s="537"/>
      <c r="CRC12" s="538"/>
      <c r="CRD12" s="539"/>
      <c r="CRF12" s="540"/>
      <c r="CRG12" s="540"/>
      <c r="CRH12" s="542"/>
      <c r="CRI12" s="541"/>
      <c r="CRJ12" s="537"/>
      <c r="CRK12" s="6"/>
      <c r="CRL12" s="275"/>
      <c r="CRM12" s="275"/>
      <c r="CRN12" s="275"/>
      <c r="CRO12" s="275"/>
      <c r="CRP12" s="275"/>
      <c r="CRQ12" s="276"/>
      <c r="CRR12" s="277"/>
      <c r="CRS12" s="277"/>
      <c r="CRT12" s="277"/>
      <c r="CRU12" s="277"/>
      <c r="CRV12" s="274"/>
      <c r="CRW12" s="265"/>
      <c r="CRX12" s="537"/>
      <c r="CRY12" s="537"/>
      <c r="CRZ12" s="538"/>
      <c r="CSA12" s="539"/>
      <c r="CSC12" s="540"/>
      <c r="CSD12" s="540"/>
      <c r="CSE12" s="542"/>
      <c r="CSF12" s="541"/>
      <c r="CSG12" s="537"/>
      <c r="CSH12" s="6"/>
      <c r="CSI12" s="275"/>
      <c r="CSJ12" s="275"/>
      <c r="CSK12" s="275"/>
      <c r="CSL12" s="275"/>
      <c r="CSM12" s="275"/>
      <c r="CSN12" s="276"/>
      <c r="CSO12" s="277"/>
      <c r="CSP12" s="277"/>
      <c r="CSQ12" s="277"/>
      <c r="CSR12" s="277"/>
      <c r="CSS12" s="274"/>
      <c r="CST12" s="265"/>
      <c r="CSU12" s="537"/>
      <c r="CSV12" s="537"/>
      <c r="CSW12" s="538"/>
      <c r="CSX12" s="539"/>
      <c r="CSZ12" s="540"/>
      <c r="CTA12" s="540"/>
      <c r="CTB12" s="542"/>
      <c r="CTC12" s="541"/>
      <c r="CTD12" s="537"/>
      <c r="CTE12" s="6"/>
      <c r="CTF12" s="275"/>
      <c r="CTG12" s="275"/>
      <c r="CTH12" s="275"/>
      <c r="CTI12" s="275"/>
      <c r="CTJ12" s="275"/>
      <c r="CTK12" s="276"/>
      <c r="CTL12" s="277"/>
      <c r="CTM12" s="277"/>
      <c r="CTN12" s="277"/>
      <c r="CTO12" s="277"/>
      <c r="CTP12" s="274"/>
      <c r="CTQ12" s="265"/>
      <c r="CTR12" s="537"/>
      <c r="CTS12" s="537"/>
      <c r="CTT12" s="538"/>
      <c r="CTU12" s="539"/>
      <c r="CTW12" s="540"/>
      <c r="CTX12" s="540"/>
      <c r="CTY12" s="542"/>
      <c r="CTZ12" s="541"/>
      <c r="CUA12" s="537"/>
      <c r="CUB12" s="6"/>
      <c r="CUC12" s="275"/>
      <c r="CUD12" s="275"/>
      <c r="CUE12" s="275"/>
      <c r="CUF12" s="275"/>
      <c r="CUG12" s="275"/>
      <c r="CUH12" s="276"/>
      <c r="CUI12" s="277"/>
      <c r="CUJ12" s="277"/>
      <c r="CUK12" s="277"/>
      <c r="CUL12" s="277"/>
      <c r="CUM12" s="274"/>
      <c r="CUN12" s="265"/>
      <c r="CUO12" s="537"/>
      <c r="CUP12" s="537"/>
      <c r="CUQ12" s="538"/>
      <c r="CUR12" s="539"/>
      <c r="CUT12" s="540"/>
      <c r="CUU12" s="540"/>
      <c r="CUV12" s="542"/>
      <c r="CUW12" s="541"/>
      <c r="CUX12" s="537"/>
      <c r="CUY12" s="6"/>
      <c r="CUZ12" s="275"/>
      <c r="CVA12" s="275"/>
      <c r="CVB12" s="275"/>
      <c r="CVC12" s="275"/>
      <c r="CVD12" s="275"/>
      <c r="CVE12" s="276"/>
      <c r="CVF12" s="277"/>
      <c r="CVG12" s="277"/>
      <c r="CVH12" s="277"/>
      <c r="CVI12" s="277"/>
      <c r="CVJ12" s="274"/>
      <c r="CVK12" s="265"/>
      <c r="CVL12" s="537"/>
      <c r="CVM12" s="537"/>
      <c r="CVN12" s="538"/>
      <c r="CVO12" s="539"/>
      <c r="CVQ12" s="540"/>
      <c r="CVR12" s="540"/>
      <c r="CVS12" s="542"/>
      <c r="CVT12" s="541"/>
      <c r="CVU12" s="537"/>
      <c r="CVV12" s="6"/>
      <c r="CVW12" s="275"/>
      <c r="CVX12" s="275"/>
      <c r="CVY12" s="275"/>
      <c r="CVZ12" s="275"/>
      <c r="CWA12" s="275"/>
      <c r="CWB12" s="276"/>
      <c r="CWC12" s="277"/>
      <c r="CWD12" s="277"/>
      <c r="CWE12" s="277"/>
      <c r="CWF12" s="277"/>
      <c r="CWG12" s="274"/>
      <c r="CWH12" s="265"/>
      <c r="CWI12" s="537"/>
      <c r="CWJ12" s="537"/>
      <c r="CWK12" s="538"/>
      <c r="CWL12" s="539"/>
      <c r="CWN12" s="540"/>
      <c r="CWO12" s="540"/>
      <c r="CWP12" s="542"/>
      <c r="CWQ12" s="541"/>
      <c r="CWR12" s="537"/>
      <c r="CWS12" s="6"/>
      <c r="CWT12" s="275"/>
      <c r="CWU12" s="275"/>
      <c r="CWV12" s="275"/>
      <c r="CWW12" s="275"/>
      <c r="CWX12" s="275"/>
      <c r="CWY12" s="276"/>
      <c r="CWZ12" s="277"/>
      <c r="CXA12" s="277"/>
      <c r="CXB12" s="277"/>
      <c r="CXC12" s="277"/>
      <c r="CXD12" s="274"/>
      <c r="CXE12" s="265"/>
      <c r="CXF12" s="537"/>
      <c r="CXG12" s="537"/>
      <c r="CXH12" s="538"/>
      <c r="CXI12" s="539"/>
      <c r="CXK12" s="540"/>
      <c r="CXL12" s="540"/>
      <c r="CXM12" s="542"/>
      <c r="CXN12" s="541"/>
      <c r="CXO12" s="537"/>
      <c r="CXP12" s="6"/>
      <c r="CXQ12" s="275"/>
      <c r="CXR12" s="275"/>
      <c r="CXS12" s="275"/>
      <c r="CXT12" s="275"/>
      <c r="CXU12" s="275"/>
      <c r="CXV12" s="276"/>
      <c r="CXW12" s="277"/>
      <c r="CXX12" s="277"/>
      <c r="CXY12" s="277"/>
      <c r="CXZ12" s="277"/>
      <c r="CYA12" s="274"/>
      <c r="CYB12" s="265"/>
      <c r="CYC12" s="537"/>
      <c r="CYD12" s="537"/>
      <c r="CYE12" s="538"/>
      <c r="CYF12" s="539"/>
      <c r="CYH12" s="540"/>
      <c r="CYI12" s="540"/>
      <c r="CYJ12" s="542"/>
      <c r="CYK12" s="541"/>
      <c r="CYL12" s="537"/>
      <c r="CYM12" s="6"/>
      <c r="CYN12" s="275"/>
      <c r="CYO12" s="275"/>
      <c r="CYP12" s="275"/>
      <c r="CYQ12" s="275"/>
      <c r="CYR12" s="275"/>
      <c r="CYS12" s="276"/>
      <c r="CYT12" s="277"/>
      <c r="CYU12" s="277"/>
      <c r="CYV12" s="277"/>
      <c r="CYW12" s="277"/>
      <c r="CYX12" s="274"/>
      <c r="CYY12" s="265"/>
      <c r="CYZ12" s="537"/>
      <c r="CZA12" s="537"/>
      <c r="CZB12" s="538"/>
      <c r="CZC12" s="539"/>
      <c r="CZE12" s="540"/>
      <c r="CZF12" s="540"/>
      <c r="CZG12" s="542"/>
      <c r="CZH12" s="541"/>
      <c r="CZI12" s="537"/>
      <c r="CZJ12" s="6"/>
      <c r="CZK12" s="275"/>
      <c r="CZL12" s="275"/>
      <c r="CZM12" s="275"/>
      <c r="CZN12" s="275"/>
      <c r="CZO12" s="275"/>
      <c r="CZP12" s="276"/>
      <c r="CZQ12" s="277"/>
      <c r="CZR12" s="277"/>
      <c r="CZS12" s="277"/>
      <c r="CZT12" s="277"/>
      <c r="CZU12" s="274"/>
      <c r="CZV12" s="265"/>
      <c r="CZW12" s="537"/>
      <c r="CZX12" s="537"/>
      <c r="CZY12" s="538"/>
      <c r="CZZ12" s="539"/>
      <c r="DAB12" s="540"/>
      <c r="DAC12" s="540"/>
      <c r="DAD12" s="542"/>
      <c r="DAE12" s="541"/>
      <c r="DAF12" s="537"/>
      <c r="DAG12" s="6"/>
      <c r="DAH12" s="275"/>
      <c r="DAI12" s="275"/>
      <c r="DAJ12" s="275"/>
      <c r="DAK12" s="275"/>
      <c r="DAL12" s="275"/>
      <c r="DAM12" s="276"/>
      <c r="DAN12" s="277"/>
      <c r="DAO12" s="277"/>
      <c r="DAP12" s="277"/>
      <c r="DAQ12" s="277"/>
      <c r="DAR12" s="274"/>
      <c r="DAS12" s="265"/>
      <c r="DAT12" s="537"/>
      <c r="DAU12" s="537"/>
      <c r="DAV12" s="538"/>
      <c r="DAW12" s="539"/>
      <c r="DAY12" s="540"/>
      <c r="DAZ12" s="540"/>
      <c r="DBA12" s="542"/>
      <c r="DBB12" s="541"/>
      <c r="DBC12" s="537"/>
      <c r="DBD12" s="6"/>
      <c r="DBE12" s="275"/>
      <c r="DBF12" s="275"/>
      <c r="DBG12" s="275"/>
      <c r="DBH12" s="275"/>
      <c r="DBI12" s="275"/>
      <c r="DBJ12" s="276"/>
      <c r="DBK12" s="277"/>
      <c r="DBL12" s="277"/>
      <c r="DBM12" s="277"/>
      <c r="DBN12" s="277"/>
      <c r="DBO12" s="274"/>
      <c r="DBP12" s="265"/>
      <c r="DBQ12" s="537"/>
      <c r="DBR12" s="537"/>
      <c r="DBS12" s="538"/>
      <c r="DBT12" s="539"/>
      <c r="DBV12" s="540"/>
      <c r="DBW12" s="540"/>
      <c r="DBX12" s="542"/>
      <c r="DBY12" s="541"/>
      <c r="DBZ12" s="537"/>
      <c r="DCA12" s="6"/>
      <c r="DCB12" s="275"/>
      <c r="DCC12" s="275"/>
      <c r="DCD12" s="275"/>
      <c r="DCE12" s="275"/>
      <c r="DCF12" s="275"/>
      <c r="DCG12" s="276"/>
      <c r="DCH12" s="277"/>
      <c r="DCI12" s="277"/>
      <c r="DCJ12" s="277"/>
      <c r="DCK12" s="277"/>
      <c r="DCL12" s="274"/>
      <c r="DCM12" s="265"/>
      <c r="DCN12" s="537"/>
      <c r="DCO12" s="537"/>
      <c r="DCP12" s="538"/>
      <c r="DCQ12" s="539"/>
      <c r="DCS12" s="540"/>
      <c r="DCT12" s="540"/>
      <c r="DCU12" s="542"/>
      <c r="DCV12" s="541"/>
      <c r="DCW12" s="537"/>
      <c r="DCX12" s="6"/>
      <c r="DCY12" s="275"/>
      <c r="DCZ12" s="275"/>
      <c r="DDA12" s="275"/>
      <c r="DDB12" s="275"/>
      <c r="DDC12" s="275"/>
      <c r="DDD12" s="276"/>
      <c r="DDE12" s="277"/>
      <c r="DDF12" s="277"/>
      <c r="DDG12" s="277"/>
      <c r="DDH12" s="277"/>
      <c r="DDI12" s="274"/>
      <c r="DDJ12" s="265"/>
      <c r="DDK12" s="537"/>
      <c r="DDL12" s="537"/>
      <c r="DDM12" s="538"/>
      <c r="DDN12" s="539"/>
      <c r="DDP12" s="540"/>
      <c r="DDQ12" s="540"/>
      <c r="DDR12" s="542"/>
      <c r="DDS12" s="541"/>
      <c r="DDT12" s="537"/>
      <c r="DDU12" s="6"/>
      <c r="DDV12" s="275"/>
      <c r="DDW12" s="275"/>
      <c r="DDX12" s="275"/>
      <c r="DDY12" s="275"/>
      <c r="DDZ12" s="275"/>
      <c r="DEA12" s="276"/>
      <c r="DEB12" s="277"/>
      <c r="DEC12" s="277"/>
      <c r="DED12" s="277"/>
      <c r="DEE12" s="277"/>
      <c r="DEF12" s="274"/>
      <c r="DEG12" s="265"/>
      <c r="DEH12" s="537"/>
      <c r="DEI12" s="537"/>
      <c r="DEJ12" s="538"/>
      <c r="DEK12" s="539"/>
      <c r="DEM12" s="540"/>
      <c r="DEN12" s="540"/>
      <c r="DEO12" s="542"/>
      <c r="DEP12" s="541"/>
      <c r="DEQ12" s="537"/>
      <c r="DER12" s="6"/>
      <c r="DES12" s="275"/>
      <c r="DET12" s="275"/>
      <c r="DEU12" s="275"/>
      <c r="DEV12" s="275"/>
      <c r="DEW12" s="275"/>
      <c r="DEX12" s="276"/>
      <c r="DEY12" s="277"/>
      <c r="DEZ12" s="277"/>
      <c r="DFA12" s="277"/>
      <c r="DFB12" s="277"/>
      <c r="DFC12" s="274"/>
      <c r="DFD12" s="265"/>
      <c r="DFE12" s="537"/>
      <c r="DFF12" s="537"/>
      <c r="DFG12" s="538"/>
      <c r="DFH12" s="539"/>
      <c r="DFJ12" s="540"/>
      <c r="DFK12" s="540"/>
      <c r="DFL12" s="542"/>
      <c r="DFM12" s="541"/>
      <c r="DFN12" s="537"/>
      <c r="DFO12" s="6"/>
      <c r="DFP12" s="275"/>
      <c r="DFQ12" s="275"/>
      <c r="DFR12" s="275"/>
      <c r="DFS12" s="275"/>
      <c r="DFT12" s="275"/>
      <c r="DFU12" s="276"/>
      <c r="DFV12" s="277"/>
      <c r="DFW12" s="277"/>
      <c r="DFX12" s="277"/>
      <c r="DFY12" s="277"/>
      <c r="DFZ12" s="274"/>
      <c r="DGA12" s="265"/>
      <c r="DGB12" s="537"/>
      <c r="DGC12" s="537"/>
      <c r="DGD12" s="538"/>
      <c r="DGE12" s="539"/>
      <c r="DGG12" s="540"/>
      <c r="DGH12" s="540"/>
      <c r="DGI12" s="542"/>
      <c r="DGJ12" s="541"/>
      <c r="DGK12" s="537"/>
      <c r="DGL12" s="6"/>
      <c r="DGM12" s="275"/>
      <c r="DGN12" s="275"/>
      <c r="DGO12" s="275"/>
      <c r="DGP12" s="275"/>
      <c r="DGQ12" s="275"/>
      <c r="DGR12" s="276"/>
      <c r="DGS12" s="277"/>
      <c r="DGT12" s="277"/>
      <c r="DGU12" s="277"/>
      <c r="DGV12" s="277"/>
      <c r="DGW12" s="274"/>
      <c r="DGX12" s="265"/>
      <c r="DGY12" s="537"/>
      <c r="DGZ12" s="537"/>
      <c r="DHA12" s="538"/>
      <c r="DHB12" s="539"/>
      <c r="DHD12" s="540"/>
      <c r="DHE12" s="540"/>
      <c r="DHF12" s="542"/>
      <c r="DHG12" s="541"/>
      <c r="DHH12" s="537"/>
      <c r="DHI12" s="6"/>
      <c r="DHJ12" s="275"/>
      <c r="DHK12" s="275"/>
      <c r="DHL12" s="275"/>
      <c r="DHM12" s="275"/>
      <c r="DHN12" s="275"/>
      <c r="DHO12" s="276"/>
      <c r="DHP12" s="277"/>
      <c r="DHQ12" s="277"/>
      <c r="DHR12" s="277"/>
      <c r="DHS12" s="277"/>
      <c r="DHT12" s="274"/>
      <c r="DHU12" s="265"/>
      <c r="DHV12" s="537"/>
      <c r="DHW12" s="537"/>
      <c r="DHX12" s="538"/>
      <c r="DHY12" s="539"/>
      <c r="DIA12" s="540"/>
      <c r="DIB12" s="540"/>
      <c r="DIC12" s="542"/>
      <c r="DID12" s="541"/>
      <c r="DIE12" s="537"/>
      <c r="DIF12" s="6"/>
      <c r="DIG12" s="275"/>
      <c r="DIH12" s="275"/>
      <c r="DII12" s="275"/>
      <c r="DIJ12" s="275"/>
      <c r="DIK12" s="275"/>
      <c r="DIL12" s="276"/>
      <c r="DIM12" s="277"/>
      <c r="DIN12" s="277"/>
      <c r="DIO12" s="277"/>
      <c r="DIP12" s="277"/>
      <c r="DIQ12" s="274"/>
      <c r="DIR12" s="265"/>
      <c r="DIS12" s="537"/>
      <c r="DIT12" s="537"/>
      <c r="DIU12" s="538"/>
      <c r="DIV12" s="539"/>
      <c r="DIX12" s="540"/>
      <c r="DIY12" s="540"/>
      <c r="DIZ12" s="542"/>
      <c r="DJA12" s="541"/>
      <c r="DJB12" s="537"/>
      <c r="DJC12" s="6"/>
      <c r="DJD12" s="275"/>
      <c r="DJE12" s="275"/>
      <c r="DJF12" s="275"/>
      <c r="DJG12" s="275"/>
      <c r="DJH12" s="275"/>
      <c r="DJI12" s="276"/>
      <c r="DJJ12" s="277"/>
      <c r="DJK12" s="277"/>
      <c r="DJL12" s="277"/>
      <c r="DJM12" s="277"/>
      <c r="DJN12" s="274"/>
      <c r="DJO12" s="265"/>
      <c r="DJP12" s="537"/>
      <c r="DJQ12" s="537"/>
      <c r="DJR12" s="538"/>
      <c r="DJS12" s="539"/>
      <c r="DJU12" s="540"/>
      <c r="DJV12" s="540"/>
      <c r="DJW12" s="542"/>
      <c r="DJX12" s="541"/>
      <c r="DJY12" s="537"/>
      <c r="DJZ12" s="6"/>
      <c r="DKA12" s="275"/>
      <c r="DKB12" s="275"/>
      <c r="DKC12" s="275"/>
      <c r="DKD12" s="275"/>
      <c r="DKE12" s="275"/>
      <c r="DKF12" s="276"/>
      <c r="DKG12" s="277"/>
      <c r="DKH12" s="277"/>
      <c r="DKI12" s="277"/>
      <c r="DKJ12" s="277"/>
      <c r="DKK12" s="274"/>
      <c r="DKL12" s="265"/>
      <c r="DKM12" s="537"/>
      <c r="DKN12" s="537"/>
      <c r="DKO12" s="538"/>
      <c r="DKP12" s="539"/>
      <c r="DKR12" s="540"/>
      <c r="DKS12" s="540"/>
      <c r="DKT12" s="542"/>
      <c r="DKU12" s="541"/>
      <c r="DKV12" s="537"/>
      <c r="DKW12" s="6"/>
      <c r="DKX12" s="275"/>
      <c r="DKY12" s="275"/>
      <c r="DKZ12" s="275"/>
      <c r="DLA12" s="275"/>
      <c r="DLB12" s="275"/>
      <c r="DLC12" s="276"/>
      <c r="DLD12" s="277"/>
      <c r="DLE12" s="277"/>
      <c r="DLF12" s="277"/>
      <c r="DLG12" s="277"/>
      <c r="DLH12" s="274"/>
      <c r="DLI12" s="265"/>
      <c r="DLJ12" s="537"/>
      <c r="DLK12" s="537"/>
      <c r="DLL12" s="538"/>
      <c r="DLM12" s="539"/>
      <c r="DLO12" s="540"/>
      <c r="DLP12" s="540"/>
      <c r="DLQ12" s="542"/>
      <c r="DLR12" s="541"/>
      <c r="DLS12" s="537"/>
      <c r="DLT12" s="6"/>
      <c r="DLU12" s="275"/>
      <c r="DLV12" s="275"/>
      <c r="DLW12" s="275"/>
      <c r="DLX12" s="275"/>
      <c r="DLY12" s="275"/>
      <c r="DLZ12" s="276"/>
      <c r="DMA12" s="277"/>
      <c r="DMB12" s="277"/>
      <c r="DMC12" s="277"/>
      <c r="DMD12" s="277"/>
      <c r="DME12" s="274"/>
      <c r="DMF12" s="265"/>
      <c r="DMG12" s="537"/>
      <c r="DMH12" s="537"/>
      <c r="DMI12" s="538"/>
      <c r="DMJ12" s="539"/>
      <c r="DML12" s="540"/>
      <c r="DMM12" s="540"/>
      <c r="DMN12" s="542"/>
      <c r="DMO12" s="541"/>
      <c r="DMP12" s="537"/>
      <c r="DMQ12" s="6"/>
      <c r="DMR12" s="275"/>
      <c r="DMS12" s="275"/>
      <c r="DMT12" s="275"/>
      <c r="DMU12" s="275"/>
      <c r="DMV12" s="275"/>
      <c r="DMW12" s="276"/>
      <c r="DMX12" s="277"/>
      <c r="DMY12" s="277"/>
      <c r="DMZ12" s="277"/>
      <c r="DNA12" s="277"/>
      <c r="DNB12" s="274"/>
      <c r="DNC12" s="265"/>
      <c r="DND12" s="537"/>
      <c r="DNE12" s="537"/>
      <c r="DNF12" s="538"/>
      <c r="DNG12" s="539"/>
      <c r="DNI12" s="540"/>
      <c r="DNJ12" s="540"/>
      <c r="DNK12" s="542"/>
      <c r="DNL12" s="541"/>
      <c r="DNM12" s="537"/>
      <c r="DNN12" s="6"/>
      <c r="DNO12" s="275"/>
      <c r="DNP12" s="275"/>
      <c r="DNQ12" s="275"/>
      <c r="DNR12" s="275"/>
      <c r="DNS12" s="275"/>
      <c r="DNT12" s="276"/>
      <c r="DNU12" s="277"/>
      <c r="DNV12" s="277"/>
      <c r="DNW12" s="277"/>
      <c r="DNX12" s="277"/>
      <c r="DNY12" s="274"/>
      <c r="DNZ12" s="265"/>
      <c r="DOA12" s="537"/>
      <c r="DOB12" s="537"/>
      <c r="DOC12" s="538"/>
      <c r="DOD12" s="539"/>
      <c r="DOF12" s="540"/>
      <c r="DOG12" s="540"/>
      <c r="DOH12" s="542"/>
      <c r="DOI12" s="541"/>
      <c r="DOJ12" s="537"/>
      <c r="DOK12" s="6"/>
      <c r="DOL12" s="275"/>
      <c r="DOM12" s="275"/>
      <c r="DON12" s="275"/>
      <c r="DOO12" s="275"/>
      <c r="DOP12" s="275"/>
      <c r="DOQ12" s="276"/>
      <c r="DOR12" s="277"/>
      <c r="DOS12" s="277"/>
      <c r="DOT12" s="277"/>
      <c r="DOU12" s="277"/>
      <c r="DOV12" s="274"/>
      <c r="DOW12" s="265"/>
      <c r="DOX12" s="537"/>
      <c r="DOY12" s="537"/>
      <c r="DOZ12" s="538"/>
      <c r="DPA12" s="539"/>
      <c r="DPC12" s="540"/>
      <c r="DPD12" s="540"/>
      <c r="DPE12" s="542"/>
      <c r="DPF12" s="541"/>
      <c r="DPG12" s="537"/>
      <c r="DPH12" s="6"/>
      <c r="DPI12" s="275"/>
      <c r="DPJ12" s="275"/>
      <c r="DPK12" s="275"/>
      <c r="DPL12" s="275"/>
      <c r="DPM12" s="275"/>
      <c r="DPN12" s="276"/>
      <c r="DPO12" s="277"/>
      <c r="DPP12" s="277"/>
      <c r="DPQ12" s="277"/>
      <c r="DPR12" s="277"/>
      <c r="DPS12" s="274"/>
      <c r="DPT12" s="265"/>
      <c r="DPU12" s="537"/>
      <c r="DPV12" s="537"/>
      <c r="DPW12" s="538"/>
      <c r="DPX12" s="539"/>
      <c r="DPZ12" s="540"/>
      <c r="DQA12" s="540"/>
      <c r="DQB12" s="542"/>
      <c r="DQC12" s="541"/>
      <c r="DQD12" s="537"/>
      <c r="DQE12" s="6"/>
      <c r="DQF12" s="275"/>
      <c r="DQG12" s="275"/>
      <c r="DQH12" s="275"/>
      <c r="DQI12" s="275"/>
      <c r="DQJ12" s="275"/>
      <c r="DQK12" s="276"/>
      <c r="DQL12" s="277"/>
      <c r="DQM12" s="277"/>
      <c r="DQN12" s="277"/>
      <c r="DQO12" s="277"/>
      <c r="DQP12" s="274"/>
      <c r="DQQ12" s="265"/>
      <c r="DQR12" s="537"/>
      <c r="DQS12" s="537"/>
      <c r="DQT12" s="538"/>
      <c r="DQU12" s="539"/>
      <c r="DQW12" s="540"/>
      <c r="DQX12" s="540"/>
      <c r="DQY12" s="542"/>
      <c r="DQZ12" s="541"/>
      <c r="DRA12" s="537"/>
      <c r="DRB12" s="6"/>
      <c r="DRC12" s="275"/>
      <c r="DRD12" s="275"/>
      <c r="DRE12" s="275"/>
      <c r="DRF12" s="275"/>
      <c r="DRG12" s="275"/>
      <c r="DRH12" s="276"/>
      <c r="DRI12" s="277"/>
      <c r="DRJ12" s="277"/>
      <c r="DRK12" s="277"/>
      <c r="DRL12" s="277"/>
      <c r="DRM12" s="274"/>
      <c r="DRN12" s="265"/>
      <c r="DRO12" s="537"/>
      <c r="DRP12" s="537"/>
      <c r="DRQ12" s="538"/>
      <c r="DRR12" s="539"/>
      <c r="DRT12" s="540"/>
      <c r="DRU12" s="540"/>
      <c r="DRV12" s="542"/>
      <c r="DRW12" s="541"/>
      <c r="DRX12" s="537"/>
      <c r="DRY12" s="6"/>
      <c r="DRZ12" s="275"/>
      <c r="DSA12" s="275"/>
      <c r="DSB12" s="275"/>
      <c r="DSC12" s="275"/>
      <c r="DSD12" s="275"/>
      <c r="DSE12" s="276"/>
      <c r="DSF12" s="277"/>
      <c r="DSG12" s="277"/>
      <c r="DSH12" s="277"/>
      <c r="DSI12" s="277"/>
      <c r="DSJ12" s="274"/>
      <c r="DSK12" s="265"/>
      <c r="DSL12" s="537"/>
      <c r="DSM12" s="537"/>
      <c r="DSN12" s="538"/>
      <c r="DSO12" s="539"/>
      <c r="DSQ12" s="540"/>
      <c r="DSR12" s="540"/>
      <c r="DSS12" s="542"/>
      <c r="DST12" s="541"/>
      <c r="DSU12" s="537"/>
      <c r="DSV12" s="6"/>
      <c r="DSW12" s="275"/>
      <c r="DSX12" s="275"/>
      <c r="DSY12" s="275"/>
      <c r="DSZ12" s="275"/>
      <c r="DTA12" s="275"/>
      <c r="DTB12" s="276"/>
      <c r="DTC12" s="277"/>
      <c r="DTD12" s="277"/>
      <c r="DTE12" s="277"/>
      <c r="DTF12" s="277"/>
      <c r="DTG12" s="274"/>
      <c r="DTH12" s="265"/>
      <c r="DTI12" s="537"/>
      <c r="DTJ12" s="537"/>
      <c r="DTK12" s="538"/>
      <c r="DTL12" s="539"/>
      <c r="DTN12" s="540"/>
      <c r="DTO12" s="540"/>
      <c r="DTP12" s="542"/>
      <c r="DTQ12" s="541"/>
      <c r="DTR12" s="537"/>
      <c r="DTS12" s="6"/>
      <c r="DTT12" s="275"/>
      <c r="DTU12" s="275"/>
      <c r="DTV12" s="275"/>
      <c r="DTW12" s="275"/>
      <c r="DTX12" s="275"/>
      <c r="DTY12" s="276"/>
      <c r="DTZ12" s="277"/>
      <c r="DUA12" s="277"/>
      <c r="DUB12" s="277"/>
      <c r="DUC12" s="277"/>
      <c r="DUD12" s="274"/>
      <c r="DUE12" s="265"/>
      <c r="DUF12" s="537"/>
      <c r="DUG12" s="537"/>
      <c r="DUH12" s="538"/>
      <c r="DUI12" s="539"/>
      <c r="DUK12" s="540"/>
      <c r="DUL12" s="540"/>
      <c r="DUM12" s="542"/>
      <c r="DUN12" s="541"/>
      <c r="DUO12" s="537"/>
      <c r="DUP12" s="6"/>
      <c r="DUQ12" s="275"/>
      <c r="DUR12" s="275"/>
      <c r="DUS12" s="275"/>
      <c r="DUT12" s="275"/>
      <c r="DUU12" s="275"/>
      <c r="DUV12" s="276"/>
      <c r="DUW12" s="277"/>
      <c r="DUX12" s="277"/>
      <c r="DUY12" s="277"/>
      <c r="DUZ12" s="277"/>
      <c r="DVA12" s="274"/>
      <c r="DVB12" s="265"/>
      <c r="DVC12" s="537"/>
      <c r="DVD12" s="537"/>
      <c r="DVE12" s="538"/>
      <c r="DVF12" s="539"/>
      <c r="DVH12" s="540"/>
      <c r="DVI12" s="540"/>
      <c r="DVJ12" s="542"/>
      <c r="DVK12" s="541"/>
      <c r="DVL12" s="537"/>
      <c r="DVM12" s="6"/>
      <c r="DVN12" s="275"/>
      <c r="DVO12" s="275"/>
      <c r="DVP12" s="275"/>
      <c r="DVQ12" s="275"/>
      <c r="DVR12" s="275"/>
      <c r="DVS12" s="276"/>
      <c r="DVT12" s="277"/>
      <c r="DVU12" s="277"/>
      <c r="DVV12" s="277"/>
      <c r="DVW12" s="277"/>
      <c r="DVX12" s="274"/>
      <c r="DVY12" s="265"/>
      <c r="DVZ12" s="537"/>
      <c r="DWA12" s="537"/>
      <c r="DWB12" s="538"/>
      <c r="DWC12" s="539"/>
      <c r="DWE12" s="540"/>
      <c r="DWF12" s="540"/>
      <c r="DWG12" s="542"/>
      <c r="DWH12" s="541"/>
      <c r="DWI12" s="537"/>
      <c r="DWJ12" s="6"/>
      <c r="DWK12" s="275"/>
      <c r="DWL12" s="275"/>
      <c r="DWM12" s="275"/>
      <c r="DWN12" s="275"/>
      <c r="DWO12" s="275"/>
      <c r="DWP12" s="276"/>
      <c r="DWQ12" s="277"/>
      <c r="DWR12" s="277"/>
      <c r="DWS12" s="277"/>
      <c r="DWT12" s="277"/>
      <c r="DWU12" s="274"/>
      <c r="DWV12" s="265"/>
      <c r="DWW12" s="537"/>
      <c r="DWX12" s="537"/>
      <c r="DWY12" s="538"/>
      <c r="DWZ12" s="539"/>
      <c r="DXB12" s="540"/>
      <c r="DXC12" s="540"/>
      <c r="DXD12" s="542"/>
      <c r="DXE12" s="541"/>
      <c r="DXF12" s="537"/>
      <c r="DXG12" s="6"/>
      <c r="DXH12" s="275"/>
      <c r="DXI12" s="275"/>
      <c r="DXJ12" s="275"/>
      <c r="DXK12" s="275"/>
      <c r="DXL12" s="275"/>
      <c r="DXM12" s="276"/>
      <c r="DXN12" s="277"/>
      <c r="DXO12" s="277"/>
      <c r="DXP12" s="277"/>
      <c r="DXQ12" s="277"/>
      <c r="DXR12" s="274"/>
      <c r="DXS12" s="265"/>
      <c r="DXT12" s="537"/>
      <c r="DXU12" s="537"/>
      <c r="DXV12" s="538"/>
      <c r="DXW12" s="539"/>
      <c r="DXY12" s="540"/>
      <c r="DXZ12" s="540"/>
      <c r="DYA12" s="542"/>
      <c r="DYB12" s="541"/>
      <c r="DYC12" s="537"/>
      <c r="DYD12" s="6"/>
      <c r="DYE12" s="275"/>
      <c r="DYF12" s="275"/>
      <c r="DYG12" s="275"/>
      <c r="DYH12" s="275"/>
      <c r="DYI12" s="275"/>
      <c r="DYJ12" s="276"/>
      <c r="DYK12" s="277"/>
      <c r="DYL12" s="277"/>
      <c r="DYM12" s="277"/>
      <c r="DYN12" s="277"/>
      <c r="DYO12" s="274"/>
      <c r="DYP12" s="265"/>
      <c r="DYQ12" s="537"/>
      <c r="DYR12" s="537"/>
      <c r="DYS12" s="538"/>
      <c r="DYT12" s="539"/>
      <c r="DYV12" s="540"/>
      <c r="DYW12" s="540"/>
      <c r="DYX12" s="542"/>
      <c r="DYY12" s="541"/>
      <c r="DYZ12" s="537"/>
      <c r="DZA12" s="6"/>
      <c r="DZB12" s="275"/>
      <c r="DZC12" s="275"/>
      <c r="DZD12" s="275"/>
      <c r="DZE12" s="275"/>
      <c r="DZF12" s="275"/>
      <c r="DZG12" s="276"/>
      <c r="DZH12" s="277"/>
      <c r="DZI12" s="277"/>
      <c r="DZJ12" s="277"/>
      <c r="DZK12" s="277"/>
      <c r="DZL12" s="274"/>
      <c r="DZM12" s="265"/>
      <c r="DZN12" s="537"/>
      <c r="DZO12" s="537"/>
      <c r="DZP12" s="538"/>
      <c r="DZQ12" s="539"/>
      <c r="DZS12" s="540"/>
      <c r="DZT12" s="540"/>
      <c r="DZU12" s="542"/>
      <c r="DZV12" s="541"/>
      <c r="DZW12" s="537"/>
      <c r="DZX12" s="6"/>
      <c r="DZY12" s="275"/>
      <c r="DZZ12" s="275"/>
      <c r="EAA12" s="275"/>
      <c r="EAB12" s="275"/>
      <c r="EAC12" s="275"/>
      <c r="EAD12" s="276"/>
      <c r="EAE12" s="277"/>
      <c r="EAF12" s="277"/>
      <c r="EAG12" s="277"/>
      <c r="EAH12" s="277"/>
      <c r="EAI12" s="274"/>
      <c r="EAJ12" s="265"/>
      <c r="EAK12" s="537"/>
      <c r="EAL12" s="537"/>
      <c r="EAM12" s="538"/>
      <c r="EAN12" s="539"/>
      <c r="EAP12" s="540"/>
      <c r="EAQ12" s="540"/>
      <c r="EAR12" s="542"/>
      <c r="EAS12" s="541"/>
      <c r="EAT12" s="537"/>
      <c r="EAU12" s="6"/>
      <c r="EAV12" s="275"/>
      <c r="EAW12" s="275"/>
      <c r="EAX12" s="275"/>
      <c r="EAY12" s="275"/>
      <c r="EAZ12" s="275"/>
      <c r="EBA12" s="276"/>
      <c r="EBB12" s="277"/>
      <c r="EBC12" s="277"/>
      <c r="EBD12" s="277"/>
      <c r="EBE12" s="277"/>
      <c r="EBF12" s="274"/>
      <c r="EBG12" s="265"/>
      <c r="EBH12" s="537"/>
      <c r="EBI12" s="537"/>
      <c r="EBJ12" s="538"/>
      <c r="EBK12" s="539"/>
      <c r="EBM12" s="540"/>
      <c r="EBN12" s="540"/>
      <c r="EBO12" s="542"/>
      <c r="EBP12" s="541"/>
      <c r="EBQ12" s="537"/>
      <c r="EBR12" s="6"/>
      <c r="EBS12" s="275"/>
      <c r="EBT12" s="275"/>
      <c r="EBU12" s="275"/>
      <c r="EBV12" s="275"/>
      <c r="EBW12" s="275"/>
      <c r="EBX12" s="276"/>
      <c r="EBY12" s="277"/>
      <c r="EBZ12" s="277"/>
      <c r="ECA12" s="277"/>
      <c r="ECB12" s="277"/>
      <c r="ECC12" s="274"/>
      <c r="ECD12" s="265"/>
      <c r="ECE12" s="537"/>
      <c r="ECF12" s="537"/>
      <c r="ECG12" s="538"/>
      <c r="ECH12" s="539"/>
      <c r="ECJ12" s="540"/>
      <c r="ECK12" s="540"/>
      <c r="ECL12" s="542"/>
      <c r="ECM12" s="541"/>
      <c r="ECN12" s="537"/>
      <c r="ECO12" s="6"/>
      <c r="ECP12" s="275"/>
      <c r="ECQ12" s="275"/>
      <c r="ECR12" s="275"/>
      <c r="ECS12" s="275"/>
      <c r="ECT12" s="275"/>
      <c r="ECU12" s="276"/>
      <c r="ECV12" s="277"/>
      <c r="ECW12" s="277"/>
      <c r="ECX12" s="277"/>
      <c r="ECY12" s="277"/>
      <c r="ECZ12" s="274"/>
      <c r="EDA12" s="265"/>
      <c r="EDB12" s="537"/>
      <c r="EDC12" s="537"/>
      <c r="EDD12" s="538"/>
      <c r="EDE12" s="539"/>
      <c r="EDG12" s="540"/>
      <c r="EDH12" s="540"/>
      <c r="EDI12" s="542"/>
      <c r="EDJ12" s="541"/>
      <c r="EDK12" s="537"/>
      <c r="EDL12" s="6"/>
      <c r="EDM12" s="275"/>
      <c r="EDN12" s="275"/>
      <c r="EDO12" s="275"/>
      <c r="EDP12" s="275"/>
      <c r="EDQ12" s="275"/>
      <c r="EDR12" s="276"/>
      <c r="EDS12" s="277"/>
      <c r="EDT12" s="277"/>
      <c r="EDU12" s="277"/>
      <c r="EDV12" s="277"/>
      <c r="EDW12" s="274"/>
      <c r="EDX12" s="265"/>
      <c r="EDY12" s="537"/>
      <c r="EDZ12" s="537"/>
      <c r="EEA12" s="538"/>
      <c r="EEB12" s="539"/>
      <c r="EED12" s="540"/>
      <c r="EEE12" s="540"/>
      <c r="EEF12" s="542"/>
      <c r="EEG12" s="541"/>
      <c r="EEH12" s="537"/>
      <c r="EEI12" s="6"/>
      <c r="EEJ12" s="275"/>
      <c r="EEK12" s="275"/>
      <c r="EEL12" s="275"/>
      <c r="EEM12" s="275"/>
      <c r="EEN12" s="275"/>
      <c r="EEO12" s="276"/>
      <c r="EEP12" s="277"/>
      <c r="EEQ12" s="277"/>
      <c r="EER12" s="277"/>
      <c r="EES12" s="277"/>
      <c r="EET12" s="274"/>
      <c r="EEU12" s="265"/>
      <c r="EEV12" s="537"/>
      <c r="EEW12" s="537"/>
      <c r="EEX12" s="538"/>
      <c r="EEY12" s="539"/>
      <c r="EFA12" s="540"/>
      <c r="EFB12" s="540"/>
      <c r="EFC12" s="542"/>
      <c r="EFD12" s="541"/>
      <c r="EFE12" s="537"/>
      <c r="EFF12" s="6"/>
      <c r="EFG12" s="275"/>
      <c r="EFH12" s="275"/>
      <c r="EFI12" s="275"/>
      <c r="EFJ12" s="275"/>
      <c r="EFK12" s="275"/>
      <c r="EFL12" s="276"/>
      <c r="EFM12" s="277"/>
      <c r="EFN12" s="277"/>
      <c r="EFO12" s="277"/>
      <c r="EFP12" s="277"/>
      <c r="EFQ12" s="274"/>
      <c r="EFR12" s="265"/>
      <c r="EFS12" s="537"/>
      <c r="EFT12" s="537"/>
      <c r="EFU12" s="538"/>
      <c r="EFV12" s="539"/>
      <c r="EFX12" s="540"/>
      <c r="EFY12" s="540"/>
      <c r="EFZ12" s="542"/>
      <c r="EGA12" s="541"/>
      <c r="EGB12" s="537"/>
      <c r="EGC12" s="6"/>
      <c r="EGD12" s="275"/>
      <c r="EGE12" s="275"/>
      <c r="EGF12" s="275"/>
      <c r="EGG12" s="275"/>
      <c r="EGH12" s="275"/>
      <c r="EGI12" s="276"/>
      <c r="EGJ12" s="277"/>
      <c r="EGK12" s="277"/>
      <c r="EGL12" s="277"/>
      <c r="EGM12" s="277"/>
      <c r="EGN12" s="274"/>
      <c r="EGO12" s="265"/>
      <c r="EGP12" s="537"/>
      <c r="EGQ12" s="537"/>
      <c r="EGR12" s="538"/>
      <c r="EGS12" s="539"/>
      <c r="EGU12" s="540"/>
      <c r="EGV12" s="540"/>
      <c r="EGW12" s="542"/>
      <c r="EGX12" s="541"/>
      <c r="EGY12" s="537"/>
      <c r="EGZ12" s="6"/>
      <c r="EHA12" s="275"/>
      <c r="EHB12" s="275"/>
      <c r="EHC12" s="275"/>
      <c r="EHD12" s="275"/>
      <c r="EHE12" s="275"/>
      <c r="EHF12" s="276"/>
      <c r="EHG12" s="277"/>
      <c r="EHH12" s="277"/>
      <c r="EHI12" s="277"/>
      <c r="EHJ12" s="277"/>
      <c r="EHK12" s="274"/>
      <c r="EHL12" s="265"/>
      <c r="EHM12" s="537"/>
      <c r="EHN12" s="537"/>
      <c r="EHO12" s="538"/>
      <c r="EHP12" s="539"/>
      <c r="EHR12" s="540"/>
      <c r="EHS12" s="540"/>
      <c r="EHT12" s="542"/>
      <c r="EHU12" s="541"/>
      <c r="EHV12" s="537"/>
      <c r="EHW12" s="6"/>
      <c r="EHX12" s="275"/>
      <c r="EHY12" s="275"/>
      <c r="EHZ12" s="275"/>
      <c r="EIA12" s="275"/>
      <c r="EIB12" s="275"/>
      <c r="EIC12" s="276"/>
      <c r="EID12" s="277"/>
      <c r="EIE12" s="277"/>
      <c r="EIF12" s="277"/>
      <c r="EIG12" s="277"/>
      <c r="EIH12" s="274"/>
      <c r="EII12" s="265"/>
      <c r="EIJ12" s="537"/>
      <c r="EIK12" s="537"/>
      <c r="EIL12" s="538"/>
      <c r="EIM12" s="539"/>
      <c r="EIO12" s="540"/>
      <c r="EIP12" s="540"/>
      <c r="EIQ12" s="542"/>
      <c r="EIR12" s="541"/>
      <c r="EIS12" s="537"/>
      <c r="EIT12" s="6"/>
      <c r="EIU12" s="275"/>
      <c r="EIV12" s="275"/>
      <c r="EIW12" s="275"/>
      <c r="EIX12" s="275"/>
      <c r="EIY12" s="275"/>
      <c r="EIZ12" s="276"/>
      <c r="EJA12" s="277"/>
      <c r="EJB12" s="277"/>
      <c r="EJC12" s="277"/>
      <c r="EJD12" s="277"/>
      <c r="EJE12" s="274"/>
      <c r="EJF12" s="265"/>
      <c r="EJG12" s="537"/>
      <c r="EJH12" s="537"/>
      <c r="EJI12" s="538"/>
      <c r="EJJ12" s="539"/>
      <c r="EJL12" s="540"/>
      <c r="EJM12" s="540"/>
      <c r="EJN12" s="542"/>
      <c r="EJO12" s="541"/>
      <c r="EJP12" s="537"/>
      <c r="EJQ12" s="6"/>
      <c r="EJR12" s="275"/>
      <c r="EJS12" s="275"/>
      <c r="EJT12" s="275"/>
      <c r="EJU12" s="275"/>
      <c r="EJV12" s="275"/>
      <c r="EJW12" s="276"/>
      <c r="EJX12" s="277"/>
      <c r="EJY12" s="277"/>
      <c r="EJZ12" s="277"/>
      <c r="EKA12" s="277"/>
      <c r="EKB12" s="274"/>
      <c r="EKC12" s="265"/>
      <c r="EKD12" s="537"/>
      <c r="EKE12" s="537"/>
      <c r="EKF12" s="538"/>
      <c r="EKG12" s="539"/>
      <c r="EKI12" s="540"/>
      <c r="EKJ12" s="540"/>
      <c r="EKK12" s="542"/>
      <c r="EKL12" s="541"/>
      <c r="EKM12" s="537"/>
      <c r="EKN12" s="6"/>
      <c r="EKO12" s="275"/>
      <c r="EKP12" s="275"/>
      <c r="EKQ12" s="275"/>
      <c r="EKR12" s="275"/>
      <c r="EKS12" s="275"/>
      <c r="EKT12" s="276"/>
      <c r="EKU12" s="277"/>
      <c r="EKV12" s="277"/>
      <c r="EKW12" s="277"/>
      <c r="EKX12" s="277"/>
      <c r="EKY12" s="274"/>
      <c r="EKZ12" s="265"/>
      <c r="ELA12" s="537"/>
      <c r="ELB12" s="537"/>
      <c r="ELC12" s="538"/>
      <c r="ELD12" s="539"/>
      <c r="ELF12" s="540"/>
      <c r="ELG12" s="540"/>
      <c r="ELH12" s="542"/>
      <c r="ELI12" s="541"/>
      <c r="ELJ12" s="537"/>
      <c r="ELK12" s="6"/>
      <c r="ELL12" s="275"/>
      <c r="ELM12" s="275"/>
      <c r="ELN12" s="275"/>
      <c r="ELO12" s="275"/>
      <c r="ELP12" s="275"/>
      <c r="ELQ12" s="276"/>
      <c r="ELR12" s="277"/>
      <c r="ELS12" s="277"/>
      <c r="ELT12" s="277"/>
      <c r="ELU12" s="277"/>
      <c r="ELV12" s="274"/>
      <c r="ELW12" s="265"/>
      <c r="ELX12" s="537"/>
      <c r="ELY12" s="537"/>
      <c r="ELZ12" s="538"/>
      <c r="EMA12" s="539"/>
      <c r="EMC12" s="540"/>
      <c r="EMD12" s="540"/>
      <c r="EME12" s="542"/>
      <c r="EMF12" s="541"/>
      <c r="EMG12" s="537"/>
      <c r="EMH12" s="6"/>
      <c r="EMI12" s="275"/>
      <c r="EMJ12" s="275"/>
      <c r="EMK12" s="275"/>
      <c r="EML12" s="275"/>
      <c r="EMM12" s="275"/>
      <c r="EMN12" s="276"/>
      <c r="EMO12" s="277"/>
      <c r="EMP12" s="277"/>
      <c r="EMQ12" s="277"/>
      <c r="EMR12" s="277"/>
      <c r="EMS12" s="274"/>
      <c r="EMT12" s="265"/>
      <c r="EMU12" s="537"/>
      <c r="EMV12" s="537"/>
      <c r="EMW12" s="538"/>
      <c r="EMX12" s="539"/>
      <c r="EMZ12" s="540"/>
      <c r="ENA12" s="540"/>
      <c r="ENB12" s="542"/>
      <c r="ENC12" s="541"/>
      <c r="END12" s="537"/>
      <c r="ENE12" s="6"/>
      <c r="ENF12" s="275"/>
      <c r="ENG12" s="275"/>
      <c r="ENH12" s="275"/>
      <c r="ENI12" s="275"/>
      <c r="ENJ12" s="275"/>
      <c r="ENK12" s="276"/>
      <c r="ENL12" s="277"/>
      <c r="ENM12" s="277"/>
      <c r="ENN12" s="277"/>
      <c r="ENO12" s="277"/>
      <c r="ENP12" s="274"/>
      <c r="ENQ12" s="265"/>
      <c r="ENR12" s="537"/>
      <c r="ENS12" s="537"/>
      <c r="ENT12" s="538"/>
      <c r="ENU12" s="539"/>
      <c r="ENW12" s="540"/>
      <c r="ENX12" s="540"/>
      <c r="ENY12" s="542"/>
      <c r="ENZ12" s="541"/>
      <c r="EOA12" s="537"/>
      <c r="EOB12" s="6"/>
      <c r="EOC12" s="275"/>
      <c r="EOD12" s="275"/>
      <c r="EOE12" s="275"/>
      <c r="EOF12" s="275"/>
      <c r="EOG12" s="275"/>
      <c r="EOH12" s="276"/>
      <c r="EOI12" s="277"/>
      <c r="EOJ12" s="277"/>
      <c r="EOK12" s="277"/>
      <c r="EOL12" s="277"/>
      <c r="EOM12" s="274"/>
      <c r="EON12" s="265"/>
      <c r="EOO12" s="537"/>
      <c r="EOP12" s="537"/>
      <c r="EOQ12" s="538"/>
      <c r="EOR12" s="539"/>
      <c r="EOT12" s="540"/>
      <c r="EOU12" s="540"/>
      <c r="EOV12" s="542"/>
      <c r="EOW12" s="541"/>
      <c r="EOX12" s="537"/>
      <c r="EOY12" s="6"/>
      <c r="EOZ12" s="275"/>
      <c r="EPA12" s="275"/>
      <c r="EPB12" s="275"/>
      <c r="EPC12" s="275"/>
      <c r="EPD12" s="275"/>
      <c r="EPE12" s="276"/>
      <c r="EPF12" s="277"/>
      <c r="EPG12" s="277"/>
      <c r="EPH12" s="277"/>
      <c r="EPI12" s="277"/>
      <c r="EPJ12" s="274"/>
      <c r="EPK12" s="265"/>
      <c r="EPL12" s="537"/>
      <c r="EPM12" s="537"/>
      <c r="EPN12" s="538"/>
      <c r="EPO12" s="539"/>
      <c r="EPQ12" s="540"/>
      <c r="EPR12" s="540"/>
      <c r="EPS12" s="542"/>
      <c r="EPT12" s="541"/>
      <c r="EPU12" s="537"/>
      <c r="EPV12" s="6"/>
      <c r="EPW12" s="275"/>
      <c r="EPX12" s="275"/>
      <c r="EPY12" s="275"/>
      <c r="EPZ12" s="275"/>
      <c r="EQA12" s="275"/>
      <c r="EQB12" s="276"/>
      <c r="EQC12" s="277"/>
      <c r="EQD12" s="277"/>
      <c r="EQE12" s="277"/>
      <c r="EQF12" s="277"/>
      <c r="EQG12" s="274"/>
      <c r="EQH12" s="265"/>
      <c r="EQI12" s="537"/>
      <c r="EQJ12" s="537"/>
      <c r="EQK12" s="538"/>
      <c r="EQL12" s="539"/>
      <c r="EQN12" s="540"/>
      <c r="EQO12" s="540"/>
      <c r="EQP12" s="542"/>
      <c r="EQQ12" s="541"/>
      <c r="EQR12" s="537"/>
      <c r="EQS12" s="6"/>
      <c r="EQT12" s="275"/>
      <c r="EQU12" s="275"/>
      <c r="EQV12" s="275"/>
      <c r="EQW12" s="275"/>
      <c r="EQX12" s="275"/>
      <c r="EQY12" s="276"/>
      <c r="EQZ12" s="277"/>
      <c r="ERA12" s="277"/>
      <c r="ERB12" s="277"/>
      <c r="ERC12" s="277"/>
      <c r="ERD12" s="274"/>
      <c r="ERE12" s="265"/>
      <c r="ERF12" s="537"/>
      <c r="ERG12" s="537"/>
      <c r="ERH12" s="538"/>
      <c r="ERI12" s="539"/>
      <c r="ERK12" s="540"/>
      <c r="ERL12" s="540"/>
      <c r="ERM12" s="542"/>
      <c r="ERN12" s="541"/>
      <c r="ERO12" s="537"/>
      <c r="ERP12" s="6"/>
      <c r="ERQ12" s="275"/>
      <c r="ERR12" s="275"/>
      <c r="ERS12" s="275"/>
      <c r="ERT12" s="275"/>
      <c r="ERU12" s="275"/>
      <c r="ERV12" s="276"/>
      <c r="ERW12" s="277"/>
      <c r="ERX12" s="277"/>
      <c r="ERY12" s="277"/>
      <c r="ERZ12" s="277"/>
      <c r="ESA12" s="274"/>
      <c r="ESB12" s="265"/>
      <c r="ESC12" s="537"/>
      <c r="ESD12" s="537"/>
      <c r="ESE12" s="538"/>
      <c r="ESF12" s="539"/>
      <c r="ESH12" s="540"/>
      <c r="ESI12" s="540"/>
      <c r="ESJ12" s="542"/>
      <c r="ESK12" s="541"/>
      <c r="ESL12" s="537"/>
      <c r="ESM12" s="6"/>
      <c r="ESN12" s="275"/>
      <c r="ESO12" s="275"/>
      <c r="ESP12" s="275"/>
      <c r="ESQ12" s="275"/>
      <c r="ESR12" s="275"/>
      <c r="ESS12" s="276"/>
      <c r="EST12" s="277"/>
      <c r="ESU12" s="277"/>
      <c r="ESV12" s="277"/>
      <c r="ESW12" s="277"/>
      <c r="ESX12" s="274"/>
      <c r="ESY12" s="265"/>
      <c r="ESZ12" s="537"/>
      <c r="ETA12" s="537"/>
      <c r="ETB12" s="538"/>
      <c r="ETC12" s="539"/>
      <c r="ETE12" s="540"/>
      <c r="ETF12" s="540"/>
      <c r="ETG12" s="542"/>
      <c r="ETH12" s="541"/>
      <c r="ETI12" s="537"/>
      <c r="ETJ12" s="6"/>
      <c r="ETK12" s="275"/>
      <c r="ETL12" s="275"/>
      <c r="ETM12" s="275"/>
      <c r="ETN12" s="275"/>
      <c r="ETO12" s="275"/>
      <c r="ETP12" s="276"/>
      <c r="ETQ12" s="277"/>
      <c r="ETR12" s="277"/>
      <c r="ETS12" s="277"/>
      <c r="ETT12" s="277"/>
      <c r="ETU12" s="274"/>
      <c r="ETV12" s="265"/>
      <c r="ETW12" s="537"/>
      <c r="ETX12" s="537"/>
      <c r="ETY12" s="538"/>
      <c r="ETZ12" s="539"/>
      <c r="EUB12" s="540"/>
      <c r="EUC12" s="540"/>
      <c r="EUD12" s="542"/>
      <c r="EUE12" s="541"/>
      <c r="EUF12" s="537"/>
      <c r="EUG12" s="6"/>
      <c r="EUH12" s="275"/>
      <c r="EUI12" s="275"/>
      <c r="EUJ12" s="275"/>
      <c r="EUK12" s="275"/>
      <c r="EUL12" s="275"/>
      <c r="EUM12" s="276"/>
      <c r="EUN12" s="277"/>
      <c r="EUO12" s="277"/>
      <c r="EUP12" s="277"/>
      <c r="EUQ12" s="277"/>
      <c r="EUR12" s="274"/>
      <c r="EUS12" s="265"/>
      <c r="EUT12" s="537"/>
      <c r="EUU12" s="537"/>
      <c r="EUV12" s="538"/>
      <c r="EUW12" s="539"/>
      <c r="EUY12" s="540"/>
      <c r="EUZ12" s="540"/>
      <c r="EVA12" s="542"/>
      <c r="EVB12" s="541"/>
      <c r="EVC12" s="537"/>
      <c r="EVD12" s="6"/>
      <c r="EVE12" s="275"/>
      <c r="EVF12" s="275"/>
      <c r="EVG12" s="275"/>
      <c r="EVH12" s="275"/>
      <c r="EVI12" s="275"/>
      <c r="EVJ12" s="276"/>
      <c r="EVK12" s="277"/>
      <c r="EVL12" s="277"/>
      <c r="EVM12" s="277"/>
      <c r="EVN12" s="277"/>
      <c r="EVO12" s="274"/>
      <c r="EVP12" s="265"/>
      <c r="EVQ12" s="537"/>
      <c r="EVR12" s="537"/>
      <c r="EVS12" s="538"/>
      <c r="EVT12" s="539"/>
      <c r="EVV12" s="540"/>
      <c r="EVW12" s="540"/>
      <c r="EVX12" s="542"/>
      <c r="EVY12" s="541"/>
      <c r="EVZ12" s="537"/>
      <c r="EWA12" s="6"/>
      <c r="EWB12" s="275"/>
      <c r="EWC12" s="275"/>
      <c r="EWD12" s="275"/>
      <c r="EWE12" s="275"/>
      <c r="EWF12" s="275"/>
      <c r="EWG12" s="276"/>
      <c r="EWH12" s="277"/>
      <c r="EWI12" s="277"/>
      <c r="EWJ12" s="277"/>
      <c r="EWK12" s="277"/>
      <c r="EWL12" s="274"/>
      <c r="EWM12" s="265"/>
      <c r="EWN12" s="537"/>
      <c r="EWO12" s="537"/>
      <c r="EWP12" s="538"/>
      <c r="EWQ12" s="539"/>
      <c r="EWS12" s="540"/>
      <c r="EWT12" s="540"/>
      <c r="EWU12" s="542"/>
      <c r="EWV12" s="541"/>
      <c r="EWW12" s="537"/>
      <c r="EWX12" s="6"/>
      <c r="EWY12" s="275"/>
      <c r="EWZ12" s="275"/>
      <c r="EXA12" s="275"/>
      <c r="EXB12" s="275"/>
      <c r="EXC12" s="275"/>
      <c r="EXD12" s="276"/>
      <c r="EXE12" s="277"/>
      <c r="EXF12" s="277"/>
      <c r="EXG12" s="277"/>
      <c r="EXH12" s="277"/>
      <c r="EXI12" s="274"/>
      <c r="EXJ12" s="265"/>
      <c r="EXK12" s="537"/>
      <c r="EXL12" s="537"/>
      <c r="EXM12" s="538"/>
      <c r="EXN12" s="539"/>
      <c r="EXP12" s="540"/>
      <c r="EXQ12" s="540"/>
      <c r="EXR12" s="542"/>
      <c r="EXS12" s="541"/>
      <c r="EXT12" s="537"/>
      <c r="EXU12" s="6"/>
      <c r="EXV12" s="275"/>
      <c r="EXW12" s="275"/>
      <c r="EXX12" s="275"/>
      <c r="EXY12" s="275"/>
      <c r="EXZ12" s="275"/>
      <c r="EYA12" s="276"/>
      <c r="EYB12" s="277"/>
      <c r="EYC12" s="277"/>
      <c r="EYD12" s="277"/>
      <c r="EYE12" s="277"/>
      <c r="EYF12" s="274"/>
      <c r="EYG12" s="265"/>
      <c r="EYH12" s="537"/>
      <c r="EYI12" s="537"/>
      <c r="EYJ12" s="538"/>
      <c r="EYK12" s="539"/>
      <c r="EYM12" s="540"/>
      <c r="EYN12" s="540"/>
      <c r="EYO12" s="542"/>
      <c r="EYP12" s="541"/>
      <c r="EYQ12" s="537"/>
      <c r="EYR12" s="6"/>
      <c r="EYS12" s="275"/>
      <c r="EYT12" s="275"/>
      <c r="EYU12" s="275"/>
      <c r="EYV12" s="275"/>
      <c r="EYW12" s="275"/>
      <c r="EYX12" s="276"/>
      <c r="EYY12" s="277"/>
      <c r="EYZ12" s="277"/>
      <c r="EZA12" s="277"/>
      <c r="EZB12" s="277"/>
      <c r="EZC12" s="274"/>
      <c r="EZD12" s="265"/>
      <c r="EZE12" s="537"/>
      <c r="EZF12" s="537"/>
      <c r="EZG12" s="538"/>
      <c r="EZH12" s="539"/>
      <c r="EZJ12" s="540"/>
      <c r="EZK12" s="540"/>
      <c r="EZL12" s="542"/>
      <c r="EZM12" s="541"/>
      <c r="EZN12" s="537"/>
      <c r="EZO12" s="6"/>
      <c r="EZP12" s="275"/>
      <c r="EZQ12" s="275"/>
      <c r="EZR12" s="275"/>
      <c r="EZS12" s="275"/>
      <c r="EZT12" s="275"/>
      <c r="EZU12" s="276"/>
      <c r="EZV12" s="277"/>
      <c r="EZW12" s="277"/>
      <c r="EZX12" s="277"/>
      <c r="EZY12" s="277"/>
      <c r="EZZ12" s="274"/>
      <c r="FAA12" s="265"/>
      <c r="FAB12" s="537"/>
      <c r="FAC12" s="537"/>
      <c r="FAD12" s="538"/>
      <c r="FAE12" s="539"/>
      <c r="FAG12" s="540"/>
      <c r="FAH12" s="540"/>
      <c r="FAI12" s="542"/>
      <c r="FAJ12" s="541"/>
      <c r="FAK12" s="537"/>
      <c r="FAL12" s="6"/>
      <c r="FAM12" s="275"/>
      <c r="FAN12" s="275"/>
      <c r="FAO12" s="275"/>
      <c r="FAP12" s="275"/>
      <c r="FAQ12" s="275"/>
      <c r="FAR12" s="276"/>
      <c r="FAS12" s="277"/>
      <c r="FAT12" s="277"/>
      <c r="FAU12" s="277"/>
      <c r="FAV12" s="277"/>
      <c r="FAW12" s="274"/>
      <c r="FAX12" s="265"/>
      <c r="FAY12" s="537"/>
      <c r="FAZ12" s="537"/>
      <c r="FBA12" s="538"/>
      <c r="FBB12" s="539"/>
      <c r="FBD12" s="540"/>
      <c r="FBE12" s="540"/>
      <c r="FBF12" s="542"/>
      <c r="FBG12" s="541"/>
      <c r="FBH12" s="537"/>
      <c r="FBI12" s="6"/>
      <c r="FBJ12" s="275"/>
      <c r="FBK12" s="275"/>
      <c r="FBL12" s="275"/>
      <c r="FBM12" s="275"/>
      <c r="FBN12" s="275"/>
      <c r="FBO12" s="276"/>
      <c r="FBP12" s="277"/>
      <c r="FBQ12" s="277"/>
      <c r="FBR12" s="277"/>
      <c r="FBS12" s="277"/>
      <c r="FBT12" s="274"/>
      <c r="FBU12" s="265"/>
      <c r="FBV12" s="537"/>
      <c r="FBW12" s="537"/>
      <c r="FBX12" s="538"/>
      <c r="FBY12" s="539"/>
      <c r="FCA12" s="540"/>
      <c r="FCB12" s="540"/>
      <c r="FCC12" s="542"/>
      <c r="FCD12" s="541"/>
      <c r="FCE12" s="537"/>
      <c r="FCF12" s="6"/>
      <c r="FCG12" s="275"/>
      <c r="FCH12" s="275"/>
      <c r="FCI12" s="275"/>
      <c r="FCJ12" s="275"/>
      <c r="FCK12" s="275"/>
      <c r="FCL12" s="276"/>
      <c r="FCM12" s="277"/>
      <c r="FCN12" s="277"/>
      <c r="FCO12" s="277"/>
      <c r="FCP12" s="277"/>
      <c r="FCQ12" s="274"/>
      <c r="FCR12" s="265"/>
      <c r="FCS12" s="537"/>
      <c r="FCT12" s="537"/>
      <c r="FCU12" s="538"/>
      <c r="FCV12" s="539"/>
      <c r="FCX12" s="540"/>
      <c r="FCY12" s="540"/>
      <c r="FCZ12" s="542"/>
      <c r="FDA12" s="541"/>
      <c r="FDB12" s="537"/>
      <c r="FDC12" s="6"/>
      <c r="FDD12" s="275"/>
      <c r="FDE12" s="275"/>
      <c r="FDF12" s="275"/>
      <c r="FDG12" s="275"/>
      <c r="FDH12" s="275"/>
      <c r="FDI12" s="276"/>
      <c r="FDJ12" s="277"/>
      <c r="FDK12" s="277"/>
      <c r="FDL12" s="277"/>
      <c r="FDM12" s="277"/>
      <c r="FDN12" s="274"/>
      <c r="FDO12" s="265"/>
      <c r="FDP12" s="537"/>
      <c r="FDQ12" s="537"/>
      <c r="FDR12" s="538"/>
      <c r="FDS12" s="539"/>
      <c r="FDU12" s="540"/>
      <c r="FDV12" s="540"/>
      <c r="FDW12" s="542"/>
      <c r="FDX12" s="541"/>
      <c r="FDY12" s="537"/>
      <c r="FDZ12" s="6"/>
      <c r="FEA12" s="275"/>
      <c r="FEB12" s="275"/>
      <c r="FEC12" s="275"/>
      <c r="FED12" s="275"/>
      <c r="FEE12" s="275"/>
      <c r="FEF12" s="276"/>
      <c r="FEG12" s="277"/>
      <c r="FEH12" s="277"/>
      <c r="FEI12" s="277"/>
      <c r="FEJ12" s="277"/>
      <c r="FEK12" s="274"/>
      <c r="FEL12" s="265"/>
      <c r="FEM12" s="537"/>
      <c r="FEN12" s="537"/>
      <c r="FEO12" s="538"/>
      <c r="FEP12" s="539"/>
      <c r="FER12" s="540"/>
      <c r="FES12" s="540"/>
      <c r="FET12" s="542"/>
      <c r="FEU12" s="541"/>
      <c r="FEV12" s="537"/>
      <c r="FEW12" s="6"/>
      <c r="FEX12" s="275"/>
      <c r="FEY12" s="275"/>
      <c r="FEZ12" s="275"/>
      <c r="FFA12" s="275"/>
      <c r="FFB12" s="275"/>
      <c r="FFC12" s="276"/>
      <c r="FFD12" s="277"/>
      <c r="FFE12" s="277"/>
      <c r="FFF12" s="277"/>
      <c r="FFG12" s="277"/>
      <c r="FFH12" s="274"/>
      <c r="FFI12" s="265"/>
      <c r="FFJ12" s="537"/>
      <c r="FFK12" s="537"/>
      <c r="FFL12" s="538"/>
      <c r="FFM12" s="539"/>
      <c r="FFO12" s="540"/>
      <c r="FFP12" s="540"/>
      <c r="FFQ12" s="542"/>
      <c r="FFR12" s="541"/>
      <c r="FFS12" s="537"/>
      <c r="FFT12" s="6"/>
      <c r="FFU12" s="275"/>
      <c r="FFV12" s="275"/>
      <c r="FFW12" s="275"/>
      <c r="FFX12" s="275"/>
      <c r="FFY12" s="275"/>
      <c r="FFZ12" s="276"/>
      <c r="FGA12" s="277"/>
      <c r="FGB12" s="277"/>
      <c r="FGC12" s="277"/>
      <c r="FGD12" s="277"/>
      <c r="FGE12" s="274"/>
      <c r="FGF12" s="265"/>
      <c r="FGG12" s="537"/>
      <c r="FGH12" s="537"/>
      <c r="FGI12" s="538"/>
      <c r="FGJ12" s="539"/>
      <c r="FGL12" s="540"/>
      <c r="FGM12" s="540"/>
      <c r="FGN12" s="542"/>
      <c r="FGO12" s="541"/>
      <c r="FGP12" s="537"/>
      <c r="FGQ12" s="6"/>
      <c r="FGR12" s="275"/>
      <c r="FGS12" s="275"/>
      <c r="FGT12" s="275"/>
      <c r="FGU12" s="275"/>
      <c r="FGV12" s="275"/>
      <c r="FGW12" s="276"/>
      <c r="FGX12" s="277"/>
      <c r="FGY12" s="277"/>
      <c r="FGZ12" s="277"/>
      <c r="FHA12" s="277"/>
      <c r="FHB12" s="274"/>
      <c r="FHC12" s="265"/>
      <c r="FHD12" s="537"/>
      <c r="FHE12" s="537"/>
      <c r="FHF12" s="538"/>
      <c r="FHG12" s="539"/>
      <c r="FHI12" s="540"/>
      <c r="FHJ12" s="540"/>
      <c r="FHK12" s="542"/>
      <c r="FHL12" s="541"/>
      <c r="FHM12" s="537"/>
      <c r="FHN12" s="6"/>
      <c r="FHO12" s="275"/>
      <c r="FHP12" s="275"/>
      <c r="FHQ12" s="275"/>
      <c r="FHR12" s="275"/>
      <c r="FHS12" s="275"/>
      <c r="FHT12" s="276"/>
      <c r="FHU12" s="277"/>
      <c r="FHV12" s="277"/>
      <c r="FHW12" s="277"/>
      <c r="FHX12" s="277"/>
      <c r="FHY12" s="274"/>
      <c r="FHZ12" s="265"/>
      <c r="FIA12" s="537"/>
      <c r="FIB12" s="537"/>
      <c r="FIC12" s="538"/>
      <c r="FID12" s="539"/>
      <c r="FIF12" s="540"/>
      <c r="FIG12" s="540"/>
      <c r="FIH12" s="542"/>
      <c r="FII12" s="541"/>
      <c r="FIJ12" s="537"/>
      <c r="FIK12" s="6"/>
      <c r="FIL12" s="275"/>
      <c r="FIM12" s="275"/>
      <c r="FIN12" s="275"/>
      <c r="FIO12" s="275"/>
      <c r="FIP12" s="275"/>
      <c r="FIQ12" s="276"/>
      <c r="FIR12" s="277"/>
      <c r="FIS12" s="277"/>
      <c r="FIT12" s="277"/>
      <c r="FIU12" s="277"/>
      <c r="FIV12" s="274"/>
      <c r="FIW12" s="265"/>
      <c r="FIX12" s="537"/>
      <c r="FIY12" s="537"/>
      <c r="FIZ12" s="538"/>
      <c r="FJA12" s="539"/>
      <c r="FJC12" s="540"/>
      <c r="FJD12" s="540"/>
      <c r="FJE12" s="542"/>
      <c r="FJF12" s="541"/>
      <c r="FJG12" s="537"/>
      <c r="FJH12" s="6"/>
      <c r="FJI12" s="275"/>
      <c r="FJJ12" s="275"/>
      <c r="FJK12" s="275"/>
      <c r="FJL12" s="275"/>
      <c r="FJM12" s="275"/>
      <c r="FJN12" s="276"/>
      <c r="FJO12" s="277"/>
      <c r="FJP12" s="277"/>
      <c r="FJQ12" s="277"/>
      <c r="FJR12" s="277"/>
      <c r="FJS12" s="274"/>
      <c r="FJT12" s="265"/>
      <c r="FJU12" s="537"/>
      <c r="FJV12" s="537"/>
      <c r="FJW12" s="538"/>
      <c r="FJX12" s="539"/>
      <c r="FJZ12" s="540"/>
      <c r="FKA12" s="540"/>
      <c r="FKB12" s="542"/>
      <c r="FKC12" s="541"/>
      <c r="FKD12" s="537"/>
      <c r="FKE12" s="6"/>
      <c r="FKF12" s="275"/>
      <c r="FKG12" s="275"/>
      <c r="FKH12" s="275"/>
      <c r="FKI12" s="275"/>
      <c r="FKJ12" s="275"/>
      <c r="FKK12" s="276"/>
      <c r="FKL12" s="277"/>
      <c r="FKM12" s="277"/>
      <c r="FKN12" s="277"/>
      <c r="FKO12" s="277"/>
      <c r="FKP12" s="274"/>
      <c r="FKQ12" s="265"/>
      <c r="FKR12" s="537"/>
      <c r="FKS12" s="537"/>
      <c r="FKT12" s="538"/>
      <c r="FKU12" s="539"/>
      <c r="FKW12" s="540"/>
      <c r="FKX12" s="540"/>
      <c r="FKY12" s="542"/>
      <c r="FKZ12" s="541"/>
      <c r="FLA12" s="537"/>
      <c r="FLB12" s="6"/>
      <c r="FLC12" s="275"/>
      <c r="FLD12" s="275"/>
      <c r="FLE12" s="275"/>
      <c r="FLF12" s="275"/>
      <c r="FLG12" s="275"/>
      <c r="FLH12" s="276"/>
      <c r="FLI12" s="277"/>
      <c r="FLJ12" s="277"/>
      <c r="FLK12" s="277"/>
      <c r="FLL12" s="277"/>
      <c r="FLM12" s="274"/>
      <c r="FLN12" s="265"/>
      <c r="FLO12" s="537"/>
      <c r="FLP12" s="537"/>
      <c r="FLQ12" s="538"/>
      <c r="FLR12" s="539"/>
      <c r="FLT12" s="540"/>
      <c r="FLU12" s="540"/>
      <c r="FLV12" s="542"/>
      <c r="FLW12" s="541"/>
      <c r="FLX12" s="537"/>
      <c r="FLY12" s="6"/>
      <c r="FLZ12" s="275"/>
      <c r="FMA12" s="275"/>
      <c r="FMB12" s="275"/>
      <c r="FMC12" s="275"/>
      <c r="FMD12" s="275"/>
      <c r="FME12" s="276"/>
      <c r="FMF12" s="277"/>
      <c r="FMG12" s="277"/>
      <c r="FMH12" s="277"/>
      <c r="FMI12" s="277"/>
      <c r="FMJ12" s="274"/>
      <c r="FMK12" s="265"/>
      <c r="FML12" s="537"/>
      <c r="FMM12" s="537"/>
      <c r="FMN12" s="538"/>
      <c r="FMO12" s="539"/>
      <c r="FMQ12" s="540"/>
      <c r="FMR12" s="540"/>
      <c r="FMS12" s="542"/>
      <c r="FMT12" s="541"/>
      <c r="FMU12" s="537"/>
      <c r="FMV12" s="6"/>
      <c r="FMW12" s="275"/>
      <c r="FMX12" s="275"/>
      <c r="FMY12" s="275"/>
      <c r="FMZ12" s="275"/>
      <c r="FNA12" s="275"/>
      <c r="FNB12" s="276"/>
      <c r="FNC12" s="277"/>
      <c r="FND12" s="277"/>
      <c r="FNE12" s="277"/>
      <c r="FNF12" s="277"/>
      <c r="FNG12" s="274"/>
      <c r="FNH12" s="265"/>
      <c r="FNI12" s="537"/>
      <c r="FNJ12" s="537"/>
      <c r="FNK12" s="538"/>
      <c r="FNL12" s="539"/>
      <c r="FNN12" s="540"/>
      <c r="FNO12" s="540"/>
      <c r="FNP12" s="542"/>
      <c r="FNQ12" s="541"/>
      <c r="FNR12" s="537"/>
      <c r="FNS12" s="6"/>
      <c r="FNT12" s="275"/>
      <c r="FNU12" s="275"/>
      <c r="FNV12" s="275"/>
      <c r="FNW12" s="275"/>
      <c r="FNX12" s="275"/>
      <c r="FNY12" s="276"/>
      <c r="FNZ12" s="277"/>
      <c r="FOA12" s="277"/>
      <c r="FOB12" s="277"/>
      <c r="FOC12" s="277"/>
      <c r="FOD12" s="274"/>
      <c r="FOE12" s="265"/>
      <c r="FOF12" s="537"/>
      <c r="FOG12" s="537"/>
      <c r="FOH12" s="538"/>
      <c r="FOI12" s="539"/>
      <c r="FOK12" s="540"/>
      <c r="FOL12" s="540"/>
      <c r="FOM12" s="542"/>
      <c r="FON12" s="541"/>
      <c r="FOO12" s="537"/>
      <c r="FOP12" s="6"/>
      <c r="FOQ12" s="275"/>
      <c r="FOR12" s="275"/>
      <c r="FOS12" s="275"/>
      <c r="FOT12" s="275"/>
      <c r="FOU12" s="275"/>
      <c r="FOV12" s="276"/>
      <c r="FOW12" s="277"/>
      <c r="FOX12" s="277"/>
      <c r="FOY12" s="277"/>
      <c r="FOZ12" s="277"/>
      <c r="FPA12" s="274"/>
      <c r="FPB12" s="265"/>
      <c r="FPC12" s="537"/>
      <c r="FPD12" s="537"/>
      <c r="FPE12" s="538"/>
      <c r="FPF12" s="539"/>
      <c r="FPH12" s="540"/>
      <c r="FPI12" s="540"/>
      <c r="FPJ12" s="542"/>
      <c r="FPK12" s="541"/>
      <c r="FPL12" s="537"/>
      <c r="FPM12" s="6"/>
      <c r="FPN12" s="275"/>
      <c r="FPO12" s="275"/>
      <c r="FPP12" s="275"/>
      <c r="FPQ12" s="275"/>
      <c r="FPR12" s="275"/>
      <c r="FPS12" s="276"/>
      <c r="FPT12" s="277"/>
      <c r="FPU12" s="277"/>
      <c r="FPV12" s="277"/>
      <c r="FPW12" s="277"/>
      <c r="FPX12" s="274"/>
      <c r="FPY12" s="265"/>
      <c r="FPZ12" s="537"/>
      <c r="FQA12" s="537"/>
      <c r="FQB12" s="538"/>
      <c r="FQC12" s="539"/>
      <c r="FQE12" s="540"/>
      <c r="FQF12" s="540"/>
      <c r="FQG12" s="542"/>
      <c r="FQH12" s="541"/>
      <c r="FQI12" s="537"/>
      <c r="FQJ12" s="6"/>
      <c r="FQK12" s="275"/>
      <c r="FQL12" s="275"/>
      <c r="FQM12" s="275"/>
      <c r="FQN12" s="275"/>
      <c r="FQO12" s="275"/>
      <c r="FQP12" s="276"/>
      <c r="FQQ12" s="277"/>
      <c r="FQR12" s="277"/>
      <c r="FQS12" s="277"/>
      <c r="FQT12" s="277"/>
      <c r="FQU12" s="274"/>
      <c r="FQV12" s="265"/>
      <c r="FQW12" s="537"/>
      <c r="FQX12" s="537"/>
      <c r="FQY12" s="538"/>
      <c r="FQZ12" s="539"/>
      <c r="FRB12" s="540"/>
      <c r="FRC12" s="540"/>
      <c r="FRD12" s="542"/>
      <c r="FRE12" s="541"/>
      <c r="FRF12" s="537"/>
      <c r="FRG12" s="6"/>
      <c r="FRH12" s="275"/>
      <c r="FRI12" s="275"/>
      <c r="FRJ12" s="275"/>
      <c r="FRK12" s="275"/>
      <c r="FRL12" s="275"/>
      <c r="FRM12" s="276"/>
      <c r="FRN12" s="277"/>
      <c r="FRO12" s="277"/>
      <c r="FRP12" s="277"/>
      <c r="FRQ12" s="277"/>
      <c r="FRR12" s="274"/>
      <c r="FRS12" s="265"/>
      <c r="FRT12" s="537"/>
      <c r="FRU12" s="537"/>
      <c r="FRV12" s="538"/>
      <c r="FRW12" s="539"/>
      <c r="FRY12" s="540"/>
      <c r="FRZ12" s="540"/>
      <c r="FSA12" s="542"/>
      <c r="FSB12" s="541"/>
      <c r="FSC12" s="537"/>
      <c r="FSD12" s="6"/>
      <c r="FSE12" s="275"/>
      <c r="FSF12" s="275"/>
      <c r="FSG12" s="275"/>
      <c r="FSH12" s="275"/>
      <c r="FSI12" s="275"/>
      <c r="FSJ12" s="276"/>
      <c r="FSK12" s="277"/>
      <c r="FSL12" s="277"/>
      <c r="FSM12" s="277"/>
      <c r="FSN12" s="277"/>
      <c r="FSO12" s="274"/>
      <c r="FSP12" s="265"/>
      <c r="FSQ12" s="537"/>
      <c r="FSR12" s="537"/>
      <c r="FSS12" s="538"/>
      <c r="FST12" s="539"/>
      <c r="FSV12" s="540"/>
      <c r="FSW12" s="540"/>
      <c r="FSX12" s="542"/>
      <c r="FSY12" s="541"/>
      <c r="FSZ12" s="537"/>
      <c r="FTA12" s="6"/>
      <c r="FTB12" s="275"/>
      <c r="FTC12" s="275"/>
      <c r="FTD12" s="275"/>
      <c r="FTE12" s="275"/>
      <c r="FTF12" s="275"/>
      <c r="FTG12" s="276"/>
      <c r="FTH12" s="277"/>
      <c r="FTI12" s="277"/>
      <c r="FTJ12" s="277"/>
      <c r="FTK12" s="277"/>
      <c r="FTL12" s="274"/>
      <c r="FTM12" s="265"/>
      <c r="FTN12" s="537"/>
      <c r="FTO12" s="537"/>
      <c r="FTP12" s="538"/>
      <c r="FTQ12" s="539"/>
      <c r="FTS12" s="540"/>
      <c r="FTT12" s="540"/>
      <c r="FTU12" s="542"/>
      <c r="FTV12" s="541"/>
      <c r="FTW12" s="537"/>
      <c r="FTX12" s="6"/>
      <c r="FTY12" s="275"/>
      <c r="FTZ12" s="275"/>
      <c r="FUA12" s="275"/>
      <c r="FUB12" s="275"/>
      <c r="FUC12" s="275"/>
      <c r="FUD12" s="276"/>
      <c r="FUE12" s="277"/>
      <c r="FUF12" s="277"/>
      <c r="FUG12" s="277"/>
      <c r="FUH12" s="277"/>
      <c r="FUI12" s="274"/>
      <c r="FUJ12" s="265"/>
      <c r="FUK12" s="537"/>
      <c r="FUL12" s="537"/>
      <c r="FUM12" s="538"/>
      <c r="FUN12" s="539"/>
      <c r="FUP12" s="540"/>
      <c r="FUQ12" s="540"/>
      <c r="FUR12" s="542"/>
      <c r="FUS12" s="541"/>
      <c r="FUT12" s="537"/>
      <c r="FUU12" s="6"/>
      <c r="FUV12" s="275"/>
      <c r="FUW12" s="275"/>
      <c r="FUX12" s="275"/>
      <c r="FUY12" s="275"/>
      <c r="FUZ12" s="275"/>
      <c r="FVA12" s="276"/>
      <c r="FVB12" s="277"/>
      <c r="FVC12" s="277"/>
      <c r="FVD12" s="277"/>
      <c r="FVE12" s="277"/>
      <c r="FVF12" s="274"/>
      <c r="FVG12" s="265"/>
      <c r="FVH12" s="537"/>
      <c r="FVI12" s="537"/>
      <c r="FVJ12" s="538"/>
      <c r="FVK12" s="539"/>
      <c r="FVM12" s="540"/>
      <c r="FVN12" s="540"/>
      <c r="FVO12" s="542"/>
      <c r="FVP12" s="541"/>
      <c r="FVQ12" s="537"/>
      <c r="FVR12" s="6"/>
      <c r="FVS12" s="275"/>
      <c r="FVT12" s="275"/>
      <c r="FVU12" s="275"/>
      <c r="FVV12" s="275"/>
      <c r="FVW12" s="275"/>
      <c r="FVX12" s="276"/>
      <c r="FVY12" s="277"/>
      <c r="FVZ12" s="277"/>
      <c r="FWA12" s="277"/>
      <c r="FWB12" s="277"/>
      <c r="FWC12" s="274"/>
      <c r="FWD12" s="265"/>
      <c r="FWE12" s="537"/>
      <c r="FWF12" s="537"/>
      <c r="FWG12" s="538"/>
      <c r="FWH12" s="539"/>
      <c r="FWJ12" s="540"/>
      <c r="FWK12" s="540"/>
      <c r="FWL12" s="542"/>
      <c r="FWM12" s="541"/>
      <c r="FWN12" s="537"/>
      <c r="FWO12" s="6"/>
      <c r="FWP12" s="275"/>
      <c r="FWQ12" s="275"/>
      <c r="FWR12" s="275"/>
      <c r="FWS12" s="275"/>
      <c r="FWT12" s="275"/>
      <c r="FWU12" s="276"/>
      <c r="FWV12" s="277"/>
      <c r="FWW12" s="277"/>
      <c r="FWX12" s="277"/>
      <c r="FWY12" s="277"/>
      <c r="FWZ12" s="274"/>
      <c r="FXA12" s="265"/>
      <c r="FXB12" s="537"/>
      <c r="FXC12" s="537"/>
      <c r="FXD12" s="538"/>
      <c r="FXE12" s="539"/>
      <c r="FXG12" s="540"/>
      <c r="FXH12" s="540"/>
      <c r="FXI12" s="542"/>
      <c r="FXJ12" s="541"/>
      <c r="FXK12" s="537"/>
      <c r="FXL12" s="6"/>
      <c r="FXM12" s="275"/>
      <c r="FXN12" s="275"/>
      <c r="FXO12" s="275"/>
      <c r="FXP12" s="275"/>
      <c r="FXQ12" s="275"/>
      <c r="FXR12" s="276"/>
      <c r="FXS12" s="277"/>
      <c r="FXT12" s="277"/>
      <c r="FXU12" s="277"/>
      <c r="FXV12" s="277"/>
      <c r="FXW12" s="274"/>
      <c r="FXX12" s="265"/>
      <c r="FXY12" s="537"/>
      <c r="FXZ12" s="537"/>
      <c r="FYA12" s="538"/>
      <c r="FYB12" s="539"/>
      <c r="FYD12" s="540"/>
      <c r="FYE12" s="540"/>
      <c r="FYF12" s="542"/>
      <c r="FYG12" s="541"/>
      <c r="FYH12" s="537"/>
      <c r="FYI12" s="6"/>
      <c r="FYJ12" s="275"/>
      <c r="FYK12" s="275"/>
      <c r="FYL12" s="275"/>
      <c r="FYM12" s="275"/>
      <c r="FYN12" s="275"/>
      <c r="FYO12" s="276"/>
      <c r="FYP12" s="277"/>
      <c r="FYQ12" s="277"/>
      <c r="FYR12" s="277"/>
      <c r="FYS12" s="277"/>
      <c r="FYT12" s="274"/>
      <c r="FYU12" s="265"/>
      <c r="FYV12" s="537"/>
      <c r="FYW12" s="537"/>
      <c r="FYX12" s="538"/>
      <c r="FYY12" s="539"/>
      <c r="FZA12" s="540"/>
      <c r="FZB12" s="540"/>
      <c r="FZC12" s="542"/>
      <c r="FZD12" s="541"/>
      <c r="FZE12" s="537"/>
      <c r="FZF12" s="6"/>
      <c r="FZG12" s="275"/>
      <c r="FZH12" s="275"/>
      <c r="FZI12" s="275"/>
      <c r="FZJ12" s="275"/>
      <c r="FZK12" s="275"/>
      <c r="FZL12" s="276"/>
      <c r="FZM12" s="277"/>
      <c r="FZN12" s="277"/>
      <c r="FZO12" s="277"/>
      <c r="FZP12" s="277"/>
      <c r="FZQ12" s="274"/>
      <c r="FZR12" s="265"/>
      <c r="FZS12" s="537"/>
      <c r="FZT12" s="537"/>
      <c r="FZU12" s="538"/>
      <c r="FZV12" s="539"/>
      <c r="FZX12" s="540"/>
      <c r="FZY12" s="540"/>
      <c r="FZZ12" s="542"/>
      <c r="GAA12" s="541"/>
      <c r="GAB12" s="537"/>
      <c r="GAC12" s="6"/>
      <c r="GAD12" s="275"/>
      <c r="GAE12" s="275"/>
      <c r="GAF12" s="275"/>
      <c r="GAG12" s="275"/>
      <c r="GAH12" s="275"/>
      <c r="GAI12" s="276"/>
      <c r="GAJ12" s="277"/>
      <c r="GAK12" s="277"/>
      <c r="GAL12" s="277"/>
      <c r="GAM12" s="277"/>
      <c r="GAN12" s="274"/>
      <c r="GAO12" s="265"/>
      <c r="GAP12" s="537"/>
      <c r="GAQ12" s="537"/>
      <c r="GAR12" s="538"/>
      <c r="GAS12" s="539"/>
      <c r="GAU12" s="540"/>
      <c r="GAV12" s="540"/>
      <c r="GAW12" s="542"/>
      <c r="GAX12" s="541"/>
      <c r="GAY12" s="537"/>
      <c r="GAZ12" s="6"/>
      <c r="GBA12" s="275"/>
      <c r="GBB12" s="275"/>
      <c r="GBC12" s="275"/>
      <c r="GBD12" s="275"/>
      <c r="GBE12" s="275"/>
      <c r="GBF12" s="276"/>
      <c r="GBG12" s="277"/>
      <c r="GBH12" s="277"/>
      <c r="GBI12" s="277"/>
      <c r="GBJ12" s="277"/>
      <c r="GBK12" s="274"/>
      <c r="GBL12" s="265"/>
      <c r="GBM12" s="537"/>
      <c r="GBN12" s="537"/>
      <c r="GBO12" s="538"/>
      <c r="GBP12" s="539"/>
      <c r="GBR12" s="540"/>
      <c r="GBS12" s="540"/>
      <c r="GBT12" s="542"/>
      <c r="GBU12" s="541"/>
      <c r="GBV12" s="537"/>
      <c r="GBW12" s="6"/>
      <c r="GBX12" s="275"/>
      <c r="GBY12" s="275"/>
      <c r="GBZ12" s="275"/>
      <c r="GCA12" s="275"/>
      <c r="GCB12" s="275"/>
      <c r="GCC12" s="276"/>
      <c r="GCD12" s="277"/>
      <c r="GCE12" s="277"/>
      <c r="GCF12" s="277"/>
      <c r="GCG12" s="277"/>
      <c r="GCH12" s="274"/>
      <c r="GCI12" s="265"/>
      <c r="GCJ12" s="537"/>
      <c r="GCK12" s="537"/>
      <c r="GCL12" s="538"/>
      <c r="GCM12" s="539"/>
      <c r="GCO12" s="540"/>
      <c r="GCP12" s="540"/>
      <c r="GCQ12" s="542"/>
      <c r="GCR12" s="541"/>
      <c r="GCS12" s="537"/>
      <c r="GCT12" s="6"/>
      <c r="GCU12" s="275"/>
      <c r="GCV12" s="275"/>
      <c r="GCW12" s="275"/>
      <c r="GCX12" s="275"/>
      <c r="GCY12" s="275"/>
      <c r="GCZ12" s="276"/>
      <c r="GDA12" s="277"/>
      <c r="GDB12" s="277"/>
      <c r="GDC12" s="277"/>
      <c r="GDD12" s="277"/>
      <c r="GDE12" s="274"/>
      <c r="GDF12" s="265"/>
      <c r="GDG12" s="537"/>
      <c r="GDH12" s="537"/>
      <c r="GDI12" s="538"/>
      <c r="GDJ12" s="539"/>
      <c r="GDL12" s="540"/>
      <c r="GDM12" s="540"/>
      <c r="GDN12" s="542"/>
      <c r="GDO12" s="541"/>
      <c r="GDP12" s="537"/>
      <c r="GDQ12" s="6"/>
      <c r="GDR12" s="275"/>
      <c r="GDS12" s="275"/>
      <c r="GDT12" s="275"/>
      <c r="GDU12" s="275"/>
      <c r="GDV12" s="275"/>
      <c r="GDW12" s="276"/>
      <c r="GDX12" s="277"/>
      <c r="GDY12" s="277"/>
      <c r="GDZ12" s="277"/>
      <c r="GEA12" s="277"/>
      <c r="GEB12" s="274"/>
      <c r="GEC12" s="265"/>
      <c r="GED12" s="537"/>
      <c r="GEE12" s="537"/>
      <c r="GEF12" s="538"/>
      <c r="GEG12" s="539"/>
      <c r="GEI12" s="540"/>
      <c r="GEJ12" s="540"/>
      <c r="GEK12" s="542"/>
      <c r="GEL12" s="541"/>
      <c r="GEM12" s="537"/>
      <c r="GEN12" s="6"/>
      <c r="GEO12" s="275"/>
      <c r="GEP12" s="275"/>
      <c r="GEQ12" s="275"/>
      <c r="GER12" s="275"/>
      <c r="GES12" s="275"/>
      <c r="GET12" s="276"/>
      <c r="GEU12" s="277"/>
      <c r="GEV12" s="277"/>
      <c r="GEW12" s="277"/>
      <c r="GEX12" s="277"/>
      <c r="GEY12" s="274"/>
      <c r="GEZ12" s="265"/>
      <c r="GFA12" s="537"/>
      <c r="GFB12" s="537"/>
      <c r="GFC12" s="538"/>
      <c r="GFD12" s="539"/>
      <c r="GFF12" s="540"/>
      <c r="GFG12" s="540"/>
      <c r="GFH12" s="542"/>
      <c r="GFI12" s="541"/>
      <c r="GFJ12" s="537"/>
      <c r="GFK12" s="6"/>
      <c r="GFL12" s="275"/>
      <c r="GFM12" s="275"/>
      <c r="GFN12" s="275"/>
      <c r="GFO12" s="275"/>
      <c r="GFP12" s="275"/>
      <c r="GFQ12" s="276"/>
      <c r="GFR12" s="277"/>
      <c r="GFS12" s="277"/>
      <c r="GFT12" s="277"/>
      <c r="GFU12" s="277"/>
      <c r="GFV12" s="274"/>
      <c r="GFW12" s="265"/>
      <c r="GFX12" s="537"/>
      <c r="GFY12" s="537"/>
      <c r="GFZ12" s="538"/>
      <c r="GGA12" s="539"/>
      <c r="GGC12" s="540"/>
      <c r="GGD12" s="540"/>
      <c r="GGE12" s="542"/>
      <c r="GGF12" s="541"/>
      <c r="GGG12" s="537"/>
      <c r="GGH12" s="6"/>
      <c r="GGI12" s="275"/>
      <c r="GGJ12" s="275"/>
      <c r="GGK12" s="275"/>
      <c r="GGL12" s="275"/>
      <c r="GGM12" s="275"/>
      <c r="GGN12" s="276"/>
      <c r="GGO12" s="277"/>
      <c r="GGP12" s="277"/>
      <c r="GGQ12" s="277"/>
      <c r="GGR12" s="277"/>
      <c r="GGS12" s="274"/>
      <c r="GGT12" s="265"/>
      <c r="GGU12" s="537"/>
      <c r="GGV12" s="537"/>
      <c r="GGW12" s="538"/>
      <c r="GGX12" s="539"/>
      <c r="GGZ12" s="540"/>
      <c r="GHA12" s="540"/>
      <c r="GHB12" s="542"/>
      <c r="GHC12" s="541"/>
      <c r="GHD12" s="537"/>
      <c r="GHE12" s="6"/>
      <c r="GHF12" s="275"/>
      <c r="GHG12" s="275"/>
      <c r="GHH12" s="275"/>
      <c r="GHI12" s="275"/>
      <c r="GHJ12" s="275"/>
      <c r="GHK12" s="276"/>
      <c r="GHL12" s="277"/>
      <c r="GHM12" s="277"/>
      <c r="GHN12" s="277"/>
      <c r="GHO12" s="277"/>
      <c r="GHP12" s="274"/>
      <c r="GHQ12" s="265"/>
      <c r="GHR12" s="537"/>
      <c r="GHS12" s="537"/>
      <c r="GHT12" s="538"/>
      <c r="GHU12" s="539"/>
      <c r="GHW12" s="540"/>
      <c r="GHX12" s="540"/>
      <c r="GHY12" s="542"/>
      <c r="GHZ12" s="541"/>
      <c r="GIA12" s="537"/>
      <c r="GIB12" s="6"/>
      <c r="GIC12" s="275"/>
      <c r="GID12" s="275"/>
      <c r="GIE12" s="275"/>
      <c r="GIF12" s="275"/>
      <c r="GIG12" s="275"/>
      <c r="GIH12" s="276"/>
      <c r="GII12" s="277"/>
      <c r="GIJ12" s="277"/>
      <c r="GIK12" s="277"/>
      <c r="GIL12" s="277"/>
      <c r="GIM12" s="274"/>
      <c r="GIN12" s="265"/>
      <c r="GIO12" s="537"/>
      <c r="GIP12" s="537"/>
      <c r="GIQ12" s="538"/>
      <c r="GIR12" s="539"/>
      <c r="GIT12" s="540"/>
      <c r="GIU12" s="540"/>
      <c r="GIV12" s="542"/>
      <c r="GIW12" s="541"/>
      <c r="GIX12" s="537"/>
      <c r="GIY12" s="6"/>
      <c r="GIZ12" s="275"/>
      <c r="GJA12" s="275"/>
      <c r="GJB12" s="275"/>
      <c r="GJC12" s="275"/>
      <c r="GJD12" s="275"/>
      <c r="GJE12" s="276"/>
      <c r="GJF12" s="277"/>
      <c r="GJG12" s="277"/>
      <c r="GJH12" s="277"/>
      <c r="GJI12" s="277"/>
      <c r="GJJ12" s="274"/>
      <c r="GJK12" s="265"/>
      <c r="GJL12" s="537"/>
      <c r="GJM12" s="537"/>
      <c r="GJN12" s="538"/>
      <c r="GJO12" s="539"/>
      <c r="GJQ12" s="540"/>
      <c r="GJR12" s="540"/>
      <c r="GJS12" s="542"/>
      <c r="GJT12" s="541"/>
      <c r="GJU12" s="537"/>
      <c r="GJV12" s="6"/>
      <c r="GJW12" s="275"/>
      <c r="GJX12" s="275"/>
      <c r="GJY12" s="275"/>
      <c r="GJZ12" s="275"/>
      <c r="GKA12" s="275"/>
      <c r="GKB12" s="276"/>
      <c r="GKC12" s="277"/>
      <c r="GKD12" s="277"/>
      <c r="GKE12" s="277"/>
      <c r="GKF12" s="277"/>
      <c r="GKG12" s="274"/>
      <c r="GKH12" s="265"/>
      <c r="GKI12" s="537"/>
      <c r="GKJ12" s="537"/>
      <c r="GKK12" s="538"/>
      <c r="GKL12" s="539"/>
      <c r="GKN12" s="540"/>
      <c r="GKO12" s="540"/>
      <c r="GKP12" s="542"/>
      <c r="GKQ12" s="541"/>
      <c r="GKR12" s="537"/>
      <c r="GKS12" s="6"/>
      <c r="GKT12" s="275"/>
      <c r="GKU12" s="275"/>
      <c r="GKV12" s="275"/>
      <c r="GKW12" s="275"/>
      <c r="GKX12" s="275"/>
      <c r="GKY12" s="276"/>
      <c r="GKZ12" s="277"/>
      <c r="GLA12" s="277"/>
      <c r="GLB12" s="277"/>
      <c r="GLC12" s="277"/>
      <c r="GLD12" s="274"/>
      <c r="GLE12" s="265"/>
      <c r="GLF12" s="537"/>
      <c r="GLG12" s="537"/>
      <c r="GLH12" s="538"/>
      <c r="GLI12" s="539"/>
      <c r="GLK12" s="540"/>
      <c r="GLL12" s="540"/>
      <c r="GLM12" s="542"/>
      <c r="GLN12" s="541"/>
      <c r="GLO12" s="537"/>
      <c r="GLP12" s="6"/>
      <c r="GLQ12" s="275"/>
      <c r="GLR12" s="275"/>
      <c r="GLS12" s="275"/>
      <c r="GLT12" s="275"/>
      <c r="GLU12" s="275"/>
      <c r="GLV12" s="276"/>
      <c r="GLW12" s="277"/>
      <c r="GLX12" s="277"/>
      <c r="GLY12" s="277"/>
      <c r="GLZ12" s="277"/>
      <c r="GMA12" s="274"/>
      <c r="GMB12" s="265"/>
      <c r="GMC12" s="537"/>
      <c r="GMD12" s="537"/>
      <c r="GME12" s="538"/>
      <c r="GMF12" s="539"/>
      <c r="GMH12" s="540"/>
      <c r="GMI12" s="540"/>
      <c r="GMJ12" s="542"/>
      <c r="GMK12" s="541"/>
      <c r="GML12" s="537"/>
      <c r="GMM12" s="6"/>
      <c r="GMN12" s="275"/>
      <c r="GMO12" s="275"/>
      <c r="GMP12" s="275"/>
      <c r="GMQ12" s="275"/>
      <c r="GMR12" s="275"/>
      <c r="GMS12" s="276"/>
      <c r="GMT12" s="277"/>
      <c r="GMU12" s="277"/>
      <c r="GMV12" s="277"/>
      <c r="GMW12" s="277"/>
      <c r="GMX12" s="274"/>
      <c r="GMY12" s="265"/>
      <c r="GMZ12" s="537"/>
      <c r="GNA12" s="537"/>
      <c r="GNB12" s="538"/>
      <c r="GNC12" s="539"/>
      <c r="GNE12" s="540"/>
      <c r="GNF12" s="540"/>
      <c r="GNG12" s="542"/>
      <c r="GNH12" s="541"/>
      <c r="GNI12" s="537"/>
      <c r="GNJ12" s="6"/>
      <c r="GNK12" s="275"/>
      <c r="GNL12" s="275"/>
      <c r="GNM12" s="275"/>
      <c r="GNN12" s="275"/>
      <c r="GNO12" s="275"/>
      <c r="GNP12" s="276"/>
      <c r="GNQ12" s="277"/>
      <c r="GNR12" s="277"/>
      <c r="GNS12" s="277"/>
      <c r="GNT12" s="277"/>
      <c r="GNU12" s="274"/>
      <c r="GNV12" s="265"/>
      <c r="GNW12" s="537"/>
      <c r="GNX12" s="537"/>
      <c r="GNY12" s="538"/>
      <c r="GNZ12" s="539"/>
      <c r="GOB12" s="540"/>
      <c r="GOC12" s="540"/>
      <c r="GOD12" s="542"/>
      <c r="GOE12" s="541"/>
      <c r="GOF12" s="537"/>
      <c r="GOG12" s="6"/>
      <c r="GOH12" s="275"/>
      <c r="GOI12" s="275"/>
      <c r="GOJ12" s="275"/>
      <c r="GOK12" s="275"/>
      <c r="GOL12" s="275"/>
      <c r="GOM12" s="276"/>
      <c r="GON12" s="277"/>
      <c r="GOO12" s="277"/>
      <c r="GOP12" s="277"/>
      <c r="GOQ12" s="277"/>
      <c r="GOR12" s="274"/>
      <c r="GOS12" s="265"/>
      <c r="GOT12" s="537"/>
      <c r="GOU12" s="537"/>
      <c r="GOV12" s="538"/>
      <c r="GOW12" s="539"/>
      <c r="GOY12" s="540"/>
      <c r="GOZ12" s="540"/>
      <c r="GPA12" s="542"/>
      <c r="GPB12" s="541"/>
      <c r="GPC12" s="537"/>
      <c r="GPD12" s="6"/>
      <c r="GPE12" s="275"/>
      <c r="GPF12" s="275"/>
      <c r="GPG12" s="275"/>
      <c r="GPH12" s="275"/>
      <c r="GPI12" s="275"/>
      <c r="GPJ12" s="276"/>
      <c r="GPK12" s="277"/>
      <c r="GPL12" s="277"/>
      <c r="GPM12" s="277"/>
      <c r="GPN12" s="277"/>
      <c r="GPO12" s="274"/>
      <c r="GPP12" s="265"/>
      <c r="GPQ12" s="537"/>
      <c r="GPR12" s="537"/>
      <c r="GPS12" s="538"/>
      <c r="GPT12" s="539"/>
      <c r="GPV12" s="540"/>
      <c r="GPW12" s="540"/>
      <c r="GPX12" s="542"/>
      <c r="GPY12" s="541"/>
      <c r="GPZ12" s="537"/>
      <c r="GQA12" s="6"/>
      <c r="GQB12" s="275"/>
      <c r="GQC12" s="275"/>
      <c r="GQD12" s="275"/>
      <c r="GQE12" s="275"/>
      <c r="GQF12" s="275"/>
      <c r="GQG12" s="276"/>
      <c r="GQH12" s="277"/>
      <c r="GQI12" s="277"/>
      <c r="GQJ12" s="277"/>
      <c r="GQK12" s="277"/>
      <c r="GQL12" s="274"/>
      <c r="GQM12" s="265"/>
      <c r="GQN12" s="537"/>
      <c r="GQO12" s="537"/>
      <c r="GQP12" s="538"/>
      <c r="GQQ12" s="539"/>
      <c r="GQS12" s="540"/>
      <c r="GQT12" s="540"/>
      <c r="GQU12" s="542"/>
      <c r="GQV12" s="541"/>
      <c r="GQW12" s="537"/>
      <c r="GQX12" s="6"/>
      <c r="GQY12" s="275"/>
      <c r="GQZ12" s="275"/>
      <c r="GRA12" s="275"/>
      <c r="GRB12" s="275"/>
      <c r="GRC12" s="275"/>
      <c r="GRD12" s="276"/>
      <c r="GRE12" s="277"/>
      <c r="GRF12" s="277"/>
      <c r="GRG12" s="277"/>
      <c r="GRH12" s="277"/>
      <c r="GRI12" s="274"/>
      <c r="GRJ12" s="265"/>
      <c r="GRK12" s="537"/>
      <c r="GRL12" s="537"/>
      <c r="GRM12" s="538"/>
      <c r="GRN12" s="539"/>
      <c r="GRP12" s="540"/>
      <c r="GRQ12" s="540"/>
      <c r="GRR12" s="542"/>
      <c r="GRS12" s="541"/>
      <c r="GRT12" s="537"/>
      <c r="GRU12" s="6"/>
      <c r="GRV12" s="275"/>
      <c r="GRW12" s="275"/>
      <c r="GRX12" s="275"/>
      <c r="GRY12" s="275"/>
      <c r="GRZ12" s="275"/>
      <c r="GSA12" s="276"/>
      <c r="GSB12" s="277"/>
      <c r="GSC12" s="277"/>
      <c r="GSD12" s="277"/>
      <c r="GSE12" s="277"/>
      <c r="GSF12" s="274"/>
      <c r="GSG12" s="265"/>
      <c r="GSH12" s="537"/>
      <c r="GSI12" s="537"/>
      <c r="GSJ12" s="538"/>
      <c r="GSK12" s="539"/>
      <c r="GSM12" s="540"/>
      <c r="GSN12" s="540"/>
      <c r="GSO12" s="542"/>
      <c r="GSP12" s="541"/>
      <c r="GSQ12" s="537"/>
      <c r="GSR12" s="6"/>
      <c r="GSS12" s="275"/>
      <c r="GST12" s="275"/>
      <c r="GSU12" s="275"/>
      <c r="GSV12" s="275"/>
      <c r="GSW12" s="275"/>
      <c r="GSX12" s="276"/>
      <c r="GSY12" s="277"/>
      <c r="GSZ12" s="277"/>
      <c r="GTA12" s="277"/>
      <c r="GTB12" s="277"/>
      <c r="GTC12" s="274"/>
      <c r="GTD12" s="265"/>
      <c r="GTE12" s="537"/>
      <c r="GTF12" s="537"/>
      <c r="GTG12" s="538"/>
      <c r="GTH12" s="539"/>
      <c r="GTJ12" s="540"/>
      <c r="GTK12" s="540"/>
      <c r="GTL12" s="542"/>
      <c r="GTM12" s="541"/>
      <c r="GTN12" s="537"/>
      <c r="GTO12" s="6"/>
      <c r="GTP12" s="275"/>
      <c r="GTQ12" s="275"/>
      <c r="GTR12" s="275"/>
      <c r="GTS12" s="275"/>
      <c r="GTT12" s="275"/>
      <c r="GTU12" s="276"/>
      <c r="GTV12" s="277"/>
      <c r="GTW12" s="277"/>
      <c r="GTX12" s="277"/>
      <c r="GTY12" s="277"/>
      <c r="GTZ12" s="274"/>
      <c r="GUA12" s="265"/>
      <c r="GUB12" s="537"/>
      <c r="GUC12" s="537"/>
      <c r="GUD12" s="538"/>
      <c r="GUE12" s="539"/>
      <c r="GUG12" s="540"/>
      <c r="GUH12" s="540"/>
      <c r="GUI12" s="542"/>
      <c r="GUJ12" s="541"/>
      <c r="GUK12" s="537"/>
      <c r="GUL12" s="6"/>
      <c r="GUM12" s="275"/>
      <c r="GUN12" s="275"/>
      <c r="GUO12" s="275"/>
      <c r="GUP12" s="275"/>
      <c r="GUQ12" s="275"/>
      <c r="GUR12" s="276"/>
      <c r="GUS12" s="277"/>
      <c r="GUT12" s="277"/>
      <c r="GUU12" s="277"/>
      <c r="GUV12" s="277"/>
      <c r="GUW12" s="274"/>
      <c r="GUX12" s="265"/>
      <c r="GUY12" s="537"/>
      <c r="GUZ12" s="537"/>
      <c r="GVA12" s="538"/>
      <c r="GVB12" s="539"/>
      <c r="GVD12" s="540"/>
      <c r="GVE12" s="540"/>
      <c r="GVF12" s="542"/>
      <c r="GVG12" s="541"/>
      <c r="GVH12" s="537"/>
      <c r="GVI12" s="6"/>
      <c r="GVJ12" s="275"/>
      <c r="GVK12" s="275"/>
      <c r="GVL12" s="275"/>
      <c r="GVM12" s="275"/>
      <c r="GVN12" s="275"/>
      <c r="GVO12" s="276"/>
      <c r="GVP12" s="277"/>
      <c r="GVQ12" s="277"/>
      <c r="GVR12" s="277"/>
      <c r="GVS12" s="277"/>
      <c r="GVT12" s="274"/>
      <c r="GVU12" s="265"/>
      <c r="GVV12" s="537"/>
      <c r="GVW12" s="537"/>
      <c r="GVX12" s="538"/>
      <c r="GVY12" s="539"/>
      <c r="GWA12" s="540"/>
      <c r="GWB12" s="540"/>
      <c r="GWC12" s="542"/>
      <c r="GWD12" s="541"/>
      <c r="GWE12" s="537"/>
      <c r="GWF12" s="6"/>
      <c r="GWG12" s="275"/>
      <c r="GWH12" s="275"/>
      <c r="GWI12" s="275"/>
      <c r="GWJ12" s="275"/>
      <c r="GWK12" s="275"/>
      <c r="GWL12" s="276"/>
      <c r="GWM12" s="277"/>
      <c r="GWN12" s="277"/>
      <c r="GWO12" s="277"/>
      <c r="GWP12" s="277"/>
      <c r="GWQ12" s="274"/>
      <c r="GWR12" s="265"/>
      <c r="GWS12" s="537"/>
      <c r="GWT12" s="537"/>
      <c r="GWU12" s="538"/>
      <c r="GWV12" s="539"/>
      <c r="GWX12" s="540"/>
      <c r="GWY12" s="540"/>
      <c r="GWZ12" s="542"/>
      <c r="GXA12" s="541"/>
      <c r="GXB12" s="537"/>
      <c r="GXC12" s="6"/>
      <c r="GXD12" s="275"/>
      <c r="GXE12" s="275"/>
      <c r="GXF12" s="275"/>
      <c r="GXG12" s="275"/>
      <c r="GXH12" s="275"/>
      <c r="GXI12" s="276"/>
      <c r="GXJ12" s="277"/>
      <c r="GXK12" s="277"/>
      <c r="GXL12" s="277"/>
      <c r="GXM12" s="277"/>
      <c r="GXN12" s="274"/>
      <c r="GXO12" s="265"/>
      <c r="GXP12" s="537"/>
      <c r="GXQ12" s="537"/>
      <c r="GXR12" s="538"/>
      <c r="GXS12" s="539"/>
      <c r="GXU12" s="540"/>
      <c r="GXV12" s="540"/>
      <c r="GXW12" s="542"/>
      <c r="GXX12" s="541"/>
      <c r="GXY12" s="537"/>
      <c r="GXZ12" s="6"/>
      <c r="GYA12" s="275"/>
      <c r="GYB12" s="275"/>
      <c r="GYC12" s="275"/>
      <c r="GYD12" s="275"/>
      <c r="GYE12" s="275"/>
      <c r="GYF12" s="276"/>
      <c r="GYG12" s="277"/>
      <c r="GYH12" s="277"/>
      <c r="GYI12" s="277"/>
      <c r="GYJ12" s="277"/>
      <c r="GYK12" s="274"/>
      <c r="GYL12" s="265"/>
      <c r="GYM12" s="537"/>
      <c r="GYN12" s="537"/>
      <c r="GYO12" s="538"/>
      <c r="GYP12" s="539"/>
      <c r="GYR12" s="540"/>
      <c r="GYS12" s="540"/>
      <c r="GYT12" s="542"/>
      <c r="GYU12" s="541"/>
      <c r="GYV12" s="537"/>
      <c r="GYW12" s="6"/>
      <c r="GYX12" s="275"/>
      <c r="GYY12" s="275"/>
      <c r="GYZ12" s="275"/>
      <c r="GZA12" s="275"/>
      <c r="GZB12" s="275"/>
      <c r="GZC12" s="276"/>
      <c r="GZD12" s="277"/>
      <c r="GZE12" s="277"/>
      <c r="GZF12" s="277"/>
      <c r="GZG12" s="277"/>
      <c r="GZH12" s="274"/>
      <c r="GZI12" s="265"/>
      <c r="GZJ12" s="537"/>
      <c r="GZK12" s="537"/>
      <c r="GZL12" s="538"/>
      <c r="GZM12" s="539"/>
      <c r="GZO12" s="540"/>
      <c r="GZP12" s="540"/>
      <c r="GZQ12" s="542"/>
      <c r="GZR12" s="541"/>
      <c r="GZS12" s="537"/>
      <c r="GZT12" s="6"/>
      <c r="GZU12" s="275"/>
      <c r="GZV12" s="275"/>
      <c r="GZW12" s="275"/>
      <c r="GZX12" s="275"/>
      <c r="GZY12" s="275"/>
      <c r="GZZ12" s="276"/>
      <c r="HAA12" s="277"/>
      <c r="HAB12" s="277"/>
      <c r="HAC12" s="277"/>
      <c r="HAD12" s="277"/>
      <c r="HAE12" s="274"/>
      <c r="HAF12" s="265"/>
      <c r="HAG12" s="537"/>
      <c r="HAH12" s="537"/>
      <c r="HAI12" s="538"/>
      <c r="HAJ12" s="539"/>
      <c r="HAL12" s="540"/>
      <c r="HAM12" s="540"/>
      <c r="HAN12" s="542"/>
      <c r="HAO12" s="541"/>
      <c r="HAP12" s="537"/>
      <c r="HAQ12" s="6"/>
      <c r="HAR12" s="275"/>
      <c r="HAS12" s="275"/>
      <c r="HAT12" s="275"/>
      <c r="HAU12" s="275"/>
      <c r="HAV12" s="275"/>
      <c r="HAW12" s="276"/>
      <c r="HAX12" s="277"/>
      <c r="HAY12" s="277"/>
      <c r="HAZ12" s="277"/>
      <c r="HBA12" s="277"/>
      <c r="HBB12" s="274"/>
      <c r="HBC12" s="265"/>
      <c r="HBD12" s="537"/>
      <c r="HBE12" s="537"/>
      <c r="HBF12" s="538"/>
      <c r="HBG12" s="539"/>
      <c r="HBI12" s="540"/>
      <c r="HBJ12" s="540"/>
      <c r="HBK12" s="542"/>
      <c r="HBL12" s="541"/>
      <c r="HBM12" s="537"/>
      <c r="HBN12" s="6"/>
      <c r="HBO12" s="275"/>
      <c r="HBP12" s="275"/>
      <c r="HBQ12" s="275"/>
      <c r="HBR12" s="275"/>
      <c r="HBS12" s="275"/>
      <c r="HBT12" s="276"/>
      <c r="HBU12" s="277"/>
      <c r="HBV12" s="277"/>
      <c r="HBW12" s="277"/>
      <c r="HBX12" s="277"/>
      <c r="HBY12" s="274"/>
      <c r="HBZ12" s="265"/>
      <c r="HCA12" s="537"/>
      <c r="HCB12" s="537"/>
      <c r="HCC12" s="538"/>
      <c r="HCD12" s="539"/>
      <c r="HCF12" s="540"/>
      <c r="HCG12" s="540"/>
      <c r="HCH12" s="542"/>
      <c r="HCI12" s="541"/>
      <c r="HCJ12" s="537"/>
      <c r="HCK12" s="6"/>
      <c r="HCL12" s="275"/>
      <c r="HCM12" s="275"/>
      <c r="HCN12" s="275"/>
      <c r="HCO12" s="275"/>
      <c r="HCP12" s="275"/>
      <c r="HCQ12" s="276"/>
      <c r="HCR12" s="277"/>
      <c r="HCS12" s="277"/>
      <c r="HCT12" s="277"/>
      <c r="HCU12" s="277"/>
      <c r="HCV12" s="274"/>
      <c r="HCW12" s="265"/>
      <c r="HCX12" s="537"/>
      <c r="HCY12" s="537"/>
      <c r="HCZ12" s="538"/>
      <c r="HDA12" s="539"/>
      <c r="HDC12" s="540"/>
      <c r="HDD12" s="540"/>
      <c r="HDE12" s="542"/>
      <c r="HDF12" s="541"/>
      <c r="HDG12" s="537"/>
      <c r="HDH12" s="6"/>
      <c r="HDI12" s="275"/>
      <c r="HDJ12" s="275"/>
      <c r="HDK12" s="275"/>
      <c r="HDL12" s="275"/>
      <c r="HDM12" s="275"/>
      <c r="HDN12" s="276"/>
      <c r="HDO12" s="277"/>
      <c r="HDP12" s="277"/>
      <c r="HDQ12" s="277"/>
      <c r="HDR12" s="277"/>
      <c r="HDS12" s="274"/>
      <c r="HDT12" s="265"/>
      <c r="HDU12" s="537"/>
      <c r="HDV12" s="537"/>
      <c r="HDW12" s="538"/>
      <c r="HDX12" s="539"/>
      <c r="HDZ12" s="540"/>
      <c r="HEA12" s="540"/>
      <c r="HEB12" s="542"/>
      <c r="HEC12" s="541"/>
      <c r="HED12" s="537"/>
      <c r="HEE12" s="6"/>
      <c r="HEF12" s="275"/>
      <c r="HEG12" s="275"/>
      <c r="HEH12" s="275"/>
      <c r="HEI12" s="275"/>
      <c r="HEJ12" s="275"/>
      <c r="HEK12" s="276"/>
      <c r="HEL12" s="277"/>
      <c r="HEM12" s="277"/>
      <c r="HEN12" s="277"/>
      <c r="HEO12" s="277"/>
      <c r="HEP12" s="274"/>
      <c r="HEQ12" s="265"/>
      <c r="HER12" s="537"/>
      <c r="HES12" s="537"/>
      <c r="HET12" s="538"/>
      <c r="HEU12" s="539"/>
      <c r="HEW12" s="540"/>
      <c r="HEX12" s="540"/>
      <c r="HEY12" s="542"/>
      <c r="HEZ12" s="541"/>
      <c r="HFA12" s="537"/>
      <c r="HFB12" s="6"/>
      <c r="HFC12" s="275"/>
      <c r="HFD12" s="275"/>
      <c r="HFE12" s="275"/>
      <c r="HFF12" s="275"/>
      <c r="HFG12" s="275"/>
      <c r="HFH12" s="276"/>
      <c r="HFI12" s="277"/>
      <c r="HFJ12" s="277"/>
      <c r="HFK12" s="277"/>
      <c r="HFL12" s="277"/>
      <c r="HFM12" s="274"/>
      <c r="HFN12" s="265"/>
      <c r="HFO12" s="537"/>
      <c r="HFP12" s="537"/>
      <c r="HFQ12" s="538"/>
      <c r="HFR12" s="539"/>
      <c r="HFT12" s="540"/>
      <c r="HFU12" s="540"/>
      <c r="HFV12" s="542"/>
      <c r="HFW12" s="541"/>
      <c r="HFX12" s="537"/>
      <c r="HFY12" s="6"/>
      <c r="HFZ12" s="275"/>
      <c r="HGA12" s="275"/>
      <c r="HGB12" s="275"/>
      <c r="HGC12" s="275"/>
      <c r="HGD12" s="275"/>
      <c r="HGE12" s="276"/>
      <c r="HGF12" s="277"/>
      <c r="HGG12" s="277"/>
      <c r="HGH12" s="277"/>
      <c r="HGI12" s="277"/>
      <c r="HGJ12" s="274"/>
      <c r="HGK12" s="265"/>
      <c r="HGL12" s="537"/>
      <c r="HGM12" s="537"/>
      <c r="HGN12" s="538"/>
      <c r="HGO12" s="539"/>
      <c r="HGQ12" s="540"/>
      <c r="HGR12" s="540"/>
      <c r="HGS12" s="542"/>
      <c r="HGT12" s="541"/>
      <c r="HGU12" s="537"/>
      <c r="HGV12" s="6"/>
      <c r="HGW12" s="275"/>
      <c r="HGX12" s="275"/>
      <c r="HGY12" s="275"/>
      <c r="HGZ12" s="275"/>
      <c r="HHA12" s="275"/>
      <c r="HHB12" s="276"/>
      <c r="HHC12" s="277"/>
      <c r="HHD12" s="277"/>
      <c r="HHE12" s="277"/>
      <c r="HHF12" s="277"/>
      <c r="HHG12" s="274"/>
      <c r="HHH12" s="265"/>
      <c r="HHI12" s="537"/>
      <c r="HHJ12" s="537"/>
      <c r="HHK12" s="538"/>
      <c r="HHL12" s="539"/>
      <c r="HHN12" s="540"/>
      <c r="HHO12" s="540"/>
      <c r="HHP12" s="542"/>
      <c r="HHQ12" s="541"/>
      <c r="HHR12" s="537"/>
      <c r="HHS12" s="6"/>
      <c r="HHT12" s="275"/>
      <c r="HHU12" s="275"/>
      <c r="HHV12" s="275"/>
      <c r="HHW12" s="275"/>
      <c r="HHX12" s="275"/>
      <c r="HHY12" s="276"/>
      <c r="HHZ12" s="277"/>
      <c r="HIA12" s="277"/>
      <c r="HIB12" s="277"/>
      <c r="HIC12" s="277"/>
      <c r="HID12" s="274"/>
      <c r="HIE12" s="265"/>
      <c r="HIF12" s="537"/>
      <c r="HIG12" s="537"/>
      <c r="HIH12" s="538"/>
      <c r="HII12" s="539"/>
      <c r="HIK12" s="540"/>
      <c r="HIL12" s="540"/>
      <c r="HIM12" s="542"/>
      <c r="HIN12" s="541"/>
      <c r="HIO12" s="537"/>
      <c r="HIP12" s="6"/>
      <c r="HIQ12" s="275"/>
      <c r="HIR12" s="275"/>
      <c r="HIS12" s="275"/>
      <c r="HIT12" s="275"/>
      <c r="HIU12" s="275"/>
      <c r="HIV12" s="276"/>
      <c r="HIW12" s="277"/>
      <c r="HIX12" s="277"/>
      <c r="HIY12" s="277"/>
      <c r="HIZ12" s="277"/>
      <c r="HJA12" s="274"/>
      <c r="HJB12" s="265"/>
      <c r="HJC12" s="537"/>
      <c r="HJD12" s="537"/>
      <c r="HJE12" s="538"/>
      <c r="HJF12" s="539"/>
      <c r="HJH12" s="540"/>
      <c r="HJI12" s="540"/>
      <c r="HJJ12" s="542"/>
      <c r="HJK12" s="541"/>
      <c r="HJL12" s="537"/>
      <c r="HJM12" s="6"/>
      <c r="HJN12" s="275"/>
      <c r="HJO12" s="275"/>
      <c r="HJP12" s="275"/>
      <c r="HJQ12" s="275"/>
      <c r="HJR12" s="275"/>
      <c r="HJS12" s="276"/>
      <c r="HJT12" s="277"/>
      <c r="HJU12" s="277"/>
      <c r="HJV12" s="277"/>
      <c r="HJW12" s="277"/>
      <c r="HJX12" s="274"/>
      <c r="HJY12" s="265"/>
      <c r="HJZ12" s="537"/>
      <c r="HKA12" s="537"/>
      <c r="HKB12" s="538"/>
      <c r="HKC12" s="539"/>
      <c r="HKE12" s="540"/>
      <c r="HKF12" s="540"/>
      <c r="HKG12" s="542"/>
      <c r="HKH12" s="541"/>
      <c r="HKI12" s="537"/>
      <c r="HKJ12" s="6"/>
      <c r="HKK12" s="275"/>
      <c r="HKL12" s="275"/>
      <c r="HKM12" s="275"/>
      <c r="HKN12" s="275"/>
      <c r="HKO12" s="275"/>
      <c r="HKP12" s="276"/>
      <c r="HKQ12" s="277"/>
      <c r="HKR12" s="277"/>
      <c r="HKS12" s="277"/>
      <c r="HKT12" s="277"/>
      <c r="HKU12" s="274"/>
      <c r="HKV12" s="265"/>
      <c r="HKW12" s="537"/>
      <c r="HKX12" s="537"/>
      <c r="HKY12" s="538"/>
      <c r="HKZ12" s="539"/>
      <c r="HLB12" s="540"/>
      <c r="HLC12" s="540"/>
      <c r="HLD12" s="542"/>
      <c r="HLE12" s="541"/>
      <c r="HLF12" s="537"/>
      <c r="HLG12" s="6"/>
      <c r="HLH12" s="275"/>
      <c r="HLI12" s="275"/>
      <c r="HLJ12" s="275"/>
      <c r="HLK12" s="275"/>
      <c r="HLL12" s="275"/>
      <c r="HLM12" s="276"/>
      <c r="HLN12" s="277"/>
      <c r="HLO12" s="277"/>
      <c r="HLP12" s="277"/>
      <c r="HLQ12" s="277"/>
      <c r="HLR12" s="274"/>
      <c r="HLS12" s="265"/>
      <c r="HLT12" s="537"/>
      <c r="HLU12" s="537"/>
      <c r="HLV12" s="538"/>
      <c r="HLW12" s="539"/>
      <c r="HLY12" s="540"/>
      <c r="HLZ12" s="540"/>
      <c r="HMA12" s="542"/>
      <c r="HMB12" s="541"/>
      <c r="HMC12" s="537"/>
      <c r="HMD12" s="6"/>
      <c r="HME12" s="275"/>
      <c r="HMF12" s="275"/>
      <c r="HMG12" s="275"/>
      <c r="HMH12" s="275"/>
      <c r="HMI12" s="275"/>
      <c r="HMJ12" s="276"/>
      <c r="HMK12" s="277"/>
      <c r="HML12" s="277"/>
      <c r="HMM12" s="277"/>
      <c r="HMN12" s="277"/>
      <c r="HMO12" s="274"/>
      <c r="HMP12" s="265"/>
      <c r="HMQ12" s="537"/>
      <c r="HMR12" s="537"/>
      <c r="HMS12" s="538"/>
      <c r="HMT12" s="539"/>
      <c r="HMV12" s="540"/>
      <c r="HMW12" s="540"/>
      <c r="HMX12" s="542"/>
      <c r="HMY12" s="541"/>
      <c r="HMZ12" s="537"/>
      <c r="HNA12" s="6"/>
      <c r="HNB12" s="275"/>
      <c r="HNC12" s="275"/>
      <c r="HND12" s="275"/>
      <c r="HNE12" s="275"/>
      <c r="HNF12" s="275"/>
      <c r="HNG12" s="276"/>
      <c r="HNH12" s="277"/>
      <c r="HNI12" s="277"/>
      <c r="HNJ12" s="277"/>
      <c r="HNK12" s="277"/>
      <c r="HNL12" s="274"/>
      <c r="HNM12" s="265"/>
      <c r="HNN12" s="537"/>
      <c r="HNO12" s="537"/>
      <c r="HNP12" s="538"/>
      <c r="HNQ12" s="539"/>
      <c r="HNS12" s="540"/>
      <c r="HNT12" s="540"/>
      <c r="HNU12" s="542"/>
      <c r="HNV12" s="541"/>
      <c r="HNW12" s="537"/>
      <c r="HNX12" s="6"/>
      <c r="HNY12" s="275"/>
      <c r="HNZ12" s="275"/>
      <c r="HOA12" s="275"/>
      <c r="HOB12" s="275"/>
      <c r="HOC12" s="275"/>
      <c r="HOD12" s="276"/>
      <c r="HOE12" s="277"/>
      <c r="HOF12" s="277"/>
      <c r="HOG12" s="277"/>
      <c r="HOH12" s="277"/>
      <c r="HOI12" s="274"/>
      <c r="HOJ12" s="265"/>
      <c r="HOK12" s="537"/>
      <c r="HOL12" s="537"/>
      <c r="HOM12" s="538"/>
      <c r="HON12" s="539"/>
      <c r="HOP12" s="540"/>
      <c r="HOQ12" s="540"/>
      <c r="HOR12" s="542"/>
      <c r="HOS12" s="541"/>
      <c r="HOT12" s="537"/>
      <c r="HOU12" s="6"/>
      <c r="HOV12" s="275"/>
      <c r="HOW12" s="275"/>
      <c r="HOX12" s="275"/>
      <c r="HOY12" s="275"/>
      <c r="HOZ12" s="275"/>
      <c r="HPA12" s="276"/>
      <c r="HPB12" s="277"/>
      <c r="HPC12" s="277"/>
      <c r="HPD12" s="277"/>
      <c r="HPE12" s="277"/>
      <c r="HPF12" s="274"/>
      <c r="HPG12" s="265"/>
      <c r="HPH12" s="537"/>
      <c r="HPI12" s="537"/>
      <c r="HPJ12" s="538"/>
      <c r="HPK12" s="539"/>
      <c r="HPM12" s="540"/>
      <c r="HPN12" s="540"/>
      <c r="HPO12" s="542"/>
      <c r="HPP12" s="541"/>
      <c r="HPQ12" s="537"/>
      <c r="HPR12" s="6"/>
      <c r="HPS12" s="275"/>
      <c r="HPT12" s="275"/>
      <c r="HPU12" s="275"/>
      <c r="HPV12" s="275"/>
      <c r="HPW12" s="275"/>
      <c r="HPX12" s="276"/>
      <c r="HPY12" s="277"/>
      <c r="HPZ12" s="277"/>
      <c r="HQA12" s="277"/>
      <c r="HQB12" s="277"/>
      <c r="HQC12" s="274"/>
      <c r="HQD12" s="265"/>
      <c r="HQE12" s="537"/>
      <c r="HQF12" s="537"/>
      <c r="HQG12" s="538"/>
      <c r="HQH12" s="539"/>
      <c r="HQJ12" s="540"/>
      <c r="HQK12" s="540"/>
      <c r="HQL12" s="542"/>
      <c r="HQM12" s="541"/>
      <c r="HQN12" s="537"/>
      <c r="HQO12" s="6"/>
      <c r="HQP12" s="275"/>
      <c r="HQQ12" s="275"/>
      <c r="HQR12" s="275"/>
      <c r="HQS12" s="275"/>
      <c r="HQT12" s="275"/>
      <c r="HQU12" s="276"/>
      <c r="HQV12" s="277"/>
      <c r="HQW12" s="277"/>
      <c r="HQX12" s="277"/>
      <c r="HQY12" s="277"/>
      <c r="HQZ12" s="274"/>
      <c r="HRA12" s="265"/>
      <c r="HRB12" s="537"/>
      <c r="HRC12" s="537"/>
      <c r="HRD12" s="538"/>
      <c r="HRE12" s="539"/>
      <c r="HRG12" s="540"/>
      <c r="HRH12" s="540"/>
      <c r="HRI12" s="542"/>
      <c r="HRJ12" s="541"/>
      <c r="HRK12" s="537"/>
      <c r="HRL12" s="6"/>
      <c r="HRM12" s="275"/>
      <c r="HRN12" s="275"/>
      <c r="HRO12" s="275"/>
      <c r="HRP12" s="275"/>
      <c r="HRQ12" s="275"/>
      <c r="HRR12" s="276"/>
      <c r="HRS12" s="277"/>
      <c r="HRT12" s="277"/>
      <c r="HRU12" s="277"/>
      <c r="HRV12" s="277"/>
      <c r="HRW12" s="274"/>
      <c r="HRX12" s="265"/>
      <c r="HRY12" s="537"/>
      <c r="HRZ12" s="537"/>
      <c r="HSA12" s="538"/>
      <c r="HSB12" s="539"/>
      <c r="HSD12" s="540"/>
      <c r="HSE12" s="540"/>
      <c r="HSF12" s="542"/>
      <c r="HSG12" s="541"/>
      <c r="HSH12" s="537"/>
      <c r="HSI12" s="6"/>
      <c r="HSJ12" s="275"/>
      <c r="HSK12" s="275"/>
      <c r="HSL12" s="275"/>
      <c r="HSM12" s="275"/>
      <c r="HSN12" s="275"/>
      <c r="HSO12" s="276"/>
      <c r="HSP12" s="277"/>
      <c r="HSQ12" s="277"/>
      <c r="HSR12" s="277"/>
      <c r="HSS12" s="277"/>
      <c r="HST12" s="274"/>
      <c r="HSU12" s="265"/>
      <c r="HSV12" s="537"/>
      <c r="HSW12" s="537"/>
      <c r="HSX12" s="538"/>
      <c r="HSY12" s="539"/>
      <c r="HTA12" s="540"/>
      <c r="HTB12" s="540"/>
      <c r="HTC12" s="542"/>
      <c r="HTD12" s="541"/>
      <c r="HTE12" s="537"/>
      <c r="HTF12" s="6"/>
      <c r="HTG12" s="275"/>
      <c r="HTH12" s="275"/>
      <c r="HTI12" s="275"/>
      <c r="HTJ12" s="275"/>
      <c r="HTK12" s="275"/>
      <c r="HTL12" s="276"/>
      <c r="HTM12" s="277"/>
      <c r="HTN12" s="277"/>
      <c r="HTO12" s="277"/>
      <c r="HTP12" s="277"/>
      <c r="HTQ12" s="274"/>
      <c r="HTR12" s="265"/>
      <c r="HTS12" s="537"/>
      <c r="HTT12" s="537"/>
      <c r="HTU12" s="538"/>
      <c r="HTV12" s="539"/>
      <c r="HTX12" s="540"/>
      <c r="HTY12" s="540"/>
      <c r="HTZ12" s="542"/>
      <c r="HUA12" s="541"/>
      <c r="HUB12" s="537"/>
      <c r="HUC12" s="6"/>
      <c r="HUD12" s="275"/>
      <c r="HUE12" s="275"/>
      <c r="HUF12" s="275"/>
      <c r="HUG12" s="275"/>
      <c r="HUH12" s="275"/>
      <c r="HUI12" s="276"/>
      <c r="HUJ12" s="277"/>
      <c r="HUK12" s="277"/>
      <c r="HUL12" s="277"/>
      <c r="HUM12" s="277"/>
      <c r="HUN12" s="274"/>
      <c r="HUO12" s="265"/>
      <c r="HUP12" s="537"/>
      <c r="HUQ12" s="537"/>
      <c r="HUR12" s="538"/>
      <c r="HUS12" s="539"/>
      <c r="HUU12" s="540"/>
      <c r="HUV12" s="540"/>
      <c r="HUW12" s="542"/>
      <c r="HUX12" s="541"/>
      <c r="HUY12" s="537"/>
      <c r="HUZ12" s="6"/>
      <c r="HVA12" s="275"/>
      <c r="HVB12" s="275"/>
      <c r="HVC12" s="275"/>
      <c r="HVD12" s="275"/>
      <c r="HVE12" s="275"/>
      <c r="HVF12" s="276"/>
      <c r="HVG12" s="277"/>
      <c r="HVH12" s="277"/>
      <c r="HVI12" s="277"/>
      <c r="HVJ12" s="277"/>
      <c r="HVK12" s="274"/>
      <c r="HVL12" s="265"/>
      <c r="HVM12" s="537"/>
      <c r="HVN12" s="537"/>
      <c r="HVO12" s="538"/>
      <c r="HVP12" s="539"/>
      <c r="HVR12" s="540"/>
      <c r="HVS12" s="540"/>
      <c r="HVT12" s="542"/>
      <c r="HVU12" s="541"/>
      <c r="HVV12" s="537"/>
      <c r="HVW12" s="6"/>
      <c r="HVX12" s="275"/>
      <c r="HVY12" s="275"/>
      <c r="HVZ12" s="275"/>
      <c r="HWA12" s="275"/>
      <c r="HWB12" s="275"/>
      <c r="HWC12" s="276"/>
      <c r="HWD12" s="277"/>
      <c r="HWE12" s="277"/>
      <c r="HWF12" s="277"/>
      <c r="HWG12" s="277"/>
      <c r="HWH12" s="274"/>
      <c r="HWI12" s="265"/>
      <c r="HWJ12" s="537"/>
      <c r="HWK12" s="537"/>
      <c r="HWL12" s="538"/>
      <c r="HWM12" s="539"/>
      <c r="HWO12" s="540"/>
      <c r="HWP12" s="540"/>
      <c r="HWQ12" s="542"/>
      <c r="HWR12" s="541"/>
      <c r="HWS12" s="537"/>
      <c r="HWT12" s="6"/>
      <c r="HWU12" s="275"/>
      <c r="HWV12" s="275"/>
      <c r="HWW12" s="275"/>
      <c r="HWX12" s="275"/>
      <c r="HWY12" s="275"/>
      <c r="HWZ12" s="276"/>
      <c r="HXA12" s="277"/>
      <c r="HXB12" s="277"/>
      <c r="HXC12" s="277"/>
      <c r="HXD12" s="277"/>
      <c r="HXE12" s="274"/>
      <c r="HXF12" s="265"/>
      <c r="HXG12" s="537"/>
      <c r="HXH12" s="537"/>
      <c r="HXI12" s="538"/>
      <c r="HXJ12" s="539"/>
      <c r="HXL12" s="540"/>
      <c r="HXM12" s="540"/>
      <c r="HXN12" s="542"/>
      <c r="HXO12" s="541"/>
      <c r="HXP12" s="537"/>
      <c r="HXQ12" s="6"/>
      <c r="HXR12" s="275"/>
      <c r="HXS12" s="275"/>
      <c r="HXT12" s="275"/>
      <c r="HXU12" s="275"/>
      <c r="HXV12" s="275"/>
      <c r="HXW12" s="276"/>
      <c r="HXX12" s="277"/>
      <c r="HXY12" s="277"/>
      <c r="HXZ12" s="277"/>
      <c r="HYA12" s="277"/>
      <c r="HYB12" s="274"/>
      <c r="HYC12" s="265"/>
      <c r="HYD12" s="537"/>
      <c r="HYE12" s="537"/>
      <c r="HYF12" s="538"/>
      <c r="HYG12" s="539"/>
      <c r="HYI12" s="540"/>
      <c r="HYJ12" s="540"/>
      <c r="HYK12" s="542"/>
      <c r="HYL12" s="541"/>
      <c r="HYM12" s="537"/>
      <c r="HYN12" s="6"/>
      <c r="HYO12" s="275"/>
      <c r="HYP12" s="275"/>
      <c r="HYQ12" s="275"/>
      <c r="HYR12" s="275"/>
      <c r="HYS12" s="275"/>
      <c r="HYT12" s="276"/>
      <c r="HYU12" s="277"/>
      <c r="HYV12" s="277"/>
      <c r="HYW12" s="277"/>
      <c r="HYX12" s="277"/>
      <c r="HYY12" s="274"/>
      <c r="HYZ12" s="265"/>
      <c r="HZA12" s="537"/>
      <c r="HZB12" s="537"/>
      <c r="HZC12" s="538"/>
      <c r="HZD12" s="539"/>
      <c r="HZF12" s="540"/>
      <c r="HZG12" s="540"/>
      <c r="HZH12" s="542"/>
      <c r="HZI12" s="541"/>
      <c r="HZJ12" s="537"/>
      <c r="HZK12" s="6"/>
      <c r="HZL12" s="275"/>
      <c r="HZM12" s="275"/>
      <c r="HZN12" s="275"/>
      <c r="HZO12" s="275"/>
      <c r="HZP12" s="275"/>
      <c r="HZQ12" s="276"/>
      <c r="HZR12" s="277"/>
      <c r="HZS12" s="277"/>
      <c r="HZT12" s="277"/>
      <c r="HZU12" s="277"/>
      <c r="HZV12" s="274"/>
      <c r="HZW12" s="265"/>
      <c r="HZX12" s="537"/>
      <c r="HZY12" s="537"/>
      <c r="HZZ12" s="538"/>
      <c r="IAA12" s="539"/>
      <c r="IAC12" s="540"/>
      <c r="IAD12" s="540"/>
      <c r="IAE12" s="542"/>
      <c r="IAF12" s="541"/>
      <c r="IAG12" s="537"/>
      <c r="IAH12" s="6"/>
      <c r="IAI12" s="275"/>
      <c r="IAJ12" s="275"/>
      <c r="IAK12" s="275"/>
      <c r="IAL12" s="275"/>
      <c r="IAM12" s="275"/>
      <c r="IAN12" s="276"/>
      <c r="IAO12" s="277"/>
      <c r="IAP12" s="277"/>
      <c r="IAQ12" s="277"/>
      <c r="IAR12" s="277"/>
      <c r="IAS12" s="274"/>
      <c r="IAT12" s="265"/>
      <c r="IAU12" s="537"/>
      <c r="IAV12" s="537"/>
      <c r="IAW12" s="538"/>
      <c r="IAX12" s="539"/>
      <c r="IAZ12" s="540"/>
      <c r="IBA12" s="540"/>
      <c r="IBB12" s="542"/>
      <c r="IBC12" s="541"/>
      <c r="IBD12" s="537"/>
      <c r="IBE12" s="6"/>
      <c r="IBF12" s="275"/>
      <c r="IBG12" s="275"/>
      <c r="IBH12" s="275"/>
      <c r="IBI12" s="275"/>
      <c r="IBJ12" s="275"/>
      <c r="IBK12" s="276"/>
      <c r="IBL12" s="277"/>
      <c r="IBM12" s="277"/>
      <c r="IBN12" s="277"/>
      <c r="IBO12" s="277"/>
      <c r="IBP12" s="274"/>
      <c r="IBQ12" s="265"/>
      <c r="IBR12" s="537"/>
      <c r="IBS12" s="537"/>
      <c r="IBT12" s="538"/>
      <c r="IBU12" s="539"/>
      <c r="IBW12" s="540"/>
      <c r="IBX12" s="540"/>
      <c r="IBY12" s="542"/>
      <c r="IBZ12" s="541"/>
      <c r="ICA12" s="537"/>
      <c r="ICB12" s="6"/>
      <c r="ICC12" s="275"/>
      <c r="ICD12" s="275"/>
      <c r="ICE12" s="275"/>
      <c r="ICF12" s="275"/>
      <c r="ICG12" s="275"/>
      <c r="ICH12" s="276"/>
      <c r="ICI12" s="277"/>
      <c r="ICJ12" s="277"/>
      <c r="ICK12" s="277"/>
      <c r="ICL12" s="277"/>
      <c r="ICM12" s="274"/>
      <c r="ICN12" s="265"/>
      <c r="ICO12" s="537"/>
      <c r="ICP12" s="537"/>
      <c r="ICQ12" s="538"/>
      <c r="ICR12" s="539"/>
      <c r="ICT12" s="540"/>
      <c r="ICU12" s="540"/>
      <c r="ICV12" s="542"/>
      <c r="ICW12" s="541"/>
      <c r="ICX12" s="537"/>
      <c r="ICY12" s="6"/>
      <c r="ICZ12" s="275"/>
      <c r="IDA12" s="275"/>
      <c r="IDB12" s="275"/>
      <c r="IDC12" s="275"/>
      <c r="IDD12" s="275"/>
      <c r="IDE12" s="276"/>
      <c r="IDF12" s="277"/>
      <c r="IDG12" s="277"/>
      <c r="IDH12" s="277"/>
      <c r="IDI12" s="277"/>
      <c r="IDJ12" s="274"/>
      <c r="IDK12" s="265"/>
      <c r="IDL12" s="537"/>
      <c r="IDM12" s="537"/>
      <c r="IDN12" s="538"/>
      <c r="IDO12" s="539"/>
      <c r="IDQ12" s="540"/>
      <c r="IDR12" s="540"/>
      <c r="IDS12" s="542"/>
      <c r="IDT12" s="541"/>
      <c r="IDU12" s="537"/>
      <c r="IDV12" s="6"/>
      <c r="IDW12" s="275"/>
      <c r="IDX12" s="275"/>
      <c r="IDY12" s="275"/>
      <c r="IDZ12" s="275"/>
      <c r="IEA12" s="275"/>
      <c r="IEB12" s="276"/>
      <c r="IEC12" s="277"/>
      <c r="IED12" s="277"/>
      <c r="IEE12" s="277"/>
      <c r="IEF12" s="277"/>
      <c r="IEG12" s="274"/>
      <c r="IEH12" s="265"/>
      <c r="IEI12" s="537"/>
      <c r="IEJ12" s="537"/>
      <c r="IEK12" s="538"/>
      <c r="IEL12" s="539"/>
      <c r="IEN12" s="540"/>
      <c r="IEO12" s="540"/>
      <c r="IEP12" s="542"/>
      <c r="IEQ12" s="541"/>
      <c r="IER12" s="537"/>
      <c r="IES12" s="6"/>
      <c r="IET12" s="275"/>
      <c r="IEU12" s="275"/>
      <c r="IEV12" s="275"/>
      <c r="IEW12" s="275"/>
      <c r="IEX12" s="275"/>
      <c r="IEY12" s="276"/>
      <c r="IEZ12" s="277"/>
      <c r="IFA12" s="277"/>
      <c r="IFB12" s="277"/>
      <c r="IFC12" s="277"/>
      <c r="IFD12" s="274"/>
      <c r="IFE12" s="265"/>
      <c r="IFF12" s="537"/>
      <c r="IFG12" s="537"/>
      <c r="IFH12" s="538"/>
      <c r="IFI12" s="539"/>
      <c r="IFK12" s="540"/>
      <c r="IFL12" s="540"/>
      <c r="IFM12" s="542"/>
      <c r="IFN12" s="541"/>
      <c r="IFO12" s="537"/>
      <c r="IFP12" s="6"/>
      <c r="IFQ12" s="275"/>
      <c r="IFR12" s="275"/>
      <c r="IFS12" s="275"/>
      <c r="IFT12" s="275"/>
      <c r="IFU12" s="275"/>
      <c r="IFV12" s="276"/>
      <c r="IFW12" s="277"/>
      <c r="IFX12" s="277"/>
      <c r="IFY12" s="277"/>
      <c r="IFZ12" s="277"/>
      <c r="IGA12" s="274"/>
      <c r="IGB12" s="265"/>
      <c r="IGC12" s="537"/>
      <c r="IGD12" s="537"/>
      <c r="IGE12" s="538"/>
      <c r="IGF12" s="539"/>
      <c r="IGH12" s="540"/>
      <c r="IGI12" s="540"/>
      <c r="IGJ12" s="542"/>
      <c r="IGK12" s="541"/>
      <c r="IGL12" s="537"/>
      <c r="IGM12" s="6"/>
      <c r="IGN12" s="275"/>
      <c r="IGO12" s="275"/>
      <c r="IGP12" s="275"/>
      <c r="IGQ12" s="275"/>
      <c r="IGR12" s="275"/>
      <c r="IGS12" s="276"/>
      <c r="IGT12" s="277"/>
      <c r="IGU12" s="277"/>
      <c r="IGV12" s="277"/>
      <c r="IGW12" s="277"/>
      <c r="IGX12" s="274"/>
      <c r="IGY12" s="265"/>
      <c r="IGZ12" s="537"/>
      <c r="IHA12" s="537"/>
      <c r="IHB12" s="538"/>
      <c r="IHC12" s="539"/>
      <c r="IHE12" s="540"/>
      <c r="IHF12" s="540"/>
      <c r="IHG12" s="542"/>
      <c r="IHH12" s="541"/>
      <c r="IHI12" s="537"/>
      <c r="IHJ12" s="6"/>
      <c r="IHK12" s="275"/>
      <c r="IHL12" s="275"/>
      <c r="IHM12" s="275"/>
      <c r="IHN12" s="275"/>
      <c r="IHO12" s="275"/>
      <c r="IHP12" s="276"/>
      <c r="IHQ12" s="277"/>
      <c r="IHR12" s="277"/>
      <c r="IHS12" s="277"/>
      <c r="IHT12" s="277"/>
      <c r="IHU12" s="274"/>
      <c r="IHV12" s="265"/>
      <c r="IHW12" s="537"/>
      <c r="IHX12" s="537"/>
      <c r="IHY12" s="538"/>
      <c r="IHZ12" s="539"/>
      <c r="IIB12" s="540"/>
      <c r="IIC12" s="540"/>
      <c r="IID12" s="542"/>
      <c r="IIE12" s="541"/>
      <c r="IIF12" s="537"/>
      <c r="IIG12" s="6"/>
      <c r="IIH12" s="275"/>
      <c r="III12" s="275"/>
      <c r="IIJ12" s="275"/>
      <c r="IIK12" s="275"/>
      <c r="IIL12" s="275"/>
      <c r="IIM12" s="276"/>
      <c r="IIN12" s="277"/>
      <c r="IIO12" s="277"/>
      <c r="IIP12" s="277"/>
      <c r="IIQ12" s="277"/>
      <c r="IIR12" s="274"/>
      <c r="IIS12" s="265"/>
      <c r="IIT12" s="537"/>
      <c r="IIU12" s="537"/>
      <c r="IIV12" s="538"/>
      <c r="IIW12" s="539"/>
      <c r="IIY12" s="540"/>
      <c r="IIZ12" s="540"/>
      <c r="IJA12" s="542"/>
      <c r="IJB12" s="541"/>
      <c r="IJC12" s="537"/>
      <c r="IJD12" s="6"/>
      <c r="IJE12" s="275"/>
      <c r="IJF12" s="275"/>
      <c r="IJG12" s="275"/>
      <c r="IJH12" s="275"/>
      <c r="IJI12" s="275"/>
      <c r="IJJ12" s="276"/>
      <c r="IJK12" s="277"/>
      <c r="IJL12" s="277"/>
      <c r="IJM12" s="277"/>
      <c r="IJN12" s="277"/>
      <c r="IJO12" s="274"/>
      <c r="IJP12" s="265"/>
      <c r="IJQ12" s="537"/>
      <c r="IJR12" s="537"/>
      <c r="IJS12" s="538"/>
      <c r="IJT12" s="539"/>
      <c r="IJV12" s="540"/>
      <c r="IJW12" s="540"/>
      <c r="IJX12" s="542"/>
      <c r="IJY12" s="541"/>
      <c r="IJZ12" s="537"/>
      <c r="IKA12" s="6"/>
      <c r="IKB12" s="275"/>
      <c r="IKC12" s="275"/>
      <c r="IKD12" s="275"/>
      <c r="IKE12" s="275"/>
      <c r="IKF12" s="275"/>
      <c r="IKG12" s="276"/>
      <c r="IKH12" s="277"/>
      <c r="IKI12" s="277"/>
      <c r="IKJ12" s="277"/>
      <c r="IKK12" s="277"/>
      <c r="IKL12" s="274"/>
      <c r="IKM12" s="265"/>
      <c r="IKN12" s="537"/>
      <c r="IKO12" s="537"/>
      <c r="IKP12" s="538"/>
      <c r="IKQ12" s="539"/>
      <c r="IKS12" s="540"/>
      <c r="IKT12" s="540"/>
      <c r="IKU12" s="542"/>
      <c r="IKV12" s="541"/>
      <c r="IKW12" s="537"/>
      <c r="IKX12" s="6"/>
      <c r="IKY12" s="275"/>
      <c r="IKZ12" s="275"/>
      <c r="ILA12" s="275"/>
      <c r="ILB12" s="275"/>
      <c r="ILC12" s="275"/>
      <c r="ILD12" s="276"/>
      <c r="ILE12" s="277"/>
      <c r="ILF12" s="277"/>
      <c r="ILG12" s="277"/>
      <c r="ILH12" s="277"/>
      <c r="ILI12" s="274"/>
      <c r="ILJ12" s="265"/>
      <c r="ILK12" s="537"/>
      <c r="ILL12" s="537"/>
      <c r="ILM12" s="538"/>
      <c r="ILN12" s="539"/>
      <c r="ILP12" s="540"/>
      <c r="ILQ12" s="540"/>
      <c r="ILR12" s="542"/>
      <c r="ILS12" s="541"/>
      <c r="ILT12" s="537"/>
      <c r="ILU12" s="6"/>
      <c r="ILV12" s="275"/>
      <c r="ILW12" s="275"/>
      <c r="ILX12" s="275"/>
      <c r="ILY12" s="275"/>
      <c r="ILZ12" s="275"/>
      <c r="IMA12" s="276"/>
      <c r="IMB12" s="277"/>
      <c r="IMC12" s="277"/>
      <c r="IMD12" s="277"/>
      <c r="IME12" s="277"/>
      <c r="IMF12" s="274"/>
      <c r="IMG12" s="265"/>
      <c r="IMH12" s="537"/>
      <c r="IMI12" s="537"/>
      <c r="IMJ12" s="538"/>
      <c r="IMK12" s="539"/>
      <c r="IMM12" s="540"/>
      <c r="IMN12" s="540"/>
      <c r="IMO12" s="542"/>
      <c r="IMP12" s="541"/>
      <c r="IMQ12" s="537"/>
      <c r="IMR12" s="6"/>
      <c r="IMS12" s="275"/>
      <c r="IMT12" s="275"/>
      <c r="IMU12" s="275"/>
      <c r="IMV12" s="275"/>
      <c r="IMW12" s="275"/>
      <c r="IMX12" s="276"/>
      <c r="IMY12" s="277"/>
      <c r="IMZ12" s="277"/>
      <c r="INA12" s="277"/>
      <c r="INB12" s="277"/>
      <c r="INC12" s="274"/>
      <c r="IND12" s="265"/>
      <c r="INE12" s="537"/>
      <c r="INF12" s="537"/>
      <c r="ING12" s="538"/>
      <c r="INH12" s="539"/>
      <c r="INJ12" s="540"/>
      <c r="INK12" s="540"/>
      <c r="INL12" s="542"/>
      <c r="INM12" s="541"/>
      <c r="INN12" s="537"/>
      <c r="INO12" s="6"/>
      <c r="INP12" s="275"/>
      <c r="INQ12" s="275"/>
      <c r="INR12" s="275"/>
      <c r="INS12" s="275"/>
      <c r="INT12" s="275"/>
      <c r="INU12" s="276"/>
      <c r="INV12" s="277"/>
      <c r="INW12" s="277"/>
      <c r="INX12" s="277"/>
      <c r="INY12" s="277"/>
      <c r="INZ12" s="274"/>
      <c r="IOA12" s="265"/>
      <c r="IOB12" s="537"/>
      <c r="IOC12" s="537"/>
      <c r="IOD12" s="538"/>
      <c r="IOE12" s="539"/>
      <c r="IOG12" s="540"/>
      <c r="IOH12" s="540"/>
      <c r="IOI12" s="542"/>
      <c r="IOJ12" s="541"/>
      <c r="IOK12" s="537"/>
      <c r="IOL12" s="6"/>
      <c r="IOM12" s="275"/>
      <c r="ION12" s="275"/>
      <c r="IOO12" s="275"/>
      <c r="IOP12" s="275"/>
      <c r="IOQ12" s="275"/>
      <c r="IOR12" s="276"/>
      <c r="IOS12" s="277"/>
      <c r="IOT12" s="277"/>
      <c r="IOU12" s="277"/>
      <c r="IOV12" s="277"/>
      <c r="IOW12" s="274"/>
      <c r="IOX12" s="265"/>
      <c r="IOY12" s="537"/>
      <c r="IOZ12" s="537"/>
      <c r="IPA12" s="538"/>
      <c r="IPB12" s="539"/>
      <c r="IPD12" s="540"/>
      <c r="IPE12" s="540"/>
      <c r="IPF12" s="542"/>
      <c r="IPG12" s="541"/>
      <c r="IPH12" s="537"/>
      <c r="IPI12" s="6"/>
      <c r="IPJ12" s="275"/>
      <c r="IPK12" s="275"/>
      <c r="IPL12" s="275"/>
      <c r="IPM12" s="275"/>
      <c r="IPN12" s="275"/>
      <c r="IPO12" s="276"/>
      <c r="IPP12" s="277"/>
      <c r="IPQ12" s="277"/>
      <c r="IPR12" s="277"/>
      <c r="IPS12" s="277"/>
      <c r="IPT12" s="274"/>
      <c r="IPU12" s="265"/>
      <c r="IPV12" s="537"/>
      <c r="IPW12" s="537"/>
      <c r="IPX12" s="538"/>
      <c r="IPY12" s="539"/>
      <c r="IQA12" s="540"/>
      <c r="IQB12" s="540"/>
      <c r="IQC12" s="542"/>
      <c r="IQD12" s="541"/>
      <c r="IQE12" s="537"/>
      <c r="IQF12" s="6"/>
      <c r="IQG12" s="275"/>
      <c r="IQH12" s="275"/>
      <c r="IQI12" s="275"/>
      <c r="IQJ12" s="275"/>
      <c r="IQK12" s="275"/>
      <c r="IQL12" s="276"/>
      <c r="IQM12" s="277"/>
      <c r="IQN12" s="277"/>
      <c r="IQO12" s="277"/>
      <c r="IQP12" s="277"/>
      <c r="IQQ12" s="274"/>
      <c r="IQR12" s="265"/>
      <c r="IQS12" s="537"/>
      <c r="IQT12" s="537"/>
      <c r="IQU12" s="538"/>
      <c r="IQV12" s="539"/>
      <c r="IQX12" s="540"/>
      <c r="IQY12" s="540"/>
      <c r="IQZ12" s="542"/>
      <c r="IRA12" s="541"/>
      <c r="IRB12" s="537"/>
      <c r="IRC12" s="6"/>
      <c r="IRD12" s="275"/>
      <c r="IRE12" s="275"/>
      <c r="IRF12" s="275"/>
      <c r="IRG12" s="275"/>
      <c r="IRH12" s="275"/>
      <c r="IRI12" s="276"/>
      <c r="IRJ12" s="277"/>
      <c r="IRK12" s="277"/>
      <c r="IRL12" s="277"/>
      <c r="IRM12" s="277"/>
      <c r="IRN12" s="274"/>
      <c r="IRO12" s="265"/>
      <c r="IRP12" s="537"/>
      <c r="IRQ12" s="537"/>
      <c r="IRR12" s="538"/>
      <c r="IRS12" s="539"/>
      <c r="IRU12" s="540"/>
      <c r="IRV12" s="540"/>
      <c r="IRW12" s="542"/>
      <c r="IRX12" s="541"/>
      <c r="IRY12" s="537"/>
      <c r="IRZ12" s="6"/>
      <c r="ISA12" s="275"/>
      <c r="ISB12" s="275"/>
      <c r="ISC12" s="275"/>
      <c r="ISD12" s="275"/>
      <c r="ISE12" s="275"/>
      <c r="ISF12" s="276"/>
      <c r="ISG12" s="277"/>
      <c r="ISH12" s="277"/>
      <c r="ISI12" s="277"/>
      <c r="ISJ12" s="277"/>
      <c r="ISK12" s="274"/>
      <c r="ISL12" s="265"/>
      <c r="ISM12" s="537"/>
      <c r="ISN12" s="537"/>
      <c r="ISO12" s="538"/>
      <c r="ISP12" s="539"/>
      <c r="ISR12" s="540"/>
      <c r="ISS12" s="540"/>
      <c r="IST12" s="542"/>
      <c r="ISU12" s="541"/>
      <c r="ISV12" s="537"/>
      <c r="ISW12" s="6"/>
      <c r="ISX12" s="275"/>
      <c r="ISY12" s="275"/>
      <c r="ISZ12" s="275"/>
      <c r="ITA12" s="275"/>
      <c r="ITB12" s="275"/>
      <c r="ITC12" s="276"/>
      <c r="ITD12" s="277"/>
      <c r="ITE12" s="277"/>
      <c r="ITF12" s="277"/>
      <c r="ITG12" s="277"/>
      <c r="ITH12" s="274"/>
      <c r="ITI12" s="265"/>
      <c r="ITJ12" s="537"/>
      <c r="ITK12" s="537"/>
      <c r="ITL12" s="538"/>
      <c r="ITM12" s="539"/>
      <c r="ITO12" s="540"/>
      <c r="ITP12" s="540"/>
      <c r="ITQ12" s="542"/>
      <c r="ITR12" s="541"/>
      <c r="ITS12" s="537"/>
      <c r="ITT12" s="6"/>
      <c r="ITU12" s="275"/>
      <c r="ITV12" s="275"/>
      <c r="ITW12" s="275"/>
      <c r="ITX12" s="275"/>
      <c r="ITY12" s="275"/>
      <c r="ITZ12" s="276"/>
      <c r="IUA12" s="277"/>
      <c r="IUB12" s="277"/>
      <c r="IUC12" s="277"/>
      <c r="IUD12" s="277"/>
      <c r="IUE12" s="274"/>
      <c r="IUF12" s="265"/>
      <c r="IUG12" s="537"/>
      <c r="IUH12" s="537"/>
      <c r="IUI12" s="538"/>
      <c r="IUJ12" s="539"/>
      <c r="IUL12" s="540"/>
      <c r="IUM12" s="540"/>
      <c r="IUN12" s="542"/>
      <c r="IUO12" s="541"/>
      <c r="IUP12" s="537"/>
      <c r="IUQ12" s="6"/>
      <c r="IUR12" s="275"/>
      <c r="IUS12" s="275"/>
      <c r="IUT12" s="275"/>
      <c r="IUU12" s="275"/>
      <c r="IUV12" s="275"/>
      <c r="IUW12" s="276"/>
      <c r="IUX12" s="277"/>
      <c r="IUY12" s="277"/>
      <c r="IUZ12" s="277"/>
      <c r="IVA12" s="277"/>
      <c r="IVB12" s="274"/>
      <c r="IVC12" s="265"/>
      <c r="IVD12" s="537"/>
      <c r="IVE12" s="537"/>
      <c r="IVF12" s="538"/>
      <c r="IVG12" s="539"/>
      <c r="IVI12" s="540"/>
      <c r="IVJ12" s="540"/>
      <c r="IVK12" s="542"/>
      <c r="IVL12" s="541"/>
      <c r="IVM12" s="537"/>
      <c r="IVN12" s="6"/>
      <c r="IVO12" s="275"/>
      <c r="IVP12" s="275"/>
      <c r="IVQ12" s="275"/>
      <c r="IVR12" s="275"/>
      <c r="IVS12" s="275"/>
      <c r="IVT12" s="276"/>
      <c r="IVU12" s="277"/>
      <c r="IVV12" s="277"/>
      <c r="IVW12" s="277"/>
      <c r="IVX12" s="277"/>
      <c r="IVY12" s="274"/>
      <c r="IVZ12" s="265"/>
      <c r="IWA12" s="537"/>
      <c r="IWB12" s="537"/>
      <c r="IWC12" s="538"/>
      <c r="IWD12" s="539"/>
      <c r="IWF12" s="540"/>
      <c r="IWG12" s="540"/>
      <c r="IWH12" s="542"/>
      <c r="IWI12" s="541"/>
      <c r="IWJ12" s="537"/>
      <c r="IWK12" s="6"/>
      <c r="IWL12" s="275"/>
      <c r="IWM12" s="275"/>
      <c r="IWN12" s="275"/>
      <c r="IWO12" s="275"/>
      <c r="IWP12" s="275"/>
      <c r="IWQ12" s="276"/>
      <c r="IWR12" s="277"/>
      <c r="IWS12" s="277"/>
      <c r="IWT12" s="277"/>
      <c r="IWU12" s="277"/>
      <c r="IWV12" s="274"/>
      <c r="IWW12" s="265"/>
      <c r="IWX12" s="537"/>
      <c r="IWY12" s="537"/>
      <c r="IWZ12" s="538"/>
      <c r="IXA12" s="539"/>
      <c r="IXC12" s="540"/>
      <c r="IXD12" s="540"/>
      <c r="IXE12" s="542"/>
      <c r="IXF12" s="541"/>
      <c r="IXG12" s="537"/>
      <c r="IXH12" s="6"/>
      <c r="IXI12" s="275"/>
      <c r="IXJ12" s="275"/>
      <c r="IXK12" s="275"/>
      <c r="IXL12" s="275"/>
      <c r="IXM12" s="275"/>
      <c r="IXN12" s="276"/>
      <c r="IXO12" s="277"/>
      <c r="IXP12" s="277"/>
      <c r="IXQ12" s="277"/>
      <c r="IXR12" s="277"/>
      <c r="IXS12" s="274"/>
      <c r="IXT12" s="265"/>
      <c r="IXU12" s="537"/>
      <c r="IXV12" s="537"/>
      <c r="IXW12" s="538"/>
      <c r="IXX12" s="539"/>
      <c r="IXZ12" s="540"/>
      <c r="IYA12" s="540"/>
      <c r="IYB12" s="542"/>
      <c r="IYC12" s="541"/>
      <c r="IYD12" s="537"/>
      <c r="IYE12" s="6"/>
      <c r="IYF12" s="275"/>
      <c r="IYG12" s="275"/>
      <c r="IYH12" s="275"/>
      <c r="IYI12" s="275"/>
      <c r="IYJ12" s="275"/>
      <c r="IYK12" s="276"/>
      <c r="IYL12" s="277"/>
      <c r="IYM12" s="277"/>
      <c r="IYN12" s="277"/>
      <c r="IYO12" s="277"/>
      <c r="IYP12" s="274"/>
      <c r="IYQ12" s="265"/>
      <c r="IYR12" s="537"/>
      <c r="IYS12" s="537"/>
      <c r="IYT12" s="538"/>
      <c r="IYU12" s="539"/>
      <c r="IYW12" s="540"/>
      <c r="IYX12" s="540"/>
      <c r="IYY12" s="542"/>
      <c r="IYZ12" s="541"/>
      <c r="IZA12" s="537"/>
      <c r="IZB12" s="6"/>
      <c r="IZC12" s="275"/>
      <c r="IZD12" s="275"/>
      <c r="IZE12" s="275"/>
      <c r="IZF12" s="275"/>
      <c r="IZG12" s="275"/>
      <c r="IZH12" s="276"/>
      <c r="IZI12" s="277"/>
      <c r="IZJ12" s="277"/>
      <c r="IZK12" s="277"/>
      <c r="IZL12" s="277"/>
      <c r="IZM12" s="274"/>
      <c r="IZN12" s="265"/>
      <c r="IZO12" s="537"/>
      <c r="IZP12" s="537"/>
      <c r="IZQ12" s="538"/>
      <c r="IZR12" s="539"/>
      <c r="IZT12" s="540"/>
      <c r="IZU12" s="540"/>
      <c r="IZV12" s="542"/>
      <c r="IZW12" s="541"/>
      <c r="IZX12" s="537"/>
      <c r="IZY12" s="6"/>
      <c r="IZZ12" s="275"/>
      <c r="JAA12" s="275"/>
      <c r="JAB12" s="275"/>
      <c r="JAC12" s="275"/>
      <c r="JAD12" s="275"/>
      <c r="JAE12" s="276"/>
      <c r="JAF12" s="277"/>
      <c r="JAG12" s="277"/>
      <c r="JAH12" s="277"/>
      <c r="JAI12" s="277"/>
      <c r="JAJ12" s="274"/>
      <c r="JAK12" s="265"/>
      <c r="JAL12" s="537"/>
      <c r="JAM12" s="537"/>
      <c r="JAN12" s="538"/>
      <c r="JAO12" s="539"/>
      <c r="JAQ12" s="540"/>
      <c r="JAR12" s="540"/>
      <c r="JAS12" s="542"/>
      <c r="JAT12" s="541"/>
      <c r="JAU12" s="537"/>
      <c r="JAV12" s="6"/>
      <c r="JAW12" s="275"/>
      <c r="JAX12" s="275"/>
      <c r="JAY12" s="275"/>
      <c r="JAZ12" s="275"/>
      <c r="JBA12" s="275"/>
      <c r="JBB12" s="276"/>
      <c r="JBC12" s="277"/>
      <c r="JBD12" s="277"/>
      <c r="JBE12" s="277"/>
      <c r="JBF12" s="277"/>
      <c r="JBG12" s="274"/>
      <c r="JBH12" s="265"/>
      <c r="JBI12" s="537"/>
      <c r="JBJ12" s="537"/>
      <c r="JBK12" s="538"/>
      <c r="JBL12" s="539"/>
      <c r="JBN12" s="540"/>
      <c r="JBO12" s="540"/>
      <c r="JBP12" s="542"/>
      <c r="JBQ12" s="541"/>
      <c r="JBR12" s="537"/>
      <c r="JBS12" s="6"/>
      <c r="JBT12" s="275"/>
      <c r="JBU12" s="275"/>
      <c r="JBV12" s="275"/>
      <c r="JBW12" s="275"/>
      <c r="JBX12" s="275"/>
      <c r="JBY12" s="276"/>
      <c r="JBZ12" s="277"/>
      <c r="JCA12" s="277"/>
      <c r="JCB12" s="277"/>
      <c r="JCC12" s="277"/>
      <c r="JCD12" s="274"/>
      <c r="JCE12" s="265"/>
      <c r="JCF12" s="537"/>
      <c r="JCG12" s="537"/>
      <c r="JCH12" s="538"/>
      <c r="JCI12" s="539"/>
      <c r="JCK12" s="540"/>
      <c r="JCL12" s="540"/>
      <c r="JCM12" s="542"/>
      <c r="JCN12" s="541"/>
      <c r="JCO12" s="537"/>
      <c r="JCP12" s="6"/>
      <c r="JCQ12" s="275"/>
      <c r="JCR12" s="275"/>
      <c r="JCS12" s="275"/>
      <c r="JCT12" s="275"/>
      <c r="JCU12" s="275"/>
      <c r="JCV12" s="276"/>
      <c r="JCW12" s="277"/>
      <c r="JCX12" s="277"/>
      <c r="JCY12" s="277"/>
      <c r="JCZ12" s="277"/>
      <c r="JDA12" s="274"/>
      <c r="JDB12" s="265"/>
      <c r="JDC12" s="537"/>
      <c r="JDD12" s="537"/>
      <c r="JDE12" s="538"/>
      <c r="JDF12" s="539"/>
      <c r="JDH12" s="540"/>
      <c r="JDI12" s="540"/>
      <c r="JDJ12" s="542"/>
      <c r="JDK12" s="541"/>
      <c r="JDL12" s="537"/>
      <c r="JDM12" s="6"/>
      <c r="JDN12" s="275"/>
      <c r="JDO12" s="275"/>
      <c r="JDP12" s="275"/>
      <c r="JDQ12" s="275"/>
      <c r="JDR12" s="275"/>
      <c r="JDS12" s="276"/>
      <c r="JDT12" s="277"/>
      <c r="JDU12" s="277"/>
      <c r="JDV12" s="277"/>
      <c r="JDW12" s="277"/>
      <c r="JDX12" s="274"/>
      <c r="JDY12" s="265"/>
      <c r="JDZ12" s="537"/>
      <c r="JEA12" s="537"/>
      <c r="JEB12" s="538"/>
      <c r="JEC12" s="539"/>
      <c r="JEE12" s="540"/>
      <c r="JEF12" s="540"/>
      <c r="JEG12" s="542"/>
      <c r="JEH12" s="541"/>
      <c r="JEI12" s="537"/>
      <c r="JEJ12" s="6"/>
      <c r="JEK12" s="275"/>
      <c r="JEL12" s="275"/>
      <c r="JEM12" s="275"/>
      <c r="JEN12" s="275"/>
      <c r="JEO12" s="275"/>
      <c r="JEP12" s="276"/>
      <c r="JEQ12" s="277"/>
      <c r="JER12" s="277"/>
      <c r="JES12" s="277"/>
      <c r="JET12" s="277"/>
      <c r="JEU12" s="274"/>
      <c r="JEV12" s="265"/>
      <c r="JEW12" s="537"/>
      <c r="JEX12" s="537"/>
      <c r="JEY12" s="538"/>
      <c r="JEZ12" s="539"/>
      <c r="JFB12" s="540"/>
      <c r="JFC12" s="540"/>
      <c r="JFD12" s="542"/>
      <c r="JFE12" s="541"/>
      <c r="JFF12" s="537"/>
      <c r="JFG12" s="6"/>
      <c r="JFH12" s="275"/>
      <c r="JFI12" s="275"/>
      <c r="JFJ12" s="275"/>
      <c r="JFK12" s="275"/>
      <c r="JFL12" s="275"/>
      <c r="JFM12" s="276"/>
      <c r="JFN12" s="277"/>
      <c r="JFO12" s="277"/>
      <c r="JFP12" s="277"/>
      <c r="JFQ12" s="277"/>
      <c r="JFR12" s="274"/>
      <c r="JFS12" s="265"/>
      <c r="JFT12" s="537"/>
      <c r="JFU12" s="537"/>
      <c r="JFV12" s="538"/>
      <c r="JFW12" s="539"/>
      <c r="JFY12" s="540"/>
      <c r="JFZ12" s="540"/>
      <c r="JGA12" s="542"/>
      <c r="JGB12" s="541"/>
      <c r="JGC12" s="537"/>
      <c r="JGD12" s="6"/>
      <c r="JGE12" s="275"/>
      <c r="JGF12" s="275"/>
      <c r="JGG12" s="275"/>
      <c r="JGH12" s="275"/>
      <c r="JGI12" s="275"/>
      <c r="JGJ12" s="276"/>
      <c r="JGK12" s="277"/>
      <c r="JGL12" s="277"/>
      <c r="JGM12" s="277"/>
      <c r="JGN12" s="277"/>
      <c r="JGO12" s="274"/>
      <c r="JGP12" s="265"/>
      <c r="JGQ12" s="537"/>
      <c r="JGR12" s="537"/>
      <c r="JGS12" s="538"/>
      <c r="JGT12" s="539"/>
      <c r="JGV12" s="540"/>
      <c r="JGW12" s="540"/>
      <c r="JGX12" s="542"/>
      <c r="JGY12" s="541"/>
      <c r="JGZ12" s="537"/>
      <c r="JHA12" s="6"/>
      <c r="JHB12" s="275"/>
      <c r="JHC12" s="275"/>
      <c r="JHD12" s="275"/>
      <c r="JHE12" s="275"/>
      <c r="JHF12" s="275"/>
      <c r="JHG12" s="276"/>
      <c r="JHH12" s="277"/>
      <c r="JHI12" s="277"/>
      <c r="JHJ12" s="277"/>
      <c r="JHK12" s="277"/>
      <c r="JHL12" s="274"/>
      <c r="JHM12" s="265"/>
      <c r="JHN12" s="537"/>
      <c r="JHO12" s="537"/>
      <c r="JHP12" s="538"/>
      <c r="JHQ12" s="539"/>
      <c r="JHS12" s="540"/>
      <c r="JHT12" s="540"/>
      <c r="JHU12" s="542"/>
      <c r="JHV12" s="541"/>
      <c r="JHW12" s="537"/>
      <c r="JHX12" s="6"/>
      <c r="JHY12" s="275"/>
      <c r="JHZ12" s="275"/>
      <c r="JIA12" s="275"/>
      <c r="JIB12" s="275"/>
      <c r="JIC12" s="275"/>
      <c r="JID12" s="276"/>
      <c r="JIE12" s="277"/>
      <c r="JIF12" s="277"/>
      <c r="JIG12" s="277"/>
      <c r="JIH12" s="277"/>
      <c r="JII12" s="274"/>
      <c r="JIJ12" s="265"/>
      <c r="JIK12" s="537"/>
      <c r="JIL12" s="537"/>
      <c r="JIM12" s="538"/>
      <c r="JIN12" s="539"/>
      <c r="JIP12" s="540"/>
      <c r="JIQ12" s="540"/>
      <c r="JIR12" s="542"/>
      <c r="JIS12" s="541"/>
      <c r="JIT12" s="537"/>
      <c r="JIU12" s="6"/>
      <c r="JIV12" s="275"/>
      <c r="JIW12" s="275"/>
      <c r="JIX12" s="275"/>
      <c r="JIY12" s="275"/>
      <c r="JIZ12" s="275"/>
      <c r="JJA12" s="276"/>
      <c r="JJB12" s="277"/>
      <c r="JJC12" s="277"/>
      <c r="JJD12" s="277"/>
      <c r="JJE12" s="277"/>
      <c r="JJF12" s="274"/>
      <c r="JJG12" s="265"/>
      <c r="JJH12" s="537"/>
      <c r="JJI12" s="537"/>
      <c r="JJJ12" s="538"/>
      <c r="JJK12" s="539"/>
      <c r="JJM12" s="540"/>
      <c r="JJN12" s="540"/>
      <c r="JJO12" s="542"/>
      <c r="JJP12" s="541"/>
      <c r="JJQ12" s="537"/>
      <c r="JJR12" s="6"/>
      <c r="JJS12" s="275"/>
      <c r="JJT12" s="275"/>
      <c r="JJU12" s="275"/>
      <c r="JJV12" s="275"/>
      <c r="JJW12" s="275"/>
      <c r="JJX12" s="276"/>
      <c r="JJY12" s="277"/>
      <c r="JJZ12" s="277"/>
      <c r="JKA12" s="277"/>
      <c r="JKB12" s="277"/>
      <c r="JKC12" s="274"/>
      <c r="JKD12" s="265"/>
      <c r="JKE12" s="537"/>
      <c r="JKF12" s="537"/>
      <c r="JKG12" s="538"/>
      <c r="JKH12" s="539"/>
      <c r="JKJ12" s="540"/>
      <c r="JKK12" s="540"/>
      <c r="JKL12" s="542"/>
      <c r="JKM12" s="541"/>
      <c r="JKN12" s="537"/>
      <c r="JKO12" s="6"/>
      <c r="JKP12" s="275"/>
      <c r="JKQ12" s="275"/>
      <c r="JKR12" s="275"/>
      <c r="JKS12" s="275"/>
      <c r="JKT12" s="275"/>
      <c r="JKU12" s="276"/>
      <c r="JKV12" s="277"/>
      <c r="JKW12" s="277"/>
      <c r="JKX12" s="277"/>
      <c r="JKY12" s="277"/>
      <c r="JKZ12" s="274"/>
      <c r="JLA12" s="265"/>
      <c r="JLB12" s="537"/>
      <c r="JLC12" s="537"/>
      <c r="JLD12" s="538"/>
      <c r="JLE12" s="539"/>
      <c r="JLG12" s="540"/>
      <c r="JLH12" s="540"/>
      <c r="JLI12" s="542"/>
      <c r="JLJ12" s="541"/>
      <c r="JLK12" s="537"/>
      <c r="JLL12" s="6"/>
      <c r="JLM12" s="275"/>
      <c r="JLN12" s="275"/>
      <c r="JLO12" s="275"/>
      <c r="JLP12" s="275"/>
      <c r="JLQ12" s="275"/>
      <c r="JLR12" s="276"/>
      <c r="JLS12" s="277"/>
      <c r="JLT12" s="277"/>
      <c r="JLU12" s="277"/>
      <c r="JLV12" s="277"/>
      <c r="JLW12" s="274"/>
      <c r="JLX12" s="265"/>
      <c r="JLY12" s="537"/>
      <c r="JLZ12" s="537"/>
      <c r="JMA12" s="538"/>
      <c r="JMB12" s="539"/>
      <c r="JMD12" s="540"/>
      <c r="JME12" s="540"/>
      <c r="JMF12" s="542"/>
      <c r="JMG12" s="541"/>
      <c r="JMH12" s="537"/>
      <c r="JMI12" s="6"/>
      <c r="JMJ12" s="275"/>
      <c r="JMK12" s="275"/>
      <c r="JML12" s="275"/>
      <c r="JMM12" s="275"/>
      <c r="JMN12" s="275"/>
      <c r="JMO12" s="276"/>
      <c r="JMP12" s="277"/>
      <c r="JMQ12" s="277"/>
      <c r="JMR12" s="277"/>
      <c r="JMS12" s="277"/>
      <c r="JMT12" s="274"/>
      <c r="JMU12" s="265"/>
      <c r="JMV12" s="537"/>
      <c r="JMW12" s="537"/>
      <c r="JMX12" s="538"/>
      <c r="JMY12" s="539"/>
      <c r="JNA12" s="540"/>
      <c r="JNB12" s="540"/>
      <c r="JNC12" s="542"/>
      <c r="JND12" s="541"/>
      <c r="JNE12" s="537"/>
      <c r="JNF12" s="6"/>
      <c r="JNG12" s="275"/>
      <c r="JNH12" s="275"/>
      <c r="JNI12" s="275"/>
      <c r="JNJ12" s="275"/>
      <c r="JNK12" s="275"/>
      <c r="JNL12" s="276"/>
      <c r="JNM12" s="277"/>
      <c r="JNN12" s="277"/>
      <c r="JNO12" s="277"/>
      <c r="JNP12" s="277"/>
      <c r="JNQ12" s="274"/>
      <c r="JNR12" s="265"/>
      <c r="JNS12" s="537"/>
      <c r="JNT12" s="537"/>
      <c r="JNU12" s="538"/>
      <c r="JNV12" s="539"/>
      <c r="JNX12" s="540"/>
      <c r="JNY12" s="540"/>
      <c r="JNZ12" s="542"/>
      <c r="JOA12" s="541"/>
      <c r="JOB12" s="537"/>
      <c r="JOC12" s="6"/>
      <c r="JOD12" s="275"/>
      <c r="JOE12" s="275"/>
      <c r="JOF12" s="275"/>
      <c r="JOG12" s="275"/>
      <c r="JOH12" s="275"/>
      <c r="JOI12" s="276"/>
      <c r="JOJ12" s="277"/>
      <c r="JOK12" s="277"/>
      <c r="JOL12" s="277"/>
      <c r="JOM12" s="277"/>
      <c r="JON12" s="274"/>
      <c r="JOO12" s="265"/>
      <c r="JOP12" s="537"/>
      <c r="JOQ12" s="537"/>
      <c r="JOR12" s="538"/>
      <c r="JOS12" s="539"/>
      <c r="JOU12" s="540"/>
      <c r="JOV12" s="540"/>
      <c r="JOW12" s="542"/>
      <c r="JOX12" s="541"/>
      <c r="JOY12" s="537"/>
      <c r="JOZ12" s="6"/>
      <c r="JPA12" s="275"/>
      <c r="JPB12" s="275"/>
      <c r="JPC12" s="275"/>
      <c r="JPD12" s="275"/>
      <c r="JPE12" s="275"/>
      <c r="JPF12" s="276"/>
      <c r="JPG12" s="277"/>
      <c r="JPH12" s="277"/>
      <c r="JPI12" s="277"/>
      <c r="JPJ12" s="277"/>
      <c r="JPK12" s="274"/>
      <c r="JPL12" s="265"/>
      <c r="JPM12" s="537"/>
      <c r="JPN12" s="537"/>
      <c r="JPO12" s="538"/>
      <c r="JPP12" s="539"/>
      <c r="JPR12" s="540"/>
      <c r="JPS12" s="540"/>
      <c r="JPT12" s="542"/>
      <c r="JPU12" s="541"/>
      <c r="JPV12" s="537"/>
      <c r="JPW12" s="6"/>
      <c r="JPX12" s="275"/>
      <c r="JPY12" s="275"/>
      <c r="JPZ12" s="275"/>
      <c r="JQA12" s="275"/>
      <c r="JQB12" s="275"/>
      <c r="JQC12" s="276"/>
      <c r="JQD12" s="277"/>
      <c r="JQE12" s="277"/>
      <c r="JQF12" s="277"/>
      <c r="JQG12" s="277"/>
      <c r="JQH12" s="274"/>
      <c r="JQI12" s="265"/>
      <c r="JQJ12" s="537"/>
      <c r="JQK12" s="537"/>
      <c r="JQL12" s="538"/>
      <c r="JQM12" s="539"/>
      <c r="JQO12" s="540"/>
      <c r="JQP12" s="540"/>
      <c r="JQQ12" s="542"/>
      <c r="JQR12" s="541"/>
      <c r="JQS12" s="537"/>
      <c r="JQT12" s="6"/>
      <c r="JQU12" s="275"/>
      <c r="JQV12" s="275"/>
      <c r="JQW12" s="275"/>
      <c r="JQX12" s="275"/>
      <c r="JQY12" s="275"/>
      <c r="JQZ12" s="276"/>
      <c r="JRA12" s="277"/>
      <c r="JRB12" s="277"/>
      <c r="JRC12" s="277"/>
      <c r="JRD12" s="277"/>
      <c r="JRE12" s="274"/>
      <c r="JRF12" s="265"/>
      <c r="JRG12" s="537"/>
      <c r="JRH12" s="537"/>
      <c r="JRI12" s="538"/>
      <c r="JRJ12" s="539"/>
      <c r="JRL12" s="540"/>
      <c r="JRM12" s="540"/>
      <c r="JRN12" s="542"/>
      <c r="JRO12" s="541"/>
      <c r="JRP12" s="537"/>
      <c r="JRQ12" s="6"/>
      <c r="JRR12" s="275"/>
      <c r="JRS12" s="275"/>
      <c r="JRT12" s="275"/>
      <c r="JRU12" s="275"/>
      <c r="JRV12" s="275"/>
      <c r="JRW12" s="276"/>
      <c r="JRX12" s="277"/>
      <c r="JRY12" s="277"/>
      <c r="JRZ12" s="277"/>
      <c r="JSA12" s="277"/>
      <c r="JSB12" s="274"/>
      <c r="JSC12" s="265"/>
      <c r="JSD12" s="537"/>
      <c r="JSE12" s="537"/>
      <c r="JSF12" s="538"/>
      <c r="JSG12" s="539"/>
      <c r="JSI12" s="540"/>
      <c r="JSJ12" s="540"/>
      <c r="JSK12" s="542"/>
      <c r="JSL12" s="541"/>
      <c r="JSM12" s="537"/>
      <c r="JSN12" s="6"/>
      <c r="JSO12" s="275"/>
      <c r="JSP12" s="275"/>
      <c r="JSQ12" s="275"/>
      <c r="JSR12" s="275"/>
      <c r="JSS12" s="275"/>
      <c r="JST12" s="276"/>
      <c r="JSU12" s="277"/>
      <c r="JSV12" s="277"/>
      <c r="JSW12" s="277"/>
      <c r="JSX12" s="277"/>
      <c r="JSY12" s="274"/>
      <c r="JSZ12" s="265"/>
      <c r="JTA12" s="537"/>
      <c r="JTB12" s="537"/>
      <c r="JTC12" s="538"/>
      <c r="JTD12" s="539"/>
      <c r="JTF12" s="540"/>
      <c r="JTG12" s="540"/>
      <c r="JTH12" s="542"/>
      <c r="JTI12" s="541"/>
      <c r="JTJ12" s="537"/>
      <c r="JTK12" s="6"/>
      <c r="JTL12" s="275"/>
      <c r="JTM12" s="275"/>
      <c r="JTN12" s="275"/>
      <c r="JTO12" s="275"/>
      <c r="JTP12" s="275"/>
      <c r="JTQ12" s="276"/>
      <c r="JTR12" s="277"/>
      <c r="JTS12" s="277"/>
      <c r="JTT12" s="277"/>
      <c r="JTU12" s="277"/>
      <c r="JTV12" s="274"/>
      <c r="JTW12" s="265"/>
      <c r="JTX12" s="537"/>
      <c r="JTY12" s="537"/>
      <c r="JTZ12" s="538"/>
      <c r="JUA12" s="539"/>
      <c r="JUC12" s="540"/>
      <c r="JUD12" s="540"/>
      <c r="JUE12" s="542"/>
      <c r="JUF12" s="541"/>
      <c r="JUG12" s="537"/>
      <c r="JUH12" s="6"/>
      <c r="JUI12" s="275"/>
      <c r="JUJ12" s="275"/>
      <c r="JUK12" s="275"/>
      <c r="JUL12" s="275"/>
      <c r="JUM12" s="275"/>
      <c r="JUN12" s="276"/>
      <c r="JUO12" s="277"/>
      <c r="JUP12" s="277"/>
      <c r="JUQ12" s="277"/>
      <c r="JUR12" s="277"/>
      <c r="JUS12" s="274"/>
      <c r="JUT12" s="265"/>
      <c r="JUU12" s="537"/>
      <c r="JUV12" s="537"/>
      <c r="JUW12" s="538"/>
      <c r="JUX12" s="539"/>
      <c r="JUZ12" s="540"/>
      <c r="JVA12" s="540"/>
      <c r="JVB12" s="542"/>
      <c r="JVC12" s="541"/>
      <c r="JVD12" s="537"/>
      <c r="JVE12" s="6"/>
      <c r="JVF12" s="275"/>
      <c r="JVG12" s="275"/>
      <c r="JVH12" s="275"/>
      <c r="JVI12" s="275"/>
      <c r="JVJ12" s="275"/>
      <c r="JVK12" s="276"/>
      <c r="JVL12" s="277"/>
      <c r="JVM12" s="277"/>
      <c r="JVN12" s="277"/>
      <c r="JVO12" s="277"/>
      <c r="JVP12" s="274"/>
      <c r="JVQ12" s="265"/>
      <c r="JVR12" s="537"/>
      <c r="JVS12" s="537"/>
      <c r="JVT12" s="538"/>
      <c r="JVU12" s="539"/>
      <c r="JVW12" s="540"/>
      <c r="JVX12" s="540"/>
      <c r="JVY12" s="542"/>
      <c r="JVZ12" s="541"/>
      <c r="JWA12" s="537"/>
      <c r="JWB12" s="6"/>
      <c r="JWC12" s="275"/>
      <c r="JWD12" s="275"/>
      <c r="JWE12" s="275"/>
      <c r="JWF12" s="275"/>
      <c r="JWG12" s="275"/>
      <c r="JWH12" s="276"/>
      <c r="JWI12" s="277"/>
      <c r="JWJ12" s="277"/>
      <c r="JWK12" s="277"/>
      <c r="JWL12" s="277"/>
      <c r="JWM12" s="274"/>
      <c r="JWN12" s="265"/>
      <c r="JWO12" s="537"/>
      <c r="JWP12" s="537"/>
      <c r="JWQ12" s="538"/>
      <c r="JWR12" s="539"/>
      <c r="JWT12" s="540"/>
      <c r="JWU12" s="540"/>
      <c r="JWV12" s="542"/>
      <c r="JWW12" s="541"/>
      <c r="JWX12" s="537"/>
      <c r="JWY12" s="6"/>
      <c r="JWZ12" s="275"/>
      <c r="JXA12" s="275"/>
      <c r="JXB12" s="275"/>
      <c r="JXC12" s="275"/>
      <c r="JXD12" s="275"/>
      <c r="JXE12" s="276"/>
      <c r="JXF12" s="277"/>
      <c r="JXG12" s="277"/>
      <c r="JXH12" s="277"/>
      <c r="JXI12" s="277"/>
      <c r="JXJ12" s="274"/>
      <c r="JXK12" s="265"/>
      <c r="JXL12" s="537"/>
      <c r="JXM12" s="537"/>
      <c r="JXN12" s="538"/>
      <c r="JXO12" s="539"/>
      <c r="JXQ12" s="540"/>
      <c r="JXR12" s="540"/>
      <c r="JXS12" s="542"/>
      <c r="JXT12" s="541"/>
      <c r="JXU12" s="537"/>
      <c r="JXV12" s="6"/>
      <c r="JXW12" s="275"/>
      <c r="JXX12" s="275"/>
      <c r="JXY12" s="275"/>
      <c r="JXZ12" s="275"/>
      <c r="JYA12" s="275"/>
      <c r="JYB12" s="276"/>
      <c r="JYC12" s="277"/>
      <c r="JYD12" s="277"/>
      <c r="JYE12" s="277"/>
      <c r="JYF12" s="277"/>
      <c r="JYG12" s="274"/>
      <c r="JYH12" s="265"/>
      <c r="JYI12" s="537"/>
      <c r="JYJ12" s="537"/>
      <c r="JYK12" s="538"/>
      <c r="JYL12" s="539"/>
      <c r="JYN12" s="540"/>
      <c r="JYO12" s="540"/>
      <c r="JYP12" s="542"/>
      <c r="JYQ12" s="541"/>
      <c r="JYR12" s="537"/>
      <c r="JYS12" s="6"/>
      <c r="JYT12" s="275"/>
      <c r="JYU12" s="275"/>
      <c r="JYV12" s="275"/>
      <c r="JYW12" s="275"/>
      <c r="JYX12" s="275"/>
      <c r="JYY12" s="276"/>
      <c r="JYZ12" s="277"/>
      <c r="JZA12" s="277"/>
      <c r="JZB12" s="277"/>
      <c r="JZC12" s="277"/>
      <c r="JZD12" s="274"/>
      <c r="JZE12" s="265"/>
      <c r="JZF12" s="537"/>
      <c r="JZG12" s="537"/>
      <c r="JZH12" s="538"/>
      <c r="JZI12" s="539"/>
      <c r="JZK12" s="540"/>
      <c r="JZL12" s="540"/>
      <c r="JZM12" s="542"/>
      <c r="JZN12" s="541"/>
      <c r="JZO12" s="537"/>
      <c r="JZP12" s="6"/>
      <c r="JZQ12" s="275"/>
      <c r="JZR12" s="275"/>
      <c r="JZS12" s="275"/>
      <c r="JZT12" s="275"/>
      <c r="JZU12" s="275"/>
      <c r="JZV12" s="276"/>
      <c r="JZW12" s="277"/>
      <c r="JZX12" s="277"/>
      <c r="JZY12" s="277"/>
      <c r="JZZ12" s="277"/>
      <c r="KAA12" s="274"/>
      <c r="KAB12" s="265"/>
      <c r="KAC12" s="537"/>
      <c r="KAD12" s="537"/>
      <c r="KAE12" s="538"/>
      <c r="KAF12" s="539"/>
      <c r="KAH12" s="540"/>
      <c r="KAI12" s="540"/>
      <c r="KAJ12" s="542"/>
      <c r="KAK12" s="541"/>
      <c r="KAL12" s="537"/>
      <c r="KAM12" s="6"/>
      <c r="KAN12" s="275"/>
      <c r="KAO12" s="275"/>
      <c r="KAP12" s="275"/>
      <c r="KAQ12" s="275"/>
      <c r="KAR12" s="275"/>
      <c r="KAS12" s="276"/>
      <c r="KAT12" s="277"/>
      <c r="KAU12" s="277"/>
      <c r="KAV12" s="277"/>
      <c r="KAW12" s="277"/>
      <c r="KAX12" s="274"/>
      <c r="KAY12" s="265"/>
      <c r="KAZ12" s="537"/>
      <c r="KBA12" s="537"/>
      <c r="KBB12" s="538"/>
      <c r="KBC12" s="539"/>
      <c r="KBE12" s="540"/>
      <c r="KBF12" s="540"/>
      <c r="KBG12" s="542"/>
      <c r="KBH12" s="541"/>
      <c r="KBI12" s="537"/>
      <c r="KBJ12" s="6"/>
      <c r="KBK12" s="275"/>
      <c r="KBL12" s="275"/>
      <c r="KBM12" s="275"/>
      <c r="KBN12" s="275"/>
      <c r="KBO12" s="275"/>
      <c r="KBP12" s="276"/>
      <c r="KBQ12" s="277"/>
      <c r="KBR12" s="277"/>
      <c r="KBS12" s="277"/>
      <c r="KBT12" s="277"/>
      <c r="KBU12" s="274"/>
      <c r="KBV12" s="265"/>
      <c r="KBW12" s="537"/>
      <c r="KBX12" s="537"/>
      <c r="KBY12" s="538"/>
      <c r="KBZ12" s="539"/>
      <c r="KCB12" s="540"/>
      <c r="KCC12" s="540"/>
      <c r="KCD12" s="542"/>
      <c r="KCE12" s="541"/>
      <c r="KCF12" s="537"/>
      <c r="KCG12" s="6"/>
      <c r="KCH12" s="275"/>
      <c r="KCI12" s="275"/>
      <c r="KCJ12" s="275"/>
      <c r="KCK12" s="275"/>
      <c r="KCL12" s="275"/>
      <c r="KCM12" s="276"/>
      <c r="KCN12" s="277"/>
      <c r="KCO12" s="277"/>
      <c r="KCP12" s="277"/>
      <c r="KCQ12" s="277"/>
      <c r="KCR12" s="274"/>
      <c r="KCS12" s="265"/>
      <c r="KCT12" s="537"/>
      <c r="KCU12" s="537"/>
      <c r="KCV12" s="538"/>
      <c r="KCW12" s="539"/>
      <c r="KCY12" s="540"/>
      <c r="KCZ12" s="540"/>
      <c r="KDA12" s="542"/>
      <c r="KDB12" s="541"/>
      <c r="KDC12" s="537"/>
      <c r="KDD12" s="6"/>
      <c r="KDE12" s="275"/>
      <c r="KDF12" s="275"/>
      <c r="KDG12" s="275"/>
      <c r="KDH12" s="275"/>
      <c r="KDI12" s="275"/>
      <c r="KDJ12" s="276"/>
      <c r="KDK12" s="277"/>
      <c r="KDL12" s="277"/>
      <c r="KDM12" s="277"/>
      <c r="KDN12" s="277"/>
      <c r="KDO12" s="274"/>
      <c r="KDP12" s="265"/>
      <c r="KDQ12" s="537"/>
      <c r="KDR12" s="537"/>
      <c r="KDS12" s="538"/>
      <c r="KDT12" s="539"/>
      <c r="KDV12" s="540"/>
      <c r="KDW12" s="540"/>
      <c r="KDX12" s="542"/>
      <c r="KDY12" s="541"/>
      <c r="KDZ12" s="537"/>
      <c r="KEA12" s="6"/>
      <c r="KEB12" s="275"/>
      <c r="KEC12" s="275"/>
      <c r="KED12" s="275"/>
      <c r="KEE12" s="275"/>
      <c r="KEF12" s="275"/>
      <c r="KEG12" s="276"/>
      <c r="KEH12" s="277"/>
      <c r="KEI12" s="277"/>
      <c r="KEJ12" s="277"/>
      <c r="KEK12" s="277"/>
      <c r="KEL12" s="274"/>
      <c r="KEM12" s="265"/>
      <c r="KEN12" s="537"/>
      <c r="KEO12" s="537"/>
      <c r="KEP12" s="538"/>
      <c r="KEQ12" s="539"/>
      <c r="KES12" s="540"/>
      <c r="KET12" s="540"/>
      <c r="KEU12" s="542"/>
      <c r="KEV12" s="541"/>
      <c r="KEW12" s="537"/>
      <c r="KEX12" s="6"/>
      <c r="KEY12" s="275"/>
      <c r="KEZ12" s="275"/>
      <c r="KFA12" s="275"/>
      <c r="KFB12" s="275"/>
      <c r="KFC12" s="275"/>
      <c r="KFD12" s="276"/>
      <c r="KFE12" s="277"/>
      <c r="KFF12" s="277"/>
      <c r="KFG12" s="277"/>
      <c r="KFH12" s="277"/>
      <c r="KFI12" s="274"/>
      <c r="KFJ12" s="265"/>
      <c r="KFK12" s="537"/>
      <c r="KFL12" s="537"/>
      <c r="KFM12" s="538"/>
      <c r="KFN12" s="539"/>
      <c r="KFP12" s="540"/>
      <c r="KFQ12" s="540"/>
      <c r="KFR12" s="542"/>
      <c r="KFS12" s="541"/>
      <c r="KFT12" s="537"/>
      <c r="KFU12" s="6"/>
      <c r="KFV12" s="275"/>
      <c r="KFW12" s="275"/>
      <c r="KFX12" s="275"/>
      <c r="KFY12" s="275"/>
      <c r="KFZ12" s="275"/>
      <c r="KGA12" s="276"/>
      <c r="KGB12" s="277"/>
      <c r="KGC12" s="277"/>
      <c r="KGD12" s="277"/>
      <c r="KGE12" s="277"/>
      <c r="KGF12" s="274"/>
      <c r="KGG12" s="265"/>
      <c r="KGH12" s="537"/>
      <c r="KGI12" s="537"/>
      <c r="KGJ12" s="538"/>
      <c r="KGK12" s="539"/>
      <c r="KGM12" s="540"/>
      <c r="KGN12" s="540"/>
      <c r="KGO12" s="542"/>
      <c r="KGP12" s="541"/>
      <c r="KGQ12" s="537"/>
      <c r="KGR12" s="6"/>
      <c r="KGS12" s="275"/>
      <c r="KGT12" s="275"/>
      <c r="KGU12" s="275"/>
      <c r="KGV12" s="275"/>
      <c r="KGW12" s="275"/>
      <c r="KGX12" s="276"/>
      <c r="KGY12" s="277"/>
      <c r="KGZ12" s="277"/>
      <c r="KHA12" s="277"/>
      <c r="KHB12" s="277"/>
      <c r="KHC12" s="274"/>
      <c r="KHD12" s="265"/>
      <c r="KHE12" s="537"/>
      <c r="KHF12" s="537"/>
      <c r="KHG12" s="538"/>
      <c r="KHH12" s="539"/>
      <c r="KHJ12" s="540"/>
      <c r="KHK12" s="540"/>
      <c r="KHL12" s="542"/>
      <c r="KHM12" s="541"/>
      <c r="KHN12" s="537"/>
      <c r="KHO12" s="6"/>
      <c r="KHP12" s="275"/>
      <c r="KHQ12" s="275"/>
      <c r="KHR12" s="275"/>
      <c r="KHS12" s="275"/>
      <c r="KHT12" s="275"/>
      <c r="KHU12" s="276"/>
      <c r="KHV12" s="277"/>
      <c r="KHW12" s="277"/>
      <c r="KHX12" s="277"/>
      <c r="KHY12" s="277"/>
      <c r="KHZ12" s="274"/>
      <c r="KIA12" s="265"/>
      <c r="KIB12" s="537"/>
      <c r="KIC12" s="537"/>
      <c r="KID12" s="538"/>
      <c r="KIE12" s="539"/>
      <c r="KIG12" s="540"/>
      <c r="KIH12" s="540"/>
      <c r="KII12" s="542"/>
      <c r="KIJ12" s="541"/>
      <c r="KIK12" s="537"/>
      <c r="KIL12" s="6"/>
      <c r="KIM12" s="275"/>
      <c r="KIN12" s="275"/>
      <c r="KIO12" s="275"/>
      <c r="KIP12" s="275"/>
      <c r="KIQ12" s="275"/>
      <c r="KIR12" s="276"/>
      <c r="KIS12" s="277"/>
      <c r="KIT12" s="277"/>
      <c r="KIU12" s="277"/>
      <c r="KIV12" s="277"/>
      <c r="KIW12" s="274"/>
      <c r="KIX12" s="265"/>
      <c r="KIY12" s="537"/>
      <c r="KIZ12" s="537"/>
      <c r="KJA12" s="538"/>
      <c r="KJB12" s="539"/>
      <c r="KJD12" s="540"/>
      <c r="KJE12" s="540"/>
      <c r="KJF12" s="542"/>
      <c r="KJG12" s="541"/>
      <c r="KJH12" s="537"/>
      <c r="KJI12" s="6"/>
      <c r="KJJ12" s="275"/>
      <c r="KJK12" s="275"/>
      <c r="KJL12" s="275"/>
      <c r="KJM12" s="275"/>
      <c r="KJN12" s="275"/>
      <c r="KJO12" s="276"/>
      <c r="KJP12" s="277"/>
      <c r="KJQ12" s="277"/>
      <c r="KJR12" s="277"/>
      <c r="KJS12" s="277"/>
      <c r="KJT12" s="274"/>
      <c r="KJU12" s="265"/>
      <c r="KJV12" s="537"/>
      <c r="KJW12" s="537"/>
      <c r="KJX12" s="538"/>
      <c r="KJY12" s="539"/>
      <c r="KKA12" s="540"/>
      <c r="KKB12" s="540"/>
      <c r="KKC12" s="542"/>
      <c r="KKD12" s="541"/>
      <c r="KKE12" s="537"/>
      <c r="KKF12" s="6"/>
      <c r="KKG12" s="275"/>
      <c r="KKH12" s="275"/>
      <c r="KKI12" s="275"/>
      <c r="KKJ12" s="275"/>
      <c r="KKK12" s="275"/>
      <c r="KKL12" s="276"/>
      <c r="KKM12" s="277"/>
      <c r="KKN12" s="277"/>
      <c r="KKO12" s="277"/>
      <c r="KKP12" s="277"/>
      <c r="KKQ12" s="274"/>
      <c r="KKR12" s="265"/>
      <c r="KKS12" s="537"/>
      <c r="KKT12" s="537"/>
      <c r="KKU12" s="538"/>
      <c r="KKV12" s="539"/>
      <c r="KKX12" s="540"/>
      <c r="KKY12" s="540"/>
      <c r="KKZ12" s="542"/>
      <c r="KLA12" s="541"/>
      <c r="KLB12" s="537"/>
      <c r="KLC12" s="6"/>
      <c r="KLD12" s="275"/>
      <c r="KLE12" s="275"/>
      <c r="KLF12" s="275"/>
      <c r="KLG12" s="275"/>
      <c r="KLH12" s="275"/>
      <c r="KLI12" s="276"/>
      <c r="KLJ12" s="277"/>
      <c r="KLK12" s="277"/>
      <c r="KLL12" s="277"/>
      <c r="KLM12" s="277"/>
      <c r="KLN12" s="274"/>
      <c r="KLO12" s="265"/>
      <c r="KLP12" s="537"/>
      <c r="KLQ12" s="537"/>
      <c r="KLR12" s="538"/>
      <c r="KLS12" s="539"/>
      <c r="KLU12" s="540"/>
      <c r="KLV12" s="540"/>
      <c r="KLW12" s="542"/>
      <c r="KLX12" s="541"/>
      <c r="KLY12" s="537"/>
      <c r="KLZ12" s="6"/>
      <c r="KMA12" s="275"/>
      <c r="KMB12" s="275"/>
      <c r="KMC12" s="275"/>
      <c r="KMD12" s="275"/>
      <c r="KME12" s="275"/>
      <c r="KMF12" s="276"/>
      <c r="KMG12" s="277"/>
      <c r="KMH12" s="277"/>
      <c r="KMI12" s="277"/>
      <c r="KMJ12" s="277"/>
      <c r="KMK12" s="274"/>
      <c r="KML12" s="265"/>
      <c r="KMM12" s="537"/>
      <c r="KMN12" s="537"/>
      <c r="KMO12" s="538"/>
      <c r="KMP12" s="539"/>
      <c r="KMR12" s="540"/>
      <c r="KMS12" s="540"/>
      <c r="KMT12" s="542"/>
      <c r="KMU12" s="541"/>
      <c r="KMV12" s="537"/>
      <c r="KMW12" s="6"/>
      <c r="KMX12" s="275"/>
      <c r="KMY12" s="275"/>
      <c r="KMZ12" s="275"/>
      <c r="KNA12" s="275"/>
      <c r="KNB12" s="275"/>
      <c r="KNC12" s="276"/>
      <c r="KND12" s="277"/>
      <c r="KNE12" s="277"/>
      <c r="KNF12" s="277"/>
      <c r="KNG12" s="277"/>
      <c r="KNH12" s="274"/>
      <c r="KNI12" s="265"/>
      <c r="KNJ12" s="537"/>
      <c r="KNK12" s="537"/>
      <c r="KNL12" s="538"/>
      <c r="KNM12" s="539"/>
      <c r="KNO12" s="540"/>
      <c r="KNP12" s="540"/>
      <c r="KNQ12" s="542"/>
      <c r="KNR12" s="541"/>
      <c r="KNS12" s="537"/>
      <c r="KNT12" s="6"/>
      <c r="KNU12" s="275"/>
      <c r="KNV12" s="275"/>
      <c r="KNW12" s="275"/>
      <c r="KNX12" s="275"/>
      <c r="KNY12" s="275"/>
      <c r="KNZ12" s="276"/>
      <c r="KOA12" s="277"/>
      <c r="KOB12" s="277"/>
      <c r="KOC12" s="277"/>
      <c r="KOD12" s="277"/>
      <c r="KOE12" s="274"/>
      <c r="KOF12" s="265"/>
      <c r="KOG12" s="537"/>
      <c r="KOH12" s="537"/>
      <c r="KOI12" s="538"/>
      <c r="KOJ12" s="539"/>
      <c r="KOL12" s="540"/>
      <c r="KOM12" s="540"/>
      <c r="KON12" s="542"/>
      <c r="KOO12" s="541"/>
      <c r="KOP12" s="537"/>
      <c r="KOQ12" s="6"/>
      <c r="KOR12" s="275"/>
      <c r="KOS12" s="275"/>
      <c r="KOT12" s="275"/>
      <c r="KOU12" s="275"/>
      <c r="KOV12" s="275"/>
      <c r="KOW12" s="276"/>
      <c r="KOX12" s="277"/>
      <c r="KOY12" s="277"/>
      <c r="KOZ12" s="277"/>
      <c r="KPA12" s="277"/>
      <c r="KPB12" s="274"/>
      <c r="KPC12" s="265"/>
      <c r="KPD12" s="537"/>
      <c r="KPE12" s="537"/>
      <c r="KPF12" s="538"/>
      <c r="KPG12" s="539"/>
      <c r="KPI12" s="540"/>
      <c r="KPJ12" s="540"/>
      <c r="KPK12" s="542"/>
      <c r="KPL12" s="541"/>
      <c r="KPM12" s="537"/>
      <c r="KPN12" s="6"/>
      <c r="KPO12" s="275"/>
      <c r="KPP12" s="275"/>
      <c r="KPQ12" s="275"/>
      <c r="KPR12" s="275"/>
      <c r="KPS12" s="275"/>
      <c r="KPT12" s="276"/>
      <c r="KPU12" s="277"/>
      <c r="KPV12" s="277"/>
      <c r="KPW12" s="277"/>
      <c r="KPX12" s="277"/>
      <c r="KPY12" s="274"/>
      <c r="KPZ12" s="265"/>
      <c r="KQA12" s="537"/>
      <c r="KQB12" s="537"/>
      <c r="KQC12" s="538"/>
      <c r="KQD12" s="539"/>
      <c r="KQF12" s="540"/>
      <c r="KQG12" s="540"/>
      <c r="KQH12" s="542"/>
      <c r="KQI12" s="541"/>
      <c r="KQJ12" s="537"/>
      <c r="KQK12" s="6"/>
      <c r="KQL12" s="275"/>
      <c r="KQM12" s="275"/>
      <c r="KQN12" s="275"/>
      <c r="KQO12" s="275"/>
      <c r="KQP12" s="275"/>
      <c r="KQQ12" s="276"/>
      <c r="KQR12" s="277"/>
      <c r="KQS12" s="277"/>
      <c r="KQT12" s="277"/>
      <c r="KQU12" s="277"/>
      <c r="KQV12" s="274"/>
      <c r="KQW12" s="265"/>
      <c r="KQX12" s="537"/>
      <c r="KQY12" s="537"/>
      <c r="KQZ12" s="538"/>
      <c r="KRA12" s="539"/>
      <c r="KRC12" s="540"/>
      <c r="KRD12" s="540"/>
      <c r="KRE12" s="542"/>
      <c r="KRF12" s="541"/>
      <c r="KRG12" s="537"/>
      <c r="KRH12" s="6"/>
      <c r="KRI12" s="275"/>
      <c r="KRJ12" s="275"/>
      <c r="KRK12" s="275"/>
      <c r="KRL12" s="275"/>
      <c r="KRM12" s="275"/>
      <c r="KRN12" s="276"/>
      <c r="KRO12" s="277"/>
      <c r="KRP12" s="277"/>
      <c r="KRQ12" s="277"/>
      <c r="KRR12" s="277"/>
      <c r="KRS12" s="274"/>
      <c r="KRT12" s="265"/>
      <c r="KRU12" s="537"/>
      <c r="KRV12" s="537"/>
      <c r="KRW12" s="538"/>
      <c r="KRX12" s="539"/>
      <c r="KRZ12" s="540"/>
      <c r="KSA12" s="540"/>
      <c r="KSB12" s="542"/>
      <c r="KSC12" s="541"/>
      <c r="KSD12" s="537"/>
      <c r="KSE12" s="6"/>
      <c r="KSF12" s="275"/>
      <c r="KSG12" s="275"/>
      <c r="KSH12" s="275"/>
      <c r="KSI12" s="275"/>
      <c r="KSJ12" s="275"/>
      <c r="KSK12" s="276"/>
      <c r="KSL12" s="277"/>
      <c r="KSM12" s="277"/>
      <c r="KSN12" s="277"/>
      <c r="KSO12" s="277"/>
      <c r="KSP12" s="274"/>
      <c r="KSQ12" s="265"/>
      <c r="KSR12" s="537"/>
      <c r="KSS12" s="537"/>
      <c r="KST12" s="538"/>
      <c r="KSU12" s="539"/>
      <c r="KSW12" s="540"/>
      <c r="KSX12" s="540"/>
      <c r="KSY12" s="542"/>
      <c r="KSZ12" s="541"/>
      <c r="KTA12" s="537"/>
      <c r="KTB12" s="6"/>
      <c r="KTC12" s="275"/>
      <c r="KTD12" s="275"/>
      <c r="KTE12" s="275"/>
      <c r="KTF12" s="275"/>
      <c r="KTG12" s="275"/>
      <c r="KTH12" s="276"/>
      <c r="KTI12" s="277"/>
      <c r="KTJ12" s="277"/>
      <c r="KTK12" s="277"/>
      <c r="KTL12" s="277"/>
      <c r="KTM12" s="274"/>
      <c r="KTN12" s="265"/>
      <c r="KTO12" s="537"/>
      <c r="KTP12" s="537"/>
      <c r="KTQ12" s="538"/>
      <c r="KTR12" s="539"/>
      <c r="KTT12" s="540"/>
      <c r="KTU12" s="540"/>
      <c r="KTV12" s="542"/>
      <c r="KTW12" s="541"/>
      <c r="KTX12" s="537"/>
      <c r="KTY12" s="6"/>
      <c r="KTZ12" s="275"/>
      <c r="KUA12" s="275"/>
      <c r="KUB12" s="275"/>
      <c r="KUC12" s="275"/>
      <c r="KUD12" s="275"/>
      <c r="KUE12" s="276"/>
      <c r="KUF12" s="277"/>
      <c r="KUG12" s="277"/>
      <c r="KUH12" s="277"/>
      <c r="KUI12" s="277"/>
      <c r="KUJ12" s="274"/>
      <c r="KUK12" s="265"/>
      <c r="KUL12" s="537"/>
      <c r="KUM12" s="537"/>
      <c r="KUN12" s="538"/>
      <c r="KUO12" s="539"/>
      <c r="KUQ12" s="540"/>
      <c r="KUR12" s="540"/>
      <c r="KUS12" s="542"/>
      <c r="KUT12" s="541"/>
      <c r="KUU12" s="537"/>
      <c r="KUV12" s="6"/>
      <c r="KUW12" s="275"/>
      <c r="KUX12" s="275"/>
      <c r="KUY12" s="275"/>
      <c r="KUZ12" s="275"/>
      <c r="KVA12" s="275"/>
      <c r="KVB12" s="276"/>
      <c r="KVC12" s="277"/>
      <c r="KVD12" s="277"/>
      <c r="KVE12" s="277"/>
      <c r="KVF12" s="277"/>
      <c r="KVG12" s="274"/>
      <c r="KVH12" s="265"/>
      <c r="KVI12" s="537"/>
      <c r="KVJ12" s="537"/>
      <c r="KVK12" s="538"/>
      <c r="KVL12" s="539"/>
      <c r="KVN12" s="540"/>
      <c r="KVO12" s="540"/>
      <c r="KVP12" s="542"/>
      <c r="KVQ12" s="541"/>
      <c r="KVR12" s="537"/>
      <c r="KVS12" s="6"/>
      <c r="KVT12" s="275"/>
      <c r="KVU12" s="275"/>
      <c r="KVV12" s="275"/>
      <c r="KVW12" s="275"/>
      <c r="KVX12" s="275"/>
      <c r="KVY12" s="276"/>
      <c r="KVZ12" s="277"/>
      <c r="KWA12" s="277"/>
      <c r="KWB12" s="277"/>
      <c r="KWC12" s="277"/>
      <c r="KWD12" s="274"/>
      <c r="KWE12" s="265"/>
      <c r="KWF12" s="537"/>
      <c r="KWG12" s="537"/>
      <c r="KWH12" s="538"/>
      <c r="KWI12" s="539"/>
      <c r="KWK12" s="540"/>
      <c r="KWL12" s="540"/>
      <c r="KWM12" s="542"/>
      <c r="KWN12" s="541"/>
      <c r="KWO12" s="537"/>
      <c r="KWP12" s="6"/>
      <c r="KWQ12" s="275"/>
      <c r="KWR12" s="275"/>
      <c r="KWS12" s="275"/>
      <c r="KWT12" s="275"/>
      <c r="KWU12" s="275"/>
      <c r="KWV12" s="276"/>
      <c r="KWW12" s="277"/>
      <c r="KWX12" s="277"/>
      <c r="KWY12" s="277"/>
      <c r="KWZ12" s="277"/>
      <c r="KXA12" s="274"/>
      <c r="KXB12" s="265"/>
      <c r="KXC12" s="537"/>
      <c r="KXD12" s="537"/>
      <c r="KXE12" s="538"/>
      <c r="KXF12" s="539"/>
      <c r="KXH12" s="540"/>
      <c r="KXI12" s="540"/>
      <c r="KXJ12" s="542"/>
      <c r="KXK12" s="541"/>
      <c r="KXL12" s="537"/>
      <c r="KXM12" s="6"/>
      <c r="KXN12" s="275"/>
      <c r="KXO12" s="275"/>
      <c r="KXP12" s="275"/>
      <c r="KXQ12" s="275"/>
      <c r="KXR12" s="275"/>
      <c r="KXS12" s="276"/>
      <c r="KXT12" s="277"/>
      <c r="KXU12" s="277"/>
      <c r="KXV12" s="277"/>
      <c r="KXW12" s="277"/>
      <c r="KXX12" s="274"/>
      <c r="KXY12" s="265"/>
      <c r="KXZ12" s="537"/>
      <c r="KYA12" s="537"/>
      <c r="KYB12" s="538"/>
      <c r="KYC12" s="539"/>
      <c r="KYE12" s="540"/>
      <c r="KYF12" s="540"/>
      <c r="KYG12" s="542"/>
      <c r="KYH12" s="541"/>
      <c r="KYI12" s="537"/>
      <c r="KYJ12" s="6"/>
      <c r="KYK12" s="275"/>
      <c r="KYL12" s="275"/>
      <c r="KYM12" s="275"/>
      <c r="KYN12" s="275"/>
      <c r="KYO12" s="275"/>
      <c r="KYP12" s="276"/>
      <c r="KYQ12" s="277"/>
      <c r="KYR12" s="277"/>
      <c r="KYS12" s="277"/>
      <c r="KYT12" s="277"/>
      <c r="KYU12" s="274"/>
      <c r="KYV12" s="265"/>
      <c r="KYW12" s="537"/>
      <c r="KYX12" s="537"/>
      <c r="KYY12" s="538"/>
      <c r="KYZ12" s="539"/>
      <c r="KZB12" s="540"/>
      <c r="KZC12" s="540"/>
      <c r="KZD12" s="542"/>
      <c r="KZE12" s="541"/>
      <c r="KZF12" s="537"/>
      <c r="KZG12" s="6"/>
      <c r="KZH12" s="275"/>
      <c r="KZI12" s="275"/>
      <c r="KZJ12" s="275"/>
      <c r="KZK12" s="275"/>
      <c r="KZL12" s="275"/>
      <c r="KZM12" s="276"/>
      <c r="KZN12" s="277"/>
      <c r="KZO12" s="277"/>
      <c r="KZP12" s="277"/>
      <c r="KZQ12" s="277"/>
      <c r="KZR12" s="274"/>
      <c r="KZS12" s="265"/>
      <c r="KZT12" s="537"/>
      <c r="KZU12" s="537"/>
      <c r="KZV12" s="538"/>
      <c r="KZW12" s="539"/>
      <c r="KZY12" s="540"/>
      <c r="KZZ12" s="540"/>
      <c r="LAA12" s="542"/>
      <c r="LAB12" s="541"/>
      <c r="LAC12" s="537"/>
      <c r="LAD12" s="6"/>
      <c r="LAE12" s="275"/>
      <c r="LAF12" s="275"/>
      <c r="LAG12" s="275"/>
      <c r="LAH12" s="275"/>
      <c r="LAI12" s="275"/>
      <c r="LAJ12" s="276"/>
      <c r="LAK12" s="277"/>
      <c r="LAL12" s="277"/>
      <c r="LAM12" s="277"/>
      <c r="LAN12" s="277"/>
      <c r="LAO12" s="274"/>
      <c r="LAP12" s="265"/>
      <c r="LAQ12" s="537"/>
      <c r="LAR12" s="537"/>
      <c r="LAS12" s="538"/>
      <c r="LAT12" s="539"/>
      <c r="LAV12" s="540"/>
      <c r="LAW12" s="540"/>
      <c r="LAX12" s="542"/>
      <c r="LAY12" s="541"/>
      <c r="LAZ12" s="537"/>
      <c r="LBA12" s="6"/>
      <c r="LBB12" s="275"/>
      <c r="LBC12" s="275"/>
      <c r="LBD12" s="275"/>
      <c r="LBE12" s="275"/>
      <c r="LBF12" s="275"/>
      <c r="LBG12" s="276"/>
      <c r="LBH12" s="277"/>
      <c r="LBI12" s="277"/>
      <c r="LBJ12" s="277"/>
      <c r="LBK12" s="277"/>
      <c r="LBL12" s="274"/>
      <c r="LBM12" s="265"/>
      <c r="LBN12" s="537"/>
      <c r="LBO12" s="537"/>
      <c r="LBP12" s="538"/>
      <c r="LBQ12" s="539"/>
      <c r="LBS12" s="540"/>
      <c r="LBT12" s="540"/>
      <c r="LBU12" s="542"/>
      <c r="LBV12" s="541"/>
      <c r="LBW12" s="537"/>
      <c r="LBX12" s="6"/>
      <c r="LBY12" s="275"/>
      <c r="LBZ12" s="275"/>
      <c r="LCA12" s="275"/>
      <c r="LCB12" s="275"/>
      <c r="LCC12" s="275"/>
      <c r="LCD12" s="276"/>
      <c r="LCE12" s="277"/>
      <c r="LCF12" s="277"/>
      <c r="LCG12" s="277"/>
      <c r="LCH12" s="277"/>
      <c r="LCI12" s="274"/>
      <c r="LCJ12" s="265"/>
      <c r="LCK12" s="537"/>
      <c r="LCL12" s="537"/>
      <c r="LCM12" s="538"/>
      <c r="LCN12" s="539"/>
      <c r="LCP12" s="540"/>
      <c r="LCQ12" s="540"/>
      <c r="LCR12" s="542"/>
      <c r="LCS12" s="541"/>
      <c r="LCT12" s="537"/>
      <c r="LCU12" s="6"/>
      <c r="LCV12" s="275"/>
      <c r="LCW12" s="275"/>
      <c r="LCX12" s="275"/>
      <c r="LCY12" s="275"/>
      <c r="LCZ12" s="275"/>
      <c r="LDA12" s="276"/>
      <c r="LDB12" s="277"/>
      <c r="LDC12" s="277"/>
      <c r="LDD12" s="277"/>
      <c r="LDE12" s="277"/>
      <c r="LDF12" s="274"/>
      <c r="LDG12" s="265"/>
      <c r="LDH12" s="537"/>
      <c r="LDI12" s="537"/>
      <c r="LDJ12" s="538"/>
      <c r="LDK12" s="539"/>
      <c r="LDM12" s="540"/>
      <c r="LDN12" s="540"/>
      <c r="LDO12" s="542"/>
      <c r="LDP12" s="541"/>
      <c r="LDQ12" s="537"/>
      <c r="LDR12" s="6"/>
      <c r="LDS12" s="275"/>
      <c r="LDT12" s="275"/>
      <c r="LDU12" s="275"/>
      <c r="LDV12" s="275"/>
      <c r="LDW12" s="275"/>
      <c r="LDX12" s="276"/>
      <c r="LDY12" s="277"/>
      <c r="LDZ12" s="277"/>
      <c r="LEA12" s="277"/>
      <c r="LEB12" s="277"/>
      <c r="LEC12" s="274"/>
      <c r="LED12" s="265"/>
      <c r="LEE12" s="537"/>
      <c r="LEF12" s="537"/>
      <c r="LEG12" s="538"/>
      <c r="LEH12" s="539"/>
      <c r="LEJ12" s="540"/>
      <c r="LEK12" s="540"/>
      <c r="LEL12" s="542"/>
      <c r="LEM12" s="541"/>
      <c r="LEN12" s="537"/>
      <c r="LEO12" s="6"/>
      <c r="LEP12" s="275"/>
      <c r="LEQ12" s="275"/>
      <c r="LER12" s="275"/>
      <c r="LES12" s="275"/>
      <c r="LET12" s="275"/>
      <c r="LEU12" s="276"/>
      <c r="LEV12" s="277"/>
      <c r="LEW12" s="277"/>
      <c r="LEX12" s="277"/>
      <c r="LEY12" s="277"/>
      <c r="LEZ12" s="274"/>
      <c r="LFA12" s="265"/>
      <c r="LFB12" s="537"/>
      <c r="LFC12" s="537"/>
      <c r="LFD12" s="538"/>
      <c r="LFE12" s="539"/>
      <c r="LFG12" s="540"/>
      <c r="LFH12" s="540"/>
      <c r="LFI12" s="542"/>
      <c r="LFJ12" s="541"/>
      <c r="LFK12" s="537"/>
      <c r="LFL12" s="6"/>
      <c r="LFM12" s="275"/>
      <c r="LFN12" s="275"/>
      <c r="LFO12" s="275"/>
      <c r="LFP12" s="275"/>
      <c r="LFQ12" s="275"/>
      <c r="LFR12" s="276"/>
      <c r="LFS12" s="277"/>
      <c r="LFT12" s="277"/>
      <c r="LFU12" s="277"/>
      <c r="LFV12" s="277"/>
      <c r="LFW12" s="274"/>
      <c r="LFX12" s="265"/>
      <c r="LFY12" s="537"/>
      <c r="LFZ12" s="537"/>
      <c r="LGA12" s="538"/>
      <c r="LGB12" s="539"/>
      <c r="LGD12" s="540"/>
      <c r="LGE12" s="540"/>
      <c r="LGF12" s="542"/>
      <c r="LGG12" s="541"/>
      <c r="LGH12" s="537"/>
      <c r="LGI12" s="6"/>
      <c r="LGJ12" s="275"/>
      <c r="LGK12" s="275"/>
      <c r="LGL12" s="275"/>
      <c r="LGM12" s="275"/>
      <c r="LGN12" s="275"/>
      <c r="LGO12" s="276"/>
      <c r="LGP12" s="277"/>
      <c r="LGQ12" s="277"/>
      <c r="LGR12" s="277"/>
      <c r="LGS12" s="277"/>
      <c r="LGT12" s="274"/>
      <c r="LGU12" s="265"/>
      <c r="LGV12" s="537"/>
      <c r="LGW12" s="537"/>
      <c r="LGX12" s="538"/>
      <c r="LGY12" s="539"/>
      <c r="LHA12" s="540"/>
      <c r="LHB12" s="540"/>
      <c r="LHC12" s="542"/>
      <c r="LHD12" s="541"/>
      <c r="LHE12" s="537"/>
      <c r="LHF12" s="6"/>
      <c r="LHG12" s="275"/>
      <c r="LHH12" s="275"/>
      <c r="LHI12" s="275"/>
      <c r="LHJ12" s="275"/>
      <c r="LHK12" s="275"/>
      <c r="LHL12" s="276"/>
      <c r="LHM12" s="277"/>
      <c r="LHN12" s="277"/>
      <c r="LHO12" s="277"/>
      <c r="LHP12" s="277"/>
      <c r="LHQ12" s="274"/>
      <c r="LHR12" s="265"/>
      <c r="LHS12" s="537"/>
      <c r="LHT12" s="537"/>
      <c r="LHU12" s="538"/>
      <c r="LHV12" s="539"/>
      <c r="LHX12" s="540"/>
      <c r="LHY12" s="540"/>
      <c r="LHZ12" s="542"/>
      <c r="LIA12" s="541"/>
      <c r="LIB12" s="537"/>
      <c r="LIC12" s="6"/>
      <c r="LID12" s="275"/>
      <c r="LIE12" s="275"/>
      <c r="LIF12" s="275"/>
      <c r="LIG12" s="275"/>
      <c r="LIH12" s="275"/>
      <c r="LII12" s="276"/>
      <c r="LIJ12" s="277"/>
      <c r="LIK12" s="277"/>
      <c r="LIL12" s="277"/>
      <c r="LIM12" s="277"/>
      <c r="LIN12" s="274"/>
      <c r="LIO12" s="265"/>
      <c r="LIP12" s="537"/>
      <c r="LIQ12" s="537"/>
      <c r="LIR12" s="538"/>
      <c r="LIS12" s="539"/>
      <c r="LIU12" s="540"/>
      <c r="LIV12" s="540"/>
      <c r="LIW12" s="542"/>
      <c r="LIX12" s="541"/>
      <c r="LIY12" s="537"/>
      <c r="LIZ12" s="6"/>
      <c r="LJA12" s="275"/>
      <c r="LJB12" s="275"/>
      <c r="LJC12" s="275"/>
      <c r="LJD12" s="275"/>
      <c r="LJE12" s="275"/>
      <c r="LJF12" s="276"/>
      <c r="LJG12" s="277"/>
      <c r="LJH12" s="277"/>
      <c r="LJI12" s="277"/>
      <c r="LJJ12" s="277"/>
      <c r="LJK12" s="274"/>
      <c r="LJL12" s="265"/>
      <c r="LJM12" s="537"/>
      <c r="LJN12" s="537"/>
      <c r="LJO12" s="538"/>
      <c r="LJP12" s="539"/>
      <c r="LJR12" s="540"/>
      <c r="LJS12" s="540"/>
      <c r="LJT12" s="542"/>
      <c r="LJU12" s="541"/>
      <c r="LJV12" s="537"/>
      <c r="LJW12" s="6"/>
      <c r="LJX12" s="275"/>
      <c r="LJY12" s="275"/>
      <c r="LJZ12" s="275"/>
      <c r="LKA12" s="275"/>
      <c r="LKB12" s="275"/>
      <c r="LKC12" s="276"/>
      <c r="LKD12" s="277"/>
      <c r="LKE12" s="277"/>
      <c r="LKF12" s="277"/>
      <c r="LKG12" s="277"/>
      <c r="LKH12" s="274"/>
      <c r="LKI12" s="265"/>
      <c r="LKJ12" s="537"/>
      <c r="LKK12" s="537"/>
      <c r="LKL12" s="538"/>
      <c r="LKM12" s="539"/>
      <c r="LKO12" s="540"/>
      <c r="LKP12" s="540"/>
      <c r="LKQ12" s="542"/>
      <c r="LKR12" s="541"/>
      <c r="LKS12" s="537"/>
      <c r="LKT12" s="6"/>
      <c r="LKU12" s="275"/>
      <c r="LKV12" s="275"/>
      <c r="LKW12" s="275"/>
      <c r="LKX12" s="275"/>
      <c r="LKY12" s="275"/>
      <c r="LKZ12" s="276"/>
      <c r="LLA12" s="277"/>
      <c r="LLB12" s="277"/>
      <c r="LLC12" s="277"/>
      <c r="LLD12" s="277"/>
      <c r="LLE12" s="274"/>
      <c r="LLF12" s="265"/>
      <c r="LLG12" s="537"/>
      <c r="LLH12" s="537"/>
      <c r="LLI12" s="538"/>
      <c r="LLJ12" s="539"/>
      <c r="LLL12" s="540"/>
      <c r="LLM12" s="540"/>
      <c r="LLN12" s="542"/>
      <c r="LLO12" s="541"/>
      <c r="LLP12" s="537"/>
      <c r="LLQ12" s="6"/>
      <c r="LLR12" s="275"/>
      <c r="LLS12" s="275"/>
      <c r="LLT12" s="275"/>
      <c r="LLU12" s="275"/>
      <c r="LLV12" s="275"/>
      <c r="LLW12" s="276"/>
      <c r="LLX12" s="277"/>
      <c r="LLY12" s="277"/>
      <c r="LLZ12" s="277"/>
      <c r="LMA12" s="277"/>
      <c r="LMB12" s="274"/>
      <c r="LMC12" s="265"/>
      <c r="LMD12" s="537"/>
      <c r="LME12" s="537"/>
      <c r="LMF12" s="538"/>
      <c r="LMG12" s="539"/>
      <c r="LMI12" s="540"/>
      <c r="LMJ12" s="540"/>
      <c r="LMK12" s="542"/>
      <c r="LML12" s="541"/>
      <c r="LMM12" s="537"/>
      <c r="LMN12" s="6"/>
      <c r="LMO12" s="275"/>
      <c r="LMP12" s="275"/>
      <c r="LMQ12" s="275"/>
      <c r="LMR12" s="275"/>
      <c r="LMS12" s="275"/>
      <c r="LMT12" s="276"/>
      <c r="LMU12" s="277"/>
      <c r="LMV12" s="277"/>
      <c r="LMW12" s="277"/>
      <c r="LMX12" s="277"/>
      <c r="LMY12" s="274"/>
      <c r="LMZ12" s="265"/>
      <c r="LNA12" s="537"/>
      <c r="LNB12" s="537"/>
      <c r="LNC12" s="538"/>
      <c r="LND12" s="539"/>
      <c r="LNF12" s="540"/>
      <c r="LNG12" s="540"/>
      <c r="LNH12" s="542"/>
      <c r="LNI12" s="541"/>
      <c r="LNJ12" s="537"/>
      <c r="LNK12" s="6"/>
      <c r="LNL12" s="275"/>
      <c r="LNM12" s="275"/>
      <c r="LNN12" s="275"/>
      <c r="LNO12" s="275"/>
      <c r="LNP12" s="275"/>
      <c r="LNQ12" s="276"/>
      <c r="LNR12" s="277"/>
      <c r="LNS12" s="277"/>
      <c r="LNT12" s="277"/>
      <c r="LNU12" s="277"/>
      <c r="LNV12" s="274"/>
      <c r="LNW12" s="265"/>
      <c r="LNX12" s="537"/>
      <c r="LNY12" s="537"/>
      <c r="LNZ12" s="538"/>
      <c r="LOA12" s="539"/>
      <c r="LOC12" s="540"/>
      <c r="LOD12" s="540"/>
      <c r="LOE12" s="542"/>
      <c r="LOF12" s="541"/>
      <c r="LOG12" s="537"/>
      <c r="LOH12" s="6"/>
      <c r="LOI12" s="275"/>
      <c r="LOJ12" s="275"/>
      <c r="LOK12" s="275"/>
      <c r="LOL12" s="275"/>
      <c r="LOM12" s="275"/>
      <c r="LON12" s="276"/>
      <c r="LOO12" s="277"/>
      <c r="LOP12" s="277"/>
      <c r="LOQ12" s="277"/>
      <c r="LOR12" s="277"/>
      <c r="LOS12" s="274"/>
      <c r="LOT12" s="265"/>
      <c r="LOU12" s="537"/>
      <c r="LOV12" s="537"/>
      <c r="LOW12" s="538"/>
      <c r="LOX12" s="539"/>
      <c r="LOZ12" s="540"/>
      <c r="LPA12" s="540"/>
      <c r="LPB12" s="542"/>
      <c r="LPC12" s="541"/>
      <c r="LPD12" s="537"/>
      <c r="LPE12" s="6"/>
      <c r="LPF12" s="275"/>
      <c r="LPG12" s="275"/>
      <c r="LPH12" s="275"/>
      <c r="LPI12" s="275"/>
      <c r="LPJ12" s="275"/>
      <c r="LPK12" s="276"/>
      <c r="LPL12" s="277"/>
      <c r="LPM12" s="277"/>
      <c r="LPN12" s="277"/>
      <c r="LPO12" s="277"/>
      <c r="LPP12" s="274"/>
      <c r="LPQ12" s="265"/>
      <c r="LPR12" s="537"/>
      <c r="LPS12" s="537"/>
      <c r="LPT12" s="538"/>
      <c r="LPU12" s="539"/>
      <c r="LPW12" s="540"/>
      <c r="LPX12" s="540"/>
      <c r="LPY12" s="542"/>
      <c r="LPZ12" s="541"/>
      <c r="LQA12" s="537"/>
      <c r="LQB12" s="6"/>
      <c r="LQC12" s="275"/>
      <c r="LQD12" s="275"/>
      <c r="LQE12" s="275"/>
      <c r="LQF12" s="275"/>
      <c r="LQG12" s="275"/>
      <c r="LQH12" s="276"/>
      <c r="LQI12" s="277"/>
      <c r="LQJ12" s="277"/>
      <c r="LQK12" s="277"/>
      <c r="LQL12" s="277"/>
      <c r="LQM12" s="274"/>
      <c r="LQN12" s="265"/>
      <c r="LQO12" s="537"/>
      <c r="LQP12" s="537"/>
      <c r="LQQ12" s="538"/>
      <c r="LQR12" s="539"/>
      <c r="LQT12" s="540"/>
      <c r="LQU12" s="540"/>
      <c r="LQV12" s="542"/>
      <c r="LQW12" s="541"/>
      <c r="LQX12" s="537"/>
      <c r="LQY12" s="6"/>
      <c r="LQZ12" s="275"/>
      <c r="LRA12" s="275"/>
      <c r="LRB12" s="275"/>
      <c r="LRC12" s="275"/>
      <c r="LRD12" s="275"/>
      <c r="LRE12" s="276"/>
      <c r="LRF12" s="277"/>
      <c r="LRG12" s="277"/>
      <c r="LRH12" s="277"/>
      <c r="LRI12" s="277"/>
      <c r="LRJ12" s="274"/>
      <c r="LRK12" s="265"/>
      <c r="LRL12" s="537"/>
      <c r="LRM12" s="537"/>
      <c r="LRN12" s="538"/>
      <c r="LRO12" s="539"/>
      <c r="LRQ12" s="540"/>
      <c r="LRR12" s="540"/>
      <c r="LRS12" s="542"/>
      <c r="LRT12" s="541"/>
      <c r="LRU12" s="537"/>
      <c r="LRV12" s="6"/>
      <c r="LRW12" s="275"/>
      <c r="LRX12" s="275"/>
      <c r="LRY12" s="275"/>
      <c r="LRZ12" s="275"/>
      <c r="LSA12" s="275"/>
      <c r="LSB12" s="276"/>
      <c r="LSC12" s="277"/>
      <c r="LSD12" s="277"/>
      <c r="LSE12" s="277"/>
      <c r="LSF12" s="277"/>
      <c r="LSG12" s="274"/>
      <c r="LSH12" s="265"/>
      <c r="LSI12" s="537"/>
      <c r="LSJ12" s="537"/>
      <c r="LSK12" s="538"/>
      <c r="LSL12" s="539"/>
      <c r="LSN12" s="540"/>
      <c r="LSO12" s="540"/>
      <c r="LSP12" s="542"/>
      <c r="LSQ12" s="541"/>
      <c r="LSR12" s="537"/>
      <c r="LSS12" s="6"/>
      <c r="LST12" s="275"/>
      <c r="LSU12" s="275"/>
      <c r="LSV12" s="275"/>
      <c r="LSW12" s="275"/>
      <c r="LSX12" s="275"/>
      <c r="LSY12" s="276"/>
      <c r="LSZ12" s="277"/>
      <c r="LTA12" s="277"/>
      <c r="LTB12" s="277"/>
      <c r="LTC12" s="277"/>
      <c r="LTD12" s="274"/>
      <c r="LTE12" s="265"/>
      <c r="LTF12" s="537"/>
      <c r="LTG12" s="537"/>
      <c r="LTH12" s="538"/>
      <c r="LTI12" s="539"/>
      <c r="LTK12" s="540"/>
      <c r="LTL12" s="540"/>
      <c r="LTM12" s="542"/>
      <c r="LTN12" s="541"/>
      <c r="LTO12" s="537"/>
      <c r="LTP12" s="6"/>
      <c r="LTQ12" s="275"/>
      <c r="LTR12" s="275"/>
      <c r="LTS12" s="275"/>
      <c r="LTT12" s="275"/>
      <c r="LTU12" s="275"/>
      <c r="LTV12" s="276"/>
      <c r="LTW12" s="277"/>
      <c r="LTX12" s="277"/>
      <c r="LTY12" s="277"/>
      <c r="LTZ12" s="277"/>
      <c r="LUA12" s="274"/>
      <c r="LUB12" s="265"/>
      <c r="LUC12" s="537"/>
      <c r="LUD12" s="537"/>
      <c r="LUE12" s="538"/>
      <c r="LUF12" s="539"/>
      <c r="LUH12" s="540"/>
      <c r="LUI12" s="540"/>
      <c r="LUJ12" s="542"/>
      <c r="LUK12" s="541"/>
      <c r="LUL12" s="537"/>
      <c r="LUM12" s="6"/>
      <c r="LUN12" s="275"/>
      <c r="LUO12" s="275"/>
      <c r="LUP12" s="275"/>
      <c r="LUQ12" s="275"/>
      <c r="LUR12" s="275"/>
      <c r="LUS12" s="276"/>
      <c r="LUT12" s="277"/>
      <c r="LUU12" s="277"/>
      <c r="LUV12" s="277"/>
      <c r="LUW12" s="277"/>
      <c r="LUX12" s="274"/>
      <c r="LUY12" s="265"/>
      <c r="LUZ12" s="537"/>
      <c r="LVA12" s="537"/>
      <c r="LVB12" s="538"/>
      <c r="LVC12" s="539"/>
      <c r="LVE12" s="540"/>
      <c r="LVF12" s="540"/>
      <c r="LVG12" s="542"/>
      <c r="LVH12" s="541"/>
      <c r="LVI12" s="537"/>
      <c r="LVJ12" s="6"/>
      <c r="LVK12" s="275"/>
      <c r="LVL12" s="275"/>
      <c r="LVM12" s="275"/>
      <c r="LVN12" s="275"/>
      <c r="LVO12" s="275"/>
      <c r="LVP12" s="276"/>
      <c r="LVQ12" s="277"/>
      <c r="LVR12" s="277"/>
      <c r="LVS12" s="277"/>
      <c r="LVT12" s="277"/>
      <c r="LVU12" s="274"/>
      <c r="LVV12" s="265"/>
      <c r="LVW12" s="537"/>
      <c r="LVX12" s="537"/>
      <c r="LVY12" s="538"/>
      <c r="LVZ12" s="539"/>
      <c r="LWB12" s="540"/>
      <c r="LWC12" s="540"/>
      <c r="LWD12" s="542"/>
      <c r="LWE12" s="541"/>
      <c r="LWF12" s="537"/>
      <c r="LWG12" s="6"/>
      <c r="LWH12" s="275"/>
      <c r="LWI12" s="275"/>
      <c r="LWJ12" s="275"/>
      <c r="LWK12" s="275"/>
      <c r="LWL12" s="275"/>
      <c r="LWM12" s="276"/>
      <c r="LWN12" s="277"/>
      <c r="LWO12" s="277"/>
      <c r="LWP12" s="277"/>
      <c r="LWQ12" s="277"/>
      <c r="LWR12" s="274"/>
      <c r="LWS12" s="265"/>
      <c r="LWT12" s="537"/>
      <c r="LWU12" s="537"/>
      <c r="LWV12" s="538"/>
      <c r="LWW12" s="539"/>
      <c r="LWY12" s="540"/>
      <c r="LWZ12" s="540"/>
      <c r="LXA12" s="542"/>
      <c r="LXB12" s="541"/>
      <c r="LXC12" s="537"/>
      <c r="LXD12" s="6"/>
      <c r="LXE12" s="275"/>
      <c r="LXF12" s="275"/>
      <c r="LXG12" s="275"/>
      <c r="LXH12" s="275"/>
      <c r="LXI12" s="275"/>
      <c r="LXJ12" s="276"/>
      <c r="LXK12" s="277"/>
      <c r="LXL12" s="277"/>
      <c r="LXM12" s="277"/>
      <c r="LXN12" s="277"/>
      <c r="LXO12" s="274"/>
      <c r="LXP12" s="265"/>
      <c r="LXQ12" s="537"/>
      <c r="LXR12" s="537"/>
      <c r="LXS12" s="538"/>
      <c r="LXT12" s="539"/>
      <c r="LXV12" s="540"/>
      <c r="LXW12" s="540"/>
      <c r="LXX12" s="542"/>
      <c r="LXY12" s="541"/>
      <c r="LXZ12" s="537"/>
      <c r="LYA12" s="6"/>
      <c r="LYB12" s="275"/>
      <c r="LYC12" s="275"/>
      <c r="LYD12" s="275"/>
      <c r="LYE12" s="275"/>
      <c r="LYF12" s="275"/>
      <c r="LYG12" s="276"/>
      <c r="LYH12" s="277"/>
      <c r="LYI12" s="277"/>
      <c r="LYJ12" s="277"/>
      <c r="LYK12" s="277"/>
      <c r="LYL12" s="274"/>
      <c r="LYM12" s="265"/>
      <c r="LYN12" s="537"/>
      <c r="LYO12" s="537"/>
      <c r="LYP12" s="538"/>
      <c r="LYQ12" s="539"/>
      <c r="LYS12" s="540"/>
      <c r="LYT12" s="540"/>
      <c r="LYU12" s="542"/>
      <c r="LYV12" s="541"/>
      <c r="LYW12" s="537"/>
      <c r="LYX12" s="6"/>
      <c r="LYY12" s="275"/>
      <c r="LYZ12" s="275"/>
      <c r="LZA12" s="275"/>
      <c r="LZB12" s="275"/>
      <c r="LZC12" s="275"/>
      <c r="LZD12" s="276"/>
      <c r="LZE12" s="277"/>
      <c r="LZF12" s="277"/>
      <c r="LZG12" s="277"/>
      <c r="LZH12" s="277"/>
      <c r="LZI12" s="274"/>
      <c r="LZJ12" s="265"/>
      <c r="LZK12" s="537"/>
      <c r="LZL12" s="537"/>
      <c r="LZM12" s="538"/>
      <c r="LZN12" s="539"/>
      <c r="LZP12" s="540"/>
      <c r="LZQ12" s="540"/>
      <c r="LZR12" s="542"/>
      <c r="LZS12" s="541"/>
      <c r="LZT12" s="537"/>
      <c r="LZU12" s="6"/>
      <c r="LZV12" s="275"/>
      <c r="LZW12" s="275"/>
      <c r="LZX12" s="275"/>
      <c r="LZY12" s="275"/>
      <c r="LZZ12" s="275"/>
      <c r="MAA12" s="276"/>
      <c r="MAB12" s="277"/>
      <c r="MAC12" s="277"/>
      <c r="MAD12" s="277"/>
      <c r="MAE12" s="277"/>
      <c r="MAF12" s="274"/>
      <c r="MAG12" s="265"/>
      <c r="MAH12" s="537"/>
      <c r="MAI12" s="537"/>
      <c r="MAJ12" s="538"/>
      <c r="MAK12" s="539"/>
      <c r="MAM12" s="540"/>
      <c r="MAN12" s="540"/>
      <c r="MAO12" s="542"/>
      <c r="MAP12" s="541"/>
      <c r="MAQ12" s="537"/>
      <c r="MAR12" s="6"/>
      <c r="MAS12" s="275"/>
      <c r="MAT12" s="275"/>
      <c r="MAU12" s="275"/>
      <c r="MAV12" s="275"/>
      <c r="MAW12" s="275"/>
      <c r="MAX12" s="276"/>
      <c r="MAY12" s="277"/>
      <c r="MAZ12" s="277"/>
      <c r="MBA12" s="277"/>
      <c r="MBB12" s="277"/>
      <c r="MBC12" s="274"/>
      <c r="MBD12" s="265"/>
      <c r="MBE12" s="537"/>
      <c r="MBF12" s="537"/>
      <c r="MBG12" s="538"/>
      <c r="MBH12" s="539"/>
      <c r="MBJ12" s="540"/>
      <c r="MBK12" s="540"/>
      <c r="MBL12" s="542"/>
      <c r="MBM12" s="541"/>
      <c r="MBN12" s="537"/>
      <c r="MBO12" s="6"/>
      <c r="MBP12" s="275"/>
      <c r="MBQ12" s="275"/>
      <c r="MBR12" s="275"/>
      <c r="MBS12" s="275"/>
      <c r="MBT12" s="275"/>
      <c r="MBU12" s="276"/>
      <c r="MBV12" s="277"/>
      <c r="MBW12" s="277"/>
      <c r="MBX12" s="277"/>
      <c r="MBY12" s="277"/>
      <c r="MBZ12" s="274"/>
      <c r="MCA12" s="265"/>
      <c r="MCB12" s="537"/>
      <c r="MCC12" s="537"/>
      <c r="MCD12" s="538"/>
      <c r="MCE12" s="539"/>
      <c r="MCG12" s="540"/>
      <c r="MCH12" s="540"/>
      <c r="MCI12" s="542"/>
      <c r="MCJ12" s="541"/>
      <c r="MCK12" s="537"/>
      <c r="MCL12" s="6"/>
      <c r="MCM12" s="275"/>
      <c r="MCN12" s="275"/>
      <c r="MCO12" s="275"/>
      <c r="MCP12" s="275"/>
      <c r="MCQ12" s="275"/>
      <c r="MCR12" s="276"/>
      <c r="MCS12" s="277"/>
      <c r="MCT12" s="277"/>
      <c r="MCU12" s="277"/>
      <c r="MCV12" s="277"/>
      <c r="MCW12" s="274"/>
      <c r="MCX12" s="265"/>
      <c r="MCY12" s="537"/>
      <c r="MCZ12" s="537"/>
      <c r="MDA12" s="538"/>
      <c r="MDB12" s="539"/>
      <c r="MDD12" s="540"/>
      <c r="MDE12" s="540"/>
      <c r="MDF12" s="542"/>
      <c r="MDG12" s="541"/>
      <c r="MDH12" s="537"/>
      <c r="MDI12" s="6"/>
      <c r="MDJ12" s="275"/>
      <c r="MDK12" s="275"/>
      <c r="MDL12" s="275"/>
      <c r="MDM12" s="275"/>
      <c r="MDN12" s="275"/>
      <c r="MDO12" s="276"/>
      <c r="MDP12" s="277"/>
      <c r="MDQ12" s="277"/>
      <c r="MDR12" s="277"/>
      <c r="MDS12" s="277"/>
      <c r="MDT12" s="274"/>
      <c r="MDU12" s="265"/>
      <c r="MDV12" s="537"/>
      <c r="MDW12" s="537"/>
      <c r="MDX12" s="538"/>
      <c r="MDY12" s="539"/>
      <c r="MEA12" s="540"/>
      <c r="MEB12" s="540"/>
      <c r="MEC12" s="542"/>
      <c r="MED12" s="541"/>
      <c r="MEE12" s="537"/>
      <c r="MEF12" s="6"/>
      <c r="MEG12" s="275"/>
      <c r="MEH12" s="275"/>
      <c r="MEI12" s="275"/>
      <c r="MEJ12" s="275"/>
      <c r="MEK12" s="275"/>
      <c r="MEL12" s="276"/>
      <c r="MEM12" s="277"/>
      <c r="MEN12" s="277"/>
      <c r="MEO12" s="277"/>
      <c r="MEP12" s="277"/>
      <c r="MEQ12" s="274"/>
      <c r="MER12" s="265"/>
      <c r="MES12" s="537"/>
      <c r="MET12" s="537"/>
      <c r="MEU12" s="538"/>
      <c r="MEV12" s="539"/>
      <c r="MEX12" s="540"/>
      <c r="MEY12" s="540"/>
      <c r="MEZ12" s="542"/>
      <c r="MFA12" s="541"/>
      <c r="MFB12" s="537"/>
      <c r="MFC12" s="6"/>
      <c r="MFD12" s="275"/>
      <c r="MFE12" s="275"/>
      <c r="MFF12" s="275"/>
      <c r="MFG12" s="275"/>
      <c r="MFH12" s="275"/>
      <c r="MFI12" s="276"/>
      <c r="MFJ12" s="277"/>
      <c r="MFK12" s="277"/>
      <c r="MFL12" s="277"/>
      <c r="MFM12" s="277"/>
      <c r="MFN12" s="274"/>
      <c r="MFO12" s="265"/>
      <c r="MFP12" s="537"/>
      <c r="MFQ12" s="537"/>
      <c r="MFR12" s="538"/>
      <c r="MFS12" s="539"/>
      <c r="MFU12" s="540"/>
      <c r="MFV12" s="540"/>
      <c r="MFW12" s="542"/>
      <c r="MFX12" s="541"/>
      <c r="MFY12" s="537"/>
      <c r="MFZ12" s="6"/>
      <c r="MGA12" s="275"/>
      <c r="MGB12" s="275"/>
      <c r="MGC12" s="275"/>
      <c r="MGD12" s="275"/>
      <c r="MGE12" s="275"/>
      <c r="MGF12" s="276"/>
      <c r="MGG12" s="277"/>
      <c r="MGH12" s="277"/>
      <c r="MGI12" s="277"/>
      <c r="MGJ12" s="277"/>
      <c r="MGK12" s="274"/>
      <c r="MGL12" s="265"/>
      <c r="MGM12" s="537"/>
      <c r="MGN12" s="537"/>
      <c r="MGO12" s="538"/>
      <c r="MGP12" s="539"/>
      <c r="MGR12" s="540"/>
      <c r="MGS12" s="540"/>
      <c r="MGT12" s="542"/>
      <c r="MGU12" s="541"/>
      <c r="MGV12" s="537"/>
      <c r="MGW12" s="6"/>
      <c r="MGX12" s="275"/>
      <c r="MGY12" s="275"/>
      <c r="MGZ12" s="275"/>
      <c r="MHA12" s="275"/>
      <c r="MHB12" s="275"/>
      <c r="MHC12" s="276"/>
      <c r="MHD12" s="277"/>
      <c r="MHE12" s="277"/>
      <c r="MHF12" s="277"/>
      <c r="MHG12" s="277"/>
      <c r="MHH12" s="274"/>
      <c r="MHI12" s="265"/>
      <c r="MHJ12" s="537"/>
      <c r="MHK12" s="537"/>
      <c r="MHL12" s="538"/>
      <c r="MHM12" s="539"/>
      <c r="MHO12" s="540"/>
      <c r="MHP12" s="540"/>
      <c r="MHQ12" s="542"/>
      <c r="MHR12" s="541"/>
      <c r="MHS12" s="537"/>
      <c r="MHT12" s="6"/>
      <c r="MHU12" s="275"/>
      <c r="MHV12" s="275"/>
      <c r="MHW12" s="275"/>
      <c r="MHX12" s="275"/>
      <c r="MHY12" s="275"/>
      <c r="MHZ12" s="276"/>
      <c r="MIA12" s="277"/>
      <c r="MIB12" s="277"/>
      <c r="MIC12" s="277"/>
      <c r="MID12" s="277"/>
      <c r="MIE12" s="274"/>
      <c r="MIF12" s="265"/>
      <c r="MIG12" s="537"/>
      <c r="MIH12" s="537"/>
      <c r="MII12" s="538"/>
      <c r="MIJ12" s="539"/>
      <c r="MIL12" s="540"/>
      <c r="MIM12" s="540"/>
      <c r="MIN12" s="542"/>
      <c r="MIO12" s="541"/>
      <c r="MIP12" s="537"/>
      <c r="MIQ12" s="6"/>
      <c r="MIR12" s="275"/>
      <c r="MIS12" s="275"/>
      <c r="MIT12" s="275"/>
      <c r="MIU12" s="275"/>
      <c r="MIV12" s="275"/>
      <c r="MIW12" s="276"/>
      <c r="MIX12" s="277"/>
      <c r="MIY12" s="277"/>
      <c r="MIZ12" s="277"/>
      <c r="MJA12" s="277"/>
      <c r="MJB12" s="274"/>
      <c r="MJC12" s="265"/>
      <c r="MJD12" s="537"/>
      <c r="MJE12" s="537"/>
      <c r="MJF12" s="538"/>
      <c r="MJG12" s="539"/>
      <c r="MJI12" s="540"/>
      <c r="MJJ12" s="540"/>
      <c r="MJK12" s="542"/>
      <c r="MJL12" s="541"/>
      <c r="MJM12" s="537"/>
      <c r="MJN12" s="6"/>
      <c r="MJO12" s="275"/>
      <c r="MJP12" s="275"/>
      <c r="MJQ12" s="275"/>
      <c r="MJR12" s="275"/>
      <c r="MJS12" s="275"/>
      <c r="MJT12" s="276"/>
      <c r="MJU12" s="277"/>
      <c r="MJV12" s="277"/>
      <c r="MJW12" s="277"/>
      <c r="MJX12" s="277"/>
      <c r="MJY12" s="274"/>
      <c r="MJZ12" s="265"/>
      <c r="MKA12" s="537"/>
      <c r="MKB12" s="537"/>
      <c r="MKC12" s="538"/>
      <c r="MKD12" s="539"/>
      <c r="MKF12" s="540"/>
      <c r="MKG12" s="540"/>
      <c r="MKH12" s="542"/>
      <c r="MKI12" s="541"/>
      <c r="MKJ12" s="537"/>
      <c r="MKK12" s="6"/>
      <c r="MKL12" s="275"/>
      <c r="MKM12" s="275"/>
      <c r="MKN12" s="275"/>
      <c r="MKO12" s="275"/>
      <c r="MKP12" s="275"/>
      <c r="MKQ12" s="276"/>
      <c r="MKR12" s="277"/>
      <c r="MKS12" s="277"/>
      <c r="MKT12" s="277"/>
      <c r="MKU12" s="277"/>
      <c r="MKV12" s="274"/>
      <c r="MKW12" s="265"/>
      <c r="MKX12" s="537"/>
      <c r="MKY12" s="537"/>
      <c r="MKZ12" s="538"/>
      <c r="MLA12" s="539"/>
      <c r="MLC12" s="540"/>
      <c r="MLD12" s="540"/>
      <c r="MLE12" s="542"/>
      <c r="MLF12" s="541"/>
      <c r="MLG12" s="537"/>
      <c r="MLH12" s="6"/>
      <c r="MLI12" s="275"/>
      <c r="MLJ12" s="275"/>
      <c r="MLK12" s="275"/>
      <c r="MLL12" s="275"/>
      <c r="MLM12" s="275"/>
      <c r="MLN12" s="276"/>
      <c r="MLO12" s="277"/>
      <c r="MLP12" s="277"/>
      <c r="MLQ12" s="277"/>
      <c r="MLR12" s="277"/>
      <c r="MLS12" s="274"/>
      <c r="MLT12" s="265"/>
      <c r="MLU12" s="537"/>
      <c r="MLV12" s="537"/>
      <c r="MLW12" s="538"/>
      <c r="MLX12" s="539"/>
      <c r="MLZ12" s="540"/>
      <c r="MMA12" s="540"/>
      <c r="MMB12" s="542"/>
      <c r="MMC12" s="541"/>
      <c r="MMD12" s="537"/>
      <c r="MME12" s="6"/>
      <c r="MMF12" s="275"/>
      <c r="MMG12" s="275"/>
      <c r="MMH12" s="275"/>
      <c r="MMI12" s="275"/>
      <c r="MMJ12" s="275"/>
      <c r="MMK12" s="276"/>
      <c r="MML12" s="277"/>
      <c r="MMM12" s="277"/>
      <c r="MMN12" s="277"/>
      <c r="MMO12" s="277"/>
      <c r="MMP12" s="274"/>
      <c r="MMQ12" s="265"/>
      <c r="MMR12" s="537"/>
      <c r="MMS12" s="537"/>
      <c r="MMT12" s="538"/>
      <c r="MMU12" s="539"/>
      <c r="MMW12" s="540"/>
      <c r="MMX12" s="540"/>
      <c r="MMY12" s="542"/>
      <c r="MMZ12" s="541"/>
      <c r="MNA12" s="537"/>
      <c r="MNB12" s="6"/>
      <c r="MNC12" s="275"/>
      <c r="MND12" s="275"/>
      <c r="MNE12" s="275"/>
      <c r="MNF12" s="275"/>
      <c r="MNG12" s="275"/>
      <c r="MNH12" s="276"/>
      <c r="MNI12" s="277"/>
      <c r="MNJ12" s="277"/>
      <c r="MNK12" s="277"/>
      <c r="MNL12" s="277"/>
      <c r="MNM12" s="274"/>
      <c r="MNN12" s="265"/>
      <c r="MNO12" s="537"/>
      <c r="MNP12" s="537"/>
      <c r="MNQ12" s="538"/>
      <c r="MNR12" s="539"/>
      <c r="MNT12" s="540"/>
      <c r="MNU12" s="540"/>
      <c r="MNV12" s="542"/>
      <c r="MNW12" s="541"/>
      <c r="MNX12" s="537"/>
      <c r="MNY12" s="6"/>
      <c r="MNZ12" s="275"/>
      <c r="MOA12" s="275"/>
      <c r="MOB12" s="275"/>
      <c r="MOC12" s="275"/>
      <c r="MOD12" s="275"/>
      <c r="MOE12" s="276"/>
      <c r="MOF12" s="277"/>
      <c r="MOG12" s="277"/>
      <c r="MOH12" s="277"/>
      <c r="MOI12" s="277"/>
      <c r="MOJ12" s="274"/>
      <c r="MOK12" s="265"/>
      <c r="MOL12" s="537"/>
      <c r="MOM12" s="537"/>
      <c r="MON12" s="538"/>
      <c r="MOO12" s="539"/>
      <c r="MOQ12" s="540"/>
      <c r="MOR12" s="540"/>
      <c r="MOS12" s="542"/>
      <c r="MOT12" s="541"/>
      <c r="MOU12" s="537"/>
      <c r="MOV12" s="6"/>
      <c r="MOW12" s="275"/>
      <c r="MOX12" s="275"/>
      <c r="MOY12" s="275"/>
      <c r="MOZ12" s="275"/>
      <c r="MPA12" s="275"/>
      <c r="MPB12" s="276"/>
      <c r="MPC12" s="277"/>
      <c r="MPD12" s="277"/>
      <c r="MPE12" s="277"/>
      <c r="MPF12" s="277"/>
      <c r="MPG12" s="274"/>
      <c r="MPH12" s="265"/>
      <c r="MPI12" s="537"/>
      <c r="MPJ12" s="537"/>
      <c r="MPK12" s="538"/>
      <c r="MPL12" s="539"/>
      <c r="MPN12" s="540"/>
      <c r="MPO12" s="540"/>
      <c r="MPP12" s="542"/>
      <c r="MPQ12" s="541"/>
      <c r="MPR12" s="537"/>
      <c r="MPS12" s="6"/>
      <c r="MPT12" s="275"/>
      <c r="MPU12" s="275"/>
      <c r="MPV12" s="275"/>
      <c r="MPW12" s="275"/>
      <c r="MPX12" s="275"/>
      <c r="MPY12" s="276"/>
      <c r="MPZ12" s="277"/>
      <c r="MQA12" s="277"/>
      <c r="MQB12" s="277"/>
      <c r="MQC12" s="277"/>
      <c r="MQD12" s="274"/>
      <c r="MQE12" s="265"/>
      <c r="MQF12" s="537"/>
      <c r="MQG12" s="537"/>
      <c r="MQH12" s="538"/>
      <c r="MQI12" s="539"/>
      <c r="MQK12" s="540"/>
      <c r="MQL12" s="540"/>
      <c r="MQM12" s="542"/>
      <c r="MQN12" s="541"/>
      <c r="MQO12" s="537"/>
      <c r="MQP12" s="6"/>
      <c r="MQQ12" s="275"/>
      <c r="MQR12" s="275"/>
      <c r="MQS12" s="275"/>
      <c r="MQT12" s="275"/>
      <c r="MQU12" s="275"/>
      <c r="MQV12" s="276"/>
      <c r="MQW12" s="277"/>
      <c r="MQX12" s="277"/>
      <c r="MQY12" s="277"/>
      <c r="MQZ12" s="277"/>
      <c r="MRA12" s="274"/>
      <c r="MRB12" s="265"/>
      <c r="MRC12" s="537"/>
      <c r="MRD12" s="537"/>
      <c r="MRE12" s="538"/>
      <c r="MRF12" s="539"/>
      <c r="MRH12" s="540"/>
      <c r="MRI12" s="540"/>
      <c r="MRJ12" s="542"/>
      <c r="MRK12" s="541"/>
      <c r="MRL12" s="537"/>
      <c r="MRM12" s="6"/>
      <c r="MRN12" s="275"/>
      <c r="MRO12" s="275"/>
      <c r="MRP12" s="275"/>
      <c r="MRQ12" s="275"/>
      <c r="MRR12" s="275"/>
      <c r="MRS12" s="276"/>
      <c r="MRT12" s="277"/>
      <c r="MRU12" s="277"/>
      <c r="MRV12" s="277"/>
      <c r="MRW12" s="277"/>
      <c r="MRX12" s="274"/>
      <c r="MRY12" s="265"/>
      <c r="MRZ12" s="537"/>
      <c r="MSA12" s="537"/>
      <c r="MSB12" s="538"/>
      <c r="MSC12" s="539"/>
      <c r="MSE12" s="540"/>
      <c r="MSF12" s="540"/>
      <c r="MSG12" s="542"/>
      <c r="MSH12" s="541"/>
      <c r="MSI12" s="537"/>
      <c r="MSJ12" s="6"/>
      <c r="MSK12" s="275"/>
      <c r="MSL12" s="275"/>
      <c r="MSM12" s="275"/>
      <c r="MSN12" s="275"/>
      <c r="MSO12" s="275"/>
      <c r="MSP12" s="276"/>
      <c r="MSQ12" s="277"/>
      <c r="MSR12" s="277"/>
      <c r="MSS12" s="277"/>
      <c r="MST12" s="277"/>
      <c r="MSU12" s="274"/>
      <c r="MSV12" s="265"/>
      <c r="MSW12" s="537"/>
      <c r="MSX12" s="537"/>
      <c r="MSY12" s="538"/>
      <c r="MSZ12" s="539"/>
      <c r="MTB12" s="540"/>
      <c r="MTC12" s="540"/>
      <c r="MTD12" s="542"/>
      <c r="MTE12" s="541"/>
      <c r="MTF12" s="537"/>
      <c r="MTG12" s="6"/>
      <c r="MTH12" s="275"/>
      <c r="MTI12" s="275"/>
      <c r="MTJ12" s="275"/>
      <c r="MTK12" s="275"/>
      <c r="MTL12" s="275"/>
      <c r="MTM12" s="276"/>
      <c r="MTN12" s="277"/>
      <c r="MTO12" s="277"/>
      <c r="MTP12" s="277"/>
      <c r="MTQ12" s="277"/>
      <c r="MTR12" s="274"/>
      <c r="MTS12" s="265"/>
      <c r="MTT12" s="537"/>
      <c r="MTU12" s="537"/>
      <c r="MTV12" s="538"/>
      <c r="MTW12" s="539"/>
      <c r="MTY12" s="540"/>
      <c r="MTZ12" s="540"/>
      <c r="MUA12" s="542"/>
      <c r="MUB12" s="541"/>
      <c r="MUC12" s="537"/>
      <c r="MUD12" s="6"/>
      <c r="MUE12" s="275"/>
      <c r="MUF12" s="275"/>
      <c r="MUG12" s="275"/>
      <c r="MUH12" s="275"/>
      <c r="MUI12" s="275"/>
      <c r="MUJ12" s="276"/>
      <c r="MUK12" s="277"/>
      <c r="MUL12" s="277"/>
      <c r="MUM12" s="277"/>
      <c r="MUN12" s="277"/>
      <c r="MUO12" s="274"/>
      <c r="MUP12" s="265"/>
      <c r="MUQ12" s="537"/>
      <c r="MUR12" s="537"/>
      <c r="MUS12" s="538"/>
      <c r="MUT12" s="539"/>
      <c r="MUV12" s="540"/>
      <c r="MUW12" s="540"/>
      <c r="MUX12" s="542"/>
      <c r="MUY12" s="541"/>
      <c r="MUZ12" s="537"/>
      <c r="MVA12" s="6"/>
      <c r="MVB12" s="275"/>
      <c r="MVC12" s="275"/>
      <c r="MVD12" s="275"/>
      <c r="MVE12" s="275"/>
      <c r="MVF12" s="275"/>
      <c r="MVG12" s="276"/>
      <c r="MVH12" s="277"/>
      <c r="MVI12" s="277"/>
      <c r="MVJ12" s="277"/>
      <c r="MVK12" s="277"/>
      <c r="MVL12" s="274"/>
      <c r="MVM12" s="265"/>
      <c r="MVN12" s="537"/>
      <c r="MVO12" s="537"/>
      <c r="MVP12" s="538"/>
      <c r="MVQ12" s="539"/>
      <c r="MVS12" s="540"/>
      <c r="MVT12" s="540"/>
      <c r="MVU12" s="542"/>
      <c r="MVV12" s="541"/>
      <c r="MVW12" s="537"/>
      <c r="MVX12" s="6"/>
      <c r="MVY12" s="275"/>
      <c r="MVZ12" s="275"/>
      <c r="MWA12" s="275"/>
      <c r="MWB12" s="275"/>
      <c r="MWC12" s="275"/>
      <c r="MWD12" s="276"/>
      <c r="MWE12" s="277"/>
      <c r="MWF12" s="277"/>
      <c r="MWG12" s="277"/>
      <c r="MWH12" s="277"/>
      <c r="MWI12" s="274"/>
      <c r="MWJ12" s="265"/>
      <c r="MWK12" s="537"/>
      <c r="MWL12" s="537"/>
      <c r="MWM12" s="538"/>
      <c r="MWN12" s="539"/>
      <c r="MWP12" s="540"/>
      <c r="MWQ12" s="540"/>
      <c r="MWR12" s="542"/>
      <c r="MWS12" s="541"/>
      <c r="MWT12" s="537"/>
      <c r="MWU12" s="6"/>
      <c r="MWV12" s="275"/>
      <c r="MWW12" s="275"/>
      <c r="MWX12" s="275"/>
      <c r="MWY12" s="275"/>
      <c r="MWZ12" s="275"/>
      <c r="MXA12" s="276"/>
      <c r="MXB12" s="277"/>
      <c r="MXC12" s="277"/>
      <c r="MXD12" s="277"/>
      <c r="MXE12" s="277"/>
      <c r="MXF12" s="274"/>
      <c r="MXG12" s="265"/>
      <c r="MXH12" s="537"/>
      <c r="MXI12" s="537"/>
      <c r="MXJ12" s="538"/>
      <c r="MXK12" s="539"/>
      <c r="MXM12" s="540"/>
      <c r="MXN12" s="540"/>
      <c r="MXO12" s="542"/>
      <c r="MXP12" s="541"/>
      <c r="MXQ12" s="537"/>
      <c r="MXR12" s="6"/>
      <c r="MXS12" s="275"/>
      <c r="MXT12" s="275"/>
      <c r="MXU12" s="275"/>
      <c r="MXV12" s="275"/>
      <c r="MXW12" s="275"/>
      <c r="MXX12" s="276"/>
      <c r="MXY12" s="277"/>
      <c r="MXZ12" s="277"/>
      <c r="MYA12" s="277"/>
      <c r="MYB12" s="277"/>
      <c r="MYC12" s="274"/>
      <c r="MYD12" s="265"/>
      <c r="MYE12" s="537"/>
      <c r="MYF12" s="537"/>
      <c r="MYG12" s="538"/>
      <c r="MYH12" s="539"/>
      <c r="MYJ12" s="540"/>
      <c r="MYK12" s="540"/>
      <c r="MYL12" s="542"/>
      <c r="MYM12" s="541"/>
      <c r="MYN12" s="537"/>
      <c r="MYO12" s="6"/>
      <c r="MYP12" s="275"/>
      <c r="MYQ12" s="275"/>
      <c r="MYR12" s="275"/>
      <c r="MYS12" s="275"/>
      <c r="MYT12" s="275"/>
      <c r="MYU12" s="276"/>
      <c r="MYV12" s="277"/>
      <c r="MYW12" s="277"/>
      <c r="MYX12" s="277"/>
      <c r="MYY12" s="277"/>
      <c r="MYZ12" s="274"/>
      <c r="MZA12" s="265"/>
      <c r="MZB12" s="537"/>
      <c r="MZC12" s="537"/>
      <c r="MZD12" s="538"/>
      <c r="MZE12" s="539"/>
      <c r="MZG12" s="540"/>
      <c r="MZH12" s="540"/>
      <c r="MZI12" s="542"/>
      <c r="MZJ12" s="541"/>
      <c r="MZK12" s="537"/>
      <c r="MZL12" s="6"/>
      <c r="MZM12" s="275"/>
      <c r="MZN12" s="275"/>
      <c r="MZO12" s="275"/>
      <c r="MZP12" s="275"/>
      <c r="MZQ12" s="275"/>
      <c r="MZR12" s="276"/>
      <c r="MZS12" s="277"/>
      <c r="MZT12" s="277"/>
      <c r="MZU12" s="277"/>
      <c r="MZV12" s="277"/>
      <c r="MZW12" s="274"/>
      <c r="MZX12" s="265"/>
      <c r="MZY12" s="537"/>
      <c r="MZZ12" s="537"/>
      <c r="NAA12" s="538"/>
      <c r="NAB12" s="539"/>
      <c r="NAD12" s="540"/>
      <c r="NAE12" s="540"/>
      <c r="NAF12" s="542"/>
      <c r="NAG12" s="541"/>
      <c r="NAH12" s="537"/>
      <c r="NAI12" s="6"/>
      <c r="NAJ12" s="275"/>
      <c r="NAK12" s="275"/>
      <c r="NAL12" s="275"/>
      <c r="NAM12" s="275"/>
      <c r="NAN12" s="275"/>
      <c r="NAO12" s="276"/>
      <c r="NAP12" s="277"/>
      <c r="NAQ12" s="277"/>
      <c r="NAR12" s="277"/>
      <c r="NAS12" s="277"/>
      <c r="NAT12" s="274"/>
      <c r="NAU12" s="265"/>
      <c r="NAV12" s="537"/>
      <c r="NAW12" s="537"/>
      <c r="NAX12" s="538"/>
      <c r="NAY12" s="539"/>
      <c r="NBA12" s="540"/>
      <c r="NBB12" s="540"/>
      <c r="NBC12" s="542"/>
      <c r="NBD12" s="541"/>
      <c r="NBE12" s="537"/>
      <c r="NBF12" s="6"/>
      <c r="NBG12" s="275"/>
      <c r="NBH12" s="275"/>
      <c r="NBI12" s="275"/>
      <c r="NBJ12" s="275"/>
      <c r="NBK12" s="275"/>
      <c r="NBL12" s="276"/>
      <c r="NBM12" s="277"/>
      <c r="NBN12" s="277"/>
      <c r="NBO12" s="277"/>
      <c r="NBP12" s="277"/>
      <c r="NBQ12" s="274"/>
      <c r="NBR12" s="265"/>
      <c r="NBS12" s="537"/>
      <c r="NBT12" s="537"/>
      <c r="NBU12" s="538"/>
      <c r="NBV12" s="539"/>
      <c r="NBX12" s="540"/>
      <c r="NBY12" s="540"/>
      <c r="NBZ12" s="542"/>
      <c r="NCA12" s="541"/>
      <c r="NCB12" s="537"/>
      <c r="NCC12" s="6"/>
      <c r="NCD12" s="275"/>
      <c r="NCE12" s="275"/>
      <c r="NCF12" s="275"/>
      <c r="NCG12" s="275"/>
      <c r="NCH12" s="275"/>
      <c r="NCI12" s="276"/>
      <c r="NCJ12" s="277"/>
      <c r="NCK12" s="277"/>
      <c r="NCL12" s="277"/>
      <c r="NCM12" s="277"/>
      <c r="NCN12" s="274"/>
      <c r="NCO12" s="265"/>
      <c r="NCP12" s="537"/>
      <c r="NCQ12" s="537"/>
      <c r="NCR12" s="538"/>
      <c r="NCS12" s="539"/>
      <c r="NCU12" s="540"/>
      <c r="NCV12" s="540"/>
      <c r="NCW12" s="542"/>
      <c r="NCX12" s="541"/>
      <c r="NCY12" s="537"/>
      <c r="NCZ12" s="6"/>
      <c r="NDA12" s="275"/>
      <c r="NDB12" s="275"/>
      <c r="NDC12" s="275"/>
      <c r="NDD12" s="275"/>
      <c r="NDE12" s="275"/>
      <c r="NDF12" s="276"/>
      <c r="NDG12" s="277"/>
      <c r="NDH12" s="277"/>
      <c r="NDI12" s="277"/>
      <c r="NDJ12" s="277"/>
      <c r="NDK12" s="274"/>
      <c r="NDL12" s="265"/>
      <c r="NDM12" s="537"/>
      <c r="NDN12" s="537"/>
      <c r="NDO12" s="538"/>
      <c r="NDP12" s="539"/>
      <c r="NDR12" s="540"/>
      <c r="NDS12" s="540"/>
      <c r="NDT12" s="542"/>
      <c r="NDU12" s="541"/>
      <c r="NDV12" s="537"/>
      <c r="NDW12" s="6"/>
      <c r="NDX12" s="275"/>
      <c r="NDY12" s="275"/>
      <c r="NDZ12" s="275"/>
      <c r="NEA12" s="275"/>
      <c r="NEB12" s="275"/>
      <c r="NEC12" s="276"/>
      <c r="NED12" s="277"/>
      <c r="NEE12" s="277"/>
      <c r="NEF12" s="277"/>
      <c r="NEG12" s="277"/>
      <c r="NEH12" s="274"/>
      <c r="NEI12" s="265"/>
      <c r="NEJ12" s="537"/>
      <c r="NEK12" s="537"/>
      <c r="NEL12" s="538"/>
      <c r="NEM12" s="539"/>
      <c r="NEO12" s="540"/>
      <c r="NEP12" s="540"/>
      <c r="NEQ12" s="542"/>
      <c r="NER12" s="541"/>
      <c r="NES12" s="537"/>
      <c r="NET12" s="6"/>
      <c r="NEU12" s="275"/>
      <c r="NEV12" s="275"/>
      <c r="NEW12" s="275"/>
      <c r="NEX12" s="275"/>
      <c r="NEY12" s="275"/>
      <c r="NEZ12" s="276"/>
      <c r="NFA12" s="277"/>
      <c r="NFB12" s="277"/>
      <c r="NFC12" s="277"/>
      <c r="NFD12" s="277"/>
      <c r="NFE12" s="274"/>
      <c r="NFF12" s="265"/>
      <c r="NFG12" s="537"/>
      <c r="NFH12" s="537"/>
      <c r="NFI12" s="538"/>
      <c r="NFJ12" s="539"/>
      <c r="NFL12" s="540"/>
      <c r="NFM12" s="540"/>
      <c r="NFN12" s="542"/>
      <c r="NFO12" s="541"/>
      <c r="NFP12" s="537"/>
      <c r="NFQ12" s="6"/>
      <c r="NFR12" s="275"/>
      <c r="NFS12" s="275"/>
      <c r="NFT12" s="275"/>
      <c r="NFU12" s="275"/>
      <c r="NFV12" s="275"/>
      <c r="NFW12" s="276"/>
      <c r="NFX12" s="277"/>
      <c r="NFY12" s="277"/>
      <c r="NFZ12" s="277"/>
      <c r="NGA12" s="277"/>
      <c r="NGB12" s="274"/>
      <c r="NGC12" s="265"/>
      <c r="NGD12" s="537"/>
      <c r="NGE12" s="537"/>
      <c r="NGF12" s="538"/>
      <c r="NGG12" s="539"/>
      <c r="NGI12" s="540"/>
      <c r="NGJ12" s="540"/>
      <c r="NGK12" s="542"/>
      <c r="NGL12" s="541"/>
      <c r="NGM12" s="537"/>
      <c r="NGN12" s="6"/>
      <c r="NGO12" s="275"/>
      <c r="NGP12" s="275"/>
      <c r="NGQ12" s="275"/>
      <c r="NGR12" s="275"/>
      <c r="NGS12" s="275"/>
      <c r="NGT12" s="276"/>
      <c r="NGU12" s="277"/>
      <c r="NGV12" s="277"/>
      <c r="NGW12" s="277"/>
      <c r="NGX12" s="277"/>
      <c r="NGY12" s="274"/>
      <c r="NGZ12" s="265"/>
      <c r="NHA12" s="537"/>
      <c r="NHB12" s="537"/>
      <c r="NHC12" s="538"/>
      <c r="NHD12" s="539"/>
      <c r="NHF12" s="540"/>
      <c r="NHG12" s="540"/>
      <c r="NHH12" s="542"/>
      <c r="NHI12" s="541"/>
      <c r="NHJ12" s="537"/>
      <c r="NHK12" s="6"/>
      <c r="NHL12" s="275"/>
      <c r="NHM12" s="275"/>
      <c r="NHN12" s="275"/>
      <c r="NHO12" s="275"/>
      <c r="NHP12" s="275"/>
      <c r="NHQ12" s="276"/>
      <c r="NHR12" s="277"/>
      <c r="NHS12" s="277"/>
      <c r="NHT12" s="277"/>
      <c r="NHU12" s="277"/>
      <c r="NHV12" s="274"/>
      <c r="NHW12" s="265"/>
      <c r="NHX12" s="537"/>
      <c r="NHY12" s="537"/>
      <c r="NHZ12" s="538"/>
      <c r="NIA12" s="539"/>
      <c r="NIC12" s="540"/>
      <c r="NID12" s="540"/>
      <c r="NIE12" s="542"/>
      <c r="NIF12" s="541"/>
      <c r="NIG12" s="537"/>
      <c r="NIH12" s="6"/>
      <c r="NII12" s="275"/>
      <c r="NIJ12" s="275"/>
      <c r="NIK12" s="275"/>
      <c r="NIL12" s="275"/>
      <c r="NIM12" s="275"/>
      <c r="NIN12" s="276"/>
      <c r="NIO12" s="277"/>
      <c r="NIP12" s="277"/>
      <c r="NIQ12" s="277"/>
      <c r="NIR12" s="277"/>
      <c r="NIS12" s="274"/>
      <c r="NIT12" s="265"/>
      <c r="NIU12" s="537"/>
      <c r="NIV12" s="537"/>
      <c r="NIW12" s="538"/>
      <c r="NIX12" s="539"/>
      <c r="NIZ12" s="540"/>
      <c r="NJA12" s="540"/>
      <c r="NJB12" s="542"/>
      <c r="NJC12" s="541"/>
      <c r="NJD12" s="537"/>
      <c r="NJE12" s="6"/>
      <c r="NJF12" s="275"/>
      <c r="NJG12" s="275"/>
      <c r="NJH12" s="275"/>
      <c r="NJI12" s="275"/>
      <c r="NJJ12" s="275"/>
      <c r="NJK12" s="276"/>
      <c r="NJL12" s="277"/>
      <c r="NJM12" s="277"/>
      <c r="NJN12" s="277"/>
      <c r="NJO12" s="277"/>
      <c r="NJP12" s="274"/>
      <c r="NJQ12" s="265"/>
      <c r="NJR12" s="537"/>
      <c r="NJS12" s="537"/>
      <c r="NJT12" s="538"/>
      <c r="NJU12" s="539"/>
      <c r="NJW12" s="540"/>
      <c r="NJX12" s="540"/>
      <c r="NJY12" s="542"/>
      <c r="NJZ12" s="541"/>
      <c r="NKA12" s="537"/>
      <c r="NKB12" s="6"/>
      <c r="NKC12" s="275"/>
      <c r="NKD12" s="275"/>
      <c r="NKE12" s="275"/>
      <c r="NKF12" s="275"/>
      <c r="NKG12" s="275"/>
      <c r="NKH12" s="276"/>
      <c r="NKI12" s="277"/>
      <c r="NKJ12" s="277"/>
      <c r="NKK12" s="277"/>
      <c r="NKL12" s="277"/>
      <c r="NKM12" s="274"/>
      <c r="NKN12" s="265"/>
      <c r="NKO12" s="537"/>
      <c r="NKP12" s="537"/>
      <c r="NKQ12" s="538"/>
      <c r="NKR12" s="539"/>
      <c r="NKT12" s="540"/>
      <c r="NKU12" s="540"/>
      <c r="NKV12" s="542"/>
      <c r="NKW12" s="541"/>
      <c r="NKX12" s="537"/>
      <c r="NKY12" s="6"/>
      <c r="NKZ12" s="275"/>
      <c r="NLA12" s="275"/>
      <c r="NLB12" s="275"/>
      <c r="NLC12" s="275"/>
      <c r="NLD12" s="275"/>
      <c r="NLE12" s="276"/>
      <c r="NLF12" s="277"/>
      <c r="NLG12" s="277"/>
      <c r="NLH12" s="277"/>
      <c r="NLI12" s="277"/>
      <c r="NLJ12" s="274"/>
      <c r="NLK12" s="265"/>
      <c r="NLL12" s="537"/>
      <c r="NLM12" s="537"/>
      <c r="NLN12" s="538"/>
      <c r="NLO12" s="539"/>
      <c r="NLQ12" s="540"/>
      <c r="NLR12" s="540"/>
      <c r="NLS12" s="542"/>
      <c r="NLT12" s="541"/>
      <c r="NLU12" s="537"/>
      <c r="NLV12" s="6"/>
      <c r="NLW12" s="275"/>
      <c r="NLX12" s="275"/>
      <c r="NLY12" s="275"/>
      <c r="NLZ12" s="275"/>
      <c r="NMA12" s="275"/>
      <c r="NMB12" s="276"/>
      <c r="NMC12" s="277"/>
      <c r="NMD12" s="277"/>
      <c r="NME12" s="277"/>
      <c r="NMF12" s="277"/>
      <c r="NMG12" s="274"/>
      <c r="NMH12" s="265"/>
      <c r="NMI12" s="537"/>
      <c r="NMJ12" s="537"/>
      <c r="NMK12" s="538"/>
      <c r="NML12" s="539"/>
      <c r="NMN12" s="540"/>
      <c r="NMO12" s="540"/>
      <c r="NMP12" s="542"/>
      <c r="NMQ12" s="541"/>
      <c r="NMR12" s="537"/>
      <c r="NMS12" s="6"/>
      <c r="NMT12" s="275"/>
      <c r="NMU12" s="275"/>
      <c r="NMV12" s="275"/>
      <c r="NMW12" s="275"/>
      <c r="NMX12" s="275"/>
      <c r="NMY12" s="276"/>
      <c r="NMZ12" s="277"/>
      <c r="NNA12" s="277"/>
      <c r="NNB12" s="277"/>
      <c r="NNC12" s="277"/>
      <c r="NND12" s="274"/>
      <c r="NNE12" s="265"/>
      <c r="NNF12" s="537"/>
      <c r="NNG12" s="537"/>
      <c r="NNH12" s="538"/>
      <c r="NNI12" s="539"/>
      <c r="NNK12" s="540"/>
      <c r="NNL12" s="540"/>
      <c r="NNM12" s="542"/>
      <c r="NNN12" s="541"/>
      <c r="NNO12" s="537"/>
      <c r="NNP12" s="6"/>
      <c r="NNQ12" s="275"/>
      <c r="NNR12" s="275"/>
      <c r="NNS12" s="275"/>
      <c r="NNT12" s="275"/>
      <c r="NNU12" s="275"/>
      <c r="NNV12" s="276"/>
      <c r="NNW12" s="277"/>
      <c r="NNX12" s="277"/>
      <c r="NNY12" s="277"/>
      <c r="NNZ12" s="277"/>
      <c r="NOA12" s="274"/>
      <c r="NOB12" s="265"/>
      <c r="NOC12" s="537"/>
      <c r="NOD12" s="537"/>
      <c r="NOE12" s="538"/>
      <c r="NOF12" s="539"/>
      <c r="NOH12" s="540"/>
      <c r="NOI12" s="540"/>
      <c r="NOJ12" s="542"/>
      <c r="NOK12" s="541"/>
      <c r="NOL12" s="537"/>
      <c r="NOM12" s="6"/>
      <c r="NON12" s="275"/>
      <c r="NOO12" s="275"/>
      <c r="NOP12" s="275"/>
      <c r="NOQ12" s="275"/>
      <c r="NOR12" s="275"/>
      <c r="NOS12" s="276"/>
      <c r="NOT12" s="277"/>
      <c r="NOU12" s="277"/>
      <c r="NOV12" s="277"/>
      <c r="NOW12" s="277"/>
      <c r="NOX12" s="274"/>
      <c r="NOY12" s="265"/>
      <c r="NOZ12" s="537"/>
      <c r="NPA12" s="537"/>
      <c r="NPB12" s="538"/>
      <c r="NPC12" s="539"/>
      <c r="NPE12" s="540"/>
      <c r="NPF12" s="540"/>
      <c r="NPG12" s="542"/>
      <c r="NPH12" s="541"/>
      <c r="NPI12" s="537"/>
      <c r="NPJ12" s="6"/>
      <c r="NPK12" s="275"/>
      <c r="NPL12" s="275"/>
      <c r="NPM12" s="275"/>
      <c r="NPN12" s="275"/>
      <c r="NPO12" s="275"/>
      <c r="NPP12" s="276"/>
      <c r="NPQ12" s="277"/>
      <c r="NPR12" s="277"/>
      <c r="NPS12" s="277"/>
      <c r="NPT12" s="277"/>
      <c r="NPU12" s="274"/>
      <c r="NPV12" s="265"/>
      <c r="NPW12" s="537"/>
      <c r="NPX12" s="537"/>
      <c r="NPY12" s="538"/>
      <c r="NPZ12" s="539"/>
      <c r="NQB12" s="540"/>
      <c r="NQC12" s="540"/>
      <c r="NQD12" s="542"/>
      <c r="NQE12" s="541"/>
      <c r="NQF12" s="537"/>
      <c r="NQG12" s="6"/>
      <c r="NQH12" s="275"/>
      <c r="NQI12" s="275"/>
      <c r="NQJ12" s="275"/>
      <c r="NQK12" s="275"/>
      <c r="NQL12" s="275"/>
      <c r="NQM12" s="276"/>
      <c r="NQN12" s="277"/>
      <c r="NQO12" s="277"/>
      <c r="NQP12" s="277"/>
      <c r="NQQ12" s="277"/>
      <c r="NQR12" s="274"/>
      <c r="NQS12" s="265"/>
      <c r="NQT12" s="537"/>
      <c r="NQU12" s="537"/>
      <c r="NQV12" s="538"/>
      <c r="NQW12" s="539"/>
      <c r="NQY12" s="540"/>
      <c r="NQZ12" s="540"/>
      <c r="NRA12" s="542"/>
      <c r="NRB12" s="541"/>
      <c r="NRC12" s="537"/>
      <c r="NRD12" s="6"/>
      <c r="NRE12" s="275"/>
      <c r="NRF12" s="275"/>
      <c r="NRG12" s="275"/>
      <c r="NRH12" s="275"/>
      <c r="NRI12" s="275"/>
      <c r="NRJ12" s="276"/>
      <c r="NRK12" s="277"/>
      <c r="NRL12" s="277"/>
      <c r="NRM12" s="277"/>
      <c r="NRN12" s="277"/>
      <c r="NRO12" s="274"/>
      <c r="NRP12" s="265"/>
      <c r="NRQ12" s="537"/>
      <c r="NRR12" s="537"/>
      <c r="NRS12" s="538"/>
      <c r="NRT12" s="539"/>
      <c r="NRV12" s="540"/>
      <c r="NRW12" s="540"/>
      <c r="NRX12" s="542"/>
      <c r="NRY12" s="541"/>
      <c r="NRZ12" s="537"/>
      <c r="NSA12" s="6"/>
      <c r="NSB12" s="275"/>
      <c r="NSC12" s="275"/>
      <c r="NSD12" s="275"/>
      <c r="NSE12" s="275"/>
      <c r="NSF12" s="275"/>
      <c r="NSG12" s="276"/>
      <c r="NSH12" s="277"/>
      <c r="NSI12" s="277"/>
      <c r="NSJ12" s="277"/>
      <c r="NSK12" s="277"/>
      <c r="NSL12" s="274"/>
      <c r="NSM12" s="265"/>
      <c r="NSN12" s="537"/>
      <c r="NSO12" s="537"/>
      <c r="NSP12" s="538"/>
      <c r="NSQ12" s="539"/>
      <c r="NSS12" s="540"/>
      <c r="NST12" s="540"/>
      <c r="NSU12" s="542"/>
      <c r="NSV12" s="541"/>
      <c r="NSW12" s="537"/>
      <c r="NSX12" s="6"/>
      <c r="NSY12" s="275"/>
      <c r="NSZ12" s="275"/>
      <c r="NTA12" s="275"/>
      <c r="NTB12" s="275"/>
      <c r="NTC12" s="275"/>
      <c r="NTD12" s="276"/>
      <c r="NTE12" s="277"/>
      <c r="NTF12" s="277"/>
      <c r="NTG12" s="277"/>
      <c r="NTH12" s="277"/>
      <c r="NTI12" s="274"/>
      <c r="NTJ12" s="265"/>
      <c r="NTK12" s="537"/>
      <c r="NTL12" s="537"/>
      <c r="NTM12" s="538"/>
      <c r="NTN12" s="539"/>
      <c r="NTP12" s="540"/>
      <c r="NTQ12" s="540"/>
      <c r="NTR12" s="542"/>
      <c r="NTS12" s="541"/>
      <c r="NTT12" s="537"/>
      <c r="NTU12" s="6"/>
      <c r="NTV12" s="275"/>
      <c r="NTW12" s="275"/>
      <c r="NTX12" s="275"/>
      <c r="NTY12" s="275"/>
      <c r="NTZ12" s="275"/>
      <c r="NUA12" s="276"/>
      <c r="NUB12" s="277"/>
      <c r="NUC12" s="277"/>
      <c r="NUD12" s="277"/>
      <c r="NUE12" s="277"/>
      <c r="NUF12" s="274"/>
      <c r="NUG12" s="265"/>
      <c r="NUH12" s="537"/>
      <c r="NUI12" s="537"/>
      <c r="NUJ12" s="538"/>
      <c r="NUK12" s="539"/>
      <c r="NUM12" s="540"/>
      <c r="NUN12" s="540"/>
      <c r="NUO12" s="542"/>
      <c r="NUP12" s="541"/>
      <c r="NUQ12" s="537"/>
      <c r="NUR12" s="6"/>
      <c r="NUS12" s="275"/>
      <c r="NUT12" s="275"/>
      <c r="NUU12" s="275"/>
      <c r="NUV12" s="275"/>
      <c r="NUW12" s="275"/>
      <c r="NUX12" s="276"/>
      <c r="NUY12" s="277"/>
      <c r="NUZ12" s="277"/>
      <c r="NVA12" s="277"/>
      <c r="NVB12" s="277"/>
      <c r="NVC12" s="274"/>
      <c r="NVD12" s="265"/>
      <c r="NVE12" s="537"/>
      <c r="NVF12" s="537"/>
      <c r="NVG12" s="538"/>
      <c r="NVH12" s="539"/>
      <c r="NVJ12" s="540"/>
      <c r="NVK12" s="540"/>
      <c r="NVL12" s="542"/>
      <c r="NVM12" s="541"/>
      <c r="NVN12" s="537"/>
      <c r="NVO12" s="6"/>
      <c r="NVP12" s="275"/>
      <c r="NVQ12" s="275"/>
      <c r="NVR12" s="275"/>
      <c r="NVS12" s="275"/>
      <c r="NVT12" s="275"/>
      <c r="NVU12" s="276"/>
      <c r="NVV12" s="277"/>
      <c r="NVW12" s="277"/>
      <c r="NVX12" s="277"/>
      <c r="NVY12" s="277"/>
      <c r="NVZ12" s="274"/>
      <c r="NWA12" s="265"/>
      <c r="NWB12" s="537"/>
      <c r="NWC12" s="537"/>
      <c r="NWD12" s="538"/>
      <c r="NWE12" s="539"/>
      <c r="NWG12" s="540"/>
      <c r="NWH12" s="540"/>
      <c r="NWI12" s="542"/>
      <c r="NWJ12" s="541"/>
      <c r="NWK12" s="537"/>
      <c r="NWL12" s="6"/>
      <c r="NWM12" s="275"/>
      <c r="NWN12" s="275"/>
      <c r="NWO12" s="275"/>
      <c r="NWP12" s="275"/>
      <c r="NWQ12" s="275"/>
      <c r="NWR12" s="276"/>
      <c r="NWS12" s="277"/>
      <c r="NWT12" s="277"/>
      <c r="NWU12" s="277"/>
      <c r="NWV12" s="277"/>
      <c r="NWW12" s="274"/>
      <c r="NWX12" s="265"/>
      <c r="NWY12" s="537"/>
      <c r="NWZ12" s="537"/>
      <c r="NXA12" s="538"/>
      <c r="NXB12" s="539"/>
      <c r="NXD12" s="540"/>
      <c r="NXE12" s="540"/>
      <c r="NXF12" s="542"/>
      <c r="NXG12" s="541"/>
      <c r="NXH12" s="537"/>
      <c r="NXI12" s="6"/>
      <c r="NXJ12" s="275"/>
      <c r="NXK12" s="275"/>
      <c r="NXL12" s="275"/>
      <c r="NXM12" s="275"/>
      <c r="NXN12" s="275"/>
      <c r="NXO12" s="276"/>
      <c r="NXP12" s="277"/>
      <c r="NXQ12" s="277"/>
      <c r="NXR12" s="277"/>
      <c r="NXS12" s="277"/>
      <c r="NXT12" s="274"/>
      <c r="NXU12" s="265"/>
      <c r="NXV12" s="537"/>
      <c r="NXW12" s="537"/>
      <c r="NXX12" s="538"/>
      <c r="NXY12" s="539"/>
      <c r="NYA12" s="540"/>
      <c r="NYB12" s="540"/>
      <c r="NYC12" s="542"/>
      <c r="NYD12" s="541"/>
      <c r="NYE12" s="537"/>
      <c r="NYF12" s="6"/>
      <c r="NYG12" s="275"/>
      <c r="NYH12" s="275"/>
      <c r="NYI12" s="275"/>
      <c r="NYJ12" s="275"/>
      <c r="NYK12" s="275"/>
      <c r="NYL12" s="276"/>
      <c r="NYM12" s="277"/>
      <c r="NYN12" s="277"/>
      <c r="NYO12" s="277"/>
      <c r="NYP12" s="277"/>
      <c r="NYQ12" s="274"/>
      <c r="NYR12" s="265"/>
      <c r="NYS12" s="537"/>
      <c r="NYT12" s="537"/>
      <c r="NYU12" s="538"/>
      <c r="NYV12" s="539"/>
      <c r="NYX12" s="540"/>
      <c r="NYY12" s="540"/>
      <c r="NYZ12" s="542"/>
      <c r="NZA12" s="541"/>
      <c r="NZB12" s="537"/>
      <c r="NZC12" s="6"/>
      <c r="NZD12" s="275"/>
      <c r="NZE12" s="275"/>
      <c r="NZF12" s="275"/>
      <c r="NZG12" s="275"/>
      <c r="NZH12" s="275"/>
      <c r="NZI12" s="276"/>
      <c r="NZJ12" s="277"/>
      <c r="NZK12" s="277"/>
      <c r="NZL12" s="277"/>
      <c r="NZM12" s="277"/>
      <c r="NZN12" s="274"/>
      <c r="NZO12" s="265"/>
      <c r="NZP12" s="537"/>
      <c r="NZQ12" s="537"/>
      <c r="NZR12" s="538"/>
      <c r="NZS12" s="539"/>
      <c r="NZU12" s="540"/>
      <c r="NZV12" s="540"/>
      <c r="NZW12" s="542"/>
      <c r="NZX12" s="541"/>
      <c r="NZY12" s="537"/>
      <c r="NZZ12" s="6"/>
      <c r="OAA12" s="275"/>
      <c r="OAB12" s="275"/>
      <c r="OAC12" s="275"/>
      <c r="OAD12" s="275"/>
      <c r="OAE12" s="275"/>
      <c r="OAF12" s="276"/>
      <c r="OAG12" s="277"/>
      <c r="OAH12" s="277"/>
      <c r="OAI12" s="277"/>
      <c r="OAJ12" s="277"/>
      <c r="OAK12" s="274"/>
      <c r="OAL12" s="265"/>
      <c r="OAM12" s="537"/>
      <c r="OAN12" s="537"/>
      <c r="OAO12" s="538"/>
      <c r="OAP12" s="539"/>
      <c r="OAR12" s="540"/>
      <c r="OAS12" s="540"/>
      <c r="OAT12" s="542"/>
      <c r="OAU12" s="541"/>
      <c r="OAV12" s="537"/>
      <c r="OAW12" s="6"/>
      <c r="OAX12" s="275"/>
      <c r="OAY12" s="275"/>
      <c r="OAZ12" s="275"/>
      <c r="OBA12" s="275"/>
      <c r="OBB12" s="275"/>
      <c r="OBC12" s="276"/>
      <c r="OBD12" s="277"/>
      <c r="OBE12" s="277"/>
      <c r="OBF12" s="277"/>
      <c r="OBG12" s="277"/>
      <c r="OBH12" s="274"/>
      <c r="OBI12" s="265"/>
      <c r="OBJ12" s="537"/>
      <c r="OBK12" s="537"/>
      <c r="OBL12" s="538"/>
      <c r="OBM12" s="539"/>
      <c r="OBO12" s="540"/>
      <c r="OBP12" s="540"/>
      <c r="OBQ12" s="542"/>
      <c r="OBR12" s="541"/>
      <c r="OBS12" s="537"/>
      <c r="OBT12" s="6"/>
      <c r="OBU12" s="275"/>
      <c r="OBV12" s="275"/>
      <c r="OBW12" s="275"/>
      <c r="OBX12" s="275"/>
      <c r="OBY12" s="275"/>
      <c r="OBZ12" s="276"/>
      <c r="OCA12" s="277"/>
      <c r="OCB12" s="277"/>
      <c r="OCC12" s="277"/>
      <c r="OCD12" s="277"/>
      <c r="OCE12" s="274"/>
      <c r="OCF12" s="265"/>
      <c r="OCG12" s="537"/>
      <c r="OCH12" s="537"/>
      <c r="OCI12" s="538"/>
      <c r="OCJ12" s="539"/>
      <c r="OCL12" s="540"/>
      <c r="OCM12" s="540"/>
      <c r="OCN12" s="542"/>
      <c r="OCO12" s="541"/>
      <c r="OCP12" s="537"/>
      <c r="OCQ12" s="6"/>
      <c r="OCR12" s="275"/>
      <c r="OCS12" s="275"/>
      <c r="OCT12" s="275"/>
      <c r="OCU12" s="275"/>
      <c r="OCV12" s="275"/>
      <c r="OCW12" s="276"/>
      <c r="OCX12" s="277"/>
      <c r="OCY12" s="277"/>
      <c r="OCZ12" s="277"/>
      <c r="ODA12" s="277"/>
      <c r="ODB12" s="274"/>
      <c r="ODC12" s="265"/>
      <c r="ODD12" s="537"/>
      <c r="ODE12" s="537"/>
      <c r="ODF12" s="538"/>
      <c r="ODG12" s="539"/>
      <c r="ODI12" s="540"/>
      <c r="ODJ12" s="540"/>
      <c r="ODK12" s="542"/>
      <c r="ODL12" s="541"/>
      <c r="ODM12" s="537"/>
      <c r="ODN12" s="6"/>
      <c r="ODO12" s="275"/>
      <c r="ODP12" s="275"/>
      <c r="ODQ12" s="275"/>
      <c r="ODR12" s="275"/>
      <c r="ODS12" s="275"/>
      <c r="ODT12" s="276"/>
      <c r="ODU12" s="277"/>
      <c r="ODV12" s="277"/>
      <c r="ODW12" s="277"/>
      <c r="ODX12" s="277"/>
      <c r="ODY12" s="274"/>
      <c r="ODZ12" s="265"/>
      <c r="OEA12" s="537"/>
      <c r="OEB12" s="537"/>
      <c r="OEC12" s="538"/>
      <c r="OED12" s="539"/>
      <c r="OEF12" s="540"/>
      <c r="OEG12" s="540"/>
      <c r="OEH12" s="542"/>
      <c r="OEI12" s="541"/>
      <c r="OEJ12" s="537"/>
      <c r="OEK12" s="6"/>
      <c r="OEL12" s="275"/>
      <c r="OEM12" s="275"/>
      <c r="OEN12" s="275"/>
      <c r="OEO12" s="275"/>
      <c r="OEP12" s="275"/>
      <c r="OEQ12" s="276"/>
      <c r="OER12" s="277"/>
      <c r="OES12" s="277"/>
      <c r="OET12" s="277"/>
      <c r="OEU12" s="277"/>
      <c r="OEV12" s="274"/>
      <c r="OEW12" s="265"/>
      <c r="OEX12" s="537"/>
      <c r="OEY12" s="537"/>
      <c r="OEZ12" s="538"/>
      <c r="OFA12" s="539"/>
      <c r="OFC12" s="540"/>
      <c r="OFD12" s="540"/>
      <c r="OFE12" s="542"/>
      <c r="OFF12" s="541"/>
      <c r="OFG12" s="537"/>
      <c r="OFH12" s="6"/>
      <c r="OFI12" s="275"/>
      <c r="OFJ12" s="275"/>
      <c r="OFK12" s="275"/>
      <c r="OFL12" s="275"/>
      <c r="OFM12" s="275"/>
      <c r="OFN12" s="276"/>
      <c r="OFO12" s="277"/>
      <c r="OFP12" s="277"/>
      <c r="OFQ12" s="277"/>
      <c r="OFR12" s="277"/>
      <c r="OFS12" s="274"/>
      <c r="OFT12" s="265"/>
      <c r="OFU12" s="537"/>
      <c r="OFV12" s="537"/>
      <c r="OFW12" s="538"/>
      <c r="OFX12" s="539"/>
      <c r="OFZ12" s="540"/>
      <c r="OGA12" s="540"/>
      <c r="OGB12" s="542"/>
      <c r="OGC12" s="541"/>
      <c r="OGD12" s="537"/>
      <c r="OGE12" s="6"/>
      <c r="OGF12" s="275"/>
      <c r="OGG12" s="275"/>
      <c r="OGH12" s="275"/>
      <c r="OGI12" s="275"/>
      <c r="OGJ12" s="275"/>
      <c r="OGK12" s="276"/>
      <c r="OGL12" s="277"/>
      <c r="OGM12" s="277"/>
      <c r="OGN12" s="277"/>
      <c r="OGO12" s="277"/>
      <c r="OGP12" s="274"/>
      <c r="OGQ12" s="265"/>
      <c r="OGR12" s="537"/>
      <c r="OGS12" s="537"/>
      <c r="OGT12" s="538"/>
      <c r="OGU12" s="539"/>
      <c r="OGW12" s="540"/>
      <c r="OGX12" s="540"/>
      <c r="OGY12" s="542"/>
      <c r="OGZ12" s="541"/>
      <c r="OHA12" s="537"/>
      <c r="OHB12" s="6"/>
      <c r="OHC12" s="275"/>
      <c r="OHD12" s="275"/>
      <c r="OHE12" s="275"/>
      <c r="OHF12" s="275"/>
      <c r="OHG12" s="275"/>
      <c r="OHH12" s="276"/>
      <c r="OHI12" s="277"/>
      <c r="OHJ12" s="277"/>
      <c r="OHK12" s="277"/>
      <c r="OHL12" s="277"/>
      <c r="OHM12" s="274"/>
      <c r="OHN12" s="265"/>
      <c r="OHO12" s="537"/>
      <c r="OHP12" s="537"/>
      <c r="OHQ12" s="538"/>
      <c r="OHR12" s="539"/>
      <c r="OHT12" s="540"/>
      <c r="OHU12" s="540"/>
      <c r="OHV12" s="542"/>
      <c r="OHW12" s="541"/>
      <c r="OHX12" s="537"/>
      <c r="OHY12" s="6"/>
      <c r="OHZ12" s="275"/>
      <c r="OIA12" s="275"/>
      <c r="OIB12" s="275"/>
      <c r="OIC12" s="275"/>
      <c r="OID12" s="275"/>
      <c r="OIE12" s="276"/>
      <c r="OIF12" s="277"/>
      <c r="OIG12" s="277"/>
      <c r="OIH12" s="277"/>
      <c r="OII12" s="277"/>
      <c r="OIJ12" s="274"/>
      <c r="OIK12" s="265"/>
      <c r="OIL12" s="537"/>
      <c r="OIM12" s="537"/>
      <c r="OIN12" s="538"/>
      <c r="OIO12" s="539"/>
      <c r="OIQ12" s="540"/>
      <c r="OIR12" s="540"/>
      <c r="OIS12" s="542"/>
      <c r="OIT12" s="541"/>
      <c r="OIU12" s="537"/>
      <c r="OIV12" s="6"/>
      <c r="OIW12" s="275"/>
      <c r="OIX12" s="275"/>
      <c r="OIY12" s="275"/>
      <c r="OIZ12" s="275"/>
      <c r="OJA12" s="275"/>
      <c r="OJB12" s="276"/>
      <c r="OJC12" s="277"/>
      <c r="OJD12" s="277"/>
      <c r="OJE12" s="277"/>
      <c r="OJF12" s="277"/>
      <c r="OJG12" s="274"/>
      <c r="OJH12" s="265"/>
      <c r="OJI12" s="537"/>
      <c r="OJJ12" s="537"/>
      <c r="OJK12" s="538"/>
      <c r="OJL12" s="539"/>
      <c r="OJN12" s="540"/>
      <c r="OJO12" s="540"/>
      <c r="OJP12" s="542"/>
      <c r="OJQ12" s="541"/>
      <c r="OJR12" s="537"/>
      <c r="OJS12" s="6"/>
      <c r="OJT12" s="275"/>
      <c r="OJU12" s="275"/>
      <c r="OJV12" s="275"/>
      <c r="OJW12" s="275"/>
      <c r="OJX12" s="275"/>
      <c r="OJY12" s="276"/>
      <c r="OJZ12" s="277"/>
      <c r="OKA12" s="277"/>
      <c r="OKB12" s="277"/>
      <c r="OKC12" s="277"/>
      <c r="OKD12" s="274"/>
      <c r="OKE12" s="265"/>
      <c r="OKF12" s="537"/>
      <c r="OKG12" s="537"/>
      <c r="OKH12" s="538"/>
      <c r="OKI12" s="539"/>
      <c r="OKK12" s="540"/>
      <c r="OKL12" s="540"/>
      <c r="OKM12" s="542"/>
      <c r="OKN12" s="541"/>
      <c r="OKO12" s="537"/>
      <c r="OKP12" s="6"/>
      <c r="OKQ12" s="275"/>
      <c r="OKR12" s="275"/>
      <c r="OKS12" s="275"/>
      <c r="OKT12" s="275"/>
      <c r="OKU12" s="275"/>
      <c r="OKV12" s="276"/>
      <c r="OKW12" s="277"/>
      <c r="OKX12" s="277"/>
      <c r="OKY12" s="277"/>
      <c r="OKZ12" s="277"/>
      <c r="OLA12" s="274"/>
      <c r="OLB12" s="265"/>
      <c r="OLC12" s="537"/>
      <c r="OLD12" s="537"/>
      <c r="OLE12" s="538"/>
      <c r="OLF12" s="539"/>
      <c r="OLH12" s="540"/>
      <c r="OLI12" s="540"/>
      <c r="OLJ12" s="542"/>
      <c r="OLK12" s="541"/>
      <c r="OLL12" s="537"/>
      <c r="OLM12" s="6"/>
      <c r="OLN12" s="275"/>
      <c r="OLO12" s="275"/>
      <c r="OLP12" s="275"/>
      <c r="OLQ12" s="275"/>
      <c r="OLR12" s="275"/>
      <c r="OLS12" s="276"/>
      <c r="OLT12" s="277"/>
      <c r="OLU12" s="277"/>
      <c r="OLV12" s="277"/>
      <c r="OLW12" s="277"/>
      <c r="OLX12" s="274"/>
      <c r="OLY12" s="265"/>
      <c r="OLZ12" s="537"/>
      <c r="OMA12" s="537"/>
      <c r="OMB12" s="538"/>
      <c r="OMC12" s="539"/>
      <c r="OME12" s="540"/>
      <c r="OMF12" s="540"/>
      <c r="OMG12" s="542"/>
      <c r="OMH12" s="541"/>
      <c r="OMI12" s="537"/>
      <c r="OMJ12" s="6"/>
      <c r="OMK12" s="275"/>
      <c r="OML12" s="275"/>
      <c r="OMM12" s="275"/>
      <c r="OMN12" s="275"/>
      <c r="OMO12" s="275"/>
      <c r="OMP12" s="276"/>
      <c r="OMQ12" s="277"/>
      <c r="OMR12" s="277"/>
      <c r="OMS12" s="277"/>
      <c r="OMT12" s="277"/>
      <c r="OMU12" s="274"/>
      <c r="OMV12" s="265"/>
      <c r="OMW12" s="537"/>
      <c r="OMX12" s="537"/>
      <c r="OMY12" s="538"/>
      <c r="OMZ12" s="539"/>
      <c r="ONB12" s="540"/>
      <c r="ONC12" s="540"/>
      <c r="OND12" s="542"/>
      <c r="ONE12" s="541"/>
      <c r="ONF12" s="537"/>
      <c r="ONG12" s="6"/>
      <c r="ONH12" s="275"/>
      <c r="ONI12" s="275"/>
      <c r="ONJ12" s="275"/>
      <c r="ONK12" s="275"/>
      <c r="ONL12" s="275"/>
      <c r="ONM12" s="276"/>
      <c r="ONN12" s="277"/>
      <c r="ONO12" s="277"/>
      <c r="ONP12" s="277"/>
      <c r="ONQ12" s="277"/>
      <c r="ONR12" s="274"/>
      <c r="ONS12" s="265"/>
      <c r="ONT12" s="537"/>
      <c r="ONU12" s="537"/>
      <c r="ONV12" s="538"/>
      <c r="ONW12" s="539"/>
      <c r="ONY12" s="540"/>
      <c r="ONZ12" s="540"/>
      <c r="OOA12" s="542"/>
      <c r="OOB12" s="541"/>
      <c r="OOC12" s="537"/>
      <c r="OOD12" s="6"/>
      <c r="OOE12" s="275"/>
      <c r="OOF12" s="275"/>
      <c r="OOG12" s="275"/>
      <c r="OOH12" s="275"/>
      <c r="OOI12" s="275"/>
      <c r="OOJ12" s="276"/>
      <c r="OOK12" s="277"/>
      <c r="OOL12" s="277"/>
      <c r="OOM12" s="277"/>
      <c r="OON12" s="277"/>
      <c r="OOO12" s="274"/>
      <c r="OOP12" s="265"/>
      <c r="OOQ12" s="537"/>
      <c r="OOR12" s="537"/>
      <c r="OOS12" s="538"/>
      <c r="OOT12" s="539"/>
      <c r="OOV12" s="540"/>
      <c r="OOW12" s="540"/>
      <c r="OOX12" s="542"/>
      <c r="OOY12" s="541"/>
      <c r="OOZ12" s="537"/>
      <c r="OPA12" s="6"/>
      <c r="OPB12" s="275"/>
      <c r="OPC12" s="275"/>
      <c r="OPD12" s="275"/>
      <c r="OPE12" s="275"/>
      <c r="OPF12" s="275"/>
      <c r="OPG12" s="276"/>
      <c r="OPH12" s="277"/>
      <c r="OPI12" s="277"/>
      <c r="OPJ12" s="277"/>
      <c r="OPK12" s="277"/>
      <c r="OPL12" s="274"/>
      <c r="OPM12" s="265"/>
      <c r="OPN12" s="537"/>
      <c r="OPO12" s="537"/>
      <c r="OPP12" s="538"/>
      <c r="OPQ12" s="539"/>
      <c r="OPS12" s="540"/>
      <c r="OPT12" s="540"/>
      <c r="OPU12" s="542"/>
      <c r="OPV12" s="541"/>
      <c r="OPW12" s="537"/>
      <c r="OPX12" s="6"/>
      <c r="OPY12" s="275"/>
      <c r="OPZ12" s="275"/>
      <c r="OQA12" s="275"/>
      <c r="OQB12" s="275"/>
      <c r="OQC12" s="275"/>
      <c r="OQD12" s="276"/>
      <c r="OQE12" s="277"/>
      <c r="OQF12" s="277"/>
      <c r="OQG12" s="277"/>
      <c r="OQH12" s="277"/>
      <c r="OQI12" s="274"/>
      <c r="OQJ12" s="265"/>
      <c r="OQK12" s="537"/>
      <c r="OQL12" s="537"/>
      <c r="OQM12" s="538"/>
      <c r="OQN12" s="539"/>
      <c r="OQP12" s="540"/>
      <c r="OQQ12" s="540"/>
      <c r="OQR12" s="542"/>
      <c r="OQS12" s="541"/>
      <c r="OQT12" s="537"/>
      <c r="OQU12" s="6"/>
      <c r="OQV12" s="275"/>
      <c r="OQW12" s="275"/>
      <c r="OQX12" s="275"/>
      <c r="OQY12" s="275"/>
      <c r="OQZ12" s="275"/>
      <c r="ORA12" s="276"/>
      <c r="ORB12" s="277"/>
      <c r="ORC12" s="277"/>
      <c r="ORD12" s="277"/>
      <c r="ORE12" s="277"/>
      <c r="ORF12" s="274"/>
      <c r="ORG12" s="265"/>
      <c r="ORH12" s="537"/>
      <c r="ORI12" s="537"/>
      <c r="ORJ12" s="538"/>
      <c r="ORK12" s="539"/>
      <c r="ORM12" s="540"/>
      <c r="ORN12" s="540"/>
      <c r="ORO12" s="542"/>
      <c r="ORP12" s="541"/>
      <c r="ORQ12" s="537"/>
      <c r="ORR12" s="6"/>
      <c r="ORS12" s="275"/>
      <c r="ORT12" s="275"/>
      <c r="ORU12" s="275"/>
      <c r="ORV12" s="275"/>
      <c r="ORW12" s="275"/>
      <c r="ORX12" s="276"/>
      <c r="ORY12" s="277"/>
      <c r="ORZ12" s="277"/>
      <c r="OSA12" s="277"/>
      <c r="OSB12" s="277"/>
      <c r="OSC12" s="274"/>
      <c r="OSD12" s="265"/>
      <c r="OSE12" s="537"/>
      <c r="OSF12" s="537"/>
      <c r="OSG12" s="538"/>
      <c r="OSH12" s="539"/>
      <c r="OSJ12" s="540"/>
      <c r="OSK12" s="540"/>
      <c r="OSL12" s="542"/>
      <c r="OSM12" s="541"/>
      <c r="OSN12" s="537"/>
      <c r="OSO12" s="6"/>
      <c r="OSP12" s="275"/>
      <c r="OSQ12" s="275"/>
      <c r="OSR12" s="275"/>
      <c r="OSS12" s="275"/>
      <c r="OST12" s="275"/>
      <c r="OSU12" s="276"/>
      <c r="OSV12" s="277"/>
      <c r="OSW12" s="277"/>
      <c r="OSX12" s="277"/>
      <c r="OSY12" s="277"/>
      <c r="OSZ12" s="274"/>
      <c r="OTA12" s="265"/>
      <c r="OTB12" s="537"/>
      <c r="OTC12" s="537"/>
      <c r="OTD12" s="538"/>
      <c r="OTE12" s="539"/>
      <c r="OTG12" s="540"/>
      <c r="OTH12" s="540"/>
      <c r="OTI12" s="542"/>
      <c r="OTJ12" s="541"/>
      <c r="OTK12" s="537"/>
      <c r="OTL12" s="6"/>
      <c r="OTM12" s="275"/>
      <c r="OTN12" s="275"/>
      <c r="OTO12" s="275"/>
      <c r="OTP12" s="275"/>
      <c r="OTQ12" s="275"/>
      <c r="OTR12" s="276"/>
      <c r="OTS12" s="277"/>
      <c r="OTT12" s="277"/>
      <c r="OTU12" s="277"/>
      <c r="OTV12" s="277"/>
      <c r="OTW12" s="274"/>
      <c r="OTX12" s="265"/>
      <c r="OTY12" s="537"/>
      <c r="OTZ12" s="537"/>
      <c r="OUA12" s="538"/>
      <c r="OUB12" s="539"/>
      <c r="OUD12" s="540"/>
      <c r="OUE12" s="540"/>
      <c r="OUF12" s="542"/>
      <c r="OUG12" s="541"/>
      <c r="OUH12" s="537"/>
      <c r="OUI12" s="6"/>
      <c r="OUJ12" s="275"/>
      <c r="OUK12" s="275"/>
      <c r="OUL12" s="275"/>
      <c r="OUM12" s="275"/>
      <c r="OUN12" s="275"/>
      <c r="OUO12" s="276"/>
      <c r="OUP12" s="277"/>
      <c r="OUQ12" s="277"/>
      <c r="OUR12" s="277"/>
      <c r="OUS12" s="277"/>
      <c r="OUT12" s="274"/>
      <c r="OUU12" s="265"/>
      <c r="OUV12" s="537"/>
      <c r="OUW12" s="537"/>
      <c r="OUX12" s="538"/>
      <c r="OUY12" s="539"/>
      <c r="OVA12" s="540"/>
      <c r="OVB12" s="540"/>
      <c r="OVC12" s="542"/>
      <c r="OVD12" s="541"/>
      <c r="OVE12" s="537"/>
      <c r="OVF12" s="6"/>
      <c r="OVG12" s="275"/>
      <c r="OVH12" s="275"/>
      <c r="OVI12" s="275"/>
      <c r="OVJ12" s="275"/>
      <c r="OVK12" s="275"/>
      <c r="OVL12" s="276"/>
      <c r="OVM12" s="277"/>
      <c r="OVN12" s="277"/>
      <c r="OVO12" s="277"/>
      <c r="OVP12" s="277"/>
      <c r="OVQ12" s="274"/>
      <c r="OVR12" s="265"/>
      <c r="OVS12" s="537"/>
      <c r="OVT12" s="537"/>
      <c r="OVU12" s="538"/>
      <c r="OVV12" s="539"/>
      <c r="OVX12" s="540"/>
      <c r="OVY12" s="540"/>
      <c r="OVZ12" s="542"/>
      <c r="OWA12" s="541"/>
      <c r="OWB12" s="537"/>
      <c r="OWC12" s="6"/>
      <c r="OWD12" s="275"/>
      <c r="OWE12" s="275"/>
      <c r="OWF12" s="275"/>
      <c r="OWG12" s="275"/>
      <c r="OWH12" s="275"/>
      <c r="OWI12" s="276"/>
      <c r="OWJ12" s="277"/>
      <c r="OWK12" s="277"/>
      <c r="OWL12" s="277"/>
      <c r="OWM12" s="277"/>
      <c r="OWN12" s="274"/>
      <c r="OWO12" s="265"/>
      <c r="OWP12" s="537"/>
      <c r="OWQ12" s="537"/>
      <c r="OWR12" s="538"/>
      <c r="OWS12" s="539"/>
      <c r="OWU12" s="540"/>
      <c r="OWV12" s="540"/>
      <c r="OWW12" s="542"/>
      <c r="OWX12" s="541"/>
      <c r="OWY12" s="537"/>
      <c r="OWZ12" s="6"/>
      <c r="OXA12" s="275"/>
      <c r="OXB12" s="275"/>
      <c r="OXC12" s="275"/>
      <c r="OXD12" s="275"/>
      <c r="OXE12" s="275"/>
      <c r="OXF12" s="276"/>
      <c r="OXG12" s="277"/>
      <c r="OXH12" s="277"/>
      <c r="OXI12" s="277"/>
      <c r="OXJ12" s="277"/>
      <c r="OXK12" s="274"/>
      <c r="OXL12" s="265"/>
      <c r="OXM12" s="537"/>
      <c r="OXN12" s="537"/>
      <c r="OXO12" s="538"/>
      <c r="OXP12" s="539"/>
      <c r="OXR12" s="540"/>
      <c r="OXS12" s="540"/>
      <c r="OXT12" s="542"/>
      <c r="OXU12" s="541"/>
      <c r="OXV12" s="537"/>
      <c r="OXW12" s="6"/>
      <c r="OXX12" s="275"/>
      <c r="OXY12" s="275"/>
      <c r="OXZ12" s="275"/>
      <c r="OYA12" s="275"/>
      <c r="OYB12" s="275"/>
      <c r="OYC12" s="276"/>
      <c r="OYD12" s="277"/>
      <c r="OYE12" s="277"/>
      <c r="OYF12" s="277"/>
      <c r="OYG12" s="277"/>
      <c r="OYH12" s="274"/>
      <c r="OYI12" s="265"/>
      <c r="OYJ12" s="537"/>
      <c r="OYK12" s="537"/>
      <c r="OYL12" s="538"/>
      <c r="OYM12" s="539"/>
      <c r="OYO12" s="540"/>
      <c r="OYP12" s="540"/>
      <c r="OYQ12" s="542"/>
      <c r="OYR12" s="541"/>
      <c r="OYS12" s="537"/>
      <c r="OYT12" s="6"/>
      <c r="OYU12" s="275"/>
      <c r="OYV12" s="275"/>
      <c r="OYW12" s="275"/>
      <c r="OYX12" s="275"/>
      <c r="OYY12" s="275"/>
      <c r="OYZ12" s="276"/>
      <c r="OZA12" s="277"/>
      <c r="OZB12" s="277"/>
      <c r="OZC12" s="277"/>
      <c r="OZD12" s="277"/>
      <c r="OZE12" s="274"/>
      <c r="OZF12" s="265"/>
      <c r="OZG12" s="537"/>
      <c r="OZH12" s="537"/>
      <c r="OZI12" s="538"/>
      <c r="OZJ12" s="539"/>
      <c r="OZL12" s="540"/>
      <c r="OZM12" s="540"/>
      <c r="OZN12" s="542"/>
      <c r="OZO12" s="541"/>
      <c r="OZP12" s="537"/>
      <c r="OZQ12" s="6"/>
      <c r="OZR12" s="275"/>
      <c r="OZS12" s="275"/>
      <c r="OZT12" s="275"/>
      <c r="OZU12" s="275"/>
      <c r="OZV12" s="275"/>
      <c r="OZW12" s="276"/>
      <c r="OZX12" s="277"/>
      <c r="OZY12" s="277"/>
      <c r="OZZ12" s="277"/>
      <c r="PAA12" s="277"/>
      <c r="PAB12" s="274"/>
      <c r="PAC12" s="265"/>
      <c r="PAD12" s="537"/>
      <c r="PAE12" s="537"/>
      <c r="PAF12" s="538"/>
      <c r="PAG12" s="539"/>
      <c r="PAI12" s="540"/>
      <c r="PAJ12" s="540"/>
      <c r="PAK12" s="542"/>
      <c r="PAL12" s="541"/>
      <c r="PAM12" s="537"/>
      <c r="PAN12" s="6"/>
      <c r="PAO12" s="275"/>
      <c r="PAP12" s="275"/>
      <c r="PAQ12" s="275"/>
      <c r="PAR12" s="275"/>
      <c r="PAS12" s="275"/>
      <c r="PAT12" s="276"/>
      <c r="PAU12" s="277"/>
      <c r="PAV12" s="277"/>
      <c r="PAW12" s="277"/>
      <c r="PAX12" s="277"/>
      <c r="PAY12" s="274"/>
      <c r="PAZ12" s="265"/>
      <c r="PBA12" s="537"/>
      <c r="PBB12" s="537"/>
      <c r="PBC12" s="538"/>
      <c r="PBD12" s="539"/>
      <c r="PBF12" s="540"/>
      <c r="PBG12" s="540"/>
      <c r="PBH12" s="542"/>
      <c r="PBI12" s="541"/>
      <c r="PBJ12" s="537"/>
      <c r="PBK12" s="6"/>
      <c r="PBL12" s="275"/>
      <c r="PBM12" s="275"/>
      <c r="PBN12" s="275"/>
      <c r="PBO12" s="275"/>
      <c r="PBP12" s="275"/>
      <c r="PBQ12" s="276"/>
      <c r="PBR12" s="277"/>
      <c r="PBS12" s="277"/>
      <c r="PBT12" s="277"/>
      <c r="PBU12" s="277"/>
      <c r="PBV12" s="274"/>
      <c r="PBW12" s="265"/>
      <c r="PBX12" s="537"/>
      <c r="PBY12" s="537"/>
      <c r="PBZ12" s="538"/>
      <c r="PCA12" s="539"/>
      <c r="PCC12" s="540"/>
      <c r="PCD12" s="540"/>
      <c r="PCE12" s="542"/>
      <c r="PCF12" s="541"/>
      <c r="PCG12" s="537"/>
      <c r="PCH12" s="6"/>
      <c r="PCI12" s="275"/>
      <c r="PCJ12" s="275"/>
      <c r="PCK12" s="275"/>
      <c r="PCL12" s="275"/>
      <c r="PCM12" s="275"/>
      <c r="PCN12" s="276"/>
      <c r="PCO12" s="277"/>
      <c r="PCP12" s="277"/>
      <c r="PCQ12" s="277"/>
      <c r="PCR12" s="277"/>
      <c r="PCS12" s="274"/>
      <c r="PCT12" s="265"/>
      <c r="PCU12" s="537"/>
      <c r="PCV12" s="537"/>
      <c r="PCW12" s="538"/>
      <c r="PCX12" s="539"/>
      <c r="PCZ12" s="540"/>
      <c r="PDA12" s="540"/>
      <c r="PDB12" s="542"/>
      <c r="PDC12" s="541"/>
      <c r="PDD12" s="537"/>
      <c r="PDE12" s="6"/>
      <c r="PDF12" s="275"/>
      <c r="PDG12" s="275"/>
      <c r="PDH12" s="275"/>
      <c r="PDI12" s="275"/>
      <c r="PDJ12" s="275"/>
      <c r="PDK12" s="276"/>
      <c r="PDL12" s="277"/>
      <c r="PDM12" s="277"/>
      <c r="PDN12" s="277"/>
      <c r="PDO12" s="277"/>
      <c r="PDP12" s="274"/>
      <c r="PDQ12" s="265"/>
      <c r="PDR12" s="537"/>
      <c r="PDS12" s="537"/>
      <c r="PDT12" s="538"/>
      <c r="PDU12" s="539"/>
      <c r="PDW12" s="540"/>
      <c r="PDX12" s="540"/>
      <c r="PDY12" s="542"/>
      <c r="PDZ12" s="541"/>
      <c r="PEA12" s="537"/>
      <c r="PEB12" s="6"/>
      <c r="PEC12" s="275"/>
      <c r="PED12" s="275"/>
      <c r="PEE12" s="275"/>
      <c r="PEF12" s="275"/>
      <c r="PEG12" s="275"/>
      <c r="PEH12" s="276"/>
      <c r="PEI12" s="277"/>
      <c r="PEJ12" s="277"/>
      <c r="PEK12" s="277"/>
      <c r="PEL12" s="277"/>
      <c r="PEM12" s="274"/>
      <c r="PEN12" s="265"/>
      <c r="PEO12" s="537"/>
      <c r="PEP12" s="537"/>
      <c r="PEQ12" s="538"/>
      <c r="PER12" s="539"/>
      <c r="PET12" s="540"/>
      <c r="PEU12" s="540"/>
      <c r="PEV12" s="542"/>
      <c r="PEW12" s="541"/>
      <c r="PEX12" s="537"/>
      <c r="PEY12" s="6"/>
      <c r="PEZ12" s="275"/>
      <c r="PFA12" s="275"/>
      <c r="PFB12" s="275"/>
      <c r="PFC12" s="275"/>
      <c r="PFD12" s="275"/>
      <c r="PFE12" s="276"/>
      <c r="PFF12" s="277"/>
      <c r="PFG12" s="277"/>
      <c r="PFH12" s="277"/>
      <c r="PFI12" s="277"/>
      <c r="PFJ12" s="274"/>
      <c r="PFK12" s="265"/>
      <c r="PFL12" s="537"/>
      <c r="PFM12" s="537"/>
      <c r="PFN12" s="538"/>
      <c r="PFO12" s="539"/>
      <c r="PFQ12" s="540"/>
      <c r="PFR12" s="540"/>
      <c r="PFS12" s="542"/>
      <c r="PFT12" s="541"/>
      <c r="PFU12" s="537"/>
      <c r="PFV12" s="6"/>
      <c r="PFW12" s="275"/>
      <c r="PFX12" s="275"/>
      <c r="PFY12" s="275"/>
      <c r="PFZ12" s="275"/>
      <c r="PGA12" s="275"/>
      <c r="PGB12" s="276"/>
      <c r="PGC12" s="277"/>
      <c r="PGD12" s="277"/>
      <c r="PGE12" s="277"/>
      <c r="PGF12" s="277"/>
      <c r="PGG12" s="274"/>
      <c r="PGH12" s="265"/>
      <c r="PGI12" s="537"/>
      <c r="PGJ12" s="537"/>
      <c r="PGK12" s="538"/>
      <c r="PGL12" s="539"/>
      <c r="PGN12" s="540"/>
      <c r="PGO12" s="540"/>
      <c r="PGP12" s="542"/>
      <c r="PGQ12" s="541"/>
      <c r="PGR12" s="537"/>
      <c r="PGS12" s="6"/>
      <c r="PGT12" s="275"/>
      <c r="PGU12" s="275"/>
      <c r="PGV12" s="275"/>
      <c r="PGW12" s="275"/>
      <c r="PGX12" s="275"/>
      <c r="PGY12" s="276"/>
      <c r="PGZ12" s="277"/>
      <c r="PHA12" s="277"/>
      <c r="PHB12" s="277"/>
      <c r="PHC12" s="277"/>
      <c r="PHD12" s="274"/>
      <c r="PHE12" s="265"/>
      <c r="PHF12" s="537"/>
      <c r="PHG12" s="537"/>
      <c r="PHH12" s="538"/>
      <c r="PHI12" s="539"/>
      <c r="PHK12" s="540"/>
      <c r="PHL12" s="540"/>
      <c r="PHM12" s="542"/>
      <c r="PHN12" s="541"/>
      <c r="PHO12" s="537"/>
      <c r="PHP12" s="6"/>
      <c r="PHQ12" s="275"/>
      <c r="PHR12" s="275"/>
      <c r="PHS12" s="275"/>
      <c r="PHT12" s="275"/>
      <c r="PHU12" s="275"/>
      <c r="PHV12" s="276"/>
      <c r="PHW12" s="277"/>
      <c r="PHX12" s="277"/>
      <c r="PHY12" s="277"/>
      <c r="PHZ12" s="277"/>
      <c r="PIA12" s="274"/>
      <c r="PIB12" s="265"/>
      <c r="PIC12" s="537"/>
      <c r="PID12" s="537"/>
      <c r="PIE12" s="538"/>
      <c r="PIF12" s="539"/>
      <c r="PIH12" s="540"/>
      <c r="PII12" s="540"/>
      <c r="PIJ12" s="542"/>
      <c r="PIK12" s="541"/>
      <c r="PIL12" s="537"/>
      <c r="PIM12" s="6"/>
      <c r="PIN12" s="275"/>
      <c r="PIO12" s="275"/>
      <c r="PIP12" s="275"/>
      <c r="PIQ12" s="275"/>
      <c r="PIR12" s="275"/>
      <c r="PIS12" s="276"/>
      <c r="PIT12" s="277"/>
      <c r="PIU12" s="277"/>
      <c r="PIV12" s="277"/>
      <c r="PIW12" s="277"/>
      <c r="PIX12" s="274"/>
      <c r="PIY12" s="265"/>
      <c r="PIZ12" s="537"/>
      <c r="PJA12" s="537"/>
      <c r="PJB12" s="538"/>
      <c r="PJC12" s="539"/>
      <c r="PJE12" s="540"/>
      <c r="PJF12" s="540"/>
      <c r="PJG12" s="542"/>
      <c r="PJH12" s="541"/>
      <c r="PJI12" s="537"/>
      <c r="PJJ12" s="6"/>
      <c r="PJK12" s="275"/>
      <c r="PJL12" s="275"/>
      <c r="PJM12" s="275"/>
      <c r="PJN12" s="275"/>
      <c r="PJO12" s="275"/>
      <c r="PJP12" s="276"/>
      <c r="PJQ12" s="277"/>
      <c r="PJR12" s="277"/>
      <c r="PJS12" s="277"/>
      <c r="PJT12" s="277"/>
      <c r="PJU12" s="274"/>
      <c r="PJV12" s="265"/>
      <c r="PJW12" s="537"/>
      <c r="PJX12" s="537"/>
      <c r="PJY12" s="538"/>
      <c r="PJZ12" s="539"/>
      <c r="PKB12" s="540"/>
      <c r="PKC12" s="540"/>
      <c r="PKD12" s="542"/>
      <c r="PKE12" s="541"/>
      <c r="PKF12" s="537"/>
      <c r="PKG12" s="6"/>
      <c r="PKH12" s="275"/>
      <c r="PKI12" s="275"/>
      <c r="PKJ12" s="275"/>
      <c r="PKK12" s="275"/>
      <c r="PKL12" s="275"/>
      <c r="PKM12" s="276"/>
      <c r="PKN12" s="277"/>
      <c r="PKO12" s="277"/>
      <c r="PKP12" s="277"/>
      <c r="PKQ12" s="277"/>
      <c r="PKR12" s="274"/>
      <c r="PKS12" s="265"/>
      <c r="PKT12" s="537"/>
      <c r="PKU12" s="537"/>
      <c r="PKV12" s="538"/>
      <c r="PKW12" s="539"/>
      <c r="PKY12" s="540"/>
      <c r="PKZ12" s="540"/>
      <c r="PLA12" s="542"/>
      <c r="PLB12" s="541"/>
      <c r="PLC12" s="537"/>
      <c r="PLD12" s="6"/>
      <c r="PLE12" s="275"/>
      <c r="PLF12" s="275"/>
      <c r="PLG12" s="275"/>
      <c r="PLH12" s="275"/>
      <c r="PLI12" s="275"/>
      <c r="PLJ12" s="276"/>
      <c r="PLK12" s="277"/>
      <c r="PLL12" s="277"/>
      <c r="PLM12" s="277"/>
      <c r="PLN12" s="277"/>
      <c r="PLO12" s="274"/>
      <c r="PLP12" s="265"/>
      <c r="PLQ12" s="537"/>
      <c r="PLR12" s="537"/>
      <c r="PLS12" s="538"/>
      <c r="PLT12" s="539"/>
      <c r="PLV12" s="540"/>
      <c r="PLW12" s="540"/>
      <c r="PLX12" s="542"/>
      <c r="PLY12" s="541"/>
      <c r="PLZ12" s="537"/>
      <c r="PMA12" s="6"/>
      <c r="PMB12" s="275"/>
      <c r="PMC12" s="275"/>
      <c r="PMD12" s="275"/>
      <c r="PME12" s="275"/>
      <c r="PMF12" s="275"/>
      <c r="PMG12" s="276"/>
      <c r="PMH12" s="277"/>
      <c r="PMI12" s="277"/>
      <c r="PMJ12" s="277"/>
      <c r="PMK12" s="277"/>
      <c r="PML12" s="274"/>
      <c r="PMM12" s="265"/>
      <c r="PMN12" s="537"/>
      <c r="PMO12" s="537"/>
      <c r="PMP12" s="538"/>
      <c r="PMQ12" s="539"/>
      <c r="PMS12" s="540"/>
      <c r="PMT12" s="540"/>
      <c r="PMU12" s="542"/>
      <c r="PMV12" s="541"/>
      <c r="PMW12" s="537"/>
      <c r="PMX12" s="6"/>
      <c r="PMY12" s="275"/>
      <c r="PMZ12" s="275"/>
      <c r="PNA12" s="275"/>
      <c r="PNB12" s="275"/>
      <c r="PNC12" s="275"/>
      <c r="PND12" s="276"/>
      <c r="PNE12" s="277"/>
      <c r="PNF12" s="277"/>
      <c r="PNG12" s="277"/>
      <c r="PNH12" s="277"/>
      <c r="PNI12" s="274"/>
      <c r="PNJ12" s="265"/>
      <c r="PNK12" s="537"/>
      <c r="PNL12" s="537"/>
      <c r="PNM12" s="538"/>
      <c r="PNN12" s="539"/>
      <c r="PNP12" s="540"/>
      <c r="PNQ12" s="540"/>
      <c r="PNR12" s="542"/>
      <c r="PNS12" s="541"/>
      <c r="PNT12" s="537"/>
      <c r="PNU12" s="6"/>
      <c r="PNV12" s="275"/>
      <c r="PNW12" s="275"/>
      <c r="PNX12" s="275"/>
      <c r="PNY12" s="275"/>
      <c r="PNZ12" s="275"/>
      <c r="POA12" s="276"/>
      <c r="POB12" s="277"/>
      <c r="POC12" s="277"/>
      <c r="POD12" s="277"/>
      <c r="POE12" s="277"/>
      <c r="POF12" s="274"/>
      <c r="POG12" s="265"/>
      <c r="POH12" s="537"/>
      <c r="POI12" s="537"/>
      <c r="POJ12" s="538"/>
      <c r="POK12" s="539"/>
      <c r="POM12" s="540"/>
      <c r="PON12" s="540"/>
      <c r="POO12" s="542"/>
      <c r="POP12" s="541"/>
      <c r="POQ12" s="537"/>
      <c r="POR12" s="6"/>
      <c r="POS12" s="275"/>
      <c r="POT12" s="275"/>
      <c r="POU12" s="275"/>
      <c r="POV12" s="275"/>
      <c r="POW12" s="275"/>
      <c r="POX12" s="276"/>
      <c r="POY12" s="277"/>
      <c r="POZ12" s="277"/>
      <c r="PPA12" s="277"/>
      <c r="PPB12" s="277"/>
      <c r="PPC12" s="274"/>
      <c r="PPD12" s="265"/>
      <c r="PPE12" s="537"/>
      <c r="PPF12" s="537"/>
      <c r="PPG12" s="538"/>
      <c r="PPH12" s="539"/>
      <c r="PPJ12" s="540"/>
      <c r="PPK12" s="540"/>
      <c r="PPL12" s="542"/>
      <c r="PPM12" s="541"/>
      <c r="PPN12" s="537"/>
      <c r="PPO12" s="6"/>
      <c r="PPP12" s="275"/>
      <c r="PPQ12" s="275"/>
      <c r="PPR12" s="275"/>
      <c r="PPS12" s="275"/>
      <c r="PPT12" s="275"/>
      <c r="PPU12" s="276"/>
      <c r="PPV12" s="277"/>
      <c r="PPW12" s="277"/>
      <c r="PPX12" s="277"/>
      <c r="PPY12" s="277"/>
      <c r="PPZ12" s="274"/>
      <c r="PQA12" s="265"/>
      <c r="PQB12" s="537"/>
      <c r="PQC12" s="537"/>
      <c r="PQD12" s="538"/>
      <c r="PQE12" s="539"/>
      <c r="PQG12" s="540"/>
      <c r="PQH12" s="540"/>
      <c r="PQI12" s="542"/>
      <c r="PQJ12" s="541"/>
      <c r="PQK12" s="537"/>
      <c r="PQL12" s="6"/>
      <c r="PQM12" s="275"/>
      <c r="PQN12" s="275"/>
      <c r="PQO12" s="275"/>
      <c r="PQP12" s="275"/>
      <c r="PQQ12" s="275"/>
      <c r="PQR12" s="276"/>
      <c r="PQS12" s="277"/>
      <c r="PQT12" s="277"/>
      <c r="PQU12" s="277"/>
      <c r="PQV12" s="277"/>
      <c r="PQW12" s="274"/>
      <c r="PQX12" s="265"/>
      <c r="PQY12" s="537"/>
      <c r="PQZ12" s="537"/>
      <c r="PRA12" s="538"/>
      <c r="PRB12" s="539"/>
      <c r="PRD12" s="540"/>
      <c r="PRE12" s="540"/>
      <c r="PRF12" s="542"/>
      <c r="PRG12" s="541"/>
      <c r="PRH12" s="537"/>
      <c r="PRI12" s="6"/>
      <c r="PRJ12" s="275"/>
      <c r="PRK12" s="275"/>
      <c r="PRL12" s="275"/>
      <c r="PRM12" s="275"/>
      <c r="PRN12" s="275"/>
      <c r="PRO12" s="276"/>
      <c r="PRP12" s="277"/>
      <c r="PRQ12" s="277"/>
      <c r="PRR12" s="277"/>
      <c r="PRS12" s="277"/>
      <c r="PRT12" s="274"/>
      <c r="PRU12" s="265"/>
      <c r="PRV12" s="537"/>
      <c r="PRW12" s="537"/>
      <c r="PRX12" s="538"/>
      <c r="PRY12" s="539"/>
      <c r="PSA12" s="540"/>
      <c r="PSB12" s="540"/>
      <c r="PSC12" s="542"/>
      <c r="PSD12" s="541"/>
      <c r="PSE12" s="537"/>
      <c r="PSF12" s="6"/>
      <c r="PSG12" s="275"/>
      <c r="PSH12" s="275"/>
      <c r="PSI12" s="275"/>
      <c r="PSJ12" s="275"/>
      <c r="PSK12" s="275"/>
      <c r="PSL12" s="276"/>
      <c r="PSM12" s="277"/>
      <c r="PSN12" s="277"/>
      <c r="PSO12" s="277"/>
      <c r="PSP12" s="277"/>
      <c r="PSQ12" s="274"/>
      <c r="PSR12" s="265"/>
      <c r="PSS12" s="537"/>
      <c r="PST12" s="537"/>
      <c r="PSU12" s="538"/>
      <c r="PSV12" s="539"/>
      <c r="PSX12" s="540"/>
      <c r="PSY12" s="540"/>
      <c r="PSZ12" s="542"/>
      <c r="PTA12" s="541"/>
      <c r="PTB12" s="537"/>
      <c r="PTC12" s="6"/>
      <c r="PTD12" s="275"/>
      <c r="PTE12" s="275"/>
      <c r="PTF12" s="275"/>
      <c r="PTG12" s="275"/>
      <c r="PTH12" s="275"/>
      <c r="PTI12" s="276"/>
      <c r="PTJ12" s="277"/>
      <c r="PTK12" s="277"/>
      <c r="PTL12" s="277"/>
      <c r="PTM12" s="277"/>
      <c r="PTN12" s="274"/>
      <c r="PTO12" s="265"/>
      <c r="PTP12" s="537"/>
      <c r="PTQ12" s="537"/>
      <c r="PTR12" s="538"/>
      <c r="PTS12" s="539"/>
      <c r="PTU12" s="540"/>
      <c r="PTV12" s="540"/>
      <c r="PTW12" s="542"/>
      <c r="PTX12" s="541"/>
      <c r="PTY12" s="537"/>
      <c r="PTZ12" s="6"/>
      <c r="PUA12" s="275"/>
      <c r="PUB12" s="275"/>
      <c r="PUC12" s="275"/>
      <c r="PUD12" s="275"/>
      <c r="PUE12" s="275"/>
      <c r="PUF12" s="276"/>
      <c r="PUG12" s="277"/>
      <c r="PUH12" s="277"/>
      <c r="PUI12" s="277"/>
      <c r="PUJ12" s="277"/>
      <c r="PUK12" s="274"/>
      <c r="PUL12" s="265"/>
      <c r="PUM12" s="537"/>
      <c r="PUN12" s="537"/>
      <c r="PUO12" s="538"/>
      <c r="PUP12" s="539"/>
      <c r="PUR12" s="540"/>
      <c r="PUS12" s="540"/>
      <c r="PUT12" s="542"/>
      <c r="PUU12" s="541"/>
      <c r="PUV12" s="537"/>
      <c r="PUW12" s="6"/>
      <c r="PUX12" s="275"/>
      <c r="PUY12" s="275"/>
      <c r="PUZ12" s="275"/>
      <c r="PVA12" s="275"/>
      <c r="PVB12" s="275"/>
      <c r="PVC12" s="276"/>
      <c r="PVD12" s="277"/>
      <c r="PVE12" s="277"/>
      <c r="PVF12" s="277"/>
      <c r="PVG12" s="277"/>
      <c r="PVH12" s="274"/>
      <c r="PVI12" s="265"/>
      <c r="PVJ12" s="537"/>
      <c r="PVK12" s="537"/>
      <c r="PVL12" s="538"/>
      <c r="PVM12" s="539"/>
      <c r="PVO12" s="540"/>
      <c r="PVP12" s="540"/>
      <c r="PVQ12" s="542"/>
      <c r="PVR12" s="541"/>
      <c r="PVS12" s="537"/>
      <c r="PVT12" s="6"/>
      <c r="PVU12" s="275"/>
      <c r="PVV12" s="275"/>
      <c r="PVW12" s="275"/>
      <c r="PVX12" s="275"/>
      <c r="PVY12" s="275"/>
      <c r="PVZ12" s="276"/>
      <c r="PWA12" s="277"/>
      <c r="PWB12" s="277"/>
      <c r="PWC12" s="277"/>
      <c r="PWD12" s="277"/>
      <c r="PWE12" s="274"/>
      <c r="PWF12" s="265"/>
      <c r="PWG12" s="537"/>
      <c r="PWH12" s="537"/>
      <c r="PWI12" s="538"/>
      <c r="PWJ12" s="539"/>
      <c r="PWL12" s="540"/>
      <c r="PWM12" s="540"/>
      <c r="PWN12" s="542"/>
      <c r="PWO12" s="541"/>
      <c r="PWP12" s="537"/>
      <c r="PWQ12" s="6"/>
      <c r="PWR12" s="275"/>
      <c r="PWS12" s="275"/>
      <c r="PWT12" s="275"/>
      <c r="PWU12" s="275"/>
      <c r="PWV12" s="275"/>
      <c r="PWW12" s="276"/>
      <c r="PWX12" s="277"/>
      <c r="PWY12" s="277"/>
      <c r="PWZ12" s="277"/>
      <c r="PXA12" s="277"/>
      <c r="PXB12" s="274"/>
      <c r="PXC12" s="265"/>
      <c r="PXD12" s="537"/>
      <c r="PXE12" s="537"/>
      <c r="PXF12" s="538"/>
      <c r="PXG12" s="539"/>
      <c r="PXI12" s="540"/>
      <c r="PXJ12" s="540"/>
      <c r="PXK12" s="542"/>
      <c r="PXL12" s="541"/>
      <c r="PXM12" s="537"/>
      <c r="PXN12" s="6"/>
      <c r="PXO12" s="275"/>
      <c r="PXP12" s="275"/>
      <c r="PXQ12" s="275"/>
      <c r="PXR12" s="275"/>
      <c r="PXS12" s="275"/>
      <c r="PXT12" s="276"/>
      <c r="PXU12" s="277"/>
      <c r="PXV12" s="277"/>
      <c r="PXW12" s="277"/>
      <c r="PXX12" s="277"/>
      <c r="PXY12" s="274"/>
      <c r="PXZ12" s="265"/>
      <c r="PYA12" s="537"/>
      <c r="PYB12" s="537"/>
      <c r="PYC12" s="538"/>
      <c r="PYD12" s="539"/>
      <c r="PYF12" s="540"/>
      <c r="PYG12" s="540"/>
      <c r="PYH12" s="542"/>
      <c r="PYI12" s="541"/>
      <c r="PYJ12" s="537"/>
      <c r="PYK12" s="6"/>
      <c r="PYL12" s="275"/>
      <c r="PYM12" s="275"/>
      <c r="PYN12" s="275"/>
      <c r="PYO12" s="275"/>
      <c r="PYP12" s="275"/>
      <c r="PYQ12" s="276"/>
      <c r="PYR12" s="277"/>
      <c r="PYS12" s="277"/>
      <c r="PYT12" s="277"/>
      <c r="PYU12" s="277"/>
      <c r="PYV12" s="274"/>
      <c r="PYW12" s="265"/>
      <c r="PYX12" s="537"/>
      <c r="PYY12" s="537"/>
      <c r="PYZ12" s="538"/>
      <c r="PZA12" s="539"/>
      <c r="PZC12" s="540"/>
      <c r="PZD12" s="540"/>
      <c r="PZE12" s="542"/>
      <c r="PZF12" s="541"/>
      <c r="PZG12" s="537"/>
      <c r="PZH12" s="6"/>
      <c r="PZI12" s="275"/>
      <c r="PZJ12" s="275"/>
      <c r="PZK12" s="275"/>
      <c r="PZL12" s="275"/>
      <c r="PZM12" s="275"/>
      <c r="PZN12" s="276"/>
      <c r="PZO12" s="277"/>
      <c r="PZP12" s="277"/>
      <c r="PZQ12" s="277"/>
      <c r="PZR12" s="277"/>
      <c r="PZS12" s="274"/>
      <c r="PZT12" s="265"/>
      <c r="PZU12" s="537"/>
      <c r="PZV12" s="537"/>
      <c r="PZW12" s="538"/>
      <c r="PZX12" s="539"/>
      <c r="PZZ12" s="540"/>
      <c r="QAA12" s="540"/>
      <c r="QAB12" s="542"/>
      <c r="QAC12" s="541"/>
      <c r="QAD12" s="537"/>
      <c r="QAE12" s="6"/>
      <c r="QAF12" s="275"/>
      <c r="QAG12" s="275"/>
      <c r="QAH12" s="275"/>
      <c r="QAI12" s="275"/>
      <c r="QAJ12" s="275"/>
      <c r="QAK12" s="276"/>
      <c r="QAL12" s="277"/>
      <c r="QAM12" s="277"/>
      <c r="QAN12" s="277"/>
      <c r="QAO12" s="277"/>
      <c r="QAP12" s="274"/>
      <c r="QAQ12" s="265"/>
      <c r="QAR12" s="537"/>
      <c r="QAS12" s="537"/>
      <c r="QAT12" s="538"/>
      <c r="QAU12" s="539"/>
      <c r="QAW12" s="540"/>
      <c r="QAX12" s="540"/>
      <c r="QAY12" s="542"/>
      <c r="QAZ12" s="541"/>
      <c r="QBA12" s="537"/>
      <c r="QBB12" s="6"/>
      <c r="QBC12" s="275"/>
      <c r="QBD12" s="275"/>
      <c r="QBE12" s="275"/>
      <c r="QBF12" s="275"/>
      <c r="QBG12" s="275"/>
      <c r="QBH12" s="276"/>
      <c r="QBI12" s="277"/>
      <c r="QBJ12" s="277"/>
      <c r="QBK12" s="277"/>
      <c r="QBL12" s="277"/>
      <c r="QBM12" s="274"/>
      <c r="QBN12" s="265"/>
      <c r="QBO12" s="537"/>
      <c r="QBP12" s="537"/>
      <c r="QBQ12" s="538"/>
      <c r="QBR12" s="539"/>
      <c r="QBT12" s="540"/>
      <c r="QBU12" s="540"/>
      <c r="QBV12" s="542"/>
      <c r="QBW12" s="541"/>
      <c r="QBX12" s="537"/>
      <c r="QBY12" s="6"/>
      <c r="QBZ12" s="275"/>
      <c r="QCA12" s="275"/>
      <c r="QCB12" s="275"/>
      <c r="QCC12" s="275"/>
      <c r="QCD12" s="275"/>
      <c r="QCE12" s="276"/>
      <c r="QCF12" s="277"/>
      <c r="QCG12" s="277"/>
      <c r="QCH12" s="277"/>
      <c r="QCI12" s="277"/>
      <c r="QCJ12" s="274"/>
      <c r="QCK12" s="265"/>
      <c r="QCL12" s="537"/>
      <c r="QCM12" s="537"/>
      <c r="QCN12" s="538"/>
      <c r="QCO12" s="539"/>
      <c r="QCQ12" s="540"/>
      <c r="QCR12" s="540"/>
      <c r="QCS12" s="542"/>
      <c r="QCT12" s="541"/>
      <c r="QCU12" s="537"/>
      <c r="QCV12" s="6"/>
      <c r="QCW12" s="275"/>
      <c r="QCX12" s="275"/>
      <c r="QCY12" s="275"/>
      <c r="QCZ12" s="275"/>
      <c r="QDA12" s="275"/>
      <c r="QDB12" s="276"/>
      <c r="QDC12" s="277"/>
      <c r="QDD12" s="277"/>
      <c r="QDE12" s="277"/>
      <c r="QDF12" s="277"/>
      <c r="QDG12" s="274"/>
      <c r="QDH12" s="265"/>
      <c r="QDI12" s="537"/>
      <c r="QDJ12" s="537"/>
      <c r="QDK12" s="538"/>
      <c r="QDL12" s="539"/>
      <c r="QDN12" s="540"/>
      <c r="QDO12" s="540"/>
      <c r="QDP12" s="542"/>
      <c r="QDQ12" s="541"/>
      <c r="QDR12" s="537"/>
      <c r="QDS12" s="6"/>
      <c r="QDT12" s="275"/>
      <c r="QDU12" s="275"/>
      <c r="QDV12" s="275"/>
      <c r="QDW12" s="275"/>
      <c r="QDX12" s="275"/>
      <c r="QDY12" s="276"/>
      <c r="QDZ12" s="277"/>
      <c r="QEA12" s="277"/>
      <c r="QEB12" s="277"/>
      <c r="QEC12" s="277"/>
      <c r="QED12" s="274"/>
      <c r="QEE12" s="265"/>
      <c r="QEF12" s="537"/>
      <c r="QEG12" s="537"/>
      <c r="QEH12" s="538"/>
      <c r="QEI12" s="539"/>
      <c r="QEK12" s="540"/>
      <c r="QEL12" s="540"/>
      <c r="QEM12" s="542"/>
      <c r="QEN12" s="541"/>
      <c r="QEO12" s="537"/>
      <c r="QEP12" s="6"/>
      <c r="QEQ12" s="275"/>
      <c r="QER12" s="275"/>
      <c r="QES12" s="275"/>
      <c r="QET12" s="275"/>
      <c r="QEU12" s="275"/>
      <c r="QEV12" s="276"/>
      <c r="QEW12" s="277"/>
      <c r="QEX12" s="277"/>
      <c r="QEY12" s="277"/>
      <c r="QEZ12" s="277"/>
      <c r="QFA12" s="274"/>
      <c r="QFB12" s="265"/>
      <c r="QFC12" s="537"/>
      <c r="QFD12" s="537"/>
      <c r="QFE12" s="538"/>
      <c r="QFF12" s="539"/>
      <c r="QFH12" s="540"/>
      <c r="QFI12" s="540"/>
      <c r="QFJ12" s="542"/>
      <c r="QFK12" s="541"/>
      <c r="QFL12" s="537"/>
      <c r="QFM12" s="6"/>
      <c r="QFN12" s="275"/>
      <c r="QFO12" s="275"/>
      <c r="QFP12" s="275"/>
      <c r="QFQ12" s="275"/>
      <c r="QFR12" s="275"/>
      <c r="QFS12" s="276"/>
      <c r="QFT12" s="277"/>
      <c r="QFU12" s="277"/>
      <c r="QFV12" s="277"/>
      <c r="QFW12" s="277"/>
      <c r="QFX12" s="274"/>
      <c r="QFY12" s="265"/>
      <c r="QFZ12" s="537"/>
      <c r="QGA12" s="537"/>
      <c r="QGB12" s="538"/>
      <c r="QGC12" s="539"/>
      <c r="QGE12" s="540"/>
      <c r="QGF12" s="540"/>
      <c r="QGG12" s="542"/>
      <c r="QGH12" s="541"/>
      <c r="QGI12" s="537"/>
      <c r="QGJ12" s="6"/>
      <c r="QGK12" s="275"/>
      <c r="QGL12" s="275"/>
      <c r="QGM12" s="275"/>
      <c r="QGN12" s="275"/>
      <c r="QGO12" s="275"/>
      <c r="QGP12" s="276"/>
      <c r="QGQ12" s="277"/>
      <c r="QGR12" s="277"/>
      <c r="QGS12" s="277"/>
      <c r="QGT12" s="277"/>
      <c r="QGU12" s="274"/>
      <c r="QGV12" s="265"/>
      <c r="QGW12" s="537"/>
      <c r="QGX12" s="537"/>
      <c r="QGY12" s="538"/>
      <c r="QGZ12" s="539"/>
      <c r="QHB12" s="540"/>
      <c r="QHC12" s="540"/>
      <c r="QHD12" s="542"/>
      <c r="QHE12" s="541"/>
      <c r="QHF12" s="537"/>
      <c r="QHG12" s="6"/>
      <c r="QHH12" s="275"/>
      <c r="QHI12" s="275"/>
      <c r="QHJ12" s="275"/>
      <c r="QHK12" s="275"/>
      <c r="QHL12" s="275"/>
      <c r="QHM12" s="276"/>
      <c r="QHN12" s="277"/>
      <c r="QHO12" s="277"/>
      <c r="QHP12" s="277"/>
      <c r="QHQ12" s="277"/>
      <c r="QHR12" s="274"/>
      <c r="QHS12" s="265"/>
      <c r="QHT12" s="537"/>
      <c r="QHU12" s="537"/>
      <c r="QHV12" s="538"/>
      <c r="QHW12" s="539"/>
      <c r="QHY12" s="540"/>
      <c r="QHZ12" s="540"/>
      <c r="QIA12" s="542"/>
      <c r="QIB12" s="541"/>
      <c r="QIC12" s="537"/>
      <c r="QID12" s="6"/>
      <c r="QIE12" s="275"/>
      <c r="QIF12" s="275"/>
      <c r="QIG12" s="275"/>
      <c r="QIH12" s="275"/>
      <c r="QII12" s="275"/>
      <c r="QIJ12" s="276"/>
      <c r="QIK12" s="277"/>
      <c r="QIL12" s="277"/>
      <c r="QIM12" s="277"/>
      <c r="QIN12" s="277"/>
      <c r="QIO12" s="274"/>
      <c r="QIP12" s="265"/>
      <c r="QIQ12" s="537"/>
      <c r="QIR12" s="537"/>
      <c r="QIS12" s="538"/>
      <c r="QIT12" s="539"/>
      <c r="QIV12" s="540"/>
      <c r="QIW12" s="540"/>
      <c r="QIX12" s="542"/>
      <c r="QIY12" s="541"/>
      <c r="QIZ12" s="537"/>
      <c r="QJA12" s="6"/>
      <c r="QJB12" s="275"/>
      <c r="QJC12" s="275"/>
      <c r="QJD12" s="275"/>
      <c r="QJE12" s="275"/>
      <c r="QJF12" s="275"/>
      <c r="QJG12" s="276"/>
      <c r="QJH12" s="277"/>
      <c r="QJI12" s="277"/>
      <c r="QJJ12" s="277"/>
      <c r="QJK12" s="277"/>
      <c r="QJL12" s="274"/>
      <c r="QJM12" s="265"/>
      <c r="QJN12" s="537"/>
      <c r="QJO12" s="537"/>
      <c r="QJP12" s="538"/>
      <c r="QJQ12" s="539"/>
      <c r="QJS12" s="540"/>
      <c r="QJT12" s="540"/>
      <c r="QJU12" s="542"/>
      <c r="QJV12" s="541"/>
      <c r="QJW12" s="537"/>
      <c r="QJX12" s="6"/>
      <c r="QJY12" s="275"/>
      <c r="QJZ12" s="275"/>
      <c r="QKA12" s="275"/>
      <c r="QKB12" s="275"/>
      <c r="QKC12" s="275"/>
      <c r="QKD12" s="276"/>
      <c r="QKE12" s="277"/>
      <c r="QKF12" s="277"/>
      <c r="QKG12" s="277"/>
      <c r="QKH12" s="277"/>
      <c r="QKI12" s="274"/>
      <c r="QKJ12" s="265"/>
      <c r="QKK12" s="537"/>
      <c r="QKL12" s="537"/>
      <c r="QKM12" s="538"/>
      <c r="QKN12" s="539"/>
      <c r="QKP12" s="540"/>
      <c r="QKQ12" s="540"/>
      <c r="QKR12" s="542"/>
      <c r="QKS12" s="541"/>
      <c r="QKT12" s="537"/>
      <c r="QKU12" s="6"/>
      <c r="QKV12" s="275"/>
      <c r="QKW12" s="275"/>
      <c r="QKX12" s="275"/>
      <c r="QKY12" s="275"/>
      <c r="QKZ12" s="275"/>
      <c r="QLA12" s="276"/>
      <c r="QLB12" s="277"/>
      <c r="QLC12" s="277"/>
      <c r="QLD12" s="277"/>
      <c r="QLE12" s="277"/>
      <c r="QLF12" s="274"/>
      <c r="QLG12" s="265"/>
      <c r="QLH12" s="537"/>
      <c r="QLI12" s="537"/>
      <c r="QLJ12" s="538"/>
      <c r="QLK12" s="539"/>
      <c r="QLM12" s="540"/>
      <c r="QLN12" s="540"/>
      <c r="QLO12" s="542"/>
      <c r="QLP12" s="541"/>
      <c r="QLQ12" s="537"/>
      <c r="QLR12" s="6"/>
      <c r="QLS12" s="275"/>
      <c r="QLT12" s="275"/>
      <c r="QLU12" s="275"/>
      <c r="QLV12" s="275"/>
      <c r="QLW12" s="275"/>
      <c r="QLX12" s="276"/>
      <c r="QLY12" s="277"/>
      <c r="QLZ12" s="277"/>
      <c r="QMA12" s="277"/>
      <c r="QMB12" s="277"/>
      <c r="QMC12" s="274"/>
      <c r="QMD12" s="265"/>
      <c r="QME12" s="537"/>
      <c r="QMF12" s="537"/>
      <c r="QMG12" s="538"/>
      <c r="QMH12" s="539"/>
      <c r="QMJ12" s="540"/>
      <c r="QMK12" s="540"/>
      <c r="QML12" s="542"/>
      <c r="QMM12" s="541"/>
      <c r="QMN12" s="537"/>
      <c r="QMO12" s="6"/>
      <c r="QMP12" s="275"/>
      <c r="QMQ12" s="275"/>
      <c r="QMR12" s="275"/>
      <c r="QMS12" s="275"/>
      <c r="QMT12" s="275"/>
      <c r="QMU12" s="276"/>
      <c r="QMV12" s="277"/>
      <c r="QMW12" s="277"/>
      <c r="QMX12" s="277"/>
      <c r="QMY12" s="277"/>
      <c r="QMZ12" s="274"/>
      <c r="QNA12" s="265"/>
      <c r="QNB12" s="537"/>
      <c r="QNC12" s="537"/>
      <c r="QND12" s="538"/>
      <c r="QNE12" s="539"/>
      <c r="QNG12" s="540"/>
      <c r="QNH12" s="540"/>
      <c r="QNI12" s="542"/>
      <c r="QNJ12" s="541"/>
      <c r="QNK12" s="537"/>
      <c r="QNL12" s="6"/>
      <c r="QNM12" s="275"/>
      <c r="QNN12" s="275"/>
      <c r="QNO12" s="275"/>
      <c r="QNP12" s="275"/>
      <c r="QNQ12" s="275"/>
      <c r="QNR12" s="276"/>
      <c r="QNS12" s="277"/>
      <c r="QNT12" s="277"/>
      <c r="QNU12" s="277"/>
      <c r="QNV12" s="277"/>
      <c r="QNW12" s="274"/>
      <c r="QNX12" s="265"/>
      <c r="QNY12" s="537"/>
      <c r="QNZ12" s="537"/>
      <c r="QOA12" s="538"/>
      <c r="QOB12" s="539"/>
      <c r="QOD12" s="540"/>
      <c r="QOE12" s="540"/>
      <c r="QOF12" s="542"/>
      <c r="QOG12" s="541"/>
      <c r="QOH12" s="537"/>
      <c r="QOI12" s="6"/>
      <c r="QOJ12" s="275"/>
      <c r="QOK12" s="275"/>
      <c r="QOL12" s="275"/>
      <c r="QOM12" s="275"/>
      <c r="QON12" s="275"/>
      <c r="QOO12" s="276"/>
      <c r="QOP12" s="277"/>
      <c r="QOQ12" s="277"/>
      <c r="QOR12" s="277"/>
      <c r="QOS12" s="277"/>
      <c r="QOT12" s="274"/>
      <c r="QOU12" s="265"/>
      <c r="QOV12" s="537"/>
      <c r="QOW12" s="537"/>
      <c r="QOX12" s="538"/>
      <c r="QOY12" s="539"/>
      <c r="QPA12" s="540"/>
      <c r="QPB12" s="540"/>
      <c r="QPC12" s="542"/>
      <c r="QPD12" s="541"/>
      <c r="QPE12" s="537"/>
      <c r="QPF12" s="6"/>
      <c r="QPG12" s="275"/>
      <c r="QPH12" s="275"/>
      <c r="QPI12" s="275"/>
      <c r="QPJ12" s="275"/>
      <c r="QPK12" s="275"/>
      <c r="QPL12" s="276"/>
      <c r="QPM12" s="277"/>
      <c r="QPN12" s="277"/>
      <c r="QPO12" s="277"/>
      <c r="QPP12" s="277"/>
      <c r="QPQ12" s="274"/>
      <c r="QPR12" s="265"/>
      <c r="QPS12" s="537"/>
      <c r="QPT12" s="537"/>
      <c r="QPU12" s="538"/>
      <c r="QPV12" s="539"/>
      <c r="QPX12" s="540"/>
      <c r="QPY12" s="540"/>
      <c r="QPZ12" s="542"/>
      <c r="QQA12" s="541"/>
      <c r="QQB12" s="537"/>
      <c r="QQC12" s="6"/>
      <c r="QQD12" s="275"/>
      <c r="QQE12" s="275"/>
      <c r="QQF12" s="275"/>
      <c r="QQG12" s="275"/>
      <c r="QQH12" s="275"/>
      <c r="QQI12" s="276"/>
      <c r="QQJ12" s="277"/>
      <c r="QQK12" s="277"/>
      <c r="QQL12" s="277"/>
      <c r="QQM12" s="277"/>
      <c r="QQN12" s="274"/>
      <c r="QQO12" s="265"/>
      <c r="QQP12" s="537"/>
      <c r="QQQ12" s="537"/>
      <c r="QQR12" s="538"/>
      <c r="QQS12" s="539"/>
      <c r="QQU12" s="540"/>
      <c r="QQV12" s="540"/>
      <c r="QQW12" s="542"/>
      <c r="QQX12" s="541"/>
      <c r="QQY12" s="537"/>
      <c r="QQZ12" s="6"/>
      <c r="QRA12" s="275"/>
      <c r="QRB12" s="275"/>
      <c r="QRC12" s="275"/>
      <c r="QRD12" s="275"/>
      <c r="QRE12" s="275"/>
      <c r="QRF12" s="276"/>
      <c r="QRG12" s="277"/>
      <c r="QRH12" s="277"/>
      <c r="QRI12" s="277"/>
      <c r="QRJ12" s="277"/>
      <c r="QRK12" s="274"/>
      <c r="QRL12" s="265"/>
      <c r="QRM12" s="537"/>
      <c r="QRN12" s="537"/>
      <c r="QRO12" s="538"/>
      <c r="QRP12" s="539"/>
      <c r="QRR12" s="540"/>
      <c r="QRS12" s="540"/>
      <c r="QRT12" s="542"/>
      <c r="QRU12" s="541"/>
      <c r="QRV12" s="537"/>
      <c r="QRW12" s="6"/>
      <c r="QRX12" s="275"/>
      <c r="QRY12" s="275"/>
      <c r="QRZ12" s="275"/>
      <c r="QSA12" s="275"/>
      <c r="QSB12" s="275"/>
      <c r="QSC12" s="276"/>
      <c r="QSD12" s="277"/>
      <c r="QSE12" s="277"/>
      <c r="QSF12" s="277"/>
      <c r="QSG12" s="277"/>
      <c r="QSH12" s="274"/>
      <c r="QSI12" s="265"/>
      <c r="QSJ12" s="537"/>
      <c r="QSK12" s="537"/>
      <c r="QSL12" s="538"/>
      <c r="QSM12" s="539"/>
      <c r="QSO12" s="540"/>
      <c r="QSP12" s="540"/>
      <c r="QSQ12" s="542"/>
      <c r="QSR12" s="541"/>
      <c r="QSS12" s="537"/>
      <c r="QST12" s="6"/>
      <c r="QSU12" s="275"/>
      <c r="QSV12" s="275"/>
      <c r="QSW12" s="275"/>
      <c r="QSX12" s="275"/>
      <c r="QSY12" s="275"/>
      <c r="QSZ12" s="276"/>
      <c r="QTA12" s="277"/>
      <c r="QTB12" s="277"/>
      <c r="QTC12" s="277"/>
      <c r="QTD12" s="277"/>
      <c r="QTE12" s="274"/>
      <c r="QTF12" s="265"/>
      <c r="QTG12" s="537"/>
      <c r="QTH12" s="537"/>
      <c r="QTI12" s="538"/>
      <c r="QTJ12" s="539"/>
      <c r="QTL12" s="540"/>
      <c r="QTM12" s="540"/>
      <c r="QTN12" s="542"/>
      <c r="QTO12" s="541"/>
      <c r="QTP12" s="537"/>
      <c r="QTQ12" s="6"/>
      <c r="QTR12" s="275"/>
      <c r="QTS12" s="275"/>
      <c r="QTT12" s="275"/>
      <c r="QTU12" s="275"/>
      <c r="QTV12" s="275"/>
      <c r="QTW12" s="276"/>
      <c r="QTX12" s="277"/>
      <c r="QTY12" s="277"/>
      <c r="QTZ12" s="277"/>
      <c r="QUA12" s="277"/>
      <c r="QUB12" s="274"/>
      <c r="QUC12" s="265"/>
      <c r="QUD12" s="537"/>
      <c r="QUE12" s="537"/>
      <c r="QUF12" s="538"/>
      <c r="QUG12" s="539"/>
      <c r="QUI12" s="540"/>
      <c r="QUJ12" s="540"/>
      <c r="QUK12" s="542"/>
      <c r="QUL12" s="541"/>
      <c r="QUM12" s="537"/>
      <c r="QUN12" s="6"/>
      <c r="QUO12" s="275"/>
      <c r="QUP12" s="275"/>
      <c r="QUQ12" s="275"/>
      <c r="QUR12" s="275"/>
      <c r="QUS12" s="275"/>
      <c r="QUT12" s="276"/>
      <c r="QUU12" s="277"/>
      <c r="QUV12" s="277"/>
      <c r="QUW12" s="277"/>
      <c r="QUX12" s="277"/>
      <c r="QUY12" s="274"/>
      <c r="QUZ12" s="265"/>
      <c r="QVA12" s="537"/>
      <c r="QVB12" s="537"/>
      <c r="QVC12" s="538"/>
      <c r="QVD12" s="539"/>
      <c r="QVF12" s="540"/>
      <c r="QVG12" s="540"/>
      <c r="QVH12" s="542"/>
      <c r="QVI12" s="541"/>
      <c r="QVJ12" s="537"/>
      <c r="QVK12" s="6"/>
      <c r="QVL12" s="275"/>
      <c r="QVM12" s="275"/>
      <c r="QVN12" s="275"/>
      <c r="QVO12" s="275"/>
      <c r="QVP12" s="275"/>
      <c r="QVQ12" s="276"/>
      <c r="QVR12" s="277"/>
      <c r="QVS12" s="277"/>
      <c r="QVT12" s="277"/>
      <c r="QVU12" s="277"/>
      <c r="QVV12" s="274"/>
      <c r="QVW12" s="265"/>
      <c r="QVX12" s="537"/>
      <c r="QVY12" s="537"/>
      <c r="QVZ12" s="538"/>
      <c r="QWA12" s="539"/>
      <c r="QWC12" s="540"/>
      <c r="QWD12" s="540"/>
      <c r="QWE12" s="542"/>
      <c r="QWF12" s="541"/>
      <c r="QWG12" s="537"/>
      <c r="QWH12" s="6"/>
      <c r="QWI12" s="275"/>
      <c r="QWJ12" s="275"/>
      <c r="QWK12" s="275"/>
      <c r="QWL12" s="275"/>
      <c r="QWM12" s="275"/>
      <c r="QWN12" s="276"/>
      <c r="QWO12" s="277"/>
      <c r="QWP12" s="277"/>
      <c r="QWQ12" s="277"/>
      <c r="QWR12" s="277"/>
      <c r="QWS12" s="274"/>
      <c r="QWT12" s="265"/>
      <c r="QWU12" s="537"/>
      <c r="QWV12" s="537"/>
      <c r="QWW12" s="538"/>
      <c r="QWX12" s="539"/>
      <c r="QWZ12" s="540"/>
      <c r="QXA12" s="540"/>
      <c r="QXB12" s="542"/>
      <c r="QXC12" s="541"/>
      <c r="QXD12" s="537"/>
      <c r="QXE12" s="6"/>
      <c r="QXF12" s="275"/>
      <c r="QXG12" s="275"/>
      <c r="QXH12" s="275"/>
      <c r="QXI12" s="275"/>
      <c r="QXJ12" s="275"/>
      <c r="QXK12" s="276"/>
      <c r="QXL12" s="277"/>
      <c r="QXM12" s="277"/>
      <c r="QXN12" s="277"/>
      <c r="QXO12" s="277"/>
      <c r="QXP12" s="274"/>
      <c r="QXQ12" s="265"/>
      <c r="QXR12" s="537"/>
      <c r="QXS12" s="537"/>
      <c r="QXT12" s="538"/>
      <c r="QXU12" s="539"/>
      <c r="QXW12" s="540"/>
      <c r="QXX12" s="540"/>
      <c r="QXY12" s="542"/>
      <c r="QXZ12" s="541"/>
      <c r="QYA12" s="537"/>
      <c r="QYB12" s="6"/>
      <c r="QYC12" s="275"/>
      <c r="QYD12" s="275"/>
      <c r="QYE12" s="275"/>
      <c r="QYF12" s="275"/>
      <c r="QYG12" s="275"/>
      <c r="QYH12" s="276"/>
      <c r="QYI12" s="277"/>
      <c r="QYJ12" s="277"/>
      <c r="QYK12" s="277"/>
      <c r="QYL12" s="277"/>
      <c r="QYM12" s="274"/>
      <c r="QYN12" s="265"/>
      <c r="QYO12" s="537"/>
      <c r="QYP12" s="537"/>
      <c r="QYQ12" s="538"/>
      <c r="QYR12" s="539"/>
      <c r="QYT12" s="540"/>
      <c r="QYU12" s="540"/>
      <c r="QYV12" s="542"/>
      <c r="QYW12" s="541"/>
      <c r="QYX12" s="537"/>
      <c r="QYY12" s="6"/>
      <c r="QYZ12" s="275"/>
      <c r="QZA12" s="275"/>
      <c r="QZB12" s="275"/>
      <c r="QZC12" s="275"/>
      <c r="QZD12" s="275"/>
      <c r="QZE12" s="276"/>
      <c r="QZF12" s="277"/>
      <c r="QZG12" s="277"/>
      <c r="QZH12" s="277"/>
      <c r="QZI12" s="277"/>
      <c r="QZJ12" s="274"/>
      <c r="QZK12" s="265"/>
      <c r="QZL12" s="537"/>
      <c r="QZM12" s="537"/>
      <c r="QZN12" s="538"/>
      <c r="QZO12" s="539"/>
      <c r="QZQ12" s="540"/>
      <c r="QZR12" s="540"/>
      <c r="QZS12" s="542"/>
      <c r="QZT12" s="541"/>
      <c r="QZU12" s="537"/>
      <c r="QZV12" s="6"/>
      <c r="QZW12" s="275"/>
      <c r="QZX12" s="275"/>
      <c r="QZY12" s="275"/>
      <c r="QZZ12" s="275"/>
      <c r="RAA12" s="275"/>
      <c r="RAB12" s="276"/>
      <c r="RAC12" s="277"/>
      <c r="RAD12" s="277"/>
      <c r="RAE12" s="277"/>
      <c r="RAF12" s="277"/>
      <c r="RAG12" s="274"/>
      <c r="RAH12" s="265"/>
      <c r="RAI12" s="537"/>
      <c r="RAJ12" s="537"/>
      <c r="RAK12" s="538"/>
      <c r="RAL12" s="539"/>
      <c r="RAN12" s="540"/>
      <c r="RAO12" s="540"/>
      <c r="RAP12" s="542"/>
      <c r="RAQ12" s="541"/>
      <c r="RAR12" s="537"/>
      <c r="RAS12" s="6"/>
      <c r="RAT12" s="275"/>
      <c r="RAU12" s="275"/>
      <c r="RAV12" s="275"/>
      <c r="RAW12" s="275"/>
      <c r="RAX12" s="275"/>
      <c r="RAY12" s="276"/>
      <c r="RAZ12" s="277"/>
      <c r="RBA12" s="277"/>
      <c r="RBB12" s="277"/>
      <c r="RBC12" s="277"/>
      <c r="RBD12" s="274"/>
      <c r="RBE12" s="265"/>
      <c r="RBF12" s="537"/>
      <c r="RBG12" s="537"/>
      <c r="RBH12" s="538"/>
      <c r="RBI12" s="539"/>
      <c r="RBK12" s="540"/>
      <c r="RBL12" s="540"/>
      <c r="RBM12" s="542"/>
      <c r="RBN12" s="541"/>
      <c r="RBO12" s="537"/>
      <c r="RBP12" s="6"/>
      <c r="RBQ12" s="275"/>
      <c r="RBR12" s="275"/>
      <c r="RBS12" s="275"/>
      <c r="RBT12" s="275"/>
      <c r="RBU12" s="275"/>
      <c r="RBV12" s="276"/>
      <c r="RBW12" s="277"/>
      <c r="RBX12" s="277"/>
      <c r="RBY12" s="277"/>
      <c r="RBZ12" s="277"/>
      <c r="RCA12" s="274"/>
      <c r="RCB12" s="265"/>
      <c r="RCC12" s="537"/>
      <c r="RCD12" s="537"/>
      <c r="RCE12" s="538"/>
      <c r="RCF12" s="539"/>
      <c r="RCH12" s="540"/>
      <c r="RCI12" s="540"/>
      <c r="RCJ12" s="542"/>
      <c r="RCK12" s="541"/>
      <c r="RCL12" s="537"/>
      <c r="RCM12" s="6"/>
      <c r="RCN12" s="275"/>
      <c r="RCO12" s="275"/>
      <c r="RCP12" s="275"/>
      <c r="RCQ12" s="275"/>
      <c r="RCR12" s="275"/>
      <c r="RCS12" s="276"/>
      <c r="RCT12" s="277"/>
      <c r="RCU12" s="277"/>
      <c r="RCV12" s="277"/>
      <c r="RCW12" s="277"/>
      <c r="RCX12" s="274"/>
      <c r="RCY12" s="265"/>
      <c r="RCZ12" s="537"/>
      <c r="RDA12" s="537"/>
      <c r="RDB12" s="538"/>
      <c r="RDC12" s="539"/>
      <c r="RDE12" s="540"/>
      <c r="RDF12" s="540"/>
      <c r="RDG12" s="542"/>
      <c r="RDH12" s="541"/>
      <c r="RDI12" s="537"/>
      <c r="RDJ12" s="6"/>
      <c r="RDK12" s="275"/>
      <c r="RDL12" s="275"/>
      <c r="RDM12" s="275"/>
      <c r="RDN12" s="275"/>
      <c r="RDO12" s="275"/>
      <c r="RDP12" s="276"/>
      <c r="RDQ12" s="277"/>
      <c r="RDR12" s="277"/>
      <c r="RDS12" s="277"/>
      <c r="RDT12" s="277"/>
      <c r="RDU12" s="274"/>
      <c r="RDV12" s="265"/>
      <c r="RDW12" s="537"/>
      <c r="RDX12" s="537"/>
      <c r="RDY12" s="538"/>
      <c r="RDZ12" s="539"/>
      <c r="REB12" s="540"/>
      <c r="REC12" s="540"/>
      <c r="RED12" s="542"/>
      <c r="REE12" s="541"/>
      <c r="REF12" s="537"/>
      <c r="REG12" s="6"/>
      <c r="REH12" s="275"/>
      <c r="REI12" s="275"/>
      <c r="REJ12" s="275"/>
      <c r="REK12" s="275"/>
      <c r="REL12" s="275"/>
      <c r="REM12" s="276"/>
      <c r="REN12" s="277"/>
      <c r="REO12" s="277"/>
      <c r="REP12" s="277"/>
      <c r="REQ12" s="277"/>
      <c r="RER12" s="274"/>
      <c r="RES12" s="265"/>
      <c r="RET12" s="537"/>
      <c r="REU12" s="537"/>
      <c r="REV12" s="538"/>
      <c r="REW12" s="539"/>
      <c r="REY12" s="540"/>
      <c r="REZ12" s="540"/>
      <c r="RFA12" s="542"/>
      <c r="RFB12" s="541"/>
      <c r="RFC12" s="537"/>
      <c r="RFD12" s="6"/>
      <c r="RFE12" s="275"/>
      <c r="RFF12" s="275"/>
      <c r="RFG12" s="275"/>
      <c r="RFH12" s="275"/>
      <c r="RFI12" s="275"/>
      <c r="RFJ12" s="276"/>
      <c r="RFK12" s="277"/>
      <c r="RFL12" s="277"/>
      <c r="RFM12" s="277"/>
      <c r="RFN12" s="277"/>
      <c r="RFO12" s="274"/>
      <c r="RFP12" s="265"/>
      <c r="RFQ12" s="537"/>
      <c r="RFR12" s="537"/>
      <c r="RFS12" s="538"/>
      <c r="RFT12" s="539"/>
      <c r="RFV12" s="540"/>
      <c r="RFW12" s="540"/>
      <c r="RFX12" s="542"/>
      <c r="RFY12" s="541"/>
      <c r="RFZ12" s="537"/>
      <c r="RGA12" s="6"/>
      <c r="RGB12" s="275"/>
      <c r="RGC12" s="275"/>
      <c r="RGD12" s="275"/>
      <c r="RGE12" s="275"/>
      <c r="RGF12" s="275"/>
      <c r="RGG12" s="276"/>
      <c r="RGH12" s="277"/>
      <c r="RGI12" s="277"/>
      <c r="RGJ12" s="277"/>
      <c r="RGK12" s="277"/>
      <c r="RGL12" s="274"/>
      <c r="RGM12" s="265"/>
      <c r="RGN12" s="537"/>
      <c r="RGO12" s="537"/>
      <c r="RGP12" s="538"/>
      <c r="RGQ12" s="539"/>
      <c r="RGS12" s="540"/>
      <c r="RGT12" s="540"/>
      <c r="RGU12" s="542"/>
      <c r="RGV12" s="541"/>
      <c r="RGW12" s="537"/>
      <c r="RGX12" s="6"/>
      <c r="RGY12" s="275"/>
      <c r="RGZ12" s="275"/>
      <c r="RHA12" s="275"/>
      <c r="RHB12" s="275"/>
      <c r="RHC12" s="275"/>
      <c r="RHD12" s="276"/>
      <c r="RHE12" s="277"/>
      <c r="RHF12" s="277"/>
      <c r="RHG12" s="277"/>
      <c r="RHH12" s="277"/>
      <c r="RHI12" s="274"/>
      <c r="RHJ12" s="265"/>
      <c r="RHK12" s="537"/>
      <c r="RHL12" s="537"/>
      <c r="RHM12" s="538"/>
      <c r="RHN12" s="539"/>
      <c r="RHP12" s="540"/>
      <c r="RHQ12" s="540"/>
      <c r="RHR12" s="542"/>
      <c r="RHS12" s="541"/>
      <c r="RHT12" s="537"/>
      <c r="RHU12" s="6"/>
      <c r="RHV12" s="275"/>
      <c r="RHW12" s="275"/>
      <c r="RHX12" s="275"/>
      <c r="RHY12" s="275"/>
      <c r="RHZ12" s="275"/>
      <c r="RIA12" s="276"/>
      <c r="RIB12" s="277"/>
      <c r="RIC12" s="277"/>
      <c r="RID12" s="277"/>
      <c r="RIE12" s="277"/>
      <c r="RIF12" s="274"/>
      <c r="RIG12" s="265"/>
      <c r="RIH12" s="537"/>
      <c r="RII12" s="537"/>
      <c r="RIJ12" s="538"/>
      <c r="RIK12" s="539"/>
      <c r="RIM12" s="540"/>
      <c r="RIN12" s="540"/>
      <c r="RIO12" s="542"/>
      <c r="RIP12" s="541"/>
      <c r="RIQ12" s="537"/>
      <c r="RIR12" s="6"/>
      <c r="RIS12" s="275"/>
      <c r="RIT12" s="275"/>
      <c r="RIU12" s="275"/>
      <c r="RIV12" s="275"/>
      <c r="RIW12" s="275"/>
      <c r="RIX12" s="276"/>
      <c r="RIY12" s="277"/>
      <c r="RIZ12" s="277"/>
      <c r="RJA12" s="277"/>
      <c r="RJB12" s="277"/>
      <c r="RJC12" s="274"/>
      <c r="RJD12" s="265"/>
      <c r="RJE12" s="537"/>
      <c r="RJF12" s="537"/>
      <c r="RJG12" s="538"/>
      <c r="RJH12" s="539"/>
      <c r="RJJ12" s="540"/>
      <c r="RJK12" s="540"/>
      <c r="RJL12" s="542"/>
      <c r="RJM12" s="541"/>
      <c r="RJN12" s="537"/>
      <c r="RJO12" s="6"/>
      <c r="RJP12" s="275"/>
      <c r="RJQ12" s="275"/>
      <c r="RJR12" s="275"/>
      <c r="RJS12" s="275"/>
      <c r="RJT12" s="275"/>
      <c r="RJU12" s="276"/>
      <c r="RJV12" s="277"/>
      <c r="RJW12" s="277"/>
      <c r="RJX12" s="277"/>
      <c r="RJY12" s="277"/>
      <c r="RJZ12" s="274"/>
      <c r="RKA12" s="265"/>
      <c r="RKB12" s="537"/>
      <c r="RKC12" s="537"/>
      <c r="RKD12" s="538"/>
      <c r="RKE12" s="539"/>
      <c r="RKG12" s="540"/>
      <c r="RKH12" s="540"/>
      <c r="RKI12" s="542"/>
      <c r="RKJ12" s="541"/>
      <c r="RKK12" s="537"/>
      <c r="RKL12" s="6"/>
      <c r="RKM12" s="275"/>
      <c r="RKN12" s="275"/>
      <c r="RKO12" s="275"/>
      <c r="RKP12" s="275"/>
      <c r="RKQ12" s="275"/>
      <c r="RKR12" s="276"/>
      <c r="RKS12" s="277"/>
      <c r="RKT12" s="277"/>
      <c r="RKU12" s="277"/>
      <c r="RKV12" s="277"/>
      <c r="RKW12" s="274"/>
      <c r="RKX12" s="265"/>
      <c r="RKY12" s="537"/>
      <c r="RKZ12" s="537"/>
      <c r="RLA12" s="538"/>
      <c r="RLB12" s="539"/>
      <c r="RLD12" s="540"/>
      <c r="RLE12" s="540"/>
      <c r="RLF12" s="542"/>
      <c r="RLG12" s="541"/>
      <c r="RLH12" s="537"/>
      <c r="RLI12" s="6"/>
      <c r="RLJ12" s="275"/>
      <c r="RLK12" s="275"/>
      <c r="RLL12" s="275"/>
      <c r="RLM12" s="275"/>
      <c r="RLN12" s="275"/>
      <c r="RLO12" s="276"/>
      <c r="RLP12" s="277"/>
      <c r="RLQ12" s="277"/>
      <c r="RLR12" s="277"/>
      <c r="RLS12" s="277"/>
      <c r="RLT12" s="274"/>
      <c r="RLU12" s="265"/>
      <c r="RLV12" s="537"/>
      <c r="RLW12" s="537"/>
      <c r="RLX12" s="538"/>
      <c r="RLY12" s="539"/>
      <c r="RMA12" s="540"/>
      <c r="RMB12" s="540"/>
      <c r="RMC12" s="542"/>
      <c r="RMD12" s="541"/>
      <c r="RME12" s="537"/>
      <c r="RMF12" s="6"/>
      <c r="RMG12" s="275"/>
      <c r="RMH12" s="275"/>
      <c r="RMI12" s="275"/>
      <c r="RMJ12" s="275"/>
      <c r="RMK12" s="275"/>
      <c r="RML12" s="276"/>
      <c r="RMM12" s="277"/>
      <c r="RMN12" s="277"/>
      <c r="RMO12" s="277"/>
      <c r="RMP12" s="277"/>
      <c r="RMQ12" s="274"/>
      <c r="RMR12" s="265"/>
      <c r="RMS12" s="537"/>
      <c r="RMT12" s="537"/>
      <c r="RMU12" s="538"/>
      <c r="RMV12" s="539"/>
      <c r="RMX12" s="540"/>
      <c r="RMY12" s="540"/>
      <c r="RMZ12" s="542"/>
      <c r="RNA12" s="541"/>
      <c r="RNB12" s="537"/>
      <c r="RNC12" s="6"/>
      <c r="RND12" s="275"/>
      <c r="RNE12" s="275"/>
      <c r="RNF12" s="275"/>
      <c r="RNG12" s="275"/>
      <c r="RNH12" s="275"/>
      <c r="RNI12" s="276"/>
      <c r="RNJ12" s="277"/>
      <c r="RNK12" s="277"/>
      <c r="RNL12" s="277"/>
      <c r="RNM12" s="277"/>
      <c r="RNN12" s="274"/>
      <c r="RNO12" s="265"/>
      <c r="RNP12" s="537"/>
      <c r="RNQ12" s="537"/>
      <c r="RNR12" s="538"/>
      <c r="RNS12" s="539"/>
      <c r="RNU12" s="540"/>
      <c r="RNV12" s="540"/>
      <c r="RNW12" s="542"/>
      <c r="RNX12" s="541"/>
      <c r="RNY12" s="537"/>
      <c r="RNZ12" s="6"/>
      <c r="ROA12" s="275"/>
      <c r="ROB12" s="275"/>
      <c r="ROC12" s="275"/>
      <c r="ROD12" s="275"/>
      <c r="ROE12" s="275"/>
      <c r="ROF12" s="276"/>
      <c r="ROG12" s="277"/>
      <c r="ROH12" s="277"/>
      <c r="ROI12" s="277"/>
      <c r="ROJ12" s="277"/>
      <c r="ROK12" s="274"/>
      <c r="ROL12" s="265"/>
      <c r="ROM12" s="537"/>
      <c r="RON12" s="537"/>
      <c r="ROO12" s="538"/>
      <c r="ROP12" s="539"/>
      <c r="ROR12" s="540"/>
      <c r="ROS12" s="540"/>
      <c r="ROT12" s="542"/>
      <c r="ROU12" s="541"/>
      <c r="ROV12" s="537"/>
      <c r="ROW12" s="6"/>
      <c r="ROX12" s="275"/>
      <c r="ROY12" s="275"/>
      <c r="ROZ12" s="275"/>
      <c r="RPA12" s="275"/>
      <c r="RPB12" s="275"/>
      <c r="RPC12" s="276"/>
      <c r="RPD12" s="277"/>
      <c r="RPE12" s="277"/>
      <c r="RPF12" s="277"/>
      <c r="RPG12" s="277"/>
      <c r="RPH12" s="274"/>
      <c r="RPI12" s="265"/>
      <c r="RPJ12" s="537"/>
      <c r="RPK12" s="537"/>
      <c r="RPL12" s="538"/>
      <c r="RPM12" s="539"/>
      <c r="RPO12" s="540"/>
      <c r="RPP12" s="540"/>
      <c r="RPQ12" s="542"/>
      <c r="RPR12" s="541"/>
      <c r="RPS12" s="537"/>
      <c r="RPT12" s="6"/>
      <c r="RPU12" s="275"/>
      <c r="RPV12" s="275"/>
      <c r="RPW12" s="275"/>
      <c r="RPX12" s="275"/>
      <c r="RPY12" s="275"/>
      <c r="RPZ12" s="276"/>
      <c r="RQA12" s="277"/>
      <c r="RQB12" s="277"/>
      <c r="RQC12" s="277"/>
      <c r="RQD12" s="277"/>
      <c r="RQE12" s="274"/>
      <c r="RQF12" s="265"/>
      <c r="RQG12" s="537"/>
      <c r="RQH12" s="537"/>
      <c r="RQI12" s="538"/>
      <c r="RQJ12" s="539"/>
      <c r="RQL12" s="540"/>
      <c r="RQM12" s="540"/>
      <c r="RQN12" s="542"/>
      <c r="RQO12" s="541"/>
      <c r="RQP12" s="537"/>
      <c r="RQQ12" s="6"/>
      <c r="RQR12" s="275"/>
      <c r="RQS12" s="275"/>
      <c r="RQT12" s="275"/>
      <c r="RQU12" s="275"/>
      <c r="RQV12" s="275"/>
      <c r="RQW12" s="276"/>
      <c r="RQX12" s="277"/>
      <c r="RQY12" s="277"/>
      <c r="RQZ12" s="277"/>
      <c r="RRA12" s="277"/>
      <c r="RRB12" s="274"/>
      <c r="RRC12" s="265"/>
      <c r="RRD12" s="537"/>
      <c r="RRE12" s="537"/>
      <c r="RRF12" s="538"/>
      <c r="RRG12" s="539"/>
      <c r="RRI12" s="540"/>
      <c r="RRJ12" s="540"/>
      <c r="RRK12" s="542"/>
      <c r="RRL12" s="541"/>
      <c r="RRM12" s="537"/>
      <c r="RRN12" s="6"/>
      <c r="RRO12" s="275"/>
      <c r="RRP12" s="275"/>
      <c r="RRQ12" s="275"/>
      <c r="RRR12" s="275"/>
      <c r="RRS12" s="275"/>
      <c r="RRT12" s="276"/>
      <c r="RRU12" s="277"/>
      <c r="RRV12" s="277"/>
      <c r="RRW12" s="277"/>
      <c r="RRX12" s="277"/>
      <c r="RRY12" s="274"/>
      <c r="RRZ12" s="265"/>
      <c r="RSA12" s="537"/>
      <c r="RSB12" s="537"/>
      <c r="RSC12" s="538"/>
      <c r="RSD12" s="539"/>
      <c r="RSF12" s="540"/>
      <c r="RSG12" s="540"/>
      <c r="RSH12" s="542"/>
      <c r="RSI12" s="541"/>
      <c r="RSJ12" s="537"/>
      <c r="RSK12" s="6"/>
      <c r="RSL12" s="275"/>
      <c r="RSM12" s="275"/>
      <c r="RSN12" s="275"/>
      <c r="RSO12" s="275"/>
      <c r="RSP12" s="275"/>
      <c r="RSQ12" s="276"/>
      <c r="RSR12" s="277"/>
      <c r="RSS12" s="277"/>
      <c r="RST12" s="277"/>
      <c r="RSU12" s="277"/>
      <c r="RSV12" s="274"/>
      <c r="RSW12" s="265"/>
      <c r="RSX12" s="537"/>
      <c r="RSY12" s="537"/>
      <c r="RSZ12" s="538"/>
      <c r="RTA12" s="539"/>
      <c r="RTC12" s="540"/>
      <c r="RTD12" s="540"/>
      <c r="RTE12" s="542"/>
      <c r="RTF12" s="541"/>
      <c r="RTG12" s="537"/>
      <c r="RTH12" s="6"/>
      <c r="RTI12" s="275"/>
      <c r="RTJ12" s="275"/>
      <c r="RTK12" s="275"/>
      <c r="RTL12" s="275"/>
      <c r="RTM12" s="275"/>
      <c r="RTN12" s="276"/>
      <c r="RTO12" s="277"/>
      <c r="RTP12" s="277"/>
      <c r="RTQ12" s="277"/>
      <c r="RTR12" s="277"/>
      <c r="RTS12" s="274"/>
      <c r="RTT12" s="265"/>
      <c r="RTU12" s="537"/>
      <c r="RTV12" s="537"/>
      <c r="RTW12" s="538"/>
      <c r="RTX12" s="539"/>
      <c r="RTZ12" s="540"/>
      <c r="RUA12" s="540"/>
      <c r="RUB12" s="542"/>
      <c r="RUC12" s="541"/>
      <c r="RUD12" s="537"/>
      <c r="RUE12" s="6"/>
      <c r="RUF12" s="275"/>
      <c r="RUG12" s="275"/>
      <c r="RUH12" s="275"/>
      <c r="RUI12" s="275"/>
      <c r="RUJ12" s="275"/>
      <c r="RUK12" s="276"/>
      <c r="RUL12" s="277"/>
      <c r="RUM12" s="277"/>
      <c r="RUN12" s="277"/>
      <c r="RUO12" s="277"/>
      <c r="RUP12" s="274"/>
      <c r="RUQ12" s="265"/>
      <c r="RUR12" s="537"/>
      <c r="RUS12" s="537"/>
      <c r="RUT12" s="538"/>
      <c r="RUU12" s="539"/>
      <c r="RUW12" s="540"/>
      <c r="RUX12" s="540"/>
      <c r="RUY12" s="542"/>
      <c r="RUZ12" s="541"/>
      <c r="RVA12" s="537"/>
      <c r="RVB12" s="6"/>
      <c r="RVC12" s="275"/>
      <c r="RVD12" s="275"/>
      <c r="RVE12" s="275"/>
      <c r="RVF12" s="275"/>
      <c r="RVG12" s="275"/>
      <c r="RVH12" s="276"/>
      <c r="RVI12" s="277"/>
      <c r="RVJ12" s="277"/>
      <c r="RVK12" s="277"/>
      <c r="RVL12" s="277"/>
      <c r="RVM12" s="274"/>
      <c r="RVN12" s="265"/>
      <c r="RVO12" s="537"/>
      <c r="RVP12" s="537"/>
      <c r="RVQ12" s="538"/>
      <c r="RVR12" s="539"/>
      <c r="RVT12" s="540"/>
      <c r="RVU12" s="540"/>
      <c r="RVV12" s="542"/>
      <c r="RVW12" s="541"/>
      <c r="RVX12" s="537"/>
      <c r="RVY12" s="6"/>
      <c r="RVZ12" s="275"/>
      <c r="RWA12" s="275"/>
      <c r="RWB12" s="275"/>
      <c r="RWC12" s="275"/>
      <c r="RWD12" s="275"/>
      <c r="RWE12" s="276"/>
      <c r="RWF12" s="277"/>
      <c r="RWG12" s="277"/>
      <c r="RWH12" s="277"/>
      <c r="RWI12" s="277"/>
      <c r="RWJ12" s="274"/>
      <c r="RWK12" s="265"/>
      <c r="RWL12" s="537"/>
      <c r="RWM12" s="537"/>
      <c r="RWN12" s="538"/>
      <c r="RWO12" s="539"/>
      <c r="RWQ12" s="540"/>
      <c r="RWR12" s="540"/>
      <c r="RWS12" s="542"/>
      <c r="RWT12" s="541"/>
      <c r="RWU12" s="537"/>
      <c r="RWV12" s="6"/>
      <c r="RWW12" s="275"/>
      <c r="RWX12" s="275"/>
      <c r="RWY12" s="275"/>
      <c r="RWZ12" s="275"/>
      <c r="RXA12" s="275"/>
      <c r="RXB12" s="276"/>
      <c r="RXC12" s="277"/>
      <c r="RXD12" s="277"/>
      <c r="RXE12" s="277"/>
      <c r="RXF12" s="277"/>
      <c r="RXG12" s="274"/>
      <c r="RXH12" s="265"/>
      <c r="RXI12" s="537"/>
      <c r="RXJ12" s="537"/>
      <c r="RXK12" s="538"/>
      <c r="RXL12" s="539"/>
      <c r="RXN12" s="540"/>
      <c r="RXO12" s="540"/>
      <c r="RXP12" s="542"/>
      <c r="RXQ12" s="541"/>
      <c r="RXR12" s="537"/>
      <c r="RXS12" s="6"/>
      <c r="RXT12" s="275"/>
      <c r="RXU12" s="275"/>
      <c r="RXV12" s="275"/>
      <c r="RXW12" s="275"/>
      <c r="RXX12" s="275"/>
      <c r="RXY12" s="276"/>
      <c r="RXZ12" s="277"/>
      <c r="RYA12" s="277"/>
      <c r="RYB12" s="277"/>
      <c r="RYC12" s="277"/>
      <c r="RYD12" s="274"/>
      <c r="RYE12" s="265"/>
      <c r="RYF12" s="537"/>
      <c r="RYG12" s="537"/>
      <c r="RYH12" s="538"/>
      <c r="RYI12" s="539"/>
      <c r="RYK12" s="540"/>
      <c r="RYL12" s="540"/>
      <c r="RYM12" s="542"/>
      <c r="RYN12" s="541"/>
      <c r="RYO12" s="537"/>
      <c r="RYP12" s="6"/>
      <c r="RYQ12" s="275"/>
      <c r="RYR12" s="275"/>
      <c r="RYS12" s="275"/>
      <c r="RYT12" s="275"/>
      <c r="RYU12" s="275"/>
      <c r="RYV12" s="276"/>
      <c r="RYW12" s="277"/>
      <c r="RYX12" s="277"/>
      <c r="RYY12" s="277"/>
      <c r="RYZ12" s="277"/>
      <c r="RZA12" s="274"/>
      <c r="RZB12" s="265"/>
      <c r="RZC12" s="537"/>
      <c r="RZD12" s="537"/>
      <c r="RZE12" s="538"/>
      <c r="RZF12" s="539"/>
      <c r="RZH12" s="540"/>
      <c r="RZI12" s="540"/>
      <c r="RZJ12" s="542"/>
      <c r="RZK12" s="541"/>
      <c r="RZL12" s="537"/>
      <c r="RZM12" s="6"/>
      <c r="RZN12" s="275"/>
      <c r="RZO12" s="275"/>
      <c r="RZP12" s="275"/>
      <c r="RZQ12" s="275"/>
      <c r="RZR12" s="275"/>
      <c r="RZS12" s="276"/>
      <c r="RZT12" s="277"/>
      <c r="RZU12" s="277"/>
      <c r="RZV12" s="277"/>
      <c r="RZW12" s="277"/>
      <c r="RZX12" s="274"/>
      <c r="RZY12" s="265"/>
      <c r="RZZ12" s="537"/>
      <c r="SAA12" s="537"/>
      <c r="SAB12" s="538"/>
      <c r="SAC12" s="539"/>
      <c r="SAE12" s="540"/>
      <c r="SAF12" s="540"/>
      <c r="SAG12" s="542"/>
      <c r="SAH12" s="541"/>
      <c r="SAI12" s="537"/>
      <c r="SAJ12" s="6"/>
      <c r="SAK12" s="275"/>
      <c r="SAL12" s="275"/>
      <c r="SAM12" s="275"/>
      <c r="SAN12" s="275"/>
      <c r="SAO12" s="275"/>
      <c r="SAP12" s="276"/>
      <c r="SAQ12" s="277"/>
      <c r="SAR12" s="277"/>
      <c r="SAS12" s="277"/>
      <c r="SAT12" s="277"/>
      <c r="SAU12" s="274"/>
      <c r="SAV12" s="265"/>
      <c r="SAW12" s="537"/>
      <c r="SAX12" s="537"/>
      <c r="SAY12" s="538"/>
      <c r="SAZ12" s="539"/>
      <c r="SBB12" s="540"/>
      <c r="SBC12" s="540"/>
      <c r="SBD12" s="542"/>
      <c r="SBE12" s="541"/>
      <c r="SBF12" s="537"/>
      <c r="SBG12" s="6"/>
      <c r="SBH12" s="275"/>
      <c r="SBI12" s="275"/>
      <c r="SBJ12" s="275"/>
      <c r="SBK12" s="275"/>
      <c r="SBL12" s="275"/>
      <c r="SBM12" s="276"/>
      <c r="SBN12" s="277"/>
      <c r="SBO12" s="277"/>
      <c r="SBP12" s="277"/>
      <c r="SBQ12" s="277"/>
      <c r="SBR12" s="274"/>
      <c r="SBS12" s="265"/>
      <c r="SBT12" s="537"/>
      <c r="SBU12" s="537"/>
      <c r="SBV12" s="538"/>
      <c r="SBW12" s="539"/>
      <c r="SBY12" s="540"/>
      <c r="SBZ12" s="540"/>
      <c r="SCA12" s="542"/>
      <c r="SCB12" s="541"/>
      <c r="SCC12" s="537"/>
      <c r="SCD12" s="6"/>
      <c r="SCE12" s="275"/>
      <c r="SCF12" s="275"/>
      <c r="SCG12" s="275"/>
      <c r="SCH12" s="275"/>
      <c r="SCI12" s="275"/>
      <c r="SCJ12" s="276"/>
      <c r="SCK12" s="277"/>
      <c r="SCL12" s="277"/>
      <c r="SCM12" s="277"/>
      <c r="SCN12" s="277"/>
      <c r="SCO12" s="274"/>
      <c r="SCP12" s="265"/>
      <c r="SCQ12" s="537"/>
      <c r="SCR12" s="537"/>
      <c r="SCS12" s="538"/>
      <c r="SCT12" s="539"/>
      <c r="SCV12" s="540"/>
      <c r="SCW12" s="540"/>
      <c r="SCX12" s="542"/>
      <c r="SCY12" s="541"/>
      <c r="SCZ12" s="537"/>
      <c r="SDA12" s="6"/>
      <c r="SDB12" s="275"/>
      <c r="SDC12" s="275"/>
      <c r="SDD12" s="275"/>
      <c r="SDE12" s="275"/>
      <c r="SDF12" s="275"/>
      <c r="SDG12" s="276"/>
      <c r="SDH12" s="277"/>
      <c r="SDI12" s="277"/>
      <c r="SDJ12" s="277"/>
      <c r="SDK12" s="277"/>
      <c r="SDL12" s="274"/>
      <c r="SDM12" s="265"/>
      <c r="SDN12" s="537"/>
      <c r="SDO12" s="537"/>
      <c r="SDP12" s="538"/>
      <c r="SDQ12" s="539"/>
      <c r="SDS12" s="540"/>
      <c r="SDT12" s="540"/>
      <c r="SDU12" s="542"/>
      <c r="SDV12" s="541"/>
      <c r="SDW12" s="537"/>
      <c r="SDX12" s="6"/>
      <c r="SDY12" s="275"/>
      <c r="SDZ12" s="275"/>
      <c r="SEA12" s="275"/>
      <c r="SEB12" s="275"/>
      <c r="SEC12" s="275"/>
      <c r="SED12" s="276"/>
      <c r="SEE12" s="277"/>
      <c r="SEF12" s="277"/>
      <c r="SEG12" s="277"/>
      <c r="SEH12" s="277"/>
      <c r="SEI12" s="274"/>
      <c r="SEJ12" s="265"/>
      <c r="SEK12" s="537"/>
      <c r="SEL12" s="537"/>
      <c r="SEM12" s="538"/>
      <c r="SEN12" s="539"/>
      <c r="SEP12" s="540"/>
      <c r="SEQ12" s="540"/>
      <c r="SER12" s="542"/>
      <c r="SES12" s="541"/>
      <c r="SET12" s="537"/>
      <c r="SEU12" s="6"/>
      <c r="SEV12" s="275"/>
      <c r="SEW12" s="275"/>
      <c r="SEX12" s="275"/>
      <c r="SEY12" s="275"/>
      <c r="SEZ12" s="275"/>
      <c r="SFA12" s="276"/>
      <c r="SFB12" s="277"/>
      <c r="SFC12" s="277"/>
      <c r="SFD12" s="277"/>
      <c r="SFE12" s="277"/>
      <c r="SFF12" s="274"/>
      <c r="SFG12" s="265"/>
      <c r="SFH12" s="537"/>
      <c r="SFI12" s="537"/>
      <c r="SFJ12" s="538"/>
      <c r="SFK12" s="539"/>
      <c r="SFM12" s="540"/>
      <c r="SFN12" s="540"/>
      <c r="SFO12" s="542"/>
      <c r="SFP12" s="541"/>
      <c r="SFQ12" s="537"/>
      <c r="SFR12" s="6"/>
      <c r="SFS12" s="275"/>
      <c r="SFT12" s="275"/>
      <c r="SFU12" s="275"/>
      <c r="SFV12" s="275"/>
      <c r="SFW12" s="275"/>
      <c r="SFX12" s="276"/>
      <c r="SFY12" s="277"/>
      <c r="SFZ12" s="277"/>
      <c r="SGA12" s="277"/>
      <c r="SGB12" s="277"/>
      <c r="SGC12" s="274"/>
      <c r="SGD12" s="265"/>
      <c r="SGE12" s="537"/>
      <c r="SGF12" s="537"/>
      <c r="SGG12" s="538"/>
      <c r="SGH12" s="539"/>
      <c r="SGJ12" s="540"/>
      <c r="SGK12" s="540"/>
      <c r="SGL12" s="542"/>
      <c r="SGM12" s="541"/>
      <c r="SGN12" s="537"/>
      <c r="SGO12" s="6"/>
      <c r="SGP12" s="275"/>
      <c r="SGQ12" s="275"/>
      <c r="SGR12" s="275"/>
      <c r="SGS12" s="275"/>
      <c r="SGT12" s="275"/>
      <c r="SGU12" s="276"/>
      <c r="SGV12" s="277"/>
      <c r="SGW12" s="277"/>
      <c r="SGX12" s="277"/>
      <c r="SGY12" s="277"/>
      <c r="SGZ12" s="274"/>
      <c r="SHA12" s="265"/>
      <c r="SHB12" s="537"/>
      <c r="SHC12" s="537"/>
      <c r="SHD12" s="538"/>
      <c r="SHE12" s="539"/>
      <c r="SHG12" s="540"/>
      <c r="SHH12" s="540"/>
      <c r="SHI12" s="542"/>
      <c r="SHJ12" s="541"/>
      <c r="SHK12" s="537"/>
      <c r="SHL12" s="6"/>
      <c r="SHM12" s="275"/>
      <c r="SHN12" s="275"/>
      <c r="SHO12" s="275"/>
      <c r="SHP12" s="275"/>
      <c r="SHQ12" s="275"/>
      <c r="SHR12" s="276"/>
      <c r="SHS12" s="277"/>
      <c r="SHT12" s="277"/>
      <c r="SHU12" s="277"/>
      <c r="SHV12" s="277"/>
      <c r="SHW12" s="274"/>
      <c r="SHX12" s="265"/>
      <c r="SHY12" s="537"/>
      <c r="SHZ12" s="537"/>
      <c r="SIA12" s="538"/>
      <c r="SIB12" s="539"/>
      <c r="SID12" s="540"/>
      <c r="SIE12" s="540"/>
      <c r="SIF12" s="542"/>
      <c r="SIG12" s="541"/>
      <c r="SIH12" s="537"/>
      <c r="SII12" s="6"/>
      <c r="SIJ12" s="275"/>
      <c r="SIK12" s="275"/>
      <c r="SIL12" s="275"/>
      <c r="SIM12" s="275"/>
      <c r="SIN12" s="275"/>
      <c r="SIO12" s="276"/>
      <c r="SIP12" s="277"/>
      <c r="SIQ12" s="277"/>
      <c r="SIR12" s="277"/>
      <c r="SIS12" s="277"/>
      <c r="SIT12" s="274"/>
      <c r="SIU12" s="265"/>
      <c r="SIV12" s="537"/>
      <c r="SIW12" s="537"/>
      <c r="SIX12" s="538"/>
      <c r="SIY12" s="539"/>
      <c r="SJA12" s="540"/>
      <c r="SJB12" s="540"/>
      <c r="SJC12" s="542"/>
      <c r="SJD12" s="541"/>
      <c r="SJE12" s="537"/>
      <c r="SJF12" s="6"/>
      <c r="SJG12" s="275"/>
      <c r="SJH12" s="275"/>
      <c r="SJI12" s="275"/>
      <c r="SJJ12" s="275"/>
      <c r="SJK12" s="275"/>
      <c r="SJL12" s="276"/>
      <c r="SJM12" s="277"/>
      <c r="SJN12" s="277"/>
      <c r="SJO12" s="277"/>
      <c r="SJP12" s="277"/>
      <c r="SJQ12" s="274"/>
      <c r="SJR12" s="265"/>
      <c r="SJS12" s="537"/>
      <c r="SJT12" s="537"/>
      <c r="SJU12" s="538"/>
      <c r="SJV12" s="539"/>
      <c r="SJX12" s="540"/>
      <c r="SJY12" s="540"/>
      <c r="SJZ12" s="542"/>
      <c r="SKA12" s="541"/>
      <c r="SKB12" s="537"/>
      <c r="SKC12" s="6"/>
      <c r="SKD12" s="275"/>
      <c r="SKE12" s="275"/>
      <c r="SKF12" s="275"/>
      <c r="SKG12" s="275"/>
      <c r="SKH12" s="275"/>
      <c r="SKI12" s="276"/>
      <c r="SKJ12" s="277"/>
      <c r="SKK12" s="277"/>
      <c r="SKL12" s="277"/>
      <c r="SKM12" s="277"/>
      <c r="SKN12" s="274"/>
      <c r="SKO12" s="265"/>
      <c r="SKP12" s="537"/>
      <c r="SKQ12" s="537"/>
      <c r="SKR12" s="538"/>
      <c r="SKS12" s="539"/>
      <c r="SKU12" s="540"/>
      <c r="SKV12" s="540"/>
      <c r="SKW12" s="542"/>
      <c r="SKX12" s="541"/>
      <c r="SKY12" s="537"/>
      <c r="SKZ12" s="6"/>
      <c r="SLA12" s="275"/>
      <c r="SLB12" s="275"/>
      <c r="SLC12" s="275"/>
      <c r="SLD12" s="275"/>
      <c r="SLE12" s="275"/>
      <c r="SLF12" s="276"/>
      <c r="SLG12" s="277"/>
      <c r="SLH12" s="277"/>
      <c r="SLI12" s="277"/>
      <c r="SLJ12" s="277"/>
      <c r="SLK12" s="274"/>
      <c r="SLL12" s="265"/>
      <c r="SLM12" s="537"/>
      <c r="SLN12" s="537"/>
      <c r="SLO12" s="538"/>
      <c r="SLP12" s="539"/>
      <c r="SLR12" s="540"/>
      <c r="SLS12" s="540"/>
      <c r="SLT12" s="542"/>
      <c r="SLU12" s="541"/>
      <c r="SLV12" s="537"/>
      <c r="SLW12" s="6"/>
      <c r="SLX12" s="275"/>
      <c r="SLY12" s="275"/>
      <c r="SLZ12" s="275"/>
      <c r="SMA12" s="275"/>
      <c r="SMB12" s="275"/>
      <c r="SMC12" s="276"/>
      <c r="SMD12" s="277"/>
      <c r="SME12" s="277"/>
      <c r="SMF12" s="277"/>
      <c r="SMG12" s="277"/>
      <c r="SMH12" s="274"/>
      <c r="SMI12" s="265"/>
      <c r="SMJ12" s="537"/>
      <c r="SMK12" s="537"/>
      <c r="SML12" s="538"/>
      <c r="SMM12" s="539"/>
      <c r="SMO12" s="540"/>
      <c r="SMP12" s="540"/>
      <c r="SMQ12" s="542"/>
      <c r="SMR12" s="541"/>
      <c r="SMS12" s="537"/>
      <c r="SMT12" s="6"/>
      <c r="SMU12" s="275"/>
      <c r="SMV12" s="275"/>
      <c r="SMW12" s="275"/>
      <c r="SMX12" s="275"/>
      <c r="SMY12" s="275"/>
      <c r="SMZ12" s="276"/>
      <c r="SNA12" s="277"/>
      <c r="SNB12" s="277"/>
      <c r="SNC12" s="277"/>
      <c r="SND12" s="277"/>
      <c r="SNE12" s="274"/>
      <c r="SNF12" s="265"/>
      <c r="SNG12" s="537"/>
      <c r="SNH12" s="537"/>
      <c r="SNI12" s="538"/>
      <c r="SNJ12" s="539"/>
      <c r="SNL12" s="540"/>
      <c r="SNM12" s="540"/>
      <c r="SNN12" s="542"/>
      <c r="SNO12" s="541"/>
      <c r="SNP12" s="537"/>
      <c r="SNQ12" s="6"/>
      <c r="SNR12" s="275"/>
      <c r="SNS12" s="275"/>
      <c r="SNT12" s="275"/>
      <c r="SNU12" s="275"/>
      <c r="SNV12" s="275"/>
      <c r="SNW12" s="276"/>
      <c r="SNX12" s="277"/>
      <c r="SNY12" s="277"/>
      <c r="SNZ12" s="277"/>
      <c r="SOA12" s="277"/>
      <c r="SOB12" s="274"/>
      <c r="SOC12" s="265"/>
      <c r="SOD12" s="537"/>
      <c r="SOE12" s="537"/>
      <c r="SOF12" s="538"/>
      <c r="SOG12" s="539"/>
      <c r="SOI12" s="540"/>
      <c r="SOJ12" s="540"/>
      <c r="SOK12" s="542"/>
      <c r="SOL12" s="541"/>
      <c r="SOM12" s="537"/>
      <c r="SON12" s="6"/>
      <c r="SOO12" s="275"/>
      <c r="SOP12" s="275"/>
      <c r="SOQ12" s="275"/>
      <c r="SOR12" s="275"/>
      <c r="SOS12" s="275"/>
      <c r="SOT12" s="276"/>
      <c r="SOU12" s="277"/>
      <c r="SOV12" s="277"/>
      <c r="SOW12" s="277"/>
      <c r="SOX12" s="277"/>
      <c r="SOY12" s="274"/>
      <c r="SOZ12" s="265"/>
      <c r="SPA12" s="537"/>
      <c r="SPB12" s="537"/>
      <c r="SPC12" s="538"/>
      <c r="SPD12" s="539"/>
      <c r="SPF12" s="540"/>
      <c r="SPG12" s="540"/>
      <c r="SPH12" s="542"/>
      <c r="SPI12" s="541"/>
      <c r="SPJ12" s="537"/>
      <c r="SPK12" s="6"/>
      <c r="SPL12" s="275"/>
      <c r="SPM12" s="275"/>
      <c r="SPN12" s="275"/>
      <c r="SPO12" s="275"/>
      <c r="SPP12" s="275"/>
      <c r="SPQ12" s="276"/>
      <c r="SPR12" s="277"/>
      <c r="SPS12" s="277"/>
      <c r="SPT12" s="277"/>
      <c r="SPU12" s="277"/>
      <c r="SPV12" s="274"/>
      <c r="SPW12" s="265"/>
      <c r="SPX12" s="537"/>
      <c r="SPY12" s="537"/>
      <c r="SPZ12" s="538"/>
      <c r="SQA12" s="539"/>
      <c r="SQC12" s="540"/>
      <c r="SQD12" s="540"/>
      <c r="SQE12" s="542"/>
      <c r="SQF12" s="541"/>
      <c r="SQG12" s="537"/>
      <c r="SQH12" s="6"/>
      <c r="SQI12" s="275"/>
      <c r="SQJ12" s="275"/>
      <c r="SQK12" s="275"/>
      <c r="SQL12" s="275"/>
      <c r="SQM12" s="275"/>
      <c r="SQN12" s="276"/>
      <c r="SQO12" s="277"/>
      <c r="SQP12" s="277"/>
      <c r="SQQ12" s="277"/>
      <c r="SQR12" s="277"/>
      <c r="SQS12" s="274"/>
      <c r="SQT12" s="265"/>
      <c r="SQU12" s="537"/>
      <c r="SQV12" s="537"/>
      <c r="SQW12" s="538"/>
      <c r="SQX12" s="539"/>
      <c r="SQZ12" s="540"/>
      <c r="SRA12" s="540"/>
      <c r="SRB12" s="542"/>
      <c r="SRC12" s="541"/>
      <c r="SRD12" s="537"/>
      <c r="SRE12" s="6"/>
      <c r="SRF12" s="275"/>
      <c r="SRG12" s="275"/>
      <c r="SRH12" s="275"/>
      <c r="SRI12" s="275"/>
      <c r="SRJ12" s="275"/>
      <c r="SRK12" s="276"/>
      <c r="SRL12" s="277"/>
      <c r="SRM12" s="277"/>
      <c r="SRN12" s="277"/>
      <c r="SRO12" s="277"/>
      <c r="SRP12" s="274"/>
      <c r="SRQ12" s="265"/>
      <c r="SRR12" s="537"/>
      <c r="SRS12" s="537"/>
      <c r="SRT12" s="538"/>
      <c r="SRU12" s="539"/>
      <c r="SRW12" s="540"/>
      <c r="SRX12" s="540"/>
      <c r="SRY12" s="542"/>
      <c r="SRZ12" s="541"/>
      <c r="SSA12" s="537"/>
      <c r="SSB12" s="6"/>
      <c r="SSC12" s="275"/>
      <c r="SSD12" s="275"/>
      <c r="SSE12" s="275"/>
      <c r="SSF12" s="275"/>
      <c r="SSG12" s="275"/>
      <c r="SSH12" s="276"/>
      <c r="SSI12" s="277"/>
      <c r="SSJ12" s="277"/>
      <c r="SSK12" s="277"/>
      <c r="SSL12" s="277"/>
      <c r="SSM12" s="274"/>
      <c r="SSN12" s="265"/>
      <c r="SSO12" s="537"/>
      <c r="SSP12" s="537"/>
      <c r="SSQ12" s="538"/>
      <c r="SSR12" s="539"/>
      <c r="SST12" s="540"/>
      <c r="SSU12" s="540"/>
      <c r="SSV12" s="542"/>
      <c r="SSW12" s="541"/>
      <c r="SSX12" s="537"/>
      <c r="SSY12" s="6"/>
      <c r="SSZ12" s="275"/>
      <c r="STA12" s="275"/>
      <c r="STB12" s="275"/>
      <c r="STC12" s="275"/>
      <c r="STD12" s="275"/>
      <c r="STE12" s="276"/>
      <c r="STF12" s="277"/>
      <c r="STG12" s="277"/>
      <c r="STH12" s="277"/>
      <c r="STI12" s="277"/>
      <c r="STJ12" s="274"/>
      <c r="STK12" s="265"/>
      <c r="STL12" s="537"/>
      <c r="STM12" s="537"/>
      <c r="STN12" s="538"/>
      <c r="STO12" s="539"/>
      <c r="STQ12" s="540"/>
      <c r="STR12" s="540"/>
      <c r="STS12" s="542"/>
      <c r="STT12" s="541"/>
      <c r="STU12" s="537"/>
      <c r="STV12" s="6"/>
      <c r="STW12" s="275"/>
      <c r="STX12" s="275"/>
      <c r="STY12" s="275"/>
      <c r="STZ12" s="275"/>
      <c r="SUA12" s="275"/>
      <c r="SUB12" s="276"/>
      <c r="SUC12" s="277"/>
      <c r="SUD12" s="277"/>
      <c r="SUE12" s="277"/>
      <c r="SUF12" s="277"/>
      <c r="SUG12" s="274"/>
      <c r="SUH12" s="265"/>
      <c r="SUI12" s="537"/>
      <c r="SUJ12" s="537"/>
      <c r="SUK12" s="538"/>
      <c r="SUL12" s="539"/>
      <c r="SUN12" s="540"/>
      <c r="SUO12" s="540"/>
      <c r="SUP12" s="542"/>
      <c r="SUQ12" s="541"/>
      <c r="SUR12" s="537"/>
      <c r="SUS12" s="6"/>
      <c r="SUT12" s="275"/>
      <c r="SUU12" s="275"/>
      <c r="SUV12" s="275"/>
      <c r="SUW12" s="275"/>
      <c r="SUX12" s="275"/>
      <c r="SUY12" s="276"/>
      <c r="SUZ12" s="277"/>
      <c r="SVA12" s="277"/>
      <c r="SVB12" s="277"/>
      <c r="SVC12" s="277"/>
      <c r="SVD12" s="274"/>
      <c r="SVE12" s="265"/>
      <c r="SVF12" s="537"/>
      <c r="SVG12" s="537"/>
      <c r="SVH12" s="538"/>
      <c r="SVI12" s="539"/>
      <c r="SVK12" s="540"/>
      <c r="SVL12" s="540"/>
      <c r="SVM12" s="542"/>
      <c r="SVN12" s="541"/>
      <c r="SVO12" s="537"/>
      <c r="SVP12" s="6"/>
      <c r="SVQ12" s="275"/>
      <c r="SVR12" s="275"/>
      <c r="SVS12" s="275"/>
      <c r="SVT12" s="275"/>
      <c r="SVU12" s="275"/>
      <c r="SVV12" s="276"/>
      <c r="SVW12" s="277"/>
      <c r="SVX12" s="277"/>
      <c r="SVY12" s="277"/>
      <c r="SVZ12" s="277"/>
      <c r="SWA12" s="274"/>
      <c r="SWB12" s="265"/>
      <c r="SWC12" s="537"/>
      <c r="SWD12" s="537"/>
      <c r="SWE12" s="538"/>
      <c r="SWF12" s="539"/>
      <c r="SWH12" s="540"/>
      <c r="SWI12" s="540"/>
      <c r="SWJ12" s="542"/>
      <c r="SWK12" s="541"/>
      <c r="SWL12" s="537"/>
      <c r="SWM12" s="6"/>
      <c r="SWN12" s="275"/>
      <c r="SWO12" s="275"/>
      <c r="SWP12" s="275"/>
      <c r="SWQ12" s="275"/>
      <c r="SWR12" s="275"/>
      <c r="SWS12" s="276"/>
      <c r="SWT12" s="277"/>
      <c r="SWU12" s="277"/>
      <c r="SWV12" s="277"/>
      <c r="SWW12" s="277"/>
      <c r="SWX12" s="274"/>
      <c r="SWY12" s="265"/>
      <c r="SWZ12" s="537"/>
      <c r="SXA12" s="537"/>
      <c r="SXB12" s="538"/>
      <c r="SXC12" s="539"/>
      <c r="SXE12" s="540"/>
      <c r="SXF12" s="540"/>
      <c r="SXG12" s="542"/>
      <c r="SXH12" s="541"/>
      <c r="SXI12" s="537"/>
      <c r="SXJ12" s="6"/>
      <c r="SXK12" s="275"/>
      <c r="SXL12" s="275"/>
      <c r="SXM12" s="275"/>
      <c r="SXN12" s="275"/>
      <c r="SXO12" s="275"/>
      <c r="SXP12" s="276"/>
      <c r="SXQ12" s="277"/>
      <c r="SXR12" s="277"/>
      <c r="SXS12" s="277"/>
      <c r="SXT12" s="277"/>
      <c r="SXU12" s="274"/>
      <c r="SXV12" s="265"/>
      <c r="SXW12" s="537"/>
      <c r="SXX12" s="537"/>
      <c r="SXY12" s="538"/>
      <c r="SXZ12" s="539"/>
      <c r="SYB12" s="540"/>
      <c r="SYC12" s="540"/>
      <c r="SYD12" s="542"/>
      <c r="SYE12" s="541"/>
      <c r="SYF12" s="537"/>
      <c r="SYG12" s="6"/>
      <c r="SYH12" s="275"/>
      <c r="SYI12" s="275"/>
      <c r="SYJ12" s="275"/>
      <c r="SYK12" s="275"/>
      <c r="SYL12" s="275"/>
      <c r="SYM12" s="276"/>
      <c r="SYN12" s="277"/>
      <c r="SYO12" s="277"/>
      <c r="SYP12" s="277"/>
      <c r="SYQ12" s="277"/>
      <c r="SYR12" s="274"/>
      <c r="SYS12" s="265"/>
      <c r="SYT12" s="537"/>
      <c r="SYU12" s="537"/>
      <c r="SYV12" s="538"/>
      <c r="SYW12" s="539"/>
      <c r="SYY12" s="540"/>
      <c r="SYZ12" s="540"/>
      <c r="SZA12" s="542"/>
      <c r="SZB12" s="541"/>
      <c r="SZC12" s="537"/>
      <c r="SZD12" s="6"/>
      <c r="SZE12" s="275"/>
      <c r="SZF12" s="275"/>
      <c r="SZG12" s="275"/>
      <c r="SZH12" s="275"/>
      <c r="SZI12" s="275"/>
      <c r="SZJ12" s="276"/>
      <c r="SZK12" s="277"/>
      <c r="SZL12" s="277"/>
      <c r="SZM12" s="277"/>
      <c r="SZN12" s="277"/>
      <c r="SZO12" s="274"/>
      <c r="SZP12" s="265"/>
      <c r="SZQ12" s="537"/>
      <c r="SZR12" s="537"/>
      <c r="SZS12" s="538"/>
      <c r="SZT12" s="539"/>
      <c r="SZV12" s="540"/>
      <c r="SZW12" s="540"/>
      <c r="SZX12" s="542"/>
      <c r="SZY12" s="541"/>
      <c r="SZZ12" s="537"/>
      <c r="TAA12" s="6"/>
      <c r="TAB12" s="275"/>
      <c r="TAC12" s="275"/>
      <c r="TAD12" s="275"/>
      <c r="TAE12" s="275"/>
      <c r="TAF12" s="275"/>
      <c r="TAG12" s="276"/>
      <c r="TAH12" s="277"/>
      <c r="TAI12" s="277"/>
      <c r="TAJ12" s="277"/>
      <c r="TAK12" s="277"/>
      <c r="TAL12" s="274"/>
      <c r="TAM12" s="265"/>
      <c r="TAN12" s="537"/>
      <c r="TAO12" s="537"/>
      <c r="TAP12" s="538"/>
      <c r="TAQ12" s="539"/>
      <c r="TAS12" s="540"/>
      <c r="TAT12" s="540"/>
      <c r="TAU12" s="542"/>
      <c r="TAV12" s="541"/>
      <c r="TAW12" s="537"/>
      <c r="TAX12" s="6"/>
      <c r="TAY12" s="275"/>
      <c r="TAZ12" s="275"/>
      <c r="TBA12" s="275"/>
      <c r="TBB12" s="275"/>
      <c r="TBC12" s="275"/>
      <c r="TBD12" s="276"/>
      <c r="TBE12" s="277"/>
      <c r="TBF12" s="277"/>
      <c r="TBG12" s="277"/>
      <c r="TBH12" s="277"/>
      <c r="TBI12" s="274"/>
      <c r="TBJ12" s="265"/>
      <c r="TBK12" s="537"/>
      <c r="TBL12" s="537"/>
      <c r="TBM12" s="538"/>
      <c r="TBN12" s="539"/>
      <c r="TBP12" s="540"/>
      <c r="TBQ12" s="540"/>
      <c r="TBR12" s="542"/>
      <c r="TBS12" s="541"/>
      <c r="TBT12" s="537"/>
      <c r="TBU12" s="6"/>
      <c r="TBV12" s="275"/>
      <c r="TBW12" s="275"/>
      <c r="TBX12" s="275"/>
      <c r="TBY12" s="275"/>
      <c r="TBZ12" s="275"/>
      <c r="TCA12" s="276"/>
      <c r="TCB12" s="277"/>
      <c r="TCC12" s="277"/>
      <c r="TCD12" s="277"/>
      <c r="TCE12" s="277"/>
      <c r="TCF12" s="274"/>
      <c r="TCG12" s="265"/>
      <c r="TCH12" s="537"/>
      <c r="TCI12" s="537"/>
      <c r="TCJ12" s="538"/>
      <c r="TCK12" s="539"/>
      <c r="TCM12" s="540"/>
      <c r="TCN12" s="540"/>
      <c r="TCO12" s="542"/>
      <c r="TCP12" s="541"/>
      <c r="TCQ12" s="537"/>
      <c r="TCR12" s="6"/>
      <c r="TCS12" s="275"/>
      <c r="TCT12" s="275"/>
      <c r="TCU12" s="275"/>
      <c r="TCV12" s="275"/>
      <c r="TCW12" s="275"/>
      <c r="TCX12" s="276"/>
      <c r="TCY12" s="277"/>
      <c r="TCZ12" s="277"/>
      <c r="TDA12" s="277"/>
      <c r="TDB12" s="277"/>
      <c r="TDC12" s="274"/>
      <c r="TDD12" s="265"/>
      <c r="TDE12" s="537"/>
      <c r="TDF12" s="537"/>
      <c r="TDG12" s="538"/>
      <c r="TDH12" s="539"/>
      <c r="TDJ12" s="540"/>
      <c r="TDK12" s="540"/>
      <c r="TDL12" s="542"/>
      <c r="TDM12" s="541"/>
      <c r="TDN12" s="537"/>
      <c r="TDO12" s="6"/>
      <c r="TDP12" s="275"/>
      <c r="TDQ12" s="275"/>
      <c r="TDR12" s="275"/>
      <c r="TDS12" s="275"/>
      <c r="TDT12" s="275"/>
      <c r="TDU12" s="276"/>
      <c r="TDV12" s="277"/>
      <c r="TDW12" s="277"/>
      <c r="TDX12" s="277"/>
      <c r="TDY12" s="277"/>
      <c r="TDZ12" s="274"/>
      <c r="TEA12" s="265"/>
      <c r="TEB12" s="537"/>
      <c r="TEC12" s="537"/>
      <c r="TED12" s="538"/>
      <c r="TEE12" s="539"/>
      <c r="TEG12" s="540"/>
      <c r="TEH12" s="540"/>
      <c r="TEI12" s="542"/>
      <c r="TEJ12" s="541"/>
      <c r="TEK12" s="537"/>
      <c r="TEL12" s="6"/>
      <c r="TEM12" s="275"/>
      <c r="TEN12" s="275"/>
      <c r="TEO12" s="275"/>
      <c r="TEP12" s="275"/>
      <c r="TEQ12" s="275"/>
      <c r="TER12" s="276"/>
      <c r="TES12" s="277"/>
      <c r="TET12" s="277"/>
      <c r="TEU12" s="277"/>
      <c r="TEV12" s="277"/>
      <c r="TEW12" s="274"/>
      <c r="TEX12" s="265"/>
      <c r="TEY12" s="537"/>
      <c r="TEZ12" s="537"/>
      <c r="TFA12" s="538"/>
      <c r="TFB12" s="539"/>
      <c r="TFD12" s="540"/>
      <c r="TFE12" s="540"/>
      <c r="TFF12" s="542"/>
      <c r="TFG12" s="541"/>
      <c r="TFH12" s="537"/>
      <c r="TFI12" s="6"/>
      <c r="TFJ12" s="275"/>
      <c r="TFK12" s="275"/>
      <c r="TFL12" s="275"/>
      <c r="TFM12" s="275"/>
      <c r="TFN12" s="275"/>
      <c r="TFO12" s="276"/>
      <c r="TFP12" s="277"/>
      <c r="TFQ12" s="277"/>
      <c r="TFR12" s="277"/>
      <c r="TFS12" s="277"/>
      <c r="TFT12" s="274"/>
      <c r="TFU12" s="265"/>
      <c r="TFV12" s="537"/>
      <c r="TFW12" s="537"/>
      <c r="TFX12" s="538"/>
      <c r="TFY12" s="539"/>
      <c r="TGA12" s="540"/>
      <c r="TGB12" s="540"/>
      <c r="TGC12" s="542"/>
      <c r="TGD12" s="541"/>
      <c r="TGE12" s="537"/>
      <c r="TGF12" s="6"/>
      <c r="TGG12" s="275"/>
      <c r="TGH12" s="275"/>
      <c r="TGI12" s="275"/>
      <c r="TGJ12" s="275"/>
      <c r="TGK12" s="275"/>
      <c r="TGL12" s="276"/>
      <c r="TGM12" s="277"/>
      <c r="TGN12" s="277"/>
      <c r="TGO12" s="277"/>
      <c r="TGP12" s="277"/>
      <c r="TGQ12" s="274"/>
      <c r="TGR12" s="265"/>
      <c r="TGS12" s="537"/>
      <c r="TGT12" s="537"/>
      <c r="TGU12" s="538"/>
      <c r="TGV12" s="539"/>
      <c r="TGX12" s="540"/>
      <c r="TGY12" s="540"/>
      <c r="TGZ12" s="542"/>
      <c r="THA12" s="541"/>
      <c r="THB12" s="537"/>
      <c r="THC12" s="6"/>
      <c r="THD12" s="275"/>
      <c r="THE12" s="275"/>
      <c r="THF12" s="275"/>
      <c r="THG12" s="275"/>
      <c r="THH12" s="275"/>
      <c r="THI12" s="276"/>
      <c r="THJ12" s="277"/>
      <c r="THK12" s="277"/>
      <c r="THL12" s="277"/>
      <c r="THM12" s="277"/>
      <c r="THN12" s="274"/>
      <c r="THO12" s="265"/>
      <c r="THP12" s="537"/>
      <c r="THQ12" s="537"/>
      <c r="THR12" s="538"/>
      <c r="THS12" s="539"/>
      <c r="THU12" s="540"/>
      <c r="THV12" s="540"/>
      <c r="THW12" s="542"/>
      <c r="THX12" s="541"/>
      <c r="THY12" s="537"/>
      <c r="THZ12" s="6"/>
      <c r="TIA12" s="275"/>
      <c r="TIB12" s="275"/>
      <c r="TIC12" s="275"/>
      <c r="TID12" s="275"/>
      <c r="TIE12" s="275"/>
      <c r="TIF12" s="276"/>
      <c r="TIG12" s="277"/>
      <c r="TIH12" s="277"/>
      <c r="TII12" s="277"/>
      <c r="TIJ12" s="277"/>
      <c r="TIK12" s="274"/>
      <c r="TIL12" s="265"/>
      <c r="TIM12" s="537"/>
      <c r="TIN12" s="537"/>
      <c r="TIO12" s="538"/>
      <c r="TIP12" s="539"/>
      <c r="TIR12" s="540"/>
      <c r="TIS12" s="540"/>
      <c r="TIT12" s="542"/>
      <c r="TIU12" s="541"/>
      <c r="TIV12" s="537"/>
      <c r="TIW12" s="6"/>
      <c r="TIX12" s="275"/>
      <c r="TIY12" s="275"/>
      <c r="TIZ12" s="275"/>
      <c r="TJA12" s="275"/>
      <c r="TJB12" s="275"/>
      <c r="TJC12" s="276"/>
      <c r="TJD12" s="277"/>
      <c r="TJE12" s="277"/>
      <c r="TJF12" s="277"/>
      <c r="TJG12" s="277"/>
      <c r="TJH12" s="274"/>
      <c r="TJI12" s="265"/>
      <c r="TJJ12" s="537"/>
      <c r="TJK12" s="537"/>
      <c r="TJL12" s="538"/>
      <c r="TJM12" s="539"/>
      <c r="TJO12" s="540"/>
      <c r="TJP12" s="540"/>
      <c r="TJQ12" s="542"/>
      <c r="TJR12" s="541"/>
      <c r="TJS12" s="537"/>
      <c r="TJT12" s="6"/>
      <c r="TJU12" s="275"/>
      <c r="TJV12" s="275"/>
      <c r="TJW12" s="275"/>
      <c r="TJX12" s="275"/>
      <c r="TJY12" s="275"/>
      <c r="TJZ12" s="276"/>
      <c r="TKA12" s="277"/>
      <c r="TKB12" s="277"/>
      <c r="TKC12" s="277"/>
      <c r="TKD12" s="277"/>
      <c r="TKE12" s="274"/>
      <c r="TKF12" s="265"/>
      <c r="TKG12" s="537"/>
      <c r="TKH12" s="537"/>
      <c r="TKI12" s="538"/>
      <c r="TKJ12" s="539"/>
      <c r="TKL12" s="540"/>
      <c r="TKM12" s="540"/>
      <c r="TKN12" s="542"/>
      <c r="TKO12" s="541"/>
      <c r="TKP12" s="537"/>
      <c r="TKQ12" s="6"/>
      <c r="TKR12" s="275"/>
      <c r="TKS12" s="275"/>
      <c r="TKT12" s="275"/>
      <c r="TKU12" s="275"/>
      <c r="TKV12" s="275"/>
      <c r="TKW12" s="276"/>
      <c r="TKX12" s="277"/>
      <c r="TKY12" s="277"/>
      <c r="TKZ12" s="277"/>
      <c r="TLA12" s="277"/>
      <c r="TLB12" s="274"/>
      <c r="TLC12" s="265"/>
      <c r="TLD12" s="537"/>
      <c r="TLE12" s="537"/>
      <c r="TLF12" s="538"/>
      <c r="TLG12" s="539"/>
      <c r="TLI12" s="540"/>
      <c r="TLJ12" s="540"/>
      <c r="TLK12" s="542"/>
      <c r="TLL12" s="541"/>
      <c r="TLM12" s="537"/>
      <c r="TLN12" s="6"/>
      <c r="TLO12" s="275"/>
      <c r="TLP12" s="275"/>
      <c r="TLQ12" s="275"/>
      <c r="TLR12" s="275"/>
      <c r="TLS12" s="275"/>
      <c r="TLT12" s="276"/>
      <c r="TLU12" s="277"/>
      <c r="TLV12" s="277"/>
      <c r="TLW12" s="277"/>
      <c r="TLX12" s="277"/>
      <c r="TLY12" s="274"/>
      <c r="TLZ12" s="265"/>
      <c r="TMA12" s="537"/>
      <c r="TMB12" s="537"/>
      <c r="TMC12" s="538"/>
      <c r="TMD12" s="539"/>
      <c r="TMF12" s="540"/>
      <c r="TMG12" s="540"/>
      <c r="TMH12" s="542"/>
      <c r="TMI12" s="541"/>
      <c r="TMJ12" s="537"/>
      <c r="TMK12" s="6"/>
      <c r="TML12" s="275"/>
      <c r="TMM12" s="275"/>
      <c r="TMN12" s="275"/>
      <c r="TMO12" s="275"/>
      <c r="TMP12" s="275"/>
      <c r="TMQ12" s="276"/>
      <c r="TMR12" s="277"/>
      <c r="TMS12" s="277"/>
      <c r="TMT12" s="277"/>
      <c r="TMU12" s="277"/>
      <c r="TMV12" s="274"/>
      <c r="TMW12" s="265"/>
      <c r="TMX12" s="537"/>
      <c r="TMY12" s="537"/>
      <c r="TMZ12" s="538"/>
      <c r="TNA12" s="539"/>
      <c r="TNC12" s="540"/>
      <c r="TND12" s="540"/>
      <c r="TNE12" s="542"/>
      <c r="TNF12" s="541"/>
      <c r="TNG12" s="537"/>
      <c r="TNH12" s="6"/>
      <c r="TNI12" s="275"/>
      <c r="TNJ12" s="275"/>
      <c r="TNK12" s="275"/>
      <c r="TNL12" s="275"/>
      <c r="TNM12" s="275"/>
      <c r="TNN12" s="276"/>
      <c r="TNO12" s="277"/>
      <c r="TNP12" s="277"/>
      <c r="TNQ12" s="277"/>
      <c r="TNR12" s="277"/>
      <c r="TNS12" s="274"/>
      <c r="TNT12" s="265"/>
      <c r="TNU12" s="537"/>
      <c r="TNV12" s="537"/>
      <c r="TNW12" s="538"/>
      <c r="TNX12" s="539"/>
      <c r="TNZ12" s="540"/>
      <c r="TOA12" s="540"/>
      <c r="TOB12" s="542"/>
      <c r="TOC12" s="541"/>
      <c r="TOD12" s="537"/>
      <c r="TOE12" s="6"/>
      <c r="TOF12" s="275"/>
      <c r="TOG12" s="275"/>
      <c r="TOH12" s="275"/>
      <c r="TOI12" s="275"/>
      <c r="TOJ12" s="275"/>
      <c r="TOK12" s="276"/>
      <c r="TOL12" s="277"/>
      <c r="TOM12" s="277"/>
      <c r="TON12" s="277"/>
      <c r="TOO12" s="277"/>
      <c r="TOP12" s="274"/>
      <c r="TOQ12" s="265"/>
      <c r="TOR12" s="537"/>
      <c r="TOS12" s="537"/>
      <c r="TOT12" s="538"/>
      <c r="TOU12" s="539"/>
      <c r="TOW12" s="540"/>
      <c r="TOX12" s="540"/>
      <c r="TOY12" s="542"/>
      <c r="TOZ12" s="541"/>
      <c r="TPA12" s="537"/>
      <c r="TPB12" s="6"/>
      <c r="TPC12" s="275"/>
      <c r="TPD12" s="275"/>
      <c r="TPE12" s="275"/>
      <c r="TPF12" s="275"/>
      <c r="TPG12" s="275"/>
      <c r="TPH12" s="276"/>
      <c r="TPI12" s="277"/>
      <c r="TPJ12" s="277"/>
      <c r="TPK12" s="277"/>
      <c r="TPL12" s="277"/>
      <c r="TPM12" s="274"/>
      <c r="TPN12" s="265"/>
      <c r="TPO12" s="537"/>
      <c r="TPP12" s="537"/>
      <c r="TPQ12" s="538"/>
      <c r="TPR12" s="539"/>
      <c r="TPT12" s="540"/>
      <c r="TPU12" s="540"/>
      <c r="TPV12" s="542"/>
      <c r="TPW12" s="541"/>
      <c r="TPX12" s="537"/>
      <c r="TPY12" s="6"/>
      <c r="TPZ12" s="275"/>
      <c r="TQA12" s="275"/>
      <c r="TQB12" s="275"/>
      <c r="TQC12" s="275"/>
      <c r="TQD12" s="275"/>
      <c r="TQE12" s="276"/>
      <c r="TQF12" s="277"/>
      <c r="TQG12" s="277"/>
      <c r="TQH12" s="277"/>
      <c r="TQI12" s="277"/>
      <c r="TQJ12" s="274"/>
      <c r="TQK12" s="265"/>
      <c r="TQL12" s="537"/>
      <c r="TQM12" s="537"/>
      <c r="TQN12" s="538"/>
      <c r="TQO12" s="539"/>
      <c r="TQQ12" s="540"/>
      <c r="TQR12" s="540"/>
      <c r="TQS12" s="542"/>
      <c r="TQT12" s="541"/>
      <c r="TQU12" s="537"/>
      <c r="TQV12" s="6"/>
      <c r="TQW12" s="275"/>
      <c r="TQX12" s="275"/>
      <c r="TQY12" s="275"/>
      <c r="TQZ12" s="275"/>
      <c r="TRA12" s="275"/>
      <c r="TRB12" s="276"/>
      <c r="TRC12" s="277"/>
      <c r="TRD12" s="277"/>
      <c r="TRE12" s="277"/>
      <c r="TRF12" s="277"/>
      <c r="TRG12" s="274"/>
      <c r="TRH12" s="265"/>
      <c r="TRI12" s="537"/>
      <c r="TRJ12" s="537"/>
      <c r="TRK12" s="538"/>
      <c r="TRL12" s="539"/>
      <c r="TRN12" s="540"/>
      <c r="TRO12" s="540"/>
      <c r="TRP12" s="542"/>
      <c r="TRQ12" s="541"/>
      <c r="TRR12" s="537"/>
      <c r="TRS12" s="6"/>
      <c r="TRT12" s="275"/>
      <c r="TRU12" s="275"/>
      <c r="TRV12" s="275"/>
      <c r="TRW12" s="275"/>
      <c r="TRX12" s="275"/>
      <c r="TRY12" s="276"/>
      <c r="TRZ12" s="277"/>
      <c r="TSA12" s="277"/>
      <c r="TSB12" s="277"/>
      <c r="TSC12" s="277"/>
      <c r="TSD12" s="274"/>
      <c r="TSE12" s="265"/>
      <c r="TSF12" s="537"/>
      <c r="TSG12" s="537"/>
      <c r="TSH12" s="538"/>
      <c r="TSI12" s="539"/>
      <c r="TSK12" s="540"/>
      <c r="TSL12" s="540"/>
      <c r="TSM12" s="542"/>
      <c r="TSN12" s="541"/>
      <c r="TSO12" s="537"/>
      <c r="TSP12" s="6"/>
      <c r="TSQ12" s="275"/>
      <c r="TSR12" s="275"/>
      <c r="TSS12" s="275"/>
      <c r="TST12" s="275"/>
      <c r="TSU12" s="275"/>
      <c r="TSV12" s="276"/>
      <c r="TSW12" s="277"/>
      <c r="TSX12" s="277"/>
      <c r="TSY12" s="277"/>
      <c r="TSZ12" s="277"/>
      <c r="TTA12" s="274"/>
      <c r="TTB12" s="265"/>
      <c r="TTC12" s="537"/>
      <c r="TTD12" s="537"/>
      <c r="TTE12" s="538"/>
      <c r="TTF12" s="539"/>
      <c r="TTH12" s="540"/>
      <c r="TTI12" s="540"/>
      <c r="TTJ12" s="542"/>
      <c r="TTK12" s="541"/>
      <c r="TTL12" s="537"/>
      <c r="TTM12" s="6"/>
      <c r="TTN12" s="275"/>
      <c r="TTO12" s="275"/>
      <c r="TTP12" s="275"/>
      <c r="TTQ12" s="275"/>
      <c r="TTR12" s="275"/>
      <c r="TTS12" s="276"/>
      <c r="TTT12" s="277"/>
      <c r="TTU12" s="277"/>
      <c r="TTV12" s="277"/>
      <c r="TTW12" s="277"/>
      <c r="TTX12" s="274"/>
      <c r="TTY12" s="265"/>
      <c r="TTZ12" s="537"/>
      <c r="TUA12" s="537"/>
      <c r="TUB12" s="538"/>
      <c r="TUC12" s="539"/>
      <c r="TUE12" s="540"/>
      <c r="TUF12" s="540"/>
      <c r="TUG12" s="542"/>
      <c r="TUH12" s="541"/>
      <c r="TUI12" s="537"/>
      <c r="TUJ12" s="6"/>
      <c r="TUK12" s="275"/>
      <c r="TUL12" s="275"/>
      <c r="TUM12" s="275"/>
      <c r="TUN12" s="275"/>
      <c r="TUO12" s="275"/>
      <c r="TUP12" s="276"/>
      <c r="TUQ12" s="277"/>
      <c r="TUR12" s="277"/>
      <c r="TUS12" s="277"/>
      <c r="TUT12" s="277"/>
      <c r="TUU12" s="274"/>
      <c r="TUV12" s="265"/>
      <c r="TUW12" s="537"/>
      <c r="TUX12" s="537"/>
      <c r="TUY12" s="538"/>
      <c r="TUZ12" s="539"/>
      <c r="TVB12" s="540"/>
      <c r="TVC12" s="540"/>
      <c r="TVD12" s="542"/>
      <c r="TVE12" s="541"/>
      <c r="TVF12" s="537"/>
      <c r="TVG12" s="6"/>
      <c r="TVH12" s="275"/>
      <c r="TVI12" s="275"/>
      <c r="TVJ12" s="275"/>
      <c r="TVK12" s="275"/>
      <c r="TVL12" s="275"/>
      <c r="TVM12" s="276"/>
      <c r="TVN12" s="277"/>
      <c r="TVO12" s="277"/>
      <c r="TVP12" s="277"/>
      <c r="TVQ12" s="277"/>
      <c r="TVR12" s="274"/>
      <c r="TVS12" s="265"/>
      <c r="TVT12" s="537"/>
      <c r="TVU12" s="537"/>
      <c r="TVV12" s="538"/>
      <c r="TVW12" s="539"/>
      <c r="TVY12" s="540"/>
      <c r="TVZ12" s="540"/>
      <c r="TWA12" s="542"/>
      <c r="TWB12" s="541"/>
      <c r="TWC12" s="537"/>
      <c r="TWD12" s="6"/>
      <c r="TWE12" s="275"/>
      <c r="TWF12" s="275"/>
      <c r="TWG12" s="275"/>
      <c r="TWH12" s="275"/>
      <c r="TWI12" s="275"/>
      <c r="TWJ12" s="276"/>
      <c r="TWK12" s="277"/>
      <c r="TWL12" s="277"/>
      <c r="TWM12" s="277"/>
      <c r="TWN12" s="277"/>
      <c r="TWO12" s="274"/>
      <c r="TWP12" s="265"/>
      <c r="TWQ12" s="537"/>
      <c r="TWR12" s="537"/>
      <c r="TWS12" s="538"/>
      <c r="TWT12" s="539"/>
      <c r="TWV12" s="540"/>
      <c r="TWW12" s="540"/>
      <c r="TWX12" s="542"/>
      <c r="TWY12" s="541"/>
      <c r="TWZ12" s="537"/>
      <c r="TXA12" s="6"/>
      <c r="TXB12" s="275"/>
      <c r="TXC12" s="275"/>
      <c r="TXD12" s="275"/>
      <c r="TXE12" s="275"/>
      <c r="TXF12" s="275"/>
      <c r="TXG12" s="276"/>
      <c r="TXH12" s="277"/>
      <c r="TXI12" s="277"/>
      <c r="TXJ12" s="277"/>
      <c r="TXK12" s="277"/>
      <c r="TXL12" s="274"/>
      <c r="TXM12" s="265"/>
      <c r="TXN12" s="537"/>
      <c r="TXO12" s="537"/>
      <c r="TXP12" s="538"/>
      <c r="TXQ12" s="539"/>
      <c r="TXS12" s="540"/>
      <c r="TXT12" s="540"/>
      <c r="TXU12" s="542"/>
      <c r="TXV12" s="541"/>
      <c r="TXW12" s="537"/>
      <c r="TXX12" s="6"/>
      <c r="TXY12" s="275"/>
      <c r="TXZ12" s="275"/>
      <c r="TYA12" s="275"/>
      <c r="TYB12" s="275"/>
      <c r="TYC12" s="275"/>
      <c r="TYD12" s="276"/>
      <c r="TYE12" s="277"/>
      <c r="TYF12" s="277"/>
      <c r="TYG12" s="277"/>
      <c r="TYH12" s="277"/>
      <c r="TYI12" s="274"/>
      <c r="TYJ12" s="265"/>
      <c r="TYK12" s="537"/>
      <c r="TYL12" s="537"/>
      <c r="TYM12" s="538"/>
      <c r="TYN12" s="539"/>
      <c r="TYP12" s="540"/>
      <c r="TYQ12" s="540"/>
      <c r="TYR12" s="542"/>
      <c r="TYS12" s="541"/>
      <c r="TYT12" s="537"/>
      <c r="TYU12" s="6"/>
      <c r="TYV12" s="275"/>
      <c r="TYW12" s="275"/>
      <c r="TYX12" s="275"/>
      <c r="TYY12" s="275"/>
      <c r="TYZ12" s="275"/>
      <c r="TZA12" s="276"/>
      <c r="TZB12" s="277"/>
      <c r="TZC12" s="277"/>
      <c r="TZD12" s="277"/>
      <c r="TZE12" s="277"/>
      <c r="TZF12" s="274"/>
      <c r="TZG12" s="265"/>
      <c r="TZH12" s="537"/>
      <c r="TZI12" s="537"/>
      <c r="TZJ12" s="538"/>
      <c r="TZK12" s="539"/>
      <c r="TZM12" s="540"/>
      <c r="TZN12" s="540"/>
      <c r="TZO12" s="542"/>
      <c r="TZP12" s="541"/>
      <c r="TZQ12" s="537"/>
      <c r="TZR12" s="6"/>
      <c r="TZS12" s="275"/>
      <c r="TZT12" s="275"/>
      <c r="TZU12" s="275"/>
      <c r="TZV12" s="275"/>
      <c r="TZW12" s="275"/>
      <c r="TZX12" s="276"/>
      <c r="TZY12" s="277"/>
      <c r="TZZ12" s="277"/>
      <c r="UAA12" s="277"/>
      <c r="UAB12" s="277"/>
      <c r="UAC12" s="274"/>
      <c r="UAD12" s="265"/>
      <c r="UAE12" s="537"/>
      <c r="UAF12" s="537"/>
      <c r="UAG12" s="538"/>
      <c r="UAH12" s="539"/>
      <c r="UAJ12" s="540"/>
      <c r="UAK12" s="540"/>
      <c r="UAL12" s="542"/>
      <c r="UAM12" s="541"/>
      <c r="UAN12" s="537"/>
      <c r="UAO12" s="6"/>
      <c r="UAP12" s="275"/>
      <c r="UAQ12" s="275"/>
      <c r="UAR12" s="275"/>
      <c r="UAS12" s="275"/>
      <c r="UAT12" s="275"/>
      <c r="UAU12" s="276"/>
      <c r="UAV12" s="277"/>
      <c r="UAW12" s="277"/>
      <c r="UAX12" s="277"/>
      <c r="UAY12" s="277"/>
      <c r="UAZ12" s="274"/>
      <c r="UBA12" s="265"/>
      <c r="UBB12" s="537"/>
      <c r="UBC12" s="537"/>
      <c r="UBD12" s="538"/>
      <c r="UBE12" s="539"/>
      <c r="UBG12" s="540"/>
      <c r="UBH12" s="540"/>
      <c r="UBI12" s="542"/>
      <c r="UBJ12" s="541"/>
      <c r="UBK12" s="537"/>
      <c r="UBL12" s="6"/>
      <c r="UBM12" s="275"/>
      <c r="UBN12" s="275"/>
      <c r="UBO12" s="275"/>
      <c r="UBP12" s="275"/>
      <c r="UBQ12" s="275"/>
      <c r="UBR12" s="276"/>
      <c r="UBS12" s="277"/>
      <c r="UBT12" s="277"/>
      <c r="UBU12" s="277"/>
      <c r="UBV12" s="277"/>
      <c r="UBW12" s="274"/>
      <c r="UBX12" s="265"/>
      <c r="UBY12" s="537"/>
      <c r="UBZ12" s="537"/>
      <c r="UCA12" s="538"/>
      <c r="UCB12" s="539"/>
      <c r="UCD12" s="540"/>
      <c r="UCE12" s="540"/>
      <c r="UCF12" s="542"/>
      <c r="UCG12" s="541"/>
      <c r="UCH12" s="537"/>
      <c r="UCI12" s="6"/>
      <c r="UCJ12" s="275"/>
      <c r="UCK12" s="275"/>
      <c r="UCL12" s="275"/>
      <c r="UCM12" s="275"/>
      <c r="UCN12" s="275"/>
      <c r="UCO12" s="276"/>
      <c r="UCP12" s="277"/>
      <c r="UCQ12" s="277"/>
      <c r="UCR12" s="277"/>
      <c r="UCS12" s="277"/>
      <c r="UCT12" s="274"/>
      <c r="UCU12" s="265"/>
      <c r="UCV12" s="537"/>
      <c r="UCW12" s="537"/>
      <c r="UCX12" s="538"/>
      <c r="UCY12" s="539"/>
      <c r="UDA12" s="540"/>
      <c r="UDB12" s="540"/>
      <c r="UDC12" s="542"/>
      <c r="UDD12" s="541"/>
      <c r="UDE12" s="537"/>
      <c r="UDF12" s="6"/>
      <c r="UDG12" s="275"/>
      <c r="UDH12" s="275"/>
      <c r="UDI12" s="275"/>
      <c r="UDJ12" s="275"/>
      <c r="UDK12" s="275"/>
      <c r="UDL12" s="276"/>
      <c r="UDM12" s="277"/>
      <c r="UDN12" s="277"/>
      <c r="UDO12" s="277"/>
      <c r="UDP12" s="277"/>
      <c r="UDQ12" s="274"/>
      <c r="UDR12" s="265"/>
      <c r="UDS12" s="537"/>
      <c r="UDT12" s="537"/>
      <c r="UDU12" s="538"/>
      <c r="UDV12" s="539"/>
      <c r="UDX12" s="540"/>
      <c r="UDY12" s="540"/>
      <c r="UDZ12" s="542"/>
      <c r="UEA12" s="541"/>
      <c r="UEB12" s="537"/>
      <c r="UEC12" s="6"/>
      <c r="UED12" s="275"/>
      <c r="UEE12" s="275"/>
      <c r="UEF12" s="275"/>
      <c r="UEG12" s="275"/>
      <c r="UEH12" s="275"/>
      <c r="UEI12" s="276"/>
      <c r="UEJ12" s="277"/>
      <c r="UEK12" s="277"/>
      <c r="UEL12" s="277"/>
      <c r="UEM12" s="277"/>
      <c r="UEN12" s="274"/>
      <c r="UEO12" s="265"/>
      <c r="UEP12" s="537"/>
      <c r="UEQ12" s="537"/>
      <c r="UER12" s="538"/>
      <c r="UES12" s="539"/>
      <c r="UEU12" s="540"/>
      <c r="UEV12" s="540"/>
      <c r="UEW12" s="542"/>
      <c r="UEX12" s="541"/>
      <c r="UEY12" s="537"/>
      <c r="UEZ12" s="6"/>
      <c r="UFA12" s="275"/>
      <c r="UFB12" s="275"/>
      <c r="UFC12" s="275"/>
      <c r="UFD12" s="275"/>
      <c r="UFE12" s="275"/>
      <c r="UFF12" s="276"/>
      <c r="UFG12" s="277"/>
      <c r="UFH12" s="277"/>
      <c r="UFI12" s="277"/>
      <c r="UFJ12" s="277"/>
      <c r="UFK12" s="274"/>
      <c r="UFL12" s="265"/>
      <c r="UFM12" s="537"/>
      <c r="UFN12" s="537"/>
      <c r="UFO12" s="538"/>
      <c r="UFP12" s="539"/>
      <c r="UFR12" s="540"/>
      <c r="UFS12" s="540"/>
      <c r="UFT12" s="542"/>
      <c r="UFU12" s="541"/>
      <c r="UFV12" s="537"/>
      <c r="UFW12" s="6"/>
      <c r="UFX12" s="275"/>
      <c r="UFY12" s="275"/>
      <c r="UFZ12" s="275"/>
      <c r="UGA12" s="275"/>
      <c r="UGB12" s="275"/>
      <c r="UGC12" s="276"/>
      <c r="UGD12" s="277"/>
      <c r="UGE12" s="277"/>
      <c r="UGF12" s="277"/>
      <c r="UGG12" s="277"/>
      <c r="UGH12" s="274"/>
      <c r="UGI12" s="265"/>
      <c r="UGJ12" s="537"/>
      <c r="UGK12" s="537"/>
      <c r="UGL12" s="538"/>
      <c r="UGM12" s="539"/>
      <c r="UGO12" s="540"/>
      <c r="UGP12" s="540"/>
      <c r="UGQ12" s="542"/>
      <c r="UGR12" s="541"/>
      <c r="UGS12" s="537"/>
      <c r="UGT12" s="6"/>
      <c r="UGU12" s="275"/>
      <c r="UGV12" s="275"/>
      <c r="UGW12" s="275"/>
      <c r="UGX12" s="275"/>
      <c r="UGY12" s="275"/>
      <c r="UGZ12" s="276"/>
      <c r="UHA12" s="277"/>
      <c r="UHB12" s="277"/>
      <c r="UHC12" s="277"/>
      <c r="UHD12" s="277"/>
      <c r="UHE12" s="274"/>
      <c r="UHF12" s="265"/>
      <c r="UHG12" s="537"/>
      <c r="UHH12" s="537"/>
      <c r="UHI12" s="538"/>
      <c r="UHJ12" s="539"/>
      <c r="UHL12" s="540"/>
      <c r="UHM12" s="540"/>
      <c r="UHN12" s="542"/>
      <c r="UHO12" s="541"/>
      <c r="UHP12" s="537"/>
      <c r="UHQ12" s="6"/>
      <c r="UHR12" s="275"/>
      <c r="UHS12" s="275"/>
      <c r="UHT12" s="275"/>
      <c r="UHU12" s="275"/>
      <c r="UHV12" s="275"/>
      <c r="UHW12" s="276"/>
      <c r="UHX12" s="277"/>
      <c r="UHY12" s="277"/>
      <c r="UHZ12" s="277"/>
      <c r="UIA12" s="277"/>
      <c r="UIB12" s="274"/>
      <c r="UIC12" s="265"/>
      <c r="UID12" s="537"/>
      <c r="UIE12" s="537"/>
      <c r="UIF12" s="538"/>
      <c r="UIG12" s="539"/>
      <c r="UII12" s="540"/>
      <c r="UIJ12" s="540"/>
      <c r="UIK12" s="542"/>
      <c r="UIL12" s="541"/>
      <c r="UIM12" s="537"/>
      <c r="UIN12" s="6"/>
      <c r="UIO12" s="275"/>
      <c r="UIP12" s="275"/>
      <c r="UIQ12" s="275"/>
      <c r="UIR12" s="275"/>
      <c r="UIS12" s="275"/>
      <c r="UIT12" s="276"/>
      <c r="UIU12" s="277"/>
      <c r="UIV12" s="277"/>
      <c r="UIW12" s="277"/>
      <c r="UIX12" s="277"/>
      <c r="UIY12" s="274"/>
      <c r="UIZ12" s="265"/>
      <c r="UJA12" s="537"/>
      <c r="UJB12" s="537"/>
      <c r="UJC12" s="538"/>
      <c r="UJD12" s="539"/>
      <c r="UJF12" s="540"/>
      <c r="UJG12" s="540"/>
      <c r="UJH12" s="542"/>
      <c r="UJI12" s="541"/>
      <c r="UJJ12" s="537"/>
      <c r="UJK12" s="6"/>
      <c r="UJL12" s="275"/>
      <c r="UJM12" s="275"/>
      <c r="UJN12" s="275"/>
      <c r="UJO12" s="275"/>
      <c r="UJP12" s="275"/>
      <c r="UJQ12" s="276"/>
      <c r="UJR12" s="277"/>
      <c r="UJS12" s="277"/>
      <c r="UJT12" s="277"/>
      <c r="UJU12" s="277"/>
      <c r="UJV12" s="274"/>
      <c r="UJW12" s="265"/>
      <c r="UJX12" s="537"/>
      <c r="UJY12" s="537"/>
      <c r="UJZ12" s="538"/>
      <c r="UKA12" s="539"/>
      <c r="UKC12" s="540"/>
      <c r="UKD12" s="540"/>
      <c r="UKE12" s="542"/>
      <c r="UKF12" s="541"/>
      <c r="UKG12" s="537"/>
      <c r="UKH12" s="6"/>
      <c r="UKI12" s="275"/>
      <c r="UKJ12" s="275"/>
      <c r="UKK12" s="275"/>
      <c r="UKL12" s="275"/>
      <c r="UKM12" s="275"/>
      <c r="UKN12" s="276"/>
      <c r="UKO12" s="277"/>
      <c r="UKP12" s="277"/>
      <c r="UKQ12" s="277"/>
      <c r="UKR12" s="277"/>
      <c r="UKS12" s="274"/>
      <c r="UKT12" s="265"/>
      <c r="UKU12" s="537"/>
      <c r="UKV12" s="537"/>
      <c r="UKW12" s="538"/>
      <c r="UKX12" s="539"/>
      <c r="UKZ12" s="540"/>
      <c r="ULA12" s="540"/>
      <c r="ULB12" s="542"/>
      <c r="ULC12" s="541"/>
      <c r="ULD12" s="537"/>
      <c r="ULE12" s="6"/>
      <c r="ULF12" s="275"/>
      <c r="ULG12" s="275"/>
      <c r="ULH12" s="275"/>
      <c r="ULI12" s="275"/>
      <c r="ULJ12" s="275"/>
      <c r="ULK12" s="276"/>
      <c r="ULL12" s="277"/>
      <c r="ULM12" s="277"/>
      <c r="ULN12" s="277"/>
      <c r="ULO12" s="277"/>
      <c r="ULP12" s="274"/>
      <c r="ULQ12" s="265"/>
      <c r="ULR12" s="537"/>
      <c r="ULS12" s="537"/>
      <c r="ULT12" s="538"/>
      <c r="ULU12" s="539"/>
      <c r="ULW12" s="540"/>
      <c r="ULX12" s="540"/>
      <c r="ULY12" s="542"/>
      <c r="ULZ12" s="541"/>
      <c r="UMA12" s="537"/>
      <c r="UMB12" s="6"/>
      <c r="UMC12" s="275"/>
      <c r="UMD12" s="275"/>
      <c r="UME12" s="275"/>
      <c r="UMF12" s="275"/>
      <c r="UMG12" s="275"/>
      <c r="UMH12" s="276"/>
      <c r="UMI12" s="277"/>
      <c r="UMJ12" s="277"/>
      <c r="UMK12" s="277"/>
      <c r="UML12" s="277"/>
      <c r="UMM12" s="274"/>
      <c r="UMN12" s="265"/>
      <c r="UMO12" s="537"/>
      <c r="UMP12" s="537"/>
      <c r="UMQ12" s="538"/>
      <c r="UMR12" s="539"/>
      <c r="UMT12" s="540"/>
      <c r="UMU12" s="540"/>
      <c r="UMV12" s="542"/>
      <c r="UMW12" s="541"/>
      <c r="UMX12" s="537"/>
      <c r="UMY12" s="6"/>
      <c r="UMZ12" s="275"/>
      <c r="UNA12" s="275"/>
      <c r="UNB12" s="275"/>
      <c r="UNC12" s="275"/>
      <c r="UND12" s="275"/>
      <c r="UNE12" s="276"/>
      <c r="UNF12" s="277"/>
      <c r="UNG12" s="277"/>
      <c r="UNH12" s="277"/>
      <c r="UNI12" s="277"/>
      <c r="UNJ12" s="274"/>
      <c r="UNK12" s="265"/>
      <c r="UNL12" s="537"/>
      <c r="UNM12" s="537"/>
      <c r="UNN12" s="538"/>
      <c r="UNO12" s="539"/>
      <c r="UNQ12" s="540"/>
      <c r="UNR12" s="540"/>
      <c r="UNS12" s="542"/>
      <c r="UNT12" s="541"/>
      <c r="UNU12" s="537"/>
      <c r="UNV12" s="6"/>
      <c r="UNW12" s="275"/>
      <c r="UNX12" s="275"/>
      <c r="UNY12" s="275"/>
      <c r="UNZ12" s="275"/>
      <c r="UOA12" s="275"/>
      <c r="UOB12" s="276"/>
      <c r="UOC12" s="277"/>
      <c r="UOD12" s="277"/>
      <c r="UOE12" s="277"/>
      <c r="UOF12" s="277"/>
      <c r="UOG12" s="274"/>
      <c r="UOH12" s="265"/>
      <c r="UOI12" s="537"/>
      <c r="UOJ12" s="537"/>
      <c r="UOK12" s="538"/>
      <c r="UOL12" s="539"/>
      <c r="UON12" s="540"/>
      <c r="UOO12" s="540"/>
      <c r="UOP12" s="542"/>
      <c r="UOQ12" s="541"/>
      <c r="UOR12" s="537"/>
      <c r="UOS12" s="6"/>
      <c r="UOT12" s="275"/>
      <c r="UOU12" s="275"/>
      <c r="UOV12" s="275"/>
      <c r="UOW12" s="275"/>
      <c r="UOX12" s="275"/>
      <c r="UOY12" s="276"/>
      <c r="UOZ12" s="277"/>
      <c r="UPA12" s="277"/>
      <c r="UPB12" s="277"/>
      <c r="UPC12" s="277"/>
      <c r="UPD12" s="274"/>
      <c r="UPE12" s="265"/>
      <c r="UPF12" s="537"/>
      <c r="UPG12" s="537"/>
      <c r="UPH12" s="538"/>
      <c r="UPI12" s="539"/>
      <c r="UPK12" s="540"/>
      <c r="UPL12" s="540"/>
      <c r="UPM12" s="542"/>
      <c r="UPN12" s="541"/>
      <c r="UPO12" s="537"/>
      <c r="UPP12" s="6"/>
      <c r="UPQ12" s="275"/>
      <c r="UPR12" s="275"/>
      <c r="UPS12" s="275"/>
      <c r="UPT12" s="275"/>
      <c r="UPU12" s="275"/>
      <c r="UPV12" s="276"/>
      <c r="UPW12" s="277"/>
      <c r="UPX12" s="277"/>
      <c r="UPY12" s="277"/>
      <c r="UPZ12" s="277"/>
      <c r="UQA12" s="274"/>
      <c r="UQB12" s="265"/>
      <c r="UQC12" s="537"/>
      <c r="UQD12" s="537"/>
      <c r="UQE12" s="538"/>
      <c r="UQF12" s="539"/>
      <c r="UQH12" s="540"/>
      <c r="UQI12" s="540"/>
      <c r="UQJ12" s="542"/>
      <c r="UQK12" s="541"/>
      <c r="UQL12" s="537"/>
      <c r="UQM12" s="6"/>
      <c r="UQN12" s="275"/>
      <c r="UQO12" s="275"/>
      <c r="UQP12" s="275"/>
      <c r="UQQ12" s="275"/>
      <c r="UQR12" s="275"/>
      <c r="UQS12" s="276"/>
      <c r="UQT12" s="277"/>
      <c r="UQU12" s="277"/>
      <c r="UQV12" s="277"/>
      <c r="UQW12" s="277"/>
      <c r="UQX12" s="274"/>
      <c r="UQY12" s="265"/>
      <c r="UQZ12" s="537"/>
      <c r="URA12" s="537"/>
      <c r="URB12" s="538"/>
      <c r="URC12" s="539"/>
      <c r="URE12" s="540"/>
      <c r="URF12" s="540"/>
      <c r="URG12" s="542"/>
      <c r="URH12" s="541"/>
      <c r="URI12" s="537"/>
      <c r="URJ12" s="6"/>
      <c r="URK12" s="275"/>
      <c r="URL12" s="275"/>
      <c r="URM12" s="275"/>
      <c r="URN12" s="275"/>
      <c r="URO12" s="275"/>
      <c r="URP12" s="276"/>
      <c r="URQ12" s="277"/>
      <c r="URR12" s="277"/>
      <c r="URS12" s="277"/>
      <c r="URT12" s="277"/>
      <c r="URU12" s="274"/>
      <c r="URV12" s="265"/>
      <c r="URW12" s="537"/>
      <c r="URX12" s="537"/>
      <c r="URY12" s="538"/>
      <c r="URZ12" s="539"/>
      <c r="USB12" s="540"/>
      <c r="USC12" s="540"/>
      <c r="USD12" s="542"/>
      <c r="USE12" s="541"/>
      <c r="USF12" s="537"/>
      <c r="USG12" s="6"/>
      <c r="USH12" s="275"/>
      <c r="USI12" s="275"/>
      <c r="USJ12" s="275"/>
      <c r="USK12" s="275"/>
      <c r="USL12" s="275"/>
      <c r="USM12" s="276"/>
      <c r="USN12" s="277"/>
      <c r="USO12" s="277"/>
      <c r="USP12" s="277"/>
      <c r="USQ12" s="277"/>
      <c r="USR12" s="274"/>
      <c r="USS12" s="265"/>
      <c r="UST12" s="537"/>
      <c r="USU12" s="537"/>
      <c r="USV12" s="538"/>
      <c r="USW12" s="539"/>
      <c r="USY12" s="540"/>
      <c r="USZ12" s="540"/>
      <c r="UTA12" s="542"/>
      <c r="UTB12" s="541"/>
      <c r="UTC12" s="537"/>
      <c r="UTD12" s="6"/>
      <c r="UTE12" s="275"/>
      <c r="UTF12" s="275"/>
      <c r="UTG12" s="275"/>
      <c r="UTH12" s="275"/>
      <c r="UTI12" s="275"/>
      <c r="UTJ12" s="276"/>
      <c r="UTK12" s="277"/>
      <c r="UTL12" s="277"/>
      <c r="UTM12" s="277"/>
      <c r="UTN12" s="277"/>
      <c r="UTO12" s="274"/>
      <c r="UTP12" s="265"/>
      <c r="UTQ12" s="537"/>
      <c r="UTR12" s="537"/>
      <c r="UTS12" s="538"/>
      <c r="UTT12" s="539"/>
      <c r="UTV12" s="540"/>
      <c r="UTW12" s="540"/>
      <c r="UTX12" s="542"/>
      <c r="UTY12" s="541"/>
      <c r="UTZ12" s="537"/>
      <c r="UUA12" s="6"/>
      <c r="UUB12" s="275"/>
      <c r="UUC12" s="275"/>
      <c r="UUD12" s="275"/>
      <c r="UUE12" s="275"/>
      <c r="UUF12" s="275"/>
      <c r="UUG12" s="276"/>
      <c r="UUH12" s="277"/>
      <c r="UUI12" s="277"/>
      <c r="UUJ12" s="277"/>
      <c r="UUK12" s="277"/>
      <c r="UUL12" s="274"/>
      <c r="UUM12" s="265"/>
      <c r="UUN12" s="537"/>
      <c r="UUO12" s="537"/>
      <c r="UUP12" s="538"/>
      <c r="UUQ12" s="539"/>
      <c r="UUS12" s="540"/>
      <c r="UUT12" s="540"/>
      <c r="UUU12" s="542"/>
      <c r="UUV12" s="541"/>
      <c r="UUW12" s="537"/>
      <c r="UUX12" s="6"/>
      <c r="UUY12" s="275"/>
      <c r="UUZ12" s="275"/>
      <c r="UVA12" s="275"/>
      <c r="UVB12" s="275"/>
      <c r="UVC12" s="275"/>
      <c r="UVD12" s="276"/>
      <c r="UVE12" s="277"/>
      <c r="UVF12" s="277"/>
      <c r="UVG12" s="277"/>
      <c r="UVH12" s="277"/>
      <c r="UVI12" s="274"/>
      <c r="UVJ12" s="265"/>
      <c r="UVK12" s="537"/>
      <c r="UVL12" s="537"/>
      <c r="UVM12" s="538"/>
      <c r="UVN12" s="539"/>
      <c r="UVP12" s="540"/>
      <c r="UVQ12" s="540"/>
      <c r="UVR12" s="542"/>
      <c r="UVS12" s="541"/>
      <c r="UVT12" s="537"/>
      <c r="UVU12" s="6"/>
      <c r="UVV12" s="275"/>
      <c r="UVW12" s="275"/>
      <c r="UVX12" s="275"/>
      <c r="UVY12" s="275"/>
      <c r="UVZ12" s="275"/>
      <c r="UWA12" s="276"/>
      <c r="UWB12" s="277"/>
      <c r="UWC12" s="277"/>
      <c r="UWD12" s="277"/>
      <c r="UWE12" s="277"/>
      <c r="UWF12" s="274"/>
      <c r="UWG12" s="265"/>
      <c r="UWH12" s="537"/>
      <c r="UWI12" s="537"/>
      <c r="UWJ12" s="538"/>
      <c r="UWK12" s="539"/>
      <c r="UWM12" s="540"/>
      <c r="UWN12" s="540"/>
      <c r="UWO12" s="542"/>
      <c r="UWP12" s="541"/>
      <c r="UWQ12" s="537"/>
      <c r="UWR12" s="6"/>
      <c r="UWS12" s="275"/>
      <c r="UWT12" s="275"/>
      <c r="UWU12" s="275"/>
      <c r="UWV12" s="275"/>
      <c r="UWW12" s="275"/>
      <c r="UWX12" s="276"/>
      <c r="UWY12" s="277"/>
      <c r="UWZ12" s="277"/>
      <c r="UXA12" s="277"/>
      <c r="UXB12" s="277"/>
      <c r="UXC12" s="274"/>
      <c r="UXD12" s="265"/>
      <c r="UXE12" s="537"/>
      <c r="UXF12" s="537"/>
      <c r="UXG12" s="538"/>
      <c r="UXH12" s="539"/>
      <c r="UXJ12" s="540"/>
      <c r="UXK12" s="540"/>
      <c r="UXL12" s="542"/>
      <c r="UXM12" s="541"/>
      <c r="UXN12" s="537"/>
      <c r="UXO12" s="6"/>
      <c r="UXP12" s="275"/>
      <c r="UXQ12" s="275"/>
      <c r="UXR12" s="275"/>
      <c r="UXS12" s="275"/>
      <c r="UXT12" s="275"/>
      <c r="UXU12" s="276"/>
      <c r="UXV12" s="277"/>
      <c r="UXW12" s="277"/>
      <c r="UXX12" s="277"/>
      <c r="UXY12" s="277"/>
      <c r="UXZ12" s="274"/>
      <c r="UYA12" s="265"/>
      <c r="UYB12" s="537"/>
      <c r="UYC12" s="537"/>
      <c r="UYD12" s="538"/>
      <c r="UYE12" s="539"/>
      <c r="UYG12" s="540"/>
      <c r="UYH12" s="540"/>
      <c r="UYI12" s="542"/>
      <c r="UYJ12" s="541"/>
      <c r="UYK12" s="537"/>
      <c r="UYL12" s="6"/>
      <c r="UYM12" s="275"/>
      <c r="UYN12" s="275"/>
      <c r="UYO12" s="275"/>
      <c r="UYP12" s="275"/>
      <c r="UYQ12" s="275"/>
      <c r="UYR12" s="276"/>
      <c r="UYS12" s="277"/>
      <c r="UYT12" s="277"/>
      <c r="UYU12" s="277"/>
      <c r="UYV12" s="277"/>
      <c r="UYW12" s="274"/>
      <c r="UYX12" s="265"/>
      <c r="UYY12" s="537"/>
      <c r="UYZ12" s="537"/>
      <c r="UZA12" s="538"/>
      <c r="UZB12" s="539"/>
      <c r="UZD12" s="540"/>
      <c r="UZE12" s="540"/>
      <c r="UZF12" s="542"/>
      <c r="UZG12" s="541"/>
      <c r="UZH12" s="537"/>
      <c r="UZI12" s="6"/>
      <c r="UZJ12" s="275"/>
      <c r="UZK12" s="275"/>
      <c r="UZL12" s="275"/>
      <c r="UZM12" s="275"/>
      <c r="UZN12" s="275"/>
      <c r="UZO12" s="276"/>
      <c r="UZP12" s="277"/>
      <c r="UZQ12" s="277"/>
      <c r="UZR12" s="277"/>
      <c r="UZS12" s="277"/>
      <c r="UZT12" s="274"/>
      <c r="UZU12" s="265"/>
      <c r="UZV12" s="537"/>
      <c r="UZW12" s="537"/>
      <c r="UZX12" s="538"/>
      <c r="UZY12" s="539"/>
      <c r="VAA12" s="540"/>
      <c r="VAB12" s="540"/>
      <c r="VAC12" s="542"/>
      <c r="VAD12" s="541"/>
      <c r="VAE12" s="537"/>
      <c r="VAF12" s="6"/>
      <c r="VAG12" s="275"/>
      <c r="VAH12" s="275"/>
      <c r="VAI12" s="275"/>
      <c r="VAJ12" s="275"/>
      <c r="VAK12" s="275"/>
      <c r="VAL12" s="276"/>
      <c r="VAM12" s="277"/>
      <c r="VAN12" s="277"/>
      <c r="VAO12" s="277"/>
      <c r="VAP12" s="277"/>
      <c r="VAQ12" s="274"/>
      <c r="VAR12" s="265"/>
      <c r="VAS12" s="537"/>
      <c r="VAT12" s="537"/>
      <c r="VAU12" s="538"/>
      <c r="VAV12" s="539"/>
      <c r="VAX12" s="540"/>
      <c r="VAY12" s="540"/>
      <c r="VAZ12" s="542"/>
      <c r="VBA12" s="541"/>
      <c r="VBB12" s="537"/>
      <c r="VBC12" s="6"/>
      <c r="VBD12" s="275"/>
      <c r="VBE12" s="275"/>
      <c r="VBF12" s="275"/>
      <c r="VBG12" s="275"/>
      <c r="VBH12" s="275"/>
      <c r="VBI12" s="276"/>
      <c r="VBJ12" s="277"/>
      <c r="VBK12" s="277"/>
      <c r="VBL12" s="277"/>
      <c r="VBM12" s="277"/>
      <c r="VBN12" s="274"/>
      <c r="VBO12" s="265"/>
      <c r="VBP12" s="537"/>
      <c r="VBQ12" s="537"/>
      <c r="VBR12" s="538"/>
      <c r="VBS12" s="539"/>
      <c r="VBU12" s="540"/>
      <c r="VBV12" s="540"/>
      <c r="VBW12" s="542"/>
      <c r="VBX12" s="541"/>
      <c r="VBY12" s="537"/>
      <c r="VBZ12" s="6"/>
      <c r="VCA12" s="275"/>
      <c r="VCB12" s="275"/>
      <c r="VCC12" s="275"/>
      <c r="VCD12" s="275"/>
      <c r="VCE12" s="275"/>
      <c r="VCF12" s="276"/>
      <c r="VCG12" s="277"/>
      <c r="VCH12" s="277"/>
      <c r="VCI12" s="277"/>
      <c r="VCJ12" s="277"/>
      <c r="VCK12" s="274"/>
      <c r="VCL12" s="265"/>
      <c r="VCM12" s="537"/>
      <c r="VCN12" s="537"/>
      <c r="VCO12" s="538"/>
      <c r="VCP12" s="539"/>
      <c r="VCR12" s="540"/>
      <c r="VCS12" s="540"/>
      <c r="VCT12" s="542"/>
      <c r="VCU12" s="541"/>
      <c r="VCV12" s="537"/>
      <c r="VCW12" s="6"/>
      <c r="VCX12" s="275"/>
      <c r="VCY12" s="275"/>
      <c r="VCZ12" s="275"/>
      <c r="VDA12" s="275"/>
      <c r="VDB12" s="275"/>
      <c r="VDC12" s="276"/>
      <c r="VDD12" s="277"/>
      <c r="VDE12" s="277"/>
      <c r="VDF12" s="277"/>
      <c r="VDG12" s="277"/>
      <c r="VDH12" s="274"/>
      <c r="VDI12" s="265"/>
      <c r="VDJ12" s="537"/>
      <c r="VDK12" s="537"/>
      <c r="VDL12" s="538"/>
      <c r="VDM12" s="539"/>
      <c r="VDO12" s="540"/>
      <c r="VDP12" s="540"/>
      <c r="VDQ12" s="542"/>
      <c r="VDR12" s="541"/>
      <c r="VDS12" s="537"/>
      <c r="VDT12" s="6"/>
      <c r="VDU12" s="275"/>
      <c r="VDV12" s="275"/>
      <c r="VDW12" s="275"/>
      <c r="VDX12" s="275"/>
      <c r="VDY12" s="275"/>
      <c r="VDZ12" s="276"/>
      <c r="VEA12" s="277"/>
      <c r="VEB12" s="277"/>
      <c r="VEC12" s="277"/>
      <c r="VED12" s="277"/>
      <c r="VEE12" s="274"/>
      <c r="VEF12" s="265"/>
      <c r="VEG12" s="537"/>
      <c r="VEH12" s="537"/>
      <c r="VEI12" s="538"/>
      <c r="VEJ12" s="539"/>
      <c r="VEL12" s="540"/>
      <c r="VEM12" s="540"/>
      <c r="VEN12" s="542"/>
      <c r="VEO12" s="541"/>
      <c r="VEP12" s="537"/>
      <c r="VEQ12" s="6"/>
      <c r="VER12" s="275"/>
      <c r="VES12" s="275"/>
      <c r="VET12" s="275"/>
      <c r="VEU12" s="275"/>
      <c r="VEV12" s="275"/>
      <c r="VEW12" s="276"/>
      <c r="VEX12" s="277"/>
      <c r="VEY12" s="277"/>
      <c r="VEZ12" s="277"/>
      <c r="VFA12" s="277"/>
      <c r="VFB12" s="274"/>
      <c r="VFC12" s="265"/>
      <c r="VFD12" s="537"/>
      <c r="VFE12" s="537"/>
      <c r="VFF12" s="538"/>
      <c r="VFG12" s="539"/>
      <c r="VFI12" s="540"/>
      <c r="VFJ12" s="540"/>
      <c r="VFK12" s="542"/>
      <c r="VFL12" s="541"/>
      <c r="VFM12" s="537"/>
      <c r="VFN12" s="6"/>
      <c r="VFO12" s="275"/>
      <c r="VFP12" s="275"/>
      <c r="VFQ12" s="275"/>
      <c r="VFR12" s="275"/>
      <c r="VFS12" s="275"/>
      <c r="VFT12" s="276"/>
      <c r="VFU12" s="277"/>
      <c r="VFV12" s="277"/>
      <c r="VFW12" s="277"/>
      <c r="VFX12" s="277"/>
      <c r="VFY12" s="274"/>
      <c r="VFZ12" s="265"/>
      <c r="VGA12" s="537"/>
      <c r="VGB12" s="537"/>
      <c r="VGC12" s="538"/>
      <c r="VGD12" s="539"/>
      <c r="VGF12" s="540"/>
      <c r="VGG12" s="540"/>
      <c r="VGH12" s="542"/>
      <c r="VGI12" s="541"/>
      <c r="VGJ12" s="537"/>
      <c r="VGK12" s="6"/>
      <c r="VGL12" s="275"/>
      <c r="VGM12" s="275"/>
      <c r="VGN12" s="275"/>
      <c r="VGO12" s="275"/>
      <c r="VGP12" s="275"/>
      <c r="VGQ12" s="276"/>
      <c r="VGR12" s="277"/>
      <c r="VGS12" s="277"/>
      <c r="VGT12" s="277"/>
      <c r="VGU12" s="277"/>
      <c r="VGV12" s="274"/>
      <c r="VGW12" s="265"/>
      <c r="VGX12" s="537"/>
      <c r="VGY12" s="537"/>
      <c r="VGZ12" s="538"/>
      <c r="VHA12" s="539"/>
      <c r="VHC12" s="540"/>
      <c r="VHD12" s="540"/>
      <c r="VHE12" s="542"/>
      <c r="VHF12" s="541"/>
      <c r="VHG12" s="537"/>
      <c r="VHH12" s="6"/>
      <c r="VHI12" s="275"/>
      <c r="VHJ12" s="275"/>
      <c r="VHK12" s="275"/>
      <c r="VHL12" s="275"/>
      <c r="VHM12" s="275"/>
      <c r="VHN12" s="276"/>
      <c r="VHO12" s="277"/>
      <c r="VHP12" s="277"/>
      <c r="VHQ12" s="277"/>
      <c r="VHR12" s="277"/>
      <c r="VHS12" s="274"/>
      <c r="VHT12" s="265"/>
      <c r="VHU12" s="537"/>
      <c r="VHV12" s="537"/>
      <c r="VHW12" s="538"/>
      <c r="VHX12" s="539"/>
      <c r="VHZ12" s="540"/>
      <c r="VIA12" s="540"/>
      <c r="VIB12" s="542"/>
      <c r="VIC12" s="541"/>
      <c r="VID12" s="537"/>
      <c r="VIE12" s="6"/>
      <c r="VIF12" s="275"/>
      <c r="VIG12" s="275"/>
      <c r="VIH12" s="275"/>
      <c r="VII12" s="275"/>
      <c r="VIJ12" s="275"/>
      <c r="VIK12" s="276"/>
      <c r="VIL12" s="277"/>
      <c r="VIM12" s="277"/>
      <c r="VIN12" s="277"/>
      <c r="VIO12" s="277"/>
      <c r="VIP12" s="274"/>
      <c r="VIQ12" s="265"/>
      <c r="VIR12" s="537"/>
      <c r="VIS12" s="537"/>
      <c r="VIT12" s="538"/>
      <c r="VIU12" s="539"/>
      <c r="VIW12" s="540"/>
      <c r="VIX12" s="540"/>
      <c r="VIY12" s="542"/>
      <c r="VIZ12" s="541"/>
      <c r="VJA12" s="537"/>
      <c r="VJB12" s="6"/>
      <c r="VJC12" s="275"/>
      <c r="VJD12" s="275"/>
      <c r="VJE12" s="275"/>
      <c r="VJF12" s="275"/>
      <c r="VJG12" s="275"/>
      <c r="VJH12" s="276"/>
      <c r="VJI12" s="277"/>
      <c r="VJJ12" s="277"/>
      <c r="VJK12" s="277"/>
      <c r="VJL12" s="277"/>
      <c r="VJM12" s="274"/>
      <c r="VJN12" s="265"/>
      <c r="VJO12" s="537"/>
      <c r="VJP12" s="537"/>
      <c r="VJQ12" s="538"/>
      <c r="VJR12" s="539"/>
      <c r="VJT12" s="540"/>
      <c r="VJU12" s="540"/>
      <c r="VJV12" s="542"/>
      <c r="VJW12" s="541"/>
      <c r="VJX12" s="537"/>
      <c r="VJY12" s="6"/>
      <c r="VJZ12" s="275"/>
      <c r="VKA12" s="275"/>
      <c r="VKB12" s="275"/>
      <c r="VKC12" s="275"/>
      <c r="VKD12" s="275"/>
      <c r="VKE12" s="276"/>
      <c r="VKF12" s="277"/>
      <c r="VKG12" s="277"/>
      <c r="VKH12" s="277"/>
      <c r="VKI12" s="277"/>
      <c r="VKJ12" s="274"/>
      <c r="VKK12" s="265"/>
      <c r="VKL12" s="537"/>
      <c r="VKM12" s="537"/>
      <c r="VKN12" s="538"/>
      <c r="VKO12" s="539"/>
      <c r="VKQ12" s="540"/>
      <c r="VKR12" s="540"/>
      <c r="VKS12" s="542"/>
      <c r="VKT12" s="541"/>
      <c r="VKU12" s="537"/>
      <c r="VKV12" s="6"/>
      <c r="VKW12" s="275"/>
      <c r="VKX12" s="275"/>
      <c r="VKY12" s="275"/>
      <c r="VKZ12" s="275"/>
      <c r="VLA12" s="275"/>
      <c r="VLB12" s="276"/>
      <c r="VLC12" s="277"/>
      <c r="VLD12" s="277"/>
      <c r="VLE12" s="277"/>
      <c r="VLF12" s="277"/>
      <c r="VLG12" s="274"/>
      <c r="VLH12" s="265"/>
      <c r="VLI12" s="537"/>
      <c r="VLJ12" s="537"/>
      <c r="VLK12" s="538"/>
      <c r="VLL12" s="539"/>
      <c r="VLN12" s="540"/>
      <c r="VLO12" s="540"/>
      <c r="VLP12" s="542"/>
      <c r="VLQ12" s="541"/>
      <c r="VLR12" s="537"/>
      <c r="VLS12" s="6"/>
      <c r="VLT12" s="275"/>
      <c r="VLU12" s="275"/>
      <c r="VLV12" s="275"/>
      <c r="VLW12" s="275"/>
      <c r="VLX12" s="275"/>
      <c r="VLY12" s="276"/>
      <c r="VLZ12" s="277"/>
      <c r="VMA12" s="277"/>
      <c r="VMB12" s="277"/>
      <c r="VMC12" s="277"/>
      <c r="VMD12" s="274"/>
      <c r="VME12" s="265"/>
      <c r="VMF12" s="537"/>
      <c r="VMG12" s="537"/>
      <c r="VMH12" s="538"/>
      <c r="VMI12" s="539"/>
      <c r="VMK12" s="540"/>
      <c r="VML12" s="540"/>
      <c r="VMM12" s="542"/>
      <c r="VMN12" s="541"/>
      <c r="VMO12" s="537"/>
      <c r="VMP12" s="6"/>
      <c r="VMQ12" s="275"/>
      <c r="VMR12" s="275"/>
      <c r="VMS12" s="275"/>
      <c r="VMT12" s="275"/>
      <c r="VMU12" s="275"/>
      <c r="VMV12" s="276"/>
      <c r="VMW12" s="277"/>
      <c r="VMX12" s="277"/>
      <c r="VMY12" s="277"/>
      <c r="VMZ12" s="277"/>
      <c r="VNA12" s="274"/>
      <c r="VNB12" s="265"/>
      <c r="VNC12" s="537"/>
      <c r="VND12" s="537"/>
      <c r="VNE12" s="538"/>
      <c r="VNF12" s="539"/>
      <c r="VNH12" s="540"/>
      <c r="VNI12" s="540"/>
      <c r="VNJ12" s="542"/>
      <c r="VNK12" s="541"/>
      <c r="VNL12" s="537"/>
      <c r="VNM12" s="6"/>
      <c r="VNN12" s="275"/>
      <c r="VNO12" s="275"/>
      <c r="VNP12" s="275"/>
      <c r="VNQ12" s="275"/>
      <c r="VNR12" s="275"/>
      <c r="VNS12" s="276"/>
      <c r="VNT12" s="277"/>
      <c r="VNU12" s="277"/>
      <c r="VNV12" s="277"/>
      <c r="VNW12" s="277"/>
      <c r="VNX12" s="274"/>
      <c r="VNY12" s="265"/>
      <c r="VNZ12" s="537"/>
      <c r="VOA12" s="537"/>
      <c r="VOB12" s="538"/>
      <c r="VOC12" s="539"/>
      <c r="VOE12" s="540"/>
      <c r="VOF12" s="540"/>
      <c r="VOG12" s="542"/>
      <c r="VOH12" s="541"/>
      <c r="VOI12" s="537"/>
      <c r="VOJ12" s="6"/>
      <c r="VOK12" s="275"/>
      <c r="VOL12" s="275"/>
      <c r="VOM12" s="275"/>
      <c r="VON12" s="275"/>
      <c r="VOO12" s="275"/>
      <c r="VOP12" s="276"/>
      <c r="VOQ12" s="277"/>
      <c r="VOR12" s="277"/>
      <c r="VOS12" s="277"/>
      <c r="VOT12" s="277"/>
      <c r="VOU12" s="274"/>
      <c r="VOV12" s="265"/>
      <c r="VOW12" s="537"/>
      <c r="VOX12" s="537"/>
      <c r="VOY12" s="538"/>
      <c r="VOZ12" s="539"/>
      <c r="VPB12" s="540"/>
      <c r="VPC12" s="540"/>
      <c r="VPD12" s="542"/>
      <c r="VPE12" s="541"/>
      <c r="VPF12" s="537"/>
      <c r="VPG12" s="6"/>
      <c r="VPH12" s="275"/>
      <c r="VPI12" s="275"/>
      <c r="VPJ12" s="275"/>
      <c r="VPK12" s="275"/>
      <c r="VPL12" s="275"/>
      <c r="VPM12" s="276"/>
      <c r="VPN12" s="277"/>
      <c r="VPO12" s="277"/>
      <c r="VPP12" s="277"/>
      <c r="VPQ12" s="277"/>
      <c r="VPR12" s="274"/>
      <c r="VPS12" s="265"/>
      <c r="VPT12" s="537"/>
      <c r="VPU12" s="537"/>
      <c r="VPV12" s="538"/>
      <c r="VPW12" s="539"/>
      <c r="VPY12" s="540"/>
      <c r="VPZ12" s="540"/>
      <c r="VQA12" s="542"/>
      <c r="VQB12" s="541"/>
      <c r="VQC12" s="537"/>
      <c r="VQD12" s="6"/>
      <c r="VQE12" s="275"/>
      <c r="VQF12" s="275"/>
      <c r="VQG12" s="275"/>
      <c r="VQH12" s="275"/>
      <c r="VQI12" s="275"/>
      <c r="VQJ12" s="276"/>
      <c r="VQK12" s="277"/>
      <c r="VQL12" s="277"/>
      <c r="VQM12" s="277"/>
      <c r="VQN12" s="277"/>
      <c r="VQO12" s="274"/>
      <c r="VQP12" s="265"/>
      <c r="VQQ12" s="537"/>
      <c r="VQR12" s="537"/>
      <c r="VQS12" s="538"/>
      <c r="VQT12" s="539"/>
      <c r="VQV12" s="540"/>
      <c r="VQW12" s="540"/>
      <c r="VQX12" s="542"/>
      <c r="VQY12" s="541"/>
      <c r="VQZ12" s="537"/>
      <c r="VRA12" s="6"/>
      <c r="VRB12" s="275"/>
      <c r="VRC12" s="275"/>
      <c r="VRD12" s="275"/>
      <c r="VRE12" s="275"/>
      <c r="VRF12" s="275"/>
      <c r="VRG12" s="276"/>
      <c r="VRH12" s="277"/>
      <c r="VRI12" s="277"/>
      <c r="VRJ12" s="277"/>
      <c r="VRK12" s="277"/>
      <c r="VRL12" s="274"/>
      <c r="VRM12" s="265"/>
      <c r="VRN12" s="537"/>
      <c r="VRO12" s="537"/>
      <c r="VRP12" s="538"/>
      <c r="VRQ12" s="539"/>
      <c r="VRS12" s="540"/>
      <c r="VRT12" s="540"/>
      <c r="VRU12" s="542"/>
      <c r="VRV12" s="541"/>
      <c r="VRW12" s="537"/>
      <c r="VRX12" s="6"/>
      <c r="VRY12" s="275"/>
      <c r="VRZ12" s="275"/>
      <c r="VSA12" s="275"/>
      <c r="VSB12" s="275"/>
      <c r="VSC12" s="275"/>
      <c r="VSD12" s="276"/>
      <c r="VSE12" s="277"/>
      <c r="VSF12" s="277"/>
      <c r="VSG12" s="277"/>
      <c r="VSH12" s="277"/>
      <c r="VSI12" s="274"/>
      <c r="VSJ12" s="265"/>
      <c r="VSK12" s="537"/>
      <c r="VSL12" s="537"/>
      <c r="VSM12" s="538"/>
      <c r="VSN12" s="539"/>
      <c r="VSP12" s="540"/>
      <c r="VSQ12" s="540"/>
      <c r="VSR12" s="542"/>
      <c r="VSS12" s="541"/>
      <c r="VST12" s="537"/>
      <c r="VSU12" s="6"/>
      <c r="VSV12" s="275"/>
      <c r="VSW12" s="275"/>
      <c r="VSX12" s="275"/>
      <c r="VSY12" s="275"/>
      <c r="VSZ12" s="275"/>
      <c r="VTA12" s="276"/>
      <c r="VTB12" s="277"/>
      <c r="VTC12" s="277"/>
      <c r="VTD12" s="277"/>
      <c r="VTE12" s="277"/>
      <c r="VTF12" s="274"/>
      <c r="VTG12" s="265"/>
      <c r="VTH12" s="537"/>
      <c r="VTI12" s="537"/>
      <c r="VTJ12" s="538"/>
      <c r="VTK12" s="539"/>
      <c r="VTM12" s="540"/>
      <c r="VTN12" s="540"/>
      <c r="VTO12" s="542"/>
      <c r="VTP12" s="541"/>
      <c r="VTQ12" s="537"/>
      <c r="VTR12" s="6"/>
      <c r="VTS12" s="275"/>
      <c r="VTT12" s="275"/>
      <c r="VTU12" s="275"/>
      <c r="VTV12" s="275"/>
      <c r="VTW12" s="275"/>
      <c r="VTX12" s="276"/>
      <c r="VTY12" s="277"/>
      <c r="VTZ12" s="277"/>
      <c r="VUA12" s="277"/>
      <c r="VUB12" s="277"/>
      <c r="VUC12" s="274"/>
      <c r="VUD12" s="265"/>
      <c r="VUE12" s="537"/>
      <c r="VUF12" s="537"/>
      <c r="VUG12" s="538"/>
      <c r="VUH12" s="539"/>
      <c r="VUJ12" s="540"/>
      <c r="VUK12" s="540"/>
      <c r="VUL12" s="542"/>
      <c r="VUM12" s="541"/>
      <c r="VUN12" s="537"/>
      <c r="VUO12" s="6"/>
      <c r="VUP12" s="275"/>
      <c r="VUQ12" s="275"/>
      <c r="VUR12" s="275"/>
      <c r="VUS12" s="275"/>
      <c r="VUT12" s="275"/>
      <c r="VUU12" s="276"/>
      <c r="VUV12" s="277"/>
      <c r="VUW12" s="277"/>
      <c r="VUX12" s="277"/>
      <c r="VUY12" s="277"/>
      <c r="VUZ12" s="274"/>
      <c r="VVA12" s="265"/>
      <c r="VVB12" s="537"/>
      <c r="VVC12" s="537"/>
      <c r="VVD12" s="538"/>
      <c r="VVE12" s="539"/>
      <c r="VVG12" s="540"/>
      <c r="VVH12" s="540"/>
      <c r="VVI12" s="542"/>
      <c r="VVJ12" s="541"/>
      <c r="VVK12" s="537"/>
      <c r="VVL12" s="6"/>
      <c r="VVM12" s="275"/>
      <c r="VVN12" s="275"/>
      <c r="VVO12" s="275"/>
      <c r="VVP12" s="275"/>
      <c r="VVQ12" s="275"/>
      <c r="VVR12" s="276"/>
      <c r="VVS12" s="277"/>
      <c r="VVT12" s="277"/>
      <c r="VVU12" s="277"/>
      <c r="VVV12" s="277"/>
      <c r="VVW12" s="274"/>
      <c r="VVX12" s="265"/>
      <c r="VVY12" s="537"/>
      <c r="VVZ12" s="537"/>
      <c r="VWA12" s="538"/>
      <c r="VWB12" s="539"/>
      <c r="VWD12" s="540"/>
      <c r="VWE12" s="540"/>
      <c r="VWF12" s="542"/>
      <c r="VWG12" s="541"/>
      <c r="VWH12" s="537"/>
      <c r="VWI12" s="6"/>
      <c r="VWJ12" s="275"/>
      <c r="VWK12" s="275"/>
      <c r="VWL12" s="275"/>
      <c r="VWM12" s="275"/>
      <c r="VWN12" s="275"/>
      <c r="VWO12" s="276"/>
      <c r="VWP12" s="277"/>
      <c r="VWQ12" s="277"/>
      <c r="VWR12" s="277"/>
      <c r="VWS12" s="277"/>
      <c r="VWT12" s="274"/>
      <c r="VWU12" s="265"/>
      <c r="VWV12" s="537"/>
      <c r="VWW12" s="537"/>
      <c r="VWX12" s="538"/>
      <c r="VWY12" s="539"/>
      <c r="VXA12" s="540"/>
      <c r="VXB12" s="540"/>
      <c r="VXC12" s="542"/>
      <c r="VXD12" s="541"/>
      <c r="VXE12" s="537"/>
      <c r="VXF12" s="6"/>
      <c r="VXG12" s="275"/>
      <c r="VXH12" s="275"/>
      <c r="VXI12" s="275"/>
      <c r="VXJ12" s="275"/>
      <c r="VXK12" s="275"/>
      <c r="VXL12" s="276"/>
      <c r="VXM12" s="277"/>
      <c r="VXN12" s="277"/>
      <c r="VXO12" s="277"/>
      <c r="VXP12" s="277"/>
      <c r="VXQ12" s="274"/>
      <c r="VXR12" s="265"/>
      <c r="VXS12" s="537"/>
      <c r="VXT12" s="537"/>
      <c r="VXU12" s="538"/>
      <c r="VXV12" s="539"/>
      <c r="VXX12" s="540"/>
      <c r="VXY12" s="540"/>
      <c r="VXZ12" s="542"/>
      <c r="VYA12" s="541"/>
      <c r="VYB12" s="537"/>
      <c r="VYC12" s="6"/>
      <c r="VYD12" s="275"/>
      <c r="VYE12" s="275"/>
      <c r="VYF12" s="275"/>
      <c r="VYG12" s="275"/>
      <c r="VYH12" s="275"/>
      <c r="VYI12" s="276"/>
      <c r="VYJ12" s="277"/>
      <c r="VYK12" s="277"/>
      <c r="VYL12" s="277"/>
      <c r="VYM12" s="277"/>
      <c r="VYN12" s="274"/>
      <c r="VYO12" s="265"/>
      <c r="VYP12" s="537"/>
      <c r="VYQ12" s="537"/>
      <c r="VYR12" s="538"/>
      <c r="VYS12" s="539"/>
      <c r="VYU12" s="540"/>
      <c r="VYV12" s="540"/>
      <c r="VYW12" s="542"/>
      <c r="VYX12" s="541"/>
      <c r="VYY12" s="537"/>
      <c r="VYZ12" s="6"/>
      <c r="VZA12" s="275"/>
      <c r="VZB12" s="275"/>
      <c r="VZC12" s="275"/>
      <c r="VZD12" s="275"/>
      <c r="VZE12" s="275"/>
      <c r="VZF12" s="276"/>
      <c r="VZG12" s="277"/>
      <c r="VZH12" s="277"/>
      <c r="VZI12" s="277"/>
      <c r="VZJ12" s="277"/>
      <c r="VZK12" s="274"/>
      <c r="VZL12" s="265"/>
      <c r="VZM12" s="537"/>
      <c r="VZN12" s="537"/>
      <c r="VZO12" s="538"/>
      <c r="VZP12" s="539"/>
      <c r="VZR12" s="540"/>
      <c r="VZS12" s="540"/>
      <c r="VZT12" s="542"/>
      <c r="VZU12" s="541"/>
      <c r="VZV12" s="537"/>
      <c r="VZW12" s="6"/>
      <c r="VZX12" s="275"/>
      <c r="VZY12" s="275"/>
      <c r="VZZ12" s="275"/>
      <c r="WAA12" s="275"/>
      <c r="WAB12" s="275"/>
      <c r="WAC12" s="276"/>
      <c r="WAD12" s="277"/>
      <c r="WAE12" s="277"/>
      <c r="WAF12" s="277"/>
      <c r="WAG12" s="277"/>
      <c r="WAH12" s="274"/>
      <c r="WAI12" s="265"/>
      <c r="WAJ12" s="537"/>
      <c r="WAK12" s="537"/>
      <c r="WAL12" s="538"/>
      <c r="WAM12" s="539"/>
      <c r="WAO12" s="540"/>
      <c r="WAP12" s="540"/>
      <c r="WAQ12" s="542"/>
      <c r="WAR12" s="541"/>
      <c r="WAS12" s="537"/>
      <c r="WAT12" s="6"/>
      <c r="WAU12" s="275"/>
      <c r="WAV12" s="275"/>
      <c r="WAW12" s="275"/>
      <c r="WAX12" s="275"/>
      <c r="WAY12" s="275"/>
      <c r="WAZ12" s="276"/>
      <c r="WBA12" s="277"/>
      <c r="WBB12" s="277"/>
      <c r="WBC12" s="277"/>
      <c r="WBD12" s="277"/>
      <c r="WBE12" s="274"/>
      <c r="WBF12" s="265"/>
      <c r="WBG12" s="537"/>
      <c r="WBH12" s="537"/>
      <c r="WBI12" s="538"/>
      <c r="WBJ12" s="539"/>
      <c r="WBL12" s="540"/>
      <c r="WBM12" s="540"/>
      <c r="WBN12" s="542"/>
      <c r="WBO12" s="541"/>
      <c r="WBP12" s="537"/>
      <c r="WBQ12" s="6"/>
      <c r="WBR12" s="275"/>
      <c r="WBS12" s="275"/>
      <c r="WBT12" s="275"/>
      <c r="WBU12" s="275"/>
      <c r="WBV12" s="275"/>
      <c r="WBW12" s="276"/>
      <c r="WBX12" s="277"/>
      <c r="WBY12" s="277"/>
      <c r="WBZ12" s="277"/>
      <c r="WCA12" s="277"/>
      <c r="WCB12" s="274"/>
      <c r="WCC12" s="265"/>
      <c r="WCD12" s="537"/>
      <c r="WCE12" s="537"/>
      <c r="WCF12" s="538"/>
      <c r="WCG12" s="539"/>
      <c r="WCI12" s="540"/>
      <c r="WCJ12" s="540"/>
      <c r="WCK12" s="542"/>
      <c r="WCL12" s="541"/>
      <c r="WCM12" s="537"/>
      <c r="WCN12" s="6"/>
      <c r="WCO12" s="275"/>
      <c r="WCP12" s="275"/>
      <c r="WCQ12" s="275"/>
      <c r="WCR12" s="275"/>
      <c r="WCS12" s="275"/>
      <c r="WCT12" s="276"/>
      <c r="WCU12" s="277"/>
      <c r="WCV12" s="277"/>
      <c r="WCW12" s="277"/>
      <c r="WCX12" s="277"/>
      <c r="WCY12" s="274"/>
      <c r="WCZ12" s="265"/>
      <c r="WDA12" s="537"/>
      <c r="WDB12" s="537"/>
      <c r="WDC12" s="538"/>
      <c r="WDD12" s="539"/>
      <c r="WDF12" s="540"/>
      <c r="WDG12" s="540"/>
      <c r="WDH12" s="542"/>
      <c r="WDI12" s="541"/>
      <c r="WDJ12" s="537"/>
      <c r="WDK12" s="6"/>
      <c r="WDL12" s="275"/>
      <c r="WDM12" s="275"/>
      <c r="WDN12" s="275"/>
      <c r="WDO12" s="275"/>
      <c r="WDP12" s="275"/>
      <c r="WDQ12" s="276"/>
      <c r="WDR12" s="277"/>
      <c r="WDS12" s="277"/>
      <c r="WDT12" s="277"/>
      <c r="WDU12" s="277"/>
      <c r="WDV12" s="274"/>
      <c r="WDW12" s="265"/>
      <c r="WDX12" s="537"/>
      <c r="WDY12" s="537"/>
      <c r="WDZ12" s="538"/>
      <c r="WEA12" s="539"/>
      <c r="WEC12" s="540"/>
      <c r="WED12" s="540"/>
      <c r="WEE12" s="542"/>
      <c r="WEF12" s="541"/>
      <c r="WEG12" s="537"/>
      <c r="WEH12" s="6"/>
      <c r="WEI12" s="275"/>
      <c r="WEJ12" s="275"/>
      <c r="WEK12" s="275"/>
      <c r="WEL12" s="275"/>
      <c r="WEM12" s="275"/>
      <c r="WEN12" s="276"/>
      <c r="WEO12" s="277"/>
      <c r="WEP12" s="277"/>
      <c r="WEQ12" s="277"/>
      <c r="WER12" s="277"/>
      <c r="WES12" s="274"/>
      <c r="WET12" s="265"/>
      <c r="WEU12" s="537"/>
      <c r="WEV12" s="537"/>
      <c r="WEW12" s="538"/>
      <c r="WEX12" s="539"/>
      <c r="WEZ12" s="540"/>
      <c r="WFA12" s="540"/>
      <c r="WFB12" s="542"/>
      <c r="WFC12" s="541"/>
      <c r="WFD12" s="537"/>
      <c r="WFE12" s="6"/>
      <c r="WFF12" s="275"/>
      <c r="WFG12" s="275"/>
      <c r="WFH12" s="275"/>
      <c r="WFI12" s="275"/>
      <c r="WFJ12" s="275"/>
      <c r="WFK12" s="276"/>
      <c r="WFL12" s="277"/>
      <c r="WFM12" s="277"/>
      <c r="WFN12" s="277"/>
      <c r="WFO12" s="277"/>
      <c r="WFP12" s="274"/>
      <c r="WFQ12" s="265"/>
      <c r="WFR12" s="537"/>
      <c r="WFS12" s="537"/>
      <c r="WFT12" s="538"/>
      <c r="WFU12" s="539"/>
      <c r="WFW12" s="540"/>
      <c r="WFX12" s="540"/>
      <c r="WFY12" s="542"/>
      <c r="WFZ12" s="541"/>
      <c r="WGA12" s="537"/>
      <c r="WGB12" s="6"/>
      <c r="WGC12" s="275"/>
      <c r="WGD12" s="275"/>
      <c r="WGE12" s="275"/>
      <c r="WGF12" s="275"/>
      <c r="WGG12" s="275"/>
      <c r="WGH12" s="276"/>
      <c r="WGI12" s="277"/>
      <c r="WGJ12" s="277"/>
      <c r="WGK12" s="277"/>
      <c r="WGL12" s="277"/>
      <c r="WGM12" s="274"/>
      <c r="WGN12" s="265"/>
      <c r="WGO12" s="537"/>
      <c r="WGP12" s="537"/>
      <c r="WGQ12" s="538"/>
      <c r="WGR12" s="539"/>
      <c r="WGT12" s="540"/>
      <c r="WGU12" s="540"/>
      <c r="WGV12" s="542"/>
      <c r="WGW12" s="541"/>
      <c r="WGX12" s="537"/>
      <c r="WGY12" s="6"/>
      <c r="WGZ12" s="275"/>
      <c r="WHA12" s="275"/>
      <c r="WHB12" s="275"/>
      <c r="WHC12" s="275"/>
      <c r="WHD12" s="275"/>
      <c r="WHE12" s="276"/>
      <c r="WHF12" s="277"/>
      <c r="WHG12" s="277"/>
      <c r="WHH12" s="277"/>
      <c r="WHI12" s="277"/>
      <c r="WHJ12" s="274"/>
      <c r="WHK12" s="265"/>
      <c r="WHL12" s="537"/>
      <c r="WHM12" s="537"/>
      <c r="WHN12" s="538"/>
      <c r="WHO12" s="539"/>
      <c r="WHQ12" s="540"/>
      <c r="WHR12" s="540"/>
      <c r="WHS12" s="542"/>
      <c r="WHT12" s="541"/>
      <c r="WHU12" s="537"/>
      <c r="WHV12" s="6"/>
      <c r="WHW12" s="275"/>
      <c r="WHX12" s="275"/>
      <c r="WHY12" s="275"/>
      <c r="WHZ12" s="275"/>
      <c r="WIA12" s="275"/>
      <c r="WIB12" s="276"/>
      <c r="WIC12" s="277"/>
      <c r="WID12" s="277"/>
      <c r="WIE12" s="277"/>
      <c r="WIF12" s="277"/>
      <c r="WIG12" s="274"/>
      <c r="WIH12" s="265"/>
      <c r="WII12" s="537"/>
      <c r="WIJ12" s="537"/>
      <c r="WIK12" s="538"/>
      <c r="WIL12" s="539"/>
      <c r="WIN12" s="540"/>
      <c r="WIO12" s="540"/>
      <c r="WIP12" s="542"/>
      <c r="WIQ12" s="541"/>
      <c r="WIR12" s="537"/>
      <c r="WIS12" s="6"/>
      <c r="WIT12" s="275"/>
      <c r="WIU12" s="275"/>
      <c r="WIV12" s="275"/>
      <c r="WIW12" s="275"/>
      <c r="WIX12" s="275"/>
      <c r="WIY12" s="276"/>
      <c r="WIZ12" s="277"/>
      <c r="WJA12" s="277"/>
      <c r="WJB12" s="277"/>
      <c r="WJC12" s="277"/>
      <c r="WJD12" s="274"/>
      <c r="WJE12" s="265"/>
      <c r="WJF12" s="537"/>
      <c r="WJG12" s="537"/>
      <c r="WJH12" s="538"/>
      <c r="WJI12" s="539"/>
      <c r="WJK12" s="540"/>
      <c r="WJL12" s="540"/>
      <c r="WJM12" s="542"/>
      <c r="WJN12" s="541"/>
      <c r="WJO12" s="537"/>
      <c r="WJP12" s="6"/>
      <c r="WJQ12" s="275"/>
      <c r="WJR12" s="275"/>
      <c r="WJS12" s="275"/>
      <c r="WJT12" s="275"/>
      <c r="WJU12" s="275"/>
      <c r="WJV12" s="276"/>
      <c r="WJW12" s="277"/>
      <c r="WJX12" s="277"/>
      <c r="WJY12" s="277"/>
      <c r="WJZ12" s="277"/>
      <c r="WKA12" s="274"/>
      <c r="WKB12" s="265"/>
      <c r="WKC12" s="537"/>
      <c r="WKD12" s="537"/>
      <c r="WKE12" s="538"/>
      <c r="WKF12" s="539"/>
      <c r="WKH12" s="540"/>
      <c r="WKI12" s="540"/>
      <c r="WKJ12" s="542"/>
      <c r="WKK12" s="541"/>
      <c r="WKL12" s="537"/>
      <c r="WKM12" s="6"/>
      <c r="WKN12" s="275"/>
      <c r="WKO12" s="275"/>
      <c r="WKP12" s="275"/>
      <c r="WKQ12" s="275"/>
      <c r="WKR12" s="275"/>
      <c r="WKS12" s="276"/>
      <c r="WKT12" s="277"/>
      <c r="WKU12" s="277"/>
      <c r="WKV12" s="277"/>
      <c r="WKW12" s="277"/>
      <c r="WKX12" s="274"/>
      <c r="WKY12" s="265"/>
      <c r="WKZ12" s="537"/>
      <c r="WLA12" s="537"/>
      <c r="WLB12" s="538"/>
      <c r="WLC12" s="539"/>
      <c r="WLE12" s="540"/>
      <c r="WLF12" s="540"/>
      <c r="WLG12" s="542"/>
      <c r="WLH12" s="541"/>
      <c r="WLI12" s="537"/>
      <c r="WLJ12" s="6"/>
      <c r="WLK12" s="275"/>
      <c r="WLL12" s="275"/>
      <c r="WLM12" s="275"/>
      <c r="WLN12" s="275"/>
      <c r="WLO12" s="275"/>
      <c r="WLP12" s="276"/>
      <c r="WLQ12" s="277"/>
      <c r="WLR12" s="277"/>
      <c r="WLS12" s="277"/>
      <c r="WLT12" s="277"/>
      <c r="WLU12" s="274"/>
      <c r="WLV12" s="265"/>
      <c r="WLW12" s="537"/>
      <c r="WLX12" s="537"/>
      <c r="WLY12" s="538"/>
      <c r="WLZ12" s="539"/>
      <c r="WMB12" s="540"/>
      <c r="WMC12" s="540"/>
      <c r="WMD12" s="542"/>
      <c r="WME12" s="541"/>
      <c r="WMF12" s="537"/>
      <c r="WMG12" s="6"/>
      <c r="WMH12" s="275"/>
      <c r="WMI12" s="275"/>
      <c r="WMJ12" s="275"/>
      <c r="WMK12" s="275"/>
      <c r="WML12" s="275"/>
      <c r="WMM12" s="276"/>
      <c r="WMN12" s="277"/>
      <c r="WMO12" s="277"/>
      <c r="WMP12" s="277"/>
      <c r="WMQ12" s="277"/>
      <c r="WMR12" s="274"/>
      <c r="WMS12" s="265"/>
      <c r="WMT12" s="537"/>
      <c r="WMU12" s="537"/>
      <c r="WMV12" s="538"/>
      <c r="WMW12" s="539"/>
      <c r="WMY12" s="540"/>
      <c r="WMZ12" s="540"/>
      <c r="WNA12" s="542"/>
      <c r="WNB12" s="541"/>
      <c r="WNC12" s="537"/>
      <c r="WND12" s="6"/>
      <c r="WNE12" s="275"/>
      <c r="WNF12" s="275"/>
      <c r="WNG12" s="275"/>
      <c r="WNH12" s="275"/>
      <c r="WNI12" s="275"/>
      <c r="WNJ12" s="276"/>
      <c r="WNK12" s="277"/>
      <c r="WNL12" s="277"/>
      <c r="WNM12" s="277"/>
      <c r="WNN12" s="277"/>
      <c r="WNO12" s="274"/>
      <c r="WNP12" s="265"/>
      <c r="WNQ12" s="537"/>
      <c r="WNR12" s="537"/>
      <c r="WNS12" s="538"/>
      <c r="WNT12" s="539"/>
      <c r="WNV12" s="540"/>
      <c r="WNW12" s="540"/>
      <c r="WNX12" s="542"/>
      <c r="WNY12" s="541"/>
      <c r="WNZ12" s="537"/>
      <c r="WOA12" s="6"/>
      <c r="WOB12" s="275"/>
      <c r="WOC12" s="275"/>
      <c r="WOD12" s="275"/>
      <c r="WOE12" s="275"/>
      <c r="WOF12" s="275"/>
      <c r="WOG12" s="276"/>
      <c r="WOH12" s="277"/>
      <c r="WOI12" s="277"/>
      <c r="WOJ12" s="277"/>
      <c r="WOK12" s="277"/>
      <c r="WOL12" s="274"/>
      <c r="WOM12" s="265"/>
      <c r="WON12" s="537"/>
      <c r="WOO12" s="537"/>
      <c r="WOP12" s="538"/>
      <c r="WOQ12" s="539"/>
      <c r="WOS12" s="540"/>
      <c r="WOT12" s="540"/>
      <c r="WOU12" s="542"/>
      <c r="WOV12" s="541"/>
      <c r="WOW12" s="537"/>
      <c r="WOX12" s="6"/>
      <c r="WOY12" s="275"/>
      <c r="WOZ12" s="275"/>
      <c r="WPA12" s="275"/>
      <c r="WPB12" s="275"/>
      <c r="WPC12" s="275"/>
      <c r="WPD12" s="276"/>
      <c r="WPE12" s="277"/>
      <c r="WPF12" s="277"/>
      <c r="WPG12" s="277"/>
      <c r="WPH12" s="277"/>
      <c r="WPI12" s="274"/>
      <c r="WPJ12" s="265"/>
      <c r="WPK12" s="537"/>
      <c r="WPL12" s="537"/>
      <c r="WPM12" s="538"/>
      <c r="WPN12" s="539"/>
      <c r="WPP12" s="540"/>
      <c r="WPQ12" s="540"/>
      <c r="WPR12" s="542"/>
      <c r="WPS12" s="541"/>
      <c r="WPT12" s="537"/>
      <c r="WPU12" s="6"/>
      <c r="WPV12" s="275"/>
      <c r="WPW12" s="275"/>
      <c r="WPX12" s="275"/>
      <c r="WPY12" s="275"/>
      <c r="WPZ12" s="275"/>
      <c r="WQA12" s="276"/>
      <c r="WQB12" s="277"/>
      <c r="WQC12" s="277"/>
      <c r="WQD12" s="277"/>
      <c r="WQE12" s="277"/>
      <c r="WQF12" s="274"/>
      <c r="WQG12" s="265"/>
      <c r="WQH12" s="537"/>
      <c r="WQI12" s="537"/>
      <c r="WQJ12" s="538"/>
      <c r="WQK12" s="539"/>
      <c r="WQM12" s="540"/>
      <c r="WQN12" s="540"/>
      <c r="WQO12" s="542"/>
      <c r="WQP12" s="541"/>
      <c r="WQQ12" s="537"/>
      <c r="WQR12" s="6"/>
      <c r="WQS12" s="275"/>
      <c r="WQT12" s="275"/>
      <c r="WQU12" s="275"/>
      <c r="WQV12" s="275"/>
      <c r="WQW12" s="275"/>
      <c r="WQX12" s="276"/>
      <c r="WQY12" s="277"/>
      <c r="WQZ12" s="277"/>
      <c r="WRA12" s="277"/>
      <c r="WRB12" s="277"/>
      <c r="WRC12" s="274"/>
      <c r="WRD12" s="265"/>
      <c r="WRE12" s="537"/>
      <c r="WRF12" s="537"/>
      <c r="WRG12" s="538"/>
      <c r="WRH12" s="539"/>
      <c r="WRJ12" s="540"/>
      <c r="WRK12" s="540"/>
      <c r="WRL12" s="542"/>
      <c r="WRM12" s="541"/>
      <c r="WRN12" s="537"/>
      <c r="WRO12" s="6"/>
      <c r="WRP12" s="275"/>
      <c r="WRQ12" s="275"/>
      <c r="WRR12" s="275"/>
      <c r="WRS12" s="275"/>
      <c r="WRT12" s="275"/>
      <c r="WRU12" s="276"/>
      <c r="WRV12" s="277"/>
      <c r="WRW12" s="277"/>
      <c r="WRX12" s="277"/>
      <c r="WRY12" s="277"/>
      <c r="WRZ12" s="274"/>
      <c r="WSA12" s="265"/>
      <c r="WSB12" s="537"/>
      <c r="WSC12" s="537"/>
      <c r="WSD12" s="538"/>
      <c r="WSE12" s="539"/>
      <c r="WSG12" s="540"/>
      <c r="WSH12" s="540"/>
      <c r="WSI12" s="542"/>
      <c r="WSJ12" s="541"/>
      <c r="WSK12" s="537"/>
      <c r="WSL12" s="6"/>
      <c r="WSM12" s="275"/>
      <c r="WSN12" s="275"/>
      <c r="WSO12" s="275"/>
      <c r="WSP12" s="275"/>
      <c r="WSQ12" s="275"/>
      <c r="WSR12" s="276"/>
      <c r="WSS12" s="277"/>
      <c r="WST12" s="277"/>
      <c r="WSU12" s="277"/>
      <c r="WSV12" s="277"/>
      <c r="WSW12" s="274"/>
      <c r="WSX12" s="265"/>
      <c r="WSY12" s="537"/>
      <c r="WSZ12" s="537"/>
      <c r="WTA12" s="538"/>
      <c r="WTB12" s="539"/>
      <c r="WTD12" s="540"/>
      <c r="WTE12" s="540"/>
      <c r="WTF12" s="542"/>
      <c r="WTG12" s="541"/>
      <c r="WTH12" s="537"/>
      <c r="WTI12" s="6"/>
      <c r="WTJ12" s="275"/>
      <c r="WTK12" s="275"/>
      <c r="WTL12" s="275"/>
      <c r="WTM12" s="275"/>
      <c r="WTN12" s="275"/>
      <c r="WTO12" s="276"/>
      <c r="WTP12" s="277"/>
      <c r="WTQ12" s="277"/>
      <c r="WTR12" s="277"/>
      <c r="WTS12" s="277"/>
      <c r="WTT12" s="274"/>
      <c r="WTU12" s="265"/>
      <c r="WTV12" s="537"/>
      <c r="WTW12" s="537"/>
      <c r="WTX12" s="538"/>
      <c r="WTY12" s="539"/>
      <c r="WUA12" s="540"/>
      <c r="WUB12" s="540"/>
      <c r="WUC12" s="542"/>
      <c r="WUD12" s="541"/>
      <c r="WUE12" s="537"/>
      <c r="WUF12" s="6"/>
      <c r="WUG12" s="275"/>
      <c r="WUH12" s="275"/>
      <c r="WUI12" s="275"/>
      <c r="WUJ12" s="275"/>
      <c r="WUK12" s="275"/>
      <c r="WUL12" s="276"/>
      <c r="WUM12" s="277"/>
      <c r="WUN12" s="277"/>
      <c r="WUO12" s="277"/>
      <c r="WUP12" s="277"/>
      <c r="WUQ12" s="274"/>
      <c r="WUR12" s="265"/>
      <c r="WUS12" s="537"/>
      <c r="WUT12" s="537"/>
      <c r="WUU12" s="538"/>
      <c r="WUV12" s="539"/>
      <c r="WUX12" s="540"/>
      <c r="WUY12" s="540"/>
      <c r="WUZ12" s="542"/>
      <c r="WVA12" s="541"/>
      <c r="WVB12" s="537"/>
      <c r="WVC12" s="6"/>
      <c r="WVD12" s="275"/>
      <c r="WVE12" s="275"/>
      <c r="WVF12" s="275"/>
      <c r="WVG12" s="275"/>
      <c r="WVH12" s="275"/>
      <c r="WVI12" s="276"/>
      <c r="WVJ12" s="277"/>
      <c r="WVK12" s="277"/>
      <c r="WVL12" s="277"/>
      <c r="WVM12" s="277"/>
      <c r="WVN12" s="274"/>
      <c r="WVO12" s="265"/>
      <c r="WVP12" s="537"/>
      <c r="WVQ12" s="537"/>
      <c r="WVR12" s="538"/>
      <c r="WVS12" s="539"/>
      <c r="WVU12" s="540"/>
      <c r="WVV12" s="540"/>
      <c r="WVW12" s="542"/>
      <c r="WVX12" s="541"/>
      <c r="WVY12" s="537"/>
      <c r="WVZ12" s="6"/>
      <c r="WWA12" s="275"/>
      <c r="WWB12" s="275"/>
      <c r="WWC12" s="275"/>
      <c r="WWD12" s="275"/>
      <c r="WWE12" s="275"/>
      <c r="WWF12" s="276"/>
      <c r="WWG12" s="277"/>
      <c r="WWH12" s="277"/>
      <c r="WWI12" s="277"/>
      <c r="WWJ12" s="277"/>
      <c r="WWK12" s="274"/>
      <c r="WWL12" s="265"/>
      <c r="WWM12" s="537"/>
      <c r="WWN12" s="537"/>
      <c r="WWO12" s="538"/>
      <c r="WWP12" s="539"/>
      <c r="WWR12" s="540"/>
      <c r="WWS12" s="540"/>
      <c r="WWT12" s="542"/>
      <c r="WWU12" s="541"/>
      <c r="WWV12" s="537"/>
      <c r="WWW12" s="6"/>
      <c r="WWX12" s="275"/>
      <c r="WWY12" s="275"/>
      <c r="WWZ12" s="275"/>
      <c r="WXA12" s="275"/>
      <c r="WXB12" s="275"/>
      <c r="WXC12" s="276"/>
      <c r="WXD12" s="277"/>
      <c r="WXE12" s="277"/>
      <c r="WXF12" s="277"/>
      <c r="WXG12" s="277"/>
      <c r="WXH12" s="274"/>
      <c r="WXI12" s="265"/>
      <c r="WXJ12" s="537"/>
      <c r="WXK12" s="537"/>
      <c r="WXL12" s="538"/>
      <c r="WXM12" s="539"/>
      <c r="WXO12" s="540"/>
      <c r="WXP12" s="540"/>
      <c r="WXQ12" s="542"/>
      <c r="WXR12" s="541"/>
      <c r="WXS12" s="537"/>
      <c r="WXT12" s="6"/>
      <c r="WXU12" s="275"/>
      <c r="WXV12" s="275"/>
      <c r="WXW12" s="275"/>
      <c r="WXX12" s="275"/>
      <c r="WXY12" s="275"/>
      <c r="WXZ12" s="276"/>
      <c r="WYA12" s="277"/>
      <c r="WYB12" s="277"/>
      <c r="WYC12" s="277"/>
      <c r="WYD12" s="277"/>
      <c r="WYE12" s="274"/>
      <c r="WYF12" s="265"/>
      <c r="WYG12" s="537"/>
      <c r="WYH12" s="537"/>
      <c r="WYI12" s="538"/>
      <c r="WYJ12" s="539"/>
      <c r="WYL12" s="540"/>
      <c r="WYM12" s="540"/>
      <c r="WYN12" s="542"/>
      <c r="WYO12" s="541"/>
      <c r="WYP12" s="537"/>
      <c r="WYQ12" s="6"/>
      <c r="WYR12" s="275"/>
      <c r="WYS12" s="275"/>
      <c r="WYT12" s="275"/>
      <c r="WYU12" s="275"/>
      <c r="WYV12" s="275"/>
      <c r="WYW12" s="276"/>
      <c r="WYX12" s="277"/>
      <c r="WYY12" s="277"/>
      <c r="WYZ12" s="277"/>
      <c r="WZA12" s="277"/>
      <c r="WZB12" s="274"/>
      <c r="WZC12" s="265"/>
      <c r="WZD12" s="537"/>
      <c r="WZE12" s="537"/>
      <c r="WZF12" s="538"/>
      <c r="WZG12" s="539"/>
      <c r="WZI12" s="540"/>
      <c r="WZJ12" s="540"/>
      <c r="WZK12" s="542"/>
      <c r="WZL12" s="541"/>
      <c r="WZM12" s="537"/>
      <c r="WZN12" s="6"/>
      <c r="WZO12" s="275"/>
      <c r="WZP12" s="275"/>
      <c r="WZQ12" s="275"/>
      <c r="WZR12" s="275"/>
      <c r="WZS12" s="275"/>
      <c r="WZT12" s="276"/>
      <c r="WZU12" s="277"/>
      <c r="WZV12" s="277"/>
      <c r="WZW12" s="277"/>
      <c r="WZX12" s="277"/>
      <c r="WZY12" s="274"/>
      <c r="WZZ12" s="265"/>
      <c r="XAA12" s="537"/>
      <c r="XAB12" s="537"/>
      <c r="XAC12" s="538"/>
      <c r="XAD12" s="539"/>
      <c r="XAF12" s="540"/>
      <c r="XAG12" s="540"/>
      <c r="XAH12" s="542"/>
      <c r="XAI12" s="541"/>
      <c r="XAJ12" s="537"/>
      <c r="XAK12" s="6"/>
      <c r="XAL12" s="275"/>
      <c r="XAM12" s="275"/>
      <c r="XAN12" s="275"/>
      <c r="XAO12" s="275"/>
      <c r="XAP12" s="275"/>
      <c r="XAQ12" s="276"/>
      <c r="XAR12" s="277"/>
      <c r="XAS12" s="277"/>
      <c r="XAT12" s="277"/>
      <c r="XAU12" s="277"/>
      <c r="XAV12" s="274"/>
      <c r="XAW12" s="265"/>
      <c r="XAX12" s="537"/>
      <c r="XAY12" s="537"/>
      <c r="XAZ12" s="538"/>
      <c r="XBA12" s="539"/>
      <c r="XBC12" s="540"/>
      <c r="XBD12" s="540"/>
      <c r="XBE12" s="542"/>
      <c r="XBF12" s="541"/>
      <c r="XBG12" s="537"/>
      <c r="XBH12" s="6"/>
      <c r="XBI12" s="275"/>
      <c r="XBJ12" s="275"/>
      <c r="XBK12" s="275"/>
      <c r="XBL12" s="275"/>
      <c r="XBM12" s="275"/>
      <c r="XBN12" s="276"/>
      <c r="XBO12" s="277"/>
      <c r="XBP12" s="277"/>
      <c r="XBQ12" s="277"/>
      <c r="XBR12" s="277"/>
      <c r="XBS12" s="274"/>
      <c r="XBT12" s="265"/>
      <c r="XBU12" s="537"/>
      <c r="XBV12" s="537"/>
      <c r="XBW12" s="538"/>
      <c r="XBX12" s="539"/>
      <c r="XBZ12" s="540"/>
      <c r="XCA12" s="540"/>
      <c r="XCB12" s="542"/>
      <c r="XCC12" s="541"/>
      <c r="XCD12" s="537"/>
      <c r="XCE12" s="6"/>
      <c r="XCF12" s="275"/>
      <c r="XCG12" s="275"/>
      <c r="XCH12" s="275"/>
      <c r="XCI12" s="275"/>
      <c r="XCJ12" s="275"/>
      <c r="XCK12" s="276"/>
      <c r="XCL12" s="277"/>
      <c r="XCM12" s="277"/>
      <c r="XCN12" s="277"/>
      <c r="XCO12" s="277"/>
      <c r="XCP12" s="274"/>
      <c r="XCQ12" s="265"/>
      <c r="XCR12" s="537"/>
      <c r="XCS12" s="537"/>
      <c r="XCT12" s="538"/>
      <c r="XCU12" s="539"/>
      <c r="XCW12" s="540"/>
      <c r="XCX12" s="540"/>
      <c r="XCY12" s="542"/>
      <c r="XCZ12" s="541"/>
      <c r="XDA12" s="537"/>
      <c r="XDB12" s="6"/>
      <c r="XDC12" s="275"/>
      <c r="XDD12" s="275"/>
      <c r="XDE12" s="275"/>
      <c r="XDF12" s="275"/>
      <c r="XDG12" s="275"/>
      <c r="XDH12" s="276"/>
      <c r="XDI12" s="277"/>
      <c r="XDJ12" s="277"/>
      <c r="XDK12" s="277"/>
      <c r="XDL12" s="277"/>
      <c r="XDM12" s="274"/>
      <c r="XDN12" s="265"/>
      <c r="XDO12" s="537"/>
      <c r="XDP12" s="537"/>
      <c r="XDQ12" s="538"/>
      <c r="XDR12" s="539"/>
      <c r="XDT12" s="540"/>
      <c r="XDU12" s="540"/>
      <c r="XDV12" s="542"/>
      <c r="XDW12" s="541"/>
      <c r="XDX12" s="537"/>
      <c r="XDY12" s="6"/>
      <c r="XDZ12" s="275"/>
      <c r="XEA12" s="275"/>
      <c r="XEB12" s="275"/>
      <c r="XEC12" s="275"/>
      <c r="XED12" s="275"/>
      <c r="XEE12" s="276"/>
      <c r="XEF12" s="277"/>
      <c r="XEG12" s="277"/>
      <c r="XEH12" s="277"/>
      <c r="XEI12" s="277"/>
      <c r="XEJ12" s="274"/>
      <c r="XEK12" s="265"/>
      <c r="XEL12" s="537"/>
      <c r="XEM12" s="537"/>
      <c r="XEN12" s="538"/>
      <c r="XEO12" s="539"/>
      <c r="XEQ12" s="540"/>
      <c r="XER12" s="540"/>
      <c r="XES12" s="542"/>
      <c r="XET12" s="541"/>
      <c r="XEU12" s="537"/>
      <c r="XEV12" s="6"/>
      <c r="XEW12" s="275"/>
    </row>
    <row r="13" spans="1:9216 9218:11263 11265:16377" ht="14.5" thickBot="1" x14ac:dyDescent="0.35">
      <c r="A13" s="543">
        <f>A10+1</f>
        <v>4</v>
      </c>
      <c r="B13" s="558">
        <v>90024839</v>
      </c>
      <c r="C13" s="555" t="s">
        <v>92</v>
      </c>
      <c r="D13" s="555" t="s">
        <v>12</v>
      </c>
      <c r="E13" s="549" t="s">
        <v>93</v>
      </c>
      <c r="F13" s="364" t="s">
        <v>86</v>
      </c>
      <c r="G13" s="365">
        <f>SUM(H13:K13)</f>
        <v>966</v>
      </c>
      <c r="H13" s="366">
        <f>IF(E13="GS",SUMIFS(Chitieu[Chỉ tiêu],Chitieu[GS],'Thị trường'!C13,Chitieu[[qui đổi ]],'Thị trường'!$H$3),SUMIFS(Chitieu[Chỉ tiêu],Chitieu[NV],'Thị trường'!C13,Chitieu[[qui đổi ]],'Thị trường'!$H$3))</f>
        <v>0</v>
      </c>
      <c r="I13" s="366">
        <f>IF(E13="GS",SUMIFS(Chitieu[Chỉ tiêu],Chitieu[GS],'Thị trường'!C13,Chitieu[[qui đổi ]],'Thị trường'!$I$3),SUMIFS(Chitieu[Chỉ tiêu],Chitieu[NV],'Thị trường'!C13,Chitieu[[qui đổi ]],'Thị trường'!$I$3))</f>
        <v>916</v>
      </c>
      <c r="J13" s="366">
        <f>IF(E13="GS",SUMIFS(Chitieu[Chỉ tiêu],Chitieu[GS],'Thị trường'!C13,Chitieu[[qui đổi ]],'Thị trường'!$J$3),SUMIFS(Chitieu[Chỉ tiêu],Chitieu[NV],'Thị trường'!C13,Chitieu[[qui đổi ]],'Thị trường'!$J$3))</f>
        <v>50</v>
      </c>
      <c r="K13" s="366">
        <f>IF(E13="GS",SUMIFS(Chitieu[Chỉ tiêu],Chitieu[GS],'Thị trường'!C13,Chitieu[[qui đổi ]],'Thị trường'!$K$3),SUMIFS(Chitieu[Chỉ tiêu],Chitieu[NV],'Thị trường'!C13,Chitieu[[qui đổi ]],'Thị trường'!$K$3))</f>
        <v>0</v>
      </c>
      <c r="L13" s="431">
        <f>SUM(M13:P13)</f>
        <v>853.93700000000001</v>
      </c>
      <c r="M13" s="367">
        <f>IF(E13="GS",SUMIFS(Chitieu[Thực hiện],Chitieu[GS],'Thị trường'!C13,Chitieu[[qui đổi ]],'Thị trường'!$M$3),SUMIFS(Chitieu[Thực hiện],Chitieu[NV],'Thị trường'!C13,Chitieu[[qui đổi ]],'Thị trường'!$M$3))</f>
        <v>0</v>
      </c>
      <c r="N13" s="367">
        <f>IF(E13="GS",SUMIFS(Chitieu[Thực hiện],Chitieu[GS],'Thị trường'!C13,Chitieu[[qui đổi ]],'Thị trường'!$N$3),SUMIFS(Chitieu[Thực hiện],Chitieu[NV],'Thị trường'!C13,Chitieu[[qui đổi ]],'Thị trường'!$N$3))</f>
        <v>850.41100000000006</v>
      </c>
      <c r="O13" s="367">
        <f>IF(E13="GS",SUMIFS(Chitieu[Thực hiện],Chitieu[GS],'Thị trường'!C13,Chitieu[[qui đổi ]],'Thị trường'!$O$3),SUMIFS(Chitieu[Thực hiện],Chitieu[NV],'Thị trường'!C13,Chitieu[[qui đổi ]],'Thị trường'!$O$3))</f>
        <v>3.5259999999999998</v>
      </c>
      <c r="P13" s="368">
        <f>IF(E13="GS",SUMIFS(Chitieu[Thực hiện],Chitieu[GS],'Thị trường'!C13,Chitieu[[qui đổi ]],'Thị trường'!$P$3),SUMIFS(Chitieu[Thực hiện],Chitieu[NV],'Thị trường'!C13,Chitieu[[qui đổi ]],'Thị trường'!$P$3))</f>
        <v>0</v>
      </c>
      <c r="Q13" s="475">
        <f>IFERROR((L13/G13),0)</f>
        <v>0.88399275362318841</v>
      </c>
      <c r="R13" s="363">
        <f>IF(AND(Q13&gt;=70%,Q13&lt;=80%),4000000,IF(AND(Q13&gt;80%,Q13&lt;=95%),5000000,IF(AND(Q13&gt;95%,Q13&lt;=100%),7000000,IF(Q13&gt;100%,9000000,0))))</f>
        <v>5000000</v>
      </c>
      <c r="S13" s="508">
        <f>SUM(R13,R14,R15)</f>
        <v>6000000</v>
      </c>
      <c r="T13" s="541" t="s">
        <v>23543</v>
      </c>
      <c r="U13" s="541"/>
      <c r="V13" s="537"/>
      <c r="W13" s="266"/>
      <c r="X13" s="267"/>
      <c r="Y13" s="267"/>
      <c r="Z13" s="267"/>
      <c r="AA13" s="267"/>
      <c r="AB13" s="267"/>
      <c r="AC13" s="268"/>
      <c r="AD13" s="269"/>
      <c r="AE13" s="269"/>
      <c r="AF13" s="269"/>
      <c r="AG13" s="269"/>
      <c r="AH13" s="270"/>
      <c r="AI13" s="265"/>
      <c r="AJ13" s="537"/>
      <c r="AK13" s="537"/>
      <c r="AL13" s="538"/>
      <c r="AM13" s="539"/>
      <c r="AO13" s="540"/>
      <c r="AP13" s="540"/>
      <c r="AQ13" s="541"/>
      <c r="AR13" s="541"/>
      <c r="AS13" s="537"/>
      <c r="AT13" s="266"/>
      <c r="AU13" s="267"/>
      <c r="AV13" s="267"/>
      <c r="AW13" s="267"/>
      <c r="AX13" s="267"/>
      <c r="AY13" s="267"/>
      <c r="AZ13" s="268"/>
      <c r="BA13" s="269"/>
      <c r="BB13" s="269"/>
      <c r="BC13" s="269"/>
      <c r="BD13" s="269"/>
      <c r="BE13" s="270"/>
      <c r="BF13" s="265"/>
      <c r="BG13" s="537"/>
      <c r="BH13" s="537"/>
      <c r="BI13" s="538"/>
      <c r="BJ13" s="539"/>
      <c r="BL13" s="540"/>
      <c r="BM13" s="540"/>
      <c r="BN13" s="541"/>
      <c r="BO13" s="541"/>
      <c r="BP13" s="537"/>
      <c r="BQ13" s="266"/>
      <c r="BR13" s="267"/>
      <c r="BS13" s="267"/>
      <c r="BT13" s="267"/>
      <c r="BU13" s="267"/>
      <c r="BV13" s="267"/>
      <c r="BW13" s="268"/>
      <c r="BX13" s="269"/>
      <c r="BY13" s="269"/>
      <c r="BZ13" s="269"/>
      <c r="CA13" s="269"/>
      <c r="CB13" s="270"/>
      <c r="CC13" s="265"/>
      <c r="CD13" s="537"/>
      <c r="CE13" s="537"/>
      <c r="CF13" s="538"/>
      <c r="CG13" s="539"/>
      <c r="CI13" s="540"/>
      <c r="CJ13" s="540"/>
      <c r="CK13" s="541"/>
      <c r="CL13" s="541"/>
      <c r="CM13" s="537"/>
      <c r="CN13" s="266"/>
      <c r="CO13" s="267"/>
      <c r="CP13" s="267"/>
      <c r="CQ13" s="267"/>
      <c r="CR13" s="267"/>
      <c r="CS13" s="267"/>
      <c r="CT13" s="268"/>
      <c r="CU13" s="269"/>
      <c r="CV13" s="269"/>
      <c r="CW13" s="269"/>
      <c r="CX13" s="269"/>
      <c r="CY13" s="270"/>
      <c r="CZ13" s="265"/>
      <c r="DA13" s="537"/>
      <c r="DB13" s="537"/>
      <c r="DC13" s="538"/>
      <c r="DD13" s="539"/>
      <c r="DF13" s="540"/>
      <c r="DG13" s="540"/>
      <c r="DH13" s="541"/>
      <c r="DI13" s="541"/>
      <c r="DJ13" s="537"/>
      <c r="DK13" s="266"/>
      <c r="DL13" s="267"/>
      <c r="DM13" s="267"/>
      <c r="DN13" s="267"/>
      <c r="DO13" s="267"/>
      <c r="DP13" s="267"/>
      <c r="DQ13" s="268"/>
      <c r="DR13" s="269"/>
      <c r="DS13" s="269"/>
      <c r="DT13" s="269"/>
      <c r="DU13" s="269"/>
      <c r="DV13" s="270"/>
      <c r="DW13" s="265"/>
      <c r="DX13" s="537"/>
      <c r="DY13" s="537"/>
      <c r="DZ13" s="538"/>
      <c r="EA13" s="539"/>
      <c r="EC13" s="540"/>
      <c r="ED13" s="540"/>
      <c r="EE13" s="541"/>
      <c r="EF13" s="541"/>
      <c r="EG13" s="537"/>
      <c r="EH13" s="266"/>
      <c r="EI13" s="267"/>
      <c r="EJ13" s="267"/>
      <c r="EK13" s="267"/>
      <c r="EL13" s="267"/>
      <c r="EM13" s="267"/>
      <c r="EN13" s="268"/>
      <c r="EO13" s="269"/>
      <c r="EP13" s="269"/>
      <c r="EQ13" s="269"/>
      <c r="ER13" s="269"/>
      <c r="ES13" s="270"/>
      <c r="ET13" s="265"/>
      <c r="EU13" s="537"/>
      <c r="EV13" s="537"/>
      <c r="EW13" s="538"/>
      <c r="EX13" s="539"/>
      <c r="EZ13" s="540"/>
      <c r="FA13" s="540"/>
      <c r="FB13" s="541"/>
      <c r="FC13" s="541"/>
      <c r="FD13" s="537"/>
      <c r="FE13" s="266"/>
      <c r="FF13" s="267"/>
      <c r="FG13" s="267"/>
      <c r="FH13" s="267"/>
      <c r="FI13" s="267"/>
      <c r="FJ13" s="267"/>
      <c r="FK13" s="268"/>
      <c r="FL13" s="269"/>
      <c r="FM13" s="269"/>
      <c r="FN13" s="269"/>
      <c r="FO13" s="269"/>
      <c r="FP13" s="270"/>
      <c r="FQ13" s="265"/>
      <c r="FR13" s="537"/>
      <c r="FS13" s="537"/>
      <c r="FT13" s="538"/>
      <c r="FU13" s="539"/>
      <c r="FW13" s="540"/>
      <c r="FX13" s="540"/>
      <c r="FY13" s="541"/>
      <c r="FZ13" s="541"/>
      <c r="GA13" s="537"/>
      <c r="GB13" s="266"/>
      <c r="GC13" s="267"/>
      <c r="GD13" s="267"/>
      <c r="GE13" s="267"/>
      <c r="GF13" s="267"/>
      <c r="GG13" s="267"/>
      <c r="GH13" s="268"/>
      <c r="GI13" s="269"/>
      <c r="GJ13" s="269"/>
      <c r="GK13" s="269"/>
      <c r="GL13" s="269"/>
      <c r="GM13" s="270"/>
      <c r="GN13" s="265"/>
      <c r="GO13" s="537"/>
      <c r="GP13" s="537"/>
      <c r="GQ13" s="538"/>
      <c r="GR13" s="539"/>
      <c r="GT13" s="540"/>
      <c r="GU13" s="540"/>
      <c r="GV13" s="541"/>
      <c r="GW13" s="541"/>
      <c r="GX13" s="537"/>
      <c r="GY13" s="266"/>
      <c r="GZ13" s="267"/>
      <c r="HA13" s="267"/>
      <c r="HB13" s="267"/>
      <c r="HC13" s="267"/>
      <c r="HD13" s="267"/>
      <c r="HE13" s="268"/>
      <c r="HF13" s="269"/>
      <c r="HG13" s="269"/>
      <c r="HH13" s="269"/>
      <c r="HI13" s="269"/>
      <c r="HJ13" s="270"/>
      <c r="HK13" s="265"/>
      <c r="HL13" s="537"/>
      <c r="HM13" s="537"/>
      <c r="HN13" s="538"/>
      <c r="HO13" s="539"/>
      <c r="HQ13" s="540"/>
      <c r="HR13" s="540"/>
      <c r="HS13" s="541"/>
      <c r="HT13" s="541"/>
      <c r="HU13" s="537"/>
      <c r="HV13" s="266"/>
      <c r="HW13" s="267"/>
      <c r="HX13" s="267"/>
      <c r="HY13" s="267"/>
      <c r="HZ13" s="267"/>
      <c r="IA13" s="267"/>
      <c r="IB13" s="268"/>
      <c r="IC13" s="269"/>
      <c r="ID13" s="269"/>
      <c r="IE13" s="269"/>
      <c r="IF13" s="269"/>
      <c r="IG13" s="270"/>
      <c r="IH13" s="265"/>
      <c r="II13" s="537"/>
      <c r="IJ13" s="537"/>
      <c r="IK13" s="538"/>
      <c r="IL13" s="539"/>
      <c r="IN13" s="540"/>
      <c r="IO13" s="540"/>
      <c r="IP13" s="541"/>
      <c r="IQ13" s="541"/>
      <c r="IR13" s="537"/>
      <c r="IS13" s="266"/>
      <c r="IT13" s="267"/>
      <c r="IU13" s="267"/>
      <c r="IV13" s="267"/>
      <c r="IW13" s="267"/>
      <c r="IX13" s="267"/>
      <c r="IY13" s="268"/>
      <c r="IZ13" s="269"/>
      <c r="JA13" s="269"/>
      <c r="JB13" s="269"/>
      <c r="JC13" s="269"/>
      <c r="JD13" s="270"/>
      <c r="JE13" s="265"/>
      <c r="JF13" s="537"/>
      <c r="JG13" s="537"/>
      <c r="JH13" s="538"/>
      <c r="JI13" s="539"/>
      <c r="JK13" s="540"/>
      <c r="JL13" s="540"/>
      <c r="JM13" s="541"/>
      <c r="JN13" s="541"/>
      <c r="JO13" s="537"/>
      <c r="JP13" s="266"/>
      <c r="JQ13" s="267"/>
      <c r="JR13" s="267"/>
      <c r="JS13" s="267"/>
      <c r="JT13" s="267"/>
      <c r="JU13" s="267"/>
      <c r="JV13" s="268"/>
      <c r="JW13" s="269"/>
      <c r="JX13" s="269"/>
      <c r="JY13" s="269"/>
      <c r="JZ13" s="269"/>
      <c r="KA13" s="270"/>
      <c r="KB13" s="265"/>
      <c r="KC13" s="537"/>
      <c r="KD13" s="537"/>
      <c r="KE13" s="538"/>
      <c r="KF13" s="539"/>
      <c r="KH13" s="540"/>
      <c r="KI13" s="540"/>
      <c r="KJ13" s="541"/>
      <c r="KK13" s="541"/>
      <c r="KL13" s="537"/>
      <c r="KM13" s="266"/>
      <c r="KN13" s="267"/>
      <c r="KO13" s="267"/>
      <c r="KP13" s="267"/>
      <c r="KQ13" s="267"/>
      <c r="KR13" s="267"/>
      <c r="KS13" s="268"/>
      <c r="KT13" s="269"/>
      <c r="KU13" s="269"/>
      <c r="KV13" s="269"/>
      <c r="KW13" s="269"/>
      <c r="KX13" s="270"/>
      <c r="KY13" s="265"/>
      <c r="KZ13" s="537"/>
      <c r="LA13" s="537"/>
      <c r="LB13" s="538"/>
      <c r="LC13" s="539"/>
      <c r="LE13" s="540"/>
      <c r="LF13" s="540"/>
      <c r="LG13" s="541"/>
      <c r="LH13" s="541"/>
      <c r="LI13" s="537"/>
      <c r="LJ13" s="266"/>
      <c r="LK13" s="267"/>
      <c r="LL13" s="267"/>
      <c r="LM13" s="267"/>
      <c r="LN13" s="267"/>
      <c r="LO13" s="267"/>
      <c r="LP13" s="268"/>
      <c r="LQ13" s="269"/>
      <c r="LR13" s="269"/>
      <c r="LS13" s="269"/>
      <c r="LT13" s="269"/>
      <c r="LU13" s="270"/>
      <c r="LV13" s="265"/>
      <c r="LW13" s="537"/>
      <c r="LX13" s="537"/>
      <c r="LY13" s="538"/>
      <c r="LZ13" s="539"/>
      <c r="MB13" s="540"/>
      <c r="MC13" s="540"/>
      <c r="MD13" s="541"/>
      <c r="ME13" s="541"/>
      <c r="MF13" s="537"/>
      <c r="MG13" s="266"/>
      <c r="MH13" s="267"/>
      <c r="MI13" s="267"/>
      <c r="MJ13" s="267"/>
      <c r="MK13" s="267"/>
      <c r="ML13" s="267"/>
      <c r="MM13" s="268"/>
      <c r="MN13" s="269"/>
      <c r="MO13" s="269"/>
      <c r="MP13" s="269"/>
      <c r="MQ13" s="269"/>
      <c r="MR13" s="270"/>
      <c r="MS13" s="265"/>
      <c r="MT13" s="537"/>
      <c r="MU13" s="537"/>
      <c r="MV13" s="538"/>
      <c r="MW13" s="539"/>
      <c r="MY13" s="540"/>
      <c r="MZ13" s="540"/>
      <c r="NA13" s="541"/>
      <c r="NB13" s="541"/>
      <c r="NC13" s="537"/>
      <c r="ND13" s="266"/>
      <c r="NE13" s="267"/>
      <c r="NF13" s="267"/>
      <c r="NG13" s="267"/>
      <c r="NH13" s="267"/>
      <c r="NI13" s="267"/>
      <c r="NJ13" s="268"/>
      <c r="NK13" s="269"/>
      <c r="NL13" s="269"/>
      <c r="NM13" s="269"/>
      <c r="NN13" s="269"/>
      <c r="NO13" s="270"/>
      <c r="NP13" s="265"/>
      <c r="NQ13" s="537"/>
      <c r="NR13" s="537"/>
      <c r="NS13" s="538"/>
      <c r="NT13" s="539"/>
      <c r="NV13" s="540"/>
      <c r="NW13" s="540"/>
      <c r="NX13" s="541"/>
      <c r="NY13" s="541"/>
      <c r="NZ13" s="537"/>
      <c r="OA13" s="266"/>
      <c r="OB13" s="267"/>
      <c r="OC13" s="267"/>
      <c r="OD13" s="267"/>
      <c r="OE13" s="267"/>
      <c r="OF13" s="267"/>
      <c r="OG13" s="268"/>
      <c r="OH13" s="269"/>
      <c r="OI13" s="269"/>
      <c r="OJ13" s="269"/>
      <c r="OK13" s="269"/>
      <c r="OL13" s="270"/>
      <c r="OM13" s="265"/>
      <c r="ON13" s="537"/>
      <c r="OO13" s="537"/>
      <c r="OP13" s="538"/>
      <c r="OQ13" s="539"/>
      <c r="OS13" s="540"/>
      <c r="OT13" s="540"/>
      <c r="OU13" s="541"/>
      <c r="OV13" s="541"/>
      <c r="OW13" s="537"/>
      <c r="OX13" s="266"/>
      <c r="OY13" s="267"/>
      <c r="OZ13" s="267"/>
      <c r="PA13" s="267"/>
      <c r="PB13" s="267"/>
      <c r="PC13" s="267"/>
      <c r="PD13" s="268"/>
      <c r="PE13" s="269"/>
      <c r="PF13" s="269"/>
      <c r="PG13" s="269"/>
      <c r="PH13" s="269"/>
      <c r="PI13" s="270"/>
      <c r="PJ13" s="265"/>
      <c r="PK13" s="537"/>
      <c r="PL13" s="537"/>
      <c r="PM13" s="538"/>
      <c r="PN13" s="539"/>
      <c r="PP13" s="540"/>
      <c r="PQ13" s="540"/>
      <c r="PR13" s="541"/>
      <c r="PS13" s="541"/>
      <c r="PT13" s="537"/>
      <c r="PU13" s="266"/>
      <c r="PV13" s="267"/>
      <c r="PW13" s="267"/>
      <c r="PX13" s="267"/>
      <c r="PY13" s="267"/>
      <c r="PZ13" s="267"/>
      <c r="QA13" s="268"/>
      <c r="QB13" s="269"/>
      <c r="QC13" s="269"/>
      <c r="QD13" s="269"/>
      <c r="QE13" s="269"/>
      <c r="QF13" s="270"/>
      <c r="QG13" s="265"/>
      <c r="QH13" s="537"/>
      <c r="QI13" s="537"/>
      <c r="QJ13" s="538"/>
      <c r="QK13" s="539"/>
      <c r="QM13" s="540"/>
      <c r="QN13" s="540"/>
      <c r="QO13" s="541"/>
      <c r="QP13" s="541"/>
      <c r="QQ13" s="537"/>
      <c r="QR13" s="266"/>
      <c r="QS13" s="267"/>
      <c r="QT13" s="267"/>
      <c r="QU13" s="267"/>
      <c r="QV13" s="267"/>
      <c r="QW13" s="267"/>
      <c r="QX13" s="268"/>
      <c r="QY13" s="269"/>
      <c r="QZ13" s="269"/>
      <c r="RA13" s="269"/>
      <c r="RB13" s="269"/>
      <c r="RC13" s="270"/>
      <c r="RD13" s="265"/>
      <c r="RE13" s="537"/>
      <c r="RF13" s="537"/>
      <c r="RG13" s="538"/>
      <c r="RH13" s="539"/>
      <c r="RJ13" s="540"/>
      <c r="RK13" s="540"/>
      <c r="RL13" s="541"/>
      <c r="RM13" s="541"/>
      <c r="RN13" s="537"/>
      <c r="RO13" s="266"/>
      <c r="RP13" s="267"/>
      <c r="RQ13" s="267"/>
      <c r="RR13" s="267"/>
      <c r="RS13" s="267"/>
      <c r="RT13" s="267"/>
      <c r="RU13" s="268"/>
      <c r="RV13" s="269"/>
      <c r="RW13" s="269"/>
      <c r="RX13" s="269"/>
      <c r="RY13" s="269"/>
      <c r="RZ13" s="270"/>
      <c r="SA13" s="265"/>
      <c r="SB13" s="537"/>
      <c r="SC13" s="537"/>
      <c r="SD13" s="538"/>
      <c r="SE13" s="539"/>
      <c r="SG13" s="540"/>
      <c r="SH13" s="540"/>
      <c r="SI13" s="541"/>
      <c r="SJ13" s="541"/>
      <c r="SK13" s="537"/>
      <c r="SL13" s="266"/>
      <c r="SM13" s="267"/>
      <c r="SN13" s="267"/>
      <c r="SO13" s="267"/>
      <c r="SP13" s="267"/>
      <c r="SQ13" s="267"/>
      <c r="SR13" s="268"/>
      <c r="SS13" s="269"/>
      <c r="ST13" s="269"/>
      <c r="SU13" s="269"/>
      <c r="SV13" s="269"/>
      <c r="SW13" s="270"/>
      <c r="SX13" s="265"/>
      <c r="SY13" s="537"/>
      <c r="SZ13" s="537"/>
      <c r="TA13" s="538"/>
      <c r="TB13" s="539"/>
      <c r="TD13" s="540"/>
      <c r="TE13" s="540"/>
      <c r="TF13" s="541"/>
      <c r="TG13" s="541"/>
      <c r="TH13" s="537"/>
      <c r="TI13" s="266"/>
      <c r="TJ13" s="267"/>
      <c r="TK13" s="267"/>
      <c r="TL13" s="267"/>
      <c r="TM13" s="267"/>
      <c r="TN13" s="267"/>
      <c r="TO13" s="268"/>
      <c r="TP13" s="269"/>
      <c r="TQ13" s="269"/>
      <c r="TR13" s="269"/>
      <c r="TS13" s="269"/>
      <c r="TT13" s="270"/>
      <c r="TU13" s="265"/>
      <c r="TV13" s="537"/>
      <c r="TW13" s="537"/>
      <c r="TX13" s="538"/>
      <c r="TY13" s="539"/>
      <c r="UA13" s="540"/>
      <c r="UB13" s="540"/>
      <c r="UC13" s="541"/>
      <c r="UD13" s="541"/>
      <c r="UE13" s="537"/>
      <c r="UF13" s="266"/>
      <c r="UG13" s="267"/>
      <c r="UH13" s="267"/>
      <c r="UI13" s="267"/>
      <c r="UJ13" s="267"/>
      <c r="UK13" s="267"/>
      <c r="UL13" s="268"/>
      <c r="UM13" s="269"/>
      <c r="UN13" s="269"/>
      <c r="UO13" s="269"/>
      <c r="UP13" s="269"/>
      <c r="UQ13" s="270"/>
      <c r="UR13" s="265"/>
      <c r="US13" s="537"/>
      <c r="UT13" s="537"/>
      <c r="UU13" s="538"/>
      <c r="UV13" s="539"/>
      <c r="UX13" s="540"/>
      <c r="UY13" s="540"/>
      <c r="UZ13" s="541"/>
      <c r="VA13" s="541"/>
      <c r="VB13" s="537"/>
      <c r="VC13" s="266"/>
      <c r="VD13" s="267"/>
      <c r="VE13" s="267"/>
      <c r="VF13" s="267"/>
      <c r="VG13" s="267"/>
      <c r="VH13" s="267"/>
      <c r="VI13" s="268"/>
      <c r="VJ13" s="269"/>
      <c r="VK13" s="269"/>
      <c r="VL13" s="269"/>
      <c r="VM13" s="269"/>
      <c r="VN13" s="270"/>
      <c r="VO13" s="265"/>
      <c r="VP13" s="537"/>
      <c r="VQ13" s="537"/>
      <c r="VR13" s="538"/>
      <c r="VS13" s="539"/>
      <c r="VU13" s="540"/>
      <c r="VV13" s="540"/>
      <c r="VW13" s="541"/>
      <c r="VX13" s="541"/>
      <c r="VY13" s="537"/>
      <c r="VZ13" s="266"/>
      <c r="WA13" s="267"/>
      <c r="WB13" s="267"/>
      <c r="WC13" s="267"/>
      <c r="WD13" s="267"/>
      <c r="WE13" s="267"/>
      <c r="WF13" s="268"/>
      <c r="WG13" s="269"/>
      <c r="WH13" s="269"/>
      <c r="WI13" s="269"/>
      <c r="WJ13" s="269"/>
      <c r="WK13" s="270"/>
      <c r="WL13" s="265"/>
      <c r="WM13" s="537"/>
      <c r="WN13" s="537"/>
      <c r="WO13" s="538"/>
      <c r="WP13" s="539"/>
      <c r="WR13" s="540"/>
      <c r="WS13" s="540"/>
      <c r="WT13" s="541"/>
      <c r="WU13" s="541"/>
      <c r="WV13" s="537"/>
      <c r="WW13" s="266"/>
      <c r="WX13" s="267"/>
      <c r="WY13" s="267"/>
      <c r="WZ13" s="267"/>
      <c r="XA13" s="267"/>
      <c r="XB13" s="267"/>
      <c r="XC13" s="268"/>
      <c r="XD13" s="269"/>
      <c r="XE13" s="269"/>
      <c r="XF13" s="269"/>
      <c r="XG13" s="269"/>
      <c r="XH13" s="270"/>
      <c r="XI13" s="265"/>
      <c r="XJ13" s="537"/>
      <c r="XK13" s="537"/>
      <c r="XL13" s="538"/>
      <c r="XM13" s="539"/>
      <c r="XO13" s="540"/>
      <c r="XP13" s="540"/>
      <c r="XQ13" s="541"/>
      <c r="XR13" s="541"/>
      <c r="XS13" s="537"/>
      <c r="XT13" s="266"/>
      <c r="XU13" s="267"/>
      <c r="XV13" s="267"/>
      <c r="XW13" s="267"/>
      <c r="XX13" s="267"/>
      <c r="XY13" s="267"/>
      <c r="XZ13" s="268"/>
      <c r="YA13" s="269"/>
      <c r="YB13" s="269"/>
      <c r="YC13" s="269"/>
      <c r="YD13" s="269"/>
      <c r="YE13" s="270"/>
      <c r="YF13" s="265"/>
      <c r="YG13" s="537"/>
      <c r="YH13" s="537"/>
      <c r="YI13" s="538"/>
      <c r="YJ13" s="539"/>
      <c r="YL13" s="540"/>
      <c r="YM13" s="540"/>
      <c r="YN13" s="541"/>
      <c r="YO13" s="541"/>
      <c r="YP13" s="537"/>
      <c r="YQ13" s="266"/>
      <c r="YR13" s="267"/>
      <c r="YS13" s="267"/>
      <c r="YT13" s="267"/>
      <c r="YU13" s="267"/>
      <c r="YV13" s="267"/>
      <c r="YW13" s="268"/>
      <c r="YX13" s="269"/>
      <c r="YY13" s="269"/>
      <c r="YZ13" s="269"/>
      <c r="ZA13" s="269"/>
      <c r="ZB13" s="270"/>
      <c r="ZC13" s="265"/>
      <c r="ZD13" s="537"/>
      <c r="ZE13" s="537"/>
      <c r="ZF13" s="538"/>
      <c r="ZG13" s="539"/>
      <c r="ZI13" s="540"/>
      <c r="ZJ13" s="540"/>
      <c r="ZK13" s="541"/>
      <c r="ZL13" s="541"/>
      <c r="ZM13" s="537"/>
      <c r="ZN13" s="266"/>
      <c r="ZO13" s="267"/>
      <c r="ZP13" s="267"/>
      <c r="ZQ13" s="267"/>
      <c r="ZR13" s="267"/>
      <c r="ZS13" s="267"/>
      <c r="ZT13" s="268"/>
      <c r="ZU13" s="269"/>
      <c r="ZV13" s="269"/>
      <c r="ZW13" s="269"/>
      <c r="ZX13" s="269"/>
      <c r="ZY13" s="270"/>
      <c r="ZZ13" s="265"/>
      <c r="AAA13" s="537"/>
      <c r="AAB13" s="537"/>
      <c r="AAC13" s="538"/>
      <c r="AAD13" s="539"/>
      <c r="AAF13" s="540"/>
      <c r="AAG13" s="540"/>
      <c r="AAH13" s="541"/>
      <c r="AAI13" s="541"/>
      <c r="AAJ13" s="537"/>
      <c r="AAK13" s="266"/>
      <c r="AAL13" s="267"/>
      <c r="AAM13" s="267"/>
      <c r="AAN13" s="267"/>
      <c r="AAO13" s="267"/>
      <c r="AAP13" s="267"/>
      <c r="AAQ13" s="268"/>
      <c r="AAR13" s="269"/>
      <c r="AAS13" s="269"/>
      <c r="AAT13" s="269"/>
      <c r="AAU13" s="269"/>
      <c r="AAV13" s="270"/>
      <c r="AAW13" s="265"/>
      <c r="AAX13" s="537"/>
      <c r="AAY13" s="537"/>
      <c r="AAZ13" s="538"/>
      <c r="ABA13" s="539"/>
      <c r="ABC13" s="540"/>
      <c r="ABD13" s="540"/>
      <c r="ABE13" s="541"/>
      <c r="ABF13" s="541"/>
      <c r="ABG13" s="537"/>
      <c r="ABH13" s="266"/>
      <c r="ABI13" s="267"/>
      <c r="ABJ13" s="267"/>
      <c r="ABK13" s="267"/>
      <c r="ABL13" s="267"/>
      <c r="ABM13" s="267"/>
      <c r="ABN13" s="268"/>
      <c r="ABO13" s="269"/>
      <c r="ABP13" s="269"/>
      <c r="ABQ13" s="269"/>
      <c r="ABR13" s="269"/>
      <c r="ABS13" s="270"/>
      <c r="ABT13" s="265"/>
      <c r="ABU13" s="537"/>
      <c r="ABV13" s="537"/>
      <c r="ABW13" s="538"/>
      <c r="ABX13" s="539"/>
      <c r="ABZ13" s="540"/>
      <c r="ACA13" s="540"/>
      <c r="ACB13" s="541"/>
      <c r="ACC13" s="541"/>
      <c r="ACD13" s="537"/>
      <c r="ACE13" s="266"/>
      <c r="ACF13" s="267"/>
      <c r="ACG13" s="267"/>
      <c r="ACH13" s="267"/>
      <c r="ACI13" s="267"/>
      <c r="ACJ13" s="267"/>
      <c r="ACK13" s="268"/>
      <c r="ACL13" s="269"/>
      <c r="ACM13" s="269"/>
      <c r="ACN13" s="269"/>
      <c r="ACO13" s="269"/>
      <c r="ACP13" s="270"/>
      <c r="ACQ13" s="265"/>
      <c r="ACR13" s="537"/>
      <c r="ACS13" s="537"/>
      <c r="ACT13" s="538"/>
      <c r="ACU13" s="539"/>
      <c r="ACW13" s="540"/>
      <c r="ACX13" s="540"/>
      <c r="ACY13" s="541"/>
      <c r="ACZ13" s="541"/>
      <c r="ADA13" s="537"/>
      <c r="ADB13" s="266"/>
      <c r="ADC13" s="267"/>
      <c r="ADD13" s="267"/>
      <c r="ADE13" s="267"/>
      <c r="ADF13" s="267"/>
      <c r="ADG13" s="267"/>
      <c r="ADH13" s="268"/>
      <c r="ADI13" s="269"/>
      <c r="ADJ13" s="269"/>
      <c r="ADK13" s="269"/>
      <c r="ADL13" s="269"/>
      <c r="ADM13" s="270"/>
      <c r="ADN13" s="265"/>
      <c r="ADO13" s="537"/>
      <c r="ADP13" s="537"/>
      <c r="ADQ13" s="538"/>
      <c r="ADR13" s="539"/>
      <c r="ADT13" s="540"/>
      <c r="ADU13" s="540"/>
      <c r="ADV13" s="541"/>
      <c r="ADW13" s="541"/>
      <c r="ADX13" s="537"/>
      <c r="ADY13" s="266"/>
      <c r="ADZ13" s="267"/>
      <c r="AEA13" s="267"/>
      <c r="AEB13" s="267"/>
      <c r="AEC13" s="267"/>
      <c r="AED13" s="267"/>
      <c r="AEE13" s="268"/>
      <c r="AEF13" s="269"/>
      <c r="AEG13" s="269"/>
      <c r="AEH13" s="269"/>
      <c r="AEI13" s="269"/>
      <c r="AEJ13" s="270"/>
      <c r="AEK13" s="265"/>
      <c r="AEL13" s="537"/>
      <c r="AEM13" s="537"/>
      <c r="AEN13" s="538"/>
      <c r="AEO13" s="539"/>
      <c r="AEQ13" s="540"/>
      <c r="AER13" s="540"/>
      <c r="AES13" s="541"/>
      <c r="AET13" s="541"/>
      <c r="AEU13" s="537"/>
      <c r="AEV13" s="266"/>
      <c r="AEW13" s="267"/>
      <c r="AEX13" s="267"/>
      <c r="AEY13" s="267"/>
      <c r="AEZ13" s="267"/>
      <c r="AFA13" s="267"/>
      <c r="AFB13" s="268"/>
      <c r="AFC13" s="269"/>
      <c r="AFD13" s="269"/>
      <c r="AFE13" s="269"/>
      <c r="AFF13" s="269"/>
      <c r="AFG13" s="270"/>
      <c r="AFH13" s="265"/>
      <c r="AFI13" s="537"/>
      <c r="AFJ13" s="537"/>
      <c r="AFK13" s="538"/>
      <c r="AFL13" s="539"/>
      <c r="AFN13" s="540"/>
      <c r="AFO13" s="540"/>
      <c r="AFP13" s="541"/>
      <c r="AFQ13" s="541"/>
      <c r="AFR13" s="537"/>
      <c r="AFS13" s="266"/>
      <c r="AFT13" s="267"/>
      <c r="AFU13" s="267"/>
      <c r="AFV13" s="267"/>
      <c r="AFW13" s="267"/>
      <c r="AFX13" s="267"/>
      <c r="AFY13" s="268"/>
      <c r="AFZ13" s="269"/>
      <c r="AGA13" s="269"/>
      <c r="AGB13" s="269"/>
      <c r="AGC13" s="269"/>
      <c r="AGD13" s="270"/>
      <c r="AGE13" s="265"/>
      <c r="AGF13" s="537"/>
      <c r="AGG13" s="537"/>
      <c r="AGH13" s="538"/>
      <c r="AGI13" s="539"/>
      <c r="AGK13" s="540"/>
      <c r="AGL13" s="540"/>
      <c r="AGM13" s="541"/>
      <c r="AGN13" s="541"/>
      <c r="AGO13" s="537"/>
      <c r="AGP13" s="266"/>
      <c r="AGQ13" s="267"/>
      <c r="AGR13" s="267"/>
      <c r="AGS13" s="267"/>
      <c r="AGT13" s="267"/>
      <c r="AGU13" s="267"/>
      <c r="AGV13" s="268"/>
      <c r="AGW13" s="269"/>
      <c r="AGX13" s="269"/>
      <c r="AGY13" s="269"/>
      <c r="AGZ13" s="269"/>
      <c r="AHA13" s="270"/>
      <c r="AHB13" s="265"/>
      <c r="AHC13" s="537"/>
      <c r="AHD13" s="537"/>
      <c r="AHE13" s="538"/>
      <c r="AHF13" s="539"/>
      <c r="AHH13" s="540"/>
      <c r="AHI13" s="540"/>
      <c r="AHJ13" s="541"/>
      <c r="AHK13" s="541"/>
      <c r="AHL13" s="537"/>
      <c r="AHM13" s="266"/>
      <c r="AHN13" s="267"/>
      <c r="AHO13" s="267"/>
      <c r="AHP13" s="267"/>
      <c r="AHQ13" s="267"/>
      <c r="AHR13" s="267"/>
      <c r="AHS13" s="268"/>
      <c r="AHT13" s="269"/>
      <c r="AHU13" s="269"/>
      <c r="AHV13" s="269"/>
      <c r="AHW13" s="269"/>
      <c r="AHX13" s="270"/>
      <c r="AHY13" s="265"/>
      <c r="AHZ13" s="537"/>
      <c r="AIA13" s="537"/>
      <c r="AIB13" s="538"/>
      <c r="AIC13" s="539"/>
      <c r="AIE13" s="540"/>
      <c r="AIF13" s="540"/>
      <c r="AIG13" s="541"/>
      <c r="AIH13" s="541"/>
      <c r="AII13" s="537"/>
      <c r="AIJ13" s="266"/>
      <c r="AIK13" s="267"/>
      <c r="AIL13" s="267"/>
      <c r="AIM13" s="267"/>
      <c r="AIN13" s="267"/>
      <c r="AIO13" s="267"/>
      <c r="AIP13" s="268"/>
      <c r="AIQ13" s="269"/>
      <c r="AIR13" s="269"/>
      <c r="AIS13" s="269"/>
      <c r="AIT13" s="269"/>
      <c r="AIU13" s="270"/>
      <c r="AIV13" s="265"/>
      <c r="AIW13" s="537"/>
      <c r="AIX13" s="537"/>
      <c r="AIY13" s="538"/>
      <c r="AIZ13" s="539"/>
      <c r="AJB13" s="540"/>
      <c r="AJC13" s="540"/>
      <c r="AJD13" s="541"/>
      <c r="AJE13" s="541"/>
      <c r="AJF13" s="537"/>
      <c r="AJG13" s="266"/>
      <c r="AJH13" s="267"/>
      <c r="AJI13" s="267"/>
      <c r="AJJ13" s="267"/>
      <c r="AJK13" s="267"/>
      <c r="AJL13" s="267"/>
      <c r="AJM13" s="268"/>
      <c r="AJN13" s="269"/>
      <c r="AJO13" s="269"/>
      <c r="AJP13" s="269"/>
      <c r="AJQ13" s="269"/>
      <c r="AJR13" s="270"/>
      <c r="AJS13" s="265"/>
      <c r="AJT13" s="537"/>
      <c r="AJU13" s="537"/>
      <c r="AJV13" s="538"/>
      <c r="AJW13" s="539"/>
      <c r="AJY13" s="540"/>
      <c r="AJZ13" s="540"/>
      <c r="AKA13" s="541"/>
      <c r="AKB13" s="541"/>
      <c r="AKC13" s="537"/>
      <c r="AKD13" s="266"/>
      <c r="AKE13" s="267"/>
      <c r="AKF13" s="267"/>
      <c r="AKG13" s="267"/>
      <c r="AKH13" s="267"/>
      <c r="AKI13" s="267"/>
      <c r="AKJ13" s="268"/>
      <c r="AKK13" s="269"/>
      <c r="AKL13" s="269"/>
      <c r="AKM13" s="269"/>
      <c r="AKN13" s="269"/>
      <c r="AKO13" s="270"/>
      <c r="AKP13" s="265"/>
      <c r="AKQ13" s="537"/>
      <c r="AKR13" s="537"/>
      <c r="AKS13" s="538"/>
      <c r="AKT13" s="539"/>
      <c r="AKV13" s="540"/>
      <c r="AKW13" s="540"/>
      <c r="AKX13" s="541"/>
      <c r="AKY13" s="541"/>
      <c r="AKZ13" s="537"/>
      <c r="ALA13" s="266"/>
      <c r="ALB13" s="267"/>
      <c r="ALC13" s="267"/>
      <c r="ALD13" s="267"/>
      <c r="ALE13" s="267"/>
      <c r="ALF13" s="267"/>
      <c r="ALG13" s="268"/>
      <c r="ALH13" s="269"/>
      <c r="ALI13" s="269"/>
      <c r="ALJ13" s="269"/>
      <c r="ALK13" s="269"/>
      <c r="ALL13" s="270"/>
      <c r="ALM13" s="265"/>
      <c r="ALN13" s="537"/>
      <c r="ALO13" s="537"/>
      <c r="ALP13" s="538"/>
      <c r="ALQ13" s="539"/>
      <c r="ALS13" s="540"/>
      <c r="ALT13" s="540"/>
      <c r="ALU13" s="541"/>
      <c r="ALV13" s="541"/>
      <c r="ALW13" s="537"/>
      <c r="ALX13" s="266"/>
      <c r="ALY13" s="267"/>
      <c r="ALZ13" s="267"/>
      <c r="AMA13" s="267"/>
      <c r="AMB13" s="267"/>
      <c r="AMC13" s="267"/>
      <c r="AMD13" s="268"/>
      <c r="AME13" s="269"/>
      <c r="AMF13" s="269"/>
      <c r="AMG13" s="269"/>
      <c r="AMH13" s="269"/>
      <c r="AMI13" s="270"/>
      <c r="AMJ13" s="265"/>
      <c r="AMK13" s="537"/>
      <c r="AML13" s="537"/>
      <c r="AMM13" s="538"/>
      <c r="AMN13" s="539"/>
      <c r="AMP13" s="540"/>
      <c r="AMQ13" s="540"/>
      <c r="AMR13" s="541"/>
      <c r="AMS13" s="541"/>
      <c r="AMT13" s="537"/>
      <c r="AMU13" s="266"/>
      <c r="AMV13" s="267"/>
      <c r="AMW13" s="267"/>
      <c r="AMX13" s="267"/>
      <c r="AMY13" s="267"/>
      <c r="AMZ13" s="267"/>
      <c r="ANA13" s="268"/>
      <c r="ANB13" s="269"/>
      <c r="ANC13" s="269"/>
      <c r="AND13" s="269"/>
      <c r="ANE13" s="269"/>
      <c r="ANF13" s="270"/>
      <c r="ANG13" s="265"/>
      <c r="ANH13" s="537"/>
      <c r="ANI13" s="537"/>
      <c r="ANJ13" s="538"/>
      <c r="ANK13" s="539"/>
      <c r="ANM13" s="540"/>
      <c r="ANN13" s="540"/>
      <c r="ANO13" s="541"/>
      <c r="ANP13" s="541"/>
      <c r="ANQ13" s="537"/>
      <c r="ANR13" s="266"/>
      <c r="ANS13" s="267"/>
      <c r="ANT13" s="267"/>
      <c r="ANU13" s="267"/>
      <c r="ANV13" s="267"/>
      <c r="ANW13" s="267"/>
      <c r="ANX13" s="268"/>
      <c r="ANY13" s="269"/>
      <c r="ANZ13" s="269"/>
      <c r="AOA13" s="269"/>
      <c r="AOB13" s="269"/>
      <c r="AOC13" s="270"/>
      <c r="AOD13" s="265"/>
      <c r="AOE13" s="537"/>
      <c r="AOF13" s="537"/>
      <c r="AOG13" s="538"/>
      <c r="AOH13" s="539"/>
      <c r="AOJ13" s="540"/>
      <c r="AOK13" s="540"/>
      <c r="AOL13" s="541"/>
      <c r="AOM13" s="541"/>
      <c r="AON13" s="537"/>
      <c r="AOO13" s="266"/>
      <c r="AOP13" s="267"/>
      <c r="AOQ13" s="267"/>
      <c r="AOR13" s="267"/>
      <c r="AOS13" s="267"/>
      <c r="AOT13" s="267"/>
      <c r="AOU13" s="268"/>
      <c r="AOV13" s="269"/>
      <c r="AOW13" s="269"/>
      <c r="AOX13" s="269"/>
      <c r="AOY13" s="269"/>
      <c r="AOZ13" s="270"/>
      <c r="APA13" s="265"/>
      <c r="APB13" s="537"/>
      <c r="APC13" s="537"/>
      <c r="APD13" s="538"/>
      <c r="APE13" s="539"/>
      <c r="APG13" s="540"/>
      <c r="APH13" s="540"/>
      <c r="API13" s="541"/>
      <c r="APJ13" s="541"/>
      <c r="APK13" s="537"/>
      <c r="APL13" s="266"/>
      <c r="APM13" s="267"/>
      <c r="APN13" s="267"/>
      <c r="APO13" s="267"/>
      <c r="APP13" s="267"/>
      <c r="APQ13" s="267"/>
      <c r="APR13" s="268"/>
      <c r="APS13" s="269"/>
      <c r="APT13" s="269"/>
      <c r="APU13" s="269"/>
      <c r="APV13" s="269"/>
      <c r="APW13" s="270"/>
      <c r="APX13" s="265"/>
      <c r="APY13" s="537"/>
      <c r="APZ13" s="537"/>
      <c r="AQA13" s="538"/>
      <c r="AQB13" s="539"/>
      <c r="AQD13" s="540"/>
      <c r="AQE13" s="540"/>
      <c r="AQF13" s="541"/>
      <c r="AQG13" s="541"/>
      <c r="AQH13" s="537"/>
      <c r="AQI13" s="266"/>
      <c r="AQJ13" s="267"/>
      <c r="AQK13" s="267"/>
      <c r="AQL13" s="267"/>
      <c r="AQM13" s="267"/>
      <c r="AQN13" s="267"/>
      <c r="AQO13" s="268"/>
      <c r="AQP13" s="269"/>
      <c r="AQQ13" s="269"/>
      <c r="AQR13" s="269"/>
      <c r="AQS13" s="269"/>
      <c r="AQT13" s="270"/>
      <c r="AQU13" s="265"/>
      <c r="AQV13" s="537"/>
      <c r="AQW13" s="537"/>
      <c r="AQX13" s="538"/>
      <c r="AQY13" s="539"/>
      <c r="ARA13" s="540"/>
      <c r="ARB13" s="540"/>
      <c r="ARC13" s="541"/>
      <c r="ARD13" s="541"/>
      <c r="ARE13" s="537"/>
      <c r="ARF13" s="266"/>
      <c r="ARG13" s="267"/>
      <c r="ARH13" s="267"/>
      <c r="ARI13" s="267"/>
      <c r="ARJ13" s="267"/>
      <c r="ARK13" s="267"/>
      <c r="ARL13" s="268"/>
      <c r="ARM13" s="269"/>
      <c r="ARN13" s="269"/>
      <c r="ARO13" s="269"/>
      <c r="ARP13" s="269"/>
      <c r="ARQ13" s="270"/>
      <c r="ARR13" s="265"/>
      <c r="ARS13" s="537"/>
      <c r="ART13" s="537"/>
      <c r="ARU13" s="538"/>
      <c r="ARV13" s="539"/>
      <c r="ARX13" s="540"/>
      <c r="ARY13" s="540"/>
      <c r="ARZ13" s="541"/>
      <c r="ASA13" s="541"/>
      <c r="ASB13" s="537"/>
      <c r="ASC13" s="266"/>
      <c r="ASD13" s="267"/>
      <c r="ASE13" s="267"/>
      <c r="ASF13" s="267"/>
      <c r="ASG13" s="267"/>
      <c r="ASH13" s="267"/>
      <c r="ASI13" s="268"/>
      <c r="ASJ13" s="269"/>
      <c r="ASK13" s="269"/>
      <c r="ASL13" s="269"/>
      <c r="ASM13" s="269"/>
      <c r="ASN13" s="270"/>
      <c r="ASO13" s="265"/>
      <c r="ASP13" s="537"/>
      <c r="ASQ13" s="537"/>
      <c r="ASR13" s="538"/>
      <c r="ASS13" s="539"/>
      <c r="ASU13" s="540"/>
      <c r="ASV13" s="540"/>
      <c r="ASW13" s="541"/>
      <c r="ASX13" s="541"/>
      <c r="ASY13" s="537"/>
      <c r="ASZ13" s="266"/>
      <c r="ATA13" s="267"/>
      <c r="ATB13" s="267"/>
      <c r="ATC13" s="267"/>
      <c r="ATD13" s="267"/>
      <c r="ATE13" s="267"/>
      <c r="ATF13" s="268"/>
      <c r="ATG13" s="269"/>
      <c r="ATH13" s="269"/>
      <c r="ATI13" s="269"/>
      <c r="ATJ13" s="269"/>
      <c r="ATK13" s="270"/>
      <c r="ATL13" s="265"/>
      <c r="ATM13" s="537"/>
      <c r="ATN13" s="537"/>
      <c r="ATO13" s="538"/>
      <c r="ATP13" s="539"/>
      <c r="ATR13" s="540"/>
      <c r="ATS13" s="540"/>
      <c r="ATT13" s="541"/>
      <c r="ATU13" s="541"/>
      <c r="ATV13" s="537"/>
      <c r="ATW13" s="266"/>
      <c r="ATX13" s="267"/>
      <c r="ATY13" s="267"/>
      <c r="ATZ13" s="267"/>
      <c r="AUA13" s="267"/>
      <c r="AUB13" s="267"/>
      <c r="AUC13" s="268"/>
      <c r="AUD13" s="269"/>
      <c r="AUE13" s="269"/>
      <c r="AUF13" s="269"/>
      <c r="AUG13" s="269"/>
      <c r="AUH13" s="270"/>
      <c r="AUI13" s="265"/>
      <c r="AUJ13" s="537"/>
      <c r="AUK13" s="537"/>
      <c r="AUL13" s="538"/>
      <c r="AUM13" s="539"/>
      <c r="AUO13" s="540"/>
      <c r="AUP13" s="540"/>
      <c r="AUQ13" s="541"/>
      <c r="AUR13" s="541"/>
      <c r="AUS13" s="537"/>
      <c r="AUT13" s="266"/>
      <c r="AUU13" s="267"/>
      <c r="AUV13" s="267"/>
      <c r="AUW13" s="267"/>
      <c r="AUX13" s="267"/>
      <c r="AUY13" s="267"/>
      <c r="AUZ13" s="268"/>
      <c r="AVA13" s="269"/>
      <c r="AVB13" s="269"/>
      <c r="AVC13" s="269"/>
      <c r="AVD13" s="269"/>
      <c r="AVE13" s="270"/>
      <c r="AVF13" s="265"/>
      <c r="AVG13" s="537"/>
      <c r="AVH13" s="537"/>
      <c r="AVI13" s="538"/>
      <c r="AVJ13" s="539"/>
      <c r="AVL13" s="540"/>
      <c r="AVM13" s="540"/>
      <c r="AVN13" s="541"/>
      <c r="AVO13" s="541"/>
      <c r="AVP13" s="537"/>
      <c r="AVQ13" s="266"/>
      <c r="AVR13" s="267"/>
      <c r="AVS13" s="267"/>
      <c r="AVT13" s="267"/>
      <c r="AVU13" s="267"/>
      <c r="AVV13" s="267"/>
      <c r="AVW13" s="268"/>
      <c r="AVX13" s="269"/>
      <c r="AVY13" s="269"/>
      <c r="AVZ13" s="269"/>
      <c r="AWA13" s="269"/>
      <c r="AWB13" s="270"/>
      <c r="AWC13" s="265"/>
      <c r="AWD13" s="537"/>
      <c r="AWE13" s="537"/>
      <c r="AWF13" s="538"/>
      <c r="AWG13" s="539"/>
      <c r="AWI13" s="540"/>
      <c r="AWJ13" s="540"/>
      <c r="AWK13" s="541"/>
      <c r="AWL13" s="541"/>
      <c r="AWM13" s="537"/>
      <c r="AWN13" s="266"/>
      <c r="AWO13" s="267"/>
      <c r="AWP13" s="267"/>
      <c r="AWQ13" s="267"/>
      <c r="AWR13" s="267"/>
      <c r="AWS13" s="267"/>
      <c r="AWT13" s="268"/>
      <c r="AWU13" s="269"/>
      <c r="AWV13" s="269"/>
      <c r="AWW13" s="269"/>
      <c r="AWX13" s="269"/>
      <c r="AWY13" s="270"/>
      <c r="AWZ13" s="265"/>
      <c r="AXA13" s="537"/>
      <c r="AXB13" s="537"/>
      <c r="AXC13" s="538"/>
      <c r="AXD13" s="539"/>
      <c r="AXF13" s="540"/>
      <c r="AXG13" s="540"/>
      <c r="AXH13" s="541"/>
      <c r="AXI13" s="541"/>
      <c r="AXJ13" s="537"/>
      <c r="AXK13" s="266"/>
      <c r="AXL13" s="267"/>
      <c r="AXM13" s="267"/>
      <c r="AXN13" s="267"/>
      <c r="AXO13" s="267"/>
      <c r="AXP13" s="267"/>
      <c r="AXQ13" s="268"/>
      <c r="AXR13" s="269"/>
      <c r="AXS13" s="269"/>
      <c r="AXT13" s="269"/>
      <c r="AXU13" s="269"/>
      <c r="AXV13" s="270"/>
      <c r="AXW13" s="265"/>
      <c r="AXX13" s="537"/>
      <c r="AXY13" s="537"/>
      <c r="AXZ13" s="538"/>
      <c r="AYA13" s="539"/>
      <c r="AYC13" s="540"/>
      <c r="AYD13" s="540"/>
      <c r="AYE13" s="541"/>
      <c r="AYF13" s="541"/>
      <c r="AYG13" s="537"/>
      <c r="AYH13" s="266"/>
      <c r="AYI13" s="267"/>
      <c r="AYJ13" s="267"/>
      <c r="AYK13" s="267"/>
      <c r="AYL13" s="267"/>
      <c r="AYM13" s="267"/>
      <c r="AYN13" s="268"/>
      <c r="AYO13" s="269"/>
      <c r="AYP13" s="269"/>
      <c r="AYQ13" s="269"/>
      <c r="AYR13" s="269"/>
      <c r="AYS13" s="270"/>
      <c r="AYT13" s="265"/>
      <c r="AYU13" s="537"/>
      <c r="AYV13" s="537"/>
      <c r="AYW13" s="538"/>
      <c r="AYX13" s="539"/>
      <c r="AYZ13" s="540"/>
      <c r="AZA13" s="540"/>
      <c r="AZB13" s="541"/>
      <c r="AZC13" s="541"/>
      <c r="AZD13" s="537"/>
      <c r="AZE13" s="266"/>
      <c r="AZF13" s="267"/>
      <c r="AZG13" s="267"/>
      <c r="AZH13" s="267"/>
      <c r="AZI13" s="267"/>
      <c r="AZJ13" s="267"/>
      <c r="AZK13" s="268"/>
      <c r="AZL13" s="269"/>
      <c r="AZM13" s="269"/>
      <c r="AZN13" s="269"/>
      <c r="AZO13" s="269"/>
      <c r="AZP13" s="270"/>
      <c r="AZQ13" s="265"/>
      <c r="AZR13" s="537"/>
      <c r="AZS13" s="537"/>
      <c r="AZT13" s="538"/>
      <c r="AZU13" s="539"/>
      <c r="AZW13" s="540"/>
      <c r="AZX13" s="540"/>
      <c r="AZY13" s="541"/>
      <c r="AZZ13" s="541"/>
      <c r="BAA13" s="537"/>
      <c r="BAB13" s="266"/>
      <c r="BAC13" s="267"/>
      <c r="BAD13" s="267"/>
      <c r="BAE13" s="267"/>
      <c r="BAF13" s="267"/>
      <c r="BAG13" s="267"/>
      <c r="BAH13" s="268"/>
      <c r="BAI13" s="269"/>
      <c r="BAJ13" s="269"/>
      <c r="BAK13" s="269"/>
      <c r="BAL13" s="269"/>
      <c r="BAM13" s="270"/>
      <c r="BAN13" s="265"/>
      <c r="BAO13" s="537"/>
      <c r="BAP13" s="537"/>
      <c r="BAQ13" s="538"/>
      <c r="BAR13" s="539"/>
      <c r="BAT13" s="540"/>
      <c r="BAU13" s="540"/>
      <c r="BAV13" s="541"/>
      <c r="BAW13" s="541"/>
      <c r="BAX13" s="537"/>
      <c r="BAY13" s="266"/>
      <c r="BAZ13" s="267"/>
      <c r="BBA13" s="267"/>
      <c r="BBB13" s="267"/>
      <c r="BBC13" s="267"/>
      <c r="BBD13" s="267"/>
      <c r="BBE13" s="268"/>
      <c r="BBF13" s="269"/>
      <c r="BBG13" s="269"/>
      <c r="BBH13" s="269"/>
      <c r="BBI13" s="269"/>
      <c r="BBJ13" s="270"/>
      <c r="BBK13" s="265"/>
      <c r="BBL13" s="537"/>
      <c r="BBM13" s="537"/>
      <c r="BBN13" s="538"/>
      <c r="BBO13" s="539"/>
      <c r="BBQ13" s="540"/>
      <c r="BBR13" s="540"/>
      <c r="BBS13" s="541"/>
      <c r="BBT13" s="541"/>
      <c r="BBU13" s="537"/>
      <c r="BBV13" s="266"/>
      <c r="BBW13" s="267"/>
      <c r="BBX13" s="267"/>
      <c r="BBY13" s="267"/>
      <c r="BBZ13" s="267"/>
      <c r="BCA13" s="267"/>
      <c r="BCB13" s="268"/>
      <c r="BCC13" s="269"/>
      <c r="BCD13" s="269"/>
      <c r="BCE13" s="269"/>
      <c r="BCF13" s="269"/>
      <c r="BCG13" s="270"/>
      <c r="BCH13" s="265"/>
      <c r="BCI13" s="537"/>
      <c r="BCJ13" s="537"/>
      <c r="BCK13" s="538"/>
      <c r="BCL13" s="539"/>
      <c r="BCN13" s="540"/>
      <c r="BCO13" s="540"/>
      <c r="BCP13" s="541"/>
      <c r="BCQ13" s="541"/>
      <c r="BCR13" s="537"/>
      <c r="BCS13" s="266"/>
      <c r="BCT13" s="267"/>
      <c r="BCU13" s="267"/>
      <c r="BCV13" s="267"/>
      <c r="BCW13" s="267"/>
      <c r="BCX13" s="267"/>
      <c r="BCY13" s="268"/>
      <c r="BCZ13" s="269"/>
      <c r="BDA13" s="269"/>
      <c r="BDB13" s="269"/>
      <c r="BDC13" s="269"/>
      <c r="BDD13" s="270"/>
      <c r="BDE13" s="265"/>
      <c r="BDF13" s="537"/>
      <c r="BDG13" s="537"/>
      <c r="BDH13" s="538"/>
      <c r="BDI13" s="539"/>
      <c r="BDK13" s="540"/>
      <c r="BDL13" s="540"/>
      <c r="BDM13" s="541"/>
      <c r="BDN13" s="541"/>
      <c r="BDO13" s="537"/>
      <c r="BDP13" s="266"/>
      <c r="BDQ13" s="267"/>
      <c r="BDR13" s="267"/>
      <c r="BDS13" s="267"/>
      <c r="BDT13" s="267"/>
      <c r="BDU13" s="267"/>
      <c r="BDV13" s="268"/>
      <c r="BDW13" s="269"/>
      <c r="BDX13" s="269"/>
      <c r="BDY13" s="269"/>
      <c r="BDZ13" s="269"/>
      <c r="BEA13" s="270"/>
      <c r="BEB13" s="265"/>
      <c r="BEC13" s="537"/>
      <c r="BED13" s="537"/>
      <c r="BEE13" s="538"/>
      <c r="BEF13" s="539"/>
      <c r="BEH13" s="540"/>
      <c r="BEI13" s="540"/>
      <c r="BEJ13" s="541"/>
      <c r="BEK13" s="541"/>
      <c r="BEL13" s="537"/>
      <c r="BEM13" s="266"/>
      <c r="BEN13" s="267"/>
      <c r="BEO13" s="267"/>
      <c r="BEP13" s="267"/>
      <c r="BEQ13" s="267"/>
      <c r="BER13" s="267"/>
      <c r="BES13" s="268"/>
      <c r="BET13" s="269"/>
      <c r="BEU13" s="269"/>
      <c r="BEV13" s="269"/>
      <c r="BEW13" s="269"/>
      <c r="BEX13" s="270"/>
      <c r="BEY13" s="265"/>
      <c r="BEZ13" s="537"/>
      <c r="BFA13" s="537"/>
      <c r="BFB13" s="538"/>
      <c r="BFC13" s="539"/>
      <c r="BFE13" s="540"/>
      <c r="BFF13" s="540"/>
      <c r="BFG13" s="541"/>
      <c r="BFH13" s="541"/>
      <c r="BFI13" s="537"/>
      <c r="BFJ13" s="266"/>
      <c r="BFK13" s="267"/>
      <c r="BFL13" s="267"/>
      <c r="BFM13" s="267"/>
      <c r="BFN13" s="267"/>
      <c r="BFO13" s="267"/>
      <c r="BFP13" s="268"/>
      <c r="BFQ13" s="269"/>
      <c r="BFR13" s="269"/>
      <c r="BFS13" s="269"/>
      <c r="BFT13" s="269"/>
      <c r="BFU13" s="270"/>
      <c r="BFV13" s="265"/>
      <c r="BFW13" s="537"/>
      <c r="BFX13" s="537"/>
      <c r="BFY13" s="538"/>
      <c r="BFZ13" s="539"/>
      <c r="BGB13" s="540"/>
      <c r="BGC13" s="540"/>
      <c r="BGD13" s="541"/>
      <c r="BGE13" s="541"/>
      <c r="BGF13" s="537"/>
      <c r="BGG13" s="266"/>
      <c r="BGH13" s="267"/>
      <c r="BGI13" s="267"/>
      <c r="BGJ13" s="267"/>
      <c r="BGK13" s="267"/>
      <c r="BGL13" s="267"/>
      <c r="BGM13" s="268"/>
      <c r="BGN13" s="269"/>
      <c r="BGO13" s="269"/>
      <c r="BGP13" s="269"/>
      <c r="BGQ13" s="269"/>
      <c r="BGR13" s="270"/>
      <c r="BGS13" s="265"/>
      <c r="BGT13" s="537"/>
      <c r="BGU13" s="537"/>
      <c r="BGV13" s="538"/>
      <c r="BGW13" s="539"/>
      <c r="BGY13" s="540"/>
      <c r="BGZ13" s="540"/>
      <c r="BHA13" s="541"/>
      <c r="BHB13" s="541"/>
      <c r="BHC13" s="537"/>
      <c r="BHD13" s="266"/>
      <c r="BHE13" s="267"/>
      <c r="BHF13" s="267"/>
      <c r="BHG13" s="267"/>
      <c r="BHH13" s="267"/>
      <c r="BHI13" s="267"/>
      <c r="BHJ13" s="268"/>
      <c r="BHK13" s="269"/>
      <c r="BHL13" s="269"/>
      <c r="BHM13" s="269"/>
      <c r="BHN13" s="269"/>
      <c r="BHO13" s="270"/>
      <c r="BHP13" s="265"/>
      <c r="BHQ13" s="537"/>
      <c r="BHR13" s="537"/>
      <c r="BHS13" s="538"/>
      <c r="BHT13" s="539"/>
      <c r="BHV13" s="540"/>
      <c r="BHW13" s="540"/>
      <c r="BHX13" s="541"/>
      <c r="BHY13" s="541"/>
      <c r="BHZ13" s="537"/>
      <c r="BIA13" s="266"/>
      <c r="BIB13" s="267"/>
      <c r="BIC13" s="267"/>
      <c r="BID13" s="267"/>
      <c r="BIE13" s="267"/>
      <c r="BIF13" s="267"/>
      <c r="BIG13" s="268"/>
      <c r="BIH13" s="269"/>
      <c r="BII13" s="269"/>
      <c r="BIJ13" s="269"/>
      <c r="BIK13" s="269"/>
      <c r="BIL13" s="270"/>
      <c r="BIM13" s="265"/>
      <c r="BIN13" s="537"/>
      <c r="BIO13" s="537"/>
      <c r="BIP13" s="538"/>
      <c r="BIQ13" s="539"/>
      <c r="BIS13" s="540"/>
      <c r="BIT13" s="540"/>
      <c r="BIU13" s="541"/>
      <c r="BIV13" s="541"/>
      <c r="BIW13" s="537"/>
      <c r="BIX13" s="266"/>
      <c r="BIY13" s="267"/>
      <c r="BIZ13" s="267"/>
      <c r="BJA13" s="267"/>
      <c r="BJB13" s="267"/>
      <c r="BJC13" s="267"/>
      <c r="BJD13" s="268"/>
      <c r="BJE13" s="269"/>
      <c r="BJF13" s="269"/>
      <c r="BJG13" s="269"/>
      <c r="BJH13" s="269"/>
      <c r="BJI13" s="270"/>
      <c r="BJJ13" s="265"/>
      <c r="BJK13" s="537"/>
      <c r="BJL13" s="537"/>
      <c r="BJM13" s="538"/>
      <c r="BJN13" s="539"/>
      <c r="BJP13" s="540"/>
      <c r="BJQ13" s="540"/>
      <c r="BJR13" s="541"/>
      <c r="BJS13" s="541"/>
      <c r="BJT13" s="537"/>
      <c r="BJU13" s="266"/>
      <c r="BJV13" s="267"/>
      <c r="BJW13" s="267"/>
      <c r="BJX13" s="267"/>
      <c r="BJY13" s="267"/>
      <c r="BJZ13" s="267"/>
      <c r="BKA13" s="268"/>
      <c r="BKB13" s="269"/>
      <c r="BKC13" s="269"/>
      <c r="BKD13" s="269"/>
      <c r="BKE13" s="269"/>
      <c r="BKF13" s="270"/>
      <c r="BKG13" s="265"/>
      <c r="BKH13" s="537"/>
      <c r="BKI13" s="537"/>
      <c r="BKJ13" s="538"/>
      <c r="BKK13" s="539"/>
      <c r="BKM13" s="540"/>
      <c r="BKN13" s="540"/>
      <c r="BKO13" s="541"/>
      <c r="BKP13" s="541"/>
      <c r="BKQ13" s="537"/>
      <c r="BKR13" s="266"/>
      <c r="BKS13" s="267"/>
      <c r="BKT13" s="267"/>
      <c r="BKU13" s="267"/>
      <c r="BKV13" s="267"/>
      <c r="BKW13" s="267"/>
      <c r="BKX13" s="268"/>
      <c r="BKY13" s="269"/>
      <c r="BKZ13" s="269"/>
      <c r="BLA13" s="269"/>
      <c r="BLB13" s="269"/>
      <c r="BLC13" s="270"/>
      <c r="BLD13" s="265"/>
      <c r="BLE13" s="537"/>
      <c r="BLF13" s="537"/>
      <c r="BLG13" s="538"/>
      <c r="BLH13" s="539"/>
      <c r="BLJ13" s="540"/>
      <c r="BLK13" s="540"/>
      <c r="BLL13" s="541"/>
      <c r="BLM13" s="541"/>
      <c r="BLN13" s="537"/>
      <c r="BLO13" s="266"/>
      <c r="BLP13" s="267"/>
      <c r="BLQ13" s="267"/>
      <c r="BLR13" s="267"/>
      <c r="BLS13" s="267"/>
      <c r="BLT13" s="267"/>
      <c r="BLU13" s="268"/>
      <c r="BLV13" s="269"/>
      <c r="BLW13" s="269"/>
      <c r="BLX13" s="269"/>
      <c r="BLY13" s="269"/>
      <c r="BLZ13" s="270"/>
      <c r="BMA13" s="265"/>
      <c r="BMB13" s="537"/>
      <c r="BMC13" s="537"/>
      <c r="BMD13" s="538"/>
      <c r="BME13" s="539"/>
      <c r="BMG13" s="540"/>
      <c r="BMH13" s="540"/>
      <c r="BMI13" s="541"/>
      <c r="BMJ13" s="541"/>
      <c r="BMK13" s="537"/>
      <c r="BML13" s="266"/>
      <c r="BMM13" s="267"/>
      <c r="BMN13" s="267"/>
      <c r="BMO13" s="267"/>
      <c r="BMP13" s="267"/>
      <c r="BMQ13" s="267"/>
      <c r="BMR13" s="268"/>
      <c r="BMS13" s="269"/>
      <c r="BMT13" s="269"/>
      <c r="BMU13" s="269"/>
      <c r="BMV13" s="269"/>
      <c r="BMW13" s="270"/>
      <c r="BMX13" s="265"/>
      <c r="BMY13" s="537"/>
      <c r="BMZ13" s="537"/>
      <c r="BNA13" s="538"/>
      <c r="BNB13" s="539"/>
      <c r="BND13" s="540"/>
      <c r="BNE13" s="540"/>
      <c r="BNF13" s="541"/>
      <c r="BNG13" s="541"/>
      <c r="BNH13" s="537"/>
      <c r="BNI13" s="266"/>
      <c r="BNJ13" s="267"/>
      <c r="BNK13" s="267"/>
      <c r="BNL13" s="267"/>
      <c r="BNM13" s="267"/>
      <c r="BNN13" s="267"/>
      <c r="BNO13" s="268"/>
      <c r="BNP13" s="269"/>
      <c r="BNQ13" s="269"/>
      <c r="BNR13" s="269"/>
      <c r="BNS13" s="269"/>
      <c r="BNT13" s="270"/>
      <c r="BNU13" s="265"/>
      <c r="BNV13" s="537"/>
      <c r="BNW13" s="537"/>
      <c r="BNX13" s="538"/>
      <c r="BNY13" s="539"/>
      <c r="BOA13" s="540"/>
      <c r="BOB13" s="540"/>
      <c r="BOC13" s="541"/>
      <c r="BOD13" s="541"/>
      <c r="BOE13" s="537"/>
      <c r="BOF13" s="266"/>
      <c r="BOG13" s="267"/>
      <c r="BOH13" s="267"/>
      <c r="BOI13" s="267"/>
      <c r="BOJ13" s="267"/>
      <c r="BOK13" s="267"/>
      <c r="BOL13" s="268"/>
      <c r="BOM13" s="269"/>
      <c r="BON13" s="269"/>
      <c r="BOO13" s="269"/>
      <c r="BOP13" s="269"/>
      <c r="BOQ13" s="270"/>
      <c r="BOR13" s="265"/>
      <c r="BOS13" s="537"/>
      <c r="BOT13" s="537"/>
      <c r="BOU13" s="538"/>
      <c r="BOV13" s="539"/>
      <c r="BOX13" s="540"/>
      <c r="BOY13" s="540"/>
      <c r="BOZ13" s="541"/>
      <c r="BPA13" s="541"/>
      <c r="BPB13" s="537"/>
      <c r="BPC13" s="266"/>
      <c r="BPD13" s="267"/>
      <c r="BPE13" s="267"/>
      <c r="BPF13" s="267"/>
      <c r="BPG13" s="267"/>
      <c r="BPH13" s="267"/>
      <c r="BPI13" s="268"/>
      <c r="BPJ13" s="269"/>
      <c r="BPK13" s="269"/>
      <c r="BPL13" s="269"/>
      <c r="BPM13" s="269"/>
      <c r="BPN13" s="270"/>
      <c r="BPO13" s="265"/>
      <c r="BPP13" s="537"/>
      <c r="BPQ13" s="537"/>
      <c r="BPR13" s="538"/>
      <c r="BPS13" s="539"/>
      <c r="BPU13" s="540"/>
      <c r="BPV13" s="540"/>
      <c r="BPW13" s="541"/>
      <c r="BPX13" s="541"/>
      <c r="BPY13" s="537"/>
      <c r="BPZ13" s="266"/>
      <c r="BQA13" s="267"/>
      <c r="BQB13" s="267"/>
      <c r="BQC13" s="267"/>
      <c r="BQD13" s="267"/>
      <c r="BQE13" s="267"/>
      <c r="BQF13" s="268"/>
      <c r="BQG13" s="269"/>
      <c r="BQH13" s="269"/>
      <c r="BQI13" s="269"/>
      <c r="BQJ13" s="269"/>
      <c r="BQK13" s="270"/>
      <c r="BQL13" s="265"/>
      <c r="BQM13" s="537"/>
      <c r="BQN13" s="537"/>
      <c r="BQO13" s="538"/>
      <c r="BQP13" s="539"/>
      <c r="BQR13" s="540"/>
      <c r="BQS13" s="540"/>
      <c r="BQT13" s="541"/>
      <c r="BQU13" s="541"/>
      <c r="BQV13" s="537"/>
      <c r="BQW13" s="266"/>
      <c r="BQX13" s="267"/>
      <c r="BQY13" s="267"/>
      <c r="BQZ13" s="267"/>
      <c r="BRA13" s="267"/>
      <c r="BRB13" s="267"/>
      <c r="BRC13" s="268"/>
      <c r="BRD13" s="269"/>
      <c r="BRE13" s="269"/>
      <c r="BRF13" s="269"/>
      <c r="BRG13" s="269"/>
      <c r="BRH13" s="270"/>
      <c r="BRI13" s="265"/>
      <c r="BRJ13" s="537"/>
      <c r="BRK13" s="537"/>
      <c r="BRL13" s="538"/>
      <c r="BRM13" s="539"/>
      <c r="BRO13" s="540"/>
      <c r="BRP13" s="540"/>
      <c r="BRQ13" s="541"/>
      <c r="BRR13" s="541"/>
      <c r="BRS13" s="537"/>
      <c r="BRT13" s="266"/>
      <c r="BRU13" s="267"/>
      <c r="BRV13" s="267"/>
      <c r="BRW13" s="267"/>
      <c r="BRX13" s="267"/>
      <c r="BRY13" s="267"/>
      <c r="BRZ13" s="268"/>
      <c r="BSA13" s="269"/>
      <c r="BSB13" s="269"/>
      <c r="BSC13" s="269"/>
      <c r="BSD13" s="269"/>
      <c r="BSE13" s="270"/>
      <c r="BSF13" s="265"/>
      <c r="BSG13" s="537"/>
      <c r="BSH13" s="537"/>
      <c r="BSI13" s="538"/>
      <c r="BSJ13" s="539"/>
      <c r="BSL13" s="540"/>
      <c r="BSM13" s="540"/>
      <c r="BSN13" s="541"/>
      <c r="BSO13" s="541"/>
      <c r="BSP13" s="537"/>
      <c r="BSQ13" s="266"/>
      <c r="BSR13" s="267"/>
      <c r="BSS13" s="267"/>
      <c r="BST13" s="267"/>
      <c r="BSU13" s="267"/>
      <c r="BSV13" s="267"/>
      <c r="BSW13" s="268"/>
      <c r="BSX13" s="269"/>
      <c r="BSY13" s="269"/>
      <c r="BSZ13" s="269"/>
      <c r="BTA13" s="269"/>
      <c r="BTB13" s="270"/>
      <c r="BTC13" s="265"/>
      <c r="BTD13" s="537"/>
      <c r="BTE13" s="537"/>
      <c r="BTF13" s="538"/>
      <c r="BTG13" s="539"/>
      <c r="BTI13" s="540"/>
      <c r="BTJ13" s="540"/>
      <c r="BTK13" s="541"/>
      <c r="BTL13" s="541"/>
      <c r="BTM13" s="537"/>
      <c r="BTN13" s="266"/>
      <c r="BTO13" s="267"/>
      <c r="BTP13" s="267"/>
      <c r="BTQ13" s="267"/>
      <c r="BTR13" s="267"/>
      <c r="BTS13" s="267"/>
      <c r="BTT13" s="268"/>
      <c r="BTU13" s="269"/>
      <c r="BTV13" s="269"/>
      <c r="BTW13" s="269"/>
      <c r="BTX13" s="269"/>
      <c r="BTY13" s="270"/>
      <c r="BTZ13" s="265"/>
      <c r="BUA13" s="537"/>
      <c r="BUB13" s="537"/>
      <c r="BUC13" s="538"/>
      <c r="BUD13" s="539"/>
      <c r="BUF13" s="540"/>
      <c r="BUG13" s="540"/>
      <c r="BUH13" s="541"/>
      <c r="BUI13" s="541"/>
      <c r="BUJ13" s="537"/>
      <c r="BUK13" s="266"/>
      <c r="BUL13" s="267"/>
      <c r="BUM13" s="267"/>
      <c r="BUN13" s="267"/>
      <c r="BUO13" s="267"/>
      <c r="BUP13" s="267"/>
      <c r="BUQ13" s="268"/>
      <c r="BUR13" s="269"/>
      <c r="BUS13" s="269"/>
      <c r="BUT13" s="269"/>
      <c r="BUU13" s="269"/>
      <c r="BUV13" s="270"/>
      <c r="BUW13" s="265"/>
      <c r="BUX13" s="537"/>
      <c r="BUY13" s="537"/>
      <c r="BUZ13" s="538"/>
      <c r="BVA13" s="539"/>
      <c r="BVC13" s="540"/>
      <c r="BVD13" s="540"/>
      <c r="BVE13" s="541"/>
      <c r="BVF13" s="541"/>
      <c r="BVG13" s="537"/>
      <c r="BVH13" s="266"/>
      <c r="BVI13" s="267"/>
      <c r="BVJ13" s="267"/>
      <c r="BVK13" s="267"/>
      <c r="BVL13" s="267"/>
      <c r="BVM13" s="267"/>
      <c r="BVN13" s="268"/>
      <c r="BVO13" s="269"/>
      <c r="BVP13" s="269"/>
      <c r="BVQ13" s="269"/>
      <c r="BVR13" s="269"/>
      <c r="BVS13" s="270"/>
      <c r="BVT13" s="265"/>
      <c r="BVU13" s="537"/>
      <c r="BVV13" s="537"/>
      <c r="BVW13" s="538"/>
      <c r="BVX13" s="539"/>
      <c r="BVZ13" s="540"/>
      <c r="BWA13" s="540"/>
      <c r="BWB13" s="541"/>
      <c r="BWC13" s="541"/>
      <c r="BWD13" s="537"/>
      <c r="BWE13" s="266"/>
      <c r="BWF13" s="267"/>
      <c r="BWG13" s="267"/>
      <c r="BWH13" s="267"/>
      <c r="BWI13" s="267"/>
      <c r="BWJ13" s="267"/>
      <c r="BWK13" s="268"/>
      <c r="BWL13" s="269"/>
      <c r="BWM13" s="269"/>
      <c r="BWN13" s="269"/>
      <c r="BWO13" s="269"/>
      <c r="BWP13" s="270"/>
      <c r="BWQ13" s="265"/>
      <c r="BWR13" s="537"/>
      <c r="BWS13" s="537"/>
      <c r="BWT13" s="538"/>
      <c r="BWU13" s="539"/>
      <c r="BWW13" s="540"/>
      <c r="BWX13" s="540"/>
      <c r="BWY13" s="541"/>
      <c r="BWZ13" s="541"/>
      <c r="BXA13" s="537"/>
      <c r="BXB13" s="266"/>
      <c r="BXC13" s="267"/>
      <c r="BXD13" s="267"/>
      <c r="BXE13" s="267"/>
      <c r="BXF13" s="267"/>
      <c r="BXG13" s="267"/>
      <c r="BXH13" s="268"/>
      <c r="BXI13" s="269"/>
      <c r="BXJ13" s="269"/>
      <c r="BXK13" s="269"/>
      <c r="BXL13" s="269"/>
      <c r="BXM13" s="270"/>
      <c r="BXN13" s="265"/>
      <c r="BXO13" s="537"/>
      <c r="BXP13" s="537"/>
      <c r="BXQ13" s="538"/>
      <c r="BXR13" s="539"/>
      <c r="BXT13" s="540"/>
      <c r="BXU13" s="540"/>
      <c r="BXV13" s="541"/>
      <c r="BXW13" s="541"/>
      <c r="BXX13" s="537"/>
      <c r="BXY13" s="266"/>
      <c r="BXZ13" s="267"/>
      <c r="BYA13" s="267"/>
      <c r="BYB13" s="267"/>
      <c r="BYC13" s="267"/>
      <c r="BYD13" s="267"/>
      <c r="BYE13" s="268"/>
      <c r="BYF13" s="269"/>
      <c r="BYG13" s="269"/>
      <c r="BYH13" s="269"/>
      <c r="BYI13" s="269"/>
      <c r="BYJ13" s="270"/>
      <c r="BYK13" s="265"/>
      <c r="BYL13" s="537"/>
      <c r="BYM13" s="537"/>
      <c r="BYN13" s="538"/>
      <c r="BYO13" s="539"/>
      <c r="BYQ13" s="540"/>
      <c r="BYR13" s="540"/>
      <c r="BYS13" s="541"/>
      <c r="BYT13" s="541"/>
      <c r="BYU13" s="537"/>
      <c r="BYV13" s="266"/>
      <c r="BYW13" s="267"/>
      <c r="BYX13" s="267"/>
      <c r="BYY13" s="267"/>
      <c r="BYZ13" s="267"/>
      <c r="BZA13" s="267"/>
      <c r="BZB13" s="268"/>
      <c r="BZC13" s="269"/>
      <c r="BZD13" s="269"/>
      <c r="BZE13" s="269"/>
      <c r="BZF13" s="269"/>
      <c r="BZG13" s="270"/>
      <c r="BZH13" s="265"/>
      <c r="BZI13" s="537"/>
      <c r="BZJ13" s="537"/>
      <c r="BZK13" s="538"/>
      <c r="BZL13" s="539"/>
      <c r="BZN13" s="540"/>
      <c r="BZO13" s="540"/>
      <c r="BZP13" s="541"/>
      <c r="BZQ13" s="541"/>
      <c r="BZR13" s="537"/>
      <c r="BZS13" s="266"/>
      <c r="BZT13" s="267"/>
      <c r="BZU13" s="267"/>
      <c r="BZV13" s="267"/>
      <c r="BZW13" s="267"/>
      <c r="BZX13" s="267"/>
      <c r="BZY13" s="268"/>
      <c r="BZZ13" s="269"/>
      <c r="CAA13" s="269"/>
      <c r="CAB13" s="269"/>
      <c r="CAC13" s="269"/>
      <c r="CAD13" s="270"/>
      <c r="CAE13" s="265"/>
      <c r="CAF13" s="537"/>
      <c r="CAG13" s="537"/>
      <c r="CAH13" s="538"/>
      <c r="CAI13" s="539"/>
      <c r="CAK13" s="540"/>
      <c r="CAL13" s="540"/>
      <c r="CAM13" s="541"/>
      <c r="CAN13" s="541"/>
      <c r="CAO13" s="537"/>
      <c r="CAP13" s="266"/>
      <c r="CAQ13" s="267"/>
      <c r="CAR13" s="267"/>
      <c r="CAS13" s="267"/>
      <c r="CAT13" s="267"/>
      <c r="CAU13" s="267"/>
      <c r="CAV13" s="268"/>
      <c r="CAW13" s="269"/>
      <c r="CAX13" s="269"/>
      <c r="CAY13" s="269"/>
      <c r="CAZ13" s="269"/>
      <c r="CBA13" s="270"/>
      <c r="CBB13" s="265"/>
      <c r="CBC13" s="537"/>
      <c r="CBD13" s="537"/>
      <c r="CBE13" s="538"/>
      <c r="CBF13" s="539"/>
      <c r="CBH13" s="540"/>
      <c r="CBI13" s="540"/>
      <c r="CBJ13" s="541"/>
      <c r="CBK13" s="541"/>
      <c r="CBL13" s="537"/>
      <c r="CBM13" s="266"/>
      <c r="CBN13" s="267"/>
      <c r="CBO13" s="267"/>
      <c r="CBP13" s="267"/>
      <c r="CBQ13" s="267"/>
      <c r="CBR13" s="267"/>
      <c r="CBS13" s="268"/>
      <c r="CBT13" s="269"/>
      <c r="CBU13" s="269"/>
      <c r="CBV13" s="269"/>
      <c r="CBW13" s="269"/>
      <c r="CBX13" s="270"/>
      <c r="CBY13" s="265"/>
      <c r="CBZ13" s="537"/>
      <c r="CCA13" s="537"/>
      <c r="CCB13" s="538"/>
      <c r="CCC13" s="539"/>
      <c r="CCE13" s="540"/>
      <c r="CCF13" s="540"/>
      <c r="CCG13" s="541"/>
      <c r="CCH13" s="541"/>
      <c r="CCI13" s="537"/>
      <c r="CCJ13" s="266"/>
      <c r="CCK13" s="267"/>
      <c r="CCL13" s="267"/>
      <c r="CCM13" s="267"/>
      <c r="CCN13" s="267"/>
      <c r="CCO13" s="267"/>
      <c r="CCP13" s="268"/>
      <c r="CCQ13" s="269"/>
      <c r="CCR13" s="269"/>
      <c r="CCS13" s="269"/>
      <c r="CCT13" s="269"/>
      <c r="CCU13" s="270"/>
      <c r="CCV13" s="265"/>
      <c r="CCW13" s="537"/>
      <c r="CCX13" s="537"/>
      <c r="CCY13" s="538"/>
      <c r="CCZ13" s="539"/>
      <c r="CDB13" s="540"/>
      <c r="CDC13" s="540"/>
      <c r="CDD13" s="541"/>
      <c r="CDE13" s="541"/>
      <c r="CDF13" s="537"/>
      <c r="CDG13" s="266"/>
      <c r="CDH13" s="267"/>
      <c r="CDI13" s="267"/>
      <c r="CDJ13" s="267"/>
      <c r="CDK13" s="267"/>
      <c r="CDL13" s="267"/>
      <c r="CDM13" s="268"/>
      <c r="CDN13" s="269"/>
      <c r="CDO13" s="269"/>
      <c r="CDP13" s="269"/>
      <c r="CDQ13" s="269"/>
      <c r="CDR13" s="270"/>
      <c r="CDS13" s="265"/>
      <c r="CDT13" s="537"/>
      <c r="CDU13" s="537"/>
      <c r="CDV13" s="538"/>
      <c r="CDW13" s="539"/>
      <c r="CDY13" s="540"/>
      <c r="CDZ13" s="540"/>
      <c r="CEA13" s="541"/>
      <c r="CEB13" s="541"/>
      <c r="CEC13" s="537"/>
      <c r="CED13" s="266"/>
      <c r="CEE13" s="267"/>
      <c r="CEF13" s="267"/>
      <c r="CEG13" s="267"/>
      <c r="CEH13" s="267"/>
      <c r="CEI13" s="267"/>
      <c r="CEJ13" s="268"/>
      <c r="CEK13" s="269"/>
      <c r="CEL13" s="269"/>
      <c r="CEM13" s="269"/>
      <c r="CEN13" s="269"/>
      <c r="CEO13" s="270"/>
      <c r="CEP13" s="265"/>
      <c r="CEQ13" s="537"/>
      <c r="CER13" s="537"/>
      <c r="CES13" s="538"/>
      <c r="CET13" s="539"/>
      <c r="CEV13" s="540"/>
      <c r="CEW13" s="540"/>
      <c r="CEX13" s="541"/>
      <c r="CEY13" s="541"/>
      <c r="CEZ13" s="537"/>
      <c r="CFA13" s="266"/>
      <c r="CFB13" s="267"/>
      <c r="CFC13" s="267"/>
      <c r="CFD13" s="267"/>
      <c r="CFE13" s="267"/>
      <c r="CFF13" s="267"/>
      <c r="CFG13" s="268"/>
      <c r="CFH13" s="269"/>
      <c r="CFI13" s="269"/>
      <c r="CFJ13" s="269"/>
      <c r="CFK13" s="269"/>
      <c r="CFL13" s="270"/>
      <c r="CFM13" s="265"/>
      <c r="CFN13" s="537"/>
      <c r="CFO13" s="537"/>
      <c r="CFP13" s="538"/>
      <c r="CFQ13" s="539"/>
      <c r="CFS13" s="540"/>
      <c r="CFT13" s="540"/>
      <c r="CFU13" s="541"/>
      <c r="CFV13" s="541"/>
      <c r="CFW13" s="537"/>
      <c r="CFX13" s="266"/>
      <c r="CFY13" s="267"/>
      <c r="CFZ13" s="267"/>
      <c r="CGA13" s="267"/>
      <c r="CGB13" s="267"/>
      <c r="CGC13" s="267"/>
      <c r="CGD13" s="268"/>
      <c r="CGE13" s="269"/>
      <c r="CGF13" s="269"/>
      <c r="CGG13" s="269"/>
      <c r="CGH13" s="269"/>
      <c r="CGI13" s="270"/>
      <c r="CGJ13" s="265"/>
      <c r="CGK13" s="537"/>
      <c r="CGL13" s="537"/>
      <c r="CGM13" s="538"/>
      <c r="CGN13" s="539"/>
      <c r="CGP13" s="540"/>
      <c r="CGQ13" s="540"/>
      <c r="CGR13" s="541"/>
      <c r="CGS13" s="541"/>
      <c r="CGT13" s="537"/>
      <c r="CGU13" s="266"/>
      <c r="CGV13" s="267"/>
      <c r="CGW13" s="267"/>
      <c r="CGX13" s="267"/>
      <c r="CGY13" s="267"/>
      <c r="CGZ13" s="267"/>
      <c r="CHA13" s="268"/>
      <c r="CHB13" s="269"/>
      <c r="CHC13" s="269"/>
      <c r="CHD13" s="269"/>
      <c r="CHE13" s="269"/>
      <c r="CHF13" s="270"/>
      <c r="CHG13" s="265"/>
      <c r="CHH13" s="537"/>
      <c r="CHI13" s="537"/>
      <c r="CHJ13" s="538"/>
      <c r="CHK13" s="539"/>
      <c r="CHM13" s="540"/>
      <c r="CHN13" s="540"/>
      <c r="CHO13" s="541"/>
      <c r="CHP13" s="541"/>
      <c r="CHQ13" s="537"/>
      <c r="CHR13" s="266"/>
      <c r="CHS13" s="267"/>
      <c r="CHT13" s="267"/>
      <c r="CHU13" s="267"/>
      <c r="CHV13" s="267"/>
      <c r="CHW13" s="267"/>
      <c r="CHX13" s="268"/>
      <c r="CHY13" s="269"/>
      <c r="CHZ13" s="269"/>
      <c r="CIA13" s="269"/>
      <c r="CIB13" s="269"/>
      <c r="CIC13" s="270"/>
      <c r="CID13" s="265"/>
      <c r="CIE13" s="537"/>
      <c r="CIF13" s="537"/>
      <c r="CIG13" s="538"/>
      <c r="CIH13" s="539"/>
      <c r="CIJ13" s="540"/>
      <c r="CIK13" s="540"/>
      <c r="CIL13" s="541"/>
      <c r="CIM13" s="541"/>
      <c r="CIN13" s="537"/>
      <c r="CIO13" s="266"/>
      <c r="CIP13" s="267"/>
      <c r="CIQ13" s="267"/>
      <c r="CIR13" s="267"/>
      <c r="CIS13" s="267"/>
      <c r="CIT13" s="267"/>
      <c r="CIU13" s="268"/>
      <c r="CIV13" s="269"/>
      <c r="CIW13" s="269"/>
      <c r="CIX13" s="269"/>
      <c r="CIY13" s="269"/>
      <c r="CIZ13" s="270"/>
      <c r="CJA13" s="265"/>
      <c r="CJB13" s="537"/>
      <c r="CJC13" s="537"/>
      <c r="CJD13" s="538"/>
      <c r="CJE13" s="539"/>
      <c r="CJG13" s="540"/>
      <c r="CJH13" s="540"/>
      <c r="CJI13" s="541"/>
      <c r="CJJ13" s="541"/>
      <c r="CJK13" s="537"/>
      <c r="CJL13" s="266"/>
      <c r="CJM13" s="267"/>
      <c r="CJN13" s="267"/>
      <c r="CJO13" s="267"/>
      <c r="CJP13" s="267"/>
      <c r="CJQ13" s="267"/>
      <c r="CJR13" s="268"/>
      <c r="CJS13" s="269"/>
      <c r="CJT13" s="269"/>
      <c r="CJU13" s="269"/>
      <c r="CJV13" s="269"/>
      <c r="CJW13" s="270"/>
      <c r="CJX13" s="265"/>
      <c r="CJY13" s="537"/>
      <c r="CJZ13" s="537"/>
      <c r="CKA13" s="538"/>
      <c r="CKB13" s="539"/>
      <c r="CKD13" s="540"/>
      <c r="CKE13" s="540"/>
      <c r="CKF13" s="541"/>
      <c r="CKG13" s="541"/>
      <c r="CKH13" s="537"/>
      <c r="CKI13" s="266"/>
      <c r="CKJ13" s="267"/>
      <c r="CKK13" s="267"/>
      <c r="CKL13" s="267"/>
      <c r="CKM13" s="267"/>
      <c r="CKN13" s="267"/>
      <c r="CKO13" s="268"/>
      <c r="CKP13" s="269"/>
      <c r="CKQ13" s="269"/>
      <c r="CKR13" s="269"/>
      <c r="CKS13" s="269"/>
      <c r="CKT13" s="270"/>
      <c r="CKU13" s="265"/>
      <c r="CKV13" s="537"/>
      <c r="CKW13" s="537"/>
      <c r="CKX13" s="538"/>
      <c r="CKY13" s="539"/>
      <c r="CLA13" s="540"/>
      <c r="CLB13" s="540"/>
      <c r="CLC13" s="541"/>
      <c r="CLD13" s="541"/>
      <c r="CLE13" s="537"/>
      <c r="CLF13" s="266"/>
      <c r="CLG13" s="267"/>
      <c r="CLH13" s="267"/>
      <c r="CLI13" s="267"/>
      <c r="CLJ13" s="267"/>
      <c r="CLK13" s="267"/>
      <c r="CLL13" s="268"/>
      <c r="CLM13" s="269"/>
      <c r="CLN13" s="269"/>
      <c r="CLO13" s="269"/>
      <c r="CLP13" s="269"/>
      <c r="CLQ13" s="270"/>
      <c r="CLR13" s="265"/>
      <c r="CLS13" s="537"/>
      <c r="CLT13" s="537"/>
      <c r="CLU13" s="538"/>
      <c r="CLV13" s="539"/>
      <c r="CLX13" s="540"/>
      <c r="CLY13" s="540"/>
      <c r="CLZ13" s="541"/>
      <c r="CMA13" s="541"/>
      <c r="CMB13" s="537"/>
      <c r="CMC13" s="266"/>
      <c r="CMD13" s="267"/>
      <c r="CME13" s="267"/>
      <c r="CMF13" s="267"/>
      <c r="CMG13" s="267"/>
      <c r="CMH13" s="267"/>
      <c r="CMI13" s="268"/>
      <c r="CMJ13" s="269"/>
      <c r="CMK13" s="269"/>
      <c r="CML13" s="269"/>
      <c r="CMM13" s="269"/>
      <c r="CMN13" s="270"/>
      <c r="CMO13" s="265"/>
      <c r="CMP13" s="537"/>
      <c r="CMQ13" s="537"/>
      <c r="CMR13" s="538"/>
      <c r="CMS13" s="539"/>
      <c r="CMU13" s="540"/>
      <c r="CMV13" s="540"/>
      <c r="CMW13" s="541"/>
      <c r="CMX13" s="541"/>
      <c r="CMY13" s="537"/>
      <c r="CMZ13" s="266"/>
      <c r="CNA13" s="267"/>
      <c r="CNB13" s="267"/>
      <c r="CNC13" s="267"/>
      <c r="CND13" s="267"/>
      <c r="CNE13" s="267"/>
      <c r="CNF13" s="268"/>
      <c r="CNG13" s="269"/>
      <c r="CNH13" s="269"/>
      <c r="CNI13" s="269"/>
      <c r="CNJ13" s="269"/>
      <c r="CNK13" s="270"/>
      <c r="CNL13" s="265"/>
      <c r="CNM13" s="537"/>
      <c r="CNN13" s="537"/>
      <c r="CNO13" s="538"/>
      <c r="CNP13" s="539"/>
      <c r="CNR13" s="540"/>
      <c r="CNS13" s="540"/>
      <c r="CNT13" s="541"/>
      <c r="CNU13" s="541"/>
      <c r="CNV13" s="537"/>
      <c r="CNW13" s="266"/>
      <c r="CNX13" s="267"/>
      <c r="CNY13" s="267"/>
      <c r="CNZ13" s="267"/>
      <c r="COA13" s="267"/>
      <c r="COB13" s="267"/>
      <c r="COC13" s="268"/>
      <c r="COD13" s="269"/>
      <c r="COE13" s="269"/>
      <c r="COF13" s="269"/>
      <c r="COG13" s="269"/>
      <c r="COH13" s="270"/>
      <c r="COI13" s="265"/>
      <c r="COJ13" s="537"/>
      <c r="COK13" s="537"/>
      <c r="COL13" s="538"/>
      <c r="COM13" s="539"/>
      <c r="COO13" s="540"/>
      <c r="COP13" s="540"/>
      <c r="COQ13" s="541"/>
      <c r="COR13" s="541"/>
      <c r="COS13" s="537"/>
      <c r="COT13" s="266"/>
      <c r="COU13" s="267"/>
      <c r="COV13" s="267"/>
      <c r="COW13" s="267"/>
      <c r="COX13" s="267"/>
      <c r="COY13" s="267"/>
      <c r="COZ13" s="268"/>
      <c r="CPA13" s="269"/>
      <c r="CPB13" s="269"/>
      <c r="CPC13" s="269"/>
      <c r="CPD13" s="269"/>
      <c r="CPE13" s="270"/>
      <c r="CPF13" s="265"/>
      <c r="CPG13" s="537"/>
      <c r="CPH13" s="537"/>
      <c r="CPI13" s="538"/>
      <c r="CPJ13" s="539"/>
      <c r="CPL13" s="540"/>
      <c r="CPM13" s="540"/>
      <c r="CPN13" s="541"/>
      <c r="CPO13" s="541"/>
      <c r="CPP13" s="537"/>
      <c r="CPQ13" s="266"/>
      <c r="CPR13" s="267"/>
      <c r="CPS13" s="267"/>
      <c r="CPT13" s="267"/>
      <c r="CPU13" s="267"/>
      <c r="CPV13" s="267"/>
      <c r="CPW13" s="268"/>
      <c r="CPX13" s="269"/>
      <c r="CPY13" s="269"/>
      <c r="CPZ13" s="269"/>
      <c r="CQA13" s="269"/>
      <c r="CQB13" s="270"/>
      <c r="CQC13" s="265"/>
      <c r="CQD13" s="537"/>
      <c r="CQE13" s="537"/>
      <c r="CQF13" s="538"/>
      <c r="CQG13" s="539"/>
      <c r="CQI13" s="540"/>
      <c r="CQJ13" s="540"/>
      <c r="CQK13" s="541"/>
      <c r="CQL13" s="541"/>
      <c r="CQM13" s="537"/>
      <c r="CQN13" s="266"/>
      <c r="CQO13" s="267"/>
      <c r="CQP13" s="267"/>
      <c r="CQQ13" s="267"/>
      <c r="CQR13" s="267"/>
      <c r="CQS13" s="267"/>
      <c r="CQT13" s="268"/>
      <c r="CQU13" s="269"/>
      <c r="CQV13" s="269"/>
      <c r="CQW13" s="269"/>
      <c r="CQX13" s="269"/>
      <c r="CQY13" s="270"/>
      <c r="CQZ13" s="265"/>
      <c r="CRA13" s="537"/>
      <c r="CRB13" s="537"/>
      <c r="CRC13" s="538"/>
      <c r="CRD13" s="539"/>
      <c r="CRF13" s="540"/>
      <c r="CRG13" s="540"/>
      <c r="CRH13" s="541"/>
      <c r="CRI13" s="541"/>
      <c r="CRJ13" s="537"/>
      <c r="CRK13" s="266"/>
      <c r="CRL13" s="267"/>
      <c r="CRM13" s="267"/>
      <c r="CRN13" s="267"/>
      <c r="CRO13" s="267"/>
      <c r="CRP13" s="267"/>
      <c r="CRQ13" s="268"/>
      <c r="CRR13" s="269"/>
      <c r="CRS13" s="269"/>
      <c r="CRT13" s="269"/>
      <c r="CRU13" s="269"/>
      <c r="CRV13" s="270"/>
      <c r="CRW13" s="265"/>
      <c r="CRX13" s="537"/>
      <c r="CRY13" s="537"/>
      <c r="CRZ13" s="538"/>
      <c r="CSA13" s="539"/>
      <c r="CSC13" s="540"/>
      <c r="CSD13" s="540"/>
      <c r="CSE13" s="541"/>
      <c r="CSF13" s="541"/>
      <c r="CSG13" s="537"/>
      <c r="CSH13" s="266"/>
      <c r="CSI13" s="267"/>
      <c r="CSJ13" s="267"/>
      <c r="CSK13" s="267"/>
      <c r="CSL13" s="267"/>
      <c r="CSM13" s="267"/>
      <c r="CSN13" s="268"/>
      <c r="CSO13" s="269"/>
      <c r="CSP13" s="269"/>
      <c r="CSQ13" s="269"/>
      <c r="CSR13" s="269"/>
      <c r="CSS13" s="270"/>
      <c r="CST13" s="265"/>
      <c r="CSU13" s="537"/>
      <c r="CSV13" s="537"/>
      <c r="CSW13" s="538"/>
      <c r="CSX13" s="539"/>
      <c r="CSZ13" s="540"/>
      <c r="CTA13" s="540"/>
      <c r="CTB13" s="541"/>
      <c r="CTC13" s="541"/>
      <c r="CTD13" s="537"/>
      <c r="CTE13" s="266"/>
      <c r="CTF13" s="267"/>
      <c r="CTG13" s="267"/>
      <c r="CTH13" s="267"/>
      <c r="CTI13" s="267"/>
      <c r="CTJ13" s="267"/>
      <c r="CTK13" s="268"/>
      <c r="CTL13" s="269"/>
      <c r="CTM13" s="269"/>
      <c r="CTN13" s="269"/>
      <c r="CTO13" s="269"/>
      <c r="CTP13" s="270"/>
      <c r="CTQ13" s="265"/>
      <c r="CTR13" s="537"/>
      <c r="CTS13" s="537"/>
      <c r="CTT13" s="538"/>
      <c r="CTU13" s="539"/>
      <c r="CTW13" s="540"/>
      <c r="CTX13" s="540"/>
      <c r="CTY13" s="541"/>
      <c r="CTZ13" s="541"/>
      <c r="CUA13" s="537"/>
      <c r="CUB13" s="266"/>
      <c r="CUC13" s="267"/>
      <c r="CUD13" s="267"/>
      <c r="CUE13" s="267"/>
      <c r="CUF13" s="267"/>
      <c r="CUG13" s="267"/>
      <c r="CUH13" s="268"/>
      <c r="CUI13" s="269"/>
      <c r="CUJ13" s="269"/>
      <c r="CUK13" s="269"/>
      <c r="CUL13" s="269"/>
      <c r="CUM13" s="270"/>
      <c r="CUN13" s="265"/>
      <c r="CUO13" s="537"/>
      <c r="CUP13" s="537"/>
      <c r="CUQ13" s="538"/>
      <c r="CUR13" s="539"/>
      <c r="CUT13" s="540"/>
      <c r="CUU13" s="540"/>
      <c r="CUV13" s="541"/>
      <c r="CUW13" s="541"/>
      <c r="CUX13" s="537"/>
      <c r="CUY13" s="266"/>
      <c r="CUZ13" s="267"/>
      <c r="CVA13" s="267"/>
      <c r="CVB13" s="267"/>
      <c r="CVC13" s="267"/>
      <c r="CVD13" s="267"/>
      <c r="CVE13" s="268"/>
      <c r="CVF13" s="269"/>
      <c r="CVG13" s="269"/>
      <c r="CVH13" s="269"/>
      <c r="CVI13" s="269"/>
      <c r="CVJ13" s="270"/>
      <c r="CVK13" s="265"/>
      <c r="CVL13" s="537"/>
      <c r="CVM13" s="537"/>
      <c r="CVN13" s="538"/>
      <c r="CVO13" s="539"/>
      <c r="CVQ13" s="540"/>
      <c r="CVR13" s="540"/>
      <c r="CVS13" s="541"/>
      <c r="CVT13" s="541"/>
      <c r="CVU13" s="537"/>
      <c r="CVV13" s="266"/>
      <c r="CVW13" s="267"/>
      <c r="CVX13" s="267"/>
      <c r="CVY13" s="267"/>
      <c r="CVZ13" s="267"/>
      <c r="CWA13" s="267"/>
      <c r="CWB13" s="268"/>
      <c r="CWC13" s="269"/>
      <c r="CWD13" s="269"/>
      <c r="CWE13" s="269"/>
      <c r="CWF13" s="269"/>
      <c r="CWG13" s="270"/>
      <c r="CWH13" s="265"/>
      <c r="CWI13" s="537"/>
      <c r="CWJ13" s="537"/>
      <c r="CWK13" s="538"/>
      <c r="CWL13" s="539"/>
      <c r="CWN13" s="540"/>
      <c r="CWO13" s="540"/>
      <c r="CWP13" s="541"/>
      <c r="CWQ13" s="541"/>
      <c r="CWR13" s="537"/>
      <c r="CWS13" s="266"/>
      <c r="CWT13" s="267"/>
      <c r="CWU13" s="267"/>
      <c r="CWV13" s="267"/>
      <c r="CWW13" s="267"/>
      <c r="CWX13" s="267"/>
      <c r="CWY13" s="268"/>
      <c r="CWZ13" s="269"/>
      <c r="CXA13" s="269"/>
      <c r="CXB13" s="269"/>
      <c r="CXC13" s="269"/>
      <c r="CXD13" s="270"/>
      <c r="CXE13" s="265"/>
      <c r="CXF13" s="537"/>
      <c r="CXG13" s="537"/>
      <c r="CXH13" s="538"/>
      <c r="CXI13" s="539"/>
      <c r="CXK13" s="540"/>
      <c r="CXL13" s="540"/>
      <c r="CXM13" s="541"/>
      <c r="CXN13" s="541"/>
      <c r="CXO13" s="537"/>
      <c r="CXP13" s="266"/>
      <c r="CXQ13" s="267"/>
      <c r="CXR13" s="267"/>
      <c r="CXS13" s="267"/>
      <c r="CXT13" s="267"/>
      <c r="CXU13" s="267"/>
      <c r="CXV13" s="268"/>
      <c r="CXW13" s="269"/>
      <c r="CXX13" s="269"/>
      <c r="CXY13" s="269"/>
      <c r="CXZ13" s="269"/>
      <c r="CYA13" s="270"/>
      <c r="CYB13" s="265"/>
      <c r="CYC13" s="537"/>
      <c r="CYD13" s="537"/>
      <c r="CYE13" s="538"/>
      <c r="CYF13" s="539"/>
      <c r="CYH13" s="540"/>
      <c r="CYI13" s="540"/>
      <c r="CYJ13" s="541"/>
      <c r="CYK13" s="541"/>
      <c r="CYL13" s="537"/>
      <c r="CYM13" s="266"/>
      <c r="CYN13" s="267"/>
      <c r="CYO13" s="267"/>
      <c r="CYP13" s="267"/>
      <c r="CYQ13" s="267"/>
      <c r="CYR13" s="267"/>
      <c r="CYS13" s="268"/>
      <c r="CYT13" s="269"/>
      <c r="CYU13" s="269"/>
      <c r="CYV13" s="269"/>
      <c r="CYW13" s="269"/>
      <c r="CYX13" s="270"/>
      <c r="CYY13" s="265"/>
      <c r="CYZ13" s="537"/>
      <c r="CZA13" s="537"/>
      <c r="CZB13" s="538"/>
      <c r="CZC13" s="539"/>
      <c r="CZE13" s="540"/>
      <c r="CZF13" s="540"/>
      <c r="CZG13" s="541"/>
      <c r="CZH13" s="541"/>
      <c r="CZI13" s="537"/>
      <c r="CZJ13" s="266"/>
      <c r="CZK13" s="267"/>
      <c r="CZL13" s="267"/>
      <c r="CZM13" s="267"/>
      <c r="CZN13" s="267"/>
      <c r="CZO13" s="267"/>
      <c r="CZP13" s="268"/>
      <c r="CZQ13" s="269"/>
      <c r="CZR13" s="269"/>
      <c r="CZS13" s="269"/>
      <c r="CZT13" s="269"/>
      <c r="CZU13" s="270"/>
      <c r="CZV13" s="265"/>
      <c r="CZW13" s="537"/>
      <c r="CZX13" s="537"/>
      <c r="CZY13" s="538"/>
      <c r="CZZ13" s="539"/>
      <c r="DAB13" s="540"/>
      <c r="DAC13" s="540"/>
      <c r="DAD13" s="541"/>
      <c r="DAE13" s="541"/>
      <c r="DAF13" s="537"/>
      <c r="DAG13" s="266"/>
      <c r="DAH13" s="267"/>
      <c r="DAI13" s="267"/>
      <c r="DAJ13" s="267"/>
      <c r="DAK13" s="267"/>
      <c r="DAL13" s="267"/>
      <c r="DAM13" s="268"/>
      <c r="DAN13" s="269"/>
      <c r="DAO13" s="269"/>
      <c r="DAP13" s="269"/>
      <c r="DAQ13" s="269"/>
      <c r="DAR13" s="270"/>
      <c r="DAS13" s="265"/>
      <c r="DAT13" s="537"/>
      <c r="DAU13" s="537"/>
      <c r="DAV13" s="538"/>
      <c r="DAW13" s="539"/>
      <c r="DAY13" s="540"/>
      <c r="DAZ13" s="540"/>
      <c r="DBA13" s="541"/>
      <c r="DBB13" s="541"/>
      <c r="DBC13" s="537"/>
      <c r="DBD13" s="266"/>
      <c r="DBE13" s="267"/>
      <c r="DBF13" s="267"/>
      <c r="DBG13" s="267"/>
      <c r="DBH13" s="267"/>
      <c r="DBI13" s="267"/>
      <c r="DBJ13" s="268"/>
      <c r="DBK13" s="269"/>
      <c r="DBL13" s="269"/>
      <c r="DBM13" s="269"/>
      <c r="DBN13" s="269"/>
      <c r="DBO13" s="270"/>
      <c r="DBP13" s="265"/>
      <c r="DBQ13" s="537"/>
      <c r="DBR13" s="537"/>
      <c r="DBS13" s="538"/>
      <c r="DBT13" s="539"/>
      <c r="DBV13" s="540"/>
      <c r="DBW13" s="540"/>
      <c r="DBX13" s="541"/>
      <c r="DBY13" s="541"/>
      <c r="DBZ13" s="537"/>
      <c r="DCA13" s="266"/>
      <c r="DCB13" s="267"/>
      <c r="DCC13" s="267"/>
      <c r="DCD13" s="267"/>
      <c r="DCE13" s="267"/>
      <c r="DCF13" s="267"/>
      <c r="DCG13" s="268"/>
      <c r="DCH13" s="269"/>
      <c r="DCI13" s="269"/>
      <c r="DCJ13" s="269"/>
      <c r="DCK13" s="269"/>
      <c r="DCL13" s="270"/>
      <c r="DCM13" s="265"/>
      <c r="DCN13" s="537"/>
      <c r="DCO13" s="537"/>
      <c r="DCP13" s="538"/>
      <c r="DCQ13" s="539"/>
      <c r="DCS13" s="540"/>
      <c r="DCT13" s="540"/>
      <c r="DCU13" s="541"/>
      <c r="DCV13" s="541"/>
      <c r="DCW13" s="537"/>
      <c r="DCX13" s="266"/>
      <c r="DCY13" s="267"/>
      <c r="DCZ13" s="267"/>
      <c r="DDA13" s="267"/>
      <c r="DDB13" s="267"/>
      <c r="DDC13" s="267"/>
      <c r="DDD13" s="268"/>
      <c r="DDE13" s="269"/>
      <c r="DDF13" s="269"/>
      <c r="DDG13" s="269"/>
      <c r="DDH13" s="269"/>
      <c r="DDI13" s="270"/>
      <c r="DDJ13" s="265"/>
      <c r="DDK13" s="537"/>
      <c r="DDL13" s="537"/>
      <c r="DDM13" s="538"/>
      <c r="DDN13" s="539"/>
      <c r="DDP13" s="540"/>
      <c r="DDQ13" s="540"/>
      <c r="DDR13" s="541"/>
      <c r="DDS13" s="541"/>
      <c r="DDT13" s="537"/>
      <c r="DDU13" s="266"/>
      <c r="DDV13" s="267"/>
      <c r="DDW13" s="267"/>
      <c r="DDX13" s="267"/>
      <c r="DDY13" s="267"/>
      <c r="DDZ13" s="267"/>
      <c r="DEA13" s="268"/>
      <c r="DEB13" s="269"/>
      <c r="DEC13" s="269"/>
      <c r="DED13" s="269"/>
      <c r="DEE13" s="269"/>
      <c r="DEF13" s="270"/>
      <c r="DEG13" s="265"/>
      <c r="DEH13" s="537"/>
      <c r="DEI13" s="537"/>
      <c r="DEJ13" s="538"/>
      <c r="DEK13" s="539"/>
      <c r="DEM13" s="540"/>
      <c r="DEN13" s="540"/>
      <c r="DEO13" s="541"/>
      <c r="DEP13" s="541"/>
      <c r="DEQ13" s="537"/>
      <c r="DER13" s="266"/>
      <c r="DES13" s="267"/>
      <c r="DET13" s="267"/>
      <c r="DEU13" s="267"/>
      <c r="DEV13" s="267"/>
      <c r="DEW13" s="267"/>
      <c r="DEX13" s="268"/>
      <c r="DEY13" s="269"/>
      <c r="DEZ13" s="269"/>
      <c r="DFA13" s="269"/>
      <c r="DFB13" s="269"/>
      <c r="DFC13" s="270"/>
      <c r="DFD13" s="265"/>
      <c r="DFE13" s="537"/>
      <c r="DFF13" s="537"/>
      <c r="DFG13" s="538"/>
      <c r="DFH13" s="539"/>
      <c r="DFJ13" s="540"/>
      <c r="DFK13" s="540"/>
      <c r="DFL13" s="541"/>
      <c r="DFM13" s="541"/>
      <c r="DFN13" s="537"/>
      <c r="DFO13" s="266"/>
      <c r="DFP13" s="267"/>
      <c r="DFQ13" s="267"/>
      <c r="DFR13" s="267"/>
      <c r="DFS13" s="267"/>
      <c r="DFT13" s="267"/>
      <c r="DFU13" s="268"/>
      <c r="DFV13" s="269"/>
      <c r="DFW13" s="269"/>
      <c r="DFX13" s="269"/>
      <c r="DFY13" s="269"/>
      <c r="DFZ13" s="270"/>
      <c r="DGA13" s="265"/>
      <c r="DGB13" s="537"/>
      <c r="DGC13" s="537"/>
      <c r="DGD13" s="538"/>
      <c r="DGE13" s="539"/>
      <c r="DGG13" s="540"/>
      <c r="DGH13" s="540"/>
      <c r="DGI13" s="541"/>
      <c r="DGJ13" s="541"/>
      <c r="DGK13" s="537"/>
      <c r="DGL13" s="266"/>
      <c r="DGM13" s="267"/>
      <c r="DGN13" s="267"/>
      <c r="DGO13" s="267"/>
      <c r="DGP13" s="267"/>
      <c r="DGQ13" s="267"/>
      <c r="DGR13" s="268"/>
      <c r="DGS13" s="269"/>
      <c r="DGT13" s="269"/>
      <c r="DGU13" s="269"/>
      <c r="DGV13" s="269"/>
      <c r="DGW13" s="270"/>
      <c r="DGX13" s="265"/>
      <c r="DGY13" s="537"/>
      <c r="DGZ13" s="537"/>
      <c r="DHA13" s="538"/>
      <c r="DHB13" s="539"/>
      <c r="DHD13" s="540"/>
      <c r="DHE13" s="540"/>
      <c r="DHF13" s="541"/>
      <c r="DHG13" s="541"/>
      <c r="DHH13" s="537"/>
      <c r="DHI13" s="266"/>
      <c r="DHJ13" s="267"/>
      <c r="DHK13" s="267"/>
      <c r="DHL13" s="267"/>
      <c r="DHM13" s="267"/>
      <c r="DHN13" s="267"/>
      <c r="DHO13" s="268"/>
      <c r="DHP13" s="269"/>
      <c r="DHQ13" s="269"/>
      <c r="DHR13" s="269"/>
      <c r="DHS13" s="269"/>
      <c r="DHT13" s="270"/>
      <c r="DHU13" s="265"/>
      <c r="DHV13" s="537"/>
      <c r="DHW13" s="537"/>
      <c r="DHX13" s="538"/>
      <c r="DHY13" s="539"/>
      <c r="DIA13" s="540"/>
      <c r="DIB13" s="540"/>
      <c r="DIC13" s="541"/>
      <c r="DID13" s="541"/>
      <c r="DIE13" s="537"/>
      <c r="DIF13" s="266"/>
      <c r="DIG13" s="267"/>
      <c r="DIH13" s="267"/>
      <c r="DII13" s="267"/>
      <c r="DIJ13" s="267"/>
      <c r="DIK13" s="267"/>
      <c r="DIL13" s="268"/>
      <c r="DIM13" s="269"/>
      <c r="DIN13" s="269"/>
      <c r="DIO13" s="269"/>
      <c r="DIP13" s="269"/>
      <c r="DIQ13" s="270"/>
      <c r="DIR13" s="265"/>
      <c r="DIS13" s="537"/>
      <c r="DIT13" s="537"/>
      <c r="DIU13" s="538"/>
      <c r="DIV13" s="539"/>
      <c r="DIX13" s="540"/>
      <c r="DIY13" s="540"/>
      <c r="DIZ13" s="541"/>
      <c r="DJA13" s="541"/>
      <c r="DJB13" s="537"/>
      <c r="DJC13" s="266"/>
      <c r="DJD13" s="267"/>
      <c r="DJE13" s="267"/>
      <c r="DJF13" s="267"/>
      <c r="DJG13" s="267"/>
      <c r="DJH13" s="267"/>
      <c r="DJI13" s="268"/>
      <c r="DJJ13" s="269"/>
      <c r="DJK13" s="269"/>
      <c r="DJL13" s="269"/>
      <c r="DJM13" s="269"/>
      <c r="DJN13" s="270"/>
      <c r="DJO13" s="265"/>
      <c r="DJP13" s="537"/>
      <c r="DJQ13" s="537"/>
      <c r="DJR13" s="538"/>
      <c r="DJS13" s="539"/>
      <c r="DJU13" s="540"/>
      <c r="DJV13" s="540"/>
      <c r="DJW13" s="541"/>
      <c r="DJX13" s="541"/>
      <c r="DJY13" s="537"/>
      <c r="DJZ13" s="266"/>
      <c r="DKA13" s="267"/>
      <c r="DKB13" s="267"/>
      <c r="DKC13" s="267"/>
      <c r="DKD13" s="267"/>
      <c r="DKE13" s="267"/>
      <c r="DKF13" s="268"/>
      <c r="DKG13" s="269"/>
      <c r="DKH13" s="269"/>
      <c r="DKI13" s="269"/>
      <c r="DKJ13" s="269"/>
      <c r="DKK13" s="270"/>
      <c r="DKL13" s="265"/>
      <c r="DKM13" s="537"/>
      <c r="DKN13" s="537"/>
      <c r="DKO13" s="538"/>
      <c r="DKP13" s="539"/>
      <c r="DKR13" s="540"/>
      <c r="DKS13" s="540"/>
      <c r="DKT13" s="541"/>
      <c r="DKU13" s="541"/>
      <c r="DKV13" s="537"/>
      <c r="DKW13" s="266"/>
      <c r="DKX13" s="267"/>
      <c r="DKY13" s="267"/>
      <c r="DKZ13" s="267"/>
      <c r="DLA13" s="267"/>
      <c r="DLB13" s="267"/>
      <c r="DLC13" s="268"/>
      <c r="DLD13" s="269"/>
      <c r="DLE13" s="269"/>
      <c r="DLF13" s="269"/>
      <c r="DLG13" s="269"/>
      <c r="DLH13" s="270"/>
      <c r="DLI13" s="265"/>
      <c r="DLJ13" s="537"/>
      <c r="DLK13" s="537"/>
      <c r="DLL13" s="538"/>
      <c r="DLM13" s="539"/>
      <c r="DLO13" s="540"/>
      <c r="DLP13" s="540"/>
      <c r="DLQ13" s="541"/>
      <c r="DLR13" s="541"/>
      <c r="DLS13" s="537"/>
      <c r="DLT13" s="266"/>
      <c r="DLU13" s="267"/>
      <c r="DLV13" s="267"/>
      <c r="DLW13" s="267"/>
      <c r="DLX13" s="267"/>
      <c r="DLY13" s="267"/>
      <c r="DLZ13" s="268"/>
      <c r="DMA13" s="269"/>
      <c r="DMB13" s="269"/>
      <c r="DMC13" s="269"/>
      <c r="DMD13" s="269"/>
      <c r="DME13" s="270"/>
      <c r="DMF13" s="265"/>
      <c r="DMG13" s="537"/>
      <c r="DMH13" s="537"/>
      <c r="DMI13" s="538"/>
      <c r="DMJ13" s="539"/>
      <c r="DML13" s="540"/>
      <c r="DMM13" s="540"/>
      <c r="DMN13" s="541"/>
      <c r="DMO13" s="541"/>
      <c r="DMP13" s="537"/>
      <c r="DMQ13" s="266"/>
      <c r="DMR13" s="267"/>
      <c r="DMS13" s="267"/>
      <c r="DMT13" s="267"/>
      <c r="DMU13" s="267"/>
      <c r="DMV13" s="267"/>
      <c r="DMW13" s="268"/>
      <c r="DMX13" s="269"/>
      <c r="DMY13" s="269"/>
      <c r="DMZ13" s="269"/>
      <c r="DNA13" s="269"/>
      <c r="DNB13" s="270"/>
      <c r="DNC13" s="265"/>
      <c r="DND13" s="537"/>
      <c r="DNE13" s="537"/>
      <c r="DNF13" s="538"/>
      <c r="DNG13" s="539"/>
      <c r="DNI13" s="540"/>
      <c r="DNJ13" s="540"/>
      <c r="DNK13" s="541"/>
      <c r="DNL13" s="541"/>
      <c r="DNM13" s="537"/>
      <c r="DNN13" s="266"/>
      <c r="DNO13" s="267"/>
      <c r="DNP13" s="267"/>
      <c r="DNQ13" s="267"/>
      <c r="DNR13" s="267"/>
      <c r="DNS13" s="267"/>
      <c r="DNT13" s="268"/>
      <c r="DNU13" s="269"/>
      <c r="DNV13" s="269"/>
      <c r="DNW13" s="269"/>
      <c r="DNX13" s="269"/>
      <c r="DNY13" s="270"/>
      <c r="DNZ13" s="265"/>
      <c r="DOA13" s="537"/>
      <c r="DOB13" s="537"/>
      <c r="DOC13" s="538"/>
      <c r="DOD13" s="539"/>
      <c r="DOF13" s="540"/>
      <c r="DOG13" s="540"/>
      <c r="DOH13" s="541"/>
      <c r="DOI13" s="541"/>
      <c r="DOJ13" s="537"/>
      <c r="DOK13" s="266"/>
      <c r="DOL13" s="267"/>
      <c r="DOM13" s="267"/>
      <c r="DON13" s="267"/>
      <c r="DOO13" s="267"/>
      <c r="DOP13" s="267"/>
      <c r="DOQ13" s="268"/>
      <c r="DOR13" s="269"/>
      <c r="DOS13" s="269"/>
      <c r="DOT13" s="269"/>
      <c r="DOU13" s="269"/>
      <c r="DOV13" s="270"/>
      <c r="DOW13" s="265"/>
      <c r="DOX13" s="537"/>
      <c r="DOY13" s="537"/>
      <c r="DOZ13" s="538"/>
      <c r="DPA13" s="539"/>
      <c r="DPC13" s="540"/>
      <c r="DPD13" s="540"/>
      <c r="DPE13" s="541"/>
      <c r="DPF13" s="541"/>
      <c r="DPG13" s="537"/>
      <c r="DPH13" s="266"/>
      <c r="DPI13" s="267"/>
      <c r="DPJ13" s="267"/>
      <c r="DPK13" s="267"/>
      <c r="DPL13" s="267"/>
      <c r="DPM13" s="267"/>
      <c r="DPN13" s="268"/>
      <c r="DPO13" s="269"/>
      <c r="DPP13" s="269"/>
      <c r="DPQ13" s="269"/>
      <c r="DPR13" s="269"/>
      <c r="DPS13" s="270"/>
      <c r="DPT13" s="265"/>
      <c r="DPU13" s="537"/>
      <c r="DPV13" s="537"/>
      <c r="DPW13" s="538"/>
      <c r="DPX13" s="539"/>
      <c r="DPZ13" s="540"/>
      <c r="DQA13" s="540"/>
      <c r="DQB13" s="541"/>
      <c r="DQC13" s="541"/>
      <c r="DQD13" s="537"/>
      <c r="DQE13" s="266"/>
      <c r="DQF13" s="267"/>
      <c r="DQG13" s="267"/>
      <c r="DQH13" s="267"/>
      <c r="DQI13" s="267"/>
      <c r="DQJ13" s="267"/>
      <c r="DQK13" s="268"/>
      <c r="DQL13" s="269"/>
      <c r="DQM13" s="269"/>
      <c r="DQN13" s="269"/>
      <c r="DQO13" s="269"/>
      <c r="DQP13" s="270"/>
      <c r="DQQ13" s="265"/>
      <c r="DQR13" s="537"/>
      <c r="DQS13" s="537"/>
      <c r="DQT13" s="538"/>
      <c r="DQU13" s="539"/>
      <c r="DQW13" s="540"/>
      <c r="DQX13" s="540"/>
      <c r="DQY13" s="541"/>
      <c r="DQZ13" s="541"/>
      <c r="DRA13" s="537"/>
      <c r="DRB13" s="266"/>
      <c r="DRC13" s="267"/>
      <c r="DRD13" s="267"/>
      <c r="DRE13" s="267"/>
      <c r="DRF13" s="267"/>
      <c r="DRG13" s="267"/>
      <c r="DRH13" s="268"/>
      <c r="DRI13" s="269"/>
      <c r="DRJ13" s="269"/>
      <c r="DRK13" s="269"/>
      <c r="DRL13" s="269"/>
      <c r="DRM13" s="270"/>
      <c r="DRN13" s="265"/>
      <c r="DRO13" s="537"/>
      <c r="DRP13" s="537"/>
      <c r="DRQ13" s="538"/>
      <c r="DRR13" s="539"/>
      <c r="DRT13" s="540"/>
      <c r="DRU13" s="540"/>
      <c r="DRV13" s="541"/>
      <c r="DRW13" s="541"/>
      <c r="DRX13" s="537"/>
      <c r="DRY13" s="266"/>
      <c r="DRZ13" s="267"/>
      <c r="DSA13" s="267"/>
      <c r="DSB13" s="267"/>
      <c r="DSC13" s="267"/>
      <c r="DSD13" s="267"/>
      <c r="DSE13" s="268"/>
      <c r="DSF13" s="269"/>
      <c r="DSG13" s="269"/>
      <c r="DSH13" s="269"/>
      <c r="DSI13" s="269"/>
      <c r="DSJ13" s="270"/>
      <c r="DSK13" s="265"/>
      <c r="DSL13" s="537"/>
      <c r="DSM13" s="537"/>
      <c r="DSN13" s="538"/>
      <c r="DSO13" s="539"/>
      <c r="DSQ13" s="540"/>
      <c r="DSR13" s="540"/>
      <c r="DSS13" s="541"/>
      <c r="DST13" s="541"/>
      <c r="DSU13" s="537"/>
      <c r="DSV13" s="266"/>
      <c r="DSW13" s="267"/>
      <c r="DSX13" s="267"/>
      <c r="DSY13" s="267"/>
      <c r="DSZ13" s="267"/>
      <c r="DTA13" s="267"/>
      <c r="DTB13" s="268"/>
      <c r="DTC13" s="269"/>
      <c r="DTD13" s="269"/>
      <c r="DTE13" s="269"/>
      <c r="DTF13" s="269"/>
      <c r="DTG13" s="270"/>
      <c r="DTH13" s="265"/>
      <c r="DTI13" s="537"/>
      <c r="DTJ13" s="537"/>
      <c r="DTK13" s="538"/>
      <c r="DTL13" s="539"/>
      <c r="DTN13" s="540"/>
      <c r="DTO13" s="540"/>
      <c r="DTP13" s="541"/>
      <c r="DTQ13" s="541"/>
      <c r="DTR13" s="537"/>
      <c r="DTS13" s="266"/>
      <c r="DTT13" s="267"/>
      <c r="DTU13" s="267"/>
      <c r="DTV13" s="267"/>
      <c r="DTW13" s="267"/>
      <c r="DTX13" s="267"/>
      <c r="DTY13" s="268"/>
      <c r="DTZ13" s="269"/>
      <c r="DUA13" s="269"/>
      <c r="DUB13" s="269"/>
      <c r="DUC13" s="269"/>
      <c r="DUD13" s="270"/>
      <c r="DUE13" s="265"/>
      <c r="DUF13" s="537"/>
      <c r="DUG13" s="537"/>
      <c r="DUH13" s="538"/>
      <c r="DUI13" s="539"/>
      <c r="DUK13" s="540"/>
      <c r="DUL13" s="540"/>
      <c r="DUM13" s="541"/>
      <c r="DUN13" s="541"/>
      <c r="DUO13" s="537"/>
      <c r="DUP13" s="266"/>
      <c r="DUQ13" s="267"/>
      <c r="DUR13" s="267"/>
      <c r="DUS13" s="267"/>
      <c r="DUT13" s="267"/>
      <c r="DUU13" s="267"/>
      <c r="DUV13" s="268"/>
      <c r="DUW13" s="269"/>
      <c r="DUX13" s="269"/>
      <c r="DUY13" s="269"/>
      <c r="DUZ13" s="269"/>
      <c r="DVA13" s="270"/>
      <c r="DVB13" s="265"/>
      <c r="DVC13" s="537"/>
      <c r="DVD13" s="537"/>
      <c r="DVE13" s="538"/>
      <c r="DVF13" s="539"/>
      <c r="DVH13" s="540"/>
      <c r="DVI13" s="540"/>
      <c r="DVJ13" s="541"/>
      <c r="DVK13" s="541"/>
      <c r="DVL13" s="537"/>
      <c r="DVM13" s="266"/>
      <c r="DVN13" s="267"/>
      <c r="DVO13" s="267"/>
      <c r="DVP13" s="267"/>
      <c r="DVQ13" s="267"/>
      <c r="DVR13" s="267"/>
      <c r="DVS13" s="268"/>
      <c r="DVT13" s="269"/>
      <c r="DVU13" s="269"/>
      <c r="DVV13" s="269"/>
      <c r="DVW13" s="269"/>
      <c r="DVX13" s="270"/>
      <c r="DVY13" s="265"/>
      <c r="DVZ13" s="537"/>
      <c r="DWA13" s="537"/>
      <c r="DWB13" s="538"/>
      <c r="DWC13" s="539"/>
      <c r="DWE13" s="540"/>
      <c r="DWF13" s="540"/>
      <c r="DWG13" s="541"/>
      <c r="DWH13" s="541"/>
      <c r="DWI13" s="537"/>
      <c r="DWJ13" s="266"/>
      <c r="DWK13" s="267"/>
      <c r="DWL13" s="267"/>
      <c r="DWM13" s="267"/>
      <c r="DWN13" s="267"/>
      <c r="DWO13" s="267"/>
      <c r="DWP13" s="268"/>
      <c r="DWQ13" s="269"/>
      <c r="DWR13" s="269"/>
      <c r="DWS13" s="269"/>
      <c r="DWT13" s="269"/>
      <c r="DWU13" s="270"/>
      <c r="DWV13" s="265"/>
      <c r="DWW13" s="537"/>
      <c r="DWX13" s="537"/>
      <c r="DWY13" s="538"/>
      <c r="DWZ13" s="539"/>
      <c r="DXB13" s="540"/>
      <c r="DXC13" s="540"/>
      <c r="DXD13" s="541"/>
      <c r="DXE13" s="541"/>
      <c r="DXF13" s="537"/>
      <c r="DXG13" s="266"/>
      <c r="DXH13" s="267"/>
      <c r="DXI13" s="267"/>
      <c r="DXJ13" s="267"/>
      <c r="DXK13" s="267"/>
      <c r="DXL13" s="267"/>
      <c r="DXM13" s="268"/>
      <c r="DXN13" s="269"/>
      <c r="DXO13" s="269"/>
      <c r="DXP13" s="269"/>
      <c r="DXQ13" s="269"/>
      <c r="DXR13" s="270"/>
      <c r="DXS13" s="265"/>
      <c r="DXT13" s="537"/>
      <c r="DXU13" s="537"/>
      <c r="DXV13" s="538"/>
      <c r="DXW13" s="539"/>
      <c r="DXY13" s="540"/>
      <c r="DXZ13" s="540"/>
      <c r="DYA13" s="541"/>
      <c r="DYB13" s="541"/>
      <c r="DYC13" s="537"/>
      <c r="DYD13" s="266"/>
      <c r="DYE13" s="267"/>
      <c r="DYF13" s="267"/>
      <c r="DYG13" s="267"/>
      <c r="DYH13" s="267"/>
      <c r="DYI13" s="267"/>
      <c r="DYJ13" s="268"/>
      <c r="DYK13" s="269"/>
      <c r="DYL13" s="269"/>
      <c r="DYM13" s="269"/>
      <c r="DYN13" s="269"/>
      <c r="DYO13" s="270"/>
      <c r="DYP13" s="265"/>
      <c r="DYQ13" s="537"/>
      <c r="DYR13" s="537"/>
      <c r="DYS13" s="538"/>
      <c r="DYT13" s="539"/>
      <c r="DYV13" s="540"/>
      <c r="DYW13" s="540"/>
      <c r="DYX13" s="541"/>
      <c r="DYY13" s="541"/>
      <c r="DYZ13" s="537"/>
      <c r="DZA13" s="266"/>
      <c r="DZB13" s="267"/>
      <c r="DZC13" s="267"/>
      <c r="DZD13" s="267"/>
      <c r="DZE13" s="267"/>
      <c r="DZF13" s="267"/>
      <c r="DZG13" s="268"/>
      <c r="DZH13" s="269"/>
      <c r="DZI13" s="269"/>
      <c r="DZJ13" s="269"/>
      <c r="DZK13" s="269"/>
      <c r="DZL13" s="270"/>
      <c r="DZM13" s="265"/>
      <c r="DZN13" s="537"/>
      <c r="DZO13" s="537"/>
      <c r="DZP13" s="538"/>
      <c r="DZQ13" s="539"/>
      <c r="DZS13" s="540"/>
      <c r="DZT13" s="540"/>
      <c r="DZU13" s="541"/>
      <c r="DZV13" s="541"/>
      <c r="DZW13" s="537"/>
      <c r="DZX13" s="266"/>
      <c r="DZY13" s="267"/>
      <c r="DZZ13" s="267"/>
      <c r="EAA13" s="267"/>
      <c r="EAB13" s="267"/>
      <c r="EAC13" s="267"/>
      <c r="EAD13" s="268"/>
      <c r="EAE13" s="269"/>
      <c r="EAF13" s="269"/>
      <c r="EAG13" s="269"/>
      <c r="EAH13" s="269"/>
      <c r="EAI13" s="270"/>
      <c r="EAJ13" s="265"/>
      <c r="EAK13" s="537"/>
      <c r="EAL13" s="537"/>
      <c r="EAM13" s="538"/>
      <c r="EAN13" s="539"/>
      <c r="EAP13" s="540"/>
      <c r="EAQ13" s="540"/>
      <c r="EAR13" s="541"/>
      <c r="EAS13" s="541"/>
      <c r="EAT13" s="537"/>
      <c r="EAU13" s="266"/>
      <c r="EAV13" s="267"/>
      <c r="EAW13" s="267"/>
      <c r="EAX13" s="267"/>
      <c r="EAY13" s="267"/>
      <c r="EAZ13" s="267"/>
      <c r="EBA13" s="268"/>
      <c r="EBB13" s="269"/>
      <c r="EBC13" s="269"/>
      <c r="EBD13" s="269"/>
      <c r="EBE13" s="269"/>
      <c r="EBF13" s="270"/>
      <c r="EBG13" s="265"/>
      <c r="EBH13" s="537"/>
      <c r="EBI13" s="537"/>
      <c r="EBJ13" s="538"/>
      <c r="EBK13" s="539"/>
      <c r="EBM13" s="540"/>
      <c r="EBN13" s="540"/>
      <c r="EBO13" s="541"/>
      <c r="EBP13" s="541"/>
      <c r="EBQ13" s="537"/>
      <c r="EBR13" s="266"/>
      <c r="EBS13" s="267"/>
      <c r="EBT13" s="267"/>
      <c r="EBU13" s="267"/>
      <c r="EBV13" s="267"/>
      <c r="EBW13" s="267"/>
      <c r="EBX13" s="268"/>
      <c r="EBY13" s="269"/>
      <c r="EBZ13" s="269"/>
      <c r="ECA13" s="269"/>
      <c r="ECB13" s="269"/>
      <c r="ECC13" s="270"/>
      <c r="ECD13" s="265"/>
      <c r="ECE13" s="537"/>
      <c r="ECF13" s="537"/>
      <c r="ECG13" s="538"/>
      <c r="ECH13" s="539"/>
      <c r="ECJ13" s="540"/>
      <c r="ECK13" s="540"/>
      <c r="ECL13" s="541"/>
      <c r="ECM13" s="541"/>
      <c r="ECN13" s="537"/>
      <c r="ECO13" s="266"/>
      <c r="ECP13" s="267"/>
      <c r="ECQ13" s="267"/>
      <c r="ECR13" s="267"/>
      <c r="ECS13" s="267"/>
      <c r="ECT13" s="267"/>
      <c r="ECU13" s="268"/>
      <c r="ECV13" s="269"/>
      <c r="ECW13" s="269"/>
      <c r="ECX13" s="269"/>
      <c r="ECY13" s="269"/>
      <c r="ECZ13" s="270"/>
      <c r="EDA13" s="265"/>
      <c r="EDB13" s="537"/>
      <c r="EDC13" s="537"/>
      <c r="EDD13" s="538"/>
      <c r="EDE13" s="539"/>
      <c r="EDG13" s="540"/>
      <c r="EDH13" s="540"/>
      <c r="EDI13" s="541"/>
      <c r="EDJ13" s="541"/>
      <c r="EDK13" s="537"/>
      <c r="EDL13" s="266"/>
      <c r="EDM13" s="267"/>
      <c r="EDN13" s="267"/>
      <c r="EDO13" s="267"/>
      <c r="EDP13" s="267"/>
      <c r="EDQ13" s="267"/>
      <c r="EDR13" s="268"/>
      <c r="EDS13" s="269"/>
      <c r="EDT13" s="269"/>
      <c r="EDU13" s="269"/>
      <c r="EDV13" s="269"/>
      <c r="EDW13" s="270"/>
      <c r="EDX13" s="265"/>
      <c r="EDY13" s="537"/>
      <c r="EDZ13" s="537"/>
      <c r="EEA13" s="538"/>
      <c r="EEB13" s="539"/>
      <c r="EED13" s="540"/>
      <c r="EEE13" s="540"/>
      <c r="EEF13" s="541"/>
      <c r="EEG13" s="541"/>
      <c r="EEH13" s="537"/>
      <c r="EEI13" s="266"/>
      <c r="EEJ13" s="267"/>
      <c r="EEK13" s="267"/>
      <c r="EEL13" s="267"/>
      <c r="EEM13" s="267"/>
      <c r="EEN13" s="267"/>
      <c r="EEO13" s="268"/>
      <c r="EEP13" s="269"/>
      <c r="EEQ13" s="269"/>
      <c r="EER13" s="269"/>
      <c r="EES13" s="269"/>
      <c r="EET13" s="270"/>
      <c r="EEU13" s="265"/>
      <c r="EEV13" s="537"/>
      <c r="EEW13" s="537"/>
      <c r="EEX13" s="538"/>
      <c r="EEY13" s="539"/>
      <c r="EFA13" s="540"/>
      <c r="EFB13" s="540"/>
      <c r="EFC13" s="541"/>
      <c r="EFD13" s="541"/>
      <c r="EFE13" s="537"/>
      <c r="EFF13" s="266"/>
      <c r="EFG13" s="267"/>
      <c r="EFH13" s="267"/>
      <c r="EFI13" s="267"/>
      <c r="EFJ13" s="267"/>
      <c r="EFK13" s="267"/>
      <c r="EFL13" s="268"/>
      <c r="EFM13" s="269"/>
      <c r="EFN13" s="269"/>
      <c r="EFO13" s="269"/>
      <c r="EFP13" s="269"/>
      <c r="EFQ13" s="270"/>
      <c r="EFR13" s="265"/>
      <c r="EFS13" s="537"/>
      <c r="EFT13" s="537"/>
      <c r="EFU13" s="538"/>
      <c r="EFV13" s="539"/>
      <c r="EFX13" s="540"/>
      <c r="EFY13" s="540"/>
      <c r="EFZ13" s="541"/>
      <c r="EGA13" s="541"/>
      <c r="EGB13" s="537"/>
      <c r="EGC13" s="266"/>
      <c r="EGD13" s="267"/>
      <c r="EGE13" s="267"/>
      <c r="EGF13" s="267"/>
      <c r="EGG13" s="267"/>
      <c r="EGH13" s="267"/>
      <c r="EGI13" s="268"/>
      <c r="EGJ13" s="269"/>
      <c r="EGK13" s="269"/>
      <c r="EGL13" s="269"/>
      <c r="EGM13" s="269"/>
      <c r="EGN13" s="270"/>
      <c r="EGO13" s="265"/>
      <c r="EGP13" s="537"/>
      <c r="EGQ13" s="537"/>
      <c r="EGR13" s="538"/>
      <c r="EGS13" s="539"/>
      <c r="EGU13" s="540"/>
      <c r="EGV13" s="540"/>
      <c r="EGW13" s="541"/>
      <c r="EGX13" s="541"/>
      <c r="EGY13" s="537"/>
      <c r="EGZ13" s="266"/>
      <c r="EHA13" s="267"/>
      <c r="EHB13" s="267"/>
      <c r="EHC13" s="267"/>
      <c r="EHD13" s="267"/>
      <c r="EHE13" s="267"/>
      <c r="EHF13" s="268"/>
      <c r="EHG13" s="269"/>
      <c r="EHH13" s="269"/>
      <c r="EHI13" s="269"/>
      <c r="EHJ13" s="269"/>
      <c r="EHK13" s="270"/>
      <c r="EHL13" s="265"/>
      <c r="EHM13" s="537"/>
      <c r="EHN13" s="537"/>
      <c r="EHO13" s="538"/>
      <c r="EHP13" s="539"/>
      <c r="EHR13" s="540"/>
      <c r="EHS13" s="540"/>
      <c r="EHT13" s="541"/>
      <c r="EHU13" s="541"/>
      <c r="EHV13" s="537"/>
      <c r="EHW13" s="266"/>
      <c r="EHX13" s="267"/>
      <c r="EHY13" s="267"/>
      <c r="EHZ13" s="267"/>
      <c r="EIA13" s="267"/>
      <c r="EIB13" s="267"/>
      <c r="EIC13" s="268"/>
      <c r="EID13" s="269"/>
      <c r="EIE13" s="269"/>
      <c r="EIF13" s="269"/>
      <c r="EIG13" s="269"/>
      <c r="EIH13" s="270"/>
      <c r="EII13" s="265"/>
      <c r="EIJ13" s="537"/>
      <c r="EIK13" s="537"/>
      <c r="EIL13" s="538"/>
      <c r="EIM13" s="539"/>
      <c r="EIO13" s="540"/>
      <c r="EIP13" s="540"/>
      <c r="EIQ13" s="541"/>
      <c r="EIR13" s="541"/>
      <c r="EIS13" s="537"/>
      <c r="EIT13" s="266"/>
      <c r="EIU13" s="267"/>
      <c r="EIV13" s="267"/>
      <c r="EIW13" s="267"/>
      <c r="EIX13" s="267"/>
      <c r="EIY13" s="267"/>
      <c r="EIZ13" s="268"/>
      <c r="EJA13" s="269"/>
      <c r="EJB13" s="269"/>
      <c r="EJC13" s="269"/>
      <c r="EJD13" s="269"/>
      <c r="EJE13" s="270"/>
      <c r="EJF13" s="265"/>
      <c r="EJG13" s="537"/>
      <c r="EJH13" s="537"/>
      <c r="EJI13" s="538"/>
      <c r="EJJ13" s="539"/>
      <c r="EJL13" s="540"/>
      <c r="EJM13" s="540"/>
      <c r="EJN13" s="541"/>
      <c r="EJO13" s="541"/>
      <c r="EJP13" s="537"/>
      <c r="EJQ13" s="266"/>
      <c r="EJR13" s="267"/>
      <c r="EJS13" s="267"/>
      <c r="EJT13" s="267"/>
      <c r="EJU13" s="267"/>
      <c r="EJV13" s="267"/>
      <c r="EJW13" s="268"/>
      <c r="EJX13" s="269"/>
      <c r="EJY13" s="269"/>
      <c r="EJZ13" s="269"/>
      <c r="EKA13" s="269"/>
      <c r="EKB13" s="270"/>
      <c r="EKC13" s="265"/>
      <c r="EKD13" s="537"/>
      <c r="EKE13" s="537"/>
      <c r="EKF13" s="538"/>
      <c r="EKG13" s="539"/>
      <c r="EKI13" s="540"/>
      <c r="EKJ13" s="540"/>
      <c r="EKK13" s="541"/>
      <c r="EKL13" s="541"/>
      <c r="EKM13" s="537"/>
      <c r="EKN13" s="266"/>
      <c r="EKO13" s="267"/>
      <c r="EKP13" s="267"/>
      <c r="EKQ13" s="267"/>
      <c r="EKR13" s="267"/>
      <c r="EKS13" s="267"/>
      <c r="EKT13" s="268"/>
      <c r="EKU13" s="269"/>
      <c r="EKV13" s="269"/>
      <c r="EKW13" s="269"/>
      <c r="EKX13" s="269"/>
      <c r="EKY13" s="270"/>
      <c r="EKZ13" s="265"/>
      <c r="ELA13" s="537"/>
      <c r="ELB13" s="537"/>
      <c r="ELC13" s="538"/>
      <c r="ELD13" s="539"/>
      <c r="ELF13" s="540"/>
      <c r="ELG13" s="540"/>
      <c r="ELH13" s="541"/>
      <c r="ELI13" s="541"/>
      <c r="ELJ13" s="537"/>
      <c r="ELK13" s="266"/>
      <c r="ELL13" s="267"/>
      <c r="ELM13" s="267"/>
      <c r="ELN13" s="267"/>
      <c r="ELO13" s="267"/>
      <c r="ELP13" s="267"/>
      <c r="ELQ13" s="268"/>
      <c r="ELR13" s="269"/>
      <c r="ELS13" s="269"/>
      <c r="ELT13" s="269"/>
      <c r="ELU13" s="269"/>
      <c r="ELV13" s="270"/>
      <c r="ELW13" s="265"/>
      <c r="ELX13" s="537"/>
      <c r="ELY13" s="537"/>
      <c r="ELZ13" s="538"/>
      <c r="EMA13" s="539"/>
      <c r="EMC13" s="540"/>
      <c r="EMD13" s="540"/>
      <c r="EME13" s="541"/>
      <c r="EMF13" s="541"/>
      <c r="EMG13" s="537"/>
      <c r="EMH13" s="266"/>
      <c r="EMI13" s="267"/>
      <c r="EMJ13" s="267"/>
      <c r="EMK13" s="267"/>
      <c r="EML13" s="267"/>
      <c r="EMM13" s="267"/>
      <c r="EMN13" s="268"/>
      <c r="EMO13" s="269"/>
      <c r="EMP13" s="269"/>
      <c r="EMQ13" s="269"/>
      <c r="EMR13" s="269"/>
      <c r="EMS13" s="270"/>
      <c r="EMT13" s="265"/>
      <c r="EMU13" s="537"/>
      <c r="EMV13" s="537"/>
      <c r="EMW13" s="538"/>
      <c r="EMX13" s="539"/>
      <c r="EMZ13" s="540"/>
      <c r="ENA13" s="540"/>
      <c r="ENB13" s="541"/>
      <c r="ENC13" s="541"/>
      <c r="END13" s="537"/>
      <c r="ENE13" s="266"/>
      <c r="ENF13" s="267"/>
      <c r="ENG13" s="267"/>
      <c r="ENH13" s="267"/>
      <c r="ENI13" s="267"/>
      <c r="ENJ13" s="267"/>
      <c r="ENK13" s="268"/>
      <c r="ENL13" s="269"/>
      <c r="ENM13" s="269"/>
      <c r="ENN13" s="269"/>
      <c r="ENO13" s="269"/>
      <c r="ENP13" s="270"/>
      <c r="ENQ13" s="265"/>
      <c r="ENR13" s="537"/>
      <c r="ENS13" s="537"/>
      <c r="ENT13" s="538"/>
      <c r="ENU13" s="539"/>
      <c r="ENW13" s="540"/>
      <c r="ENX13" s="540"/>
      <c r="ENY13" s="541"/>
      <c r="ENZ13" s="541"/>
      <c r="EOA13" s="537"/>
      <c r="EOB13" s="266"/>
      <c r="EOC13" s="267"/>
      <c r="EOD13" s="267"/>
      <c r="EOE13" s="267"/>
      <c r="EOF13" s="267"/>
      <c r="EOG13" s="267"/>
      <c r="EOH13" s="268"/>
      <c r="EOI13" s="269"/>
      <c r="EOJ13" s="269"/>
      <c r="EOK13" s="269"/>
      <c r="EOL13" s="269"/>
      <c r="EOM13" s="270"/>
      <c r="EON13" s="265"/>
      <c r="EOO13" s="537"/>
      <c r="EOP13" s="537"/>
      <c r="EOQ13" s="538"/>
      <c r="EOR13" s="539"/>
      <c r="EOT13" s="540"/>
      <c r="EOU13" s="540"/>
      <c r="EOV13" s="541"/>
      <c r="EOW13" s="541"/>
      <c r="EOX13" s="537"/>
      <c r="EOY13" s="266"/>
      <c r="EOZ13" s="267"/>
      <c r="EPA13" s="267"/>
      <c r="EPB13" s="267"/>
      <c r="EPC13" s="267"/>
      <c r="EPD13" s="267"/>
      <c r="EPE13" s="268"/>
      <c r="EPF13" s="269"/>
      <c r="EPG13" s="269"/>
      <c r="EPH13" s="269"/>
      <c r="EPI13" s="269"/>
      <c r="EPJ13" s="270"/>
      <c r="EPK13" s="265"/>
      <c r="EPL13" s="537"/>
      <c r="EPM13" s="537"/>
      <c r="EPN13" s="538"/>
      <c r="EPO13" s="539"/>
      <c r="EPQ13" s="540"/>
      <c r="EPR13" s="540"/>
      <c r="EPS13" s="541"/>
      <c r="EPT13" s="541"/>
      <c r="EPU13" s="537"/>
      <c r="EPV13" s="266"/>
      <c r="EPW13" s="267"/>
      <c r="EPX13" s="267"/>
      <c r="EPY13" s="267"/>
      <c r="EPZ13" s="267"/>
      <c r="EQA13" s="267"/>
      <c r="EQB13" s="268"/>
      <c r="EQC13" s="269"/>
      <c r="EQD13" s="269"/>
      <c r="EQE13" s="269"/>
      <c r="EQF13" s="269"/>
      <c r="EQG13" s="270"/>
      <c r="EQH13" s="265"/>
      <c r="EQI13" s="537"/>
      <c r="EQJ13" s="537"/>
      <c r="EQK13" s="538"/>
      <c r="EQL13" s="539"/>
      <c r="EQN13" s="540"/>
      <c r="EQO13" s="540"/>
      <c r="EQP13" s="541"/>
      <c r="EQQ13" s="541"/>
      <c r="EQR13" s="537"/>
      <c r="EQS13" s="266"/>
      <c r="EQT13" s="267"/>
      <c r="EQU13" s="267"/>
      <c r="EQV13" s="267"/>
      <c r="EQW13" s="267"/>
      <c r="EQX13" s="267"/>
      <c r="EQY13" s="268"/>
      <c r="EQZ13" s="269"/>
      <c r="ERA13" s="269"/>
      <c r="ERB13" s="269"/>
      <c r="ERC13" s="269"/>
      <c r="ERD13" s="270"/>
      <c r="ERE13" s="265"/>
      <c r="ERF13" s="537"/>
      <c r="ERG13" s="537"/>
      <c r="ERH13" s="538"/>
      <c r="ERI13" s="539"/>
      <c r="ERK13" s="540"/>
      <c r="ERL13" s="540"/>
      <c r="ERM13" s="541"/>
      <c r="ERN13" s="541"/>
      <c r="ERO13" s="537"/>
      <c r="ERP13" s="266"/>
      <c r="ERQ13" s="267"/>
      <c r="ERR13" s="267"/>
      <c r="ERS13" s="267"/>
      <c r="ERT13" s="267"/>
      <c r="ERU13" s="267"/>
      <c r="ERV13" s="268"/>
      <c r="ERW13" s="269"/>
      <c r="ERX13" s="269"/>
      <c r="ERY13" s="269"/>
      <c r="ERZ13" s="269"/>
      <c r="ESA13" s="270"/>
      <c r="ESB13" s="265"/>
      <c r="ESC13" s="537"/>
      <c r="ESD13" s="537"/>
      <c r="ESE13" s="538"/>
      <c r="ESF13" s="539"/>
      <c r="ESH13" s="540"/>
      <c r="ESI13" s="540"/>
      <c r="ESJ13" s="541"/>
      <c r="ESK13" s="541"/>
      <c r="ESL13" s="537"/>
      <c r="ESM13" s="266"/>
      <c r="ESN13" s="267"/>
      <c r="ESO13" s="267"/>
      <c r="ESP13" s="267"/>
      <c r="ESQ13" s="267"/>
      <c r="ESR13" s="267"/>
      <c r="ESS13" s="268"/>
      <c r="EST13" s="269"/>
      <c r="ESU13" s="269"/>
      <c r="ESV13" s="269"/>
      <c r="ESW13" s="269"/>
      <c r="ESX13" s="270"/>
      <c r="ESY13" s="265"/>
      <c r="ESZ13" s="537"/>
      <c r="ETA13" s="537"/>
      <c r="ETB13" s="538"/>
      <c r="ETC13" s="539"/>
      <c r="ETE13" s="540"/>
      <c r="ETF13" s="540"/>
      <c r="ETG13" s="541"/>
      <c r="ETH13" s="541"/>
      <c r="ETI13" s="537"/>
      <c r="ETJ13" s="266"/>
      <c r="ETK13" s="267"/>
      <c r="ETL13" s="267"/>
      <c r="ETM13" s="267"/>
      <c r="ETN13" s="267"/>
      <c r="ETO13" s="267"/>
      <c r="ETP13" s="268"/>
      <c r="ETQ13" s="269"/>
      <c r="ETR13" s="269"/>
      <c r="ETS13" s="269"/>
      <c r="ETT13" s="269"/>
      <c r="ETU13" s="270"/>
      <c r="ETV13" s="265"/>
      <c r="ETW13" s="537"/>
      <c r="ETX13" s="537"/>
      <c r="ETY13" s="538"/>
      <c r="ETZ13" s="539"/>
      <c r="EUB13" s="540"/>
      <c r="EUC13" s="540"/>
      <c r="EUD13" s="541"/>
      <c r="EUE13" s="541"/>
      <c r="EUF13" s="537"/>
      <c r="EUG13" s="266"/>
      <c r="EUH13" s="267"/>
      <c r="EUI13" s="267"/>
      <c r="EUJ13" s="267"/>
      <c r="EUK13" s="267"/>
      <c r="EUL13" s="267"/>
      <c r="EUM13" s="268"/>
      <c r="EUN13" s="269"/>
      <c r="EUO13" s="269"/>
      <c r="EUP13" s="269"/>
      <c r="EUQ13" s="269"/>
      <c r="EUR13" s="270"/>
      <c r="EUS13" s="265"/>
      <c r="EUT13" s="537"/>
      <c r="EUU13" s="537"/>
      <c r="EUV13" s="538"/>
      <c r="EUW13" s="539"/>
      <c r="EUY13" s="540"/>
      <c r="EUZ13" s="540"/>
      <c r="EVA13" s="541"/>
      <c r="EVB13" s="541"/>
      <c r="EVC13" s="537"/>
      <c r="EVD13" s="266"/>
      <c r="EVE13" s="267"/>
      <c r="EVF13" s="267"/>
      <c r="EVG13" s="267"/>
      <c r="EVH13" s="267"/>
      <c r="EVI13" s="267"/>
      <c r="EVJ13" s="268"/>
      <c r="EVK13" s="269"/>
      <c r="EVL13" s="269"/>
      <c r="EVM13" s="269"/>
      <c r="EVN13" s="269"/>
      <c r="EVO13" s="270"/>
      <c r="EVP13" s="265"/>
      <c r="EVQ13" s="537"/>
      <c r="EVR13" s="537"/>
      <c r="EVS13" s="538"/>
      <c r="EVT13" s="539"/>
      <c r="EVV13" s="540"/>
      <c r="EVW13" s="540"/>
      <c r="EVX13" s="541"/>
      <c r="EVY13" s="541"/>
      <c r="EVZ13" s="537"/>
      <c r="EWA13" s="266"/>
      <c r="EWB13" s="267"/>
      <c r="EWC13" s="267"/>
      <c r="EWD13" s="267"/>
      <c r="EWE13" s="267"/>
      <c r="EWF13" s="267"/>
      <c r="EWG13" s="268"/>
      <c r="EWH13" s="269"/>
      <c r="EWI13" s="269"/>
      <c r="EWJ13" s="269"/>
      <c r="EWK13" s="269"/>
      <c r="EWL13" s="270"/>
      <c r="EWM13" s="265"/>
      <c r="EWN13" s="537"/>
      <c r="EWO13" s="537"/>
      <c r="EWP13" s="538"/>
      <c r="EWQ13" s="539"/>
      <c r="EWS13" s="540"/>
      <c r="EWT13" s="540"/>
      <c r="EWU13" s="541"/>
      <c r="EWV13" s="541"/>
      <c r="EWW13" s="537"/>
      <c r="EWX13" s="266"/>
      <c r="EWY13" s="267"/>
      <c r="EWZ13" s="267"/>
      <c r="EXA13" s="267"/>
      <c r="EXB13" s="267"/>
      <c r="EXC13" s="267"/>
      <c r="EXD13" s="268"/>
      <c r="EXE13" s="269"/>
      <c r="EXF13" s="269"/>
      <c r="EXG13" s="269"/>
      <c r="EXH13" s="269"/>
      <c r="EXI13" s="270"/>
      <c r="EXJ13" s="265"/>
      <c r="EXK13" s="537"/>
      <c r="EXL13" s="537"/>
      <c r="EXM13" s="538"/>
      <c r="EXN13" s="539"/>
      <c r="EXP13" s="540"/>
      <c r="EXQ13" s="540"/>
      <c r="EXR13" s="541"/>
      <c r="EXS13" s="541"/>
      <c r="EXT13" s="537"/>
      <c r="EXU13" s="266"/>
      <c r="EXV13" s="267"/>
      <c r="EXW13" s="267"/>
      <c r="EXX13" s="267"/>
      <c r="EXY13" s="267"/>
      <c r="EXZ13" s="267"/>
      <c r="EYA13" s="268"/>
      <c r="EYB13" s="269"/>
      <c r="EYC13" s="269"/>
      <c r="EYD13" s="269"/>
      <c r="EYE13" s="269"/>
      <c r="EYF13" s="270"/>
      <c r="EYG13" s="265"/>
      <c r="EYH13" s="537"/>
      <c r="EYI13" s="537"/>
      <c r="EYJ13" s="538"/>
      <c r="EYK13" s="539"/>
      <c r="EYM13" s="540"/>
      <c r="EYN13" s="540"/>
      <c r="EYO13" s="541"/>
      <c r="EYP13" s="541"/>
      <c r="EYQ13" s="537"/>
      <c r="EYR13" s="266"/>
      <c r="EYS13" s="267"/>
      <c r="EYT13" s="267"/>
      <c r="EYU13" s="267"/>
      <c r="EYV13" s="267"/>
      <c r="EYW13" s="267"/>
      <c r="EYX13" s="268"/>
      <c r="EYY13" s="269"/>
      <c r="EYZ13" s="269"/>
      <c r="EZA13" s="269"/>
      <c r="EZB13" s="269"/>
      <c r="EZC13" s="270"/>
      <c r="EZD13" s="265"/>
      <c r="EZE13" s="537"/>
      <c r="EZF13" s="537"/>
      <c r="EZG13" s="538"/>
      <c r="EZH13" s="539"/>
      <c r="EZJ13" s="540"/>
      <c r="EZK13" s="540"/>
      <c r="EZL13" s="541"/>
      <c r="EZM13" s="541"/>
      <c r="EZN13" s="537"/>
      <c r="EZO13" s="266"/>
      <c r="EZP13" s="267"/>
      <c r="EZQ13" s="267"/>
      <c r="EZR13" s="267"/>
      <c r="EZS13" s="267"/>
      <c r="EZT13" s="267"/>
      <c r="EZU13" s="268"/>
      <c r="EZV13" s="269"/>
      <c r="EZW13" s="269"/>
      <c r="EZX13" s="269"/>
      <c r="EZY13" s="269"/>
      <c r="EZZ13" s="270"/>
      <c r="FAA13" s="265"/>
      <c r="FAB13" s="537"/>
      <c r="FAC13" s="537"/>
      <c r="FAD13" s="538"/>
      <c r="FAE13" s="539"/>
      <c r="FAG13" s="540"/>
      <c r="FAH13" s="540"/>
      <c r="FAI13" s="541"/>
      <c r="FAJ13" s="541"/>
      <c r="FAK13" s="537"/>
      <c r="FAL13" s="266"/>
      <c r="FAM13" s="267"/>
      <c r="FAN13" s="267"/>
      <c r="FAO13" s="267"/>
      <c r="FAP13" s="267"/>
      <c r="FAQ13" s="267"/>
      <c r="FAR13" s="268"/>
      <c r="FAS13" s="269"/>
      <c r="FAT13" s="269"/>
      <c r="FAU13" s="269"/>
      <c r="FAV13" s="269"/>
      <c r="FAW13" s="270"/>
      <c r="FAX13" s="265"/>
      <c r="FAY13" s="537"/>
      <c r="FAZ13" s="537"/>
      <c r="FBA13" s="538"/>
      <c r="FBB13" s="539"/>
      <c r="FBD13" s="540"/>
      <c r="FBE13" s="540"/>
      <c r="FBF13" s="541"/>
      <c r="FBG13" s="541"/>
      <c r="FBH13" s="537"/>
      <c r="FBI13" s="266"/>
      <c r="FBJ13" s="267"/>
      <c r="FBK13" s="267"/>
      <c r="FBL13" s="267"/>
      <c r="FBM13" s="267"/>
      <c r="FBN13" s="267"/>
      <c r="FBO13" s="268"/>
      <c r="FBP13" s="269"/>
      <c r="FBQ13" s="269"/>
      <c r="FBR13" s="269"/>
      <c r="FBS13" s="269"/>
      <c r="FBT13" s="270"/>
      <c r="FBU13" s="265"/>
      <c r="FBV13" s="537"/>
      <c r="FBW13" s="537"/>
      <c r="FBX13" s="538"/>
      <c r="FBY13" s="539"/>
      <c r="FCA13" s="540"/>
      <c r="FCB13" s="540"/>
      <c r="FCC13" s="541"/>
      <c r="FCD13" s="541"/>
      <c r="FCE13" s="537"/>
      <c r="FCF13" s="266"/>
      <c r="FCG13" s="267"/>
      <c r="FCH13" s="267"/>
      <c r="FCI13" s="267"/>
      <c r="FCJ13" s="267"/>
      <c r="FCK13" s="267"/>
      <c r="FCL13" s="268"/>
      <c r="FCM13" s="269"/>
      <c r="FCN13" s="269"/>
      <c r="FCO13" s="269"/>
      <c r="FCP13" s="269"/>
      <c r="FCQ13" s="270"/>
      <c r="FCR13" s="265"/>
      <c r="FCS13" s="537"/>
      <c r="FCT13" s="537"/>
      <c r="FCU13" s="538"/>
      <c r="FCV13" s="539"/>
      <c r="FCX13" s="540"/>
      <c r="FCY13" s="540"/>
      <c r="FCZ13" s="541"/>
      <c r="FDA13" s="541"/>
      <c r="FDB13" s="537"/>
      <c r="FDC13" s="266"/>
      <c r="FDD13" s="267"/>
      <c r="FDE13" s="267"/>
      <c r="FDF13" s="267"/>
      <c r="FDG13" s="267"/>
      <c r="FDH13" s="267"/>
      <c r="FDI13" s="268"/>
      <c r="FDJ13" s="269"/>
      <c r="FDK13" s="269"/>
      <c r="FDL13" s="269"/>
      <c r="FDM13" s="269"/>
      <c r="FDN13" s="270"/>
      <c r="FDO13" s="265"/>
      <c r="FDP13" s="537"/>
      <c r="FDQ13" s="537"/>
      <c r="FDR13" s="538"/>
      <c r="FDS13" s="539"/>
      <c r="FDU13" s="540"/>
      <c r="FDV13" s="540"/>
      <c r="FDW13" s="541"/>
      <c r="FDX13" s="541"/>
      <c r="FDY13" s="537"/>
      <c r="FDZ13" s="266"/>
      <c r="FEA13" s="267"/>
      <c r="FEB13" s="267"/>
      <c r="FEC13" s="267"/>
      <c r="FED13" s="267"/>
      <c r="FEE13" s="267"/>
      <c r="FEF13" s="268"/>
      <c r="FEG13" s="269"/>
      <c r="FEH13" s="269"/>
      <c r="FEI13" s="269"/>
      <c r="FEJ13" s="269"/>
      <c r="FEK13" s="270"/>
      <c r="FEL13" s="265"/>
      <c r="FEM13" s="537"/>
      <c r="FEN13" s="537"/>
      <c r="FEO13" s="538"/>
      <c r="FEP13" s="539"/>
      <c r="FER13" s="540"/>
      <c r="FES13" s="540"/>
      <c r="FET13" s="541"/>
      <c r="FEU13" s="541"/>
      <c r="FEV13" s="537"/>
      <c r="FEW13" s="266"/>
      <c r="FEX13" s="267"/>
      <c r="FEY13" s="267"/>
      <c r="FEZ13" s="267"/>
      <c r="FFA13" s="267"/>
      <c r="FFB13" s="267"/>
      <c r="FFC13" s="268"/>
      <c r="FFD13" s="269"/>
      <c r="FFE13" s="269"/>
      <c r="FFF13" s="269"/>
      <c r="FFG13" s="269"/>
      <c r="FFH13" s="270"/>
      <c r="FFI13" s="265"/>
      <c r="FFJ13" s="537"/>
      <c r="FFK13" s="537"/>
      <c r="FFL13" s="538"/>
      <c r="FFM13" s="539"/>
      <c r="FFO13" s="540"/>
      <c r="FFP13" s="540"/>
      <c r="FFQ13" s="541"/>
      <c r="FFR13" s="541"/>
      <c r="FFS13" s="537"/>
      <c r="FFT13" s="266"/>
      <c r="FFU13" s="267"/>
      <c r="FFV13" s="267"/>
      <c r="FFW13" s="267"/>
      <c r="FFX13" s="267"/>
      <c r="FFY13" s="267"/>
      <c r="FFZ13" s="268"/>
      <c r="FGA13" s="269"/>
      <c r="FGB13" s="269"/>
      <c r="FGC13" s="269"/>
      <c r="FGD13" s="269"/>
      <c r="FGE13" s="270"/>
      <c r="FGF13" s="265"/>
      <c r="FGG13" s="537"/>
      <c r="FGH13" s="537"/>
      <c r="FGI13" s="538"/>
      <c r="FGJ13" s="539"/>
      <c r="FGL13" s="540"/>
      <c r="FGM13" s="540"/>
      <c r="FGN13" s="541"/>
      <c r="FGO13" s="541"/>
      <c r="FGP13" s="537"/>
      <c r="FGQ13" s="266"/>
      <c r="FGR13" s="267"/>
      <c r="FGS13" s="267"/>
      <c r="FGT13" s="267"/>
      <c r="FGU13" s="267"/>
      <c r="FGV13" s="267"/>
      <c r="FGW13" s="268"/>
      <c r="FGX13" s="269"/>
      <c r="FGY13" s="269"/>
      <c r="FGZ13" s="269"/>
      <c r="FHA13" s="269"/>
      <c r="FHB13" s="270"/>
      <c r="FHC13" s="265"/>
      <c r="FHD13" s="537"/>
      <c r="FHE13" s="537"/>
      <c r="FHF13" s="538"/>
      <c r="FHG13" s="539"/>
      <c r="FHI13" s="540"/>
      <c r="FHJ13" s="540"/>
      <c r="FHK13" s="541"/>
      <c r="FHL13" s="541"/>
      <c r="FHM13" s="537"/>
      <c r="FHN13" s="266"/>
      <c r="FHO13" s="267"/>
      <c r="FHP13" s="267"/>
      <c r="FHQ13" s="267"/>
      <c r="FHR13" s="267"/>
      <c r="FHS13" s="267"/>
      <c r="FHT13" s="268"/>
      <c r="FHU13" s="269"/>
      <c r="FHV13" s="269"/>
      <c r="FHW13" s="269"/>
      <c r="FHX13" s="269"/>
      <c r="FHY13" s="270"/>
      <c r="FHZ13" s="265"/>
      <c r="FIA13" s="537"/>
      <c r="FIB13" s="537"/>
      <c r="FIC13" s="538"/>
      <c r="FID13" s="539"/>
      <c r="FIF13" s="540"/>
      <c r="FIG13" s="540"/>
      <c r="FIH13" s="541"/>
      <c r="FII13" s="541"/>
      <c r="FIJ13" s="537"/>
      <c r="FIK13" s="266"/>
      <c r="FIL13" s="267"/>
      <c r="FIM13" s="267"/>
      <c r="FIN13" s="267"/>
      <c r="FIO13" s="267"/>
      <c r="FIP13" s="267"/>
      <c r="FIQ13" s="268"/>
      <c r="FIR13" s="269"/>
      <c r="FIS13" s="269"/>
      <c r="FIT13" s="269"/>
      <c r="FIU13" s="269"/>
      <c r="FIV13" s="270"/>
      <c r="FIW13" s="265"/>
      <c r="FIX13" s="537"/>
      <c r="FIY13" s="537"/>
      <c r="FIZ13" s="538"/>
      <c r="FJA13" s="539"/>
      <c r="FJC13" s="540"/>
      <c r="FJD13" s="540"/>
      <c r="FJE13" s="541"/>
      <c r="FJF13" s="541"/>
      <c r="FJG13" s="537"/>
      <c r="FJH13" s="266"/>
      <c r="FJI13" s="267"/>
      <c r="FJJ13" s="267"/>
      <c r="FJK13" s="267"/>
      <c r="FJL13" s="267"/>
      <c r="FJM13" s="267"/>
      <c r="FJN13" s="268"/>
      <c r="FJO13" s="269"/>
      <c r="FJP13" s="269"/>
      <c r="FJQ13" s="269"/>
      <c r="FJR13" s="269"/>
      <c r="FJS13" s="270"/>
      <c r="FJT13" s="265"/>
      <c r="FJU13" s="537"/>
      <c r="FJV13" s="537"/>
      <c r="FJW13" s="538"/>
      <c r="FJX13" s="539"/>
      <c r="FJZ13" s="540"/>
      <c r="FKA13" s="540"/>
      <c r="FKB13" s="541"/>
      <c r="FKC13" s="541"/>
      <c r="FKD13" s="537"/>
      <c r="FKE13" s="266"/>
      <c r="FKF13" s="267"/>
      <c r="FKG13" s="267"/>
      <c r="FKH13" s="267"/>
      <c r="FKI13" s="267"/>
      <c r="FKJ13" s="267"/>
      <c r="FKK13" s="268"/>
      <c r="FKL13" s="269"/>
      <c r="FKM13" s="269"/>
      <c r="FKN13" s="269"/>
      <c r="FKO13" s="269"/>
      <c r="FKP13" s="270"/>
      <c r="FKQ13" s="265"/>
      <c r="FKR13" s="537"/>
      <c r="FKS13" s="537"/>
      <c r="FKT13" s="538"/>
      <c r="FKU13" s="539"/>
      <c r="FKW13" s="540"/>
      <c r="FKX13" s="540"/>
      <c r="FKY13" s="541"/>
      <c r="FKZ13" s="541"/>
      <c r="FLA13" s="537"/>
      <c r="FLB13" s="266"/>
      <c r="FLC13" s="267"/>
      <c r="FLD13" s="267"/>
      <c r="FLE13" s="267"/>
      <c r="FLF13" s="267"/>
      <c r="FLG13" s="267"/>
      <c r="FLH13" s="268"/>
      <c r="FLI13" s="269"/>
      <c r="FLJ13" s="269"/>
      <c r="FLK13" s="269"/>
      <c r="FLL13" s="269"/>
      <c r="FLM13" s="270"/>
      <c r="FLN13" s="265"/>
      <c r="FLO13" s="537"/>
      <c r="FLP13" s="537"/>
      <c r="FLQ13" s="538"/>
      <c r="FLR13" s="539"/>
      <c r="FLT13" s="540"/>
      <c r="FLU13" s="540"/>
      <c r="FLV13" s="541"/>
      <c r="FLW13" s="541"/>
      <c r="FLX13" s="537"/>
      <c r="FLY13" s="266"/>
      <c r="FLZ13" s="267"/>
      <c r="FMA13" s="267"/>
      <c r="FMB13" s="267"/>
      <c r="FMC13" s="267"/>
      <c r="FMD13" s="267"/>
      <c r="FME13" s="268"/>
      <c r="FMF13" s="269"/>
      <c r="FMG13" s="269"/>
      <c r="FMH13" s="269"/>
      <c r="FMI13" s="269"/>
      <c r="FMJ13" s="270"/>
      <c r="FMK13" s="265"/>
      <c r="FML13" s="537"/>
      <c r="FMM13" s="537"/>
      <c r="FMN13" s="538"/>
      <c r="FMO13" s="539"/>
      <c r="FMQ13" s="540"/>
      <c r="FMR13" s="540"/>
      <c r="FMS13" s="541"/>
      <c r="FMT13" s="541"/>
      <c r="FMU13" s="537"/>
      <c r="FMV13" s="266"/>
      <c r="FMW13" s="267"/>
      <c r="FMX13" s="267"/>
      <c r="FMY13" s="267"/>
      <c r="FMZ13" s="267"/>
      <c r="FNA13" s="267"/>
      <c r="FNB13" s="268"/>
      <c r="FNC13" s="269"/>
      <c r="FND13" s="269"/>
      <c r="FNE13" s="269"/>
      <c r="FNF13" s="269"/>
      <c r="FNG13" s="270"/>
      <c r="FNH13" s="265"/>
      <c r="FNI13" s="537"/>
      <c r="FNJ13" s="537"/>
      <c r="FNK13" s="538"/>
      <c r="FNL13" s="539"/>
      <c r="FNN13" s="540"/>
      <c r="FNO13" s="540"/>
      <c r="FNP13" s="541"/>
      <c r="FNQ13" s="541"/>
      <c r="FNR13" s="537"/>
      <c r="FNS13" s="266"/>
      <c r="FNT13" s="267"/>
      <c r="FNU13" s="267"/>
      <c r="FNV13" s="267"/>
      <c r="FNW13" s="267"/>
      <c r="FNX13" s="267"/>
      <c r="FNY13" s="268"/>
      <c r="FNZ13" s="269"/>
      <c r="FOA13" s="269"/>
      <c r="FOB13" s="269"/>
      <c r="FOC13" s="269"/>
      <c r="FOD13" s="270"/>
      <c r="FOE13" s="265"/>
      <c r="FOF13" s="537"/>
      <c r="FOG13" s="537"/>
      <c r="FOH13" s="538"/>
      <c r="FOI13" s="539"/>
      <c r="FOK13" s="540"/>
      <c r="FOL13" s="540"/>
      <c r="FOM13" s="541"/>
      <c r="FON13" s="541"/>
      <c r="FOO13" s="537"/>
      <c r="FOP13" s="266"/>
      <c r="FOQ13" s="267"/>
      <c r="FOR13" s="267"/>
      <c r="FOS13" s="267"/>
      <c r="FOT13" s="267"/>
      <c r="FOU13" s="267"/>
      <c r="FOV13" s="268"/>
      <c r="FOW13" s="269"/>
      <c r="FOX13" s="269"/>
      <c r="FOY13" s="269"/>
      <c r="FOZ13" s="269"/>
      <c r="FPA13" s="270"/>
      <c r="FPB13" s="265"/>
      <c r="FPC13" s="537"/>
      <c r="FPD13" s="537"/>
      <c r="FPE13" s="538"/>
      <c r="FPF13" s="539"/>
      <c r="FPH13" s="540"/>
      <c r="FPI13" s="540"/>
      <c r="FPJ13" s="541"/>
      <c r="FPK13" s="541"/>
      <c r="FPL13" s="537"/>
      <c r="FPM13" s="266"/>
      <c r="FPN13" s="267"/>
      <c r="FPO13" s="267"/>
      <c r="FPP13" s="267"/>
      <c r="FPQ13" s="267"/>
      <c r="FPR13" s="267"/>
      <c r="FPS13" s="268"/>
      <c r="FPT13" s="269"/>
      <c r="FPU13" s="269"/>
      <c r="FPV13" s="269"/>
      <c r="FPW13" s="269"/>
      <c r="FPX13" s="270"/>
      <c r="FPY13" s="265"/>
      <c r="FPZ13" s="537"/>
      <c r="FQA13" s="537"/>
      <c r="FQB13" s="538"/>
      <c r="FQC13" s="539"/>
      <c r="FQE13" s="540"/>
      <c r="FQF13" s="540"/>
      <c r="FQG13" s="541"/>
      <c r="FQH13" s="541"/>
      <c r="FQI13" s="537"/>
      <c r="FQJ13" s="266"/>
      <c r="FQK13" s="267"/>
      <c r="FQL13" s="267"/>
      <c r="FQM13" s="267"/>
      <c r="FQN13" s="267"/>
      <c r="FQO13" s="267"/>
      <c r="FQP13" s="268"/>
      <c r="FQQ13" s="269"/>
      <c r="FQR13" s="269"/>
      <c r="FQS13" s="269"/>
      <c r="FQT13" s="269"/>
      <c r="FQU13" s="270"/>
      <c r="FQV13" s="265"/>
      <c r="FQW13" s="537"/>
      <c r="FQX13" s="537"/>
      <c r="FQY13" s="538"/>
      <c r="FQZ13" s="539"/>
      <c r="FRB13" s="540"/>
      <c r="FRC13" s="540"/>
      <c r="FRD13" s="541"/>
      <c r="FRE13" s="541"/>
      <c r="FRF13" s="537"/>
      <c r="FRG13" s="266"/>
      <c r="FRH13" s="267"/>
      <c r="FRI13" s="267"/>
      <c r="FRJ13" s="267"/>
      <c r="FRK13" s="267"/>
      <c r="FRL13" s="267"/>
      <c r="FRM13" s="268"/>
      <c r="FRN13" s="269"/>
      <c r="FRO13" s="269"/>
      <c r="FRP13" s="269"/>
      <c r="FRQ13" s="269"/>
      <c r="FRR13" s="270"/>
      <c r="FRS13" s="265"/>
      <c r="FRT13" s="537"/>
      <c r="FRU13" s="537"/>
      <c r="FRV13" s="538"/>
      <c r="FRW13" s="539"/>
      <c r="FRY13" s="540"/>
      <c r="FRZ13" s="540"/>
      <c r="FSA13" s="541"/>
      <c r="FSB13" s="541"/>
      <c r="FSC13" s="537"/>
      <c r="FSD13" s="266"/>
      <c r="FSE13" s="267"/>
      <c r="FSF13" s="267"/>
      <c r="FSG13" s="267"/>
      <c r="FSH13" s="267"/>
      <c r="FSI13" s="267"/>
      <c r="FSJ13" s="268"/>
      <c r="FSK13" s="269"/>
      <c r="FSL13" s="269"/>
      <c r="FSM13" s="269"/>
      <c r="FSN13" s="269"/>
      <c r="FSO13" s="270"/>
      <c r="FSP13" s="265"/>
      <c r="FSQ13" s="537"/>
      <c r="FSR13" s="537"/>
      <c r="FSS13" s="538"/>
      <c r="FST13" s="539"/>
      <c r="FSV13" s="540"/>
      <c r="FSW13" s="540"/>
      <c r="FSX13" s="541"/>
      <c r="FSY13" s="541"/>
      <c r="FSZ13" s="537"/>
      <c r="FTA13" s="266"/>
      <c r="FTB13" s="267"/>
      <c r="FTC13" s="267"/>
      <c r="FTD13" s="267"/>
      <c r="FTE13" s="267"/>
      <c r="FTF13" s="267"/>
      <c r="FTG13" s="268"/>
      <c r="FTH13" s="269"/>
      <c r="FTI13" s="269"/>
      <c r="FTJ13" s="269"/>
      <c r="FTK13" s="269"/>
      <c r="FTL13" s="270"/>
      <c r="FTM13" s="265"/>
      <c r="FTN13" s="537"/>
      <c r="FTO13" s="537"/>
      <c r="FTP13" s="538"/>
      <c r="FTQ13" s="539"/>
      <c r="FTS13" s="540"/>
      <c r="FTT13" s="540"/>
      <c r="FTU13" s="541"/>
      <c r="FTV13" s="541"/>
      <c r="FTW13" s="537"/>
      <c r="FTX13" s="266"/>
      <c r="FTY13" s="267"/>
      <c r="FTZ13" s="267"/>
      <c r="FUA13" s="267"/>
      <c r="FUB13" s="267"/>
      <c r="FUC13" s="267"/>
      <c r="FUD13" s="268"/>
      <c r="FUE13" s="269"/>
      <c r="FUF13" s="269"/>
      <c r="FUG13" s="269"/>
      <c r="FUH13" s="269"/>
      <c r="FUI13" s="270"/>
      <c r="FUJ13" s="265"/>
      <c r="FUK13" s="537"/>
      <c r="FUL13" s="537"/>
      <c r="FUM13" s="538"/>
      <c r="FUN13" s="539"/>
      <c r="FUP13" s="540"/>
      <c r="FUQ13" s="540"/>
      <c r="FUR13" s="541"/>
      <c r="FUS13" s="541"/>
      <c r="FUT13" s="537"/>
      <c r="FUU13" s="266"/>
      <c r="FUV13" s="267"/>
      <c r="FUW13" s="267"/>
      <c r="FUX13" s="267"/>
      <c r="FUY13" s="267"/>
      <c r="FUZ13" s="267"/>
      <c r="FVA13" s="268"/>
      <c r="FVB13" s="269"/>
      <c r="FVC13" s="269"/>
      <c r="FVD13" s="269"/>
      <c r="FVE13" s="269"/>
      <c r="FVF13" s="270"/>
      <c r="FVG13" s="265"/>
      <c r="FVH13" s="537"/>
      <c r="FVI13" s="537"/>
      <c r="FVJ13" s="538"/>
      <c r="FVK13" s="539"/>
      <c r="FVM13" s="540"/>
      <c r="FVN13" s="540"/>
      <c r="FVO13" s="541"/>
      <c r="FVP13" s="541"/>
      <c r="FVQ13" s="537"/>
      <c r="FVR13" s="266"/>
      <c r="FVS13" s="267"/>
      <c r="FVT13" s="267"/>
      <c r="FVU13" s="267"/>
      <c r="FVV13" s="267"/>
      <c r="FVW13" s="267"/>
      <c r="FVX13" s="268"/>
      <c r="FVY13" s="269"/>
      <c r="FVZ13" s="269"/>
      <c r="FWA13" s="269"/>
      <c r="FWB13" s="269"/>
      <c r="FWC13" s="270"/>
      <c r="FWD13" s="265"/>
      <c r="FWE13" s="537"/>
      <c r="FWF13" s="537"/>
      <c r="FWG13" s="538"/>
      <c r="FWH13" s="539"/>
      <c r="FWJ13" s="540"/>
      <c r="FWK13" s="540"/>
      <c r="FWL13" s="541"/>
      <c r="FWM13" s="541"/>
      <c r="FWN13" s="537"/>
      <c r="FWO13" s="266"/>
      <c r="FWP13" s="267"/>
      <c r="FWQ13" s="267"/>
      <c r="FWR13" s="267"/>
      <c r="FWS13" s="267"/>
      <c r="FWT13" s="267"/>
      <c r="FWU13" s="268"/>
      <c r="FWV13" s="269"/>
      <c r="FWW13" s="269"/>
      <c r="FWX13" s="269"/>
      <c r="FWY13" s="269"/>
      <c r="FWZ13" s="270"/>
      <c r="FXA13" s="265"/>
      <c r="FXB13" s="537"/>
      <c r="FXC13" s="537"/>
      <c r="FXD13" s="538"/>
      <c r="FXE13" s="539"/>
      <c r="FXG13" s="540"/>
      <c r="FXH13" s="540"/>
      <c r="FXI13" s="541"/>
      <c r="FXJ13" s="541"/>
      <c r="FXK13" s="537"/>
      <c r="FXL13" s="266"/>
      <c r="FXM13" s="267"/>
      <c r="FXN13" s="267"/>
      <c r="FXO13" s="267"/>
      <c r="FXP13" s="267"/>
      <c r="FXQ13" s="267"/>
      <c r="FXR13" s="268"/>
      <c r="FXS13" s="269"/>
      <c r="FXT13" s="269"/>
      <c r="FXU13" s="269"/>
      <c r="FXV13" s="269"/>
      <c r="FXW13" s="270"/>
      <c r="FXX13" s="265"/>
      <c r="FXY13" s="537"/>
      <c r="FXZ13" s="537"/>
      <c r="FYA13" s="538"/>
      <c r="FYB13" s="539"/>
      <c r="FYD13" s="540"/>
      <c r="FYE13" s="540"/>
      <c r="FYF13" s="541"/>
      <c r="FYG13" s="541"/>
      <c r="FYH13" s="537"/>
      <c r="FYI13" s="266"/>
      <c r="FYJ13" s="267"/>
      <c r="FYK13" s="267"/>
      <c r="FYL13" s="267"/>
      <c r="FYM13" s="267"/>
      <c r="FYN13" s="267"/>
      <c r="FYO13" s="268"/>
      <c r="FYP13" s="269"/>
      <c r="FYQ13" s="269"/>
      <c r="FYR13" s="269"/>
      <c r="FYS13" s="269"/>
      <c r="FYT13" s="270"/>
      <c r="FYU13" s="265"/>
      <c r="FYV13" s="537"/>
      <c r="FYW13" s="537"/>
      <c r="FYX13" s="538"/>
      <c r="FYY13" s="539"/>
      <c r="FZA13" s="540"/>
      <c r="FZB13" s="540"/>
      <c r="FZC13" s="541"/>
      <c r="FZD13" s="541"/>
      <c r="FZE13" s="537"/>
      <c r="FZF13" s="266"/>
      <c r="FZG13" s="267"/>
      <c r="FZH13" s="267"/>
      <c r="FZI13" s="267"/>
      <c r="FZJ13" s="267"/>
      <c r="FZK13" s="267"/>
      <c r="FZL13" s="268"/>
      <c r="FZM13" s="269"/>
      <c r="FZN13" s="269"/>
      <c r="FZO13" s="269"/>
      <c r="FZP13" s="269"/>
      <c r="FZQ13" s="270"/>
      <c r="FZR13" s="265"/>
      <c r="FZS13" s="537"/>
      <c r="FZT13" s="537"/>
      <c r="FZU13" s="538"/>
      <c r="FZV13" s="539"/>
      <c r="FZX13" s="540"/>
      <c r="FZY13" s="540"/>
      <c r="FZZ13" s="541"/>
      <c r="GAA13" s="541"/>
      <c r="GAB13" s="537"/>
      <c r="GAC13" s="266"/>
      <c r="GAD13" s="267"/>
      <c r="GAE13" s="267"/>
      <c r="GAF13" s="267"/>
      <c r="GAG13" s="267"/>
      <c r="GAH13" s="267"/>
      <c r="GAI13" s="268"/>
      <c r="GAJ13" s="269"/>
      <c r="GAK13" s="269"/>
      <c r="GAL13" s="269"/>
      <c r="GAM13" s="269"/>
      <c r="GAN13" s="270"/>
      <c r="GAO13" s="265"/>
      <c r="GAP13" s="537"/>
      <c r="GAQ13" s="537"/>
      <c r="GAR13" s="538"/>
      <c r="GAS13" s="539"/>
      <c r="GAU13" s="540"/>
      <c r="GAV13" s="540"/>
      <c r="GAW13" s="541"/>
      <c r="GAX13" s="541"/>
      <c r="GAY13" s="537"/>
      <c r="GAZ13" s="266"/>
      <c r="GBA13" s="267"/>
      <c r="GBB13" s="267"/>
      <c r="GBC13" s="267"/>
      <c r="GBD13" s="267"/>
      <c r="GBE13" s="267"/>
      <c r="GBF13" s="268"/>
      <c r="GBG13" s="269"/>
      <c r="GBH13" s="269"/>
      <c r="GBI13" s="269"/>
      <c r="GBJ13" s="269"/>
      <c r="GBK13" s="270"/>
      <c r="GBL13" s="265"/>
      <c r="GBM13" s="537"/>
      <c r="GBN13" s="537"/>
      <c r="GBO13" s="538"/>
      <c r="GBP13" s="539"/>
      <c r="GBR13" s="540"/>
      <c r="GBS13" s="540"/>
      <c r="GBT13" s="541"/>
      <c r="GBU13" s="541"/>
      <c r="GBV13" s="537"/>
      <c r="GBW13" s="266"/>
      <c r="GBX13" s="267"/>
      <c r="GBY13" s="267"/>
      <c r="GBZ13" s="267"/>
      <c r="GCA13" s="267"/>
      <c r="GCB13" s="267"/>
      <c r="GCC13" s="268"/>
      <c r="GCD13" s="269"/>
      <c r="GCE13" s="269"/>
      <c r="GCF13" s="269"/>
      <c r="GCG13" s="269"/>
      <c r="GCH13" s="270"/>
      <c r="GCI13" s="265"/>
      <c r="GCJ13" s="537"/>
      <c r="GCK13" s="537"/>
      <c r="GCL13" s="538"/>
      <c r="GCM13" s="539"/>
      <c r="GCO13" s="540"/>
      <c r="GCP13" s="540"/>
      <c r="GCQ13" s="541"/>
      <c r="GCR13" s="541"/>
      <c r="GCS13" s="537"/>
      <c r="GCT13" s="266"/>
      <c r="GCU13" s="267"/>
      <c r="GCV13" s="267"/>
      <c r="GCW13" s="267"/>
      <c r="GCX13" s="267"/>
      <c r="GCY13" s="267"/>
      <c r="GCZ13" s="268"/>
      <c r="GDA13" s="269"/>
      <c r="GDB13" s="269"/>
      <c r="GDC13" s="269"/>
      <c r="GDD13" s="269"/>
      <c r="GDE13" s="270"/>
      <c r="GDF13" s="265"/>
      <c r="GDG13" s="537"/>
      <c r="GDH13" s="537"/>
      <c r="GDI13" s="538"/>
      <c r="GDJ13" s="539"/>
      <c r="GDL13" s="540"/>
      <c r="GDM13" s="540"/>
      <c r="GDN13" s="541"/>
      <c r="GDO13" s="541"/>
      <c r="GDP13" s="537"/>
      <c r="GDQ13" s="266"/>
      <c r="GDR13" s="267"/>
      <c r="GDS13" s="267"/>
      <c r="GDT13" s="267"/>
      <c r="GDU13" s="267"/>
      <c r="GDV13" s="267"/>
      <c r="GDW13" s="268"/>
      <c r="GDX13" s="269"/>
      <c r="GDY13" s="269"/>
      <c r="GDZ13" s="269"/>
      <c r="GEA13" s="269"/>
      <c r="GEB13" s="270"/>
      <c r="GEC13" s="265"/>
      <c r="GED13" s="537"/>
      <c r="GEE13" s="537"/>
      <c r="GEF13" s="538"/>
      <c r="GEG13" s="539"/>
      <c r="GEI13" s="540"/>
      <c r="GEJ13" s="540"/>
      <c r="GEK13" s="541"/>
      <c r="GEL13" s="541"/>
      <c r="GEM13" s="537"/>
      <c r="GEN13" s="266"/>
      <c r="GEO13" s="267"/>
      <c r="GEP13" s="267"/>
      <c r="GEQ13" s="267"/>
      <c r="GER13" s="267"/>
      <c r="GES13" s="267"/>
      <c r="GET13" s="268"/>
      <c r="GEU13" s="269"/>
      <c r="GEV13" s="269"/>
      <c r="GEW13" s="269"/>
      <c r="GEX13" s="269"/>
      <c r="GEY13" s="270"/>
      <c r="GEZ13" s="265"/>
      <c r="GFA13" s="537"/>
      <c r="GFB13" s="537"/>
      <c r="GFC13" s="538"/>
      <c r="GFD13" s="539"/>
      <c r="GFF13" s="540"/>
      <c r="GFG13" s="540"/>
      <c r="GFH13" s="541"/>
      <c r="GFI13" s="541"/>
      <c r="GFJ13" s="537"/>
      <c r="GFK13" s="266"/>
      <c r="GFL13" s="267"/>
      <c r="GFM13" s="267"/>
      <c r="GFN13" s="267"/>
      <c r="GFO13" s="267"/>
      <c r="GFP13" s="267"/>
      <c r="GFQ13" s="268"/>
      <c r="GFR13" s="269"/>
      <c r="GFS13" s="269"/>
      <c r="GFT13" s="269"/>
      <c r="GFU13" s="269"/>
      <c r="GFV13" s="270"/>
      <c r="GFW13" s="265"/>
      <c r="GFX13" s="537"/>
      <c r="GFY13" s="537"/>
      <c r="GFZ13" s="538"/>
      <c r="GGA13" s="539"/>
      <c r="GGC13" s="540"/>
      <c r="GGD13" s="540"/>
      <c r="GGE13" s="541"/>
      <c r="GGF13" s="541"/>
      <c r="GGG13" s="537"/>
      <c r="GGH13" s="266"/>
      <c r="GGI13" s="267"/>
      <c r="GGJ13" s="267"/>
      <c r="GGK13" s="267"/>
      <c r="GGL13" s="267"/>
      <c r="GGM13" s="267"/>
      <c r="GGN13" s="268"/>
      <c r="GGO13" s="269"/>
      <c r="GGP13" s="269"/>
      <c r="GGQ13" s="269"/>
      <c r="GGR13" s="269"/>
      <c r="GGS13" s="270"/>
      <c r="GGT13" s="265"/>
      <c r="GGU13" s="537"/>
      <c r="GGV13" s="537"/>
      <c r="GGW13" s="538"/>
      <c r="GGX13" s="539"/>
      <c r="GGZ13" s="540"/>
      <c r="GHA13" s="540"/>
      <c r="GHB13" s="541"/>
      <c r="GHC13" s="541"/>
      <c r="GHD13" s="537"/>
      <c r="GHE13" s="266"/>
      <c r="GHF13" s="267"/>
      <c r="GHG13" s="267"/>
      <c r="GHH13" s="267"/>
      <c r="GHI13" s="267"/>
      <c r="GHJ13" s="267"/>
      <c r="GHK13" s="268"/>
      <c r="GHL13" s="269"/>
      <c r="GHM13" s="269"/>
      <c r="GHN13" s="269"/>
      <c r="GHO13" s="269"/>
      <c r="GHP13" s="270"/>
      <c r="GHQ13" s="265"/>
      <c r="GHR13" s="537"/>
      <c r="GHS13" s="537"/>
      <c r="GHT13" s="538"/>
      <c r="GHU13" s="539"/>
      <c r="GHW13" s="540"/>
      <c r="GHX13" s="540"/>
      <c r="GHY13" s="541"/>
      <c r="GHZ13" s="541"/>
      <c r="GIA13" s="537"/>
      <c r="GIB13" s="266"/>
      <c r="GIC13" s="267"/>
      <c r="GID13" s="267"/>
      <c r="GIE13" s="267"/>
      <c r="GIF13" s="267"/>
      <c r="GIG13" s="267"/>
      <c r="GIH13" s="268"/>
      <c r="GII13" s="269"/>
      <c r="GIJ13" s="269"/>
      <c r="GIK13" s="269"/>
      <c r="GIL13" s="269"/>
      <c r="GIM13" s="270"/>
      <c r="GIN13" s="265"/>
      <c r="GIO13" s="537"/>
      <c r="GIP13" s="537"/>
      <c r="GIQ13" s="538"/>
      <c r="GIR13" s="539"/>
      <c r="GIT13" s="540"/>
      <c r="GIU13" s="540"/>
      <c r="GIV13" s="541"/>
      <c r="GIW13" s="541"/>
      <c r="GIX13" s="537"/>
      <c r="GIY13" s="266"/>
      <c r="GIZ13" s="267"/>
      <c r="GJA13" s="267"/>
      <c r="GJB13" s="267"/>
      <c r="GJC13" s="267"/>
      <c r="GJD13" s="267"/>
      <c r="GJE13" s="268"/>
      <c r="GJF13" s="269"/>
      <c r="GJG13" s="269"/>
      <c r="GJH13" s="269"/>
      <c r="GJI13" s="269"/>
      <c r="GJJ13" s="270"/>
      <c r="GJK13" s="265"/>
      <c r="GJL13" s="537"/>
      <c r="GJM13" s="537"/>
      <c r="GJN13" s="538"/>
      <c r="GJO13" s="539"/>
      <c r="GJQ13" s="540"/>
      <c r="GJR13" s="540"/>
      <c r="GJS13" s="541"/>
      <c r="GJT13" s="541"/>
      <c r="GJU13" s="537"/>
      <c r="GJV13" s="266"/>
      <c r="GJW13" s="267"/>
      <c r="GJX13" s="267"/>
      <c r="GJY13" s="267"/>
      <c r="GJZ13" s="267"/>
      <c r="GKA13" s="267"/>
      <c r="GKB13" s="268"/>
      <c r="GKC13" s="269"/>
      <c r="GKD13" s="269"/>
      <c r="GKE13" s="269"/>
      <c r="GKF13" s="269"/>
      <c r="GKG13" s="270"/>
      <c r="GKH13" s="265"/>
      <c r="GKI13" s="537"/>
      <c r="GKJ13" s="537"/>
      <c r="GKK13" s="538"/>
      <c r="GKL13" s="539"/>
      <c r="GKN13" s="540"/>
      <c r="GKO13" s="540"/>
      <c r="GKP13" s="541"/>
      <c r="GKQ13" s="541"/>
      <c r="GKR13" s="537"/>
      <c r="GKS13" s="266"/>
      <c r="GKT13" s="267"/>
      <c r="GKU13" s="267"/>
      <c r="GKV13" s="267"/>
      <c r="GKW13" s="267"/>
      <c r="GKX13" s="267"/>
      <c r="GKY13" s="268"/>
      <c r="GKZ13" s="269"/>
      <c r="GLA13" s="269"/>
      <c r="GLB13" s="269"/>
      <c r="GLC13" s="269"/>
      <c r="GLD13" s="270"/>
      <c r="GLE13" s="265"/>
      <c r="GLF13" s="537"/>
      <c r="GLG13" s="537"/>
      <c r="GLH13" s="538"/>
      <c r="GLI13" s="539"/>
      <c r="GLK13" s="540"/>
      <c r="GLL13" s="540"/>
      <c r="GLM13" s="541"/>
      <c r="GLN13" s="541"/>
      <c r="GLO13" s="537"/>
      <c r="GLP13" s="266"/>
      <c r="GLQ13" s="267"/>
      <c r="GLR13" s="267"/>
      <c r="GLS13" s="267"/>
      <c r="GLT13" s="267"/>
      <c r="GLU13" s="267"/>
      <c r="GLV13" s="268"/>
      <c r="GLW13" s="269"/>
      <c r="GLX13" s="269"/>
      <c r="GLY13" s="269"/>
      <c r="GLZ13" s="269"/>
      <c r="GMA13" s="270"/>
      <c r="GMB13" s="265"/>
      <c r="GMC13" s="537"/>
      <c r="GMD13" s="537"/>
      <c r="GME13" s="538"/>
      <c r="GMF13" s="539"/>
      <c r="GMH13" s="540"/>
      <c r="GMI13" s="540"/>
      <c r="GMJ13" s="541"/>
      <c r="GMK13" s="541"/>
      <c r="GML13" s="537"/>
      <c r="GMM13" s="266"/>
      <c r="GMN13" s="267"/>
      <c r="GMO13" s="267"/>
      <c r="GMP13" s="267"/>
      <c r="GMQ13" s="267"/>
      <c r="GMR13" s="267"/>
      <c r="GMS13" s="268"/>
      <c r="GMT13" s="269"/>
      <c r="GMU13" s="269"/>
      <c r="GMV13" s="269"/>
      <c r="GMW13" s="269"/>
      <c r="GMX13" s="270"/>
      <c r="GMY13" s="265"/>
      <c r="GMZ13" s="537"/>
      <c r="GNA13" s="537"/>
      <c r="GNB13" s="538"/>
      <c r="GNC13" s="539"/>
      <c r="GNE13" s="540"/>
      <c r="GNF13" s="540"/>
      <c r="GNG13" s="541"/>
      <c r="GNH13" s="541"/>
      <c r="GNI13" s="537"/>
      <c r="GNJ13" s="266"/>
      <c r="GNK13" s="267"/>
      <c r="GNL13" s="267"/>
      <c r="GNM13" s="267"/>
      <c r="GNN13" s="267"/>
      <c r="GNO13" s="267"/>
      <c r="GNP13" s="268"/>
      <c r="GNQ13" s="269"/>
      <c r="GNR13" s="269"/>
      <c r="GNS13" s="269"/>
      <c r="GNT13" s="269"/>
      <c r="GNU13" s="270"/>
      <c r="GNV13" s="265"/>
      <c r="GNW13" s="537"/>
      <c r="GNX13" s="537"/>
      <c r="GNY13" s="538"/>
      <c r="GNZ13" s="539"/>
      <c r="GOB13" s="540"/>
      <c r="GOC13" s="540"/>
      <c r="GOD13" s="541"/>
      <c r="GOE13" s="541"/>
      <c r="GOF13" s="537"/>
      <c r="GOG13" s="266"/>
      <c r="GOH13" s="267"/>
      <c r="GOI13" s="267"/>
      <c r="GOJ13" s="267"/>
      <c r="GOK13" s="267"/>
      <c r="GOL13" s="267"/>
      <c r="GOM13" s="268"/>
      <c r="GON13" s="269"/>
      <c r="GOO13" s="269"/>
      <c r="GOP13" s="269"/>
      <c r="GOQ13" s="269"/>
      <c r="GOR13" s="270"/>
      <c r="GOS13" s="265"/>
      <c r="GOT13" s="537"/>
      <c r="GOU13" s="537"/>
      <c r="GOV13" s="538"/>
      <c r="GOW13" s="539"/>
      <c r="GOY13" s="540"/>
      <c r="GOZ13" s="540"/>
      <c r="GPA13" s="541"/>
      <c r="GPB13" s="541"/>
      <c r="GPC13" s="537"/>
      <c r="GPD13" s="266"/>
      <c r="GPE13" s="267"/>
      <c r="GPF13" s="267"/>
      <c r="GPG13" s="267"/>
      <c r="GPH13" s="267"/>
      <c r="GPI13" s="267"/>
      <c r="GPJ13" s="268"/>
      <c r="GPK13" s="269"/>
      <c r="GPL13" s="269"/>
      <c r="GPM13" s="269"/>
      <c r="GPN13" s="269"/>
      <c r="GPO13" s="270"/>
      <c r="GPP13" s="265"/>
      <c r="GPQ13" s="537"/>
      <c r="GPR13" s="537"/>
      <c r="GPS13" s="538"/>
      <c r="GPT13" s="539"/>
      <c r="GPV13" s="540"/>
      <c r="GPW13" s="540"/>
      <c r="GPX13" s="541"/>
      <c r="GPY13" s="541"/>
      <c r="GPZ13" s="537"/>
      <c r="GQA13" s="266"/>
      <c r="GQB13" s="267"/>
      <c r="GQC13" s="267"/>
      <c r="GQD13" s="267"/>
      <c r="GQE13" s="267"/>
      <c r="GQF13" s="267"/>
      <c r="GQG13" s="268"/>
      <c r="GQH13" s="269"/>
      <c r="GQI13" s="269"/>
      <c r="GQJ13" s="269"/>
      <c r="GQK13" s="269"/>
      <c r="GQL13" s="270"/>
      <c r="GQM13" s="265"/>
      <c r="GQN13" s="537"/>
      <c r="GQO13" s="537"/>
      <c r="GQP13" s="538"/>
      <c r="GQQ13" s="539"/>
      <c r="GQS13" s="540"/>
      <c r="GQT13" s="540"/>
      <c r="GQU13" s="541"/>
      <c r="GQV13" s="541"/>
      <c r="GQW13" s="537"/>
      <c r="GQX13" s="266"/>
      <c r="GQY13" s="267"/>
      <c r="GQZ13" s="267"/>
      <c r="GRA13" s="267"/>
      <c r="GRB13" s="267"/>
      <c r="GRC13" s="267"/>
      <c r="GRD13" s="268"/>
      <c r="GRE13" s="269"/>
      <c r="GRF13" s="269"/>
      <c r="GRG13" s="269"/>
      <c r="GRH13" s="269"/>
      <c r="GRI13" s="270"/>
      <c r="GRJ13" s="265"/>
      <c r="GRK13" s="537"/>
      <c r="GRL13" s="537"/>
      <c r="GRM13" s="538"/>
      <c r="GRN13" s="539"/>
      <c r="GRP13" s="540"/>
      <c r="GRQ13" s="540"/>
      <c r="GRR13" s="541"/>
      <c r="GRS13" s="541"/>
      <c r="GRT13" s="537"/>
      <c r="GRU13" s="266"/>
      <c r="GRV13" s="267"/>
      <c r="GRW13" s="267"/>
      <c r="GRX13" s="267"/>
      <c r="GRY13" s="267"/>
      <c r="GRZ13" s="267"/>
      <c r="GSA13" s="268"/>
      <c r="GSB13" s="269"/>
      <c r="GSC13" s="269"/>
      <c r="GSD13" s="269"/>
      <c r="GSE13" s="269"/>
      <c r="GSF13" s="270"/>
      <c r="GSG13" s="265"/>
      <c r="GSH13" s="537"/>
      <c r="GSI13" s="537"/>
      <c r="GSJ13" s="538"/>
      <c r="GSK13" s="539"/>
      <c r="GSM13" s="540"/>
      <c r="GSN13" s="540"/>
      <c r="GSO13" s="541"/>
      <c r="GSP13" s="541"/>
      <c r="GSQ13" s="537"/>
      <c r="GSR13" s="266"/>
      <c r="GSS13" s="267"/>
      <c r="GST13" s="267"/>
      <c r="GSU13" s="267"/>
      <c r="GSV13" s="267"/>
      <c r="GSW13" s="267"/>
      <c r="GSX13" s="268"/>
      <c r="GSY13" s="269"/>
      <c r="GSZ13" s="269"/>
      <c r="GTA13" s="269"/>
      <c r="GTB13" s="269"/>
      <c r="GTC13" s="270"/>
      <c r="GTD13" s="265"/>
      <c r="GTE13" s="537"/>
      <c r="GTF13" s="537"/>
      <c r="GTG13" s="538"/>
      <c r="GTH13" s="539"/>
      <c r="GTJ13" s="540"/>
      <c r="GTK13" s="540"/>
      <c r="GTL13" s="541"/>
      <c r="GTM13" s="541"/>
      <c r="GTN13" s="537"/>
      <c r="GTO13" s="266"/>
      <c r="GTP13" s="267"/>
      <c r="GTQ13" s="267"/>
      <c r="GTR13" s="267"/>
      <c r="GTS13" s="267"/>
      <c r="GTT13" s="267"/>
      <c r="GTU13" s="268"/>
      <c r="GTV13" s="269"/>
      <c r="GTW13" s="269"/>
      <c r="GTX13" s="269"/>
      <c r="GTY13" s="269"/>
      <c r="GTZ13" s="270"/>
      <c r="GUA13" s="265"/>
      <c r="GUB13" s="537"/>
      <c r="GUC13" s="537"/>
      <c r="GUD13" s="538"/>
      <c r="GUE13" s="539"/>
      <c r="GUG13" s="540"/>
      <c r="GUH13" s="540"/>
      <c r="GUI13" s="541"/>
      <c r="GUJ13" s="541"/>
      <c r="GUK13" s="537"/>
      <c r="GUL13" s="266"/>
      <c r="GUM13" s="267"/>
      <c r="GUN13" s="267"/>
      <c r="GUO13" s="267"/>
      <c r="GUP13" s="267"/>
      <c r="GUQ13" s="267"/>
      <c r="GUR13" s="268"/>
      <c r="GUS13" s="269"/>
      <c r="GUT13" s="269"/>
      <c r="GUU13" s="269"/>
      <c r="GUV13" s="269"/>
      <c r="GUW13" s="270"/>
      <c r="GUX13" s="265"/>
      <c r="GUY13" s="537"/>
      <c r="GUZ13" s="537"/>
      <c r="GVA13" s="538"/>
      <c r="GVB13" s="539"/>
      <c r="GVD13" s="540"/>
      <c r="GVE13" s="540"/>
      <c r="GVF13" s="541"/>
      <c r="GVG13" s="541"/>
      <c r="GVH13" s="537"/>
      <c r="GVI13" s="266"/>
      <c r="GVJ13" s="267"/>
      <c r="GVK13" s="267"/>
      <c r="GVL13" s="267"/>
      <c r="GVM13" s="267"/>
      <c r="GVN13" s="267"/>
      <c r="GVO13" s="268"/>
      <c r="GVP13" s="269"/>
      <c r="GVQ13" s="269"/>
      <c r="GVR13" s="269"/>
      <c r="GVS13" s="269"/>
      <c r="GVT13" s="270"/>
      <c r="GVU13" s="265"/>
      <c r="GVV13" s="537"/>
      <c r="GVW13" s="537"/>
      <c r="GVX13" s="538"/>
      <c r="GVY13" s="539"/>
      <c r="GWA13" s="540"/>
      <c r="GWB13" s="540"/>
      <c r="GWC13" s="541"/>
      <c r="GWD13" s="541"/>
      <c r="GWE13" s="537"/>
      <c r="GWF13" s="266"/>
      <c r="GWG13" s="267"/>
      <c r="GWH13" s="267"/>
      <c r="GWI13" s="267"/>
      <c r="GWJ13" s="267"/>
      <c r="GWK13" s="267"/>
      <c r="GWL13" s="268"/>
      <c r="GWM13" s="269"/>
      <c r="GWN13" s="269"/>
      <c r="GWO13" s="269"/>
      <c r="GWP13" s="269"/>
      <c r="GWQ13" s="270"/>
      <c r="GWR13" s="265"/>
      <c r="GWS13" s="537"/>
      <c r="GWT13" s="537"/>
      <c r="GWU13" s="538"/>
      <c r="GWV13" s="539"/>
      <c r="GWX13" s="540"/>
      <c r="GWY13" s="540"/>
      <c r="GWZ13" s="541"/>
      <c r="GXA13" s="541"/>
      <c r="GXB13" s="537"/>
      <c r="GXC13" s="266"/>
      <c r="GXD13" s="267"/>
      <c r="GXE13" s="267"/>
      <c r="GXF13" s="267"/>
      <c r="GXG13" s="267"/>
      <c r="GXH13" s="267"/>
      <c r="GXI13" s="268"/>
      <c r="GXJ13" s="269"/>
      <c r="GXK13" s="269"/>
      <c r="GXL13" s="269"/>
      <c r="GXM13" s="269"/>
      <c r="GXN13" s="270"/>
      <c r="GXO13" s="265"/>
      <c r="GXP13" s="537"/>
      <c r="GXQ13" s="537"/>
      <c r="GXR13" s="538"/>
      <c r="GXS13" s="539"/>
      <c r="GXU13" s="540"/>
      <c r="GXV13" s="540"/>
      <c r="GXW13" s="541"/>
      <c r="GXX13" s="541"/>
      <c r="GXY13" s="537"/>
      <c r="GXZ13" s="266"/>
      <c r="GYA13" s="267"/>
      <c r="GYB13" s="267"/>
      <c r="GYC13" s="267"/>
      <c r="GYD13" s="267"/>
      <c r="GYE13" s="267"/>
      <c r="GYF13" s="268"/>
      <c r="GYG13" s="269"/>
      <c r="GYH13" s="269"/>
      <c r="GYI13" s="269"/>
      <c r="GYJ13" s="269"/>
      <c r="GYK13" s="270"/>
      <c r="GYL13" s="265"/>
      <c r="GYM13" s="537"/>
      <c r="GYN13" s="537"/>
      <c r="GYO13" s="538"/>
      <c r="GYP13" s="539"/>
      <c r="GYR13" s="540"/>
      <c r="GYS13" s="540"/>
      <c r="GYT13" s="541"/>
      <c r="GYU13" s="541"/>
      <c r="GYV13" s="537"/>
      <c r="GYW13" s="266"/>
      <c r="GYX13" s="267"/>
      <c r="GYY13" s="267"/>
      <c r="GYZ13" s="267"/>
      <c r="GZA13" s="267"/>
      <c r="GZB13" s="267"/>
      <c r="GZC13" s="268"/>
      <c r="GZD13" s="269"/>
      <c r="GZE13" s="269"/>
      <c r="GZF13" s="269"/>
      <c r="GZG13" s="269"/>
      <c r="GZH13" s="270"/>
      <c r="GZI13" s="265"/>
      <c r="GZJ13" s="537"/>
      <c r="GZK13" s="537"/>
      <c r="GZL13" s="538"/>
      <c r="GZM13" s="539"/>
      <c r="GZO13" s="540"/>
      <c r="GZP13" s="540"/>
      <c r="GZQ13" s="541"/>
      <c r="GZR13" s="541"/>
      <c r="GZS13" s="537"/>
      <c r="GZT13" s="266"/>
      <c r="GZU13" s="267"/>
      <c r="GZV13" s="267"/>
      <c r="GZW13" s="267"/>
      <c r="GZX13" s="267"/>
      <c r="GZY13" s="267"/>
      <c r="GZZ13" s="268"/>
      <c r="HAA13" s="269"/>
      <c r="HAB13" s="269"/>
      <c r="HAC13" s="269"/>
      <c r="HAD13" s="269"/>
      <c r="HAE13" s="270"/>
      <c r="HAF13" s="265"/>
      <c r="HAG13" s="537"/>
      <c r="HAH13" s="537"/>
      <c r="HAI13" s="538"/>
      <c r="HAJ13" s="539"/>
      <c r="HAL13" s="540"/>
      <c r="HAM13" s="540"/>
      <c r="HAN13" s="541"/>
      <c r="HAO13" s="541"/>
      <c r="HAP13" s="537"/>
      <c r="HAQ13" s="266"/>
      <c r="HAR13" s="267"/>
      <c r="HAS13" s="267"/>
      <c r="HAT13" s="267"/>
      <c r="HAU13" s="267"/>
      <c r="HAV13" s="267"/>
      <c r="HAW13" s="268"/>
      <c r="HAX13" s="269"/>
      <c r="HAY13" s="269"/>
      <c r="HAZ13" s="269"/>
      <c r="HBA13" s="269"/>
      <c r="HBB13" s="270"/>
      <c r="HBC13" s="265"/>
      <c r="HBD13" s="537"/>
      <c r="HBE13" s="537"/>
      <c r="HBF13" s="538"/>
      <c r="HBG13" s="539"/>
      <c r="HBI13" s="540"/>
      <c r="HBJ13" s="540"/>
      <c r="HBK13" s="541"/>
      <c r="HBL13" s="541"/>
      <c r="HBM13" s="537"/>
      <c r="HBN13" s="266"/>
      <c r="HBO13" s="267"/>
      <c r="HBP13" s="267"/>
      <c r="HBQ13" s="267"/>
      <c r="HBR13" s="267"/>
      <c r="HBS13" s="267"/>
      <c r="HBT13" s="268"/>
      <c r="HBU13" s="269"/>
      <c r="HBV13" s="269"/>
      <c r="HBW13" s="269"/>
      <c r="HBX13" s="269"/>
      <c r="HBY13" s="270"/>
      <c r="HBZ13" s="265"/>
      <c r="HCA13" s="537"/>
      <c r="HCB13" s="537"/>
      <c r="HCC13" s="538"/>
      <c r="HCD13" s="539"/>
      <c r="HCF13" s="540"/>
      <c r="HCG13" s="540"/>
      <c r="HCH13" s="541"/>
      <c r="HCI13" s="541"/>
      <c r="HCJ13" s="537"/>
      <c r="HCK13" s="266"/>
      <c r="HCL13" s="267"/>
      <c r="HCM13" s="267"/>
      <c r="HCN13" s="267"/>
      <c r="HCO13" s="267"/>
      <c r="HCP13" s="267"/>
      <c r="HCQ13" s="268"/>
      <c r="HCR13" s="269"/>
      <c r="HCS13" s="269"/>
      <c r="HCT13" s="269"/>
      <c r="HCU13" s="269"/>
      <c r="HCV13" s="270"/>
      <c r="HCW13" s="265"/>
      <c r="HCX13" s="537"/>
      <c r="HCY13" s="537"/>
      <c r="HCZ13" s="538"/>
      <c r="HDA13" s="539"/>
      <c r="HDC13" s="540"/>
      <c r="HDD13" s="540"/>
      <c r="HDE13" s="541"/>
      <c r="HDF13" s="541"/>
      <c r="HDG13" s="537"/>
      <c r="HDH13" s="266"/>
      <c r="HDI13" s="267"/>
      <c r="HDJ13" s="267"/>
      <c r="HDK13" s="267"/>
      <c r="HDL13" s="267"/>
      <c r="HDM13" s="267"/>
      <c r="HDN13" s="268"/>
      <c r="HDO13" s="269"/>
      <c r="HDP13" s="269"/>
      <c r="HDQ13" s="269"/>
      <c r="HDR13" s="269"/>
      <c r="HDS13" s="270"/>
      <c r="HDT13" s="265"/>
      <c r="HDU13" s="537"/>
      <c r="HDV13" s="537"/>
      <c r="HDW13" s="538"/>
      <c r="HDX13" s="539"/>
      <c r="HDZ13" s="540"/>
      <c r="HEA13" s="540"/>
      <c r="HEB13" s="541"/>
      <c r="HEC13" s="541"/>
      <c r="HED13" s="537"/>
      <c r="HEE13" s="266"/>
      <c r="HEF13" s="267"/>
      <c r="HEG13" s="267"/>
      <c r="HEH13" s="267"/>
      <c r="HEI13" s="267"/>
      <c r="HEJ13" s="267"/>
      <c r="HEK13" s="268"/>
      <c r="HEL13" s="269"/>
      <c r="HEM13" s="269"/>
      <c r="HEN13" s="269"/>
      <c r="HEO13" s="269"/>
      <c r="HEP13" s="270"/>
      <c r="HEQ13" s="265"/>
      <c r="HER13" s="537"/>
      <c r="HES13" s="537"/>
      <c r="HET13" s="538"/>
      <c r="HEU13" s="539"/>
      <c r="HEW13" s="540"/>
      <c r="HEX13" s="540"/>
      <c r="HEY13" s="541"/>
      <c r="HEZ13" s="541"/>
      <c r="HFA13" s="537"/>
      <c r="HFB13" s="266"/>
      <c r="HFC13" s="267"/>
      <c r="HFD13" s="267"/>
      <c r="HFE13" s="267"/>
      <c r="HFF13" s="267"/>
      <c r="HFG13" s="267"/>
      <c r="HFH13" s="268"/>
      <c r="HFI13" s="269"/>
      <c r="HFJ13" s="269"/>
      <c r="HFK13" s="269"/>
      <c r="HFL13" s="269"/>
      <c r="HFM13" s="270"/>
      <c r="HFN13" s="265"/>
      <c r="HFO13" s="537"/>
      <c r="HFP13" s="537"/>
      <c r="HFQ13" s="538"/>
      <c r="HFR13" s="539"/>
      <c r="HFT13" s="540"/>
      <c r="HFU13" s="540"/>
      <c r="HFV13" s="541"/>
      <c r="HFW13" s="541"/>
      <c r="HFX13" s="537"/>
      <c r="HFY13" s="266"/>
      <c r="HFZ13" s="267"/>
      <c r="HGA13" s="267"/>
      <c r="HGB13" s="267"/>
      <c r="HGC13" s="267"/>
      <c r="HGD13" s="267"/>
      <c r="HGE13" s="268"/>
      <c r="HGF13" s="269"/>
      <c r="HGG13" s="269"/>
      <c r="HGH13" s="269"/>
      <c r="HGI13" s="269"/>
      <c r="HGJ13" s="270"/>
      <c r="HGK13" s="265"/>
      <c r="HGL13" s="537"/>
      <c r="HGM13" s="537"/>
      <c r="HGN13" s="538"/>
      <c r="HGO13" s="539"/>
      <c r="HGQ13" s="540"/>
      <c r="HGR13" s="540"/>
      <c r="HGS13" s="541"/>
      <c r="HGT13" s="541"/>
      <c r="HGU13" s="537"/>
      <c r="HGV13" s="266"/>
      <c r="HGW13" s="267"/>
      <c r="HGX13" s="267"/>
      <c r="HGY13" s="267"/>
      <c r="HGZ13" s="267"/>
      <c r="HHA13" s="267"/>
      <c r="HHB13" s="268"/>
      <c r="HHC13" s="269"/>
      <c r="HHD13" s="269"/>
      <c r="HHE13" s="269"/>
      <c r="HHF13" s="269"/>
      <c r="HHG13" s="270"/>
      <c r="HHH13" s="265"/>
      <c r="HHI13" s="537"/>
      <c r="HHJ13" s="537"/>
      <c r="HHK13" s="538"/>
      <c r="HHL13" s="539"/>
      <c r="HHN13" s="540"/>
      <c r="HHO13" s="540"/>
      <c r="HHP13" s="541"/>
      <c r="HHQ13" s="541"/>
      <c r="HHR13" s="537"/>
      <c r="HHS13" s="266"/>
      <c r="HHT13" s="267"/>
      <c r="HHU13" s="267"/>
      <c r="HHV13" s="267"/>
      <c r="HHW13" s="267"/>
      <c r="HHX13" s="267"/>
      <c r="HHY13" s="268"/>
      <c r="HHZ13" s="269"/>
      <c r="HIA13" s="269"/>
      <c r="HIB13" s="269"/>
      <c r="HIC13" s="269"/>
      <c r="HID13" s="270"/>
      <c r="HIE13" s="265"/>
      <c r="HIF13" s="537"/>
      <c r="HIG13" s="537"/>
      <c r="HIH13" s="538"/>
      <c r="HII13" s="539"/>
      <c r="HIK13" s="540"/>
      <c r="HIL13" s="540"/>
      <c r="HIM13" s="541"/>
      <c r="HIN13" s="541"/>
      <c r="HIO13" s="537"/>
      <c r="HIP13" s="266"/>
      <c r="HIQ13" s="267"/>
      <c r="HIR13" s="267"/>
      <c r="HIS13" s="267"/>
      <c r="HIT13" s="267"/>
      <c r="HIU13" s="267"/>
      <c r="HIV13" s="268"/>
      <c r="HIW13" s="269"/>
      <c r="HIX13" s="269"/>
      <c r="HIY13" s="269"/>
      <c r="HIZ13" s="269"/>
      <c r="HJA13" s="270"/>
      <c r="HJB13" s="265"/>
      <c r="HJC13" s="537"/>
      <c r="HJD13" s="537"/>
      <c r="HJE13" s="538"/>
      <c r="HJF13" s="539"/>
      <c r="HJH13" s="540"/>
      <c r="HJI13" s="540"/>
      <c r="HJJ13" s="541"/>
      <c r="HJK13" s="541"/>
      <c r="HJL13" s="537"/>
      <c r="HJM13" s="266"/>
      <c r="HJN13" s="267"/>
      <c r="HJO13" s="267"/>
      <c r="HJP13" s="267"/>
      <c r="HJQ13" s="267"/>
      <c r="HJR13" s="267"/>
      <c r="HJS13" s="268"/>
      <c r="HJT13" s="269"/>
      <c r="HJU13" s="269"/>
      <c r="HJV13" s="269"/>
      <c r="HJW13" s="269"/>
      <c r="HJX13" s="270"/>
      <c r="HJY13" s="265"/>
      <c r="HJZ13" s="537"/>
      <c r="HKA13" s="537"/>
      <c r="HKB13" s="538"/>
      <c r="HKC13" s="539"/>
      <c r="HKE13" s="540"/>
      <c r="HKF13" s="540"/>
      <c r="HKG13" s="541"/>
      <c r="HKH13" s="541"/>
      <c r="HKI13" s="537"/>
      <c r="HKJ13" s="266"/>
      <c r="HKK13" s="267"/>
      <c r="HKL13" s="267"/>
      <c r="HKM13" s="267"/>
      <c r="HKN13" s="267"/>
      <c r="HKO13" s="267"/>
      <c r="HKP13" s="268"/>
      <c r="HKQ13" s="269"/>
      <c r="HKR13" s="269"/>
      <c r="HKS13" s="269"/>
      <c r="HKT13" s="269"/>
      <c r="HKU13" s="270"/>
      <c r="HKV13" s="265"/>
      <c r="HKW13" s="537"/>
      <c r="HKX13" s="537"/>
      <c r="HKY13" s="538"/>
      <c r="HKZ13" s="539"/>
      <c r="HLB13" s="540"/>
      <c r="HLC13" s="540"/>
      <c r="HLD13" s="541"/>
      <c r="HLE13" s="541"/>
      <c r="HLF13" s="537"/>
      <c r="HLG13" s="266"/>
      <c r="HLH13" s="267"/>
      <c r="HLI13" s="267"/>
      <c r="HLJ13" s="267"/>
      <c r="HLK13" s="267"/>
      <c r="HLL13" s="267"/>
      <c r="HLM13" s="268"/>
      <c r="HLN13" s="269"/>
      <c r="HLO13" s="269"/>
      <c r="HLP13" s="269"/>
      <c r="HLQ13" s="269"/>
      <c r="HLR13" s="270"/>
      <c r="HLS13" s="265"/>
      <c r="HLT13" s="537"/>
      <c r="HLU13" s="537"/>
      <c r="HLV13" s="538"/>
      <c r="HLW13" s="539"/>
      <c r="HLY13" s="540"/>
      <c r="HLZ13" s="540"/>
      <c r="HMA13" s="541"/>
      <c r="HMB13" s="541"/>
      <c r="HMC13" s="537"/>
      <c r="HMD13" s="266"/>
      <c r="HME13" s="267"/>
      <c r="HMF13" s="267"/>
      <c r="HMG13" s="267"/>
      <c r="HMH13" s="267"/>
      <c r="HMI13" s="267"/>
      <c r="HMJ13" s="268"/>
      <c r="HMK13" s="269"/>
      <c r="HML13" s="269"/>
      <c r="HMM13" s="269"/>
      <c r="HMN13" s="269"/>
      <c r="HMO13" s="270"/>
      <c r="HMP13" s="265"/>
      <c r="HMQ13" s="537"/>
      <c r="HMR13" s="537"/>
      <c r="HMS13" s="538"/>
      <c r="HMT13" s="539"/>
      <c r="HMV13" s="540"/>
      <c r="HMW13" s="540"/>
      <c r="HMX13" s="541"/>
      <c r="HMY13" s="541"/>
      <c r="HMZ13" s="537"/>
      <c r="HNA13" s="266"/>
      <c r="HNB13" s="267"/>
      <c r="HNC13" s="267"/>
      <c r="HND13" s="267"/>
      <c r="HNE13" s="267"/>
      <c r="HNF13" s="267"/>
      <c r="HNG13" s="268"/>
      <c r="HNH13" s="269"/>
      <c r="HNI13" s="269"/>
      <c r="HNJ13" s="269"/>
      <c r="HNK13" s="269"/>
      <c r="HNL13" s="270"/>
      <c r="HNM13" s="265"/>
      <c r="HNN13" s="537"/>
      <c r="HNO13" s="537"/>
      <c r="HNP13" s="538"/>
      <c r="HNQ13" s="539"/>
      <c r="HNS13" s="540"/>
      <c r="HNT13" s="540"/>
      <c r="HNU13" s="541"/>
      <c r="HNV13" s="541"/>
      <c r="HNW13" s="537"/>
      <c r="HNX13" s="266"/>
      <c r="HNY13" s="267"/>
      <c r="HNZ13" s="267"/>
      <c r="HOA13" s="267"/>
      <c r="HOB13" s="267"/>
      <c r="HOC13" s="267"/>
      <c r="HOD13" s="268"/>
      <c r="HOE13" s="269"/>
      <c r="HOF13" s="269"/>
      <c r="HOG13" s="269"/>
      <c r="HOH13" s="269"/>
      <c r="HOI13" s="270"/>
      <c r="HOJ13" s="265"/>
      <c r="HOK13" s="537"/>
      <c r="HOL13" s="537"/>
      <c r="HOM13" s="538"/>
      <c r="HON13" s="539"/>
      <c r="HOP13" s="540"/>
      <c r="HOQ13" s="540"/>
      <c r="HOR13" s="541"/>
      <c r="HOS13" s="541"/>
      <c r="HOT13" s="537"/>
      <c r="HOU13" s="266"/>
      <c r="HOV13" s="267"/>
      <c r="HOW13" s="267"/>
      <c r="HOX13" s="267"/>
      <c r="HOY13" s="267"/>
      <c r="HOZ13" s="267"/>
      <c r="HPA13" s="268"/>
      <c r="HPB13" s="269"/>
      <c r="HPC13" s="269"/>
      <c r="HPD13" s="269"/>
      <c r="HPE13" s="269"/>
      <c r="HPF13" s="270"/>
      <c r="HPG13" s="265"/>
      <c r="HPH13" s="537"/>
      <c r="HPI13" s="537"/>
      <c r="HPJ13" s="538"/>
      <c r="HPK13" s="539"/>
      <c r="HPM13" s="540"/>
      <c r="HPN13" s="540"/>
      <c r="HPO13" s="541"/>
      <c r="HPP13" s="541"/>
      <c r="HPQ13" s="537"/>
      <c r="HPR13" s="266"/>
      <c r="HPS13" s="267"/>
      <c r="HPT13" s="267"/>
      <c r="HPU13" s="267"/>
      <c r="HPV13" s="267"/>
      <c r="HPW13" s="267"/>
      <c r="HPX13" s="268"/>
      <c r="HPY13" s="269"/>
      <c r="HPZ13" s="269"/>
      <c r="HQA13" s="269"/>
      <c r="HQB13" s="269"/>
      <c r="HQC13" s="270"/>
      <c r="HQD13" s="265"/>
      <c r="HQE13" s="537"/>
      <c r="HQF13" s="537"/>
      <c r="HQG13" s="538"/>
      <c r="HQH13" s="539"/>
      <c r="HQJ13" s="540"/>
      <c r="HQK13" s="540"/>
      <c r="HQL13" s="541"/>
      <c r="HQM13" s="541"/>
      <c r="HQN13" s="537"/>
      <c r="HQO13" s="266"/>
      <c r="HQP13" s="267"/>
      <c r="HQQ13" s="267"/>
      <c r="HQR13" s="267"/>
      <c r="HQS13" s="267"/>
      <c r="HQT13" s="267"/>
      <c r="HQU13" s="268"/>
      <c r="HQV13" s="269"/>
      <c r="HQW13" s="269"/>
      <c r="HQX13" s="269"/>
      <c r="HQY13" s="269"/>
      <c r="HQZ13" s="270"/>
      <c r="HRA13" s="265"/>
      <c r="HRB13" s="537"/>
      <c r="HRC13" s="537"/>
      <c r="HRD13" s="538"/>
      <c r="HRE13" s="539"/>
      <c r="HRG13" s="540"/>
      <c r="HRH13" s="540"/>
      <c r="HRI13" s="541"/>
      <c r="HRJ13" s="541"/>
      <c r="HRK13" s="537"/>
      <c r="HRL13" s="266"/>
      <c r="HRM13" s="267"/>
      <c r="HRN13" s="267"/>
      <c r="HRO13" s="267"/>
      <c r="HRP13" s="267"/>
      <c r="HRQ13" s="267"/>
      <c r="HRR13" s="268"/>
      <c r="HRS13" s="269"/>
      <c r="HRT13" s="269"/>
      <c r="HRU13" s="269"/>
      <c r="HRV13" s="269"/>
      <c r="HRW13" s="270"/>
      <c r="HRX13" s="265"/>
      <c r="HRY13" s="537"/>
      <c r="HRZ13" s="537"/>
      <c r="HSA13" s="538"/>
      <c r="HSB13" s="539"/>
      <c r="HSD13" s="540"/>
      <c r="HSE13" s="540"/>
      <c r="HSF13" s="541"/>
      <c r="HSG13" s="541"/>
      <c r="HSH13" s="537"/>
      <c r="HSI13" s="266"/>
      <c r="HSJ13" s="267"/>
      <c r="HSK13" s="267"/>
      <c r="HSL13" s="267"/>
      <c r="HSM13" s="267"/>
      <c r="HSN13" s="267"/>
      <c r="HSO13" s="268"/>
      <c r="HSP13" s="269"/>
      <c r="HSQ13" s="269"/>
      <c r="HSR13" s="269"/>
      <c r="HSS13" s="269"/>
      <c r="HST13" s="270"/>
      <c r="HSU13" s="265"/>
      <c r="HSV13" s="537"/>
      <c r="HSW13" s="537"/>
      <c r="HSX13" s="538"/>
      <c r="HSY13" s="539"/>
      <c r="HTA13" s="540"/>
      <c r="HTB13" s="540"/>
      <c r="HTC13" s="541"/>
      <c r="HTD13" s="541"/>
      <c r="HTE13" s="537"/>
      <c r="HTF13" s="266"/>
      <c r="HTG13" s="267"/>
      <c r="HTH13" s="267"/>
      <c r="HTI13" s="267"/>
      <c r="HTJ13" s="267"/>
      <c r="HTK13" s="267"/>
      <c r="HTL13" s="268"/>
      <c r="HTM13" s="269"/>
      <c r="HTN13" s="269"/>
      <c r="HTO13" s="269"/>
      <c r="HTP13" s="269"/>
      <c r="HTQ13" s="270"/>
      <c r="HTR13" s="265"/>
      <c r="HTS13" s="537"/>
      <c r="HTT13" s="537"/>
      <c r="HTU13" s="538"/>
      <c r="HTV13" s="539"/>
      <c r="HTX13" s="540"/>
      <c r="HTY13" s="540"/>
      <c r="HTZ13" s="541"/>
      <c r="HUA13" s="541"/>
      <c r="HUB13" s="537"/>
      <c r="HUC13" s="266"/>
      <c r="HUD13" s="267"/>
      <c r="HUE13" s="267"/>
      <c r="HUF13" s="267"/>
      <c r="HUG13" s="267"/>
      <c r="HUH13" s="267"/>
      <c r="HUI13" s="268"/>
      <c r="HUJ13" s="269"/>
      <c r="HUK13" s="269"/>
      <c r="HUL13" s="269"/>
      <c r="HUM13" s="269"/>
      <c r="HUN13" s="270"/>
      <c r="HUO13" s="265"/>
      <c r="HUP13" s="537"/>
      <c r="HUQ13" s="537"/>
      <c r="HUR13" s="538"/>
      <c r="HUS13" s="539"/>
      <c r="HUU13" s="540"/>
      <c r="HUV13" s="540"/>
      <c r="HUW13" s="541"/>
      <c r="HUX13" s="541"/>
      <c r="HUY13" s="537"/>
      <c r="HUZ13" s="266"/>
      <c r="HVA13" s="267"/>
      <c r="HVB13" s="267"/>
      <c r="HVC13" s="267"/>
      <c r="HVD13" s="267"/>
      <c r="HVE13" s="267"/>
      <c r="HVF13" s="268"/>
      <c r="HVG13" s="269"/>
      <c r="HVH13" s="269"/>
      <c r="HVI13" s="269"/>
      <c r="HVJ13" s="269"/>
      <c r="HVK13" s="270"/>
      <c r="HVL13" s="265"/>
      <c r="HVM13" s="537"/>
      <c r="HVN13" s="537"/>
      <c r="HVO13" s="538"/>
      <c r="HVP13" s="539"/>
      <c r="HVR13" s="540"/>
      <c r="HVS13" s="540"/>
      <c r="HVT13" s="541"/>
      <c r="HVU13" s="541"/>
      <c r="HVV13" s="537"/>
      <c r="HVW13" s="266"/>
      <c r="HVX13" s="267"/>
      <c r="HVY13" s="267"/>
      <c r="HVZ13" s="267"/>
      <c r="HWA13" s="267"/>
      <c r="HWB13" s="267"/>
      <c r="HWC13" s="268"/>
      <c r="HWD13" s="269"/>
      <c r="HWE13" s="269"/>
      <c r="HWF13" s="269"/>
      <c r="HWG13" s="269"/>
      <c r="HWH13" s="270"/>
      <c r="HWI13" s="265"/>
      <c r="HWJ13" s="537"/>
      <c r="HWK13" s="537"/>
      <c r="HWL13" s="538"/>
      <c r="HWM13" s="539"/>
      <c r="HWO13" s="540"/>
      <c r="HWP13" s="540"/>
      <c r="HWQ13" s="541"/>
      <c r="HWR13" s="541"/>
      <c r="HWS13" s="537"/>
      <c r="HWT13" s="266"/>
      <c r="HWU13" s="267"/>
      <c r="HWV13" s="267"/>
      <c r="HWW13" s="267"/>
      <c r="HWX13" s="267"/>
      <c r="HWY13" s="267"/>
      <c r="HWZ13" s="268"/>
      <c r="HXA13" s="269"/>
      <c r="HXB13" s="269"/>
      <c r="HXC13" s="269"/>
      <c r="HXD13" s="269"/>
      <c r="HXE13" s="270"/>
      <c r="HXF13" s="265"/>
      <c r="HXG13" s="537"/>
      <c r="HXH13" s="537"/>
      <c r="HXI13" s="538"/>
      <c r="HXJ13" s="539"/>
      <c r="HXL13" s="540"/>
      <c r="HXM13" s="540"/>
      <c r="HXN13" s="541"/>
      <c r="HXO13" s="541"/>
      <c r="HXP13" s="537"/>
      <c r="HXQ13" s="266"/>
      <c r="HXR13" s="267"/>
      <c r="HXS13" s="267"/>
      <c r="HXT13" s="267"/>
      <c r="HXU13" s="267"/>
      <c r="HXV13" s="267"/>
      <c r="HXW13" s="268"/>
      <c r="HXX13" s="269"/>
      <c r="HXY13" s="269"/>
      <c r="HXZ13" s="269"/>
      <c r="HYA13" s="269"/>
      <c r="HYB13" s="270"/>
      <c r="HYC13" s="265"/>
      <c r="HYD13" s="537"/>
      <c r="HYE13" s="537"/>
      <c r="HYF13" s="538"/>
      <c r="HYG13" s="539"/>
      <c r="HYI13" s="540"/>
      <c r="HYJ13" s="540"/>
      <c r="HYK13" s="541"/>
      <c r="HYL13" s="541"/>
      <c r="HYM13" s="537"/>
      <c r="HYN13" s="266"/>
      <c r="HYO13" s="267"/>
      <c r="HYP13" s="267"/>
      <c r="HYQ13" s="267"/>
      <c r="HYR13" s="267"/>
      <c r="HYS13" s="267"/>
      <c r="HYT13" s="268"/>
      <c r="HYU13" s="269"/>
      <c r="HYV13" s="269"/>
      <c r="HYW13" s="269"/>
      <c r="HYX13" s="269"/>
      <c r="HYY13" s="270"/>
      <c r="HYZ13" s="265"/>
      <c r="HZA13" s="537"/>
      <c r="HZB13" s="537"/>
      <c r="HZC13" s="538"/>
      <c r="HZD13" s="539"/>
      <c r="HZF13" s="540"/>
      <c r="HZG13" s="540"/>
      <c r="HZH13" s="541"/>
      <c r="HZI13" s="541"/>
      <c r="HZJ13" s="537"/>
      <c r="HZK13" s="266"/>
      <c r="HZL13" s="267"/>
      <c r="HZM13" s="267"/>
      <c r="HZN13" s="267"/>
      <c r="HZO13" s="267"/>
      <c r="HZP13" s="267"/>
      <c r="HZQ13" s="268"/>
      <c r="HZR13" s="269"/>
      <c r="HZS13" s="269"/>
      <c r="HZT13" s="269"/>
      <c r="HZU13" s="269"/>
      <c r="HZV13" s="270"/>
      <c r="HZW13" s="265"/>
      <c r="HZX13" s="537"/>
      <c r="HZY13" s="537"/>
      <c r="HZZ13" s="538"/>
      <c r="IAA13" s="539"/>
      <c r="IAC13" s="540"/>
      <c r="IAD13" s="540"/>
      <c r="IAE13" s="541"/>
      <c r="IAF13" s="541"/>
      <c r="IAG13" s="537"/>
      <c r="IAH13" s="266"/>
      <c r="IAI13" s="267"/>
      <c r="IAJ13" s="267"/>
      <c r="IAK13" s="267"/>
      <c r="IAL13" s="267"/>
      <c r="IAM13" s="267"/>
      <c r="IAN13" s="268"/>
      <c r="IAO13" s="269"/>
      <c r="IAP13" s="269"/>
      <c r="IAQ13" s="269"/>
      <c r="IAR13" s="269"/>
      <c r="IAS13" s="270"/>
      <c r="IAT13" s="265"/>
      <c r="IAU13" s="537"/>
      <c r="IAV13" s="537"/>
      <c r="IAW13" s="538"/>
      <c r="IAX13" s="539"/>
      <c r="IAZ13" s="540"/>
      <c r="IBA13" s="540"/>
      <c r="IBB13" s="541"/>
      <c r="IBC13" s="541"/>
      <c r="IBD13" s="537"/>
      <c r="IBE13" s="266"/>
      <c r="IBF13" s="267"/>
      <c r="IBG13" s="267"/>
      <c r="IBH13" s="267"/>
      <c r="IBI13" s="267"/>
      <c r="IBJ13" s="267"/>
      <c r="IBK13" s="268"/>
      <c r="IBL13" s="269"/>
      <c r="IBM13" s="269"/>
      <c r="IBN13" s="269"/>
      <c r="IBO13" s="269"/>
      <c r="IBP13" s="270"/>
      <c r="IBQ13" s="265"/>
      <c r="IBR13" s="537"/>
      <c r="IBS13" s="537"/>
      <c r="IBT13" s="538"/>
      <c r="IBU13" s="539"/>
      <c r="IBW13" s="540"/>
      <c r="IBX13" s="540"/>
      <c r="IBY13" s="541"/>
      <c r="IBZ13" s="541"/>
      <c r="ICA13" s="537"/>
      <c r="ICB13" s="266"/>
      <c r="ICC13" s="267"/>
      <c r="ICD13" s="267"/>
      <c r="ICE13" s="267"/>
      <c r="ICF13" s="267"/>
      <c r="ICG13" s="267"/>
      <c r="ICH13" s="268"/>
      <c r="ICI13" s="269"/>
      <c r="ICJ13" s="269"/>
      <c r="ICK13" s="269"/>
      <c r="ICL13" s="269"/>
      <c r="ICM13" s="270"/>
      <c r="ICN13" s="265"/>
      <c r="ICO13" s="537"/>
      <c r="ICP13" s="537"/>
      <c r="ICQ13" s="538"/>
      <c r="ICR13" s="539"/>
      <c r="ICT13" s="540"/>
      <c r="ICU13" s="540"/>
      <c r="ICV13" s="541"/>
      <c r="ICW13" s="541"/>
      <c r="ICX13" s="537"/>
      <c r="ICY13" s="266"/>
      <c r="ICZ13" s="267"/>
      <c r="IDA13" s="267"/>
      <c r="IDB13" s="267"/>
      <c r="IDC13" s="267"/>
      <c r="IDD13" s="267"/>
      <c r="IDE13" s="268"/>
      <c r="IDF13" s="269"/>
      <c r="IDG13" s="269"/>
      <c r="IDH13" s="269"/>
      <c r="IDI13" s="269"/>
      <c r="IDJ13" s="270"/>
      <c r="IDK13" s="265"/>
      <c r="IDL13" s="537"/>
      <c r="IDM13" s="537"/>
      <c r="IDN13" s="538"/>
      <c r="IDO13" s="539"/>
      <c r="IDQ13" s="540"/>
      <c r="IDR13" s="540"/>
      <c r="IDS13" s="541"/>
      <c r="IDT13" s="541"/>
      <c r="IDU13" s="537"/>
      <c r="IDV13" s="266"/>
      <c r="IDW13" s="267"/>
      <c r="IDX13" s="267"/>
      <c r="IDY13" s="267"/>
      <c r="IDZ13" s="267"/>
      <c r="IEA13" s="267"/>
      <c r="IEB13" s="268"/>
      <c r="IEC13" s="269"/>
      <c r="IED13" s="269"/>
      <c r="IEE13" s="269"/>
      <c r="IEF13" s="269"/>
      <c r="IEG13" s="270"/>
      <c r="IEH13" s="265"/>
      <c r="IEI13" s="537"/>
      <c r="IEJ13" s="537"/>
      <c r="IEK13" s="538"/>
      <c r="IEL13" s="539"/>
      <c r="IEN13" s="540"/>
      <c r="IEO13" s="540"/>
      <c r="IEP13" s="541"/>
      <c r="IEQ13" s="541"/>
      <c r="IER13" s="537"/>
      <c r="IES13" s="266"/>
      <c r="IET13" s="267"/>
      <c r="IEU13" s="267"/>
      <c r="IEV13" s="267"/>
      <c r="IEW13" s="267"/>
      <c r="IEX13" s="267"/>
      <c r="IEY13" s="268"/>
      <c r="IEZ13" s="269"/>
      <c r="IFA13" s="269"/>
      <c r="IFB13" s="269"/>
      <c r="IFC13" s="269"/>
      <c r="IFD13" s="270"/>
      <c r="IFE13" s="265"/>
      <c r="IFF13" s="537"/>
      <c r="IFG13" s="537"/>
      <c r="IFH13" s="538"/>
      <c r="IFI13" s="539"/>
      <c r="IFK13" s="540"/>
      <c r="IFL13" s="540"/>
      <c r="IFM13" s="541"/>
      <c r="IFN13" s="541"/>
      <c r="IFO13" s="537"/>
      <c r="IFP13" s="266"/>
      <c r="IFQ13" s="267"/>
      <c r="IFR13" s="267"/>
      <c r="IFS13" s="267"/>
      <c r="IFT13" s="267"/>
      <c r="IFU13" s="267"/>
      <c r="IFV13" s="268"/>
      <c r="IFW13" s="269"/>
      <c r="IFX13" s="269"/>
      <c r="IFY13" s="269"/>
      <c r="IFZ13" s="269"/>
      <c r="IGA13" s="270"/>
      <c r="IGB13" s="265"/>
      <c r="IGC13" s="537"/>
      <c r="IGD13" s="537"/>
      <c r="IGE13" s="538"/>
      <c r="IGF13" s="539"/>
      <c r="IGH13" s="540"/>
      <c r="IGI13" s="540"/>
      <c r="IGJ13" s="541"/>
      <c r="IGK13" s="541"/>
      <c r="IGL13" s="537"/>
      <c r="IGM13" s="266"/>
      <c r="IGN13" s="267"/>
      <c r="IGO13" s="267"/>
      <c r="IGP13" s="267"/>
      <c r="IGQ13" s="267"/>
      <c r="IGR13" s="267"/>
      <c r="IGS13" s="268"/>
      <c r="IGT13" s="269"/>
      <c r="IGU13" s="269"/>
      <c r="IGV13" s="269"/>
      <c r="IGW13" s="269"/>
      <c r="IGX13" s="270"/>
      <c r="IGY13" s="265"/>
      <c r="IGZ13" s="537"/>
      <c r="IHA13" s="537"/>
      <c r="IHB13" s="538"/>
      <c r="IHC13" s="539"/>
      <c r="IHE13" s="540"/>
      <c r="IHF13" s="540"/>
      <c r="IHG13" s="541"/>
      <c r="IHH13" s="541"/>
      <c r="IHI13" s="537"/>
      <c r="IHJ13" s="266"/>
      <c r="IHK13" s="267"/>
      <c r="IHL13" s="267"/>
      <c r="IHM13" s="267"/>
      <c r="IHN13" s="267"/>
      <c r="IHO13" s="267"/>
      <c r="IHP13" s="268"/>
      <c r="IHQ13" s="269"/>
      <c r="IHR13" s="269"/>
      <c r="IHS13" s="269"/>
      <c r="IHT13" s="269"/>
      <c r="IHU13" s="270"/>
      <c r="IHV13" s="265"/>
      <c r="IHW13" s="537"/>
      <c r="IHX13" s="537"/>
      <c r="IHY13" s="538"/>
      <c r="IHZ13" s="539"/>
      <c r="IIB13" s="540"/>
      <c r="IIC13" s="540"/>
      <c r="IID13" s="541"/>
      <c r="IIE13" s="541"/>
      <c r="IIF13" s="537"/>
      <c r="IIG13" s="266"/>
      <c r="IIH13" s="267"/>
      <c r="III13" s="267"/>
      <c r="IIJ13" s="267"/>
      <c r="IIK13" s="267"/>
      <c r="IIL13" s="267"/>
      <c r="IIM13" s="268"/>
      <c r="IIN13" s="269"/>
      <c r="IIO13" s="269"/>
      <c r="IIP13" s="269"/>
      <c r="IIQ13" s="269"/>
      <c r="IIR13" s="270"/>
      <c r="IIS13" s="265"/>
      <c r="IIT13" s="537"/>
      <c r="IIU13" s="537"/>
      <c r="IIV13" s="538"/>
      <c r="IIW13" s="539"/>
      <c r="IIY13" s="540"/>
      <c r="IIZ13" s="540"/>
      <c r="IJA13" s="541"/>
      <c r="IJB13" s="541"/>
      <c r="IJC13" s="537"/>
      <c r="IJD13" s="266"/>
      <c r="IJE13" s="267"/>
      <c r="IJF13" s="267"/>
      <c r="IJG13" s="267"/>
      <c r="IJH13" s="267"/>
      <c r="IJI13" s="267"/>
      <c r="IJJ13" s="268"/>
      <c r="IJK13" s="269"/>
      <c r="IJL13" s="269"/>
      <c r="IJM13" s="269"/>
      <c r="IJN13" s="269"/>
      <c r="IJO13" s="270"/>
      <c r="IJP13" s="265"/>
      <c r="IJQ13" s="537"/>
      <c r="IJR13" s="537"/>
      <c r="IJS13" s="538"/>
      <c r="IJT13" s="539"/>
      <c r="IJV13" s="540"/>
      <c r="IJW13" s="540"/>
      <c r="IJX13" s="541"/>
      <c r="IJY13" s="541"/>
      <c r="IJZ13" s="537"/>
      <c r="IKA13" s="266"/>
      <c r="IKB13" s="267"/>
      <c r="IKC13" s="267"/>
      <c r="IKD13" s="267"/>
      <c r="IKE13" s="267"/>
      <c r="IKF13" s="267"/>
      <c r="IKG13" s="268"/>
      <c r="IKH13" s="269"/>
      <c r="IKI13" s="269"/>
      <c r="IKJ13" s="269"/>
      <c r="IKK13" s="269"/>
      <c r="IKL13" s="270"/>
      <c r="IKM13" s="265"/>
      <c r="IKN13" s="537"/>
      <c r="IKO13" s="537"/>
      <c r="IKP13" s="538"/>
      <c r="IKQ13" s="539"/>
      <c r="IKS13" s="540"/>
      <c r="IKT13" s="540"/>
      <c r="IKU13" s="541"/>
      <c r="IKV13" s="541"/>
      <c r="IKW13" s="537"/>
      <c r="IKX13" s="266"/>
      <c r="IKY13" s="267"/>
      <c r="IKZ13" s="267"/>
      <c r="ILA13" s="267"/>
      <c r="ILB13" s="267"/>
      <c r="ILC13" s="267"/>
      <c r="ILD13" s="268"/>
      <c r="ILE13" s="269"/>
      <c r="ILF13" s="269"/>
      <c r="ILG13" s="269"/>
      <c r="ILH13" s="269"/>
      <c r="ILI13" s="270"/>
      <c r="ILJ13" s="265"/>
      <c r="ILK13" s="537"/>
      <c r="ILL13" s="537"/>
      <c r="ILM13" s="538"/>
      <c r="ILN13" s="539"/>
      <c r="ILP13" s="540"/>
      <c r="ILQ13" s="540"/>
      <c r="ILR13" s="541"/>
      <c r="ILS13" s="541"/>
      <c r="ILT13" s="537"/>
      <c r="ILU13" s="266"/>
      <c r="ILV13" s="267"/>
      <c r="ILW13" s="267"/>
      <c r="ILX13" s="267"/>
      <c r="ILY13" s="267"/>
      <c r="ILZ13" s="267"/>
      <c r="IMA13" s="268"/>
      <c r="IMB13" s="269"/>
      <c r="IMC13" s="269"/>
      <c r="IMD13" s="269"/>
      <c r="IME13" s="269"/>
      <c r="IMF13" s="270"/>
      <c r="IMG13" s="265"/>
      <c r="IMH13" s="537"/>
      <c r="IMI13" s="537"/>
      <c r="IMJ13" s="538"/>
      <c r="IMK13" s="539"/>
      <c r="IMM13" s="540"/>
      <c r="IMN13" s="540"/>
      <c r="IMO13" s="541"/>
      <c r="IMP13" s="541"/>
      <c r="IMQ13" s="537"/>
      <c r="IMR13" s="266"/>
      <c r="IMS13" s="267"/>
      <c r="IMT13" s="267"/>
      <c r="IMU13" s="267"/>
      <c r="IMV13" s="267"/>
      <c r="IMW13" s="267"/>
      <c r="IMX13" s="268"/>
      <c r="IMY13" s="269"/>
      <c r="IMZ13" s="269"/>
      <c r="INA13" s="269"/>
      <c r="INB13" s="269"/>
      <c r="INC13" s="270"/>
      <c r="IND13" s="265"/>
      <c r="INE13" s="537"/>
      <c r="INF13" s="537"/>
      <c r="ING13" s="538"/>
      <c r="INH13" s="539"/>
      <c r="INJ13" s="540"/>
      <c r="INK13" s="540"/>
      <c r="INL13" s="541"/>
      <c r="INM13" s="541"/>
      <c r="INN13" s="537"/>
      <c r="INO13" s="266"/>
      <c r="INP13" s="267"/>
      <c r="INQ13" s="267"/>
      <c r="INR13" s="267"/>
      <c r="INS13" s="267"/>
      <c r="INT13" s="267"/>
      <c r="INU13" s="268"/>
      <c r="INV13" s="269"/>
      <c r="INW13" s="269"/>
      <c r="INX13" s="269"/>
      <c r="INY13" s="269"/>
      <c r="INZ13" s="270"/>
      <c r="IOA13" s="265"/>
      <c r="IOB13" s="537"/>
      <c r="IOC13" s="537"/>
      <c r="IOD13" s="538"/>
      <c r="IOE13" s="539"/>
      <c r="IOG13" s="540"/>
      <c r="IOH13" s="540"/>
      <c r="IOI13" s="541"/>
      <c r="IOJ13" s="541"/>
      <c r="IOK13" s="537"/>
      <c r="IOL13" s="266"/>
      <c r="IOM13" s="267"/>
      <c r="ION13" s="267"/>
      <c r="IOO13" s="267"/>
      <c r="IOP13" s="267"/>
      <c r="IOQ13" s="267"/>
      <c r="IOR13" s="268"/>
      <c r="IOS13" s="269"/>
      <c r="IOT13" s="269"/>
      <c r="IOU13" s="269"/>
      <c r="IOV13" s="269"/>
      <c r="IOW13" s="270"/>
      <c r="IOX13" s="265"/>
      <c r="IOY13" s="537"/>
      <c r="IOZ13" s="537"/>
      <c r="IPA13" s="538"/>
      <c r="IPB13" s="539"/>
      <c r="IPD13" s="540"/>
      <c r="IPE13" s="540"/>
      <c r="IPF13" s="541"/>
      <c r="IPG13" s="541"/>
      <c r="IPH13" s="537"/>
      <c r="IPI13" s="266"/>
      <c r="IPJ13" s="267"/>
      <c r="IPK13" s="267"/>
      <c r="IPL13" s="267"/>
      <c r="IPM13" s="267"/>
      <c r="IPN13" s="267"/>
      <c r="IPO13" s="268"/>
      <c r="IPP13" s="269"/>
      <c r="IPQ13" s="269"/>
      <c r="IPR13" s="269"/>
      <c r="IPS13" s="269"/>
      <c r="IPT13" s="270"/>
      <c r="IPU13" s="265"/>
      <c r="IPV13" s="537"/>
      <c r="IPW13" s="537"/>
      <c r="IPX13" s="538"/>
      <c r="IPY13" s="539"/>
      <c r="IQA13" s="540"/>
      <c r="IQB13" s="540"/>
      <c r="IQC13" s="541"/>
      <c r="IQD13" s="541"/>
      <c r="IQE13" s="537"/>
      <c r="IQF13" s="266"/>
      <c r="IQG13" s="267"/>
      <c r="IQH13" s="267"/>
      <c r="IQI13" s="267"/>
      <c r="IQJ13" s="267"/>
      <c r="IQK13" s="267"/>
      <c r="IQL13" s="268"/>
      <c r="IQM13" s="269"/>
      <c r="IQN13" s="269"/>
      <c r="IQO13" s="269"/>
      <c r="IQP13" s="269"/>
      <c r="IQQ13" s="270"/>
      <c r="IQR13" s="265"/>
      <c r="IQS13" s="537"/>
      <c r="IQT13" s="537"/>
      <c r="IQU13" s="538"/>
      <c r="IQV13" s="539"/>
      <c r="IQX13" s="540"/>
      <c r="IQY13" s="540"/>
      <c r="IQZ13" s="541"/>
      <c r="IRA13" s="541"/>
      <c r="IRB13" s="537"/>
      <c r="IRC13" s="266"/>
      <c r="IRD13" s="267"/>
      <c r="IRE13" s="267"/>
      <c r="IRF13" s="267"/>
      <c r="IRG13" s="267"/>
      <c r="IRH13" s="267"/>
      <c r="IRI13" s="268"/>
      <c r="IRJ13" s="269"/>
      <c r="IRK13" s="269"/>
      <c r="IRL13" s="269"/>
      <c r="IRM13" s="269"/>
      <c r="IRN13" s="270"/>
      <c r="IRO13" s="265"/>
      <c r="IRP13" s="537"/>
      <c r="IRQ13" s="537"/>
      <c r="IRR13" s="538"/>
      <c r="IRS13" s="539"/>
      <c r="IRU13" s="540"/>
      <c r="IRV13" s="540"/>
      <c r="IRW13" s="541"/>
      <c r="IRX13" s="541"/>
      <c r="IRY13" s="537"/>
      <c r="IRZ13" s="266"/>
      <c r="ISA13" s="267"/>
      <c r="ISB13" s="267"/>
      <c r="ISC13" s="267"/>
      <c r="ISD13" s="267"/>
      <c r="ISE13" s="267"/>
      <c r="ISF13" s="268"/>
      <c r="ISG13" s="269"/>
      <c r="ISH13" s="269"/>
      <c r="ISI13" s="269"/>
      <c r="ISJ13" s="269"/>
      <c r="ISK13" s="270"/>
      <c r="ISL13" s="265"/>
      <c r="ISM13" s="537"/>
      <c r="ISN13" s="537"/>
      <c r="ISO13" s="538"/>
      <c r="ISP13" s="539"/>
      <c r="ISR13" s="540"/>
      <c r="ISS13" s="540"/>
      <c r="IST13" s="541"/>
      <c r="ISU13" s="541"/>
      <c r="ISV13" s="537"/>
      <c r="ISW13" s="266"/>
      <c r="ISX13" s="267"/>
      <c r="ISY13" s="267"/>
      <c r="ISZ13" s="267"/>
      <c r="ITA13" s="267"/>
      <c r="ITB13" s="267"/>
      <c r="ITC13" s="268"/>
      <c r="ITD13" s="269"/>
      <c r="ITE13" s="269"/>
      <c r="ITF13" s="269"/>
      <c r="ITG13" s="269"/>
      <c r="ITH13" s="270"/>
      <c r="ITI13" s="265"/>
      <c r="ITJ13" s="537"/>
      <c r="ITK13" s="537"/>
      <c r="ITL13" s="538"/>
      <c r="ITM13" s="539"/>
      <c r="ITO13" s="540"/>
      <c r="ITP13" s="540"/>
      <c r="ITQ13" s="541"/>
      <c r="ITR13" s="541"/>
      <c r="ITS13" s="537"/>
      <c r="ITT13" s="266"/>
      <c r="ITU13" s="267"/>
      <c r="ITV13" s="267"/>
      <c r="ITW13" s="267"/>
      <c r="ITX13" s="267"/>
      <c r="ITY13" s="267"/>
      <c r="ITZ13" s="268"/>
      <c r="IUA13" s="269"/>
      <c r="IUB13" s="269"/>
      <c r="IUC13" s="269"/>
      <c r="IUD13" s="269"/>
      <c r="IUE13" s="270"/>
      <c r="IUF13" s="265"/>
      <c r="IUG13" s="537"/>
      <c r="IUH13" s="537"/>
      <c r="IUI13" s="538"/>
      <c r="IUJ13" s="539"/>
      <c r="IUL13" s="540"/>
      <c r="IUM13" s="540"/>
      <c r="IUN13" s="541"/>
      <c r="IUO13" s="541"/>
      <c r="IUP13" s="537"/>
      <c r="IUQ13" s="266"/>
      <c r="IUR13" s="267"/>
      <c r="IUS13" s="267"/>
      <c r="IUT13" s="267"/>
      <c r="IUU13" s="267"/>
      <c r="IUV13" s="267"/>
      <c r="IUW13" s="268"/>
      <c r="IUX13" s="269"/>
      <c r="IUY13" s="269"/>
      <c r="IUZ13" s="269"/>
      <c r="IVA13" s="269"/>
      <c r="IVB13" s="270"/>
      <c r="IVC13" s="265"/>
      <c r="IVD13" s="537"/>
      <c r="IVE13" s="537"/>
      <c r="IVF13" s="538"/>
      <c r="IVG13" s="539"/>
      <c r="IVI13" s="540"/>
      <c r="IVJ13" s="540"/>
      <c r="IVK13" s="541"/>
      <c r="IVL13" s="541"/>
      <c r="IVM13" s="537"/>
      <c r="IVN13" s="266"/>
      <c r="IVO13" s="267"/>
      <c r="IVP13" s="267"/>
      <c r="IVQ13" s="267"/>
      <c r="IVR13" s="267"/>
      <c r="IVS13" s="267"/>
      <c r="IVT13" s="268"/>
      <c r="IVU13" s="269"/>
      <c r="IVV13" s="269"/>
      <c r="IVW13" s="269"/>
      <c r="IVX13" s="269"/>
      <c r="IVY13" s="270"/>
      <c r="IVZ13" s="265"/>
      <c r="IWA13" s="537"/>
      <c r="IWB13" s="537"/>
      <c r="IWC13" s="538"/>
      <c r="IWD13" s="539"/>
      <c r="IWF13" s="540"/>
      <c r="IWG13" s="540"/>
      <c r="IWH13" s="541"/>
      <c r="IWI13" s="541"/>
      <c r="IWJ13" s="537"/>
      <c r="IWK13" s="266"/>
      <c r="IWL13" s="267"/>
      <c r="IWM13" s="267"/>
      <c r="IWN13" s="267"/>
      <c r="IWO13" s="267"/>
      <c r="IWP13" s="267"/>
      <c r="IWQ13" s="268"/>
      <c r="IWR13" s="269"/>
      <c r="IWS13" s="269"/>
      <c r="IWT13" s="269"/>
      <c r="IWU13" s="269"/>
      <c r="IWV13" s="270"/>
      <c r="IWW13" s="265"/>
      <c r="IWX13" s="537"/>
      <c r="IWY13" s="537"/>
      <c r="IWZ13" s="538"/>
      <c r="IXA13" s="539"/>
      <c r="IXC13" s="540"/>
      <c r="IXD13" s="540"/>
      <c r="IXE13" s="541"/>
      <c r="IXF13" s="541"/>
      <c r="IXG13" s="537"/>
      <c r="IXH13" s="266"/>
      <c r="IXI13" s="267"/>
      <c r="IXJ13" s="267"/>
      <c r="IXK13" s="267"/>
      <c r="IXL13" s="267"/>
      <c r="IXM13" s="267"/>
      <c r="IXN13" s="268"/>
      <c r="IXO13" s="269"/>
      <c r="IXP13" s="269"/>
      <c r="IXQ13" s="269"/>
      <c r="IXR13" s="269"/>
      <c r="IXS13" s="270"/>
      <c r="IXT13" s="265"/>
      <c r="IXU13" s="537"/>
      <c r="IXV13" s="537"/>
      <c r="IXW13" s="538"/>
      <c r="IXX13" s="539"/>
      <c r="IXZ13" s="540"/>
      <c r="IYA13" s="540"/>
      <c r="IYB13" s="541"/>
      <c r="IYC13" s="541"/>
      <c r="IYD13" s="537"/>
      <c r="IYE13" s="266"/>
      <c r="IYF13" s="267"/>
      <c r="IYG13" s="267"/>
      <c r="IYH13" s="267"/>
      <c r="IYI13" s="267"/>
      <c r="IYJ13" s="267"/>
      <c r="IYK13" s="268"/>
      <c r="IYL13" s="269"/>
      <c r="IYM13" s="269"/>
      <c r="IYN13" s="269"/>
      <c r="IYO13" s="269"/>
      <c r="IYP13" s="270"/>
      <c r="IYQ13" s="265"/>
      <c r="IYR13" s="537"/>
      <c r="IYS13" s="537"/>
      <c r="IYT13" s="538"/>
      <c r="IYU13" s="539"/>
      <c r="IYW13" s="540"/>
      <c r="IYX13" s="540"/>
      <c r="IYY13" s="541"/>
      <c r="IYZ13" s="541"/>
      <c r="IZA13" s="537"/>
      <c r="IZB13" s="266"/>
      <c r="IZC13" s="267"/>
      <c r="IZD13" s="267"/>
      <c r="IZE13" s="267"/>
      <c r="IZF13" s="267"/>
      <c r="IZG13" s="267"/>
      <c r="IZH13" s="268"/>
      <c r="IZI13" s="269"/>
      <c r="IZJ13" s="269"/>
      <c r="IZK13" s="269"/>
      <c r="IZL13" s="269"/>
      <c r="IZM13" s="270"/>
      <c r="IZN13" s="265"/>
      <c r="IZO13" s="537"/>
      <c r="IZP13" s="537"/>
      <c r="IZQ13" s="538"/>
      <c r="IZR13" s="539"/>
      <c r="IZT13" s="540"/>
      <c r="IZU13" s="540"/>
      <c r="IZV13" s="541"/>
      <c r="IZW13" s="541"/>
      <c r="IZX13" s="537"/>
      <c r="IZY13" s="266"/>
      <c r="IZZ13" s="267"/>
      <c r="JAA13" s="267"/>
      <c r="JAB13" s="267"/>
      <c r="JAC13" s="267"/>
      <c r="JAD13" s="267"/>
      <c r="JAE13" s="268"/>
      <c r="JAF13" s="269"/>
      <c r="JAG13" s="269"/>
      <c r="JAH13" s="269"/>
      <c r="JAI13" s="269"/>
      <c r="JAJ13" s="270"/>
      <c r="JAK13" s="265"/>
      <c r="JAL13" s="537"/>
      <c r="JAM13" s="537"/>
      <c r="JAN13" s="538"/>
      <c r="JAO13" s="539"/>
      <c r="JAQ13" s="540"/>
      <c r="JAR13" s="540"/>
      <c r="JAS13" s="541"/>
      <c r="JAT13" s="541"/>
      <c r="JAU13" s="537"/>
      <c r="JAV13" s="266"/>
      <c r="JAW13" s="267"/>
      <c r="JAX13" s="267"/>
      <c r="JAY13" s="267"/>
      <c r="JAZ13" s="267"/>
      <c r="JBA13" s="267"/>
      <c r="JBB13" s="268"/>
      <c r="JBC13" s="269"/>
      <c r="JBD13" s="269"/>
      <c r="JBE13" s="269"/>
      <c r="JBF13" s="269"/>
      <c r="JBG13" s="270"/>
      <c r="JBH13" s="265"/>
      <c r="JBI13" s="537"/>
      <c r="JBJ13" s="537"/>
      <c r="JBK13" s="538"/>
      <c r="JBL13" s="539"/>
      <c r="JBN13" s="540"/>
      <c r="JBO13" s="540"/>
      <c r="JBP13" s="541"/>
      <c r="JBQ13" s="541"/>
      <c r="JBR13" s="537"/>
      <c r="JBS13" s="266"/>
      <c r="JBT13" s="267"/>
      <c r="JBU13" s="267"/>
      <c r="JBV13" s="267"/>
      <c r="JBW13" s="267"/>
      <c r="JBX13" s="267"/>
      <c r="JBY13" s="268"/>
      <c r="JBZ13" s="269"/>
      <c r="JCA13" s="269"/>
      <c r="JCB13" s="269"/>
      <c r="JCC13" s="269"/>
      <c r="JCD13" s="270"/>
      <c r="JCE13" s="265"/>
      <c r="JCF13" s="537"/>
      <c r="JCG13" s="537"/>
      <c r="JCH13" s="538"/>
      <c r="JCI13" s="539"/>
      <c r="JCK13" s="540"/>
      <c r="JCL13" s="540"/>
      <c r="JCM13" s="541"/>
      <c r="JCN13" s="541"/>
      <c r="JCO13" s="537"/>
      <c r="JCP13" s="266"/>
      <c r="JCQ13" s="267"/>
      <c r="JCR13" s="267"/>
      <c r="JCS13" s="267"/>
      <c r="JCT13" s="267"/>
      <c r="JCU13" s="267"/>
      <c r="JCV13" s="268"/>
      <c r="JCW13" s="269"/>
      <c r="JCX13" s="269"/>
      <c r="JCY13" s="269"/>
      <c r="JCZ13" s="269"/>
      <c r="JDA13" s="270"/>
      <c r="JDB13" s="265"/>
      <c r="JDC13" s="537"/>
      <c r="JDD13" s="537"/>
      <c r="JDE13" s="538"/>
      <c r="JDF13" s="539"/>
      <c r="JDH13" s="540"/>
      <c r="JDI13" s="540"/>
      <c r="JDJ13" s="541"/>
      <c r="JDK13" s="541"/>
      <c r="JDL13" s="537"/>
      <c r="JDM13" s="266"/>
      <c r="JDN13" s="267"/>
      <c r="JDO13" s="267"/>
      <c r="JDP13" s="267"/>
      <c r="JDQ13" s="267"/>
      <c r="JDR13" s="267"/>
      <c r="JDS13" s="268"/>
      <c r="JDT13" s="269"/>
      <c r="JDU13" s="269"/>
      <c r="JDV13" s="269"/>
      <c r="JDW13" s="269"/>
      <c r="JDX13" s="270"/>
      <c r="JDY13" s="265"/>
      <c r="JDZ13" s="537"/>
      <c r="JEA13" s="537"/>
      <c r="JEB13" s="538"/>
      <c r="JEC13" s="539"/>
      <c r="JEE13" s="540"/>
      <c r="JEF13" s="540"/>
      <c r="JEG13" s="541"/>
      <c r="JEH13" s="541"/>
      <c r="JEI13" s="537"/>
      <c r="JEJ13" s="266"/>
      <c r="JEK13" s="267"/>
      <c r="JEL13" s="267"/>
      <c r="JEM13" s="267"/>
      <c r="JEN13" s="267"/>
      <c r="JEO13" s="267"/>
      <c r="JEP13" s="268"/>
      <c r="JEQ13" s="269"/>
      <c r="JER13" s="269"/>
      <c r="JES13" s="269"/>
      <c r="JET13" s="269"/>
      <c r="JEU13" s="270"/>
      <c r="JEV13" s="265"/>
      <c r="JEW13" s="537"/>
      <c r="JEX13" s="537"/>
      <c r="JEY13" s="538"/>
      <c r="JEZ13" s="539"/>
      <c r="JFB13" s="540"/>
      <c r="JFC13" s="540"/>
      <c r="JFD13" s="541"/>
      <c r="JFE13" s="541"/>
      <c r="JFF13" s="537"/>
      <c r="JFG13" s="266"/>
      <c r="JFH13" s="267"/>
      <c r="JFI13" s="267"/>
      <c r="JFJ13" s="267"/>
      <c r="JFK13" s="267"/>
      <c r="JFL13" s="267"/>
      <c r="JFM13" s="268"/>
      <c r="JFN13" s="269"/>
      <c r="JFO13" s="269"/>
      <c r="JFP13" s="269"/>
      <c r="JFQ13" s="269"/>
      <c r="JFR13" s="270"/>
      <c r="JFS13" s="265"/>
      <c r="JFT13" s="537"/>
      <c r="JFU13" s="537"/>
      <c r="JFV13" s="538"/>
      <c r="JFW13" s="539"/>
      <c r="JFY13" s="540"/>
      <c r="JFZ13" s="540"/>
      <c r="JGA13" s="541"/>
      <c r="JGB13" s="541"/>
      <c r="JGC13" s="537"/>
      <c r="JGD13" s="266"/>
      <c r="JGE13" s="267"/>
      <c r="JGF13" s="267"/>
      <c r="JGG13" s="267"/>
      <c r="JGH13" s="267"/>
      <c r="JGI13" s="267"/>
      <c r="JGJ13" s="268"/>
      <c r="JGK13" s="269"/>
      <c r="JGL13" s="269"/>
      <c r="JGM13" s="269"/>
      <c r="JGN13" s="269"/>
      <c r="JGO13" s="270"/>
      <c r="JGP13" s="265"/>
      <c r="JGQ13" s="537"/>
      <c r="JGR13" s="537"/>
      <c r="JGS13" s="538"/>
      <c r="JGT13" s="539"/>
      <c r="JGV13" s="540"/>
      <c r="JGW13" s="540"/>
      <c r="JGX13" s="541"/>
      <c r="JGY13" s="541"/>
      <c r="JGZ13" s="537"/>
      <c r="JHA13" s="266"/>
      <c r="JHB13" s="267"/>
      <c r="JHC13" s="267"/>
      <c r="JHD13" s="267"/>
      <c r="JHE13" s="267"/>
      <c r="JHF13" s="267"/>
      <c r="JHG13" s="268"/>
      <c r="JHH13" s="269"/>
      <c r="JHI13" s="269"/>
      <c r="JHJ13" s="269"/>
      <c r="JHK13" s="269"/>
      <c r="JHL13" s="270"/>
      <c r="JHM13" s="265"/>
      <c r="JHN13" s="537"/>
      <c r="JHO13" s="537"/>
      <c r="JHP13" s="538"/>
      <c r="JHQ13" s="539"/>
      <c r="JHS13" s="540"/>
      <c r="JHT13" s="540"/>
      <c r="JHU13" s="541"/>
      <c r="JHV13" s="541"/>
      <c r="JHW13" s="537"/>
      <c r="JHX13" s="266"/>
      <c r="JHY13" s="267"/>
      <c r="JHZ13" s="267"/>
      <c r="JIA13" s="267"/>
      <c r="JIB13" s="267"/>
      <c r="JIC13" s="267"/>
      <c r="JID13" s="268"/>
      <c r="JIE13" s="269"/>
      <c r="JIF13" s="269"/>
      <c r="JIG13" s="269"/>
      <c r="JIH13" s="269"/>
      <c r="JII13" s="270"/>
      <c r="JIJ13" s="265"/>
      <c r="JIK13" s="537"/>
      <c r="JIL13" s="537"/>
      <c r="JIM13" s="538"/>
      <c r="JIN13" s="539"/>
      <c r="JIP13" s="540"/>
      <c r="JIQ13" s="540"/>
      <c r="JIR13" s="541"/>
      <c r="JIS13" s="541"/>
      <c r="JIT13" s="537"/>
      <c r="JIU13" s="266"/>
      <c r="JIV13" s="267"/>
      <c r="JIW13" s="267"/>
      <c r="JIX13" s="267"/>
      <c r="JIY13" s="267"/>
      <c r="JIZ13" s="267"/>
      <c r="JJA13" s="268"/>
      <c r="JJB13" s="269"/>
      <c r="JJC13" s="269"/>
      <c r="JJD13" s="269"/>
      <c r="JJE13" s="269"/>
      <c r="JJF13" s="270"/>
      <c r="JJG13" s="265"/>
      <c r="JJH13" s="537"/>
      <c r="JJI13" s="537"/>
      <c r="JJJ13" s="538"/>
      <c r="JJK13" s="539"/>
      <c r="JJM13" s="540"/>
      <c r="JJN13" s="540"/>
      <c r="JJO13" s="541"/>
      <c r="JJP13" s="541"/>
      <c r="JJQ13" s="537"/>
      <c r="JJR13" s="266"/>
      <c r="JJS13" s="267"/>
      <c r="JJT13" s="267"/>
      <c r="JJU13" s="267"/>
      <c r="JJV13" s="267"/>
      <c r="JJW13" s="267"/>
      <c r="JJX13" s="268"/>
      <c r="JJY13" s="269"/>
      <c r="JJZ13" s="269"/>
      <c r="JKA13" s="269"/>
      <c r="JKB13" s="269"/>
      <c r="JKC13" s="270"/>
      <c r="JKD13" s="265"/>
      <c r="JKE13" s="537"/>
      <c r="JKF13" s="537"/>
      <c r="JKG13" s="538"/>
      <c r="JKH13" s="539"/>
      <c r="JKJ13" s="540"/>
      <c r="JKK13" s="540"/>
      <c r="JKL13" s="541"/>
      <c r="JKM13" s="541"/>
      <c r="JKN13" s="537"/>
      <c r="JKO13" s="266"/>
      <c r="JKP13" s="267"/>
      <c r="JKQ13" s="267"/>
      <c r="JKR13" s="267"/>
      <c r="JKS13" s="267"/>
      <c r="JKT13" s="267"/>
      <c r="JKU13" s="268"/>
      <c r="JKV13" s="269"/>
      <c r="JKW13" s="269"/>
      <c r="JKX13" s="269"/>
      <c r="JKY13" s="269"/>
      <c r="JKZ13" s="270"/>
      <c r="JLA13" s="265"/>
      <c r="JLB13" s="537"/>
      <c r="JLC13" s="537"/>
      <c r="JLD13" s="538"/>
      <c r="JLE13" s="539"/>
      <c r="JLG13" s="540"/>
      <c r="JLH13" s="540"/>
      <c r="JLI13" s="541"/>
      <c r="JLJ13" s="541"/>
      <c r="JLK13" s="537"/>
      <c r="JLL13" s="266"/>
      <c r="JLM13" s="267"/>
      <c r="JLN13" s="267"/>
      <c r="JLO13" s="267"/>
      <c r="JLP13" s="267"/>
      <c r="JLQ13" s="267"/>
      <c r="JLR13" s="268"/>
      <c r="JLS13" s="269"/>
      <c r="JLT13" s="269"/>
      <c r="JLU13" s="269"/>
      <c r="JLV13" s="269"/>
      <c r="JLW13" s="270"/>
      <c r="JLX13" s="265"/>
      <c r="JLY13" s="537"/>
      <c r="JLZ13" s="537"/>
      <c r="JMA13" s="538"/>
      <c r="JMB13" s="539"/>
      <c r="JMD13" s="540"/>
      <c r="JME13" s="540"/>
      <c r="JMF13" s="541"/>
      <c r="JMG13" s="541"/>
      <c r="JMH13" s="537"/>
      <c r="JMI13" s="266"/>
      <c r="JMJ13" s="267"/>
      <c r="JMK13" s="267"/>
      <c r="JML13" s="267"/>
      <c r="JMM13" s="267"/>
      <c r="JMN13" s="267"/>
      <c r="JMO13" s="268"/>
      <c r="JMP13" s="269"/>
      <c r="JMQ13" s="269"/>
      <c r="JMR13" s="269"/>
      <c r="JMS13" s="269"/>
      <c r="JMT13" s="270"/>
      <c r="JMU13" s="265"/>
      <c r="JMV13" s="537"/>
      <c r="JMW13" s="537"/>
      <c r="JMX13" s="538"/>
      <c r="JMY13" s="539"/>
      <c r="JNA13" s="540"/>
      <c r="JNB13" s="540"/>
      <c r="JNC13" s="541"/>
      <c r="JND13" s="541"/>
      <c r="JNE13" s="537"/>
      <c r="JNF13" s="266"/>
      <c r="JNG13" s="267"/>
      <c r="JNH13" s="267"/>
      <c r="JNI13" s="267"/>
      <c r="JNJ13" s="267"/>
      <c r="JNK13" s="267"/>
      <c r="JNL13" s="268"/>
      <c r="JNM13" s="269"/>
      <c r="JNN13" s="269"/>
      <c r="JNO13" s="269"/>
      <c r="JNP13" s="269"/>
      <c r="JNQ13" s="270"/>
      <c r="JNR13" s="265"/>
      <c r="JNS13" s="537"/>
      <c r="JNT13" s="537"/>
      <c r="JNU13" s="538"/>
      <c r="JNV13" s="539"/>
      <c r="JNX13" s="540"/>
      <c r="JNY13" s="540"/>
      <c r="JNZ13" s="541"/>
      <c r="JOA13" s="541"/>
      <c r="JOB13" s="537"/>
      <c r="JOC13" s="266"/>
      <c r="JOD13" s="267"/>
      <c r="JOE13" s="267"/>
      <c r="JOF13" s="267"/>
      <c r="JOG13" s="267"/>
      <c r="JOH13" s="267"/>
      <c r="JOI13" s="268"/>
      <c r="JOJ13" s="269"/>
      <c r="JOK13" s="269"/>
      <c r="JOL13" s="269"/>
      <c r="JOM13" s="269"/>
      <c r="JON13" s="270"/>
      <c r="JOO13" s="265"/>
      <c r="JOP13" s="537"/>
      <c r="JOQ13" s="537"/>
      <c r="JOR13" s="538"/>
      <c r="JOS13" s="539"/>
      <c r="JOU13" s="540"/>
      <c r="JOV13" s="540"/>
      <c r="JOW13" s="541"/>
      <c r="JOX13" s="541"/>
      <c r="JOY13" s="537"/>
      <c r="JOZ13" s="266"/>
      <c r="JPA13" s="267"/>
      <c r="JPB13" s="267"/>
      <c r="JPC13" s="267"/>
      <c r="JPD13" s="267"/>
      <c r="JPE13" s="267"/>
      <c r="JPF13" s="268"/>
      <c r="JPG13" s="269"/>
      <c r="JPH13" s="269"/>
      <c r="JPI13" s="269"/>
      <c r="JPJ13" s="269"/>
      <c r="JPK13" s="270"/>
      <c r="JPL13" s="265"/>
      <c r="JPM13" s="537"/>
      <c r="JPN13" s="537"/>
      <c r="JPO13" s="538"/>
      <c r="JPP13" s="539"/>
      <c r="JPR13" s="540"/>
      <c r="JPS13" s="540"/>
      <c r="JPT13" s="541"/>
      <c r="JPU13" s="541"/>
      <c r="JPV13" s="537"/>
      <c r="JPW13" s="266"/>
      <c r="JPX13" s="267"/>
      <c r="JPY13" s="267"/>
      <c r="JPZ13" s="267"/>
      <c r="JQA13" s="267"/>
      <c r="JQB13" s="267"/>
      <c r="JQC13" s="268"/>
      <c r="JQD13" s="269"/>
      <c r="JQE13" s="269"/>
      <c r="JQF13" s="269"/>
      <c r="JQG13" s="269"/>
      <c r="JQH13" s="270"/>
      <c r="JQI13" s="265"/>
      <c r="JQJ13" s="537"/>
      <c r="JQK13" s="537"/>
      <c r="JQL13" s="538"/>
      <c r="JQM13" s="539"/>
      <c r="JQO13" s="540"/>
      <c r="JQP13" s="540"/>
      <c r="JQQ13" s="541"/>
      <c r="JQR13" s="541"/>
      <c r="JQS13" s="537"/>
      <c r="JQT13" s="266"/>
      <c r="JQU13" s="267"/>
      <c r="JQV13" s="267"/>
      <c r="JQW13" s="267"/>
      <c r="JQX13" s="267"/>
      <c r="JQY13" s="267"/>
      <c r="JQZ13" s="268"/>
      <c r="JRA13" s="269"/>
      <c r="JRB13" s="269"/>
      <c r="JRC13" s="269"/>
      <c r="JRD13" s="269"/>
      <c r="JRE13" s="270"/>
      <c r="JRF13" s="265"/>
      <c r="JRG13" s="537"/>
      <c r="JRH13" s="537"/>
      <c r="JRI13" s="538"/>
      <c r="JRJ13" s="539"/>
      <c r="JRL13" s="540"/>
      <c r="JRM13" s="540"/>
      <c r="JRN13" s="541"/>
      <c r="JRO13" s="541"/>
      <c r="JRP13" s="537"/>
      <c r="JRQ13" s="266"/>
      <c r="JRR13" s="267"/>
      <c r="JRS13" s="267"/>
      <c r="JRT13" s="267"/>
      <c r="JRU13" s="267"/>
      <c r="JRV13" s="267"/>
      <c r="JRW13" s="268"/>
      <c r="JRX13" s="269"/>
      <c r="JRY13" s="269"/>
      <c r="JRZ13" s="269"/>
      <c r="JSA13" s="269"/>
      <c r="JSB13" s="270"/>
      <c r="JSC13" s="265"/>
      <c r="JSD13" s="537"/>
      <c r="JSE13" s="537"/>
      <c r="JSF13" s="538"/>
      <c r="JSG13" s="539"/>
      <c r="JSI13" s="540"/>
      <c r="JSJ13" s="540"/>
      <c r="JSK13" s="541"/>
      <c r="JSL13" s="541"/>
      <c r="JSM13" s="537"/>
      <c r="JSN13" s="266"/>
      <c r="JSO13" s="267"/>
      <c r="JSP13" s="267"/>
      <c r="JSQ13" s="267"/>
      <c r="JSR13" s="267"/>
      <c r="JSS13" s="267"/>
      <c r="JST13" s="268"/>
      <c r="JSU13" s="269"/>
      <c r="JSV13" s="269"/>
      <c r="JSW13" s="269"/>
      <c r="JSX13" s="269"/>
      <c r="JSY13" s="270"/>
      <c r="JSZ13" s="265"/>
      <c r="JTA13" s="537"/>
      <c r="JTB13" s="537"/>
      <c r="JTC13" s="538"/>
      <c r="JTD13" s="539"/>
      <c r="JTF13" s="540"/>
      <c r="JTG13" s="540"/>
      <c r="JTH13" s="541"/>
      <c r="JTI13" s="541"/>
      <c r="JTJ13" s="537"/>
      <c r="JTK13" s="266"/>
      <c r="JTL13" s="267"/>
      <c r="JTM13" s="267"/>
      <c r="JTN13" s="267"/>
      <c r="JTO13" s="267"/>
      <c r="JTP13" s="267"/>
      <c r="JTQ13" s="268"/>
      <c r="JTR13" s="269"/>
      <c r="JTS13" s="269"/>
      <c r="JTT13" s="269"/>
      <c r="JTU13" s="269"/>
      <c r="JTV13" s="270"/>
      <c r="JTW13" s="265"/>
      <c r="JTX13" s="537"/>
      <c r="JTY13" s="537"/>
      <c r="JTZ13" s="538"/>
      <c r="JUA13" s="539"/>
      <c r="JUC13" s="540"/>
      <c r="JUD13" s="540"/>
      <c r="JUE13" s="541"/>
      <c r="JUF13" s="541"/>
      <c r="JUG13" s="537"/>
      <c r="JUH13" s="266"/>
      <c r="JUI13" s="267"/>
      <c r="JUJ13" s="267"/>
      <c r="JUK13" s="267"/>
      <c r="JUL13" s="267"/>
      <c r="JUM13" s="267"/>
      <c r="JUN13" s="268"/>
      <c r="JUO13" s="269"/>
      <c r="JUP13" s="269"/>
      <c r="JUQ13" s="269"/>
      <c r="JUR13" s="269"/>
      <c r="JUS13" s="270"/>
      <c r="JUT13" s="265"/>
      <c r="JUU13" s="537"/>
      <c r="JUV13" s="537"/>
      <c r="JUW13" s="538"/>
      <c r="JUX13" s="539"/>
      <c r="JUZ13" s="540"/>
      <c r="JVA13" s="540"/>
      <c r="JVB13" s="541"/>
      <c r="JVC13" s="541"/>
      <c r="JVD13" s="537"/>
      <c r="JVE13" s="266"/>
      <c r="JVF13" s="267"/>
      <c r="JVG13" s="267"/>
      <c r="JVH13" s="267"/>
      <c r="JVI13" s="267"/>
      <c r="JVJ13" s="267"/>
      <c r="JVK13" s="268"/>
      <c r="JVL13" s="269"/>
      <c r="JVM13" s="269"/>
      <c r="JVN13" s="269"/>
      <c r="JVO13" s="269"/>
      <c r="JVP13" s="270"/>
      <c r="JVQ13" s="265"/>
      <c r="JVR13" s="537"/>
      <c r="JVS13" s="537"/>
      <c r="JVT13" s="538"/>
      <c r="JVU13" s="539"/>
      <c r="JVW13" s="540"/>
      <c r="JVX13" s="540"/>
      <c r="JVY13" s="541"/>
      <c r="JVZ13" s="541"/>
      <c r="JWA13" s="537"/>
      <c r="JWB13" s="266"/>
      <c r="JWC13" s="267"/>
      <c r="JWD13" s="267"/>
      <c r="JWE13" s="267"/>
      <c r="JWF13" s="267"/>
      <c r="JWG13" s="267"/>
      <c r="JWH13" s="268"/>
      <c r="JWI13" s="269"/>
      <c r="JWJ13" s="269"/>
      <c r="JWK13" s="269"/>
      <c r="JWL13" s="269"/>
      <c r="JWM13" s="270"/>
      <c r="JWN13" s="265"/>
      <c r="JWO13" s="537"/>
      <c r="JWP13" s="537"/>
      <c r="JWQ13" s="538"/>
      <c r="JWR13" s="539"/>
      <c r="JWT13" s="540"/>
      <c r="JWU13" s="540"/>
      <c r="JWV13" s="541"/>
      <c r="JWW13" s="541"/>
      <c r="JWX13" s="537"/>
      <c r="JWY13" s="266"/>
      <c r="JWZ13" s="267"/>
      <c r="JXA13" s="267"/>
      <c r="JXB13" s="267"/>
      <c r="JXC13" s="267"/>
      <c r="JXD13" s="267"/>
      <c r="JXE13" s="268"/>
      <c r="JXF13" s="269"/>
      <c r="JXG13" s="269"/>
      <c r="JXH13" s="269"/>
      <c r="JXI13" s="269"/>
      <c r="JXJ13" s="270"/>
      <c r="JXK13" s="265"/>
      <c r="JXL13" s="537"/>
      <c r="JXM13" s="537"/>
      <c r="JXN13" s="538"/>
      <c r="JXO13" s="539"/>
      <c r="JXQ13" s="540"/>
      <c r="JXR13" s="540"/>
      <c r="JXS13" s="541"/>
      <c r="JXT13" s="541"/>
      <c r="JXU13" s="537"/>
      <c r="JXV13" s="266"/>
      <c r="JXW13" s="267"/>
      <c r="JXX13" s="267"/>
      <c r="JXY13" s="267"/>
      <c r="JXZ13" s="267"/>
      <c r="JYA13" s="267"/>
      <c r="JYB13" s="268"/>
      <c r="JYC13" s="269"/>
      <c r="JYD13" s="269"/>
      <c r="JYE13" s="269"/>
      <c r="JYF13" s="269"/>
      <c r="JYG13" s="270"/>
      <c r="JYH13" s="265"/>
      <c r="JYI13" s="537"/>
      <c r="JYJ13" s="537"/>
      <c r="JYK13" s="538"/>
      <c r="JYL13" s="539"/>
      <c r="JYN13" s="540"/>
      <c r="JYO13" s="540"/>
      <c r="JYP13" s="541"/>
      <c r="JYQ13" s="541"/>
      <c r="JYR13" s="537"/>
      <c r="JYS13" s="266"/>
      <c r="JYT13" s="267"/>
      <c r="JYU13" s="267"/>
      <c r="JYV13" s="267"/>
      <c r="JYW13" s="267"/>
      <c r="JYX13" s="267"/>
      <c r="JYY13" s="268"/>
      <c r="JYZ13" s="269"/>
      <c r="JZA13" s="269"/>
      <c r="JZB13" s="269"/>
      <c r="JZC13" s="269"/>
      <c r="JZD13" s="270"/>
      <c r="JZE13" s="265"/>
      <c r="JZF13" s="537"/>
      <c r="JZG13" s="537"/>
      <c r="JZH13" s="538"/>
      <c r="JZI13" s="539"/>
      <c r="JZK13" s="540"/>
      <c r="JZL13" s="540"/>
      <c r="JZM13" s="541"/>
      <c r="JZN13" s="541"/>
      <c r="JZO13" s="537"/>
      <c r="JZP13" s="266"/>
      <c r="JZQ13" s="267"/>
      <c r="JZR13" s="267"/>
      <c r="JZS13" s="267"/>
      <c r="JZT13" s="267"/>
      <c r="JZU13" s="267"/>
      <c r="JZV13" s="268"/>
      <c r="JZW13" s="269"/>
      <c r="JZX13" s="269"/>
      <c r="JZY13" s="269"/>
      <c r="JZZ13" s="269"/>
      <c r="KAA13" s="270"/>
      <c r="KAB13" s="265"/>
      <c r="KAC13" s="537"/>
      <c r="KAD13" s="537"/>
      <c r="KAE13" s="538"/>
      <c r="KAF13" s="539"/>
      <c r="KAH13" s="540"/>
      <c r="KAI13" s="540"/>
      <c r="KAJ13" s="541"/>
      <c r="KAK13" s="541"/>
      <c r="KAL13" s="537"/>
      <c r="KAM13" s="266"/>
      <c r="KAN13" s="267"/>
      <c r="KAO13" s="267"/>
      <c r="KAP13" s="267"/>
      <c r="KAQ13" s="267"/>
      <c r="KAR13" s="267"/>
      <c r="KAS13" s="268"/>
      <c r="KAT13" s="269"/>
      <c r="KAU13" s="269"/>
      <c r="KAV13" s="269"/>
      <c r="KAW13" s="269"/>
      <c r="KAX13" s="270"/>
      <c r="KAY13" s="265"/>
      <c r="KAZ13" s="537"/>
      <c r="KBA13" s="537"/>
      <c r="KBB13" s="538"/>
      <c r="KBC13" s="539"/>
      <c r="KBE13" s="540"/>
      <c r="KBF13" s="540"/>
      <c r="KBG13" s="541"/>
      <c r="KBH13" s="541"/>
      <c r="KBI13" s="537"/>
      <c r="KBJ13" s="266"/>
      <c r="KBK13" s="267"/>
      <c r="KBL13" s="267"/>
      <c r="KBM13" s="267"/>
      <c r="KBN13" s="267"/>
      <c r="KBO13" s="267"/>
      <c r="KBP13" s="268"/>
      <c r="KBQ13" s="269"/>
      <c r="KBR13" s="269"/>
      <c r="KBS13" s="269"/>
      <c r="KBT13" s="269"/>
      <c r="KBU13" s="270"/>
      <c r="KBV13" s="265"/>
      <c r="KBW13" s="537"/>
      <c r="KBX13" s="537"/>
      <c r="KBY13" s="538"/>
      <c r="KBZ13" s="539"/>
      <c r="KCB13" s="540"/>
      <c r="KCC13" s="540"/>
      <c r="KCD13" s="541"/>
      <c r="KCE13" s="541"/>
      <c r="KCF13" s="537"/>
      <c r="KCG13" s="266"/>
      <c r="KCH13" s="267"/>
      <c r="KCI13" s="267"/>
      <c r="KCJ13" s="267"/>
      <c r="KCK13" s="267"/>
      <c r="KCL13" s="267"/>
      <c r="KCM13" s="268"/>
      <c r="KCN13" s="269"/>
      <c r="KCO13" s="269"/>
      <c r="KCP13" s="269"/>
      <c r="KCQ13" s="269"/>
      <c r="KCR13" s="270"/>
      <c r="KCS13" s="265"/>
      <c r="KCT13" s="537"/>
      <c r="KCU13" s="537"/>
      <c r="KCV13" s="538"/>
      <c r="KCW13" s="539"/>
      <c r="KCY13" s="540"/>
      <c r="KCZ13" s="540"/>
      <c r="KDA13" s="541"/>
      <c r="KDB13" s="541"/>
      <c r="KDC13" s="537"/>
      <c r="KDD13" s="266"/>
      <c r="KDE13" s="267"/>
      <c r="KDF13" s="267"/>
      <c r="KDG13" s="267"/>
      <c r="KDH13" s="267"/>
      <c r="KDI13" s="267"/>
      <c r="KDJ13" s="268"/>
      <c r="KDK13" s="269"/>
      <c r="KDL13" s="269"/>
      <c r="KDM13" s="269"/>
      <c r="KDN13" s="269"/>
      <c r="KDO13" s="270"/>
      <c r="KDP13" s="265"/>
      <c r="KDQ13" s="537"/>
      <c r="KDR13" s="537"/>
      <c r="KDS13" s="538"/>
      <c r="KDT13" s="539"/>
      <c r="KDV13" s="540"/>
      <c r="KDW13" s="540"/>
      <c r="KDX13" s="541"/>
      <c r="KDY13" s="541"/>
      <c r="KDZ13" s="537"/>
      <c r="KEA13" s="266"/>
      <c r="KEB13" s="267"/>
      <c r="KEC13" s="267"/>
      <c r="KED13" s="267"/>
      <c r="KEE13" s="267"/>
      <c r="KEF13" s="267"/>
      <c r="KEG13" s="268"/>
      <c r="KEH13" s="269"/>
      <c r="KEI13" s="269"/>
      <c r="KEJ13" s="269"/>
      <c r="KEK13" s="269"/>
      <c r="KEL13" s="270"/>
      <c r="KEM13" s="265"/>
      <c r="KEN13" s="537"/>
      <c r="KEO13" s="537"/>
      <c r="KEP13" s="538"/>
      <c r="KEQ13" s="539"/>
      <c r="KES13" s="540"/>
      <c r="KET13" s="540"/>
      <c r="KEU13" s="541"/>
      <c r="KEV13" s="541"/>
      <c r="KEW13" s="537"/>
      <c r="KEX13" s="266"/>
      <c r="KEY13" s="267"/>
      <c r="KEZ13" s="267"/>
      <c r="KFA13" s="267"/>
      <c r="KFB13" s="267"/>
      <c r="KFC13" s="267"/>
      <c r="KFD13" s="268"/>
      <c r="KFE13" s="269"/>
      <c r="KFF13" s="269"/>
      <c r="KFG13" s="269"/>
      <c r="KFH13" s="269"/>
      <c r="KFI13" s="270"/>
      <c r="KFJ13" s="265"/>
      <c r="KFK13" s="537"/>
      <c r="KFL13" s="537"/>
      <c r="KFM13" s="538"/>
      <c r="KFN13" s="539"/>
      <c r="KFP13" s="540"/>
      <c r="KFQ13" s="540"/>
      <c r="KFR13" s="541"/>
      <c r="KFS13" s="541"/>
      <c r="KFT13" s="537"/>
      <c r="KFU13" s="266"/>
      <c r="KFV13" s="267"/>
      <c r="KFW13" s="267"/>
      <c r="KFX13" s="267"/>
      <c r="KFY13" s="267"/>
      <c r="KFZ13" s="267"/>
      <c r="KGA13" s="268"/>
      <c r="KGB13" s="269"/>
      <c r="KGC13" s="269"/>
      <c r="KGD13" s="269"/>
      <c r="KGE13" s="269"/>
      <c r="KGF13" s="270"/>
      <c r="KGG13" s="265"/>
      <c r="KGH13" s="537"/>
      <c r="KGI13" s="537"/>
      <c r="KGJ13" s="538"/>
      <c r="KGK13" s="539"/>
      <c r="KGM13" s="540"/>
      <c r="KGN13" s="540"/>
      <c r="KGO13" s="541"/>
      <c r="KGP13" s="541"/>
      <c r="KGQ13" s="537"/>
      <c r="KGR13" s="266"/>
      <c r="KGS13" s="267"/>
      <c r="KGT13" s="267"/>
      <c r="KGU13" s="267"/>
      <c r="KGV13" s="267"/>
      <c r="KGW13" s="267"/>
      <c r="KGX13" s="268"/>
      <c r="KGY13" s="269"/>
      <c r="KGZ13" s="269"/>
      <c r="KHA13" s="269"/>
      <c r="KHB13" s="269"/>
      <c r="KHC13" s="270"/>
      <c r="KHD13" s="265"/>
      <c r="KHE13" s="537"/>
      <c r="KHF13" s="537"/>
      <c r="KHG13" s="538"/>
      <c r="KHH13" s="539"/>
      <c r="KHJ13" s="540"/>
      <c r="KHK13" s="540"/>
      <c r="KHL13" s="541"/>
      <c r="KHM13" s="541"/>
      <c r="KHN13" s="537"/>
      <c r="KHO13" s="266"/>
      <c r="KHP13" s="267"/>
      <c r="KHQ13" s="267"/>
      <c r="KHR13" s="267"/>
      <c r="KHS13" s="267"/>
      <c r="KHT13" s="267"/>
      <c r="KHU13" s="268"/>
      <c r="KHV13" s="269"/>
      <c r="KHW13" s="269"/>
      <c r="KHX13" s="269"/>
      <c r="KHY13" s="269"/>
      <c r="KHZ13" s="270"/>
      <c r="KIA13" s="265"/>
      <c r="KIB13" s="537"/>
      <c r="KIC13" s="537"/>
      <c r="KID13" s="538"/>
      <c r="KIE13" s="539"/>
      <c r="KIG13" s="540"/>
      <c r="KIH13" s="540"/>
      <c r="KII13" s="541"/>
      <c r="KIJ13" s="541"/>
      <c r="KIK13" s="537"/>
      <c r="KIL13" s="266"/>
      <c r="KIM13" s="267"/>
      <c r="KIN13" s="267"/>
      <c r="KIO13" s="267"/>
      <c r="KIP13" s="267"/>
      <c r="KIQ13" s="267"/>
      <c r="KIR13" s="268"/>
      <c r="KIS13" s="269"/>
      <c r="KIT13" s="269"/>
      <c r="KIU13" s="269"/>
      <c r="KIV13" s="269"/>
      <c r="KIW13" s="270"/>
      <c r="KIX13" s="265"/>
      <c r="KIY13" s="537"/>
      <c r="KIZ13" s="537"/>
      <c r="KJA13" s="538"/>
      <c r="KJB13" s="539"/>
      <c r="KJD13" s="540"/>
      <c r="KJE13" s="540"/>
      <c r="KJF13" s="541"/>
      <c r="KJG13" s="541"/>
      <c r="KJH13" s="537"/>
      <c r="KJI13" s="266"/>
      <c r="KJJ13" s="267"/>
      <c r="KJK13" s="267"/>
      <c r="KJL13" s="267"/>
      <c r="KJM13" s="267"/>
      <c r="KJN13" s="267"/>
      <c r="KJO13" s="268"/>
      <c r="KJP13" s="269"/>
      <c r="KJQ13" s="269"/>
      <c r="KJR13" s="269"/>
      <c r="KJS13" s="269"/>
      <c r="KJT13" s="270"/>
      <c r="KJU13" s="265"/>
      <c r="KJV13" s="537"/>
      <c r="KJW13" s="537"/>
      <c r="KJX13" s="538"/>
      <c r="KJY13" s="539"/>
      <c r="KKA13" s="540"/>
      <c r="KKB13" s="540"/>
      <c r="KKC13" s="541"/>
      <c r="KKD13" s="541"/>
      <c r="KKE13" s="537"/>
      <c r="KKF13" s="266"/>
      <c r="KKG13" s="267"/>
      <c r="KKH13" s="267"/>
      <c r="KKI13" s="267"/>
      <c r="KKJ13" s="267"/>
      <c r="KKK13" s="267"/>
      <c r="KKL13" s="268"/>
      <c r="KKM13" s="269"/>
      <c r="KKN13" s="269"/>
      <c r="KKO13" s="269"/>
      <c r="KKP13" s="269"/>
      <c r="KKQ13" s="270"/>
      <c r="KKR13" s="265"/>
      <c r="KKS13" s="537"/>
      <c r="KKT13" s="537"/>
      <c r="KKU13" s="538"/>
      <c r="KKV13" s="539"/>
      <c r="KKX13" s="540"/>
      <c r="KKY13" s="540"/>
      <c r="KKZ13" s="541"/>
      <c r="KLA13" s="541"/>
      <c r="KLB13" s="537"/>
      <c r="KLC13" s="266"/>
      <c r="KLD13" s="267"/>
      <c r="KLE13" s="267"/>
      <c r="KLF13" s="267"/>
      <c r="KLG13" s="267"/>
      <c r="KLH13" s="267"/>
      <c r="KLI13" s="268"/>
      <c r="KLJ13" s="269"/>
      <c r="KLK13" s="269"/>
      <c r="KLL13" s="269"/>
      <c r="KLM13" s="269"/>
      <c r="KLN13" s="270"/>
      <c r="KLO13" s="265"/>
      <c r="KLP13" s="537"/>
      <c r="KLQ13" s="537"/>
      <c r="KLR13" s="538"/>
      <c r="KLS13" s="539"/>
      <c r="KLU13" s="540"/>
      <c r="KLV13" s="540"/>
      <c r="KLW13" s="541"/>
      <c r="KLX13" s="541"/>
      <c r="KLY13" s="537"/>
      <c r="KLZ13" s="266"/>
      <c r="KMA13" s="267"/>
      <c r="KMB13" s="267"/>
      <c r="KMC13" s="267"/>
      <c r="KMD13" s="267"/>
      <c r="KME13" s="267"/>
      <c r="KMF13" s="268"/>
      <c r="KMG13" s="269"/>
      <c r="KMH13" s="269"/>
      <c r="KMI13" s="269"/>
      <c r="KMJ13" s="269"/>
      <c r="KMK13" s="270"/>
      <c r="KML13" s="265"/>
      <c r="KMM13" s="537"/>
      <c r="KMN13" s="537"/>
      <c r="KMO13" s="538"/>
      <c r="KMP13" s="539"/>
      <c r="KMR13" s="540"/>
      <c r="KMS13" s="540"/>
      <c r="KMT13" s="541"/>
      <c r="KMU13" s="541"/>
      <c r="KMV13" s="537"/>
      <c r="KMW13" s="266"/>
      <c r="KMX13" s="267"/>
      <c r="KMY13" s="267"/>
      <c r="KMZ13" s="267"/>
      <c r="KNA13" s="267"/>
      <c r="KNB13" s="267"/>
      <c r="KNC13" s="268"/>
      <c r="KND13" s="269"/>
      <c r="KNE13" s="269"/>
      <c r="KNF13" s="269"/>
      <c r="KNG13" s="269"/>
      <c r="KNH13" s="270"/>
      <c r="KNI13" s="265"/>
      <c r="KNJ13" s="537"/>
      <c r="KNK13" s="537"/>
      <c r="KNL13" s="538"/>
      <c r="KNM13" s="539"/>
      <c r="KNO13" s="540"/>
      <c r="KNP13" s="540"/>
      <c r="KNQ13" s="541"/>
      <c r="KNR13" s="541"/>
      <c r="KNS13" s="537"/>
      <c r="KNT13" s="266"/>
      <c r="KNU13" s="267"/>
      <c r="KNV13" s="267"/>
      <c r="KNW13" s="267"/>
      <c r="KNX13" s="267"/>
      <c r="KNY13" s="267"/>
      <c r="KNZ13" s="268"/>
      <c r="KOA13" s="269"/>
      <c r="KOB13" s="269"/>
      <c r="KOC13" s="269"/>
      <c r="KOD13" s="269"/>
      <c r="KOE13" s="270"/>
      <c r="KOF13" s="265"/>
      <c r="KOG13" s="537"/>
      <c r="KOH13" s="537"/>
      <c r="KOI13" s="538"/>
      <c r="KOJ13" s="539"/>
      <c r="KOL13" s="540"/>
      <c r="KOM13" s="540"/>
      <c r="KON13" s="541"/>
      <c r="KOO13" s="541"/>
      <c r="KOP13" s="537"/>
      <c r="KOQ13" s="266"/>
      <c r="KOR13" s="267"/>
      <c r="KOS13" s="267"/>
      <c r="KOT13" s="267"/>
      <c r="KOU13" s="267"/>
      <c r="KOV13" s="267"/>
      <c r="KOW13" s="268"/>
      <c r="KOX13" s="269"/>
      <c r="KOY13" s="269"/>
      <c r="KOZ13" s="269"/>
      <c r="KPA13" s="269"/>
      <c r="KPB13" s="270"/>
      <c r="KPC13" s="265"/>
      <c r="KPD13" s="537"/>
      <c r="KPE13" s="537"/>
      <c r="KPF13" s="538"/>
      <c r="KPG13" s="539"/>
      <c r="KPI13" s="540"/>
      <c r="KPJ13" s="540"/>
      <c r="KPK13" s="541"/>
      <c r="KPL13" s="541"/>
      <c r="KPM13" s="537"/>
      <c r="KPN13" s="266"/>
      <c r="KPO13" s="267"/>
      <c r="KPP13" s="267"/>
      <c r="KPQ13" s="267"/>
      <c r="KPR13" s="267"/>
      <c r="KPS13" s="267"/>
      <c r="KPT13" s="268"/>
      <c r="KPU13" s="269"/>
      <c r="KPV13" s="269"/>
      <c r="KPW13" s="269"/>
      <c r="KPX13" s="269"/>
      <c r="KPY13" s="270"/>
      <c r="KPZ13" s="265"/>
      <c r="KQA13" s="537"/>
      <c r="KQB13" s="537"/>
      <c r="KQC13" s="538"/>
      <c r="KQD13" s="539"/>
      <c r="KQF13" s="540"/>
      <c r="KQG13" s="540"/>
      <c r="KQH13" s="541"/>
      <c r="KQI13" s="541"/>
      <c r="KQJ13" s="537"/>
      <c r="KQK13" s="266"/>
      <c r="KQL13" s="267"/>
      <c r="KQM13" s="267"/>
      <c r="KQN13" s="267"/>
      <c r="KQO13" s="267"/>
      <c r="KQP13" s="267"/>
      <c r="KQQ13" s="268"/>
      <c r="KQR13" s="269"/>
      <c r="KQS13" s="269"/>
      <c r="KQT13" s="269"/>
      <c r="KQU13" s="269"/>
      <c r="KQV13" s="270"/>
      <c r="KQW13" s="265"/>
      <c r="KQX13" s="537"/>
      <c r="KQY13" s="537"/>
      <c r="KQZ13" s="538"/>
      <c r="KRA13" s="539"/>
      <c r="KRC13" s="540"/>
      <c r="KRD13" s="540"/>
      <c r="KRE13" s="541"/>
      <c r="KRF13" s="541"/>
      <c r="KRG13" s="537"/>
      <c r="KRH13" s="266"/>
      <c r="KRI13" s="267"/>
      <c r="KRJ13" s="267"/>
      <c r="KRK13" s="267"/>
      <c r="KRL13" s="267"/>
      <c r="KRM13" s="267"/>
      <c r="KRN13" s="268"/>
      <c r="KRO13" s="269"/>
      <c r="KRP13" s="269"/>
      <c r="KRQ13" s="269"/>
      <c r="KRR13" s="269"/>
      <c r="KRS13" s="270"/>
      <c r="KRT13" s="265"/>
      <c r="KRU13" s="537"/>
      <c r="KRV13" s="537"/>
      <c r="KRW13" s="538"/>
      <c r="KRX13" s="539"/>
      <c r="KRZ13" s="540"/>
      <c r="KSA13" s="540"/>
      <c r="KSB13" s="541"/>
      <c r="KSC13" s="541"/>
      <c r="KSD13" s="537"/>
      <c r="KSE13" s="266"/>
      <c r="KSF13" s="267"/>
      <c r="KSG13" s="267"/>
      <c r="KSH13" s="267"/>
      <c r="KSI13" s="267"/>
      <c r="KSJ13" s="267"/>
      <c r="KSK13" s="268"/>
      <c r="KSL13" s="269"/>
      <c r="KSM13" s="269"/>
      <c r="KSN13" s="269"/>
      <c r="KSO13" s="269"/>
      <c r="KSP13" s="270"/>
      <c r="KSQ13" s="265"/>
      <c r="KSR13" s="537"/>
      <c r="KSS13" s="537"/>
      <c r="KST13" s="538"/>
      <c r="KSU13" s="539"/>
      <c r="KSW13" s="540"/>
      <c r="KSX13" s="540"/>
      <c r="KSY13" s="541"/>
      <c r="KSZ13" s="541"/>
      <c r="KTA13" s="537"/>
      <c r="KTB13" s="266"/>
      <c r="KTC13" s="267"/>
      <c r="KTD13" s="267"/>
      <c r="KTE13" s="267"/>
      <c r="KTF13" s="267"/>
      <c r="KTG13" s="267"/>
      <c r="KTH13" s="268"/>
      <c r="KTI13" s="269"/>
      <c r="KTJ13" s="269"/>
      <c r="KTK13" s="269"/>
      <c r="KTL13" s="269"/>
      <c r="KTM13" s="270"/>
      <c r="KTN13" s="265"/>
      <c r="KTO13" s="537"/>
      <c r="KTP13" s="537"/>
      <c r="KTQ13" s="538"/>
      <c r="KTR13" s="539"/>
      <c r="KTT13" s="540"/>
      <c r="KTU13" s="540"/>
      <c r="KTV13" s="541"/>
      <c r="KTW13" s="541"/>
      <c r="KTX13" s="537"/>
      <c r="KTY13" s="266"/>
      <c r="KTZ13" s="267"/>
      <c r="KUA13" s="267"/>
      <c r="KUB13" s="267"/>
      <c r="KUC13" s="267"/>
      <c r="KUD13" s="267"/>
      <c r="KUE13" s="268"/>
      <c r="KUF13" s="269"/>
      <c r="KUG13" s="269"/>
      <c r="KUH13" s="269"/>
      <c r="KUI13" s="269"/>
      <c r="KUJ13" s="270"/>
      <c r="KUK13" s="265"/>
      <c r="KUL13" s="537"/>
      <c r="KUM13" s="537"/>
      <c r="KUN13" s="538"/>
      <c r="KUO13" s="539"/>
      <c r="KUQ13" s="540"/>
      <c r="KUR13" s="540"/>
      <c r="KUS13" s="541"/>
      <c r="KUT13" s="541"/>
      <c r="KUU13" s="537"/>
      <c r="KUV13" s="266"/>
      <c r="KUW13" s="267"/>
      <c r="KUX13" s="267"/>
      <c r="KUY13" s="267"/>
      <c r="KUZ13" s="267"/>
      <c r="KVA13" s="267"/>
      <c r="KVB13" s="268"/>
      <c r="KVC13" s="269"/>
      <c r="KVD13" s="269"/>
      <c r="KVE13" s="269"/>
      <c r="KVF13" s="269"/>
      <c r="KVG13" s="270"/>
      <c r="KVH13" s="265"/>
      <c r="KVI13" s="537"/>
      <c r="KVJ13" s="537"/>
      <c r="KVK13" s="538"/>
      <c r="KVL13" s="539"/>
      <c r="KVN13" s="540"/>
      <c r="KVO13" s="540"/>
      <c r="KVP13" s="541"/>
      <c r="KVQ13" s="541"/>
      <c r="KVR13" s="537"/>
      <c r="KVS13" s="266"/>
      <c r="KVT13" s="267"/>
      <c r="KVU13" s="267"/>
      <c r="KVV13" s="267"/>
      <c r="KVW13" s="267"/>
      <c r="KVX13" s="267"/>
      <c r="KVY13" s="268"/>
      <c r="KVZ13" s="269"/>
      <c r="KWA13" s="269"/>
      <c r="KWB13" s="269"/>
      <c r="KWC13" s="269"/>
      <c r="KWD13" s="270"/>
      <c r="KWE13" s="265"/>
      <c r="KWF13" s="537"/>
      <c r="KWG13" s="537"/>
      <c r="KWH13" s="538"/>
      <c r="KWI13" s="539"/>
      <c r="KWK13" s="540"/>
      <c r="KWL13" s="540"/>
      <c r="KWM13" s="541"/>
      <c r="KWN13" s="541"/>
      <c r="KWO13" s="537"/>
      <c r="KWP13" s="266"/>
      <c r="KWQ13" s="267"/>
      <c r="KWR13" s="267"/>
      <c r="KWS13" s="267"/>
      <c r="KWT13" s="267"/>
      <c r="KWU13" s="267"/>
      <c r="KWV13" s="268"/>
      <c r="KWW13" s="269"/>
      <c r="KWX13" s="269"/>
      <c r="KWY13" s="269"/>
      <c r="KWZ13" s="269"/>
      <c r="KXA13" s="270"/>
      <c r="KXB13" s="265"/>
      <c r="KXC13" s="537"/>
      <c r="KXD13" s="537"/>
      <c r="KXE13" s="538"/>
      <c r="KXF13" s="539"/>
      <c r="KXH13" s="540"/>
      <c r="KXI13" s="540"/>
      <c r="KXJ13" s="541"/>
      <c r="KXK13" s="541"/>
      <c r="KXL13" s="537"/>
      <c r="KXM13" s="266"/>
      <c r="KXN13" s="267"/>
      <c r="KXO13" s="267"/>
      <c r="KXP13" s="267"/>
      <c r="KXQ13" s="267"/>
      <c r="KXR13" s="267"/>
      <c r="KXS13" s="268"/>
      <c r="KXT13" s="269"/>
      <c r="KXU13" s="269"/>
      <c r="KXV13" s="269"/>
      <c r="KXW13" s="269"/>
      <c r="KXX13" s="270"/>
      <c r="KXY13" s="265"/>
      <c r="KXZ13" s="537"/>
      <c r="KYA13" s="537"/>
      <c r="KYB13" s="538"/>
      <c r="KYC13" s="539"/>
      <c r="KYE13" s="540"/>
      <c r="KYF13" s="540"/>
      <c r="KYG13" s="541"/>
      <c r="KYH13" s="541"/>
      <c r="KYI13" s="537"/>
      <c r="KYJ13" s="266"/>
      <c r="KYK13" s="267"/>
      <c r="KYL13" s="267"/>
      <c r="KYM13" s="267"/>
      <c r="KYN13" s="267"/>
      <c r="KYO13" s="267"/>
      <c r="KYP13" s="268"/>
      <c r="KYQ13" s="269"/>
      <c r="KYR13" s="269"/>
      <c r="KYS13" s="269"/>
      <c r="KYT13" s="269"/>
      <c r="KYU13" s="270"/>
      <c r="KYV13" s="265"/>
      <c r="KYW13" s="537"/>
      <c r="KYX13" s="537"/>
      <c r="KYY13" s="538"/>
      <c r="KYZ13" s="539"/>
      <c r="KZB13" s="540"/>
      <c r="KZC13" s="540"/>
      <c r="KZD13" s="541"/>
      <c r="KZE13" s="541"/>
      <c r="KZF13" s="537"/>
      <c r="KZG13" s="266"/>
      <c r="KZH13" s="267"/>
      <c r="KZI13" s="267"/>
      <c r="KZJ13" s="267"/>
      <c r="KZK13" s="267"/>
      <c r="KZL13" s="267"/>
      <c r="KZM13" s="268"/>
      <c r="KZN13" s="269"/>
      <c r="KZO13" s="269"/>
      <c r="KZP13" s="269"/>
      <c r="KZQ13" s="269"/>
      <c r="KZR13" s="270"/>
      <c r="KZS13" s="265"/>
      <c r="KZT13" s="537"/>
      <c r="KZU13" s="537"/>
      <c r="KZV13" s="538"/>
      <c r="KZW13" s="539"/>
      <c r="KZY13" s="540"/>
      <c r="KZZ13" s="540"/>
      <c r="LAA13" s="541"/>
      <c r="LAB13" s="541"/>
      <c r="LAC13" s="537"/>
      <c r="LAD13" s="266"/>
      <c r="LAE13" s="267"/>
      <c r="LAF13" s="267"/>
      <c r="LAG13" s="267"/>
      <c r="LAH13" s="267"/>
      <c r="LAI13" s="267"/>
      <c r="LAJ13" s="268"/>
      <c r="LAK13" s="269"/>
      <c r="LAL13" s="269"/>
      <c r="LAM13" s="269"/>
      <c r="LAN13" s="269"/>
      <c r="LAO13" s="270"/>
      <c r="LAP13" s="265"/>
      <c r="LAQ13" s="537"/>
      <c r="LAR13" s="537"/>
      <c r="LAS13" s="538"/>
      <c r="LAT13" s="539"/>
      <c r="LAV13" s="540"/>
      <c r="LAW13" s="540"/>
      <c r="LAX13" s="541"/>
      <c r="LAY13" s="541"/>
      <c r="LAZ13" s="537"/>
      <c r="LBA13" s="266"/>
      <c r="LBB13" s="267"/>
      <c r="LBC13" s="267"/>
      <c r="LBD13" s="267"/>
      <c r="LBE13" s="267"/>
      <c r="LBF13" s="267"/>
      <c r="LBG13" s="268"/>
      <c r="LBH13" s="269"/>
      <c r="LBI13" s="269"/>
      <c r="LBJ13" s="269"/>
      <c r="LBK13" s="269"/>
      <c r="LBL13" s="270"/>
      <c r="LBM13" s="265"/>
      <c r="LBN13" s="537"/>
      <c r="LBO13" s="537"/>
      <c r="LBP13" s="538"/>
      <c r="LBQ13" s="539"/>
      <c r="LBS13" s="540"/>
      <c r="LBT13" s="540"/>
      <c r="LBU13" s="541"/>
      <c r="LBV13" s="541"/>
      <c r="LBW13" s="537"/>
      <c r="LBX13" s="266"/>
      <c r="LBY13" s="267"/>
      <c r="LBZ13" s="267"/>
      <c r="LCA13" s="267"/>
      <c r="LCB13" s="267"/>
      <c r="LCC13" s="267"/>
      <c r="LCD13" s="268"/>
      <c r="LCE13" s="269"/>
      <c r="LCF13" s="269"/>
      <c r="LCG13" s="269"/>
      <c r="LCH13" s="269"/>
      <c r="LCI13" s="270"/>
      <c r="LCJ13" s="265"/>
      <c r="LCK13" s="537"/>
      <c r="LCL13" s="537"/>
      <c r="LCM13" s="538"/>
      <c r="LCN13" s="539"/>
      <c r="LCP13" s="540"/>
      <c r="LCQ13" s="540"/>
      <c r="LCR13" s="541"/>
      <c r="LCS13" s="541"/>
      <c r="LCT13" s="537"/>
      <c r="LCU13" s="266"/>
      <c r="LCV13" s="267"/>
      <c r="LCW13" s="267"/>
      <c r="LCX13" s="267"/>
      <c r="LCY13" s="267"/>
      <c r="LCZ13" s="267"/>
      <c r="LDA13" s="268"/>
      <c r="LDB13" s="269"/>
      <c r="LDC13" s="269"/>
      <c r="LDD13" s="269"/>
      <c r="LDE13" s="269"/>
      <c r="LDF13" s="270"/>
      <c r="LDG13" s="265"/>
      <c r="LDH13" s="537"/>
      <c r="LDI13" s="537"/>
      <c r="LDJ13" s="538"/>
      <c r="LDK13" s="539"/>
      <c r="LDM13" s="540"/>
      <c r="LDN13" s="540"/>
      <c r="LDO13" s="541"/>
      <c r="LDP13" s="541"/>
      <c r="LDQ13" s="537"/>
      <c r="LDR13" s="266"/>
      <c r="LDS13" s="267"/>
      <c r="LDT13" s="267"/>
      <c r="LDU13" s="267"/>
      <c r="LDV13" s="267"/>
      <c r="LDW13" s="267"/>
      <c r="LDX13" s="268"/>
      <c r="LDY13" s="269"/>
      <c r="LDZ13" s="269"/>
      <c r="LEA13" s="269"/>
      <c r="LEB13" s="269"/>
      <c r="LEC13" s="270"/>
      <c r="LED13" s="265"/>
      <c r="LEE13" s="537"/>
      <c r="LEF13" s="537"/>
      <c r="LEG13" s="538"/>
      <c r="LEH13" s="539"/>
      <c r="LEJ13" s="540"/>
      <c r="LEK13" s="540"/>
      <c r="LEL13" s="541"/>
      <c r="LEM13" s="541"/>
      <c r="LEN13" s="537"/>
      <c r="LEO13" s="266"/>
      <c r="LEP13" s="267"/>
      <c r="LEQ13" s="267"/>
      <c r="LER13" s="267"/>
      <c r="LES13" s="267"/>
      <c r="LET13" s="267"/>
      <c r="LEU13" s="268"/>
      <c r="LEV13" s="269"/>
      <c r="LEW13" s="269"/>
      <c r="LEX13" s="269"/>
      <c r="LEY13" s="269"/>
      <c r="LEZ13" s="270"/>
      <c r="LFA13" s="265"/>
      <c r="LFB13" s="537"/>
      <c r="LFC13" s="537"/>
      <c r="LFD13" s="538"/>
      <c r="LFE13" s="539"/>
      <c r="LFG13" s="540"/>
      <c r="LFH13" s="540"/>
      <c r="LFI13" s="541"/>
      <c r="LFJ13" s="541"/>
      <c r="LFK13" s="537"/>
      <c r="LFL13" s="266"/>
      <c r="LFM13" s="267"/>
      <c r="LFN13" s="267"/>
      <c r="LFO13" s="267"/>
      <c r="LFP13" s="267"/>
      <c r="LFQ13" s="267"/>
      <c r="LFR13" s="268"/>
      <c r="LFS13" s="269"/>
      <c r="LFT13" s="269"/>
      <c r="LFU13" s="269"/>
      <c r="LFV13" s="269"/>
      <c r="LFW13" s="270"/>
      <c r="LFX13" s="265"/>
      <c r="LFY13" s="537"/>
      <c r="LFZ13" s="537"/>
      <c r="LGA13" s="538"/>
      <c r="LGB13" s="539"/>
      <c r="LGD13" s="540"/>
      <c r="LGE13" s="540"/>
      <c r="LGF13" s="541"/>
      <c r="LGG13" s="541"/>
      <c r="LGH13" s="537"/>
      <c r="LGI13" s="266"/>
      <c r="LGJ13" s="267"/>
      <c r="LGK13" s="267"/>
      <c r="LGL13" s="267"/>
      <c r="LGM13" s="267"/>
      <c r="LGN13" s="267"/>
      <c r="LGO13" s="268"/>
      <c r="LGP13" s="269"/>
      <c r="LGQ13" s="269"/>
      <c r="LGR13" s="269"/>
      <c r="LGS13" s="269"/>
      <c r="LGT13" s="270"/>
      <c r="LGU13" s="265"/>
      <c r="LGV13" s="537"/>
      <c r="LGW13" s="537"/>
      <c r="LGX13" s="538"/>
      <c r="LGY13" s="539"/>
      <c r="LHA13" s="540"/>
      <c r="LHB13" s="540"/>
      <c r="LHC13" s="541"/>
      <c r="LHD13" s="541"/>
      <c r="LHE13" s="537"/>
      <c r="LHF13" s="266"/>
      <c r="LHG13" s="267"/>
      <c r="LHH13" s="267"/>
      <c r="LHI13" s="267"/>
      <c r="LHJ13" s="267"/>
      <c r="LHK13" s="267"/>
      <c r="LHL13" s="268"/>
      <c r="LHM13" s="269"/>
      <c r="LHN13" s="269"/>
      <c r="LHO13" s="269"/>
      <c r="LHP13" s="269"/>
      <c r="LHQ13" s="270"/>
      <c r="LHR13" s="265"/>
      <c r="LHS13" s="537"/>
      <c r="LHT13" s="537"/>
      <c r="LHU13" s="538"/>
      <c r="LHV13" s="539"/>
      <c r="LHX13" s="540"/>
      <c r="LHY13" s="540"/>
      <c r="LHZ13" s="541"/>
      <c r="LIA13" s="541"/>
      <c r="LIB13" s="537"/>
      <c r="LIC13" s="266"/>
      <c r="LID13" s="267"/>
      <c r="LIE13" s="267"/>
      <c r="LIF13" s="267"/>
      <c r="LIG13" s="267"/>
      <c r="LIH13" s="267"/>
      <c r="LII13" s="268"/>
      <c r="LIJ13" s="269"/>
      <c r="LIK13" s="269"/>
      <c r="LIL13" s="269"/>
      <c r="LIM13" s="269"/>
      <c r="LIN13" s="270"/>
      <c r="LIO13" s="265"/>
      <c r="LIP13" s="537"/>
      <c r="LIQ13" s="537"/>
      <c r="LIR13" s="538"/>
      <c r="LIS13" s="539"/>
      <c r="LIU13" s="540"/>
      <c r="LIV13" s="540"/>
      <c r="LIW13" s="541"/>
      <c r="LIX13" s="541"/>
      <c r="LIY13" s="537"/>
      <c r="LIZ13" s="266"/>
      <c r="LJA13" s="267"/>
      <c r="LJB13" s="267"/>
      <c r="LJC13" s="267"/>
      <c r="LJD13" s="267"/>
      <c r="LJE13" s="267"/>
      <c r="LJF13" s="268"/>
      <c r="LJG13" s="269"/>
      <c r="LJH13" s="269"/>
      <c r="LJI13" s="269"/>
      <c r="LJJ13" s="269"/>
      <c r="LJK13" s="270"/>
      <c r="LJL13" s="265"/>
      <c r="LJM13" s="537"/>
      <c r="LJN13" s="537"/>
      <c r="LJO13" s="538"/>
      <c r="LJP13" s="539"/>
      <c r="LJR13" s="540"/>
      <c r="LJS13" s="540"/>
      <c r="LJT13" s="541"/>
      <c r="LJU13" s="541"/>
      <c r="LJV13" s="537"/>
      <c r="LJW13" s="266"/>
      <c r="LJX13" s="267"/>
      <c r="LJY13" s="267"/>
      <c r="LJZ13" s="267"/>
      <c r="LKA13" s="267"/>
      <c r="LKB13" s="267"/>
      <c r="LKC13" s="268"/>
      <c r="LKD13" s="269"/>
      <c r="LKE13" s="269"/>
      <c r="LKF13" s="269"/>
      <c r="LKG13" s="269"/>
      <c r="LKH13" s="270"/>
      <c r="LKI13" s="265"/>
      <c r="LKJ13" s="537"/>
      <c r="LKK13" s="537"/>
      <c r="LKL13" s="538"/>
      <c r="LKM13" s="539"/>
      <c r="LKO13" s="540"/>
      <c r="LKP13" s="540"/>
      <c r="LKQ13" s="541"/>
      <c r="LKR13" s="541"/>
      <c r="LKS13" s="537"/>
      <c r="LKT13" s="266"/>
      <c r="LKU13" s="267"/>
      <c r="LKV13" s="267"/>
      <c r="LKW13" s="267"/>
      <c r="LKX13" s="267"/>
      <c r="LKY13" s="267"/>
      <c r="LKZ13" s="268"/>
      <c r="LLA13" s="269"/>
      <c r="LLB13" s="269"/>
      <c r="LLC13" s="269"/>
      <c r="LLD13" s="269"/>
      <c r="LLE13" s="270"/>
      <c r="LLF13" s="265"/>
      <c r="LLG13" s="537"/>
      <c r="LLH13" s="537"/>
      <c r="LLI13" s="538"/>
      <c r="LLJ13" s="539"/>
      <c r="LLL13" s="540"/>
      <c r="LLM13" s="540"/>
      <c r="LLN13" s="541"/>
      <c r="LLO13" s="541"/>
      <c r="LLP13" s="537"/>
      <c r="LLQ13" s="266"/>
      <c r="LLR13" s="267"/>
      <c r="LLS13" s="267"/>
      <c r="LLT13" s="267"/>
      <c r="LLU13" s="267"/>
      <c r="LLV13" s="267"/>
      <c r="LLW13" s="268"/>
      <c r="LLX13" s="269"/>
      <c r="LLY13" s="269"/>
      <c r="LLZ13" s="269"/>
      <c r="LMA13" s="269"/>
      <c r="LMB13" s="270"/>
      <c r="LMC13" s="265"/>
      <c r="LMD13" s="537"/>
      <c r="LME13" s="537"/>
      <c r="LMF13" s="538"/>
      <c r="LMG13" s="539"/>
      <c r="LMI13" s="540"/>
      <c r="LMJ13" s="540"/>
      <c r="LMK13" s="541"/>
      <c r="LML13" s="541"/>
      <c r="LMM13" s="537"/>
      <c r="LMN13" s="266"/>
      <c r="LMO13" s="267"/>
      <c r="LMP13" s="267"/>
      <c r="LMQ13" s="267"/>
      <c r="LMR13" s="267"/>
      <c r="LMS13" s="267"/>
      <c r="LMT13" s="268"/>
      <c r="LMU13" s="269"/>
      <c r="LMV13" s="269"/>
      <c r="LMW13" s="269"/>
      <c r="LMX13" s="269"/>
      <c r="LMY13" s="270"/>
      <c r="LMZ13" s="265"/>
      <c r="LNA13" s="537"/>
      <c r="LNB13" s="537"/>
      <c r="LNC13" s="538"/>
      <c r="LND13" s="539"/>
      <c r="LNF13" s="540"/>
      <c r="LNG13" s="540"/>
      <c r="LNH13" s="541"/>
      <c r="LNI13" s="541"/>
      <c r="LNJ13" s="537"/>
      <c r="LNK13" s="266"/>
      <c r="LNL13" s="267"/>
      <c r="LNM13" s="267"/>
      <c r="LNN13" s="267"/>
      <c r="LNO13" s="267"/>
      <c r="LNP13" s="267"/>
      <c r="LNQ13" s="268"/>
      <c r="LNR13" s="269"/>
      <c r="LNS13" s="269"/>
      <c r="LNT13" s="269"/>
      <c r="LNU13" s="269"/>
      <c r="LNV13" s="270"/>
      <c r="LNW13" s="265"/>
      <c r="LNX13" s="537"/>
      <c r="LNY13" s="537"/>
      <c r="LNZ13" s="538"/>
      <c r="LOA13" s="539"/>
      <c r="LOC13" s="540"/>
      <c r="LOD13" s="540"/>
      <c r="LOE13" s="541"/>
      <c r="LOF13" s="541"/>
      <c r="LOG13" s="537"/>
      <c r="LOH13" s="266"/>
      <c r="LOI13" s="267"/>
      <c r="LOJ13" s="267"/>
      <c r="LOK13" s="267"/>
      <c r="LOL13" s="267"/>
      <c r="LOM13" s="267"/>
      <c r="LON13" s="268"/>
      <c r="LOO13" s="269"/>
      <c r="LOP13" s="269"/>
      <c r="LOQ13" s="269"/>
      <c r="LOR13" s="269"/>
      <c r="LOS13" s="270"/>
      <c r="LOT13" s="265"/>
      <c r="LOU13" s="537"/>
      <c r="LOV13" s="537"/>
      <c r="LOW13" s="538"/>
      <c r="LOX13" s="539"/>
      <c r="LOZ13" s="540"/>
      <c r="LPA13" s="540"/>
      <c r="LPB13" s="541"/>
      <c r="LPC13" s="541"/>
      <c r="LPD13" s="537"/>
      <c r="LPE13" s="266"/>
      <c r="LPF13" s="267"/>
      <c r="LPG13" s="267"/>
      <c r="LPH13" s="267"/>
      <c r="LPI13" s="267"/>
      <c r="LPJ13" s="267"/>
      <c r="LPK13" s="268"/>
      <c r="LPL13" s="269"/>
      <c r="LPM13" s="269"/>
      <c r="LPN13" s="269"/>
      <c r="LPO13" s="269"/>
      <c r="LPP13" s="270"/>
      <c r="LPQ13" s="265"/>
      <c r="LPR13" s="537"/>
      <c r="LPS13" s="537"/>
      <c r="LPT13" s="538"/>
      <c r="LPU13" s="539"/>
      <c r="LPW13" s="540"/>
      <c r="LPX13" s="540"/>
      <c r="LPY13" s="541"/>
      <c r="LPZ13" s="541"/>
      <c r="LQA13" s="537"/>
      <c r="LQB13" s="266"/>
      <c r="LQC13" s="267"/>
      <c r="LQD13" s="267"/>
      <c r="LQE13" s="267"/>
      <c r="LQF13" s="267"/>
      <c r="LQG13" s="267"/>
      <c r="LQH13" s="268"/>
      <c r="LQI13" s="269"/>
      <c r="LQJ13" s="269"/>
      <c r="LQK13" s="269"/>
      <c r="LQL13" s="269"/>
      <c r="LQM13" s="270"/>
      <c r="LQN13" s="265"/>
      <c r="LQO13" s="537"/>
      <c r="LQP13" s="537"/>
      <c r="LQQ13" s="538"/>
      <c r="LQR13" s="539"/>
      <c r="LQT13" s="540"/>
      <c r="LQU13" s="540"/>
      <c r="LQV13" s="541"/>
      <c r="LQW13" s="541"/>
      <c r="LQX13" s="537"/>
      <c r="LQY13" s="266"/>
      <c r="LQZ13" s="267"/>
      <c r="LRA13" s="267"/>
      <c r="LRB13" s="267"/>
      <c r="LRC13" s="267"/>
      <c r="LRD13" s="267"/>
      <c r="LRE13" s="268"/>
      <c r="LRF13" s="269"/>
      <c r="LRG13" s="269"/>
      <c r="LRH13" s="269"/>
      <c r="LRI13" s="269"/>
      <c r="LRJ13" s="270"/>
      <c r="LRK13" s="265"/>
      <c r="LRL13" s="537"/>
      <c r="LRM13" s="537"/>
      <c r="LRN13" s="538"/>
      <c r="LRO13" s="539"/>
      <c r="LRQ13" s="540"/>
      <c r="LRR13" s="540"/>
      <c r="LRS13" s="541"/>
      <c r="LRT13" s="541"/>
      <c r="LRU13" s="537"/>
      <c r="LRV13" s="266"/>
      <c r="LRW13" s="267"/>
      <c r="LRX13" s="267"/>
      <c r="LRY13" s="267"/>
      <c r="LRZ13" s="267"/>
      <c r="LSA13" s="267"/>
      <c r="LSB13" s="268"/>
      <c r="LSC13" s="269"/>
      <c r="LSD13" s="269"/>
      <c r="LSE13" s="269"/>
      <c r="LSF13" s="269"/>
      <c r="LSG13" s="270"/>
      <c r="LSH13" s="265"/>
      <c r="LSI13" s="537"/>
      <c r="LSJ13" s="537"/>
      <c r="LSK13" s="538"/>
      <c r="LSL13" s="539"/>
      <c r="LSN13" s="540"/>
      <c r="LSO13" s="540"/>
      <c r="LSP13" s="541"/>
      <c r="LSQ13" s="541"/>
      <c r="LSR13" s="537"/>
      <c r="LSS13" s="266"/>
      <c r="LST13" s="267"/>
      <c r="LSU13" s="267"/>
      <c r="LSV13" s="267"/>
      <c r="LSW13" s="267"/>
      <c r="LSX13" s="267"/>
      <c r="LSY13" s="268"/>
      <c r="LSZ13" s="269"/>
      <c r="LTA13" s="269"/>
      <c r="LTB13" s="269"/>
      <c r="LTC13" s="269"/>
      <c r="LTD13" s="270"/>
      <c r="LTE13" s="265"/>
      <c r="LTF13" s="537"/>
      <c r="LTG13" s="537"/>
      <c r="LTH13" s="538"/>
      <c r="LTI13" s="539"/>
      <c r="LTK13" s="540"/>
      <c r="LTL13" s="540"/>
      <c r="LTM13" s="541"/>
      <c r="LTN13" s="541"/>
      <c r="LTO13" s="537"/>
      <c r="LTP13" s="266"/>
      <c r="LTQ13" s="267"/>
      <c r="LTR13" s="267"/>
      <c r="LTS13" s="267"/>
      <c r="LTT13" s="267"/>
      <c r="LTU13" s="267"/>
      <c r="LTV13" s="268"/>
      <c r="LTW13" s="269"/>
      <c r="LTX13" s="269"/>
      <c r="LTY13" s="269"/>
      <c r="LTZ13" s="269"/>
      <c r="LUA13" s="270"/>
      <c r="LUB13" s="265"/>
      <c r="LUC13" s="537"/>
      <c r="LUD13" s="537"/>
      <c r="LUE13" s="538"/>
      <c r="LUF13" s="539"/>
      <c r="LUH13" s="540"/>
      <c r="LUI13" s="540"/>
      <c r="LUJ13" s="541"/>
      <c r="LUK13" s="541"/>
      <c r="LUL13" s="537"/>
      <c r="LUM13" s="266"/>
      <c r="LUN13" s="267"/>
      <c r="LUO13" s="267"/>
      <c r="LUP13" s="267"/>
      <c r="LUQ13" s="267"/>
      <c r="LUR13" s="267"/>
      <c r="LUS13" s="268"/>
      <c r="LUT13" s="269"/>
      <c r="LUU13" s="269"/>
      <c r="LUV13" s="269"/>
      <c r="LUW13" s="269"/>
      <c r="LUX13" s="270"/>
      <c r="LUY13" s="265"/>
      <c r="LUZ13" s="537"/>
      <c r="LVA13" s="537"/>
      <c r="LVB13" s="538"/>
      <c r="LVC13" s="539"/>
      <c r="LVE13" s="540"/>
      <c r="LVF13" s="540"/>
      <c r="LVG13" s="541"/>
      <c r="LVH13" s="541"/>
      <c r="LVI13" s="537"/>
      <c r="LVJ13" s="266"/>
      <c r="LVK13" s="267"/>
      <c r="LVL13" s="267"/>
      <c r="LVM13" s="267"/>
      <c r="LVN13" s="267"/>
      <c r="LVO13" s="267"/>
      <c r="LVP13" s="268"/>
      <c r="LVQ13" s="269"/>
      <c r="LVR13" s="269"/>
      <c r="LVS13" s="269"/>
      <c r="LVT13" s="269"/>
      <c r="LVU13" s="270"/>
      <c r="LVV13" s="265"/>
      <c r="LVW13" s="537"/>
      <c r="LVX13" s="537"/>
      <c r="LVY13" s="538"/>
      <c r="LVZ13" s="539"/>
      <c r="LWB13" s="540"/>
      <c r="LWC13" s="540"/>
      <c r="LWD13" s="541"/>
      <c r="LWE13" s="541"/>
      <c r="LWF13" s="537"/>
      <c r="LWG13" s="266"/>
      <c r="LWH13" s="267"/>
      <c r="LWI13" s="267"/>
      <c r="LWJ13" s="267"/>
      <c r="LWK13" s="267"/>
      <c r="LWL13" s="267"/>
      <c r="LWM13" s="268"/>
      <c r="LWN13" s="269"/>
      <c r="LWO13" s="269"/>
      <c r="LWP13" s="269"/>
      <c r="LWQ13" s="269"/>
      <c r="LWR13" s="270"/>
      <c r="LWS13" s="265"/>
      <c r="LWT13" s="537"/>
      <c r="LWU13" s="537"/>
      <c r="LWV13" s="538"/>
      <c r="LWW13" s="539"/>
      <c r="LWY13" s="540"/>
      <c r="LWZ13" s="540"/>
      <c r="LXA13" s="541"/>
      <c r="LXB13" s="541"/>
      <c r="LXC13" s="537"/>
      <c r="LXD13" s="266"/>
      <c r="LXE13" s="267"/>
      <c r="LXF13" s="267"/>
      <c r="LXG13" s="267"/>
      <c r="LXH13" s="267"/>
      <c r="LXI13" s="267"/>
      <c r="LXJ13" s="268"/>
      <c r="LXK13" s="269"/>
      <c r="LXL13" s="269"/>
      <c r="LXM13" s="269"/>
      <c r="LXN13" s="269"/>
      <c r="LXO13" s="270"/>
      <c r="LXP13" s="265"/>
      <c r="LXQ13" s="537"/>
      <c r="LXR13" s="537"/>
      <c r="LXS13" s="538"/>
      <c r="LXT13" s="539"/>
      <c r="LXV13" s="540"/>
      <c r="LXW13" s="540"/>
      <c r="LXX13" s="541"/>
      <c r="LXY13" s="541"/>
      <c r="LXZ13" s="537"/>
      <c r="LYA13" s="266"/>
      <c r="LYB13" s="267"/>
      <c r="LYC13" s="267"/>
      <c r="LYD13" s="267"/>
      <c r="LYE13" s="267"/>
      <c r="LYF13" s="267"/>
      <c r="LYG13" s="268"/>
      <c r="LYH13" s="269"/>
      <c r="LYI13" s="269"/>
      <c r="LYJ13" s="269"/>
      <c r="LYK13" s="269"/>
      <c r="LYL13" s="270"/>
      <c r="LYM13" s="265"/>
      <c r="LYN13" s="537"/>
      <c r="LYO13" s="537"/>
      <c r="LYP13" s="538"/>
      <c r="LYQ13" s="539"/>
      <c r="LYS13" s="540"/>
      <c r="LYT13" s="540"/>
      <c r="LYU13" s="541"/>
      <c r="LYV13" s="541"/>
      <c r="LYW13" s="537"/>
      <c r="LYX13" s="266"/>
      <c r="LYY13" s="267"/>
      <c r="LYZ13" s="267"/>
      <c r="LZA13" s="267"/>
      <c r="LZB13" s="267"/>
      <c r="LZC13" s="267"/>
      <c r="LZD13" s="268"/>
      <c r="LZE13" s="269"/>
      <c r="LZF13" s="269"/>
      <c r="LZG13" s="269"/>
      <c r="LZH13" s="269"/>
      <c r="LZI13" s="270"/>
      <c r="LZJ13" s="265"/>
      <c r="LZK13" s="537"/>
      <c r="LZL13" s="537"/>
      <c r="LZM13" s="538"/>
      <c r="LZN13" s="539"/>
      <c r="LZP13" s="540"/>
      <c r="LZQ13" s="540"/>
      <c r="LZR13" s="541"/>
      <c r="LZS13" s="541"/>
      <c r="LZT13" s="537"/>
      <c r="LZU13" s="266"/>
      <c r="LZV13" s="267"/>
      <c r="LZW13" s="267"/>
      <c r="LZX13" s="267"/>
      <c r="LZY13" s="267"/>
      <c r="LZZ13" s="267"/>
      <c r="MAA13" s="268"/>
      <c r="MAB13" s="269"/>
      <c r="MAC13" s="269"/>
      <c r="MAD13" s="269"/>
      <c r="MAE13" s="269"/>
      <c r="MAF13" s="270"/>
      <c r="MAG13" s="265"/>
      <c r="MAH13" s="537"/>
      <c r="MAI13" s="537"/>
      <c r="MAJ13" s="538"/>
      <c r="MAK13" s="539"/>
      <c r="MAM13" s="540"/>
      <c r="MAN13" s="540"/>
      <c r="MAO13" s="541"/>
      <c r="MAP13" s="541"/>
      <c r="MAQ13" s="537"/>
      <c r="MAR13" s="266"/>
      <c r="MAS13" s="267"/>
      <c r="MAT13" s="267"/>
      <c r="MAU13" s="267"/>
      <c r="MAV13" s="267"/>
      <c r="MAW13" s="267"/>
      <c r="MAX13" s="268"/>
      <c r="MAY13" s="269"/>
      <c r="MAZ13" s="269"/>
      <c r="MBA13" s="269"/>
      <c r="MBB13" s="269"/>
      <c r="MBC13" s="270"/>
      <c r="MBD13" s="265"/>
      <c r="MBE13" s="537"/>
      <c r="MBF13" s="537"/>
      <c r="MBG13" s="538"/>
      <c r="MBH13" s="539"/>
      <c r="MBJ13" s="540"/>
      <c r="MBK13" s="540"/>
      <c r="MBL13" s="541"/>
      <c r="MBM13" s="541"/>
      <c r="MBN13" s="537"/>
      <c r="MBO13" s="266"/>
      <c r="MBP13" s="267"/>
      <c r="MBQ13" s="267"/>
      <c r="MBR13" s="267"/>
      <c r="MBS13" s="267"/>
      <c r="MBT13" s="267"/>
      <c r="MBU13" s="268"/>
      <c r="MBV13" s="269"/>
      <c r="MBW13" s="269"/>
      <c r="MBX13" s="269"/>
      <c r="MBY13" s="269"/>
      <c r="MBZ13" s="270"/>
      <c r="MCA13" s="265"/>
      <c r="MCB13" s="537"/>
      <c r="MCC13" s="537"/>
      <c r="MCD13" s="538"/>
      <c r="MCE13" s="539"/>
      <c r="MCG13" s="540"/>
      <c r="MCH13" s="540"/>
      <c r="MCI13" s="541"/>
      <c r="MCJ13" s="541"/>
      <c r="MCK13" s="537"/>
      <c r="MCL13" s="266"/>
      <c r="MCM13" s="267"/>
      <c r="MCN13" s="267"/>
      <c r="MCO13" s="267"/>
      <c r="MCP13" s="267"/>
      <c r="MCQ13" s="267"/>
      <c r="MCR13" s="268"/>
      <c r="MCS13" s="269"/>
      <c r="MCT13" s="269"/>
      <c r="MCU13" s="269"/>
      <c r="MCV13" s="269"/>
      <c r="MCW13" s="270"/>
      <c r="MCX13" s="265"/>
      <c r="MCY13" s="537"/>
      <c r="MCZ13" s="537"/>
      <c r="MDA13" s="538"/>
      <c r="MDB13" s="539"/>
      <c r="MDD13" s="540"/>
      <c r="MDE13" s="540"/>
      <c r="MDF13" s="541"/>
      <c r="MDG13" s="541"/>
      <c r="MDH13" s="537"/>
      <c r="MDI13" s="266"/>
      <c r="MDJ13" s="267"/>
      <c r="MDK13" s="267"/>
      <c r="MDL13" s="267"/>
      <c r="MDM13" s="267"/>
      <c r="MDN13" s="267"/>
      <c r="MDO13" s="268"/>
      <c r="MDP13" s="269"/>
      <c r="MDQ13" s="269"/>
      <c r="MDR13" s="269"/>
      <c r="MDS13" s="269"/>
      <c r="MDT13" s="270"/>
      <c r="MDU13" s="265"/>
      <c r="MDV13" s="537"/>
      <c r="MDW13" s="537"/>
      <c r="MDX13" s="538"/>
      <c r="MDY13" s="539"/>
      <c r="MEA13" s="540"/>
      <c r="MEB13" s="540"/>
      <c r="MEC13" s="541"/>
      <c r="MED13" s="541"/>
      <c r="MEE13" s="537"/>
      <c r="MEF13" s="266"/>
      <c r="MEG13" s="267"/>
      <c r="MEH13" s="267"/>
      <c r="MEI13" s="267"/>
      <c r="MEJ13" s="267"/>
      <c r="MEK13" s="267"/>
      <c r="MEL13" s="268"/>
      <c r="MEM13" s="269"/>
      <c r="MEN13" s="269"/>
      <c r="MEO13" s="269"/>
      <c r="MEP13" s="269"/>
      <c r="MEQ13" s="270"/>
      <c r="MER13" s="265"/>
      <c r="MES13" s="537"/>
      <c r="MET13" s="537"/>
      <c r="MEU13" s="538"/>
      <c r="MEV13" s="539"/>
      <c r="MEX13" s="540"/>
      <c r="MEY13" s="540"/>
      <c r="MEZ13" s="541"/>
      <c r="MFA13" s="541"/>
      <c r="MFB13" s="537"/>
      <c r="MFC13" s="266"/>
      <c r="MFD13" s="267"/>
      <c r="MFE13" s="267"/>
      <c r="MFF13" s="267"/>
      <c r="MFG13" s="267"/>
      <c r="MFH13" s="267"/>
      <c r="MFI13" s="268"/>
      <c r="MFJ13" s="269"/>
      <c r="MFK13" s="269"/>
      <c r="MFL13" s="269"/>
      <c r="MFM13" s="269"/>
      <c r="MFN13" s="270"/>
      <c r="MFO13" s="265"/>
      <c r="MFP13" s="537"/>
      <c r="MFQ13" s="537"/>
      <c r="MFR13" s="538"/>
      <c r="MFS13" s="539"/>
      <c r="MFU13" s="540"/>
      <c r="MFV13" s="540"/>
      <c r="MFW13" s="541"/>
      <c r="MFX13" s="541"/>
      <c r="MFY13" s="537"/>
      <c r="MFZ13" s="266"/>
      <c r="MGA13" s="267"/>
      <c r="MGB13" s="267"/>
      <c r="MGC13" s="267"/>
      <c r="MGD13" s="267"/>
      <c r="MGE13" s="267"/>
      <c r="MGF13" s="268"/>
      <c r="MGG13" s="269"/>
      <c r="MGH13" s="269"/>
      <c r="MGI13" s="269"/>
      <c r="MGJ13" s="269"/>
      <c r="MGK13" s="270"/>
      <c r="MGL13" s="265"/>
      <c r="MGM13" s="537"/>
      <c r="MGN13" s="537"/>
      <c r="MGO13" s="538"/>
      <c r="MGP13" s="539"/>
      <c r="MGR13" s="540"/>
      <c r="MGS13" s="540"/>
      <c r="MGT13" s="541"/>
      <c r="MGU13" s="541"/>
      <c r="MGV13" s="537"/>
      <c r="MGW13" s="266"/>
      <c r="MGX13" s="267"/>
      <c r="MGY13" s="267"/>
      <c r="MGZ13" s="267"/>
      <c r="MHA13" s="267"/>
      <c r="MHB13" s="267"/>
      <c r="MHC13" s="268"/>
      <c r="MHD13" s="269"/>
      <c r="MHE13" s="269"/>
      <c r="MHF13" s="269"/>
      <c r="MHG13" s="269"/>
      <c r="MHH13" s="270"/>
      <c r="MHI13" s="265"/>
      <c r="MHJ13" s="537"/>
      <c r="MHK13" s="537"/>
      <c r="MHL13" s="538"/>
      <c r="MHM13" s="539"/>
      <c r="MHO13" s="540"/>
      <c r="MHP13" s="540"/>
      <c r="MHQ13" s="541"/>
      <c r="MHR13" s="541"/>
      <c r="MHS13" s="537"/>
      <c r="MHT13" s="266"/>
      <c r="MHU13" s="267"/>
      <c r="MHV13" s="267"/>
      <c r="MHW13" s="267"/>
      <c r="MHX13" s="267"/>
      <c r="MHY13" s="267"/>
      <c r="MHZ13" s="268"/>
      <c r="MIA13" s="269"/>
      <c r="MIB13" s="269"/>
      <c r="MIC13" s="269"/>
      <c r="MID13" s="269"/>
      <c r="MIE13" s="270"/>
      <c r="MIF13" s="265"/>
      <c r="MIG13" s="537"/>
      <c r="MIH13" s="537"/>
      <c r="MII13" s="538"/>
      <c r="MIJ13" s="539"/>
      <c r="MIL13" s="540"/>
      <c r="MIM13" s="540"/>
      <c r="MIN13" s="541"/>
      <c r="MIO13" s="541"/>
      <c r="MIP13" s="537"/>
      <c r="MIQ13" s="266"/>
      <c r="MIR13" s="267"/>
      <c r="MIS13" s="267"/>
      <c r="MIT13" s="267"/>
      <c r="MIU13" s="267"/>
      <c r="MIV13" s="267"/>
      <c r="MIW13" s="268"/>
      <c r="MIX13" s="269"/>
      <c r="MIY13" s="269"/>
      <c r="MIZ13" s="269"/>
      <c r="MJA13" s="269"/>
      <c r="MJB13" s="270"/>
      <c r="MJC13" s="265"/>
      <c r="MJD13" s="537"/>
      <c r="MJE13" s="537"/>
      <c r="MJF13" s="538"/>
      <c r="MJG13" s="539"/>
      <c r="MJI13" s="540"/>
      <c r="MJJ13" s="540"/>
      <c r="MJK13" s="541"/>
      <c r="MJL13" s="541"/>
      <c r="MJM13" s="537"/>
      <c r="MJN13" s="266"/>
      <c r="MJO13" s="267"/>
      <c r="MJP13" s="267"/>
      <c r="MJQ13" s="267"/>
      <c r="MJR13" s="267"/>
      <c r="MJS13" s="267"/>
      <c r="MJT13" s="268"/>
      <c r="MJU13" s="269"/>
      <c r="MJV13" s="269"/>
      <c r="MJW13" s="269"/>
      <c r="MJX13" s="269"/>
      <c r="MJY13" s="270"/>
      <c r="MJZ13" s="265"/>
      <c r="MKA13" s="537"/>
      <c r="MKB13" s="537"/>
      <c r="MKC13" s="538"/>
      <c r="MKD13" s="539"/>
      <c r="MKF13" s="540"/>
      <c r="MKG13" s="540"/>
      <c r="MKH13" s="541"/>
      <c r="MKI13" s="541"/>
      <c r="MKJ13" s="537"/>
      <c r="MKK13" s="266"/>
      <c r="MKL13" s="267"/>
      <c r="MKM13" s="267"/>
      <c r="MKN13" s="267"/>
      <c r="MKO13" s="267"/>
      <c r="MKP13" s="267"/>
      <c r="MKQ13" s="268"/>
      <c r="MKR13" s="269"/>
      <c r="MKS13" s="269"/>
      <c r="MKT13" s="269"/>
      <c r="MKU13" s="269"/>
      <c r="MKV13" s="270"/>
      <c r="MKW13" s="265"/>
      <c r="MKX13" s="537"/>
      <c r="MKY13" s="537"/>
      <c r="MKZ13" s="538"/>
      <c r="MLA13" s="539"/>
      <c r="MLC13" s="540"/>
      <c r="MLD13" s="540"/>
      <c r="MLE13" s="541"/>
      <c r="MLF13" s="541"/>
      <c r="MLG13" s="537"/>
      <c r="MLH13" s="266"/>
      <c r="MLI13" s="267"/>
      <c r="MLJ13" s="267"/>
      <c r="MLK13" s="267"/>
      <c r="MLL13" s="267"/>
      <c r="MLM13" s="267"/>
      <c r="MLN13" s="268"/>
      <c r="MLO13" s="269"/>
      <c r="MLP13" s="269"/>
      <c r="MLQ13" s="269"/>
      <c r="MLR13" s="269"/>
      <c r="MLS13" s="270"/>
      <c r="MLT13" s="265"/>
      <c r="MLU13" s="537"/>
      <c r="MLV13" s="537"/>
      <c r="MLW13" s="538"/>
      <c r="MLX13" s="539"/>
      <c r="MLZ13" s="540"/>
      <c r="MMA13" s="540"/>
      <c r="MMB13" s="541"/>
      <c r="MMC13" s="541"/>
      <c r="MMD13" s="537"/>
      <c r="MME13" s="266"/>
      <c r="MMF13" s="267"/>
      <c r="MMG13" s="267"/>
      <c r="MMH13" s="267"/>
      <c r="MMI13" s="267"/>
      <c r="MMJ13" s="267"/>
      <c r="MMK13" s="268"/>
      <c r="MML13" s="269"/>
      <c r="MMM13" s="269"/>
      <c r="MMN13" s="269"/>
      <c r="MMO13" s="269"/>
      <c r="MMP13" s="270"/>
      <c r="MMQ13" s="265"/>
      <c r="MMR13" s="537"/>
      <c r="MMS13" s="537"/>
      <c r="MMT13" s="538"/>
      <c r="MMU13" s="539"/>
      <c r="MMW13" s="540"/>
      <c r="MMX13" s="540"/>
      <c r="MMY13" s="541"/>
      <c r="MMZ13" s="541"/>
      <c r="MNA13" s="537"/>
      <c r="MNB13" s="266"/>
      <c r="MNC13" s="267"/>
      <c r="MND13" s="267"/>
      <c r="MNE13" s="267"/>
      <c r="MNF13" s="267"/>
      <c r="MNG13" s="267"/>
      <c r="MNH13" s="268"/>
      <c r="MNI13" s="269"/>
      <c r="MNJ13" s="269"/>
      <c r="MNK13" s="269"/>
      <c r="MNL13" s="269"/>
      <c r="MNM13" s="270"/>
      <c r="MNN13" s="265"/>
      <c r="MNO13" s="537"/>
      <c r="MNP13" s="537"/>
      <c r="MNQ13" s="538"/>
      <c r="MNR13" s="539"/>
      <c r="MNT13" s="540"/>
      <c r="MNU13" s="540"/>
      <c r="MNV13" s="541"/>
      <c r="MNW13" s="541"/>
      <c r="MNX13" s="537"/>
      <c r="MNY13" s="266"/>
      <c r="MNZ13" s="267"/>
      <c r="MOA13" s="267"/>
      <c r="MOB13" s="267"/>
      <c r="MOC13" s="267"/>
      <c r="MOD13" s="267"/>
      <c r="MOE13" s="268"/>
      <c r="MOF13" s="269"/>
      <c r="MOG13" s="269"/>
      <c r="MOH13" s="269"/>
      <c r="MOI13" s="269"/>
      <c r="MOJ13" s="270"/>
      <c r="MOK13" s="265"/>
      <c r="MOL13" s="537"/>
      <c r="MOM13" s="537"/>
      <c r="MON13" s="538"/>
      <c r="MOO13" s="539"/>
      <c r="MOQ13" s="540"/>
      <c r="MOR13" s="540"/>
      <c r="MOS13" s="541"/>
      <c r="MOT13" s="541"/>
      <c r="MOU13" s="537"/>
      <c r="MOV13" s="266"/>
      <c r="MOW13" s="267"/>
      <c r="MOX13" s="267"/>
      <c r="MOY13" s="267"/>
      <c r="MOZ13" s="267"/>
      <c r="MPA13" s="267"/>
      <c r="MPB13" s="268"/>
      <c r="MPC13" s="269"/>
      <c r="MPD13" s="269"/>
      <c r="MPE13" s="269"/>
      <c r="MPF13" s="269"/>
      <c r="MPG13" s="270"/>
      <c r="MPH13" s="265"/>
      <c r="MPI13" s="537"/>
      <c r="MPJ13" s="537"/>
      <c r="MPK13" s="538"/>
      <c r="MPL13" s="539"/>
      <c r="MPN13" s="540"/>
      <c r="MPO13" s="540"/>
      <c r="MPP13" s="541"/>
      <c r="MPQ13" s="541"/>
      <c r="MPR13" s="537"/>
      <c r="MPS13" s="266"/>
      <c r="MPT13" s="267"/>
      <c r="MPU13" s="267"/>
      <c r="MPV13" s="267"/>
      <c r="MPW13" s="267"/>
      <c r="MPX13" s="267"/>
      <c r="MPY13" s="268"/>
      <c r="MPZ13" s="269"/>
      <c r="MQA13" s="269"/>
      <c r="MQB13" s="269"/>
      <c r="MQC13" s="269"/>
      <c r="MQD13" s="270"/>
      <c r="MQE13" s="265"/>
      <c r="MQF13" s="537"/>
      <c r="MQG13" s="537"/>
      <c r="MQH13" s="538"/>
      <c r="MQI13" s="539"/>
      <c r="MQK13" s="540"/>
      <c r="MQL13" s="540"/>
      <c r="MQM13" s="541"/>
      <c r="MQN13" s="541"/>
      <c r="MQO13" s="537"/>
      <c r="MQP13" s="266"/>
      <c r="MQQ13" s="267"/>
      <c r="MQR13" s="267"/>
      <c r="MQS13" s="267"/>
      <c r="MQT13" s="267"/>
      <c r="MQU13" s="267"/>
      <c r="MQV13" s="268"/>
      <c r="MQW13" s="269"/>
      <c r="MQX13" s="269"/>
      <c r="MQY13" s="269"/>
      <c r="MQZ13" s="269"/>
      <c r="MRA13" s="270"/>
      <c r="MRB13" s="265"/>
      <c r="MRC13" s="537"/>
      <c r="MRD13" s="537"/>
      <c r="MRE13" s="538"/>
      <c r="MRF13" s="539"/>
      <c r="MRH13" s="540"/>
      <c r="MRI13" s="540"/>
      <c r="MRJ13" s="541"/>
      <c r="MRK13" s="541"/>
      <c r="MRL13" s="537"/>
      <c r="MRM13" s="266"/>
      <c r="MRN13" s="267"/>
      <c r="MRO13" s="267"/>
      <c r="MRP13" s="267"/>
      <c r="MRQ13" s="267"/>
      <c r="MRR13" s="267"/>
      <c r="MRS13" s="268"/>
      <c r="MRT13" s="269"/>
      <c r="MRU13" s="269"/>
      <c r="MRV13" s="269"/>
      <c r="MRW13" s="269"/>
      <c r="MRX13" s="270"/>
      <c r="MRY13" s="265"/>
      <c r="MRZ13" s="537"/>
      <c r="MSA13" s="537"/>
      <c r="MSB13" s="538"/>
      <c r="MSC13" s="539"/>
      <c r="MSE13" s="540"/>
      <c r="MSF13" s="540"/>
      <c r="MSG13" s="541"/>
      <c r="MSH13" s="541"/>
      <c r="MSI13" s="537"/>
      <c r="MSJ13" s="266"/>
      <c r="MSK13" s="267"/>
      <c r="MSL13" s="267"/>
      <c r="MSM13" s="267"/>
      <c r="MSN13" s="267"/>
      <c r="MSO13" s="267"/>
      <c r="MSP13" s="268"/>
      <c r="MSQ13" s="269"/>
      <c r="MSR13" s="269"/>
      <c r="MSS13" s="269"/>
      <c r="MST13" s="269"/>
      <c r="MSU13" s="270"/>
      <c r="MSV13" s="265"/>
      <c r="MSW13" s="537"/>
      <c r="MSX13" s="537"/>
      <c r="MSY13" s="538"/>
      <c r="MSZ13" s="539"/>
      <c r="MTB13" s="540"/>
      <c r="MTC13" s="540"/>
      <c r="MTD13" s="541"/>
      <c r="MTE13" s="541"/>
      <c r="MTF13" s="537"/>
      <c r="MTG13" s="266"/>
      <c r="MTH13" s="267"/>
      <c r="MTI13" s="267"/>
      <c r="MTJ13" s="267"/>
      <c r="MTK13" s="267"/>
      <c r="MTL13" s="267"/>
      <c r="MTM13" s="268"/>
      <c r="MTN13" s="269"/>
      <c r="MTO13" s="269"/>
      <c r="MTP13" s="269"/>
      <c r="MTQ13" s="269"/>
      <c r="MTR13" s="270"/>
      <c r="MTS13" s="265"/>
      <c r="MTT13" s="537"/>
      <c r="MTU13" s="537"/>
      <c r="MTV13" s="538"/>
      <c r="MTW13" s="539"/>
      <c r="MTY13" s="540"/>
      <c r="MTZ13" s="540"/>
      <c r="MUA13" s="541"/>
      <c r="MUB13" s="541"/>
      <c r="MUC13" s="537"/>
      <c r="MUD13" s="266"/>
      <c r="MUE13" s="267"/>
      <c r="MUF13" s="267"/>
      <c r="MUG13" s="267"/>
      <c r="MUH13" s="267"/>
      <c r="MUI13" s="267"/>
      <c r="MUJ13" s="268"/>
      <c r="MUK13" s="269"/>
      <c r="MUL13" s="269"/>
      <c r="MUM13" s="269"/>
      <c r="MUN13" s="269"/>
      <c r="MUO13" s="270"/>
      <c r="MUP13" s="265"/>
      <c r="MUQ13" s="537"/>
      <c r="MUR13" s="537"/>
      <c r="MUS13" s="538"/>
      <c r="MUT13" s="539"/>
      <c r="MUV13" s="540"/>
      <c r="MUW13" s="540"/>
      <c r="MUX13" s="541"/>
      <c r="MUY13" s="541"/>
      <c r="MUZ13" s="537"/>
      <c r="MVA13" s="266"/>
      <c r="MVB13" s="267"/>
      <c r="MVC13" s="267"/>
      <c r="MVD13" s="267"/>
      <c r="MVE13" s="267"/>
      <c r="MVF13" s="267"/>
      <c r="MVG13" s="268"/>
      <c r="MVH13" s="269"/>
      <c r="MVI13" s="269"/>
      <c r="MVJ13" s="269"/>
      <c r="MVK13" s="269"/>
      <c r="MVL13" s="270"/>
      <c r="MVM13" s="265"/>
      <c r="MVN13" s="537"/>
      <c r="MVO13" s="537"/>
      <c r="MVP13" s="538"/>
      <c r="MVQ13" s="539"/>
      <c r="MVS13" s="540"/>
      <c r="MVT13" s="540"/>
      <c r="MVU13" s="541"/>
      <c r="MVV13" s="541"/>
      <c r="MVW13" s="537"/>
      <c r="MVX13" s="266"/>
      <c r="MVY13" s="267"/>
      <c r="MVZ13" s="267"/>
      <c r="MWA13" s="267"/>
      <c r="MWB13" s="267"/>
      <c r="MWC13" s="267"/>
      <c r="MWD13" s="268"/>
      <c r="MWE13" s="269"/>
      <c r="MWF13" s="269"/>
      <c r="MWG13" s="269"/>
      <c r="MWH13" s="269"/>
      <c r="MWI13" s="270"/>
      <c r="MWJ13" s="265"/>
      <c r="MWK13" s="537"/>
      <c r="MWL13" s="537"/>
      <c r="MWM13" s="538"/>
      <c r="MWN13" s="539"/>
      <c r="MWP13" s="540"/>
      <c r="MWQ13" s="540"/>
      <c r="MWR13" s="541"/>
      <c r="MWS13" s="541"/>
      <c r="MWT13" s="537"/>
      <c r="MWU13" s="266"/>
      <c r="MWV13" s="267"/>
      <c r="MWW13" s="267"/>
      <c r="MWX13" s="267"/>
      <c r="MWY13" s="267"/>
      <c r="MWZ13" s="267"/>
      <c r="MXA13" s="268"/>
      <c r="MXB13" s="269"/>
      <c r="MXC13" s="269"/>
      <c r="MXD13" s="269"/>
      <c r="MXE13" s="269"/>
      <c r="MXF13" s="270"/>
      <c r="MXG13" s="265"/>
      <c r="MXH13" s="537"/>
      <c r="MXI13" s="537"/>
      <c r="MXJ13" s="538"/>
      <c r="MXK13" s="539"/>
      <c r="MXM13" s="540"/>
      <c r="MXN13" s="540"/>
      <c r="MXO13" s="541"/>
      <c r="MXP13" s="541"/>
      <c r="MXQ13" s="537"/>
      <c r="MXR13" s="266"/>
      <c r="MXS13" s="267"/>
      <c r="MXT13" s="267"/>
      <c r="MXU13" s="267"/>
      <c r="MXV13" s="267"/>
      <c r="MXW13" s="267"/>
      <c r="MXX13" s="268"/>
      <c r="MXY13" s="269"/>
      <c r="MXZ13" s="269"/>
      <c r="MYA13" s="269"/>
      <c r="MYB13" s="269"/>
      <c r="MYC13" s="270"/>
      <c r="MYD13" s="265"/>
      <c r="MYE13" s="537"/>
      <c r="MYF13" s="537"/>
      <c r="MYG13" s="538"/>
      <c r="MYH13" s="539"/>
      <c r="MYJ13" s="540"/>
      <c r="MYK13" s="540"/>
      <c r="MYL13" s="541"/>
      <c r="MYM13" s="541"/>
      <c r="MYN13" s="537"/>
      <c r="MYO13" s="266"/>
      <c r="MYP13" s="267"/>
      <c r="MYQ13" s="267"/>
      <c r="MYR13" s="267"/>
      <c r="MYS13" s="267"/>
      <c r="MYT13" s="267"/>
      <c r="MYU13" s="268"/>
      <c r="MYV13" s="269"/>
      <c r="MYW13" s="269"/>
      <c r="MYX13" s="269"/>
      <c r="MYY13" s="269"/>
      <c r="MYZ13" s="270"/>
      <c r="MZA13" s="265"/>
      <c r="MZB13" s="537"/>
      <c r="MZC13" s="537"/>
      <c r="MZD13" s="538"/>
      <c r="MZE13" s="539"/>
      <c r="MZG13" s="540"/>
      <c r="MZH13" s="540"/>
      <c r="MZI13" s="541"/>
      <c r="MZJ13" s="541"/>
      <c r="MZK13" s="537"/>
      <c r="MZL13" s="266"/>
      <c r="MZM13" s="267"/>
      <c r="MZN13" s="267"/>
      <c r="MZO13" s="267"/>
      <c r="MZP13" s="267"/>
      <c r="MZQ13" s="267"/>
      <c r="MZR13" s="268"/>
      <c r="MZS13" s="269"/>
      <c r="MZT13" s="269"/>
      <c r="MZU13" s="269"/>
      <c r="MZV13" s="269"/>
      <c r="MZW13" s="270"/>
      <c r="MZX13" s="265"/>
      <c r="MZY13" s="537"/>
      <c r="MZZ13" s="537"/>
      <c r="NAA13" s="538"/>
      <c r="NAB13" s="539"/>
      <c r="NAD13" s="540"/>
      <c r="NAE13" s="540"/>
      <c r="NAF13" s="541"/>
      <c r="NAG13" s="541"/>
      <c r="NAH13" s="537"/>
      <c r="NAI13" s="266"/>
      <c r="NAJ13" s="267"/>
      <c r="NAK13" s="267"/>
      <c r="NAL13" s="267"/>
      <c r="NAM13" s="267"/>
      <c r="NAN13" s="267"/>
      <c r="NAO13" s="268"/>
      <c r="NAP13" s="269"/>
      <c r="NAQ13" s="269"/>
      <c r="NAR13" s="269"/>
      <c r="NAS13" s="269"/>
      <c r="NAT13" s="270"/>
      <c r="NAU13" s="265"/>
      <c r="NAV13" s="537"/>
      <c r="NAW13" s="537"/>
      <c r="NAX13" s="538"/>
      <c r="NAY13" s="539"/>
      <c r="NBA13" s="540"/>
      <c r="NBB13" s="540"/>
      <c r="NBC13" s="541"/>
      <c r="NBD13" s="541"/>
      <c r="NBE13" s="537"/>
      <c r="NBF13" s="266"/>
      <c r="NBG13" s="267"/>
      <c r="NBH13" s="267"/>
      <c r="NBI13" s="267"/>
      <c r="NBJ13" s="267"/>
      <c r="NBK13" s="267"/>
      <c r="NBL13" s="268"/>
      <c r="NBM13" s="269"/>
      <c r="NBN13" s="269"/>
      <c r="NBO13" s="269"/>
      <c r="NBP13" s="269"/>
      <c r="NBQ13" s="270"/>
      <c r="NBR13" s="265"/>
      <c r="NBS13" s="537"/>
      <c r="NBT13" s="537"/>
      <c r="NBU13" s="538"/>
      <c r="NBV13" s="539"/>
      <c r="NBX13" s="540"/>
      <c r="NBY13" s="540"/>
      <c r="NBZ13" s="541"/>
      <c r="NCA13" s="541"/>
      <c r="NCB13" s="537"/>
      <c r="NCC13" s="266"/>
      <c r="NCD13" s="267"/>
      <c r="NCE13" s="267"/>
      <c r="NCF13" s="267"/>
      <c r="NCG13" s="267"/>
      <c r="NCH13" s="267"/>
      <c r="NCI13" s="268"/>
      <c r="NCJ13" s="269"/>
      <c r="NCK13" s="269"/>
      <c r="NCL13" s="269"/>
      <c r="NCM13" s="269"/>
      <c r="NCN13" s="270"/>
      <c r="NCO13" s="265"/>
      <c r="NCP13" s="537"/>
      <c r="NCQ13" s="537"/>
      <c r="NCR13" s="538"/>
      <c r="NCS13" s="539"/>
      <c r="NCU13" s="540"/>
      <c r="NCV13" s="540"/>
      <c r="NCW13" s="541"/>
      <c r="NCX13" s="541"/>
      <c r="NCY13" s="537"/>
      <c r="NCZ13" s="266"/>
      <c r="NDA13" s="267"/>
      <c r="NDB13" s="267"/>
      <c r="NDC13" s="267"/>
      <c r="NDD13" s="267"/>
      <c r="NDE13" s="267"/>
      <c r="NDF13" s="268"/>
      <c r="NDG13" s="269"/>
      <c r="NDH13" s="269"/>
      <c r="NDI13" s="269"/>
      <c r="NDJ13" s="269"/>
      <c r="NDK13" s="270"/>
      <c r="NDL13" s="265"/>
      <c r="NDM13" s="537"/>
      <c r="NDN13" s="537"/>
      <c r="NDO13" s="538"/>
      <c r="NDP13" s="539"/>
      <c r="NDR13" s="540"/>
      <c r="NDS13" s="540"/>
      <c r="NDT13" s="541"/>
      <c r="NDU13" s="541"/>
      <c r="NDV13" s="537"/>
      <c r="NDW13" s="266"/>
      <c r="NDX13" s="267"/>
      <c r="NDY13" s="267"/>
      <c r="NDZ13" s="267"/>
      <c r="NEA13" s="267"/>
      <c r="NEB13" s="267"/>
      <c r="NEC13" s="268"/>
      <c r="NED13" s="269"/>
      <c r="NEE13" s="269"/>
      <c r="NEF13" s="269"/>
      <c r="NEG13" s="269"/>
      <c r="NEH13" s="270"/>
      <c r="NEI13" s="265"/>
      <c r="NEJ13" s="537"/>
      <c r="NEK13" s="537"/>
      <c r="NEL13" s="538"/>
      <c r="NEM13" s="539"/>
      <c r="NEO13" s="540"/>
      <c r="NEP13" s="540"/>
      <c r="NEQ13" s="541"/>
      <c r="NER13" s="541"/>
      <c r="NES13" s="537"/>
      <c r="NET13" s="266"/>
      <c r="NEU13" s="267"/>
      <c r="NEV13" s="267"/>
      <c r="NEW13" s="267"/>
      <c r="NEX13" s="267"/>
      <c r="NEY13" s="267"/>
      <c r="NEZ13" s="268"/>
      <c r="NFA13" s="269"/>
      <c r="NFB13" s="269"/>
      <c r="NFC13" s="269"/>
      <c r="NFD13" s="269"/>
      <c r="NFE13" s="270"/>
      <c r="NFF13" s="265"/>
      <c r="NFG13" s="537"/>
      <c r="NFH13" s="537"/>
      <c r="NFI13" s="538"/>
      <c r="NFJ13" s="539"/>
      <c r="NFL13" s="540"/>
      <c r="NFM13" s="540"/>
      <c r="NFN13" s="541"/>
      <c r="NFO13" s="541"/>
      <c r="NFP13" s="537"/>
      <c r="NFQ13" s="266"/>
      <c r="NFR13" s="267"/>
      <c r="NFS13" s="267"/>
      <c r="NFT13" s="267"/>
      <c r="NFU13" s="267"/>
      <c r="NFV13" s="267"/>
      <c r="NFW13" s="268"/>
      <c r="NFX13" s="269"/>
      <c r="NFY13" s="269"/>
      <c r="NFZ13" s="269"/>
      <c r="NGA13" s="269"/>
      <c r="NGB13" s="270"/>
      <c r="NGC13" s="265"/>
      <c r="NGD13" s="537"/>
      <c r="NGE13" s="537"/>
      <c r="NGF13" s="538"/>
      <c r="NGG13" s="539"/>
      <c r="NGI13" s="540"/>
      <c r="NGJ13" s="540"/>
      <c r="NGK13" s="541"/>
      <c r="NGL13" s="541"/>
      <c r="NGM13" s="537"/>
      <c r="NGN13" s="266"/>
      <c r="NGO13" s="267"/>
      <c r="NGP13" s="267"/>
      <c r="NGQ13" s="267"/>
      <c r="NGR13" s="267"/>
      <c r="NGS13" s="267"/>
      <c r="NGT13" s="268"/>
      <c r="NGU13" s="269"/>
      <c r="NGV13" s="269"/>
      <c r="NGW13" s="269"/>
      <c r="NGX13" s="269"/>
      <c r="NGY13" s="270"/>
      <c r="NGZ13" s="265"/>
      <c r="NHA13" s="537"/>
      <c r="NHB13" s="537"/>
      <c r="NHC13" s="538"/>
      <c r="NHD13" s="539"/>
      <c r="NHF13" s="540"/>
      <c r="NHG13" s="540"/>
      <c r="NHH13" s="541"/>
      <c r="NHI13" s="541"/>
      <c r="NHJ13" s="537"/>
      <c r="NHK13" s="266"/>
      <c r="NHL13" s="267"/>
      <c r="NHM13" s="267"/>
      <c r="NHN13" s="267"/>
      <c r="NHO13" s="267"/>
      <c r="NHP13" s="267"/>
      <c r="NHQ13" s="268"/>
      <c r="NHR13" s="269"/>
      <c r="NHS13" s="269"/>
      <c r="NHT13" s="269"/>
      <c r="NHU13" s="269"/>
      <c r="NHV13" s="270"/>
      <c r="NHW13" s="265"/>
      <c r="NHX13" s="537"/>
      <c r="NHY13" s="537"/>
      <c r="NHZ13" s="538"/>
      <c r="NIA13" s="539"/>
      <c r="NIC13" s="540"/>
      <c r="NID13" s="540"/>
      <c r="NIE13" s="541"/>
      <c r="NIF13" s="541"/>
      <c r="NIG13" s="537"/>
      <c r="NIH13" s="266"/>
      <c r="NII13" s="267"/>
      <c r="NIJ13" s="267"/>
      <c r="NIK13" s="267"/>
      <c r="NIL13" s="267"/>
      <c r="NIM13" s="267"/>
      <c r="NIN13" s="268"/>
      <c r="NIO13" s="269"/>
      <c r="NIP13" s="269"/>
      <c r="NIQ13" s="269"/>
      <c r="NIR13" s="269"/>
      <c r="NIS13" s="270"/>
      <c r="NIT13" s="265"/>
      <c r="NIU13" s="537"/>
      <c r="NIV13" s="537"/>
      <c r="NIW13" s="538"/>
      <c r="NIX13" s="539"/>
      <c r="NIZ13" s="540"/>
      <c r="NJA13" s="540"/>
      <c r="NJB13" s="541"/>
      <c r="NJC13" s="541"/>
      <c r="NJD13" s="537"/>
      <c r="NJE13" s="266"/>
      <c r="NJF13" s="267"/>
      <c r="NJG13" s="267"/>
      <c r="NJH13" s="267"/>
      <c r="NJI13" s="267"/>
      <c r="NJJ13" s="267"/>
      <c r="NJK13" s="268"/>
      <c r="NJL13" s="269"/>
      <c r="NJM13" s="269"/>
      <c r="NJN13" s="269"/>
      <c r="NJO13" s="269"/>
      <c r="NJP13" s="270"/>
      <c r="NJQ13" s="265"/>
      <c r="NJR13" s="537"/>
      <c r="NJS13" s="537"/>
      <c r="NJT13" s="538"/>
      <c r="NJU13" s="539"/>
      <c r="NJW13" s="540"/>
      <c r="NJX13" s="540"/>
      <c r="NJY13" s="541"/>
      <c r="NJZ13" s="541"/>
      <c r="NKA13" s="537"/>
      <c r="NKB13" s="266"/>
      <c r="NKC13" s="267"/>
      <c r="NKD13" s="267"/>
      <c r="NKE13" s="267"/>
      <c r="NKF13" s="267"/>
      <c r="NKG13" s="267"/>
      <c r="NKH13" s="268"/>
      <c r="NKI13" s="269"/>
      <c r="NKJ13" s="269"/>
      <c r="NKK13" s="269"/>
      <c r="NKL13" s="269"/>
      <c r="NKM13" s="270"/>
      <c r="NKN13" s="265"/>
      <c r="NKO13" s="537"/>
      <c r="NKP13" s="537"/>
      <c r="NKQ13" s="538"/>
      <c r="NKR13" s="539"/>
      <c r="NKT13" s="540"/>
      <c r="NKU13" s="540"/>
      <c r="NKV13" s="541"/>
      <c r="NKW13" s="541"/>
      <c r="NKX13" s="537"/>
      <c r="NKY13" s="266"/>
      <c r="NKZ13" s="267"/>
      <c r="NLA13" s="267"/>
      <c r="NLB13" s="267"/>
      <c r="NLC13" s="267"/>
      <c r="NLD13" s="267"/>
      <c r="NLE13" s="268"/>
      <c r="NLF13" s="269"/>
      <c r="NLG13" s="269"/>
      <c r="NLH13" s="269"/>
      <c r="NLI13" s="269"/>
      <c r="NLJ13" s="270"/>
      <c r="NLK13" s="265"/>
      <c r="NLL13" s="537"/>
      <c r="NLM13" s="537"/>
      <c r="NLN13" s="538"/>
      <c r="NLO13" s="539"/>
      <c r="NLQ13" s="540"/>
      <c r="NLR13" s="540"/>
      <c r="NLS13" s="541"/>
      <c r="NLT13" s="541"/>
      <c r="NLU13" s="537"/>
      <c r="NLV13" s="266"/>
      <c r="NLW13" s="267"/>
      <c r="NLX13" s="267"/>
      <c r="NLY13" s="267"/>
      <c r="NLZ13" s="267"/>
      <c r="NMA13" s="267"/>
      <c r="NMB13" s="268"/>
      <c r="NMC13" s="269"/>
      <c r="NMD13" s="269"/>
      <c r="NME13" s="269"/>
      <c r="NMF13" s="269"/>
      <c r="NMG13" s="270"/>
      <c r="NMH13" s="265"/>
      <c r="NMI13" s="537"/>
      <c r="NMJ13" s="537"/>
      <c r="NMK13" s="538"/>
      <c r="NML13" s="539"/>
      <c r="NMN13" s="540"/>
      <c r="NMO13" s="540"/>
      <c r="NMP13" s="541"/>
      <c r="NMQ13" s="541"/>
      <c r="NMR13" s="537"/>
      <c r="NMS13" s="266"/>
      <c r="NMT13" s="267"/>
      <c r="NMU13" s="267"/>
      <c r="NMV13" s="267"/>
      <c r="NMW13" s="267"/>
      <c r="NMX13" s="267"/>
      <c r="NMY13" s="268"/>
      <c r="NMZ13" s="269"/>
      <c r="NNA13" s="269"/>
      <c r="NNB13" s="269"/>
      <c r="NNC13" s="269"/>
      <c r="NND13" s="270"/>
      <c r="NNE13" s="265"/>
      <c r="NNF13" s="537"/>
      <c r="NNG13" s="537"/>
      <c r="NNH13" s="538"/>
      <c r="NNI13" s="539"/>
      <c r="NNK13" s="540"/>
      <c r="NNL13" s="540"/>
      <c r="NNM13" s="541"/>
      <c r="NNN13" s="541"/>
      <c r="NNO13" s="537"/>
      <c r="NNP13" s="266"/>
      <c r="NNQ13" s="267"/>
      <c r="NNR13" s="267"/>
      <c r="NNS13" s="267"/>
      <c r="NNT13" s="267"/>
      <c r="NNU13" s="267"/>
      <c r="NNV13" s="268"/>
      <c r="NNW13" s="269"/>
      <c r="NNX13" s="269"/>
      <c r="NNY13" s="269"/>
      <c r="NNZ13" s="269"/>
      <c r="NOA13" s="270"/>
      <c r="NOB13" s="265"/>
      <c r="NOC13" s="537"/>
      <c r="NOD13" s="537"/>
      <c r="NOE13" s="538"/>
      <c r="NOF13" s="539"/>
      <c r="NOH13" s="540"/>
      <c r="NOI13" s="540"/>
      <c r="NOJ13" s="541"/>
      <c r="NOK13" s="541"/>
      <c r="NOL13" s="537"/>
      <c r="NOM13" s="266"/>
      <c r="NON13" s="267"/>
      <c r="NOO13" s="267"/>
      <c r="NOP13" s="267"/>
      <c r="NOQ13" s="267"/>
      <c r="NOR13" s="267"/>
      <c r="NOS13" s="268"/>
      <c r="NOT13" s="269"/>
      <c r="NOU13" s="269"/>
      <c r="NOV13" s="269"/>
      <c r="NOW13" s="269"/>
      <c r="NOX13" s="270"/>
      <c r="NOY13" s="265"/>
      <c r="NOZ13" s="537"/>
      <c r="NPA13" s="537"/>
      <c r="NPB13" s="538"/>
      <c r="NPC13" s="539"/>
      <c r="NPE13" s="540"/>
      <c r="NPF13" s="540"/>
      <c r="NPG13" s="541"/>
      <c r="NPH13" s="541"/>
      <c r="NPI13" s="537"/>
      <c r="NPJ13" s="266"/>
      <c r="NPK13" s="267"/>
      <c r="NPL13" s="267"/>
      <c r="NPM13" s="267"/>
      <c r="NPN13" s="267"/>
      <c r="NPO13" s="267"/>
      <c r="NPP13" s="268"/>
      <c r="NPQ13" s="269"/>
      <c r="NPR13" s="269"/>
      <c r="NPS13" s="269"/>
      <c r="NPT13" s="269"/>
      <c r="NPU13" s="270"/>
      <c r="NPV13" s="265"/>
      <c r="NPW13" s="537"/>
      <c r="NPX13" s="537"/>
      <c r="NPY13" s="538"/>
      <c r="NPZ13" s="539"/>
      <c r="NQB13" s="540"/>
      <c r="NQC13" s="540"/>
      <c r="NQD13" s="541"/>
      <c r="NQE13" s="541"/>
      <c r="NQF13" s="537"/>
      <c r="NQG13" s="266"/>
      <c r="NQH13" s="267"/>
      <c r="NQI13" s="267"/>
      <c r="NQJ13" s="267"/>
      <c r="NQK13" s="267"/>
      <c r="NQL13" s="267"/>
      <c r="NQM13" s="268"/>
      <c r="NQN13" s="269"/>
      <c r="NQO13" s="269"/>
      <c r="NQP13" s="269"/>
      <c r="NQQ13" s="269"/>
      <c r="NQR13" s="270"/>
      <c r="NQS13" s="265"/>
      <c r="NQT13" s="537"/>
      <c r="NQU13" s="537"/>
      <c r="NQV13" s="538"/>
      <c r="NQW13" s="539"/>
      <c r="NQY13" s="540"/>
      <c r="NQZ13" s="540"/>
      <c r="NRA13" s="541"/>
      <c r="NRB13" s="541"/>
      <c r="NRC13" s="537"/>
      <c r="NRD13" s="266"/>
      <c r="NRE13" s="267"/>
      <c r="NRF13" s="267"/>
      <c r="NRG13" s="267"/>
      <c r="NRH13" s="267"/>
      <c r="NRI13" s="267"/>
      <c r="NRJ13" s="268"/>
      <c r="NRK13" s="269"/>
      <c r="NRL13" s="269"/>
      <c r="NRM13" s="269"/>
      <c r="NRN13" s="269"/>
      <c r="NRO13" s="270"/>
      <c r="NRP13" s="265"/>
      <c r="NRQ13" s="537"/>
      <c r="NRR13" s="537"/>
      <c r="NRS13" s="538"/>
      <c r="NRT13" s="539"/>
      <c r="NRV13" s="540"/>
      <c r="NRW13" s="540"/>
      <c r="NRX13" s="541"/>
      <c r="NRY13" s="541"/>
      <c r="NRZ13" s="537"/>
      <c r="NSA13" s="266"/>
      <c r="NSB13" s="267"/>
      <c r="NSC13" s="267"/>
      <c r="NSD13" s="267"/>
      <c r="NSE13" s="267"/>
      <c r="NSF13" s="267"/>
      <c r="NSG13" s="268"/>
      <c r="NSH13" s="269"/>
      <c r="NSI13" s="269"/>
      <c r="NSJ13" s="269"/>
      <c r="NSK13" s="269"/>
      <c r="NSL13" s="270"/>
      <c r="NSM13" s="265"/>
      <c r="NSN13" s="537"/>
      <c r="NSO13" s="537"/>
      <c r="NSP13" s="538"/>
      <c r="NSQ13" s="539"/>
      <c r="NSS13" s="540"/>
      <c r="NST13" s="540"/>
      <c r="NSU13" s="541"/>
      <c r="NSV13" s="541"/>
      <c r="NSW13" s="537"/>
      <c r="NSX13" s="266"/>
      <c r="NSY13" s="267"/>
      <c r="NSZ13" s="267"/>
      <c r="NTA13" s="267"/>
      <c r="NTB13" s="267"/>
      <c r="NTC13" s="267"/>
      <c r="NTD13" s="268"/>
      <c r="NTE13" s="269"/>
      <c r="NTF13" s="269"/>
      <c r="NTG13" s="269"/>
      <c r="NTH13" s="269"/>
      <c r="NTI13" s="270"/>
      <c r="NTJ13" s="265"/>
      <c r="NTK13" s="537"/>
      <c r="NTL13" s="537"/>
      <c r="NTM13" s="538"/>
      <c r="NTN13" s="539"/>
      <c r="NTP13" s="540"/>
      <c r="NTQ13" s="540"/>
      <c r="NTR13" s="541"/>
      <c r="NTS13" s="541"/>
      <c r="NTT13" s="537"/>
      <c r="NTU13" s="266"/>
      <c r="NTV13" s="267"/>
      <c r="NTW13" s="267"/>
      <c r="NTX13" s="267"/>
      <c r="NTY13" s="267"/>
      <c r="NTZ13" s="267"/>
      <c r="NUA13" s="268"/>
      <c r="NUB13" s="269"/>
      <c r="NUC13" s="269"/>
      <c r="NUD13" s="269"/>
      <c r="NUE13" s="269"/>
      <c r="NUF13" s="270"/>
      <c r="NUG13" s="265"/>
      <c r="NUH13" s="537"/>
      <c r="NUI13" s="537"/>
      <c r="NUJ13" s="538"/>
      <c r="NUK13" s="539"/>
      <c r="NUM13" s="540"/>
      <c r="NUN13" s="540"/>
      <c r="NUO13" s="541"/>
      <c r="NUP13" s="541"/>
      <c r="NUQ13" s="537"/>
      <c r="NUR13" s="266"/>
      <c r="NUS13" s="267"/>
      <c r="NUT13" s="267"/>
      <c r="NUU13" s="267"/>
      <c r="NUV13" s="267"/>
      <c r="NUW13" s="267"/>
      <c r="NUX13" s="268"/>
      <c r="NUY13" s="269"/>
      <c r="NUZ13" s="269"/>
      <c r="NVA13" s="269"/>
      <c r="NVB13" s="269"/>
      <c r="NVC13" s="270"/>
      <c r="NVD13" s="265"/>
      <c r="NVE13" s="537"/>
      <c r="NVF13" s="537"/>
      <c r="NVG13" s="538"/>
      <c r="NVH13" s="539"/>
      <c r="NVJ13" s="540"/>
      <c r="NVK13" s="540"/>
      <c r="NVL13" s="541"/>
      <c r="NVM13" s="541"/>
      <c r="NVN13" s="537"/>
      <c r="NVO13" s="266"/>
      <c r="NVP13" s="267"/>
      <c r="NVQ13" s="267"/>
      <c r="NVR13" s="267"/>
      <c r="NVS13" s="267"/>
      <c r="NVT13" s="267"/>
      <c r="NVU13" s="268"/>
      <c r="NVV13" s="269"/>
      <c r="NVW13" s="269"/>
      <c r="NVX13" s="269"/>
      <c r="NVY13" s="269"/>
      <c r="NVZ13" s="270"/>
      <c r="NWA13" s="265"/>
      <c r="NWB13" s="537"/>
      <c r="NWC13" s="537"/>
      <c r="NWD13" s="538"/>
      <c r="NWE13" s="539"/>
      <c r="NWG13" s="540"/>
      <c r="NWH13" s="540"/>
      <c r="NWI13" s="541"/>
      <c r="NWJ13" s="541"/>
      <c r="NWK13" s="537"/>
      <c r="NWL13" s="266"/>
      <c r="NWM13" s="267"/>
      <c r="NWN13" s="267"/>
      <c r="NWO13" s="267"/>
      <c r="NWP13" s="267"/>
      <c r="NWQ13" s="267"/>
      <c r="NWR13" s="268"/>
      <c r="NWS13" s="269"/>
      <c r="NWT13" s="269"/>
      <c r="NWU13" s="269"/>
      <c r="NWV13" s="269"/>
      <c r="NWW13" s="270"/>
      <c r="NWX13" s="265"/>
      <c r="NWY13" s="537"/>
      <c r="NWZ13" s="537"/>
      <c r="NXA13" s="538"/>
      <c r="NXB13" s="539"/>
      <c r="NXD13" s="540"/>
      <c r="NXE13" s="540"/>
      <c r="NXF13" s="541"/>
      <c r="NXG13" s="541"/>
      <c r="NXH13" s="537"/>
      <c r="NXI13" s="266"/>
      <c r="NXJ13" s="267"/>
      <c r="NXK13" s="267"/>
      <c r="NXL13" s="267"/>
      <c r="NXM13" s="267"/>
      <c r="NXN13" s="267"/>
      <c r="NXO13" s="268"/>
      <c r="NXP13" s="269"/>
      <c r="NXQ13" s="269"/>
      <c r="NXR13" s="269"/>
      <c r="NXS13" s="269"/>
      <c r="NXT13" s="270"/>
      <c r="NXU13" s="265"/>
      <c r="NXV13" s="537"/>
      <c r="NXW13" s="537"/>
      <c r="NXX13" s="538"/>
      <c r="NXY13" s="539"/>
      <c r="NYA13" s="540"/>
      <c r="NYB13" s="540"/>
      <c r="NYC13" s="541"/>
      <c r="NYD13" s="541"/>
      <c r="NYE13" s="537"/>
      <c r="NYF13" s="266"/>
      <c r="NYG13" s="267"/>
      <c r="NYH13" s="267"/>
      <c r="NYI13" s="267"/>
      <c r="NYJ13" s="267"/>
      <c r="NYK13" s="267"/>
      <c r="NYL13" s="268"/>
      <c r="NYM13" s="269"/>
      <c r="NYN13" s="269"/>
      <c r="NYO13" s="269"/>
      <c r="NYP13" s="269"/>
      <c r="NYQ13" s="270"/>
      <c r="NYR13" s="265"/>
      <c r="NYS13" s="537"/>
      <c r="NYT13" s="537"/>
      <c r="NYU13" s="538"/>
      <c r="NYV13" s="539"/>
      <c r="NYX13" s="540"/>
      <c r="NYY13" s="540"/>
      <c r="NYZ13" s="541"/>
      <c r="NZA13" s="541"/>
      <c r="NZB13" s="537"/>
      <c r="NZC13" s="266"/>
      <c r="NZD13" s="267"/>
      <c r="NZE13" s="267"/>
      <c r="NZF13" s="267"/>
      <c r="NZG13" s="267"/>
      <c r="NZH13" s="267"/>
      <c r="NZI13" s="268"/>
      <c r="NZJ13" s="269"/>
      <c r="NZK13" s="269"/>
      <c r="NZL13" s="269"/>
      <c r="NZM13" s="269"/>
      <c r="NZN13" s="270"/>
      <c r="NZO13" s="265"/>
      <c r="NZP13" s="537"/>
      <c r="NZQ13" s="537"/>
      <c r="NZR13" s="538"/>
      <c r="NZS13" s="539"/>
      <c r="NZU13" s="540"/>
      <c r="NZV13" s="540"/>
      <c r="NZW13" s="541"/>
      <c r="NZX13" s="541"/>
      <c r="NZY13" s="537"/>
      <c r="NZZ13" s="266"/>
      <c r="OAA13" s="267"/>
      <c r="OAB13" s="267"/>
      <c r="OAC13" s="267"/>
      <c r="OAD13" s="267"/>
      <c r="OAE13" s="267"/>
      <c r="OAF13" s="268"/>
      <c r="OAG13" s="269"/>
      <c r="OAH13" s="269"/>
      <c r="OAI13" s="269"/>
      <c r="OAJ13" s="269"/>
      <c r="OAK13" s="270"/>
      <c r="OAL13" s="265"/>
      <c r="OAM13" s="537"/>
      <c r="OAN13" s="537"/>
      <c r="OAO13" s="538"/>
      <c r="OAP13" s="539"/>
      <c r="OAR13" s="540"/>
      <c r="OAS13" s="540"/>
      <c r="OAT13" s="541"/>
      <c r="OAU13" s="541"/>
      <c r="OAV13" s="537"/>
      <c r="OAW13" s="266"/>
      <c r="OAX13" s="267"/>
      <c r="OAY13" s="267"/>
      <c r="OAZ13" s="267"/>
      <c r="OBA13" s="267"/>
      <c r="OBB13" s="267"/>
      <c r="OBC13" s="268"/>
      <c r="OBD13" s="269"/>
      <c r="OBE13" s="269"/>
      <c r="OBF13" s="269"/>
      <c r="OBG13" s="269"/>
      <c r="OBH13" s="270"/>
      <c r="OBI13" s="265"/>
      <c r="OBJ13" s="537"/>
      <c r="OBK13" s="537"/>
      <c r="OBL13" s="538"/>
      <c r="OBM13" s="539"/>
      <c r="OBO13" s="540"/>
      <c r="OBP13" s="540"/>
      <c r="OBQ13" s="541"/>
      <c r="OBR13" s="541"/>
      <c r="OBS13" s="537"/>
      <c r="OBT13" s="266"/>
      <c r="OBU13" s="267"/>
      <c r="OBV13" s="267"/>
      <c r="OBW13" s="267"/>
      <c r="OBX13" s="267"/>
      <c r="OBY13" s="267"/>
      <c r="OBZ13" s="268"/>
      <c r="OCA13" s="269"/>
      <c r="OCB13" s="269"/>
      <c r="OCC13" s="269"/>
      <c r="OCD13" s="269"/>
      <c r="OCE13" s="270"/>
      <c r="OCF13" s="265"/>
      <c r="OCG13" s="537"/>
      <c r="OCH13" s="537"/>
      <c r="OCI13" s="538"/>
      <c r="OCJ13" s="539"/>
      <c r="OCL13" s="540"/>
      <c r="OCM13" s="540"/>
      <c r="OCN13" s="541"/>
      <c r="OCO13" s="541"/>
      <c r="OCP13" s="537"/>
      <c r="OCQ13" s="266"/>
      <c r="OCR13" s="267"/>
      <c r="OCS13" s="267"/>
      <c r="OCT13" s="267"/>
      <c r="OCU13" s="267"/>
      <c r="OCV13" s="267"/>
      <c r="OCW13" s="268"/>
      <c r="OCX13" s="269"/>
      <c r="OCY13" s="269"/>
      <c r="OCZ13" s="269"/>
      <c r="ODA13" s="269"/>
      <c r="ODB13" s="270"/>
      <c r="ODC13" s="265"/>
      <c r="ODD13" s="537"/>
      <c r="ODE13" s="537"/>
      <c r="ODF13" s="538"/>
      <c r="ODG13" s="539"/>
      <c r="ODI13" s="540"/>
      <c r="ODJ13" s="540"/>
      <c r="ODK13" s="541"/>
      <c r="ODL13" s="541"/>
      <c r="ODM13" s="537"/>
      <c r="ODN13" s="266"/>
      <c r="ODO13" s="267"/>
      <c r="ODP13" s="267"/>
      <c r="ODQ13" s="267"/>
      <c r="ODR13" s="267"/>
      <c r="ODS13" s="267"/>
      <c r="ODT13" s="268"/>
      <c r="ODU13" s="269"/>
      <c r="ODV13" s="269"/>
      <c r="ODW13" s="269"/>
      <c r="ODX13" s="269"/>
      <c r="ODY13" s="270"/>
      <c r="ODZ13" s="265"/>
      <c r="OEA13" s="537"/>
      <c r="OEB13" s="537"/>
      <c r="OEC13" s="538"/>
      <c r="OED13" s="539"/>
      <c r="OEF13" s="540"/>
      <c r="OEG13" s="540"/>
      <c r="OEH13" s="541"/>
      <c r="OEI13" s="541"/>
      <c r="OEJ13" s="537"/>
      <c r="OEK13" s="266"/>
      <c r="OEL13" s="267"/>
      <c r="OEM13" s="267"/>
      <c r="OEN13" s="267"/>
      <c r="OEO13" s="267"/>
      <c r="OEP13" s="267"/>
      <c r="OEQ13" s="268"/>
      <c r="OER13" s="269"/>
      <c r="OES13" s="269"/>
      <c r="OET13" s="269"/>
      <c r="OEU13" s="269"/>
      <c r="OEV13" s="270"/>
      <c r="OEW13" s="265"/>
      <c r="OEX13" s="537"/>
      <c r="OEY13" s="537"/>
      <c r="OEZ13" s="538"/>
      <c r="OFA13" s="539"/>
      <c r="OFC13" s="540"/>
      <c r="OFD13" s="540"/>
      <c r="OFE13" s="541"/>
      <c r="OFF13" s="541"/>
      <c r="OFG13" s="537"/>
      <c r="OFH13" s="266"/>
      <c r="OFI13" s="267"/>
      <c r="OFJ13" s="267"/>
      <c r="OFK13" s="267"/>
      <c r="OFL13" s="267"/>
      <c r="OFM13" s="267"/>
      <c r="OFN13" s="268"/>
      <c r="OFO13" s="269"/>
      <c r="OFP13" s="269"/>
      <c r="OFQ13" s="269"/>
      <c r="OFR13" s="269"/>
      <c r="OFS13" s="270"/>
      <c r="OFT13" s="265"/>
      <c r="OFU13" s="537"/>
      <c r="OFV13" s="537"/>
      <c r="OFW13" s="538"/>
      <c r="OFX13" s="539"/>
      <c r="OFZ13" s="540"/>
      <c r="OGA13" s="540"/>
      <c r="OGB13" s="541"/>
      <c r="OGC13" s="541"/>
      <c r="OGD13" s="537"/>
      <c r="OGE13" s="266"/>
      <c r="OGF13" s="267"/>
      <c r="OGG13" s="267"/>
      <c r="OGH13" s="267"/>
      <c r="OGI13" s="267"/>
      <c r="OGJ13" s="267"/>
      <c r="OGK13" s="268"/>
      <c r="OGL13" s="269"/>
      <c r="OGM13" s="269"/>
      <c r="OGN13" s="269"/>
      <c r="OGO13" s="269"/>
      <c r="OGP13" s="270"/>
      <c r="OGQ13" s="265"/>
      <c r="OGR13" s="537"/>
      <c r="OGS13" s="537"/>
      <c r="OGT13" s="538"/>
      <c r="OGU13" s="539"/>
      <c r="OGW13" s="540"/>
      <c r="OGX13" s="540"/>
      <c r="OGY13" s="541"/>
      <c r="OGZ13" s="541"/>
      <c r="OHA13" s="537"/>
      <c r="OHB13" s="266"/>
      <c r="OHC13" s="267"/>
      <c r="OHD13" s="267"/>
      <c r="OHE13" s="267"/>
      <c r="OHF13" s="267"/>
      <c r="OHG13" s="267"/>
      <c r="OHH13" s="268"/>
      <c r="OHI13" s="269"/>
      <c r="OHJ13" s="269"/>
      <c r="OHK13" s="269"/>
      <c r="OHL13" s="269"/>
      <c r="OHM13" s="270"/>
      <c r="OHN13" s="265"/>
      <c r="OHO13" s="537"/>
      <c r="OHP13" s="537"/>
      <c r="OHQ13" s="538"/>
      <c r="OHR13" s="539"/>
      <c r="OHT13" s="540"/>
      <c r="OHU13" s="540"/>
      <c r="OHV13" s="541"/>
      <c r="OHW13" s="541"/>
      <c r="OHX13" s="537"/>
      <c r="OHY13" s="266"/>
      <c r="OHZ13" s="267"/>
      <c r="OIA13" s="267"/>
      <c r="OIB13" s="267"/>
      <c r="OIC13" s="267"/>
      <c r="OID13" s="267"/>
      <c r="OIE13" s="268"/>
      <c r="OIF13" s="269"/>
      <c r="OIG13" s="269"/>
      <c r="OIH13" s="269"/>
      <c r="OII13" s="269"/>
      <c r="OIJ13" s="270"/>
      <c r="OIK13" s="265"/>
      <c r="OIL13" s="537"/>
      <c r="OIM13" s="537"/>
      <c r="OIN13" s="538"/>
      <c r="OIO13" s="539"/>
      <c r="OIQ13" s="540"/>
      <c r="OIR13" s="540"/>
      <c r="OIS13" s="541"/>
      <c r="OIT13" s="541"/>
      <c r="OIU13" s="537"/>
      <c r="OIV13" s="266"/>
      <c r="OIW13" s="267"/>
      <c r="OIX13" s="267"/>
      <c r="OIY13" s="267"/>
      <c r="OIZ13" s="267"/>
      <c r="OJA13" s="267"/>
      <c r="OJB13" s="268"/>
      <c r="OJC13" s="269"/>
      <c r="OJD13" s="269"/>
      <c r="OJE13" s="269"/>
      <c r="OJF13" s="269"/>
      <c r="OJG13" s="270"/>
      <c r="OJH13" s="265"/>
      <c r="OJI13" s="537"/>
      <c r="OJJ13" s="537"/>
      <c r="OJK13" s="538"/>
      <c r="OJL13" s="539"/>
      <c r="OJN13" s="540"/>
      <c r="OJO13" s="540"/>
      <c r="OJP13" s="541"/>
      <c r="OJQ13" s="541"/>
      <c r="OJR13" s="537"/>
      <c r="OJS13" s="266"/>
      <c r="OJT13" s="267"/>
      <c r="OJU13" s="267"/>
      <c r="OJV13" s="267"/>
      <c r="OJW13" s="267"/>
      <c r="OJX13" s="267"/>
      <c r="OJY13" s="268"/>
      <c r="OJZ13" s="269"/>
      <c r="OKA13" s="269"/>
      <c r="OKB13" s="269"/>
      <c r="OKC13" s="269"/>
      <c r="OKD13" s="270"/>
      <c r="OKE13" s="265"/>
      <c r="OKF13" s="537"/>
      <c r="OKG13" s="537"/>
      <c r="OKH13" s="538"/>
      <c r="OKI13" s="539"/>
      <c r="OKK13" s="540"/>
      <c r="OKL13" s="540"/>
      <c r="OKM13" s="541"/>
      <c r="OKN13" s="541"/>
      <c r="OKO13" s="537"/>
      <c r="OKP13" s="266"/>
      <c r="OKQ13" s="267"/>
      <c r="OKR13" s="267"/>
      <c r="OKS13" s="267"/>
      <c r="OKT13" s="267"/>
      <c r="OKU13" s="267"/>
      <c r="OKV13" s="268"/>
      <c r="OKW13" s="269"/>
      <c r="OKX13" s="269"/>
      <c r="OKY13" s="269"/>
      <c r="OKZ13" s="269"/>
      <c r="OLA13" s="270"/>
      <c r="OLB13" s="265"/>
      <c r="OLC13" s="537"/>
      <c r="OLD13" s="537"/>
      <c r="OLE13" s="538"/>
      <c r="OLF13" s="539"/>
      <c r="OLH13" s="540"/>
      <c r="OLI13" s="540"/>
      <c r="OLJ13" s="541"/>
      <c r="OLK13" s="541"/>
      <c r="OLL13" s="537"/>
      <c r="OLM13" s="266"/>
      <c r="OLN13" s="267"/>
      <c r="OLO13" s="267"/>
      <c r="OLP13" s="267"/>
      <c r="OLQ13" s="267"/>
      <c r="OLR13" s="267"/>
      <c r="OLS13" s="268"/>
      <c r="OLT13" s="269"/>
      <c r="OLU13" s="269"/>
      <c r="OLV13" s="269"/>
      <c r="OLW13" s="269"/>
      <c r="OLX13" s="270"/>
      <c r="OLY13" s="265"/>
      <c r="OLZ13" s="537"/>
      <c r="OMA13" s="537"/>
      <c r="OMB13" s="538"/>
      <c r="OMC13" s="539"/>
      <c r="OME13" s="540"/>
      <c r="OMF13" s="540"/>
      <c r="OMG13" s="541"/>
      <c r="OMH13" s="541"/>
      <c r="OMI13" s="537"/>
      <c r="OMJ13" s="266"/>
      <c r="OMK13" s="267"/>
      <c r="OML13" s="267"/>
      <c r="OMM13" s="267"/>
      <c r="OMN13" s="267"/>
      <c r="OMO13" s="267"/>
      <c r="OMP13" s="268"/>
      <c r="OMQ13" s="269"/>
      <c r="OMR13" s="269"/>
      <c r="OMS13" s="269"/>
      <c r="OMT13" s="269"/>
      <c r="OMU13" s="270"/>
      <c r="OMV13" s="265"/>
      <c r="OMW13" s="537"/>
      <c r="OMX13" s="537"/>
      <c r="OMY13" s="538"/>
      <c r="OMZ13" s="539"/>
      <c r="ONB13" s="540"/>
      <c r="ONC13" s="540"/>
      <c r="OND13" s="541"/>
      <c r="ONE13" s="541"/>
      <c r="ONF13" s="537"/>
      <c r="ONG13" s="266"/>
      <c r="ONH13" s="267"/>
      <c r="ONI13" s="267"/>
      <c r="ONJ13" s="267"/>
      <c r="ONK13" s="267"/>
      <c r="ONL13" s="267"/>
      <c r="ONM13" s="268"/>
      <c r="ONN13" s="269"/>
      <c r="ONO13" s="269"/>
      <c r="ONP13" s="269"/>
      <c r="ONQ13" s="269"/>
      <c r="ONR13" s="270"/>
      <c r="ONS13" s="265"/>
      <c r="ONT13" s="537"/>
      <c r="ONU13" s="537"/>
      <c r="ONV13" s="538"/>
      <c r="ONW13" s="539"/>
      <c r="ONY13" s="540"/>
      <c r="ONZ13" s="540"/>
      <c r="OOA13" s="541"/>
      <c r="OOB13" s="541"/>
      <c r="OOC13" s="537"/>
      <c r="OOD13" s="266"/>
      <c r="OOE13" s="267"/>
      <c r="OOF13" s="267"/>
      <c r="OOG13" s="267"/>
      <c r="OOH13" s="267"/>
      <c r="OOI13" s="267"/>
      <c r="OOJ13" s="268"/>
      <c r="OOK13" s="269"/>
      <c r="OOL13" s="269"/>
      <c r="OOM13" s="269"/>
      <c r="OON13" s="269"/>
      <c r="OOO13" s="270"/>
      <c r="OOP13" s="265"/>
      <c r="OOQ13" s="537"/>
      <c r="OOR13" s="537"/>
      <c r="OOS13" s="538"/>
      <c r="OOT13" s="539"/>
      <c r="OOV13" s="540"/>
      <c r="OOW13" s="540"/>
      <c r="OOX13" s="541"/>
      <c r="OOY13" s="541"/>
      <c r="OOZ13" s="537"/>
      <c r="OPA13" s="266"/>
      <c r="OPB13" s="267"/>
      <c r="OPC13" s="267"/>
      <c r="OPD13" s="267"/>
      <c r="OPE13" s="267"/>
      <c r="OPF13" s="267"/>
      <c r="OPG13" s="268"/>
      <c r="OPH13" s="269"/>
      <c r="OPI13" s="269"/>
      <c r="OPJ13" s="269"/>
      <c r="OPK13" s="269"/>
      <c r="OPL13" s="270"/>
      <c r="OPM13" s="265"/>
      <c r="OPN13" s="537"/>
      <c r="OPO13" s="537"/>
      <c r="OPP13" s="538"/>
      <c r="OPQ13" s="539"/>
      <c r="OPS13" s="540"/>
      <c r="OPT13" s="540"/>
      <c r="OPU13" s="541"/>
      <c r="OPV13" s="541"/>
      <c r="OPW13" s="537"/>
      <c r="OPX13" s="266"/>
      <c r="OPY13" s="267"/>
      <c r="OPZ13" s="267"/>
      <c r="OQA13" s="267"/>
      <c r="OQB13" s="267"/>
      <c r="OQC13" s="267"/>
      <c r="OQD13" s="268"/>
      <c r="OQE13" s="269"/>
      <c r="OQF13" s="269"/>
      <c r="OQG13" s="269"/>
      <c r="OQH13" s="269"/>
      <c r="OQI13" s="270"/>
      <c r="OQJ13" s="265"/>
      <c r="OQK13" s="537"/>
      <c r="OQL13" s="537"/>
      <c r="OQM13" s="538"/>
      <c r="OQN13" s="539"/>
      <c r="OQP13" s="540"/>
      <c r="OQQ13" s="540"/>
      <c r="OQR13" s="541"/>
      <c r="OQS13" s="541"/>
      <c r="OQT13" s="537"/>
      <c r="OQU13" s="266"/>
      <c r="OQV13" s="267"/>
      <c r="OQW13" s="267"/>
      <c r="OQX13" s="267"/>
      <c r="OQY13" s="267"/>
      <c r="OQZ13" s="267"/>
      <c r="ORA13" s="268"/>
      <c r="ORB13" s="269"/>
      <c r="ORC13" s="269"/>
      <c r="ORD13" s="269"/>
      <c r="ORE13" s="269"/>
      <c r="ORF13" s="270"/>
      <c r="ORG13" s="265"/>
      <c r="ORH13" s="537"/>
      <c r="ORI13" s="537"/>
      <c r="ORJ13" s="538"/>
      <c r="ORK13" s="539"/>
      <c r="ORM13" s="540"/>
      <c r="ORN13" s="540"/>
      <c r="ORO13" s="541"/>
      <c r="ORP13" s="541"/>
      <c r="ORQ13" s="537"/>
      <c r="ORR13" s="266"/>
      <c r="ORS13" s="267"/>
      <c r="ORT13" s="267"/>
      <c r="ORU13" s="267"/>
      <c r="ORV13" s="267"/>
      <c r="ORW13" s="267"/>
      <c r="ORX13" s="268"/>
      <c r="ORY13" s="269"/>
      <c r="ORZ13" s="269"/>
      <c r="OSA13" s="269"/>
      <c r="OSB13" s="269"/>
      <c r="OSC13" s="270"/>
      <c r="OSD13" s="265"/>
      <c r="OSE13" s="537"/>
      <c r="OSF13" s="537"/>
      <c r="OSG13" s="538"/>
      <c r="OSH13" s="539"/>
      <c r="OSJ13" s="540"/>
      <c r="OSK13" s="540"/>
      <c r="OSL13" s="541"/>
      <c r="OSM13" s="541"/>
      <c r="OSN13" s="537"/>
      <c r="OSO13" s="266"/>
      <c r="OSP13" s="267"/>
      <c r="OSQ13" s="267"/>
      <c r="OSR13" s="267"/>
      <c r="OSS13" s="267"/>
      <c r="OST13" s="267"/>
      <c r="OSU13" s="268"/>
      <c r="OSV13" s="269"/>
      <c r="OSW13" s="269"/>
      <c r="OSX13" s="269"/>
      <c r="OSY13" s="269"/>
      <c r="OSZ13" s="270"/>
      <c r="OTA13" s="265"/>
      <c r="OTB13" s="537"/>
      <c r="OTC13" s="537"/>
      <c r="OTD13" s="538"/>
      <c r="OTE13" s="539"/>
      <c r="OTG13" s="540"/>
      <c r="OTH13" s="540"/>
      <c r="OTI13" s="541"/>
      <c r="OTJ13" s="541"/>
      <c r="OTK13" s="537"/>
      <c r="OTL13" s="266"/>
      <c r="OTM13" s="267"/>
      <c r="OTN13" s="267"/>
      <c r="OTO13" s="267"/>
      <c r="OTP13" s="267"/>
      <c r="OTQ13" s="267"/>
      <c r="OTR13" s="268"/>
      <c r="OTS13" s="269"/>
      <c r="OTT13" s="269"/>
      <c r="OTU13" s="269"/>
      <c r="OTV13" s="269"/>
      <c r="OTW13" s="270"/>
      <c r="OTX13" s="265"/>
      <c r="OTY13" s="537"/>
      <c r="OTZ13" s="537"/>
      <c r="OUA13" s="538"/>
      <c r="OUB13" s="539"/>
      <c r="OUD13" s="540"/>
      <c r="OUE13" s="540"/>
      <c r="OUF13" s="541"/>
      <c r="OUG13" s="541"/>
      <c r="OUH13" s="537"/>
      <c r="OUI13" s="266"/>
      <c r="OUJ13" s="267"/>
      <c r="OUK13" s="267"/>
      <c r="OUL13" s="267"/>
      <c r="OUM13" s="267"/>
      <c r="OUN13" s="267"/>
      <c r="OUO13" s="268"/>
      <c r="OUP13" s="269"/>
      <c r="OUQ13" s="269"/>
      <c r="OUR13" s="269"/>
      <c r="OUS13" s="269"/>
      <c r="OUT13" s="270"/>
      <c r="OUU13" s="265"/>
      <c r="OUV13" s="537"/>
      <c r="OUW13" s="537"/>
      <c r="OUX13" s="538"/>
      <c r="OUY13" s="539"/>
      <c r="OVA13" s="540"/>
      <c r="OVB13" s="540"/>
      <c r="OVC13" s="541"/>
      <c r="OVD13" s="541"/>
      <c r="OVE13" s="537"/>
      <c r="OVF13" s="266"/>
      <c r="OVG13" s="267"/>
      <c r="OVH13" s="267"/>
      <c r="OVI13" s="267"/>
      <c r="OVJ13" s="267"/>
      <c r="OVK13" s="267"/>
      <c r="OVL13" s="268"/>
      <c r="OVM13" s="269"/>
      <c r="OVN13" s="269"/>
      <c r="OVO13" s="269"/>
      <c r="OVP13" s="269"/>
      <c r="OVQ13" s="270"/>
      <c r="OVR13" s="265"/>
      <c r="OVS13" s="537"/>
      <c r="OVT13" s="537"/>
      <c r="OVU13" s="538"/>
      <c r="OVV13" s="539"/>
      <c r="OVX13" s="540"/>
      <c r="OVY13" s="540"/>
      <c r="OVZ13" s="541"/>
      <c r="OWA13" s="541"/>
      <c r="OWB13" s="537"/>
      <c r="OWC13" s="266"/>
      <c r="OWD13" s="267"/>
      <c r="OWE13" s="267"/>
      <c r="OWF13" s="267"/>
      <c r="OWG13" s="267"/>
      <c r="OWH13" s="267"/>
      <c r="OWI13" s="268"/>
      <c r="OWJ13" s="269"/>
      <c r="OWK13" s="269"/>
      <c r="OWL13" s="269"/>
      <c r="OWM13" s="269"/>
      <c r="OWN13" s="270"/>
      <c r="OWO13" s="265"/>
      <c r="OWP13" s="537"/>
      <c r="OWQ13" s="537"/>
      <c r="OWR13" s="538"/>
      <c r="OWS13" s="539"/>
      <c r="OWU13" s="540"/>
      <c r="OWV13" s="540"/>
      <c r="OWW13" s="541"/>
      <c r="OWX13" s="541"/>
      <c r="OWY13" s="537"/>
      <c r="OWZ13" s="266"/>
      <c r="OXA13" s="267"/>
      <c r="OXB13" s="267"/>
      <c r="OXC13" s="267"/>
      <c r="OXD13" s="267"/>
      <c r="OXE13" s="267"/>
      <c r="OXF13" s="268"/>
      <c r="OXG13" s="269"/>
      <c r="OXH13" s="269"/>
      <c r="OXI13" s="269"/>
      <c r="OXJ13" s="269"/>
      <c r="OXK13" s="270"/>
      <c r="OXL13" s="265"/>
      <c r="OXM13" s="537"/>
      <c r="OXN13" s="537"/>
      <c r="OXO13" s="538"/>
      <c r="OXP13" s="539"/>
      <c r="OXR13" s="540"/>
      <c r="OXS13" s="540"/>
      <c r="OXT13" s="541"/>
      <c r="OXU13" s="541"/>
      <c r="OXV13" s="537"/>
      <c r="OXW13" s="266"/>
      <c r="OXX13" s="267"/>
      <c r="OXY13" s="267"/>
      <c r="OXZ13" s="267"/>
      <c r="OYA13" s="267"/>
      <c r="OYB13" s="267"/>
      <c r="OYC13" s="268"/>
      <c r="OYD13" s="269"/>
      <c r="OYE13" s="269"/>
      <c r="OYF13" s="269"/>
      <c r="OYG13" s="269"/>
      <c r="OYH13" s="270"/>
      <c r="OYI13" s="265"/>
      <c r="OYJ13" s="537"/>
      <c r="OYK13" s="537"/>
      <c r="OYL13" s="538"/>
      <c r="OYM13" s="539"/>
      <c r="OYO13" s="540"/>
      <c r="OYP13" s="540"/>
      <c r="OYQ13" s="541"/>
      <c r="OYR13" s="541"/>
      <c r="OYS13" s="537"/>
      <c r="OYT13" s="266"/>
      <c r="OYU13" s="267"/>
      <c r="OYV13" s="267"/>
      <c r="OYW13" s="267"/>
      <c r="OYX13" s="267"/>
      <c r="OYY13" s="267"/>
      <c r="OYZ13" s="268"/>
      <c r="OZA13" s="269"/>
      <c r="OZB13" s="269"/>
      <c r="OZC13" s="269"/>
      <c r="OZD13" s="269"/>
      <c r="OZE13" s="270"/>
      <c r="OZF13" s="265"/>
      <c r="OZG13" s="537"/>
      <c r="OZH13" s="537"/>
      <c r="OZI13" s="538"/>
      <c r="OZJ13" s="539"/>
      <c r="OZL13" s="540"/>
      <c r="OZM13" s="540"/>
      <c r="OZN13" s="541"/>
      <c r="OZO13" s="541"/>
      <c r="OZP13" s="537"/>
      <c r="OZQ13" s="266"/>
      <c r="OZR13" s="267"/>
      <c r="OZS13" s="267"/>
      <c r="OZT13" s="267"/>
      <c r="OZU13" s="267"/>
      <c r="OZV13" s="267"/>
      <c r="OZW13" s="268"/>
      <c r="OZX13" s="269"/>
      <c r="OZY13" s="269"/>
      <c r="OZZ13" s="269"/>
      <c r="PAA13" s="269"/>
      <c r="PAB13" s="270"/>
      <c r="PAC13" s="265"/>
      <c r="PAD13" s="537"/>
      <c r="PAE13" s="537"/>
      <c r="PAF13" s="538"/>
      <c r="PAG13" s="539"/>
      <c r="PAI13" s="540"/>
      <c r="PAJ13" s="540"/>
      <c r="PAK13" s="541"/>
      <c r="PAL13" s="541"/>
      <c r="PAM13" s="537"/>
      <c r="PAN13" s="266"/>
      <c r="PAO13" s="267"/>
      <c r="PAP13" s="267"/>
      <c r="PAQ13" s="267"/>
      <c r="PAR13" s="267"/>
      <c r="PAS13" s="267"/>
      <c r="PAT13" s="268"/>
      <c r="PAU13" s="269"/>
      <c r="PAV13" s="269"/>
      <c r="PAW13" s="269"/>
      <c r="PAX13" s="269"/>
      <c r="PAY13" s="270"/>
      <c r="PAZ13" s="265"/>
      <c r="PBA13" s="537"/>
      <c r="PBB13" s="537"/>
      <c r="PBC13" s="538"/>
      <c r="PBD13" s="539"/>
      <c r="PBF13" s="540"/>
      <c r="PBG13" s="540"/>
      <c r="PBH13" s="541"/>
      <c r="PBI13" s="541"/>
      <c r="PBJ13" s="537"/>
      <c r="PBK13" s="266"/>
      <c r="PBL13" s="267"/>
      <c r="PBM13" s="267"/>
      <c r="PBN13" s="267"/>
      <c r="PBO13" s="267"/>
      <c r="PBP13" s="267"/>
      <c r="PBQ13" s="268"/>
      <c r="PBR13" s="269"/>
      <c r="PBS13" s="269"/>
      <c r="PBT13" s="269"/>
      <c r="PBU13" s="269"/>
      <c r="PBV13" s="270"/>
      <c r="PBW13" s="265"/>
      <c r="PBX13" s="537"/>
      <c r="PBY13" s="537"/>
      <c r="PBZ13" s="538"/>
      <c r="PCA13" s="539"/>
      <c r="PCC13" s="540"/>
      <c r="PCD13" s="540"/>
      <c r="PCE13" s="541"/>
      <c r="PCF13" s="541"/>
      <c r="PCG13" s="537"/>
      <c r="PCH13" s="266"/>
      <c r="PCI13" s="267"/>
      <c r="PCJ13" s="267"/>
      <c r="PCK13" s="267"/>
      <c r="PCL13" s="267"/>
      <c r="PCM13" s="267"/>
      <c r="PCN13" s="268"/>
      <c r="PCO13" s="269"/>
      <c r="PCP13" s="269"/>
      <c r="PCQ13" s="269"/>
      <c r="PCR13" s="269"/>
      <c r="PCS13" s="270"/>
      <c r="PCT13" s="265"/>
      <c r="PCU13" s="537"/>
      <c r="PCV13" s="537"/>
      <c r="PCW13" s="538"/>
      <c r="PCX13" s="539"/>
      <c r="PCZ13" s="540"/>
      <c r="PDA13" s="540"/>
      <c r="PDB13" s="541"/>
      <c r="PDC13" s="541"/>
      <c r="PDD13" s="537"/>
      <c r="PDE13" s="266"/>
      <c r="PDF13" s="267"/>
      <c r="PDG13" s="267"/>
      <c r="PDH13" s="267"/>
      <c r="PDI13" s="267"/>
      <c r="PDJ13" s="267"/>
      <c r="PDK13" s="268"/>
      <c r="PDL13" s="269"/>
      <c r="PDM13" s="269"/>
      <c r="PDN13" s="269"/>
      <c r="PDO13" s="269"/>
      <c r="PDP13" s="270"/>
      <c r="PDQ13" s="265"/>
      <c r="PDR13" s="537"/>
      <c r="PDS13" s="537"/>
      <c r="PDT13" s="538"/>
      <c r="PDU13" s="539"/>
      <c r="PDW13" s="540"/>
      <c r="PDX13" s="540"/>
      <c r="PDY13" s="541"/>
      <c r="PDZ13" s="541"/>
      <c r="PEA13" s="537"/>
      <c r="PEB13" s="266"/>
      <c r="PEC13" s="267"/>
      <c r="PED13" s="267"/>
      <c r="PEE13" s="267"/>
      <c r="PEF13" s="267"/>
      <c r="PEG13" s="267"/>
      <c r="PEH13" s="268"/>
      <c r="PEI13" s="269"/>
      <c r="PEJ13" s="269"/>
      <c r="PEK13" s="269"/>
      <c r="PEL13" s="269"/>
      <c r="PEM13" s="270"/>
      <c r="PEN13" s="265"/>
      <c r="PEO13" s="537"/>
      <c r="PEP13" s="537"/>
      <c r="PEQ13" s="538"/>
      <c r="PER13" s="539"/>
      <c r="PET13" s="540"/>
      <c r="PEU13" s="540"/>
      <c r="PEV13" s="541"/>
      <c r="PEW13" s="541"/>
      <c r="PEX13" s="537"/>
      <c r="PEY13" s="266"/>
      <c r="PEZ13" s="267"/>
      <c r="PFA13" s="267"/>
      <c r="PFB13" s="267"/>
      <c r="PFC13" s="267"/>
      <c r="PFD13" s="267"/>
      <c r="PFE13" s="268"/>
      <c r="PFF13" s="269"/>
      <c r="PFG13" s="269"/>
      <c r="PFH13" s="269"/>
      <c r="PFI13" s="269"/>
      <c r="PFJ13" s="270"/>
      <c r="PFK13" s="265"/>
      <c r="PFL13" s="537"/>
      <c r="PFM13" s="537"/>
      <c r="PFN13" s="538"/>
      <c r="PFO13" s="539"/>
      <c r="PFQ13" s="540"/>
      <c r="PFR13" s="540"/>
      <c r="PFS13" s="541"/>
      <c r="PFT13" s="541"/>
      <c r="PFU13" s="537"/>
      <c r="PFV13" s="266"/>
      <c r="PFW13" s="267"/>
      <c r="PFX13" s="267"/>
      <c r="PFY13" s="267"/>
      <c r="PFZ13" s="267"/>
      <c r="PGA13" s="267"/>
      <c r="PGB13" s="268"/>
      <c r="PGC13" s="269"/>
      <c r="PGD13" s="269"/>
      <c r="PGE13" s="269"/>
      <c r="PGF13" s="269"/>
      <c r="PGG13" s="270"/>
      <c r="PGH13" s="265"/>
      <c r="PGI13" s="537"/>
      <c r="PGJ13" s="537"/>
      <c r="PGK13" s="538"/>
      <c r="PGL13" s="539"/>
      <c r="PGN13" s="540"/>
      <c r="PGO13" s="540"/>
      <c r="PGP13" s="541"/>
      <c r="PGQ13" s="541"/>
      <c r="PGR13" s="537"/>
      <c r="PGS13" s="266"/>
      <c r="PGT13" s="267"/>
      <c r="PGU13" s="267"/>
      <c r="PGV13" s="267"/>
      <c r="PGW13" s="267"/>
      <c r="PGX13" s="267"/>
      <c r="PGY13" s="268"/>
      <c r="PGZ13" s="269"/>
      <c r="PHA13" s="269"/>
      <c r="PHB13" s="269"/>
      <c r="PHC13" s="269"/>
      <c r="PHD13" s="270"/>
      <c r="PHE13" s="265"/>
      <c r="PHF13" s="537"/>
      <c r="PHG13" s="537"/>
      <c r="PHH13" s="538"/>
      <c r="PHI13" s="539"/>
      <c r="PHK13" s="540"/>
      <c r="PHL13" s="540"/>
      <c r="PHM13" s="541"/>
      <c r="PHN13" s="541"/>
      <c r="PHO13" s="537"/>
      <c r="PHP13" s="266"/>
      <c r="PHQ13" s="267"/>
      <c r="PHR13" s="267"/>
      <c r="PHS13" s="267"/>
      <c r="PHT13" s="267"/>
      <c r="PHU13" s="267"/>
      <c r="PHV13" s="268"/>
      <c r="PHW13" s="269"/>
      <c r="PHX13" s="269"/>
      <c r="PHY13" s="269"/>
      <c r="PHZ13" s="269"/>
      <c r="PIA13" s="270"/>
      <c r="PIB13" s="265"/>
      <c r="PIC13" s="537"/>
      <c r="PID13" s="537"/>
      <c r="PIE13" s="538"/>
      <c r="PIF13" s="539"/>
      <c r="PIH13" s="540"/>
      <c r="PII13" s="540"/>
      <c r="PIJ13" s="541"/>
      <c r="PIK13" s="541"/>
      <c r="PIL13" s="537"/>
      <c r="PIM13" s="266"/>
      <c r="PIN13" s="267"/>
      <c r="PIO13" s="267"/>
      <c r="PIP13" s="267"/>
      <c r="PIQ13" s="267"/>
      <c r="PIR13" s="267"/>
      <c r="PIS13" s="268"/>
      <c r="PIT13" s="269"/>
      <c r="PIU13" s="269"/>
      <c r="PIV13" s="269"/>
      <c r="PIW13" s="269"/>
      <c r="PIX13" s="270"/>
      <c r="PIY13" s="265"/>
      <c r="PIZ13" s="537"/>
      <c r="PJA13" s="537"/>
      <c r="PJB13" s="538"/>
      <c r="PJC13" s="539"/>
      <c r="PJE13" s="540"/>
      <c r="PJF13" s="540"/>
      <c r="PJG13" s="541"/>
      <c r="PJH13" s="541"/>
      <c r="PJI13" s="537"/>
      <c r="PJJ13" s="266"/>
      <c r="PJK13" s="267"/>
      <c r="PJL13" s="267"/>
      <c r="PJM13" s="267"/>
      <c r="PJN13" s="267"/>
      <c r="PJO13" s="267"/>
      <c r="PJP13" s="268"/>
      <c r="PJQ13" s="269"/>
      <c r="PJR13" s="269"/>
      <c r="PJS13" s="269"/>
      <c r="PJT13" s="269"/>
      <c r="PJU13" s="270"/>
      <c r="PJV13" s="265"/>
      <c r="PJW13" s="537"/>
      <c r="PJX13" s="537"/>
      <c r="PJY13" s="538"/>
      <c r="PJZ13" s="539"/>
      <c r="PKB13" s="540"/>
      <c r="PKC13" s="540"/>
      <c r="PKD13" s="541"/>
      <c r="PKE13" s="541"/>
      <c r="PKF13" s="537"/>
      <c r="PKG13" s="266"/>
      <c r="PKH13" s="267"/>
      <c r="PKI13" s="267"/>
      <c r="PKJ13" s="267"/>
      <c r="PKK13" s="267"/>
      <c r="PKL13" s="267"/>
      <c r="PKM13" s="268"/>
      <c r="PKN13" s="269"/>
      <c r="PKO13" s="269"/>
      <c r="PKP13" s="269"/>
      <c r="PKQ13" s="269"/>
      <c r="PKR13" s="270"/>
      <c r="PKS13" s="265"/>
      <c r="PKT13" s="537"/>
      <c r="PKU13" s="537"/>
      <c r="PKV13" s="538"/>
      <c r="PKW13" s="539"/>
      <c r="PKY13" s="540"/>
      <c r="PKZ13" s="540"/>
      <c r="PLA13" s="541"/>
      <c r="PLB13" s="541"/>
      <c r="PLC13" s="537"/>
      <c r="PLD13" s="266"/>
      <c r="PLE13" s="267"/>
      <c r="PLF13" s="267"/>
      <c r="PLG13" s="267"/>
      <c r="PLH13" s="267"/>
      <c r="PLI13" s="267"/>
      <c r="PLJ13" s="268"/>
      <c r="PLK13" s="269"/>
      <c r="PLL13" s="269"/>
      <c r="PLM13" s="269"/>
      <c r="PLN13" s="269"/>
      <c r="PLO13" s="270"/>
      <c r="PLP13" s="265"/>
      <c r="PLQ13" s="537"/>
      <c r="PLR13" s="537"/>
      <c r="PLS13" s="538"/>
      <c r="PLT13" s="539"/>
      <c r="PLV13" s="540"/>
      <c r="PLW13" s="540"/>
      <c r="PLX13" s="541"/>
      <c r="PLY13" s="541"/>
      <c r="PLZ13" s="537"/>
      <c r="PMA13" s="266"/>
      <c r="PMB13" s="267"/>
      <c r="PMC13" s="267"/>
      <c r="PMD13" s="267"/>
      <c r="PME13" s="267"/>
      <c r="PMF13" s="267"/>
      <c r="PMG13" s="268"/>
      <c r="PMH13" s="269"/>
      <c r="PMI13" s="269"/>
      <c r="PMJ13" s="269"/>
      <c r="PMK13" s="269"/>
      <c r="PML13" s="270"/>
      <c r="PMM13" s="265"/>
      <c r="PMN13" s="537"/>
      <c r="PMO13" s="537"/>
      <c r="PMP13" s="538"/>
      <c r="PMQ13" s="539"/>
      <c r="PMS13" s="540"/>
      <c r="PMT13" s="540"/>
      <c r="PMU13" s="541"/>
      <c r="PMV13" s="541"/>
      <c r="PMW13" s="537"/>
      <c r="PMX13" s="266"/>
      <c r="PMY13" s="267"/>
      <c r="PMZ13" s="267"/>
      <c r="PNA13" s="267"/>
      <c r="PNB13" s="267"/>
      <c r="PNC13" s="267"/>
      <c r="PND13" s="268"/>
      <c r="PNE13" s="269"/>
      <c r="PNF13" s="269"/>
      <c r="PNG13" s="269"/>
      <c r="PNH13" s="269"/>
      <c r="PNI13" s="270"/>
      <c r="PNJ13" s="265"/>
      <c r="PNK13" s="537"/>
      <c r="PNL13" s="537"/>
      <c r="PNM13" s="538"/>
      <c r="PNN13" s="539"/>
      <c r="PNP13" s="540"/>
      <c r="PNQ13" s="540"/>
      <c r="PNR13" s="541"/>
      <c r="PNS13" s="541"/>
      <c r="PNT13" s="537"/>
      <c r="PNU13" s="266"/>
      <c r="PNV13" s="267"/>
      <c r="PNW13" s="267"/>
      <c r="PNX13" s="267"/>
      <c r="PNY13" s="267"/>
      <c r="PNZ13" s="267"/>
      <c r="POA13" s="268"/>
      <c r="POB13" s="269"/>
      <c r="POC13" s="269"/>
      <c r="POD13" s="269"/>
      <c r="POE13" s="269"/>
      <c r="POF13" s="270"/>
      <c r="POG13" s="265"/>
      <c r="POH13" s="537"/>
      <c r="POI13" s="537"/>
      <c r="POJ13" s="538"/>
      <c r="POK13" s="539"/>
      <c r="POM13" s="540"/>
      <c r="PON13" s="540"/>
      <c r="POO13" s="541"/>
      <c r="POP13" s="541"/>
      <c r="POQ13" s="537"/>
      <c r="POR13" s="266"/>
      <c r="POS13" s="267"/>
      <c r="POT13" s="267"/>
      <c r="POU13" s="267"/>
      <c r="POV13" s="267"/>
      <c r="POW13" s="267"/>
      <c r="POX13" s="268"/>
      <c r="POY13" s="269"/>
      <c r="POZ13" s="269"/>
      <c r="PPA13" s="269"/>
      <c r="PPB13" s="269"/>
      <c r="PPC13" s="270"/>
      <c r="PPD13" s="265"/>
      <c r="PPE13" s="537"/>
      <c r="PPF13" s="537"/>
      <c r="PPG13" s="538"/>
      <c r="PPH13" s="539"/>
      <c r="PPJ13" s="540"/>
      <c r="PPK13" s="540"/>
      <c r="PPL13" s="541"/>
      <c r="PPM13" s="541"/>
      <c r="PPN13" s="537"/>
      <c r="PPO13" s="266"/>
      <c r="PPP13" s="267"/>
      <c r="PPQ13" s="267"/>
      <c r="PPR13" s="267"/>
      <c r="PPS13" s="267"/>
      <c r="PPT13" s="267"/>
      <c r="PPU13" s="268"/>
      <c r="PPV13" s="269"/>
      <c r="PPW13" s="269"/>
      <c r="PPX13" s="269"/>
      <c r="PPY13" s="269"/>
      <c r="PPZ13" s="270"/>
      <c r="PQA13" s="265"/>
      <c r="PQB13" s="537"/>
      <c r="PQC13" s="537"/>
      <c r="PQD13" s="538"/>
      <c r="PQE13" s="539"/>
      <c r="PQG13" s="540"/>
      <c r="PQH13" s="540"/>
      <c r="PQI13" s="541"/>
      <c r="PQJ13" s="541"/>
      <c r="PQK13" s="537"/>
      <c r="PQL13" s="266"/>
      <c r="PQM13" s="267"/>
      <c r="PQN13" s="267"/>
      <c r="PQO13" s="267"/>
      <c r="PQP13" s="267"/>
      <c r="PQQ13" s="267"/>
      <c r="PQR13" s="268"/>
      <c r="PQS13" s="269"/>
      <c r="PQT13" s="269"/>
      <c r="PQU13" s="269"/>
      <c r="PQV13" s="269"/>
      <c r="PQW13" s="270"/>
      <c r="PQX13" s="265"/>
      <c r="PQY13" s="537"/>
      <c r="PQZ13" s="537"/>
      <c r="PRA13" s="538"/>
      <c r="PRB13" s="539"/>
      <c r="PRD13" s="540"/>
      <c r="PRE13" s="540"/>
      <c r="PRF13" s="541"/>
      <c r="PRG13" s="541"/>
      <c r="PRH13" s="537"/>
      <c r="PRI13" s="266"/>
      <c r="PRJ13" s="267"/>
      <c r="PRK13" s="267"/>
      <c r="PRL13" s="267"/>
      <c r="PRM13" s="267"/>
      <c r="PRN13" s="267"/>
      <c r="PRO13" s="268"/>
      <c r="PRP13" s="269"/>
      <c r="PRQ13" s="269"/>
      <c r="PRR13" s="269"/>
      <c r="PRS13" s="269"/>
      <c r="PRT13" s="270"/>
      <c r="PRU13" s="265"/>
      <c r="PRV13" s="537"/>
      <c r="PRW13" s="537"/>
      <c r="PRX13" s="538"/>
      <c r="PRY13" s="539"/>
      <c r="PSA13" s="540"/>
      <c r="PSB13" s="540"/>
      <c r="PSC13" s="541"/>
      <c r="PSD13" s="541"/>
      <c r="PSE13" s="537"/>
      <c r="PSF13" s="266"/>
      <c r="PSG13" s="267"/>
      <c r="PSH13" s="267"/>
      <c r="PSI13" s="267"/>
      <c r="PSJ13" s="267"/>
      <c r="PSK13" s="267"/>
      <c r="PSL13" s="268"/>
      <c r="PSM13" s="269"/>
      <c r="PSN13" s="269"/>
      <c r="PSO13" s="269"/>
      <c r="PSP13" s="269"/>
      <c r="PSQ13" s="270"/>
      <c r="PSR13" s="265"/>
      <c r="PSS13" s="537"/>
      <c r="PST13" s="537"/>
      <c r="PSU13" s="538"/>
      <c r="PSV13" s="539"/>
      <c r="PSX13" s="540"/>
      <c r="PSY13" s="540"/>
      <c r="PSZ13" s="541"/>
      <c r="PTA13" s="541"/>
      <c r="PTB13" s="537"/>
      <c r="PTC13" s="266"/>
      <c r="PTD13" s="267"/>
      <c r="PTE13" s="267"/>
      <c r="PTF13" s="267"/>
      <c r="PTG13" s="267"/>
      <c r="PTH13" s="267"/>
      <c r="PTI13" s="268"/>
      <c r="PTJ13" s="269"/>
      <c r="PTK13" s="269"/>
      <c r="PTL13" s="269"/>
      <c r="PTM13" s="269"/>
      <c r="PTN13" s="270"/>
      <c r="PTO13" s="265"/>
      <c r="PTP13" s="537"/>
      <c r="PTQ13" s="537"/>
      <c r="PTR13" s="538"/>
      <c r="PTS13" s="539"/>
      <c r="PTU13" s="540"/>
      <c r="PTV13" s="540"/>
      <c r="PTW13" s="541"/>
      <c r="PTX13" s="541"/>
      <c r="PTY13" s="537"/>
      <c r="PTZ13" s="266"/>
      <c r="PUA13" s="267"/>
      <c r="PUB13" s="267"/>
      <c r="PUC13" s="267"/>
      <c r="PUD13" s="267"/>
      <c r="PUE13" s="267"/>
      <c r="PUF13" s="268"/>
      <c r="PUG13" s="269"/>
      <c r="PUH13" s="269"/>
      <c r="PUI13" s="269"/>
      <c r="PUJ13" s="269"/>
      <c r="PUK13" s="270"/>
      <c r="PUL13" s="265"/>
      <c r="PUM13" s="537"/>
      <c r="PUN13" s="537"/>
      <c r="PUO13" s="538"/>
      <c r="PUP13" s="539"/>
      <c r="PUR13" s="540"/>
      <c r="PUS13" s="540"/>
      <c r="PUT13" s="541"/>
      <c r="PUU13" s="541"/>
      <c r="PUV13" s="537"/>
      <c r="PUW13" s="266"/>
      <c r="PUX13" s="267"/>
      <c r="PUY13" s="267"/>
      <c r="PUZ13" s="267"/>
      <c r="PVA13" s="267"/>
      <c r="PVB13" s="267"/>
      <c r="PVC13" s="268"/>
      <c r="PVD13" s="269"/>
      <c r="PVE13" s="269"/>
      <c r="PVF13" s="269"/>
      <c r="PVG13" s="269"/>
      <c r="PVH13" s="270"/>
      <c r="PVI13" s="265"/>
      <c r="PVJ13" s="537"/>
      <c r="PVK13" s="537"/>
      <c r="PVL13" s="538"/>
      <c r="PVM13" s="539"/>
      <c r="PVO13" s="540"/>
      <c r="PVP13" s="540"/>
      <c r="PVQ13" s="541"/>
      <c r="PVR13" s="541"/>
      <c r="PVS13" s="537"/>
      <c r="PVT13" s="266"/>
      <c r="PVU13" s="267"/>
      <c r="PVV13" s="267"/>
      <c r="PVW13" s="267"/>
      <c r="PVX13" s="267"/>
      <c r="PVY13" s="267"/>
      <c r="PVZ13" s="268"/>
      <c r="PWA13" s="269"/>
      <c r="PWB13" s="269"/>
      <c r="PWC13" s="269"/>
      <c r="PWD13" s="269"/>
      <c r="PWE13" s="270"/>
      <c r="PWF13" s="265"/>
      <c r="PWG13" s="537"/>
      <c r="PWH13" s="537"/>
      <c r="PWI13" s="538"/>
      <c r="PWJ13" s="539"/>
      <c r="PWL13" s="540"/>
      <c r="PWM13" s="540"/>
      <c r="PWN13" s="541"/>
      <c r="PWO13" s="541"/>
      <c r="PWP13" s="537"/>
      <c r="PWQ13" s="266"/>
      <c r="PWR13" s="267"/>
      <c r="PWS13" s="267"/>
      <c r="PWT13" s="267"/>
      <c r="PWU13" s="267"/>
      <c r="PWV13" s="267"/>
      <c r="PWW13" s="268"/>
      <c r="PWX13" s="269"/>
      <c r="PWY13" s="269"/>
      <c r="PWZ13" s="269"/>
      <c r="PXA13" s="269"/>
      <c r="PXB13" s="270"/>
      <c r="PXC13" s="265"/>
      <c r="PXD13" s="537"/>
      <c r="PXE13" s="537"/>
      <c r="PXF13" s="538"/>
      <c r="PXG13" s="539"/>
      <c r="PXI13" s="540"/>
      <c r="PXJ13" s="540"/>
      <c r="PXK13" s="541"/>
      <c r="PXL13" s="541"/>
      <c r="PXM13" s="537"/>
      <c r="PXN13" s="266"/>
      <c r="PXO13" s="267"/>
      <c r="PXP13" s="267"/>
      <c r="PXQ13" s="267"/>
      <c r="PXR13" s="267"/>
      <c r="PXS13" s="267"/>
      <c r="PXT13" s="268"/>
      <c r="PXU13" s="269"/>
      <c r="PXV13" s="269"/>
      <c r="PXW13" s="269"/>
      <c r="PXX13" s="269"/>
      <c r="PXY13" s="270"/>
      <c r="PXZ13" s="265"/>
      <c r="PYA13" s="537"/>
      <c r="PYB13" s="537"/>
      <c r="PYC13" s="538"/>
      <c r="PYD13" s="539"/>
      <c r="PYF13" s="540"/>
      <c r="PYG13" s="540"/>
      <c r="PYH13" s="541"/>
      <c r="PYI13" s="541"/>
      <c r="PYJ13" s="537"/>
      <c r="PYK13" s="266"/>
      <c r="PYL13" s="267"/>
      <c r="PYM13" s="267"/>
      <c r="PYN13" s="267"/>
      <c r="PYO13" s="267"/>
      <c r="PYP13" s="267"/>
      <c r="PYQ13" s="268"/>
      <c r="PYR13" s="269"/>
      <c r="PYS13" s="269"/>
      <c r="PYT13" s="269"/>
      <c r="PYU13" s="269"/>
      <c r="PYV13" s="270"/>
      <c r="PYW13" s="265"/>
      <c r="PYX13" s="537"/>
      <c r="PYY13" s="537"/>
      <c r="PYZ13" s="538"/>
      <c r="PZA13" s="539"/>
      <c r="PZC13" s="540"/>
      <c r="PZD13" s="540"/>
      <c r="PZE13" s="541"/>
      <c r="PZF13" s="541"/>
      <c r="PZG13" s="537"/>
      <c r="PZH13" s="266"/>
      <c r="PZI13" s="267"/>
      <c r="PZJ13" s="267"/>
      <c r="PZK13" s="267"/>
      <c r="PZL13" s="267"/>
      <c r="PZM13" s="267"/>
      <c r="PZN13" s="268"/>
      <c r="PZO13" s="269"/>
      <c r="PZP13" s="269"/>
      <c r="PZQ13" s="269"/>
      <c r="PZR13" s="269"/>
      <c r="PZS13" s="270"/>
      <c r="PZT13" s="265"/>
      <c r="PZU13" s="537"/>
      <c r="PZV13" s="537"/>
      <c r="PZW13" s="538"/>
      <c r="PZX13" s="539"/>
      <c r="PZZ13" s="540"/>
      <c r="QAA13" s="540"/>
      <c r="QAB13" s="541"/>
      <c r="QAC13" s="541"/>
      <c r="QAD13" s="537"/>
      <c r="QAE13" s="266"/>
      <c r="QAF13" s="267"/>
      <c r="QAG13" s="267"/>
      <c r="QAH13" s="267"/>
      <c r="QAI13" s="267"/>
      <c r="QAJ13" s="267"/>
      <c r="QAK13" s="268"/>
      <c r="QAL13" s="269"/>
      <c r="QAM13" s="269"/>
      <c r="QAN13" s="269"/>
      <c r="QAO13" s="269"/>
      <c r="QAP13" s="270"/>
      <c r="QAQ13" s="265"/>
      <c r="QAR13" s="537"/>
      <c r="QAS13" s="537"/>
      <c r="QAT13" s="538"/>
      <c r="QAU13" s="539"/>
      <c r="QAW13" s="540"/>
      <c r="QAX13" s="540"/>
      <c r="QAY13" s="541"/>
      <c r="QAZ13" s="541"/>
      <c r="QBA13" s="537"/>
      <c r="QBB13" s="266"/>
      <c r="QBC13" s="267"/>
      <c r="QBD13" s="267"/>
      <c r="QBE13" s="267"/>
      <c r="QBF13" s="267"/>
      <c r="QBG13" s="267"/>
      <c r="QBH13" s="268"/>
      <c r="QBI13" s="269"/>
      <c r="QBJ13" s="269"/>
      <c r="QBK13" s="269"/>
      <c r="QBL13" s="269"/>
      <c r="QBM13" s="270"/>
      <c r="QBN13" s="265"/>
      <c r="QBO13" s="537"/>
      <c r="QBP13" s="537"/>
      <c r="QBQ13" s="538"/>
      <c r="QBR13" s="539"/>
      <c r="QBT13" s="540"/>
      <c r="QBU13" s="540"/>
      <c r="QBV13" s="541"/>
      <c r="QBW13" s="541"/>
      <c r="QBX13" s="537"/>
      <c r="QBY13" s="266"/>
      <c r="QBZ13" s="267"/>
      <c r="QCA13" s="267"/>
      <c r="QCB13" s="267"/>
      <c r="QCC13" s="267"/>
      <c r="QCD13" s="267"/>
      <c r="QCE13" s="268"/>
      <c r="QCF13" s="269"/>
      <c r="QCG13" s="269"/>
      <c r="QCH13" s="269"/>
      <c r="QCI13" s="269"/>
      <c r="QCJ13" s="270"/>
      <c r="QCK13" s="265"/>
      <c r="QCL13" s="537"/>
      <c r="QCM13" s="537"/>
      <c r="QCN13" s="538"/>
      <c r="QCO13" s="539"/>
      <c r="QCQ13" s="540"/>
      <c r="QCR13" s="540"/>
      <c r="QCS13" s="541"/>
      <c r="QCT13" s="541"/>
      <c r="QCU13" s="537"/>
      <c r="QCV13" s="266"/>
      <c r="QCW13" s="267"/>
      <c r="QCX13" s="267"/>
      <c r="QCY13" s="267"/>
      <c r="QCZ13" s="267"/>
      <c r="QDA13" s="267"/>
      <c r="QDB13" s="268"/>
      <c r="QDC13" s="269"/>
      <c r="QDD13" s="269"/>
      <c r="QDE13" s="269"/>
      <c r="QDF13" s="269"/>
      <c r="QDG13" s="270"/>
      <c r="QDH13" s="265"/>
      <c r="QDI13" s="537"/>
      <c r="QDJ13" s="537"/>
      <c r="QDK13" s="538"/>
      <c r="QDL13" s="539"/>
      <c r="QDN13" s="540"/>
      <c r="QDO13" s="540"/>
      <c r="QDP13" s="541"/>
      <c r="QDQ13" s="541"/>
      <c r="QDR13" s="537"/>
      <c r="QDS13" s="266"/>
      <c r="QDT13" s="267"/>
      <c r="QDU13" s="267"/>
      <c r="QDV13" s="267"/>
      <c r="QDW13" s="267"/>
      <c r="QDX13" s="267"/>
      <c r="QDY13" s="268"/>
      <c r="QDZ13" s="269"/>
      <c r="QEA13" s="269"/>
      <c r="QEB13" s="269"/>
      <c r="QEC13" s="269"/>
      <c r="QED13" s="270"/>
      <c r="QEE13" s="265"/>
      <c r="QEF13" s="537"/>
      <c r="QEG13" s="537"/>
      <c r="QEH13" s="538"/>
      <c r="QEI13" s="539"/>
      <c r="QEK13" s="540"/>
      <c r="QEL13" s="540"/>
      <c r="QEM13" s="541"/>
      <c r="QEN13" s="541"/>
      <c r="QEO13" s="537"/>
      <c r="QEP13" s="266"/>
      <c r="QEQ13" s="267"/>
      <c r="QER13" s="267"/>
      <c r="QES13" s="267"/>
      <c r="QET13" s="267"/>
      <c r="QEU13" s="267"/>
      <c r="QEV13" s="268"/>
      <c r="QEW13" s="269"/>
      <c r="QEX13" s="269"/>
      <c r="QEY13" s="269"/>
      <c r="QEZ13" s="269"/>
      <c r="QFA13" s="270"/>
      <c r="QFB13" s="265"/>
      <c r="QFC13" s="537"/>
      <c r="QFD13" s="537"/>
      <c r="QFE13" s="538"/>
      <c r="QFF13" s="539"/>
      <c r="QFH13" s="540"/>
      <c r="QFI13" s="540"/>
      <c r="QFJ13" s="541"/>
      <c r="QFK13" s="541"/>
      <c r="QFL13" s="537"/>
      <c r="QFM13" s="266"/>
      <c r="QFN13" s="267"/>
      <c r="QFO13" s="267"/>
      <c r="QFP13" s="267"/>
      <c r="QFQ13" s="267"/>
      <c r="QFR13" s="267"/>
      <c r="QFS13" s="268"/>
      <c r="QFT13" s="269"/>
      <c r="QFU13" s="269"/>
      <c r="QFV13" s="269"/>
      <c r="QFW13" s="269"/>
      <c r="QFX13" s="270"/>
      <c r="QFY13" s="265"/>
      <c r="QFZ13" s="537"/>
      <c r="QGA13" s="537"/>
      <c r="QGB13" s="538"/>
      <c r="QGC13" s="539"/>
      <c r="QGE13" s="540"/>
      <c r="QGF13" s="540"/>
      <c r="QGG13" s="541"/>
      <c r="QGH13" s="541"/>
      <c r="QGI13" s="537"/>
      <c r="QGJ13" s="266"/>
      <c r="QGK13" s="267"/>
      <c r="QGL13" s="267"/>
      <c r="QGM13" s="267"/>
      <c r="QGN13" s="267"/>
      <c r="QGO13" s="267"/>
      <c r="QGP13" s="268"/>
      <c r="QGQ13" s="269"/>
      <c r="QGR13" s="269"/>
      <c r="QGS13" s="269"/>
      <c r="QGT13" s="269"/>
      <c r="QGU13" s="270"/>
      <c r="QGV13" s="265"/>
      <c r="QGW13" s="537"/>
      <c r="QGX13" s="537"/>
      <c r="QGY13" s="538"/>
      <c r="QGZ13" s="539"/>
      <c r="QHB13" s="540"/>
      <c r="QHC13" s="540"/>
      <c r="QHD13" s="541"/>
      <c r="QHE13" s="541"/>
      <c r="QHF13" s="537"/>
      <c r="QHG13" s="266"/>
      <c r="QHH13" s="267"/>
      <c r="QHI13" s="267"/>
      <c r="QHJ13" s="267"/>
      <c r="QHK13" s="267"/>
      <c r="QHL13" s="267"/>
      <c r="QHM13" s="268"/>
      <c r="QHN13" s="269"/>
      <c r="QHO13" s="269"/>
      <c r="QHP13" s="269"/>
      <c r="QHQ13" s="269"/>
      <c r="QHR13" s="270"/>
      <c r="QHS13" s="265"/>
      <c r="QHT13" s="537"/>
      <c r="QHU13" s="537"/>
      <c r="QHV13" s="538"/>
      <c r="QHW13" s="539"/>
      <c r="QHY13" s="540"/>
      <c r="QHZ13" s="540"/>
      <c r="QIA13" s="541"/>
      <c r="QIB13" s="541"/>
      <c r="QIC13" s="537"/>
      <c r="QID13" s="266"/>
      <c r="QIE13" s="267"/>
      <c r="QIF13" s="267"/>
      <c r="QIG13" s="267"/>
      <c r="QIH13" s="267"/>
      <c r="QII13" s="267"/>
      <c r="QIJ13" s="268"/>
      <c r="QIK13" s="269"/>
      <c r="QIL13" s="269"/>
      <c r="QIM13" s="269"/>
      <c r="QIN13" s="269"/>
      <c r="QIO13" s="270"/>
      <c r="QIP13" s="265"/>
      <c r="QIQ13" s="537"/>
      <c r="QIR13" s="537"/>
      <c r="QIS13" s="538"/>
      <c r="QIT13" s="539"/>
      <c r="QIV13" s="540"/>
      <c r="QIW13" s="540"/>
      <c r="QIX13" s="541"/>
      <c r="QIY13" s="541"/>
      <c r="QIZ13" s="537"/>
      <c r="QJA13" s="266"/>
      <c r="QJB13" s="267"/>
      <c r="QJC13" s="267"/>
      <c r="QJD13" s="267"/>
      <c r="QJE13" s="267"/>
      <c r="QJF13" s="267"/>
      <c r="QJG13" s="268"/>
      <c r="QJH13" s="269"/>
      <c r="QJI13" s="269"/>
      <c r="QJJ13" s="269"/>
      <c r="QJK13" s="269"/>
      <c r="QJL13" s="270"/>
      <c r="QJM13" s="265"/>
      <c r="QJN13" s="537"/>
      <c r="QJO13" s="537"/>
      <c r="QJP13" s="538"/>
      <c r="QJQ13" s="539"/>
      <c r="QJS13" s="540"/>
      <c r="QJT13" s="540"/>
      <c r="QJU13" s="541"/>
      <c r="QJV13" s="541"/>
      <c r="QJW13" s="537"/>
      <c r="QJX13" s="266"/>
      <c r="QJY13" s="267"/>
      <c r="QJZ13" s="267"/>
      <c r="QKA13" s="267"/>
      <c r="QKB13" s="267"/>
      <c r="QKC13" s="267"/>
      <c r="QKD13" s="268"/>
      <c r="QKE13" s="269"/>
      <c r="QKF13" s="269"/>
      <c r="QKG13" s="269"/>
      <c r="QKH13" s="269"/>
      <c r="QKI13" s="270"/>
      <c r="QKJ13" s="265"/>
      <c r="QKK13" s="537"/>
      <c r="QKL13" s="537"/>
      <c r="QKM13" s="538"/>
      <c r="QKN13" s="539"/>
      <c r="QKP13" s="540"/>
      <c r="QKQ13" s="540"/>
      <c r="QKR13" s="541"/>
      <c r="QKS13" s="541"/>
      <c r="QKT13" s="537"/>
      <c r="QKU13" s="266"/>
      <c r="QKV13" s="267"/>
      <c r="QKW13" s="267"/>
      <c r="QKX13" s="267"/>
      <c r="QKY13" s="267"/>
      <c r="QKZ13" s="267"/>
      <c r="QLA13" s="268"/>
      <c r="QLB13" s="269"/>
      <c r="QLC13" s="269"/>
      <c r="QLD13" s="269"/>
      <c r="QLE13" s="269"/>
      <c r="QLF13" s="270"/>
      <c r="QLG13" s="265"/>
      <c r="QLH13" s="537"/>
      <c r="QLI13" s="537"/>
      <c r="QLJ13" s="538"/>
      <c r="QLK13" s="539"/>
      <c r="QLM13" s="540"/>
      <c r="QLN13" s="540"/>
      <c r="QLO13" s="541"/>
      <c r="QLP13" s="541"/>
      <c r="QLQ13" s="537"/>
      <c r="QLR13" s="266"/>
      <c r="QLS13" s="267"/>
      <c r="QLT13" s="267"/>
      <c r="QLU13" s="267"/>
      <c r="QLV13" s="267"/>
      <c r="QLW13" s="267"/>
      <c r="QLX13" s="268"/>
      <c r="QLY13" s="269"/>
      <c r="QLZ13" s="269"/>
      <c r="QMA13" s="269"/>
      <c r="QMB13" s="269"/>
      <c r="QMC13" s="270"/>
      <c r="QMD13" s="265"/>
      <c r="QME13" s="537"/>
      <c r="QMF13" s="537"/>
      <c r="QMG13" s="538"/>
      <c r="QMH13" s="539"/>
      <c r="QMJ13" s="540"/>
      <c r="QMK13" s="540"/>
      <c r="QML13" s="541"/>
      <c r="QMM13" s="541"/>
      <c r="QMN13" s="537"/>
      <c r="QMO13" s="266"/>
      <c r="QMP13" s="267"/>
      <c r="QMQ13" s="267"/>
      <c r="QMR13" s="267"/>
      <c r="QMS13" s="267"/>
      <c r="QMT13" s="267"/>
      <c r="QMU13" s="268"/>
      <c r="QMV13" s="269"/>
      <c r="QMW13" s="269"/>
      <c r="QMX13" s="269"/>
      <c r="QMY13" s="269"/>
      <c r="QMZ13" s="270"/>
      <c r="QNA13" s="265"/>
      <c r="QNB13" s="537"/>
      <c r="QNC13" s="537"/>
      <c r="QND13" s="538"/>
      <c r="QNE13" s="539"/>
      <c r="QNG13" s="540"/>
      <c r="QNH13" s="540"/>
      <c r="QNI13" s="541"/>
      <c r="QNJ13" s="541"/>
      <c r="QNK13" s="537"/>
      <c r="QNL13" s="266"/>
      <c r="QNM13" s="267"/>
      <c r="QNN13" s="267"/>
      <c r="QNO13" s="267"/>
      <c r="QNP13" s="267"/>
      <c r="QNQ13" s="267"/>
      <c r="QNR13" s="268"/>
      <c r="QNS13" s="269"/>
      <c r="QNT13" s="269"/>
      <c r="QNU13" s="269"/>
      <c r="QNV13" s="269"/>
      <c r="QNW13" s="270"/>
      <c r="QNX13" s="265"/>
      <c r="QNY13" s="537"/>
      <c r="QNZ13" s="537"/>
      <c r="QOA13" s="538"/>
      <c r="QOB13" s="539"/>
      <c r="QOD13" s="540"/>
      <c r="QOE13" s="540"/>
      <c r="QOF13" s="541"/>
      <c r="QOG13" s="541"/>
      <c r="QOH13" s="537"/>
      <c r="QOI13" s="266"/>
      <c r="QOJ13" s="267"/>
      <c r="QOK13" s="267"/>
      <c r="QOL13" s="267"/>
      <c r="QOM13" s="267"/>
      <c r="QON13" s="267"/>
      <c r="QOO13" s="268"/>
      <c r="QOP13" s="269"/>
      <c r="QOQ13" s="269"/>
      <c r="QOR13" s="269"/>
      <c r="QOS13" s="269"/>
      <c r="QOT13" s="270"/>
      <c r="QOU13" s="265"/>
      <c r="QOV13" s="537"/>
      <c r="QOW13" s="537"/>
      <c r="QOX13" s="538"/>
      <c r="QOY13" s="539"/>
      <c r="QPA13" s="540"/>
      <c r="QPB13" s="540"/>
      <c r="QPC13" s="541"/>
      <c r="QPD13" s="541"/>
      <c r="QPE13" s="537"/>
      <c r="QPF13" s="266"/>
      <c r="QPG13" s="267"/>
      <c r="QPH13" s="267"/>
      <c r="QPI13" s="267"/>
      <c r="QPJ13" s="267"/>
      <c r="QPK13" s="267"/>
      <c r="QPL13" s="268"/>
      <c r="QPM13" s="269"/>
      <c r="QPN13" s="269"/>
      <c r="QPO13" s="269"/>
      <c r="QPP13" s="269"/>
      <c r="QPQ13" s="270"/>
      <c r="QPR13" s="265"/>
      <c r="QPS13" s="537"/>
      <c r="QPT13" s="537"/>
      <c r="QPU13" s="538"/>
      <c r="QPV13" s="539"/>
      <c r="QPX13" s="540"/>
      <c r="QPY13" s="540"/>
      <c r="QPZ13" s="541"/>
      <c r="QQA13" s="541"/>
      <c r="QQB13" s="537"/>
      <c r="QQC13" s="266"/>
      <c r="QQD13" s="267"/>
      <c r="QQE13" s="267"/>
      <c r="QQF13" s="267"/>
      <c r="QQG13" s="267"/>
      <c r="QQH13" s="267"/>
      <c r="QQI13" s="268"/>
      <c r="QQJ13" s="269"/>
      <c r="QQK13" s="269"/>
      <c r="QQL13" s="269"/>
      <c r="QQM13" s="269"/>
      <c r="QQN13" s="270"/>
      <c r="QQO13" s="265"/>
      <c r="QQP13" s="537"/>
      <c r="QQQ13" s="537"/>
      <c r="QQR13" s="538"/>
      <c r="QQS13" s="539"/>
      <c r="QQU13" s="540"/>
      <c r="QQV13" s="540"/>
      <c r="QQW13" s="541"/>
      <c r="QQX13" s="541"/>
      <c r="QQY13" s="537"/>
      <c r="QQZ13" s="266"/>
      <c r="QRA13" s="267"/>
      <c r="QRB13" s="267"/>
      <c r="QRC13" s="267"/>
      <c r="QRD13" s="267"/>
      <c r="QRE13" s="267"/>
      <c r="QRF13" s="268"/>
      <c r="QRG13" s="269"/>
      <c r="QRH13" s="269"/>
      <c r="QRI13" s="269"/>
      <c r="QRJ13" s="269"/>
      <c r="QRK13" s="270"/>
      <c r="QRL13" s="265"/>
      <c r="QRM13" s="537"/>
      <c r="QRN13" s="537"/>
      <c r="QRO13" s="538"/>
      <c r="QRP13" s="539"/>
      <c r="QRR13" s="540"/>
      <c r="QRS13" s="540"/>
      <c r="QRT13" s="541"/>
      <c r="QRU13" s="541"/>
      <c r="QRV13" s="537"/>
      <c r="QRW13" s="266"/>
      <c r="QRX13" s="267"/>
      <c r="QRY13" s="267"/>
      <c r="QRZ13" s="267"/>
      <c r="QSA13" s="267"/>
      <c r="QSB13" s="267"/>
      <c r="QSC13" s="268"/>
      <c r="QSD13" s="269"/>
      <c r="QSE13" s="269"/>
      <c r="QSF13" s="269"/>
      <c r="QSG13" s="269"/>
      <c r="QSH13" s="270"/>
      <c r="QSI13" s="265"/>
      <c r="QSJ13" s="537"/>
      <c r="QSK13" s="537"/>
      <c r="QSL13" s="538"/>
      <c r="QSM13" s="539"/>
      <c r="QSO13" s="540"/>
      <c r="QSP13" s="540"/>
      <c r="QSQ13" s="541"/>
      <c r="QSR13" s="541"/>
      <c r="QSS13" s="537"/>
      <c r="QST13" s="266"/>
      <c r="QSU13" s="267"/>
      <c r="QSV13" s="267"/>
      <c r="QSW13" s="267"/>
      <c r="QSX13" s="267"/>
      <c r="QSY13" s="267"/>
      <c r="QSZ13" s="268"/>
      <c r="QTA13" s="269"/>
      <c r="QTB13" s="269"/>
      <c r="QTC13" s="269"/>
      <c r="QTD13" s="269"/>
      <c r="QTE13" s="270"/>
      <c r="QTF13" s="265"/>
      <c r="QTG13" s="537"/>
      <c r="QTH13" s="537"/>
      <c r="QTI13" s="538"/>
      <c r="QTJ13" s="539"/>
      <c r="QTL13" s="540"/>
      <c r="QTM13" s="540"/>
      <c r="QTN13" s="541"/>
      <c r="QTO13" s="541"/>
      <c r="QTP13" s="537"/>
      <c r="QTQ13" s="266"/>
      <c r="QTR13" s="267"/>
      <c r="QTS13" s="267"/>
      <c r="QTT13" s="267"/>
      <c r="QTU13" s="267"/>
      <c r="QTV13" s="267"/>
      <c r="QTW13" s="268"/>
      <c r="QTX13" s="269"/>
      <c r="QTY13" s="269"/>
      <c r="QTZ13" s="269"/>
      <c r="QUA13" s="269"/>
      <c r="QUB13" s="270"/>
      <c r="QUC13" s="265"/>
      <c r="QUD13" s="537"/>
      <c r="QUE13" s="537"/>
      <c r="QUF13" s="538"/>
      <c r="QUG13" s="539"/>
      <c r="QUI13" s="540"/>
      <c r="QUJ13" s="540"/>
      <c r="QUK13" s="541"/>
      <c r="QUL13" s="541"/>
      <c r="QUM13" s="537"/>
      <c r="QUN13" s="266"/>
      <c r="QUO13" s="267"/>
      <c r="QUP13" s="267"/>
      <c r="QUQ13" s="267"/>
      <c r="QUR13" s="267"/>
      <c r="QUS13" s="267"/>
      <c r="QUT13" s="268"/>
      <c r="QUU13" s="269"/>
      <c r="QUV13" s="269"/>
      <c r="QUW13" s="269"/>
      <c r="QUX13" s="269"/>
      <c r="QUY13" s="270"/>
      <c r="QUZ13" s="265"/>
      <c r="QVA13" s="537"/>
      <c r="QVB13" s="537"/>
      <c r="QVC13" s="538"/>
      <c r="QVD13" s="539"/>
      <c r="QVF13" s="540"/>
      <c r="QVG13" s="540"/>
      <c r="QVH13" s="541"/>
      <c r="QVI13" s="541"/>
      <c r="QVJ13" s="537"/>
      <c r="QVK13" s="266"/>
      <c r="QVL13" s="267"/>
      <c r="QVM13" s="267"/>
      <c r="QVN13" s="267"/>
      <c r="QVO13" s="267"/>
      <c r="QVP13" s="267"/>
      <c r="QVQ13" s="268"/>
      <c r="QVR13" s="269"/>
      <c r="QVS13" s="269"/>
      <c r="QVT13" s="269"/>
      <c r="QVU13" s="269"/>
      <c r="QVV13" s="270"/>
      <c r="QVW13" s="265"/>
      <c r="QVX13" s="537"/>
      <c r="QVY13" s="537"/>
      <c r="QVZ13" s="538"/>
      <c r="QWA13" s="539"/>
      <c r="QWC13" s="540"/>
      <c r="QWD13" s="540"/>
      <c r="QWE13" s="541"/>
      <c r="QWF13" s="541"/>
      <c r="QWG13" s="537"/>
      <c r="QWH13" s="266"/>
      <c r="QWI13" s="267"/>
      <c r="QWJ13" s="267"/>
      <c r="QWK13" s="267"/>
      <c r="QWL13" s="267"/>
      <c r="QWM13" s="267"/>
      <c r="QWN13" s="268"/>
      <c r="QWO13" s="269"/>
      <c r="QWP13" s="269"/>
      <c r="QWQ13" s="269"/>
      <c r="QWR13" s="269"/>
      <c r="QWS13" s="270"/>
      <c r="QWT13" s="265"/>
      <c r="QWU13" s="537"/>
      <c r="QWV13" s="537"/>
      <c r="QWW13" s="538"/>
      <c r="QWX13" s="539"/>
      <c r="QWZ13" s="540"/>
      <c r="QXA13" s="540"/>
      <c r="QXB13" s="541"/>
      <c r="QXC13" s="541"/>
      <c r="QXD13" s="537"/>
      <c r="QXE13" s="266"/>
      <c r="QXF13" s="267"/>
      <c r="QXG13" s="267"/>
      <c r="QXH13" s="267"/>
      <c r="QXI13" s="267"/>
      <c r="QXJ13" s="267"/>
      <c r="QXK13" s="268"/>
      <c r="QXL13" s="269"/>
      <c r="QXM13" s="269"/>
      <c r="QXN13" s="269"/>
      <c r="QXO13" s="269"/>
      <c r="QXP13" s="270"/>
      <c r="QXQ13" s="265"/>
      <c r="QXR13" s="537"/>
      <c r="QXS13" s="537"/>
      <c r="QXT13" s="538"/>
      <c r="QXU13" s="539"/>
      <c r="QXW13" s="540"/>
      <c r="QXX13" s="540"/>
      <c r="QXY13" s="541"/>
      <c r="QXZ13" s="541"/>
      <c r="QYA13" s="537"/>
      <c r="QYB13" s="266"/>
      <c r="QYC13" s="267"/>
      <c r="QYD13" s="267"/>
      <c r="QYE13" s="267"/>
      <c r="QYF13" s="267"/>
      <c r="QYG13" s="267"/>
      <c r="QYH13" s="268"/>
      <c r="QYI13" s="269"/>
      <c r="QYJ13" s="269"/>
      <c r="QYK13" s="269"/>
      <c r="QYL13" s="269"/>
      <c r="QYM13" s="270"/>
      <c r="QYN13" s="265"/>
      <c r="QYO13" s="537"/>
      <c r="QYP13" s="537"/>
      <c r="QYQ13" s="538"/>
      <c r="QYR13" s="539"/>
      <c r="QYT13" s="540"/>
      <c r="QYU13" s="540"/>
      <c r="QYV13" s="541"/>
      <c r="QYW13" s="541"/>
      <c r="QYX13" s="537"/>
      <c r="QYY13" s="266"/>
      <c r="QYZ13" s="267"/>
      <c r="QZA13" s="267"/>
      <c r="QZB13" s="267"/>
      <c r="QZC13" s="267"/>
      <c r="QZD13" s="267"/>
      <c r="QZE13" s="268"/>
      <c r="QZF13" s="269"/>
      <c r="QZG13" s="269"/>
      <c r="QZH13" s="269"/>
      <c r="QZI13" s="269"/>
      <c r="QZJ13" s="270"/>
      <c r="QZK13" s="265"/>
      <c r="QZL13" s="537"/>
      <c r="QZM13" s="537"/>
      <c r="QZN13" s="538"/>
      <c r="QZO13" s="539"/>
      <c r="QZQ13" s="540"/>
      <c r="QZR13" s="540"/>
      <c r="QZS13" s="541"/>
      <c r="QZT13" s="541"/>
      <c r="QZU13" s="537"/>
      <c r="QZV13" s="266"/>
      <c r="QZW13" s="267"/>
      <c r="QZX13" s="267"/>
      <c r="QZY13" s="267"/>
      <c r="QZZ13" s="267"/>
      <c r="RAA13" s="267"/>
      <c r="RAB13" s="268"/>
      <c r="RAC13" s="269"/>
      <c r="RAD13" s="269"/>
      <c r="RAE13" s="269"/>
      <c r="RAF13" s="269"/>
      <c r="RAG13" s="270"/>
      <c r="RAH13" s="265"/>
      <c r="RAI13" s="537"/>
      <c r="RAJ13" s="537"/>
      <c r="RAK13" s="538"/>
      <c r="RAL13" s="539"/>
      <c r="RAN13" s="540"/>
      <c r="RAO13" s="540"/>
      <c r="RAP13" s="541"/>
      <c r="RAQ13" s="541"/>
      <c r="RAR13" s="537"/>
      <c r="RAS13" s="266"/>
      <c r="RAT13" s="267"/>
      <c r="RAU13" s="267"/>
      <c r="RAV13" s="267"/>
      <c r="RAW13" s="267"/>
      <c r="RAX13" s="267"/>
      <c r="RAY13" s="268"/>
      <c r="RAZ13" s="269"/>
      <c r="RBA13" s="269"/>
      <c r="RBB13" s="269"/>
      <c r="RBC13" s="269"/>
      <c r="RBD13" s="270"/>
      <c r="RBE13" s="265"/>
      <c r="RBF13" s="537"/>
      <c r="RBG13" s="537"/>
      <c r="RBH13" s="538"/>
      <c r="RBI13" s="539"/>
      <c r="RBK13" s="540"/>
      <c r="RBL13" s="540"/>
      <c r="RBM13" s="541"/>
      <c r="RBN13" s="541"/>
      <c r="RBO13" s="537"/>
      <c r="RBP13" s="266"/>
      <c r="RBQ13" s="267"/>
      <c r="RBR13" s="267"/>
      <c r="RBS13" s="267"/>
      <c r="RBT13" s="267"/>
      <c r="RBU13" s="267"/>
      <c r="RBV13" s="268"/>
      <c r="RBW13" s="269"/>
      <c r="RBX13" s="269"/>
      <c r="RBY13" s="269"/>
      <c r="RBZ13" s="269"/>
      <c r="RCA13" s="270"/>
      <c r="RCB13" s="265"/>
      <c r="RCC13" s="537"/>
      <c r="RCD13" s="537"/>
      <c r="RCE13" s="538"/>
      <c r="RCF13" s="539"/>
      <c r="RCH13" s="540"/>
      <c r="RCI13" s="540"/>
      <c r="RCJ13" s="541"/>
      <c r="RCK13" s="541"/>
      <c r="RCL13" s="537"/>
      <c r="RCM13" s="266"/>
      <c r="RCN13" s="267"/>
      <c r="RCO13" s="267"/>
      <c r="RCP13" s="267"/>
      <c r="RCQ13" s="267"/>
      <c r="RCR13" s="267"/>
      <c r="RCS13" s="268"/>
      <c r="RCT13" s="269"/>
      <c r="RCU13" s="269"/>
      <c r="RCV13" s="269"/>
      <c r="RCW13" s="269"/>
      <c r="RCX13" s="270"/>
      <c r="RCY13" s="265"/>
      <c r="RCZ13" s="537"/>
      <c r="RDA13" s="537"/>
      <c r="RDB13" s="538"/>
      <c r="RDC13" s="539"/>
      <c r="RDE13" s="540"/>
      <c r="RDF13" s="540"/>
      <c r="RDG13" s="541"/>
      <c r="RDH13" s="541"/>
      <c r="RDI13" s="537"/>
      <c r="RDJ13" s="266"/>
      <c r="RDK13" s="267"/>
      <c r="RDL13" s="267"/>
      <c r="RDM13" s="267"/>
      <c r="RDN13" s="267"/>
      <c r="RDO13" s="267"/>
      <c r="RDP13" s="268"/>
      <c r="RDQ13" s="269"/>
      <c r="RDR13" s="269"/>
      <c r="RDS13" s="269"/>
      <c r="RDT13" s="269"/>
      <c r="RDU13" s="270"/>
      <c r="RDV13" s="265"/>
      <c r="RDW13" s="537"/>
      <c r="RDX13" s="537"/>
      <c r="RDY13" s="538"/>
      <c r="RDZ13" s="539"/>
      <c r="REB13" s="540"/>
      <c r="REC13" s="540"/>
      <c r="RED13" s="541"/>
      <c r="REE13" s="541"/>
      <c r="REF13" s="537"/>
      <c r="REG13" s="266"/>
      <c r="REH13" s="267"/>
      <c r="REI13" s="267"/>
      <c r="REJ13" s="267"/>
      <c r="REK13" s="267"/>
      <c r="REL13" s="267"/>
      <c r="REM13" s="268"/>
      <c r="REN13" s="269"/>
      <c r="REO13" s="269"/>
      <c r="REP13" s="269"/>
      <c r="REQ13" s="269"/>
      <c r="RER13" s="270"/>
      <c r="RES13" s="265"/>
      <c r="RET13" s="537"/>
      <c r="REU13" s="537"/>
      <c r="REV13" s="538"/>
      <c r="REW13" s="539"/>
      <c r="REY13" s="540"/>
      <c r="REZ13" s="540"/>
      <c r="RFA13" s="541"/>
      <c r="RFB13" s="541"/>
      <c r="RFC13" s="537"/>
      <c r="RFD13" s="266"/>
      <c r="RFE13" s="267"/>
      <c r="RFF13" s="267"/>
      <c r="RFG13" s="267"/>
      <c r="RFH13" s="267"/>
      <c r="RFI13" s="267"/>
      <c r="RFJ13" s="268"/>
      <c r="RFK13" s="269"/>
      <c r="RFL13" s="269"/>
      <c r="RFM13" s="269"/>
      <c r="RFN13" s="269"/>
      <c r="RFO13" s="270"/>
      <c r="RFP13" s="265"/>
      <c r="RFQ13" s="537"/>
      <c r="RFR13" s="537"/>
      <c r="RFS13" s="538"/>
      <c r="RFT13" s="539"/>
      <c r="RFV13" s="540"/>
      <c r="RFW13" s="540"/>
      <c r="RFX13" s="541"/>
      <c r="RFY13" s="541"/>
      <c r="RFZ13" s="537"/>
      <c r="RGA13" s="266"/>
      <c r="RGB13" s="267"/>
      <c r="RGC13" s="267"/>
      <c r="RGD13" s="267"/>
      <c r="RGE13" s="267"/>
      <c r="RGF13" s="267"/>
      <c r="RGG13" s="268"/>
      <c r="RGH13" s="269"/>
      <c r="RGI13" s="269"/>
      <c r="RGJ13" s="269"/>
      <c r="RGK13" s="269"/>
      <c r="RGL13" s="270"/>
      <c r="RGM13" s="265"/>
      <c r="RGN13" s="537"/>
      <c r="RGO13" s="537"/>
      <c r="RGP13" s="538"/>
      <c r="RGQ13" s="539"/>
      <c r="RGS13" s="540"/>
      <c r="RGT13" s="540"/>
      <c r="RGU13" s="541"/>
      <c r="RGV13" s="541"/>
      <c r="RGW13" s="537"/>
      <c r="RGX13" s="266"/>
      <c r="RGY13" s="267"/>
      <c r="RGZ13" s="267"/>
      <c r="RHA13" s="267"/>
      <c r="RHB13" s="267"/>
      <c r="RHC13" s="267"/>
      <c r="RHD13" s="268"/>
      <c r="RHE13" s="269"/>
      <c r="RHF13" s="269"/>
      <c r="RHG13" s="269"/>
      <c r="RHH13" s="269"/>
      <c r="RHI13" s="270"/>
      <c r="RHJ13" s="265"/>
      <c r="RHK13" s="537"/>
      <c r="RHL13" s="537"/>
      <c r="RHM13" s="538"/>
      <c r="RHN13" s="539"/>
      <c r="RHP13" s="540"/>
      <c r="RHQ13" s="540"/>
      <c r="RHR13" s="541"/>
      <c r="RHS13" s="541"/>
      <c r="RHT13" s="537"/>
      <c r="RHU13" s="266"/>
      <c r="RHV13" s="267"/>
      <c r="RHW13" s="267"/>
      <c r="RHX13" s="267"/>
      <c r="RHY13" s="267"/>
      <c r="RHZ13" s="267"/>
      <c r="RIA13" s="268"/>
      <c r="RIB13" s="269"/>
      <c r="RIC13" s="269"/>
      <c r="RID13" s="269"/>
      <c r="RIE13" s="269"/>
      <c r="RIF13" s="270"/>
      <c r="RIG13" s="265"/>
      <c r="RIH13" s="537"/>
      <c r="RII13" s="537"/>
      <c r="RIJ13" s="538"/>
      <c r="RIK13" s="539"/>
      <c r="RIM13" s="540"/>
      <c r="RIN13" s="540"/>
      <c r="RIO13" s="541"/>
      <c r="RIP13" s="541"/>
      <c r="RIQ13" s="537"/>
      <c r="RIR13" s="266"/>
      <c r="RIS13" s="267"/>
      <c r="RIT13" s="267"/>
      <c r="RIU13" s="267"/>
      <c r="RIV13" s="267"/>
      <c r="RIW13" s="267"/>
      <c r="RIX13" s="268"/>
      <c r="RIY13" s="269"/>
      <c r="RIZ13" s="269"/>
      <c r="RJA13" s="269"/>
      <c r="RJB13" s="269"/>
      <c r="RJC13" s="270"/>
      <c r="RJD13" s="265"/>
      <c r="RJE13" s="537"/>
      <c r="RJF13" s="537"/>
      <c r="RJG13" s="538"/>
      <c r="RJH13" s="539"/>
      <c r="RJJ13" s="540"/>
      <c r="RJK13" s="540"/>
      <c r="RJL13" s="541"/>
      <c r="RJM13" s="541"/>
      <c r="RJN13" s="537"/>
      <c r="RJO13" s="266"/>
      <c r="RJP13" s="267"/>
      <c r="RJQ13" s="267"/>
      <c r="RJR13" s="267"/>
      <c r="RJS13" s="267"/>
      <c r="RJT13" s="267"/>
      <c r="RJU13" s="268"/>
      <c r="RJV13" s="269"/>
      <c r="RJW13" s="269"/>
      <c r="RJX13" s="269"/>
      <c r="RJY13" s="269"/>
      <c r="RJZ13" s="270"/>
      <c r="RKA13" s="265"/>
      <c r="RKB13" s="537"/>
      <c r="RKC13" s="537"/>
      <c r="RKD13" s="538"/>
      <c r="RKE13" s="539"/>
      <c r="RKG13" s="540"/>
      <c r="RKH13" s="540"/>
      <c r="RKI13" s="541"/>
      <c r="RKJ13" s="541"/>
      <c r="RKK13" s="537"/>
      <c r="RKL13" s="266"/>
      <c r="RKM13" s="267"/>
      <c r="RKN13" s="267"/>
      <c r="RKO13" s="267"/>
      <c r="RKP13" s="267"/>
      <c r="RKQ13" s="267"/>
      <c r="RKR13" s="268"/>
      <c r="RKS13" s="269"/>
      <c r="RKT13" s="269"/>
      <c r="RKU13" s="269"/>
      <c r="RKV13" s="269"/>
      <c r="RKW13" s="270"/>
      <c r="RKX13" s="265"/>
      <c r="RKY13" s="537"/>
      <c r="RKZ13" s="537"/>
      <c r="RLA13" s="538"/>
      <c r="RLB13" s="539"/>
      <c r="RLD13" s="540"/>
      <c r="RLE13" s="540"/>
      <c r="RLF13" s="541"/>
      <c r="RLG13" s="541"/>
      <c r="RLH13" s="537"/>
      <c r="RLI13" s="266"/>
      <c r="RLJ13" s="267"/>
      <c r="RLK13" s="267"/>
      <c r="RLL13" s="267"/>
      <c r="RLM13" s="267"/>
      <c r="RLN13" s="267"/>
      <c r="RLO13" s="268"/>
      <c r="RLP13" s="269"/>
      <c r="RLQ13" s="269"/>
      <c r="RLR13" s="269"/>
      <c r="RLS13" s="269"/>
      <c r="RLT13" s="270"/>
      <c r="RLU13" s="265"/>
      <c r="RLV13" s="537"/>
      <c r="RLW13" s="537"/>
      <c r="RLX13" s="538"/>
      <c r="RLY13" s="539"/>
      <c r="RMA13" s="540"/>
      <c r="RMB13" s="540"/>
      <c r="RMC13" s="541"/>
      <c r="RMD13" s="541"/>
      <c r="RME13" s="537"/>
      <c r="RMF13" s="266"/>
      <c r="RMG13" s="267"/>
      <c r="RMH13" s="267"/>
      <c r="RMI13" s="267"/>
      <c r="RMJ13" s="267"/>
      <c r="RMK13" s="267"/>
      <c r="RML13" s="268"/>
      <c r="RMM13" s="269"/>
      <c r="RMN13" s="269"/>
      <c r="RMO13" s="269"/>
      <c r="RMP13" s="269"/>
      <c r="RMQ13" s="270"/>
      <c r="RMR13" s="265"/>
      <c r="RMS13" s="537"/>
      <c r="RMT13" s="537"/>
      <c r="RMU13" s="538"/>
      <c r="RMV13" s="539"/>
      <c r="RMX13" s="540"/>
      <c r="RMY13" s="540"/>
      <c r="RMZ13" s="541"/>
      <c r="RNA13" s="541"/>
      <c r="RNB13" s="537"/>
      <c r="RNC13" s="266"/>
      <c r="RND13" s="267"/>
      <c r="RNE13" s="267"/>
      <c r="RNF13" s="267"/>
      <c r="RNG13" s="267"/>
      <c r="RNH13" s="267"/>
      <c r="RNI13" s="268"/>
      <c r="RNJ13" s="269"/>
      <c r="RNK13" s="269"/>
      <c r="RNL13" s="269"/>
      <c r="RNM13" s="269"/>
      <c r="RNN13" s="270"/>
      <c r="RNO13" s="265"/>
      <c r="RNP13" s="537"/>
      <c r="RNQ13" s="537"/>
      <c r="RNR13" s="538"/>
      <c r="RNS13" s="539"/>
      <c r="RNU13" s="540"/>
      <c r="RNV13" s="540"/>
      <c r="RNW13" s="541"/>
      <c r="RNX13" s="541"/>
      <c r="RNY13" s="537"/>
      <c r="RNZ13" s="266"/>
      <c r="ROA13" s="267"/>
      <c r="ROB13" s="267"/>
      <c r="ROC13" s="267"/>
      <c r="ROD13" s="267"/>
      <c r="ROE13" s="267"/>
      <c r="ROF13" s="268"/>
      <c r="ROG13" s="269"/>
      <c r="ROH13" s="269"/>
      <c r="ROI13" s="269"/>
      <c r="ROJ13" s="269"/>
      <c r="ROK13" s="270"/>
      <c r="ROL13" s="265"/>
      <c r="ROM13" s="537"/>
      <c r="RON13" s="537"/>
      <c r="ROO13" s="538"/>
      <c r="ROP13" s="539"/>
      <c r="ROR13" s="540"/>
      <c r="ROS13" s="540"/>
      <c r="ROT13" s="541"/>
      <c r="ROU13" s="541"/>
      <c r="ROV13" s="537"/>
      <c r="ROW13" s="266"/>
      <c r="ROX13" s="267"/>
      <c r="ROY13" s="267"/>
      <c r="ROZ13" s="267"/>
      <c r="RPA13" s="267"/>
      <c r="RPB13" s="267"/>
      <c r="RPC13" s="268"/>
      <c r="RPD13" s="269"/>
      <c r="RPE13" s="269"/>
      <c r="RPF13" s="269"/>
      <c r="RPG13" s="269"/>
      <c r="RPH13" s="270"/>
      <c r="RPI13" s="265"/>
      <c r="RPJ13" s="537"/>
      <c r="RPK13" s="537"/>
      <c r="RPL13" s="538"/>
      <c r="RPM13" s="539"/>
      <c r="RPO13" s="540"/>
      <c r="RPP13" s="540"/>
      <c r="RPQ13" s="541"/>
      <c r="RPR13" s="541"/>
      <c r="RPS13" s="537"/>
      <c r="RPT13" s="266"/>
      <c r="RPU13" s="267"/>
      <c r="RPV13" s="267"/>
      <c r="RPW13" s="267"/>
      <c r="RPX13" s="267"/>
      <c r="RPY13" s="267"/>
      <c r="RPZ13" s="268"/>
      <c r="RQA13" s="269"/>
      <c r="RQB13" s="269"/>
      <c r="RQC13" s="269"/>
      <c r="RQD13" s="269"/>
      <c r="RQE13" s="270"/>
      <c r="RQF13" s="265"/>
      <c r="RQG13" s="537"/>
      <c r="RQH13" s="537"/>
      <c r="RQI13" s="538"/>
      <c r="RQJ13" s="539"/>
      <c r="RQL13" s="540"/>
      <c r="RQM13" s="540"/>
      <c r="RQN13" s="541"/>
      <c r="RQO13" s="541"/>
      <c r="RQP13" s="537"/>
      <c r="RQQ13" s="266"/>
      <c r="RQR13" s="267"/>
      <c r="RQS13" s="267"/>
      <c r="RQT13" s="267"/>
      <c r="RQU13" s="267"/>
      <c r="RQV13" s="267"/>
      <c r="RQW13" s="268"/>
      <c r="RQX13" s="269"/>
      <c r="RQY13" s="269"/>
      <c r="RQZ13" s="269"/>
      <c r="RRA13" s="269"/>
      <c r="RRB13" s="270"/>
      <c r="RRC13" s="265"/>
      <c r="RRD13" s="537"/>
      <c r="RRE13" s="537"/>
      <c r="RRF13" s="538"/>
      <c r="RRG13" s="539"/>
      <c r="RRI13" s="540"/>
      <c r="RRJ13" s="540"/>
      <c r="RRK13" s="541"/>
      <c r="RRL13" s="541"/>
      <c r="RRM13" s="537"/>
      <c r="RRN13" s="266"/>
      <c r="RRO13" s="267"/>
      <c r="RRP13" s="267"/>
      <c r="RRQ13" s="267"/>
      <c r="RRR13" s="267"/>
      <c r="RRS13" s="267"/>
      <c r="RRT13" s="268"/>
      <c r="RRU13" s="269"/>
      <c r="RRV13" s="269"/>
      <c r="RRW13" s="269"/>
      <c r="RRX13" s="269"/>
      <c r="RRY13" s="270"/>
      <c r="RRZ13" s="265"/>
      <c r="RSA13" s="537"/>
      <c r="RSB13" s="537"/>
      <c r="RSC13" s="538"/>
      <c r="RSD13" s="539"/>
      <c r="RSF13" s="540"/>
      <c r="RSG13" s="540"/>
      <c r="RSH13" s="541"/>
      <c r="RSI13" s="541"/>
      <c r="RSJ13" s="537"/>
      <c r="RSK13" s="266"/>
      <c r="RSL13" s="267"/>
      <c r="RSM13" s="267"/>
      <c r="RSN13" s="267"/>
      <c r="RSO13" s="267"/>
      <c r="RSP13" s="267"/>
      <c r="RSQ13" s="268"/>
      <c r="RSR13" s="269"/>
      <c r="RSS13" s="269"/>
      <c r="RST13" s="269"/>
      <c r="RSU13" s="269"/>
      <c r="RSV13" s="270"/>
      <c r="RSW13" s="265"/>
      <c r="RSX13" s="537"/>
      <c r="RSY13" s="537"/>
      <c r="RSZ13" s="538"/>
      <c r="RTA13" s="539"/>
      <c r="RTC13" s="540"/>
      <c r="RTD13" s="540"/>
      <c r="RTE13" s="541"/>
      <c r="RTF13" s="541"/>
      <c r="RTG13" s="537"/>
      <c r="RTH13" s="266"/>
      <c r="RTI13" s="267"/>
      <c r="RTJ13" s="267"/>
      <c r="RTK13" s="267"/>
      <c r="RTL13" s="267"/>
      <c r="RTM13" s="267"/>
      <c r="RTN13" s="268"/>
      <c r="RTO13" s="269"/>
      <c r="RTP13" s="269"/>
      <c r="RTQ13" s="269"/>
      <c r="RTR13" s="269"/>
      <c r="RTS13" s="270"/>
      <c r="RTT13" s="265"/>
      <c r="RTU13" s="537"/>
      <c r="RTV13" s="537"/>
      <c r="RTW13" s="538"/>
      <c r="RTX13" s="539"/>
      <c r="RTZ13" s="540"/>
      <c r="RUA13" s="540"/>
      <c r="RUB13" s="541"/>
      <c r="RUC13" s="541"/>
      <c r="RUD13" s="537"/>
      <c r="RUE13" s="266"/>
      <c r="RUF13" s="267"/>
      <c r="RUG13" s="267"/>
      <c r="RUH13" s="267"/>
      <c r="RUI13" s="267"/>
      <c r="RUJ13" s="267"/>
      <c r="RUK13" s="268"/>
      <c r="RUL13" s="269"/>
      <c r="RUM13" s="269"/>
      <c r="RUN13" s="269"/>
      <c r="RUO13" s="269"/>
      <c r="RUP13" s="270"/>
      <c r="RUQ13" s="265"/>
      <c r="RUR13" s="537"/>
      <c r="RUS13" s="537"/>
      <c r="RUT13" s="538"/>
      <c r="RUU13" s="539"/>
      <c r="RUW13" s="540"/>
      <c r="RUX13" s="540"/>
      <c r="RUY13" s="541"/>
      <c r="RUZ13" s="541"/>
      <c r="RVA13" s="537"/>
      <c r="RVB13" s="266"/>
      <c r="RVC13" s="267"/>
      <c r="RVD13" s="267"/>
      <c r="RVE13" s="267"/>
      <c r="RVF13" s="267"/>
      <c r="RVG13" s="267"/>
      <c r="RVH13" s="268"/>
      <c r="RVI13" s="269"/>
      <c r="RVJ13" s="269"/>
      <c r="RVK13" s="269"/>
      <c r="RVL13" s="269"/>
      <c r="RVM13" s="270"/>
      <c r="RVN13" s="265"/>
      <c r="RVO13" s="537"/>
      <c r="RVP13" s="537"/>
      <c r="RVQ13" s="538"/>
      <c r="RVR13" s="539"/>
      <c r="RVT13" s="540"/>
      <c r="RVU13" s="540"/>
      <c r="RVV13" s="541"/>
      <c r="RVW13" s="541"/>
      <c r="RVX13" s="537"/>
      <c r="RVY13" s="266"/>
      <c r="RVZ13" s="267"/>
      <c r="RWA13" s="267"/>
      <c r="RWB13" s="267"/>
      <c r="RWC13" s="267"/>
      <c r="RWD13" s="267"/>
      <c r="RWE13" s="268"/>
      <c r="RWF13" s="269"/>
      <c r="RWG13" s="269"/>
      <c r="RWH13" s="269"/>
      <c r="RWI13" s="269"/>
      <c r="RWJ13" s="270"/>
      <c r="RWK13" s="265"/>
      <c r="RWL13" s="537"/>
      <c r="RWM13" s="537"/>
      <c r="RWN13" s="538"/>
      <c r="RWO13" s="539"/>
      <c r="RWQ13" s="540"/>
      <c r="RWR13" s="540"/>
      <c r="RWS13" s="541"/>
      <c r="RWT13" s="541"/>
      <c r="RWU13" s="537"/>
      <c r="RWV13" s="266"/>
      <c r="RWW13" s="267"/>
      <c r="RWX13" s="267"/>
      <c r="RWY13" s="267"/>
      <c r="RWZ13" s="267"/>
      <c r="RXA13" s="267"/>
      <c r="RXB13" s="268"/>
      <c r="RXC13" s="269"/>
      <c r="RXD13" s="269"/>
      <c r="RXE13" s="269"/>
      <c r="RXF13" s="269"/>
      <c r="RXG13" s="270"/>
      <c r="RXH13" s="265"/>
      <c r="RXI13" s="537"/>
      <c r="RXJ13" s="537"/>
      <c r="RXK13" s="538"/>
      <c r="RXL13" s="539"/>
      <c r="RXN13" s="540"/>
      <c r="RXO13" s="540"/>
      <c r="RXP13" s="541"/>
      <c r="RXQ13" s="541"/>
      <c r="RXR13" s="537"/>
      <c r="RXS13" s="266"/>
      <c r="RXT13" s="267"/>
      <c r="RXU13" s="267"/>
      <c r="RXV13" s="267"/>
      <c r="RXW13" s="267"/>
      <c r="RXX13" s="267"/>
      <c r="RXY13" s="268"/>
      <c r="RXZ13" s="269"/>
      <c r="RYA13" s="269"/>
      <c r="RYB13" s="269"/>
      <c r="RYC13" s="269"/>
      <c r="RYD13" s="270"/>
      <c r="RYE13" s="265"/>
      <c r="RYF13" s="537"/>
      <c r="RYG13" s="537"/>
      <c r="RYH13" s="538"/>
      <c r="RYI13" s="539"/>
      <c r="RYK13" s="540"/>
      <c r="RYL13" s="540"/>
      <c r="RYM13" s="541"/>
      <c r="RYN13" s="541"/>
      <c r="RYO13" s="537"/>
      <c r="RYP13" s="266"/>
      <c r="RYQ13" s="267"/>
      <c r="RYR13" s="267"/>
      <c r="RYS13" s="267"/>
      <c r="RYT13" s="267"/>
      <c r="RYU13" s="267"/>
      <c r="RYV13" s="268"/>
      <c r="RYW13" s="269"/>
      <c r="RYX13" s="269"/>
      <c r="RYY13" s="269"/>
      <c r="RYZ13" s="269"/>
      <c r="RZA13" s="270"/>
      <c r="RZB13" s="265"/>
      <c r="RZC13" s="537"/>
      <c r="RZD13" s="537"/>
      <c r="RZE13" s="538"/>
      <c r="RZF13" s="539"/>
      <c r="RZH13" s="540"/>
      <c r="RZI13" s="540"/>
      <c r="RZJ13" s="541"/>
      <c r="RZK13" s="541"/>
      <c r="RZL13" s="537"/>
      <c r="RZM13" s="266"/>
      <c r="RZN13" s="267"/>
      <c r="RZO13" s="267"/>
      <c r="RZP13" s="267"/>
      <c r="RZQ13" s="267"/>
      <c r="RZR13" s="267"/>
      <c r="RZS13" s="268"/>
      <c r="RZT13" s="269"/>
      <c r="RZU13" s="269"/>
      <c r="RZV13" s="269"/>
      <c r="RZW13" s="269"/>
      <c r="RZX13" s="270"/>
      <c r="RZY13" s="265"/>
      <c r="RZZ13" s="537"/>
      <c r="SAA13" s="537"/>
      <c r="SAB13" s="538"/>
      <c r="SAC13" s="539"/>
      <c r="SAE13" s="540"/>
      <c r="SAF13" s="540"/>
      <c r="SAG13" s="541"/>
      <c r="SAH13" s="541"/>
      <c r="SAI13" s="537"/>
      <c r="SAJ13" s="266"/>
      <c r="SAK13" s="267"/>
      <c r="SAL13" s="267"/>
      <c r="SAM13" s="267"/>
      <c r="SAN13" s="267"/>
      <c r="SAO13" s="267"/>
      <c r="SAP13" s="268"/>
      <c r="SAQ13" s="269"/>
      <c r="SAR13" s="269"/>
      <c r="SAS13" s="269"/>
      <c r="SAT13" s="269"/>
      <c r="SAU13" s="270"/>
      <c r="SAV13" s="265"/>
      <c r="SAW13" s="537"/>
      <c r="SAX13" s="537"/>
      <c r="SAY13" s="538"/>
      <c r="SAZ13" s="539"/>
      <c r="SBB13" s="540"/>
      <c r="SBC13" s="540"/>
      <c r="SBD13" s="541"/>
      <c r="SBE13" s="541"/>
      <c r="SBF13" s="537"/>
      <c r="SBG13" s="266"/>
      <c r="SBH13" s="267"/>
      <c r="SBI13" s="267"/>
      <c r="SBJ13" s="267"/>
      <c r="SBK13" s="267"/>
      <c r="SBL13" s="267"/>
      <c r="SBM13" s="268"/>
      <c r="SBN13" s="269"/>
      <c r="SBO13" s="269"/>
      <c r="SBP13" s="269"/>
      <c r="SBQ13" s="269"/>
      <c r="SBR13" s="270"/>
      <c r="SBS13" s="265"/>
      <c r="SBT13" s="537"/>
      <c r="SBU13" s="537"/>
      <c r="SBV13" s="538"/>
      <c r="SBW13" s="539"/>
      <c r="SBY13" s="540"/>
      <c r="SBZ13" s="540"/>
      <c r="SCA13" s="541"/>
      <c r="SCB13" s="541"/>
      <c r="SCC13" s="537"/>
      <c r="SCD13" s="266"/>
      <c r="SCE13" s="267"/>
      <c r="SCF13" s="267"/>
      <c r="SCG13" s="267"/>
      <c r="SCH13" s="267"/>
      <c r="SCI13" s="267"/>
      <c r="SCJ13" s="268"/>
      <c r="SCK13" s="269"/>
      <c r="SCL13" s="269"/>
      <c r="SCM13" s="269"/>
      <c r="SCN13" s="269"/>
      <c r="SCO13" s="270"/>
      <c r="SCP13" s="265"/>
      <c r="SCQ13" s="537"/>
      <c r="SCR13" s="537"/>
      <c r="SCS13" s="538"/>
      <c r="SCT13" s="539"/>
      <c r="SCV13" s="540"/>
      <c r="SCW13" s="540"/>
      <c r="SCX13" s="541"/>
      <c r="SCY13" s="541"/>
      <c r="SCZ13" s="537"/>
      <c r="SDA13" s="266"/>
      <c r="SDB13" s="267"/>
      <c r="SDC13" s="267"/>
      <c r="SDD13" s="267"/>
      <c r="SDE13" s="267"/>
      <c r="SDF13" s="267"/>
      <c r="SDG13" s="268"/>
      <c r="SDH13" s="269"/>
      <c r="SDI13" s="269"/>
      <c r="SDJ13" s="269"/>
      <c r="SDK13" s="269"/>
      <c r="SDL13" s="270"/>
      <c r="SDM13" s="265"/>
      <c r="SDN13" s="537"/>
      <c r="SDO13" s="537"/>
      <c r="SDP13" s="538"/>
      <c r="SDQ13" s="539"/>
      <c r="SDS13" s="540"/>
      <c r="SDT13" s="540"/>
      <c r="SDU13" s="541"/>
      <c r="SDV13" s="541"/>
      <c r="SDW13" s="537"/>
      <c r="SDX13" s="266"/>
      <c r="SDY13" s="267"/>
      <c r="SDZ13" s="267"/>
      <c r="SEA13" s="267"/>
      <c r="SEB13" s="267"/>
      <c r="SEC13" s="267"/>
      <c r="SED13" s="268"/>
      <c r="SEE13" s="269"/>
      <c r="SEF13" s="269"/>
      <c r="SEG13" s="269"/>
      <c r="SEH13" s="269"/>
      <c r="SEI13" s="270"/>
      <c r="SEJ13" s="265"/>
      <c r="SEK13" s="537"/>
      <c r="SEL13" s="537"/>
      <c r="SEM13" s="538"/>
      <c r="SEN13" s="539"/>
      <c r="SEP13" s="540"/>
      <c r="SEQ13" s="540"/>
      <c r="SER13" s="541"/>
      <c r="SES13" s="541"/>
      <c r="SET13" s="537"/>
      <c r="SEU13" s="266"/>
      <c r="SEV13" s="267"/>
      <c r="SEW13" s="267"/>
      <c r="SEX13" s="267"/>
      <c r="SEY13" s="267"/>
      <c r="SEZ13" s="267"/>
      <c r="SFA13" s="268"/>
      <c r="SFB13" s="269"/>
      <c r="SFC13" s="269"/>
      <c r="SFD13" s="269"/>
      <c r="SFE13" s="269"/>
      <c r="SFF13" s="270"/>
      <c r="SFG13" s="265"/>
      <c r="SFH13" s="537"/>
      <c r="SFI13" s="537"/>
      <c r="SFJ13" s="538"/>
      <c r="SFK13" s="539"/>
      <c r="SFM13" s="540"/>
      <c r="SFN13" s="540"/>
      <c r="SFO13" s="541"/>
      <c r="SFP13" s="541"/>
      <c r="SFQ13" s="537"/>
      <c r="SFR13" s="266"/>
      <c r="SFS13" s="267"/>
      <c r="SFT13" s="267"/>
      <c r="SFU13" s="267"/>
      <c r="SFV13" s="267"/>
      <c r="SFW13" s="267"/>
      <c r="SFX13" s="268"/>
      <c r="SFY13" s="269"/>
      <c r="SFZ13" s="269"/>
      <c r="SGA13" s="269"/>
      <c r="SGB13" s="269"/>
      <c r="SGC13" s="270"/>
      <c r="SGD13" s="265"/>
      <c r="SGE13" s="537"/>
      <c r="SGF13" s="537"/>
      <c r="SGG13" s="538"/>
      <c r="SGH13" s="539"/>
      <c r="SGJ13" s="540"/>
      <c r="SGK13" s="540"/>
      <c r="SGL13" s="541"/>
      <c r="SGM13" s="541"/>
      <c r="SGN13" s="537"/>
      <c r="SGO13" s="266"/>
      <c r="SGP13" s="267"/>
      <c r="SGQ13" s="267"/>
      <c r="SGR13" s="267"/>
      <c r="SGS13" s="267"/>
      <c r="SGT13" s="267"/>
      <c r="SGU13" s="268"/>
      <c r="SGV13" s="269"/>
      <c r="SGW13" s="269"/>
      <c r="SGX13" s="269"/>
      <c r="SGY13" s="269"/>
      <c r="SGZ13" s="270"/>
      <c r="SHA13" s="265"/>
      <c r="SHB13" s="537"/>
      <c r="SHC13" s="537"/>
      <c r="SHD13" s="538"/>
      <c r="SHE13" s="539"/>
      <c r="SHG13" s="540"/>
      <c r="SHH13" s="540"/>
      <c r="SHI13" s="541"/>
      <c r="SHJ13" s="541"/>
      <c r="SHK13" s="537"/>
      <c r="SHL13" s="266"/>
      <c r="SHM13" s="267"/>
      <c r="SHN13" s="267"/>
      <c r="SHO13" s="267"/>
      <c r="SHP13" s="267"/>
      <c r="SHQ13" s="267"/>
      <c r="SHR13" s="268"/>
      <c r="SHS13" s="269"/>
      <c r="SHT13" s="269"/>
      <c r="SHU13" s="269"/>
      <c r="SHV13" s="269"/>
      <c r="SHW13" s="270"/>
      <c r="SHX13" s="265"/>
      <c r="SHY13" s="537"/>
      <c r="SHZ13" s="537"/>
      <c r="SIA13" s="538"/>
      <c r="SIB13" s="539"/>
      <c r="SID13" s="540"/>
      <c r="SIE13" s="540"/>
      <c r="SIF13" s="541"/>
      <c r="SIG13" s="541"/>
      <c r="SIH13" s="537"/>
      <c r="SII13" s="266"/>
      <c r="SIJ13" s="267"/>
      <c r="SIK13" s="267"/>
      <c r="SIL13" s="267"/>
      <c r="SIM13" s="267"/>
      <c r="SIN13" s="267"/>
      <c r="SIO13" s="268"/>
      <c r="SIP13" s="269"/>
      <c r="SIQ13" s="269"/>
      <c r="SIR13" s="269"/>
      <c r="SIS13" s="269"/>
      <c r="SIT13" s="270"/>
      <c r="SIU13" s="265"/>
      <c r="SIV13" s="537"/>
      <c r="SIW13" s="537"/>
      <c r="SIX13" s="538"/>
      <c r="SIY13" s="539"/>
      <c r="SJA13" s="540"/>
      <c r="SJB13" s="540"/>
      <c r="SJC13" s="541"/>
      <c r="SJD13" s="541"/>
      <c r="SJE13" s="537"/>
      <c r="SJF13" s="266"/>
      <c r="SJG13" s="267"/>
      <c r="SJH13" s="267"/>
      <c r="SJI13" s="267"/>
      <c r="SJJ13" s="267"/>
      <c r="SJK13" s="267"/>
      <c r="SJL13" s="268"/>
      <c r="SJM13" s="269"/>
      <c r="SJN13" s="269"/>
      <c r="SJO13" s="269"/>
      <c r="SJP13" s="269"/>
      <c r="SJQ13" s="270"/>
      <c r="SJR13" s="265"/>
      <c r="SJS13" s="537"/>
      <c r="SJT13" s="537"/>
      <c r="SJU13" s="538"/>
      <c r="SJV13" s="539"/>
      <c r="SJX13" s="540"/>
      <c r="SJY13" s="540"/>
      <c r="SJZ13" s="541"/>
      <c r="SKA13" s="541"/>
      <c r="SKB13" s="537"/>
      <c r="SKC13" s="266"/>
      <c r="SKD13" s="267"/>
      <c r="SKE13" s="267"/>
      <c r="SKF13" s="267"/>
      <c r="SKG13" s="267"/>
      <c r="SKH13" s="267"/>
      <c r="SKI13" s="268"/>
      <c r="SKJ13" s="269"/>
      <c r="SKK13" s="269"/>
      <c r="SKL13" s="269"/>
      <c r="SKM13" s="269"/>
      <c r="SKN13" s="270"/>
      <c r="SKO13" s="265"/>
      <c r="SKP13" s="537"/>
      <c r="SKQ13" s="537"/>
      <c r="SKR13" s="538"/>
      <c r="SKS13" s="539"/>
      <c r="SKU13" s="540"/>
      <c r="SKV13" s="540"/>
      <c r="SKW13" s="541"/>
      <c r="SKX13" s="541"/>
      <c r="SKY13" s="537"/>
      <c r="SKZ13" s="266"/>
      <c r="SLA13" s="267"/>
      <c r="SLB13" s="267"/>
      <c r="SLC13" s="267"/>
      <c r="SLD13" s="267"/>
      <c r="SLE13" s="267"/>
      <c r="SLF13" s="268"/>
      <c r="SLG13" s="269"/>
      <c r="SLH13" s="269"/>
      <c r="SLI13" s="269"/>
      <c r="SLJ13" s="269"/>
      <c r="SLK13" s="270"/>
      <c r="SLL13" s="265"/>
      <c r="SLM13" s="537"/>
      <c r="SLN13" s="537"/>
      <c r="SLO13" s="538"/>
      <c r="SLP13" s="539"/>
      <c r="SLR13" s="540"/>
      <c r="SLS13" s="540"/>
      <c r="SLT13" s="541"/>
      <c r="SLU13" s="541"/>
      <c r="SLV13" s="537"/>
      <c r="SLW13" s="266"/>
      <c r="SLX13" s="267"/>
      <c r="SLY13" s="267"/>
      <c r="SLZ13" s="267"/>
      <c r="SMA13" s="267"/>
      <c r="SMB13" s="267"/>
      <c r="SMC13" s="268"/>
      <c r="SMD13" s="269"/>
      <c r="SME13" s="269"/>
      <c r="SMF13" s="269"/>
      <c r="SMG13" s="269"/>
      <c r="SMH13" s="270"/>
      <c r="SMI13" s="265"/>
      <c r="SMJ13" s="537"/>
      <c r="SMK13" s="537"/>
      <c r="SML13" s="538"/>
      <c r="SMM13" s="539"/>
      <c r="SMO13" s="540"/>
      <c r="SMP13" s="540"/>
      <c r="SMQ13" s="541"/>
      <c r="SMR13" s="541"/>
      <c r="SMS13" s="537"/>
      <c r="SMT13" s="266"/>
      <c r="SMU13" s="267"/>
      <c r="SMV13" s="267"/>
      <c r="SMW13" s="267"/>
      <c r="SMX13" s="267"/>
      <c r="SMY13" s="267"/>
      <c r="SMZ13" s="268"/>
      <c r="SNA13" s="269"/>
      <c r="SNB13" s="269"/>
      <c r="SNC13" s="269"/>
      <c r="SND13" s="269"/>
      <c r="SNE13" s="270"/>
      <c r="SNF13" s="265"/>
      <c r="SNG13" s="537"/>
      <c r="SNH13" s="537"/>
      <c r="SNI13" s="538"/>
      <c r="SNJ13" s="539"/>
      <c r="SNL13" s="540"/>
      <c r="SNM13" s="540"/>
      <c r="SNN13" s="541"/>
      <c r="SNO13" s="541"/>
      <c r="SNP13" s="537"/>
      <c r="SNQ13" s="266"/>
      <c r="SNR13" s="267"/>
      <c r="SNS13" s="267"/>
      <c r="SNT13" s="267"/>
      <c r="SNU13" s="267"/>
      <c r="SNV13" s="267"/>
      <c r="SNW13" s="268"/>
      <c r="SNX13" s="269"/>
      <c r="SNY13" s="269"/>
      <c r="SNZ13" s="269"/>
      <c r="SOA13" s="269"/>
      <c r="SOB13" s="270"/>
      <c r="SOC13" s="265"/>
      <c r="SOD13" s="537"/>
      <c r="SOE13" s="537"/>
      <c r="SOF13" s="538"/>
      <c r="SOG13" s="539"/>
      <c r="SOI13" s="540"/>
      <c r="SOJ13" s="540"/>
      <c r="SOK13" s="541"/>
      <c r="SOL13" s="541"/>
      <c r="SOM13" s="537"/>
      <c r="SON13" s="266"/>
      <c r="SOO13" s="267"/>
      <c r="SOP13" s="267"/>
      <c r="SOQ13" s="267"/>
      <c r="SOR13" s="267"/>
      <c r="SOS13" s="267"/>
      <c r="SOT13" s="268"/>
      <c r="SOU13" s="269"/>
      <c r="SOV13" s="269"/>
      <c r="SOW13" s="269"/>
      <c r="SOX13" s="269"/>
      <c r="SOY13" s="270"/>
      <c r="SOZ13" s="265"/>
      <c r="SPA13" s="537"/>
      <c r="SPB13" s="537"/>
      <c r="SPC13" s="538"/>
      <c r="SPD13" s="539"/>
      <c r="SPF13" s="540"/>
      <c r="SPG13" s="540"/>
      <c r="SPH13" s="541"/>
      <c r="SPI13" s="541"/>
      <c r="SPJ13" s="537"/>
      <c r="SPK13" s="266"/>
      <c r="SPL13" s="267"/>
      <c r="SPM13" s="267"/>
      <c r="SPN13" s="267"/>
      <c r="SPO13" s="267"/>
      <c r="SPP13" s="267"/>
      <c r="SPQ13" s="268"/>
      <c r="SPR13" s="269"/>
      <c r="SPS13" s="269"/>
      <c r="SPT13" s="269"/>
      <c r="SPU13" s="269"/>
      <c r="SPV13" s="270"/>
      <c r="SPW13" s="265"/>
      <c r="SPX13" s="537"/>
      <c r="SPY13" s="537"/>
      <c r="SPZ13" s="538"/>
      <c r="SQA13" s="539"/>
      <c r="SQC13" s="540"/>
      <c r="SQD13" s="540"/>
      <c r="SQE13" s="541"/>
      <c r="SQF13" s="541"/>
      <c r="SQG13" s="537"/>
      <c r="SQH13" s="266"/>
      <c r="SQI13" s="267"/>
      <c r="SQJ13" s="267"/>
      <c r="SQK13" s="267"/>
      <c r="SQL13" s="267"/>
      <c r="SQM13" s="267"/>
      <c r="SQN13" s="268"/>
      <c r="SQO13" s="269"/>
      <c r="SQP13" s="269"/>
      <c r="SQQ13" s="269"/>
      <c r="SQR13" s="269"/>
      <c r="SQS13" s="270"/>
      <c r="SQT13" s="265"/>
      <c r="SQU13" s="537"/>
      <c r="SQV13" s="537"/>
      <c r="SQW13" s="538"/>
      <c r="SQX13" s="539"/>
      <c r="SQZ13" s="540"/>
      <c r="SRA13" s="540"/>
      <c r="SRB13" s="541"/>
      <c r="SRC13" s="541"/>
      <c r="SRD13" s="537"/>
      <c r="SRE13" s="266"/>
      <c r="SRF13" s="267"/>
      <c r="SRG13" s="267"/>
      <c r="SRH13" s="267"/>
      <c r="SRI13" s="267"/>
      <c r="SRJ13" s="267"/>
      <c r="SRK13" s="268"/>
      <c r="SRL13" s="269"/>
      <c r="SRM13" s="269"/>
      <c r="SRN13" s="269"/>
      <c r="SRO13" s="269"/>
      <c r="SRP13" s="270"/>
      <c r="SRQ13" s="265"/>
      <c r="SRR13" s="537"/>
      <c r="SRS13" s="537"/>
      <c r="SRT13" s="538"/>
      <c r="SRU13" s="539"/>
      <c r="SRW13" s="540"/>
      <c r="SRX13" s="540"/>
      <c r="SRY13" s="541"/>
      <c r="SRZ13" s="541"/>
      <c r="SSA13" s="537"/>
      <c r="SSB13" s="266"/>
      <c r="SSC13" s="267"/>
      <c r="SSD13" s="267"/>
      <c r="SSE13" s="267"/>
      <c r="SSF13" s="267"/>
      <c r="SSG13" s="267"/>
      <c r="SSH13" s="268"/>
      <c r="SSI13" s="269"/>
      <c r="SSJ13" s="269"/>
      <c r="SSK13" s="269"/>
      <c r="SSL13" s="269"/>
      <c r="SSM13" s="270"/>
      <c r="SSN13" s="265"/>
      <c r="SSO13" s="537"/>
      <c r="SSP13" s="537"/>
      <c r="SSQ13" s="538"/>
      <c r="SSR13" s="539"/>
      <c r="SST13" s="540"/>
      <c r="SSU13" s="540"/>
      <c r="SSV13" s="541"/>
      <c r="SSW13" s="541"/>
      <c r="SSX13" s="537"/>
      <c r="SSY13" s="266"/>
      <c r="SSZ13" s="267"/>
      <c r="STA13" s="267"/>
      <c r="STB13" s="267"/>
      <c r="STC13" s="267"/>
      <c r="STD13" s="267"/>
      <c r="STE13" s="268"/>
      <c r="STF13" s="269"/>
      <c r="STG13" s="269"/>
      <c r="STH13" s="269"/>
      <c r="STI13" s="269"/>
      <c r="STJ13" s="270"/>
      <c r="STK13" s="265"/>
      <c r="STL13" s="537"/>
      <c r="STM13" s="537"/>
      <c r="STN13" s="538"/>
      <c r="STO13" s="539"/>
      <c r="STQ13" s="540"/>
      <c r="STR13" s="540"/>
      <c r="STS13" s="541"/>
      <c r="STT13" s="541"/>
      <c r="STU13" s="537"/>
      <c r="STV13" s="266"/>
      <c r="STW13" s="267"/>
      <c r="STX13" s="267"/>
      <c r="STY13" s="267"/>
      <c r="STZ13" s="267"/>
      <c r="SUA13" s="267"/>
      <c r="SUB13" s="268"/>
      <c r="SUC13" s="269"/>
      <c r="SUD13" s="269"/>
      <c r="SUE13" s="269"/>
      <c r="SUF13" s="269"/>
      <c r="SUG13" s="270"/>
      <c r="SUH13" s="265"/>
      <c r="SUI13" s="537"/>
      <c r="SUJ13" s="537"/>
      <c r="SUK13" s="538"/>
      <c r="SUL13" s="539"/>
      <c r="SUN13" s="540"/>
      <c r="SUO13" s="540"/>
      <c r="SUP13" s="541"/>
      <c r="SUQ13" s="541"/>
      <c r="SUR13" s="537"/>
      <c r="SUS13" s="266"/>
      <c r="SUT13" s="267"/>
      <c r="SUU13" s="267"/>
      <c r="SUV13" s="267"/>
      <c r="SUW13" s="267"/>
      <c r="SUX13" s="267"/>
      <c r="SUY13" s="268"/>
      <c r="SUZ13" s="269"/>
      <c r="SVA13" s="269"/>
      <c r="SVB13" s="269"/>
      <c r="SVC13" s="269"/>
      <c r="SVD13" s="270"/>
      <c r="SVE13" s="265"/>
      <c r="SVF13" s="537"/>
      <c r="SVG13" s="537"/>
      <c r="SVH13" s="538"/>
      <c r="SVI13" s="539"/>
      <c r="SVK13" s="540"/>
      <c r="SVL13" s="540"/>
      <c r="SVM13" s="541"/>
      <c r="SVN13" s="541"/>
      <c r="SVO13" s="537"/>
      <c r="SVP13" s="266"/>
      <c r="SVQ13" s="267"/>
      <c r="SVR13" s="267"/>
      <c r="SVS13" s="267"/>
      <c r="SVT13" s="267"/>
      <c r="SVU13" s="267"/>
      <c r="SVV13" s="268"/>
      <c r="SVW13" s="269"/>
      <c r="SVX13" s="269"/>
      <c r="SVY13" s="269"/>
      <c r="SVZ13" s="269"/>
      <c r="SWA13" s="270"/>
      <c r="SWB13" s="265"/>
      <c r="SWC13" s="537"/>
      <c r="SWD13" s="537"/>
      <c r="SWE13" s="538"/>
      <c r="SWF13" s="539"/>
      <c r="SWH13" s="540"/>
      <c r="SWI13" s="540"/>
      <c r="SWJ13" s="541"/>
      <c r="SWK13" s="541"/>
      <c r="SWL13" s="537"/>
      <c r="SWM13" s="266"/>
      <c r="SWN13" s="267"/>
      <c r="SWO13" s="267"/>
      <c r="SWP13" s="267"/>
      <c r="SWQ13" s="267"/>
      <c r="SWR13" s="267"/>
      <c r="SWS13" s="268"/>
      <c r="SWT13" s="269"/>
      <c r="SWU13" s="269"/>
      <c r="SWV13" s="269"/>
      <c r="SWW13" s="269"/>
      <c r="SWX13" s="270"/>
      <c r="SWY13" s="265"/>
      <c r="SWZ13" s="537"/>
      <c r="SXA13" s="537"/>
      <c r="SXB13" s="538"/>
      <c r="SXC13" s="539"/>
      <c r="SXE13" s="540"/>
      <c r="SXF13" s="540"/>
      <c r="SXG13" s="541"/>
      <c r="SXH13" s="541"/>
      <c r="SXI13" s="537"/>
      <c r="SXJ13" s="266"/>
      <c r="SXK13" s="267"/>
      <c r="SXL13" s="267"/>
      <c r="SXM13" s="267"/>
      <c r="SXN13" s="267"/>
      <c r="SXO13" s="267"/>
      <c r="SXP13" s="268"/>
      <c r="SXQ13" s="269"/>
      <c r="SXR13" s="269"/>
      <c r="SXS13" s="269"/>
      <c r="SXT13" s="269"/>
      <c r="SXU13" s="270"/>
      <c r="SXV13" s="265"/>
      <c r="SXW13" s="537"/>
      <c r="SXX13" s="537"/>
      <c r="SXY13" s="538"/>
      <c r="SXZ13" s="539"/>
      <c r="SYB13" s="540"/>
      <c r="SYC13" s="540"/>
      <c r="SYD13" s="541"/>
      <c r="SYE13" s="541"/>
      <c r="SYF13" s="537"/>
      <c r="SYG13" s="266"/>
      <c r="SYH13" s="267"/>
      <c r="SYI13" s="267"/>
      <c r="SYJ13" s="267"/>
      <c r="SYK13" s="267"/>
      <c r="SYL13" s="267"/>
      <c r="SYM13" s="268"/>
      <c r="SYN13" s="269"/>
      <c r="SYO13" s="269"/>
      <c r="SYP13" s="269"/>
      <c r="SYQ13" s="269"/>
      <c r="SYR13" s="270"/>
      <c r="SYS13" s="265"/>
      <c r="SYT13" s="537"/>
      <c r="SYU13" s="537"/>
      <c r="SYV13" s="538"/>
      <c r="SYW13" s="539"/>
      <c r="SYY13" s="540"/>
      <c r="SYZ13" s="540"/>
      <c r="SZA13" s="541"/>
      <c r="SZB13" s="541"/>
      <c r="SZC13" s="537"/>
      <c r="SZD13" s="266"/>
      <c r="SZE13" s="267"/>
      <c r="SZF13" s="267"/>
      <c r="SZG13" s="267"/>
      <c r="SZH13" s="267"/>
      <c r="SZI13" s="267"/>
      <c r="SZJ13" s="268"/>
      <c r="SZK13" s="269"/>
      <c r="SZL13" s="269"/>
      <c r="SZM13" s="269"/>
      <c r="SZN13" s="269"/>
      <c r="SZO13" s="270"/>
      <c r="SZP13" s="265"/>
      <c r="SZQ13" s="537"/>
      <c r="SZR13" s="537"/>
      <c r="SZS13" s="538"/>
      <c r="SZT13" s="539"/>
      <c r="SZV13" s="540"/>
      <c r="SZW13" s="540"/>
      <c r="SZX13" s="541"/>
      <c r="SZY13" s="541"/>
      <c r="SZZ13" s="537"/>
      <c r="TAA13" s="266"/>
      <c r="TAB13" s="267"/>
      <c r="TAC13" s="267"/>
      <c r="TAD13" s="267"/>
      <c r="TAE13" s="267"/>
      <c r="TAF13" s="267"/>
      <c r="TAG13" s="268"/>
      <c r="TAH13" s="269"/>
      <c r="TAI13" s="269"/>
      <c r="TAJ13" s="269"/>
      <c r="TAK13" s="269"/>
      <c r="TAL13" s="270"/>
      <c r="TAM13" s="265"/>
      <c r="TAN13" s="537"/>
      <c r="TAO13" s="537"/>
      <c r="TAP13" s="538"/>
      <c r="TAQ13" s="539"/>
      <c r="TAS13" s="540"/>
      <c r="TAT13" s="540"/>
      <c r="TAU13" s="541"/>
      <c r="TAV13" s="541"/>
      <c r="TAW13" s="537"/>
      <c r="TAX13" s="266"/>
      <c r="TAY13" s="267"/>
      <c r="TAZ13" s="267"/>
      <c r="TBA13" s="267"/>
      <c r="TBB13" s="267"/>
      <c r="TBC13" s="267"/>
      <c r="TBD13" s="268"/>
      <c r="TBE13" s="269"/>
      <c r="TBF13" s="269"/>
      <c r="TBG13" s="269"/>
      <c r="TBH13" s="269"/>
      <c r="TBI13" s="270"/>
      <c r="TBJ13" s="265"/>
      <c r="TBK13" s="537"/>
      <c r="TBL13" s="537"/>
      <c r="TBM13" s="538"/>
      <c r="TBN13" s="539"/>
      <c r="TBP13" s="540"/>
      <c r="TBQ13" s="540"/>
      <c r="TBR13" s="541"/>
      <c r="TBS13" s="541"/>
      <c r="TBT13" s="537"/>
      <c r="TBU13" s="266"/>
      <c r="TBV13" s="267"/>
      <c r="TBW13" s="267"/>
      <c r="TBX13" s="267"/>
      <c r="TBY13" s="267"/>
      <c r="TBZ13" s="267"/>
      <c r="TCA13" s="268"/>
      <c r="TCB13" s="269"/>
      <c r="TCC13" s="269"/>
      <c r="TCD13" s="269"/>
      <c r="TCE13" s="269"/>
      <c r="TCF13" s="270"/>
      <c r="TCG13" s="265"/>
      <c r="TCH13" s="537"/>
      <c r="TCI13" s="537"/>
      <c r="TCJ13" s="538"/>
      <c r="TCK13" s="539"/>
      <c r="TCM13" s="540"/>
      <c r="TCN13" s="540"/>
      <c r="TCO13" s="541"/>
      <c r="TCP13" s="541"/>
      <c r="TCQ13" s="537"/>
      <c r="TCR13" s="266"/>
      <c r="TCS13" s="267"/>
      <c r="TCT13" s="267"/>
      <c r="TCU13" s="267"/>
      <c r="TCV13" s="267"/>
      <c r="TCW13" s="267"/>
      <c r="TCX13" s="268"/>
      <c r="TCY13" s="269"/>
      <c r="TCZ13" s="269"/>
      <c r="TDA13" s="269"/>
      <c r="TDB13" s="269"/>
      <c r="TDC13" s="270"/>
      <c r="TDD13" s="265"/>
      <c r="TDE13" s="537"/>
      <c r="TDF13" s="537"/>
      <c r="TDG13" s="538"/>
      <c r="TDH13" s="539"/>
      <c r="TDJ13" s="540"/>
      <c r="TDK13" s="540"/>
      <c r="TDL13" s="541"/>
      <c r="TDM13" s="541"/>
      <c r="TDN13" s="537"/>
      <c r="TDO13" s="266"/>
      <c r="TDP13" s="267"/>
      <c r="TDQ13" s="267"/>
      <c r="TDR13" s="267"/>
      <c r="TDS13" s="267"/>
      <c r="TDT13" s="267"/>
      <c r="TDU13" s="268"/>
      <c r="TDV13" s="269"/>
      <c r="TDW13" s="269"/>
      <c r="TDX13" s="269"/>
      <c r="TDY13" s="269"/>
      <c r="TDZ13" s="270"/>
      <c r="TEA13" s="265"/>
      <c r="TEB13" s="537"/>
      <c r="TEC13" s="537"/>
      <c r="TED13" s="538"/>
      <c r="TEE13" s="539"/>
      <c r="TEG13" s="540"/>
      <c r="TEH13" s="540"/>
      <c r="TEI13" s="541"/>
      <c r="TEJ13" s="541"/>
      <c r="TEK13" s="537"/>
      <c r="TEL13" s="266"/>
      <c r="TEM13" s="267"/>
      <c r="TEN13" s="267"/>
      <c r="TEO13" s="267"/>
      <c r="TEP13" s="267"/>
      <c r="TEQ13" s="267"/>
      <c r="TER13" s="268"/>
      <c r="TES13" s="269"/>
      <c r="TET13" s="269"/>
      <c r="TEU13" s="269"/>
      <c r="TEV13" s="269"/>
      <c r="TEW13" s="270"/>
      <c r="TEX13" s="265"/>
      <c r="TEY13" s="537"/>
      <c r="TEZ13" s="537"/>
      <c r="TFA13" s="538"/>
      <c r="TFB13" s="539"/>
      <c r="TFD13" s="540"/>
      <c r="TFE13" s="540"/>
      <c r="TFF13" s="541"/>
      <c r="TFG13" s="541"/>
      <c r="TFH13" s="537"/>
      <c r="TFI13" s="266"/>
      <c r="TFJ13" s="267"/>
      <c r="TFK13" s="267"/>
      <c r="TFL13" s="267"/>
      <c r="TFM13" s="267"/>
      <c r="TFN13" s="267"/>
      <c r="TFO13" s="268"/>
      <c r="TFP13" s="269"/>
      <c r="TFQ13" s="269"/>
      <c r="TFR13" s="269"/>
      <c r="TFS13" s="269"/>
      <c r="TFT13" s="270"/>
      <c r="TFU13" s="265"/>
      <c r="TFV13" s="537"/>
      <c r="TFW13" s="537"/>
      <c r="TFX13" s="538"/>
      <c r="TFY13" s="539"/>
      <c r="TGA13" s="540"/>
      <c r="TGB13" s="540"/>
      <c r="TGC13" s="541"/>
      <c r="TGD13" s="541"/>
      <c r="TGE13" s="537"/>
      <c r="TGF13" s="266"/>
      <c r="TGG13" s="267"/>
      <c r="TGH13" s="267"/>
      <c r="TGI13" s="267"/>
      <c r="TGJ13" s="267"/>
      <c r="TGK13" s="267"/>
      <c r="TGL13" s="268"/>
      <c r="TGM13" s="269"/>
      <c r="TGN13" s="269"/>
      <c r="TGO13" s="269"/>
      <c r="TGP13" s="269"/>
      <c r="TGQ13" s="270"/>
      <c r="TGR13" s="265"/>
      <c r="TGS13" s="537"/>
      <c r="TGT13" s="537"/>
      <c r="TGU13" s="538"/>
      <c r="TGV13" s="539"/>
      <c r="TGX13" s="540"/>
      <c r="TGY13" s="540"/>
      <c r="TGZ13" s="541"/>
      <c r="THA13" s="541"/>
      <c r="THB13" s="537"/>
      <c r="THC13" s="266"/>
      <c r="THD13" s="267"/>
      <c r="THE13" s="267"/>
      <c r="THF13" s="267"/>
      <c r="THG13" s="267"/>
      <c r="THH13" s="267"/>
      <c r="THI13" s="268"/>
      <c r="THJ13" s="269"/>
      <c r="THK13" s="269"/>
      <c r="THL13" s="269"/>
      <c r="THM13" s="269"/>
      <c r="THN13" s="270"/>
      <c r="THO13" s="265"/>
      <c r="THP13" s="537"/>
      <c r="THQ13" s="537"/>
      <c r="THR13" s="538"/>
      <c r="THS13" s="539"/>
      <c r="THU13" s="540"/>
      <c r="THV13" s="540"/>
      <c r="THW13" s="541"/>
      <c r="THX13" s="541"/>
      <c r="THY13" s="537"/>
      <c r="THZ13" s="266"/>
      <c r="TIA13" s="267"/>
      <c r="TIB13" s="267"/>
      <c r="TIC13" s="267"/>
      <c r="TID13" s="267"/>
      <c r="TIE13" s="267"/>
      <c r="TIF13" s="268"/>
      <c r="TIG13" s="269"/>
      <c r="TIH13" s="269"/>
      <c r="TII13" s="269"/>
      <c r="TIJ13" s="269"/>
      <c r="TIK13" s="270"/>
      <c r="TIL13" s="265"/>
      <c r="TIM13" s="537"/>
      <c r="TIN13" s="537"/>
      <c r="TIO13" s="538"/>
      <c r="TIP13" s="539"/>
      <c r="TIR13" s="540"/>
      <c r="TIS13" s="540"/>
      <c r="TIT13" s="541"/>
      <c r="TIU13" s="541"/>
      <c r="TIV13" s="537"/>
      <c r="TIW13" s="266"/>
      <c r="TIX13" s="267"/>
      <c r="TIY13" s="267"/>
      <c r="TIZ13" s="267"/>
      <c r="TJA13" s="267"/>
      <c r="TJB13" s="267"/>
      <c r="TJC13" s="268"/>
      <c r="TJD13" s="269"/>
      <c r="TJE13" s="269"/>
      <c r="TJF13" s="269"/>
      <c r="TJG13" s="269"/>
      <c r="TJH13" s="270"/>
      <c r="TJI13" s="265"/>
      <c r="TJJ13" s="537"/>
      <c r="TJK13" s="537"/>
      <c r="TJL13" s="538"/>
      <c r="TJM13" s="539"/>
      <c r="TJO13" s="540"/>
      <c r="TJP13" s="540"/>
      <c r="TJQ13" s="541"/>
      <c r="TJR13" s="541"/>
      <c r="TJS13" s="537"/>
      <c r="TJT13" s="266"/>
      <c r="TJU13" s="267"/>
      <c r="TJV13" s="267"/>
      <c r="TJW13" s="267"/>
      <c r="TJX13" s="267"/>
      <c r="TJY13" s="267"/>
      <c r="TJZ13" s="268"/>
      <c r="TKA13" s="269"/>
      <c r="TKB13" s="269"/>
      <c r="TKC13" s="269"/>
      <c r="TKD13" s="269"/>
      <c r="TKE13" s="270"/>
      <c r="TKF13" s="265"/>
      <c r="TKG13" s="537"/>
      <c r="TKH13" s="537"/>
      <c r="TKI13" s="538"/>
      <c r="TKJ13" s="539"/>
      <c r="TKL13" s="540"/>
      <c r="TKM13" s="540"/>
      <c r="TKN13" s="541"/>
      <c r="TKO13" s="541"/>
      <c r="TKP13" s="537"/>
      <c r="TKQ13" s="266"/>
      <c r="TKR13" s="267"/>
      <c r="TKS13" s="267"/>
      <c r="TKT13" s="267"/>
      <c r="TKU13" s="267"/>
      <c r="TKV13" s="267"/>
      <c r="TKW13" s="268"/>
      <c r="TKX13" s="269"/>
      <c r="TKY13" s="269"/>
      <c r="TKZ13" s="269"/>
      <c r="TLA13" s="269"/>
      <c r="TLB13" s="270"/>
      <c r="TLC13" s="265"/>
      <c r="TLD13" s="537"/>
      <c r="TLE13" s="537"/>
      <c r="TLF13" s="538"/>
      <c r="TLG13" s="539"/>
      <c r="TLI13" s="540"/>
      <c r="TLJ13" s="540"/>
      <c r="TLK13" s="541"/>
      <c r="TLL13" s="541"/>
      <c r="TLM13" s="537"/>
      <c r="TLN13" s="266"/>
      <c r="TLO13" s="267"/>
      <c r="TLP13" s="267"/>
      <c r="TLQ13" s="267"/>
      <c r="TLR13" s="267"/>
      <c r="TLS13" s="267"/>
      <c r="TLT13" s="268"/>
      <c r="TLU13" s="269"/>
      <c r="TLV13" s="269"/>
      <c r="TLW13" s="269"/>
      <c r="TLX13" s="269"/>
      <c r="TLY13" s="270"/>
      <c r="TLZ13" s="265"/>
      <c r="TMA13" s="537"/>
      <c r="TMB13" s="537"/>
      <c r="TMC13" s="538"/>
      <c r="TMD13" s="539"/>
      <c r="TMF13" s="540"/>
      <c r="TMG13" s="540"/>
      <c r="TMH13" s="541"/>
      <c r="TMI13" s="541"/>
      <c r="TMJ13" s="537"/>
      <c r="TMK13" s="266"/>
      <c r="TML13" s="267"/>
      <c r="TMM13" s="267"/>
      <c r="TMN13" s="267"/>
      <c r="TMO13" s="267"/>
      <c r="TMP13" s="267"/>
      <c r="TMQ13" s="268"/>
      <c r="TMR13" s="269"/>
      <c r="TMS13" s="269"/>
      <c r="TMT13" s="269"/>
      <c r="TMU13" s="269"/>
      <c r="TMV13" s="270"/>
      <c r="TMW13" s="265"/>
      <c r="TMX13" s="537"/>
      <c r="TMY13" s="537"/>
      <c r="TMZ13" s="538"/>
      <c r="TNA13" s="539"/>
      <c r="TNC13" s="540"/>
      <c r="TND13" s="540"/>
      <c r="TNE13" s="541"/>
      <c r="TNF13" s="541"/>
      <c r="TNG13" s="537"/>
      <c r="TNH13" s="266"/>
      <c r="TNI13" s="267"/>
      <c r="TNJ13" s="267"/>
      <c r="TNK13" s="267"/>
      <c r="TNL13" s="267"/>
      <c r="TNM13" s="267"/>
      <c r="TNN13" s="268"/>
      <c r="TNO13" s="269"/>
      <c r="TNP13" s="269"/>
      <c r="TNQ13" s="269"/>
      <c r="TNR13" s="269"/>
      <c r="TNS13" s="270"/>
      <c r="TNT13" s="265"/>
      <c r="TNU13" s="537"/>
      <c r="TNV13" s="537"/>
      <c r="TNW13" s="538"/>
      <c r="TNX13" s="539"/>
      <c r="TNZ13" s="540"/>
      <c r="TOA13" s="540"/>
      <c r="TOB13" s="541"/>
      <c r="TOC13" s="541"/>
      <c r="TOD13" s="537"/>
      <c r="TOE13" s="266"/>
      <c r="TOF13" s="267"/>
      <c r="TOG13" s="267"/>
      <c r="TOH13" s="267"/>
      <c r="TOI13" s="267"/>
      <c r="TOJ13" s="267"/>
      <c r="TOK13" s="268"/>
      <c r="TOL13" s="269"/>
      <c r="TOM13" s="269"/>
      <c r="TON13" s="269"/>
      <c r="TOO13" s="269"/>
      <c r="TOP13" s="270"/>
      <c r="TOQ13" s="265"/>
      <c r="TOR13" s="537"/>
      <c r="TOS13" s="537"/>
      <c r="TOT13" s="538"/>
      <c r="TOU13" s="539"/>
      <c r="TOW13" s="540"/>
      <c r="TOX13" s="540"/>
      <c r="TOY13" s="541"/>
      <c r="TOZ13" s="541"/>
      <c r="TPA13" s="537"/>
      <c r="TPB13" s="266"/>
      <c r="TPC13" s="267"/>
      <c r="TPD13" s="267"/>
      <c r="TPE13" s="267"/>
      <c r="TPF13" s="267"/>
      <c r="TPG13" s="267"/>
      <c r="TPH13" s="268"/>
      <c r="TPI13" s="269"/>
      <c r="TPJ13" s="269"/>
      <c r="TPK13" s="269"/>
      <c r="TPL13" s="269"/>
      <c r="TPM13" s="270"/>
      <c r="TPN13" s="265"/>
      <c r="TPO13" s="537"/>
      <c r="TPP13" s="537"/>
      <c r="TPQ13" s="538"/>
      <c r="TPR13" s="539"/>
      <c r="TPT13" s="540"/>
      <c r="TPU13" s="540"/>
      <c r="TPV13" s="541"/>
      <c r="TPW13" s="541"/>
      <c r="TPX13" s="537"/>
      <c r="TPY13" s="266"/>
      <c r="TPZ13" s="267"/>
      <c r="TQA13" s="267"/>
      <c r="TQB13" s="267"/>
      <c r="TQC13" s="267"/>
      <c r="TQD13" s="267"/>
      <c r="TQE13" s="268"/>
      <c r="TQF13" s="269"/>
      <c r="TQG13" s="269"/>
      <c r="TQH13" s="269"/>
      <c r="TQI13" s="269"/>
      <c r="TQJ13" s="270"/>
      <c r="TQK13" s="265"/>
      <c r="TQL13" s="537"/>
      <c r="TQM13" s="537"/>
      <c r="TQN13" s="538"/>
      <c r="TQO13" s="539"/>
      <c r="TQQ13" s="540"/>
      <c r="TQR13" s="540"/>
      <c r="TQS13" s="541"/>
      <c r="TQT13" s="541"/>
      <c r="TQU13" s="537"/>
      <c r="TQV13" s="266"/>
      <c r="TQW13" s="267"/>
      <c r="TQX13" s="267"/>
      <c r="TQY13" s="267"/>
      <c r="TQZ13" s="267"/>
      <c r="TRA13" s="267"/>
      <c r="TRB13" s="268"/>
      <c r="TRC13" s="269"/>
      <c r="TRD13" s="269"/>
      <c r="TRE13" s="269"/>
      <c r="TRF13" s="269"/>
      <c r="TRG13" s="270"/>
      <c r="TRH13" s="265"/>
      <c r="TRI13" s="537"/>
      <c r="TRJ13" s="537"/>
      <c r="TRK13" s="538"/>
      <c r="TRL13" s="539"/>
      <c r="TRN13" s="540"/>
      <c r="TRO13" s="540"/>
      <c r="TRP13" s="541"/>
      <c r="TRQ13" s="541"/>
      <c r="TRR13" s="537"/>
      <c r="TRS13" s="266"/>
      <c r="TRT13" s="267"/>
      <c r="TRU13" s="267"/>
      <c r="TRV13" s="267"/>
      <c r="TRW13" s="267"/>
      <c r="TRX13" s="267"/>
      <c r="TRY13" s="268"/>
      <c r="TRZ13" s="269"/>
      <c r="TSA13" s="269"/>
      <c r="TSB13" s="269"/>
      <c r="TSC13" s="269"/>
      <c r="TSD13" s="270"/>
      <c r="TSE13" s="265"/>
      <c r="TSF13" s="537"/>
      <c r="TSG13" s="537"/>
      <c r="TSH13" s="538"/>
      <c r="TSI13" s="539"/>
      <c r="TSK13" s="540"/>
      <c r="TSL13" s="540"/>
      <c r="TSM13" s="541"/>
      <c r="TSN13" s="541"/>
      <c r="TSO13" s="537"/>
      <c r="TSP13" s="266"/>
      <c r="TSQ13" s="267"/>
      <c r="TSR13" s="267"/>
      <c r="TSS13" s="267"/>
      <c r="TST13" s="267"/>
      <c r="TSU13" s="267"/>
      <c r="TSV13" s="268"/>
      <c r="TSW13" s="269"/>
      <c r="TSX13" s="269"/>
      <c r="TSY13" s="269"/>
      <c r="TSZ13" s="269"/>
      <c r="TTA13" s="270"/>
      <c r="TTB13" s="265"/>
      <c r="TTC13" s="537"/>
      <c r="TTD13" s="537"/>
      <c r="TTE13" s="538"/>
      <c r="TTF13" s="539"/>
      <c r="TTH13" s="540"/>
      <c r="TTI13" s="540"/>
      <c r="TTJ13" s="541"/>
      <c r="TTK13" s="541"/>
      <c r="TTL13" s="537"/>
      <c r="TTM13" s="266"/>
      <c r="TTN13" s="267"/>
      <c r="TTO13" s="267"/>
      <c r="TTP13" s="267"/>
      <c r="TTQ13" s="267"/>
      <c r="TTR13" s="267"/>
      <c r="TTS13" s="268"/>
      <c r="TTT13" s="269"/>
      <c r="TTU13" s="269"/>
      <c r="TTV13" s="269"/>
      <c r="TTW13" s="269"/>
      <c r="TTX13" s="270"/>
      <c r="TTY13" s="265"/>
      <c r="TTZ13" s="537"/>
      <c r="TUA13" s="537"/>
      <c r="TUB13" s="538"/>
      <c r="TUC13" s="539"/>
      <c r="TUE13" s="540"/>
      <c r="TUF13" s="540"/>
      <c r="TUG13" s="541"/>
      <c r="TUH13" s="541"/>
      <c r="TUI13" s="537"/>
      <c r="TUJ13" s="266"/>
      <c r="TUK13" s="267"/>
      <c r="TUL13" s="267"/>
      <c r="TUM13" s="267"/>
      <c r="TUN13" s="267"/>
      <c r="TUO13" s="267"/>
      <c r="TUP13" s="268"/>
      <c r="TUQ13" s="269"/>
      <c r="TUR13" s="269"/>
      <c r="TUS13" s="269"/>
      <c r="TUT13" s="269"/>
      <c r="TUU13" s="270"/>
      <c r="TUV13" s="265"/>
      <c r="TUW13" s="537"/>
      <c r="TUX13" s="537"/>
      <c r="TUY13" s="538"/>
      <c r="TUZ13" s="539"/>
      <c r="TVB13" s="540"/>
      <c r="TVC13" s="540"/>
      <c r="TVD13" s="541"/>
      <c r="TVE13" s="541"/>
      <c r="TVF13" s="537"/>
      <c r="TVG13" s="266"/>
      <c r="TVH13" s="267"/>
      <c r="TVI13" s="267"/>
      <c r="TVJ13" s="267"/>
      <c r="TVK13" s="267"/>
      <c r="TVL13" s="267"/>
      <c r="TVM13" s="268"/>
      <c r="TVN13" s="269"/>
      <c r="TVO13" s="269"/>
      <c r="TVP13" s="269"/>
      <c r="TVQ13" s="269"/>
      <c r="TVR13" s="270"/>
      <c r="TVS13" s="265"/>
      <c r="TVT13" s="537"/>
      <c r="TVU13" s="537"/>
      <c r="TVV13" s="538"/>
      <c r="TVW13" s="539"/>
      <c r="TVY13" s="540"/>
      <c r="TVZ13" s="540"/>
      <c r="TWA13" s="541"/>
      <c r="TWB13" s="541"/>
      <c r="TWC13" s="537"/>
      <c r="TWD13" s="266"/>
      <c r="TWE13" s="267"/>
      <c r="TWF13" s="267"/>
      <c r="TWG13" s="267"/>
      <c r="TWH13" s="267"/>
      <c r="TWI13" s="267"/>
      <c r="TWJ13" s="268"/>
      <c r="TWK13" s="269"/>
      <c r="TWL13" s="269"/>
      <c r="TWM13" s="269"/>
      <c r="TWN13" s="269"/>
      <c r="TWO13" s="270"/>
      <c r="TWP13" s="265"/>
      <c r="TWQ13" s="537"/>
      <c r="TWR13" s="537"/>
      <c r="TWS13" s="538"/>
      <c r="TWT13" s="539"/>
      <c r="TWV13" s="540"/>
      <c r="TWW13" s="540"/>
      <c r="TWX13" s="541"/>
      <c r="TWY13" s="541"/>
      <c r="TWZ13" s="537"/>
      <c r="TXA13" s="266"/>
      <c r="TXB13" s="267"/>
      <c r="TXC13" s="267"/>
      <c r="TXD13" s="267"/>
      <c r="TXE13" s="267"/>
      <c r="TXF13" s="267"/>
      <c r="TXG13" s="268"/>
      <c r="TXH13" s="269"/>
      <c r="TXI13" s="269"/>
      <c r="TXJ13" s="269"/>
      <c r="TXK13" s="269"/>
      <c r="TXL13" s="270"/>
      <c r="TXM13" s="265"/>
      <c r="TXN13" s="537"/>
      <c r="TXO13" s="537"/>
      <c r="TXP13" s="538"/>
      <c r="TXQ13" s="539"/>
      <c r="TXS13" s="540"/>
      <c r="TXT13" s="540"/>
      <c r="TXU13" s="541"/>
      <c r="TXV13" s="541"/>
      <c r="TXW13" s="537"/>
      <c r="TXX13" s="266"/>
      <c r="TXY13" s="267"/>
      <c r="TXZ13" s="267"/>
      <c r="TYA13" s="267"/>
      <c r="TYB13" s="267"/>
      <c r="TYC13" s="267"/>
      <c r="TYD13" s="268"/>
      <c r="TYE13" s="269"/>
      <c r="TYF13" s="269"/>
      <c r="TYG13" s="269"/>
      <c r="TYH13" s="269"/>
      <c r="TYI13" s="270"/>
      <c r="TYJ13" s="265"/>
      <c r="TYK13" s="537"/>
      <c r="TYL13" s="537"/>
      <c r="TYM13" s="538"/>
      <c r="TYN13" s="539"/>
      <c r="TYP13" s="540"/>
      <c r="TYQ13" s="540"/>
      <c r="TYR13" s="541"/>
      <c r="TYS13" s="541"/>
      <c r="TYT13" s="537"/>
      <c r="TYU13" s="266"/>
      <c r="TYV13" s="267"/>
      <c r="TYW13" s="267"/>
      <c r="TYX13" s="267"/>
      <c r="TYY13" s="267"/>
      <c r="TYZ13" s="267"/>
      <c r="TZA13" s="268"/>
      <c r="TZB13" s="269"/>
      <c r="TZC13" s="269"/>
      <c r="TZD13" s="269"/>
      <c r="TZE13" s="269"/>
      <c r="TZF13" s="270"/>
      <c r="TZG13" s="265"/>
      <c r="TZH13" s="537"/>
      <c r="TZI13" s="537"/>
      <c r="TZJ13" s="538"/>
      <c r="TZK13" s="539"/>
      <c r="TZM13" s="540"/>
      <c r="TZN13" s="540"/>
      <c r="TZO13" s="541"/>
      <c r="TZP13" s="541"/>
      <c r="TZQ13" s="537"/>
      <c r="TZR13" s="266"/>
      <c r="TZS13" s="267"/>
      <c r="TZT13" s="267"/>
      <c r="TZU13" s="267"/>
      <c r="TZV13" s="267"/>
      <c r="TZW13" s="267"/>
      <c r="TZX13" s="268"/>
      <c r="TZY13" s="269"/>
      <c r="TZZ13" s="269"/>
      <c r="UAA13" s="269"/>
      <c r="UAB13" s="269"/>
      <c r="UAC13" s="270"/>
      <c r="UAD13" s="265"/>
      <c r="UAE13" s="537"/>
      <c r="UAF13" s="537"/>
      <c r="UAG13" s="538"/>
      <c r="UAH13" s="539"/>
      <c r="UAJ13" s="540"/>
      <c r="UAK13" s="540"/>
      <c r="UAL13" s="541"/>
      <c r="UAM13" s="541"/>
      <c r="UAN13" s="537"/>
      <c r="UAO13" s="266"/>
      <c r="UAP13" s="267"/>
      <c r="UAQ13" s="267"/>
      <c r="UAR13" s="267"/>
      <c r="UAS13" s="267"/>
      <c r="UAT13" s="267"/>
      <c r="UAU13" s="268"/>
      <c r="UAV13" s="269"/>
      <c r="UAW13" s="269"/>
      <c r="UAX13" s="269"/>
      <c r="UAY13" s="269"/>
      <c r="UAZ13" s="270"/>
      <c r="UBA13" s="265"/>
      <c r="UBB13" s="537"/>
      <c r="UBC13" s="537"/>
      <c r="UBD13" s="538"/>
      <c r="UBE13" s="539"/>
      <c r="UBG13" s="540"/>
      <c r="UBH13" s="540"/>
      <c r="UBI13" s="541"/>
      <c r="UBJ13" s="541"/>
      <c r="UBK13" s="537"/>
      <c r="UBL13" s="266"/>
      <c r="UBM13" s="267"/>
      <c r="UBN13" s="267"/>
      <c r="UBO13" s="267"/>
      <c r="UBP13" s="267"/>
      <c r="UBQ13" s="267"/>
      <c r="UBR13" s="268"/>
      <c r="UBS13" s="269"/>
      <c r="UBT13" s="269"/>
      <c r="UBU13" s="269"/>
      <c r="UBV13" s="269"/>
      <c r="UBW13" s="270"/>
      <c r="UBX13" s="265"/>
      <c r="UBY13" s="537"/>
      <c r="UBZ13" s="537"/>
      <c r="UCA13" s="538"/>
      <c r="UCB13" s="539"/>
      <c r="UCD13" s="540"/>
      <c r="UCE13" s="540"/>
      <c r="UCF13" s="541"/>
      <c r="UCG13" s="541"/>
      <c r="UCH13" s="537"/>
      <c r="UCI13" s="266"/>
      <c r="UCJ13" s="267"/>
      <c r="UCK13" s="267"/>
      <c r="UCL13" s="267"/>
      <c r="UCM13" s="267"/>
      <c r="UCN13" s="267"/>
      <c r="UCO13" s="268"/>
      <c r="UCP13" s="269"/>
      <c r="UCQ13" s="269"/>
      <c r="UCR13" s="269"/>
      <c r="UCS13" s="269"/>
      <c r="UCT13" s="270"/>
      <c r="UCU13" s="265"/>
      <c r="UCV13" s="537"/>
      <c r="UCW13" s="537"/>
      <c r="UCX13" s="538"/>
      <c r="UCY13" s="539"/>
      <c r="UDA13" s="540"/>
      <c r="UDB13" s="540"/>
      <c r="UDC13" s="541"/>
      <c r="UDD13" s="541"/>
      <c r="UDE13" s="537"/>
      <c r="UDF13" s="266"/>
      <c r="UDG13" s="267"/>
      <c r="UDH13" s="267"/>
      <c r="UDI13" s="267"/>
      <c r="UDJ13" s="267"/>
      <c r="UDK13" s="267"/>
      <c r="UDL13" s="268"/>
      <c r="UDM13" s="269"/>
      <c r="UDN13" s="269"/>
      <c r="UDO13" s="269"/>
      <c r="UDP13" s="269"/>
      <c r="UDQ13" s="270"/>
      <c r="UDR13" s="265"/>
      <c r="UDS13" s="537"/>
      <c r="UDT13" s="537"/>
      <c r="UDU13" s="538"/>
      <c r="UDV13" s="539"/>
      <c r="UDX13" s="540"/>
      <c r="UDY13" s="540"/>
      <c r="UDZ13" s="541"/>
      <c r="UEA13" s="541"/>
      <c r="UEB13" s="537"/>
      <c r="UEC13" s="266"/>
      <c r="UED13" s="267"/>
      <c r="UEE13" s="267"/>
      <c r="UEF13" s="267"/>
      <c r="UEG13" s="267"/>
      <c r="UEH13" s="267"/>
      <c r="UEI13" s="268"/>
      <c r="UEJ13" s="269"/>
      <c r="UEK13" s="269"/>
      <c r="UEL13" s="269"/>
      <c r="UEM13" s="269"/>
      <c r="UEN13" s="270"/>
      <c r="UEO13" s="265"/>
      <c r="UEP13" s="537"/>
      <c r="UEQ13" s="537"/>
      <c r="UER13" s="538"/>
      <c r="UES13" s="539"/>
      <c r="UEU13" s="540"/>
      <c r="UEV13" s="540"/>
      <c r="UEW13" s="541"/>
      <c r="UEX13" s="541"/>
      <c r="UEY13" s="537"/>
      <c r="UEZ13" s="266"/>
      <c r="UFA13" s="267"/>
      <c r="UFB13" s="267"/>
      <c r="UFC13" s="267"/>
      <c r="UFD13" s="267"/>
      <c r="UFE13" s="267"/>
      <c r="UFF13" s="268"/>
      <c r="UFG13" s="269"/>
      <c r="UFH13" s="269"/>
      <c r="UFI13" s="269"/>
      <c r="UFJ13" s="269"/>
      <c r="UFK13" s="270"/>
      <c r="UFL13" s="265"/>
      <c r="UFM13" s="537"/>
      <c r="UFN13" s="537"/>
      <c r="UFO13" s="538"/>
      <c r="UFP13" s="539"/>
      <c r="UFR13" s="540"/>
      <c r="UFS13" s="540"/>
      <c r="UFT13" s="541"/>
      <c r="UFU13" s="541"/>
      <c r="UFV13" s="537"/>
      <c r="UFW13" s="266"/>
      <c r="UFX13" s="267"/>
      <c r="UFY13" s="267"/>
      <c r="UFZ13" s="267"/>
      <c r="UGA13" s="267"/>
      <c r="UGB13" s="267"/>
      <c r="UGC13" s="268"/>
      <c r="UGD13" s="269"/>
      <c r="UGE13" s="269"/>
      <c r="UGF13" s="269"/>
      <c r="UGG13" s="269"/>
      <c r="UGH13" s="270"/>
      <c r="UGI13" s="265"/>
      <c r="UGJ13" s="537"/>
      <c r="UGK13" s="537"/>
      <c r="UGL13" s="538"/>
      <c r="UGM13" s="539"/>
      <c r="UGO13" s="540"/>
      <c r="UGP13" s="540"/>
      <c r="UGQ13" s="541"/>
      <c r="UGR13" s="541"/>
      <c r="UGS13" s="537"/>
      <c r="UGT13" s="266"/>
      <c r="UGU13" s="267"/>
      <c r="UGV13" s="267"/>
      <c r="UGW13" s="267"/>
      <c r="UGX13" s="267"/>
      <c r="UGY13" s="267"/>
      <c r="UGZ13" s="268"/>
      <c r="UHA13" s="269"/>
      <c r="UHB13" s="269"/>
      <c r="UHC13" s="269"/>
      <c r="UHD13" s="269"/>
      <c r="UHE13" s="270"/>
      <c r="UHF13" s="265"/>
      <c r="UHG13" s="537"/>
      <c r="UHH13" s="537"/>
      <c r="UHI13" s="538"/>
      <c r="UHJ13" s="539"/>
      <c r="UHL13" s="540"/>
      <c r="UHM13" s="540"/>
      <c r="UHN13" s="541"/>
      <c r="UHO13" s="541"/>
      <c r="UHP13" s="537"/>
      <c r="UHQ13" s="266"/>
      <c r="UHR13" s="267"/>
      <c r="UHS13" s="267"/>
      <c r="UHT13" s="267"/>
      <c r="UHU13" s="267"/>
      <c r="UHV13" s="267"/>
      <c r="UHW13" s="268"/>
      <c r="UHX13" s="269"/>
      <c r="UHY13" s="269"/>
      <c r="UHZ13" s="269"/>
      <c r="UIA13" s="269"/>
      <c r="UIB13" s="270"/>
      <c r="UIC13" s="265"/>
      <c r="UID13" s="537"/>
      <c r="UIE13" s="537"/>
      <c r="UIF13" s="538"/>
      <c r="UIG13" s="539"/>
      <c r="UII13" s="540"/>
      <c r="UIJ13" s="540"/>
      <c r="UIK13" s="541"/>
      <c r="UIL13" s="541"/>
      <c r="UIM13" s="537"/>
      <c r="UIN13" s="266"/>
      <c r="UIO13" s="267"/>
      <c r="UIP13" s="267"/>
      <c r="UIQ13" s="267"/>
      <c r="UIR13" s="267"/>
      <c r="UIS13" s="267"/>
      <c r="UIT13" s="268"/>
      <c r="UIU13" s="269"/>
      <c r="UIV13" s="269"/>
      <c r="UIW13" s="269"/>
      <c r="UIX13" s="269"/>
      <c r="UIY13" s="270"/>
      <c r="UIZ13" s="265"/>
      <c r="UJA13" s="537"/>
      <c r="UJB13" s="537"/>
      <c r="UJC13" s="538"/>
      <c r="UJD13" s="539"/>
      <c r="UJF13" s="540"/>
      <c r="UJG13" s="540"/>
      <c r="UJH13" s="541"/>
      <c r="UJI13" s="541"/>
      <c r="UJJ13" s="537"/>
      <c r="UJK13" s="266"/>
      <c r="UJL13" s="267"/>
      <c r="UJM13" s="267"/>
      <c r="UJN13" s="267"/>
      <c r="UJO13" s="267"/>
      <c r="UJP13" s="267"/>
      <c r="UJQ13" s="268"/>
      <c r="UJR13" s="269"/>
      <c r="UJS13" s="269"/>
      <c r="UJT13" s="269"/>
      <c r="UJU13" s="269"/>
      <c r="UJV13" s="270"/>
      <c r="UJW13" s="265"/>
      <c r="UJX13" s="537"/>
      <c r="UJY13" s="537"/>
      <c r="UJZ13" s="538"/>
      <c r="UKA13" s="539"/>
      <c r="UKC13" s="540"/>
      <c r="UKD13" s="540"/>
      <c r="UKE13" s="541"/>
      <c r="UKF13" s="541"/>
      <c r="UKG13" s="537"/>
      <c r="UKH13" s="266"/>
      <c r="UKI13" s="267"/>
      <c r="UKJ13" s="267"/>
      <c r="UKK13" s="267"/>
      <c r="UKL13" s="267"/>
      <c r="UKM13" s="267"/>
      <c r="UKN13" s="268"/>
      <c r="UKO13" s="269"/>
      <c r="UKP13" s="269"/>
      <c r="UKQ13" s="269"/>
      <c r="UKR13" s="269"/>
      <c r="UKS13" s="270"/>
      <c r="UKT13" s="265"/>
      <c r="UKU13" s="537"/>
      <c r="UKV13" s="537"/>
      <c r="UKW13" s="538"/>
      <c r="UKX13" s="539"/>
      <c r="UKZ13" s="540"/>
      <c r="ULA13" s="540"/>
      <c r="ULB13" s="541"/>
      <c r="ULC13" s="541"/>
      <c r="ULD13" s="537"/>
      <c r="ULE13" s="266"/>
      <c r="ULF13" s="267"/>
      <c r="ULG13" s="267"/>
      <c r="ULH13" s="267"/>
      <c r="ULI13" s="267"/>
      <c r="ULJ13" s="267"/>
      <c r="ULK13" s="268"/>
      <c r="ULL13" s="269"/>
      <c r="ULM13" s="269"/>
      <c r="ULN13" s="269"/>
      <c r="ULO13" s="269"/>
      <c r="ULP13" s="270"/>
      <c r="ULQ13" s="265"/>
      <c r="ULR13" s="537"/>
      <c r="ULS13" s="537"/>
      <c r="ULT13" s="538"/>
      <c r="ULU13" s="539"/>
      <c r="ULW13" s="540"/>
      <c r="ULX13" s="540"/>
      <c r="ULY13" s="541"/>
      <c r="ULZ13" s="541"/>
      <c r="UMA13" s="537"/>
      <c r="UMB13" s="266"/>
      <c r="UMC13" s="267"/>
      <c r="UMD13" s="267"/>
      <c r="UME13" s="267"/>
      <c r="UMF13" s="267"/>
      <c r="UMG13" s="267"/>
      <c r="UMH13" s="268"/>
      <c r="UMI13" s="269"/>
      <c r="UMJ13" s="269"/>
      <c r="UMK13" s="269"/>
      <c r="UML13" s="269"/>
      <c r="UMM13" s="270"/>
      <c r="UMN13" s="265"/>
      <c r="UMO13" s="537"/>
      <c r="UMP13" s="537"/>
      <c r="UMQ13" s="538"/>
      <c r="UMR13" s="539"/>
      <c r="UMT13" s="540"/>
      <c r="UMU13" s="540"/>
      <c r="UMV13" s="541"/>
      <c r="UMW13" s="541"/>
      <c r="UMX13" s="537"/>
      <c r="UMY13" s="266"/>
      <c r="UMZ13" s="267"/>
      <c r="UNA13" s="267"/>
      <c r="UNB13" s="267"/>
      <c r="UNC13" s="267"/>
      <c r="UND13" s="267"/>
      <c r="UNE13" s="268"/>
      <c r="UNF13" s="269"/>
      <c r="UNG13" s="269"/>
      <c r="UNH13" s="269"/>
      <c r="UNI13" s="269"/>
      <c r="UNJ13" s="270"/>
      <c r="UNK13" s="265"/>
      <c r="UNL13" s="537"/>
      <c r="UNM13" s="537"/>
      <c r="UNN13" s="538"/>
      <c r="UNO13" s="539"/>
      <c r="UNQ13" s="540"/>
      <c r="UNR13" s="540"/>
      <c r="UNS13" s="541"/>
      <c r="UNT13" s="541"/>
      <c r="UNU13" s="537"/>
      <c r="UNV13" s="266"/>
      <c r="UNW13" s="267"/>
      <c r="UNX13" s="267"/>
      <c r="UNY13" s="267"/>
      <c r="UNZ13" s="267"/>
      <c r="UOA13" s="267"/>
      <c r="UOB13" s="268"/>
      <c r="UOC13" s="269"/>
      <c r="UOD13" s="269"/>
      <c r="UOE13" s="269"/>
      <c r="UOF13" s="269"/>
      <c r="UOG13" s="270"/>
      <c r="UOH13" s="265"/>
      <c r="UOI13" s="537"/>
      <c r="UOJ13" s="537"/>
      <c r="UOK13" s="538"/>
      <c r="UOL13" s="539"/>
      <c r="UON13" s="540"/>
      <c r="UOO13" s="540"/>
      <c r="UOP13" s="541"/>
      <c r="UOQ13" s="541"/>
      <c r="UOR13" s="537"/>
      <c r="UOS13" s="266"/>
      <c r="UOT13" s="267"/>
      <c r="UOU13" s="267"/>
      <c r="UOV13" s="267"/>
      <c r="UOW13" s="267"/>
      <c r="UOX13" s="267"/>
      <c r="UOY13" s="268"/>
      <c r="UOZ13" s="269"/>
      <c r="UPA13" s="269"/>
      <c r="UPB13" s="269"/>
      <c r="UPC13" s="269"/>
      <c r="UPD13" s="270"/>
      <c r="UPE13" s="265"/>
      <c r="UPF13" s="537"/>
      <c r="UPG13" s="537"/>
      <c r="UPH13" s="538"/>
      <c r="UPI13" s="539"/>
      <c r="UPK13" s="540"/>
      <c r="UPL13" s="540"/>
      <c r="UPM13" s="541"/>
      <c r="UPN13" s="541"/>
      <c r="UPO13" s="537"/>
      <c r="UPP13" s="266"/>
      <c r="UPQ13" s="267"/>
      <c r="UPR13" s="267"/>
      <c r="UPS13" s="267"/>
      <c r="UPT13" s="267"/>
      <c r="UPU13" s="267"/>
      <c r="UPV13" s="268"/>
      <c r="UPW13" s="269"/>
      <c r="UPX13" s="269"/>
      <c r="UPY13" s="269"/>
      <c r="UPZ13" s="269"/>
      <c r="UQA13" s="270"/>
      <c r="UQB13" s="265"/>
      <c r="UQC13" s="537"/>
      <c r="UQD13" s="537"/>
      <c r="UQE13" s="538"/>
      <c r="UQF13" s="539"/>
      <c r="UQH13" s="540"/>
      <c r="UQI13" s="540"/>
      <c r="UQJ13" s="541"/>
      <c r="UQK13" s="541"/>
      <c r="UQL13" s="537"/>
      <c r="UQM13" s="266"/>
      <c r="UQN13" s="267"/>
      <c r="UQO13" s="267"/>
      <c r="UQP13" s="267"/>
      <c r="UQQ13" s="267"/>
      <c r="UQR13" s="267"/>
      <c r="UQS13" s="268"/>
      <c r="UQT13" s="269"/>
      <c r="UQU13" s="269"/>
      <c r="UQV13" s="269"/>
      <c r="UQW13" s="269"/>
      <c r="UQX13" s="270"/>
      <c r="UQY13" s="265"/>
      <c r="UQZ13" s="537"/>
      <c r="URA13" s="537"/>
      <c r="URB13" s="538"/>
      <c r="URC13" s="539"/>
      <c r="URE13" s="540"/>
      <c r="URF13" s="540"/>
      <c r="URG13" s="541"/>
      <c r="URH13" s="541"/>
      <c r="URI13" s="537"/>
      <c r="URJ13" s="266"/>
      <c r="URK13" s="267"/>
      <c r="URL13" s="267"/>
      <c r="URM13" s="267"/>
      <c r="URN13" s="267"/>
      <c r="URO13" s="267"/>
      <c r="URP13" s="268"/>
      <c r="URQ13" s="269"/>
      <c r="URR13" s="269"/>
      <c r="URS13" s="269"/>
      <c r="URT13" s="269"/>
      <c r="URU13" s="270"/>
      <c r="URV13" s="265"/>
      <c r="URW13" s="537"/>
      <c r="URX13" s="537"/>
      <c r="URY13" s="538"/>
      <c r="URZ13" s="539"/>
      <c r="USB13" s="540"/>
      <c r="USC13" s="540"/>
      <c r="USD13" s="541"/>
      <c r="USE13" s="541"/>
      <c r="USF13" s="537"/>
      <c r="USG13" s="266"/>
      <c r="USH13" s="267"/>
      <c r="USI13" s="267"/>
      <c r="USJ13" s="267"/>
      <c r="USK13" s="267"/>
      <c r="USL13" s="267"/>
      <c r="USM13" s="268"/>
      <c r="USN13" s="269"/>
      <c r="USO13" s="269"/>
      <c r="USP13" s="269"/>
      <c r="USQ13" s="269"/>
      <c r="USR13" s="270"/>
      <c r="USS13" s="265"/>
      <c r="UST13" s="537"/>
      <c r="USU13" s="537"/>
      <c r="USV13" s="538"/>
      <c r="USW13" s="539"/>
      <c r="USY13" s="540"/>
      <c r="USZ13" s="540"/>
      <c r="UTA13" s="541"/>
      <c r="UTB13" s="541"/>
      <c r="UTC13" s="537"/>
      <c r="UTD13" s="266"/>
      <c r="UTE13" s="267"/>
      <c r="UTF13" s="267"/>
      <c r="UTG13" s="267"/>
      <c r="UTH13" s="267"/>
      <c r="UTI13" s="267"/>
      <c r="UTJ13" s="268"/>
      <c r="UTK13" s="269"/>
      <c r="UTL13" s="269"/>
      <c r="UTM13" s="269"/>
      <c r="UTN13" s="269"/>
      <c r="UTO13" s="270"/>
      <c r="UTP13" s="265"/>
      <c r="UTQ13" s="537"/>
      <c r="UTR13" s="537"/>
      <c r="UTS13" s="538"/>
      <c r="UTT13" s="539"/>
      <c r="UTV13" s="540"/>
      <c r="UTW13" s="540"/>
      <c r="UTX13" s="541"/>
      <c r="UTY13" s="541"/>
      <c r="UTZ13" s="537"/>
      <c r="UUA13" s="266"/>
      <c r="UUB13" s="267"/>
      <c r="UUC13" s="267"/>
      <c r="UUD13" s="267"/>
      <c r="UUE13" s="267"/>
      <c r="UUF13" s="267"/>
      <c r="UUG13" s="268"/>
      <c r="UUH13" s="269"/>
      <c r="UUI13" s="269"/>
      <c r="UUJ13" s="269"/>
      <c r="UUK13" s="269"/>
      <c r="UUL13" s="270"/>
      <c r="UUM13" s="265"/>
      <c r="UUN13" s="537"/>
      <c r="UUO13" s="537"/>
      <c r="UUP13" s="538"/>
      <c r="UUQ13" s="539"/>
      <c r="UUS13" s="540"/>
      <c r="UUT13" s="540"/>
      <c r="UUU13" s="541"/>
      <c r="UUV13" s="541"/>
      <c r="UUW13" s="537"/>
      <c r="UUX13" s="266"/>
      <c r="UUY13" s="267"/>
      <c r="UUZ13" s="267"/>
      <c r="UVA13" s="267"/>
      <c r="UVB13" s="267"/>
      <c r="UVC13" s="267"/>
      <c r="UVD13" s="268"/>
      <c r="UVE13" s="269"/>
      <c r="UVF13" s="269"/>
      <c r="UVG13" s="269"/>
      <c r="UVH13" s="269"/>
      <c r="UVI13" s="270"/>
      <c r="UVJ13" s="265"/>
      <c r="UVK13" s="537"/>
      <c r="UVL13" s="537"/>
      <c r="UVM13" s="538"/>
      <c r="UVN13" s="539"/>
      <c r="UVP13" s="540"/>
      <c r="UVQ13" s="540"/>
      <c r="UVR13" s="541"/>
      <c r="UVS13" s="541"/>
      <c r="UVT13" s="537"/>
      <c r="UVU13" s="266"/>
      <c r="UVV13" s="267"/>
      <c r="UVW13" s="267"/>
      <c r="UVX13" s="267"/>
      <c r="UVY13" s="267"/>
      <c r="UVZ13" s="267"/>
      <c r="UWA13" s="268"/>
      <c r="UWB13" s="269"/>
      <c r="UWC13" s="269"/>
      <c r="UWD13" s="269"/>
      <c r="UWE13" s="269"/>
      <c r="UWF13" s="270"/>
      <c r="UWG13" s="265"/>
      <c r="UWH13" s="537"/>
      <c r="UWI13" s="537"/>
      <c r="UWJ13" s="538"/>
      <c r="UWK13" s="539"/>
      <c r="UWM13" s="540"/>
      <c r="UWN13" s="540"/>
      <c r="UWO13" s="541"/>
      <c r="UWP13" s="541"/>
      <c r="UWQ13" s="537"/>
      <c r="UWR13" s="266"/>
      <c r="UWS13" s="267"/>
      <c r="UWT13" s="267"/>
      <c r="UWU13" s="267"/>
      <c r="UWV13" s="267"/>
      <c r="UWW13" s="267"/>
      <c r="UWX13" s="268"/>
      <c r="UWY13" s="269"/>
      <c r="UWZ13" s="269"/>
      <c r="UXA13" s="269"/>
      <c r="UXB13" s="269"/>
      <c r="UXC13" s="270"/>
      <c r="UXD13" s="265"/>
      <c r="UXE13" s="537"/>
      <c r="UXF13" s="537"/>
      <c r="UXG13" s="538"/>
      <c r="UXH13" s="539"/>
      <c r="UXJ13" s="540"/>
      <c r="UXK13" s="540"/>
      <c r="UXL13" s="541"/>
      <c r="UXM13" s="541"/>
      <c r="UXN13" s="537"/>
      <c r="UXO13" s="266"/>
      <c r="UXP13" s="267"/>
      <c r="UXQ13" s="267"/>
      <c r="UXR13" s="267"/>
      <c r="UXS13" s="267"/>
      <c r="UXT13" s="267"/>
      <c r="UXU13" s="268"/>
      <c r="UXV13" s="269"/>
      <c r="UXW13" s="269"/>
      <c r="UXX13" s="269"/>
      <c r="UXY13" s="269"/>
      <c r="UXZ13" s="270"/>
      <c r="UYA13" s="265"/>
      <c r="UYB13" s="537"/>
      <c r="UYC13" s="537"/>
      <c r="UYD13" s="538"/>
      <c r="UYE13" s="539"/>
      <c r="UYG13" s="540"/>
      <c r="UYH13" s="540"/>
      <c r="UYI13" s="541"/>
      <c r="UYJ13" s="541"/>
      <c r="UYK13" s="537"/>
      <c r="UYL13" s="266"/>
      <c r="UYM13" s="267"/>
      <c r="UYN13" s="267"/>
      <c r="UYO13" s="267"/>
      <c r="UYP13" s="267"/>
      <c r="UYQ13" s="267"/>
      <c r="UYR13" s="268"/>
      <c r="UYS13" s="269"/>
      <c r="UYT13" s="269"/>
      <c r="UYU13" s="269"/>
      <c r="UYV13" s="269"/>
      <c r="UYW13" s="270"/>
      <c r="UYX13" s="265"/>
      <c r="UYY13" s="537"/>
      <c r="UYZ13" s="537"/>
      <c r="UZA13" s="538"/>
      <c r="UZB13" s="539"/>
      <c r="UZD13" s="540"/>
      <c r="UZE13" s="540"/>
      <c r="UZF13" s="541"/>
      <c r="UZG13" s="541"/>
      <c r="UZH13" s="537"/>
      <c r="UZI13" s="266"/>
      <c r="UZJ13" s="267"/>
      <c r="UZK13" s="267"/>
      <c r="UZL13" s="267"/>
      <c r="UZM13" s="267"/>
      <c r="UZN13" s="267"/>
      <c r="UZO13" s="268"/>
      <c r="UZP13" s="269"/>
      <c r="UZQ13" s="269"/>
      <c r="UZR13" s="269"/>
      <c r="UZS13" s="269"/>
      <c r="UZT13" s="270"/>
      <c r="UZU13" s="265"/>
      <c r="UZV13" s="537"/>
      <c r="UZW13" s="537"/>
      <c r="UZX13" s="538"/>
      <c r="UZY13" s="539"/>
      <c r="VAA13" s="540"/>
      <c r="VAB13" s="540"/>
      <c r="VAC13" s="541"/>
      <c r="VAD13" s="541"/>
      <c r="VAE13" s="537"/>
      <c r="VAF13" s="266"/>
      <c r="VAG13" s="267"/>
      <c r="VAH13" s="267"/>
      <c r="VAI13" s="267"/>
      <c r="VAJ13" s="267"/>
      <c r="VAK13" s="267"/>
      <c r="VAL13" s="268"/>
      <c r="VAM13" s="269"/>
      <c r="VAN13" s="269"/>
      <c r="VAO13" s="269"/>
      <c r="VAP13" s="269"/>
      <c r="VAQ13" s="270"/>
      <c r="VAR13" s="265"/>
      <c r="VAS13" s="537"/>
      <c r="VAT13" s="537"/>
      <c r="VAU13" s="538"/>
      <c r="VAV13" s="539"/>
      <c r="VAX13" s="540"/>
      <c r="VAY13" s="540"/>
      <c r="VAZ13" s="541"/>
      <c r="VBA13" s="541"/>
      <c r="VBB13" s="537"/>
      <c r="VBC13" s="266"/>
      <c r="VBD13" s="267"/>
      <c r="VBE13" s="267"/>
      <c r="VBF13" s="267"/>
      <c r="VBG13" s="267"/>
      <c r="VBH13" s="267"/>
      <c r="VBI13" s="268"/>
      <c r="VBJ13" s="269"/>
      <c r="VBK13" s="269"/>
      <c r="VBL13" s="269"/>
      <c r="VBM13" s="269"/>
      <c r="VBN13" s="270"/>
      <c r="VBO13" s="265"/>
      <c r="VBP13" s="537"/>
      <c r="VBQ13" s="537"/>
      <c r="VBR13" s="538"/>
      <c r="VBS13" s="539"/>
      <c r="VBU13" s="540"/>
      <c r="VBV13" s="540"/>
      <c r="VBW13" s="541"/>
      <c r="VBX13" s="541"/>
      <c r="VBY13" s="537"/>
      <c r="VBZ13" s="266"/>
      <c r="VCA13" s="267"/>
      <c r="VCB13" s="267"/>
      <c r="VCC13" s="267"/>
      <c r="VCD13" s="267"/>
      <c r="VCE13" s="267"/>
      <c r="VCF13" s="268"/>
      <c r="VCG13" s="269"/>
      <c r="VCH13" s="269"/>
      <c r="VCI13" s="269"/>
      <c r="VCJ13" s="269"/>
      <c r="VCK13" s="270"/>
      <c r="VCL13" s="265"/>
      <c r="VCM13" s="537"/>
      <c r="VCN13" s="537"/>
      <c r="VCO13" s="538"/>
      <c r="VCP13" s="539"/>
      <c r="VCR13" s="540"/>
      <c r="VCS13" s="540"/>
      <c r="VCT13" s="541"/>
      <c r="VCU13" s="541"/>
      <c r="VCV13" s="537"/>
      <c r="VCW13" s="266"/>
      <c r="VCX13" s="267"/>
      <c r="VCY13" s="267"/>
      <c r="VCZ13" s="267"/>
      <c r="VDA13" s="267"/>
      <c r="VDB13" s="267"/>
      <c r="VDC13" s="268"/>
      <c r="VDD13" s="269"/>
      <c r="VDE13" s="269"/>
      <c r="VDF13" s="269"/>
      <c r="VDG13" s="269"/>
      <c r="VDH13" s="270"/>
      <c r="VDI13" s="265"/>
      <c r="VDJ13" s="537"/>
      <c r="VDK13" s="537"/>
      <c r="VDL13" s="538"/>
      <c r="VDM13" s="539"/>
      <c r="VDO13" s="540"/>
      <c r="VDP13" s="540"/>
      <c r="VDQ13" s="541"/>
      <c r="VDR13" s="541"/>
      <c r="VDS13" s="537"/>
      <c r="VDT13" s="266"/>
      <c r="VDU13" s="267"/>
      <c r="VDV13" s="267"/>
      <c r="VDW13" s="267"/>
      <c r="VDX13" s="267"/>
      <c r="VDY13" s="267"/>
      <c r="VDZ13" s="268"/>
      <c r="VEA13" s="269"/>
      <c r="VEB13" s="269"/>
      <c r="VEC13" s="269"/>
      <c r="VED13" s="269"/>
      <c r="VEE13" s="270"/>
      <c r="VEF13" s="265"/>
      <c r="VEG13" s="537"/>
      <c r="VEH13" s="537"/>
      <c r="VEI13" s="538"/>
      <c r="VEJ13" s="539"/>
      <c r="VEL13" s="540"/>
      <c r="VEM13" s="540"/>
      <c r="VEN13" s="541"/>
      <c r="VEO13" s="541"/>
      <c r="VEP13" s="537"/>
      <c r="VEQ13" s="266"/>
      <c r="VER13" s="267"/>
      <c r="VES13" s="267"/>
      <c r="VET13" s="267"/>
      <c r="VEU13" s="267"/>
      <c r="VEV13" s="267"/>
      <c r="VEW13" s="268"/>
      <c r="VEX13" s="269"/>
      <c r="VEY13" s="269"/>
      <c r="VEZ13" s="269"/>
      <c r="VFA13" s="269"/>
      <c r="VFB13" s="270"/>
      <c r="VFC13" s="265"/>
      <c r="VFD13" s="537"/>
      <c r="VFE13" s="537"/>
      <c r="VFF13" s="538"/>
      <c r="VFG13" s="539"/>
      <c r="VFI13" s="540"/>
      <c r="VFJ13" s="540"/>
      <c r="VFK13" s="541"/>
      <c r="VFL13" s="541"/>
      <c r="VFM13" s="537"/>
      <c r="VFN13" s="266"/>
      <c r="VFO13" s="267"/>
      <c r="VFP13" s="267"/>
      <c r="VFQ13" s="267"/>
      <c r="VFR13" s="267"/>
      <c r="VFS13" s="267"/>
      <c r="VFT13" s="268"/>
      <c r="VFU13" s="269"/>
      <c r="VFV13" s="269"/>
      <c r="VFW13" s="269"/>
      <c r="VFX13" s="269"/>
      <c r="VFY13" s="270"/>
      <c r="VFZ13" s="265"/>
      <c r="VGA13" s="537"/>
      <c r="VGB13" s="537"/>
      <c r="VGC13" s="538"/>
      <c r="VGD13" s="539"/>
      <c r="VGF13" s="540"/>
      <c r="VGG13" s="540"/>
      <c r="VGH13" s="541"/>
      <c r="VGI13" s="541"/>
      <c r="VGJ13" s="537"/>
      <c r="VGK13" s="266"/>
      <c r="VGL13" s="267"/>
      <c r="VGM13" s="267"/>
      <c r="VGN13" s="267"/>
      <c r="VGO13" s="267"/>
      <c r="VGP13" s="267"/>
      <c r="VGQ13" s="268"/>
      <c r="VGR13" s="269"/>
      <c r="VGS13" s="269"/>
      <c r="VGT13" s="269"/>
      <c r="VGU13" s="269"/>
      <c r="VGV13" s="270"/>
      <c r="VGW13" s="265"/>
      <c r="VGX13" s="537"/>
      <c r="VGY13" s="537"/>
      <c r="VGZ13" s="538"/>
      <c r="VHA13" s="539"/>
      <c r="VHC13" s="540"/>
      <c r="VHD13" s="540"/>
      <c r="VHE13" s="541"/>
      <c r="VHF13" s="541"/>
      <c r="VHG13" s="537"/>
      <c r="VHH13" s="266"/>
      <c r="VHI13" s="267"/>
      <c r="VHJ13" s="267"/>
      <c r="VHK13" s="267"/>
      <c r="VHL13" s="267"/>
      <c r="VHM13" s="267"/>
      <c r="VHN13" s="268"/>
      <c r="VHO13" s="269"/>
      <c r="VHP13" s="269"/>
      <c r="VHQ13" s="269"/>
      <c r="VHR13" s="269"/>
      <c r="VHS13" s="270"/>
      <c r="VHT13" s="265"/>
      <c r="VHU13" s="537"/>
      <c r="VHV13" s="537"/>
      <c r="VHW13" s="538"/>
      <c r="VHX13" s="539"/>
      <c r="VHZ13" s="540"/>
      <c r="VIA13" s="540"/>
      <c r="VIB13" s="541"/>
      <c r="VIC13" s="541"/>
      <c r="VID13" s="537"/>
      <c r="VIE13" s="266"/>
      <c r="VIF13" s="267"/>
      <c r="VIG13" s="267"/>
      <c r="VIH13" s="267"/>
      <c r="VII13" s="267"/>
      <c r="VIJ13" s="267"/>
      <c r="VIK13" s="268"/>
      <c r="VIL13" s="269"/>
      <c r="VIM13" s="269"/>
      <c r="VIN13" s="269"/>
      <c r="VIO13" s="269"/>
      <c r="VIP13" s="270"/>
      <c r="VIQ13" s="265"/>
      <c r="VIR13" s="537"/>
      <c r="VIS13" s="537"/>
      <c r="VIT13" s="538"/>
      <c r="VIU13" s="539"/>
      <c r="VIW13" s="540"/>
      <c r="VIX13" s="540"/>
      <c r="VIY13" s="541"/>
      <c r="VIZ13" s="541"/>
      <c r="VJA13" s="537"/>
      <c r="VJB13" s="266"/>
      <c r="VJC13" s="267"/>
      <c r="VJD13" s="267"/>
      <c r="VJE13" s="267"/>
      <c r="VJF13" s="267"/>
      <c r="VJG13" s="267"/>
      <c r="VJH13" s="268"/>
      <c r="VJI13" s="269"/>
      <c r="VJJ13" s="269"/>
      <c r="VJK13" s="269"/>
      <c r="VJL13" s="269"/>
      <c r="VJM13" s="270"/>
      <c r="VJN13" s="265"/>
      <c r="VJO13" s="537"/>
      <c r="VJP13" s="537"/>
      <c r="VJQ13" s="538"/>
      <c r="VJR13" s="539"/>
      <c r="VJT13" s="540"/>
      <c r="VJU13" s="540"/>
      <c r="VJV13" s="541"/>
      <c r="VJW13" s="541"/>
      <c r="VJX13" s="537"/>
      <c r="VJY13" s="266"/>
      <c r="VJZ13" s="267"/>
      <c r="VKA13" s="267"/>
      <c r="VKB13" s="267"/>
      <c r="VKC13" s="267"/>
      <c r="VKD13" s="267"/>
      <c r="VKE13" s="268"/>
      <c r="VKF13" s="269"/>
      <c r="VKG13" s="269"/>
      <c r="VKH13" s="269"/>
      <c r="VKI13" s="269"/>
      <c r="VKJ13" s="270"/>
      <c r="VKK13" s="265"/>
      <c r="VKL13" s="537"/>
      <c r="VKM13" s="537"/>
      <c r="VKN13" s="538"/>
      <c r="VKO13" s="539"/>
      <c r="VKQ13" s="540"/>
      <c r="VKR13" s="540"/>
      <c r="VKS13" s="541"/>
      <c r="VKT13" s="541"/>
      <c r="VKU13" s="537"/>
      <c r="VKV13" s="266"/>
      <c r="VKW13" s="267"/>
      <c r="VKX13" s="267"/>
      <c r="VKY13" s="267"/>
      <c r="VKZ13" s="267"/>
      <c r="VLA13" s="267"/>
      <c r="VLB13" s="268"/>
      <c r="VLC13" s="269"/>
      <c r="VLD13" s="269"/>
      <c r="VLE13" s="269"/>
      <c r="VLF13" s="269"/>
      <c r="VLG13" s="270"/>
      <c r="VLH13" s="265"/>
      <c r="VLI13" s="537"/>
      <c r="VLJ13" s="537"/>
      <c r="VLK13" s="538"/>
      <c r="VLL13" s="539"/>
      <c r="VLN13" s="540"/>
      <c r="VLO13" s="540"/>
      <c r="VLP13" s="541"/>
      <c r="VLQ13" s="541"/>
      <c r="VLR13" s="537"/>
      <c r="VLS13" s="266"/>
      <c r="VLT13" s="267"/>
      <c r="VLU13" s="267"/>
      <c r="VLV13" s="267"/>
      <c r="VLW13" s="267"/>
      <c r="VLX13" s="267"/>
      <c r="VLY13" s="268"/>
      <c r="VLZ13" s="269"/>
      <c r="VMA13" s="269"/>
      <c r="VMB13" s="269"/>
      <c r="VMC13" s="269"/>
      <c r="VMD13" s="270"/>
      <c r="VME13" s="265"/>
      <c r="VMF13" s="537"/>
      <c r="VMG13" s="537"/>
      <c r="VMH13" s="538"/>
      <c r="VMI13" s="539"/>
      <c r="VMK13" s="540"/>
      <c r="VML13" s="540"/>
      <c r="VMM13" s="541"/>
      <c r="VMN13" s="541"/>
      <c r="VMO13" s="537"/>
      <c r="VMP13" s="266"/>
      <c r="VMQ13" s="267"/>
      <c r="VMR13" s="267"/>
      <c r="VMS13" s="267"/>
      <c r="VMT13" s="267"/>
      <c r="VMU13" s="267"/>
      <c r="VMV13" s="268"/>
      <c r="VMW13" s="269"/>
      <c r="VMX13" s="269"/>
      <c r="VMY13" s="269"/>
      <c r="VMZ13" s="269"/>
      <c r="VNA13" s="270"/>
      <c r="VNB13" s="265"/>
      <c r="VNC13" s="537"/>
      <c r="VND13" s="537"/>
      <c r="VNE13" s="538"/>
      <c r="VNF13" s="539"/>
      <c r="VNH13" s="540"/>
      <c r="VNI13" s="540"/>
      <c r="VNJ13" s="541"/>
      <c r="VNK13" s="541"/>
      <c r="VNL13" s="537"/>
      <c r="VNM13" s="266"/>
      <c r="VNN13" s="267"/>
      <c r="VNO13" s="267"/>
      <c r="VNP13" s="267"/>
      <c r="VNQ13" s="267"/>
      <c r="VNR13" s="267"/>
      <c r="VNS13" s="268"/>
      <c r="VNT13" s="269"/>
      <c r="VNU13" s="269"/>
      <c r="VNV13" s="269"/>
      <c r="VNW13" s="269"/>
      <c r="VNX13" s="270"/>
      <c r="VNY13" s="265"/>
      <c r="VNZ13" s="537"/>
      <c r="VOA13" s="537"/>
      <c r="VOB13" s="538"/>
      <c r="VOC13" s="539"/>
      <c r="VOE13" s="540"/>
      <c r="VOF13" s="540"/>
      <c r="VOG13" s="541"/>
      <c r="VOH13" s="541"/>
      <c r="VOI13" s="537"/>
      <c r="VOJ13" s="266"/>
      <c r="VOK13" s="267"/>
      <c r="VOL13" s="267"/>
      <c r="VOM13" s="267"/>
      <c r="VON13" s="267"/>
      <c r="VOO13" s="267"/>
      <c r="VOP13" s="268"/>
      <c r="VOQ13" s="269"/>
      <c r="VOR13" s="269"/>
      <c r="VOS13" s="269"/>
      <c r="VOT13" s="269"/>
      <c r="VOU13" s="270"/>
      <c r="VOV13" s="265"/>
      <c r="VOW13" s="537"/>
      <c r="VOX13" s="537"/>
      <c r="VOY13" s="538"/>
      <c r="VOZ13" s="539"/>
      <c r="VPB13" s="540"/>
      <c r="VPC13" s="540"/>
      <c r="VPD13" s="541"/>
      <c r="VPE13" s="541"/>
      <c r="VPF13" s="537"/>
      <c r="VPG13" s="266"/>
      <c r="VPH13" s="267"/>
      <c r="VPI13" s="267"/>
      <c r="VPJ13" s="267"/>
      <c r="VPK13" s="267"/>
      <c r="VPL13" s="267"/>
      <c r="VPM13" s="268"/>
      <c r="VPN13" s="269"/>
      <c r="VPO13" s="269"/>
      <c r="VPP13" s="269"/>
      <c r="VPQ13" s="269"/>
      <c r="VPR13" s="270"/>
      <c r="VPS13" s="265"/>
      <c r="VPT13" s="537"/>
      <c r="VPU13" s="537"/>
      <c r="VPV13" s="538"/>
      <c r="VPW13" s="539"/>
      <c r="VPY13" s="540"/>
      <c r="VPZ13" s="540"/>
      <c r="VQA13" s="541"/>
      <c r="VQB13" s="541"/>
      <c r="VQC13" s="537"/>
      <c r="VQD13" s="266"/>
      <c r="VQE13" s="267"/>
      <c r="VQF13" s="267"/>
      <c r="VQG13" s="267"/>
      <c r="VQH13" s="267"/>
      <c r="VQI13" s="267"/>
      <c r="VQJ13" s="268"/>
      <c r="VQK13" s="269"/>
      <c r="VQL13" s="269"/>
      <c r="VQM13" s="269"/>
      <c r="VQN13" s="269"/>
      <c r="VQO13" s="270"/>
      <c r="VQP13" s="265"/>
      <c r="VQQ13" s="537"/>
      <c r="VQR13" s="537"/>
      <c r="VQS13" s="538"/>
      <c r="VQT13" s="539"/>
      <c r="VQV13" s="540"/>
      <c r="VQW13" s="540"/>
      <c r="VQX13" s="541"/>
      <c r="VQY13" s="541"/>
      <c r="VQZ13" s="537"/>
      <c r="VRA13" s="266"/>
      <c r="VRB13" s="267"/>
      <c r="VRC13" s="267"/>
      <c r="VRD13" s="267"/>
      <c r="VRE13" s="267"/>
      <c r="VRF13" s="267"/>
      <c r="VRG13" s="268"/>
      <c r="VRH13" s="269"/>
      <c r="VRI13" s="269"/>
      <c r="VRJ13" s="269"/>
      <c r="VRK13" s="269"/>
      <c r="VRL13" s="270"/>
      <c r="VRM13" s="265"/>
      <c r="VRN13" s="537"/>
      <c r="VRO13" s="537"/>
      <c r="VRP13" s="538"/>
      <c r="VRQ13" s="539"/>
      <c r="VRS13" s="540"/>
      <c r="VRT13" s="540"/>
      <c r="VRU13" s="541"/>
      <c r="VRV13" s="541"/>
      <c r="VRW13" s="537"/>
      <c r="VRX13" s="266"/>
      <c r="VRY13" s="267"/>
      <c r="VRZ13" s="267"/>
      <c r="VSA13" s="267"/>
      <c r="VSB13" s="267"/>
      <c r="VSC13" s="267"/>
      <c r="VSD13" s="268"/>
      <c r="VSE13" s="269"/>
      <c r="VSF13" s="269"/>
      <c r="VSG13" s="269"/>
      <c r="VSH13" s="269"/>
      <c r="VSI13" s="270"/>
      <c r="VSJ13" s="265"/>
      <c r="VSK13" s="537"/>
      <c r="VSL13" s="537"/>
      <c r="VSM13" s="538"/>
      <c r="VSN13" s="539"/>
      <c r="VSP13" s="540"/>
      <c r="VSQ13" s="540"/>
      <c r="VSR13" s="541"/>
      <c r="VSS13" s="541"/>
      <c r="VST13" s="537"/>
      <c r="VSU13" s="266"/>
      <c r="VSV13" s="267"/>
      <c r="VSW13" s="267"/>
      <c r="VSX13" s="267"/>
      <c r="VSY13" s="267"/>
      <c r="VSZ13" s="267"/>
      <c r="VTA13" s="268"/>
      <c r="VTB13" s="269"/>
      <c r="VTC13" s="269"/>
      <c r="VTD13" s="269"/>
      <c r="VTE13" s="269"/>
      <c r="VTF13" s="270"/>
      <c r="VTG13" s="265"/>
      <c r="VTH13" s="537"/>
      <c r="VTI13" s="537"/>
      <c r="VTJ13" s="538"/>
      <c r="VTK13" s="539"/>
      <c r="VTM13" s="540"/>
      <c r="VTN13" s="540"/>
      <c r="VTO13" s="541"/>
      <c r="VTP13" s="541"/>
      <c r="VTQ13" s="537"/>
      <c r="VTR13" s="266"/>
      <c r="VTS13" s="267"/>
      <c r="VTT13" s="267"/>
      <c r="VTU13" s="267"/>
      <c r="VTV13" s="267"/>
      <c r="VTW13" s="267"/>
      <c r="VTX13" s="268"/>
      <c r="VTY13" s="269"/>
      <c r="VTZ13" s="269"/>
      <c r="VUA13" s="269"/>
      <c r="VUB13" s="269"/>
      <c r="VUC13" s="270"/>
      <c r="VUD13" s="265"/>
      <c r="VUE13" s="537"/>
      <c r="VUF13" s="537"/>
      <c r="VUG13" s="538"/>
      <c r="VUH13" s="539"/>
      <c r="VUJ13" s="540"/>
      <c r="VUK13" s="540"/>
      <c r="VUL13" s="541"/>
      <c r="VUM13" s="541"/>
      <c r="VUN13" s="537"/>
      <c r="VUO13" s="266"/>
      <c r="VUP13" s="267"/>
      <c r="VUQ13" s="267"/>
      <c r="VUR13" s="267"/>
      <c r="VUS13" s="267"/>
      <c r="VUT13" s="267"/>
      <c r="VUU13" s="268"/>
      <c r="VUV13" s="269"/>
      <c r="VUW13" s="269"/>
      <c r="VUX13" s="269"/>
      <c r="VUY13" s="269"/>
      <c r="VUZ13" s="270"/>
      <c r="VVA13" s="265"/>
      <c r="VVB13" s="537"/>
      <c r="VVC13" s="537"/>
      <c r="VVD13" s="538"/>
      <c r="VVE13" s="539"/>
      <c r="VVG13" s="540"/>
      <c r="VVH13" s="540"/>
      <c r="VVI13" s="541"/>
      <c r="VVJ13" s="541"/>
      <c r="VVK13" s="537"/>
      <c r="VVL13" s="266"/>
      <c r="VVM13" s="267"/>
      <c r="VVN13" s="267"/>
      <c r="VVO13" s="267"/>
      <c r="VVP13" s="267"/>
      <c r="VVQ13" s="267"/>
      <c r="VVR13" s="268"/>
      <c r="VVS13" s="269"/>
      <c r="VVT13" s="269"/>
      <c r="VVU13" s="269"/>
      <c r="VVV13" s="269"/>
      <c r="VVW13" s="270"/>
      <c r="VVX13" s="265"/>
      <c r="VVY13" s="537"/>
      <c r="VVZ13" s="537"/>
      <c r="VWA13" s="538"/>
      <c r="VWB13" s="539"/>
      <c r="VWD13" s="540"/>
      <c r="VWE13" s="540"/>
      <c r="VWF13" s="541"/>
      <c r="VWG13" s="541"/>
      <c r="VWH13" s="537"/>
      <c r="VWI13" s="266"/>
      <c r="VWJ13" s="267"/>
      <c r="VWK13" s="267"/>
      <c r="VWL13" s="267"/>
      <c r="VWM13" s="267"/>
      <c r="VWN13" s="267"/>
      <c r="VWO13" s="268"/>
      <c r="VWP13" s="269"/>
      <c r="VWQ13" s="269"/>
      <c r="VWR13" s="269"/>
      <c r="VWS13" s="269"/>
      <c r="VWT13" s="270"/>
      <c r="VWU13" s="265"/>
      <c r="VWV13" s="537"/>
      <c r="VWW13" s="537"/>
      <c r="VWX13" s="538"/>
      <c r="VWY13" s="539"/>
      <c r="VXA13" s="540"/>
      <c r="VXB13" s="540"/>
      <c r="VXC13" s="541"/>
      <c r="VXD13" s="541"/>
      <c r="VXE13" s="537"/>
      <c r="VXF13" s="266"/>
      <c r="VXG13" s="267"/>
      <c r="VXH13" s="267"/>
      <c r="VXI13" s="267"/>
      <c r="VXJ13" s="267"/>
      <c r="VXK13" s="267"/>
      <c r="VXL13" s="268"/>
      <c r="VXM13" s="269"/>
      <c r="VXN13" s="269"/>
      <c r="VXO13" s="269"/>
      <c r="VXP13" s="269"/>
      <c r="VXQ13" s="270"/>
      <c r="VXR13" s="265"/>
      <c r="VXS13" s="537"/>
      <c r="VXT13" s="537"/>
      <c r="VXU13" s="538"/>
      <c r="VXV13" s="539"/>
      <c r="VXX13" s="540"/>
      <c r="VXY13" s="540"/>
      <c r="VXZ13" s="541"/>
      <c r="VYA13" s="541"/>
      <c r="VYB13" s="537"/>
      <c r="VYC13" s="266"/>
      <c r="VYD13" s="267"/>
      <c r="VYE13" s="267"/>
      <c r="VYF13" s="267"/>
      <c r="VYG13" s="267"/>
      <c r="VYH13" s="267"/>
      <c r="VYI13" s="268"/>
      <c r="VYJ13" s="269"/>
      <c r="VYK13" s="269"/>
      <c r="VYL13" s="269"/>
      <c r="VYM13" s="269"/>
      <c r="VYN13" s="270"/>
      <c r="VYO13" s="265"/>
      <c r="VYP13" s="537"/>
      <c r="VYQ13" s="537"/>
      <c r="VYR13" s="538"/>
      <c r="VYS13" s="539"/>
      <c r="VYU13" s="540"/>
      <c r="VYV13" s="540"/>
      <c r="VYW13" s="541"/>
      <c r="VYX13" s="541"/>
      <c r="VYY13" s="537"/>
      <c r="VYZ13" s="266"/>
      <c r="VZA13" s="267"/>
      <c r="VZB13" s="267"/>
      <c r="VZC13" s="267"/>
      <c r="VZD13" s="267"/>
      <c r="VZE13" s="267"/>
      <c r="VZF13" s="268"/>
      <c r="VZG13" s="269"/>
      <c r="VZH13" s="269"/>
      <c r="VZI13" s="269"/>
      <c r="VZJ13" s="269"/>
      <c r="VZK13" s="270"/>
      <c r="VZL13" s="265"/>
      <c r="VZM13" s="537"/>
      <c r="VZN13" s="537"/>
      <c r="VZO13" s="538"/>
      <c r="VZP13" s="539"/>
      <c r="VZR13" s="540"/>
      <c r="VZS13" s="540"/>
      <c r="VZT13" s="541"/>
      <c r="VZU13" s="541"/>
      <c r="VZV13" s="537"/>
      <c r="VZW13" s="266"/>
      <c r="VZX13" s="267"/>
      <c r="VZY13" s="267"/>
      <c r="VZZ13" s="267"/>
      <c r="WAA13" s="267"/>
      <c r="WAB13" s="267"/>
      <c r="WAC13" s="268"/>
      <c r="WAD13" s="269"/>
      <c r="WAE13" s="269"/>
      <c r="WAF13" s="269"/>
      <c r="WAG13" s="269"/>
      <c r="WAH13" s="270"/>
      <c r="WAI13" s="265"/>
      <c r="WAJ13" s="537"/>
      <c r="WAK13" s="537"/>
      <c r="WAL13" s="538"/>
      <c r="WAM13" s="539"/>
      <c r="WAO13" s="540"/>
      <c r="WAP13" s="540"/>
      <c r="WAQ13" s="541"/>
      <c r="WAR13" s="541"/>
      <c r="WAS13" s="537"/>
      <c r="WAT13" s="266"/>
      <c r="WAU13" s="267"/>
      <c r="WAV13" s="267"/>
      <c r="WAW13" s="267"/>
      <c r="WAX13" s="267"/>
      <c r="WAY13" s="267"/>
      <c r="WAZ13" s="268"/>
      <c r="WBA13" s="269"/>
      <c r="WBB13" s="269"/>
      <c r="WBC13" s="269"/>
      <c r="WBD13" s="269"/>
      <c r="WBE13" s="270"/>
      <c r="WBF13" s="265"/>
      <c r="WBG13" s="537"/>
      <c r="WBH13" s="537"/>
      <c r="WBI13" s="538"/>
      <c r="WBJ13" s="539"/>
      <c r="WBL13" s="540"/>
      <c r="WBM13" s="540"/>
      <c r="WBN13" s="541"/>
      <c r="WBO13" s="541"/>
      <c r="WBP13" s="537"/>
      <c r="WBQ13" s="266"/>
      <c r="WBR13" s="267"/>
      <c r="WBS13" s="267"/>
      <c r="WBT13" s="267"/>
      <c r="WBU13" s="267"/>
      <c r="WBV13" s="267"/>
      <c r="WBW13" s="268"/>
      <c r="WBX13" s="269"/>
      <c r="WBY13" s="269"/>
      <c r="WBZ13" s="269"/>
      <c r="WCA13" s="269"/>
      <c r="WCB13" s="270"/>
      <c r="WCC13" s="265"/>
      <c r="WCD13" s="537"/>
      <c r="WCE13" s="537"/>
      <c r="WCF13" s="538"/>
      <c r="WCG13" s="539"/>
      <c r="WCI13" s="540"/>
      <c r="WCJ13" s="540"/>
      <c r="WCK13" s="541"/>
      <c r="WCL13" s="541"/>
      <c r="WCM13" s="537"/>
      <c r="WCN13" s="266"/>
      <c r="WCO13" s="267"/>
      <c r="WCP13" s="267"/>
      <c r="WCQ13" s="267"/>
      <c r="WCR13" s="267"/>
      <c r="WCS13" s="267"/>
      <c r="WCT13" s="268"/>
      <c r="WCU13" s="269"/>
      <c r="WCV13" s="269"/>
      <c r="WCW13" s="269"/>
      <c r="WCX13" s="269"/>
      <c r="WCY13" s="270"/>
      <c r="WCZ13" s="265"/>
      <c r="WDA13" s="537"/>
      <c r="WDB13" s="537"/>
      <c r="WDC13" s="538"/>
      <c r="WDD13" s="539"/>
      <c r="WDF13" s="540"/>
      <c r="WDG13" s="540"/>
      <c r="WDH13" s="541"/>
      <c r="WDI13" s="541"/>
      <c r="WDJ13" s="537"/>
      <c r="WDK13" s="266"/>
      <c r="WDL13" s="267"/>
      <c r="WDM13" s="267"/>
      <c r="WDN13" s="267"/>
      <c r="WDO13" s="267"/>
      <c r="WDP13" s="267"/>
      <c r="WDQ13" s="268"/>
      <c r="WDR13" s="269"/>
      <c r="WDS13" s="269"/>
      <c r="WDT13" s="269"/>
      <c r="WDU13" s="269"/>
      <c r="WDV13" s="270"/>
      <c r="WDW13" s="265"/>
      <c r="WDX13" s="537"/>
      <c r="WDY13" s="537"/>
      <c r="WDZ13" s="538"/>
      <c r="WEA13" s="539"/>
      <c r="WEC13" s="540"/>
      <c r="WED13" s="540"/>
      <c r="WEE13" s="541"/>
      <c r="WEF13" s="541"/>
      <c r="WEG13" s="537"/>
      <c r="WEH13" s="266"/>
      <c r="WEI13" s="267"/>
      <c r="WEJ13" s="267"/>
      <c r="WEK13" s="267"/>
      <c r="WEL13" s="267"/>
      <c r="WEM13" s="267"/>
      <c r="WEN13" s="268"/>
      <c r="WEO13" s="269"/>
      <c r="WEP13" s="269"/>
      <c r="WEQ13" s="269"/>
      <c r="WER13" s="269"/>
      <c r="WES13" s="270"/>
      <c r="WET13" s="265"/>
      <c r="WEU13" s="537"/>
      <c r="WEV13" s="537"/>
      <c r="WEW13" s="538"/>
      <c r="WEX13" s="539"/>
      <c r="WEZ13" s="540"/>
      <c r="WFA13" s="540"/>
      <c r="WFB13" s="541"/>
      <c r="WFC13" s="541"/>
      <c r="WFD13" s="537"/>
      <c r="WFE13" s="266"/>
      <c r="WFF13" s="267"/>
      <c r="WFG13" s="267"/>
      <c r="WFH13" s="267"/>
      <c r="WFI13" s="267"/>
      <c r="WFJ13" s="267"/>
      <c r="WFK13" s="268"/>
      <c r="WFL13" s="269"/>
      <c r="WFM13" s="269"/>
      <c r="WFN13" s="269"/>
      <c r="WFO13" s="269"/>
      <c r="WFP13" s="270"/>
      <c r="WFQ13" s="265"/>
      <c r="WFR13" s="537"/>
      <c r="WFS13" s="537"/>
      <c r="WFT13" s="538"/>
      <c r="WFU13" s="539"/>
      <c r="WFW13" s="540"/>
      <c r="WFX13" s="540"/>
      <c r="WFY13" s="541"/>
      <c r="WFZ13" s="541"/>
      <c r="WGA13" s="537"/>
      <c r="WGB13" s="266"/>
      <c r="WGC13" s="267"/>
      <c r="WGD13" s="267"/>
      <c r="WGE13" s="267"/>
      <c r="WGF13" s="267"/>
      <c r="WGG13" s="267"/>
      <c r="WGH13" s="268"/>
      <c r="WGI13" s="269"/>
      <c r="WGJ13" s="269"/>
      <c r="WGK13" s="269"/>
      <c r="WGL13" s="269"/>
      <c r="WGM13" s="270"/>
      <c r="WGN13" s="265"/>
      <c r="WGO13" s="537"/>
      <c r="WGP13" s="537"/>
      <c r="WGQ13" s="538"/>
      <c r="WGR13" s="539"/>
      <c r="WGT13" s="540"/>
      <c r="WGU13" s="540"/>
      <c r="WGV13" s="541"/>
      <c r="WGW13" s="541"/>
      <c r="WGX13" s="537"/>
      <c r="WGY13" s="266"/>
      <c r="WGZ13" s="267"/>
      <c r="WHA13" s="267"/>
      <c r="WHB13" s="267"/>
      <c r="WHC13" s="267"/>
      <c r="WHD13" s="267"/>
      <c r="WHE13" s="268"/>
      <c r="WHF13" s="269"/>
      <c r="WHG13" s="269"/>
      <c r="WHH13" s="269"/>
      <c r="WHI13" s="269"/>
      <c r="WHJ13" s="270"/>
      <c r="WHK13" s="265"/>
      <c r="WHL13" s="537"/>
      <c r="WHM13" s="537"/>
      <c r="WHN13" s="538"/>
      <c r="WHO13" s="539"/>
      <c r="WHQ13" s="540"/>
      <c r="WHR13" s="540"/>
      <c r="WHS13" s="541"/>
      <c r="WHT13" s="541"/>
      <c r="WHU13" s="537"/>
      <c r="WHV13" s="266"/>
      <c r="WHW13" s="267"/>
      <c r="WHX13" s="267"/>
      <c r="WHY13" s="267"/>
      <c r="WHZ13" s="267"/>
      <c r="WIA13" s="267"/>
      <c r="WIB13" s="268"/>
      <c r="WIC13" s="269"/>
      <c r="WID13" s="269"/>
      <c r="WIE13" s="269"/>
      <c r="WIF13" s="269"/>
      <c r="WIG13" s="270"/>
      <c r="WIH13" s="265"/>
      <c r="WII13" s="537"/>
      <c r="WIJ13" s="537"/>
      <c r="WIK13" s="538"/>
      <c r="WIL13" s="539"/>
      <c r="WIN13" s="540"/>
      <c r="WIO13" s="540"/>
      <c r="WIP13" s="541"/>
      <c r="WIQ13" s="541"/>
      <c r="WIR13" s="537"/>
      <c r="WIS13" s="266"/>
      <c r="WIT13" s="267"/>
      <c r="WIU13" s="267"/>
      <c r="WIV13" s="267"/>
      <c r="WIW13" s="267"/>
      <c r="WIX13" s="267"/>
      <c r="WIY13" s="268"/>
      <c r="WIZ13" s="269"/>
      <c r="WJA13" s="269"/>
      <c r="WJB13" s="269"/>
      <c r="WJC13" s="269"/>
      <c r="WJD13" s="270"/>
      <c r="WJE13" s="265"/>
      <c r="WJF13" s="537"/>
      <c r="WJG13" s="537"/>
      <c r="WJH13" s="538"/>
      <c r="WJI13" s="539"/>
      <c r="WJK13" s="540"/>
      <c r="WJL13" s="540"/>
      <c r="WJM13" s="541"/>
      <c r="WJN13" s="541"/>
      <c r="WJO13" s="537"/>
      <c r="WJP13" s="266"/>
      <c r="WJQ13" s="267"/>
      <c r="WJR13" s="267"/>
      <c r="WJS13" s="267"/>
      <c r="WJT13" s="267"/>
      <c r="WJU13" s="267"/>
      <c r="WJV13" s="268"/>
      <c r="WJW13" s="269"/>
      <c r="WJX13" s="269"/>
      <c r="WJY13" s="269"/>
      <c r="WJZ13" s="269"/>
      <c r="WKA13" s="270"/>
      <c r="WKB13" s="265"/>
      <c r="WKC13" s="537"/>
      <c r="WKD13" s="537"/>
      <c r="WKE13" s="538"/>
      <c r="WKF13" s="539"/>
      <c r="WKH13" s="540"/>
      <c r="WKI13" s="540"/>
      <c r="WKJ13" s="541"/>
      <c r="WKK13" s="541"/>
      <c r="WKL13" s="537"/>
      <c r="WKM13" s="266"/>
      <c r="WKN13" s="267"/>
      <c r="WKO13" s="267"/>
      <c r="WKP13" s="267"/>
      <c r="WKQ13" s="267"/>
      <c r="WKR13" s="267"/>
      <c r="WKS13" s="268"/>
      <c r="WKT13" s="269"/>
      <c r="WKU13" s="269"/>
      <c r="WKV13" s="269"/>
      <c r="WKW13" s="269"/>
      <c r="WKX13" s="270"/>
      <c r="WKY13" s="265"/>
      <c r="WKZ13" s="537"/>
      <c r="WLA13" s="537"/>
      <c r="WLB13" s="538"/>
      <c r="WLC13" s="539"/>
      <c r="WLE13" s="540"/>
      <c r="WLF13" s="540"/>
      <c r="WLG13" s="541"/>
      <c r="WLH13" s="541"/>
      <c r="WLI13" s="537"/>
      <c r="WLJ13" s="266"/>
      <c r="WLK13" s="267"/>
      <c r="WLL13" s="267"/>
      <c r="WLM13" s="267"/>
      <c r="WLN13" s="267"/>
      <c r="WLO13" s="267"/>
      <c r="WLP13" s="268"/>
      <c r="WLQ13" s="269"/>
      <c r="WLR13" s="269"/>
      <c r="WLS13" s="269"/>
      <c r="WLT13" s="269"/>
      <c r="WLU13" s="270"/>
      <c r="WLV13" s="265"/>
      <c r="WLW13" s="537"/>
      <c r="WLX13" s="537"/>
      <c r="WLY13" s="538"/>
      <c r="WLZ13" s="539"/>
      <c r="WMB13" s="540"/>
      <c r="WMC13" s="540"/>
      <c r="WMD13" s="541"/>
      <c r="WME13" s="541"/>
      <c r="WMF13" s="537"/>
      <c r="WMG13" s="266"/>
      <c r="WMH13" s="267"/>
      <c r="WMI13" s="267"/>
      <c r="WMJ13" s="267"/>
      <c r="WMK13" s="267"/>
      <c r="WML13" s="267"/>
      <c r="WMM13" s="268"/>
      <c r="WMN13" s="269"/>
      <c r="WMO13" s="269"/>
      <c r="WMP13" s="269"/>
      <c r="WMQ13" s="269"/>
      <c r="WMR13" s="270"/>
      <c r="WMS13" s="265"/>
      <c r="WMT13" s="537"/>
      <c r="WMU13" s="537"/>
      <c r="WMV13" s="538"/>
      <c r="WMW13" s="539"/>
      <c r="WMY13" s="540"/>
      <c r="WMZ13" s="540"/>
      <c r="WNA13" s="541"/>
      <c r="WNB13" s="541"/>
      <c r="WNC13" s="537"/>
      <c r="WND13" s="266"/>
      <c r="WNE13" s="267"/>
      <c r="WNF13" s="267"/>
      <c r="WNG13" s="267"/>
      <c r="WNH13" s="267"/>
      <c r="WNI13" s="267"/>
      <c r="WNJ13" s="268"/>
      <c r="WNK13" s="269"/>
      <c r="WNL13" s="269"/>
      <c r="WNM13" s="269"/>
      <c r="WNN13" s="269"/>
      <c r="WNO13" s="270"/>
      <c r="WNP13" s="265"/>
      <c r="WNQ13" s="537"/>
      <c r="WNR13" s="537"/>
      <c r="WNS13" s="538"/>
      <c r="WNT13" s="539"/>
      <c r="WNV13" s="540"/>
      <c r="WNW13" s="540"/>
      <c r="WNX13" s="541"/>
      <c r="WNY13" s="541"/>
      <c r="WNZ13" s="537"/>
      <c r="WOA13" s="266"/>
      <c r="WOB13" s="267"/>
      <c r="WOC13" s="267"/>
      <c r="WOD13" s="267"/>
      <c r="WOE13" s="267"/>
      <c r="WOF13" s="267"/>
      <c r="WOG13" s="268"/>
      <c r="WOH13" s="269"/>
      <c r="WOI13" s="269"/>
      <c r="WOJ13" s="269"/>
      <c r="WOK13" s="269"/>
      <c r="WOL13" s="270"/>
      <c r="WOM13" s="265"/>
      <c r="WON13" s="537"/>
      <c r="WOO13" s="537"/>
      <c r="WOP13" s="538"/>
      <c r="WOQ13" s="539"/>
      <c r="WOS13" s="540"/>
      <c r="WOT13" s="540"/>
      <c r="WOU13" s="541"/>
      <c r="WOV13" s="541"/>
      <c r="WOW13" s="537"/>
      <c r="WOX13" s="266"/>
      <c r="WOY13" s="267"/>
      <c r="WOZ13" s="267"/>
      <c r="WPA13" s="267"/>
      <c r="WPB13" s="267"/>
      <c r="WPC13" s="267"/>
      <c r="WPD13" s="268"/>
      <c r="WPE13" s="269"/>
      <c r="WPF13" s="269"/>
      <c r="WPG13" s="269"/>
      <c r="WPH13" s="269"/>
      <c r="WPI13" s="270"/>
      <c r="WPJ13" s="265"/>
      <c r="WPK13" s="537"/>
      <c r="WPL13" s="537"/>
      <c r="WPM13" s="538"/>
      <c r="WPN13" s="539"/>
      <c r="WPP13" s="540"/>
      <c r="WPQ13" s="540"/>
      <c r="WPR13" s="541"/>
      <c r="WPS13" s="541"/>
      <c r="WPT13" s="537"/>
      <c r="WPU13" s="266"/>
      <c r="WPV13" s="267"/>
      <c r="WPW13" s="267"/>
      <c r="WPX13" s="267"/>
      <c r="WPY13" s="267"/>
      <c r="WPZ13" s="267"/>
      <c r="WQA13" s="268"/>
      <c r="WQB13" s="269"/>
      <c r="WQC13" s="269"/>
      <c r="WQD13" s="269"/>
      <c r="WQE13" s="269"/>
      <c r="WQF13" s="270"/>
      <c r="WQG13" s="265"/>
      <c r="WQH13" s="537"/>
      <c r="WQI13" s="537"/>
      <c r="WQJ13" s="538"/>
      <c r="WQK13" s="539"/>
      <c r="WQM13" s="540"/>
      <c r="WQN13" s="540"/>
      <c r="WQO13" s="541"/>
      <c r="WQP13" s="541"/>
      <c r="WQQ13" s="537"/>
      <c r="WQR13" s="266"/>
      <c r="WQS13" s="267"/>
      <c r="WQT13" s="267"/>
      <c r="WQU13" s="267"/>
      <c r="WQV13" s="267"/>
      <c r="WQW13" s="267"/>
      <c r="WQX13" s="268"/>
      <c r="WQY13" s="269"/>
      <c r="WQZ13" s="269"/>
      <c r="WRA13" s="269"/>
      <c r="WRB13" s="269"/>
      <c r="WRC13" s="270"/>
      <c r="WRD13" s="265"/>
      <c r="WRE13" s="537"/>
      <c r="WRF13" s="537"/>
      <c r="WRG13" s="538"/>
      <c r="WRH13" s="539"/>
      <c r="WRJ13" s="540"/>
      <c r="WRK13" s="540"/>
      <c r="WRL13" s="541"/>
      <c r="WRM13" s="541"/>
      <c r="WRN13" s="537"/>
      <c r="WRO13" s="266"/>
      <c r="WRP13" s="267"/>
      <c r="WRQ13" s="267"/>
      <c r="WRR13" s="267"/>
      <c r="WRS13" s="267"/>
      <c r="WRT13" s="267"/>
      <c r="WRU13" s="268"/>
      <c r="WRV13" s="269"/>
      <c r="WRW13" s="269"/>
      <c r="WRX13" s="269"/>
      <c r="WRY13" s="269"/>
      <c r="WRZ13" s="270"/>
      <c r="WSA13" s="265"/>
      <c r="WSB13" s="537"/>
      <c r="WSC13" s="537"/>
      <c r="WSD13" s="538"/>
      <c r="WSE13" s="539"/>
      <c r="WSG13" s="540"/>
      <c r="WSH13" s="540"/>
      <c r="WSI13" s="541"/>
      <c r="WSJ13" s="541"/>
      <c r="WSK13" s="537"/>
      <c r="WSL13" s="266"/>
      <c r="WSM13" s="267"/>
      <c r="WSN13" s="267"/>
      <c r="WSO13" s="267"/>
      <c r="WSP13" s="267"/>
      <c r="WSQ13" s="267"/>
      <c r="WSR13" s="268"/>
      <c r="WSS13" s="269"/>
      <c r="WST13" s="269"/>
      <c r="WSU13" s="269"/>
      <c r="WSV13" s="269"/>
      <c r="WSW13" s="270"/>
      <c r="WSX13" s="265"/>
      <c r="WSY13" s="537"/>
      <c r="WSZ13" s="537"/>
      <c r="WTA13" s="538"/>
      <c r="WTB13" s="539"/>
      <c r="WTD13" s="540"/>
      <c r="WTE13" s="540"/>
      <c r="WTF13" s="541"/>
      <c r="WTG13" s="541"/>
      <c r="WTH13" s="537"/>
      <c r="WTI13" s="266"/>
      <c r="WTJ13" s="267"/>
      <c r="WTK13" s="267"/>
      <c r="WTL13" s="267"/>
      <c r="WTM13" s="267"/>
      <c r="WTN13" s="267"/>
      <c r="WTO13" s="268"/>
      <c r="WTP13" s="269"/>
      <c r="WTQ13" s="269"/>
      <c r="WTR13" s="269"/>
      <c r="WTS13" s="269"/>
      <c r="WTT13" s="270"/>
      <c r="WTU13" s="265"/>
      <c r="WTV13" s="537"/>
      <c r="WTW13" s="537"/>
      <c r="WTX13" s="538"/>
      <c r="WTY13" s="539"/>
      <c r="WUA13" s="540"/>
      <c r="WUB13" s="540"/>
      <c r="WUC13" s="541"/>
      <c r="WUD13" s="541"/>
      <c r="WUE13" s="537"/>
      <c r="WUF13" s="266"/>
      <c r="WUG13" s="267"/>
      <c r="WUH13" s="267"/>
      <c r="WUI13" s="267"/>
      <c r="WUJ13" s="267"/>
      <c r="WUK13" s="267"/>
      <c r="WUL13" s="268"/>
      <c r="WUM13" s="269"/>
      <c r="WUN13" s="269"/>
      <c r="WUO13" s="269"/>
      <c r="WUP13" s="269"/>
      <c r="WUQ13" s="270"/>
      <c r="WUR13" s="265"/>
      <c r="WUS13" s="537"/>
      <c r="WUT13" s="537"/>
      <c r="WUU13" s="538"/>
      <c r="WUV13" s="539"/>
      <c r="WUX13" s="540"/>
      <c r="WUY13" s="540"/>
      <c r="WUZ13" s="541"/>
      <c r="WVA13" s="541"/>
      <c r="WVB13" s="537"/>
      <c r="WVC13" s="266"/>
      <c r="WVD13" s="267"/>
      <c r="WVE13" s="267"/>
      <c r="WVF13" s="267"/>
      <c r="WVG13" s="267"/>
      <c r="WVH13" s="267"/>
      <c r="WVI13" s="268"/>
      <c r="WVJ13" s="269"/>
      <c r="WVK13" s="269"/>
      <c r="WVL13" s="269"/>
      <c r="WVM13" s="269"/>
      <c r="WVN13" s="270"/>
      <c r="WVO13" s="265"/>
      <c r="WVP13" s="537"/>
      <c r="WVQ13" s="537"/>
      <c r="WVR13" s="538"/>
      <c r="WVS13" s="539"/>
      <c r="WVU13" s="540"/>
      <c r="WVV13" s="540"/>
      <c r="WVW13" s="541"/>
      <c r="WVX13" s="541"/>
      <c r="WVY13" s="537"/>
      <c r="WVZ13" s="266"/>
      <c r="WWA13" s="267"/>
      <c r="WWB13" s="267"/>
      <c r="WWC13" s="267"/>
      <c r="WWD13" s="267"/>
      <c r="WWE13" s="267"/>
      <c r="WWF13" s="268"/>
      <c r="WWG13" s="269"/>
      <c r="WWH13" s="269"/>
      <c r="WWI13" s="269"/>
      <c r="WWJ13" s="269"/>
      <c r="WWK13" s="270"/>
      <c r="WWL13" s="265"/>
      <c r="WWM13" s="537"/>
      <c r="WWN13" s="537"/>
      <c r="WWO13" s="538"/>
      <c r="WWP13" s="539"/>
      <c r="WWR13" s="540"/>
      <c r="WWS13" s="540"/>
      <c r="WWT13" s="541"/>
      <c r="WWU13" s="541"/>
      <c r="WWV13" s="537"/>
      <c r="WWW13" s="266"/>
      <c r="WWX13" s="267"/>
      <c r="WWY13" s="267"/>
      <c r="WWZ13" s="267"/>
      <c r="WXA13" s="267"/>
      <c r="WXB13" s="267"/>
      <c r="WXC13" s="268"/>
      <c r="WXD13" s="269"/>
      <c r="WXE13" s="269"/>
      <c r="WXF13" s="269"/>
      <c r="WXG13" s="269"/>
      <c r="WXH13" s="270"/>
      <c r="WXI13" s="265"/>
      <c r="WXJ13" s="537"/>
      <c r="WXK13" s="537"/>
      <c r="WXL13" s="538"/>
      <c r="WXM13" s="539"/>
      <c r="WXO13" s="540"/>
      <c r="WXP13" s="540"/>
      <c r="WXQ13" s="541"/>
      <c r="WXR13" s="541"/>
      <c r="WXS13" s="537"/>
      <c r="WXT13" s="266"/>
      <c r="WXU13" s="267"/>
      <c r="WXV13" s="267"/>
      <c r="WXW13" s="267"/>
      <c r="WXX13" s="267"/>
      <c r="WXY13" s="267"/>
      <c r="WXZ13" s="268"/>
      <c r="WYA13" s="269"/>
      <c r="WYB13" s="269"/>
      <c r="WYC13" s="269"/>
      <c r="WYD13" s="269"/>
      <c r="WYE13" s="270"/>
      <c r="WYF13" s="265"/>
      <c r="WYG13" s="537"/>
      <c r="WYH13" s="537"/>
      <c r="WYI13" s="538"/>
      <c r="WYJ13" s="539"/>
      <c r="WYL13" s="540"/>
      <c r="WYM13" s="540"/>
      <c r="WYN13" s="541"/>
      <c r="WYO13" s="541"/>
      <c r="WYP13" s="537"/>
      <c r="WYQ13" s="266"/>
      <c r="WYR13" s="267"/>
      <c r="WYS13" s="267"/>
      <c r="WYT13" s="267"/>
      <c r="WYU13" s="267"/>
      <c r="WYV13" s="267"/>
      <c r="WYW13" s="268"/>
      <c r="WYX13" s="269"/>
      <c r="WYY13" s="269"/>
      <c r="WYZ13" s="269"/>
      <c r="WZA13" s="269"/>
      <c r="WZB13" s="270"/>
      <c r="WZC13" s="265"/>
      <c r="WZD13" s="537"/>
      <c r="WZE13" s="537"/>
      <c r="WZF13" s="538"/>
      <c r="WZG13" s="539"/>
      <c r="WZI13" s="540"/>
      <c r="WZJ13" s="540"/>
      <c r="WZK13" s="541"/>
      <c r="WZL13" s="541"/>
      <c r="WZM13" s="537"/>
      <c r="WZN13" s="266"/>
      <c r="WZO13" s="267"/>
      <c r="WZP13" s="267"/>
      <c r="WZQ13" s="267"/>
      <c r="WZR13" s="267"/>
      <c r="WZS13" s="267"/>
      <c r="WZT13" s="268"/>
      <c r="WZU13" s="269"/>
      <c r="WZV13" s="269"/>
      <c r="WZW13" s="269"/>
      <c r="WZX13" s="269"/>
      <c r="WZY13" s="270"/>
      <c r="WZZ13" s="265"/>
      <c r="XAA13" s="537"/>
      <c r="XAB13" s="537"/>
      <c r="XAC13" s="538"/>
      <c r="XAD13" s="539"/>
      <c r="XAF13" s="540"/>
      <c r="XAG13" s="540"/>
      <c r="XAH13" s="541"/>
      <c r="XAI13" s="541"/>
      <c r="XAJ13" s="537"/>
      <c r="XAK13" s="266"/>
      <c r="XAL13" s="267"/>
      <c r="XAM13" s="267"/>
      <c r="XAN13" s="267"/>
      <c r="XAO13" s="267"/>
      <c r="XAP13" s="267"/>
      <c r="XAQ13" s="268"/>
      <c r="XAR13" s="269"/>
      <c r="XAS13" s="269"/>
      <c r="XAT13" s="269"/>
      <c r="XAU13" s="269"/>
      <c r="XAV13" s="270"/>
      <c r="XAW13" s="265"/>
      <c r="XAX13" s="537"/>
      <c r="XAY13" s="537"/>
      <c r="XAZ13" s="538"/>
      <c r="XBA13" s="539"/>
      <c r="XBC13" s="540"/>
      <c r="XBD13" s="540"/>
      <c r="XBE13" s="541"/>
      <c r="XBF13" s="541"/>
      <c r="XBG13" s="537"/>
      <c r="XBH13" s="266"/>
      <c r="XBI13" s="267"/>
      <c r="XBJ13" s="267"/>
      <c r="XBK13" s="267"/>
      <c r="XBL13" s="267"/>
      <c r="XBM13" s="267"/>
      <c r="XBN13" s="268"/>
      <c r="XBO13" s="269"/>
      <c r="XBP13" s="269"/>
      <c r="XBQ13" s="269"/>
      <c r="XBR13" s="269"/>
      <c r="XBS13" s="270"/>
      <c r="XBT13" s="265"/>
      <c r="XBU13" s="537"/>
      <c r="XBV13" s="537"/>
      <c r="XBW13" s="538"/>
      <c r="XBX13" s="539"/>
      <c r="XBZ13" s="540"/>
      <c r="XCA13" s="540"/>
      <c r="XCB13" s="541"/>
      <c r="XCC13" s="541"/>
      <c r="XCD13" s="537"/>
      <c r="XCE13" s="266"/>
      <c r="XCF13" s="267"/>
      <c r="XCG13" s="267"/>
      <c r="XCH13" s="267"/>
      <c r="XCI13" s="267"/>
      <c r="XCJ13" s="267"/>
      <c r="XCK13" s="268"/>
      <c r="XCL13" s="269"/>
      <c r="XCM13" s="269"/>
      <c r="XCN13" s="269"/>
      <c r="XCO13" s="269"/>
      <c r="XCP13" s="270"/>
      <c r="XCQ13" s="265"/>
      <c r="XCR13" s="537"/>
      <c r="XCS13" s="537"/>
      <c r="XCT13" s="538"/>
      <c r="XCU13" s="539"/>
      <c r="XCW13" s="540"/>
      <c r="XCX13" s="540"/>
      <c r="XCY13" s="541"/>
      <c r="XCZ13" s="541"/>
      <c r="XDA13" s="537"/>
      <c r="XDB13" s="266"/>
      <c r="XDC13" s="267"/>
      <c r="XDD13" s="267"/>
      <c r="XDE13" s="267"/>
      <c r="XDF13" s="267"/>
      <c r="XDG13" s="267"/>
      <c r="XDH13" s="268"/>
      <c r="XDI13" s="269"/>
      <c r="XDJ13" s="269"/>
      <c r="XDK13" s="269"/>
      <c r="XDL13" s="269"/>
      <c r="XDM13" s="270"/>
      <c r="XDN13" s="265"/>
      <c r="XDO13" s="537"/>
      <c r="XDP13" s="537"/>
      <c r="XDQ13" s="538"/>
      <c r="XDR13" s="539"/>
      <c r="XDT13" s="540"/>
      <c r="XDU13" s="540"/>
      <c r="XDV13" s="541"/>
      <c r="XDW13" s="541"/>
      <c r="XDX13" s="537"/>
      <c r="XDY13" s="266"/>
      <c r="XDZ13" s="267"/>
      <c r="XEA13" s="267"/>
      <c r="XEB13" s="267"/>
      <c r="XEC13" s="267"/>
      <c r="XED13" s="267"/>
      <c r="XEE13" s="268"/>
      <c r="XEF13" s="269"/>
      <c r="XEG13" s="269"/>
      <c r="XEH13" s="269"/>
      <c r="XEI13" s="269"/>
      <c r="XEJ13" s="270"/>
      <c r="XEK13" s="265"/>
      <c r="XEL13" s="537"/>
      <c r="XEM13" s="537"/>
      <c r="XEN13" s="538"/>
      <c r="XEO13" s="539"/>
      <c r="XEQ13" s="540"/>
      <c r="XER13" s="540"/>
      <c r="XES13" s="541"/>
      <c r="XET13" s="541"/>
      <c r="XEU13" s="537"/>
      <c r="XEV13" s="266"/>
      <c r="XEW13" s="267"/>
    </row>
    <row r="14" spans="1:9216 9218:11263 11265:16377" ht="14.5" hidden="1" customHeight="1" x14ac:dyDescent="0.35">
      <c r="A14" s="544"/>
      <c r="B14" s="547"/>
      <c r="C14" s="559"/>
      <c r="D14" s="556"/>
      <c r="E14" s="550"/>
      <c r="F14" s="176" t="s">
        <v>87</v>
      </c>
      <c r="G14" s="369">
        <v>0.9</v>
      </c>
      <c r="H14" s="169"/>
      <c r="I14" s="169"/>
      <c r="J14" s="169"/>
      <c r="K14" s="370"/>
      <c r="L14" s="371">
        <v>0.91</v>
      </c>
      <c r="M14" s="170"/>
      <c r="N14" s="170"/>
      <c r="O14" s="170"/>
      <c r="P14" s="372"/>
      <c r="Q14" s="476">
        <f t="shared" ref="Q14:Q38" si="1">IF(L14=0,0,L14/G14)</f>
        <v>1.0111111111111111</v>
      </c>
      <c r="R14" s="168">
        <f>IF(Q14&gt;=90%,500000,0)</f>
        <v>500000</v>
      </c>
      <c r="S14" s="509"/>
      <c r="T14" s="542"/>
      <c r="U14" s="541"/>
      <c r="V14" s="537"/>
      <c r="W14" s="266"/>
      <c r="X14" s="271"/>
      <c r="Y14" s="271"/>
      <c r="Z14" s="271"/>
      <c r="AA14" s="271"/>
      <c r="AB14" s="271"/>
      <c r="AC14" s="272"/>
      <c r="AD14" s="273"/>
      <c r="AE14" s="273"/>
      <c r="AF14" s="273"/>
      <c r="AG14" s="273"/>
      <c r="AH14" s="274"/>
      <c r="AI14" s="265"/>
      <c r="AJ14" s="537"/>
      <c r="AK14" s="537"/>
      <c r="AL14" s="538"/>
      <c r="AM14" s="539"/>
      <c r="AO14" s="540"/>
      <c r="AP14" s="540"/>
      <c r="AQ14" s="542"/>
      <c r="AR14" s="541"/>
      <c r="AS14" s="537"/>
      <c r="AT14" s="266"/>
      <c r="AU14" s="271"/>
      <c r="AV14" s="271"/>
      <c r="AW14" s="271"/>
      <c r="AX14" s="271"/>
      <c r="AY14" s="271"/>
      <c r="AZ14" s="272"/>
      <c r="BA14" s="273"/>
      <c r="BB14" s="273"/>
      <c r="BC14" s="273"/>
      <c r="BD14" s="273"/>
      <c r="BE14" s="274"/>
      <c r="BF14" s="265"/>
      <c r="BG14" s="537"/>
      <c r="BH14" s="537"/>
      <c r="BI14" s="538"/>
      <c r="BJ14" s="539"/>
      <c r="BL14" s="540"/>
      <c r="BM14" s="540"/>
      <c r="BN14" s="542"/>
      <c r="BO14" s="541"/>
      <c r="BP14" s="537"/>
      <c r="BQ14" s="266"/>
      <c r="BR14" s="271"/>
      <c r="BS14" s="271"/>
      <c r="BT14" s="271"/>
      <c r="BU14" s="271"/>
      <c r="BV14" s="271"/>
      <c r="BW14" s="272"/>
      <c r="BX14" s="273"/>
      <c r="BY14" s="273"/>
      <c r="BZ14" s="273"/>
      <c r="CA14" s="273"/>
      <c r="CB14" s="274"/>
      <c r="CC14" s="265"/>
      <c r="CD14" s="537"/>
      <c r="CE14" s="537"/>
      <c r="CF14" s="538"/>
      <c r="CG14" s="539"/>
      <c r="CI14" s="540"/>
      <c r="CJ14" s="540"/>
      <c r="CK14" s="542"/>
      <c r="CL14" s="541"/>
      <c r="CM14" s="537"/>
      <c r="CN14" s="266"/>
      <c r="CO14" s="271"/>
      <c r="CP14" s="271"/>
      <c r="CQ14" s="271"/>
      <c r="CR14" s="271"/>
      <c r="CS14" s="271"/>
      <c r="CT14" s="272"/>
      <c r="CU14" s="273"/>
      <c r="CV14" s="273"/>
      <c r="CW14" s="273"/>
      <c r="CX14" s="273"/>
      <c r="CY14" s="274"/>
      <c r="CZ14" s="265"/>
      <c r="DA14" s="537"/>
      <c r="DB14" s="537"/>
      <c r="DC14" s="538"/>
      <c r="DD14" s="539"/>
      <c r="DF14" s="540"/>
      <c r="DG14" s="540"/>
      <c r="DH14" s="542"/>
      <c r="DI14" s="541"/>
      <c r="DJ14" s="537"/>
      <c r="DK14" s="266"/>
      <c r="DL14" s="271"/>
      <c r="DM14" s="271"/>
      <c r="DN14" s="271"/>
      <c r="DO14" s="271"/>
      <c r="DP14" s="271"/>
      <c r="DQ14" s="272"/>
      <c r="DR14" s="273"/>
      <c r="DS14" s="273"/>
      <c r="DT14" s="273"/>
      <c r="DU14" s="273"/>
      <c r="DV14" s="274"/>
      <c r="DW14" s="265"/>
      <c r="DX14" s="537"/>
      <c r="DY14" s="537"/>
      <c r="DZ14" s="538"/>
      <c r="EA14" s="539"/>
      <c r="EC14" s="540"/>
      <c r="ED14" s="540"/>
      <c r="EE14" s="542"/>
      <c r="EF14" s="541"/>
      <c r="EG14" s="537"/>
      <c r="EH14" s="266"/>
      <c r="EI14" s="271"/>
      <c r="EJ14" s="271"/>
      <c r="EK14" s="271"/>
      <c r="EL14" s="271"/>
      <c r="EM14" s="271"/>
      <c r="EN14" s="272"/>
      <c r="EO14" s="273"/>
      <c r="EP14" s="273"/>
      <c r="EQ14" s="273"/>
      <c r="ER14" s="273"/>
      <c r="ES14" s="274"/>
      <c r="ET14" s="265"/>
      <c r="EU14" s="537"/>
      <c r="EV14" s="537"/>
      <c r="EW14" s="538"/>
      <c r="EX14" s="539"/>
      <c r="EZ14" s="540"/>
      <c r="FA14" s="540"/>
      <c r="FB14" s="542"/>
      <c r="FC14" s="541"/>
      <c r="FD14" s="537"/>
      <c r="FE14" s="266"/>
      <c r="FF14" s="271"/>
      <c r="FG14" s="271"/>
      <c r="FH14" s="271"/>
      <c r="FI14" s="271"/>
      <c r="FJ14" s="271"/>
      <c r="FK14" s="272"/>
      <c r="FL14" s="273"/>
      <c r="FM14" s="273"/>
      <c r="FN14" s="273"/>
      <c r="FO14" s="273"/>
      <c r="FP14" s="274"/>
      <c r="FQ14" s="265"/>
      <c r="FR14" s="537"/>
      <c r="FS14" s="537"/>
      <c r="FT14" s="538"/>
      <c r="FU14" s="539"/>
      <c r="FW14" s="540"/>
      <c r="FX14" s="540"/>
      <c r="FY14" s="542"/>
      <c r="FZ14" s="541"/>
      <c r="GA14" s="537"/>
      <c r="GB14" s="266"/>
      <c r="GC14" s="271"/>
      <c r="GD14" s="271"/>
      <c r="GE14" s="271"/>
      <c r="GF14" s="271"/>
      <c r="GG14" s="271"/>
      <c r="GH14" s="272"/>
      <c r="GI14" s="273"/>
      <c r="GJ14" s="273"/>
      <c r="GK14" s="273"/>
      <c r="GL14" s="273"/>
      <c r="GM14" s="274"/>
      <c r="GN14" s="265"/>
      <c r="GO14" s="537"/>
      <c r="GP14" s="537"/>
      <c r="GQ14" s="538"/>
      <c r="GR14" s="539"/>
      <c r="GT14" s="540"/>
      <c r="GU14" s="540"/>
      <c r="GV14" s="542"/>
      <c r="GW14" s="541"/>
      <c r="GX14" s="537"/>
      <c r="GY14" s="266"/>
      <c r="GZ14" s="271"/>
      <c r="HA14" s="271"/>
      <c r="HB14" s="271"/>
      <c r="HC14" s="271"/>
      <c r="HD14" s="271"/>
      <c r="HE14" s="272"/>
      <c r="HF14" s="273"/>
      <c r="HG14" s="273"/>
      <c r="HH14" s="273"/>
      <c r="HI14" s="273"/>
      <c r="HJ14" s="274"/>
      <c r="HK14" s="265"/>
      <c r="HL14" s="537"/>
      <c r="HM14" s="537"/>
      <c r="HN14" s="538"/>
      <c r="HO14" s="539"/>
      <c r="HQ14" s="540"/>
      <c r="HR14" s="540"/>
      <c r="HS14" s="542"/>
      <c r="HT14" s="541"/>
      <c r="HU14" s="537"/>
      <c r="HV14" s="266"/>
      <c r="HW14" s="271"/>
      <c r="HX14" s="271"/>
      <c r="HY14" s="271"/>
      <c r="HZ14" s="271"/>
      <c r="IA14" s="271"/>
      <c r="IB14" s="272"/>
      <c r="IC14" s="273"/>
      <c r="ID14" s="273"/>
      <c r="IE14" s="273"/>
      <c r="IF14" s="273"/>
      <c r="IG14" s="274"/>
      <c r="IH14" s="265"/>
      <c r="II14" s="537"/>
      <c r="IJ14" s="537"/>
      <c r="IK14" s="538"/>
      <c r="IL14" s="539"/>
      <c r="IN14" s="540"/>
      <c r="IO14" s="540"/>
      <c r="IP14" s="542"/>
      <c r="IQ14" s="541"/>
      <c r="IR14" s="537"/>
      <c r="IS14" s="266"/>
      <c r="IT14" s="271"/>
      <c r="IU14" s="271"/>
      <c r="IV14" s="271"/>
      <c r="IW14" s="271"/>
      <c r="IX14" s="271"/>
      <c r="IY14" s="272"/>
      <c r="IZ14" s="273"/>
      <c r="JA14" s="273"/>
      <c r="JB14" s="273"/>
      <c r="JC14" s="273"/>
      <c r="JD14" s="274"/>
      <c r="JE14" s="265"/>
      <c r="JF14" s="537"/>
      <c r="JG14" s="537"/>
      <c r="JH14" s="538"/>
      <c r="JI14" s="539"/>
      <c r="JK14" s="540"/>
      <c r="JL14" s="540"/>
      <c r="JM14" s="542"/>
      <c r="JN14" s="541"/>
      <c r="JO14" s="537"/>
      <c r="JP14" s="266"/>
      <c r="JQ14" s="271"/>
      <c r="JR14" s="271"/>
      <c r="JS14" s="271"/>
      <c r="JT14" s="271"/>
      <c r="JU14" s="271"/>
      <c r="JV14" s="272"/>
      <c r="JW14" s="273"/>
      <c r="JX14" s="273"/>
      <c r="JY14" s="273"/>
      <c r="JZ14" s="273"/>
      <c r="KA14" s="274"/>
      <c r="KB14" s="265"/>
      <c r="KC14" s="537"/>
      <c r="KD14" s="537"/>
      <c r="KE14" s="538"/>
      <c r="KF14" s="539"/>
      <c r="KH14" s="540"/>
      <c r="KI14" s="540"/>
      <c r="KJ14" s="542"/>
      <c r="KK14" s="541"/>
      <c r="KL14" s="537"/>
      <c r="KM14" s="266"/>
      <c r="KN14" s="271"/>
      <c r="KO14" s="271"/>
      <c r="KP14" s="271"/>
      <c r="KQ14" s="271"/>
      <c r="KR14" s="271"/>
      <c r="KS14" s="272"/>
      <c r="KT14" s="273"/>
      <c r="KU14" s="273"/>
      <c r="KV14" s="273"/>
      <c r="KW14" s="273"/>
      <c r="KX14" s="274"/>
      <c r="KY14" s="265"/>
      <c r="KZ14" s="537"/>
      <c r="LA14" s="537"/>
      <c r="LB14" s="538"/>
      <c r="LC14" s="539"/>
      <c r="LE14" s="540"/>
      <c r="LF14" s="540"/>
      <c r="LG14" s="542"/>
      <c r="LH14" s="541"/>
      <c r="LI14" s="537"/>
      <c r="LJ14" s="266"/>
      <c r="LK14" s="271"/>
      <c r="LL14" s="271"/>
      <c r="LM14" s="271"/>
      <c r="LN14" s="271"/>
      <c r="LO14" s="271"/>
      <c r="LP14" s="272"/>
      <c r="LQ14" s="273"/>
      <c r="LR14" s="273"/>
      <c r="LS14" s="273"/>
      <c r="LT14" s="273"/>
      <c r="LU14" s="274"/>
      <c r="LV14" s="265"/>
      <c r="LW14" s="537"/>
      <c r="LX14" s="537"/>
      <c r="LY14" s="538"/>
      <c r="LZ14" s="539"/>
      <c r="MB14" s="540"/>
      <c r="MC14" s="540"/>
      <c r="MD14" s="542"/>
      <c r="ME14" s="541"/>
      <c r="MF14" s="537"/>
      <c r="MG14" s="266"/>
      <c r="MH14" s="271"/>
      <c r="MI14" s="271"/>
      <c r="MJ14" s="271"/>
      <c r="MK14" s="271"/>
      <c r="ML14" s="271"/>
      <c r="MM14" s="272"/>
      <c r="MN14" s="273"/>
      <c r="MO14" s="273"/>
      <c r="MP14" s="273"/>
      <c r="MQ14" s="273"/>
      <c r="MR14" s="274"/>
      <c r="MS14" s="265"/>
      <c r="MT14" s="537"/>
      <c r="MU14" s="537"/>
      <c r="MV14" s="538"/>
      <c r="MW14" s="539"/>
      <c r="MY14" s="540"/>
      <c r="MZ14" s="540"/>
      <c r="NA14" s="542"/>
      <c r="NB14" s="541"/>
      <c r="NC14" s="537"/>
      <c r="ND14" s="266"/>
      <c r="NE14" s="271"/>
      <c r="NF14" s="271"/>
      <c r="NG14" s="271"/>
      <c r="NH14" s="271"/>
      <c r="NI14" s="271"/>
      <c r="NJ14" s="272"/>
      <c r="NK14" s="273"/>
      <c r="NL14" s="273"/>
      <c r="NM14" s="273"/>
      <c r="NN14" s="273"/>
      <c r="NO14" s="274"/>
      <c r="NP14" s="265"/>
      <c r="NQ14" s="537"/>
      <c r="NR14" s="537"/>
      <c r="NS14" s="538"/>
      <c r="NT14" s="539"/>
      <c r="NV14" s="540"/>
      <c r="NW14" s="540"/>
      <c r="NX14" s="542"/>
      <c r="NY14" s="541"/>
      <c r="NZ14" s="537"/>
      <c r="OA14" s="266"/>
      <c r="OB14" s="271"/>
      <c r="OC14" s="271"/>
      <c r="OD14" s="271"/>
      <c r="OE14" s="271"/>
      <c r="OF14" s="271"/>
      <c r="OG14" s="272"/>
      <c r="OH14" s="273"/>
      <c r="OI14" s="273"/>
      <c r="OJ14" s="273"/>
      <c r="OK14" s="273"/>
      <c r="OL14" s="274"/>
      <c r="OM14" s="265"/>
      <c r="ON14" s="537"/>
      <c r="OO14" s="537"/>
      <c r="OP14" s="538"/>
      <c r="OQ14" s="539"/>
      <c r="OS14" s="540"/>
      <c r="OT14" s="540"/>
      <c r="OU14" s="542"/>
      <c r="OV14" s="541"/>
      <c r="OW14" s="537"/>
      <c r="OX14" s="266"/>
      <c r="OY14" s="271"/>
      <c r="OZ14" s="271"/>
      <c r="PA14" s="271"/>
      <c r="PB14" s="271"/>
      <c r="PC14" s="271"/>
      <c r="PD14" s="272"/>
      <c r="PE14" s="273"/>
      <c r="PF14" s="273"/>
      <c r="PG14" s="273"/>
      <c r="PH14" s="273"/>
      <c r="PI14" s="274"/>
      <c r="PJ14" s="265"/>
      <c r="PK14" s="537"/>
      <c r="PL14" s="537"/>
      <c r="PM14" s="538"/>
      <c r="PN14" s="539"/>
      <c r="PP14" s="540"/>
      <c r="PQ14" s="540"/>
      <c r="PR14" s="542"/>
      <c r="PS14" s="541"/>
      <c r="PT14" s="537"/>
      <c r="PU14" s="266"/>
      <c r="PV14" s="271"/>
      <c r="PW14" s="271"/>
      <c r="PX14" s="271"/>
      <c r="PY14" s="271"/>
      <c r="PZ14" s="271"/>
      <c r="QA14" s="272"/>
      <c r="QB14" s="273"/>
      <c r="QC14" s="273"/>
      <c r="QD14" s="273"/>
      <c r="QE14" s="273"/>
      <c r="QF14" s="274"/>
      <c r="QG14" s="265"/>
      <c r="QH14" s="537"/>
      <c r="QI14" s="537"/>
      <c r="QJ14" s="538"/>
      <c r="QK14" s="539"/>
      <c r="QM14" s="540"/>
      <c r="QN14" s="540"/>
      <c r="QO14" s="542"/>
      <c r="QP14" s="541"/>
      <c r="QQ14" s="537"/>
      <c r="QR14" s="266"/>
      <c r="QS14" s="271"/>
      <c r="QT14" s="271"/>
      <c r="QU14" s="271"/>
      <c r="QV14" s="271"/>
      <c r="QW14" s="271"/>
      <c r="QX14" s="272"/>
      <c r="QY14" s="273"/>
      <c r="QZ14" s="273"/>
      <c r="RA14" s="273"/>
      <c r="RB14" s="273"/>
      <c r="RC14" s="274"/>
      <c r="RD14" s="265"/>
      <c r="RE14" s="537"/>
      <c r="RF14" s="537"/>
      <c r="RG14" s="538"/>
      <c r="RH14" s="539"/>
      <c r="RJ14" s="540"/>
      <c r="RK14" s="540"/>
      <c r="RL14" s="542"/>
      <c r="RM14" s="541"/>
      <c r="RN14" s="537"/>
      <c r="RO14" s="266"/>
      <c r="RP14" s="271"/>
      <c r="RQ14" s="271"/>
      <c r="RR14" s="271"/>
      <c r="RS14" s="271"/>
      <c r="RT14" s="271"/>
      <c r="RU14" s="272"/>
      <c r="RV14" s="273"/>
      <c r="RW14" s="273"/>
      <c r="RX14" s="273"/>
      <c r="RY14" s="273"/>
      <c r="RZ14" s="274"/>
      <c r="SA14" s="265"/>
      <c r="SB14" s="537"/>
      <c r="SC14" s="537"/>
      <c r="SD14" s="538"/>
      <c r="SE14" s="539"/>
      <c r="SG14" s="540"/>
      <c r="SH14" s="540"/>
      <c r="SI14" s="542"/>
      <c r="SJ14" s="541"/>
      <c r="SK14" s="537"/>
      <c r="SL14" s="266"/>
      <c r="SM14" s="271"/>
      <c r="SN14" s="271"/>
      <c r="SO14" s="271"/>
      <c r="SP14" s="271"/>
      <c r="SQ14" s="271"/>
      <c r="SR14" s="272"/>
      <c r="SS14" s="273"/>
      <c r="ST14" s="273"/>
      <c r="SU14" s="273"/>
      <c r="SV14" s="273"/>
      <c r="SW14" s="274"/>
      <c r="SX14" s="265"/>
      <c r="SY14" s="537"/>
      <c r="SZ14" s="537"/>
      <c r="TA14" s="538"/>
      <c r="TB14" s="539"/>
      <c r="TD14" s="540"/>
      <c r="TE14" s="540"/>
      <c r="TF14" s="542"/>
      <c r="TG14" s="541"/>
      <c r="TH14" s="537"/>
      <c r="TI14" s="266"/>
      <c r="TJ14" s="271"/>
      <c r="TK14" s="271"/>
      <c r="TL14" s="271"/>
      <c r="TM14" s="271"/>
      <c r="TN14" s="271"/>
      <c r="TO14" s="272"/>
      <c r="TP14" s="273"/>
      <c r="TQ14" s="273"/>
      <c r="TR14" s="273"/>
      <c r="TS14" s="273"/>
      <c r="TT14" s="274"/>
      <c r="TU14" s="265"/>
      <c r="TV14" s="537"/>
      <c r="TW14" s="537"/>
      <c r="TX14" s="538"/>
      <c r="TY14" s="539"/>
      <c r="UA14" s="540"/>
      <c r="UB14" s="540"/>
      <c r="UC14" s="542"/>
      <c r="UD14" s="541"/>
      <c r="UE14" s="537"/>
      <c r="UF14" s="266"/>
      <c r="UG14" s="271"/>
      <c r="UH14" s="271"/>
      <c r="UI14" s="271"/>
      <c r="UJ14" s="271"/>
      <c r="UK14" s="271"/>
      <c r="UL14" s="272"/>
      <c r="UM14" s="273"/>
      <c r="UN14" s="273"/>
      <c r="UO14" s="273"/>
      <c r="UP14" s="273"/>
      <c r="UQ14" s="274"/>
      <c r="UR14" s="265"/>
      <c r="US14" s="537"/>
      <c r="UT14" s="537"/>
      <c r="UU14" s="538"/>
      <c r="UV14" s="539"/>
      <c r="UX14" s="540"/>
      <c r="UY14" s="540"/>
      <c r="UZ14" s="542"/>
      <c r="VA14" s="541"/>
      <c r="VB14" s="537"/>
      <c r="VC14" s="266"/>
      <c r="VD14" s="271"/>
      <c r="VE14" s="271"/>
      <c r="VF14" s="271"/>
      <c r="VG14" s="271"/>
      <c r="VH14" s="271"/>
      <c r="VI14" s="272"/>
      <c r="VJ14" s="273"/>
      <c r="VK14" s="273"/>
      <c r="VL14" s="273"/>
      <c r="VM14" s="273"/>
      <c r="VN14" s="274"/>
      <c r="VO14" s="265"/>
      <c r="VP14" s="537"/>
      <c r="VQ14" s="537"/>
      <c r="VR14" s="538"/>
      <c r="VS14" s="539"/>
      <c r="VU14" s="540"/>
      <c r="VV14" s="540"/>
      <c r="VW14" s="542"/>
      <c r="VX14" s="541"/>
      <c r="VY14" s="537"/>
      <c r="VZ14" s="266"/>
      <c r="WA14" s="271"/>
      <c r="WB14" s="271"/>
      <c r="WC14" s="271"/>
      <c r="WD14" s="271"/>
      <c r="WE14" s="271"/>
      <c r="WF14" s="272"/>
      <c r="WG14" s="273"/>
      <c r="WH14" s="273"/>
      <c r="WI14" s="273"/>
      <c r="WJ14" s="273"/>
      <c r="WK14" s="274"/>
      <c r="WL14" s="265"/>
      <c r="WM14" s="537"/>
      <c r="WN14" s="537"/>
      <c r="WO14" s="538"/>
      <c r="WP14" s="539"/>
      <c r="WR14" s="540"/>
      <c r="WS14" s="540"/>
      <c r="WT14" s="542"/>
      <c r="WU14" s="541"/>
      <c r="WV14" s="537"/>
      <c r="WW14" s="266"/>
      <c r="WX14" s="271"/>
      <c r="WY14" s="271"/>
      <c r="WZ14" s="271"/>
      <c r="XA14" s="271"/>
      <c r="XB14" s="271"/>
      <c r="XC14" s="272"/>
      <c r="XD14" s="273"/>
      <c r="XE14" s="273"/>
      <c r="XF14" s="273"/>
      <c r="XG14" s="273"/>
      <c r="XH14" s="274"/>
      <c r="XI14" s="265"/>
      <c r="XJ14" s="537"/>
      <c r="XK14" s="537"/>
      <c r="XL14" s="538"/>
      <c r="XM14" s="539"/>
      <c r="XO14" s="540"/>
      <c r="XP14" s="540"/>
      <c r="XQ14" s="542"/>
      <c r="XR14" s="541"/>
      <c r="XS14" s="537"/>
      <c r="XT14" s="266"/>
      <c r="XU14" s="271"/>
      <c r="XV14" s="271"/>
      <c r="XW14" s="271"/>
      <c r="XX14" s="271"/>
      <c r="XY14" s="271"/>
      <c r="XZ14" s="272"/>
      <c r="YA14" s="273"/>
      <c r="YB14" s="273"/>
      <c r="YC14" s="273"/>
      <c r="YD14" s="273"/>
      <c r="YE14" s="274"/>
      <c r="YF14" s="265"/>
      <c r="YG14" s="537"/>
      <c r="YH14" s="537"/>
      <c r="YI14" s="538"/>
      <c r="YJ14" s="539"/>
      <c r="YL14" s="540"/>
      <c r="YM14" s="540"/>
      <c r="YN14" s="542"/>
      <c r="YO14" s="541"/>
      <c r="YP14" s="537"/>
      <c r="YQ14" s="266"/>
      <c r="YR14" s="271"/>
      <c r="YS14" s="271"/>
      <c r="YT14" s="271"/>
      <c r="YU14" s="271"/>
      <c r="YV14" s="271"/>
      <c r="YW14" s="272"/>
      <c r="YX14" s="273"/>
      <c r="YY14" s="273"/>
      <c r="YZ14" s="273"/>
      <c r="ZA14" s="273"/>
      <c r="ZB14" s="274"/>
      <c r="ZC14" s="265"/>
      <c r="ZD14" s="537"/>
      <c r="ZE14" s="537"/>
      <c r="ZF14" s="538"/>
      <c r="ZG14" s="539"/>
      <c r="ZI14" s="540"/>
      <c r="ZJ14" s="540"/>
      <c r="ZK14" s="542"/>
      <c r="ZL14" s="541"/>
      <c r="ZM14" s="537"/>
      <c r="ZN14" s="266"/>
      <c r="ZO14" s="271"/>
      <c r="ZP14" s="271"/>
      <c r="ZQ14" s="271"/>
      <c r="ZR14" s="271"/>
      <c r="ZS14" s="271"/>
      <c r="ZT14" s="272"/>
      <c r="ZU14" s="273"/>
      <c r="ZV14" s="273"/>
      <c r="ZW14" s="273"/>
      <c r="ZX14" s="273"/>
      <c r="ZY14" s="274"/>
      <c r="ZZ14" s="265"/>
      <c r="AAA14" s="537"/>
      <c r="AAB14" s="537"/>
      <c r="AAC14" s="538"/>
      <c r="AAD14" s="539"/>
      <c r="AAF14" s="540"/>
      <c r="AAG14" s="540"/>
      <c r="AAH14" s="542"/>
      <c r="AAI14" s="541"/>
      <c r="AAJ14" s="537"/>
      <c r="AAK14" s="266"/>
      <c r="AAL14" s="271"/>
      <c r="AAM14" s="271"/>
      <c r="AAN14" s="271"/>
      <c r="AAO14" s="271"/>
      <c r="AAP14" s="271"/>
      <c r="AAQ14" s="272"/>
      <c r="AAR14" s="273"/>
      <c r="AAS14" s="273"/>
      <c r="AAT14" s="273"/>
      <c r="AAU14" s="273"/>
      <c r="AAV14" s="274"/>
      <c r="AAW14" s="265"/>
      <c r="AAX14" s="537"/>
      <c r="AAY14" s="537"/>
      <c r="AAZ14" s="538"/>
      <c r="ABA14" s="539"/>
      <c r="ABC14" s="540"/>
      <c r="ABD14" s="540"/>
      <c r="ABE14" s="542"/>
      <c r="ABF14" s="541"/>
      <c r="ABG14" s="537"/>
      <c r="ABH14" s="266"/>
      <c r="ABI14" s="271"/>
      <c r="ABJ14" s="271"/>
      <c r="ABK14" s="271"/>
      <c r="ABL14" s="271"/>
      <c r="ABM14" s="271"/>
      <c r="ABN14" s="272"/>
      <c r="ABO14" s="273"/>
      <c r="ABP14" s="273"/>
      <c r="ABQ14" s="273"/>
      <c r="ABR14" s="273"/>
      <c r="ABS14" s="274"/>
      <c r="ABT14" s="265"/>
      <c r="ABU14" s="537"/>
      <c r="ABV14" s="537"/>
      <c r="ABW14" s="538"/>
      <c r="ABX14" s="539"/>
      <c r="ABZ14" s="540"/>
      <c r="ACA14" s="540"/>
      <c r="ACB14" s="542"/>
      <c r="ACC14" s="541"/>
      <c r="ACD14" s="537"/>
      <c r="ACE14" s="266"/>
      <c r="ACF14" s="271"/>
      <c r="ACG14" s="271"/>
      <c r="ACH14" s="271"/>
      <c r="ACI14" s="271"/>
      <c r="ACJ14" s="271"/>
      <c r="ACK14" s="272"/>
      <c r="ACL14" s="273"/>
      <c r="ACM14" s="273"/>
      <c r="ACN14" s="273"/>
      <c r="ACO14" s="273"/>
      <c r="ACP14" s="274"/>
      <c r="ACQ14" s="265"/>
      <c r="ACR14" s="537"/>
      <c r="ACS14" s="537"/>
      <c r="ACT14" s="538"/>
      <c r="ACU14" s="539"/>
      <c r="ACW14" s="540"/>
      <c r="ACX14" s="540"/>
      <c r="ACY14" s="542"/>
      <c r="ACZ14" s="541"/>
      <c r="ADA14" s="537"/>
      <c r="ADB14" s="266"/>
      <c r="ADC14" s="271"/>
      <c r="ADD14" s="271"/>
      <c r="ADE14" s="271"/>
      <c r="ADF14" s="271"/>
      <c r="ADG14" s="271"/>
      <c r="ADH14" s="272"/>
      <c r="ADI14" s="273"/>
      <c r="ADJ14" s="273"/>
      <c r="ADK14" s="273"/>
      <c r="ADL14" s="273"/>
      <c r="ADM14" s="274"/>
      <c r="ADN14" s="265"/>
      <c r="ADO14" s="537"/>
      <c r="ADP14" s="537"/>
      <c r="ADQ14" s="538"/>
      <c r="ADR14" s="539"/>
      <c r="ADT14" s="540"/>
      <c r="ADU14" s="540"/>
      <c r="ADV14" s="542"/>
      <c r="ADW14" s="541"/>
      <c r="ADX14" s="537"/>
      <c r="ADY14" s="266"/>
      <c r="ADZ14" s="271"/>
      <c r="AEA14" s="271"/>
      <c r="AEB14" s="271"/>
      <c r="AEC14" s="271"/>
      <c r="AED14" s="271"/>
      <c r="AEE14" s="272"/>
      <c r="AEF14" s="273"/>
      <c r="AEG14" s="273"/>
      <c r="AEH14" s="273"/>
      <c r="AEI14" s="273"/>
      <c r="AEJ14" s="274"/>
      <c r="AEK14" s="265"/>
      <c r="AEL14" s="537"/>
      <c r="AEM14" s="537"/>
      <c r="AEN14" s="538"/>
      <c r="AEO14" s="539"/>
      <c r="AEQ14" s="540"/>
      <c r="AER14" s="540"/>
      <c r="AES14" s="542"/>
      <c r="AET14" s="541"/>
      <c r="AEU14" s="537"/>
      <c r="AEV14" s="266"/>
      <c r="AEW14" s="271"/>
      <c r="AEX14" s="271"/>
      <c r="AEY14" s="271"/>
      <c r="AEZ14" s="271"/>
      <c r="AFA14" s="271"/>
      <c r="AFB14" s="272"/>
      <c r="AFC14" s="273"/>
      <c r="AFD14" s="273"/>
      <c r="AFE14" s="273"/>
      <c r="AFF14" s="273"/>
      <c r="AFG14" s="274"/>
      <c r="AFH14" s="265"/>
      <c r="AFI14" s="537"/>
      <c r="AFJ14" s="537"/>
      <c r="AFK14" s="538"/>
      <c r="AFL14" s="539"/>
      <c r="AFN14" s="540"/>
      <c r="AFO14" s="540"/>
      <c r="AFP14" s="542"/>
      <c r="AFQ14" s="541"/>
      <c r="AFR14" s="537"/>
      <c r="AFS14" s="266"/>
      <c r="AFT14" s="271"/>
      <c r="AFU14" s="271"/>
      <c r="AFV14" s="271"/>
      <c r="AFW14" s="271"/>
      <c r="AFX14" s="271"/>
      <c r="AFY14" s="272"/>
      <c r="AFZ14" s="273"/>
      <c r="AGA14" s="273"/>
      <c r="AGB14" s="273"/>
      <c r="AGC14" s="273"/>
      <c r="AGD14" s="274"/>
      <c r="AGE14" s="265"/>
      <c r="AGF14" s="537"/>
      <c r="AGG14" s="537"/>
      <c r="AGH14" s="538"/>
      <c r="AGI14" s="539"/>
      <c r="AGK14" s="540"/>
      <c r="AGL14" s="540"/>
      <c r="AGM14" s="542"/>
      <c r="AGN14" s="541"/>
      <c r="AGO14" s="537"/>
      <c r="AGP14" s="266"/>
      <c r="AGQ14" s="271"/>
      <c r="AGR14" s="271"/>
      <c r="AGS14" s="271"/>
      <c r="AGT14" s="271"/>
      <c r="AGU14" s="271"/>
      <c r="AGV14" s="272"/>
      <c r="AGW14" s="273"/>
      <c r="AGX14" s="273"/>
      <c r="AGY14" s="273"/>
      <c r="AGZ14" s="273"/>
      <c r="AHA14" s="274"/>
      <c r="AHB14" s="265"/>
      <c r="AHC14" s="537"/>
      <c r="AHD14" s="537"/>
      <c r="AHE14" s="538"/>
      <c r="AHF14" s="539"/>
      <c r="AHH14" s="540"/>
      <c r="AHI14" s="540"/>
      <c r="AHJ14" s="542"/>
      <c r="AHK14" s="541"/>
      <c r="AHL14" s="537"/>
      <c r="AHM14" s="266"/>
      <c r="AHN14" s="271"/>
      <c r="AHO14" s="271"/>
      <c r="AHP14" s="271"/>
      <c r="AHQ14" s="271"/>
      <c r="AHR14" s="271"/>
      <c r="AHS14" s="272"/>
      <c r="AHT14" s="273"/>
      <c r="AHU14" s="273"/>
      <c r="AHV14" s="273"/>
      <c r="AHW14" s="273"/>
      <c r="AHX14" s="274"/>
      <c r="AHY14" s="265"/>
      <c r="AHZ14" s="537"/>
      <c r="AIA14" s="537"/>
      <c r="AIB14" s="538"/>
      <c r="AIC14" s="539"/>
      <c r="AIE14" s="540"/>
      <c r="AIF14" s="540"/>
      <c r="AIG14" s="542"/>
      <c r="AIH14" s="541"/>
      <c r="AII14" s="537"/>
      <c r="AIJ14" s="266"/>
      <c r="AIK14" s="271"/>
      <c r="AIL14" s="271"/>
      <c r="AIM14" s="271"/>
      <c r="AIN14" s="271"/>
      <c r="AIO14" s="271"/>
      <c r="AIP14" s="272"/>
      <c r="AIQ14" s="273"/>
      <c r="AIR14" s="273"/>
      <c r="AIS14" s="273"/>
      <c r="AIT14" s="273"/>
      <c r="AIU14" s="274"/>
      <c r="AIV14" s="265"/>
      <c r="AIW14" s="537"/>
      <c r="AIX14" s="537"/>
      <c r="AIY14" s="538"/>
      <c r="AIZ14" s="539"/>
      <c r="AJB14" s="540"/>
      <c r="AJC14" s="540"/>
      <c r="AJD14" s="542"/>
      <c r="AJE14" s="541"/>
      <c r="AJF14" s="537"/>
      <c r="AJG14" s="266"/>
      <c r="AJH14" s="271"/>
      <c r="AJI14" s="271"/>
      <c r="AJJ14" s="271"/>
      <c r="AJK14" s="271"/>
      <c r="AJL14" s="271"/>
      <c r="AJM14" s="272"/>
      <c r="AJN14" s="273"/>
      <c r="AJO14" s="273"/>
      <c r="AJP14" s="273"/>
      <c r="AJQ14" s="273"/>
      <c r="AJR14" s="274"/>
      <c r="AJS14" s="265"/>
      <c r="AJT14" s="537"/>
      <c r="AJU14" s="537"/>
      <c r="AJV14" s="538"/>
      <c r="AJW14" s="539"/>
      <c r="AJY14" s="540"/>
      <c r="AJZ14" s="540"/>
      <c r="AKA14" s="542"/>
      <c r="AKB14" s="541"/>
      <c r="AKC14" s="537"/>
      <c r="AKD14" s="266"/>
      <c r="AKE14" s="271"/>
      <c r="AKF14" s="271"/>
      <c r="AKG14" s="271"/>
      <c r="AKH14" s="271"/>
      <c r="AKI14" s="271"/>
      <c r="AKJ14" s="272"/>
      <c r="AKK14" s="273"/>
      <c r="AKL14" s="273"/>
      <c r="AKM14" s="273"/>
      <c r="AKN14" s="273"/>
      <c r="AKO14" s="274"/>
      <c r="AKP14" s="265"/>
      <c r="AKQ14" s="537"/>
      <c r="AKR14" s="537"/>
      <c r="AKS14" s="538"/>
      <c r="AKT14" s="539"/>
      <c r="AKV14" s="540"/>
      <c r="AKW14" s="540"/>
      <c r="AKX14" s="542"/>
      <c r="AKY14" s="541"/>
      <c r="AKZ14" s="537"/>
      <c r="ALA14" s="266"/>
      <c r="ALB14" s="271"/>
      <c r="ALC14" s="271"/>
      <c r="ALD14" s="271"/>
      <c r="ALE14" s="271"/>
      <c r="ALF14" s="271"/>
      <c r="ALG14" s="272"/>
      <c r="ALH14" s="273"/>
      <c r="ALI14" s="273"/>
      <c r="ALJ14" s="273"/>
      <c r="ALK14" s="273"/>
      <c r="ALL14" s="274"/>
      <c r="ALM14" s="265"/>
      <c r="ALN14" s="537"/>
      <c r="ALO14" s="537"/>
      <c r="ALP14" s="538"/>
      <c r="ALQ14" s="539"/>
      <c r="ALS14" s="540"/>
      <c r="ALT14" s="540"/>
      <c r="ALU14" s="542"/>
      <c r="ALV14" s="541"/>
      <c r="ALW14" s="537"/>
      <c r="ALX14" s="266"/>
      <c r="ALY14" s="271"/>
      <c r="ALZ14" s="271"/>
      <c r="AMA14" s="271"/>
      <c r="AMB14" s="271"/>
      <c r="AMC14" s="271"/>
      <c r="AMD14" s="272"/>
      <c r="AME14" s="273"/>
      <c r="AMF14" s="273"/>
      <c r="AMG14" s="273"/>
      <c r="AMH14" s="273"/>
      <c r="AMI14" s="274"/>
      <c r="AMJ14" s="265"/>
      <c r="AMK14" s="537"/>
      <c r="AML14" s="537"/>
      <c r="AMM14" s="538"/>
      <c r="AMN14" s="539"/>
      <c r="AMP14" s="540"/>
      <c r="AMQ14" s="540"/>
      <c r="AMR14" s="542"/>
      <c r="AMS14" s="541"/>
      <c r="AMT14" s="537"/>
      <c r="AMU14" s="266"/>
      <c r="AMV14" s="271"/>
      <c r="AMW14" s="271"/>
      <c r="AMX14" s="271"/>
      <c r="AMY14" s="271"/>
      <c r="AMZ14" s="271"/>
      <c r="ANA14" s="272"/>
      <c r="ANB14" s="273"/>
      <c r="ANC14" s="273"/>
      <c r="AND14" s="273"/>
      <c r="ANE14" s="273"/>
      <c r="ANF14" s="274"/>
      <c r="ANG14" s="265"/>
      <c r="ANH14" s="537"/>
      <c r="ANI14" s="537"/>
      <c r="ANJ14" s="538"/>
      <c r="ANK14" s="539"/>
      <c r="ANM14" s="540"/>
      <c r="ANN14" s="540"/>
      <c r="ANO14" s="542"/>
      <c r="ANP14" s="541"/>
      <c r="ANQ14" s="537"/>
      <c r="ANR14" s="266"/>
      <c r="ANS14" s="271"/>
      <c r="ANT14" s="271"/>
      <c r="ANU14" s="271"/>
      <c r="ANV14" s="271"/>
      <c r="ANW14" s="271"/>
      <c r="ANX14" s="272"/>
      <c r="ANY14" s="273"/>
      <c r="ANZ14" s="273"/>
      <c r="AOA14" s="273"/>
      <c r="AOB14" s="273"/>
      <c r="AOC14" s="274"/>
      <c r="AOD14" s="265"/>
      <c r="AOE14" s="537"/>
      <c r="AOF14" s="537"/>
      <c r="AOG14" s="538"/>
      <c r="AOH14" s="539"/>
      <c r="AOJ14" s="540"/>
      <c r="AOK14" s="540"/>
      <c r="AOL14" s="542"/>
      <c r="AOM14" s="541"/>
      <c r="AON14" s="537"/>
      <c r="AOO14" s="266"/>
      <c r="AOP14" s="271"/>
      <c r="AOQ14" s="271"/>
      <c r="AOR14" s="271"/>
      <c r="AOS14" s="271"/>
      <c r="AOT14" s="271"/>
      <c r="AOU14" s="272"/>
      <c r="AOV14" s="273"/>
      <c r="AOW14" s="273"/>
      <c r="AOX14" s="273"/>
      <c r="AOY14" s="273"/>
      <c r="AOZ14" s="274"/>
      <c r="APA14" s="265"/>
      <c r="APB14" s="537"/>
      <c r="APC14" s="537"/>
      <c r="APD14" s="538"/>
      <c r="APE14" s="539"/>
      <c r="APG14" s="540"/>
      <c r="APH14" s="540"/>
      <c r="API14" s="542"/>
      <c r="APJ14" s="541"/>
      <c r="APK14" s="537"/>
      <c r="APL14" s="266"/>
      <c r="APM14" s="271"/>
      <c r="APN14" s="271"/>
      <c r="APO14" s="271"/>
      <c r="APP14" s="271"/>
      <c r="APQ14" s="271"/>
      <c r="APR14" s="272"/>
      <c r="APS14" s="273"/>
      <c r="APT14" s="273"/>
      <c r="APU14" s="273"/>
      <c r="APV14" s="273"/>
      <c r="APW14" s="274"/>
      <c r="APX14" s="265"/>
      <c r="APY14" s="537"/>
      <c r="APZ14" s="537"/>
      <c r="AQA14" s="538"/>
      <c r="AQB14" s="539"/>
      <c r="AQD14" s="540"/>
      <c r="AQE14" s="540"/>
      <c r="AQF14" s="542"/>
      <c r="AQG14" s="541"/>
      <c r="AQH14" s="537"/>
      <c r="AQI14" s="266"/>
      <c r="AQJ14" s="271"/>
      <c r="AQK14" s="271"/>
      <c r="AQL14" s="271"/>
      <c r="AQM14" s="271"/>
      <c r="AQN14" s="271"/>
      <c r="AQO14" s="272"/>
      <c r="AQP14" s="273"/>
      <c r="AQQ14" s="273"/>
      <c r="AQR14" s="273"/>
      <c r="AQS14" s="273"/>
      <c r="AQT14" s="274"/>
      <c r="AQU14" s="265"/>
      <c r="AQV14" s="537"/>
      <c r="AQW14" s="537"/>
      <c r="AQX14" s="538"/>
      <c r="AQY14" s="539"/>
      <c r="ARA14" s="540"/>
      <c r="ARB14" s="540"/>
      <c r="ARC14" s="542"/>
      <c r="ARD14" s="541"/>
      <c r="ARE14" s="537"/>
      <c r="ARF14" s="266"/>
      <c r="ARG14" s="271"/>
      <c r="ARH14" s="271"/>
      <c r="ARI14" s="271"/>
      <c r="ARJ14" s="271"/>
      <c r="ARK14" s="271"/>
      <c r="ARL14" s="272"/>
      <c r="ARM14" s="273"/>
      <c r="ARN14" s="273"/>
      <c r="ARO14" s="273"/>
      <c r="ARP14" s="273"/>
      <c r="ARQ14" s="274"/>
      <c r="ARR14" s="265"/>
      <c r="ARS14" s="537"/>
      <c r="ART14" s="537"/>
      <c r="ARU14" s="538"/>
      <c r="ARV14" s="539"/>
      <c r="ARX14" s="540"/>
      <c r="ARY14" s="540"/>
      <c r="ARZ14" s="542"/>
      <c r="ASA14" s="541"/>
      <c r="ASB14" s="537"/>
      <c r="ASC14" s="266"/>
      <c r="ASD14" s="271"/>
      <c r="ASE14" s="271"/>
      <c r="ASF14" s="271"/>
      <c r="ASG14" s="271"/>
      <c r="ASH14" s="271"/>
      <c r="ASI14" s="272"/>
      <c r="ASJ14" s="273"/>
      <c r="ASK14" s="273"/>
      <c r="ASL14" s="273"/>
      <c r="ASM14" s="273"/>
      <c r="ASN14" s="274"/>
      <c r="ASO14" s="265"/>
      <c r="ASP14" s="537"/>
      <c r="ASQ14" s="537"/>
      <c r="ASR14" s="538"/>
      <c r="ASS14" s="539"/>
      <c r="ASU14" s="540"/>
      <c r="ASV14" s="540"/>
      <c r="ASW14" s="542"/>
      <c r="ASX14" s="541"/>
      <c r="ASY14" s="537"/>
      <c r="ASZ14" s="266"/>
      <c r="ATA14" s="271"/>
      <c r="ATB14" s="271"/>
      <c r="ATC14" s="271"/>
      <c r="ATD14" s="271"/>
      <c r="ATE14" s="271"/>
      <c r="ATF14" s="272"/>
      <c r="ATG14" s="273"/>
      <c r="ATH14" s="273"/>
      <c r="ATI14" s="273"/>
      <c r="ATJ14" s="273"/>
      <c r="ATK14" s="274"/>
      <c r="ATL14" s="265"/>
      <c r="ATM14" s="537"/>
      <c r="ATN14" s="537"/>
      <c r="ATO14" s="538"/>
      <c r="ATP14" s="539"/>
      <c r="ATR14" s="540"/>
      <c r="ATS14" s="540"/>
      <c r="ATT14" s="542"/>
      <c r="ATU14" s="541"/>
      <c r="ATV14" s="537"/>
      <c r="ATW14" s="266"/>
      <c r="ATX14" s="271"/>
      <c r="ATY14" s="271"/>
      <c r="ATZ14" s="271"/>
      <c r="AUA14" s="271"/>
      <c r="AUB14" s="271"/>
      <c r="AUC14" s="272"/>
      <c r="AUD14" s="273"/>
      <c r="AUE14" s="273"/>
      <c r="AUF14" s="273"/>
      <c r="AUG14" s="273"/>
      <c r="AUH14" s="274"/>
      <c r="AUI14" s="265"/>
      <c r="AUJ14" s="537"/>
      <c r="AUK14" s="537"/>
      <c r="AUL14" s="538"/>
      <c r="AUM14" s="539"/>
      <c r="AUO14" s="540"/>
      <c r="AUP14" s="540"/>
      <c r="AUQ14" s="542"/>
      <c r="AUR14" s="541"/>
      <c r="AUS14" s="537"/>
      <c r="AUT14" s="266"/>
      <c r="AUU14" s="271"/>
      <c r="AUV14" s="271"/>
      <c r="AUW14" s="271"/>
      <c r="AUX14" s="271"/>
      <c r="AUY14" s="271"/>
      <c r="AUZ14" s="272"/>
      <c r="AVA14" s="273"/>
      <c r="AVB14" s="273"/>
      <c r="AVC14" s="273"/>
      <c r="AVD14" s="273"/>
      <c r="AVE14" s="274"/>
      <c r="AVF14" s="265"/>
      <c r="AVG14" s="537"/>
      <c r="AVH14" s="537"/>
      <c r="AVI14" s="538"/>
      <c r="AVJ14" s="539"/>
      <c r="AVL14" s="540"/>
      <c r="AVM14" s="540"/>
      <c r="AVN14" s="542"/>
      <c r="AVO14" s="541"/>
      <c r="AVP14" s="537"/>
      <c r="AVQ14" s="266"/>
      <c r="AVR14" s="271"/>
      <c r="AVS14" s="271"/>
      <c r="AVT14" s="271"/>
      <c r="AVU14" s="271"/>
      <c r="AVV14" s="271"/>
      <c r="AVW14" s="272"/>
      <c r="AVX14" s="273"/>
      <c r="AVY14" s="273"/>
      <c r="AVZ14" s="273"/>
      <c r="AWA14" s="273"/>
      <c r="AWB14" s="274"/>
      <c r="AWC14" s="265"/>
      <c r="AWD14" s="537"/>
      <c r="AWE14" s="537"/>
      <c r="AWF14" s="538"/>
      <c r="AWG14" s="539"/>
      <c r="AWI14" s="540"/>
      <c r="AWJ14" s="540"/>
      <c r="AWK14" s="542"/>
      <c r="AWL14" s="541"/>
      <c r="AWM14" s="537"/>
      <c r="AWN14" s="266"/>
      <c r="AWO14" s="271"/>
      <c r="AWP14" s="271"/>
      <c r="AWQ14" s="271"/>
      <c r="AWR14" s="271"/>
      <c r="AWS14" s="271"/>
      <c r="AWT14" s="272"/>
      <c r="AWU14" s="273"/>
      <c r="AWV14" s="273"/>
      <c r="AWW14" s="273"/>
      <c r="AWX14" s="273"/>
      <c r="AWY14" s="274"/>
      <c r="AWZ14" s="265"/>
      <c r="AXA14" s="537"/>
      <c r="AXB14" s="537"/>
      <c r="AXC14" s="538"/>
      <c r="AXD14" s="539"/>
      <c r="AXF14" s="540"/>
      <c r="AXG14" s="540"/>
      <c r="AXH14" s="542"/>
      <c r="AXI14" s="541"/>
      <c r="AXJ14" s="537"/>
      <c r="AXK14" s="266"/>
      <c r="AXL14" s="271"/>
      <c r="AXM14" s="271"/>
      <c r="AXN14" s="271"/>
      <c r="AXO14" s="271"/>
      <c r="AXP14" s="271"/>
      <c r="AXQ14" s="272"/>
      <c r="AXR14" s="273"/>
      <c r="AXS14" s="273"/>
      <c r="AXT14" s="273"/>
      <c r="AXU14" s="273"/>
      <c r="AXV14" s="274"/>
      <c r="AXW14" s="265"/>
      <c r="AXX14" s="537"/>
      <c r="AXY14" s="537"/>
      <c r="AXZ14" s="538"/>
      <c r="AYA14" s="539"/>
      <c r="AYC14" s="540"/>
      <c r="AYD14" s="540"/>
      <c r="AYE14" s="542"/>
      <c r="AYF14" s="541"/>
      <c r="AYG14" s="537"/>
      <c r="AYH14" s="266"/>
      <c r="AYI14" s="271"/>
      <c r="AYJ14" s="271"/>
      <c r="AYK14" s="271"/>
      <c r="AYL14" s="271"/>
      <c r="AYM14" s="271"/>
      <c r="AYN14" s="272"/>
      <c r="AYO14" s="273"/>
      <c r="AYP14" s="273"/>
      <c r="AYQ14" s="273"/>
      <c r="AYR14" s="273"/>
      <c r="AYS14" s="274"/>
      <c r="AYT14" s="265"/>
      <c r="AYU14" s="537"/>
      <c r="AYV14" s="537"/>
      <c r="AYW14" s="538"/>
      <c r="AYX14" s="539"/>
      <c r="AYZ14" s="540"/>
      <c r="AZA14" s="540"/>
      <c r="AZB14" s="542"/>
      <c r="AZC14" s="541"/>
      <c r="AZD14" s="537"/>
      <c r="AZE14" s="266"/>
      <c r="AZF14" s="271"/>
      <c r="AZG14" s="271"/>
      <c r="AZH14" s="271"/>
      <c r="AZI14" s="271"/>
      <c r="AZJ14" s="271"/>
      <c r="AZK14" s="272"/>
      <c r="AZL14" s="273"/>
      <c r="AZM14" s="273"/>
      <c r="AZN14" s="273"/>
      <c r="AZO14" s="273"/>
      <c r="AZP14" s="274"/>
      <c r="AZQ14" s="265"/>
      <c r="AZR14" s="537"/>
      <c r="AZS14" s="537"/>
      <c r="AZT14" s="538"/>
      <c r="AZU14" s="539"/>
      <c r="AZW14" s="540"/>
      <c r="AZX14" s="540"/>
      <c r="AZY14" s="542"/>
      <c r="AZZ14" s="541"/>
      <c r="BAA14" s="537"/>
      <c r="BAB14" s="266"/>
      <c r="BAC14" s="271"/>
      <c r="BAD14" s="271"/>
      <c r="BAE14" s="271"/>
      <c r="BAF14" s="271"/>
      <c r="BAG14" s="271"/>
      <c r="BAH14" s="272"/>
      <c r="BAI14" s="273"/>
      <c r="BAJ14" s="273"/>
      <c r="BAK14" s="273"/>
      <c r="BAL14" s="273"/>
      <c r="BAM14" s="274"/>
      <c r="BAN14" s="265"/>
      <c r="BAO14" s="537"/>
      <c r="BAP14" s="537"/>
      <c r="BAQ14" s="538"/>
      <c r="BAR14" s="539"/>
      <c r="BAT14" s="540"/>
      <c r="BAU14" s="540"/>
      <c r="BAV14" s="542"/>
      <c r="BAW14" s="541"/>
      <c r="BAX14" s="537"/>
      <c r="BAY14" s="266"/>
      <c r="BAZ14" s="271"/>
      <c r="BBA14" s="271"/>
      <c r="BBB14" s="271"/>
      <c r="BBC14" s="271"/>
      <c r="BBD14" s="271"/>
      <c r="BBE14" s="272"/>
      <c r="BBF14" s="273"/>
      <c r="BBG14" s="273"/>
      <c r="BBH14" s="273"/>
      <c r="BBI14" s="273"/>
      <c r="BBJ14" s="274"/>
      <c r="BBK14" s="265"/>
      <c r="BBL14" s="537"/>
      <c r="BBM14" s="537"/>
      <c r="BBN14" s="538"/>
      <c r="BBO14" s="539"/>
      <c r="BBQ14" s="540"/>
      <c r="BBR14" s="540"/>
      <c r="BBS14" s="542"/>
      <c r="BBT14" s="541"/>
      <c r="BBU14" s="537"/>
      <c r="BBV14" s="266"/>
      <c r="BBW14" s="271"/>
      <c r="BBX14" s="271"/>
      <c r="BBY14" s="271"/>
      <c r="BBZ14" s="271"/>
      <c r="BCA14" s="271"/>
      <c r="BCB14" s="272"/>
      <c r="BCC14" s="273"/>
      <c r="BCD14" s="273"/>
      <c r="BCE14" s="273"/>
      <c r="BCF14" s="273"/>
      <c r="BCG14" s="274"/>
      <c r="BCH14" s="265"/>
      <c r="BCI14" s="537"/>
      <c r="BCJ14" s="537"/>
      <c r="BCK14" s="538"/>
      <c r="BCL14" s="539"/>
      <c r="BCN14" s="540"/>
      <c r="BCO14" s="540"/>
      <c r="BCP14" s="542"/>
      <c r="BCQ14" s="541"/>
      <c r="BCR14" s="537"/>
      <c r="BCS14" s="266"/>
      <c r="BCT14" s="271"/>
      <c r="BCU14" s="271"/>
      <c r="BCV14" s="271"/>
      <c r="BCW14" s="271"/>
      <c r="BCX14" s="271"/>
      <c r="BCY14" s="272"/>
      <c r="BCZ14" s="273"/>
      <c r="BDA14" s="273"/>
      <c r="BDB14" s="273"/>
      <c r="BDC14" s="273"/>
      <c r="BDD14" s="274"/>
      <c r="BDE14" s="265"/>
      <c r="BDF14" s="537"/>
      <c r="BDG14" s="537"/>
      <c r="BDH14" s="538"/>
      <c r="BDI14" s="539"/>
      <c r="BDK14" s="540"/>
      <c r="BDL14" s="540"/>
      <c r="BDM14" s="542"/>
      <c r="BDN14" s="541"/>
      <c r="BDO14" s="537"/>
      <c r="BDP14" s="266"/>
      <c r="BDQ14" s="271"/>
      <c r="BDR14" s="271"/>
      <c r="BDS14" s="271"/>
      <c r="BDT14" s="271"/>
      <c r="BDU14" s="271"/>
      <c r="BDV14" s="272"/>
      <c r="BDW14" s="273"/>
      <c r="BDX14" s="273"/>
      <c r="BDY14" s="273"/>
      <c r="BDZ14" s="273"/>
      <c r="BEA14" s="274"/>
      <c r="BEB14" s="265"/>
      <c r="BEC14" s="537"/>
      <c r="BED14" s="537"/>
      <c r="BEE14" s="538"/>
      <c r="BEF14" s="539"/>
      <c r="BEH14" s="540"/>
      <c r="BEI14" s="540"/>
      <c r="BEJ14" s="542"/>
      <c r="BEK14" s="541"/>
      <c r="BEL14" s="537"/>
      <c r="BEM14" s="266"/>
      <c r="BEN14" s="271"/>
      <c r="BEO14" s="271"/>
      <c r="BEP14" s="271"/>
      <c r="BEQ14" s="271"/>
      <c r="BER14" s="271"/>
      <c r="BES14" s="272"/>
      <c r="BET14" s="273"/>
      <c r="BEU14" s="273"/>
      <c r="BEV14" s="273"/>
      <c r="BEW14" s="273"/>
      <c r="BEX14" s="274"/>
      <c r="BEY14" s="265"/>
      <c r="BEZ14" s="537"/>
      <c r="BFA14" s="537"/>
      <c r="BFB14" s="538"/>
      <c r="BFC14" s="539"/>
      <c r="BFE14" s="540"/>
      <c r="BFF14" s="540"/>
      <c r="BFG14" s="542"/>
      <c r="BFH14" s="541"/>
      <c r="BFI14" s="537"/>
      <c r="BFJ14" s="266"/>
      <c r="BFK14" s="271"/>
      <c r="BFL14" s="271"/>
      <c r="BFM14" s="271"/>
      <c r="BFN14" s="271"/>
      <c r="BFO14" s="271"/>
      <c r="BFP14" s="272"/>
      <c r="BFQ14" s="273"/>
      <c r="BFR14" s="273"/>
      <c r="BFS14" s="273"/>
      <c r="BFT14" s="273"/>
      <c r="BFU14" s="274"/>
      <c r="BFV14" s="265"/>
      <c r="BFW14" s="537"/>
      <c r="BFX14" s="537"/>
      <c r="BFY14" s="538"/>
      <c r="BFZ14" s="539"/>
      <c r="BGB14" s="540"/>
      <c r="BGC14" s="540"/>
      <c r="BGD14" s="542"/>
      <c r="BGE14" s="541"/>
      <c r="BGF14" s="537"/>
      <c r="BGG14" s="266"/>
      <c r="BGH14" s="271"/>
      <c r="BGI14" s="271"/>
      <c r="BGJ14" s="271"/>
      <c r="BGK14" s="271"/>
      <c r="BGL14" s="271"/>
      <c r="BGM14" s="272"/>
      <c r="BGN14" s="273"/>
      <c r="BGO14" s="273"/>
      <c r="BGP14" s="273"/>
      <c r="BGQ14" s="273"/>
      <c r="BGR14" s="274"/>
      <c r="BGS14" s="265"/>
      <c r="BGT14" s="537"/>
      <c r="BGU14" s="537"/>
      <c r="BGV14" s="538"/>
      <c r="BGW14" s="539"/>
      <c r="BGY14" s="540"/>
      <c r="BGZ14" s="540"/>
      <c r="BHA14" s="542"/>
      <c r="BHB14" s="541"/>
      <c r="BHC14" s="537"/>
      <c r="BHD14" s="266"/>
      <c r="BHE14" s="271"/>
      <c r="BHF14" s="271"/>
      <c r="BHG14" s="271"/>
      <c r="BHH14" s="271"/>
      <c r="BHI14" s="271"/>
      <c r="BHJ14" s="272"/>
      <c r="BHK14" s="273"/>
      <c r="BHL14" s="273"/>
      <c r="BHM14" s="273"/>
      <c r="BHN14" s="273"/>
      <c r="BHO14" s="274"/>
      <c r="BHP14" s="265"/>
      <c r="BHQ14" s="537"/>
      <c r="BHR14" s="537"/>
      <c r="BHS14" s="538"/>
      <c r="BHT14" s="539"/>
      <c r="BHV14" s="540"/>
      <c r="BHW14" s="540"/>
      <c r="BHX14" s="542"/>
      <c r="BHY14" s="541"/>
      <c r="BHZ14" s="537"/>
      <c r="BIA14" s="266"/>
      <c r="BIB14" s="271"/>
      <c r="BIC14" s="271"/>
      <c r="BID14" s="271"/>
      <c r="BIE14" s="271"/>
      <c r="BIF14" s="271"/>
      <c r="BIG14" s="272"/>
      <c r="BIH14" s="273"/>
      <c r="BII14" s="273"/>
      <c r="BIJ14" s="273"/>
      <c r="BIK14" s="273"/>
      <c r="BIL14" s="274"/>
      <c r="BIM14" s="265"/>
      <c r="BIN14" s="537"/>
      <c r="BIO14" s="537"/>
      <c r="BIP14" s="538"/>
      <c r="BIQ14" s="539"/>
      <c r="BIS14" s="540"/>
      <c r="BIT14" s="540"/>
      <c r="BIU14" s="542"/>
      <c r="BIV14" s="541"/>
      <c r="BIW14" s="537"/>
      <c r="BIX14" s="266"/>
      <c r="BIY14" s="271"/>
      <c r="BIZ14" s="271"/>
      <c r="BJA14" s="271"/>
      <c r="BJB14" s="271"/>
      <c r="BJC14" s="271"/>
      <c r="BJD14" s="272"/>
      <c r="BJE14" s="273"/>
      <c r="BJF14" s="273"/>
      <c r="BJG14" s="273"/>
      <c r="BJH14" s="273"/>
      <c r="BJI14" s="274"/>
      <c r="BJJ14" s="265"/>
      <c r="BJK14" s="537"/>
      <c r="BJL14" s="537"/>
      <c r="BJM14" s="538"/>
      <c r="BJN14" s="539"/>
      <c r="BJP14" s="540"/>
      <c r="BJQ14" s="540"/>
      <c r="BJR14" s="542"/>
      <c r="BJS14" s="541"/>
      <c r="BJT14" s="537"/>
      <c r="BJU14" s="266"/>
      <c r="BJV14" s="271"/>
      <c r="BJW14" s="271"/>
      <c r="BJX14" s="271"/>
      <c r="BJY14" s="271"/>
      <c r="BJZ14" s="271"/>
      <c r="BKA14" s="272"/>
      <c r="BKB14" s="273"/>
      <c r="BKC14" s="273"/>
      <c r="BKD14" s="273"/>
      <c r="BKE14" s="273"/>
      <c r="BKF14" s="274"/>
      <c r="BKG14" s="265"/>
      <c r="BKH14" s="537"/>
      <c r="BKI14" s="537"/>
      <c r="BKJ14" s="538"/>
      <c r="BKK14" s="539"/>
      <c r="BKM14" s="540"/>
      <c r="BKN14" s="540"/>
      <c r="BKO14" s="542"/>
      <c r="BKP14" s="541"/>
      <c r="BKQ14" s="537"/>
      <c r="BKR14" s="266"/>
      <c r="BKS14" s="271"/>
      <c r="BKT14" s="271"/>
      <c r="BKU14" s="271"/>
      <c r="BKV14" s="271"/>
      <c r="BKW14" s="271"/>
      <c r="BKX14" s="272"/>
      <c r="BKY14" s="273"/>
      <c r="BKZ14" s="273"/>
      <c r="BLA14" s="273"/>
      <c r="BLB14" s="273"/>
      <c r="BLC14" s="274"/>
      <c r="BLD14" s="265"/>
      <c r="BLE14" s="537"/>
      <c r="BLF14" s="537"/>
      <c r="BLG14" s="538"/>
      <c r="BLH14" s="539"/>
      <c r="BLJ14" s="540"/>
      <c r="BLK14" s="540"/>
      <c r="BLL14" s="542"/>
      <c r="BLM14" s="541"/>
      <c r="BLN14" s="537"/>
      <c r="BLO14" s="266"/>
      <c r="BLP14" s="271"/>
      <c r="BLQ14" s="271"/>
      <c r="BLR14" s="271"/>
      <c r="BLS14" s="271"/>
      <c r="BLT14" s="271"/>
      <c r="BLU14" s="272"/>
      <c r="BLV14" s="273"/>
      <c r="BLW14" s="273"/>
      <c r="BLX14" s="273"/>
      <c r="BLY14" s="273"/>
      <c r="BLZ14" s="274"/>
      <c r="BMA14" s="265"/>
      <c r="BMB14" s="537"/>
      <c r="BMC14" s="537"/>
      <c r="BMD14" s="538"/>
      <c r="BME14" s="539"/>
      <c r="BMG14" s="540"/>
      <c r="BMH14" s="540"/>
      <c r="BMI14" s="542"/>
      <c r="BMJ14" s="541"/>
      <c r="BMK14" s="537"/>
      <c r="BML14" s="266"/>
      <c r="BMM14" s="271"/>
      <c r="BMN14" s="271"/>
      <c r="BMO14" s="271"/>
      <c r="BMP14" s="271"/>
      <c r="BMQ14" s="271"/>
      <c r="BMR14" s="272"/>
      <c r="BMS14" s="273"/>
      <c r="BMT14" s="273"/>
      <c r="BMU14" s="273"/>
      <c r="BMV14" s="273"/>
      <c r="BMW14" s="274"/>
      <c r="BMX14" s="265"/>
      <c r="BMY14" s="537"/>
      <c r="BMZ14" s="537"/>
      <c r="BNA14" s="538"/>
      <c r="BNB14" s="539"/>
      <c r="BND14" s="540"/>
      <c r="BNE14" s="540"/>
      <c r="BNF14" s="542"/>
      <c r="BNG14" s="541"/>
      <c r="BNH14" s="537"/>
      <c r="BNI14" s="266"/>
      <c r="BNJ14" s="271"/>
      <c r="BNK14" s="271"/>
      <c r="BNL14" s="271"/>
      <c r="BNM14" s="271"/>
      <c r="BNN14" s="271"/>
      <c r="BNO14" s="272"/>
      <c r="BNP14" s="273"/>
      <c r="BNQ14" s="273"/>
      <c r="BNR14" s="273"/>
      <c r="BNS14" s="273"/>
      <c r="BNT14" s="274"/>
      <c r="BNU14" s="265"/>
      <c r="BNV14" s="537"/>
      <c r="BNW14" s="537"/>
      <c r="BNX14" s="538"/>
      <c r="BNY14" s="539"/>
      <c r="BOA14" s="540"/>
      <c r="BOB14" s="540"/>
      <c r="BOC14" s="542"/>
      <c r="BOD14" s="541"/>
      <c r="BOE14" s="537"/>
      <c r="BOF14" s="266"/>
      <c r="BOG14" s="271"/>
      <c r="BOH14" s="271"/>
      <c r="BOI14" s="271"/>
      <c r="BOJ14" s="271"/>
      <c r="BOK14" s="271"/>
      <c r="BOL14" s="272"/>
      <c r="BOM14" s="273"/>
      <c r="BON14" s="273"/>
      <c r="BOO14" s="273"/>
      <c r="BOP14" s="273"/>
      <c r="BOQ14" s="274"/>
      <c r="BOR14" s="265"/>
      <c r="BOS14" s="537"/>
      <c r="BOT14" s="537"/>
      <c r="BOU14" s="538"/>
      <c r="BOV14" s="539"/>
      <c r="BOX14" s="540"/>
      <c r="BOY14" s="540"/>
      <c r="BOZ14" s="542"/>
      <c r="BPA14" s="541"/>
      <c r="BPB14" s="537"/>
      <c r="BPC14" s="266"/>
      <c r="BPD14" s="271"/>
      <c r="BPE14" s="271"/>
      <c r="BPF14" s="271"/>
      <c r="BPG14" s="271"/>
      <c r="BPH14" s="271"/>
      <c r="BPI14" s="272"/>
      <c r="BPJ14" s="273"/>
      <c r="BPK14" s="273"/>
      <c r="BPL14" s="273"/>
      <c r="BPM14" s="273"/>
      <c r="BPN14" s="274"/>
      <c r="BPO14" s="265"/>
      <c r="BPP14" s="537"/>
      <c r="BPQ14" s="537"/>
      <c r="BPR14" s="538"/>
      <c r="BPS14" s="539"/>
      <c r="BPU14" s="540"/>
      <c r="BPV14" s="540"/>
      <c r="BPW14" s="542"/>
      <c r="BPX14" s="541"/>
      <c r="BPY14" s="537"/>
      <c r="BPZ14" s="266"/>
      <c r="BQA14" s="271"/>
      <c r="BQB14" s="271"/>
      <c r="BQC14" s="271"/>
      <c r="BQD14" s="271"/>
      <c r="BQE14" s="271"/>
      <c r="BQF14" s="272"/>
      <c r="BQG14" s="273"/>
      <c r="BQH14" s="273"/>
      <c r="BQI14" s="273"/>
      <c r="BQJ14" s="273"/>
      <c r="BQK14" s="274"/>
      <c r="BQL14" s="265"/>
      <c r="BQM14" s="537"/>
      <c r="BQN14" s="537"/>
      <c r="BQO14" s="538"/>
      <c r="BQP14" s="539"/>
      <c r="BQR14" s="540"/>
      <c r="BQS14" s="540"/>
      <c r="BQT14" s="542"/>
      <c r="BQU14" s="541"/>
      <c r="BQV14" s="537"/>
      <c r="BQW14" s="266"/>
      <c r="BQX14" s="271"/>
      <c r="BQY14" s="271"/>
      <c r="BQZ14" s="271"/>
      <c r="BRA14" s="271"/>
      <c r="BRB14" s="271"/>
      <c r="BRC14" s="272"/>
      <c r="BRD14" s="273"/>
      <c r="BRE14" s="273"/>
      <c r="BRF14" s="273"/>
      <c r="BRG14" s="273"/>
      <c r="BRH14" s="274"/>
      <c r="BRI14" s="265"/>
      <c r="BRJ14" s="537"/>
      <c r="BRK14" s="537"/>
      <c r="BRL14" s="538"/>
      <c r="BRM14" s="539"/>
      <c r="BRO14" s="540"/>
      <c r="BRP14" s="540"/>
      <c r="BRQ14" s="542"/>
      <c r="BRR14" s="541"/>
      <c r="BRS14" s="537"/>
      <c r="BRT14" s="266"/>
      <c r="BRU14" s="271"/>
      <c r="BRV14" s="271"/>
      <c r="BRW14" s="271"/>
      <c r="BRX14" s="271"/>
      <c r="BRY14" s="271"/>
      <c r="BRZ14" s="272"/>
      <c r="BSA14" s="273"/>
      <c r="BSB14" s="273"/>
      <c r="BSC14" s="273"/>
      <c r="BSD14" s="273"/>
      <c r="BSE14" s="274"/>
      <c r="BSF14" s="265"/>
      <c r="BSG14" s="537"/>
      <c r="BSH14" s="537"/>
      <c r="BSI14" s="538"/>
      <c r="BSJ14" s="539"/>
      <c r="BSL14" s="540"/>
      <c r="BSM14" s="540"/>
      <c r="BSN14" s="542"/>
      <c r="BSO14" s="541"/>
      <c r="BSP14" s="537"/>
      <c r="BSQ14" s="266"/>
      <c r="BSR14" s="271"/>
      <c r="BSS14" s="271"/>
      <c r="BST14" s="271"/>
      <c r="BSU14" s="271"/>
      <c r="BSV14" s="271"/>
      <c r="BSW14" s="272"/>
      <c r="BSX14" s="273"/>
      <c r="BSY14" s="273"/>
      <c r="BSZ14" s="273"/>
      <c r="BTA14" s="273"/>
      <c r="BTB14" s="274"/>
      <c r="BTC14" s="265"/>
      <c r="BTD14" s="537"/>
      <c r="BTE14" s="537"/>
      <c r="BTF14" s="538"/>
      <c r="BTG14" s="539"/>
      <c r="BTI14" s="540"/>
      <c r="BTJ14" s="540"/>
      <c r="BTK14" s="542"/>
      <c r="BTL14" s="541"/>
      <c r="BTM14" s="537"/>
      <c r="BTN14" s="266"/>
      <c r="BTO14" s="271"/>
      <c r="BTP14" s="271"/>
      <c r="BTQ14" s="271"/>
      <c r="BTR14" s="271"/>
      <c r="BTS14" s="271"/>
      <c r="BTT14" s="272"/>
      <c r="BTU14" s="273"/>
      <c r="BTV14" s="273"/>
      <c r="BTW14" s="273"/>
      <c r="BTX14" s="273"/>
      <c r="BTY14" s="274"/>
      <c r="BTZ14" s="265"/>
      <c r="BUA14" s="537"/>
      <c r="BUB14" s="537"/>
      <c r="BUC14" s="538"/>
      <c r="BUD14" s="539"/>
      <c r="BUF14" s="540"/>
      <c r="BUG14" s="540"/>
      <c r="BUH14" s="542"/>
      <c r="BUI14" s="541"/>
      <c r="BUJ14" s="537"/>
      <c r="BUK14" s="266"/>
      <c r="BUL14" s="271"/>
      <c r="BUM14" s="271"/>
      <c r="BUN14" s="271"/>
      <c r="BUO14" s="271"/>
      <c r="BUP14" s="271"/>
      <c r="BUQ14" s="272"/>
      <c r="BUR14" s="273"/>
      <c r="BUS14" s="273"/>
      <c r="BUT14" s="273"/>
      <c r="BUU14" s="273"/>
      <c r="BUV14" s="274"/>
      <c r="BUW14" s="265"/>
      <c r="BUX14" s="537"/>
      <c r="BUY14" s="537"/>
      <c r="BUZ14" s="538"/>
      <c r="BVA14" s="539"/>
      <c r="BVC14" s="540"/>
      <c r="BVD14" s="540"/>
      <c r="BVE14" s="542"/>
      <c r="BVF14" s="541"/>
      <c r="BVG14" s="537"/>
      <c r="BVH14" s="266"/>
      <c r="BVI14" s="271"/>
      <c r="BVJ14" s="271"/>
      <c r="BVK14" s="271"/>
      <c r="BVL14" s="271"/>
      <c r="BVM14" s="271"/>
      <c r="BVN14" s="272"/>
      <c r="BVO14" s="273"/>
      <c r="BVP14" s="273"/>
      <c r="BVQ14" s="273"/>
      <c r="BVR14" s="273"/>
      <c r="BVS14" s="274"/>
      <c r="BVT14" s="265"/>
      <c r="BVU14" s="537"/>
      <c r="BVV14" s="537"/>
      <c r="BVW14" s="538"/>
      <c r="BVX14" s="539"/>
      <c r="BVZ14" s="540"/>
      <c r="BWA14" s="540"/>
      <c r="BWB14" s="542"/>
      <c r="BWC14" s="541"/>
      <c r="BWD14" s="537"/>
      <c r="BWE14" s="266"/>
      <c r="BWF14" s="271"/>
      <c r="BWG14" s="271"/>
      <c r="BWH14" s="271"/>
      <c r="BWI14" s="271"/>
      <c r="BWJ14" s="271"/>
      <c r="BWK14" s="272"/>
      <c r="BWL14" s="273"/>
      <c r="BWM14" s="273"/>
      <c r="BWN14" s="273"/>
      <c r="BWO14" s="273"/>
      <c r="BWP14" s="274"/>
      <c r="BWQ14" s="265"/>
      <c r="BWR14" s="537"/>
      <c r="BWS14" s="537"/>
      <c r="BWT14" s="538"/>
      <c r="BWU14" s="539"/>
      <c r="BWW14" s="540"/>
      <c r="BWX14" s="540"/>
      <c r="BWY14" s="542"/>
      <c r="BWZ14" s="541"/>
      <c r="BXA14" s="537"/>
      <c r="BXB14" s="266"/>
      <c r="BXC14" s="271"/>
      <c r="BXD14" s="271"/>
      <c r="BXE14" s="271"/>
      <c r="BXF14" s="271"/>
      <c r="BXG14" s="271"/>
      <c r="BXH14" s="272"/>
      <c r="BXI14" s="273"/>
      <c r="BXJ14" s="273"/>
      <c r="BXK14" s="273"/>
      <c r="BXL14" s="273"/>
      <c r="BXM14" s="274"/>
      <c r="BXN14" s="265"/>
      <c r="BXO14" s="537"/>
      <c r="BXP14" s="537"/>
      <c r="BXQ14" s="538"/>
      <c r="BXR14" s="539"/>
      <c r="BXT14" s="540"/>
      <c r="BXU14" s="540"/>
      <c r="BXV14" s="542"/>
      <c r="BXW14" s="541"/>
      <c r="BXX14" s="537"/>
      <c r="BXY14" s="266"/>
      <c r="BXZ14" s="271"/>
      <c r="BYA14" s="271"/>
      <c r="BYB14" s="271"/>
      <c r="BYC14" s="271"/>
      <c r="BYD14" s="271"/>
      <c r="BYE14" s="272"/>
      <c r="BYF14" s="273"/>
      <c r="BYG14" s="273"/>
      <c r="BYH14" s="273"/>
      <c r="BYI14" s="273"/>
      <c r="BYJ14" s="274"/>
      <c r="BYK14" s="265"/>
      <c r="BYL14" s="537"/>
      <c r="BYM14" s="537"/>
      <c r="BYN14" s="538"/>
      <c r="BYO14" s="539"/>
      <c r="BYQ14" s="540"/>
      <c r="BYR14" s="540"/>
      <c r="BYS14" s="542"/>
      <c r="BYT14" s="541"/>
      <c r="BYU14" s="537"/>
      <c r="BYV14" s="266"/>
      <c r="BYW14" s="271"/>
      <c r="BYX14" s="271"/>
      <c r="BYY14" s="271"/>
      <c r="BYZ14" s="271"/>
      <c r="BZA14" s="271"/>
      <c r="BZB14" s="272"/>
      <c r="BZC14" s="273"/>
      <c r="BZD14" s="273"/>
      <c r="BZE14" s="273"/>
      <c r="BZF14" s="273"/>
      <c r="BZG14" s="274"/>
      <c r="BZH14" s="265"/>
      <c r="BZI14" s="537"/>
      <c r="BZJ14" s="537"/>
      <c r="BZK14" s="538"/>
      <c r="BZL14" s="539"/>
      <c r="BZN14" s="540"/>
      <c r="BZO14" s="540"/>
      <c r="BZP14" s="542"/>
      <c r="BZQ14" s="541"/>
      <c r="BZR14" s="537"/>
      <c r="BZS14" s="266"/>
      <c r="BZT14" s="271"/>
      <c r="BZU14" s="271"/>
      <c r="BZV14" s="271"/>
      <c r="BZW14" s="271"/>
      <c r="BZX14" s="271"/>
      <c r="BZY14" s="272"/>
      <c r="BZZ14" s="273"/>
      <c r="CAA14" s="273"/>
      <c r="CAB14" s="273"/>
      <c r="CAC14" s="273"/>
      <c r="CAD14" s="274"/>
      <c r="CAE14" s="265"/>
      <c r="CAF14" s="537"/>
      <c r="CAG14" s="537"/>
      <c r="CAH14" s="538"/>
      <c r="CAI14" s="539"/>
      <c r="CAK14" s="540"/>
      <c r="CAL14" s="540"/>
      <c r="CAM14" s="542"/>
      <c r="CAN14" s="541"/>
      <c r="CAO14" s="537"/>
      <c r="CAP14" s="266"/>
      <c r="CAQ14" s="271"/>
      <c r="CAR14" s="271"/>
      <c r="CAS14" s="271"/>
      <c r="CAT14" s="271"/>
      <c r="CAU14" s="271"/>
      <c r="CAV14" s="272"/>
      <c r="CAW14" s="273"/>
      <c r="CAX14" s="273"/>
      <c r="CAY14" s="273"/>
      <c r="CAZ14" s="273"/>
      <c r="CBA14" s="274"/>
      <c r="CBB14" s="265"/>
      <c r="CBC14" s="537"/>
      <c r="CBD14" s="537"/>
      <c r="CBE14" s="538"/>
      <c r="CBF14" s="539"/>
      <c r="CBH14" s="540"/>
      <c r="CBI14" s="540"/>
      <c r="CBJ14" s="542"/>
      <c r="CBK14" s="541"/>
      <c r="CBL14" s="537"/>
      <c r="CBM14" s="266"/>
      <c r="CBN14" s="271"/>
      <c r="CBO14" s="271"/>
      <c r="CBP14" s="271"/>
      <c r="CBQ14" s="271"/>
      <c r="CBR14" s="271"/>
      <c r="CBS14" s="272"/>
      <c r="CBT14" s="273"/>
      <c r="CBU14" s="273"/>
      <c r="CBV14" s="273"/>
      <c r="CBW14" s="273"/>
      <c r="CBX14" s="274"/>
      <c r="CBY14" s="265"/>
      <c r="CBZ14" s="537"/>
      <c r="CCA14" s="537"/>
      <c r="CCB14" s="538"/>
      <c r="CCC14" s="539"/>
      <c r="CCE14" s="540"/>
      <c r="CCF14" s="540"/>
      <c r="CCG14" s="542"/>
      <c r="CCH14" s="541"/>
      <c r="CCI14" s="537"/>
      <c r="CCJ14" s="266"/>
      <c r="CCK14" s="271"/>
      <c r="CCL14" s="271"/>
      <c r="CCM14" s="271"/>
      <c r="CCN14" s="271"/>
      <c r="CCO14" s="271"/>
      <c r="CCP14" s="272"/>
      <c r="CCQ14" s="273"/>
      <c r="CCR14" s="273"/>
      <c r="CCS14" s="273"/>
      <c r="CCT14" s="273"/>
      <c r="CCU14" s="274"/>
      <c r="CCV14" s="265"/>
      <c r="CCW14" s="537"/>
      <c r="CCX14" s="537"/>
      <c r="CCY14" s="538"/>
      <c r="CCZ14" s="539"/>
      <c r="CDB14" s="540"/>
      <c r="CDC14" s="540"/>
      <c r="CDD14" s="542"/>
      <c r="CDE14" s="541"/>
      <c r="CDF14" s="537"/>
      <c r="CDG14" s="266"/>
      <c r="CDH14" s="271"/>
      <c r="CDI14" s="271"/>
      <c r="CDJ14" s="271"/>
      <c r="CDK14" s="271"/>
      <c r="CDL14" s="271"/>
      <c r="CDM14" s="272"/>
      <c r="CDN14" s="273"/>
      <c r="CDO14" s="273"/>
      <c r="CDP14" s="273"/>
      <c r="CDQ14" s="273"/>
      <c r="CDR14" s="274"/>
      <c r="CDS14" s="265"/>
      <c r="CDT14" s="537"/>
      <c r="CDU14" s="537"/>
      <c r="CDV14" s="538"/>
      <c r="CDW14" s="539"/>
      <c r="CDY14" s="540"/>
      <c r="CDZ14" s="540"/>
      <c r="CEA14" s="542"/>
      <c r="CEB14" s="541"/>
      <c r="CEC14" s="537"/>
      <c r="CED14" s="266"/>
      <c r="CEE14" s="271"/>
      <c r="CEF14" s="271"/>
      <c r="CEG14" s="271"/>
      <c r="CEH14" s="271"/>
      <c r="CEI14" s="271"/>
      <c r="CEJ14" s="272"/>
      <c r="CEK14" s="273"/>
      <c r="CEL14" s="273"/>
      <c r="CEM14" s="273"/>
      <c r="CEN14" s="273"/>
      <c r="CEO14" s="274"/>
      <c r="CEP14" s="265"/>
      <c r="CEQ14" s="537"/>
      <c r="CER14" s="537"/>
      <c r="CES14" s="538"/>
      <c r="CET14" s="539"/>
      <c r="CEV14" s="540"/>
      <c r="CEW14" s="540"/>
      <c r="CEX14" s="542"/>
      <c r="CEY14" s="541"/>
      <c r="CEZ14" s="537"/>
      <c r="CFA14" s="266"/>
      <c r="CFB14" s="271"/>
      <c r="CFC14" s="271"/>
      <c r="CFD14" s="271"/>
      <c r="CFE14" s="271"/>
      <c r="CFF14" s="271"/>
      <c r="CFG14" s="272"/>
      <c r="CFH14" s="273"/>
      <c r="CFI14" s="273"/>
      <c r="CFJ14" s="273"/>
      <c r="CFK14" s="273"/>
      <c r="CFL14" s="274"/>
      <c r="CFM14" s="265"/>
      <c r="CFN14" s="537"/>
      <c r="CFO14" s="537"/>
      <c r="CFP14" s="538"/>
      <c r="CFQ14" s="539"/>
      <c r="CFS14" s="540"/>
      <c r="CFT14" s="540"/>
      <c r="CFU14" s="542"/>
      <c r="CFV14" s="541"/>
      <c r="CFW14" s="537"/>
      <c r="CFX14" s="266"/>
      <c r="CFY14" s="271"/>
      <c r="CFZ14" s="271"/>
      <c r="CGA14" s="271"/>
      <c r="CGB14" s="271"/>
      <c r="CGC14" s="271"/>
      <c r="CGD14" s="272"/>
      <c r="CGE14" s="273"/>
      <c r="CGF14" s="273"/>
      <c r="CGG14" s="273"/>
      <c r="CGH14" s="273"/>
      <c r="CGI14" s="274"/>
      <c r="CGJ14" s="265"/>
      <c r="CGK14" s="537"/>
      <c r="CGL14" s="537"/>
      <c r="CGM14" s="538"/>
      <c r="CGN14" s="539"/>
      <c r="CGP14" s="540"/>
      <c r="CGQ14" s="540"/>
      <c r="CGR14" s="542"/>
      <c r="CGS14" s="541"/>
      <c r="CGT14" s="537"/>
      <c r="CGU14" s="266"/>
      <c r="CGV14" s="271"/>
      <c r="CGW14" s="271"/>
      <c r="CGX14" s="271"/>
      <c r="CGY14" s="271"/>
      <c r="CGZ14" s="271"/>
      <c r="CHA14" s="272"/>
      <c r="CHB14" s="273"/>
      <c r="CHC14" s="273"/>
      <c r="CHD14" s="273"/>
      <c r="CHE14" s="273"/>
      <c r="CHF14" s="274"/>
      <c r="CHG14" s="265"/>
      <c r="CHH14" s="537"/>
      <c r="CHI14" s="537"/>
      <c r="CHJ14" s="538"/>
      <c r="CHK14" s="539"/>
      <c r="CHM14" s="540"/>
      <c r="CHN14" s="540"/>
      <c r="CHO14" s="542"/>
      <c r="CHP14" s="541"/>
      <c r="CHQ14" s="537"/>
      <c r="CHR14" s="266"/>
      <c r="CHS14" s="271"/>
      <c r="CHT14" s="271"/>
      <c r="CHU14" s="271"/>
      <c r="CHV14" s="271"/>
      <c r="CHW14" s="271"/>
      <c r="CHX14" s="272"/>
      <c r="CHY14" s="273"/>
      <c r="CHZ14" s="273"/>
      <c r="CIA14" s="273"/>
      <c r="CIB14" s="273"/>
      <c r="CIC14" s="274"/>
      <c r="CID14" s="265"/>
      <c r="CIE14" s="537"/>
      <c r="CIF14" s="537"/>
      <c r="CIG14" s="538"/>
      <c r="CIH14" s="539"/>
      <c r="CIJ14" s="540"/>
      <c r="CIK14" s="540"/>
      <c r="CIL14" s="542"/>
      <c r="CIM14" s="541"/>
      <c r="CIN14" s="537"/>
      <c r="CIO14" s="266"/>
      <c r="CIP14" s="271"/>
      <c r="CIQ14" s="271"/>
      <c r="CIR14" s="271"/>
      <c r="CIS14" s="271"/>
      <c r="CIT14" s="271"/>
      <c r="CIU14" s="272"/>
      <c r="CIV14" s="273"/>
      <c r="CIW14" s="273"/>
      <c r="CIX14" s="273"/>
      <c r="CIY14" s="273"/>
      <c r="CIZ14" s="274"/>
      <c r="CJA14" s="265"/>
      <c r="CJB14" s="537"/>
      <c r="CJC14" s="537"/>
      <c r="CJD14" s="538"/>
      <c r="CJE14" s="539"/>
      <c r="CJG14" s="540"/>
      <c r="CJH14" s="540"/>
      <c r="CJI14" s="542"/>
      <c r="CJJ14" s="541"/>
      <c r="CJK14" s="537"/>
      <c r="CJL14" s="266"/>
      <c r="CJM14" s="271"/>
      <c r="CJN14" s="271"/>
      <c r="CJO14" s="271"/>
      <c r="CJP14" s="271"/>
      <c r="CJQ14" s="271"/>
      <c r="CJR14" s="272"/>
      <c r="CJS14" s="273"/>
      <c r="CJT14" s="273"/>
      <c r="CJU14" s="273"/>
      <c r="CJV14" s="273"/>
      <c r="CJW14" s="274"/>
      <c r="CJX14" s="265"/>
      <c r="CJY14" s="537"/>
      <c r="CJZ14" s="537"/>
      <c r="CKA14" s="538"/>
      <c r="CKB14" s="539"/>
      <c r="CKD14" s="540"/>
      <c r="CKE14" s="540"/>
      <c r="CKF14" s="542"/>
      <c r="CKG14" s="541"/>
      <c r="CKH14" s="537"/>
      <c r="CKI14" s="266"/>
      <c r="CKJ14" s="271"/>
      <c r="CKK14" s="271"/>
      <c r="CKL14" s="271"/>
      <c r="CKM14" s="271"/>
      <c r="CKN14" s="271"/>
      <c r="CKO14" s="272"/>
      <c r="CKP14" s="273"/>
      <c r="CKQ14" s="273"/>
      <c r="CKR14" s="273"/>
      <c r="CKS14" s="273"/>
      <c r="CKT14" s="274"/>
      <c r="CKU14" s="265"/>
      <c r="CKV14" s="537"/>
      <c r="CKW14" s="537"/>
      <c r="CKX14" s="538"/>
      <c r="CKY14" s="539"/>
      <c r="CLA14" s="540"/>
      <c r="CLB14" s="540"/>
      <c r="CLC14" s="542"/>
      <c r="CLD14" s="541"/>
      <c r="CLE14" s="537"/>
      <c r="CLF14" s="266"/>
      <c r="CLG14" s="271"/>
      <c r="CLH14" s="271"/>
      <c r="CLI14" s="271"/>
      <c r="CLJ14" s="271"/>
      <c r="CLK14" s="271"/>
      <c r="CLL14" s="272"/>
      <c r="CLM14" s="273"/>
      <c r="CLN14" s="273"/>
      <c r="CLO14" s="273"/>
      <c r="CLP14" s="273"/>
      <c r="CLQ14" s="274"/>
      <c r="CLR14" s="265"/>
      <c r="CLS14" s="537"/>
      <c r="CLT14" s="537"/>
      <c r="CLU14" s="538"/>
      <c r="CLV14" s="539"/>
      <c r="CLX14" s="540"/>
      <c r="CLY14" s="540"/>
      <c r="CLZ14" s="542"/>
      <c r="CMA14" s="541"/>
      <c r="CMB14" s="537"/>
      <c r="CMC14" s="266"/>
      <c r="CMD14" s="271"/>
      <c r="CME14" s="271"/>
      <c r="CMF14" s="271"/>
      <c r="CMG14" s="271"/>
      <c r="CMH14" s="271"/>
      <c r="CMI14" s="272"/>
      <c r="CMJ14" s="273"/>
      <c r="CMK14" s="273"/>
      <c r="CML14" s="273"/>
      <c r="CMM14" s="273"/>
      <c r="CMN14" s="274"/>
      <c r="CMO14" s="265"/>
      <c r="CMP14" s="537"/>
      <c r="CMQ14" s="537"/>
      <c r="CMR14" s="538"/>
      <c r="CMS14" s="539"/>
      <c r="CMU14" s="540"/>
      <c r="CMV14" s="540"/>
      <c r="CMW14" s="542"/>
      <c r="CMX14" s="541"/>
      <c r="CMY14" s="537"/>
      <c r="CMZ14" s="266"/>
      <c r="CNA14" s="271"/>
      <c r="CNB14" s="271"/>
      <c r="CNC14" s="271"/>
      <c r="CND14" s="271"/>
      <c r="CNE14" s="271"/>
      <c r="CNF14" s="272"/>
      <c r="CNG14" s="273"/>
      <c r="CNH14" s="273"/>
      <c r="CNI14" s="273"/>
      <c r="CNJ14" s="273"/>
      <c r="CNK14" s="274"/>
      <c r="CNL14" s="265"/>
      <c r="CNM14" s="537"/>
      <c r="CNN14" s="537"/>
      <c r="CNO14" s="538"/>
      <c r="CNP14" s="539"/>
      <c r="CNR14" s="540"/>
      <c r="CNS14" s="540"/>
      <c r="CNT14" s="542"/>
      <c r="CNU14" s="541"/>
      <c r="CNV14" s="537"/>
      <c r="CNW14" s="266"/>
      <c r="CNX14" s="271"/>
      <c r="CNY14" s="271"/>
      <c r="CNZ14" s="271"/>
      <c r="COA14" s="271"/>
      <c r="COB14" s="271"/>
      <c r="COC14" s="272"/>
      <c r="COD14" s="273"/>
      <c r="COE14" s="273"/>
      <c r="COF14" s="273"/>
      <c r="COG14" s="273"/>
      <c r="COH14" s="274"/>
      <c r="COI14" s="265"/>
      <c r="COJ14" s="537"/>
      <c r="COK14" s="537"/>
      <c r="COL14" s="538"/>
      <c r="COM14" s="539"/>
      <c r="COO14" s="540"/>
      <c r="COP14" s="540"/>
      <c r="COQ14" s="542"/>
      <c r="COR14" s="541"/>
      <c r="COS14" s="537"/>
      <c r="COT14" s="266"/>
      <c r="COU14" s="271"/>
      <c r="COV14" s="271"/>
      <c r="COW14" s="271"/>
      <c r="COX14" s="271"/>
      <c r="COY14" s="271"/>
      <c r="COZ14" s="272"/>
      <c r="CPA14" s="273"/>
      <c r="CPB14" s="273"/>
      <c r="CPC14" s="273"/>
      <c r="CPD14" s="273"/>
      <c r="CPE14" s="274"/>
      <c r="CPF14" s="265"/>
      <c r="CPG14" s="537"/>
      <c r="CPH14" s="537"/>
      <c r="CPI14" s="538"/>
      <c r="CPJ14" s="539"/>
      <c r="CPL14" s="540"/>
      <c r="CPM14" s="540"/>
      <c r="CPN14" s="542"/>
      <c r="CPO14" s="541"/>
      <c r="CPP14" s="537"/>
      <c r="CPQ14" s="266"/>
      <c r="CPR14" s="271"/>
      <c r="CPS14" s="271"/>
      <c r="CPT14" s="271"/>
      <c r="CPU14" s="271"/>
      <c r="CPV14" s="271"/>
      <c r="CPW14" s="272"/>
      <c r="CPX14" s="273"/>
      <c r="CPY14" s="273"/>
      <c r="CPZ14" s="273"/>
      <c r="CQA14" s="273"/>
      <c r="CQB14" s="274"/>
      <c r="CQC14" s="265"/>
      <c r="CQD14" s="537"/>
      <c r="CQE14" s="537"/>
      <c r="CQF14" s="538"/>
      <c r="CQG14" s="539"/>
      <c r="CQI14" s="540"/>
      <c r="CQJ14" s="540"/>
      <c r="CQK14" s="542"/>
      <c r="CQL14" s="541"/>
      <c r="CQM14" s="537"/>
      <c r="CQN14" s="266"/>
      <c r="CQO14" s="271"/>
      <c r="CQP14" s="271"/>
      <c r="CQQ14" s="271"/>
      <c r="CQR14" s="271"/>
      <c r="CQS14" s="271"/>
      <c r="CQT14" s="272"/>
      <c r="CQU14" s="273"/>
      <c r="CQV14" s="273"/>
      <c r="CQW14" s="273"/>
      <c r="CQX14" s="273"/>
      <c r="CQY14" s="274"/>
      <c r="CQZ14" s="265"/>
      <c r="CRA14" s="537"/>
      <c r="CRB14" s="537"/>
      <c r="CRC14" s="538"/>
      <c r="CRD14" s="539"/>
      <c r="CRF14" s="540"/>
      <c r="CRG14" s="540"/>
      <c r="CRH14" s="542"/>
      <c r="CRI14" s="541"/>
      <c r="CRJ14" s="537"/>
      <c r="CRK14" s="266"/>
      <c r="CRL14" s="271"/>
      <c r="CRM14" s="271"/>
      <c r="CRN14" s="271"/>
      <c r="CRO14" s="271"/>
      <c r="CRP14" s="271"/>
      <c r="CRQ14" s="272"/>
      <c r="CRR14" s="273"/>
      <c r="CRS14" s="273"/>
      <c r="CRT14" s="273"/>
      <c r="CRU14" s="273"/>
      <c r="CRV14" s="274"/>
      <c r="CRW14" s="265"/>
      <c r="CRX14" s="537"/>
      <c r="CRY14" s="537"/>
      <c r="CRZ14" s="538"/>
      <c r="CSA14" s="539"/>
      <c r="CSC14" s="540"/>
      <c r="CSD14" s="540"/>
      <c r="CSE14" s="542"/>
      <c r="CSF14" s="541"/>
      <c r="CSG14" s="537"/>
      <c r="CSH14" s="266"/>
      <c r="CSI14" s="271"/>
      <c r="CSJ14" s="271"/>
      <c r="CSK14" s="271"/>
      <c r="CSL14" s="271"/>
      <c r="CSM14" s="271"/>
      <c r="CSN14" s="272"/>
      <c r="CSO14" s="273"/>
      <c r="CSP14" s="273"/>
      <c r="CSQ14" s="273"/>
      <c r="CSR14" s="273"/>
      <c r="CSS14" s="274"/>
      <c r="CST14" s="265"/>
      <c r="CSU14" s="537"/>
      <c r="CSV14" s="537"/>
      <c r="CSW14" s="538"/>
      <c r="CSX14" s="539"/>
      <c r="CSZ14" s="540"/>
      <c r="CTA14" s="540"/>
      <c r="CTB14" s="542"/>
      <c r="CTC14" s="541"/>
      <c r="CTD14" s="537"/>
      <c r="CTE14" s="266"/>
      <c r="CTF14" s="271"/>
      <c r="CTG14" s="271"/>
      <c r="CTH14" s="271"/>
      <c r="CTI14" s="271"/>
      <c r="CTJ14" s="271"/>
      <c r="CTK14" s="272"/>
      <c r="CTL14" s="273"/>
      <c r="CTM14" s="273"/>
      <c r="CTN14" s="273"/>
      <c r="CTO14" s="273"/>
      <c r="CTP14" s="274"/>
      <c r="CTQ14" s="265"/>
      <c r="CTR14" s="537"/>
      <c r="CTS14" s="537"/>
      <c r="CTT14" s="538"/>
      <c r="CTU14" s="539"/>
      <c r="CTW14" s="540"/>
      <c r="CTX14" s="540"/>
      <c r="CTY14" s="542"/>
      <c r="CTZ14" s="541"/>
      <c r="CUA14" s="537"/>
      <c r="CUB14" s="266"/>
      <c r="CUC14" s="271"/>
      <c r="CUD14" s="271"/>
      <c r="CUE14" s="271"/>
      <c r="CUF14" s="271"/>
      <c r="CUG14" s="271"/>
      <c r="CUH14" s="272"/>
      <c r="CUI14" s="273"/>
      <c r="CUJ14" s="273"/>
      <c r="CUK14" s="273"/>
      <c r="CUL14" s="273"/>
      <c r="CUM14" s="274"/>
      <c r="CUN14" s="265"/>
      <c r="CUO14" s="537"/>
      <c r="CUP14" s="537"/>
      <c r="CUQ14" s="538"/>
      <c r="CUR14" s="539"/>
      <c r="CUT14" s="540"/>
      <c r="CUU14" s="540"/>
      <c r="CUV14" s="542"/>
      <c r="CUW14" s="541"/>
      <c r="CUX14" s="537"/>
      <c r="CUY14" s="266"/>
      <c r="CUZ14" s="271"/>
      <c r="CVA14" s="271"/>
      <c r="CVB14" s="271"/>
      <c r="CVC14" s="271"/>
      <c r="CVD14" s="271"/>
      <c r="CVE14" s="272"/>
      <c r="CVF14" s="273"/>
      <c r="CVG14" s="273"/>
      <c r="CVH14" s="273"/>
      <c r="CVI14" s="273"/>
      <c r="CVJ14" s="274"/>
      <c r="CVK14" s="265"/>
      <c r="CVL14" s="537"/>
      <c r="CVM14" s="537"/>
      <c r="CVN14" s="538"/>
      <c r="CVO14" s="539"/>
      <c r="CVQ14" s="540"/>
      <c r="CVR14" s="540"/>
      <c r="CVS14" s="542"/>
      <c r="CVT14" s="541"/>
      <c r="CVU14" s="537"/>
      <c r="CVV14" s="266"/>
      <c r="CVW14" s="271"/>
      <c r="CVX14" s="271"/>
      <c r="CVY14" s="271"/>
      <c r="CVZ14" s="271"/>
      <c r="CWA14" s="271"/>
      <c r="CWB14" s="272"/>
      <c r="CWC14" s="273"/>
      <c r="CWD14" s="273"/>
      <c r="CWE14" s="273"/>
      <c r="CWF14" s="273"/>
      <c r="CWG14" s="274"/>
      <c r="CWH14" s="265"/>
      <c r="CWI14" s="537"/>
      <c r="CWJ14" s="537"/>
      <c r="CWK14" s="538"/>
      <c r="CWL14" s="539"/>
      <c r="CWN14" s="540"/>
      <c r="CWO14" s="540"/>
      <c r="CWP14" s="542"/>
      <c r="CWQ14" s="541"/>
      <c r="CWR14" s="537"/>
      <c r="CWS14" s="266"/>
      <c r="CWT14" s="271"/>
      <c r="CWU14" s="271"/>
      <c r="CWV14" s="271"/>
      <c r="CWW14" s="271"/>
      <c r="CWX14" s="271"/>
      <c r="CWY14" s="272"/>
      <c r="CWZ14" s="273"/>
      <c r="CXA14" s="273"/>
      <c r="CXB14" s="273"/>
      <c r="CXC14" s="273"/>
      <c r="CXD14" s="274"/>
      <c r="CXE14" s="265"/>
      <c r="CXF14" s="537"/>
      <c r="CXG14" s="537"/>
      <c r="CXH14" s="538"/>
      <c r="CXI14" s="539"/>
      <c r="CXK14" s="540"/>
      <c r="CXL14" s="540"/>
      <c r="CXM14" s="542"/>
      <c r="CXN14" s="541"/>
      <c r="CXO14" s="537"/>
      <c r="CXP14" s="266"/>
      <c r="CXQ14" s="271"/>
      <c r="CXR14" s="271"/>
      <c r="CXS14" s="271"/>
      <c r="CXT14" s="271"/>
      <c r="CXU14" s="271"/>
      <c r="CXV14" s="272"/>
      <c r="CXW14" s="273"/>
      <c r="CXX14" s="273"/>
      <c r="CXY14" s="273"/>
      <c r="CXZ14" s="273"/>
      <c r="CYA14" s="274"/>
      <c r="CYB14" s="265"/>
      <c r="CYC14" s="537"/>
      <c r="CYD14" s="537"/>
      <c r="CYE14" s="538"/>
      <c r="CYF14" s="539"/>
      <c r="CYH14" s="540"/>
      <c r="CYI14" s="540"/>
      <c r="CYJ14" s="542"/>
      <c r="CYK14" s="541"/>
      <c r="CYL14" s="537"/>
      <c r="CYM14" s="266"/>
      <c r="CYN14" s="271"/>
      <c r="CYO14" s="271"/>
      <c r="CYP14" s="271"/>
      <c r="CYQ14" s="271"/>
      <c r="CYR14" s="271"/>
      <c r="CYS14" s="272"/>
      <c r="CYT14" s="273"/>
      <c r="CYU14" s="273"/>
      <c r="CYV14" s="273"/>
      <c r="CYW14" s="273"/>
      <c r="CYX14" s="274"/>
      <c r="CYY14" s="265"/>
      <c r="CYZ14" s="537"/>
      <c r="CZA14" s="537"/>
      <c r="CZB14" s="538"/>
      <c r="CZC14" s="539"/>
      <c r="CZE14" s="540"/>
      <c r="CZF14" s="540"/>
      <c r="CZG14" s="542"/>
      <c r="CZH14" s="541"/>
      <c r="CZI14" s="537"/>
      <c r="CZJ14" s="266"/>
      <c r="CZK14" s="271"/>
      <c r="CZL14" s="271"/>
      <c r="CZM14" s="271"/>
      <c r="CZN14" s="271"/>
      <c r="CZO14" s="271"/>
      <c r="CZP14" s="272"/>
      <c r="CZQ14" s="273"/>
      <c r="CZR14" s="273"/>
      <c r="CZS14" s="273"/>
      <c r="CZT14" s="273"/>
      <c r="CZU14" s="274"/>
      <c r="CZV14" s="265"/>
      <c r="CZW14" s="537"/>
      <c r="CZX14" s="537"/>
      <c r="CZY14" s="538"/>
      <c r="CZZ14" s="539"/>
      <c r="DAB14" s="540"/>
      <c r="DAC14" s="540"/>
      <c r="DAD14" s="542"/>
      <c r="DAE14" s="541"/>
      <c r="DAF14" s="537"/>
      <c r="DAG14" s="266"/>
      <c r="DAH14" s="271"/>
      <c r="DAI14" s="271"/>
      <c r="DAJ14" s="271"/>
      <c r="DAK14" s="271"/>
      <c r="DAL14" s="271"/>
      <c r="DAM14" s="272"/>
      <c r="DAN14" s="273"/>
      <c r="DAO14" s="273"/>
      <c r="DAP14" s="273"/>
      <c r="DAQ14" s="273"/>
      <c r="DAR14" s="274"/>
      <c r="DAS14" s="265"/>
      <c r="DAT14" s="537"/>
      <c r="DAU14" s="537"/>
      <c r="DAV14" s="538"/>
      <c r="DAW14" s="539"/>
      <c r="DAY14" s="540"/>
      <c r="DAZ14" s="540"/>
      <c r="DBA14" s="542"/>
      <c r="DBB14" s="541"/>
      <c r="DBC14" s="537"/>
      <c r="DBD14" s="266"/>
      <c r="DBE14" s="271"/>
      <c r="DBF14" s="271"/>
      <c r="DBG14" s="271"/>
      <c r="DBH14" s="271"/>
      <c r="DBI14" s="271"/>
      <c r="DBJ14" s="272"/>
      <c r="DBK14" s="273"/>
      <c r="DBL14" s="273"/>
      <c r="DBM14" s="273"/>
      <c r="DBN14" s="273"/>
      <c r="DBO14" s="274"/>
      <c r="DBP14" s="265"/>
      <c r="DBQ14" s="537"/>
      <c r="DBR14" s="537"/>
      <c r="DBS14" s="538"/>
      <c r="DBT14" s="539"/>
      <c r="DBV14" s="540"/>
      <c r="DBW14" s="540"/>
      <c r="DBX14" s="542"/>
      <c r="DBY14" s="541"/>
      <c r="DBZ14" s="537"/>
      <c r="DCA14" s="266"/>
      <c r="DCB14" s="271"/>
      <c r="DCC14" s="271"/>
      <c r="DCD14" s="271"/>
      <c r="DCE14" s="271"/>
      <c r="DCF14" s="271"/>
      <c r="DCG14" s="272"/>
      <c r="DCH14" s="273"/>
      <c r="DCI14" s="273"/>
      <c r="DCJ14" s="273"/>
      <c r="DCK14" s="273"/>
      <c r="DCL14" s="274"/>
      <c r="DCM14" s="265"/>
      <c r="DCN14" s="537"/>
      <c r="DCO14" s="537"/>
      <c r="DCP14" s="538"/>
      <c r="DCQ14" s="539"/>
      <c r="DCS14" s="540"/>
      <c r="DCT14" s="540"/>
      <c r="DCU14" s="542"/>
      <c r="DCV14" s="541"/>
      <c r="DCW14" s="537"/>
      <c r="DCX14" s="266"/>
      <c r="DCY14" s="271"/>
      <c r="DCZ14" s="271"/>
      <c r="DDA14" s="271"/>
      <c r="DDB14" s="271"/>
      <c r="DDC14" s="271"/>
      <c r="DDD14" s="272"/>
      <c r="DDE14" s="273"/>
      <c r="DDF14" s="273"/>
      <c r="DDG14" s="273"/>
      <c r="DDH14" s="273"/>
      <c r="DDI14" s="274"/>
      <c r="DDJ14" s="265"/>
      <c r="DDK14" s="537"/>
      <c r="DDL14" s="537"/>
      <c r="DDM14" s="538"/>
      <c r="DDN14" s="539"/>
      <c r="DDP14" s="540"/>
      <c r="DDQ14" s="540"/>
      <c r="DDR14" s="542"/>
      <c r="DDS14" s="541"/>
      <c r="DDT14" s="537"/>
      <c r="DDU14" s="266"/>
      <c r="DDV14" s="271"/>
      <c r="DDW14" s="271"/>
      <c r="DDX14" s="271"/>
      <c r="DDY14" s="271"/>
      <c r="DDZ14" s="271"/>
      <c r="DEA14" s="272"/>
      <c r="DEB14" s="273"/>
      <c r="DEC14" s="273"/>
      <c r="DED14" s="273"/>
      <c r="DEE14" s="273"/>
      <c r="DEF14" s="274"/>
      <c r="DEG14" s="265"/>
      <c r="DEH14" s="537"/>
      <c r="DEI14" s="537"/>
      <c r="DEJ14" s="538"/>
      <c r="DEK14" s="539"/>
      <c r="DEM14" s="540"/>
      <c r="DEN14" s="540"/>
      <c r="DEO14" s="542"/>
      <c r="DEP14" s="541"/>
      <c r="DEQ14" s="537"/>
      <c r="DER14" s="266"/>
      <c r="DES14" s="271"/>
      <c r="DET14" s="271"/>
      <c r="DEU14" s="271"/>
      <c r="DEV14" s="271"/>
      <c r="DEW14" s="271"/>
      <c r="DEX14" s="272"/>
      <c r="DEY14" s="273"/>
      <c r="DEZ14" s="273"/>
      <c r="DFA14" s="273"/>
      <c r="DFB14" s="273"/>
      <c r="DFC14" s="274"/>
      <c r="DFD14" s="265"/>
      <c r="DFE14" s="537"/>
      <c r="DFF14" s="537"/>
      <c r="DFG14" s="538"/>
      <c r="DFH14" s="539"/>
      <c r="DFJ14" s="540"/>
      <c r="DFK14" s="540"/>
      <c r="DFL14" s="542"/>
      <c r="DFM14" s="541"/>
      <c r="DFN14" s="537"/>
      <c r="DFO14" s="266"/>
      <c r="DFP14" s="271"/>
      <c r="DFQ14" s="271"/>
      <c r="DFR14" s="271"/>
      <c r="DFS14" s="271"/>
      <c r="DFT14" s="271"/>
      <c r="DFU14" s="272"/>
      <c r="DFV14" s="273"/>
      <c r="DFW14" s="273"/>
      <c r="DFX14" s="273"/>
      <c r="DFY14" s="273"/>
      <c r="DFZ14" s="274"/>
      <c r="DGA14" s="265"/>
      <c r="DGB14" s="537"/>
      <c r="DGC14" s="537"/>
      <c r="DGD14" s="538"/>
      <c r="DGE14" s="539"/>
      <c r="DGG14" s="540"/>
      <c r="DGH14" s="540"/>
      <c r="DGI14" s="542"/>
      <c r="DGJ14" s="541"/>
      <c r="DGK14" s="537"/>
      <c r="DGL14" s="266"/>
      <c r="DGM14" s="271"/>
      <c r="DGN14" s="271"/>
      <c r="DGO14" s="271"/>
      <c r="DGP14" s="271"/>
      <c r="DGQ14" s="271"/>
      <c r="DGR14" s="272"/>
      <c r="DGS14" s="273"/>
      <c r="DGT14" s="273"/>
      <c r="DGU14" s="273"/>
      <c r="DGV14" s="273"/>
      <c r="DGW14" s="274"/>
      <c r="DGX14" s="265"/>
      <c r="DGY14" s="537"/>
      <c r="DGZ14" s="537"/>
      <c r="DHA14" s="538"/>
      <c r="DHB14" s="539"/>
      <c r="DHD14" s="540"/>
      <c r="DHE14" s="540"/>
      <c r="DHF14" s="542"/>
      <c r="DHG14" s="541"/>
      <c r="DHH14" s="537"/>
      <c r="DHI14" s="266"/>
      <c r="DHJ14" s="271"/>
      <c r="DHK14" s="271"/>
      <c r="DHL14" s="271"/>
      <c r="DHM14" s="271"/>
      <c r="DHN14" s="271"/>
      <c r="DHO14" s="272"/>
      <c r="DHP14" s="273"/>
      <c r="DHQ14" s="273"/>
      <c r="DHR14" s="273"/>
      <c r="DHS14" s="273"/>
      <c r="DHT14" s="274"/>
      <c r="DHU14" s="265"/>
      <c r="DHV14" s="537"/>
      <c r="DHW14" s="537"/>
      <c r="DHX14" s="538"/>
      <c r="DHY14" s="539"/>
      <c r="DIA14" s="540"/>
      <c r="DIB14" s="540"/>
      <c r="DIC14" s="542"/>
      <c r="DID14" s="541"/>
      <c r="DIE14" s="537"/>
      <c r="DIF14" s="266"/>
      <c r="DIG14" s="271"/>
      <c r="DIH14" s="271"/>
      <c r="DII14" s="271"/>
      <c r="DIJ14" s="271"/>
      <c r="DIK14" s="271"/>
      <c r="DIL14" s="272"/>
      <c r="DIM14" s="273"/>
      <c r="DIN14" s="273"/>
      <c r="DIO14" s="273"/>
      <c r="DIP14" s="273"/>
      <c r="DIQ14" s="274"/>
      <c r="DIR14" s="265"/>
      <c r="DIS14" s="537"/>
      <c r="DIT14" s="537"/>
      <c r="DIU14" s="538"/>
      <c r="DIV14" s="539"/>
      <c r="DIX14" s="540"/>
      <c r="DIY14" s="540"/>
      <c r="DIZ14" s="542"/>
      <c r="DJA14" s="541"/>
      <c r="DJB14" s="537"/>
      <c r="DJC14" s="266"/>
      <c r="DJD14" s="271"/>
      <c r="DJE14" s="271"/>
      <c r="DJF14" s="271"/>
      <c r="DJG14" s="271"/>
      <c r="DJH14" s="271"/>
      <c r="DJI14" s="272"/>
      <c r="DJJ14" s="273"/>
      <c r="DJK14" s="273"/>
      <c r="DJL14" s="273"/>
      <c r="DJM14" s="273"/>
      <c r="DJN14" s="274"/>
      <c r="DJO14" s="265"/>
      <c r="DJP14" s="537"/>
      <c r="DJQ14" s="537"/>
      <c r="DJR14" s="538"/>
      <c r="DJS14" s="539"/>
      <c r="DJU14" s="540"/>
      <c r="DJV14" s="540"/>
      <c r="DJW14" s="542"/>
      <c r="DJX14" s="541"/>
      <c r="DJY14" s="537"/>
      <c r="DJZ14" s="266"/>
      <c r="DKA14" s="271"/>
      <c r="DKB14" s="271"/>
      <c r="DKC14" s="271"/>
      <c r="DKD14" s="271"/>
      <c r="DKE14" s="271"/>
      <c r="DKF14" s="272"/>
      <c r="DKG14" s="273"/>
      <c r="DKH14" s="273"/>
      <c r="DKI14" s="273"/>
      <c r="DKJ14" s="273"/>
      <c r="DKK14" s="274"/>
      <c r="DKL14" s="265"/>
      <c r="DKM14" s="537"/>
      <c r="DKN14" s="537"/>
      <c r="DKO14" s="538"/>
      <c r="DKP14" s="539"/>
      <c r="DKR14" s="540"/>
      <c r="DKS14" s="540"/>
      <c r="DKT14" s="542"/>
      <c r="DKU14" s="541"/>
      <c r="DKV14" s="537"/>
      <c r="DKW14" s="266"/>
      <c r="DKX14" s="271"/>
      <c r="DKY14" s="271"/>
      <c r="DKZ14" s="271"/>
      <c r="DLA14" s="271"/>
      <c r="DLB14" s="271"/>
      <c r="DLC14" s="272"/>
      <c r="DLD14" s="273"/>
      <c r="DLE14" s="273"/>
      <c r="DLF14" s="273"/>
      <c r="DLG14" s="273"/>
      <c r="DLH14" s="274"/>
      <c r="DLI14" s="265"/>
      <c r="DLJ14" s="537"/>
      <c r="DLK14" s="537"/>
      <c r="DLL14" s="538"/>
      <c r="DLM14" s="539"/>
      <c r="DLO14" s="540"/>
      <c r="DLP14" s="540"/>
      <c r="DLQ14" s="542"/>
      <c r="DLR14" s="541"/>
      <c r="DLS14" s="537"/>
      <c r="DLT14" s="266"/>
      <c r="DLU14" s="271"/>
      <c r="DLV14" s="271"/>
      <c r="DLW14" s="271"/>
      <c r="DLX14" s="271"/>
      <c r="DLY14" s="271"/>
      <c r="DLZ14" s="272"/>
      <c r="DMA14" s="273"/>
      <c r="DMB14" s="273"/>
      <c r="DMC14" s="273"/>
      <c r="DMD14" s="273"/>
      <c r="DME14" s="274"/>
      <c r="DMF14" s="265"/>
      <c r="DMG14" s="537"/>
      <c r="DMH14" s="537"/>
      <c r="DMI14" s="538"/>
      <c r="DMJ14" s="539"/>
      <c r="DML14" s="540"/>
      <c r="DMM14" s="540"/>
      <c r="DMN14" s="542"/>
      <c r="DMO14" s="541"/>
      <c r="DMP14" s="537"/>
      <c r="DMQ14" s="266"/>
      <c r="DMR14" s="271"/>
      <c r="DMS14" s="271"/>
      <c r="DMT14" s="271"/>
      <c r="DMU14" s="271"/>
      <c r="DMV14" s="271"/>
      <c r="DMW14" s="272"/>
      <c r="DMX14" s="273"/>
      <c r="DMY14" s="273"/>
      <c r="DMZ14" s="273"/>
      <c r="DNA14" s="273"/>
      <c r="DNB14" s="274"/>
      <c r="DNC14" s="265"/>
      <c r="DND14" s="537"/>
      <c r="DNE14" s="537"/>
      <c r="DNF14" s="538"/>
      <c r="DNG14" s="539"/>
      <c r="DNI14" s="540"/>
      <c r="DNJ14" s="540"/>
      <c r="DNK14" s="542"/>
      <c r="DNL14" s="541"/>
      <c r="DNM14" s="537"/>
      <c r="DNN14" s="266"/>
      <c r="DNO14" s="271"/>
      <c r="DNP14" s="271"/>
      <c r="DNQ14" s="271"/>
      <c r="DNR14" s="271"/>
      <c r="DNS14" s="271"/>
      <c r="DNT14" s="272"/>
      <c r="DNU14" s="273"/>
      <c r="DNV14" s="273"/>
      <c r="DNW14" s="273"/>
      <c r="DNX14" s="273"/>
      <c r="DNY14" s="274"/>
      <c r="DNZ14" s="265"/>
      <c r="DOA14" s="537"/>
      <c r="DOB14" s="537"/>
      <c r="DOC14" s="538"/>
      <c r="DOD14" s="539"/>
      <c r="DOF14" s="540"/>
      <c r="DOG14" s="540"/>
      <c r="DOH14" s="542"/>
      <c r="DOI14" s="541"/>
      <c r="DOJ14" s="537"/>
      <c r="DOK14" s="266"/>
      <c r="DOL14" s="271"/>
      <c r="DOM14" s="271"/>
      <c r="DON14" s="271"/>
      <c r="DOO14" s="271"/>
      <c r="DOP14" s="271"/>
      <c r="DOQ14" s="272"/>
      <c r="DOR14" s="273"/>
      <c r="DOS14" s="273"/>
      <c r="DOT14" s="273"/>
      <c r="DOU14" s="273"/>
      <c r="DOV14" s="274"/>
      <c r="DOW14" s="265"/>
      <c r="DOX14" s="537"/>
      <c r="DOY14" s="537"/>
      <c r="DOZ14" s="538"/>
      <c r="DPA14" s="539"/>
      <c r="DPC14" s="540"/>
      <c r="DPD14" s="540"/>
      <c r="DPE14" s="542"/>
      <c r="DPF14" s="541"/>
      <c r="DPG14" s="537"/>
      <c r="DPH14" s="266"/>
      <c r="DPI14" s="271"/>
      <c r="DPJ14" s="271"/>
      <c r="DPK14" s="271"/>
      <c r="DPL14" s="271"/>
      <c r="DPM14" s="271"/>
      <c r="DPN14" s="272"/>
      <c r="DPO14" s="273"/>
      <c r="DPP14" s="273"/>
      <c r="DPQ14" s="273"/>
      <c r="DPR14" s="273"/>
      <c r="DPS14" s="274"/>
      <c r="DPT14" s="265"/>
      <c r="DPU14" s="537"/>
      <c r="DPV14" s="537"/>
      <c r="DPW14" s="538"/>
      <c r="DPX14" s="539"/>
      <c r="DPZ14" s="540"/>
      <c r="DQA14" s="540"/>
      <c r="DQB14" s="542"/>
      <c r="DQC14" s="541"/>
      <c r="DQD14" s="537"/>
      <c r="DQE14" s="266"/>
      <c r="DQF14" s="271"/>
      <c r="DQG14" s="271"/>
      <c r="DQH14" s="271"/>
      <c r="DQI14" s="271"/>
      <c r="DQJ14" s="271"/>
      <c r="DQK14" s="272"/>
      <c r="DQL14" s="273"/>
      <c r="DQM14" s="273"/>
      <c r="DQN14" s="273"/>
      <c r="DQO14" s="273"/>
      <c r="DQP14" s="274"/>
      <c r="DQQ14" s="265"/>
      <c r="DQR14" s="537"/>
      <c r="DQS14" s="537"/>
      <c r="DQT14" s="538"/>
      <c r="DQU14" s="539"/>
      <c r="DQW14" s="540"/>
      <c r="DQX14" s="540"/>
      <c r="DQY14" s="542"/>
      <c r="DQZ14" s="541"/>
      <c r="DRA14" s="537"/>
      <c r="DRB14" s="266"/>
      <c r="DRC14" s="271"/>
      <c r="DRD14" s="271"/>
      <c r="DRE14" s="271"/>
      <c r="DRF14" s="271"/>
      <c r="DRG14" s="271"/>
      <c r="DRH14" s="272"/>
      <c r="DRI14" s="273"/>
      <c r="DRJ14" s="273"/>
      <c r="DRK14" s="273"/>
      <c r="DRL14" s="273"/>
      <c r="DRM14" s="274"/>
      <c r="DRN14" s="265"/>
      <c r="DRO14" s="537"/>
      <c r="DRP14" s="537"/>
      <c r="DRQ14" s="538"/>
      <c r="DRR14" s="539"/>
      <c r="DRT14" s="540"/>
      <c r="DRU14" s="540"/>
      <c r="DRV14" s="542"/>
      <c r="DRW14" s="541"/>
      <c r="DRX14" s="537"/>
      <c r="DRY14" s="266"/>
      <c r="DRZ14" s="271"/>
      <c r="DSA14" s="271"/>
      <c r="DSB14" s="271"/>
      <c r="DSC14" s="271"/>
      <c r="DSD14" s="271"/>
      <c r="DSE14" s="272"/>
      <c r="DSF14" s="273"/>
      <c r="DSG14" s="273"/>
      <c r="DSH14" s="273"/>
      <c r="DSI14" s="273"/>
      <c r="DSJ14" s="274"/>
      <c r="DSK14" s="265"/>
      <c r="DSL14" s="537"/>
      <c r="DSM14" s="537"/>
      <c r="DSN14" s="538"/>
      <c r="DSO14" s="539"/>
      <c r="DSQ14" s="540"/>
      <c r="DSR14" s="540"/>
      <c r="DSS14" s="542"/>
      <c r="DST14" s="541"/>
      <c r="DSU14" s="537"/>
      <c r="DSV14" s="266"/>
      <c r="DSW14" s="271"/>
      <c r="DSX14" s="271"/>
      <c r="DSY14" s="271"/>
      <c r="DSZ14" s="271"/>
      <c r="DTA14" s="271"/>
      <c r="DTB14" s="272"/>
      <c r="DTC14" s="273"/>
      <c r="DTD14" s="273"/>
      <c r="DTE14" s="273"/>
      <c r="DTF14" s="273"/>
      <c r="DTG14" s="274"/>
      <c r="DTH14" s="265"/>
      <c r="DTI14" s="537"/>
      <c r="DTJ14" s="537"/>
      <c r="DTK14" s="538"/>
      <c r="DTL14" s="539"/>
      <c r="DTN14" s="540"/>
      <c r="DTO14" s="540"/>
      <c r="DTP14" s="542"/>
      <c r="DTQ14" s="541"/>
      <c r="DTR14" s="537"/>
      <c r="DTS14" s="266"/>
      <c r="DTT14" s="271"/>
      <c r="DTU14" s="271"/>
      <c r="DTV14" s="271"/>
      <c r="DTW14" s="271"/>
      <c r="DTX14" s="271"/>
      <c r="DTY14" s="272"/>
      <c r="DTZ14" s="273"/>
      <c r="DUA14" s="273"/>
      <c r="DUB14" s="273"/>
      <c r="DUC14" s="273"/>
      <c r="DUD14" s="274"/>
      <c r="DUE14" s="265"/>
      <c r="DUF14" s="537"/>
      <c r="DUG14" s="537"/>
      <c r="DUH14" s="538"/>
      <c r="DUI14" s="539"/>
      <c r="DUK14" s="540"/>
      <c r="DUL14" s="540"/>
      <c r="DUM14" s="542"/>
      <c r="DUN14" s="541"/>
      <c r="DUO14" s="537"/>
      <c r="DUP14" s="266"/>
      <c r="DUQ14" s="271"/>
      <c r="DUR14" s="271"/>
      <c r="DUS14" s="271"/>
      <c r="DUT14" s="271"/>
      <c r="DUU14" s="271"/>
      <c r="DUV14" s="272"/>
      <c r="DUW14" s="273"/>
      <c r="DUX14" s="273"/>
      <c r="DUY14" s="273"/>
      <c r="DUZ14" s="273"/>
      <c r="DVA14" s="274"/>
      <c r="DVB14" s="265"/>
      <c r="DVC14" s="537"/>
      <c r="DVD14" s="537"/>
      <c r="DVE14" s="538"/>
      <c r="DVF14" s="539"/>
      <c r="DVH14" s="540"/>
      <c r="DVI14" s="540"/>
      <c r="DVJ14" s="542"/>
      <c r="DVK14" s="541"/>
      <c r="DVL14" s="537"/>
      <c r="DVM14" s="266"/>
      <c r="DVN14" s="271"/>
      <c r="DVO14" s="271"/>
      <c r="DVP14" s="271"/>
      <c r="DVQ14" s="271"/>
      <c r="DVR14" s="271"/>
      <c r="DVS14" s="272"/>
      <c r="DVT14" s="273"/>
      <c r="DVU14" s="273"/>
      <c r="DVV14" s="273"/>
      <c r="DVW14" s="273"/>
      <c r="DVX14" s="274"/>
      <c r="DVY14" s="265"/>
      <c r="DVZ14" s="537"/>
      <c r="DWA14" s="537"/>
      <c r="DWB14" s="538"/>
      <c r="DWC14" s="539"/>
      <c r="DWE14" s="540"/>
      <c r="DWF14" s="540"/>
      <c r="DWG14" s="542"/>
      <c r="DWH14" s="541"/>
      <c r="DWI14" s="537"/>
      <c r="DWJ14" s="266"/>
      <c r="DWK14" s="271"/>
      <c r="DWL14" s="271"/>
      <c r="DWM14" s="271"/>
      <c r="DWN14" s="271"/>
      <c r="DWO14" s="271"/>
      <c r="DWP14" s="272"/>
      <c r="DWQ14" s="273"/>
      <c r="DWR14" s="273"/>
      <c r="DWS14" s="273"/>
      <c r="DWT14" s="273"/>
      <c r="DWU14" s="274"/>
      <c r="DWV14" s="265"/>
      <c r="DWW14" s="537"/>
      <c r="DWX14" s="537"/>
      <c r="DWY14" s="538"/>
      <c r="DWZ14" s="539"/>
      <c r="DXB14" s="540"/>
      <c r="DXC14" s="540"/>
      <c r="DXD14" s="542"/>
      <c r="DXE14" s="541"/>
      <c r="DXF14" s="537"/>
      <c r="DXG14" s="266"/>
      <c r="DXH14" s="271"/>
      <c r="DXI14" s="271"/>
      <c r="DXJ14" s="271"/>
      <c r="DXK14" s="271"/>
      <c r="DXL14" s="271"/>
      <c r="DXM14" s="272"/>
      <c r="DXN14" s="273"/>
      <c r="DXO14" s="273"/>
      <c r="DXP14" s="273"/>
      <c r="DXQ14" s="273"/>
      <c r="DXR14" s="274"/>
      <c r="DXS14" s="265"/>
      <c r="DXT14" s="537"/>
      <c r="DXU14" s="537"/>
      <c r="DXV14" s="538"/>
      <c r="DXW14" s="539"/>
      <c r="DXY14" s="540"/>
      <c r="DXZ14" s="540"/>
      <c r="DYA14" s="542"/>
      <c r="DYB14" s="541"/>
      <c r="DYC14" s="537"/>
      <c r="DYD14" s="266"/>
      <c r="DYE14" s="271"/>
      <c r="DYF14" s="271"/>
      <c r="DYG14" s="271"/>
      <c r="DYH14" s="271"/>
      <c r="DYI14" s="271"/>
      <c r="DYJ14" s="272"/>
      <c r="DYK14" s="273"/>
      <c r="DYL14" s="273"/>
      <c r="DYM14" s="273"/>
      <c r="DYN14" s="273"/>
      <c r="DYO14" s="274"/>
      <c r="DYP14" s="265"/>
      <c r="DYQ14" s="537"/>
      <c r="DYR14" s="537"/>
      <c r="DYS14" s="538"/>
      <c r="DYT14" s="539"/>
      <c r="DYV14" s="540"/>
      <c r="DYW14" s="540"/>
      <c r="DYX14" s="542"/>
      <c r="DYY14" s="541"/>
      <c r="DYZ14" s="537"/>
      <c r="DZA14" s="266"/>
      <c r="DZB14" s="271"/>
      <c r="DZC14" s="271"/>
      <c r="DZD14" s="271"/>
      <c r="DZE14" s="271"/>
      <c r="DZF14" s="271"/>
      <c r="DZG14" s="272"/>
      <c r="DZH14" s="273"/>
      <c r="DZI14" s="273"/>
      <c r="DZJ14" s="273"/>
      <c r="DZK14" s="273"/>
      <c r="DZL14" s="274"/>
      <c r="DZM14" s="265"/>
      <c r="DZN14" s="537"/>
      <c r="DZO14" s="537"/>
      <c r="DZP14" s="538"/>
      <c r="DZQ14" s="539"/>
      <c r="DZS14" s="540"/>
      <c r="DZT14" s="540"/>
      <c r="DZU14" s="542"/>
      <c r="DZV14" s="541"/>
      <c r="DZW14" s="537"/>
      <c r="DZX14" s="266"/>
      <c r="DZY14" s="271"/>
      <c r="DZZ14" s="271"/>
      <c r="EAA14" s="271"/>
      <c r="EAB14" s="271"/>
      <c r="EAC14" s="271"/>
      <c r="EAD14" s="272"/>
      <c r="EAE14" s="273"/>
      <c r="EAF14" s="273"/>
      <c r="EAG14" s="273"/>
      <c r="EAH14" s="273"/>
      <c r="EAI14" s="274"/>
      <c r="EAJ14" s="265"/>
      <c r="EAK14" s="537"/>
      <c r="EAL14" s="537"/>
      <c r="EAM14" s="538"/>
      <c r="EAN14" s="539"/>
      <c r="EAP14" s="540"/>
      <c r="EAQ14" s="540"/>
      <c r="EAR14" s="542"/>
      <c r="EAS14" s="541"/>
      <c r="EAT14" s="537"/>
      <c r="EAU14" s="266"/>
      <c r="EAV14" s="271"/>
      <c r="EAW14" s="271"/>
      <c r="EAX14" s="271"/>
      <c r="EAY14" s="271"/>
      <c r="EAZ14" s="271"/>
      <c r="EBA14" s="272"/>
      <c r="EBB14" s="273"/>
      <c r="EBC14" s="273"/>
      <c r="EBD14" s="273"/>
      <c r="EBE14" s="273"/>
      <c r="EBF14" s="274"/>
      <c r="EBG14" s="265"/>
      <c r="EBH14" s="537"/>
      <c r="EBI14" s="537"/>
      <c r="EBJ14" s="538"/>
      <c r="EBK14" s="539"/>
      <c r="EBM14" s="540"/>
      <c r="EBN14" s="540"/>
      <c r="EBO14" s="542"/>
      <c r="EBP14" s="541"/>
      <c r="EBQ14" s="537"/>
      <c r="EBR14" s="266"/>
      <c r="EBS14" s="271"/>
      <c r="EBT14" s="271"/>
      <c r="EBU14" s="271"/>
      <c r="EBV14" s="271"/>
      <c r="EBW14" s="271"/>
      <c r="EBX14" s="272"/>
      <c r="EBY14" s="273"/>
      <c r="EBZ14" s="273"/>
      <c r="ECA14" s="273"/>
      <c r="ECB14" s="273"/>
      <c r="ECC14" s="274"/>
      <c r="ECD14" s="265"/>
      <c r="ECE14" s="537"/>
      <c r="ECF14" s="537"/>
      <c r="ECG14" s="538"/>
      <c r="ECH14" s="539"/>
      <c r="ECJ14" s="540"/>
      <c r="ECK14" s="540"/>
      <c r="ECL14" s="542"/>
      <c r="ECM14" s="541"/>
      <c r="ECN14" s="537"/>
      <c r="ECO14" s="266"/>
      <c r="ECP14" s="271"/>
      <c r="ECQ14" s="271"/>
      <c r="ECR14" s="271"/>
      <c r="ECS14" s="271"/>
      <c r="ECT14" s="271"/>
      <c r="ECU14" s="272"/>
      <c r="ECV14" s="273"/>
      <c r="ECW14" s="273"/>
      <c r="ECX14" s="273"/>
      <c r="ECY14" s="273"/>
      <c r="ECZ14" s="274"/>
      <c r="EDA14" s="265"/>
      <c r="EDB14" s="537"/>
      <c r="EDC14" s="537"/>
      <c r="EDD14" s="538"/>
      <c r="EDE14" s="539"/>
      <c r="EDG14" s="540"/>
      <c r="EDH14" s="540"/>
      <c r="EDI14" s="542"/>
      <c r="EDJ14" s="541"/>
      <c r="EDK14" s="537"/>
      <c r="EDL14" s="266"/>
      <c r="EDM14" s="271"/>
      <c r="EDN14" s="271"/>
      <c r="EDO14" s="271"/>
      <c r="EDP14" s="271"/>
      <c r="EDQ14" s="271"/>
      <c r="EDR14" s="272"/>
      <c r="EDS14" s="273"/>
      <c r="EDT14" s="273"/>
      <c r="EDU14" s="273"/>
      <c r="EDV14" s="273"/>
      <c r="EDW14" s="274"/>
      <c r="EDX14" s="265"/>
      <c r="EDY14" s="537"/>
      <c r="EDZ14" s="537"/>
      <c r="EEA14" s="538"/>
      <c r="EEB14" s="539"/>
      <c r="EED14" s="540"/>
      <c r="EEE14" s="540"/>
      <c r="EEF14" s="542"/>
      <c r="EEG14" s="541"/>
      <c r="EEH14" s="537"/>
      <c r="EEI14" s="266"/>
      <c r="EEJ14" s="271"/>
      <c r="EEK14" s="271"/>
      <c r="EEL14" s="271"/>
      <c r="EEM14" s="271"/>
      <c r="EEN14" s="271"/>
      <c r="EEO14" s="272"/>
      <c r="EEP14" s="273"/>
      <c r="EEQ14" s="273"/>
      <c r="EER14" s="273"/>
      <c r="EES14" s="273"/>
      <c r="EET14" s="274"/>
      <c r="EEU14" s="265"/>
      <c r="EEV14" s="537"/>
      <c r="EEW14" s="537"/>
      <c r="EEX14" s="538"/>
      <c r="EEY14" s="539"/>
      <c r="EFA14" s="540"/>
      <c r="EFB14" s="540"/>
      <c r="EFC14" s="542"/>
      <c r="EFD14" s="541"/>
      <c r="EFE14" s="537"/>
      <c r="EFF14" s="266"/>
      <c r="EFG14" s="271"/>
      <c r="EFH14" s="271"/>
      <c r="EFI14" s="271"/>
      <c r="EFJ14" s="271"/>
      <c r="EFK14" s="271"/>
      <c r="EFL14" s="272"/>
      <c r="EFM14" s="273"/>
      <c r="EFN14" s="273"/>
      <c r="EFO14" s="273"/>
      <c r="EFP14" s="273"/>
      <c r="EFQ14" s="274"/>
      <c r="EFR14" s="265"/>
      <c r="EFS14" s="537"/>
      <c r="EFT14" s="537"/>
      <c r="EFU14" s="538"/>
      <c r="EFV14" s="539"/>
      <c r="EFX14" s="540"/>
      <c r="EFY14" s="540"/>
      <c r="EFZ14" s="542"/>
      <c r="EGA14" s="541"/>
      <c r="EGB14" s="537"/>
      <c r="EGC14" s="266"/>
      <c r="EGD14" s="271"/>
      <c r="EGE14" s="271"/>
      <c r="EGF14" s="271"/>
      <c r="EGG14" s="271"/>
      <c r="EGH14" s="271"/>
      <c r="EGI14" s="272"/>
      <c r="EGJ14" s="273"/>
      <c r="EGK14" s="273"/>
      <c r="EGL14" s="273"/>
      <c r="EGM14" s="273"/>
      <c r="EGN14" s="274"/>
      <c r="EGO14" s="265"/>
      <c r="EGP14" s="537"/>
      <c r="EGQ14" s="537"/>
      <c r="EGR14" s="538"/>
      <c r="EGS14" s="539"/>
      <c r="EGU14" s="540"/>
      <c r="EGV14" s="540"/>
      <c r="EGW14" s="542"/>
      <c r="EGX14" s="541"/>
      <c r="EGY14" s="537"/>
      <c r="EGZ14" s="266"/>
      <c r="EHA14" s="271"/>
      <c r="EHB14" s="271"/>
      <c r="EHC14" s="271"/>
      <c r="EHD14" s="271"/>
      <c r="EHE14" s="271"/>
      <c r="EHF14" s="272"/>
      <c r="EHG14" s="273"/>
      <c r="EHH14" s="273"/>
      <c r="EHI14" s="273"/>
      <c r="EHJ14" s="273"/>
      <c r="EHK14" s="274"/>
      <c r="EHL14" s="265"/>
      <c r="EHM14" s="537"/>
      <c r="EHN14" s="537"/>
      <c r="EHO14" s="538"/>
      <c r="EHP14" s="539"/>
      <c r="EHR14" s="540"/>
      <c r="EHS14" s="540"/>
      <c r="EHT14" s="542"/>
      <c r="EHU14" s="541"/>
      <c r="EHV14" s="537"/>
      <c r="EHW14" s="266"/>
      <c r="EHX14" s="271"/>
      <c r="EHY14" s="271"/>
      <c r="EHZ14" s="271"/>
      <c r="EIA14" s="271"/>
      <c r="EIB14" s="271"/>
      <c r="EIC14" s="272"/>
      <c r="EID14" s="273"/>
      <c r="EIE14" s="273"/>
      <c r="EIF14" s="273"/>
      <c r="EIG14" s="273"/>
      <c r="EIH14" s="274"/>
      <c r="EII14" s="265"/>
      <c r="EIJ14" s="537"/>
      <c r="EIK14" s="537"/>
      <c r="EIL14" s="538"/>
      <c r="EIM14" s="539"/>
      <c r="EIO14" s="540"/>
      <c r="EIP14" s="540"/>
      <c r="EIQ14" s="542"/>
      <c r="EIR14" s="541"/>
      <c r="EIS14" s="537"/>
      <c r="EIT14" s="266"/>
      <c r="EIU14" s="271"/>
      <c r="EIV14" s="271"/>
      <c r="EIW14" s="271"/>
      <c r="EIX14" s="271"/>
      <c r="EIY14" s="271"/>
      <c r="EIZ14" s="272"/>
      <c r="EJA14" s="273"/>
      <c r="EJB14" s="273"/>
      <c r="EJC14" s="273"/>
      <c r="EJD14" s="273"/>
      <c r="EJE14" s="274"/>
      <c r="EJF14" s="265"/>
      <c r="EJG14" s="537"/>
      <c r="EJH14" s="537"/>
      <c r="EJI14" s="538"/>
      <c r="EJJ14" s="539"/>
      <c r="EJL14" s="540"/>
      <c r="EJM14" s="540"/>
      <c r="EJN14" s="542"/>
      <c r="EJO14" s="541"/>
      <c r="EJP14" s="537"/>
      <c r="EJQ14" s="266"/>
      <c r="EJR14" s="271"/>
      <c r="EJS14" s="271"/>
      <c r="EJT14" s="271"/>
      <c r="EJU14" s="271"/>
      <c r="EJV14" s="271"/>
      <c r="EJW14" s="272"/>
      <c r="EJX14" s="273"/>
      <c r="EJY14" s="273"/>
      <c r="EJZ14" s="273"/>
      <c r="EKA14" s="273"/>
      <c r="EKB14" s="274"/>
      <c r="EKC14" s="265"/>
      <c r="EKD14" s="537"/>
      <c r="EKE14" s="537"/>
      <c r="EKF14" s="538"/>
      <c r="EKG14" s="539"/>
      <c r="EKI14" s="540"/>
      <c r="EKJ14" s="540"/>
      <c r="EKK14" s="542"/>
      <c r="EKL14" s="541"/>
      <c r="EKM14" s="537"/>
      <c r="EKN14" s="266"/>
      <c r="EKO14" s="271"/>
      <c r="EKP14" s="271"/>
      <c r="EKQ14" s="271"/>
      <c r="EKR14" s="271"/>
      <c r="EKS14" s="271"/>
      <c r="EKT14" s="272"/>
      <c r="EKU14" s="273"/>
      <c r="EKV14" s="273"/>
      <c r="EKW14" s="273"/>
      <c r="EKX14" s="273"/>
      <c r="EKY14" s="274"/>
      <c r="EKZ14" s="265"/>
      <c r="ELA14" s="537"/>
      <c r="ELB14" s="537"/>
      <c r="ELC14" s="538"/>
      <c r="ELD14" s="539"/>
      <c r="ELF14" s="540"/>
      <c r="ELG14" s="540"/>
      <c r="ELH14" s="542"/>
      <c r="ELI14" s="541"/>
      <c r="ELJ14" s="537"/>
      <c r="ELK14" s="266"/>
      <c r="ELL14" s="271"/>
      <c r="ELM14" s="271"/>
      <c r="ELN14" s="271"/>
      <c r="ELO14" s="271"/>
      <c r="ELP14" s="271"/>
      <c r="ELQ14" s="272"/>
      <c r="ELR14" s="273"/>
      <c r="ELS14" s="273"/>
      <c r="ELT14" s="273"/>
      <c r="ELU14" s="273"/>
      <c r="ELV14" s="274"/>
      <c r="ELW14" s="265"/>
      <c r="ELX14" s="537"/>
      <c r="ELY14" s="537"/>
      <c r="ELZ14" s="538"/>
      <c r="EMA14" s="539"/>
      <c r="EMC14" s="540"/>
      <c r="EMD14" s="540"/>
      <c r="EME14" s="542"/>
      <c r="EMF14" s="541"/>
      <c r="EMG14" s="537"/>
      <c r="EMH14" s="266"/>
      <c r="EMI14" s="271"/>
      <c r="EMJ14" s="271"/>
      <c r="EMK14" s="271"/>
      <c r="EML14" s="271"/>
      <c r="EMM14" s="271"/>
      <c r="EMN14" s="272"/>
      <c r="EMO14" s="273"/>
      <c r="EMP14" s="273"/>
      <c r="EMQ14" s="273"/>
      <c r="EMR14" s="273"/>
      <c r="EMS14" s="274"/>
      <c r="EMT14" s="265"/>
      <c r="EMU14" s="537"/>
      <c r="EMV14" s="537"/>
      <c r="EMW14" s="538"/>
      <c r="EMX14" s="539"/>
      <c r="EMZ14" s="540"/>
      <c r="ENA14" s="540"/>
      <c r="ENB14" s="542"/>
      <c r="ENC14" s="541"/>
      <c r="END14" s="537"/>
      <c r="ENE14" s="266"/>
      <c r="ENF14" s="271"/>
      <c r="ENG14" s="271"/>
      <c r="ENH14" s="271"/>
      <c r="ENI14" s="271"/>
      <c r="ENJ14" s="271"/>
      <c r="ENK14" s="272"/>
      <c r="ENL14" s="273"/>
      <c r="ENM14" s="273"/>
      <c r="ENN14" s="273"/>
      <c r="ENO14" s="273"/>
      <c r="ENP14" s="274"/>
      <c r="ENQ14" s="265"/>
      <c r="ENR14" s="537"/>
      <c r="ENS14" s="537"/>
      <c r="ENT14" s="538"/>
      <c r="ENU14" s="539"/>
      <c r="ENW14" s="540"/>
      <c r="ENX14" s="540"/>
      <c r="ENY14" s="542"/>
      <c r="ENZ14" s="541"/>
      <c r="EOA14" s="537"/>
      <c r="EOB14" s="266"/>
      <c r="EOC14" s="271"/>
      <c r="EOD14" s="271"/>
      <c r="EOE14" s="271"/>
      <c r="EOF14" s="271"/>
      <c r="EOG14" s="271"/>
      <c r="EOH14" s="272"/>
      <c r="EOI14" s="273"/>
      <c r="EOJ14" s="273"/>
      <c r="EOK14" s="273"/>
      <c r="EOL14" s="273"/>
      <c r="EOM14" s="274"/>
      <c r="EON14" s="265"/>
      <c r="EOO14" s="537"/>
      <c r="EOP14" s="537"/>
      <c r="EOQ14" s="538"/>
      <c r="EOR14" s="539"/>
      <c r="EOT14" s="540"/>
      <c r="EOU14" s="540"/>
      <c r="EOV14" s="542"/>
      <c r="EOW14" s="541"/>
      <c r="EOX14" s="537"/>
      <c r="EOY14" s="266"/>
      <c r="EOZ14" s="271"/>
      <c r="EPA14" s="271"/>
      <c r="EPB14" s="271"/>
      <c r="EPC14" s="271"/>
      <c r="EPD14" s="271"/>
      <c r="EPE14" s="272"/>
      <c r="EPF14" s="273"/>
      <c r="EPG14" s="273"/>
      <c r="EPH14" s="273"/>
      <c r="EPI14" s="273"/>
      <c r="EPJ14" s="274"/>
      <c r="EPK14" s="265"/>
      <c r="EPL14" s="537"/>
      <c r="EPM14" s="537"/>
      <c r="EPN14" s="538"/>
      <c r="EPO14" s="539"/>
      <c r="EPQ14" s="540"/>
      <c r="EPR14" s="540"/>
      <c r="EPS14" s="542"/>
      <c r="EPT14" s="541"/>
      <c r="EPU14" s="537"/>
      <c r="EPV14" s="266"/>
      <c r="EPW14" s="271"/>
      <c r="EPX14" s="271"/>
      <c r="EPY14" s="271"/>
      <c r="EPZ14" s="271"/>
      <c r="EQA14" s="271"/>
      <c r="EQB14" s="272"/>
      <c r="EQC14" s="273"/>
      <c r="EQD14" s="273"/>
      <c r="EQE14" s="273"/>
      <c r="EQF14" s="273"/>
      <c r="EQG14" s="274"/>
      <c r="EQH14" s="265"/>
      <c r="EQI14" s="537"/>
      <c r="EQJ14" s="537"/>
      <c r="EQK14" s="538"/>
      <c r="EQL14" s="539"/>
      <c r="EQN14" s="540"/>
      <c r="EQO14" s="540"/>
      <c r="EQP14" s="542"/>
      <c r="EQQ14" s="541"/>
      <c r="EQR14" s="537"/>
      <c r="EQS14" s="266"/>
      <c r="EQT14" s="271"/>
      <c r="EQU14" s="271"/>
      <c r="EQV14" s="271"/>
      <c r="EQW14" s="271"/>
      <c r="EQX14" s="271"/>
      <c r="EQY14" s="272"/>
      <c r="EQZ14" s="273"/>
      <c r="ERA14" s="273"/>
      <c r="ERB14" s="273"/>
      <c r="ERC14" s="273"/>
      <c r="ERD14" s="274"/>
      <c r="ERE14" s="265"/>
      <c r="ERF14" s="537"/>
      <c r="ERG14" s="537"/>
      <c r="ERH14" s="538"/>
      <c r="ERI14" s="539"/>
      <c r="ERK14" s="540"/>
      <c r="ERL14" s="540"/>
      <c r="ERM14" s="542"/>
      <c r="ERN14" s="541"/>
      <c r="ERO14" s="537"/>
      <c r="ERP14" s="266"/>
      <c r="ERQ14" s="271"/>
      <c r="ERR14" s="271"/>
      <c r="ERS14" s="271"/>
      <c r="ERT14" s="271"/>
      <c r="ERU14" s="271"/>
      <c r="ERV14" s="272"/>
      <c r="ERW14" s="273"/>
      <c r="ERX14" s="273"/>
      <c r="ERY14" s="273"/>
      <c r="ERZ14" s="273"/>
      <c r="ESA14" s="274"/>
      <c r="ESB14" s="265"/>
      <c r="ESC14" s="537"/>
      <c r="ESD14" s="537"/>
      <c r="ESE14" s="538"/>
      <c r="ESF14" s="539"/>
      <c r="ESH14" s="540"/>
      <c r="ESI14" s="540"/>
      <c r="ESJ14" s="542"/>
      <c r="ESK14" s="541"/>
      <c r="ESL14" s="537"/>
      <c r="ESM14" s="266"/>
      <c r="ESN14" s="271"/>
      <c r="ESO14" s="271"/>
      <c r="ESP14" s="271"/>
      <c r="ESQ14" s="271"/>
      <c r="ESR14" s="271"/>
      <c r="ESS14" s="272"/>
      <c r="EST14" s="273"/>
      <c r="ESU14" s="273"/>
      <c r="ESV14" s="273"/>
      <c r="ESW14" s="273"/>
      <c r="ESX14" s="274"/>
      <c r="ESY14" s="265"/>
      <c r="ESZ14" s="537"/>
      <c r="ETA14" s="537"/>
      <c r="ETB14" s="538"/>
      <c r="ETC14" s="539"/>
      <c r="ETE14" s="540"/>
      <c r="ETF14" s="540"/>
      <c r="ETG14" s="542"/>
      <c r="ETH14" s="541"/>
      <c r="ETI14" s="537"/>
      <c r="ETJ14" s="266"/>
      <c r="ETK14" s="271"/>
      <c r="ETL14" s="271"/>
      <c r="ETM14" s="271"/>
      <c r="ETN14" s="271"/>
      <c r="ETO14" s="271"/>
      <c r="ETP14" s="272"/>
      <c r="ETQ14" s="273"/>
      <c r="ETR14" s="273"/>
      <c r="ETS14" s="273"/>
      <c r="ETT14" s="273"/>
      <c r="ETU14" s="274"/>
      <c r="ETV14" s="265"/>
      <c r="ETW14" s="537"/>
      <c r="ETX14" s="537"/>
      <c r="ETY14" s="538"/>
      <c r="ETZ14" s="539"/>
      <c r="EUB14" s="540"/>
      <c r="EUC14" s="540"/>
      <c r="EUD14" s="542"/>
      <c r="EUE14" s="541"/>
      <c r="EUF14" s="537"/>
      <c r="EUG14" s="266"/>
      <c r="EUH14" s="271"/>
      <c r="EUI14" s="271"/>
      <c r="EUJ14" s="271"/>
      <c r="EUK14" s="271"/>
      <c r="EUL14" s="271"/>
      <c r="EUM14" s="272"/>
      <c r="EUN14" s="273"/>
      <c r="EUO14" s="273"/>
      <c r="EUP14" s="273"/>
      <c r="EUQ14" s="273"/>
      <c r="EUR14" s="274"/>
      <c r="EUS14" s="265"/>
      <c r="EUT14" s="537"/>
      <c r="EUU14" s="537"/>
      <c r="EUV14" s="538"/>
      <c r="EUW14" s="539"/>
      <c r="EUY14" s="540"/>
      <c r="EUZ14" s="540"/>
      <c r="EVA14" s="542"/>
      <c r="EVB14" s="541"/>
      <c r="EVC14" s="537"/>
      <c r="EVD14" s="266"/>
      <c r="EVE14" s="271"/>
      <c r="EVF14" s="271"/>
      <c r="EVG14" s="271"/>
      <c r="EVH14" s="271"/>
      <c r="EVI14" s="271"/>
      <c r="EVJ14" s="272"/>
      <c r="EVK14" s="273"/>
      <c r="EVL14" s="273"/>
      <c r="EVM14" s="273"/>
      <c r="EVN14" s="273"/>
      <c r="EVO14" s="274"/>
      <c r="EVP14" s="265"/>
      <c r="EVQ14" s="537"/>
      <c r="EVR14" s="537"/>
      <c r="EVS14" s="538"/>
      <c r="EVT14" s="539"/>
      <c r="EVV14" s="540"/>
      <c r="EVW14" s="540"/>
      <c r="EVX14" s="542"/>
      <c r="EVY14" s="541"/>
      <c r="EVZ14" s="537"/>
      <c r="EWA14" s="266"/>
      <c r="EWB14" s="271"/>
      <c r="EWC14" s="271"/>
      <c r="EWD14" s="271"/>
      <c r="EWE14" s="271"/>
      <c r="EWF14" s="271"/>
      <c r="EWG14" s="272"/>
      <c r="EWH14" s="273"/>
      <c r="EWI14" s="273"/>
      <c r="EWJ14" s="273"/>
      <c r="EWK14" s="273"/>
      <c r="EWL14" s="274"/>
      <c r="EWM14" s="265"/>
      <c r="EWN14" s="537"/>
      <c r="EWO14" s="537"/>
      <c r="EWP14" s="538"/>
      <c r="EWQ14" s="539"/>
      <c r="EWS14" s="540"/>
      <c r="EWT14" s="540"/>
      <c r="EWU14" s="542"/>
      <c r="EWV14" s="541"/>
      <c r="EWW14" s="537"/>
      <c r="EWX14" s="266"/>
      <c r="EWY14" s="271"/>
      <c r="EWZ14" s="271"/>
      <c r="EXA14" s="271"/>
      <c r="EXB14" s="271"/>
      <c r="EXC14" s="271"/>
      <c r="EXD14" s="272"/>
      <c r="EXE14" s="273"/>
      <c r="EXF14" s="273"/>
      <c r="EXG14" s="273"/>
      <c r="EXH14" s="273"/>
      <c r="EXI14" s="274"/>
      <c r="EXJ14" s="265"/>
      <c r="EXK14" s="537"/>
      <c r="EXL14" s="537"/>
      <c r="EXM14" s="538"/>
      <c r="EXN14" s="539"/>
      <c r="EXP14" s="540"/>
      <c r="EXQ14" s="540"/>
      <c r="EXR14" s="542"/>
      <c r="EXS14" s="541"/>
      <c r="EXT14" s="537"/>
      <c r="EXU14" s="266"/>
      <c r="EXV14" s="271"/>
      <c r="EXW14" s="271"/>
      <c r="EXX14" s="271"/>
      <c r="EXY14" s="271"/>
      <c r="EXZ14" s="271"/>
      <c r="EYA14" s="272"/>
      <c r="EYB14" s="273"/>
      <c r="EYC14" s="273"/>
      <c r="EYD14" s="273"/>
      <c r="EYE14" s="273"/>
      <c r="EYF14" s="274"/>
      <c r="EYG14" s="265"/>
      <c r="EYH14" s="537"/>
      <c r="EYI14" s="537"/>
      <c r="EYJ14" s="538"/>
      <c r="EYK14" s="539"/>
      <c r="EYM14" s="540"/>
      <c r="EYN14" s="540"/>
      <c r="EYO14" s="542"/>
      <c r="EYP14" s="541"/>
      <c r="EYQ14" s="537"/>
      <c r="EYR14" s="266"/>
      <c r="EYS14" s="271"/>
      <c r="EYT14" s="271"/>
      <c r="EYU14" s="271"/>
      <c r="EYV14" s="271"/>
      <c r="EYW14" s="271"/>
      <c r="EYX14" s="272"/>
      <c r="EYY14" s="273"/>
      <c r="EYZ14" s="273"/>
      <c r="EZA14" s="273"/>
      <c r="EZB14" s="273"/>
      <c r="EZC14" s="274"/>
      <c r="EZD14" s="265"/>
      <c r="EZE14" s="537"/>
      <c r="EZF14" s="537"/>
      <c r="EZG14" s="538"/>
      <c r="EZH14" s="539"/>
      <c r="EZJ14" s="540"/>
      <c r="EZK14" s="540"/>
      <c r="EZL14" s="542"/>
      <c r="EZM14" s="541"/>
      <c r="EZN14" s="537"/>
      <c r="EZO14" s="266"/>
      <c r="EZP14" s="271"/>
      <c r="EZQ14" s="271"/>
      <c r="EZR14" s="271"/>
      <c r="EZS14" s="271"/>
      <c r="EZT14" s="271"/>
      <c r="EZU14" s="272"/>
      <c r="EZV14" s="273"/>
      <c r="EZW14" s="273"/>
      <c r="EZX14" s="273"/>
      <c r="EZY14" s="273"/>
      <c r="EZZ14" s="274"/>
      <c r="FAA14" s="265"/>
      <c r="FAB14" s="537"/>
      <c r="FAC14" s="537"/>
      <c r="FAD14" s="538"/>
      <c r="FAE14" s="539"/>
      <c r="FAG14" s="540"/>
      <c r="FAH14" s="540"/>
      <c r="FAI14" s="542"/>
      <c r="FAJ14" s="541"/>
      <c r="FAK14" s="537"/>
      <c r="FAL14" s="266"/>
      <c r="FAM14" s="271"/>
      <c r="FAN14" s="271"/>
      <c r="FAO14" s="271"/>
      <c r="FAP14" s="271"/>
      <c r="FAQ14" s="271"/>
      <c r="FAR14" s="272"/>
      <c r="FAS14" s="273"/>
      <c r="FAT14" s="273"/>
      <c r="FAU14" s="273"/>
      <c r="FAV14" s="273"/>
      <c r="FAW14" s="274"/>
      <c r="FAX14" s="265"/>
      <c r="FAY14" s="537"/>
      <c r="FAZ14" s="537"/>
      <c r="FBA14" s="538"/>
      <c r="FBB14" s="539"/>
      <c r="FBD14" s="540"/>
      <c r="FBE14" s="540"/>
      <c r="FBF14" s="542"/>
      <c r="FBG14" s="541"/>
      <c r="FBH14" s="537"/>
      <c r="FBI14" s="266"/>
      <c r="FBJ14" s="271"/>
      <c r="FBK14" s="271"/>
      <c r="FBL14" s="271"/>
      <c r="FBM14" s="271"/>
      <c r="FBN14" s="271"/>
      <c r="FBO14" s="272"/>
      <c r="FBP14" s="273"/>
      <c r="FBQ14" s="273"/>
      <c r="FBR14" s="273"/>
      <c r="FBS14" s="273"/>
      <c r="FBT14" s="274"/>
      <c r="FBU14" s="265"/>
      <c r="FBV14" s="537"/>
      <c r="FBW14" s="537"/>
      <c r="FBX14" s="538"/>
      <c r="FBY14" s="539"/>
      <c r="FCA14" s="540"/>
      <c r="FCB14" s="540"/>
      <c r="FCC14" s="542"/>
      <c r="FCD14" s="541"/>
      <c r="FCE14" s="537"/>
      <c r="FCF14" s="266"/>
      <c r="FCG14" s="271"/>
      <c r="FCH14" s="271"/>
      <c r="FCI14" s="271"/>
      <c r="FCJ14" s="271"/>
      <c r="FCK14" s="271"/>
      <c r="FCL14" s="272"/>
      <c r="FCM14" s="273"/>
      <c r="FCN14" s="273"/>
      <c r="FCO14" s="273"/>
      <c r="FCP14" s="273"/>
      <c r="FCQ14" s="274"/>
      <c r="FCR14" s="265"/>
      <c r="FCS14" s="537"/>
      <c r="FCT14" s="537"/>
      <c r="FCU14" s="538"/>
      <c r="FCV14" s="539"/>
      <c r="FCX14" s="540"/>
      <c r="FCY14" s="540"/>
      <c r="FCZ14" s="542"/>
      <c r="FDA14" s="541"/>
      <c r="FDB14" s="537"/>
      <c r="FDC14" s="266"/>
      <c r="FDD14" s="271"/>
      <c r="FDE14" s="271"/>
      <c r="FDF14" s="271"/>
      <c r="FDG14" s="271"/>
      <c r="FDH14" s="271"/>
      <c r="FDI14" s="272"/>
      <c r="FDJ14" s="273"/>
      <c r="FDK14" s="273"/>
      <c r="FDL14" s="273"/>
      <c r="FDM14" s="273"/>
      <c r="FDN14" s="274"/>
      <c r="FDO14" s="265"/>
      <c r="FDP14" s="537"/>
      <c r="FDQ14" s="537"/>
      <c r="FDR14" s="538"/>
      <c r="FDS14" s="539"/>
      <c r="FDU14" s="540"/>
      <c r="FDV14" s="540"/>
      <c r="FDW14" s="542"/>
      <c r="FDX14" s="541"/>
      <c r="FDY14" s="537"/>
      <c r="FDZ14" s="266"/>
      <c r="FEA14" s="271"/>
      <c r="FEB14" s="271"/>
      <c r="FEC14" s="271"/>
      <c r="FED14" s="271"/>
      <c r="FEE14" s="271"/>
      <c r="FEF14" s="272"/>
      <c r="FEG14" s="273"/>
      <c r="FEH14" s="273"/>
      <c r="FEI14" s="273"/>
      <c r="FEJ14" s="273"/>
      <c r="FEK14" s="274"/>
      <c r="FEL14" s="265"/>
      <c r="FEM14" s="537"/>
      <c r="FEN14" s="537"/>
      <c r="FEO14" s="538"/>
      <c r="FEP14" s="539"/>
      <c r="FER14" s="540"/>
      <c r="FES14" s="540"/>
      <c r="FET14" s="542"/>
      <c r="FEU14" s="541"/>
      <c r="FEV14" s="537"/>
      <c r="FEW14" s="266"/>
      <c r="FEX14" s="271"/>
      <c r="FEY14" s="271"/>
      <c r="FEZ14" s="271"/>
      <c r="FFA14" s="271"/>
      <c r="FFB14" s="271"/>
      <c r="FFC14" s="272"/>
      <c r="FFD14" s="273"/>
      <c r="FFE14" s="273"/>
      <c r="FFF14" s="273"/>
      <c r="FFG14" s="273"/>
      <c r="FFH14" s="274"/>
      <c r="FFI14" s="265"/>
      <c r="FFJ14" s="537"/>
      <c r="FFK14" s="537"/>
      <c r="FFL14" s="538"/>
      <c r="FFM14" s="539"/>
      <c r="FFO14" s="540"/>
      <c r="FFP14" s="540"/>
      <c r="FFQ14" s="542"/>
      <c r="FFR14" s="541"/>
      <c r="FFS14" s="537"/>
      <c r="FFT14" s="266"/>
      <c r="FFU14" s="271"/>
      <c r="FFV14" s="271"/>
      <c r="FFW14" s="271"/>
      <c r="FFX14" s="271"/>
      <c r="FFY14" s="271"/>
      <c r="FFZ14" s="272"/>
      <c r="FGA14" s="273"/>
      <c r="FGB14" s="273"/>
      <c r="FGC14" s="273"/>
      <c r="FGD14" s="273"/>
      <c r="FGE14" s="274"/>
      <c r="FGF14" s="265"/>
      <c r="FGG14" s="537"/>
      <c r="FGH14" s="537"/>
      <c r="FGI14" s="538"/>
      <c r="FGJ14" s="539"/>
      <c r="FGL14" s="540"/>
      <c r="FGM14" s="540"/>
      <c r="FGN14" s="542"/>
      <c r="FGO14" s="541"/>
      <c r="FGP14" s="537"/>
      <c r="FGQ14" s="266"/>
      <c r="FGR14" s="271"/>
      <c r="FGS14" s="271"/>
      <c r="FGT14" s="271"/>
      <c r="FGU14" s="271"/>
      <c r="FGV14" s="271"/>
      <c r="FGW14" s="272"/>
      <c r="FGX14" s="273"/>
      <c r="FGY14" s="273"/>
      <c r="FGZ14" s="273"/>
      <c r="FHA14" s="273"/>
      <c r="FHB14" s="274"/>
      <c r="FHC14" s="265"/>
      <c r="FHD14" s="537"/>
      <c r="FHE14" s="537"/>
      <c r="FHF14" s="538"/>
      <c r="FHG14" s="539"/>
      <c r="FHI14" s="540"/>
      <c r="FHJ14" s="540"/>
      <c r="FHK14" s="542"/>
      <c r="FHL14" s="541"/>
      <c r="FHM14" s="537"/>
      <c r="FHN14" s="266"/>
      <c r="FHO14" s="271"/>
      <c r="FHP14" s="271"/>
      <c r="FHQ14" s="271"/>
      <c r="FHR14" s="271"/>
      <c r="FHS14" s="271"/>
      <c r="FHT14" s="272"/>
      <c r="FHU14" s="273"/>
      <c r="FHV14" s="273"/>
      <c r="FHW14" s="273"/>
      <c r="FHX14" s="273"/>
      <c r="FHY14" s="274"/>
      <c r="FHZ14" s="265"/>
      <c r="FIA14" s="537"/>
      <c r="FIB14" s="537"/>
      <c r="FIC14" s="538"/>
      <c r="FID14" s="539"/>
      <c r="FIF14" s="540"/>
      <c r="FIG14" s="540"/>
      <c r="FIH14" s="542"/>
      <c r="FII14" s="541"/>
      <c r="FIJ14" s="537"/>
      <c r="FIK14" s="266"/>
      <c r="FIL14" s="271"/>
      <c r="FIM14" s="271"/>
      <c r="FIN14" s="271"/>
      <c r="FIO14" s="271"/>
      <c r="FIP14" s="271"/>
      <c r="FIQ14" s="272"/>
      <c r="FIR14" s="273"/>
      <c r="FIS14" s="273"/>
      <c r="FIT14" s="273"/>
      <c r="FIU14" s="273"/>
      <c r="FIV14" s="274"/>
      <c r="FIW14" s="265"/>
      <c r="FIX14" s="537"/>
      <c r="FIY14" s="537"/>
      <c r="FIZ14" s="538"/>
      <c r="FJA14" s="539"/>
      <c r="FJC14" s="540"/>
      <c r="FJD14" s="540"/>
      <c r="FJE14" s="542"/>
      <c r="FJF14" s="541"/>
      <c r="FJG14" s="537"/>
      <c r="FJH14" s="266"/>
      <c r="FJI14" s="271"/>
      <c r="FJJ14" s="271"/>
      <c r="FJK14" s="271"/>
      <c r="FJL14" s="271"/>
      <c r="FJM14" s="271"/>
      <c r="FJN14" s="272"/>
      <c r="FJO14" s="273"/>
      <c r="FJP14" s="273"/>
      <c r="FJQ14" s="273"/>
      <c r="FJR14" s="273"/>
      <c r="FJS14" s="274"/>
      <c r="FJT14" s="265"/>
      <c r="FJU14" s="537"/>
      <c r="FJV14" s="537"/>
      <c r="FJW14" s="538"/>
      <c r="FJX14" s="539"/>
      <c r="FJZ14" s="540"/>
      <c r="FKA14" s="540"/>
      <c r="FKB14" s="542"/>
      <c r="FKC14" s="541"/>
      <c r="FKD14" s="537"/>
      <c r="FKE14" s="266"/>
      <c r="FKF14" s="271"/>
      <c r="FKG14" s="271"/>
      <c r="FKH14" s="271"/>
      <c r="FKI14" s="271"/>
      <c r="FKJ14" s="271"/>
      <c r="FKK14" s="272"/>
      <c r="FKL14" s="273"/>
      <c r="FKM14" s="273"/>
      <c r="FKN14" s="273"/>
      <c r="FKO14" s="273"/>
      <c r="FKP14" s="274"/>
      <c r="FKQ14" s="265"/>
      <c r="FKR14" s="537"/>
      <c r="FKS14" s="537"/>
      <c r="FKT14" s="538"/>
      <c r="FKU14" s="539"/>
      <c r="FKW14" s="540"/>
      <c r="FKX14" s="540"/>
      <c r="FKY14" s="542"/>
      <c r="FKZ14" s="541"/>
      <c r="FLA14" s="537"/>
      <c r="FLB14" s="266"/>
      <c r="FLC14" s="271"/>
      <c r="FLD14" s="271"/>
      <c r="FLE14" s="271"/>
      <c r="FLF14" s="271"/>
      <c r="FLG14" s="271"/>
      <c r="FLH14" s="272"/>
      <c r="FLI14" s="273"/>
      <c r="FLJ14" s="273"/>
      <c r="FLK14" s="273"/>
      <c r="FLL14" s="273"/>
      <c r="FLM14" s="274"/>
      <c r="FLN14" s="265"/>
      <c r="FLO14" s="537"/>
      <c r="FLP14" s="537"/>
      <c r="FLQ14" s="538"/>
      <c r="FLR14" s="539"/>
      <c r="FLT14" s="540"/>
      <c r="FLU14" s="540"/>
      <c r="FLV14" s="542"/>
      <c r="FLW14" s="541"/>
      <c r="FLX14" s="537"/>
      <c r="FLY14" s="266"/>
      <c r="FLZ14" s="271"/>
      <c r="FMA14" s="271"/>
      <c r="FMB14" s="271"/>
      <c r="FMC14" s="271"/>
      <c r="FMD14" s="271"/>
      <c r="FME14" s="272"/>
      <c r="FMF14" s="273"/>
      <c r="FMG14" s="273"/>
      <c r="FMH14" s="273"/>
      <c r="FMI14" s="273"/>
      <c r="FMJ14" s="274"/>
      <c r="FMK14" s="265"/>
      <c r="FML14" s="537"/>
      <c r="FMM14" s="537"/>
      <c r="FMN14" s="538"/>
      <c r="FMO14" s="539"/>
      <c r="FMQ14" s="540"/>
      <c r="FMR14" s="540"/>
      <c r="FMS14" s="542"/>
      <c r="FMT14" s="541"/>
      <c r="FMU14" s="537"/>
      <c r="FMV14" s="266"/>
      <c r="FMW14" s="271"/>
      <c r="FMX14" s="271"/>
      <c r="FMY14" s="271"/>
      <c r="FMZ14" s="271"/>
      <c r="FNA14" s="271"/>
      <c r="FNB14" s="272"/>
      <c r="FNC14" s="273"/>
      <c r="FND14" s="273"/>
      <c r="FNE14" s="273"/>
      <c r="FNF14" s="273"/>
      <c r="FNG14" s="274"/>
      <c r="FNH14" s="265"/>
      <c r="FNI14" s="537"/>
      <c r="FNJ14" s="537"/>
      <c r="FNK14" s="538"/>
      <c r="FNL14" s="539"/>
      <c r="FNN14" s="540"/>
      <c r="FNO14" s="540"/>
      <c r="FNP14" s="542"/>
      <c r="FNQ14" s="541"/>
      <c r="FNR14" s="537"/>
      <c r="FNS14" s="266"/>
      <c r="FNT14" s="271"/>
      <c r="FNU14" s="271"/>
      <c r="FNV14" s="271"/>
      <c r="FNW14" s="271"/>
      <c r="FNX14" s="271"/>
      <c r="FNY14" s="272"/>
      <c r="FNZ14" s="273"/>
      <c r="FOA14" s="273"/>
      <c r="FOB14" s="273"/>
      <c r="FOC14" s="273"/>
      <c r="FOD14" s="274"/>
      <c r="FOE14" s="265"/>
      <c r="FOF14" s="537"/>
      <c r="FOG14" s="537"/>
      <c r="FOH14" s="538"/>
      <c r="FOI14" s="539"/>
      <c r="FOK14" s="540"/>
      <c r="FOL14" s="540"/>
      <c r="FOM14" s="542"/>
      <c r="FON14" s="541"/>
      <c r="FOO14" s="537"/>
      <c r="FOP14" s="266"/>
      <c r="FOQ14" s="271"/>
      <c r="FOR14" s="271"/>
      <c r="FOS14" s="271"/>
      <c r="FOT14" s="271"/>
      <c r="FOU14" s="271"/>
      <c r="FOV14" s="272"/>
      <c r="FOW14" s="273"/>
      <c r="FOX14" s="273"/>
      <c r="FOY14" s="273"/>
      <c r="FOZ14" s="273"/>
      <c r="FPA14" s="274"/>
      <c r="FPB14" s="265"/>
      <c r="FPC14" s="537"/>
      <c r="FPD14" s="537"/>
      <c r="FPE14" s="538"/>
      <c r="FPF14" s="539"/>
      <c r="FPH14" s="540"/>
      <c r="FPI14" s="540"/>
      <c r="FPJ14" s="542"/>
      <c r="FPK14" s="541"/>
      <c r="FPL14" s="537"/>
      <c r="FPM14" s="266"/>
      <c r="FPN14" s="271"/>
      <c r="FPO14" s="271"/>
      <c r="FPP14" s="271"/>
      <c r="FPQ14" s="271"/>
      <c r="FPR14" s="271"/>
      <c r="FPS14" s="272"/>
      <c r="FPT14" s="273"/>
      <c r="FPU14" s="273"/>
      <c r="FPV14" s="273"/>
      <c r="FPW14" s="273"/>
      <c r="FPX14" s="274"/>
      <c r="FPY14" s="265"/>
      <c r="FPZ14" s="537"/>
      <c r="FQA14" s="537"/>
      <c r="FQB14" s="538"/>
      <c r="FQC14" s="539"/>
      <c r="FQE14" s="540"/>
      <c r="FQF14" s="540"/>
      <c r="FQG14" s="542"/>
      <c r="FQH14" s="541"/>
      <c r="FQI14" s="537"/>
      <c r="FQJ14" s="266"/>
      <c r="FQK14" s="271"/>
      <c r="FQL14" s="271"/>
      <c r="FQM14" s="271"/>
      <c r="FQN14" s="271"/>
      <c r="FQO14" s="271"/>
      <c r="FQP14" s="272"/>
      <c r="FQQ14" s="273"/>
      <c r="FQR14" s="273"/>
      <c r="FQS14" s="273"/>
      <c r="FQT14" s="273"/>
      <c r="FQU14" s="274"/>
      <c r="FQV14" s="265"/>
      <c r="FQW14" s="537"/>
      <c r="FQX14" s="537"/>
      <c r="FQY14" s="538"/>
      <c r="FQZ14" s="539"/>
      <c r="FRB14" s="540"/>
      <c r="FRC14" s="540"/>
      <c r="FRD14" s="542"/>
      <c r="FRE14" s="541"/>
      <c r="FRF14" s="537"/>
      <c r="FRG14" s="266"/>
      <c r="FRH14" s="271"/>
      <c r="FRI14" s="271"/>
      <c r="FRJ14" s="271"/>
      <c r="FRK14" s="271"/>
      <c r="FRL14" s="271"/>
      <c r="FRM14" s="272"/>
      <c r="FRN14" s="273"/>
      <c r="FRO14" s="273"/>
      <c r="FRP14" s="273"/>
      <c r="FRQ14" s="273"/>
      <c r="FRR14" s="274"/>
      <c r="FRS14" s="265"/>
      <c r="FRT14" s="537"/>
      <c r="FRU14" s="537"/>
      <c r="FRV14" s="538"/>
      <c r="FRW14" s="539"/>
      <c r="FRY14" s="540"/>
      <c r="FRZ14" s="540"/>
      <c r="FSA14" s="542"/>
      <c r="FSB14" s="541"/>
      <c r="FSC14" s="537"/>
      <c r="FSD14" s="266"/>
      <c r="FSE14" s="271"/>
      <c r="FSF14" s="271"/>
      <c r="FSG14" s="271"/>
      <c r="FSH14" s="271"/>
      <c r="FSI14" s="271"/>
      <c r="FSJ14" s="272"/>
      <c r="FSK14" s="273"/>
      <c r="FSL14" s="273"/>
      <c r="FSM14" s="273"/>
      <c r="FSN14" s="273"/>
      <c r="FSO14" s="274"/>
      <c r="FSP14" s="265"/>
      <c r="FSQ14" s="537"/>
      <c r="FSR14" s="537"/>
      <c r="FSS14" s="538"/>
      <c r="FST14" s="539"/>
      <c r="FSV14" s="540"/>
      <c r="FSW14" s="540"/>
      <c r="FSX14" s="542"/>
      <c r="FSY14" s="541"/>
      <c r="FSZ14" s="537"/>
      <c r="FTA14" s="266"/>
      <c r="FTB14" s="271"/>
      <c r="FTC14" s="271"/>
      <c r="FTD14" s="271"/>
      <c r="FTE14" s="271"/>
      <c r="FTF14" s="271"/>
      <c r="FTG14" s="272"/>
      <c r="FTH14" s="273"/>
      <c r="FTI14" s="273"/>
      <c r="FTJ14" s="273"/>
      <c r="FTK14" s="273"/>
      <c r="FTL14" s="274"/>
      <c r="FTM14" s="265"/>
      <c r="FTN14" s="537"/>
      <c r="FTO14" s="537"/>
      <c r="FTP14" s="538"/>
      <c r="FTQ14" s="539"/>
      <c r="FTS14" s="540"/>
      <c r="FTT14" s="540"/>
      <c r="FTU14" s="542"/>
      <c r="FTV14" s="541"/>
      <c r="FTW14" s="537"/>
      <c r="FTX14" s="266"/>
      <c r="FTY14" s="271"/>
      <c r="FTZ14" s="271"/>
      <c r="FUA14" s="271"/>
      <c r="FUB14" s="271"/>
      <c r="FUC14" s="271"/>
      <c r="FUD14" s="272"/>
      <c r="FUE14" s="273"/>
      <c r="FUF14" s="273"/>
      <c r="FUG14" s="273"/>
      <c r="FUH14" s="273"/>
      <c r="FUI14" s="274"/>
      <c r="FUJ14" s="265"/>
      <c r="FUK14" s="537"/>
      <c r="FUL14" s="537"/>
      <c r="FUM14" s="538"/>
      <c r="FUN14" s="539"/>
      <c r="FUP14" s="540"/>
      <c r="FUQ14" s="540"/>
      <c r="FUR14" s="542"/>
      <c r="FUS14" s="541"/>
      <c r="FUT14" s="537"/>
      <c r="FUU14" s="266"/>
      <c r="FUV14" s="271"/>
      <c r="FUW14" s="271"/>
      <c r="FUX14" s="271"/>
      <c r="FUY14" s="271"/>
      <c r="FUZ14" s="271"/>
      <c r="FVA14" s="272"/>
      <c r="FVB14" s="273"/>
      <c r="FVC14" s="273"/>
      <c r="FVD14" s="273"/>
      <c r="FVE14" s="273"/>
      <c r="FVF14" s="274"/>
      <c r="FVG14" s="265"/>
      <c r="FVH14" s="537"/>
      <c r="FVI14" s="537"/>
      <c r="FVJ14" s="538"/>
      <c r="FVK14" s="539"/>
      <c r="FVM14" s="540"/>
      <c r="FVN14" s="540"/>
      <c r="FVO14" s="542"/>
      <c r="FVP14" s="541"/>
      <c r="FVQ14" s="537"/>
      <c r="FVR14" s="266"/>
      <c r="FVS14" s="271"/>
      <c r="FVT14" s="271"/>
      <c r="FVU14" s="271"/>
      <c r="FVV14" s="271"/>
      <c r="FVW14" s="271"/>
      <c r="FVX14" s="272"/>
      <c r="FVY14" s="273"/>
      <c r="FVZ14" s="273"/>
      <c r="FWA14" s="273"/>
      <c r="FWB14" s="273"/>
      <c r="FWC14" s="274"/>
      <c r="FWD14" s="265"/>
      <c r="FWE14" s="537"/>
      <c r="FWF14" s="537"/>
      <c r="FWG14" s="538"/>
      <c r="FWH14" s="539"/>
      <c r="FWJ14" s="540"/>
      <c r="FWK14" s="540"/>
      <c r="FWL14" s="542"/>
      <c r="FWM14" s="541"/>
      <c r="FWN14" s="537"/>
      <c r="FWO14" s="266"/>
      <c r="FWP14" s="271"/>
      <c r="FWQ14" s="271"/>
      <c r="FWR14" s="271"/>
      <c r="FWS14" s="271"/>
      <c r="FWT14" s="271"/>
      <c r="FWU14" s="272"/>
      <c r="FWV14" s="273"/>
      <c r="FWW14" s="273"/>
      <c r="FWX14" s="273"/>
      <c r="FWY14" s="273"/>
      <c r="FWZ14" s="274"/>
      <c r="FXA14" s="265"/>
      <c r="FXB14" s="537"/>
      <c r="FXC14" s="537"/>
      <c r="FXD14" s="538"/>
      <c r="FXE14" s="539"/>
      <c r="FXG14" s="540"/>
      <c r="FXH14" s="540"/>
      <c r="FXI14" s="542"/>
      <c r="FXJ14" s="541"/>
      <c r="FXK14" s="537"/>
      <c r="FXL14" s="266"/>
      <c r="FXM14" s="271"/>
      <c r="FXN14" s="271"/>
      <c r="FXO14" s="271"/>
      <c r="FXP14" s="271"/>
      <c r="FXQ14" s="271"/>
      <c r="FXR14" s="272"/>
      <c r="FXS14" s="273"/>
      <c r="FXT14" s="273"/>
      <c r="FXU14" s="273"/>
      <c r="FXV14" s="273"/>
      <c r="FXW14" s="274"/>
      <c r="FXX14" s="265"/>
      <c r="FXY14" s="537"/>
      <c r="FXZ14" s="537"/>
      <c r="FYA14" s="538"/>
      <c r="FYB14" s="539"/>
      <c r="FYD14" s="540"/>
      <c r="FYE14" s="540"/>
      <c r="FYF14" s="542"/>
      <c r="FYG14" s="541"/>
      <c r="FYH14" s="537"/>
      <c r="FYI14" s="266"/>
      <c r="FYJ14" s="271"/>
      <c r="FYK14" s="271"/>
      <c r="FYL14" s="271"/>
      <c r="FYM14" s="271"/>
      <c r="FYN14" s="271"/>
      <c r="FYO14" s="272"/>
      <c r="FYP14" s="273"/>
      <c r="FYQ14" s="273"/>
      <c r="FYR14" s="273"/>
      <c r="FYS14" s="273"/>
      <c r="FYT14" s="274"/>
      <c r="FYU14" s="265"/>
      <c r="FYV14" s="537"/>
      <c r="FYW14" s="537"/>
      <c r="FYX14" s="538"/>
      <c r="FYY14" s="539"/>
      <c r="FZA14" s="540"/>
      <c r="FZB14" s="540"/>
      <c r="FZC14" s="542"/>
      <c r="FZD14" s="541"/>
      <c r="FZE14" s="537"/>
      <c r="FZF14" s="266"/>
      <c r="FZG14" s="271"/>
      <c r="FZH14" s="271"/>
      <c r="FZI14" s="271"/>
      <c r="FZJ14" s="271"/>
      <c r="FZK14" s="271"/>
      <c r="FZL14" s="272"/>
      <c r="FZM14" s="273"/>
      <c r="FZN14" s="273"/>
      <c r="FZO14" s="273"/>
      <c r="FZP14" s="273"/>
      <c r="FZQ14" s="274"/>
      <c r="FZR14" s="265"/>
      <c r="FZS14" s="537"/>
      <c r="FZT14" s="537"/>
      <c r="FZU14" s="538"/>
      <c r="FZV14" s="539"/>
      <c r="FZX14" s="540"/>
      <c r="FZY14" s="540"/>
      <c r="FZZ14" s="542"/>
      <c r="GAA14" s="541"/>
      <c r="GAB14" s="537"/>
      <c r="GAC14" s="266"/>
      <c r="GAD14" s="271"/>
      <c r="GAE14" s="271"/>
      <c r="GAF14" s="271"/>
      <c r="GAG14" s="271"/>
      <c r="GAH14" s="271"/>
      <c r="GAI14" s="272"/>
      <c r="GAJ14" s="273"/>
      <c r="GAK14" s="273"/>
      <c r="GAL14" s="273"/>
      <c r="GAM14" s="273"/>
      <c r="GAN14" s="274"/>
      <c r="GAO14" s="265"/>
      <c r="GAP14" s="537"/>
      <c r="GAQ14" s="537"/>
      <c r="GAR14" s="538"/>
      <c r="GAS14" s="539"/>
      <c r="GAU14" s="540"/>
      <c r="GAV14" s="540"/>
      <c r="GAW14" s="542"/>
      <c r="GAX14" s="541"/>
      <c r="GAY14" s="537"/>
      <c r="GAZ14" s="266"/>
      <c r="GBA14" s="271"/>
      <c r="GBB14" s="271"/>
      <c r="GBC14" s="271"/>
      <c r="GBD14" s="271"/>
      <c r="GBE14" s="271"/>
      <c r="GBF14" s="272"/>
      <c r="GBG14" s="273"/>
      <c r="GBH14" s="273"/>
      <c r="GBI14" s="273"/>
      <c r="GBJ14" s="273"/>
      <c r="GBK14" s="274"/>
      <c r="GBL14" s="265"/>
      <c r="GBM14" s="537"/>
      <c r="GBN14" s="537"/>
      <c r="GBO14" s="538"/>
      <c r="GBP14" s="539"/>
      <c r="GBR14" s="540"/>
      <c r="GBS14" s="540"/>
      <c r="GBT14" s="542"/>
      <c r="GBU14" s="541"/>
      <c r="GBV14" s="537"/>
      <c r="GBW14" s="266"/>
      <c r="GBX14" s="271"/>
      <c r="GBY14" s="271"/>
      <c r="GBZ14" s="271"/>
      <c r="GCA14" s="271"/>
      <c r="GCB14" s="271"/>
      <c r="GCC14" s="272"/>
      <c r="GCD14" s="273"/>
      <c r="GCE14" s="273"/>
      <c r="GCF14" s="273"/>
      <c r="GCG14" s="273"/>
      <c r="GCH14" s="274"/>
      <c r="GCI14" s="265"/>
      <c r="GCJ14" s="537"/>
      <c r="GCK14" s="537"/>
      <c r="GCL14" s="538"/>
      <c r="GCM14" s="539"/>
      <c r="GCO14" s="540"/>
      <c r="GCP14" s="540"/>
      <c r="GCQ14" s="542"/>
      <c r="GCR14" s="541"/>
      <c r="GCS14" s="537"/>
      <c r="GCT14" s="266"/>
      <c r="GCU14" s="271"/>
      <c r="GCV14" s="271"/>
      <c r="GCW14" s="271"/>
      <c r="GCX14" s="271"/>
      <c r="GCY14" s="271"/>
      <c r="GCZ14" s="272"/>
      <c r="GDA14" s="273"/>
      <c r="GDB14" s="273"/>
      <c r="GDC14" s="273"/>
      <c r="GDD14" s="273"/>
      <c r="GDE14" s="274"/>
      <c r="GDF14" s="265"/>
      <c r="GDG14" s="537"/>
      <c r="GDH14" s="537"/>
      <c r="GDI14" s="538"/>
      <c r="GDJ14" s="539"/>
      <c r="GDL14" s="540"/>
      <c r="GDM14" s="540"/>
      <c r="GDN14" s="542"/>
      <c r="GDO14" s="541"/>
      <c r="GDP14" s="537"/>
      <c r="GDQ14" s="266"/>
      <c r="GDR14" s="271"/>
      <c r="GDS14" s="271"/>
      <c r="GDT14" s="271"/>
      <c r="GDU14" s="271"/>
      <c r="GDV14" s="271"/>
      <c r="GDW14" s="272"/>
      <c r="GDX14" s="273"/>
      <c r="GDY14" s="273"/>
      <c r="GDZ14" s="273"/>
      <c r="GEA14" s="273"/>
      <c r="GEB14" s="274"/>
      <c r="GEC14" s="265"/>
      <c r="GED14" s="537"/>
      <c r="GEE14" s="537"/>
      <c r="GEF14" s="538"/>
      <c r="GEG14" s="539"/>
      <c r="GEI14" s="540"/>
      <c r="GEJ14" s="540"/>
      <c r="GEK14" s="542"/>
      <c r="GEL14" s="541"/>
      <c r="GEM14" s="537"/>
      <c r="GEN14" s="266"/>
      <c r="GEO14" s="271"/>
      <c r="GEP14" s="271"/>
      <c r="GEQ14" s="271"/>
      <c r="GER14" s="271"/>
      <c r="GES14" s="271"/>
      <c r="GET14" s="272"/>
      <c r="GEU14" s="273"/>
      <c r="GEV14" s="273"/>
      <c r="GEW14" s="273"/>
      <c r="GEX14" s="273"/>
      <c r="GEY14" s="274"/>
      <c r="GEZ14" s="265"/>
      <c r="GFA14" s="537"/>
      <c r="GFB14" s="537"/>
      <c r="GFC14" s="538"/>
      <c r="GFD14" s="539"/>
      <c r="GFF14" s="540"/>
      <c r="GFG14" s="540"/>
      <c r="GFH14" s="542"/>
      <c r="GFI14" s="541"/>
      <c r="GFJ14" s="537"/>
      <c r="GFK14" s="266"/>
      <c r="GFL14" s="271"/>
      <c r="GFM14" s="271"/>
      <c r="GFN14" s="271"/>
      <c r="GFO14" s="271"/>
      <c r="GFP14" s="271"/>
      <c r="GFQ14" s="272"/>
      <c r="GFR14" s="273"/>
      <c r="GFS14" s="273"/>
      <c r="GFT14" s="273"/>
      <c r="GFU14" s="273"/>
      <c r="GFV14" s="274"/>
      <c r="GFW14" s="265"/>
      <c r="GFX14" s="537"/>
      <c r="GFY14" s="537"/>
      <c r="GFZ14" s="538"/>
      <c r="GGA14" s="539"/>
      <c r="GGC14" s="540"/>
      <c r="GGD14" s="540"/>
      <c r="GGE14" s="542"/>
      <c r="GGF14" s="541"/>
      <c r="GGG14" s="537"/>
      <c r="GGH14" s="266"/>
      <c r="GGI14" s="271"/>
      <c r="GGJ14" s="271"/>
      <c r="GGK14" s="271"/>
      <c r="GGL14" s="271"/>
      <c r="GGM14" s="271"/>
      <c r="GGN14" s="272"/>
      <c r="GGO14" s="273"/>
      <c r="GGP14" s="273"/>
      <c r="GGQ14" s="273"/>
      <c r="GGR14" s="273"/>
      <c r="GGS14" s="274"/>
      <c r="GGT14" s="265"/>
      <c r="GGU14" s="537"/>
      <c r="GGV14" s="537"/>
      <c r="GGW14" s="538"/>
      <c r="GGX14" s="539"/>
      <c r="GGZ14" s="540"/>
      <c r="GHA14" s="540"/>
      <c r="GHB14" s="542"/>
      <c r="GHC14" s="541"/>
      <c r="GHD14" s="537"/>
      <c r="GHE14" s="266"/>
      <c r="GHF14" s="271"/>
      <c r="GHG14" s="271"/>
      <c r="GHH14" s="271"/>
      <c r="GHI14" s="271"/>
      <c r="GHJ14" s="271"/>
      <c r="GHK14" s="272"/>
      <c r="GHL14" s="273"/>
      <c r="GHM14" s="273"/>
      <c r="GHN14" s="273"/>
      <c r="GHO14" s="273"/>
      <c r="GHP14" s="274"/>
      <c r="GHQ14" s="265"/>
      <c r="GHR14" s="537"/>
      <c r="GHS14" s="537"/>
      <c r="GHT14" s="538"/>
      <c r="GHU14" s="539"/>
      <c r="GHW14" s="540"/>
      <c r="GHX14" s="540"/>
      <c r="GHY14" s="542"/>
      <c r="GHZ14" s="541"/>
      <c r="GIA14" s="537"/>
      <c r="GIB14" s="266"/>
      <c r="GIC14" s="271"/>
      <c r="GID14" s="271"/>
      <c r="GIE14" s="271"/>
      <c r="GIF14" s="271"/>
      <c r="GIG14" s="271"/>
      <c r="GIH14" s="272"/>
      <c r="GII14" s="273"/>
      <c r="GIJ14" s="273"/>
      <c r="GIK14" s="273"/>
      <c r="GIL14" s="273"/>
      <c r="GIM14" s="274"/>
      <c r="GIN14" s="265"/>
      <c r="GIO14" s="537"/>
      <c r="GIP14" s="537"/>
      <c r="GIQ14" s="538"/>
      <c r="GIR14" s="539"/>
      <c r="GIT14" s="540"/>
      <c r="GIU14" s="540"/>
      <c r="GIV14" s="542"/>
      <c r="GIW14" s="541"/>
      <c r="GIX14" s="537"/>
      <c r="GIY14" s="266"/>
      <c r="GIZ14" s="271"/>
      <c r="GJA14" s="271"/>
      <c r="GJB14" s="271"/>
      <c r="GJC14" s="271"/>
      <c r="GJD14" s="271"/>
      <c r="GJE14" s="272"/>
      <c r="GJF14" s="273"/>
      <c r="GJG14" s="273"/>
      <c r="GJH14" s="273"/>
      <c r="GJI14" s="273"/>
      <c r="GJJ14" s="274"/>
      <c r="GJK14" s="265"/>
      <c r="GJL14" s="537"/>
      <c r="GJM14" s="537"/>
      <c r="GJN14" s="538"/>
      <c r="GJO14" s="539"/>
      <c r="GJQ14" s="540"/>
      <c r="GJR14" s="540"/>
      <c r="GJS14" s="542"/>
      <c r="GJT14" s="541"/>
      <c r="GJU14" s="537"/>
      <c r="GJV14" s="266"/>
      <c r="GJW14" s="271"/>
      <c r="GJX14" s="271"/>
      <c r="GJY14" s="271"/>
      <c r="GJZ14" s="271"/>
      <c r="GKA14" s="271"/>
      <c r="GKB14" s="272"/>
      <c r="GKC14" s="273"/>
      <c r="GKD14" s="273"/>
      <c r="GKE14" s="273"/>
      <c r="GKF14" s="273"/>
      <c r="GKG14" s="274"/>
      <c r="GKH14" s="265"/>
      <c r="GKI14" s="537"/>
      <c r="GKJ14" s="537"/>
      <c r="GKK14" s="538"/>
      <c r="GKL14" s="539"/>
      <c r="GKN14" s="540"/>
      <c r="GKO14" s="540"/>
      <c r="GKP14" s="542"/>
      <c r="GKQ14" s="541"/>
      <c r="GKR14" s="537"/>
      <c r="GKS14" s="266"/>
      <c r="GKT14" s="271"/>
      <c r="GKU14" s="271"/>
      <c r="GKV14" s="271"/>
      <c r="GKW14" s="271"/>
      <c r="GKX14" s="271"/>
      <c r="GKY14" s="272"/>
      <c r="GKZ14" s="273"/>
      <c r="GLA14" s="273"/>
      <c r="GLB14" s="273"/>
      <c r="GLC14" s="273"/>
      <c r="GLD14" s="274"/>
      <c r="GLE14" s="265"/>
      <c r="GLF14" s="537"/>
      <c r="GLG14" s="537"/>
      <c r="GLH14" s="538"/>
      <c r="GLI14" s="539"/>
      <c r="GLK14" s="540"/>
      <c r="GLL14" s="540"/>
      <c r="GLM14" s="542"/>
      <c r="GLN14" s="541"/>
      <c r="GLO14" s="537"/>
      <c r="GLP14" s="266"/>
      <c r="GLQ14" s="271"/>
      <c r="GLR14" s="271"/>
      <c r="GLS14" s="271"/>
      <c r="GLT14" s="271"/>
      <c r="GLU14" s="271"/>
      <c r="GLV14" s="272"/>
      <c r="GLW14" s="273"/>
      <c r="GLX14" s="273"/>
      <c r="GLY14" s="273"/>
      <c r="GLZ14" s="273"/>
      <c r="GMA14" s="274"/>
      <c r="GMB14" s="265"/>
      <c r="GMC14" s="537"/>
      <c r="GMD14" s="537"/>
      <c r="GME14" s="538"/>
      <c r="GMF14" s="539"/>
      <c r="GMH14" s="540"/>
      <c r="GMI14" s="540"/>
      <c r="GMJ14" s="542"/>
      <c r="GMK14" s="541"/>
      <c r="GML14" s="537"/>
      <c r="GMM14" s="266"/>
      <c r="GMN14" s="271"/>
      <c r="GMO14" s="271"/>
      <c r="GMP14" s="271"/>
      <c r="GMQ14" s="271"/>
      <c r="GMR14" s="271"/>
      <c r="GMS14" s="272"/>
      <c r="GMT14" s="273"/>
      <c r="GMU14" s="273"/>
      <c r="GMV14" s="273"/>
      <c r="GMW14" s="273"/>
      <c r="GMX14" s="274"/>
      <c r="GMY14" s="265"/>
      <c r="GMZ14" s="537"/>
      <c r="GNA14" s="537"/>
      <c r="GNB14" s="538"/>
      <c r="GNC14" s="539"/>
      <c r="GNE14" s="540"/>
      <c r="GNF14" s="540"/>
      <c r="GNG14" s="542"/>
      <c r="GNH14" s="541"/>
      <c r="GNI14" s="537"/>
      <c r="GNJ14" s="266"/>
      <c r="GNK14" s="271"/>
      <c r="GNL14" s="271"/>
      <c r="GNM14" s="271"/>
      <c r="GNN14" s="271"/>
      <c r="GNO14" s="271"/>
      <c r="GNP14" s="272"/>
      <c r="GNQ14" s="273"/>
      <c r="GNR14" s="273"/>
      <c r="GNS14" s="273"/>
      <c r="GNT14" s="273"/>
      <c r="GNU14" s="274"/>
      <c r="GNV14" s="265"/>
      <c r="GNW14" s="537"/>
      <c r="GNX14" s="537"/>
      <c r="GNY14" s="538"/>
      <c r="GNZ14" s="539"/>
      <c r="GOB14" s="540"/>
      <c r="GOC14" s="540"/>
      <c r="GOD14" s="542"/>
      <c r="GOE14" s="541"/>
      <c r="GOF14" s="537"/>
      <c r="GOG14" s="266"/>
      <c r="GOH14" s="271"/>
      <c r="GOI14" s="271"/>
      <c r="GOJ14" s="271"/>
      <c r="GOK14" s="271"/>
      <c r="GOL14" s="271"/>
      <c r="GOM14" s="272"/>
      <c r="GON14" s="273"/>
      <c r="GOO14" s="273"/>
      <c r="GOP14" s="273"/>
      <c r="GOQ14" s="273"/>
      <c r="GOR14" s="274"/>
      <c r="GOS14" s="265"/>
      <c r="GOT14" s="537"/>
      <c r="GOU14" s="537"/>
      <c r="GOV14" s="538"/>
      <c r="GOW14" s="539"/>
      <c r="GOY14" s="540"/>
      <c r="GOZ14" s="540"/>
      <c r="GPA14" s="542"/>
      <c r="GPB14" s="541"/>
      <c r="GPC14" s="537"/>
      <c r="GPD14" s="266"/>
      <c r="GPE14" s="271"/>
      <c r="GPF14" s="271"/>
      <c r="GPG14" s="271"/>
      <c r="GPH14" s="271"/>
      <c r="GPI14" s="271"/>
      <c r="GPJ14" s="272"/>
      <c r="GPK14" s="273"/>
      <c r="GPL14" s="273"/>
      <c r="GPM14" s="273"/>
      <c r="GPN14" s="273"/>
      <c r="GPO14" s="274"/>
      <c r="GPP14" s="265"/>
      <c r="GPQ14" s="537"/>
      <c r="GPR14" s="537"/>
      <c r="GPS14" s="538"/>
      <c r="GPT14" s="539"/>
      <c r="GPV14" s="540"/>
      <c r="GPW14" s="540"/>
      <c r="GPX14" s="542"/>
      <c r="GPY14" s="541"/>
      <c r="GPZ14" s="537"/>
      <c r="GQA14" s="266"/>
      <c r="GQB14" s="271"/>
      <c r="GQC14" s="271"/>
      <c r="GQD14" s="271"/>
      <c r="GQE14" s="271"/>
      <c r="GQF14" s="271"/>
      <c r="GQG14" s="272"/>
      <c r="GQH14" s="273"/>
      <c r="GQI14" s="273"/>
      <c r="GQJ14" s="273"/>
      <c r="GQK14" s="273"/>
      <c r="GQL14" s="274"/>
      <c r="GQM14" s="265"/>
      <c r="GQN14" s="537"/>
      <c r="GQO14" s="537"/>
      <c r="GQP14" s="538"/>
      <c r="GQQ14" s="539"/>
      <c r="GQS14" s="540"/>
      <c r="GQT14" s="540"/>
      <c r="GQU14" s="542"/>
      <c r="GQV14" s="541"/>
      <c r="GQW14" s="537"/>
      <c r="GQX14" s="266"/>
      <c r="GQY14" s="271"/>
      <c r="GQZ14" s="271"/>
      <c r="GRA14" s="271"/>
      <c r="GRB14" s="271"/>
      <c r="GRC14" s="271"/>
      <c r="GRD14" s="272"/>
      <c r="GRE14" s="273"/>
      <c r="GRF14" s="273"/>
      <c r="GRG14" s="273"/>
      <c r="GRH14" s="273"/>
      <c r="GRI14" s="274"/>
      <c r="GRJ14" s="265"/>
      <c r="GRK14" s="537"/>
      <c r="GRL14" s="537"/>
      <c r="GRM14" s="538"/>
      <c r="GRN14" s="539"/>
      <c r="GRP14" s="540"/>
      <c r="GRQ14" s="540"/>
      <c r="GRR14" s="542"/>
      <c r="GRS14" s="541"/>
      <c r="GRT14" s="537"/>
      <c r="GRU14" s="266"/>
      <c r="GRV14" s="271"/>
      <c r="GRW14" s="271"/>
      <c r="GRX14" s="271"/>
      <c r="GRY14" s="271"/>
      <c r="GRZ14" s="271"/>
      <c r="GSA14" s="272"/>
      <c r="GSB14" s="273"/>
      <c r="GSC14" s="273"/>
      <c r="GSD14" s="273"/>
      <c r="GSE14" s="273"/>
      <c r="GSF14" s="274"/>
      <c r="GSG14" s="265"/>
      <c r="GSH14" s="537"/>
      <c r="GSI14" s="537"/>
      <c r="GSJ14" s="538"/>
      <c r="GSK14" s="539"/>
      <c r="GSM14" s="540"/>
      <c r="GSN14" s="540"/>
      <c r="GSO14" s="542"/>
      <c r="GSP14" s="541"/>
      <c r="GSQ14" s="537"/>
      <c r="GSR14" s="266"/>
      <c r="GSS14" s="271"/>
      <c r="GST14" s="271"/>
      <c r="GSU14" s="271"/>
      <c r="GSV14" s="271"/>
      <c r="GSW14" s="271"/>
      <c r="GSX14" s="272"/>
      <c r="GSY14" s="273"/>
      <c r="GSZ14" s="273"/>
      <c r="GTA14" s="273"/>
      <c r="GTB14" s="273"/>
      <c r="GTC14" s="274"/>
      <c r="GTD14" s="265"/>
      <c r="GTE14" s="537"/>
      <c r="GTF14" s="537"/>
      <c r="GTG14" s="538"/>
      <c r="GTH14" s="539"/>
      <c r="GTJ14" s="540"/>
      <c r="GTK14" s="540"/>
      <c r="GTL14" s="542"/>
      <c r="GTM14" s="541"/>
      <c r="GTN14" s="537"/>
      <c r="GTO14" s="266"/>
      <c r="GTP14" s="271"/>
      <c r="GTQ14" s="271"/>
      <c r="GTR14" s="271"/>
      <c r="GTS14" s="271"/>
      <c r="GTT14" s="271"/>
      <c r="GTU14" s="272"/>
      <c r="GTV14" s="273"/>
      <c r="GTW14" s="273"/>
      <c r="GTX14" s="273"/>
      <c r="GTY14" s="273"/>
      <c r="GTZ14" s="274"/>
      <c r="GUA14" s="265"/>
      <c r="GUB14" s="537"/>
      <c r="GUC14" s="537"/>
      <c r="GUD14" s="538"/>
      <c r="GUE14" s="539"/>
      <c r="GUG14" s="540"/>
      <c r="GUH14" s="540"/>
      <c r="GUI14" s="542"/>
      <c r="GUJ14" s="541"/>
      <c r="GUK14" s="537"/>
      <c r="GUL14" s="266"/>
      <c r="GUM14" s="271"/>
      <c r="GUN14" s="271"/>
      <c r="GUO14" s="271"/>
      <c r="GUP14" s="271"/>
      <c r="GUQ14" s="271"/>
      <c r="GUR14" s="272"/>
      <c r="GUS14" s="273"/>
      <c r="GUT14" s="273"/>
      <c r="GUU14" s="273"/>
      <c r="GUV14" s="273"/>
      <c r="GUW14" s="274"/>
      <c r="GUX14" s="265"/>
      <c r="GUY14" s="537"/>
      <c r="GUZ14" s="537"/>
      <c r="GVA14" s="538"/>
      <c r="GVB14" s="539"/>
      <c r="GVD14" s="540"/>
      <c r="GVE14" s="540"/>
      <c r="GVF14" s="542"/>
      <c r="GVG14" s="541"/>
      <c r="GVH14" s="537"/>
      <c r="GVI14" s="266"/>
      <c r="GVJ14" s="271"/>
      <c r="GVK14" s="271"/>
      <c r="GVL14" s="271"/>
      <c r="GVM14" s="271"/>
      <c r="GVN14" s="271"/>
      <c r="GVO14" s="272"/>
      <c r="GVP14" s="273"/>
      <c r="GVQ14" s="273"/>
      <c r="GVR14" s="273"/>
      <c r="GVS14" s="273"/>
      <c r="GVT14" s="274"/>
      <c r="GVU14" s="265"/>
      <c r="GVV14" s="537"/>
      <c r="GVW14" s="537"/>
      <c r="GVX14" s="538"/>
      <c r="GVY14" s="539"/>
      <c r="GWA14" s="540"/>
      <c r="GWB14" s="540"/>
      <c r="GWC14" s="542"/>
      <c r="GWD14" s="541"/>
      <c r="GWE14" s="537"/>
      <c r="GWF14" s="266"/>
      <c r="GWG14" s="271"/>
      <c r="GWH14" s="271"/>
      <c r="GWI14" s="271"/>
      <c r="GWJ14" s="271"/>
      <c r="GWK14" s="271"/>
      <c r="GWL14" s="272"/>
      <c r="GWM14" s="273"/>
      <c r="GWN14" s="273"/>
      <c r="GWO14" s="273"/>
      <c r="GWP14" s="273"/>
      <c r="GWQ14" s="274"/>
      <c r="GWR14" s="265"/>
      <c r="GWS14" s="537"/>
      <c r="GWT14" s="537"/>
      <c r="GWU14" s="538"/>
      <c r="GWV14" s="539"/>
      <c r="GWX14" s="540"/>
      <c r="GWY14" s="540"/>
      <c r="GWZ14" s="542"/>
      <c r="GXA14" s="541"/>
      <c r="GXB14" s="537"/>
      <c r="GXC14" s="266"/>
      <c r="GXD14" s="271"/>
      <c r="GXE14" s="271"/>
      <c r="GXF14" s="271"/>
      <c r="GXG14" s="271"/>
      <c r="GXH14" s="271"/>
      <c r="GXI14" s="272"/>
      <c r="GXJ14" s="273"/>
      <c r="GXK14" s="273"/>
      <c r="GXL14" s="273"/>
      <c r="GXM14" s="273"/>
      <c r="GXN14" s="274"/>
      <c r="GXO14" s="265"/>
      <c r="GXP14" s="537"/>
      <c r="GXQ14" s="537"/>
      <c r="GXR14" s="538"/>
      <c r="GXS14" s="539"/>
      <c r="GXU14" s="540"/>
      <c r="GXV14" s="540"/>
      <c r="GXW14" s="542"/>
      <c r="GXX14" s="541"/>
      <c r="GXY14" s="537"/>
      <c r="GXZ14" s="266"/>
      <c r="GYA14" s="271"/>
      <c r="GYB14" s="271"/>
      <c r="GYC14" s="271"/>
      <c r="GYD14" s="271"/>
      <c r="GYE14" s="271"/>
      <c r="GYF14" s="272"/>
      <c r="GYG14" s="273"/>
      <c r="GYH14" s="273"/>
      <c r="GYI14" s="273"/>
      <c r="GYJ14" s="273"/>
      <c r="GYK14" s="274"/>
      <c r="GYL14" s="265"/>
      <c r="GYM14" s="537"/>
      <c r="GYN14" s="537"/>
      <c r="GYO14" s="538"/>
      <c r="GYP14" s="539"/>
      <c r="GYR14" s="540"/>
      <c r="GYS14" s="540"/>
      <c r="GYT14" s="542"/>
      <c r="GYU14" s="541"/>
      <c r="GYV14" s="537"/>
      <c r="GYW14" s="266"/>
      <c r="GYX14" s="271"/>
      <c r="GYY14" s="271"/>
      <c r="GYZ14" s="271"/>
      <c r="GZA14" s="271"/>
      <c r="GZB14" s="271"/>
      <c r="GZC14" s="272"/>
      <c r="GZD14" s="273"/>
      <c r="GZE14" s="273"/>
      <c r="GZF14" s="273"/>
      <c r="GZG14" s="273"/>
      <c r="GZH14" s="274"/>
      <c r="GZI14" s="265"/>
      <c r="GZJ14" s="537"/>
      <c r="GZK14" s="537"/>
      <c r="GZL14" s="538"/>
      <c r="GZM14" s="539"/>
      <c r="GZO14" s="540"/>
      <c r="GZP14" s="540"/>
      <c r="GZQ14" s="542"/>
      <c r="GZR14" s="541"/>
      <c r="GZS14" s="537"/>
      <c r="GZT14" s="266"/>
      <c r="GZU14" s="271"/>
      <c r="GZV14" s="271"/>
      <c r="GZW14" s="271"/>
      <c r="GZX14" s="271"/>
      <c r="GZY14" s="271"/>
      <c r="GZZ14" s="272"/>
      <c r="HAA14" s="273"/>
      <c r="HAB14" s="273"/>
      <c r="HAC14" s="273"/>
      <c r="HAD14" s="273"/>
      <c r="HAE14" s="274"/>
      <c r="HAF14" s="265"/>
      <c r="HAG14" s="537"/>
      <c r="HAH14" s="537"/>
      <c r="HAI14" s="538"/>
      <c r="HAJ14" s="539"/>
      <c r="HAL14" s="540"/>
      <c r="HAM14" s="540"/>
      <c r="HAN14" s="542"/>
      <c r="HAO14" s="541"/>
      <c r="HAP14" s="537"/>
      <c r="HAQ14" s="266"/>
      <c r="HAR14" s="271"/>
      <c r="HAS14" s="271"/>
      <c r="HAT14" s="271"/>
      <c r="HAU14" s="271"/>
      <c r="HAV14" s="271"/>
      <c r="HAW14" s="272"/>
      <c r="HAX14" s="273"/>
      <c r="HAY14" s="273"/>
      <c r="HAZ14" s="273"/>
      <c r="HBA14" s="273"/>
      <c r="HBB14" s="274"/>
      <c r="HBC14" s="265"/>
      <c r="HBD14" s="537"/>
      <c r="HBE14" s="537"/>
      <c r="HBF14" s="538"/>
      <c r="HBG14" s="539"/>
      <c r="HBI14" s="540"/>
      <c r="HBJ14" s="540"/>
      <c r="HBK14" s="542"/>
      <c r="HBL14" s="541"/>
      <c r="HBM14" s="537"/>
      <c r="HBN14" s="266"/>
      <c r="HBO14" s="271"/>
      <c r="HBP14" s="271"/>
      <c r="HBQ14" s="271"/>
      <c r="HBR14" s="271"/>
      <c r="HBS14" s="271"/>
      <c r="HBT14" s="272"/>
      <c r="HBU14" s="273"/>
      <c r="HBV14" s="273"/>
      <c r="HBW14" s="273"/>
      <c r="HBX14" s="273"/>
      <c r="HBY14" s="274"/>
      <c r="HBZ14" s="265"/>
      <c r="HCA14" s="537"/>
      <c r="HCB14" s="537"/>
      <c r="HCC14" s="538"/>
      <c r="HCD14" s="539"/>
      <c r="HCF14" s="540"/>
      <c r="HCG14" s="540"/>
      <c r="HCH14" s="542"/>
      <c r="HCI14" s="541"/>
      <c r="HCJ14" s="537"/>
      <c r="HCK14" s="266"/>
      <c r="HCL14" s="271"/>
      <c r="HCM14" s="271"/>
      <c r="HCN14" s="271"/>
      <c r="HCO14" s="271"/>
      <c r="HCP14" s="271"/>
      <c r="HCQ14" s="272"/>
      <c r="HCR14" s="273"/>
      <c r="HCS14" s="273"/>
      <c r="HCT14" s="273"/>
      <c r="HCU14" s="273"/>
      <c r="HCV14" s="274"/>
      <c r="HCW14" s="265"/>
      <c r="HCX14" s="537"/>
      <c r="HCY14" s="537"/>
      <c r="HCZ14" s="538"/>
      <c r="HDA14" s="539"/>
      <c r="HDC14" s="540"/>
      <c r="HDD14" s="540"/>
      <c r="HDE14" s="542"/>
      <c r="HDF14" s="541"/>
      <c r="HDG14" s="537"/>
      <c r="HDH14" s="266"/>
      <c r="HDI14" s="271"/>
      <c r="HDJ14" s="271"/>
      <c r="HDK14" s="271"/>
      <c r="HDL14" s="271"/>
      <c r="HDM14" s="271"/>
      <c r="HDN14" s="272"/>
      <c r="HDO14" s="273"/>
      <c r="HDP14" s="273"/>
      <c r="HDQ14" s="273"/>
      <c r="HDR14" s="273"/>
      <c r="HDS14" s="274"/>
      <c r="HDT14" s="265"/>
      <c r="HDU14" s="537"/>
      <c r="HDV14" s="537"/>
      <c r="HDW14" s="538"/>
      <c r="HDX14" s="539"/>
      <c r="HDZ14" s="540"/>
      <c r="HEA14" s="540"/>
      <c r="HEB14" s="542"/>
      <c r="HEC14" s="541"/>
      <c r="HED14" s="537"/>
      <c r="HEE14" s="266"/>
      <c r="HEF14" s="271"/>
      <c r="HEG14" s="271"/>
      <c r="HEH14" s="271"/>
      <c r="HEI14" s="271"/>
      <c r="HEJ14" s="271"/>
      <c r="HEK14" s="272"/>
      <c r="HEL14" s="273"/>
      <c r="HEM14" s="273"/>
      <c r="HEN14" s="273"/>
      <c r="HEO14" s="273"/>
      <c r="HEP14" s="274"/>
      <c r="HEQ14" s="265"/>
      <c r="HER14" s="537"/>
      <c r="HES14" s="537"/>
      <c r="HET14" s="538"/>
      <c r="HEU14" s="539"/>
      <c r="HEW14" s="540"/>
      <c r="HEX14" s="540"/>
      <c r="HEY14" s="542"/>
      <c r="HEZ14" s="541"/>
      <c r="HFA14" s="537"/>
      <c r="HFB14" s="266"/>
      <c r="HFC14" s="271"/>
      <c r="HFD14" s="271"/>
      <c r="HFE14" s="271"/>
      <c r="HFF14" s="271"/>
      <c r="HFG14" s="271"/>
      <c r="HFH14" s="272"/>
      <c r="HFI14" s="273"/>
      <c r="HFJ14" s="273"/>
      <c r="HFK14" s="273"/>
      <c r="HFL14" s="273"/>
      <c r="HFM14" s="274"/>
      <c r="HFN14" s="265"/>
      <c r="HFO14" s="537"/>
      <c r="HFP14" s="537"/>
      <c r="HFQ14" s="538"/>
      <c r="HFR14" s="539"/>
      <c r="HFT14" s="540"/>
      <c r="HFU14" s="540"/>
      <c r="HFV14" s="542"/>
      <c r="HFW14" s="541"/>
      <c r="HFX14" s="537"/>
      <c r="HFY14" s="266"/>
      <c r="HFZ14" s="271"/>
      <c r="HGA14" s="271"/>
      <c r="HGB14" s="271"/>
      <c r="HGC14" s="271"/>
      <c r="HGD14" s="271"/>
      <c r="HGE14" s="272"/>
      <c r="HGF14" s="273"/>
      <c r="HGG14" s="273"/>
      <c r="HGH14" s="273"/>
      <c r="HGI14" s="273"/>
      <c r="HGJ14" s="274"/>
      <c r="HGK14" s="265"/>
      <c r="HGL14" s="537"/>
      <c r="HGM14" s="537"/>
      <c r="HGN14" s="538"/>
      <c r="HGO14" s="539"/>
      <c r="HGQ14" s="540"/>
      <c r="HGR14" s="540"/>
      <c r="HGS14" s="542"/>
      <c r="HGT14" s="541"/>
      <c r="HGU14" s="537"/>
      <c r="HGV14" s="266"/>
      <c r="HGW14" s="271"/>
      <c r="HGX14" s="271"/>
      <c r="HGY14" s="271"/>
      <c r="HGZ14" s="271"/>
      <c r="HHA14" s="271"/>
      <c r="HHB14" s="272"/>
      <c r="HHC14" s="273"/>
      <c r="HHD14" s="273"/>
      <c r="HHE14" s="273"/>
      <c r="HHF14" s="273"/>
      <c r="HHG14" s="274"/>
      <c r="HHH14" s="265"/>
      <c r="HHI14" s="537"/>
      <c r="HHJ14" s="537"/>
      <c r="HHK14" s="538"/>
      <c r="HHL14" s="539"/>
      <c r="HHN14" s="540"/>
      <c r="HHO14" s="540"/>
      <c r="HHP14" s="542"/>
      <c r="HHQ14" s="541"/>
      <c r="HHR14" s="537"/>
      <c r="HHS14" s="266"/>
      <c r="HHT14" s="271"/>
      <c r="HHU14" s="271"/>
      <c r="HHV14" s="271"/>
      <c r="HHW14" s="271"/>
      <c r="HHX14" s="271"/>
      <c r="HHY14" s="272"/>
      <c r="HHZ14" s="273"/>
      <c r="HIA14" s="273"/>
      <c r="HIB14" s="273"/>
      <c r="HIC14" s="273"/>
      <c r="HID14" s="274"/>
      <c r="HIE14" s="265"/>
      <c r="HIF14" s="537"/>
      <c r="HIG14" s="537"/>
      <c r="HIH14" s="538"/>
      <c r="HII14" s="539"/>
      <c r="HIK14" s="540"/>
      <c r="HIL14" s="540"/>
      <c r="HIM14" s="542"/>
      <c r="HIN14" s="541"/>
      <c r="HIO14" s="537"/>
      <c r="HIP14" s="266"/>
      <c r="HIQ14" s="271"/>
      <c r="HIR14" s="271"/>
      <c r="HIS14" s="271"/>
      <c r="HIT14" s="271"/>
      <c r="HIU14" s="271"/>
      <c r="HIV14" s="272"/>
      <c r="HIW14" s="273"/>
      <c r="HIX14" s="273"/>
      <c r="HIY14" s="273"/>
      <c r="HIZ14" s="273"/>
      <c r="HJA14" s="274"/>
      <c r="HJB14" s="265"/>
      <c r="HJC14" s="537"/>
      <c r="HJD14" s="537"/>
      <c r="HJE14" s="538"/>
      <c r="HJF14" s="539"/>
      <c r="HJH14" s="540"/>
      <c r="HJI14" s="540"/>
      <c r="HJJ14" s="542"/>
      <c r="HJK14" s="541"/>
      <c r="HJL14" s="537"/>
      <c r="HJM14" s="266"/>
      <c r="HJN14" s="271"/>
      <c r="HJO14" s="271"/>
      <c r="HJP14" s="271"/>
      <c r="HJQ14" s="271"/>
      <c r="HJR14" s="271"/>
      <c r="HJS14" s="272"/>
      <c r="HJT14" s="273"/>
      <c r="HJU14" s="273"/>
      <c r="HJV14" s="273"/>
      <c r="HJW14" s="273"/>
      <c r="HJX14" s="274"/>
      <c r="HJY14" s="265"/>
      <c r="HJZ14" s="537"/>
      <c r="HKA14" s="537"/>
      <c r="HKB14" s="538"/>
      <c r="HKC14" s="539"/>
      <c r="HKE14" s="540"/>
      <c r="HKF14" s="540"/>
      <c r="HKG14" s="542"/>
      <c r="HKH14" s="541"/>
      <c r="HKI14" s="537"/>
      <c r="HKJ14" s="266"/>
      <c r="HKK14" s="271"/>
      <c r="HKL14" s="271"/>
      <c r="HKM14" s="271"/>
      <c r="HKN14" s="271"/>
      <c r="HKO14" s="271"/>
      <c r="HKP14" s="272"/>
      <c r="HKQ14" s="273"/>
      <c r="HKR14" s="273"/>
      <c r="HKS14" s="273"/>
      <c r="HKT14" s="273"/>
      <c r="HKU14" s="274"/>
      <c r="HKV14" s="265"/>
      <c r="HKW14" s="537"/>
      <c r="HKX14" s="537"/>
      <c r="HKY14" s="538"/>
      <c r="HKZ14" s="539"/>
      <c r="HLB14" s="540"/>
      <c r="HLC14" s="540"/>
      <c r="HLD14" s="542"/>
      <c r="HLE14" s="541"/>
      <c r="HLF14" s="537"/>
      <c r="HLG14" s="266"/>
      <c r="HLH14" s="271"/>
      <c r="HLI14" s="271"/>
      <c r="HLJ14" s="271"/>
      <c r="HLK14" s="271"/>
      <c r="HLL14" s="271"/>
      <c r="HLM14" s="272"/>
      <c r="HLN14" s="273"/>
      <c r="HLO14" s="273"/>
      <c r="HLP14" s="273"/>
      <c r="HLQ14" s="273"/>
      <c r="HLR14" s="274"/>
      <c r="HLS14" s="265"/>
      <c r="HLT14" s="537"/>
      <c r="HLU14" s="537"/>
      <c r="HLV14" s="538"/>
      <c r="HLW14" s="539"/>
      <c r="HLY14" s="540"/>
      <c r="HLZ14" s="540"/>
      <c r="HMA14" s="542"/>
      <c r="HMB14" s="541"/>
      <c r="HMC14" s="537"/>
      <c r="HMD14" s="266"/>
      <c r="HME14" s="271"/>
      <c r="HMF14" s="271"/>
      <c r="HMG14" s="271"/>
      <c r="HMH14" s="271"/>
      <c r="HMI14" s="271"/>
      <c r="HMJ14" s="272"/>
      <c r="HMK14" s="273"/>
      <c r="HML14" s="273"/>
      <c r="HMM14" s="273"/>
      <c r="HMN14" s="273"/>
      <c r="HMO14" s="274"/>
      <c r="HMP14" s="265"/>
      <c r="HMQ14" s="537"/>
      <c r="HMR14" s="537"/>
      <c r="HMS14" s="538"/>
      <c r="HMT14" s="539"/>
      <c r="HMV14" s="540"/>
      <c r="HMW14" s="540"/>
      <c r="HMX14" s="542"/>
      <c r="HMY14" s="541"/>
      <c r="HMZ14" s="537"/>
      <c r="HNA14" s="266"/>
      <c r="HNB14" s="271"/>
      <c r="HNC14" s="271"/>
      <c r="HND14" s="271"/>
      <c r="HNE14" s="271"/>
      <c r="HNF14" s="271"/>
      <c r="HNG14" s="272"/>
      <c r="HNH14" s="273"/>
      <c r="HNI14" s="273"/>
      <c r="HNJ14" s="273"/>
      <c r="HNK14" s="273"/>
      <c r="HNL14" s="274"/>
      <c r="HNM14" s="265"/>
      <c r="HNN14" s="537"/>
      <c r="HNO14" s="537"/>
      <c r="HNP14" s="538"/>
      <c r="HNQ14" s="539"/>
      <c r="HNS14" s="540"/>
      <c r="HNT14" s="540"/>
      <c r="HNU14" s="542"/>
      <c r="HNV14" s="541"/>
      <c r="HNW14" s="537"/>
      <c r="HNX14" s="266"/>
      <c r="HNY14" s="271"/>
      <c r="HNZ14" s="271"/>
      <c r="HOA14" s="271"/>
      <c r="HOB14" s="271"/>
      <c r="HOC14" s="271"/>
      <c r="HOD14" s="272"/>
      <c r="HOE14" s="273"/>
      <c r="HOF14" s="273"/>
      <c r="HOG14" s="273"/>
      <c r="HOH14" s="273"/>
      <c r="HOI14" s="274"/>
      <c r="HOJ14" s="265"/>
      <c r="HOK14" s="537"/>
      <c r="HOL14" s="537"/>
      <c r="HOM14" s="538"/>
      <c r="HON14" s="539"/>
      <c r="HOP14" s="540"/>
      <c r="HOQ14" s="540"/>
      <c r="HOR14" s="542"/>
      <c r="HOS14" s="541"/>
      <c r="HOT14" s="537"/>
      <c r="HOU14" s="266"/>
      <c r="HOV14" s="271"/>
      <c r="HOW14" s="271"/>
      <c r="HOX14" s="271"/>
      <c r="HOY14" s="271"/>
      <c r="HOZ14" s="271"/>
      <c r="HPA14" s="272"/>
      <c r="HPB14" s="273"/>
      <c r="HPC14" s="273"/>
      <c r="HPD14" s="273"/>
      <c r="HPE14" s="273"/>
      <c r="HPF14" s="274"/>
      <c r="HPG14" s="265"/>
      <c r="HPH14" s="537"/>
      <c r="HPI14" s="537"/>
      <c r="HPJ14" s="538"/>
      <c r="HPK14" s="539"/>
      <c r="HPM14" s="540"/>
      <c r="HPN14" s="540"/>
      <c r="HPO14" s="542"/>
      <c r="HPP14" s="541"/>
      <c r="HPQ14" s="537"/>
      <c r="HPR14" s="266"/>
      <c r="HPS14" s="271"/>
      <c r="HPT14" s="271"/>
      <c r="HPU14" s="271"/>
      <c r="HPV14" s="271"/>
      <c r="HPW14" s="271"/>
      <c r="HPX14" s="272"/>
      <c r="HPY14" s="273"/>
      <c r="HPZ14" s="273"/>
      <c r="HQA14" s="273"/>
      <c r="HQB14" s="273"/>
      <c r="HQC14" s="274"/>
      <c r="HQD14" s="265"/>
      <c r="HQE14" s="537"/>
      <c r="HQF14" s="537"/>
      <c r="HQG14" s="538"/>
      <c r="HQH14" s="539"/>
      <c r="HQJ14" s="540"/>
      <c r="HQK14" s="540"/>
      <c r="HQL14" s="542"/>
      <c r="HQM14" s="541"/>
      <c r="HQN14" s="537"/>
      <c r="HQO14" s="266"/>
      <c r="HQP14" s="271"/>
      <c r="HQQ14" s="271"/>
      <c r="HQR14" s="271"/>
      <c r="HQS14" s="271"/>
      <c r="HQT14" s="271"/>
      <c r="HQU14" s="272"/>
      <c r="HQV14" s="273"/>
      <c r="HQW14" s="273"/>
      <c r="HQX14" s="273"/>
      <c r="HQY14" s="273"/>
      <c r="HQZ14" s="274"/>
      <c r="HRA14" s="265"/>
      <c r="HRB14" s="537"/>
      <c r="HRC14" s="537"/>
      <c r="HRD14" s="538"/>
      <c r="HRE14" s="539"/>
      <c r="HRG14" s="540"/>
      <c r="HRH14" s="540"/>
      <c r="HRI14" s="542"/>
      <c r="HRJ14" s="541"/>
      <c r="HRK14" s="537"/>
      <c r="HRL14" s="266"/>
      <c r="HRM14" s="271"/>
      <c r="HRN14" s="271"/>
      <c r="HRO14" s="271"/>
      <c r="HRP14" s="271"/>
      <c r="HRQ14" s="271"/>
      <c r="HRR14" s="272"/>
      <c r="HRS14" s="273"/>
      <c r="HRT14" s="273"/>
      <c r="HRU14" s="273"/>
      <c r="HRV14" s="273"/>
      <c r="HRW14" s="274"/>
      <c r="HRX14" s="265"/>
      <c r="HRY14" s="537"/>
      <c r="HRZ14" s="537"/>
      <c r="HSA14" s="538"/>
      <c r="HSB14" s="539"/>
      <c r="HSD14" s="540"/>
      <c r="HSE14" s="540"/>
      <c r="HSF14" s="542"/>
      <c r="HSG14" s="541"/>
      <c r="HSH14" s="537"/>
      <c r="HSI14" s="266"/>
      <c r="HSJ14" s="271"/>
      <c r="HSK14" s="271"/>
      <c r="HSL14" s="271"/>
      <c r="HSM14" s="271"/>
      <c r="HSN14" s="271"/>
      <c r="HSO14" s="272"/>
      <c r="HSP14" s="273"/>
      <c r="HSQ14" s="273"/>
      <c r="HSR14" s="273"/>
      <c r="HSS14" s="273"/>
      <c r="HST14" s="274"/>
      <c r="HSU14" s="265"/>
      <c r="HSV14" s="537"/>
      <c r="HSW14" s="537"/>
      <c r="HSX14" s="538"/>
      <c r="HSY14" s="539"/>
      <c r="HTA14" s="540"/>
      <c r="HTB14" s="540"/>
      <c r="HTC14" s="542"/>
      <c r="HTD14" s="541"/>
      <c r="HTE14" s="537"/>
      <c r="HTF14" s="266"/>
      <c r="HTG14" s="271"/>
      <c r="HTH14" s="271"/>
      <c r="HTI14" s="271"/>
      <c r="HTJ14" s="271"/>
      <c r="HTK14" s="271"/>
      <c r="HTL14" s="272"/>
      <c r="HTM14" s="273"/>
      <c r="HTN14" s="273"/>
      <c r="HTO14" s="273"/>
      <c r="HTP14" s="273"/>
      <c r="HTQ14" s="274"/>
      <c r="HTR14" s="265"/>
      <c r="HTS14" s="537"/>
      <c r="HTT14" s="537"/>
      <c r="HTU14" s="538"/>
      <c r="HTV14" s="539"/>
      <c r="HTX14" s="540"/>
      <c r="HTY14" s="540"/>
      <c r="HTZ14" s="542"/>
      <c r="HUA14" s="541"/>
      <c r="HUB14" s="537"/>
      <c r="HUC14" s="266"/>
      <c r="HUD14" s="271"/>
      <c r="HUE14" s="271"/>
      <c r="HUF14" s="271"/>
      <c r="HUG14" s="271"/>
      <c r="HUH14" s="271"/>
      <c r="HUI14" s="272"/>
      <c r="HUJ14" s="273"/>
      <c r="HUK14" s="273"/>
      <c r="HUL14" s="273"/>
      <c r="HUM14" s="273"/>
      <c r="HUN14" s="274"/>
      <c r="HUO14" s="265"/>
      <c r="HUP14" s="537"/>
      <c r="HUQ14" s="537"/>
      <c r="HUR14" s="538"/>
      <c r="HUS14" s="539"/>
      <c r="HUU14" s="540"/>
      <c r="HUV14" s="540"/>
      <c r="HUW14" s="542"/>
      <c r="HUX14" s="541"/>
      <c r="HUY14" s="537"/>
      <c r="HUZ14" s="266"/>
      <c r="HVA14" s="271"/>
      <c r="HVB14" s="271"/>
      <c r="HVC14" s="271"/>
      <c r="HVD14" s="271"/>
      <c r="HVE14" s="271"/>
      <c r="HVF14" s="272"/>
      <c r="HVG14" s="273"/>
      <c r="HVH14" s="273"/>
      <c r="HVI14" s="273"/>
      <c r="HVJ14" s="273"/>
      <c r="HVK14" s="274"/>
      <c r="HVL14" s="265"/>
      <c r="HVM14" s="537"/>
      <c r="HVN14" s="537"/>
      <c r="HVO14" s="538"/>
      <c r="HVP14" s="539"/>
      <c r="HVR14" s="540"/>
      <c r="HVS14" s="540"/>
      <c r="HVT14" s="542"/>
      <c r="HVU14" s="541"/>
      <c r="HVV14" s="537"/>
      <c r="HVW14" s="266"/>
      <c r="HVX14" s="271"/>
      <c r="HVY14" s="271"/>
      <c r="HVZ14" s="271"/>
      <c r="HWA14" s="271"/>
      <c r="HWB14" s="271"/>
      <c r="HWC14" s="272"/>
      <c r="HWD14" s="273"/>
      <c r="HWE14" s="273"/>
      <c r="HWF14" s="273"/>
      <c r="HWG14" s="273"/>
      <c r="HWH14" s="274"/>
      <c r="HWI14" s="265"/>
      <c r="HWJ14" s="537"/>
      <c r="HWK14" s="537"/>
      <c r="HWL14" s="538"/>
      <c r="HWM14" s="539"/>
      <c r="HWO14" s="540"/>
      <c r="HWP14" s="540"/>
      <c r="HWQ14" s="542"/>
      <c r="HWR14" s="541"/>
      <c r="HWS14" s="537"/>
      <c r="HWT14" s="266"/>
      <c r="HWU14" s="271"/>
      <c r="HWV14" s="271"/>
      <c r="HWW14" s="271"/>
      <c r="HWX14" s="271"/>
      <c r="HWY14" s="271"/>
      <c r="HWZ14" s="272"/>
      <c r="HXA14" s="273"/>
      <c r="HXB14" s="273"/>
      <c r="HXC14" s="273"/>
      <c r="HXD14" s="273"/>
      <c r="HXE14" s="274"/>
      <c r="HXF14" s="265"/>
      <c r="HXG14" s="537"/>
      <c r="HXH14" s="537"/>
      <c r="HXI14" s="538"/>
      <c r="HXJ14" s="539"/>
      <c r="HXL14" s="540"/>
      <c r="HXM14" s="540"/>
      <c r="HXN14" s="542"/>
      <c r="HXO14" s="541"/>
      <c r="HXP14" s="537"/>
      <c r="HXQ14" s="266"/>
      <c r="HXR14" s="271"/>
      <c r="HXS14" s="271"/>
      <c r="HXT14" s="271"/>
      <c r="HXU14" s="271"/>
      <c r="HXV14" s="271"/>
      <c r="HXW14" s="272"/>
      <c r="HXX14" s="273"/>
      <c r="HXY14" s="273"/>
      <c r="HXZ14" s="273"/>
      <c r="HYA14" s="273"/>
      <c r="HYB14" s="274"/>
      <c r="HYC14" s="265"/>
      <c r="HYD14" s="537"/>
      <c r="HYE14" s="537"/>
      <c r="HYF14" s="538"/>
      <c r="HYG14" s="539"/>
      <c r="HYI14" s="540"/>
      <c r="HYJ14" s="540"/>
      <c r="HYK14" s="542"/>
      <c r="HYL14" s="541"/>
      <c r="HYM14" s="537"/>
      <c r="HYN14" s="266"/>
      <c r="HYO14" s="271"/>
      <c r="HYP14" s="271"/>
      <c r="HYQ14" s="271"/>
      <c r="HYR14" s="271"/>
      <c r="HYS14" s="271"/>
      <c r="HYT14" s="272"/>
      <c r="HYU14" s="273"/>
      <c r="HYV14" s="273"/>
      <c r="HYW14" s="273"/>
      <c r="HYX14" s="273"/>
      <c r="HYY14" s="274"/>
      <c r="HYZ14" s="265"/>
      <c r="HZA14" s="537"/>
      <c r="HZB14" s="537"/>
      <c r="HZC14" s="538"/>
      <c r="HZD14" s="539"/>
      <c r="HZF14" s="540"/>
      <c r="HZG14" s="540"/>
      <c r="HZH14" s="542"/>
      <c r="HZI14" s="541"/>
      <c r="HZJ14" s="537"/>
      <c r="HZK14" s="266"/>
      <c r="HZL14" s="271"/>
      <c r="HZM14" s="271"/>
      <c r="HZN14" s="271"/>
      <c r="HZO14" s="271"/>
      <c r="HZP14" s="271"/>
      <c r="HZQ14" s="272"/>
      <c r="HZR14" s="273"/>
      <c r="HZS14" s="273"/>
      <c r="HZT14" s="273"/>
      <c r="HZU14" s="273"/>
      <c r="HZV14" s="274"/>
      <c r="HZW14" s="265"/>
      <c r="HZX14" s="537"/>
      <c r="HZY14" s="537"/>
      <c r="HZZ14" s="538"/>
      <c r="IAA14" s="539"/>
      <c r="IAC14" s="540"/>
      <c r="IAD14" s="540"/>
      <c r="IAE14" s="542"/>
      <c r="IAF14" s="541"/>
      <c r="IAG14" s="537"/>
      <c r="IAH14" s="266"/>
      <c r="IAI14" s="271"/>
      <c r="IAJ14" s="271"/>
      <c r="IAK14" s="271"/>
      <c r="IAL14" s="271"/>
      <c r="IAM14" s="271"/>
      <c r="IAN14" s="272"/>
      <c r="IAO14" s="273"/>
      <c r="IAP14" s="273"/>
      <c r="IAQ14" s="273"/>
      <c r="IAR14" s="273"/>
      <c r="IAS14" s="274"/>
      <c r="IAT14" s="265"/>
      <c r="IAU14" s="537"/>
      <c r="IAV14" s="537"/>
      <c r="IAW14" s="538"/>
      <c r="IAX14" s="539"/>
      <c r="IAZ14" s="540"/>
      <c r="IBA14" s="540"/>
      <c r="IBB14" s="542"/>
      <c r="IBC14" s="541"/>
      <c r="IBD14" s="537"/>
      <c r="IBE14" s="266"/>
      <c r="IBF14" s="271"/>
      <c r="IBG14" s="271"/>
      <c r="IBH14" s="271"/>
      <c r="IBI14" s="271"/>
      <c r="IBJ14" s="271"/>
      <c r="IBK14" s="272"/>
      <c r="IBL14" s="273"/>
      <c r="IBM14" s="273"/>
      <c r="IBN14" s="273"/>
      <c r="IBO14" s="273"/>
      <c r="IBP14" s="274"/>
      <c r="IBQ14" s="265"/>
      <c r="IBR14" s="537"/>
      <c r="IBS14" s="537"/>
      <c r="IBT14" s="538"/>
      <c r="IBU14" s="539"/>
      <c r="IBW14" s="540"/>
      <c r="IBX14" s="540"/>
      <c r="IBY14" s="542"/>
      <c r="IBZ14" s="541"/>
      <c r="ICA14" s="537"/>
      <c r="ICB14" s="266"/>
      <c r="ICC14" s="271"/>
      <c r="ICD14" s="271"/>
      <c r="ICE14" s="271"/>
      <c r="ICF14" s="271"/>
      <c r="ICG14" s="271"/>
      <c r="ICH14" s="272"/>
      <c r="ICI14" s="273"/>
      <c r="ICJ14" s="273"/>
      <c r="ICK14" s="273"/>
      <c r="ICL14" s="273"/>
      <c r="ICM14" s="274"/>
      <c r="ICN14" s="265"/>
      <c r="ICO14" s="537"/>
      <c r="ICP14" s="537"/>
      <c r="ICQ14" s="538"/>
      <c r="ICR14" s="539"/>
      <c r="ICT14" s="540"/>
      <c r="ICU14" s="540"/>
      <c r="ICV14" s="542"/>
      <c r="ICW14" s="541"/>
      <c r="ICX14" s="537"/>
      <c r="ICY14" s="266"/>
      <c r="ICZ14" s="271"/>
      <c r="IDA14" s="271"/>
      <c r="IDB14" s="271"/>
      <c r="IDC14" s="271"/>
      <c r="IDD14" s="271"/>
      <c r="IDE14" s="272"/>
      <c r="IDF14" s="273"/>
      <c r="IDG14" s="273"/>
      <c r="IDH14" s="273"/>
      <c r="IDI14" s="273"/>
      <c r="IDJ14" s="274"/>
      <c r="IDK14" s="265"/>
      <c r="IDL14" s="537"/>
      <c r="IDM14" s="537"/>
      <c r="IDN14" s="538"/>
      <c r="IDO14" s="539"/>
      <c r="IDQ14" s="540"/>
      <c r="IDR14" s="540"/>
      <c r="IDS14" s="542"/>
      <c r="IDT14" s="541"/>
      <c r="IDU14" s="537"/>
      <c r="IDV14" s="266"/>
      <c r="IDW14" s="271"/>
      <c r="IDX14" s="271"/>
      <c r="IDY14" s="271"/>
      <c r="IDZ14" s="271"/>
      <c r="IEA14" s="271"/>
      <c r="IEB14" s="272"/>
      <c r="IEC14" s="273"/>
      <c r="IED14" s="273"/>
      <c r="IEE14" s="273"/>
      <c r="IEF14" s="273"/>
      <c r="IEG14" s="274"/>
      <c r="IEH14" s="265"/>
      <c r="IEI14" s="537"/>
      <c r="IEJ14" s="537"/>
      <c r="IEK14" s="538"/>
      <c r="IEL14" s="539"/>
      <c r="IEN14" s="540"/>
      <c r="IEO14" s="540"/>
      <c r="IEP14" s="542"/>
      <c r="IEQ14" s="541"/>
      <c r="IER14" s="537"/>
      <c r="IES14" s="266"/>
      <c r="IET14" s="271"/>
      <c r="IEU14" s="271"/>
      <c r="IEV14" s="271"/>
      <c r="IEW14" s="271"/>
      <c r="IEX14" s="271"/>
      <c r="IEY14" s="272"/>
      <c r="IEZ14" s="273"/>
      <c r="IFA14" s="273"/>
      <c r="IFB14" s="273"/>
      <c r="IFC14" s="273"/>
      <c r="IFD14" s="274"/>
      <c r="IFE14" s="265"/>
      <c r="IFF14" s="537"/>
      <c r="IFG14" s="537"/>
      <c r="IFH14" s="538"/>
      <c r="IFI14" s="539"/>
      <c r="IFK14" s="540"/>
      <c r="IFL14" s="540"/>
      <c r="IFM14" s="542"/>
      <c r="IFN14" s="541"/>
      <c r="IFO14" s="537"/>
      <c r="IFP14" s="266"/>
      <c r="IFQ14" s="271"/>
      <c r="IFR14" s="271"/>
      <c r="IFS14" s="271"/>
      <c r="IFT14" s="271"/>
      <c r="IFU14" s="271"/>
      <c r="IFV14" s="272"/>
      <c r="IFW14" s="273"/>
      <c r="IFX14" s="273"/>
      <c r="IFY14" s="273"/>
      <c r="IFZ14" s="273"/>
      <c r="IGA14" s="274"/>
      <c r="IGB14" s="265"/>
      <c r="IGC14" s="537"/>
      <c r="IGD14" s="537"/>
      <c r="IGE14" s="538"/>
      <c r="IGF14" s="539"/>
      <c r="IGH14" s="540"/>
      <c r="IGI14" s="540"/>
      <c r="IGJ14" s="542"/>
      <c r="IGK14" s="541"/>
      <c r="IGL14" s="537"/>
      <c r="IGM14" s="266"/>
      <c r="IGN14" s="271"/>
      <c r="IGO14" s="271"/>
      <c r="IGP14" s="271"/>
      <c r="IGQ14" s="271"/>
      <c r="IGR14" s="271"/>
      <c r="IGS14" s="272"/>
      <c r="IGT14" s="273"/>
      <c r="IGU14" s="273"/>
      <c r="IGV14" s="273"/>
      <c r="IGW14" s="273"/>
      <c r="IGX14" s="274"/>
      <c r="IGY14" s="265"/>
      <c r="IGZ14" s="537"/>
      <c r="IHA14" s="537"/>
      <c r="IHB14" s="538"/>
      <c r="IHC14" s="539"/>
      <c r="IHE14" s="540"/>
      <c r="IHF14" s="540"/>
      <c r="IHG14" s="542"/>
      <c r="IHH14" s="541"/>
      <c r="IHI14" s="537"/>
      <c r="IHJ14" s="266"/>
      <c r="IHK14" s="271"/>
      <c r="IHL14" s="271"/>
      <c r="IHM14" s="271"/>
      <c r="IHN14" s="271"/>
      <c r="IHO14" s="271"/>
      <c r="IHP14" s="272"/>
      <c r="IHQ14" s="273"/>
      <c r="IHR14" s="273"/>
      <c r="IHS14" s="273"/>
      <c r="IHT14" s="273"/>
      <c r="IHU14" s="274"/>
      <c r="IHV14" s="265"/>
      <c r="IHW14" s="537"/>
      <c r="IHX14" s="537"/>
      <c r="IHY14" s="538"/>
      <c r="IHZ14" s="539"/>
      <c r="IIB14" s="540"/>
      <c r="IIC14" s="540"/>
      <c r="IID14" s="542"/>
      <c r="IIE14" s="541"/>
      <c r="IIF14" s="537"/>
      <c r="IIG14" s="266"/>
      <c r="IIH14" s="271"/>
      <c r="III14" s="271"/>
      <c r="IIJ14" s="271"/>
      <c r="IIK14" s="271"/>
      <c r="IIL14" s="271"/>
      <c r="IIM14" s="272"/>
      <c r="IIN14" s="273"/>
      <c r="IIO14" s="273"/>
      <c r="IIP14" s="273"/>
      <c r="IIQ14" s="273"/>
      <c r="IIR14" s="274"/>
      <c r="IIS14" s="265"/>
      <c r="IIT14" s="537"/>
      <c r="IIU14" s="537"/>
      <c r="IIV14" s="538"/>
      <c r="IIW14" s="539"/>
      <c r="IIY14" s="540"/>
      <c r="IIZ14" s="540"/>
      <c r="IJA14" s="542"/>
      <c r="IJB14" s="541"/>
      <c r="IJC14" s="537"/>
      <c r="IJD14" s="266"/>
      <c r="IJE14" s="271"/>
      <c r="IJF14" s="271"/>
      <c r="IJG14" s="271"/>
      <c r="IJH14" s="271"/>
      <c r="IJI14" s="271"/>
      <c r="IJJ14" s="272"/>
      <c r="IJK14" s="273"/>
      <c r="IJL14" s="273"/>
      <c r="IJM14" s="273"/>
      <c r="IJN14" s="273"/>
      <c r="IJO14" s="274"/>
      <c r="IJP14" s="265"/>
      <c r="IJQ14" s="537"/>
      <c r="IJR14" s="537"/>
      <c r="IJS14" s="538"/>
      <c r="IJT14" s="539"/>
      <c r="IJV14" s="540"/>
      <c r="IJW14" s="540"/>
      <c r="IJX14" s="542"/>
      <c r="IJY14" s="541"/>
      <c r="IJZ14" s="537"/>
      <c r="IKA14" s="266"/>
      <c r="IKB14" s="271"/>
      <c r="IKC14" s="271"/>
      <c r="IKD14" s="271"/>
      <c r="IKE14" s="271"/>
      <c r="IKF14" s="271"/>
      <c r="IKG14" s="272"/>
      <c r="IKH14" s="273"/>
      <c r="IKI14" s="273"/>
      <c r="IKJ14" s="273"/>
      <c r="IKK14" s="273"/>
      <c r="IKL14" s="274"/>
      <c r="IKM14" s="265"/>
      <c r="IKN14" s="537"/>
      <c r="IKO14" s="537"/>
      <c r="IKP14" s="538"/>
      <c r="IKQ14" s="539"/>
      <c r="IKS14" s="540"/>
      <c r="IKT14" s="540"/>
      <c r="IKU14" s="542"/>
      <c r="IKV14" s="541"/>
      <c r="IKW14" s="537"/>
      <c r="IKX14" s="266"/>
      <c r="IKY14" s="271"/>
      <c r="IKZ14" s="271"/>
      <c r="ILA14" s="271"/>
      <c r="ILB14" s="271"/>
      <c r="ILC14" s="271"/>
      <c r="ILD14" s="272"/>
      <c r="ILE14" s="273"/>
      <c r="ILF14" s="273"/>
      <c r="ILG14" s="273"/>
      <c r="ILH14" s="273"/>
      <c r="ILI14" s="274"/>
      <c r="ILJ14" s="265"/>
      <c r="ILK14" s="537"/>
      <c r="ILL14" s="537"/>
      <c r="ILM14" s="538"/>
      <c r="ILN14" s="539"/>
      <c r="ILP14" s="540"/>
      <c r="ILQ14" s="540"/>
      <c r="ILR14" s="542"/>
      <c r="ILS14" s="541"/>
      <c r="ILT14" s="537"/>
      <c r="ILU14" s="266"/>
      <c r="ILV14" s="271"/>
      <c r="ILW14" s="271"/>
      <c r="ILX14" s="271"/>
      <c r="ILY14" s="271"/>
      <c r="ILZ14" s="271"/>
      <c r="IMA14" s="272"/>
      <c r="IMB14" s="273"/>
      <c r="IMC14" s="273"/>
      <c r="IMD14" s="273"/>
      <c r="IME14" s="273"/>
      <c r="IMF14" s="274"/>
      <c r="IMG14" s="265"/>
      <c r="IMH14" s="537"/>
      <c r="IMI14" s="537"/>
      <c r="IMJ14" s="538"/>
      <c r="IMK14" s="539"/>
      <c r="IMM14" s="540"/>
      <c r="IMN14" s="540"/>
      <c r="IMO14" s="542"/>
      <c r="IMP14" s="541"/>
      <c r="IMQ14" s="537"/>
      <c r="IMR14" s="266"/>
      <c r="IMS14" s="271"/>
      <c r="IMT14" s="271"/>
      <c r="IMU14" s="271"/>
      <c r="IMV14" s="271"/>
      <c r="IMW14" s="271"/>
      <c r="IMX14" s="272"/>
      <c r="IMY14" s="273"/>
      <c r="IMZ14" s="273"/>
      <c r="INA14" s="273"/>
      <c r="INB14" s="273"/>
      <c r="INC14" s="274"/>
      <c r="IND14" s="265"/>
      <c r="INE14" s="537"/>
      <c r="INF14" s="537"/>
      <c r="ING14" s="538"/>
      <c r="INH14" s="539"/>
      <c r="INJ14" s="540"/>
      <c r="INK14" s="540"/>
      <c r="INL14" s="542"/>
      <c r="INM14" s="541"/>
      <c r="INN14" s="537"/>
      <c r="INO14" s="266"/>
      <c r="INP14" s="271"/>
      <c r="INQ14" s="271"/>
      <c r="INR14" s="271"/>
      <c r="INS14" s="271"/>
      <c r="INT14" s="271"/>
      <c r="INU14" s="272"/>
      <c r="INV14" s="273"/>
      <c r="INW14" s="273"/>
      <c r="INX14" s="273"/>
      <c r="INY14" s="273"/>
      <c r="INZ14" s="274"/>
      <c r="IOA14" s="265"/>
      <c r="IOB14" s="537"/>
      <c r="IOC14" s="537"/>
      <c r="IOD14" s="538"/>
      <c r="IOE14" s="539"/>
      <c r="IOG14" s="540"/>
      <c r="IOH14" s="540"/>
      <c r="IOI14" s="542"/>
      <c r="IOJ14" s="541"/>
      <c r="IOK14" s="537"/>
      <c r="IOL14" s="266"/>
      <c r="IOM14" s="271"/>
      <c r="ION14" s="271"/>
      <c r="IOO14" s="271"/>
      <c r="IOP14" s="271"/>
      <c r="IOQ14" s="271"/>
      <c r="IOR14" s="272"/>
      <c r="IOS14" s="273"/>
      <c r="IOT14" s="273"/>
      <c r="IOU14" s="273"/>
      <c r="IOV14" s="273"/>
      <c r="IOW14" s="274"/>
      <c r="IOX14" s="265"/>
      <c r="IOY14" s="537"/>
      <c r="IOZ14" s="537"/>
      <c r="IPA14" s="538"/>
      <c r="IPB14" s="539"/>
      <c r="IPD14" s="540"/>
      <c r="IPE14" s="540"/>
      <c r="IPF14" s="542"/>
      <c r="IPG14" s="541"/>
      <c r="IPH14" s="537"/>
      <c r="IPI14" s="266"/>
      <c r="IPJ14" s="271"/>
      <c r="IPK14" s="271"/>
      <c r="IPL14" s="271"/>
      <c r="IPM14" s="271"/>
      <c r="IPN14" s="271"/>
      <c r="IPO14" s="272"/>
      <c r="IPP14" s="273"/>
      <c r="IPQ14" s="273"/>
      <c r="IPR14" s="273"/>
      <c r="IPS14" s="273"/>
      <c r="IPT14" s="274"/>
      <c r="IPU14" s="265"/>
      <c r="IPV14" s="537"/>
      <c r="IPW14" s="537"/>
      <c r="IPX14" s="538"/>
      <c r="IPY14" s="539"/>
      <c r="IQA14" s="540"/>
      <c r="IQB14" s="540"/>
      <c r="IQC14" s="542"/>
      <c r="IQD14" s="541"/>
      <c r="IQE14" s="537"/>
      <c r="IQF14" s="266"/>
      <c r="IQG14" s="271"/>
      <c r="IQH14" s="271"/>
      <c r="IQI14" s="271"/>
      <c r="IQJ14" s="271"/>
      <c r="IQK14" s="271"/>
      <c r="IQL14" s="272"/>
      <c r="IQM14" s="273"/>
      <c r="IQN14" s="273"/>
      <c r="IQO14" s="273"/>
      <c r="IQP14" s="273"/>
      <c r="IQQ14" s="274"/>
      <c r="IQR14" s="265"/>
      <c r="IQS14" s="537"/>
      <c r="IQT14" s="537"/>
      <c r="IQU14" s="538"/>
      <c r="IQV14" s="539"/>
      <c r="IQX14" s="540"/>
      <c r="IQY14" s="540"/>
      <c r="IQZ14" s="542"/>
      <c r="IRA14" s="541"/>
      <c r="IRB14" s="537"/>
      <c r="IRC14" s="266"/>
      <c r="IRD14" s="271"/>
      <c r="IRE14" s="271"/>
      <c r="IRF14" s="271"/>
      <c r="IRG14" s="271"/>
      <c r="IRH14" s="271"/>
      <c r="IRI14" s="272"/>
      <c r="IRJ14" s="273"/>
      <c r="IRK14" s="273"/>
      <c r="IRL14" s="273"/>
      <c r="IRM14" s="273"/>
      <c r="IRN14" s="274"/>
      <c r="IRO14" s="265"/>
      <c r="IRP14" s="537"/>
      <c r="IRQ14" s="537"/>
      <c r="IRR14" s="538"/>
      <c r="IRS14" s="539"/>
      <c r="IRU14" s="540"/>
      <c r="IRV14" s="540"/>
      <c r="IRW14" s="542"/>
      <c r="IRX14" s="541"/>
      <c r="IRY14" s="537"/>
      <c r="IRZ14" s="266"/>
      <c r="ISA14" s="271"/>
      <c r="ISB14" s="271"/>
      <c r="ISC14" s="271"/>
      <c r="ISD14" s="271"/>
      <c r="ISE14" s="271"/>
      <c r="ISF14" s="272"/>
      <c r="ISG14" s="273"/>
      <c r="ISH14" s="273"/>
      <c r="ISI14" s="273"/>
      <c r="ISJ14" s="273"/>
      <c r="ISK14" s="274"/>
      <c r="ISL14" s="265"/>
      <c r="ISM14" s="537"/>
      <c r="ISN14" s="537"/>
      <c r="ISO14" s="538"/>
      <c r="ISP14" s="539"/>
      <c r="ISR14" s="540"/>
      <c r="ISS14" s="540"/>
      <c r="IST14" s="542"/>
      <c r="ISU14" s="541"/>
      <c r="ISV14" s="537"/>
      <c r="ISW14" s="266"/>
      <c r="ISX14" s="271"/>
      <c r="ISY14" s="271"/>
      <c r="ISZ14" s="271"/>
      <c r="ITA14" s="271"/>
      <c r="ITB14" s="271"/>
      <c r="ITC14" s="272"/>
      <c r="ITD14" s="273"/>
      <c r="ITE14" s="273"/>
      <c r="ITF14" s="273"/>
      <c r="ITG14" s="273"/>
      <c r="ITH14" s="274"/>
      <c r="ITI14" s="265"/>
      <c r="ITJ14" s="537"/>
      <c r="ITK14" s="537"/>
      <c r="ITL14" s="538"/>
      <c r="ITM14" s="539"/>
      <c r="ITO14" s="540"/>
      <c r="ITP14" s="540"/>
      <c r="ITQ14" s="542"/>
      <c r="ITR14" s="541"/>
      <c r="ITS14" s="537"/>
      <c r="ITT14" s="266"/>
      <c r="ITU14" s="271"/>
      <c r="ITV14" s="271"/>
      <c r="ITW14" s="271"/>
      <c r="ITX14" s="271"/>
      <c r="ITY14" s="271"/>
      <c r="ITZ14" s="272"/>
      <c r="IUA14" s="273"/>
      <c r="IUB14" s="273"/>
      <c r="IUC14" s="273"/>
      <c r="IUD14" s="273"/>
      <c r="IUE14" s="274"/>
      <c r="IUF14" s="265"/>
      <c r="IUG14" s="537"/>
      <c r="IUH14" s="537"/>
      <c r="IUI14" s="538"/>
      <c r="IUJ14" s="539"/>
      <c r="IUL14" s="540"/>
      <c r="IUM14" s="540"/>
      <c r="IUN14" s="542"/>
      <c r="IUO14" s="541"/>
      <c r="IUP14" s="537"/>
      <c r="IUQ14" s="266"/>
      <c r="IUR14" s="271"/>
      <c r="IUS14" s="271"/>
      <c r="IUT14" s="271"/>
      <c r="IUU14" s="271"/>
      <c r="IUV14" s="271"/>
      <c r="IUW14" s="272"/>
      <c r="IUX14" s="273"/>
      <c r="IUY14" s="273"/>
      <c r="IUZ14" s="273"/>
      <c r="IVA14" s="273"/>
      <c r="IVB14" s="274"/>
      <c r="IVC14" s="265"/>
      <c r="IVD14" s="537"/>
      <c r="IVE14" s="537"/>
      <c r="IVF14" s="538"/>
      <c r="IVG14" s="539"/>
      <c r="IVI14" s="540"/>
      <c r="IVJ14" s="540"/>
      <c r="IVK14" s="542"/>
      <c r="IVL14" s="541"/>
      <c r="IVM14" s="537"/>
      <c r="IVN14" s="266"/>
      <c r="IVO14" s="271"/>
      <c r="IVP14" s="271"/>
      <c r="IVQ14" s="271"/>
      <c r="IVR14" s="271"/>
      <c r="IVS14" s="271"/>
      <c r="IVT14" s="272"/>
      <c r="IVU14" s="273"/>
      <c r="IVV14" s="273"/>
      <c r="IVW14" s="273"/>
      <c r="IVX14" s="273"/>
      <c r="IVY14" s="274"/>
      <c r="IVZ14" s="265"/>
      <c r="IWA14" s="537"/>
      <c r="IWB14" s="537"/>
      <c r="IWC14" s="538"/>
      <c r="IWD14" s="539"/>
      <c r="IWF14" s="540"/>
      <c r="IWG14" s="540"/>
      <c r="IWH14" s="542"/>
      <c r="IWI14" s="541"/>
      <c r="IWJ14" s="537"/>
      <c r="IWK14" s="266"/>
      <c r="IWL14" s="271"/>
      <c r="IWM14" s="271"/>
      <c r="IWN14" s="271"/>
      <c r="IWO14" s="271"/>
      <c r="IWP14" s="271"/>
      <c r="IWQ14" s="272"/>
      <c r="IWR14" s="273"/>
      <c r="IWS14" s="273"/>
      <c r="IWT14" s="273"/>
      <c r="IWU14" s="273"/>
      <c r="IWV14" s="274"/>
      <c r="IWW14" s="265"/>
      <c r="IWX14" s="537"/>
      <c r="IWY14" s="537"/>
      <c r="IWZ14" s="538"/>
      <c r="IXA14" s="539"/>
      <c r="IXC14" s="540"/>
      <c r="IXD14" s="540"/>
      <c r="IXE14" s="542"/>
      <c r="IXF14" s="541"/>
      <c r="IXG14" s="537"/>
      <c r="IXH14" s="266"/>
      <c r="IXI14" s="271"/>
      <c r="IXJ14" s="271"/>
      <c r="IXK14" s="271"/>
      <c r="IXL14" s="271"/>
      <c r="IXM14" s="271"/>
      <c r="IXN14" s="272"/>
      <c r="IXO14" s="273"/>
      <c r="IXP14" s="273"/>
      <c r="IXQ14" s="273"/>
      <c r="IXR14" s="273"/>
      <c r="IXS14" s="274"/>
      <c r="IXT14" s="265"/>
      <c r="IXU14" s="537"/>
      <c r="IXV14" s="537"/>
      <c r="IXW14" s="538"/>
      <c r="IXX14" s="539"/>
      <c r="IXZ14" s="540"/>
      <c r="IYA14" s="540"/>
      <c r="IYB14" s="542"/>
      <c r="IYC14" s="541"/>
      <c r="IYD14" s="537"/>
      <c r="IYE14" s="266"/>
      <c r="IYF14" s="271"/>
      <c r="IYG14" s="271"/>
      <c r="IYH14" s="271"/>
      <c r="IYI14" s="271"/>
      <c r="IYJ14" s="271"/>
      <c r="IYK14" s="272"/>
      <c r="IYL14" s="273"/>
      <c r="IYM14" s="273"/>
      <c r="IYN14" s="273"/>
      <c r="IYO14" s="273"/>
      <c r="IYP14" s="274"/>
      <c r="IYQ14" s="265"/>
      <c r="IYR14" s="537"/>
      <c r="IYS14" s="537"/>
      <c r="IYT14" s="538"/>
      <c r="IYU14" s="539"/>
      <c r="IYW14" s="540"/>
      <c r="IYX14" s="540"/>
      <c r="IYY14" s="542"/>
      <c r="IYZ14" s="541"/>
      <c r="IZA14" s="537"/>
      <c r="IZB14" s="266"/>
      <c r="IZC14" s="271"/>
      <c r="IZD14" s="271"/>
      <c r="IZE14" s="271"/>
      <c r="IZF14" s="271"/>
      <c r="IZG14" s="271"/>
      <c r="IZH14" s="272"/>
      <c r="IZI14" s="273"/>
      <c r="IZJ14" s="273"/>
      <c r="IZK14" s="273"/>
      <c r="IZL14" s="273"/>
      <c r="IZM14" s="274"/>
      <c r="IZN14" s="265"/>
      <c r="IZO14" s="537"/>
      <c r="IZP14" s="537"/>
      <c r="IZQ14" s="538"/>
      <c r="IZR14" s="539"/>
      <c r="IZT14" s="540"/>
      <c r="IZU14" s="540"/>
      <c r="IZV14" s="542"/>
      <c r="IZW14" s="541"/>
      <c r="IZX14" s="537"/>
      <c r="IZY14" s="266"/>
      <c r="IZZ14" s="271"/>
      <c r="JAA14" s="271"/>
      <c r="JAB14" s="271"/>
      <c r="JAC14" s="271"/>
      <c r="JAD14" s="271"/>
      <c r="JAE14" s="272"/>
      <c r="JAF14" s="273"/>
      <c r="JAG14" s="273"/>
      <c r="JAH14" s="273"/>
      <c r="JAI14" s="273"/>
      <c r="JAJ14" s="274"/>
      <c r="JAK14" s="265"/>
      <c r="JAL14" s="537"/>
      <c r="JAM14" s="537"/>
      <c r="JAN14" s="538"/>
      <c r="JAO14" s="539"/>
      <c r="JAQ14" s="540"/>
      <c r="JAR14" s="540"/>
      <c r="JAS14" s="542"/>
      <c r="JAT14" s="541"/>
      <c r="JAU14" s="537"/>
      <c r="JAV14" s="266"/>
      <c r="JAW14" s="271"/>
      <c r="JAX14" s="271"/>
      <c r="JAY14" s="271"/>
      <c r="JAZ14" s="271"/>
      <c r="JBA14" s="271"/>
      <c r="JBB14" s="272"/>
      <c r="JBC14" s="273"/>
      <c r="JBD14" s="273"/>
      <c r="JBE14" s="273"/>
      <c r="JBF14" s="273"/>
      <c r="JBG14" s="274"/>
      <c r="JBH14" s="265"/>
      <c r="JBI14" s="537"/>
      <c r="JBJ14" s="537"/>
      <c r="JBK14" s="538"/>
      <c r="JBL14" s="539"/>
      <c r="JBN14" s="540"/>
      <c r="JBO14" s="540"/>
      <c r="JBP14" s="542"/>
      <c r="JBQ14" s="541"/>
      <c r="JBR14" s="537"/>
      <c r="JBS14" s="266"/>
      <c r="JBT14" s="271"/>
      <c r="JBU14" s="271"/>
      <c r="JBV14" s="271"/>
      <c r="JBW14" s="271"/>
      <c r="JBX14" s="271"/>
      <c r="JBY14" s="272"/>
      <c r="JBZ14" s="273"/>
      <c r="JCA14" s="273"/>
      <c r="JCB14" s="273"/>
      <c r="JCC14" s="273"/>
      <c r="JCD14" s="274"/>
      <c r="JCE14" s="265"/>
      <c r="JCF14" s="537"/>
      <c r="JCG14" s="537"/>
      <c r="JCH14" s="538"/>
      <c r="JCI14" s="539"/>
      <c r="JCK14" s="540"/>
      <c r="JCL14" s="540"/>
      <c r="JCM14" s="542"/>
      <c r="JCN14" s="541"/>
      <c r="JCO14" s="537"/>
      <c r="JCP14" s="266"/>
      <c r="JCQ14" s="271"/>
      <c r="JCR14" s="271"/>
      <c r="JCS14" s="271"/>
      <c r="JCT14" s="271"/>
      <c r="JCU14" s="271"/>
      <c r="JCV14" s="272"/>
      <c r="JCW14" s="273"/>
      <c r="JCX14" s="273"/>
      <c r="JCY14" s="273"/>
      <c r="JCZ14" s="273"/>
      <c r="JDA14" s="274"/>
      <c r="JDB14" s="265"/>
      <c r="JDC14" s="537"/>
      <c r="JDD14" s="537"/>
      <c r="JDE14" s="538"/>
      <c r="JDF14" s="539"/>
      <c r="JDH14" s="540"/>
      <c r="JDI14" s="540"/>
      <c r="JDJ14" s="542"/>
      <c r="JDK14" s="541"/>
      <c r="JDL14" s="537"/>
      <c r="JDM14" s="266"/>
      <c r="JDN14" s="271"/>
      <c r="JDO14" s="271"/>
      <c r="JDP14" s="271"/>
      <c r="JDQ14" s="271"/>
      <c r="JDR14" s="271"/>
      <c r="JDS14" s="272"/>
      <c r="JDT14" s="273"/>
      <c r="JDU14" s="273"/>
      <c r="JDV14" s="273"/>
      <c r="JDW14" s="273"/>
      <c r="JDX14" s="274"/>
      <c r="JDY14" s="265"/>
      <c r="JDZ14" s="537"/>
      <c r="JEA14" s="537"/>
      <c r="JEB14" s="538"/>
      <c r="JEC14" s="539"/>
      <c r="JEE14" s="540"/>
      <c r="JEF14" s="540"/>
      <c r="JEG14" s="542"/>
      <c r="JEH14" s="541"/>
      <c r="JEI14" s="537"/>
      <c r="JEJ14" s="266"/>
      <c r="JEK14" s="271"/>
      <c r="JEL14" s="271"/>
      <c r="JEM14" s="271"/>
      <c r="JEN14" s="271"/>
      <c r="JEO14" s="271"/>
      <c r="JEP14" s="272"/>
      <c r="JEQ14" s="273"/>
      <c r="JER14" s="273"/>
      <c r="JES14" s="273"/>
      <c r="JET14" s="273"/>
      <c r="JEU14" s="274"/>
      <c r="JEV14" s="265"/>
      <c r="JEW14" s="537"/>
      <c r="JEX14" s="537"/>
      <c r="JEY14" s="538"/>
      <c r="JEZ14" s="539"/>
      <c r="JFB14" s="540"/>
      <c r="JFC14" s="540"/>
      <c r="JFD14" s="542"/>
      <c r="JFE14" s="541"/>
      <c r="JFF14" s="537"/>
      <c r="JFG14" s="266"/>
      <c r="JFH14" s="271"/>
      <c r="JFI14" s="271"/>
      <c r="JFJ14" s="271"/>
      <c r="JFK14" s="271"/>
      <c r="JFL14" s="271"/>
      <c r="JFM14" s="272"/>
      <c r="JFN14" s="273"/>
      <c r="JFO14" s="273"/>
      <c r="JFP14" s="273"/>
      <c r="JFQ14" s="273"/>
      <c r="JFR14" s="274"/>
      <c r="JFS14" s="265"/>
      <c r="JFT14" s="537"/>
      <c r="JFU14" s="537"/>
      <c r="JFV14" s="538"/>
      <c r="JFW14" s="539"/>
      <c r="JFY14" s="540"/>
      <c r="JFZ14" s="540"/>
      <c r="JGA14" s="542"/>
      <c r="JGB14" s="541"/>
      <c r="JGC14" s="537"/>
      <c r="JGD14" s="266"/>
      <c r="JGE14" s="271"/>
      <c r="JGF14" s="271"/>
      <c r="JGG14" s="271"/>
      <c r="JGH14" s="271"/>
      <c r="JGI14" s="271"/>
      <c r="JGJ14" s="272"/>
      <c r="JGK14" s="273"/>
      <c r="JGL14" s="273"/>
      <c r="JGM14" s="273"/>
      <c r="JGN14" s="273"/>
      <c r="JGO14" s="274"/>
      <c r="JGP14" s="265"/>
      <c r="JGQ14" s="537"/>
      <c r="JGR14" s="537"/>
      <c r="JGS14" s="538"/>
      <c r="JGT14" s="539"/>
      <c r="JGV14" s="540"/>
      <c r="JGW14" s="540"/>
      <c r="JGX14" s="542"/>
      <c r="JGY14" s="541"/>
      <c r="JGZ14" s="537"/>
      <c r="JHA14" s="266"/>
      <c r="JHB14" s="271"/>
      <c r="JHC14" s="271"/>
      <c r="JHD14" s="271"/>
      <c r="JHE14" s="271"/>
      <c r="JHF14" s="271"/>
      <c r="JHG14" s="272"/>
      <c r="JHH14" s="273"/>
      <c r="JHI14" s="273"/>
      <c r="JHJ14" s="273"/>
      <c r="JHK14" s="273"/>
      <c r="JHL14" s="274"/>
      <c r="JHM14" s="265"/>
      <c r="JHN14" s="537"/>
      <c r="JHO14" s="537"/>
      <c r="JHP14" s="538"/>
      <c r="JHQ14" s="539"/>
      <c r="JHS14" s="540"/>
      <c r="JHT14" s="540"/>
      <c r="JHU14" s="542"/>
      <c r="JHV14" s="541"/>
      <c r="JHW14" s="537"/>
      <c r="JHX14" s="266"/>
      <c r="JHY14" s="271"/>
      <c r="JHZ14" s="271"/>
      <c r="JIA14" s="271"/>
      <c r="JIB14" s="271"/>
      <c r="JIC14" s="271"/>
      <c r="JID14" s="272"/>
      <c r="JIE14" s="273"/>
      <c r="JIF14" s="273"/>
      <c r="JIG14" s="273"/>
      <c r="JIH14" s="273"/>
      <c r="JII14" s="274"/>
      <c r="JIJ14" s="265"/>
      <c r="JIK14" s="537"/>
      <c r="JIL14" s="537"/>
      <c r="JIM14" s="538"/>
      <c r="JIN14" s="539"/>
      <c r="JIP14" s="540"/>
      <c r="JIQ14" s="540"/>
      <c r="JIR14" s="542"/>
      <c r="JIS14" s="541"/>
      <c r="JIT14" s="537"/>
      <c r="JIU14" s="266"/>
      <c r="JIV14" s="271"/>
      <c r="JIW14" s="271"/>
      <c r="JIX14" s="271"/>
      <c r="JIY14" s="271"/>
      <c r="JIZ14" s="271"/>
      <c r="JJA14" s="272"/>
      <c r="JJB14" s="273"/>
      <c r="JJC14" s="273"/>
      <c r="JJD14" s="273"/>
      <c r="JJE14" s="273"/>
      <c r="JJF14" s="274"/>
      <c r="JJG14" s="265"/>
      <c r="JJH14" s="537"/>
      <c r="JJI14" s="537"/>
      <c r="JJJ14" s="538"/>
      <c r="JJK14" s="539"/>
      <c r="JJM14" s="540"/>
      <c r="JJN14" s="540"/>
      <c r="JJO14" s="542"/>
      <c r="JJP14" s="541"/>
      <c r="JJQ14" s="537"/>
      <c r="JJR14" s="266"/>
      <c r="JJS14" s="271"/>
      <c r="JJT14" s="271"/>
      <c r="JJU14" s="271"/>
      <c r="JJV14" s="271"/>
      <c r="JJW14" s="271"/>
      <c r="JJX14" s="272"/>
      <c r="JJY14" s="273"/>
      <c r="JJZ14" s="273"/>
      <c r="JKA14" s="273"/>
      <c r="JKB14" s="273"/>
      <c r="JKC14" s="274"/>
      <c r="JKD14" s="265"/>
      <c r="JKE14" s="537"/>
      <c r="JKF14" s="537"/>
      <c r="JKG14" s="538"/>
      <c r="JKH14" s="539"/>
      <c r="JKJ14" s="540"/>
      <c r="JKK14" s="540"/>
      <c r="JKL14" s="542"/>
      <c r="JKM14" s="541"/>
      <c r="JKN14" s="537"/>
      <c r="JKO14" s="266"/>
      <c r="JKP14" s="271"/>
      <c r="JKQ14" s="271"/>
      <c r="JKR14" s="271"/>
      <c r="JKS14" s="271"/>
      <c r="JKT14" s="271"/>
      <c r="JKU14" s="272"/>
      <c r="JKV14" s="273"/>
      <c r="JKW14" s="273"/>
      <c r="JKX14" s="273"/>
      <c r="JKY14" s="273"/>
      <c r="JKZ14" s="274"/>
      <c r="JLA14" s="265"/>
      <c r="JLB14" s="537"/>
      <c r="JLC14" s="537"/>
      <c r="JLD14" s="538"/>
      <c r="JLE14" s="539"/>
      <c r="JLG14" s="540"/>
      <c r="JLH14" s="540"/>
      <c r="JLI14" s="542"/>
      <c r="JLJ14" s="541"/>
      <c r="JLK14" s="537"/>
      <c r="JLL14" s="266"/>
      <c r="JLM14" s="271"/>
      <c r="JLN14" s="271"/>
      <c r="JLO14" s="271"/>
      <c r="JLP14" s="271"/>
      <c r="JLQ14" s="271"/>
      <c r="JLR14" s="272"/>
      <c r="JLS14" s="273"/>
      <c r="JLT14" s="273"/>
      <c r="JLU14" s="273"/>
      <c r="JLV14" s="273"/>
      <c r="JLW14" s="274"/>
      <c r="JLX14" s="265"/>
      <c r="JLY14" s="537"/>
      <c r="JLZ14" s="537"/>
      <c r="JMA14" s="538"/>
      <c r="JMB14" s="539"/>
      <c r="JMD14" s="540"/>
      <c r="JME14" s="540"/>
      <c r="JMF14" s="542"/>
      <c r="JMG14" s="541"/>
      <c r="JMH14" s="537"/>
      <c r="JMI14" s="266"/>
      <c r="JMJ14" s="271"/>
      <c r="JMK14" s="271"/>
      <c r="JML14" s="271"/>
      <c r="JMM14" s="271"/>
      <c r="JMN14" s="271"/>
      <c r="JMO14" s="272"/>
      <c r="JMP14" s="273"/>
      <c r="JMQ14" s="273"/>
      <c r="JMR14" s="273"/>
      <c r="JMS14" s="273"/>
      <c r="JMT14" s="274"/>
      <c r="JMU14" s="265"/>
      <c r="JMV14" s="537"/>
      <c r="JMW14" s="537"/>
      <c r="JMX14" s="538"/>
      <c r="JMY14" s="539"/>
      <c r="JNA14" s="540"/>
      <c r="JNB14" s="540"/>
      <c r="JNC14" s="542"/>
      <c r="JND14" s="541"/>
      <c r="JNE14" s="537"/>
      <c r="JNF14" s="266"/>
      <c r="JNG14" s="271"/>
      <c r="JNH14" s="271"/>
      <c r="JNI14" s="271"/>
      <c r="JNJ14" s="271"/>
      <c r="JNK14" s="271"/>
      <c r="JNL14" s="272"/>
      <c r="JNM14" s="273"/>
      <c r="JNN14" s="273"/>
      <c r="JNO14" s="273"/>
      <c r="JNP14" s="273"/>
      <c r="JNQ14" s="274"/>
      <c r="JNR14" s="265"/>
      <c r="JNS14" s="537"/>
      <c r="JNT14" s="537"/>
      <c r="JNU14" s="538"/>
      <c r="JNV14" s="539"/>
      <c r="JNX14" s="540"/>
      <c r="JNY14" s="540"/>
      <c r="JNZ14" s="542"/>
      <c r="JOA14" s="541"/>
      <c r="JOB14" s="537"/>
      <c r="JOC14" s="266"/>
      <c r="JOD14" s="271"/>
      <c r="JOE14" s="271"/>
      <c r="JOF14" s="271"/>
      <c r="JOG14" s="271"/>
      <c r="JOH14" s="271"/>
      <c r="JOI14" s="272"/>
      <c r="JOJ14" s="273"/>
      <c r="JOK14" s="273"/>
      <c r="JOL14" s="273"/>
      <c r="JOM14" s="273"/>
      <c r="JON14" s="274"/>
      <c r="JOO14" s="265"/>
      <c r="JOP14" s="537"/>
      <c r="JOQ14" s="537"/>
      <c r="JOR14" s="538"/>
      <c r="JOS14" s="539"/>
      <c r="JOU14" s="540"/>
      <c r="JOV14" s="540"/>
      <c r="JOW14" s="542"/>
      <c r="JOX14" s="541"/>
      <c r="JOY14" s="537"/>
      <c r="JOZ14" s="266"/>
      <c r="JPA14" s="271"/>
      <c r="JPB14" s="271"/>
      <c r="JPC14" s="271"/>
      <c r="JPD14" s="271"/>
      <c r="JPE14" s="271"/>
      <c r="JPF14" s="272"/>
      <c r="JPG14" s="273"/>
      <c r="JPH14" s="273"/>
      <c r="JPI14" s="273"/>
      <c r="JPJ14" s="273"/>
      <c r="JPK14" s="274"/>
      <c r="JPL14" s="265"/>
      <c r="JPM14" s="537"/>
      <c r="JPN14" s="537"/>
      <c r="JPO14" s="538"/>
      <c r="JPP14" s="539"/>
      <c r="JPR14" s="540"/>
      <c r="JPS14" s="540"/>
      <c r="JPT14" s="542"/>
      <c r="JPU14" s="541"/>
      <c r="JPV14" s="537"/>
      <c r="JPW14" s="266"/>
      <c r="JPX14" s="271"/>
      <c r="JPY14" s="271"/>
      <c r="JPZ14" s="271"/>
      <c r="JQA14" s="271"/>
      <c r="JQB14" s="271"/>
      <c r="JQC14" s="272"/>
      <c r="JQD14" s="273"/>
      <c r="JQE14" s="273"/>
      <c r="JQF14" s="273"/>
      <c r="JQG14" s="273"/>
      <c r="JQH14" s="274"/>
      <c r="JQI14" s="265"/>
      <c r="JQJ14" s="537"/>
      <c r="JQK14" s="537"/>
      <c r="JQL14" s="538"/>
      <c r="JQM14" s="539"/>
      <c r="JQO14" s="540"/>
      <c r="JQP14" s="540"/>
      <c r="JQQ14" s="542"/>
      <c r="JQR14" s="541"/>
      <c r="JQS14" s="537"/>
      <c r="JQT14" s="266"/>
      <c r="JQU14" s="271"/>
      <c r="JQV14" s="271"/>
      <c r="JQW14" s="271"/>
      <c r="JQX14" s="271"/>
      <c r="JQY14" s="271"/>
      <c r="JQZ14" s="272"/>
      <c r="JRA14" s="273"/>
      <c r="JRB14" s="273"/>
      <c r="JRC14" s="273"/>
      <c r="JRD14" s="273"/>
      <c r="JRE14" s="274"/>
      <c r="JRF14" s="265"/>
      <c r="JRG14" s="537"/>
      <c r="JRH14" s="537"/>
      <c r="JRI14" s="538"/>
      <c r="JRJ14" s="539"/>
      <c r="JRL14" s="540"/>
      <c r="JRM14" s="540"/>
      <c r="JRN14" s="542"/>
      <c r="JRO14" s="541"/>
      <c r="JRP14" s="537"/>
      <c r="JRQ14" s="266"/>
      <c r="JRR14" s="271"/>
      <c r="JRS14" s="271"/>
      <c r="JRT14" s="271"/>
      <c r="JRU14" s="271"/>
      <c r="JRV14" s="271"/>
      <c r="JRW14" s="272"/>
      <c r="JRX14" s="273"/>
      <c r="JRY14" s="273"/>
      <c r="JRZ14" s="273"/>
      <c r="JSA14" s="273"/>
      <c r="JSB14" s="274"/>
      <c r="JSC14" s="265"/>
      <c r="JSD14" s="537"/>
      <c r="JSE14" s="537"/>
      <c r="JSF14" s="538"/>
      <c r="JSG14" s="539"/>
      <c r="JSI14" s="540"/>
      <c r="JSJ14" s="540"/>
      <c r="JSK14" s="542"/>
      <c r="JSL14" s="541"/>
      <c r="JSM14" s="537"/>
      <c r="JSN14" s="266"/>
      <c r="JSO14" s="271"/>
      <c r="JSP14" s="271"/>
      <c r="JSQ14" s="271"/>
      <c r="JSR14" s="271"/>
      <c r="JSS14" s="271"/>
      <c r="JST14" s="272"/>
      <c r="JSU14" s="273"/>
      <c r="JSV14" s="273"/>
      <c r="JSW14" s="273"/>
      <c r="JSX14" s="273"/>
      <c r="JSY14" s="274"/>
      <c r="JSZ14" s="265"/>
      <c r="JTA14" s="537"/>
      <c r="JTB14" s="537"/>
      <c r="JTC14" s="538"/>
      <c r="JTD14" s="539"/>
      <c r="JTF14" s="540"/>
      <c r="JTG14" s="540"/>
      <c r="JTH14" s="542"/>
      <c r="JTI14" s="541"/>
      <c r="JTJ14" s="537"/>
      <c r="JTK14" s="266"/>
      <c r="JTL14" s="271"/>
      <c r="JTM14" s="271"/>
      <c r="JTN14" s="271"/>
      <c r="JTO14" s="271"/>
      <c r="JTP14" s="271"/>
      <c r="JTQ14" s="272"/>
      <c r="JTR14" s="273"/>
      <c r="JTS14" s="273"/>
      <c r="JTT14" s="273"/>
      <c r="JTU14" s="273"/>
      <c r="JTV14" s="274"/>
      <c r="JTW14" s="265"/>
      <c r="JTX14" s="537"/>
      <c r="JTY14" s="537"/>
      <c r="JTZ14" s="538"/>
      <c r="JUA14" s="539"/>
      <c r="JUC14" s="540"/>
      <c r="JUD14" s="540"/>
      <c r="JUE14" s="542"/>
      <c r="JUF14" s="541"/>
      <c r="JUG14" s="537"/>
      <c r="JUH14" s="266"/>
      <c r="JUI14" s="271"/>
      <c r="JUJ14" s="271"/>
      <c r="JUK14" s="271"/>
      <c r="JUL14" s="271"/>
      <c r="JUM14" s="271"/>
      <c r="JUN14" s="272"/>
      <c r="JUO14" s="273"/>
      <c r="JUP14" s="273"/>
      <c r="JUQ14" s="273"/>
      <c r="JUR14" s="273"/>
      <c r="JUS14" s="274"/>
      <c r="JUT14" s="265"/>
      <c r="JUU14" s="537"/>
      <c r="JUV14" s="537"/>
      <c r="JUW14" s="538"/>
      <c r="JUX14" s="539"/>
      <c r="JUZ14" s="540"/>
      <c r="JVA14" s="540"/>
      <c r="JVB14" s="542"/>
      <c r="JVC14" s="541"/>
      <c r="JVD14" s="537"/>
      <c r="JVE14" s="266"/>
      <c r="JVF14" s="271"/>
      <c r="JVG14" s="271"/>
      <c r="JVH14" s="271"/>
      <c r="JVI14" s="271"/>
      <c r="JVJ14" s="271"/>
      <c r="JVK14" s="272"/>
      <c r="JVL14" s="273"/>
      <c r="JVM14" s="273"/>
      <c r="JVN14" s="273"/>
      <c r="JVO14" s="273"/>
      <c r="JVP14" s="274"/>
      <c r="JVQ14" s="265"/>
      <c r="JVR14" s="537"/>
      <c r="JVS14" s="537"/>
      <c r="JVT14" s="538"/>
      <c r="JVU14" s="539"/>
      <c r="JVW14" s="540"/>
      <c r="JVX14" s="540"/>
      <c r="JVY14" s="542"/>
      <c r="JVZ14" s="541"/>
      <c r="JWA14" s="537"/>
      <c r="JWB14" s="266"/>
      <c r="JWC14" s="271"/>
      <c r="JWD14" s="271"/>
      <c r="JWE14" s="271"/>
      <c r="JWF14" s="271"/>
      <c r="JWG14" s="271"/>
      <c r="JWH14" s="272"/>
      <c r="JWI14" s="273"/>
      <c r="JWJ14" s="273"/>
      <c r="JWK14" s="273"/>
      <c r="JWL14" s="273"/>
      <c r="JWM14" s="274"/>
      <c r="JWN14" s="265"/>
      <c r="JWO14" s="537"/>
      <c r="JWP14" s="537"/>
      <c r="JWQ14" s="538"/>
      <c r="JWR14" s="539"/>
      <c r="JWT14" s="540"/>
      <c r="JWU14" s="540"/>
      <c r="JWV14" s="542"/>
      <c r="JWW14" s="541"/>
      <c r="JWX14" s="537"/>
      <c r="JWY14" s="266"/>
      <c r="JWZ14" s="271"/>
      <c r="JXA14" s="271"/>
      <c r="JXB14" s="271"/>
      <c r="JXC14" s="271"/>
      <c r="JXD14" s="271"/>
      <c r="JXE14" s="272"/>
      <c r="JXF14" s="273"/>
      <c r="JXG14" s="273"/>
      <c r="JXH14" s="273"/>
      <c r="JXI14" s="273"/>
      <c r="JXJ14" s="274"/>
      <c r="JXK14" s="265"/>
      <c r="JXL14" s="537"/>
      <c r="JXM14" s="537"/>
      <c r="JXN14" s="538"/>
      <c r="JXO14" s="539"/>
      <c r="JXQ14" s="540"/>
      <c r="JXR14" s="540"/>
      <c r="JXS14" s="542"/>
      <c r="JXT14" s="541"/>
      <c r="JXU14" s="537"/>
      <c r="JXV14" s="266"/>
      <c r="JXW14" s="271"/>
      <c r="JXX14" s="271"/>
      <c r="JXY14" s="271"/>
      <c r="JXZ14" s="271"/>
      <c r="JYA14" s="271"/>
      <c r="JYB14" s="272"/>
      <c r="JYC14" s="273"/>
      <c r="JYD14" s="273"/>
      <c r="JYE14" s="273"/>
      <c r="JYF14" s="273"/>
      <c r="JYG14" s="274"/>
      <c r="JYH14" s="265"/>
      <c r="JYI14" s="537"/>
      <c r="JYJ14" s="537"/>
      <c r="JYK14" s="538"/>
      <c r="JYL14" s="539"/>
      <c r="JYN14" s="540"/>
      <c r="JYO14" s="540"/>
      <c r="JYP14" s="542"/>
      <c r="JYQ14" s="541"/>
      <c r="JYR14" s="537"/>
      <c r="JYS14" s="266"/>
      <c r="JYT14" s="271"/>
      <c r="JYU14" s="271"/>
      <c r="JYV14" s="271"/>
      <c r="JYW14" s="271"/>
      <c r="JYX14" s="271"/>
      <c r="JYY14" s="272"/>
      <c r="JYZ14" s="273"/>
      <c r="JZA14" s="273"/>
      <c r="JZB14" s="273"/>
      <c r="JZC14" s="273"/>
      <c r="JZD14" s="274"/>
      <c r="JZE14" s="265"/>
      <c r="JZF14" s="537"/>
      <c r="JZG14" s="537"/>
      <c r="JZH14" s="538"/>
      <c r="JZI14" s="539"/>
      <c r="JZK14" s="540"/>
      <c r="JZL14" s="540"/>
      <c r="JZM14" s="542"/>
      <c r="JZN14" s="541"/>
      <c r="JZO14" s="537"/>
      <c r="JZP14" s="266"/>
      <c r="JZQ14" s="271"/>
      <c r="JZR14" s="271"/>
      <c r="JZS14" s="271"/>
      <c r="JZT14" s="271"/>
      <c r="JZU14" s="271"/>
      <c r="JZV14" s="272"/>
      <c r="JZW14" s="273"/>
      <c r="JZX14" s="273"/>
      <c r="JZY14" s="273"/>
      <c r="JZZ14" s="273"/>
      <c r="KAA14" s="274"/>
      <c r="KAB14" s="265"/>
      <c r="KAC14" s="537"/>
      <c r="KAD14" s="537"/>
      <c r="KAE14" s="538"/>
      <c r="KAF14" s="539"/>
      <c r="KAH14" s="540"/>
      <c r="KAI14" s="540"/>
      <c r="KAJ14" s="542"/>
      <c r="KAK14" s="541"/>
      <c r="KAL14" s="537"/>
      <c r="KAM14" s="266"/>
      <c r="KAN14" s="271"/>
      <c r="KAO14" s="271"/>
      <c r="KAP14" s="271"/>
      <c r="KAQ14" s="271"/>
      <c r="KAR14" s="271"/>
      <c r="KAS14" s="272"/>
      <c r="KAT14" s="273"/>
      <c r="KAU14" s="273"/>
      <c r="KAV14" s="273"/>
      <c r="KAW14" s="273"/>
      <c r="KAX14" s="274"/>
      <c r="KAY14" s="265"/>
      <c r="KAZ14" s="537"/>
      <c r="KBA14" s="537"/>
      <c r="KBB14" s="538"/>
      <c r="KBC14" s="539"/>
      <c r="KBE14" s="540"/>
      <c r="KBF14" s="540"/>
      <c r="KBG14" s="542"/>
      <c r="KBH14" s="541"/>
      <c r="KBI14" s="537"/>
      <c r="KBJ14" s="266"/>
      <c r="KBK14" s="271"/>
      <c r="KBL14" s="271"/>
      <c r="KBM14" s="271"/>
      <c r="KBN14" s="271"/>
      <c r="KBO14" s="271"/>
      <c r="KBP14" s="272"/>
      <c r="KBQ14" s="273"/>
      <c r="KBR14" s="273"/>
      <c r="KBS14" s="273"/>
      <c r="KBT14" s="273"/>
      <c r="KBU14" s="274"/>
      <c r="KBV14" s="265"/>
      <c r="KBW14" s="537"/>
      <c r="KBX14" s="537"/>
      <c r="KBY14" s="538"/>
      <c r="KBZ14" s="539"/>
      <c r="KCB14" s="540"/>
      <c r="KCC14" s="540"/>
      <c r="KCD14" s="542"/>
      <c r="KCE14" s="541"/>
      <c r="KCF14" s="537"/>
      <c r="KCG14" s="266"/>
      <c r="KCH14" s="271"/>
      <c r="KCI14" s="271"/>
      <c r="KCJ14" s="271"/>
      <c r="KCK14" s="271"/>
      <c r="KCL14" s="271"/>
      <c r="KCM14" s="272"/>
      <c r="KCN14" s="273"/>
      <c r="KCO14" s="273"/>
      <c r="KCP14" s="273"/>
      <c r="KCQ14" s="273"/>
      <c r="KCR14" s="274"/>
      <c r="KCS14" s="265"/>
      <c r="KCT14" s="537"/>
      <c r="KCU14" s="537"/>
      <c r="KCV14" s="538"/>
      <c r="KCW14" s="539"/>
      <c r="KCY14" s="540"/>
      <c r="KCZ14" s="540"/>
      <c r="KDA14" s="542"/>
      <c r="KDB14" s="541"/>
      <c r="KDC14" s="537"/>
      <c r="KDD14" s="266"/>
      <c r="KDE14" s="271"/>
      <c r="KDF14" s="271"/>
      <c r="KDG14" s="271"/>
      <c r="KDH14" s="271"/>
      <c r="KDI14" s="271"/>
      <c r="KDJ14" s="272"/>
      <c r="KDK14" s="273"/>
      <c r="KDL14" s="273"/>
      <c r="KDM14" s="273"/>
      <c r="KDN14" s="273"/>
      <c r="KDO14" s="274"/>
      <c r="KDP14" s="265"/>
      <c r="KDQ14" s="537"/>
      <c r="KDR14" s="537"/>
      <c r="KDS14" s="538"/>
      <c r="KDT14" s="539"/>
      <c r="KDV14" s="540"/>
      <c r="KDW14" s="540"/>
      <c r="KDX14" s="542"/>
      <c r="KDY14" s="541"/>
      <c r="KDZ14" s="537"/>
      <c r="KEA14" s="266"/>
      <c r="KEB14" s="271"/>
      <c r="KEC14" s="271"/>
      <c r="KED14" s="271"/>
      <c r="KEE14" s="271"/>
      <c r="KEF14" s="271"/>
      <c r="KEG14" s="272"/>
      <c r="KEH14" s="273"/>
      <c r="KEI14" s="273"/>
      <c r="KEJ14" s="273"/>
      <c r="KEK14" s="273"/>
      <c r="KEL14" s="274"/>
      <c r="KEM14" s="265"/>
      <c r="KEN14" s="537"/>
      <c r="KEO14" s="537"/>
      <c r="KEP14" s="538"/>
      <c r="KEQ14" s="539"/>
      <c r="KES14" s="540"/>
      <c r="KET14" s="540"/>
      <c r="KEU14" s="542"/>
      <c r="KEV14" s="541"/>
      <c r="KEW14" s="537"/>
      <c r="KEX14" s="266"/>
      <c r="KEY14" s="271"/>
      <c r="KEZ14" s="271"/>
      <c r="KFA14" s="271"/>
      <c r="KFB14" s="271"/>
      <c r="KFC14" s="271"/>
      <c r="KFD14" s="272"/>
      <c r="KFE14" s="273"/>
      <c r="KFF14" s="273"/>
      <c r="KFG14" s="273"/>
      <c r="KFH14" s="273"/>
      <c r="KFI14" s="274"/>
      <c r="KFJ14" s="265"/>
      <c r="KFK14" s="537"/>
      <c r="KFL14" s="537"/>
      <c r="KFM14" s="538"/>
      <c r="KFN14" s="539"/>
      <c r="KFP14" s="540"/>
      <c r="KFQ14" s="540"/>
      <c r="KFR14" s="542"/>
      <c r="KFS14" s="541"/>
      <c r="KFT14" s="537"/>
      <c r="KFU14" s="266"/>
      <c r="KFV14" s="271"/>
      <c r="KFW14" s="271"/>
      <c r="KFX14" s="271"/>
      <c r="KFY14" s="271"/>
      <c r="KFZ14" s="271"/>
      <c r="KGA14" s="272"/>
      <c r="KGB14" s="273"/>
      <c r="KGC14" s="273"/>
      <c r="KGD14" s="273"/>
      <c r="KGE14" s="273"/>
      <c r="KGF14" s="274"/>
      <c r="KGG14" s="265"/>
      <c r="KGH14" s="537"/>
      <c r="KGI14" s="537"/>
      <c r="KGJ14" s="538"/>
      <c r="KGK14" s="539"/>
      <c r="KGM14" s="540"/>
      <c r="KGN14" s="540"/>
      <c r="KGO14" s="542"/>
      <c r="KGP14" s="541"/>
      <c r="KGQ14" s="537"/>
      <c r="KGR14" s="266"/>
      <c r="KGS14" s="271"/>
      <c r="KGT14" s="271"/>
      <c r="KGU14" s="271"/>
      <c r="KGV14" s="271"/>
      <c r="KGW14" s="271"/>
      <c r="KGX14" s="272"/>
      <c r="KGY14" s="273"/>
      <c r="KGZ14" s="273"/>
      <c r="KHA14" s="273"/>
      <c r="KHB14" s="273"/>
      <c r="KHC14" s="274"/>
      <c r="KHD14" s="265"/>
      <c r="KHE14" s="537"/>
      <c r="KHF14" s="537"/>
      <c r="KHG14" s="538"/>
      <c r="KHH14" s="539"/>
      <c r="KHJ14" s="540"/>
      <c r="KHK14" s="540"/>
      <c r="KHL14" s="542"/>
      <c r="KHM14" s="541"/>
      <c r="KHN14" s="537"/>
      <c r="KHO14" s="266"/>
      <c r="KHP14" s="271"/>
      <c r="KHQ14" s="271"/>
      <c r="KHR14" s="271"/>
      <c r="KHS14" s="271"/>
      <c r="KHT14" s="271"/>
      <c r="KHU14" s="272"/>
      <c r="KHV14" s="273"/>
      <c r="KHW14" s="273"/>
      <c r="KHX14" s="273"/>
      <c r="KHY14" s="273"/>
      <c r="KHZ14" s="274"/>
      <c r="KIA14" s="265"/>
      <c r="KIB14" s="537"/>
      <c r="KIC14" s="537"/>
      <c r="KID14" s="538"/>
      <c r="KIE14" s="539"/>
      <c r="KIG14" s="540"/>
      <c r="KIH14" s="540"/>
      <c r="KII14" s="542"/>
      <c r="KIJ14" s="541"/>
      <c r="KIK14" s="537"/>
      <c r="KIL14" s="266"/>
      <c r="KIM14" s="271"/>
      <c r="KIN14" s="271"/>
      <c r="KIO14" s="271"/>
      <c r="KIP14" s="271"/>
      <c r="KIQ14" s="271"/>
      <c r="KIR14" s="272"/>
      <c r="KIS14" s="273"/>
      <c r="KIT14" s="273"/>
      <c r="KIU14" s="273"/>
      <c r="KIV14" s="273"/>
      <c r="KIW14" s="274"/>
      <c r="KIX14" s="265"/>
      <c r="KIY14" s="537"/>
      <c r="KIZ14" s="537"/>
      <c r="KJA14" s="538"/>
      <c r="KJB14" s="539"/>
      <c r="KJD14" s="540"/>
      <c r="KJE14" s="540"/>
      <c r="KJF14" s="542"/>
      <c r="KJG14" s="541"/>
      <c r="KJH14" s="537"/>
      <c r="KJI14" s="266"/>
      <c r="KJJ14" s="271"/>
      <c r="KJK14" s="271"/>
      <c r="KJL14" s="271"/>
      <c r="KJM14" s="271"/>
      <c r="KJN14" s="271"/>
      <c r="KJO14" s="272"/>
      <c r="KJP14" s="273"/>
      <c r="KJQ14" s="273"/>
      <c r="KJR14" s="273"/>
      <c r="KJS14" s="273"/>
      <c r="KJT14" s="274"/>
      <c r="KJU14" s="265"/>
      <c r="KJV14" s="537"/>
      <c r="KJW14" s="537"/>
      <c r="KJX14" s="538"/>
      <c r="KJY14" s="539"/>
      <c r="KKA14" s="540"/>
      <c r="KKB14" s="540"/>
      <c r="KKC14" s="542"/>
      <c r="KKD14" s="541"/>
      <c r="KKE14" s="537"/>
      <c r="KKF14" s="266"/>
      <c r="KKG14" s="271"/>
      <c r="KKH14" s="271"/>
      <c r="KKI14" s="271"/>
      <c r="KKJ14" s="271"/>
      <c r="KKK14" s="271"/>
      <c r="KKL14" s="272"/>
      <c r="KKM14" s="273"/>
      <c r="KKN14" s="273"/>
      <c r="KKO14" s="273"/>
      <c r="KKP14" s="273"/>
      <c r="KKQ14" s="274"/>
      <c r="KKR14" s="265"/>
      <c r="KKS14" s="537"/>
      <c r="KKT14" s="537"/>
      <c r="KKU14" s="538"/>
      <c r="KKV14" s="539"/>
      <c r="KKX14" s="540"/>
      <c r="KKY14" s="540"/>
      <c r="KKZ14" s="542"/>
      <c r="KLA14" s="541"/>
      <c r="KLB14" s="537"/>
      <c r="KLC14" s="266"/>
      <c r="KLD14" s="271"/>
      <c r="KLE14" s="271"/>
      <c r="KLF14" s="271"/>
      <c r="KLG14" s="271"/>
      <c r="KLH14" s="271"/>
      <c r="KLI14" s="272"/>
      <c r="KLJ14" s="273"/>
      <c r="KLK14" s="273"/>
      <c r="KLL14" s="273"/>
      <c r="KLM14" s="273"/>
      <c r="KLN14" s="274"/>
      <c r="KLO14" s="265"/>
      <c r="KLP14" s="537"/>
      <c r="KLQ14" s="537"/>
      <c r="KLR14" s="538"/>
      <c r="KLS14" s="539"/>
      <c r="KLU14" s="540"/>
      <c r="KLV14" s="540"/>
      <c r="KLW14" s="542"/>
      <c r="KLX14" s="541"/>
      <c r="KLY14" s="537"/>
      <c r="KLZ14" s="266"/>
      <c r="KMA14" s="271"/>
      <c r="KMB14" s="271"/>
      <c r="KMC14" s="271"/>
      <c r="KMD14" s="271"/>
      <c r="KME14" s="271"/>
      <c r="KMF14" s="272"/>
      <c r="KMG14" s="273"/>
      <c r="KMH14" s="273"/>
      <c r="KMI14" s="273"/>
      <c r="KMJ14" s="273"/>
      <c r="KMK14" s="274"/>
      <c r="KML14" s="265"/>
      <c r="KMM14" s="537"/>
      <c r="KMN14" s="537"/>
      <c r="KMO14" s="538"/>
      <c r="KMP14" s="539"/>
      <c r="KMR14" s="540"/>
      <c r="KMS14" s="540"/>
      <c r="KMT14" s="542"/>
      <c r="KMU14" s="541"/>
      <c r="KMV14" s="537"/>
      <c r="KMW14" s="266"/>
      <c r="KMX14" s="271"/>
      <c r="KMY14" s="271"/>
      <c r="KMZ14" s="271"/>
      <c r="KNA14" s="271"/>
      <c r="KNB14" s="271"/>
      <c r="KNC14" s="272"/>
      <c r="KND14" s="273"/>
      <c r="KNE14" s="273"/>
      <c r="KNF14" s="273"/>
      <c r="KNG14" s="273"/>
      <c r="KNH14" s="274"/>
      <c r="KNI14" s="265"/>
      <c r="KNJ14" s="537"/>
      <c r="KNK14" s="537"/>
      <c r="KNL14" s="538"/>
      <c r="KNM14" s="539"/>
      <c r="KNO14" s="540"/>
      <c r="KNP14" s="540"/>
      <c r="KNQ14" s="542"/>
      <c r="KNR14" s="541"/>
      <c r="KNS14" s="537"/>
      <c r="KNT14" s="266"/>
      <c r="KNU14" s="271"/>
      <c r="KNV14" s="271"/>
      <c r="KNW14" s="271"/>
      <c r="KNX14" s="271"/>
      <c r="KNY14" s="271"/>
      <c r="KNZ14" s="272"/>
      <c r="KOA14" s="273"/>
      <c r="KOB14" s="273"/>
      <c r="KOC14" s="273"/>
      <c r="KOD14" s="273"/>
      <c r="KOE14" s="274"/>
      <c r="KOF14" s="265"/>
      <c r="KOG14" s="537"/>
      <c r="KOH14" s="537"/>
      <c r="KOI14" s="538"/>
      <c r="KOJ14" s="539"/>
      <c r="KOL14" s="540"/>
      <c r="KOM14" s="540"/>
      <c r="KON14" s="542"/>
      <c r="KOO14" s="541"/>
      <c r="KOP14" s="537"/>
      <c r="KOQ14" s="266"/>
      <c r="KOR14" s="271"/>
      <c r="KOS14" s="271"/>
      <c r="KOT14" s="271"/>
      <c r="KOU14" s="271"/>
      <c r="KOV14" s="271"/>
      <c r="KOW14" s="272"/>
      <c r="KOX14" s="273"/>
      <c r="KOY14" s="273"/>
      <c r="KOZ14" s="273"/>
      <c r="KPA14" s="273"/>
      <c r="KPB14" s="274"/>
      <c r="KPC14" s="265"/>
      <c r="KPD14" s="537"/>
      <c r="KPE14" s="537"/>
      <c r="KPF14" s="538"/>
      <c r="KPG14" s="539"/>
      <c r="KPI14" s="540"/>
      <c r="KPJ14" s="540"/>
      <c r="KPK14" s="542"/>
      <c r="KPL14" s="541"/>
      <c r="KPM14" s="537"/>
      <c r="KPN14" s="266"/>
      <c r="KPO14" s="271"/>
      <c r="KPP14" s="271"/>
      <c r="KPQ14" s="271"/>
      <c r="KPR14" s="271"/>
      <c r="KPS14" s="271"/>
      <c r="KPT14" s="272"/>
      <c r="KPU14" s="273"/>
      <c r="KPV14" s="273"/>
      <c r="KPW14" s="273"/>
      <c r="KPX14" s="273"/>
      <c r="KPY14" s="274"/>
      <c r="KPZ14" s="265"/>
      <c r="KQA14" s="537"/>
      <c r="KQB14" s="537"/>
      <c r="KQC14" s="538"/>
      <c r="KQD14" s="539"/>
      <c r="KQF14" s="540"/>
      <c r="KQG14" s="540"/>
      <c r="KQH14" s="542"/>
      <c r="KQI14" s="541"/>
      <c r="KQJ14" s="537"/>
      <c r="KQK14" s="266"/>
      <c r="KQL14" s="271"/>
      <c r="KQM14" s="271"/>
      <c r="KQN14" s="271"/>
      <c r="KQO14" s="271"/>
      <c r="KQP14" s="271"/>
      <c r="KQQ14" s="272"/>
      <c r="KQR14" s="273"/>
      <c r="KQS14" s="273"/>
      <c r="KQT14" s="273"/>
      <c r="KQU14" s="273"/>
      <c r="KQV14" s="274"/>
      <c r="KQW14" s="265"/>
      <c r="KQX14" s="537"/>
      <c r="KQY14" s="537"/>
      <c r="KQZ14" s="538"/>
      <c r="KRA14" s="539"/>
      <c r="KRC14" s="540"/>
      <c r="KRD14" s="540"/>
      <c r="KRE14" s="542"/>
      <c r="KRF14" s="541"/>
      <c r="KRG14" s="537"/>
      <c r="KRH14" s="266"/>
      <c r="KRI14" s="271"/>
      <c r="KRJ14" s="271"/>
      <c r="KRK14" s="271"/>
      <c r="KRL14" s="271"/>
      <c r="KRM14" s="271"/>
      <c r="KRN14" s="272"/>
      <c r="KRO14" s="273"/>
      <c r="KRP14" s="273"/>
      <c r="KRQ14" s="273"/>
      <c r="KRR14" s="273"/>
      <c r="KRS14" s="274"/>
      <c r="KRT14" s="265"/>
      <c r="KRU14" s="537"/>
      <c r="KRV14" s="537"/>
      <c r="KRW14" s="538"/>
      <c r="KRX14" s="539"/>
      <c r="KRZ14" s="540"/>
      <c r="KSA14" s="540"/>
      <c r="KSB14" s="542"/>
      <c r="KSC14" s="541"/>
      <c r="KSD14" s="537"/>
      <c r="KSE14" s="266"/>
      <c r="KSF14" s="271"/>
      <c r="KSG14" s="271"/>
      <c r="KSH14" s="271"/>
      <c r="KSI14" s="271"/>
      <c r="KSJ14" s="271"/>
      <c r="KSK14" s="272"/>
      <c r="KSL14" s="273"/>
      <c r="KSM14" s="273"/>
      <c r="KSN14" s="273"/>
      <c r="KSO14" s="273"/>
      <c r="KSP14" s="274"/>
      <c r="KSQ14" s="265"/>
      <c r="KSR14" s="537"/>
      <c r="KSS14" s="537"/>
      <c r="KST14" s="538"/>
      <c r="KSU14" s="539"/>
      <c r="KSW14" s="540"/>
      <c r="KSX14" s="540"/>
      <c r="KSY14" s="542"/>
      <c r="KSZ14" s="541"/>
      <c r="KTA14" s="537"/>
      <c r="KTB14" s="266"/>
      <c r="KTC14" s="271"/>
      <c r="KTD14" s="271"/>
      <c r="KTE14" s="271"/>
      <c r="KTF14" s="271"/>
      <c r="KTG14" s="271"/>
      <c r="KTH14" s="272"/>
      <c r="KTI14" s="273"/>
      <c r="KTJ14" s="273"/>
      <c r="KTK14" s="273"/>
      <c r="KTL14" s="273"/>
      <c r="KTM14" s="274"/>
      <c r="KTN14" s="265"/>
      <c r="KTO14" s="537"/>
      <c r="KTP14" s="537"/>
      <c r="KTQ14" s="538"/>
      <c r="KTR14" s="539"/>
      <c r="KTT14" s="540"/>
      <c r="KTU14" s="540"/>
      <c r="KTV14" s="542"/>
      <c r="KTW14" s="541"/>
      <c r="KTX14" s="537"/>
      <c r="KTY14" s="266"/>
      <c r="KTZ14" s="271"/>
      <c r="KUA14" s="271"/>
      <c r="KUB14" s="271"/>
      <c r="KUC14" s="271"/>
      <c r="KUD14" s="271"/>
      <c r="KUE14" s="272"/>
      <c r="KUF14" s="273"/>
      <c r="KUG14" s="273"/>
      <c r="KUH14" s="273"/>
      <c r="KUI14" s="273"/>
      <c r="KUJ14" s="274"/>
      <c r="KUK14" s="265"/>
      <c r="KUL14" s="537"/>
      <c r="KUM14" s="537"/>
      <c r="KUN14" s="538"/>
      <c r="KUO14" s="539"/>
      <c r="KUQ14" s="540"/>
      <c r="KUR14" s="540"/>
      <c r="KUS14" s="542"/>
      <c r="KUT14" s="541"/>
      <c r="KUU14" s="537"/>
      <c r="KUV14" s="266"/>
      <c r="KUW14" s="271"/>
      <c r="KUX14" s="271"/>
      <c r="KUY14" s="271"/>
      <c r="KUZ14" s="271"/>
      <c r="KVA14" s="271"/>
      <c r="KVB14" s="272"/>
      <c r="KVC14" s="273"/>
      <c r="KVD14" s="273"/>
      <c r="KVE14" s="273"/>
      <c r="KVF14" s="273"/>
      <c r="KVG14" s="274"/>
      <c r="KVH14" s="265"/>
      <c r="KVI14" s="537"/>
      <c r="KVJ14" s="537"/>
      <c r="KVK14" s="538"/>
      <c r="KVL14" s="539"/>
      <c r="KVN14" s="540"/>
      <c r="KVO14" s="540"/>
      <c r="KVP14" s="542"/>
      <c r="KVQ14" s="541"/>
      <c r="KVR14" s="537"/>
      <c r="KVS14" s="266"/>
      <c r="KVT14" s="271"/>
      <c r="KVU14" s="271"/>
      <c r="KVV14" s="271"/>
      <c r="KVW14" s="271"/>
      <c r="KVX14" s="271"/>
      <c r="KVY14" s="272"/>
      <c r="KVZ14" s="273"/>
      <c r="KWA14" s="273"/>
      <c r="KWB14" s="273"/>
      <c r="KWC14" s="273"/>
      <c r="KWD14" s="274"/>
      <c r="KWE14" s="265"/>
      <c r="KWF14" s="537"/>
      <c r="KWG14" s="537"/>
      <c r="KWH14" s="538"/>
      <c r="KWI14" s="539"/>
      <c r="KWK14" s="540"/>
      <c r="KWL14" s="540"/>
      <c r="KWM14" s="542"/>
      <c r="KWN14" s="541"/>
      <c r="KWO14" s="537"/>
      <c r="KWP14" s="266"/>
      <c r="KWQ14" s="271"/>
      <c r="KWR14" s="271"/>
      <c r="KWS14" s="271"/>
      <c r="KWT14" s="271"/>
      <c r="KWU14" s="271"/>
      <c r="KWV14" s="272"/>
      <c r="KWW14" s="273"/>
      <c r="KWX14" s="273"/>
      <c r="KWY14" s="273"/>
      <c r="KWZ14" s="273"/>
      <c r="KXA14" s="274"/>
      <c r="KXB14" s="265"/>
      <c r="KXC14" s="537"/>
      <c r="KXD14" s="537"/>
      <c r="KXE14" s="538"/>
      <c r="KXF14" s="539"/>
      <c r="KXH14" s="540"/>
      <c r="KXI14" s="540"/>
      <c r="KXJ14" s="542"/>
      <c r="KXK14" s="541"/>
      <c r="KXL14" s="537"/>
      <c r="KXM14" s="266"/>
      <c r="KXN14" s="271"/>
      <c r="KXO14" s="271"/>
      <c r="KXP14" s="271"/>
      <c r="KXQ14" s="271"/>
      <c r="KXR14" s="271"/>
      <c r="KXS14" s="272"/>
      <c r="KXT14" s="273"/>
      <c r="KXU14" s="273"/>
      <c r="KXV14" s="273"/>
      <c r="KXW14" s="273"/>
      <c r="KXX14" s="274"/>
      <c r="KXY14" s="265"/>
      <c r="KXZ14" s="537"/>
      <c r="KYA14" s="537"/>
      <c r="KYB14" s="538"/>
      <c r="KYC14" s="539"/>
      <c r="KYE14" s="540"/>
      <c r="KYF14" s="540"/>
      <c r="KYG14" s="542"/>
      <c r="KYH14" s="541"/>
      <c r="KYI14" s="537"/>
      <c r="KYJ14" s="266"/>
      <c r="KYK14" s="271"/>
      <c r="KYL14" s="271"/>
      <c r="KYM14" s="271"/>
      <c r="KYN14" s="271"/>
      <c r="KYO14" s="271"/>
      <c r="KYP14" s="272"/>
      <c r="KYQ14" s="273"/>
      <c r="KYR14" s="273"/>
      <c r="KYS14" s="273"/>
      <c r="KYT14" s="273"/>
      <c r="KYU14" s="274"/>
      <c r="KYV14" s="265"/>
      <c r="KYW14" s="537"/>
      <c r="KYX14" s="537"/>
      <c r="KYY14" s="538"/>
      <c r="KYZ14" s="539"/>
      <c r="KZB14" s="540"/>
      <c r="KZC14" s="540"/>
      <c r="KZD14" s="542"/>
      <c r="KZE14" s="541"/>
      <c r="KZF14" s="537"/>
      <c r="KZG14" s="266"/>
      <c r="KZH14" s="271"/>
      <c r="KZI14" s="271"/>
      <c r="KZJ14" s="271"/>
      <c r="KZK14" s="271"/>
      <c r="KZL14" s="271"/>
      <c r="KZM14" s="272"/>
      <c r="KZN14" s="273"/>
      <c r="KZO14" s="273"/>
      <c r="KZP14" s="273"/>
      <c r="KZQ14" s="273"/>
      <c r="KZR14" s="274"/>
      <c r="KZS14" s="265"/>
      <c r="KZT14" s="537"/>
      <c r="KZU14" s="537"/>
      <c r="KZV14" s="538"/>
      <c r="KZW14" s="539"/>
      <c r="KZY14" s="540"/>
      <c r="KZZ14" s="540"/>
      <c r="LAA14" s="542"/>
      <c r="LAB14" s="541"/>
      <c r="LAC14" s="537"/>
      <c r="LAD14" s="266"/>
      <c r="LAE14" s="271"/>
      <c r="LAF14" s="271"/>
      <c r="LAG14" s="271"/>
      <c r="LAH14" s="271"/>
      <c r="LAI14" s="271"/>
      <c r="LAJ14" s="272"/>
      <c r="LAK14" s="273"/>
      <c r="LAL14" s="273"/>
      <c r="LAM14" s="273"/>
      <c r="LAN14" s="273"/>
      <c r="LAO14" s="274"/>
      <c r="LAP14" s="265"/>
      <c r="LAQ14" s="537"/>
      <c r="LAR14" s="537"/>
      <c r="LAS14" s="538"/>
      <c r="LAT14" s="539"/>
      <c r="LAV14" s="540"/>
      <c r="LAW14" s="540"/>
      <c r="LAX14" s="542"/>
      <c r="LAY14" s="541"/>
      <c r="LAZ14" s="537"/>
      <c r="LBA14" s="266"/>
      <c r="LBB14" s="271"/>
      <c r="LBC14" s="271"/>
      <c r="LBD14" s="271"/>
      <c r="LBE14" s="271"/>
      <c r="LBF14" s="271"/>
      <c r="LBG14" s="272"/>
      <c r="LBH14" s="273"/>
      <c r="LBI14" s="273"/>
      <c r="LBJ14" s="273"/>
      <c r="LBK14" s="273"/>
      <c r="LBL14" s="274"/>
      <c r="LBM14" s="265"/>
      <c r="LBN14" s="537"/>
      <c r="LBO14" s="537"/>
      <c r="LBP14" s="538"/>
      <c r="LBQ14" s="539"/>
      <c r="LBS14" s="540"/>
      <c r="LBT14" s="540"/>
      <c r="LBU14" s="542"/>
      <c r="LBV14" s="541"/>
      <c r="LBW14" s="537"/>
      <c r="LBX14" s="266"/>
      <c r="LBY14" s="271"/>
      <c r="LBZ14" s="271"/>
      <c r="LCA14" s="271"/>
      <c r="LCB14" s="271"/>
      <c r="LCC14" s="271"/>
      <c r="LCD14" s="272"/>
      <c r="LCE14" s="273"/>
      <c r="LCF14" s="273"/>
      <c r="LCG14" s="273"/>
      <c r="LCH14" s="273"/>
      <c r="LCI14" s="274"/>
      <c r="LCJ14" s="265"/>
      <c r="LCK14" s="537"/>
      <c r="LCL14" s="537"/>
      <c r="LCM14" s="538"/>
      <c r="LCN14" s="539"/>
      <c r="LCP14" s="540"/>
      <c r="LCQ14" s="540"/>
      <c r="LCR14" s="542"/>
      <c r="LCS14" s="541"/>
      <c r="LCT14" s="537"/>
      <c r="LCU14" s="266"/>
      <c r="LCV14" s="271"/>
      <c r="LCW14" s="271"/>
      <c r="LCX14" s="271"/>
      <c r="LCY14" s="271"/>
      <c r="LCZ14" s="271"/>
      <c r="LDA14" s="272"/>
      <c r="LDB14" s="273"/>
      <c r="LDC14" s="273"/>
      <c r="LDD14" s="273"/>
      <c r="LDE14" s="273"/>
      <c r="LDF14" s="274"/>
      <c r="LDG14" s="265"/>
      <c r="LDH14" s="537"/>
      <c r="LDI14" s="537"/>
      <c r="LDJ14" s="538"/>
      <c r="LDK14" s="539"/>
      <c r="LDM14" s="540"/>
      <c r="LDN14" s="540"/>
      <c r="LDO14" s="542"/>
      <c r="LDP14" s="541"/>
      <c r="LDQ14" s="537"/>
      <c r="LDR14" s="266"/>
      <c r="LDS14" s="271"/>
      <c r="LDT14" s="271"/>
      <c r="LDU14" s="271"/>
      <c r="LDV14" s="271"/>
      <c r="LDW14" s="271"/>
      <c r="LDX14" s="272"/>
      <c r="LDY14" s="273"/>
      <c r="LDZ14" s="273"/>
      <c r="LEA14" s="273"/>
      <c r="LEB14" s="273"/>
      <c r="LEC14" s="274"/>
      <c r="LED14" s="265"/>
      <c r="LEE14" s="537"/>
      <c r="LEF14" s="537"/>
      <c r="LEG14" s="538"/>
      <c r="LEH14" s="539"/>
      <c r="LEJ14" s="540"/>
      <c r="LEK14" s="540"/>
      <c r="LEL14" s="542"/>
      <c r="LEM14" s="541"/>
      <c r="LEN14" s="537"/>
      <c r="LEO14" s="266"/>
      <c r="LEP14" s="271"/>
      <c r="LEQ14" s="271"/>
      <c r="LER14" s="271"/>
      <c r="LES14" s="271"/>
      <c r="LET14" s="271"/>
      <c r="LEU14" s="272"/>
      <c r="LEV14" s="273"/>
      <c r="LEW14" s="273"/>
      <c r="LEX14" s="273"/>
      <c r="LEY14" s="273"/>
      <c r="LEZ14" s="274"/>
      <c r="LFA14" s="265"/>
      <c r="LFB14" s="537"/>
      <c r="LFC14" s="537"/>
      <c r="LFD14" s="538"/>
      <c r="LFE14" s="539"/>
      <c r="LFG14" s="540"/>
      <c r="LFH14" s="540"/>
      <c r="LFI14" s="542"/>
      <c r="LFJ14" s="541"/>
      <c r="LFK14" s="537"/>
      <c r="LFL14" s="266"/>
      <c r="LFM14" s="271"/>
      <c r="LFN14" s="271"/>
      <c r="LFO14" s="271"/>
      <c r="LFP14" s="271"/>
      <c r="LFQ14" s="271"/>
      <c r="LFR14" s="272"/>
      <c r="LFS14" s="273"/>
      <c r="LFT14" s="273"/>
      <c r="LFU14" s="273"/>
      <c r="LFV14" s="273"/>
      <c r="LFW14" s="274"/>
      <c r="LFX14" s="265"/>
      <c r="LFY14" s="537"/>
      <c r="LFZ14" s="537"/>
      <c r="LGA14" s="538"/>
      <c r="LGB14" s="539"/>
      <c r="LGD14" s="540"/>
      <c r="LGE14" s="540"/>
      <c r="LGF14" s="542"/>
      <c r="LGG14" s="541"/>
      <c r="LGH14" s="537"/>
      <c r="LGI14" s="266"/>
      <c r="LGJ14" s="271"/>
      <c r="LGK14" s="271"/>
      <c r="LGL14" s="271"/>
      <c r="LGM14" s="271"/>
      <c r="LGN14" s="271"/>
      <c r="LGO14" s="272"/>
      <c r="LGP14" s="273"/>
      <c r="LGQ14" s="273"/>
      <c r="LGR14" s="273"/>
      <c r="LGS14" s="273"/>
      <c r="LGT14" s="274"/>
      <c r="LGU14" s="265"/>
      <c r="LGV14" s="537"/>
      <c r="LGW14" s="537"/>
      <c r="LGX14" s="538"/>
      <c r="LGY14" s="539"/>
      <c r="LHA14" s="540"/>
      <c r="LHB14" s="540"/>
      <c r="LHC14" s="542"/>
      <c r="LHD14" s="541"/>
      <c r="LHE14" s="537"/>
      <c r="LHF14" s="266"/>
      <c r="LHG14" s="271"/>
      <c r="LHH14" s="271"/>
      <c r="LHI14" s="271"/>
      <c r="LHJ14" s="271"/>
      <c r="LHK14" s="271"/>
      <c r="LHL14" s="272"/>
      <c r="LHM14" s="273"/>
      <c r="LHN14" s="273"/>
      <c r="LHO14" s="273"/>
      <c r="LHP14" s="273"/>
      <c r="LHQ14" s="274"/>
      <c r="LHR14" s="265"/>
      <c r="LHS14" s="537"/>
      <c r="LHT14" s="537"/>
      <c r="LHU14" s="538"/>
      <c r="LHV14" s="539"/>
      <c r="LHX14" s="540"/>
      <c r="LHY14" s="540"/>
      <c r="LHZ14" s="542"/>
      <c r="LIA14" s="541"/>
      <c r="LIB14" s="537"/>
      <c r="LIC14" s="266"/>
      <c r="LID14" s="271"/>
      <c r="LIE14" s="271"/>
      <c r="LIF14" s="271"/>
      <c r="LIG14" s="271"/>
      <c r="LIH14" s="271"/>
      <c r="LII14" s="272"/>
      <c r="LIJ14" s="273"/>
      <c r="LIK14" s="273"/>
      <c r="LIL14" s="273"/>
      <c r="LIM14" s="273"/>
      <c r="LIN14" s="274"/>
      <c r="LIO14" s="265"/>
      <c r="LIP14" s="537"/>
      <c r="LIQ14" s="537"/>
      <c r="LIR14" s="538"/>
      <c r="LIS14" s="539"/>
      <c r="LIU14" s="540"/>
      <c r="LIV14" s="540"/>
      <c r="LIW14" s="542"/>
      <c r="LIX14" s="541"/>
      <c r="LIY14" s="537"/>
      <c r="LIZ14" s="266"/>
      <c r="LJA14" s="271"/>
      <c r="LJB14" s="271"/>
      <c r="LJC14" s="271"/>
      <c r="LJD14" s="271"/>
      <c r="LJE14" s="271"/>
      <c r="LJF14" s="272"/>
      <c r="LJG14" s="273"/>
      <c r="LJH14" s="273"/>
      <c r="LJI14" s="273"/>
      <c r="LJJ14" s="273"/>
      <c r="LJK14" s="274"/>
      <c r="LJL14" s="265"/>
      <c r="LJM14" s="537"/>
      <c r="LJN14" s="537"/>
      <c r="LJO14" s="538"/>
      <c r="LJP14" s="539"/>
      <c r="LJR14" s="540"/>
      <c r="LJS14" s="540"/>
      <c r="LJT14" s="542"/>
      <c r="LJU14" s="541"/>
      <c r="LJV14" s="537"/>
      <c r="LJW14" s="266"/>
      <c r="LJX14" s="271"/>
      <c r="LJY14" s="271"/>
      <c r="LJZ14" s="271"/>
      <c r="LKA14" s="271"/>
      <c r="LKB14" s="271"/>
      <c r="LKC14" s="272"/>
      <c r="LKD14" s="273"/>
      <c r="LKE14" s="273"/>
      <c r="LKF14" s="273"/>
      <c r="LKG14" s="273"/>
      <c r="LKH14" s="274"/>
      <c r="LKI14" s="265"/>
      <c r="LKJ14" s="537"/>
      <c r="LKK14" s="537"/>
      <c r="LKL14" s="538"/>
      <c r="LKM14" s="539"/>
      <c r="LKO14" s="540"/>
      <c r="LKP14" s="540"/>
      <c r="LKQ14" s="542"/>
      <c r="LKR14" s="541"/>
      <c r="LKS14" s="537"/>
      <c r="LKT14" s="266"/>
      <c r="LKU14" s="271"/>
      <c r="LKV14" s="271"/>
      <c r="LKW14" s="271"/>
      <c r="LKX14" s="271"/>
      <c r="LKY14" s="271"/>
      <c r="LKZ14" s="272"/>
      <c r="LLA14" s="273"/>
      <c r="LLB14" s="273"/>
      <c r="LLC14" s="273"/>
      <c r="LLD14" s="273"/>
      <c r="LLE14" s="274"/>
      <c r="LLF14" s="265"/>
      <c r="LLG14" s="537"/>
      <c r="LLH14" s="537"/>
      <c r="LLI14" s="538"/>
      <c r="LLJ14" s="539"/>
      <c r="LLL14" s="540"/>
      <c r="LLM14" s="540"/>
      <c r="LLN14" s="542"/>
      <c r="LLO14" s="541"/>
      <c r="LLP14" s="537"/>
      <c r="LLQ14" s="266"/>
      <c r="LLR14" s="271"/>
      <c r="LLS14" s="271"/>
      <c r="LLT14" s="271"/>
      <c r="LLU14" s="271"/>
      <c r="LLV14" s="271"/>
      <c r="LLW14" s="272"/>
      <c r="LLX14" s="273"/>
      <c r="LLY14" s="273"/>
      <c r="LLZ14" s="273"/>
      <c r="LMA14" s="273"/>
      <c r="LMB14" s="274"/>
      <c r="LMC14" s="265"/>
      <c r="LMD14" s="537"/>
      <c r="LME14" s="537"/>
      <c r="LMF14" s="538"/>
      <c r="LMG14" s="539"/>
      <c r="LMI14" s="540"/>
      <c r="LMJ14" s="540"/>
      <c r="LMK14" s="542"/>
      <c r="LML14" s="541"/>
      <c r="LMM14" s="537"/>
      <c r="LMN14" s="266"/>
      <c r="LMO14" s="271"/>
      <c r="LMP14" s="271"/>
      <c r="LMQ14" s="271"/>
      <c r="LMR14" s="271"/>
      <c r="LMS14" s="271"/>
      <c r="LMT14" s="272"/>
      <c r="LMU14" s="273"/>
      <c r="LMV14" s="273"/>
      <c r="LMW14" s="273"/>
      <c r="LMX14" s="273"/>
      <c r="LMY14" s="274"/>
      <c r="LMZ14" s="265"/>
      <c r="LNA14" s="537"/>
      <c r="LNB14" s="537"/>
      <c r="LNC14" s="538"/>
      <c r="LND14" s="539"/>
      <c r="LNF14" s="540"/>
      <c r="LNG14" s="540"/>
      <c r="LNH14" s="542"/>
      <c r="LNI14" s="541"/>
      <c r="LNJ14" s="537"/>
      <c r="LNK14" s="266"/>
      <c r="LNL14" s="271"/>
      <c r="LNM14" s="271"/>
      <c r="LNN14" s="271"/>
      <c r="LNO14" s="271"/>
      <c r="LNP14" s="271"/>
      <c r="LNQ14" s="272"/>
      <c r="LNR14" s="273"/>
      <c r="LNS14" s="273"/>
      <c r="LNT14" s="273"/>
      <c r="LNU14" s="273"/>
      <c r="LNV14" s="274"/>
      <c r="LNW14" s="265"/>
      <c r="LNX14" s="537"/>
      <c r="LNY14" s="537"/>
      <c r="LNZ14" s="538"/>
      <c r="LOA14" s="539"/>
      <c r="LOC14" s="540"/>
      <c r="LOD14" s="540"/>
      <c r="LOE14" s="542"/>
      <c r="LOF14" s="541"/>
      <c r="LOG14" s="537"/>
      <c r="LOH14" s="266"/>
      <c r="LOI14" s="271"/>
      <c r="LOJ14" s="271"/>
      <c r="LOK14" s="271"/>
      <c r="LOL14" s="271"/>
      <c r="LOM14" s="271"/>
      <c r="LON14" s="272"/>
      <c r="LOO14" s="273"/>
      <c r="LOP14" s="273"/>
      <c r="LOQ14" s="273"/>
      <c r="LOR14" s="273"/>
      <c r="LOS14" s="274"/>
      <c r="LOT14" s="265"/>
      <c r="LOU14" s="537"/>
      <c r="LOV14" s="537"/>
      <c r="LOW14" s="538"/>
      <c r="LOX14" s="539"/>
      <c r="LOZ14" s="540"/>
      <c r="LPA14" s="540"/>
      <c r="LPB14" s="542"/>
      <c r="LPC14" s="541"/>
      <c r="LPD14" s="537"/>
      <c r="LPE14" s="266"/>
      <c r="LPF14" s="271"/>
      <c r="LPG14" s="271"/>
      <c r="LPH14" s="271"/>
      <c r="LPI14" s="271"/>
      <c r="LPJ14" s="271"/>
      <c r="LPK14" s="272"/>
      <c r="LPL14" s="273"/>
      <c r="LPM14" s="273"/>
      <c r="LPN14" s="273"/>
      <c r="LPO14" s="273"/>
      <c r="LPP14" s="274"/>
      <c r="LPQ14" s="265"/>
      <c r="LPR14" s="537"/>
      <c r="LPS14" s="537"/>
      <c r="LPT14" s="538"/>
      <c r="LPU14" s="539"/>
      <c r="LPW14" s="540"/>
      <c r="LPX14" s="540"/>
      <c r="LPY14" s="542"/>
      <c r="LPZ14" s="541"/>
      <c r="LQA14" s="537"/>
      <c r="LQB14" s="266"/>
      <c r="LQC14" s="271"/>
      <c r="LQD14" s="271"/>
      <c r="LQE14" s="271"/>
      <c r="LQF14" s="271"/>
      <c r="LQG14" s="271"/>
      <c r="LQH14" s="272"/>
      <c r="LQI14" s="273"/>
      <c r="LQJ14" s="273"/>
      <c r="LQK14" s="273"/>
      <c r="LQL14" s="273"/>
      <c r="LQM14" s="274"/>
      <c r="LQN14" s="265"/>
      <c r="LQO14" s="537"/>
      <c r="LQP14" s="537"/>
      <c r="LQQ14" s="538"/>
      <c r="LQR14" s="539"/>
      <c r="LQT14" s="540"/>
      <c r="LQU14" s="540"/>
      <c r="LQV14" s="542"/>
      <c r="LQW14" s="541"/>
      <c r="LQX14" s="537"/>
      <c r="LQY14" s="266"/>
      <c r="LQZ14" s="271"/>
      <c r="LRA14" s="271"/>
      <c r="LRB14" s="271"/>
      <c r="LRC14" s="271"/>
      <c r="LRD14" s="271"/>
      <c r="LRE14" s="272"/>
      <c r="LRF14" s="273"/>
      <c r="LRG14" s="273"/>
      <c r="LRH14" s="273"/>
      <c r="LRI14" s="273"/>
      <c r="LRJ14" s="274"/>
      <c r="LRK14" s="265"/>
      <c r="LRL14" s="537"/>
      <c r="LRM14" s="537"/>
      <c r="LRN14" s="538"/>
      <c r="LRO14" s="539"/>
      <c r="LRQ14" s="540"/>
      <c r="LRR14" s="540"/>
      <c r="LRS14" s="542"/>
      <c r="LRT14" s="541"/>
      <c r="LRU14" s="537"/>
      <c r="LRV14" s="266"/>
      <c r="LRW14" s="271"/>
      <c r="LRX14" s="271"/>
      <c r="LRY14" s="271"/>
      <c r="LRZ14" s="271"/>
      <c r="LSA14" s="271"/>
      <c r="LSB14" s="272"/>
      <c r="LSC14" s="273"/>
      <c r="LSD14" s="273"/>
      <c r="LSE14" s="273"/>
      <c r="LSF14" s="273"/>
      <c r="LSG14" s="274"/>
      <c r="LSH14" s="265"/>
      <c r="LSI14" s="537"/>
      <c r="LSJ14" s="537"/>
      <c r="LSK14" s="538"/>
      <c r="LSL14" s="539"/>
      <c r="LSN14" s="540"/>
      <c r="LSO14" s="540"/>
      <c r="LSP14" s="542"/>
      <c r="LSQ14" s="541"/>
      <c r="LSR14" s="537"/>
      <c r="LSS14" s="266"/>
      <c r="LST14" s="271"/>
      <c r="LSU14" s="271"/>
      <c r="LSV14" s="271"/>
      <c r="LSW14" s="271"/>
      <c r="LSX14" s="271"/>
      <c r="LSY14" s="272"/>
      <c r="LSZ14" s="273"/>
      <c r="LTA14" s="273"/>
      <c r="LTB14" s="273"/>
      <c r="LTC14" s="273"/>
      <c r="LTD14" s="274"/>
      <c r="LTE14" s="265"/>
      <c r="LTF14" s="537"/>
      <c r="LTG14" s="537"/>
      <c r="LTH14" s="538"/>
      <c r="LTI14" s="539"/>
      <c r="LTK14" s="540"/>
      <c r="LTL14" s="540"/>
      <c r="LTM14" s="542"/>
      <c r="LTN14" s="541"/>
      <c r="LTO14" s="537"/>
      <c r="LTP14" s="266"/>
      <c r="LTQ14" s="271"/>
      <c r="LTR14" s="271"/>
      <c r="LTS14" s="271"/>
      <c r="LTT14" s="271"/>
      <c r="LTU14" s="271"/>
      <c r="LTV14" s="272"/>
      <c r="LTW14" s="273"/>
      <c r="LTX14" s="273"/>
      <c r="LTY14" s="273"/>
      <c r="LTZ14" s="273"/>
      <c r="LUA14" s="274"/>
      <c r="LUB14" s="265"/>
      <c r="LUC14" s="537"/>
      <c r="LUD14" s="537"/>
      <c r="LUE14" s="538"/>
      <c r="LUF14" s="539"/>
      <c r="LUH14" s="540"/>
      <c r="LUI14" s="540"/>
      <c r="LUJ14" s="542"/>
      <c r="LUK14" s="541"/>
      <c r="LUL14" s="537"/>
      <c r="LUM14" s="266"/>
      <c r="LUN14" s="271"/>
      <c r="LUO14" s="271"/>
      <c r="LUP14" s="271"/>
      <c r="LUQ14" s="271"/>
      <c r="LUR14" s="271"/>
      <c r="LUS14" s="272"/>
      <c r="LUT14" s="273"/>
      <c r="LUU14" s="273"/>
      <c r="LUV14" s="273"/>
      <c r="LUW14" s="273"/>
      <c r="LUX14" s="274"/>
      <c r="LUY14" s="265"/>
      <c r="LUZ14" s="537"/>
      <c r="LVA14" s="537"/>
      <c r="LVB14" s="538"/>
      <c r="LVC14" s="539"/>
      <c r="LVE14" s="540"/>
      <c r="LVF14" s="540"/>
      <c r="LVG14" s="542"/>
      <c r="LVH14" s="541"/>
      <c r="LVI14" s="537"/>
      <c r="LVJ14" s="266"/>
      <c r="LVK14" s="271"/>
      <c r="LVL14" s="271"/>
      <c r="LVM14" s="271"/>
      <c r="LVN14" s="271"/>
      <c r="LVO14" s="271"/>
      <c r="LVP14" s="272"/>
      <c r="LVQ14" s="273"/>
      <c r="LVR14" s="273"/>
      <c r="LVS14" s="273"/>
      <c r="LVT14" s="273"/>
      <c r="LVU14" s="274"/>
      <c r="LVV14" s="265"/>
      <c r="LVW14" s="537"/>
      <c r="LVX14" s="537"/>
      <c r="LVY14" s="538"/>
      <c r="LVZ14" s="539"/>
      <c r="LWB14" s="540"/>
      <c r="LWC14" s="540"/>
      <c r="LWD14" s="542"/>
      <c r="LWE14" s="541"/>
      <c r="LWF14" s="537"/>
      <c r="LWG14" s="266"/>
      <c r="LWH14" s="271"/>
      <c r="LWI14" s="271"/>
      <c r="LWJ14" s="271"/>
      <c r="LWK14" s="271"/>
      <c r="LWL14" s="271"/>
      <c r="LWM14" s="272"/>
      <c r="LWN14" s="273"/>
      <c r="LWO14" s="273"/>
      <c r="LWP14" s="273"/>
      <c r="LWQ14" s="273"/>
      <c r="LWR14" s="274"/>
      <c r="LWS14" s="265"/>
      <c r="LWT14" s="537"/>
      <c r="LWU14" s="537"/>
      <c r="LWV14" s="538"/>
      <c r="LWW14" s="539"/>
      <c r="LWY14" s="540"/>
      <c r="LWZ14" s="540"/>
      <c r="LXA14" s="542"/>
      <c r="LXB14" s="541"/>
      <c r="LXC14" s="537"/>
      <c r="LXD14" s="266"/>
      <c r="LXE14" s="271"/>
      <c r="LXF14" s="271"/>
      <c r="LXG14" s="271"/>
      <c r="LXH14" s="271"/>
      <c r="LXI14" s="271"/>
      <c r="LXJ14" s="272"/>
      <c r="LXK14" s="273"/>
      <c r="LXL14" s="273"/>
      <c r="LXM14" s="273"/>
      <c r="LXN14" s="273"/>
      <c r="LXO14" s="274"/>
      <c r="LXP14" s="265"/>
      <c r="LXQ14" s="537"/>
      <c r="LXR14" s="537"/>
      <c r="LXS14" s="538"/>
      <c r="LXT14" s="539"/>
      <c r="LXV14" s="540"/>
      <c r="LXW14" s="540"/>
      <c r="LXX14" s="542"/>
      <c r="LXY14" s="541"/>
      <c r="LXZ14" s="537"/>
      <c r="LYA14" s="266"/>
      <c r="LYB14" s="271"/>
      <c r="LYC14" s="271"/>
      <c r="LYD14" s="271"/>
      <c r="LYE14" s="271"/>
      <c r="LYF14" s="271"/>
      <c r="LYG14" s="272"/>
      <c r="LYH14" s="273"/>
      <c r="LYI14" s="273"/>
      <c r="LYJ14" s="273"/>
      <c r="LYK14" s="273"/>
      <c r="LYL14" s="274"/>
      <c r="LYM14" s="265"/>
      <c r="LYN14" s="537"/>
      <c r="LYO14" s="537"/>
      <c r="LYP14" s="538"/>
      <c r="LYQ14" s="539"/>
      <c r="LYS14" s="540"/>
      <c r="LYT14" s="540"/>
      <c r="LYU14" s="542"/>
      <c r="LYV14" s="541"/>
      <c r="LYW14" s="537"/>
      <c r="LYX14" s="266"/>
      <c r="LYY14" s="271"/>
      <c r="LYZ14" s="271"/>
      <c r="LZA14" s="271"/>
      <c r="LZB14" s="271"/>
      <c r="LZC14" s="271"/>
      <c r="LZD14" s="272"/>
      <c r="LZE14" s="273"/>
      <c r="LZF14" s="273"/>
      <c r="LZG14" s="273"/>
      <c r="LZH14" s="273"/>
      <c r="LZI14" s="274"/>
      <c r="LZJ14" s="265"/>
      <c r="LZK14" s="537"/>
      <c r="LZL14" s="537"/>
      <c r="LZM14" s="538"/>
      <c r="LZN14" s="539"/>
      <c r="LZP14" s="540"/>
      <c r="LZQ14" s="540"/>
      <c r="LZR14" s="542"/>
      <c r="LZS14" s="541"/>
      <c r="LZT14" s="537"/>
      <c r="LZU14" s="266"/>
      <c r="LZV14" s="271"/>
      <c r="LZW14" s="271"/>
      <c r="LZX14" s="271"/>
      <c r="LZY14" s="271"/>
      <c r="LZZ14" s="271"/>
      <c r="MAA14" s="272"/>
      <c r="MAB14" s="273"/>
      <c r="MAC14" s="273"/>
      <c r="MAD14" s="273"/>
      <c r="MAE14" s="273"/>
      <c r="MAF14" s="274"/>
      <c r="MAG14" s="265"/>
      <c r="MAH14" s="537"/>
      <c r="MAI14" s="537"/>
      <c r="MAJ14" s="538"/>
      <c r="MAK14" s="539"/>
      <c r="MAM14" s="540"/>
      <c r="MAN14" s="540"/>
      <c r="MAO14" s="542"/>
      <c r="MAP14" s="541"/>
      <c r="MAQ14" s="537"/>
      <c r="MAR14" s="266"/>
      <c r="MAS14" s="271"/>
      <c r="MAT14" s="271"/>
      <c r="MAU14" s="271"/>
      <c r="MAV14" s="271"/>
      <c r="MAW14" s="271"/>
      <c r="MAX14" s="272"/>
      <c r="MAY14" s="273"/>
      <c r="MAZ14" s="273"/>
      <c r="MBA14" s="273"/>
      <c r="MBB14" s="273"/>
      <c r="MBC14" s="274"/>
      <c r="MBD14" s="265"/>
      <c r="MBE14" s="537"/>
      <c r="MBF14" s="537"/>
      <c r="MBG14" s="538"/>
      <c r="MBH14" s="539"/>
      <c r="MBJ14" s="540"/>
      <c r="MBK14" s="540"/>
      <c r="MBL14" s="542"/>
      <c r="MBM14" s="541"/>
      <c r="MBN14" s="537"/>
      <c r="MBO14" s="266"/>
      <c r="MBP14" s="271"/>
      <c r="MBQ14" s="271"/>
      <c r="MBR14" s="271"/>
      <c r="MBS14" s="271"/>
      <c r="MBT14" s="271"/>
      <c r="MBU14" s="272"/>
      <c r="MBV14" s="273"/>
      <c r="MBW14" s="273"/>
      <c r="MBX14" s="273"/>
      <c r="MBY14" s="273"/>
      <c r="MBZ14" s="274"/>
      <c r="MCA14" s="265"/>
      <c r="MCB14" s="537"/>
      <c r="MCC14" s="537"/>
      <c r="MCD14" s="538"/>
      <c r="MCE14" s="539"/>
      <c r="MCG14" s="540"/>
      <c r="MCH14" s="540"/>
      <c r="MCI14" s="542"/>
      <c r="MCJ14" s="541"/>
      <c r="MCK14" s="537"/>
      <c r="MCL14" s="266"/>
      <c r="MCM14" s="271"/>
      <c r="MCN14" s="271"/>
      <c r="MCO14" s="271"/>
      <c r="MCP14" s="271"/>
      <c r="MCQ14" s="271"/>
      <c r="MCR14" s="272"/>
      <c r="MCS14" s="273"/>
      <c r="MCT14" s="273"/>
      <c r="MCU14" s="273"/>
      <c r="MCV14" s="273"/>
      <c r="MCW14" s="274"/>
      <c r="MCX14" s="265"/>
      <c r="MCY14" s="537"/>
      <c r="MCZ14" s="537"/>
      <c r="MDA14" s="538"/>
      <c r="MDB14" s="539"/>
      <c r="MDD14" s="540"/>
      <c r="MDE14" s="540"/>
      <c r="MDF14" s="542"/>
      <c r="MDG14" s="541"/>
      <c r="MDH14" s="537"/>
      <c r="MDI14" s="266"/>
      <c r="MDJ14" s="271"/>
      <c r="MDK14" s="271"/>
      <c r="MDL14" s="271"/>
      <c r="MDM14" s="271"/>
      <c r="MDN14" s="271"/>
      <c r="MDO14" s="272"/>
      <c r="MDP14" s="273"/>
      <c r="MDQ14" s="273"/>
      <c r="MDR14" s="273"/>
      <c r="MDS14" s="273"/>
      <c r="MDT14" s="274"/>
      <c r="MDU14" s="265"/>
      <c r="MDV14" s="537"/>
      <c r="MDW14" s="537"/>
      <c r="MDX14" s="538"/>
      <c r="MDY14" s="539"/>
      <c r="MEA14" s="540"/>
      <c r="MEB14" s="540"/>
      <c r="MEC14" s="542"/>
      <c r="MED14" s="541"/>
      <c r="MEE14" s="537"/>
      <c r="MEF14" s="266"/>
      <c r="MEG14" s="271"/>
      <c r="MEH14" s="271"/>
      <c r="MEI14" s="271"/>
      <c r="MEJ14" s="271"/>
      <c r="MEK14" s="271"/>
      <c r="MEL14" s="272"/>
      <c r="MEM14" s="273"/>
      <c r="MEN14" s="273"/>
      <c r="MEO14" s="273"/>
      <c r="MEP14" s="273"/>
      <c r="MEQ14" s="274"/>
      <c r="MER14" s="265"/>
      <c r="MES14" s="537"/>
      <c r="MET14" s="537"/>
      <c r="MEU14" s="538"/>
      <c r="MEV14" s="539"/>
      <c r="MEX14" s="540"/>
      <c r="MEY14" s="540"/>
      <c r="MEZ14" s="542"/>
      <c r="MFA14" s="541"/>
      <c r="MFB14" s="537"/>
      <c r="MFC14" s="266"/>
      <c r="MFD14" s="271"/>
      <c r="MFE14" s="271"/>
      <c r="MFF14" s="271"/>
      <c r="MFG14" s="271"/>
      <c r="MFH14" s="271"/>
      <c r="MFI14" s="272"/>
      <c r="MFJ14" s="273"/>
      <c r="MFK14" s="273"/>
      <c r="MFL14" s="273"/>
      <c r="MFM14" s="273"/>
      <c r="MFN14" s="274"/>
      <c r="MFO14" s="265"/>
      <c r="MFP14" s="537"/>
      <c r="MFQ14" s="537"/>
      <c r="MFR14" s="538"/>
      <c r="MFS14" s="539"/>
      <c r="MFU14" s="540"/>
      <c r="MFV14" s="540"/>
      <c r="MFW14" s="542"/>
      <c r="MFX14" s="541"/>
      <c r="MFY14" s="537"/>
      <c r="MFZ14" s="266"/>
      <c r="MGA14" s="271"/>
      <c r="MGB14" s="271"/>
      <c r="MGC14" s="271"/>
      <c r="MGD14" s="271"/>
      <c r="MGE14" s="271"/>
      <c r="MGF14" s="272"/>
      <c r="MGG14" s="273"/>
      <c r="MGH14" s="273"/>
      <c r="MGI14" s="273"/>
      <c r="MGJ14" s="273"/>
      <c r="MGK14" s="274"/>
      <c r="MGL14" s="265"/>
      <c r="MGM14" s="537"/>
      <c r="MGN14" s="537"/>
      <c r="MGO14" s="538"/>
      <c r="MGP14" s="539"/>
      <c r="MGR14" s="540"/>
      <c r="MGS14" s="540"/>
      <c r="MGT14" s="542"/>
      <c r="MGU14" s="541"/>
      <c r="MGV14" s="537"/>
      <c r="MGW14" s="266"/>
      <c r="MGX14" s="271"/>
      <c r="MGY14" s="271"/>
      <c r="MGZ14" s="271"/>
      <c r="MHA14" s="271"/>
      <c r="MHB14" s="271"/>
      <c r="MHC14" s="272"/>
      <c r="MHD14" s="273"/>
      <c r="MHE14" s="273"/>
      <c r="MHF14" s="273"/>
      <c r="MHG14" s="273"/>
      <c r="MHH14" s="274"/>
      <c r="MHI14" s="265"/>
      <c r="MHJ14" s="537"/>
      <c r="MHK14" s="537"/>
      <c r="MHL14" s="538"/>
      <c r="MHM14" s="539"/>
      <c r="MHO14" s="540"/>
      <c r="MHP14" s="540"/>
      <c r="MHQ14" s="542"/>
      <c r="MHR14" s="541"/>
      <c r="MHS14" s="537"/>
      <c r="MHT14" s="266"/>
      <c r="MHU14" s="271"/>
      <c r="MHV14" s="271"/>
      <c r="MHW14" s="271"/>
      <c r="MHX14" s="271"/>
      <c r="MHY14" s="271"/>
      <c r="MHZ14" s="272"/>
      <c r="MIA14" s="273"/>
      <c r="MIB14" s="273"/>
      <c r="MIC14" s="273"/>
      <c r="MID14" s="273"/>
      <c r="MIE14" s="274"/>
      <c r="MIF14" s="265"/>
      <c r="MIG14" s="537"/>
      <c r="MIH14" s="537"/>
      <c r="MII14" s="538"/>
      <c r="MIJ14" s="539"/>
      <c r="MIL14" s="540"/>
      <c r="MIM14" s="540"/>
      <c r="MIN14" s="542"/>
      <c r="MIO14" s="541"/>
      <c r="MIP14" s="537"/>
      <c r="MIQ14" s="266"/>
      <c r="MIR14" s="271"/>
      <c r="MIS14" s="271"/>
      <c r="MIT14" s="271"/>
      <c r="MIU14" s="271"/>
      <c r="MIV14" s="271"/>
      <c r="MIW14" s="272"/>
      <c r="MIX14" s="273"/>
      <c r="MIY14" s="273"/>
      <c r="MIZ14" s="273"/>
      <c r="MJA14" s="273"/>
      <c r="MJB14" s="274"/>
      <c r="MJC14" s="265"/>
      <c r="MJD14" s="537"/>
      <c r="MJE14" s="537"/>
      <c r="MJF14" s="538"/>
      <c r="MJG14" s="539"/>
      <c r="MJI14" s="540"/>
      <c r="MJJ14" s="540"/>
      <c r="MJK14" s="542"/>
      <c r="MJL14" s="541"/>
      <c r="MJM14" s="537"/>
      <c r="MJN14" s="266"/>
      <c r="MJO14" s="271"/>
      <c r="MJP14" s="271"/>
      <c r="MJQ14" s="271"/>
      <c r="MJR14" s="271"/>
      <c r="MJS14" s="271"/>
      <c r="MJT14" s="272"/>
      <c r="MJU14" s="273"/>
      <c r="MJV14" s="273"/>
      <c r="MJW14" s="273"/>
      <c r="MJX14" s="273"/>
      <c r="MJY14" s="274"/>
      <c r="MJZ14" s="265"/>
      <c r="MKA14" s="537"/>
      <c r="MKB14" s="537"/>
      <c r="MKC14" s="538"/>
      <c r="MKD14" s="539"/>
      <c r="MKF14" s="540"/>
      <c r="MKG14" s="540"/>
      <c r="MKH14" s="542"/>
      <c r="MKI14" s="541"/>
      <c r="MKJ14" s="537"/>
      <c r="MKK14" s="266"/>
      <c r="MKL14" s="271"/>
      <c r="MKM14" s="271"/>
      <c r="MKN14" s="271"/>
      <c r="MKO14" s="271"/>
      <c r="MKP14" s="271"/>
      <c r="MKQ14" s="272"/>
      <c r="MKR14" s="273"/>
      <c r="MKS14" s="273"/>
      <c r="MKT14" s="273"/>
      <c r="MKU14" s="273"/>
      <c r="MKV14" s="274"/>
      <c r="MKW14" s="265"/>
      <c r="MKX14" s="537"/>
      <c r="MKY14" s="537"/>
      <c r="MKZ14" s="538"/>
      <c r="MLA14" s="539"/>
      <c r="MLC14" s="540"/>
      <c r="MLD14" s="540"/>
      <c r="MLE14" s="542"/>
      <c r="MLF14" s="541"/>
      <c r="MLG14" s="537"/>
      <c r="MLH14" s="266"/>
      <c r="MLI14" s="271"/>
      <c r="MLJ14" s="271"/>
      <c r="MLK14" s="271"/>
      <c r="MLL14" s="271"/>
      <c r="MLM14" s="271"/>
      <c r="MLN14" s="272"/>
      <c r="MLO14" s="273"/>
      <c r="MLP14" s="273"/>
      <c r="MLQ14" s="273"/>
      <c r="MLR14" s="273"/>
      <c r="MLS14" s="274"/>
      <c r="MLT14" s="265"/>
      <c r="MLU14" s="537"/>
      <c r="MLV14" s="537"/>
      <c r="MLW14" s="538"/>
      <c r="MLX14" s="539"/>
      <c r="MLZ14" s="540"/>
      <c r="MMA14" s="540"/>
      <c r="MMB14" s="542"/>
      <c r="MMC14" s="541"/>
      <c r="MMD14" s="537"/>
      <c r="MME14" s="266"/>
      <c r="MMF14" s="271"/>
      <c r="MMG14" s="271"/>
      <c r="MMH14" s="271"/>
      <c r="MMI14" s="271"/>
      <c r="MMJ14" s="271"/>
      <c r="MMK14" s="272"/>
      <c r="MML14" s="273"/>
      <c r="MMM14" s="273"/>
      <c r="MMN14" s="273"/>
      <c r="MMO14" s="273"/>
      <c r="MMP14" s="274"/>
      <c r="MMQ14" s="265"/>
      <c r="MMR14" s="537"/>
      <c r="MMS14" s="537"/>
      <c r="MMT14" s="538"/>
      <c r="MMU14" s="539"/>
      <c r="MMW14" s="540"/>
      <c r="MMX14" s="540"/>
      <c r="MMY14" s="542"/>
      <c r="MMZ14" s="541"/>
      <c r="MNA14" s="537"/>
      <c r="MNB14" s="266"/>
      <c r="MNC14" s="271"/>
      <c r="MND14" s="271"/>
      <c r="MNE14" s="271"/>
      <c r="MNF14" s="271"/>
      <c r="MNG14" s="271"/>
      <c r="MNH14" s="272"/>
      <c r="MNI14" s="273"/>
      <c r="MNJ14" s="273"/>
      <c r="MNK14" s="273"/>
      <c r="MNL14" s="273"/>
      <c r="MNM14" s="274"/>
      <c r="MNN14" s="265"/>
      <c r="MNO14" s="537"/>
      <c r="MNP14" s="537"/>
      <c r="MNQ14" s="538"/>
      <c r="MNR14" s="539"/>
      <c r="MNT14" s="540"/>
      <c r="MNU14" s="540"/>
      <c r="MNV14" s="542"/>
      <c r="MNW14" s="541"/>
      <c r="MNX14" s="537"/>
      <c r="MNY14" s="266"/>
      <c r="MNZ14" s="271"/>
      <c r="MOA14" s="271"/>
      <c r="MOB14" s="271"/>
      <c r="MOC14" s="271"/>
      <c r="MOD14" s="271"/>
      <c r="MOE14" s="272"/>
      <c r="MOF14" s="273"/>
      <c r="MOG14" s="273"/>
      <c r="MOH14" s="273"/>
      <c r="MOI14" s="273"/>
      <c r="MOJ14" s="274"/>
      <c r="MOK14" s="265"/>
      <c r="MOL14" s="537"/>
      <c r="MOM14" s="537"/>
      <c r="MON14" s="538"/>
      <c r="MOO14" s="539"/>
      <c r="MOQ14" s="540"/>
      <c r="MOR14" s="540"/>
      <c r="MOS14" s="542"/>
      <c r="MOT14" s="541"/>
      <c r="MOU14" s="537"/>
      <c r="MOV14" s="266"/>
      <c r="MOW14" s="271"/>
      <c r="MOX14" s="271"/>
      <c r="MOY14" s="271"/>
      <c r="MOZ14" s="271"/>
      <c r="MPA14" s="271"/>
      <c r="MPB14" s="272"/>
      <c r="MPC14" s="273"/>
      <c r="MPD14" s="273"/>
      <c r="MPE14" s="273"/>
      <c r="MPF14" s="273"/>
      <c r="MPG14" s="274"/>
      <c r="MPH14" s="265"/>
      <c r="MPI14" s="537"/>
      <c r="MPJ14" s="537"/>
      <c r="MPK14" s="538"/>
      <c r="MPL14" s="539"/>
      <c r="MPN14" s="540"/>
      <c r="MPO14" s="540"/>
      <c r="MPP14" s="542"/>
      <c r="MPQ14" s="541"/>
      <c r="MPR14" s="537"/>
      <c r="MPS14" s="266"/>
      <c r="MPT14" s="271"/>
      <c r="MPU14" s="271"/>
      <c r="MPV14" s="271"/>
      <c r="MPW14" s="271"/>
      <c r="MPX14" s="271"/>
      <c r="MPY14" s="272"/>
      <c r="MPZ14" s="273"/>
      <c r="MQA14" s="273"/>
      <c r="MQB14" s="273"/>
      <c r="MQC14" s="273"/>
      <c r="MQD14" s="274"/>
      <c r="MQE14" s="265"/>
      <c r="MQF14" s="537"/>
      <c r="MQG14" s="537"/>
      <c r="MQH14" s="538"/>
      <c r="MQI14" s="539"/>
      <c r="MQK14" s="540"/>
      <c r="MQL14" s="540"/>
      <c r="MQM14" s="542"/>
      <c r="MQN14" s="541"/>
      <c r="MQO14" s="537"/>
      <c r="MQP14" s="266"/>
      <c r="MQQ14" s="271"/>
      <c r="MQR14" s="271"/>
      <c r="MQS14" s="271"/>
      <c r="MQT14" s="271"/>
      <c r="MQU14" s="271"/>
      <c r="MQV14" s="272"/>
      <c r="MQW14" s="273"/>
      <c r="MQX14" s="273"/>
      <c r="MQY14" s="273"/>
      <c r="MQZ14" s="273"/>
      <c r="MRA14" s="274"/>
      <c r="MRB14" s="265"/>
      <c r="MRC14" s="537"/>
      <c r="MRD14" s="537"/>
      <c r="MRE14" s="538"/>
      <c r="MRF14" s="539"/>
      <c r="MRH14" s="540"/>
      <c r="MRI14" s="540"/>
      <c r="MRJ14" s="542"/>
      <c r="MRK14" s="541"/>
      <c r="MRL14" s="537"/>
      <c r="MRM14" s="266"/>
      <c r="MRN14" s="271"/>
      <c r="MRO14" s="271"/>
      <c r="MRP14" s="271"/>
      <c r="MRQ14" s="271"/>
      <c r="MRR14" s="271"/>
      <c r="MRS14" s="272"/>
      <c r="MRT14" s="273"/>
      <c r="MRU14" s="273"/>
      <c r="MRV14" s="273"/>
      <c r="MRW14" s="273"/>
      <c r="MRX14" s="274"/>
      <c r="MRY14" s="265"/>
      <c r="MRZ14" s="537"/>
      <c r="MSA14" s="537"/>
      <c r="MSB14" s="538"/>
      <c r="MSC14" s="539"/>
      <c r="MSE14" s="540"/>
      <c r="MSF14" s="540"/>
      <c r="MSG14" s="542"/>
      <c r="MSH14" s="541"/>
      <c r="MSI14" s="537"/>
      <c r="MSJ14" s="266"/>
      <c r="MSK14" s="271"/>
      <c r="MSL14" s="271"/>
      <c r="MSM14" s="271"/>
      <c r="MSN14" s="271"/>
      <c r="MSO14" s="271"/>
      <c r="MSP14" s="272"/>
      <c r="MSQ14" s="273"/>
      <c r="MSR14" s="273"/>
      <c r="MSS14" s="273"/>
      <c r="MST14" s="273"/>
      <c r="MSU14" s="274"/>
      <c r="MSV14" s="265"/>
      <c r="MSW14" s="537"/>
      <c r="MSX14" s="537"/>
      <c r="MSY14" s="538"/>
      <c r="MSZ14" s="539"/>
      <c r="MTB14" s="540"/>
      <c r="MTC14" s="540"/>
      <c r="MTD14" s="542"/>
      <c r="MTE14" s="541"/>
      <c r="MTF14" s="537"/>
      <c r="MTG14" s="266"/>
      <c r="MTH14" s="271"/>
      <c r="MTI14" s="271"/>
      <c r="MTJ14" s="271"/>
      <c r="MTK14" s="271"/>
      <c r="MTL14" s="271"/>
      <c r="MTM14" s="272"/>
      <c r="MTN14" s="273"/>
      <c r="MTO14" s="273"/>
      <c r="MTP14" s="273"/>
      <c r="MTQ14" s="273"/>
      <c r="MTR14" s="274"/>
      <c r="MTS14" s="265"/>
      <c r="MTT14" s="537"/>
      <c r="MTU14" s="537"/>
      <c r="MTV14" s="538"/>
      <c r="MTW14" s="539"/>
      <c r="MTY14" s="540"/>
      <c r="MTZ14" s="540"/>
      <c r="MUA14" s="542"/>
      <c r="MUB14" s="541"/>
      <c r="MUC14" s="537"/>
      <c r="MUD14" s="266"/>
      <c r="MUE14" s="271"/>
      <c r="MUF14" s="271"/>
      <c r="MUG14" s="271"/>
      <c r="MUH14" s="271"/>
      <c r="MUI14" s="271"/>
      <c r="MUJ14" s="272"/>
      <c r="MUK14" s="273"/>
      <c r="MUL14" s="273"/>
      <c r="MUM14" s="273"/>
      <c r="MUN14" s="273"/>
      <c r="MUO14" s="274"/>
      <c r="MUP14" s="265"/>
      <c r="MUQ14" s="537"/>
      <c r="MUR14" s="537"/>
      <c r="MUS14" s="538"/>
      <c r="MUT14" s="539"/>
      <c r="MUV14" s="540"/>
      <c r="MUW14" s="540"/>
      <c r="MUX14" s="542"/>
      <c r="MUY14" s="541"/>
      <c r="MUZ14" s="537"/>
      <c r="MVA14" s="266"/>
      <c r="MVB14" s="271"/>
      <c r="MVC14" s="271"/>
      <c r="MVD14" s="271"/>
      <c r="MVE14" s="271"/>
      <c r="MVF14" s="271"/>
      <c r="MVG14" s="272"/>
      <c r="MVH14" s="273"/>
      <c r="MVI14" s="273"/>
      <c r="MVJ14" s="273"/>
      <c r="MVK14" s="273"/>
      <c r="MVL14" s="274"/>
      <c r="MVM14" s="265"/>
      <c r="MVN14" s="537"/>
      <c r="MVO14" s="537"/>
      <c r="MVP14" s="538"/>
      <c r="MVQ14" s="539"/>
      <c r="MVS14" s="540"/>
      <c r="MVT14" s="540"/>
      <c r="MVU14" s="542"/>
      <c r="MVV14" s="541"/>
      <c r="MVW14" s="537"/>
      <c r="MVX14" s="266"/>
      <c r="MVY14" s="271"/>
      <c r="MVZ14" s="271"/>
      <c r="MWA14" s="271"/>
      <c r="MWB14" s="271"/>
      <c r="MWC14" s="271"/>
      <c r="MWD14" s="272"/>
      <c r="MWE14" s="273"/>
      <c r="MWF14" s="273"/>
      <c r="MWG14" s="273"/>
      <c r="MWH14" s="273"/>
      <c r="MWI14" s="274"/>
      <c r="MWJ14" s="265"/>
      <c r="MWK14" s="537"/>
      <c r="MWL14" s="537"/>
      <c r="MWM14" s="538"/>
      <c r="MWN14" s="539"/>
      <c r="MWP14" s="540"/>
      <c r="MWQ14" s="540"/>
      <c r="MWR14" s="542"/>
      <c r="MWS14" s="541"/>
      <c r="MWT14" s="537"/>
      <c r="MWU14" s="266"/>
      <c r="MWV14" s="271"/>
      <c r="MWW14" s="271"/>
      <c r="MWX14" s="271"/>
      <c r="MWY14" s="271"/>
      <c r="MWZ14" s="271"/>
      <c r="MXA14" s="272"/>
      <c r="MXB14" s="273"/>
      <c r="MXC14" s="273"/>
      <c r="MXD14" s="273"/>
      <c r="MXE14" s="273"/>
      <c r="MXF14" s="274"/>
      <c r="MXG14" s="265"/>
      <c r="MXH14" s="537"/>
      <c r="MXI14" s="537"/>
      <c r="MXJ14" s="538"/>
      <c r="MXK14" s="539"/>
      <c r="MXM14" s="540"/>
      <c r="MXN14" s="540"/>
      <c r="MXO14" s="542"/>
      <c r="MXP14" s="541"/>
      <c r="MXQ14" s="537"/>
      <c r="MXR14" s="266"/>
      <c r="MXS14" s="271"/>
      <c r="MXT14" s="271"/>
      <c r="MXU14" s="271"/>
      <c r="MXV14" s="271"/>
      <c r="MXW14" s="271"/>
      <c r="MXX14" s="272"/>
      <c r="MXY14" s="273"/>
      <c r="MXZ14" s="273"/>
      <c r="MYA14" s="273"/>
      <c r="MYB14" s="273"/>
      <c r="MYC14" s="274"/>
      <c r="MYD14" s="265"/>
      <c r="MYE14" s="537"/>
      <c r="MYF14" s="537"/>
      <c r="MYG14" s="538"/>
      <c r="MYH14" s="539"/>
      <c r="MYJ14" s="540"/>
      <c r="MYK14" s="540"/>
      <c r="MYL14" s="542"/>
      <c r="MYM14" s="541"/>
      <c r="MYN14" s="537"/>
      <c r="MYO14" s="266"/>
      <c r="MYP14" s="271"/>
      <c r="MYQ14" s="271"/>
      <c r="MYR14" s="271"/>
      <c r="MYS14" s="271"/>
      <c r="MYT14" s="271"/>
      <c r="MYU14" s="272"/>
      <c r="MYV14" s="273"/>
      <c r="MYW14" s="273"/>
      <c r="MYX14" s="273"/>
      <c r="MYY14" s="273"/>
      <c r="MYZ14" s="274"/>
      <c r="MZA14" s="265"/>
      <c r="MZB14" s="537"/>
      <c r="MZC14" s="537"/>
      <c r="MZD14" s="538"/>
      <c r="MZE14" s="539"/>
      <c r="MZG14" s="540"/>
      <c r="MZH14" s="540"/>
      <c r="MZI14" s="542"/>
      <c r="MZJ14" s="541"/>
      <c r="MZK14" s="537"/>
      <c r="MZL14" s="266"/>
      <c r="MZM14" s="271"/>
      <c r="MZN14" s="271"/>
      <c r="MZO14" s="271"/>
      <c r="MZP14" s="271"/>
      <c r="MZQ14" s="271"/>
      <c r="MZR14" s="272"/>
      <c r="MZS14" s="273"/>
      <c r="MZT14" s="273"/>
      <c r="MZU14" s="273"/>
      <c r="MZV14" s="273"/>
      <c r="MZW14" s="274"/>
      <c r="MZX14" s="265"/>
      <c r="MZY14" s="537"/>
      <c r="MZZ14" s="537"/>
      <c r="NAA14" s="538"/>
      <c r="NAB14" s="539"/>
      <c r="NAD14" s="540"/>
      <c r="NAE14" s="540"/>
      <c r="NAF14" s="542"/>
      <c r="NAG14" s="541"/>
      <c r="NAH14" s="537"/>
      <c r="NAI14" s="266"/>
      <c r="NAJ14" s="271"/>
      <c r="NAK14" s="271"/>
      <c r="NAL14" s="271"/>
      <c r="NAM14" s="271"/>
      <c r="NAN14" s="271"/>
      <c r="NAO14" s="272"/>
      <c r="NAP14" s="273"/>
      <c r="NAQ14" s="273"/>
      <c r="NAR14" s="273"/>
      <c r="NAS14" s="273"/>
      <c r="NAT14" s="274"/>
      <c r="NAU14" s="265"/>
      <c r="NAV14" s="537"/>
      <c r="NAW14" s="537"/>
      <c r="NAX14" s="538"/>
      <c r="NAY14" s="539"/>
      <c r="NBA14" s="540"/>
      <c r="NBB14" s="540"/>
      <c r="NBC14" s="542"/>
      <c r="NBD14" s="541"/>
      <c r="NBE14" s="537"/>
      <c r="NBF14" s="266"/>
      <c r="NBG14" s="271"/>
      <c r="NBH14" s="271"/>
      <c r="NBI14" s="271"/>
      <c r="NBJ14" s="271"/>
      <c r="NBK14" s="271"/>
      <c r="NBL14" s="272"/>
      <c r="NBM14" s="273"/>
      <c r="NBN14" s="273"/>
      <c r="NBO14" s="273"/>
      <c r="NBP14" s="273"/>
      <c r="NBQ14" s="274"/>
      <c r="NBR14" s="265"/>
      <c r="NBS14" s="537"/>
      <c r="NBT14" s="537"/>
      <c r="NBU14" s="538"/>
      <c r="NBV14" s="539"/>
      <c r="NBX14" s="540"/>
      <c r="NBY14" s="540"/>
      <c r="NBZ14" s="542"/>
      <c r="NCA14" s="541"/>
      <c r="NCB14" s="537"/>
      <c r="NCC14" s="266"/>
      <c r="NCD14" s="271"/>
      <c r="NCE14" s="271"/>
      <c r="NCF14" s="271"/>
      <c r="NCG14" s="271"/>
      <c r="NCH14" s="271"/>
      <c r="NCI14" s="272"/>
      <c r="NCJ14" s="273"/>
      <c r="NCK14" s="273"/>
      <c r="NCL14" s="273"/>
      <c r="NCM14" s="273"/>
      <c r="NCN14" s="274"/>
      <c r="NCO14" s="265"/>
      <c r="NCP14" s="537"/>
      <c r="NCQ14" s="537"/>
      <c r="NCR14" s="538"/>
      <c r="NCS14" s="539"/>
      <c r="NCU14" s="540"/>
      <c r="NCV14" s="540"/>
      <c r="NCW14" s="542"/>
      <c r="NCX14" s="541"/>
      <c r="NCY14" s="537"/>
      <c r="NCZ14" s="266"/>
      <c r="NDA14" s="271"/>
      <c r="NDB14" s="271"/>
      <c r="NDC14" s="271"/>
      <c r="NDD14" s="271"/>
      <c r="NDE14" s="271"/>
      <c r="NDF14" s="272"/>
      <c r="NDG14" s="273"/>
      <c r="NDH14" s="273"/>
      <c r="NDI14" s="273"/>
      <c r="NDJ14" s="273"/>
      <c r="NDK14" s="274"/>
      <c r="NDL14" s="265"/>
      <c r="NDM14" s="537"/>
      <c r="NDN14" s="537"/>
      <c r="NDO14" s="538"/>
      <c r="NDP14" s="539"/>
      <c r="NDR14" s="540"/>
      <c r="NDS14" s="540"/>
      <c r="NDT14" s="542"/>
      <c r="NDU14" s="541"/>
      <c r="NDV14" s="537"/>
      <c r="NDW14" s="266"/>
      <c r="NDX14" s="271"/>
      <c r="NDY14" s="271"/>
      <c r="NDZ14" s="271"/>
      <c r="NEA14" s="271"/>
      <c r="NEB14" s="271"/>
      <c r="NEC14" s="272"/>
      <c r="NED14" s="273"/>
      <c r="NEE14" s="273"/>
      <c r="NEF14" s="273"/>
      <c r="NEG14" s="273"/>
      <c r="NEH14" s="274"/>
      <c r="NEI14" s="265"/>
      <c r="NEJ14" s="537"/>
      <c r="NEK14" s="537"/>
      <c r="NEL14" s="538"/>
      <c r="NEM14" s="539"/>
      <c r="NEO14" s="540"/>
      <c r="NEP14" s="540"/>
      <c r="NEQ14" s="542"/>
      <c r="NER14" s="541"/>
      <c r="NES14" s="537"/>
      <c r="NET14" s="266"/>
      <c r="NEU14" s="271"/>
      <c r="NEV14" s="271"/>
      <c r="NEW14" s="271"/>
      <c r="NEX14" s="271"/>
      <c r="NEY14" s="271"/>
      <c r="NEZ14" s="272"/>
      <c r="NFA14" s="273"/>
      <c r="NFB14" s="273"/>
      <c r="NFC14" s="273"/>
      <c r="NFD14" s="273"/>
      <c r="NFE14" s="274"/>
      <c r="NFF14" s="265"/>
      <c r="NFG14" s="537"/>
      <c r="NFH14" s="537"/>
      <c r="NFI14" s="538"/>
      <c r="NFJ14" s="539"/>
      <c r="NFL14" s="540"/>
      <c r="NFM14" s="540"/>
      <c r="NFN14" s="542"/>
      <c r="NFO14" s="541"/>
      <c r="NFP14" s="537"/>
      <c r="NFQ14" s="266"/>
      <c r="NFR14" s="271"/>
      <c r="NFS14" s="271"/>
      <c r="NFT14" s="271"/>
      <c r="NFU14" s="271"/>
      <c r="NFV14" s="271"/>
      <c r="NFW14" s="272"/>
      <c r="NFX14" s="273"/>
      <c r="NFY14" s="273"/>
      <c r="NFZ14" s="273"/>
      <c r="NGA14" s="273"/>
      <c r="NGB14" s="274"/>
      <c r="NGC14" s="265"/>
      <c r="NGD14" s="537"/>
      <c r="NGE14" s="537"/>
      <c r="NGF14" s="538"/>
      <c r="NGG14" s="539"/>
      <c r="NGI14" s="540"/>
      <c r="NGJ14" s="540"/>
      <c r="NGK14" s="542"/>
      <c r="NGL14" s="541"/>
      <c r="NGM14" s="537"/>
      <c r="NGN14" s="266"/>
      <c r="NGO14" s="271"/>
      <c r="NGP14" s="271"/>
      <c r="NGQ14" s="271"/>
      <c r="NGR14" s="271"/>
      <c r="NGS14" s="271"/>
      <c r="NGT14" s="272"/>
      <c r="NGU14" s="273"/>
      <c r="NGV14" s="273"/>
      <c r="NGW14" s="273"/>
      <c r="NGX14" s="273"/>
      <c r="NGY14" s="274"/>
      <c r="NGZ14" s="265"/>
      <c r="NHA14" s="537"/>
      <c r="NHB14" s="537"/>
      <c r="NHC14" s="538"/>
      <c r="NHD14" s="539"/>
      <c r="NHF14" s="540"/>
      <c r="NHG14" s="540"/>
      <c r="NHH14" s="542"/>
      <c r="NHI14" s="541"/>
      <c r="NHJ14" s="537"/>
      <c r="NHK14" s="266"/>
      <c r="NHL14" s="271"/>
      <c r="NHM14" s="271"/>
      <c r="NHN14" s="271"/>
      <c r="NHO14" s="271"/>
      <c r="NHP14" s="271"/>
      <c r="NHQ14" s="272"/>
      <c r="NHR14" s="273"/>
      <c r="NHS14" s="273"/>
      <c r="NHT14" s="273"/>
      <c r="NHU14" s="273"/>
      <c r="NHV14" s="274"/>
      <c r="NHW14" s="265"/>
      <c r="NHX14" s="537"/>
      <c r="NHY14" s="537"/>
      <c r="NHZ14" s="538"/>
      <c r="NIA14" s="539"/>
      <c r="NIC14" s="540"/>
      <c r="NID14" s="540"/>
      <c r="NIE14" s="542"/>
      <c r="NIF14" s="541"/>
      <c r="NIG14" s="537"/>
      <c r="NIH14" s="266"/>
      <c r="NII14" s="271"/>
      <c r="NIJ14" s="271"/>
      <c r="NIK14" s="271"/>
      <c r="NIL14" s="271"/>
      <c r="NIM14" s="271"/>
      <c r="NIN14" s="272"/>
      <c r="NIO14" s="273"/>
      <c r="NIP14" s="273"/>
      <c r="NIQ14" s="273"/>
      <c r="NIR14" s="273"/>
      <c r="NIS14" s="274"/>
      <c r="NIT14" s="265"/>
      <c r="NIU14" s="537"/>
      <c r="NIV14" s="537"/>
      <c r="NIW14" s="538"/>
      <c r="NIX14" s="539"/>
      <c r="NIZ14" s="540"/>
      <c r="NJA14" s="540"/>
      <c r="NJB14" s="542"/>
      <c r="NJC14" s="541"/>
      <c r="NJD14" s="537"/>
      <c r="NJE14" s="266"/>
      <c r="NJF14" s="271"/>
      <c r="NJG14" s="271"/>
      <c r="NJH14" s="271"/>
      <c r="NJI14" s="271"/>
      <c r="NJJ14" s="271"/>
      <c r="NJK14" s="272"/>
      <c r="NJL14" s="273"/>
      <c r="NJM14" s="273"/>
      <c r="NJN14" s="273"/>
      <c r="NJO14" s="273"/>
      <c r="NJP14" s="274"/>
      <c r="NJQ14" s="265"/>
      <c r="NJR14" s="537"/>
      <c r="NJS14" s="537"/>
      <c r="NJT14" s="538"/>
      <c r="NJU14" s="539"/>
      <c r="NJW14" s="540"/>
      <c r="NJX14" s="540"/>
      <c r="NJY14" s="542"/>
      <c r="NJZ14" s="541"/>
      <c r="NKA14" s="537"/>
      <c r="NKB14" s="266"/>
      <c r="NKC14" s="271"/>
      <c r="NKD14" s="271"/>
      <c r="NKE14" s="271"/>
      <c r="NKF14" s="271"/>
      <c r="NKG14" s="271"/>
      <c r="NKH14" s="272"/>
      <c r="NKI14" s="273"/>
      <c r="NKJ14" s="273"/>
      <c r="NKK14" s="273"/>
      <c r="NKL14" s="273"/>
      <c r="NKM14" s="274"/>
      <c r="NKN14" s="265"/>
      <c r="NKO14" s="537"/>
      <c r="NKP14" s="537"/>
      <c r="NKQ14" s="538"/>
      <c r="NKR14" s="539"/>
      <c r="NKT14" s="540"/>
      <c r="NKU14" s="540"/>
      <c r="NKV14" s="542"/>
      <c r="NKW14" s="541"/>
      <c r="NKX14" s="537"/>
      <c r="NKY14" s="266"/>
      <c r="NKZ14" s="271"/>
      <c r="NLA14" s="271"/>
      <c r="NLB14" s="271"/>
      <c r="NLC14" s="271"/>
      <c r="NLD14" s="271"/>
      <c r="NLE14" s="272"/>
      <c r="NLF14" s="273"/>
      <c r="NLG14" s="273"/>
      <c r="NLH14" s="273"/>
      <c r="NLI14" s="273"/>
      <c r="NLJ14" s="274"/>
      <c r="NLK14" s="265"/>
      <c r="NLL14" s="537"/>
      <c r="NLM14" s="537"/>
      <c r="NLN14" s="538"/>
      <c r="NLO14" s="539"/>
      <c r="NLQ14" s="540"/>
      <c r="NLR14" s="540"/>
      <c r="NLS14" s="542"/>
      <c r="NLT14" s="541"/>
      <c r="NLU14" s="537"/>
      <c r="NLV14" s="266"/>
      <c r="NLW14" s="271"/>
      <c r="NLX14" s="271"/>
      <c r="NLY14" s="271"/>
      <c r="NLZ14" s="271"/>
      <c r="NMA14" s="271"/>
      <c r="NMB14" s="272"/>
      <c r="NMC14" s="273"/>
      <c r="NMD14" s="273"/>
      <c r="NME14" s="273"/>
      <c r="NMF14" s="273"/>
      <c r="NMG14" s="274"/>
      <c r="NMH14" s="265"/>
      <c r="NMI14" s="537"/>
      <c r="NMJ14" s="537"/>
      <c r="NMK14" s="538"/>
      <c r="NML14" s="539"/>
      <c r="NMN14" s="540"/>
      <c r="NMO14" s="540"/>
      <c r="NMP14" s="542"/>
      <c r="NMQ14" s="541"/>
      <c r="NMR14" s="537"/>
      <c r="NMS14" s="266"/>
      <c r="NMT14" s="271"/>
      <c r="NMU14" s="271"/>
      <c r="NMV14" s="271"/>
      <c r="NMW14" s="271"/>
      <c r="NMX14" s="271"/>
      <c r="NMY14" s="272"/>
      <c r="NMZ14" s="273"/>
      <c r="NNA14" s="273"/>
      <c r="NNB14" s="273"/>
      <c r="NNC14" s="273"/>
      <c r="NND14" s="274"/>
      <c r="NNE14" s="265"/>
      <c r="NNF14" s="537"/>
      <c r="NNG14" s="537"/>
      <c r="NNH14" s="538"/>
      <c r="NNI14" s="539"/>
      <c r="NNK14" s="540"/>
      <c r="NNL14" s="540"/>
      <c r="NNM14" s="542"/>
      <c r="NNN14" s="541"/>
      <c r="NNO14" s="537"/>
      <c r="NNP14" s="266"/>
      <c r="NNQ14" s="271"/>
      <c r="NNR14" s="271"/>
      <c r="NNS14" s="271"/>
      <c r="NNT14" s="271"/>
      <c r="NNU14" s="271"/>
      <c r="NNV14" s="272"/>
      <c r="NNW14" s="273"/>
      <c r="NNX14" s="273"/>
      <c r="NNY14" s="273"/>
      <c r="NNZ14" s="273"/>
      <c r="NOA14" s="274"/>
      <c r="NOB14" s="265"/>
      <c r="NOC14" s="537"/>
      <c r="NOD14" s="537"/>
      <c r="NOE14" s="538"/>
      <c r="NOF14" s="539"/>
      <c r="NOH14" s="540"/>
      <c r="NOI14" s="540"/>
      <c r="NOJ14" s="542"/>
      <c r="NOK14" s="541"/>
      <c r="NOL14" s="537"/>
      <c r="NOM14" s="266"/>
      <c r="NON14" s="271"/>
      <c r="NOO14" s="271"/>
      <c r="NOP14" s="271"/>
      <c r="NOQ14" s="271"/>
      <c r="NOR14" s="271"/>
      <c r="NOS14" s="272"/>
      <c r="NOT14" s="273"/>
      <c r="NOU14" s="273"/>
      <c r="NOV14" s="273"/>
      <c r="NOW14" s="273"/>
      <c r="NOX14" s="274"/>
      <c r="NOY14" s="265"/>
      <c r="NOZ14" s="537"/>
      <c r="NPA14" s="537"/>
      <c r="NPB14" s="538"/>
      <c r="NPC14" s="539"/>
      <c r="NPE14" s="540"/>
      <c r="NPF14" s="540"/>
      <c r="NPG14" s="542"/>
      <c r="NPH14" s="541"/>
      <c r="NPI14" s="537"/>
      <c r="NPJ14" s="266"/>
      <c r="NPK14" s="271"/>
      <c r="NPL14" s="271"/>
      <c r="NPM14" s="271"/>
      <c r="NPN14" s="271"/>
      <c r="NPO14" s="271"/>
      <c r="NPP14" s="272"/>
      <c r="NPQ14" s="273"/>
      <c r="NPR14" s="273"/>
      <c r="NPS14" s="273"/>
      <c r="NPT14" s="273"/>
      <c r="NPU14" s="274"/>
      <c r="NPV14" s="265"/>
      <c r="NPW14" s="537"/>
      <c r="NPX14" s="537"/>
      <c r="NPY14" s="538"/>
      <c r="NPZ14" s="539"/>
      <c r="NQB14" s="540"/>
      <c r="NQC14" s="540"/>
      <c r="NQD14" s="542"/>
      <c r="NQE14" s="541"/>
      <c r="NQF14" s="537"/>
      <c r="NQG14" s="266"/>
      <c r="NQH14" s="271"/>
      <c r="NQI14" s="271"/>
      <c r="NQJ14" s="271"/>
      <c r="NQK14" s="271"/>
      <c r="NQL14" s="271"/>
      <c r="NQM14" s="272"/>
      <c r="NQN14" s="273"/>
      <c r="NQO14" s="273"/>
      <c r="NQP14" s="273"/>
      <c r="NQQ14" s="273"/>
      <c r="NQR14" s="274"/>
      <c r="NQS14" s="265"/>
      <c r="NQT14" s="537"/>
      <c r="NQU14" s="537"/>
      <c r="NQV14" s="538"/>
      <c r="NQW14" s="539"/>
      <c r="NQY14" s="540"/>
      <c r="NQZ14" s="540"/>
      <c r="NRA14" s="542"/>
      <c r="NRB14" s="541"/>
      <c r="NRC14" s="537"/>
      <c r="NRD14" s="266"/>
      <c r="NRE14" s="271"/>
      <c r="NRF14" s="271"/>
      <c r="NRG14" s="271"/>
      <c r="NRH14" s="271"/>
      <c r="NRI14" s="271"/>
      <c r="NRJ14" s="272"/>
      <c r="NRK14" s="273"/>
      <c r="NRL14" s="273"/>
      <c r="NRM14" s="273"/>
      <c r="NRN14" s="273"/>
      <c r="NRO14" s="274"/>
      <c r="NRP14" s="265"/>
      <c r="NRQ14" s="537"/>
      <c r="NRR14" s="537"/>
      <c r="NRS14" s="538"/>
      <c r="NRT14" s="539"/>
      <c r="NRV14" s="540"/>
      <c r="NRW14" s="540"/>
      <c r="NRX14" s="542"/>
      <c r="NRY14" s="541"/>
      <c r="NRZ14" s="537"/>
      <c r="NSA14" s="266"/>
      <c r="NSB14" s="271"/>
      <c r="NSC14" s="271"/>
      <c r="NSD14" s="271"/>
      <c r="NSE14" s="271"/>
      <c r="NSF14" s="271"/>
      <c r="NSG14" s="272"/>
      <c r="NSH14" s="273"/>
      <c r="NSI14" s="273"/>
      <c r="NSJ14" s="273"/>
      <c r="NSK14" s="273"/>
      <c r="NSL14" s="274"/>
      <c r="NSM14" s="265"/>
      <c r="NSN14" s="537"/>
      <c r="NSO14" s="537"/>
      <c r="NSP14" s="538"/>
      <c r="NSQ14" s="539"/>
      <c r="NSS14" s="540"/>
      <c r="NST14" s="540"/>
      <c r="NSU14" s="542"/>
      <c r="NSV14" s="541"/>
      <c r="NSW14" s="537"/>
      <c r="NSX14" s="266"/>
      <c r="NSY14" s="271"/>
      <c r="NSZ14" s="271"/>
      <c r="NTA14" s="271"/>
      <c r="NTB14" s="271"/>
      <c r="NTC14" s="271"/>
      <c r="NTD14" s="272"/>
      <c r="NTE14" s="273"/>
      <c r="NTF14" s="273"/>
      <c r="NTG14" s="273"/>
      <c r="NTH14" s="273"/>
      <c r="NTI14" s="274"/>
      <c r="NTJ14" s="265"/>
      <c r="NTK14" s="537"/>
      <c r="NTL14" s="537"/>
      <c r="NTM14" s="538"/>
      <c r="NTN14" s="539"/>
      <c r="NTP14" s="540"/>
      <c r="NTQ14" s="540"/>
      <c r="NTR14" s="542"/>
      <c r="NTS14" s="541"/>
      <c r="NTT14" s="537"/>
      <c r="NTU14" s="266"/>
      <c r="NTV14" s="271"/>
      <c r="NTW14" s="271"/>
      <c r="NTX14" s="271"/>
      <c r="NTY14" s="271"/>
      <c r="NTZ14" s="271"/>
      <c r="NUA14" s="272"/>
      <c r="NUB14" s="273"/>
      <c r="NUC14" s="273"/>
      <c r="NUD14" s="273"/>
      <c r="NUE14" s="273"/>
      <c r="NUF14" s="274"/>
      <c r="NUG14" s="265"/>
      <c r="NUH14" s="537"/>
      <c r="NUI14" s="537"/>
      <c r="NUJ14" s="538"/>
      <c r="NUK14" s="539"/>
      <c r="NUM14" s="540"/>
      <c r="NUN14" s="540"/>
      <c r="NUO14" s="542"/>
      <c r="NUP14" s="541"/>
      <c r="NUQ14" s="537"/>
      <c r="NUR14" s="266"/>
      <c r="NUS14" s="271"/>
      <c r="NUT14" s="271"/>
      <c r="NUU14" s="271"/>
      <c r="NUV14" s="271"/>
      <c r="NUW14" s="271"/>
      <c r="NUX14" s="272"/>
      <c r="NUY14" s="273"/>
      <c r="NUZ14" s="273"/>
      <c r="NVA14" s="273"/>
      <c r="NVB14" s="273"/>
      <c r="NVC14" s="274"/>
      <c r="NVD14" s="265"/>
      <c r="NVE14" s="537"/>
      <c r="NVF14" s="537"/>
      <c r="NVG14" s="538"/>
      <c r="NVH14" s="539"/>
      <c r="NVJ14" s="540"/>
      <c r="NVK14" s="540"/>
      <c r="NVL14" s="542"/>
      <c r="NVM14" s="541"/>
      <c r="NVN14" s="537"/>
      <c r="NVO14" s="266"/>
      <c r="NVP14" s="271"/>
      <c r="NVQ14" s="271"/>
      <c r="NVR14" s="271"/>
      <c r="NVS14" s="271"/>
      <c r="NVT14" s="271"/>
      <c r="NVU14" s="272"/>
      <c r="NVV14" s="273"/>
      <c r="NVW14" s="273"/>
      <c r="NVX14" s="273"/>
      <c r="NVY14" s="273"/>
      <c r="NVZ14" s="274"/>
      <c r="NWA14" s="265"/>
      <c r="NWB14" s="537"/>
      <c r="NWC14" s="537"/>
      <c r="NWD14" s="538"/>
      <c r="NWE14" s="539"/>
      <c r="NWG14" s="540"/>
      <c r="NWH14" s="540"/>
      <c r="NWI14" s="542"/>
      <c r="NWJ14" s="541"/>
      <c r="NWK14" s="537"/>
      <c r="NWL14" s="266"/>
      <c r="NWM14" s="271"/>
      <c r="NWN14" s="271"/>
      <c r="NWO14" s="271"/>
      <c r="NWP14" s="271"/>
      <c r="NWQ14" s="271"/>
      <c r="NWR14" s="272"/>
      <c r="NWS14" s="273"/>
      <c r="NWT14" s="273"/>
      <c r="NWU14" s="273"/>
      <c r="NWV14" s="273"/>
      <c r="NWW14" s="274"/>
      <c r="NWX14" s="265"/>
      <c r="NWY14" s="537"/>
      <c r="NWZ14" s="537"/>
      <c r="NXA14" s="538"/>
      <c r="NXB14" s="539"/>
      <c r="NXD14" s="540"/>
      <c r="NXE14" s="540"/>
      <c r="NXF14" s="542"/>
      <c r="NXG14" s="541"/>
      <c r="NXH14" s="537"/>
      <c r="NXI14" s="266"/>
      <c r="NXJ14" s="271"/>
      <c r="NXK14" s="271"/>
      <c r="NXL14" s="271"/>
      <c r="NXM14" s="271"/>
      <c r="NXN14" s="271"/>
      <c r="NXO14" s="272"/>
      <c r="NXP14" s="273"/>
      <c r="NXQ14" s="273"/>
      <c r="NXR14" s="273"/>
      <c r="NXS14" s="273"/>
      <c r="NXT14" s="274"/>
      <c r="NXU14" s="265"/>
      <c r="NXV14" s="537"/>
      <c r="NXW14" s="537"/>
      <c r="NXX14" s="538"/>
      <c r="NXY14" s="539"/>
      <c r="NYA14" s="540"/>
      <c r="NYB14" s="540"/>
      <c r="NYC14" s="542"/>
      <c r="NYD14" s="541"/>
      <c r="NYE14" s="537"/>
      <c r="NYF14" s="266"/>
      <c r="NYG14" s="271"/>
      <c r="NYH14" s="271"/>
      <c r="NYI14" s="271"/>
      <c r="NYJ14" s="271"/>
      <c r="NYK14" s="271"/>
      <c r="NYL14" s="272"/>
      <c r="NYM14" s="273"/>
      <c r="NYN14" s="273"/>
      <c r="NYO14" s="273"/>
      <c r="NYP14" s="273"/>
      <c r="NYQ14" s="274"/>
      <c r="NYR14" s="265"/>
      <c r="NYS14" s="537"/>
      <c r="NYT14" s="537"/>
      <c r="NYU14" s="538"/>
      <c r="NYV14" s="539"/>
      <c r="NYX14" s="540"/>
      <c r="NYY14" s="540"/>
      <c r="NYZ14" s="542"/>
      <c r="NZA14" s="541"/>
      <c r="NZB14" s="537"/>
      <c r="NZC14" s="266"/>
      <c r="NZD14" s="271"/>
      <c r="NZE14" s="271"/>
      <c r="NZF14" s="271"/>
      <c r="NZG14" s="271"/>
      <c r="NZH14" s="271"/>
      <c r="NZI14" s="272"/>
      <c r="NZJ14" s="273"/>
      <c r="NZK14" s="273"/>
      <c r="NZL14" s="273"/>
      <c r="NZM14" s="273"/>
      <c r="NZN14" s="274"/>
      <c r="NZO14" s="265"/>
      <c r="NZP14" s="537"/>
      <c r="NZQ14" s="537"/>
      <c r="NZR14" s="538"/>
      <c r="NZS14" s="539"/>
      <c r="NZU14" s="540"/>
      <c r="NZV14" s="540"/>
      <c r="NZW14" s="542"/>
      <c r="NZX14" s="541"/>
      <c r="NZY14" s="537"/>
      <c r="NZZ14" s="266"/>
      <c r="OAA14" s="271"/>
      <c r="OAB14" s="271"/>
      <c r="OAC14" s="271"/>
      <c r="OAD14" s="271"/>
      <c r="OAE14" s="271"/>
      <c r="OAF14" s="272"/>
      <c r="OAG14" s="273"/>
      <c r="OAH14" s="273"/>
      <c r="OAI14" s="273"/>
      <c r="OAJ14" s="273"/>
      <c r="OAK14" s="274"/>
      <c r="OAL14" s="265"/>
      <c r="OAM14" s="537"/>
      <c r="OAN14" s="537"/>
      <c r="OAO14" s="538"/>
      <c r="OAP14" s="539"/>
      <c r="OAR14" s="540"/>
      <c r="OAS14" s="540"/>
      <c r="OAT14" s="542"/>
      <c r="OAU14" s="541"/>
      <c r="OAV14" s="537"/>
      <c r="OAW14" s="266"/>
      <c r="OAX14" s="271"/>
      <c r="OAY14" s="271"/>
      <c r="OAZ14" s="271"/>
      <c r="OBA14" s="271"/>
      <c r="OBB14" s="271"/>
      <c r="OBC14" s="272"/>
      <c r="OBD14" s="273"/>
      <c r="OBE14" s="273"/>
      <c r="OBF14" s="273"/>
      <c r="OBG14" s="273"/>
      <c r="OBH14" s="274"/>
      <c r="OBI14" s="265"/>
      <c r="OBJ14" s="537"/>
      <c r="OBK14" s="537"/>
      <c r="OBL14" s="538"/>
      <c r="OBM14" s="539"/>
      <c r="OBO14" s="540"/>
      <c r="OBP14" s="540"/>
      <c r="OBQ14" s="542"/>
      <c r="OBR14" s="541"/>
      <c r="OBS14" s="537"/>
      <c r="OBT14" s="266"/>
      <c r="OBU14" s="271"/>
      <c r="OBV14" s="271"/>
      <c r="OBW14" s="271"/>
      <c r="OBX14" s="271"/>
      <c r="OBY14" s="271"/>
      <c r="OBZ14" s="272"/>
      <c r="OCA14" s="273"/>
      <c r="OCB14" s="273"/>
      <c r="OCC14" s="273"/>
      <c r="OCD14" s="273"/>
      <c r="OCE14" s="274"/>
      <c r="OCF14" s="265"/>
      <c r="OCG14" s="537"/>
      <c r="OCH14" s="537"/>
      <c r="OCI14" s="538"/>
      <c r="OCJ14" s="539"/>
      <c r="OCL14" s="540"/>
      <c r="OCM14" s="540"/>
      <c r="OCN14" s="542"/>
      <c r="OCO14" s="541"/>
      <c r="OCP14" s="537"/>
      <c r="OCQ14" s="266"/>
      <c r="OCR14" s="271"/>
      <c r="OCS14" s="271"/>
      <c r="OCT14" s="271"/>
      <c r="OCU14" s="271"/>
      <c r="OCV14" s="271"/>
      <c r="OCW14" s="272"/>
      <c r="OCX14" s="273"/>
      <c r="OCY14" s="273"/>
      <c r="OCZ14" s="273"/>
      <c r="ODA14" s="273"/>
      <c r="ODB14" s="274"/>
      <c r="ODC14" s="265"/>
      <c r="ODD14" s="537"/>
      <c r="ODE14" s="537"/>
      <c r="ODF14" s="538"/>
      <c r="ODG14" s="539"/>
      <c r="ODI14" s="540"/>
      <c r="ODJ14" s="540"/>
      <c r="ODK14" s="542"/>
      <c r="ODL14" s="541"/>
      <c r="ODM14" s="537"/>
      <c r="ODN14" s="266"/>
      <c r="ODO14" s="271"/>
      <c r="ODP14" s="271"/>
      <c r="ODQ14" s="271"/>
      <c r="ODR14" s="271"/>
      <c r="ODS14" s="271"/>
      <c r="ODT14" s="272"/>
      <c r="ODU14" s="273"/>
      <c r="ODV14" s="273"/>
      <c r="ODW14" s="273"/>
      <c r="ODX14" s="273"/>
      <c r="ODY14" s="274"/>
      <c r="ODZ14" s="265"/>
      <c r="OEA14" s="537"/>
      <c r="OEB14" s="537"/>
      <c r="OEC14" s="538"/>
      <c r="OED14" s="539"/>
      <c r="OEF14" s="540"/>
      <c r="OEG14" s="540"/>
      <c r="OEH14" s="542"/>
      <c r="OEI14" s="541"/>
      <c r="OEJ14" s="537"/>
      <c r="OEK14" s="266"/>
      <c r="OEL14" s="271"/>
      <c r="OEM14" s="271"/>
      <c r="OEN14" s="271"/>
      <c r="OEO14" s="271"/>
      <c r="OEP14" s="271"/>
      <c r="OEQ14" s="272"/>
      <c r="OER14" s="273"/>
      <c r="OES14" s="273"/>
      <c r="OET14" s="273"/>
      <c r="OEU14" s="273"/>
      <c r="OEV14" s="274"/>
      <c r="OEW14" s="265"/>
      <c r="OEX14" s="537"/>
      <c r="OEY14" s="537"/>
      <c r="OEZ14" s="538"/>
      <c r="OFA14" s="539"/>
      <c r="OFC14" s="540"/>
      <c r="OFD14" s="540"/>
      <c r="OFE14" s="542"/>
      <c r="OFF14" s="541"/>
      <c r="OFG14" s="537"/>
      <c r="OFH14" s="266"/>
      <c r="OFI14" s="271"/>
      <c r="OFJ14" s="271"/>
      <c r="OFK14" s="271"/>
      <c r="OFL14" s="271"/>
      <c r="OFM14" s="271"/>
      <c r="OFN14" s="272"/>
      <c r="OFO14" s="273"/>
      <c r="OFP14" s="273"/>
      <c r="OFQ14" s="273"/>
      <c r="OFR14" s="273"/>
      <c r="OFS14" s="274"/>
      <c r="OFT14" s="265"/>
      <c r="OFU14" s="537"/>
      <c r="OFV14" s="537"/>
      <c r="OFW14" s="538"/>
      <c r="OFX14" s="539"/>
      <c r="OFZ14" s="540"/>
      <c r="OGA14" s="540"/>
      <c r="OGB14" s="542"/>
      <c r="OGC14" s="541"/>
      <c r="OGD14" s="537"/>
      <c r="OGE14" s="266"/>
      <c r="OGF14" s="271"/>
      <c r="OGG14" s="271"/>
      <c r="OGH14" s="271"/>
      <c r="OGI14" s="271"/>
      <c r="OGJ14" s="271"/>
      <c r="OGK14" s="272"/>
      <c r="OGL14" s="273"/>
      <c r="OGM14" s="273"/>
      <c r="OGN14" s="273"/>
      <c r="OGO14" s="273"/>
      <c r="OGP14" s="274"/>
      <c r="OGQ14" s="265"/>
      <c r="OGR14" s="537"/>
      <c r="OGS14" s="537"/>
      <c r="OGT14" s="538"/>
      <c r="OGU14" s="539"/>
      <c r="OGW14" s="540"/>
      <c r="OGX14" s="540"/>
      <c r="OGY14" s="542"/>
      <c r="OGZ14" s="541"/>
      <c r="OHA14" s="537"/>
      <c r="OHB14" s="266"/>
      <c r="OHC14" s="271"/>
      <c r="OHD14" s="271"/>
      <c r="OHE14" s="271"/>
      <c r="OHF14" s="271"/>
      <c r="OHG14" s="271"/>
      <c r="OHH14" s="272"/>
      <c r="OHI14" s="273"/>
      <c r="OHJ14" s="273"/>
      <c r="OHK14" s="273"/>
      <c r="OHL14" s="273"/>
      <c r="OHM14" s="274"/>
      <c r="OHN14" s="265"/>
      <c r="OHO14" s="537"/>
      <c r="OHP14" s="537"/>
      <c r="OHQ14" s="538"/>
      <c r="OHR14" s="539"/>
      <c r="OHT14" s="540"/>
      <c r="OHU14" s="540"/>
      <c r="OHV14" s="542"/>
      <c r="OHW14" s="541"/>
      <c r="OHX14" s="537"/>
      <c r="OHY14" s="266"/>
      <c r="OHZ14" s="271"/>
      <c r="OIA14" s="271"/>
      <c r="OIB14" s="271"/>
      <c r="OIC14" s="271"/>
      <c r="OID14" s="271"/>
      <c r="OIE14" s="272"/>
      <c r="OIF14" s="273"/>
      <c r="OIG14" s="273"/>
      <c r="OIH14" s="273"/>
      <c r="OII14" s="273"/>
      <c r="OIJ14" s="274"/>
      <c r="OIK14" s="265"/>
      <c r="OIL14" s="537"/>
      <c r="OIM14" s="537"/>
      <c r="OIN14" s="538"/>
      <c r="OIO14" s="539"/>
      <c r="OIQ14" s="540"/>
      <c r="OIR14" s="540"/>
      <c r="OIS14" s="542"/>
      <c r="OIT14" s="541"/>
      <c r="OIU14" s="537"/>
      <c r="OIV14" s="266"/>
      <c r="OIW14" s="271"/>
      <c r="OIX14" s="271"/>
      <c r="OIY14" s="271"/>
      <c r="OIZ14" s="271"/>
      <c r="OJA14" s="271"/>
      <c r="OJB14" s="272"/>
      <c r="OJC14" s="273"/>
      <c r="OJD14" s="273"/>
      <c r="OJE14" s="273"/>
      <c r="OJF14" s="273"/>
      <c r="OJG14" s="274"/>
      <c r="OJH14" s="265"/>
      <c r="OJI14" s="537"/>
      <c r="OJJ14" s="537"/>
      <c r="OJK14" s="538"/>
      <c r="OJL14" s="539"/>
      <c r="OJN14" s="540"/>
      <c r="OJO14" s="540"/>
      <c r="OJP14" s="542"/>
      <c r="OJQ14" s="541"/>
      <c r="OJR14" s="537"/>
      <c r="OJS14" s="266"/>
      <c r="OJT14" s="271"/>
      <c r="OJU14" s="271"/>
      <c r="OJV14" s="271"/>
      <c r="OJW14" s="271"/>
      <c r="OJX14" s="271"/>
      <c r="OJY14" s="272"/>
      <c r="OJZ14" s="273"/>
      <c r="OKA14" s="273"/>
      <c r="OKB14" s="273"/>
      <c r="OKC14" s="273"/>
      <c r="OKD14" s="274"/>
      <c r="OKE14" s="265"/>
      <c r="OKF14" s="537"/>
      <c r="OKG14" s="537"/>
      <c r="OKH14" s="538"/>
      <c r="OKI14" s="539"/>
      <c r="OKK14" s="540"/>
      <c r="OKL14" s="540"/>
      <c r="OKM14" s="542"/>
      <c r="OKN14" s="541"/>
      <c r="OKO14" s="537"/>
      <c r="OKP14" s="266"/>
      <c r="OKQ14" s="271"/>
      <c r="OKR14" s="271"/>
      <c r="OKS14" s="271"/>
      <c r="OKT14" s="271"/>
      <c r="OKU14" s="271"/>
      <c r="OKV14" s="272"/>
      <c r="OKW14" s="273"/>
      <c r="OKX14" s="273"/>
      <c r="OKY14" s="273"/>
      <c r="OKZ14" s="273"/>
      <c r="OLA14" s="274"/>
      <c r="OLB14" s="265"/>
      <c r="OLC14" s="537"/>
      <c r="OLD14" s="537"/>
      <c r="OLE14" s="538"/>
      <c r="OLF14" s="539"/>
      <c r="OLH14" s="540"/>
      <c r="OLI14" s="540"/>
      <c r="OLJ14" s="542"/>
      <c r="OLK14" s="541"/>
      <c r="OLL14" s="537"/>
      <c r="OLM14" s="266"/>
      <c r="OLN14" s="271"/>
      <c r="OLO14" s="271"/>
      <c r="OLP14" s="271"/>
      <c r="OLQ14" s="271"/>
      <c r="OLR14" s="271"/>
      <c r="OLS14" s="272"/>
      <c r="OLT14" s="273"/>
      <c r="OLU14" s="273"/>
      <c r="OLV14" s="273"/>
      <c r="OLW14" s="273"/>
      <c r="OLX14" s="274"/>
      <c r="OLY14" s="265"/>
      <c r="OLZ14" s="537"/>
      <c r="OMA14" s="537"/>
      <c r="OMB14" s="538"/>
      <c r="OMC14" s="539"/>
      <c r="OME14" s="540"/>
      <c r="OMF14" s="540"/>
      <c r="OMG14" s="542"/>
      <c r="OMH14" s="541"/>
      <c r="OMI14" s="537"/>
      <c r="OMJ14" s="266"/>
      <c r="OMK14" s="271"/>
      <c r="OML14" s="271"/>
      <c r="OMM14" s="271"/>
      <c r="OMN14" s="271"/>
      <c r="OMO14" s="271"/>
      <c r="OMP14" s="272"/>
      <c r="OMQ14" s="273"/>
      <c r="OMR14" s="273"/>
      <c r="OMS14" s="273"/>
      <c r="OMT14" s="273"/>
      <c r="OMU14" s="274"/>
      <c r="OMV14" s="265"/>
      <c r="OMW14" s="537"/>
      <c r="OMX14" s="537"/>
      <c r="OMY14" s="538"/>
      <c r="OMZ14" s="539"/>
      <c r="ONB14" s="540"/>
      <c r="ONC14" s="540"/>
      <c r="OND14" s="542"/>
      <c r="ONE14" s="541"/>
      <c r="ONF14" s="537"/>
      <c r="ONG14" s="266"/>
      <c r="ONH14" s="271"/>
      <c r="ONI14" s="271"/>
      <c r="ONJ14" s="271"/>
      <c r="ONK14" s="271"/>
      <c r="ONL14" s="271"/>
      <c r="ONM14" s="272"/>
      <c r="ONN14" s="273"/>
      <c r="ONO14" s="273"/>
      <c r="ONP14" s="273"/>
      <c r="ONQ14" s="273"/>
      <c r="ONR14" s="274"/>
      <c r="ONS14" s="265"/>
      <c r="ONT14" s="537"/>
      <c r="ONU14" s="537"/>
      <c r="ONV14" s="538"/>
      <c r="ONW14" s="539"/>
      <c r="ONY14" s="540"/>
      <c r="ONZ14" s="540"/>
      <c r="OOA14" s="542"/>
      <c r="OOB14" s="541"/>
      <c r="OOC14" s="537"/>
      <c r="OOD14" s="266"/>
      <c r="OOE14" s="271"/>
      <c r="OOF14" s="271"/>
      <c r="OOG14" s="271"/>
      <c r="OOH14" s="271"/>
      <c r="OOI14" s="271"/>
      <c r="OOJ14" s="272"/>
      <c r="OOK14" s="273"/>
      <c r="OOL14" s="273"/>
      <c r="OOM14" s="273"/>
      <c r="OON14" s="273"/>
      <c r="OOO14" s="274"/>
      <c r="OOP14" s="265"/>
      <c r="OOQ14" s="537"/>
      <c r="OOR14" s="537"/>
      <c r="OOS14" s="538"/>
      <c r="OOT14" s="539"/>
      <c r="OOV14" s="540"/>
      <c r="OOW14" s="540"/>
      <c r="OOX14" s="542"/>
      <c r="OOY14" s="541"/>
      <c r="OOZ14" s="537"/>
      <c r="OPA14" s="266"/>
      <c r="OPB14" s="271"/>
      <c r="OPC14" s="271"/>
      <c r="OPD14" s="271"/>
      <c r="OPE14" s="271"/>
      <c r="OPF14" s="271"/>
      <c r="OPG14" s="272"/>
      <c r="OPH14" s="273"/>
      <c r="OPI14" s="273"/>
      <c r="OPJ14" s="273"/>
      <c r="OPK14" s="273"/>
      <c r="OPL14" s="274"/>
      <c r="OPM14" s="265"/>
      <c r="OPN14" s="537"/>
      <c r="OPO14" s="537"/>
      <c r="OPP14" s="538"/>
      <c r="OPQ14" s="539"/>
      <c r="OPS14" s="540"/>
      <c r="OPT14" s="540"/>
      <c r="OPU14" s="542"/>
      <c r="OPV14" s="541"/>
      <c r="OPW14" s="537"/>
      <c r="OPX14" s="266"/>
      <c r="OPY14" s="271"/>
      <c r="OPZ14" s="271"/>
      <c r="OQA14" s="271"/>
      <c r="OQB14" s="271"/>
      <c r="OQC14" s="271"/>
      <c r="OQD14" s="272"/>
      <c r="OQE14" s="273"/>
      <c r="OQF14" s="273"/>
      <c r="OQG14" s="273"/>
      <c r="OQH14" s="273"/>
      <c r="OQI14" s="274"/>
      <c r="OQJ14" s="265"/>
      <c r="OQK14" s="537"/>
      <c r="OQL14" s="537"/>
      <c r="OQM14" s="538"/>
      <c r="OQN14" s="539"/>
      <c r="OQP14" s="540"/>
      <c r="OQQ14" s="540"/>
      <c r="OQR14" s="542"/>
      <c r="OQS14" s="541"/>
      <c r="OQT14" s="537"/>
      <c r="OQU14" s="266"/>
      <c r="OQV14" s="271"/>
      <c r="OQW14" s="271"/>
      <c r="OQX14" s="271"/>
      <c r="OQY14" s="271"/>
      <c r="OQZ14" s="271"/>
      <c r="ORA14" s="272"/>
      <c r="ORB14" s="273"/>
      <c r="ORC14" s="273"/>
      <c r="ORD14" s="273"/>
      <c r="ORE14" s="273"/>
      <c r="ORF14" s="274"/>
      <c r="ORG14" s="265"/>
      <c r="ORH14" s="537"/>
      <c r="ORI14" s="537"/>
      <c r="ORJ14" s="538"/>
      <c r="ORK14" s="539"/>
      <c r="ORM14" s="540"/>
      <c r="ORN14" s="540"/>
      <c r="ORO14" s="542"/>
      <c r="ORP14" s="541"/>
      <c r="ORQ14" s="537"/>
      <c r="ORR14" s="266"/>
      <c r="ORS14" s="271"/>
      <c r="ORT14" s="271"/>
      <c r="ORU14" s="271"/>
      <c r="ORV14" s="271"/>
      <c r="ORW14" s="271"/>
      <c r="ORX14" s="272"/>
      <c r="ORY14" s="273"/>
      <c r="ORZ14" s="273"/>
      <c r="OSA14" s="273"/>
      <c r="OSB14" s="273"/>
      <c r="OSC14" s="274"/>
      <c r="OSD14" s="265"/>
      <c r="OSE14" s="537"/>
      <c r="OSF14" s="537"/>
      <c r="OSG14" s="538"/>
      <c r="OSH14" s="539"/>
      <c r="OSJ14" s="540"/>
      <c r="OSK14" s="540"/>
      <c r="OSL14" s="542"/>
      <c r="OSM14" s="541"/>
      <c r="OSN14" s="537"/>
      <c r="OSO14" s="266"/>
      <c r="OSP14" s="271"/>
      <c r="OSQ14" s="271"/>
      <c r="OSR14" s="271"/>
      <c r="OSS14" s="271"/>
      <c r="OST14" s="271"/>
      <c r="OSU14" s="272"/>
      <c r="OSV14" s="273"/>
      <c r="OSW14" s="273"/>
      <c r="OSX14" s="273"/>
      <c r="OSY14" s="273"/>
      <c r="OSZ14" s="274"/>
      <c r="OTA14" s="265"/>
      <c r="OTB14" s="537"/>
      <c r="OTC14" s="537"/>
      <c r="OTD14" s="538"/>
      <c r="OTE14" s="539"/>
      <c r="OTG14" s="540"/>
      <c r="OTH14" s="540"/>
      <c r="OTI14" s="542"/>
      <c r="OTJ14" s="541"/>
      <c r="OTK14" s="537"/>
      <c r="OTL14" s="266"/>
      <c r="OTM14" s="271"/>
      <c r="OTN14" s="271"/>
      <c r="OTO14" s="271"/>
      <c r="OTP14" s="271"/>
      <c r="OTQ14" s="271"/>
      <c r="OTR14" s="272"/>
      <c r="OTS14" s="273"/>
      <c r="OTT14" s="273"/>
      <c r="OTU14" s="273"/>
      <c r="OTV14" s="273"/>
      <c r="OTW14" s="274"/>
      <c r="OTX14" s="265"/>
      <c r="OTY14" s="537"/>
      <c r="OTZ14" s="537"/>
      <c r="OUA14" s="538"/>
      <c r="OUB14" s="539"/>
      <c r="OUD14" s="540"/>
      <c r="OUE14" s="540"/>
      <c r="OUF14" s="542"/>
      <c r="OUG14" s="541"/>
      <c r="OUH14" s="537"/>
      <c r="OUI14" s="266"/>
      <c r="OUJ14" s="271"/>
      <c r="OUK14" s="271"/>
      <c r="OUL14" s="271"/>
      <c r="OUM14" s="271"/>
      <c r="OUN14" s="271"/>
      <c r="OUO14" s="272"/>
      <c r="OUP14" s="273"/>
      <c r="OUQ14" s="273"/>
      <c r="OUR14" s="273"/>
      <c r="OUS14" s="273"/>
      <c r="OUT14" s="274"/>
      <c r="OUU14" s="265"/>
      <c r="OUV14" s="537"/>
      <c r="OUW14" s="537"/>
      <c r="OUX14" s="538"/>
      <c r="OUY14" s="539"/>
      <c r="OVA14" s="540"/>
      <c r="OVB14" s="540"/>
      <c r="OVC14" s="542"/>
      <c r="OVD14" s="541"/>
      <c r="OVE14" s="537"/>
      <c r="OVF14" s="266"/>
      <c r="OVG14" s="271"/>
      <c r="OVH14" s="271"/>
      <c r="OVI14" s="271"/>
      <c r="OVJ14" s="271"/>
      <c r="OVK14" s="271"/>
      <c r="OVL14" s="272"/>
      <c r="OVM14" s="273"/>
      <c r="OVN14" s="273"/>
      <c r="OVO14" s="273"/>
      <c r="OVP14" s="273"/>
      <c r="OVQ14" s="274"/>
      <c r="OVR14" s="265"/>
      <c r="OVS14" s="537"/>
      <c r="OVT14" s="537"/>
      <c r="OVU14" s="538"/>
      <c r="OVV14" s="539"/>
      <c r="OVX14" s="540"/>
      <c r="OVY14" s="540"/>
      <c r="OVZ14" s="542"/>
      <c r="OWA14" s="541"/>
      <c r="OWB14" s="537"/>
      <c r="OWC14" s="266"/>
      <c r="OWD14" s="271"/>
      <c r="OWE14" s="271"/>
      <c r="OWF14" s="271"/>
      <c r="OWG14" s="271"/>
      <c r="OWH14" s="271"/>
      <c r="OWI14" s="272"/>
      <c r="OWJ14" s="273"/>
      <c r="OWK14" s="273"/>
      <c r="OWL14" s="273"/>
      <c r="OWM14" s="273"/>
      <c r="OWN14" s="274"/>
      <c r="OWO14" s="265"/>
      <c r="OWP14" s="537"/>
      <c r="OWQ14" s="537"/>
      <c r="OWR14" s="538"/>
      <c r="OWS14" s="539"/>
      <c r="OWU14" s="540"/>
      <c r="OWV14" s="540"/>
      <c r="OWW14" s="542"/>
      <c r="OWX14" s="541"/>
      <c r="OWY14" s="537"/>
      <c r="OWZ14" s="266"/>
      <c r="OXA14" s="271"/>
      <c r="OXB14" s="271"/>
      <c r="OXC14" s="271"/>
      <c r="OXD14" s="271"/>
      <c r="OXE14" s="271"/>
      <c r="OXF14" s="272"/>
      <c r="OXG14" s="273"/>
      <c r="OXH14" s="273"/>
      <c r="OXI14" s="273"/>
      <c r="OXJ14" s="273"/>
      <c r="OXK14" s="274"/>
      <c r="OXL14" s="265"/>
      <c r="OXM14" s="537"/>
      <c r="OXN14" s="537"/>
      <c r="OXO14" s="538"/>
      <c r="OXP14" s="539"/>
      <c r="OXR14" s="540"/>
      <c r="OXS14" s="540"/>
      <c r="OXT14" s="542"/>
      <c r="OXU14" s="541"/>
      <c r="OXV14" s="537"/>
      <c r="OXW14" s="266"/>
      <c r="OXX14" s="271"/>
      <c r="OXY14" s="271"/>
      <c r="OXZ14" s="271"/>
      <c r="OYA14" s="271"/>
      <c r="OYB14" s="271"/>
      <c r="OYC14" s="272"/>
      <c r="OYD14" s="273"/>
      <c r="OYE14" s="273"/>
      <c r="OYF14" s="273"/>
      <c r="OYG14" s="273"/>
      <c r="OYH14" s="274"/>
      <c r="OYI14" s="265"/>
      <c r="OYJ14" s="537"/>
      <c r="OYK14" s="537"/>
      <c r="OYL14" s="538"/>
      <c r="OYM14" s="539"/>
      <c r="OYO14" s="540"/>
      <c r="OYP14" s="540"/>
      <c r="OYQ14" s="542"/>
      <c r="OYR14" s="541"/>
      <c r="OYS14" s="537"/>
      <c r="OYT14" s="266"/>
      <c r="OYU14" s="271"/>
      <c r="OYV14" s="271"/>
      <c r="OYW14" s="271"/>
      <c r="OYX14" s="271"/>
      <c r="OYY14" s="271"/>
      <c r="OYZ14" s="272"/>
      <c r="OZA14" s="273"/>
      <c r="OZB14" s="273"/>
      <c r="OZC14" s="273"/>
      <c r="OZD14" s="273"/>
      <c r="OZE14" s="274"/>
      <c r="OZF14" s="265"/>
      <c r="OZG14" s="537"/>
      <c r="OZH14" s="537"/>
      <c r="OZI14" s="538"/>
      <c r="OZJ14" s="539"/>
      <c r="OZL14" s="540"/>
      <c r="OZM14" s="540"/>
      <c r="OZN14" s="542"/>
      <c r="OZO14" s="541"/>
      <c r="OZP14" s="537"/>
      <c r="OZQ14" s="266"/>
      <c r="OZR14" s="271"/>
      <c r="OZS14" s="271"/>
      <c r="OZT14" s="271"/>
      <c r="OZU14" s="271"/>
      <c r="OZV14" s="271"/>
      <c r="OZW14" s="272"/>
      <c r="OZX14" s="273"/>
      <c r="OZY14" s="273"/>
      <c r="OZZ14" s="273"/>
      <c r="PAA14" s="273"/>
      <c r="PAB14" s="274"/>
      <c r="PAC14" s="265"/>
      <c r="PAD14" s="537"/>
      <c r="PAE14" s="537"/>
      <c r="PAF14" s="538"/>
      <c r="PAG14" s="539"/>
      <c r="PAI14" s="540"/>
      <c r="PAJ14" s="540"/>
      <c r="PAK14" s="542"/>
      <c r="PAL14" s="541"/>
      <c r="PAM14" s="537"/>
      <c r="PAN14" s="266"/>
      <c r="PAO14" s="271"/>
      <c r="PAP14" s="271"/>
      <c r="PAQ14" s="271"/>
      <c r="PAR14" s="271"/>
      <c r="PAS14" s="271"/>
      <c r="PAT14" s="272"/>
      <c r="PAU14" s="273"/>
      <c r="PAV14" s="273"/>
      <c r="PAW14" s="273"/>
      <c r="PAX14" s="273"/>
      <c r="PAY14" s="274"/>
      <c r="PAZ14" s="265"/>
      <c r="PBA14" s="537"/>
      <c r="PBB14" s="537"/>
      <c r="PBC14" s="538"/>
      <c r="PBD14" s="539"/>
      <c r="PBF14" s="540"/>
      <c r="PBG14" s="540"/>
      <c r="PBH14" s="542"/>
      <c r="PBI14" s="541"/>
      <c r="PBJ14" s="537"/>
      <c r="PBK14" s="266"/>
      <c r="PBL14" s="271"/>
      <c r="PBM14" s="271"/>
      <c r="PBN14" s="271"/>
      <c r="PBO14" s="271"/>
      <c r="PBP14" s="271"/>
      <c r="PBQ14" s="272"/>
      <c r="PBR14" s="273"/>
      <c r="PBS14" s="273"/>
      <c r="PBT14" s="273"/>
      <c r="PBU14" s="273"/>
      <c r="PBV14" s="274"/>
      <c r="PBW14" s="265"/>
      <c r="PBX14" s="537"/>
      <c r="PBY14" s="537"/>
      <c r="PBZ14" s="538"/>
      <c r="PCA14" s="539"/>
      <c r="PCC14" s="540"/>
      <c r="PCD14" s="540"/>
      <c r="PCE14" s="542"/>
      <c r="PCF14" s="541"/>
      <c r="PCG14" s="537"/>
      <c r="PCH14" s="266"/>
      <c r="PCI14" s="271"/>
      <c r="PCJ14" s="271"/>
      <c r="PCK14" s="271"/>
      <c r="PCL14" s="271"/>
      <c r="PCM14" s="271"/>
      <c r="PCN14" s="272"/>
      <c r="PCO14" s="273"/>
      <c r="PCP14" s="273"/>
      <c r="PCQ14" s="273"/>
      <c r="PCR14" s="273"/>
      <c r="PCS14" s="274"/>
      <c r="PCT14" s="265"/>
      <c r="PCU14" s="537"/>
      <c r="PCV14" s="537"/>
      <c r="PCW14" s="538"/>
      <c r="PCX14" s="539"/>
      <c r="PCZ14" s="540"/>
      <c r="PDA14" s="540"/>
      <c r="PDB14" s="542"/>
      <c r="PDC14" s="541"/>
      <c r="PDD14" s="537"/>
      <c r="PDE14" s="266"/>
      <c r="PDF14" s="271"/>
      <c r="PDG14" s="271"/>
      <c r="PDH14" s="271"/>
      <c r="PDI14" s="271"/>
      <c r="PDJ14" s="271"/>
      <c r="PDK14" s="272"/>
      <c r="PDL14" s="273"/>
      <c r="PDM14" s="273"/>
      <c r="PDN14" s="273"/>
      <c r="PDO14" s="273"/>
      <c r="PDP14" s="274"/>
      <c r="PDQ14" s="265"/>
      <c r="PDR14" s="537"/>
      <c r="PDS14" s="537"/>
      <c r="PDT14" s="538"/>
      <c r="PDU14" s="539"/>
      <c r="PDW14" s="540"/>
      <c r="PDX14" s="540"/>
      <c r="PDY14" s="542"/>
      <c r="PDZ14" s="541"/>
      <c r="PEA14" s="537"/>
      <c r="PEB14" s="266"/>
      <c r="PEC14" s="271"/>
      <c r="PED14" s="271"/>
      <c r="PEE14" s="271"/>
      <c r="PEF14" s="271"/>
      <c r="PEG14" s="271"/>
      <c r="PEH14" s="272"/>
      <c r="PEI14" s="273"/>
      <c r="PEJ14" s="273"/>
      <c r="PEK14" s="273"/>
      <c r="PEL14" s="273"/>
      <c r="PEM14" s="274"/>
      <c r="PEN14" s="265"/>
      <c r="PEO14" s="537"/>
      <c r="PEP14" s="537"/>
      <c r="PEQ14" s="538"/>
      <c r="PER14" s="539"/>
      <c r="PET14" s="540"/>
      <c r="PEU14" s="540"/>
      <c r="PEV14" s="542"/>
      <c r="PEW14" s="541"/>
      <c r="PEX14" s="537"/>
      <c r="PEY14" s="266"/>
      <c r="PEZ14" s="271"/>
      <c r="PFA14" s="271"/>
      <c r="PFB14" s="271"/>
      <c r="PFC14" s="271"/>
      <c r="PFD14" s="271"/>
      <c r="PFE14" s="272"/>
      <c r="PFF14" s="273"/>
      <c r="PFG14" s="273"/>
      <c r="PFH14" s="273"/>
      <c r="PFI14" s="273"/>
      <c r="PFJ14" s="274"/>
      <c r="PFK14" s="265"/>
      <c r="PFL14" s="537"/>
      <c r="PFM14" s="537"/>
      <c r="PFN14" s="538"/>
      <c r="PFO14" s="539"/>
      <c r="PFQ14" s="540"/>
      <c r="PFR14" s="540"/>
      <c r="PFS14" s="542"/>
      <c r="PFT14" s="541"/>
      <c r="PFU14" s="537"/>
      <c r="PFV14" s="266"/>
      <c r="PFW14" s="271"/>
      <c r="PFX14" s="271"/>
      <c r="PFY14" s="271"/>
      <c r="PFZ14" s="271"/>
      <c r="PGA14" s="271"/>
      <c r="PGB14" s="272"/>
      <c r="PGC14" s="273"/>
      <c r="PGD14" s="273"/>
      <c r="PGE14" s="273"/>
      <c r="PGF14" s="273"/>
      <c r="PGG14" s="274"/>
      <c r="PGH14" s="265"/>
      <c r="PGI14" s="537"/>
      <c r="PGJ14" s="537"/>
      <c r="PGK14" s="538"/>
      <c r="PGL14" s="539"/>
      <c r="PGN14" s="540"/>
      <c r="PGO14" s="540"/>
      <c r="PGP14" s="542"/>
      <c r="PGQ14" s="541"/>
      <c r="PGR14" s="537"/>
      <c r="PGS14" s="266"/>
      <c r="PGT14" s="271"/>
      <c r="PGU14" s="271"/>
      <c r="PGV14" s="271"/>
      <c r="PGW14" s="271"/>
      <c r="PGX14" s="271"/>
      <c r="PGY14" s="272"/>
      <c r="PGZ14" s="273"/>
      <c r="PHA14" s="273"/>
      <c r="PHB14" s="273"/>
      <c r="PHC14" s="273"/>
      <c r="PHD14" s="274"/>
      <c r="PHE14" s="265"/>
      <c r="PHF14" s="537"/>
      <c r="PHG14" s="537"/>
      <c r="PHH14" s="538"/>
      <c r="PHI14" s="539"/>
      <c r="PHK14" s="540"/>
      <c r="PHL14" s="540"/>
      <c r="PHM14" s="542"/>
      <c r="PHN14" s="541"/>
      <c r="PHO14" s="537"/>
      <c r="PHP14" s="266"/>
      <c r="PHQ14" s="271"/>
      <c r="PHR14" s="271"/>
      <c r="PHS14" s="271"/>
      <c r="PHT14" s="271"/>
      <c r="PHU14" s="271"/>
      <c r="PHV14" s="272"/>
      <c r="PHW14" s="273"/>
      <c r="PHX14" s="273"/>
      <c r="PHY14" s="273"/>
      <c r="PHZ14" s="273"/>
      <c r="PIA14" s="274"/>
      <c r="PIB14" s="265"/>
      <c r="PIC14" s="537"/>
      <c r="PID14" s="537"/>
      <c r="PIE14" s="538"/>
      <c r="PIF14" s="539"/>
      <c r="PIH14" s="540"/>
      <c r="PII14" s="540"/>
      <c r="PIJ14" s="542"/>
      <c r="PIK14" s="541"/>
      <c r="PIL14" s="537"/>
      <c r="PIM14" s="266"/>
      <c r="PIN14" s="271"/>
      <c r="PIO14" s="271"/>
      <c r="PIP14" s="271"/>
      <c r="PIQ14" s="271"/>
      <c r="PIR14" s="271"/>
      <c r="PIS14" s="272"/>
      <c r="PIT14" s="273"/>
      <c r="PIU14" s="273"/>
      <c r="PIV14" s="273"/>
      <c r="PIW14" s="273"/>
      <c r="PIX14" s="274"/>
      <c r="PIY14" s="265"/>
      <c r="PIZ14" s="537"/>
      <c r="PJA14" s="537"/>
      <c r="PJB14" s="538"/>
      <c r="PJC14" s="539"/>
      <c r="PJE14" s="540"/>
      <c r="PJF14" s="540"/>
      <c r="PJG14" s="542"/>
      <c r="PJH14" s="541"/>
      <c r="PJI14" s="537"/>
      <c r="PJJ14" s="266"/>
      <c r="PJK14" s="271"/>
      <c r="PJL14" s="271"/>
      <c r="PJM14" s="271"/>
      <c r="PJN14" s="271"/>
      <c r="PJO14" s="271"/>
      <c r="PJP14" s="272"/>
      <c r="PJQ14" s="273"/>
      <c r="PJR14" s="273"/>
      <c r="PJS14" s="273"/>
      <c r="PJT14" s="273"/>
      <c r="PJU14" s="274"/>
      <c r="PJV14" s="265"/>
      <c r="PJW14" s="537"/>
      <c r="PJX14" s="537"/>
      <c r="PJY14" s="538"/>
      <c r="PJZ14" s="539"/>
      <c r="PKB14" s="540"/>
      <c r="PKC14" s="540"/>
      <c r="PKD14" s="542"/>
      <c r="PKE14" s="541"/>
      <c r="PKF14" s="537"/>
      <c r="PKG14" s="266"/>
      <c r="PKH14" s="271"/>
      <c r="PKI14" s="271"/>
      <c r="PKJ14" s="271"/>
      <c r="PKK14" s="271"/>
      <c r="PKL14" s="271"/>
      <c r="PKM14" s="272"/>
      <c r="PKN14" s="273"/>
      <c r="PKO14" s="273"/>
      <c r="PKP14" s="273"/>
      <c r="PKQ14" s="273"/>
      <c r="PKR14" s="274"/>
      <c r="PKS14" s="265"/>
      <c r="PKT14" s="537"/>
      <c r="PKU14" s="537"/>
      <c r="PKV14" s="538"/>
      <c r="PKW14" s="539"/>
      <c r="PKY14" s="540"/>
      <c r="PKZ14" s="540"/>
      <c r="PLA14" s="542"/>
      <c r="PLB14" s="541"/>
      <c r="PLC14" s="537"/>
      <c r="PLD14" s="266"/>
      <c r="PLE14" s="271"/>
      <c r="PLF14" s="271"/>
      <c r="PLG14" s="271"/>
      <c r="PLH14" s="271"/>
      <c r="PLI14" s="271"/>
      <c r="PLJ14" s="272"/>
      <c r="PLK14" s="273"/>
      <c r="PLL14" s="273"/>
      <c r="PLM14" s="273"/>
      <c r="PLN14" s="273"/>
      <c r="PLO14" s="274"/>
      <c r="PLP14" s="265"/>
      <c r="PLQ14" s="537"/>
      <c r="PLR14" s="537"/>
      <c r="PLS14" s="538"/>
      <c r="PLT14" s="539"/>
      <c r="PLV14" s="540"/>
      <c r="PLW14" s="540"/>
      <c r="PLX14" s="542"/>
      <c r="PLY14" s="541"/>
      <c r="PLZ14" s="537"/>
      <c r="PMA14" s="266"/>
      <c r="PMB14" s="271"/>
      <c r="PMC14" s="271"/>
      <c r="PMD14" s="271"/>
      <c r="PME14" s="271"/>
      <c r="PMF14" s="271"/>
      <c r="PMG14" s="272"/>
      <c r="PMH14" s="273"/>
      <c r="PMI14" s="273"/>
      <c r="PMJ14" s="273"/>
      <c r="PMK14" s="273"/>
      <c r="PML14" s="274"/>
      <c r="PMM14" s="265"/>
      <c r="PMN14" s="537"/>
      <c r="PMO14" s="537"/>
      <c r="PMP14" s="538"/>
      <c r="PMQ14" s="539"/>
      <c r="PMS14" s="540"/>
      <c r="PMT14" s="540"/>
      <c r="PMU14" s="542"/>
      <c r="PMV14" s="541"/>
      <c r="PMW14" s="537"/>
      <c r="PMX14" s="266"/>
      <c r="PMY14" s="271"/>
      <c r="PMZ14" s="271"/>
      <c r="PNA14" s="271"/>
      <c r="PNB14" s="271"/>
      <c r="PNC14" s="271"/>
      <c r="PND14" s="272"/>
      <c r="PNE14" s="273"/>
      <c r="PNF14" s="273"/>
      <c r="PNG14" s="273"/>
      <c r="PNH14" s="273"/>
      <c r="PNI14" s="274"/>
      <c r="PNJ14" s="265"/>
      <c r="PNK14" s="537"/>
      <c r="PNL14" s="537"/>
      <c r="PNM14" s="538"/>
      <c r="PNN14" s="539"/>
      <c r="PNP14" s="540"/>
      <c r="PNQ14" s="540"/>
      <c r="PNR14" s="542"/>
      <c r="PNS14" s="541"/>
      <c r="PNT14" s="537"/>
      <c r="PNU14" s="266"/>
      <c r="PNV14" s="271"/>
      <c r="PNW14" s="271"/>
      <c r="PNX14" s="271"/>
      <c r="PNY14" s="271"/>
      <c r="PNZ14" s="271"/>
      <c r="POA14" s="272"/>
      <c r="POB14" s="273"/>
      <c r="POC14" s="273"/>
      <c r="POD14" s="273"/>
      <c r="POE14" s="273"/>
      <c r="POF14" s="274"/>
      <c r="POG14" s="265"/>
      <c r="POH14" s="537"/>
      <c r="POI14" s="537"/>
      <c r="POJ14" s="538"/>
      <c r="POK14" s="539"/>
      <c r="POM14" s="540"/>
      <c r="PON14" s="540"/>
      <c r="POO14" s="542"/>
      <c r="POP14" s="541"/>
      <c r="POQ14" s="537"/>
      <c r="POR14" s="266"/>
      <c r="POS14" s="271"/>
      <c r="POT14" s="271"/>
      <c r="POU14" s="271"/>
      <c r="POV14" s="271"/>
      <c r="POW14" s="271"/>
      <c r="POX14" s="272"/>
      <c r="POY14" s="273"/>
      <c r="POZ14" s="273"/>
      <c r="PPA14" s="273"/>
      <c r="PPB14" s="273"/>
      <c r="PPC14" s="274"/>
      <c r="PPD14" s="265"/>
      <c r="PPE14" s="537"/>
      <c r="PPF14" s="537"/>
      <c r="PPG14" s="538"/>
      <c r="PPH14" s="539"/>
      <c r="PPJ14" s="540"/>
      <c r="PPK14" s="540"/>
      <c r="PPL14" s="542"/>
      <c r="PPM14" s="541"/>
      <c r="PPN14" s="537"/>
      <c r="PPO14" s="266"/>
      <c r="PPP14" s="271"/>
      <c r="PPQ14" s="271"/>
      <c r="PPR14" s="271"/>
      <c r="PPS14" s="271"/>
      <c r="PPT14" s="271"/>
      <c r="PPU14" s="272"/>
      <c r="PPV14" s="273"/>
      <c r="PPW14" s="273"/>
      <c r="PPX14" s="273"/>
      <c r="PPY14" s="273"/>
      <c r="PPZ14" s="274"/>
      <c r="PQA14" s="265"/>
      <c r="PQB14" s="537"/>
      <c r="PQC14" s="537"/>
      <c r="PQD14" s="538"/>
      <c r="PQE14" s="539"/>
      <c r="PQG14" s="540"/>
      <c r="PQH14" s="540"/>
      <c r="PQI14" s="542"/>
      <c r="PQJ14" s="541"/>
      <c r="PQK14" s="537"/>
      <c r="PQL14" s="266"/>
      <c r="PQM14" s="271"/>
      <c r="PQN14" s="271"/>
      <c r="PQO14" s="271"/>
      <c r="PQP14" s="271"/>
      <c r="PQQ14" s="271"/>
      <c r="PQR14" s="272"/>
      <c r="PQS14" s="273"/>
      <c r="PQT14" s="273"/>
      <c r="PQU14" s="273"/>
      <c r="PQV14" s="273"/>
      <c r="PQW14" s="274"/>
      <c r="PQX14" s="265"/>
      <c r="PQY14" s="537"/>
      <c r="PQZ14" s="537"/>
      <c r="PRA14" s="538"/>
      <c r="PRB14" s="539"/>
      <c r="PRD14" s="540"/>
      <c r="PRE14" s="540"/>
      <c r="PRF14" s="542"/>
      <c r="PRG14" s="541"/>
      <c r="PRH14" s="537"/>
      <c r="PRI14" s="266"/>
      <c r="PRJ14" s="271"/>
      <c r="PRK14" s="271"/>
      <c r="PRL14" s="271"/>
      <c r="PRM14" s="271"/>
      <c r="PRN14" s="271"/>
      <c r="PRO14" s="272"/>
      <c r="PRP14" s="273"/>
      <c r="PRQ14" s="273"/>
      <c r="PRR14" s="273"/>
      <c r="PRS14" s="273"/>
      <c r="PRT14" s="274"/>
      <c r="PRU14" s="265"/>
      <c r="PRV14" s="537"/>
      <c r="PRW14" s="537"/>
      <c r="PRX14" s="538"/>
      <c r="PRY14" s="539"/>
      <c r="PSA14" s="540"/>
      <c r="PSB14" s="540"/>
      <c r="PSC14" s="542"/>
      <c r="PSD14" s="541"/>
      <c r="PSE14" s="537"/>
      <c r="PSF14" s="266"/>
      <c r="PSG14" s="271"/>
      <c r="PSH14" s="271"/>
      <c r="PSI14" s="271"/>
      <c r="PSJ14" s="271"/>
      <c r="PSK14" s="271"/>
      <c r="PSL14" s="272"/>
      <c r="PSM14" s="273"/>
      <c r="PSN14" s="273"/>
      <c r="PSO14" s="273"/>
      <c r="PSP14" s="273"/>
      <c r="PSQ14" s="274"/>
      <c r="PSR14" s="265"/>
      <c r="PSS14" s="537"/>
      <c r="PST14" s="537"/>
      <c r="PSU14" s="538"/>
      <c r="PSV14" s="539"/>
      <c r="PSX14" s="540"/>
      <c r="PSY14" s="540"/>
      <c r="PSZ14" s="542"/>
      <c r="PTA14" s="541"/>
      <c r="PTB14" s="537"/>
      <c r="PTC14" s="266"/>
      <c r="PTD14" s="271"/>
      <c r="PTE14" s="271"/>
      <c r="PTF14" s="271"/>
      <c r="PTG14" s="271"/>
      <c r="PTH14" s="271"/>
      <c r="PTI14" s="272"/>
      <c r="PTJ14" s="273"/>
      <c r="PTK14" s="273"/>
      <c r="PTL14" s="273"/>
      <c r="PTM14" s="273"/>
      <c r="PTN14" s="274"/>
      <c r="PTO14" s="265"/>
      <c r="PTP14" s="537"/>
      <c r="PTQ14" s="537"/>
      <c r="PTR14" s="538"/>
      <c r="PTS14" s="539"/>
      <c r="PTU14" s="540"/>
      <c r="PTV14" s="540"/>
      <c r="PTW14" s="542"/>
      <c r="PTX14" s="541"/>
      <c r="PTY14" s="537"/>
      <c r="PTZ14" s="266"/>
      <c r="PUA14" s="271"/>
      <c r="PUB14" s="271"/>
      <c r="PUC14" s="271"/>
      <c r="PUD14" s="271"/>
      <c r="PUE14" s="271"/>
      <c r="PUF14" s="272"/>
      <c r="PUG14" s="273"/>
      <c r="PUH14" s="273"/>
      <c r="PUI14" s="273"/>
      <c r="PUJ14" s="273"/>
      <c r="PUK14" s="274"/>
      <c r="PUL14" s="265"/>
      <c r="PUM14" s="537"/>
      <c r="PUN14" s="537"/>
      <c r="PUO14" s="538"/>
      <c r="PUP14" s="539"/>
      <c r="PUR14" s="540"/>
      <c r="PUS14" s="540"/>
      <c r="PUT14" s="542"/>
      <c r="PUU14" s="541"/>
      <c r="PUV14" s="537"/>
      <c r="PUW14" s="266"/>
      <c r="PUX14" s="271"/>
      <c r="PUY14" s="271"/>
      <c r="PUZ14" s="271"/>
      <c r="PVA14" s="271"/>
      <c r="PVB14" s="271"/>
      <c r="PVC14" s="272"/>
      <c r="PVD14" s="273"/>
      <c r="PVE14" s="273"/>
      <c r="PVF14" s="273"/>
      <c r="PVG14" s="273"/>
      <c r="PVH14" s="274"/>
      <c r="PVI14" s="265"/>
      <c r="PVJ14" s="537"/>
      <c r="PVK14" s="537"/>
      <c r="PVL14" s="538"/>
      <c r="PVM14" s="539"/>
      <c r="PVO14" s="540"/>
      <c r="PVP14" s="540"/>
      <c r="PVQ14" s="542"/>
      <c r="PVR14" s="541"/>
      <c r="PVS14" s="537"/>
      <c r="PVT14" s="266"/>
      <c r="PVU14" s="271"/>
      <c r="PVV14" s="271"/>
      <c r="PVW14" s="271"/>
      <c r="PVX14" s="271"/>
      <c r="PVY14" s="271"/>
      <c r="PVZ14" s="272"/>
      <c r="PWA14" s="273"/>
      <c r="PWB14" s="273"/>
      <c r="PWC14" s="273"/>
      <c r="PWD14" s="273"/>
      <c r="PWE14" s="274"/>
      <c r="PWF14" s="265"/>
      <c r="PWG14" s="537"/>
      <c r="PWH14" s="537"/>
      <c r="PWI14" s="538"/>
      <c r="PWJ14" s="539"/>
      <c r="PWL14" s="540"/>
      <c r="PWM14" s="540"/>
      <c r="PWN14" s="542"/>
      <c r="PWO14" s="541"/>
      <c r="PWP14" s="537"/>
      <c r="PWQ14" s="266"/>
      <c r="PWR14" s="271"/>
      <c r="PWS14" s="271"/>
      <c r="PWT14" s="271"/>
      <c r="PWU14" s="271"/>
      <c r="PWV14" s="271"/>
      <c r="PWW14" s="272"/>
      <c r="PWX14" s="273"/>
      <c r="PWY14" s="273"/>
      <c r="PWZ14" s="273"/>
      <c r="PXA14" s="273"/>
      <c r="PXB14" s="274"/>
      <c r="PXC14" s="265"/>
      <c r="PXD14" s="537"/>
      <c r="PXE14" s="537"/>
      <c r="PXF14" s="538"/>
      <c r="PXG14" s="539"/>
      <c r="PXI14" s="540"/>
      <c r="PXJ14" s="540"/>
      <c r="PXK14" s="542"/>
      <c r="PXL14" s="541"/>
      <c r="PXM14" s="537"/>
      <c r="PXN14" s="266"/>
      <c r="PXO14" s="271"/>
      <c r="PXP14" s="271"/>
      <c r="PXQ14" s="271"/>
      <c r="PXR14" s="271"/>
      <c r="PXS14" s="271"/>
      <c r="PXT14" s="272"/>
      <c r="PXU14" s="273"/>
      <c r="PXV14" s="273"/>
      <c r="PXW14" s="273"/>
      <c r="PXX14" s="273"/>
      <c r="PXY14" s="274"/>
      <c r="PXZ14" s="265"/>
      <c r="PYA14" s="537"/>
      <c r="PYB14" s="537"/>
      <c r="PYC14" s="538"/>
      <c r="PYD14" s="539"/>
      <c r="PYF14" s="540"/>
      <c r="PYG14" s="540"/>
      <c r="PYH14" s="542"/>
      <c r="PYI14" s="541"/>
      <c r="PYJ14" s="537"/>
      <c r="PYK14" s="266"/>
      <c r="PYL14" s="271"/>
      <c r="PYM14" s="271"/>
      <c r="PYN14" s="271"/>
      <c r="PYO14" s="271"/>
      <c r="PYP14" s="271"/>
      <c r="PYQ14" s="272"/>
      <c r="PYR14" s="273"/>
      <c r="PYS14" s="273"/>
      <c r="PYT14" s="273"/>
      <c r="PYU14" s="273"/>
      <c r="PYV14" s="274"/>
      <c r="PYW14" s="265"/>
      <c r="PYX14" s="537"/>
      <c r="PYY14" s="537"/>
      <c r="PYZ14" s="538"/>
      <c r="PZA14" s="539"/>
      <c r="PZC14" s="540"/>
      <c r="PZD14" s="540"/>
      <c r="PZE14" s="542"/>
      <c r="PZF14" s="541"/>
      <c r="PZG14" s="537"/>
      <c r="PZH14" s="266"/>
      <c r="PZI14" s="271"/>
      <c r="PZJ14" s="271"/>
      <c r="PZK14" s="271"/>
      <c r="PZL14" s="271"/>
      <c r="PZM14" s="271"/>
      <c r="PZN14" s="272"/>
      <c r="PZO14" s="273"/>
      <c r="PZP14" s="273"/>
      <c r="PZQ14" s="273"/>
      <c r="PZR14" s="273"/>
      <c r="PZS14" s="274"/>
      <c r="PZT14" s="265"/>
      <c r="PZU14" s="537"/>
      <c r="PZV14" s="537"/>
      <c r="PZW14" s="538"/>
      <c r="PZX14" s="539"/>
      <c r="PZZ14" s="540"/>
      <c r="QAA14" s="540"/>
      <c r="QAB14" s="542"/>
      <c r="QAC14" s="541"/>
      <c r="QAD14" s="537"/>
      <c r="QAE14" s="266"/>
      <c r="QAF14" s="271"/>
      <c r="QAG14" s="271"/>
      <c r="QAH14" s="271"/>
      <c r="QAI14" s="271"/>
      <c r="QAJ14" s="271"/>
      <c r="QAK14" s="272"/>
      <c r="QAL14" s="273"/>
      <c r="QAM14" s="273"/>
      <c r="QAN14" s="273"/>
      <c r="QAO14" s="273"/>
      <c r="QAP14" s="274"/>
      <c r="QAQ14" s="265"/>
      <c r="QAR14" s="537"/>
      <c r="QAS14" s="537"/>
      <c r="QAT14" s="538"/>
      <c r="QAU14" s="539"/>
      <c r="QAW14" s="540"/>
      <c r="QAX14" s="540"/>
      <c r="QAY14" s="542"/>
      <c r="QAZ14" s="541"/>
      <c r="QBA14" s="537"/>
      <c r="QBB14" s="266"/>
      <c r="QBC14" s="271"/>
      <c r="QBD14" s="271"/>
      <c r="QBE14" s="271"/>
      <c r="QBF14" s="271"/>
      <c r="QBG14" s="271"/>
      <c r="QBH14" s="272"/>
      <c r="QBI14" s="273"/>
      <c r="QBJ14" s="273"/>
      <c r="QBK14" s="273"/>
      <c r="QBL14" s="273"/>
      <c r="QBM14" s="274"/>
      <c r="QBN14" s="265"/>
      <c r="QBO14" s="537"/>
      <c r="QBP14" s="537"/>
      <c r="QBQ14" s="538"/>
      <c r="QBR14" s="539"/>
      <c r="QBT14" s="540"/>
      <c r="QBU14" s="540"/>
      <c r="QBV14" s="542"/>
      <c r="QBW14" s="541"/>
      <c r="QBX14" s="537"/>
      <c r="QBY14" s="266"/>
      <c r="QBZ14" s="271"/>
      <c r="QCA14" s="271"/>
      <c r="QCB14" s="271"/>
      <c r="QCC14" s="271"/>
      <c r="QCD14" s="271"/>
      <c r="QCE14" s="272"/>
      <c r="QCF14" s="273"/>
      <c r="QCG14" s="273"/>
      <c r="QCH14" s="273"/>
      <c r="QCI14" s="273"/>
      <c r="QCJ14" s="274"/>
      <c r="QCK14" s="265"/>
      <c r="QCL14" s="537"/>
      <c r="QCM14" s="537"/>
      <c r="QCN14" s="538"/>
      <c r="QCO14" s="539"/>
      <c r="QCQ14" s="540"/>
      <c r="QCR14" s="540"/>
      <c r="QCS14" s="542"/>
      <c r="QCT14" s="541"/>
      <c r="QCU14" s="537"/>
      <c r="QCV14" s="266"/>
      <c r="QCW14" s="271"/>
      <c r="QCX14" s="271"/>
      <c r="QCY14" s="271"/>
      <c r="QCZ14" s="271"/>
      <c r="QDA14" s="271"/>
      <c r="QDB14" s="272"/>
      <c r="QDC14" s="273"/>
      <c r="QDD14" s="273"/>
      <c r="QDE14" s="273"/>
      <c r="QDF14" s="273"/>
      <c r="QDG14" s="274"/>
      <c r="QDH14" s="265"/>
      <c r="QDI14" s="537"/>
      <c r="QDJ14" s="537"/>
      <c r="QDK14" s="538"/>
      <c r="QDL14" s="539"/>
      <c r="QDN14" s="540"/>
      <c r="QDO14" s="540"/>
      <c r="QDP14" s="542"/>
      <c r="QDQ14" s="541"/>
      <c r="QDR14" s="537"/>
      <c r="QDS14" s="266"/>
      <c r="QDT14" s="271"/>
      <c r="QDU14" s="271"/>
      <c r="QDV14" s="271"/>
      <c r="QDW14" s="271"/>
      <c r="QDX14" s="271"/>
      <c r="QDY14" s="272"/>
      <c r="QDZ14" s="273"/>
      <c r="QEA14" s="273"/>
      <c r="QEB14" s="273"/>
      <c r="QEC14" s="273"/>
      <c r="QED14" s="274"/>
      <c r="QEE14" s="265"/>
      <c r="QEF14" s="537"/>
      <c r="QEG14" s="537"/>
      <c r="QEH14" s="538"/>
      <c r="QEI14" s="539"/>
      <c r="QEK14" s="540"/>
      <c r="QEL14" s="540"/>
      <c r="QEM14" s="542"/>
      <c r="QEN14" s="541"/>
      <c r="QEO14" s="537"/>
      <c r="QEP14" s="266"/>
      <c r="QEQ14" s="271"/>
      <c r="QER14" s="271"/>
      <c r="QES14" s="271"/>
      <c r="QET14" s="271"/>
      <c r="QEU14" s="271"/>
      <c r="QEV14" s="272"/>
      <c r="QEW14" s="273"/>
      <c r="QEX14" s="273"/>
      <c r="QEY14" s="273"/>
      <c r="QEZ14" s="273"/>
      <c r="QFA14" s="274"/>
      <c r="QFB14" s="265"/>
      <c r="QFC14" s="537"/>
      <c r="QFD14" s="537"/>
      <c r="QFE14" s="538"/>
      <c r="QFF14" s="539"/>
      <c r="QFH14" s="540"/>
      <c r="QFI14" s="540"/>
      <c r="QFJ14" s="542"/>
      <c r="QFK14" s="541"/>
      <c r="QFL14" s="537"/>
      <c r="QFM14" s="266"/>
      <c r="QFN14" s="271"/>
      <c r="QFO14" s="271"/>
      <c r="QFP14" s="271"/>
      <c r="QFQ14" s="271"/>
      <c r="QFR14" s="271"/>
      <c r="QFS14" s="272"/>
      <c r="QFT14" s="273"/>
      <c r="QFU14" s="273"/>
      <c r="QFV14" s="273"/>
      <c r="QFW14" s="273"/>
      <c r="QFX14" s="274"/>
      <c r="QFY14" s="265"/>
      <c r="QFZ14" s="537"/>
      <c r="QGA14" s="537"/>
      <c r="QGB14" s="538"/>
      <c r="QGC14" s="539"/>
      <c r="QGE14" s="540"/>
      <c r="QGF14" s="540"/>
      <c r="QGG14" s="542"/>
      <c r="QGH14" s="541"/>
      <c r="QGI14" s="537"/>
      <c r="QGJ14" s="266"/>
      <c r="QGK14" s="271"/>
      <c r="QGL14" s="271"/>
      <c r="QGM14" s="271"/>
      <c r="QGN14" s="271"/>
      <c r="QGO14" s="271"/>
      <c r="QGP14" s="272"/>
      <c r="QGQ14" s="273"/>
      <c r="QGR14" s="273"/>
      <c r="QGS14" s="273"/>
      <c r="QGT14" s="273"/>
      <c r="QGU14" s="274"/>
      <c r="QGV14" s="265"/>
      <c r="QGW14" s="537"/>
      <c r="QGX14" s="537"/>
      <c r="QGY14" s="538"/>
      <c r="QGZ14" s="539"/>
      <c r="QHB14" s="540"/>
      <c r="QHC14" s="540"/>
      <c r="QHD14" s="542"/>
      <c r="QHE14" s="541"/>
      <c r="QHF14" s="537"/>
      <c r="QHG14" s="266"/>
      <c r="QHH14" s="271"/>
      <c r="QHI14" s="271"/>
      <c r="QHJ14" s="271"/>
      <c r="QHK14" s="271"/>
      <c r="QHL14" s="271"/>
      <c r="QHM14" s="272"/>
      <c r="QHN14" s="273"/>
      <c r="QHO14" s="273"/>
      <c r="QHP14" s="273"/>
      <c r="QHQ14" s="273"/>
      <c r="QHR14" s="274"/>
      <c r="QHS14" s="265"/>
      <c r="QHT14" s="537"/>
      <c r="QHU14" s="537"/>
      <c r="QHV14" s="538"/>
      <c r="QHW14" s="539"/>
      <c r="QHY14" s="540"/>
      <c r="QHZ14" s="540"/>
      <c r="QIA14" s="542"/>
      <c r="QIB14" s="541"/>
      <c r="QIC14" s="537"/>
      <c r="QID14" s="266"/>
      <c r="QIE14" s="271"/>
      <c r="QIF14" s="271"/>
      <c r="QIG14" s="271"/>
      <c r="QIH14" s="271"/>
      <c r="QII14" s="271"/>
      <c r="QIJ14" s="272"/>
      <c r="QIK14" s="273"/>
      <c r="QIL14" s="273"/>
      <c r="QIM14" s="273"/>
      <c r="QIN14" s="273"/>
      <c r="QIO14" s="274"/>
      <c r="QIP14" s="265"/>
      <c r="QIQ14" s="537"/>
      <c r="QIR14" s="537"/>
      <c r="QIS14" s="538"/>
      <c r="QIT14" s="539"/>
      <c r="QIV14" s="540"/>
      <c r="QIW14" s="540"/>
      <c r="QIX14" s="542"/>
      <c r="QIY14" s="541"/>
      <c r="QIZ14" s="537"/>
      <c r="QJA14" s="266"/>
      <c r="QJB14" s="271"/>
      <c r="QJC14" s="271"/>
      <c r="QJD14" s="271"/>
      <c r="QJE14" s="271"/>
      <c r="QJF14" s="271"/>
      <c r="QJG14" s="272"/>
      <c r="QJH14" s="273"/>
      <c r="QJI14" s="273"/>
      <c r="QJJ14" s="273"/>
      <c r="QJK14" s="273"/>
      <c r="QJL14" s="274"/>
      <c r="QJM14" s="265"/>
      <c r="QJN14" s="537"/>
      <c r="QJO14" s="537"/>
      <c r="QJP14" s="538"/>
      <c r="QJQ14" s="539"/>
      <c r="QJS14" s="540"/>
      <c r="QJT14" s="540"/>
      <c r="QJU14" s="542"/>
      <c r="QJV14" s="541"/>
      <c r="QJW14" s="537"/>
      <c r="QJX14" s="266"/>
      <c r="QJY14" s="271"/>
      <c r="QJZ14" s="271"/>
      <c r="QKA14" s="271"/>
      <c r="QKB14" s="271"/>
      <c r="QKC14" s="271"/>
      <c r="QKD14" s="272"/>
      <c r="QKE14" s="273"/>
      <c r="QKF14" s="273"/>
      <c r="QKG14" s="273"/>
      <c r="QKH14" s="273"/>
      <c r="QKI14" s="274"/>
      <c r="QKJ14" s="265"/>
      <c r="QKK14" s="537"/>
      <c r="QKL14" s="537"/>
      <c r="QKM14" s="538"/>
      <c r="QKN14" s="539"/>
      <c r="QKP14" s="540"/>
      <c r="QKQ14" s="540"/>
      <c r="QKR14" s="542"/>
      <c r="QKS14" s="541"/>
      <c r="QKT14" s="537"/>
      <c r="QKU14" s="266"/>
      <c r="QKV14" s="271"/>
      <c r="QKW14" s="271"/>
      <c r="QKX14" s="271"/>
      <c r="QKY14" s="271"/>
      <c r="QKZ14" s="271"/>
      <c r="QLA14" s="272"/>
      <c r="QLB14" s="273"/>
      <c r="QLC14" s="273"/>
      <c r="QLD14" s="273"/>
      <c r="QLE14" s="273"/>
      <c r="QLF14" s="274"/>
      <c r="QLG14" s="265"/>
      <c r="QLH14" s="537"/>
      <c r="QLI14" s="537"/>
      <c r="QLJ14" s="538"/>
      <c r="QLK14" s="539"/>
      <c r="QLM14" s="540"/>
      <c r="QLN14" s="540"/>
      <c r="QLO14" s="542"/>
      <c r="QLP14" s="541"/>
      <c r="QLQ14" s="537"/>
      <c r="QLR14" s="266"/>
      <c r="QLS14" s="271"/>
      <c r="QLT14" s="271"/>
      <c r="QLU14" s="271"/>
      <c r="QLV14" s="271"/>
      <c r="QLW14" s="271"/>
      <c r="QLX14" s="272"/>
      <c r="QLY14" s="273"/>
      <c r="QLZ14" s="273"/>
      <c r="QMA14" s="273"/>
      <c r="QMB14" s="273"/>
      <c r="QMC14" s="274"/>
      <c r="QMD14" s="265"/>
      <c r="QME14" s="537"/>
      <c r="QMF14" s="537"/>
      <c r="QMG14" s="538"/>
      <c r="QMH14" s="539"/>
      <c r="QMJ14" s="540"/>
      <c r="QMK14" s="540"/>
      <c r="QML14" s="542"/>
      <c r="QMM14" s="541"/>
      <c r="QMN14" s="537"/>
      <c r="QMO14" s="266"/>
      <c r="QMP14" s="271"/>
      <c r="QMQ14" s="271"/>
      <c r="QMR14" s="271"/>
      <c r="QMS14" s="271"/>
      <c r="QMT14" s="271"/>
      <c r="QMU14" s="272"/>
      <c r="QMV14" s="273"/>
      <c r="QMW14" s="273"/>
      <c r="QMX14" s="273"/>
      <c r="QMY14" s="273"/>
      <c r="QMZ14" s="274"/>
      <c r="QNA14" s="265"/>
      <c r="QNB14" s="537"/>
      <c r="QNC14" s="537"/>
      <c r="QND14" s="538"/>
      <c r="QNE14" s="539"/>
      <c r="QNG14" s="540"/>
      <c r="QNH14" s="540"/>
      <c r="QNI14" s="542"/>
      <c r="QNJ14" s="541"/>
      <c r="QNK14" s="537"/>
      <c r="QNL14" s="266"/>
      <c r="QNM14" s="271"/>
      <c r="QNN14" s="271"/>
      <c r="QNO14" s="271"/>
      <c r="QNP14" s="271"/>
      <c r="QNQ14" s="271"/>
      <c r="QNR14" s="272"/>
      <c r="QNS14" s="273"/>
      <c r="QNT14" s="273"/>
      <c r="QNU14" s="273"/>
      <c r="QNV14" s="273"/>
      <c r="QNW14" s="274"/>
      <c r="QNX14" s="265"/>
      <c r="QNY14" s="537"/>
      <c r="QNZ14" s="537"/>
      <c r="QOA14" s="538"/>
      <c r="QOB14" s="539"/>
      <c r="QOD14" s="540"/>
      <c r="QOE14" s="540"/>
      <c r="QOF14" s="542"/>
      <c r="QOG14" s="541"/>
      <c r="QOH14" s="537"/>
      <c r="QOI14" s="266"/>
      <c r="QOJ14" s="271"/>
      <c r="QOK14" s="271"/>
      <c r="QOL14" s="271"/>
      <c r="QOM14" s="271"/>
      <c r="QON14" s="271"/>
      <c r="QOO14" s="272"/>
      <c r="QOP14" s="273"/>
      <c r="QOQ14" s="273"/>
      <c r="QOR14" s="273"/>
      <c r="QOS14" s="273"/>
      <c r="QOT14" s="274"/>
      <c r="QOU14" s="265"/>
      <c r="QOV14" s="537"/>
      <c r="QOW14" s="537"/>
      <c r="QOX14" s="538"/>
      <c r="QOY14" s="539"/>
      <c r="QPA14" s="540"/>
      <c r="QPB14" s="540"/>
      <c r="QPC14" s="542"/>
      <c r="QPD14" s="541"/>
      <c r="QPE14" s="537"/>
      <c r="QPF14" s="266"/>
      <c r="QPG14" s="271"/>
      <c r="QPH14" s="271"/>
      <c r="QPI14" s="271"/>
      <c r="QPJ14" s="271"/>
      <c r="QPK14" s="271"/>
      <c r="QPL14" s="272"/>
      <c r="QPM14" s="273"/>
      <c r="QPN14" s="273"/>
      <c r="QPO14" s="273"/>
      <c r="QPP14" s="273"/>
      <c r="QPQ14" s="274"/>
      <c r="QPR14" s="265"/>
      <c r="QPS14" s="537"/>
      <c r="QPT14" s="537"/>
      <c r="QPU14" s="538"/>
      <c r="QPV14" s="539"/>
      <c r="QPX14" s="540"/>
      <c r="QPY14" s="540"/>
      <c r="QPZ14" s="542"/>
      <c r="QQA14" s="541"/>
      <c r="QQB14" s="537"/>
      <c r="QQC14" s="266"/>
      <c r="QQD14" s="271"/>
      <c r="QQE14" s="271"/>
      <c r="QQF14" s="271"/>
      <c r="QQG14" s="271"/>
      <c r="QQH14" s="271"/>
      <c r="QQI14" s="272"/>
      <c r="QQJ14" s="273"/>
      <c r="QQK14" s="273"/>
      <c r="QQL14" s="273"/>
      <c r="QQM14" s="273"/>
      <c r="QQN14" s="274"/>
      <c r="QQO14" s="265"/>
      <c r="QQP14" s="537"/>
      <c r="QQQ14" s="537"/>
      <c r="QQR14" s="538"/>
      <c r="QQS14" s="539"/>
      <c r="QQU14" s="540"/>
      <c r="QQV14" s="540"/>
      <c r="QQW14" s="542"/>
      <c r="QQX14" s="541"/>
      <c r="QQY14" s="537"/>
      <c r="QQZ14" s="266"/>
      <c r="QRA14" s="271"/>
      <c r="QRB14" s="271"/>
      <c r="QRC14" s="271"/>
      <c r="QRD14" s="271"/>
      <c r="QRE14" s="271"/>
      <c r="QRF14" s="272"/>
      <c r="QRG14" s="273"/>
      <c r="QRH14" s="273"/>
      <c r="QRI14" s="273"/>
      <c r="QRJ14" s="273"/>
      <c r="QRK14" s="274"/>
      <c r="QRL14" s="265"/>
      <c r="QRM14" s="537"/>
      <c r="QRN14" s="537"/>
      <c r="QRO14" s="538"/>
      <c r="QRP14" s="539"/>
      <c r="QRR14" s="540"/>
      <c r="QRS14" s="540"/>
      <c r="QRT14" s="542"/>
      <c r="QRU14" s="541"/>
      <c r="QRV14" s="537"/>
      <c r="QRW14" s="266"/>
      <c r="QRX14" s="271"/>
      <c r="QRY14" s="271"/>
      <c r="QRZ14" s="271"/>
      <c r="QSA14" s="271"/>
      <c r="QSB14" s="271"/>
      <c r="QSC14" s="272"/>
      <c r="QSD14" s="273"/>
      <c r="QSE14" s="273"/>
      <c r="QSF14" s="273"/>
      <c r="QSG14" s="273"/>
      <c r="QSH14" s="274"/>
      <c r="QSI14" s="265"/>
      <c r="QSJ14" s="537"/>
      <c r="QSK14" s="537"/>
      <c r="QSL14" s="538"/>
      <c r="QSM14" s="539"/>
      <c r="QSO14" s="540"/>
      <c r="QSP14" s="540"/>
      <c r="QSQ14" s="542"/>
      <c r="QSR14" s="541"/>
      <c r="QSS14" s="537"/>
      <c r="QST14" s="266"/>
      <c r="QSU14" s="271"/>
      <c r="QSV14" s="271"/>
      <c r="QSW14" s="271"/>
      <c r="QSX14" s="271"/>
      <c r="QSY14" s="271"/>
      <c r="QSZ14" s="272"/>
      <c r="QTA14" s="273"/>
      <c r="QTB14" s="273"/>
      <c r="QTC14" s="273"/>
      <c r="QTD14" s="273"/>
      <c r="QTE14" s="274"/>
      <c r="QTF14" s="265"/>
      <c r="QTG14" s="537"/>
      <c r="QTH14" s="537"/>
      <c r="QTI14" s="538"/>
      <c r="QTJ14" s="539"/>
      <c r="QTL14" s="540"/>
      <c r="QTM14" s="540"/>
      <c r="QTN14" s="542"/>
      <c r="QTO14" s="541"/>
      <c r="QTP14" s="537"/>
      <c r="QTQ14" s="266"/>
      <c r="QTR14" s="271"/>
      <c r="QTS14" s="271"/>
      <c r="QTT14" s="271"/>
      <c r="QTU14" s="271"/>
      <c r="QTV14" s="271"/>
      <c r="QTW14" s="272"/>
      <c r="QTX14" s="273"/>
      <c r="QTY14" s="273"/>
      <c r="QTZ14" s="273"/>
      <c r="QUA14" s="273"/>
      <c r="QUB14" s="274"/>
      <c r="QUC14" s="265"/>
      <c r="QUD14" s="537"/>
      <c r="QUE14" s="537"/>
      <c r="QUF14" s="538"/>
      <c r="QUG14" s="539"/>
      <c r="QUI14" s="540"/>
      <c r="QUJ14" s="540"/>
      <c r="QUK14" s="542"/>
      <c r="QUL14" s="541"/>
      <c r="QUM14" s="537"/>
      <c r="QUN14" s="266"/>
      <c r="QUO14" s="271"/>
      <c r="QUP14" s="271"/>
      <c r="QUQ14" s="271"/>
      <c r="QUR14" s="271"/>
      <c r="QUS14" s="271"/>
      <c r="QUT14" s="272"/>
      <c r="QUU14" s="273"/>
      <c r="QUV14" s="273"/>
      <c r="QUW14" s="273"/>
      <c r="QUX14" s="273"/>
      <c r="QUY14" s="274"/>
      <c r="QUZ14" s="265"/>
      <c r="QVA14" s="537"/>
      <c r="QVB14" s="537"/>
      <c r="QVC14" s="538"/>
      <c r="QVD14" s="539"/>
      <c r="QVF14" s="540"/>
      <c r="QVG14" s="540"/>
      <c r="QVH14" s="542"/>
      <c r="QVI14" s="541"/>
      <c r="QVJ14" s="537"/>
      <c r="QVK14" s="266"/>
      <c r="QVL14" s="271"/>
      <c r="QVM14" s="271"/>
      <c r="QVN14" s="271"/>
      <c r="QVO14" s="271"/>
      <c r="QVP14" s="271"/>
      <c r="QVQ14" s="272"/>
      <c r="QVR14" s="273"/>
      <c r="QVS14" s="273"/>
      <c r="QVT14" s="273"/>
      <c r="QVU14" s="273"/>
      <c r="QVV14" s="274"/>
      <c r="QVW14" s="265"/>
      <c r="QVX14" s="537"/>
      <c r="QVY14" s="537"/>
      <c r="QVZ14" s="538"/>
      <c r="QWA14" s="539"/>
      <c r="QWC14" s="540"/>
      <c r="QWD14" s="540"/>
      <c r="QWE14" s="542"/>
      <c r="QWF14" s="541"/>
      <c r="QWG14" s="537"/>
      <c r="QWH14" s="266"/>
      <c r="QWI14" s="271"/>
      <c r="QWJ14" s="271"/>
      <c r="QWK14" s="271"/>
      <c r="QWL14" s="271"/>
      <c r="QWM14" s="271"/>
      <c r="QWN14" s="272"/>
      <c r="QWO14" s="273"/>
      <c r="QWP14" s="273"/>
      <c r="QWQ14" s="273"/>
      <c r="QWR14" s="273"/>
      <c r="QWS14" s="274"/>
      <c r="QWT14" s="265"/>
      <c r="QWU14" s="537"/>
      <c r="QWV14" s="537"/>
      <c r="QWW14" s="538"/>
      <c r="QWX14" s="539"/>
      <c r="QWZ14" s="540"/>
      <c r="QXA14" s="540"/>
      <c r="QXB14" s="542"/>
      <c r="QXC14" s="541"/>
      <c r="QXD14" s="537"/>
      <c r="QXE14" s="266"/>
      <c r="QXF14" s="271"/>
      <c r="QXG14" s="271"/>
      <c r="QXH14" s="271"/>
      <c r="QXI14" s="271"/>
      <c r="QXJ14" s="271"/>
      <c r="QXK14" s="272"/>
      <c r="QXL14" s="273"/>
      <c r="QXM14" s="273"/>
      <c r="QXN14" s="273"/>
      <c r="QXO14" s="273"/>
      <c r="QXP14" s="274"/>
      <c r="QXQ14" s="265"/>
      <c r="QXR14" s="537"/>
      <c r="QXS14" s="537"/>
      <c r="QXT14" s="538"/>
      <c r="QXU14" s="539"/>
      <c r="QXW14" s="540"/>
      <c r="QXX14" s="540"/>
      <c r="QXY14" s="542"/>
      <c r="QXZ14" s="541"/>
      <c r="QYA14" s="537"/>
      <c r="QYB14" s="266"/>
      <c r="QYC14" s="271"/>
      <c r="QYD14" s="271"/>
      <c r="QYE14" s="271"/>
      <c r="QYF14" s="271"/>
      <c r="QYG14" s="271"/>
      <c r="QYH14" s="272"/>
      <c r="QYI14" s="273"/>
      <c r="QYJ14" s="273"/>
      <c r="QYK14" s="273"/>
      <c r="QYL14" s="273"/>
      <c r="QYM14" s="274"/>
      <c r="QYN14" s="265"/>
      <c r="QYO14" s="537"/>
      <c r="QYP14" s="537"/>
      <c r="QYQ14" s="538"/>
      <c r="QYR14" s="539"/>
      <c r="QYT14" s="540"/>
      <c r="QYU14" s="540"/>
      <c r="QYV14" s="542"/>
      <c r="QYW14" s="541"/>
      <c r="QYX14" s="537"/>
      <c r="QYY14" s="266"/>
      <c r="QYZ14" s="271"/>
      <c r="QZA14" s="271"/>
      <c r="QZB14" s="271"/>
      <c r="QZC14" s="271"/>
      <c r="QZD14" s="271"/>
      <c r="QZE14" s="272"/>
      <c r="QZF14" s="273"/>
      <c r="QZG14" s="273"/>
      <c r="QZH14" s="273"/>
      <c r="QZI14" s="273"/>
      <c r="QZJ14" s="274"/>
      <c r="QZK14" s="265"/>
      <c r="QZL14" s="537"/>
      <c r="QZM14" s="537"/>
      <c r="QZN14" s="538"/>
      <c r="QZO14" s="539"/>
      <c r="QZQ14" s="540"/>
      <c r="QZR14" s="540"/>
      <c r="QZS14" s="542"/>
      <c r="QZT14" s="541"/>
      <c r="QZU14" s="537"/>
      <c r="QZV14" s="266"/>
      <c r="QZW14" s="271"/>
      <c r="QZX14" s="271"/>
      <c r="QZY14" s="271"/>
      <c r="QZZ14" s="271"/>
      <c r="RAA14" s="271"/>
      <c r="RAB14" s="272"/>
      <c r="RAC14" s="273"/>
      <c r="RAD14" s="273"/>
      <c r="RAE14" s="273"/>
      <c r="RAF14" s="273"/>
      <c r="RAG14" s="274"/>
      <c r="RAH14" s="265"/>
      <c r="RAI14" s="537"/>
      <c r="RAJ14" s="537"/>
      <c r="RAK14" s="538"/>
      <c r="RAL14" s="539"/>
      <c r="RAN14" s="540"/>
      <c r="RAO14" s="540"/>
      <c r="RAP14" s="542"/>
      <c r="RAQ14" s="541"/>
      <c r="RAR14" s="537"/>
      <c r="RAS14" s="266"/>
      <c r="RAT14" s="271"/>
      <c r="RAU14" s="271"/>
      <c r="RAV14" s="271"/>
      <c r="RAW14" s="271"/>
      <c r="RAX14" s="271"/>
      <c r="RAY14" s="272"/>
      <c r="RAZ14" s="273"/>
      <c r="RBA14" s="273"/>
      <c r="RBB14" s="273"/>
      <c r="RBC14" s="273"/>
      <c r="RBD14" s="274"/>
      <c r="RBE14" s="265"/>
      <c r="RBF14" s="537"/>
      <c r="RBG14" s="537"/>
      <c r="RBH14" s="538"/>
      <c r="RBI14" s="539"/>
      <c r="RBK14" s="540"/>
      <c r="RBL14" s="540"/>
      <c r="RBM14" s="542"/>
      <c r="RBN14" s="541"/>
      <c r="RBO14" s="537"/>
      <c r="RBP14" s="266"/>
      <c r="RBQ14" s="271"/>
      <c r="RBR14" s="271"/>
      <c r="RBS14" s="271"/>
      <c r="RBT14" s="271"/>
      <c r="RBU14" s="271"/>
      <c r="RBV14" s="272"/>
      <c r="RBW14" s="273"/>
      <c r="RBX14" s="273"/>
      <c r="RBY14" s="273"/>
      <c r="RBZ14" s="273"/>
      <c r="RCA14" s="274"/>
      <c r="RCB14" s="265"/>
      <c r="RCC14" s="537"/>
      <c r="RCD14" s="537"/>
      <c r="RCE14" s="538"/>
      <c r="RCF14" s="539"/>
      <c r="RCH14" s="540"/>
      <c r="RCI14" s="540"/>
      <c r="RCJ14" s="542"/>
      <c r="RCK14" s="541"/>
      <c r="RCL14" s="537"/>
      <c r="RCM14" s="266"/>
      <c r="RCN14" s="271"/>
      <c r="RCO14" s="271"/>
      <c r="RCP14" s="271"/>
      <c r="RCQ14" s="271"/>
      <c r="RCR14" s="271"/>
      <c r="RCS14" s="272"/>
      <c r="RCT14" s="273"/>
      <c r="RCU14" s="273"/>
      <c r="RCV14" s="273"/>
      <c r="RCW14" s="273"/>
      <c r="RCX14" s="274"/>
      <c r="RCY14" s="265"/>
      <c r="RCZ14" s="537"/>
      <c r="RDA14" s="537"/>
      <c r="RDB14" s="538"/>
      <c r="RDC14" s="539"/>
      <c r="RDE14" s="540"/>
      <c r="RDF14" s="540"/>
      <c r="RDG14" s="542"/>
      <c r="RDH14" s="541"/>
      <c r="RDI14" s="537"/>
      <c r="RDJ14" s="266"/>
      <c r="RDK14" s="271"/>
      <c r="RDL14" s="271"/>
      <c r="RDM14" s="271"/>
      <c r="RDN14" s="271"/>
      <c r="RDO14" s="271"/>
      <c r="RDP14" s="272"/>
      <c r="RDQ14" s="273"/>
      <c r="RDR14" s="273"/>
      <c r="RDS14" s="273"/>
      <c r="RDT14" s="273"/>
      <c r="RDU14" s="274"/>
      <c r="RDV14" s="265"/>
      <c r="RDW14" s="537"/>
      <c r="RDX14" s="537"/>
      <c r="RDY14" s="538"/>
      <c r="RDZ14" s="539"/>
      <c r="REB14" s="540"/>
      <c r="REC14" s="540"/>
      <c r="RED14" s="542"/>
      <c r="REE14" s="541"/>
      <c r="REF14" s="537"/>
      <c r="REG14" s="266"/>
      <c r="REH14" s="271"/>
      <c r="REI14" s="271"/>
      <c r="REJ14" s="271"/>
      <c r="REK14" s="271"/>
      <c r="REL14" s="271"/>
      <c r="REM14" s="272"/>
      <c r="REN14" s="273"/>
      <c r="REO14" s="273"/>
      <c r="REP14" s="273"/>
      <c r="REQ14" s="273"/>
      <c r="RER14" s="274"/>
      <c r="RES14" s="265"/>
      <c r="RET14" s="537"/>
      <c r="REU14" s="537"/>
      <c r="REV14" s="538"/>
      <c r="REW14" s="539"/>
      <c r="REY14" s="540"/>
      <c r="REZ14" s="540"/>
      <c r="RFA14" s="542"/>
      <c r="RFB14" s="541"/>
      <c r="RFC14" s="537"/>
      <c r="RFD14" s="266"/>
      <c r="RFE14" s="271"/>
      <c r="RFF14" s="271"/>
      <c r="RFG14" s="271"/>
      <c r="RFH14" s="271"/>
      <c r="RFI14" s="271"/>
      <c r="RFJ14" s="272"/>
      <c r="RFK14" s="273"/>
      <c r="RFL14" s="273"/>
      <c r="RFM14" s="273"/>
      <c r="RFN14" s="273"/>
      <c r="RFO14" s="274"/>
      <c r="RFP14" s="265"/>
      <c r="RFQ14" s="537"/>
      <c r="RFR14" s="537"/>
      <c r="RFS14" s="538"/>
      <c r="RFT14" s="539"/>
      <c r="RFV14" s="540"/>
      <c r="RFW14" s="540"/>
      <c r="RFX14" s="542"/>
      <c r="RFY14" s="541"/>
      <c r="RFZ14" s="537"/>
      <c r="RGA14" s="266"/>
      <c r="RGB14" s="271"/>
      <c r="RGC14" s="271"/>
      <c r="RGD14" s="271"/>
      <c r="RGE14" s="271"/>
      <c r="RGF14" s="271"/>
      <c r="RGG14" s="272"/>
      <c r="RGH14" s="273"/>
      <c r="RGI14" s="273"/>
      <c r="RGJ14" s="273"/>
      <c r="RGK14" s="273"/>
      <c r="RGL14" s="274"/>
      <c r="RGM14" s="265"/>
      <c r="RGN14" s="537"/>
      <c r="RGO14" s="537"/>
      <c r="RGP14" s="538"/>
      <c r="RGQ14" s="539"/>
      <c r="RGS14" s="540"/>
      <c r="RGT14" s="540"/>
      <c r="RGU14" s="542"/>
      <c r="RGV14" s="541"/>
      <c r="RGW14" s="537"/>
      <c r="RGX14" s="266"/>
      <c r="RGY14" s="271"/>
      <c r="RGZ14" s="271"/>
      <c r="RHA14" s="271"/>
      <c r="RHB14" s="271"/>
      <c r="RHC14" s="271"/>
      <c r="RHD14" s="272"/>
      <c r="RHE14" s="273"/>
      <c r="RHF14" s="273"/>
      <c r="RHG14" s="273"/>
      <c r="RHH14" s="273"/>
      <c r="RHI14" s="274"/>
      <c r="RHJ14" s="265"/>
      <c r="RHK14" s="537"/>
      <c r="RHL14" s="537"/>
      <c r="RHM14" s="538"/>
      <c r="RHN14" s="539"/>
      <c r="RHP14" s="540"/>
      <c r="RHQ14" s="540"/>
      <c r="RHR14" s="542"/>
      <c r="RHS14" s="541"/>
      <c r="RHT14" s="537"/>
      <c r="RHU14" s="266"/>
      <c r="RHV14" s="271"/>
      <c r="RHW14" s="271"/>
      <c r="RHX14" s="271"/>
      <c r="RHY14" s="271"/>
      <c r="RHZ14" s="271"/>
      <c r="RIA14" s="272"/>
      <c r="RIB14" s="273"/>
      <c r="RIC14" s="273"/>
      <c r="RID14" s="273"/>
      <c r="RIE14" s="273"/>
      <c r="RIF14" s="274"/>
      <c r="RIG14" s="265"/>
      <c r="RIH14" s="537"/>
      <c r="RII14" s="537"/>
      <c r="RIJ14" s="538"/>
      <c r="RIK14" s="539"/>
      <c r="RIM14" s="540"/>
      <c r="RIN14" s="540"/>
      <c r="RIO14" s="542"/>
      <c r="RIP14" s="541"/>
      <c r="RIQ14" s="537"/>
      <c r="RIR14" s="266"/>
      <c r="RIS14" s="271"/>
      <c r="RIT14" s="271"/>
      <c r="RIU14" s="271"/>
      <c r="RIV14" s="271"/>
      <c r="RIW14" s="271"/>
      <c r="RIX14" s="272"/>
      <c r="RIY14" s="273"/>
      <c r="RIZ14" s="273"/>
      <c r="RJA14" s="273"/>
      <c r="RJB14" s="273"/>
      <c r="RJC14" s="274"/>
      <c r="RJD14" s="265"/>
      <c r="RJE14" s="537"/>
      <c r="RJF14" s="537"/>
      <c r="RJG14" s="538"/>
      <c r="RJH14" s="539"/>
      <c r="RJJ14" s="540"/>
      <c r="RJK14" s="540"/>
      <c r="RJL14" s="542"/>
      <c r="RJM14" s="541"/>
      <c r="RJN14" s="537"/>
      <c r="RJO14" s="266"/>
      <c r="RJP14" s="271"/>
      <c r="RJQ14" s="271"/>
      <c r="RJR14" s="271"/>
      <c r="RJS14" s="271"/>
      <c r="RJT14" s="271"/>
      <c r="RJU14" s="272"/>
      <c r="RJV14" s="273"/>
      <c r="RJW14" s="273"/>
      <c r="RJX14" s="273"/>
      <c r="RJY14" s="273"/>
      <c r="RJZ14" s="274"/>
      <c r="RKA14" s="265"/>
      <c r="RKB14" s="537"/>
      <c r="RKC14" s="537"/>
      <c r="RKD14" s="538"/>
      <c r="RKE14" s="539"/>
      <c r="RKG14" s="540"/>
      <c r="RKH14" s="540"/>
      <c r="RKI14" s="542"/>
      <c r="RKJ14" s="541"/>
      <c r="RKK14" s="537"/>
      <c r="RKL14" s="266"/>
      <c r="RKM14" s="271"/>
      <c r="RKN14" s="271"/>
      <c r="RKO14" s="271"/>
      <c r="RKP14" s="271"/>
      <c r="RKQ14" s="271"/>
      <c r="RKR14" s="272"/>
      <c r="RKS14" s="273"/>
      <c r="RKT14" s="273"/>
      <c r="RKU14" s="273"/>
      <c r="RKV14" s="273"/>
      <c r="RKW14" s="274"/>
      <c r="RKX14" s="265"/>
      <c r="RKY14" s="537"/>
      <c r="RKZ14" s="537"/>
      <c r="RLA14" s="538"/>
      <c r="RLB14" s="539"/>
      <c r="RLD14" s="540"/>
      <c r="RLE14" s="540"/>
      <c r="RLF14" s="542"/>
      <c r="RLG14" s="541"/>
      <c r="RLH14" s="537"/>
      <c r="RLI14" s="266"/>
      <c r="RLJ14" s="271"/>
      <c r="RLK14" s="271"/>
      <c r="RLL14" s="271"/>
      <c r="RLM14" s="271"/>
      <c r="RLN14" s="271"/>
      <c r="RLO14" s="272"/>
      <c r="RLP14" s="273"/>
      <c r="RLQ14" s="273"/>
      <c r="RLR14" s="273"/>
      <c r="RLS14" s="273"/>
      <c r="RLT14" s="274"/>
      <c r="RLU14" s="265"/>
      <c r="RLV14" s="537"/>
      <c r="RLW14" s="537"/>
      <c r="RLX14" s="538"/>
      <c r="RLY14" s="539"/>
      <c r="RMA14" s="540"/>
      <c r="RMB14" s="540"/>
      <c r="RMC14" s="542"/>
      <c r="RMD14" s="541"/>
      <c r="RME14" s="537"/>
      <c r="RMF14" s="266"/>
      <c r="RMG14" s="271"/>
      <c r="RMH14" s="271"/>
      <c r="RMI14" s="271"/>
      <c r="RMJ14" s="271"/>
      <c r="RMK14" s="271"/>
      <c r="RML14" s="272"/>
      <c r="RMM14" s="273"/>
      <c r="RMN14" s="273"/>
      <c r="RMO14" s="273"/>
      <c r="RMP14" s="273"/>
      <c r="RMQ14" s="274"/>
      <c r="RMR14" s="265"/>
      <c r="RMS14" s="537"/>
      <c r="RMT14" s="537"/>
      <c r="RMU14" s="538"/>
      <c r="RMV14" s="539"/>
      <c r="RMX14" s="540"/>
      <c r="RMY14" s="540"/>
      <c r="RMZ14" s="542"/>
      <c r="RNA14" s="541"/>
      <c r="RNB14" s="537"/>
      <c r="RNC14" s="266"/>
      <c r="RND14" s="271"/>
      <c r="RNE14" s="271"/>
      <c r="RNF14" s="271"/>
      <c r="RNG14" s="271"/>
      <c r="RNH14" s="271"/>
      <c r="RNI14" s="272"/>
      <c r="RNJ14" s="273"/>
      <c r="RNK14" s="273"/>
      <c r="RNL14" s="273"/>
      <c r="RNM14" s="273"/>
      <c r="RNN14" s="274"/>
      <c r="RNO14" s="265"/>
      <c r="RNP14" s="537"/>
      <c r="RNQ14" s="537"/>
      <c r="RNR14" s="538"/>
      <c r="RNS14" s="539"/>
      <c r="RNU14" s="540"/>
      <c r="RNV14" s="540"/>
      <c r="RNW14" s="542"/>
      <c r="RNX14" s="541"/>
      <c r="RNY14" s="537"/>
      <c r="RNZ14" s="266"/>
      <c r="ROA14" s="271"/>
      <c r="ROB14" s="271"/>
      <c r="ROC14" s="271"/>
      <c r="ROD14" s="271"/>
      <c r="ROE14" s="271"/>
      <c r="ROF14" s="272"/>
      <c r="ROG14" s="273"/>
      <c r="ROH14" s="273"/>
      <c r="ROI14" s="273"/>
      <c r="ROJ14" s="273"/>
      <c r="ROK14" s="274"/>
      <c r="ROL14" s="265"/>
      <c r="ROM14" s="537"/>
      <c r="RON14" s="537"/>
      <c r="ROO14" s="538"/>
      <c r="ROP14" s="539"/>
      <c r="ROR14" s="540"/>
      <c r="ROS14" s="540"/>
      <c r="ROT14" s="542"/>
      <c r="ROU14" s="541"/>
      <c r="ROV14" s="537"/>
      <c r="ROW14" s="266"/>
      <c r="ROX14" s="271"/>
      <c r="ROY14" s="271"/>
      <c r="ROZ14" s="271"/>
      <c r="RPA14" s="271"/>
      <c r="RPB14" s="271"/>
      <c r="RPC14" s="272"/>
      <c r="RPD14" s="273"/>
      <c r="RPE14" s="273"/>
      <c r="RPF14" s="273"/>
      <c r="RPG14" s="273"/>
      <c r="RPH14" s="274"/>
      <c r="RPI14" s="265"/>
      <c r="RPJ14" s="537"/>
      <c r="RPK14" s="537"/>
      <c r="RPL14" s="538"/>
      <c r="RPM14" s="539"/>
      <c r="RPO14" s="540"/>
      <c r="RPP14" s="540"/>
      <c r="RPQ14" s="542"/>
      <c r="RPR14" s="541"/>
      <c r="RPS14" s="537"/>
      <c r="RPT14" s="266"/>
      <c r="RPU14" s="271"/>
      <c r="RPV14" s="271"/>
      <c r="RPW14" s="271"/>
      <c r="RPX14" s="271"/>
      <c r="RPY14" s="271"/>
      <c r="RPZ14" s="272"/>
      <c r="RQA14" s="273"/>
      <c r="RQB14" s="273"/>
      <c r="RQC14" s="273"/>
      <c r="RQD14" s="273"/>
      <c r="RQE14" s="274"/>
      <c r="RQF14" s="265"/>
      <c r="RQG14" s="537"/>
      <c r="RQH14" s="537"/>
      <c r="RQI14" s="538"/>
      <c r="RQJ14" s="539"/>
      <c r="RQL14" s="540"/>
      <c r="RQM14" s="540"/>
      <c r="RQN14" s="542"/>
      <c r="RQO14" s="541"/>
      <c r="RQP14" s="537"/>
      <c r="RQQ14" s="266"/>
      <c r="RQR14" s="271"/>
      <c r="RQS14" s="271"/>
      <c r="RQT14" s="271"/>
      <c r="RQU14" s="271"/>
      <c r="RQV14" s="271"/>
      <c r="RQW14" s="272"/>
      <c r="RQX14" s="273"/>
      <c r="RQY14" s="273"/>
      <c r="RQZ14" s="273"/>
      <c r="RRA14" s="273"/>
      <c r="RRB14" s="274"/>
      <c r="RRC14" s="265"/>
      <c r="RRD14" s="537"/>
      <c r="RRE14" s="537"/>
      <c r="RRF14" s="538"/>
      <c r="RRG14" s="539"/>
      <c r="RRI14" s="540"/>
      <c r="RRJ14" s="540"/>
      <c r="RRK14" s="542"/>
      <c r="RRL14" s="541"/>
      <c r="RRM14" s="537"/>
      <c r="RRN14" s="266"/>
      <c r="RRO14" s="271"/>
      <c r="RRP14" s="271"/>
      <c r="RRQ14" s="271"/>
      <c r="RRR14" s="271"/>
      <c r="RRS14" s="271"/>
      <c r="RRT14" s="272"/>
      <c r="RRU14" s="273"/>
      <c r="RRV14" s="273"/>
      <c r="RRW14" s="273"/>
      <c r="RRX14" s="273"/>
      <c r="RRY14" s="274"/>
      <c r="RRZ14" s="265"/>
      <c r="RSA14" s="537"/>
      <c r="RSB14" s="537"/>
      <c r="RSC14" s="538"/>
      <c r="RSD14" s="539"/>
      <c r="RSF14" s="540"/>
      <c r="RSG14" s="540"/>
      <c r="RSH14" s="542"/>
      <c r="RSI14" s="541"/>
      <c r="RSJ14" s="537"/>
      <c r="RSK14" s="266"/>
      <c r="RSL14" s="271"/>
      <c r="RSM14" s="271"/>
      <c r="RSN14" s="271"/>
      <c r="RSO14" s="271"/>
      <c r="RSP14" s="271"/>
      <c r="RSQ14" s="272"/>
      <c r="RSR14" s="273"/>
      <c r="RSS14" s="273"/>
      <c r="RST14" s="273"/>
      <c r="RSU14" s="273"/>
      <c r="RSV14" s="274"/>
      <c r="RSW14" s="265"/>
      <c r="RSX14" s="537"/>
      <c r="RSY14" s="537"/>
      <c r="RSZ14" s="538"/>
      <c r="RTA14" s="539"/>
      <c r="RTC14" s="540"/>
      <c r="RTD14" s="540"/>
      <c r="RTE14" s="542"/>
      <c r="RTF14" s="541"/>
      <c r="RTG14" s="537"/>
      <c r="RTH14" s="266"/>
      <c r="RTI14" s="271"/>
      <c r="RTJ14" s="271"/>
      <c r="RTK14" s="271"/>
      <c r="RTL14" s="271"/>
      <c r="RTM14" s="271"/>
      <c r="RTN14" s="272"/>
      <c r="RTO14" s="273"/>
      <c r="RTP14" s="273"/>
      <c r="RTQ14" s="273"/>
      <c r="RTR14" s="273"/>
      <c r="RTS14" s="274"/>
      <c r="RTT14" s="265"/>
      <c r="RTU14" s="537"/>
      <c r="RTV14" s="537"/>
      <c r="RTW14" s="538"/>
      <c r="RTX14" s="539"/>
      <c r="RTZ14" s="540"/>
      <c r="RUA14" s="540"/>
      <c r="RUB14" s="542"/>
      <c r="RUC14" s="541"/>
      <c r="RUD14" s="537"/>
      <c r="RUE14" s="266"/>
      <c r="RUF14" s="271"/>
      <c r="RUG14" s="271"/>
      <c r="RUH14" s="271"/>
      <c r="RUI14" s="271"/>
      <c r="RUJ14" s="271"/>
      <c r="RUK14" s="272"/>
      <c r="RUL14" s="273"/>
      <c r="RUM14" s="273"/>
      <c r="RUN14" s="273"/>
      <c r="RUO14" s="273"/>
      <c r="RUP14" s="274"/>
      <c r="RUQ14" s="265"/>
      <c r="RUR14" s="537"/>
      <c r="RUS14" s="537"/>
      <c r="RUT14" s="538"/>
      <c r="RUU14" s="539"/>
      <c r="RUW14" s="540"/>
      <c r="RUX14" s="540"/>
      <c r="RUY14" s="542"/>
      <c r="RUZ14" s="541"/>
      <c r="RVA14" s="537"/>
      <c r="RVB14" s="266"/>
      <c r="RVC14" s="271"/>
      <c r="RVD14" s="271"/>
      <c r="RVE14" s="271"/>
      <c r="RVF14" s="271"/>
      <c r="RVG14" s="271"/>
      <c r="RVH14" s="272"/>
      <c r="RVI14" s="273"/>
      <c r="RVJ14" s="273"/>
      <c r="RVK14" s="273"/>
      <c r="RVL14" s="273"/>
      <c r="RVM14" s="274"/>
      <c r="RVN14" s="265"/>
      <c r="RVO14" s="537"/>
      <c r="RVP14" s="537"/>
      <c r="RVQ14" s="538"/>
      <c r="RVR14" s="539"/>
      <c r="RVT14" s="540"/>
      <c r="RVU14" s="540"/>
      <c r="RVV14" s="542"/>
      <c r="RVW14" s="541"/>
      <c r="RVX14" s="537"/>
      <c r="RVY14" s="266"/>
      <c r="RVZ14" s="271"/>
      <c r="RWA14" s="271"/>
      <c r="RWB14" s="271"/>
      <c r="RWC14" s="271"/>
      <c r="RWD14" s="271"/>
      <c r="RWE14" s="272"/>
      <c r="RWF14" s="273"/>
      <c r="RWG14" s="273"/>
      <c r="RWH14" s="273"/>
      <c r="RWI14" s="273"/>
      <c r="RWJ14" s="274"/>
      <c r="RWK14" s="265"/>
      <c r="RWL14" s="537"/>
      <c r="RWM14" s="537"/>
      <c r="RWN14" s="538"/>
      <c r="RWO14" s="539"/>
      <c r="RWQ14" s="540"/>
      <c r="RWR14" s="540"/>
      <c r="RWS14" s="542"/>
      <c r="RWT14" s="541"/>
      <c r="RWU14" s="537"/>
      <c r="RWV14" s="266"/>
      <c r="RWW14" s="271"/>
      <c r="RWX14" s="271"/>
      <c r="RWY14" s="271"/>
      <c r="RWZ14" s="271"/>
      <c r="RXA14" s="271"/>
      <c r="RXB14" s="272"/>
      <c r="RXC14" s="273"/>
      <c r="RXD14" s="273"/>
      <c r="RXE14" s="273"/>
      <c r="RXF14" s="273"/>
      <c r="RXG14" s="274"/>
      <c r="RXH14" s="265"/>
      <c r="RXI14" s="537"/>
      <c r="RXJ14" s="537"/>
      <c r="RXK14" s="538"/>
      <c r="RXL14" s="539"/>
      <c r="RXN14" s="540"/>
      <c r="RXO14" s="540"/>
      <c r="RXP14" s="542"/>
      <c r="RXQ14" s="541"/>
      <c r="RXR14" s="537"/>
      <c r="RXS14" s="266"/>
      <c r="RXT14" s="271"/>
      <c r="RXU14" s="271"/>
      <c r="RXV14" s="271"/>
      <c r="RXW14" s="271"/>
      <c r="RXX14" s="271"/>
      <c r="RXY14" s="272"/>
      <c r="RXZ14" s="273"/>
      <c r="RYA14" s="273"/>
      <c r="RYB14" s="273"/>
      <c r="RYC14" s="273"/>
      <c r="RYD14" s="274"/>
      <c r="RYE14" s="265"/>
      <c r="RYF14" s="537"/>
      <c r="RYG14" s="537"/>
      <c r="RYH14" s="538"/>
      <c r="RYI14" s="539"/>
      <c r="RYK14" s="540"/>
      <c r="RYL14" s="540"/>
      <c r="RYM14" s="542"/>
      <c r="RYN14" s="541"/>
      <c r="RYO14" s="537"/>
      <c r="RYP14" s="266"/>
      <c r="RYQ14" s="271"/>
      <c r="RYR14" s="271"/>
      <c r="RYS14" s="271"/>
      <c r="RYT14" s="271"/>
      <c r="RYU14" s="271"/>
      <c r="RYV14" s="272"/>
      <c r="RYW14" s="273"/>
      <c r="RYX14" s="273"/>
      <c r="RYY14" s="273"/>
      <c r="RYZ14" s="273"/>
      <c r="RZA14" s="274"/>
      <c r="RZB14" s="265"/>
      <c r="RZC14" s="537"/>
      <c r="RZD14" s="537"/>
      <c r="RZE14" s="538"/>
      <c r="RZF14" s="539"/>
      <c r="RZH14" s="540"/>
      <c r="RZI14" s="540"/>
      <c r="RZJ14" s="542"/>
      <c r="RZK14" s="541"/>
      <c r="RZL14" s="537"/>
      <c r="RZM14" s="266"/>
      <c r="RZN14" s="271"/>
      <c r="RZO14" s="271"/>
      <c r="RZP14" s="271"/>
      <c r="RZQ14" s="271"/>
      <c r="RZR14" s="271"/>
      <c r="RZS14" s="272"/>
      <c r="RZT14" s="273"/>
      <c r="RZU14" s="273"/>
      <c r="RZV14" s="273"/>
      <c r="RZW14" s="273"/>
      <c r="RZX14" s="274"/>
      <c r="RZY14" s="265"/>
      <c r="RZZ14" s="537"/>
      <c r="SAA14" s="537"/>
      <c r="SAB14" s="538"/>
      <c r="SAC14" s="539"/>
      <c r="SAE14" s="540"/>
      <c r="SAF14" s="540"/>
      <c r="SAG14" s="542"/>
      <c r="SAH14" s="541"/>
      <c r="SAI14" s="537"/>
      <c r="SAJ14" s="266"/>
      <c r="SAK14" s="271"/>
      <c r="SAL14" s="271"/>
      <c r="SAM14" s="271"/>
      <c r="SAN14" s="271"/>
      <c r="SAO14" s="271"/>
      <c r="SAP14" s="272"/>
      <c r="SAQ14" s="273"/>
      <c r="SAR14" s="273"/>
      <c r="SAS14" s="273"/>
      <c r="SAT14" s="273"/>
      <c r="SAU14" s="274"/>
      <c r="SAV14" s="265"/>
      <c r="SAW14" s="537"/>
      <c r="SAX14" s="537"/>
      <c r="SAY14" s="538"/>
      <c r="SAZ14" s="539"/>
      <c r="SBB14" s="540"/>
      <c r="SBC14" s="540"/>
      <c r="SBD14" s="542"/>
      <c r="SBE14" s="541"/>
      <c r="SBF14" s="537"/>
      <c r="SBG14" s="266"/>
      <c r="SBH14" s="271"/>
      <c r="SBI14" s="271"/>
      <c r="SBJ14" s="271"/>
      <c r="SBK14" s="271"/>
      <c r="SBL14" s="271"/>
      <c r="SBM14" s="272"/>
      <c r="SBN14" s="273"/>
      <c r="SBO14" s="273"/>
      <c r="SBP14" s="273"/>
      <c r="SBQ14" s="273"/>
      <c r="SBR14" s="274"/>
      <c r="SBS14" s="265"/>
      <c r="SBT14" s="537"/>
      <c r="SBU14" s="537"/>
      <c r="SBV14" s="538"/>
      <c r="SBW14" s="539"/>
      <c r="SBY14" s="540"/>
      <c r="SBZ14" s="540"/>
      <c r="SCA14" s="542"/>
      <c r="SCB14" s="541"/>
      <c r="SCC14" s="537"/>
      <c r="SCD14" s="266"/>
      <c r="SCE14" s="271"/>
      <c r="SCF14" s="271"/>
      <c r="SCG14" s="271"/>
      <c r="SCH14" s="271"/>
      <c r="SCI14" s="271"/>
      <c r="SCJ14" s="272"/>
      <c r="SCK14" s="273"/>
      <c r="SCL14" s="273"/>
      <c r="SCM14" s="273"/>
      <c r="SCN14" s="273"/>
      <c r="SCO14" s="274"/>
      <c r="SCP14" s="265"/>
      <c r="SCQ14" s="537"/>
      <c r="SCR14" s="537"/>
      <c r="SCS14" s="538"/>
      <c r="SCT14" s="539"/>
      <c r="SCV14" s="540"/>
      <c r="SCW14" s="540"/>
      <c r="SCX14" s="542"/>
      <c r="SCY14" s="541"/>
      <c r="SCZ14" s="537"/>
      <c r="SDA14" s="266"/>
      <c r="SDB14" s="271"/>
      <c r="SDC14" s="271"/>
      <c r="SDD14" s="271"/>
      <c r="SDE14" s="271"/>
      <c r="SDF14" s="271"/>
      <c r="SDG14" s="272"/>
      <c r="SDH14" s="273"/>
      <c r="SDI14" s="273"/>
      <c r="SDJ14" s="273"/>
      <c r="SDK14" s="273"/>
      <c r="SDL14" s="274"/>
      <c r="SDM14" s="265"/>
      <c r="SDN14" s="537"/>
      <c r="SDO14" s="537"/>
      <c r="SDP14" s="538"/>
      <c r="SDQ14" s="539"/>
      <c r="SDS14" s="540"/>
      <c r="SDT14" s="540"/>
      <c r="SDU14" s="542"/>
      <c r="SDV14" s="541"/>
      <c r="SDW14" s="537"/>
      <c r="SDX14" s="266"/>
      <c r="SDY14" s="271"/>
      <c r="SDZ14" s="271"/>
      <c r="SEA14" s="271"/>
      <c r="SEB14" s="271"/>
      <c r="SEC14" s="271"/>
      <c r="SED14" s="272"/>
      <c r="SEE14" s="273"/>
      <c r="SEF14" s="273"/>
      <c r="SEG14" s="273"/>
      <c r="SEH14" s="273"/>
      <c r="SEI14" s="274"/>
      <c r="SEJ14" s="265"/>
      <c r="SEK14" s="537"/>
      <c r="SEL14" s="537"/>
      <c r="SEM14" s="538"/>
      <c r="SEN14" s="539"/>
      <c r="SEP14" s="540"/>
      <c r="SEQ14" s="540"/>
      <c r="SER14" s="542"/>
      <c r="SES14" s="541"/>
      <c r="SET14" s="537"/>
      <c r="SEU14" s="266"/>
      <c r="SEV14" s="271"/>
      <c r="SEW14" s="271"/>
      <c r="SEX14" s="271"/>
      <c r="SEY14" s="271"/>
      <c r="SEZ14" s="271"/>
      <c r="SFA14" s="272"/>
      <c r="SFB14" s="273"/>
      <c r="SFC14" s="273"/>
      <c r="SFD14" s="273"/>
      <c r="SFE14" s="273"/>
      <c r="SFF14" s="274"/>
      <c r="SFG14" s="265"/>
      <c r="SFH14" s="537"/>
      <c r="SFI14" s="537"/>
      <c r="SFJ14" s="538"/>
      <c r="SFK14" s="539"/>
      <c r="SFM14" s="540"/>
      <c r="SFN14" s="540"/>
      <c r="SFO14" s="542"/>
      <c r="SFP14" s="541"/>
      <c r="SFQ14" s="537"/>
      <c r="SFR14" s="266"/>
      <c r="SFS14" s="271"/>
      <c r="SFT14" s="271"/>
      <c r="SFU14" s="271"/>
      <c r="SFV14" s="271"/>
      <c r="SFW14" s="271"/>
      <c r="SFX14" s="272"/>
      <c r="SFY14" s="273"/>
      <c r="SFZ14" s="273"/>
      <c r="SGA14" s="273"/>
      <c r="SGB14" s="273"/>
      <c r="SGC14" s="274"/>
      <c r="SGD14" s="265"/>
      <c r="SGE14" s="537"/>
      <c r="SGF14" s="537"/>
      <c r="SGG14" s="538"/>
      <c r="SGH14" s="539"/>
      <c r="SGJ14" s="540"/>
      <c r="SGK14" s="540"/>
      <c r="SGL14" s="542"/>
      <c r="SGM14" s="541"/>
      <c r="SGN14" s="537"/>
      <c r="SGO14" s="266"/>
      <c r="SGP14" s="271"/>
      <c r="SGQ14" s="271"/>
      <c r="SGR14" s="271"/>
      <c r="SGS14" s="271"/>
      <c r="SGT14" s="271"/>
      <c r="SGU14" s="272"/>
      <c r="SGV14" s="273"/>
      <c r="SGW14" s="273"/>
      <c r="SGX14" s="273"/>
      <c r="SGY14" s="273"/>
      <c r="SGZ14" s="274"/>
      <c r="SHA14" s="265"/>
      <c r="SHB14" s="537"/>
      <c r="SHC14" s="537"/>
      <c r="SHD14" s="538"/>
      <c r="SHE14" s="539"/>
      <c r="SHG14" s="540"/>
      <c r="SHH14" s="540"/>
      <c r="SHI14" s="542"/>
      <c r="SHJ14" s="541"/>
      <c r="SHK14" s="537"/>
      <c r="SHL14" s="266"/>
      <c r="SHM14" s="271"/>
      <c r="SHN14" s="271"/>
      <c r="SHO14" s="271"/>
      <c r="SHP14" s="271"/>
      <c r="SHQ14" s="271"/>
      <c r="SHR14" s="272"/>
      <c r="SHS14" s="273"/>
      <c r="SHT14" s="273"/>
      <c r="SHU14" s="273"/>
      <c r="SHV14" s="273"/>
      <c r="SHW14" s="274"/>
      <c r="SHX14" s="265"/>
      <c r="SHY14" s="537"/>
      <c r="SHZ14" s="537"/>
      <c r="SIA14" s="538"/>
      <c r="SIB14" s="539"/>
      <c r="SID14" s="540"/>
      <c r="SIE14" s="540"/>
      <c r="SIF14" s="542"/>
      <c r="SIG14" s="541"/>
      <c r="SIH14" s="537"/>
      <c r="SII14" s="266"/>
      <c r="SIJ14" s="271"/>
      <c r="SIK14" s="271"/>
      <c r="SIL14" s="271"/>
      <c r="SIM14" s="271"/>
      <c r="SIN14" s="271"/>
      <c r="SIO14" s="272"/>
      <c r="SIP14" s="273"/>
      <c r="SIQ14" s="273"/>
      <c r="SIR14" s="273"/>
      <c r="SIS14" s="273"/>
      <c r="SIT14" s="274"/>
      <c r="SIU14" s="265"/>
      <c r="SIV14" s="537"/>
      <c r="SIW14" s="537"/>
      <c r="SIX14" s="538"/>
      <c r="SIY14" s="539"/>
      <c r="SJA14" s="540"/>
      <c r="SJB14" s="540"/>
      <c r="SJC14" s="542"/>
      <c r="SJD14" s="541"/>
      <c r="SJE14" s="537"/>
      <c r="SJF14" s="266"/>
      <c r="SJG14" s="271"/>
      <c r="SJH14" s="271"/>
      <c r="SJI14" s="271"/>
      <c r="SJJ14" s="271"/>
      <c r="SJK14" s="271"/>
      <c r="SJL14" s="272"/>
      <c r="SJM14" s="273"/>
      <c r="SJN14" s="273"/>
      <c r="SJO14" s="273"/>
      <c r="SJP14" s="273"/>
      <c r="SJQ14" s="274"/>
      <c r="SJR14" s="265"/>
      <c r="SJS14" s="537"/>
      <c r="SJT14" s="537"/>
      <c r="SJU14" s="538"/>
      <c r="SJV14" s="539"/>
      <c r="SJX14" s="540"/>
      <c r="SJY14" s="540"/>
      <c r="SJZ14" s="542"/>
      <c r="SKA14" s="541"/>
      <c r="SKB14" s="537"/>
      <c r="SKC14" s="266"/>
      <c r="SKD14" s="271"/>
      <c r="SKE14" s="271"/>
      <c r="SKF14" s="271"/>
      <c r="SKG14" s="271"/>
      <c r="SKH14" s="271"/>
      <c r="SKI14" s="272"/>
      <c r="SKJ14" s="273"/>
      <c r="SKK14" s="273"/>
      <c r="SKL14" s="273"/>
      <c r="SKM14" s="273"/>
      <c r="SKN14" s="274"/>
      <c r="SKO14" s="265"/>
      <c r="SKP14" s="537"/>
      <c r="SKQ14" s="537"/>
      <c r="SKR14" s="538"/>
      <c r="SKS14" s="539"/>
      <c r="SKU14" s="540"/>
      <c r="SKV14" s="540"/>
      <c r="SKW14" s="542"/>
      <c r="SKX14" s="541"/>
      <c r="SKY14" s="537"/>
      <c r="SKZ14" s="266"/>
      <c r="SLA14" s="271"/>
      <c r="SLB14" s="271"/>
      <c r="SLC14" s="271"/>
      <c r="SLD14" s="271"/>
      <c r="SLE14" s="271"/>
      <c r="SLF14" s="272"/>
      <c r="SLG14" s="273"/>
      <c r="SLH14" s="273"/>
      <c r="SLI14" s="273"/>
      <c r="SLJ14" s="273"/>
      <c r="SLK14" s="274"/>
      <c r="SLL14" s="265"/>
      <c r="SLM14" s="537"/>
      <c r="SLN14" s="537"/>
      <c r="SLO14" s="538"/>
      <c r="SLP14" s="539"/>
      <c r="SLR14" s="540"/>
      <c r="SLS14" s="540"/>
      <c r="SLT14" s="542"/>
      <c r="SLU14" s="541"/>
      <c r="SLV14" s="537"/>
      <c r="SLW14" s="266"/>
      <c r="SLX14" s="271"/>
      <c r="SLY14" s="271"/>
      <c r="SLZ14" s="271"/>
      <c r="SMA14" s="271"/>
      <c r="SMB14" s="271"/>
      <c r="SMC14" s="272"/>
      <c r="SMD14" s="273"/>
      <c r="SME14" s="273"/>
      <c r="SMF14" s="273"/>
      <c r="SMG14" s="273"/>
      <c r="SMH14" s="274"/>
      <c r="SMI14" s="265"/>
      <c r="SMJ14" s="537"/>
      <c r="SMK14" s="537"/>
      <c r="SML14" s="538"/>
      <c r="SMM14" s="539"/>
      <c r="SMO14" s="540"/>
      <c r="SMP14" s="540"/>
      <c r="SMQ14" s="542"/>
      <c r="SMR14" s="541"/>
      <c r="SMS14" s="537"/>
      <c r="SMT14" s="266"/>
      <c r="SMU14" s="271"/>
      <c r="SMV14" s="271"/>
      <c r="SMW14" s="271"/>
      <c r="SMX14" s="271"/>
      <c r="SMY14" s="271"/>
      <c r="SMZ14" s="272"/>
      <c r="SNA14" s="273"/>
      <c r="SNB14" s="273"/>
      <c r="SNC14" s="273"/>
      <c r="SND14" s="273"/>
      <c r="SNE14" s="274"/>
      <c r="SNF14" s="265"/>
      <c r="SNG14" s="537"/>
      <c r="SNH14" s="537"/>
      <c r="SNI14" s="538"/>
      <c r="SNJ14" s="539"/>
      <c r="SNL14" s="540"/>
      <c r="SNM14" s="540"/>
      <c r="SNN14" s="542"/>
      <c r="SNO14" s="541"/>
      <c r="SNP14" s="537"/>
      <c r="SNQ14" s="266"/>
      <c r="SNR14" s="271"/>
      <c r="SNS14" s="271"/>
      <c r="SNT14" s="271"/>
      <c r="SNU14" s="271"/>
      <c r="SNV14" s="271"/>
      <c r="SNW14" s="272"/>
      <c r="SNX14" s="273"/>
      <c r="SNY14" s="273"/>
      <c r="SNZ14" s="273"/>
      <c r="SOA14" s="273"/>
      <c r="SOB14" s="274"/>
      <c r="SOC14" s="265"/>
      <c r="SOD14" s="537"/>
      <c r="SOE14" s="537"/>
      <c r="SOF14" s="538"/>
      <c r="SOG14" s="539"/>
      <c r="SOI14" s="540"/>
      <c r="SOJ14" s="540"/>
      <c r="SOK14" s="542"/>
      <c r="SOL14" s="541"/>
      <c r="SOM14" s="537"/>
      <c r="SON14" s="266"/>
      <c r="SOO14" s="271"/>
      <c r="SOP14" s="271"/>
      <c r="SOQ14" s="271"/>
      <c r="SOR14" s="271"/>
      <c r="SOS14" s="271"/>
      <c r="SOT14" s="272"/>
      <c r="SOU14" s="273"/>
      <c r="SOV14" s="273"/>
      <c r="SOW14" s="273"/>
      <c r="SOX14" s="273"/>
      <c r="SOY14" s="274"/>
      <c r="SOZ14" s="265"/>
      <c r="SPA14" s="537"/>
      <c r="SPB14" s="537"/>
      <c r="SPC14" s="538"/>
      <c r="SPD14" s="539"/>
      <c r="SPF14" s="540"/>
      <c r="SPG14" s="540"/>
      <c r="SPH14" s="542"/>
      <c r="SPI14" s="541"/>
      <c r="SPJ14" s="537"/>
      <c r="SPK14" s="266"/>
      <c r="SPL14" s="271"/>
      <c r="SPM14" s="271"/>
      <c r="SPN14" s="271"/>
      <c r="SPO14" s="271"/>
      <c r="SPP14" s="271"/>
      <c r="SPQ14" s="272"/>
      <c r="SPR14" s="273"/>
      <c r="SPS14" s="273"/>
      <c r="SPT14" s="273"/>
      <c r="SPU14" s="273"/>
      <c r="SPV14" s="274"/>
      <c r="SPW14" s="265"/>
      <c r="SPX14" s="537"/>
      <c r="SPY14" s="537"/>
      <c r="SPZ14" s="538"/>
      <c r="SQA14" s="539"/>
      <c r="SQC14" s="540"/>
      <c r="SQD14" s="540"/>
      <c r="SQE14" s="542"/>
      <c r="SQF14" s="541"/>
      <c r="SQG14" s="537"/>
      <c r="SQH14" s="266"/>
      <c r="SQI14" s="271"/>
      <c r="SQJ14" s="271"/>
      <c r="SQK14" s="271"/>
      <c r="SQL14" s="271"/>
      <c r="SQM14" s="271"/>
      <c r="SQN14" s="272"/>
      <c r="SQO14" s="273"/>
      <c r="SQP14" s="273"/>
      <c r="SQQ14" s="273"/>
      <c r="SQR14" s="273"/>
      <c r="SQS14" s="274"/>
      <c r="SQT14" s="265"/>
      <c r="SQU14" s="537"/>
      <c r="SQV14" s="537"/>
      <c r="SQW14" s="538"/>
      <c r="SQX14" s="539"/>
      <c r="SQZ14" s="540"/>
      <c r="SRA14" s="540"/>
      <c r="SRB14" s="542"/>
      <c r="SRC14" s="541"/>
      <c r="SRD14" s="537"/>
      <c r="SRE14" s="266"/>
      <c r="SRF14" s="271"/>
      <c r="SRG14" s="271"/>
      <c r="SRH14" s="271"/>
      <c r="SRI14" s="271"/>
      <c r="SRJ14" s="271"/>
      <c r="SRK14" s="272"/>
      <c r="SRL14" s="273"/>
      <c r="SRM14" s="273"/>
      <c r="SRN14" s="273"/>
      <c r="SRO14" s="273"/>
      <c r="SRP14" s="274"/>
      <c r="SRQ14" s="265"/>
      <c r="SRR14" s="537"/>
      <c r="SRS14" s="537"/>
      <c r="SRT14" s="538"/>
      <c r="SRU14" s="539"/>
      <c r="SRW14" s="540"/>
      <c r="SRX14" s="540"/>
      <c r="SRY14" s="542"/>
      <c r="SRZ14" s="541"/>
      <c r="SSA14" s="537"/>
      <c r="SSB14" s="266"/>
      <c r="SSC14" s="271"/>
      <c r="SSD14" s="271"/>
      <c r="SSE14" s="271"/>
      <c r="SSF14" s="271"/>
      <c r="SSG14" s="271"/>
      <c r="SSH14" s="272"/>
      <c r="SSI14" s="273"/>
      <c r="SSJ14" s="273"/>
      <c r="SSK14" s="273"/>
      <c r="SSL14" s="273"/>
      <c r="SSM14" s="274"/>
      <c r="SSN14" s="265"/>
      <c r="SSO14" s="537"/>
      <c r="SSP14" s="537"/>
      <c r="SSQ14" s="538"/>
      <c r="SSR14" s="539"/>
      <c r="SST14" s="540"/>
      <c r="SSU14" s="540"/>
      <c r="SSV14" s="542"/>
      <c r="SSW14" s="541"/>
      <c r="SSX14" s="537"/>
      <c r="SSY14" s="266"/>
      <c r="SSZ14" s="271"/>
      <c r="STA14" s="271"/>
      <c r="STB14" s="271"/>
      <c r="STC14" s="271"/>
      <c r="STD14" s="271"/>
      <c r="STE14" s="272"/>
      <c r="STF14" s="273"/>
      <c r="STG14" s="273"/>
      <c r="STH14" s="273"/>
      <c r="STI14" s="273"/>
      <c r="STJ14" s="274"/>
      <c r="STK14" s="265"/>
      <c r="STL14" s="537"/>
      <c r="STM14" s="537"/>
      <c r="STN14" s="538"/>
      <c r="STO14" s="539"/>
      <c r="STQ14" s="540"/>
      <c r="STR14" s="540"/>
      <c r="STS14" s="542"/>
      <c r="STT14" s="541"/>
      <c r="STU14" s="537"/>
      <c r="STV14" s="266"/>
      <c r="STW14" s="271"/>
      <c r="STX14" s="271"/>
      <c r="STY14" s="271"/>
      <c r="STZ14" s="271"/>
      <c r="SUA14" s="271"/>
      <c r="SUB14" s="272"/>
      <c r="SUC14" s="273"/>
      <c r="SUD14" s="273"/>
      <c r="SUE14" s="273"/>
      <c r="SUF14" s="273"/>
      <c r="SUG14" s="274"/>
      <c r="SUH14" s="265"/>
      <c r="SUI14" s="537"/>
      <c r="SUJ14" s="537"/>
      <c r="SUK14" s="538"/>
      <c r="SUL14" s="539"/>
      <c r="SUN14" s="540"/>
      <c r="SUO14" s="540"/>
      <c r="SUP14" s="542"/>
      <c r="SUQ14" s="541"/>
      <c r="SUR14" s="537"/>
      <c r="SUS14" s="266"/>
      <c r="SUT14" s="271"/>
      <c r="SUU14" s="271"/>
      <c r="SUV14" s="271"/>
      <c r="SUW14" s="271"/>
      <c r="SUX14" s="271"/>
      <c r="SUY14" s="272"/>
      <c r="SUZ14" s="273"/>
      <c r="SVA14" s="273"/>
      <c r="SVB14" s="273"/>
      <c r="SVC14" s="273"/>
      <c r="SVD14" s="274"/>
      <c r="SVE14" s="265"/>
      <c r="SVF14" s="537"/>
      <c r="SVG14" s="537"/>
      <c r="SVH14" s="538"/>
      <c r="SVI14" s="539"/>
      <c r="SVK14" s="540"/>
      <c r="SVL14" s="540"/>
      <c r="SVM14" s="542"/>
      <c r="SVN14" s="541"/>
      <c r="SVO14" s="537"/>
      <c r="SVP14" s="266"/>
      <c r="SVQ14" s="271"/>
      <c r="SVR14" s="271"/>
      <c r="SVS14" s="271"/>
      <c r="SVT14" s="271"/>
      <c r="SVU14" s="271"/>
      <c r="SVV14" s="272"/>
      <c r="SVW14" s="273"/>
      <c r="SVX14" s="273"/>
      <c r="SVY14" s="273"/>
      <c r="SVZ14" s="273"/>
      <c r="SWA14" s="274"/>
      <c r="SWB14" s="265"/>
      <c r="SWC14" s="537"/>
      <c r="SWD14" s="537"/>
      <c r="SWE14" s="538"/>
      <c r="SWF14" s="539"/>
      <c r="SWH14" s="540"/>
      <c r="SWI14" s="540"/>
      <c r="SWJ14" s="542"/>
      <c r="SWK14" s="541"/>
      <c r="SWL14" s="537"/>
      <c r="SWM14" s="266"/>
      <c r="SWN14" s="271"/>
      <c r="SWO14" s="271"/>
      <c r="SWP14" s="271"/>
      <c r="SWQ14" s="271"/>
      <c r="SWR14" s="271"/>
      <c r="SWS14" s="272"/>
      <c r="SWT14" s="273"/>
      <c r="SWU14" s="273"/>
      <c r="SWV14" s="273"/>
      <c r="SWW14" s="273"/>
      <c r="SWX14" s="274"/>
      <c r="SWY14" s="265"/>
      <c r="SWZ14" s="537"/>
      <c r="SXA14" s="537"/>
      <c r="SXB14" s="538"/>
      <c r="SXC14" s="539"/>
      <c r="SXE14" s="540"/>
      <c r="SXF14" s="540"/>
      <c r="SXG14" s="542"/>
      <c r="SXH14" s="541"/>
      <c r="SXI14" s="537"/>
      <c r="SXJ14" s="266"/>
      <c r="SXK14" s="271"/>
      <c r="SXL14" s="271"/>
      <c r="SXM14" s="271"/>
      <c r="SXN14" s="271"/>
      <c r="SXO14" s="271"/>
      <c r="SXP14" s="272"/>
      <c r="SXQ14" s="273"/>
      <c r="SXR14" s="273"/>
      <c r="SXS14" s="273"/>
      <c r="SXT14" s="273"/>
      <c r="SXU14" s="274"/>
      <c r="SXV14" s="265"/>
      <c r="SXW14" s="537"/>
      <c r="SXX14" s="537"/>
      <c r="SXY14" s="538"/>
      <c r="SXZ14" s="539"/>
      <c r="SYB14" s="540"/>
      <c r="SYC14" s="540"/>
      <c r="SYD14" s="542"/>
      <c r="SYE14" s="541"/>
      <c r="SYF14" s="537"/>
      <c r="SYG14" s="266"/>
      <c r="SYH14" s="271"/>
      <c r="SYI14" s="271"/>
      <c r="SYJ14" s="271"/>
      <c r="SYK14" s="271"/>
      <c r="SYL14" s="271"/>
      <c r="SYM14" s="272"/>
      <c r="SYN14" s="273"/>
      <c r="SYO14" s="273"/>
      <c r="SYP14" s="273"/>
      <c r="SYQ14" s="273"/>
      <c r="SYR14" s="274"/>
      <c r="SYS14" s="265"/>
      <c r="SYT14" s="537"/>
      <c r="SYU14" s="537"/>
      <c r="SYV14" s="538"/>
      <c r="SYW14" s="539"/>
      <c r="SYY14" s="540"/>
      <c r="SYZ14" s="540"/>
      <c r="SZA14" s="542"/>
      <c r="SZB14" s="541"/>
      <c r="SZC14" s="537"/>
      <c r="SZD14" s="266"/>
      <c r="SZE14" s="271"/>
      <c r="SZF14" s="271"/>
      <c r="SZG14" s="271"/>
      <c r="SZH14" s="271"/>
      <c r="SZI14" s="271"/>
      <c r="SZJ14" s="272"/>
      <c r="SZK14" s="273"/>
      <c r="SZL14" s="273"/>
      <c r="SZM14" s="273"/>
      <c r="SZN14" s="273"/>
      <c r="SZO14" s="274"/>
      <c r="SZP14" s="265"/>
      <c r="SZQ14" s="537"/>
      <c r="SZR14" s="537"/>
      <c r="SZS14" s="538"/>
      <c r="SZT14" s="539"/>
      <c r="SZV14" s="540"/>
      <c r="SZW14" s="540"/>
      <c r="SZX14" s="542"/>
      <c r="SZY14" s="541"/>
      <c r="SZZ14" s="537"/>
      <c r="TAA14" s="266"/>
      <c r="TAB14" s="271"/>
      <c r="TAC14" s="271"/>
      <c r="TAD14" s="271"/>
      <c r="TAE14" s="271"/>
      <c r="TAF14" s="271"/>
      <c r="TAG14" s="272"/>
      <c r="TAH14" s="273"/>
      <c r="TAI14" s="273"/>
      <c r="TAJ14" s="273"/>
      <c r="TAK14" s="273"/>
      <c r="TAL14" s="274"/>
      <c r="TAM14" s="265"/>
      <c r="TAN14" s="537"/>
      <c r="TAO14" s="537"/>
      <c r="TAP14" s="538"/>
      <c r="TAQ14" s="539"/>
      <c r="TAS14" s="540"/>
      <c r="TAT14" s="540"/>
      <c r="TAU14" s="542"/>
      <c r="TAV14" s="541"/>
      <c r="TAW14" s="537"/>
      <c r="TAX14" s="266"/>
      <c r="TAY14" s="271"/>
      <c r="TAZ14" s="271"/>
      <c r="TBA14" s="271"/>
      <c r="TBB14" s="271"/>
      <c r="TBC14" s="271"/>
      <c r="TBD14" s="272"/>
      <c r="TBE14" s="273"/>
      <c r="TBF14" s="273"/>
      <c r="TBG14" s="273"/>
      <c r="TBH14" s="273"/>
      <c r="TBI14" s="274"/>
      <c r="TBJ14" s="265"/>
      <c r="TBK14" s="537"/>
      <c r="TBL14" s="537"/>
      <c r="TBM14" s="538"/>
      <c r="TBN14" s="539"/>
      <c r="TBP14" s="540"/>
      <c r="TBQ14" s="540"/>
      <c r="TBR14" s="542"/>
      <c r="TBS14" s="541"/>
      <c r="TBT14" s="537"/>
      <c r="TBU14" s="266"/>
      <c r="TBV14" s="271"/>
      <c r="TBW14" s="271"/>
      <c r="TBX14" s="271"/>
      <c r="TBY14" s="271"/>
      <c r="TBZ14" s="271"/>
      <c r="TCA14" s="272"/>
      <c r="TCB14" s="273"/>
      <c r="TCC14" s="273"/>
      <c r="TCD14" s="273"/>
      <c r="TCE14" s="273"/>
      <c r="TCF14" s="274"/>
      <c r="TCG14" s="265"/>
      <c r="TCH14" s="537"/>
      <c r="TCI14" s="537"/>
      <c r="TCJ14" s="538"/>
      <c r="TCK14" s="539"/>
      <c r="TCM14" s="540"/>
      <c r="TCN14" s="540"/>
      <c r="TCO14" s="542"/>
      <c r="TCP14" s="541"/>
      <c r="TCQ14" s="537"/>
      <c r="TCR14" s="266"/>
      <c r="TCS14" s="271"/>
      <c r="TCT14" s="271"/>
      <c r="TCU14" s="271"/>
      <c r="TCV14" s="271"/>
      <c r="TCW14" s="271"/>
      <c r="TCX14" s="272"/>
      <c r="TCY14" s="273"/>
      <c r="TCZ14" s="273"/>
      <c r="TDA14" s="273"/>
      <c r="TDB14" s="273"/>
      <c r="TDC14" s="274"/>
      <c r="TDD14" s="265"/>
      <c r="TDE14" s="537"/>
      <c r="TDF14" s="537"/>
      <c r="TDG14" s="538"/>
      <c r="TDH14" s="539"/>
      <c r="TDJ14" s="540"/>
      <c r="TDK14" s="540"/>
      <c r="TDL14" s="542"/>
      <c r="TDM14" s="541"/>
      <c r="TDN14" s="537"/>
      <c r="TDO14" s="266"/>
      <c r="TDP14" s="271"/>
      <c r="TDQ14" s="271"/>
      <c r="TDR14" s="271"/>
      <c r="TDS14" s="271"/>
      <c r="TDT14" s="271"/>
      <c r="TDU14" s="272"/>
      <c r="TDV14" s="273"/>
      <c r="TDW14" s="273"/>
      <c r="TDX14" s="273"/>
      <c r="TDY14" s="273"/>
      <c r="TDZ14" s="274"/>
      <c r="TEA14" s="265"/>
      <c r="TEB14" s="537"/>
      <c r="TEC14" s="537"/>
      <c r="TED14" s="538"/>
      <c r="TEE14" s="539"/>
      <c r="TEG14" s="540"/>
      <c r="TEH14" s="540"/>
      <c r="TEI14" s="542"/>
      <c r="TEJ14" s="541"/>
      <c r="TEK14" s="537"/>
      <c r="TEL14" s="266"/>
      <c r="TEM14" s="271"/>
      <c r="TEN14" s="271"/>
      <c r="TEO14" s="271"/>
      <c r="TEP14" s="271"/>
      <c r="TEQ14" s="271"/>
      <c r="TER14" s="272"/>
      <c r="TES14" s="273"/>
      <c r="TET14" s="273"/>
      <c r="TEU14" s="273"/>
      <c r="TEV14" s="273"/>
      <c r="TEW14" s="274"/>
      <c r="TEX14" s="265"/>
      <c r="TEY14" s="537"/>
      <c r="TEZ14" s="537"/>
      <c r="TFA14" s="538"/>
      <c r="TFB14" s="539"/>
      <c r="TFD14" s="540"/>
      <c r="TFE14" s="540"/>
      <c r="TFF14" s="542"/>
      <c r="TFG14" s="541"/>
      <c r="TFH14" s="537"/>
      <c r="TFI14" s="266"/>
      <c r="TFJ14" s="271"/>
      <c r="TFK14" s="271"/>
      <c r="TFL14" s="271"/>
      <c r="TFM14" s="271"/>
      <c r="TFN14" s="271"/>
      <c r="TFO14" s="272"/>
      <c r="TFP14" s="273"/>
      <c r="TFQ14" s="273"/>
      <c r="TFR14" s="273"/>
      <c r="TFS14" s="273"/>
      <c r="TFT14" s="274"/>
      <c r="TFU14" s="265"/>
      <c r="TFV14" s="537"/>
      <c r="TFW14" s="537"/>
      <c r="TFX14" s="538"/>
      <c r="TFY14" s="539"/>
      <c r="TGA14" s="540"/>
      <c r="TGB14" s="540"/>
      <c r="TGC14" s="542"/>
      <c r="TGD14" s="541"/>
      <c r="TGE14" s="537"/>
      <c r="TGF14" s="266"/>
      <c r="TGG14" s="271"/>
      <c r="TGH14" s="271"/>
      <c r="TGI14" s="271"/>
      <c r="TGJ14" s="271"/>
      <c r="TGK14" s="271"/>
      <c r="TGL14" s="272"/>
      <c r="TGM14" s="273"/>
      <c r="TGN14" s="273"/>
      <c r="TGO14" s="273"/>
      <c r="TGP14" s="273"/>
      <c r="TGQ14" s="274"/>
      <c r="TGR14" s="265"/>
      <c r="TGS14" s="537"/>
      <c r="TGT14" s="537"/>
      <c r="TGU14" s="538"/>
      <c r="TGV14" s="539"/>
      <c r="TGX14" s="540"/>
      <c r="TGY14" s="540"/>
      <c r="TGZ14" s="542"/>
      <c r="THA14" s="541"/>
      <c r="THB14" s="537"/>
      <c r="THC14" s="266"/>
      <c r="THD14" s="271"/>
      <c r="THE14" s="271"/>
      <c r="THF14" s="271"/>
      <c r="THG14" s="271"/>
      <c r="THH14" s="271"/>
      <c r="THI14" s="272"/>
      <c r="THJ14" s="273"/>
      <c r="THK14" s="273"/>
      <c r="THL14" s="273"/>
      <c r="THM14" s="273"/>
      <c r="THN14" s="274"/>
      <c r="THO14" s="265"/>
      <c r="THP14" s="537"/>
      <c r="THQ14" s="537"/>
      <c r="THR14" s="538"/>
      <c r="THS14" s="539"/>
      <c r="THU14" s="540"/>
      <c r="THV14" s="540"/>
      <c r="THW14" s="542"/>
      <c r="THX14" s="541"/>
      <c r="THY14" s="537"/>
      <c r="THZ14" s="266"/>
      <c r="TIA14" s="271"/>
      <c r="TIB14" s="271"/>
      <c r="TIC14" s="271"/>
      <c r="TID14" s="271"/>
      <c r="TIE14" s="271"/>
      <c r="TIF14" s="272"/>
      <c r="TIG14" s="273"/>
      <c r="TIH14" s="273"/>
      <c r="TII14" s="273"/>
      <c r="TIJ14" s="273"/>
      <c r="TIK14" s="274"/>
      <c r="TIL14" s="265"/>
      <c r="TIM14" s="537"/>
      <c r="TIN14" s="537"/>
      <c r="TIO14" s="538"/>
      <c r="TIP14" s="539"/>
      <c r="TIR14" s="540"/>
      <c r="TIS14" s="540"/>
      <c r="TIT14" s="542"/>
      <c r="TIU14" s="541"/>
      <c r="TIV14" s="537"/>
      <c r="TIW14" s="266"/>
      <c r="TIX14" s="271"/>
      <c r="TIY14" s="271"/>
      <c r="TIZ14" s="271"/>
      <c r="TJA14" s="271"/>
      <c r="TJB14" s="271"/>
      <c r="TJC14" s="272"/>
      <c r="TJD14" s="273"/>
      <c r="TJE14" s="273"/>
      <c r="TJF14" s="273"/>
      <c r="TJG14" s="273"/>
      <c r="TJH14" s="274"/>
      <c r="TJI14" s="265"/>
      <c r="TJJ14" s="537"/>
      <c r="TJK14" s="537"/>
      <c r="TJL14" s="538"/>
      <c r="TJM14" s="539"/>
      <c r="TJO14" s="540"/>
      <c r="TJP14" s="540"/>
      <c r="TJQ14" s="542"/>
      <c r="TJR14" s="541"/>
      <c r="TJS14" s="537"/>
      <c r="TJT14" s="266"/>
      <c r="TJU14" s="271"/>
      <c r="TJV14" s="271"/>
      <c r="TJW14" s="271"/>
      <c r="TJX14" s="271"/>
      <c r="TJY14" s="271"/>
      <c r="TJZ14" s="272"/>
      <c r="TKA14" s="273"/>
      <c r="TKB14" s="273"/>
      <c r="TKC14" s="273"/>
      <c r="TKD14" s="273"/>
      <c r="TKE14" s="274"/>
      <c r="TKF14" s="265"/>
      <c r="TKG14" s="537"/>
      <c r="TKH14" s="537"/>
      <c r="TKI14" s="538"/>
      <c r="TKJ14" s="539"/>
      <c r="TKL14" s="540"/>
      <c r="TKM14" s="540"/>
      <c r="TKN14" s="542"/>
      <c r="TKO14" s="541"/>
      <c r="TKP14" s="537"/>
      <c r="TKQ14" s="266"/>
      <c r="TKR14" s="271"/>
      <c r="TKS14" s="271"/>
      <c r="TKT14" s="271"/>
      <c r="TKU14" s="271"/>
      <c r="TKV14" s="271"/>
      <c r="TKW14" s="272"/>
      <c r="TKX14" s="273"/>
      <c r="TKY14" s="273"/>
      <c r="TKZ14" s="273"/>
      <c r="TLA14" s="273"/>
      <c r="TLB14" s="274"/>
      <c r="TLC14" s="265"/>
      <c r="TLD14" s="537"/>
      <c r="TLE14" s="537"/>
      <c r="TLF14" s="538"/>
      <c r="TLG14" s="539"/>
      <c r="TLI14" s="540"/>
      <c r="TLJ14" s="540"/>
      <c r="TLK14" s="542"/>
      <c r="TLL14" s="541"/>
      <c r="TLM14" s="537"/>
      <c r="TLN14" s="266"/>
      <c r="TLO14" s="271"/>
      <c r="TLP14" s="271"/>
      <c r="TLQ14" s="271"/>
      <c r="TLR14" s="271"/>
      <c r="TLS14" s="271"/>
      <c r="TLT14" s="272"/>
      <c r="TLU14" s="273"/>
      <c r="TLV14" s="273"/>
      <c r="TLW14" s="273"/>
      <c r="TLX14" s="273"/>
      <c r="TLY14" s="274"/>
      <c r="TLZ14" s="265"/>
      <c r="TMA14" s="537"/>
      <c r="TMB14" s="537"/>
      <c r="TMC14" s="538"/>
      <c r="TMD14" s="539"/>
      <c r="TMF14" s="540"/>
      <c r="TMG14" s="540"/>
      <c r="TMH14" s="542"/>
      <c r="TMI14" s="541"/>
      <c r="TMJ14" s="537"/>
      <c r="TMK14" s="266"/>
      <c r="TML14" s="271"/>
      <c r="TMM14" s="271"/>
      <c r="TMN14" s="271"/>
      <c r="TMO14" s="271"/>
      <c r="TMP14" s="271"/>
      <c r="TMQ14" s="272"/>
      <c r="TMR14" s="273"/>
      <c r="TMS14" s="273"/>
      <c r="TMT14" s="273"/>
      <c r="TMU14" s="273"/>
      <c r="TMV14" s="274"/>
      <c r="TMW14" s="265"/>
      <c r="TMX14" s="537"/>
      <c r="TMY14" s="537"/>
      <c r="TMZ14" s="538"/>
      <c r="TNA14" s="539"/>
      <c r="TNC14" s="540"/>
      <c r="TND14" s="540"/>
      <c r="TNE14" s="542"/>
      <c r="TNF14" s="541"/>
      <c r="TNG14" s="537"/>
      <c r="TNH14" s="266"/>
      <c r="TNI14" s="271"/>
      <c r="TNJ14" s="271"/>
      <c r="TNK14" s="271"/>
      <c r="TNL14" s="271"/>
      <c r="TNM14" s="271"/>
      <c r="TNN14" s="272"/>
      <c r="TNO14" s="273"/>
      <c r="TNP14" s="273"/>
      <c r="TNQ14" s="273"/>
      <c r="TNR14" s="273"/>
      <c r="TNS14" s="274"/>
      <c r="TNT14" s="265"/>
      <c r="TNU14" s="537"/>
      <c r="TNV14" s="537"/>
      <c r="TNW14" s="538"/>
      <c r="TNX14" s="539"/>
      <c r="TNZ14" s="540"/>
      <c r="TOA14" s="540"/>
      <c r="TOB14" s="542"/>
      <c r="TOC14" s="541"/>
      <c r="TOD14" s="537"/>
      <c r="TOE14" s="266"/>
      <c r="TOF14" s="271"/>
      <c r="TOG14" s="271"/>
      <c r="TOH14" s="271"/>
      <c r="TOI14" s="271"/>
      <c r="TOJ14" s="271"/>
      <c r="TOK14" s="272"/>
      <c r="TOL14" s="273"/>
      <c r="TOM14" s="273"/>
      <c r="TON14" s="273"/>
      <c r="TOO14" s="273"/>
      <c r="TOP14" s="274"/>
      <c r="TOQ14" s="265"/>
      <c r="TOR14" s="537"/>
      <c r="TOS14" s="537"/>
      <c r="TOT14" s="538"/>
      <c r="TOU14" s="539"/>
      <c r="TOW14" s="540"/>
      <c r="TOX14" s="540"/>
      <c r="TOY14" s="542"/>
      <c r="TOZ14" s="541"/>
      <c r="TPA14" s="537"/>
      <c r="TPB14" s="266"/>
      <c r="TPC14" s="271"/>
      <c r="TPD14" s="271"/>
      <c r="TPE14" s="271"/>
      <c r="TPF14" s="271"/>
      <c r="TPG14" s="271"/>
      <c r="TPH14" s="272"/>
      <c r="TPI14" s="273"/>
      <c r="TPJ14" s="273"/>
      <c r="TPK14" s="273"/>
      <c r="TPL14" s="273"/>
      <c r="TPM14" s="274"/>
      <c r="TPN14" s="265"/>
      <c r="TPO14" s="537"/>
      <c r="TPP14" s="537"/>
      <c r="TPQ14" s="538"/>
      <c r="TPR14" s="539"/>
      <c r="TPT14" s="540"/>
      <c r="TPU14" s="540"/>
      <c r="TPV14" s="542"/>
      <c r="TPW14" s="541"/>
      <c r="TPX14" s="537"/>
      <c r="TPY14" s="266"/>
      <c r="TPZ14" s="271"/>
      <c r="TQA14" s="271"/>
      <c r="TQB14" s="271"/>
      <c r="TQC14" s="271"/>
      <c r="TQD14" s="271"/>
      <c r="TQE14" s="272"/>
      <c r="TQF14" s="273"/>
      <c r="TQG14" s="273"/>
      <c r="TQH14" s="273"/>
      <c r="TQI14" s="273"/>
      <c r="TQJ14" s="274"/>
      <c r="TQK14" s="265"/>
      <c r="TQL14" s="537"/>
      <c r="TQM14" s="537"/>
      <c r="TQN14" s="538"/>
      <c r="TQO14" s="539"/>
      <c r="TQQ14" s="540"/>
      <c r="TQR14" s="540"/>
      <c r="TQS14" s="542"/>
      <c r="TQT14" s="541"/>
      <c r="TQU14" s="537"/>
      <c r="TQV14" s="266"/>
      <c r="TQW14" s="271"/>
      <c r="TQX14" s="271"/>
      <c r="TQY14" s="271"/>
      <c r="TQZ14" s="271"/>
      <c r="TRA14" s="271"/>
      <c r="TRB14" s="272"/>
      <c r="TRC14" s="273"/>
      <c r="TRD14" s="273"/>
      <c r="TRE14" s="273"/>
      <c r="TRF14" s="273"/>
      <c r="TRG14" s="274"/>
      <c r="TRH14" s="265"/>
      <c r="TRI14" s="537"/>
      <c r="TRJ14" s="537"/>
      <c r="TRK14" s="538"/>
      <c r="TRL14" s="539"/>
      <c r="TRN14" s="540"/>
      <c r="TRO14" s="540"/>
      <c r="TRP14" s="542"/>
      <c r="TRQ14" s="541"/>
      <c r="TRR14" s="537"/>
      <c r="TRS14" s="266"/>
      <c r="TRT14" s="271"/>
      <c r="TRU14" s="271"/>
      <c r="TRV14" s="271"/>
      <c r="TRW14" s="271"/>
      <c r="TRX14" s="271"/>
      <c r="TRY14" s="272"/>
      <c r="TRZ14" s="273"/>
      <c r="TSA14" s="273"/>
      <c r="TSB14" s="273"/>
      <c r="TSC14" s="273"/>
      <c r="TSD14" s="274"/>
      <c r="TSE14" s="265"/>
      <c r="TSF14" s="537"/>
      <c r="TSG14" s="537"/>
      <c r="TSH14" s="538"/>
      <c r="TSI14" s="539"/>
      <c r="TSK14" s="540"/>
      <c r="TSL14" s="540"/>
      <c r="TSM14" s="542"/>
      <c r="TSN14" s="541"/>
      <c r="TSO14" s="537"/>
      <c r="TSP14" s="266"/>
      <c r="TSQ14" s="271"/>
      <c r="TSR14" s="271"/>
      <c r="TSS14" s="271"/>
      <c r="TST14" s="271"/>
      <c r="TSU14" s="271"/>
      <c r="TSV14" s="272"/>
      <c r="TSW14" s="273"/>
      <c r="TSX14" s="273"/>
      <c r="TSY14" s="273"/>
      <c r="TSZ14" s="273"/>
      <c r="TTA14" s="274"/>
      <c r="TTB14" s="265"/>
      <c r="TTC14" s="537"/>
      <c r="TTD14" s="537"/>
      <c r="TTE14" s="538"/>
      <c r="TTF14" s="539"/>
      <c r="TTH14" s="540"/>
      <c r="TTI14" s="540"/>
      <c r="TTJ14" s="542"/>
      <c r="TTK14" s="541"/>
      <c r="TTL14" s="537"/>
      <c r="TTM14" s="266"/>
      <c r="TTN14" s="271"/>
      <c r="TTO14" s="271"/>
      <c r="TTP14" s="271"/>
      <c r="TTQ14" s="271"/>
      <c r="TTR14" s="271"/>
      <c r="TTS14" s="272"/>
      <c r="TTT14" s="273"/>
      <c r="TTU14" s="273"/>
      <c r="TTV14" s="273"/>
      <c r="TTW14" s="273"/>
      <c r="TTX14" s="274"/>
      <c r="TTY14" s="265"/>
      <c r="TTZ14" s="537"/>
      <c r="TUA14" s="537"/>
      <c r="TUB14" s="538"/>
      <c r="TUC14" s="539"/>
      <c r="TUE14" s="540"/>
      <c r="TUF14" s="540"/>
      <c r="TUG14" s="542"/>
      <c r="TUH14" s="541"/>
      <c r="TUI14" s="537"/>
      <c r="TUJ14" s="266"/>
      <c r="TUK14" s="271"/>
      <c r="TUL14" s="271"/>
      <c r="TUM14" s="271"/>
      <c r="TUN14" s="271"/>
      <c r="TUO14" s="271"/>
      <c r="TUP14" s="272"/>
      <c r="TUQ14" s="273"/>
      <c r="TUR14" s="273"/>
      <c r="TUS14" s="273"/>
      <c r="TUT14" s="273"/>
      <c r="TUU14" s="274"/>
      <c r="TUV14" s="265"/>
      <c r="TUW14" s="537"/>
      <c r="TUX14" s="537"/>
      <c r="TUY14" s="538"/>
      <c r="TUZ14" s="539"/>
      <c r="TVB14" s="540"/>
      <c r="TVC14" s="540"/>
      <c r="TVD14" s="542"/>
      <c r="TVE14" s="541"/>
      <c r="TVF14" s="537"/>
      <c r="TVG14" s="266"/>
      <c r="TVH14" s="271"/>
      <c r="TVI14" s="271"/>
      <c r="TVJ14" s="271"/>
      <c r="TVK14" s="271"/>
      <c r="TVL14" s="271"/>
      <c r="TVM14" s="272"/>
      <c r="TVN14" s="273"/>
      <c r="TVO14" s="273"/>
      <c r="TVP14" s="273"/>
      <c r="TVQ14" s="273"/>
      <c r="TVR14" s="274"/>
      <c r="TVS14" s="265"/>
      <c r="TVT14" s="537"/>
      <c r="TVU14" s="537"/>
      <c r="TVV14" s="538"/>
      <c r="TVW14" s="539"/>
      <c r="TVY14" s="540"/>
      <c r="TVZ14" s="540"/>
      <c r="TWA14" s="542"/>
      <c r="TWB14" s="541"/>
      <c r="TWC14" s="537"/>
      <c r="TWD14" s="266"/>
      <c r="TWE14" s="271"/>
      <c r="TWF14" s="271"/>
      <c r="TWG14" s="271"/>
      <c r="TWH14" s="271"/>
      <c r="TWI14" s="271"/>
      <c r="TWJ14" s="272"/>
      <c r="TWK14" s="273"/>
      <c r="TWL14" s="273"/>
      <c r="TWM14" s="273"/>
      <c r="TWN14" s="273"/>
      <c r="TWO14" s="274"/>
      <c r="TWP14" s="265"/>
      <c r="TWQ14" s="537"/>
      <c r="TWR14" s="537"/>
      <c r="TWS14" s="538"/>
      <c r="TWT14" s="539"/>
      <c r="TWV14" s="540"/>
      <c r="TWW14" s="540"/>
      <c r="TWX14" s="542"/>
      <c r="TWY14" s="541"/>
      <c r="TWZ14" s="537"/>
      <c r="TXA14" s="266"/>
      <c r="TXB14" s="271"/>
      <c r="TXC14" s="271"/>
      <c r="TXD14" s="271"/>
      <c r="TXE14" s="271"/>
      <c r="TXF14" s="271"/>
      <c r="TXG14" s="272"/>
      <c r="TXH14" s="273"/>
      <c r="TXI14" s="273"/>
      <c r="TXJ14" s="273"/>
      <c r="TXK14" s="273"/>
      <c r="TXL14" s="274"/>
      <c r="TXM14" s="265"/>
      <c r="TXN14" s="537"/>
      <c r="TXO14" s="537"/>
      <c r="TXP14" s="538"/>
      <c r="TXQ14" s="539"/>
      <c r="TXS14" s="540"/>
      <c r="TXT14" s="540"/>
      <c r="TXU14" s="542"/>
      <c r="TXV14" s="541"/>
      <c r="TXW14" s="537"/>
      <c r="TXX14" s="266"/>
      <c r="TXY14" s="271"/>
      <c r="TXZ14" s="271"/>
      <c r="TYA14" s="271"/>
      <c r="TYB14" s="271"/>
      <c r="TYC14" s="271"/>
      <c r="TYD14" s="272"/>
      <c r="TYE14" s="273"/>
      <c r="TYF14" s="273"/>
      <c r="TYG14" s="273"/>
      <c r="TYH14" s="273"/>
      <c r="TYI14" s="274"/>
      <c r="TYJ14" s="265"/>
      <c r="TYK14" s="537"/>
      <c r="TYL14" s="537"/>
      <c r="TYM14" s="538"/>
      <c r="TYN14" s="539"/>
      <c r="TYP14" s="540"/>
      <c r="TYQ14" s="540"/>
      <c r="TYR14" s="542"/>
      <c r="TYS14" s="541"/>
      <c r="TYT14" s="537"/>
      <c r="TYU14" s="266"/>
      <c r="TYV14" s="271"/>
      <c r="TYW14" s="271"/>
      <c r="TYX14" s="271"/>
      <c r="TYY14" s="271"/>
      <c r="TYZ14" s="271"/>
      <c r="TZA14" s="272"/>
      <c r="TZB14" s="273"/>
      <c r="TZC14" s="273"/>
      <c r="TZD14" s="273"/>
      <c r="TZE14" s="273"/>
      <c r="TZF14" s="274"/>
      <c r="TZG14" s="265"/>
      <c r="TZH14" s="537"/>
      <c r="TZI14" s="537"/>
      <c r="TZJ14" s="538"/>
      <c r="TZK14" s="539"/>
      <c r="TZM14" s="540"/>
      <c r="TZN14" s="540"/>
      <c r="TZO14" s="542"/>
      <c r="TZP14" s="541"/>
      <c r="TZQ14" s="537"/>
      <c r="TZR14" s="266"/>
      <c r="TZS14" s="271"/>
      <c r="TZT14" s="271"/>
      <c r="TZU14" s="271"/>
      <c r="TZV14" s="271"/>
      <c r="TZW14" s="271"/>
      <c r="TZX14" s="272"/>
      <c r="TZY14" s="273"/>
      <c r="TZZ14" s="273"/>
      <c r="UAA14" s="273"/>
      <c r="UAB14" s="273"/>
      <c r="UAC14" s="274"/>
      <c r="UAD14" s="265"/>
      <c r="UAE14" s="537"/>
      <c r="UAF14" s="537"/>
      <c r="UAG14" s="538"/>
      <c r="UAH14" s="539"/>
      <c r="UAJ14" s="540"/>
      <c r="UAK14" s="540"/>
      <c r="UAL14" s="542"/>
      <c r="UAM14" s="541"/>
      <c r="UAN14" s="537"/>
      <c r="UAO14" s="266"/>
      <c r="UAP14" s="271"/>
      <c r="UAQ14" s="271"/>
      <c r="UAR14" s="271"/>
      <c r="UAS14" s="271"/>
      <c r="UAT14" s="271"/>
      <c r="UAU14" s="272"/>
      <c r="UAV14" s="273"/>
      <c r="UAW14" s="273"/>
      <c r="UAX14" s="273"/>
      <c r="UAY14" s="273"/>
      <c r="UAZ14" s="274"/>
      <c r="UBA14" s="265"/>
      <c r="UBB14" s="537"/>
      <c r="UBC14" s="537"/>
      <c r="UBD14" s="538"/>
      <c r="UBE14" s="539"/>
      <c r="UBG14" s="540"/>
      <c r="UBH14" s="540"/>
      <c r="UBI14" s="542"/>
      <c r="UBJ14" s="541"/>
      <c r="UBK14" s="537"/>
      <c r="UBL14" s="266"/>
      <c r="UBM14" s="271"/>
      <c r="UBN14" s="271"/>
      <c r="UBO14" s="271"/>
      <c r="UBP14" s="271"/>
      <c r="UBQ14" s="271"/>
      <c r="UBR14" s="272"/>
      <c r="UBS14" s="273"/>
      <c r="UBT14" s="273"/>
      <c r="UBU14" s="273"/>
      <c r="UBV14" s="273"/>
      <c r="UBW14" s="274"/>
      <c r="UBX14" s="265"/>
      <c r="UBY14" s="537"/>
      <c r="UBZ14" s="537"/>
      <c r="UCA14" s="538"/>
      <c r="UCB14" s="539"/>
      <c r="UCD14" s="540"/>
      <c r="UCE14" s="540"/>
      <c r="UCF14" s="542"/>
      <c r="UCG14" s="541"/>
      <c r="UCH14" s="537"/>
      <c r="UCI14" s="266"/>
      <c r="UCJ14" s="271"/>
      <c r="UCK14" s="271"/>
      <c r="UCL14" s="271"/>
      <c r="UCM14" s="271"/>
      <c r="UCN14" s="271"/>
      <c r="UCO14" s="272"/>
      <c r="UCP14" s="273"/>
      <c r="UCQ14" s="273"/>
      <c r="UCR14" s="273"/>
      <c r="UCS14" s="273"/>
      <c r="UCT14" s="274"/>
      <c r="UCU14" s="265"/>
      <c r="UCV14" s="537"/>
      <c r="UCW14" s="537"/>
      <c r="UCX14" s="538"/>
      <c r="UCY14" s="539"/>
      <c r="UDA14" s="540"/>
      <c r="UDB14" s="540"/>
      <c r="UDC14" s="542"/>
      <c r="UDD14" s="541"/>
      <c r="UDE14" s="537"/>
      <c r="UDF14" s="266"/>
      <c r="UDG14" s="271"/>
      <c r="UDH14" s="271"/>
      <c r="UDI14" s="271"/>
      <c r="UDJ14" s="271"/>
      <c r="UDK14" s="271"/>
      <c r="UDL14" s="272"/>
      <c r="UDM14" s="273"/>
      <c r="UDN14" s="273"/>
      <c r="UDO14" s="273"/>
      <c r="UDP14" s="273"/>
      <c r="UDQ14" s="274"/>
      <c r="UDR14" s="265"/>
      <c r="UDS14" s="537"/>
      <c r="UDT14" s="537"/>
      <c r="UDU14" s="538"/>
      <c r="UDV14" s="539"/>
      <c r="UDX14" s="540"/>
      <c r="UDY14" s="540"/>
      <c r="UDZ14" s="542"/>
      <c r="UEA14" s="541"/>
      <c r="UEB14" s="537"/>
      <c r="UEC14" s="266"/>
      <c r="UED14" s="271"/>
      <c r="UEE14" s="271"/>
      <c r="UEF14" s="271"/>
      <c r="UEG14" s="271"/>
      <c r="UEH14" s="271"/>
      <c r="UEI14" s="272"/>
      <c r="UEJ14" s="273"/>
      <c r="UEK14" s="273"/>
      <c r="UEL14" s="273"/>
      <c r="UEM14" s="273"/>
      <c r="UEN14" s="274"/>
      <c r="UEO14" s="265"/>
      <c r="UEP14" s="537"/>
      <c r="UEQ14" s="537"/>
      <c r="UER14" s="538"/>
      <c r="UES14" s="539"/>
      <c r="UEU14" s="540"/>
      <c r="UEV14" s="540"/>
      <c r="UEW14" s="542"/>
      <c r="UEX14" s="541"/>
      <c r="UEY14" s="537"/>
      <c r="UEZ14" s="266"/>
      <c r="UFA14" s="271"/>
      <c r="UFB14" s="271"/>
      <c r="UFC14" s="271"/>
      <c r="UFD14" s="271"/>
      <c r="UFE14" s="271"/>
      <c r="UFF14" s="272"/>
      <c r="UFG14" s="273"/>
      <c r="UFH14" s="273"/>
      <c r="UFI14" s="273"/>
      <c r="UFJ14" s="273"/>
      <c r="UFK14" s="274"/>
      <c r="UFL14" s="265"/>
      <c r="UFM14" s="537"/>
      <c r="UFN14" s="537"/>
      <c r="UFO14" s="538"/>
      <c r="UFP14" s="539"/>
      <c r="UFR14" s="540"/>
      <c r="UFS14" s="540"/>
      <c r="UFT14" s="542"/>
      <c r="UFU14" s="541"/>
      <c r="UFV14" s="537"/>
      <c r="UFW14" s="266"/>
      <c r="UFX14" s="271"/>
      <c r="UFY14" s="271"/>
      <c r="UFZ14" s="271"/>
      <c r="UGA14" s="271"/>
      <c r="UGB14" s="271"/>
      <c r="UGC14" s="272"/>
      <c r="UGD14" s="273"/>
      <c r="UGE14" s="273"/>
      <c r="UGF14" s="273"/>
      <c r="UGG14" s="273"/>
      <c r="UGH14" s="274"/>
      <c r="UGI14" s="265"/>
      <c r="UGJ14" s="537"/>
      <c r="UGK14" s="537"/>
      <c r="UGL14" s="538"/>
      <c r="UGM14" s="539"/>
      <c r="UGO14" s="540"/>
      <c r="UGP14" s="540"/>
      <c r="UGQ14" s="542"/>
      <c r="UGR14" s="541"/>
      <c r="UGS14" s="537"/>
      <c r="UGT14" s="266"/>
      <c r="UGU14" s="271"/>
      <c r="UGV14" s="271"/>
      <c r="UGW14" s="271"/>
      <c r="UGX14" s="271"/>
      <c r="UGY14" s="271"/>
      <c r="UGZ14" s="272"/>
      <c r="UHA14" s="273"/>
      <c r="UHB14" s="273"/>
      <c r="UHC14" s="273"/>
      <c r="UHD14" s="273"/>
      <c r="UHE14" s="274"/>
      <c r="UHF14" s="265"/>
      <c r="UHG14" s="537"/>
      <c r="UHH14" s="537"/>
      <c r="UHI14" s="538"/>
      <c r="UHJ14" s="539"/>
      <c r="UHL14" s="540"/>
      <c r="UHM14" s="540"/>
      <c r="UHN14" s="542"/>
      <c r="UHO14" s="541"/>
      <c r="UHP14" s="537"/>
      <c r="UHQ14" s="266"/>
      <c r="UHR14" s="271"/>
      <c r="UHS14" s="271"/>
      <c r="UHT14" s="271"/>
      <c r="UHU14" s="271"/>
      <c r="UHV14" s="271"/>
      <c r="UHW14" s="272"/>
      <c r="UHX14" s="273"/>
      <c r="UHY14" s="273"/>
      <c r="UHZ14" s="273"/>
      <c r="UIA14" s="273"/>
      <c r="UIB14" s="274"/>
      <c r="UIC14" s="265"/>
      <c r="UID14" s="537"/>
      <c r="UIE14" s="537"/>
      <c r="UIF14" s="538"/>
      <c r="UIG14" s="539"/>
      <c r="UII14" s="540"/>
      <c r="UIJ14" s="540"/>
      <c r="UIK14" s="542"/>
      <c r="UIL14" s="541"/>
      <c r="UIM14" s="537"/>
      <c r="UIN14" s="266"/>
      <c r="UIO14" s="271"/>
      <c r="UIP14" s="271"/>
      <c r="UIQ14" s="271"/>
      <c r="UIR14" s="271"/>
      <c r="UIS14" s="271"/>
      <c r="UIT14" s="272"/>
      <c r="UIU14" s="273"/>
      <c r="UIV14" s="273"/>
      <c r="UIW14" s="273"/>
      <c r="UIX14" s="273"/>
      <c r="UIY14" s="274"/>
      <c r="UIZ14" s="265"/>
      <c r="UJA14" s="537"/>
      <c r="UJB14" s="537"/>
      <c r="UJC14" s="538"/>
      <c r="UJD14" s="539"/>
      <c r="UJF14" s="540"/>
      <c r="UJG14" s="540"/>
      <c r="UJH14" s="542"/>
      <c r="UJI14" s="541"/>
      <c r="UJJ14" s="537"/>
      <c r="UJK14" s="266"/>
      <c r="UJL14" s="271"/>
      <c r="UJM14" s="271"/>
      <c r="UJN14" s="271"/>
      <c r="UJO14" s="271"/>
      <c r="UJP14" s="271"/>
      <c r="UJQ14" s="272"/>
      <c r="UJR14" s="273"/>
      <c r="UJS14" s="273"/>
      <c r="UJT14" s="273"/>
      <c r="UJU14" s="273"/>
      <c r="UJV14" s="274"/>
      <c r="UJW14" s="265"/>
      <c r="UJX14" s="537"/>
      <c r="UJY14" s="537"/>
      <c r="UJZ14" s="538"/>
      <c r="UKA14" s="539"/>
      <c r="UKC14" s="540"/>
      <c r="UKD14" s="540"/>
      <c r="UKE14" s="542"/>
      <c r="UKF14" s="541"/>
      <c r="UKG14" s="537"/>
      <c r="UKH14" s="266"/>
      <c r="UKI14" s="271"/>
      <c r="UKJ14" s="271"/>
      <c r="UKK14" s="271"/>
      <c r="UKL14" s="271"/>
      <c r="UKM14" s="271"/>
      <c r="UKN14" s="272"/>
      <c r="UKO14" s="273"/>
      <c r="UKP14" s="273"/>
      <c r="UKQ14" s="273"/>
      <c r="UKR14" s="273"/>
      <c r="UKS14" s="274"/>
      <c r="UKT14" s="265"/>
      <c r="UKU14" s="537"/>
      <c r="UKV14" s="537"/>
      <c r="UKW14" s="538"/>
      <c r="UKX14" s="539"/>
      <c r="UKZ14" s="540"/>
      <c r="ULA14" s="540"/>
      <c r="ULB14" s="542"/>
      <c r="ULC14" s="541"/>
      <c r="ULD14" s="537"/>
      <c r="ULE14" s="266"/>
      <c r="ULF14" s="271"/>
      <c r="ULG14" s="271"/>
      <c r="ULH14" s="271"/>
      <c r="ULI14" s="271"/>
      <c r="ULJ14" s="271"/>
      <c r="ULK14" s="272"/>
      <c r="ULL14" s="273"/>
      <c r="ULM14" s="273"/>
      <c r="ULN14" s="273"/>
      <c r="ULO14" s="273"/>
      <c r="ULP14" s="274"/>
      <c r="ULQ14" s="265"/>
      <c r="ULR14" s="537"/>
      <c r="ULS14" s="537"/>
      <c r="ULT14" s="538"/>
      <c r="ULU14" s="539"/>
      <c r="ULW14" s="540"/>
      <c r="ULX14" s="540"/>
      <c r="ULY14" s="542"/>
      <c r="ULZ14" s="541"/>
      <c r="UMA14" s="537"/>
      <c r="UMB14" s="266"/>
      <c r="UMC14" s="271"/>
      <c r="UMD14" s="271"/>
      <c r="UME14" s="271"/>
      <c r="UMF14" s="271"/>
      <c r="UMG14" s="271"/>
      <c r="UMH14" s="272"/>
      <c r="UMI14" s="273"/>
      <c r="UMJ14" s="273"/>
      <c r="UMK14" s="273"/>
      <c r="UML14" s="273"/>
      <c r="UMM14" s="274"/>
      <c r="UMN14" s="265"/>
      <c r="UMO14" s="537"/>
      <c r="UMP14" s="537"/>
      <c r="UMQ14" s="538"/>
      <c r="UMR14" s="539"/>
      <c r="UMT14" s="540"/>
      <c r="UMU14" s="540"/>
      <c r="UMV14" s="542"/>
      <c r="UMW14" s="541"/>
      <c r="UMX14" s="537"/>
      <c r="UMY14" s="266"/>
      <c r="UMZ14" s="271"/>
      <c r="UNA14" s="271"/>
      <c r="UNB14" s="271"/>
      <c r="UNC14" s="271"/>
      <c r="UND14" s="271"/>
      <c r="UNE14" s="272"/>
      <c r="UNF14" s="273"/>
      <c r="UNG14" s="273"/>
      <c r="UNH14" s="273"/>
      <c r="UNI14" s="273"/>
      <c r="UNJ14" s="274"/>
      <c r="UNK14" s="265"/>
      <c r="UNL14" s="537"/>
      <c r="UNM14" s="537"/>
      <c r="UNN14" s="538"/>
      <c r="UNO14" s="539"/>
      <c r="UNQ14" s="540"/>
      <c r="UNR14" s="540"/>
      <c r="UNS14" s="542"/>
      <c r="UNT14" s="541"/>
      <c r="UNU14" s="537"/>
      <c r="UNV14" s="266"/>
      <c r="UNW14" s="271"/>
      <c r="UNX14" s="271"/>
      <c r="UNY14" s="271"/>
      <c r="UNZ14" s="271"/>
      <c r="UOA14" s="271"/>
      <c r="UOB14" s="272"/>
      <c r="UOC14" s="273"/>
      <c r="UOD14" s="273"/>
      <c r="UOE14" s="273"/>
      <c r="UOF14" s="273"/>
      <c r="UOG14" s="274"/>
      <c r="UOH14" s="265"/>
      <c r="UOI14" s="537"/>
      <c r="UOJ14" s="537"/>
      <c r="UOK14" s="538"/>
      <c r="UOL14" s="539"/>
      <c r="UON14" s="540"/>
      <c r="UOO14" s="540"/>
      <c r="UOP14" s="542"/>
      <c r="UOQ14" s="541"/>
      <c r="UOR14" s="537"/>
      <c r="UOS14" s="266"/>
      <c r="UOT14" s="271"/>
      <c r="UOU14" s="271"/>
      <c r="UOV14" s="271"/>
      <c r="UOW14" s="271"/>
      <c r="UOX14" s="271"/>
      <c r="UOY14" s="272"/>
      <c r="UOZ14" s="273"/>
      <c r="UPA14" s="273"/>
      <c r="UPB14" s="273"/>
      <c r="UPC14" s="273"/>
      <c r="UPD14" s="274"/>
      <c r="UPE14" s="265"/>
      <c r="UPF14" s="537"/>
      <c r="UPG14" s="537"/>
      <c r="UPH14" s="538"/>
      <c r="UPI14" s="539"/>
      <c r="UPK14" s="540"/>
      <c r="UPL14" s="540"/>
      <c r="UPM14" s="542"/>
      <c r="UPN14" s="541"/>
      <c r="UPO14" s="537"/>
      <c r="UPP14" s="266"/>
      <c r="UPQ14" s="271"/>
      <c r="UPR14" s="271"/>
      <c r="UPS14" s="271"/>
      <c r="UPT14" s="271"/>
      <c r="UPU14" s="271"/>
      <c r="UPV14" s="272"/>
      <c r="UPW14" s="273"/>
      <c r="UPX14" s="273"/>
      <c r="UPY14" s="273"/>
      <c r="UPZ14" s="273"/>
      <c r="UQA14" s="274"/>
      <c r="UQB14" s="265"/>
      <c r="UQC14" s="537"/>
      <c r="UQD14" s="537"/>
      <c r="UQE14" s="538"/>
      <c r="UQF14" s="539"/>
      <c r="UQH14" s="540"/>
      <c r="UQI14" s="540"/>
      <c r="UQJ14" s="542"/>
      <c r="UQK14" s="541"/>
      <c r="UQL14" s="537"/>
      <c r="UQM14" s="266"/>
      <c r="UQN14" s="271"/>
      <c r="UQO14" s="271"/>
      <c r="UQP14" s="271"/>
      <c r="UQQ14" s="271"/>
      <c r="UQR14" s="271"/>
      <c r="UQS14" s="272"/>
      <c r="UQT14" s="273"/>
      <c r="UQU14" s="273"/>
      <c r="UQV14" s="273"/>
      <c r="UQW14" s="273"/>
      <c r="UQX14" s="274"/>
      <c r="UQY14" s="265"/>
      <c r="UQZ14" s="537"/>
      <c r="URA14" s="537"/>
      <c r="URB14" s="538"/>
      <c r="URC14" s="539"/>
      <c r="URE14" s="540"/>
      <c r="URF14" s="540"/>
      <c r="URG14" s="542"/>
      <c r="URH14" s="541"/>
      <c r="URI14" s="537"/>
      <c r="URJ14" s="266"/>
      <c r="URK14" s="271"/>
      <c r="URL14" s="271"/>
      <c r="URM14" s="271"/>
      <c r="URN14" s="271"/>
      <c r="URO14" s="271"/>
      <c r="URP14" s="272"/>
      <c r="URQ14" s="273"/>
      <c r="URR14" s="273"/>
      <c r="URS14" s="273"/>
      <c r="URT14" s="273"/>
      <c r="URU14" s="274"/>
      <c r="URV14" s="265"/>
      <c r="URW14" s="537"/>
      <c r="URX14" s="537"/>
      <c r="URY14" s="538"/>
      <c r="URZ14" s="539"/>
      <c r="USB14" s="540"/>
      <c r="USC14" s="540"/>
      <c r="USD14" s="542"/>
      <c r="USE14" s="541"/>
      <c r="USF14" s="537"/>
      <c r="USG14" s="266"/>
      <c r="USH14" s="271"/>
      <c r="USI14" s="271"/>
      <c r="USJ14" s="271"/>
      <c r="USK14" s="271"/>
      <c r="USL14" s="271"/>
      <c r="USM14" s="272"/>
      <c r="USN14" s="273"/>
      <c r="USO14" s="273"/>
      <c r="USP14" s="273"/>
      <c r="USQ14" s="273"/>
      <c r="USR14" s="274"/>
      <c r="USS14" s="265"/>
      <c r="UST14" s="537"/>
      <c r="USU14" s="537"/>
      <c r="USV14" s="538"/>
      <c r="USW14" s="539"/>
      <c r="USY14" s="540"/>
      <c r="USZ14" s="540"/>
      <c r="UTA14" s="542"/>
      <c r="UTB14" s="541"/>
      <c r="UTC14" s="537"/>
      <c r="UTD14" s="266"/>
      <c r="UTE14" s="271"/>
      <c r="UTF14" s="271"/>
      <c r="UTG14" s="271"/>
      <c r="UTH14" s="271"/>
      <c r="UTI14" s="271"/>
      <c r="UTJ14" s="272"/>
      <c r="UTK14" s="273"/>
      <c r="UTL14" s="273"/>
      <c r="UTM14" s="273"/>
      <c r="UTN14" s="273"/>
      <c r="UTO14" s="274"/>
      <c r="UTP14" s="265"/>
      <c r="UTQ14" s="537"/>
      <c r="UTR14" s="537"/>
      <c r="UTS14" s="538"/>
      <c r="UTT14" s="539"/>
      <c r="UTV14" s="540"/>
      <c r="UTW14" s="540"/>
      <c r="UTX14" s="542"/>
      <c r="UTY14" s="541"/>
      <c r="UTZ14" s="537"/>
      <c r="UUA14" s="266"/>
      <c r="UUB14" s="271"/>
      <c r="UUC14" s="271"/>
      <c r="UUD14" s="271"/>
      <c r="UUE14" s="271"/>
      <c r="UUF14" s="271"/>
      <c r="UUG14" s="272"/>
      <c r="UUH14" s="273"/>
      <c r="UUI14" s="273"/>
      <c r="UUJ14" s="273"/>
      <c r="UUK14" s="273"/>
      <c r="UUL14" s="274"/>
      <c r="UUM14" s="265"/>
      <c r="UUN14" s="537"/>
      <c r="UUO14" s="537"/>
      <c r="UUP14" s="538"/>
      <c r="UUQ14" s="539"/>
      <c r="UUS14" s="540"/>
      <c r="UUT14" s="540"/>
      <c r="UUU14" s="542"/>
      <c r="UUV14" s="541"/>
      <c r="UUW14" s="537"/>
      <c r="UUX14" s="266"/>
      <c r="UUY14" s="271"/>
      <c r="UUZ14" s="271"/>
      <c r="UVA14" s="271"/>
      <c r="UVB14" s="271"/>
      <c r="UVC14" s="271"/>
      <c r="UVD14" s="272"/>
      <c r="UVE14" s="273"/>
      <c r="UVF14" s="273"/>
      <c r="UVG14" s="273"/>
      <c r="UVH14" s="273"/>
      <c r="UVI14" s="274"/>
      <c r="UVJ14" s="265"/>
      <c r="UVK14" s="537"/>
      <c r="UVL14" s="537"/>
      <c r="UVM14" s="538"/>
      <c r="UVN14" s="539"/>
      <c r="UVP14" s="540"/>
      <c r="UVQ14" s="540"/>
      <c r="UVR14" s="542"/>
      <c r="UVS14" s="541"/>
      <c r="UVT14" s="537"/>
      <c r="UVU14" s="266"/>
      <c r="UVV14" s="271"/>
      <c r="UVW14" s="271"/>
      <c r="UVX14" s="271"/>
      <c r="UVY14" s="271"/>
      <c r="UVZ14" s="271"/>
      <c r="UWA14" s="272"/>
      <c r="UWB14" s="273"/>
      <c r="UWC14" s="273"/>
      <c r="UWD14" s="273"/>
      <c r="UWE14" s="273"/>
      <c r="UWF14" s="274"/>
      <c r="UWG14" s="265"/>
      <c r="UWH14" s="537"/>
      <c r="UWI14" s="537"/>
      <c r="UWJ14" s="538"/>
      <c r="UWK14" s="539"/>
      <c r="UWM14" s="540"/>
      <c r="UWN14" s="540"/>
      <c r="UWO14" s="542"/>
      <c r="UWP14" s="541"/>
      <c r="UWQ14" s="537"/>
      <c r="UWR14" s="266"/>
      <c r="UWS14" s="271"/>
      <c r="UWT14" s="271"/>
      <c r="UWU14" s="271"/>
      <c r="UWV14" s="271"/>
      <c r="UWW14" s="271"/>
      <c r="UWX14" s="272"/>
      <c r="UWY14" s="273"/>
      <c r="UWZ14" s="273"/>
      <c r="UXA14" s="273"/>
      <c r="UXB14" s="273"/>
      <c r="UXC14" s="274"/>
      <c r="UXD14" s="265"/>
      <c r="UXE14" s="537"/>
      <c r="UXF14" s="537"/>
      <c r="UXG14" s="538"/>
      <c r="UXH14" s="539"/>
      <c r="UXJ14" s="540"/>
      <c r="UXK14" s="540"/>
      <c r="UXL14" s="542"/>
      <c r="UXM14" s="541"/>
      <c r="UXN14" s="537"/>
      <c r="UXO14" s="266"/>
      <c r="UXP14" s="271"/>
      <c r="UXQ14" s="271"/>
      <c r="UXR14" s="271"/>
      <c r="UXS14" s="271"/>
      <c r="UXT14" s="271"/>
      <c r="UXU14" s="272"/>
      <c r="UXV14" s="273"/>
      <c r="UXW14" s="273"/>
      <c r="UXX14" s="273"/>
      <c r="UXY14" s="273"/>
      <c r="UXZ14" s="274"/>
      <c r="UYA14" s="265"/>
      <c r="UYB14" s="537"/>
      <c r="UYC14" s="537"/>
      <c r="UYD14" s="538"/>
      <c r="UYE14" s="539"/>
      <c r="UYG14" s="540"/>
      <c r="UYH14" s="540"/>
      <c r="UYI14" s="542"/>
      <c r="UYJ14" s="541"/>
      <c r="UYK14" s="537"/>
      <c r="UYL14" s="266"/>
      <c r="UYM14" s="271"/>
      <c r="UYN14" s="271"/>
      <c r="UYO14" s="271"/>
      <c r="UYP14" s="271"/>
      <c r="UYQ14" s="271"/>
      <c r="UYR14" s="272"/>
      <c r="UYS14" s="273"/>
      <c r="UYT14" s="273"/>
      <c r="UYU14" s="273"/>
      <c r="UYV14" s="273"/>
      <c r="UYW14" s="274"/>
      <c r="UYX14" s="265"/>
      <c r="UYY14" s="537"/>
      <c r="UYZ14" s="537"/>
      <c r="UZA14" s="538"/>
      <c r="UZB14" s="539"/>
      <c r="UZD14" s="540"/>
      <c r="UZE14" s="540"/>
      <c r="UZF14" s="542"/>
      <c r="UZG14" s="541"/>
      <c r="UZH14" s="537"/>
      <c r="UZI14" s="266"/>
      <c r="UZJ14" s="271"/>
      <c r="UZK14" s="271"/>
      <c r="UZL14" s="271"/>
      <c r="UZM14" s="271"/>
      <c r="UZN14" s="271"/>
      <c r="UZO14" s="272"/>
      <c r="UZP14" s="273"/>
      <c r="UZQ14" s="273"/>
      <c r="UZR14" s="273"/>
      <c r="UZS14" s="273"/>
      <c r="UZT14" s="274"/>
      <c r="UZU14" s="265"/>
      <c r="UZV14" s="537"/>
      <c r="UZW14" s="537"/>
      <c r="UZX14" s="538"/>
      <c r="UZY14" s="539"/>
      <c r="VAA14" s="540"/>
      <c r="VAB14" s="540"/>
      <c r="VAC14" s="542"/>
      <c r="VAD14" s="541"/>
      <c r="VAE14" s="537"/>
      <c r="VAF14" s="266"/>
      <c r="VAG14" s="271"/>
      <c r="VAH14" s="271"/>
      <c r="VAI14" s="271"/>
      <c r="VAJ14" s="271"/>
      <c r="VAK14" s="271"/>
      <c r="VAL14" s="272"/>
      <c r="VAM14" s="273"/>
      <c r="VAN14" s="273"/>
      <c r="VAO14" s="273"/>
      <c r="VAP14" s="273"/>
      <c r="VAQ14" s="274"/>
      <c r="VAR14" s="265"/>
      <c r="VAS14" s="537"/>
      <c r="VAT14" s="537"/>
      <c r="VAU14" s="538"/>
      <c r="VAV14" s="539"/>
      <c r="VAX14" s="540"/>
      <c r="VAY14" s="540"/>
      <c r="VAZ14" s="542"/>
      <c r="VBA14" s="541"/>
      <c r="VBB14" s="537"/>
      <c r="VBC14" s="266"/>
      <c r="VBD14" s="271"/>
      <c r="VBE14" s="271"/>
      <c r="VBF14" s="271"/>
      <c r="VBG14" s="271"/>
      <c r="VBH14" s="271"/>
      <c r="VBI14" s="272"/>
      <c r="VBJ14" s="273"/>
      <c r="VBK14" s="273"/>
      <c r="VBL14" s="273"/>
      <c r="VBM14" s="273"/>
      <c r="VBN14" s="274"/>
      <c r="VBO14" s="265"/>
      <c r="VBP14" s="537"/>
      <c r="VBQ14" s="537"/>
      <c r="VBR14" s="538"/>
      <c r="VBS14" s="539"/>
      <c r="VBU14" s="540"/>
      <c r="VBV14" s="540"/>
      <c r="VBW14" s="542"/>
      <c r="VBX14" s="541"/>
      <c r="VBY14" s="537"/>
      <c r="VBZ14" s="266"/>
      <c r="VCA14" s="271"/>
      <c r="VCB14" s="271"/>
      <c r="VCC14" s="271"/>
      <c r="VCD14" s="271"/>
      <c r="VCE14" s="271"/>
      <c r="VCF14" s="272"/>
      <c r="VCG14" s="273"/>
      <c r="VCH14" s="273"/>
      <c r="VCI14" s="273"/>
      <c r="VCJ14" s="273"/>
      <c r="VCK14" s="274"/>
      <c r="VCL14" s="265"/>
      <c r="VCM14" s="537"/>
      <c r="VCN14" s="537"/>
      <c r="VCO14" s="538"/>
      <c r="VCP14" s="539"/>
      <c r="VCR14" s="540"/>
      <c r="VCS14" s="540"/>
      <c r="VCT14" s="542"/>
      <c r="VCU14" s="541"/>
      <c r="VCV14" s="537"/>
      <c r="VCW14" s="266"/>
      <c r="VCX14" s="271"/>
      <c r="VCY14" s="271"/>
      <c r="VCZ14" s="271"/>
      <c r="VDA14" s="271"/>
      <c r="VDB14" s="271"/>
      <c r="VDC14" s="272"/>
      <c r="VDD14" s="273"/>
      <c r="VDE14" s="273"/>
      <c r="VDF14" s="273"/>
      <c r="VDG14" s="273"/>
      <c r="VDH14" s="274"/>
      <c r="VDI14" s="265"/>
      <c r="VDJ14" s="537"/>
      <c r="VDK14" s="537"/>
      <c r="VDL14" s="538"/>
      <c r="VDM14" s="539"/>
      <c r="VDO14" s="540"/>
      <c r="VDP14" s="540"/>
      <c r="VDQ14" s="542"/>
      <c r="VDR14" s="541"/>
      <c r="VDS14" s="537"/>
      <c r="VDT14" s="266"/>
      <c r="VDU14" s="271"/>
      <c r="VDV14" s="271"/>
      <c r="VDW14" s="271"/>
      <c r="VDX14" s="271"/>
      <c r="VDY14" s="271"/>
      <c r="VDZ14" s="272"/>
      <c r="VEA14" s="273"/>
      <c r="VEB14" s="273"/>
      <c r="VEC14" s="273"/>
      <c r="VED14" s="273"/>
      <c r="VEE14" s="274"/>
      <c r="VEF14" s="265"/>
      <c r="VEG14" s="537"/>
      <c r="VEH14" s="537"/>
      <c r="VEI14" s="538"/>
      <c r="VEJ14" s="539"/>
      <c r="VEL14" s="540"/>
      <c r="VEM14" s="540"/>
      <c r="VEN14" s="542"/>
      <c r="VEO14" s="541"/>
      <c r="VEP14" s="537"/>
      <c r="VEQ14" s="266"/>
      <c r="VER14" s="271"/>
      <c r="VES14" s="271"/>
      <c r="VET14" s="271"/>
      <c r="VEU14" s="271"/>
      <c r="VEV14" s="271"/>
      <c r="VEW14" s="272"/>
      <c r="VEX14" s="273"/>
      <c r="VEY14" s="273"/>
      <c r="VEZ14" s="273"/>
      <c r="VFA14" s="273"/>
      <c r="VFB14" s="274"/>
      <c r="VFC14" s="265"/>
      <c r="VFD14" s="537"/>
      <c r="VFE14" s="537"/>
      <c r="VFF14" s="538"/>
      <c r="VFG14" s="539"/>
      <c r="VFI14" s="540"/>
      <c r="VFJ14" s="540"/>
      <c r="VFK14" s="542"/>
      <c r="VFL14" s="541"/>
      <c r="VFM14" s="537"/>
      <c r="VFN14" s="266"/>
      <c r="VFO14" s="271"/>
      <c r="VFP14" s="271"/>
      <c r="VFQ14" s="271"/>
      <c r="VFR14" s="271"/>
      <c r="VFS14" s="271"/>
      <c r="VFT14" s="272"/>
      <c r="VFU14" s="273"/>
      <c r="VFV14" s="273"/>
      <c r="VFW14" s="273"/>
      <c r="VFX14" s="273"/>
      <c r="VFY14" s="274"/>
      <c r="VFZ14" s="265"/>
      <c r="VGA14" s="537"/>
      <c r="VGB14" s="537"/>
      <c r="VGC14" s="538"/>
      <c r="VGD14" s="539"/>
      <c r="VGF14" s="540"/>
      <c r="VGG14" s="540"/>
      <c r="VGH14" s="542"/>
      <c r="VGI14" s="541"/>
      <c r="VGJ14" s="537"/>
      <c r="VGK14" s="266"/>
      <c r="VGL14" s="271"/>
      <c r="VGM14" s="271"/>
      <c r="VGN14" s="271"/>
      <c r="VGO14" s="271"/>
      <c r="VGP14" s="271"/>
      <c r="VGQ14" s="272"/>
      <c r="VGR14" s="273"/>
      <c r="VGS14" s="273"/>
      <c r="VGT14" s="273"/>
      <c r="VGU14" s="273"/>
      <c r="VGV14" s="274"/>
      <c r="VGW14" s="265"/>
      <c r="VGX14" s="537"/>
      <c r="VGY14" s="537"/>
      <c r="VGZ14" s="538"/>
      <c r="VHA14" s="539"/>
      <c r="VHC14" s="540"/>
      <c r="VHD14" s="540"/>
      <c r="VHE14" s="542"/>
      <c r="VHF14" s="541"/>
      <c r="VHG14" s="537"/>
      <c r="VHH14" s="266"/>
      <c r="VHI14" s="271"/>
      <c r="VHJ14" s="271"/>
      <c r="VHK14" s="271"/>
      <c r="VHL14" s="271"/>
      <c r="VHM14" s="271"/>
      <c r="VHN14" s="272"/>
      <c r="VHO14" s="273"/>
      <c r="VHP14" s="273"/>
      <c r="VHQ14" s="273"/>
      <c r="VHR14" s="273"/>
      <c r="VHS14" s="274"/>
      <c r="VHT14" s="265"/>
      <c r="VHU14" s="537"/>
      <c r="VHV14" s="537"/>
      <c r="VHW14" s="538"/>
      <c r="VHX14" s="539"/>
      <c r="VHZ14" s="540"/>
      <c r="VIA14" s="540"/>
      <c r="VIB14" s="542"/>
      <c r="VIC14" s="541"/>
      <c r="VID14" s="537"/>
      <c r="VIE14" s="266"/>
      <c r="VIF14" s="271"/>
      <c r="VIG14" s="271"/>
      <c r="VIH14" s="271"/>
      <c r="VII14" s="271"/>
      <c r="VIJ14" s="271"/>
      <c r="VIK14" s="272"/>
      <c r="VIL14" s="273"/>
      <c r="VIM14" s="273"/>
      <c r="VIN14" s="273"/>
      <c r="VIO14" s="273"/>
      <c r="VIP14" s="274"/>
      <c r="VIQ14" s="265"/>
      <c r="VIR14" s="537"/>
      <c r="VIS14" s="537"/>
      <c r="VIT14" s="538"/>
      <c r="VIU14" s="539"/>
      <c r="VIW14" s="540"/>
      <c r="VIX14" s="540"/>
      <c r="VIY14" s="542"/>
      <c r="VIZ14" s="541"/>
      <c r="VJA14" s="537"/>
      <c r="VJB14" s="266"/>
      <c r="VJC14" s="271"/>
      <c r="VJD14" s="271"/>
      <c r="VJE14" s="271"/>
      <c r="VJF14" s="271"/>
      <c r="VJG14" s="271"/>
      <c r="VJH14" s="272"/>
      <c r="VJI14" s="273"/>
      <c r="VJJ14" s="273"/>
      <c r="VJK14" s="273"/>
      <c r="VJL14" s="273"/>
      <c r="VJM14" s="274"/>
      <c r="VJN14" s="265"/>
      <c r="VJO14" s="537"/>
      <c r="VJP14" s="537"/>
      <c r="VJQ14" s="538"/>
      <c r="VJR14" s="539"/>
      <c r="VJT14" s="540"/>
      <c r="VJU14" s="540"/>
      <c r="VJV14" s="542"/>
      <c r="VJW14" s="541"/>
      <c r="VJX14" s="537"/>
      <c r="VJY14" s="266"/>
      <c r="VJZ14" s="271"/>
      <c r="VKA14" s="271"/>
      <c r="VKB14" s="271"/>
      <c r="VKC14" s="271"/>
      <c r="VKD14" s="271"/>
      <c r="VKE14" s="272"/>
      <c r="VKF14" s="273"/>
      <c r="VKG14" s="273"/>
      <c r="VKH14" s="273"/>
      <c r="VKI14" s="273"/>
      <c r="VKJ14" s="274"/>
      <c r="VKK14" s="265"/>
      <c r="VKL14" s="537"/>
      <c r="VKM14" s="537"/>
      <c r="VKN14" s="538"/>
      <c r="VKO14" s="539"/>
      <c r="VKQ14" s="540"/>
      <c r="VKR14" s="540"/>
      <c r="VKS14" s="542"/>
      <c r="VKT14" s="541"/>
      <c r="VKU14" s="537"/>
      <c r="VKV14" s="266"/>
      <c r="VKW14" s="271"/>
      <c r="VKX14" s="271"/>
      <c r="VKY14" s="271"/>
      <c r="VKZ14" s="271"/>
      <c r="VLA14" s="271"/>
      <c r="VLB14" s="272"/>
      <c r="VLC14" s="273"/>
      <c r="VLD14" s="273"/>
      <c r="VLE14" s="273"/>
      <c r="VLF14" s="273"/>
      <c r="VLG14" s="274"/>
      <c r="VLH14" s="265"/>
      <c r="VLI14" s="537"/>
      <c r="VLJ14" s="537"/>
      <c r="VLK14" s="538"/>
      <c r="VLL14" s="539"/>
      <c r="VLN14" s="540"/>
      <c r="VLO14" s="540"/>
      <c r="VLP14" s="542"/>
      <c r="VLQ14" s="541"/>
      <c r="VLR14" s="537"/>
      <c r="VLS14" s="266"/>
      <c r="VLT14" s="271"/>
      <c r="VLU14" s="271"/>
      <c r="VLV14" s="271"/>
      <c r="VLW14" s="271"/>
      <c r="VLX14" s="271"/>
      <c r="VLY14" s="272"/>
      <c r="VLZ14" s="273"/>
      <c r="VMA14" s="273"/>
      <c r="VMB14" s="273"/>
      <c r="VMC14" s="273"/>
      <c r="VMD14" s="274"/>
      <c r="VME14" s="265"/>
      <c r="VMF14" s="537"/>
      <c r="VMG14" s="537"/>
      <c r="VMH14" s="538"/>
      <c r="VMI14" s="539"/>
      <c r="VMK14" s="540"/>
      <c r="VML14" s="540"/>
      <c r="VMM14" s="542"/>
      <c r="VMN14" s="541"/>
      <c r="VMO14" s="537"/>
      <c r="VMP14" s="266"/>
      <c r="VMQ14" s="271"/>
      <c r="VMR14" s="271"/>
      <c r="VMS14" s="271"/>
      <c r="VMT14" s="271"/>
      <c r="VMU14" s="271"/>
      <c r="VMV14" s="272"/>
      <c r="VMW14" s="273"/>
      <c r="VMX14" s="273"/>
      <c r="VMY14" s="273"/>
      <c r="VMZ14" s="273"/>
      <c r="VNA14" s="274"/>
      <c r="VNB14" s="265"/>
      <c r="VNC14" s="537"/>
      <c r="VND14" s="537"/>
      <c r="VNE14" s="538"/>
      <c r="VNF14" s="539"/>
      <c r="VNH14" s="540"/>
      <c r="VNI14" s="540"/>
      <c r="VNJ14" s="542"/>
      <c r="VNK14" s="541"/>
      <c r="VNL14" s="537"/>
      <c r="VNM14" s="266"/>
      <c r="VNN14" s="271"/>
      <c r="VNO14" s="271"/>
      <c r="VNP14" s="271"/>
      <c r="VNQ14" s="271"/>
      <c r="VNR14" s="271"/>
      <c r="VNS14" s="272"/>
      <c r="VNT14" s="273"/>
      <c r="VNU14" s="273"/>
      <c r="VNV14" s="273"/>
      <c r="VNW14" s="273"/>
      <c r="VNX14" s="274"/>
      <c r="VNY14" s="265"/>
      <c r="VNZ14" s="537"/>
      <c r="VOA14" s="537"/>
      <c r="VOB14" s="538"/>
      <c r="VOC14" s="539"/>
      <c r="VOE14" s="540"/>
      <c r="VOF14" s="540"/>
      <c r="VOG14" s="542"/>
      <c r="VOH14" s="541"/>
      <c r="VOI14" s="537"/>
      <c r="VOJ14" s="266"/>
      <c r="VOK14" s="271"/>
      <c r="VOL14" s="271"/>
      <c r="VOM14" s="271"/>
      <c r="VON14" s="271"/>
      <c r="VOO14" s="271"/>
      <c r="VOP14" s="272"/>
      <c r="VOQ14" s="273"/>
      <c r="VOR14" s="273"/>
      <c r="VOS14" s="273"/>
      <c r="VOT14" s="273"/>
      <c r="VOU14" s="274"/>
      <c r="VOV14" s="265"/>
      <c r="VOW14" s="537"/>
      <c r="VOX14" s="537"/>
      <c r="VOY14" s="538"/>
      <c r="VOZ14" s="539"/>
      <c r="VPB14" s="540"/>
      <c r="VPC14" s="540"/>
      <c r="VPD14" s="542"/>
      <c r="VPE14" s="541"/>
      <c r="VPF14" s="537"/>
      <c r="VPG14" s="266"/>
      <c r="VPH14" s="271"/>
      <c r="VPI14" s="271"/>
      <c r="VPJ14" s="271"/>
      <c r="VPK14" s="271"/>
      <c r="VPL14" s="271"/>
      <c r="VPM14" s="272"/>
      <c r="VPN14" s="273"/>
      <c r="VPO14" s="273"/>
      <c r="VPP14" s="273"/>
      <c r="VPQ14" s="273"/>
      <c r="VPR14" s="274"/>
      <c r="VPS14" s="265"/>
      <c r="VPT14" s="537"/>
      <c r="VPU14" s="537"/>
      <c r="VPV14" s="538"/>
      <c r="VPW14" s="539"/>
      <c r="VPY14" s="540"/>
      <c r="VPZ14" s="540"/>
      <c r="VQA14" s="542"/>
      <c r="VQB14" s="541"/>
      <c r="VQC14" s="537"/>
      <c r="VQD14" s="266"/>
      <c r="VQE14" s="271"/>
      <c r="VQF14" s="271"/>
      <c r="VQG14" s="271"/>
      <c r="VQH14" s="271"/>
      <c r="VQI14" s="271"/>
      <c r="VQJ14" s="272"/>
      <c r="VQK14" s="273"/>
      <c r="VQL14" s="273"/>
      <c r="VQM14" s="273"/>
      <c r="VQN14" s="273"/>
      <c r="VQO14" s="274"/>
      <c r="VQP14" s="265"/>
      <c r="VQQ14" s="537"/>
      <c r="VQR14" s="537"/>
      <c r="VQS14" s="538"/>
      <c r="VQT14" s="539"/>
      <c r="VQV14" s="540"/>
      <c r="VQW14" s="540"/>
      <c r="VQX14" s="542"/>
      <c r="VQY14" s="541"/>
      <c r="VQZ14" s="537"/>
      <c r="VRA14" s="266"/>
      <c r="VRB14" s="271"/>
      <c r="VRC14" s="271"/>
      <c r="VRD14" s="271"/>
      <c r="VRE14" s="271"/>
      <c r="VRF14" s="271"/>
      <c r="VRG14" s="272"/>
      <c r="VRH14" s="273"/>
      <c r="VRI14" s="273"/>
      <c r="VRJ14" s="273"/>
      <c r="VRK14" s="273"/>
      <c r="VRL14" s="274"/>
      <c r="VRM14" s="265"/>
      <c r="VRN14" s="537"/>
      <c r="VRO14" s="537"/>
      <c r="VRP14" s="538"/>
      <c r="VRQ14" s="539"/>
      <c r="VRS14" s="540"/>
      <c r="VRT14" s="540"/>
      <c r="VRU14" s="542"/>
      <c r="VRV14" s="541"/>
      <c r="VRW14" s="537"/>
      <c r="VRX14" s="266"/>
      <c r="VRY14" s="271"/>
      <c r="VRZ14" s="271"/>
      <c r="VSA14" s="271"/>
      <c r="VSB14" s="271"/>
      <c r="VSC14" s="271"/>
      <c r="VSD14" s="272"/>
      <c r="VSE14" s="273"/>
      <c r="VSF14" s="273"/>
      <c r="VSG14" s="273"/>
      <c r="VSH14" s="273"/>
      <c r="VSI14" s="274"/>
      <c r="VSJ14" s="265"/>
      <c r="VSK14" s="537"/>
      <c r="VSL14" s="537"/>
      <c r="VSM14" s="538"/>
      <c r="VSN14" s="539"/>
      <c r="VSP14" s="540"/>
      <c r="VSQ14" s="540"/>
      <c r="VSR14" s="542"/>
      <c r="VSS14" s="541"/>
      <c r="VST14" s="537"/>
      <c r="VSU14" s="266"/>
      <c r="VSV14" s="271"/>
      <c r="VSW14" s="271"/>
      <c r="VSX14" s="271"/>
      <c r="VSY14" s="271"/>
      <c r="VSZ14" s="271"/>
      <c r="VTA14" s="272"/>
      <c r="VTB14" s="273"/>
      <c r="VTC14" s="273"/>
      <c r="VTD14" s="273"/>
      <c r="VTE14" s="273"/>
      <c r="VTF14" s="274"/>
      <c r="VTG14" s="265"/>
      <c r="VTH14" s="537"/>
      <c r="VTI14" s="537"/>
      <c r="VTJ14" s="538"/>
      <c r="VTK14" s="539"/>
      <c r="VTM14" s="540"/>
      <c r="VTN14" s="540"/>
      <c r="VTO14" s="542"/>
      <c r="VTP14" s="541"/>
      <c r="VTQ14" s="537"/>
      <c r="VTR14" s="266"/>
      <c r="VTS14" s="271"/>
      <c r="VTT14" s="271"/>
      <c r="VTU14" s="271"/>
      <c r="VTV14" s="271"/>
      <c r="VTW14" s="271"/>
      <c r="VTX14" s="272"/>
      <c r="VTY14" s="273"/>
      <c r="VTZ14" s="273"/>
      <c r="VUA14" s="273"/>
      <c r="VUB14" s="273"/>
      <c r="VUC14" s="274"/>
      <c r="VUD14" s="265"/>
      <c r="VUE14" s="537"/>
      <c r="VUF14" s="537"/>
      <c r="VUG14" s="538"/>
      <c r="VUH14" s="539"/>
      <c r="VUJ14" s="540"/>
      <c r="VUK14" s="540"/>
      <c r="VUL14" s="542"/>
      <c r="VUM14" s="541"/>
      <c r="VUN14" s="537"/>
      <c r="VUO14" s="266"/>
      <c r="VUP14" s="271"/>
      <c r="VUQ14" s="271"/>
      <c r="VUR14" s="271"/>
      <c r="VUS14" s="271"/>
      <c r="VUT14" s="271"/>
      <c r="VUU14" s="272"/>
      <c r="VUV14" s="273"/>
      <c r="VUW14" s="273"/>
      <c r="VUX14" s="273"/>
      <c r="VUY14" s="273"/>
      <c r="VUZ14" s="274"/>
      <c r="VVA14" s="265"/>
      <c r="VVB14" s="537"/>
      <c r="VVC14" s="537"/>
      <c r="VVD14" s="538"/>
      <c r="VVE14" s="539"/>
      <c r="VVG14" s="540"/>
      <c r="VVH14" s="540"/>
      <c r="VVI14" s="542"/>
      <c r="VVJ14" s="541"/>
      <c r="VVK14" s="537"/>
      <c r="VVL14" s="266"/>
      <c r="VVM14" s="271"/>
      <c r="VVN14" s="271"/>
      <c r="VVO14" s="271"/>
      <c r="VVP14" s="271"/>
      <c r="VVQ14" s="271"/>
      <c r="VVR14" s="272"/>
      <c r="VVS14" s="273"/>
      <c r="VVT14" s="273"/>
      <c r="VVU14" s="273"/>
      <c r="VVV14" s="273"/>
      <c r="VVW14" s="274"/>
      <c r="VVX14" s="265"/>
      <c r="VVY14" s="537"/>
      <c r="VVZ14" s="537"/>
      <c r="VWA14" s="538"/>
      <c r="VWB14" s="539"/>
      <c r="VWD14" s="540"/>
      <c r="VWE14" s="540"/>
      <c r="VWF14" s="542"/>
      <c r="VWG14" s="541"/>
      <c r="VWH14" s="537"/>
      <c r="VWI14" s="266"/>
      <c r="VWJ14" s="271"/>
      <c r="VWK14" s="271"/>
      <c r="VWL14" s="271"/>
      <c r="VWM14" s="271"/>
      <c r="VWN14" s="271"/>
      <c r="VWO14" s="272"/>
      <c r="VWP14" s="273"/>
      <c r="VWQ14" s="273"/>
      <c r="VWR14" s="273"/>
      <c r="VWS14" s="273"/>
      <c r="VWT14" s="274"/>
      <c r="VWU14" s="265"/>
      <c r="VWV14" s="537"/>
      <c r="VWW14" s="537"/>
      <c r="VWX14" s="538"/>
      <c r="VWY14" s="539"/>
      <c r="VXA14" s="540"/>
      <c r="VXB14" s="540"/>
      <c r="VXC14" s="542"/>
      <c r="VXD14" s="541"/>
      <c r="VXE14" s="537"/>
      <c r="VXF14" s="266"/>
      <c r="VXG14" s="271"/>
      <c r="VXH14" s="271"/>
      <c r="VXI14" s="271"/>
      <c r="VXJ14" s="271"/>
      <c r="VXK14" s="271"/>
      <c r="VXL14" s="272"/>
      <c r="VXM14" s="273"/>
      <c r="VXN14" s="273"/>
      <c r="VXO14" s="273"/>
      <c r="VXP14" s="273"/>
      <c r="VXQ14" s="274"/>
      <c r="VXR14" s="265"/>
      <c r="VXS14" s="537"/>
      <c r="VXT14" s="537"/>
      <c r="VXU14" s="538"/>
      <c r="VXV14" s="539"/>
      <c r="VXX14" s="540"/>
      <c r="VXY14" s="540"/>
      <c r="VXZ14" s="542"/>
      <c r="VYA14" s="541"/>
      <c r="VYB14" s="537"/>
      <c r="VYC14" s="266"/>
      <c r="VYD14" s="271"/>
      <c r="VYE14" s="271"/>
      <c r="VYF14" s="271"/>
      <c r="VYG14" s="271"/>
      <c r="VYH14" s="271"/>
      <c r="VYI14" s="272"/>
      <c r="VYJ14" s="273"/>
      <c r="VYK14" s="273"/>
      <c r="VYL14" s="273"/>
      <c r="VYM14" s="273"/>
      <c r="VYN14" s="274"/>
      <c r="VYO14" s="265"/>
      <c r="VYP14" s="537"/>
      <c r="VYQ14" s="537"/>
      <c r="VYR14" s="538"/>
      <c r="VYS14" s="539"/>
      <c r="VYU14" s="540"/>
      <c r="VYV14" s="540"/>
      <c r="VYW14" s="542"/>
      <c r="VYX14" s="541"/>
      <c r="VYY14" s="537"/>
      <c r="VYZ14" s="266"/>
      <c r="VZA14" s="271"/>
      <c r="VZB14" s="271"/>
      <c r="VZC14" s="271"/>
      <c r="VZD14" s="271"/>
      <c r="VZE14" s="271"/>
      <c r="VZF14" s="272"/>
      <c r="VZG14" s="273"/>
      <c r="VZH14" s="273"/>
      <c r="VZI14" s="273"/>
      <c r="VZJ14" s="273"/>
      <c r="VZK14" s="274"/>
      <c r="VZL14" s="265"/>
      <c r="VZM14" s="537"/>
      <c r="VZN14" s="537"/>
      <c r="VZO14" s="538"/>
      <c r="VZP14" s="539"/>
      <c r="VZR14" s="540"/>
      <c r="VZS14" s="540"/>
      <c r="VZT14" s="542"/>
      <c r="VZU14" s="541"/>
      <c r="VZV14" s="537"/>
      <c r="VZW14" s="266"/>
      <c r="VZX14" s="271"/>
      <c r="VZY14" s="271"/>
      <c r="VZZ14" s="271"/>
      <c r="WAA14" s="271"/>
      <c r="WAB14" s="271"/>
      <c r="WAC14" s="272"/>
      <c r="WAD14" s="273"/>
      <c r="WAE14" s="273"/>
      <c r="WAF14" s="273"/>
      <c r="WAG14" s="273"/>
      <c r="WAH14" s="274"/>
      <c r="WAI14" s="265"/>
      <c r="WAJ14" s="537"/>
      <c r="WAK14" s="537"/>
      <c r="WAL14" s="538"/>
      <c r="WAM14" s="539"/>
      <c r="WAO14" s="540"/>
      <c r="WAP14" s="540"/>
      <c r="WAQ14" s="542"/>
      <c r="WAR14" s="541"/>
      <c r="WAS14" s="537"/>
      <c r="WAT14" s="266"/>
      <c r="WAU14" s="271"/>
      <c r="WAV14" s="271"/>
      <c r="WAW14" s="271"/>
      <c r="WAX14" s="271"/>
      <c r="WAY14" s="271"/>
      <c r="WAZ14" s="272"/>
      <c r="WBA14" s="273"/>
      <c r="WBB14" s="273"/>
      <c r="WBC14" s="273"/>
      <c r="WBD14" s="273"/>
      <c r="WBE14" s="274"/>
      <c r="WBF14" s="265"/>
      <c r="WBG14" s="537"/>
      <c r="WBH14" s="537"/>
      <c r="WBI14" s="538"/>
      <c r="WBJ14" s="539"/>
      <c r="WBL14" s="540"/>
      <c r="WBM14" s="540"/>
      <c r="WBN14" s="542"/>
      <c r="WBO14" s="541"/>
      <c r="WBP14" s="537"/>
      <c r="WBQ14" s="266"/>
      <c r="WBR14" s="271"/>
      <c r="WBS14" s="271"/>
      <c r="WBT14" s="271"/>
      <c r="WBU14" s="271"/>
      <c r="WBV14" s="271"/>
      <c r="WBW14" s="272"/>
      <c r="WBX14" s="273"/>
      <c r="WBY14" s="273"/>
      <c r="WBZ14" s="273"/>
      <c r="WCA14" s="273"/>
      <c r="WCB14" s="274"/>
      <c r="WCC14" s="265"/>
      <c r="WCD14" s="537"/>
      <c r="WCE14" s="537"/>
      <c r="WCF14" s="538"/>
      <c r="WCG14" s="539"/>
      <c r="WCI14" s="540"/>
      <c r="WCJ14" s="540"/>
      <c r="WCK14" s="542"/>
      <c r="WCL14" s="541"/>
      <c r="WCM14" s="537"/>
      <c r="WCN14" s="266"/>
      <c r="WCO14" s="271"/>
      <c r="WCP14" s="271"/>
      <c r="WCQ14" s="271"/>
      <c r="WCR14" s="271"/>
      <c r="WCS14" s="271"/>
      <c r="WCT14" s="272"/>
      <c r="WCU14" s="273"/>
      <c r="WCV14" s="273"/>
      <c r="WCW14" s="273"/>
      <c r="WCX14" s="273"/>
      <c r="WCY14" s="274"/>
      <c r="WCZ14" s="265"/>
      <c r="WDA14" s="537"/>
      <c r="WDB14" s="537"/>
      <c r="WDC14" s="538"/>
      <c r="WDD14" s="539"/>
      <c r="WDF14" s="540"/>
      <c r="WDG14" s="540"/>
      <c r="WDH14" s="542"/>
      <c r="WDI14" s="541"/>
      <c r="WDJ14" s="537"/>
      <c r="WDK14" s="266"/>
      <c r="WDL14" s="271"/>
      <c r="WDM14" s="271"/>
      <c r="WDN14" s="271"/>
      <c r="WDO14" s="271"/>
      <c r="WDP14" s="271"/>
      <c r="WDQ14" s="272"/>
      <c r="WDR14" s="273"/>
      <c r="WDS14" s="273"/>
      <c r="WDT14" s="273"/>
      <c r="WDU14" s="273"/>
      <c r="WDV14" s="274"/>
      <c r="WDW14" s="265"/>
      <c r="WDX14" s="537"/>
      <c r="WDY14" s="537"/>
      <c r="WDZ14" s="538"/>
      <c r="WEA14" s="539"/>
      <c r="WEC14" s="540"/>
      <c r="WED14" s="540"/>
      <c r="WEE14" s="542"/>
      <c r="WEF14" s="541"/>
      <c r="WEG14" s="537"/>
      <c r="WEH14" s="266"/>
      <c r="WEI14" s="271"/>
      <c r="WEJ14" s="271"/>
      <c r="WEK14" s="271"/>
      <c r="WEL14" s="271"/>
      <c r="WEM14" s="271"/>
      <c r="WEN14" s="272"/>
      <c r="WEO14" s="273"/>
      <c r="WEP14" s="273"/>
      <c r="WEQ14" s="273"/>
      <c r="WER14" s="273"/>
      <c r="WES14" s="274"/>
      <c r="WET14" s="265"/>
      <c r="WEU14" s="537"/>
      <c r="WEV14" s="537"/>
      <c r="WEW14" s="538"/>
      <c r="WEX14" s="539"/>
      <c r="WEZ14" s="540"/>
      <c r="WFA14" s="540"/>
      <c r="WFB14" s="542"/>
      <c r="WFC14" s="541"/>
      <c r="WFD14" s="537"/>
      <c r="WFE14" s="266"/>
      <c r="WFF14" s="271"/>
      <c r="WFG14" s="271"/>
      <c r="WFH14" s="271"/>
      <c r="WFI14" s="271"/>
      <c r="WFJ14" s="271"/>
      <c r="WFK14" s="272"/>
      <c r="WFL14" s="273"/>
      <c r="WFM14" s="273"/>
      <c r="WFN14" s="273"/>
      <c r="WFO14" s="273"/>
      <c r="WFP14" s="274"/>
      <c r="WFQ14" s="265"/>
      <c r="WFR14" s="537"/>
      <c r="WFS14" s="537"/>
      <c r="WFT14" s="538"/>
      <c r="WFU14" s="539"/>
      <c r="WFW14" s="540"/>
      <c r="WFX14" s="540"/>
      <c r="WFY14" s="542"/>
      <c r="WFZ14" s="541"/>
      <c r="WGA14" s="537"/>
      <c r="WGB14" s="266"/>
      <c r="WGC14" s="271"/>
      <c r="WGD14" s="271"/>
      <c r="WGE14" s="271"/>
      <c r="WGF14" s="271"/>
      <c r="WGG14" s="271"/>
      <c r="WGH14" s="272"/>
      <c r="WGI14" s="273"/>
      <c r="WGJ14" s="273"/>
      <c r="WGK14" s="273"/>
      <c r="WGL14" s="273"/>
      <c r="WGM14" s="274"/>
      <c r="WGN14" s="265"/>
      <c r="WGO14" s="537"/>
      <c r="WGP14" s="537"/>
      <c r="WGQ14" s="538"/>
      <c r="WGR14" s="539"/>
      <c r="WGT14" s="540"/>
      <c r="WGU14" s="540"/>
      <c r="WGV14" s="542"/>
      <c r="WGW14" s="541"/>
      <c r="WGX14" s="537"/>
      <c r="WGY14" s="266"/>
      <c r="WGZ14" s="271"/>
      <c r="WHA14" s="271"/>
      <c r="WHB14" s="271"/>
      <c r="WHC14" s="271"/>
      <c r="WHD14" s="271"/>
      <c r="WHE14" s="272"/>
      <c r="WHF14" s="273"/>
      <c r="WHG14" s="273"/>
      <c r="WHH14" s="273"/>
      <c r="WHI14" s="273"/>
      <c r="WHJ14" s="274"/>
      <c r="WHK14" s="265"/>
      <c r="WHL14" s="537"/>
      <c r="WHM14" s="537"/>
      <c r="WHN14" s="538"/>
      <c r="WHO14" s="539"/>
      <c r="WHQ14" s="540"/>
      <c r="WHR14" s="540"/>
      <c r="WHS14" s="542"/>
      <c r="WHT14" s="541"/>
      <c r="WHU14" s="537"/>
      <c r="WHV14" s="266"/>
      <c r="WHW14" s="271"/>
      <c r="WHX14" s="271"/>
      <c r="WHY14" s="271"/>
      <c r="WHZ14" s="271"/>
      <c r="WIA14" s="271"/>
      <c r="WIB14" s="272"/>
      <c r="WIC14" s="273"/>
      <c r="WID14" s="273"/>
      <c r="WIE14" s="273"/>
      <c r="WIF14" s="273"/>
      <c r="WIG14" s="274"/>
      <c r="WIH14" s="265"/>
      <c r="WII14" s="537"/>
      <c r="WIJ14" s="537"/>
      <c r="WIK14" s="538"/>
      <c r="WIL14" s="539"/>
      <c r="WIN14" s="540"/>
      <c r="WIO14" s="540"/>
      <c r="WIP14" s="542"/>
      <c r="WIQ14" s="541"/>
      <c r="WIR14" s="537"/>
      <c r="WIS14" s="266"/>
      <c r="WIT14" s="271"/>
      <c r="WIU14" s="271"/>
      <c r="WIV14" s="271"/>
      <c r="WIW14" s="271"/>
      <c r="WIX14" s="271"/>
      <c r="WIY14" s="272"/>
      <c r="WIZ14" s="273"/>
      <c r="WJA14" s="273"/>
      <c r="WJB14" s="273"/>
      <c r="WJC14" s="273"/>
      <c r="WJD14" s="274"/>
      <c r="WJE14" s="265"/>
      <c r="WJF14" s="537"/>
      <c r="WJG14" s="537"/>
      <c r="WJH14" s="538"/>
      <c r="WJI14" s="539"/>
      <c r="WJK14" s="540"/>
      <c r="WJL14" s="540"/>
      <c r="WJM14" s="542"/>
      <c r="WJN14" s="541"/>
      <c r="WJO14" s="537"/>
      <c r="WJP14" s="266"/>
      <c r="WJQ14" s="271"/>
      <c r="WJR14" s="271"/>
      <c r="WJS14" s="271"/>
      <c r="WJT14" s="271"/>
      <c r="WJU14" s="271"/>
      <c r="WJV14" s="272"/>
      <c r="WJW14" s="273"/>
      <c r="WJX14" s="273"/>
      <c r="WJY14" s="273"/>
      <c r="WJZ14" s="273"/>
      <c r="WKA14" s="274"/>
      <c r="WKB14" s="265"/>
      <c r="WKC14" s="537"/>
      <c r="WKD14" s="537"/>
      <c r="WKE14" s="538"/>
      <c r="WKF14" s="539"/>
      <c r="WKH14" s="540"/>
      <c r="WKI14" s="540"/>
      <c r="WKJ14" s="542"/>
      <c r="WKK14" s="541"/>
      <c r="WKL14" s="537"/>
      <c r="WKM14" s="266"/>
      <c r="WKN14" s="271"/>
      <c r="WKO14" s="271"/>
      <c r="WKP14" s="271"/>
      <c r="WKQ14" s="271"/>
      <c r="WKR14" s="271"/>
      <c r="WKS14" s="272"/>
      <c r="WKT14" s="273"/>
      <c r="WKU14" s="273"/>
      <c r="WKV14" s="273"/>
      <c r="WKW14" s="273"/>
      <c r="WKX14" s="274"/>
      <c r="WKY14" s="265"/>
      <c r="WKZ14" s="537"/>
      <c r="WLA14" s="537"/>
      <c r="WLB14" s="538"/>
      <c r="WLC14" s="539"/>
      <c r="WLE14" s="540"/>
      <c r="WLF14" s="540"/>
      <c r="WLG14" s="542"/>
      <c r="WLH14" s="541"/>
      <c r="WLI14" s="537"/>
      <c r="WLJ14" s="266"/>
      <c r="WLK14" s="271"/>
      <c r="WLL14" s="271"/>
      <c r="WLM14" s="271"/>
      <c r="WLN14" s="271"/>
      <c r="WLO14" s="271"/>
      <c r="WLP14" s="272"/>
      <c r="WLQ14" s="273"/>
      <c r="WLR14" s="273"/>
      <c r="WLS14" s="273"/>
      <c r="WLT14" s="273"/>
      <c r="WLU14" s="274"/>
      <c r="WLV14" s="265"/>
      <c r="WLW14" s="537"/>
      <c r="WLX14" s="537"/>
      <c r="WLY14" s="538"/>
      <c r="WLZ14" s="539"/>
      <c r="WMB14" s="540"/>
      <c r="WMC14" s="540"/>
      <c r="WMD14" s="542"/>
      <c r="WME14" s="541"/>
      <c r="WMF14" s="537"/>
      <c r="WMG14" s="266"/>
      <c r="WMH14" s="271"/>
      <c r="WMI14" s="271"/>
      <c r="WMJ14" s="271"/>
      <c r="WMK14" s="271"/>
      <c r="WML14" s="271"/>
      <c r="WMM14" s="272"/>
      <c r="WMN14" s="273"/>
      <c r="WMO14" s="273"/>
      <c r="WMP14" s="273"/>
      <c r="WMQ14" s="273"/>
      <c r="WMR14" s="274"/>
      <c r="WMS14" s="265"/>
      <c r="WMT14" s="537"/>
      <c r="WMU14" s="537"/>
      <c r="WMV14" s="538"/>
      <c r="WMW14" s="539"/>
      <c r="WMY14" s="540"/>
      <c r="WMZ14" s="540"/>
      <c r="WNA14" s="542"/>
      <c r="WNB14" s="541"/>
      <c r="WNC14" s="537"/>
      <c r="WND14" s="266"/>
      <c r="WNE14" s="271"/>
      <c r="WNF14" s="271"/>
      <c r="WNG14" s="271"/>
      <c r="WNH14" s="271"/>
      <c r="WNI14" s="271"/>
      <c r="WNJ14" s="272"/>
      <c r="WNK14" s="273"/>
      <c r="WNL14" s="273"/>
      <c r="WNM14" s="273"/>
      <c r="WNN14" s="273"/>
      <c r="WNO14" s="274"/>
      <c r="WNP14" s="265"/>
      <c r="WNQ14" s="537"/>
      <c r="WNR14" s="537"/>
      <c r="WNS14" s="538"/>
      <c r="WNT14" s="539"/>
      <c r="WNV14" s="540"/>
      <c r="WNW14" s="540"/>
      <c r="WNX14" s="542"/>
      <c r="WNY14" s="541"/>
      <c r="WNZ14" s="537"/>
      <c r="WOA14" s="266"/>
      <c r="WOB14" s="271"/>
      <c r="WOC14" s="271"/>
      <c r="WOD14" s="271"/>
      <c r="WOE14" s="271"/>
      <c r="WOF14" s="271"/>
      <c r="WOG14" s="272"/>
      <c r="WOH14" s="273"/>
      <c r="WOI14" s="273"/>
      <c r="WOJ14" s="273"/>
      <c r="WOK14" s="273"/>
      <c r="WOL14" s="274"/>
      <c r="WOM14" s="265"/>
      <c r="WON14" s="537"/>
      <c r="WOO14" s="537"/>
      <c r="WOP14" s="538"/>
      <c r="WOQ14" s="539"/>
      <c r="WOS14" s="540"/>
      <c r="WOT14" s="540"/>
      <c r="WOU14" s="542"/>
      <c r="WOV14" s="541"/>
      <c r="WOW14" s="537"/>
      <c r="WOX14" s="266"/>
      <c r="WOY14" s="271"/>
      <c r="WOZ14" s="271"/>
      <c r="WPA14" s="271"/>
      <c r="WPB14" s="271"/>
      <c r="WPC14" s="271"/>
      <c r="WPD14" s="272"/>
      <c r="WPE14" s="273"/>
      <c r="WPF14" s="273"/>
      <c r="WPG14" s="273"/>
      <c r="WPH14" s="273"/>
      <c r="WPI14" s="274"/>
      <c r="WPJ14" s="265"/>
      <c r="WPK14" s="537"/>
      <c r="WPL14" s="537"/>
      <c r="WPM14" s="538"/>
      <c r="WPN14" s="539"/>
      <c r="WPP14" s="540"/>
      <c r="WPQ14" s="540"/>
      <c r="WPR14" s="542"/>
      <c r="WPS14" s="541"/>
      <c r="WPT14" s="537"/>
      <c r="WPU14" s="266"/>
      <c r="WPV14" s="271"/>
      <c r="WPW14" s="271"/>
      <c r="WPX14" s="271"/>
      <c r="WPY14" s="271"/>
      <c r="WPZ14" s="271"/>
      <c r="WQA14" s="272"/>
      <c r="WQB14" s="273"/>
      <c r="WQC14" s="273"/>
      <c r="WQD14" s="273"/>
      <c r="WQE14" s="273"/>
      <c r="WQF14" s="274"/>
      <c r="WQG14" s="265"/>
      <c r="WQH14" s="537"/>
      <c r="WQI14" s="537"/>
      <c r="WQJ14" s="538"/>
      <c r="WQK14" s="539"/>
      <c r="WQM14" s="540"/>
      <c r="WQN14" s="540"/>
      <c r="WQO14" s="542"/>
      <c r="WQP14" s="541"/>
      <c r="WQQ14" s="537"/>
      <c r="WQR14" s="266"/>
      <c r="WQS14" s="271"/>
      <c r="WQT14" s="271"/>
      <c r="WQU14" s="271"/>
      <c r="WQV14" s="271"/>
      <c r="WQW14" s="271"/>
      <c r="WQX14" s="272"/>
      <c r="WQY14" s="273"/>
      <c r="WQZ14" s="273"/>
      <c r="WRA14" s="273"/>
      <c r="WRB14" s="273"/>
      <c r="WRC14" s="274"/>
      <c r="WRD14" s="265"/>
      <c r="WRE14" s="537"/>
      <c r="WRF14" s="537"/>
      <c r="WRG14" s="538"/>
      <c r="WRH14" s="539"/>
      <c r="WRJ14" s="540"/>
      <c r="WRK14" s="540"/>
      <c r="WRL14" s="542"/>
      <c r="WRM14" s="541"/>
      <c r="WRN14" s="537"/>
      <c r="WRO14" s="266"/>
      <c r="WRP14" s="271"/>
      <c r="WRQ14" s="271"/>
      <c r="WRR14" s="271"/>
      <c r="WRS14" s="271"/>
      <c r="WRT14" s="271"/>
      <c r="WRU14" s="272"/>
      <c r="WRV14" s="273"/>
      <c r="WRW14" s="273"/>
      <c r="WRX14" s="273"/>
      <c r="WRY14" s="273"/>
      <c r="WRZ14" s="274"/>
      <c r="WSA14" s="265"/>
      <c r="WSB14" s="537"/>
      <c r="WSC14" s="537"/>
      <c r="WSD14" s="538"/>
      <c r="WSE14" s="539"/>
      <c r="WSG14" s="540"/>
      <c r="WSH14" s="540"/>
      <c r="WSI14" s="542"/>
      <c r="WSJ14" s="541"/>
      <c r="WSK14" s="537"/>
      <c r="WSL14" s="266"/>
      <c r="WSM14" s="271"/>
      <c r="WSN14" s="271"/>
      <c r="WSO14" s="271"/>
      <c r="WSP14" s="271"/>
      <c r="WSQ14" s="271"/>
      <c r="WSR14" s="272"/>
      <c r="WSS14" s="273"/>
      <c r="WST14" s="273"/>
      <c r="WSU14" s="273"/>
      <c r="WSV14" s="273"/>
      <c r="WSW14" s="274"/>
      <c r="WSX14" s="265"/>
      <c r="WSY14" s="537"/>
      <c r="WSZ14" s="537"/>
      <c r="WTA14" s="538"/>
      <c r="WTB14" s="539"/>
      <c r="WTD14" s="540"/>
      <c r="WTE14" s="540"/>
      <c r="WTF14" s="542"/>
      <c r="WTG14" s="541"/>
      <c r="WTH14" s="537"/>
      <c r="WTI14" s="266"/>
      <c r="WTJ14" s="271"/>
      <c r="WTK14" s="271"/>
      <c r="WTL14" s="271"/>
      <c r="WTM14" s="271"/>
      <c r="WTN14" s="271"/>
      <c r="WTO14" s="272"/>
      <c r="WTP14" s="273"/>
      <c r="WTQ14" s="273"/>
      <c r="WTR14" s="273"/>
      <c r="WTS14" s="273"/>
      <c r="WTT14" s="274"/>
      <c r="WTU14" s="265"/>
      <c r="WTV14" s="537"/>
      <c r="WTW14" s="537"/>
      <c r="WTX14" s="538"/>
      <c r="WTY14" s="539"/>
      <c r="WUA14" s="540"/>
      <c r="WUB14" s="540"/>
      <c r="WUC14" s="542"/>
      <c r="WUD14" s="541"/>
      <c r="WUE14" s="537"/>
      <c r="WUF14" s="266"/>
      <c r="WUG14" s="271"/>
      <c r="WUH14" s="271"/>
      <c r="WUI14" s="271"/>
      <c r="WUJ14" s="271"/>
      <c r="WUK14" s="271"/>
      <c r="WUL14" s="272"/>
      <c r="WUM14" s="273"/>
      <c r="WUN14" s="273"/>
      <c r="WUO14" s="273"/>
      <c r="WUP14" s="273"/>
      <c r="WUQ14" s="274"/>
      <c r="WUR14" s="265"/>
      <c r="WUS14" s="537"/>
      <c r="WUT14" s="537"/>
      <c r="WUU14" s="538"/>
      <c r="WUV14" s="539"/>
      <c r="WUX14" s="540"/>
      <c r="WUY14" s="540"/>
      <c r="WUZ14" s="542"/>
      <c r="WVA14" s="541"/>
      <c r="WVB14" s="537"/>
      <c r="WVC14" s="266"/>
      <c r="WVD14" s="271"/>
      <c r="WVE14" s="271"/>
      <c r="WVF14" s="271"/>
      <c r="WVG14" s="271"/>
      <c r="WVH14" s="271"/>
      <c r="WVI14" s="272"/>
      <c r="WVJ14" s="273"/>
      <c r="WVK14" s="273"/>
      <c r="WVL14" s="273"/>
      <c r="WVM14" s="273"/>
      <c r="WVN14" s="274"/>
      <c r="WVO14" s="265"/>
      <c r="WVP14" s="537"/>
      <c r="WVQ14" s="537"/>
      <c r="WVR14" s="538"/>
      <c r="WVS14" s="539"/>
      <c r="WVU14" s="540"/>
      <c r="WVV14" s="540"/>
      <c r="WVW14" s="542"/>
      <c r="WVX14" s="541"/>
      <c r="WVY14" s="537"/>
      <c r="WVZ14" s="266"/>
      <c r="WWA14" s="271"/>
      <c r="WWB14" s="271"/>
      <c r="WWC14" s="271"/>
      <c r="WWD14" s="271"/>
      <c r="WWE14" s="271"/>
      <c r="WWF14" s="272"/>
      <c r="WWG14" s="273"/>
      <c r="WWH14" s="273"/>
      <c r="WWI14" s="273"/>
      <c r="WWJ14" s="273"/>
      <c r="WWK14" s="274"/>
      <c r="WWL14" s="265"/>
      <c r="WWM14" s="537"/>
      <c r="WWN14" s="537"/>
      <c r="WWO14" s="538"/>
      <c r="WWP14" s="539"/>
      <c r="WWR14" s="540"/>
      <c r="WWS14" s="540"/>
      <c r="WWT14" s="542"/>
      <c r="WWU14" s="541"/>
      <c r="WWV14" s="537"/>
      <c r="WWW14" s="266"/>
      <c r="WWX14" s="271"/>
      <c r="WWY14" s="271"/>
      <c r="WWZ14" s="271"/>
      <c r="WXA14" s="271"/>
      <c r="WXB14" s="271"/>
      <c r="WXC14" s="272"/>
      <c r="WXD14" s="273"/>
      <c r="WXE14" s="273"/>
      <c r="WXF14" s="273"/>
      <c r="WXG14" s="273"/>
      <c r="WXH14" s="274"/>
      <c r="WXI14" s="265"/>
      <c r="WXJ14" s="537"/>
      <c r="WXK14" s="537"/>
      <c r="WXL14" s="538"/>
      <c r="WXM14" s="539"/>
      <c r="WXO14" s="540"/>
      <c r="WXP14" s="540"/>
      <c r="WXQ14" s="542"/>
      <c r="WXR14" s="541"/>
      <c r="WXS14" s="537"/>
      <c r="WXT14" s="266"/>
      <c r="WXU14" s="271"/>
      <c r="WXV14" s="271"/>
      <c r="WXW14" s="271"/>
      <c r="WXX14" s="271"/>
      <c r="WXY14" s="271"/>
      <c r="WXZ14" s="272"/>
      <c r="WYA14" s="273"/>
      <c r="WYB14" s="273"/>
      <c r="WYC14" s="273"/>
      <c r="WYD14" s="273"/>
      <c r="WYE14" s="274"/>
      <c r="WYF14" s="265"/>
      <c r="WYG14" s="537"/>
      <c r="WYH14" s="537"/>
      <c r="WYI14" s="538"/>
      <c r="WYJ14" s="539"/>
      <c r="WYL14" s="540"/>
      <c r="WYM14" s="540"/>
      <c r="WYN14" s="542"/>
      <c r="WYO14" s="541"/>
      <c r="WYP14" s="537"/>
      <c r="WYQ14" s="266"/>
      <c r="WYR14" s="271"/>
      <c r="WYS14" s="271"/>
      <c r="WYT14" s="271"/>
      <c r="WYU14" s="271"/>
      <c r="WYV14" s="271"/>
      <c r="WYW14" s="272"/>
      <c r="WYX14" s="273"/>
      <c r="WYY14" s="273"/>
      <c r="WYZ14" s="273"/>
      <c r="WZA14" s="273"/>
      <c r="WZB14" s="274"/>
      <c r="WZC14" s="265"/>
      <c r="WZD14" s="537"/>
      <c r="WZE14" s="537"/>
      <c r="WZF14" s="538"/>
      <c r="WZG14" s="539"/>
      <c r="WZI14" s="540"/>
      <c r="WZJ14" s="540"/>
      <c r="WZK14" s="542"/>
      <c r="WZL14" s="541"/>
      <c r="WZM14" s="537"/>
      <c r="WZN14" s="266"/>
      <c r="WZO14" s="271"/>
      <c r="WZP14" s="271"/>
      <c r="WZQ14" s="271"/>
      <c r="WZR14" s="271"/>
      <c r="WZS14" s="271"/>
      <c r="WZT14" s="272"/>
      <c r="WZU14" s="273"/>
      <c r="WZV14" s="273"/>
      <c r="WZW14" s="273"/>
      <c r="WZX14" s="273"/>
      <c r="WZY14" s="274"/>
      <c r="WZZ14" s="265"/>
      <c r="XAA14" s="537"/>
      <c r="XAB14" s="537"/>
      <c r="XAC14" s="538"/>
      <c r="XAD14" s="539"/>
      <c r="XAF14" s="540"/>
      <c r="XAG14" s="540"/>
      <c r="XAH14" s="542"/>
      <c r="XAI14" s="541"/>
      <c r="XAJ14" s="537"/>
      <c r="XAK14" s="266"/>
      <c r="XAL14" s="271"/>
      <c r="XAM14" s="271"/>
      <c r="XAN14" s="271"/>
      <c r="XAO14" s="271"/>
      <c r="XAP14" s="271"/>
      <c r="XAQ14" s="272"/>
      <c r="XAR14" s="273"/>
      <c r="XAS14" s="273"/>
      <c r="XAT14" s="273"/>
      <c r="XAU14" s="273"/>
      <c r="XAV14" s="274"/>
      <c r="XAW14" s="265"/>
      <c r="XAX14" s="537"/>
      <c r="XAY14" s="537"/>
      <c r="XAZ14" s="538"/>
      <c r="XBA14" s="539"/>
      <c r="XBC14" s="540"/>
      <c r="XBD14" s="540"/>
      <c r="XBE14" s="542"/>
      <c r="XBF14" s="541"/>
      <c r="XBG14" s="537"/>
      <c r="XBH14" s="266"/>
      <c r="XBI14" s="271"/>
      <c r="XBJ14" s="271"/>
      <c r="XBK14" s="271"/>
      <c r="XBL14" s="271"/>
      <c r="XBM14" s="271"/>
      <c r="XBN14" s="272"/>
      <c r="XBO14" s="273"/>
      <c r="XBP14" s="273"/>
      <c r="XBQ14" s="273"/>
      <c r="XBR14" s="273"/>
      <c r="XBS14" s="274"/>
      <c r="XBT14" s="265"/>
      <c r="XBU14" s="537"/>
      <c r="XBV14" s="537"/>
      <c r="XBW14" s="538"/>
      <c r="XBX14" s="539"/>
      <c r="XBZ14" s="540"/>
      <c r="XCA14" s="540"/>
      <c r="XCB14" s="542"/>
      <c r="XCC14" s="541"/>
      <c r="XCD14" s="537"/>
      <c r="XCE14" s="266"/>
      <c r="XCF14" s="271"/>
      <c r="XCG14" s="271"/>
      <c r="XCH14" s="271"/>
      <c r="XCI14" s="271"/>
      <c r="XCJ14" s="271"/>
      <c r="XCK14" s="272"/>
      <c r="XCL14" s="273"/>
      <c r="XCM14" s="273"/>
      <c r="XCN14" s="273"/>
      <c r="XCO14" s="273"/>
      <c r="XCP14" s="274"/>
      <c r="XCQ14" s="265"/>
      <c r="XCR14" s="537"/>
      <c r="XCS14" s="537"/>
      <c r="XCT14" s="538"/>
      <c r="XCU14" s="539"/>
      <c r="XCW14" s="540"/>
      <c r="XCX14" s="540"/>
      <c r="XCY14" s="542"/>
      <c r="XCZ14" s="541"/>
      <c r="XDA14" s="537"/>
      <c r="XDB14" s="266"/>
      <c r="XDC14" s="271"/>
      <c r="XDD14" s="271"/>
      <c r="XDE14" s="271"/>
      <c r="XDF14" s="271"/>
      <c r="XDG14" s="271"/>
      <c r="XDH14" s="272"/>
      <c r="XDI14" s="273"/>
      <c r="XDJ14" s="273"/>
      <c r="XDK14" s="273"/>
      <c r="XDL14" s="273"/>
      <c r="XDM14" s="274"/>
      <c r="XDN14" s="265"/>
      <c r="XDO14" s="537"/>
      <c r="XDP14" s="537"/>
      <c r="XDQ14" s="538"/>
      <c r="XDR14" s="539"/>
      <c r="XDT14" s="540"/>
      <c r="XDU14" s="540"/>
      <c r="XDV14" s="542"/>
      <c r="XDW14" s="541"/>
      <c r="XDX14" s="537"/>
      <c r="XDY14" s="266"/>
      <c r="XDZ14" s="271"/>
      <c r="XEA14" s="271"/>
      <c r="XEB14" s="271"/>
      <c r="XEC14" s="271"/>
      <c r="XED14" s="271"/>
      <c r="XEE14" s="272"/>
      <c r="XEF14" s="273"/>
      <c r="XEG14" s="273"/>
      <c r="XEH14" s="273"/>
      <c r="XEI14" s="273"/>
      <c r="XEJ14" s="274"/>
      <c r="XEK14" s="265"/>
      <c r="XEL14" s="537"/>
      <c r="XEM14" s="537"/>
      <c r="XEN14" s="538"/>
      <c r="XEO14" s="539"/>
      <c r="XEQ14" s="540"/>
      <c r="XER14" s="540"/>
      <c r="XES14" s="542"/>
      <c r="XET14" s="541"/>
      <c r="XEU14" s="537"/>
      <c r="XEV14" s="266"/>
      <c r="XEW14" s="271"/>
    </row>
    <row r="15" spans="1:9216 9218:11263 11265:16377" ht="14.5" hidden="1" customHeight="1" thickBot="1" x14ac:dyDescent="0.35">
      <c r="A15" s="545"/>
      <c r="B15" s="548"/>
      <c r="C15" s="560"/>
      <c r="D15" s="557"/>
      <c r="E15" s="551"/>
      <c r="F15" s="374" t="s">
        <v>88</v>
      </c>
      <c r="G15" s="375">
        <v>0</v>
      </c>
      <c r="H15" s="376"/>
      <c r="I15" s="376"/>
      <c r="J15" s="376"/>
      <c r="K15" s="377"/>
      <c r="L15" s="378">
        <f>IF(E13="GS",SUMIFS(Table4[Đếm],Table4[Giám sát],'Thị trường'!C13),SUMIFS(Table4[Đếm],Table4[Nhân viên],'Thị trường'!C13))</f>
        <v>7</v>
      </c>
      <c r="M15" s="379"/>
      <c r="N15" s="379"/>
      <c r="O15" s="379"/>
      <c r="P15" s="380"/>
      <c r="Q15" s="477">
        <f>IFERROR((L15/G15),0)</f>
        <v>0</v>
      </c>
      <c r="R15" s="373">
        <f>IF(L15&gt;0,500000,0)</f>
        <v>500000</v>
      </c>
      <c r="S15" s="510"/>
      <c r="T15" s="542"/>
      <c r="U15" s="541"/>
      <c r="V15" s="537"/>
      <c r="W15" s="6"/>
      <c r="X15" s="275"/>
      <c r="Y15" s="275"/>
      <c r="Z15" s="275"/>
      <c r="AA15" s="275"/>
      <c r="AB15" s="275"/>
      <c r="AC15" s="276"/>
      <c r="AD15" s="277"/>
      <c r="AE15" s="277"/>
      <c r="AF15" s="277"/>
      <c r="AG15" s="277"/>
      <c r="AH15" s="274"/>
      <c r="AI15" s="265"/>
      <c r="AJ15" s="537"/>
      <c r="AK15" s="537"/>
      <c r="AL15" s="538"/>
      <c r="AM15" s="539"/>
      <c r="AO15" s="540"/>
      <c r="AP15" s="540"/>
      <c r="AQ15" s="542"/>
      <c r="AR15" s="541"/>
      <c r="AS15" s="537"/>
      <c r="AT15" s="6"/>
      <c r="AU15" s="275"/>
      <c r="AV15" s="275"/>
      <c r="AW15" s="275"/>
      <c r="AX15" s="275"/>
      <c r="AY15" s="275"/>
      <c r="AZ15" s="276"/>
      <c r="BA15" s="277"/>
      <c r="BB15" s="277"/>
      <c r="BC15" s="277"/>
      <c r="BD15" s="277"/>
      <c r="BE15" s="274"/>
      <c r="BF15" s="265"/>
      <c r="BG15" s="537"/>
      <c r="BH15" s="537"/>
      <c r="BI15" s="538"/>
      <c r="BJ15" s="539"/>
      <c r="BL15" s="540"/>
      <c r="BM15" s="540"/>
      <c r="BN15" s="542"/>
      <c r="BO15" s="541"/>
      <c r="BP15" s="537"/>
      <c r="BQ15" s="6"/>
      <c r="BR15" s="275"/>
      <c r="BS15" s="275"/>
      <c r="BT15" s="275"/>
      <c r="BU15" s="275"/>
      <c r="BV15" s="275"/>
      <c r="BW15" s="276"/>
      <c r="BX15" s="277"/>
      <c r="BY15" s="277"/>
      <c r="BZ15" s="277"/>
      <c r="CA15" s="277"/>
      <c r="CB15" s="274"/>
      <c r="CC15" s="265"/>
      <c r="CD15" s="537"/>
      <c r="CE15" s="537"/>
      <c r="CF15" s="538"/>
      <c r="CG15" s="539"/>
      <c r="CI15" s="540"/>
      <c r="CJ15" s="540"/>
      <c r="CK15" s="542"/>
      <c r="CL15" s="541"/>
      <c r="CM15" s="537"/>
      <c r="CN15" s="6"/>
      <c r="CO15" s="275"/>
      <c r="CP15" s="275"/>
      <c r="CQ15" s="275"/>
      <c r="CR15" s="275"/>
      <c r="CS15" s="275"/>
      <c r="CT15" s="276"/>
      <c r="CU15" s="277"/>
      <c r="CV15" s="277"/>
      <c r="CW15" s="277"/>
      <c r="CX15" s="277"/>
      <c r="CY15" s="274"/>
      <c r="CZ15" s="265"/>
      <c r="DA15" s="537"/>
      <c r="DB15" s="537"/>
      <c r="DC15" s="538"/>
      <c r="DD15" s="539"/>
      <c r="DF15" s="540"/>
      <c r="DG15" s="540"/>
      <c r="DH15" s="542"/>
      <c r="DI15" s="541"/>
      <c r="DJ15" s="537"/>
      <c r="DK15" s="6"/>
      <c r="DL15" s="275"/>
      <c r="DM15" s="275"/>
      <c r="DN15" s="275"/>
      <c r="DO15" s="275"/>
      <c r="DP15" s="275"/>
      <c r="DQ15" s="276"/>
      <c r="DR15" s="277"/>
      <c r="DS15" s="277"/>
      <c r="DT15" s="277"/>
      <c r="DU15" s="277"/>
      <c r="DV15" s="274"/>
      <c r="DW15" s="265"/>
      <c r="DX15" s="537"/>
      <c r="DY15" s="537"/>
      <c r="DZ15" s="538"/>
      <c r="EA15" s="539"/>
      <c r="EC15" s="540"/>
      <c r="ED15" s="540"/>
      <c r="EE15" s="542"/>
      <c r="EF15" s="541"/>
      <c r="EG15" s="537"/>
      <c r="EH15" s="6"/>
      <c r="EI15" s="275"/>
      <c r="EJ15" s="275"/>
      <c r="EK15" s="275"/>
      <c r="EL15" s="275"/>
      <c r="EM15" s="275"/>
      <c r="EN15" s="276"/>
      <c r="EO15" s="277"/>
      <c r="EP15" s="277"/>
      <c r="EQ15" s="277"/>
      <c r="ER15" s="277"/>
      <c r="ES15" s="274"/>
      <c r="ET15" s="265"/>
      <c r="EU15" s="537"/>
      <c r="EV15" s="537"/>
      <c r="EW15" s="538"/>
      <c r="EX15" s="539"/>
      <c r="EZ15" s="540"/>
      <c r="FA15" s="540"/>
      <c r="FB15" s="542"/>
      <c r="FC15" s="541"/>
      <c r="FD15" s="537"/>
      <c r="FE15" s="6"/>
      <c r="FF15" s="275"/>
      <c r="FG15" s="275"/>
      <c r="FH15" s="275"/>
      <c r="FI15" s="275"/>
      <c r="FJ15" s="275"/>
      <c r="FK15" s="276"/>
      <c r="FL15" s="277"/>
      <c r="FM15" s="277"/>
      <c r="FN15" s="277"/>
      <c r="FO15" s="277"/>
      <c r="FP15" s="274"/>
      <c r="FQ15" s="265"/>
      <c r="FR15" s="537"/>
      <c r="FS15" s="537"/>
      <c r="FT15" s="538"/>
      <c r="FU15" s="539"/>
      <c r="FW15" s="540"/>
      <c r="FX15" s="540"/>
      <c r="FY15" s="542"/>
      <c r="FZ15" s="541"/>
      <c r="GA15" s="537"/>
      <c r="GB15" s="6"/>
      <c r="GC15" s="275"/>
      <c r="GD15" s="275"/>
      <c r="GE15" s="275"/>
      <c r="GF15" s="275"/>
      <c r="GG15" s="275"/>
      <c r="GH15" s="276"/>
      <c r="GI15" s="277"/>
      <c r="GJ15" s="277"/>
      <c r="GK15" s="277"/>
      <c r="GL15" s="277"/>
      <c r="GM15" s="274"/>
      <c r="GN15" s="265"/>
      <c r="GO15" s="537"/>
      <c r="GP15" s="537"/>
      <c r="GQ15" s="538"/>
      <c r="GR15" s="539"/>
      <c r="GT15" s="540"/>
      <c r="GU15" s="540"/>
      <c r="GV15" s="542"/>
      <c r="GW15" s="541"/>
      <c r="GX15" s="537"/>
      <c r="GY15" s="6"/>
      <c r="GZ15" s="275"/>
      <c r="HA15" s="275"/>
      <c r="HB15" s="275"/>
      <c r="HC15" s="275"/>
      <c r="HD15" s="275"/>
      <c r="HE15" s="276"/>
      <c r="HF15" s="277"/>
      <c r="HG15" s="277"/>
      <c r="HH15" s="277"/>
      <c r="HI15" s="277"/>
      <c r="HJ15" s="274"/>
      <c r="HK15" s="265"/>
      <c r="HL15" s="537"/>
      <c r="HM15" s="537"/>
      <c r="HN15" s="538"/>
      <c r="HO15" s="539"/>
      <c r="HQ15" s="540"/>
      <c r="HR15" s="540"/>
      <c r="HS15" s="542"/>
      <c r="HT15" s="541"/>
      <c r="HU15" s="537"/>
      <c r="HV15" s="6"/>
      <c r="HW15" s="275"/>
      <c r="HX15" s="275"/>
      <c r="HY15" s="275"/>
      <c r="HZ15" s="275"/>
      <c r="IA15" s="275"/>
      <c r="IB15" s="276"/>
      <c r="IC15" s="277"/>
      <c r="ID15" s="277"/>
      <c r="IE15" s="277"/>
      <c r="IF15" s="277"/>
      <c r="IG15" s="274"/>
      <c r="IH15" s="265"/>
      <c r="II15" s="537"/>
      <c r="IJ15" s="537"/>
      <c r="IK15" s="538"/>
      <c r="IL15" s="539"/>
      <c r="IN15" s="540"/>
      <c r="IO15" s="540"/>
      <c r="IP15" s="542"/>
      <c r="IQ15" s="541"/>
      <c r="IR15" s="537"/>
      <c r="IS15" s="6"/>
      <c r="IT15" s="275"/>
      <c r="IU15" s="275"/>
      <c r="IV15" s="275"/>
      <c r="IW15" s="275"/>
      <c r="IX15" s="275"/>
      <c r="IY15" s="276"/>
      <c r="IZ15" s="277"/>
      <c r="JA15" s="277"/>
      <c r="JB15" s="277"/>
      <c r="JC15" s="277"/>
      <c r="JD15" s="274"/>
      <c r="JE15" s="265"/>
      <c r="JF15" s="537"/>
      <c r="JG15" s="537"/>
      <c r="JH15" s="538"/>
      <c r="JI15" s="539"/>
      <c r="JK15" s="540"/>
      <c r="JL15" s="540"/>
      <c r="JM15" s="542"/>
      <c r="JN15" s="541"/>
      <c r="JO15" s="537"/>
      <c r="JP15" s="6"/>
      <c r="JQ15" s="275"/>
      <c r="JR15" s="275"/>
      <c r="JS15" s="275"/>
      <c r="JT15" s="275"/>
      <c r="JU15" s="275"/>
      <c r="JV15" s="276"/>
      <c r="JW15" s="277"/>
      <c r="JX15" s="277"/>
      <c r="JY15" s="277"/>
      <c r="JZ15" s="277"/>
      <c r="KA15" s="274"/>
      <c r="KB15" s="265"/>
      <c r="KC15" s="537"/>
      <c r="KD15" s="537"/>
      <c r="KE15" s="538"/>
      <c r="KF15" s="539"/>
      <c r="KH15" s="540"/>
      <c r="KI15" s="540"/>
      <c r="KJ15" s="542"/>
      <c r="KK15" s="541"/>
      <c r="KL15" s="537"/>
      <c r="KM15" s="6"/>
      <c r="KN15" s="275"/>
      <c r="KO15" s="275"/>
      <c r="KP15" s="275"/>
      <c r="KQ15" s="275"/>
      <c r="KR15" s="275"/>
      <c r="KS15" s="276"/>
      <c r="KT15" s="277"/>
      <c r="KU15" s="277"/>
      <c r="KV15" s="277"/>
      <c r="KW15" s="277"/>
      <c r="KX15" s="274"/>
      <c r="KY15" s="265"/>
      <c r="KZ15" s="537"/>
      <c r="LA15" s="537"/>
      <c r="LB15" s="538"/>
      <c r="LC15" s="539"/>
      <c r="LE15" s="540"/>
      <c r="LF15" s="540"/>
      <c r="LG15" s="542"/>
      <c r="LH15" s="541"/>
      <c r="LI15" s="537"/>
      <c r="LJ15" s="6"/>
      <c r="LK15" s="275"/>
      <c r="LL15" s="275"/>
      <c r="LM15" s="275"/>
      <c r="LN15" s="275"/>
      <c r="LO15" s="275"/>
      <c r="LP15" s="276"/>
      <c r="LQ15" s="277"/>
      <c r="LR15" s="277"/>
      <c r="LS15" s="277"/>
      <c r="LT15" s="277"/>
      <c r="LU15" s="274"/>
      <c r="LV15" s="265"/>
      <c r="LW15" s="537"/>
      <c r="LX15" s="537"/>
      <c r="LY15" s="538"/>
      <c r="LZ15" s="539"/>
      <c r="MB15" s="540"/>
      <c r="MC15" s="540"/>
      <c r="MD15" s="542"/>
      <c r="ME15" s="541"/>
      <c r="MF15" s="537"/>
      <c r="MG15" s="6"/>
      <c r="MH15" s="275"/>
      <c r="MI15" s="275"/>
      <c r="MJ15" s="275"/>
      <c r="MK15" s="275"/>
      <c r="ML15" s="275"/>
      <c r="MM15" s="276"/>
      <c r="MN15" s="277"/>
      <c r="MO15" s="277"/>
      <c r="MP15" s="277"/>
      <c r="MQ15" s="277"/>
      <c r="MR15" s="274"/>
      <c r="MS15" s="265"/>
      <c r="MT15" s="537"/>
      <c r="MU15" s="537"/>
      <c r="MV15" s="538"/>
      <c r="MW15" s="539"/>
      <c r="MY15" s="540"/>
      <c r="MZ15" s="540"/>
      <c r="NA15" s="542"/>
      <c r="NB15" s="541"/>
      <c r="NC15" s="537"/>
      <c r="ND15" s="6"/>
      <c r="NE15" s="275"/>
      <c r="NF15" s="275"/>
      <c r="NG15" s="275"/>
      <c r="NH15" s="275"/>
      <c r="NI15" s="275"/>
      <c r="NJ15" s="276"/>
      <c r="NK15" s="277"/>
      <c r="NL15" s="277"/>
      <c r="NM15" s="277"/>
      <c r="NN15" s="277"/>
      <c r="NO15" s="274"/>
      <c r="NP15" s="265"/>
      <c r="NQ15" s="537"/>
      <c r="NR15" s="537"/>
      <c r="NS15" s="538"/>
      <c r="NT15" s="539"/>
      <c r="NV15" s="540"/>
      <c r="NW15" s="540"/>
      <c r="NX15" s="542"/>
      <c r="NY15" s="541"/>
      <c r="NZ15" s="537"/>
      <c r="OA15" s="6"/>
      <c r="OB15" s="275"/>
      <c r="OC15" s="275"/>
      <c r="OD15" s="275"/>
      <c r="OE15" s="275"/>
      <c r="OF15" s="275"/>
      <c r="OG15" s="276"/>
      <c r="OH15" s="277"/>
      <c r="OI15" s="277"/>
      <c r="OJ15" s="277"/>
      <c r="OK15" s="277"/>
      <c r="OL15" s="274"/>
      <c r="OM15" s="265"/>
      <c r="ON15" s="537"/>
      <c r="OO15" s="537"/>
      <c r="OP15" s="538"/>
      <c r="OQ15" s="539"/>
      <c r="OS15" s="540"/>
      <c r="OT15" s="540"/>
      <c r="OU15" s="542"/>
      <c r="OV15" s="541"/>
      <c r="OW15" s="537"/>
      <c r="OX15" s="6"/>
      <c r="OY15" s="275"/>
      <c r="OZ15" s="275"/>
      <c r="PA15" s="275"/>
      <c r="PB15" s="275"/>
      <c r="PC15" s="275"/>
      <c r="PD15" s="276"/>
      <c r="PE15" s="277"/>
      <c r="PF15" s="277"/>
      <c r="PG15" s="277"/>
      <c r="PH15" s="277"/>
      <c r="PI15" s="274"/>
      <c r="PJ15" s="265"/>
      <c r="PK15" s="537"/>
      <c r="PL15" s="537"/>
      <c r="PM15" s="538"/>
      <c r="PN15" s="539"/>
      <c r="PP15" s="540"/>
      <c r="PQ15" s="540"/>
      <c r="PR15" s="542"/>
      <c r="PS15" s="541"/>
      <c r="PT15" s="537"/>
      <c r="PU15" s="6"/>
      <c r="PV15" s="275"/>
      <c r="PW15" s="275"/>
      <c r="PX15" s="275"/>
      <c r="PY15" s="275"/>
      <c r="PZ15" s="275"/>
      <c r="QA15" s="276"/>
      <c r="QB15" s="277"/>
      <c r="QC15" s="277"/>
      <c r="QD15" s="277"/>
      <c r="QE15" s="277"/>
      <c r="QF15" s="274"/>
      <c r="QG15" s="265"/>
      <c r="QH15" s="537"/>
      <c r="QI15" s="537"/>
      <c r="QJ15" s="538"/>
      <c r="QK15" s="539"/>
      <c r="QM15" s="540"/>
      <c r="QN15" s="540"/>
      <c r="QO15" s="542"/>
      <c r="QP15" s="541"/>
      <c r="QQ15" s="537"/>
      <c r="QR15" s="6"/>
      <c r="QS15" s="275"/>
      <c r="QT15" s="275"/>
      <c r="QU15" s="275"/>
      <c r="QV15" s="275"/>
      <c r="QW15" s="275"/>
      <c r="QX15" s="276"/>
      <c r="QY15" s="277"/>
      <c r="QZ15" s="277"/>
      <c r="RA15" s="277"/>
      <c r="RB15" s="277"/>
      <c r="RC15" s="274"/>
      <c r="RD15" s="265"/>
      <c r="RE15" s="537"/>
      <c r="RF15" s="537"/>
      <c r="RG15" s="538"/>
      <c r="RH15" s="539"/>
      <c r="RJ15" s="540"/>
      <c r="RK15" s="540"/>
      <c r="RL15" s="542"/>
      <c r="RM15" s="541"/>
      <c r="RN15" s="537"/>
      <c r="RO15" s="6"/>
      <c r="RP15" s="275"/>
      <c r="RQ15" s="275"/>
      <c r="RR15" s="275"/>
      <c r="RS15" s="275"/>
      <c r="RT15" s="275"/>
      <c r="RU15" s="276"/>
      <c r="RV15" s="277"/>
      <c r="RW15" s="277"/>
      <c r="RX15" s="277"/>
      <c r="RY15" s="277"/>
      <c r="RZ15" s="274"/>
      <c r="SA15" s="265"/>
      <c r="SB15" s="537"/>
      <c r="SC15" s="537"/>
      <c r="SD15" s="538"/>
      <c r="SE15" s="539"/>
      <c r="SG15" s="540"/>
      <c r="SH15" s="540"/>
      <c r="SI15" s="542"/>
      <c r="SJ15" s="541"/>
      <c r="SK15" s="537"/>
      <c r="SL15" s="6"/>
      <c r="SM15" s="275"/>
      <c r="SN15" s="275"/>
      <c r="SO15" s="275"/>
      <c r="SP15" s="275"/>
      <c r="SQ15" s="275"/>
      <c r="SR15" s="276"/>
      <c r="SS15" s="277"/>
      <c r="ST15" s="277"/>
      <c r="SU15" s="277"/>
      <c r="SV15" s="277"/>
      <c r="SW15" s="274"/>
      <c r="SX15" s="265"/>
      <c r="SY15" s="537"/>
      <c r="SZ15" s="537"/>
      <c r="TA15" s="538"/>
      <c r="TB15" s="539"/>
      <c r="TD15" s="540"/>
      <c r="TE15" s="540"/>
      <c r="TF15" s="542"/>
      <c r="TG15" s="541"/>
      <c r="TH15" s="537"/>
      <c r="TI15" s="6"/>
      <c r="TJ15" s="275"/>
      <c r="TK15" s="275"/>
      <c r="TL15" s="275"/>
      <c r="TM15" s="275"/>
      <c r="TN15" s="275"/>
      <c r="TO15" s="276"/>
      <c r="TP15" s="277"/>
      <c r="TQ15" s="277"/>
      <c r="TR15" s="277"/>
      <c r="TS15" s="277"/>
      <c r="TT15" s="274"/>
      <c r="TU15" s="265"/>
      <c r="TV15" s="537"/>
      <c r="TW15" s="537"/>
      <c r="TX15" s="538"/>
      <c r="TY15" s="539"/>
      <c r="UA15" s="540"/>
      <c r="UB15" s="540"/>
      <c r="UC15" s="542"/>
      <c r="UD15" s="541"/>
      <c r="UE15" s="537"/>
      <c r="UF15" s="6"/>
      <c r="UG15" s="275"/>
      <c r="UH15" s="275"/>
      <c r="UI15" s="275"/>
      <c r="UJ15" s="275"/>
      <c r="UK15" s="275"/>
      <c r="UL15" s="276"/>
      <c r="UM15" s="277"/>
      <c r="UN15" s="277"/>
      <c r="UO15" s="277"/>
      <c r="UP15" s="277"/>
      <c r="UQ15" s="274"/>
      <c r="UR15" s="265"/>
      <c r="US15" s="537"/>
      <c r="UT15" s="537"/>
      <c r="UU15" s="538"/>
      <c r="UV15" s="539"/>
      <c r="UX15" s="540"/>
      <c r="UY15" s="540"/>
      <c r="UZ15" s="542"/>
      <c r="VA15" s="541"/>
      <c r="VB15" s="537"/>
      <c r="VC15" s="6"/>
      <c r="VD15" s="275"/>
      <c r="VE15" s="275"/>
      <c r="VF15" s="275"/>
      <c r="VG15" s="275"/>
      <c r="VH15" s="275"/>
      <c r="VI15" s="276"/>
      <c r="VJ15" s="277"/>
      <c r="VK15" s="277"/>
      <c r="VL15" s="277"/>
      <c r="VM15" s="277"/>
      <c r="VN15" s="274"/>
      <c r="VO15" s="265"/>
      <c r="VP15" s="537"/>
      <c r="VQ15" s="537"/>
      <c r="VR15" s="538"/>
      <c r="VS15" s="539"/>
      <c r="VU15" s="540"/>
      <c r="VV15" s="540"/>
      <c r="VW15" s="542"/>
      <c r="VX15" s="541"/>
      <c r="VY15" s="537"/>
      <c r="VZ15" s="6"/>
      <c r="WA15" s="275"/>
      <c r="WB15" s="275"/>
      <c r="WC15" s="275"/>
      <c r="WD15" s="275"/>
      <c r="WE15" s="275"/>
      <c r="WF15" s="276"/>
      <c r="WG15" s="277"/>
      <c r="WH15" s="277"/>
      <c r="WI15" s="277"/>
      <c r="WJ15" s="277"/>
      <c r="WK15" s="274"/>
      <c r="WL15" s="265"/>
      <c r="WM15" s="537"/>
      <c r="WN15" s="537"/>
      <c r="WO15" s="538"/>
      <c r="WP15" s="539"/>
      <c r="WR15" s="540"/>
      <c r="WS15" s="540"/>
      <c r="WT15" s="542"/>
      <c r="WU15" s="541"/>
      <c r="WV15" s="537"/>
      <c r="WW15" s="6"/>
      <c r="WX15" s="275"/>
      <c r="WY15" s="275"/>
      <c r="WZ15" s="275"/>
      <c r="XA15" s="275"/>
      <c r="XB15" s="275"/>
      <c r="XC15" s="276"/>
      <c r="XD15" s="277"/>
      <c r="XE15" s="277"/>
      <c r="XF15" s="277"/>
      <c r="XG15" s="277"/>
      <c r="XH15" s="274"/>
      <c r="XI15" s="265"/>
      <c r="XJ15" s="537"/>
      <c r="XK15" s="537"/>
      <c r="XL15" s="538"/>
      <c r="XM15" s="539"/>
      <c r="XO15" s="540"/>
      <c r="XP15" s="540"/>
      <c r="XQ15" s="542"/>
      <c r="XR15" s="541"/>
      <c r="XS15" s="537"/>
      <c r="XT15" s="6"/>
      <c r="XU15" s="275"/>
      <c r="XV15" s="275"/>
      <c r="XW15" s="275"/>
      <c r="XX15" s="275"/>
      <c r="XY15" s="275"/>
      <c r="XZ15" s="276"/>
      <c r="YA15" s="277"/>
      <c r="YB15" s="277"/>
      <c r="YC15" s="277"/>
      <c r="YD15" s="277"/>
      <c r="YE15" s="274"/>
      <c r="YF15" s="265"/>
      <c r="YG15" s="537"/>
      <c r="YH15" s="537"/>
      <c r="YI15" s="538"/>
      <c r="YJ15" s="539"/>
      <c r="YL15" s="540"/>
      <c r="YM15" s="540"/>
      <c r="YN15" s="542"/>
      <c r="YO15" s="541"/>
      <c r="YP15" s="537"/>
      <c r="YQ15" s="6"/>
      <c r="YR15" s="275"/>
      <c r="YS15" s="275"/>
      <c r="YT15" s="275"/>
      <c r="YU15" s="275"/>
      <c r="YV15" s="275"/>
      <c r="YW15" s="276"/>
      <c r="YX15" s="277"/>
      <c r="YY15" s="277"/>
      <c r="YZ15" s="277"/>
      <c r="ZA15" s="277"/>
      <c r="ZB15" s="274"/>
      <c r="ZC15" s="265"/>
      <c r="ZD15" s="537"/>
      <c r="ZE15" s="537"/>
      <c r="ZF15" s="538"/>
      <c r="ZG15" s="539"/>
      <c r="ZI15" s="540"/>
      <c r="ZJ15" s="540"/>
      <c r="ZK15" s="542"/>
      <c r="ZL15" s="541"/>
      <c r="ZM15" s="537"/>
      <c r="ZN15" s="6"/>
      <c r="ZO15" s="275"/>
      <c r="ZP15" s="275"/>
      <c r="ZQ15" s="275"/>
      <c r="ZR15" s="275"/>
      <c r="ZS15" s="275"/>
      <c r="ZT15" s="276"/>
      <c r="ZU15" s="277"/>
      <c r="ZV15" s="277"/>
      <c r="ZW15" s="277"/>
      <c r="ZX15" s="277"/>
      <c r="ZY15" s="274"/>
      <c r="ZZ15" s="265"/>
      <c r="AAA15" s="537"/>
      <c r="AAB15" s="537"/>
      <c r="AAC15" s="538"/>
      <c r="AAD15" s="539"/>
      <c r="AAF15" s="540"/>
      <c r="AAG15" s="540"/>
      <c r="AAH15" s="542"/>
      <c r="AAI15" s="541"/>
      <c r="AAJ15" s="537"/>
      <c r="AAK15" s="6"/>
      <c r="AAL15" s="275"/>
      <c r="AAM15" s="275"/>
      <c r="AAN15" s="275"/>
      <c r="AAO15" s="275"/>
      <c r="AAP15" s="275"/>
      <c r="AAQ15" s="276"/>
      <c r="AAR15" s="277"/>
      <c r="AAS15" s="277"/>
      <c r="AAT15" s="277"/>
      <c r="AAU15" s="277"/>
      <c r="AAV15" s="274"/>
      <c r="AAW15" s="265"/>
      <c r="AAX15" s="537"/>
      <c r="AAY15" s="537"/>
      <c r="AAZ15" s="538"/>
      <c r="ABA15" s="539"/>
      <c r="ABC15" s="540"/>
      <c r="ABD15" s="540"/>
      <c r="ABE15" s="542"/>
      <c r="ABF15" s="541"/>
      <c r="ABG15" s="537"/>
      <c r="ABH15" s="6"/>
      <c r="ABI15" s="275"/>
      <c r="ABJ15" s="275"/>
      <c r="ABK15" s="275"/>
      <c r="ABL15" s="275"/>
      <c r="ABM15" s="275"/>
      <c r="ABN15" s="276"/>
      <c r="ABO15" s="277"/>
      <c r="ABP15" s="277"/>
      <c r="ABQ15" s="277"/>
      <c r="ABR15" s="277"/>
      <c r="ABS15" s="274"/>
      <c r="ABT15" s="265"/>
      <c r="ABU15" s="537"/>
      <c r="ABV15" s="537"/>
      <c r="ABW15" s="538"/>
      <c r="ABX15" s="539"/>
      <c r="ABZ15" s="540"/>
      <c r="ACA15" s="540"/>
      <c r="ACB15" s="542"/>
      <c r="ACC15" s="541"/>
      <c r="ACD15" s="537"/>
      <c r="ACE15" s="6"/>
      <c r="ACF15" s="275"/>
      <c r="ACG15" s="275"/>
      <c r="ACH15" s="275"/>
      <c r="ACI15" s="275"/>
      <c r="ACJ15" s="275"/>
      <c r="ACK15" s="276"/>
      <c r="ACL15" s="277"/>
      <c r="ACM15" s="277"/>
      <c r="ACN15" s="277"/>
      <c r="ACO15" s="277"/>
      <c r="ACP15" s="274"/>
      <c r="ACQ15" s="265"/>
      <c r="ACR15" s="537"/>
      <c r="ACS15" s="537"/>
      <c r="ACT15" s="538"/>
      <c r="ACU15" s="539"/>
      <c r="ACW15" s="540"/>
      <c r="ACX15" s="540"/>
      <c r="ACY15" s="542"/>
      <c r="ACZ15" s="541"/>
      <c r="ADA15" s="537"/>
      <c r="ADB15" s="6"/>
      <c r="ADC15" s="275"/>
      <c r="ADD15" s="275"/>
      <c r="ADE15" s="275"/>
      <c r="ADF15" s="275"/>
      <c r="ADG15" s="275"/>
      <c r="ADH15" s="276"/>
      <c r="ADI15" s="277"/>
      <c r="ADJ15" s="277"/>
      <c r="ADK15" s="277"/>
      <c r="ADL15" s="277"/>
      <c r="ADM15" s="274"/>
      <c r="ADN15" s="265"/>
      <c r="ADO15" s="537"/>
      <c r="ADP15" s="537"/>
      <c r="ADQ15" s="538"/>
      <c r="ADR15" s="539"/>
      <c r="ADT15" s="540"/>
      <c r="ADU15" s="540"/>
      <c r="ADV15" s="542"/>
      <c r="ADW15" s="541"/>
      <c r="ADX15" s="537"/>
      <c r="ADY15" s="6"/>
      <c r="ADZ15" s="275"/>
      <c r="AEA15" s="275"/>
      <c r="AEB15" s="275"/>
      <c r="AEC15" s="275"/>
      <c r="AED15" s="275"/>
      <c r="AEE15" s="276"/>
      <c r="AEF15" s="277"/>
      <c r="AEG15" s="277"/>
      <c r="AEH15" s="277"/>
      <c r="AEI15" s="277"/>
      <c r="AEJ15" s="274"/>
      <c r="AEK15" s="265"/>
      <c r="AEL15" s="537"/>
      <c r="AEM15" s="537"/>
      <c r="AEN15" s="538"/>
      <c r="AEO15" s="539"/>
      <c r="AEQ15" s="540"/>
      <c r="AER15" s="540"/>
      <c r="AES15" s="542"/>
      <c r="AET15" s="541"/>
      <c r="AEU15" s="537"/>
      <c r="AEV15" s="6"/>
      <c r="AEW15" s="275"/>
      <c r="AEX15" s="275"/>
      <c r="AEY15" s="275"/>
      <c r="AEZ15" s="275"/>
      <c r="AFA15" s="275"/>
      <c r="AFB15" s="276"/>
      <c r="AFC15" s="277"/>
      <c r="AFD15" s="277"/>
      <c r="AFE15" s="277"/>
      <c r="AFF15" s="277"/>
      <c r="AFG15" s="274"/>
      <c r="AFH15" s="265"/>
      <c r="AFI15" s="537"/>
      <c r="AFJ15" s="537"/>
      <c r="AFK15" s="538"/>
      <c r="AFL15" s="539"/>
      <c r="AFN15" s="540"/>
      <c r="AFO15" s="540"/>
      <c r="AFP15" s="542"/>
      <c r="AFQ15" s="541"/>
      <c r="AFR15" s="537"/>
      <c r="AFS15" s="6"/>
      <c r="AFT15" s="275"/>
      <c r="AFU15" s="275"/>
      <c r="AFV15" s="275"/>
      <c r="AFW15" s="275"/>
      <c r="AFX15" s="275"/>
      <c r="AFY15" s="276"/>
      <c r="AFZ15" s="277"/>
      <c r="AGA15" s="277"/>
      <c r="AGB15" s="277"/>
      <c r="AGC15" s="277"/>
      <c r="AGD15" s="274"/>
      <c r="AGE15" s="265"/>
      <c r="AGF15" s="537"/>
      <c r="AGG15" s="537"/>
      <c r="AGH15" s="538"/>
      <c r="AGI15" s="539"/>
      <c r="AGK15" s="540"/>
      <c r="AGL15" s="540"/>
      <c r="AGM15" s="542"/>
      <c r="AGN15" s="541"/>
      <c r="AGO15" s="537"/>
      <c r="AGP15" s="6"/>
      <c r="AGQ15" s="275"/>
      <c r="AGR15" s="275"/>
      <c r="AGS15" s="275"/>
      <c r="AGT15" s="275"/>
      <c r="AGU15" s="275"/>
      <c r="AGV15" s="276"/>
      <c r="AGW15" s="277"/>
      <c r="AGX15" s="277"/>
      <c r="AGY15" s="277"/>
      <c r="AGZ15" s="277"/>
      <c r="AHA15" s="274"/>
      <c r="AHB15" s="265"/>
      <c r="AHC15" s="537"/>
      <c r="AHD15" s="537"/>
      <c r="AHE15" s="538"/>
      <c r="AHF15" s="539"/>
      <c r="AHH15" s="540"/>
      <c r="AHI15" s="540"/>
      <c r="AHJ15" s="542"/>
      <c r="AHK15" s="541"/>
      <c r="AHL15" s="537"/>
      <c r="AHM15" s="6"/>
      <c r="AHN15" s="275"/>
      <c r="AHO15" s="275"/>
      <c r="AHP15" s="275"/>
      <c r="AHQ15" s="275"/>
      <c r="AHR15" s="275"/>
      <c r="AHS15" s="276"/>
      <c r="AHT15" s="277"/>
      <c r="AHU15" s="277"/>
      <c r="AHV15" s="277"/>
      <c r="AHW15" s="277"/>
      <c r="AHX15" s="274"/>
      <c r="AHY15" s="265"/>
      <c r="AHZ15" s="537"/>
      <c r="AIA15" s="537"/>
      <c r="AIB15" s="538"/>
      <c r="AIC15" s="539"/>
      <c r="AIE15" s="540"/>
      <c r="AIF15" s="540"/>
      <c r="AIG15" s="542"/>
      <c r="AIH15" s="541"/>
      <c r="AII15" s="537"/>
      <c r="AIJ15" s="6"/>
      <c r="AIK15" s="275"/>
      <c r="AIL15" s="275"/>
      <c r="AIM15" s="275"/>
      <c r="AIN15" s="275"/>
      <c r="AIO15" s="275"/>
      <c r="AIP15" s="276"/>
      <c r="AIQ15" s="277"/>
      <c r="AIR15" s="277"/>
      <c r="AIS15" s="277"/>
      <c r="AIT15" s="277"/>
      <c r="AIU15" s="274"/>
      <c r="AIV15" s="265"/>
      <c r="AIW15" s="537"/>
      <c r="AIX15" s="537"/>
      <c r="AIY15" s="538"/>
      <c r="AIZ15" s="539"/>
      <c r="AJB15" s="540"/>
      <c r="AJC15" s="540"/>
      <c r="AJD15" s="542"/>
      <c r="AJE15" s="541"/>
      <c r="AJF15" s="537"/>
      <c r="AJG15" s="6"/>
      <c r="AJH15" s="275"/>
      <c r="AJI15" s="275"/>
      <c r="AJJ15" s="275"/>
      <c r="AJK15" s="275"/>
      <c r="AJL15" s="275"/>
      <c r="AJM15" s="276"/>
      <c r="AJN15" s="277"/>
      <c r="AJO15" s="277"/>
      <c r="AJP15" s="277"/>
      <c r="AJQ15" s="277"/>
      <c r="AJR15" s="274"/>
      <c r="AJS15" s="265"/>
      <c r="AJT15" s="537"/>
      <c r="AJU15" s="537"/>
      <c r="AJV15" s="538"/>
      <c r="AJW15" s="539"/>
      <c r="AJY15" s="540"/>
      <c r="AJZ15" s="540"/>
      <c r="AKA15" s="542"/>
      <c r="AKB15" s="541"/>
      <c r="AKC15" s="537"/>
      <c r="AKD15" s="6"/>
      <c r="AKE15" s="275"/>
      <c r="AKF15" s="275"/>
      <c r="AKG15" s="275"/>
      <c r="AKH15" s="275"/>
      <c r="AKI15" s="275"/>
      <c r="AKJ15" s="276"/>
      <c r="AKK15" s="277"/>
      <c r="AKL15" s="277"/>
      <c r="AKM15" s="277"/>
      <c r="AKN15" s="277"/>
      <c r="AKO15" s="274"/>
      <c r="AKP15" s="265"/>
      <c r="AKQ15" s="537"/>
      <c r="AKR15" s="537"/>
      <c r="AKS15" s="538"/>
      <c r="AKT15" s="539"/>
      <c r="AKV15" s="540"/>
      <c r="AKW15" s="540"/>
      <c r="AKX15" s="542"/>
      <c r="AKY15" s="541"/>
      <c r="AKZ15" s="537"/>
      <c r="ALA15" s="6"/>
      <c r="ALB15" s="275"/>
      <c r="ALC15" s="275"/>
      <c r="ALD15" s="275"/>
      <c r="ALE15" s="275"/>
      <c r="ALF15" s="275"/>
      <c r="ALG15" s="276"/>
      <c r="ALH15" s="277"/>
      <c r="ALI15" s="277"/>
      <c r="ALJ15" s="277"/>
      <c r="ALK15" s="277"/>
      <c r="ALL15" s="274"/>
      <c r="ALM15" s="265"/>
      <c r="ALN15" s="537"/>
      <c r="ALO15" s="537"/>
      <c r="ALP15" s="538"/>
      <c r="ALQ15" s="539"/>
      <c r="ALS15" s="540"/>
      <c r="ALT15" s="540"/>
      <c r="ALU15" s="542"/>
      <c r="ALV15" s="541"/>
      <c r="ALW15" s="537"/>
      <c r="ALX15" s="6"/>
      <c r="ALY15" s="275"/>
      <c r="ALZ15" s="275"/>
      <c r="AMA15" s="275"/>
      <c r="AMB15" s="275"/>
      <c r="AMC15" s="275"/>
      <c r="AMD15" s="276"/>
      <c r="AME15" s="277"/>
      <c r="AMF15" s="277"/>
      <c r="AMG15" s="277"/>
      <c r="AMH15" s="277"/>
      <c r="AMI15" s="274"/>
      <c r="AMJ15" s="265"/>
      <c r="AMK15" s="537"/>
      <c r="AML15" s="537"/>
      <c r="AMM15" s="538"/>
      <c r="AMN15" s="539"/>
      <c r="AMP15" s="540"/>
      <c r="AMQ15" s="540"/>
      <c r="AMR15" s="542"/>
      <c r="AMS15" s="541"/>
      <c r="AMT15" s="537"/>
      <c r="AMU15" s="6"/>
      <c r="AMV15" s="275"/>
      <c r="AMW15" s="275"/>
      <c r="AMX15" s="275"/>
      <c r="AMY15" s="275"/>
      <c r="AMZ15" s="275"/>
      <c r="ANA15" s="276"/>
      <c r="ANB15" s="277"/>
      <c r="ANC15" s="277"/>
      <c r="AND15" s="277"/>
      <c r="ANE15" s="277"/>
      <c r="ANF15" s="274"/>
      <c r="ANG15" s="265"/>
      <c r="ANH15" s="537"/>
      <c r="ANI15" s="537"/>
      <c r="ANJ15" s="538"/>
      <c r="ANK15" s="539"/>
      <c r="ANM15" s="540"/>
      <c r="ANN15" s="540"/>
      <c r="ANO15" s="542"/>
      <c r="ANP15" s="541"/>
      <c r="ANQ15" s="537"/>
      <c r="ANR15" s="6"/>
      <c r="ANS15" s="275"/>
      <c r="ANT15" s="275"/>
      <c r="ANU15" s="275"/>
      <c r="ANV15" s="275"/>
      <c r="ANW15" s="275"/>
      <c r="ANX15" s="276"/>
      <c r="ANY15" s="277"/>
      <c r="ANZ15" s="277"/>
      <c r="AOA15" s="277"/>
      <c r="AOB15" s="277"/>
      <c r="AOC15" s="274"/>
      <c r="AOD15" s="265"/>
      <c r="AOE15" s="537"/>
      <c r="AOF15" s="537"/>
      <c r="AOG15" s="538"/>
      <c r="AOH15" s="539"/>
      <c r="AOJ15" s="540"/>
      <c r="AOK15" s="540"/>
      <c r="AOL15" s="542"/>
      <c r="AOM15" s="541"/>
      <c r="AON15" s="537"/>
      <c r="AOO15" s="6"/>
      <c r="AOP15" s="275"/>
      <c r="AOQ15" s="275"/>
      <c r="AOR15" s="275"/>
      <c r="AOS15" s="275"/>
      <c r="AOT15" s="275"/>
      <c r="AOU15" s="276"/>
      <c r="AOV15" s="277"/>
      <c r="AOW15" s="277"/>
      <c r="AOX15" s="277"/>
      <c r="AOY15" s="277"/>
      <c r="AOZ15" s="274"/>
      <c r="APA15" s="265"/>
      <c r="APB15" s="537"/>
      <c r="APC15" s="537"/>
      <c r="APD15" s="538"/>
      <c r="APE15" s="539"/>
      <c r="APG15" s="540"/>
      <c r="APH15" s="540"/>
      <c r="API15" s="542"/>
      <c r="APJ15" s="541"/>
      <c r="APK15" s="537"/>
      <c r="APL15" s="6"/>
      <c r="APM15" s="275"/>
      <c r="APN15" s="275"/>
      <c r="APO15" s="275"/>
      <c r="APP15" s="275"/>
      <c r="APQ15" s="275"/>
      <c r="APR15" s="276"/>
      <c r="APS15" s="277"/>
      <c r="APT15" s="277"/>
      <c r="APU15" s="277"/>
      <c r="APV15" s="277"/>
      <c r="APW15" s="274"/>
      <c r="APX15" s="265"/>
      <c r="APY15" s="537"/>
      <c r="APZ15" s="537"/>
      <c r="AQA15" s="538"/>
      <c r="AQB15" s="539"/>
      <c r="AQD15" s="540"/>
      <c r="AQE15" s="540"/>
      <c r="AQF15" s="542"/>
      <c r="AQG15" s="541"/>
      <c r="AQH15" s="537"/>
      <c r="AQI15" s="6"/>
      <c r="AQJ15" s="275"/>
      <c r="AQK15" s="275"/>
      <c r="AQL15" s="275"/>
      <c r="AQM15" s="275"/>
      <c r="AQN15" s="275"/>
      <c r="AQO15" s="276"/>
      <c r="AQP15" s="277"/>
      <c r="AQQ15" s="277"/>
      <c r="AQR15" s="277"/>
      <c r="AQS15" s="277"/>
      <c r="AQT15" s="274"/>
      <c r="AQU15" s="265"/>
      <c r="AQV15" s="537"/>
      <c r="AQW15" s="537"/>
      <c r="AQX15" s="538"/>
      <c r="AQY15" s="539"/>
      <c r="ARA15" s="540"/>
      <c r="ARB15" s="540"/>
      <c r="ARC15" s="542"/>
      <c r="ARD15" s="541"/>
      <c r="ARE15" s="537"/>
      <c r="ARF15" s="6"/>
      <c r="ARG15" s="275"/>
      <c r="ARH15" s="275"/>
      <c r="ARI15" s="275"/>
      <c r="ARJ15" s="275"/>
      <c r="ARK15" s="275"/>
      <c r="ARL15" s="276"/>
      <c r="ARM15" s="277"/>
      <c r="ARN15" s="277"/>
      <c r="ARO15" s="277"/>
      <c r="ARP15" s="277"/>
      <c r="ARQ15" s="274"/>
      <c r="ARR15" s="265"/>
      <c r="ARS15" s="537"/>
      <c r="ART15" s="537"/>
      <c r="ARU15" s="538"/>
      <c r="ARV15" s="539"/>
      <c r="ARX15" s="540"/>
      <c r="ARY15" s="540"/>
      <c r="ARZ15" s="542"/>
      <c r="ASA15" s="541"/>
      <c r="ASB15" s="537"/>
      <c r="ASC15" s="6"/>
      <c r="ASD15" s="275"/>
      <c r="ASE15" s="275"/>
      <c r="ASF15" s="275"/>
      <c r="ASG15" s="275"/>
      <c r="ASH15" s="275"/>
      <c r="ASI15" s="276"/>
      <c r="ASJ15" s="277"/>
      <c r="ASK15" s="277"/>
      <c r="ASL15" s="277"/>
      <c r="ASM15" s="277"/>
      <c r="ASN15" s="274"/>
      <c r="ASO15" s="265"/>
      <c r="ASP15" s="537"/>
      <c r="ASQ15" s="537"/>
      <c r="ASR15" s="538"/>
      <c r="ASS15" s="539"/>
      <c r="ASU15" s="540"/>
      <c r="ASV15" s="540"/>
      <c r="ASW15" s="542"/>
      <c r="ASX15" s="541"/>
      <c r="ASY15" s="537"/>
      <c r="ASZ15" s="6"/>
      <c r="ATA15" s="275"/>
      <c r="ATB15" s="275"/>
      <c r="ATC15" s="275"/>
      <c r="ATD15" s="275"/>
      <c r="ATE15" s="275"/>
      <c r="ATF15" s="276"/>
      <c r="ATG15" s="277"/>
      <c r="ATH15" s="277"/>
      <c r="ATI15" s="277"/>
      <c r="ATJ15" s="277"/>
      <c r="ATK15" s="274"/>
      <c r="ATL15" s="265"/>
      <c r="ATM15" s="537"/>
      <c r="ATN15" s="537"/>
      <c r="ATO15" s="538"/>
      <c r="ATP15" s="539"/>
      <c r="ATR15" s="540"/>
      <c r="ATS15" s="540"/>
      <c r="ATT15" s="542"/>
      <c r="ATU15" s="541"/>
      <c r="ATV15" s="537"/>
      <c r="ATW15" s="6"/>
      <c r="ATX15" s="275"/>
      <c r="ATY15" s="275"/>
      <c r="ATZ15" s="275"/>
      <c r="AUA15" s="275"/>
      <c r="AUB15" s="275"/>
      <c r="AUC15" s="276"/>
      <c r="AUD15" s="277"/>
      <c r="AUE15" s="277"/>
      <c r="AUF15" s="277"/>
      <c r="AUG15" s="277"/>
      <c r="AUH15" s="274"/>
      <c r="AUI15" s="265"/>
      <c r="AUJ15" s="537"/>
      <c r="AUK15" s="537"/>
      <c r="AUL15" s="538"/>
      <c r="AUM15" s="539"/>
      <c r="AUO15" s="540"/>
      <c r="AUP15" s="540"/>
      <c r="AUQ15" s="542"/>
      <c r="AUR15" s="541"/>
      <c r="AUS15" s="537"/>
      <c r="AUT15" s="6"/>
      <c r="AUU15" s="275"/>
      <c r="AUV15" s="275"/>
      <c r="AUW15" s="275"/>
      <c r="AUX15" s="275"/>
      <c r="AUY15" s="275"/>
      <c r="AUZ15" s="276"/>
      <c r="AVA15" s="277"/>
      <c r="AVB15" s="277"/>
      <c r="AVC15" s="277"/>
      <c r="AVD15" s="277"/>
      <c r="AVE15" s="274"/>
      <c r="AVF15" s="265"/>
      <c r="AVG15" s="537"/>
      <c r="AVH15" s="537"/>
      <c r="AVI15" s="538"/>
      <c r="AVJ15" s="539"/>
      <c r="AVL15" s="540"/>
      <c r="AVM15" s="540"/>
      <c r="AVN15" s="542"/>
      <c r="AVO15" s="541"/>
      <c r="AVP15" s="537"/>
      <c r="AVQ15" s="6"/>
      <c r="AVR15" s="275"/>
      <c r="AVS15" s="275"/>
      <c r="AVT15" s="275"/>
      <c r="AVU15" s="275"/>
      <c r="AVV15" s="275"/>
      <c r="AVW15" s="276"/>
      <c r="AVX15" s="277"/>
      <c r="AVY15" s="277"/>
      <c r="AVZ15" s="277"/>
      <c r="AWA15" s="277"/>
      <c r="AWB15" s="274"/>
      <c r="AWC15" s="265"/>
      <c r="AWD15" s="537"/>
      <c r="AWE15" s="537"/>
      <c r="AWF15" s="538"/>
      <c r="AWG15" s="539"/>
      <c r="AWI15" s="540"/>
      <c r="AWJ15" s="540"/>
      <c r="AWK15" s="542"/>
      <c r="AWL15" s="541"/>
      <c r="AWM15" s="537"/>
      <c r="AWN15" s="6"/>
      <c r="AWO15" s="275"/>
      <c r="AWP15" s="275"/>
      <c r="AWQ15" s="275"/>
      <c r="AWR15" s="275"/>
      <c r="AWS15" s="275"/>
      <c r="AWT15" s="276"/>
      <c r="AWU15" s="277"/>
      <c r="AWV15" s="277"/>
      <c r="AWW15" s="277"/>
      <c r="AWX15" s="277"/>
      <c r="AWY15" s="274"/>
      <c r="AWZ15" s="265"/>
      <c r="AXA15" s="537"/>
      <c r="AXB15" s="537"/>
      <c r="AXC15" s="538"/>
      <c r="AXD15" s="539"/>
      <c r="AXF15" s="540"/>
      <c r="AXG15" s="540"/>
      <c r="AXH15" s="542"/>
      <c r="AXI15" s="541"/>
      <c r="AXJ15" s="537"/>
      <c r="AXK15" s="6"/>
      <c r="AXL15" s="275"/>
      <c r="AXM15" s="275"/>
      <c r="AXN15" s="275"/>
      <c r="AXO15" s="275"/>
      <c r="AXP15" s="275"/>
      <c r="AXQ15" s="276"/>
      <c r="AXR15" s="277"/>
      <c r="AXS15" s="277"/>
      <c r="AXT15" s="277"/>
      <c r="AXU15" s="277"/>
      <c r="AXV15" s="274"/>
      <c r="AXW15" s="265"/>
      <c r="AXX15" s="537"/>
      <c r="AXY15" s="537"/>
      <c r="AXZ15" s="538"/>
      <c r="AYA15" s="539"/>
      <c r="AYC15" s="540"/>
      <c r="AYD15" s="540"/>
      <c r="AYE15" s="542"/>
      <c r="AYF15" s="541"/>
      <c r="AYG15" s="537"/>
      <c r="AYH15" s="6"/>
      <c r="AYI15" s="275"/>
      <c r="AYJ15" s="275"/>
      <c r="AYK15" s="275"/>
      <c r="AYL15" s="275"/>
      <c r="AYM15" s="275"/>
      <c r="AYN15" s="276"/>
      <c r="AYO15" s="277"/>
      <c r="AYP15" s="277"/>
      <c r="AYQ15" s="277"/>
      <c r="AYR15" s="277"/>
      <c r="AYS15" s="274"/>
      <c r="AYT15" s="265"/>
      <c r="AYU15" s="537"/>
      <c r="AYV15" s="537"/>
      <c r="AYW15" s="538"/>
      <c r="AYX15" s="539"/>
      <c r="AYZ15" s="540"/>
      <c r="AZA15" s="540"/>
      <c r="AZB15" s="542"/>
      <c r="AZC15" s="541"/>
      <c r="AZD15" s="537"/>
      <c r="AZE15" s="6"/>
      <c r="AZF15" s="275"/>
      <c r="AZG15" s="275"/>
      <c r="AZH15" s="275"/>
      <c r="AZI15" s="275"/>
      <c r="AZJ15" s="275"/>
      <c r="AZK15" s="276"/>
      <c r="AZL15" s="277"/>
      <c r="AZM15" s="277"/>
      <c r="AZN15" s="277"/>
      <c r="AZO15" s="277"/>
      <c r="AZP15" s="274"/>
      <c r="AZQ15" s="265"/>
      <c r="AZR15" s="537"/>
      <c r="AZS15" s="537"/>
      <c r="AZT15" s="538"/>
      <c r="AZU15" s="539"/>
      <c r="AZW15" s="540"/>
      <c r="AZX15" s="540"/>
      <c r="AZY15" s="542"/>
      <c r="AZZ15" s="541"/>
      <c r="BAA15" s="537"/>
      <c r="BAB15" s="6"/>
      <c r="BAC15" s="275"/>
      <c r="BAD15" s="275"/>
      <c r="BAE15" s="275"/>
      <c r="BAF15" s="275"/>
      <c r="BAG15" s="275"/>
      <c r="BAH15" s="276"/>
      <c r="BAI15" s="277"/>
      <c r="BAJ15" s="277"/>
      <c r="BAK15" s="277"/>
      <c r="BAL15" s="277"/>
      <c r="BAM15" s="274"/>
      <c r="BAN15" s="265"/>
      <c r="BAO15" s="537"/>
      <c r="BAP15" s="537"/>
      <c r="BAQ15" s="538"/>
      <c r="BAR15" s="539"/>
      <c r="BAT15" s="540"/>
      <c r="BAU15" s="540"/>
      <c r="BAV15" s="542"/>
      <c r="BAW15" s="541"/>
      <c r="BAX15" s="537"/>
      <c r="BAY15" s="6"/>
      <c r="BAZ15" s="275"/>
      <c r="BBA15" s="275"/>
      <c r="BBB15" s="275"/>
      <c r="BBC15" s="275"/>
      <c r="BBD15" s="275"/>
      <c r="BBE15" s="276"/>
      <c r="BBF15" s="277"/>
      <c r="BBG15" s="277"/>
      <c r="BBH15" s="277"/>
      <c r="BBI15" s="277"/>
      <c r="BBJ15" s="274"/>
      <c r="BBK15" s="265"/>
      <c r="BBL15" s="537"/>
      <c r="BBM15" s="537"/>
      <c r="BBN15" s="538"/>
      <c r="BBO15" s="539"/>
      <c r="BBQ15" s="540"/>
      <c r="BBR15" s="540"/>
      <c r="BBS15" s="542"/>
      <c r="BBT15" s="541"/>
      <c r="BBU15" s="537"/>
      <c r="BBV15" s="6"/>
      <c r="BBW15" s="275"/>
      <c r="BBX15" s="275"/>
      <c r="BBY15" s="275"/>
      <c r="BBZ15" s="275"/>
      <c r="BCA15" s="275"/>
      <c r="BCB15" s="276"/>
      <c r="BCC15" s="277"/>
      <c r="BCD15" s="277"/>
      <c r="BCE15" s="277"/>
      <c r="BCF15" s="277"/>
      <c r="BCG15" s="274"/>
      <c r="BCH15" s="265"/>
      <c r="BCI15" s="537"/>
      <c r="BCJ15" s="537"/>
      <c r="BCK15" s="538"/>
      <c r="BCL15" s="539"/>
      <c r="BCN15" s="540"/>
      <c r="BCO15" s="540"/>
      <c r="BCP15" s="542"/>
      <c r="BCQ15" s="541"/>
      <c r="BCR15" s="537"/>
      <c r="BCS15" s="6"/>
      <c r="BCT15" s="275"/>
      <c r="BCU15" s="275"/>
      <c r="BCV15" s="275"/>
      <c r="BCW15" s="275"/>
      <c r="BCX15" s="275"/>
      <c r="BCY15" s="276"/>
      <c r="BCZ15" s="277"/>
      <c r="BDA15" s="277"/>
      <c r="BDB15" s="277"/>
      <c r="BDC15" s="277"/>
      <c r="BDD15" s="274"/>
      <c r="BDE15" s="265"/>
      <c r="BDF15" s="537"/>
      <c r="BDG15" s="537"/>
      <c r="BDH15" s="538"/>
      <c r="BDI15" s="539"/>
      <c r="BDK15" s="540"/>
      <c r="BDL15" s="540"/>
      <c r="BDM15" s="542"/>
      <c r="BDN15" s="541"/>
      <c r="BDO15" s="537"/>
      <c r="BDP15" s="6"/>
      <c r="BDQ15" s="275"/>
      <c r="BDR15" s="275"/>
      <c r="BDS15" s="275"/>
      <c r="BDT15" s="275"/>
      <c r="BDU15" s="275"/>
      <c r="BDV15" s="276"/>
      <c r="BDW15" s="277"/>
      <c r="BDX15" s="277"/>
      <c r="BDY15" s="277"/>
      <c r="BDZ15" s="277"/>
      <c r="BEA15" s="274"/>
      <c r="BEB15" s="265"/>
      <c r="BEC15" s="537"/>
      <c r="BED15" s="537"/>
      <c r="BEE15" s="538"/>
      <c r="BEF15" s="539"/>
      <c r="BEH15" s="540"/>
      <c r="BEI15" s="540"/>
      <c r="BEJ15" s="542"/>
      <c r="BEK15" s="541"/>
      <c r="BEL15" s="537"/>
      <c r="BEM15" s="6"/>
      <c r="BEN15" s="275"/>
      <c r="BEO15" s="275"/>
      <c r="BEP15" s="275"/>
      <c r="BEQ15" s="275"/>
      <c r="BER15" s="275"/>
      <c r="BES15" s="276"/>
      <c r="BET15" s="277"/>
      <c r="BEU15" s="277"/>
      <c r="BEV15" s="277"/>
      <c r="BEW15" s="277"/>
      <c r="BEX15" s="274"/>
      <c r="BEY15" s="265"/>
      <c r="BEZ15" s="537"/>
      <c r="BFA15" s="537"/>
      <c r="BFB15" s="538"/>
      <c r="BFC15" s="539"/>
      <c r="BFE15" s="540"/>
      <c r="BFF15" s="540"/>
      <c r="BFG15" s="542"/>
      <c r="BFH15" s="541"/>
      <c r="BFI15" s="537"/>
      <c r="BFJ15" s="6"/>
      <c r="BFK15" s="275"/>
      <c r="BFL15" s="275"/>
      <c r="BFM15" s="275"/>
      <c r="BFN15" s="275"/>
      <c r="BFO15" s="275"/>
      <c r="BFP15" s="276"/>
      <c r="BFQ15" s="277"/>
      <c r="BFR15" s="277"/>
      <c r="BFS15" s="277"/>
      <c r="BFT15" s="277"/>
      <c r="BFU15" s="274"/>
      <c r="BFV15" s="265"/>
      <c r="BFW15" s="537"/>
      <c r="BFX15" s="537"/>
      <c r="BFY15" s="538"/>
      <c r="BFZ15" s="539"/>
      <c r="BGB15" s="540"/>
      <c r="BGC15" s="540"/>
      <c r="BGD15" s="542"/>
      <c r="BGE15" s="541"/>
      <c r="BGF15" s="537"/>
      <c r="BGG15" s="6"/>
      <c r="BGH15" s="275"/>
      <c r="BGI15" s="275"/>
      <c r="BGJ15" s="275"/>
      <c r="BGK15" s="275"/>
      <c r="BGL15" s="275"/>
      <c r="BGM15" s="276"/>
      <c r="BGN15" s="277"/>
      <c r="BGO15" s="277"/>
      <c r="BGP15" s="277"/>
      <c r="BGQ15" s="277"/>
      <c r="BGR15" s="274"/>
      <c r="BGS15" s="265"/>
      <c r="BGT15" s="537"/>
      <c r="BGU15" s="537"/>
      <c r="BGV15" s="538"/>
      <c r="BGW15" s="539"/>
      <c r="BGY15" s="540"/>
      <c r="BGZ15" s="540"/>
      <c r="BHA15" s="542"/>
      <c r="BHB15" s="541"/>
      <c r="BHC15" s="537"/>
      <c r="BHD15" s="6"/>
      <c r="BHE15" s="275"/>
      <c r="BHF15" s="275"/>
      <c r="BHG15" s="275"/>
      <c r="BHH15" s="275"/>
      <c r="BHI15" s="275"/>
      <c r="BHJ15" s="276"/>
      <c r="BHK15" s="277"/>
      <c r="BHL15" s="277"/>
      <c r="BHM15" s="277"/>
      <c r="BHN15" s="277"/>
      <c r="BHO15" s="274"/>
      <c r="BHP15" s="265"/>
      <c r="BHQ15" s="537"/>
      <c r="BHR15" s="537"/>
      <c r="BHS15" s="538"/>
      <c r="BHT15" s="539"/>
      <c r="BHV15" s="540"/>
      <c r="BHW15" s="540"/>
      <c r="BHX15" s="542"/>
      <c r="BHY15" s="541"/>
      <c r="BHZ15" s="537"/>
      <c r="BIA15" s="6"/>
      <c r="BIB15" s="275"/>
      <c r="BIC15" s="275"/>
      <c r="BID15" s="275"/>
      <c r="BIE15" s="275"/>
      <c r="BIF15" s="275"/>
      <c r="BIG15" s="276"/>
      <c r="BIH15" s="277"/>
      <c r="BII15" s="277"/>
      <c r="BIJ15" s="277"/>
      <c r="BIK15" s="277"/>
      <c r="BIL15" s="274"/>
      <c r="BIM15" s="265"/>
      <c r="BIN15" s="537"/>
      <c r="BIO15" s="537"/>
      <c r="BIP15" s="538"/>
      <c r="BIQ15" s="539"/>
      <c r="BIS15" s="540"/>
      <c r="BIT15" s="540"/>
      <c r="BIU15" s="542"/>
      <c r="BIV15" s="541"/>
      <c r="BIW15" s="537"/>
      <c r="BIX15" s="6"/>
      <c r="BIY15" s="275"/>
      <c r="BIZ15" s="275"/>
      <c r="BJA15" s="275"/>
      <c r="BJB15" s="275"/>
      <c r="BJC15" s="275"/>
      <c r="BJD15" s="276"/>
      <c r="BJE15" s="277"/>
      <c r="BJF15" s="277"/>
      <c r="BJG15" s="277"/>
      <c r="BJH15" s="277"/>
      <c r="BJI15" s="274"/>
      <c r="BJJ15" s="265"/>
      <c r="BJK15" s="537"/>
      <c r="BJL15" s="537"/>
      <c r="BJM15" s="538"/>
      <c r="BJN15" s="539"/>
      <c r="BJP15" s="540"/>
      <c r="BJQ15" s="540"/>
      <c r="BJR15" s="542"/>
      <c r="BJS15" s="541"/>
      <c r="BJT15" s="537"/>
      <c r="BJU15" s="6"/>
      <c r="BJV15" s="275"/>
      <c r="BJW15" s="275"/>
      <c r="BJX15" s="275"/>
      <c r="BJY15" s="275"/>
      <c r="BJZ15" s="275"/>
      <c r="BKA15" s="276"/>
      <c r="BKB15" s="277"/>
      <c r="BKC15" s="277"/>
      <c r="BKD15" s="277"/>
      <c r="BKE15" s="277"/>
      <c r="BKF15" s="274"/>
      <c r="BKG15" s="265"/>
      <c r="BKH15" s="537"/>
      <c r="BKI15" s="537"/>
      <c r="BKJ15" s="538"/>
      <c r="BKK15" s="539"/>
      <c r="BKM15" s="540"/>
      <c r="BKN15" s="540"/>
      <c r="BKO15" s="542"/>
      <c r="BKP15" s="541"/>
      <c r="BKQ15" s="537"/>
      <c r="BKR15" s="6"/>
      <c r="BKS15" s="275"/>
      <c r="BKT15" s="275"/>
      <c r="BKU15" s="275"/>
      <c r="BKV15" s="275"/>
      <c r="BKW15" s="275"/>
      <c r="BKX15" s="276"/>
      <c r="BKY15" s="277"/>
      <c r="BKZ15" s="277"/>
      <c r="BLA15" s="277"/>
      <c r="BLB15" s="277"/>
      <c r="BLC15" s="274"/>
      <c r="BLD15" s="265"/>
      <c r="BLE15" s="537"/>
      <c r="BLF15" s="537"/>
      <c r="BLG15" s="538"/>
      <c r="BLH15" s="539"/>
      <c r="BLJ15" s="540"/>
      <c r="BLK15" s="540"/>
      <c r="BLL15" s="542"/>
      <c r="BLM15" s="541"/>
      <c r="BLN15" s="537"/>
      <c r="BLO15" s="6"/>
      <c r="BLP15" s="275"/>
      <c r="BLQ15" s="275"/>
      <c r="BLR15" s="275"/>
      <c r="BLS15" s="275"/>
      <c r="BLT15" s="275"/>
      <c r="BLU15" s="276"/>
      <c r="BLV15" s="277"/>
      <c r="BLW15" s="277"/>
      <c r="BLX15" s="277"/>
      <c r="BLY15" s="277"/>
      <c r="BLZ15" s="274"/>
      <c r="BMA15" s="265"/>
      <c r="BMB15" s="537"/>
      <c r="BMC15" s="537"/>
      <c r="BMD15" s="538"/>
      <c r="BME15" s="539"/>
      <c r="BMG15" s="540"/>
      <c r="BMH15" s="540"/>
      <c r="BMI15" s="542"/>
      <c r="BMJ15" s="541"/>
      <c r="BMK15" s="537"/>
      <c r="BML15" s="6"/>
      <c r="BMM15" s="275"/>
      <c r="BMN15" s="275"/>
      <c r="BMO15" s="275"/>
      <c r="BMP15" s="275"/>
      <c r="BMQ15" s="275"/>
      <c r="BMR15" s="276"/>
      <c r="BMS15" s="277"/>
      <c r="BMT15" s="277"/>
      <c r="BMU15" s="277"/>
      <c r="BMV15" s="277"/>
      <c r="BMW15" s="274"/>
      <c r="BMX15" s="265"/>
      <c r="BMY15" s="537"/>
      <c r="BMZ15" s="537"/>
      <c r="BNA15" s="538"/>
      <c r="BNB15" s="539"/>
      <c r="BND15" s="540"/>
      <c r="BNE15" s="540"/>
      <c r="BNF15" s="542"/>
      <c r="BNG15" s="541"/>
      <c r="BNH15" s="537"/>
      <c r="BNI15" s="6"/>
      <c r="BNJ15" s="275"/>
      <c r="BNK15" s="275"/>
      <c r="BNL15" s="275"/>
      <c r="BNM15" s="275"/>
      <c r="BNN15" s="275"/>
      <c r="BNO15" s="276"/>
      <c r="BNP15" s="277"/>
      <c r="BNQ15" s="277"/>
      <c r="BNR15" s="277"/>
      <c r="BNS15" s="277"/>
      <c r="BNT15" s="274"/>
      <c r="BNU15" s="265"/>
      <c r="BNV15" s="537"/>
      <c r="BNW15" s="537"/>
      <c r="BNX15" s="538"/>
      <c r="BNY15" s="539"/>
      <c r="BOA15" s="540"/>
      <c r="BOB15" s="540"/>
      <c r="BOC15" s="542"/>
      <c r="BOD15" s="541"/>
      <c r="BOE15" s="537"/>
      <c r="BOF15" s="6"/>
      <c r="BOG15" s="275"/>
      <c r="BOH15" s="275"/>
      <c r="BOI15" s="275"/>
      <c r="BOJ15" s="275"/>
      <c r="BOK15" s="275"/>
      <c r="BOL15" s="276"/>
      <c r="BOM15" s="277"/>
      <c r="BON15" s="277"/>
      <c r="BOO15" s="277"/>
      <c r="BOP15" s="277"/>
      <c r="BOQ15" s="274"/>
      <c r="BOR15" s="265"/>
      <c r="BOS15" s="537"/>
      <c r="BOT15" s="537"/>
      <c r="BOU15" s="538"/>
      <c r="BOV15" s="539"/>
      <c r="BOX15" s="540"/>
      <c r="BOY15" s="540"/>
      <c r="BOZ15" s="542"/>
      <c r="BPA15" s="541"/>
      <c r="BPB15" s="537"/>
      <c r="BPC15" s="6"/>
      <c r="BPD15" s="275"/>
      <c r="BPE15" s="275"/>
      <c r="BPF15" s="275"/>
      <c r="BPG15" s="275"/>
      <c r="BPH15" s="275"/>
      <c r="BPI15" s="276"/>
      <c r="BPJ15" s="277"/>
      <c r="BPK15" s="277"/>
      <c r="BPL15" s="277"/>
      <c r="BPM15" s="277"/>
      <c r="BPN15" s="274"/>
      <c r="BPO15" s="265"/>
      <c r="BPP15" s="537"/>
      <c r="BPQ15" s="537"/>
      <c r="BPR15" s="538"/>
      <c r="BPS15" s="539"/>
      <c r="BPU15" s="540"/>
      <c r="BPV15" s="540"/>
      <c r="BPW15" s="542"/>
      <c r="BPX15" s="541"/>
      <c r="BPY15" s="537"/>
      <c r="BPZ15" s="6"/>
      <c r="BQA15" s="275"/>
      <c r="BQB15" s="275"/>
      <c r="BQC15" s="275"/>
      <c r="BQD15" s="275"/>
      <c r="BQE15" s="275"/>
      <c r="BQF15" s="276"/>
      <c r="BQG15" s="277"/>
      <c r="BQH15" s="277"/>
      <c r="BQI15" s="277"/>
      <c r="BQJ15" s="277"/>
      <c r="BQK15" s="274"/>
      <c r="BQL15" s="265"/>
      <c r="BQM15" s="537"/>
      <c r="BQN15" s="537"/>
      <c r="BQO15" s="538"/>
      <c r="BQP15" s="539"/>
      <c r="BQR15" s="540"/>
      <c r="BQS15" s="540"/>
      <c r="BQT15" s="542"/>
      <c r="BQU15" s="541"/>
      <c r="BQV15" s="537"/>
      <c r="BQW15" s="6"/>
      <c r="BQX15" s="275"/>
      <c r="BQY15" s="275"/>
      <c r="BQZ15" s="275"/>
      <c r="BRA15" s="275"/>
      <c r="BRB15" s="275"/>
      <c r="BRC15" s="276"/>
      <c r="BRD15" s="277"/>
      <c r="BRE15" s="277"/>
      <c r="BRF15" s="277"/>
      <c r="BRG15" s="277"/>
      <c r="BRH15" s="274"/>
      <c r="BRI15" s="265"/>
      <c r="BRJ15" s="537"/>
      <c r="BRK15" s="537"/>
      <c r="BRL15" s="538"/>
      <c r="BRM15" s="539"/>
      <c r="BRO15" s="540"/>
      <c r="BRP15" s="540"/>
      <c r="BRQ15" s="542"/>
      <c r="BRR15" s="541"/>
      <c r="BRS15" s="537"/>
      <c r="BRT15" s="6"/>
      <c r="BRU15" s="275"/>
      <c r="BRV15" s="275"/>
      <c r="BRW15" s="275"/>
      <c r="BRX15" s="275"/>
      <c r="BRY15" s="275"/>
      <c r="BRZ15" s="276"/>
      <c r="BSA15" s="277"/>
      <c r="BSB15" s="277"/>
      <c r="BSC15" s="277"/>
      <c r="BSD15" s="277"/>
      <c r="BSE15" s="274"/>
      <c r="BSF15" s="265"/>
      <c r="BSG15" s="537"/>
      <c r="BSH15" s="537"/>
      <c r="BSI15" s="538"/>
      <c r="BSJ15" s="539"/>
      <c r="BSL15" s="540"/>
      <c r="BSM15" s="540"/>
      <c r="BSN15" s="542"/>
      <c r="BSO15" s="541"/>
      <c r="BSP15" s="537"/>
      <c r="BSQ15" s="6"/>
      <c r="BSR15" s="275"/>
      <c r="BSS15" s="275"/>
      <c r="BST15" s="275"/>
      <c r="BSU15" s="275"/>
      <c r="BSV15" s="275"/>
      <c r="BSW15" s="276"/>
      <c r="BSX15" s="277"/>
      <c r="BSY15" s="277"/>
      <c r="BSZ15" s="277"/>
      <c r="BTA15" s="277"/>
      <c r="BTB15" s="274"/>
      <c r="BTC15" s="265"/>
      <c r="BTD15" s="537"/>
      <c r="BTE15" s="537"/>
      <c r="BTF15" s="538"/>
      <c r="BTG15" s="539"/>
      <c r="BTI15" s="540"/>
      <c r="BTJ15" s="540"/>
      <c r="BTK15" s="542"/>
      <c r="BTL15" s="541"/>
      <c r="BTM15" s="537"/>
      <c r="BTN15" s="6"/>
      <c r="BTO15" s="275"/>
      <c r="BTP15" s="275"/>
      <c r="BTQ15" s="275"/>
      <c r="BTR15" s="275"/>
      <c r="BTS15" s="275"/>
      <c r="BTT15" s="276"/>
      <c r="BTU15" s="277"/>
      <c r="BTV15" s="277"/>
      <c r="BTW15" s="277"/>
      <c r="BTX15" s="277"/>
      <c r="BTY15" s="274"/>
      <c r="BTZ15" s="265"/>
      <c r="BUA15" s="537"/>
      <c r="BUB15" s="537"/>
      <c r="BUC15" s="538"/>
      <c r="BUD15" s="539"/>
      <c r="BUF15" s="540"/>
      <c r="BUG15" s="540"/>
      <c r="BUH15" s="542"/>
      <c r="BUI15" s="541"/>
      <c r="BUJ15" s="537"/>
      <c r="BUK15" s="6"/>
      <c r="BUL15" s="275"/>
      <c r="BUM15" s="275"/>
      <c r="BUN15" s="275"/>
      <c r="BUO15" s="275"/>
      <c r="BUP15" s="275"/>
      <c r="BUQ15" s="276"/>
      <c r="BUR15" s="277"/>
      <c r="BUS15" s="277"/>
      <c r="BUT15" s="277"/>
      <c r="BUU15" s="277"/>
      <c r="BUV15" s="274"/>
      <c r="BUW15" s="265"/>
      <c r="BUX15" s="537"/>
      <c r="BUY15" s="537"/>
      <c r="BUZ15" s="538"/>
      <c r="BVA15" s="539"/>
      <c r="BVC15" s="540"/>
      <c r="BVD15" s="540"/>
      <c r="BVE15" s="542"/>
      <c r="BVF15" s="541"/>
      <c r="BVG15" s="537"/>
      <c r="BVH15" s="6"/>
      <c r="BVI15" s="275"/>
      <c r="BVJ15" s="275"/>
      <c r="BVK15" s="275"/>
      <c r="BVL15" s="275"/>
      <c r="BVM15" s="275"/>
      <c r="BVN15" s="276"/>
      <c r="BVO15" s="277"/>
      <c r="BVP15" s="277"/>
      <c r="BVQ15" s="277"/>
      <c r="BVR15" s="277"/>
      <c r="BVS15" s="274"/>
      <c r="BVT15" s="265"/>
      <c r="BVU15" s="537"/>
      <c r="BVV15" s="537"/>
      <c r="BVW15" s="538"/>
      <c r="BVX15" s="539"/>
      <c r="BVZ15" s="540"/>
      <c r="BWA15" s="540"/>
      <c r="BWB15" s="542"/>
      <c r="BWC15" s="541"/>
      <c r="BWD15" s="537"/>
      <c r="BWE15" s="6"/>
      <c r="BWF15" s="275"/>
      <c r="BWG15" s="275"/>
      <c r="BWH15" s="275"/>
      <c r="BWI15" s="275"/>
      <c r="BWJ15" s="275"/>
      <c r="BWK15" s="276"/>
      <c r="BWL15" s="277"/>
      <c r="BWM15" s="277"/>
      <c r="BWN15" s="277"/>
      <c r="BWO15" s="277"/>
      <c r="BWP15" s="274"/>
      <c r="BWQ15" s="265"/>
      <c r="BWR15" s="537"/>
      <c r="BWS15" s="537"/>
      <c r="BWT15" s="538"/>
      <c r="BWU15" s="539"/>
      <c r="BWW15" s="540"/>
      <c r="BWX15" s="540"/>
      <c r="BWY15" s="542"/>
      <c r="BWZ15" s="541"/>
      <c r="BXA15" s="537"/>
      <c r="BXB15" s="6"/>
      <c r="BXC15" s="275"/>
      <c r="BXD15" s="275"/>
      <c r="BXE15" s="275"/>
      <c r="BXF15" s="275"/>
      <c r="BXG15" s="275"/>
      <c r="BXH15" s="276"/>
      <c r="BXI15" s="277"/>
      <c r="BXJ15" s="277"/>
      <c r="BXK15" s="277"/>
      <c r="BXL15" s="277"/>
      <c r="BXM15" s="274"/>
      <c r="BXN15" s="265"/>
      <c r="BXO15" s="537"/>
      <c r="BXP15" s="537"/>
      <c r="BXQ15" s="538"/>
      <c r="BXR15" s="539"/>
      <c r="BXT15" s="540"/>
      <c r="BXU15" s="540"/>
      <c r="BXV15" s="542"/>
      <c r="BXW15" s="541"/>
      <c r="BXX15" s="537"/>
      <c r="BXY15" s="6"/>
      <c r="BXZ15" s="275"/>
      <c r="BYA15" s="275"/>
      <c r="BYB15" s="275"/>
      <c r="BYC15" s="275"/>
      <c r="BYD15" s="275"/>
      <c r="BYE15" s="276"/>
      <c r="BYF15" s="277"/>
      <c r="BYG15" s="277"/>
      <c r="BYH15" s="277"/>
      <c r="BYI15" s="277"/>
      <c r="BYJ15" s="274"/>
      <c r="BYK15" s="265"/>
      <c r="BYL15" s="537"/>
      <c r="BYM15" s="537"/>
      <c r="BYN15" s="538"/>
      <c r="BYO15" s="539"/>
      <c r="BYQ15" s="540"/>
      <c r="BYR15" s="540"/>
      <c r="BYS15" s="542"/>
      <c r="BYT15" s="541"/>
      <c r="BYU15" s="537"/>
      <c r="BYV15" s="6"/>
      <c r="BYW15" s="275"/>
      <c r="BYX15" s="275"/>
      <c r="BYY15" s="275"/>
      <c r="BYZ15" s="275"/>
      <c r="BZA15" s="275"/>
      <c r="BZB15" s="276"/>
      <c r="BZC15" s="277"/>
      <c r="BZD15" s="277"/>
      <c r="BZE15" s="277"/>
      <c r="BZF15" s="277"/>
      <c r="BZG15" s="274"/>
      <c r="BZH15" s="265"/>
      <c r="BZI15" s="537"/>
      <c r="BZJ15" s="537"/>
      <c r="BZK15" s="538"/>
      <c r="BZL15" s="539"/>
      <c r="BZN15" s="540"/>
      <c r="BZO15" s="540"/>
      <c r="BZP15" s="542"/>
      <c r="BZQ15" s="541"/>
      <c r="BZR15" s="537"/>
      <c r="BZS15" s="6"/>
      <c r="BZT15" s="275"/>
      <c r="BZU15" s="275"/>
      <c r="BZV15" s="275"/>
      <c r="BZW15" s="275"/>
      <c r="BZX15" s="275"/>
      <c r="BZY15" s="276"/>
      <c r="BZZ15" s="277"/>
      <c r="CAA15" s="277"/>
      <c r="CAB15" s="277"/>
      <c r="CAC15" s="277"/>
      <c r="CAD15" s="274"/>
      <c r="CAE15" s="265"/>
      <c r="CAF15" s="537"/>
      <c r="CAG15" s="537"/>
      <c r="CAH15" s="538"/>
      <c r="CAI15" s="539"/>
      <c r="CAK15" s="540"/>
      <c r="CAL15" s="540"/>
      <c r="CAM15" s="542"/>
      <c r="CAN15" s="541"/>
      <c r="CAO15" s="537"/>
      <c r="CAP15" s="6"/>
      <c r="CAQ15" s="275"/>
      <c r="CAR15" s="275"/>
      <c r="CAS15" s="275"/>
      <c r="CAT15" s="275"/>
      <c r="CAU15" s="275"/>
      <c r="CAV15" s="276"/>
      <c r="CAW15" s="277"/>
      <c r="CAX15" s="277"/>
      <c r="CAY15" s="277"/>
      <c r="CAZ15" s="277"/>
      <c r="CBA15" s="274"/>
      <c r="CBB15" s="265"/>
      <c r="CBC15" s="537"/>
      <c r="CBD15" s="537"/>
      <c r="CBE15" s="538"/>
      <c r="CBF15" s="539"/>
      <c r="CBH15" s="540"/>
      <c r="CBI15" s="540"/>
      <c r="CBJ15" s="542"/>
      <c r="CBK15" s="541"/>
      <c r="CBL15" s="537"/>
      <c r="CBM15" s="6"/>
      <c r="CBN15" s="275"/>
      <c r="CBO15" s="275"/>
      <c r="CBP15" s="275"/>
      <c r="CBQ15" s="275"/>
      <c r="CBR15" s="275"/>
      <c r="CBS15" s="276"/>
      <c r="CBT15" s="277"/>
      <c r="CBU15" s="277"/>
      <c r="CBV15" s="277"/>
      <c r="CBW15" s="277"/>
      <c r="CBX15" s="274"/>
      <c r="CBY15" s="265"/>
      <c r="CBZ15" s="537"/>
      <c r="CCA15" s="537"/>
      <c r="CCB15" s="538"/>
      <c r="CCC15" s="539"/>
      <c r="CCE15" s="540"/>
      <c r="CCF15" s="540"/>
      <c r="CCG15" s="542"/>
      <c r="CCH15" s="541"/>
      <c r="CCI15" s="537"/>
      <c r="CCJ15" s="6"/>
      <c r="CCK15" s="275"/>
      <c r="CCL15" s="275"/>
      <c r="CCM15" s="275"/>
      <c r="CCN15" s="275"/>
      <c r="CCO15" s="275"/>
      <c r="CCP15" s="276"/>
      <c r="CCQ15" s="277"/>
      <c r="CCR15" s="277"/>
      <c r="CCS15" s="277"/>
      <c r="CCT15" s="277"/>
      <c r="CCU15" s="274"/>
      <c r="CCV15" s="265"/>
      <c r="CCW15" s="537"/>
      <c r="CCX15" s="537"/>
      <c r="CCY15" s="538"/>
      <c r="CCZ15" s="539"/>
      <c r="CDB15" s="540"/>
      <c r="CDC15" s="540"/>
      <c r="CDD15" s="542"/>
      <c r="CDE15" s="541"/>
      <c r="CDF15" s="537"/>
      <c r="CDG15" s="6"/>
      <c r="CDH15" s="275"/>
      <c r="CDI15" s="275"/>
      <c r="CDJ15" s="275"/>
      <c r="CDK15" s="275"/>
      <c r="CDL15" s="275"/>
      <c r="CDM15" s="276"/>
      <c r="CDN15" s="277"/>
      <c r="CDO15" s="277"/>
      <c r="CDP15" s="277"/>
      <c r="CDQ15" s="277"/>
      <c r="CDR15" s="274"/>
      <c r="CDS15" s="265"/>
      <c r="CDT15" s="537"/>
      <c r="CDU15" s="537"/>
      <c r="CDV15" s="538"/>
      <c r="CDW15" s="539"/>
      <c r="CDY15" s="540"/>
      <c r="CDZ15" s="540"/>
      <c r="CEA15" s="542"/>
      <c r="CEB15" s="541"/>
      <c r="CEC15" s="537"/>
      <c r="CED15" s="6"/>
      <c r="CEE15" s="275"/>
      <c r="CEF15" s="275"/>
      <c r="CEG15" s="275"/>
      <c r="CEH15" s="275"/>
      <c r="CEI15" s="275"/>
      <c r="CEJ15" s="276"/>
      <c r="CEK15" s="277"/>
      <c r="CEL15" s="277"/>
      <c r="CEM15" s="277"/>
      <c r="CEN15" s="277"/>
      <c r="CEO15" s="274"/>
      <c r="CEP15" s="265"/>
      <c r="CEQ15" s="537"/>
      <c r="CER15" s="537"/>
      <c r="CES15" s="538"/>
      <c r="CET15" s="539"/>
      <c r="CEV15" s="540"/>
      <c r="CEW15" s="540"/>
      <c r="CEX15" s="542"/>
      <c r="CEY15" s="541"/>
      <c r="CEZ15" s="537"/>
      <c r="CFA15" s="6"/>
      <c r="CFB15" s="275"/>
      <c r="CFC15" s="275"/>
      <c r="CFD15" s="275"/>
      <c r="CFE15" s="275"/>
      <c r="CFF15" s="275"/>
      <c r="CFG15" s="276"/>
      <c r="CFH15" s="277"/>
      <c r="CFI15" s="277"/>
      <c r="CFJ15" s="277"/>
      <c r="CFK15" s="277"/>
      <c r="CFL15" s="274"/>
      <c r="CFM15" s="265"/>
      <c r="CFN15" s="537"/>
      <c r="CFO15" s="537"/>
      <c r="CFP15" s="538"/>
      <c r="CFQ15" s="539"/>
      <c r="CFS15" s="540"/>
      <c r="CFT15" s="540"/>
      <c r="CFU15" s="542"/>
      <c r="CFV15" s="541"/>
      <c r="CFW15" s="537"/>
      <c r="CFX15" s="6"/>
      <c r="CFY15" s="275"/>
      <c r="CFZ15" s="275"/>
      <c r="CGA15" s="275"/>
      <c r="CGB15" s="275"/>
      <c r="CGC15" s="275"/>
      <c r="CGD15" s="276"/>
      <c r="CGE15" s="277"/>
      <c r="CGF15" s="277"/>
      <c r="CGG15" s="277"/>
      <c r="CGH15" s="277"/>
      <c r="CGI15" s="274"/>
      <c r="CGJ15" s="265"/>
      <c r="CGK15" s="537"/>
      <c r="CGL15" s="537"/>
      <c r="CGM15" s="538"/>
      <c r="CGN15" s="539"/>
      <c r="CGP15" s="540"/>
      <c r="CGQ15" s="540"/>
      <c r="CGR15" s="542"/>
      <c r="CGS15" s="541"/>
      <c r="CGT15" s="537"/>
      <c r="CGU15" s="6"/>
      <c r="CGV15" s="275"/>
      <c r="CGW15" s="275"/>
      <c r="CGX15" s="275"/>
      <c r="CGY15" s="275"/>
      <c r="CGZ15" s="275"/>
      <c r="CHA15" s="276"/>
      <c r="CHB15" s="277"/>
      <c r="CHC15" s="277"/>
      <c r="CHD15" s="277"/>
      <c r="CHE15" s="277"/>
      <c r="CHF15" s="274"/>
      <c r="CHG15" s="265"/>
      <c r="CHH15" s="537"/>
      <c r="CHI15" s="537"/>
      <c r="CHJ15" s="538"/>
      <c r="CHK15" s="539"/>
      <c r="CHM15" s="540"/>
      <c r="CHN15" s="540"/>
      <c r="CHO15" s="542"/>
      <c r="CHP15" s="541"/>
      <c r="CHQ15" s="537"/>
      <c r="CHR15" s="6"/>
      <c r="CHS15" s="275"/>
      <c r="CHT15" s="275"/>
      <c r="CHU15" s="275"/>
      <c r="CHV15" s="275"/>
      <c r="CHW15" s="275"/>
      <c r="CHX15" s="276"/>
      <c r="CHY15" s="277"/>
      <c r="CHZ15" s="277"/>
      <c r="CIA15" s="277"/>
      <c r="CIB15" s="277"/>
      <c r="CIC15" s="274"/>
      <c r="CID15" s="265"/>
      <c r="CIE15" s="537"/>
      <c r="CIF15" s="537"/>
      <c r="CIG15" s="538"/>
      <c r="CIH15" s="539"/>
      <c r="CIJ15" s="540"/>
      <c r="CIK15" s="540"/>
      <c r="CIL15" s="542"/>
      <c r="CIM15" s="541"/>
      <c r="CIN15" s="537"/>
      <c r="CIO15" s="6"/>
      <c r="CIP15" s="275"/>
      <c r="CIQ15" s="275"/>
      <c r="CIR15" s="275"/>
      <c r="CIS15" s="275"/>
      <c r="CIT15" s="275"/>
      <c r="CIU15" s="276"/>
      <c r="CIV15" s="277"/>
      <c r="CIW15" s="277"/>
      <c r="CIX15" s="277"/>
      <c r="CIY15" s="277"/>
      <c r="CIZ15" s="274"/>
      <c r="CJA15" s="265"/>
      <c r="CJB15" s="537"/>
      <c r="CJC15" s="537"/>
      <c r="CJD15" s="538"/>
      <c r="CJE15" s="539"/>
      <c r="CJG15" s="540"/>
      <c r="CJH15" s="540"/>
      <c r="CJI15" s="542"/>
      <c r="CJJ15" s="541"/>
      <c r="CJK15" s="537"/>
      <c r="CJL15" s="6"/>
      <c r="CJM15" s="275"/>
      <c r="CJN15" s="275"/>
      <c r="CJO15" s="275"/>
      <c r="CJP15" s="275"/>
      <c r="CJQ15" s="275"/>
      <c r="CJR15" s="276"/>
      <c r="CJS15" s="277"/>
      <c r="CJT15" s="277"/>
      <c r="CJU15" s="277"/>
      <c r="CJV15" s="277"/>
      <c r="CJW15" s="274"/>
      <c r="CJX15" s="265"/>
      <c r="CJY15" s="537"/>
      <c r="CJZ15" s="537"/>
      <c r="CKA15" s="538"/>
      <c r="CKB15" s="539"/>
      <c r="CKD15" s="540"/>
      <c r="CKE15" s="540"/>
      <c r="CKF15" s="542"/>
      <c r="CKG15" s="541"/>
      <c r="CKH15" s="537"/>
      <c r="CKI15" s="6"/>
      <c r="CKJ15" s="275"/>
      <c r="CKK15" s="275"/>
      <c r="CKL15" s="275"/>
      <c r="CKM15" s="275"/>
      <c r="CKN15" s="275"/>
      <c r="CKO15" s="276"/>
      <c r="CKP15" s="277"/>
      <c r="CKQ15" s="277"/>
      <c r="CKR15" s="277"/>
      <c r="CKS15" s="277"/>
      <c r="CKT15" s="274"/>
      <c r="CKU15" s="265"/>
      <c r="CKV15" s="537"/>
      <c r="CKW15" s="537"/>
      <c r="CKX15" s="538"/>
      <c r="CKY15" s="539"/>
      <c r="CLA15" s="540"/>
      <c r="CLB15" s="540"/>
      <c r="CLC15" s="542"/>
      <c r="CLD15" s="541"/>
      <c r="CLE15" s="537"/>
      <c r="CLF15" s="6"/>
      <c r="CLG15" s="275"/>
      <c r="CLH15" s="275"/>
      <c r="CLI15" s="275"/>
      <c r="CLJ15" s="275"/>
      <c r="CLK15" s="275"/>
      <c r="CLL15" s="276"/>
      <c r="CLM15" s="277"/>
      <c r="CLN15" s="277"/>
      <c r="CLO15" s="277"/>
      <c r="CLP15" s="277"/>
      <c r="CLQ15" s="274"/>
      <c r="CLR15" s="265"/>
      <c r="CLS15" s="537"/>
      <c r="CLT15" s="537"/>
      <c r="CLU15" s="538"/>
      <c r="CLV15" s="539"/>
      <c r="CLX15" s="540"/>
      <c r="CLY15" s="540"/>
      <c r="CLZ15" s="542"/>
      <c r="CMA15" s="541"/>
      <c r="CMB15" s="537"/>
      <c r="CMC15" s="6"/>
      <c r="CMD15" s="275"/>
      <c r="CME15" s="275"/>
      <c r="CMF15" s="275"/>
      <c r="CMG15" s="275"/>
      <c r="CMH15" s="275"/>
      <c r="CMI15" s="276"/>
      <c r="CMJ15" s="277"/>
      <c r="CMK15" s="277"/>
      <c r="CML15" s="277"/>
      <c r="CMM15" s="277"/>
      <c r="CMN15" s="274"/>
      <c r="CMO15" s="265"/>
      <c r="CMP15" s="537"/>
      <c r="CMQ15" s="537"/>
      <c r="CMR15" s="538"/>
      <c r="CMS15" s="539"/>
      <c r="CMU15" s="540"/>
      <c r="CMV15" s="540"/>
      <c r="CMW15" s="542"/>
      <c r="CMX15" s="541"/>
      <c r="CMY15" s="537"/>
      <c r="CMZ15" s="6"/>
      <c r="CNA15" s="275"/>
      <c r="CNB15" s="275"/>
      <c r="CNC15" s="275"/>
      <c r="CND15" s="275"/>
      <c r="CNE15" s="275"/>
      <c r="CNF15" s="276"/>
      <c r="CNG15" s="277"/>
      <c r="CNH15" s="277"/>
      <c r="CNI15" s="277"/>
      <c r="CNJ15" s="277"/>
      <c r="CNK15" s="274"/>
      <c r="CNL15" s="265"/>
      <c r="CNM15" s="537"/>
      <c r="CNN15" s="537"/>
      <c r="CNO15" s="538"/>
      <c r="CNP15" s="539"/>
      <c r="CNR15" s="540"/>
      <c r="CNS15" s="540"/>
      <c r="CNT15" s="542"/>
      <c r="CNU15" s="541"/>
      <c r="CNV15" s="537"/>
      <c r="CNW15" s="6"/>
      <c r="CNX15" s="275"/>
      <c r="CNY15" s="275"/>
      <c r="CNZ15" s="275"/>
      <c r="COA15" s="275"/>
      <c r="COB15" s="275"/>
      <c r="COC15" s="276"/>
      <c r="COD15" s="277"/>
      <c r="COE15" s="277"/>
      <c r="COF15" s="277"/>
      <c r="COG15" s="277"/>
      <c r="COH15" s="274"/>
      <c r="COI15" s="265"/>
      <c r="COJ15" s="537"/>
      <c r="COK15" s="537"/>
      <c r="COL15" s="538"/>
      <c r="COM15" s="539"/>
      <c r="COO15" s="540"/>
      <c r="COP15" s="540"/>
      <c r="COQ15" s="542"/>
      <c r="COR15" s="541"/>
      <c r="COS15" s="537"/>
      <c r="COT15" s="6"/>
      <c r="COU15" s="275"/>
      <c r="COV15" s="275"/>
      <c r="COW15" s="275"/>
      <c r="COX15" s="275"/>
      <c r="COY15" s="275"/>
      <c r="COZ15" s="276"/>
      <c r="CPA15" s="277"/>
      <c r="CPB15" s="277"/>
      <c r="CPC15" s="277"/>
      <c r="CPD15" s="277"/>
      <c r="CPE15" s="274"/>
      <c r="CPF15" s="265"/>
      <c r="CPG15" s="537"/>
      <c r="CPH15" s="537"/>
      <c r="CPI15" s="538"/>
      <c r="CPJ15" s="539"/>
      <c r="CPL15" s="540"/>
      <c r="CPM15" s="540"/>
      <c r="CPN15" s="542"/>
      <c r="CPO15" s="541"/>
      <c r="CPP15" s="537"/>
      <c r="CPQ15" s="6"/>
      <c r="CPR15" s="275"/>
      <c r="CPS15" s="275"/>
      <c r="CPT15" s="275"/>
      <c r="CPU15" s="275"/>
      <c r="CPV15" s="275"/>
      <c r="CPW15" s="276"/>
      <c r="CPX15" s="277"/>
      <c r="CPY15" s="277"/>
      <c r="CPZ15" s="277"/>
      <c r="CQA15" s="277"/>
      <c r="CQB15" s="274"/>
      <c r="CQC15" s="265"/>
      <c r="CQD15" s="537"/>
      <c r="CQE15" s="537"/>
      <c r="CQF15" s="538"/>
      <c r="CQG15" s="539"/>
      <c r="CQI15" s="540"/>
      <c r="CQJ15" s="540"/>
      <c r="CQK15" s="542"/>
      <c r="CQL15" s="541"/>
      <c r="CQM15" s="537"/>
      <c r="CQN15" s="6"/>
      <c r="CQO15" s="275"/>
      <c r="CQP15" s="275"/>
      <c r="CQQ15" s="275"/>
      <c r="CQR15" s="275"/>
      <c r="CQS15" s="275"/>
      <c r="CQT15" s="276"/>
      <c r="CQU15" s="277"/>
      <c r="CQV15" s="277"/>
      <c r="CQW15" s="277"/>
      <c r="CQX15" s="277"/>
      <c r="CQY15" s="274"/>
      <c r="CQZ15" s="265"/>
      <c r="CRA15" s="537"/>
      <c r="CRB15" s="537"/>
      <c r="CRC15" s="538"/>
      <c r="CRD15" s="539"/>
      <c r="CRF15" s="540"/>
      <c r="CRG15" s="540"/>
      <c r="CRH15" s="542"/>
      <c r="CRI15" s="541"/>
      <c r="CRJ15" s="537"/>
      <c r="CRK15" s="6"/>
      <c r="CRL15" s="275"/>
      <c r="CRM15" s="275"/>
      <c r="CRN15" s="275"/>
      <c r="CRO15" s="275"/>
      <c r="CRP15" s="275"/>
      <c r="CRQ15" s="276"/>
      <c r="CRR15" s="277"/>
      <c r="CRS15" s="277"/>
      <c r="CRT15" s="277"/>
      <c r="CRU15" s="277"/>
      <c r="CRV15" s="274"/>
      <c r="CRW15" s="265"/>
      <c r="CRX15" s="537"/>
      <c r="CRY15" s="537"/>
      <c r="CRZ15" s="538"/>
      <c r="CSA15" s="539"/>
      <c r="CSC15" s="540"/>
      <c r="CSD15" s="540"/>
      <c r="CSE15" s="542"/>
      <c r="CSF15" s="541"/>
      <c r="CSG15" s="537"/>
      <c r="CSH15" s="6"/>
      <c r="CSI15" s="275"/>
      <c r="CSJ15" s="275"/>
      <c r="CSK15" s="275"/>
      <c r="CSL15" s="275"/>
      <c r="CSM15" s="275"/>
      <c r="CSN15" s="276"/>
      <c r="CSO15" s="277"/>
      <c r="CSP15" s="277"/>
      <c r="CSQ15" s="277"/>
      <c r="CSR15" s="277"/>
      <c r="CSS15" s="274"/>
      <c r="CST15" s="265"/>
      <c r="CSU15" s="537"/>
      <c r="CSV15" s="537"/>
      <c r="CSW15" s="538"/>
      <c r="CSX15" s="539"/>
      <c r="CSZ15" s="540"/>
      <c r="CTA15" s="540"/>
      <c r="CTB15" s="542"/>
      <c r="CTC15" s="541"/>
      <c r="CTD15" s="537"/>
      <c r="CTE15" s="6"/>
      <c r="CTF15" s="275"/>
      <c r="CTG15" s="275"/>
      <c r="CTH15" s="275"/>
      <c r="CTI15" s="275"/>
      <c r="CTJ15" s="275"/>
      <c r="CTK15" s="276"/>
      <c r="CTL15" s="277"/>
      <c r="CTM15" s="277"/>
      <c r="CTN15" s="277"/>
      <c r="CTO15" s="277"/>
      <c r="CTP15" s="274"/>
      <c r="CTQ15" s="265"/>
      <c r="CTR15" s="537"/>
      <c r="CTS15" s="537"/>
      <c r="CTT15" s="538"/>
      <c r="CTU15" s="539"/>
      <c r="CTW15" s="540"/>
      <c r="CTX15" s="540"/>
      <c r="CTY15" s="542"/>
      <c r="CTZ15" s="541"/>
      <c r="CUA15" s="537"/>
      <c r="CUB15" s="6"/>
      <c r="CUC15" s="275"/>
      <c r="CUD15" s="275"/>
      <c r="CUE15" s="275"/>
      <c r="CUF15" s="275"/>
      <c r="CUG15" s="275"/>
      <c r="CUH15" s="276"/>
      <c r="CUI15" s="277"/>
      <c r="CUJ15" s="277"/>
      <c r="CUK15" s="277"/>
      <c r="CUL15" s="277"/>
      <c r="CUM15" s="274"/>
      <c r="CUN15" s="265"/>
      <c r="CUO15" s="537"/>
      <c r="CUP15" s="537"/>
      <c r="CUQ15" s="538"/>
      <c r="CUR15" s="539"/>
      <c r="CUT15" s="540"/>
      <c r="CUU15" s="540"/>
      <c r="CUV15" s="542"/>
      <c r="CUW15" s="541"/>
      <c r="CUX15" s="537"/>
      <c r="CUY15" s="6"/>
      <c r="CUZ15" s="275"/>
      <c r="CVA15" s="275"/>
      <c r="CVB15" s="275"/>
      <c r="CVC15" s="275"/>
      <c r="CVD15" s="275"/>
      <c r="CVE15" s="276"/>
      <c r="CVF15" s="277"/>
      <c r="CVG15" s="277"/>
      <c r="CVH15" s="277"/>
      <c r="CVI15" s="277"/>
      <c r="CVJ15" s="274"/>
      <c r="CVK15" s="265"/>
      <c r="CVL15" s="537"/>
      <c r="CVM15" s="537"/>
      <c r="CVN15" s="538"/>
      <c r="CVO15" s="539"/>
      <c r="CVQ15" s="540"/>
      <c r="CVR15" s="540"/>
      <c r="CVS15" s="542"/>
      <c r="CVT15" s="541"/>
      <c r="CVU15" s="537"/>
      <c r="CVV15" s="6"/>
      <c r="CVW15" s="275"/>
      <c r="CVX15" s="275"/>
      <c r="CVY15" s="275"/>
      <c r="CVZ15" s="275"/>
      <c r="CWA15" s="275"/>
      <c r="CWB15" s="276"/>
      <c r="CWC15" s="277"/>
      <c r="CWD15" s="277"/>
      <c r="CWE15" s="277"/>
      <c r="CWF15" s="277"/>
      <c r="CWG15" s="274"/>
      <c r="CWH15" s="265"/>
      <c r="CWI15" s="537"/>
      <c r="CWJ15" s="537"/>
      <c r="CWK15" s="538"/>
      <c r="CWL15" s="539"/>
      <c r="CWN15" s="540"/>
      <c r="CWO15" s="540"/>
      <c r="CWP15" s="542"/>
      <c r="CWQ15" s="541"/>
      <c r="CWR15" s="537"/>
      <c r="CWS15" s="6"/>
      <c r="CWT15" s="275"/>
      <c r="CWU15" s="275"/>
      <c r="CWV15" s="275"/>
      <c r="CWW15" s="275"/>
      <c r="CWX15" s="275"/>
      <c r="CWY15" s="276"/>
      <c r="CWZ15" s="277"/>
      <c r="CXA15" s="277"/>
      <c r="CXB15" s="277"/>
      <c r="CXC15" s="277"/>
      <c r="CXD15" s="274"/>
      <c r="CXE15" s="265"/>
      <c r="CXF15" s="537"/>
      <c r="CXG15" s="537"/>
      <c r="CXH15" s="538"/>
      <c r="CXI15" s="539"/>
      <c r="CXK15" s="540"/>
      <c r="CXL15" s="540"/>
      <c r="CXM15" s="542"/>
      <c r="CXN15" s="541"/>
      <c r="CXO15" s="537"/>
      <c r="CXP15" s="6"/>
      <c r="CXQ15" s="275"/>
      <c r="CXR15" s="275"/>
      <c r="CXS15" s="275"/>
      <c r="CXT15" s="275"/>
      <c r="CXU15" s="275"/>
      <c r="CXV15" s="276"/>
      <c r="CXW15" s="277"/>
      <c r="CXX15" s="277"/>
      <c r="CXY15" s="277"/>
      <c r="CXZ15" s="277"/>
      <c r="CYA15" s="274"/>
      <c r="CYB15" s="265"/>
      <c r="CYC15" s="537"/>
      <c r="CYD15" s="537"/>
      <c r="CYE15" s="538"/>
      <c r="CYF15" s="539"/>
      <c r="CYH15" s="540"/>
      <c r="CYI15" s="540"/>
      <c r="CYJ15" s="542"/>
      <c r="CYK15" s="541"/>
      <c r="CYL15" s="537"/>
      <c r="CYM15" s="6"/>
      <c r="CYN15" s="275"/>
      <c r="CYO15" s="275"/>
      <c r="CYP15" s="275"/>
      <c r="CYQ15" s="275"/>
      <c r="CYR15" s="275"/>
      <c r="CYS15" s="276"/>
      <c r="CYT15" s="277"/>
      <c r="CYU15" s="277"/>
      <c r="CYV15" s="277"/>
      <c r="CYW15" s="277"/>
      <c r="CYX15" s="274"/>
      <c r="CYY15" s="265"/>
      <c r="CYZ15" s="537"/>
      <c r="CZA15" s="537"/>
      <c r="CZB15" s="538"/>
      <c r="CZC15" s="539"/>
      <c r="CZE15" s="540"/>
      <c r="CZF15" s="540"/>
      <c r="CZG15" s="542"/>
      <c r="CZH15" s="541"/>
      <c r="CZI15" s="537"/>
      <c r="CZJ15" s="6"/>
      <c r="CZK15" s="275"/>
      <c r="CZL15" s="275"/>
      <c r="CZM15" s="275"/>
      <c r="CZN15" s="275"/>
      <c r="CZO15" s="275"/>
      <c r="CZP15" s="276"/>
      <c r="CZQ15" s="277"/>
      <c r="CZR15" s="277"/>
      <c r="CZS15" s="277"/>
      <c r="CZT15" s="277"/>
      <c r="CZU15" s="274"/>
      <c r="CZV15" s="265"/>
      <c r="CZW15" s="537"/>
      <c r="CZX15" s="537"/>
      <c r="CZY15" s="538"/>
      <c r="CZZ15" s="539"/>
      <c r="DAB15" s="540"/>
      <c r="DAC15" s="540"/>
      <c r="DAD15" s="542"/>
      <c r="DAE15" s="541"/>
      <c r="DAF15" s="537"/>
      <c r="DAG15" s="6"/>
      <c r="DAH15" s="275"/>
      <c r="DAI15" s="275"/>
      <c r="DAJ15" s="275"/>
      <c r="DAK15" s="275"/>
      <c r="DAL15" s="275"/>
      <c r="DAM15" s="276"/>
      <c r="DAN15" s="277"/>
      <c r="DAO15" s="277"/>
      <c r="DAP15" s="277"/>
      <c r="DAQ15" s="277"/>
      <c r="DAR15" s="274"/>
      <c r="DAS15" s="265"/>
      <c r="DAT15" s="537"/>
      <c r="DAU15" s="537"/>
      <c r="DAV15" s="538"/>
      <c r="DAW15" s="539"/>
      <c r="DAY15" s="540"/>
      <c r="DAZ15" s="540"/>
      <c r="DBA15" s="542"/>
      <c r="DBB15" s="541"/>
      <c r="DBC15" s="537"/>
      <c r="DBD15" s="6"/>
      <c r="DBE15" s="275"/>
      <c r="DBF15" s="275"/>
      <c r="DBG15" s="275"/>
      <c r="DBH15" s="275"/>
      <c r="DBI15" s="275"/>
      <c r="DBJ15" s="276"/>
      <c r="DBK15" s="277"/>
      <c r="DBL15" s="277"/>
      <c r="DBM15" s="277"/>
      <c r="DBN15" s="277"/>
      <c r="DBO15" s="274"/>
      <c r="DBP15" s="265"/>
      <c r="DBQ15" s="537"/>
      <c r="DBR15" s="537"/>
      <c r="DBS15" s="538"/>
      <c r="DBT15" s="539"/>
      <c r="DBV15" s="540"/>
      <c r="DBW15" s="540"/>
      <c r="DBX15" s="542"/>
      <c r="DBY15" s="541"/>
      <c r="DBZ15" s="537"/>
      <c r="DCA15" s="6"/>
      <c r="DCB15" s="275"/>
      <c r="DCC15" s="275"/>
      <c r="DCD15" s="275"/>
      <c r="DCE15" s="275"/>
      <c r="DCF15" s="275"/>
      <c r="DCG15" s="276"/>
      <c r="DCH15" s="277"/>
      <c r="DCI15" s="277"/>
      <c r="DCJ15" s="277"/>
      <c r="DCK15" s="277"/>
      <c r="DCL15" s="274"/>
      <c r="DCM15" s="265"/>
      <c r="DCN15" s="537"/>
      <c r="DCO15" s="537"/>
      <c r="DCP15" s="538"/>
      <c r="DCQ15" s="539"/>
      <c r="DCS15" s="540"/>
      <c r="DCT15" s="540"/>
      <c r="DCU15" s="542"/>
      <c r="DCV15" s="541"/>
      <c r="DCW15" s="537"/>
      <c r="DCX15" s="6"/>
      <c r="DCY15" s="275"/>
      <c r="DCZ15" s="275"/>
      <c r="DDA15" s="275"/>
      <c r="DDB15" s="275"/>
      <c r="DDC15" s="275"/>
      <c r="DDD15" s="276"/>
      <c r="DDE15" s="277"/>
      <c r="DDF15" s="277"/>
      <c r="DDG15" s="277"/>
      <c r="DDH15" s="277"/>
      <c r="DDI15" s="274"/>
      <c r="DDJ15" s="265"/>
      <c r="DDK15" s="537"/>
      <c r="DDL15" s="537"/>
      <c r="DDM15" s="538"/>
      <c r="DDN15" s="539"/>
      <c r="DDP15" s="540"/>
      <c r="DDQ15" s="540"/>
      <c r="DDR15" s="542"/>
      <c r="DDS15" s="541"/>
      <c r="DDT15" s="537"/>
      <c r="DDU15" s="6"/>
      <c r="DDV15" s="275"/>
      <c r="DDW15" s="275"/>
      <c r="DDX15" s="275"/>
      <c r="DDY15" s="275"/>
      <c r="DDZ15" s="275"/>
      <c r="DEA15" s="276"/>
      <c r="DEB15" s="277"/>
      <c r="DEC15" s="277"/>
      <c r="DED15" s="277"/>
      <c r="DEE15" s="277"/>
      <c r="DEF15" s="274"/>
      <c r="DEG15" s="265"/>
      <c r="DEH15" s="537"/>
      <c r="DEI15" s="537"/>
      <c r="DEJ15" s="538"/>
      <c r="DEK15" s="539"/>
      <c r="DEM15" s="540"/>
      <c r="DEN15" s="540"/>
      <c r="DEO15" s="542"/>
      <c r="DEP15" s="541"/>
      <c r="DEQ15" s="537"/>
      <c r="DER15" s="6"/>
      <c r="DES15" s="275"/>
      <c r="DET15" s="275"/>
      <c r="DEU15" s="275"/>
      <c r="DEV15" s="275"/>
      <c r="DEW15" s="275"/>
      <c r="DEX15" s="276"/>
      <c r="DEY15" s="277"/>
      <c r="DEZ15" s="277"/>
      <c r="DFA15" s="277"/>
      <c r="DFB15" s="277"/>
      <c r="DFC15" s="274"/>
      <c r="DFD15" s="265"/>
      <c r="DFE15" s="537"/>
      <c r="DFF15" s="537"/>
      <c r="DFG15" s="538"/>
      <c r="DFH15" s="539"/>
      <c r="DFJ15" s="540"/>
      <c r="DFK15" s="540"/>
      <c r="DFL15" s="542"/>
      <c r="DFM15" s="541"/>
      <c r="DFN15" s="537"/>
      <c r="DFO15" s="6"/>
      <c r="DFP15" s="275"/>
      <c r="DFQ15" s="275"/>
      <c r="DFR15" s="275"/>
      <c r="DFS15" s="275"/>
      <c r="DFT15" s="275"/>
      <c r="DFU15" s="276"/>
      <c r="DFV15" s="277"/>
      <c r="DFW15" s="277"/>
      <c r="DFX15" s="277"/>
      <c r="DFY15" s="277"/>
      <c r="DFZ15" s="274"/>
      <c r="DGA15" s="265"/>
      <c r="DGB15" s="537"/>
      <c r="DGC15" s="537"/>
      <c r="DGD15" s="538"/>
      <c r="DGE15" s="539"/>
      <c r="DGG15" s="540"/>
      <c r="DGH15" s="540"/>
      <c r="DGI15" s="542"/>
      <c r="DGJ15" s="541"/>
      <c r="DGK15" s="537"/>
      <c r="DGL15" s="6"/>
      <c r="DGM15" s="275"/>
      <c r="DGN15" s="275"/>
      <c r="DGO15" s="275"/>
      <c r="DGP15" s="275"/>
      <c r="DGQ15" s="275"/>
      <c r="DGR15" s="276"/>
      <c r="DGS15" s="277"/>
      <c r="DGT15" s="277"/>
      <c r="DGU15" s="277"/>
      <c r="DGV15" s="277"/>
      <c r="DGW15" s="274"/>
      <c r="DGX15" s="265"/>
      <c r="DGY15" s="537"/>
      <c r="DGZ15" s="537"/>
      <c r="DHA15" s="538"/>
      <c r="DHB15" s="539"/>
      <c r="DHD15" s="540"/>
      <c r="DHE15" s="540"/>
      <c r="DHF15" s="542"/>
      <c r="DHG15" s="541"/>
      <c r="DHH15" s="537"/>
      <c r="DHI15" s="6"/>
      <c r="DHJ15" s="275"/>
      <c r="DHK15" s="275"/>
      <c r="DHL15" s="275"/>
      <c r="DHM15" s="275"/>
      <c r="DHN15" s="275"/>
      <c r="DHO15" s="276"/>
      <c r="DHP15" s="277"/>
      <c r="DHQ15" s="277"/>
      <c r="DHR15" s="277"/>
      <c r="DHS15" s="277"/>
      <c r="DHT15" s="274"/>
      <c r="DHU15" s="265"/>
      <c r="DHV15" s="537"/>
      <c r="DHW15" s="537"/>
      <c r="DHX15" s="538"/>
      <c r="DHY15" s="539"/>
      <c r="DIA15" s="540"/>
      <c r="DIB15" s="540"/>
      <c r="DIC15" s="542"/>
      <c r="DID15" s="541"/>
      <c r="DIE15" s="537"/>
      <c r="DIF15" s="6"/>
      <c r="DIG15" s="275"/>
      <c r="DIH15" s="275"/>
      <c r="DII15" s="275"/>
      <c r="DIJ15" s="275"/>
      <c r="DIK15" s="275"/>
      <c r="DIL15" s="276"/>
      <c r="DIM15" s="277"/>
      <c r="DIN15" s="277"/>
      <c r="DIO15" s="277"/>
      <c r="DIP15" s="277"/>
      <c r="DIQ15" s="274"/>
      <c r="DIR15" s="265"/>
      <c r="DIS15" s="537"/>
      <c r="DIT15" s="537"/>
      <c r="DIU15" s="538"/>
      <c r="DIV15" s="539"/>
      <c r="DIX15" s="540"/>
      <c r="DIY15" s="540"/>
      <c r="DIZ15" s="542"/>
      <c r="DJA15" s="541"/>
      <c r="DJB15" s="537"/>
      <c r="DJC15" s="6"/>
      <c r="DJD15" s="275"/>
      <c r="DJE15" s="275"/>
      <c r="DJF15" s="275"/>
      <c r="DJG15" s="275"/>
      <c r="DJH15" s="275"/>
      <c r="DJI15" s="276"/>
      <c r="DJJ15" s="277"/>
      <c r="DJK15" s="277"/>
      <c r="DJL15" s="277"/>
      <c r="DJM15" s="277"/>
      <c r="DJN15" s="274"/>
      <c r="DJO15" s="265"/>
      <c r="DJP15" s="537"/>
      <c r="DJQ15" s="537"/>
      <c r="DJR15" s="538"/>
      <c r="DJS15" s="539"/>
      <c r="DJU15" s="540"/>
      <c r="DJV15" s="540"/>
      <c r="DJW15" s="542"/>
      <c r="DJX15" s="541"/>
      <c r="DJY15" s="537"/>
      <c r="DJZ15" s="6"/>
      <c r="DKA15" s="275"/>
      <c r="DKB15" s="275"/>
      <c r="DKC15" s="275"/>
      <c r="DKD15" s="275"/>
      <c r="DKE15" s="275"/>
      <c r="DKF15" s="276"/>
      <c r="DKG15" s="277"/>
      <c r="DKH15" s="277"/>
      <c r="DKI15" s="277"/>
      <c r="DKJ15" s="277"/>
      <c r="DKK15" s="274"/>
      <c r="DKL15" s="265"/>
      <c r="DKM15" s="537"/>
      <c r="DKN15" s="537"/>
      <c r="DKO15" s="538"/>
      <c r="DKP15" s="539"/>
      <c r="DKR15" s="540"/>
      <c r="DKS15" s="540"/>
      <c r="DKT15" s="542"/>
      <c r="DKU15" s="541"/>
      <c r="DKV15" s="537"/>
      <c r="DKW15" s="6"/>
      <c r="DKX15" s="275"/>
      <c r="DKY15" s="275"/>
      <c r="DKZ15" s="275"/>
      <c r="DLA15" s="275"/>
      <c r="DLB15" s="275"/>
      <c r="DLC15" s="276"/>
      <c r="DLD15" s="277"/>
      <c r="DLE15" s="277"/>
      <c r="DLF15" s="277"/>
      <c r="DLG15" s="277"/>
      <c r="DLH15" s="274"/>
      <c r="DLI15" s="265"/>
      <c r="DLJ15" s="537"/>
      <c r="DLK15" s="537"/>
      <c r="DLL15" s="538"/>
      <c r="DLM15" s="539"/>
      <c r="DLO15" s="540"/>
      <c r="DLP15" s="540"/>
      <c r="DLQ15" s="542"/>
      <c r="DLR15" s="541"/>
      <c r="DLS15" s="537"/>
      <c r="DLT15" s="6"/>
      <c r="DLU15" s="275"/>
      <c r="DLV15" s="275"/>
      <c r="DLW15" s="275"/>
      <c r="DLX15" s="275"/>
      <c r="DLY15" s="275"/>
      <c r="DLZ15" s="276"/>
      <c r="DMA15" s="277"/>
      <c r="DMB15" s="277"/>
      <c r="DMC15" s="277"/>
      <c r="DMD15" s="277"/>
      <c r="DME15" s="274"/>
      <c r="DMF15" s="265"/>
      <c r="DMG15" s="537"/>
      <c r="DMH15" s="537"/>
      <c r="DMI15" s="538"/>
      <c r="DMJ15" s="539"/>
      <c r="DML15" s="540"/>
      <c r="DMM15" s="540"/>
      <c r="DMN15" s="542"/>
      <c r="DMO15" s="541"/>
      <c r="DMP15" s="537"/>
      <c r="DMQ15" s="6"/>
      <c r="DMR15" s="275"/>
      <c r="DMS15" s="275"/>
      <c r="DMT15" s="275"/>
      <c r="DMU15" s="275"/>
      <c r="DMV15" s="275"/>
      <c r="DMW15" s="276"/>
      <c r="DMX15" s="277"/>
      <c r="DMY15" s="277"/>
      <c r="DMZ15" s="277"/>
      <c r="DNA15" s="277"/>
      <c r="DNB15" s="274"/>
      <c r="DNC15" s="265"/>
      <c r="DND15" s="537"/>
      <c r="DNE15" s="537"/>
      <c r="DNF15" s="538"/>
      <c r="DNG15" s="539"/>
      <c r="DNI15" s="540"/>
      <c r="DNJ15" s="540"/>
      <c r="DNK15" s="542"/>
      <c r="DNL15" s="541"/>
      <c r="DNM15" s="537"/>
      <c r="DNN15" s="6"/>
      <c r="DNO15" s="275"/>
      <c r="DNP15" s="275"/>
      <c r="DNQ15" s="275"/>
      <c r="DNR15" s="275"/>
      <c r="DNS15" s="275"/>
      <c r="DNT15" s="276"/>
      <c r="DNU15" s="277"/>
      <c r="DNV15" s="277"/>
      <c r="DNW15" s="277"/>
      <c r="DNX15" s="277"/>
      <c r="DNY15" s="274"/>
      <c r="DNZ15" s="265"/>
      <c r="DOA15" s="537"/>
      <c r="DOB15" s="537"/>
      <c r="DOC15" s="538"/>
      <c r="DOD15" s="539"/>
      <c r="DOF15" s="540"/>
      <c r="DOG15" s="540"/>
      <c r="DOH15" s="542"/>
      <c r="DOI15" s="541"/>
      <c r="DOJ15" s="537"/>
      <c r="DOK15" s="6"/>
      <c r="DOL15" s="275"/>
      <c r="DOM15" s="275"/>
      <c r="DON15" s="275"/>
      <c r="DOO15" s="275"/>
      <c r="DOP15" s="275"/>
      <c r="DOQ15" s="276"/>
      <c r="DOR15" s="277"/>
      <c r="DOS15" s="277"/>
      <c r="DOT15" s="277"/>
      <c r="DOU15" s="277"/>
      <c r="DOV15" s="274"/>
      <c r="DOW15" s="265"/>
      <c r="DOX15" s="537"/>
      <c r="DOY15" s="537"/>
      <c r="DOZ15" s="538"/>
      <c r="DPA15" s="539"/>
      <c r="DPC15" s="540"/>
      <c r="DPD15" s="540"/>
      <c r="DPE15" s="542"/>
      <c r="DPF15" s="541"/>
      <c r="DPG15" s="537"/>
      <c r="DPH15" s="6"/>
      <c r="DPI15" s="275"/>
      <c r="DPJ15" s="275"/>
      <c r="DPK15" s="275"/>
      <c r="DPL15" s="275"/>
      <c r="DPM15" s="275"/>
      <c r="DPN15" s="276"/>
      <c r="DPO15" s="277"/>
      <c r="DPP15" s="277"/>
      <c r="DPQ15" s="277"/>
      <c r="DPR15" s="277"/>
      <c r="DPS15" s="274"/>
      <c r="DPT15" s="265"/>
      <c r="DPU15" s="537"/>
      <c r="DPV15" s="537"/>
      <c r="DPW15" s="538"/>
      <c r="DPX15" s="539"/>
      <c r="DPZ15" s="540"/>
      <c r="DQA15" s="540"/>
      <c r="DQB15" s="542"/>
      <c r="DQC15" s="541"/>
      <c r="DQD15" s="537"/>
      <c r="DQE15" s="6"/>
      <c r="DQF15" s="275"/>
      <c r="DQG15" s="275"/>
      <c r="DQH15" s="275"/>
      <c r="DQI15" s="275"/>
      <c r="DQJ15" s="275"/>
      <c r="DQK15" s="276"/>
      <c r="DQL15" s="277"/>
      <c r="DQM15" s="277"/>
      <c r="DQN15" s="277"/>
      <c r="DQO15" s="277"/>
      <c r="DQP15" s="274"/>
      <c r="DQQ15" s="265"/>
      <c r="DQR15" s="537"/>
      <c r="DQS15" s="537"/>
      <c r="DQT15" s="538"/>
      <c r="DQU15" s="539"/>
      <c r="DQW15" s="540"/>
      <c r="DQX15" s="540"/>
      <c r="DQY15" s="542"/>
      <c r="DQZ15" s="541"/>
      <c r="DRA15" s="537"/>
      <c r="DRB15" s="6"/>
      <c r="DRC15" s="275"/>
      <c r="DRD15" s="275"/>
      <c r="DRE15" s="275"/>
      <c r="DRF15" s="275"/>
      <c r="DRG15" s="275"/>
      <c r="DRH15" s="276"/>
      <c r="DRI15" s="277"/>
      <c r="DRJ15" s="277"/>
      <c r="DRK15" s="277"/>
      <c r="DRL15" s="277"/>
      <c r="DRM15" s="274"/>
      <c r="DRN15" s="265"/>
      <c r="DRO15" s="537"/>
      <c r="DRP15" s="537"/>
      <c r="DRQ15" s="538"/>
      <c r="DRR15" s="539"/>
      <c r="DRT15" s="540"/>
      <c r="DRU15" s="540"/>
      <c r="DRV15" s="542"/>
      <c r="DRW15" s="541"/>
      <c r="DRX15" s="537"/>
      <c r="DRY15" s="6"/>
      <c r="DRZ15" s="275"/>
      <c r="DSA15" s="275"/>
      <c r="DSB15" s="275"/>
      <c r="DSC15" s="275"/>
      <c r="DSD15" s="275"/>
      <c r="DSE15" s="276"/>
      <c r="DSF15" s="277"/>
      <c r="DSG15" s="277"/>
      <c r="DSH15" s="277"/>
      <c r="DSI15" s="277"/>
      <c r="DSJ15" s="274"/>
      <c r="DSK15" s="265"/>
      <c r="DSL15" s="537"/>
      <c r="DSM15" s="537"/>
      <c r="DSN15" s="538"/>
      <c r="DSO15" s="539"/>
      <c r="DSQ15" s="540"/>
      <c r="DSR15" s="540"/>
      <c r="DSS15" s="542"/>
      <c r="DST15" s="541"/>
      <c r="DSU15" s="537"/>
      <c r="DSV15" s="6"/>
      <c r="DSW15" s="275"/>
      <c r="DSX15" s="275"/>
      <c r="DSY15" s="275"/>
      <c r="DSZ15" s="275"/>
      <c r="DTA15" s="275"/>
      <c r="DTB15" s="276"/>
      <c r="DTC15" s="277"/>
      <c r="DTD15" s="277"/>
      <c r="DTE15" s="277"/>
      <c r="DTF15" s="277"/>
      <c r="DTG15" s="274"/>
      <c r="DTH15" s="265"/>
      <c r="DTI15" s="537"/>
      <c r="DTJ15" s="537"/>
      <c r="DTK15" s="538"/>
      <c r="DTL15" s="539"/>
      <c r="DTN15" s="540"/>
      <c r="DTO15" s="540"/>
      <c r="DTP15" s="542"/>
      <c r="DTQ15" s="541"/>
      <c r="DTR15" s="537"/>
      <c r="DTS15" s="6"/>
      <c r="DTT15" s="275"/>
      <c r="DTU15" s="275"/>
      <c r="DTV15" s="275"/>
      <c r="DTW15" s="275"/>
      <c r="DTX15" s="275"/>
      <c r="DTY15" s="276"/>
      <c r="DTZ15" s="277"/>
      <c r="DUA15" s="277"/>
      <c r="DUB15" s="277"/>
      <c r="DUC15" s="277"/>
      <c r="DUD15" s="274"/>
      <c r="DUE15" s="265"/>
      <c r="DUF15" s="537"/>
      <c r="DUG15" s="537"/>
      <c r="DUH15" s="538"/>
      <c r="DUI15" s="539"/>
      <c r="DUK15" s="540"/>
      <c r="DUL15" s="540"/>
      <c r="DUM15" s="542"/>
      <c r="DUN15" s="541"/>
      <c r="DUO15" s="537"/>
      <c r="DUP15" s="6"/>
      <c r="DUQ15" s="275"/>
      <c r="DUR15" s="275"/>
      <c r="DUS15" s="275"/>
      <c r="DUT15" s="275"/>
      <c r="DUU15" s="275"/>
      <c r="DUV15" s="276"/>
      <c r="DUW15" s="277"/>
      <c r="DUX15" s="277"/>
      <c r="DUY15" s="277"/>
      <c r="DUZ15" s="277"/>
      <c r="DVA15" s="274"/>
      <c r="DVB15" s="265"/>
      <c r="DVC15" s="537"/>
      <c r="DVD15" s="537"/>
      <c r="DVE15" s="538"/>
      <c r="DVF15" s="539"/>
      <c r="DVH15" s="540"/>
      <c r="DVI15" s="540"/>
      <c r="DVJ15" s="542"/>
      <c r="DVK15" s="541"/>
      <c r="DVL15" s="537"/>
      <c r="DVM15" s="6"/>
      <c r="DVN15" s="275"/>
      <c r="DVO15" s="275"/>
      <c r="DVP15" s="275"/>
      <c r="DVQ15" s="275"/>
      <c r="DVR15" s="275"/>
      <c r="DVS15" s="276"/>
      <c r="DVT15" s="277"/>
      <c r="DVU15" s="277"/>
      <c r="DVV15" s="277"/>
      <c r="DVW15" s="277"/>
      <c r="DVX15" s="274"/>
      <c r="DVY15" s="265"/>
      <c r="DVZ15" s="537"/>
      <c r="DWA15" s="537"/>
      <c r="DWB15" s="538"/>
      <c r="DWC15" s="539"/>
      <c r="DWE15" s="540"/>
      <c r="DWF15" s="540"/>
      <c r="DWG15" s="542"/>
      <c r="DWH15" s="541"/>
      <c r="DWI15" s="537"/>
      <c r="DWJ15" s="6"/>
      <c r="DWK15" s="275"/>
      <c r="DWL15" s="275"/>
      <c r="DWM15" s="275"/>
      <c r="DWN15" s="275"/>
      <c r="DWO15" s="275"/>
      <c r="DWP15" s="276"/>
      <c r="DWQ15" s="277"/>
      <c r="DWR15" s="277"/>
      <c r="DWS15" s="277"/>
      <c r="DWT15" s="277"/>
      <c r="DWU15" s="274"/>
      <c r="DWV15" s="265"/>
      <c r="DWW15" s="537"/>
      <c r="DWX15" s="537"/>
      <c r="DWY15" s="538"/>
      <c r="DWZ15" s="539"/>
      <c r="DXB15" s="540"/>
      <c r="DXC15" s="540"/>
      <c r="DXD15" s="542"/>
      <c r="DXE15" s="541"/>
      <c r="DXF15" s="537"/>
      <c r="DXG15" s="6"/>
      <c r="DXH15" s="275"/>
      <c r="DXI15" s="275"/>
      <c r="DXJ15" s="275"/>
      <c r="DXK15" s="275"/>
      <c r="DXL15" s="275"/>
      <c r="DXM15" s="276"/>
      <c r="DXN15" s="277"/>
      <c r="DXO15" s="277"/>
      <c r="DXP15" s="277"/>
      <c r="DXQ15" s="277"/>
      <c r="DXR15" s="274"/>
      <c r="DXS15" s="265"/>
      <c r="DXT15" s="537"/>
      <c r="DXU15" s="537"/>
      <c r="DXV15" s="538"/>
      <c r="DXW15" s="539"/>
      <c r="DXY15" s="540"/>
      <c r="DXZ15" s="540"/>
      <c r="DYA15" s="542"/>
      <c r="DYB15" s="541"/>
      <c r="DYC15" s="537"/>
      <c r="DYD15" s="6"/>
      <c r="DYE15" s="275"/>
      <c r="DYF15" s="275"/>
      <c r="DYG15" s="275"/>
      <c r="DYH15" s="275"/>
      <c r="DYI15" s="275"/>
      <c r="DYJ15" s="276"/>
      <c r="DYK15" s="277"/>
      <c r="DYL15" s="277"/>
      <c r="DYM15" s="277"/>
      <c r="DYN15" s="277"/>
      <c r="DYO15" s="274"/>
      <c r="DYP15" s="265"/>
      <c r="DYQ15" s="537"/>
      <c r="DYR15" s="537"/>
      <c r="DYS15" s="538"/>
      <c r="DYT15" s="539"/>
      <c r="DYV15" s="540"/>
      <c r="DYW15" s="540"/>
      <c r="DYX15" s="542"/>
      <c r="DYY15" s="541"/>
      <c r="DYZ15" s="537"/>
      <c r="DZA15" s="6"/>
      <c r="DZB15" s="275"/>
      <c r="DZC15" s="275"/>
      <c r="DZD15" s="275"/>
      <c r="DZE15" s="275"/>
      <c r="DZF15" s="275"/>
      <c r="DZG15" s="276"/>
      <c r="DZH15" s="277"/>
      <c r="DZI15" s="277"/>
      <c r="DZJ15" s="277"/>
      <c r="DZK15" s="277"/>
      <c r="DZL15" s="274"/>
      <c r="DZM15" s="265"/>
      <c r="DZN15" s="537"/>
      <c r="DZO15" s="537"/>
      <c r="DZP15" s="538"/>
      <c r="DZQ15" s="539"/>
      <c r="DZS15" s="540"/>
      <c r="DZT15" s="540"/>
      <c r="DZU15" s="542"/>
      <c r="DZV15" s="541"/>
      <c r="DZW15" s="537"/>
      <c r="DZX15" s="6"/>
      <c r="DZY15" s="275"/>
      <c r="DZZ15" s="275"/>
      <c r="EAA15" s="275"/>
      <c r="EAB15" s="275"/>
      <c r="EAC15" s="275"/>
      <c r="EAD15" s="276"/>
      <c r="EAE15" s="277"/>
      <c r="EAF15" s="277"/>
      <c r="EAG15" s="277"/>
      <c r="EAH15" s="277"/>
      <c r="EAI15" s="274"/>
      <c r="EAJ15" s="265"/>
      <c r="EAK15" s="537"/>
      <c r="EAL15" s="537"/>
      <c r="EAM15" s="538"/>
      <c r="EAN15" s="539"/>
      <c r="EAP15" s="540"/>
      <c r="EAQ15" s="540"/>
      <c r="EAR15" s="542"/>
      <c r="EAS15" s="541"/>
      <c r="EAT15" s="537"/>
      <c r="EAU15" s="6"/>
      <c r="EAV15" s="275"/>
      <c r="EAW15" s="275"/>
      <c r="EAX15" s="275"/>
      <c r="EAY15" s="275"/>
      <c r="EAZ15" s="275"/>
      <c r="EBA15" s="276"/>
      <c r="EBB15" s="277"/>
      <c r="EBC15" s="277"/>
      <c r="EBD15" s="277"/>
      <c r="EBE15" s="277"/>
      <c r="EBF15" s="274"/>
      <c r="EBG15" s="265"/>
      <c r="EBH15" s="537"/>
      <c r="EBI15" s="537"/>
      <c r="EBJ15" s="538"/>
      <c r="EBK15" s="539"/>
      <c r="EBM15" s="540"/>
      <c r="EBN15" s="540"/>
      <c r="EBO15" s="542"/>
      <c r="EBP15" s="541"/>
      <c r="EBQ15" s="537"/>
      <c r="EBR15" s="6"/>
      <c r="EBS15" s="275"/>
      <c r="EBT15" s="275"/>
      <c r="EBU15" s="275"/>
      <c r="EBV15" s="275"/>
      <c r="EBW15" s="275"/>
      <c r="EBX15" s="276"/>
      <c r="EBY15" s="277"/>
      <c r="EBZ15" s="277"/>
      <c r="ECA15" s="277"/>
      <c r="ECB15" s="277"/>
      <c r="ECC15" s="274"/>
      <c r="ECD15" s="265"/>
      <c r="ECE15" s="537"/>
      <c r="ECF15" s="537"/>
      <c r="ECG15" s="538"/>
      <c r="ECH15" s="539"/>
      <c r="ECJ15" s="540"/>
      <c r="ECK15" s="540"/>
      <c r="ECL15" s="542"/>
      <c r="ECM15" s="541"/>
      <c r="ECN15" s="537"/>
      <c r="ECO15" s="6"/>
      <c r="ECP15" s="275"/>
      <c r="ECQ15" s="275"/>
      <c r="ECR15" s="275"/>
      <c r="ECS15" s="275"/>
      <c r="ECT15" s="275"/>
      <c r="ECU15" s="276"/>
      <c r="ECV15" s="277"/>
      <c r="ECW15" s="277"/>
      <c r="ECX15" s="277"/>
      <c r="ECY15" s="277"/>
      <c r="ECZ15" s="274"/>
      <c r="EDA15" s="265"/>
      <c r="EDB15" s="537"/>
      <c r="EDC15" s="537"/>
      <c r="EDD15" s="538"/>
      <c r="EDE15" s="539"/>
      <c r="EDG15" s="540"/>
      <c r="EDH15" s="540"/>
      <c r="EDI15" s="542"/>
      <c r="EDJ15" s="541"/>
      <c r="EDK15" s="537"/>
      <c r="EDL15" s="6"/>
      <c r="EDM15" s="275"/>
      <c r="EDN15" s="275"/>
      <c r="EDO15" s="275"/>
      <c r="EDP15" s="275"/>
      <c r="EDQ15" s="275"/>
      <c r="EDR15" s="276"/>
      <c r="EDS15" s="277"/>
      <c r="EDT15" s="277"/>
      <c r="EDU15" s="277"/>
      <c r="EDV15" s="277"/>
      <c r="EDW15" s="274"/>
      <c r="EDX15" s="265"/>
      <c r="EDY15" s="537"/>
      <c r="EDZ15" s="537"/>
      <c r="EEA15" s="538"/>
      <c r="EEB15" s="539"/>
      <c r="EED15" s="540"/>
      <c r="EEE15" s="540"/>
      <c r="EEF15" s="542"/>
      <c r="EEG15" s="541"/>
      <c r="EEH15" s="537"/>
      <c r="EEI15" s="6"/>
      <c r="EEJ15" s="275"/>
      <c r="EEK15" s="275"/>
      <c r="EEL15" s="275"/>
      <c r="EEM15" s="275"/>
      <c r="EEN15" s="275"/>
      <c r="EEO15" s="276"/>
      <c r="EEP15" s="277"/>
      <c r="EEQ15" s="277"/>
      <c r="EER15" s="277"/>
      <c r="EES15" s="277"/>
      <c r="EET15" s="274"/>
      <c r="EEU15" s="265"/>
      <c r="EEV15" s="537"/>
      <c r="EEW15" s="537"/>
      <c r="EEX15" s="538"/>
      <c r="EEY15" s="539"/>
      <c r="EFA15" s="540"/>
      <c r="EFB15" s="540"/>
      <c r="EFC15" s="542"/>
      <c r="EFD15" s="541"/>
      <c r="EFE15" s="537"/>
      <c r="EFF15" s="6"/>
      <c r="EFG15" s="275"/>
      <c r="EFH15" s="275"/>
      <c r="EFI15" s="275"/>
      <c r="EFJ15" s="275"/>
      <c r="EFK15" s="275"/>
      <c r="EFL15" s="276"/>
      <c r="EFM15" s="277"/>
      <c r="EFN15" s="277"/>
      <c r="EFO15" s="277"/>
      <c r="EFP15" s="277"/>
      <c r="EFQ15" s="274"/>
      <c r="EFR15" s="265"/>
      <c r="EFS15" s="537"/>
      <c r="EFT15" s="537"/>
      <c r="EFU15" s="538"/>
      <c r="EFV15" s="539"/>
      <c r="EFX15" s="540"/>
      <c r="EFY15" s="540"/>
      <c r="EFZ15" s="542"/>
      <c r="EGA15" s="541"/>
      <c r="EGB15" s="537"/>
      <c r="EGC15" s="6"/>
      <c r="EGD15" s="275"/>
      <c r="EGE15" s="275"/>
      <c r="EGF15" s="275"/>
      <c r="EGG15" s="275"/>
      <c r="EGH15" s="275"/>
      <c r="EGI15" s="276"/>
      <c r="EGJ15" s="277"/>
      <c r="EGK15" s="277"/>
      <c r="EGL15" s="277"/>
      <c r="EGM15" s="277"/>
      <c r="EGN15" s="274"/>
      <c r="EGO15" s="265"/>
      <c r="EGP15" s="537"/>
      <c r="EGQ15" s="537"/>
      <c r="EGR15" s="538"/>
      <c r="EGS15" s="539"/>
      <c r="EGU15" s="540"/>
      <c r="EGV15" s="540"/>
      <c r="EGW15" s="542"/>
      <c r="EGX15" s="541"/>
      <c r="EGY15" s="537"/>
      <c r="EGZ15" s="6"/>
      <c r="EHA15" s="275"/>
      <c r="EHB15" s="275"/>
      <c r="EHC15" s="275"/>
      <c r="EHD15" s="275"/>
      <c r="EHE15" s="275"/>
      <c r="EHF15" s="276"/>
      <c r="EHG15" s="277"/>
      <c r="EHH15" s="277"/>
      <c r="EHI15" s="277"/>
      <c r="EHJ15" s="277"/>
      <c r="EHK15" s="274"/>
      <c r="EHL15" s="265"/>
      <c r="EHM15" s="537"/>
      <c r="EHN15" s="537"/>
      <c r="EHO15" s="538"/>
      <c r="EHP15" s="539"/>
      <c r="EHR15" s="540"/>
      <c r="EHS15" s="540"/>
      <c r="EHT15" s="542"/>
      <c r="EHU15" s="541"/>
      <c r="EHV15" s="537"/>
      <c r="EHW15" s="6"/>
      <c r="EHX15" s="275"/>
      <c r="EHY15" s="275"/>
      <c r="EHZ15" s="275"/>
      <c r="EIA15" s="275"/>
      <c r="EIB15" s="275"/>
      <c r="EIC15" s="276"/>
      <c r="EID15" s="277"/>
      <c r="EIE15" s="277"/>
      <c r="EIF15" s="277"/>
      <c r="EIG15" s="277"/>
      <c r="EIH15" s="274"/>
      <c r="EII15" s="265"/>
      <c r="EIJ15" s="537"/>
      <c r="EIK15" s="537"/>
      <c r="EIL15" s="538"/>
      <c r="EIM15" s="539"/>
      <c r="EIO15" s="540"/>
      <c r="EIP15" s="540"/>
      <c r="EIQ15" s="542"/>
      <c r="EIR15" s="541"/>
      <c r="EIS15" s="537"/>
      <c r="EIT15" s="6"/>
      <c r="EIU15" s="275"/>
      <c r="EIV15" s="275"/>
      <c r="EIW15" s="275"/>
      <c r="EIX15" s="275"/>
      <c r="EIY15" s="275"/>
      <c r="EIZ15" s="276"/>
      <c r="EJA15" s="277"/>
      <c r="EJB15" s="277"/>
      <c r="EJC15" s="277"/>
      <c r="EJD15" s="277"/>
      <c r="EJE15" s="274"/>
      <c r="EJF15" s="265"/>
      <c r="EJG15" s="537"/>
      <c r="EJH15" s="537"/>
      <c r="EJI15" s="538"/>
      <c r="EJJ15" s="539"/>
      <c r="EJL15" s="540"/>
      <c r="EJM15" s="540"/>
      <c r="EJN15" s="542"/>
      <c r="EJO15" s="541"/>
      <c r="EJP15" s="537"/>
      <c r="EJQ15" s="6"/>
      <c r="EJR15" s="275"/>
      <c r="EJS15" s="275"/>
      <c r="EJT15" s="275"/>
      <c r="EJU15" s="275"/>
      <c r="EJV15" s="275"/>
      <c r="EJW15" s="276"/>
      <c r="EJX15" s="277"/>
      <c r="EJY15" s="277"/>
      <c r="EJZ15" s="277"/>
      <c r="EKA15" s="277"/>
      <c r="EKB15" s="274"/>
      <c r="EKC15" s="265"/>
      <c r="EKD15" s="537"/>
      <c r="EKE15" s="537"/>
      <c r="EKF15" s="538"/>
      <c r="EKG15" s="539"/>
      <c r="EKI15" s="540"/>
      <c r="EKJ15" s="540"/>
      <c r="EKK15" s="542"/>
      <c r="EKL15" s="541"/>
      <c r="EKM15" s="537"/>
      <c r="EKN15" s="6"/>
      <c r="EKO15" s="275"/>
      <c r="EKP15" s="275"/>
      <c r="EKQ15" s="275"/>
      <c r="EKR15" s="275"/>
      <c r="EKS15" s="275"/>
      <c r="EKT15" s="276"/>
      <c r="EKU15" s="277"/>
      <c r="EKV15" s="277"/>
      <c r="EKW15" s="277"/>
      <c r="EKX15" s="277"/>
      <c r="EKY15" s="274"/>
      <c r="EKZ15" s="265"/>
      <c r="ELA15" s="537"/>
      <c r="ELB15" s="537"/>
      <c r="ELC15" s="538"/>
      <c r="ELD15" s="539"/>
      <c r="ELF15" s="540"/>
      <c r="ELG15" s="540"/>
      <c r="ELH15" s="542"/>
      <c r="ELI15" s="541"/>
      <c r="ELJ15" s="537"/>
      <c r="ELK15" s="6"/>
      <c r="ELL15" s="275"/>
      <c r="ELM15" s="275"/>
      <c r="ELN15" s="275"/>
      <c r="ELO15" s="275"/>
      <c r="ELP15" s="275"/>
      <c r="ELQ15" s="276"/>
      <c r="ELR15" s="277"/>
      <c r="ELS15" s="277"/>
      <c r="ELT15" s="277"/>
      <c r="ELU15" s="277"/>
      <c r="ELV15" s="274"/>
      <c r="ELW15" s="265"/>
      <c r="ELX15" s="537"/>
      <c r="ELY15" s="537"/>
      <c r="ELZ15" s="538"/>
      <c r="EMA15" s="539"/>
      <c r="EMC15" s="540"/>
      <c r="EMD15" s="540"/>
      <c r="EME15" s="542"/>
      <c r="EMF15" s="541"/>
      <c r="EMG15" s="537"/>
      <c r="EMH15" s="6"/>
      <c r="EMI15" s="275"/>
      <c r="EMJ15" s="275"/>
      <c r="EMK15" s="275"/>
      <c r="EML15" s="275"/>
      <c r="EMM15" s="275"/>
      <c r="EMN15" s="276"/>
      <c r="EMO15" s="277"/>
      <c r="EMP15" s="277"/>
      <c r="EMQ15" s="277"/>
      <c r="EMR15" s="277"/>
      <c r="EMS15" s="274"/>
      <c r="EMT15" s="265"/>
      <c r="EMU15" s="537"/>
      <c r="EMV15" s="537"/>
      <c r="EMW15" s="538"/>
      <c r="EMX15" s="539"/>
      <c r="EMZ15" s="540"/>
      <c r="ENA15" s="540"/>
      <c r="ENB15" s="542"/>
      <c r="ENC15" s="541"/>
      <c r="END15" s="537"/>
      <c r="ENE15" s="6"/>
      <c r="ENF15" s="275"/>
      <c r="ENG15" s="275"/>
      <c r="ENH15" s="275"/>
      <c r="ENI15" s="275"/>
      <c r="ENJ15" s="275"/>
      <c r="ENK15" s="276"/>
      <c r="ENL15" s="277"/>
      <c r="ENM15" s="277"/>
      <c r="ENN15" s="277"/>
      <c r="ENO15" s="277"/>
      <c r="ENP15" s="274"/>
      <c r="ENQ15" s="265"/>
      <c r="ENR15" s="537"/>
      <c r="ENS15" s="537"/>
      <c r="ENT15" s="538"/>
      <c r="ENU15" s="539"/>
      <c r="ENW15" s="540"/>
      <c r="ENX15" s="540"/>
      <c r="ENY15" s="542"/>
      <c r="ENZ15" s="541"/>
      <c r="EOA15" s="537"/>
      <c r="EOB15" s="6"/>
      <c r="EOC15" s="275"/>
      <c r="EOD15" s="275"/>
      <c r="EOE15" s="275"/>
      <c r="EOF15" s="275"/>
      <c r="EOG15" s="275"/>
      <c r="EOH15" s="276"/>
      <c r="EOI15" s="277"/>
      <c r="EOJ15" s="277"/>
      <c r="EOK15" s="277"/>
      <c r="EOL15" s="277"/>
      <c r="EOM15" s="274"/>
      <c r="EON15" s="265"/>
      <c r="EOO15" s="537"/>
      <c r="EOP15" s="537"/>
      <c r="EOQ15" s="538"/>
      <c r="EOR15" s="539"/>
      <c r="EOT15" s="540"/>
      <c r="EOU15" s="540"/>
      <c r="EOV15" s="542"/>
      <c r="EOW15" s="541"/>
      <c r="EOX15" s="537"/>
      <c r="EOY15" s="6"/>
      <c r="EOZ15" s="275"/>
      <c r="EPA15" s="275"/>
      <c r="EPB15" s="275"/>
      <c r="EPC15" s="275"/>
      <c r="EPD15" s="275"/>
      <c r="EPE15" s="276"/>
      <c r="EPF15" s="277"/>
      <c r="EPG15" s="277"/>
      <c r="EPH15" s="277"/>
      <c r="EPI15" s="277"/>
      <c r="EPJ15" s="274"/>
      <c r="EPK15" s="265"/>
      <c r="EPL15" s="537"/>
      <c r="EPM15" s="537"/>
      <c r="EPN15" s="538"/>
      <c r="EPO15" s="539"/>
      <c r="EPQ15" s="540"/>
      <c r="EPR15" s="540"/>
      <c r="EPS15" s="542"/>
      <c r="EPT15" s="541"/>
      <c r="EPU15" s="537"/>
      <c r="EPV15" s="6"/>
      <c r="EPW15" s="275"/>
      <c r="EPX15" s="275"/>
      <c r="EPY15" s="275"/>
      <c r="EPZ15" s="275"/>
      <c r="EQA15" s="275"/>
      <c r="EQB15" s="276"/>
      <c r="EQC15" s="277"/>
      <c r="EQD15" s="277"/>
      <c r="EQE15" s="277"/>
      <c r="EQF15" s="277"/>
      <c r="EQG15" s="274"/>
      <c r="EQH15" s="265"/>
      <c r="EQI15" s="537"/>
      <c r="EQJ15" s="537"/>
      <c r="EQK15" s="538"/>
      <c r="EQL15" s="539"/>
      <c r="EQN15" s="540"/>
      <c r="EQO15" s="540"/>
      <c r="EQP15" s="542"/>
      <c r="EQQ15" s="541"/>
      <c r="EQR15" s="537"/>
      <c r="EQS15" s="6"/>
      <c r="EQT15" s="275"/>
      <c r="EQU15" s="275"/>
      <c r="EQV15" s="275"/>
      <c r="EQW15" s="275"/>
      <c r="EQX15" s="275"/>
      <c r="EQY15" s="276"/>
      <c r="EQZ15" s="277"/>
      <c r="ERA15" s="277"/>
      <c r="ERB15" s="277"/>
      <c r="ERC15" s="277"/>
      <c r="ERD15" s="274"/>
      <c r="ERE15" s="265"/>
      <c r="ERF15" s="537"/>
      <c r="ERG15" s="537"/>
      <c r="ERH15" s="538"/>
      <c r="ERI15" s="539"/>
      <c r="ERK15" s="540"/>
      <c r="ERL15" s="540"/>
      <c r="ERM15" s="542"/>
      <c r="ERN15" s="541"/>
      <c r="ERO15" s="537"/>
      <c r="ERP15" s="6"/>
      <c r="ERQ15" s="275"/>
      <c r="ERR15" s="275"/>
      <c r="ERS15" s="275"/>
      <c r="ERT15" s="275"/>
      <c r="ERU15" s="275"/>
      <c r="ERV15" s="276"/>
      <c r="ERW15" s="277"/>
      <c r="ERX15" s="277"/>
      <c r="ERY15" s="277"/>
      <c r="ERZ15" s="277"/>
      <c r="ESA15" s="274"/>
      <c r="ESB15" s="265"/>
      <c r="ESC15" s="537"/>
      <c r="ESD15" s="537"/>
      <c r="ESE15" s="538"/>
      <c r="ESF15" s="539"/>
      <c r="ESH15" s="540"/>
      <c r="ESI15" s="540"/>
      <c r="ESJ15" s="542"/>
      <c r="ESK15" s="541"/>
      <c r="ESL15" s="537"/>
      <c r="ESM15" s="6"/>
      <c r="ESN15" s="275"/>
      <c r="ESO15" s="275"/>
      <c r="ESP15" s="275"/>
      <c r="ESQ15" s="275"/>
      <c r="ESR15" s="275"/>
      <c r="ESS15" s="276"/>
      <c r="EST15" s="277"/>
      <c r="ESU15" s="277"/>
      <c r="ESV15" s="277"/>
      <c r="ESW15" s="277"/>
      <c r="ESX15" s="274"/>
      <c r="ESY15" s="265"/>
      <c r="ESZ15" s="537"/>
      <c r="ETA15" s="537"/>
      <c r="ETB15" s="538"/>
      <c r="ETC15" s="539"/>
      <c r="ETE15" s="540"/>
      <c r="ETF15" s="540"/>
      <c r="ETG15" s="542"/>
      <c r="ETH15" s="541"/>
      <c r="ETI15" s="537"/>
      <c r="ETJ15" s="6"/>
      <c r="ETK15" s="275"/>
      <c r="ETL15" s="275"/>
      <c r="ETM15" s="275"/>
      <c r="ETN15" s="275"/>
      <c r="ETO15" s="275"/>
      <c r="ETP15" s="276"/>
      <c r="ETQ15" s="277"/>
      <c r="ETR15" s="277"/>
      <c r="ETS15" s="277"/>
      <c r="ETT15" s="277"/>
      <c r="ETU15" s="274"/>
      <c r="ETV15" s="265"/>
      <c r="ETW15" s="537"/>
      <c r="ETX15" s="537"/>
      <c r="ETY15" s="538"/>
      <c r="ETZ15" s="539"/>
      <c r="EUB15" s="540"/>
      <c r="EUC15" s="540"/>
      <c r="EUD15" s="542"/>
      <c r="EUE15" s="541"/>
      <c r="EUF15" s="537"/>
      <c r="EUG15" s="6"/>
      <c r="EUH15" s="275"/>
      <c r="EUI15" s="275"/>
      <c r="EUJ15" s="275"/>
      <c r="EUK15" s="275"/>
      <c r="EUL15" s="275"/>
      <c r="EUM15" s="276"/>
      <c r="EUN15" s="277"/>
      <c r="EUO15" s="277"/>
      <c r="EUP15" s="277"/>
      <c r="EUQ15" s="277"/>
      <c r="EUR15" s="274"/>
      <c r="EUS15" s="265"/>
      <c r="EUT15" s="537"/>
      <c r="EUU15" s="537"/>
      <c r="EUV15" s="538"/>
      <c r="EUW15" s="539"/>
      <c r="EUY15" s="540"/>
      <c r="EUZ15" s="540"/>
      <c r="EVA15" s="542"/>
      <c r="EVB15" s="541"/>
      <c r="EVC15" s="537"/>
      <c r="EVD15" s="6"/>
      <c r="EVE15" s="275"/>
      <c r="EVF15" s="275"/>
      <c r="EVG15" s="275"/>
      <c r="EVH15" s="275"/>
      <c r="EVI15" s="275"/>
      <c r="EVJ15" s="276"/>
      <c r="EVK15" s="277"/>
      <c r="EVL15" s="277"/>
      <c r="EVM15" s="277"/>
      <c r="EVN15" s="277"/>
      <c r="EVO15" s="274"/>
      <c r="EVP15" s="265"/>
      <c r="EVQ15" s="537"/>
      <c r="EVR15" s="537"/>
      <c r="EVS15" s="538"/>
      <c r="EVT15" s="539"/>
      <c r="EVV15" s="540"/>
      <c r="EVW15" s="540"/>
      <c r="EVX15" s="542"/>
      <c r="EVY15" s="541"/>
      <c r="EVZ15" s="537"/>
      <c r="EWA15" s="6"/>
      <c r="EWB15" s="275"/>
      <c r="EWC15" s="275"/>
      <c r="EWD15" s="275"/>
      <c r="EWE15" s="275"/>
      <c r="EWF15" s="275"/>
      <c r="EWG15" s="276"/>
      <c r="EWH15" s="277"/>
      <c r="EWI15" s="277"/>
      <c r="EWJ15" s="277"/>
      <c r="EWK15" s="277"/>
      <c r="EWL15" s="274"/>
      <c r="EWM15" s="265"/>
      <c r="EWN15" s="537"/>
      <c r="EWO15" s="537"/>
      <c r="EWP15" s="538"/>
      <c r="EWQ15" s="539"/>
      <c r="EWS15" s="540"/>
      <c r="EWT15" s="540"/>
      <c r="EWU15" s="542"/>
      <c r="EWV15" s="541"/>
      <c r="EWW15" s="537"/>
      <c r="EWX15" s="6"/>
      <c r="EWY15" s="275"/>
      <c r="EWZ15" s="275"/>
      <c r="EXA15" s="275"/>
      <c r="EXB15" s="275"/>
      <c r="EXC15" s="275"/>
      <c r="EXD15" s="276"/>
      <c r="EXE15" s="277"/>
      <c r="EXF15" s="277"/>
      <c r="EXG15" s="277"/>
      <c r="EXH15" s="277"/>
      <c r="EXI15" s="274"/>
      <c r="EXJ15" s="265"/>
      <c r="EXK15" s="537"/>
      <c r="EXL15" s="537"/>
      <c r="EXM15" s="538"/>
      <c r="EXN15" s="539"/>
      <c r="EXP15" s="540"/>
      <c r="EXQ15" s="540"/>
      <c r="EXR15" s="542"/>
      <c r="EXS15" s="541"/>
      <c r="EXT15" s="537"/>
      <c r="EXU15" s="6"/>
      <c r="EXV15" s="275"/>
      <c r="EXW15" s="275"/>
      <c r="EXX15" s="275"/>
      <c r="EXY15" s="275"/>
      <c r="EXZ15" s="275"/>
      <c r="EYA15" s="276"/>
      <c r="EYB15" s="277"/>
      <c r="EYC15" s="277"/>
      <c r="EYD15" s="277"/>
      <c r="EYE15" s="277"/>
      <c r="EYF15" s="274"/>
      <c r="EYG15" s="265"/>
      <c r="EYH15" s="537"/>
      <c r="EYI15" s="537"/>
      <c r="EYJ15" s="538"/>
      <c r="EYK15" s="539"/>
      <c r="EYM15" s="540"/>
      <c r="EYN15" s="540"/>
      <c r="EYO15" s="542"/>
      <c r="EYP15" s="541"/>
      <c r="EYQ15" s="537"/>
      <c r="EYR15" s="6"/>
      <c r="EYS15" s="275"/>
      <c r="EYT15" s="275"/>
      <c r="EYU15" s="275"/>
      <c r="EYV15" s="275"/>
      <c r="EYW15" s="275"/>
      <c r="EYX15" s="276"/>
      <c r="EYY15" s="277"/>
      <c r="EYZ15" s="277"/>
      <c r="EZA15" s="277"/>
      <c r="EZB15" s="277"/>
      <c r="EZC15" s="274"/>
      <c r="EZD15" s="265"/>
      <c r="EZE15" s="537"/>
      <c r="EZF15" s="537"/>
      <c r="EZG15" s="538"/>
      <c r="EZH15" s="539"/>
      <c r="EZJ15" s="540"/>
      <c r="EZK15" s="540"/>
      <c r="EZL15" s="542"/>
      <c r="EZM15" s="541"/>
      <c r="EZN15" s="537"/>
      <c r="EZO15" s="6"/>
      <c r="EZP15" s="275"/>
      <c r="EZQ15" s="275"/>
      <c r="EZR15" s="275"/>
      <c r="EZS15" s="275"/>
      <c r="EZT15" s="275"/>
      <c r="EZU15" s="276"/>
      <c r="EZV15" s="277"/>
      <c r="EZW15" s="277"/>
      <c r="EZX15" s="277"/>
      <c r="EZY15" s="277"/>
      <c r="EZZ15" s="274"/>
      <c r="FAA15" s="265"/>
      <c r="FAB15" s="537"/>
      <c r="FAC15" s="537"/>
      <c r="FAD15" s="538"/>
      <c r="FAE15" s="539"/>
      <c r="FAG15" s="540"/>
      <c r="FAH15" s="540"/>
      <c r="FAI15" s="542"/>
      <c r="FAJ15" s="541"/>
      <c r="FAK15" s="537"/>
      <c r="FAL15" s="6"/>
      <c r="FAM15" s="275"/>
      <c r="FAN15" s="275"/>
      <c r="FAO15" s="275"/>
      <c r="FAP15" s="275"/>
      <c r="FAQ15" s="275"/>
      <c r="FAR15" s="276"/>
      <c r="FAS15" s="277"/>
      <c r="FAT15" s="277"/>
      <c r="FAU15" s="277"/>
      <c r="FAV15" s="277"/>
      <c r="FAW15" s="274"/>
      <c r="FAX15" s="265"/>
      <c r="FAY15" s="537"/>
      <c r="FAZ15" s="537"/>
      <c r="FBA15" s="538"/>
      <c r="FBB15" s="539"/>
      <c r="FBD15" s="540"/>
      <c r="FBE15" s="540"/>
      <c r="FBF15" s="542"/>
      <c r="FBG15" s="541"/>
      <c r="FBH15" s="537"/>
      <c r="FBI15" s="6"/>
      <c r="FBJ15" s="275"/>
      <c r="FBK15" s="275"/>
      <c r="FBL15" s="275"/>
      <c r="FBM15" s="275"/>
      <c r="FBN15" s="275"/>
      <c r="FBO15" s="276"/>
      <c r="FBP15" s="277"/>
      <c r="FBQ15" s="277"/>
      <c r="FBR15" s="277"/>
      <c r="FBS15" s="277"/>
      <c r="FBT15" s="274"/>
      <c r="FBU15" s="265"/>
      <c r="FBV15" s="537"/>
      <c r="FBW15" s="537"/>
      <c r="FBX15" s="538"/>
      <c r="FBY15" s="539"/>
      <c r="FCA15" s="540"/>
      <c r="FCB15" s="540"/>
      <c r="FCC15" s="542"/>
      <c r="FCD15" s="541"/>
      <c r="FCE15" s="537"/>
      <c r="FCF15" s="6"/>
      <c r="FCG15" s="275"/>
      <c r="FCH15" s="275"/>
      <c r="FCI15" s="275"/>
      <c r="FCJ15" s="275"/>
      <c r="FCK15" s="275"/>
      <c r="FCL15" s="276"/>
      <c r="FCM15" s="277"/>
      <c r="FCN15" s="277"/>
      <c r="FCO15" s="277"/>
      <c r="FCP15" s="277"/>
      <c r="FCQ15" s="274"/>
      <c r="FCR15" s="265"/>
      <c r="FCS15" s="537"/>
      <c r="FCT15" s="537"/>
      <c r="FCU15" s="538"/>
      <c r="FCV15" s="539"/>
      <c r="FCX15" s="540"/>
      <c r="FCY15" s="540"/>
      <c r="FCZ15" s="542"/>
      <c r="FDA15" s="541"/>
      <c r="FDB15" s="537"/>
      <c r="FDC15" s="6"/>
      <c r="FDD15" s="275"/>
      <c r="FDE15" s="275"/>
      <c r="FDF15" s="275"/>
      <c r="FDG15" s="275"/>
      <c r="FDH15" s="275"/>
      <c r="FDI15" s="276"/>
      <c r="FDJ15" s="277"/>
      <c r="FDK15" s="277"/>
      <c r="FDL15" s="277"/>
      <c r="FDM15" s="277"/>
      <c r="FDN15" s="274"/>
      <c r="FDO15" s="265"/>
      <c r="FDP15" s="537"/>
      <c r="FDQ15" s="537"/>
      <c r="FDR15" s="538"/>
      <c r="FDS15" s="539"/>
      <c r="FDU15" s="540"/>
      <c r="FDV15" s="540"/>
      <c r="FDW15" s="542"/>
      <c r="FDX15" s="541"/>
      <c r="FDY15" s="537"/>
      <c r="FDZ15" s="6"/>
      <c r="FEA15" s="275"/>
      <c r="FEB15" s="275"/>
      <c r="FEC15" s="275"/>
      <c r="FED15" s="275"/>
      <c r="FEE15" s="275"/>
      <c r="FEF15" s="276"/>
      <c r="FEG15" s="277"/>
      <c r="FEH15" s="277"/>
      <c r="FEI15" s="277"/>
      <c r="FEJ15" s="277"/>
      <c r="FEK15" s="274"/>
      <c r="FEL15" s="265"/>
      <c r="FEM15" s="537"/>
      <c r="FEN15" s="537"/>
      <c r="FEO15" s="538"/>
      <c r="FEP15" s="539"/>
      <c r="FER15" s="540"/>
      <c r="FES15" s="540"/>
      <c r="FET15" s="542"/>
      <c r="FEU15" s="541"/>
      <c r="FEV15" s="537"/>
      <c r="FEW15" s="6"/>
      <c r="FEX15" s="275"/>
      <c r="FEY15" s="275"/>
      <c r="FEZ15" s="275"/>
      <c r="FFA15" s="275"/>
      <c r="FFB15" s="275"/>
      <c r="FFC15" s="276"/>
      <c r="FFD15" s="277"/>
      <c r="FFE15" s="277"/>
      <c r="FFF15" s="277"/>
      <c r="FFG15" s="277"/>
      <c r="FFH15" s="274"/>
      <c r="FFI15" s="265"/>
      <c r="FFJ15" s="537"/>
      <c r="FFK15" s="537"/>
      <c r="FFL15" s="538"/>
      <c r="FFM15" s="539"/>
      <c r="FFO15" s="540"/>
      <c r="FFP15" s="540"/>
      <c r="FFQ15" s="542"/>
      <c r="FFR15" s="541"/>
      <c r="FFS15" s="537"/>
      <c r="FFT15" s="6"/>
      <c r="FFU15" s="275"/>
      <c r="FFV15" s="275"/>
      <c r="FFW15" s="275"/>
      <c r="FFX15" s="275"/>
      <c r="FFY15" s="275"/>
      <c r="FFZ15" s="276"/>
      <c r="FGA15" s="277"/>
      <c r="FGB15" s="277"/>
      <c r="FGC15" s="277"/>
      <c r="FGD15" s="277"/>
      <c r="FGE15" s="274"/>
      <c r="FGF15" s="265"/>
      <c r="FGG15" s="537"/>
      <c r="FGH15" s="537"/>
      <c r="FGI15" s="538"/>
      <c r="FGJ15" s="539"/>
      <c r="FGL15" s="540"/>
      <c r="FGM15" s="540"/>
      <c r="FGN15" s="542"/>
      <c r="FGO15" s="541"/>
      <c r="FGP15" s="537"/>
      <c r="FGQ15" s="6"/>
      <c r="FGR15" s="275"/>
      <c r="FGS15" s="275"/>
      <c r="FGT15" s="275"/>
      <c r="FGU15" s="275"/>
      <c r="FGV15" s="275"/>
      <c r="FGW15" s="276"/>
      <c r="FGX15" s="277"/>
      <c r="FGY15" s="277"/>
      <c r="FGZ15" s="277"/>
      <c r="FHA15" s="277"/>
      <c r="FHB15" s="274"/>
      <c r="FHC15" s="265"/>
      <c r="FHD15" s="537"/>
      <c r="FHE15" s="537"/>
      <c r="FHF15" s="538"/>
      <c r="FHG15" s="539"/>
      <c r="FHI15" s="540"/>
      <c r="FHJ15" s="540"/>
      <c r="FHK15" s="542"/>
      <c r="FHL15" s="541"/>
      <c r="FHM15" s="537"/>
      <c r="FHN15" s="6"/>
      <c r="FHO15" s="275"/>
      <c r="FHP15" s="275"/>
      <c r="FHQ15" s="275"/>
      <c r="FHR15" s="275"/>
      <c r="FHS15" s="275"/>
      <c r="FHT15" s="276"/>
      <c r="FHU15" s="277"/>
      <c r="FHV15" s="277"/>
      <c r="FHW15" s="277"/>
      <c r="FHX15" s="277"/>
      <c r="FHY15" s="274"/>
      <c r="FHZ15" s="265"/>
      <c r="FIA15" s="537"/>
      <c r="FIB15" s="537"/>
      <c r="FIC15" s="538"/>
      <c r="FID15" s="539"/>
      <c r="FIF15" s="540"/>
      <c r="FIG15" s="540"/>
      <c r="FIH15" s="542"/>
      <c r="FII15" s="541"/>
      <c r="FIJ15" s="537"/>
      <c r="FIK15" s="6"/>
      <c r="FIL15" s="275"/>
      <c r="FIM15" s="275"/>
      <c r="FIN15" s="275"/>
      <c r="FIO15" s="275"/>
      <c r="FIP15" s="275"/>
      <c r="FIQ15" s="276"/>
      <c r="FIR15" s="277"/>
      <c r="FIS15" s="277"/>
      <c r="FIT15" s="277"/>
      <c r="FIU15" s="277"/>
      <c r="FIV15" s="274"/>
      <c r="FIW15" s="265"/>
      <c r="FIX15" s="537"/>
      <c r="FIY15" s="537"/>
      <c r="FIZ15" s="538"/>
      <c r="FJA15" s="539"/>
      <c r="FJC15" s="540"/>
      <c r="FJD15" s="540"/>
      <c r="FJE15" s="542"/>
      <c r="FJF15" s="541"/>
      <c r="FJG15" s="537"/>
      <c r="FJH15" s="6"/>
      <c r="FJI15" s="275"/>
      <c r="FJJ15" s="275"/>
      <c r="FJK15" s="275"/>
      <c r="FJL15" s="275"/>
      <c r="FJM15" s="275"/>
      <c r="FJN15" s="276"/>
      <c r="FJO15" s="277"/>
      <c r="FJP15" s="277"/>
      <c r="FJQ15" s="277"/>
      <c r="FJR15" s="277"/>
      <c r="FJS15" s="274"/>
      <c r="FJT15" s="265"/>
      <c r="FJU15" s="537"/>
      <c r="FJV15" s="537"/>
      <c r="FJW15" s="538"/>
      <c r="FJX15" s="539"/>
      <c r="FJZ15" s="540"/>
      <c r="FKA15" s="540"/>
      <c r="FKB15" s="542"/>
      <c r="FKC15" s="541"/>
      <c r="FKD15" s="537"/>
      <c r="FKE15" s="6"/>
      <c r="FKF15" s="275"/>
      <c r="FKG15" s="275"/>
      <c r="FKH15" s="275"/>
      <c r="FKI15" s="275"/>
      <c r="FKJ15" s="275"/>
      <c r="FKK15" s="276"/>
      <c r="FKL15" s="277"/>
      <c r="FKM15" s="277"/>
      <c r="FKN15" s="277"/>
      <c r="FKO15" s="277"/>
      <c r="FKP15" s="274"/>
      <c r="FKQ15" s="265"/>
      <c r="FKR15" s="537"/>
      <c r="FKS15" s="537"/>
      <c r="FKT15" s="538"/>
      <c r="FKU15" s="539"/>
      <c r="FKW15" s="540"/>
      <c r="FKX15" s="540"/>
      <c r="FKY15" s="542"/>
      <c r="FKZ15" s="541"/>
      <c r="FLA15" s="537"/>
      <c r="FLB15" s="6"/>
      <c r="FLC15" s="275"/>
      <c r="FLD15" s="275"/>
      <c r="FLE15" s="275"/>
      <c r="FLF15" s="275"/>
      <c r="FLG15" s="275"/>
      <c r="FLH15" s="276"/>
      <c r="FLI15" s="277"/>
      <c r="FLJ15" s="277"/>
      <c r="FLK15" s="277"/>
      <c r="FLL15" s="277"/>
      <c r="FLM15" s="274"/>
      <c r="FLN15" s="265"/>
      <c r="FLO15" s="537"/>
      <c r="FLP15" s="537"/>
      <c r="FLQ15" s="538"/>
      <c r="FLR15" s="539"/>
      <c r="FLT15" s="540"/>
      <c r="FLU15" s="540"/>
      <c r="FLV15" s="542"/>
      <c r="FLW15" s="541"/>
      <c r="FLX15" s="537"/>
      <c r="FLY15" s="6"/>
      <c r="FLZ15" s="275"/>
      <c r="FMA15" s="275"/>
      <c r="FMB15" s="275"/>
      <c r="FMC15" s="275"/>
      <c r="FMD15" s="275"/>
      <c r="FME15" s="276"/>
      <c r="FMF15" s="277"/>
      <c r="FMG15" s="277"/>
      <c r="FMH15" s="277"/>
      <c r="FMI15" s="277"/>
      <c r="FMJ15" s="274"/>
      <c r="FMK15" s="265"/>
      <c r="FML15" s="537"/>
      <c r="FMM15" s="537"/>
      <c r="FMN15" s="538"/>
      <c r="FMO15" s="539"/>
      <c r="FMQ15" s="540"/>
      <c r="FMR15" s="540"/>
      <c r="FMS15" s="542"/>
      <c r="FMT15" s="541"/>
      <c r="FMU15" s="537"/>
      <c r="FMV15" s="6"/>
      <c r="FMW15" s="275"/>
      <c r="FMX15" s="275"/>
      <c r="FMY15" s="275"/>
      <c r="FMZ15" s="275"/>
      <c r="FNA15" s="275"/>
      <c r="FNB15" s="276"/>
      <c r="FNC15" s="277"/>
      <c r="FND15" s="277"/>
      <c r="FNE15" s="277"/>
      <c r="FNF15" s="277"/>
      <c r="FNG15" s="274"/>
      <c r="FNH15" s="265"/>
      <c r="FNI15" s="537"/>
      <c r="FNJ15" s="537"/>
      <c r="FNK15" s="538"/>
      <c r="FNL15" s="539"/>
      <c r="FNN15" s="540"/>
      <c r="FNO15" s="540"/>
      <c r="FNP15" s="542"/>
      <c r="FNQ15" s="541"/>
      <c r="FNR15" s="537"/>
      <c r="FNS15" s="6"/>
      <c r="FNT15" s="275"/>
      <c r="FNU15" s="275"/>
      <c r="FNV15" s="275"/>
      <c r="FNW15" s="275"/>
      <c r="FNX15" s="275"/>
      <c r="FNY15" s="276"/>
      <c r="FNZ15" s="277"/>
      <c r="FOA15" s="277"/>
      <c r="FOB15" s="277"/>
      <c r="FOC15" s="277"/>
      <c r="FOD15" s="274"/>
      <c r="FOE15" s="265"/>
      <c r="FOF15" s="537"/>
      <c r="FOG15" s="537"/>
      <c r="FOH15" s="538"/>
      <c r="FOI15" s="539"/>
      <c r="FOK15" s="540"/>
      <c r="FOL15" s="540"/>
      <c r="FOM15" s="542"/>
      <c r="FON15" s="541"/>
      <c r="FOO15" s="537"/>
      <c r="FOP15" s="6"/>
      <c r="FOQ15" s="275"/>
      <c r="FOR15" s="275"/>
      <c r="FOS15" s="275"/>
      <c r="FOT15" s="275"/>
      <c r="FOU15" s="275"/>
      <c r="FOV15" s="276"/>
      <c r="FOW15" s="277"/>
      <c r="FOX15" s="277"/>
      <c r="FOY15" s="277"/>
      <c r="FOZ15" s="277"/>
      <c r="FPA15" s="274"/>
      <c r="FPB15" s="265"/>
      <c r="FPC15" s="537"/>
      <c r="FPD15" s="537"/>
      <c r="FPE15" s="538"/>
      <c r="FPF15" s="539"/>
      <c r="FPH15" s="540"/>
      <c r="FPI15" s="540"/>
      <c r="FPJ15" s="542"/>
      <c r="FPK15" s="541"/>
      <c r="FPL15" s="537"/>
      <c r="FPM15" s="6"/>
      <c r="FPN15" s="275"/>
      <c r="FPO15" s="275"/>
      <c r="FPP15" s="275"/>
      <c r="FPQ15" s="275"/>
      <c r="FPR15" s="275"/>
      <c r="FPS15" s="276"/>
      <c r="FPT15" s="277"/>
      <c r="FPU15" s="277"/>
      <c r="FPV15" s="277"/>
      <c r="FPW15" s="277"/>
      <c r="FPX15" s="274"/>
      <c r="FPY15" s="265"/>
      <c r="FPZ15" s="537"/>
      <c r="FQA15" s="537"/>
      <c r="FQB15" s="538"/>
      <c r="FQC15" s="539"/>
      <c r="FQE15" s="540"/>
      <c r="FQF15" s="540"/>
      <c r="FQG15" s="542"/>
      <c r="FQH15" s="541"/>
      <c r="FQI15" s="537"/>
      <c r="FQJ15" s="6"/>
      <c r="FQK15" s="275"/>
      <c r="FQL15" s="275"/>
      <c r="FQM15" s="275"/>
      <c r="FQN15" s="275"/>
      <c r="FQO15" s="275"/>
      <c r="FQP15" s="276"/>
      <c r="FQQ15" s="277"/>
      <c r="FQR15" s="277"/>
      <c r="FQS15" s="277"/>
      <c r="FQT15" s="277"/>
      <c r="FQU15" s="274"/>
      <c r="FQV15" s="265"/>
      <c r="FQW15" s="537"/>
      <c r="FQX15" s="537"/>
      <c r="FQY15" s="538"/>
      <c r="FQZ15" s="539"/>
      <c r="FRB15" s="540"/>
      <c r="FRC15" s="540"/>
      <c r="FRD15" s="542"/>
      <c r="FRE15" s="541"/>
      <c r="FRF15" s="537"/>
      <c r="FRG15" s="6"/>
      <c r="FRH15" s="275"/>
      <c r="FRI15" s="275"/>
      <c r="FRJ15" s="275"/>
      <c r="FRK15" s="275"/>
      <c r="FRL15" s="275"/>
      <c r="FRM15" s="276"/>
      <c r="FRN15" s="277"/>
      <c r="FRO15" s="277"/>
      <c r="FRP15" s="277"/>
      <c r="FRQ15" s="277"/>
      <c r="FRR15" s="274"/>
      <c r="FRS15" s="265"/>
      <c r="FRT15" s="537"/>
      <c r="FRU15" s="537"/>
      <c r="FRV15" s="538"/>
      <c r="FRW15" s="539"/>
      <c r="FRY15" s="540"/>
      <c r="FRZ15" s="540"/>
      <c r="FSA15" s="542"/>
      <c r="FSB15" s="541"/>
      <c r="FSC15" s="537"/>
      <c r="FSD15" s="6"/>
      <c r="FSE15" s="275"/>
      <c r="FSF15" s="275"/>
      <c r="FSG15" s="275"/>
      <c r="FSH15" s="275"/>
      <c r="FSI15" s="275"/>
      <c r="FSJ15" s="276"/>
      <c r="FSK15" s="277"/>
      <c r="FSL15" s="277"/>
      <c r="FSM15" s="277"/>
      <c r="FSN15" s="277"/>
      <c r="FSO15" s="274"/>
      <c r="FSP15" s="265"/>
      <c r="FSQ15" s="537"/>
      <c r="FSR15" s="537"/>
      <c r="FSS15" s="538"/>
      <c r="FST15" s="539"/>
      <c r="FSV15" s="540"/>
      <c r="FSW15" s="540"/>
      <c r="FSX15" s="542"/>
      <c r="FSY15" s="541"/>
      <c r="FSZ15" s="537"/>
      <c r="FTA15" s="6"/>
      <c r="FTB15" s="275"/>
      <c r="FTC15" s="275"/>
      <c r="FTD15" s="275"/>
      <c r="FTE15" s="275"/>
      <c r="FTF15" s="275"/>
      <c r="FTG15" s="276"/>
      <c r="FTH15" s="277"/>
      <c r="FTI15" s="277"/>
      <c r="FTJ15" s="277"/>
      <c r="FTK15" s="277"/>
      <c r="FTL15" s="274"/>
      <c r="FTM15" s="265"/>
      <c r="FTN15" s="537"/>
      <c r="FTO15" s="537"/>
      <c r="FTP15" s="538"/>
      <c r="FTQ15" s="539"/>
      <c r="FTS15" s="540"/>
      <c r="FTT15" s="540"/>
      <c r="FTU15" s="542"/>
      <c r="FTV15" s="541"/>
      <c r="FTW15" s="537"/>
      <c r="FTX15" s="6"/>
      <c r="FTY15" s="275"/>
      <c r="FTZ15" s="275"/>
      <c r="FUA15" s="275"/>
      <c r="FUB15" s="275"/>
      <c r="FUC15" s="275"/>
      <c r="FUD15" s="276"/>
      <c r="FUE15" s="277"/>
      <c r="FUF15" s="277"/>
      <c r="FUG15" s="277"/>
      <c r="FUH15" s="277"/>
      <c r="FUI15" s="274"/>
      <c r="FUJ15" s="265"/>
      <c r="FUK15" s="537"/>
      <c r="FUL15" s="537"/>
      <c r="FUM15" s="538"/>
      <c r="FUN15" s="539"/>
      <c r="FUP15" s="540"/>
      <c r="FUQ15" s="540"/>
      <c r="FUR15" s="542"/>
      <c r="FUS15" s="541"/>
      <c r="FUT15" s="537"/>
      <c r="FUU15" s="6"/>
      <c r="FUV15" s="275"/>
      <c r="FUW15" s="275"/>
      <c r="FUX15" s="275"/>
      <c r="FUY15" s="275"/>
      <c r="FUZ15" s="275"/>
      <c r="FVA15" s="276"/>
      <c r="FVB15" s="277"/>
      <c r="FVC15" s="277"/>
      <c r="FVD15" s="277"/>
      <c r="FVE15" s="277"/>
      <c r="FVF15" s="274"/>
      <c r="FVG15" s="265"/>
      <c r="FVH15" s="537"/>
      <c r="FVI15" s="537"/>
      <c r="FVJ15" s="538"/>
      <c r="FVK15" s="539"/>
      <c r="FVM15" s="540"/>
      <c r="FVN15" s="540"/>
      <c r="FVO15" s="542"/>
      <c r="FVP15" s="541"/>
      <c r="FVQ15" s="537"/>
      <c r="FVR15" s="6"/>
      <c r="FVS15" s="275"/>
      <c r="FVT15" s="275"/>
      <c r="FVU15" s="275"/>
      <c r="FVV15" s="275"/>
      <c r="FVW15" s="275"/>
      <c r="FVX15" s="276"/>
      <c r="FVY15" s="277"/>
      <c r="FVZ15" s="277"/>
      <c r="FWA15" s="277"/>
      <c r="FWB15" s="277"/>
      <c r="FWC15" s="274"/>
      <c r="FWD15" s="265"/>
      <c r="FWE15" s="537"/>
      <c r="FWF15" s="537"/>
      <c r="FWG15" s="538"/>
      <c r="FWH15" s="539"/>
      <c r="FWJ15" s="540"/>
      <c r="FWK15" s="540"/>
      <c r="FWL15" s="542"/>
      <c r="FWM15" s="541"/>
      <c r="FWN15" s="537"/>
      <c r="FWO15" s="6"/>
      <c r="FWP15" s="275"/>
      <c r="FWQ15" s="275"/>
      <c r="FWR15" s="275"/>
      <c r="FWS15" s="275"/>
      <c r="FWT15" s="275"/>
      <c r="FWU15" s="276"/>
      <c r="FWV15" s="277"/>
      <c r="FWW15" s="277"/>
      <c r="FWX15" s="277"/>
      <c r="FWY15" s="277"/>
      <c r="FWZ15" s="274"/>
      <c r="FXA15" s="265"/>
      <c r="FXB15" s="537"/>
      <c r="FXC15" s="537"/>
      <c r="FXD15" s="538"/>
      <c r="FXE15" s="539"/>
      <c r="FXG15" s="540"/>
      <c r="FXH15" s="540"/>
      <c r="FXI15" s="542"/>
      <c r="FXJ15" s="541"/>
      <c r="FXK15" s="537"/>
      <c r="FXL15" s="6"/>
      <c r="FXM15" s="275"/>
      <c r="FXN15" s="275"/>
      <c r="FXO15" s="275"/>
      <c r="FXP15" s="275"/>
      <c r="FXQ15" s="275"/>
      <c r="FXR15" s="276"/>
      <c r="FXS15" s="277"/>
      <c r="FXT15" s="277"/>
      <c r="FXU15" s="277"/>
      <c r="FXV15" s="277"/>
      <c r="FXW15" s="274"/>
      <c r="FXX15" s="265"/>
      <c r="FXY15" s="537"/>
      <c r="FXZ15" s="537"/>
      <c r="FYA15" s="538"/>
      <c r="FYB15" s="539"/>
      <c r="FYD15" s="540"/>
      <c r="FYE15" s="540"/>
      <c r="FYF15" s="542"/>
      <c r="FYG15" s="541"/>
      <c r="FYH15" s="537"/>
      <c r="FYI15" s="6"/>
      <c r="FYJ15" s="275"/>
      <c r="FYK15" s="275"/>
      <c r="FYL15" s="275"/>
      <c r="FYM15" s="275"/>
      <c r="FYN15" s="275"/>
      <c r="FYO15" s="276"/>
      <c r="FYP15" s="277"/>
      <c r="FYQ15" s="277"/>
      <c r="FYR15" s="277"/>
      <c r="FYS15" s="277"/>
      <c r="FYT15" s="274"/>
      <c r="FYU15" s="265"/>
      <c r="FYV15" s="537"/>
      <c r="FYW15" s="537"/>
      <c r="FYX15" s="538"/>
      <c r="FYY15" s="539"/>
      <c r="FZA15" s="540"/>
      <c r="FZB15" s="540"/>
      <c r="FZC15" s="542"/>
      <c r="FZD15" s="541"/>
      <c r="FZE15" s="537"/>
      <c r="FZF15" s="6"/>
      <c r="FZG15" s="275"/>
      <c r="FZH15" s="275"/>
      <c r="FZI15" s="275"/>
      <c r="FZJ15" s="275"/>
      <c r="FZK15" s="275"/>
      <c r="FZL15" s="276"/>
      <c r="FZM15" s="277"/>
      <c r="FZN15" s="277"/>
      <c r="FZO15" s="277"/>
      <c r="FZP15" s="277"/>
      <c r="FZQ15" s="274"/>
      <c r="FZR15" s="265"/>
      <c r="FZS15" s="537"/>
      <c r="FZT15" s="537"/>
      <c r="FZU15" s="538"/>
      <c r="FZV15" s="539"/>
      <c r="FZX15" s="540"/>
      <c r="FZY15" s="540"/>
      <c r="FZZ15" s="542"/>
      <c r="GAA15" s="541"/>
      <c r="GAB15" s="537"/>
      <c r="GAC15" s="6"/>
      <c r="GAD15" s="275"/>
      <c r="GAE15" s="275"/>
      <c r="GAF15" s="275"/>
      <c r="GAG15" s="275"/>
      <c r="GAH15" s="275"/>
      <c r="GAI15" s="276"/>
      <c r="GAJ15" s="277"/>
      <c r="GAK15" s="277"/>
      <c r="GAL15" s="277"/>
      <c r="GAM15" s="277"/>
      <c r="GAN15" s="274"/>
      <c r="GAO15" s="265"/>
      <c r="GAP15" s="537"/>
      <c r="GAQ15" s="537"/>
      <c r="GAR15" s="538"/>
      <c r="GAS15" s="539"/>
      <c r="GAU15" s="540"/>
      <c r="GAV15" s="540"/>
      <c r="GAW15" s="542"/>
      <c r="GAX15" s="541"/>
      <c r="GAY15" s="537"/>
      <c r="GAZ15" s="6"/>
      <c r="GBA15" s="275"/>
      <c r="GBB15" s="275"/>
      <c r="GBC15" s="275"/>
      <c r="GBD15" s="275"/>
      <c r="GBE15" s="275"/>
      <c r="GBF15" s="276"/>
      <c r="GBG15" s="277"/>
      <c r="GBH15" s="277"/>
      <c r="GBI15" s="277"/>
      <c r="GBJ15" s="277"/>
      <c r="GBK15" s="274"/>
      <c r="GBL15" s="265"/>
      <c r="GBM15" s="537"/>
      <c r="GBN15" s="537"/>
      <c r="GBO15" s="538"/>
      <c r="GBP15" s="539"/>
      <c r="GBR15" s="540"/>
      <c r="GBS15" s="540"/>
      <c r="GBT15" s="542"/>
      <c r="GBU15" s="541"/>
      <c r="GBV15" s="537"/>
      <c r="GBW15" s="6"/>
      <c r="GBX15" s="275"/>
      <c r="GBY15" s="275"/>
      <c r="GBZ15" s="275"/>
      <c r="GCA15" s="275"/>
      <c r="GCB15" s="275"/>
      <c r="GCC15" s="276"/>
      <c r="GCD15" s="277"/>
      <c r="GCE15" s="277"/>
      <c r="GCF15" s="277"/>
      <c r="GCG15" s="277"/>
      <c r="GCH15" s="274"/>
      <c r="GCI15" s="265"/>
      <c r="GCJ15" s="537"/>
      <c r="GCK15" s="537"/>
      <c r="GCL15" s="538"/>
      <c r="GCM15" s="539"/>
      <c r="GCO15" s="540"/>
      <c r="GCP15" s="540"/>
      <c r="GCQ15" s="542"/>
      <c r="GCR15" s="541"/>
      <c r="GCS15" s="537"/>
      <c r="GCT15" s="6"/>
      <c r="GCU15" s="275"/>
      <c r="GCV15" s="275"/>
      <c r="GCW15" s="275"/>
      <c r="GCX15" s="275"/>
      <c r="GCY15" s="275"/>
      <c r="GCZ15" s="276"/>
      <c r="GDA15" s="277"/>
      <c r="GDB15" s="277"/>
      <c r="GDC15" s="277"/>
      <c r="GDD15" s="277"/>
      <c r="GDE15" s="274"/>
      <c r="GDF15" s="265"/>
      <c r="GDG15" s="537"/>
      <c r="GDH15" s="537"/>
      <c r="GDI15" s="538"/>
      <c r="GDJ15" s="539"/>
      <c r="GDL15" s="540"/>
      <c r="GDM15" s="540"/>
      <c r="GDN15" s="542"/>
      <c r="GDO15" s="541"/>
      <c r="GDP15" s="537"/>
      <c r="GDQ15" s="6"/>
      <c r="GDR15" s="275"/>
      <c r="GDS15" s="275"/>
      <c r="GDT15" s="275"/>
      <c r="GDU15" s="275"/>
      <c r="GDV15" s="275"/>
      <c r="GDW15" s="276"/>
      <c r="GDX15" s="277"/>
      <c r="GDY15" s="277"/>
      <c r="GDZ15" s="277"/>
      <c r="GEA15" s="277"/>
      <c r="GEB15" s="274"/>
      <c r="GEC15" s="265"/>
      <c r="GED15" s="537"/>
      <c r="GEE15" s="537"/>
      <c r="GEF15" s="538"/>
      <c r="GEG15" s="539"/>
      <c r="GEI15" s="540"/>
      <c r="GEJ15" s="540"/>
      <c r="GEK15" s="542"/>
      <c r="GEL15" s="541"/>
      <c r="GEM15" s="537"/>
      <c r="GEN15" s="6"/>
      <c r="GEO15" s="275"/>
      <c r="GEP15" s="275"/>
      <c r="GEQ15" s="275"/>
      <c r="GER15" s="275"/>
      <c r="GES15" s="275"/>
      <c r="GET15" s="276"/>
      <c r="GEU15" s="277"/>
      <c r="GEV15" s="277"/>
      <c r="GEW15" s="277"/>
      <c r="GEX15" s="277"/>
      <c r="GEY15" s="274"/>
      <c r="GEZ15" s="265"/>
      <c r="GFA15" s="537"/>
      <c r="GFB15" s="537"/>
      <c r="GFC15" s="538"/>
      <c r="GFD15" s="539"/>
      <c r="GFF15" s="540"/>
      <c r="GFG15" s="540"/>
      <c r="GFH15" s="542"/>
      <c r="GFI15" s="541"/>
      <c r="GFJ15" s="537"/>
      <c r="GFK15" s="6"/>
      <c r="GFL15" s="275"/>
      <c r="GFM15" s="275"/>
      <c r="GFN15" s="275"/>
      <c r="GFO15" s="275"/>
      <c r="GFP15" s="275"/>
      <c r="GFQ15" s="276"/>
      <c r="GFR15" s="277"/>
      <c r="GFS15" s="277"/>
      <c r="GFT15" s="277"/>
      <c r="GFU15" s="277"/>
      <c r="GFV15" s="274"/>
      <c r="GFW15" s="265"/>
      <c r="GFX15" s="537"/>
      <c r="GFY15" s="537"/>
      <c r="GFZ15" s="538"/>
      <c r="GGA15" s="539"/>
      <c r="GGC15" s="540"/>
      <c r="GGD15" s="540"/>
      <c r="GGE15" s="542"/>
      <c r="GGF15" s="541"/>
      <c r="GGG15" s="537"/>
      <c r="GGH15" s="6"/>
      <c r="GGI15" s="275"/>
      <c r="GGJ15" s="275"/>
      <c r="GGK15" s="275"/>
      <c r="GGL15" s="275"/>
      <c r="GGM15" s="275"/>
      <c r="GGN15" s="276"/>
      <c r="GGO15" s="277"/>
      <c r="GGP15" s="277"/>
      <c r="GGQ15" s="277"/>
      <c r="GGR15" s="277"/>
      <c r="GGS15" s="274"/>
      <c r="GGT15" s="265"/>
      <c r="GGU15" s="537"/>
      <c r="GGV15" s="537"/>
      <c r="GGW15" s="538"/>
      <c r="GGX15" s="539"/>
      <c r="GGZ15" s="540"/>
      <c r="GHA15" s="540"/>
      <c r="GHB15" s="542"/>
      <c r="GHC15" s="541"/>
      <c r="GHD15" s="537"/>
      <c r="GHE15" s="6"/>
      <c r="GHF15" s="275"/>
      <c r="GHG15" s="275"/>
      <c r="GHH15" s="275"/>
      <c r="GHI15" s="275"/>
      <c r="GHJ15" s="275"/>
      <c r="GHK15" s="276"/>
      <c r="GHL15" s="277"/>
      <c r="GHM15" s="277"/>
      <c r="GHN15" s="277"/>
      <c r="GHO15" s="277"/>
      <c r="GHP15" s="274"/>
      <c r="GHQ15" s="265"/>
      <c r="GHR15" s="537"/>
      <c r="GHS15" s="537"/>
      <c r="GHT15" s="538"/>
      <c r="GHU15" s="539"/>
      <c r="GHW15" s="540"/>
      <c r="GHX15" s="540"/>
      <c r="GHY15" s="542"/>
      <c r="GHZ15" s="541"/>
      <c r="GIA15" s="537"/>
      <c r="GIB15" s="6"/>
      <c r="GIC15" s="275"/>
      <c r="GID15" s="275"/>
      <c r="GIE15" s="275"/>
      <c r="GIF15" s="275"/>
      <c r="GIG15" s="275"/>
      <c r="GIH15" s="276"/>
      <c r="GII15" s="277"/>
      <c r="GIJ15" s="277"/>
      <c r="GIK15" s="277"/>
      <c r="GIL15" s="277"/>
      <c r="GIM15" s="274"/>
      <c r="GIN15" s="265"/>
      <c r="GIO15" s="537"/>
      <c r="GIP15" s="537"/>
      <c r="GIQ15" s="538"/>
      <c r="GIR15" s="539"/>
      <c r="GIT15" s="540"/>
      <c r="GIU15" s="540"/>
      <c r="GIV15" s="542"/>
      <c r="GIW15" s="541"/>
      <c r="GIX15" s="537"/>
      <c r="GIY15" s="6"/>
      <c r="GIZ15" s="275"/>
      <c r="GJA15" s="275"/>
      <c r="GJB15" s="275"/>
      <c r="GJC15" s="275"/>
      <c r="GJD15" s="275"/>
      <c r="GJE15" s="276"/>
      <c r="GJF15" s="277"/>
      <c r="GJG15" s="277"/>
      <c r="GJH15" s="277"/>
      <c r="GJI15" s="277"/>
      <c r="GJJ15" s="274"/>
      <c r="GJK15" s="265"/>
      <c r="GJL15" s="537"/>
      <c r="GJM15" s="537"/>
      <c r="GJN15" s="538"/>
      <c r="GJO15" s="539"/>
      <c r="GJQ15" s="540"/>
      <c r="GJR15" s="540"/>
      <c r="GJS15" s="542"/>
      <c r="GJT15" s="541"/>
      <c r="GJU15" s="537"/>
      <c r="GJV15" s="6"/>
      <c r="GJW15" s="275"/>
      <c r="GJX15" s="275"/>
      <c r="GJY15" s="275"/>
      <c r="GJZ15" s="275"/>
      <c r="GKA15" s="275"/>
      <c r="GKB15" s="276"/>
      <c r="GKC15" s="277"/>
      <c r="GKD15" s="277"/>
      <c r="GKE15" s="277"/>
      <c r="GKF15" s="277"/>
      <c r="GKG15" s="274"/>
      <c r="GKH15" s="265"/>
      <c r="GKI15" s="537"/>
      <c r="GKJ15" s="537"/>
      <c r="GKK15" s="538"/>
      <c r="GKL15" s="539"/>
      <c r="GKN15" s="540"/>
      <c r="GKO15" s="540"/>
      <c r="GKP15" s="542"/>
      <c r="GKQ15" s="541"/>
      <c r="GKR15" s="537"/>
      <c r="GKS15" s="6"/>
      <c r="GKT15" s="275"/>
      <c r="GKU15" s="275"/>
      <c r="GKV15" s="275"/>
      <c r="GKW15" s="275"/>
      <c r="GKX15" s="275"/>
      <c r="GKY15" s="276"/>
      <c r="GKZ15" s="277"/>
      <c r="GLA15" s="277"/>
      <c r="GLB15" s="277"/>
      <c r="GLC15" s="277"/>
      <c r="GLD15" s="274"/>
      <c r="GLE15" s="265"/>
      <c r="GLF15" s="537"/>
      <c r="GLG15" s="537"/>
      <c r="GLH15" s="538"/>
      <c r="GLI15" s="539"/>
      <c r="GLK15" s="540"/>
      <c r="GLL15" s="540"/>
      <c r="GLM15" s="542"/>
      <c r="GLN15" s="541"/>
      <c r="GLO15" s="537"/>
      <c r="GLP15" s="6"/>
      <c r="GLQ15" s="275"/>
      <c r="GLR15" s="275"/>
      <c r="GLS15" s="275"/>
      <c r="GLT15" s="275"/>
      <c r="GLU15" s="275"/>
      <c r="GLV15" s="276"/>
      <c r="GLW15" s="277"/>
      <c r="GLX15" s="277"/>
      <c r="GLY15" s="277"/>
      <c r="GLZ15" s="277"/>
      <c r="GMA15" s="274"/>
      <c r="GMB15" s="265"/>
      <c r="GMC15" s="537"/>
      <c r="GMD15" s="537"/>
      <c r="GME15" s="538"/>
      <c r="GMF15" s="539"/>
      <c r="GMH15" s="540"/>
      <c r="GMI15" s="540"/>
      <c r="GMJ15" s="542"/>
      <c r="GMK15" s="541"/>
      <c r="GML15" s="537"/>
      <c r="GMM15" s="6"/>
      <c r="GMN15" s="275"/>
      <c r="GMO15" s="275"/>
      <c r="GMP15" s="275"/>
      <c r="GMQ15" s="275"/>
      <c r="GMR15" s="275"/>
      <c r="GMS15" s="276"/>
      <c r="GMT15" s="277"/>
      <c r="GMU15" s="277"/>
      <c r="GMV15" s="277"/>
      <c r="GMW15" s="277"/>
      <c r="GMX15" s="274"/>
      <c r="GMY15" s="265"/>
      <c r="GMZ15" s="537"/>
      <c r="GNA15" s="537"/>
      <c r="GNB15" s="538"/>
      <c r="GNC15" s="539"/>
      <c r="GNE15" s="540"/>
      <c r="GNF15" s="540"/>
      <c r="GNG15" s="542"/>
      <c r="GNH15" s="541"/>
      <c r="GNI15" s="537"/>
      <c r="GNJ15" s="6"/>
      <c r="GNK15" s="275"/>
      <c r="GNL15" s="275"/>
      <c r="GNM15" s="275"/>
      <c r="GNN15" s="275"/>
      <c r="GNO15" s="275"/>
      <c r="GNP15" s="276"/>
      <c r="GNQ15" s="277"/>
      <c r="GNR15" s="277"/>
      <c r="GNS15" s="277"/>
      <c r="GNT15" s="277"/>
      <c r="GNU15" s="274"/>
      <c r="GNV15" s="265"/>
      <c r="GNW15" s="537"/>
      <c r="GNX15" s="537"/>
      <c r="GNY15" s="538"/>
      <c r="GNZ15" s="539"/>
      <c r="GOB15" s="540"/>
      <c r="GOC15" s="540"/>
      <c r="GOD15" s="542"/>
      <c r="GOE15" s="541"/>
      <c r="GOF15" s="537"/>
      <c r="GOG15" s="6"/>
      <c r="GOH15" s="275"/>
      <c r="GOI15" s="275"/>
      <c r="GOJ15" s="275"/>
      <c r="GOK15" s="275"/>
      <c r="GOL15" s="275"/>
      <c r="GOM15" s="276"/>
      <c r="GON15" s="277"/>
      <c r="GOO15" s="277"/>
      <c r="GOP15" s="277"/>
      <c r="GOQ15" s="277"/>
      <c r="GOR15" s="274"/>
      <c r="GOS15" s="265"/>
      <c r="GOT15" s="537"/>
      <c r="GOU15" s="537"/>
      <c r="GOV15" s="538"/>
      <c r="GOW15" s="539"/>
      <c r="GOY15" s="540"/>
      <c r="GOZ15" s="540"/>
      <c r="GPA15" s="542"/>
      <c r="GPB15" s="541"/>
      <c r="GPC15" s="537"/>
      <c r="GPD15" s="6"/>
      <c r="GPE15" s="275"/>
      <c r="GPF15" s="275"/>
      <c r="GPG15" s="275"/>
      <c r="GPH15" s="275"/>
      <c r="GPI15" s="275"/>
      <c r="GPJ15" s="276"/>
      <c r="GPK15" s="277"/>
      <c r="GPL15" s="277"/>
      <c r="GPM15" s="277"/>
      <c r="GPN15" s="277"/>
      <c r="GPO15" s="274"/>
      <c r="GPP15" s="265"/>
      <c r="GPQ15" s="537"/>
      <c r="GPR15" s="537"/>
      <c r="GPS15" s="538"/>
      <c r="GPT15" s="539"/>
      <c r="GPV15" s="540"/>
      <c r="GPW15" s="540"/>
      <c r="GPX15" s="542"/>
      <c r="GPY15" s="541"/>
      <c r="GPZ15" s="537"/>
      <c r="GQA15" s="6"/>
      <c r="GQB15" s="275"/>
      <c r="GQC15" s="275"/>
      <c r="GQD15" s="275"/>
      <c r="GQE15" s="275"/>
      <c r="GQF15" s="275"/>
      <c r="GQG15" s="276"/>
      <c r="GQH15" s="277"/>
      <c r="GQI15" s="277"/>
      <c r="GQJ15" s="277"/>
      <c r="GQK15" s="277"/>
      <c r="GQL15" s="274"/>
      <c r="GQM15" s="265"/>
      <c r="GQN15" s="537"/>
      <c r="GQO15" s="537"/>
      <c r="GQP15" s="538"/>
      <c r="GQQ15" s="539"/>
      <c r="GQS15" s="540"/>
      <c r="GQT15" s="540"/>
      <c r="GQU15" s="542"/>
      <c r="GQV15" s="541"/>
      <c r="GQW15" s="537"/>
      <c r="GQX15" s="6"/>
      <c r="GQY15" s="275"/>
      <c r="GQZ15" s="275"/>
      <c r="GRA15" s="275"/>
      <c r="GRB15" s="275"/>
      <c r="GRC15" s="275"/>
      <c r="GRD15" s="276"/>
      <c r="GRE15" s="277"/>
      <c r="GRF15" s="277"/>
      <c r="GRG15" s="277"/>
      <c r="GRH15" s="277"/>
      <c r="GRI15" s="274"/>
      <c r="GRJ15" s="265"/>
      <c r="GRK15" s="537"/>
      <c r="GRL15" s="537"/>
      <c r="GRM15" s="538"/>
      <c r="GRN15" s="539"/>
      <c r="GRP15" s="540"/>
      <c r="GRQ15" s="540"/>
      <c r="GRR15" s="542"/>
      <c r="GRS15" s="541"/>
      <c r="GRT15" s="537"/>
      <c r="GRU15" s="6"/>
      <c r="GRV15" s="275"/>
      <c r="GRW15" s="275"/>
      <c r="GRX15" s="275"/>
      <c r="GRY15" s="275"/>
      <c r="GRZ15" s="275"/>
      <c r="GSA15" s="276"/>
      <c r="GSB15" s="277"/>
      <c r="GSC15" s="277"/>
      <c r="GSD15" s="277"/>
      <c r="GSE15" s="277"/>
      <c r="GSF15" s="274"/>
      <c r="GSG15" s="265"/>
      <c r="GSH15" s="537"/>
      <c r="GSI15" s="537"/>
      <c r="GSJ15" s="538"/>
      <c r="GSK15" s="539"/>
      <c r="GSM15" s="540"/>
      <c r="GSN15" s="540"/>
      <c r="GSO15" s="542"/>
      <c r="GSP15" s="541"/>
      <c r="GSQ15" s="537"/>
      <c r="GSR15" s="6"/>
      <c r="GSS15" s="275"/>
      <c r="GST15" s="275"/>
      <c r="GSU15" s="275"/>
      <c r="GSV15" s="275"/>
      <c r="GSW15" s="275"/>
      <c r="GSX15" s="276"/>
      <c r="GSY15" s="277"/>
      <c r="GSZ15" s="277"/>
      <c r="GTA15" s="277"/>
      <c r="GTB15" s="277"/>
      <c r="GTC15" s="274"/>
      <c r="GTD15" s="265"/>
      <c r="GTE15" s="537"/>
      <c r="GTF15" s="537"/>
      <c r="GTG15" s="538"/>
      <c r="GTH15" s="539"/>
      <c r="GTJ15" s="540"/>
      <c r="GTK15" s="540"/>
      <c r="GTL15" s="542"/>
      <c r="GTM15" s="541"/>
      <c r="GTN15" s="537"/>
      <c r="GTO15" s="6"/>
      <c r="GTP15" s="275"/>
      <c r="GTQ15" s="275"/>
      <c r="GTR15" s="275"/>
      <c r="GTS15" s="275"/>
      <c r="GTT15" s="275"/>
      <c r="GTU15" s="276"/>
      <c r="GTV15" s="277"/>
      <c r="GTW15" s="277"/>
      <c r="GTX15" s="277"/>
      <c r="GTY15" s="277"/>
      <c r="GTZ15" s="274"/>
      <c r="GUA15" s="265"/>
      <c r="GUB15" s="537"/>
      <c r="GUC15" s="537"/>
      <c r="GUD15" s="538"/>
      <c r="GUE15" s="539"/>
      <c r="GUG15" s="540"/>
      <c r="GUH15" s="540"/>
      <c r="GUI15" s="542"/>
      <c r="GUJ15" s="541"/>
      <c r="GUK15" s="537"/>
      <c r="GUL15" s="6"/>
      <c r="GUM15" s="275"/>
      <c r="GUN15" s="275"/>
      <c r="GUO15" s="275"/>
      <c r="GUP15" s="275"/>
      <c r="GUQ15" s="275"/>
      <c r="GUR15" s="276"/>
      <c r="GUS15" s="277"/>
      <c r="GUT15" s="277"/>
      <c r="GUU15" s="277"/>
      <c r="GUV15" s="277"/>
      <c r="GUW15" s="274"/>
      <c r="GUX15" s="265"/>
      <c r="GUY15" s="537"/>
      <c r="GUZ15" s="537"/>
      <c r="GVA15" s="538"/>
      <c r="GVB15" s="539"/>
      <c r="GVD15" s="540"/>
      <c r="GVE15" s="540"/>
      <c r="GVF15" s="542"/>
      <c r="GVG15" s="541"/>
      <c r="GVH15" s="537"/>
      <c r="GVI15" s="6"/>
      <c r="GVJ15" s="275"/>
      <c r="GVK15" s="275"/>
      <c r="GVL15" s="275"/>
      <c r="GVM15" s="275"/>
      <c r="GVN15" s="275"/>
      <c r="GVO15" s="276"/>
      <c r="GVP15" s="277"/>
      <c r="GVQ15" s="277"/>
      <c r="GVR15" s="277"/>
      <c r="GVS15" s="277"/>
      <c r="GVT15" s="274"/>
      <c r="GVU15" s="265"/>
      <c r="GVV15" s="537"/>
      <c r="GVW15" s="537"/>
      <c r="GVX15" s="538"/>
      <c r="GVY15" s="539"/>
      <c r="GWA15" s="540"/>
      <c r="GWB15" s="540"/>
      <c r="GWC15" s="542"/>
      <c r="GWD15" s="541"/>
      <c r="GWE15" s="537"/>
      <c r="GWF15" s="6"/>
      <c r="GWG15" s="275"/>
      <c r="GWH15" s="275"/>
      <c r="GWI15" s="275"/>
      <c r="GWJ15" s="275"/>
      <c r="GWK15" s="275"/>
      <c r="GWL15" s="276"/>
      <c r="GWM15" s="277"/>
      <c r="GWN15" s="277"/>
      <c r="GWO15" s="277"/>
      <c r="GWP15" s="277"/>
      <c r="GWQ15" s="274"/>
      <c r="GWR15" s="265"/>
      <c r="GWS15" s="537"/>
      <c r="GWT15" s="537"/>
      <c r="GWU15" s="538"/>
      <c r="GWV15" s="539"/>
      <c r="GWX15" s="540"/>
      <c r="GWY15" s="540"/>
      <c r="GWZ15" s="542"/>
      <c r="GXA15" s="541"/>
      <c r="GXB15" s="537"/>
      <c r="GXC15" s="6"/>
      <c r="GXD15" s="275"/>
      <c r="GXE15" s="275"/>
      <c r="GXF15" s="275"/>
      <c r="GXG15" s="275"/>
      <c r="GXH15" s="275"/>
      <c r="GXI15" s="276"/>
      <c r="GXJ15" s="277"/>
      <c r="GXK15" s="277"/>
      <c r="GXL15" s="277"/>
      <c r="GXM15" s="277"/>
      <c r="GXN15" s="274"/>
      <c r="GXO15" s="265"/>
      <c r="GXP15" s="537"/>
      <c r="GXQ15" s="537"/>
      <c r="GXR15" s="538"/>
      <c r="GXS15" s="539"/>
      <c r="GXU15" s="540"/>
      <c r="GXV15" s="540"/>
      <c r="GXW15" s="542"/>
      <c r="GXX15" s="541"/>
      <c r="GXY15" s="537"/>
      <c r="GXZ15" s="6"/>
      <c r="GYA15" s="275"/>
      <c r="GYB15" s="275"/>
      <c r="GYC15" s="275"/>
      <c r="GYD15" s="275"/>
      <c r="GYE15" s="275"/>
      <c r="GYF15" s="276"/>
      <c r="GYG15" s="277"/>
      <c r="GYH15" s="277"/>
      <c r="GYI15" s="277"/>
      <c r="GYJ15" s="277"/>
      <c r="GYK15" s="274"/>
      <c r="GYL15" s="265"/>
      <c r="GYM15" s="537"/>
      <c r="GYN15" s="537"/>
      <c r="GYO15" s="538"/>
      <c r="GYP15" s="539"/>
      <c r="GYR15" s="540"/>
      <c r="GYS15" s="540"/>
      <c r="GYT15" s="542"/>
      <c r="GYU15" s="541"/>
      <c r="GYV15" s="537"/>
      <c r="GYW15" s="6"/>
      <c r="GYX15" s="275"/>
      <c r="GYY15" s="275"/>
      <c r="GYZ15" s="275"/>
      <c r="GZA15" s="275"/>
      <c r="GZB15" s="275"/>
      <c r="GZC15" s="276"/>
      <c r="GZD15" s="277"/>
      <c r="GZE15" s="277"/>
      <c r="GZF15" s="277"/>
      <c r="GZG15" s="277"/>
      <c r="GZH15" s="274"/>
      <c r="GZI15" s="265"/>
      <c r="GZJ15" s="537"/>
      <c r="GZK15" s="537"/>
      <c r="GZL15" s="538"/>
      <c r="GZM15" s="539"/>
      <c r="GZO15" s="540"/>
      <c r="GZP15" s="540"/>
      <c r="GZQ15" s="542"/>
      <c r="GZR15" s="541"/>
      <c r="GZS15" s="537"/>
      <c r="GZT15" s="6"/>
      <c r="GZU15" s="275"/>
      <c r="GZV15" s="275"/>
      <c r="GZW15" s="275"/>
      <c r="GZX15" s="275"/>
      <c r="GZY15" s="275"/>
      <c r="GZZ15" s="276"/>
      <c r="HAA15" s="277"/>
      <c r="HAB15" s="277"/>
      <c r="HAC15" s="277"/>
      <c r="HAD15" s="277"/>
      <c r="HAE15" s="274"/>
      <c r="HAF15" s="265"/>
      <c r="HAG15" s="537"/>
      <c r="HAH15" s="537"/>
      <c r="HAI15" s="538"/>
      <c r="HAJ15" s="539"/>
      <c r="HAL15" s="540"/>
      <c r="HAM15" s="540"/>
      <c r="HAN15" s="542"/>
      <c r="HAO15" s="541"/>
      <c r="HAP15" s="537"/>
      <c r="HAQ15" s="6"/>
      <c r="HAR15" s="275"/>
      <c r="HAS15" s="275"/>
      <c r="HAT15" s="275"/>
      <c r="HAU15" s="275"/>
      <c r="HAV15" s="275"/>
      <c r="HAW15" s="276"/>
      <c r="HAX15" s="277"/>
      <c r="HAY15" s="277"/>
      <c r="HAZ15" s="277"/>
      <c r="HBA15" s="277"/>
      <c r="HBB15" s="274"/>
      <c r="HBC15" s="265"/>
      <c r="HBD15" s="537"/>
      <c r="HBE15" s="537"/>
      <c r="HBF15" s="538"/>
      <c r="HBG15" s="539"/>
      <c r="HBI15" s="540"/>
      <c r="HBJ15" s="540"/>
      <c r="HBK15" s="542"/>
      <c r="HBL15" s="541"/>
      <c r="HBM15" s="537"/>
      <c r="HBN15" s="6"/>
      <c r="HBO15" s="275"/>
      <c r="HBP15" s="275"/>
      <c r="HBQ15" s="275"/>
      <c r="HBR15" s="275"/>
      <c r="HBS15" s="275"/>
      <c r="HBT15" s="276"/>
      <c r="HBU15" s="277"/>
      <c r="HBV15" s="277"/>
      <c r="HBW15" s="277"/>
      <c r="HBX15" s="277"/>
      <c r="HBY15" s="274"/>
      <c r="HBZ15" s="265"/>
      <c r="HCA15" s="537"/>
      <c r="HCB15" s="537"/>
      <c r="HCC15" s="538"/>
      <c r="HCD15" s="539"/>
      <c r="HCF15" s="540"/>
      <c r="HCG15" s="540"/>
      <c r="HCH15" s="542"/>
      <c r="HCI15" s="541"/>
      <c r="HCJ15" s="537"/>
      <c r="HCK15" s="6"/>
      <c r="HCL15" s="275"/>
      <c r="HCM15" s="275"/>
      <c r="HCN15" s="275"/>
      <c r="HCO15" s="275"/>
      <c r="HCP15" s="275"/>
      <c r="HCQ15" s="276"/>
      <c r="HCR15" s="277"/>
      <c r="HCS15" s="277"/>
      <c r="HCT15" s="277"/>
      <c r="HCU15" s="277"/>
      <c r="HCV15" s="274"/>
      <c r="HCW15" s="265"/>
      <c r="HCX15" s="537"/>
      <c r="HCY15" s="537"/>
      <c r="HCZ15" s="538"/>
      <c r="HDA15" s="539"/>
      <c r="HDC15" s="540"/>
      <c r="HDD15" s="540"/>
      <c r="HDE15" s="542"/>
      <c r="HDF15" s="541"/>
      <c r="HDG15" s="537"/>
      <c r="HDH15" s="6"/>
      <c r="HDI15" s="275"/>
      <c r="HDJ15" s="275"/>
      <c r="HDK15" s="275"/>
      <c r="HDL15" s="275"/>
      <c r="HDM15" s="275"/>
      <c r="HDN15" s="276"/>
      <c r="HDO15" s="277"/>
      <c r="HDP15" s="277"/>
      <c r="HDQ15" s="277"/>
      <c r="HDR15" s="277"/>
      <c r="HDS15" s="274"/>
      <c r="HDT15" s="265"/>
      <c r="HDU15" s="537"/>
      <c r="HDV15" s="537"/>
      <c r="HDW15" s="538"/>
      <c r="HDX15" s="539"/>
      <c r="HDZ15" s="540"/>
      <c r="HEA15" s="540"/>
      <c r="HEB15" s="542"/>
      <c r="HEC15" s="541"/>
      <c r="HED15" s="537"/>
      <c r="HEE15" s="6"/>
      <c r="HEF15" s="275"/>
      <c r="HEG15" s="275"/>
      <c r="HEH15" s="275"/>
      <c r="HEI15" s="275"/>
      <c r="HEJ15" s="275"/>
      <c r="HEK15" s="276"/>
      <c r="HEL15" s="277"/>
      <c r="HEM15" s="277"/>
      <c r="HEN15" s="277"/>
      <c r="HEO15" s="277"/>
      <c r="HEP15" s="274"/>
      <c r="HEQ15" s="265"/>
      <c r="HER15" s="537"/>
      <c r="HES15" s="537"/>
      <c r="HET15" s="538"/>
      <c r="HEU15" s="539"/>
      <c r="HEW15" s="540"/>
      <c r="HEX15" s="540"/>
      <c r="HEY15" s="542"/>
      <c r="HEZ15" s="541"/>
      <c r="HFA15" s="537"/>
      <c r="HFB15" s="6"/>
      <c r="HFC15" s="275"/>
      <c r="HFD15" s="275"/>
      <c r="HFE15" s="275"/>
      <c r="HFF15" s="275"/>
      <c r="HFG15" s="275"/>
      <c r="HFH15" s="276"/>
      <c r="HFI15" s="277"/>
      <c r="HFJ15" s="277"/>
      <c r="HFK15" s="277"/>
      <c r="HFL15" s="277"/>
      <c r="HFM15" s="274"/>
      <c r="HFN15" s="265"/>
      <c r="HFO15" s="537"/>
      <c r="HFP15" s="537"/>
      <c r="HFQ15" s="538"/>
      <c r="HFR15" s="539"/>
      <c r="HFT15" s="540"/>
      <c r="HFU15" s="540"/>
      <c r="HFV15" s="542"/>
      <c r="HFW15" s="541"/>
      <c r="HFX15" s="537"/>
      <c r="HFY15" s="6"/>
      <c r="HFZ15" s="275"/>
      <c r="HGA15" s="275"/>
      <c r="HGB15" s="275"/>
      <c r="HGC15" s="275"/>
      <c r="HGD15" s="275"/>
      <c r="HGE15" s="276"/>
      <c r="HGF15" s="277"/>
      <c r="HGG15" s="277"/>
      <c r="HGH15" s="277"/>
      <c r="HGI15" s="277"/>
      <c r="HGJ15" s="274"/>
      <c r="HGK15" s="265"/>
      <c r="HGL15" s="537"/>
      <c r="HGM15" s="537"/>
      <c r="HGN15" s="538"/>
      <c r="HGO15" s="539"/>
      <c r="HGQ15" s="540"/>
      <c r="HGR15" s="540"/>
      <c r="HGS15" s="542"/>
      <c r="HGT15" s="541"/>
      <c r="HGU15" s="537"/>
      <c r="HGV15" s="6"/>
      <c r="HGW15" s="275"/>
      <c r="HGX15" s="275"/>
      <c r="HGY15" s="275"/>
      <c r="HGZ15" s="275"/>
      <c r="HHA15" s="275"/>
      <c r="HHB15" s="276"/>
      <c r="HHC15" s="277"/>
      <c r="HHD15" s="277"/>
      <c r="HHE15" s="277"/>
      <c r="HHF15" s="277"/>
      <c r="HHG15" s="274"/>
      <c r="HHH15" s="265"/>
      <c r="HHI15" s="537"/>
      <c r="HHJ15" s="537"/>
      <c r="HHK15" s="538"/>
      <c r="HHL15" s="539"/>
      <c r="HHN15" s="540"/>
      <c r="HHO15" s="540"/>
      <c r="HHP15" s="542"/>
      <c r="HHQ15" s="541"/>
      <c r="HHR15" s="537"/>
      <c r="HHS15" s="6"/>
      <c r="HHT15" s="275"/>
      <c r="HHU15" s="275"/>
      <c r="HHV15" s="275"/>
      <c r="HHW15" s="275"/>
      <c r="HHX15" s="275"/>
      <c r="HHY15" s="276"/>
      <c r="HHZ15" s="277"/>
      <c r="HIA15" s="277"/>
      <c r="HIB15" s="277"/>
      <c r="HIC15" s="277"/>
      <c r="HID15" s="274"/>
      <c r="HIE15" s="265"/>
      <c r="HIF15" s="537"/>
      <c r="HIG15" s="537"/>
      <c r="HIH15" s="538"/>
      <c r="HII15" s="539"/>
      <c r="HIK15" s="540"/>
      <c r="HIL15" s="540"/>
      <c r="HIM15" s="542"/>
      <c r="HIN15" s="541"/>
      <c r="HIO15" s="537"/>
      <c r="HIP15" s="6"/>
      <c r="HIQ15" s="275"/>
      <c r="HIR15" s="275"/>
      <c r="HIS15" s="275"/>
      <c r="HIT15" s="275"/>
      <c r="HIU15" s="275"/>
      <c r="HIV15" s="276"/>
      <c r="HIW15" s="277"/>
      <c r="HIX15" s="277"/>
      <c r="HIY15" s="277"/>
      <c r="HIZ15" s="277"/>
      <c r="HJA15" s="274"/>
      <c r="HJB15" s="265"/>
      <c r="HJC15" s="537"/>
      <c r="HJD15" s="537"/>
      <c r="HJE15" s="538"/>
      <c r="HJF15" s="539"/>
      <c r="HJH15" s="540"/>
      <c r="HJI15" s="540"/>
      <c r="HJJ15" s="542"/>
      <c r="HJK15" s="541"/>
      <c r="HJL15" s="537"/>
      <c r="HJM15" s="6"/>
      <c r="HJN15" s="275"/>
      <c r="HJO15" s="275"/>
      <c r="HJP15" s="275"/>
      <c r="HJQ15" s="275"/>
      <c r="HJR15" s="275"/>
      <c r="HJS15" s="276"/>
      <c r="HJT15" s="277"/>
      <c r="HJU15" s="277"/>
      <c r="HJV15" s="277"/>
      <c r="HJW15" s="277"/>
      <c r="HJX15" s="274"/>
      <c r="HJY15" s="265"/>
      <c r="HJZ15" s="537"/>
      <c r="HKA15" s="537"/>
      <c r="HKB15" s="538"/>
      <c r="HKC15" s="539"/>
      <c r="HKE15" s="540"/>
      <c r="HKF15" s="540"/>
      <c r="HKG15" s="542"/>
      <c r="HKH15" s="541"/>
      <c r="HKI15" s="537"/>
      <c r="HKJ15" s="6"/>
      <c r="HKK15" s="275"/>
      <c r="HKL15" s="275"/>
      <c r="HKM15" s="275"/>
      <c r="HKN15" s="275"/>
      <c r="HKO15" s="275"/>
      <c r="HKP15" s="276"/>
      <c r="HKQ15" s="277"/>
      <c r="HKR15" s="277"/>
      <c r="HKS15" s="277"/>
      <c r="HKT15" s="277"/>
      <c r="HKU15" s="274"/>
      <c r="HKV15" s="265"/>
      <c r="HKW15" s="537"/>
      <c r="HKX15" s="537"/>
      <c r="HKY15" s="538"/>
      <c r="HKZ15" s="539"/>
      <c r="HLB15" s="540"/>
      <c r="HLC15" s="540"/>
      <c r="HLD15" s="542"/>
      <c r="HLE15" s="541"/>
      <c r="HLF15" s="537"/>
      <c r="HLG15" s="6"/>
      <c r="HLH15" s="275"/>
      <c r="HLI15" s="275"/>
      <c r="HLJ15" s="275"/>
      <c r="HLK15" s="275"/>
      <c r="HLL15" s="275"/>
      <c r="HLM15" s="276"/>
      <c r="HLN15" s="277"/>
      <c r="HLO15" s="277"/>
      <c r="HLP15" s="277"/>
      <c r="HLQ15" s="277"/>
      <c r="HLR15" s="274"/>
      <c r="HLS15" s="265"/>
      <c r="HLT15" s="537"/>
      <c r="HLU15" s="537"/>
      <c r="HLV15" s="538"/>
      <c r="HLW15" s="539"/>
      <c r="HLY15" s="540"/>
      <c r="HLZ15" s="540"/>
      <c r="HMA15" s="542"/>
      <c r="HMB15" s="541"/>
      <c r="HMC15" s="537"/>
      <c r="HMD15" s="6"/>
      <c r="HME15" s="275"/>
      <c r="HMF15" s="275"/>
      <c r="HMG15" s="275"/>
      <c r="HMH15" s="275"/>
      <c r="HMI15" s="275"/>
      <c r="HMJ15" s="276"/>
      <c r="HMK15" s="277"/>
      <c r="HML15" s="277"/>
      <c r="HMM15" s="277"/>
      <c r="HMN15" s="277"/>
      <c r="HMO15" s="274"/>
      <c r="HMP15" s="265"/>
      <c r="HMQ15" s="537"/>
      <c r="HMR15" s="537"/>
      <c r="HMS15" s="538"/>
      <c r="HMT15" s="539"/>
      <c r="HMV15" s="540"/>
      <c r="HMW15" s="540"/>
      <c r="HMX15" s="542"/>
      <c r="HMY15" s="541"/>
      <c r="HMZ15" s="537"/>
      <c r="HNA15" s="6"/>
      <c r="HNB15" s="275"/>
      <c r="HNC15" s="275"/>
      <c r="HND15" s="275"/>
      <c r="HNE15" s="275"/>
      <c r="HNF15" s="275"/>
      <c r="HNG15" s="276"/>
      <c r="HNH15" s="277"/>
      <c r="HNI15" s="277"/>
      <c r="HNJ15" s="277"/>
      <c r="HNK15" s="277"/>
      <c r="HNL15" s="274"/>
      <c r="HNM15" s="265"/>
      <c r="HNN15" s="537"/>
      <c r="HNO15" s="537"/>
      <c r="HNP15" s="538"/>
      <c r="HNQ15" s="539"/>
      <c r="HNS15" s="540"/>
      <c r="HNT15" s="540"/>
      <c r="HNU15" s="542"/>
      <c r="HNV15" s="541"/>
      <c r="HNW15" s="537"/>
      <c r="HNX15" s="6"/>
      <c r="HNY15" s="275"/>
      <c r="HNZ15" s="275"/>
      <c r="HOA15" s="275"/>
      <c r="HOB15" s="275"/>
      <c r="HOC15" s="275"/>
      <c r="HOD15" s="276"/>
      <c r="HOE15" s="277"/>
      <c r="HOF15" s="277"/>
      <c r="HOG15" s="277"/>
      <c r="HOH15" s="277"/>
      <c r="HOI15" s="274"/>
      <c r="HOJ15" s="265"/>
      <c r="HOK15" s="537"/>
      <c r="HOL15" s="537"/>
      <c r="HOM15" s="538"/>
      <c r="HON15" s="539"/>
      <c r="HOP15" s="540"/>
      <c r="HOQ15" s="540"/>
      <c r="HOR15" s="542"/>
      <c r="HOS15" s="541"/>
      <c r="HOT15" s="537"/>
      <c r="HOU15" s="6"/>
      <c r="HOV15" s="275"/>
      <c r="HOW15" s="275"/>
      <c r="HOX15" s="275"/>
      <c r="HOY15" s="275"/>
      <c r="HOZ15" s="275"/>
      <c r="HPA15" s="276"/>
      <c r="HPB15" s="277"/>
      <c r="HPC15" s="277"/>
      <c r="HPD15" s="277"/>
      <c r="HPE15" s="277"/>
      <c r="HPF15" s="274"/>
      <c r="HPG15" s="265"/>
      <c r="HPH15" s="537"/>
      <c r="HPI15" s="537"/>
      <c r="HPJ15" s="538"/>
      <c r="HPK15" s="539"/>
      <c r="HPM15" s="540"/>
      <c r="HPN15" s="540"/>
      <c r="HPO15" s="542"/>
      <c r="HPP15" s="541"/>
      <c r="HPQ15" s="537"/>
      <c r="HPR15" s="6"/>
      <c r="HPS15" s="275"/>
      <c r="HPT15" s="275"/>
      <c r="HPU15" s="275"/>
      <c r="HPV15" s="275"/>
      <c r="HPW15" s="275"/>
      <c r="HPX15" s="276"/>
      <c r="HPY15" s="277"/>
      <c r="HPZ15" s="277"/>
      <c r="HQA15" s="277"/>
      <c r="HQB15" s="277"/>
      <c r="HQC15" s="274"/>
      <c r="HQD15" s="265"/>
      <c r="HQE15" s="537"/>
      <c r="HQF15" s="537"/>
      <c r="HQG15" s="538"/>
      <c r="HQH15" s="539"/>
      <c r="HQJ15" s="540"/>
      <c r="HQK15" s="540"/>
      <c r="HQL15" s="542"/>
      <c r="HQM15" s="541"/>
      <c r="HQN15" s="537"/>
      <c r="HQO15" s="6"/>
      <c r="HQP15" s="275"/>
      <c r="HQQ15" s="275"/>
      <c r="HQR15" s="275"/>
      <c r="HQS15" s="275"/>
      <c r="HQT15" s="275"/>
      <c r="HQU15" s="276"/>
      <c r="HQV15" s="277"/>
      <c r="HQW15" s="277"/>
      <c r="HQX15" s="277"/>
      <c r="HQY15" s="277"/>
      <c r="HQZ15" s="274"/>
      <c r="HRA15" s="265"/>
      <c r="HRB15" s="537"/>
      <c r="HRC15" s="537"/>
      <c r="HRD15" s="538"/>
      <c r="HRE15" s="539"/>
      <c r="HRG15" s="540"/>
      <c r="HRH15" s="540"/>
      <c r="HRI15" s="542"/>
      <c r="HRJ15" s="541"/>
      <c r="HRK15" s="537"/>
      <c r="HRL15" s="6"/>
      <c r="HRM15" s="275"/>
      <c r="HRN15" s="275"/>
      <c r="HRO15" s="275"/>
      <c r="HRP15" s="275"/>
      <c r="HRQ15" s="275"/>
      <c r="HRR15" s="276"/>
      <c r="HRS15" s="277"/>
      <c r="HRT15" s="277"/>
      <c r="HRU15" s="277"/>
      <c r="HRV15" s="277"/>
      <c r="HRW15" s="274"/>
      <c r="HRX15" s="265"/>
      <c r="HRY15" s="537"/>
      <c r="HRZ15" s="537"/>
      <c r="HSA15" s="538"/>
      <c r="HSB15" s="539"/>
      <c r="HSD15" s="540"/>
      <c r="HSE15" s="540"/>
      <c r="HSF15" s="542"/>
      <c r="HSG15" s="541"/>
      <c r="HSH15" s="537"/>
      <c r="HSI15" s="6"/>
      <c r="HSJ15" s="275"/>
      <c r="HSK15" s="275"/>
      <c r="HSL15" s="275"/>
      <c r="HSM15" s="275"/>
      <c r="HSN15" s="275"/>
      <c r="HSO15" s="276"/>
      <c r="HSP15" s="277"/>
      <c r="HSQ15" s="277"/>
      <c r="HSR15" s="277"/>
      <c r="HSS15" s="277"/>
      <c r="HST15" s="274"/>
      <c r="HSU15" s="265"/>
      <c r="HSV15" s="537"/>
      <c r="HSW15" s="537"/>
      <c r="HSX15" s="538"/>
      <c r="HSY15" s="539"/>
      <c r="HTA15" s="540"/>
      <c r="HTB15" s="540"/>
      <c r="HTC15" s="542"/>
      <c r="HTD15" s="541"/>
      <c r="HTE15" s="537"/>
      <c r="HTF15" s="6"/>
      <c r="HTG15" s="275"/>
      <c r="HTH15" s="275"/>
      <c r="HTI15" s="275"/>
      <c r="HTJ15" s="275"/>
      <c r="HTK15" s="275"/>
      <c r="HTL15" s="276"/>
      <c r="HTM15" s="277"/>
      <c r="HTN15" s="277"/>
      <c r="HTO15" s="277"/>
      <c r="HTP15" s="277"/>
      <c r="HTQ15" s="274"/>
      <c r="HTR15" s="265"/>
      <c r="HTS15" s="537"/>
      <c r="HTT15" s="537"/>
      <c r="HTU15" s="538"/>
      <c r="HTV15" s="539"/>
      <c r="HTX15" s="540"/>
      <c r="HTY15" s="540"/>
      <c r="HTZ15" s="542"/>
      <c r="HUA15" s="541"/>
      <c r="HUB15" s="537"/>
      <c r="HUC15" s="6"/>
      <c r="HUD15" s="275"/>
      <c r="HUE15" s="275"/>
      <c r="HUF15" s="275"/>
      <c r="HUG15" s="275"/>
      <c r="HUH15" s="275"/>
      <c r="HUI15" s="276"/>
      <c r="HUJ15" s="277"/>
      <c r="HUK15" s="277"/>
      <c r="HUL15" s="277"/>
      <c r="HUM15" s="277"/>
      <c r="HUN15" s="274"/>
      <c r="HUO15" s="265"/>
      <c r="HUP15" s="537"/>
      <c r="HUQ15" s="537"/>
      <c r="HUR15" s="538"/>
      <c r="HUS15" s="539"/>
      <c r="HUU15" s="540"/>
      <c r="HUV15" s="540"/>
      <c r="HUW15" s="542"/>
      <c r="HUX15" s="541"/>
      <c r="HUY15" s="537"/>
      <c r="HUZ15" s="6"/>
      <c r="HVA15" s="275"/>
      <c r="HVB15" s="275"/>
      <c r="HVC15" s="275"/>
      <c r="HVD15" s="275"/>
      <c r="HVE15" s="275"/>
      <c r="HVF15" s="276"/>
      <c r="HVG15" s="277"/>
      <c r="HVH15" s="277"/>
      <c r="HVI15" s="277"/>
      <c r="HVJ15" s="277"/>
      <c r="HVK15" s="274"/>
      <c r="HVL15" s="265"/>
      <c r="HVM15" s="537"/>
      <c r="HVN15" s="537"/>
      <c r="HVO15" s="538"/>
      <c r="HVP15" s="539"/>
      <c r="HVR15" s="540"/>
      <c r="HVS15" s="540"/>
      <c r="HVT15" s="542"/>
      <c r="HVU15" s="541"/>
      <c r="HVV15" s="537"/>
      <c r="HVW15" s="6"/>
      <c r="HVX15" s="275"/>
      <c r="HVY15" s="275"/>
      <c r="HVZ15" s="275"/>
      <c r="HWA15" s="275"/>
      <c r="HWB15" s="275"/>
      <c r="HWC15" s="276"/>
      <c r="HWD15" s="277"/>
      <c r="HWE15" s="277"/>
      <c r="HWF15" s="277"/>
      <c r="HWG15" s="277"/>
      <c r="HWH15" s="274"/>
      <c r="HWI15" s="265"/>
      <c r="HWJ15" s="537"/>
      <c r="HWK15" s="537"/>
      <c r="HWL15" s="538"/>
      <c r="HWM15" s="539"/>
      <c r="HWO15" s="540"/>
      <c r="HWP15" s="540"/>
      <c r="HWQ15" s="542"/>
      <c r="HWR15" s="541"/>
      <c r="HWS15" s="537"/>
      <c r="HWT15" s="6"/>
      <c r="HWU15" s="275"/>
      <c r="HWV15" s="275"/>
      <c r="HWW15" s="275"/>
      <c r="HWX15" s="275"/>
      <c r="HWY15" s="275"/>
      <c r="HWZ15" s="276"/>
      <c r="HXA15" s="277"/>
      <c r="HXB15" s="277"/>
      <c r="HXC15" s="277"/>
      <c r="HXD15" s="277"/>
      <c r="HXE15" s="274"/>
      <c r="HXF15" s="265"/>
      <c r="HXG15" s="537"/>
      <c r="HXH15" s="537"/>
      <c r="HXI15" s="538"/>
      <c r="HXJ15" s="539"/>
      <c r="HXL15" s="540"/>
      <c r="HXM15" s="540"/>
      <c r="HXN15" s="542"/>
      <c r="HXO15" s="541"/>
      <c r="HXP15" s="537"/>
      <c r="HXQ15" s="6"/>
      <c r="HXR15" s="275"/>
      <c r="HXS15" s="275"/>
      <c r="HXT15" s="275"/>
      <c r="HXU15" s="275"/>
      <c r="HXV15" s="275"/>
      <c r="HXW15" s="276"/>
      <c r="HXX15" s="277"/>
      <c r="HXY15" s="277"/>
      <c r="HXZ15" s="277"/>
      <c r="HYA15" s="277"/>
      <c r="HYB15" s="274"/>
      <c r="HYC15" s="265"/>
      <c r="HYD15" s="537"/>
      <c r="HYE15" s="537"/>
      <c r="HYF15" s="538"/>
      <c r="HYG15" s="539"/>
      <c r="HYI15" s="540"/>
      <c r="HYJ15" s="540"/>
      <c r="HYK15" s="542"/>
      <c r="HYL15" s="541"/>
      <c r="HYM15" s="537"/>
      <c r="HYN15" s="6"/>
      <c r="HYO15" s="275"/>
      <c r="HYP15" s="275"/>
      <c r="HYQ15" s="275"/>
      <c r="HYR15" s="275"/>
      <c r="HYS15" s="275"/>
      <c r="HYT15" s="276"/>
      <c r="HYU15" s="277"/>
      <c r="HYV15" s="277"/>
      <c r="HYW15" s="277"/>
      <c r="HYX15" s="277"/>
      <c r="HYY15" s="274"/>
      <c r="HYZ15" s="265"/>
      <c r="HZA15" s="537"/>
      <c r="HZB15" s="537"/>
      <c r="HZC15" s="538"/>
      <c r="HZD15" s="539"/>
      <c r="HZF15" s="540"/>
      <c r="HZG15" s="540"/>
      <c r="HZH15" s="542"/>
      <c r="HZI15" s="541"/>
      <c r="HZJ15" s="537"/>
      <c r="HZK15" s="6"/>
      <c r="HZL15" s="275"/>
      <c r="HZM15" s="275"/>
      <c r="HZN15" s="275"/>
      <c r="HZO15" s="275"/>
      <c r="HZP15" s="275"/>
      <c r="HZQ15" s="276"/>
      <c r="HZR15" s="277"/>
      <c r="HZS15" s="277"/>
      <c r="HZT15" s="277"/>
      <c r="HZU15" s="277"/>
      <c r="HZV15" s="274"/>
      <c r="HZW15" s="265"/>
      <c r="HZX15" s="537"/>
      <c r="HZY15" s="537"/>
      <c r="HZZ15" s="538"/>
      <c r="IAA15" s="539"/>
      <c r="IAC15" s="540"/>
      <c r="IAD15" s="540"/>
      <c r="IAE15" s="542"/>
      <c r="IAF15" s="541"/>
      <c r="IAG15" s="537"/>
      <c r="IAH15" s="6"/>
      <c r="IAI15" s="275"/>
      <c r="IAJ15" s="275"/>
      <c r="IAK15" s="275"/>
      <c r="IAL15" s="275"/>
      <c r="IAM15" s="275"/>
      <c r="IAN15" s="276"/>
      <c r="IAO15" s="277"/>
      <c r="IAP15" s="277"/>
      <c r="IAQ15" s="277"/>
      <c r="IAR15" s="277"/>
      <c r="IAS15" s="274"/>
      <c r="IAT15" s="265"/>
      <c r="IAU15" s="537"/>
      <c r="IAV15" s="537"/>
      <c r="IAW15" s="538"/>
      <c r="IAX15" s="539"/>
      <c r="IAZ15" s="540"/>
      <c r="IBA15" s="540"/>
      <c r="IBB15" s="542"/>
      <c r="IBC15" s="541"/>
      <c r="IBD15" s="537"/>
      <c r="IBE15" s="6"/>
      <c r="IBF15" s="275"/>
      <c r="IBG15" s="275"/>
      <c r="IBH15" s="275"/>
      <c r="IBI15" s="275"/>
      <c r="IBJ15" s="275"/>
      <c r="IBK15" s="276"/>
      <c r="IBL15" s="277"/>
      <c r="IBM15" s="277"/>
      <c r="IBN15" s="277"/>
      <c r="IBO15" s="277"/>
      <c r="IBP15" s="274"/>
      <c r="IBQ15" s="265"/>
      <c r="IBR15" s="537"/>
      <c r="IBS15" s="537"/>
      <c r="IBT15" s="538"/>
      <c r="IBU15" s="539"/>
      <c r="IBW15" s="540"/>
      <c r="IBX15" s="540"/>
      <c r="IBY15" s="542"/>
      <c r="IBZ15" s="541"/>
      <c r="ICA15" s="537"/>
      <c r="ICB15" s="6"/>
      <c r="ICC15" s="275"/>
      <c r="ICD15" s="275"/>
      <c r="ICE15" s="275"/>
      <c r="ICF15" s="275"/>
      <c r="ICG15" s="275"/>
      <c r="ICH15" s="276"/>
      <c r="ICI15" s="277"/>
      <c r="ICJ15" s="277"/>
      <c r="ICK15" s="277"/>
      <c r="ICL15" s="277"/>
      <c r="ICM15" s="274"/>
      <c r="ICN15" s="265"/>
      <c r="ICO15" s="537"/>
      <c r="ICP15" s="537"/>
      <c r="ICQ15" s="538"/>
      <c r="ICR15" s="539"/>
      <c r="ICT15" s="540"/>
      <c r="ICU15" s="540"/>
      <c r="ICV15" s="542"/>
      <c r="ICW15" s="541"/>
      <c r="ICX15" s="537"/>
      <c r="ICY15" s="6"/>
      <c r="ICZ15" s="275"/>
      <c r="IDA15" s="275"/>
      <c r="IDB15" s="275"/>
      <c r="IDC15" s="275"/>
      <c r="IDD15" s="275"/>
      <c r="IDE15" s="276"/>
      <c r="IDF15" s="277"/>
      <c r="IDG15" s="277"/>
      <c r="IDH15" s="277"/>
      <c r="IDI15" s="277"/>
      <c r="IDJ15" s="274"/>
      <c r="IDK15" s="265"/>
      <c r="IDL15" s="537"/>
      <c r="IDM15" s="537"/>
      <c r="IDN15" s="538"/>
      <c r="IDO15" s="539"/>
      <c r="IDQ15" s="540"/>
      <c r="IDR15" s="540"/>
      <c r="IDS15" s="542"/>
      <c r="IDT15" s="541"/>
      <c r="IDU15" s="537"/>
      <c r="IDV15" s="6"/>
      <c r="IDW15" s="275"/>
      <c r="IDX15" s="275"/>
      <c r="IDY15" s="275"/>
      <c r="IDZ15" s="275"/>
      <c r="IEA15" s="275"/>
      <c r="IEB15" s="276"/>
      <c r="IEC15" s="277"/>
      <c r="IED15" s="277"/>
      <c r="IEE15" s="277"/>
      <c r="IEF15" s="277"/>
      <c r="IEG15" s="274"/>
      <c r="IEH15" s="265"/>
      <c r="IEI15" s="537"/>
      <c r="IEJ15" s="537"/>
      <c r="IEK15" s="538"/>
      <c r="IEL15" s="539"/>
      <c r="IEN15" s="540"/>
      <c r="IEO15" s="540"/>
      <c r="IEP15" s="542"/>
      <c r="IEQ15" s="541"/>
      <c r="IER15" s="537"/>
      <c r="IES15" s="6"/>
      <c r="IET15" s="275"/>
      <c r="IEU15" s="275"/>
      <c r="IEV15" s="275"/>
      <c r="IEW15" s="275"/>
      <c r="IEX15" s="275"/>
      <c r="IEY15" s="276"/>
      <c r="IEZ15" s="277"/>
      <c r="IFA15" s="277"/>
      <c r="IFB15" s="277"/>
      <c r="IFC15" s="277"/>
      <c r="IFD15" s="274"/>
      <c r="IFE15" s="265"/>
      <c r="IFF15" s="537"/>
      <c r="IFG15" s="537"/>
      <c r="IFH15" s="538"/>
      <c r="IFI15" s="539"/>
      <c r="IFK15" s="540"/>
      <c r="IFL15" s="540"/>
      <c r="IFM15" s="542"/>
      <c r="IFN15" s="541"/>
      <c r="IFO15" s="537"/>
      <c r="IFP15" s="6"/>
      <c r="IFQ15" s="275"/>
      <c r="IFR15" s="275"/>
      <c r="IFS15" s="275"/>
      <c r="IFT15" s="275"/>
      <c r="IFU15" s="275"/>
      <c r="IFV15" s="276"/>
      <c r="IFW15" s="277"/>
      <c r="IFX15" s="277"/>
      <c r="IFY15" s="277"/>
      <c r="IFZ15" s="277"/>
      <c r="IGA15" s="274"/>
      <c r="IGB15" s="265"/>
      <c r="IGC15" s="537"/>
      <c r="IGD15" s="537"/>
      <c r="IGE15" s="538"/>
      <c r="IGF15" s="539"/>
      <c r="IGH15" s="540"/>
      <c r="IGI15" s="540"/>
      <c r="IGJ15" s="542"/>
      <c r="IGK15" s="541"/>
      <c r="IGL15" s="537"/>
      <c r="IGM15" s="6"/>
      <c r="IGN15" s="275"/>
      <c r="IGO15" s="275"/>
      <c r="IGP15" s="275"/>
      <c r="IGQ15" s="275"/>
      <c r="IGR15" s="275"/>
      <c r="IGS15" s="276"/>
      <c r="IGT15" s="277"/>
      <c r="IGU15" s="277"/>
      <c r="IGV15" s="277"/>
      <c r="IGW15" s="277"/>
      <c r="IGX15" s="274"/>
      <c r="IGY15" s="265"/>
      <c r="IGZ15" s="537"/>
      <c r="IHA15" s="537"/>
      <c r="IHB15" s="538"/>
      <c r="IHC15" s="539"/>
      <c r="IHE15" s="540"/>
      <c r="IHF15" s="540"/>
      <c r="IHG15" s="542"/>
      <c r="IHH15" s="541"/>
      <c r="IHI15" s="537"/>
      <c r="IHJ15" s="6"/>
      <c r="IHK15" s="275"/>
      <c r="IHL15" s="275"/>
      <c r="IHM15" s="275"/>
      <c r="IHN15" s="275"/>
      <c r="IHO15" s="275"/>
      <c r="IHP15" s="276"/>
      <c r="IHQ15" s="277"/>
      <c r="IHR15" s="277"/>
      <c r="IHS15" s="277"/>
      <c r="IHT15" s="277"/>
      <c r="IHU15" s="274"/>
      <c r="IHV15" s="265"/>
      <c r="IHW15" s="537"/>
      <c r="IHX15" s="537"/>
      <c r="IHY15" s="538"/>
      <c r="IHZ15" s="539"/>
      <c r="IIB15" s="540"/>
      <c r="IIC15" s="540"/>
      <c r="IID15" s="542"/>
      <c r="IIE15" s="541"/>
      <c r="IIF15" s="537"/>
      <c r="IIG15" s="6"/>
      <c r="IIH15" s="275"/>
      <c r="III15" s="275"/>
      <c r="IIJ15" s="275"/>
      <c r="IIK15" s="275"/>
      <c r="IIL15" s="275"/>
      <c r="IIM15" s="276"/>
      <c r="IIN15" s="277"/>
      <c r="IIO15" s="277"/>
      <c r="IIP15" s="277"/>
      <c r="IIQ15" s="277"/>
      <c r="IIR15" s="274"/>
      <c r="IIS15" s="265"/>
      <c r="IIT15" s="537"/>
      <c r="IIU15" s="537"/>
      <c r="IIV15" s="538"/>
      <c r="IIW15" s="539"/>
      <c r="IIY15" s="540"/>
      <c r="IIZ15" s="540"/>
      <c r="IJA15" s="542"/>
      <c r="IJB15" s="541"/>
      <c r="IJC15" s="537"/>
      <c r="IJD15" s="6"/>
      <c r="IJE15" s="275"/>
      <c r="IJF15" s="275"/>
      <c r="IJG15" s="275"/>
      <c r="IJH15" s="275"/>
      <c r="IJI15" s="275"/>
      <c r="IJJ15" s="276"/>
      <c r="IJK15" s="277"/>
      <c r="IJL15" s="277"/>
      <c r="IJM15" s="277"/>
      <c r="IJN15" s="277"/>
      <c r="IJO15" s="274"/>
      <c r="IJP15" s="265"/>
      <c r="IJQ15" s="537"/>
      <c r="IJR15" s="537"/>
      <c r="IJS15" s="538"/>
      <c r="IJT15" s="539"/>
      <c r="IJV15" s="540"/>
      <c r="IJW15" s="540"/>
      <c r="IJX15" s="542"/>
      <c r="IJY15" s="541"/>
      <c r="IJZ15" s="537"/>
      <c r="IKA15" s="6"/>
      <c r="IKB15" s="275"/>
      <c r="IKC15" s="275"/>
      <c r="IKD15" s="275"/>
      <c r="IKE15" s="275"/>
      <c r="IKF15" s="275"/>
      <c r="IKG15" s="276"/>
      <c r="IKH15" s="277"/>
      <c r="IKI15" s="277"/>
      <c r="IKJ15" s="277"/>
      <c r="IKK15" s="277"/>
      <c r="IKL15" s="274"/>
      <c r="IKM15" s="265"/>
      <c r="IKN15" s="537"/>
      <c r="IKO15" s="537"/>
      <c r="IKP15" s="538"/>
      <c r="IKQ15" s="539"/>
      <c r="IKS15" s="540"/>
      <c r="IKT15" s="540"/>
      <c r="IKU15" s="542"/>
      <c r="IKV15" s="541"/>
      <c r="IKW15" s="537"/>
      <c r="IKX15" s="6"/>
      <c r="IKY15" s="275"/>
      <c r="IKZ15" s="275"/>
      <c r="ILA15" s="275"/>
      <c r="ILB15" s="275"/>
      <c r="ILC15" s="275"/>
      <c r="ILD15" s="276"/>
      <c r="ILE15" s="277"/>
      <c r="ILF15" s="277"/>
      <c r="ILG15" s="277"/>
      <c r="ILH15" s="277"/>
      <c r="ILI15" s="274"/>
      <c r="ILJ15" s="265"/>
      <c r="ILK15" s="537"/>
      <c r="ILL15" s="537"/>
      <c r="ILM15" s="538"/>
      <c r="ILN15" s="539"/>
      <c r="ILP15" s="540"/>
      <c r="ILQ15" s="540"/>
      <c r="ILR15" s="542"/>
      <c r="ILS15" s="541"/>
      <c r="ILT15" s="537"/>
      <c r="ILU15" s="6"/>
      <c r="ILV15" s="275"/>
      <c r="ILW15" s="275"/>
      <c r="ILX15" s="275"/>
      <c r="ILY15" s="275"/>
      <c r="ILZ15" s="275"/>
      <c r="IMA15" s="276"/>
      <c r="IMB15" s="277"/>
      <c r="IMC15" s="277"/>
      <c r="IMD15" s="277"/>
      <c r="IME15" s="277"/>
      <c r="IMF15" s="274"/>
      <c r="IMG15" s="265"/>
      <c r="IMH15" s="537"/>
      <c r="IMI15" s="537"/>
      <c r="IMJ15" s="538"/>
      <c r="IMK15" s="539"/>
      <c r="IMM15" s="540"/>
      <c r="IMN15" s="540"/>
      <c r="IMO15" s="542"/>
      <c r="IMP15" s="541"/>
      <c r="IMQ15" s="537"/>
      <c r="IMR15" s="6"/>
      <c r="IMS15" s="275"/>
      <c r="IMT15" s="275"/>
      <c r="IMU15" s="275"/>
      <c r="IMV15" s="275"/>
      <c r="IMW15" s="275"/>
      <c r="IMX15" s="276"/>
      <c r="IMY15" s="277"/>
      <c r="IMZ15" s="277"/>
      <c r="INA15" s="277"/>
      <c r="INB15" s="277"/>
      <c r="INC15" s="274"/>
      <c r="IND15" s="265"/>
      <c r="INE15" s="537"/>
      <c r="INF15" s="537"/>
      <c r="ING15" s="538"/>
      <c r="INH15" s="539"/>
      <c r="INJ15" s="540"/>
      <c r="INK15" s="540"/>
      <c r="INL15" s="542"/>
      <c r="INM15" s="541"/>
      <c r="INN15" s="537"/>
      <c r="INO15" s="6"/>
      <c r="INP15" s="275"/>
      <c r="INQ15" s="275"/>
      <c r="INR15" s="275"/>
      <c r="INS15" s="275"/>
      <c r="INT15" s="275"/>
      <c r="INU15" s="276"/>
      <c r="INV15" s="277"/>
      <c r="INW15" s="277"/>
      <c r="INX15" s="277"/>
      <c r="INY15" s="277"/>
      <c r="INZ15" s="274"/>
      <c r="IOA15" s="265"/>
      <c r="IOB15" s="537"/>
      <c r="IOC15" s="537"/>
      <c r="IOD15" s="538"/>
      <c r="IOE15" s="539"/>
      <c r="IOG15" s="540"/>
      <c r="IOH15" s="540"/>
      <c r="IOI15" s="542"/>
      <c r="IOJ15" s="541"/>
      <c r="IOK15" s="537"/>
      <c r="IOL15" s="6"/>
      <c r="IOM15" s="275"/>
      <c r="ION15" s="275"/>
      <c r="IOO15" s="275"/>
      <c r="IOP15" s="275"/>
      <c r="IOQ15" s="275"/>
      <c r="IOR15" s="276"/>
      <c r="IOS15" s="277"/>
      <c r="IOT15" s="277"/>
      <c r="IOU15" s="277"/>
      <c r="IOV15" s="277"/>
      <c r="IOW15" s="274"/>
      <c r="IOX15" s="265"/>
      <c r="IOY15" s="537"/>
      <c r="IOZ15" s="537"/>
      <c r="IPA15" s="538"/>
      <c r="IPB15" s="539"/>
      <c r="IPD15" s="540"/>
      <c r="IPE15" s="540"/>
      <c r="IPF15" s="542"/>
      <c r="IPG15" s="541"/>
      <c r="IPH15" s="537"/>
      <c r="IPI15" s="6"/>
      <c r="IPJ15" s="275"/>
      <c r="IPK15" s="275"/>
      <c r="IPL15" s="275"/>
      <c r="IPM15" s="275"/>
      <c r="IPN15" s="275"/>
      <c r="IPO15" s="276"/>
      <c r="IPP15" s="277"/>
      <c r="IPQ15" s="277"/>
      <c r="IPR15" s="277"/>
      <c r="IPS15" s="277"/>
      <c r="IPT15" s="274"/>
      <c r="IPU15" s="265"/>
      <c r="IPV15" s="537"/>
      <c r="IPW15" s="537"/>
      <c r="IPX15" s="538"/>
      <c r="IPY15" s="539"/>
      <c r="IQA15" s="540"/>
      <c r="IQB15" s="540"/>
      <c r="IQC15" s="542"/>
      <c r="IQD15" s="541"/>
      <c r="IQE15" s="537"/>
      <c r="IQF15" s="6"/>
      <c r="IQG15" s="275"/>
      <c r="IQH15" s="275"/>
      <c r="IQI15" s="275"/>
      <c r="IQJ15" s="275"/>
      <c r="IQK15" s="275"/>
      <c r="IQL15" s="276"/>
      <c r="IQM15" s="277"/>
      <c r="IQN15" s="277"/>
      <c r="IQO15" s="277"/>
      <c r="IQP15" s="277"/>
      <c r="IQQ15" s="274"/>
      <c r="IQR15" s="265"/>
      <c r="IQS15" s="537"/>
      <c r="IQT15" s="537"/>
      <c r="IQU15" s="538"/>
      <c r="IQV15" s="539"/>
      <c r="IQX15" s="540"/>
      <c r="IQY15" s="540"/>
      <c r="IQZ15" s="542"/>
      <c r="IRA15" s="541"/>
      <c r="IRB15" s="537"/>
      <c r="IRC15" s="6"/>
      <c r="IRD15" s="275"/>
      <c r="IRE15" s="275"/>
      <c r="IRF15" s="275"/>
      <c r="IRG15" s="275"/>
      <c r="IRH15" s="275"/>
      <c r="IRI15" s="276"/>
      <c r="IRJ15" s="277"/>
      <c r="IRK15" s="277"/>
      <c r="IRL15" s="277"/>
      <c r="IRM15" s="277"/>
      <c r="IRN15" s="274"/>
      <c r="IRO15" s="265"/>
      <c r="IRP15" s="537"/>
      <c r="IRQ15" s="537"/>
      <c r="IRR15" s="538"/>
      <c r="IRS15" s="539"/>
      <c r="IRU15" s="540"/>
      <c r="IRV15" s="540"/>
      <c r="IRW15" s="542"/>
      <c r="IRX15" s="541"/>
      <c r="IRY15" s="537"/>
      <c r="IRZ15" s="6"/>
      <c r="ISA15" s="275"/>
      <c r="ISB15" s="275"/>
      <c r="ISC15" s="275"/>
      <c r="ISD15" s="275"/>
      <c r="ISE15" s="275"/>
      <c r="ISF15" s="276"/>
      <c r="ISG15" s="277"/>
      <c r="ISH15" s="277"/>
      <c r="ISI15" s="277"/>
      <c r="ISJ15" s="277"/>
      <c r="ISK15" s="274"/>
      <c r="ISL15" s="265"/>
      <c r="ISM15" s="537"/>
      <c r="ISN15" s="537"/>
      <c r="ISO15" s="538"/>
      <c r="ISP15" s="539"/>
      <c r="ISR15" s="540"/>
      <c r="ISS15" s="540"/>
      <c r="IST15" s="542"/>
      <c r="ISU15" s="541"/>
      <c r="ISV15" s="537"/>
      <c r="ISW15" s="6"/>
      <c r="ISX15" s="275"/>
      <c r="ISY15" s="275"/>
      <c r="ISZ15" s="275"/>
      <c r="ITA15" s="275"/>
      <c r="ITB15" s="275"/>
      <c r="ITC15" s="276"/>
      <c r="ITD15" s="277"/>
      <c r="ITE15" s="277"/>
      <c r="ITF15" s="277"/>
      <c r="ITG15" s="277"/>
      <c r="ITH15" s="274"/>
      <c r="ITI15" s="265"/>
      <c r="ITJ15" s="537"/>
      <c r="ITK15" s="537"/>
      <c r="ITL15" s="538"/>
      <c r="ITM15" s="539"/>
      <c r="ITO15" s="540"/>
      <c r="ITP15" s="540"/>
      <c r="ITQ15" s="542"/>
      <c r="ITR15" s="541"/>
      <c r="ITS15" s="537"/>
      <c r="ITT15" s="6"/>
      <c r="ITU15" s="275"/>
      <c r="ITV15" s="275"/>
      <c r="ITW15" s="275"/>
      <c r="ITX15" s="275"/>
      <c r="ITY15" s="275"/>
      <c r="ITZ15" s="276"/>
      <c r="IUA15" s="277"/>
      <c r="IUB15" s="277"/>
      <c r="IUC15" s="277"/>
      <c r="IUD15" s="277"/>
      <c r="IUE15" s="274"/>
      <c r="IUF15" s="265"/>
      <c r="IUG15" s="537"/>
      <c r="IUH15" s="537"/>
      <c r="IUI15" s="538"/>
      <c r="IUJ15" s="539"/>
      <c r="IUL15" s="540"/>
      <c r="IUM15" s="540"/>
      <c r="IUN15" s="542"/>
      <c r="IUO15" s="541"/>
      <c r="IUP15" s="537"/>
      <c r="IUQ15" s="6"/>
      <c r="IUR15" s="275"/>
      <c r="IUS15" s="275"/>
      <c r="IUT15" s="275"/>
      <c r="IUU15" s="275"/>
      <c r="IUV15" s="275"/>
      <c r="IUW15" s="276"/>
      <c r="IUX15" s="277"/>
      <c r="IUY15" s="277"/>
      <c r="IUZ15" s="277"/>
      <c r="IVA15" s="277"/>
      <c r="IVB15" s="274"/>
      <c r="IVC15" s="265"/>
      <c r="IVD15" s="537"/>
      <c r="IVE15" s="537"/>
      <c r="IVF15" s="538"/>
      <c r="IVG15" s="539"/>
      <c r="IVI15" s="540"/>
      <c r="IVJ15" s="540"/>
      <c r="IVK15" s="542"/>
      <c r="IVL15" s="541"/>
      <c r="IVM15" s="537"/>
      <c r="IVN15" s="6"/>
      <c r="IVO15" s="275"/>
      <c r="IVP15" s="275"/>
      <c r="IVQ15" s="275"/>
      <c r="IVR15" s="275"/>
      <c r="IVS15" s="275"/>
      <c r="IVT15" s="276"/>
      <c r="IVU15" s="277"/>
      <c r="IVV15" s="277"/>
      <c r="IVW15" s="277"/>
      <c r="IVX15" s="277"/>
      <c r="IVY15" s="274"/>
      <c r="IVZ15" s="265"/>
      <c r="IWA15" s="537"/>
      <c r="IWB15" s="537"/>
      <c r="IWC15" s="538"/>
      <c r="IWD15" s="539"/>
      <c r="IWF15" s="540"/>
      <c r="IWG15" s="540"/>
      <c r="IWH15" s="542"/>
      <c r="IWI15" s="541"/>
      <c r="IWJ15" s="537"/>
      <c r="IWK15" s="6"/>
      <c r="IWL15" s="275"/>
      <c r="IWM15" s="275"/>
      <c r="IWN15" s="275"/>
      <c r="IWO15" s="275"/>
      <c r="IWP15" s="275"/>
      <c r="IWQ15" s="276"/>
      <c r="IWR15" s="277"/>
      <c r="IWS15" s="277"/>
      <c r="IWT15" s="277"/>
      <c r="IWU15" s="277"/>
      <c r="IWV15" s="274"/>
      <c r="IWW15" s="265"/>
      <c r="IWX15" s="537"/>
      <c r="IWY15" s="537"/>
      <c r="IWZ15" s="538"/>
      <c r="IXA15" s="539"/>
      <c r="IXC15" s="540"/>
      <c r="IXD15" s="540"/>
      <c r="IXE15" s="542"/>
      <c r="IXF15" s="541"/>
      <c r="IXG15" s="537"/>
      <c r="IXH15" s="6"/>
      <c r="IXI15" s="275"/>
      <c r="IXJ15" s="275"/>
      <c r="IXK15" s="275"/>
      <c r="IXL15" s="275"/>
      <c r="IXM15" s="275"/>
      <c r="IXN15" s="276"/>
      <c r="IXO15" s="277"/>
      <c r="IXP15" s="277"/>
      <c r="IXQ15" s="277"/>
      <c r="IXR15" s="277"/>
      <c r="IXS15" s="274"/>
      <c r="IXT15" s="265"/>
      <c r="IXU15" s="537"/>
      <c r="IXV15" s="537"/>
      <c r="IXW15" s="538"/>
      <c r="IXX15" s="539"/>
      <c r="IXZ15" s="540"/>
      <c r="IYA15" s="540"/>
      <c r="IYB15" s="542"/>
      <c r="IYC15" s="541"/>
      <c r="IYD15" s="537"/>
      <c r="IYE15" s="6"/>
      <c r="IYF15" s="275"/>
      <c r="IYG15" s="275"/>
      <c r="IYH15" s="275"/>
      <c r="IYI15" s="275"/>
      <c r="IYJ15" s="275"/>
      <c r="IYK15" s="276"/>
      <c r="IYL15" s="277"/>
      <c r="IYM15" s="277"/>
      <c r="IYN15" s="277"/>
      <c r="IYO15" s="277"/>
      <c r="IYP15" s="274"/>
      <c r="IYQ15" s="265"/>
      <c r="IYR15" s="537"/>
      <c r="IYS15" s="537"/>
      <c r="IYT15" s="538"/>
      <c r="IYU15" s="539"/>
      <c r="IYW15" s="540"/>
      <c r="IYX15" s="540"/>
      <c r="IYY15" s="542"/>
      <c r="IYZ15" s="541"/>
      <c r="IZA15" s="537"/>
      <c r="IZB15" s="6"/>
      <c r="IZC15" s="275"/>
      <c r="IZD15" s="275"/>
      <c r="IZE15" s="275"/>
      <c r="IZF15" s="275"/>
      <c r="IZG15" s="275"/>
      <c r="IZH15" s="276"/>
      <c r="IZI15" s="277"/>
      <c r="IZJ15" s="277"/>
      <c r="IZK15" s="277"/>
      <c r="IZL15" s="277"/>
      <c r="IZM15" s="274"/>
      <c r="IZN15" s="265"/>
      <c r="IZO15" s="537"/>
      <c r="IZP15" s="537"/>
      <c r="IZQ15" s="538"/>
      <c r="IZR15" s="539"/>
      <c r="IZT15" s="540"/>
      <c r="IZU15" s="540"/>
      <c r="IZV15" s="542"/>
      <c r="IZW15" s="541"/>
      <c r="IZX15" s="537"/>
      <c r="IZY15" s="6"/>
      <c r="IZZ15" s="275"/>
      <c r="JAA15" s="275"/>
      <c r="JAB15" s="275"/>
      <c r="JAC15" s="275"/>
      <c r="JAD15" s="275"/>
      <c r="JAE15" s="276"/>
      <c r="JAF15" s="277"/>
      <c r="JAG15" s="277"/>
      <c r="JAH15" s="277"/>
      <c r="JAI15" s="277"/>
      <c r="JAJ15" s="274"/>
      <c r="JAK15" s="265"/>
      <c r="JAL15" s="537"/>
      <c r="JAM15" s="537"/>
      <c r="JAN15" s="538"/>
      <c r="JAO15" s="539"/>
      <c r="JAQ15" s="540"/>
      <c r="JAR15" s="540"/>
      <c r="JAS15" s="542"/>
      <c r="JAT15" s="541"/>
      <c r="JAU15" s="537"/>
      <c r="JAV15" s="6"/>
      <c r="JAW15" s="275"/>
      <c r="JAX15" s="275"/>
      <c r="JAY15" s="275"/>
      <c r="JAZ15" s="275"/>
      <c r="JBA15" s="275"/>
      <c r="JBB15" s="276"/>
      <c r="JBC15" s="277"/>
      <c r="JBD15" s="277"/>
      <c r="JBE15" s="277"/>
      <c r="JBF15" s="277"/>
      <c r="JBG15" s="274"/>
      <c r="JBH15" s="265"/>
      <c r="JBI15" s="537"/>
      <c r="JBJ15" s="537"/>
      <c r="JBK15" s="538"/>
      <c r="JBL15" s="539"/>
      <c r="JBN15" s="540"/>
      <c r="JBO15" s="540"/>
      <c r="JBP15" s="542"/>
      <c r="JBQ15" s="541"/>
      <c r="JBR15" s="537"/>
      <c r="JBS15" s="6"/>
      <c r="JBT15" s="275"/>
      <c r="JBU15" s="275"/>
      <c r="JBV15" s="275"/>
      <c r="JBW15" s="275"/>
      <c r="JBX15" s="275"/>
      <c r="JBY15" s="276"/>
      <c r="JBZ15" s="277"/>
      <c r="JCA15" s="277"/>
      <c r="JCB15" s="277"/>
      <c r="JCC15" s="277"/>
      <c r="JCD15" s="274"/>
      <c r="JCE15" s="265"/>
      <c r="JCF15" s="537"/>
      <c r="JCG15" s="537"/>
      <c r="JCH15" s="538"/>
      <c r="JCI15" s="539"/>
      <c r="JCK15" s="540"/>
      <c r="JCL15" s="540"/>
      <c r="JCM15" s="542"/>
      <c r="JCN15" s="541"/>
      <c r="JCO15" s="537"/>
      <c r="JCP15" s="6"/>
      <c r="JCQ15" s="275"/>
      <c r="JCR15" s="275"/>
      <c r="JCS15" s="275"/>
      <c r="JCT15" s="275"/>
      <c r="JCU15" s="275"/>
      <c r="JCV15" s="276"/>
      <c r="JCW15" s="277"/>
      <c r="JCX15" s="277"/>
      <c r="JCY15" s="277"/>
      <c r="JCZ15" s="277"/>
      <c r="JDA15" s="274"/>
      <c r="JDB15" s="265"/>
      <c r="JDC15" s="537"/>
      <c r="JDD15" s="537"/>
      <c r="JDE15" s="538"/>
      <c r="JDF15" s="539"/>
      <c r="JDH15" s="540"/>
      <c r="JDI15" s="540"/>
      <c r="JDJ15" s="542"/>
      <c r="JDK15" s="541"/>
      <c r="JDL15" s="537"/>
      <c r="JDM15" s="6"/>
      <c r="JDN15" s="275"/>
      <c r="JDO15" s="275"/>
      <c r="JDP15" s="275"/>
      <c r="JDQ15" s="275"/>
      <c r="JDR15" s="275"/>
      <c r="JDS15" s="276"/>
      <c r="JDT15" s="277"/>
      <c r="JDU15" s="277"/>
      <c r="JDV15" s="277"/>
      <c r="JDW15" s="277"/>
      <c r="JDX15" s="274"/>
      <c r="JDY15" s="265"/>
      <c r="JDZ15" s="537"/>
      <c r="JEA15" s="537"/>
      <c r="JEB15" s="538"/>
      <c r="JEC15" s="539"/>
      <c r="JEE15" s="540"/>
      <c r="JEF15" s="540"/>
      <c r="JEG15" s="542"/>
      <c r="JEH15" s="541"/>
      <c r="JEI15" s="537"/>
      <c r="JEJ15" s="6"/>
      <c r="JEK15" s="275"/>
      <c r="JEL15" s="275"/>
      <c r="JEM15" s="275"/>
      <c r="JEN15" s="275"/>
      <c r="JEO15" s="275"/>
      <c r="JEP15" s="276"/>
      <c r="JEQ15" s="277"/>
      <c r="JER15" s="277"/>
      <c r="JES15" s="277"/>
      <c r="JET15" s="277"/>
      <c r="JEU15" s="274"/>
      <c r="JEV15" s="265"/>
      <c r="JEW15" s="537"/>
      <c r="JEX15" s="537"/>
      <c r="JEY15" s="538"/>
      <c r="JEZ15" s="539"/>
      <c r="JFB15" s="540"/>
      <c r="JFC15" s="540"/>
      <c r="JFD15" s="542"/>
      <c r="JFE15" s="541"/>
      <c r="JFF15" s="537"/>
      <c r="JFG15" s="6"/>
      <c r="JFH15" s="275"/>
      <c r="JFI15" s="275"/>
      <c r="JFJ15" s="275"/>
      <c r="JFK15" s="275"/>
      <c r="JFL15" s="275"/>
      <c r="JFM15" s="276"/>
      <c r="JFN15" s="277"/>
      <c r="JFO15" s="277"/>
      <c r="JFP15" s="277"/>
      <c r="JFQ15" s="277"/>
      <c r="JFR15" s="274"/>
      <c r="JFS15" s="265"/>
      <c r="JFT15" s="537"/>
      <c r="JFU15" s="537"/>
      <c r="JFV15" s="538"/>
      <c r="JFW15" s="539"/>
      <c r="JFY15" s="540"/>
      <c r="JFZ15" s="540"/>
      <c r="JGA15" s="542"/>
      <c r="JGB15" s="541"/>
      <c r="JGC15" s="537"/>
      <c r="JGD15" s="6"/>
      <c r="JGE15" s="275"/>
      <c r="JGF15" s="275"/>
      <c r="JGG15" s="275"/>
      <c r="JGH15" s="275"/>
      <c r="JGI15" s="275"/>
      <c r="JGJ15" s="276"/>
      <c r="JGK15" s="277"/>
      <c r="JGL15" s="277"/>
      <c r="JGM15" s="277"/>
      <c r="JGN15" s="277"/>
      <c r="JGO15" s="274"/>
      <c r="JGP15" s="265"/>
      <c r="JGQ15" s="537"/>
      <c r="JGR15" s="537"/>
      <c r="JGS15" s="538"/>
      <c r="JGT15" s="539"/>
      <c r="JGV15" s="540"/>
      <c r="JGW15" s="540"/>
      <c r="JGX15" s="542"/>
      <c r="JGY15" s="541"/>
      <c r="JGZ15" s="537"/>
      <c r="JHA15" s="6"/>
      <c r="JHB15" s="275"/>
      <c r="JHC15" s="275"/>
      <c r="JHD15" s="275"/>
      <c r="JHE15" s="275"/>
      <c r="JHF15" s="275"/>
      <c r="JHG15" s="276"/>
      <c r="JHH15" s="277"/>
      <c r="JHI15" s="277"/>
      <c r="JHJ15" s="277"/>
      <c r="JHK15" s="277"/>
      <c r="JHL15" s="274"/>
      <c r="JHM15" s="265"/>
      <c r="JHN15" s="537"/>
      <c r="JHO15" s="537"/>
      <c r="JHP15" s="538"/>
      <c r="JHQ15" s="539"/>
      <c r="JHS15" s="540"/>
      <c r="JHT15" s="540"/>
      <c r="JHU15" s="542"/>
      <c r="JHV15" s="541"/>
      <c r="JHW15" s="537"/>
      <c r="JHX15" s="6"/>
      <c r="JHY15" s="275"/>
      <c r="JHZ15" s="275"/>
      <c r="JIA15" s="275"/>
      <c r="JIB15" s="275"/>
      <c r="JIC15" s="275"/>
      <c r="JID15" s="276"/>
      <c r="JIE15" s="277"/>
      <c r="JIF15" s="277"/>
      <c r="JIG15" s="277"/>
      <c r="JIH15" s="277"/>
      <c r="JII15" s="274"/>
      <c r="JIJ15" s="265"/>
      <c r="JIK15" s="537"/>
      <c r="JIL15" s="537"/>
      <c r="JIM15" s="538"/>
      <c r="JIN15" s="539"/>
      <c r="JIP15" s="540"/>
      <c r="JIQ15" s="540"/>
      <c r="JIR15" s="542"/>
      <c r="JIS15" s="541"/>
      <c r="JIT15" s="537"/>
      <c r="JIU15" s="6"/>
      <c r="JIV15" s="275"/>
      <c r="JIW15" s="275"/>
      <c r="JIX15" s="275"/>
      <c r="JIY15" s="275"/>
      <c r="JIZ15" s="275"/>
      <c r="JJA15" s="276"/>
      <c r="JJB15" s="277"/>
      <c r="JJC15" s="277"/>
      <c r="JJD15" s="277"/>
      <c r="JJE15" s="277"/>
      <c r="JJF15" s="274"/>
      <c r="JJG15" s="265"/>
      <c r="JJH15" s="537"/>
      <c r="JJI15" s="537"/>
      <c r="JJJ15" s="538"/>
      <c r="JJK15" s="539"/>
      <c r="JJM15" s="540"/>
      <c r="JJN15" s="540"/>
      <c r="JJO15" s="542"/>
      <c r="JJP15" s="541"/>
      <c r="JJQ15" s="537"/>
      <c r="JJR15" s="6"/>
      <c r="JJS15" s="275"/>
      <c r="JJT15" s="275"/>
      <c r="JJU15" s="275"/>
      <c r="JJV15" s="275"/>
      <c r="JJW15" s="275"/>
      <c r="JJX15" s="276"/>
      <c r="JJY15" s="277"/>
      <c r="JJZ15" s="277"/>
      <c r="JKA15" s="277"/>
      <c r="JKB15" s="277"/>
      <c r="JKC15" s="274"/>
      <c r="JKD15" s="265"/>
      <c r="JKE15" s="537"/>
      <c r="JKF15" s="537"/>
      <c r="JKG15" s="538"/>
      <c r="JKH15" s="539"/>
      <c r="JKJ15" s="540"/>
      <c r="JKK15" s="540"/>
      <c r="JKL15" s="542"/>
      <c r="JKM15" s="541"/>
      <c r="JKN15" s="537"/>
      <c r="JKO15" s="6"/>
      <c r="JKP15" s="275"/>
      <c r="JKQ15" s="275"/>
      <c r="JKR15" s="275"/>
      <c r="JKS15" s="275"/>
      <c r="JKT15" s="275"/>
      <c r="JKU15" s="276"/>
      <c r="JKV15" s="277"/>
      <c r="JKW15" s="277"/>
      <c r="JKX15" s="277"/>
      <c r="JKY15" s="277"/>
      <c r="JKZ15" s="274"/>
      <c r="JLA15" s="265"/>
      <c r="JLB15" s="537"/>
      <c r="JLC15" s="537"/>
      <c r="JLD15" s="538"/>
      <c r="JLE15" s="539"/>
      <c r="JLG15" s="540"/>
      <c r="JLH15" s="540"/>
      <c r="JLI15" s="542"/>
      <c r="JLJ15" s="541"/>
      <c r="JLK15" s="537"/>
      <c r="JLL15" s="6"/>
      <c r="JLM15" s="275"/>
      <c r="JLN15" s="275"/>
      <c r="JLO15" s="275"/>
      <c r="JLP15" s="275"/>
      <c r="JLQ15" s="275"/>
      <c r="JLR15" s="276"/>
      <c r="JLS15" s="277"/>
      <c r="JLT15" s="277"/>
      <c r="JLU15" s="277"/>
      <c r="JLV15" s="277"/>
      <c r="JLW15" s="274"/>
      <c r="JLX15" s="265"/>
      <c r="JLY15" s="537"/>
      <c r="JLZ15" s="537"/>
      <c r="JMA15" s="538"/>
      <c r="JMB15" s="539"/>
      <c r="JMD15" s="540"/>
      <c r="JME15" s="540"/>
      <c r="JMF15" s="542"/>
      <c r="JMG15" s="541"/>
      <c r="JMH15" s="537"/>
      <c r="JMI15" s="6"/>
      <c r="JMJ15" s="275"/>
      <c r="JMK15" s="275"/>
      <c r="JML15" s="275"/>
      <c r="JMM15" s="275"/>
      <c r="JMN15" s="275"/>
      <c r="JMO15" s="276"/>
      <c r="JMP15" s="277"/>
      <c r="JMQ15" s="277"/>
      <c r="JMR15" s="277"/>
      <c r="JMS15" s="277"/>
      <c r="JMT15" s="274"/>
      <c r="JMU15" s="265"/>
      <c r="JMV15" s="537"/>
      <c r="JMW15" s="537"/>
      <c r="JMX15" s="538"/>
      <c r="JMY15" s="539"/>
      <c r="JNA15" s="540"/>
      <c r="JNB15" s="540"/>
      <c r="JNC15" s="542"/>
      <c r="JND15" s="541"/>
      <c r="JNE15" s="537"/>
      <c r="JNF15" s="6"/>
      <c r="JNG15" s="275"/>
      <c r="JNH15" s="275"/>
      <c r="JNI15" s="275"/>
      <c r="JNJ15" s="275"/>
      <c r="JNK15" s="275"/>
      <c r="JNL15" s="276"/>
      <c r="JNM15" s="277"/>
      <c r="JNN15" s="277"/>
      <c r="JNO15" s="277"/>
      <c r="JNP15" s="277"/>
      <c r="JNQ15" s="274"/>
      <c r="JNR15" s="265"/>
      <c r="JNS15" s="537"/>
      <c r="JNT15" s="537"/>
      <c r="JNU15" s="538"/>
      <c r="JNV15" s="539"/>
      <c r="JNX15" s="540"/>
      <c r="JNY15" s="540"/>
      <c r="JNZ15" s="542"/>
      <c r="JOA15" s="541"/>
      <c r="JOB15" s="537"/>
      <c r="JOC15" s="6"/>
      <c r="JOD15" s="275"/>
      <c r="JOE15" s="275"/>
      <c r="JOF15" s="275"/>
      <c r="JOG15" s="275"/>
      <c r="JOH15" s="275"/>
      <c r="JOI15" s="276"/>
      <c r="JOJ15" s="277"/>
      <c r="JOK15" s="277"/>
      <c r="JOL15" s="277"/>
      <c r="JOM15" s="277"/>
      <c r="JON15" s="274"/>
      <c r="JOO15" s="265"/>
      <c r="JOP15" s="537"/>
      <c r="JOQ15" s="537"/>
      <c r="JOR15" s="538"/>
      <c r="JOS15" s="539"/>
      <c r="JOU15" s="540"/>
      <c r="JOV15" s="540"/>
      <c r="JOW15" s="542"/>
      <c r="JOX15" s="541"/>
      <c r="JOY15" s="537"/>
      <c r="JOZ15" s="6"/>
      <c r="JPA15" s="275"/>
      <c r="JPB15" s="275"/>
      <c r="JPC15" s="275"/>
      <c r="JPD15" s="275"/>
      <c r="JPE15" s="275"/>
      <c r="JPF15" s="276"/>
      <c r="JPG15" s="277"/>
      <c r="JPH15" s="277"/>
      <c r="JPI15" s="277"/>
      <c r="JPJ15" s="277"/>
      <c r="JPK15" s="274"/>
      <c r="JPL15" s="265"/>
      <c r="JPM15" s="537"/>
      <c r="JPN15" s="537"/>
      <c r="JPO15" s="538"/>
      <c r="JPP15" s="539"/>
      <c r="JPR15" s="540"/>
      <c r="JPS15" s="540"/>
      <c r="JPT15" s="542"/>
      <c r="JPU15" s="541"/>
      <c r="JPV15" s="537"/>
      <c r="JPW15" s="6"/>
      <c r="JPX15" s="275"/>
      <c r="JPY15" s="275"/>
      <c r="JPZ15" s="275"/>
      <c r="JQA15" s="275"/>
      <c r="JQB15" s="275"/>
      <c r="JQC15" s="276"/>
      <c r="JQD15" s="277"/>
      <c r="JQE15" s="277"/>
      <c r="JQF15" s="277"/>
      <c r="JQG15" s="277"/>
      <c r="JQH15" s="274"/>
      <c r="JQI15" s="265"/>
      <c r="JQJ15" s="537"/>
      <c r="JQK15" s="537"/>
      <c r="JQL15" s="538"/>
      <c r="JQM15" s="539"/>
      <c r="JQO15" s="540"/>
      <c r="JQP15" s="540"/>
      <c r="JQQ15" s="542"/>
      <c r="JQR15" s="541"/>
      <c r="JQS15" s="537"/>
      <c r="JQT15" s="6"/>
      <c r="JQU15" s="275"/>
      <c r="JQV15" s="275"/>
      <c r="JQW15" s="275"/>
      <c r="JQX15" s="275"/>
      <c r="JQY15" s="275"/>
      <c r="JQZ15" s="276"/>
      <c r="JRA15" s="277"/>
      <c r="JRB15" s="277"/>
      <c r="JRC15" s="277"/>
      <c r="JRD15" s="277"/>
      <c r="JRE15" s="274"/>
      <c r="JRF15" s="265"/>
      <c r="JRG15" s="537"/>
      <c r="JRH15" s="537"/>
      <c r="JRI15" s="538"/>
      <c r="JRJ15" s="539"/>
      <c r="JRL15" s="540"/>
      <c r="JRM15" s="540"/>
      <c r="JRN15" s="542"/>
      <c r="JRO15" s="541"/>
      <c r="JRP15" s="537"/>
      <c r="JRQ15" s="6"/>
      <c r="JRR15" s="275"/>
      <c r="JRS15" s="275"/>
      <c r="JRT15" s="275"/>
      <c r="JRU15" s="275"/>
      <c r="JRV15" s="275"/>
      <c r="JRW15" s="276"/>
      <c r="JRX15" s="277"/>
      <c r="JRY15" s="277"/>
      <c r="JRZ15" s="277"/>
      <c r="JSA15" s="277"/>
      <c r="JSB15" s="274"/>
      <c r="JSC15" s="265"/>
      <c r="JSD15" s="537"/>
      <c r="JSE15" s="537"/>
      <c r="JSF15" s="538"/>
      <c r="JSG15" s="539"/>
      <c r="JSI15" s="540"/>
      <c r="JSJ15" s="540"/>
      <c r="JSK15" s="542"/>
      <c r="JSL15" s="541"/>
      <c r="JSM15" s="537"/>
      <c r="JSN15" s="6"/>
      <c r="JSO15" s="275"/>
      <c r="JSP15" s="275"/>
      <c r="JSQ15" s="275"/>
      <c r="JSR15" s="275"/>
      <c r="JSS15" s="275"/>
      <c r="JST15" s="276"/>
      <c r="JSU15" s="277"/>
      <c r="JSV15" s="277"/>
      <c r="JSW15" s="277"/>
      <c r="JSX15" s="277"/>
      <c r="JSY15" s="274"/>
      <c r="JSZ15" s="265"/>
      <c r="JTA15" s="537"/>
      <c r="JTB15" s="537"/>
      <c r="JTC15" s="538"/>
      <c r="JTD15" s="539"/>
      <c r="JTF15" s="540"/>
      <c r="JTG15" s="540"/>
      <c r="JTH15" s="542"/>
      <c r="JTI15" s="541"/>
      <c r="JTJ15" s="537"/>
      <c r="JTK15" s="6"/>
      <c r="JTL15" s="275"/>
      <c r="JTM15" s="275"/>
      <c r="JTN15" s="275"/>
      <c r="JTO15" s="275"/>
      <c r="JTP15" s="275"/>
      <c r="JTQ15" s="276"/>
      <c r="JTR15" s="277"/>
      <c r="JTS15" s="277"/>
      <c r="JTT15" s="277"/>
      <c r="JTU15" s="277"/>
      <c r="JTV15" s="274"/>
      <c r="JTW15" s="265"/>
      <c r="JTX15" s="537"/>
      <c r="JTY15" s="537"/>
      <c r="JTZ15" s="538"/>
      <c r="JUA15" s="539"/>
      <c r="JUC15" s="540"/>
      <c r="JUD15" s="540"/>
      <c r="JUE15" s="542"/>
      <c r="JUF15" s="541"/>
      <c r="JUG15" s="537"/>
      <c r="JUH15" s="6"/>
      <c r="JUI15" s="275"/>
      <c r="JUJ15" s="275"/>
      <c r="JUK15" s="275"/>
      <c r="JUL15" s="275"/>
      <c r="JUM15" s="275"/>
      <c r="JUN15" s="276"/>
      <c r="JUO15" s="277"/>
      <c r="JUP15" s="277"/>
      <c r="JUQ15" s="277"/>
      <c r="JUR15" s="277"/>
      <c r="JUS15" s="274"/>
      <c r="JUT15" s="265"/>
      <c r="JUU15" s="537"/>
      <c r="JUV15" s="537"/>
      <c r="JUW15" s="538"/>
      <c r="JUX15" s="539"/>
      <c r="JUZ15" s="540"/>
      <c r="JVA15" s="540"/>
      <c r="JVB15" s="542"/>
      <c r="JVC15" s="541"/>
      <c r="JVD15" s="537"/>
      <c r="JVE15" s="6"/>
      <c r="JVF15" s="275"/>
      <c r="JVG15" s="275"/>
      <c r="JVH15" s="275"/>
      <c r="JVI15" s="275"/>
      <c r="JVJ15" s="275"/>
      <c r="JVK15" s="276"/>
      <c r="JVL15" s="277"/>
      <c r="JVM15" s="277"/>
      <c r="JVN15" s="277"/>
      <c r="JVO15" s="277"/>
      <c r="JVP15" s="274"/>
      <c r="JVQ15" s="265"/>
      <c r="JVR15" s="537"/>
      <c r="JVS15" s="537"/>
      <c r="JVT15" s="538"/>
      <c r="JVU15" s="539"/>
      <c r="JVW15" s="540"/>
      <c r="JVX15" s="540"/>
      <c r="JVY15" s="542"/>
      <c r="JVZ15" s="541"/>
      <c r="JWA15" s="537"/>
      <c r="JWB15" s="6"/>
      <c r="JWC15" s="275"/>
      <c r="JWD15" s="275"/>
      <c r="JWE15" s="275"/>
      <c r="JWF15" s="275"/>
      <c r="JWG15" s="275"/>
      <c r="JWH15" s="276"/>
      <c r="JWI15" s="277"/>
      <c r="JWJ15" s="277"/>
      <c r="JWK15" s="277"/>
      <c r="JWL15" s="277"/>
      <c r="JWM15" s="274"/>
      <c r="JWN15" s="265"/>
      <c r="JWO15" s="537"/>
      <c r="JWP15" s="537"/>
      <c r="JWQ15" s="538"/>
      <c r="JWR15" s="539"/>
      <c r="JWT15" s="540"/>
      <c r="JWU15" s="540"/>
      <c r="JWV15" s="542"/>
      <c r="JWW15" s="541"/>
      <c r="JWX15" s="537"/>
      <c r="JWY15" s="6"/>
      <c r="JWZ15" s="275"/>
      <c r="JXA15" s="275"/>
      <c r="JXB15" s="275"/>
      <c r="JXC15" s="275"/>
      <c r="JXD15" s="275"/>
      <c r="JXE15" s="276"/>
      <c r="JXF15" s="277"/>
      <c r="JXG15" s="277"/>
      <c r="JXH15" s="277"/>
      <c r="JXI15" s="277"/>
      <c r="JXJ15" s="274"/>
      <c r="JXK15" s="265"/>
      <c r="JXL15" s="537"/>
      <c r="JXM15" s="537"/>
      <c r="JXN15" s="538"/>
      <c r="JXO15" s="539"/>
      <c r="JXQ15" s="540"/>
      <c r="JXR15" s="540"/>
      <c r="JXS15" s="542"/>
      <c r="JXT15" s="541"/>
      <c r="JXU15" s="537"/>
      <c r="JXV15" s="6"/>
      <c r="JXW15" s="275"/>
      <c r="JXX15" s="275"/>
      <c r="JXY15" s="275"/>
      <c r="JXZ15" s="275"/>
      <c r="JYA15" s="275"/>
      <c r="JYB15" s="276"/>
      <c r="JYC15" s="277"/>
      <c r="JYD15" s="277"/>
      <c r="JYE15" s="277"/>
      <c r="JYF15" s="277"/>
      <c r="JYG15" s="274"/>
      <c r="JYH15" s="265"/>
      <c r="JYI15" s="537"/>
      <c r="JYJ15" s="537"/>
      <c r="JYK15" s="538"/>
      <c r="JYL15" s="539"/>
      <c r="JYN15" s="540"/>
      <c r="JYO15" s="540"/>
      <c r="JYP15" s="542"/>
      <c r="JYQ15" s="541"/>
      <c r="JYR15" s="537"/>
      <c r="JYS15" s="6"/>
      <c r="JYT15" s="275"/>
      <c r="JYU15" s="275"/>
      <c r="JYV15" s="275"/>
      <c r="JYW15" s="275"/>
      <c r="JYX15" s="275"/>
      <c r="JYY15" s="276"/>
      <c r="JYZ15" s="277"/>
      <c r="JZA15" s="277"/>
      <c r="JZB15" s="277"/>
      <c r="JZC15" s="277"/>
      <c r="JZD15" s="274"/>
      <c r="JZE15" s="265"/>
      <c r="JZF15" s="537"/>
      <c r="JZG15" s="537"/>
      <c r="JZH15" s="538"/>
      <c r="JZI15" s="539"/>
      <c r="JZK15" s="540"/>
      <c r="JZL15" s="540"/>
      <c r="JZM15" s="542"/>
      <c r="JZN15" s="541"/>
      <c r="JZO15" s="537"/>
      <c r="JZP15" s="6"/>
      <c r="JZQ15" s="275"/>
      <c r="JZR15" s="275"/>
      <c r="JZS15" s="275"/>
      <c r="JZT15" s="275"/>
      <c r="JZU15" s="275"/>
      <c r="JZV15" s="276"/>
      <c r="JZW15" s="277"/>
      <c r="JZX15" s="277"/>
      <c r="JZY15" s="277"/>
      <c r="JZZ15" s="277"/>
      <c r="KAA15" s="274"/>
      <c r="KAB15" s="265"/>
      <c r="KAC15" s="537"/>
      <c r="KAD15" s="537"/>
      <c r="KAE15" s="538"/>
      <c r="KAF15" s="539"/>
      <c r="KAH15" s="540"/>
      <c r="KAI15" s="540"/>
      <c r="KAJ15" s="542"/>
      <c r="KAK15" s="541"/>
      <c r="KAL15" s="537"/>
      <c r="KAM15" s="6"/>
      <c r="KAN15" s="275"/>
      <c r="KAO15" s="275"/>
      <c r="KAP15" s="275"/>
      <c r="KAQ15" s="275"/>
      <c r="KAR15" s="275"/>
      <c r="KAS15" s="276"/>
      <c r="KAT15" s="277"/>
      <c r="KAU15" s="277"/>
      <c r="KAV15" s="277"/>
      <c r="KAW15" s="277"/>
      <c r="KAX15" s="274"/>
      <c r="KAY15" s="265"/>
      <c r="KAZ15" s="537"/>
      <c r="KBA15" s="537"/>
      <c r="KBB15" s="538"/>
      <c r="KBC15" s="539"/>
      <c r="KBE15" s="540"/>
      <c r="KBF15" s="540"/>
      <c r="KBG15" s="542"/>
      <c r="KBH15" s="541"/>
      <c r="KBI15" s="537"/>
      <c r="KBJ15" s="6"/>
      <c r="KBK15" s="275"/>
      <c r="KBL15" s="275"/>
      <c r="KBM15" s="275"/>
      <c r="KBN15" s="275"/>
      <c r="KBO15" s="275"/>
      <c r="KBP15" s="276"/>
      <c r="KBQ15" s="277"/>
      <c r="KBR15" s="277"/>
      <c r="KBS15" s="277"/>
      <c r="KBT15" s="277"/>
      <c r="KBU15" s="274"/>
      <c r="KBV15" s="265"/>
      <c r="KBW15" s="537"/>
      <c r="KBX15" s="537"/>
      <c r="KBY15" s="538"/>
      <c r="KBZ15" s="539"/>
      <c r="KCB15" s="540"/>
      <c r="KCC15" s="540"/>
      <c r="KCD15" s="542"/>
      <c r="KCE15" s="541"/>
      <c r="KCF15" s="537"/>
      <c r="KCG15" s="6"/>
      <c r="KCH15" s="275"/>
      <c r="KCI15" s="275"/>
      <c r="KCJ15" s="275"/>
      <c r="KCK15" s="275"/>
      <c r="KCL15" s="275"/>
      <c r="KCM15" s="276"/>
      <c r="KCN15" s="277"/>
      <c r="KCO15" s="277"/>
      <c r="KCP15" s="277"/>
      <c r="KCQ15" s="277"/>
      <c r="KCR15" s="274"/>
      <c r="KCS15" s="265"/>
      <c r="KCT15" s="537"/>
      <c r="KCU15" s="537"/>
      <c r="KCV15" s="538"/>
      <c r="KCW15" s="539"/>
      <c r="KCY15" s="540"/>
      <c r="KCZ15" s="540"/>
      <c r="KDA15" s="542"/>
      <c r="KDB15" s="541"/>
      <c r="KDC15" s="537"/>
      <c r="KDD15" s="6"/>
      <c r="KDE15" s="275"/>
      <c r="KDF15" s="275"/>
      <c r="KDG15" s="275"/>
      <c r="KDH15" s="275"/>
      <c r="KDI15" s="275"/>
      <c r="KDJ15" s="276"/>
      <c r="KDK15" s="277"/>
      <c r="KDL15" s="277"/>
      <c r="KDM15" s="277"/>
      <c r="KDN15" s="277"/>
      <c r="KDO15" s="274"/>
      <c r="KDP15" s="265"/>
      <c r="KDQ15" s="537"/>
      <c r="KDR15" s="537"/>
      <c r="KDS15" s="538"/>
      <c r="KDT15" s="539"/>
      <c r="KDV15" s="540"/>
      <c r="KDW15" s="540"/>
      <c r="KDX15" s="542"/>
      <c r="KDY15" s="541"/>
      <c r="KDZ15" s="537"/>
      <c r="KEA15" s="6"/>
      <c r="KEB15" s="275"/>
      <c r="KEC15" s="275"/>
      <c r="KED15" s="275"/>
      <c r="KEE15" s="275"/>
      <c r="KEF15" s="275"/>
      <c r="KEG15" s="276"/>
      <c r="KEH15" s="277"/>
      <c r="KEI15" s="277"/>
      <c r="KEJ15" s="277"/>
      <c r="KEK15" s="277"/>
      <c r="KEL15" s="274"/>
      <c r="KEM15" s="265"/>
      <c r="KEN15" s="537"/>
      <c r="KEO15" s="537"/>
      <c r="KEP15" s="538"/>
      <c r="KEQ15" s="539"/>
      <c r="KES15" s="540"/>
      <c r="KET15" s="540"/>
      <c r="KEU15" s="542"/>
      <c r="KEV15" s="541"/>
      <c r="KEW15" s="537"/>
      <c r="KEX15" s="6"/>
      <c r="KEY15" s="275"/>
      <c r="KEZ15" s="275"/>
      <c r="KFA15" s="275"/>
      <c r="KFB15" s="275"/>
      <c r="KFC15" s="275"/>
      <c r="KFD15" s="276"/>
      <c r="KFE15" s="277"/>
      <c r="KFF15" s="277"/>
      <c r="KFG15" s="277"/>
      <c r="KFH15" s="277"/>
      <c r="KFI15" s="274"/>
      <c r="KFJ15" s="265"/>
      <c r="KFK15" s="537"/>
      <c r="KFL15" s="537"/>
      <c r="KFM15" s="538"/>
      <c r="KFN15" s="539"/>
      <c r="KFP15" s="540"/>
      <c r="KFQ15" s="540"/>
      <c r="KFR15" s="542"/>
      <c r="KFS15" s="541"/>
      <c r="KFT15" s="537"/>
      <c r="KFU15" s="6"/>
      <c r="KFV15" s="275"/>
      <c r="KFW15" s="275"/>
      <c r="KFX15" s="275"/>
      <c r="KFY15" s="275"/>
      <c r="KFZ15" s="275"/>
      <c r="KGA15" s="276"/>
      <c r="KGB15" s="277"/>
      <c r="KGC15" s="277"/>
      <c r="KGD15" s="277"/>
      <c r="KGE15" s="277"/>
      <c r="KGF15" s="274"/>
      <c r="KGG15" s="265"/>
      <c r="KGH15" s="537"/>
      <c r="KGI15" s="537"/>
      <c r="KGJ15" s="538"/>
      <c r="KGK15" s="539"/>
      <c r="KGM15" s="540"/>
      <c r="KGN15" s="540"/>
      <c r="KGO15" s="542"/>
      <c r="KGP15" s="541"/>
      <c r="KGQ15" s="537"/>
      <c r="KGR15" s="6"/>
      <c r="KGS15" s="275"/>
      <c r="KGT15" s="275"/>
      <c r="KGU15" s="275"/>
      <c r="KGV15" s="275"/>
      <c r="KGW15" s="275"/>
      <c r="KGX15" s="276"/>
      <c r="KGY15" s="277"/>
      <c r="KGZ15" s="277"/>
      <c r="KHA15" s="277"/>
      <c r="KHB15" s="277"/>
      <c r="KHC15" s="274"/>
      <c r="KHD15" s="265"/>
      <c r="KHE15" s="537"/>
      <c r="KHF15" s="537"/>
      <c r="KHG15" s="538"/>
      <c r="KHH15" s="539"/>
      <c r="KHJ15" s="540"/>
      <c r="KHK15" s="540"/>
      <c r="KHL15" s="542"/>
      <c r="KHM15" s="541"/>
      <c r="KHN15" s="537"/>
      <c r="KHO15" s="6"/>
      <c r="KHP15" s="275"/>
      <c r="KHQ15" s="275"/>
      <c r="KHR15" s="275"/>
      <c r="KHS15" s="275"/>
      <c r="KHT15" s="275"/>
      <c r="KHU15" s="276"/>
      <c r="KHV15" s="277"/>
      <c r="KHW15" s="277"/>
      <c r="KHX15" s="277"/>
      <c r="KHY15" s="277"/>
      <c r="KHZ15" s="274"/>
      <c r="KIA15" s="265"/>
      <c r="KIB15" s="537"/>
      <c r="KIC15" s="537"/>
      <c r="KID15" s="538"/>
      <c r="KIE15" s="539"/>
      <c r="KIG15" s="540"/>
      <c r="KIH15" s="540"/>
      <c r="KII15" s="542"/>
      <c r="KIJ15" s="541"/>
      <c r="KIK15" s="537"/>
      <c r="KIL15" s="6"/>
      <c r="KIM15" s="275"/>
      <c r="KIN15" s="275"/>
      <c r="KIO15" s="275"/>
      <c r="KIP15" s="275"/>
      <c r="KIQ15" s="275"/>
      <c r="KIR15" s="276"/>
      <c r="KIS15" s="277"/>
      <c r="KIT15" s="277"/>
      <c r="KIU15" s="277"/>
      <c r="KIV15" s="277"/>
      <c r="KIW15" s="274"/>
      <c r="KIX15" s="265"/>
      <c r="KIY15" s="537"/>
      <c r="KIZ15" s="537"/>
      <c r="KJA15" s="538"/>
      <c r="KJB15" s="539"/>
      <c r="KJD15" s="540"/>
      <c r="KJE15" s="540"/>
      <c r="KJF15" s="542"/>
      <c r="KJG15" s="541"/>
      <c r="KJH15" s="537"/>
      <c r="KJI15" s="6"/>
      <c r="KJJ15" s="275"/>
      <c r="KJK15" s="275"/>
      <c r="KJL15" s="275"/>
      <c r="KJM15" s="275"/>
      <c r="KJN15" s="275"/>
      <c r="KJO15" s="276"/>
      <c r="KJP15" s="277"/>
      <c r="KJQ15" s="277"/>
      <c r="KJR15" s="277"/>
      <c r="KJS15" s="277"/>
      <c r="KJT15" s="274"/>
      <c r="KJU15" s="265"/>
      <c r="KJV15" s="537"/>
      <c r="KJW15" s="537"/>
      <c r="KJX15" s="538"/>
      <c r="KJY15" s="539"/>
      <c r="KKA15" s="540"/>
      <c r="KKB15" s="540"/>
      <c r="KKC15" s="542"/>
      <c r="KKD15" s="541"/>
      <c r="KKE15" s="537"/>
      <c r="KKF15" s="6"/>
      <c r="KKG15" s="275"/>
      <c r="KKH15" s="275"/>
      <c r="KKI15" s="275"/>
      <c r="KKJ15" s="275"/>
      <c r="KKK15" s="275"/>
      <c r="KKL15" s="276"/>
      <c r="KKM15" s="277"/>
      <c r="KKN15" s="277"/>
      <c r="KKO15" s="277"/>
      <c r="KKP15" s="277"/>
      <c r="KKQ15" s="274"/>
      <c r="KKR15" s="265"/>
      <c r="KKS15" s="537"/>
      <c r="KKT15" s="537"/>
      <c r="KKU15" s="538"/>
      <c r="KKV15" s="539"/>
      <c r="KKX15" s="540"/>
      <c r="KKY15" s="540"/>
      <c r="KKZ15" s="542"/>
      <c r="KLA15" s="541"/>
      <c r="KLB15" s="537"/>
      <c r="KLC15" s="6"/>
      <c r="KLD15" s="275"/>
      <c r="KLE15" s="275"/>
      <c r="KLF15" s="275"/>
      <c r="KLG15" s="275"/>
      <c r="KLH15" s="275"/>
      <c r="KLI15" s="276"/>
      <c r="KLJ15" s="277"/>
      <c r="KLK15" s="277"/>
      <c r="KLL15" s="277"/>
      <c r="KLM15" s="277"/>
      <c r="KLN15" s="274"/>
      <c r="KLO15" s="265"/>
      <c r="KLP15" s="537"/>
      <c r="KLQ15" s="537"/>
      <c r="KLR15" s="538"/>
      <c r="KLS15" s="539"/>
      <c r="KLU15" s="540"/>
      <c r="KLV15" s="540"/>
      <c r="KLW15" s="542"/>
      <c r="KLX15" s="541"/>
      <c r="KLY15" s="537"/>
      <c r="KLZ15" s="6"/>
      <c r="KMA15" s="275"/>
      <c r="KMB15" s="275"/>
      <c r="KMC15" s="275"/>
      <c r="KMD15" s="275"/>
      <c r="KME15" s="275"/>
      <c r="KMF15" s="276"/>
      <c r="KMG15" s="277"/>
      <c r="KMH15" s="277"/>
      <c r="KMI15" s="277"/>
      <c r="KMJ15" s="277"/>
      <c r="KMK15" s="274"/>
      <c r="KML15" s="265"/>
      <c r="KMM15" s="537"/>
      <c r="KMN15" s="537"/>
      <c r="KMO15" s="538"/>
      <c r="KMP15" s="539"/>
      <c r="KMR15" s="540"/>
      <c r="KMS15" s="540"/>
      <c r="KMT15" s="542"/>
      <c r="KMU15" s="541"/>
      <c r="KMV15" s="537"/>
      <c r="KMW15" s="6"/>
      <c r="KMX15" s="275"/>
      <c r="KMY15" s="275"/>
      <c r="KMZ15" s="275"/>
      <c r="KNA15" s="275"/>
      <c r="KNB15" s="275"/>
      <c r="KNC15" s="276"/>
      <c r="KND15" s="277"/>
      <c r="KNE15" s="277"/>
      <c r="KNF15" s="277"/>
      <c r="KNG15" s="277"/>
      <c r="KNH15" s="274"/>
      <c r="KNI15" s="265"/>
      <c r="KNJ15" s="537"/>
      <c r="KNK15" s="537"/>
      <c r="KNL15" s="538"/>
      <c r="KNM15" s="539"/>
      <c r="KNO15" s="540"/>
      <c r="KNP15" s="540"/>
      <c r="KNQ15" s="542"/>
      <c r="KNR15" s="541"/>
      <c r="KNS15" s="537"/>
      <c r="KNT15" s="6"/>
      <c r="KNU15" s="275"/>
      <c r="KNV15" s="275"/>
      <c r="KNW15" s="275"/>
      <c r="KNX15" s="275"/>
      <c r="KNY15" s="275"/>
      <c r="KNZ15" s="276"/>
      <c r="KOA15" s="277"/>
      <c r="KOB15" s="277"/>
      <c r="KOC15" s="277"/>
      <c r="KOD15" s="277"/>
      <c r="KOE15" s="274"/>
      <c r="KOF15" s="265"/>
      <c r="KOG15" s="537"/>
      <c r="KOH15" s="537"/>
      <c r="KOI15" s="538"/>
      <c r="KOJ15" s="539"/>
      <c r="KOL15" s="540"/>
      <c r="KOM15" s="540"/>
      <c r="KON15" s="542"/>
      <c r="KOO15" s="541"/>
      <c r="KOP15" s="537"/>
      <c r="KOQ15" s="6"/>
      <c r="KOR15" s="275"/>
      <c r="KOS15" s="275"/>
      <c r="KOT15" s="275"/>
      <c r="KOU15" s="275"/>
      <c r="KOV15" s="275"/>
      <c r="KOW15" s="276"/>
      <c r="KOX15" s="277"/>
      <c r="KOY15" s="277"/>
      <c r="KOZ15" s="277"/>
      <c r="KPA15" s="277"/>
      <c r="KPB15" s="274"/>
      <c r="KPC15" s="265"/>
      <c r="KPD15" s="537"/>
      <c r="KPE15" s="537"/>
      <c r="KPF15" s="538"/>
      <c r="KPG15" s="539"/>
      <c r="KPI15" s="540"/>
      <c r="KPJ15" s="540"/>
      <c r="KPK15" s="542"/>
      <c r="KPL15" s="541"/>
      <c r="KPM15" s="537"/>
      <c r="KPN15" s="6"/>
      <c r="KPO15" s="275"/>
      <c r="KPP15" s="275"/>
      <c r="KPQ15" s="275"/>
      <c r="KPR15" s="275"/>
      <c r="KPS15" s="275"/>
      <c r="KPT15" s="276"/>
      <c r="KPU15" s="277"/>
      <c r="KPV15" s="277"/>
      <c r="KPW15" s="277"/>
      <c r="KPX15" s="277"/>
      <c r="KPY15" s="274"/>
      <c r="KPZ15" s="265"/>
      <c r="KQA15" s="537"/>
      <c r="KQB15" s="537"/>
      <c r="KQC15" s="538"/>
      <c r="KQD15" s="539"/>
      <c r="KQF15" s="540"/>
      <c r="KQG15" s="540"/>
      <c r="KQH15" s="542"/>
      <c r="KQI15" s="541"/>
      <c r="KQJ15" s="537"/>
      <c r="KQK15" s="6"/>
      <c r="KQL15" s="275"/>
      <c r="KQM15" s="275"/>
      <c r="KQN15" s="275"/>
      <c r="KQO15" s="275"/>
      <c r="KQP15" s="275"/>
      <c r="KQQ15" s="276"/>
      <c r="KQR15" s="277"/>
      <c r="KQS15" s="277"/>
      <c r="KQT15" s="277"/>
      <c r="KQU15" s="277"/>
      <c r="KQV15" s="274"/>
      <c r="KQW15" s="265"/>
      <c r="KQX15" s="537"/>
      <c r="KQY15" s="537"/>
      <c r="KQZ15" s="538"/>
      <c r="KRA15" s="539"/>
      <c r="KRC15" s="540"/>
      <c r="KRD15" s="540"/>
      <c r="KRE15" s="542"/>
      <c r="KRF15" s="541"/>
      <c r="KRG15" s="537"/>
      <c r="KRH15" s="6"/>
      <c r="KRI15" s="275"/>
      <c r="KRJ15" s="275"/>
      <c r="KRK15" s="275"/>
      <c r="KRL15" s="275"/>
      <c r="KRM15" s="275"/>
      <c r="KRN15" s="276"/>
      <c r="KRO15" s="277"/>
      <c r="KRP15" s="277"/>
      <c r="KRQ15" s="277"/>
      <c r="KRR15" s="277"/>
      <c r="KRS15" s="274"/>
      <c r="KRT15" s="265"/>
      <c r="KRU15" s="537"/>
      <c r="KRV15" s="537"/>
      <c r="KRW15" s="538"/>
      <c r="KRX15" s="539"/>
      <c r="KRZ15" s="540"/>
      <c r="KSA15" s="540"/>
      <c r="KSB15" s="542"/>
      <c r="KSC15" s="541"/>
      <c r="KSD15" s="537"/>
      <c r="KSE15" s="6"/>
      <c r="KSF15" s="275"/>
      <c r="KSG15" s="275"/>
      <c r="KSH15" s="275"/>
      <c r="KSI15" s="275"/>
      <c r="KSJ15" s="275"/>
      <c r="KSK15" s="276"/>
      <c r="KSL15" s="277"/>
      <c r="KSM15" s="277"/>
      <c r="KSN15" s="277"/>
      <c r="KSO15" s="277"/>
      <c r="KSP15" s="274"/>
      <c r="KSQ15" s="265"/>
      <c r="KSR15" s="537"/>
      <c r="KSS15" s="537"/>
      <c r="KST15" s="538"/>
      <c r="KSU15" s="539"/>
      <c r="KSW15" s="540"/>
      <c r="KSX15" s="540"/>
      <c r="KSY15" s="542"/>
      <c r="KSZ15" s="541"/>
      <c r="KTA15" s="537"/>
      <c r="KTB15" s="6"/>
      <c r="KTC15" s="275"/>
      <c r="KTD15" s="275"/>
      <c r="KTE15" s="275"/>
      <c r="KTF15" s="275"/>
      <c r="KTG15" s="275"/>
      <c r="KTH15" s="276"/>
      <c r="KTI15" s="277"/>
      <c r="KTJ15" s="277"/>
      <c r="KTK15" s="277"/>
      <c r="KTL15" s="277"/>
      <c r="KTM15" s="274"/>
      <c r="KTN15" s="265"/>
      <c r="KTO15" s="537"/>
      <c r="KTP15" s="537"/>
      <c r="KTQ15" s="538"/>
      <c r="KTR15" s="539"/>
      <c r="KTT15" s="540"/>
      <c r="KTU15" s="540"/>
      <c r="KTV15" s="542"/>
      <c r="KTW15" s="541"/>
      <c r="KTX15" s="537"/>
      <c r="KTY15" s="6"/>
      <c r="KTZ15" s="275"/>
      <c r="KUA15" s="275"/>
      <c r="KUB15" s="275"/>
      <c r="KUC15" s="275"/>
      <c r="KUD15" s="275"/>
      <c r="KUE15" s="276"/>
      <c r="KUF15" s="277"/>
      <c r="KUG15" s="277"/>
      <c r="KUH15" s="277"/>
      <c r="KUI15" s="277"/>
      <c r="KUJ15" s="274"/>
      <c r="KUK15" s="265"/>
      <c r="KUL15" s="537"/>
      <c r="KUM15" s="537"/>
      <c r="KUN15" s="538"/>
      <c r="KUO15" s="539"/>
      <c r="KUQ15" s="540"/>
      <c r="KUR15" s="540"/>
      <c r="KUS15" s="542"/>
      <c r="KUT15" s="541"/>
      <c r="KUU15" s="537"/>
      <c r="KUV15" s="6"/>
      <c r="KUW15" s="275"/>
      <c r="KUX15" s="275"/>
      <c r="KUY15" s="275"/>
      <c r="KUZ15" s="275"/>
      <c r="KVA15" s="275"/>
      <c r="KVB15" s="276"/>
      <c r="KVC15" s="277"/>
      <c r="KVD15" s="277"/>
      <c r="KVE15" s="277"/>
      <c r="KVF15" s="277"/>
      <c r="KVG15" s="274"/>
      <c r="KVH15" s="265"/>
      <c r="KVI15" s="537"/>
      <c r="KVJ15" s="537"/>
      <c r="KVK15" s="538"/>
      <c r="KVL15" s="539"/>
      <c r="KVN15" s="540"/>
      <c r="KVO15" s="540"/>
      <c r="KVP15" s="542"/>
      <c r="KVQ15" s="541"/>
      <c r="KVR15" s="537"/>
      <c r="KVS15" s="6"/>
      <c r="KVT15" s="275"/>
      <c r="KVU15" s="275"/>
      <c r="KVV15" s="275"/>
      <c r="KVW15" s="275"/>
      <c r="KVX15" s="275"/>
      <c r="KVY15" s="276"/>
      <c r="KVZ15" s="277"/>
      <c r="KWA15" s="277"/>
      <c r="KWB15" s="277"/>
      <c r="KWC15" s="277"/>
      <c r="KWD15" s="274"/>
      <c r="KWE15" s="265"/>
      <c r="KWF15" s="537"/>
      <c r="KWG15" s="537"/>
      <c r="KWH15" s="538"/>
      <c r="KWI15" s="539"/>
      <c r="KWK15" s="540"/>
      <c r="KWL15" s="540"/>
      <c r="KWM15" s="542"/>
      <c r="KWN15" s="541"/>
      <c r="KWO15" s="537"/>
      <c r="KWP15" s="6"/>
      <c r="KWQ15" s="275"/>
      <c r="KWR15" s="275"/>
      <c r="KWS15" s="275"/>
      <c r="KWT15" s="275"/>
      <c r="KWU15" s="275"/>
      <c r="KWV15" s="276"/>
      <c r="KWW15" s="277"/>
      <c r="KWX15" s="277"/>
      <c r="KWY15" s="277"/>
      <c r="KWZ15" s="277"/>
      <c r="KXA15" s="274"/>
      <c r="KXB15" s="265"/>
      <c r="KXC15" s="537"/>
      <c r="KXD15" s="537"/>
      <c r="KXE15" s="538"/>
      <c r="KXF15" s="539"/>
      <c r="KXH15" s="540"/>
      <c r="KXI15" s="540"/>
      <c r="KXJ15" s="542"/>
      <c r="KXK15" s="541"/>
      <c r="KXL15" s="537"/>
      <c r="KXM15" s="6"/>
      <c r="KXN15" s="275"/>
      <c r="KXO15" s="275"/>
      <c r="KXP15" s="275"/>
      <c r="KXQ15" s="275"/>
      <c r="KXR15" s="275"/>
      <c r="KXS15" s="276"/>
      <c r="KXT15" s="277"/>
      <c r="KXU15" s="277"/>
      <c r="KXV15" s="277"/>
      <c r="KXW15" s="277"/>
      <c r="KXX15" s="274"/>
      <c r="KXY15" s="265"/>
      <c r="KXZ15" s="537"/>
      <c r="KYA15" s="537"/>
      <c r="KYB15" s="538"/>
      <c r="KYC15" s="539"/>
      <c r="KYE15" s="540"/>
      <c r="KYF15" s="540"/>
      <c r="KYG15" s="542"/>
      <c r="KYH15" s="541"/>
      <c r="KYI15" s="537"/>
      <c r="KYJ15" s="6"/>
      <c r="KYK15" s="275"/>
      <c r="KYL15" s="275"/>
      <c r="KYM15" s="275"/>
      <c r="KYN15" s="275"/>
      <c r="KYO15" s="275"/>
      <c r="KYP15" s="276"/>
      <c r="KYQ15" s="277"/>
      <c r="KYR15" s="277"/>
      <c r="KYS15" s="277"/>
      <c r="KYT15" s="277"/>
      <c r="KYU15" s="274"/>
      <c r="KYV15" s="265"/>
      <c r="KYW15" s="537"/>
      <c r="KYX15" s="537"/>
      <c r="KYY15" s="538"/>
      <c r="KYZ15" s="539"/>
      <c r="KZB15" s="540"/>
      <c r="KZC15" s="540"/>
      <c r="KZD15" s="542"/>
      <c r="KZE15" s="541"/>
      <c r="KZF15" s="537"/>
      <c r="KZG15" s="6"/>
      <c r="KZH15" s="275"/>
      <c r="KZI15" s="275"/>
      <c r="KZJ15" s="275"/>
      <c r="KZK15" s="275"/>
      <c r="KZL15" s="275"/>
      <c r="KZM15" s="276"/>
      <c r="KZN15" s="277"/>
      <c r="KZO15" s="277"/>
      <c r="KZP15" s="277"/>
      <c r="KZQ15" s="277"/>
      <c r="KZR15" s="274"/>
      <c r="KZS15" s="265"/>
      <c r="KZT15" s="537"/>
      <c r="KZU15" s="537"/>
      <c r="KZV15" s="538"/>
      <c r="KZW15" s="539"/>
      <c r="KZY15" s="540"/>
      <c r="KZZ15" s="540"/>
      <c r="LAA15" s="542"/>
      <c r="LAB15" s="541"/>
      <c r="LAC15" s="537"/>
      <c r="LAD15" s="6"/>
      <c r="LAE15" s="275"/>
      <c r="LAF15" s="275"/>
      <c r="LAG15" s="275"/>
      <c r="LAH15" s="275"/>
      <c r="LAI15" s="275"/>
      <c r="LAJ15" s="276"/>
      <c r="LAK15" s="277"/>
      <c r="LAL15" s="277"/>
      <c r="LAM15" s="277"/>
      <c r="LAN15" s="277"/>
      <c r="LAO15" s="274"/>
      <c r="LAP15" s="265"/>
      <c r="LAQ15" s="537"/>
      <c r="LAR15" s="537"/>
      <c r="LAS15" s="538"/>
      <c r="LAT15" s="539"/>
      <c r="LAV15" s="540"/>
      <c r="LAW15" s="540"/>
      <c r="LAX15" s="542"/>
      <c r="LAY15" s="541"/>
      <c r="LAZ15" s="537"/>
      <c r="LBA15" s="6"/>
      <c r="LBB15" s="275"/>
      <c r="LBC15" s="275"/>
      <c r="LBD15" s="275"/>
      <c r="LBE15" s="275"/>
      <c r="LBF15" s="275"/>
      <c r="LBG15" s="276"/>
      <c r="LBH15" s="277"/>
      <c r="LBI15" s="277"/>
      <c r="LBJ15" s="277"/>
      <c r="LBK15" s="277"/>
      <c r="LBL15" s="274"/>
      <c r="LBM15" s="265"/>
      <c r="LBN15" s="537"/>
      <c r="LBO15" s="537"/>
      <c r="LBP15" s="538"/>
      <c r="LBQ15" s="539"/>
      <c r="LBS15" s="540"/>
      <c r="LBT15" s="540"/>
      <c r="LBU15" s="542"/>
      <c r="LBV15" s="541"/>
      <c r="LBW15" s="537"/>
      <c r="LBX15" s="6"/>
      <c r="LBY15" s="275"/>
      <c r="LBZ15" s="275"/>
      <c r="LCA15" s="275"/>
      <c r="LCB15" s="275"/>
      <c r="LCC15" s="275"/>
      <c r="LCD15" s="276"/>
      <c r="LCE15" s="277"/>
      <c r="LCF15" s="277"/>
      <c r="LCG15" s="277"/>
      <c r="LCH15" s="277"/>
      <c r="LCI15" s="274"/>
      <c r="LCJ15" s="265"/>
      <c r="LCK15" s="537"/>
      <c r="LCL15" s="537"/>
      <c r="LCM15" s="538"/>
      <c r="LCN15" s="539"/>
      <c r="LCP15" s="540"/>
      <c r="LCQ15" s="540"/>
      <c r="LCR15" s="542"/>
      <c r="LCS15" s="541"/>
      <c r="LCT15" s="537"/>
      <c r="LCU15" s="6"/>
      <c r="LCV15" s="275"/>
      <c r="LCW15" s="275"/>
      <c r="LCX15" s="275"/>
      <c r="LCY15" s="275"/>
      <c r="LCZ15" s="275"/>
      <c r="LDA15" s="276"/>
      <c r="LDB15" s="277"/>
      <c r="LDC15" s="277"/>
      <c r="LDD15" s="277"/>
      <c r="LDE15" s="277"/>
      <c r="LDF15" s="274"/>
      <c r="LDG15" s="265"/>
      <c r="LDH15" s="537"/>
      <c r="LDI15" s="537"/>
      <c r="LDJ15" s="538"/>
      <c r="LDK15" s="539"/>
      <c r="LDM15" s="540"/>
      <c r="LDN15" s="540"/>
      <c r="LDO15" s="542"/>
      <c r="LDP15" s="541"/>
      <c r="LDQ15" s="537"/>
      <c r="LDR15" s="6"/>
      <c r="LDS15" s="275"/>
      <c r="LDT15" s="275"/>
      <c r="LDU15" s="275"/>
      <c r="LDV15" s="275"/>
      <c r="LDW15" s="275"/>
      <c r="LDX15" s="276"/>
      <c r="LDY15" s="277"/>
      <c r="LDZ15" s="277"/>
      <c r="LEA15" s="277"/>
      <c r="LEB15" s="277"/>
      <c r="LEC15" s="274"/>
      <c r="LED15" s="265"/>
      <c r="LEE15" s="537"/>
      <c r="LEF15" s="537"/>
      <c r="LEG15" s="538"/>
      <c r="LEH15" s="539"/>
      <c r="LEJ15" s="540"/>
      <c r="LEK15" s="540"/>
      <c r="LEL15" s="542"/>
      <c r="LEM15" s="541"/>
      <c r="LEN15" s="537"/>
      <c r="LEO15" s="6"/>
      <c r="LEP15" s="275"/>
      <c r="LEQ15" s="275"/>
      <c r="LER15" s="275"/>
      <c r="LES15" s="275"/>
      <c r="LET15" s="275"/>
      <c r="LEU15" s="276"/>
      <c r="LEV15" s="277"/>
      <c r="LEW15" s="277"/>
      <c r="LEX15" s="277"/>
      <c r="LEY15" s="277"/>
      <c r="LEZ15" s="274"/>
      <c r="LFA15" s="265"/>
      <c r="LFB15" s="537"/>
      <c r="LFC15" s="537"/>
      <c r="LFD15" s="538"/>
      <c r="LFE15" s="539"/>
      <c r="LFG15" s="540"/>
      <c r="LFH15" s="540"/>
      <c r="LFI15" s="542"/>
      <c r="LFJ15" s="541"/>
      <c r="LFK15" s="537"/>
      <c r="LFL15" s="6"/>
      <c r="LFM15" s="275"/>
      <c r="LFN15" s="275"/>
      <c r="LFO15" s="275"/>
      <c r="LFP15" s="275"/>
      <c r="LFQ15" s="275"/>
      <c r="LFR15" s="276"/>
      <c r="LFS15" s="277"/>
      <c r="LFT15" s="277"/>
      <c r="LFU15" s="277"/>
      <c r="LFV15" s="277"/>
      <c r="LFW15" s="274"/>
      <c r="LFX15" s="265"/>
      <c r="LFY15" s="537"/>
      <c r="LFZ15" s="537"/>
      <c r="LGA15" s="538"/>
      <c r="LGB15" s="539"/>
      <c r="LGD15" s="540"/>
      <c r="LGE15" s="540"/>
      <c r="LGF15" s="542"/>
      <c r="LGG15" s="541"/>
      <c r="LGH15" s="537"/>
      <c r="LGI15" s="6"/>
      <c r="LGJ15" s="275"/>
      <c r="LGK15" s="275"/>
      <c r="LGL15" s="275"/>
      <c r="LGM15" s="275"/>
      <c r="LGN15" s="275"/>
      <c r="LGO15" s="276"/>
      <c r="LGP15" s="277"/>
      <c r="LGQ15" s="277"/>
      <c r="LGR15" s="277"/>
      <c r="LGS15" s="277"/>
      <c r="LGT15" s="274"/>
      <c r="LGU15" s="265"/>
      <c r="LGV15" s="537"/>
      <c r="LGW15" s="537"/>
      <c r="LGX15" s="538"/>
      <c r="LGY15" s="539"/>
      <c r="LHA15" s="540"/>
      <c r="LHB15" s="540"/>
      <c r="LHC15" s="542"/>
      <c r="LHD15" s="541"/>
      <c r="LHE15" s="537"/>
      <c r="LHF15" s="6"/>
      <c r="LHG15" s="275"/>
      <c r="LHH15" s="275"/>
      <c r="LHI15" s="275"/>
      <c r="LHJ15" s="275"/>
      <c r="LHK15" s="275"/>
      <c r="LHL15" s="276"/>
      <c r="LHM15" s="277"/>
      <c r="LHN15" s="277"/>
      <c r="LHO15" s="277"/>
      <c r="LHP15" s="277"/>
      <c r="LHQ15" s="274"/>
      <c r="LHR15" s="265"/>
      <c r="LHS15" s="537"/>
      <c r="LHT15" s="537"/>
      <c r="LHU15" s="538"/>
      <c r="LHV15" s="539"/>
      <c r="LHX15" s="540"/>
      <c r="LHY15" s="540"/>
      <c r="LHZ15" s="542"/>
      <c r="LIA15" s="541"/>
      <c r="LIB15" s="537"/>
      <c r="LIC15" s="6"/>
      <c r="LID15" s="275"/>
      <c r="LIE15" s="275"/>
      <c r="LIF15" s="275"/>
      <c r="LIG15" s="275"/>
      <c r="LIH15" s="275"/>
      <c r="LII15" s="276"/>
      <c r="LIJ15" s="277"/>
      <c r="LIK15" s="277"/>
      <c r="LIL15" s="277"/>
      <c r="LIM15" s="277"/>
      <c r="LIN15" s="274"/>
      <c r="LIO15" s="265"/>
      <c r="LIP15" s="537"/>
      <c r="LIQ15" s="537"/>
      <c r="LIR15" s="538"/>
      <c r="LIS15" s="539"/>
      <c r="LIU15" s="540"/>
      <c r="LIV15" s="540"/>
      <c r="LIW15" s="542"/>
      <c r="LIX15" s="541"/>
      <c r="LIY15" s="537"/>
      <c r="LIZ15" s="6"/>
      <c r="LJA15" s="275"/>
      <c r="LJB15" s="275"/>
      <c r="LJC15" s="275"/>
      <c r="LJD15" s="275"/>
      <c r="LJE15" s="275"/>
      <c r="LJF15" s="276"/>
      <c r="LJG15" s="277"/>
      <c r="LJH15" s="277"/>
      <c r="LJI15" s="277"/>
      <c r="LJJ15" s="277"/>
      <c r="LJK15" s="274"/>
      <c r="LJL15" s="265"/>
      <c r="LJM15" s="537"/>
      <c r="LJN15" s="537"/>
      <c r="LJO15" s="538"/>
      <c r="LJP15" s="539"/>
      <c r="LJR15" s="540"/>
      <c r="LJS15" s="540"/>
      <c r="LJT15" s="542"/>
      <c r="LJU15" s="541"/>
      <c r="LJV15" s="537"/>
      <c r="LJW15" s="6"/>
      <c r="LJX15" s="275"/>
      <c r="LJY15" s="275"/>
      <c r="LJZ15" s="275"/>
      <c r="LKA15" s="275"/>
      <c r="LKB15" s="275"/>
      <c r="LKC15" s="276"/>
      <c r="LKD15" s="277"/>
      <c r="LKE15" s="277"/>
      <c r="LKF15" s="277"/>
      <c r="LKG15" s="277"/>
      <c r="LKH15" s="274"/>
      <c r="LKI15" s="265"/>
      <c r="LKJ15" s="537"/>
      <c r="LKK15" s="537"/>
      <c r="LKL15" s="538"/>
      <c r="LKM15" s="539"/>
      <c r="LKO15" s="540"/>
      <c r="LKP15" s="540"/>
      <c r="LKQ15" s="542"/>
      <c r="LKR15" s="541"/>
      <c r="LKS15" s="537"/>
      <c r="LKT15" s="6"/>
      <c r="LKU15" s="275"/>
      <c r="LKV15" s="275"/>
      <c r="LKW15" s="275"/>
      <c r="LKX15" s="275"/>
      <c r="LKY15" s="275"/>
      <c r="LKZ15" s="276"/>
      <c r="LLA15" s="277"/>
      <c r="LLB15" s="277"/>
      <c r="LLC15" s="277"/>
      <c r="LLD15" s="277"/>
      <c r="LLE15" s="274"/>
      <c r="LLF15" s="265"/>
      <c r="LLG15" s="537"/>
      <c r="LLH15" s="537"/>
      <c r="LLI15" s="538"/>
      <c r="LLJ15" s="539"/>
      <c r="LLL15" s="540"/>
      <c r="LLM15" s="540"/>
      <c r="LLN15" s="542"/>
      <c r="LLO15" s="541"/>
      <c r="LLP15" s="537"/>
      <c r="LLQ15" s="6"/>
      <c r="LLR15" s="275"/>
      <c r="LLS15" s="275"/>
      <c r="LLT15" s="275"/>
      <c r="LLU15" s="275"/>
      <c r="LLV15" s="275"/>
      <c r="LLW15" s="276"/>
      <c r="LLX15" s="277"/>
      <c r="LLY15" s="277"/>
      <c r="LLZ15" s="277"/>
      <c r="LMA15" s="277"/>
      <c r="LMB15" s="274"/>
      <c r="LMC15" s="265"/>
      <c r="LMD15" s="537"/>
      <c r="LME15" s="537"/>
      <c r="LMF15" s="538"/>
      <c r="LMG15" s="539"/>
      <c r="LMI15" s="540"/>
      <c r="LMJ15" s="540"/>
      <c r="LMK15" s="542"/>
      <c r="LML15" s="541"/>
      <c r="LMM15" s="537"/>
      <c r="LMN15" s="6"/>
      <c r="LMO15" s="275"/>
      <c r="LMP15" s="275"/>
      <c r="LMQ15" s="275"/>
      <c r="LMR15" s="275"/>
      <c r="LMS15" s="275"/>
      <c r="LMT15" s="276"/>
      <c r="LMU15" s="277"/>
      <c r="LMV15" s="277"/>
      <c r="LMW15" s="277"/>
      <c r="LMX15" s="277"/>
      <c r="LMY15" s="274"/>
      <c r="LMZ15" s="265"/>
      <c r="LNA15" s="537"/>
      <c r="LNB15" s="537"/>
      <c r="LNC15" s="538"/>
      <c r="LND15" s="539"/>
      <c r="LNF15" s="540"/>
      <c r="LNG15" s="540"/>
      <c r="LNH15" s="542"/>
      <c r="LNI15" s="541"/>
      <c r="LNJ15" s="537"/>
      <c r="LNK15" s="6"/>
      <c r="LNL15" s="275"/>
      <c r="LNM15" s="275"/>
      <c r="LNN15" s="275"/>
      <c r="LNO15" s="275"/>
      <c r="LNP15" s="275"/>
      <c r="LNQ15" s="276"/>
      <c r="LNR15" s="277"/>
      <c r="LNS15" s="277"/>
      <c r="LNT15" s="277"/>
      <c r="LNU15" s="277"/>
      <c r="LNV15" s="274"/>
      <c r="LNW15" s="265"/>
      <c r="LNX15" s="537"/>
      <c r="LNY15" s="537"/>
      <c r="LNZ15" s="538"/>
      <c r="LOA15" s="539"/>
      <c r="LOC15" s="540"/>
      <c r="LOD15" s="540"/>
      <c r="LOE15" s="542"/>
      <c r="LOF15" s="541"/>
      <c r="LOG15" s="537"/>
      <c r="LOH15" s="6"/>
      <c r="LOI15" s="275"/>
      <c r="LOJ15" s="275"/>
      <c r="LOK15" s="275"/>
      <c r="LOL15" s="275"/>
      <c r="LOM15" s="275"/>
      <c r="LON15" s="276"/>
      <c r="LOO15" s="277"/>
      <c r="LOP15" s="277"/>
      <c r="LOQ15" s="277"/>
      <c r="LOR15" s="277"/>
      <c r="LOS15" s="274"/>
      <c r="LOT15" s="265"/>
      <c r="LOU15" s="537"/>
      <c r="LOV15" s="537"/>
      <c r="LOW15" s="538"/>
      <c r="LOX15" s="539"/>
      <c r="LOZ15" s="540"/>
      <c r="LPA15" s="540"/>
      <c r="LPB15" s="542"/>
      <c r="LPC15" s="541"/>
      <c r="LPD15" s="537"/>
      <c r="LPE15" s="6"/>
      <c r="LPF15" s="275"/>
      <c r="LPG15" s="275"/>
      <c r="LPH15" s="275"/>
      <c r="LPI15" s="275"/>
      <c r="LPJ15" s="275"/>
      <c r="LPK15" s="276"/>
      <c r="LPL15" s="277"/>
      <c r="LPM15" s="277"/>
      <c r="LPN15" s="277"/>
      <c r="LPO15" s="277"/>
      <c r="LPP15" s="274"/>
      <c r="LPQ15" s="265"/>
      <c r="LPR15" s="537"/>
      <c r="LPS15" s="537"/>
      <c r="LPT15" s="538"/>
      <c r="LPU15" s="539"/>
      <c r="LPW15" s="540"/>
      <c r="LPX15" s="540"/>
      <c r="LPY15" s="542"/>
      <c r="LPZ15" s="541"/>
      <c r="LQA15" s="537"/>
      <c r="LQB15" s="6"/>
      <c r="LQC15" s="275"/>
      <c r="LQD15" s="275"/>
      <c r="LQE15" s="275"/>
      <c r="LQF15" s="275"/>
      <c r="LQG15" s="275"/>
      <c r="LQH15" s="276"/>
      <c r="LQI15" s="277"/>
      <c r="LQJ15" s="277"/>
      <c r="LQK15" s="277"/>
      <c r="LQL15" s="277"/>
      <c r="LQM15" s="274"/>
      <c r="LQN15" s="265"/>
      <c r="LQO15" s="537"/>
      <c r="LQP15" s="537"/>
      <c r="LQQ15" s="538"/>
      <c r="LQR15" s="539"/>
      <c r="LQT15" s="540"/>
      <c r="LQU15" s="540"/>
      <c r="LQV15" s="542"/>
      <c r="LQW15" s="541"/>
      <c r="LQX15" s="537"/>
      <c r="LQY15" s="6"/>
      <c r="LQZ15" s="275"/>
      <c r="LRA15" s="275"/>
      <c r="LRB15" s="275"/>
      <c r="LRC15" s="275"/>
      <c r="LRD15" s="275"/>
      <c r="LRE15" s="276"/>
      <c r="LRF15" s="277"/>
      <c r="LRG15" s="277"/>
      <c r="LRH15" s="277"/>
      <c r="LRI15" s="277"/>
      <c r="LRJ15" s="274"/>
      <c r="LRK15" s="265"/>
      <c r="LRL15" s="537"/>
      <c r="LRM15" s="537"/>
      <c r="LRN15" s="538"/>
      <c r="LRO15" s="539"/>
      <c r="LRQ15" s="540"/>
      <c r="LRR15" s="540"/>
      <c r="LRS15" s="542"/>
      <c r="LRT15" s="541"/>
      <c r="LRU15" s="537"/>
      <c r="LRV15" s="6"/>
      <c r="LRW15" s="275"/>
      <c r="LRX15" s="275"/>
      <c r="LRY15" s="275"/>
      <c r="LRZ15" s="275"/>
      <c r="LSA15" s="275"/>
      <c r="LSB15" s="276"/>
      <c r="LSC15" s="277"/>
      <c r="LSD15" s="277"/>
      <c r="LSE15" s="277"/>
      <c r="LSF15" s="277"/>
      <c r="LSG15" s="274"/>
      <c r="LSH15" s="265"/>
      <c r="LSI15" s="537"/>
      <c r="LSJ15" s="537"/>
      <c r="LSK15" s="538"/>
      <c r="LSL15" s="539"/>
      <c r="LSN15" s="540"/>
      <c r="LSO15" s="540"/>
      <c r="LSP15" s="542"/>
      <c r="LSQ15" s="541"/>
      <c r="LSR15" s="537"/>
      <c r="LSS15" s="6"/>
      <c r="LST15" s="275"/>
      <c r="LSU15" s="275"/>
      <c r="LSV15" s="275"/>
      <c r="LSW15" s="275"/>
      <c r="LSX15" s="275"/>
      <c r="LSY15" s="276"/>
      <c r="LSZ15" s="277"/>
      <c r="LTA15" s="277"/>
      <c r="LTB15" s="277"/>
      <c r="LTC15" s="277"/>
      <c r="LTD15" s="274"/>
      <c r="LTE15" s="265"/>
      <c r="LTF15" s="537"/>
      <c r="LTG15" s="537"/>
      <c r="LTH15" s="538"/>
      <c r="LTI15" s="539"/>
      <c r="LTK15" s="540"/>
      <c r="LTL15" s="540"/>
      <c r="LTM15" s="542"/>
      <c r="LTN15" s="541"/>
      <c r="LTO15" s="537"/>
      <c r="LTP15" s="6"/>
      <c r="LTQ15" s="275"/>
      <c r="LTR15" s="275"/>
      <c r="LTS15" s="275"/>
      <c r="LTT15" s="275"/>
      <c r="LTU15" s="275"/>
      <c r="LTV15" s="276"/>
      <c r="LTW15" s="277"/>
      <c r="LTX15" s="277"/>
      <c r="LTY15" s="277"/>
      <c r="LTZ15" s="277"/>
      <c r="LUA15" s="274"/>
      <c r="LUB15" s="265"/>
      <c r="LUC15" s="537"/>
      <c r="LUD15" s="537"/>
      <c r="LUE15" s="538"/>
      <c r="LUF15" s="539"/>
      <c r="LUH15" s="540"/>
      <c r="LUI15" s="540"/>
      <c r="LUJ15" s="542"/>
      <c r="LUK15" s="541"/>
      <c r="LUL15" s="537"/>
      <c r="LUM15" s="6"/>
      <c r="LUN15" s="275"/>
      <c r="LUO15" s="275"/>
      <c r="LUP15" s="275"/>
      <c r="LUQ15" s="275"/>
      <c r="LUR15" s="275"/>
      <c r="LUS15" s="276"/>
      <c r="LUT15" s="277"/>
      <c r="LUU15" s="277"/>
      <c r="LUV15" s="277"/>
      <c r="LUW15" s="277"/>
      <c r="LUX15" s="274"/>
      <c r="LUY15" s="265"/>
      <c r="LUZ15" s="537"/>
      <c r="LVA15" s="537"/>
      <c r="LVB15" s="538"/>
      <c r="LVC15" s="539"/>
      <c r="LVE15" s="540"/>
      <c r="LVF15" s="540"/>
      <c r="LVG15" s="542"/>
      <c r="LVH15" s="541"/>
      <c r="LVI15" s="537"/>
      <c r="LVJ15" s="6"/>
      <c r="LVK15" s="275"/>
      <c r="LVL15" s="275"/>
      <c r="LVM15" s="275"/>
      <c r="LVN15" s="275"/>
      <c r="LVO15" s="275"/>
      <c r="LVP15" s="276"/>
      <c r="LVQ15" s="277"/>
      <c r="LVR15" s="277"/>
      <c r="LVS15" s="277"/>
      <c r="LVT15" s="277"/>
      <c r="LVU15" s="274"/>
      <c r="LVV15" s="265"/>
      <c r="LVW15" s="537"/>
      <c r="LVX15" s="537"/>
      <c r="LVY15" s="538"/>
      <c r="LVZ15" s="539"/>
      <c r="LWB15" s="540"/>
      <c r="LWC15" s="540"/>
      <c r="LWD15" s="542"/>
      <c r="LWE15" s="541"/>
      <c r="LWF15" s="537"/>
      <c r="LWG15" s="6"/>
      <c r="LWH15" s="275"/>
      <c r="LWI15" s="275"/>
      <c r="LWJ15" s="275"/>
      <c r="LWK15" s="275"/>
      <c r="LWL15" s="275"/>
      <c r="LWM15" s="276"/>
      <c r="LWN15" s="277"/>
      <c r="LWO15" s="277"/>
      <c r="LWP15" s="277"/>
      <c r="LWQ15" s="277"/>
      <c r="LWR15" s="274"/>
      <c r="LWS15" s="265"/>
      <c r="LWT15" s="537"/>
      <c r="LWU15" s="537"/>
      <c r="LWV15" s="538"/>
      <c r="LWW15" s="539"/>
      <c r="LWY15" s="540"/>
      <c r="LWZ15" s="540"/>
      <c r="LXA15" s="542"/>
      <c r="LXB15" s="541"/>
      <c r="LXC15" s="537"/>
      <c r="LXD15" s="6"/>
      <c r="LXE15" s="275"/>
      <c r="LXF15" s="275"/>
      <c r="LXG15" s="275"/>
      <c r="LXH15" s="275"/>
      <c r="LXI15" s="275"/>
      <c r="LXJ15" s="276"/>
      <c r="LXK15" s="277"/>
      <c r="LXL15" s="277"/>
      <c r="LXM15" s="277"/>
      <c r="LXN15" s="277"/>
      <c r="LXO15" s="274"/>
      <c r="LXP15" s="265"/>
      <c r="LXQ15" s="537"/>
      <c r="LXR15" s="537"/>
      <c r="LXS15" s="538"/>
      <c r="LXT15" s="539"/>
      <c r="LXV15" s="540"/>
      <c r="LXW15" s="540"/>
      <c r="LXX15" s="542"/>
      <c r="LXY15" s="541"/>
      <c r="LXZ15" s="537"/>
      <c r="LYA15" s="6"/>
      <c r="LYB15" s="275"/>
      <c r="LYC15" s="275"/>
      <c r="LYD15" s="275"/>
      <c r="LYE15" s="275"/>
      <c r="LYF15" s="275"/>
      <c r="LYG15" s="276"/>
      <c r="LYH15" s="277"/>
      <c r="LYI15" s="277"/>
      <c r="LYJ15" s="277"/>
      <c r="LYK15" s="277"/>
      <c r="LYL15" s="274"/>
      <c r="LYM15" s="265"/>
      <c r="LYN15" s="537"/>
      <c r="LYO15" s="537"/>
      <c r="LYP15" s="538"/>
      <c r="LYQ15" s="539"/>
      <c r="LYS15" s="540"/>
      <c r="LYT15" s="540"/>
      <c r="LYU15" s="542"/>
      <c r="LYV15" s="541"/>
      <c r="LYW15" s="537"/>
      <c r="LYX15" s="6"/>
      <c r="LYY15" s="275"/>
      <c r="LYZ15" s="275"/>
      <c r="LZA15" s="275"/>
      <c r="LZB15" s="275"/>
      <c r="LZC15" s="275"/>
      <c r="LZD15" s="276"/>
      <c r="LZE15" s="277"/>
      <c r="LZF15" s="277"/>
      <c r="LZG15" s="277"/>
      <c r="LZH15" s="277"/>
      <c r="LZI15" s="274"/>
      <c r="LZJ15" s="265"/>
      <c r="LZK15" s="537"/>
      <c r="LZL15" s="537"/>
      <c r="LZM15" s="538"/>
      <c r="LZN15" s="539"/>
      <c r="LZP15" s="540"/>
      <c r="LZQ15" s="540"/>
      <c r="LZR15" s="542"/>
      <c r="LZS15" s="541"/>
      <c r="LZT15" s="537"/>
      <c r="LZU15" s="6"/>
      <c r="LZV15" s="275"/>
      <c r="LZW15" s="275"/>
      <c r="LZX15" s="275"/>
      <c r="LZY15" s="275"/>
      <c r="LZZ15" s="275"/>
      <c r="MAA15" s="276"/>
      <c r="MAB15" s="277"/>
      <c r="MAC15" s="277"/>
      <c r="MAD15" s="277"/>
      <c r="MAE15" s="277"/>
      <c r="MAF15" s="274"/>
      <c r="MAG15" s="265"/>
      <c r="MAH15" s="537"/>
      <c r="MAI15" s="537"/>
      <c r="MAJ15" s="538"/>
      <c r="MAK15" s="539"/>
      <c r="MAM15" s="540"/>
      <c r="MAN15" s="540"/>
      <c r="MAO15" s="542"/>
      <c r="MAP15" s="541"/>
      <c r="MAQ15" s="537"/>
      <c r="MAR15" s="6"/>
      <c r="MAS15" s="275"/>
      <c r="MAT15" s="275"/>
      <c r="MAU15" s="275"/>
      <c r="MAV15" s="275"/>
      <c r="MAW15" s="275"/>
      <c r="MAX15" s="276"/>
      <c r="MAY15" s="277"/>
      <c r="MAZ15" s="277"/>
      <c r="MBA15" s="277"/>
      <c r="MBB15" s="277"/>
      <c r="MBC15" s="274"/>
      <c r="MBD15" s="265"/>
      <c r="MBE15" s="537"/>
      <c r="MBF15" s="537"/>
      <c r="MBG15" s="538"/>
      <c r="MBH15" s="539"/>
      <c r="MBJ15" s="540"/>
      <c r="MBK15" s="540"/>
      <c r="MBL15" s="542"/>
      <c r="MBM15" s="541"/>
      <c r="MBN15" s="537"/>
      <c r="MBO15" s="6"/>
      <c r="MBP15" s="275"/>
      <c r="MBQ15" s="275"/>
      <c r="MBR15" s="275"/>
      <c r="MBS15" s="275"/>
      <c r="MBT15" s="275"/>
      <c r="MBU15" s="276"/>
      <c r="MBV15" s="277"/>
      <c r="MBW15" s="277"/>
      <c r="MBX15" s="277"/>
      <c r="MBY15" s="277"/>
      <c r="MBZ15" s="274"/>
      <c r="MCA15" s="265"/>
      <c r="MCB15" s="537"/>
      <c r="MCC15" s="537"/>
      <c r="MCD15" s="538"/>
      <c r="MCE15" s="539"/>
      <c r="MCG15" s="540"/>
      <c r="MCH15" s="540"/>
      <c r="MCI15" s="542"/>
      <c r="MCJ15" s="541"/>
      <c r="MCK15" s="537"/>
      <c r="MCL15" s="6"/>
      <c r="MCM15" s="275"/>
      <c r="MCN15" s="275"/>
      <c r="MCO15" s="275"/>
      <c r="MCP15" s="275"/>
      <c r="MCQ15" s="275"/>
      <c r="MCR15" s="276"/>
      <c r="MCS15" s="277"/>
      <c r="MCT15" s="277"/>
      <c r="MCU15" s="277"/>
      <c r="MCV15" s="277"/>
      <c r="MCW15" s="274"/>
      <c r="MCX15" s="265"/>
      <c r="MCY15" s="537"/>
      <c r="MCZ15" s="537"/>
      <c r="MDA15" s="538"/>
      <c r="MDB15" s="539"/>
      <c r="MDD15" s="540"/>
      <c r="MDE15" s="540"/>
      <c r="MDF15" s="542"/>
      <c r="MDG15" s="541"/>
      <c r="MDH15" s="537"/>
      <c r="MDI15" s="6"/>
      <c r="MDJ15" s="275"/>
      <c r="MDK15" s="275"/>
      <c r="MDL15" s="275"/>
      <c r="MDM15" s="275"/>
      <c r="MDN15" s="275"/>
      <c r="MDO15" s="276"/>
      <c r="MDP15" s="277"/>
      <c r="MDQ15" s="277"/>
      <c r="MDR15" s="277"/>
      <c r="MDS15" s="277"/>
      <c r="MDT15" s="274"/>
      <c r="MDU15" s="265"/>
      <c r="MDV15" s="537"/>
      <c r="MDW15" s="537"/>
      <c r="MDX15" s="538"/>
      <c r="MDY15" s="539"/>
      <c r="MEA15" s="540"/>
      <c r="MEB15" s="540"/>
      <c r="MEC15" s="542"/>
      <c r="MED15" s="541"/>
      <c r="MEE15" s="537"/>
      <c r="MEF15" s="6"/>
      <c r="MEG15" s="275"/>
      <c r="MEH15" s="275"/>
      <c r="MEI15" s="275"/>
      <c r="MEJ15" s="275"/>
      <c r="MEK15" s="275"/>
      <c r="MEL15" s="276"/>
      <c r="MEM15" s="277"/>
      <c r="MEN15" s="277"/>
      <c r="MEO15" s="277"/>
      <c r="MEP15" s="277"/>
      <c r="MEQ15" s="274"/>
      <c r="MER15" s="265"/>
      <c r="MES15" s="537"/>
      <c r="MET15" s="537"/>
      <c r="MEU15" s="538"/>
      <c r="MEV15" s="539"/>
      <c r="MEX15" s="540"/>
      <c r="MEY15" s="540"/>
      <c r="MEZ15" s="542"/>
      <c r="MFA15" s="541"/>
      <c r="MFB15" s="537"/>
      <c r="MFC15" s="6"/>
      <c r="MFD15" s="275"/>
      <c r="MFE15" s="275"/>
      <c r="MFF15" s="275"/>
      <c r="MFG15" s="275"/>
      <c r="MFH15" s="275"/>
      <c r="MFI15" s="276"/>
      <c r="MFJ15" s="277"/>
      <c r="MFK15" s="277"/>
      <c r="MFL15" s="277"/>
      <c r="MFM15" s="277"/>
      <c r="MFN15" s="274"/>
      <c r="MFO15" s="265"/>
      <c r="MFP15" s="537"/>
      <c r="MFQ15" s="537"/>
      <c r="MFR15" s="538"/>
      <c r="MFS15" s="539"/>
      <c r="MFU15" s="540"/>
      <c r="MFV15" s="540"/>
      <c r="MFW15" s="542"/>
      <c r="MFX15" s="541"/>
      <c r="MFY15" s="537"/>
      <c r="MFZ15" s="6"/>
      <c r="MGA15" s="275"/>
      <c r="MGB15" s="275"/>
      <c r="MGC15" s="275"/>
      <c r="MGD15" s="275"/>
      <c r="MGE15" s="275"/>
      <c r="MGF15" s="276"/>
      <c r="MGG15" s="277"/>
      <c r="MGH15" s="277"/>
      <c r="MGI15" s="277"/>
      <c r="MGJ15" s="277"/>
      <c r="MGK15" s="274"/>
      <c r="MGL15" s="265"/>
      <c r="MGM15" s="537"/>
      <c r="MGN15" s="537"/>
      <c r="MGO15" s="538"/>
      <c r="MGP15" s="539"/>
      <c r="MGR15" s="540"/>
      <c r="MGS15" s="540"/>
      <c r="MGT15" s="542"/>
      <c r="MGU15" s="541"/>
      <c r="MGV15" s="537"/>
      <c r="MGW15" s="6"/>
      <c r="MGX15" s="275"/>
      <c r="MGY15" s="275"/>
      <c r="MGZ15" s="275"/>
      <c r="MHA15" s="275"/>
      <c r="MHB15" s="275"/>
      <c r="MHC15" s="276"/>
      <c r="MHD15" s="277"/>
      <c r="MHE15" s="277"/>
      <c r="MHF15" s="277"/>
      <c r="MHG15" s="277"/>
      <c r="MHH15" s="274"/>
      <c r="MHI15" s="265"/>
      <c r="MHJ15" s="537"/>
      <c r="MHK15" s="537"/>
      <c r="MHL15" s="538"/>
      <c r="MHM15" s="539"/>
      <c r="MHO15" s="540"/>
      <c r="MHP15" s="540"/>
      <c r="MHQ15" s="542"/>
      <c r="MHR15" s="541"/>
      <c r="MHS15" s="537"/>
      <c r="MHT15" s="6"/>
      <c r="MHU15" s="275"/>
      <c r="MHV15" s="275"/>
      <c r="MHW15" s="275"/>
      <c r="MHX15" s="275"/>
      <c r="MHY15" s="275"/>
      <c r="MHZ15" s="276"/>
      <c r="MIA15" s="277"/>
      <c r="MIB15" s="277"/>
      <c r="MIC15" s="277"/>
      <c r="MID15" s="277"/>
      <c r="MIE15" s="274"/>
      <c r="MIF15" s="265"/>
      <c r="MIG15" s="537"/>
      <c r="MIH15" s="537"/>
      <c r="MII15" s="538"/>
      <c r="MIJ15" s="539"/>
      <c r="MIL15" s="540"/>
      <c r="MIM15" s="540"/>
      <c r="MIN15" s="542"/>
      <c r="MIO15" s="541"/>
      <c r="MIP15" s="537"/>
      <c r="MIQ15" s="6"/>
      <c r="MIR15" s="275"/>
      <c r="MIS15" s="275"/>
      <c r="MIT15" s="275"/>
      <c r="MIU15" s="275"/>
      <c r="MIV15" s="275"/>
      <c r="MIW15" s="276"/>
      <c r="MIX15" s="277"/>
      <c r="MIY15" s="277"/>
      <c r="MIZ15" s="277"/>
      <c r="MJA15" s="277"/>
      <c r="MJB15" s="274"/>
      <c r="MJC15" s="265"/>
      <c r="MJD15" s="537"/>
      <c r="MJE15" s="537"/>
      <c r="MJF15" s="538"/>
      <c r="MJG15" s="539"/>
      <c r="MJI15" s="540"/>
      <c r="MJJ15" s="540"/>
      <c r="MJK15" s="542"/>
      <c r="MJL15" s="541"/>
      <c r="MJM15" s="537"/>
      <c r="MJN15" s="6"/>
      <c r="MJO15" s="275"/>
      <c r="MJP15" s="275"/>
      <c r="MJQ15" s="275"/>
      <c r="MJR15" s="275"/>
      <c r="MJS15" s="275"/>
      <c r="MJT15" s="276"/>
      <c r="MJU15" s="277"/>
      <c r="MJV15" s="277"/>
      <c r="MJW15" s="277"/>
      <c r="MJX15" s="277"/>
      <c r="MJY15" s="274"/>
      <c r="MJZ15" s="265"/>
      <c r="MKA15" s="537"/>
      <c r="MKB15" s="537"/>
      <c r="MKC15" s="538"/>
      <c r="MKD15" s="539"/>
      <c r="MKF15" s="540"/>
      <c r="MKG15" s="540"/>
      <c r="MKH15" s="542"/>
      <c r="MKI15" s="541"/>
      <c r="MKJ15" s="537"/>
      <c r="MKK15" s="6"/>
      <c r="MKL15" s="275"/>
      <c r="MKM15" s="275"/>
      <c r="MKN15" s="275"/>
      <c r="MKO15" s="275"/>
      <c r="MKP15" s="275"/>
      <c r="MKQ15" s="276"/>
      <c r="MKR15" s="277"/>
      <c r="MKS15" s="277"/>
      <c r="MKT15" s="277"/>
      <c r="MKU15" s="277"/>
      <c r="MKV15" s="274"/>
      <c r="MKW15" s="265"/>
      <c r="MKX15" s="537"/>
      <c r="MKY15" s="537"/>
      <c r="MKZ15" s="538"/>
      <c r="MLA15" s="539"/>
      <c r="MLC15" s="540"/>
      <c r="MLD15" s="540"/>
      <c r="MLE15" s="542"/>
      <c r="MLF15" s="541"/>
      <c r="MLG15" s="537"/>
      <c r="MLH15" s="6"/>
      <c r="MLI15" s="275"/>
      <c r="MLJ15" s="275"/>
      <c r="MLK15" s="275"/>
      <c r="MLL15" s="275"/>
      <c r="MLM15" s="275"/>
      <c r="MLN15" s="276"/>
      <c r="MLO15" s="277"/>
      <c r="MLP15" s="277"/>
      <c r="MLQ15" s="277"/>
      <c r="MLR15" s="277"/>
      <c r="MLS15" s="274"/>
      <c r="MLT15" s="265"/>
      <c r="MLU15" s="537"/>
      <c r="MLV15" s="537"/>
      <c r="MLW15" s="538"/>
      <c r="MLX15" s="539"/>
      <c r="MLZ15" s="540"/>
      <c r="MMA15" s="540"/>
      <c r="MMB15" s="542"/>
      <c r="MMC15" s="541"/>
      <c r="MMD15" s="537"/>
      <c r="MME15" s="6"/>
      <c r="MMF15" s="275"/>
      <c r="MMG15" s="275"/>
      <c r="MMH15" s="275"/>
      <c r="MMI15" s="275"/>
      <c r="MMJ15" s="275"/>
      <c r="MMK15" s="276"/>
      <c r="MML15" s="277"/>
      <c r="MMM15" s="277"/>
      <c r="MMN15" s="277"/>
      <c r="MMO15" s="277"/>
      <c r="MMP15" s="274"/>
      <c r="MMQ15" s="265"/>
      <c r="MMR15" s="537"/>
      <c r="MMS15" s="537"/>
      <c r="MMT15" s="538"/>
      <c r="MMU15" s="539"/>
      <c r="MMW15" s="540"/>
      <c r="MMX15" s="540"/>
      <c r="MMY15" s="542"/>
      <c r="MMZ15" s="541"/>
      <c r="MNA15" s="537"/>
      <c r="MNB15" s="6"/>
      <c r="MNC15" s="275"/>
      <c r="MND15" s="275"/>
      <c r="MNE15" s="275"/>
      <c r="MNF15" s="275"/>
      <c r="MNG15" s="275"/>
      <c r="MNH15" s="276"/>
      <c r="MNI15" s="277"/>
      <c r="MNJ15" s="277"/>
      <c r="MNK15" s="277"/>
      <c r="MNL15" s="277"/>
      <c r="MNM15" s="274"/>
      <c r="MNN15" s="265"/>
      <c r="MNO15" s="537"/>
      <c r="MNP15" s="537"/>
      <c r="MNQ15" s="538"/>
      <c r="MNR15" s="539"/>
      <c r="MNT15" s="540"/>
      <c r="MNU15" s="540"/>
      <c r="MNV15" s="542"/>
      <c r="MNW15" s="541"/>
      <c r="MNX15" s="537"/>
      <c r="MNY15" s="6"/>
      <c r="MNZ15" s="275"/>
      <c r="MOA15" s="275"/>
      <c r="MOB15" s="275"/>
      <c r="MOC15" s="275"/>
      <c r="MOD15" s="275"/>
      <c r="MOE15" s="276"/>
      <c r="MOF15" s="277"/>
      <c r="MOG15" s="277"/>
      <c r="MOH15" s="277"/>
      <c r="MOI15" s="277"/>
      <c r="MOJ15" s="274"/>
      <c r="MOK15" s="265"/>
      <c r="MOL15" s="537"/>
      <c r="MOM15" s="537"/>
      <c r="MON15" s="538"/>
      <c r="MOO15" s="539"/>
      <c r="MOQ15" s="540"/>
      <c r="MOR15" s="540"/>
      <c r="MOS15" s="542"/>
      <c r="MOT15" s="541"/>
      <c r="MOU15" s="537"/>
      <c r="MOV15" s="6"/>
      <c r="MOW15" s="275"/>
      <c r="MOX15" s="275"/>
      <c r="MOY15" s="275"/>
      <c r="MOZ15" s="275"/>
      <c r="MPA15" s="275"/>
      <c r="MPB15" s="276"/>
      <c r="MPC15" s="277"/>
      <c r="MPD15" s="277"/>
      <c r="MPE15" s="277"/>
      <c r="MPF15" s="277"/>
      <c r="MPG15" s="274"/>
      <c r="MPH15" s="265"/>
      <c r="MPI15" s="537"/>
      <c r="MPJ15" s="537"/>
      <c r="MPK15" s="538"/>
      <c r="MPL15" s="539"/>
      <c r="MPN15" s="540"/>
      <c r="MPO15" s="540"/>
      <c r="MPP15" s="542"/>
      <c r="MPQ15" s="541"/>
      <c r="MPR15" s="537"/>
      <c r="MPS15" s="6"/>
      <c r="MPT15" s="275"/>
      <c r="MPU15" s="275"/>
      <c r="MPV15" s="275"/>
      <c r="MPW15" s="275"/>
      <c r="MPX15" s="275"/>
      <c r="MPY15" s="276"/>
      <c r="MPZ15" s="277"/>
      <c r="MQA15" s="277"/>
      <c r="MQB15" s="277"/>
      <c r="MQC15" s="277"/>
      <c r="MQD15" s="274"/>
      <c r="MQE15" s="265"/>
      <c r="MQF15" s="537"/>
      <c r="MQG15" s="537"/>
      <c r="MQH15" s="538"/>
      <c r="MQI15" s="539"/>
      <c r="MQK15" s="540"/>
      <c r="MQL15" s="540"/>
      <c r="MQM15" s="542"/>
      <c r="MQN15" s="541"/>
      <c r="MQO15" s="537"/>
      <c r="MQP15" s="6"/>
      <c r="MQQ15" s="275"/>
      <c r="MQR15" s="275"/>
      <c r="MQS15" s="275"/>
      <c r="MQT15" s="275"/>
      <c r="MQU15" s="275"/>
      <c r="MQV15" s="276"/>
      <c r="MQW15" s="277"/>
      <c r="MQX15" s="277"/>
      <c r="MQY15" s="277"/>
      <c r="MQZ15" s="277"/>
      <c r="MRA15" s="274"/>
      <c r="MRB15" s="265"/>
      <c r="MRC15" s="537"/>
      <c r="MRD15" s="537"/>
      <c r="MRE15" s="538"/>
      <c r="MRF15" s="539"/>
      <c r="MRH15" s="540"/>
      <c r="MRI15" s="540"/>
      <c r="MRJ15" s="542"/>
      <c r="MRK15" s="541"/>
      <c r="MRL15" s="537"/>
      <c r="MRM15" s="6"/>
      <c r="MRN15" s="275"/>
      <c r="MRO15" s="275"/>
      <c r="MRP15" s="275"/>
      <c r="MRQ15" s="275"/>
      <c r="MRR15" s="275"/>
      <c r="MRS15" s="276"/>
      <c r="MRT15" s="277"/>
      <c r="MRU15" s="277"/>
      <c r="MRV15" s="277"/>
      <c r="MRW15" s="277"/>
      <c r="MRX15" s="274"/>
      <c r="MRY15" s="265"/>
      <c r="MRZ15" s="537"/>
      <c r="MSA15" s="537"/>
      <c r="MSB15" s="538"/>
      <c r="MSC15" s="539"/>
      <c r="MSE15" s="540"/>
      <c r="MSF15" s="540"/>
      <c r="MSG15" s="542"/>
      <c r="MSH15" s="541"/>
      <c r="MSI15" s="537"/>
      <c r="MSJ15" s="6"/>
      <c r="MSK15" s="275"/>
      <c r="MSL15" s="275"/>
      <c r="MSM15" s="275"/>
      <c r="MSN15" s="275"/>
      <c r="MSO15" s="275"/>
      <c r="MSP15" s="276"/>
      <c r="MSQ15" s="277"/>
      <c r="MSR15" s="277"/>
      <c r="MSS15" s="277"/>
      <c r="MST15" s="277"/>
      <c r="MSU15" s="274"/>
      <c r="MSV15" s="265"/>
      <c r="MSW15" s="537"/>
      <c r="MSX15" s="537"/>
      <c r="MSY15" s="538"/>
      <c r="MSZ15" s="539"/>
      <c r="MTB15" s="540"/>
      <c r="MTC15" s="540"/>
      <c r="MTD15" s="542"/>
      <c r="MTE15" s="541"/>
      <c r="MTF15" s="537"/>
      <c r="MTG15" s="6"/>
      <c r="MTH15" s="275"/>
      <c r="MTI15" s="275"/>
      <c r="MTJ15" s="275"/>
      <c r="MTK15" s="275"/>
      <c r="MTL15" s="275"/>
      <c r="MTM15" s="276"/>
      <c r="MTN15" s="277"/>
      <c r="MTO15" s="277"/>
      <c r="MTP15" s="277"/>
      <c r="MTQ15" s="277"/>
      <c r="MTR15" s="274"/>
      <c r="MTS15" s="265"/>
      <c r="MTT15" s="537"/>
      <c r="MTU15" s="537"/>
      <c r="MTV15" s="538"/>
      <c r="MTW15" s="539"/>
      <c r="MTY15" s="540"/>
      <c r="MTZ15" s="540"/>
      <c r="MUA15" s="542"/>
      <c r="MUB15" s="541"/>
      <c r="MUC15" s="537"/>
      <c r="MUD15" s="6"/>
      <c r="MUE15" s="275"/>
      <c r="MUF15" s="275"/>
      <c r="MUG15" s="275"/>
      <c r="MUH15" s="275"/>
      <c r="MUI15" s="275"/>
      <c r="MUJ15" s="276"/>
      <c r="MUK15" s="277"/>
      <c r="MUL15" s="277"/>
      <c r="MUM15" s="277"/>
      <c r="MUN15" s="277"/>
      <c r="MUO15" s="274"/>
      <c r="MUP15" s="265"/>
      <c r="MUQ15" s="537"/>
      <c r="MUR15" s="537"/>
      <c r="MUS15" s="538"/>
      <c r="MUT15" s="539"/>
      <c r="MUV15" s="540"/>
      <c r="MUW15" s="540"/>
      <c r="MUX15" s="542"/>
      <c r="MUY15" s="541"/>
      <c r="MUZ15" s="537"/>
      <c r="MVA15" s="6"/>
      <c r="MVB15" s="275"/>
      <c r="MVC15" s="275"/>
      <c r="MVD15" s="275"/>
      <c r="MVE15" s="275"/>
      <c r="MVF15" s="275"/>
      <c r="MVG15" s="276"/>
      <c r="MVH15" s="277"/>
      <c r="MVI15" s="277"/>
      <c r="MVJ15" s="277"/>
      <c r="MVK15" s="277"/>
      <c r="MVL15" s="274"/>
      <c r="MVM15" s="265"/>
      <c r="MVN15" s="537"/>
      <c r="MVO15" s="537"/>
      <c r="MVP15" s="538"/>
      <c r="MVQ15" s="539"/>
      <c r="MVS15" s="540"/>
      <c r="MVT15" s="540"/>
      <c r="MVU15" s="542"/>
      <c r="MVV15" s="541"/>
      <c r="MVW15" s="537"/>
      <c r="MVX15" s="6"/>
      <c r="MVY15" s="275"/>
      <c r="MVZ15" s="275"/>
      <c r="MWA15" s="275"/>
      <c r="MWB15" s="275"/>
      <c r="MWC15" s="275"/>
      <c r="MWD15" s="276"/>
      <c r="MWE15" s="277"/>
      <c r="MWF15" s="277"/>
      <c r="MWG15" s="277"/>
      <c r="MWH15" s="277"/>
      <c r="MWI15" s="274"/>
      <c r="MWJ15" s="265"/>
      <c r="MWK15" s="537"/>
      <c r="MWL15" s="537"/>
      <c r="MWM15" s="538"/>
      <c r="MWN15" s="539"/>
      <c r="MWP15" s="540"/>
      <c r="MWQ15" s="540"/>
      <c r="MWR15" s="542"/>
      <c r="MWS15" s="541"/>
      <c r="MWT15" s="537"/>
      <c r="MWU15" s="6"/>
      <c r="MWV15" s="275"/>
      <c r="MWW15" s="275"/>
      <c r="MWX15" s="275"/>
      <c r="MWY15" s="275"/>
      <c r="MWZ15" s="275"/>
      <c r="MXA15" s="276"/>
      <c r="MXB15" s="277"/>
      <c r="MXC15" s="277"/>
      <c r="MXD15" s="277"/>
      <c r="MXE15" s="277"/>
      <c r="MXF15" s="274"/>
      <c r="MXG15" s="265"/>
      <c r="MXH15" s="537"/>
      <c r="MXI15" s="537"/>
      <c r="MXJ15" s="538"/>
      <c r="MXK15" s="539"/>
      <c r="MXM15" s="540"/>
      <c r="MXN15" s="540"/>
      <c r="MXO15" s="542"/>
      <c r="MXP15" s="541"/>
      <c r="MXQ15" s="537"/>
      <c r="MXR15" s="6"/>
      <c r="MXS15" s="275"/>
      <c r="MXT15" s="275"/>
      <c r="MXU15" s="275"/>
      <c r="MXV15" s="275"/>
      <c r="MXW15" s="275"/>
      <c r="MXX15" s="276"/>
      <c r="MXY15" s="277"/>
      <c r="MXZ15" s="277"/>
      <c r="MYA15" s="277"/>
      <c r="MYB15" s="277"/>
      <c r="MYC15" s="274"/>
      <c r="MYD15" s="265"/>
      <c r="MYE15" s="537"/>
      <c r="MYF15" s="537"/>
      <c r="MYG15" s="538"/>
      <c r="MYH15" s="539"/>
      <c r="MYJ15" s="540"/>
      <c r="MYK15" s="540"/>
      <c r="MYL15" s="542"/>
      <c r="MYM15" s="541"/>
      <c r="MYN15" s="537"/>
      <c r="MYO15" s="6"/>
      <c r="MYP15" s="275"/>
      <c r="MYQ15" s="275"/>
      <c r="MYR15" s="275"/>
      <c r="MYS15" s="275"/>
      <c r="MYT15" s="275"/>
      <c r="MYU15" s="276"/>
      <c r="MYV15" s="277"/>
      <c r="MYW15" s="277"/>
      <c r="MYX15" s="277"/>
      <c r="MYY15" s="277"/>
      <c r="MYZ15" s="274"/>
      <c r="MZA15" s="265"/>
      <c r="MZB15" s="537"/>
      <c r="MZC15" s="537"/>
      <c r="MZD15" s="538"/>
      <c r="MZE15" s="539"/>
      <c r="MZG15" s="540"/>
      <c r="MZH15" s="540"/>
      <c r="MZI15" s="542"/>
      <c r="MZJ15" s="541"/>
      <c r="MZK15" s="537"/>
      <c r="MZL15" s="6"/>
      <c r="MZM15" s="275"/>
      <c r="MZN15" s="275"/>
      <c r="MZO15" s="275"/>
      <c r="MZP15" s="275"/>
      <c r="MZQ15" s="275"/>
      <c r="MZR15" s="276"/>
      <c r="MZS15" s="277"/>
      <c r="MZT15" s="277"/>
      <c r="MZU15" s="277"/>
      <c r="MZV15" s="277"/>
      <c r="MZW15" s="274"/>
      <c r="MZX15" s="265"/>
      <c r="MZY15" s="537"/>
      <c r="MZZ15" s="537"/>
      <c r="NAA15" s="538"/>
      <c r="NAB15" s="539"/>
      <c r="NAD15" s="540"/>
      <c r="NAE15" s="540"/>
      <c r="NAF15" s="542"/>
      <c r="NAG15" s="541"/>
      <c r="NAH15" s="537"/>
      <c r="NAI15" s="6"/>
      <c r="NAJ15" s="275"/>
      <c r="NAK15" s="275"/>
      <c r="NAL15" s="275"/>
      <c r="NAM15" s="275"/>
      <c r="NAN15" s="275"/>
      <c r="NAO15" s="276"/>
      <c r="NAP15" s="277"/>
      <c r="NAQ15" s="277"/>
      <c r="NAR15" s="277"/>
      <c r="NAS15" s="277"/>
      <c r="NAT15" s="274"/>
      <c r="NAU15" s="265"/>
      <c r="NAV15" s="537"/>
      <c r="NAW15" s="537"/>
      <c r="NAX15" s="538"/>
      <c r="NAY15" s="539"/>
      <c r="NBA15" s="540"/>
      <c r="NBB15" s="540"/>
      <c r="NBC15" s="542"/>
      <c r="NBD15" s="541"/>
      <c r="NBE15" s="537"/>
      <c r="NBF15" s="6"/>
      <c r="NBG15" s="275"/>
      <c r="NBH15" s="275"/>
      <c r="NBI15" s="275"/>
      <c r="NBJ15" s="275"/>
      <c r="NBK15" s="275"/>
      <c r="NBL15" s="276"/>
      <c r="NBM15" s="277"/>
      <c r="NBN15" s="277"/>
      <c r="NBO15" s="277"/>
      <c r="NBP15" s="277"/>
      <c r="NBQ15" s="274"/>
      <c r="NBR15" s="265"/>
      <c r="NBS15" s="537"/>
      <c r="NBT15" s="537"/>
      <c r="NBU15" s="538"/>
      <c r="NBV15" s="539"/>
      <c r="NBX15" s="540"/>
      <c r="NBY15" s="540"/>
      <c r="NBZ15" s="542"/>
      <c r="NCA15" s="541"/>
      <c r="NCB15" s="537"/>
      <c r="NCC15" s="6"/>
      <c r="NCD15" s="275"/>
      <c r="NCE15" s="275"/>
      <c r="NCF15" s="275"/>
      <c r="NCG15" s="275"/>
      <c r="NCH15" s="275"/>
      <c r="NCI15" s="276"/>
      <c r="NCJ15" s="277"/>
      <c r="NCK15" s="277"/>
      <c r="NCL15" s="277"/>
      <c r="NCM15" s="277"/>
      <c r="NCN15" s="274"/>
      <c r="NCO15" s="265"/>
      <c r="NCP15" s="537"/>
      <c r="NCQ15" s="537"/>
      <c r="NCR15" s="538"/>
      <c r="NCS15" s="539"/>
      <c r="NCU15" s="540"/>
      <c r="NCV15" s="540"/>
      <c r="NCW15" s="542"/>
      <c r="NCX15" s="541"/>
      <c r="NCY15" s="537"/>
      <c r="NCZ15" s="6"/>
      <c r="NDA15" s="275"/>
      <c r="NDB15" s="275"/>
      <c r="NDC15" s="275"/>
      <c r="NDD15" s="275"/>
      <c r="NDE15" s="275"/>
      <c r="NDF15" s="276"/>
      <c r="NDG15" s="277"/>
      <c r="NDH15" s="277"/>
      <c r="NDI15" s="277"/>
      <c r="NDJ15" s="277"/>
      <c r="NDK15" s="274"/>
      <c r="NDL15" s="265"/>
      <c r="NDM15" s="537"/>
      <c r="NDN15" s="537"/>
      <c r="NDO15" s="538"/>
      <c r="NDP15" s="539"/>
      <c r="NDR15" s="540"/>
      <c r="NDS15" s="540"/>
      <c r="NDT15" s="542"/>
      <c r="NDU15" s="541"/>
      <c r="NDV15" s="537"/>
      <c r="NDW15" s="6"/>
      <c r="NDX15" s="275"/>
      <c r="NDY15" s="275"/>
      <c r="NDZ15" s="275"/>
      <c r="NEA15" s="275"/>
      <c r="NEB15" s="275"/>
      <c r="NEC15" s="276"/>
      <c r="NED15" s="277"/>
      <c r="NEE15" s="277"/>
      <c r="NEF15" s="277"/>
      <c r="NEG15" s="277"/>
      <c r="NEH15" s="274"/>
      <c r="NEI15" s="265"/>
      <c r="NEJ15" s="537"/>
      <c r="NEK15" s="537"/>
      <c r="NEL15" s="538"/>
      <c r="NEM15" s="539"/>
      <c r="NEO15" s="540"/>
      <c r="NEP15" s="540"/>
      <c r="NEQ15" s="542"/>
      <c r="NER15" s="541"/>
      <c r="NES15" s="537"/>
      <c r="NET15" s="6"/>
      <c r="NEU15" s="275"/>
      <c r="NEV15" s="275"/>
      <c r="NEW15" s="275"/>
      <c r="NEX15" s="275"/>
      <c r="NEY15" s="275"/>
      <c r="NEZ15" s="276"/>
      <c r="NFA15" s="277"/>
      <c r="NFB15" s="277"/>
      <c r="NFC15" s="277"/>
      <c r="NFD15" s="277"/>
      <c r="NFE15" s="274"/>
      <c r="NFF15" s="265"/>
      <c r="NFG15" s="537"/>
      <c r="NFH15" s="537"/>
      <c r="NFI15" s="538"/>
      <c r="NFJ15" s="539"/>
      <c r="NFL15" s="540"/>
      <c r="NFM15" s="540"/>
      <c r="NFN15" s="542"/>
      <c r="NFO15" s="541"/>
      <c r="NFP15" s="537"/>
      <c r="NFQ15" s="6"/>
      <c r="NFR15" s="275"/>
      <c r="NFS15" s="275"/>
      <c r="NFT15" s="275"/>
      <c r="NFU15" s="275"/>
      <c r="NFV15" s="275"/>
      <c r="NFW15" s="276"/>
      <c r="NFX15" s="277"/>
      <c r="NFY15" s="277"/>
      <c r="NFZ15" s="277"/>
      <c r="NGA15" s="277"/>
      <c r="NGB15" s="274"/>
      <c r="NGC15" s="265"/>
      <c r="NGD15" s="537"/>
      <c r="NGE15" s="537"/>
      <c r="NGF15" s="538"/>
      <c r="NGG15" s="539"/>
      <c r="NGI15" s="540"/>
      <c r="NGJ15" s="540"/>
      <c r="NGK15" s="542"/>
      <c r="NGL15" s="541"/>
      <c r="NGM15" s="537"/>
      <c r="NGN15" s="6"/>
      <c r="NGO15" s="275"/>
      <c r="NGP15" s="275"/>
      <c r="NGQ15" s="275"/>
      <c r="NGR15" s="275"/>
      <c r="NGS15" s="275"/>
      <c r="NGT15" s="276"/>
      <c r="NGU15" s="277"/>
      <c r="NGV15" s="277"/>
      <c r="NGW15" s="277"/>
      <c r="NGX15" s="277"/>
      <c r="NGY15" s="274"/>
      <c r="NGZ15" s="265"/>
      <c r="NHA15" s="537"/>
      <c r="NHB15" s="537"/>
      <c r="NHC15" s="538"/>
      <c r="NHD15" s="539"/>
      <c r="NHF15" s="540"/>
      <c r="NHG15" s="540"/>
      <c r="NHH15" s="542"/>
      <c r="NHI15" s="541"/>
      <c r="NHJ15" s="537"/>
      <c r="NHK15" s="6"/>
      <c r="NHL15" s="275"/>
      <c r="NHM15" s="275"/>
      <c r="NHN15" s="275"/>
      <c r="NHO15" s="275"/>
      <c r="NHP15" s="275"/>
      <c r="NHQ15" s="276"/>
      <c r="NHR15" s="277"/>
      <c r="NHS15" s="277"/>
      <c r="NHT15" s="277"/>
      <c r="NHU15" s="277"/>
      <c r="NHV15" s="274"/>
      <c r="NHW15" s="265"/>
      <c r="NHX15" s="537"/>
      <c r="NHY15" s="537"/>
      <c r="NHZ15" s="538"/>
      <c r="NIA15" s="539"/>
      <c r="NIC15" s="540"/>
      <c r="NID15" s="540"/>
      <c r="NIE15" s="542"/>
      <c r="NIF15" s="541"/>
      <c r="NIG15" s="537"/>
      <c r="NIH15" s="6"/>
      <c r="NII15" s="275"/>
      <c r="NIJ15" s="275"/>
      <c r="NIK15" s="275"/>
      <c r="NIL15" s="275"/>
      <c r="NIM15" s="275"/>
      <c r="NIN15" s="276"/>
      <c r="NIO15" s="277"/>
      <c r="NIP15" s="277"/>
      <c r="NIQ15" s="277"/>
      <c r="NIR15" s="277"/>
      <c r="NIS15" s="274"/>
      <c r="NIT15" s="265"/>
      <c r="NIU15" s="537"/>
      <c r="NIV15" s="537"/>
      <c r="NIW15" s="538"/>
      <c r="NIX15" s="539"/>
      <c r="NIZ15" s="540"/>
      <c r="NJA15" s="540"/>
      <c r="NJB15" s="542"/>
      <c r="NJC15" s="541"/>
      <c r="NJD15" s="537"/>
      <c r="NJE15" s="6"/>
      <c r="NJF15" s="275"/>
      <c r="NJG15" s="275"/>
      <c r="NJH15" s="275"/>
      <c r="NJI15" s="275"/>
      <c r="NJJ15" s="275"/>
      <c r="NJK15" s="276"/>
      <c r="NJL15" s="277"/>
      <c r="NJM15" s="277"/>
      <c r="NJN15" s="277"/>
      <c r="NJO15" s="277"/>
      <c r="NJP15" s="274"/>
      <c r="NJQ15" s="265"/>
      <c r="NJR15" s="537"/>
      <c r="NJS15" s="537"/>
      <c r="NJT15" s="538"/>
      <c r="NJU15" s="539"/>
      <c r="NJW15" s="540"/>
      <c r="NJX15" s="540"/>
      <c r="NJY15" s="542"/>
      <c r="NJZ15" s="541"/>
      <c r="NKA15" s="537"/>
      <c r="NKB15" s="6"/>
      <c r="NKC15" s="275"/>
      <c r="NKD15" s="275"/>
      <c r="NKE15" s="275"/>
      <c r="NKF15" s="275"/>
      <c r="NKG15" s="275"/>
      <c r="NKH15" s="276"/>
      <c r="NKI15" s="277"/>
      <c r="NKJ15" s="277"/>
      <c r="NKK15" s="277"/>
      <c r="NKL15" s="277"/>
      <c r="NKM15" s="274"/>
      <c r="NKN15" s="265"/>
      <c r="NKO15" s="537"/>
      <c r="NKP15" s="537"/>
      <c r="NKQ15" s="538"/>
      <c r="NKR15" s="539"/>
      <c r="NKT15" s="540"/>
      <c r="NKU15" s="540"/>
      <c r="NKV15" s="542"/>
      <c r="NKW15" s="541"/>
      <c r="NKX15" s="537"/>
      <c r="NKY15" s="6"/>
      <c r="NKZ15" s="275"/>
      <c r="NLA15" s="275"/>
      <c r="NLB15" s="275"/>
      <c r="NLC15" s="275"/>
      <c r="NLD15" s="275"/>
      <c r="NLE15" s="276"/>
      <c r="NLF15" s="277"/>
      <c r="NLG15" s="277"/>
      <c r="NLH15" s="277"/>
      <c r="NLI15" s="277"/>
      <c r="NLJ15" s="274"/>
      <c r="NLK15" s="265"/>
      <c r="NLL15" s="537"/>
      <c r="NLM15" s="537"/>
      <c r="NLN15" s="538"/>
      <c r="NLO15" s="539"/>
      <c r="NLQ15" s="540"/>
      <c r="NLR15" s="540"/>
      <c r="NLS15" s="542"/>
      <c r="NLT15" s="541"/>
      <c r="NLU15" s="537"/>
      <c r="NLV15" s="6"/>
      <c r="NLW15" s="275"/>
      <c r="NLX15" s="275"/>
      <c r="NLY15" s="275"/>
      <c r="NLZ15" s="275"/>
      <c r="NMA15" s="275"/>
      <c r="NMB15" s="276"/>
      <c r="NMC15" s="277"/>
      <c r="NMD15" s="277"/>
      <c r="NME15" s="277"/>
      <c r="NMF15" s="277"/>
      <c r="NMG15" s="274"/>
      <c r="NMH15" s="265"/>
      <c r="NMI15" s="537"/>
      <c r="NMJ15" s="537"/>
      <c r="NMK15" s="538"/>
      <c r="NML15" s="539"/>
      <c r="NMN15" s="540"/>
      <c r="NMO15" s="540"/>
      <c r="NMP15" s="542"/>
      <c r="NMQ15" s="541"/>
      <c r="NMR15" s="537"/>
      <c r="NMS15" s="6"/>
      <c r="NMT15" s="275"/>
      <c r="NMU15" s="275"/>
      <c r="NMV15" s="275"/>
      <c r="NMW15" s="275"/>
      <c r="NMX15" s="275"/>
      <c r="NMY15" s="276"/>
      <c r="NMZ15" s="277"/>
      <c r="NNA15" s="277"/>
      <c r="NNB15" s="277"/>
      <c r="NNC15" s="277"/>
      <c r="NND15" s="274"/>
      <c r="NNE15" s="265"/>
      <c r="NNF15" s="537"/>
      <c r="NNG15" s="537"/>
      <c r="NNH15" s="538"/>
      <c r="NNI15" s="539"/>
      <c r="NNK15" s="540"/>
      <c r="NNL15" s="540"/>
      <c r="NNM15" s="542"/>
      <c r="NNN15" s="541"/>
      <c r="NNO15" s="537"/>
      <c r="NNP15" s="6"/>
      <c r="NNQ15" s="275"/>
      <c r="NNR15" s="275"/>
      <c r="NNS15" s="275"/>
      <c r="NNT15" s="275"/>
      <c r="NNU15" s="275"/>
      <c r="NNV15" s="276"/>
      <c r="NNW15" s="277"/>
      <c r="NNX15" s="277"/>
      <c r="NNY15" s="277"/>
      <c r="NNZ15" s="277"/>
      <c r="NOA15" s="274"/>
      <c r="NOB15" s="265"/>
      <c r="NOC15" s="537"/>
      <c r="NOD15" s="537"/>
      <c r="NOE15" s="538"/>
      <c r="NOF15" s="539"/>
      <c r="NOH15" s="540"/>
      <c r="NOI15" s="540"/>
      <c r="NOJ15" s="542"/>
      <c r="NOK15" s="541"/>
      <c r="NOL15" s="537"/>
      <c r="NOM15" s="6"/>
      <c r="NON15" s="275"/>
      <c r="NOO15" s="275"/>
      <c r="NOP15" s="275"/>
      <c r="NOQ15" s="275"/>
      <c r="NOR15" s="275"/>
      <c r="NOS15" s="276"/>
      <c r="NOT15" s="277"/>
      <c r="NOU15" s="277"/>
      <c r="NOV15" s="277"/>
      <c r="NOW15" s="277"/>
      <c r="NOX15" s="274"/>
      <c r="NOY15" s="265"/>
      <c r="NOZ15" s="537"/>
      <c r="NPA15" s="537"/>
      <c r="NPB15" s="538"/>
      <c r="NPC15" s="539"/>
      <c r="NPE15" s="540"/>
      <c r="NPF15" s="540"/>
      <c r="NPG15" s="542"/>
      <c r="NPH15" s="541"/>
      <c r="NPI15" s="537"/>
      <c r="NPJ15" s="6"/>
      <c r="NPK15" s="275"/>
      <c r="NPL15" s="275"/>
      <c r="NPM15" s="275"/>
      <c r="NPN15" s="275"/>
      <c r="NPO15" s="275"/>
      <c r="NPP15" s="276"/>
      <c r="NPQ15" s="277"/>
      <c r="NPR15" s="277"/>
      <c r="NPS15" s="277"/>
      <c r="NPT15" s="277"/>
      <c r="NPU15" s="274"/>
      <c r="NPV15" s="265"/>
      <c r="NPW15" s="537"/>
      <c r="NPX15" s="537"/>
      <c r="NPY15" s="538"/>
      <c r="NPZ15" s="539"/>
      <c r="NQB15" s="540"/>
      <c r="NQC15" s="540"/>
      <c r="NQD15" s="542"/>
      <c r="NQE15" s="541"/>
      <c r="NQF15" s="537"/>
      <c r="NQG15" s="6"/>
      <c r="NQH15" s="275"/>
      <c r="NQI15" s="275"/>
      <c r="NQJ15" s="275"/>
      <c r="NQK15" s="275"/>
      <c r="NQL15" s="275"/>
      <c r="NQM15" s="276"/>
      <c r="NQN15" s="277"/>
      <c r="NQO15" s="277"/>
      <c r="NQP15" s="277"/>
      <c r="NQQ15" s="277"/>
      <c r="NQR15" s="274"/>
      <c r="NQS15" s="265"/>
      <c r="NQT15" s="537"/>
      <c r="NQU15" s="537"/>
      <c r="NQV15" s="538"/>
      <c r="NQW15" s="539"/>
      <c r="NQY15" s="540"/>
      <c r="NQZ15" s="540"/>
      <c r="NRA15" s="542"/>
      <c r="NRB15" s="541"/>
      <c r="NRC15" s="537"/>
      <c r="NRD15" s="6"/>
      <c r="NRE15" s="275"/>
      <c r="NRF15" s="275"/>
      <c r="NRG15" s="275"/>
      <c r="NRH15" s="275"/>
      <c r="NRI15" s="275"/>
      <c r="NRJ15" s="276"/>
      <c r="NRK15" s="277"/>
      <c r="NRL15" s="277"/>
      <c r="NRM15" s="277"/>
      <c r="NRN15" s="277"/>
      <c r="NRO15" s="274"/>
      <c r="NRP15" s="265"/>
      <c r="NRQ15" s="537"/>
      <c r="NRR15" s="537"/>
      <c r="NRS15" s="538"/>
      <c r="NRT15" s="539"/>
      <c r="NRV15" s="540"/>
      <c r="NRW15" s="540"/>
      <c r="NRX15" s="542"/>
      <c r="NRY15" s="541"/>
      <c r="NRZ15" s="537"/>
      <c r="NSA15" s="6"/>
      <c r="NSB15" s="275"/>
      <c r="NSC15" s="275"/>
      <c r="NSD15" s="275"/>
      <c r="NSE15" s="275"/>
      <c r="NSF15" s="275"/>
      <c r="NSG15" s="276"/>
      <c r="NSH15" s="277"/>
      <c r="NSI15" s="277"/>
      <c r="NSJ15" s="277"/>
      <c r="NSK15" s="277"/>
      <c r="NSL15" s="274"/>
      <c r="NSM15" s="265"/>
      <c r="NSN15" s="537"/>
      <c r="NSO15" s="537"/>
      <c r="NSP15" s="538"/>
      <c r="NSQ15" s="539"/>
      <c r="NSS15" s="540"/>
      <c r="NST15" s="540"/>
      <c r="NSU15" s="542"/>
      <c r="NSV15" s="541"/>
      <c r="NSW15" s="537"/>
      <c r="NSX15" s="6"/>
      <c r="NSY15" s="275"/>
      <c r="NSZ15" s="275"/>
      <c r="NTA15" s="275"/>
      <c r="NTB15" s="275"/>
      <c r="NTC15" s="275"/>
      <c r="NTD15" s="276"/>
      <c r="NTE15" s="277"/>
      <c r="NTF15" s="277"/>
      <c r="NTG15" s="277"/>
      <c r="NTH15" s="277"/>
      <c r="NTI15" s="274"/>
      <c r="NTJ15" s="265"/>
      <c r="NTK15" s="537"/>
      <c r="NTL15" s="537"/>
      <c r="NTM15" s="538"/>
      <c r="NTN15" s="539"/>
      <c r="NTP15" s="540"/>
      <c r="NTQ15" s="540"/>
      <c r="NTR15" s="542"/>
      <c r="NTS15" s="541"/>
      <c r="NTT15" s="537"/>
      <c r="NTU15" s="6"/>
      <c r="NTV15" s="275"/>
      <c r="NTW15" s="275"/>
      <c r="NTX15" s="275"/>
      <c r="NTY15" s="275"/>
      <c r="NTZ15" s="275"/>
      <c r="NUA15" s="276"/>
      <c r="NUB15" s="277"/>
      <c r="NUC15" s="277"/>
      <c r="NUD15" s="277"/>
      <c r="NUE15" s="277"/>
      <c r="NUF15" s="274"/>
      <c r="NUG15" s="265"/>
      <c r="NUH15" s="537"/>
      <c r="NUI15" s="537"/>
      <c r="NUJ15" s="538"/>
      <c r="NUK15" s="539"/>
      <c r="NUM15" s="540"/>
      <c r="NUN15" s="540"/>
      <c r="NUO15" s="542"/>
      <c r="NUP15" s="541"/>
      <c r="NUQ15" s="537"/>
      <c r="NUR15" s="6"/>
      <c r="NUS15" s="275"/>
      <c r="NUT15" s="275"/>
      <c r="NUU15" s="275"/>
      <c r="NUV15" s="275"/>
      <c r="NUW15" s="275"/>
      <c r="NUX15" s="276"/>
      <c r="NUY15" s="277"/>
      <c r="NUZ15" s="277"/>
      <c r="NVA15" s="277"/>
      <c r="NVB15" s="277"/>
      <c r="NVC15" s="274"/>
      <c r="NVD15" s="265"/>
      <c r="NVE15" s="537"/>
      <c r="NVF15" s="537"/>
      <c r="NVG15" s="538"/>
      <c r="NVH15" s="539"/>
      <c r="NVJ15" s="540"/>
      <c r="NVK15" s="540"/>
      <c r="NVL15" s="542"/>
      <c r="NVM15" s="541"/>
      <c r="NVN15" s="537"/>
      <c r="NVO15" s="6"/>
      <c r="NVP15" s="275"/>
      <c r="NVQ15" s="275"/>
      <c r="NVR15" s="275"/>
      <c r="NVS15" s="275"/>
      <c r="NVT15" s="275"/>
      <c r="NVU15" s="276"/>
      <c r="NVV15" s="277"/>
      <c r="NVW15" s="277"/>
      <c r="NVX15" s="277"/>
      <c r="NVY15" s="277"/>
      <c r="NVZ15" s="274"/>
      <c r="NWA15" s="265"/>
      <c r="NWB15" s="537"/>
      <c r="NWC15" s="537"/>
      <c r="NWD15" s="538"/>
      <c r="NWE15" s="539"/>
      <c r="NWG15" s="540"/>
      <c r="NWH15" s="540"/>
      <c r="NWI15" s="542"/>
      <c r="NWJ15" s="541"/>
      <c r="NWK15" s="537"/>
      <c r="NWL15" s="6"/>
      <c r="NWM15" s="275"/>
      <c r="NWN15" s="275"/>
      <c r="NWO15" s="275"/>
      <c r="NWP15" s="275"/>
      <c r="NWQ15" s="275"/>
      <c r="NWR15" s="276"/>
      <c r="NWS15" s="277"/>
      <c r="NWT15" s="277"/>
      <c r="NWU15" s="277"/>
      <c r="NWV15" s="277"/>
      <c r="NWW15" s="274"/>
      <c r="NWX15" s="265"/>
      <c r="NWY15" s="537"/>
      <c r="NWZ15" s="537"/>
      <c r="NXA15" s="538"/>
      <c r="NXB15" s="539"/>
      <c r="NXD15" s="540"/>
      <c r="NXE15" s="540"/>
      <c r="NXF15" s="542"/>
      <c r="NXG15" s="541"/>
      <c r="NXH15" s="537"/>
      <c r="NXI15" s="6"/>
      <c r="NXJ15" s="275"/>
      <c r="NXK15" s="275"/>
      <c r="NXL15" s="275"/>
      <c r="NXM15" s="275"/>
      <c r="NXN15" s="275"/>
      <c r="NXO15" s="276"/>
      <c r="NXP15" s="277"/>
      <c r="NXQ15" s="277"/>
      <c r="NXR15" s="277"/>
      <c r="NXS15" s="277"/>
      <c r="NXT15" s="274"/>
      <c r="NXU15" s="265"/>
      <c r="NXV15" s="537"/>
      <c r="NXW15" s="537"/>
      <c r="NXX15" s="538"/>
      <c r="NXY15" s="539"/>
      <c r="NYA15" s="540"/>
      <c r="NYB15" s="540"/>
      <c r="NYC15" s="542"/>
      <c r="NYD15" s="541"/>
      <c r="NYE15" s="537"/>
      <c r="NYF15" s="6"/>
      <c r="NYG15" s="275"/>
      <c r="NYH15" s="275"/>
      <c r="NYI15" s="275"/>
      <c r="NYJ15" s="275"/>
      <c r="NYK15" s="275"/>
      <c r="NYL15" s="276"/>
      <c r="NYM15" s="277"/>
      <c r="NYN15" s="277"/>
      <c r="NYO15" s="277"/>
      <c r="NYP15" s="277"/>
      <c r="NYQ15" s="274"/>
      <c r="NYR15" s="265"/>
      <c r="NYS15" s="537"/>
      <c r="NYT15" s="537"/>
      <c r="NYU15" s="538"/>
      <c r="NYV15" s="539"/>
      <c r="NYX15" s="540"/>
      <c r="NYY15" s="540"/>
      <c r="NYZ15" s="542"/>
      <c r="NZA15" s="541"/>
      <c r="NZB15" s="537"/>
      <c r="NZC15" s="6"/>
      <c r="NZD15" s="275"/>
      <c r="NZE15" s="275"/>
      <c r="NZF15" s="275"/>
      <c r="NZG15" s="275"/>
      <c r="NZH15" s="275"/>
      <c r="NZI15" s="276"/>
      <c r="NZJ15" s="277"/>
      <c r="NZK15" s="277"/>
      <c r="NZL15" s="277"/>
      <c r="NZM15" s="277"/>
      <c r="NZN15" s="274"/>
      <c r="NZO15" s="265"/>
      <c r="NZP15" s="537"/>
      <c r="NZQ15" s="537"/>
      <c r="NZR15" s="538"/>
      <c r="NZS15" s="539"/>
      <c r="NZU15" s="540"/>
      <c r="NZV15" s="540"/>
      <c r="NZW15" s="542"/>
      <c r="NZX15" s="541"/>
      <c r="NZY15" s="537"/>
      <c r="NZZ15" s="6"/>
      <c r="OAA15" s="275"/>
      <c r="OAB15" s="275"/>
      <c r="OAC15" s="275"/>
      <c r="OAD15" s="275"/>
      <c r="OAE15" s="275"/>
      <c r="OAF15" s="276"/>
      <c r="OAG15" s="277"/>
      <c r="OAH15" s="277"/>
      <c r="OAI15" s="277"/>
      <c r="OAJ15" s="277"/>
      <c r="OAK15" s="274"/>
      <c r="OAL15" s="265"/>
      <c r="OAM15" s="537"/>
      <c r="OAN15" s="537"/>
      <c r="OAO15" s="538"/>
      <c r="OAP15" s="539"/>
      <c r="OAR15" s="540"/>
      <c r="OAS15" s="540"/>
      <c r="OAT15" s="542"/>
      <c r="OAU15" s="541"/>
      <c r="OAV15" s="537"/>
      <c r="OAW15" s="6"/>
      <c r="OAX15" s="275"/>
      <c r="OAY15" s="275"/>
      <c r="OAZ15" s="275"/>
      <c r="OBA15" s="275"/>
      <c r="OBB15" s="275"/>
      <c r="OBC15" s="276"/>
      <c r="OBD15" s="277"/>
      <c r="OBE15" s="277"/>
      <c r="OBF15" s="277"/>
      <c r="OBG15" s="277"/>
      <c r="OBH15" s="274"/>
      <c r="OBI15" s="265"/>
      <c r="OBJ15" s="537"/>
      <c r="OBK15" s="537"/>
      <c r="OBL15" s="538"/>
      <c r="OBM15" s="539"/>
      <c r="OBO15" s="540"/>
      <c r="OBP15" s="540"/>
      <c r="OBQ15" s="542"/>
      <c r="OBR15" s="541"/>
      <c r="OBS15" s="537"/>
      <c r="OBT15" s="6"/>
      <c r="OBU15" s="275"/>
      <c r="OBV15" s="275"/>
      <c r="OBW15" s="275"/>
      <c r="OBX15" s="275"/>
      <c r="OBY15" s="275"/>
      <c r="OBZ15" s="276"/>
      <c r="OCA15" s="277"/>
      <c r="OCB15" s="277"/>
      <c r="OCC15" s="277"/>
      <c r="OCD15" s="277"/>
      <c r="OCE15" s="274"/>
      <c r="OCF15" s="265"/>
      <c r="OCG15" s="537"/>
      <c r="OCH15" s="537"/>
      <c r="OCI15" s="538"/>
      <c r="OCJ15" s="539"/>
      <c r="OCL15" s="540"/>
      <c r="OCM15" s="540"/>
      <c r="OCN15" s="542"/>
      <c r="OCO15" s="541"/>
      <c r="OCP15" s="537"/>
      <c r="OCQ15" s="6"/>
      <c r="OCR15" s="275"/>
      <c r="OCS15" s="275"/>
      <c r="OCT15" s="275"/>
      <c r="OCU15" s="275"/>
      <c r="OCV15" s="275"/>
      <c r="OCW15" s="276"/>
      <c r="OCX15" s="277"/>
      <c r="OCY15" s="277"/>
      <c r="OCZ15" s="277"/>
      <c r="ODA15" s="277"/>
      <c r="ODB15" s="274"/>
      <c r="ODC15" s="265"/>
      <c r="ODD15" s="537"/>
      <c r="ODE15" s="537"/>
      <c r="ODF15" s="538"/>
      <c r="ODG15" s="539"/>
      <c r="ODI15" s="540"/>
      <c r="ODJ15" s="540"/>
      <c r="ODK15" s="542"/>
      <c r="ODL15" s="541"/>
      <c r="ODM15" s="537"/>
      <c r="ODN15" s="6"/>
      <c r="ODO15" s="275"/>
      <c r="ODP15" s="275"/>
      <c r="ODQ15" s="275"/>
      <c r="ODR15" s="275"/>
      <c r="ODS15" s="275"/>
      <c r="ODT15" s="276"/>
      <c r="ODU15" s="277"/>
      <c r="ODV15" s="277"/>
      <c r="ODW15" s="277"/>
      <c r="ODX15" s="277"/>
      <c r="ODY15" s="274"/>
      <c r="ODZ15" s="265"/>
      <c r="OEA15" s="537"/>
      <c r="OEB15" s="537"/>
      <c r="OEC15" s="538"/>
      <c r="OED15" s="539"/>
      <c r="OEF15" s="540"/>
      <c r="OEG15" s="540"/>
      <c r="OEH15" s="542"/>
      <c r="OEI15" s="541"/>
      <c r="OEJ15" s="537"/>
      <c r="OEK15" s="6"/>
      <c r="OEL15" s="275"/>
      <c r="OEM15" s="275"/>
      <c r="OEN15" s="275"/>
      <c r="OEO15" s="275"/>
      <c r="OEP15" s="275"/>
      <c r="OEQ15" s="276"/>
      <c r="OER15" s="277"/>
      <c r="OES15" s="277"/>
      <c r="OET15" s="277"/>
      <c r="OEU15" s="277"/>
      <c r="OEV15" s="274"/>
      <c r="OEW15" s="265"/>
      <c r="OEX15" s="537"/>
      <c r="OEY15" s="537"/>
      <c r="OEZ15" s="538"/>
      <c r="OFA15" s="539"/>
      <c r="OFC15" s="540"/>
      <c r="OFD15" s="540"/>
      <c r="OFE15" s="542"/>
      <c r="OFF15" s="541"/>
      <c r="OFG15" s="537"/>
      <c r="OFH15" s="6"/>
      <c r="OFI15" s="275"/>
      <c r="OFJ15" s="275"/>
      <c r="OFK15" s="275"/>
      <c r="OFL15" s="275"/>
      <c r="OFM15" s="275"/>
      <c r="OFN15" s="276"/>
      <c r="OFO15" s="277"/>
      <c r="OFP15" s="277"/>
      <c r="OFQ15" s="277"/>
      <c r="OFR15" s="277"/>
      <c r="OFS15" s="274"/>
      <c r="OFT15" s="265"/>
      <c r="OFU15" s="537"/>
      <c r="OFV15" s="537"/>
      <c r="OFW15" s="538"/>
      <c r="OFX15" s="539"/>
      <c r="OFZ15" s="540"/>
      <c r="OGA15" s="540"/>
      <c r="OGB15" s="542"/>
      <c r="OGC15" s="541"/>
      <c r="OGD15" s="537"/>
      <c r="OGE15" s="6"/>
      <c r="OGF15" s="275"/>
      <c r="OGG15" s="275"/>
      <c r="OGH15" s="275"/>
      <c r="OGI15" s="275"/>
      <c r="OGJ15" s="275"/>
      <c r="OGK15" s="276"/>
      <c r="OGL15" s="277"/>
      <c r="OGM15" s="277"/>
      <c r="OGN15" s="277"/>
      <c r="OGO15" s="277"/>
      <c r="OGP15" s="274"/>
      <c r="OGQ15" s="265"/>
      <c r="OGR15" s="537"/>
      <c r="OGS15" s="537"/>
      <c r="OGT15" s="538"/>
      <c r="OGU15" s="539"/>
      <c r="OGW15" s="540"/>
      <c r="OGX15" s="540"/>
      <c r="OGY15" s="542"/>
      <c r="OGZ15" s="541"/>
      <c r="OHA15" s="537"/>
      <c r="OHB15" s="6"/>
      <c r="OHC15" s="275"/>
      <c r="OHD15" s="275"/>
      <c r="OHE15" s="275"/>
      <c r="OHF15" s="275"/>
      <c r="OHG15" s="275"/>
      <c r="OHH15" s="276"/>
      <c r="OHI15" s="277"/>
      <c r="OHJ15" s="277"/>
      <c r="OHK15" s="277"/>
      <c r="OHL15" s="277"/>
      <c r="OHM15" s="274"/>
      <c r="OHN15" s="265"/>
      <c r="OHO15" s="537"/>
      <c r="OHP15" s="537"/>
      <c r="OHQ15" s="538"/>
      <c r="OHR15" s="539"/>
      <c r="OHT15" s="540"/>
      <c r="OHU15" s="540"/>
      <c r="OHV15" s="542"/>
      <c r="OHW15" s="541"/>
      <c r="OHX15" s="537"/>
      <c r="OHY15" s="6"/>
      <c r="OHZ15" s="275"/>
      <c r="OIA15" s="275"/>
      <c r="OIB15" s="275"/>
      <c r="OIC15" s="275"/>
      <c r="OID15" s="275"/>
      <c r="OIE15" s="276"/>
      <c r="OIF15" s="277"/>
      <c r="OIG15" s="277"/>
      <c r="OIH15" s="277"/>
      <c r="OII15" s="277"/>
      <c r="OIJ15" s="274"/>
      <c r="OIK15" s="265"/>
      <c r="OIL15" s="537"/>
      <c r="OIM15" s="537"/>
      <c r="OIN15" s="538"/>
      <c r="OIO15" s="539"/>
      <c r="OIQ15" s="540"/>
      <c r="OIR15" s="540"/>
      <c r="OIS15" s="542"/>
      <c r="OIT15" s="541"/>
      <c r="OIU15" s="537"/>
      <c r="OIV15" s="6"/>
      <c r="OIW15" s="275"/>
      <c r="OIX15" s="275"/>
      <c r="OIY15" s="275"/>
      <c r="OIZ15" s="275"/>
      <c r="OJA15" s="275"/>
      <c r="OJB15" s="276"/>
      <c r="OJC15" s="277"/>
      <c r="OJD15" s="277"/>
      <c r="OJE15" s="277"/>
      <c r="OJF15" s="277"/>
      <c r="OJG15" s="274"/>
      <c r="OJH15" s="265"/>
      <c r="OJI15" s="537"/>
      <c r="OJJ15" s="537"/>
      <c r="OJK15" s="538"/>
      <c r="OJL15" s="539"/>
      <c r="OJN15" s="540"/>
      <c r="OJO15" s="540"/>
      <c r="OJP15" s="542"/>
      <c r="OJQ15" s="541"/>
      <c r="OJR15" s="537"/>
      <c r="OJS15" s="6"/>
      <c r="OJT15" s="275"/>
      <c r="OJU15" s="275"/>
      <c r="OJV15" s="275"/>
      <c r="OJW15" s="275"/>
      <c r="OJX15" s="275"/>
      <c r="OJY15" s="276"/>
      <c r="OJZ15" s="277"/>
      <c r="OKA15" s="277"/>
      <c r="OKB15" s="277"/>
      <c r="OKC15" s="277"/>
      <c r="OKD15" s="274"/>
      <c r="OKE15" s="265"/>
      <c r="OKF15" s="537"/>
      <c r="OKG15" s="537"/>
      <c r="OKH15" s="538"/>
      <c r="OKI15" s="539"/>
      <c r="OKK15" s="540"/>
      <c r="OKL15" s="540"/>
      <c r="OKM15" s="542"/>
      <c r="OKN15" s="541"/>
      <c r="OKO15" s="537"/>
      <c r="OKP15" s="6"/>
      <c r="OKQ15" s="275"/>
      <c r="OKR15" s="275"/>
      <c r="OKS15" s="275"/>
      <c r="OKT15" s="275"/>
      <c r="OKU15" s="275"/>
      <c r="OKV15" s="276"/>
      <c r="OKW15" s="277"/>
      <c r="OKX15" s="277"/>
      <c r="OKY15" s="277"/>
      <c r="OKZ15" s="277"/>
      <c r="OLA15" s="274"/>
      <c r="OLB15" s="265"/>
      <c r="OLC15" s="537"/>
      <c r="OLD15" s="537"/>
      <c r="OLE15" s="538"/>
      <c r="OLF15" s="539"/>
      <c r="OLH15" s="540"/>
      <c r="OLI15" s="540"/>
      <c r="OLJ15" s="542"/>
      <c r="OLK15" s="541"/>
      <c r="OLL15" s="537"/>
      <c r="OLM15" s="6"/>
      <c r="OLN15" s="275"/>
      <c r="OLO15" s="275"/>
      <c r="OLP15" s="275"/>
      <c r="OLQ15" s="275"/>
      <c r="OLR15" s="275"/>
      <c r="OLS15" s="276"/>
      <c r="OLT15" s="277"/>
      <c r="OLU15" s="277"/>
      <c r="OLV15" s="277"/>
      <c r="OLW15" s="277"/>
      <c r="OLX15" s="274"/>
      <c r="OLY15" s="265"/>
      <c r="OLZ15" s="537"/>
      <c r="OMA15" s="537"/>
      <c r="OMB15" s="538"/>
      <c r="OMC15" s="539"/>
      <c r="OME15" s="540"/>
      <c r="OMF15" s="540"/>
      <c r="OMG15" s="542"/>
      <c r="OMH15" s="541"/>
      <c r="OMI15" s="537"/>
      <c r="OMJ15" s="6"/>
      <c r="OMK15" s="275"/>
      <c r="OML15" s="275"/>
      <c r="OMM15" s="275"/>
      <c r="OMN15" s="275"/>
      <c r="OMO15" s="275"/>
      <c r="OMP15" s="276"/>
      <c r="OMQ15" s="277"/>
      <c r="OMR15" s="277"/>
      <c r="OMS15" s="277"/>
      <c r="OMT15" s="277"/>
      <c r="OMU15" s="274"/>
      <c r="OMV15" s="265"/>
      <c r="OMW15" s="537"/>
      <c r="OMX15" s="537"/>
      <c r="OMY15" s="538"/>
      <c r="OMZ15" s="539"/>
      <c r="ONB15" s="540"/>
      <c r="ONC15" s="540"/>
      <c r="OND15" s="542"/>
      <c r="ONE15" s="541"/>
      <c r="ONF15" s="537"/>
      <c r="ONG15" s="6"/>
      <c r="ONH15" s="275"/>
      <c r="ONI15" s="275"/>
      <c r="ONJ15" s="275"/>
      <c r="ONK15" s="275"/>
      <c r="ONL15" s="275"/>
      <c r="ONM15" s="276"/>
      <c r="ONN15" s="277"/>
      <c r="ONO15" s="277"/>
      <c r="ONP15" s="277"/>
      <c r="ONQ15" s="277"/>
      <c r="ONR15" s="274"/>
      <c r="ONS15" s="265"/>
      <c r="ONT15" s="537"/>
      <c r="ONU15" s="537"/>
      <c r="ONV15" s="538"/>
      <c r="ONW15" s="539"/>
      <c r="ONY15" s="540"/>
      <c r="ONZ15" s="540"/>
      <c r="OOA15" s="542"/>
      <c r="OOB15" s="541"/>
      <c r="OOC15" s="537"/>
      <c r="OOD15" s="6"/>
      <c r="OOE15" s="275"/>
      <c r="OOF15" s="275"/>
      <c r="OOG15" s="275"/>
      <c r="OOH15" s="275"/>
      <c r="OOI15" s="275"/>
      <c r="OOJ15" s="276"/>
      <c r="OOK15" s="277"/>
      <c r="OOL15" s="277"/>
      <c r="OOM15" s="277"/>
      <c r="OON15" s="277"/>
      <c r="OOO15" s="274"/>
      <c r="OOP15" s="265"/>
      <c r="OOQ15" s="537"/>
      <c r="OOR15" s="537"/>
      <c r="OOS15" s="538"/>
      <c r="OOT15" s="539"/>
      <c r="OOV15" s="540"/>
      <c r="OOW15" s="540"/>
      <c r="OOX15" s="542"/>
      <c r="OOY15" s="541"/>
      <c r="OOZ15" s="537"/>
      <c r="OPA15" s="6"/>
      <c r="OPB15" s="275"/>
      <c r="OPC15" s="275"/>
      <c r="OPD15" s="275"/>
      <c r="OPE15" s="275"/>
      <c r="OPF15" s="275"/>
      <c r="OPG15" s="276"/>
      <c r="OPH15" s="277"/>
      <c r="OPI15" s="277"/>
      <c r="OPJ15" s="277"/>
      <c r="OPK15" s="277"/>
      <c r="OPL15" s="274"/>
      <c r="OPM15" s="265"/>
      <c r="OPN15" s="537"/>
      <c r="OPO15" s="537"/>
      <c r="OPP15" s="538"/>
      <c r="OPQ15" s="539"/>
      <c r="OPS15" s="540"/>
      <c r="OPT15" s="540"/>
      <c r="OPU15" s="542"/>
      <c r="OPV15" s="541"/>
      <c r="OPW15" s="537"/>
      <c r="OPX15" s="6"/>
      <c r="OPY15" s="275"/>
      <c r="OPZ15" s="275"/>
      <c r="OQA15" s="275"/>
      <c r="OQB15" s="275"/>
      <c r="OQC15" s="275"/>
      <c r="OQD15" s="276"/>
      <c r="OQE15" s="277"/>
      <c r="OQF15" s="277"/>
      <c r="OQG15" s="277"/>
      <c r="OQH15" s="277"/>
      <c r="OQI15" s="274"/>
      <c r="OQJ15" s="265"/>
      <c r="OQK15" s="537"/>
      <c r="OQL15" s="537"/>
      <c r="OQM15" s="538"/>
      <c r="OQN15" s="539"/>
      <c r="OQP15" s="540"/>
      <c r="OQQ15" s="540"/>
      <c r="OQR15" s="542"/>
      <c r="OQS15" s="541"/>
      <c r="OQT15" s="537"/>
      <c r="OQU15" s="6"/>
      <c r="OQV15" s="275"/>
      <c r="OQW15" s="275"/>
      <c r="OQX15" s="275"/>
      <c r="OQY15" s="275"/>
      <c r="OQZ15" s="275"/>
      <c r="ORA15" s="276"/>
      <c r="ORB15" s="277"/>
      <c r="ORC15" s="277"/>
      <c r="ORD15" s="277"/>
      <c r="ORE15" s="277"/>
      <c r="ORF15" s="274"/>
      <c r="ORG15" s="265"/>
      <c r="ORH15" s="537"/>
      <c r="ORI15" s="537"/>
      <c r="ORJ15" s="538"/>
      <c r="ORK15" s="539"/>
      <c r="ORM15" s="540"/>
      <c r="ORN15" s="540"/>
      <c r="ORO15" s="542"/>
      <c r="ORP15" s="541"/>
      <c r="ORQ15" s="537"/>
      <c r="ORR15" s="6"/>
      <c r="ORS15" s="275"/>
      <c r="ORT15" s="275"/>
      <c r="ORU15" s="275"/>
      <c r="ORV15" s="275"/>
      <c r="ORW15" s="275"/>
      <c r="ORX15" s="276"/>
      <c r="ORY15" s="277"/>
      <c r="ORZ15" s="277"/>
      <c r="OSA15" s="277"/>
      <c r="OSB15" s="277"/>
      <c r="OSC15" s="274"/>
      <c r="OSD15" s="265"/>
      <c r="OSE15" s="537"/>
      <c r="OSF15" s="537"/>
      <c r="OSG15" s="538"/>
      <c r="OSH15" s="539"/>
      <c r="OSJ15" s="540"/>
      <c r="OSK15" s="540"/>
      <c r="OSL15" s="542"/>
      <c r="OSM15" s="541"/>
      <c r="OSN15" s="537"/>
      <c r="OSO15" s="6"/>
      <c r="OSP15" s="275"/>
      <c r="OSQ15" s="275"/>
      <c r="OSR15" s="275"/>
      <c r="OSS15" s="275"/>
      <c r="OST15" s="275"/>
      <c r="OSU15" s="276"/>
      <c r="OSV15" s="277"/>
      <c r="OSW15" s="277"/>
      <c r="OSX15" s="277"/>
      <c r="OSY15" s="277"/>
      <c r="OSZ15" s="274"/>
      <c r="OTA15" s="265"/>
      <c r="OTB15" s="537"/>
      <c r="OTC15" s="537"/>
      <c r="OTD15" s="538"/>
      <c r="OTE15" s="539"/>
      <c r="OTG15" s="540"/>
      <c r="OTH15" s="540"/>
      <c r="OTI15" s="542"/>
      <c r="OTJ15" s="541"/>
      <c r="OTK15" s="537"/>
      <c r="OTL15" s="6"/>
      <c r="OTM15" s="275"/>
      <c r="OTN15" s="275"/>
      <c r="OTO15" s="275"/>
      <c r="OTP15" s="275"/>
      <c r="OTQ15" s="275"/>
      <c r="OTR15" s="276"/>
      <c r="OTS15" s="277"/>
      <c r="OTT15" s="277"/>
      <c r="OTU15" s="277"/>
      <c r="OTV15" s="277"/>
      <c r="OTW15" s="274"/>
      <c r="OTX15" s="265"/>
      <c r="OTY15" s="537"/>
      <c r="OTZ15" s="537"/>
      <c r="OUA15" s="538"/>
      <c r="OUB15" s="539"/>
      <c r="OUD15" s="540"/>
      <c r="OUE15" s="540"/>
      <c r="OUF15" s="542"/>
      <c r="OUG15" s="541"/>
      <c r="OUH15" s="537"/>
      <c r="OUI15" s="6"/>
      <c r="OUJ15" s="275"/>
      <c r="OUK15" s="275"/>
      <c r="OUL15" s="275"/>
      <c r="OUM15" s="275"/>
      <c r="OUN15" s="275"/>
      <c r="OUO15" s="276"/>
      <c r="OUP15" s="277"/>
      <c r="OUQ15" s="277"/>
      <c r="OUR15" s="277"/>
      <c r="OUS15" s="277"/>
      <c r="OUT15" s="274"/>
      <c r="OUU15" s="265"/>
      <c r="OUV15" s="537"/>
      <c r="OUW15" s="537"/>
      <c r="OUX15" s="538"/>
      <c r="OUY15" s="539"/>
      <c r="OVA15" s="540"/>
      <c r="OVB15" s="540"/>
      <c r="OVC15" s="542"/>
      <c r="OVD15" s="541"/>
      <c r="OVE15" s="537"/>
      <c r="OVF15" s="6"/>
      <c r="OVG15" s="275"/>
      <c r="OVH15" s="275"/>
      <c r="OVI15" s="275"/>
      <c r="OVJ15" s="275"/>
      <c r="OVK15" s="275"/>
      <c r="OVL15" s="276"/>
      <c r="OVM15" s="277"/>
      <c r="OVN15" s="277"/>
      <c r="OVO15" s="277"/>
      <c r="OVP15" s="277"/>
      <c r="OVQ15" s="274"/>
      <c r="OVR15" s="265"/>
      <c r="OVS15" s="537"/>
      <c r="OVT15" s="537"/>
      <c r="OVU15" s="538"/>
      <c r="OVV15" s="539"/>
      <c r="OVX15" s="540"/>
      <c r="OVY15" s="540"/>
      <c r="OVZ15" s="542"/>
      <c r="OWA15" s="541"/>
      <c r="OWB15" s="537"/>
      <c r="OWC15" s="6"/>
      <c r="OWD15" s="275"/>
      <c r="OWE15" s="275"/>
      <c r="OWF15" s="275"/>
      <c r="OWG15" s="275"/>
      <c r="OWH15" s="275"/>
      <c r="OWI15" s="276"/>
      <c r="OWJ15" s="277"/>
      <c r="OWK15" s="277"/>
      <c r="OWL15" s="277"/>
      <c r="OWM15" s="277"/>
      <c r="OWN15" s="274"/>
      <c r="OWO15" s="265"/>
      <c r="OWP15" s="537"/>
      <c r="OWQ15" s="537"/>
      <c r="OWR15" s="538"/>
      <c r="OWS15" s="539"/>
      <c r="OWU15" s="540"/>
      <c r="OWV15" s="540"/>
      <c r="OWW15" s="542"/>
      <c r="OWX15" s="541"/>
      <c r="OWY15" s="537"/>
      <c r="OWZ15" s="6"/>
      <c r="OXA15" s="275"/>
      <c r="OXB15" s="275"/>
      <c r="OXC15" s="275"/>
      <c r="OXD15" s="275"/>
      <c r="OXE15" s="275"/>
      <c r="OXF15" s="276"/>
      <c r="OXG15" s="277"/>
      <c r="OXH15" s="277"/>
      <c r="OXI15" s="277"/>
      <c r="OXJ15" s="277"/>
      <c r="OXK15" s="274"/>
      <c r="OXL15" s="265"/>
      <c r="OXM15" s="537"/>
      <c r="OXN15" s="537"/>
      <c r="OXO15" s="538"/>
      <c r="OXP15" s="539"/>
      <c r="OXR15" s="540"/>
      <c r="OXS15" s="540"/>
      <c r="OXT15" s="542"/>
      <c r="OXU15" s="541"/>
      <c r="OXV15" s="537"/>
      <c r="OXW15" s="6"/>
      <c r="OXX15" s="275"/>
      <c r="OXY15" s="275"/>
      <c r="OXZ15" s="275"/>
      <c r="OYA15" s="275"/>
      <c r="OYB15" s="275"/>
      <c r="OYC15" s="276"/>
      <c r="OYD15" s="277"/>
      <c r="OYE15" s="277"/>
      <c r="OYF15" s="277"/>
      <c r="OYG15" s="277"/>
      <c r="OYH15" s="274"/>
      <c r="OYI15" s="265"/>
      <c r="OYJ15" s="537"/>
      <c r="OYK15" s="537"/>
      <c r="OYL15" s="538"/>
      <c r="OYM15" s="539"/>
      <c r="OYO15" s="540"/>
      <c r="OYP15" s="540"/>
      <c r="OYQ15" s="542"/>
      <c r="OYR15" s="541"/>
      <c r="OYS15" s="537"/>
      <c r="OYT15" s="6"/>
      <c r="OYU15" s="275"/>
      <c r="OYV15" s="275"/>
      <c r="OYW15" s="275"/>
      <c r="OYX15" s="275"/>
      <c r="OYY15" s="275"/>
      <c r="OYZ15" s="276"/>
      <c r="OZA15" s="277"/>
      <c r="OZB15" s="277"/>
      <c r="OZC15" s="277"/>
      <c r="OZD15" s="277"/>
      <c r="OZE15" s="274"/>
      <c r="OZF15" s="265"/>
      <c r="OZG15" s="537"/>
      <c r="OZH15" s="537"/>
      <c r="OZI15" s="538"/>
      <c r="OZJ15" s="539"/>
      <c r="OZL15" s="540"/>
      <c r="OZM15" s="540"/>
      <c r="OZN15" s="542"/>
      <c r="OZO15" s="541"/>
      <c r="OZP15" s="537"/>
      <c r="OZQ15" s="6"/>
      <c r="OZR15" s="275"/>
      <c r="OZS15" s="275"/>
      <c r="OZT15" s="275"/>
      <c r="OZU15" s="275"/>
      <c r="OZV15" s="275"/>
      <c r="OZW15" s="276"/>
      <c r="OZX15" s="277"/>
      <c r="OZY15" s="277"/>
      <c r="OZZ15" s="277"/>
      <c r="PAA15" s="277"/>
      <c r="PAB15" s="274"/>
      <c r="PAC15" s="265"/>
      <c r="PAD15" s="537"/>
      <c r="PAE15" s="537"/>
      <c r="PAF15" s="538"/>
      <c r="PAG15" s="539"/>
      <c r="PAI15" s="540"/>
      <c r="PAJ15" s="540"/>
      <c r="PAK15" s="542"/>
      <c r="PAL15" s="541"/>
      <c r="PAM15" s="537"/>
      <c r="PAN15" s="6"/>
      <c r="PAO15" s="275"/>
      <c r="PAP15" s="275"/>
      <c r="PAQ15" s="275"/>
      <c r="PAR15" s="275"/>
      <c r="PAS15" s="275"/>
      <c r="PAT15" s="276"/>
      <c r="PAU15" s="277"/>
      <c r="PAV15" s="277"/>
      <c r="PAW15" s="277"/>
      <c r="PAX15" s="277"/>
      <c r="PAY15" s="274"/>
      <c r="PAZ15" s="265"/>
      <c r="PBA15" s="537"/>
      <c r="PBB15" s="537"/>
      <c r="PBC15" s="538"/>
      <c r="PBD15" s="539"/>
      <c r="PBF15" s="540"/>
      <c r="PBG15" s="540"/>
      <c r="PBH15" s="542"/>
      <c r="PBI15" s="541"/>
      <c r="PBJ15" s="537"/>
      <c r="PBK15" s="6"/>
      <c r="PBL15" s="275"/>
      <c r="PBM15" s="275"/>
      <c r="PBN15" s="275"/>
      <c r="PBO15" s="275"/>
      <c r="PBP15" s="275"/>
      <c r="PBQ15" s="276"/>
      <c r="PBR15" s="277"/>
      <c r="PBS15" s="277"/>
      <c r="PBT15" s="277"/>
      <c r="PBU15" s="277"/>
      <c r="PBV15" s="274"/>
      <c r="PBW15" s="265"/>
      <c r="PBX15" s="537"/>
      <c r="PBY15" s="537"/>
      <c r="PBZ15" s="538"/>
      <c r="PCA15" s="539"/>
      <c r="PCC15" s="540"/>
      <c r="PCD15" s="540"/>
      <c r="PCE15" s="542"/>
      <c r="PCF15" s="541"/>
      <c r="PCG15" s="537"/>
      <c r="PCH15" s="6"/>
      <c r="PCI15" s="275"/>
      <c r="PCJ15" s="275"/>
      <c r="PCK15" s="275"/>
      <c r="PCL15" s="275"/>
      <c r="PCM15" s="275"/>
      <c r="PCN15" s="276"/>
      <c r="PCO15" s="277"/>
      <c r="PCP15" s="277"/>
      <c r="PCQ15" s="277"/>
      <c r="PCR15" s="277"/>
      <c r="PCS15" s="274"/>
      <c r="PCT15" s="265"/>
      <c r="PCU15" s="537"/>
      <c r="PCV15" s="537"/>
      <c r="PCW15" s="538"/>
      <c r="PCX15" s="539"/>
      <c r="PCZ15" s="540"/>
      <c r="PDA15" s="540"/>
      <c r="PDB15" s="542"/>
      <c r="PDC15" s="541"/>
      <c r="PDD15" s="537"/>
      <c r="PDE15" s="6"/>
      <c r="PDF15" s="275"/>
      <c r="PDG15" s="275"/>
      <c r="PDH15" s="275"/>
      <c r="PDI15" s="275"/>
      <c r="PDJ15" s="275"/>
      <c r="PDK15" s="276"/>
      <c r="PDL15" s="277"/>
      <c r="PDM15" s="277"/>
      <c r="PDN15" s="277"/>
      <c r="PDO15" s="277"/>
      <c r="PDP15" s="274"/>
      <c r="PDQ15" s="265"/>
      <c r="PDR15" s="537"/>
      <c r="PDS15" s="537"/>
      <c r="PDT15" s="538"/>
      <c r="PDU15" s="539"/>
      <c r="PDW15" s="540"/>
      <c r="PDX15" s="540"/>
      <c r="PDY15" s="542"/>
      <c r="PDZ15" s="541"/>
      <c r="PEA15" s="537"/>
      <c r="PEB15" s="6"/>
      <c r="PEC15" s="275"/>
      <c r="PED15" s="275"/>
      <c r="PEE15" s="275"/>
      <c r="PEF15" s="275"/>
      <c r="PEG15" s="275"/>
      <c r="PEH15" s="276"/>
      <c r="PEI15" s="277"/>
      <c r="PEJ15" s="277"/>
      <c r="PEK15" s="277"/>
      <c r="PEL15" s="277"/>
      <c r="PEM15" s="274"/>
      <c r="PEN15" s="265"/>
      <c r="PEO15" s="537"/>
      <c r="PEP15" s="537"/>
      <c r="PEQ15" s="538"/>
      <c r="PER15" s="539"/>
      <c r="PET15" s="540"/>
      <c r="PEU15" s="540"/>
      <c r="PEV15" s="542"/>
      <c r="PEW15" s="541"/>
      <c r="PEX15" s="537"/>
      <c r="PEY15" s="6"/>
      <c r="PEZ15" s="275"/>
      <c r="PFA15" s="275"/>
      <c r="PFB15" s="275"/>
      <c r="PFC15" s="275"/>
      <c r="PFD15" s="275"/>
      <c r="PFE15" s="276"/>
      <c r="PFF15" s="277"/>
      <c r="PFG15" s="277"/>
      <c r="PFH15" s="277"/>
      <c r="PFI15" s="277"/>
      <c r="PFJ15" s="274"/>
      <c r="PFK15" s="265"/>
      <c r="PFL15" s="537"/>
      <c r="PFM15" s="537"/>
      <c r="PFN15" s="538"/>
      <c r="PFO15" s="539"/>
      <c r="PFQ15" s="540"/>
      <c r="PFR15" s="540"/>
      <c r="PFS15" s="542"/>
      <c r="PFT15" s="541"/>
      <c r="PFU15" s="537"/>
      <c r="PFV15" s="6"/>
      <c r="PFW15" s="275"/>
      <c r="PFX15" s="275"/>
      <c r="PFY15" s="275"/>
      <c r="PFZ15" s="275"/>
      <c r="PGA15" s="275"/>
      <c r="PGB15" s="276"/>
      <c r="PGC15" s="277"/>
      <c r="PGD15" s="277"/>
      <c r="PGE15" s="277"/>
      <c r="PGF15" s="277"/>
      <c r="PGG15" s="274"/>
      <c r="PGH15" s="265"/>
      <c r="PGI15" s="537"/>
      <c r="PGJ15" s="537"/>
      <c r="PGK15" s="538"/>
      <c r="PGL15" s="539"/>
      <c r="PGN15" s="540"/>
      <c r="PGO15" s="540"/>
      <c r="PGP15" s="542"/>
      <c r="PGQ15" s="541"/>
      <c r="PGR15" s="537"/>
      <c r="PGS15" s="6"/>
      <c r="PGT15" s="275"/>
      <c r="PGU15" s="275"/>
      <c r="PGV15" s="275"/>
      <c r="PGW15" s="275"/>
      <c r="PGX15" s="275"/>
      <c r="PGY15" s="276"/>
      <c r="PGZ15" s="277"/>
      <c r="PHA15" s="277"/>
      <c r="PHB15" s="277"/>
      <c r="PHC15" s="277"/>
      <c r="PHD15" s="274"/>
      <c r="PHE15" s="265"/>
      <c r="PHF15" s="537"/>
      <c r="PHG15" s="537"/>
      <c r="PHH15" s="538"/>
      <c r="PHI15" s="539"/>
      <c r="PHK15" s="540"/>
      <c r="PHL15" s="540"/>
      <c r="PHM15" s="542"/>
      <c r="PHN15" s="541"/>
      <c r="PHO15" s="537"/>
      <c r="PHP15" s="6"/>
      <c r="PHQ15" s="275"/>
      <c r="PHR15" s="275"/>
      <c r="PHS15" s="275"/>
      <c r="PHT15" s="275"/>
      <c r="PHU15" s="275"/>
      <c r="PHV15" s="276"/>
      <c r="PHW15" s="277"/>
      <c r="PHX15" s="277"/>
      <c r="PHY15" s="277"/>
      <c r="PHZ15" s="277"/>
      <c r="PIA15" s="274"/>
      <c r="PIB15" s="265"/>
      <c r="PIC15" s="537"/>
      <c r="PID15" s="537"/>
      <c r="PIE15" s="538"/>
      <c r="PIF15" s="539"/>
      <c r="PIH15" s="540"/>
      <c r="PII15" s="540"/>
      <c r="PIJ15" s="542"/>
      <c r="PIK15" s="541"/>
      <c r="PIL15" s="537"/>
      <c r="PIM15" s="6"/>
      <c r="PIN15" s="275"/>
      <c r="PIO15" s="275"/>
      <c r="PIP15" s="275"/>
      <c r="PIQ15" s="275"/>
      <c r="PIR15" s="275"/>
      <c r="PIS15" s="276"/>
      <c r="PIT15" s="277"/>
      <c r="PIU15" s="277"/>
      <c r="PIV15" s="277"/>
      <c r="PIW15" s="277"/>
      <c r="PIX15" s="274"/>
      <c r="PIY15" s="265"/>
      <c r="PIZ15" s="537"/>
      <c r="PJA15" s="537"/>
      <c r="PJB15" s="538"/>
      <c r="PJC15" s="539"/>
      <c r="PJE15" s="540"/>
      <c r="PJF15" s="540"/>
      <c r="PJG15" s="542"/>
      <c r="PJH15" s="541"/>
      <c r="PJI15" s="537"/>
      <c r="PJJ15" s="6"/>
      <c r="PJK15" s="275"/>
      <c r="PJL15" s="275"/>
      <c r="PJM15" s="275"/>
      <c r="PJN15" s="275"/>
      <c r="PJO15" s="275"/>
      <c r="PJP15" s="276"/>
      <c r="PJQ15" s="277"/>
      <c r="PJR15" s="277"/>
      <c r="PJS15" s="277"/>
      <c r="PJT15" s="277"/>
      <c r="PJU15" s="274"/>
      <c r="PJV15" s="265"/>
      <c r="PJW15" s="537"/>
      <c r="PJX15" s="537"/>
      <c r="PJY15" s="538"/>
      <c r="PJZ15" s="539"/>
      <c r="PKB15" s="540"/>
      <c r="PKC15" s="540"/>
      <c r="PKD15" s="542"/>
      <c r="PKE15" s="541"/>
      <c r="PKF15" s="537"/>
      <c r="PKG15" s="6"/>
      <c r="PKH15" s="275"/>
      <c r="PKI15" s="275"/>
      <c r="PKJ15" s="275"/>
      <c r="PKK15" s="275"/>
      <c r="PKL15" s="275"/>
      <c r="PKM15" s="276"/>
      <c r="PKN15" s="277"/>
      <c r="PKO15" s="277"/>
      <c r="PKP15" s="277"/>
      <c r="PKQ15" s="277"/>
      <c r="PKR15" s="274"/>
      <c r="PKS15" s="265"/>
      <c r="PKT15" s="537"/>
      <c r="PKU15" s="537"/>
      <c r="PKV15" s="538"/>
      <c r="PKW15" s="539"/>
      <c r="PKY15" s="540"/>
      <c r="PKZ15" s="540"/>
      <c r="PLA15" s="542"/>
      <c r="PLB15" s="541"/>
      <c r="PLC15" s="537"/>
      <c r="PLD15" s="6"/>
      <c r="PLE15" s="275"/>
      <c r="PLF15" s="275"/>
      <c r="PLG15" s="275"/>
      <c r="PLH15" s="275"/>
      <c r="PLI15" s="275"/>
      <c r="PLJ15" s="276"/>
      <c r="PLK15" s="277"/>
      <c r="PLL15" s="277"/>
      <c r="PLM15" s="277"/>
      <c r="PLN15" s="277"/>
      <c r="PLO15" s="274"/>
      <c r="PLP15" s="265"/>
      <c r="PLQ15" s="537"/>
      <c r="PLR15" s="537"/>
      <c r="PLS15" s="538"/>
      <c r="PLT15" s="539"/>
      <c r="PLV15" s="540"/>
      <c r="PLW15" s="540"/>
      <c r="PLX15" s="542"/>
      <c r="PLY15" s="541"/>
      <c r="PLZ15" s="537"/>
      <c r="PMA15" s="6"/>
      <c r="PMB15" s="275"/>
      <c r="PMC15" s="275"/>
      <c r="PMD15" s="275"/>
      <c r="PME15" s="275"/>
      <c r="PMF15" s="275"/>
      <c r="PMG15" s="276"/>
      <c r="PMH15" s="277"/>
      <c r="PMI15" s="277"/>
      <c r="PMJ15" s="277"/>
      <c r="PMK15" s="277"/>
      <c r="PML15" s="274"/>
      <c r="PMM15" s="265"/>
      <c r="PMN15" s="537"/>
      <c r="PMO15" s="537"/>
      <c r="PMP15" s="538"/>
      <c r="PMQ15" s="539"/>
      <c r="PMS15" s="540"/>
      <c r="PMT15" s="540"/>
      <c r="PMU15" s="542"/>
      <c r="PMV15" s="541"/>
      <c r="PMW15" s="537"/>
      <c r="PMX15" s="6"/>
      <c r="PMY15" s="275"/>
      <c r="PMZ15" s="275"/>
      <c r="PNA15" s="275"/>
      <c r="PNB15" s="275"/>
      <c r="PNC15" s="275"/>
      <c r="PND15" s="276"/>
      <c r="PNE15" s="277"/>
      <c r="PNF15" s="277"/>
      <c r="PNG15" s="277"/>
      <c r="PNH15" s="277"/>
      <c r="PNI15" s="274"/>
      <c r="PNJ15" s="265"/>
      <c r="PNK15" s="537"/>
      <c r="PNL15" s="537"/>
      <c r="PNM15" s="538"/>
      <c r="PNN15" s="539"/>
      <c r="PNP15" s="540"/>
      <c r="PNQ15" s="540"/>
      <c r="PNR15" s="542"/>
      <c r="PNS15" s="541"/>
      <c r="PNT15" s="537"/>
      <c r="PNU15" s="6"/>
      <c r="PNV15" s="275"/>
      <c r="PNW15" s="275"/>
      <c r="PNX15" s="275"/>
      <c r="PNY15" s="275"/>
      <c r="PNZ15" s="275"/>
      <c r="POA15" s="276"/>
      <c r="POB15" s="277"/>
      <c r="POC15" s="277"/>
      <c r="POD15" s="277"/>
      <c r="POE15" s="277"/>
      <c r="POF15" s="274"/>
      <c r="POG15" s="265"/>
      <c r="POH15" s="537"/>
      <c r="POI15" s="537"/>
      <c r="POJ15" s="538"/>
      <c r="POK15" s="539"/>
      <c r="POM15" s="540"/>
      <c r="PON15" s="540"/>
      <c r="POO15" s="542"/>
      <c r="POP15" s="541"/>
      <c r="POQ15" s="537"/>
      <c r="POR15" s="6"/>
      <c r="POS15" s="275"/>
      <c r="POT15" s="275"/>
      <c r="POU15" s="275"/>
      <c r="POV15" s="275"/>
      <c r="POW15" s="275"/>
      <c r="POX15" s="276"/>
      <c r="POY15" s="277"/>
      <c r="POZ15" s="277"/>
      <c r="PPA15" s="277"/>
      <c r="PPB15" s="277"/>
      <c r="PPC15" s="274"/>
      <c r="PPD15" s="265"/>
      <c r="PPE15" s="537"/>
      <c r="PPF15" s="537"/>
      <c r="PPG15" s="538"/>
      <c r="PPH15" s="539"/>
      <c r="PPJ15" s="540"/>
      <c r="PPK15" s="540"/>
      <c r="PPL15" s="542"/>
      <c r="PPM15" s="541"/>
      <c r="PPN15" s="537"/>
      <c r="PPO15" s="6"/>
      <c r="PPP15" s="275"/>
      <c r="PPQ15" s="275"/>
      <c r="PPR15" s="275"/>
      <c r="PPS15" s="275"/>
      <c r="PPT15" s="275"/>
      <c r="PPU15" s="276"/>
      <c r="PPV15" s="277"/>
      <c r="PPW15" s="277"/>
      <c r="PPX15" s="277"/>
      <c r="PPY15" s="277"/>
      <c r="PPZ15" s="274"/>
      <c r="PQA15" s="265"/>
      <c r="PQB15" s="537"/>
      <c r="PQC15" s="537"/>
      <c r="PQD15" s="538"/>
      <c r="PQE15" s="539"/>
      <c r="PQG15" s="540"/>
      <c r="PQH15" s="540"/>
      <c r="PQI15" s="542"/>
      <c r="PQJ15" s="541"/>
      <c r="PQK15" s="537"/>
      <c r="PQL15" s="6"/>
      <c r="PQM15" s="275"/>
      <c r="PQN15" s="275"/>
      <c r="PQO15" s="275"/>
      <c r="PQP15" s="275"/>
      <c r="PQQ15" s="275"/>
      <c r="PQR15" s="276"/>
      <c r="PQS15" s="277"/>
      <c r="PQT15" s="277"/>
      <c r="PQU15" s="277"/>
      <c r="PQV15" s="277"/>
      <c r="PQW15" s="274"/>
      <c r="PQX15" s="265"/>
      <c r="PQY15" s="537"/>
      <c r="PQZ15" s="537"/>
      <c r="PRA15" s="538"/>
      <c r="PRB15" s="539"/>
      <c r="PRD15" s="540"/>
      <c r="PRE15" s="540"/>
      <c r="PRF15" s="542"/>
      <c r="PRG15" s="541"/>
      <c r="PRH15" s="537"/>
      <c r="PRI15" s="6"/>
      <c r="PRJ15" s="275"/>
      <c r="PRK15" s="275"/>
      <c r="PRL15" s="275"/>
      <c r="PRM15" s="275"/>
      <c r="PRN15" s="275"/>
      <c r="PRO15" s="276"/>
      <c r="PRP15" s="277"/>
      <c r="PRQ15" s="277"/>
      <c r="PRR15" s="277"/>
      <c r="PRS15" s="277"/>
      <c r="PRT15" s="274"/>
      <c r="PRU15" s="265"/>
      <c r="PRV15" s="537"/>
      <c r="PRW15" s="537"/>
      <c r="PRX15" s="538"/>
      <c r="PRY15" s="539"/>
      <c r="PSA15" s="540"/>
      <c r="PSB15" s="540"/>
      <c r="PSC15" s="542"/>
      <c r="PSD15" s="541"/>
      <c r="PSE15" s="537"/>
      <c r="PSF15" s="6"/>
      <c r="PSG15" s="275"/>
      <c r="PSH15" s="275"/>
      <c r="PSI15" s="275"/>
      <c r="PSJ15" s="275"/>
      <c r="PSK15" s="275"/>
      <c r="PSL15" s="276"/>
      <c r="PSM15" s="277"/>
      <c r="PSN15" s="277"/>
      <c r="PSO15" s="277"/>
      <c r="PSP15" s="277"/>
      <c r="PSQ15" s="274"/>
      <c r="PSR15" s="265"/>
      <c r="PSS15" s="537"/>
      <c r="PST15" s="537"/>
      <c r="PSU15" s="538"/>
      <c r="PSV15" s="539"/>
      <c r="PSX15" s="540"/>
      <c r="PSY15" s="540"/>
      <c r="PSZ15" s="542"/>
      <c r="PTA15" s="541"/>
      <c r="PTB15" s="537"/>
      <c r="PTC15" s="6"/>
      <c r="PTD15" s="275"/>
      <c r="PTE15" s="275"/>
      <c r="PTF15" s="275"/>
      <c r="PTG15" s="275"/>
      <c r="PTH15" s="275"/>
      <c r="PTI15" s="276"/>
      <c r="PTJ15" s="277"/>
      <c r="PTK15" s="277"/>
      <c r="PTL15" s="277"/>
      <c r="PTM15" s="277"/>
      <c r="PTN15" s="274"/>
      <c r="PTO15" s="265"/>
      <c r="PTP15" s="537"/>
      <c r="PTQ15" s="537"/>
      <c r="PTR15" s="538"/>
      <c r="PTS15" s="539"/>
      <c r="PTU15" s="540"/>
      <c r="PTV15" s="540"/>
      <c r="PTW15" s="542"/>
      <c r="PTX15" s="541"/>
      <c r="PTY15" s="537"/>
      <c r="PTZ15" s="6"/>
      <c r="PUA15" s="275"/>
      <c r="PUB15" s="275"/>
      <c r="PUC15" s="275"/>
      <c r="PUD15" s="275"/>
      <c r="PUE15" s="275"/>
      <c r="PUF15" s="276"/>
      <c r="PUG15" s="277"/>
      <c r="PUH15" s="277"/>
      <c r="PUI15" s="277"/>
      <c r="PUJ15" s="277"/>
      <c r="PUK15" s="274"/>
      <c r="PUL15" s="265"/>
      <c r="PUM15" s="537"/>
      <c r="PUN15" s="537"/>
      <c r="PUO15" s="538"/>
      <c r="PUP15" s="539"/>
      <c r="PUR15" s="540"/>
      <c r="PUS15" s="540"/>
      <c r="PUT15" s="542"/>
      <c r="PUU15" s="541"/>
      <c r="PUV15" s="537"/>
      <c r="PUW15" s="6"/>
      <c r="PUX15" s="275"/>
      <c r="PUY15" s="275"/>
      <c r="PUZ15" s="275"/>
      <c r="PVA15" s="275"/>
      <c r="PVB15" s="275"/>
      <c r="PVC15" s="276"/>
      <c r="PVD15" s="277"/>
      <c r="PVE15" s="277"/>
      <c r="PVF15" s="277"/>
      <c r="PVG15" s="277"/>
      <c r="PVH15" s="274"/>
      <c r="PVI15" s="265"/>
      <c r="PVJ15" s="537"/>
      <c r="PVK15" s="537"/>
      <c r="PVL15" s="538"/>
      <c r="PVM15" s="539"/>
      <c r="PVO15" s="540"/>
      <c r="PVP15" s="540"/>
      <c r="PVQ15" s="542"/>
      <c r="PVR15" s="541"/>
      <c r="PVS15" s="537"/>
      <c r="PVT15" s="6"/>
      <c r="PVU15" s="275"/>
      <c r="PVV15" s="275"/>
      <c r="PVW15" s="275"/>
      <c r="PVX15" s="275"/>
      <c r="PVY15" s="275"/>
      <c r="PVZ15" s="276"/>
      <c r="PWA15" s="277"/>
      <c r="PWB15" s="277"/>
      <c r="PWC15" s="277"/>
      <c r="PWD15" s="277"/>
      <c r="PWE15" s="274"/>
      <c r="PWF15" s="265"/>
      <c r="PWG15" s="537"/>
      <c r="PWH15" s="537"/>
      <c r="PWI15" s="538"/>
      <c r="PWJ15" s="539"/>
      <c r="PWL15" s="540"/>
      <c r="PWM15" s="540"/>
      <c r="PWN15" s="542"/>
      <c r="PWO15" s="541"/>
      <c r="PWP15" s="537"/>
      <c r="PWQ15" s="6"/>
      <c r="PWR15" s="275"/>
      <c r="PWS15" s="275"/>
      <c r="PWT15" s="275"/>
      <c r="PWU15" s="275"/>
      <c r="PWV15" s="275"/>
      <c r="PWW15" s="276"/>
      <c r="PWX15" s="277"/>
      <c r="PWY15" s="277"/>
      <c r="PWZ15" s="277"/>
      <c r="PXA15" s="277"/>
      <c r="PXB15" s="274"/>
      <c r="PXC15" s="265"/>
      <c r="PXD15" s="537"/>
      <c r="PXE15" s="537"/>
      <c r="PXF15" s="538"/>
      <c r="PXG15" s="539"/>
      <c r="PXI15" s="540"/>
      <c r="PXJ15" s="540"/>
      <c r="PXK15" s="542"/>
      <c r="PXL15" s="541"/>
      <c r="PXM15" s="537"/>
      <c r="PXN15" s="6"/>
      <c r="PXO15" s="275"/>
      <c r="PXP15" s="275"/>
      <c r="PXQ15" s="275"/>
      <c r="PXR15" s="275"/>
      <c r="PXS15" s="275"/>
      <c r="PXT15" s="276"/>
      <c r="PXU15" s="277"/>
      <c r="PXV15" s="277"/>
      <c r="PXW15" s="277"/>
      <c r="PXX15" s="277"/>
      <c r="PXY15" s="274"/>
      <c r="PXZ15" s="265"/>
      <c r="PYA15" s="537"/>
      <c r="PYB15" s="537"/>
      <c r="PYC15" s="538"/>
      <c r="PYD15" s="539"/>
      <c r="PYF15" s="540"/>
      <c r="PYG15" s="540"/>
      <c r="PYH15" s="542"/>
      <c r="PYI15" s="541"/>
      <c r="PYJ15" s="537"/>
      <c r="PYK15" s="6"/>
      <c r="PYL15" s="275"/>
      <c r="PYM15" s="275"/>
      <c r="PYN15" s="275"/>
      <c r="PYO15" s="275"/>
      <c r="PYP15" s="275"/>
      <c r="PYQ15" s="276"/>
      <c r="PYR15" s="277"/>
      <c r="PYS15" s="277"/>
      <c r="PYT15" s="277"/>
      <c r="PYU15" s="277"/>
      <c r="PYV15" s="274"/>
      <c r="PYW15" s="265"/>
      <c r="PYX15" s="537"/>
      <c r="PYY15" s="537"/>
      <c r="PYZ15" s="538"/>
      <c r="PZA15" s="539"/>
      <c r="PZC15" s="540"/>
      <c r="PZD15" s="540"/>
      <c r="PZE15" s="542"/>
      <c r="PZF15" s="541"/>
      <c r="PZG15" s="537"/>
      <c r="PZH15" s="6"/>
      <c r="PZI15" s="275"/>
      <c r="PZJ15" s="275"/>
      <c r="PZK15" s="275"/>
      <c r="PZL15" s="275"/>
      <c r="PZM15" s="275"/>
      <c r="PZN15" s="276"/>
      <c r="PZO15" s="277"/>
      <c r="PZP15" s="277"/>
      <c r="PZQ15" s="277"/>
      <c r="PZR15" s="277"/>
      <c r="PZS15" s="274"/>
      <c r="PZT15" s="265"/>
      <c r="PZU15" s="537"/>
      <c r="PZV15" s="537"/>
      <c r="PZW15" s="538"/>
      <c r="PZX15" s="539"/>
      <c r="PZZ15" s="540"/>
      <c r="QAA15" s="540"/>
      <c r="QAB15" s="542"/>
      <c r="QAC15" s="541"/>
      <c r="QAD15" s="537"/>
      <c r="QAE15" s="6"/>
      <c r="QAF15" s="275"/>
      <c r="QAG15" s="275"/>
      <c r="QAH15" s="275"/>
      <c r="QAI15" s="275"/>
      <c r="QAJ15" s="275"/>
      <c r="QAK15" s="276"/>
      <c r="QAL15" s="277"/>
      <c r="QAM15" s="277"/>
      <c r="QAN15" s="277"/>
      <c r="QAO15" s="277"/>
      <c r="QAP15" s="274"/>
      <c r="QAQ15" s="265"/>
      <c r="QAR15" s="537"/>
      <c r="QAS15" s="537"/>
      <c r="QAT15" s="538"/>
      <c r="QAU15" s="539"/>
      <c r="QAW15" s="540"/>
      <c r="QAX15" s="540"/>
      <c r="QAY15" s="542"/>
      <c r="QAZ15" s="541"/>
      <c r="QBA15" s="537"/>
      <c r="QBB15" s="6"/>
      <c r="QBC15" s="275"/>
      <c r="QBD15" s="275"/>
      <c r="QBE15" s="275"/>
      <c r="QBF15" s="275"/>
      <c r="QBG15" s="275"/>
      <c r="QBH15" s="276"/>
      <c r="QBI15" s="277"/>
      <c r="QBJ15" s="277"/>
      <c r="QBK15" s="277"/>
      <c r="QBL15" s="277"/>
      <c r="QBM15" s="274"/>
      <c r="QBN15" s="265"/>
      <c r="QBO15" s="537"/>
      <c r="QBP15" s="537"/>
      <c r="QBQ15" s="538"/>
      <c r="QBR15" s="539"/>
      <c r="QBT15" s="540"/>
      <c r="QBU15" s="540"/>
      <c r="QBV15" s="542"/>
      <c r="QBW15" s="541"/>
      <c r="QBX15" s="537"/>
      <c r="QBY15" s="6"/>
      <c r="QBZ15" s="275"/>
      <c r="QCA15" s="275"/>
      <c r="QCB15" s="275"/>
      <c r="QCC15" s="275"/>
      <c r="QCD15" s="275"/>
      <c r="QCE15" s="276"/>
      <c r="QCF15" s="277"/>
      <c r="QCG15" s="277"/>
      <c r="QCH15" s="277"/>
      <c r="QCI15" s="277"/>
      <c r="QCJ15" s="274"/>
      <c r="QCK15" s="265"/>
      <c r="QCL15" s="537"/>
      <c r="QCM15" s="537"/>
      <c r="QCN15" s="538"/>
      <c r="QCO15" s="539"/>
      <c r="QCQ15" s="540"/>
      <c r="QCR15" s="540"/>
      <c r="QCS15" s="542"/>
      <c r="QCT15" s="541"/>
      <c r="QCU15" s="537"/>
      <c r="QCV15" s="6"/>
      <c r="QCW15" s="275"/>
      <c r="QCX15" s="275"/>
      <c r="QCY15" s="275"/>
      <c r="QCZ15" s="275"/>
      <c r="QDA15" s="275"/>
      <c r="QDB15" s="276"/>
      <c r="QDC15" s="277"/>
      <c r="QDD15" s="277"/>
      <c r="QDE15" s="277"/>
      <c r="QDF15" s="277"/>
      <c r="QDG15" s="274"/>
      <c r="QDH15" s="265"/>
      <c r="QDI15" s="537"/>
      <c r="QDJ15" s="537"/>
      <c r="QDK15" s="538"/>
      <c r="QDL15" s="539"/>
      <c r="QDN15" s="540"/>
      <c r="QDO15" s="540"/>
      <c r="QDP15" s="542"/>
      <c r="QDQ15" s="541"/>
      <c r="QDR15" s="537"/>
      <c r="QDS15" s="6"/>
      <c r="QDT15" s="275"/>
      <c r="QDU15" s="275"/>
      <c r="QDV15" s="275"/>
      <c r="QDW15" s="275"/>
      <c r="QDX15" s="275"/>
      <c r="QDY15" s="276"/>
      <c r="QDZ15" s="277"/>
      <c r="QEA15" s="277"/>
      <c r="QEB15" s="277"/>
      <c r="QEC15" s="277"/>
      <c r="QED15" s="274"/>
      <c r="QEE15" s="265"/>
      <c r="QEF15" s="537"/>
      <c r="QEG15" s="537"/>
      <c r="QEH15" s="538"/>
      <c r="QEI15" s="539"/>
      <c r="QEK15" s="540"/>
      <c r="QEL15" s="540"/>
      <c r="QEM15" s="542"/>
      <c r="QEN15" s="541"/>
      <c r="QEO15" s="537"/>
      <c r="QEP15" s="6"/>
      <c r="QEQ15" s="275"/>
      <c r="QER15" s="275"/>
      <c r="QES15" s="275"/>
      <c r="QET15" s="275"/>
      <c r="QEU15" s="275"/>
      <c r="QEV15" s="276"/>
      <c r="QEW15" s="277"/>
      <c r="QEX15" s="277"/>
      <c r="QEY15" s="277"/>
      <c r="QEZ15" s="277"/>
      <c r="QFA15" s="274"/>
      <c r="QFB15" s="265"/>
      <c r="QFC15" s="537"/>
      <c r="QFD15" s="537"/>
      <c r="QFE15" s="538"/>
      <c r="QFF15" s="539"/>
      <c r="QFH15" s="540"/>
      <c r="QFI15" s="540"/>
      <c r="QFJ15" s="542"/>
      <c r="QFK15" s="541"/>
      <c r="QFL15" s="537"/>
      <c r="QFM15" s="6"/>
      <c r="QFN15" s="275"/>
      <c r="QFO15" s="275"/>
      <c r="QFP15" s="275"/>
      <c r="QFQ15" s="275"/>
      <c r="QFR15" s="275"/>
      <c r="QFS15" s="276"/>
      <c r="QFT15" s="277"/>
      <c r="QFU15" s="277"/>
      <c r="QFV15" s="277"/>
      <c r="QFW15" s="277"/>
      <c r="QFX15" s="274"/>
      <c r="QFY15" s="265"/>
      <c r="QFZ15" s="537"/>
      <c r="QGA15" s="537"/>
      <c r="QGB15" s="538"/>
      <c r="QGC15" s="539"/>
      <c r="QGE15" s="540"/>
      <c r="QGF15" s="540"/>
      <c r="QGG15" s="542"/>
      <c r="QGH15" s="541"/>
      <c r="QGI15" s="537"/>
      <c r="QGJ15" s="6"/>
      <c r="QGK15" s="275"/>
      <c r="QGL15" s="275"/>
      <c r="QGM15" s="275"/>
      <c r="QGN15" s="275"/>
      <c r="QGO15" s="275"/>
      <c r="QGP15" s="276"/>
      <c r="QGQ15" s="277"/>
      <c r="QGR15" s="277"/>
      <c r="QGS15" s="277"/>
      <c r="QGT15" s="277"/>
      <c r="QGU15" s="274"/>
      <c r="QGV15" s="265"/>
      <c r="QGW15" s="537"/>
      <c r="QGX15" s="537"/>
      <c r="QGY15" s="538"/>
      <c r="QGZ15" s="539"/>
      <c r="QHB15" s="540"/>
      <c r="QHC15" s="540"/>
      <c r="QHD15" s="542"/>
      <c r="QHE15" s="541"/>
      <c r="QHF15" s="537"/>
      <c r="QHG15" s="6"/>
      <c r="QHH15" s="275"/>
      <c r="QHI15" s="275"/>
      <c r="QHJ15" s="275"/>
      <c r="QHK15" s="275"/>
      <c r="QHL15" s="275"/>
      <c r="QHM15" s="276"/>
      <c r="QHN15" s="277"/>
      <c r="QHO15" s="277"/>
      <c r="QHP15" s="277"/>
      <c r="QHQ15" s="277"/>
      <c r="QHR15" s="274"/>
      <c r="QHS15" s="265"/>
      <c r="QHT15" s="537"/>
      <c r="QHU15" s="537"/>
      <c r="QHV15" s="538"/>
      <c r="QHW15" s="539"/>
      <c r="QHY15" s="540"/>
      <c r="QHZ15" s="540"/>
      <c r="QIA15" s="542"/>
      <c r="QIB15" s="541"/>
      <c r="QIC15" s="537"/>
      <c r="QID15" s="6"/>
      <c r="QIE15" s="275"/>
      <c r="QIF15" s="275"/>
      <c r="QIG15" s="275"/>
      <c r="QIH15" s="275"/>
      <c r="QII15" s="275"/>
      <c r="QIJ15" s="276"/>
      <c r="QIK15" s="277"/>
      <c r="QIL15" s="277"/>
      <c r="QIM15" s="277"/>
      <c r="QIN15" s="277"/>
      <c r="QIO15" s="274"/>
      <c r="QIP15" s="265"/>
      <c r="QIQ15" s="537"/>
      <c r="QIR15" s="537"/>
      <c r="QIS15" s="538"/>
      <c r="QIT15" s="539"/>
      <c r="QIV15" s="540"/>
      <c r="QIW15" s="540"/>
      <c r="QIX15" s="542"/>
      <c r="QIY15" s="541"/>
      <c r="QIZ15" s="537"/>
      <c r="QJA15" s="6"/>
      <c r="QJB15" s="275"/>
      <c r="QJC15" s="275"/>
      <c r="QJD15" s="275"/>
      <c r="QJE15" s="275"/>
      <c r="QJF15" s="275"/>
      <c r="QJG15" s="276"/>
      <c r="QJH15" s="277"/>
      <c r="QJI15" s="277"/>
      <c r="QJJ15" s="277"/>
      <c r="QJK15" s="277"/>
      <c r="QJL15" s="274"/>
      <c r="QJM15" s="265"/>
      <c r="QJN15" s="537"/>
      <c r="QJO15" s="537"/>
      <c r="QJP15" s="538"/>
      <c r="QJQ15" s="539"/>
      <c r="QJS15" s="540"/>
      <c r="QJT15" s="540"/>
      <c r="QJU15" s="542"/>
      <c r="QJV15" s="541"/>
      <c r="QJW15" s="537"/>
      <c r="QJX15" s="6"/>
      <c r="QJY15" s="275"/>
      <c r="QJZ15" s="275"/>
      <c r="QKA15" s="275"/>
      <c r="QKB15" s="275"/>
      <c r="QKC15" s="275"/>
      <c r="QKD15" s="276"/>
      <c r="QKE15" s="277"/>
      <c r="QKF15" s="277"/>
      <c r="QKG15" s="277"/>
      <c r="QKH15" s="277"/>
      <c r="QKI15" s="274"/>
      <c r="QKJ15" s="265"/>
      <c r="QKK15" s="537"/>
      <c r="QKL15" s="537"/>
      <c r="QKM15" s="538"/>
      <c r="QKN15" s="539"/>
      <c r="QKP15" s="540"/>
      <c r="QKQ15" s="540"/>
      <c r="QKR15" s="542"/>
      <c r="QKS15" s="541"/>
      <c r="QKT15" s="537"/>
      <c r="QKU15" s="6"/>
      <c r="QKV15" s="275"/>
      <c r="QKW15" s="275"/>
      <c r="QKX15" s="275"/>
      <c r="QKY15" s="275"/>
      <c r="QKZ15" s="275"/>
      <c r="QLA15" s="276"/>
      <c r="QLB15" s="277"/>
      <c r="QLC15" s="277"/>
      <c r="QLD15" s="277"/>
      <c r="QLE15" s="277"/>
      <c r="QLF15" s="274"/>
      <c r="QLG15" s="265"/>
      <c r="QLH15" s="537"/>
      <c r="QLI15" s="537"/>
      <c r="QLJ15" s="538"/>
      <c r="QLK15" s="539"/>
      <c r="QLM15" s="540"/>
      <c r="QLN15" s="540"/>
      <c r="QLO15" s="542"/>
      <c r="QLP15" s="541"/>
      <c r="QLQ15" s="537"/>
      <c r="QLR15" s="6"/>
      <c r="QLS15" s="275"/>
      <c r="QLT15" s="275"/>
      <c r="QLU15" s="275"/>
      <c r="QLV15" s="275"/>
      <c r="QLW15" s="275"/>
      <c r="QLX15" s="276"/>
      <c r="QLY15" s="277"/>
      <c r="QLZ15" s="277"/>
      <c r="QMA15" s="277"/>
      <c r="QMB15" s="277"/>
      <c r="QMC15" s="274"/>
      <c r="QMD15" s="265"/>
      <c r="QME15" s="537"/>
      <c r="QMF15" s="537"/>
      <c r="QMG15" s="538"/>
      <c r="QMH15" s="539"/>
      <c r="QMJ15" s="540"/>
      <c r="QMK15" s="540"/>
      <c r="QML15" s="542"/>
      <c r="QMM15" s="541"/>
      <c r="QMN15" s="537"/>
      <c r="QMO15" s="6"/>
      <c r="QMP15" s="275"/>
      <c r="QMQ15" s="275"/>
      <c r="QMR15" s="275"/>
      <c r="QMS15" s="275"/>
      <c r="QMT15" s="275"/>
      <c r="QMU15" s="276"/>
      <c r="QMV15" s="277"/>
      <c r="QMW15" s="277"/>
      <c r="QMX15" s="277"/>
      <c r="QMY15" s="277"/>
      <c r="QMZ15" s="274"/>
      <c r="QNA15" s="265"/>
      <c r="QNB15" s="537"/>
      <c r="QNC15" s="537"/>
      <c r="QND15" s="538"/>
      <c r="QNE15" s="539"/>
      <c r="QNG15" s="540"/>
      <c r="QNH15" s="540"/>
      <c r="QNI15" s="542"/>
      <c r="QNJ15" s="541"/>
      <c r="QNK15" s="537"/>
      <c r="QNL15" s="6"/>
      <c r="QNM15" s="275"/>
      <c r="QNN15" s="275"/>
      <c r="QNO15" s="275"/>
      <c r="QNP15" s="275"/>
      <c r="QNQ15" s="275"/>
      <c r="QNR15" s="276"/>
      <c r="QNS15" s="277"/>
      <c r="QNT15" s="277"/>
      <c r="QNU15" s="277"/>
      <c r="QNV15" s="277"/>
      <c r="QNW15" s="274"/>
      <c r="QNX15" s="265"/>
      <c r="QNY15" s="537"/>
      <c r="QNZ15" s="537"/>
      <c r="QOA15" s="538"/>
      <c r="QOB15" s="539"/>
      <c r="QOD15" s="540"/>
      <c r="QOE15" s="540"/>
      <c r="QOF15" s="542"/>
      <c r="QOG15" s="541"/>
      <c r="QOH15" s="537"/>
      <c r="QOI15" s="6"/>
      <c r="QOJ15" s="275"/>
      <c r="QOK15" s="275"/>
      <c r="QOL15" s="275"/>
      <c r="QOM15" s="275"/>
      <c r="QON15" s="275"/>
      <c r="QOO15" s="276"/>
      <c r="QOP15" s="277"/>
      <c r="QOQ15" s="277"/>
      <c r="QOR15" s="277"/>
      <c r="QOS15" s="277"/>
      <c r="QOT15" s="274"/>
      <c r="QOU15" s="265"/>
      <c r="QOV15" s="537"/>
      <c r="QOW15" s="537"/>
      <c r="QOX15" s="538"/>
      <c r="QOY15" s="539"/>
      <c r="QPA15" s="540"/>
      <c r="QPB15" s="540"/>
      <c r="QPC15" s="542"/>
      <c r="QPD15" s="541"/>
      <c r="QPE15" s="537"/>
      <c r="QPF15" s="6"/>
      <c r="QPG15" s="275"/>
      <c r="QPH15" s="275"/>
      <c r="QPI15" s="275"/>
      <c r="QPJ15" s="275"/>
      <c r="QPK15" s="275"/>
      <c r="QPL15" s="276"/>
      <c r="QPM15" s="277"/>
      <c r="QPN15" s="277"/>
      <c r="QPO15" s="277"/>
      <c r="QPP15" s="277"/>
      <c r="QPQ15" s="274"/>
      <c r="QPR15" s="265"/>
      <c r="QPS15" s="537"/>
      <c r="QPT15" s="537"/>
      <c r="QPU15" s="538"/>
      <c r="QPV15" s="539"/>
      <c r="QPX15" s="540"/>
      <c r="QPY15" s="540"/>
      <c r="QPZ15" s="542"/>
      <c r="QQA15" s="541"/>
      <c r="QQB15" s="537"/>
      <c r="QQC15" s="6"/>
      <c r="QQD15" s="275"/>
      <c r="QQE15" s="275"/>
      <c r="QQF15" s="275"/>
      <c r="QQG15" s="275"/>
      <c r="QQH15" s="275"/>
      <c r="QQI15" s="276"/>
      <c r="QQJ15" s="277"/>
      <c r="QQK15" s="277"/>
      <c r="QQL15" s="277"/>
      <c r="QQM15" s="277"/>
      <c r="QQN15" s="274"/>
      <c r="QQO15" s="265"/>
      <c r="QQP15" s="537"/>
      <c r="QQQ15" s="537"/>
      <c r="QQR15" s="538"/>
      <c r="QQS15" s="539"/>
      <c r="QQU15" s="540"/>
      <c r="QQV15" s="540"/>
      <c r="QQW15" s="542"/>
      <c r="QQX15" s="541"/>
      <c r="QQY15" s="537"/>
      <c r="QQZ15" s="6"/>
      <c r="QRA15" s="275"/>
      <c r="QRB15" s="275"/>
      <c r="QRC15" s="275"/>
      <c r="QRD15" s="275"/>
      <c r="QRE15" s="275"/>
      <c r="QRF15" s="276"/>
      <c r="QRG15" s="277"/>
      <c r="QRH15" s="277"/>
      <c r="QRI15" s="277"/>
      <c r="QRJ15" s="277"/>
      <c r="QRK15" s="274"/>
      <c r="QRL15" s="265"/>
      <c r="QRM15" s="537"/>
      <c r="QRN15" s="537"/>
      <c r="QRO15" s="538"/>
      <c r="QRP15" s="539"/>
      <c r="QRR15" s="540"/>
      <c r="QRS15" s="540"/>
      <c r="QRT15" s="542"/>
      <c r="QRU15" s="541"/>
      <c r="QRV15" s="537"/>
      <c r="QRW15" s="6"/>
      <c r="QRX15" s="275"/>
      <c r="QRY15" s="275"/>
      <c r="QRZ15" s="275"/>
      <c r="QSA15" s="275"/>
      <c r="QSB15" s="275"/>
      <c r="QSC15" s="276"/>
      <c r="QSD15" s="277"/>
      <c r="QSE15" s="277"/>
      <c r="QSF15" s="277"/>
      <c r="QSG15" s="277"/>
      <c r="QSH15" s="274"/>
      <c r="QSI15" s="265"/>
      <c r="QSJ15" s="537"/>
      <c r="QSK15" s="537"/>
      <c r="QSL15" s="538"/>
      <c r="QSM15" s="539"/>
      <c r="QSO15" s="540"/>
      <c r="QSP15" s="540"/>
      <c r="QSQ15" s="542"/>
      <c r="QSR15" s="541"/>
      <c r="QSS15" s="537"/>
      <c r="QST15" s="6"/>
      <c r="QSU15" s="275"/>
      <c r="QSV15" s="275"/>
      <c r="QSW15" s="275"/>
      <c r="QSX15" s="275"/>
      <c r="QSY15" s="275"/>
      <c r="QSZ15" s="276"/>
      <c r="QTA15" s="277"/>
      <c r="QTB15" s="277"/>
      <c r="QTC15" s="277"/>
      <c r="QTD15" s="277"/>
      <c r="QTE15" s="274"/>
      <c r="QTF15" s="265"/>
      <c r="QTG15" s="537"/>
      <c r="QTH15" s="537"/>
      <c r="QTI15" s="538"/>
      <c r="QTJ15" s="539"/>
      <c r="QTL15" s="540"/>
      <c r="QTM15" s="540"/>
      <c r="QTN15" s="542"/>
      <c r="QTO15" s="541"/>
      <c r="QTP15" s="537"/>
      <c r="QTQ15" s="6"/>
      <c r="QTR15" s="275"/>
      <c r="QTS15" s="275"/>
      <c r="QTT15" s="275"/>
      <c r="QTU15" s="275"/>
      <c r="QTV15" s="275"/>
      <c r="QTW15" s="276"/>
      <c r="QTX15" s="277"/>
      <c r="QTY15" s="277"/>
      <c r="QTZ15" s="277"/>
      <c r="QUA15" s="277"/>
      <c r="QUB15" s="274"/>
      <c r="QUC15" s="265"/>
      <c r="QUD15" s="537"/>
      <c r="QUE15" s="537"/>
      <c r="QUF15" s="538"/>
      <c r="QUG15" s="539"/>
      <c r="QUI15" s="540"/>
      <c r="QUJ15" s="540"/>
      <c r="QUK15" s="542"/>
      <c r="QUL15" s="541"/>
      <c r="QUM15" s="537"/>
      <c r="QUN15" s="6"/>
      <c r="QUO15" s="275"/>
      <c r="QUP15" s="275"/>
      <c r="QUQ15" s="275"/>
      <c r="QUR15" s="275"/>
      <c r="QUS15" s="275"/>
      <c r="QUT15" s="276"/>
      <c r="QUU15" s="277"/>
      <c r="QUV15" s="277"/>
      <c r="QUW15" s="277"/>
      <c r="QUX15" s="277"/>
      <c r="QUY15" s="274"/>
      <c r="QUZ15" s="265"/>
      <c r="QVA15" s="537"/>
      <c r="QVB15" s="537"/>
      <c r="QVC15" s="538"/>
      <c r="QVD15" s="539"/>
      <c r="QVF15" s="540"/>
      <c r="QVG15" s="540"/>
      <c r="QVH15" s="542"/>
      <c r="QVI15" s="541"/>
      <c r="QVJ15" s="537"/>
      <c r="QVK15" s="6"/>
      <c r="QVL15" s="275"/>
      <c r="QVM15" s="275"/>
      <c r="QVN15" s="275"/>
      <c r="QVO15" s="275"/>
      <c r="QVP15" s="275"/>
      <c r="QVQ15" s="276"/>
      <c r="QVR15" s="277"/>
      <c r="QVS15" s="277"/>
      <c r="QVT15" s="277"/>
      <c r="QVU15" s="277"/>
      <c r="QVV15" s="274"/>
      <c r="QVW15" s="265"/>
      <c r="QVX15" s="537"/>
      <c r="QVY15" s="537"/>
      <c r="QVZ15" s="538"/>
      <c r="QWA15" s="539"/>
      <c r="QWC15" s="540"/>
      <c r="QWD15" s="540"/>
      <c r="QWE15" s="542"/>
      <c r="QWF15" s="541"/>
      <c r="QWG15" s="537"/>
      <c r="QWH15" s="6"/>
      <c r="QWI15" s="275"/>
      <c r="QWJ15" s="275"/>
      <c r="QWK15" s="275"/>
      <c r="QWL15" s="275"/>
      <c r="QWM15" s="275"/>
      <c r="QWN15" s="276"/>
      <c r="QWO15" s="277"/>
      <c r="QWP15" s="277"/>
      <c r="QWQ15" s="277"/>
      <c r="QWR15" s="277"/>
      <c r="QWS15" s="274"/>
      <c r="QWT15" s="265"/>
      <c r="QWU15" s="537"/>
      <c r="QWV15" s="537"/>
      <c r="QWW15" s="538"/>
      <c r="QWX15" s="539"/>
      <c r="QWZ15" s="540"/>
      <c r="QXA15" s="540"/>
      <c r="QXB15" s="542"/>
      <c r="QXC15" s="541"/>
      <c r="QXD15" s="537"/>
      <c r="QXE15" s="6"/>
      <c r="QXF15" s="275"/>
      <c r="QXG15" s="275"/>
      <c r="QXH15" s="275"/>
      <c r="QXI15" s="275"/>
      <c r="QXJ15" s="275"/>
      <c r="QXK15" s="276"/>
      <c r="QXL15" s="277"/>
      <c r="QXM15" s="277"/>
      <c r="QXN15" s="277"/>
      <c r="QXO15" s="277"/>
      <c r="QXP15" s="274"/>
      <c r="QXQ15" s="265"/>
      <c r="QXR15" s="537"/>
      <c r="QXS15" s="537"/>
      <c r="QXT15" s="538"/>
      <c r="QXU15" s="539"/>
      <c r="QXW15" s="540"/>
      <c r="QXX15" s="540"/>
      <c r="QXY15" s="542"/>
      <c r="QXZ15" s="541"/>
      <c r="QYA15" s="537"/>
      <c r="QYB15" s="6"/>
      <c r="QYC15" s="275"/>
      <c r="QYD15" s="275"/>
      <c r="QYE15" s="275"/>
      <c r="QYF15" s="275"/>
      <c r="QYG15" s="275"/>
      <c r="QYH15" s="276"/>
      <c r="QYI15" s="277"/>
      <c r="QYJ15" s="277"/>
      <c r="QYK15" s="277"/>
      <c r="QYL15" s="277"/>
      <c r="QYM15" s="274"/>
      <c r="QYN15" s="265"/>
      <c r="QYO15" s="537"/>
      <c r="QYP15" s="537"/>
      <c r="QYQ15" s="538"/>
      <c r="QYR15" s="539"/>
      <c r="QYT15" s="540"/>
      <c r="QYU15" s="540"/>
      <c r="QYV15" s="542"/>
      <c r="QYW15" s="541"/>
      <c r="QYX15" s="537"/>
      <c r="QYY15" s="6"/>
      <c r="QYZ15" s="275"/>
      <c r="QZA15" s="275"/>
      <c r="QZB15" s="275"/>
      <c r="QZC15" s="275"/>
      <c r="QZD15" s="275"/>
      <c r="QZE15" s="276"/>
      <c r="QZF15" s="277"/>
      <c r="QZG15" s="277"/>
      <c r="QZH15" s="277"/>
      <c r="QZI15" s="277"/>
      <c r="QZJ15" s="274"/>
      <c r="QZK15" s="265"/>
      <c r="QZL15" s="537"/>
      <c r="QZM15" s="537"/>
      <c r="QZN15" s="538"/>
      <c r="QZO15" s="539"/>
      <c r="QZQ15" s="540"/>
      <c r="QZR15" s="540"/>
      <c r="QZS15" s="542"/>
      <c r="QZT15" s="541"/>
      <c r="QZU15" s="537"/>
      <c r="QZV15" s="6"/>
      <c r="QZW15" s="275"/>
      <c r="QZX15" s="275"/>
      <c r="QZY15" s="275"/>
      <c r="QZZ15" s="275"/>
      <c r="RAA15" s="275"/>
      <c r="RAB15" s="276"/>
      <c r="RAC15" s="277"/>
      <c r="RAD15" s="277"/>
      <c r="RAE15" s="277"/>
      <c r="RAF15" s="277"/>
      <c r="RAG15" s="274"/>
      <c r="RAH15" s="265"/>
      <c r="RAI15" s="537"/>
      <c r="RAJ15" s="537"/>
      <c r="RAK15" s="538"/>
      <c r="RAL15" s="539"/>
      <c r="RAN15" s="540"/>
      <c r="RAO15" s="540"/>
      <c r="RAP15" s="542"/>
      <c r="RAQ15" s="541"/>
      <c r="RAR15" s="537"/>
      <c r="RAS15" s="6"/>
      <c r="RAT15" s="275"/>
      <c r="RAU15" s="275"/>
      <c r="RAV15" s="275"/>
      <c r="RAW15" s="275"/>
      <c r="RAX15" s="275"/>
      <c r="RAY15" s="276"/>
      <c r="RAZ15" s="277"/>
      <c r="RBA15" s="277"/>
      <c r="RBB15" s="277"/>
      <c r="RBC15" s="277"/>
      <c r="RBD15" s="274"/>
      <c r="RBE15" s="265"/>
      <c r="RBF15" s="537"/>
      <c r="RBG15" s="537"/>
      <c r="RBH15" s="538"/>
      <c r="RBI15" s="539"/>
      <c r="RBK15" s="540"/>
      <c r="RBL15" s="540"/>
      <c r="RBM15" s="542"/>
      <c r="RBN15" s="541"/>
      <c r="RBO15" s="537"/>
      <c r="RBP15" s="6"/>
      <c r="RBQ15" s="275"/>
      <c r="RBR15" s="275"/>
      <c r="RBS15" s="275"/>
      <c r="RBT15" s="275"/>
      <c r="RBU15" s="275"/>
      <c r="RBV15" s="276"/>
      <c r="RBW15" s="277"/>
      <c r="RBX15" s="277"/>
      <c r="RBY15" s="277"/>
      <c r="RBZ15" s="277"/>
      <c r="RCA15" s="274"/>
      <c r="RCB15" s="265"/>
      <c r="RCC15" s="537"/>
      <c r="RCD15" s="537"/>
      <c r="RCE15" s="538"/>
      <c r="RCF15" s="539"/>
      <c r="RCH15" s="540"/>
      <c r="RCI15" s="540"/>
      <c r="RCJ15" s="542"/>
      <c r="RCK15" s="541"/>
      <c r="RCL15" s="537"/>
      <c r="RCM15" s="6"/>
      <c r="RCN15" s="275"/>
      <c r="RCO15" s="275"/>
      <c r="RCP15" s="275"/>
      <c r="RCQ15" s="275"/>
      <c r="RCR15" s="275"/>
      <c r="RCS15" s="276"/>
      <c r="RCT15" s="277"/>
      <c r="RCU15" s="277"/>
      <c r="RCV15" s="277"/>
      <c r="RCW15" s="277"/>
      <c r="RCX15" s="274"/>
      <c r="RCY15" s="265"/>
      <c r="RCZ15" s="537"/>
      <c r="RDA15" s="537"/>
      <c r="RDB15" s="538"/>
      <c r="RDC15" s="539"/>
      <c r="RDE15" s="540"/>
      <c r="RDF15" s="540"/>
      <c r="RDG15" s="542"/>
      <c r="RDH15" s="541"/>
      <c r="RDI15" s="537"/>
      <c r="RDJ15" s="6"/>
      <c r="RDK15" s="275"/>
      <c r="RDL15" s="275"/>
      <c r="RDM15" s="275"/>
      <c r="RDN15" s="275"/>
      <c r="RDO15" s="275"/>
      <c r="RDP15" s="276"/>
      <c r="RDQ15" s="277"/>
      <c r="RDR15" s="277"/>
      <c r="RDS15" s="277"/>
      <c r="RDT15" s="277"/>
      <c r="RDU15" s="274"/>
      <c r="RDV15" s="265"/>
      <c r="RDW15" s="537"/>
      <c r="RDX15" s="537"/>
      <c r="RDY15" s="538"/>
      <c r="RDZ15" s="539"/>
      <c r="REB15" s="540"/>
      <c r="REC15" s="540"/>
      <c r="RED15" s="542"/>
      <c r="REE15" s="541"/>
      <c r="REF15" s="537"/>
      <c r="REG15" s="6"/>
      <c r="REH15" s="275"/>
      <c r="REI15" s="275"/>
      <c r="REJ15" s="275"/>
      <c r="REK15" s="275"/>
      <c r="REL15" s="275"/>
      <c r="REM15" s="276"/>
      <c r="REN15" s="277"/>
      <c r="REO15" s="277"/>
      <c r="REP15" s="277"/>
      <c r="REQ15" s="277"/>
      <c r="RER15" s="274"/>
      <c r="RES15" s="265"/>
      <c r="RET15" s="537"/>
      <c r="REU15" s="537"/>
      <c r="REV15" s="538"/>
      <c r="REW15" s="539"/>
      <c r="REY15" s="540"/>
      <c r="REZ15" s="540"/>
      <c r="RFA15" s="542"/>
      <c r="RFB15" s="541"/>
      <c r="RFC15" s="537"/>
      <c r="RFD15" s="6"/>
      <c r="RFE15" s="275"/>
      <c r="RFF15" s="275"/>
      <c r="RFG15" s="275"/>
      <c r="RFH15" s="275"/>
      <c r="RFI15" s="275"/>
      <c r="RFJ15" s="276"/>
      <c r="RFK15" s="277"/>
      <c r="RFL15" s="277"/>
      <c r="RFM15" s="277"/>
      <c r="RFN15" s="277"/>
      <c r="RFO15" s="274"/>
      <c r="RFP15" s="265"/>
      <c r="RFQ15" s="537"/>
      <c r="RFR15" s="537"/>
      <c r="RFS15" s="538"/>
      <c r="RFT15" s="539"/>
      <c r="RFV15" s="540"/>
      <c r="RFW15" s="540"/>
      <c r="RFX15" s="542"/>
      <c r="RFY15" s="541"/>
      <c r="RFZ15" s="537"/>
      <c r="RGA15" s="6"/>
      <c r="RGB15" s="275"/>
      <c r="RGC15" s="275"/>
      <c r="RGD15" s="275"/>
      <c r="RGE15" s="275"/>
      <c r="RGF15" s="275"/>
      <c r="RGG15" s="276"/>
      <c r="RGH15" s="277"/>
      <c r="RGI15" s="277"/>
      <c r="RGJ15" s="277"/>
      <c r="RGK15" s="277"/>
      <c r="RGL15" s="274"/>
      <c r="RGM15" s="265"/>
      <c r="RGN15" s="537"/>
      <c r="RGO15" s="537"/>
      <c r="RGP15" s="538"/>
      <c r="RGQ15" s="539"/>
      <c r="RGS15" s="540"/>
      <c r="RGT15" s="540"/>
      <c r="RGU15" s="542"/>
      <c r="RGV15" s="541"/>
      <c r="RGW15" s="537"/>
      <c r="RGX15" s="6"/>
      <c r="RGY15" s="275"/>
      <c r="RGZ15" s="275"/>
      <c r="RHA15" s="275"/>
      <c r="RHB15" s="275"/>
      <c r="RHC15" s="275"/>
      <c r="RHD15" s="276"/>
      <c r="RHE15" s="277"/>
      <c r="RHF15" s="277"/>
      <c r="RHG15" s="277"/>
      <c r="RHH15" s="277"/>
      <c r="RHI15" s="274"/>
      <c r="RHJ15" s="265"/>
      <c r="RHK15" s="537"/>
      <c r="RHL15" s="537"/>
      <c r="RHM15" s="538"/>
      <c r="RHN15" s="539"/>
      <c r="RHP15" s="540"/>
      <c r="RHQ15" s="540"/>
      <c r="RHR15" s="542"/>
      <c r="RHS15" s="541"/>
      <c r="RHT15" s="537"/>
      <c r="RHU15" s="6"/>
      <c r="RHV15" s="275"/>
      <c r="RHW15" s="275"/>
      <c r="RHX15" s="275"/>
      <c r="RHY15" s="275"/>
      <c r="RHZ15" s="275"/>
      <c r="RIA15" s="276"/>
      <c r="RIB15" s="277"/>
      <c r="RIC15" s="277"/>
      <c r="RID15" s="277"/>
      <c r="RIE15" s="277"/>
      <c r="RIF15" s="274"/>
      <c r="RIG15" s="265"/>
      <c r="RIH15" s="537"/>
      <c r="RII15" s="537"/>
      <c r="RIJ15" s="538"/>
      <c r="RIK15" s="539"/>
      <c r="RIM15" s="540"/>
      <c r="RIN15" s="540"/>
      <c r="RIO15" s="542"/>
      <c r="RIP15" s="541"/>
      <c r="RIQ15" s="537"/>
      <c r="RIR15" s="6"/>
      <c r="RIS15" s="275"/>
      <c r="RIT15" s="275"/>
      <c r="RIU15" s="275"/>
      <c r="RIV15" s="275"/>
      <c r="RIW15" s="275"/>
      <c r="RIX15" s="276"/>
      <c r="RIY15" s="277"/>
      <c r="RIZ15" s="277"/>
      <c r="RJA15" s="277"/>
      <c r="RJB15" s="277"/>
      <c r="RJC15" s="274"/>
      <c r="RJD15" s="265"/>
      <c r="RJE15" s="537"/>
      <c r="RJF15" s="537"/>
      <c r="RJG15" s="538"/>
      <c r="RJH15" s="539"/>
      <c r="RJJ15" s="540"/>
      <c r="RJK15" s="540"/>
      <c r="RJL15" s="542"/>
      <c r="RJM15" s="541"/>
      <c r="RJN15" s="537"/>
      <c r="RJO15" s="6"/>
      <c r="RJP15" s="275"/>
      <c r="RJQ15" s="275"/>
      <c r="RJR15" s="275"/>
      <c r="RJS15" s="275"/>
      <c r="RJT15" s="275"/>
      <c r="RJU15" s="276"/>
      <c r="RJV15" s="277"/>
      <c r="RJW15" s="277"/>
      <c r="RJX15" s="277"/>
      <c r="RJY15" s="277"/>
      <c r="RJZ15" s="274"/>
      <c r="RKA15" s="265"/>
      <c r="RKB15" s="537"/>
      <c r="RKC15" s="537"/>
      <c r="RKD15" s="538"/>
      <c r="RKE15" s="539"/>
      <c r="RKG15" s="540"/>
      <c r="RKH15" s="540"/>
      <c r="RKI15" s="542"/>
      <c r="RKJ15" s="541"/>
      <c r="RKK15" s="537"/>
      <c r="RKL15" s="6"/>
      <c r="RKM15" s="275"/>
      <c r="RKN15" s="275"/>
      <c r="RKO15" s="275"/>
      <c r="RKP15" s="275"/>
      <c r="RKQ15" s="275"/>
      <c r="RKR15" s="276"/>
      <c r="RKS15" s="277"/>
      <c r="RKT15" s="277"/>
      <c r="RKU15" s="277"/>
      <c r="RKV15" s="277"/>
      <c r="RKW15" s="274"/>
      <c r="RKX15" s="265"/>
      <c r="RKY15" s="537"/>
      <c r="RKZ15" s="537"/>
      <c r="RLA15" s="538"/>
      <c r="RLB15" s="539"/>
      <c r="RLD15" s="540"/>
      <c r="RLE15" s="540"/>
      <c r="RLF15" s="542"/>
      <c r="RLG15" s="541"/>
      <c r="RLH15" s="537"/>
      <c r="RLI15" s="6"/>
      <c r="RLJ15" s="275"/>
      <c r="RLK15" s="275"/>
      <c r="RLL15" s="275"/>
      <c r="RLM15" s="275"/>
      <c r="RLN15" s="275"/>
      <c r="RLO15" s="276"/>
      <c r="RLP15" s="277"/>
      <c r="RLQ15" s="277"/>
      <c r="RLR15" s="277"/>
      <c r="RLS15" s="277"/>
      <c r="RLT15" s="274"/>
      <c r="RLU15" s="265"/>
      <c r="RLV15" s="537"/>
      <c r="RLW15" s="537"/>
      <c r="RLX15" s="538"/>
      <c r="RLY15" s="539"/>
      <c r="RMA15" s="540"/>
      <c r="RMB15" s="540"/>
      <c r="RMC15" s="542"/>
      <c r="RMD15" s="541"/>
      <c r="RME15" s="537"/>
      <c r="RMF15" s="6"/>
      <c r="RMG15" s="275"/>
      <c r="RMH15" s="275"/>
      <c r="RMI15" s="275"/>
      <c r="RMJ15" s="275"/>
      <c r="RMK15" s="275"/>
      <c r="RML15" s="276"/>
      <c r="RMM15" s="277"/>
      <c r="RMN15" s="277"/>
      <c r="RMO15" s="277"/>
      <c r="RMP15" s="277"/>
      <c r="RMQ15" s="274"/>
      <c r="RMR15" s="265"/>
      <c r="RMS15" s="537"/>
      <c r="RMT15" s="537"/>
      <c r="RMU15" s="538"/>
      <c r="RMV15" s="539"/>
      <c r="RMX15" s="540"/>
      <c r="RMY15" s="540"/>
      <c r="RMZ15" s="542"/>
      <c r="RNA15" s="541"/>
      <c r="RNB15" s="537"/>
      <c r="RNC15" s="6"/>
      <c r="RND15" s="275"/>
      <c r="RNE15" s="275"/>
      <c r="RNF15" s="275"/>
      <c r="RNG15" s="275"/>
      <c r="RNH15" s="275"/>
      <c r="RNI15" s="276"/>
      <c r="RNJ15" s="277"/>
      <c r="RNK15" s="277"/>
      <c r="RNL15" s="277"/>
      <c r="RNM15" s="277"/>
      <c r="RNN15" s="274"/>
      <c r="RNO15" s="265"/>
      <c r="RNP15" s="537"/>
      <c r="RNQ15" s="537"/>
      <c r="RNR15" s="538"/>
      <c r="RNS15" s="539"/>
      <c r="RNU15" s="540"/>
      <c r="RNV15" s="540"/>
      <c r="RNW15" s="542"/>
      <c r="RNX15" s="541"/>
      <c r="RNY15" s="537"/>
      <c r="RNZ15" s="6"/>
      <c r="ROA15" s="275"/>
      <c r="ROB15" s="275"/>
      <c r="ROC15" s="275"/>
      <c r="ROD15" s="275"/>
      <c r="ROE15" s="275"/>
      <c r="ROF15" s="276"/>
      <c r="ROG15" s="277"/>
      <c r="ROH15" s="277"/>
      <c r="ROI15" s="277"/>
      <c r="ROJ15" s="277"/>
      <c r="ROK15" s="274"/>
      <c r="ROL15" s="265"/>
      <c r="ROM15" s="537"/>
      <c r="RON15" s="537"/>
      <c r="ROO15" s="538"/>
      <c r="ROP15" s="539"/>
      <c r="ROR15" s="540"/>
      <c r="ROS15" s="540"/>
      <c r="ROT15" s="542"/>
      <c r="ROU15" s="541"/>
      <c r="ROV15" s="537"/>
      <c r="ROW15" s="6"/>
      <c r="ROX15" s="275"/>
      <c r="ROY15" s="275"/>
      <c r="ROZ15" s="275"/>
      <c r="RPA15" s="275"/>
      <c r="RPB15" s="275"/>
      <c r="RPC15" s="276"/>
      <c r="RPD15" s="277"/>
      <c r="RPE15" s="277"/>
      <c r="RPF15" s="277"/>
      <c r="RPG15" s="277"/>
      <c r="RPH15" s="274"/>
      <c r="RPI15" s="265"/>
      <c r="RPJ15" s="537"/>
      <c r="RPK15" s="537"/>
      <c r="RPL15" s="538"/>
      <c r="RPM15" s="539"/>
      <c r="RPO15" s="540"/>
      <c r="RPP15" s="540"/>
      <c r="RPQ15" s="542"/>
      <c r="RPR15" s="541"/>
      <c r="RPS15" s="537"/>
      <c r="RPT15" s="6"/>
      <c r="RPU15" s="275"/>
      <c r="RPV15" s="275"/>
      <c r="RPW15" s="275"/>
      <c r="RPX15" s="275"/>
      <c r="RPY15" s="275"/>
      <c r="RPZ15" s="276"/>
      <c r="RQA15" s="277"/>
      <c r="RQB15" s="277"/>
      <c r="RQC15" s="277"/>
      <c r="RQD15" s="277"/>
      <c r="RQE15" s="274"/>
      <c r="RQF15" s="265"/>
      <c r="RQG15" s="537"/>
      <c r="RQH15" s="537"/>
      <c r="RQI15" s="538"/>
      <c r="RQJ15" s="539"/>
      <c r="RQL15" s="540"/>
      <c r="RQM15" s="540"/>
      <c r="RQN15" s="542"/>
      <c r="RQO15" s="541"/>
      <c r="RQP15" s="537"/>
      <c r="RQQ15" s="6"/>
      <c r="RQR15" s="275"/>
      <c r="RQS15" s="275"/>
      <c r="RQT15" s="275"/>
      <c r="RQU15" s="275"/>
      <c r="RQV15" s="275"/>
      <c r="RQW15" s="276"/>
      <c r="RQX15" s="277"/>
      <c r="RQY15" s="277"/>
      <c r="RQZ15" s="277"/>
      <c r="RRA15" s="277"/>
      <c r="RRB15" s="274"/>
      <c r="RRC15" s="265"/>
      <c r="RRD15" s="537"/>
      <c r="RRE15" s="537"/>
      <c r="RRF15" s="538"/>
      <c r="RRG15" s="539"/>
      <c r="RRI15" s="540"/>
      <c r="RRJ15" s="540"/>
      <c r="RRK15" s="542"/>
      <c r="RRL15" s="541"/>
      <c r="RRM15" s="537"/>
      <c r="RRN15" s="6"/>
      <c r="RRO15" s="275"/>
      <c r="RRP15" s="275"/>
      <c r="RRQ15" s="275"/>
      <c r="RRR15" s="275"/>
      <c r="RRS15" s="275"/>
      <c r="RRT15" s="276"/>
      <c r="RRU15" s="277"/>
      <c r="RRV15" s="277"/>
      <c r="RRW15" s="277"/>
      <c r="RRX15" s="277"/>
      <c r="RRY15" s="274"/>
      <c r="RRZ15" s="265"/>
      <c r="RSA15" s="537"/>
      <c r="RSB15" s="537"/>
      <c r="RSC15" s="538"/>
      <c r="RSD15" s="539"/>
      <c r="RSF15" s="540"/>
      <c r="RSG15" s="540"/>
      <c r="RSH15" s="542"/>
      <c r="RSI15" s="541"/>
      <c r="RSJ15" s="537"/>
      <c r="RSK15" s="6"/>
      <c r="RSL15" s="275"/>
      <c r="RSM15" s="275"/>
      <c r="RSN15" s="275"/>
      <c r="RSO15" s="275"/>
      <c r="RSP15" s="275"/>
      <c r="RSQ15" s="276"/>
      <c r="RSR15" s="277"/>
      <c r="RSS15" s="277"/>
      <c r="RST15" s="277"/>
      <c r="RSU15" s="277"/>
      <c r="RSV15" s="274"/>
      <c r="RSW15" s="265"/>
      <c r="RSX15" s="537"/>
      <c r="RSY15" s="537"/>
      <c r="RSZ15" s="538"/>
      <c r="RTA15" s="539"/>
      <c r="RTC15" s="540"/>
      <c r="RTD15" s="540"/>
      <c r="RTE15" s="542"/>
      <c r="RTF15" s="541"/>
      <c r="RTG15" s="537"/>
      <c r="RTH15" s="6"/>
      <c r="RTI15" s="275"/>
      <c r="RTJ15" s="275"/>
      <c r="RTK15" s="275"/>
      <c r="RTL15" s="275"/>
      <c r="RTM15" s="275"/>
      <c r="RTN15" s="276"/>
      <c r="RTO15" s="277"/>
      <c r="RTP15" s="277"/>
      <c r="RTQ15" s="277"/>
      <c r="RTR15" s="277"/>
      <c r="RTS15" s="274"/>
      <c r="RTT15" s="265"/>
      <c r="RTU15" s="537"/>
      <c r="RTV15" s="537"/>
      <c r="RTW15" s="538"/>
      <c r="RTX15" s="539"/>
      <c r="RTZ15" s="540"/>
      <c r="RUA15" s="540"/>
      <c r="RUB15" s="542"/>
      <c r="RUC15" s="541"/>
      <c r="RUD15" s="537"/>
      <c r="RUE15" s="6"/>
      <c r="RUF15" s="275"/>
      <c r="RUG15" s="275"/>
      <c r="RUH15" s="275"/>
      <c r="RUI15" s="275"/>
      <c r="RUJ15" s="275"/>
      <c r="RUK15" s="276"/>
      <c r="RUL15" s="277"/>
      <c r="RUM15" s="277"/>
      <c r="RUN15" s="277"/>
      <c r="RUO15" s="277"/>
      <c r="RUP15" s="274"/>
      <c r="RUQ15" s="265"/>
      <c r="RUR15" s="537"/>
      <c r="RUS15" s="537"/>
      <c r="RUT15" s="538"/>
      <c r="RUU15" s="539"/>
      <c r="RUW15" s="540"/>
      <c r="RUX15" s="540"/>
      <c r="RUY15" s="542"/>
      <c r="RUZ15" s="541"/>
      <c r="RVA15" s="537"/>
      <c r="RVB15" s="6"/>
      <c r="RVC15" s="275"/>
      <c r="RVD15" s="275"/>
      <c r="RVE15" s="275"/>
      <c r="RVF15" s="275"/>
      <c r="RVG15" s="275"/>
      <c r="RVH15" s="276"/>
      <c r="RVI15" s="277"/>
      <c r="RVJ15" s="277"/>
      <c r="RVK15" s="277"/>
      <c r="RVL15" s="277"/>
      <c r="RVM15" s="274"/>
      <c r="RVN15" s="265"/>
      <c r="RVO15" s="537"/>
      <c r="RVP15" s="537"/>
      <c r="RVQ15" s="538"/>
      <c r="RVR15" s="539"/>
      <c r="RVT15" s="540"/>
      <c r="RVU15" s="540"/>
      <c r="RVV15" s="542"/>
      <c r="RVW15" s="541"/>
      <c r="RVX15" s="537"/>
      <c r="RVY15" s="6"/>
      <c r="RVZ15" s="275"/>
      <c r="RWA15" s="275"/>
      <c r="RWB15" s="275"/>
      <c r="RWC15" s="275"/>
      <c r="RWD15" s="275"/>
      <c r="RWE15" s="276"/>
      <c r="RWF15" s="277"/>
      <c r="RWG15" s="277"/>
      <c r="RWH15" s="277"/>
      <c r="RWI15" s="277"/>
      <c r="RWJ15" s="274"/>
      <c r="RWK15" s="265"/>
      <c r="RWL15" s="537"/>
      <c r="RWM15" s="537"/>
      <c r="RWN15" s="538"/>
      <c r="RWO15" s="539"/>
      <c r="RWQ15" s="540"/>
      <c r="RWR15" s="540"/>
      <c r="RWS15" s="542"/>
      <c r="RWT15" s="541"/>
      <c r="RWU15" s="537"/>
      <c r="RWV15" s="6"/>
      <c r="RWW15" s="275"/>
      <c r="RWX15" s="275"/>
      <c r="RWY15" s="275"/>
      <c r="RWZ15" s="275"/>
      <c r="RXA15" s="275"/>
      <c r="RXB15" s="276"/>
      <c r="RXC15" s="277"/>
      <c r="RXD15" s="277"/>
      <c r="RXE15" s="277"/>
      <c r="RXF15" s="277"/>
      <c r="RXG15" s="274"/>
      <c r="RXH15" s="265"/>
      <c r="RXI15" s="537"/>
      <c r="RXJ15" s="537"/>
      <c r="RXK15" s="538"/>
      <c r="RXL15" s="539"/>
      <c r="RXN15" s="540"/>
      <c r="RXO15" s="540"/>
      <c r="RXP15" s="542"/>
      <c r="RXQ15" s="541"/>
      <c r="RXR15" s="537"/>
      <c r="RXS15" s="6"/>
      <c r="RXT15" s="275"/>
      <c r="RXU15" s="275"/>
      <c r="RXV15" s="275"/>
      <c r="RXW15" s="275"/>
      <c r="RXX15" s="275"/>
      <c r="RXY15" s="276"/>
      <c r="RXZ15" s="277"/>
      <c r="RYA15" s="277"/>
      <c r="RYB15" s="277"/>
      <c r="RYC15" s="277"/>
      <c r="RYD15" s="274"/>
      <c r="RYE15" s="265"/>
      <c r="RYF15" s="537"/>
      <c r="RYG15" s="537"/>
      <c r="RYH15" s="538"/>
      <c r="RYI15" s="539"/>
      <c r="RYK15" s="540"/>
      <c r="RYL15" s="540"/>
      <c r="RYM15" s="542"/>
      <c r="RYN15" s="541"/>
      <c r="RYO15" s="537"/>
      <c r="RYP15" s="6"/>
      <c r="RYQ15" s="275"/>
      <c r="RYR15" s="275"/>
      <c r="RYS15" s="275"/>
      <c r="RYT15" s="275"/>
      <c r="RYU15" s="275"/>
      <c r="RYV15" s="276"/>
      <c r="RYW15" s="277"/>
      <c r="RYX15" s="277"/>
      <c r="RYY15" s="277"/>
      <c r="RYZ15" s="277"/>
      <c r="RZA15" s="274"/>
      <c r="RZB15" s="265"/>
      <c r="RZC15" s="537"/>
      <c r="RZD15" s="537"/>
      <c r="RZE15" s="538"/>
      <c r="RZF15" s="539"/>
      <c r="RZH15" s="540"/>
      <c r="RZI15" s="540"/>
      <c r="RZJ15" s="542"/>
      <c r="RZK15" s="541"/>
      <c r="RZL15" s="537"/>
      <c r="RZM15" s="6"/>
      <c r="RZN15" s="275"/>
      <c r="RZO15" s="275"/>
      <c r="RZP15" s="275"/>
      <c r="RZQ15" s="275"/>
      <c r="RZR15" s="275"/>
      <c r="RZS15" s="276"/>
      <c r="RZT15" s="277"/>
      <c r="RZU15" s="277"/>
      <c r="RZV15" s="277"/>
      <c r="RZW15" s="277"/>
      <c r="RZX15" s="274"/>
      <c r="RZY15" s="265"/>
      <c r="RZZ15" s="537"/>
      <c r="SAA15" s="537"/>
      <c r="SAB15" s="538"/>
      <c r="SAC15" s="539"/>
      <c r="SAE15" s="540"/>
      <c r="SAF15" s="540"/>
      <c r="SAG15" s="542"/>
      <c r="SAH15" s="541"/>
      <c r="SAI15" s="537"/>
      <c r="SAJ15" s="6"/>
      <c r="SAK15" s="275"/>
      <c r="SAL15" s="275"/>
      <c r="SAM15" s="275"/>
      <c r="SAN15" s="275"/>
      <c r="SAO15" s="275"/>
      <c r="SAP15" s="276"/>
      <c r="SAQ15" s="277"/>
      <c r="SAR15" s="277"/>
      <c r="SAS15" s="277"/>
      <c r="SAT15" s="277"/>
      <c r="SAU15" s="274"/>
      <c r="SAV15" s="265"/>
      <c r="SAW15" s="537"/>
      <c r="SAX15" s="537"/>
      <c r="SAY15" s="538"/>
      <c r="SAZ15" s="539"/>
      <c r="SBB15" s="540"/>
      <c r="SBC15" s="540"/>
      <c r="SBD15" s="542"/>
      <c r="SBE15" s="541"/>
      <c r="SBF15" s="537"/>
      <c r="SBG15" s="6"/>
      <c r="SBH15" s="275"/>
      <c r="SBI15" s="275"/>
      <c r="SBJ15" s="275"/>
      <c r="SBK15" s="275"/>
      <c r="SBL15" s="275"/>
      <c r="SBM15" s="276"/>
      <c r="SBN15" s="277"/>
      <c r="SBO15" s="277"/>
      <c r="SBP15" s="277"/>
      <c r="SBQ15" s="277"/>
      <c r="SBR15" s="274"/>
      <c r="SBS15" s="265"/>
      <c r="SBT15" s="537"/>
      <c r="SBU15" s="537"/>
      <c r="SBV15" s="538"/>
      <c r="SBW15" s="539"/>
      <c r="SBY15" s="540"/>
      <c r="SBZ15" s="540"/>
      <c r="SCA15" s="542"/>
      <c r="SCB15" s="541"/>
      <c r="SCC15" s="537"/>
      <c r="SCD15" s="6"/>
      <c r="SCE15" s="275"/>
      <c r="SCF15" s="275"/>
      <c r="SCG15" s="275"/>
      <c r="SCH15" s="275"/>
      <c r="SCI15" s="275"/>
      <c r="SCJ15" s="276"/>
      <c r="SCK15" s="277"/>
      <c r="SCL15" s="277"/>
      <c r="SCM15" s="277"/>
      <c r="SCN15" s="277"/>
      <c r="SCO15" s="274"/>
      <c r="SCP15" s="265"/>
      <c r="SCQ15" s="537"/>
      <c r="SCR15" s="537"/>
      <c r="SCS15" s="538"/>
      <c r="SCT15" s="539"/>
      <c r="SCV15" s="540"/>
      <c r="SCW15" s="540"/>
      <c r="SCX15" s="542"/>
      <c r="SCY15" s="541"/>
      <c r="SCZ15" s="537"/>
      <c r="SDA15" s="6"/>
      <c r="SDB15" s="275"/>
      <c r="SDC15" s="275"/>
      <c r="SDD15" s="275"/>
      <c r="SDE15" s="275"/>
      <c r="SDF15" s="275"/>
      <c r="SDG15" s="276"/>
      <c r="SDH15" s="277"/>
      <c r="SDI15" s="277"/>
      <c r="SDJ15" s="277"/>
      <c r="SDK15" s="277"/>
      <c r="SDL15" s="274"/>
      <c r="SDM15" s="265"/>
      <c r="SDN15" s="537"/>
      <c r="SDO15" s="537"/>
      <c r="SDP15" s="538"/>
      <c r="SDQ15" s="539"/>
      <c r="SDS15" s="540"/>
      <c r="SDT15" s="540"/>
      <c r="SDU15" s="542"/>
      <c r="SDV15" s="541"/>
      <c r="SDW15" s="537"/>
      <c r="SDX15" s="6"/>
      <c r="SDY15" s="275"/>
      <c r="SDZ15" s="275"/>
      <c r="SEA15" s="275"/>
      <c r="SEB15" s="275"/>
      <c r="SEC15" s="275"/>
      <c r="SED15" s="276"/>
      <c r="SEE15" s="277"/>
      <c r="SEF15" s="277"/>
      <c r="SEG15" s="277"/>
      <c r="SEH15" s="277"/>
      <c r="SEI15" s="274"/>
      <c r="SEJ15" s="265"/>
      <c r="SEK15" s="537"/>
      <c r="SEL15" s="537"/>
      <c r="SEM15" s="538"/>
      <c r="SEN15" s="539"/>
      <c r="SEP15" s="540"/>
      <c r="SEQ15" s="540"/>
      <c r="SER15" s="542"/>
      <c r="SES15" s="541"/>
      <c r="SET15" s="537"/>
      <c r="SEU15" s="6"/>
      <c r="SEV15" s="275"/>
      <c r="SEW15" s="275"/>
      <c r="SEX15" s="275"/>
      <c r="SEY15" s="275"/>
      <c r="SEZ15" s="275"/>
      <c r="SFA15" s="276"/>
      <c r="SFB15" s="277"/>
      <c r="SFC15" s="277"/>
      <c r="SFD15" s="277"/>
      <c r="SFE15" s="277"/>
      <c r="SFF15" s="274"/>
      <c r="SFG15" s="265"/>
      <c r="SFH15" s="537"/>
      <c r="SFI15" s="537"/>
      <c r="SFJ15" s="538"/>
      <c r="SFK15" s="539"/>
      <c r="SFM15" s="540"/>
      <c r="SFN15" s="540"/>
      <c r="SFO15" s="542"/>
      <c r="SFP15" s="541"/>
      <c r="SFQ15" s="537"/>
      <c r="SFR15" s="6"/>
      <c r="SFS15" s="275"/>
      <c r="SFT15" s="275"/>
      <c r="SFU15" s="275"/>
      <c r="SFV15" s="275"/>
      <c r="SFW15" s="275"/>
      <c r="SFX15" s="276"/>
      <c r="SFY15" s="277"/>
      <c r="SFZ15" s="277"/>
      <c r="SGA15" s="277"/>
      <c r="SGB15" s="277"/>
      <c r="SGC15" s="274"/>
      <c r="SGD15" s="265"/>
      <c r="SGE15" s="537"/>
      <c r="SGF15" s="537"/>
      <c r="SGG15" s="538"/>
      <c r="SGH15" s="539"/>
      <c r="SGJ15" s="540"/>
      <c r="SGK15" s="540"/>
      <c r="SGL15" s="542"/>
      <c r="SGM15" s="541"/>
      <c r="SGN15" s="537"/>
      <c r="SGO15" s="6"/>
      <c r="SGP15" s="275"/>
      <c r="SGQ15" s="275"/>
      <c r="SGR15" s="275"/>
      <c r="SGS15" s="275"/>
      <c r="SGT15" s="275"/>
      <c r="SGU15" s="276"/>
      <c r="SGV15" s="277"/>
      <c r="SGW15" s="277"/>
      <c r="SGX15" s="277"/>
      <c r="SGY15" s="277"/>
      <c r="SGZ15" s="274"/>
      <c r="SHA15" s="265"/>
      <c r="SHB15" s="537"/>
      <c r="SHC15" s="537"/>
      <c r="SHD15" s="538"/>
      <c r="SHE15" s="539"/>
      <c r="SHG15" s="540"/>
      <c r="SHH15" s="540"/>
      <c r="SHI15" s="542"/>
      <c r="SHJ15" s="541"/>
      <c r="SHK15" s="537"/>
      <c r="SHL15" s="6"/>
      <c r="SHM15" s="275"/>
      <c r="SHN15" s="275"/>
      <c r="SHO15" s="275"/>
      <c r="SHP15" s="275"/>
      <c r="SHQ15" s="275"/>
      <c r="SHR15" s="276"/>
      <c r="SHS15" s="277"/>
      <c r="SHT15" s="277"/>
      <c r="SHU15" s="277"/>
      <c r="SHV15" s="277"/>
      <c r="SHW15" s="274"/>
      <c r="SHX15" s="265"/>
      <c r="SHY15" s="537"/>
      <c r="SHZ15" s="537"/>
      <c r="SIA15" s="538"/>
      <c r="SIB15" s="539"/>
      <c r="SID15" s="540"/>
      <c r="SIE15" s="540"/>
      <c r="SIF15" s="542"/>
      <c r="SIG15" s="541"/>
      <c r="SIH15" s="537"/>
      <c r="SII15" s="6"/>
      <c r="SIJ15" s="275"/>
      <c r="SIK15" s="275"/>
      <c r="SIL15" s="275"/>
      <c r="SIM15" s="275"/>
      <c r="SIN15" s="275"/>
      <c r="SIO15" s="276"/>
      <c r="SIP15" s="277"/>
      <c r="SIQ15" s="277"/>
      <c r="SIR15" s="277"/>
      <c r="SIS15" s="277"/>
      <c r="SIT15" s="274"/>
      <c r="SIU15" s="265"/>
      <c r="SIV15" s="537"/>
      <c r="SIW15" s="537"/>
      <c r="SIX15" s="538"/>
      <c r="SIY15" s="539"/>
      <c r="SJA15" s="540"/>
      <c r="SJB15" s="540"/>
      <c r="SJC15" s="542"/>
      <c r="SJD15" s="541"/>
      <c r="SJE15" s="537"/>
      <c r="SJF15" s="6"/>
      <c r="SJG15" s="275"/>
      <c r="SJH15" s="275"/>
      <c r="SJI15" s="275"/>
      <c r="SJJ15" s="275"/>
      <c r="SJK15" s="275"/>
      <c r="SJL15" s="276"/>
      <c r="SJM15" s="277"/>
      <c r="SJN15" s="277"/>
      <c r="SJO15" s="277"/>
      <c r="SJP15" s="277"/>
      <c r="SJQ15" s="274"/>
      <c r="SJR15" s="265"/>
      <c r="SJS15" s="537"/>
      <c r="SJT15" s="537"/>
      <c r="SJU15" s="538"/>
      <c r="SJV15" s="539"/>
      <c r="SJX15" s="540"/>
      <c r="SJY15" s="540"/>
      <c r="SJZ15" s="542"/>
      <c r="SKA15" s="541"/>
      <c r="SKB15" s="537"/>
      <c r="SKC15" s="6"/>
      <c r="SKD15" s="275"/>
      <c r="SKE15" s="275"/>
      <c r="SKF15" s="275"/>
      <c r="SKG15" s="275"/>
      <c r="SKH15" s="275"/>
      <c r="SKI15" s="276"/>
      <c r="SKJ15" s="277"/>
      <c r="SKK15" s="277"/>
      <c r="SKL15" s="277"/>
      <c r="SKM15" s="277"/>
      <c r="SKN15" s="274"/>
      <c r="SKO15" s="265"/>
      <c r="SKP15" s="537"/>
      <c r="SKQ15" s="537"/>
      <c r="SKR15" s="538"/>
      <c r="SKS15" s="539"/>
      <c r="SKU15" s="540"/>
      <c r="SKV15" s="540"/>
      <c r="SKW15" s="542"/>
      <c r="SKX15" s="541"/>
      <c r="SKY15" s="537"/>
      <c r="SKZ15" s="6"/>
      <c r="SLA15" s="275"/>
      <c r="SLB15" s="275"/>
      <c r="SLC15" s="275"/>
      <c r="SLD15" s="275"/>
      <c r="SLE15" s="275"/>
      <c r="SLF15" s="276"/>
      <c r="SLG15" s="277"/>
      <c r="SLH15" s="277"/>
      <c r="SLI15" s="277"/>
      <c r="SLJ15" s="277"/>
      <c r="SLK15" s="274"/>
      <c r="SLL15" s="265"/>
      <c r="SLM15" s="537"/>
      <c r="SLN15" s="537"/>
      <c r="SLO15" s="538"/>
      <c r="SLP15" s="539"/>
      <c r="SLR15" s="540"/>
      <c r="SLS15" s="540"/>
      <c r="SLT15" s="542"/>
      <c r="SLU15" s="541"/>
      <c r="SLV15" s="537"/>
      <c r="SLW15" s="6"/>
      <c r="SLX15" s="275"/>
      <c r="SLY15" s="275"/>
      <c r="SLZ15" s="275"/>
      <c r="SMA15" s="275"/>
      <c r="SMB15" s="275"/>
      <c r="SMC15" s="276"/>
      <c r="SMD15" s="277"/>
      <c r="SME15" s="277"/>
      <c r="SMF15" s="277"/>
      <c r="SMG15" s="277"/>
      <c r="SMH15" s="274"/>
      <c r="SMI15" s="265"/>
      <c r="SMJ15" s="537"/>
      <c r="SMK15" s="537"/>
      <c r="SML15" s="538"/>
      <c r="SMM15" s="539"/>
      <c r="SMO15" s="540"/>
      <c r="SMP15" s="540"/>
      <c r="SMQ15" s="542"/>
      <c r="SMR15" s="541"/>
      <c r="SMS15" s="537"/>
      <c r="SMT15" s="6"/>
      <c r="SMU15" s="275"/>
      <c r="SMV15" s="275"/>
      <c r="SMW15" s="275"/>
      <c r="SMX15" s="275"/>
      <c r="SMY15" s="275"/>
      <c r="SMZ15" s="276"/>
      <c r="SNA15" s="277"/>
      <c r="SNB15" s="277"/>
      <c r="SNC15" s="277"/>
      <c r="SND15" s="277"/>
      <c r="SNE15" s="274"/>
      <c r="SNF15" s="265"/>
      <c r="SNG15" s="537"/>
      <c r="SNH15" s="537"/>
      <c r="SNI15" s="538"/>
      <c r="SNJ15" s="539"/>
      <c r="SNL15" s="540"/>
      <c r="SNM15" s="540"/>
      <c r="SNN15" s="542"/>
      <c r="SNO15" s="541"/>
      <c r="SNP15" s="537"/>
      <c r="SNQ15" s="6"/>
      <c r="SNR15" s="275"/>
      <c r="SNS15" s="275"/>
      <c r="SNT15" s="275"/>
      <c r="SNU15" s="275"/>
      <c r="SNV15" s="275"/>
      <c r="SNW15" s="276"/>
      <c r="SNX15" s="277"/>
      <c r="SNY15" s="277"/>
      <c r="SNZ15" s="277"/>
      <c r="SOA15" s="277"/>
      <c r="SOB15" s="274"/>
      <c r="SOC15" s="265"/>
      <c r="SOD15" s="537"/>
      <c r="SOE15" s="537"/>
      <c r="SOF15" s="538"/>
      <c r="SOG15" s="539"/>
      <c r="SOI15" s="540"/>
      <c r="SOJ15" s="540"/>
      <c r="SOK15" s="542"/>
      <c r="SOL15" s="541"/>
      <c r="SOM15" s="537"/>
      <c r="SON15" s="6"/>
      <c r="SOO15" s="275"/>
      <c r="SOP15" s="275"/>
      <c r="SOQ15" s="275"/>
      <c r="SOR15" s="275"/>
      <c r="SOS15" s="275"/>
      <c r="SOT15" s="276"/>
      <c r="SOU15" s="277"/>
      <c r="SOV15" s="277"/>
      <c r="SOW15" s="277"/>
      <c r="SOX15" s="277"/>
      <c r="SOY15" s="274"/>
      <c r="SOZ15" s="265"/>
      <c r="SPA15" s="537"/>
      <c r="SPB15" s="537"/>
      <c r="SPC15" s="538"/>
      <c r="SPD15" s="539"/>
      <c r="SPF15" s="540"/>
      <c r="SPG15" s="540"/>
      <c r="SPH15" s="542"/>
      <c r="SPI15" s="541"/>
      <c r="SPJ15" s="537"/>
      <c r="SPK15" s="6"/>
      <c r="SPL15" s="275"/>
      <c r="SPM15" s="275"/>
      <c r="SPN15" s="275"/>
      <c r="SPO15" s="275"/>
      <c r="SPP15" s="275"/>
      <c r="SPQ15" s="276"/>
      <c r="SPR15" s="277"/>
      <c r="SPS15" s="277"/>
      <c r="SPT15" s="277"/>
      <c r="SPU15" s="277"/>
      <c r="SPV15" s="274"/>
      <c r="SPW15" s="265"/>
      <c r="SPX15" s="537"/>
      <c r="SPY15" s="537"/>
      <c r="SPZ15" s="538"/>
      <c r="SQA15" s="539"/>
      <c r="SQC15" s="540"/>
      <c r="SQD15" s="540"/>
      <c r="SQE15" s="542"/>
      <c r="SQF15" s="541"/>
      <c r="SQG15" s="537"/>
      <c r="SQH15" s="6"/>
      <c r="SQI15" s="275"/>
      <c r="SQJ15" s="275"/>
      <c r="SQK15" s="275"/>
      <c r="SQL15" s="275"/>
      <c r="SQM15" s="275"/>
      <c r="SQN15" s="276"/>
      <c r="SQO15" s="277"/>
      <c r="SQP15" s="277"/>
      <c r="SQQ15" s="277"/>
      <c r="SQR15" s="277"/>
      <c r="SQS15" s="274"/>
      <c r="SQT15" s="265"/>
      <c r="SQU15" s="537"/>
      <c r="SQV15" s="537"/>
      <c r="SQW15" s="538"/>
      <c r="SQX15" s="539"/>
      <c r="SQZ15" s="540"/>
      <c r="SRA15" s="540"/>
      <c r="SRB15" s="542"/>
      <c r="SRC15" s="541"/>
      <c r="SRD15" s="537"/>
      <c r="SRE15" s="6"/>
      <c r="SRF15" s="275"/>
      <c r="SRG15" s="275"/>
      <c r="SRH15" s="275"/>
      <c r="SRI15" s="275"/>
      <c r="SRJ15" s="275"/>
      <c r="SRK15" s="276"/>
      <c r="SRL15" s="277"/>
      <c r="SRM15" s="277"/>
      <c r="SRN15" s="277"/>
      <c r="SRO15" s="277"/>
      <c r="SRP15" s="274"/>
      <c r="SRQ15" s="265"/>
      <c r="SRR15" s="537"/>
      <c r="SRS15" s="537"/>
      <c r="SRT15" s="538"/>
      <c r="SRU15" s="539"/>
      <c r="SRW15" s="540"/>
      <c r="SRX15" s="540"/>
      <c r="SRY15" s="542"/>
      <c r="SRZ15" s="541"/>
      <c r="SSA15" s="537"/>
      <c r="SSB15" s="6"/>
      <c r="SSC15" s="275"/>
      <c r="SSD15" s="275"/>
      <c r="SSE15" s="275"/>
      <c r="SSF15" s="275"/>
      <c r="SSG15" s="275"/>
      <c r="SSH15" s="276"/>
      <c r="SSI15" s="277"/>
      <c r="SSJ15" s="277"/>
      <c r="SSK15" s="277"/>
      <c r="SSL15" s="277"/>
      <c r="SSM15" s="274"/>
      <c r="SSN15" s="265"/>
      <c r="SSO15" s="537"/>
      <c r="SSP15" s="537"/>
      <c r="SSQ15" s="538"/>
      <c r="SSR15" s="539"/>
      <c r="SST15" s="540"/>
      <c r="SSU15" s="540"/>
      <c r="SSV15" s="542"/>
      <c r="SSW15" s="541"/>
      <c r="SSX15" s="537"/>
      <c r="SSY15" s="6"/>
      <c r="SSZ15" s="275"/>
      <c r="STA15" s="275"/>
      <c r="STB15" s="275"/>
      <c r="STC15" s="275"/>
      <c r="STD15" s="275"/>
      <c r="STE15" s="276"/>
      <c r="STF15" s="277"/>
      <c r="STG15" s="277"/>
      <c r="STH15" s="277"/>
      <c r="STI15" s="277"/>
      <c r="STJ15" s="274"/>
      <c r="STK15" s="265"/>
      <c r="STL15" s="537"/>
      <c r="STM15" s="537"/>
      <c r="STN15" s="538"/>
      <c r="STO15" s="539"/>
      <c r="STQ15" s="540"/>
      <c r="STR15" s="540"/>
      <c r="STS15" s="542"/>
      <c r="STT15" s="541"/>
      <c r="STU15" s="537"/>
      <c r="STV15" s="6"/>
      <c r="STW15" s="275"/>
      <c r="STX15" s="275"/>
      <c r="STY15" s="275"/>
      <c r="STZ15" s="275"/>
      <c r="SUA15" s="275"/>
      <c r="SUB15" s="276"/>
      <c r="SUC15" s="277"/>
      <c r="SUD15" s="277"/>
      <c r="SUE15" s="277"/>
      <c r="SUF15" s="277"/>
      <c r="SUG15" s="274"/>
      <c r="SUH15" s="265"/>
      <c r="SUI15" s="537"/>
      <c r="SUJ15" s="537"/>
      <c r="SUK15" s="538"/>
      <c r="SUL15" s="539"/>
      <c r="SUN15" s="540"/>
      <c r="SUO15" s="540"/>
      <c r="SUP15" s="542"/>
      <c r="SUQ15" s="541"/>
      <c r="SUR15" s="537"/>
      <c r="SUS15" s="6"/>
      <c r="SUT15" s="275"/>
      <c r="SUU15" s="275"/>
      <c r="SUV15" s="275"/>
      <c r="SUW15" s="275"/>
      <c r="SUX15" s="275"/>
      <c r="SUY15" s="276"/>
      <c r="SUZ15" s="277"/>
      <c r="SVA15" s="277"/>
      <c r="SVB15" s="277"/>
      <c r="SVC15" s="277"/>
      <c r="SVD15" s="274"/>
      <c r="SVE15" s="265"/>
      <c r="SVF15" s="537"/>
      <c r="SVG15" s="537"/>
      <c r="SVH15" s="538"/>
      <c r="SVI15" s="539"/>
      <c r="SVK15" s="540"/>
      <c r="SVL15" s="540"/>
      <c r="SVM15" s="542"/>
      <c r="SVN15" s="541"/>
      <c r="SVO15" s="537"/>
      <c r="SVP15" s="6"/>
      <c r="SVQ15" s="275"/>
      <c r="SVR15" s="275"/>
      <c r="SVS15" s="275"/>
      <c r="SVT15" s="275"/>
      <c r="SVU15" s="275"/>
      <c r="SVV15" s="276"/>
      <c r="SVW15" s="277"/>
      <c r="SVX15" s="277"/>
      <c r="SVY15" s="277"/>
      <c r="SVZ15" s="277"/>
      <c r="SWA15" s="274"/>
      <c r="SWB15" s="265"/>
      <c r="SWC15" s="537"/>
      <c r="SWD15" s="537"/>
      <c r="SWE15" s="538"/>
      <c r="SWF15" s="539"/>
      <c r="SWH15" s="540"/>
      <c r="SWI15" s="540"/>
      <c r="SWJ15" s="542"/>
      <c r="SWK15" s="541"/>
      <c r="SWL15" s="537"/>
      <c r="SWM15" s="6"/>
      <c r="SWN15" s="275"/>
      <c r="SWO15" s="275"/>
      <c r="SWP15" s="275"/>
      <c r="SWQ15" s="275"/>
      <c r="SWR15" s="275"/>
      <c r="SWS15" s="276"/>
      <c r="SWT15" s="277"/>
      <c r="SWU15" s="277"/>
      <c r="SWV15" s="277"/>
      <c r="SWW15" s="277"/>
      <c r="SWX15" s="274"/>
      <c r="SWY15" s="265"/>
      <c r="SWZ15" s="537"/>
      <c r="SXA15" s="537"/>
      <c r="SXB15" s="538"/>
      <c r="SXC15" s="539"/>
      <c r="SXE15" s="540"/>
      <c r="SXF15" s="540"/>
      <c r="SXG15" s="542"/>
      <c r="SXH15" s="541"/>
      <c r="SXI15" s="537"/>
      <c r="SXJ15" s="6"/>
      <c r="SXK15" s="275"/>
      <c r="SXL15" s="275"/>
      <c r="SXM15" s="275"/>
      <c r="SXN15" s="275"/>
      <c r="SXO15" s="275"/>
      <c r="SXP15" s="276"/>
      <c r="SXQ15" s="277"/>
      <c r="SXR15" s="277"/>
      <c r="SXS15" s="277"/>
      <c r="SXT15" s="277"/>
      <c r="SXU15" s="274"/>
      <c r="SXV15" s="265"/>
      <c r="SXW15" s="537"/>
      <c r="SXX15" s="537"/>
      <c r="SXY15" s="538"/>
      <c r="SXZ15" s="539"/>
      <c r="SYB15" s="540"/>
      <c r="SYC15" s="540"/>
      <c r="SYD15" s="542"/>
      <c r="SYE15" s="541"/>
      <c r="SYF15" s="537"/>
      <c r="SYG15" s="6"/>
      <c r="SYH15" s="275"/>
      <c r="SYI15" s="275"/>
      <c r="SYJ15" s="275"/>
      <c r="SYK15" s="275"/>
      <c r="SYL15" s="275"/>
      <c r="SYM15" s="276"/>
      <c r="SYN15" s="277"/>
      <c r="SYO15" s="277"/>
      <c r="SYP15" s="277"/>
      <c r="SYQ15" s="277"/>
      <c r="SYR15" s="274"/>
      <c r="SYS15" s="265"/>
      <c r="SYT15" s="537"/>
      <c r="SYU15" s="537"/>
      <c r="SYV15" s="538"/>
      <c r="SYW15" s="539"/>
      <c r="SYY15" s="540"/>
      <c r="SYZ15" s="540"/>
      <c r="SZA15" s="542"/>
      <c r="SZB15" s="541"/>
      <c r="SZC15" s="537"/>
      <c r="SZD15" s="6"/>
      <c r="SZE15" s="275"/>
      <c r="SZF15" s="275"/>
      <c r="SZG15" s="275"/>
      <c r="SZH15" s="275"/>
      <c r="SZI15" s="275"/>
      <c r="SZJ15" s="276"/>
      <c r="SZK15" s="277"/>
      <c r="SZL15" s="277"/>
      <c r="SZM15" s="277"/>
      <c r="SZN15" s="277"/>
      <c r="SZO15" s="274"/>
      <c r="SZP15" s="265"/>
      <c r="SZQ15" s="537"/>
      <c r="SZR15" s="537"/>
      <c r="SZS15" s="538"/>
      <c r="SZT15" s="539"/>
      <c r="SZV15" s="540"/>
      <c r="SZW15" s="540"/>
      <c r="SZX15" s="542"/>
      <c r="SZY15" s="541"/>
      <c r="SZZ15" s="537"/>
      <c r="TAA15" s="6"/>
      <c r="TAB15" s="275"/>
      <c r="TAC15" s="275"/>
      <c r="TAD15" s="275"/>
      <c r="TAE15" s="275"/>
      <c r="TAF15" s="275"/>
      <c r="TAG15" s="276"/>
      <c r="TAH15" s="277"/>
      <c r="TAI15" s="277"/>
      <c r="TAJ15" s="277"/>
      <c r="TAK15" s="277"/>
      <c r="TAL15" s="274"/>
      <c r="TAM15" s="265"/>
      <c r="TAN15" s="537"/>
      <c r="TAO15" s="537"/>
      <c r="TAP15" s="538"/>
      <c r="TAQ15" s="539"/>
      <c r="TAS15" s="540"/>
      <c r="TAT15" s="540"/>
      <c r="TAU15" s="542"/>
      <c r="TAV15" s="541"/>
      <c r="TAW15" s="537"/>
      <c r="TAX15" s="6"/>
      <c r="TAY15" s="275"/>
      <c r="TAZ15" s="275"/>
      <c r="TBA15" s="275"/>
      <c r="TBB15" s="275"/>
      <c r="TBC15" s="275"/>
      <c r="TBD15" s="276"/>
      <c r="TBE15" s="277"/>
      <c r="TBF15" s="277"/>
      <c r="TBG15" s="277"/>
      <c r="TBH15" s="277"/>
      <c r="TBI15" s="274"/>
      <c r="TBJ15" s="265"/>
      <c r="TBK15" s="537"/>
      <c r="TBL15" s="537"/>
      <c r="TBM15" s="538"/>
      <c r="TBN15" s="539"/>
      <c r="TBP15" s="540"/>
      <c r="TBQ15" s="540"/>
      <c r="TBR15" s="542"/>
      <c r="TBS15" s="541"/>
      <c r="TBT15" s="537"/>
      <c r="TBU15" s="6"/>
      <c r="TBV15" s="275"/>
      <c r="TBW15" s="275"/>
      <c r="TBX15" s="275"/>
      <c r="TBY15" s="275"/>
      <c r="TBZ15" s="275"/>
      <c r="TCA15" s="276"/>
      <c r="TCB15" s="277"/>
      <c r="TCC15" s="277"/>
      <c r="TCD15" s="277"/>
      <c r="TCE15" s="277"/>
      <c r="TCF15" s="274"/>
      <c r="TCG15" s="265"/>
      <c r="TCH15" s="537"/>
      <c r="TCI15" s="537"/>
      <c r="TCJ15" s="538"/>
      <c r="TCK15" s="539"/>
      <c r="TCM15" s="540"/>
      <c r="TCN15" s="540"/>
      <c r="TCO15" s="542"/>
      <c r="TCP15" s="541"/>
      <c r="TCQ15" s="537"/>
      <c r="TCR15" s="6"/>
      <c r="TCS15" s="275"/>
      <c r="TCT15" s="275"/>
      <c r="TCU15" s="275"/>
      <c r="TCV15" s="275"/>
      <c r="TCW15" s="275"/>
      <c r="TCX15" s="276"/>
      <c r="TCY15" s="277"/>
      <c r="TCZ15" s="277"/>
      <c r="TDA15" s="277"/>
      <c r="TDB15" s="277"/>
      <c r="TDC15" s="274"/>
      <c r="TDD15" s="265"/>
      <c r="TDE15" s="537"/>
      <c r="TDF15" s="537"/>
      <c r="TDG15" s="538"/>
      <c r="TDH15" s="539"/>
      <c r="TDJ15" s="540"/>
      <c r="TDK15" s="540"/>
      <c r="TDL15" s="542"/>
      <c r="TDM15" s="541"/>
      <c r="TDN15" s="537"/>
      <c r="TDO15" s="6"/>
      <c r="TDP15" s="275"/>
      <c r="TDQ15" s="275"/>
      <c r="TDR15" s="275"/>
      <c r="TDS15" s="275"/>
      <c r="TDT15" s="275"/>
      <c r="TDU15" s="276"/>
      <c r="TDV15" s="277"/>
      <c r="TDW15" s="277"/>
      <c r="TDX15" s="277"/>
      <c r="TDY15" s="277"/>
      <c r="TDZ15" s="274"/>
      <c r="TEA15" s="265"/>
      <c r="TEB15" s="537"/>
      <c r="TEC15" s="537"/>
      <c r="TED15" s="538"/>
      <c r="TEE15" s="539"/>
      <c r="TEG15" s="540"/>
      <c r="TEH15" s="540"/>
      <c r="TEI15" s="542"/>
      <c r="TEJ15" s="541"/>
      <c r="TEK15" s="537"/>
      <c r="TEL15" s="6"/>
      <c r="TEM15" s="275"/>
      <c r="TEN15" s="275"/>
      <c r="TEO15" s="275"/>
      <c r="TEP15" s="275"/>
      <c r="TEQ15" s="275"/>
      <c r="TER15" s="276"/>
      <c r="TES15" s="277"/>
      <c r="TET15" s="277"/>
      <c r="TEU15" s="277"/>
      <c r="TEV15" s="277"/>
      <c r="TEW15" s="274"/>
      <c r="TEX15" s="265"/>
      <c r="TEY15" s="537"/>
      <c r="TEZ15" s="537"/>
      <c r="TFA15" s="538"/>
      <c r="TFB15" s="539"/>
      <c r="TFD15" s="540"/>
      <c r="TFE15" s="540"/>
      <c r="TFF15" s="542"/>
      <c r="TFG15" s="541"/>
      <c r="TFH15" s="537"/>
      <c r="TFI15" s="6"/>
      <c r="TFJ15" s="275"/>
      <c r="TFK15" s="275"/>
      <c r="TFL15" s="275"/>
      <c r="TFM15" s="275"/>
      <c r="TFN15" s="275"/>
      <c r="TFO15" s="276"/>
      <c r="TFP15" s="277"/>
      <c r="TFQ15" s="277"/>
      <c r="TFR15" s="277"/>
      <c r="TFS15" s="277"/>
      <c r="TFT15" s="274"/>
      <c r="TFU15" s="265"/>
      <c r="TFV15" s="537"/>
      <c r="TFW15" s="537"/>
      <c r="TFX15" s="538"/>
      <c r="TFY15" s="539"/>
      <c r="TGA15" s="540"/>
      <c r="TGB15" s="540"/>
      <c r="TGC15" s="542"/>
      <c r="TGD15" s="541"/>
      <c r="TGE15" s="537"/>
      <c r="TGF15" s="6"/>
      <c r="TGG15" s="275"/>
      <c r="TGH15" s="275"/>
      <c r="TGI15" s="275"/>
      <c r="TGJ15" s="275"/>
      <c r="TGK15" s="275"/>
      <c r="TGL15" s="276"/>
      <c r="TGM15" s="277"/>
      <c r="TGN15" s="277"/>
      <c r="TGO15" s="277"/>
      <c r="TGP15" s="277"/>
      <c r="TGQ15" s="274"/>
      <c r="TGR15" s="265"/>
      <c r="TGS15" s="537"/>
      <c r="TGT15" s="537"/>
      <c r="TGU15" s="538"/>
      <c r="TGV15" s="539"/>
      <c r="TGX15" s="540"/>
      <c r="TGY15" s="540"/>
      <c r="TGZ15" s="542"/>
      <c r="THA15" s="541"/>
      <c r="THB15" s="537"/>
      <c r="THC15" s="6"/>
      <c r="THD15" s="275"/>
      <c r="THE15" s="275"/>
      <c r="THF15" s="275"/>
      <c r="THG15" s="275"/>
      <c r="THH15" s="275"/>
      <c r="THI15" s="276"/>
      <c r="THJ15" s="277"/>
      <c r="THK15" s="277"/>
      <c r="THL15" s="277"/>
      <c r="THM15" s="277"/>
      <c r="THN15" s="274"/>
      <c r="THO15" s="265"/>
      <c r="THP15" s="537"/>
      <c r="THQ15" s="537"/>
      <c r="THR15" s="538"/>
      <c r="THS15" s="539"/>
      <c r="THU15" s="540"/>
      <c r="THV15" s="540"/>
      <c r="THW15" s="542"/>
      <c r="THX15" s="541"/>
      <c r="THY15" s="537"/>
      <c r="THZ15" s="6"/>
      <c r="TIA15" s="275"/>
      <c r="TIB15" s="275"/>
      <c r="TIC15" s="275"/>
      <c r="TID15" s="275"/>
      <c r="TIE15" s="275"/>
      <c r="TIF15" s="276"/>
      <c r="TIG15" s="277"/>
      <c r="TIH15" s="277"/>
      <c r="TII15" s="277"/>
      <c r="TIJ15" s="277"/>
      <c r="TIK15" s="274"/>
      <c r="TIL15" s="265"/>
      <c r="TIM15" s="537"/>
      <c r="TIN15" s="537"/>
      <c r="TIO15" s="538"/>
      <c r="TIP15" s="539"/>
      <c r="TIR15" s="540"/>
      <c r="TIS15" s="540"/>
      <c r="TIT15" s="542"/>
      <c r="TIU15" s="541"/>
      <c r="TIV15" s="537"/>
      <c r="TIW15" s="6"/>
      <c r="TIX15" s="275"/>
      <c r="TIY15" s="275"/>
      <c r="TIZ15" s="275"/>
      <c r="TJA15" s="275"/>
      <c r="TJB15" s="275"/>
      <c r="TJC15" s="276"/>
      <c r="TJD15" s="277"/>
      <c r="TJE15" s="277"/>
      <c r="TJF15" s="277"/>
      <c r="TJG15" s="277"/>
      <c r="TJH15" s="274"/>
      <c r="TJI15" s="265"/>
      <c r="TJJ15" s="537"/>
      <c r="TJK15" s="537"/>
      <c r="TJL15" s="538"/>
      <c r="TJM15" s="539"/>
      <c r="TJO15" s="540"/>
      <c r="TJP15" s="540"/>
      <c r="TJQ15" s="542"/>
      <c r="TJR15" s="541"/>
      <c r="TJS15" s="537"/>
      <c r="TJT15" s="6"/>
      <c r="TJU15" s="275"/>
      <c r="TJV15" s="275"/>
      <c r="TJW15" s="275"/>
      <c r="TJX15" s="275"/>
      <c r="TJY15" s="275"/>
      <c r="TJZ15" s="276"/>
      <c r="TKA15" s="277"/>
      <c r="TKB15" s="277"/>
      <c r="TKC15" s="277"/>
      <c r="TKD15" s="277"/>
      <c r="TKE15" s="274"/>
      <c r="TKF15" s="265"/>
      <c r="TKG15" s="537"/>
      <c r="TKH15" s="537"/>
      <c r="TKI15" s="538"/>
      <c r="TKJ15" s="539"/>
      <c r="TKL15" s="540"/>
      <c r="TKM15" s="540"/>
      <c r="TKN15" s="542"/>
      <c r="TKO15" s="541"/>
      <c r="TKP15" s="537"/>
      <c r="TKQ15" s="6"/>
      <c r="TKR15" s="275"/>
      <c r="TKS15" s="275"/>
      <c r="TKT15" s="275"/>
      <c r="TKU15" s="275"/>
      <c r="TKV15" s="275"/>
      <c r="TKW15" s="276"/>
      <c r="TKX15" s="277"/>
      <c r="TKY15" s="277"/>
      <c r="TKZ15" s="277"/>
      <c r="TLA15" s="277"/>
      <c r="TLB15" s="274"/>
      <c r="TLC15" s="265"/>
      <c r="TLD15" s="537"/>
      <c r="TLE15" s="537"/>
      <c r="TLF15" s="538"/>
      <c r="TLG15" s="539"/>
      <c r="TLI15" s="540"/>
      <c r="TLJ15" s="540"/>
      <c r="TLK15" s="542"/>
      <c r="TLL15" s="541"/>
      <c r="TLM15" s="537"/>
      <c r="TLN15" s="6"/>
      <c r="TLO15" s="275"/>
      <c r="TLP15" s="275"/>
      <c r="TLQ15" s="275"/>
      <c r="TLR15" s="275"/>
      <c r="TLS15" s="275"/>
      <c r="TLT15" s="276"/>
      <c r="TLU15" s="277"/>
      <c r="TLV15" s="277"/>
      <c r="TLW15" s="277"/>
      <c r="TLX15" s="277"/>
      <c r="TLY15" s="274"/>
      <c r="TLZ15" s="265"/>
      <c r="TMA15" s="537"/>
      <c r="TMB15" s="537"/>
      <c r="TMC15" s="538"/>
      <c r="TMD15" s="539"/>
      <c r="TMF15" s="540"/>
      <c r="TMG15" s="540"/>
      <c r="TMH15" s="542"/>
      <c r="TMI15" s="541"/>
      <c r="TMJ15" s="537"/>
      <c r="TMK15" s="6"/>
      <c r="TML15" s="275"/>
      <c r="TMM15" s="275"/>
      <c r="TMN15" s="275"/>
      <c r="TMO15" s="275"/>
      <c r="TMP15" s="275"/>
      <c r="TMQ15" s="276"/>
      <c r="TMR15" s="277"/>
      <c r="TMS15" s="277"/>
      <c r="TMT15" s="277"/>
      <c r="TMU15" s="277"/>
      <c r="TMV15" s="274"/>
      <c r="TMW15" s="265"/>
      <c r="TMX15" s="537"/>
      <c r="TMY15" s="537"/>
      <c r="TMZ15" s="538"/>
      <c r="TNA15" s="539"/>
      <c r="TNC15" s="540"/>
      <c r="TND15" s="540"/>
      <c r="TNE15" s="542"/>
      <c r="TNF15" s="541"/>
      <c r="TNG15" s="537"/>
      <c r="TNH15" s="6"/>
      <c r="TNI15" s="275"/>
      <c r="TNJ15" s="275"/>
      <c r="TNK15" s="275"/>
      <c r="TNL15" s="275"/>
      <c r="TNM15" s="275"/>
      <c r="TNN15" s="276"/>
      <c r="TNO15" s="277"/>
      <c r="TNP15" s="277"/>
      <c r="TNQ15" s="277"/>
      <c r="TNR15" s="277"/>
      <c r="TNS15" s="274"/>
      <c r="TNT15" s="265"/>
      <c r="TNU15" s="537"/>
      <c r="TNV15" s="537"/>
      <c r="TNW15" s="538"/>
      <c r="TNX15" s="539"/>
      <c r="TNZ15" s="540"/>
      <c r="TOA15" s="540"/>
      <c r="TOB15" s="542"/>
      <c r="TOC15" s="541"/>
      <c r="TOD15" s="537"/>
      <c r="TOE15" s="6"/>
      <c r="TOF15" s="275"/>
      <c r="TOG15" s="275"/>
      <c r="TOH15" s="275"/>
      <c r="TOI15" s="275"/>
      <c r="TOJ15" s="275"/>
      <c r="TOK15" s="276"/>
      <c r="TOL15" s="277"/>
      <c r="TOM15" s="277"/>
      <c r="TON15" s="277"/>
      <c r="TOO15" s="277"/>
      <c r="TOP15" s="274"/>
      <c r="TOQ15" s="265"/>
      <c r="TOR15" s="537"/>
      <c r="TOS15" s="537"/>
      <c r="TOT15" s="538"/>
      <c r="TOU15" s="539"/>
      <c r="TOW15" s="540"/>
      <c r="TOX15" s="540"/>
      <c r="TOY15" s="542"/>
      <c r="TOZ15" s="541"/>
      <c r="TPA15" s="537"/>
      <c r="TPB15" s="6"/>
      <c r="TPC15" s="275"/>
      <c r="TPD15" s="275"/>
      <c r="TPE15" s="275"/>
      <c r="TPF15" s="275"/>
      <c r="TPG15" s="275"/>
      <c r="TPH15" s="276"/>
      <c r="TPI15" s="277"/>
      <c r="TPJ15" s="277"/>
      <c r="TPK15" s="277"/>
      <c r="TPL15" s="277"/>
      <c r="TPM15" s="274"/>
      <c r="TPN15" s="265"/>
      <c r="TPO15" s="537"/>
      <c r="TPP15" s="537"/>
      <c r="TPQ15" s="538"/>
      <c r="TPR15" s="539"/>
      <c r="TPT15" s="540"/>
      <c r="TPU15" s="540"/>
      <c r="TPV15" s="542"/>
      <c r="TPW15" s="541"/>
      <c r="TPX15" s="537"/>
      <c r="TPY15" s="6"/>
      <c r="TPZ15" s="275"/>
      <c r="TQA15" s="275"/>
      <c r="TQB15" s="275"/>
      <c r="TQC15" s="275"/>
      <c r="TQD15" s="275"/>
      <c r="TQE15" s="276"/>
      <c r="TQF15" s="277"/>
      <c r="TQG15" s="277"/>
      <c r="TQH15" s="277"/>
      <c r="TQI15" s="277"/>
      <c r="TQJ15" s="274"/>
      <c r="TQK15" s="265"/>
      <c r="TQL15" s="537"/>
      <c r="TQM15" s="537"/>
      <c r="TQN15" s="538"/>
      <c r="TQO15" s="539"/>
      <c r="TQQ15" s="540"/>
      <c r="TQR15" s="540"/>
      <c r="TQS15" s="542"/>
      <c r="TQT15" s="541"/>
      <c r="TQU15" s="537"/>
      <c r="TQV15" s="6"/>
      <c r="TQW15" s="275"/>
      <c r="TQX15" s="275"/>
      <c r="TQY15" s="275"/>
      <c r="TQZ15" s="275"/>
      <c r="TRA15" s="275"/>
      <c r="TRB15" s="276"/>
      <c r="TRC15" s="277"/>
      <c r="TRD15" s="277"/>
      <c r="TRE15" s="277"/>
      <c r="TRF15" s="277"/>
      <c r="TRG15" s="274"/>
      <c r="TRH15" s="265"/>
      <c r="TRI15" s="537"/>
      <c r="TRJ15" s="537"/>
      <c r="TRK15" s="538"/>
      <c r="TRL15" s="539"/>
      <c r="TRN15" s="540"/>
      <c r="TRO15" s="540"/>
      <c r="TRP15" s="542"/>
      <c r="TRQ15" s="541"/>
      <c r="TRR15" s="537"/>
      <c r="TRS15" s="6"/>
      <c r="TRT15" s="275"/>
      <c r="TRU15" s="275"/>
      <c r="TRV15" s="275"/>
      <c r="TRW15" s="275"/>
      <c r="TRX15" s="275"/>
      <c r="TRY15" s="276"/>
      <c r="TRZ15" s="277"/>
      <c r="TSA15" s="277"/>
      <c r="TSB15" s="277"/>
      <c r="TSC15" s="277"/>
      <c r="TSD15" s="274"/>
      <c r="TSE15" s="265"/>
      <c r="TSF15" s="537"/>
      <c r="TSG15" s="537"/>
      <c r="TSH15" s="538"/>
      <c r="TSI15" s="539"/>
      <c r="TSK15" s="540"/>
      <c r="TSL15" s="540"/>
      <c r="TSM15" s="542"/>
      <c r="TSN15" s="541"/>
      <c r="TSO15" s="537"/>
      <c r="TSP15" s="6"/>
      <c r="TSQ15" s="275"/>
      <c r="TSR15" s="275"/>
      <c r="TSS15" s="275"/>
      <c r="TST15" s="275"/>
      <c r="TSU15" s="275"/>
      <c r="TSV15" s="276"/>
      <c r="TSW15" s="277"/>
      <c r="TSX15" s="277"/>
      <c r="TSY15" s="277"/>
      <c r="TSZ15" s="277"/>
      <c r="TTA15" s="274"/>
      <c r="TTB15" s="265"/>
      <c r="TTC15" s="537"/>
      <c r="TTD15" s="537"/>
      <c r="TTE15" s="538"/>
      <c r="TTF15" s="539"/>
      <c r="TTH15" s="540"/>
      <c r="TTI15" s="540"/>
      <c r="TTJ15" s="542"/>
      <c r="TTK15" s="541"/>
      <c r="TTL15" s="537"/>
      <c r="TTM15" s="6"/>
      <c r="TTN15" s="275"/>
      <c r="TTO15" s="275"/>
      <c r="TTP15" s="275"/>
      <c r="TTQ15" s="275"/>
      <c r="TTR15" s="275"/>
      <c r="TTS15" s="276"/>
      <c r="TTT15" s="277"/>
      <c r="TTU15" s="277"/>
      <c r="TTV15" s="277"/>
      <c r="TTW15" s="277"/>
      <c r="TTX15" s="274"/>
      <c r="TTY15" s="265"/>
      <c r="TTZ15" s="537"/>
      <c r="TUA15" s="537"/>
      <c r="TUB15" s="538"/>
      <c r="TUC15" s="539"/>
      <c r="TUE15" s="540"/>
      <c r="TUF15" s="540"/>
      <c r="TUG15" s="542"/>
      <c r="TUH15" s="541"/>
      <c r="TUI15" s="537"/>
      <c r="TUJ15" s="6"/>
      <c r="TUK15" s="275"/>
      <c r="TUL15" s="275"/>
      <c r="TUM15" s="275"/>
      <c r="TUN15" s="275"/>
      <c r="TUO15" s="275"/>
      <c r="TUP15" s="276"/>
      <c r="TUQ15" s="277"/>
      <c r="TUR15" s="277"/>
      <c r="TUS15" s="277"/>
      <c r="TUT15" s="277"/>
      <c r="TUU15" s="274"/>
      <c r="TUV15" s="265"/>
      <c r="TUW15" s="537"/>
      <c r="TUX15" s="537"/>
      <c r="TUY15" s="538"/>
      <c r="TUZ15" s="539"/>
      <c r="TVB15" s="540"/>
      <c r="TVC15" s="540"/>
      <c r="TVD15" s="542"/>
      <c r="TVE15" s="541"/>
      <c r="TVF15" s="537"/>
      <c r="TVG15" s="6"/>
      <c r="TVH15" s="275"/>
      <c r="TVI15" s="275"/>
      <c r="TVJ15" s="275"/>
      <c r="TVK15" s="275"/>
      <c r="TVL15" s="275"/>
      <c r="TVM15" s="276"/>
      <c r="TVN15" s="277"/>
      <c r="TVO15" s="277"/>
      <c r="TVP15" s="277"/>
      <c r="TVQ15" s="277"/>
      <c r="TVR15" s="274"/>
      <c r="TVS15" s="265"/>
      <c r="TVT15" s="537"/>
      <c r="TVU15" s="537"/>
      <c r="TVV15" s="538"/>
      <c r="TVW15" s="539"/>
      <c r="TVY15" s="540"/>
      <c r="TVZ15" s="540"/>
      <c r="TWA15" s="542"/>
      <c r="TWB15" s="541"/>
      <c r="TWC15" s="537"/>
      <c r="TWD15" s="6"/>
      <c r="TWE15" s="275"/>
      <c r="TWF15" s="275"/>
      <c r="TWG15" s="275"/>
      <c r="TWH15" s="275"/>
      <c r="TWI15" s="275"/>
      <c r="TWJ15" s="276"/>
      <c r="TWK15" s="277"/>
      <c r="TWL15" s="277"/>
      <c r="TWM15" s="277"/>
      <c r="TWN15" s="277"/>
      <c r="TWO15" s="274"/>
      <c r="TWP15" s="265"/>
      <c r="TWQ15" s="537"/>
      <c r="TWR15" s="537"/>
      <c r="TWS15" s="538"/>
      <c r="TWT15" s="539"/>
      <c r="TWV15" s="540"/>
      <c r="TWW15" s="540"/>
      <c r="TWX15" s="542"/>
      <c r="TWY15" s="541"/>
      <c r="TWZ15" s="537"/>
      <c r="TXA15" s="6"/>
      <c r="TXB15" s="275"/>
      <c r="TXC15" s="275"/>
      <c r="TXD15" s="275"/>
      <c r="TXE15" s="275"/>
      <c r="TXF15" s="275"/>
      <c r="TXG15" s="276"/>
      <c r="TXH15" s="277"/>
      <c r="TXI15" s="277"/>
      <c r="TXJ15" s="277"/>
      <c r="TXK15" s="277"/>
      <c r="TXL15" s="274"/>
      <c r="TXM15" s="265"/>
      <c r="TXN15" s="537"/>
      <c r="TXO15" s="537"/>
      <c r="TXP15" s="538"/>
      <c r="TXQ15" s="539"/>
      <c r="TXS15" s="540"/>
      <c r="TXT15" s="540"/>
      <c r="TXU15" s="542"/>
      <c r="TXV15" s="541"/>
      <c r="TXW15" s="537"/>
      <c r="TXX15" s="6"/>
      <c r="TXY15" s="275"/>
      <c r="TXZ15" s="275"/>
      <c r="TYA15" s="275"/>
      <c r="TYB15" s="275"/>
      <c r="TYC15" s="275"/>
      <c r="TYD15" s="276"/>
      <c r="TYE15" s="277"/>
      <c r="TYF15" s="277"/>
      <c r="TYG15" s="277"/>
      <c r="TYH15" s="277"/>
      <c r="TYI15" s="274"/>
      <c r="TYJ15" s="265"/>
      <c r="TYK15" s="537"/>
      <c r="TYL15" s="537"/>
      <c r="TYM15" s="538"/>
      <c r="TYN15" s="539"/>
      <c r="TYP15" s="540"/>
      <c r="TYQ15" s="540"/>
      <c r="TYR15" s="542"/>
      <c r="TYS15" s="541"/>
      <c r="TYT15" s="537"/>
      <c r="TYU15" s="6"/>
      <c r="TYV15" s="275"/>
      <c r="TYW15" s="275"/>
      <c r="TYX15" s="275"/>
      <c r="TYY15" s="275"/>
      <c r="TYZ15" s="275"/>
      <c r="TZA15" s="276"/>
      <c r="TZB15" s="277"/>
      <c r="TZC15" s="277"/>
      <c r="TZD15" s="277"/>
      <c r="TZE15" s="277"/>
      <c r="TZF15" s="274"/>
      <c r="TZG15" s="265"/>
      <c r="TZH15" s="537"/>
      <c r="TZI15" s="537"/>
      <c r="TZJ15" s="538"/>
      <c r="TZK15" s="539"/>
      <c r="TZM15" s="540"/>
      <c r="TZN15" s="540"/>
      <c r="TZO15" s="542"/>
      <c r="TZP15" s="541"/>
      <c r="TZQ15" s="537"/>
      <c r="TZR15" s="6"/>
      <c r="TZS15" s="275"/>
      <c r="TZT15" s="275"/>
      <c r="TZU15" s="275"/>
      <c r="TZV15" s="275"/>
      <c r="TZW15" s="275"/>
      <c r="TZX15" s="276"/>
      <c r="TZY15" s="277"/>
      <c r="TZZ15" s="277"/>
      <c r="UAA15" s="277"/>
      <c r="UAB15" s="277"/>
      <c r="UAC15" s="274"/>
      <c r="UAD15" s="265"/>
      <c r="UAE15" s="537"/>
      <c r="UAF15" s="537"/>
      <c r="UAG15" s="538"/>
      <c r="UAH15" s="539"/>
      <c r="UAJ15" s="540"/>
      <c r="UAK15" s="540"/>
      <c r="UAL15" s="542"/>
      <c r="UAM15" s="541"/>
      <c r="UAN15" s="537"/>
      <c r="UAO15" s="6"/>
      <c r="UAP15" s="275"/>
      <c r="UAQ15" s="275"/>
      <c r="UAR15" s="275"/>
      <c r="UAS15" s="275"/>
      <c r="UAT15" s="275"/>
      <c r="UAU15" s="276"/>
      <c r="UAV15" s="277"/>
      <c r="UAW15" s="277"/>
      <c r="UAX15" s="277"/>
      <c r="UAY15" s="277"/>
      <c r="UAZ15" s="274"/>
      <c r="UBA15" s="265"/>
      <c r="UBB15" s="537"/>
      <c r="UBC15" s="537"/>
      <c r="UBD15" s="538"/>
      <c r="UBE15" s="539"/>
      <c r="UBG15" s="540"/>
      <c r="UBH15" s="540"/>
      <c r="UBI15" s="542"/>
      <c r="UBJ15" s="541"/>
      <c r="UBK15" s="537"/>
      <c r="UBL15" s="6"/>
      <c r="UBM15" s="275"/>
      <c r="UBN15" s="275"/>
      <c r="UBO15" s="275"/>
      <c r="UBP15" s="275"/>
      <c r="UBQ15" s="275"/>
      <c r="UBR15" s="276"/>
      <c r="UBS15" s="277"/>
      <c r="UBT15" s="277"/>
      <c r="UBU15" s="277"/>
      <c r="UBV15" s="277"/>
      <c r="UBW15" s="274"/>
      <c r="UBX15" s="265"/>
      <c r="UBY15" s="537"/>
      <c r="UBZ15" s="537"/>
      <c r="UCA15" s="538"/>
      <c r="UCB15" s="539"/>
      <c r="UCD15" s="540"/>
      <c r="UCE15" s="540"/>
      <c r="UCF15" s="542"/>
      <c r="UCG15" s="541"/>
      <c r="UCH15" s="537"/>
      <c r="UCI15" s="6"/>
      <c r="UCJ15" s="275"/>
      <c r="UCK15" s="275"/>
      <c r="UCL15" s="275"/>
      <c r="UCM15" s="275"/>
      <c r="UCN15" s="275"/>
      <c r="UCO15" s="276"/>
      <c r="UCP15" s="277"/>
      <c r="UCQ15" s="277"/>
      <c r="UCR15" s="277"/>
      <c r="UCS15" s="277"/>
      <c r="UCT15" s="274"/>
      <c r="UCU15" s="265"/>
      <c r="UCV15" s="537"/>
      <c r="UCW15" s="537"/>
      <c r="UCX15" s="538"/>
      <c r="UCY15" s="539"/>
      <c r="UDA15" s="540"/>
      <c r="UDB15" s="540"/>
      <c r="UDC15" s="542"/>
      <c r="UDD15" s="541"/>
      <c r="UDE15" s="537"/>
      <c r="UDF15" s="6"/>
      <c r="UDG15" s="275"/>
      <c r="UDH15" s="275"/>
      <c r="UDI15" s="275"/>
      <c r="UDJ15" s="275"/>
      <c r="UDK15" s="275"/>
      <c r="UDL15" s="276"/>
      <c r="UDM15" s="277"/>
      <c r="UDN15" s="277"/>
      <c r="UDO15" s="277"/>
      <c r="UDP15" s="277"/>
      <c r="UDQ15" s="274"/>
      <c r="UDR15" s="265"/>
      <c r="UDS15" s="537"/>
      <c r="UDT15" s="537"/>
      <c r="UDU15" s="538"/>
      <c r="UDV15" s="539"/>
      <c r="UDX15" s="540"/>
      <c r="UDY15" s="540"/>
      <c r="UDZ15" s="542"/>
      <c r="UEA15" s="541"/>
      <c r="UEB15" s="537"/>
      <c r="UEC15" s="6"/>
      <c r="UED15" s="275"/>
      <c r="UEE15" s="275"/>
      <c r="UEF15" s="275"/>
      <c r="UEG15" s="275"/>
      <c r="UEH15" s="275"/>
      <c r="UEI15" s="276"/>
      <c r="UEJ15" s="277"/>
      <c r="UEK15" s="277"/>
      <c r="UEL15" s="277"/>
      <c r="UEM15" s="277"/>
      <c r="UEN15" s="274"/>
      <c r="UEO15" s="265"/>
      <c r="UEP15" s="537"/>
      <c r="UEQ15" s="537"/>
      <c r="UER15" s="538"/>
      <c r="UES15" s="539"/>
      <c r="UEU15" s="540"/>
      <c r="UEV15" s="540"/>
      <c r="UEW15" s="542"/>
      <c r="UEX15" s="541"/>
      <c r="UEY15" s="537"/>
      <c r="UEZ15" s="6"/>
      <c r="UFA15" s="275"/>
      <c r="UFB15" s="275"/>
      <c r="UFC15" s="275"/>
      <c r="UFD15" s="275"/>
      <c r="UFE15" s="275"/>
      <c r="UFF15" s="276"/>
      <c r="UFG15" s="277"/>
      <c r="UFH15" s="277"/>
      <c r="UFI15" s="277"/>
      <c r="UFJ15" s="277"/>
      <c r="UFK15" s="274"/>
      <c r="UFL15" s="265"/>
      <c r="UFM15" s="537"/>
      <c r="UFN15" s="537"/>
      <c r="UFO15" s="538"/>
      <c r="UFP15" s="539"/>
      <c r="UFR15" s="540"/>
      <c r="UFS15" s="540"/>
      <c r="UFT15" s="542"/>
      <c r="UFU15" s="541"/>
      <c r="UFV15" s="537"/>
      <c r="UFW15" s="6"/>
      <c r="UFX15" s="275"/>
      <c r="UFY15" s="275"/>
      <c r="UFZ15" s="275"/>
      <c r="UGA15" s="275"/>
      <c r="UGB15" s="275"/>
      <c r="UGC15" s="276"/>
      <c r="UGD15" s="277"/>
      <c r="UGE15" s="277"/>
      <c r="UGF15" s="277"/>
      <c r="UGG15" s="277"/>
      <c r="UGH15" s="274"/>
      <c r="UGI15" s="265"/>
      <c r="UGJ15" s="537"/>
      <c r="UGK15" s="537"/>
      <c r="UGL15" s="538"/>
      <c r="UGM15" s="539"/>
      <c r="UGO15" s="540"/>
      <c r="UGP15" s="540"/>
      <c r="UGQ15" s="542"/>
      <c r="UGR15" s="541"/>
      <c r="UGS15" s="537"/>
      <c r="UGT15" s="6"/>
      <c r="UGU15" s="275"/>
      <c r="UGV15" s="275"/>
      <c r="UGW15" s="275"/>
      <c r="UGX15" s="275"/>
      <c r="UGY15" s="275"/>
      <c r="UGZ15" s="276"/>
      <c r="UHA15" s="277"/>
      <c r="UHB15" s="277"/>
      <c r="UHC15" s="277"/>
      <c r="UHD15" s="277"/>
      <c r="UHE15" s="274"/>
      <c r="UHF15" s="265"/>
      <c r="UHG15" s="537"/>
      <c r="UHH15" s="537"/>
      <c r="UHI15" s="538"/>
      <c r="UHJ15" s="539"/>
      <c r="UHL15" s="540"/>
      <c r="UHM15" s="540"/>
      <c r="UHN15" s="542"/>
      <c r="UHO15" s="541"/>
      <c r="UHP15" s="537"/>
      <c r="UHQ15" s="6"/>
      <c r="UHR15" s="275"/>
      <c r="UHS15" s="275"/>
      <c r="UHT15" s="275"/>
      <c r="UHU15" s="275"/>
      <c r="UHV15" s="275"/>
      <c r="UHW15" s="276"/>
      <c r="UHX15" s="277"/>
      <c r="UHY15" s="277"/>
      <c r="UHZ15" s="277"/>
      <c r="UIA15" s="277"/>
      <c r="UIB15" s="274"/>
      <c r="UIC15" s="265"/>
      <c r="UID15" s="537"/>
      <c r="UIE15" s="537"/>
      <c r="UIF15" s="538"/>
      <c r="UIG15" s="539"/>
      <c r="UII15" s="540"/>
      <c r="UIJ15" s="540"/>
      <c r="UIK15" s="542"/>
      <c r="UIL15" s="541"/>
      <c r="UIM15" s="537"/>
      <c r="UIN15" s="6"/>
      <c r="UIO15" s="275"/>
      <c r="UIP15" s="275"/>
      <c r="UIQ15" s="275"/>
      <c r="UIR15" s="275"/>
      <c r="UIS15" s="275"/>
      <c r="UIT15" s="276"/>
      <c r="UIU15" s="277"/>
      <c r="UIV15" s="277"/>
      <c r="UIW15" s="277"/>
      <c r="UIX15" s="277"/>
      <c r="UIY15" s="274"/>
      <c r="UIZ15" s="265"/>
      <c r="UJA15" s="537"/>
      <c r="UJB15" s="537"/>
      <c r="UJC15" s="538"/>
      <c r="UJD15" s="539"/>
      <c r="UJF15" s="540"/>
      <c r="UJG15" s="540"/>
      <c r="UJH15" s="542"/>
      <c r="UJI15" s="541"/>
      <c r="UJJ15" s="537"/>
      <c r="UJK15" s="6"/>
      <c r="UJL15" s="275"/>
      <c r="UJM15" s="275"/>
      <c r="UJN15" s="275"/>
      <c r="UJO15" s="275"/>
      <c r="UJP15" s="275"/>
      <c r="UJQ15" s="276"/>
      <c r="UJR15" s="277"/>
      <c r="UJS15" s="277"/>
      <c r="UJT15" s="277"/>
      <c r="UJU15" s="277"/>
      <c r="UJV15" s="274"/>
      <c r="UJW15" s="265"/>
      <c r="UJX15" s="537"/>
      <c r="UJY15" s="537"/>
      <c r="UJZ15" s="538"/>
      <c r="UKA15" s="539"/>
      <c r="UKC15" s="540"/>
      <c r="UKD15" s="540"/>
      <c r="UKE15" s="542"/>
      <c r="UKF15" s="541"/>
      <c r="UKG15" s="537"/>
      <c r="UKH15" s="6"/>
      <c r="UKI15" s="275"/>
      <c r="UKJ15" s="275"/>
      <c r="UKK15" s="275"/>
      <c r="UKL15" s="275"/>
      <c r="UKM15" s="275"/>
      <c r="UKN15" s="276"/>
      <c r="UKO15" s="277"/>
      <c r="UKP15" s="277"/>
      <c r="UKQ15" s="277"/>
      <c r="UKR15" s="277"/>
      <c r="UKS15" s="274"/>
      <c r="UKT15" s="265"/>
      <c r="UKU15" s="537"/>
      <c r="UKV15" s="537"/>
      <c r="UKW15" s="538"/>
      <c r="UKX15" s="539"/>
      <c r="UKZ15" s="540"/>
      <c r="ULA15" s="540"/>
      <c r="ULB15" s="542"/>
      <c r="ULC15" s="541"/>
      <c r="ULD15" s="537"/>
      <c r="ULE15" s="6"/>
      <c r="ULF15" s="275"/>
      <c r="ULG15" s="275"/>
      <c r="ULH15" s="275"/>
      <c r="ULI15" s="275"/>
      <c r="ULJ15" s="275"/>
      <c r="ULK15" s="276"/>
      <c r="ULL15" s="277"/>
      <c r="ULM15" s="277"/>
      <c r="ULN15" s="277"/>
      <c r="ULO15" s="277"/>
      <c r="ULP15" s="274"/>
      <c r="ULQ15" s="265"/>
      <c r="ULR15" s="537"/>
      <c r="ULS15" s="537"/>
      <c r="ULT15" s="538"/>
      <c r="ULU15" s="539"/>
      <c r="ULW15" s="540"/>
      <c r="ULX15" s="540"/>
      <c r="ULY15" s="542"/>
      <c r="ULZ15" s="541"/>
      <c r="UMA15" s="537"/>
      <c r="UMB15" s="6"/>
      <c r="UMC15" s="275"/>
      <c r="UMD15" s="275"/>
      <c r="UME15" s="275"/>
      <c r="UMF15" s="275"/>
      <c r="UMG15" s="275"/>
      <c r="UMH15" s="276"/>
      <c r="UMI15" s="277"/>
      <c r="UMJ15" s="277"/>
      <c r="UMK15" s="277"/>
      <c r="UML15" s="277"/>
      <c r="UMM15" s="274"/>
      <c r="UMN15" s="265"/>
      <c r="UMO15" s="537"/>
      <c r="UMP15" s="537"/>
      <c r="UMQ15" s="538"/>
      <c r="UMR15" s="539"/>
      <c r="UMT15" s="540"/>
      <c r="UMU15" s="540"/>
      <c r="UMV15" s="542"/>
      <c r="UMW15" s="541"/>
      <c r="UMX15" s="537"/>
      <c r="UMY15" s="6"/>
      <c r="UMZ15" s="275"/>
      <c r="UNA15" s="275"/>
      <c r="UNB15" s="275"/>
      <c r="UNC15" s="275"/>
      <c r="UND15" s="275"/>
      <c r="UNE15" s="276"/>
      <c r="UNF15" s="277"/>
      <c r="UNG15" s="277"/>
      <c r="UNH15" s="277"/>
      <c r="UNI15" s="277"/>
      <c r="UNJ15" s="274"/>
      <c r="UNK15" s="265"/>
      <c r="UNL15" s="537"/>
      <c r="UNM15" s="537"/>
      <c r="UNN15" s="538"/>
      <c r="UNO15" s="539"/>
      <c r="UNQ15" s="540"/>
      <c r="UNR15" s="540"/>
      <c r="UNS15" s="542"/>
      <c r="UNT15" s="541"/>
      <c r="UNU15" s="537"/>
      <c r="UNV15" s="6"/>
      <c r="UNW15" s="275"/>
      <c r="UNX15" s="275"/>
      <c r="UNY15" s="275"/>
      <c r="UNZ15" s="275"/>
      <c r="UOA15" s="275"/>
      <c r="UOB15" s="276"/>
      <c r="UOC15" s="277"/>
      <c r="UOD15" s="277"/>
      <c r="UOE15" s="277"/>
      <c r="UOF15" s="277"/>
      <c r="UOG15" s="274"/>
      <c r="UOH15" s="265"/>
      <c r="UOI15" s="537"/>
      <c r="UOJ15" s="537"/>
      <c r="UOK15" s="538"/>
      <c r="UOL15" s="539"/>
      <c r="UON15" s="540"/>
      <c r="UOO15" s="540"/>
      <c r="UOP15" s="542"/>
      <c r="UOQ15" s="541"/>
      <c r="UOR15" s="537"/>
      <c r="UOS15" s="6"/>
      <c r="UOT15" s="275"/>
      <c r="UOU15" s="275"/>
      <c r="UOV15" s="275"/>
      <c r="UOW15" s="275"/>
      <c r="UOX15" s="275"/>
      <c r="UOY15" s="276"/>
      <c r="UOZ15" s="277"/>
      <c r="UPA15" s="277"/>
      <c r="UPB15" s="277"/>
      <c r="UPC15" s="277"/>
      <c r="UPD15" s="274"/>
      <c r="UPE15" s="265"/>
      <c r="UPF15" s="537"/>
      <c r="UPG15" s="537"/>
      <c r="UPH15" s="538"/>
      <c r="UPI15" s="539"/>
      <c r="UPK15" s="540"/>
      <c r="UPL15" s="540"/>
      <c r="UPM15" s="542"/>
      <c r="UPN15" s="541"/>
      <c r="UPO15" s="537"/>
      <c r="UPP15" s="6"/>
      <c r="UPQ15" s="275"/>
      <c r="UPR15" s="275"/>
      <c r="UPS15" s="275"/>
      <c r="UPT15" s="275"/>
      <c r="UPU15" s="275"/>
      <c r="UPV15" s="276"/>
      <c r="UPW15" s="277"/>
      <c r="UPX15" s="277"/>
      <c r="UPY15" s="277"/>
      <c r="UPZ15" s="277"/>
      <c r="UQA15" s="274"/>
      <c r="UQB15" s="265"/>
      <c r="UQC15" s="537"/>
      <c r="UQD15" s="537"/>
      <c r="UQE15" s="538"/>
      <c r="UQF15" s="539"/>
      <c r="UQH15" s="540"/>
      <c r="UQI15" s="540"/>
      <c r="UQJ15" s="542"/>
      <c r="UQK15" s="541"/>
      <c r="UQL15" s="537"/>
      <c r="UQM15" s="6"/>
      <c r="UQN15" s="275"/>
      <c r="UQO15" s="275"/>
      <c r="UQP15" s="275"/>
      <c r="UQQ15" s="275"/>
      <c r="UQR15" s="275"/>
      <c r="UQS15" s="276"/>
      <c r="UQT15" s="277"/>
      <c r="UQU15" s="277"/>
      <c r="UQV15" s="277"/>
      <c r="UQW15" s="277"/>
      <c r="UQX15" s="274"/>
      <c r="UQY15" s="265"/>
      <c r="UQZ15" s="537"/>
      <c r="URA15" s="537"/>
      <c r="URB15" s="538"/>
      <c r="URC15" s="539"/>
      <c r="URE15" s="540"/>
      <c r="URF15" s="540"/>
      <c r="URG15" s="542"/>
      <c r="URH15" s="541"/>
      <c r="URI15" s="537"/>
      <c r="URJ15" s="6"/>
      <c r="URK15" s="275"/>
      <c r="URL15" s="275"/>
      <c r="URM15" s="275"/>
      <c r="URN15" s="275"/>
      <c r="URO15" s="275"/>
      <c r="URP15" s="276"/>
      <c r="URQ15" s="277"/>
      <c r="URR15" s="277"/>
      <c r="URS15" s="277"/>
      <c r="URT15" s="277"/>
      <c r="URU15" s="274"/>
      <c r="URV15" s="265"/>
      <c r="URW15" s="537"/>
      <c r="URX15" s="537"/>
      <c r="URY15" s="538"/>
      <c r="URZ15" s="539"/>
      <c r="USB15" s="540"/>
      <c r="USC15" s="540"/>
      <c r="USD15" s="542"/>
      <c r="USE15" s="541"/>
      <c r="USF15" s="537"/>
      <c r="USG15" s="6"/>
      <c r="USH15" s="275"/>
      <c r="USI15" s="275"/>
      <c r="USJ15" s="275"/>
      <c r="USK15" s="275"/>
      <c r="USL15" s="275"/>
      <c r="USM15" s="276"/>
      <c r="USN15" s="277"/>
      <c r="USO15" s="277"/>
      <c r="USP15" s="277"/>
      <c r="USQ15" s="277"/>
      <c r="USR15" s="274"/>
      <c r="USS15" s="265"/>
      <c r="UST15" s="537"/>
      <c r="USU15" s="537"/>
      <c r="USV15" s="538"/>
      <c r="USW15" s="539"/>
      <c r="USY15" s="540"/>
      <c r="USZ15" s="540"/>
      <c r="UTA15" s="542"/>
      <c r="UTB15" s="541"/>
      <c r="UTC15" s="537"/>
      <c r="UTD15" s="6"/>
      <c r="UTE15" s="275"/>
      <c r="UTF15" s="275"/>
      <c r="UTG15" s="275"/>
      <c r="UTH15" s="275"/>
      <c r="UTI15" s="275"/>
      <c r="UTJ15" s="276"/>
      <c r="UTK15" s="277"/>
      <c r="UTL15" s="277"/>
      <c r="UTM15" s="277"/>
      <c r="UTN15" s="277"/>
      <c r="UTO15" s="274"/>
      <c r="UTP15" s="265"/>
      <c r="UTQ15" s="537"/>
      <c r="UTR15" s="537"/>
      <c r="UTS15" s="538"/>
      <c r="UTT15" s="539"/>
      <c r="UTV15" s="540"/>
      <c r="UTW15" s="540"/>
      <c r="UTX15" s="542"/>
      <c r="UTY15" s="541"/>
      <c r="UTZ15" s="537"/>
      <c r="UUA15" s="6"/>
      <c r="UUB15" s="275"/>
      <c r="UUC15" s="275"/>
      <c r="UUD15" s="275"/>
      <c r="UUE15" s="275"/>
      <c r="UUF15" s="275"/>
      <c r="UUG15" s="276"/>
      <c r="UUH15" s="277"/>
      <c r="UUI15" s="277"/>
      <c r="UUJ15" s="277"/>
      <c r="UUK15" s="277"/>
      <c r="UUL15" s="274"/>
      <c r="UUM15" s="265"/>
      <c r="UUN15" s="537"/>
      <c r="UUO15" s="537"/>
      <c r="UUP15" s="538"/>
      <c r="UUQ15" s="539"/>
      <c r="UUS15" s="540"/>
      <c r="UUT15" s="540"/>
      <c r="UUU15" s="542"/>
      <c r="UUV15" s="541"/>
      <c r="UUW15" s="537"/>
      <c r="UUX15" s="6"/>
      <c r="UUY15" s="275"/>
      <c r="UUZ15" s="275"/>
      <c r="UVA15" s="275"/>
      <c r="UVB15" s="275"/>
      <c r="UVC15" s="275"/>
      <c r="UVD15" s="276"/>
      <c r="UVE15" s="277"/>
      <c r="UVF15" s="277"/>
      <c r="UVG15" s="277"/>
      <c r="UVH15" s="277"/>
      <c r="UVI15" s="274"/>
      <c r="UVJ15" s="265"/>
      <c r="UVK15" s="537"/>
      <c r="UVL15" s="537"/>
      <c r="UVM15" s="538"/>
      <c r="UVN15" s="539"/>
      <c r="UVP15" s="540"/>
      <c r="UVQ15" s="540"/>
      <c r="UVR15" s="542"/>
      <c r="UVS15" s="541"/>
      <c r="UVT15" s="537"/>
      <c r="UVU15" s="6"/>
      <c r="UVV15" s="275"/>
      <c r="UVW15" s="275"/>
      <c r="UVX15" s="275"/>
      <c r="UVY15" s="275"/>
      <c r="UVZ15" s="275"/>
      <c r="UWA15" s="276"/>
      <c r="UWB15" s="277"/>
      <c r="UWC15" s="277"/>
      <c r="UWD15" s="277"/>
      <c r="UWE15" s="277"/>
      <c r="UWF15" s="274"/>
      <c r="UWG15" s="265"/>
      <c r="UWH15" s="537"/>
      <c r="UWI15" s="537"/>
      <c r="UWJ15" s="538"/>
      <c r="UWK15" s="539"/>
      <c r="UWM15" s="540"/>
      <c r="UWN15" s="540"/>
      <c r="UWO15" s="542"/>
      <c r="UWP15" s="541"/>
      <c r="UWQ15" s="537"/>
      <c r="UWR15" s="6"/>
      <c r="UWS15" s="275"/>
      <c r="UWT15" s="275"/>
      <c r="UWU15" s="275"/>
      <c r="UWV15" s="275"/>
      <c r="UWW15" s="275"/>
      <c r="UWX15" s="276"/>
      <c r="UWY15" s="277"/>
      <c r="UWZ15" s="277"/>
      <c r="UXA15" s="277"/>
      <c r="UXB15" s="277"/>
      <c r="UXC15" s="274"/>
      <c r="UXD15" s="265"/>
      <c r="UXE15" s="537"/>
      <c r="UXF15" s="537"/>
      <c r="UXG15" s="538"/>
      <c r="UXH15" s="539"/>
      <c r="UXJ15" s="540"/>
      <c r="UXK15" s="540"/>
      <c r="UXL15" s="542"/>
      <c r="UXM15" s="541"/>
      <c r="UXN15" s="537"/>
      <c r="UXO15" s="6"/>
      <c r="UXP15" s="275"/>
      <c r="UXQ15" s="275"/>
      <c r="UXR15" s="275"/>
      <c r="UXS15" s="275"/>
      <c r="UXT15" s="275"/>
      <c r="UXU15" s="276"/>
      <c r="UXV15" s="277"/>
      <c r="UXW15" s="277"/>
      <c r="UXX15" s="277"/>
      <c r="UXY15" s="277"/>
      <c r="UXZ15" s="274"/>
      <c r="UYA15" s="265"/>
      <c r="UYB15" s="537"/>
      <c r="UYC15" s="537"/>
      <c r="UYD15" s="538"/>
      <c r="UYE15" s="539"/>
      <c r="UYG15" s="540"/>
      <c r="UYH15" s="540"/>
      <c r="UYI15" s="542"/>
      <c r="UYJ15" s="541"/>
      <c r="UYK15" s="537"/>
      <c r="UYL15" s="6"/>
      <c r="UYM15" s="275"/>
      <c r="UYN15" s="275"/>
      <c r="UYO15" s="275"/>
      <c r="UYP15" s="275"/>
      <c r="UYQ15" s="275"/>
      <c r="UYR15" s="276"/>
      <c r="UYS15" s="277"/>
      <c r="UYT15" s="277"/>
      <c r="UYU15" s="277"/>
      <c r="UYV15" s="277"/>
      <c r="UYW15" s="274"/>
      <c r="UYX15" s="265"/>
      <c r="UYY15" s="537"/>
      <c r="UYZ15" s="537"/>
      <c r="UZA15" s="538"/>
      <c r="UZB15" s="539"/>
      <c r="UZD15" s="540"/>
      <c r="UZE15" s="540"/>
      <c r="UZF15" s="542"/>
      <c r="UZG15" s="541"/>
      <c r="UZH15" s="537"/>
      <c r="UZI15" s="6"/>
      <c r="UZJ15" s="275"/>
      <c r="UZK15" s="275"/>
      <c r="UZL15" s="275"/>
      <c r="UZM15" s="275"/>
      <c r="UZN15" s="275"/>
      <c r="UZO15" s="276"/>
      <c r="UZP15" s="277"/>
      <c r="UZQ15" s="277"/>
      <c r="UZR15" s="277"/>
      <c r="UZS15" s="277"/>
      <c r="UZT15" s="274"/>
      <c r="UZU15" s="265"/>
      <c r="UZV15" s="537"/>
      <c r="UZW15" s="537"/>
      <c r="UZX15" s="538"/>
      <c r="UZY15" s="539"/>
      <c r="VAA15" s="540"/>
      <c r="VAB15" s="540"/>
      <c r="VAC15" s="542"/>
      <c r="VAD15" s="541"/>
      <c r="VAE15" s="537"/>
      <c r="VAF15" s="6"/>
      <c r="VAG15" s="275"/>
      <c r="VAH15" s="275"/>
      <c r="VAI15" s="275"/>
      <c r="VAJ15" s="275"/>
      <c r="VAK15" s="275"/>
      <c r="VAL15" s="276"/>
      <c r="VAM15" s="277"/>
      <c r="VAN15" s="277"/>
      <c r="VAO15" s="277"/>
      <c r="VAP15" s="277"/>
      <c r="VAQ15" s="274"/>
      <c r="VAR15" s="265"/>
      <c r="VAS15" s="537"/>
      <c r="VAT15" s="537"/>
      <c r="VAU15" s="538"/>
      <c r="VAV15" s="539"/>
      <c r="VAX15" s="540"/>
      <c r="VAY15" s="540"/>
      <c r="VAZ15" s="542"/>
      <c r="VBA15" s="541"/>
      <c r="VBB15" s="537"/>
      <c r="VBC15" s="6"/>
      <c r="VBD15" s="275"/>
      <c r="VBE15" s="275"/>
      <c r="VBF15" s="275"/>
      <c r="VBG15" s="275"/>
      <c r="VBH15" s="275"/>
      <c r="VBI15" s="276"/>
      <c r="VBJ15" s="277"/>
      <c r="VBK15" s="277"/>
      <c r="VBL15" s="277"/>
      <c r="VBM15" s="277"/>
      <c r="VBN15" s="274"/>
      <c r="VBO15" s="265"/>
      <c r="VBP15" s="537"/>
      <c r="VBQ15" s="537"/>
      <c r="VBR15" s="538"/>
      <c r="VBS15" s="539"/>
      <c r="VBU15" s="540"/>
      <c r="VBV15" s="540"/>
      <c r="VBW15" s="542"/>
      <c r="VBX15" s="541"/>
      <c r="VBY15" s="537"/>
      <c r="VBZ15" s="6"/>
      <c r="VCA15" s="275"/>
      <c r="VCB15" s="275"/>
      <c r="VCC15" s="275"/>
      <c r="VCD15" s="275"/>
      <c r="VCE15" s="275"/>
      <c r="VCF15" s="276"/>
      <c r="VCG15" s="277"/>
      <c r="VCH15" s="277"/>
      <c r="VCI15" s="277"/>
      <c r="VCJ15" s="277"/>
      <c r="VCK15" s="274"/>
      <c r="VCL15" s="265"/>
      <c r="VCM15" s="537"/>
      <c r="VCN15" s="537"/>
      <c r="VCO15" s="538"/>
      <c r="VCP15" s="539"/>
      <c r="VCR15" s="540"/>
      <c r="VCS15" s="540"/>
      <c r="VCT15" s="542"/>
      <c r="VCU15" s="541"/>
      <c r="VCV15" s="537"/>
      <c r="VCW15" s="6"/>
      <c r="VCX15" s="275"/>
      <c r="VCY15" s="275"/>
      <c r="VCZ15" s="275"/>
      <c r="VDA15" s="275"/>
      <c r="VDB15" s="275"/>
      <c r="VDC15" s="276"/>
      <c r="VDD15" s="277"/>
      <c r="VDE15" s="277"/>
      <c r="VDF15" s="277"/>
      <c r="VDG15" s="277"/>
      <c r="VDH15" s="274"/>
      <c r="VDI15" s="265"/>
      <c r="VDJ15" s="537"/>
      <c r="VDK15" s="537"/>
      <c r="VDL15" s="538"/>
      <c r="VDM15" s="539"/>
      <c r="VDO15" s="540"/>
      <c r="VDP15" s="540"/>
      <c r="VDQ15" s="542"/>
      <c r="VDR15" s="541"/>
      <c r="VDS15" s="537"/>
      <c r="VDT15" s="6"/>
      <c r="VDU15" s="275"/>
      <c r="VDV15" s="275"/>
      <c r="VDW15" s="275"/>
      <c r="VDX15" s="275"/>
      <c r="VDY15" s="275"/>
      <c r="VDZ15" s="276"/>
      <c r="VEA15" s="277"/>
      <c r="VEB15" s="277"/>
      <c r="VEC15" s="277"/>
      <c r="VED15" s="277"/>
      <c r="VEE15" s="274"/>
      <c r="VEF15" s="265"/>
      <c r="VEG15" s="537"/>
      <c r="VEH15" s="537"/>
      <c r="VEI15" s="538"/>
      <c r="VEJ15" s="539"/>
      <c r="VEL15" s="540"/>
      <c r="VEM15" s="540"/>
      <c r="VEN15" s="542"/>
      <c r="VEO15" s="541"/>
      <c r="VEP15" s="537"/>
      <c r="VEQ15" s="6"/>
      <c r="VER15" s="275"/>
      <c r="VES15" s="275"/>
      <c r="VET15" s="275"/>
      <c r="VEU15" s="275"/>
      <c r="VEV15" s="275"/>
      <c r="VEW15" s="276"/>
      <c r="VEX15" s="277"/>
      <c r="VEY15" s="277"/>
      <c r="VEZ15" s="277"/>
      <c r="VFA15" s="277"/>
      <c r="VFB15" s="274"/>
      <c r="VFC15" s="265"/>
      <c r="VFD15" s="537"/>
      <c r="VFE15" s="537"/>
      <c r="VFF15" s="538"/>
      <c r="VFG15" s="539"/>
      <c r="VFI15" s="540"/>
      <c r="VFJ15" s="540"/>
      <c r="VFK15" s="542"/>
      <c r="VFL15" s="541"/>
      <c r="VFM15" s="537"/>
      <c r="VFN15" s="6"/>
      <c r="VFO15" s="275"/>
      <c r="VFP15" s="275"/>
      <c r="VFQ15" s="275"/>
      <c r="VFR15" s="275"/>
      <c r="VFS15" s="275"/>
      <c r="VFT15" s="276"/>
      <c r="VFU15" s="277"/>
      <c r="VFV15" s="277"/>
      <c r="VFW15" s="277"/>
      <c r="VFX15" s="277"/>
      <c r="VFY15" s="274"/>
      <c r="VFZ15" s="265"/>
      <c r="VGA15" s="537"/>
      <c r="VGB15" s="537"/>
      <c r="VGC15" s="538"/>
      <c r="VGD15" s="539"/>
      <c r="VGF15" s="540"/>
      <c r="VGG15" s="540"/>
      <c r="VGH15" s="542"/>
      <c r="VGI15" s="541"/>
      <c r="VGJ15" s="537"/>
      <c r="VGK15" s="6"/>
      <c r="VGL15" s="275"/>
      <c r="VGM15" s="275"/>
      <c r="VGN15" s="275"/>
      <c r="VGO15" s="275"/>
      <c r="VGP15" s="275"/>
      <c r="VGQ15" s="276"/>
      <c r="VGR15" s="277"/>
      <c r="VGS15" s="277"/>
      <c r="VGT15" s="277"/>
      <c r="VGU15" s="277"/>
      <c r="VGV15" s="274"/>
      <c r="VGW15" s="265"/>
      <c r="VGX15" s="537"/>
      <c r="VGY15" s="537"/>
      <c r="VGZ15" s="538"/>
      <c r="VHA15" s="539"/>
      <c r="VHC15" s="540"/>
      <c r="VHD15" s="540"/>
      <c r="VHE15" s="542"/>
      <c r="VHF15" s="541"/>
      <c r="VHG15" s="537"/>
      <c r="VHH15" s="6"/>
      <c r="VHI15" s="275"/>
      <c r="VHJ15" s="275"/>
      <c r="VHK15" s="275"/>
      <c r="VHL15" s="275"/>
      <c r="VHM15" s="275"/>
      <c r="VHN15" s="276"/>
      <c r="VHO15" s="277"/>
      <c r="VHP15" s="277"/>
      <c r="VHQ15" s="277"/>
      <c r="VHR15" s="277"/>
      <c r="VHS15" s="274"/>
      <c r="VHT15" s="265"/>
      <c r="VHU15" s="537"/>
      <c r="VHV15" s="537"/>
      <c r="VHW15" s="538"/>
      <c r="VHX15" s="539"/>
      <c r="VHZ15" s="540"/>
      <c r="VIA15" s="540"/>
      <c r="VIB15" s="542"/>
      <c r="VIC15" s="541"/>
      <c r="VID15" s="537"/>
      <c r="VIE15" s="6"/>
      <c r="VIF15" s="275"/>
      <c r="VIG15" s="275"/>
      <c r="VIH15" s="275"/>
      <c r="VII15" s="275"/>
      <c r="VIJ15" s="275"/>
      <c r="VIK15" s="276"/>
      <c r="VIL15" s="277"/>
      <c r="VIM15" s="277"/>
      <c r="VIN15" s="277"/>
      <c r="VIO15" s="277"/>
      <c r="VIP15" s="274"/>
      <c r="VIQ15" s="265"/>
      <c r="VIR15" s="537"/>
      <c r="VIS15" s="537"/>
      <c r="VIT15" s="538"/>
      <c r="VIU15" s="539"/>
      <c r="VIW15" s="540"/>
      <c r="VIX15" s="540"/>
      <c r="VIY15" s="542"/>
      <c r="VIZ15" s="541"/>
      <c r="VJA15" s="537"/>
      <c r="VJB15" s="6"/>
      <c r="VJC15" s="275"/>
      <c r="VJD15" s="275"/>
      <c r="VJE15" s="275"/>
      <c r="VJF15" s="275"/>
      <c r="VJG15" s="275"/>
      <c r="VJH15" s="276"/>
      <c r="VJI15" s="277"/>
      <c r="VJJ15" s="277"/>
      <c r="VJK15" s="277"/>
      <c r="VJL15" s="277"/>
      <c r="VJM15" s="274"/>
      <c r="VJN15" s="265"/>
      <c r="VJO15" s="537"/>
      <c r="VJP15" s="537"/>
      <c r="VJQ15" s="538"/>
      <c r="VJR15" s="539"/>
      <c r="VJT15" s="540"/>
      <c r="VJU15" s="540"/>
      <c r="VJV15" s="542"/>
      <c r="VJW15" s="541"/>
      <c r="VJX15" s="537"/>
      <c r="VJY15" s="6"/>
      <c r="VJZ15" s="275"/>
      <c r="VKA15" s="275"/>
      <c r="VKB15" s="275"/>
      <c r="VKC15" s="275"/>
      <c r="VKD15" s="275"/>
      <c r="VKE15" s="276"/>
      <c r="VKF15" s="277"/>
      <c r="VKG15" s="277"/>
      <c r="VKH15" s="277"/>
      <c r="VKI15" s="277"/>
      <c r="VKJ15" s="274"/>
      <c r="VKK15" s="265"/>
      <c r="VKL15" s="537"/>
      <c r="VKM15" s="537"/>
      <c r="VKN15" s="538"/>
      <c r="VKO15" s="539"/>
      <c r="VKQ15" s="540"/>
      <c r="VKR15" s="540"/>
      <c r="VKS15" s="542"/>
      <c r="VKT15" s="541"/>
      <c r="VKU15" s="537"/>
      <c r="VKV15" s="6"/>
      <c r="VKW15" s="275"/>
      <c r="VKX15" s="275"/>
      <c r="VKY15" s="275"/>
      <c r="VKZ15" s="275"/>
      <c r="VLA15" s="275"/>
      <c r="VLB15" s="276"/>
      <c r="VLC15" s="277"/>
      <c r="VLD15" s="277"/>
      <c r="VLE15" s="277"/>
      <c r="VLF15" s="277"/>
      <c r="VLG15" s="274"/>
      <c r="VLH15" s="265"/>
      <c r="VLI15" s="537"/>
      <c r="VLJ15" s="537"/>
      <c r="VLK15" s="538"/>
      <c r="VLL15" s="539"/>
      <c r="VLN15" s="540"/>
      <c r="VLO15" s="540"/>
      <c r="VLP15" s="542"/>
      <c r="VLQ15" s="541"/>
      <c r="VLR15" s="537"/>
      <c r="VLS15" s="6"/>
      <c r="VLT15" s="275"/>
      <c r="VLU15" s="275"/>
      <c r="VLV15" s="275"/>
      <c r="VLW15" s="275"/>
      <c r="VLX15" s="275"/>
      <c r="VLY15" s="276"/>
      <c r="VLZ15" s="277"/>
      <c r="VMA15" s="277"/>
      <c r="VMB15" s="277"/>
      <c r="VMC15" s="277"/>
      <c r="VMD15" s="274"/>
      <c r="VME15" s="265"/>
      <c r="VMF15" s="537"/>
      <c r="VMG15" s="537"/>
      <c r="VMH15" s="538"/>
      <c r="VMI15" s="539"/>
      <c r="VMK15" s="540"/>
      <c r="VML15" s="540"/>
      <c r="VMM15" s="542"/>
      <c r="VMN15" s="541"/>
      <c r="VMO15" s="537"/>
      <c r="VMP15" s="6"/>
      <c r="VMQ15" s="275"/>
      <c r="VMR15" s="275"/>
      <c r="VMS15" s="275"/>
      <c r="VMT15" s="275"/>
      <c r="VMU15" s="275"/>
      <c r="VMV15" s="276"/>
      <c r="VMW15" s="277"/>
      <c r="VMX15" s="277"/>
      <c r="VMY15" s="277"/>
      <c r="VMZ15" s="277"/>
      <c r="VNA15" s="274"/>
      <c r="VNB15" s="265"/>
      <c r="VNC15" s="537"/>
      <c r="VND15" s="537"/>
      <c r="VNE15" s="538"/>
      <c r="VNF15" s="539"/>
      <c r="VNH15" s="540"/>
      <c r="VNI15" s="540"/>
      <c r="VNJ15" s="542"/>
      <c r="VNK15" s="541"/>
      <c r="VNL15" s="537"/>
      <c r="VNM15" s="6"/>
      <c r="VNN15" s="275"/>
      <c r="VNO15" s="275"/>
      <c r="VNP15" s="275"/>
      <c r="VNQ15" s="275"/>
      <c r="VNR15" s="275"/>
      <c r="VNS15" s="276"/>
      <c r="VNT15" s="277"/>
      <c r="VNU15" s="277"/>
      <c r="VNV15" s="277"/>
      <c r="VNW15" s="277"/>
      <c r="VNX15" s="274"/>
      <c r="VNY15" s="265"/>
      <c r="VNZ15" s="537"/>
      <c r="VOA15" s="537"/>
      <c r="VOB15" s="538"/>
      <c r="VOC15" s="539"/>
      <c r="VOE15" s="540"/>
      <c r="VOF15" s="540"/>
      <c r="VOG15" s="542"/>
      <c r="VOH15" s="541"/>
      <c r="VOI15" s="537"/>
      <c r="VOJ15" s="6"/>
      <c r="VOK15" s="275"/>
      <c r="VOL15" s="275"/>
      <c r="VOM15" s="275"/>
      <c r="VON15" s="275"/>
      <c r="VOO15" s="275"/>
      <c r="VOP15" s="276"/>
      <c r="VOQ15" s="277"/>
      <c r="VOR15" s="277"/>
      <c r="VOS15" s="277"/>
      <c r="VOT15" s="277"/>
      <c r="VOU15" s="274"/>
      <c r="VOV15" s="265"/>
      <c r="VOW15" s="537"/>
      <c r="VOX15" s="537"/>
      <c r="VOY15" s="538"/>
      <c r="VOZ15" s="539"/>
      <c r="VPB15" s="540"/>
      <c r="VPC15" s="540"/>
      <c r="VPD15" s="542"/>
      <c r="VPE15" s="541"/>
      <c r="VPF15" s="537"/>
      <c r="VPG15" s="6"/>
      <c r="VPH15" s="275"/>
      <c r="VPI15" s="275"/>
      <c r="VPJ15" s="275"/>
      <c r="VPK15" s="275"/>
      <c r="VPL15" s="275"/>
      <c r="VPM15" s="276"/>
      <c r="VPN15" s="277"/>
      <c r="VPO15" s="277"/>
      <c r="VPP15" s="277"/>
      <c r="VPQ15" s="277"/>
      <c r="VPR15" s="274"/>
      <c r="VPS15" s="265"/>
      <c r="VPT15" s="537"/>
      <c r="VPU15" s="537"/>
      <c r="VPV15" s="538"/>
      <c r="VPW15" s="539"/>
      <c r="VPY15" s="540"/>
      <c r="VPZ15" s="540"/>
      <c r="VQA15" s="542"/>
      <c r="VQB15" s="541"/>
      <c r="VQC15" s="537"/>
      <c r="VQD15" s="6"/>
      <c r="VQE15" s="275"/>
      <c r="VQF15" s="275"/>
      <c r="VQG15" s="275"/>
      <c r="VQH15" s="275"/>
      <c r="VQI15" s="275"/>
      <c r="VQJ15" s="276"/>
      <c r="VQK15" s="277"/>
      <c r="VQL15" s="277"/>
      <c r="VQM15" s="277"/>
      <c r="VQN15" s="277"/>
      <c r="VQO15" s="274"/>
      <c r="VQP15" s="265"/>
      <c r="VQQ15" s="537"/>
      <c r="VQR15" s="537"/>
      <c r="VQS15" s="538"/>
      <c r="VQT15" s="539"/>
      <c r="VQV15" s="540"/>
      <c r="VQW15" s="540"/>
      <c r="VQX15" s="542"/>
      <c r="VQY15" s="541"/>
      <c r="VQZ15" s="537"/>
      <c r="VRA15" s="6"/>
      <c r="VRB15" s="275"/>
      <c r="VRC15" s="275"/>
      <c r="VRD15" s="275"/>
      <c r="VRE15" s="275"/>
      <c r="VRF15" s="275"/>
      <c r="VRG15" s="276"/>
      <c r="VRH15" s="277"/>
      <c r="VRI15" s="277"/>
      <c r="VRJ15" s="277"/>
      <c r="VRK15" s="277"/>
      <c r="VRL15" s="274"/>
      <c r="VRM15" s="265"/>
      <c r="VRN15" s="537"/>
      <c r="VRO15" s="537"/>
      <c r="VRP15" s="538"/>
      <c r="VRQ15" s="539"/>
      <c r="VRS15" s="540"/>
      <c r="VRT15" s="540"/>
      <c r="VRU15" s="542"/>
      <c r="VRV15" s="541"/>
      <c r="VRW15" s="537"/>
      <c r="VRX15" s="6"/>
      <c r="VRY15" s="275"/>
      <c r="VRZ15" s="275"/>
      <c r="VSA15" s="275"/>
      <c r="VSB15" s="275"/>
      <c r="VSC15" s="275"/>
      <c r="VSD15" s="276"/>
      <c r="VSE15" s="277"/>
      <c r="VSF15" s="277"/>
      <c r="VSG15" s="277"/>
      <c r="VSH15" s="277"/>
      <c r="VSI15" s="274"/>
      <c r="VSJ15" s="265"/>
      <c r="VSK15" s="537"/>
      <c r="VSL15" s="537"/>
      <c r="VSM15" s="538"/>
      <c r="VSN15" s="539"/>
      <c r="VSP15" s="540"/>
      <c r="VSQ15" s="540"/>
      <c r="VSR15" s="542"/>
      <c r="VSS15" s="541"/>
      <c r="VST15" s="537"/>
      <c r="VSU15" s="6"/>
      <c r="VSV15" s="275"/>
      <c r="VSW15" s="275"/>
      <c r="VSX15" s="275"/>
      <c r="VSY15" s="275"/>
      <c r="VSZ15" s="275"/>
      <c r="VTA15" s="276"/>
      <c r="VTB15" s="277"/>
      <c r="VTC15" s="277"/>
      <c r="VTD15" s="277"/>
      <c r="VTE15" s="277"/>
      <c r="VTF15" s="274"/>
      <c r="VTG15" s="265"/>
      <c r="VTH15" s="537"/>
      <c r="VTI15" s="537"/>
      <c r="VTJ15" s="538"/>
      <c r="VTK15" s="539"/>
      <c r="VTM15" s="540"/>
      <c r="VTN15" s="540"/>
      <c r="VTO15" s="542"/>
      <c r="VTP15" s="541"/>
      <c r="VTQ15" s="537"/>
      <c r="VTR15" s="6"/>
      <c r="VTS15" s="275"/>
      <c r="VTT15" s="275"/>
      <c r="VTU15" s="275"/>
      <c r="VTV15" s="275"/>
      <c r="VTW15" s="275"/>
      <c r="VTX15" s="276"/>
      <c r="VTY15" s="277"/>
      <c r="VTZ15" s="277"/>
      <c r="VUA15" s="277"/>
      <c r="VUB15" s="277"/>
      <c r="VUC15" s="274"/>
      <c r="VUD15" s="265"/>
      <c r="VUE15" s="537"/>
      <c r="VUF15" s="537"/>
      <c r="VUG15" s="538"/>
      <c r="VUH15" s="539"/>
      <c r="VUJ15" s="540"/>
      <c r="VUK15" s="540"/>
      <c r="VUL15" s="542"/>
      <c r="VUM15" s="541"/>
      <c r="VUN15" s="537"/>
      <c r="VUO15" s="6"/>
      <c r="VUP15" s="275"/>
      <c r="VUQ15" s="275"/>
      <c r="VUR15" s="275"/>
      <c r="VUS15" s="275"/>
      <c r="VUT15" s="275"/>
      <c r="VUU15" s="276"/>
      <c r="VUV15" s="277"/>
      <c r="VUW15" s="277"/>
      <c r="VUX15" s="277"/>
      <c r="VUY15" s="277"/>
      <c r="VUZ15" s="274"/>
      <c r="VVA15" s="265"/>
      <c r="VVB15" s="537"/>
      <c r="VVC15" s="537"/>
      <c r="VVD15" s="538"/>
      <c r="VVE15" s="539"/>
      <c r="VVG15" s="540"/>
      <c r="VVH15" s="540"/>
      <c r="VVI15" s="542"/>
      <c r="VVJ15" s="541"/>
      <c r="VVK15" s="537"/>
      <c r="VVL15" s="6"/>
      <c r="VVM15" s="275"/>
      <c r="VVN15" s="275"/>
      <c r="VVO15" s="275"/>
      <c r="VVP15" s="275"/>
      <c r="VVQ15" s="275"/>
      <c r="VVR15" s="276"/>
      <c r="VVS15" s="277"/>
      <c r="VVT15" s="277"/>
      <c r="VVU15" s="277"/>
      <c r="VVV15" s="277"/>
      <c r="VVW15" s="274"/>
      <c r="VVX15" s="265"/>
      <c r="VVY15" s="537"/>
      <c r="VVZ15" s="537"/>
      <c r="VWA15" s="538"/>
      <c r="VWB15" s="539"/>
      <c r="VWD15" s="540"/>
      <c r="VWE15" s="540"/>
      <c r="VWF15" s="542"/>
      <c r="VWG15" s="541"/>
      <c r="VWH15" s="537"/>
      <c r="VWI15" s="6"/>
      <c r="VWJ15" s="275"/>
      <c r="VWK15" s="275"/>
      <c r="VWL15" s="275"/>
      <c r="VWM15" s="275"/>
      <c r="VWN15" s="275"/>
      <c r="VWO15" s="276"/>
      <c r="VWP15" s="277"/>
      <c r="VWQ15" s="277"/>
      <c r="VWR15" s="277"/>
      <c r="VWS15" s="277"/>
      <c r="VWT15" s="274"/>
      <c r="VWU15" s="265"/>
      <c r="VWV15" s="537"/>
      <c r="VWW15" s="537"/>
      <c r="VWX15" s="538"/>
      <c r="VWY15" s="539"/>
      <c r="VXA15" s="540"/>
      <c r="VXB15" s="540"/>
      <c r="VXC15" s="542"/>
      <c r="VXD15" s="541"/>
      <c r="VXE15" s="537"/>
      <c r="VXF15" s="6"/>
      <c r="VXG15" s="275"/>
      <c r="VXH15" s="275"/>
      <c r="VXI15" s="275"/>
      <c r="VXJ15" s="275"/>
      <c r="VXK15" s="275"/>
      <c r="VXL15" s="276"/>
      <c r="VXM15" s="277"/>
      <c r="VXN15" s="277"/>
      <c r="VXO15" s="277"/>
      <c r="VXP15" s="277"/>
      <c r="VXQ15" s="274"/>
      <c r="VXR15" s="265"/>
      <c r="VXS15" s="537"/>
      <c r="VXT15" s="537"/>
      <c r="VXU15" s="538"/>
      <c r="VXV15" s="539"/>
      <c r="VXX15" s="540"/>
      <c r="VXY15" s="540"/>
      <c r="VXZ15" s="542"/>
      <c r="VYA15" s="541"/>
      <c r="VYB15" s="537"/>
      <c r="VYC15" s="6"/>
      <c r="VYD15" s="275"/>
      <c r="VYE15" s="275"/>
      <c r="VYF15" s="275"/>
      <c r="VYG15" s="275"/>
      <c r="VYH15" s="275"/>
      <c r="VYI15" s="276"/>
      <c r="VYJ15" s="277"/>
      <c r="VYK15" s="277"/>
      <c r="VYL15" s="277"/>
      <c r="VYM15" s="277"/>
      <c r="VYN15" s="274"/>
      <c r="VYO15" s="265"/>
      <c r="VYP15" s="537"/>
      <c r="VYQ15" s="537"/>
      <c r="VYR15" s="538"/>
      <c r="VYS15" s="539"/>
      <c r="VYU15" s="540"/>
      <c r="VYV15" s="540"/>
      <c r="VYW15" s="542"/>
      <c r="VYX15" s="541"/>
      <c r="VYY15" s="537"/>
      <c r="VYZ15" s="6"/>
      <c r="VZA15" s="275"/>
      <c r="VZB15" s="275"/>
      <c r="VZC15" s="275"/>
      <c r="VZD15" s="275"/>
      <c r="VZE15" s="275"/>
      <c r="VZF15" s="276"/>
      <c r="VZG15" s="277"/>
      <c r="VZH15" s="277"/>
      <c r="VZI15" s="277"/>
      <c r="VZJ15" s="277"/>
      <c r="VZK15" s="274"/>
      <c r="VZL15" s="265"/>
      <c r="VZM15" s="537"/>
      <c r="VZN15" s="537"/>
      <c r="VZO15" s="538"/>
      <c r="VZP15" s="539"/>
      <c r="VZR15" s="540"/>
      <c r="VZS15" s="540"/>
      <c r="VZT15" s="542"/>
      <c r="VZU15" s="541"/>
      <c r="VZV15" s="537"/>
      <c r="VZW15" s="6"/>
      <c r="VZX15" s="275"/>
      <c r="VZY15" s="275"/>
      <c r="VZZ15" s="275"/>
      <c r="WAA15" s="275"/>
      <c r="WAB15" s="275"/>
      <c r="WAC15" s="276"/>
      <c r="WAD15" s="277"/>
      <c r="WAE15" s="277"/>
      <c r="WAF15" s="277"/>
      <c r="WAG15" s="277"/>
      <c r="WAH15" s="274"/>
      <c r="WAI15" s="265"/>
      <c r="WAJ15" s="537"/>
      <c r="WAK15" s="537"/>
      <c r="WAL15" s="538"/>
      <c r="WAM15" s="539"/>
      <c r="WAO15" s="540"/>
      <c r="WAP15" s="540"/>
      <c r="WAQ15" s="542"/>
      <c r="WAR15" s="541"/>
      <c r="WAS15" s="537"/>
      <c r="WAT15" s="6"/>
      <c r="WAU15" s="275"/>
      <c r="WAV15" s="275"/>
      <c r="WAW15" s="275"/>
      <c r="WAX15" s="275"/>
      <c r="WAY15" s="275"/>
      <c r="WAZ15" s="276"/>
      <c r="WBA15" s="277"/>
      <c r="WBB15" s="277"/>
      <c r="WBC15" s="277"/>
      <c r="WBD15" s="277"/>
      <c r="WBE15" s="274"/>
      <c r="WBF15" s="265"/>
      <c r="WBG15" s="537"/>
      <c r="WBH15" s="537"/>
      <c r="WBI15" s="538"/>
      <c r="WBJ15" s="539"/>
      <c r="WBL15" s="540"/>
      <c r="WBM15" s="540"/>
      <c r="WBN15" s="542"/>
      <c r="WBO15" s="541"/>
      <c r="WBP15" s="537"/>
      <c r="WBQ15" s="6"/>
      <c r="WBR15" s="275"/>
      <c r="WBS15" s="275"/>
      <c r="WBT15" s="275"/>
      <c r="WBU15" s="275"/>
      <c r="WBV15" s="275"/>
      <c r="WBW15" s="276"/>
      <c r="WBX15" s="277"/>
      <c r="WBY15" s="277"/>
      <c r="WBZ15" s="277"/>
      <c r="WCA15" s="277"/>
      <c r="WCB15" s="274"/>
      <c r="WCC15" s="265"/>
      <c r="WCD15" s="537"/>
      <c r="WCE15" s="537"/>
      <c r="WCF15" s="538"/>
      <c r="WCG15" s="539"/>
      <c r="WCI15" s="540"/>
      <c r="WCJ15" s="540"/>
      <c r="WCK15" s="542"/>
      <c r="WCL15" s="541"/>
      <c r="WCM15" s="537"/>
      <c r="WCN15" s="6"/>
      <c r="WCO15" s="275"/>
      <c r="WCP15" s="275"/>
      <c r="WCQ15" s="275"/>
      <c r="WCR15" s="275"/>
      <c r="WCS15" s="275"/>
      <c r="WCT15" s="276"/>
      <c r="WCU15" s="277"/>
      <c r="WCV15" s="277"/>
      <c r="WCW15" s="277"/>
      <c r="WCX15" s="277"/>
      <c r="WCY15" s="274"/>
      <c r="WCZ15" s="265"/>
      <c r="WDA15" s="537"/>
      <c r="WDB15" s="537"/>
      <c r="WDC15" s="538"/>
      <c r="WDD15" s="539"/>
      <c r="WDF15" s="540"/>
      <c r="WDG15" s="540"/>
      <c r="WDH15" s="542"/>
      <c r="WDI15" s="541"/>
      <c r="WDJ15" s="537"/>
      <c r="WDK15" s="6"/>
      <c r="WDL15" s="275"/>
      <c r="WDM15" s="275"/>
      <c r="WDN15" s="275"/>
      <c r="WDO15" s="275"/>
      <c r="WDP15" s="275"/>
      <c r="WDQ15" s="276"/>
      <c r="WDR15" s="277"/>
      <c r="WDS15" s="277"/>
      <c r="WDT15" s="277"/>
      <c r="WDU15" s="277"/>
      <c r="WDV15" s="274"/>
      <c r="WDW15" s="265"/>
      <c r="WDX15" s="537"/>
      <c r="WDY15" s="537"/>
      <c r="WDZ15" s="538"/>
      <c r="WEA15" s="539"/>
      <c r="WEC15" s="540"/>
      <c r="WED15" s="540"/>
      <c r="WEE15" s="542"/>
      <c r="WEF15" s="541"/>
      <c r="WEG15" s="537"/>
      <c r="WEH15" s="6"/>
      <c r="WEI15" s="275"/>
      <c r="WEJ15" s="275"/>
      <c r="WEK15" s="275"/>
      <c r="WEL15" s="275"/>
      <c r="WEM15" s="275"/>
      <c r="WEN15" s="276"/>
      <c r="WEO15" s="277"/>
      <c r="WEP15" s="277"/>
      <c r="WEQ15" s="277"/>
      <c r="WER15" s="277"/>
      <c r="WES15" s="274"/>
      <c r="WET15" s="265"/>
      <c r="WEU15" s="537"/>
      <c r="WEV15" s="537"/>
      <c r="WEW15" s="538"/>
      <c r="WEX15" s="539"/>
      <c r="WEZ15" s="540"/>
      <c r="WFA15" s="540"/>
      <c r="WFB15" s="542"/>
      <c r="WFC15" s="541"/>
      <c r="WFD15" s="537"/>
      <c r="WFE15" s="6"/>
      <c r="WFF15" s="275"/>
      <c r="WFG15" s="275"/>
      <c r="WFH15" s="275"/>
      <c r="WFI15" s="275"/>
      <c r="WFJ15" s="275"/>
      <c r="WFK15" s="276"/>
      <c r="WFL15" s="277"/>
      <c r="WFM15" s="277"/>
      <c r="WFN15" s="277"/>
      <c r="WFO15" s="277"/>
      <c r="WFP15" s="274"/>
      <c r="WFQ15" s="265"/>
      <c r="WFR15" s="537"/>
      <c r="WFS15" s="537"/>
      <c r="WFT15" s="538"/>
      <c r="WFU15" s="539"/>
      <c r="WFW15" s="540"/>
      <c r="WFX15" s="540"/>
      <c r="WFY15" s="542"/>
      <c r="WFZ15" s="541"/>
      <c r="WGA15" s="537"/>
      <c r="WGB15" s="6"/>
      <c r="WGC15" s="275"/>
      <c r="WGD15" s="275"/>
      <c r="WGE15" s="275"/>
      <c r="WGF15" s="275"/>
      <c r="WGG15" s="275"/>
      <c r="WGH15" s="276"/>
      <c r="WGI15" s="277"/>
      <c r="WGJ15" s="277"/>
      <c r="WGK15" s="277"/>
      <c r="WGL15" s="277"/>
      <c r="WGM15" s="274"/>
      <c r="WGN15" s="265"/>
      <c r="WGO15" s="537"/>
      <c r="WGP15" s="537"/>
      <c r="WGQ15" s="538"/>
      <c r="WGR15" s="539"/>
      <c r="WGT15" s="540"/>
      <c r="WGU15" s="540"/>
      <c r="WGV15" s="542"/>
      <c r="WGW15" s="541"/>
      <c r="WGX15" s="537"/>
      <c r="WGY15" s="6"/>
      <c r="WGZ15" s="275"/>
      <c r="WHA15" s="275"/>
      <c r="WHB15" s="275"/>
      <c r="WHC15" s="275"/>
      <c r="WHD15" s="275"/>
      <c r="WHE15" s="276"/>
      <c r="WHF15" s="277"/>
      <c r="WHG15" s="277"/>
      <c r="WHH15" s="277"/>
      <c r="WHI15" s="277"/>
      <c r="WHJ15" s="274"/>
      <c r="WHK15" s="265"/>
      <c r="WHL15" s="537"/>
      <c r="WHM15" s="537"/>
      <c r="WHN15" s="538"/>
      <c r="WHO15" s="539"/>
      <c r="WHQ15" s="540"/>
      <c r="WHR15" s="540"/>
      <c r="WHS15" s="542"/>
      <c r="WHT15" s="541"/>
      <c r="WHU15" s="537"/>
      <c r="WHV15" s="6"/>
      <c r="WHW15" s="275"/>
      <c r="WHX15" s="275"/>
      <c r="WHY15" s="275"/>
      <c r="WHZ15" s="275"/>
      <c r="WIA15" s="275"/>
      <c r="WIB15" s="276"/>
      <c r="WIC15" s="277"/>
      <c r="WID15" s="277"/>
      <c r="WIE15" s="277"/>
      <c r="WIF15" s="277"/>
      <c r="WIG15" s="274"/>
      <c r="WIH15" s="265"/>
      <c r="WII15" s="537"/>
      <c r="WIJ15" s="537"/>
      <c r="WIK15" s="538"/>
      <c r="WIL15" s="539"/>
      <c r="WIN15" s="540"/>
      <c r="WIO15" s="540"/>
      <c r="WIP15" s="542"/>
      <c r="WIQ15" s="541"/>
      <c r="WIR15" s="537"/>
      <c r="WIS15" s="6"/>
      <c r="WIT15" s="275"/>
      <c r="WIU15" s="275"/>
      <c r="WIV15" s="275"/>
      <c r="WIW15" s="275"/>
      <c r="WIX15" s="275"/>
      <c r="WIY15" s="276"/>
      <c r="WIZ15" s="277"/>
      <c r="WJA15" s="277"/>
      <c r="WJB15" s="277"/>
      <c r="WJC15" s="277"/>
      <c r="WJD15" s="274"/>
      <c r="WJE15" s="265"/>
      <c r="WJF15" s="537"/>
      <c r="WJG15" s="537"/>
      <c r="WJH15" s="538"/>
      <c r="WJI15" s="539"/>
      <c r="WJK15" s="540"/>
      <c r="WJL15" s="540"/>
      <c r="WJM15" s="542"/>
      <c r="WJN15" s="541"/>
      <c r="WJO15" s="537"/>
      <c r="WJP15" s="6"/>
      <c r="WJQ15" s="275"/>
      <c r="WJR15" s="275"/>
      <c r="WJS15" s="275"/>
      <c r="WJT15" s="275"/>
      <c r="WJU15" s="275"/>
      <c r="WJV15" s="276"/>
      <c r="WJW15" s="277"/>
      <c r="WJX15" s="277"/>
      <c r="WJY15" s="277"/>
      <c r="WJZ15" s="277"/>
      <c r="WKA15" s="274"/>
      <c r="WKB15" s="265"/>
      <c r="WKC15" s="537"/>
      <c r="WKD15" s="537"/>
      <c r="WKE15" s="538"/>
      <c r="WKF15" s="539"/>
      <c r="WKH15" s="540"/>
      <c r="WKI15" s="540"/>
      <c r="WKJ15" s="542"/>
      <c r="WKK15" s="541"/>
      <c r="WKL15" s="537"/>
      <c r="WKM15" s="6"/>
      <c r="WKN15" s="275"/>
      <c r="WKO15" s="275"/>
      <c r="WKP15" s="275"/>
      <c r="WKQ15" s="275"/>
      <c r="WKR15" s="275"/>
      <c r="WKS15" s="276"/>
      <c r="WKT15" s="277"/>
      <c r="WKU15" s="277"/>
      <c r="WKV15" s="277"/>
      <c r="WKW15" s="277"/>
      <c r="WKX15" s="274"/>
      <c r="WKY15" s="265"/>
      <c r="WKZ15" s="537"/>
      <c r="WLA15" s="537"/>
      <c r="WLB15" s="538"/>
      <c r="WLC15" s="539"/>
      <c r="WLE15" s="540"/>
      <c r="WLF15" s="540"/>
      <c r="WLG15" s="542"/>
      <c r="WLH15" s="541"/>
      <c r="WLI15" s="537"/>
      <c r="WLJ15" s="6"/>
      <c r="WLK15" s="275"/>
      <c r="WLL15" s="275"/>
      <c r="WLM15" s="275"/>
      <c r="WLN15" s="275"/>
      <c r="WLO15" s="275"/>
      <c r="WLP15" s="276"/>
      <c r="WLQ15" s="277"/>
      <c r="WLR15" s="277"/>
      <c r="WLS15" s="277"/>
      <c r="WLT15" s="277"/>
      <c r="WLU15" s="274"/>
      <c r="WLV15" s="265"/>
      <c r="WLW15" s="537"/>
      <c r="WLX15" s="537"/>
      <c r="WLY15" s="538"/>
      <c r="WLZ15" s="539"/>
      <c r="WMB15" s="540"/>
      <c r="WMC15" s="540"/>
      <c r="WMD15" s="542"/>
      <c r="WME15" s="541"/>
      <c r="WMF15" s="537"/>
      <c r="WMG15" s="6"/>
      <c r="WMH15" s="275"/>
      <c r="WMI15" s="275"/>
      <c r="WMJ15" s="275"/>
      <c r="WMK15" s="275"/>
      <c r="WML15" s="275"/>
      <c r="WMM15" s="276"/>
      <c r="WMN15" s="277"/>
      <c r="WMO15" s="277"/>
      <c r="WMP15" s="277"/>
      <c r="WMQ15" s="277"/>
      <c r="WMR15" s="274"/>
      <c r="WMS15" s="265"/>
      <c r="WMT15" s="537"/>
      <c r="WMU15" s="537"/>
      <c r="WMV15" s="538"/>
      <c r="WMW15" s="539"/>
      <c r="WMY15" s="540"/>
      <c r="WMZ15" s="540"/>
      <c r="WNA15" s="542"/>
      <c r="WNB15" s="541"/>
      <c r="WNC15" s="537"/>
      <c r="WND15" s="6"/>
      <c r="WNE15" s="275"/>
      <c r="WNF15" s="275"/>
      <c r="WNG15" s="275"/>
      <c r="WNH15" s="275"/>
      <c r="WNI15" s="275"/>
      <c r="WNJ15" s="276"/>
      <c r="WNK15" s="277"/>
      <c r="WNL15" s="277"/>
      <c r="WNM15" s="277"/>
      <c r="WNN15" s="277"/>
      <c r="WNO15" s="274"/>
      <c r="WNP15" s="265"/>
      <c r="WNQ15" s="537"/>
      <c r="WNR15" s="537"/>
      <c r="WNS15" s="538"/>
      <c r="WNT15" s="539"/>
      <c r="WNV15" s="540"/>
      <c r="WNW15" s="540"/>
      <c r="WNX15" s="542"/>
      <c r="WNY15" s="541"/>
      <c r="WNZ15" s="537"/>
      <c r="WOA15" s="6"/>
      <c r="WOB15" s="275"/>
      <c r="WOC15" s="275"/>
      <c r="WOD15" s="275"/>
      <c r="WOE15" s="275"/>
      <c r="WOF15" s="275"/>
      <c r="WOG15" s="276"/>
      <c r="WOH15" s="277"/>
      <c r="WOI15" s="277"/>
      <c r="WOJ15" s="277"/>
      <c r="WOK15" s="277"/>
      <c r="WOL15" s="274"/>
      <c r="WOM15" s="265"/>
      <c r="WON15" s="537"/>
      <c r="WOO15" s="537"/>
      <c r="WOP15" s="538"/>
      <c r="WOQ15" s="539"/>
      <c r="WOS15" s="540"/>
      <c r="WOT15" s="540"/>
      <c r="WOU15" s="542"/>
      <c r="WOV15" s="541"/>
      <c r="WOW15" s="537"/>
      <c r="WOX15" s="6"/>
      <c r="WOY15" s="275"/>
      <c r="WOZ15" s="275"/>
      <c r="WPA15" s="275"/>
      <c r="WPB15" s="275"/>
      <c r="WPC15" s="275"/>
      <c r="WPD15" s="276"/>
      <c r="WPE15" s="277"/>
      <c r="WPF15" s="277"/>
      <c r="WPG15" s="277"/>
      <c r="WPH15" s="277"/>
      <c r="WPI15" s="274"/>
      <c r="WPJ15" s="265"/>
      <c r="WPK15" s="537"/>
      <c r="WPL15" s="537"/>
      <c r="WPM15" s="538"/>
      <c r="WPN15" s="539"/>
      <c r="WPP15" s="540"/>
      <c r="WPQ15" s="540"/>
      <c r="WPR15" s="542"/>
      <c r="WPS15" s="541"/>
      <c r="WPT15" s="537"/>
      <c r="WPU15" s="6"/>
      <c r="WPV15" s="275"/>
      <c r="WPW15" s="275"/>
      <c r="WPX15" s="275"/>
      <c r="WPY15" s="275"/>
      <c r="WPZ15" s="275"/>
      <c r="WQA15" s="276"/>
      <c r="WQB15" s="277"/>
      <c r="WQC15" s="277"/>
      <c r="WQD15" s="277"/>
      <c r="WQE15" s="277"/>
      <c r="WQF15" s="274"/>
      <c r="WQG15" s="265"/>
      <c r="WQH15" s="537"/>
      <c r="WQI15" s="537"/>
      <c r="WQJ15" s="538"/>
      <c r="WQK15" s="539"/>
      <c r="WQM15" s="540"/>
      <c r="WQN15" s="540"/>
      <c r="WQO15" s="542"/>
      <c r="WQP15" s="541"/>
      <c r="WQQ15" s="537"/>
      <c r="WQR15" s="6"/>
      <c r="WQS15" s="275"/>
      <c r="WQT15" s="275"/>
      <c r="WQU15" s="275"/>
      <c r="WQV15" s="275"/>
      <c r="WQW15" s="275"/>
      <c r="WQX15" s="276"/>
      <c r="WQY15" s="277"/>
      <c r="WQZ15" s="277"/>
      <c r="WRA15" s="277"/>
      <c r="WRB15" s="277"/>
      <c r="WRC15" s="274"/>
      <c r="WRD15" s="265"/>
      <c r="WRE15" s="537"/>
      <c r="WRF15" s="537"/>
      <c r="WRG15" s="538"/>
      <c r="WRH15" s="539"/>
      <c r="WRJ15" s="540"/>
      <c r="WRK15" s="540"/>
      <c r="WRL15" s="542"/>
      <c r="WRM15" s="541"/>
      <c r="WRN15" s="537"/>
      <c r="WRO15" s="6"/>
      <c r="WRP15" s="275"/>
      <c r="WRQ15" s="275"/>
      <c r="WRR15" s="275"/>
      <c r="WRS15" s="275"/>
      <c r="WRT15" s="275"/>
      <c r="WRU15" s="276"/>
      <c r="WRV15" s="277"/>
      <c r="WRW15" s="277"/>
      <c r="WRX15" s="277"/>
      <c r="WRY15" s="277"/>
      <c r="WRZ15" s="274"/>
      <c r="WSA15" s="265"/>
      <c r="WSB15" s="537"/>
      <c r="WSC15" s="537"/>
      <c r="WSD15" s="538"/>
      <c r="WSE15" s="539"/>
      <c r="WSG15" s="540"/>
      <c r="WSH15" s="540"/>
      <c r="WSI15" s="542"/>
      <c r="WSJ15" s="541"/>
      <c r="WSK15" s="537"/>
      <c r="WSL15" s="6"/>
      <c r="WSM15" s="275"/>
      <c r="WSN15" s="275"/>
      <c r="WSO15" s="275"/>
      <c r="WSP15" s="275"/>
      <c r="WSQ15" s="275"/>
      <c r="WSR15" s="276"/>
      <c r="WSS15" s="277"/>
      <c r="WST15" s="277"/>
      <c r="WSU15" s="277"/>
      <c r="WSV15" s="277"/>
      <c r="WSW15" s="274"/>
      <c r="WSX15" s="265"/>
      <c r="WSY15" s="537"/>
      <c r="WSZ15" s="537"/>
      <c r="WTA15" s="538"/>
      <c r="WTB15" s="539"/>
      <c r="WTD15" s="540"/>
      <c r="WTE15" s="540"/>
      <c r="WTF15" s="542"/>
      <c r="WTG15" s="541"/>
      <c r="WTH15" s="537"/>
      <c r="WTI15" s="6"/>
      <c r="WTJ15" s="275"/>
      <c r="WTK15" s="275"/>
      <c r="WTL15" s="275"/>
      <c r="WTM15" s="275"/>
      <c r="WTN15" s="275"/>
      <c r="WTO15" s="276"/>
      <c r="WTP15" s="277"/>
      <c r="WTQ15" s="277"/>
      <c r="WTR15" s="277"/>
      <c r="WTS15" s="277"/>
      <c r="WTT15" s="274"/>
      <c r="WTU15" s="265"/>
      <c r="WTV15" s="537"/>
      <c r="WTW15" s="537"/>
      <c r="WTX15" s="538"/>
      <c r="WTY15" s="539"/>
      <c r="WUA15" s="540"/>
      <c r="WUB15" s="540"/>
      <c r="WUC15" s="542"/>
      <c r="WUD15" s="541"/>
      <c r="WUE15" s="537"/>
      <c r="WUF15" s="6"/>
      <c r="WUG15" s="275"/>
      <c r="WUH15" s="275"/>
      <c r="WUI15" s="275"/>
      <c r="WUJ15" s="275"/>
      <c r="WUK15" s="275"/>
      <c r="WUL15" s="276"/>
      <c r="WUM15" s="277"/>
      <c r="WUN15" s="277"/>
      <c r="WUO15" s="277"/>
      <c r="WUP15" s="277"/>
      <c r="WUQ15" s="274"/>
      <c r="WUR15" s="265"/>
      <c r="WUS15" s="537"/>
      <c r="WUT15" s="537"/>
      <c r="WUU15" s="538"/>
      <c r="WUV15" s="539"/>
      <c r="WUX15" s="540"/>
      <c r="WUY15" s="540"/>
      <c r="WUZ15" s="542"/>
      <c r="WVA15" s="541"/>
      <c r="WVB15" s="537"/>
      <c r="WVC15" s="6"/>
      <c r="WVD15" s="275"/>
      <c r="WVE15" s="275"/>
      <c r="WVF15" s="275"/>
      <c r="WVG15" s="275"/>
      <c r="WVH15" s="275"/>
      <c r="WVI15" s="276"/>
      <c r="WVJ15" s="277"/>
      <c r="WVK15" s="277"/>
      <c r="WVL15" s="277"/>
      <c r="WVM15" s="277"/>
      <c r="WVN15" s="274"/>
      <c r="WVO15" s="265"/>
      <c r="WVP15" s="537"/>
      <c r="WVQ15" s="537"/>
      <c r="WVR15" s="538"/>
      <c r="WVS15" s="539"/>
      <c r="WVU15" s="540"/>
      <c r="WVV15" s="540"/>
      <c r="WVW15" s="542"/>
      <c r="WVX15" s="541"/>
      <c r="WVY15" s="537"/>
      <c r="WVZ15" s="6"/>
      <c r="WWA15" s="275"/>
      <c r="WWB15" s="275"/>
      <c r="WWC15" s="275"/>
      <c r="WWD15" s="275"/>
      <c r="WWE15" s="275"/>
      <c r="WWF15" s="276"/>
      <c r="WWG15" s="277"/>
      <c r="WWH15" s="277"/>
      <c r="WWI15" s="277"/>
      <c r="WWJ15" s="277"/>
      <c r="WWK15" s="274"/>
      <c r="WWL15" s="265"/>
      <c r="WWM15" s="537"/>
      <c r="WWN15" s="537"/>
      <c r="WWO15" s="538"/>
      <c r="WWP15" s="539"/>
      <c r="WWR15" s="540"/>
      <c r="WWS15" s="540"/>
      <c r="WWT15" s="542"/>
      <c r="WWU15" s="541"/>
      <c r="WWV15" s="537"/>
      <c r="WWW15" s="6"/>
      <c r="WWX15" s="275"/>
      <c r="WWY15" s="275"/>
      <c r="WWZ15" s="275"/>
      <c r="WXA15" s="275"/>
      <c r="WXB15" s="275"/>
      <c r="WXC15" s="276"/>
      <c r="WXD15" s="277"/>
      <c r="WXE15" s="277"/>
      <c r="WXF15" s="277"/>
      <c r="WXG15" s="277"/>
      <c r="WXH15" s="274"/>
      <c r="WXI15" s="265"/>
      <c r="WXJ15" s="537"/>
      <c r="WXK15" s="537"/>
      <c r="WXL15" s="538"/>
      <c r="WXM15" s="539"/>
      <c r="WXO15" s="540"/>
      <c r="WXP15" s="540"/>
      <c r="WXQ15" s="542"/>
      <c r="WXR15" s="541"/>
      <c r="WXS15" s="537"/>
      <c r="WXT15" s="6"/>
      <c r="WXU15" s="275"/>
      <c r="WXV15" s="275"/>
      <c r="WXW15" s="275"/>
      <c r="WXX15" s="275"/>
      <c r="WXY15" s="275"/>
      <c r="WXZ15" s="276"/>
      <c r="WYA15" s="277"/>
      <c r="WYB15" s="277"/>
      <c r="WYC15" s="277"/>
      <c r="WYD15" s="277"/>
      <c r="WYE15" s="274"/>
      <c r="WYF15" s="265"/>
      <c r="WYG15" s="537"/>
      <c r="WYH15" s="537"/>
      <c r="WYI15" s="538"/>
      <c r="WYJ15" s="539"/>
      <c r="WYL15" s="540"/>
      <c r="WYM15" s="540"/>
      <c r="WYN15" s="542"/>
      <c r="WYO15" s="541"/>
      <c r="WYP15" s="537"/>
      <c r="WYQ15" s="6"/>
      <c r="WYR15" s="275"/>
      <c r="WYS15" s="275"/>
      <c r="WYT15" s="275"/>
      <c r="WYU15" s="275"/>
      <c r="WYV15" s="275"/>
      <c r="WYW15" s="276"/>
      <c r="WYX15" s="277"/>
      <c r="WYY15" s="277"/>
      <c r="WYZ15" s="277"/>
      <c r="WZA15" s="277"/>
      <c r="WZB15" s="274"/>
      <c r="WZC15" s="265"/>
      <c r="WZD15" s="537"/>
      <c r="WZE15" s="537"/>
      <c r="WZF15" s="538"/>
      <c r="WZG15" s="539"/>
      <c r="WZI15" s="540"/>
      <c r="WZJ15" s="540"/>
      <c r="WZK15" s="542"/>
      <c r="WZL15" s="541"/>
      <c r="WZM15" s="537"/>
      <c r="WZN15" s="6"/>
      <c r="WZO15" s="275"/>
      <c r="WZP15" s="275"/>
      <c r="WZQ15" s="275"/>
      <c r="WZR15" s="275"/>
      <c r="WZS15" s="275"/>
      <c r="WZT15" s="276"/>
      <c r="WZU15" s="277"/>
      <c r="WZV15" s="277"/>
      <c r="WZW15" s="277"/>
      <c r="WZX15" s="277"/>
      <c r="WZY15" s="274"/>
      <c r="WZZ15" s="265"/>
      <c r="XAA15" s="537"/>
      <c r="XAB15" s="537"/>
      <c r="XAC15" s="538"/>
      <c r="XAD15" s="539"/>
      <c r="XAF15" s="540"/>
      <c r="XAG15" s="540"/>
      <c r="XAH15" s="542"/>
      <c r="XAI15" s="541"/>
      <c r="XAJ15" s="537"/>
      <c r="XAK15" s="6"/>
      <c r="XAL15" s="275"/>
      <c r="XAM15" s="275"/>
      <c r="XAN15" s="275"/>
      <c r="XAO15" s="275"/>
      <c r="XAP15" s="275"/>
      <c r="XAQ15" s="276"/>
      <c r="XAR15" s="277"/>
      <c r="XAS15" s="277"/>
      <c r="XAT15" s="277"/>
      <c r="XAU15" s="277"/>
      <c r="XAV15" s="274"/>
      <c r="XAW15" s="265"/>
      <c r="XAX15" s="537"/>
      <c r="XAY15" s="537"/>
      <c r="XAZ15" s="538"/>
      <c r="XBA15" s="539"/>
      <c r="XBC15" s="540"/>
      <c r="XBD15" s="540"/>
      <c r="XBE15" s="542"/>
      <c r="XBF15" s="541"/>
      <c r="XBG15" s="537"/>
      <c r="XBH15" s="6"/>
      <c r="XBI15" s="275"/>
      <c r="XBJ15" s="275"/>
      <c r="XBK15" s="275"/>
      <c r="XBL15" s="275"/>
      <c r="XBM15" s="275"/>
      <c r="XBN15" s="276"/>
      <c r="XBO15" s="277"/>
      <c r="XBP15" s="277"/>
      <c r="XBQ15" s="277"/>
      <c r="XBR15" s="277"/>
      <c r="XBS15" s="274"/>
      <c r="XBT15" s="265"/>
      <c r="XBU15" s="537"/>
      <c r="XBV15" s="537"/>
      <c r="XBW15" s="538"/>
      <c r="XBX15" s="539"/>
      <c r="XBZ15" s="540"/>
      <c r="XCA15" s="540"/>
      <c r="XCB15" s="542"/>
      <c r="XCC15" s="541"/>
      <c r="XCD15" s="537"/>
      <c r="XCE15" s="6"/>
      <c r="XCF15" s="275"/>
      <c r="XCG15" s="275"/>
      <c r="XCH15" s="275"/>
      <c r="XCI15" s="275"/>
      <c r="XCJ15" s="275"/>
      <c r="XCK15" s="276"/>
      <c r="XCL15" s="277"/>
      <c r="XCM15" s="277"/>
      <c r="XCN15" s="277"/>
      <c r="XCO15" s="277"/>
      <c r="XCP15" s="274"/>
      <c r="XCQ15" s="265"/>
      <c r="XCR15" s="537"/>
      <c r="XCS15" s="537"/>
      <c r="XCT15" s="538"/>
      <c r="XCU15" s="539"/>
      <c r="XCW15" s="540"/>
      <c r="XCX15" s="540"/>
      <c r="XCY15" s="542"/>
      <c r="XCZ15" s="541"/>
      <c r="XDA15" s="537"/>
      <c r="XDB15" s="6"/>
      <c r="XDC15" s="275"/>
      <c r="XDD15" s="275"/>
      <c r="XDE15" s="275"/>
      <c r="XDF15" s="275"/>
      <c r="XDG15" s="275"/>
      <c r="XDH15" s="276"/>
      <c r="XDI15" s="277"/>
      <c r="XDJ15" s="277"/>
      <c r="XDK15" s="277"/>
      <c r="XDL15" s="277"/>
      <c r="XDM15" s="274"/>
      <c r="XDN15" s="265"/>
      <c r="XDO15" s="537"/>
      <c r="XDP15" s="537"/>
      <c r="XDQ15" s="538"/>
      <c r="XDR15" s="539"/>
      <c r="XDT15" s="540"/>
      <c r="XDU15" s="540"/>
      <c r="XDV15" s="542"/>
      <c r="XDW15" s="541"/>
      <c r="XDX15" s="537"/>
      <c r="XDY15" s="6"/>
      <c r="XDZ15" s="275"/>
      <c r="XEA15" s="275"/>
      <c r="XEB15" s="275"/>
      <c r="XEC15" s="275"/>
      <c r="XED15" s="275"/>
      <c r="XEE15" s="276"/>
      <c r="XEF15" s="277"/>
      <c r="XEG15" s="277"/>
      <c r="XEH15" s="277"/>
      <c r="XEI15" s="277"/>
      <c r="XEJ15" s="274"/>
      <c r="XEK15" s="265"/>
      <c r="XEL15" s="537"/>
      <c r="XEM15" s="537"/>
      <c r="XEN15" s="538"/>
      <c r="XEO15" s="539"/>
      <c r="XEQ15" s="540"/>
      <c r="XER15" s="540"/>
      <c r="XES15" s="542"/>
      <c r="XET15" s="541"/>
      <c r="XEU15" s="537"/>
      <c r="XEV15" s="6"/>
      <c r="XEW15" s="275"/>
    </row>
    <row r="16" spans="1:9216 9218:11263 11265:16377" ht="15" customHeight="1" thickBot="1" x14ac:dyDescent="0.35">
      <c r="A16" s="543">
        <f>A13+1</f>
        <v>5</v>
      </c>
      <c r="B16" s="558">
        <v>90024169</v>
      </c>
      <c r="C16" s="555" t="s">
        <v>95</v>
      </c>
      <c r="D16" s="555" t="s">
        <v>12</v>
      </c>
      <c r="E16" s="549" t="s">
        <v>91</v>
      </c>
      <c r="F16" s="364" t="s">
        <v>86</v>
      </c>
      <c r="G16" s="365">
        <f>SUM(H16:K16)</f>
        <v>181</v>
      </c>
      <c r="H16" s="366">
        <f>IF(E16="GS",SUMIFS(Chitieu[Chỉ tiêu],Chitieu[GS],'Thị trường'!C16,Chitieu[[qui đổi ]],'Thị trường'!$H$3),SUMIFS(Chitieu[Chỉ tiêu],Chitieu[NV],'Thị trường'!C16,Chitieu[[qui đổi ]],'Thị trường'!$H$3))</f>
        <v>0</v>
      </c>
      <c r="I16" s="366">
        <f>IF(E16="GS",SUMIFS(Chitieu[Chỉ tiêu],Chitieu[GS],'Thị trường'!C16,Chitieu[[qui đổi ]],'Thị trường'!$I$3),SUMIFS(Chitieu[Chỉ tiêu],Chitieu[NV],'Thị trường'!C16,Chitieu[[qui đổi ]],'Thị trường'!$I$3))</f>
        <v>181</v>
      </c>
      <c r="J16" s="366">
        <f>IF(E16="GS",SUMIFS(Chitieu[Chỉ tiêu],Chitieu[GS],'Thị trường'!C16,Chitieu[[qui đổi ]],'Thị trường'!$J$3),SUMIFS(Chitieu[Chỉ tiêu],Chitieu[NV],'Thị trường'!C16,Chitieu[[qui đổi ]],'Thị trường'!$J$3))</f>
        <v>0</v>
      </c>
      <c r="K16" s="366">
        <f>IF(E16="GS",SUMIFS(Chitieu[Chỉ tiêu],Chitieu[GS],'Thị trường'!C16,Chitieu[[qui đổi ]],'Thị trường'!$K$3),SUMIFS(Chitieu[Chỉ tiêu],Chitieu[NV],'Thị trường'!C16,Chitieu[[qui đổi ]],'Thị trường'!$K$3))</f>
        <v>0</v>
      </c>
      <c r="L16" s="431">
        <f>SUM(M16:P16)</f>
        <v>165.80799999999999</v>
      </c>
      <c r="M16" s="367">
        <f>IF(E16="GS",SUMIFS(Chitieu[Thực hiện],Chitieu[GS],'Thị trường'!C16,Chitieu[[qui đổi ]],'Thị trường'!$M$3),SUMIFS(Chitieu[Thực hiện],Chitieu[NV],'Thị trường'!C16,Chitieu[[qui đổi ]],'Thị trường'!$M$3))</f>
        <v>0</v>
      </c>
      <c r="N16" s="367">
        <f>IF(E16="GS",SUMIFS(Chitieu[Thực hiện],Chitieu[GS],'Thị trường'!C16,Chitieu[[qui đổi ]],'Thị trường'!$N$3),SUMIFS(Chitieu[Thực hiện],Chitieu[NV],'Thị trường'!C16,Chitieu[[qui đổi ]],'Thị trường'!$N$3))</f>
        <v>165.80799999999999</v>
      </c>
      <c r="O16" s="367">
        <f>IF(E16="GS",SUMIFS(Chitieu[Thực hiện],Chitieu[GS],'Thị trường'!C16,Chitieu[[qui đổi ]],'Thị trường'!$O$3),SUMIFS(Chitieu[Thực hiện],Chitieu[NV],'Thị trường'!C16,Chitieu[[qui đổi ]],'Thị trường'!$O$3))</f>
        <v>0</v>
      </c>
      <c r="P16" s="368">
        <f>IF(E16="GS",SUMIFS(Chitieu[Thực hiện],Chitieu[GS],'Thị trường'!C16,Chitieu[[qui đổi ]],'Thị trường'!$P$3),SUMIFS(Chitieu[Thực hiện],Chitieu[NV],'Thị trường'!C16,Chitieu[[qui đổi ]],'Thị trường'!$P$3))</f>
        <v>0</v>
      </c>
      <c r="Q16" s="475">
        <f>IFERROR((L16/G16),0)</f>
        <v>0.91606629834254139</v>
      </c>
      <c r="R16" s="363">
        <f>IF(AND(Q16&gt;=70%,Q16&lt;=80%),4000000,IF(AND(Q16&gt;80%,Q16&lt;=95%),5000000,IF(AND(Q16&gt;95%,Q16&lt;=100%),7000000,IF(Q16&gt;100%,9000000,0))))</f>
        <v>5000000</v>
      </c>
      <c r="S16" s="508">
        <f>SUM(R16,R17,R18)</f>
        <v>6000000</v>
      </c>
      <c r="T16" s="541" t="s">
        <v>23543</v>
      </c>
      <c r="U16" s="541"/>
      <c r="V16" s="537"/>
      <c r="W16" s="266"/>
      <c r="X16" s="267"/>
      <c r="Y16" s="267"/>
      <c r="Z16" s="267"/>
      <c r="AA16" s="267"/>
      <c r="AB16" s="267"/>
      <c r="AC16" s="268"/>
      <c r="AD16" s="269"/>
      <c r="AE16" s="269"/>
      <c r="AF16" s="269"/>
      <c r="AG16" s="269"/>
      <c r="AH16" s="270"/>
      <c r="AI16" s="265"/>
      <c r="AJ16" s="537"/>
      <c r="AK16" s="537"/>
      <c r="AL16" s="538"/>
      <c r="AM16" s="539"/>
      <c r="AO16" s="540"/>
      <c r="AP16" s="540"/>
      <c r="AQ16" s="541"/>
      <c r="AR16" s="541"/>
      <c r="AS16" s="537"/>
      <c r="AT16" s="266"/>
      <c r="AU16" s="267"/>
      <c r="AV16" s="267"/>
      <c r="AW16" s="267"/>
      <c r="AX16" s="267"/>
      <c r="AY16" s="267"/>
      <c r="AZ16" s="268"/>
      <c r="BA16" s="269"/>
      <c r="BB16" s="269"/>
      <c r="BC16" s="269"/>
      <c r="BD16" s="269"/>
      <c r="BE16" s="270"/>
      <c r="BF16" s="265"/>
      <c r="BG16" s="537"/>
      <c r="BH16" s="537"/>
      <c r="BI16" s="538"/>
      <c r="BJ16" s="539"/>
      <c r="BL16" s="540"/>
      <c r="BM16" s="540"/>
      <c r="BN16" s="541"/>
      <c r="BO16" s="541"/>
      <c r="BP16" s="537"/>
      <c r="BQ16" s="266"/>
      <c r="BR16" s="267"/>
      <c r="BS16" s="267"/>
      <c r="BT16" s="267"/>
      <c r="BU16" s="267"/>
      <c r="BV16" s="267"/>
      <c r="BW16" s="268"/>
      <c r="BX16" s="269"/>
      <c r="BY16" s="269"/>
      <c r="BZ16" s="269"/>
      <c r="CA16" s="269"/>
      <c r="CB16" s="270"/>
      <c r="CC16" s="265"/>
      <c r="CD16" s="537"/>
      <c r="CE16" s="537"/>
      <c r="CF16" s="538"/>
      <c r="CG16" s="539"/>
      <c r="CI16" s="540"/>
      <c r="CJ16" s="540"/>
      <c r="CK16" s="541"/>
      <c r="CL16" s="541"/>
      <c r="CM16" s="537"/>
      <c r="CN16" s="266"/>
      <c r="CO16" s="267"/>
      <c r="CP16" s="267"/>
      <c r="CQ16" s="267"/>
      <c r="CR16" s="267"/>
      <c r="CS16" s="267"/>
      <c r="CT16" s="268"/>
      <c r="CU16" s="269"/>
      <c r="CV16" s="269"/>
      <c r="CW16" s="269"/>
      <c r="CX16" s="269"/>
      <c r="CY16" s="270"/>
      <c r="CZ16" s="265"/>
      <c r="DA16" s="537"/>
      <c r="DB16" s="537"/>
      <c r="DC16" s="538"/>
      <c r="DD16" s="539"/>
      <c r="DF16" s="540"/>
      <c r="DG16" s="540"/>
      <c r="DH16" s="541"/>
      <c r="DI16" s="541"/>
      <c r="DJ16" s="537"/>
      <c r="DK16" s="266"/>
      <c r="DL16" s="267"/>
      <c r="DM16" s="267"/>
      <c r="DN16" s="267"/>
      <c r="DO16" s="267"/>
      <c r="DP16" s="267"/>
      <c r="DQ16" s="268"/>
      <c r="DR16" s="269"/>
      <c r="DS16" s="269"/>
      <c r="DT16" s="269"/>
      <c r="DU16" s="269"/>
      <c r="DV16" s="270"/>
      <c r="DW16" s="265"/>
      <c r="DX16" s="537"/>
      <c r="DY16" s="537"/>
      <c r="DZ16" s="538"/>
      <c r="EA16" s="539"/>
      <c r="EC16" s="540"/>
      <c r="ED16" s="540"/>
      <c r="EE16" s="541"/>
      <c r="EF16" s="541"/>
      <c r="EG16" s="537"/>
      <c r="EH16" s="266"/>
      <c r="EI16" s="267"/>
      <c r="EJ16" s="267"/>
      <c r="EK16" s="267"/>
      <c r="EL16" s="267"/>
      <c r="EM16" s="267"/>
      <c r="EN16" s="268"/>
      <c r="EO16" s="269"/>
      <c r="EP16" s="269"/>
      <c r="EQ16" s="269"/>
      <c r="ER16" s="269"/>
      <c r="ES16" s="270"/>
      <c r="ET16" s="265"/>
      <c r="EU16" s="537"/>
      <c r="EV16" s="537"/>
      <c r="EW16" s="538"/>
      <c r="EX16" s="539"/>
      <c r="EZ16" s="540"/>
      <c r="FA16" s="540"/>
      <c r="FB16" s="541"/>
      <c r="FC16" s="541"/>
      <c r="FD16" s="537"/>
      <c r="FE16" s="266"/>
      <c r="FF16" s="267"/>
      <c r="FG16" s="267"/>
      <c r="FH16" s="267"/>
      <c r="FI16" s="267"/>
      <c r="FJ16" s="267"/>
      <c r="FK16" s="268"/>
      <c r="FL16" s="269"/>
      <c r="FM16" s="269"/>
      <c r="FN16" s="269"/>
      <c r="FO16" s="269"/>
      <c r="FP16" s="270"/>
      <c r="FQ16" s="265"/>
      <c r="FR16" s="537"/>
      <c r="FS16" s="537"/>
      <c r="FT16" s="538"/>
      <c r="FU16" s="539"/>
      <c r="FW16" s="540"/>
      <c r="FX16" s="540"/>
      <c r="FY16" s="541"/>
      <c r="FZ16" s="541"/>
      <c r="GA16" s="537"/>
      <c r="GB16" s="266"/>
      <c r="GC16" s="267"/>
      <c r="GD16" s="267"/>
      <c r="GE16" s="267"/>
      <c r="GF16" s="267"/>
      <c r="GG16" s="267"/>
      <c r="GH16" s="268"/>
      <c r="GI16" s="269"/>
      <c r="GJ16" s="269"/>
      <c r="GK16" s="269"/>
      <c r="GL16" s="269"/>
      <c r="GM16" s="270"/>
      <c r="GN16" s="265"/>
      <c r="GO16" s="537"/>
      <c r="GP16" s="537"/>
      <c r="GQ16" s="538"/>
      <c r="GR16" s="539"/>
      <c r="GT16" s="540"/>
      <c r="GU16" s="540"/>
      <c r="GV16" s="541"/>
      <c r="GW16" s="541"/>
      <c r="GX16" s="537"/>
      <c r="GY16" s="266"/>
      <c r="GZ16" s="267"/>
      <c r="HA16" s="267"/>
      <c r="HB16" s="267"/>
      <c r="HC16" s="267"/>
      <c r="HD16" s="267"/>
      <c r="HE16" s="268"/>
      <c r="HF16" s="269"/>
      <c r="HG16" s="269"/>
      <c r="HH16" s="269"/>
      <c r="HI16" s="269"/>
      <c r="HJ16" s="270"/>
      <c r="HK16" s="265"/>
      <c r="HL16" s="537"/>
      <c r="HM16" s="537"/>
      <c r="HN16" s="538"/>
      <c r="HO16" s="539"/>
      <c r="HQ16" s="540"/>
      <c r="HR16" s="540"/>
      <c r="HS16" s="541"/>
      <c r="HT16" s="541"/>
      <c r="HU16" s="537"/>
      <c r="HV16" s="266"/>
      <c r="HW16" s="267"/>
      <c r="HX16" s="267"/>
      <c r="HY16" s="267"/>
      <c r="HZ16" s="267"/>
      <c r="IA16" s="267"/>
      <c r="IB16" s="268"/>
      <c r="IC16" s="269"/>
      <c r="ID16" s="269"/>
      <c r="IE16" s="269"/>
      <c r="IF16" s="269"/>
      <c r="IG16" s="270"/>
      <c r="IH16" s="265"/>
      <c r="II16" s="537"/>
      <c r="IJ16" s="537"/>
      <c r="IK16" s="538"/>
      <c r="IL16" s="539"/>
      <c r="IN16" s="540"/>
      <c r="IO16" s="540"/>
      <c r="IP16" s="541"/>
      <c r="IQ16" s="541"/>
      <c r="IR16" s="537"/>
      <c r="IS16" s="266"/>
      <c r="IT16" s="267"/>
      <c r="IU16" s="267"/>
      <c r="IV16" s="267"/>
      <c r="IW16" s="267"/>
      <c r="IX16" s="267"/>
      <c r="IY16" s="268"/>
      <c r="IZ16" s="269"/>
      <c r="JA16" s="269"/>
      <c r="JB16" s="269"/>
      <c r="JC16" s="269"/>
      <c r="JD16" s="270"/>
      <c r="JE16" s="265"/>
      <c r="JF16" s="537"/>
      <c r="JG16" s="537"/>
      <c r="JH16" s="538"/>
      <c r="JI16" s="539"/>
      <c r="JK16" s="540"/>
      <c r="JL16" s="540"/>
      <c r="JM16" s="541"/>
      <c r="JN16" s="541"/>
      <c r="JO16" s="537"/>
      <c r="JP16" s="266"/>
      <c r="JQ16" s="267"/>
      <c r="JR16" s="267"/>
      <c r="JS16" s="267"/>
      <c r="JT16" s="267"/>
      <c r="JU16" s="267"/>
      <c r="JV16" s="268"/>
      <c r="JW16" s="269"/>
      <c r="JX16" s="269"/>
      <c r="JY16" s="269"/>
      <c r="JZ16" s="269"/>
      <c r="KA16" s="270"/>
      <c r="KB16" s="265"/>
      <c r="KC16" s="537"/>
      <c r="KD16" s="537"/>
      <c r="KE16" s="538"/>
      <c r="KF16" s="539"/>
      <c r="KH16" s="540"/>
      <c r="KI16" s="540"/>
      <c r="KJ16" s="541"/>
      <c r="KK16" s="541"/>
      <c r="KL16" s="537"/>
      <c r="KM16" s="266"/>
      <c r="KN16" s="267"/>
      <c r="KO16" s="267"/>
      <c r="KP16" s="267"/>
      <c r="KQ16" s="267"/>
      <c r="KR16" s="267"/>
      <c r="KS16" s="268"/>
      <c r="KT16" s="269"/>
      <c r="KU16" s="269"/>
      <c r="KV16" s="269"/>
      <c r="KW16" s="269"/>
      <c r="KX16" s="270"/>
      <c r="KY16" s="265"/>
      <c r="KZ16" s="537"/>
      <c r="LA16" s="537"/>
      <c r="LB16" s="538"/>
      <c r="LC16" s="539"/>
      <c r="LE16" s="540"/>
      <c r="LF16" s="540"/>
      <c r="LG16" s="541"/>
      <c r="LH16" s="541"/>
      <c r="LI16" s="537"/>
      <c r="LJ16" s="266"/>
      <c r="LK16" s="267"/>
      <c r="LL16" s="267"/>
      <c r="LM16" s="267"/>
      <c r="LN16" s="267"/>
      <c r="LO16" s="267"/>
      <c r="LP16" s="268"/>
      <c r="LQ16" s="269"/>
      <c r="LR16" s="269"/>
      <c r="LS16" s="269"/>
      <c r="LT16" s="269"/>
      <c r="LU16" s="270"/>
      <c r="LV16" s="265"/>
      <c r="LW16" s="537"/>
      <c r="LX16" s="537"/>
      <c r="LY16" s="538"/>
      <c r="LZ16" s="539"/>
      <c r="MB16" s="540"/>
      <c r="MC16" s="540"/>
      <c r="MD16" s="541"/>
      <c r="ME16" s="541"/>
      <c r="MF16" s="537"/>
      <c r="MG16" s="266"/>
      <c r="MH16" s="267"/>
      <c r="MI16" s="267"/>
      <c r="MJ16" s="267"/>
      <c r="MK16" s="267"/>
      <c r="ML16" s="267"/>
      <c r="MM16" s="268"/>
      <c r="MN16" s="269"/>
      <c r="MO16" s="269"/>
      <c r="MP16" s="269"/>
      <c r="MQ16" s="269"/>
      <c r="MR16" s="270"/>
      <c r="MS16" s="265"/>
      <c r="MT16" s="537"/>
      <c r="MU16" s="537"/>
      <c r="MV16" s="538"/>
      <c r="MW16" s="539"/>
      <c r="MY16" s="540"/>
      <c r="MZ16" s="540"/>
      <c r="NA16" s="541"/>
      <c r="NB16" s="541"/>
      <c r="NC16" s="537"/>
      <c r="ND16" s="266"/>
      <c r="NE16" s="267"/>
      <c r="NF16" s="267"/>
      <c r="NG16" s="267"/>
      <c r="NH16" s="267"/>
      <c r="NI16" s="267"/>
      <c r="NJ16" s="268"/>
      <c r="NK16" s="269"/>
      <c r="NL16" s="269"/>
      <c r="NM16" s="269"/>
      <c r="NN16" s="269"/>
      <c r="NO16" s="270"/>
      <c r="NP16" s="265"/>
      <c r="NQ16" s="537"/>
      <c r="NR16" s="537"/>
      <c r="NS16" s="538"/>
      <c r="NT16" s="539"/>
      <c r="NV16" s="540"/>
      <c r="NW16" s="540"/>
      <c r="NX16" s="541"/>
      <c r="NY16" s="541"/>
      <c r="NZ16" s="537"/>
      <c r="OA16" s="266"/>
      <c r="OB16" s="267"/>
      <c r="OC16" s="267"/>
      <c r="OD16" s="267"/>
      <c r="OE16" s="267"/>
      <c r="OF16" s="267"/>
      <c r="OG16" s="268"/>
      <c r="OH16" s="269"/>
      <c r="OI16" s="269"/>
      <c r="OJ16" s="269"/>
      <c r="OK16" s="269"/>
      <c r="OL16" s="270"/>
      <c r="OM16" s="265"/>
      <c r="ON16" s="537"/>
      <c r="OO16" s="537"/>
      <c r="OP16" s="538"/>
      <c r="OQ16" s="539"/>
      <c r="OS16" s="540"/>
      <c r="OT16" s="540"/>
      <c r="OU16" s="541"/>
      <c r="OV16" s="541"/>
      <c r="OW16" s="537"/>
      <c r="OX16" s="266"/>
      <c r="OY16" s="267"/>
      <c r="OZ16" s="267"/>
      <c r="PA16" s="267"/>
      <c r="PB16" s="267"/>
      <c r="PC16" s="267"/>
      <c r="PD16" s="268"/>
      <c r="PE16" s="269"/>
      <c r="PF16" s="269"/>
      <c r="PG16" s="269"/>
      <c r="PH16" s="269"/>
      <c r="PI16" s="270"/>
      <c r="PJ16" s="265"/>
      <c r="PK16" s="537"/>
      <c r="PL16" s="537"/>
      <c r="PM16" s="538"/>
      <c r="PN16" s="539"/>
      <c r="PP16" s="540"/>
      <c r="PQ16" s="540"/>
      <c r="PR16" s="541"/>
      <c r="PS16" s="541"/>
      <c r="PT16" s="537"/>
      <c r="PU16" s="266"/>
      <c r="PV16" s="267"/>
      <c r="PW16" s="267"/>
      <c r="PX16" s="267"/>
      <c r="PY16" s="267"/>
      <c r="PZ16" s="267"/>
      <c r="QA16" s="268"/>
      <c r="QB16" s="269"/>
      <c r="QC16" s="269"/>
      <c r="QD16" s="269"/>
      <c r="QE16" s="269"/>
      <c r="QF16" s="270"/>
      <c r="QG16" s="265"/>
      <c r="QH16" s="537"/>
      <c r="QI16" s="537"/>
      <c r="QJ16" s="538"/>
      <c r="QK16" s="539"/>
      <c r="QM16" s="540"/>
      <c r="QN16" s="540"/>
      <c r="QO16" s="541"/>
      <c r="QP16" s="541"/>
      <c r="QQ16" s="537"/>
      <c r="QR16" s="266"/>
      <c r="QS16" s="267"/>
      <c r="QT16" s="267"/>
      <c r="QU16" s="267"/>
      <c r="QV16" s="267"/>
      <c r="QW16" s="267"/>
      <c r="QX16" s="268"/>
      <c r="QY16" s="269"/>
      <c r="QZ16" s="269"/>
      <c r="RA16" s="269"/>
      <c r="RB16" s="269"/>
      <c r="RC16" s="270"/>
      <c r="RD16" s="265"/>
      <c r="RE16" s="537"/>
      <c r="RF16" s="537"/>
      <c r="RG16" s="538"/>
      <c r="RH16" s="539"/>
      <c r="RJ16" s="540"/>
      <c r="RK16" s="540"/>
      <c r="RL16" s="541"/>
      <c r="RM16" s="541"/>
      <c r="RN16" s="537"/>
      <c r="RO16" s="266"/>
      <c r="RP16" s="267"/>
      <c r="RQ16" s="267"/>
      <c r="RR16" s="267"/>
      <c r="RS16" s="267"/>
      <c r="RT16" s="267"/>
      <c r="RU16" s="268"/>
      <c r="RV16" s="269"/>
      <c r="RW16" s="269"/>
      <c r="RX16" s="269"/>
      <c r="RY16" s="269"/>
      <c r="RZ16" s="270"/>
      <c r="SA16" s="265"/>
      <c r="SB16" s="537"/>
      <c r="SC16" s="537"/>
      <c r="SD16" s="538"/>
      <c r="SE16" s="539"/>
      <c r="SG16" s="540"/>
      <c r="SH16" s="540"/>
      <c r="SI16" s="541"/>
      <c r="SJ16" s="541"/>
      <c r="SK16" s="537"/>
      <c r="SL16" s="266"/>
      <c r="SM16" s="267"/>
      <c r="SN16" s="267"/>
      <c r="SO16" s="267"/>
      <c r="SP16" s="267"/>
      <c r="SQ16" s="267"/>
      <c r="SR16" s="268"/>
      <c r="SS16" s="269"/>
      <c r="ST16" s="269"/>
      <c r="SU16" s="269"/>
      <c r="SV16" s="269"/>
      <c r="SW16" s="270"/>
      <c r="SX16" s="265"/>
      <c r="SY16" s="537"/>
      <c r="SZ16" s="537"/>
      <c r="TA16" s="538"/>
      <c r="TB16" s="539"/>
      <c r="TD16" s="540"/>
      <c r="TE16" s="540"/>
      <c r="TF16" s="541"/>
      <c r="TG16" s="541"/>
      <c r="TH16" s="537"/>
      <c r="TI16" s="266"/>
      <c r="TJ16" s="267"/>
      <c r="TK16" s="267"/>
      <c r="TL16" s="267"/>
      <c r="TM16" s="267"/>
      <c r="TN16" s="267"/>
      <c r="TO16" s="268"/>
      <c r="TP16" s="269"/>
      <c r="TQ16" s="269"/>
      <c r="TR16" s="269"/>
      <c r="TS16" s="269"/>
      <c r="TT16" s="270"/>
      <c r="TU16" s="265"/>
      <c r="TV16" s="537"/>
      <c r="TW16" s="537"/>
      <c r="TX16" s="538"/>
      <c r="TY16" s="539"/>
      <c r="UA16" s="540"/>
      <c r="UB16" s="540"/>
      <c r="UC16" s="541"/>
      <c r="UD16" s="541"/>
      <c r="UE16" s="537"/>
      <c r="UF16" s="266"/>
      <c r="UG16" s="267"/>
      <c r="UH16" s="267"/>
      <c r="UI16" s="267"/>
      <c r="UJ16" s="267"/>
      <c r="UK16" s="267"/>
      <c r="UL16" s="268"/>
      <c r="UM16" s="269"/>
      <c r="UN16" s="269"/>
      <c r="UO16" s="269"/>
      <c r="UP16" s="269"/>
      <c r="UQ16" s="270"/>
      <c r="UR16" s="265"/>
      <c r="US16" s="537"/>
      <c r="UT16" s="537"/>
      <c r="UU16" s="538"/>
      <c r="UV16" s="539"/>
      <c r="UX16" s="540"/>
      <c r="UY16" s="540"/>
      <c r="UZ16" s="541"/>
      <c r="VA16" s="541"/>
      <c r="VB16" s="537"/>
      <c r="VC16" s="266"/>
      <c r="VD16" s="267"/>
      <c r="VE16" s="267"/>
      <c r="VF16" s="267"/>
      <c r="VG16" s="267"/>
      <c r="VH16" s="267"/>
      <c r="VI16" s="268"/>
      <c r="VJ16" s="269"/>
      <c r="VK16" s="269"/>
      <c r="VL16" s="269"/>
      <c r="VM16" s="269"/>
      <c r="VN16" s="270"/>
      <c r="VO16" s="265"/>
      <c r="VP16" s="537"/>
      <c r="VQ16" s="537"/>
      <c r="VR16" s="538"/>
      <c r="VS16" s="539"/>
      <c r="VU16" s="540"/>
      <c r="VV16" s="540"/>
      <c r="VW16" s="541"/>
      <c r="VX16" s="541"/>
      <c r="VY16" s="537"/>
      <c r="VZ16" s="266"/>
      <c r="WA16" s="267"/>
      <c r="WB16" s="267"/>
      <c r="WC16" s="267"/>
      <c r="WD16" s="267"/>
      <c r="WE16" s="267"/>
      <c r="WF16" s="268"/>
      <c r="WG16" s="269"/>
      <c r="WH16" s="269"/>
      <c r="WI16" s="269"/>
      <c r="WJ16" s="269"/>
      <c r="WK16" s="270"/>
      <c r="WL16" s="265"/>
      <c r="WM16" s="537"/>
      <c r="WN16" s="537"/>
      <c r="WO16" s="538"/>
      <c r="WP16" s="539"/>
      <c r="WR16" s="540"/>
      <c r="WS16" s="540"/>
      <c r="WT16" s="541"/>
      <c r="WU16" s="541"/>
      <c r="WV16" s="537"/>
      <c r="WW16" s="266"/>
      <c r="WX16" s="267"/>
      <c r="WY16" s="267"/>
      <c r="WZ16" s="267"/>
      <c r="XA16" s="267"/>
      <c r="XB16" s="267"/>
      <c r="XC16" s="268"/>
      <c r="XD16" s="269"/>
      <c r="XE16" s="269"/>
      <c r="XF16" s="269"/>
      <c r="XG16" s="269"/>
      <c r="XH16" s="270"/>
      <c r="XI16" s="265"/>
      <c r="XJ16" s="537"/>
      <c r="XK16" s="537"/>
      <c r="XL16" s="538"/>
      <c r="XM16" s="539"/>
      <c r="XO16" s="540"/>
      <c r="XP16" s="540"/>
      <c r="XQ16" s="541"/>
      <c r="XR16" s="541"/>
      <c r="XS16" s="537"/>
      <c r="XT16" s="266"/>
      <c r="XU16" s="267"/>
      <c r="XV16" s="267"/>
      <c r="XW16" s="267"/>
      <c r="XX16" s="267"/>
      <c r="XY16" s="267"/>
      <c r="XZ16" s="268"/>
      <c r="YA16" s="269"/>
      <c r="YB16" s="269"/>
      <c r="YC16" s="269"/>
      <c r="YD16" s="269"/>
      <c r="YE16" s="270"/>
      <c r="YF16" s="265"/>
      <c r="YG16" s="537"/>
      <c r="YH16" s="537"/>
      <c r="YI16" s="538"/>
      <c r="YJ16" s="539"/>
      <c r="YL16" s="540"/>
      <c r="YM16" s="540"/>
      <c r="YN16" s="541"/>
      <c r="YO16" s="541"/>
      <c r="YP16" s="537"/>
      <c r="YQ16" s="266"/>
      <c r="YR16" s="267"/>
      <c r="YS16" s="267"/>
      <c r="YT16" s="267"/>
      <c r="YU16" s="267"/>
      <c r="YV16" s="267"/>
      <c r="YW16" s="268"/>
      <c r="YX16" s="269"/>
      <c r="YY16" s="269"/>
      <c r="YZ16" s="269"/>
      <c r="ZA16" s="269"/>
      <c r="ZB16" s="270"/>
      <c r="ZC16" s="265"/>
      <c r="ZD16" s="537"/>
      <c r="ZE16" s="537"/>
      <c r="ZF16" s="538"/>
      <c r="ZG16" s="539"/>
      <c r="ZI16" s="540"/>
      <c r="ZJ16" s="540"/>
      <c r="ZK16" s="541"/>
      <c r="ZL16" s="541"/>
      <c r="ZM16" s="537"/>
      <c r="ZN16" s="266"/>
      <c r="ZO16" s="267"/>
      <c r="ZP16" s="267"/>
      <c r="ZQ16" s="267"/>
      <c r="ZR16" s="267"/>
      <c r="ZS16" s="267"/>
      <c r="ZT16" s="268"/>
      <c r="ZU16" s="269"/>
      <c r="ZV16" s="269"/>
      <c r="ZW16" s="269"/>
      <c r="ZX16" s="269"/>
      <c r="ZY16" s="270"/>
      <c r="ZZ16" s="265"/>
      <c r="AAA16" s="537"/>
      <c r="AAB16" s="537"/>
      <c r="AAC16" s="538"/>
      <c r="AAD16" s="539"/>
      <c r="AAF16" s="540"/>
      <c r="AAG16" s="540"/>
      <c r="AAH16" s="541"/>
      <c r="AAI16" s="541"/>
      <c r="AAJ16" s="537"/>
      <c r="AAK16" s="266"/>
      <c r="AAL16" s="267"/>
      <c r="AAM16" s="267"/>
      <c r="AAN16" s="267"/>
      <c r="AAO16" s="267"/>
      <c r="AAP16" s="267"/>
      <c r="AAQ16" s="268"/>
      <c r="AAR16" s="269"/>
      <c r="AAS16" s="269"/>
      <c r="AAT16" s="269"/>
      <c r="AAU16" s="269"/>
      <c r="AAV16" s="270"/>
      <c r="AAW16" s="265"/>
      <c r="AAX16" s="537"/>
      <c r="AAY16" s="537"/>
      <c r="AAZ16" s="538"/>
      <c r="ABA16" s="539"/>
      <c r="ABC16" s="540"/>
      <c r="ABD16" s="540"/>
      <c r="ABE16" s="541"/>
      <c r="ABF16" s="541"/>
      <c r="ABG16" s="537"/>
      <c r="ABH16" s="266"/>
      <c r="ABI16" s="267"/>
      <c r="ABJ16" s="267"/>
      <c r="ABK16" s="267"/>
      <c r="ABL16" s="267"/>
      <c r="ABM16" s="267"/>
      <c r="ABN16" s="268"/>
      <c r="ABO16" s="269"/>
      <c r="ABP16" s="269"/>
      <c r="ABQ16" s="269"/>
      <c r="ABR16" s="269"/>
      <c r="ABS16" s="270"/>
      <c r="ABT16" s="265"/>
      <c r="ABU16" s="537"/>
      <c r="ABV16" s="537"/>
      <c r="ABW16" s="538"/>
      <c r="ABX16" s="539"/>
      <c r="ABZ16" s="540"/>
      <c r="ACA16" s="540"/>
      <c r="ACB16" s="541"/>
      <c r="ACC16" s="541"/>
      <c r="ACD16" s="537"/>
      <c r="ACE16" s="266"/>
      <c r="ACF16" s="267"/>
      <c r="ACG16" s="267"/>
      <c r="ACH16" s="267"/>
      <c r="ACI16" s="267"/>
      <c r="ACJ16" s="267"/>
      <c r="ACK16" s="268"/>
      <c r="ACL16" s="269"/>
      <c r="ACM16" s="269"/>
      <c r="ACN16" s="269"/>
      <c r="ACO16" s="269"/>
      <c r="ACP16" s="270"/>
      <c r="ACQ16" s="265"/>
      <c r="ACR16" s="537"/>
      <c r="ACS16" s="537"/>
      <c r="ACT16" s="538"/>
      <c r="ACU16" s="539"/>
      <c r="ACW16" s="540"/>
      <c r="ACX16" s="540"/>
      <c r="ACY16" s="541"/>
      <c r="ACZ16" s="541"/>
      <c r="ADA16" s="537"/>
      <c r="ADB16" s="266"/>
      <c r="ADC16" s="267"/>
      <c r="ADD16" s="267"/>
      <c r="ADE16" s="267"/>
      <c r="ADF16" s="267"/>
      <c r="ADG16" s="267"/>
      <c r="ADH16" s="268"/>
      <c r="ADI16" s="269"/>
      <c r="ADJ16" s="269"/>
      <c r="ADK16" s="269"/>
      <c r="ADL16" s="269"/>
      <c r="ADM16" s="270"/>
      <c r="ADN16" s="265"/>
      <c r="ADO16" s="537"/>
      <c r="ADP16" s="537"/>
      <c r="ADQ16" s="538"/>
      <c r="ADR16" s="539"/>
      <c r="ADT16" s="540"/>
      <c r="ADU16" s="540"/>
      <c r="ADV16" s="541"/>
      <c r="ADW16" s="541"/>
      <c r="ADX16" s="537"/>
      <c r="ADY16" s="266"/>
      <c r="ADZ16" s="267"/>
      <c r="AEA16" s="267"/>
      <c r="AEB16" s="267"/>
      <c r="AEC16" s="267"/>
      <c r="AED16" s="267"/>
      <c r="AEE16" s="268"/>
      <c r="AEF16" s="269"/>
      <c r="AEG16" s="269"/>
      <c r="AEH16" s="269"/>
      <c r="AEI16" s="269"/>
      <c r="AEJ16" s="270"/>
      <c r="AEK16" s="265"/>
      <c r="AEL16" s="537"/>
      <c r="AEM16" s="537"/>
      <c r="AEN16" s="538"/>
      <c r="AEO16" s="539"/>
      <c r="AEQ16" s="540"/>
      <c r="AER16" s="540"/>
      <c r="AES16" s="541"/>
      <c r="AET16" s="541"/>
      <c r="AEU16" s="537"/>
      <c r="AEV16" s="266"/>
      <c r="AEW16" s="267"/>
      <c r="AEX16" s="267"/>
      <c r="AEY16" s="267"/>
      <c r="AEZ16" s="267"/>
      <c r="AFA16" s="267"/>
      <c r="AFB16" s="268"/>
      <c r="AFC16" s="269"/>
      <c r="AFD16" s="269"/>
      <c r="AFE16" s="269"/>
      <c r="AFF16" s="269"/>
      <c r="AFG16" s="270"/>
      <c r="AFH16" s="265"/>
      <c r="AFI16" s="537"/>
      <c r="AFJ16" s="537"/>
      <c r="AFK16" s="538"/>
      <c r="AFL16" s="539"/>
      <c r="AFN16" s="540"/>
      <c r="AFO16" s="540"/>
      <c r="AFP16" s="541"/>
      <c r="AFQ16" s="541"/>
      <c r="AFR16" s="537"/>
      <c r="AFS16" s="266"/>
      <c r="AFT16" s="267"/>
      <c r="AFU16" s="267"/>
      <c r="AFV16" s="267"/>
      <c r="AFW16" s="267"/>
      <c r="AFX16" s="267"/>
      <c r="AFY16" s="268"/>
      <c r="AFZ16" s="269"/>
      <c r="AGA16" s="269"/>
      <c r="AGB16" s="269"/>
      <c r="AGC16" s="269"/>
      <c r="AGD16" s="270"/>
      <c r="AGE16" s="265"/>
      <c r="AGF16" s="537"/>
      <c r="AGG16" s="537"/>
      <c r="AGH16" s="538"/>
      <c r="AGI16" s="539"/>
      <c r="AGK16" s="540"/>
      <c r="AGL16" s="540"/>
      <c r="AGM16" s="541"/>
      <c r="AGN16" s="541"/>
      <c r="AGO16" s="537"/>
      <c r="AGP16" s="266"/>
      <c r="AGQ16" s="267"/>
      <c r="AGR16" s="267"/>
      <c r="AGS16" s="267"/>
      <c r="AGT16" s="267"/>
      <c r="AGU16" s="267"/>
      <c r="AGV16" s="268"/>
      <c r="AGW16" s="269"/>
      <c r="AGX16" s="269"/>
      <c r="AGY16" s="269"/>
      <c r="AGZ16" s="269"/>
      <c r="AHA16" s="270"/>
      <c r="AHB16" s="265"/>
      <c r="AHC16" s="537"/>
      <c r="AHD16" s="537"/>
      <c r="AHE16" s="538"/>
      <c r="AHF16" s="539"/>
      <c r="AHH16" s="540"/>
      <c r="AHI16" s="540"/>
      <c r="AHJ16" s="541"/>
      <c r="AHK16" s="541"/>
      <c r="AHL16" s="537"/>
      <c r="AHM16" s="266"/>
      <c r="AHN16" s="267"/>
      <c r="AHO16" s="267"/>
      <c r="AHP16" s="267"/>
      <c r="AHQ16" s="267"/>
      <c r="AHR16" s="267"/>
      <c r="AHS16" s="268"/>
      <c r="AHT16" s="269"/>
      <c r="AHU16" s="269"/>
      <c r="AHV16" s="269"/>
      <c r="AHW16" s="269"/>
      <c r="AHX16" s="270"/>
      <c r="AHY16" s="265"/>
      <c r="AHZ16" s="537"/>
      <c r="AIA16" s="537"/>
      <c r="AIB16" s="538"/>
      <c r="AIC16" s="539"/>
      <c r="AIE16" s="540"/>
      <c r="AIF16" s="540"/>
      <c r="AIG16" s="541"/>
      <c r="AIH16" s="541"/>
      <c r="AII16" s="537"/>
      <c r="AIJ16" s="266"/>
      <c r="AIK16" s="267"/>
      <c r="AIL16" s="267"/>
      <c r="AIM16" s="267"/>
      <c r="AIN16" s="267"/>
      <c r="AIO16" s="267"/>
      <c r="AIP16" s="268"/>
      <c r="AIQ16" s="269"/>
      <c r="AIR16" s="269"/>
      <c r="AIS16" s="269"/>
      <c r="AIT16" s="269"/>
      <c r="AIU16" s="270"/>
      <c r="AIV16" s="265"/>
      <c r="AIW16" s="537"/>
      <c r="AIX16" s="537"/>
      <c r="AIY16" s="538"/>
      <c r="AIZ16" s="539"/>
      <c r="AJB16" s="540"/>
      <c r="AJC16" s="540"/>
      <c r="AJD16" s="541"/>
      <c r="AJE16" s="541"/>
      <c r="AJF16" s="537"/>
      <c r="AJG16" s="266"/>
      <c r="AJH16" s="267"/>
      <c r="AJI16" s="267"/>
      <c r="AJJ16" s="267"/>
      <c r="AJK16" s="267"/>
      <c r="AJL16" s="267"/>
      <c r="AJM16" s="268"/>
      <c r="AJN16" s="269"/>
      <c r="AJO16" s="269"/>
      <c r="AJP16" s="269"/>
      <c r="AJQ16" s="269"/>
      <c r="AJR16" s="270"/>
      <c r="AJS16" s="265"/>
      <c r="AJT16" s="537"/>
      <c r="AJU16" s="537"/>
      <c r="AJV16" s="538"/>
      <c r="AJW16" s="539"/>
      <c r="AJY16" s="540"/>
      <c r="AJZ16" s="540"/>
      <c r="AKA16" s="541"/>
      <c r="AKB16" s="541"/>
      <c r="AKC16" s="537"/>
      <c r="AKD16" s="266"/>
      <c r="AKE16" s="267"/>
      <c r="AKF16" s="267"/>
      <c r="AKG16" s="267"/>
      <c r="AKH16" s="267"/>
      <c r="AKI16" s="267"/>
      <c r="AKJ16" s="268"/>
      <c r="AKK16" s="269"/>
      <c r="AKL16" s="269"/>
      <c r="AKM16" s="269"/>
      <c r="AKN16" s="269"/>
      <c r="AKO16" s="270"/>
      <c r="AKP16" s="265"/>
      <c r="AKQ16" s="537"/>
      <c r="AKR16" s="537"/>
      <c r="AKS16" s="538"/>
      <c r="AKT16" s="539"/>
      <c r="AKV16" s="540"/>
      <c r="AKW16" s="540"/>
      <c r="AKX16" s="541"/>
      <c r="AKY16" s="541"/>
      <c r="AKZ16" s="537"/>
      <c r="ALA16" s="266"/>
      <c r="ALB16" s="267"/>
      <c r="ALC16" s="267"/>
      <c r="ALD16" s="267"/>
      <c r="ALE16" s="267"/>
      <c r="ALF16" s="267"/>
      <c r="ALG16" s="268"/>
      <c r="ALH16" s="269"/>
      <c r="ALI16" s="269"/>
      <c r="ALJ16" s="269"/>
      <c r="ALK16" s="269"/>
      <c r="ALL16" s="270"/>
      <c r="ALM16" s="265"/>
      <c r="ALN16" s="537"/>
      <c r="ALO16" s="537"/>
      <c r="ALP16" s="538"/>
      <c r="ALQ16" s="539"/>
      <c r="ALS16" s="540"/>
      <c r="ALT16" s="540"/>
      <c r="ALU16" s="541"/>
      <c r="ALV16" s="541"/>
      <c r="ALW16" s="537"/>
      <c r="ALX16" s="266"/>
      <c r="ALY16" s="267"/>
      <c r="ALZ16" s="267"/>
      <c r="AMA16" s="267"/>
      <c r="AMB16" s="267"/>
      <c r="AMC16" s="267"/>
      <c r="AMD16" s="268"/>
      <c r="AME16" s="269"/>
      <c r="AMF16" s="269"/>
      <c r="AMG16" s="269"/>
      <c r="AMH16" s="269"/>
      <c r="AMI16" s="270"/>
      <c r="AMJ16" s="265"/>
      <c r="AMK16" s="537"/>
      <c r="AML16" s="537"/>
      <c r="AMM16" s="538"/>
      <c r="AMN16" s="539"/>
      <c r="AMP16" s="540"/>
      <c r="AMQ16" s="540"/>
      <c r="AMR16" s="541"/>
      <c r="AMS16" s="541"/>
      <c r="AMT16" s="537"/>
      <c r="AMU16" s="266"/>
      <c r="AMV16" s="267"/>
      <c r="AMW16" s="267"/>
      <c r="AMX16" s="267"/>
      <c r="AMY16" s="267"/>
      <c r="AMZ16" s="267"/>
      <c r="ANA16" s="268"/>
      <c r="ANB16" s="269"/>
      <c r="ANC16" s="269"/>
      <c r="AND16" s="269"/>
      <c r="ANE16" s="269"/>
      <c r="ANF16" s="270"/>
      <c r="ANG16" s="265"/>
      <c r="ANH16" s="537"/>
      <c r="ANI16" s="537"/>
      <c r="ANJ16" s="538"/>
      <c r="ANK16" s="539"/>
      <c r="ANM16" s="540"/>
      <c r="ANN16" s="540"/>
      <c r="ANO16" s="541"/>
      <c r="ANP16" s="541"/>
      <c r="ANQ16" s="537"/>
      <c r="ANR16" s="266"/>
      <c r="ANS16" s="267"/>
      <c r="ANT16" s="267"/>
      <c r="ANU16" s="267"/>
      <c r="ANV16" s="267"/>
      <c r="ANW16" s="267"/>
      <c r="ANX16" s="268"/>
      <c r="ANY16" s="269"/>
      <c r="ANZ16" s="269"/>
      <c r="AOA16" s="269"/>
      <c r="AOB16" s="269"/>
      <c r="AOC16" s="270"/>
      <c r="AOD16" s="265"/>
      <c r="AOE16" s="537"/>
      <c r="AOF16" s="537"/>
      <c r="AOG16" s="538"/>
      <c r="AOH16" s="539"/>
      <c r="AOJ16" s="540"/>
      <c r="AOK16" s="540"/>
      <c r="AOL16" s="541"/>
      <c r="AOM16" s="541"/>
      <c r="AON16" s="537"/>
      <c r="AOO16" s="266"/>
      <c r="AOP16" s="267"/>
      <c r="AOQ16" s="267"/>
      <c r="AOR16" s="267"/>
      <c r="AOS16" s="267"/>
      <c r="AOT16" s="267"/>
      <c r="AOU16" s="268"/>
      <c r="AOV16" s="269"/>
      <c r="AOW16" s="269"/>
      <c r="AOX16" s="269"/>
      <c r="AOY16" s="269"/>
      <c r="AOZ16" s="270"/>
      <c r="APA16" s="265"/>
      <c r="APB16" s="537"/>
      <c r="APC16" s="537"/>
      <c r="APD16" s="538"/>
      <c r="APE16" s="539"/>
      <c r="APG16" s="540"/>
      <c r="APH16" s="540"/>
      <c r="API16" s="541"/>
      <c r="APJ16" s="541"/>
      <c r="APK16" s="537"/>
      <c r="APL16" s="266"/>
      <c r="APM16" s="267"/>
      <c r="APN16" s="267"/>
      <c r="APO16" s="267"/>
      <c r="APP16" s="267"/>
      <c r="APQ16" s="267"/>
      <c r="APR16" s="268"/>
      <c r="APS16" s="269"/>
      <c r="APT16" s="269"/>
      <c r="APU16" s="269"/>
      <c r="APV16" s="269"/>
      <c r="APW16" s="270"/>
      <c r="APX16" s="265"/>
      <c r="APY16" s="537"/>
      <c r="APZ16" s="537"/>
      <c r="AQA16" s="538"/>
      <c r="AQB16" s="539"/>
      <c r="AQD16" s="540"/>
      <c r="AQE16" s="540"/>
      <c r="AQF16" s="541"/>
      <c r="AQG16" s="541"/>
      <c r="AQH16" s="537"/>
      <c r="AQI16" s="266"/>
      <c r="AQJ16" s="267"/>
      <c r="AQK16" s="267"/>
      <c r="AQL16" s="267"/>
      <c r="AQM16" s="267"/>
      <c r="AQN16" s="267"/>
      <c r="AQO16" s="268"/>
      <c r="AQP16" s="269"/>
      <c r="AQQ16" s="269"/>
      <c r="AQR16" s="269"/>
      <c r="AQS16" s="269"/>
      <c r="AQT16" s="270"/>
      <c r="AQU16" s="265"/>
      <c r="AQV16" s="537"/>
      <c r="AQW16" s="537"/>
      <c r="AQX16" s="538"/>
      <c r="AQY16" s="539"/>
      <c r="ARA16" s="540"/>
      <c r="ARB16" s="540"/>
      <c r="ARC16" s="541"/>
      <c r="ARD16" s="541"/>
      <c r="ARE16" s="537"/>
      <c r="ARF16" s="266"/>
      <c r="ARG16" s="267"/>
      <c r="ARH16" s="267"/>
      <c r="ARI16" s="267"/>
      <c r="ARJ16" s="267"/>
      <c r="ARK16" s="267"/>
      <c r="ARL16" s="268"/>
      <c r="ARM16" s="269"/>
      <c r="ARN16" s="269"/>
      <c r="ARO16" s="269"/>
      <c r="ARP16" s="269"/>
      <c r="ARQ16" s="270"/>
      <c r="ARR16" s="265"/>
      <c r="ARS16" s="537"/>
      <c r="ART16" s="537"/>
      <c r="ARU16" s="538"/>
      <c r="ARV16" s="539"/>
      <c r="ARX16" s="540"/>
      <c r="ARY16" s="540"/>
      <c r="ARZ16" s="541"/>
      <c r="ASA16" s="541"/>
      <c r="ASB16" s="537"/>
      <c r="ASC16" s="266"/>
      <c r="ASD16" s="267"/>
      <c r="ASE16" s="267"/>
      <c r="ASF16" s="267"/>
      <c r="ASG16" s="267"/>
      <c r="ASH16" s="267"/>
      <c r="ASI16" s="268"/>
      <c r="ASJ16" s="269"/>
      <c r="ASK16" s="269"/>
      <c r="ASL16" s="269"/>
      <c r="ASM16" s="269"/>
      <c r="ASN16" s="270"/>
      <c r="ASO16" s="265"/>
      <c r="ASP16" s="537"/>
      <c r="ASQ16" s="537"/>
      <c r="ASR16" s="538"/>
      <c r="ASS16" s="539"/>
      <c r="ASU16" s="540"/>
      <c r="ASV16" s="540"/>
      <c r="ASW16" s="541"/>
      <c r="ASX16" s="541"/>
      <c r="ASY16" s="537"/>
      <c r="ASZ16" s="266"/>
      <c r="ATA16" s="267"/>
      <c r="ATB16" s="267"/>
      <c r="ATC16" s="267"/>
      <c r="ATD16" s="267"/>
      <c r="ATE16" s="267"/>
      <c r="ATF16" s="268"/>
      <c r="ATG16" s="269"/>
      <c r="ATH16" s="269"/>
      <c r="ATI16" s="269"/>
      <c r="ATJ16" s="269"/>
      <c r="ATK16" s="270"/>
      <c r="ATL16" s="265"/>
      <c r="ATM16" s="537"/>
      <c r="ATN16" s="537"/>
      <c r="ATO16" s="538"/>
      <c r="ATP16" s="539"/>
      <c r="ATR16" s="540"/>
      <c r="ATS16" s="540"/>
      <c r="ATT16" s="541"/>
      <c r="ATU16" s="541"/>
      <c r="ATV16" s="537"/>
      <c r="ATW16" s="266"/>
      <c r="ATX16" s="267"/>
      <c r="ATY16" s="267"/>
      <c r="ATZ16" s="267"/>
      <c r="AUA16" s="267"/>
      <c r="AUB16" s="267"/>
      <c r="AUC16" s="268"/>
      <c r="AUD16" s="269"/>
      <c r="AUE16" s="269"/>
      <c r="AUF16" s="269"/>
      <c r="AUG16" s="269"/>
      <c r="AUH16" s="270"/>
      <c r="AUI16" s="265"/>
      <c r="AUJ16" s="537"/>
      <c r="AUK16" s="537"/>
      <c r="AUL16" s="538"/>
      <c r="AUM16" s="539"/>
      <c r="AUO16" s="540"/>
      <c r="AUP16" s="540"/>
      <c r="AUQ16" s="541"/>
      <c r="AUR16" s="541"/>
      <c r="AUS16" s="537"/>
      <c r="AUT16" s="266"/>
      <c r="AUU16" s="267"/>
      <c r="AUV16" s="267"/>
      <c r="AUW16" s="267"/>
      <c r="AUX16" s="267"/>
      <c r="AUY16" s="267"/>
      <c r="AUZ16" s="268"/>
      <c r="AVA16" s="269"/>
      <c r="AVB16" s="269"/>
      <c r="AVC16" s="269"/>
      <c r="AVD16" s="269"/>
      <c r="AVE16" s="270"/>
      <c r="AVF16" s="265"/>
      <c r="AVG16" s="537"/>
      <c r="AVH16" s="537"/>
      <c r="AVI16" s="538"/>
      <c r="AVJ16" s="539"/>
      <c r="AVL16" s="540"/>
      <c r="AVM16" s="540"/>
      <c r="AVN16" s="541"/>
      <c r="AVO16" s="541"/>
      <c r="AVP16" s="537"/>
      <c r="AVQ16" s="266"/>
      <c r="AVR16" s="267"/>
      <c r="AVS16" s="267"/>
      <c r="AVT16" s="267"/>
      <c r="AVU16" s="267"/>
      <c r="AVV16" s="267"/>
      <c r="AVW16" s="268"/>
      <c r="AVX16" s="269"/>
      <c r="AVY16" s="269"/>
      <c r="AVZ16" s="269"/>
      <c r="AWA16" s="269"/>
      <c r="AWB16" s="270"/>
      <c r="AWC16" s="265"/>
      <c r="AWD16" s="537"/>
      <c r="AWE16" s="537"/>
      <c r="AWF16" s="538"/>
      <c r="AWG16" s="539"/>
      <c r="AWI16" s="540"/>
      <c r="AWJ16" s="540"/>
      <c r="AWK16" s="541"/>
      <c r="AWL16" s="541"/>
      <c r="AWM16" s="537"/>
      <c r="AWN16" s="266"/>
      <c r="AWO16" s="267"/>
      <c r="AWP16" s="267"/>
      <c r="AWQ16" s="267"/>
      <c r="AWR16" s="267"/>
      <c r="AWS16" s="267"/>
      <c r="AWT16" s="268"/>
      <c r="AWU16" s="269"/>
      <c r="AWV16" s="269"/>
      <c r="AWW16" s="269"/>
      <c r="AWX16" s="269"/>
      <c r="AWY16" s="270"/>
      <c r="AWZ16" s="265"/>
      <c r="AXA16" s="537"/>
      <c r="AXB16" s="537"/>
      <c r="AXC16" s="538"/>
      <c r="AXD16" s="539"/>
      <c r="AXF16" s="540"/>
      <c r="AXG16" s="540"/>
      <c r="AXH16" s="541"/>
      <c r="AXI16" s="541"/>
      <c r="AXJ16" s="537"/>
      <c r="AXK16" s="266"/>
      <c r="AXL16" s="267"/>
      <c r="AXM16" s="267"/>
      <c r="AXN16" s="267"/>
      <c r="AXO16" s="267"/>
      <c r="AXP16" s="267"/>
      <c r="AXQ16" s="268"/>
      <c r="AXR16" s="269"/>
      <c r="AXS16" s="269"/>
      <c r="AXT16" s="269"/>
      <c r="AXU16" s="269"/>
      <c r="AXV16" s="270"/>
      <c r="AXW16" s="265"/>
      <c r="AXX16" s="537"/>
      <c r="AXY16" s="537"/>
      <c r="AXZ16" s="538"/>
      <c r="AYA16" s="539"/>
      <c r="AYC16" s="540"/>
      <c r="AYD16" s="540"/>
      <c r="AYE16" s="541"/>
      <c r="AYF16" s="541"/>
      <c r="AYG16" s="537"/>
      <c r="AYH16" s="266"/>
      <c r="AYI16" s="267"/>
      <c r="AYJ16" s="267"/>
      <c r="AYK16" s="267"/>
      <c r="AYL16" s="267"/>
      <c r="AYM16" s="267"/>
      <c r="AYN16" s="268"/>
      <c r="AYO16" s="269"/>
      <c r="AYP16" s="269"/>
      <c r="AYQ16" s="269"/>
      <c r="AYR16" s="269"/>
      <c r="AYS16" s="270"/>
      <c r="AYT16" s="265"/>
      <c r="AYU16" s="537"/>
      <c r="AYV16" s="537"/>
      <c r="AYW16" s="538"/>
      <c r="AYX16" s="539"/>
      <c r="AYZ16" s="540"/>
      <c r="AZA16" s="540"/>
      <c r="AZB16" s="541"/>
      <c r="AZC16" s="541"/>
      <c r="AZD16" s="537"/>
      <c r="AZE16" s="266"/>
      <c r="AZF16" s="267"/>
      <c r="AZG16" s="267"/>
      <c r="AZH16" s="267"/>
      <c r="AZI16" s="267"/>
      <c r="AZJ16" s="267"/>
      <c r="AZK16" s="268"/>
      <c r="AZL16" s="269"/>
      <c r="AZM16" s="269"/>
      <c r="AZN16" s="269"/>
      <c r="AZO16" s="269"/>
      <c r="AZP16" s="270"/>
      <c r="AZQ16" s="265"/>
      <c r="AZR16" s="537"/>
      <c r="AZS16" s="537"/>
      <c r="AZT16" s="538"/>
      <c r="AZU16" s="539"/>
      <c r="AZW16" s="540"/>
      <c r="AZX16" s="540"/>
      <c r="AZY16" s="541"/>
      <c r="AZZ16" s="541"/>
      <c r="BAA16" s="537"/>
      <c r="BAB16" s="266"/>
      <c r="BAC16" s="267"/>
      <c r="BAD16" s="267"/>
      <c r="BAE16" s="267"/>
      <c r="BAF16" s="267"/>
      <c r="BAG16" s="267"/>
      <c r="BAH16" s="268"/>
      <c r="BAI16" s="269"/>
      <c r="BAJ16" s="269"/>
      <c r="BAK16" s="269"/>
      <c r="BAL16" s="269"/>
      <c r="BAM16" s="270"/>
      <c r="BAN16" s="265"/>
      <c r="BAO16" s="537"/>
      <c r="BAP16" s="537"/>
      <c r="BAQ16" s="538"/>
      <c r="BAR16" s="539"/>
      <c r="BAT16" s="540"/>
      <c r="BAU16" s="540"/>
      <c r="BAV16" s="541"/>
      <c r="BAW16" s="541"/>
      <c r="BAX16" s="537"/>
      <c r="BAY16" s="266"/>
      <c r="BAZ16" s="267"/>
      <c r="BBA16" s="267"/>
      <c r="BBB16" s="267"/>
      <c r="BBC16" s="267"/>
      <c r="BBD16" s="267"/>
      <c r="BBE16" s="268"/>
      <c r="BBF16" s="269"/>
      <c r="BBG16" s="269"/>
      <c r="BBH16" s="269"/>
      <c r="BBI16" s="269"/>
      <c r="BBJ16" s="270"/>
      <c r="BBK16" s="265"/>
      <c r="BBL16" s="537"/>
      <c r="BBM16" s="537"/>
      <c r="BBN16" s="538"/>
      <c r="BBO16" s="539"/>
      <c r="BBQ16" s="540"/>
      <c r="BBR16" s="540"/>
      <c r="BBS16" s="541"/>
      <c r="BBT16" s="541"/>
      <c r="BBU16" s="537"/>
      <c r="BBV16" s="266"/>
      <c r="BBW16" s="267"/>
      <c r="BBX16" s="267"/>
      <c r="BBY16" s="267"/>
      <c r="BBZ16" s="267"/>
      <c r="BCA16" s="267"/>
      <c r="BCB16" s="268"/>
      <c r="BCC16" s="269"/>
      <c r="BCD16" s="269"/>
      <c r="BCE16" s="269"/>
      <c r="BCF16" s="269"/>
      <c r="BCG16" s="270"/>
      <c r="BCH16" s="265"/>
      <c r="BCI16" s="537"/>
      <c r="BCJ16" s="537"/>
      <c r="BCK16" s="538"/>
      <c r="BCL16" s="539"/>
      <c r="BCN16" s="540"/>
      <c r="BCO16" s="540"/>
      <c r="BCP16" s="541"/>
      <c r="BCQ16" s="541"/>
      <c r="BCR16" s="537"/>
      <c r="BCS16" s="266"/>
      <c r="BCT16" s="267"/>
      <c r="BCU16" s="267"/>
      <c r="BCV16" s="267"/>
      <c r="BCW16" s="267"/>
      <c r="BCX16" s="267"/>
      <c r="BCY16" s="268"/>
      <c r="BCZ16" s="269"/>
      <c r="BDA16" s="269"/>
      <c r="BDB16" s="269"/>
      <c r="BDC16" s="269"/>
      <c r="BDD16" s="270"/>
      <c r="BDE16" s="265"/>
      <c r="BDF16" s="537"/>
      <c r="BDG16" s="537"/>
      <c r="BDH16" s="538"/>
      <c r="BDI16" s="539"/>
      <c r="BDK16" s="540"/>
      <c r="BDL16" s="540"/>
      <c r="BDM16" s="541"/>
      <c r="BDN16" s="541"/>
      <c r="BDO16" s="537"/>
      <c r="BDP16" s="266"/>
      <c r="BDQ16" s="267"/>
      <c r="BDR16" s="267"/>
      <c r="BDS16" s="267"/>
      <c r="BDT16" s="267"/>
      <c r="BDU16" s="267"/>
      <c r="BDV16" s="268"/>
      <c r="BDW16" s="269"/>
      <c r="BDX16" s="269"/>
      <c r="BDY16" s="269"/>
      <c r="BDZ16" s="269"/>
      <c r="BEA16" s="270"/>
      <c r="BEB16" s="265"/>
      <c r="BEC16" s="537"/>
      <c r="BED16" s="537"/>
      <c r="BEE16" s="538"/>
      <c r="BEF16" s="539"/>
      <c r="BEH16" s="540"/>
      <c r="BEI16" s="540"/>
      <c r="BEJ16" s="541"/>
      <c r="BEK16" s="541"/>
      <c r="BEL16" s="537"/>
      <c r="BEM16" s="266"/>
      <c r="BEN16" s="267"/>
      <c r="BEO16" s="267"/>
      <c r="BEP16" s="267"/>
      <c r="BEQ16" s="267"/>
      <c r="BER16" s="267"/>
      <c r="BES16" s="268"/>
      <c r="BET16" s="269"/>
      <c r="BEU16" s="269"/>
      <c r="BEV16" s="269"/>
      <c r="BEW16" s="269"/>
      <c r="BEX16" s="270"/>
      <c r="BEY16" s="265"/>
      <c r="BEZ16" s="537"/>
      <c r="BFA16" s="537"/>
      <c r="BFB16" s="538"/>
      <c r="BFC16" s="539"/>
      <c r="BFE16" s="540"/>
      <c r="BFF16" s="540"/>
      <c r="BFG16" s="541"/>
      <c r="BFH16" s="541"/>
      <c r="BFI16" s="537"/>
      <c r="BFJ16" s="266"/>
      <c r="BFK16" s="267"/>
      <c r="BFL16" s="267"/>
      <c r="BFM16" s="267"/>
      <c r="BFN16" s="267"/>
      <c r="BFO16" s="267"/>
      <c r="BFP16" s="268"/>
      <c r="BFQ16" s="269"/>
      <c r="BFR16" s="269"/>
      <c r="BFS16" s="269"/>
      <c r="BFT16" s="269"/>
      <c r="BFU16" s="270"/>
      <c r="BFV16" s="265"/>
      <c r="BFW16" s="537"/>
      <c r="BFX16" s="537"/>
      <c r="BFY16" s="538"/>
      <c r="BFZ16" s="539"/>
      <c r="BGB16" s="540"/>
      <c r="BGC16" s="540"/>
      <c r="BGD16" s="541"/>
      <c r="BGE16" s="541"/>
      <c r="BGF16" s="537"/>
      <c r="BGG16" s="266"/>
      <c r="BGH16" s="267"/>
      <c r="BGI16" s="267"/>
      <c r="BGJ16" s="267"/>
      <c r="BGK16" s="267"/>
      <c r="BGL16" s="267"/>
      <c r="BGM16" s="268"/>
      <c r="BGN16" s="269"/>
      <c r="BGO16" s="269"/>
      <c r="BGP16" s="269"/>
      <c r="BGQ16" s="269"/>
      <c r="BGR16" s="270"/>
      <c r="BGS16" s="265"/>
      <c r="BGT16" s="537"/>
      <c r="BGU16" s="537"/>
      <c r="BGV16" s="538"/>
      <c r="BGW16" s="539"/>
      <c r="BGY16" s="540"/>
      <c r="BGZ16" s="540"/>
      <c r="BHA16" s="541"/>
      <c r="BHB16" s="541"/>
      <c r="BHC16" s="537"/>
      <c r="BHD16" s="266"/>
      <c r="BHE16" s="267"/>
      <c r="BHF16" s="267"/>
      <c r="BHG16" s="267"/>
      <c r="BHH16" s="267"/>
      <c r="BHI16" s="267"/>
      <c r="BHJ16" s="268"/>
      <c r="BHK16" s="269"/>
      <c r="BHL16" s="269"/>
      <c r="BHM16" s="269"/>
      <c r="BHN16" s="269"/>
      <c r="BHO16" s="270"/>
      <c r="BHP16" s="265"/>
      <c r="BHQ16" s="537"/>
      <c r="BHR16" s="537"/>
      <c r="BHS16" s="538"/>
      <c r="BHT16" s="539"/>
      <c r="BHV16" s="540"/>
      <c r="BHW16" s="540"/>
      <c r="BHX16" s="541"/>
      <c r="BHY16" s="541"/>
      <c r="BHZ16" s="537"/>
      <c r="BIA16" s="266"/>
      <c r="BIB16" s="267"/>
      <c r="BIC16" s="267"/>
      <c r="BID16" s="267"/>
      <c r="BIE16" s="267"/>
      <c r="BIF16" s="267"/>
      <c r="BIG16" s="268"/>
      <c r="BIH16" s="269"/>
      <c r="BII16" s="269"/>
      <c r="BIJ16" s="269"/>
      <c r="BIK16" s="269"/>
      <c r="BIL16" s="270"/>
      <c r="BIM16" s="265"/>
      <c r="BIN16" s="537"/>
      <c r="BIO16" s="537"/>
      <c r="BIP16" s="538"/>
      <c r="BIQ16" s="539"/>
      <c r="BIS16" s="540"/>
      <c r="BIT16" s="540"/>
      <c r="BIU16" s="541"/>
      <c r="BIV16" s="541"/>
      <c r="BIW16" s="537"/>
      <c r="BIX16" s="266"/>
      <c r="BIY16" s="267"/>
      <c r="BIZ16" s="267"/>
      <c r="BJA16" s="267"/>
      <c r="BJB16" s="267"/>
      <c r="BJC16" s="267"/>
      <c r="BJD16" s="268"/>
      <c r="BJE16" s="269"/>
      <c r="BJF16" s="269"/>
      <c r="BJG16" s="269"/>
      <c r="BJH16" s="269"/>
      <c r="BJI16" s="270"/>
      <c r="BJJ16" s="265"/>
      <c r="BJK16" s="537"/>
      <c r="BJL16" s="537"/>
      <c r="BJM16" s="538"/>
      <c r="BJN16" s="539"/>
      <c r="BJP16" s="540"/>
      <c r="BJQ16" s="540"/>
      <c r="BJR16" s="541"/>
      <c r="BJS16" s="541"/>
      <c r="BJT16" s="537"/>
      <c r="BJU16" s="266"/>
      <c r="BJV16" s="267"/>
      <c r="BJW16" s="267"/>
      <c r="BJX16" s="267"/>
      <c r="BJY16" s="267"/>
      <c r="BJZ16" s="267"/>
      <c r="BKA16" s="268"/>
      <c r="BKB16" s="269"/>
      <c r="BKC16" s="269"/>
      <c r="BKD16" s="269"/>
      <c r="BKE16" s="269"/>
      <c r="BKF16" s="270"/>
      <c r="BKG16" s="265"/>
      <c r="BKH16" s="537"/>
      <c r="BKI16" s="537"/>
      <c r="BKJ16" s="538"/>
      <c r="BKK16" s="539"/>
      <c r="BKM16" s="540"/>
      <c r="BKN16" s="540"/>
      <c r="BKO16" s="541"/>
      <c r="BKP16" s="541"/>
      <c r="BKQ16" s="537"/>
      <c r="BKR16" s="266"/>
      <c r="BKS16" s="267"/>
      <c r="BKT16" s="267"/>
      <c r="BKU16" s="267"/>
      <c r="BKV16" s="267"/>
      <c r="BKW16" s="267"/>
      <c r="BKX16" s="268"/>
      <c r="BKY16" s="269"/>
      <c r="BKZ16" s="269"/>
      <c r="BLA16" s="269"/>
      <c r="BLB16" s="269"/>
      <c r="BLC16" s="270"/>
      <c r="BLD16" s="265"/>
      <c r="BLE16" s="537"/>
      <c r="BLF16" s="537"/>
      <c r="BLG16" s="538"/>
      <c r="BLH16" s="539"/>
      <c r="BLJ16" s="540"/>
      <c r="BLK16" s="540"/>
      <c r="BLL16" s="541"/>
      <c r="BLM16" s="541"/>
      <c r="BLN16" s="537"/>
      <c r="BLO16" s="266"/>
      <c r="BLP16" s="267"/>
      <c r="BLQ16" s="267"/>
      <c r="BLR16" s="267"/>
      <c r="BLS16" s="267"/>
      <c r="BLT16" s="267"/>
      <c r="BLU16" s="268"/>
      <c r="BLV16" s="269"/>
      <c r="BLW16" s="269"/>
      <c r="BLX16" s="269"/>
      <c r="BLY16" s="269"/>
      <c r="BLZ16" s="270"/>
      <c r="BMA16" s="265"/>
      <c r="BMB16" s="537"/>
      <c r="BMC16" s="537"/>
      <c r="BMD16" s="538"/>
      <c r="BME16" s="539"/>
      <c r="BMG16" s="540"/>
      <c r="BMH16" s="540"/>
      <c r="BMI16" s="541"/>
      <c r="BMJ16" s="541"/>
      <c r="BMK16" s="537"/>
      <c r="BML16" s="266"/>
      <c r="BMM16" s="267"/>
      <c r="BMN16" s="267"/>
      <c r="BMO16" s="267"/>
      <c r="BMP16" s="267"/>
      <c r="BMQ16" s="267"/>
      <c r="BMR16" s="268"/>
      <c r="BMS16" s="269"/>
      <c r="BMT16" s="269"/>
      <c r="BMU16" s="269"/>
      <c r="BMV16" s="269"/>
      <c r="BMW16" s="270"/>
      <c r="BMX16" s="265"/>
      <c r="BMY16" s="537"/>
      <c r="BMZ16" s="537"/>
      <c r="BNA16" s="538"/>
      <c r="BNB16" s="539"/>
      <c r="BND16" s="540"/>
      <c r="BNE16" s="540"/>
      <c r="BNF16" s="541"/>
      <c r="BNG16" s="541"/>
      <c r="BNH16" s="537"/>
      <c r="BNI16" s="266"/>
      <c r="BNJ16" s="267"/>
      <c r="BNK16" s="267"/>
      <c r="BNL16" s="267"/>
      <c r="BNM16" s="267"/>
      <c r="BNN16" s="267"/>
      <c r="BNO16" s="268"/>
      <c r="BNP16" s="269"/>
      <c r="BNQ16" s="269"/>
      <c r="BNR16" s="269"/>
      <c r="BNS16" s="269"/>
      <c r="BNT16" s="270"/>
      <c r="BNU16" s="265"/>
      <c r="BNV16" s="537"/>
      <c r="BNW16" s="537"/>
      <c r="BNX16" s="538"/>
      <c r="BNY16" s="539"/>
      <c r="BOA16" s="540"/>
      <c r="BOB16" s="540"/>
      <c r="BOC16" s="541"/>
      <c r="BOD16" s="541"/>
      <c r="BOE16" s="537"/>
      <c r="BOF16" s="266"/>
      <c r="BOG16" s="267"/>
      <c r="BOH16" s="267"/>
      <c r="BOI16" s="267"/>
      <c r="BOJ16" s="267"/>
      <c r="BOK16" s="267"/>
      <c r="BOL16" s="268"/>
      <c r="BOM16" s="269"/>
      <c r="BON16" s="269"/>
      <c r="BOO16" s="269"/>
      <c r="BOP16" s="269"/>
      <c r="BOQ16" s="270"/>
      <c r="BOR16" s="265"/>
      <c r="BOS16" s="537"/>
      <c r="BOT16" s="537"/>
      <c r="BOU16" s="538"/>
      <c r="BOV16" s="539"/>
      <c r="BOX16" s="540"/>
      <c r="BOY16" s="540"/>
      <c r="BOZ16" s="541"/>
      <c r="BPA16" s="541"/>
      <c r="BPB16" s="537"/>
      <c r="BPC16" s="266"/>
      <c r="BPD16" s="267"/>
      <c r="BPE16" s="267"/>
      <c r="BPF16" s="267"/>
      <c r="BPG16" s="267"/>
      <c r="BPH16" s="267"/>
      <c r="BPI16" s="268"/>
      <c r="BPJ16" s="269"/>
      <c r="BPK16" s="269"/>
      <c r="BPL16" s="269"/>
      <c r="BPM16" s="269"/>
      <c r="BPN16" s="270"/>
      <c r="BPO16" s="265"/>
      <c r="BPP16" s="537"/>
      <c r="BPQ16" s="537"/>
      <c r="BPR16" s="538"/>
      <c r="BPS16" s="539"/>
      <c r="BPU16" s="540"/>
      <c r="BPV16" s="540"/>
      <c r="BPW16" s="541"/>
      <c r="BPX16" s="541"/>
      <c r="BPY16" s="537"/>
      <c r="BPZ16" s="266"/>
      <c r="BQA16" s="267"/>
      <c r="BQB16" s="267"/>
      <c r="BQC16" s="267"/>
      <c r="BQD16" s="267"/>
      <c r="BQE16" s="267"/>
      <c r="BQF16" s="268"/>
      <c r="BQG16" s="269"/>
      <c r="BQH16" s="269"/>
      <c r="BQI16" s="269"/>
      <c r="BQJ16" s="269"/>
      <c r="BQK16" s="270"/>
      <c r="BQL16" s="265"/>
      <c r="BQM16" s="537"/>
      <c r="BQN16" s="537"/>
      <c r="BQO16" s="538"/>
      <c r="BQP16" s="539"/>
      <c r="BQR16" s="540"/>
      <c r="BQS16" s="540"/>
      <c r="BQT16" s="541"/>
      <c r="BQU16" s="541"/>
      <c r="BQV16" s="537"/>
      <c r="BQW16" s="266"/>
      <c r="BQX16" s="267"/>
      <c r="BQY16" s="267"/>
      <c r="BQZ16" s="267"/>
      <c r="BRA16" s="267"/>
      <c r="BRB16" s="267"/>
      <c r="BRC16" s="268"/>
      <c r="BRD16" s="269"/>
      <c r="BRE16" s="269"/>
      <c r="BRF16" s="269"/>
      <c r="BRG16" s="269"/>
      <c r="BRH16" s="270"/>
      <c r="BRI16" s="265"/>
      <c r="BRJ16" s="537"/>
      <c r="BRK16" s="537"/>
      <c r="BRL16" s="538"/>
      <c r="BRM16" s="539"/>
      <c r="BRO16" s="540"/>
      <c r="BRP16" s="540"/>
      <c r="BRQ16" s="541"/>
      <c r="BRR16" s="541"/>
      <c r="BRS16" s="537"/>
      <c r="BRT16" s="266"/>
      <c r="BRU16" s="267"/>
      <c r="BRV16" s="267"/>
      <c r="BRW16" s="267"/>
      <c r="BRX16" s="267"/>
      <c r="BRY16" s="267"/>
      <c r="BRZ16" s="268"/>
      <c r="BSA16" s="269"/>
      <c r="BSB16" s="269"/>
      <c r="BSC16" s="269"/>
      <c r="BSD16" s="269"/>
      <c r="BSE16" s="270"/>
      <c r="BSF16" s="265"/>
      <c r="BSG16" s="537"/>
      <c r="BSH16" s="537"/>
      <c r="BSI16" s="538"/>
      <c r="BSJ16" s="539"/>
      <c r="BSL16" s="540"/>
      <c r="BSM16" s="540"/>
      <c r="BSN16" s="541"/>
      <c r="BSO16" s="541"/>
      <c r="BSP16" s="537"/>
      <c r="BSQ16" s="266"/>
      <c r="BSR16" s="267"/>
      <c r="BSS16" s="267"/>
      <c r="BST16" s="267"/>
      <c r="BSU16" s="267"/>
      <c r="BSV16" s="267"/>
      <c r="BSW16" s="268"/>
      <c r="BSX16" s="269"/>
      <c r="BSY16" s="269"/>
      <c r="BSZ16" s="269"/>
      <c r="BTA16" s="269"/>
      <c r="BTB16" s="270"/>
      <c r="BTC16" s="265"/>
      <c r="BTD16" s="537"/>
      <c r="BTE16" s="537"/>
      <c r="BTF16" s="538"/>
      <c r="BTG16" s="539"/>
      <c r="BTI16" s="540"/>
      <c r="BTJ16" s="540"/>
      <c r="BTK16" s="541"/>
      <c r="BTL16" s="541"/>
      <c r="BTM16" s="537"/>
      <c r="BTN16" s="266"/>
      <c r="BTO16" s="267"/>
      <c r="BTP16" s="267"/>
      <c r="BTQ16" s="267"/>
      <c r="BTR16" s="267"/>
      <c r="BTS16" s="267"/>
      <c r="BTT16" s="268"/>
      <c r="BTU16" s="269"/>
      <c r="BTV16" s="269"/>
      <c r="BTW16" s="269"/>
      <c r="BTX16" s="269"/>
      <c r="BTY16" s="270"/>
      <c r="BTZ16" s="265"/>
      <c r="BUA16" s="537"/>
      <c r="BUB16" s="537"/>
      <c r="BUC16" s="538"/>
      <c r="BUD16" s="539"/>
      <c r="BUF16" s="540"/>
      <c r="BUG16" s="540"/>
      <c r="BUH16" s="541"/>
      <c r="BUI16" s="541"/>
      <c r="BUJ16" s="537"/>
      <c r="BUK16" s="266"/>
      <c r="BUL16" s="267"/>
      <c r="BUM16" s="267"/>
      <c r="BUN16" s="267"/>
      <c r="BUO16" s="267"/>
      <c r="BUP16" s="267"/>
      <c r="BUQ16" s="268"/>
      <c r="BUR16" s="269"/>
      <c r="BUS16" s="269"/>
      <c r="BUT16" s="269"/>
      <c r="BUU16" s="269"/>
      <c r="BUV16" s="270"/>
      <c r="BUW16" s="265"/>
      <c r="BUX16" s="537"/>
      <c r="BUY16" s="537"/>
      <c r="BUZ16" s="538"/>
      <c r="BVA16" s="539"/>
      <c r="BVC16" s="540"/>
      <c r="BVD16" s="540"/>
      <c r="BVE16" s="541"/>
      <c r="BVF16" s="541"/>
      <c r="BVG16" s="537"/>
      <c r="BVH16" s="266"/>
      <c r="BVI16" s="267"/>
      <c r="BVJ16" s="267"/>
      <c r="BVK16" s="267"/>
      <c r="BVL16" s="267"/>
      <c r="BVM16" s="267"/>
      <c r="BVN16" s="268"/>
      <c r="BVO16" s="269"/>
      <c r="BVP16" s="269"/>
      <c r="BVQ16" s="269"/>
      <c r="BVR16" s="269"/>
      <c r="BVS16" s="270"/>
      <c r="BVT16" s="265"/>
      <c r="BVU16" s="537"/>
      <c r="BVV16" s="537"/>
      <c r="BVW16" s="538"/>
      <c r="BVX16" s="539"/>
      <c r="BVZ16" s="540"/>
      <c r="BWA16" s="540"/>
      <c r="BWB16" s="541"/>
      <c r="BWC16" s="541"/>
      <c r="BWD16" s="537"/>
      <c r="BWE16" s="266"/>
      <c r="BWF16" s="267"/>
      <c r="BWG16" s="267"/>
      <c r="BWH16" s="267"/>
      <c r="BWI16" s="267"/>
      <c r="BWJ16" s="267"/>
      <c r="BWK16" s="268"/>
      <c r="BWL16" s="269"/>
      <c r="BWM16" s="269"/>
      <c r="BWN16" s="269"/>
      <c r="BWO16" s="269"/>
      <c r="BWP16" s="270"/>
      <c r="BWQ16" s="265"/>
      <c r="BWR16" s="537"/>
      <c r="BWS16" s="537"/>
      <c r="BWT16" s="538"/>
      <c r="BWU16" s="539"/>
      <c r="BWW16" s="540"/>
      <c r="BWX16" s="540"/>
      <c r="BWY16" s="541"/>
      <c r="BWZ16" s="541"/>
      <c r="BXA16" s="537"/>
      <c r="BXB16" s="266"/>
      <c r="BXC16" s="267"/>
      <c r="BXD16" s="267"/>
      <c r="BXE16" s="267"/>
      <c r="BXF16" s="267"/>
      <c r="BXG16" s="267"/>
      <c r="BXH16" s="268"/>
      <c r="BXI16" s="269"/>
      <c r="BXJ16" s="269"/>
      <c r="BXK16" s="269"/>
      <c r="BXL16" s="269"/>
      <c r="BXM16" s="270"/>
      <c r="BXN16" s="265"/>
      <c r="BXO16" s="537"/>
      <c r="BXP16" s="537"/>
      <c r="BXQ16" s="538"/>
      <c r="BXR16" s="539"/>
      <c r="BXT16" s="540"/>
      <c r="BXU16" s="540"/>
      <c r="BXV16" s="541"/>
      <c r="BXW16" s="541"/>
      <c r="BXX16" s="537"/>
      <c r="BXY16" s="266"/>
      <c r="BXZ16" s="267"/>
      <c r="BYA16" s="267"/>
      <c r="BYB16" s="267"/>
      <c r="BYC16" s="267"/>
      <c r="BYD16" s="267"/>
      <c r="BYE16" s="268"/>
      <c r="BYF16" s="269"/>
      <c r="BYG16" s="269"/>
      <c r="BYH16" s="269"/>
      <c r="BYI16" s="269"/>
      <c r="BYJ16" s="270"/>
      <c r="BYK16" s="265"/>
      <c r="BYL16" s="537"/>
      <c r="BYM16" s="537"/>
      <c r="BYN16" s="538"/>
      <c r="BYO16" s="539"/>
      <c r="BYQ16" s="540"/>
      <c r="BYR16" s="540"/>
      <c r="BYS16" s="541"/>
      <c r="BYT16" s="541"/>
      <c r="BYU16" s="537"/>
      <c r="BYV16" s="266"/>
      <c r="BYW16" s="267"/>
      <c r="BYX16" s="267"/>
      <c r="BYY16" s="267"/>
      <c r="BYZ16" s="267"/>
      <c r="BZA16" s="267"/>
      <c r="BZB16" s="268"/>
      <c r="BZC16" s="269"/>
      <c r="BZD16" s="269"/>
      <c r="BZE16" s="269"/>
      <c r="BZF16" s="269"/>
      <c r="BZG16" s="270"/>
      <c r="BZH16" s="265"/>
      <c r="BZI16" s="537"/>
      <c r="BZJ16" s="537"/>
      <c r="BZK16" s="538"/>
      <c r="BZL16" s="539"/>
      <c r="BZN16" s="540"/>
      <c r="BZO16" s="540"/>
      <c r="BZP16" s="541"/>
      <c r="BZQ16" s="541"/>
      <c r="BZR16" s="537"/>
      <c r="BZS16" s="266"/>
      <c r="BZT16" s="267"/>
      <c r="BZU16" s="267"/>
      <c r="BZV16" s="267"/>
      <c r="BZW16" s="267"/>
      <c r="BZX16" s="267"/>
      <c r="BZY16" s="268"/>
      <c r="BZZ16" s="269"/>
      <c r="CAA16" s="269"/>
      <c r="CAB16" s="269"/>
      <c r="CAC16" s="269"/>
      <c r="CAD16" s="270"/>
      <c r="CAE16" s="265"/>
      <c r="CAF16" s="537"/>
      <c r="CAG16" s="537"/>
      <c r="CAH16" s="538"/>
      <c r="CAI16" s="539"/>
      <c r="CAK16" s="540"/>
      <c r="CAL16" s="540"/>
      <c r="CAM16" s="541"/>
      <c r="CAN16" s="541"/>
      <c r="CAO16" s="537"/>
      <c r="CAP16" s="266"/>
      <c r="CAQ16" s="267"/>
      <c r="CAR16" s="267"/>
      <c r="CAS16" s="267"/>
      <c r="CAT16" s="267"/>
      <c r="CAU16" s="267"/>
      <c r="CAV16" s="268"/>
      <c r="CAW16" s="269"/>
      <c r="CAX16" s="269"/>
      <c r="CAY16" s="269"/>
      <c r="CAZ16" s="269"/>
      <c r="CBA16" s="270"/>
      <c r="CBB16" s="265"/>
      <c r="CBC16" s="537"/>
      <c r="CBD16" s="537"/>
      <c r="CBE16" s="538"/>
      <c r="CBF16" s="539"/>
      <c r="CBH16" s="540"/>
      <c r="CBI16" s="540"/>
      <c r="CBJ16" s="541"/>
      <c r="CBK16" s="541"/>
      <c r="CBL16" s="537"/>
      <c r="CBM16" s="266"/>
      <c r="CBN16" s="267"/>
      <c r="CBO16" s="267"/>
      <c r="CBP16" s="267"/>
      <c r="CBQ16" s="267"/>
      <c r="CBR16" s="267"/>
      <c r="CBS16" s="268"/>
      <c r="CBT16" s="269"/>
      <c r="CBU16" s="269"/>
      <c r="CBV16" s="269"/>
      <c r="CBW16" s="269"/>
      <c r="CBX16" s="270"/>
      <c r="CBY16" s="265"/>
      <c r="CBZ16" s="537"/>
      <c r="CCA16" s="537"/>
      <c r="CCB16" s="538"/>
      <c r="CCC16" s="539"/>
      <c r="CCE16" s="540"/>
      <c r="CCF16" s="540"/>
      <c r="CCG16" s="541"/>
      <c r="CCH16" s="541"/>
      <c r="CCI16" s="537"/>
      <c r="CCJ16" s="266"/>
      <c r="CCK16" s="267"/>
      <c r="CCL16" s="267"/>
      <c r="CCM16" s="267"/>
      <c r="CCN16" s="267"/>
      <c r="CCO16" s="267"/>
      <c r="CCP16" s="268"/>
      <c r="CCQ16" s="269"/>
      <c r="CCR16" s="269"/>
      <c r="CCS16" s="269"/>
      <c r="CCT16" s="269"/>
      <c r="CCU16" s="270"/>
      <c r="CCV16" s="265"/>
      <c r="CCW16" s="537"/>
      <c r="CCX16" s="537"/>
      <c r="CCY16" s="538"/>
      <c r="CCZ16" s="539"/>
      <c r="CDB16" s="540"/>
      <c r="CDC16" s="540"/>
      <c r="CDD16" s="541"/>
      <c r="CDE16" s="541"/>
      <c r="CDF16" s="537"/>
      <c r="CDG16" s="266"/>
      <c r="CDH16" s="267"/>
      <c r="CDI16" s="267"/>
      <c r="CDJ16" s="267"/>
      <c r="CDK16" s="267"/>
      <c r="CDL16" s="267"/>
      <c r="CDM16" s="268"/>
      <c r="CDN16" s="269"/>
      <c r="CDO16" s="269"/>
      <c r="CDP16" s="269"/>
      <c r="CDQ16" s="269"/>
      <c r="CDR16" s="270"/>
      <c r="CDS16" s="265"/>
      <c r="CDT16" s="537"/>
      <c r="CDU16" s="537"/>
      <c r="CDV16" s="538"/>
      <c r="CDW16" s="539"/>
      <c r="CDY16" s="540"/>
      <c r="CDZ16" s="540"/>
      <c r="CEA16" s="541"/>
      <c r="CEB16" s="541"/>
      <c r="CEC16" s="537"/>
      <c r="CED16" s="266"/>
      <c r="CEE16" s="267"/>
      <c r="CEF16" s="267"/>
      <c r="CEG16" s="267"/>
      <c r="CEH16" s="267"/>
      <c r="CEI16" s="267"/>
      <c r="CEJ16" s="268"/>
      <c r="CEK16" s="269"/>
      <c r="CEL16" s="269"/>
      <c r="CEM16" s="269"/>
      <c r="CEN16" s="269"/>
      <c r="CEO16" s="270"/>
      <c r="CEP16" s="265"/>
      <c r="CEQ16" s="537"/>
      <c r="CER16" s="537"/>
      <c r="CES16" s="538"/>
      <c r="CET16" s="539"/>
      <c r="CEV16" s="540"/>
      <c r="CEW16" s="540"/>
      <c r="CEX16" s="541"/>
      <c r="CEY16" s="541"/>
      <c r="CEZ16" s="537"/>
      <c r="CFA16" s="266"/>
      <c r="CFB16" s="267"/>
      <c r="CFC16" s="267"/>
      <c r="CFD16" s="267"/>
      <c r="CFE16" s="267"/>
      <c r="CFF16" s="267"/>
      <c r="CFG16" s="268"/>
      <c r="CFH16" s="269"/>
      <c r="CFI16" s="269"/>
      <c r="CFJ16" s="269"/>
      <c r="CFK16" s="269"/>
      <c r="CFL16" s="270"/>
      <c r="CFM16" s="265"/>
      <c r="CFN16" s="537"/>
      <c r="CFO16" s="537"/>
      <c r="CFP16" s="538"/>
      <c r="CFQ16" s="539"/>
      <c r="CFS16" s="540"/>
      <c r="CFT16" s="540"/>
      <c r="CFU16" s="541"/>
      <c r="CFV16" s="541"/>
      <c r="CFW16" s="537"/>
      <c r="CFX16" s="266"/>
      <c r="CFY16" s="267"/>
      <c r="CFZ16" s="267"/>
      <c r="CGA16" s="267"/>
      <c r="CGB16" s="267"/>
      <c r="CGC16" s="267"/>
      <c r="CGD16" s="268"/>
      <c r="CGE16" s="269"/>
      <c r="CGF16" s="269"/>
      <c r="CGG16" s="269"/>
      <c r="CGH16" s="269"/>
      <c r="CGI16" s="270"/>
      <c r="CGJ16" s="265"/>
      <c r="CGK16" s="537"/>
      <c r="CGL16" s="537"/>
      <c r="CGM16" s="538"/>
      <c r="CGN16" s="539"/>
      <c r="CGP16" s="540"/>
      <c r="CGQ16" s="540"/>
      <c r="CGR16" s="541"/>
      <c r="CGS16" s="541"/>
      <c r="CGT16" s="537"/>
      <c r="CGU16" s="266"/>
      <c r="CGV16" s="267"/>
      <c r="CGW16" s="267"/>
      <c r="CGX16" s="267"/>
      <c r="CGY16" s="267"/>
      <c r="CGZ16" s="267"/>
      <c r="CHA16" s="268"/>
      <c r="CHB16" s="269"/>
      <c r="CHC16" s="269"/>
      <c r="CHD16" s="269"/>
      <c r="CHE16" s="269"/>
      <c r="CHF16" s="270"/>
      <c r="CHG16" s="265"/>
      <c r="CHH16" s="537"/>
      <c r="CHI16" s="537"/>
      <c r="CHJ16" s="538"/>
      <c r="CHK16" s="539"/>
      <c r="CHM16" s="540"/>
      <c r="CHN16" s="540"/>
      <c r="CHO16" s="541"/>
      <c r="CHP16" s="541"/>
      <c r="CHQ16" s="537"/>
      <c r="CHR16" s="266"/>
      <c r="CHS16" s="267"/>
      <c r="CHT16" s="267"/>
      <c r="CHU16" s="267"/>
      <c r="CHV16" s="267"/>
      <c r="CHW16" s="267"/>
      <c r="CHX16" s="268"/>
      <c r="CHY16" s="269"/>
      <c r="CHZ16" s="269"/>
      <c r="CIA16" s="269"/>
      <c r="CIB16" s="269"/>
      <c r="CIC16" s="270"/>
      <c r="CID16" s="265"/>
      <c r="CIE16" s="537"/>
      <c r="CIF16" s="537"/>
      <c r="CIG16" s="538"/>
      <c r="CIH16" s="539"/>
      <c r="CIJ16" s="540"/>
      <c r="CIK16" s="540"/>
      <c r="CIL16" s="541"/>
      <c r="CIM16" s="541"/>
      <c r="CIN16" s="537"/>
      <c r="CIO16" s="266"/>
      <c r="CIP16" s="267"/>
      <c r="CIQ16" s="267"/>
      <c r="CIR16" s="267"/>
      <c r="CIS16" s="267"/>
      <c r="CIT16" s="267"/>
      <c r="CIU16" s="268"/>
      <c r="CIV16" s="269"/>
      <c r="CIW16" s="269"/>
      <c r="CIX16" s="269"/>
      <c r="CIY16" s="269"/>
      <c r="CIZ16" s="270"/>
      <c r="CJA16" s="265"/>
      <c r="CJB16" s="537"/>
      <c r="CJC16" s="537"/>
      <c r="CJD16" s="538"/>
      <c r="CJE16" s="539"/>
      <c r="CJG16" s="540"/>
      <c r="CJH16" s="540"/>
      <c r="CJI16" s="541"/>
      <c r="CJJ16" s="541"/>
      <c r="CJK16" s="537"/>
      <c r="CJL16" s="266"/>
      <c r="CJM16" s="267"/>
      <c r="CJN16" s="267"/>
      <c r="CJO16" s="267"/>
      <c r="CJP16" s="267"/>
      <c r="CJQ16" s="267"/>
      <c r="CJR16" s="268"/>
      <c r="CJS16" s="269"/>
      <c r="CJT16" s="269"/>
      <c r="CJU16" s="269"/>
      <c r="CJV16" s="269"/>
      <c r="CJW16" s="270"/>
      <c r="CJX16" s="265"/>
      <c r="CJY16" s="537"/>
      <c r="CJZ16" s="537"/>
      <c r="CKA16" s="538"/>
      <c r="CKB16" s="539"/>
      <c r="CKD16" s="540"/>
      <c r="CKE16" s="540"/>
      <c r="CKF16" s="541"/>
      <c r="CKG16" s="541"/>
      <c r="CKH16" s="537"/>
      <c r="CKI16" s="266"/>
      <c r="CKJ16" s="267"/>
      <c r="CKK16" s="267"/>
      <c r="CKL16" s="267"/>
      <c r="CKM16" s="267"/>
      <c r="CKN16" s="267"/>
      <c r="CKO16" s="268"/>
      <c r="CKP16" s="269"/>
      <c r="CKQ16" s="269"/>
      <c r="CKR16" s="269"/>
      <c r="CKS16" s="269"/>
      <c r="CKT16" s="270"/>
      <c r="CKU16" s="265"/>
      <c r="CKV16" s="537"/>
      <c r="CKW16" s="537"/>
      <c r="CKX16" s="538"/>
      <c r="CKY16" s="539"/>
      <c r="CLA16" s="540"/>
      <c r="CLB16" s="540"/>
      <c r="CLC16" s="541"/>
      <c r="CLD16" s="541"/>
      <c r="CLE16" s="537"/>
      <c r="CLF16" s="266"/>
      <c r="CLG16" s="267"/>
      <c r="CLH16" s="267"/>
      <c r="CLI16" s="267"/>
      <c r="CLJ16" s="267"/>
      <c r="CLK16" s="267"/>
      <c r="CLL16" s="268"/>
      <c r="CLM16" s="269"/>
      <c r="CLN16" s="269"/>
      <c r="CLO16" s="269"/>
      <c r="CLP16" s="269"/>
      <c r="CLQ16" s="270"/>
      <c r="CLR16" s="265"/>
      <c r="CLS16" s="537"/>
      <c r="CLT16" s="537"/>
      <c r="CLU16" s="538"/>
      <c r="CLV16" s="539"/>
      <c r="CLX16" s="540"/>
      <c r="CLY16" s="540"/>
      <c r="CLZ16" s="541"/>
      <c r="CMA16" s="541"/>
      <c r="CMB16" s="537"/>
      <c r="CMC16" s="266"/>
      <c r="CMD16" s="267"/>
      <c r="CME16" s="267"/>
      <c r="CMF16" s="267"/>
      <c r="CMG16" s="267"/>
      <c r="CMH16" s="267"/>
      <c r="CMI16" s="268"/>
      <c r="CMJ16" s="269"/>
      <c r="CMK16" s="269"/>
      <c r="CML16" s="269"/>
      <c r="CMM16" s="269"/>
      <c r="CMN16" s="270"/>
      <c r="CMO16" s="265"/>
      <c r="CMP16" s="537"/>
      <c r="CMQ16" s="537"/>
      <c r="CMR16" s="538"/>
      <c r="CMS16" s="539"/>
      <c r="CMU16" s="540"/>
      <c r="CMV16" s="540"/>
      <c r="CMW16" s="541"/>
      <c r="CMX16" s="541"/>
      <c r="CMY16" s="537"/>
      <c r="CMZ16" s="266"/>
      <c r="CNA16" s="267"/>
      <c r="CNB16" s="267"/>
      <c r="CNC16" s="267"/>
      <c r="CND16" s="267"/>
      <c r="CNE16" s="267"/>
      <c r="CNF16" s="268"/>
      <c r="CNG16" s="269"/>
      <c r="CNH16" s="269"/>
      <c r="CNI16" s="269"/>
      <c r="CNJ16" s="269"/>
      <c r="CNK16" s="270"/>
      <c r="CNL16" s="265"/>
      <c r="CNM16" s="537"/>
      <c r="CNN16" s="537"/>
      <c r="CNO16" s="538"/>
      <c r="CNP16" s="539"/>
      <c r="CNR16" s="540"/>
      <c r="CNS16" s="540"/>
      <c r="CNT16" s="541"/>
      <c r="CNU16" s="541"/>
      <c r="CNV16" s="537"/>
      <c r="CNW16" s="266"/>
      <c r="CNX16" s="267"/>
      <c r="CNY16" s="267"/>
      <c r="CNZ16" s="267"/>
      <c r="COA16" s="267"/>
      <c r="COB16" s="267"/>
      <c r="COC16" s="268"/>
      <c r="COD16" s="269"/>
      <c r="COE16" s="269"/>
      <c r="COF16" s="269"/>
      <c r="COG16" s="269"/>
      <c r="COH16" s="270"/>
      <c r="COI16" s="265"/>
      <c r="COJ16" s="537"/>
      <c r="COK16" s="537"/>
      <c r="COL16" s="538"/>
      <c r="COM16" s="539"/>
      <c r="COO16" s="540"/>
      <c r="COP16" s="540"/>
      <c r="COQ16" s="541"/>
      <c r="COR16" s="541"/>
      <c r="COS16" s="537"/>
      <c r="COT16" s="266"/>
      <c r="COU16" s="267"/>
      <c r="COV16" s="267"/>
      <c r="COW16" s="267"/>
      <c r="COX16" s="267"/>
      <c r="COY16" s="267"/>
      <c r="COZ16" s="268"/>
      <c r="CPA16" s="269"/>
      <c r="CPB16" s="269"/>
      <c r="CPC16" s="269"/>
      <c r="CPD16" s="269"/>
      <c r="CPE16" s="270"/>
      <c r="CPF16" s="265"/>
      <c r="CPG16" s="537"/>
      <c r="CPH16" s="537"/>
      <c r="CPI16" s="538"/>
      <c r="CPJ16" s="539"/>
      <c r="CPL16" s="540"/>
      <c r="CPM16" s="540"/>
      <c r="CPN16" s="541"/>
      <c r="CPO16" s="541"/>
      <c r="CPP16" s="537"/>
      <c r="CPQ16" s="266"/>
      <c r="CPR16" s="267"/>
      <c r="CPS16" s="267"/>
      <c r="CPT16" s="267"/>
      <c r="CPU16" s="267"/>
      <c r="CPV16" s="267"/>
      <c r="CPW16" s="268"/>
      <c r="CPX16" s="269"/>
      <c r="CPY16" s="269"/>
      <c r="CPZ16" s="269"/>
      <c r="CQA16" s="269"/>
      <c r="CQB16" s="270"/>
      <c r="CQC16" s="265"/>
      <c r="CQD16" s="537"/>
      <c r="CQE16" s="537"/>
      <c r="CQF16" s="538"/>
      <c r="CQG16" s="539"/>
      <c r="CQI16" s="540"/>
      <c r="CQJ16" s="540"/>
      <c r="CQK16" s="541"/>
      <c r="CQL16" s="541"/>
      <c r="CQM16" s="537"/>
      <c r="CQN16" s="266"/>
      <c r="CQO16" s="267"/>
      <c r="CQP16" s="267"/>
      <c r="CQQ16" s="267"/>
      <c r="CQR16" s="267"/>
      <c r="CQS16" s="267"/>
      <c r="CQT16" s="268"/>
      <c r="CQU16" s="269"/>
      <c r="CQV16" s="269"/>
      <c r="CQW16" s="269"/>
      <c r="CQX16" s="269"/>
      <c r="CQY16" s="270"/>
      <c r="CQZ16" s="265"/>
      <c r="CRA16" s="537"/>
      <c r="CRB16" s="537"/>
      <c r="CRC16" s="538"/>
      <c r="CRD16" s="539"/>
      <c r="CRF16" s="540"/>
      <c r="CRG16" s="540"/>
      <c r="CRH16" s="541"/>
      <c r="CRI16" s="541"/>
      <c r="CRJ16" s="537"/>
      <c r="CRK16" s="266"/>
      <c r="CRL16" s="267"/>
      <c r="CRM16" s="267"/>
      <c r="CRN16" s="267"/>
      <c r="CRO16" s="267"/>
      <c r="CRP16" s="267"/>
      <c r="CRQ16" s="268"/>
      <c r="CRR16" s="269"/>
      <c r="CRS16" s="269"/>
      <c r="CRT16" s="269"/>
      <c r="CRU16" s="269"/>
      <c r="CRV16" s="270"/>
      <c r="CRW16" s="265"/>
      <c r="CRX16" s="537"/>
      <c r="CRY16" s="537"/>
      <c r="CRZ16" s="538"/>
      <c r="CSA16" s="539"/>
      <c r="CSC16" s="540"/>
      <c r="CSD16" s="540"/>
      <c r="CSE16" s="541"/>
      <c r="CSF16" s="541"/>
      <c r="CSG16" s="537"/>
      <c r="CSH16" s="266"/>
      <c r="CSI16" s="267"/>
      <c r="CSJ16" s="267"/>
      <c r="CSK16" s="267"/>
      <c r="CSL16" s="267"/>
      <c r="CSM16" s="267"/>
      <c r="CSN16" s="268"/>
      <c r="CSO16" s="269"/>
      <c r="CSP16" s="269"/>
      <c r="CSQ16" s="269"/>
      <c r="CSR16" s="269"/>
      <c r="CSS16" s="270"/>
      <c r="CST16" s="265"/>
      <c r="CSU16" s="537"/>
      <c r="CSV16" s="537"/>
      <c r="CSW16" s="538"/>
      <c r="CSX16" s="539"/>
      <c r="CSZ16" s="540"/>
      <c r="CTA16" s="540"/>
      <c r="CTB16" s="541"/>
      <c r="CTC16" s="541"/>
      <c r="CTD16" s="537"/>
      <c r="CTE16" s="266"/>
      <c r="CTF16" s="267"/>
      <c r="CTG16" s="267"/>
      <c r="CTH16" s="267"/>
      <c r="CTI16" s="267"/>
      <c r="CTJ16" s="267"/>
      <c r="CTK16" s="268"/>
      <c r="CTL16" s="269"/>
      <c r="CTM16" s="269"/>
      <c r="CTN16" s="269"/>
      <c r="CTO16" s="269"/>
      <c r="CTP16" s="270"/>
      <c r="CTQ16" s="265"/>
      <c r="CTR16" s="537"/>
      <c r="CTS16" s="537"/>
      <c r="CTT16" s="538"/>
      <c r="CTU16" s="539"/>
      <c r="CTW16" s="540"/>
      <c r="CTX16" s="540"/>
      <c r="CTY16" s="541"/>
      <c r="CTZ16" s="541"/>
      <c r="CUA16" s="537"/>
      <c r="CUB16" s="266"/>
      <c r="CUC16" s="267"/>
      <c r="CUD16" s="267"/>
      <c r="CUE16" s="267"/>
      <c r="CUF16" s="267"/>
      <c r="CUG16" s="267"/>
      <c r="CUH16" s="268"/>
      <c r="CUI16" s="269"/>
      <c r="CUJ16" s="269"/>
      <c r="CUK16" s="269"/>
      <c r="CUL16" s="269"/>
      <c r="CUM16" s="270"/>
      <c r="CUN16" s="265"/>
      <c r="CUO16" s="537"/>
      <c r="CUP16" s="537"/>
      <c r="CUQ16" s="538"/>
      <c r="CUR16" s="539"/>
      <c r="CUT16" s="540"/>
      <c r="CUU16" s="540"/>
      <c r="CUV16" s="541"/>
      <c r="CUW16" s="541"/>
      <c r="CUX16" s="537"/>
      <c r="CUY16" s="266"/>
      <c r="CUZ16" s="267"/>
      <c r="CVA16" s="267"/>
      <c r="CVB16" s="267"/>
      <c r="CVC16" s="267"/>
      <c r="CVD16" s="267"/>
      <c r="CVE16" s="268"/>
      <c r="CVF16" s="269"/>
      <c r="CVG16" s="269"/>
      <c r="CVH16" s="269"/>
      <c r="CVI16" s="269"/>
      <c r="CVJ16" s="270"/>
      <c r="CVK16" s="265"/>
      <c r="CVL16" s="537"/>
      <c r="CVM16" s="537"/>
      <c r="CVN16" s="538"/>
      <c r="CVO16" s="539"/>
      <c r="CVQ16" s="540"/>
      <c r="CVR16" s="540"/>
      <c r="CVS16" s="541"/>
      <c r="CVT16" s="541"/>
      <c r="CVU16" s="537"/>
      <c r="CVV16" s="266"/>
      <c r="CVW16" s="267"/>
      <c r="CVX16" s="267"/>
      <c r="CVY16" s="267"/>
      <c r="CVZ16" s="267"/>
      <c r="CWA16" s="267"/>
      <c r="CWB16" s="268"/>
      <c r="CWC16" s="269"/>
      <c r="CWD16" s="269"/>
      <c r="CWE16" s="269"/>
      <c r="CWF16" s="269"/>
      <c r="CWG16" s="270"/>
      <c r="CWH16" s="265"/>
      <c r="CWI16" s="537"/>
      <c r="CWJ16" s="537"/>
      <c r="CWK16" s="538"/>
      <c r="CWL16" s="539"/>
      <c r="CWN16" s="540"/>
      <c r="CWO16" s="540"/>
      <c r="CWP16" s="541"/>
      <c r="CWQ16" s="541"/>
      <c r="CWR16" s="537"/>
      <c r="CWS16" s="266"/>
      <c r="CWT16" s="267"/>
      <c r="CWU16" s="267"/>
      <c r="CWV16" s="267"/>
      <c r="CWW16" s="267"/>
      <c r="CWX16" s="267"/>
      <c r="CWY16" s="268"/>
      <c r="CWZ16" s="269"/>
      <c r="CXA16" s="269"/>
      <c r="CXB16" s="269"/>
      <c r="CXC16" s="269"/>
      <c r="CXD16" s="270"/>
      <c r="CXE16" s="265"/>
      <c r="CXF16" s="537"/>
      <c r="CXG16" s="537"/>
      <c r="CXH16" s="538"/>
      <c r="CXI16" s="539"/>
      <c r="CXK16" s="540"/>
      <c r="CXL16" s="540"/>
      <c r="CXM16" s="541"/>
      <c r="CXN16" s="541"/>
      <c r="CXO16" s="537"/>
      <c r="CXP16" s="266"/>
      <c r="CXQ16" s="267"/>
      <c r="CXR16" s="267"/>
      <c r="CXS16" s="267"/>
      <c r="CXT16" s="267"/>
      <c r="CXU16" s="267"/>
      <c r="CXV16" s="268"/>
      <c r="CXW16" s="269"/>
      <c r="CXX16" s="269"/>
      <c r="CXY16" s="269"/>
      <c r="CXZ16" s="269"/>
      <c r="CYA16" s="270"/>
      <c r="CYB16" s="265"/>
      <c r="CYC16" s="537"/>
      <c r="CYD16" s="537"/>
      <c r="CYE16" s="538"/>
      <c r="CYF16" s="539"/>
      <c r="CYH16" s="540"/>
      <c r="CYI16" s="540"/>
      <c r="CYJ16" s="541"/>
      <c r="CYK16" s="541"/>
      <c r="CYL16" s="537"/>
      <c r="CYM16" s="266"/>
      <c r="CYN16" s="267"/>
      <c r="CYO16" s="267"/>
      <c r="CYP16" s="267"/>
      <c r="CYQ16" s="267"/>
      <c r="CYR16" s="267"/>
      <c r="CYS16" s="268"/>
      <c r="CYT16" s="269"/>
      <c r="CYU16" s="269"/>
      <c r="CYV16" s="269"/>
      <c r="CYW16" s="269"/>
      <c r="CYX16" s="270"/>
      <c r="CYY16" s="265"/>
      <c r="CYZ16" s="537"/>
      <c r="CZA16" s="537"/>
      <c r="CZB16" s="538"/>
      <c r="CZC16" s="539"/>
      <c r="CZE16" s="540"/>
      <c r="CZF16" s="540"/>
      <c r="CZG16" s="541"/>
      <c r="CZH16" s="541"/>
      <c r="CZI16" s="537"/>
      <c r="CZJ16" s="266"/>
      <c r="CZK16" s="267"/>
      <c r="CZL16" s="267"/>
      <c r="CZM16" s="267"/>
      <c r="CZN16" s="267"/>
      <c r="CZO16" s="267"/>
      <c r="CZP16" s="268"/>
      <c r="CZQ16" s="269"/>
      <c r="CZR16" s="269"/>
      <c r="CZS16" s="269"/>
      <c r="CZT16" s="269"/>
      <c r="CZU16" s="270"/>
      <c r="CZV16" s="265"/>
      <c r="CZW16" s="537"/>
      <c r="CZX16" s="537"/>
      <c r="CZY16" s="538"/>
      <c r="CZZ16" s="539"/>
      <c r="DAB16" s="540"/>
      <c r="DAC16" s="540"/>
      <c r="DAD16" s="541"/>
      <c r="DAE16" s="541"/>
      <c r="DAF16" s="537"/>
      <c r="DAG16" s="266"/>
      <c r="DAH16" s="267"/>
      <c r="DAI16" s="267"/>
      <c r="DAJ16" s="267"/>
      <c r="DAK16" s="267"/>
      <c r="DAL16" s="267"/>
      <c r="DAM16" s="268"/>
      <c r="DAN16" s="269"/>
      <c r="DAO16" s="269"/>
      <c r="DAP16" s="269"/>
      <c r="DAQ16" s="269"/>
      <c r="DAR16" s="270"/>
      <c r="DAS16" s="265"/>
      <c r="DAT16" s="537"/>
      <c r="DAU16" s="537"/>
      <c r="DAV16" s="538"/>
      <c r="DAW16" s="539"/>
      <c r="DAY16" s="540"/>
      <c r="DAZ16" s="540"/>
      <c r="DBA16" s="541"/>
      <c r="DBB16" s="541"/>
      <c r="DBC16" s="537"/>
      <c r="DBD16" s="266"/>
      <c r="DBE16" s="267"/>
      <c r="DBF16" s="267"/>
      <c r="DBG16" s="267"/>
      <c r="DBH16" s="267"/>
      <c r="DBI16" s="267"/>
      <c r="DBJ16" s="268"/>
      <c r="DBK16" s="269"/>
      <c r="DBL16" s="269"/>
      <c r="DBM16" s="269"/>
      <c r="DBN16" s="269"/>
      <c r="DBO16" s="270"/>
      <c r="DBP16" s="265"/>
      <c r="DBQ16" s="537"/>
      <c r="DBR16" s="537"/>
      <c r="DBS16" s="538"/>
      <c r="DBT16" s="539"/>
      <c r="DBV16" s="540"/>
      <c r="DBW16" s="540"/>
      <c r="DBX16" s="541"/>
      <c r="DBY16" s="541"/>
      <c r="DBZ16" s="537"/>
      <c r="DCA16" s="266"/>
      <c r="DCB16" s="267"/>
      <c r="DCC16" s="267"/>
      <c r="DCD16" s="267"/>
      <c r="DCE16" s="267"/>
      <c r="DCF16" s="267"/>
      <c r="DCG16" s="268"/>
      <c r="DCH16" s="269"/>
      <c r="DCI16" s="269"/>
      <c r="DCJ16" s="269"/>
      <c r="DCK16" s="269"/>
      <c r="DCL16" s="270"/>
      <c r="DCM16" s="265"/>
      <c r="DCN16" s="537"/>
      <c r="DCO16" s="537"/>
      <c r="DCP16" s="538"/>
      <c r="DCQ16" s="539"/>
      <c r="DCS16" s="540"/>
      <c r="DCT16" s="540"/>
      <c r="DCU16" s="541"/>
      <c r="DCV16" s="541"/>
      <c r="DCW16" s="537"/>
      <c r="DCX16" s="266"/>
      <c r="DCY16" s="267"/>
      <c r="DCZ16" s="267"/>
      <c r="DDA16" s="267"/>
      <c r="DDB16" s="267"/>
      <c r="DDC16" s="267"/>
      <c r="DDD16" s="268"/>
      <c r="DDE16" s="269"/>
      <c r="DDF16" s="269"/>
      <c r="DDG16" s="269"/>
      <c r="DDH16" s="269"/>
      <c r="DDI16" s="270"/>
      <c r="DDJ16" s="265"/>
      <c r="DDK16" s="537"/>
      <c r="DDL16" s="537"/>
      <c r="DDM16" s="538"/>
      <c r="DDN16" s="539"/>
      <c r="DDP16" s="540"/>
      <c r="DDQ16" s="540"/>
      <c r="DDR16" s="541"/>
      <c r="DDS16" s="541"/>
      <c r="DDT16" s="537"/>
      <c r="DDU16" s="266"/>
      <c r="DDV16" s="267"/>
      <c r="DDW16" s="267"/>
      <c r="DDX16" s="267"/>
      <c r="DDY16" s="267"/>
      <c r="DDZ16" s="267"/>
      <c r="DEA16" s="268"/>
      <c r="DEB16" s="269"/>
      <c r="DEC16" s="269"/>
      <c r="DED16" s="269"/>
      <c r="DEE16" s="269"/>
      <c r="DEF16" s="270"/>
      <c r="DEG16" s="265"/>
      <c r="DEH16" s="537"/>
      <c r="DEI16" s="537"/>
      <c r="DEJ16" s="538"/>
      <c r="DEK16" s="539"/>
      <c r="DEM16" s="540"/>
      <c r="DEN16" s="540"/>
      <c r="DEO16" s="541"/>
      <c r="DEP16" s="541"/>
      <c r="DEQ16" s="537"/>
      <c r="DER16" s="266"/>
      <c r="DES16" s="267"/>
      <c r="DET16" s="267"/>
      <c r="DEU16" s="267"/>
      <c r="DEV16" s="267"/>
      <c r="DEW16" s="267"/>
      <c r="DEX16" s="268"/>
      <c r="DEY16" s="269"/>
      <c r="DEZ16" s="269"/>
      <c r="DFA16" s="269"/>
      <c r="DFB16" s="269"/>
      <c r="DFC16" s="270"/>
      <c r="DFD16" s="265"/>
      <c r="DFE16" s="537"/>
      <c r="DFF16" s="537"/>
      <c r="DFG16" s="538"/>
      <c r="DFH16" s="539"/>
      <c r="DFJ16" s="540"/>
      <c r="DFK16" s="540"/>
      <c r="DFL16" s="541"/>
      <c r="DFM16" s="541"/>
      <c r="DFN16" s="537"/>
      <c r="DFO16" s="266"/>
      <c r="DFP16" s="267"/>
      <c r="DFQ16" s="267"/>
      <c r="DFR16" s="267"/>
      <c r="DFS16" s="267"/>
      <c r="DFT16" s="267"/>
      <c r="DFU16" s="268"/>
      <c r="DFV16" s="269"/>
      <c r="DFW16" s="269"/>
      <c r="DFX16" s="269"/>
      <c r="DFY16" s="269"/>
      <c r="DFZ16" s="270"/>
      <c r="DGA16" s="265"/>
      <c r="DGB16" s="537"/>
      <c r="DGC16" s="537"/>
      <c r="DGD16" s="538"/>
      <c r="DGE16" s="539"/>
      <c r="DGG16" s="540"/>
      <c r="DGH16" s="540"/>
      <c r="DGI16" s="541"/>
      <c r="DGJ16" s="541"/>
      <c r="DGK16" s="537"/>
      <c r="DGL16" s="266"/>
      <c r="DGM16" s="267"/>
      <c r="DGN16" s="267"/>
      <c r="DGO16" s="267"/>
      <c r="DGP16" s="267"/>
      <c r="DGQ16" s="267"/>
      <c r="DGR16" s="268"/>
      <c r="DGS16" s="269"/>
      <c r="DGT16" s="269"/>
      <c r="DGU16" s="269"/>
      <c r="DGV16" s="269"/>
      <c r="DGW16" s="270"/>
      <c r="DGX16" s="265"/>
      <c r="DGY16" s="537"/>
      <c r="DGZ16" s="537"/>
      <c r="DHA16" s="538"/>
      <c r="DHB16" s="539"/>
      <c r="DHD16" s="540"/>
      <c r="DHE16" s="540"/>
      <c r="DHF16" s="541"/>
      <c r="DHG16" s="541"/>
      <c r="DHH16" s="537"/>
      <c r="DHI16" s="266"/>
      <c r="DHJ16" s="267"/>
      <c r="DHK16" s="267"/>
      <c r="DHL16" s="267"/>
      <c r="DHM16" s="267"/>
      <c r="DHN16" s="267"/>
      <c r="DHO16" s="268"/>
      <c r="DHP16" s="269"/>
      <c r="DHQ16" s="269"/>
      <c r="DHR16" s="269"/>
      <c r="DHS16" s="269"/>
      <c r="DHT16" s="270"/>
      <c r="DHU16" s="265"/>
      <c r="DHV16" s="537"/>
      <c r="DHW16" s="537"/>
      <c r="DHX16" s="538"/>
      <c r="DHY16" s="539"/>
      <c r="DIA16" s="540"/>
      <c r="DIB16" s="540"/>
      <c r="DIC16" s="541"/>
      <c r="DID16" s="541"/>
      <c r="DIE16" s="537"/>
      <c r="DIF16" s="266"/>
      <c r="DIG16" s="267"/>
      <c r="DIH16" s="267"/>
      <c r="DII16" s="267"/>
      <c r="DIJ16" s="267"/>
      <c r="DIK16" s="267"/>
      <c r="DIL16" s="268"/>
      <c r="DIM16" s="269"/>
      <c r="DIN16" s="269"/>
      <c r="DIO16" s="269"/>
      <c r="DIP16" s="269"/>
      <c r="DIQ16" s="270"/>
      <c r="DIR16" s="265"/>
      <c r="DIS16" s="537"/>
      <c r="DIT16" s="537"/>
      <c r="DIU16" s="538"/>
      <c r="DIV16" s="539"/>
      <c r="DIX16" s="540"/>
      <c r="DIY16" s="540"/>
      <c r="DIZ16" s="541"/>
      <c r="DJA16" s="541"/>
      <c r="DJB16" s="537"/>
      <c r="DJC16" s="266"/>
      <c r="DJD16" s="267"/>
      <c r="DJE16" s="267"/>
      <c r="DJF16" s="267"/>
      <c r="DJG16" s="267"/>
      <c r="DJH16" s="267"/>
      <c r="DJI16" s="268"/>
      <c r="DJJ16" s="269"/>
      <c r="DJK16" s="269"/>
      <c r="DJL16" s="269"/>
      <c r="DJM16" s="269"/>
      <c r="DJN16" s="270"/>
      <c r="DJO16" s="265"/>
      <c r="DJP16" s="537"/>
      <c r="DJQ16" s="537"/>
      <c r="DJR16" s="538"/>
      <c r="DJS16" s="539"/>
      <c r="DJU16" s="540"/>
      <c r="DJV16" s="540"/>
      <c r="DJW16" s="541"/>
      <c r="DJX16" s="541"/>
      <c r="DJY16" s="537"/>
      <c r="DJZ16" s="266"/>
      <c r="DKA16" s="267"/>
      <c r="DKB16" s="267"/>
      <c r="DKC16" s="267"/>
      <c r="DKD16" s="267"/>
      <c r="DKE16" s="267"/>
      <c r="DKF16" s="268"/>
      <c r="DKG16" s="269"/>
      <c r="DKH16" s="269"/>
      <c r="DKI16" s="269"/>
      <c r="DKJ16" s="269"/>
      <c r="DKK16" s="270"/>
      <c r="DKL16" s="265"/>
      <c r="DKM16" s="537"/>
      <c r="DKN16" s="537"/>
      <c r="DKO16" s="538"/>
      <c r="DKP16" s="539"/>
      <c r="DKR16" s="540"/>
      <c r="DKS16" s="540"/>
      <c r="DKT16" s="541"/>
      <c r="DKU16" s="541"/>
      <c r="DKV16" s="537"/>
      <c r="DKW16" s="266"/>
      <c r="DKX16" s="267"/>
      <c r="DKY16" s="267"/>
      <c r="DKZ16" s="267"/>
      <c r="DLA16" s="267"/>
      <c r="DLB16" s="267"/>
      <c r="DLC16" s="268"/>
      <c r="DLD16" s="269"/>
      <c r="DLE16" s="269"/>
      <c r="DLF16" s="269"/>
      <c r="DLG16" s="269"/>
      <c r="DLH16" s="270"/>
      <c r="DLI16" s="265"/>
      <c r="DLJ16" s="537"/>
      <c r="DLK16" s="537"/>
      <c r="DLL16" s="538"/>
      <c r="DLM16" s="539"/>
      <c r="DLO16" s="540"/>
      <c r="DLP16" s="540"/>
      <c r="DLQ16" s="541"/>
      <c r="DLR16" s="541"/>
      <c r="DLS16" s="537"/>
      <c r="DLT16" s="266"/>
      <c r="DLU16" s="267"/>
      <c r="DLV16" s="267"/>
      <c r="DLW16" s="267"/>
      <c r="DLX16" s="267"/>
      <c r="DLY16" s="267"/>
      <c r="DLZ16" s="268"/>
      <c r="DMA16" s="269"/>
      <c r="DMB16" s="269"/>
      <c r="DMC16" s="269"/>
      <c r="DMD16" s="269"/>
      <c r="DME16" s="270"/>
      <c r="DMF16" s="265"/>
      <c r="DMG16" s="537"/>
      <c r="DMH16" s="537"/>
      <c r="DMI16" s="538"/>
      <c r="DMJ16" s="539"/>
      <c r="DML16" s="540"/>
      <c r="DMM16" s="540"/>
      <c r="DMN16" s="541"/>
      <c r="DMO16" s="541"/>
      <c r="DMP16" s="537"/>
      <c r="DMQ16" s="266"/>
      <c r="DMR16" s="267"/>
      <c r="DMS16" s="267"/>
      <c r="DMT16" s="267"/>
      <c r="DMU16" s="267"/>
      <c r="DMV16" s="267"/>
      <c r="DMW16" s="268"/>
      <c r="DMX16" s="269"/>
      <c r="DMY16" s="269"/>
      <c r="DMZ16" s="269"/>
      <c r="DNA16" s="269"/>
      <c r="DNB16" s="270"/>
      <c r="DNC16" s="265"/>
      <c r="DND16" s="537"/>
      <c r="DNE16" s="537"/>
      <c r="DNF16" s="538"/>
      <c r="DNG16" s="539"/>
      <c r="DNI16" s="540"/>
      <c r="DNJ16" s="540"/>
      <c r="DNK16" s="541"/>
      <c r="DNL16" s="541"/>
      <c r="DNM16" s="537"/>
      <c r="DNN16" s="266"/>
      <c r="DNO16" s="267"/>
      <c r="DNP16" s="267"/>
      <c r="DNQ16" s="267"/>
      <c r="DNR16" s="267"/>
      <c r="DNS16" s="267"/>
      <c r="DNT16" s="268"/>
      <c r="DNU16" s="269"/>
      <c r="DNV16" s="269"/>
      <c r="DNW16" s="269"/>
      <c r="DNX16" s="269"/>
      <c r="DNY16" s="270"/>
      <c r="DNZ16" s="265"/>
      <c r="DOA16" s="537"/>
      <c r="DOB16" s="537"/>
      <c r="DOC16" s="538"/>
      <c r="DOD16" s="539"/>
      <c r="DOF16" s="540"/>
      <c r="DOG16" s="540"/>
      <c r="DOH16" s="541"/>
      <c r="DOI16" s="541"/>
      <c r="DOJ16" s="537"/>
      <c r="DOK16" s="266"/>
      <c r="DOL16" s="267"/>
      <c r="DOM16" s="267"/>
      <c r="DON16" s="267"/>
      <c r="DOO16" s="267"/>
      <c r="DOP16" s="267"/>
      <c r="DOQ16" s="268"/>
      <c r="DOR16" s="269"/>
      <c r="DOS16" s="269"/>
      <c r="DOT16" s="269"/>
      <c r="DOU16" s="269"/>
      <c r="DOV16" s="270"/>
      <c r="DOW16" s="265"/>
      <c r="DOX16" s="537"/>
      <c r="DOY16" s="537"/>
      <c r="DOZ16" s="538"/>
      <c r="DPA16" s="539"/>
      <c r="DPC16" s="540"/>
      <c r="DPD16" s="540"/>
      <c r="DPE16" s="541"/>
      <c r="DPF16" s="541"/>
      <c r="DPG16" s="537"/>
      <c r="DPH16" s="266"/>
      <c r="DPI16" s="267"/>
      <c r="DPJ16" s="267"/>
      <c r="DPK16" s="267"/>
      <c r="DPL16" s="267"/>
      <c r="DPM16" s="267"/>
      <c r="DPN16" s="268"/>
      <c r="DPO16" s="269"/>
      <c r="DPP16" s="269"/>
      <c r="DPQ16" s="269"/>
      <c r="DPR16" s="269"/>
      <c r="DPS16" s="270"/>
      <c r="DPT16" s="265"/>
      <c r="DPU16" s="537"/>
      <c r="DPV16" s="537"/>
      <c r="DPW16" s="538"/>
      <c r="DPX16" s="539"/>
      <c r="DPZ16" s="540"/>
      <c r="DQA16" s="540"/>
      <c r="DQB16" s="541"/>
      <c r="DQC16" s="541"/>
      <c r="DQD16" s="537"/>
      <c r="DQE16" s="266"/>
      <c r="DQF16" s="267"/>
      <c r="DQG16" s="267"/>
      <c r="DQH16" s="267"/>
      <c r="DQI16" s="267"/>
      <c r="DQJ16" s="267"/>
      <c r="DQK16" s="268"/>
      <c r="DQL16" s="269"/>
      <c r="DQM16" s="269"/>
      <c r="DQN16" s="269"/>
      <c r="DQO16" s="269"/>
      <c r="DQP16" s="270"/>
      <c r="DQQ16" s="265"/>
      <c r="DQR16" s="537"/>
      <c r="DQS16" s="537"/>
      <c r="DQT16" s="538"/>
      <c r="DQU16" s="539"/>
      <c r="DQW16" s="540"/>
      <c r="DQX16" s="540"/>
      <c r="DQY16" s="541"/>
      <c r="DQZ16" s="541"/>
      <c r="DRA16" s="537"/>
      <c r="DRB16" s="266"/>
      <c r="DRC16" s="267"/>
      <c r="DRD16" s="267"/>
      <c r="DRE16" s="267"/>
      <c r="DRF16" s="267"/>
      <c r="DRG16" s="267"/>
      <c r="DRH16" s="268"/>
      <c r="DRI16" s="269"/>
      <c r="DRJ16" s="269"/>
      <c r="DRK16" s="269"/>
      <c r="DRL16" s="269"/>
      <c r="DRM16" s="270"/>
      <c r="DRN16" s="265"/>
      <c r="DRO16" s="537"/>
      <c r="DRP16" s="537"/>
      <c r="DRQ16" s="538"/>
      <c r="DRR16" s="539"/>
      <c r="DRT16" s="540"/>
      <c r="DRU16" s="540"/>
      <c r="DRV16" s="541"/>
      <c r="DRW16" s="541"/>
      <c r="DRX16" s="537"/>
      <c r="DRY16" s="266"/>
      <c r="DRZ16" s="267"/>
      <c r="DSA16" s="267"/>
      <c r="DSB16" s="267"/>
      <c r="DSC16" s="267"/>
      <c r="DSD16" s="267"/>
      <c r="DSE16" s="268"/>
      <c r="DSF16" s="269"/>
      <c r="DSG16" s="269"/>
      <c r="DSH16" s="269"/>
      <c r="DSI16" s="269"/>
      <c r="DSJ16" s="270"/>
      <c r="DSK16" s="265"/>
      <c r="DSL16" s="537"/>
      <c r="DSM16" s="537"/>
      <c r="DSN16" s="538"/>
      <c r="DSO16" s="539"/>
      <c r="DSQ16" s="540"/>
      <c r="DSR16" s="540"/>
      <c r="DSS16" s="541"/>
      <c r="DST16" s="541"/>
      <c r="DSU16" s="537"/>
      <c r="DSV16" s="266"/>
      <c r="DSW16" s="267"/>
      <c r="DSX16" s="267"/>
      <c r="DSY16" s="267"/>
      <c r="DSZ16" s="267"/>
      <c r="DTA16" s="267"/>
      <c r="DTB16" s="268"/>
      <c r="DTC16" s="269"/>
      <c r="DTD16" s="269"/>
      <c r="DTE16" s="269"/>
      <c r="DTF16" s="269"/>
      <c r="DTG16" s="270"/>
      <c r="DTH16" s="265"/>
      <c r="DTI16" s="537"/>
      <c r="DTJ16" s="537"/>
      <c r="DTK16" s="538"/>
      <c r="DTL16" s="539"/>
      <c r="DTN16" s="540"/>
      <c r="DTO16" s="540"/>
      <c r="DTP16" s="541"/>
      <c r="DTQ16" s="541"/>
      <c r="DTR16" s="537"/>
      <c r="DTS16" s="266"/>
      <c r="DTT16" s="267"/>
      <c r="DTU16" s="267"/>
      <c r="DTV16" s="267"/>
      <c r="DTW16" s="267"/>
      <c r="DTX16" s="267"/>
      <c r="DTY16" s="268"/>
      <c r="DTZ16" s="269"/>
      <c r="DUA16" s="269"/>
      <c r="DUB16" s="269"/>
      <c r="DUC16" s="269"/>
      <c r="DUD16" s="270"/>
      <c r="DUE16" s="265"/>
      <c r="DUF16" s="537"/>
      <c r="DUG16" s="537"/>
      <c r="DUH16" s="538"/>
      <c r="DUI16" s="539"/>
      <c r="DUK16" s="540"/>
      <c r="DUL16" s="540"/>
      <c r="DUM16" s="541"/>
      <c r="DUN16" s="541"/>
      <c r="DUO16" s="537"/>
      <c r="DUP16" s="266"/>
      <c r="DUQ16" s="267"/>
      <c r="DUR16" s="267"/>
      <c r="DUS16" s="267"/>
      <c r="DUT16" s="267"/>
      <c r="DUU16" s="267"/>
      <c r="DUV16" s="268"/>
      <c r="DUW16" s="269"/>
      <c r="DUX16" s="269"/>
      <c r="DUY16" s="269"/>
      <c r="DUZ16" s="269"/>
      <c r="DVA16" s="270"/>
      <c r="DVB16" s="265"/>
      <c r="DVC16" s="537"/>
      <c r="DVD16" s="537"/>
      <c r="DVE16" s="538"/>
      <c r="DVF16" s="539"/>
      <c r="DVH16" s="540"/>
      <c r="DVI16" s="540"/>
      <c r="DVJ16" s="541"/>
      <c r="DVK16" s="541"/>
      <c r="DVL16" s="537"/>
      <c r="DVM16" s="266"/>
      <c r="DVN16" s="267"/>
      <c r="DVO16" s="267"/>
      <c r="DVP16" s="267"/>
      <c r="DVQ16" s="267"/>
      <c r="DVR16" s="267"/>
      <c r="DVS16" s="268"/>
      <c r="DVT16" s="269"/>
      <c r="DVU16" s="269"/>
      <c r="DVV16" s="269"/>
      <c r="DVW16" s="269"/>
      <c r="DVX16" s="270"/>
      <c r="DVY16" s="265"/>
      <c r="DVZ16" s="537"/>
      <c r="DWA16" s="537"/>
      <c r="DWB16" s="538"/>
      <c r="DWC16" s="539"/>
      <c r="DWE16" s="540"/>
      <c r="DWF16" s="540"/>
      <c r="DWG16" s="541"/>
      <c r="DWH16" s="541"/>
      <c r="DWI16" s="537"/>
      <c r="DWJ16" s="266"/>
      <c r="DWK16" s="267"/>
      <c r="DWL16" s="267"/>
      <c r="DWM16" s="267"/>
      <c r="DWN16" s="267"/>
      <c r="DWO16" s="267"/>
      <c r="DWP16" s="268"/>
      <c r="DWQ16" s="269"/>
      <c r="DWR16" s="269"/>
      <c r="DWS16" s="269"/>
      <c r="DWT16" s="269"/>
      <c r="DWU16" s="270"/>
      <c r="DWV16" s="265"/>
      <c r="DWW16" s="537"/>
      <c r="DWX16" s="537"/>
      <c r="DWY16" s="538"/>
      <c r="DWZ16" s="539"/>
      <c r="DXB16" s="540"/>
      <c r="DXC16" s="540"/>
      <c r="DXD16" s="541"/>
      <c r="DXE16" s="541"/>
      <c r="DXF16" s="537"/>
      <c r="DXG16" s="266"/>
      <c r="DXH16" s="267"/>
      <c r="DXI16" s="267"/>
      <c r="DXJ16" s="267"/>
      <c r="DXK16" s="267"/>
      <c r="DXL16" s="267"/>
      <c r="DXM16" s="268"/>
      <c r="DXN16" s="269"/>
      <c r="DXO16" s="269"/>
      <c r="DXP16" s="269"/>
      <c r="DXQ16" s="269"/>
      <c r="DXR16" s="270"/>
      <c r="DXS16" s="265"/>
      <c r="DXT16" s="537"/>
      <c r="DXU16" s="537"/>
      <c r="DXV16" s="538"/>
      <c r="DXW16" s="539"/>
      <c r="DXY16" s="540"/>
      <c r="DXZ16" s="540"/>
      <c r="DYA16" s="541"/>
      <c r="DYB16" s="541"/>
      <c r="DYC16" s="537"/>
      <c r="DYD16" s="266"/>
      <c r="DYE16" s="267"/>
      <c r="DYF16" s="267"/>
      <c r="DYG16" s="267"/>
      <c r="DYH16" s="267"/>
      <c r="DYI16" s="267"/>
      <c r="DYJ16" s="268"/>
      <c r="DYK16" s="269"/>
      <c r="DYL16" s="269"/>
      <c r="DYM16" s="269"/>
      <c r="DYN16" s="269"/>
      <c r="DYO16" s="270"/>
      <c r="DYP16" s="265"/>
      <c r="DYQ16" s="537"/>
      <c r="DYR16" s="537"/>
      <c r="DYS16" s="538"/>
      <c r="DYT16" s="539"/>
      <c r="DYV16" s="540"/>
      <c r="DYW16" s="540"/>
      <c r="DYX16" s="541"/>
      <c r="DYY16" s="541"/>
      <c r="DYZ16" s="537"/>
      <c r="DZA16" s="266"/>
      <c r="DZB16" s="267"/>
      <c r="DZC16" s="267"/>
      <c r="DZD16" s="267"/>
      <c r="DZE16" s="267"/>
      <c r="DZF16" s="267"/>
      <c r="DZG16" s="268"/>
      <c r="DZH16" s="269"/>
      <c r="DZI16" s="269"/>
      <c r="DZJ16" s="269"/>
      <c r="DZK16" s="269"/>
      <c r="DZL16" s="270"/>
      <c r="DZM16" s="265"/>
      <c r="DZN16" s="537"/>
      <c r="DZO16" s="537"/>
      <c r="DZP16" s="538"/>
      <c r="DZQ16" s="539"/>
      <c r="DZS16" s="540"/>
      <c r="DZT16" s="540"/>
      <c r="DZU16" s="541"/>
      <c r="DZV16" s="541"/>
      <c r="DZW16" s="537"/>
      <c r="DZX16" s="266"/>
      <c r="DZY16" s="267"/>
      <c r="DZZ16" s="267"/>
      <c r="EAA16" s="267"/>
      <c r="EAB16" s="267"/>
      <c r="EAC16" s="267"/>
      <c r="EAD16" s="268"/>
      <c r="EAE16" s="269"/>
      <c r="EAF16" s="269"/>
      <c r="EAG16" s="269"/>
      <c r="EAH16" s="269"/>
      <c r="EAI16" s="270"/>
      <c r="EAJ16" s="265"/>
      <c r="EAK16" s="537"/>
      <c r="EAL16" s="537"/>
      <c r="EAM16" s="538"/>
      <c r="EAN16" s="539"/>
      <c r="EAP16" s="540"/>
      <c r="EAQ16" s="540"/>
      <c r="EAR16" s="541"/>
      <c r="EAS16" s="541"/>
      <c r="EAT16" s="537"/>
      <c r="EAU16" s="266"/>
      <c r="EAV16" s="267"/>
      <c r="EAW16" s="267"/>
      <c r="EAX16" s="267"/>
      <c r="EAY16" s="267"/>
      <c r="EAZ16" s="267"/>
      <c r="EBA16" s="268"/>
      <c r="EBB16" s="269"/>
      <c r="EBC16" s="269"/>
      <c r="EBD16" s="269"/>
      <c r="EBE16" s="269"/>
      <c r="EBF16" s="270"/>
      <c r="EBG16" s="265"/>
      <c r="EBH16" s="537"/>
      <c r="EBI16" s="537"/>
      <c r="EBJ16" s="538"/>
      <c r="EBK16" s="539"/>
      <c r="EBM16" s="540"/>
      <c r="EBN16" s="540"/>
      <c r="EBO16" s="541"/>
      <c r="EBP16" s="541"/>
      <c r="EBQ16" s="537"/>
      <c r="EBR16" s="266"/>
      <c r="EBS16" s="267"/>
      <c r="EBT16" s="267"/>
      <c r="EBU16" s="267"/>
      <c r="EBV16" s="267"/>
      <c r="EBW16" s="267"/>
      <c r="EBX16" s="268"/>
      <c r="EBY16" s="269"/>
      <c r="EBZ16" s="269"/>
      <c r="ECA16" s="269"/>
      <c r="ECB16" s="269"/>
      <c r="ECC16" s="270"/>
      <c r="ECD16" s="265"/>
      <c r="ECE16" s="537"/>
      <c r="ECF16" s="537"/>
      <c r="ECG16" s="538"/>
      <c r="ECH16" s="539"/>
      <c r="ECJ16" s="540"/>
      <c r="ECK16" s="540"/>
      <c r="ECL16" s="541"/>
      <c r="ECM16" s="541"/>
      <c r="ECN16" s="537"/>
      <c r="ECO16" s="266"/>
      <c r="ECP16" s="267"/>
      <c r="ECQ16" s="267"/>
      <c r="ECR16" s="267"/>
      <c r="ECS16" s="267"/>
      <c r="ECT16" s="267"/>
      <c r="ECU16" s="268"/>
      <c r="ECV16" s="269"/>
      <c r="ECW16" s="269"/>
      <c r="ECX16" s="269"/>
      <c r="ECY16" s="269"/>
      <c r="ECZ16" s="270"/>
      <c r="EDA16" s="265"/>
      <c r="EDB16" s="537"/>
      <c r="EDC16" s="537"/>
      <c r="EDD16" s="538"/>
      <c r="EDE16" s="539"/>
      <c r="EDG16" s="540"/>
      <c r="EDH16" s="540"/>
      <c r="EDI16" s="541"/>
      <c r="EDJ16" s="541"/>
      <c r="EDK16" s="537"/>
      <c r="EDL16" s="266"/>
      <c r="EDM16" s="267"/>
      <c r="EDN16" s="267"/>
      <c r="EDO16" s="267"/>
      <c r="EDP16" s="267"/>
      <c r="EDQ16" s="267"/>
      <c r="EDR16" s="268"/>
      <c r="EDS16" s="269"/>
      <c r="EDT16" s="269"/>
      <c r="EDU16" s="269"/>
      <c r="EDV16" s="269"/>
      <c r="EDW16" s="270"/>
      <c r="EDX16" s="265"/>
      <c r="EDY16" s="537"/>
      <c r="EDZ16" s="537"/>
      <c r="EEA16" s="538"/>
      <c r="EEB16" s="539"/>
      <c r="EED16" s="540"/>
      <c r="EEE16" s="540"/>
      <c r="EEF16" s="541"/>
      <c r="EEG16" s="541"/>
      <c r="EEH16" s="537"/>
      <c r="EEI16" s="266"/>
      <c r="EEJ16" s="267"/>
      <c r="EEK16" s="267"/>
      <c r="EEL16" s="267"/>
      <c r="EEM16" s="267"/>
      <c r="EEN16" s="267"/>
      <c r="EEO16" s="268"/>
      <c r="EEP16" s="269"/>
      <c r="EEQ16" s="269"/>
      <c r="EER16" s="269"/>
      <c r="EES16" s="269"/>
      <c r="EET16" s="270"/>
      <c r="EEU16" s="265"/>
      <c r="EEV16" s="537"/>
      <c r="EEW16" s="537"/>
      <c r="EEX16" s="538"/>
      <c r="EEY16" s="539"/>
      <c r="EFA16" s="540"/>
      <c r="EFB16" s="540"/>
      <c r="EFC16" s="541"/>
      <c r="EFD16" s="541"/>
      <c r="EFE16" s="537"/>
      <c r="EFF16" s="266"/>
      <c r="EFG16" s="267"/>
      <c r="EFH16" s="267"/>
      <c r="EFI16" s="267"/>
      <c r="EFJ16" s="267"/>
      <c r="EFK16" s="267"/>
      <c r="EFL16" s="268"/>
      <c r="EFM16" s="269"/>
      <c r="EFN16" s="269"/>
      <c r="EFO16" s="269"/>
      <c r="EFP16" s="269"/>
      <c r="EFQ16" s="270"/>
      <c r="EFR16" s="265"/>
      <c r="EFS16" s="537"/>
      <c r="EFT16" s="537"/>
      <c r="EFU16" s="538"/>
      <c r="EFV16" s="539"/>
      <c r="EFX16" s="540"/>
      <c r="EFY16" s="540"/>
      <c r="EFZ16" s="541"/>
      <c r="EGA16" s="541"/>
      <c r="EGB16" s="537"/>
      <c r="EGC16" s="266"/>
      <c r="EGD16" s="267"/>
      <c r="EGE16" s="267"/>
      <c r="EGF16" s="267"/>
      <c r="EGG16" s="267"/>
      <c r="EGH16" s="267"/>
      <c r="EGI16" s="268"/>
      <c r="EGJ16" s="269"/>
      <c r="EGK16" s="269"/>
      <c r="EGL16" s="269"/>
      <c r="EGM16" s="269"/>
      <c r="EGN16" s="270"/>
      <c r="EGO16" s="265"/>
      <c r="EGP16" s="537"/>
      <c r="EGQ16" s="537"/>
      <c r="EGR16" s="538"/>
      <c r="EGS16" s="539"/>
      <c r="EGU16" s="540"/>
      <c r="EGV16" s="540"/>
      <c r="EGW16" s="541"/>
      <c r="EGX16" s="541"/>
      <c r="EGY16" s="537"/>
      <c r="EGZ16" s="266"/>
      <c r="EHA16" s="267"/>
      <c r="EHB16" s="267"/>
      <c r="EHC16" s="267"/>
      <c r="EHD16" s="267"/>
      <c r="EHE16" s="267"/>
      <c r="EHF16" s="268"/>
      <c r="EHG16" s="269"/>
      <c r="EHH16" s="269"/>
      <c r="EHI16" s="269"/>
      <c r="EHJ16" s="269"/>
      <c r="EHK16" s="270"/>
      <c r="EHL16" s="265"/>
      <c r="EHM16" s="537"/>
      <c r="EHN16" s="537"/>
      <c r="EHO16" s="538"/>
      <c r="EHP16" s="539"/>
      <c r="EHR16" s="540"/>
      <c r="EHS16" s="540"/>
      <c r="EHT16" s="541"/>
      <c r="EHU16" s="541"/>
      <c r="EHV16" s="537"/>
      <c r="EHW16" s="266"/>
      <c r="EHX16" s="267"/>
      <c r="EHY16" s="267"/>
      <c r="EHZ16" s="267"/>
      <c r="EIA16" s="267"/>
      <c r="EIB16" s="267"/>
      <c r="EIC16" s="268"/>
      <c r="EID16" s="269"/>
      <c r="EIE16" s="269"/>
      <c r="EIF16" s="269"/>
      <c r="EIG16" s="269"/>
      <c r="EIH16" s="270"/>
      <c r="EII16" s="265"/>
      <c r="EIJ16" s="537"/>
      <c r="EIK16" s="537"/>
      <c r="EIL16" s="538"/>
      <c r="EIM16" s="539"/>
      <c r="EIO16" s="540"/>
      <c r="EIP16" s="540"/>
      <c r="EIQ16" s="541"/>
      <c r="EIR16" s="541"/>
      <c r="EIS16" s="537"/>
      <c r="EIT16" s="266"/>
      <c r="EIU16" s="267"/>
      <c r="EIV16" s="267"/>
      <c r="EIW16" s="267"/>
      <c r="EIX16" s="267"/>
      <c r="EIY16" s="267"/>
      <c r="EIZ16" s="268"/>
      <c r="EJA16" s="269"/>
      <c r="EJB16" s="269"/>
      <c r="EJC16" s="269"/>
      <c r="EJD16" s="269"/>
      <c r="EJE16" s="270"/>
      <c r="EJF16" s="265"/>
      <c r="EJG16" s="537"/>
      <c r="EJH16" s="537"/>
      <c r="EJI16" s="538"/>
      <c r="EJJ16" s="539"/>
      <c r="EJL16" s="540"/>
      <c r="EJM16" s="540"/>
      <c r="EJN16" s="541"/>
      <c r="EJO16" s="541"/>
      <c r="EJP16" s="537"/>
      <c r="EJQ16" s="266"/>
      <c r="EJR16" s="267"/>
      <c r="EJS16" s="267"/>
      <c r="EJT16" s="267"/>
      <c r="EJU16" s="267"/>
      <c r="EJV16" s="267"/>
      <c r="EJW16" s="268"/>
      <c r="EJX16" s="269"/>
      <c r="EJY16" s="269"/>
      <c r="EJZ16" s="269"/>
      <c r="EKA16" s="269"/>
      <c r="EKB16" s="270"/>
      <c r="EKC16" s="265"/>
      <c r="EKD16" s="537"/>
      <c r="EKE16" s="537"/>
      <c r="EKF16" s="538"/>
      <c r="EKG16" s="539"/>
      <c r="EKI16" s="540"/>
      <c r="EKJ16" s="540"/>
      <c r="EKK16" s="541"/>
      <c r="EKL16" s="541"/>
      <c r="EKM16" s="537"/>
      <c r="EKN16" s="266"/>
      <c r="EKO16" s="267"/>
      <c r="EKP16" s="267"/>
      <c r="EKQ16" s="267"/>
      <c r="EKR16" s="267"/>
      <c r="EKS16" s="267"/>
      <c r="EKT16" s="268"/>
      <c r="EKU16" s="269"/>
      <c r="EKV16" s="269"/>
      <c r="EKW16" s="269"/>
      <c r="EKX16" s="269"/>
      <c r="EKY16" s="270"/>
      <c r="EKZ16" s="265"/>
      <c r="ELA16" s="537"/>
      <c r="ELB16" s="537"/>
      <c r="ELC16" s="538"/>
      <c r="ELD16" s="539"/>
      <c r="ELF16" s="540"/>
      <c r="ELG16" s="540"/>
      <c r="ELH16" s="541"/>
      <c r="ELI16" s="541"/>
      <c r="ELJ16" s="537"/>
      <c r="ELK16" s="266"/>
      <c r="ELL16" s="267"/>
      <c r="ELM16" s="267"/>
      <c r="ELN16" s="267"/>
      <c r="ELO16" s="267"/>
      <c r="ELP16" s="267"/>
      <c r="ELQ16" s="268"/>
      <c r="ELR16" s="269"/>
      <c r="ELS16" s="269"/>
      <c r="ELT16" s="269"/>
      <c r="ELU16" s="269"/>
      <c r="ELV16" s="270"/>
      <c r="ELW16" s="265"/>
      <c r="ELX16" s="537"/>
      <c r="ELY16" s="537"/>
      <c r="ELZ16" s="538"/>
      <c r="EMA16" s="539"/>
      <c r="EMC16" s="540"/>
      <c r="EMD16" s="540"/>
      <c r="EME16" s="541"/>
      <c r="EMF16" s="541"/>
      <c r="EMG16" s="537"/>
      <c r="EMH16" s="266"/>
      <c r="EMI16" s="267"/>
      <c r="EMJ16" s="267"/>
      <c r="EMK16" s="267"/>
      <c r="EML16" s="267"/>
      <c r="EMM16" s="267"/>
      <c r="EMN16" s="268"/>
      <c r="EMO16" s="269"/>
      <c r="EMP16" s="269"/>
      <c r="EMQ16" s="269"/>
      <c r="EMR16" s="269"/>
      <c r="EMS16" s="270"/>
      <c r="EMT16" s="265"/>
      <c r="EMU16" s="537"/>
      <c r="EMV16" s="537"/>
      <c r="EMW16" s="538"/>
      <c r="EMX16" s="539"/>
      <c r="EMZ16" s="540"/>
      <c r="ENA16" s="540"/>
      <c r="ENB16" s="541"/>
      <c r="ENC16" s="541"/>
      <c r="END16" s="537"/>
      <c r="ENE16" s="266"/>
      <c r="ENF16" s="267"/>
      <c r="ENG16" s="267"/>
      <c r="ENH16" s="267"/>
      <c r="ENI16" s="267"/>
      <c r="ENJ16" s="267"/>
      <c r="ENK16" s="268"/>
      <c r="ENL16" s="269"/>
      <c r="ENM16" s="269"/>
      <c r="ENN16" s="269"/>
      <c r="ENO16" s="269"/>
      <c r="ENP16" s="270"/>
      <c r="ENQ16" s="265"/>
      <c r="ENR16" s="537"/>
      <c r="ENS16" s="537"/>
      <c r="ENT16" s="538"/>
      <c r="ENU16" s="539"/>
      <c r="ENW16" s="540"/>
      <c r="ENX16" s="540"/>
      <c r="ENY16" s="541"/>
      <c r="ENZ16" s="541"/>
      <c r="EOA16" s="537"/>
      <c r="EOB16" s="266"/>
      <c r="EOC16" s="267"/>
      <c r="EOD16" s="267"/>
      <c r="EOE16" s="267"/>
      <c r="EOF16" s="267"/>
      <c r="EOG16" s="267"/>
      <c r="EOH16" s="268"/>
      <c r="EOI16" s="269"/>
      <c r="EOJ16" s="269"/>
      <c r="EOK16" s="269"/>
      <c r="EOL16" s="269"/>
      <c r="EOM16" s="270"/>
      <c r="EON16" s="265"/>
      <c r="EOO16" s="537"/>
      <c r="EOP16" s="537"/>
      <c r="EOQ16" s="538"/>
      <c r="EOR16" s="539"/>
      <c r="EOT16" s="540"/>
      <c r="EOU16" s="540"/>
      <c r="EOV16" s="541"/>
      <c r="EOW16" s="541"/>
      <c r="EOX16" s="537"/>
      <c r="EOY16" s="266"/>
      <c r="EOZ16" s="267"/>
      <c r="EPA16" s="267"/>
      <c r="EPB16" s="267"/>
      <c r="EPC16" s="267"/>
      <c r="EPD16" s="267"/>
      <c r="EPE16" s="268"/>
      <c r="EPF16" s="269"/>
      <c r="EPG16" s="269"/>
      <c r="EPH16" s="269"/>
      <c r="EPI16" s="269"/>
      <c r="EPJ16" s="270"/>
      <c r="EPK16" s="265"/>
      <c r="EPL16" s="537"/>
      <c r="EPM16" s="537"/>
      <c r="EPN16" s="538"/>
      <c r="EPO16" s="539"/>
      <c r="EPQ16" s="540"/>
      <c r="EPR16" s="540"/>
      <c r="EPS16" s="541"/>
      <c r="EPT16" s="541"/>
      <c r="EPU16" s="537"/>
      <c r="EPV16" s="266"/>
      <c r="EPW16" s="267"/>
      <c r="EPX16" s="267"/>
      <c r="EPY16" s="267"/>
      <c r="EPZ16" s="267"/>
      <c r="EQA16" s="267"/>
      <c r="EQB16" s="268"/>
      <c r="EQC16" s="269"/>
      <c r="EQD16" s="269"/>
      <c r="EQE16" s="269"/>
      <c r="EQF16" s="269"/>
      <c r="EQG16" s="270"/>
      <c r="EQH16" s="265"/>
      <c r="EQI16" s="537"/>
      <c r="EQJ16" s="537"/>
      <c r="EQK16" s="538"/>
      <c r="EQL16" s="539"/>
      <c r="EQN16" s="540"/>
      <c r="EQO16" s="540"/>
      <c r="EQP16" s="541"/>
      <c r="EQQ16" s="541"/>
      <c r="EQR16" s="537"/>
      <c r="EQS16" s="266"/>
      <c r="EQT16" s="267"/>
      <c r="EQU16" s="267"/>
      <c r="EQV16" s="267"/>
      <c r="EQW16" s="267"/>
      <c r="EQX16" s="267"/>
      <c r="EQY16" s="268"/>
      <c r="EQZ16" s="269"/>
      <c r="ERA16" s="269"/>
      <c r="ERB16" s="269"/>
      <c r="ERC16" s="269"/>
      <c r="ERD16" s="270"/>
      <c r="ERE16" s="265"/>
      <c r="ERF16" s="537"/>
      <c r="ERG16" s="537"/>
      <c r="ERH16" s="538"/>
      <c r="ERI16" s="539"/>
      <c r="ERK16" s="540"/>
      <c r="ERL16" s="540"/>
      <c r="ERM16" s="541"/>
      <c r="ERN16" s="541"/>
      <c r="ERO16" s="537"/>
      <c r="ERP16" s="266"/>
      <c r="ERQ16" s="267"/>
      <c r="ERR16" s="267"/>
      <c r="ERS16" s="267"/>
      <c r="ERT16" s="267"/>
      <c r="ERU16" s="267"/>
      <c r="ERV16" s="268"/>
      <c r="ERW16" s="269"/>
      <c r="ERX16" s="269"/>
      <c r="ERY16" s="269"/>
      <c r="ERZ16" s="269"/>
      <c r="ESA16" s="270"/>
      <c r="ESB16" s="265"/>
      <c r="ESC16" s="537"/>
      <c r="ESD16" s="537"/>
      <c r="ESE16" s="538"/>
      <c r="ESF16" s="539"/>
      <c r="ESH16" s="540"/>
      <c r="ESI16" s="540"/>
      <c r="ESJ16" s="541"/>
      <c r="ESK16" s="541"/>
      <c r="ESL16" s="537"/>
      <c r="ESM16" s="266"/>
      <c r="ESN16" s="267"/>
      <c r="ESO16" s="267"/>
      <c r="ESP16" s="267"/>
      <c r="ESQ16" s="267"/>
      <c r="ESR16" s="267"/>
      <c r="ESS16" s="268"/>
      <c r="EST16" s="269"/>
      <c r="ESU16" s="269"/>
      <c r="ESV16" s="269"/>
      <c r="ESW16" s="269"/>
      <c r="ESX16" s="270"/>
      <c r="ESY16" s="265"/>
      <c r="ESZ16" s="537"/>
      <c r="ETA16" s="537"/>
      <c r="ETB16" s="538"/>
      <c r="ETC16" s="539"/>
      <c r="ETE16" s="540"/>
      <c r="ETF16" s="540"/>
      <c r="ETG16" s="541"/>
      <c r="ETH16" s="541"/>
      <c r="ETI16" s="537"/>
      <c r="ETJ16" s="266"/>
      <c r="ETK16" s="267"/>
      <c r="ETL16" s="267"/>
      <c r="ETM16" s="267"/>
      <c r="ETN16" s="267"/>
      <c r="ETO16" s="267"/>
      <c r="ETP16" s="268"/>
      <c r="ETQ16" s="269"/>
      <c r="ETR16" s="269"/>
      <c r="ETS16" s="269"/>
      <c r="ETT16" s="269"/>
      <c r="ETU16" s="270"/>
      <c r="ETV16" s="265"/>
      <c r="ETW16" s="537"/>
      <c r="ETX16" s="537"/>
      <c r="ETY16" s="538"/>
      <c r="ETZ16" s="539"/>
      <c r="EUB16" s="540"/>
      <c r="EUC16" s="540"/>
      <c r="EUD16" s="541"/>
      <c r="EUE16" s="541"/>
      <c r="EUF16" s="537"/>
      <c r="EUG16" s="266"/>
      <c r="EUH16" s="267"/>
      <c r="EUI16" s="267"/>
      <c r="EUJ16" s="267"/>
      <c r="EUK16" s="267"/>
      <c r="EUL16" s="267"/>
      <c r="EUM16" s="268"/>
      <c r="EUN16" s="269"/>
      <c r="EUO16" s="269"/>
      <c r="EUP16" s="269"/>
      <c r="EUQ16" s="269"/>
      <c r="EUR16" s="270"/>
      <c r="EUS16" s="265"/>
      <c r="EUT16" s="537"/>
      <c r="EUU16" s="537"/>
      <c r="EUV16" s="538"/>
      <c r="EUW16" s="539"/>
      <c r="EUY16" s="540"/>
      <c r="EUZ16" s="540"/>
      <c r="EVA16" s="541"/>
      <c r="EVB16" s="541"/>
      <c r="EVC16" s="537"/>
      <c r="EVD16" s="266"/>
      <c r="EVE16" s="267"/>
      <c r="EVF16" s="267"/>
      <c r="EVG16" s="267"/>
      <c r="EVH16" s="267"/>
      <c r="EVI16" s="267"/>
      <c r="EVJ16" s="268"/>
      <c r="EVK16" s="269"/>
      <c r="EVL16" s="269"/>
      <c r="EVM16" s="269"/>
      <c r="EVN16" s="269"/>
      <c r="EVO16" s="270"/>
      <c r="EVP16" s="265"/>
      <c r="EVQ16" s="537"/>
      <c r="EVR16" s="537"/>
      <c r="EVS16" s="538"/>
      <c r="EVT16" s="539"/>
      <c r="EVV16" s="540"/>
      <c r="EVW16" s="540"/>
      <c r="EVX16" s="541"/>
      <c r="EVY16" s="541"/>
      <c r="EVZ16" s="537"/>
      <c r="EWA16" s="266"/>
      <c r="EWB16" s="267"/>
      <c r="EWC16" s="267"/>
      <c r="EWD16" s="267"/>
      <c r="EWE16" s="267"/>
      <c r="EWF16" s="267"/>
      <c r="EWG16" s="268"/>
      <c r="EWH16" s="269"/>
      <c r="EWI16" s="269"/>
      <c r="EWJ16" s="269"/>
      <c r="EWK16" s="269"/>
      <c r="EWL16" s="270"/>
      <c r="EWM16" s="265"/>
      <c r="EWN16" s="537"/>
      <c r="EWO16" s="537"/>
      <c r="EWP16" s="538"/>
      <c r="EWQ16" s="539"/>
      <c r="EWS16" s="540"/>
      <c r="EWT16" s="540"/>
      <c r="EWU16" s="541"/>
      <c r="EWV16" s="541"/>
      <c r="EWW16" s="537"/>
      <c r="EWX16" s="266"/>
      <c r="EWY16" s="267"/>
      <c r="EWZ16" s="267"/>
      <c r="EXA16" s="267"/>
      <c r="EXB16" s="267"/>
      <c r="EXC16" s="267"/>
      <c r="EXD16" s="268"/>
      <c r="EXE16" s="269"/>
      <c r="EXF16" s="269"/>
      <c r="EXG16" s="269"/>
      <c r="EXH16" s="269"/>
      <c r="EXI16" s="270"/>
      <c r="EXJ16" s="265"/>
      <c r="EXK16" s="537"/>
      <c r="EXL16" s="537"/>
      <c r="EXM16" s="538"/>
      <c r="EXN16" s="539"/>
      <c r="EXP16" s="540"/>
      <c r="EXQ16" s="540"/>
      <c r="EXR16" s="541"/>
      <c r="EXS16" s="541"/>
      <c r="EXT16" s="537"/>
      <c r="EXU16" s="266"/>
      <c r="EXV16" s="267"/>
      <c r="EXW16" s="267"/>
      <c r="EXX16" s="267"/>
      <c r="EXY16" s="267"/>
      <c r="EXZ16" s="267"/>
      <c r="EYA16" s="268"/>
      <c r="EYB16" s="269"/>
      <c r="EYC16" s="269"/>
      <c r="EYD16" s="269"/>
      <c r="EYE16" s="269"/>
      <c r="EYF16" s="270"/>
      <c r="EYG16" s="265"/>
      <c r="EYH16" s="537"/>
      <c r="EYI16" s="537"/>
      <c r="EYJ16" s="538"/>
      <c r="EYK16" s="539"/>
      <c r="EYM16" s="540"/>
      <c r="EYN16" s="540"/>
      <c r="EYO16" s="541"/>
      <c r="EYP16" s="541"/>
      <c r="EYQ16" s="537"/>
      <c r="EYR16" s="266"/>
      <c r="EYS16" s="267"/>
      <c r="EYT16" s="267"/>
      <c r="EYU16" s="267"/>
      <c r="EYV16" s="267"/>
      <c r="EYW16" s="267"/>
      <c r="EYX16" s="268"/>
      <c r="EYY16" s="269"/>
      <c r="EYZ16" s="269"/>
      <c r="EZA16" s="269"/>
      <c r="EZB16" s="269"/>
      <c r="EZC16" s="270"/>
      <c r="EZD16" s="265"/>
      <c r="EZE16" s="537"/>
      <c r="EZF16" s="537"/>
      <c r="EZG16" s="538"/>
      <c r="EZH16" s="539"/>
      <c r="EZJ16" s="540"/>
      <c r="EZK16" s="540"/>
      <c r="EZL16" s="541"/>
      <c r="EZM16" s="541"/>
      <c r="EZN16" s="537"/>
      <c r="EZO16" s="266"/>
      <c r="EZP16" s="267"/>
      <c r="EZQ16" s="267"/>
      <c r="EZR16" s="267"/>
      <c r="EZS16" s="267"/>
      <c r="EZT16" s="267"/>
      <c r="EZU16" s="268"/>
      <c r="EZV16" s="269"/>
      <c r="EZW16" s="269"/>
      <c r="EZX16" s="269"/>
      <c r="EZY16" s="269"/>
      <c r="EZZ16" s="270"/>
      <c r="FAA16" s="265"/>
      <c r="FAB16" s="537"/>
      <c r="FAC16" s="537"/>
      <c r="FAD16" s="538"/>
      <c r="FAE16" s="539"/>
      <c r="FAG16" s="540"/>
      <c r="FAH16" s="540"/>
      <c r="FAI16" s="541"/>
      <c r="FAJ16" s="541"/>
      <c r="FAK16" s="537"/>
      <c r="FAL16" s="266"/>
      <c r="FAM16" s="267"/>
      <c r="FAN16" s="267"/>
      <c r="FAO16" s="267"/>
      <c r="FAP16" s="267"/>
      <c r="FAQ16" s="267"/>
      <c r="FAR16" s="268"/>
      <c r="FAS16" s="269"/>
      <c r="FAT16" s="269"/>
      <c r="FAU16" s="269"/>
      <c r="FAV16" s="269"/>
      <c r="FAW16" s="270"/>
      <c r="FAX16" s="265"/>
      <c r="FAY16" s="537"/>
      <c r="FAZ16" s="537"/>
      <c r="FBA16" s="538"/>
      <c r="FBB16" s="539"/>
      <c r="FBD16" s="540"/>
      <c r="FBE16" s="540"/>
      <c r="FBF16" s="541"/>
      <c r="FBG16" s="541"/>
      <c r="FBH16" s="537"/>
      <c r="FBI16" s="266"/>
      <c r="FBJ16" s="267"/>
      <c r="FBK16" s="267"/>
      <c r="FBL16" s="267"/>
      <c r="FBM16" s="267"/>
      <c r="FBN16" s="267"/>
      <c r="FBO16" s="268"/>
      <c r="FBP16" s="269"/>
      <c r="FBQ16" s="269"/>
      <c r="FBR16" s="269"/>
      <c r="FBS16" s="269"/>
      <c r="FBT16" s="270"/>
      <c r="FBU16" s="265"/>
      <c r="FBV16" s="537"/>
      <c r="FBW16" s="537"/>
      <c r="FBX16" s="538"/>
      <c r="FBY16" s="539"/>
      <c r="FCA16" s="540"/>
      <c r="FCB16" s="540"/>
      <c r="FCC16" s="541"/>
      <c r="FCD16" s="541"/>
      <c r="FCE16" s="537"/>
      <c r="FCF16" s="266"/>
      <c r="FCG16" s="267"/>
      <c r="FCH16" s="267"/>
      <c r="FCI16" s="267"/>
      <c r="FCJ16" s="267"/>
      <c r="FCK16" s="267"/>
      <c r="FCL16" s="268"/>
      <c r="FCM16" s="269"/>
      <c r="FCN16" s="269"/>
      <c r="FCO16" s="269"/>
      <c r="FCP16" s="269"/>
      <c r="FCQ16" s="270"/>
      <c r="FCR16" s="265"/>
      <c r="FCS16" s="537"/>
      <c r="FCT16" s="537"/>
      <c r="FCU16" s="538"/>
      <c r="FCV16" s="539"/>
      <c r="FCX16" s="540"/>
      <c r="FCY16" s="540"/>
      <c r="FCZ16" s="541"/>
      <c r="FDA16" s="541"/>
      <c r="FDB16" s="537"/>
      <c r="FDC16" s="266"/>
      <c r="FDD16" s="267"/>
      <c r="FDE16" s="267"/>
      <c r="FDF16" s="267"/>
      <c r="FDG16" s="267"/>
      <c r="FDH16" s="267"/>
      <c r="FDI16" s="268"/>
      <c r="FDJ16" s="269"/>
      <c r="FDK16" s="269"/>
      <c r="FDL16" s="269"/>
      <c r="FDM16" s="269"/>
      <c r="FDN16" s="270"/>
      <c r="FDO16" s="265"/>
      <c r="FDP16" s="537"/>
      <c r="FDQ16" s="537"/>
      <c r="FDR16" s="538"/>
      <c r="FDS16" s="539"/>
      <c r="FDU16" s="540"/>
      <c r="FDV16" s="540"/>
      <c r="FDW16" s="541"/>
      <c r="FDX16" s="541"/>
      <c r="FDY16" s="537"/>
      <c r="FDZ16" s="266"/>
      <c r="FEA16" s="267"/>
      <c r="FEB16" s="267"/>
      <c r="FEC16" s="267"/>
      <c r="FED16" s="267"/>
      <c r="FEE16" s="267"/>
      <c r="FEF16" s="268"/>
      <c r="FEG16" s="269"/>
      <c r="FEH16" s="269"/>
      <c r="FEI16" s="269"/>
      <c r="FEJ16" s="269"/>
      <c r="FEK16" s="270"/>
      <c r="FEL16" s="265"/>
      <c r="FEM16" s="537"/>
      <c r="FEN16" s="537"/>
      <c r="FEO16" s="538"/>
      <c r="FEP16" s="539"/>
      <c r="FER16" s="540"/>
      <c r="FES16" s="540"/>
      <c r="FET16" s="541"/>
      <c r="FEU16" s="541"/>
      <c r="FEV16" s="537"/>
      <c r="FEW16" s="266"/>
      <c r="FEX16" s="267"/>
      <c r="FEY16" s="267"/>
      <c r="FEZ16" s="267"/>
      <c r="FFA16" s="267"/>
      <c r="FFB16" s="267"/>
      <c r="FFC16" s="268"/>
      <c r="FFD16" s="269"/>
      <c r="FFE16" s="269"/>
      <c r="FFF16" s="269"/>
      <c r="FFG16" s="269"/>
      <c r="FFH16" s="270"/>
      <c r="FFI16" s="265"/>
      <c r="FFJ16" s="537"/>
      <c r="FFK16" s="537"/>
      <c r="FFL16" s="538"/>
      <c r="FFM16" s="539"/>
      <c r="FFO16" s="540"/>
      <c r="FFP16" s="540"/>
      <c r="FFQ16" s="541"/>
      <c r="FFR16" s="541"/>
      <c r="FFS16" s="537"/>
      <c r="FFT16" s="266"/>
      <c r="FFU16" s="267"/>
      <c r="FFV16" s="267"/>
      <c r="FFW16" s="267"/>
      <c r="FFX16" s="267"/>
      <c r="FFY16" s="267"/>
      <c r="FFZ16" s="268"/>
      <c r="FGA16" s="269"/>
      <c r="FGB16" s="269"/>
      <c r="FGC16" s="269"/>
      <c r="FGD16" s="269"/>
      <c r="FGE16" s="270"/>
      <c r="FGF16" s="265"/>
      <c r="FGG16" s="537"/>
      <c r="FGH16" s="537"/>
      <c r="FGI16" s="538"/>
      <c r="FGJ16" s="539"/>
      <c r="FGL16" s="540"/>
      <c r="FGM16" s="540"/>
      <c r="FGN16" s="541"/>
      <c r="FGO16" s="541"/>
      <c r="FGP16" s="537"/>
      <c r="FGQ16" s="266"/>
      <c r="FGR16" s="267"/>
      <c r="FGS16" s="267"/>
      <c r="FGT16" s="267"/>
      <c r="FGU16" s="267"/>
      <c r="FGV16" s="267"/>
      <c r="FGW16" s="268"/>
      <c r="FGX16" s="269"/>
      <c r="FGY16" s="269"/>
      <c r="FGZ16" s="269"/>
      <c r="FHA16" s="269"/>
      <c r="FHB16" s="270"/>
      <c r="FHC16" s="265"/>
      <c r="FHD16" s="537"/>
      <c r="FHE16" s="537"/>
      <c r="FHF16" s="538"/>
      <c r="FHG16" s="539"/>
      <c r="FHI16" s="540"/>
      <c r="FHJ16" s="540"/>
      <c r="FHK16" s="541"/>
      <c r="FHL16" s="541"/>
      <c r="FHM16" s="537"/>
      <c r="FHN16" s="266"/>
      <c r="FHO16" s="267"/>
      <c r="FHP16" s="267"/>
      <c r="FHQ16" s="267"/>
      <c r="FHR16" s="267"/>
      <c r="FHS16" s="267"/>
      <c r="FHT16" s="268"/>
      <c r="FHU16" s="269"/>
      <c r="FHV16" s="269"/>
      <c r="FHW16" s="269"/>
      <c r="FHX16" s="269"/>
      <c r="FHY16" s="270"/>
      <c r="FHZ16" s="265"/>
      <c r="FIA16" s="537"/>
      <c r="FIB16" s="537"/>
      <c r="FIC16" s="538"/>
      <c r="FID16" s="539"/>
      <c r="FIF16" s="540"/>
      <c r="FIG16" s="540"/>
      <c r="FIH16" s="541"/>
      <c r="FII16" s="541"/>
      <c r="FIJ16" s="537"/>
      <c r="FIK16" s="266"/>
      <c r="FIL16" s="267"/>
      <c r="FIM16" s="267"/>
      <c r="FIN16" s="267"/>
      <c r="FIO16" s="267"/>
      <c r="FIP16" s="267"/>
      <c r="FIQ16" s="268"/>
      <c r="FIR16" s="269"/>
      <c r="FIS16" s="269"/>
      <c r="FIT16" s="269"/>
      <c r="FIU16" s="269"/>
      <c r="FIV16" s="270"/>
      <c r="FIW16" s="265"/>
      <c r="FIX16" s="537"/>
      <c r="FIY16" s="537"/>
      <c r="FIZ16" s="538"/>
      <c r="FJA16" s="539"/>
      <c r="FJC16" s="540"/>
      <c r="FJD16" s="540"/>
      <c r="FJE16" s="541"/>
      <c r="FJF16" s="541"/>
      <c r="FJG16" s="537"/>
      <c r="FJH16" s="266"/>
      <c r="FJI16" s="267"/>
      <c r="FJJ16" s="267"/>
      <c r="FJK16" s="267"/>
      <c r="FJL16" s="267"/>
      <c r="FJM16" s="267"/>
      <c r="FJN16" s="268"/>
      <c r="FJO16" s="269"/>
      <c r="FJP16" s="269"/>
      <c r="FJQ16" s="269"/>
      <c r="FJR16" s="269"/>
      <c r="FJS16" s="270"/>
      <c r="FJT16" s="265"/>
      <c r="FJU16" s="537"/>
      <c r="FJV16" s="537"/>
      <c r="FJW16" s="538"/>
      <c r="FJX16" s="539"/>
      <c r="FJZ16" s="540"/>
      <c r="FKA16" s="540"/>
      <c r="FKB16" s="541"/>
      <c r="FKC16" s="541"/>
      <c r="FKD16" s="537"/>
      <c r="FKE16" s="266"/>
      <c r="FKF16" s="267"/>
      <c r="FKG16" s="267"/>
      <c r="FKH16" s="267"/>
      <c r="FKI16" s="267"/>
      <c r="FKJ16" s="267"/>
      <c r="FKK16" s="268"/>
      <c r="FKL16" s="269"/>
      <c r="FKM16" s="269"/>
      <c r="FKN16" s="269"/>
      <c r="FKO16" s="269"/>
      <c r="FKP16" s="270"/>
      <c r="FKQ16" s="265"/>
      <c r="FKR16" s="537"/>
      <c r="FKS16" s="537"/>
      <c r="FKT16" s="538"/>
      <c r="FKU16" s="539"/>
      <c r="FKW16" s="540"/>
      <c r="FKX16" s="540"/>
      <c r="FKY16" s="541"/>
      <c r="FKZ16" s="541"/>
      <c r="FLA16" s="537"/>
      <c r="FLB16" s="266"/>
      <c r="FLC16" s="267"/>
      <c r="FLD16" s="267"/>
      <c r="FLE16" s="267"/>
      <c r="FLF16" s="267"/>
      <c r="FLG16" s="267"/>
      <c r="FLH16" s="268"/>
      <c r="FLI16" s="269"/>
      <c r="FLJ16" s="269"/>
      <c r="FLK16" s="269"/>
      <c r="FLL16" s="269"/>
      <c r="FLM16" s="270"/>
      <c r="FLN16" s="265"/>
      <c r="FLO16" s="537"/>
      <c r="FLP16" s="537"/>
      <c r="FLQ16" s="538"/>
      <c r="FLR16" s="539"/>
      <c r="FLT16" s="540"/>
      <c r="FLU16" s="540"/>
      <c r="FLV16" s="541"/>
      <c r="FLW16" s="541"/>
      <c r="FLX16" s="537"/>
      <c r="FLY16" s="266"/>
      <c r="FLZ16" s="267"/>
      <c r="FMA16" s="267"/>
      <c r="FMB16" s="267"/>
      <c r="FMC16" s="267"/>
      <c r="FMD16" s="267"/>
      <c r="FME16" s="268"/>
      <c r="FMF16" s="269"/>
      <c r="FMG16" s="269"/>
      <c r="FMH16" s="269"/>
      <c r="FMI16" s="269"/>
      <c r="FMJ16" s="270"/>
      <c r="FMK16" s="265"/>
      <c r="FML16" s="537"/>
      <c r="FMM16" s="537"/>
      <c r="FMN16" s="538"/>
      <c r="FMO16" s="539"/>
      <c r="FMQ16" s="540"/>
      <c r="FMR16" s="540"/>
      <c r="FMS16" s="541"/>
      <c r="FMT16" s="541"/>
      <c r="FMU16" s="537"/>
      <c r="FMV16" s="266"/>
      <c r="FMW16" s="267"/>
      <c r="FMX16" s="267"/>
      <c r="FMY16" s="267"/>
      <c r="FMZ16" s="267"/>
      <c r="FNA16" s="267"/>
      <c r="FNB16" s="268"/>
      <c r="FNC16" s="269"/>
      <c r="FND16" s="269"/>
      <c r="FNE16" s="269"/>
      <c r="FNF16" s="269"/>
      <c r="FNG16" s="270"/>
      <c r="FNH16" s="265"/>
      <c r="FNI16" s="537"/>
      <c r="FNJ16" s="537"/>
      <c r="FNK16" s="538"/>
      <c r="FNL16" s="539"/>
      <c r="FNN16" s="540"/>
      <c r="FNO16" s="540"/>
      <c r="FNP16" s="541"/>
      <c r="FNQ16" s="541"/>
      <c r="FNR16" s="537"/>
      <c r="FNS16" s="266"/>
      <c r="FNT16" s="267"/>
      <c r="FNU16" s="267"/>
      <c r="FNV16" s="267"/>
      <c r="FNW16" s="267"/>
      <c r="FNX16" s="267"/>
      <c r="FNY16" s="268"/>
      <c r="FNZ16" s="269"/>
      <c r="FOA16" s="269"/>
      <c r="FOB16" s="269"/>
      <c r="FOC16" s="269"/>
      <c r="FOD16" s="270"/>
      <c r="FOE16" s="265"/>
      <c r="FOF16" s="537"/>
      <c r="FOG16" s="537"/>
      <c r="FOH16" s="538"/>
      <c r="FOI16" s="539"/>
      <c r="FOK16" s="540"/>
      <c r="FOL16" s="540"/>
      <c r="FOM16" s="541"/>
      <c r="FON16" s="541"/>
      <c r="FOO16" s="537"/>
      <c r="FOP16" s="266"/>
      <c r="FOQ16" s="267"/>
      <c r="FOR16" s="267"/>
      <c r="FOS16" s="267"/>
      <c r="FOT16" s="267"/>
      <c r="FOU16" s="267"/>
      <c r="FOV16" s="268"/>
      <c r="FOW16" s="269"/>
      <c r="FOX16" s="269"/>
      <c r="FOY16" s="269"/>
      <c r="FOZ16" s="269"/>
      <c r="FPA16" s="270"/>
      <c r="FPB16" s="265"/>
      <c r="FPC16" s="537"/>
      <c r="FPD16" s="537"/>
      <c r="FPE16" s="538"/>
      <c r="FPF16" s="539"/>
      <c r="FPH16" s="540"/>
      <c r="FPI16" s="540"/>
      <c r="FPJ16" s="541"/>
      <c r="FPK16" s="541"/>
      <c r="FPL16" s="537"/>
      <c r="FPM16" s="266"/>
      <c r="FPN16" s="267"/>
      <c r="FPO16" s="267"/>
      <c r="FPP16" s="267"/>
      <c r="FPQ16" s="267"/>
      <c r="FPR16" s="267"/>
      <c r="FPS16" s="268"/>
      <c r="FPT16" s="269"/>
      <c r="FPU16" s="269"/>
      <c r="FPV16" s="269"/>
      <c r="FPW16" s="269"/>
      <c r="FPX16" s="270"/>
      <c r="FPY16" s="265"/>
      <c r="FPZ16" s="537"/>
      <c r="FQA16" s="537"/>
      <c r="FQB16" s="538"/>
      <c r="FQC16" s="539"/>
      <c r="FQE16" s="540"/>
      <c r="FQF16" s="540"/>
      <c r="FQG16" s="541"/>
      <c r="FQH16" s="541"/>
      <c r="FQI16" s="537"/>
      <c r="FQJ16" s="266"/>
      <c r="FQK16" s="267"/>
      <c r="FQL16" s="267"/>
      <c r="FQM16" s="267"/>
      <c r="FQN16" s="267"/>
      <c r="FQO16" s="267"/>
      <c r="FQP16" s="268"/>
      <c r="FQQ16" s="269"/>
      <c r="FQR16" s="269"/>
      <c r="FQS16" s="269"/>
      <c r="FQT16" s="269"/>
      <c r="FQU16" s="270"/>
      <c r="FQV16" s="265"/>
      <c r="FQW16" s="537"/>
      <c r="FQX16" s="537"/>
      <c r="FQY16" s="538"/>
      <c r="FQZ16" s="539"/>
      <c r="FRB16" s="540"/>
      <c r="FRC16" s="540"/>
      <c r="FRD16" s="541"/>
      <c r="FRE16" s="541"/>
      <c r="FRF16" s="537"/>
      <c r="FRG16" s="266"/>
      <c r="FRH16" s="267"/>
      <c r="FRI16" s="267"/>
      <c r="FRJ16" s="267"/>
      <c r="FRK16" s="267"/>
      <c r="FRL16" s="267"/>
      <c r="FRM16" s="268"/>
      <c r="FRN16" s="269"/>
      <c r="FRO16" s="269"/>
      <c r="FRP16" s="269"/>
      <c r="FRQ16" s="269"/>
      <c r="FRR16" s="270"/>
      <c r="FRS16" s="265"/>
      <c r="FRT16" s="537"/>
      <c r="FRU16" s="537"/>
      <c r="FRV16" s="538"/>
      <c r="FRW16" s="539"/>
      <c r="FRY16" s="540"/>
      <c r="FRZ16" s="540"/>
      <c r="FSA16" s="541"/>
      <c r="FSB16" s="541"/>
      <c r="FSC16" s="537"/>
      <c r="FSD16" s="266"/>
      <c r="FSE16" s="267"/>
      <c r="FSF16" s="267"/>
      <c r="FSG16" s="267"/>
      <c r="FSH16" s="267"/>
      <c r="FSI16" s="267"/>
      <c r="FSJ16" s="268"/>
      <c r="FSK16" s="269"/>
      <c r="FSL16" s="269"/>
      <c r="FSM16" s="269"/>
      <c r="FSN16" s="269"/>
      <c r="FSO16" s="270"/>
      <c r="FSP16" s="265"/>
      <c r="FSQ16" s="537"/>
      <c r="FSR16" s="537"/>
      <c r="FSS16" s="538"/>
      <c r="FST16" s="539"/>
      <c r="FSV16" s="540"/>
      <c r="FSW16" s="540"/>
      <c r="FSX16" s="541"/>
      <c r="FSY16" s="541"/>
      <c r="FSZ16" s="537"/>
      <c r="FTA16" s="266"/>
      <c r="FTB16" s="267"/>
      <c r="FTC16" s="267"/>
      <c r="FTD16" s="267"/>
      <c r="FTE16" s="267"/>
      <c r="FTF16" s="267"/>
      <c r="FTG16" s="268"/>
      <c r="FTH16" s="269"/>
      <c r="FTI16" s="269"/>
      <c r="FTJ16" s="269"/>
      <c r="FTK16" s="269"/>
      <c r="FTL16" s="270"/>
      <c r="FTM16" s="265"/>
      <c r="FTN16" s="537"/>
      <c r="FTO16" s="537"/>
      <c r="FTP16" s="538"/>
      <c r="FTQ16" s="539"/>
      <c r="FTS16" s="540"/>
      <c r="FTT16" s="540"/>
      <c r="FTU16" s="541"/>
      <c r="FTV16" s="541"/>
      <c r="FTW16" s="537"/>
      <c r="FTX16" s="266"/>
      <c r="FTY16" s="267"/>
      <c r="FTZ16" s="267"/>
      <c r="FUA16" s="267"/>
      <c r="FUB16" s="267"/>
      <c r="FUC16" s="267"/>
      <c r="FUD16" s="268"/>
      <c r="FUE16" s="269"/>
      <c r="FUF16" s="269"/>
      <c r="FUG16" s="269"/>
      <c r="FUH16" s="269"/>
      <c r="FUI16" s="270"/>
      <c r="FUJ16" s="265"/>
      <c r="FUK16" s="537"/>
      <c r="FUL16" s="537"/>
      <c r="FUM16" s="538"/>
      <c r="FUN16" s="539"/>
      <c r="FUP16" s="540"/>
      <c r="FUQ16" s="540"/>
      <c r="FUR16" s="541"/>
      <c r="FUS16" s="541"/>
      <c r="FUT16" s="537"/>
      <c r="FUU16" s="266"/>
      <c r="FUV16" s="267"/>
      <c r="FUW16" s="267"/>
      <c r="FUX16" s="267"/>
      <c r="FUY16" s="267"/>
      <c r="FUZ16" s="267"/>
      <c r="FVA16" s="268"/>
      <c r="FVB16" s="269"/>
      <c r="FVC16" s="269"/>
      <c r="FVD16" s="269"/>
      <c r="FVE16" s="269"/>
      <c r="FVF16" s="270"/>
      <c r="FVG16" s="265"/>
      <c r="FVH16" s="537"/>
      <c r="FVI16" s="537"/>
      <c r="FVJ16" s="538"/>
      <c r="FVK16" s="539"/>
      <c r="FVM16" s="540"/>
      <c r="FVN16" s="540"/>
      <c r="FVO16" s="541"/>
      <c r="FVP16" s="541"/>
      <c r="FVQ16" s="537"/>
      <c r="FVR16" s="266"/>
      <c r="FVS16" s="267"/>
      <c r="FVT16" s="267"/>
      <c r="FVU16" s="267"/>
      <c r="FVV16" s="267"/>
      <c r="FVW16" s="267"/>
      <c r="FVX16" s="268"/>
      <c r="FVY16" s="269"/>
      <c r="FVZ16" s="269"/>
      <c r="FWA16" s="269"/>
      <c r="FWB16" s="269"/>
      <c r="FWC16" s="270"/>
      <c r="FWD16" s="265"/>
      <c r="FWE16" s="537"/>
      <c r="FWF16" s="537"/>
      <c r="FWG16" s="538"/>
      <c r="FWH16" s="539"/>
      <c r="FWJ16" s="540"/>
      <c r="FWK16" s="540"/>
      <c r="FWL16" s="541"/>
      <c r="FWM16" s="541"/>
      <c r="FWN16" s="537"/>
      <c r="FWO16" s="266"/>
      <c r="FWP16" s="267"/>
      <c r="FWQ16" s="267"/>
      <c r="FWR16" s="267"/>
      <c r="FWS16" s="267"/>
      <c r="FWT16" s="267"/>
      <c r="FWU16" s="268"/>
      <c r="FWV16" s="269"/>
      <c r="FWW16" s="269"/>
      <c r="FWX16" s="269"/>
      <c r="FWY16" s="269"/>
      <c r="FWZ16" s="270"/>
      <c r="FXA16" s="265"/>
      <c r="FXB16" s="537"/>
      <c r="FXC16" s="537"/>
      <c r="FXD16" s="538"/>
      <c r="FXE16" s="539"/>
      <c r="FXG16" s="540"/>
      <c r="FXH16" s="540"/>
      <c r="FXI16" s="541"/>
      <c r="FXJ16" s="541"/>
      <c r="FXK16" s="537"/>
      <c r="FXL16" s="266"/>
      <c r="FXM16" s="267"/>
      <c r="FXN16" s="267"/>
      <c r="FXO16" s="267"/>
      <c r="FXP16" s="267"/>
      <c r="FXQ16" s="267"/>
      <c r="FXR16" s="268"/>
      <c r="FXS16" s="269"/>
      <c r="FXT16" s="269"/>
      <c r="FXU16" s="269"/>
      <c r="FXV16" s="269"/>
      <c r="FXW16" s="270"/>
      <c r="FXX16" s="265"/>
      <c r="FXY16" s="537"/>
      <c r="FXZ16" s="537"/>
      <c r="FYA16" s="538"/>
      <c r="FYB16" s="539"/>
      <c r="FYD16" s="540"/>
      <c r="FYE16" s="540"/>
      <c r="FYF16" s="541"/>
      <c r="FYG16" s="541"/>
      <c r="FYH16" s="537"/>
      <c r="FYI16" s="266"/>
      <c r="FYJ16" s="267"/>
      <c r="FYK16" s="267"/>
      <c r="FYL16" s="267"/>
      <c r="FYM16" s="267"/>
      <c r="FYN16" s="267"/>
      <c r="FYO16" s="268"/>
      <c r="FYP16" s="269"/>
      <c r="FYQ16" s="269"/>
      <c r="FYR16" s="269"/>
      <c r="FYS16" s="269"/>
      <c r="FYT16" s="270"/>
      <c r="FYU16" s="265"/>
      <c r="FYV16" s="537"/>
      <c r="FYW16" s="537"/>
      <c r="FYX16" s="538"/>
      <c r="FYY16" s="539"/>
      <c r="FZA16" s="540"/>
      <c r="FZB16" s="540"/>
      <c r="FZC16" s="541"/>
      <c r="FZD16" s="541"/>
      <c r="FZE16" s="537"/>
      <c r="FZF16" s="266"/>
      <c r="FZG16" s="267"/>
      <c r="FZH16" s="267"/>
      <c r="FZI16" s="267"/>
      <c r="FZJ16" s="267"/>
      <c r="FZK16" s="267"/>
      <c r="FZL16" s="268"/>
      <c r="FZM16" s="269"/>
      <c r="FZN16" s="269"/>
      <c r="FZO16" s="269"/>
      <c r="FZP16" s="269"/>
      <c r="FZQ16" s="270"/>
      <c r="FZR16" s="265"/>
      <c r="FZS16" s="537"/>
      <c r="FZT16" s="537"/>
      <c r="FZU16" s="538"/>
      <c r="FZV16" s="539"/>
      <c r="FZX16" s="540"/>
      <c r="FZY16" s="540"/>
      <c r="FZZ16" s="541"/>
      <c r="GAA16" s="541"/>
      <c r="GAB16" s="537"/>
      <c r="GAC16" s="266"/>
      <c r="GAD16" s="267"/>
      <c r="GAE16" s="267"/>
      <c r="GAF16" s="267"/>
      <c r="GAG16" s="267"/>
      <c r="GAH16" s="267"/>
      <c r="GAI16" s="268"/>
      <c r="GAJ16" s="269"/>
      <c r="GAK16" s="269"/>
      <c r="GAL16" s="269"/>
      <c r="GAM16" s="269"/>
      <c r="GAN16" s="270"/>
      <c r="GAO16" s="265"/>
      <c r="GAP16" s="537"/>
      <c r="GAQ16" s="537"/>
      <c r="GAR16" s="538"/>
      <c r="GAS16" s="539"/>
      <c r="GAU16" s="540"/>
      <c r="GAV16" s="540"/>
      <c r="GAW16" s="541"/>
      <c r="GAX16" s="541"/>
      <c r="GAY16" s="537"/>
      <c r="GAZ16" s="266"/>
      <c r="GBA16" s="267"/>
      <c r="GBB16" s="267"/>
      <c r="GBC16" s="267"/>
      <c r="GBD16" s="267"/>
      <c r="GBE16" s="267"/>
      <c r="GBF16" s="268"/>
      <c r="GBG16" s="269"/>
      <c r="GBH16" s="269"/>
      <c r="GBI16" s="269"/>
      <c r="GBJ16" s="269"/>
      <c r="GBK16" s="270"/>
      <c r="GBL16" s="265"/>
      <c r="GBM16" s="537"/>
      <c r="GBN16" s="537"/>
      <c r="GBO16" s="538"/>
      <c r="GBP16" s="539"/>
      <c r="GBR16" s="540"/>
      <c r="GBS16" s="540"/>
      <c r="GBT16" s="541"/>
      <c r="GBU16" s="541"/>
      <c r="GBV16" s="537"/>
      <c r="GBW16" s="266"/>
      <c r="GBX16" s="267"/>
      <c r="GBY16" s="267"/>
      <c r="GBZ16" s="267"/>
      <c r="GCA16" s="267"/>
      <c r="GCB16" s="267"/>
      <c r="GCC16" s="268"/>
      <c r="GCD16" s="269"/>
      <c r="GCE16" s="269"/>
      <c r="GCF16" s="269"/>
      <c r="GCG16" s="269"/>
      <c r="GCH16" s="270"/>
      <c r="GCI16" s="265"/>
      <c r="GCJ16" s="537"/>
      <c r="GCK16" s="537"/>
      <c r="GCL16" s="538"/>
      <c r="GCM16" s="539"/>
      <c r="GCO16" s="540"/>
      <c r="GCP16" s="540"/>
      <c r="GCQ16" s="541"/>
      <c r="GCR16" s="541"/>
      <c r="GCS16" s="537"/>
      <c r="GCT16" s="266"/>
      <c r="GCU16" s="267"/>
      <c r="GCV16" s="267"/>
      <c r="GCW16" s="267"/>
      <c r="GCX16" s="267"/>
      <c r="GCY16" s="267"/>
      <c r="GCZ16" s="268"/>
      <c r="GDA16" s="269"/>
      <c r="GDB16" s="269"/>
      <c r="GDC16" s="269"/>
      <c r="GDD16" s="269"/>
      <c r="GDE16" s="270"/>
      <c r="GDF16" s="265"/>
      <c r="GDG16" s="537"/>
      <c r="GDH16" s="537"/>
      <c r="GDI16" s="538"/>
      <c r="GDJ16" s="539"/>
      <c r="GDL16" s="540"/>
      <c r="GDM16" s="540"/>
      <c r="GDN16" s="541"/>
      <c r="GDO16" s="541"/>
      <c r="GDP16" s="537"/>
      <c r="GDQ16" s="266"/>
      <c r="GDR16" s="267"/>
      <c r="GDS16" s="267"/>
      <c r="GDT16" s="267"/>
      <c r="GDU16" s="267"/>
      <c r="GDV16" s="267"/>
      <c r="GDW16" s="268"/>
      <c r="GDX16" s="269"/>
      <c r="GDY16" s="269"/>
      <c r="GDZ16" s="269"/>
      <c r="GEA16" s="269"/>
      <c r="GEB16" s="270"/>
      <c r="GEC16" s="265"/>
      <c r="GED16" s="537"/>
      <c r="GEE16" s="537"/>
      <c r="GEF16" s="538"/>
      <c r="GEG16" s="539"/>
      <c r="GEI16" s="540"/>
      <c r="GEJ16" s="540"/>
      <c r="GEK16" s="541"/>
      <c r="GEL16" s="541"/>
      <c r="GEM16" s="537"/>
      <c r="GEN16" s="266"/>
      <c r="GEO16" s="267"/>
      <c r="GEP16" s="267"/>
      <c r="GEQ16" s="267"/>
      <c r="GER16" s="267"/>
      <c r="GES16" s="267"/>
      <c r="GET16" s="268"/>
      <c r="GEU16" s="269"/>
      <c r="GEV16" s="269"/>
      <c r="GEW16" s="269"/>
      <c r="GEX16" s="269"/>
      <c r="GEY16" s="270"/>
      <c r="GEZ16" s="265"/>
      <c r="GFA16" s="537"/>
      <c r="GFB16" s="537"/>
      <c r="GFC16" s="538"/>
      <c r="GFD16" s="539"/>
      <c r="GFF16" s="540"/>
      <c r="GFG16" s="540"/>
      <c r="GFH16" s="541"/>
      <c r="GFI16" s="541"/>
      <c r="GFJ16" s="537"/>
      <c r="GFK16" s="266"/>
      <c r="GFL16" s="267"/>
      <c r="GFM16" s="267"/>
      <c r="GFN16" s="267"/>
      <c r="GFO16" s="267"/>
      <c r="GFP16" s="267"/>
      <c r="GFQ16" s="268"/>
      <c r="GFR16" s="269"/>
      <c r="GFS16" s="269"/>
      <c r="GFT16" s="269"/>
      <c r="GFU16" s="269"/>
      <c r="GFV16" s="270"/>
      <c r="GFW16" s="265"/>
      <c r="GFX16" s="537"/>
      <c r="GFY16" s="537"/>
      <c r="GFZ16" s="538"/>
      <c r="GGA16" s="539"/>
      <c r="GGC16" s="540"/>
      <c r="GGD16" s="540"/>
      <c r="GGE16" s="541"/>
      <c r="GGF16" s="541"/>
      <c r="GGG16" s="537"/>
      <c r="GGH16" s="266"/>
      <c r="GGI16" s="267"/>
      <c r="GGJ16" s="267"/>
      <c r="GGK16" s="267"/>
      <c r="GGL16" s="267"/>
      <c r="GGM16" s="267"/>
      <c r="GGN16" s="268"/>
      <c r="GGO16" s="269"/>
      <c r="GGP16" s="269"/>
      <c r="GGQ16" s="269"/>
      <c r="GGR16" s="269"/>
      <c r="GGS16" s="270"/>
      <c r="GGT16" s="265"/>
      <c r="GGU16" s="537"/>
      <c r="GGV16" s="537"/>
      <c r="GGW16" s="538"/>
      <c r="GGX16" s="539"/>
      <c r="GGZ16" s="540"/>
      <c r="GHA16" s="540"/>
      <c r="GHB16" s="541"/>
      <c r="GHC16" s="541"/>
      <c r="GHD16" s="537"/>
      <c r="GHE16" s="266"/>
      <c r="GHF16" s="267"/>
      <c r="GHG16" s="267"/>
      <c r="GHH16" s="267"/>
      <c r="GHI16" s="267"/>
      <c r="GHJ16" s="267"/>
      <c r="GHK16" s="268"/>
      <c r="GHL16" s="269"/>
      <c r="GHM16" s="269"/>
      <c r="GHN16" s="269"/>
      <c r="GHO16" s="269"/>
      <c r="GHP16" s="270"/>
      <c r="GHQ16" s="265"/>
      <c r="GHR16" s="537"/>
      <c r="GHS16" s="537"/>
      <c r="GHT16" s="538"/>
      <c r="GHU16" s="539"/>
      <c r="GHW16" s="540"/>
      <c r="GHX16" s="540"/>
      <c r="GHY16" s="541"/>
      <c r="GHZ16" s="541"/>
      <c r="GIA16" s="537"/>
      <c r="GIB16" s="266"/>
      <c r="GIC16" s="267"/>
      <c r="GID16" s="267"/>
      <c r="GIE16" s="267"/>
      <c r="GIF16" s="267"/>
      <c r="GIG16" s="267"/>
      <c r="GIH16" s="268"/>
      <c r="GII16" s="269"/>
      <c r="GIJ16" s="269"/>
      <c r="GIK16" s="269"/>
      <c r="GIL16" s="269"/>
      <c r="GIM16" s="270"/>
      <c r="GIN16" s="265"/>
      <c r="GIO16" s="537"/>
      <c r="GIP16" s="537"/>
      <c r="GIQ16" s="538"/>
      <c r="GIR16" s="539"/>
      <c r="GIT16" s="540"/>
      <c r="GIU16" s="540"/>
      <c r="GIV16" s="541"/>
      <c r="GIW16" s="541"/>
      <c r="GIX16" s="537"/>
      <c r="GIY16" s="266"/>
      <c r="GIZ16" s="267"/>
      <c r="GJA16" s="267"/>
      <c r="GJB16" s="267"/>
      <c r="GJC16" s="267"/>
      <c r="GJD16" s="267"/>
      <c r="GJE16" s="268"/>
      <c r="GJF16" s="269"/>
      <c r="GJG16" s="269"/>
      <c r="GJH16" s="269"/>
      <c r="GJI16" s="269"/>
      <c r="GJJ16" s="270"/>
      <c r="GJK16" s="265"/>
      <c r="GJL16" s="537"/>
      <c r="GJM16" s="537"/>
      <c r="GJN16" s="538"/>
      <c r="GJO16" s="539"/>
      <c r="GJQ16" s="540"/>
      <c r="GJR16" s="540"/>
      <c r="GJS16" s="541"/>
      <c r="GJT16" s="541"/>
      <c r="GJU16" s="537"/>
      <c r="GJV16" s="266"/>
      <c r="GJW16" s="267"/>
      <c r="GJX16" s="267"/>
      <c r="GJY16" s="267"/>
      <c r="GJZ16" s="267"/>
      <c r="GKA16" s="267"/>
      <c r="GKB16" s="268"/>
      <c r="GKC16" s="269"/>
      <c r="GKD16" s="269"/>
      <c r="GKE16" s="269"/>
      <c r="GKF16" s="269"/>
      <c r="GKG16" s="270"/>
      <c r="GKH16" s="265"/>
      <c r="GKI16" s="537"/>
      <c r="GKJ16" s="537"/>
      <c r="GKK16" s="538"/>
      <c r="GKL16" s="539"/>
      <c r="GKN16" s="540"/>
      <c r="GKO16" s="540"/>
      <c r="GKP16" s="541"/>
      <c r="GKQ16" s="541"/>
      <c r="GKR16" s="537"/>
      <c r="GKS16" s="266"/>
      <c r="GKT16" s="267"/>
      <c r="GKU16" s="267"/>
      <c r="GKV16" s="267"/>
      <c r="GKW16" s="267"/>
      <c r="GKX16" s="267"/>
      <c r="GKY16" s="268"/>
      <c r="GKZ16" s="269"/>
      <c r="GLA16" s="269"/>
      <c r="GLB16" s="269"/>
      <c r="GLC16" s="269"/>
      <c r="GLD16" s="270"/>
      <c r="GLE16" s="265"/>
      <c r="GLF16" s="537"/>
      <c r="GLG16" s="537"/>
      <c r="GLH16" s="538"/>
      <c r="GLI16" s="539"/>
      <c r="GLK16" s="540"/>
      <c r="GLL16" s="540"/>
      <c r="GLM16" s="541"/>
      <c r="GLN16" s="541"/>
      <c r="GLO16" s="537"/>
      <c r="GLP16" s="266"/>
      <c r="GLQ16" s="267"/>
      <c r="GLR16" s="267"/>
      <c r="GLS16" s="267"/>
      <c r="GLT16" s="267"/>
      <c r="GLU16" s="267"/>
      <c r="GLV16" s="268"/>
      <c r="GLW16" s="269"/>
      <c r="GLX16" s="269"/>
      <c r="GLY16" s="269"/>
      <c r="GLZ16" s="269"/>
      <c r="GMA16" s="270"/>
      <c r="GMB16" s="265"/>
      <c r="GMC16" s="537"/>
      <c r="GMD16" s="537"/>
      <c r="GME16" s="538"/>
      <c r="GMF16" s="539"/>
      <c r="GMH16" s="540"/>
      <c r="GMI16" s="540"/>
      <c r="GMJ16" s="541"/>
      <c r="GMK16" s="541"/>
      <c r="GML16" s="537"/>
      <c r="GMM16" s="266"/>
      <c r="GMN16" s="267"/>
      <c r="GMO16" s="267"/>
      <c r="GMP16" s="267"/>
      <c r="GMQ16" s="267"/>
      <c r="GMR16" s="267"/>
      <c r="GMS16" s="268"/>
      <c r="GMT16" s="269"/>
      <c r="GMU16" s="269"/>
      <c r="GMV16" s="269"/>
      <c r="GMW16" s="269"/>
      <c r="GMX16" s="270"/>
      <c r="GMY16" s="265"/>
      <c r="GMZ16" s="537"/>
      <c r="GNA16" s="537"/>
      <c r="GNB16" s="538"/>
      <c r="GNC16" s="539"/>
      <c r="GNE16" s="540"/>
      <c r="GNF16" s="540"/>
      <c r="GNG16" s="541"/>
      <c r="GNH16" s="541"/>
      <c r="GNI16" s="537"/>
      <c r="GNJ16" s="266"/>
      <c r="GNK16" s="267"/>
      <c r="GNL16" s="267"/>
      <c r="GNM16" s="267"/>
      <c r="GNN16" s="267"/>
      <c r="GNO16" s="267"/>
      <c r="GNP16" s="268"/>
      <c r="GNQ16" s="269"/>
      <c r="GNR16" s="269"/>
      <c r="GNS16" s="269"/>
      <c r="GNT16" s="269"/>
      <c r="GNU16" s="270"/>
      <c r="GNV16" s="265"/>
      <c r="GNW16" s="537"/>
      <c r="GNX16" s="537"/>
      <c r="GNY16" s="538"/>
      <c r="GNZ16" s="539"/>
      <c r="GOB16" s="540"/>
      <c r="GOC16" s="540"/>
      <c r="GOD16" s="541"/>
      <c r="GOE16" s="541"/>
      <c r="GOF16" s="537"/>
      <c r="GOG16" s="266"/>
      <c r="GOH16" s="267"/>
      <c r="GOI16" s="267"/>
      <c r="GOJ16" s="267"/>
      <c r="GOK16" s="267"/>
      <c r="GOL16" s="267"/>
      <c r="GOM16" s="268"/>
      <c r="GON16" s="269"/>
      <c r="GOO16" s="269"/>
      <c r="GOP16" s="269"/>
      <c r="GOQ16" s="269"/>
      <c r="GOR16" s="270"/>
      <c r="GOS16" s="265"/>
      <c r="GOT16" s="537"/>
      <c r="GOU16" s="537"/>
      <c r="GOV16" s="538"/>
      <c r="GOW16" s="539"/>
      <c r="GOY16" s="540"/>
      <c r="GOZ16" s="540"/>
      <c r="GPA16" s="541"/>
      <c r="GPB16" s="541"/>
      <c r="GPC16" s="537"/>
      <c r="GPD16" s="266"/>
      <c r="GPE16" s="267"/>
      <c r="GPF16" s="267"/>
      <c r="GPG16" s="267"/>
      <c r="GPH16" s="267"/>
      <c r="GPI16" s="267"/>
      <c r="GPJ16" s="268"/>
      <c r="GPK16" s="269"/>
      <c r="GPL16" s="269"/>
      <c r="GPM16" s="269"/>
      <c r="GPN16" s="269"/>
      <c r="GPO16" s="270"/>
      <c r="GPP16" s="265"/>
      <c r="GPQ16" s="537"/>
      <c r="GPR16" s="537"/>
      <c r="GPS16" s="538"/>
      <c r="GPT16" s="539"/>
      <c r="GPV16" s="540"/>
      <c r="GPW16" s="540"/>
      <c r="GPX16" s="541"/>
      <c r="GPY16" s="541"/>
      <c r="GPZ16" s="537"/>
      <c r="GQA16" s="266"/>
      <c r="GQB16" s="267"/>
      <c r="GQC16" s="267"/>
      <c r="GQD16" s="267"/>
      <c r="GQE16" s="267"/>
      <c r="GQF16" s="267"/>
      <c r="GQG16" s="268"/>
      <c r="GQH16" s="269"/>
      <c r="GQI16" s="269"/>
      <c r="GQJ16" s="269"/>
      <c r="GQK16" s="269"/>
      <c r="GQL16" s="270"/>
      <c r="GQM16" s="265"/>
      <c r="GQN16" s="537"/>
      <c r="GQO16" s="537"/>
      <c r="GQP16" s="538"/>
      <c r="GQQ16" s="539"/>
      <c r="GQS16" s="540"/>
      <c r="GQT16" s="540"/>
      <c r="GQU16" s="541"/>
      <c r="GQV16" s="541"/>
      <c r="GQW16" s="537"/>
      <c r="GQX16" s="266"/>
      <c r="GQY16" s="267"/>
      <c r="GQZ16" s="267"/>
      <c r="GRA16" s="267"/>
      <c r="GRB16" s="267"/>
      <c r="GRC16" s="267"/>
      <c r="GRD16" s="268"/>
      <c r="GRE16" s="269"/>
      <c r="GRF16" s="269"/>
      <c r="GRG16" s="269"/>
      <c r="GRH16" s="269"/>
      <c r="GRI16" s="270"/>
      <c r="GRJ16" s="265"/>
      <c r="GRK16" s="537"/>
      <c r="GRL16" s="537"/>
      <c r="GRM16" s="538"/>
      <c r="GRN16" s="539"/>
      <c r="GRP16" s="540"/>
      <c r="GRQ16" s="540"/>
      <c r="GRR16" s="541"/>
      <c r="GRS16" s="541"/>
      <c r="GRT16" s="537"/>
      <c r="GRU16" s="266"/>
      <c r="GRV16" s="267"/>
      <c r="GRW16" s="267"/>
      <c r="GRX16" s="267"/>
      <c r="GRY16" s="267"/>
      <c r="GRZ16" s="267"/>
      <c r="GSA16" s="268"/>
      <c r="GSB16" s="269"/>
      <c r="GSC16" s="269"/>
      <c r="GSD16" s="269"/>
      <c r="GSE16" s="269"/>
      <c r="GSF16" s="270"/>
      <c r="GSG16" s="265"/>
      <c r="GSH16" s="537"/>
      <c r="GSI16" s="537"/>
      <c r="GSJ16" s="538"/>
      <c r="GSK16" s="539"/>
      <c r="GSM16" s="540"/>
      <c r="GSN16" s="540"/>
      <c r="GSO16" s="541"/>
      <c r="GSP16" s="541"/>
      <c r="GSQ16" s="537"/>
      <c r="GSR16" s="266"/>
      <c r="GSS16" s="267"/>
      <c r="GST16" s="267"/>
      <c r="GSU16" s="267"/>
      <c r="GSV16" s="267"/>
      <c r="GSW16" s="267"/>
      <c r="GSX16" s="268"/>
      <c r="GSY16" s="269"/>
      <c r="GSZ16" s="269"/>
      <c r="GTA16" s="269"/>
      <c r="GTB16" s="269"/>
      <c r="GTC16" s="270"/>
      <c r="GTD16" s="265"/>
      <c r="GTE16" s="537"/>
      <c r="GTF16" s="537"/>
      <c r="GTG16" s="538"/>
      <c r="GTH16" s="539"/>
      <c r="GTJ16" s="540"/>
      <c r="GTK16" s="540"/>
      <c r="GTL16" s="541"/>
      <c r="GTM16" s="541"/>
      <c r="GTN16" s="537"/>
      <c r="GTO16" s="266"/>
      <c r="GTP16" s="267"/>
      <c r="GTQ16" s="267"/>
      <c r="GTR16" s="267"/>
      <c r="GTS16" s="267"/>
      <c r="GTT16" s="267"/>
      <c r="GTU16" s="268"/>
      <c r="GTV16" s="269"/>
      <c r="GTW16" s="269"/>
      <c r="GTX16" s="269"/>
      <c r="GTY16" s="269"/>
      <c r="GTZ16" s="270"/>
      <c r="GUA16" s="265"/>
      <c r="GUB16" s="537"/>
      <c r="GUC16" s="537"/>
      <c r="GUD16" s="538"/>
      <c r="GUE16" s="539"/>
      <c r="GUG16" s="540"/>
      <c r="GUH16" s="540"/>
      <c r="GUI16" s="541"/>
      <c r="GUJ16" s="541"/>
      <c r="GUK16" s="537"/>
      <c r="GUL16" s="266"/>
      <c r="GUM16" s="267"/>
      <c r="GUN16" s="267"/>
      <c r="GUO16" s="267"/>
      <c r="GUP16" s="267"/>
      <c r="GUQ16" s="267"/>
      <c r="GUR16" s="268"/>
      <c r="GUS16" s="269"/>
      <c r="GUT16" s="269"/>
      <c r="GUU16" s="269"/>
      <c r="GUV16" s="269"/>
      <c r="GUW16" s="270"/>
      <c r="GUX16" s="265"/>
      <c r="GUY16" s="537"/>
      <c r="GUZ16" s="537"/>
      <c r="GVA16" s="538"/>
      <c r="GVB16" s="539"/>
      <c r="GVD16" s="540"/>
      <c r="GVE16" s="540"/>
      <c r="GVF16" s="541"/>
      <c r="GVG16" s="541"/>
      <c r="GVH16" s="537"/>
      <c r="GVI16" s="266"/>
      <c r="GVJ16" s="267"/>
      <c r="GVK16" s="267"/>
      <c r="GVL16" s="267"/>
      <c r="GVM16" s="267"/>
      <c r="GVN16" s="267"/>
      <c r="GVO16" s="268"/>
      <c r="GVP16" s="269"/>
      <c r="GVQ16" s="269"/>
      <c r="GVR16" s="269"/>
      <c r="GVS16" s="269"/>
      <c r="GVT16" s="270"/>
      <c r="GVU16" s="265"/>
      <c r="GVV16" s="537"/>
      <c r="GVW16" s="537"/>
      <c r="GVX16" s="538"/>
      <c r="GVY16" s="539"/>
      <c r="GWA16" s="540"/>
      <c r="GWB16" s="540"/>
      <c r="GWC16" s="541"/>
      <c r="GWD16" s="541"/>
      <c r="GWE16" s="537"/>
      <c r="GWF16" s="266"/>
      <c r="GWG16" s="267"/>
      <c r="GWH16" s="267"/>
      <c r="GWI16" s="267"/>
      <c r="GWJ16" s="267"/>
      <c r="GWK16" s="267"/>
      <c r="GWL16" s="268"/>
      <c r="GWM16" s="269"/>
      <c r="GWN16" s="269"/>
      <c r="GWO16" s="269"/>
      <c r="GWP16" s="269"/>
      <c r="GWQ16" s="270"/>
      <c r="GWR16" s="265"/>
      <c r="GWS16" s="537"/>
      <c r="GWT16" s="537"/>
      <c r="GWU16" s="538"/>
      <c r="GWV16" s="539"/>
      <c r="GWX16" s="540"/>
      <c r="GWY16" s="540"/>
      <c r="GWZ16" s="541"/>
      <c r="GXA16" s="541"/>
      <c r="GXB16" s="537"/>
      <c r="GXC16" s="266"/>
      <c r="GXD16" s="267"/>
      <c r="GXE16" s="267"/>
      <c r="GXF16" s="267"/>
      <c r="GXG16" s="267"/>
      <c r="GXH16" s="267"/>
      <c r="GXI16" s="268"/>
      <c r="GXJ16" s="269"/>
      <c r="GXK16" s="269"/>
      <c r="GXL16" s="269"/>
      <c r="GXM16" s="269"/>
      <c r="GXN16" s="270"/>
      <c r="GXO16" s="265"/>
      <c r="GXP16" s="537"/>
      <c r="GXQ16" s="537"/>
      <c r="GXR16" s="538"/>
      <c r="GXS16" s="539"/>
      <c r="GXU16" s="540"/>
      <c r="GXV16" s="540"/>
      <c r="GXW16" s="541"/>
      <c r="GXX16" s="541"/>
      <c r="GXY16" s="537"/>
      <c r="GXZ16" s="266"/>
      <c r="GYA16" s="267"/>
      <c r="GYB16" s="267"/>
      <c r="GYC16" s="267"/>
      <c r="GYD16" s="267"/>
      <c r="GYE16" s="267"/>
      <c r="GYF16" s="268"/>
      <c r="GYG16" s="269"/>
      <c r="GYH16" s="269"/>
      <c r="GYI16" s="269"/>
      <c r="GYJ16" s="269"/>
      <c r="GYK16" s="270"/>
      <c r="GYL16" s="265"/>
      <c r="GYM16" s="537"/>
      <c r="GYN16" s="537"/>
      <c r="GYO16" s="538"/>
      <c r="GYP16" s="539"/>
      <c r="GYR16" s="540"/>
      <c r="GYS16" s="540"/>
      <c r="GYT16" s="541"/>
      <c r="GYU16" s="541"/>
      <c r="GYV16" s="537"/>
      <c r="GYW16" s="266"/>
      <c r="GYX16" s="267"/>
      <c r="GYY16" s="267"/>
      <c r="GYZ16" s="267"/>
      <c r="GZA16" s="267"/>
      <c r="GZB16" s="267"/>
      <c r="GZC16" s="268"/>
      <c r="GZD16" s="269"/>
      <c r="GZE16" s="269"/>
      <c r="GZF16" s="269"/>
      <c r="GZG16" s="269"/>
      <c r="GZH16" s="270"/>
      <c r="GZI16" s="265"/>
      <c r="GZJ16" s="537"/>
      <c r="GZK16" s="537"/>
      <c r="GZL16" s="538"/>
      <c r="GZM16" s="539"/>
      <c r="GZO16" s="540"/>
      <c r="GZP16" s="540"/>
      <c r="GZQ16" s="541"/>
      <c r="GZR16" s="541"/>
      <c r="GZS16" s="537"/>
      <c r="GZT16" s="266"/>
      <c r="GZU16" s="267"/>
      <c r="GZV16" s="267"/>
      <c r="GZW16" s="267"/>
      <c r="GZX16" s="267"/>
      <c r="GZY16" s="267"/>
      <c r="GZZ16" s="268"/>
      <c r="HAA16" s="269"/>
      <c r="HAB16" s="269"/>
      <c r="HAC16" s="269"/>
      <c r="HAD16" s="269"/>
      <c r="HAE16" s="270"/>
      <c r="HAF16" s="265"/>
      <c r="HAG16" s="537"/>
      <c r="HAH16" s="537"/>
      <c r="HAI16" s="538"/>
      <c r="HAJ16" s="539"/>
      <c r="HAL16" s="540"/>
      <c r="HAM16" s="540"/>
      <c r="HAN16" s="541"/>
      <c r="HAO16" s="541"/>
      <c r="HAP16" s="537"/>
      <c r="HAQ16" s="266"/>
      <c r="HAR16" s="267"/>
      <c r="HAS16" s="267"/>
      <c r="HAT16" s="267"/>
      <c r="HAU16" s="267"/>
      <c r="HAV16" s="267"/>
      <c r="HAW16" s="268"/>
      <c r="HAX16" s="269"/>
      <c r="HAY16" s="269"/>
      <c r="HAZ16" s="269"/>
      <c r="HBA16" s="269"/>
      <c r="HBB16" s="270"/>
      <c r="HBC16" s="265"/>
      <c r="HBD16" s="537"/>
      <c r="HBE16" s="537"/>
      <c r="HBF16" s="538"/>
      <c r="HBG16" s="539"/>
      <c r="HBI16" s="540"/>
      <c r="HBJ16" s="540"/>
      <c r="HBK16" s="541"/>
      <c r="HBL16" s="541"/>
      <c r="HBM16" s="537"/>
      <c r="HBN16" s="266"/>
      <c r="HBO16" s="267"/>
      <c r="HBP16" s="267"/>
      <c r="HBQ16" s="267"/>
      <c r="HBR16" s="267"/>
      <c r="HBS16" s="267"/>
      <c r="HBT16" s="268"/>
      <c r="HBU16" s="269"/>
      <c r="HBV16" s="269"/>
      <c r="HBW16" s="269"/>
      <c r="HBX16" s="269"/>
      <c r="HBY16" s="270"/>
      <c r="HBZ16" s="265"/>
      <c r="HCA16" s="537"/>
      <c r="HCB16" s="537"/>
      <c r="HCC16" s="538"/>
      <c r="HCD16" s="539"/>
      <c r="HCF16" s="540"/>
      <c r="HCG16" s="540"/>
      <c r="HCH16" s="541"/>
      <c r="HCI16" s="541"/>
      <c r="HCJ16" s="537"/>
      <c r="HCK16" s="266"/>
      <c r="HCL16" s="267"/>
      <c r="HCM16" s="267"/>
      <c r="HCN16" s="267"/>
      <c r="HCO16" s="267"/>
      <c r="HCP16" s="267"/>
      <c r="HCQ16" s="268"/>
      <c r="HCR16" s="269"/>
      <c r="HCS16" s="269"/>
      <c r="HCT16" s="269"/>
      <c r="HCU16" s="269"/>
      <c r="HCV16" s="270"/>
      <c r="HCW16" s="265"/>
      <c r="HCX16" s="537"/>
      <c r="HCY16" s="537"/>
      <c r="HCZ16" s="538"/>
      <c r="HDA16" s="539"/>
      <c r="HDC16" s="540"/>
      <c r="HDD16" s="540"/>
      <c r="HDE16" s="541"/>
      <c r="HDF16" s="541"/>
      <c r="HDG16" s="537"/>
      <c r="HDH16" s="266"/>
      <c r="HDI16" s="267"/>
      <c r="HDJ16" s="267"/>
      <c r="HDK16" s="267"/>
      <c r="HDL16" s="267"/>
      <c r="HDM16" s="267"/>
      <c r="HDN16" s="268"/>
      <c r="HDO16" s="269"/>
      <c r="HDP16" s="269"/>
      <c r="HDQ16" s="269"/>
      <c r="HDR16" s="269"/>
      <c r="HDS16" s="270"/>
      <c r="HDT16" s="265"/>
      <c r="HDU16" s="537"/>
      <c r="HDV16" s="537"/>
      <c r="HDW16" s="538"/>
      <c r="HDX16" s="539"/>
      <c r="HDZ16" s="540"/>
      <c r="HEA16" s="540"/>
      <c r="HEB16" s="541"/>
      <c r="HEC16" s="541"/>
      <c r="HED16" s="537"/>
      <c r="HEE16" s="266"/>
      <c r="HEF16" s="267"/>
      <c r="HEG16" s="267"/>
      <c r="HEH16" s="267"/>
      <c r="HEI16" s="267"/>
      <c r="HEJ16" s="267"/>
      <c r="HEK16" s="268"/>
      <c r="HEL16" s="269"/>
      <c r="HEM16" s="269"/>
      <c r="HEN16" s="269"/>
      <c r="HEO16" s="269"/>
      <c r="HEP16" s="270"/>
      <c r="HEQ16" s="265"/>
      <c r="HER16" s="537"/>
      <c r="HES16" s="537"/>
      <c r="HET16" s="538"/>
      <c r="HEU16" s="539"/>
      <c r="HEW16" s="540"/>
      <c r="HEX16" s="540"/>
      <c r="HEY16" s="541"/>
      <c r="HEZ16" s="541"/>
      <c r="HFA16" s="537"/>
      <c r="HFB16" s="266"/>
      <c r="HFC16" s="267"/>
      <c r="HFD16" s="267"/>
      <c r="HFE16" s="267"/>
      <c r="HFF16" s="267"/>
      <c r="HFG16" s="267"/>
      <c r="HFH16" s="268"/>
      <c r="HFI16" s="269"/>
      <c r="HFJ16" s="269"/>
      <c r="HFK16" s="269"/>
      <c r="HFL16" s="269"/>
      <c r="HFM16" s="270"/>
      <c r="HFN16" s="265"/>
      <c r="HFO16" s="537"/>
      <c r="HFP16" s="537"/>
      <c r="HFQ16" s="538"/>
      <c r="HFR16" s="539"/>
      <c r="HFT16" s="540"/>
      <c r="HFU16" s="540"/>
      <c r="HFV16" s="541"/>
      <c r="HFW16" s="541"/>
      <c r="HFX16" s="537"/>
      <c r="HFY16" s="266"/>
      <c r="HFZ16" s="267"/>
      <c r="HGA16" s="267"/>
      <c r="HGB16" s="267"/>
      <c r="HGC16" s="267"/>
      <c r="HGD16" s="267"/>
      <c r="HGE16" s="268"/>
      <c r="HGF16" s="269"/>
      <c r="HGG16" s="269"/>
      <c r="HGH16" s="269"/>
      <c r="HGI16" s="269"/>
      <c r="HGJ16" s="270"/>
      <c r="HGK16" s="265"/>
      <c r="HGL16" s="537"/>
      <c r="HGM16" s="537"/>
      <c r="HGN16" s="538"/>
      <c r="HGO16" s="539"/>
      <c r="HGQ16" s="540"/>
      <c r="HGR16" s="540"/>
      <c r="HGS16" s="541"/>
      <c r="HGT16" s="541"/>
      <c r="HGU16" s="537"/>
      <c r="HGV16" s="266"/>
      <c r="HGW16" s="267"/>
      <c r="HGX16" s="267"/>
      <c r="HGY16" s="267"/>
      <c r="HGZ16" s="267"/>
      <c r="HHA16" s="267"/>
      <c r="HHB16" s="268"/>
      <c r="HHC16" s="269"/>
      <c r="HHD16" s="269"/>
      <c r="HHE16" s="269"/>
      <c r="HHF16" s="269"/>
      <c r="HHG16" s="270"/>
      <c r="HHH16" s="265"/>
      <c r="HHI16" s="537"/>
      <c r="HHJ16" s="537"/>
      <c r="HHK16" s="538"/>
      <c r="HHL16" s="539"/>
      <c r="HHN16" s="540"/>
      <c r="HHO16" s="540"/>
      <c r="HHP16" s="541"/>
      <c r="HHQ16" s="541"/>
      <c r="HHR16" s="537"/>
      <c r="HHS16" s="266"/>
      <c r="HHT16" s="267"/>
      <c r="HHU16" s="267"/>
      <c r="HHV16" s="267"/>
      <c r="HHW16" s="267"/>
      <c r="HHX16" s="267"/>
      <c r="HHY16" s="268"/>
      <c r="HHZ16" s="269"/>
      <c r="HIA16" s="269"/>
      <c r="HIB16" s="269"/>
      <c r="HIC16" s="269"/>
      <c r="HID16" s="270"/>
      <c r="HIE16" s="265"/>
      <c r="HIF16" s="537"/>
      <c r="HIG16" s="537"/>
      <c r="HIH16" s="538"/>
      <c r="HII16" s="539"/>
      <c r="HIK16" s="540"/>
      <c r="HIL16" s="540"/>
      <c r="HIM16" s="541"/>
      <c r="HIN16" s="541"/>
      <c r="HIO16" s="537"/>
      <c r="HIP16" s="266"/>
      <c r="HIQ16" s="267"/>
      <c r="HIR16" s="267"/>
      <c r="HIS16" s="267"/>
      <c r="HIT16" s="267"/>
      <c r="HIU16" s="267"/>
      <c r="HIV16" s="268"/>
      <c r="HIW16" s="269"/>
      <c r="HIX16" s="269"/>
      <c r="HIY16" s="269"/>
      <c r="HIZ16" s="269"/>
      <c r="HJA16" s="270"/>
      <c r="HJB16" s="265"/>
      <c r="HJC16" s="537"/>
      <c r="HJD16" s="537"/>
      <c r="HJE16" s="538"/>
      <c r="HJF16" s="539"/>
      <c r="HJH16" s="540"/>
      <c r="HJI16" s="540"/>
      <c r="HJJ16" s="541"/>
      <c r="HJK16" s="541"/>
      <c r="HJL16" s="537"/>
      <c r="HJM16" s="266"/>
      <c r="HJN16" s="267"/>
      <c r="HJO16" s="267"/>
      <c r="HJP16" s="267"/>
      <c r="HJQ16" s="267"/>
      <c r="HJR16" s="267"/>
      <c r="HJS16" s="268"/>
      <c r="HJT16" s="269"/>
      <c r="HJU16" s="269"/>
      <c r="HJV16" s="269"/>
      <c r="HJW16" s="269"/>
      <c r="HJX16" s="270"/>
      <c r="HJY16" s="265"/>
      <c r="HJZ16" s="537"/>
      <c r="HKA16" s="537"/>
      <c r="HKB16" s="538"/>
      <c r="HKC16" s="539"/>
      <c r="HKE16" s="540"/>
      <c r="HKF16" s="540"/>
      <c r="HKG16" s="541"/>
      <c r="HKH16" s="541"/>
      <c r="HKI16" s="537"/>
      <c r="HKJ16" s="266"/>
      <c r="HKK16" s="267"/>
      <c r="HKL16" s="267"/>
      <c r="HKM16" s="267"/>
      <c r="HKN16" s="267"/>
      <c r="HKO16" s="267"/>
      <c r="HKP16" s="268"/>
      <c r="HKQ16" s="269"/>
      <c r="HKR16" s="269"/>
      <c r="HKS16" s="269"/>
      <c r="HKT16" s="269"/>
      <c r="HKU16" s="270"/>
      <c r="HKV16" s="265"/>
      <c r="HKW16" s="537"/>
      <c r="HKX16" s="537"/>
      <c r="HKY16" s="538"/>
      <c r="HKZ16" s="539"/>
      <c r="HLB16" s="540"/>
      <c r="HLC16" s="540"/>
      <c r="HLD16" s="541"/>
      <c r="HLE16" s="541"/>
      <c r="HLF16" s="537"/>
      <c r="HLG16" s="266"/>
      <c r="HLH16" s="267"/>
      <c r="HLI16" s="267"/>
      <c r="HLJ16" s="267"/>
      <c r="HLK16" s="267"/>
      <c r="HLL16" s="267"/>
      <c r="HLM16" s="268"/>
      <c r="HLN16" s="269"/>
      <c r="HLO16" s="269"/>
      <c r="HLP16" s="269"/>
      <c r="HLQ16" s="269"/>
      <c r="HLR16" s="270"/>
      <c r="HLS16" s="265"/>
      <c r="HLT16" s="537"/>
      <c r="HLU16" s="537"/>
      <c r="HLV16" s="538"/>
      <c r="HLW16" s="539"/>
      <c r="HLY16" s="540"/>
      <c r="HLZ16" s="540"/>
      <c r="HMA16" s="541"/>
      <c r="HMB16" s="541"/>
      <c r="HMC16" s="537"/>
      <c r="HMD16" s="266"/>
      <c r="HME16" s="267"/>
      <c r="HMF16" s="267"/>
      <c r="HMG16" s="267"/>
      <c r="HMH16" s="267"/>
      <c r="HMI16" s="267"/>
      <c r="HMJ16" s="268"/>
      <c r="HMK16" s="269"/>
      <c r="HML16" s="269"/>
      <c r="HMM16" s="269"/>
      <c r="HMN16" s="269"/>
      <c r="HMO16" s="270"/>
      <c r="HMP16" s="265"/>
      <c r="HMQ16" s="537"/>
      <c r="HMR16" s="537"/>
      <c r="HMS16" s="538"/>
      <c r="HMT16" s="539"/>
      <c r="HMV16" s="540"/>
      <c r="HMW16" s="540"/>
      <c r="HMX16" s="541"/>
      <c r="HMY16" s="541"/>
      <c r="HMZ16" s="537"/>
      <c r="HNA16" s="266"/>
      <c r="HNB16" s="267"/>
      <c r="HNC16" s="267"/>
      <c r="HND16" s="267"/>
      <c r="HNE16" s="267"/>
      <c r="HNF16" s="267"/>
      <c r="HNG16" s="268"/>
      <c r="HNH16" s="269"/>
      <c r="HNI16" s="269"/>
      <c r="HNJ16" s="269"/>
      <c r="HNK16" s="269"/>
      <c r="HNL16" s="270"/>
      <c r="HNM16" s="265"/>
      <c r="HNN16" s="537"/>
      <c r="HNO16" s="537"/>
      <c r="HNP16" s="538"/>
      <c r="HNQ16" s="539"/>
      <c r="HNS16" s="540"/>
      <c r="HNT16" s="540"/>
      <c r="HNU16" s="541"/>
      <c r="HNV16" s="541"/>
      <c r="HNW16" s="537"/>
      <c r="HNX16" s="266"/>
      <c r="HNY16" s="267"/>
      <c r="HNZ16" s="267"/>
      <c r="HOA16" s="267"/>
      <c r="HOB16" s="267"/>
      <c r="HOC16" s="267"/>
      <c r="HOD16" s="268"/>
      <c r="HOE16" s="269"/>
      <c r="HOF16" s="269"/>
      <c r="HOG16" s="269"/>
      <c r="HOH16" s="269"/>
      <c r="HOI16" s="270"/>
      <c r="HOJ16" s="265"/>
      <c r="HOK16" s="537"/>
      <c r="HOL16" s="537"/>
      <c r="HOM16" s="538"/>
      <c r="HON16" s="539"/>
      <c r="HOP16" s="540"/>
      <c r="HOQ16" s="540"/>
      <c r="HOR16" s="541"/>
      <c r="HOS16" s="541"/>
      <c r="HOT16" s="537"/>
      <c r="HOU16" s="266"/>
      <c r="HOV16" s="267"/>
      <c r="HOW16" s="267"/>
      <c r="HOX16" s="267"/>
      <c r="HOY16" s="267"/>
      <c r="HOZ16" s="267"/>
      <c r="HPA16" s="268"/>
      <c r="HPB16" s="269"/>
      <c r="HPC16" s="269"/>
      <c r="HPD16" s="269"/>
      <c r="HPE16" s="269"/>
      <c r="HPF16" s="270"/>
      <c r="HPG16" s="265"/>
      <c r="HPH16" s="537"/>
      <c r="HPI16" s="537"/>
      <c r="HPJ16" s="538"/>
      <c r="HPK16" s="539"/>
      <c r="HPM16" s="540"/>
      <c r="HPN16" s="540"/>
      <c r="HPO16" s="541"/>
      <c r="HPP16" s="541"/>
      <c r="HPQ16" s="537"/>
      <c r="HPR16" s="266"/>
      <c r="HPS16" s="267"/>
      <c r="HPT16" s="267"/>
      <c r="HPU16" s="267"/>
      <c r="HPV16" s="267"/>
      <c r="HPW16" s="267"/>
      <c r="HPX16" s="268"/>
      <c r="HPY16" s="269"/>
      <c r="HPZ16" s="269"/>
      <c r="HQA16" s="269"/>
      <c r="HQB16" s="269"/>
      <c r="HQC16" s="270"/>
      <c r="HQD16" s="265"/>
      <c r="HQE16" s="537"/>
      <c r="HQF16" s="537"/>
      <c r="HQG16" s="538"/>
      <c r="HQH16" s="539"/>
      <c r="HQJ16" s="540"/>
      <c r="HQK16" s="540"/>
      <c r="HQL16" s="541"/>
      <c r="HQM16" s="541"/>
      <c r="HQN16" s="537"/>
      <c r="HQO16" s="266"/>
      <c r="HQP16" s="267"/>
      <c r="HQQ16" s="267"/>
      <c r="HQR16" s="267"/>
      <c r="HQS16" s="267"/>
      <c r="HQT16" s="267"/>
      <c r="HQU16" s="268"/>
      <c r="HQV16" s="269"/>
      <c r="HQW16" s="269"/>
      <c r="HQX16" s="269"/>
      <c r="HQY16" s="269"/>
      <c r="HQZ16" s="270"/>
      <c r="HRA16" s="265"/>
      <c r="HRB16" s="537"/>
      <c r="HRC16" s="537"/>
      <c r="HRD16" s="538"/>
      <c r="HRE16" s="539"/>
      <c r="HRG16" s="540"/>
      <c r="HRH16" s="540"/>
      <c r="HRI16" s="541"/>
      <c r="HRJ16" s="541"/>
      <c r="HRK16" s="537"/>
      <c r="HRL16" s="266"/>
      <c r="HRM16" s="267"/>
      <c r="HRN16" s="267"/>
      <c r="HRO16" s="267"/>
      <c r="HRP16" s="267"/>
      <c r="HRQ16" s="267"/>
      <c r="HRR16" s="268"/>
      <c r="HRS16" s="269"/>
      <c r="HRT16" s="269"/>
      <c r="HRU16" s="269"/>
      <c r="HRV16" s="269"/>
      <c r="HRW16" s="270"/>
      <c r="HRX16" s="265"/>
      <c r="HRY16" s="537"/>
      <c r="HRZ16" s="537"/>
      <c r="HSA16" s="538"/>
      <c r="HSB16" s="539"/>
      <c r="HSD16" s="540"/>
      <c r="HSE16" s="540"/>
      <c r="HSF16" s="541"/>
      <c r="HSG16" s="541"/>
      <c r="HSH16" s="537"/>
      <c r="HSI16" s="266"/>
      <c r="HSJ16" s="267"/>
      <c r="HSK16" s="267"/>
      <c r="HSL16" s="267"/>
      <c r="HSM16" s="267"/>
      <c r="HSN16" s="267"/>
      <c r="HSO16" s="268"/>
      <c r="HSP16" s="269"/>
      <c r="HSQ16" s="269"/>
      <c r="HSR16" s="269"/>
      <c r="HSS16" s="269"/>
      <c r="HST16" s="270"/>
      <c r="HSU16" s="265"/>
      <c r="HSV16" s="537"/>
      <c r="HSW16" s="537"/>
      <c r="HSX16" s="538"/>
      <c r="HSY16" s="539"/>
      <c r="HTA16" s="540"/>
      <c r="HTB16" s="540"/>
      <c r="HTC16" s="541"/>
      <c r="HTD16" s="541"/>
      <c r="HTE16" s="537"/>
      <c r="HTF16" s="266"/>
      <c r="HTG16" s="267"/>
      <c r="HTH16" s="267"/>
      <c r="HTI16" s="267"/>
      <c r="HTJ16" s="267"/>
      <c r="HTK16" s="267"/>
      <c r="HTL16" s="268"/>
      <c r="HTM16" s="269"/>
      <c r="HTN16" s="269"/>
      <c r="HTO16" s="269"/>
      <c r="HTP16" s="269"/>
      <c r="HTQ16" s="270"/>
      <c r="HTR16" s="265"/>
      <c r="HTS16" s="537"/>
      <c r="HTT16" s="537"/>
      <c r="HTU16" s="538"/>
      <c r="HTV16" s="539"/>
      <c r="HTX16" s="540"/>
      <c r="HTY16" s="540"/>
      <c r="HTZ16" s="541"/>
      <c r="HUA16" s="541"/>
      <c r="HUB16" s="537"/>
      <c r="HUC16" s="266"/>
      <c r="HUD16" s="267"/>
      <c r="HUE16" s="267"/>
      <c r="HUF16" s="267"/>
      <c r="HUG16" s="267"/>
      <c r="HUH16" s="267"/>
      <c r="HUI16" s="268"/>
      <c r="HUJ16" s="269"/>
      <c r="HUK16" s="269"/>
      <c r="HUL16" s="269"/>
      <c r="HUM16" s="269"/>
      <c r="HUN16" s="270"/>
      <c r="HUO16" s="265"/>
      <c r="HUP16" s="537"/>
      <c r="HUQ16" s="537"/>
      <c r="HUR16" s="538"/>
      <c r="HUS16" s="539"/>
      <c r="HUU16" s="540"/>
      <c r="HUV16" s="540"/>
      <c r="HUW16" s="541"/>
      <c r="HUX16" s="541"/>
      <c r="HUY16" s="537"/>
      <c r="HUZ16" s="266"/>
      <c r="HVA16" s="267"/>
      <c r="HVB16" s="267"/>
      <c r="HVC16" s="267"/>
      <c r="HVD16" s="267"/>
      <c r="HVE16" s="267"/>
      <c r="HVF16" s="268"/>
      <c r="HVG16" s="269"/>
      <c r="HVH16" s="269"/>
      <c r="HVI16" s="269"/>
      <c r="HVJ16" s="269"/>
      <c r="HVK16" s="270"/>
      <c r="HVL16" s="265"/>
      <c r="HVM16" s="537"/>
      <c r="HVN16" s="537"/>
      <c r="HVO16" s="538"/>
      <c r="HVP16" s="539"/>
      <c r="HVR16" s="540"/>
      <c r="HVS16" s="540"/>
      <c r="HVT16" s="541"/>
      <c r="HVU16" s="541"/>
      <c r="HVV16" s="537"/>
      <c r="HVW16" s="266"/>
      <c r="HVX16" s="267"/>
      <c r="HVY16" s="267"/>
      <c r="HVZ16" s="267"/>
      <c r="HWA16" s="267"/>
      <c r="HWB16" s="267"/>
      <c r="HWC16" s="268"/>
      <c r="HWD16" s="269"/>
      <c r="HWE16" s="269"/>
      <c r="HWF16" s="269"/>
      <c r="HWG16" s="269"/>
      <c r="HWH16" s="270"/>
      <c r="HWI16" s="265"/>
      <c r="HWJ16" s="537"/>
      <c r="HWK16" s="537"/>
      <c r="HWL16" s="538"/>
      <c r="HWM16" s="539"/>
      <c r="HWO16" s="540"/>
      <c r="HWP16" s="540"/>
      <c r="HWQ16" s="541"/>
      <c r="HWR16" s="541"/>
      <c r="HWS16" s="537"/>
      <c r="HWT16" s="266"/>
      <c r="HWU16" s="267"/>
      <c r="HWV16" s="267"/>
      <c r="HWW16" s="267"/>
      <c r="HWX16" s="267"/>
      <c r="HWY16" s="267"/>
      <c r="HWZ16" s="268"/>
      <c r="HXA16" s="269"/>
      <c r="HXB16" s="269"/>
      <c r="HXC16" s="269"/>
      <c r="HXD16" s="269"/>
      <c r="HXE16" s="270"/>
      <c r="HXF16" s="265"/>
      <c r="HXG16" s="537"/>
      <c r="HXH16" s="537"/>
      <c r="HXI16" s="538"/>
      <c r="HXJ16" s="539"/>
      <c r="HXL16" s="540"/>
      <c r="HXM16" s="540"/>
      <c r="HXN16" s="541"/>
      <c r="HXO16" s="541"/>
      <c r="HXP16" s="537"/>
      <c r="HXQ16" s="266"/>
      <c r="HXR16" s="267"/>
      <c r="HXS16" s="267"/>
      <c r="HXT16" s="267"/>
      <c r="HXU16" s="267"/>
      <c r="HXV16" s="267"/>
      <c r="HXW16" s="268"/>
      <c r="HXX16" s="269"/>
      <c r="HXY16" s="269"/>
      <c r="HXZ16" s="269"/>
      <c r="HYA16" s="269"/>
      <c r="HYB16" s="270"/>
      <c r="HYC16" s="265"/>
      <c r="HYD16" s="537"/>
      <c r="HYE16" s="537"/>
      <c r="HYF16" s="538"/>
      <c r="HYG16" s="539"/>
      <c r="HYI16" s="540"/>
      <c r="HYJ16" s="540"/>
      <c r="HYK16" s="541"/>
      <c r="HYL16" s="541"/>
      <c r="HYM16" s="537"/>
      <c r="HYN16" s="266"/>
      <c r="HYO16" s="267"/>
      <c r="HYP16" s="267"/>
      <c r="HYQ16" s="267"/>
      <c r="HYR16" s="267"/>
      <c r="HYS16" s="267"/>
      <c r="HYT16" s="268"/>
      <c r="HYU16" s="269"/>
      <c r="HYV16" s="269"/>
      <c r="HYW16" s="269"/>
      <c r="HYX16" s="269"/>
      <c r="HYY16" s="270"/>
      <c r="HYZ16" s="265"/>
      <c r="HZA16" s="537"/>
      <c r="HZB16" s="537"/>
      <c r="HZC16" s="538"/>
      <c r="HZD16" s="539"/>
      <c r="HZF16" s="540"/>
      <c r="HZG16" s="540"/>
      <c r="HZH16" s="541"/>
      <c r="HZI16" s="541"/>
      <c r="HZJ16" s="537"/>
      <c r="HZK16" s="266"/>
      <c r="HZL16" s="267"/>
      <c r="HZM16" s="267"/>
      <c r="HZN16" s="267"/>
      <c r="HZO16" s="267"/>
      <c r="HZP16" s="267"/>
      <c r="HZQ16" s="268"/>
      <c r="HZR16" s="269"/>
      <c r="HZS16" s="269"/>
      <c r="HZT16" s="269"/>
      <c r="HZU16" s="269"/>
      <c r="HZV16" s="270"/>
      <c r="HZW16" s="265"/>
      <c r="HZX16" s="537"/>
      <c r="HZY16" s="537"/>
      <c r="HZZ16" s="538"/>
      <c r="IAA16" s="539"/>
      <c r="IAC16" s="540"/>
      <c r="IAD16" s="540"/>
      <c r="IAE16" s="541"/>
      <c r="IAF16" s="541"/>
      <c r="IAG16" s="537"/>
      <c r="IAH16" s="266"/>
      <c r="IAI16" s="267"/>
      <c r="IAJ16" s="267"/>
      <c r="IAK16" s="267"/>
      <c r="IAL16" s="267"/>
      <c r="IAM16" s="267"/>
      <c r="IAN16" s="268"/>
      <c r="IAO16" s="269"/>
      <c r="IAP16" s="269"/>
      <c r="IAQ16" s="269"/>
      <c r="IAR16" s="269"/>
      <c r="IAS16" s="270"/>
      <c r="IAT16" s="265"/>
      <c r="IAU16" s="537"/>
      <c r="IAV16" s="537"/>
      <c r="IAW16" s="538"/>
      <c r="IAX16" s="539"/>
      <c r="IAZ16" s="540"/>
      <c r="IBA16" s="540"/>
      <c r="IBB16" s="541"/>
      <c r="IBC16" s="541"/>
      <c r="IBD16" s="537"/>
      <c r="IBE16" s="266"/>
      <c r="IBF16" s="267"/>
      <c r="IBG16" s="267"/>
      <c r="IBH16" s="267"/>
      <c r="IBI16" s="267"/>
      <c r="IBJ16" s="267"/>
      <c r="IBK16" s="268"/>
      <c r="IBL16" s="269"/>
      <c r="IBM16" s="269"/>
      <c r="IBN16" s="269"/>
      <c r="IBO16" s="269"/>
      <c r="IBP16" s="270"/>
      <c r="IBQ16" s="265"/>
      <c r="IBR16" s="537"/>
      <c r="IBS16" s="537"/>
      <c r="IBT16" s="538"/>
      <c r="IBU16" s="539"/>
      <c r="IBW16" s="540"/>
      <c r="IBX16" s="540"/>
      <c r="IBY16" s="541"/>
      <c r="IBZ16" s="541"/>
      <c r="ICA16" s="537"/>
      <c r="ICB16" s="266"/>
      <c r="ICC16" s="267"/>
      <c r="ICD16" s="267"/>
      <c r="ICE16" s="267"/>
      <c r="ICF16" s="267"/>
      <c r="ICG16" s="267"/>
      <c r="ICH16" s="268"/>
      <c r="ICI16" s="269"/>
      <c r="ICJ16" s="269"/>
      <c r="ICK16" s="269"/>
      <c r="ICL16" s="269"/>
      <c r="ICM16" s="270"/>
      <c r="ICN16" s="265"/>
      <c r="ICO16" s="537"/>
      <c r="ICP16" s="537"/>
      <c r="ICQ16" s="538"/>
      <c r="ICR16" s="539"/>
      <c r="ICT16" s="540"/>
      <c r="ICU16" s="540"/>
      <c r="ICV16" s="541"/>
      <c r="ICW16" s="541"/>
      <c r="ICX16" s="537"/>
      <c r="ICY16" s="266"/>
      <c r="ICZ16" s="267"/>
      <c r="IDA16" s="267"/>
      <c r="IDB16" s="267"/>
      <c r="IDC16" s="267"/>
      <c r="IDD16" s="267"/>
      <c r="IDE16" s="268"/>
      <c r="IDF16" s="269"/>
      <c r="IDG16" s="269"/>
      <c r="IDH16" s="269"/>
      <c r="IDI16" s="269"/>
      <c r="IDJ16" s="270"/>
      <c r="IDK16" s="265"/>
      <c r="IDL16" s="537"/>
      <c r="IDM16" s="537"/>
      <c r="IDN16" s="538"/>
      <c r="IDO16" s="539"/>
      <c r="IDQ16" s="540"/>
      <c r="IDR16" s="540"/>
      <c r="IDS16" s="541"/>
      <c r="IDT16" s="541"/>
      <c r="IDU16" s="537"/>
      <c r="IDV16" s="266"/>
      <c r="IDW16" s="267"/>
      <c r="IDX16" s="267"/>
      <c r="IDY16" s="267"/>
      <c r="IDZ16" s="267"/>
      <c r="IEA16" s="267"/>
      <c r="IEB16" s="268"/>
      <c r="IEC16" s="269"/>
      <c r="IED16" s="269"/>
      <c r="IEE16" s="269"/>
      <c r="IEF16" s="269"/>
      <c r="IEG16" s="270"/>
      <c r="IEH16" s="265"/>
      <c r="IEI16" s="537"/>
      <c r="IEJ16" s="537"/>
      <c r="IEK16" s="538"/>
      <c r="IEL16" s="539"/>
      <c r="IEN16" s="540"/>
      <c r="IEO16" s="540"/>
      <c r="IEP16" s="541"/>
      <c r="IEQ16" s="541"/>
      <c r="IER16" s="537"/>
      <c r="IES16" s="266"/>
      <c r="IET16" s="267"/>
      <c r="IEU16" s="267"/>
      <c r="IEV16" s="267"/>
      <c r="IEW16" s="267"/>
      <c r="IEX16" s="267"/>
      <c r="IEY16" s="268"/>
      <c r="IEZ16" s="269"/>
      <c r="IFA16" s="269"/>
      <c r="IFB16" s="269"/>
      <c r="IFC16" s="269"/>
      <c r="IFD16" s="270"/>
      <c r="IFE16" s="265"/>
      <c r="IFF16" s="537"/>
      <c r="IFG16" s="537"/>
      <c r="IFH16" s="538"/>
      <c r="IFI16" s="539"/>
      <c r="IFK16" s="540"/>
      <c r="IFL16" s="540"/>
      <c r="IFM16" s="541"/>
      <c r="IFN16" s="541"/>
      <c r="IFO16" s="537"/>
      <c r="IFP16" s="266"/>
      <c r="IFQ16" s="267"/>
      <c r="IFR16" s="267"/>
      <c r="IFS16" s="267"/>
      <c r="IFT16" s="267"/>
      <c r="IFU16" s="267"/>
      <c r="IFV16" s="268"/>
      <c r="IFW16" s="269"/>
      <c r="IFX16" s="269"/>
      <c r="IFY16" s="269"/>
      <c r="IFZ16" s="269"/>
      <c r="IGA16" s="270"/>
      <c r="IGB16" s="265"/>
      <c r="IGC16" s="537"/>
      <c r="IGD16" s="537"/>
      <c r="IGE16" s="538"/>
      <c r="IGF16" s="539"/>
      <c r="IGH16" s="540"/>
      <c r="IGI16" s="540"/>
      <c r="IGJ16" s="541"/>
      <c r="IGK16" s="541"/>
      <c r="IGL16" s="537"/>
      <c r="IGM16" s="266"/>
      <c r="IGN16" s="267"/>
      <c r="IGO16" s="267"/>
      <c r="IGP16" s="267"/>
      <c r="IGQ16" s="267"/>
      <c r="IGR16" s="267"/>
      <c r="IGS16" s="268"/>
      <c r="IGT16" s="269"/>
      <c r="IGU16" s="269"/>
      <c r="IGV16" s="269"/>
      <c r="IGW16" s="269"/>
      <c r="IGX16" s="270"/>
      <c r="IGY16" s="265"/>
      <c r="IGZ16" s="537"/>
      <c r="IHA16" s="537"/>
      <c r="IHB16" s="538"/>
      <c r="IHC16" s="539"/>
      <c r="IHE16" s="540"/>
      <c r="IHF16" s="540"/>
      <c r="IHG16" s="541"/>
      <c r="IHH16" s="541"/>
      <c r="IHI16" s="537"/>
      <c r="IHJ16" s="266"/>
      <c r="IHK16" s="267"/>
      <c r="IHL16" s="267"/>
      <c r="IHM16" s="267"/>
      <c r="IHN16" s="267"/>
      <c r="IHO16" s="267"/>
      <c r="IHP16" s="268"/>
      <c r="IHQ16" s="269"/>
      <c r="IHR16" s="269"/>
      <c r="IHS16" s="269"/>
      <c r="IHT16" s="269"/>
      <c r="IHU16" s="270"/>
      <c r="IHV16" s="265"/>
      <c r="IHW16" s="537"/>
      <c r="IHX16" s="537"/>
      <c r="IHY16" s="538"/>
      <c r="IHZ16" s="539"/>
      <c r="IIB16" s="540"/>
      <c r="IIC16" s="540"/>
      <c r="IID16" s="541"/>
      <c r="IIE16" s="541"/>
      <c r="IIF16" s="537"/>
      <c r="IIG16" s="266"/>
      <c r="IIH16" s="267"/>
      <c r="III16" s="267"/>
      <c r="IIJ16" s="267"/>
      <c r="IIK16" s="267"/>
      <c r="IIL16" s="267"/>
      <c r="IIM16" s="268"/>
      <c r="IIN16" s="269"/>
      <c r="IIO16" s="269"/>
      <c r="IIP16" s="269"/>
      <c r="IIQ16" s="269"/>
      <c r="IIR16" s="270"/>
      <c r="IIS16" s="265"/>
      <c r="IIT16" s="537"/>
      <c r="IIU16" s="537"/>
      <c r="IIV16" s="538"/>
      <c r="IIW16" s="539"/>
      <c r="IIY16" s="540"/>
      <c r="IIZ16" s="540"/>
      <c r="IJA16" s="541"/>
      <c r="IJB16" s="541"/>
      <c r="IJC16" s="537"/>
      <c r="IJD16" s="266"/>
      <c r="IJE16" s="267"/>
      <c r="IJF16" s="267"/>
      <c r="IJG16" s="267"/>
      <c r="IJH16" s="267"/>
      <c r="IJI16" s="267"/>
      <c r="IJJ16" s="268"/>
      <c r="IJK16" s="269"/>
      <c r="IJL16" s="269"/>
      <c r="IJM16" s="269"/>
      <c r="IJN16" s="269"/>
      <c r="IJO16" s="270"/>
      <c r="IJP16" s="265"/>
      <c r="IJQ16" s="537"/>
      <c r="IJR16" s="537"/>
      <c r="IJS16" s="538"/>
      <c r="IJT16" s="539"/>
      <c r="IJV16" s="540"/>
      <c r="IJW16" s="540"/>
      <c r="IJX16" s="541"/>
      <c r="IJY16" s="541"/>
      <c r="IJZ16" s="537"/>
      <c r="IKA16" s="266"/>
      <c r="IKB16" s="267"/>
      <c r="IKC16" s="267"/>
      <c r="IKD16" s="267"/>
      <c r="IKE16" s="267"/>
      <c r="IKF16" s="267"/>
      <c r="IKG16" s="268"/>
      <c r="IKH16" s="269"/>
      <c r="IKI16" s="269"/>
      <c r="IKJ16" s="269"/>
      <c r="IKK16" s="269"/>
      <c r="IKL16" s="270"/>
      <c r="IKM16" s="265"/>
      <c r="IKN16" s="537"/>
      <c r="IKO16" s="537"/>
      <c r="IKP16" s="538"/>
      <c r="IKQ16" s="539"/>
      <c r="IKS16" s="540"/>
      <c r="IKT16" s="540"/>
      <c r="IKU16" s="541"/>
      <c r="IKV16" s="541"/>
      <c r="IKW16" s="537"/>
      <c r="IKX16" s="266"/>
      <c r="IKY16" s="267"/>
      <c r="IKZ16" s="267"/>
      <c r="ILA16" s="267"/>
      <c r="ILB16" s="267"/>
      <c r="ILC16" s="267"/>
      <c r="ILD16" s="268"/>
      <c r="ILE16" s="269"/>
      <c r="ILF16" s="269"/>
      <c r="ILG16" s="269"/>
      <c r="ILH16" s="269"/>
      <c r="ILI16" s="270"/>
      <c r="ILJ16" s="265"/>
      <c r="ILK16" s="537"/>
      <c r="ILL16" s="537"/>
      <c r="ILM16" s="538"/>
      <c r="ILN16" s="539"/>
      <c r="ILP16" s="540"/>
      <c r="ILQ16" s="540"/>
      <c r="ILR16" s="541"/>
      <c r="ILS16" s="541"/>
      <c r="ILT16" s="537"/>
      <c r="ILU16" s="266"/>
      <c r="ILV16" s="267"/>
      <c r="ILW16" s="267"/>
      <c r="ILX16" s="267"/>
      <c r="ILY16" s="267"/>
      <c r="ILZ16" s="267"/>
      <c r="IMA16" s="268"/>
      <c r="IMB16" s="269"/>
      <c r="IMC16" s="269"/>
      <c r="IMD16" s="269"/>
      <c r="IME16" s="269"/>
      <c r="IMF16" s="270"/>
      <c r="IMG16" s="265"/>
      <c r="IMH16" s="537"/>
      <c r="IMI16" s="537"/>
      <c r="IMJ16" s="538"/>
      <c r="IMK16" s="539"/>
      <c r="IMM16" s="540"/>
      <c r="IMN16" s="540"/>
      <c r="IMO16" s="541"/>
      <c r="IMP16" s="541"/>
      <c r="IMQ16" s="537"/>
      <c r="IMR16" s="266"/>
      <c r="IMS16" s="267"/>
      <c r="IMT16" s="267"/>
      <c r="IMU16" s="267"/>
      <c r="IMV16" s="267"/>
      <c r="IMW16" s="267"/>
      <c r="IMX16" s="268"/>
      <c r="IMY16" s="269"/>
      <c r="IMZ16" s="269"/>
      <c r="INA16" s="269"/>
      <c r="INB16" s="269"/>
      <c r="INC16" s="270"/>
      <c r="IND16" s="265"/>
      <c r="INE16" s="537"/>
      <c r="INF16" s="537"/>
      <c r="ING16" s="538"/>
      <c r="INH16" s="539"/>
      <c r="INJ16" s="540"/>
      <c r="INK16" s="540"/>
      <c r="INL16" s="541"/>
      <c r="INM16" s="541"/>
      <c r="INN16" s="537"/>
      <c r="INO16" s="266"/>
      <c r="INP16" s="267"/>
      <c r="INQ16" s="267"/>
      <c r="INR16" s="267"/>
      <c r="INS16" s="267"/>
      <c r="INT16" s="267"/>
      <c r="INU16" s="268"/>
      <c r="INV16" s="269"/>
      <c r="INW16" s="269"/>
      <c r="INX16" s="269"/>
      <c r="INY16" s="269"/>
      <c r="INZ16" s="270"/>
      <c r="IOA16" s="265"/>
      <c r="IOB16" s="537"/>
      <c r="IOC16" s="537"/>
      <c r="IOD16" s="538"/>
      <c r="IOE16" s="539"/>
      <c r="IOG16" s="540"/>
      <c r="IOH16" s="540"/>
      <c r="IOI16" s="541"/>
      <c r="IOJ16" s="541"/>
      <c r="IOK16" s="537"/>
      <c r="IOL16" s="266"/>
      <c r="IOM16" s="267"/>
      <c r="ION16" s="267"/>
      <c r="IOO16" s="267"/>
      <c r="IOP16" s="267"/>
      <c r="IOQ16" s="267"/>
      <c r="IOR16" s="268"/>
      <c r="IOS16" s="269"/>
      <c r="IOT16" s="269"/>
      <c r="IOU16" s="269"/>
      <c r="IOV16" s="269"/>
      <c r="IOW16" s="270"/>
      <c r="IOX16" s="265"/>
      <c r="IOY16" s="537"/>
      <c r="IOZ16" s="537"/>
      <c r="IPA16" s="538"/>
      <c r="IPB16" s="539"/>
      <c r="IPD16" s="540"/>
      <c r="IPE16" s="540"/>
      <c r="IPF16" s="541"/>
      <c r="IPG16" s="541"/>
      <c r="IPH16" s="537"/>
      <c r="IPI16" s="266"/>
      <c r="IPJ16" s="267"/>
      <c r="IPK16" s="267"/>
      <c r="IPL16" s="267"/>
      <c r="IPM16" s="267"/>
      <c r="IPN16" s="267"/>
      <c r="IPO16" s="268"/>
      <c r="IPP16" s="269"/>
      <c r="IPQ16" s="269"/>
      <c r="IPR16" s="269"/>
      <c r="IPS16" s="269"/>
      <c r="IPT16" s="270"/>
      <c r="IPU16" s="265"/>
      <c r="IPV16" s="537"/>
      <c r="IPW16" s="537"/>
      <c r="IPX16" s="538"/>
      <c r="IPY16" s="539"/>
      <c r="IQA16" s="540"/>
      <c r="IQB16" s="540"/>
      <c r="IQC16" s="541"/>
      <c r="IQD16" s="541"/>
      <c r="IQE16" s="537"/>
      <c r="IQF16" s="266"/>
      <c r="IQG16" s="267"/>
      <c r="IQH16" s="267"/>
      <c r="IQI16" s="267"/>
      <c r="IQJ16" s="267"/>
      <c r="IQK16" s="267"/>
      <c r="IQL16" s="268"/>
      <c r="IQM16" s="269"/>
      <c r="IQN16" s="269"/>
      <c r="IQO16" s="269"/>
      <c r="IQP16" s="269"/>
      <c r="IQQ16" s="270"/>
      <c r="IQR16" s="265"/>
      <c r="IQS16" s="537"/>
      <c r="IQT16" s="537"/>
      <c r="IQU16" s="538"/>
      <c r="IQV16" s="539"/>
      <c r="IQX16" s="540"/>
      <c r="IQY16" s="540"/>
      <c r="IQZ16" s="541"/>
      <c r="IRA16" s="541"/>
      <c r="IRB16" s="537"/>
      <c r="IRC16" s="266"/>
      <c r="IRD16" s="267"/>
      <c r="IRE16" s="267"/>
      <c r="IRF16" s="267"/>
      <c r="IRG16" s="267"/>
      <c r="IRH16" s="267"/>
      <c r="IRI16" s="268"/>
      <c r="IRJ16" s="269"/>
      <c r="IRK16" s="269"/>
      <c r="IRL16" s="269"/>
      <c r="IRM16" s="269"/>
      <c r="IRN16" s="270"/>
      <c r="IRO16" s="265"/>
      <c r="IRP16" s="537"/>
      <c r="IRQ16" s="537"/>
      <c r="IRR16" s="538"/>
      <c r="IRS16" s="539"/>
      <c r="IRU16" s="540"/>
      <c r="IRV16" s="540"/>
      <c r="IRW16" s="541"/>
      <c r="IRX16" s="541"/>
      <c r="IRY16" s="537"/>
      <c r="IRZ16" s="266"/>
      <c r="ISA16" s="267"/>
      <c r="ISB16" s="267"/>
      <c r="ISC16" s="267"/>
      <c r="ISD16" s="267"/>
      <c r="ISE16" s="267"/>
      <c r="ISF16" s="268"/>
      <c r="ISG16" s="269"/>
      <c r="ISH16" s="269"/>
      <c r="ISI16" s="269"/>
      <c r="ISJ16" s="269"/>
      <c r="ISK16" s="270"/>
      <c r="ISL16" s="265"/>
      <c r="ISM16" s="537"/>
      <c r="ISN16" s="537"/>
      <c r="ISO16" s="538"/>
      <c r="ISP16" s="539"/>
      <c r="ISR16" s="540"/>
      <c r="ISS16" s="540"/>
      <c r="IST16" s="541"/>
      <c r="ISU16" s="541"/>
      <c r="ISV16" s="537"/>
      <c r="ISW16" s="266"/>
      <c r="ISX16" s="267"/>
      <c r="ISY16" s="267"/>
      <c r="ISZ16" s="267"/>
      <c r="ITA16" s="267"/>
      <c r="ITB16" s="267"/>
      <c r="ITC16" s="268"/>
      <c r="ITD16" s="269"/>
      <c r="ITE16" s="269"/>
      <c r="ITF16" s="269"/>
      <c r="ITG16" s="269"/>
      <c r="ITH16" s="270"/>
      <c r="ITI16" s="265"/>
      <c r="ITJ16" s="537"/>
      <c r="ITK16" s="537"/>
      <c r="ITL16" s="538"/>
      <c r="ITM16" s="539"/>
      <c r="ITO16" s="540"/>
      <c r="ITP16" s="540"/>
      <c r="ITQ16" s="541"/>
      <c r="ITR16" s="541"/>
      <c r="ITS16" s="537"/>
      <c r="ITT16" s="266"/>
      <c r="ITU16" s="267"/>
      <c r="ITV16" s="267"/>
      <c r="ITW16" s="267"/>
      <c r="ITX16" s="267"/>
      <c r="ITY16" s="267"/>
      <c r="ITZ16" s="268"/>
      <c r="IUA16" s="269"/>
      <c r="IUB16" s="269"/>
      <c r="IUC16" s="269"/>
      <c r="IUD16" s="269"/>
      <c r="IUE16" s="270"/>
      <c r="IUF16" s="265"/>
      <c r="IUG16" s="537"/>
      <c r="IUH16" s="537"/>
      <c r="IUI16" s="538"/>
      <c r="IUJ16" s="539"/>
      <c r="IUL16" s="540"/>
      <c r="IUM16" s="540"/>
      <c r="IUN16" s="541"/>
      <c r="IUO16" s="541"/>
      <c r="IUP16" s="537"/>
      <c r="IUQ16" s="266"/>
      <c r="IUR16" s="267"/>
      <c r="IUS16" s="267"/>
      <c r="IUT16" s="267"/>
      <c r="IUU16" s="267"/>
      <c r="IUV16" s="267"/>
      <c r="IUW16" s="268"/>
      <c r="IUX16" s="269"/>
      <c r="IUY16" s="269"/>
      <c r="IUZ16" s="269"/>
      <c r="IVA16" s="269"/>
      <c r="IVB16" s="270"/>
      <c r="IVC16" s="265"/>
      <c r="IVD16" s="537"/>
      <c r="IVE16" s="537"/>
      <c r="IVF16" s="538"/>
      <c r="IVG16" s="539"/>
      <c r="IVI16" s="540"/>
      <c r="IVJ16" s="540"/>
      <c r="IVK16" s="541"/>
      <c r="IVL16" s="541"/>
      <c r="IVM16" s="537"/>
      <c r="IVN16" s="266"/>
      <c r="IVO16" s="267"/>
      <c r="IVP16" s="267"/>
      <c r="IVQ16" s="267"/>
      <c r="IVR16" s="267"/>
      <c r="IVS16" s="267"/>
      <c r="IVT16" s="268"/>
      <c r="IVU16" s="269"/>
      <c r="IVV16" s="269"/>
      <c r="IVW16" s="269"/>
      <c r="IVX16" s="269"/>
      <c r="IVY16" s="270"/>
      <c r="IVZ16" s="265"/>
      <c r="IWA16" s="537"/>
      <c r="IWB16" s="537"/>
      <c r="IWC16" s="538"/>
      <c r="IWD16" s="539"/>
      <c r="IWF16" s="540"/>
      <c r="IWG16" s="540"/>
      <c r="IWH16" s="541"/>
      <c r="IWI16" s="541"/>
      <c r="IWJ16" s="537"/>
      <c r="IWK16" s="266"/>
      <c r="IWL16" s="267"/>
      <c r="IWM16" s="267"/>
      <c r="IWN16" s="267"/>
      <c r="IWO16" s="267"/>
      <c r="IWP16" s="267"/>
      <c r="IWQ16" s="268"/>
      <c r="IWR16" s="269"/>
      <c r="IWS16" s="269"/>
      <c r="IWT16" s="269"/>
      <c r="IWU16" s="269"/>
      <c r="IWV16" s="270"/>
      <c r="IWW16" s="265"/>
      <c r="IWX16" s="537"/>
      <c r="IWY16" s="537"/>
      <c r="IWZ16" s="538"/>
      <c r="IXA16" s="539"/>
      <c r="IXC16" s="540"/>
      <c r="IXD16" s="540"/>
      <c r="IXE16" s="541"/>
      <c r="IXF16" s="541"/>
      <c r="IXG16" s="537"/>
      <c r="IXH16" s="266"/>
      <c r="IXI16" s="267"/>
      <c r="IXJ16" s="267"/>
      <c r="IXK16" s="267"/>
      <c r="IXL16" s="267"/>
      <c r="IXM16" s="267"/>
      <c r="IXN16" s="268"/>
      <c r="IXO16" s="269"/>
      <c r="IXP16" s="269"/>
      <c r="IXQ16" s="269"/>
      <c r="IXR16" s="269"/>
      <c r="IXS16" s="270"/>
      <c r="IXT16" s="265"/>
      <c r="IXU16" s="537"/>
      <c r="IXV16" s="537"/>
      <c r="IXW16" s="538"/>
      <c r="IXX16" s="539"/>
      <c r="IXZ16" s="540"/>
      <c r="IYA16" s="540"/>
      <c r="IYB16" s="541"/>
      <c r="IYC16" s="541"/>
      <c r="IYD16" s="537"/>
      <c r="IYE16" s="266"/>
      <c r="IYF16" s="267"/>
      <c r="IYG16" s="267"/>
      <c r="IYH16" s="267"/>
      <c r="IYI16" s="267"/>
      <c r="IYJ16" s="267"/>
      <c r="IYK16" s="268"/>
      <c r="IYL16" s="269"/>
      <c r="IYM16" s="269"/>
      <c r="IYN16" s="269"/>
      <c r="IYO16" s="269"/>
      <c r="IYP16" s="270"/>
      <c r="IYQ16" s="265"/>
      <c r="IYR16" s="537"/>
      <c r="IYS16" s="537"/>
      <c r="IYT16" s="538"/>
      <c r="IYU16" s="539"/>
      <c r="IYW16" s="540"/>
      <c r="IYX16" s="540"/>
      <c r="IYY16" s="541"/>
      <c r="IYZ16" s="541"/>
      <c r="IZA16" s="537"/>
      <c r="IZB16" s="266"/>
      <c r="IZC16" s="267"/>
      <c r="IZD16" s="267"/>
      <c r="IZE16" s="267"/>
      <c r="IZF16" s="267"/>
      <c r="IZG16" s="267"/>
      <c r="IZH16" s="268"/>
      <c r="IZI16" s="269"/>
      <c r="IZJ16" s="269"/>
      <c r="IZK16" s="269"/>
      <c r="IZL16" s="269"/>
      <c r="IZM16" s="270"/>
      <c r="IZN16" s="265"/>
      <c r="IZO16" s="537"/>
      <c r="IZP16" s="537"/>
      <c r="IZQ16" s="538"/>
      <c r="IZR16" s="539"/>
      <c r="IZT16" s="540"/>
      <c r="IZU16" s="540"/>
      <c r="IZV16" s="541"/>
      <c r="IZW16" s="541"/>
      <c r="IZX16" s="537"/>
      <c r="IZY16" s="266"/>
      <c r="IZZ16" s="267"/>
      <c r="JAA16" s="267"/>
      <c r="JAB16" s="267"/>
      <c r="JAC16" s="267"/>
      <c r="JAD16" s="267"/>
      <c r="JAE16" s="268"/>
      <c r="JAF16" s="269"/>
      <c r="JAG16" s="269"/>
      <c r="JAH16" s="269"/>
      <c r="JAI16" s="269"/>
      <c r="JAJ16" s="270"/>
      <c r="JAK16" s="265"/>
      <c r="JAL16" s="537"/>
      <c r="JAM16" s="537"/>
      <c r="JAN16" s="538"/>
      <c r="JAO16" s="539"/>
      <c r="JAQ16" s="540"/>
      <c r="JAR16" s="540"/>
      <c r="JAS16" s="541"/>
      <c r="JAT16" s="541"/>
      <c r="JAU16" s="537"/>
      <c r="JAV16" s="266"/>
      <c r="JAW16" s="267"/>
      <c r="JAX16" s="267"/>
      <c r="JAY16" s="267"/>
      <c r="JAZ16" s="267"/>
      <c r="JBA16" s="267"/>
      <c r="JBB16" s="268"/>
      <c r="JBC16" s="269"/>
      <c r="JBD16" s="269"/>
      <c r="JBE16" s="269"/>
      <c r="JBF16" s="269"/>
      <c r="JBG16" s="270"/>
      <c r="JBH16" s="265"/>
      <c r="JBI16" s="537"/>
      <c r="JBJ16" s="537"/>
      <c r="JBK16" s="538"/>
      <c r="JBL16" s="539"/>
      <c r="JBN16" s="540"/>
      <c r="JBO16" s="540"/>
      <c r="JBP16" s="541"/>
      <c r="JBQ16" s="541"/>
      <c r="JBR16" s="537"/>
      <c r="JBS16" s="266"/>
      <c r="JBT16" s="267"/>
      <c r="JBU16" s="267"/>
      <c r="JBV16" s="267"/>
      <c r="JBW16" s="267"/>
      <c r="JBX16" s="267"/>
      <c r="JBY16" s="268"/>
      <c r="JBZ16" s="269"/>
      <c r="JCA16" s="269"/>
      <c r="JCB16" s="269"/>
      <c r="JCC16" s="269"/>
      <c r="JCD16" s="270"/>
      <c r="JCE16" s="265"/>
      <c r="JCF16" s="537"/>
      <c r="JCG16" s="537"/>
      <c r="JCH16" s="538"/>
      <c r="JCI16" s="539"/>
      <c r="JCK16" s="540"/>
      <c r="JCL16" s="540"/>
      <c r="JCM16" s="541"/>
      <c r="JCN16" s="541"/>
      <c r="JCO16" s="537"/>
      <c r="JCP16" s="266"/>
      <c r="JCQ16" s="267"/>
      <c r="JCR16" s="267"/>
      <c r="JCS16" s="267"/>
      <c r="JCT16" s="267"/>
      <c r="JCU16" s="267"/>
      <c r="JCV16" s="268"/>
      <c r="JCW16" s="269"/>
      <c r="JCX16" s="269"/>
      <c r="JCY16" s="269"/>
      <c r="JCZ16" s="269"/>
      <c r="JDA16" s="270"/>
      <c r="JDB16" s="265"/>
      <c r="JDC16" s="537"/>
      <c r="JDD16" s="537"/>
      <c r="JDE16" s="538"/>
      <c r="JDF16" s="539"/>
      <c r="JDH16" s="540"/>
      <c r="JDI16" s="540"/>
      <c r="JDJ16" s="541"/>
      <c r="JDK16" s="541"/>
      <c r="JDL16" s="537"/>
      <c r="JDM16" s="266"/>
      <c r="JDN16" s="267"/>
      <c r="JDO16" s="267"/>
      <c r="JDP16" s="267"/>
      <c r="JDQ16" s="267"/>
      <c r="JDR16" s="267"/>
      <c r="JDS16" s="268"/>
      <c r="JDT16" s="269"/>
      <c r="JDU16" s="269"/>
      <c r="JDV16" s="269"/>
      <c r="JDW16" s="269"/>
      <c r="JDX16" s="270"/>
      <c r="JDY16" s="265"/>
      <c r="JDZ16" s="537"/>
      <c r="JEA16" s="537"/>
      <c r="JEB16" s="538"/>
      <c r="JEC16" s="539"/>
      <c r="JEE16" s="540"/>
      <c r="JEF16" s="540"/>
      <c r="JEG16" s="541"/>
      <c r="JEH16" s="541"/>
      <c r="JEI16" s="537"/>
      <c r="JEJ16" s="266"/>
      <c r="JEK16" s="267"/>
      <c r="JEL16" s="267"/>
      <c r="JEM16" s="267"/>
      <c r="JEN16" s="267"/>
      <c r="JEO16" s="267"/>
      <c r="JEP16" s="268"/>
      <c r="JEQ16" s="269"/>
      <c r="JER16" s="269"/>
      <c r="JES16" s="269"/>
      <c r="JET16" s="269"/>
      <c r="JEU16" s="270"/>
      <c r="JEV16" s="265"/>
      <c r="JEW16" s="537"/>
      <c r="JEX16" s="537"/>
      <c r="JEY16" s="538"/>
      <c r="JEZ16" s="539"/>
      <c r="JFB16" s="540"/>
      <c r="JFC16" s="540"/>
      <c r="JFD16" s="541"/>
      <c r="JFE16" s="541"/>
      <c r="JFF16" s="537"/>
      <c r="JFG16" s="266"/>
      <c r="JFH16" s="267"/>
      <c r="JFI16" s="267"/>
      <c r="JFJ16" s="267"/>
      <c r="JFK16" s="267"/>
      <c r="JFL16" s="267"/>
      <c r="JFM16" s="268"/>
      <c r="JFN16" s="269"/>
      <c r="JFO16" s="269"/>
      <c r="JFP16" s="269"/>
      <c r="JFQ16" s="269"/>
      <c r="JFR16" s="270"/>
      <c r="JFS16" s="265"/>
      <c r="JFT16" s="537"/>
      <c r="JFU16" s="537"/>
      <c r="JFV16" s="538"/>
      <c r="JFW16" s="539"/>
      <c r="JFY16" s="540"/>
      <c r="JFZ16" s="540"/>
      <c r="JGA16" s="541"/>
      <c r="JGB16" s="541"/>
      <c r="JGC16" s="537"/>
      <c r="JGD16" s="266"/>
      <c r="JGE16" s="267"/>
      <c r="JGF16" s="267"/>
      <c r="JGG16" s="267"/>
      <c r="JGH16" s="267"/>
      <c r="JGI16" s="267"/>
      <c r="JGJ16" s="268"/>
      <c r="JGK16" s="269"/>
      <c r="JGL16" s="269"/>
      <c r="JGM16" s="269"/>
      <c r="JGN16" s="269"/>
      <c r="JGO16" s="270"/>
      <c r="JGP16" s="265"/>
      <c r="JGQ16" s="537"/>
      <c r="JGR16" s="537"/>
      <c r="JGS16" s="538"/>
      <c r="JGT16" s="539"/>
      <c r="JGV16" s="540"/>
      <c r="JGW16" s="540"/>
      <c r="JGX16" s="541"/>
      <c r="JGY16" s="541"/>
      <c r="JGZ16" s="537"/>
      <c r="JHA16" s="266"/>
      <c r="JHB16" s="267"/>
      <c r="JHC16" s="267"/>
      <c r="JHD16" s="267"/>
      <c r="JHE16" s="267"/>
      <c r="JHF16" s="267"/>
      <c r="JHG16" s="268"/>
      <c r="JHH16" s="269"/>
      <c r="JHI16" s="269"/>
      <c r="JHJ16" s="269"/>
      <c r="JHK16" s="269"/>
      <c r="JHL16" s="270"/>
      <c r="JHM16" s="265"/>
      <c r="JHN16" s="537"/>
      <c r="JHO16" s="537"/>
      <c r="JHP16" s="538"/>
      <c r="JHQ16" s="539"/>
      <c r="JHS16" s="540"/>
      <c r="JHT16" s="540"/>
      <c r="JHU16" s="541"/>
      <c r="JHV16" s="541"/>
      <c r="JHW16" s="537"/>
      <c r="JHX16" s="266"/>
      <c r="JHY16" s="267"/>
      <c r="JHZ16" s="267"/>
      <c r="JIA16" s="267"/>
      <c r="JIB16" s="267"/>
      <c r="JIC16" s="267"/>
      <c r="JID16" s="268"/>
      <c r="JIE16" s="269"/>
      <c r="JIF16" s="269"/>
      <c r="JIG16" s="269"/>
      <c r="JIH16" s="269"/>
      <c r="JII16" s="270"/>
      <c r="JIJ16" s="265"/>
      <c r="JIK16" s="537"/>
      <c r="JIL16" s="537"/>
      <c r="JIM16" s="538"/>
      <c r="JIN16" s="539"/>
      <c r="JIP16" s="540"/>
      <c r="JIQ16" s="540"/>
      <c r="JIR16" s="541"/>
      <c r="JIS16" s="541"/>
      <c r="JIT16" s="537"/>
      <c r="JIU16" s="266"/>
      <c r="JIV16" s="267"/>
      <c r="JIW16" s="267"/>
      <c r="JIX16" s="267"/>
      <c r="JIY16" s="267"/>
      <c r="JIZ16" s="267"/>
      <c r="JJA16" s="268"/>
      <c r="JJB16" s="269"/>
      <c r="JJC16" s="269"/>
      <c r="JJD16" s="269"/>
      <c r="JJE16" s="269"/>
      <c r="JJF16" s="270"/>
      <c r="JJG16" s="265"/>
      <c r="JJH16" s="537"/>
      <c r="JJI16" s="537"/>
      <c r="JJJ16" s="538"/>
      <c r="JJK16" s="539"/>
      <c r="JJM16" s="540"/>
      <c r="JJN16" s="540"/>
      <c r="JJO16" s="541"/>
      <c r="JJP16" s="541"/>
      <c r="JJQ16" s="537"/>
      <c r="JJR16" s="266"/>
      <c r="JJS16" s="267"/>
      <c r="JJT16" s="267"/>
      <c r="JJU16" s="267"/>
      <c r="JJV16" s="267"/>
      <c r="JJW16" s="267"/>
      <c r="JJX16" s="268"/>
      <c r="JJY16" s="269"/>
      <c r="JJZ16" s="269"/>
      <c r="JKA16" s="269"/>
      <c r="JKB16" s="269"/>
      <c r="JKC16" s="270"/>
      <c r="JKD16" s="265"/>
      <c r="JKE16" s="537"/>
      <c r="JKF16" s="537"/>
      <c r="JKG16" s="538"/>
      <c r="JKH16" s="539"/>
      <c r="JKJ16" s="540"/>
      <c r="JKK16" s="540"/>
      <c r="JKL16" s="541"/>
      <c r="JKM16" s="541"/>
      <c r="JKN16" s="537"/>
      <c r="JKO16" s="266"/>
      <c r="JKP16" s="267"/>
      <c r="JKQ16" s="267"/>
      <c r="JKR16" s="267"/>
      <c r="JKS16" s="267"/>
      <c r="JKT16" s="267"/>
      <c r="JKU16" s="268"/>
      <c r="JKV16" s="269"/>
      <c r="JKW16" s="269"/>
      <c r="JKX16" s="269"/>
      <c r="JKY16" s="269"/>
      <c r="JKZ16" s="270"/>
      <c r="JLA16" s="265"/>
      <c r="JLB16" s="537"/>
      <c r="JLC16" s="537"/>
      <c r="JLD16" s="538"/>
      <c r="JLE16" s="539"/>
      <c r="JLG16" s="540"/>
      <c r="JLH16" s="540"/>
      <c r="JLI16" s="541"/>
      <c r="JLJ16" s="541"/>
      <c r="JLK16" s="537"/>
      <c r="JLL16" s="266"/>
      <c r="JLM16" s="267"/>
      <c r="JLN16" s="267"/>
      <c r="JLO16" s="267"/>
      <c r="JLP16" s="267"/>
      <c r="JLQ16" s="267"/>
      <c r="JLR16" s="268"/>
      <c r="JLS16" s="269"/>
      <c r="JLT16" s="269"/>
      <c r="JLU16" s="269"/>
      <c r="JLV16" s="269"/>
      <c r="JLW16" s="270"/>
      <c r="JLX16" s="265"/>
      <c r="JLY16" s="537"/>
      <c r="JLZ16" s="537"/>
      <c r="JMA16" s="538"/>
      <c r="JMB16" s="539"/>
      <c r="JMD16" s="540"/>
      <c r="JME16" s="540"/>
      <c r="JMF16" s="541"/>
      <c r="JMG16" s="541"/>
      <c r="JMH16" s="537"/>
      <c r="JMI16" s="266"/>
      <c r="JMJ16" s="267"/>
      <c r="JMK16" s="267"/>
      <c r="JML16" s="267"/>
      <c r="JMM16" s="267"/>
      <c r="JMN16" s="267"/>
      <c r="JMO16" s="268"/>
      <c r="JMP16" s="269"/>
      <c r="JMQ16" s="269"/>
      <c r="JMR16" s="269"/>
      <c r="JMS16" s="269"/>
      <c r="JMT16" s="270"/>
      <c r="JMU16" s="265"/>
      <c r="JMV16" s="537"/>
      <c r="JMW16" s="537"/>
      <c r="JMX16" s="538"/>
      <c r="JMY16" s="539"/>
      <c r="JNA16" s="540"/>
      <c r="JNB16" s="540"/>
      <c r="JNC16" s="541"/>
      <c r="JND16" s="541"/>
      <c r="JNE16" s="537"/>
      <c r="JNF16" s="266"/>
      <c r="JNG16" s="267"/>
      <c r="JNH16" s="267"/>
      <c r="JNI16" s="267"/>
      <c r="JNJ16" s="267"/>
      <c r="JNK16" s="267"/>
      <c r="JNL16" s="268"/>
      <c r="JNM16" s="269"/>
      <c r="JNN16" s="269"/>
      <c r="JNO16" s="269"/>
      <c r="JNP16" s="269"/>
      <c r="JNQ16" s="270"/>
      <c r="JNR16" s="265"/>
      <c r="JNS16" s="537"/>
      <c r="JNT16" s="537"/>
      <c r="JNU16" s="538"/>
      <c r="JNV16" s="539"/>
      <c r="JNX16" s="540"/>
      <c r="JNY16" s="540"/>
      <c r="JNZ16" s="541"/>
      <c r="JOA16" s="541"/>
      <c r="JOB16" s="537"/>
      <c r="JOC16" s="266"/>
      <c r="JOD16" s="267"/>
      <c r="JOE16" s="267"/>
      <c r="JOF16" s="267"/>
      <c r="JOG16" s="267"/>
      <c r="JOH16" s="267"/>
      <c r="JOI16" s="268"/>
      <c r="JOJ16" s="269"/>
      <c r="JOK16" s="269"/>
      <c r="JOL16" s="269"/>
      <c r="JOM16" s="269"/>
      <c r="JON16" s="270"/>
      <c r="JOO16" s="265"/>
      <c r="JOP16" s="537"/>
      <c r="JOQ16" s="537"/>
      <c r="JOR16" s="538"/>
      <c r="JOS16" s="539"/>
      <c r="JOU16" s="540"/>
      <c r="JOV16" s="540"/>
      <c r="JOW16" s="541"/>
      <c r="JOX16" s="541"/>
      <c r="JOY16" s="537"/>
      <c r="JOZ16" s="266"/>
      <c r="JPA16" s="267"/>
      <c r="JPB16" s="267"/>
      <c r="JPC16" s="267"/>
      <c r="JPD16" s="267"/>
      <c r="JPE16" s="267"/>
      <c r="JPF16" s="268"/>
      <c r="JPG16" s="269"/>
      <c r="JPH16" s="269"/>
      <c r="JPI16" s="269"/>
      <c r="JPJ16" s="269"/>
      <c r="JPK16" s="270"/>
      <c r="JPL16" s="265"/>
      <c r="JPM16" s="537"/>
      <c r="JPN16" s="537"/>
      <c r="JPO16" s="538"/>
      <c r="JPP16" s="539"/>
      <c r="JPR16" s="540"/>
      <c r="JPS16" s="540"/>
      <c r="JPT16" s="541"/>
      <c r="JPU16" s="541"/>
      <c r="JPV16" s="537"/>
      <c r="JPW16" s="266"/>
      <c r="JPX16" s="267"/>
      <c r="JPY16" s="267"/>
      <c r="JPZ16" s="267"/>
      <c r="JQA16" s="267"/>
      <c r="JQB16" s="267"/>
      <c r="JQC16" s="268"/>
      <c r="JQD16" s="269"/>
      <c r="JQE16" s="269"/>
      <c r="JQF16" s="269"/>
      <c r="JQG16" s="269"/>
      <c r="JQH16" s="270"/>
      <c r="JQI16" s="265"/>
      <c r="JQJ16" s="537"/>
      <c r="JQK16" s="537"/>
      <c r="JQL16" s="538"/>
      <c r="JQM16" s="539"/>
      <c r="JQO16" s="540"/>
      <c r="JQP16" s="540"/>
      <c r="JQQ16" s="541"/>
      <c r="JQR16" s="541"/>
      <c r="JQS16" s="537"/>
      <c r="JQT16" s="266"/>
      <c r="JQU16" s="267"/>
      <c r="JQV16" s="267"/>
      <c r="JQW16" s="267"/>
      <c r="JQX16" s="267"/>
      <c r="JQY16" s="267"/>
      <c r="JQZ16" s="268"/>
      <c r="JRA16" s="269"/>
      <c r="JRB16" s="269"/>
      <c r="JRC16" s="269"/>
      <c r="JRD16" s="269"/>
      <c r="JRE16" s="270"/>
      <c r="JRF16" s="265"/>
      <c r="JRG16" s="537"/>
      <c r="JRH16" s="537"/>
      <c r="JRI16" s="538"/>
      <c r="JRJ16" s="539"/>
      <c r="JRL16" s="540"/>
      <c r="JRM16" s="540"/>
      <c r="JRN16" s="541"/>
      <c r="JRO16" s="541"/>
      <c r="JRP16" s="537"/>
      <c r="JRQ16" s="266"/>
      <c r="JRR16" s="267"/>
      <c r="JRS16" s="267"/>
      <c r="JRT16" s="267"/>
      <c r="JRU16" s="267"/>
      <c r="JRV16" s="267"/>
      <c r="JRW16" s="268"/>
      <c r="JRX16" s="269"/>
      <c r="JRY16" s="269"/>
      <c r="JRZ16" s="269"/>
      <c r="JSA16" s="269"/>
      <c r="JSB16" s="270"/>
      <c r="JSC16" s="265"/>
      <c r="JSD16" s="537"/>
      <c r="JSE16" s="537"/>
      <c r="JSF16" s="538"/>
      <c r="JSG16" s="539"/>
      <c r="JSI16" s="540"/>
      <c r="JSJ16" s="540"/>
      <c r="JSK16" s="541"/>
      <c r="JSL16" s="541"/>
      <c r="JSM16" s="537"/>
      <c r="JSN16" s="266"/>
      <c r="JSO16" s="267"/>
      <c r="JSP16" s="267"/>
      <c r="JSQ16" s="267"/>
      <c r="JSR16" s="267"/>
      <c r="JSS16" s="267"/>
      <c r="JST16" s="268"/>
      <c r="JSU16" s="269"/>
      <c r="JSV16" s="269"/>
      <c r="JSW16" s="269"/>
      <c r="JSX16" s="269"/>
      <c r="JSY16" s="270"/>
      <c r="JSZ16" s="265"/>
      <c r="JTA16" s="537"/>
      <c r="JTB16" s="537"/>
      <c r="JTC16" s="538"/>
      <c r="JTD16" s="539"/>
      <c r="JTF16" s="540"/>
      <c r="JTG16" s="540"/>
      <c r="JTH16" s="541"/>
      <c r="JTI16" s="541"/>
      <c r="JTJ16" s="537"/>
      <c r="JTK16" s="266"/>
      <c r="JTL16" s="267"/>
      <c r="JTM16" s="267"/>
      <c r="JTN16" s="267"/>
      <c r="JTO16" s="267"/>
      <c r="JTP16" s="267"/>
      <c r="JTQ16" s="268"/>
      <c r="JTR16" s="269"/>
      <c r="JTS16" s="269"/>
      <c r="JTT16" s="269"/>
      <c r="JTU16" s="269"/>
      <c r="JTV16" s="270"/>
      <c r="JTW16" s="265"/>
      <c r="JTX16" s="537"/>
      <c r="JTY16" s="537"/>
      <c r="JTZ16" s="538"/>
      <c r="JUA16" s="539"/>
      <c r="JUC16" s="540"/>
      <c r="JUD16" s="540"/>
      <c r="JUE16" s="541"/>
      <c r="JUF16" s="541"/>
      <c r="JUG16" s="537"/>
      <c r="JUH16" s="266"/>
      <c r="JUI16" s="267"/>
      <c r="JUJ16" s="267"/>
      <c r="JUK16" s="267"/>
      <c r="JUL16" s="267"/>
      <c r="JUM16" s="267"/>
      <c r="JUN16" s="268"/>
      <c r="JUO16" s="269"/>
      <c r="JUP16" s="269"/>
      <c r="JUQ16" s="269"/>
      <c r="JUR16" s="269"/>
      <c r="JUS16" s="270"/>
      <c r="JUT16" s="265"/>
      <c r="JUU16" s="537"/>
      <c r="JUV16" s="537"/>
      <c r="JUW16" s="538"/>
      <c r="JUX16" s="539"/>
      <c r="JUZ16" s="540"/>
      <c r="JVA16" s="540"/>
      <c r="JVB16" s="541"/>
      <c r="JVC16" s="541"/>
      <c r="JVD16" s="537"/>
      <c r="JVE16" s="266"/>
      <c r="JVF16" s="267"/>
      <c r="JVG16" s="267"/>
      <c r="JVH16" s="267"/>
      <c r="JVI16" s="267"/>
      <c r="JVJ16" s="267"/>
      <c r="JVK16" s="268"/>
      <c r="JVL16" s="269"/>
      <c r="JVM16" s="269"/>
      <c r="JVN16" s="269"/>
      <c r="JVO16" s="269"/>
      <c r="JVP16" s="270"/>
      <c r="JVQ16" s="265"/>
      <c r="JVR16" s="537"/>
      <c r="JVS16" s="537"/>
      <c r="JVT16" s="538"/>
      <c r="JVU16" s="539"/>
      <c r="JVW16" s="540"/>
      <c r="JVX16" s="540"/>
      <c r="JVY16" s="541"/>
      <c r="JVZ16" s="541"/>
      <c r="JWA16" s="537"/>
      <c r="JWB16" s="266"/>
      <c r="JWC16" s="267"/>
      <c r="JWD16" s="267"/>
      <c r="JWE16" s="267"/>
      <c r="JWF16" s="267"/>
      <c r="JWG16" s="267"/>
      <c r="JWH16" s="268"/>
      <c r="JWI16" s="269"/>
      <c r="JWJ16" s="269"/>
      <c r="JWK16" s="269"/>
      <c r="JWL16" s="269"/>
      <c r="JWM16" s="270"/>
      <c r="JWN16" s="265"/>
      <c r="JWO16" s="537"/>
      <c r="JWP16" s="537"/>
      <c r="JWQ16" s="538"/>
      <c r="JWR16" s="539"/>
      <c r="JWT16" s="540"/>
      <c r="JWU16" s="540"/>
      <c r="JWV16" s="541"/>
      <c r="JWW16" s="541"/>
      <c r="JWX16" s="537"/>
      <c r="JWY16" s="266"/>
      <c r="JWZ16" s="267"/>
      <c r="JXA16" s="267"/>
      <c r="JXB16" s="267"/>
      <c r="JXC16" s="267"/>
      <c r="JXD16" s="267"/>
      <c r="JXE16" s="268"/>
      <c r="JXF16" s="269"/>
      <c r="JXG16" s="269"/>
      <c r="JXH16" s="269"/>
      <c r="JXI16" s="269"/>
      <c r="JXJ16" s="270"/>
      <c r="JXK16" s="265"/>
      <c r="JXL16" s="537"/>
      <c r="JXM16" s="537"/>
      <c r="JXN16" s="538"/>
      <c r="JXO16" s="539"/>
      <c r="JXQ16" s="540"/>
      <c r="JXR16" s="540"/>
      <c r="JXS16" s="541"/>
      <c r="JXT16" s="541"/>
      <c r="JXU16" s="537"/>
      <c r="JXV16" s="266"/>
      <c r="JXW16" s="267"/>
      <c r="JXX16" s="267"/>
      <c r="JXY16" s="267"/>
      <c r="JXZ16" s="267"/>
      <c r="JYA16" s="267"/>
      <c r="JYB16" s="268"/>
      <c r="JYC16" s="269"/>
      <c r="JYD16" s="269"/>
      <c r="JYE16" s="269"/>
      <c r="JYF16" s="269"/>
      <c r="JYG16" s="270"/>
      <c r="JYH16" s="265"/>
      <c r="JYI16" s="537"/>
      <c r="JYJ16" s="537"/>
      <c r="JYK16" s="538"/>
      <c r="JYL16" s="539"/>
      <c r="JYN16" s="540"/>
      <c r="JYO16" s="540"/>
      <c r="JYP16" s="541"/>
      <c r="JYQ16" s="541"/>
      <c r="JYR16" s="537"/>
      <c r="JYS16" s="266"/>
      <c r="JYT16" s="267"/>
      <c r="JYU16" s="267"/>
      <c r="JYV16" s="267"/>
      <c r="JYW16" s="267"/>
      <c r="JYX16" s="267"/>
      <c r="JYY16" s="268"/>
      <c r="JYZ16" s="269"/>
      <c r="JZA16" s="269"/>
      <c r="JZB16" s="269"/>
      <c r="JZC16" s="269"/>
      <c r="JZD16" s="270"/>
      <c r="JZE16" s="265"/>
      <c r="JZF16" s="537"/>
      <c r="JZG16" s="537"/>
      <c r="JZH16" s="538"/>
      <c r="JZI16" s="539"/>
      <c r="JZK16" s="540"/>
      <c r="JZL16" s="540"/>
      <c r="JZM16" s="541"/>
      <c r="JZN16" s="541"/>
      <c r="JZO16" s="537"/>
      <c r="JZP16" s="266"/>
      <c r="JZQ16" s="267"/>
      <c r="JZR16" s="267"/>
      <c r="JZS16" s="267"/>
      <c r="JZT16" s="267"/>
      <c r="JZU16" s="267"/>
      <c r="JZV16" s="268"/>
      <c r="JZW16" s="269"/>
      <c r="JZX16" s="269"/>
      <c r="JZY16" s="269"/>
      <c r="JZZ16" s="269"/>
      <c r="KAA16" s="270"/>
      <c r="KAB16" s="265"/>
      <c r="KAC16" s="537"/>
      <c r="KAD16" s="537"/>
      <c r="KAE16" s="538"/>
      <c r="KAF16" s="539"/>
      <c r="KAH16" s="540"/>
      <c r="KAI16" s="540"/>
      <c r="KAJ16" s="541"/>
      <c r="KAK16" s="541"/>
      <c r="KAL16" s="537"/>
      <c r="KAM16" s="266"/>
      <c r="KAN16" s="267"/>
      <c r="KAO16" s="267"/>
      <c r="KAP16" s="267"/>
      <c r="KAQ16" s="267"/>
      <c r="KAR16" s="267"/>
      <c r="KAS16" s="268"/>
      <c r="KAT16" s="269"/>
      <c r="KAU16" s="269"/>
      <c r="KAV16" s="269"/>
      <c r="KAW16" s="269"/>
      <c r="KAX16" s="270"/>
      <c r="KAY16" s="265"/>
      <c r="KAZ16" s="537"/>
      <c r="KBA16" s="537"/>
      <c r="KBB16" s="538"/>
      <c r="KBC16" s="539"/>
      <c r="KBE16" s="540"/>
      <c r="KBF16" s="540"/>
      <c r="KBG16" s="541"/>
      <c r="KBH16" s="541"/>
      <c r="KBI16" s="537"/>
      <c r="KBJ16" s="266"/>
      <c r="KBK16" s="267"/>
      <c r="KBL16" s="267"/>
      <c r="KBM16" s="267"/>
      <c r="KBN16" s="267"/>
      <c r="KBO16" s="267"/>
      <c r="KBP16" s="268"/>
      <c r="KBQ16" s="269"/>
      <c r="KBR16" s="269"/>
      <c r="KBS16" s="269"/>
      <c r="KBT16" s="269"/>
      <c r="KBU16" s="270"/>
      <c r="KBV16" s="265"/>
      <c r="KBW16" s="537"/>
      <c r="KBX16" s="537"/>
      <c r="KBY16" s="538"/>
      <c r="KBZ16" s="539"/>
      <c r="KCB16" s="540"/>
      <c r="KCC16" s="540"/>
      <c r="KCD16" s="541"/>
      <c r="KCE16" s="541"/>
      <c r="KCF16" s="537"/>
      <c r="KCG16" s="266"/>
      <c r="KCH16" s="267"/>
      <c r="KCI16" s="267"/>
      <c r="KCJ16" s="267"/>
      <c r="KCK16" s="267"/>
      <c r="KCL16" s="267"/>
      <c r="KCM16" s="268"/>
      <c r="KCN16" s="269"/>
      <c r="KCO16" s="269"/>
      <c r="KCP16" s="269"/>
      <c r="KCQ16" s="269"/>
      <c r="KCR16" s="270"/>
      <c r="KCS16" s="265"/>
      <c r="KCT16" s="537"/>
      <c r="KCU16" s="537"/>
      <c r="KCV16" s="538"/>
      <c r="KCW16" s="539"/>
      <c r="KCY16" s="540"/>
      <c r="KCZ16" s="540"/>
      <c r="KDA16" s="541"/>
      <c r="KDB16" s="541"/>
      <c r="KDC16" s="537"/>
      <c r="KDD16" s="266"/>
      <c r="KDE16" s="267"/>
      <c r="KDF16" s="267"/>
      <c r="KDG16" s="267"/>
      <c r="KDH16" s="267"/>
      <c r="KDI16" s="267"/>
      <c r="KDJ16" s="268"/>
      <c r="KDK16" s="269"/>
      <c r="KDL16" s="269"/>
      <c r="KDM16" s="269"/>
      <c r="KDN16" s="269"/>
      <c r="KDO16" s="270"/>
      <c r="KDP16" s="265"/>
      <c r="KDQ16" s="537"/>
      <c r="KDR16" s="537"/>
      <c r="KDS16" s="538"/>
      <c r="KDT16" s="539"/>
      <c r="KDV16" s="540"/>
      <c r="KDW16" s="540"/>
      <c r="KDX16" s="541"/>
      <c r="KDY16" s="541"/>
      <c r="KDZ16" s="537"/>
      <c r="KEA16" s="266"/>
      <c r="KEB16" s="267"/>
      <c r="KEC16" s="267"/>
      <c r="KED16" s="267"/>
      <c r="KEE16" s="267"/>
      <c r="KEF16" s="267"/>
      <c r="KEG16" s="268"/>
      <c r="KEH16" s="269"/>
      <c r="KEI16" s="269"/>
      <c r="KEJ16" s="269"/>
      <c r="KEK16" s="269"/>
      <c r="KEL16" s="270"/>
      <c r="KEM16" s="265"/>
      <c r="KEN16" s="537"/>
      <c r="KEO16" s="537"/>
      <c r="KEP16" s="538"/>
      <c r="KEQ16" s="539"/>
      <c r="KES16" s="540"/>
      <c r="KET16" s="540"/>
      <c r="KEU16" s="541"/>
      <c r="KEV16" s="541"/>
      <c r="KEW16" s="537"/>
      <c r="KEX16" s="266"/>
      <c r="KEY16" s="267"/>
      <c r="KEZ16" s="267"/>
      <c r="KFA16" s="267"/>
      <c r="KFB16" s="267"/>
      <c r="KFC16" s="267"/>
      <c r="KFD16" s="268"/>
      <c r="KFE16" s="269"/>
      <c r="KFF16" s="269"/>
      <c r="KFG16" s="269"/>
      <c r="KFH16" s="269"/>
      <c r="KFI16" s="270"/>
      <c r="KFJ16" s="265"/>
      <c r="KFK16" s="537"/>
      <c r="KFL16" s="537"/>
      <c r="KFM16" s="538"/>
      <c r="KFN16" s="539"/>
      <c r="KFP16" s="540"/>
      <c r="KFQ16" s="540"/>
      <c r="KFR16" s="541"/>
      <c r="KFS16" s="541"/>
      <c r="KFT16" s="537"/>
      <c r="KFU16" s="266"/>
      <c r="KFV16" s="267"/>
      <c r="KFW16" s="267"/>
      <c r="KFX16" s="267"/>
      <c r="KFY16" s="267"/>
      <c r="KFZ16" s="267"/>
      <c r="KGA16" s="268"/>
      <c r="KGB16" s="269"/>
      <c r="KGC16" s="269"/>
      <c r="KGD16" s="269"/>
      <c r="KGE16" s="269"/>
      <c r="KGF16" s="270"/>
      <c r="KGG16" s="265"/>
      <c r="KGH16" s="537"/>
      <c r="KGI16" s="537"/>
      <c r="KGJ16" s="538"/>
      <c r="KGK16" s="539"/>
      <c r="KGM16" s="540"/>
      <c r="KGN16" s="540"/>
      <c r="KGO16" s="541"/>
      <c r="KGP16" s="541"/>
      <c r="KGQ16" s="537"/>
      <c r="KGR16" s="266"/>
      <c r="KGS16" s="267"/>
      <c r="KGT16" s="267"/>
      <c r="KGU16" s="267"/>
      <c r="KGV16" s="267"/>
      <c r="KGW16" s="267"/>
      <c r="KGX16" s="268"/>
      <c r="KGY16" s="269"/>
      <c r="KGZ16" s="269"/>
      <c r="KHA16" s="269"/>
      <c r="KHB16" s="269"/>
      <c r="KHC16" s="270"/>
      <c r="KHD16" s="265"/>
      <c r="KHE16" s="537"/>
      <c r="KHF16" s="537"/>
      <c r="KHG16" s="538"/>
      <c r="KHH16" s="539"/>
      <c r="KHJ16" s="540"/>
      <c r="KHK16" s="540"/>
      <c r="KHL16" s="541"/>
      <c r="KHM16" s="541"/>
      <c r="KHN16" s="537"/>
      <c r="KHO16" s="266"/>
      <c r="KHP16" s="267"/>
      <c r="KHQ16" s="267"/>
      <c r="KHR16" s="267"/>
      <c r="KHS16" s="267"/>
      <c r="KHT16" s="267"/>
      <c r="KHU16" s="268"/>
      <c r="KHV16" s="269"/>
      <c r="KHW16" s="269"/>
      <c r="KHX16" s="269"/>
      <c r="KHY16" s="269"/>
      <c r="KHZ16" s="270"/>
      <c r="KIA16" s="265"/>
      <c r="KIB16" s="537"/>
      <c r="KIC16" s="537"/>
      <c r="KID16" s="538"/>
      <c r="KIE16" s="539"/>
      <c r="KIG16" s="540"/>
      <c r="KIH16" s="540"/>
      <c r="KII16" s="541"/>
      <c r="KIJ16" s="541"/>
      <c r="KIK16" s="537"/>
      <c r="KIL16" s="266"/>
      <c r="KIM16" s="267"/>
      <c r="KIN16" s="267"/>
      <c r="KIO16" s="267"/>
      <c r="KIP16" s="267"/>
      <c r="KIQ16" s="267"/>
      <c r="KIR16" s="268"/>
      <c r="KIS16" s="269"/>
      <c r="KIT16" s="269"/>
      <c r="KIU16" s="269"/>
      <c r="KIV16" s="269"/>
      <c r="KIW16" s="270"/>
      <c r="KIX16" s="265"/>
      <c r="KIY16" s="537"/>
      <c r="KIZ16" s="537"/>
      <c r="KJA16" s="538"/>
      <c r="KJB16" s="539"/>
      <c r="KJD16" s="540"/>
      <c r="KJE16" s="540"/>
      <c r="KJF16" s="541"/>
      <c r="KJG16" s="541"/>
      <c r="KJH16" s="537"/>
      <c r="KJI16" s="266"/>
      <c r="KJJ16" s="267"/>
      <c r="KJK16" s="267"/>
      <c r="KJL16" s="267"/>
      <c r="KJM16" s="267"/>
      <c r="KJN16" s="267"/>
      <c r="KJO16" s="268"/>
      <c r="KJP16" s="269"/>
      <c r="KJQ16" s="269"/>
      <c r="KJR16" s="269"/>
      <c r="KJS16" s="269"/>
      <c r="KJT16" s="270"/>
      <c r="KJU16" s="265"/>
      <c r="KJV16" s="537"/>
      <c r="KJW16" s="537"/>
      <c r="KJX16" s="538"/>
      <c r="KJY16" s="539"/>
      <c r="KKA16" s="540"/>
      <c r="KKB16" s="540"/>
      <c r="KKC16" s="541"/>
      <c r="KKD16" s="541"/>
      <c r="KKE16" s="537"/>
      <c r="KKF16" s="266"/>
      <c r="KKG16" s="267"/>
      <c r="KKH16" s="267"/>
      <c r="KKI16" s="267"/>
      <c r="KKJ16" s="267"/>
      <c r="KKK16" s="267"/>
      <c r="KKL16" s="268"/>
      <c r="KKM16" s="269"/>
      <c r="KKN16" s="269"/>
      <c r="KKO16" s="269"/>
      <c r="KKP16" s="269"/>
      <c r="KKQ16" s="270"/>
      <c r="KKR16" s="265"/>
      <c r="KKS16" s="537"/>
      <c r="KKT16" s="537"/>
      <c r="KKU16" s="538"/>
      <c r="KKV16" s="539"/>
      <c r="KKX16" s="540"/>
      <c r="KKY16" s="540"/>
      <c r="KKZ16" s="541"/>
      <c r="KLA16" s="541"/>
      <c r="KLB16" s="537"/>
      <c r="KLC16" s="266"/>
      <c r="KLD16" s="267"/>
      <c r="KLE16" s="267"/>
      <c r="KLF16" s="267"/>
      <c r="KLG16" s="267"/>
      <c r="KLH16" s="267"/>
      <c r="KLI16" s="268"/>
      <c r="KLJ16" s="269"/>
      <c r="KLK16" s="269"/>
      <c r="KLL16" s="269"/>
      <c r="KLM16" s="269"/>
      <c r="KLN16" s="270"/>
      <c r="KLO16" s="265"/>
      <c r="KLP16" s="537"/>
      <c r="KLQ16" s="537"/>
      <c r="KLR16" s="538"/>
      <c r="KLS16" s="539"/>
      <c r="KLU16" s="540"/>
      <c r="KLV16" s="540"/>
      <c r="KLW16" s="541"/>
      <c r="KLX16" s="541"/>
      <c r="KLY16" s="537"/>
      <c r="KLZ16" s="266"/>
      <c r="KMA16" s="267"/>
      <c r="KMB16" s="267"/>
      <c r="KMC16" s="267"/>
      <c r="KMD16" s="267"/>
      <c r="KME16" s="267"/>
      <c r="KMF16" s="268"/>
      <c r="KMG16" s="269"/>
      <c r="KMH16" s="269"/>
      <c r="KMI16" s="269"/>
      <c r="KMJ16" s="269"/>
      <c r="KMK16" s="270"/>
      <c r="KML16" s="265"/>
      <c r="KMM16" s="537"/>
      <c r="KMN16" s="537"/>
      <c r="KMO16" s="538"/>
      <c r="KMP16" s="539"/>
      <c r="KMR16" s="540"/>
      <c r="KMS16" s="540"/>
      <c r="KMT16" s="541"/>
      <c r="KMU16" s="541"/>
      <c r="KMV16" s="537"/>
      <c r="KMW16" s="266"/>
      <c r="KMX16" s="267"/>
      <c r="KMY16" s="267"/>
      <c r="KMZ16" s="267"/>
      <c r="KNA16" s="267"/>
      <c r="KNB16" s="267"/>
      <c r="KNC16" s="268"/>
      <c r="KND16" s="269"/>
      <c r="KNE16" s="269"/>
      <c r="KNF16" s="269"/>
      <c r="KNG16" s="269"/>
      <c r="KNH16" s="270"/>
      <c r="KNI16" s="265"/>
      <c r="KNJ16" s="537"/>
      <c r="KNK16" s="537"/>
      <c r="KNL16" s="538"/>
      <c r="KNM16" s="539"/>
      <c r="KNO16" s="540"/>
      <c r="KNP16" s="540"/>
      <c r="KNQ16" s="541"/>
      <c r="KNR16" s="541"/>
      <c r="KNS16" s="537"/>
      <c r="KNT16" s="266"/>
      <c r="KNU16" s="267"/>
      <c r="KNV16" s="267"/>
      <c r="KNW16" s="267"/>
      <c r="KNX16" s="267"/>
      <c r="KNY16" s="267"/>
      <c r="KNZ16" s="268"/>
      <c r="KOA16" s="269"/>
      <c r="KOB16" s="269"/>
      <c r="KOC16" s="269"/>
      <c r="KOD16" s="269"/>
      <c r="KOE16" s="270"/>
      <c r="KOF16" s="265"/>
      <c r="KOG16" s="537"/>
      <c r="KOH16" s="537"/>
      <c r="KOI16" s="538"/>
      <c r="KOJ16" s="539"/>
      <c r="KOL16" s="540"/>
      <c r="KOM16" s="540"/>
      <c r="KON16" s="541"/>
      <c r="KOO16" s="541"/>
      <c r="KOP16" s="537"/>
      <c r="KOQ16" s="266"/>
      <c r="KOR16" s="267"/>
      <c r="KOS16" s="267"/>
      <c r="KOT16" s="267"/>
      <c r="KOU16" s="267"/>
      <c r="KOV16" s="267"/>
      <c r="KOW16" s="268"/>
      <c r="KOX16" s="269"/>
      <c r="KOY16" s="269"/>
      <c r="KOZ16" s="269"/>
      <c r="KPA16" s="269"/>
      <c r="KPB16" s="270"/>
      <c r="KPC16" s="265"/>
      <c r="KPD16" s="537"/>
      <c r="KPE16" s="537"/>
      <c r="KPF16" s="538"/>
      <c r="KPG16" s="539"/>
      <c r="KPI16" s="540"/>
      <c r="KPJ16" s="540"/>
      <c r="KPK16" s="541"/>
      <c r="KPL16" s="541"/>
      <c r="KPM16" s="537"/>
      <c r="KPN16" s="266"/>
      <c r="KPO16" s="267"/>
      <c r="KPP16" s="267"/>
      <c r="KPQ16" s="267"/>
      <c r="KPR16" s="267"/>
      <c r="KPS16" s="267"/>
      <c r="KPT16" s="268"/>
      <c r="KPU16" s="269"/>
      <c r="KPV16" s="269"/>
      <c r="KPW16" s="269"/>
      <c r="KPX16" s="269"/>
      <c r="KPY16" s="270"/>
      <c r="KPZ16" s="265"/>
      <c r="KQA16" s="537"/>
      <c r="KQB16" s="537"/>
      <c r="KQC16" s="538"/>
      <c r="KQD16" s="539"/>
      <c r="KQF16" s="540"/>
      <c r="KQG16" s="540"/>
      <c r="KQH16" s="541"/>
      <c r="KQI16" s="541"/>
      <c r="KQJ16" s="537"/>
      <c r="KQK16" s="266"/>
      <c r="KQL16" s="267"/>
      <c r="KQM16" s="267"/>
      <c r="KQN16" s="267"/>
      <c r="KQO16" s="267"/>
      <c r="KQP16" s="267"/>
      <c r="KQQ16" s="268"/>
      <c r="KQR16" s="269"/>
      <c r="KQS16" s="269"/>
      <c r="KQT16" s="269"/>
      <c r="KQU16" s="269"/>
      <c r="KQV16" s="270"/>
      <c r="KQW16" s="265"/>
      <c r="KQX16" s="537"/>
      <c r="KQY16" s="537"/>
      <c r="KQZ16" s="538"/>
      <c r="KRA16" s="539"/>
      <c r="KRC16" s="540"/>
      <c r="KRD16" s="540"/>
      <c r="KRE16" s="541"/>
      <c r="KRF16" s="541"/>
      <c r="KRG16" s="537"/>
      <c r="KRH16" s="266"/>
      <c r="KRI16" s="267"/>
      <c r="KRJ16" s="267"/>
      <c r="KRK16" s="267"/>
      <c r="KRL16" s="267"/>
      <c r="KRM16" s="267"/>
      <c r="KRN16" s="268"/>
      <c r="KRO16" s="269"/>
      <c r="KRP16" s="269"/>
      <c r="KRQ16" s="269"/>
      <c r="KRR16" s="269"/>
      <c r="KRS16" s="270"/>
      <c r="KRT16" s="265"/>
      <c r="KRU16" s="537"/>
      <c r="KRV16" s="537"/>
      <c r="KRW16" s="538"/>
      <c r="KRX16" s="539"/>
      <c r="KRZ16" s="540"/>
      <c r="KSA16" s="540"/>
      <c r="KSB16" s="541"/>
      <c r="KSC16" s="541"/>
      <c r="KSD16" s="537"/>
      <c r="KSE16" s="266"/>
      <c r="KSF16" s="267"/>
      <c r="KSG16" s="267"/>
      <c r="KSH16" s="267"/>
      <c r="KSI16" s="267"/>
      <c r="KSJ16" s="267"/>
      <c r="KSK16" s="268"/>
      <c r="KSL16" s="269"/>
      <c r="KSM16" s="269"/>
      <c r="KSN16" s="269"/>
      <c r="KSO16" s="269"/>
      <c r="KSP16" s="270"/>
      <c r="KSQ16" s="265"/>
      <c r="KSR16" s="537"/>
      <c r="KSS16" s="537"/>
      <c r="KST16" s="538"/>
      <c r="KSU16" s="539"/>
      <c r="KSW16" s="540"/>
      <c r="KSX16" s="540"/>
      <c r="KSY16" s="541"/>
      <c r="KSZ16" s="541"/>
      <c r="KTA16" s="537"/>
      <c r="KTB16" s="266"/>
      <c r="KTC16" s="267"/>
      <c r="KTD16" s="267"/>
      <c r="KTE16" s="267"/>
      <c r="KTF16" s="267"/>
      <c r="KTG16" s="267"/>
      <c r="KTH16" s="268"/>
      <c r="KTI16" s="269"/>
      <c r="KTJ16" s="269"/>
      <c r="KTK16" s="269"/>
      <c r="KTL16" s="269"/>
      <c r="KTM16" s="270"/>
      <c r="KTN16" s="265"/>
      <c r="KTO16" s="537"/>
      <c r="KTP16" s="537"/>
      <c r="KTQ16" s="538"/>
      <c r="KTR16" s="539"/>
      <c r="KTT16" s="540"/>
      <c r="KTU16" s="540"/>
      <c r="KTV16" s="541"/>
      <c r="KTW16" s="541"/>
      <c r="KTX16" s="537"/>
      <c r="KTY16" s="266"/>
      <c r="KTZ16" s="267"/>
      <c r="KUA16" s="267"/>
      <c r="KUB16" s="267"/>
      <c r="KUC16" s="267"/>
      <c r="KUD16" s="267"/>
      <c r="KUE16" s="268"/>
      <c r="KUF16" s="269"/>
      <c r="KUG16" s="269"/>
      <c r="KUH16" s="269"/>
      <c r="KUI16" s="269"/>
      <c r="KUJ16" s="270"/>
      <c r="KUK16" s="265"/>
      <c r="KUL16" s="537"/>
      <c r="KUM16" s="537"/>
      <c r="KUN16" s="538"/>
      <c r="KUO16" s="539"/>
      <c r="KUQ16" s="540"/>
      <c r="KUR16" s="540"/>
      <c r="KUS16" s="541"/>
      <c r="KUT16" s="541"/>
      <c r="KUU16" s="537"/>
      <c r="KUV16" s="266"/>
      <c r="KUW16" s="267"/>
      <c r="KUX16" s="267"/>
      <c r="KUY16" s="267"/>
      <c r="KUZ16" s="267"/>
      <c r="KVA16" s="267"/>
      <c r="KVB16" s="268"/>
      <c r="KVC16" s="269"/>
      <c r="KVD16" s="269"/>
      <c r="KVE16" s="269"/>
      <c r="KVF16" s="269"/>
      <c r="KVG16" s="270"/>
      <c r="KVH16" s="265"/>
      <c r="KVI16" s="537"/>
      <c r="KVJ16" s="537"/>
      <c r="KVK16" s="538"/>
      <c r="KVL16" s="539"/>
      <c r="KVN16" s="540"/>
      <c r="KVO16" s="540"/>
      <c r="KVP16" s="541"/>
      <c r="KVQ16" s="541"/>
      <c r="KVR16" s="537"/>
      <c r="KVS16" s="266"/>
      <c r="KVT16" s="267"/>
      <c r="KVU16" s="267"/>
      <c r="KVV16" s="267"/>
      <c r="KVW16" s="267"/>
      <c r="KVX16" s="267"/>
      <c r="KVY16" s="268"/>
      <c r="KVZ16" s="269"/>
      <c r="KWA16" s="269"/>
      <c r="KWB16" s="269"/>
      <c r="KWC16" s="269"/>
      <c r="KWD16" s="270"/>
      <c r="KWE16" s="265"/>
      <c r="KWF16" s="537"/>
      <c r="KWG16" s="537"/>
      <c r="KWH16" s="538"/>
      <c r="KWI16" s="539"/>
      <c r="KWK16" s="540"/>
      <c r="KWL16" s="540"/>
      <c r="KWM16" s="541"/>
      <c r="KWN16" s="541"/>
      <c r="KWO16" s="537"/>
      <c r="KWP16" s="266"/>
      <c r="KWQ16" s="267"/>
      <c r="KWR16" s="267"/>
      <c r="KWS16" s="267"/>
      <c r="KWT16" s="267"/>
      <c r="KWU16" s="267"/>
      <c r="KWV16" s="268"/>
      <c r="KWW16" s="269"/>
      <c r="KWX16" s="269"/>
      <c r="KWY16" s="269"/>
      <c r="KWZ16" s="269"/>
      <c r="KXA16" s="270"/>
      <c r="KXB16" s="265"/>
      <c r="KXC16" s="537"/>
      <c r="KXD16" s="537"/>
      <c r="KXE16" s="538"/>
      <c r="KXF16" s="539"/>
      <c r="KXH16" s="540"/>
      <c r="KXI16" s="540"/>
      <c r="KXJ16" s="541"/>
      <c r="KXK16" s="541"/>
      <c r="KXL16" s="537"/>
      <c r="KXM16" s="266"/>
      <c r="KXN16" s="267"/>
      <c r="KXO16" s="267"/>
      <c r="KXP16" s="267"/>
      <c r="KXQ16" s="267"/>
      <c r="KXR16" s="267"/>
      <c r="KXS16" s="268"/>
      <c r="KXT16" s="269"/>
      <c r="KXU16" s="269"/>
      <c r="KXV16" s="269"/>
      <c r="KXW16" s="269"/>
      <c r="KXX16" s="270"/>
      <c r="KXY16" s="265"/>
      <c r="KXZ16" s="537"/>
      <c r="KYA16" s="537"/>
      <c r="KYB16" s="538"/>
      <c r="KYC16" s="539"/>
      <c r="KYE16" s="540"/>
      <c r="KYF16" s="540"/>
      <c r="KYG16" s="541"/>
      <c r="KYH16" s="541"/>
      <c r="KYI16" s="537"/>
      <c r="KYJ16" s="266"/>
      <c r="KYK16" s="267"/>
      <c r="KYL16" s="267"/>
      <c r="KYM16" s="267"/>
      <c r="KYN16" s="267"/>
      <c r="KYO16" s="267"/>
      <c r="KYP16" s="268"/>
      <c r="KYQ16" s="269"/>
      <c r="KYR16" s="269"/>
      <c r="KYS16" s="269"/>
      <c r="KYT16" s="269"/>
      <c r="KYU16" s="270"/>
      <c r="KYV16" s="265"/>
      <c r="KYW16" s="537"/>
      <c r="KYX16" s="537"/>
      <c r="KYY16" s="538"/>
      <c r="KYZ16" s="539"/>
      <c r="KZB16" s="540"/>
      <c r="KZC16" s="540"/>
      <c r="KZD16" s="541"/>
      <c r="KZE16" s="541"/>
      <c r="KZF16" s="537"/>
      <c r="KZG16" s="266"/>
      <c r="KZH16" s="267"/>
      <c r="KZI16" s="267"/>
      <c r="KZJ16" s="267"/>
      <c r="KZK16" s="267"/>
      <c r="KZL16" s="267"/>
      <c r="KZM16" s="268"/>
      <c r="KZN16" s="269"/>
      <c r="KZO16" s="269"/>
      <c r="KZP16" s="269"/>
      <c r="KZQ16" s="269"/>
      <c r="KZR16" s="270"/>
      <c r="KZS16" s="265"/>
      <c r="KZT16" s="537"/>
      <c r="KZU16" s="537"/>
      <c r="KZV16" s="538"/>
      <c r="KZW16" s="539"/>
      <c r="KZY16" s="540"/>
      <c r="KZZ16" s="540"/>
      <c r="LAA16" s="541"/>
      <c r="LAB16" s="541"/>
      <c r="LAC16" s="537"/>
      <c r="LAD16" s="266"/>
      <c r="LAE16" s="267"/>
      <c r="LAF16" s="267"/>
      <c r="LAG16" s="267"/>
      <c r="LAH16" s="267"/>
      <c r="LAI16" s="267"/>
      <c r="LAJ16" s="268"/>
      <c r="LAK16" s="269"/>
      <c r="LAL16" s="269"/>
      <c r="LAM16" s="269"/>
      <c r="LAN16" s="269"/>
      <c r="LAO16" s="270"/>
      <c r="LAP16" s="265"/>
      <c r="LAQ16" s="537"/>
      <c r="LAR16" s="537"/>
      <c r="LAS16" s="538"/>
      <c r="LAT16" s="539"/>
      <c r="LAV16" s="540"/>
      <c r="LAW16" s="540"/>
      <c r="LAX16" s="541"/>
      <c r="LAY16" s="541"/>
      <c r="LAZ16" s="537"/>
      <c r="LBA16" s="266"/>
      <c r="LBB16" s="267"/>
      <c r="LBC16" s="267"/>
      <c r="LBD16" s="267"/>
      <c r="LBE16" s="267"/>
      <c r="LBF16" s="267"/>
      <c r="LBG16" s="268"/>
      <c r="LBH16" s="269"/>
      <c r="LBI16" s="269"/>
      <c r="LBJ16" s="269"/>
      <c r="LBK16" s="269"/>
      <c r="LBL16" s="270"/>
      <c r="LBM16" s="265"/>
      <c r="LBN16" s="537"/>
      <c r="LBO16" s="537"/>
      <c r="LBP16" s="538"/>
      <c r="LBQ16" s="539"/>
      <c r="LBS16" s="540"/>
      <c r="LBT16" s="540"/>
      <c r="LBU16" s="541"/>
      <c r="LBV16" s="541"/>
      <c r="LBW16" s="537"/>
      <c r="LBX16" s="266"/>
      <c r="LBY16" s="267"/>
      <c r="LBZ16" s="267"/>
      <c r="LCA16" s="267"/>
      <c r="LCB16" s="267"/>
      <c r="LCC16" s="267"/>
      <c r="LCD16" s="268"/>
      <c r="LCE16" s="269"/>
      <c r="LCF16" s="269"/>
      <c r="LCG16" s="269"/>
      <c r="LCH16" s="269"/>
      <c r="LCI16" s="270"/>
      <c r="LCJ16" s="265"/>
      <c r="LCK16" s="537"/>
      <c r="LCL16" s="537"/>
      <c r="LCM16" s="538"/>
      <c r="LCN16" s="539"/>
      <c r="LCP16" s="540"/>
      <c r="LCQ16" s="540"/>
      <c r="LCR16" s="541"/>
      <c r="LCS16" s="541"/>
      <c r="LCT16" s="537"/>
      <c r="LCU16" s="266"/>
      <c r="LCV16" s="267"/>
      <c r="LCW16" s="267"/>
      <c r="LCX16" s="267"/>
      <c r="LCY16" s="267"/>
      <c r="LCZ16" s="267"/>
      <c r="LDA16" s="268"/>
      <c r="LDB16" s="269"/>
      <c r="LDC16" s="269"/>
      <c r="LDD16" s="269"/>
      <c r="LDE16" s="269"/>
      <c r="LDF16" s="270"/>
      <c r="LDG16" s="265"/>
      <c r="LDH16" s="537"/>
      <c r="LDI16" s="537"/>
      <c r="LDJ16" s="538"/>
      <c r="LDK16" s="539"/>
      <c r="LDM16" s="540"/>
      <c r="LDN16" s="540"/>
      <c r="LDO16" s="541"/>
      <c r="LDP16" s="541"/>
      <c r="LDQ16" s="537"/>
      <c r="LDR16" s="266"/>
      <c r="LDS16" s="267"/>
      <c r="LDT16" s="267"/>
      <c r="LDU16" s="267"/>
      <c r="LDV16" s="267"/>
      <c r="LDW16" s="267"/>
      <c r="LDX16" s="268"/>
      <c r="LDY16" s="269"/>
      <c r="LDZ16" s="269"/>
      <c r="LEA16" s="269"/>
      <c r="LEB16" s="269"/>
      <c r="LEC16" s="270"/>
      <c r="LED16" s="265"/>
      <c r="LEE16" s="537"/>
      <c r="LEF16" s="537"/>
      <c r="LEG16" s="538"/>
      <c r="LEH16" s="539"/>
      <c r="LEJ16" s="540"/>
      <c r="LEK16" s="540"/>
      <c r="LEL16" s="541"/>
      <c r="LEM16" s="541"/>
      <c r="LEN16" s="537"/>
      <c r="LEO16" s="266"/>
      <c r="LEP16" s="267"/>
      <c r="LEQ16" s="267"/>
      <c r="LER16" s="267"/>
      <c r="LES16" s="267"/>
      <c r="LET16" s="267"/>
      <c r="LEU16" s="268"/>
      <c r="LEV16" s="269"/>
      <c r="LEW16" s="269"/>
      <c r="LEX16" s="269"/>
      <c r="LEY16" s="269"/>
      <c r="LEZ16" s="270"/>
      <c r="LFA16" s="265"/>
      <c r="LFB16" s="537"/>
      <c r="LFC16" s="537"/>
      <c r="LFD16" s="538"/>
      <c r="LFE16" s="539"/>
      <c r="LFG16" s="540"/>
      <c r="LFH16" s="540"/>
      <c r="LFI16" s="541"/>
      <c r="LFJ16" s="541"/>
      <c r="LFK16" s="537"/>
      <c r="LFL16" s="266"/>
      <c r="LFM16" s="267"/>
      <c r="LFN16" s="267"/>
      <c r="LFO16" s="267"/>
      <c r="LFP16" s="267"/>
      <c r="LFQ16" s="267"/>
      <c r="LFR16" s="268"/>
      <c r="LFS16" s="269"/>
      <c r="LFT16" s="269"/>
      <c r="LFU16" s="269"/>
      <c r="LFV16" s="269"/>
      <c r="LFW16" s="270"/>
      <c r="LFX16" s="265"/>
      <c r="LFY16" s="537"/>
      <c r="LFZ16" s="537"/>
      <c r="LGA16" s="538"/>
      <c r="LGB16" s="539"/>
      <c r="LGD16" s="540"/>
      <c r="LGE16" s="540"/>
      <c r="LGF16" s="541"/>
      <c r="LGG16" s="541"/>
      <c r="LGH16" s="537"/>
      <c r="LGI16" s="266"/>
      <c r="LGJ16" s="267"/>
      <c r="LGK16" s="267"/>
      <c r="LGL16" s="267"/>
      <c r="LGM16" s="267"/>
      <c r="LGN16" s="267"/>
      <c r="LGO16" s="268"/>
      <c r="LGP16" s="269"/>
      <c r="LGQ16" s="269"/>
      <c r="LGR16" s="269"/>
      <c r="LGS16" s="269"/>
      <c r="LGT16" s="270"/>
      <c r="LGU16" s="265"/>
      <c r="LGV16" s="537"/>
      <c r="LGW16" s="537"/>
      <c r="LGX16" s="538"/>
      <c r="LGY16" s="539"/>
      <c r="LHA16" s="540"/>
      <c r="LHB16" s="540"/>
      <c r="LHC16" s="541"/>
      <c r="LHD16" s="541"/>
      <c r="LHE16" s="537"/>
      <c r="LHF16" s="266"/>
      <c r="LHG16" s="267"/>
      <c r="LHH16" s="267"/>
      <c r="LHI16" s="267"/>
      <c r="LHJ16" s="267"/>
      <c r="LHK16" s="267"/>
      <c r="LHL16" s="268"/>
      <c r="LHM16" s="269"/>
      <c r="LHN16" s="269"/>
      <c r="LHO16" s="269"/>
      <c r="LHP16" s="269"/>
      <c r="LHQ16" s="270"/>
      <c r="LHR16" s="265"/>
      <c r="LHS16" s="537"/>
      <c r="LHT16" s="537"/>
      <c r="LHU16" s="538"/>
      <c r="LHV16" s="539"/>
      <c r="LHX16" s="540"/>
      <c r="LHY16" s="540"/>
      <c r="LHZ16" s="541"/>
      <c r="LIA16" s="541"/>
      <c r="LIB16" s="537"/>
      <c r="LIC16" s="266"/>
      <c r="LID16" s="267"/>
      <c r="LIE16" s="267"/>
      <c r="LIF16" s="267"/>
      <c r="LIG16" s="267"/>
      <c r="LIH16" s="267"/>
      <c r="LII16" s="268"/>
      <c r="LIJ16" s="269"/>
      <c r="LIK16" s="269"/>
      <c r="LIL16" s="269"/>
      <c r="LIM16" s="269"/>
      <c r="LIN16" s="270"/>
      <c r="LIO16" s="265"/>
      <c r="LIP16" s="537"/>
      <c r="LIQ16" s="537"/>
      <c r="LIR16" s="538"/>
      <c r="LIS16" s="539"/>
      <c r="LIU16" s="540"/>
      <c r="LIV16" s="540"/>
      <c r="LIW16" s="541"/>
      <c r="LIX16" s="541"/>
      <c r="LIY16" s="537"/>
      <c r="LIZ16" s="266"/>
      <c r="LJA16" s="267"/>
      <c r="LJB16" s="267"/>
      <c r="LJC16" s="267"/>
      <c r="LJD16" s="267"/>
      <c r="LJE16" s="267"/>
      <c r="LJF16" s="268"/>
      <c r="LJG16" s="269"/>
      <c r="LJH16" s="269"/>
      <c r="LJI16" s="269"/>
      <c r="LJJ16" s="269"/>
      <c r="LJK16" s="270"/>
      <c r="LJL16" s="265"/>
      <c r="LJM16" s="537"/>
      <c r="LJN16" s="537"/>
      <c r="LJO16" s="538"/>
      <c r="LJP16" s="539"/>
      <c r="LJR16" s="540"/>
      <c r="LJS16" s="540"/>
      <c r="LJT16" s="541"/>
      <c r="LJU16" s="541"/>
      <c r="LJV16" s="537"/>
      <c r="LJW16" s="266"/>
      <c r="LJX16" s="267"/>
      <c r="LJY16" s="267"/>
      <c r="LJZ16" s="267"/>
      <c r="LKA16" s="267"/>
      <c r="LKB16" s="267"/>
      <c r="LKC16" s="268"/>
      <c r="LKD16" s="269"/>
      <c r="LKE16" s="269"/>
      <c r="LKF16" s="269"/>
      <c r="LKG16" s="269"/>
      <c r="LKH16" s="270"/>
      <c r="LKI16" s="265"/>
      <c r="LKJ16" s="537"/>
      <c r="LKK16" s="537"/>
      <c r="LKL16" s="538"/>
      <c r="LKM16" s="539"/>
      <c r="LKO16" s="540"/>
      <c r="LKP16" s="540"/>
      <c r="LKQ16" s="541"/>
      <c r="LKR16" s="541"/>
      <c r="LKS16" s="537"/>
      <c r="LKT16" s="266"/>
      <c r="LKU16" s="267"/>
      <c r="LKV16" s="267"/>
      <c r="LKW16" s="267"/>
      <c r="LKX16" s="267"/>
      <c r="LKY16" s="267"/>
      <c r="LKZ16" s="268"/>
      <c r="LLA16" s="269"/>
      <c r="LLB16" s="269"/>
      <c r="LLC16" s="269"/>
      <c r="LLD16" s="269"/>
      <c r="LLE16" s="270"/>
      <c r="LLF16" s="265"/>
      <c r="LLG16" s="537"/>
      <c r="LLH16" s="537"/>
      <c r="LLI16" s="538"/>
      <c r="LLJ16" s="539"/>
      <c r="LLL16" s="540"/>
      <c r="LLM16" s="540"/>
      <c r="LLN16" s="541"/>
      <c r="LLO16" s="541"/>
      <c r="LLP16" s="537"/>
      <c r="LLQ16" s="266"/>
      <c r="LLR16" s="267"/>
      <c r="LLS16" s="267"/>
      <c r="LLT16" s="267"/>
      <c r="LLU16" s="267"/>
      <c r="LLV16" s="267"/>
      <c r="LLW16" s="268"/>
      <c r="LLX16" s="269"/>
      <c r="LLY16" s="269"/>
      <c r="LLZ16" s="269"/>
      <c r="LMA16" s="269"/>
      <c r="LMB16" s="270"/>
      <c r="LMC16" s="265"/>
      <c r="LMD16" s="537"/>
      <c r="LME16" s="537"/>
      <c r="LMF16" s="538"/>
      <c r="LMG16" s="539"/>
      <c r="LMI16" s="540"/>
      <c r="LMJ16" s="540"/>
      <c r="LMK16" s="541"/>
      <c r="LML16" s="541"/>
      <c r="LMM16" s="537"/>
      <c r="LMN16" s="266"/>
      <c r="LMO16" s="267"/>
      <c r="LMP16" s="267"/>
      <c r="LMQ16" s="267"/>
      <c r="LMR16" s="267"/>
      <c r="LMS16" s="267"/>
      <c r="LMT16" s="268"/>
      <c r="LMU16" s="269"/>
      <c r="LMV16" s="269"/>
      <c r="LMW16" s="269"/>
      <c r="LMX16" s="269"/>
      <c r="LMY16" s="270"/>
      <c r="LMZ16" s="265"/>
      <c r="LNA16" s="537"/>
      <c r="LNB16" s="537"/>
      <c r="LNC16" s="538"/>
      <c r="LND16" s="539"/>
      <c r="LNF16" s="540"/>
      <c r="LNG16" s="540"/>
      <c r="LNH16" s="541"/>
      <c r="LNI16" s="541"/>
      <c r="LNJ16" s="537"/>
      <c r="LNK16" s="266"/>
      <c r="LNL16" s="267"/>
      <c r="LNM16" s="267"/>
      <c r="LNN16" s="267"/>
      <c r="LNO16" s="267"/>
      <c r="LNP16" s="267"/>
      <c r="LNQ16" s="268"/>
      <c r="LNR16" s="269"/>
      <c r="LNS16" s="269"/>
      <c r="LNT16" s="269"/>
      <c r="LNU16" s="269"/>
      <c r="LNV16" s="270"/>
      <c r="LNW16" s="265"/>
      <c r="LNX16" s="537"/>
      <c r="LNY16" s="537"/>
      <c r="LNZ16" s="538"/>
      <c r="LOA16" s="539"/>
      <c r="LOC16" s="540"/>
      <c r="LOD16" s="540"/>
      <c r="LOE16" s="541"/>
      <c r="LOF16" s="541"/>
      <c r="LOG16" s="537"/>
      <c r="LOH16" s="266"/>
      <c r="LOI16" s="267"/>
      <c r="LOJ16" s="267"/>
      <c r="LOK16" s="267"/>
      <c r="LOL16" s="267"/>
      <c r="LOM16" s="267"/>
      <c r="LON16" s="268"/>
      <c r="LOO16" s="269"/>
      <c r="LOP16" s="269"/>
      <c r="LOQ16" s="269"/>
      <c r="LOR16" s="269"/>
      <c r="LOS16" s="270"/>
      <c r="LOT16" s="265"/>
      <c r="LOU16" s="537"/>
      <c r="LOV16" s="537"/>
      <c r="LOW16" s="538"/>
      <c r="LOX16" s="539"/>
      <c r="LOZ16" s="540"/>
      <c r="LPA16" s="540"/>
      <c r="LPB16" s="541"/>
      <c r="LPC16" s="541"/>
      <c r="LPD16" s="537"/>
      <c r="LPE16" s="266"/>
      <c r="LPF16" s="267"/>
      <c r="LPG16" s="267"/>
      <c r="LPH16" s="267"/>
      <c r="LPI16" s="267"/>
      <c r="LPJ16" s="267"/>
      <c r="LPK16" s="268"/>
      <c r="LPL16" s="269"/>
      <c r="LPM16" s="269"/>
      <c r="LPN16" s="269"/>
      <c r="LPO16" s="269"/>
      <c r="LPP16" s="270"/>
      <c r="LPQ16" s="265"/>
      <c r="LPR16" s="537"/>
      <c r="LPS16" s="537"/>
      <c r="LPT16" s="538"/>
      <c r="LPU16" s="539"/>
      <c r="LPW16" s="540"/>
      <c r="LPX16" s="540"/>
      <c r="LPY16" s="541"/>
      <c r="LPZ16" s="541"/>
      <c r="LQA16" s="537"/>
      <c r="LQB16" s="266"/>
      <c r="LQC16" s="267"/>
      <c r="LQD16" s="267"/>
      <c r="LQE16" s="267"/>
      <c r="LQF16" s="267"/>
      <c r="LQG16" s="267"/>
      <c r="LQH16" s="268"/>
      <c r="LQI16" s="269"/>
      <c r="LQJ16" s="269"/>
      <c r="LQK16" s="269"/>
      <c r="LQL16" s="269"/>
      <c r="LQM16" s="270"/>
      <c r="LQN16" s="265"/>
      <c r="LQO16" s="537"/>
      <c r="LQP16" s="537"/>
      <c r="LQQ16" s="538"/>
      <c r="LQR16" s="539"/>
      <c r="LQT16" s="540"/>
      <c r="LQU16" s="540"/>
      <c r="LQV16" s="541"/>
      <c r="LQW16" s="541"/>
      <c r="LQX16" s="537"/>
      <c r="LQY16" s="266"/>
      <c r="LQZ16" s="267"/>
      <c r="LRA16" s="267"/>
      <c r="LRB16" s="267"/>
      <c r="LRC16" s="267"/>
      <c r="LRD16" s="267"/>
      <c r="LRE16" s="268"/>
      <c r="LRF16" s="269"/>
      <c r="LRG16" s="269"/>
      <c r="LRH16" s="269"/>
      <c r="LRI16" s="269"/>
      <c r="LRJ16" s="270"/>
      <c r="LRK16" s="265"/>
      <c r="LRL16" s="537"/>
      <c r="LRM16" s="537"/>
      <c r="LRN16" s="538"/>
      <c r="LRO16" s="539"/>
      <c r="LRQ16" s="540"/>
      <c r="LRR16" s="540"/>
      <c r="LRS16" s="541"/>
      <c r="LRT16" s="541"/>
      <c r="LRU16" s="537"/>
      <c r="LRV16" s="266"/>
      <c r="LRW16" s="267"/>
      <c r="LRX16" s="267"/>
      <c r="LRY16" s="267"/>
      <c r="LRZ16" s="267"/>
      <c r="LSA16" s="267"/>
      <c r="LSB16" s="268"/>
      <c r="LSC16" s="269"/>
      <c r="LSD16" s="269"/>
      <c r="LSE16" s="269"/>
      <c r="LSF16" s="269"/>
      <c r="LSG16" s="270"/>
      <c r="LSH16" s="265"/>
      <c r="LSI16" s="537"/>
      <c r="LSJ16" s="537"/>
      <c r="LSK16" s="538"/>
      <c r="LSL16" s="539"/>
      <c r="LSN16" s="540"/>
      <c r="LSO16" s="540"/>
      <c r="LSP16" s="541"/>
      <c r="LSQ16" s="541"/>
      <c r="LSR16" s="537"/>
      <c r="LSS16" s="266"/>
      <c r="LST16" s="267"/>
      <c r="LSU16" s="267"/>
      <c r="LSV16" s="267"/>
      <c r="LSW16" s="267"/>
      <c r="LSX16" s="267"/>
      <c r="LSY16" s="268"/>
      <c r="LSZ16" s="269"/>
      <c r="LTA16" s="269"/>
      <c r="LTB16" s="269"/>
      <c r="LTC16" s="269"/>
      <c r="LTD16" s="270"/>
      <c r="LTE16" s="265"/>
      <c r="LTF16" s="537"/>
      <c r="LTG16" s="537"/>
      <c r="LTH16" s="538"/>
      <c r="LTI16" s="539"/>
      <c r="LTK16" s="540"/>
      <c r="LTL16" s="540"/>
      <c r="LTM16" s="541"/>
      <c r="LTN16" s="541"/>
      <c r="LTO16" s="537"/>
      <c r="LTP16" s="266"/>
      <c r="LTQ16" s="267"/>
      <c r="LTR16" s="267"/>
      <c r="LTS16" s="267"/>
      <c r="LTT16" s="267"/>
      <c r="LTU16" s="267"/>
      <c r="LTV16" s="268"/>
      <c r="LTW16" s="269"/>
      <c r="LTX16" s="269"/>
      <c r="LTY16" s="269"/>
      <c r="LTZ16" s="269"/>
      <c r="LUA16" s="270"/>
      <c r="LUB16" s="265"/>
      <c r="LUC16" s="537"/>
      <c r="LUD16" s="537"/>
      <c r="LUE16" s="538"/>
      <c r="LUF16" s="539"/>
      <c r="LUH16" s="540"/>
      <c r="LUI16" s="540"/>
      <c r="LUJ16" s="541"/>
      <c r="LUK16" s="541"/>
      <c r="LUL16" s="537"/>
      <c r="LUM16" s="266"/>
      <c r="LUN16" s="267"/>
      <c r="LUO16" s="267"/>
      <c r="LUP16" s="267"/>
      <c r="LUQ16" s="267"/>
      <c r="LUR16" s="267"/>
      <c r="LUS16" s="268"/>
      <c r="LUT16" s="269"/>
      <c r="LUU16" s="269"/>
      <c r="LUV16" s="269"/>
      <c r="LUW16" s="269"/>
      <c r="LUX16" s="270"/>
      <c r="LUY16" s="265"/>
      <c r="LUZ16" s="537"/>
      <c r="LVA16" s="537"/>
      <c r="LVB16" s="538"/>
      <c r="LVC16" s="539"/>
      <c r="LVE16" s="540"/>
      <c r="LVF16" s="540"/>
      <c r="LVG16" s="541"/>
      <c r="LVH16" s="541"/>
      <c r="LVI16" s="537"/>
      <c r="LVJ16" s="266"/>
      <c r="LVK16" s="267"/>
      <c r="LVL16" s="267"/>
      <c r="LVM16" s="267"/>
      <c r="LVN16" s="267"/>
      <c r="LVO16" s="267"/>
      <c r="LVP16" s="268"/>
      <c r="LVQ16" s="269"/>
      <c r="LVR16" s="269"/>
      <c r="LVS16" s="269"/>
      <c r="LVT16" s="269"/>
      <c r="LVU16" s="270"/>
      <c r="LVV16" s="265"/>
      <c r="LVW16" s="537"/>
      <c r="LVX16" s="537"/>
      <c r="LVY16" s="538"/>
      <c r="LVZ16" s="539"/>
      <c r="LWB16" s="540"/>
      <c r="LWC16" s="540"/>
      <c r="LWD16" s="541"/>
      <c r="LWE16" s="541"/>
      <c r="LWF16" s="537"/>
      <c r="LWG16" s="266"/>
      <c r="LWH16" s="267"/>
      <c r="LWI16" s="267"/>
      <c r="LWJ16" s="267"/>
      <c r="LWK16" s="267"/>
      <c r="LWL16" s="267"/>
      <c r="LWM16" s="268"/>
      <c r="LWN16" s="269"/>
      <c r="LWO16" s="269"/>
      <c r="LWP16" s="269"/>
      <c r="LWQ16" s="269"/>
      <c r="LWR16" s="270"/>
      <c r="LWS16" s="265"/>
      <c r="LWT16" s="537"/>
      <c r="LWU16" s="537"/>
      <c r="LWV16" s="538"/>
      <c r="LWW16" s="539"/>
      <c r="LWY16" s="540"/>
      <c r="LWZ16" s="540"/>
      <c r="LXA16" s="541"/>
      <c r="LXB16" s="541"/>
      <c r="LXC16" s="537"/>
      <c r="LXD16" s="266"/>
      <c r="LXE16" s="267"/>
      <c r="LXF16" s="267"/>
      <c r="LXG16" s="267"/>
      <c r="LXH16" s="267"/>
      <c r="LXI16" s="267"/>
      <c r="LXJ16" s="268"/>
      <c r="LXK16" s="269"/>
      <c r="LXL16" s="269"/>
      <c r="LXM16" s="269"/>
      <c r="LXN16" s="269"/>
      <c r="LXO16" s="270"/>
      <c r="LXP16" s="265"/>
      <c r="LXQ16" s="537"/>
      <c r="LXR16" s="537"/>
      <c r="LXS16" s="538"/>
      <c r="LXT16" s="539"/>
      <c r="LXV16" s="540"/>
      <c r="LXW16" s="540"/>
      <c r="LXX16" s="541"/>
      <c r="LXY16" s="541"/>
      <c r="LXZ16" s="537"/>
      <c r="LYA16" s="266"/>
      <c r="LYB16" s="267"/>
      <c r="LYC16" s="267"/>
      <c r="LYD16" s="267"/>
      <c r="LYE16" s="267"/>
      <c r="LYF16" s="267"/>
      <c r="LYG16" s="268"/>
      <c r="LYH16" s="269"/>
      <c r="LYI16" s="269"/>
      <c r="LYJ16" s="269"/>
      <c r="LYK16" s="269"/>
      <c r="LYL16" s="270"/>
      <c r="LYM16" s="265"/>
      <c r="LYN16" s="537"/>
      <c r="LYO16" s="537"/>
      <c r="LYP16" s="538"/>
      <c r="LYQ16" s="539"/>
      <c r="LYS16" s="540"/>
      <c r="LYT16" s="540"/>
      <c r="LYU16" s="541"/>
      <c r="LYV16" s="541"/>
      <c r="LYW16" s="537"/>
      <c r="LYX16" s="266"/>
      <c r="LYY16" s="267"/>
      <c r="LYZ16" s="267"/>
      <c r="LZA16" s="267"/>
      <c r="LZB16" s="267"/>
      <c r="LZC16" s="267"/>
      <c r="LZD16" s="268"/>
      <c r="LZE16" s="269"/>
      <c r="LZF16" s="269"/>
      <c r="LZG16" s="269"/>
      <c r="LZH16" s="269"/>
      <c r="LZI16" s="270"/>
      <c r="LZJ16" s="265"/>
      <c r="LZK16" s="537"/>
      <c r="LZL16" s="537"/>
      <c r="LZM16" s="538"/>
      <c r="LZN16" s="539"/>
      <c r="LZP16" s="540"/>
      <c r="LZQ16" s="540"/>
      <c r="LZR16" s="541"/>
      <c r="LZS16" s="541"/>
      <c r="LZT16" s="537"/>
      <c r="LZU16" s="266"/>
      <c r="LZV16" s="267"/>
      <c r="LZW16" s="267"/>
      <c r="LZX16" s="267"/>
      <c r="LZY16" s="267"/>
      <c r="LZZ16" s="267"/>
      <c r="MAA16" s="268"/>
      <c r="MAB16" s="269"/>
      <c r="MAC16" s="269"/>
      <c r="MAD16" s="269"/>
      <c r="MAE16" s="269"/>
      <c r="MAF16" s="270"/>
      <c r="MAG16" s="265"/>
      <c r="MAH16" s="537"/>
      <c r="MAI16" s="537"/>
      <c r="MAJ16" s="538"/>
      <c r="MAK16" s="539"/>
      <c r="MAM16" s="540"/>
      <c r="MAN16" s="540"/>
      <c r="MAO16" s="541"/>
      <c r="MAP16" s="541"/>
      <c r="MAQ16" s="537"/>
      <c r="MAR16" s="266"/>
      <c r="MAS16" s="267"/>
      <c r="MAT16" s="267"/>
      <c r="MAU16" s="267"/>
      <c r="MAV16" s="267"/>
      <c r="MAW16" s="267"/>
      <c r="MAX16" s="268"/>
      <c r="MAY16" s="269"/>
      <c r="MAZ16" s="269"/>
      <c r="MBA16" s="269"/>
      <c r="MBB16" s="269"/>
      <c r="MBC16" s="270"/>
      <c r="MBD16" s="265"/>
      <c r="MBE16" s="537"/>
      <c r="MBF16" s="537"/>
      <c r="MBG16" s="538"/>
      <c r="MBH16" s="539"/>
      <c r="MBJ16" s="540"/>
      <c r="MBK16" s="540"/>
      <c r="MBL16" s="541"/>
      <c r="MBM16" s="541"/>
      <c r="MBN16" s="537"/>
      <c r="MBO16" s="266"/>
      <c r="MBP16" s="267"/>
      <c r="MBQ16" s="267"/>
      <c r="MBR16" s="267"/>
      <c r="MBS16" s="267"/>
      <c r="MBT16" s="267"/>
      <c r="MBU16" s="268"/>
      <c r="MBV16" s="269"/>
      <c r="MBW16" s="269"/>
      <c r="MBX16" s="269"/>
      <c r="MBY16" s="269"/>
      <c r="MBZ16" s="270"/>
      <c r="MCA16" s="265"/>
      <c r="MCB16" s="537"/>
      <c r="MCC16" s="537"/>
      <c r="MCD16" s="538"/>
      <c r="MCE16" s="539"/>
      <c r="MCG16" s="540"/>
      <c r="MCH16" s="540"/>
      <c r="MCI16" s="541"/>
      <c r="MCJ16" s="541"/>
      <c r="MCK16" s="537"/>
      <c r="MCL16" s="266"/>
      <c r="MCM16" s="267"/>
      <c r="MCN16" s="267"/>
      <c r="MCO16" s="267"/>
      <c r="MCP16" s="267"/>
      <c r="MCQ16" s="267"/>
      <c r="MCR16" s="268"/>
      <c r="MCS16" s="269"/>
      <c r="MCT16" s="269"/>
      <c r="MCU16" s="269"/>
      <c r="MCV16" s="269"/>
      <c r="MCW16" s="270"/>
      <c r="MCX16" s="265"/>
      <c r="MCY16" s="537"/>
      <c r="MCZ16" s="537"/>
      <c r="MDA16" s="538"/>
      <c r="MDB16" s="539"/>
      <c r="MDD16" s="540"/>
      <c r="MDE16" s="540"/>
      <c r="MDF16" s="541"/>
      <c r="MDG16" s="541"/>
      <c r="MDH16" s="537"/>
      <c r="MDI16" s="266"/>
      <c r="MDJ16" s="267"/>
      <c r="MDK16" s="267"/>
      <c r="MDL16" s="267"/>
      <c r="MDM16" s="267"/>
      <c r="MDN16" s="267"/>
      <c r="MDO16" s="268"/>
      <c r="MDP16" s="269"/>
      <c r="MDQ16" s="269"/>
      <c r="MDR16" s="269"/>
      <c r="MDS16" s="269"/>
      <c r="MDT16" s="270"/>
      <c r="MDU16" s="265"/>
      <c r="MDV16" s="537"/>
      <c r="MDW16" s="537"/>
      <c r="MDX16" s="538"/>
      <c r="MDY16" s="539"/>
      <c r="MEA16" s="540"/>
      <c r="MEB16" s="540"/>
      <c r="MEC16" s="541"/>
      <c r="MED16" s="541"/>
      <c r="MEE16" s="537"/>
      <c r="MEF16" s="266"/>
      <c r="MEG16" s="267"/>
      <c r="MEH16" s="267"/>
      <c r="MEI16" s="267"/>
      <c r="MEJ16" s="267"/>
      <c r="MEK16" s="267"/>
      <c r="MEL16" s="268"/>
      <c r="MEM16" s="269"/>
      <c r="MEN16" s="269"/>
      <c r="MEO16" s="269"/>
      <c r="MEP16" s="269"/>
      <c r="MEQ16" s="270"/>
      <c r="MER16" s="265"/>
      <c r="MES16" s="537"/>
      <c r="MET16" s="537"/>
      <c r="MEU16" s="538"/>
      <c r="MEV16" s="539"/>
      <c r="MEX16" s="540"/>
      <c r="MEY16" s="540"/>
      <c r="MEZ16" s="541"/>
      <c r="MFA16" s="541"/>
      <c r="MFB16" s="537"/>
      <c r="MFC16" s="266"/>
      <c r="MFD16" s="267"/>
      <c r="MFE16" s="267"/>
      <c r="MFF16" s="267"/>
      <c r="MFG16" s="267"/>
      <c r="MFH16" s="267"/>
      <c r="MFI16" s="268"/>
      <c r="MFJ16" s="269"/>
      <c r="MFK16" s="269"/>
      <c r="MFL16" s="269"/>
      <c r="MFM16" s="269"/>
      <c r="MFN16" s="270"/>
      <c r="MFO16" s="265"/>
      <c r="MFP16" s="537"/>
      <c r="MFQ16" s="537"/>
      <c r="MFR16" s="538"/>
      <c r="MFS16" s="539"/>
      <c r="MFU16" s="540"/>
      <c r="MFV16" s="540"/>
      <c r="MFW16" s="541"/>
      <c r="MFX16" s="541"/>
      <c r="MFY16" s="537"/>
      <c r="MFZ16" s="266"/>
      <c r="MGA16" s="267"/>
      <c r="MGB16" s="267"/>
      <c r="MGC16" s="267"/>
      <c r="MGD16" s="267"/>
      <c r="MGE16" s="267"/>
      <c r="MGF16" s="268"/>
      <c r="MGG16" s="269"/>
      <c r="MGH16" s="269"/>
      <c r="MGI16" s="269"/>
      <c r="MGJ16" s="269"/>
      <c r="MGK16" s="270"/>
      <c r="MGL16" s="265"/>
      <c r="MGM16" s="537"/>
      <c r="MGN16" s="537"/>
      <c r="MGO16" s="538"/>
      <c r="MGP16" s="539"/>
      <c r="MGR16" s="540"/>
      <c r="MGS16" s="540"/>
      <c r="MGT16" s="541"/>
      <c r="MGU16" s="541"/>
      <c r="MGV16" s="537"/>
      <c r="MGW16" s="266"/>
      <c r="MGX16" s="267"/>
      <c r="MGY16" s="267"/>
      <c r="MGZ16" s="267"/>
      <c r="MHA16" s="267"/>
      <c r="MHB16" s="267"/>
      <c r="MHC16" s="268"/>
      <c r="MHD16" s="269"/>
      <c r="MHE16" s="269"/>
      <c r="MHF16" s="269"/>
      <c r="MHG16" s="269"/>
      <c r="MHH16" s="270"/>
      <c r="MHI16" s="265"/>
      <c r="MHJ16" s="537"/>
      <c r="MHK16" s="537"/>
      <c r="MHL16" s="538"/>
      <c r="MHM16" s="539"/>
      <c r="MHO16" s="540"/>
      <c r="MHP16" s="540"/>
      <c r="MHQ16" s="541"/>
      <c r="MHR16" s="541"/>
      <c r="MHS16" s="537"/>
      <c r="MHT16" s="266"/>
      <c r="MHU16" s="267"/>
      <c r="MHV16" s="267"/>
      <c r="MHW16" s="267"/>
      <c r="MHX16" s="267"/>
      <c r="MHY16" s="267"/>
      <c r="MHZ16" s="268"/>
      <c r="MIA16" s="269"/>
      <c r="MIB16" s="269"/>
      <c r="MIC16" s="269"/>
      <c r="MID16" s="269"/>
      <c r="MIE16" s="270"/>
      <c r="MIF16" s="265"/>
      <c r="MIG16" s="537"/>
      <c r="MIH16" s="537"/>
      <c r="MII16" s="538"/>
      <c r="MIJ16" s="539"/>
      <c r="MIL16" s="540"/>
      <c r="MIM16" s="540"/>
      <c r="MIN16" s="541"/>
      <c r="MIO16" s="541"/>
      <c r="MIP16" s="537"/>
      <c r="MIQ16" s="266"/>
      <c r="MIR16" s="267"/>
      <c r="MIS16" s="267"/>
      <c r="MIT16" s="267"/>
      <c r="MIU16" s="267"/>
      <c r="MIV16" s="267"/>
      <c r="MIW16" s="268"/>
      <c r="MIX16" s="269"/>
      <c r="MIY16" s="269"/>
      <c r="MIZ16" s="269"/>
      <c r="MJA16" s="269"/>
      <c r="MJB16" s="270"/>
      <c r="MJC16" s="265"/>
      <c r="MJD16" s="537"/>
      <c r="MJE16" s="537"/>
      <c r="MJF16" s="538"/>
      <c r="MJG16" s="539"/>
      <c r="MJI16" s="540"/>
      <c r="MJJ16" s="540"/>
      <c r="MJK16" s="541"/>
      <c r="MJL16" s="541"/>
      <c r="MJM16" s="537"/>
      <c r="MJN16" s="266"/>
      <c r="MJO16" s="267"/>
      <c r="MJP16" s="267"/>
      <c r="MJQ16" s="267"/>
      <c r="MJR16" s="267"/>
      <c r="MJS16" s="267"/>
      <c r="MJT16" s="268"/>
      <c r="MJU16" s="269"/>
      <c r="MJV16" s="269"/>
      <c r="MJW16" s="269"/>
      <c r="MJX16" s="269"/>
      <c r="MJY16" s="270"/>
      <c r="MJZ16" s="265"/>
      <c r="MKA16" s="537"/>
      <c r="MKB16" s="537"/>
      <c r="MKC16" s="538"/>
      <c r="MKD16" s="539"/>
      <c r="MKF16" s="540"/>
      <c r="MKG16" s="540"/>
      <c r="MKH16" s="541"/>
      <c r="MKI16" s="541"/>
      <c r="MKJ16" s="537"/>
      <c r="MKK16" s="266"/>
      <c r="MKL16" s="267"/>
      <c r="MKM16" s="267"/>
      <c r="MKN16" s="267"/>
      <c r="MKO16" s="267"/>
      <c r="MKP16" s="267"/>
      <c r="MKQ16" s="268"/>
      <c r="MKR16" s="269"/>
      <c r="MKS16" s="269"/>
      <c r="MKT16" s="269"/>
      <c r="MKU16" s="269"/>
      <c r="MKV16" s="270"/>
      <c r="MKW16" s="265"/>
      <c r="MKX16" s="537"/>
      <c r="MKY16" s="537"/>
      <c r="MKZ16" s="538"/>
      <c r="MLA16" s="539"/>
      <c r="MLC16" s="540"/>
      <c r="MLD16" s="540"/>
      <c r="MLE16" s="541"/>
      <c r="MLF16" s="541"/>
      <c r="MLG16" s="537"/>
      <c r="MLH16" s="266"/>
      <c r="MLI16" s="267"/>
      <c r="MLJ16" s="267"/>
      <c r="MLK16" s="267"/>
      <c r="MLL16" s="267"/>
      <c r="MLM16" s="267"/>
      <c r="MLN16" s="268"/>
      <c r="MLO16" s="269"/>
      <c r="MLP16" s="269"/>
      <c r="MLQ16" s="269"/>
      <c r="MLR16" s="269"/>
      <c r="MLS16" s="270"/>
      <c r="MLT16" s="265"/>
      <c r="MLU16" s="537"/>
      <c r="MLV16" s="537"/>
      <c r="MLW16" s="538"/>
      <c r="MLX16" s="539"/>
      <c r="MLZ16" s="540"/>
      <c r="MMA16" s="540"/>
      <c r="MMB16" s="541"/>
      <c r="MMC16" s="541"/>
      <c r="MMD16" s="537"/>
      <c r="MME16" s="266"/>
      <c r="MMF16" s="267"/>
      <c r="MMG16" s="267"/>
      <c r="MMH16" s="267"/>
      <c r="MMI16" s="267"/>
      <c r="MMJ16" s="267"/>
      <c r="MMK16" s="268"/>
      <c r="MML16" s="269"/>
      <c r="MMM16" s="269"/>
      <c r="MMN16" s="269"/>
      <c r="MMO16" s="269"/>
      <c r="MMP16" s="270"/>
      <c r="MMQ16" s="265"/>
      <c r="MMR16" s="537"/>
      <c r="MMS16" s="537"/>
      <c r="MMT16" s="538"/>
      <c r="MMU16" s="539"/>
      <c r="MMW16" s="540"/>
      <c r="MMX16" s="540"/>
      <c r="MMY16" s="541"/>
      <c r="MMZ16" s="541"/>
      <c r="MNA16" s="537"/>
      <c r="MNB16" s="266"/>
      <c r="MNC16" s="267"/>
      <c r="MND16" s="267"/>
      <c r="MNE16" s="267"/>
      <c r="MNF16" s="267"/>
      <c r="MNG16" s="267"/>
      <c r="MNH16" s="268"/>
      <c r="MNI16" s="269"/>
      <c r="MNJ16" s="269"/>
      <c r="MNK16" s="269"/>
      <c r="MNL16" s="269"/>
      <c r="MNM16" s="270"/>
      <c r="MNN16" s="265"/>
      <c r="MNO16" s="537"/>
      <c r="MNP16" s="537"/>
      <c r="MNQ16" s="538"/>
      <c r="MNR16" s="539"/>
      <c r="MNT16" s="540"/>
      <c r="MNU16" s="540"/>
      <c r="MNV16" s="541"/>
      <c r="MNW16" s="541"/>
      <c r="MNX16" s="537"/>
      <c r="MNY16" s="266"/>
      <c r="MNZ16" s="267"/>
      <c r="MOA16" s="267"/>
      <c r="MOB16" s="267"/>
      <c r="MOC16" s="267"/>
      <c r="MOD16" s="267"/>
      <c r="MOE16" s="268"/>
      <c r="MOF16" s="269"/>
      <c r="MOG16" s="269"/>
      <c r="MOH16" s="269"/>
      <c r="MOI16" s="269"/>
      <c r="MOJ16" s="270"/>
      <c r="MOK16" s="265"/>
      <c r="MOL16" s="537"/>
      <c r="MOM16" s="537"/>
      <c r="MON16" s="538"/>
      <c r="MOO16" s="539"/>
      <c r="MOQ16" s="540"/>
      <c r="MOR16" s="540"/>
      <c r="MOS16" s="541"/>
      <c r="MOT16" s="541"/>
      <c r="MOU16" s="537"/>
      <c r="MOV16" s="266"/>
      <c r="MOW16" s="267"/>
      <c r="MOX16" s="267"/>
      <c r="MOY16" s="267"/>
      <c r="MOZ16" s="267"/>
      <c r="MPA16" s="267"/>
      <c r="MPB16" s="268"/>
      <c r="MPC16" s="269"/>
      <c r="MPD16" s="269"/>
      <c r="MPE16" s="269"/>
      <c r="MPF16" s="269"/>
      <c r="MPG16" s="270"/>
      <c r="MPH16" s="265"/>
      <c r="MPI16" s="537"/>
      <c r="MPJ16" s="537"/>
      <c r="MPK16" s="538"/>
      <c r="MPL16" s="539"/>
      <c r="MPN16" s="540"/>
      <c r="MPO16" s="540"/>
      <c r="MPP16" s="541"/>
      <c r="MPQ16" s="541"/>
      <c r="MPR16" s="537"/>
      <c r="MPS16" s="266"/>
      <c r="MPT16" s="267"/>
      <c r="MPU16" s="267"/>
      <c r="MPV16" s="267"/>
      <c r="MPW16" s="267"/>
      <c r="MPX16" s="267"/>
      <c r="MPY16" s="268"/>
      <c r="MPZ16" s="269"/>
      <c r="MQA16" s="269"/>
      <c r="MQB16" s="269"/>
      <c r="MQC16" s="269"/>
      <c r="MQD16" s="270"/>
      <c r="MQE16" s="265"/>
      <c r="MQF16" s="537"/>
      <c r="MQG16" s="537"/>
      <c r="MQH16" s="538"/>
      <c r="MQI16" s="539"/>
      <c r="MQK16" s="540"/>
      <c r="MQL16" s="540"/>
      <c r="MQM16" s="541"/>
      <c r="MQN16" s="541"/>
      <c r="MQO16" s="537"/>
      <c r="MQP16" s="266"/>
      <c r="MQQ16" s="267"/>
      <c r="MQR16" s="267"/>
      <c r="MQS16" s="267"/>
      <c r="MQT16" s="267"/>
      <c r="MQU16" s="267"/>
      <c r="MQV16" s="268"/>
      <c r="MQW16" s="269"/>
      <c r="MQX16" s="269"/>
      <c r="MQY16" s="269"/>
      <c r="MQZ16" s="269"/>
      <c r="MRA16" s="270"/>
      <c r="MRB16" s="265"/>
      <c r="MRC16" s="537"/>
      <c r="MRD16" s="537"/>
      <c r="MRE16" s="538"/>
      <c r="MRF16" s="539"/>
      <c r="MRH16" s="540"/>
      <c r="MRI16" s="540"/>
      <c r="MRJ16" s="541"/>
      <c r="MRK16" s="541"/>
      <c r="MRL16" s="537"/>
      <c r="MRM16" s="266"/>
      <c r="MRN16" s="267"/>
      <c r="MRO16" s="267"/>
      <c r="MRP16" s="267"/>
      <c r="MRQ16" s="267"/>
      <c r="MRR16" s="267"/>
      <c r="MRS16" s="268"/>
      <c r="MRT16" s="269"/>
      <c r="MRU16" s="269"/>
      <c r="MRV16" s="269"/>
      <c r="MRW16" s="269"/>
      <c r="MRX16" s="270"/>
      <c r="MRY16" s="265"/>
      <c r="MRZ16" s="537"/>
      <c r="MSA16" s="537"/>
      <c r="MSB16" s="538"/>
      <c r="MSC16" s="539"/>
      <c r="MSE16" s="540"/>
      <c r="MSF16" s="540"/>
      <c r="MSG16" s="541"/>
      <c r="MSH16" s="541"/>
      <c r="MSI16" s="537"/>
      <c r="MSJ16" s="266"/>
      <c r="MSK16" s="267"/>
      <c r="MSL16" s="267"/>
      <c r="MSM16" s="267"/>
      <c r="MSN16" s="267"/>
      <c r="MSO16" s="267"/>
      <c r="MSP16" s="268"/>
      <c r="MSQ16" s="269"/>
      <c r="MSR16" s="269"/>
      <c r="MSS16" s="269"/>
      <c r="MST16" s="269"/>
      <c r="MSU16" s="270"/>
      <c r="MSV16" s="265"/>
      <c r="MSW16" s="537"/>
      <c r="MSX16" s="537"/>
      <c r="MSY16" s="538"/>
      <c r="MSZ16" s="539"/>
      <c r="MTB16" s="540"/>
      <c r="MTC16" s="540"/>
      <c r="MTD16" s="541"/>
      <c r="MTE16" s="541"/>
      <c r="MTF16" s="537"/>
      <c r="MTG16" s="266"/>
      <c r="MTH16" s="267"/>
      <c r="MTI16" s="267"/>
      <c r="MTJ16" s="267"/>
      <c r="MTK16" s="267"/>
      <c r="MTL16" s="267"/>
      <c r="MTM16" s="268"/>
      <c r="MTN16" s="269"/>
      <c r="MTO16" s="269"/>
      <c r="MTP16" s="269"/>
      <c r="MTQ16" s="269"/>
      <c r="MTR16" s="270"/>
      <c r="MTS16" s="265"/>
      <c r="MTT16" s="537"/>
      <c r="MTU16" s="537"/>
      <c r="MTV16" s="538"/>
      <c r="MTW16" s="539"/>
      <c r="MTY16" s="540"/>
      <c r="MTZ16" s="540"/>
      <c r="MUA16" s="541"/>
      <c r="MUB16" s="541"/>
      <c r="MUC16" s="537"/>
      <c r="MUD16" s="266"/>
      <c r="MUE16" s="267"/>
      <c r="MUF16" s="267"/>
      <c r="MUG16" s="267"/>
      <c r="MUH16" s="267"/>
      <c r="MUI16" s="267"/>
      <c r="MUJ16" s="268"/>
      <c r="MUK16" s="269"/>
      <c r="MUL16" s="269"/>
      <c r="MUM16" s="269"/>
      <c r="MUN16" s="269"/>
      <c r="MUO16" s="270"/>
      <c r="MUP16" s="265"/>
      <c r="MUQ16" s="537"/>
      <c r="MUR16" s="537"/>
      <c r="MUS16" s="538"/>
      <c r="MUT16" s="539"/>
      <c r="MUV16" s="540"/>
      <c r="MUW16" s="540"/>
      <c r="MUX16" s="541"/>
      <c r="MUY16" s="541"/>
      <c r="MUZ16" s="537"/>
      <c r="MVA16" s="266"/>
      <c r="MVB16" s="267"/>
      <c r="MVC16" s="267"/>
      <c r="MVD16" s="267"/>
      <c r="MVE16" s="267"/>
      <c r="MVF16" s="267"/>
      <c r="MVG16" s="268"/>
      <c r="MVH16" s="269"/>
      <c r="MVI16" s="269"/>
      <c r="MVJ16" s="269"/>
      <c r="MVK16" s="269"/>
      <c r="MVL16" s="270"/>
      <c r="MVM16" s="265"/>
      <c r="MVN16" s="537"/>
      <c r="MVO16" s="537"/>
      <c r="MVP16" s="538"/>
      <c r="MVQ16" s="539"/>
      <c r="MVS16" s="540"/>
      <c r="MVT16" s="540"/>
      <c r="MVU16" s="541"/>
      <c r="MVV16" s="541"/>
      <c r="MVW16" s="537"/>
      <c r="MVX16" s="266"/>
      <c r="MVY16" s="267"/>
      <c r="MVZ16" s="267"/>
      <c r="MWA16" s="267"/>
      <c r="MWB16" s="267"/>
      <c r="MWC16" s="267"/>
      <c r="MWD16" s="268"/>
      <c r="MWE16" s="269"/>
      <c r="MWF16" s="269"/>
      <c r="MWG16" s="269"/>
      <c r="MWH16" s="269"/>
      <c r="MWI16" s="270"/>
      <c r="MWJ16" s="265"/>
      <c r="MWK16" s="537"/>
      <c r="MWL16" s="537"/>
      <c r="MWM16" s="538"/>
      <c r="MWN16" s="539"/>
      <c r="MWP16" s="540"/>
      <c r="MWQ16" s="540"/>
      <c r="MWR16" s="541"/>
      <c r="MWS16" s="541"/>
      <c r="MWT16" s="537"/>
      <c r="MWU16" s="266"/>
      <c r="MWV16" s="267"/>
      <c r="MWW16" s="267"/>
      <c r="MWX16" s="267"/>
      <c r="MWY16" s="267"/>
      <c r="MWZ16" s="267"/>
      <c r="MXA16" s="268"/>
      <c r="MXB16" s="269"/>
      <c r="MXC16" s="269"/>
      <c r="MXD16" s="269"/>
      <c r="MXE16" s="269"/>
      <c r="MXF16" s="270"/>
      <c r="MXG16" s="265"/>
      <c r="MXH16" s="537"/>
      <c r="MXI16" s="537"/>
      <c r="MXJ16" s="538"/>
      <c r="MXK16" s="539"/>
      <c r="MXM16" s="540"/>
      <c r="MXN16" s="540"/>
      <c r="MXO16" s="541"/>
      <c r="MXP16" s="541"/>
      <c r="MXQ16" s="537"/>
      <c r="MXR16" s="266"/>
      <c r="MXS16" s="267"/>
      <c r="MXT16" s="267"/>
      <c r="MXU16" s="267"/>
      <c r="MXV16" s="267"/>
      <c r="MXW16" s="267"/>
      <c r="MXX16" s="268"/>
      <c r="MXY16" s="269"/>
      <c r="MXZ16" s="269"/>
      <c r="MYA16" s="269"/>
      <c r="MYB16" s="269"/>
      <c r="MYC16" s="270"/>
      <c r="MYD16" s="265"/>
      <c r="MYE16" s="537"/>
      <c r="MYF16" s="537"/>
      <c r="MYG16" s="538"/>
      <c r="MYH16" s="539"/>
      <c r="MYJ16" s="540"/>
      <c r="MYK16" s="540"/>
      <c r="MYL16" s="541"/>
      <c r="MYM16" s="541"/>
      <c r="MYN16" s="537"/>
      <c r="MYO16" s="266"/>
      <c r="MYP16" s="267"/>
      <c r="MYQ16" s="267"/>
      <c r="MYR16" s="267"/>
      <c r="MYS16" s="267"/>
      <c r="MYT16" s="267"/>
      <c r="MYU16" s="268"/>
      <c r="MYV16" s="269"/>
      <c r="MYW16" s="269"/>
      <c r="MYX16" s="269"/>
      <c r="MYY16" s="269"/>
      <c r="MYZ16" s="270"/>
      <c r="MZA16" s="265"/>
      <c r="MZB16" s="537"/>
      <c r="MZC16" s="537"/>
      <c r="MZD16" s="538"/>
      <c r="MZE16" s="539"/>
      <c r="MZG16" s="540"/>
      <c r="MZH16" s="540"/>
      <c r="MZI16" s="541"/>
      <c r="MZJ16" s="541"/>
      <c r="MZK16" s="537"/>
      <c r="MZL16" s="266"/>
      <c r="MZM16" s="267"/>
      <c r="MZN16" s="267"/>
      <c r="MZO16" s="267"/>
      <c r="MZP16" s="267"/>
      <c r="MZQ16" s="267"/>
      <c r="MZR16" s="268"/>
      <c r="MZS16" s="269"/>
      <c r="MZT16" s="269"/>
      <c r="MZU16" s="269"/>
      <c r="MZV16" s="269"/>
      <c r="MZW16" s="270"/>
      <c r="MZX16" s="265"/>
      <c r="MZY16" s="537"/>
      <c r="MZZ16" s="537"/>
      <c r="NAA16" s="538"/>
      <c r="NAB16" s="539"/>
      <c r="NAD16" s="540"/>
      <c r="NAE16" s="540"/>
      <c r="NAF16" s="541"/>
      <c r="NAG16" s="541"/>
      <c r="NAH16" s="537"/>
      <c r="NAI16" s="266"/>
      <c r="NAJ16" s="267"/>
      <c r="NAK16" s="267"/>
      <c r="NAL16" s="267"/>
      <c r="NAM16" s="267"/>
      <c r="NAN16" s="267"/>
      <c r="NAO16" s="268"/>
      <c r="NAP16" s="269"/>
      <c r="NAQ16" s="269"/>
      <c r="NAR16" s="269"/>
      <c r="NAS16" s="269"/>
      <c r="NAT16" s="270"/>
      <c r="NAU16" s="265"/>
      <c r="NAV16" s="537"/>
      <c r="NAW16" s="537"/>
      <c r="NAX16" s="538"/>
      <c r="NAY16" s="539"/>
      <c r="NBA16" s="540"/>
      <c r="NBB16" s="540"/>
      <c r="NBC16" s="541"/>
      <c r="NBD16" s="541"/>
      <c r="NBE16" s="537"/>
      <c r="NBF16" s="266"/>
      <c r="NBG16" s="267"/>
      <c r="NBH16" s="267"/>
      <c r="NBI16" s="267"/>
      <c r="NBJ16" s="267"/>
      <c r="NBK16" s="267"/>
      <c r="NBL16" s="268"/>
      <c r="NBM16" s="269"/>
      <c r="NBN16" s="269"/>
      <c r="NBO16" s="269"/>
      <c r="NBP16" s="269"/>
      <c r="NBQ16" s="270"/>
      <c r="NBR16" s="265"/>
      <c r="NBS16" s="537"/>
      <c r="NBT16" s="537"/>
      <c r="NBU16" s="538"/>
      <c r="NBV16" s="539"/>
      <c r="NBX16" s="540"/>
      <c r="NBY16" s="540"/>
      <c r="NBZ16" s="541"/>
      <c r="NCA16" s="541"/>
      <c r="NCB16" s="537"/>
      <c r="NCC16" s="266"/>
      <c r="NCD16" s="267"/>
      <c r="NCE16" s="267"/>
      <c r="NCF16" s="267"/>
      <c r="NCG16" s="267"/>
      <c r="NCH16" s="267"/>
      <c r="NCI16" s="268"/>
      <c r="NCJ16" s="269"/>
      <c r="NCK16" s="269"/>
      <c r="NCL16" s="269"/>
      <c r="NCM16" s="269"/>
      <c r="NCN16" s="270"/>
      <c r="NCO16" s="265"/>
      <c r="NCP16" s="537"/>
      <c r="NCQ16" s="537"/>
      <c r="NCR16" s="538"/>
      <c r="NCS16" s="539"/>
      <c r="NCU16" s="540"/>
      <c r="NCV16" s="540"/>
      <c r="NCW16" s="541"/>
      <c r="NCX16" s="541"/>
      <c r="NCY16" s="537"/>
      <c r="NCZ16" s="266"/>
      <c r="NDA16" s="267"/>
      <c r="NDB16" s="267"/>
      <c r="NDC16" s="267"/>
      <c r="NDD16" s="267"/>
      <c r="NDE16" s="267"/>
      <c r="NDF16" s="268"/>
      <c r="NDG16" s="269"/>
      <c r="NDH16" s="269"/>
      <c r="NDI16" s="269"/>
      <c r="NDJ16" s="269"/>
      <c r="NDK16" s="270"/>
      <c r="NDL16" s="265"/>
      <c r="NDM16" s="537"/>
      <c r="NDN16" s="537"/>
      <c r="NDO16" s="538"/>
      <c r="NDP16" s="539"/>
      <c r="NDR16" s="540"/>
      <c r="NDS16" s="540"/>
      <c r="NDT16" s="541"/>
      <c r="NDU16" s="541"/>
      <c r="NDV16" s="537"/>
      <c r="NDW16" s="266"/>
      <c r="NDX16" s="267"/>
      <c r="NDY16" s="267"/>
      <c r="NDZ16" s="267"/>
      <c r="NEA16" s="267"/>
      <c r="NEB16" s="267"/>
      <c r="NEC16" s="268"/>
      <c r="NED16" s="269"/>
      <c r="NEE16" s="269"/>
      <c r="NEF16" s="269"/>
      <c r="NEG16" s="269"/>
      <c r="NEH16" s="270"/>
      <c r="NEI16" s="265"/>
      <c r="NEJ16" s="537"/>
      <c r="NEK16" s="537"/>
      <c r="NEL16" s="538"/>
      <c r="NEM16" s="539"/>
      <c r="NEO16" s="540"/>
      <c r="NEP16" s="540"/>
      <c r="NEQ16" s="541"/>
      <c r="NER16" s="541"/>
      <c r="NES16" s="537"/>
      <c r="NET16" s="266"/>
      <c r="NEU16" s="267"/>
      <c r="NEV16" s="267"/>
      <c r="NEW16" s="267"/>
      <c r="NEX16" s="267"/>
      <c r="NEY16" s="267"/>
      <c r="NEZ16" s="268"/>
      <c r="NFA16" s="269"/>
      <c r="NFB16" s="269"/>
      <c r="NFC16" s="269"/>
      <c r="NFD16" s="269"/>
      <c r="NFE16" s="270"/>
      <c r="NFF16" s="265"/>
      <c r="NFG16" s="537"/>
      <c r="NFH16" s="537"/>
      <c r="NFI16" s="538"/>
      <c r="NFJ16" s="539"/>
      <c r="NFL16" s="540"/>
      <c r="NFM16" s="540"/>
      <c r="NFN16" s="541"/>
      <c r="NFO16" s="541"/>
      <c r="NFP16" s="537"/>
      <c r="NFQ16" s="266"/>
      <c r="NFR16" s="267"/>
      <c r="NFS16" s="267"/>
      <c r="NFT16" s="267"/>
      <c r="NFU16" s="267"/>
      <c r="NFV16" s="267"/>
      <c r="NFW16" s="268"/>
      <c r="NFX16" s="269"/>
      <c r="NFY16" s="269"/>
      <c r="NFZ16" s="269"/>
      <c r="NGA16" s="269"/>
      <c r="NGB16" s="270"/>
      <c r="NGC16" s="265"/>
      <c r="NGD16" s="537"/>
      <c r="NGE16" s="537"/>
      <c r="NGF16" s="538"/>
      <c r="NGG16" s="539"/>
      <c r="NGI16" s="540"/>
      <c r="NGJ16" s="540"/>
      <c r="NGK16" s="541"/>
      <c r="NGL16" s="541"/>
      <c r="NGM16" s="537"/>
      <c r="NGN16" s="266"/>
      <c r="NGO16" s="267"/>
      <c r="NGP16" s="267"/>
      <c r="NGQ16" s="267"/>
      <c r="NGR16" s="267"/>
      <c r="NGS16" s="267"/>
      <c r="NGT16" s="268"/>
      <c r="NGU16" s="269"/>
      <c r="NGV16" s="269"/>
      <c r="NGW16" s="269"/>
      <c r="NGX16" s="269"/>
      <c r="NGY16" s="270"/>
      <c r="NGZ16" s="265"/>
      <c r="NHA16" s="537"/>
      <c r="NHB16" s="537"/>
      <c r="NHC16" s="538"/>
      <c r="NHD16" s="539"/>
      <c r="NHF16" s="540"/>
      <c r="NHG16" s="540"/>
      <c r="NHH16" s="541"/>
      <c r="NHI16" s="541"/>
      <c r="NHJ16" s="537"/>
      <c r="NHK16" s="266"/>
      <c r="NHL16" s="267"/>
      <c r="NHM16" s="267"/>
      <c r="NHN16" s="267"/>
      <c r="NHO16" s="267"/>
      <c r="NHP16" s="267"/>
      <c r="NHQ16" s="268"/>
      <c r="NHR16" s="269"/>
      <c r="NHS16" s="269"/>
      <c r="NHT16" s="269"/>
      <c r="NHU16" s="269"/>
      <c r="NHV16" s="270"/>
      <c r="NHW16" s="265"/>
      <c r="NHX16" s="537"/>
      <c r="NHY16" s="537"/>
      <c r="NHZ16" s="538"/>
      <c r="NIA16" s="539"/>
      <c r="NIC16" s="540"/>
      <c r="NID16" s="540"/>
      <c r="NIE16" s="541"/>
      <c r="NIF16" s="541"/>
      <c r="NIG16" s="537"/>
      <c r="NIH16" s="266"/>
      <c r="NII16" s="267"/>
      <c r="NIJ16" s="267"/>
      <c r="NIK16" s="267"/>
      <c r="NIL16" s="267"/>
      <c r="NIM16" s="267"/>
      <c r="NIN16" s="268"/>
      <c r="NIO16" s="269"/>
      <c r="NIP16" s="269"/>
      <c r="NIQ16" s="269"/>
      <c r="NIR16" s="269"/>
      <c r="NIS16" s="270"/>
      <c r="NIT16" s="265"/>
      <c r="NIU16" s="537"/>
      <c r="NIV16" s="537"/>
      <c r="NIW16" s="538"/>
      <c r="NIX16" s="539"/>
      <c r="NIZ16" s="540"/>
      <c r="NJA16" s="540"/>
      <c r="NJB16" s="541"/>
      <c r="NJC16" s="541"/>
      <c r="NJD16" s="537"/>
      <c r="NJE16" s="266"/>
      <c r="NJF16" s="267"/>
      <c r="NJG16" s="267"/>
      <c r="NJH16" s="267"/>
      <c r="NJI16" s="267"/>
      <c r="NJJ16" s="267"/>
      <c r="NJK16" s="268"/>
      <c r="NJL16" s="269"/>
      <c r="NJM16" s="269"/>
      <c r="NJN16" s="269"/>
      <c r="NJO16" s="269"/>
      <c r="NJP16" s="270"/>
      <c r="NJQ16" s="265"/>
      <c r="NJR16" s="537"/>
      <c r="NJS16" s="537"/>
      <c r="NJT16" s="538"/>
      <c r="NJU16" s="539"/>
      <c r="NJW16" s="540"/>
      <c r="NJX16" s="540"/>
      <c r="NJY16" s="541"/>
      <c r="NJZ16" s="541"/>
      <c r="NKA16" s="537"/>
      <c r="NKB16" s="266"/>
      <c r="NKC16" s="267"/>
      <c r="NKD16" s="267"/>
      <c r="NKE16" s="267"/>
      <c r="NKF16" s="267"/>
      <c r="NKG16" s="267"/>
      <c r="NKH16" s="268"/>
      <c r="NKI16" s="269"/>
      <c r="NKJ16" s="269"/>
      <c r="NKK16" s="269"/>
      <c r="NKL16" s="269"/>
      <c r="NKM16" s="270"/>
      <c r="NKN16" s="265"/>
      <c r="NKO16" s="537"/>
      <c r="NKP16" s="537"/>
      <c r="NKQ16" s="538"/>
      <c r="NKR16" s="539"/>
      <c r="NKT16" s="540"/>
      <c r="NKU16" s="540"/>
      <c r="NKV16" s="541"/>
      <c r="NKW16" s="541"/>
      <c r="NKX16" s="537"/>
      <c r="NKY16" s="266"/>
      <c r="NKZ16" s="267"/>
      <c r="NLA16" s="267"/>
      <c r="NLB16" s="267"/>
      <c r="NLC16" s="267"/>
      <c r="NLD16" s="267"/>
      <c r="NLE16" s="268"/>
      <c r="NLF16" s="269"/>
      <c r="NLG16" s="269"/>
      <c r="NLH16" s="269"/>
      <c r="NLI16" s="269"/>
      <c r="NLJ16" s="270"/>
      <c r="NLK16" s="265"/>
      <c r="NLL16" s="537"/>
      <c r="NLM16" s="537"/>
      <c r="NLN16" s="538"/>
      <c r="NLO16" s="539"/>
      <c r="NLQ16" s="540"/>
      <c r="NLR16" s="540"/>
      <c r="NLS16" s="541"/>
      <c r="NLT16" s="541"/>
      <c r="NLU16" s="537"/>
      <c r="NLV16" s="266"/>
      <c r="NLW16" s="267"/>
      <c r="NLX16" s="267"/>
      <c r="NLY16" s="267"/>
      <c r="NLZ16" s="267"/>
      <c r="NMA16" s="267"/>
      <c r="NMB16" s="268"/>
      <c r="NMC16" s="269"/>
      <c r="NMD16" s="269"/>
      <c r="NME16" s="269"/>
      <c r="NMF16" s="269"/>
      <c r="NMG16" s="270"/>
      <c r="NMH16" s="265"/>
      <c r="NMI16" s="537"/>
      <c r="NMJ16" s="537"/>
      <c r="NMK16" s="538"/>
      <c r="NML16" s="539"/>
      <c r="NMN16" s="540"/>
      <c r="NMO16" s="540"/>
      <c r="NMP16" s="541"/>
      <c r="NMQ16" s="541"/>
      <c r="NMR16" s="537"/>
      <c r="NMS16" s="266"/>
      <c r="NMT16" s="267"/>
      <c r="NMU16" s="267"/>
      <c r="NMV16" s="267"/>
      <c r="NMW16" s="267"/>
      <c r="NMX16" s="267"/>
      <c r="NMY16" s="268"/>
      <c r="NMZ16" s="269"/>
      <c r="NNA16" s="269"/>
      <c r="NNB16" s="269"/>
      <c r="NNC16" s="269"/>
      <c r="NND16" s="270"/>
      <c r="NNE16" s="265"/>
      <c r="NNF16" s="537"/>
      <c r="NNG16" s="537"/>
      <c r="NNH16" s="538"/>
      <c r="NNI16" s="539"/>
      <c r="NNK16" s="540"/>
      <c r="NNL16" s="540"/>
      <c r="NNM16" s="541"/>
      <c r="NNN16" s="541"/>
      <c r="NNO16" s="537"/>
      <c r="NNP16" s="266"/>
      <c r="NNQ16" s="267"/>
      <c r="NNR16" s="267"/>
      <c r="NNS16" s="267"/>
      <c r="NNT16" s="267"/>
      <c r="NNU16" s="267"/>
      <c r="NNV16" s="268"/>
      <c r="NNW16" s="269"/>
      <c r="NNX16" s="269"/>
      <c r="NNY16" s="269"/>
      <c r="NNZ16" s="269"/>
      <c r="NOA16" s="270"/>
      <c r="NOB16" s="265"/>
      <c r="NOC16" s="537"/>
      <c r="NOD16" s="537"/>
      <c r="NOE16" s="538"/>
      <c r="NOF16" s="539"/>
      <c r="NOH16" s="540"/>
      <c r="NOI16" s="540"/>
      <c r="NOJ16" s="541"/>
      <c r="NOK16" s="541"/>
      <c r="NOL16" s="537"/>
      <c r="NOM16" s="266"/>
      <c r="NON16" s="267"/>
      <c r="NOO16" s="267"/>
      <c r="NOP16" s="267"/>
      <c r="NOQ16" s="267"/>
      <c r="NOR16" s="267"/>
      <c r="NOS16" s="268"/>
      <c r="NOT16" s="269"/>
      <c r="NOU16" s="269"/>
      <c r="NOV16" s="269"/>
      <c r="NOW16" s="269"/>
      <c r="NOX16" s="270"/>
      <c r="NOY16" s="265"/>
      <c r="NOZ16" s="537"/>
      <c r="NPA16" s="537"/>
      <c r="NPB16" s="538"/>
      <c r="NPC16" s="539"/>
      <c r="NPE16" s="540"/>
      <c r="NPF16" s="540"/>
      <c r="NPG16" s="541"/>
      <c r="NPH16" s="541"/>
      <c r="NPI16" s="537"/>
      <c r="NPJ16" s="266"/>
      <c r="NPK16" s="267"/>
      <c r="NPL16" s="267"/>
      <c r="NPM16" s="267"/>
      <c r="NPN16" s="267"/>
      <c r="NPO16" s="267"/>
      <c r="NPP16" s="268"/>
      <c r="NPQ16" s="269"/>
      <c r="NPR16" s="269"/>
      <c r="NPS16" s="269"/>
      <c r="NPT16" s="269"/>
      <c r="NPU16" s="270"/>
      <c r="NPV16" s="265"/>
      <c r="NPW16" s="537"/>
      <c r="NPX16" s="537"/>
      <c r="NPY16" s="538"/>
      <c r="NPZ16" s="539"/>
      <c r="NQB16" s="540"/>
      <c r="NQC16" s="540"/>
      <c r="NQD16" s="541"/>
      <c r="NQE16" s="541"/>
      <c r="NQF16" s="537"/>
      <c r="NQG16" s="266"/>
      <c r="NQH16" s="267"/>
      <c r="NQI16" s="267"/>
      <c r="NQJ16" s="267"/>
      <c r="NQK16" s="267"/>
      <c r="NQL16" s="267"/>
      <c r="NQM16" s="268"/>
      <c r="NQN16" s="269"/>
      <c r="NQO16" s="269"/>
      <c r="NQP16" s="269"/>
      <c r="NQQ16" s="269"/>
      <c r="NQR16" s="270"/>
      <c r="NQS16" s="265"/>
      <c r="NQT16" s="537"/>
      <c r="NQU16" s="537"/>
      <c r="NQV16" s="538"/>
      <c r="NQW16" s="539"/>
      <c r="NQY16" s="540"/>
      <c r="NQZ16" s="540"/>
      <c r="NRA16" s="541"/>
      <c r="NRB16" s="541"/>
      <c r="NRC16" s="537"/>
      <c r="NRD16" s="266"/>
      <c r="NRE16" s="267"/>
      <c r="NRF16" s="267"/>
      <c r="NRG16" s="267"/>
      <c r="NRH16" s="267"/>
      <c r="NRI16" s="267"/>
      <c r="NRJ16" s="268"/>
      <c r="NRK16" s="269"/>
      <c r="NRL16" s="269"/>
      <c r="NRM16" s="269"/>
      <c r="NRN16" s="269"/>
      <c r="NRO16" s="270"/>
      <c r="NRP16" s="265"/>
      <c r="NRQ16" s="537"/>
      <c r="NRR16" s="537"/>
      <c r="NRS16" s="538"/>
      <c r="NRT16" s="539"/>
      <c r="NRV16" s="540"/>
      <c r="NRW16" s="540"/>
      <c r="NRX16" s="541"/>
      <c r="NRY16" s="541"/>
      <c r="NRZ16" s="537"/>
      <c r="NSA16" s="266"/>
      <c r="NSB16" s="267"/>
      <c r="NSC16" s="267"/>
      <c r="NSD16" s="267"/>
      <c r="NSE16" s="267"/>
      <c r="NSF16" s="267"/>
      <c r="NSG16" s="268"/>
      <c r="NSH16" s="269"/>
      <c r="NSI16" s="269"/>
      <c r="NSJ16" s="269"/>
      <c r="NSK16" s="269"/>
      <c r="NSL16" s="270"/>
      <c r="NSM16" s="265"/>
      <c r="NSN16" s="537"/>
      <c r="NSO16" s="537"/>
      <c r="NSP16" s="538"/>
      <c r="NSQ16" s="539"/>
      <c r="NSS16" s="540"/>
      <c r="NST16" s="540"/>
      <c r="NSU16" s="541"/>
      <c r="NSV16" s="541"/>
      <c r="NSW16" s="537"/>
      <c r="NSX16" s="266"/>
      <c r="NSY16" s="267"/>
      <c r="NSZ16" s="267"/>
      <c r="NTA16" s="267"/>
      <c r="NTB16" s="267"/>
      <c r="NTC16" s="267"/>
      <c r="NTD16" s="268"/>
      <c r="NTE16" s="269"/>
      <c r="NTF16" s="269"/>
      <c r="NTG16" s="269"/>
      <c r="NTH16" s="269"/>
      <c r="NTI16" s="270"/>
      <c r="NTJ16" s="265"/>
      <c r="NTK16" s="537"/>
      <c r="NTL16" s="537"/>
      <c r="NTM16" s="538"/>
      <c r="NTN16" s="539"/>
      <c r="NTP16" s="540"/>
      <c r="NTQ16" s="540"/>
      <c r="NTR16" s="541"/>
      <c r="NTS16" s="541"/>
      <c r="NTT16" s="537"/>
      <c r="NTU16" s="266"/>
      <c r="NTV16" s="267"/>
      <c r="NTW16" s="267"/>
      <c r="NTX16" s="267"/>
      <c r="NTY16" s="267"/>
      <c r="NTZ16" s="267"/>
      <c r="NUA16" s="268"/>
      <c r="NUB16" s="269"/>
      <c r="NUC16" s="269"/>
      <c r="NUD16" s="269"/>
      <c r="NUE16" s="269"/>
      <c r="NUF16" s="270"/>
      <c r="NUG16" s="265"/>
      <c r="NUH16" s="537"/>
      <c r="NUI16" s="537"/>
      <c r="NUJ16" s="538"/>
      <c r="NUK16" s="539"/>
      <c r="NUM16" s="540"/>
      <c r="NUN16" s="540"/>
      <c r="NUO16" s="541"/>
      <c r="NUP16" s="541"/>
      <c r="NUQ16" s="537"/>
      <c r="NUR16" s="266"/>
      <c r="NUS16" s="267"/>
      <c r="NUT16" s="267"/>
      <c r="NUU16" s="267"/>
      <c r="NUV16" s="267"/>
      <c r="NUW16" s="267"/>
      <c r="NUX16" s="268"/>
      <c r="NUY16" s="269"/>
      <c r="NUZ16" s="269"/>
      <c r="NVA16" s="269"/>
      <c r="NVB16" s="269"/>
      <c r="NVC16" s="270"/>
      <c r="NVD16" s="265"/>
      <c r="NVE16" s="537"/>
      <c r="NVF16" s="537"/>
      <c r="NVG16" s="538"/>
      <c r="NVH16" s="539"/>
      <c r="NVJ16" s="540"/>
      <c r="NVK16" s="540"/>
      <c r="NVL16" s="541"/>
      <c r="NVM16" s="541"/>
      <c r="NVN16" s="537"/>
      <c r="NVO16" s="266"/>
      <c r="NVP16" s="267"/>
      <c r="NVQ16" s="267"/>
      <c r="NVR16" s="267"/>
      <c r="NVS16" s="267"/>
      <c r="NVT16" s="267"/>
      <c r="NVU16" s="268"/>
      <c r="NVV16" s="269"/>
      <c r="NVW16" s="269"/>
      <c r="NVX16" s="269"/>
      <c r="NVY16" s="269"/>
      <c r="NVZ16" s="270"/>
      <c r="NWA16" s="265"/>
      <c r="NWB16" s="537"/>
      <c r="NWC16" s="537"/>
      <c r="NWD16" s="538"/>
      <c r="NWE16" s="539"/>
      <c r="NWG16" s="540"/>
      <c r="NWH16" s="540"/>
      <c r="NWI16" s="541"/>
      <c r="NWJ16" s="541"/>
      <c r="NWK16" s="537"/>
      <c r="NWL16" s="266"/>
      <c r="NWM16" s="267"/>
      <c r="NWN16" s="267"/>
      <c r="NWO16" s="267"/>
      <c r="NWP16" s="267"/>
      <c r="NWQ16" s="267"/>
      <c r="NWR16" s="268"/>
      <c r="NWS16" s="269"/>
      <c r="NWT16" s="269"/>
      <c r="NWU16" s="269"/>
      <c r="NWV16" s="269"/>
      <c r="NWW16" s="270"/>
      <c r="NWX16" s="265"/>
      <c r="NWY16" s="537"/>
      <c r="NWZ16" s="537"/>
      <c r="NXA16" s="538"/>
      <c r="NXB16" s="539"/>
      <c r="NXD16" s="540"/>
      <c r="NXE16" s="540"/>
      <c r="NXF16" s="541"/>
      <c r="NXG16" s="541"/>
      <c r="NXH16" s="537"/>
      <c r="NXI16" s="266"/>
      <c r="NXJ16" s="267"/>
      <c r="NXK16" s="267"/>
      <c r="NXL16" s="267"/>
      <c r="NXM16" s="267"/>
      <c r="NXN16" s="267"/>
      <c r="NXO16" s="268"/>
      <c r="NXP16" s="269"/>
      <c r="NXQ16" s="269"/>
      <c r="NXR16" s="269"/>
      <c r="NXS16" s="269"/>
      <c r="NXT16" s="270"/>
      <c r="NXU16" s="265"/>
      <c r="NXV16" s="537"/>
      <c r="NXW16" s="537"/>
      <c r="NXX16" s="538"/>
      <c r="NXY16" s="539"/>
      <c r="NYA16" s="540"/>
      <c r="NYB16" s="540"/>
      <c r="NYC16" s="541"/>
      <c r="NYD16" s="541"/>
      <c r="NYE16" s="537"/>
      <c r="NYF16" s="266"/>
      <c r="NYG16" s="267"/>
      <c r="NYH16" s="267"/>
      <c r="NYI16" s="267"/>
      <c r="NYJ16" s="267"/>
      <c r="NYK16" s="267"/>
      <c r="NYL16" s="268"/>
      <c r="NYM16" s="269"/>
      <c r="NYN16" s="269"/>
      <c r="NYO16" s="269"/>
      <c r="NYP16" s="269"/>
      <c r="NYQ16" s="270"/>
      <c r="NYR16" s="265"/>
      <c r="NYS16" s="537"/>
      <c r="NYT16" s="537"/>
      <c r="NYU16" s="538"/>
      <c r="NYV16" s="539"/>
      <c r="NYX16" s="540"/>
      <c r="NYY16" s="540"/>
      <c r="NYZ16" s="541"/>
      <c r="NZA16" s="541"/>
      <c r="NZB16" s="537"/>
      <c r="NZC16" s="266"/>
      <c r="NZD16" s="267"/>
      <c r="NZE16" s="267"/>
      <c r="NZF16" s="267"/>
      <c r="NZG16" s="267"/>
      <c r="NZH16" s="267"/>
      <c r="NZI16" s="268"/>
      <c r="NZJ16" s="269"/>
      <c r="NZK16" s="269"/>
      <c r="NZL16" s="269"/>
      <c r="NZM16" s="269"/>
      <c r="NZN16" s="270"/>
      <c r="NZO16" s="265"/>
      <c r="NZP16" s="537"/>
      <c r="NZQ16" s="537"/>
      <c r="NZR16" s="538"/>
      <c r="NZS16" s="539"/>
      <c r="NZU16" s="540"/>
      <c r="NZV16" s="540"/>
      <c r="NZW16" s="541"/>
      <c r="NZX16" s="541"/>
      <c r="NZY16" s="537"/>
      <c r="NZZ16" s="266"/>
      <c r="OAA16" s="267"/>
      <c r="OAB16" s="267"/>
      <c r="OAC16" s="267"/>
      <c r="OAD16" s="267"/>
      <c r="OAE16" s="267"/>
      <c r="OAF16" s="268"/>
      <c r="OAG16" s="269"/>
      <c r="OAH16" s="269"/>
      <c r="OAI16" s="269"/>
      <c r="OAJ16" s="269"/>
      <c r="OAK16" s="270"/>
      <c r="OAL16" s="265"/>
      <c r="OAM16" s="537"/>
      <c r="OAN16" s="537"/>
      <c r="OAO16" s="538"/>
      <c r="OAP16" s="539"/>
      <c r="OAR16" s="540"/>
      <c r="OAS16" s="540"/>
      <c r="OAT16" s="541"/>
      <c r="OAU16" s="541"/>
      <c r="OAV16" s="537"/>
      <c r="OAW16" s="266"/>
      <c r="OAX16" s="267"/>
      <c r="OAY16" s="267"/>
      <c r="OAZ16" s="267"/>
      <c r="OBA16" s="267"/>
      <c r="OBB16" s="267"/>
      <c r="OBC16" s="268"/>
      <c r="OBD16" s="269"/>
      <c r="OBE16" s="269"/>
      <c r="OBF16" s="269"/>
      <c r="OBG16" s="269"/>
      <c r="OBH16" s="270"/>
      <c r="OBI16" s="265"/>
      <c r="OBJ16" s="537"/>
      <c r="OBK16" s="537"/>
      <c r="OBL16" s="538"/>
      <c r="OBM16" s="539"/>
      <c r="OBO16" s="540"/>
      <c r="OBP16" s="540"/>
      <c r="OBQ16" s="541"/>
      <c r="OBR16" s="541"/>
      <c r="OBS16" s="537"/>
      <c r="OBT16" s="266"/>
      <c r="OBU16" s="267"/>
      <c r="OBV16" s="267"/>
      <c r="OBW16" s="267"/>
      <c r="OBX16" s="267"/>
      <c r="OBY16" s="267"/>
      <c r="OBZ16" s="268"/>
      <c r="OCA16" s="269"/>
      <c r="OCB16" s="269"/>
      <c r="OCC16" s="269"/>
      <c r="OCD16" s="269"/>
      <c r="OCE16" s="270"/>
      <c r="OCF16" s="265"/>
      <c r="OCG16" s="537"/>
      <c r="OCH16" s="537"/>
      <c r="OCI16" s="538"/>
      <c r="OCJ16" s="539"/>
      <c r="OCL16" s="540"/>
      <c r="OCM16" s="540"/>
      <c r="OCN16" s="541"/>
      <c r="OCO16" s="541"/>
      <c r="OCP16" s="537"/>
      <c r="OCQ16" s="266"/>
      <c r="OCR16" s="267"/>
      <c r="OCS16" s="267"/>
      <c r="OCT16" s="267"/>
      <c r="OCU16" s="267"/>
      <c r="OCV16" s="267"/>
      <c r="OCW16" s="268"/>
      <c r="OCX16" s="269"/>
      <c r="OCY16" s="269"/>
      <c r="OCZ16" s="269"/>
      <c r="ODA16" s="269"/>
      <c r="ODB16" s="270"/>
      <c r="ODC16" s="265"/>
      <c r="ODD16" s="537"/>
      <c r="ODE16" s="537"/>
      <c r="ODF16" s="538"/>
      <c r="ODG16" s="539"/>
      <c r="ODI16" s="540"/>
      <c r="ODJ16" s="540"/>
      <c r="ODK16" s="541"/>
      <c r="ODL16" s="541"/>
      <c r="ODM16" s="537"/>
      <c r="ODN16" s="266"/>
      <c r="ODO16" s="267"/>
      <c r="ODP16" s="267"/>
      <c r="ODQ16" s="267"/>
      <c r="ODR16" s="267"/>
      <c r="ODS16" s="267"/>
      <c r="ODT16" s="268"/>
      <c r="ODU16" s="269"/>
      <c r="ODV16" s="269"/>
      <c r="ODW16" s="269"/>
      <c r="ODX16" s="269"/>
      <c r="ODY16" s="270"/>
      <c r="ODZ16" s="265"/>
      <c r="OEA16" s="537"/>
      <c r="OEB16" s="537"/>
      <c r="OEC16" s="538"/>
      <c r="OED16" s="539"/>
      <c r="OEF16" s="540"/>
      <c r="OEG16" s="540"/>
      <c r="OEH16" s="541"/>
      <c r="OEI16" s="541"/>
      <c r="OEJ16" s="537"/>
      <c r="OEK16" s="266"/>
      <c r="OEL16" s="267"/>
      <c r="OEM16" s="267"/>
      <c r="OEN16" s="267"/>
      <c r="OEO16" s="267"/>
      <c r="OEP16" s="267"/>
      <c r="OEQ16" s="268"/>
      <c r="OER16" s="269"/>
      <c r="OES16" s="269"/>
      <c r="OET16" s="269"/>
      <c r="OEU16" s="269"/>
      <c r="OEV16" s="270"/>
      <c r="OEW16" s="265"/>
      <c r="OEX16" s="537"/>
      <c r="OEY16" s="537"/>
      <c r="OEZ16" s="538"/>
      <c r="OFA16" s="539"/>
      <c r="OFC16" s="540"/>
      <c r="OFD16" s="540"/>
      <c r="OFE16" s="541"/>
      <c r="OFF16" s="541"/>
      <c r="OFG16" s="537"/>
      <c r="OFH16" s="266"/>
      <c r="OFI16" s="267"/>
      <c r="OFJ16" s="267"/>
      <c r="OFK16" s="267"/>
      <c r="OFL16" s="267"/>
      <c r="OFM16" s="267"/>
      <c r="OFN16" s="268"/>
      <c r="OFO16" s="269"/>
      <c r="OFP16" s="269"/>
      <c r="OFQ16" s="269"/>
      <c r="OFR16" s="269"/>
      <c r="OFS16" s="270"/>
      <c r="OFT16" s="265"/>
      <c r="OFU16" s="537"/>
      <c r="OFV16" s="537"/>
      <c r="OFW16" s="538"/>
      <c r="OFX16" s="539"/>
      <c r="OFZ16" s="540"/>
      <c r="OGA16" s="540"/>
      <c r="OGB16" s="541"/>
      <c r="OGC16" s="541"/>
      <c r="OGD16" s="537"/>
      <c r="OGE16" s="266"/>
      <c r="OGF16" s="267"/>
      <c r="OGG16" s="267"/>
      <c r="OGH16" s="267"/>
      <c r="OGI16" s="267"/>
      <c r="OGJ16" s="267"/>
      <c r="OGK16" s="268"/>
      <c r="OGL16" s="269"/>
      <c r="OGM16" s="269"/>
      <c r="OGN16" s="269"/>
      <c r="OGO16" s="269"/>
      <c r="OGP16" s="270"/>
      <c r="OGQ16" s="265"/>
      <c r="OGR16" s="537"/>
      <c r="OGS16" s="537"/>
      <c r="OGT16" s="538"/>
      <c r="OGU16" s="539"/>
      <c r="OGW16" s="540"/>
      <c r="OGX16" s="540"/>
      <c r="OGY16" s="541"/>
      <c r="OGZ16" s="541"/>
      <c r="OHA16" s="537"/>
      <c r="OHB16" s="266"/>
      <c r="OHC16" s="267"/>
      <c r="OHD16" s="267"/>
      <c r="OHE16" s="267"/>
      <c r="OHF16" s="267"/>
      <c r="OHG16" s="267"/>
      <c r="OHH16" s="268"/>
      <c r="OHI16" s="269"/>
      <c r="OHJ16" s="269"/>
      <c r="OHK16" s="269"/>
      <c r="OHL16" s="269"/>
      <c r="OHM16" s="270"/>
      <c r="OHN16" s="265"/>
      <c r="OHO16" s="537"/>
      <c r="OHP16" s="537"/>
      <c r="OHQ16" s="538"/>
      <c r="OHR16" s="539"/>
      <c r="OHT16" s="540"/>
      <c r="OHU16" s="540"/>
      <c r="OHV16" s="541"/>
      <c r="OHW16" s="541"/>
      <c r="OHX16" s="537"/>
      <c r="OHY16" s="266"/>
      <c r="OHZ16" s="267"/>
      <c r="OIA16" s="267"/>
      <c r="OIB16" s="267"/>
      <c r="OIC16" s="267"/>
      <c r="OID16" s="267"/>
      <c r="OIE16" s="268"/>
      <c r="OIF16" s="269"/>
      <c r="OIG16" s="269"/>
      <c r="OIH16" s="269"/>
      <c r="OII16" s="269"/>
      <c r="OIJ16" s="270"/>
      <c r="OIK16" s="265"/>
      <c r="OIL16" s="537"/>
      <c r="OIM16" s="537"/>
      <c r="OIN16" s="538"/>
      <c r="OIO16" s="539"/>
      <c r="OIQ16" s="540"/>
      <c r="OIR16" s="540"/>
      <c r="OIS16" s="541"/>
      <c r="OIT16" s="541"/>
      <c r="OIU16" s="537"/>
      <c r="OIV16" s="266"/>
      <c r="OIW16" s="267"/>
      <c r="OIX16" s="267"/>
      <c r="OIY16" s="267"/>
      <c r="OIZ16" s="267"/>
      <c r="OJA16" s="267"/>
      <c r="OJB16" s="268"/>
      <c r="OJC16" s="269"/>
      <c r="OJD16" s="269"/>
      <c r="OJE16" s="269"/>
      <c r="OJF16" s="269"/>
      <c r="OJG16" s="270"/>
      <c r="OJH16" s="265"/>
      <c r="OJI16" s="537"/>
      <c r="OJJ16" s="537"/>
      <c r="OJK16" s="538"/>
      <c r="OJL16" s="539"/>
      <c r="OJN16" s="540"/>
      <c r="OJO16" s="540"/>
      <c r="OJP16" s="541"/>
      <c r="OJQ16" s="541"/>
      <c r="OJR16" s="537"/>
      <c r="OJS16" s="266"/>
      <c r="OJT16" s="267"/>
      <c r="OJU16" s="267"/>
      <c r="OJV16" s="267"/>
      <c r="OJW16" s="267"/>
      <c r="OJX16" s="267"/>
      <c r="OJY16" s="268"/>
      <c r="OJZ16" s="269"/>
      <c r="OKA16" s="269"/>
      <c r="OKB16" s="269"/>
      <c r="OKC16" s="269"/>
      <c r="OKD16" s="270"/>
      <c r="OKE16" s="265"/>
      <c r="OKF16" s="537"/>
      <c r="OKG16" s="537"/>
      <c r="OKH16" s="538"/>
      <c r="OKI16" s="539"/>
      <c r="OKK16" s="540"/>
      <c r="OKL16" s="540"/>
      <c r="OKM16" s="541"/>
      <c r="OKN16" s="541"/>
      <c r="OKO16" s="537"/>
      <c r="OKP16" s="266"/>
      <c r="OKQ16" s="267"/>
      <c r="OKR16" s="267"/>
      <c r="OKS16" s="267"/>
      <c r="OKT16" s="267"/>
      <c r="OKU16" s="267"/>
      <c r="OKV16" s="268"/>
      <c r="OKW16" s="269"/>
      <c r="OKX16" s="269"/>
      <c r="OKY16" s="269"/>
      <c r="OKZ16" s="269"/>
      <c r="OLA16" s="270"/>
      <c r="OLB16" s="265"/>
      <c r="OLC16" s="537"/>
      <c r="OLD16" s="537"/>
      <c r="OLE16" s="538"/>
      <c r="OLF16" s="539"/>
      <c r="OLH16" s="540"/>
      <c r="OLI16" s="540"/>
      <c r="OLJ16" s="541"/>
      <c r="OLK16" s="541"/>
      <c r="OLL16" s="537"/>
      <c r="OLM16" s="266"/>
      <c r="OLN16" s="267"/>
      <c r="OLO16" s="267"/>
      <c r="OLP16" s="267"/>
      <c r="OLQ16" s="267"/>
      <c r="OLR16" s="267"/>
      <c r="OLS16" s="268"/>
      <c r="OLT16" s="269"/>
      <c r="OLU16" s="269"/>
      <c r="OLV16" s="269"/>
      <c r="OLW16" s="269"/>
      <c r="OLX16" s="270"/>
      <c r="OLY16" s="265"/>
      <c r="OLZ16" s="537"/>
      <c r="OMA16" s="537"/>
      <c r="OMB16" s="538"/>
      <c r="OMC16" s="539"/>
      <c r="OME16" s="540"/>
      <c r="OMF16" s="540"/>
      <c r="OMG16" s="541"/>
      <c r="OMH16" s="541"/>
      <c r="OMI16" s="537"/>
      <c r="OMJ16" s="266"/>
      <c r="OMK16" s="267"/>
      <c r="OML16" s="267"/>
      <c r="OMM16" s="267"/>
      <c r="OMN16" s="267"/>
      <c r="OMO16" s="267"/>
      <c r="OMP16" s="268"/>
      <c r="OMQ16" s="269"/>
      <c r="OMR16" s="269"/>
      <c r="OMS16" s="269"/>
      <c r="OMT16" s="269"/>
      <c r="OMU16" s="270"/>
      <c r="OMV16" s="265"/>
      <c r="OMW16" s="537"/>
      <c r="OMX16" s="537"/>
      <c r="OMY16" s="538"/>
      <c r="OMZ16" s="539"/>
      <c r="ONB16" s="540"/>
      <c r="ONC16" s="540"/>
      <c r="OND16" s="541"/>
      <c r="ONE16" s="541"/>
      <c r="ONF16" s="537"/>
      <c r="ONG16" s="266"/>
      <c r="ONH16" s="267"/>
      <c r="ONI16" s="267"/>
      <c r="ONJ16" s="267"/>
      <c r="ONK16" s="267"/>
      <c r="ONL16" s="267"/>
      <c r="ONM16" s="268"/>
      <c r="ONN16" s="269"/>
      <c r="ONO16" s="269"/>
      <c r="ONP16" s="269"/>
      <c r="ONQ16" s="269"/>
      <c r="ONR16" s="270"/>
      <c r="ONS16" s="265"/>
      <c r="ONT16" s="537"/>
      <c r="ONU16" s="537"/>
      <c r="ONV16" s="538"/>
      <c r="ONW16" s="539"/>
      <c r="ONY16" s="540"/>
      <c r="ONZ16" s="540"/>
      <c r="OOA16" s="541"/>
      <c r="OOB16" s="541"/>
      <c r="OOC16" s="537"/>
      <c r="OOD16" s="266"/>
      <c r="OOE16" s="267"/>
      <c r="OOF16" s="267"/>
      <c r="OOG16" s="267"/>
      <c r="OOH16" s="267"/>
      <c r="OOI16" s="267"/>
      <c r="OOJ16" s="268"/>
      <c r="OOK16" s="269"/>
      <c r="OOL16" s="269"/>
      <c r="OOM16" s="269"/>
      <c r="OON16" s="269"/>
      <c r="OOO16" s="270"/>
      <c r="OOP16" s="265"/>
      <c r="OOQ16" s="537"/>
      <c r="OOR16" s="537"/>
      <c r="OOS16" s="538"/>
      <c r="OOT16" s="539"/>
      <c r="OOV16" s="540"/>
      <c r="OOW16" s="540"/>
      <c r="OOX16" s="541"/>
      <c r="OOY16" s="541"/>
      <c r="OOZ16" s="537"/>
      <c r="OPA16" s="266"/>
      <c r="OPB16" s="267"/>
      <c r="OPC16" s="267"/>
      <c r="OPD16" s="267"/>
      <c r="OPE16" s="267"/>
      <c r="OPF16" s="267"/>
      <c r="OPG16" s="268"/>
      <c r="OPH16" s="269"/>
      <c r="OPI16" s="269"/>
      <c r="OPJ16" s="269"/>
      <c r="OPK16" s="269"/>
      <c r="OPL16" s="270"/>
      <c r="OPM16" s="265"/>
      <c r="OPN16" s="537"/>
      <c r="OPO16" s="537"/>
      <c r="OPP16" s="538"/>
      <c r="OPQ16" s="539"/>
      <c r="OPS16" s="540"/>
      <c r="OPT16" s="540"/>
      <c r="OPU16" s="541"/>
      <c r="OPV16" s="541"/>
      <c r="OPW16" s="537"/>
      <c r="OPX16" s="266"/>
      <c r="OPY16" s="267"/>
      <c r="OPZ16" s="267"/>
      <c r="OQA16" s="267"/>
      <c r="OQB16" s="267"/>
      <c r="OQC16" s="267"/>
      <c r="OQD16" s="268"/>
      <c r="OQE16" s="269"/>
      <c r="OQF16" s="269"/>
      <c r="OQG16" s="269"/>
      <c r="OQH16" s="269"/>
      <c r="OQI16" s="270"/>
      <c r="OQJ16" s="265"/>
      <c r="OQK16" s="537"/>
      <c r="OQL16" s="537"/>
      <c r="OQM16" s="538"/>
      <c r="OQN16" s="539"/>
      <c r="OQP16" s="540"/>
      <c r="OQQ16" s="540"/>
      <c r="OQR16" s="541"/>
      <c r="OQS16" s="541"/>
      <c r="OQT16" s="537"/>
      <c r="OQU16" s="266"/>
      <c r="OQV16" s="267"/>
      <c r="OQW16" s="267"/>
      <c r="OQX16" s="267"/>
      <c r="OQY16" s="267"/>
      <c r="OQZ16" s="267"/>
      <c r="ORA16" s="268"/>
      <c r="ORB16" s="269"/>
      <c r="ORC16" s="269"/>
      <c r="ORD16" s="269"/>
      <c r="ORE16" s="269"/>
      <c r="ORF16" s="270"/>
      <c r="ORG16" s="265"/>
      <c r="ORH16" s="537"/>
      <c r="ORI16" s="537"/>
      <c r="ORJ16" s="538"/>
      <c r="ORK16" s="539"/>
      <c r="ORM16" s="540"/>
      <c r="ORN16" s="540"/>
      <c r="ORO16" s="541"/>
      <c r="ORP16" s="541"/>
      <c r="ORQ16" s="537"/>
      <c r="ORR16" s="266"/>
      <c r="ORS16" s="267"/>
      <c r="ORT16" s="267"/>
      <c r="ORU16" s="267"/>
      <c r="ORV16" s="267"/>
      <c r="ORW16" s="267"/>
      <c r="ORX16" s="268"/>
      <c r="ORY16" s="269"/>
      <c r="ORZ16" s="269"/>
      <c r="OSA16" s="269"/>
      <c r="OSB16" s="269"/>
      <c r="OSC16" s="270"/>
      <c r="OSD16" s="265"/>
      <c r="OSE16" s="537"/>
      <c r="OSF16" s="537"/>
      <c r="OSG16" s="538"/>
      <c r="OSH16" s="539"/>
      <c r="OSJ16" s="540"/>
      <c r="OSK16" s="540"/>
      <c r="OSL16" s="541"/>
      <c r="OSM16" s="541"/>
      <c r="OSN16" s="537"/>
      <c r="OSO16" s="266"/>
      <c r="OSP16" s="267"/>
      <c r="OSQ16" s="267"/>
      <c r="OSR16" s="267"/>
      <c r="OSS16" s="267"/>
      <c r="OST16" s="267"/>
      <c r="OSU16" s="268"/>
      <c r="OSV16" s="269"/>
      <c r="OSW16" s="269"/>
      <c r="OSX16" s="269"/>
      <c r="OSY16" s="269"/>
      <c r="OSZ16" s="270"/>
      <c r="OTA16" s="265"/>
      <c r="OTB16" s="537"/>
      <c r="OTC16" s="537"/>
      <c r="OTD16" s="538"/>
      <c r="OTE16" s="539"/>
      <c r="OTG16" s="540"/>
      <c r="OTH16" s="540"/>
      <c r="OTI16" s="541"/>
      <c r="OTJ16" s="541"/>
      <c r="OTK16" s="537"/>
      <c r="OTL16" s="266"/>
      <c r="OTM16" s="267"/>
      <c r="OTN16" s="267"/>
      <c r="OTO16" s="267"/>
      <c r="OTP16" s="267"/>
      <c r="OTQ16" s="267"/>
      <c r="OTR16" s="268"/>
      <c r="OTS16" s="269"/>
      <c r="OTT16" s="269"/>
      <c r="OTU16" s="269"/>
      <c r="OTV16" s="269"/>
      <c r="OTW16" s="270"/>
      <c r="OTX16" s="265"/>
      <c r="OTY16" s="537"/>
      <c r="OTZ16" s="537"/>
      <c r="OUA16" s="538"/>
      <c r="OUB16" s="539"/>
      <c r="OUD16" s="540"/>
      <c r="OUE16" s="540"/>
      <c r="OUF16" s="541"/>
      <c r="OUG16" s="541"/>
      <c r="OUH16" s="537"/>
      <c r="OUI16" s="266"/>
      <c r="OUJ16" s="267"/>
      <c r="OUK16" s="267"/>
      <c r="OUL16" s="267"/>
      <c r="OUM16" s="267"/>
      <c r="OUN16" s="267"/>
      <c r="OUO16" s="268"/>
      <c r="OUP16" s="269"/>
      <c r="OUQ16" s="269"/>
      <c r="OUR16" s="269"/>
      <c r="OUS16" s="269"/>
      <c r="OUT16" s="270"/>
      <c r="OUU16" s="265"/>
      <c r="OUV16" s="537"/>
      <c r="OUW16" s="537"/>
      <c r="OUX16" s="538"/>
      <c r="OUY16" s="539"/>
      <c r="OVA16" s="540"/>
      <c r="OVB16" s="540"/>
      <c r="OVC16" s="541"/>
      <c r="OVD16" s="541"/>
      <c r="OVE16" s="537"/>
      <c r="OVF16" s="266"/>
      <c r="OVG16" s="267"/>
      <c r="OVH16" s="267"/>
      <c r="OVI16" s="267"/>
      <c r="OVJ16" s="267"/>
      <c r="OVK16" s="267"/>
      <c r="OVL16" s="268"/>
      <c r="OVM16" s="269"/>
      <c r="OVN16" s="269"/>
      <c r="OVO16" s="269"/>
      <c r="OVP16" s="269"/>
      <c r="OVQ16" s="270"/>
      <c r="OVR16" s="265"/>
      <c r="OVS16" s="537"/>
      <c r="OVT16" s="537"/>
      <c r="OVU16" s="538"/>
      <c r="OVV16" s="539"/>
      <c r="OVX16" s="540"/>
      <c r="OVY16" s="540"/>
      <c r="OVZ16" s="541"/>
      <c r="OWA16" s="541"/>
      <c r="OWB16" s="537"/>
      <c r="OWC16" s="266"/>
      <c r="OWD16" s="267"/>
      <c r="OWE16" s="267"/>
      <c r="OWF16" s="267"/>
      <c r="OWG16" s="267"/>
      <c r="OWH16" s="267"/>
      <c r="OWI16" s="268"/>
      <c r="OWJ16" s="269"/>
      <c r="OWK16" s="269"/>
      <c r="OWL16" s="269"/>
      <c r="OWM16" s="269"/>
      <c r="OWN16" s="270"/>
      <c r="OWO16" s="265"/>
      <c r="OWP16" s="537"/>
      <c r="OWQ16" s="537"/>
      <c r="OWR16" s="538"/>
      <c r="OWS16" s="539"/>
      <c r="OWU16" s="540"/>
      <c r="OWV16" s="540"/>
      <c r="OWW16" s="541"/>
      <c r="OWX16" s="541"/>
      <c r="OWY16" s="537"/>
      <c r="OWZ16" s="266"/>
      <c r="OXA16" s="267"/>
      <c r="OXB16" s="267"/>
      <c r="OXC16" s="267"/>
      <c r="OXD16" s="267"/>
      <c r="OXE16" s="267"/>
      <c r="OXF16" s="268"/>
      <c r="OXG16" s="269"/>
      <c r="OXH16" s="269"/>
      <c r="OXI16" s="269"/>
      <c r="OXJ16" s="269"/>
      <c r="OXK16" s="270"/>
      <c r="OXL16" s="265"/>
      <c r="OXM16" s="537"/>
      <c r="OXN16" s="537"/>
      <c r="OXO16" s="538"/>
      <c r="OXP16" s="539"/>
      <c r="OXR16" s="540"/>
      <c r="OXS16" s="540"/>
      <c r="OXT16" s="541"/>
      <c r="OXU16" s="541"/>
      <c r="OXV16" s="537"/>
      <c r="OXW16" s="266"/>
      <c r="OXX16" s="267"/>
      <c r="OXY16" s="267"/>
      <c r="OXZ16" s="267"/>
      <c r="OYA16" s="267"/>
      <c r="OYB16" s="267"/>
      <c r="OYC16" s="268"/>
      <c r="OYD16" s="269"/>
      <c r="OYE16" s="269"/>
      <c r="OYF16" s="269"/>
      <c r="OYG16" s="269"/>
      <c r="OYH16" s="270"/>
      <c r="OYI16" s="265"/>
      <c r="OYJ16" s="537"/>
      <c r="OYK16" s="537"/>
      <c r="OYL16" s="538"/>
      <c r="OYM16" s="539"/>
      <c r="OYO16" s="540"/>
      <c r="OYP16" s="540"/>
      <c r="OYQ16" s="541"/>
      <c r="OYR16" s="541"/>
      <c r="OYS16" s="537"/>
      <c r="OYT16" s="266"/>
      <c r="OYU16" s="267"/>
      <c r="OYV16" s="267"/>
      <c r="OYW16" s="267"/>
      <c r="OYX16" s="267"/>
      <c r="OYY16" s="267"/>
      <c r="OYZ16" s="268"/>
      <c r="OZA16" s="269"/>
      <c r="OZB16" s="269"/>
      <c r="OZC16" s="269"/>
      <c r="OZD16" s="269"/>
      <c r="OZE16" s="270"/>
      <c r="OZF16" s="265"/>
      <c r="OZG16" s="537"/>
      <c r="OZH16" s="537"/>
      <c r="OZI16" s="538"/>
      <c r="OZJ16" s="539"/>
      <c r="OZL16" s="540"/>
      <c r="OZM16" s="540"/>
      <c r="OZN16" s="541"/>
      <c r="OZO16" s="541"/>
      <c r="OZP16" s="537"/>
      <c r="OZQ16" s="266"/>
      <c r="OZR16" s="267"/>
      <c r="OZS16" s="267"/>
      <c r="OZT16" s="267"/>
      <c r="OZU16" s="267"/>
      <c r="OZV16" s="267"/>
      <c r="OZW16" s="268"/>
      <c r="OZX16" s="269"/>
      <c r="OZY16" s="269"/>
      <c r="OZZ16" s="269"/>
      <c r="PAA16" s="269"/>
      <c r="PAB16" s="270"/>
      <c r="PAC16" s="265"/>
      <c r="PAD16" s="537"/>
      <c r="PAE16" s="537"/>
      <c r="PAF16" s="538"/>
      <c r="PAG16" s="539"/>
      <c r="PAI16" s="540"/>
      <c r="PAJ16" s="540"/>
      <c r="PAK16" s="541"/>
      <c r="PAL16" s="541"/>
      <c r="PAM16" s="537"/>
      <c r="PAN16" s="266"/>
      <c r="PAO16" s="267"/>
      <c r="PAP16" s="267"/>
      <c r="PAQ16" s="267"/>
      <c r="PAR16" s="267"/>
      <c r="PAS16" s="267"/>
      <c r="PAT16" s="268"/>
      <c r="PAU16" s="269"/>
      <c r="PAV16" s="269"/>
      <c r="PAW16" s="269"/>
      <c r="PAX16" s="269"/>
      <c r="PAY16" s="270"/>
      <c r="PAZ16" s="265"/>
      <c r="PBA16" s="537"/>
      <c r="PBB16" s="537"/>
      <c r="PBC16" s="538"/>
      <c r="PBD16" s="539"/>
      <c r="PBF16" s="540"/>
      <c r="PBG16" s="540"/>
      <c r="PBH16" s="541"/>
      <c r="PBI16" s="541"/>
      <c r="PBJ16" s="537"/>
      <c r="PBK16" s="266"/>
      <c r="PBL16" s="267"/>
      <c r="PBM16" s="267"/>
      <c r="PBN16" s="267"/>
      <c r="PBO16" s="267"/>
      <c r="PBP16" s="267"/>
      <c r="PBQ16" s="268"/>
      <c r="PBR16" s="269"/>
      <c r="PBS16" s="269"/>
      <c r="PBT16" s="269"/>
      <c r="PBU16" s="269"/>
      <c r="PBV16" s="270"/>
      <c r="PBW16" s="265"/>
      <c r="PBX16" s="537"/>
      <c r="PBY16" s="537"/>
      <c r="PBZ16" s="538"/>
      <c r="PCA16" s="539"/>
      <c r="PCC16" s="540"/>
      <c r="PCD16" s="540"/>
      <c r="PCE16" s="541"/>
      <c r="PCF16" s="541"/>
      <c r="PCG16" s="537"/>
      <c r="PCH16" s="266"/>
      <c r="PCI16" s="267"/>
      <c r="PCJ16" s="267"/>
      <c r="PCK16" s="267"/>
      <c r="PCL16" s="267"/>
      <c r="PCM16" s="267"/>
      <c r="PCN16" s="268"/>
      <c r="PCO16" s="269"/>
      <c r="PCP16" s="269"/>
      <c r="PCQ16" s="269"/>
      <c r="PCR16" s="269"/>
      <c r="PCS16" s="270"/>
      <c r="PCT16" s="265"/>
      <c r="PCU16" s="537"/>
      <c r="PCV16" s="537"/>
      <c r="PCW16" s="538"/>
      <c r="PCX16" s="539"/>
      <c r="PCZ16" s="540"/>
      <c r="PDA16" s="540"/>
      <c r="PDB16" s="541"/>
      <c r="PDC16" s="541"/>
      <c r="PDD16" s="537"/>
      <c r="PDE16" s="266"/>
      <c r="PDF16" s="267"/>
      <c r="PDG16" s="267"/>
      <c r="PDH16" s="267"/>
      <c r="PDI16" s="267"/>
      <c r="PDJ16" s="267"/>
      <c r="PDK16" s="268"/>
      <c r="PDL16" s="269"/>
      <c r="PDM16" s="269"/>
      <c r="PDN16" s="269"/>
      <c r="PDO16" s="269"/>
      <c r="PDP16" s="270"/>
      <c r="PDQ16" s="265"/>
      <c r="PDR16" s="537"/>
      <c r="PDS16" s="537"/>
      <c r="PDT16" s="538"/>
      <c r="PDU16" s="539"/>
      <c r="PDW16" s="540"/>
      <c r="PDX16" s="540"/>
      <c r="PDY16" s="541"/>
      <c r="PDZ16" s="541"/>
      <c r="PEA16" s="537"/>
      <c r="PEB16" s="266"/>
      <c r="PEC16" s="267"/>
      <c r="PED16" s="267"/>
      <c r="PEE16" s="267"/>
      <c r="PEF16" s="267"/>
      <c r="PEG16" s="267"/>
      <c r="PEH16" s="268"/>
      <c r="PEI16" s="269"/>
      <c r="PEJ16" s="269"/>
      <c r="PEK16" s="269"/>
      <c r="PEL16" s="269"/>
      <c r="PEM16" s="270"/>
      <c r="PEN16" s="265"/>
      <c r="PEO16" s="537"/>
      <c r="PEP16" s="537"/>
      <c r="PEQ16" s="538"/>
      <c r="PER16" s="539"/>
      <c r="PET16" s="540"/>
      <c r="PEU16" s="540"/>
      <c r="PEV16" s="541"/>
      <c r="PEW16" s="541"/>
      <c r="PEX16" s="537"/>
      <c r="PEY16" s="266"/>
      <c r="PEZ16" s="267"/>
      <c r="PFA16" s="267"/>
      <c r="PFB16" s="267"/>
      <c r="PFC16" s="267"/>
      <c r="PFD16" s="267"/>
      <c r="PFE16" s="268"/>
      <c r="PFF16" s="269"/>
      <c r="PFG16" s="269"/>
      <c r="PFH16" s="269"/>
      <c r="PFI16" s="269"/>
      <c r="PFJ16" s="270"/>
      <c r="PFK16" s="265"/>
      <c r="PFL16" s="537"/>
      <c r="PFM16" s="537"/>
      <c r="PFN16" s="538"/>
      <c r="PFO16" s="539"/>
      <c r="PFQ16" s="540"/>
      <c r="PFR16" s="540"/>
      <c r="PFS16" s="541"/>
      <c r="PFT16" s="541"/>
      <c r="PFU16" s="537"/>
      <c r="PFV16" s="266"/>
      <c r="PFW16" s="267"/>
      <c r="PFX16" s="267"/>
      <c r="PFY16" s="267"/>
      <c r="PFZ16" s="267"/>
      <c r="PGA16" s="267"/>
      <c r="PGB16" s="268"/>
      <c r="PGC16" s="269"/>
      <c r="PGD16" s="269"/>
      <c r="PGE16" s="269"/>
      <c r="PGF16" s="269"/>
      <c r="PGG16" s="270"/>
      <c r="PGH16" s="265"/>
      <c r="PGI16" s="537"/>
      <c r="PGJ16" s="537"/>
      <c r="PGK16" s="538"/>
      <c r="PGL16" s="539"/>
      <c r="PGN16" s="540"/>
      <c r="PGO16" s="540"/>
      <c r="PGP16" s="541"/>
      <c r="PGQ16" s="541"/>
      <c r="PGR16" s="537"/>
      <c r="PGS16" s="266"/>
      <c r="PGT16" s="267"/>
      <c r="PGU16" s="267"/>
      <c r="PGV16" s="267"/>
      <c r="PGW16" s="267"/>
      <c r="PGX16" s="267"/>
      <c r="PGY16" s="268"/>
      <c r="PGZ16" s="269"/>
      <c r="PHA16" s="269"/>
      <c r="PHB16" s="269"/>
      <c r="PHC16" s="269"/>
      <c r="PHD16" s="270"/>
      <c r="PHE16" s="265"/>
      <c r="PHF16" s="537"/>
      <c r="PHG16" s="537"/>
      <c r="PHH16" s="538"/>
      <c r="PHI16" s="539"/>
      <c r="PHK16" s="540"/>
      <c r="PHL16" s="540"/>
      <c r="PHM16" s="541"/>
      <c r="PHN16" s="541"/>
      <c r="PHO16" s="537"/>
      <c r="PHP16" s="266"/>
      <c r="PHQ16" s="267"/>
      <c r="PHR16" s="267"/>
      <c r="PHS16" s="267"/>
      <c r="PHT16" s="267"/>
      <c r="PHU16" s="267"/>
      <c r="PHV16" s="268"/>
      <c r="PHW16" s="269"/>
      <c r="PHX16" s="269"/>
      <c r="PHY16" s="269"/>
      <c r="PHZ16" s="269"/>
      <c r="PIA16" s="270"/>
      <c r="PIB16" s="265"/>
      <c r="PIC16" s="537"/>
      <c r="PID16" s="537"/>
      <c r="PIE16" s="538"/>
      <c r="PIF16" s="539"/>
      <c r="PIH16" s="540"/>
      <c r="PII16" s="540"/>
      <c r="PIJ16" s="541"/>
      <c r="PIK16" s="541"/>
      <c r="PIL16" s="537"/>
      <c r="PIM16" s="266"/>
      <c r="PIN16" s="267"/>
      <c r="PIO16" s="267"/>
      <c r="PIP16" s="267"/>
      <c r="PIQ16" s="267"/>
      <c r="PIR16" s="267"/>
      <c r="PIS16" s="268"/>
      <c r="PIT16" s="269"/>
      <c r="PIU16" s="269"/>
      <c r="PIV16" s="269"/>
      <c r="PIW16" s="269"/>
      <c r="PIX16" s="270"/>
      <c r="PIY16" s="265"/>
      <c r="PIZ16" s="537"/>
      <c r="PJA16" s="537"/>
      <c r="PJB16" s="538"/>
      <c r="PJC16" s="539"/>
      <c r="PJE16" s="540"/>
      <c r="PJF16" s="540"/>
      <c r="PJG16" s="541"/>
      <c r="PJH16" s="541"/>
      <c r="PJI16" s="537"/>
      <c r="PJJ16" s="266"/>
      <c r="PJK16" s="267"/>
      <c r="PJL16" s="267"/>
      <c r="PJM16" s="267"/>
      <c r="PJN16" s="267"/>
      <c r="PJO16" s="267"/>
      <c r="PJP16" s="268"/>
      <c r="PJQ16" s="269"/>
      <c r="PJR16" s="269"/>
      <c r="PJS16" s="269"/>
      <c r="PJT16" s="269"/>
      <c r="PJU16" s="270"/>
      <c r="PJV16" s="265"/>
      <c r="PJW16" s="537"/>
      <c r="PJX16" s="537"/>
      <c r="PJY16" s="538"/>
      <c r="PJZ16" s="539"/>
      <c r="PKB16" s="540"/>
      <c r="PKC16" s="540"/>
      <c r="PKD16" s="541"/>
      <c r="PKE16" s="541"/>
      <c r="PKF16" s="537"/>
      <c r="PKG16" s="266"/>
      <c r="PKH16" s="267"/>
      <c r="PKI16" s="267"/>
      <c r="PKJ16" s="267"/>
      <c r="PKK16" s="267"/>
      <c r="PKL16" s="267"/>
      <c r="PKM16" s="268"/>
      <c r="PKN16" s="269"/>
      <c r="PKO16" s="269"/>
      <c r="PKP16" s="269"/>
      <c r="PKQ16" s="269"/>
      <c r="PKR16" s="270"/>
      <c r="PKS16" s="265"/>
      <c r="PKT16" s="537"/>
      <c r="PKU16" s="537"/>
      <c r="PKV16" s="538"/>
      <c r="PKW16" s="539"/>
      <c r="PKY16" s="540"/>
      <c r="PKZ16" s="540"/>
      <c r="PLA16" s="541"/>
      <c r="PLB16" s="541"/>
      <c r="PLC16" s="537"/>
      <c r="PLD16" s="266"/>
      <c r="PLE16" s="267"/>
      <c r="PLF16" s="267"/>
      <c r="PLG16" s="267"/>
      <c r="PLH16" s="267"/>
      <c r="PLI16" s="267"/>
      <c r="PLJ16" s="268"/>
      <c r="PLK16" s="269"/>
      <c r="PLL16" s="269"/>
      <c r="PLM16" s="269"/>
      <c r="PLN16" s="269"/>
      <c r="PLO16" s="270"/>
      <c r="PLP16" s="265"/>
      <c r="PLQ16" s="537"/>
      <c r="PLR16" s="537"/>
      <c r="PLS16" s="538"/>
      <c r="PLT16" s="539"/>
      <c r="PLV16" s="540"/>
      <c r="PLW16" s="540"/>
      <c r="PLX16" s="541"/>
      <c r="PLY16" s="541"/>
      <c r="PLZ16" s="537"/>
      <c r="PMA16" s="266"/>
      <c r="PMB16" s="267"/>
      <c r="PMC16" s="267"/>
      <c r="PMD16" s="267"/>
      <c r="PME16" s="267"/>
      <c r="PMF16" s="267"/>
      <c r="PMG16" s="268"/>
      <c r="PMH16" s="269"/>
      <c r="PMI16" s="269"/>
      <c r="PMJ16" s="269"/>
      <c r="PMK16" s="269"/>
      <c r="PML16" s="270"/>
      <c r="PMM16" s="265"/>
      <c r="PMN16" s="537"/>
      <c r="PMO16" s="537"/>
      <c r="PMP16" s="538"/>
      <c r="PMQ16" s="539"/>
      <c r="PMS16" s="540"/>
      <c r="PMT16" s="540"/>
      <c r="PMU16" s="541"/>
      <c r="PMV16" s="541"/>
      <c r="PMW16" s="537"/>
      <c r="PMX16" s="266"/>
      <c r="PMY16" s="267"/>
      <c r="PMZ16" s="267"/>
      <c r="PNA16" s="267"/>
      <c r="PNB16" s="267"/>
      <c r="PNC16" s="267"/>
      <c r="PND16" s="268"/>
      <c r="PNE16" s="269"/>
      <c r="PNF16" s="269"/>
      <c r="PNG16" s="269"/>
      <c r="PNH16" s="269"/>
      <c r="PNI16" s="270"/>
      <c r="PNJ16" s="265"/>
      <c r="PNK16" s="537"/>
      <c r="PNL16" s="537"/>
      <c r="PNM16" s="538"/>
      <c r="PNN16" s="539"/>
      <c r="PNP16" s="540"/>
      <c r="PNQ16" s="540"/>
      <c r="PNR16" s="541"/>
      <c r="PNS16" s="541"/>
      <c r="PNT16" s="537"/>
      <c r="PNU16" s="266"/>
      <c r="PNV16" s="267"/>
      <c r="PNW16" s="267"/>
      <c r="PNX16" s="267"/>
      <c r="PNY16" s="267"/>
      <c r="PNZ16" s="267"/>
      <c r="POA16" s="268"/>
      <c r="POB16" s="269"/>
      <c r="POC16" s="269"/>
      <c r="POD16" s="269"/>
      <c r="POE16" s="269"/>
      <c r="POF16" s="270"/>
      <c r="POG16" s="265"/>
      <c r="POH16" s="537"/>
      <c r="POI16" s="537"/>
      <c r="POJ16" s="538"/>
      <c r="POK16" s="539"/>
      <c r="POM16" s="540"/>
      <c r="PON16" s="540"/>
      <c r="POO16" s="541"/>
      <c r="POP16" s="541"/>
      <c r="POQ16" s="537"/>
      <c r="POR16" s="266"/>
      <c r="POS16" s="267"/>
      <c r="POT16" s="267"/>
      <c r="POU16" s="267"/>
      <c r="POV16" s="267"/>
      <c r="POW16" s="267"/>
      <c r="POX16" s="268"/>
      <c r="POY16" s="269"/>
      <c r="POZ16" s="269"/>
      <c r="PPA16" s="269"/>
      <c r="PPB16" s="269"/>
      <c r="PPC16" s="270"/>
      <c r="PPD16" s="265"/>
      <c r="PPE16" s="537"/>
      <c r="PPF16" s="537"/>
      <c r="PPG16" s="538"/>
      <c r="PPH16" s="539"/>
      <c r="PPJ16" s="540"/>
      <c r="PPK16" s="540"/>
      <c r="PPL16" s="541"/>
      <c r="PPM16" s="541"/>
      <c r="PPN16" s="537"/>
      <c r="PPO16" s="266"/>
      <c r="PPP16" s="267"/>
      <c r="PPQ16" s="267"/>
      <c r="PPR16" s="267"/>
      <c r="PPS16" s="267"/>
      <c r="PPT16" s="267"/>
      <c r="PPU16" s="268"/>
      <c r="PPV16" s="269"/>
      <c r="PPW16" s="269"/>
      <c r="PPX16" s="269"/>
      <c r="PPY16" s="269"/>
      <c r="PPZ16" s="270"/>
      <c r="PQA16" s="265"/>
      <c r="PQB16" s="537"/>
      <c r="PQC16" s="537"/>
      <c r="PQD16" s="538"/>
      <c r="PQE16" s="539"/>
      <c r="PQG16" s="540"/>
      <c r="PQH16" s="540"/>
      <c r="PQI16" s="541"/>
      <c r="PQJ16" s="541"/>
      <c r="PQK16" s="537"/>
      <c r="PQL16" s="266"/>
      <c r="PQM16" s="267"/>
      <c r="PQN16" s="267"/>
      <c r="PQO16" s="267"/>
      <c r="PQP16" s="267"/>
      <c r="PQQ16" s="267"/>
      <c r="PQR16" s="268"/>
      <c r="PQS16" s="269"/>
      <c r="PQT16" s="269"/>
      <c r="PQU16" s="269"/>
      <c r="PQV16" s="269"/>
      <c r="PQW16" s="270"/>
      <c r="PQX16" s="265"/>
      <c r="PQY16" s="537"/>
      <c r="PQZ16" s="537"/>
      <c r="PRA16" s="538"/>
      <c r="PRB16" s="539"/>
      <c r="PRD16" s="540"/>
      <c r="PRE16" s="540"/>
      <c r="PRF16" s="541"/>
      <c r="PRG16" s="541"/>
      <c r="PRH16" s="537"/>
      <c r="PRI16" s="266"/>
      <c r="PRJ16" s="267"/>
      <c r="PRK16" s="267"/>
      <c r="PRL16" s="267"/>
      <c r="PRM16" s="267"/>
      <c r="PRN16" s="267"/>
      <c r="PRO16" s="268"/>
      <c r="PRP16" s="269"/>
      <c r="PRQ16" s="269"/>
      <c r="PRR16" s="269"/>
      <c r="PRS16" s="269"/>
      <c r="PRT16" s="270"/>
      <c r="PRU16" s="265"/>
      <c r="PRV16" s="537"/>
      <c r="PRW16" s="537"/>
      <c r="PRX16" s="538"/>
      <c r="PRY16" s="539"/>
      <c r="PSA16" s="540"/>
      <c r="PSB16" s="540"/>
      <c r="PSC16" s="541"/>
      <c r="PSD16" s="541"/>
      <c r="PSE16" s="537"/>
      <c r="PSF16" s="266"/>
      <c r="PSG16" s="267"/>
      <c r="PSH16" s="267"/>
      <c r="PSI16" s="267"/>
      <c r="PSJ16" s="267"/>
      <c r="PSK16" s="267"/>
      <c r="PSL16" s="268"/>
      <c r="PSM16" s="269"/>
      <c r="PSN16" s="269"/>
      <c r="PSO16" s="269"/>
      <c r="PSP16" s="269"/>
      <c r="PSQ16" s="270"/>
      <c r="PSR16" s="265"/>
      <c r="PSS16" s="537"/>
      <c r="PST16" s="537"/>
      <c r="PSU16" s="538"/>
      <c r="PSV16" s="539"/>
      <c r="PSX16" s="540"/>
      <c r="PSY16" s="540"/>
      <c r="PSZ16" s="541"/>
      <c r="PTA16" s="541"/>
      <c r="PTB16" s="537"/>
      <c r="PTC16" s="266"/>
      <c r="PTD16" s="267"/>
      <c r="PTE16" s="267"/>
      <c r="PTF16" s="267"/>
      <c r="PTG16" s="267"/>
      <c r="PTH16" s="267"/>
      <c r="PTI16" s="268"/>
      <c r="PTJ16" s="269"/>
      <c r="PTK16" s="269"/>
      <c r="PTL16" s="269"/>
      <c r="PTM16" s="269"/>
      <c r="PTN16" s="270"/>
      <c r="PTO16" s="265"/>
      <c r="PTP16" s="537"/>
      <c r="PTQ16" s="537"/>
      <c r="PTR16" s="538"/>
      <c r="PTS16" s="539"/>
      <c r="PTU16" s="540"/>
      <c r="PTV16" s="540"/>
      <c r="PTW16" s="541"/>
      <c r="PTX16" s="541"/>
      <c r="PTY16" s="537"/>
      <c r="PTZ16" s="266"/>
      <c r="PUA16" s="267"/>
      <c r="PUB16" s="267"/>
      <c r="PUC16" s="267"/>
      <c r="PUD16" s="267"/>
      <c r="PUE16" s="267"/>
      <c r="PUF16" s="268"/>
      <c r="PUG16" s="269"/>
      <c r="PUH16" s="269"/>
      <c r="PUI16" s="269"/>
      <c r="PUJ16" s="269"/>
      <c r="PUK16" s="270"/>
      <c r="PUL16" s="265"/>
      <c r="PUM16" s="537"/>
      <c r="PUN16" s="537"/>
      <c r="PUO16" s="538"/>
      <c r="PUP16" s="539"/>
      <c r="PUR16" s="540"/>
      <c r="PUS16" s="540"/>
      <c r="PUT16" s="541"/>
      <c r="PUU16" s="541"/>
      <c r="PUV16" s="537"/>
      <c r="PUW16" s="266"/>
      <c r="PUX16" s="267"/>
      <c r="PUY16" s="267"/>
      <c r="PUZ16" s="267"/>
      <c r="PVA16" s="267"/>
      <c r="PVB16" s="267"/>
      <c r="PVC16" s="268"/>
      <c r="PVD16" s="269"/>
      <c r="PVE16" s="269"/>
      <c r="PVF16" s="269"/>
      <c r="PVG16" s="269"/>
      <c r="PVH16" s="270"/>
      <c r="PVI16" s="265"/>
      <c r="PVJ16" s="537"/>
      <c r="PVK16" s="537"/>
      <c r="PVL16" s="538"/>
      <c r="PVM16" s="539"/>
      <c r="PVO16" s="540"/>
      <c r="PVP16" s="540"/>
      <c r="PVQ16" s="541"/>
      <c r="PVR16" s="541"/>
      <c r="PVS16" s="537"/>
      <c r="PVT16" s="266"/>
      <c r="PVU16" s="267"/>
      <c r="PVV16" s="267"/>
      <c r="PVW16" s="267"/>
      <c r="PVX16" s="267"/>
      <c r="PVY16" s="267"/>
      <c r="PVZ16" s="268"/>
      <c r="PWA16" s="269"/>
      <c r="PWB16" s="269"/>
      <c r="PWC16" s="269"/>
      <c r="PWD16" s="269"/>
      <c r="PWE16" s="270"/>
      <c r="PWF16" s="265"/>
      <c r="PWG16" s="537"/>
      <c r="PWH16" s="537"/>
      <c r="PWI16" s="538"/>
      <c r="PWJ16" s="539"/>
      <c r="PWL16" s="540"/>
      <c r="PWM16" s="540"/>
      <c r="PWN16" s="541"/>
      <c r="PWO16" s="541"/>
      <c r="PWP16" s="537"/>
      <c r="PWQ16" s="266"/>
      <c r="PWR16" s="267"/>
      <c r="PWS16" s="267"/>
      <c r="PWT16" s="267"/>
      <c r="PWU16" s="267"/>
      <c r="PWV16" s="267"/>
      <c r="PWW16" s="268"/>
      <c r="PWX16" s="269"/>
      <c r="PWY16" s="269"/>
      <c r="PWZ16" s="269"/>
      <c r="PXA16" s="269"/>
      <c r="PXB16" s="270"/>
      <c r="PXC16" s="265"/>
      <c r="PXD16" s="537"/>
      <c r="PXE16" s="537"/>
      <c r="PXF16" s="538"/>
      <c r="PXG16" s="539"/>
      <c r="PXI16" s="540"/>
      <c r="PXJ16" s="540"/>
      <c r="PXK16" s="541"/>
      <c r="PXL16" s="541"/>
      <c r="PXM16" s="537"/>
      <c r="PXN16" s="266"/>
      <c r="PXO16" s="267"/>
      <c r="PXP16" s="267"/>
      <c r="PXQ16" s="267"/>
      <c r="PXR16" s="267"/>
      <c r="PXS16" s="267"/>
      <c r="PXT16" s="268"/>
      <c r="PXU16" s="269"/>
      <c r="PXV16" s="269"/>
      <c r="PXW16" s="269"/>
      <c r="PXX16" s="269"/>
      <c r="PXY16" s="270"/>
      <c r="PXZ16" s="265"/>
      <c r="PYA16" s="537"/>
      <c r="PYB16" s="537"/>
      <c r="PYC16" s="538"/>
      <c r="PYD16" s="539"/>
      <c r="PYF16" s="540"/>
      <c r="PYG16" s="540"/>
      <c r="PYH16" s="541"/>
      <c r="PYI16" s="541"/>
      <c r="PYJ16" s="537"/>
      <c r="PYK16" s="266"/>
      <c r="PYL16" s="267"/>
      <c r="PYM16" s="267"/>
      <c r="PYN16" s="267"/>
      <c r="PYO16" s="267"/>
      <c r="PYP16" s="267"/>
      <c r="PYQ16" s="268"/>
      <c r="PYR16" s="269"/>
      <c r="PYS16" s="269"/>
      <c r="PYT16" s="269"/>
      <c r="PYU16" s="269"/>
      <c r="PYV16" s="270"/>
      <c r="PYW16" s="265"/>
      <c r="PYX16" s="537"/>
      <c r="PYY16" s="537"/>
      <c r="PYZ16" s="538"/>
      <c r="PZA16" s="539"/>
      <c r="PZC16" s="540"/>
      <c r="PZD16" s="540"/>
      <c r="PZE16" s="541"/>
      <c r="PZF16" s="541"/>
      <c r="PZG16" s="537"/>
      <c r="PZH16" s="266"/>
      <c r="PZI16" s="267"/>
      <c r="PZJ16" s="267"/>
      <c r="PZK16" s="267"/>
      <c r="PZL16" s="267"/>
      <c r="PZM16" s="267"/>
      <c r="PZN16" s="268"/>
      <c r="PZO16" s="269"/>
      <c r="PZP16" s="269"/>
      <c r="PZQ16" s="269"/>
      <c r="PZR16" s="269"/>
      <c r="PZS16" s="270"/>
      <c r="PZT16" s="265"/>
      <c r="PZU16" s="537"/>
      <c r="PZV16" s="537"/>
      <c r="PZW16" s="538"/>
      <c r="PZX16" s="539"/>
      <c r="PZZ16" s="540"/>
      <c r="QAA16" s="540"/>
      <c r="QAB16" s="541"/>
      <c r="QAC16" s="541"/>
      <c r="QAD16" s="537"/>
      <c r="QAE16" s="266"/>
      <c r="QAF16" s="267"/>
      <c r="QAG16" s="267"/>
      <c r="QAH16" s="267"/>
      <c r="QAI16" s="267"/>
      <c r="QAJ16" s="267"/>
      <c r="QAK16" s="268"/>
      <c r="QAL16" s="269"/>
      <c r="QAM16" s="269"/>
      <c r="QAN16" s="269"/>
      <c r="QAO16" s="269"/>
      <c r="QAP16" s="270"/>
      <c r="QAQ16" s="265"/>
      <c r="QAR16" s="537"/>
      <c r="QAS16" s="537"/>
      <c r="QAT16" s="538"/>
      <c r="QAU16" s="539"/>
      <c r="QAW16" s="540"/>
      <c r="QAX16" s="540"/>
      <c r="QAY16" s="541"/>
      <c r="QAZ16" s="541"/>
      <c r="QBA16" s="537"/>
      <c r="QBB16" s="266"/>
      <c r="QBC16" s="267"/>
      <c r="QBD16" s="267"/>
      <c r="QBE16" s="267"/>
      <c r="QBF16" s="267"/>
      <c r="QBG16" s="267"/>
      <c r="QBH16" s="268"/>
      <c r="QBI16" s="269"/>
      <c r="QBJ16" s="269"/>
      <c r="QBK16" s="269"/>
      <c r="QBL16" s="269"/>
      <c r="QBM16" s="270"/>
      <c r="QBN16" s="265"/>
      <c r="QBO16" s="537"/>
      <c r="QBP16" s="537"/>
      <c r="QBQ16" s="538"/>
      <c r="QBR16" s="539"/>
      <c r="QBT16" s="540"/>
      <c r="QBU16" s="540"/>
      <c r="QBV16" s="541"/>
      <c r="QBW16" s="541"/>
      <c r="QBX16" s="537"/>
      <c r="QBY16" s="266"/>
      <c r="QBZ16" s="267"/>
      <c r="QCA16" s="267"/>
      <c r="QCB16" s="267"/>
      <c r="QCC16" s="267"/>
      <c r="QCD16" s="267"/>
      <c r="QCE16" s="268"/>
      <c r="QCF16" s="269"/>
      <c r="QCG16" s="269"/>
      <c r="QCH16" s="269"/>
      <c r="QCI16" s="269"/>
      <c r="QCJ16" s="270"/>
      <c r="QCK16" s="265"/>
      <c r="QCL16" s="537"/>
      <c r="QCM16" s="537"/>
      <c r="QCN16" s="538"/>
      <c r="QCO16" s="539"/>
      <c r="QCQ16" s="540"/>
      <c r="QCR16" s="540"/>
      <c r="QCS16" s="541"/>
      <c r="QCT16" s="541"/>
      <c r="QCU16" s="537"/>
      <c r="QCV16" s="266"/>
      <c r="QCW16" s="267"/>
      <c r="QCX16" s="267"/>
      <c r="QCY16" s="267"/>
      <c r="QCZ16" s="267"/>
      <c r="QDA16" s="267"/>
      <c r="QDB16" s="268"/>
      <c r="QDC16" s="269"/>
      <c r="QDD16" s="269"/>
      <c r="QDE16" s="269"/>
      <c r="QDF16" s="269"/>
      <c r="QDG16" s="270"/>
      <c r="QDH16" s="265"/>
      <c r="QDI16" s="537"/>
      <c r="QDJ16" s="537"/>
      <c r="QDK16" s="538"/>
      <c r="QDL16" s="539"/>
      <c r="QDN16" s="540"/>
      <c r="QDO16" s="540"/>
      <c r="QDP16" s="541"/>
      <c r="QDQ16" s="541"/>
      <c r="QDR16" s="537"/>
      <c r="QDS16" s="266"/>
      <c r="QDT16" s="267"/>
      <c r="QDU16" s="267"/>
      <c r="QDV16" s="267"/>
      <c r="QDW16" s="267"/>
      <c r="QDX16" s="267"/>
      <c r="QDY16" s="268"/>
      <c r="QDZ16" s="269"/>
      <c r="QEA16" s="269"/>
      <c r="QEB16" s="269"/>
      <c r="QEC16" s="269"/>
      <c r="QED16" s="270"/>
      <c r="QEE16" s="265"/>
      <c r="QEF16" s="537"/>
      <c r="QEG16" s="537"/>
      <c r="QEH16" s="538"/>
      <c r="QEI16" s="539"/>
      <c r="QEK16" s="540"/>
      <c r="QEL16" s="540"/>
      <c r="QEM16" s="541"/>
      <c r="QEN16" s="541"/>
      <c r="QEO16" s="537"/>
      <c r="QEP16" s="266"/>
      <c r="QEQ16" s="267"/>
      <c r="QER16" s="267"/>
      <c r="QES16" s="267"/>
      <c r="QET16" s="267"/>
      <c r="QEU16" s="267"/>
      <c r="QEV16" s="268"/>
      <c r="QEW16" s="269"/>
      <c r="QEX16" s="269"/>
      <c r="QEY16" s="269"/>
      <c r="QEZ16" s="269"/>
      <c r="QFA16" s="270"/>
      <c r="QFB16" s="265"/>
      <c r="QFC16" s="537"/>
      <c r="QFD16" s="537"/>
      <c r="QFE16" s="538"/>
      <c r="QFF16" s="539"/>
      <c r="QFH16" s="540"/>
      <c r="QFI16" s="540"/>
      <c r="QFJ16" s="541"/>
      <c r="QFK16" s="541"/>
      <c r="QFL16" s="537"/>
      <c r="QFM16" s="266"/>
      <c r="QFN16" s="267"/>
      <c r="QFO16" s="267"/>
      <c r="QFP16" s="267"/>
      <c r="QFQ16" s="267"/>
      <c r="QFR16" s="267"/>
      <c r="QFS16" s="268"/>
      <c r="QFT16" s="269"/>
      <c r="QFU16" s="269"/>
      <c r="QFV16" s="269"/>
      <c r="QFW16" s="269"/>
      <c r="QFX16" s="270"/>
      <c r="QFY16" s="265"/>
      <c r="QFZ16" s="537"/>
      <c r="QGA16" s="537"/>
      <c r="QGB16" s="538"/>
      <c r="QGC16" s="539"/>
      <c r="QGE16" s="540"/>
      <c r="QGF16" s="540"/>
      <c r="QGG16" s="541"/>
      <c r="QGH16" s="541"/>
      <c r="QGI16" s="537"/>
      <c r="QGJ16" s="266"/>
      <c r="QGK16" s="267"/>
      <c r="QGL16" s="267"/>
      <c r="QGM16" s="267"/>
      <c r="QGN16" s="267"/>
      <c r="QGO16" s="267"/>
      <c r="QGP16" s="268"/>
      <c r="QGQ16" s="269"/>
      <c r="QGR16" s="269"/>
      <c r="QGS16" s="269"/>
      <c r="QGT16" s="269"/>
      <c r="QGU16" s="270"/>
      <c r="QGV16" s="265"/>
      <c r="QGW16" s="537"/>
      <c r="QGX16" s="537"/>
      <c r="QGY16" s="538"/>
      <c r="QGZ16" s="539"/>
      <c r="QHB16" s="540"/>
      <c r="QHC16" s="540"/>
      <c r="QHD16" s="541"/>
      <c r="QHE16" s="541"/>
      <c r="QHF16" s="537"/>
      <c r="QHG16" s="266"/>
      <c r="QHH16" s="267"/>
      <c r="QHI16" s="267"/>
      <c r="QHJ16" s="267"/>
      <c r="QHK16" s="267"/>
      <c r="QHL16" s="267"/>
      <c r="QHM16" s="268"/>
      <c r="QHN16" s="269"/>
      <c r="QHO16" s="269"/>
      <c r="QHP16" s="269"/>
      <c r="QHQ16" s="269"/>
      <c r="QHR16" s="270"/>
      <c r="QHS16" s="265"/>
      <c r="QHT16" s="537"/>
      <c r="QHU16" s="537"/>
      <c r="QHV16" s="538"/>
      <c r="QHW16" s="539"/>
      <c r="QHY16" s="540"/>
      <c r="QHZ16" s="540"/>
      <c r="QIA16" s="541"/>
      <c r="QIB16" s="541"/>
      <c r="QIC16" s="537"/>
      <c r="QID16" s="266"/>
      <c r="QIE16" s="267"/>
      <c r="QIF16" s="267"/>
      <c r="QIG16" s="267"/>
      <c r="QIH16" s="267"/>
      <c r="QII16" s="267"/>
      <c r="QIJ16" s="268"/>
      <c r="QIK16" s="269"/>
      <c r="QIL16" s="269"/>
      <c r="QIM16" s="269"/>
      <c r="QIN16" s="269"/>
      <c r="QIO16" s="270"/>
      <c r="QIP16" s="265"/>
      <c r="QIQ16" s="537"/>
      <c r="QIR16" s="537"/>
      <c r="QIS16" s="538"/>
      <c r="QIT16" s="539"/>
      <c r="QIV16" s="540"/>
      <c r="QIW16" s="540"/>
      <c r="QIX16" s="541"/>
      <c r="QIY16" s="541"/>
      <c r="QIZ16" s="537"/>
      <c r="QJA16" s="266"/>
      <c r="QJB16" s="267"/>
      <c r="QJC16" s="267"/>
      <c r="QJD16" s="267"/>
      <c r="QJE16" s="267"/>
      <c r="QJF16" s="267"/>
      <c r="QJG16" s="268"/>
      <c r="QJH16" s="269"/>
      <c r="QJI16" s="269"/>
      <c r="QJJ16" s="269"/>
      <c r="QJK16" s="269"/>
      <c r="QJL16" s="270"/>
      <c r="QJM16" s="265"/>
      <c r="QJN16" s="537"/>
      <c r="QJO16" s="537"/>
      <c r="QJP16" s="538"/>
      <c r="QJQ16" s="539"/>
      <c r="QJS16" s="540"/>
      <c r="QJT16" s="540"/>
      <c r="QJU16" s="541"/>
      <c r="QJV16" s="541"/>
      <c r="QJW16" s="537"/>
      <c r="QJX16" s="266"/>
      <c r="QJY16" s="267"/>
      <c r="QJZ16" s="267"/>
      <c r="QKA16" s="267"/>
      <c r="QKB16" s="267"/>
      <c r="QKC16" s="267"/>
      <c r="QKD16" s="268"/>
      <c r="QKE16" s="269"/>
      <c r="QKF16" s="269"/>
      <c r="QKG16" s="269"/>
      <c r="QKH16" s="269"/>
      <c r="QKI16" s="270"/>
      <c r="QKJ16" s="265"/>
      <c r="QKK16" s="537"/>
      <c r="QKL16" s="537"/>
      <c r="QKM16" s="538"/>
      <c r="QKN16" s="539"/>
      <c r="QKP16" s="540"/>
      <c r="QKQ16" s="540"/>
      <c r="QKR16" s="541"/>
      <c r="QKS16" s="541"/>
      <c r="QKT16" s="537"/>
      <c r="QKU16" s="266"/>
      <c r="QKV16" s="267"/>
      <c r="QKW16" s="267"/>
      <c r="QKX16" s="267"/>
      <c r="QKY16" s="267"/>
      <c r="QKZ16" s="267"/>
      <c r="QLA16" s="268"/>
      <c r="QLB16" s="269"/>
      <c r="QLC16" s="269"/>
      <c r="QLD16" s="269"/>
      <c r="QLE16" s="269"/>
      <c r="QLF16" s="270"/>
      <c r="QLG16" s="265"/>
      <c r="QLH16" s="537"/>
      <c r="QLI16" s="537"/>
      <c r="QLJ16" s="538"/>
      <c r="QLK16" s="539"/>
      <c r="QLM16" s="540"/>
      <c r="QLN16" s="540"/>
      <c r="QLO16" s="541"/>
      <c r="QLP16" s="541"/>
      <c r="QLQ16" s="537"/>
      <c r="QLR16" s="266"/>
      <c r="QLS16" s="267"/>
      <c r="QLT16" s="267"/>
      <c r="QLU16" s="267"/>
      <c r="QLV16" s="267"/>
      <c r="QLW16" s="267"/>
      <c r="QLX16" s="268"/>
      <c r="QLY16" s="269"/>
      <c r="QLZ16" s="269"/>
      <c r="QMA16" s="269"/>
      <c r="QMB16" s="269"/>
      <c r="QMC16" s="270"/>
      <c r="QMD16" s="265"/>
      <c r="QME16" s="537"/>
      <c r="QMF16" s="537"/>
      <c r="QMG16" s="538"/>
      <c r="QMH16" s="539"/>
      <c r="QMJ16" s="540"/>
      <c r="QMK16" s="540"/>
      <c r="QML16" s="541"/>
      <c r="QMM16" s="541"/>
      <c r="QMN16" s="537"/>
      <c r="QMO16" s="266"/>
      <c r="QMP16" s="267"/>
      <c r="QMQ16" s="267"/>
      <c r="QMR16" s="267"/>
      <c r="QMS16" s="267"/>
      <c r="QMT16" s="267"/>
      <c r="QMU16" s="268"/>
      <c r="QMV16" s="269"/>
      <c r="QMW16" s="269"/>
      <c r="QMX16" s="269"/>
      <c r="QMY16" s="269"/>
      <c r="QMZ16" s="270"/>
      <c r="QNA16" s="265"/>
      <c r="QNB16" s="537"/>
      <c r="QNC16" s="537"/>
      <c r="QND16" s="538"/>
      <c r="QNE16" s="539"/>
      <c r="QNG16" s="540"/>
      <c r="QNH16" s="540"/>
      <c r="QNI16" s="541"/>
      <c r="QNJ16" s="541"/>
      <c r="QNK16" s="537"/>
      <c r="QNL16" s="266"/>
      <c r="QNM16" s="267"/>
      <c r="QNN16" s="267"/>
      <c r="QNO16" s="267"/>
      <c r="QNP16" s="267"/>
      <c r="QNQ16" s="267"/>
      <c r="QNR16" s="268"/>
      <c r="QNS16" s="269"/>
      <c r="QNT16" s="269"/>
      <c r="QNU16" s="269"/>
      <c r="QNV16" s="269"/>
      <c r="QNW16" s="270"/>
      <c r="QNX16" s="265"/>
      <c r="QNY16" s="537"/>
      <c r="QNZ16" s="537"/>
      <c r="QOA16" s="538"/>
      <c r="QOB16" s="539"/>
      <c r="QOD16" s="540"/>
      <c r="QOE16" s="540"/>
      <c r="QOF16" s="541"/>
      <c r="QOG16" s="541"/>
      <c r="QOH16" s="537"/>
      <c r="QOI16" s="266"/>
      <c r="QOJ16" s="267"/>
      <c r="QOK16" s="267"/>
      <c r="QOL16" s="267"/>
      <c r="QOM16" s="267"/>
      <c r="QON16" s="267"/>
      <c r="QOO16" s="268"/>
      <c r="QOP16" s="269"/>
      <c r="QOQ16" s="269"/>
      <c r="QOR16" s="269"/>
      <c r="QOS16" s="269"/>
      <c r="QOT16" s="270"/>
      <c r="QOU16" s="265"/>
      <c r="QOV16" s="537"/>
      <c r="QOW16" s="537"/>
      <c r="QOX16" s="538"/>
      <c r="QOY16" s="539"/>
      <c r="QPA16" s="540"/>
      <c r="QPB16" s="540"/>
      <c r="QPC16" s="541"/>
      <c r="QPD16" s="541"/>
      <c r="QPE16" s="537"/>
      <c r="QPF16" s="266"/>
      <c r="QPG16" s="267"/>
      <c r="QPH16" s="267"/>
      <c r="QPI16" s="267"/>
      <c r="QPJ16" s="267"/>
      <c r="QPK16" s="267"/>
      <c r="QPL16" s="268"/>
      <c r="QPM16" s="269"/>
      <c r="QPN16" s="269"/>
      <c r="QPO16" s="269"/>
      <c r="QPP16" s="269"/>
      <c r="QPQ16" s="270"/>
      <c r="QPR16" s="265"/>
      <c r="QPS16" s="537"/>
      <c r="QPT16" s="537"/>
      <c r="QPU16" s="538"/>
      <c r="QPV16" s="539"/>
      <c r="QPX16" s="540"/>
      <c r="QPY16" s="540"/>
      <c r="QPZ16" s="541"/>
      <c r="QQA16" s="541"/>
      <c r="QQB16" s="537"/>
      <c r="QQC16" s="266"/>
      <c r="QQD16" s="267"/>
      <c r="QQE16" s="267"/>
      <c r="QQF16" s="267"/>
      <c r="QQG16" s="267"/>
      <c r="QQH16" s="267"/>
      <c r="QQI16" s="268"/>
      <c r="QQJ16" s="269"/>
      <c r="QQK16" s="269"/>
      <c r="QQL16" s="269"/>
      <c r="QQM16" s="269"/>
      <c r="QQN16" s="270"/>
      <c r="QQO16" s="265"/>
      <c r="QQP16" s="537"/>
      <c r="QQQ16" s="537"/>
      <c r="QQR16" s="538"/>
      <c r="QQS16" s="539"/>
      <c r="QQU16" s="540"/>
      <c r="QQV16" s="540"/>
      <c r="QQW16" s="541"/>
      <c r="QQX16" s="541"/>
      <c r="QQY16" s="537"/>
      <c r="QQZ16" s="266"/>
      <c r="QRA16" s="267"/>
      <c r="QRB16" s="267"/>
      <c r="QRC16" s="267"/>
      <c r="QRD16" s="267"/>
      <c r="QRE16" s="267"/>
      <c r="QRF16" s="268"/>
      <c r="QRG16" s="269"/>
      <c r="QRH16" s="269"/>
      <c r="QRI16" s="269"/>
      <c r="QRJ16" s="269"/>
      <c r="QRK16" s="270"/>
      <c r="QRL16" s="265"/>
      <c r="QRM16" s="537"/>
      <c r="QRN16" s="537"/>
      <c r="QRO16" s="538"/>
      <c r="QRP16" s="539"/>
      <c r="QRR16" s="540"/>
      <c r="QRS16" s="540"/>
      <c r="QRT16" s="541"/>
      <c r="QRU16" s="541"/>
      <c r="QRV16" s="537"/>
      <c r="QRW16" s="266"/>
      <c r="QRX16" s="267"/>
      <c r="QRY16" s="267"/>
      <c r="QRZ16" s="267"/>
      <c r="QSA16" s="267"/>
      <c r="QSB16" s="267"/>
      <c r="QSC16" s="268"/>
      <c r="QSD16" s="269"/>
      <c r="QSE16" s="269"/>
      <c r="QSF16" s="269"/>
      <c r="QSG16" s="269"/>
      <c r="QSH16" s="270"/>
      <c r="QSI16" s="265"/>
      <c r="QSJ16" s="537"/>
      <c r="QSK16" s="537"/>
      <c r="QSL16" s="538"/>
      <c r="QSM16" s="539"/>
      <c r="QSO16" s="540"/>
      <c r="QSP16" s="540"/>
      <c r="QSQ16" s="541"/>
      <c r="QSR16" s="541"/>
      <c r="QSS16" s="537"/>
      <c r="QST16" s="266"/>
      <c r="QSU16" s="267"/>
      <c r="QSV16" s="267"/>
      <c r="QSW16" s="267"/>
      <c r="QSX16" s="267"/>
      <c r="QSY16" s="267"/>
      <c r="QSZ16" s="268"/>
      <c r="QTA16" s="269"/>
      <c r="QTB16" s="269"/>
      <c r="QTC16" s="269"/>
      <c r="QTD16" s="269"/>
      <c r="QTE16" s="270"/>
      <c r="QTF16" s="265"/>
      <c r="QTG16" s="537"/>
      <c r="QTH16" s="537"/>
      <c r="QTI16" s="538"/>
      <c r="QTJ16" s="539"/>
      <c r="QTL16" s="540"/>
      <c r="QTM16" s="540"/>
      <c r="QTN16" s="541"/>
      <c r="QTO16" s="541"/>
      <c r="QTP16" s="537"/>
      <c r="QTQ16" s="266"/>
      <c r="QTR16" s="267"/>
      <c r="QTS16" s="267"/>
      <c r="QTT16" s="267"/>
      <c r="QTU16" s="267"/>
      <c r="QTV16" s="267"/>
      <c r="QTW16" s="268"/>
      <c r="QTX16" s="269"/>
      <c r="QTY16" s="269"/>
      <c r="QTZ16" s="269"/>
      <c r="QUA16" s="269"/>
      <c r="QUB16" s="270"/>
      <c r="QUC16" s="265"/>
      <c r="QUD16" s="537"/>
      <c r="QUE16" s="537"/>
      <c r="QUF16" s="538"/>
      <c r="QUG16" s="539"/>
      <c r="QUI16" s="540"/>
      <c r="QUJ16" s="540"/>
      <c r="QUK16" s="541"/>
      <c r="QUL16" s="541"/>
      <c r="QUM16" s="537"/>
      <c r="QUN16" s="266"/>
      <c r="QUO16" s="267"/>
      <c r="QUP16" s="267"/>
      <c r="QUQ16" s="267"/>
      <c r="QUR16" s="267"/>
      <c r="QUS16" s="267"/>
      <c r="QUT16" s="268"/>
      <c r="QUU16" s="269"/>
      <c r="QUV16" s="269"/>
      <c r="QUW16" s="269"/>
      <c r="QUX16" s="269"/>
      <c r="QUY16" s="270"/>
      <c r="QUZ16" s="265"/>
      <c r="QVA16" s="537"/>
      <c r="QVB16" s="537"/>
      <c r="QVC16" s="538"/>
      <c r="QVD16" s="539"/>
      <c r="QVF16" s="540"/>
      <c r="QVG16" s="540"/>
      <c r="QVH16" s="541"/>
      <c r="QVI16" s="541"/>
      <c r="QVJ16" s="537"/>
      <c r="QVK16" s="266"/>
      <c r="QVL16" s="267"/>
      <c r="QVM16" s="267"/>
      <c r="QVN16" s="267"/>
      <c r="QVO16" s="267"/>
      <c r="QVP16" s="267"/>
      <c r="QVQ16" s="268"/>
      <c r="QVR16" s="269"/>
      <c r="QVS16" s="269"/>
      <c r="QVT16" s="269"/>
      <c r="QVU16" s="269"/>
      <c r="QVV16" s="270"/>
      <c r="QVW16" s="265"/>
      <c r="QVX16" s="537"/>
      <c r="QVY16" s="537"/>
      <c r="QVZ16" s="538"/>
      <c r="QWA16" s="539"/>
      <c r="QWC16" s="540"/>
      <c r="QWD16" s="540"/>
      <c r="QWE16" s="541"/>
      <c r="QWF16" s="541"/>
      <c r="QWG16" s="537"/>
      <c r="QWH16" s="266"/>
      <c r="QWI16" s="267"/>
      <c r="QWJ16" s="267"/>
      <c r="QWK16" s="267"/>
      <c r="QWL16" s="267"/>
      <c r="QWM16" s="267"/>
      <c r="QWN16" s="268"/>
      <c r="QWO16" s="269"/>
      <c r="QWP16" s="269"/>
      <c r="QWQ16" s="269"/>
      <c r="QWR16" s="269"/>
      <c r="QWS16" s="270"/>
      <c r="QWT16" s="265"/>
      <c r="QWU16" s="537"/>
      <c r="QWV16" s="537"/>
      <c r="QWW16" s="538"/>
      <c r="QWX16" s="539"/>
      <c r="QWZ16" s="540"/>
      <c r="QXA16" s="540"/>
      <c r="QXB16" s="541"/>
      <c r="QXC16" s="541"/>
      <c r="QXD16" s="537"/>
      <c r="QXE16" s="266"/>
      <c r="QXF16" s="267"/>
      <c r="QXG16" s="267"/>
      <c r="QXH16" s="267"/>
      <c r="QXI16" s="267"/>
      <c r="QXJ16" s="267"/>
      <c r="QXK16" s="268"/>
      <c r="QXL16" s="269"/>
      <c r="QXM16" s="269"/>
      <c r="QXN16" s="269"/>
      <c r="QXO16" s="269"/>
      <c r="QXP16" s="270"/>
      <c r="QXQ16" s="265"/>
      <c r="QXR16" s="537"/>
      <c r="QXS16" s="537"/>
      <c r="QXT16" s="538"/>
      <c r="QXU16" s="539"/>
      <c r="QXW16" s="540"/>
      <c r="QXX16" s="540"/>
      <c r="QXY16" s="541"/>
      <c r="QXZ16" s="541"/>
      <c r="QYA16" s="537"/>
      <c r="QYB16" s="266"/>
      <c r="QYC16" s="267"/>
      <c r="QYD16" s="267"/>
      <c r="QYE16" s="267"/>
      <c r="QYF16" s="267"/>
      <c r="QYG16" s="267"/>
      <c r="QYH16" s="268"/>
      <c r="QYI16" s="269"/>
      <c r="QYJ16" s="269"/>
      <c r="QYK16" s="269"/>
      <c r="QYL16" s="269"/>
      <c r="QYM16" s="270"/>
      <c r="QYN16" s="265"/>
      <c r="QYO16" s="537"/>
      <c r="QYP16" s="537"/>
      <c r="QYQ16" s="538"/>
      <c r="QYR16" s="539"/>
      <c r="QYT16" s="540"/>
      <c r="QYU16" s="540"/>
      <c r="QYV16" s="541"/>
      <c r="QYW16" s="541"/>
      <c r="QYX16" s="537"/>
      <c r="QYY16" s="266"/>
      <c r="QYZ16" s="267"/>
      <c r="QZA16" s="267"/>
      <c r="QZB16" s="267"/>
      <c r="QZC16" s="267"/>
      <c r="QZD16" s="267"/>
      <c r="QZE16" s="268"/>
      <c r="QZF16" s="269"/>
      <c r="QZG16" s="269"/>
      <c r="QZH16" s="269"/>
      <c r="QZI16" s="269"/>
      <c r="QZJ16" s="270"/>
      <c r="QZK16" s="265"/>
      <c r="QZL16" s="537"/>
      <c r="QZM16" s="537"/>
      <c r="QZN16" s="538"/>
      <c r="QZO16" s="539"/>
      <c r="QZQ16" s="540"/>
      <c r="QZR16" s="540"/>
      <c r="QZS16" s="541"/>
      <c r="QZT16" s="541"/>
      <c r="QZU16" s="537"/>
      <c r="QZV16" s="266"/>
      <c r="QZW16" s="267"/>
      <c r="QZX16" s="267"/>
      <c r="QZY16" s="267"/>
      <c r="QZZ16" s="267"/>
      <c r="RAA16" s="267"/>
      <c r="RAB16" s="268"/>
      <c r="RAC16" s="269"/>
      <c r="RAD16" s="269"/>
      <c r="RAE16" s="269"/>
      <c r="RAF16" s="269"/>
      <c r="RAG16" s="270"/>
      <c r="RAH16" s="265"/>
      <c r="RAI16" s="537"/>
      <c r="RAJ16" s="537"/>
      <c r="RAK16" s="538"/>
      <c r="RAL16" s="539"/>
      <c r="RAN16" s="540"/>
      <c r="RAO16" s="540"/>
      <c r="RAP16" s="541"/>
      <c r="RAQ16" s="541"/>
      <c r="RAR16" s="537"/>
      <c r="RAS16" s="266"/>
      <c r="RAT16" s="267"/>
      <c r="RAU16" s="267"/>
      <c r="RAV16" s="267"/>
      <c r="RAW16" s="267"/>
      <c r="RAX16" s="267"/>
      <c r="RAY16" s="268"/>
      <c r="RAZ16" s="269"/>
      <c r="RBA16" s="269"/>
      <c r="RBB16" s="269"/>
      <c r="RBC16" s="269"/>
      <c r="RBD16" s="270"/>
      <c r="RBE16" s="265"/>
      <c r="RBF16" s="537"/>
      <c r="RBG16" s="537"/>
      <c r="RBH16" s="538"/>
      <c r="RBI16" s="539"/>
      <c r="RBK16" s="540"/>
      <c r="RBL16" s="540"/>
      <c r="RBM16" s="541"/>
      <c r="RBN16" s="541"/>
      <c r="RBO16" s="537"/>
      <c r="RBP16" s="266"/>
      <c r="RBQ16" s="267"/>
      <c r="RBR16" s="267"/>
      <c r="RBS16" s="267"/>
      <c r="RBT16" s="267"/>
      <c r="RBU16" s="267"/>
      <c r="RBV16" s="268"/>
      <c r="RBW16" s="269"/>
      <c r="RBX16" s="269"/>
      <c r="RBY16" s="269"/>
      <c r="RBZ16" s="269"/>
      <c r="RCA16" s="270"/>
      <c r="RCB16" s="265"/>
      <c r="RCC16" s="537"/>
      <c r="RCD16" s="537"/>
      <c r="RCE16" s="538"/>
      <c r="RCF16" s="539"/>
      <c r="RCH16" s="540"/>
      <c r="RCI16" s="540"/>
      <c r="RCJ16" s="541"/>
      <c r="RCK16" s="541"/>
      <c r="RCL16" s="537"/>
      <c r="RCM16" s="266"/>
      <c r="RCN16" s="267"/>
      <c r="RCO16" s="267"/>
      <c r="RCP16" s="267"/>
      <c r="RCQ16" s="267"/>
      <c r="RCR16" s="267"/>
      <c r="RCS16" s="268"/>
      <c r="RCT16" s="269"/>
      <c r="RCU16" s="269"/>
      <c r="RCV16" s="269"/>
      <c r="RCW16" s="269"/>
      <c r="RCX16" s="270"/>
      <c r="RCY16" s="265"/>
      <c r="RCZ16" s="537"/>
      <c r="RDA16" s="537"/>
      <c r="RDB16" s="538"/>
      <c r="RDC16" s="539"/>
      <c r="RDE16" s="540"/>
      <c r="RDF16" s="540"/>
      <c r="RDG16" s="541"/>
      <c r="RDH16" s="541"/>
      <c r="RDI16" s="537"/>
      <c r="RDJ16" s="266"/>
      <c r="RDK16" s="267"/>
      <c r="RDL16" s="267"/>
      <c r="RDM16" s="267"/>
      <c r="RDN16" s="267"/>
      <c r="RDO16" s="267"/>
      <c r="RDP16" s="268"/>
      <c r="RDQ16" s="269"/>
      <c r="RDR16" s="269"/>
      <c r="RDS16" s="269"/>
      <c r="RDT16" s="269"/>
      <c r="RDU16" s="270"/>
      <c r="RDV16" s="265"/>
      <c r="RDW16" s="537"/>
      <c r="RDX16" s="537"/>
      <c r="RDY16" s="538"/>
      <c r="RDZ16" s="539"/>
      <c r="REB16" s="540"/>
      <c r="REC16" s="540"/>
      <c r="RED16" s="541"/>
      <c r="REE16" s="541"/>
      <c r="REF16" s="537"/>
      <c r="REG16" s="266"/>
      <c r="REH16" s="267"/>
      <c r="REI16" s="267"/>
      <c r="REJ16" s="267"/>
      <c r="REK16" s="267"/>
      <c r="REL16" s="267"/>
      <c r="REM16" s="268"/>
      <c r="REN16" s="269"/>
      <c r="REO16" s="269"/>
      <c r="REP16" s="269"/>
      <c r="REQ16" s="269"/>
      <c r="RER16" s="270"/>
      <c r="RES16" s="265"/>
      <c r="RET16" s="537"/>
      <c r="REU16" s="537"/>
      <c r="REV16" s="538"/>
      <c r="REW16" s="539"/>
      <c r="REY16" s="540"/>
      <c r="REZ16" s="540"/>
      <c r="RFA16" s="541"/>
      <c r="RFB16" s="541"/>
      <c r="RFC16" s="537"/>
      <c r="RFD16" s="266"/>
      <c r="RFE16" s="267"/>
      <c r="RFF16" s="267"/>
      <c r="RFG16" s="267"/>
      <c r="RFH16" s="267"/>
      <c r="RFI16" s="267"/>
      <c r="RFJ16" s="268"/>
      <c r="RFK16" s="269"/>
      <c r="RFL16" s="269"/>
      <c r="RFM16" s="269"/>
      <c r="RFN16" s="269"/>
      <c r="RFO16" s="270"/>
      <c r="RFP16" s="265"/>
      <c r="RFQ16" s="537"/>
      <c r="RFR16" s="537"/>
      <c r="RFS16" s="538"/>
      <c r="RFT16" s="539"/>
      <c r="RFV16" s="540"/>
      <c r="RFW16" s="540"/>
      <c r="RFX16" s="541"/>
      <c r="RFY16" s="541"/>
      <c r="RFZ16" s="537"/>
      <c r="RGA16" s="266"/>
      <c r="RGB16" s="267"/>
      <c r="RGC16" s="267"/>
      <c r="RGD16" s="267"/>
      <c r="RGE16" s="267"/>
      <c r="RGF16" s="267"/>
      <c r="RGG16" s="268"/>
      <c r="RGH16" s="269"/>
      <c r="RGI16" s="269"/>
      <c r="RGJ16" s="269"/>
      <c r="RGK16" s="269"/>
      <c r="RGL16" s="270"/>
      <c r="RGM16" s="265"/>
      <c r="RGN16" s="537"/>
      <c r="RGO16" s="537"/>
      <c r="RGP16" s="538"/>
      <c r="RGQ16" s="539"/>
      <c r="RGS16" s="540"/>
      <c r="RGT16" s="540"/>
      <c r="RGU16" s="541"/>
      <c r="RGV16" s="541"/>
      <c r="RGW16" s="537"/>
      <c r="RGX16" s="266"/>
      <c r="RGY16" s="267"/>
      <c r="RGZ16" s="267"/>
      <c r="RHA16" s="267"/>
      <c r="RHB16" s="267"/>
      <c r="RHC16" s="267"/>
      <c r="RHD16" s="268"/>
      <c r="RHE16" s="269"/>
      <c r="RHF16" s="269"/>
      <c r="RHG16" s="269"/>
      <c r="RHH16" s="269"/>
      <c r="RHI16" s="270"/>
      <c r="RHJ16" s="265"/>
      <c r="RHK16" s="537"/>
      <c r="RHL16" s="537"/>
      <c r="RHM16" s="538"/>
      <c r="RHN16" s="539"/>
      <c r="RHP16" s="540"/>
      <c r="RHQ16" s="540"/>
      <c r="RHR16" s="541"/>
      <c r="RHS16" s="541"/>
      <c r="RHT16" s="537"/>
      <c r="RHU16" s="266"/>
      <c r="RHV16" s="267"/>
      <c r="RHW16" s="267"/>
      <c r="RHX16" s="267"/>
      <c r="RHY16" s="267"/>
      <c r="RHZ16" s="267"/>
      <c r="RIA16" s="268"/>
      <c r="RIB16" s="269"/>
      <c r="RIC16" s="269"/>
      <c r="RID16" s="269"/>
      <c r="RIE16" s="269"/>
      <c r="RIF16" s="270"/>
      <c r="RIG16" s="265"/>
      <c r="RIH16" s="537"/>
      <c r="RII16" s="537"/>
      <c r="RIJ16" s="538"/>
      <c r="RIK16" s="539"/>
      <c r="RIM16" s="540"/>
      <c r="RIN16" s="540"/>
      <c r="RIO16" s="541"/>
      <c r="RIP16" s="541"/>
      <c r="RIQ16" s="537"/>
      <c r="RIR16" s="266"/>
      <c r="RIS16" s="267"/>
      <c r="RIT16" s="267"/>
      <c r="RIU16" s="267"/>
      <c r="RIV16" s="267"/>
      <c r="RIW16" s="267"/>
      <c r="RIX16" s="268"/>
      <c r="RIY16" s="269"/>
      <c r="RIZ16" s="269"/>
      <c r="RJA16" s="269"/>
      <c r="RJB16" s="269"/>
      <c r="RJC16" s="270"/>
      <c r="RJD16" s="265"/>
      <c r="RJE16" s="537"/>
      <c r="RJF16" s="537"/>
      <c r="RJG16" s="538"/>
      <c r="RJH16" s="539"/>
      <c r="RJJ16" s="540"/>
      <c r="RJK16" s="540"/>
      <c r="RJL16" s="541"/>
      <c r="RJM16" s="541"/>
      <c r="RJN16" s="537"/>
      <c r="RJO16" s="266"/>
      <c r="RJP16" s="267"/>
      <c r="RJQ16" s="267"/>
      <c r="RJR16" s="267"/>
      <c r="RJS16" s="267"/>
      <c r="RJT16" s="267"/>
      <c r="RJU16" s="268"/>
      <c r="RJV16" s="269"/>
      <c r="RJW16" s="269"/>
      <c r="RJX16" s="269"/>
      <c r="RJY16" s="269"/>
      <c r="RJZ16" s="270"/>
      <c r="RKA16" s="265"/>
      <c r="RKB16" s="537"/>
      <c r="RKC16" s="537"/>
      <c r="RKD16" s="538"/>
      <c r="RKE16" s="539"/>
      <c r="RKG16" s="540"/>
      <c r="RKH16" s="540"/>
      <c r="RKI16" s="541"/>
      <c r="RKJ16" s="541"/>
      <c r="RKK16" s="537"/>
      <c r="RKL16" s="266"/>
      <c r="RKM16" s="267"/>
      <c r="RKN16" s="267"/>
      <c r="RKO16" s="267"/>
      <c r="RKP16" s="267"/>
      <c r="RKQ16" s="267"/>
      <c r="RKR16" s="268"/>
      <c r="RKS16" s="269"/>
      <c r="RKT16" s="269"/>
      <c r="RKU16" s="269"/>
      <c r="RKV16" s="269"/>
      <c r="RKW16" s="270"/>
      <c r="RKX16" s="265"/>
      <c r="RKY16" s="537"/>
      <c r="RKZ16" s="537"/>
      <c r="RLA16" s="538"/>
      <c r="RLB16" s="539"/>
      <c r="RLD16" s="540"/>
      <c r="RLE16" s="540"/>
      <c r="RLF16" s="541"/>
      <c r="RLG16" s="541"/>
      <c r="RLH16" s="537"/>
      <c r="RLI16" s="266"/>
      <c r="RLJ16" s="267"/>
      <c r="RLK16" s="267"/>
      <c r="RLL16" s="267"/>
      <c r="RLM16" s="267"/>
      <c r="RLN16" s="267"/>
      <c r="RLO16" s="268"/>
      <c r="RLP16" s="269"/>
      <c r="RLQ16" s="269"/>
      <c r="RLR16" s="269"/>
      <c r="RLS16" s="269"/>
      <c r="RLT16" s="270"/>
      <c r="RLU16" s="265"/>
      <c r="RLV16" s="537"/>
      <c r="RLW16" s="537"/>
      <c r="RLX16" s="538"/>
      <c r="RLY16" s="539"/>
      <c r="RMA16" s="540"/>
      <c r="RMB16" s="540"/>
      <c r="RMC16" s="541"/>
      <c r="RMD16" s="541"/>
      <c r="RME16" s="537"/>
      <c r="RMF16" s="266"/>
      <c r="RMG16" s="267"/>
      <c r="RMH16" s="267"/>
      <c r="RMI16" s="267"/>
      <c r="RMJ16" s="267"/>
      <c r="RMK16" s="267"/>
      <c r="RML16" s="268"/>
      <c r="RMM16" s="269"/>
      <c r="RMN16" s="269"/>
      <c r="RMO16" s="269"/>
      <c r="RMP16" s="269"/>
      <c r="RMQ16" s="270"/>
      <c r="RMR16" s="265"/>
      <c r="RMS16" s="537"/>
      <c r="RMT16" s="537"/>
      <c r="RMU16" s="538"/>
      <c r="RMV16" s="539"/>
      <c r="RMX16" s="540"/>
      <c r="RMY16" s="540"/>
      <c r="RMZ16" s="541"/>
      <c r="RNA16" s="541"/>
      <c r="RNB16" s="537"/>
      <c r="RNC16" s="266"/>
      <c r="RND16" s="267"/>
      <c r="RNE16" s="267"/>
      <c r="RNF16" s="267"/>
      <c r="RNG16" s="267"/>
      <c r="RNH16" s="267"/>
      <c r="RNI16" s="268"/>
      <c r="RNJ16" s="269"/>
      <c r="RNK16" s="269"/>
      <c r="RNL16" s="269"/>
      <c r="RNM16" s="269"/>
      <c r="RNN16" s="270"/>
      <c r="RNO16" s="265"/>
      <c r="RNP16" s="537"/>
      <c r="RNQ16" s="537"/>
      <c r="RNR16" s="538"/>
      <c r="RNS16" s="539"/>
      <c r="RNU16" s="540"/>
      <c r="RNV16" s="540"/>
      <c r="RNW16" s="541"/>
      <c r="RNX16" s="541"/>
      <c r="RNY16" s="537"/>
      <c r="RNZ16" s="266"/>
      <c r="ROA16" s="267"/>
      <c r="ROB16" s="267"/>
      <c r="ROC16" s="267"/>
      <c r="ROD16" s="267"/>
      <c r="ROE16" s="267"/>
      <c r="ROF16" s="268"/>
      <c r="ROG16" s="269"/>
      <c r="ROH16" s="269"/>
      <c r="ROI16" s="269"/>
      <c r="ROJ16" s="269"/>
      <c r="ROK16" s="270"/>
      <c r="ROL16" s="265"/>
      <c r="ROM16" s="537"/>
      <c r="RON16" s="537"/>
      <c r="ROO16" s="538"/>
      <c r="ROP16" s="539"/>
      <c r="ROR16" s="540"/>
      <c r="ROS16" s="540"/>
      <c r="ROT16" s="541"/>
      <c r="ROU16" s="541"/>
      <c r="ROV16" s="537"/>
      <c r="ROW16" s="266"/>
      <c r="ROX16" s="267"/>
      <c r="ROY16" s="267"/>
      <c r="ROZ16" s="267"/>
      <c r="RPA16" s="267"/>
      <c r="RPB16" s="267"/>
      <c r="RPC16" s="268"/>
      <c r="RPD16" s="269"/>
      <c r="RPE16" s="269"/>
      <c r="RPF16" s="269"/>
      <c r="RPG16" s="269"/>
      <c r="RPH16" s="270"/>
      <c r="RPI16" s="265"/>
      <c r="RPJ16" s="537"/>
      <c r="RPK16" s="537"/>
      <c r="RPL16" s="538"/>
      <c r="RPM16" s="539"/>
      <c r="RPO16" s="540"/>
      <c r="RPP16" s="540"/>
      <c r="RPQ16" s="541"/>
      <c r="RPR16" s="541"/>
      <c r="RPS16" s="537"/>
      <c r="RPT16" s="266"/>
      <c r="RPU16" s="267"/>
      <c r="RPV16" s="267"/>
      <c r="RPW16" s="267"/>
      <c r="RPX16" s="267"/>
      <c r="RPY16" s="267"/>
      <c r="RPZ16" s="268"/>
      <c r="RQA16" s="269"/>
      <c r="RQB16" s="269"/>
      <c r="RQC16" s="269"/>
      <c r="RQD16" s="269"/>
      <c r="RQE16" s="270"/>
      <c r="RQF16" s="265"/>
      <c r="RQG16" s="537"/>
      <c r="RQH16" s="537"/>
      <c r="RQI16" s="538"/>
      <c r="RQJ16" s="539"/>
      <c r="RQL16" s="540"/>
      <c r="RQM16" s="540"/>
      <c r="RQN16" s="541"/>
      <c r="RQO16" s="541"/>
      <c r="RQP16" s="537"/>
      <c r="RQQ16" s="266"/>
      <c r="RQR16" s="267"/>
      <c r="RQS16" s="267"/>
      <c r="RQT16" s="267"/>
      <c r="RQU16" s="267"/>
      <c r="RQV16" s="267"/>
      <c r="RQW16" s="268"/>
      <c r="RQX16" s="269"/>
      <c r="RQY16" s="269"/>
      <c r="RQZ16" s="269"/>
      <c r="RRA16" s="269"/>
      <c r="RRB16" s="270"/>
      <c r="RRC16" s="265"/>
      <c r="RRD16" s="537"/>
      <c r="RRE16" s="537"/>
      <c r="RRF16" s="538"/>
      <c r="RRG16" s="539"/>
      <c r="RRI16" s="540"/>
      <c r="RRJ16" s="540"/>
      <c r="RRK16" s="541"/>
      <c r="RRL16" s="541"/>
      <c r="RRM16" s="537"/>
      <c r="RRN16" s="266"/>
      <c r="RRO16" s="267"/>
      <c r="RRP16" s="267"/>
      <c r="RRQ16" s="267"/>
      <c r="RRR16" s="267"/>
      <c r="RRS16" s="267"/>
      <c r="RRT16" s="268"/>
      <c r="RRU16" s="269"/>
      <c r="RRV16" s="269"/>
      <c r="RRW16" s="269"/>
      <c r="RRX16" s="269"/>
      <c r="RRY16" s="270"/>
      <c r="RRZ16" s="265"/>
      <c r="RSA16" s="537"/>
      <c r="RSB16" s="537"/>
      <c r="RSC16" s="538"/>
      <c r="RSD16" s="539"/>
      <c r="RSF16" s="540"/>
      <c r="RSG16" s="540"/>
      <c r="RSH16" s="541"/>
      <c r="RSI16" s="541"/>
      <c r="RSJ16" s="537"/>
      <c r="RSK16" s="266"/>
      <c r="RSL16" s="267"/>
      <c r="RSM16" s="267"/>
      <c r="RSN16" s="267"/>
      <c r="RSO16" s="267"/>
      <c r="RSP16" s="267"/>
      <c r="RSQ16" s="268"/>
      <c r="RSR16" s="269"/>
      <c r="RSS16" s="269"/>
      <c r="RST16" s="269"/>
      <c r="RSU16" s="269"/>
      <c r="RSV16" s="270"/>
      <c r="RSW16" s="265"/>
      <c r="RSX16" s="537"/>
      <c r="RSY16" s="537"/>
      <c r="RSZ16" s="538"/>
      <c r="RTA16" s="539"/>
      <c r="RTC16" s="540"/>
      <c r="RTD16" s="540"/>
      <c r="RTE16" s="541"/>
      <c r="RTF16" s="541"/>
      <c r="RTG16" s="537"/>
      <c r="RTH16" s="266"/>
      <c r="RTI16" s="267"/>
      <c r="RTJ16" s="267"/>
      <c r="RTK16" s="267"/>
      <c r="RTL16" s="267"/>
      <c r="RTM16" s="267"/>
      <c r="RTN16" s="268"/>
      <c r="RTO16" s="269"/>
      <c r="RTP16" s="269"/>
      <c r="RTQ16" s="269"/>
      <c r="RTR16" s="269"/>
      <c r="RTS16" s="270"/>
      <c r="RTT16" s="265"/>
      <c r="RTU16" s="537"/>
      <c r="RTV16" s="537"/>
      <c r="RTW16" s="538"/>
      <c r="RTX16" s="539"/>
      <c r="RTZ16" s="540"/>
      <c r="RUA16" s="540"/>
      <c r="RUB16" s="541"/>
      <c r="RUC16" s="541"/>
      <c r="RUD16" s="537"/>
      <c r="RUE16" s="266"/>
      <c r="RUF16" s="267"/>
      <c r="RUG16" s="267"/>
      <c r="RUH16" s="267"/>
      <c r="RUI16" s="267"/>
      <c r="RUJ16" s="267"/>
      <c r="RUK16" s="268"/>
      <c r="RUL16" s="269"/>
      <c r="RUM16" s="269"/>
      <c r="RUN16" s="269"/>
      <c r="RUO16" s="269"/>
      <c r="RUP16" s="270"/>
      <c r="RUQ16" s="265"/>
      <c r="RUR16" s="537"/>
      <c r="RUS16" s="537"/>
      <c r="RUT16" s="538"/>
      <c r="RUU16" s="539"/>
      <c r="RUW16" s="540"/>
      <c r="RUX16" s="540"/>
      <c r="RUY16" s="541"/>
      <c r="RUZ16" s="541"/>
      <c r="RVA16" s="537"/>
      <c r="RVB16" s="266"/>
      <c r="RVC16" s="267"/>
      <c r="RVD16" s="267"/>
      <c r="RVE16" s="267"/>
      <c r="RVF16" s="267"/>
      <c r="RVG16" s="267"/>
      <c r="RVH16" s="268"/>
      <c r="RVI16" s="269"/>
      <c r="RVJ16" s="269"/>
      <c r="RVK16" s="269"/>
      <c r="RVL16" s="269"/>
      <c r="RVM16" s="270"/>
      <c r="RVN16" s="265"/>
      <c r="RVO16" s="537"/>
      <c r="RVP16" s="537"/>
      <c r="RVQ16" s="538"/>
      <c r="RVR16" s="539"/>
      <c r="RVT16" s="540"/>
      <c r="RVU16" s="540"/>
      <c r="RVV16" s="541"/>
      <c r="RVW16" s="541"/>
      <c r="RVX16" s="537"/>
      <c r="RVY16" s="266"/>
      <c r="RVZ16" s="267"/>
      <c r="RWA16" s="267"/>
      <c r="RWB16" s="267"/>
      <c r="RWC16" s="267"/>
      <c r="RWD16" s="267"/>
      <c r="RWE16" s="268"/>
      <c r="RWF16" s="269"/>
      <c r="RWG16" s="269"/>
      <c r="RWH16" s="269"/>
      <c r="RWI16" s="269"/>
      <c r="RWJ16" s="270"/>
      <c r="RWK16" s="265"/>
      <c r="RWL16" s="537"/>
      <c r="RWM16" s="537"/>
      <c r="RWN16" s="538"/>
      <c r="RWO16" s="539"/>
      <c r="RWQ16" s="540"/>
      <c r="RWR16" s="540"/>
      <c r="RWS16" s="541"/>
      <c r="RWT16" s="541"/>
      <c r="RWU16" s="537"/>
      <c r="RWV16" s="266"/>
      <c r="RWW16" s="267"/>
      <c r="RWX16" s="267"/>
      <c r="RWY16" s="267"/>
      <c r="RWZ16" s="267"/>
      <c r="RXA16" s="267"/>
      <c r="RXB16" s="268"/>
      <c r="RXC16" s="269"/>
      <c r="RXD16" s="269"/>
      <c r="RXE16" s="269"/>
      <c r="RXF16" s="269"/>
      <c r="RXG16" s="270"/>
      <c r="RXH16" s="265"/>
      <c r="RXI16" s="537"/>
      <c r="RXJ16" s="537"/>
      <c r="RXK16" s="538"/>
      <c r="RXL16" s="539"/>
      <c r="RXN16" s="540"/>
      <c r="RXO16" s="540"/>
      <c r="RXP16" s="541"/>
      <c r="RXQ16" s="541"/>
      <c r="RXR16" s="537"/>
      <c r="RXS16" s="266"/>
      <c r="RXT16" s="267"/>
      <c r="RXU16" s="267"/>
      <c r="RXV16" s="267"/>
      <c r="RXW16" s="267"/>
      <c r="RXX16" s="267"/>
      <c r="RXY16" s="268"/>
      <c r="RXZ16" s="269"/>
      <c r="RYA16" s="269"/>
      <c r="RYB16" s="269"/>
      <c r="RYC16" s="269"/>
      <c r="RYD16" s="270"/>
      <c r="RYE16" s="265"/>
      <c r="RYF16" s="537"/>
      <c r="RYG16" s="537"/>
      <c r="RYH16" s="538"/>
      <c r="RYI16" s="539"/>
      <c r="RYK16" s="540"/>
      <c r="RYL16" s="540"/>
      <c r="RYM16" s="541"/>
      <c r="RYN16" s="541"/>
      <c r="RYO16" s="537"/>
      <c r="RYP16" s="266"/>
      <c r="RYQ16" s="267"/>
      <c r="RYR16" s="267"/>
      <c r="RYS16" s="267"/>
      <c r="RYT16" s="267"/>
      <c r="RYU16" s="267"/>
      <c r="RYV16" s="268"/>
      <c r="RYW16" s="269"/>
      <c r="RYX16" s="269"/>
      <c r="RYY16" s="269"/>
      <c r="RYZ16" s="269"/>
      <c r="RZA16" s="270"/>
      <c r="RZB16" s="265"/>
      <c r="RZC16" s="537"/>
      <c r="RZD16" s="537"/>
      <c r="RZE16" s="538"/>
      <c r="RZF16" s="539"/>
      <c r="RZH16" s="540"/>
      <c r="RZI16" s="540"/>
      <c r="RZJ16" s="541"/>
      <c r="RZK16" s="541"/>
      <c r="RZL16" s="537"/>
      <c r="RZM16" s="266"/>
      <c r="RZN16" s="267"/>
      <c r="RZO16" s="267"/>
      <c r="RZP16" s="267"/>
      <c r="RZQ16" s="267"/>
      <c r="RZR16" s="267"/>
      <c r="RZS16" s="268"/>
      <c r="RZT16" s="269"/>
      <c r="RZU16" s="269"/>
      <c r="RZV16" s="269"/>
      <c r="RZW16" s="269"/>
      <c r="RZX16" s="270"/>
      <c r="RZY16" s="265"/>
      <c r="RZZ16" s="537"/>
      <c r="SAA16" s="537"/>
      <c r="SAB16" s="538"/>
      <c r="SAC16" s="539"/>
      <c r="SAE16" s="540"/>
      <c r="SAF16" s="540"/>
      <c r="SAG16" s="541"/>
      <c r="SAH16" s="541"/>
      <c r="SAI16" s="537"/>
      <c r="SAJ16" s="266"/>
      <c r="SAK16" s="267"/>
      <c r="SAL16" s="267"/>
      <c r="SAM16" s="267"/>
      <c r="SAN16" s="267"/>
      <c r="SAO16" s="267"/>
      <c r="SAP16" s="268"/>
      <c r="SAQ16" s="269"/>
      <c r="SAR16" s="269"/>
      <c r="SAS16" s="269"/>
      <c r="SAT16" s="269"/>
      <c r="SAU16" s="270"/>
      <c r="SAV16" s="265"/>
      <c r="SAW16" s="537"/>
      <c r="SAX16" s="537"/>
      <c r="SAY16" s="538"/>
      <c r="SAZ16" s="539"/>
      <c r="SBB16" s="540"/>
      <c r="SBC16" s="540"/>
      <c r="SBD16" s="541"/>
      <c r="SBE16" s="541"/>
      <c r="SBF16" s="537"/>
      <c r="SBG16" s="266"/>
      <c r="SBH16" s="267"/>
      <c r="SBI16" s="267"/>
      <c r="SBJ16" s="267"/>
      <c r="SBK16" s="267"/>
      <c r="SBL16" s="267"/>
      <c r="SBM16" s="268"/>
      <c r="SBN16" s="269"/>
      <c r="SBO16" s="269"/>
      <c r="SBP16" s="269"/>
      <c r="SBQ16" s="269"/>
      <c r="SBR16" s="270"/>
      <c r="SBS16" s="265"/>
      <c r="SBT16" s="537"/>
      <c r="SBU16" s="537"/>
      <c r="SBV16" s="538"/>
      <c r="SBW16" s="539"/>
      <c r="SBY16" s="540"/>
      <c r="SBZ16" s="540"/>
      <c r="SCA16" s="541"/>
      <c r="SCB16" s="541"/>
      <c r="SCC16" s="537"/>
      <c r="SCD16" s="266"/>
      <c r="SCE16" s="267"/>
      <c r="SCF16" s="267"/>
      <c r="SCG16" s="267"/>
      <c r="SCH16" s="267"/>
      <c r="SCI16" s="267"/>
      <c r="SCJ16" s="268"/>
      <c r="SCK16" s="269"/>
      <c r="SCL16" s="269"/>
      <c r="SCM16" s="269"/>
      <c r="SCN16" s="269"/>
      <c r="SCO16" s="270"/>
      <c r="SCP16" s="265"/>
      <c r="SCQ16" s="537"/>
      <c r="SCR16" s="537"/>
      <c r="SCS16" s="538"/>
      <c r="SCT16" s="539"/>
      <c r="SCV16" s="540"/>
      <c r="SCW16" s="540"/>
      <c r="SCX16" s="541"/>
      <c r="SCY16" s="541"/>
      <c r="SCZ16" s="537"/>
      <c r="SDA16" s="266"/>
      <c r="SDB16" s="267"/>
      <c r="SDC16" s="267"/>
      <c r="SDD16" s="267"/>
      <c r="SDE16" s="267"/>
      <c r="SDF16" s="267"/>
      <c r="SDG16" s="268"/>
      <c r="SDH16" s="269"/>
      <c r="SDI16" s="269"/>
      <c r="SDJ16" s="269"/>
      <c r="SDK16" s="269"/>
      <c r="SDL16" s="270"/>
      <c r="SDM16" s="265"/>
      <c r="SDN16" s="537"/>
      <c r="SDO16" s="537"/>
      <c r="SDP16" s="538"/>
      <c r="SDQ16" s="539"/>
      <c r="SDS16" s="540"/>
      <c r="SDT16" s="540"/>
      <c r="SDU16" s="541"/>
      <c r="SDV16" s="541"/>
      <c r="SDW16" s="537"/>
      <c r="SDX16" s="266"/>
      <c r="SDY16" s="267"/>
      <c r="SDZ16" s="267"/>
      <c r="SEA16" s="267"/>
      <c r="SEB16" s="267"/>
      <c r="SEC16" s="267"/>
      <c r="SED16" s="268"/>
      <c r="SEE16" s="269"/>
      <c r="SEF16" s="269"/>
      <c r="SEG16" s="269"/>
      <c r="SEH16" s="269"/>
      <c r="SEI16" s="270"/>
      <c r="SEJ16" s="265"/>
      <c r="SEK16" s="537"/>
      <c r="SEL16" s="537"/>
      <c r="SEM16" s="538"/>
      <c r="SEN16" s="539"/>
      <c r="SEP16" s="540"/>
      <c r="SEQ16" s="540"/>
      <c r="SER16" s="541"/>
      <c r="SES16" s="541"/>
      <c r="SET16" s="537"/>
      <c r="SEU16" s="266"/>
      <c r="SEV16" s="267"/>
      <c r="SEW16" s="267"/>
      <c r="SEX16" s="267"/>
      <c r="SEY16" s="267"/>
      <c r="SEZ16" s="267"/>
      <c r="SFA16" s="268"/>
      <c r="SFB16" s="269"/>
      <c r="SFC16" s="269"/>
      <c r="SFD16" s="269"/>
      <c r="SFE16" s="269"/>
      <c r="SFF16" s="270"/>
      <c r="SFG16" s="265"/>
      <c r="SFH16" s="537"/>
      <c r="SFI16" s="537"/>
      <c r="SFJ16" s="538"/>
      <c r="SFK16" s="539"/>
      <c r="SFM16" s="540"/>
      <c r="SFN16" s="540"/>
      <c r="SFO16" s="541"/>
      <c r="SFP16" s="541"/>
      <c r="SFQ16" s="537"/>
      <c r="SFR16" s="266"/>
      <c r="SFS16" s="267"/>
      <c r="SFT16" s="267"/>
      <c r="SFU16" s="267"/>
      <c r="SFV16" s="267"/>
      <c r="SFW16" s="267"/>
      <c r="SFX16" s="268"/>
      <c r="SFY16" s="269"/>
      <c r="SFZ16" s="269"/>
      <c r="SGA16" s="269"/>
      <c r="SGB16" s="269"/>
      <c r="SGC16" s="270"/>
      <c r="SGD16" s="265"/>
      <c r="SGE16" s="537"/>
      <c r="SGF16" s="537"/>
      <c r="SGG16" s="538"/>
      <c r="SGH16" s="539"/>
      <c r="SGJ16" s="540"/>
      <c r="SGK16" s="540"/>
      <c r="SGL16" s="541"/>
      <c r="SGM16" s="541"/>
      <c r="SGN16" s="537"/>
      <c r="SGO16" s="266"/>
      <c r="SGP16" s="267"/>
      <c r="SGQ16" s="267"/>
      <c r="SGR16" s="267"/>
      <c r="SGS16" s="267"/>
      <c r="SGT16" s="267"/>
      <c r="SGU16" s="268"/>
      <c r="SGV16" s="269"/>
      <c r="SGW16" s="269"/>
      <c r="SGX16" s="269"/>
      <c r="SGY16" s="269"/>
      <c r="SGZ16" s="270"/>
      <c r="SHA16" s="265"/>
      <c r="SHB16" s="537"/>
      <c r="SHC16" s="537"/>
      <c r="SHD16" s="538"/>
      <c r="SHE16" s="539"/>
      <c r="SHG16" s="540"/>
      <c r="SHH16" s="540"/>
      <c r="SHI16" s="541"/>
      <c r="SHJ16" s="541"/>
      <c r="SHK16" s="537"/>
      <c r="SHL16" s="266"/>
      <c r="SHM16" s="267"/>
      <c r="SHN16" s="267"/>
      <c r="SHO16" s="267"/>
      <c r="SHP16" s="267"/>
      <c r="SHQ16" s="267"/>
      <c r="SHR16" s="268"/>
      <c r="SHS16" s="269"/>
      <c r="SHT16" s="269"/>
      <c r="SHU16" s="269"/>
      <c r="SHV16" s="269"/>
      <c r="SHW16" s="270"/>
      <c r="SHX16" s="265"/>
      <c r="SHY16" s="537"/>
      <c r="SHZ16" s="537"/>
      <c r="SIA16" s="538"/>
      <c r="SIB16" s="539"/>
      <c r="SID16" s="540"/>
      <c r="SIE16" s="540"/>
      <c r="SIF16" s="541"/>
      <c r="SIG16" s="541"/>
      <c r="SIH16" s="537"/>
      <c r="SII16" s="266"/>
      <c r="SIJ16" s="267"/>
      <c r="SIK16" s="267"/>
      <c r="SIL16" s="267"/>
      <c r="SIM16" s="267"/>
      <c r="SIN16" s="267"/>
      <c r="SIO16" s="268"/>
      <c r="SIP16" s="269"/>
      <c r="SIQ16" s="269"/>
      <c r="SIR16" s="269"/>
      <c r="SIS16" s="269"/>
      <c r="SIT16" s="270"/>
      <c r="SIU16" s="265"/>
      <c r="SIV16" s="537"/>
      <c r="SIW16" s="537"/>
      <c r="SIX16" s="538"/>
      <c r="SIY16" s="539"/>
      <c r="SJA16" s="540"/>
      <c r="SJB16" s="540"/>
      <c r="SJC16" s="541"/>
      <c r="SJD16" s="541"/>
      <c r="SJE16" s="537"/>
      <c r="SJF16" s="266"/>
      <c r="SJG16" s="267"/>
      <c r="SJH16" s="267"/>
      <c r="SJI16" s="267"/>
      <c r="SJJ16" s="267"/>
      <c r="SJK16" s="267"/>
      <c r="SJL16" s="268"/>
      <c r="SJM16" s="269"/>
      <c r="SJN16" s="269"/>
      <c r="SJO16" s="269"/>
      <c r="SJP16" s="269"/>
      <c r="SJQ16" s="270"/>
      <c r="SJR16" s="265"/>
      <c r="SJS16" s="537"/>
      <c r="SJT16" s="537"/>
      <c r="SJU16" s="538"/>
      <c r="SJV16" s="539"/>
      <c r="SJX16" s="540"/>
      <c r="SJY16" s="540"/>
      <c r="SJZ16" s="541"/>
      <c r="SKA16" s="541"/>
      <c r="SKB16" s="537"/>
      <c r="SKC16" s="266"/>
      <c r="SKD16" s="267"/>
      <c r="SKE16" s="267"/>
      <c r="SKF16" s="267"/>
      <c r="SKG16" s="267"/>
      <c r="SKH16" s="267"/>
      <c r="SKI16" s="268"/>
      <c r="SKJ16" s="269"/>
      <c r="SKK16" s="269"/>
      <c r="SKL16" s="269"/>
      <c r="SKM16" s="269"/>
      <c r="SKN16" s="270"/>
      <c r="SKO16" s="265"/>
      <c r="SKP16" s="537"/>
      <c r="SKQ16" s="537"/>
      <c r="SKR16" s="538"/>
      <c r="SKS16" s="539"/>
      <c r="SKU16" s="540"/>
      <c r="SKV16" s="540"/>
      <c r="SKW16" s="541"/>
      <c r="SKX16" s="541"/>
      <c r="SKY16" s="537"/>
      <c r="SKZ16" s="266"/>
      <c r="SLA16" s="267"/>
      <c r="SLB16" s="267"/>
      <c r="SLC16" s="267"/>
      <c r="SLD16" s="267"/>
      <c r="SLE16" s="267"/>
      <c r="SLF16" s="268"/>
      <c r="SLG16" s="269"/>
      <c r="SLH16" s="269"/>
      <c r="SLI16" s="269"/>
      <c r="SLJ16" s="269"/>
      <c r="SLK16" s="270"/>
      <c r="SLL16" s="265"/>
      <c r="SLM16" s="537"/>
      <c r="SLN16" s="537"/>
      <c r="SLO16" s="538"/>
      <c r="SLP16" s="539"/>
      <c r="SLR16" s="540"/>
      <c r="SLS16" s="540"/>
      <c r="SLT16" s="541"/>
      <c r="SLU16" s="541"/>
      <c r="SLV16" s="537"/>
      <c r="SLW16" s="266"/>
      <c r="SLX16" s="267"/>
      <c r="SLY16" s="267"/>
      <c r="SLZ16" s="267"/>
      <c r="SMA16" s="267"/>
      <c r="SMB16" s="267"/>
      <c r="SMC16" s="268"/>
      <c r="SMD16" s="269"/>
      <c r="SME16" s="269"/>
      <c r="SMF16" s="269"/>
      <c r="SMG16" s="269"/>
      <c r="SMH16" s="270"/>
      <c r="SMI16" s="265"/>
      <c r="SMJ16" s="537"/>
      <c r="SMK16" s="537"/>
      <c r="SML16" s="538"/>
      <c r="SMM16" s="539"/>
      <c r="SMO16" s="540"/>
      <c r="SMP16" s="540"/>
      <c r="SMQ16" s="541"/>
      <c r="SMR16" s="541"/>
      <c r="SMS16" s="537"/>
      <c r="SMT16" s="266"/>
      <c r="SMU16" s="267"/>
      <c r="SMV16" s="267"/>
      <c r="SMW16" s="267"/>
      <c r="SMX16" s="267"/>
      <c r="SMY16" s="267"/>
      <c r="SMZ16" s="268"/>
      <c r="SNA16" s="269"/>
      <c r="SNB16" s="269"/>
      <c r="SNC16" s="269"/>
      <c r="SND16" s="269"/>
      <c r="SNE16" s="270"/>
      <c r="SNF16" s="265"/>
      <c r="SNG16" s="537"/>
      <c r="SNH16" s="537"/>
      <c r="SNI16" s="538"/>
      <c r="SNJ16" s="539"/>
      <c r="SNL16" s="540"/>
      <c r="SNM16" s="540"/>
      <c r="SNN16" s="541"/>
      <c r="SNO16" s="541"/>
      <c r="SNP16" s="537"/>
      <c r="SNQ16" s="266"/>
      <c r="SNR16" s="267"/>
      <c r="SNS16" s="267"/>
      <c r="SNT16" s="267"/>
      <c r="SNU16" s="267"/>
      <c r="SNV16" s="267"/>
      <c r="SNW16" s="268"/>
      <c r="SNX16" s="269"/>
      <c r="SNY16" s="269"/>
      <c r="SNZ16" s="269"/>
      <c r="SOA16" s="269"/>
      <c r="SOB16" s="270"/>
      <c r="SOC16" s="265"/>
      <c r="SOD16" s="537"/>
      <c r="SOE16" s="537"/>
      <c r="SOF16" s="538"/>
      <c r="SOG16" s="539"/>
      <c r="SOI16" s="540"/>
      <c r="SOJ16" s="540"/>
      <c r="SOK16" s="541"/>
      <c r="SOL16" s="541"/>
      <c r="SOM16" s="537"/>
      <c r="SON16" s="266"/>
      <c r="SOO16" s="267"/>
      <c r="SOP16" s="267"/>
      <c r="SOQ16" s="267"/>
      <c r="SOR16" s="267"/>
      <c r="SOS16" s="267"/>
      <c r="SOT16" s="268"/>
      <c r="SOU16" s="269"/>
      <c r="SOV16" s="269"/>
      <c r="SOW16" s="269"/>
      <c r="SOX16" s="269"/>
      <c r="SOY16" s="270"/>
      <c r="SOZ16" s="265"/>
      <c r="SPA16" s="537"/>
      <c r="SPB16" s="537"/>
      <c r="SPC16" s="538"/>
      <c r="SPD16" s="539"/>
      <c r="SPF16" s="540"/>
      <c r="SPG16" s="540"/>
      <c r="SPH16" s="541"/>
      <c r="SPI16" s="541"/>
      <c r="SPJ16" s="537"/>
      <c r="SPK16" s="266"/>
      <c r="SPL16" s="267"/>
      <c r="SPM16" s="267"/>
      <c r="SPN16" s="267"/>
      <c r="SPO16" s="267"/>
      <c r="SPP16" s="267"/>
      <c r="SPQ16" s="268"/>
      <c r="SPR16" s="269"/>
      <c r="SPS16" s="269"/>
      <c r="SPT16" s="269"/>
      <c r="SPU16" s="269"/>
      <c r="SPV16" s="270"/>
      <c r="SPW16" s="265"/>
      <c r="SPX16" s="537"/>
      <c r="SPY16" s="537"/>
      <c r="SPZ16" s="538"/>
      <c r="SQA16" s="539"/>
      <c r="SQC16" s="540"/>
      <c r="SQD16" s="540"/>
      <c r="SQE16" s="541"/>
      <c r="SQF16" s="541"/>
      <c r="SQG16" s="537"/>
      <c r="SQH16" s="266"/>
      <c r="SQI16" s="267"/>
      <c r="SQJ16" s="267"/>
      <c r="SQK16" s="267"/>
      <c r="SQL16" s="267"/>
      <c r="SQM16" s="267"/>
      <c r="SQN16" s="268"/>
      <c r="SQO16" s="269"/>
      <c r="SQP16" s="269"/>
      <c r="SQQ16" s="269"/>
      <c r="SQR16" s="269"/>
      <c r="SQS16" s="270"/>
      <c r="SQT16" s="265"/>
      <c r="SQU16" s="537"/>
      <c r="SQV16" s="537"/>
      <c r="SQW16" s="538"/>
      <c r="SQX16" s="539"/>
      <c r="SQZ16" s="540"/>
      <c r="SRA16" s="540"/>
      <c r="SRB16" s="541"/>
      <c r="SRC16" s="541"/>
      <c r="SRD16" s="537"/>
      <c r="SRE16" s="266"/>
      <c r="SRF16" s="267"/>
      <c r="SRG16" s="267"/>
      <c r="SRH16" s="267"/>
      <c r="SRI16" s="267"/>
      <c r="SRJ16" s="267"/>
      <c r="SRK16" s="268"/>
      <c r="SRL16" s="269"/>
      <c r="SRM16" s="269"/>
      <c r="SRN16" s="269"/>
      <c r="SRO16" s="269"/>
      <c r="SRP16" s="270"/>
      <c r="SRQ16" s="265"/>
      <c r="SRR16" s="537"/>
      <c r="SRS16" s="537"/>
      <c r="SRT16" s="538"/>
      <c r="SRU16" s="539"/>
      <c r="SRW16" s="540"/>
      <c r="SRX16" s="540"/>
      <c r="SRY16" s="541"/>
      <c r="SRZ16" s="541"/>
      <c r="SSA16" s="537"/>
      <c r="SSB16" s="266"/>
      <c r="SSC16" s="267"/>
      <c r="SSD16" s="267"/>
      <c r="SSE16" s="267"/>
      <c r="SSF16" s="267"/>
      <c r="SSG16" s="267"/>
      <c r="SSH16" s="268"/>
      <c r="SSI16" s="269"/>
      <c r="SSJ16" s="269"/>
      <c r="SSK16" s="269"/>
      <c r="SSL16" s="269"/>
      <c r="SSM16" s="270"/>
      <c r="SSN16" s="265"/>
      <c r="SSO16" s="537"/>
      <c r="SSP16" s="537"/>
      <c r="SSQ16" s="538"/>
      <c r="SSR16" s="539"/>
      <c r="SST16" s="540"/>
      <c r="SSU16" s="540"/>
      <c r="SSV16" s="541"/>
      <c r="SSW16" s="541"/>
      <c r="SSX16" s="537"/>
      <c r="SSY16" s="266"/>
      <c r="SSZ16" s="267"/>
      <c r="STA16" s="267"/>
      <c r="STB16" s="267"/>
      <c r="STC16" s="267"/>
      <c r="STD16" s="267"/>
      <c r="STE16" s="268"/>
      <c r="STF16" s="269"/>
      <c r="STG16" s="269"/>
      <c r="STH16" s="269"/>
      <c r="STI16" s="269"/>
      <c r="STJ16" s="270"/>
      <c r="STK16" s="265"/>
      <c r="STL16" s="537"/>
      <c r="STM16" s="537"/>
      <c r="STN16" s="538"/>
      <c r="STO16" s="539"/>
      <c r="STQ16" s="540"/>
      <c r="STR16" s="540"/>
      <c r="STS16" s="541"/>
      <c r="STT16" s="541"/>
      <c r="STU16" s="537"/>
      <c r="STV16" s="266"/>
      <c r="STW16" s="267"/>
      <c r="STX16" s="267"/>
      <c r="STY16" s="267"/>
      <c r="STZ16" s="267"/>
      <c r="SUA16" s="267"/>
      <c r="SUB16" s="268"/>
      <c r="SUC16" s="269"/>
      <c r="SUD16" s="269"/>
      <c r="SUE16" s="269"/>
      <c r="SUF16" s="269"/>
      <c r="SUG16" s="270"/>
      <c r="SUH16" s="265"/>
      <c r="SUI16" s="537"/>
      <c r="SUJ16" s="537"/>
      <c r="SUK16" s="538"/>
      <c r="SUL16" s="539"/>
      <c r="SUN16" s="540"/>
      <c r="SUO16" s="540"/>
      <c r="SUP16" s="541"/>
      <c r="SUQ16" s="541"/>
      <c r="SUR16" s="537"/>
      <c r="SUS16" s="266"/>
      <c r="SUT16" s="267"/>
      <c r="SUU16" s="267"/>
      <c r="SUV16" s="267"/>
      <c r="SUW16" s="267"/>
      <c r="SUX16" s="267"/>
      <c r="SUY16" s="268"/>
      <c r="SUZ16" s="269"/>
      <c r="SVA16" s="269"/>
      <c r="SVB16" s="269"/>
      <c r="SVC16" s="269"/>
      <c r="SVD16" s="270"/>
      <c r="SVE16" s="265"/>
      <c r="SVF16" s="537"/>
      <c r="SVG16" s="537"/>
      <c r="SVH16" s="538"/>
      <c r="SVI16" s="539"/>
      <c r="SVK16" s="540"/>
      <c r="SVL16" s="540"/>
      <c r="SVM16" s="541"/>
      <c r="SVN16" s="541"/>
      <c r="SVO16" s="537"/>
      <c r="SVP16" s="266"/>
      <c r="SVQ16" s="267"/>
      <c r="SVR16" s="267"/>
      <c r="SVS16" s="267"/>
      <c r="SVT16" s="267"/>
      <c r="SVU16" s="267"/>
      <c r="SVV16" s="268"/>
      <c r="SVW16" s="269"/>
      <c r="SVX16" s="269"/>
      <c r="SVY16" s="269"/>
      <c r="SVZ16" s="269"/>
      <c r="SWA16" s="270"/>
      <c r="SWB16" s="265"/>
      <c r="SWC16" s="537"/>
      <c r="SWD16" s="537"/>
      <c r="SWE16" s="538"/>
      <c r="SWF16" s="539"/>
      <c r="SWH16" s="540"/>
      <c r="SWI16" s="540"/>
      <c r="SWJ16" s="541"/>
      <c r="SWK16" s="541"/>
      <c r="SWL16" s="537"/>
      <c r="SWM16" s="266"/>
      <c r="SWN16" s="267"/>
      <c r="SWO16" s="267"/>
      <c r="SWP16" s="267"/>
      <c r="SWQ16" s="267"/>
      <c r="SWR16" s="267"/>
      <c r="SWS16" s="268"/>
      <c r="SWT16" s="269"/>
      <c r="SWU16" s="269"/>
      <c r="SWV16" s="269"/>
      <c r="SWW16" s="269"/>
      <c r="SWX16" s="270"/>
      <c r="SWY16" s="265"/>
      <c r="SWZ16" s="537"/>
      <c r="SXA16" s="537"/>
      <c r="SXB16" s="538"/>
      <c r="SXC16" s="539"/>
      <c r="SXE16" s="540"/>
      <c r="SXF16" s="540"/>
      <c r="SXG16" s="541"/>
      <c r="SXH16" s="541"/>
      <c r="SXI16" s="537"/>
      <c r="SXJ16" s="266"/>
      <c r="SXK16" s="267"/>
      <c r="SXL16" s="267"/>
      <c r="SXM16" s="267"/>
      <c r="SXN16" s="267"/>
      <c r="SXO16" s="267"/>
      <c r="SXP16" s="268"/>
      <c r="SXQ16" s="269"/>
      <c r="SXR16" s="269"/>
      <c r="SXS16" s="269"/>
      <c r="SXT16" s="269"/>
      <c r="SXU16" s="270"/>
      <c r="SXV16" s="265"/>
      <c r="SXW16" s="537"/>
      <c r="SXX16" s="537"/>
      <c r="SXY16" s="538"/>
      <c r="SXZ16" s="539"/>
      <c r="SYB16" s="540"/>
      <c r="SYC16" s="540"/>
      <c r="SYD16" s="541"/>
      <c r="SYE16" s="541"/>
      <c r="SYF16" s="537"/>
      <c r="SYG16" s="266"/>
      <c r="SYH16" s="267"/>
      <c r="SYI16" s="267"/>
      <c r="SYJ16" s="267"/>
      <c r="SYK16" s="267"/>
      <c r="SYL16" s="267"/>
      <c r="SYM16" s="268"/>
      <c r="SYN16" s="269"/>
      <c r="SYO16" s="269"/>
      <c r="SYP16" s="269"/>
      <c r="SYQ16" s="269"/>
      <c r="SYR16" s="270"/>
      <c r="SYS16" s="265"/>
      <c r="SYT16" s="537"/>
      <c r="SYU16" s="537"/>
      <c r="SYV16" s="538"/>
      <c r="SYW16" s="539"/>
      <c r="SYY16" s="540"/>
      <c r="SYZ16" s="540"/>
      <c r="SZA16" s="541"/>
      <c r="SZB16" s="541"/>
      <c r="SZC16" s="537"/>
      <c r="SZD16" s="266"/>
      <c r="SZE16" s="267"/>
      <c r="SZF16" s="267"/>
      <c r="SZG16" s="267"/>
      <c r="SZH16" s="267"/>
      <c r="SZI16" s="267"/>
      <c r="SZJ16" s="268"/>
      <c r="SZK16" s="269"/>
      <c r="SZL16" s="269"/>
      <c r="SZM16" s="269"/>
      <c r="SZN16" s="269"/>
      <c r="SZO16" s="270"/>
      <c r="SZP16" s="265"/>
      <c r="SZQ16" s="537"/>
      <c r="SZR16" s="537"/>
      <c r="SZS16" s="538"/>
      <c r="SZT16" s="539"/>
      <c r="SZV16" s="540"/>
      <c r="SZW16" s="540"/>
      <c r="SZX16" s="541"/>
      <c r="SZY16" s="541"/>
      <c r="SZZ16" s="537"/>
      <c r="TAA16" s="266"/>
      <c r="TAB16" s="267"/>
      <c r="TAC16" s="267"/>
      <c r="TAD16" s="267"/>
      <c r="TAE16" s="267"/>
      <c r="TAF16" s="267"/>
      <c r="TAG16" s="268"/>
      <c r="TAH16" s="269"/>
      <c r="TAI16" s="269"/>
      <c r="TAJ16" s="269"/>
      <c r="TAK16" s="269"/>
      <c r="TAL16" s="270"/>
      <c r="TAM16" s="265"/>
      <c r="TAN16" s="537"/>
      <c r="TAO16" s="537"/>
      <c r="TAP16" s="538"/>
      <c r="TAQ16" s="539"/>
      <c r="TAS16" s="540"/>
      <c r="TAT16" s="540"/>
      <c r="TAU16" s="541"/>
      <c r="TAV16" s="541"/>
      <c r="TAW16" s="537"/>
      <c r="TAX16" s="266"/>
      <c r="TAY16" s="267"/>
      <c r="TAZ16" s="267"/>
      <c r="TBA16" s="267"/>
      <c r="TBB16" s="267"/>
      <c r="TBC16" s="267"/>
      <c r="TBD16" s="268"/>
      <c r="TBE16" s="269"/>
      <c r="TBF16" s="269"/>
      <c r="TBG16" s="269"/>
      <c r="TBH16" s="269"/>
      <c r="TBI16" s="270"/>
      <c r="TBJ16" s="265"/>
      <c r="TBK16" s="537"/>
      <c r="TBL16" s="537"/>
      <c r="TBM16" s="538"/>
      <c r="TBN16" s="539"/>
      <c r="TBP16" s="540"/>
      <c r="TBQ16" s="540"/>
      <c r="TBR16" s="541"/>
      <c r="TBS16" s="541"/>
      <c r="TBT16" s="537"/>
      <c r="TBU16" s="266"/>
      <c r="TBV16" s="267"/>
      <c r="TBW16" s="267"/>
      <c r="TBX16" s="267"/>
      <c r="TBY16" s="267"/>
      <c r="TBZ16" s="267"/>
      <c r="TCA16" s="268"/>
      <c r="TCB16" s="269"/>
      <c r="TCC16" s="269"/>
      <c r="TCD16" s="269"/>
      <c r="TCE16" s="269"/>
      <c r="TCF16" s="270"/>
      <c r="TCG16" s="265"/>
      <c r="TCH16" s="537"/>
      <c r="TCI16" s="537"/>
      <c r="TCJ16" s="538"/>
      <c r="TCK16" s="539"/>
      <c r="TCM16" s="540"/>
      <c r="TCN16" s="540"/>
      <c r="TCO16" s="541"/>
      <c r="TCP16" s="541"/>
      <c r="TCQ16" s="537"/>
      <c r="TCR16" s="266"/>
      <c r="TCS16" s="267"/>
      <c r="TCT16" s="267"/>
      <c r="TCU16" s="267"/>
      <c r="TCV16" s="267"/>
      <c r="TCW16" s="267"/>
      <c r="TCX16" s="268"/>
      <c r="TCY16" s="269"/>
      <c r="TCZ16" s="269"/>
      <c r="TDA16" s="269"/>
      <c r="TDB16" s="269"/>
      <c r="TDC16" s="270"/>
      <c r="TDD16" s="265"/>
      <c r="TDE16" s="537"/>
      <c r="TDF16" s="537"/>
      <c r="TDG16" s="538"/>
      <c r="TDH16" s="539"/>
      <c r="TDJ16" s="540"/>
      <c r="TDK16" s="540"/>
      <c r="TDL16" s="541"/>
      <c r="TDM16" s="541"/>
      <c r="TDN16" s="537"/>
      <c r="TDO16" s="266"/>
      <c r="TDP16" s="267"/>
      <c r="TDQ16" s="267"/>
      <c r="TDR16" s="267"/>
      <c r="TDS16" s="267"/>
      <c r="TDT16" s="267"/>
      <c r="TDU16" s="268"/>
      <c r="TDV16" s="269"/>
      <c r="TDW16" s="269"/>
      <c r="TDX16" s="269"/>
      <c r="TDY16" s="269"/>
      <c r="TDZ16" s="270"/>
      <c r="TEA16" s="265"/>
      <c r="TEB16" s="537"/>
      <c r="TEC16" s="537"/>
      <c r="TED16" s="538"/>
      <c r="TEE16" s="539"/>
      <c r="TEG16" s="540"/>
      <c r="TEH16" s="540"/>
      <c r="TEI16" s="541"/>
      <c r="TEJ16" s="541"/>
      <c r="TEK16" s="537"/>
      <c r="TEL16" s="266"/>
      <c r="TEM16" s="267"/>
      <c r="TEN16" s="267"/>
      <c r="TEO16" s="267"/>
      <c r="TEP16" s="267"/>
      <c r="TEQ16" s="267"/>
      <c r="TER16" s="268"/>
      <c r="TES16" s="269"/>
      <c r="TET16" s="269"/>
      <c r="TEU16" s="269"/>
      <c r="TEV16" s="269"/>
      <c r="TEW16" s="270"/>
      <c r="TEX16" s="265"/>
      <c r="TEY16" s="537"/>
      <c r="TEZ16" s="537"/>
      <c r="TFA16" s="538"/>
      <c r="TFB16" s="539"/>
      <c r="TFD16" s="540"/>
      <c r="TFE16" s="540"/>
      <c r="TFF16" s="541"/>
      <c r="TFG16" s="541"/>
      <c r="TFH16" s="537"/>
      <c r="TFI16" s="266"/>
      <c r="TFJ16" s="267"/>
      <c r="TFK16" s="267"/>
      <c r="TFL16" s="267"/>
      <c r="TFM16" s="267"/>
      <c r="TFN16" s="267"/>
      <c r="TFO16" s="268"/>
      <c r="TFP16" s="269"/>
      <c r="TFQ16" s="269"/>
      <c r="TFR16" s="269"/>
      <c r="TFS16" s="269"/>
      <c r="TFT16" s="270"/>
      <c r="TFU16" s="265"/>
      <c r="TFV16" s="537"/>
      <c r="TFW16" s="537"/>
      <c r="TFX16" s="538"/>
      <c r="TFY16" s="539"/>
      <c r="TGA16" s="540"/>
      <c r="TGB16" s="540"/>
      <c r="TGC16" s="541"/>
      <c r="TGD16" s="541"/>
      <c r="TGE16" s="537"/>
      <c r="TGF16" s="266"/>
      <c r="TGG16" s="267"/>
      <c r="TGH16" s="267"/>
      <c r="TGI16" s="267"/>
      <c r="TGJ16" s="267"/>
      <c r="TGK16" s="267"/>
      <c r="TGL16" s="268"/>
      <c r="TGM16" s="269"/>
      <c r="TGN16" s="269"/>
      <c r="TGO16" s="269"/>
      <c r="TGP16" s="269"/>
      <c r="TGQ16" s="270"/>
      <c r="TGR16" s="265"/>
      <c r="TGS16" s="537"/>
      <c r="TGT16" s="537"/>
      <c r="TGU16" s="538"/>
      <c r="TGV16" s="539"/>
      <c r="TGX16" s="540"/>
      <c r="TGY16" s="540"/>
      <c r="TGZ16" s="541"/>
      <c r="THA16" s="541"/>
      <c r="THB16" s="537"/>
      <c r="THC16" s="266"/>
      <c r="THD16" s="267"/>
      <c r="THE16" s="267"/>
      <c r="THF16" s="267"/>
      <c r="THG16" s="267"/>
      <c r="THH16" s="267"/>
      <c r="THI16" s="268"/>
      <c r="THJ16" s="269"/>
      <c r="THK16" s="269"/>
      <c r="THL16" s="269"/>
      <c r="THM16" s="269"/>
      <c r="THN16" s="270"/>
      <c r="THO16" s="265"/>
      <c r="THP16" s="537"/>
      <c r="THQ16" s="537"/>
      <c r="THR16" s="538"/>
      <c r="THS16" s="539"/>
      <c r="THU16" s="540"/>
      <c r="THV16" s="540"/>
      <c r="THW16" s="541"/>
      <c r="THX16" s="541"/>
      <c r="THY16" s="537"/>
      <c r="THZ16" s="266"/>
      <c r="TIA16" s="267"/>
      <c r="TIB16" s="267"/>
      <c r="TIC16" s="267"/>
      <c r="TID16" s="267"/>
      <c r="TIE16" s="267"/>
      <c r="TIF16" s="268"/>
      <c r="TIG16" s="269"/>
      <c r="TIH16" s="269"/>
      <c r="TII16" s="269"/>
      <c r="TIJ16" s="269"/>
      <c r="TIK16" s="270"/>
      <c r="TIL16" s="265"/>
      <c r="TIM16" s="537"/>
      <c r="TIN16" s="537"/>
      <c r="TIO16" s="538"/>
      <c r="TIP16" s="539"/>
      <c r="TIR16" s="540"/>
      <c r="TIS16" s="540"/>
      <c r="TIT16" s="541"/>
      <c r="TIU16" s="541"/>
      <c r="TIV16" s="537"/>
      <c r="TIW16" s="266"/>
      <c r="TIX16" s="267"/>
      <c r="TIY16" s="267"/>
      <c r="TIZ16" s="267"/>
      <c r="TJA16" s="267"/>
      <c r="TJB16" s="267"/>
      <c r="TJC16" s="268"/>
      <c r="TJD16" s="269"/>
      <c r="TJE16" s="269"/>
      <c r="TJF16" s="269"/>
      <c r="TJG16" s="269"/>
      <c r="TJH16" s="270"/>
      <c r="TJI16" s="265"/>
      <c r="TJJ16" s="537"/>
      <c r="TJK16" s="537"/>
      <c r="TJL16" s="538"/>
      <c r="TJM16" s="539"/>
      <c r="TJO16" s="540"/>
      <c r="TJP16" s="540"/>
      <c r="TJQ16" s="541"/>
      <c r="TJR16" s="541"/>
      <c r="TJS16" s="537"/>
      <c r="TJT16" s="266"/>
      <c r="TJU16" s="267"/>
      <c r="TJV16" s="267"/>
      <c r="TJW16" s="267"/>
      <c r="TJX16" s="267"/>
      <c r="TJY16" s="267"/>
      <c r="TJZ16" s="268"/>
      <c r="TKA16" s="269"/>
      <c r="TKB16" s="269"/>
      <c r="TKC16" s="269"/>
      <c r="TKD16" s="269"/>
      <c r="TKE16" s="270"/>
      <c r="TKF16" s="265"/>
      <c r="TKG16" s="537"/>
      <c r="TKH16" s="537"/>
      <c r="TKI16" s="538"/>
      <c r="TKJ16" s="539"/>
      <c r="TKL16" s="540"/>
      <c r="TKM16" s="540"/>
      <c r="TKN16" s="541"/>
      <c r="TKO16" s="541"/>
      <c r="TKP16" s="537"/>
      <c r="TKQ16" s="266"/>
      <c r="TKR16" s="267"/>
      <c r="TKS16" s="267"/>
      <c r="TKT16" s="267"/>
      <c r="TKU16" s="267"/>
      <c r="TKV16" s="267"/>
      <c r="TKW16" s="268"/>
      <c r="TKX16" s="269"/>
      <c r="TKY16" s="269"/>
      <c r="TKZ16" s="269"/>
      <c r="TLA16" s="269"/>
      <c r="TLB16" s="270"/>
      <c r="TLC16" s="265"/>
      <c r="TLD16" s="537"/>
      <c r="TLE16" s="537"/>
      <c r="TLF16" s="538"/>
      <c r="TLG16" s="539"/>
      <c r="TLI16" s="540"/>
      <c r="TLJ16" s="540"/>
      <c r="TLK16" s="541"/>
      <c r="TLL16" s="541"/>
      <c r="TLM16" s="537"/>
      <c r="TLN16" s="266"/>
      <c r="TLO16" s="267"/>
      <c r="TLP16" s="267"/>
      <c r="TLQ16" s="267"/>
      <c r="TLR16" s="267"/>
      <c r="TLS16" s="267"/>
      <c r="TLT16" s="268"/>
      <c r="TLU16" s="269"/>
      <c r="TLV16" s="269"/>
      <c r="TLW16" s="269"/>
      <c r="TLX16" s="269"/>
      <c r="TLY16" s="270"/>
      <c r="TLZ16" s="265"/>
      <c r="TMA16" s="537"/>
      <c r="TMB16" s="537"/>
      <c r="TMC16" s="538"/>
      <c r="TMD16" s="539"/>
      <c r="TMF16" s="540"/>
      <c r="TMG16" s="540"/>
      <c r="TMH16" s="541"/>
      <c r="TMI16" s="541"/>
      <c r="TMJ16" s="537"/>
      <c r="TMK16" s="266"/>
      <c r="TML16" s="267"/>
      <c r="TMM16" s="267"/>
      <c r="TMN16" s="267"/>
      <c r="TMO16" s="267"/>
      <c r="TMP16" s="267"/>
      <c r="TMQ16" s="268"/>
      <c r="TMR16" s="269"/>
      <c r="TMS16" s="269"/>
      <c r="TMT16" s="269"/>
      <c r="TMU16" s="269"/>
      <c r="TMV16" s="270"/>
      <c r="TMW16" s="265"/>
      <c r="TMX16" s="537"/>
      <c r="TMY16" s="537"/>
      <c r="TMZ16" s="538"/>
      <c r="TNA16" s="539"/>
      <c r="TNC16" s="540"/>
      <c r="TND16" s="540"/>
      <c r="TNE16" s="541"/>
      <c r="TNF16" s="541"/>
      <c r="TNG16" s="537"/>
      <c r="TNH16" s="266"/>
      <c r="TNI16" s="267"/>
      <c r="TNJ16" s="267"/>
      <c r="TNK16" s="267"/>
      <c r="TNL16" s="267"/>
      <c r="TNM16" s="267"/>
      <c r="TNN16" s="268"/>
      <c r="TNO16" s="269"/>
      <c r="TNP16" s="269"/>
      <c r="TNQ16" s="269"/>
      <c r="TNR16" s="269"/>
      <c r="TNS16" s="270"/>
      <c r="TNT16" s="265"/>
      <c r="TNU16" s="537"/>
      <c r="TNV16" s="537"/>
      <c r="TNW16" s="538"/>
      <c r="TNX16" s="539"/>
      <c r="TNZ16" s="540"/>
      <c r="TOA16" s="540"/>
      <c r="TOB16" s="541"/>
      <c r="TOC16" s="541"/>
      <c r="TOD16" s="537"/>
      <c r="TOE16" s="266"/>
      <c r="TOF16" s="267"/>
      <c r="TOG16" s="267"/>
      <c r="TOH16" s="267"/>
      <c r="TOI16" s="267"/>
      <c r="TOJ16" s="267"/>
      <c r="TOK16" s="268"/>
      <c r="TOL16" s="269"/>
      <c r="TOM16" s="269"/>
      <c r="TON16" s="269"/>
      <c r="TOO16" s="269"/>
      <c r="TOP16" s="270"/>
      <c r="TOQ16" s="265"/>
      <c r="TOR16" s="537"/>
      <c r="TOS16" s="537"/>
      <c r="TOT16" s="538"/>
      <c r="TOU16" s="539"/>
      <c r="TOW16" s="540"/>
      <c r="TOX16" s="540"/>
      <c r="TOY16" s="541"/>
      <c r="TOZ16" s="541"/>
      <c r="TPA16" s="537"/>
      <c r="TPB16" s="266"/>
      <c r="TPC16" s="267"/>
      <c r="TPD16" s="267"/>
      <c r="TPE16" s="267"/>
      <c r="TPF16" s="267"/>
      <c r="TPG16" s="267"/>
      <c r="TPH16" s="268"/>
      <c r="TPI16" s="269"/>
      <c r="TPJ16" s="269"/>
      <c r="TPK16" s="269"/>
      <c r="TPL16" s="269"/>
      <c r="TPM16" s="270"/>
      <c r="TPN16" s="265"/>
      <c r="TPO16" s="537"/>
      <c r="TPP16" s="537"/>
      <c r="TPQ16" s="538"/>
      <c r="TPR16" s="539"/>
      <c r="TPT16" s="540"/>
      <c r="TPU16" s="540"/>
      <c r="TPV16" s="541"/>
      <c r="TPW16" s="541"/>
      <c r="TPX16" s="537"/>
      <c r="TPY16" s="266"/>
      <c r="TPZ16" s="267"/>
      <c r="TQA16" s="267"/>
      <c r="TQB16" s="267"/>
      <c r="TQC16" s="267"/>
      <c r="TQD16" s="267"/>
      <c r="TQE16" s="268"/>
      <c r="TQF16" s="269"/>
      <c r="TQG16" s="269"/>
      <c r="TQH16" s="269"/>
      <c r="TQI16" s="269"/>
      <c r="TQJ16" s="270"/>
      <c r="TQK16" s="265"/>
      <c r="TQL16" s="537"/>
      <c r="TQM16" s="537"/>
      <c r="TQN16" s="538"/>
      <c r="TQO16" s="539"/>
      <c r="TQQ16" s="540"/>
      <c r="TQR16" s="540"/>
      <c r="TQS16" s="541"/>
      <c r="TQT16" s="541"/>
      <c r="TQU16" s="537"/>
      <c r="TQV16" s="266"/>
      <c r="TQW16" s="267"/>
      <c r="TQX16" s="267"/>
      <c r="TQY16" s="267"/>
      <c r="TQZ16" s="267"/>
      <c r="TRA16" s="267"/>
      <c r="TRB16" s="268"/>
      <c r="TRC16" s="269"/>
      <c r="TRD16" s="269"/>
      <c r="TRE16" s="269"/>
      <c r="TRF16" s="269"/>
      <c r="TRG16" s="270"/>
      <c r="TRH16" s="265"/>
      <c r="TRI16" s="537"/>
      <c r="TRJ16" s="537"/>
      <c r="TRK16" s="538"/>
      <c r="TRL16" s="539"/>
      <c r="TRN16" s="540"/>
      <c r="TRO16" s="540"/>
      <c r="TRP16" s="541"/>
      <c r="TRQ16" s="541"/>
      <c r="TRR16" s="537"/>
      <c r="TRS16" s="266"/>
      <c r="TRT16" s="267"/>
      <c r="TRU16" s="267"/>
      <c r="TRV16" s="267"/>
      <c r="TRW16" s="267"/>
      <c r="TRX16" s="267"/>
      <c r="TRY16" s="268"/>
      <c r="TRZ16" s="269"/>
      <c r="TSA16" s="269"/>
      <c r="TSB16" s="269"/>
      <c r="TSC16" s="269"/>
      <c r="TSD16" s="270"/>
      <c r="TSE16" s="265"/>
      <c r="TSF16" s="537"/>
      <c r="TSG16" s="537"/>
      <c r="TSH16" s="538"/>
      <c r="TSI16" s="539"/>
      <c r="TSK16" s="540"/>
      <c r="TSL16" s="540"/>
      <c r="TSM16" s="541"/>
      <c r="TSN16" s="541"/>
      <c r="TSO16" s="537"/>
      <c r="TSP16" s="266"/>
      <c r="TSQ16" s="267"/>
      <c r="TSR16" s="267"/>
      <c r="TSS16" s="267"/>
      <c r="TST16" s="267"/>
      <c r="TSU16" s="267"/>
      <c r="TSV16" s="268"/>
      <c r="TSW16" s="269"/>
      <c r="TSX16" s="269"/>
      <c r="TSY16" s="269"/>
      <c r="TSZ16" s="269"/>
      <c r="TTA16" s="270"/>
      <c r="TTB16" s="265"/>
      <c r="TTC16" s="537"/>
      <c r="TTD16" s="537"/>
      <c r="TTE16" s="538"/>
      <c r="TTF16" s="539"/>
      <c r="TTH16" s="540"/>
      <c r="TTI16" s="540"/>
      <c r="TTJ16" s="541"/>
      <c r="TTK16" s="541"/>
      <c r="TTL16" s="537"/>
      <c r="TTM16" s="266"/>
      <c r="TTN16" s="267"/>
      <c r="TTO16" s="267"/>
      <c r="TTP16" s="267"/>
      <c r="TTQ16" s="267"/>
      <c r="TTR16" s="267"/>
      <c r="TTS16" s="268"/>
      <c r="TTT16" s="269"/>
      <c r="TTU16" s="269"/>
      <c r="TTV16" s="269"/>
      <c r="TTW16" s="269"/>
      <c r="TTX16" s="270"/>
      <c r="TTY16" s="265"/>
      <c r="TTZ16" s="537"/>
      <c r="TUA16" s="537"/>
      <c r="TUB16" s="538"/>
      <c r="TUC16" s="539"/>
      <c r="TUE16" s="540"/>
      <c r="TUF16" s="540"/>
      <c r="TUG16" s="541"/>
      <c r="TUH16" s="541"/>
      <c r="TUI16" s="537"/>
      <c r="TUJ16" s="266"/>
      <c r="TUK16" s="267"/>
      <c r="TUL16" s="267"/>
      <c r="TUM16" s="267"/>
      <c r="TUN16" s="267"/>
      <c r="TUO16" s="267"/>
      <c r="TUP16" s="268"/>
      <c r="TUQ16" s="269"/>
      <c r="TUR16" s="269"/>
      <c r="TUS16" s="269"/>
      <c r="TUT16" s="269"/>
      <c r="TUU16" s="270"/>
      <c r="TUV16" s="265"/>
      <c r="TUW16" s="537"/>
      <c r="TUX16" s="537"/>
      <c r="TUY16" s="538"/>
      <c r="TUZ16" s="539"/>
      <c r="TVB16" s="540"/>
      <c r="TVC16" s="540"/>
      <c r="TVD16" s="541"/>
      <c r="TVE16" s="541"/>
      <c r="TVF16" s="537"/>
      <c r="TVG16" s="266"/>
      <c r="TVH16" s="267"/>
      <c r="TVI16" s="267"/>
      <c r="TVJ16" s="267"/>
      <c r="TVK16" s="267"/>
      <c r="TVL16" s="267"/>
      <c r="TVM16" s="268"/>
      <c r="TVN16" s="269"/>
      <c r="TVO16" s="269"/>
      <c r="TVP16" s="269"/>
      <c r="TVQ16" s="269"/>
      <c r="TVR16" s="270"/>
      <c r="TVS16" s="265"/>
      <c r="TVT16" s="537"/>
      <c r="TVU16" s="537"/>
      <c r="TVV16" s="538"/>
      <c r="TVW16" s="539"/>
      <c r="TVY16" s="540"/>
      <c r="TVZ16" s="540"/>
      <c r="TWA16" s="541"/>
      <c r="TWB16" s="541"/>
      <c r="TWC16" s="537"/>
      <c r="TWD16" s="266"/>
      <c r="TWE16" s="267"/>
      <c r="TWF16" s="267"/>
      <c r="TWG16" s="267"/>
      <c r="TWH16" s="267"/>
      <c r="TWI16" s="267"/>
      <c r="TWJ16" s="268"/>
      <c r="TWK16" s="269"/>
      <c r="TWL16" s="269"/>
      <c r="TWM16" s="269"/>
      <c r="TWN16" s="269"/>
      <c r="TWO16" s="270"/>
      <c r="TWP16" s="265"/>
      <c r="TWQ16" s="537"/>
      <c r="TWR16" s="537"/>
      <c r="TWS16" s="538"/>
      <c r="TWT16" s="539"/>
      <c r="TWV16" s="540"/>
      <c r="TWW16" s="540"/>
      <c r="TWX16" s="541"/>
      <c r="TWY16" s="541"/>
      <c r="TWZ16" s="537"/>
      <c r="TXA16" s="266"/>
      <c r="TXB16" s="267"/>
      <c r="TXC16" s="267"/>
      <c r="TXD16" s="267"/>
      <c r="TXE16" s="267"/>
      <c r="TXF16" s="267"/>
      <c r="TXG16" s="268"/>
      <c r="TXH16" s="269"/>
      <c r="TXI16" s="269"/>
      <c r="TXJ16" s="269"/>
      <c r="TXK16" s="269"/>
      <c r="TXL16" s="270"/>
      <c r="TXM16" s="265"/>
      <c r="TXN16" s="537"/>
      <c r="TXO16" s="537"/>
      <c r="TXP16" s="538"/>
      <c r="TXQ16" s="539"/>
      <c r="TXS16" s="540"/>
      <c r="TXT16" s="540"/>
      <c r="TXU16" s="541"/>
      <c r="TXV16" s="541"/>
      <c r="TXW16" s="537"/>
      <c r="TXX16" s="266"/>
      <c r="TXY16" s="267"/>
      <c r="TXZ16" s="267"/>
      <c r="TYA16" s="267"/>
      <c r="TYB16" s="267"/>
      <c r="TYC16" s="267"/>
      <c r="TYD16" s="268"/>
      <c r="TYE16" s="269"/>
      <c r="TYF16" s="269"/>
      <c r="TYG16" s="269"/>
      <c r="TYH16" s="269"/>
      <c r="TYI16" s="270"/>
      <c r="TYJ16" s="265"/>
      <c r="TYK16" s="537"/>
      <c r="TYL16" s="537"/>
      <c r="TYM16" s="538"/>
      <c r="TYN16" s="539"/>
      <c r="TYP16" s="540"/>
      <c r="TYQ16" s="540"/>
      <c r="TYR16" s="541"/>
      <c r="TYS16" s="541"/>
      <c r="TYT16" s="537"/>
      <c r="TYU16" s="266"/>
      <c r="TYV16" s="267"/>
      <c r="TYW16" s="267"/>
      <c r="TYX16" s="267"/>
      <c r="TYY16" s="267"/>
      <c r="TYZ16" s="267"/>
      <c r="TZA16" s="268"/>
      <c r="TZB16" s="269"/>
      <c r="TZC16" s="269"/>
      <c r="TZD16" s="269"/>
      <c r="TZE16" s="269"/>
      <c r="TZF16" s="270"/>
      <c r="TZG16" s="265"/>
      <c r="TZH16" s="537"/>
      <c r="TZI16" s="537"/>
      <c r="TZJ16" s="538"/>
      <c r="TZK16" s="539"/>
      <c r="TZM16" s="540"/>
      <c r="TZN16" s="540"/>
      <c r="TZO16" s="541"/>
      <c r="TZP16" s="541"/>
      <c r="TZQ16" s="537"/>
      <c r="TZR16" s="266"/>
      <c r="TZS16" s="267"/>
      <c r="TZT16" s="267"/>
      <c r="TZU16" s="267"/>
      <c r="TZV16" s="267"/>
      <c r="TZW16" s="267"/>
      <c r="TZX16" s="268"/>
      <c r="TZY16" s="269"/>
      <c r="TZZ16" s="269"/>
      <c r="UAA16" s="269"/>
      <c r="UAB16" s="269"/>
      <c r="UAC16" s="270"/>
      <c r="UAD16" s="265"/>
      <c r="UAE16" s="537"/>
      <c r="UAF16" s="537"/>
      <c r="UAG16" s="538"/>
      <c r="UAH16" s="539"/>
      <c r="UAJ16" s="540"/>
      <c r="UAK16" s="540"/>
      <c r="UAL16" s="541"/>
      <c r="UAM16" s="541"/>
      <c r="UAN16" s="537"/>
      <c r="UAO16" s="266"/>
      <c r="UAP16" s="267"/>
      <c r="UAQ16" s="267"/>
      <c r="UAR16" s="267"/>
      <c r="UAS16" s="267"/>
      <c r="UAT16" s="267"/>
      <c r="UAU16" s="268"/>
      <c r="UAV16" s="269"/>
      <c r="UAW16" s="269"/>
      <c r="UAX16" s="269"/>
      <c r="UAY16" s="269"/>
      <c r="UAZ16" s="270"/>
      <c r="UBA16" s="265"/>
      <c r="UBB16" s="537"/>
      <c r="UBC16" s="537"/>
      <c r="UBD16" s="538"/>
      <c r="UBE16" s="539"/>
      <c r="UBG16" s="540"/>
      <c r="UBH16" s="540"/>
      <c r="UBI16" s="541"/>
      <c r="UBJ16" s="541"/>
      <c r="UBK16" s="537"/>
      <c r="UBL16" s="266"/>
      <c r="UBM16" s="267"/>
      <c r="UBN16" s="267"/>
      <c r="UBO16" s="267"/>
      <c r="UBP16" s="267"/>
      <c r="UBQ16" s="267"/>
      <c r="UBR16" s="268"/>
      <c r="UBS16" s="269"/>
      <c r="UBT16" s="269"/>
      <c r="UBU16" s="269"/>
      <c r="UBV16" s="269"/>
      <c r="UBW16" s="270"/>
      <c r="UBX16" s="265"/>
      <c r="UBY16" s="537"/>
      <c r="UBZ16" s="537"/>
      <c r="UCA16" s="538"/>
      <c r="UCB16" s="539"/>
      <c r="UCD16" s="540"/>
      <c r="UCE16" s="540"/>
      <c r="UCF16" s="541"/>
      <c r="UCG16" s="541"/>
      <c r="UCH16" s="537"/>
      <c r="UCI16" s="266"/>
      <c r="UCJ16" s="267"/>
      <c r="UCK16" s="267"/>
      <c r="UCL16" s="267"/>
      <c r="UCM16" s="267"/>
      <c r="UCN16" s="267"/>
      <c r="UCO16" s="268"/>
      <c r="UCP16" s="269"/>
      <c r="UCQ16" s="269"/>
      <c r="UCR16" s="269"/>
      <c r="UCS16" s="269"/>
      <c r="UCT16" s="270"/>
      <c r="UCU16" s="265"/>
      <c r="UCV16" s="537"/>
      <c r="UCW16" s="537"/>
      <c r="UCX16" s="538"/>
      <c r="UCY16" s="539"/>
      <c r="UDA16" s="540"/>
      <c r="UDB16" s="540"/>
      <c r="UDC16" s="541"/>
      <c r="UDD16" s="541"/>
      <c r="UDE16" s="537"/>
      <c r="UDF16" s="266"/>
      <c r="UDG16" s="267"/>
      <c r="UDH16" s="267"/>
      <c r="UDI16" s="267"/>
      <c r="UDJ16" s="267"/>
      <c r="UDK16" s="267"/>
      <c r="UDL16" s="268"/>
      <c r="UDM16" s="269"/>
      <c r="UDN16" s="269"/>
      <c r="UDO16" s="269"/>
      <c r="UDP16" s="269"/>
      <c r="UDQ16" s="270"/>
      <c r="UDR16" s="265"/>
      <c r="UDS16" s="537"/>
      <c r="UDT16" s="537"/>
      <c r="UDU16" s="538"/>
      <c r="UDV16" s="539"/>
      <c r="UDX16" s="540"/>
      <c r="UDY16" s="540"/>
      <c r="UDZ16" s="541"/>
      <c r="UEA16" s="541"/>
      <c r="UEB16" s="537"/>
      <c r="UEC16" s="266"/>
      <c r="UED16" s="267"/>
      <c r="UEE16" s="267"/>
      <c r="UEF16" s="267"/>
      <c r="UEG16" s="267"/>
      <c r="UEH16" s="267"/>
      <c r="UEI16" s="268"/>
      <c r="UEJ16" s="269"/>
      <c r="UEK16" s="269"/>
      <c r="UEL16" s="269"/>
      <c r="UEM16" s="269"/>
      <c r="UEN16" s="270"/>
      <c r="UEO16" s="265"/>
      <c r="UEP16" s="537"/>
      <c r="UEQ16" s="537"/>
      <c r="UER16" s="538"/>
      <c r="UES16" s="539"/>
      <c r="UEU16" s="540"/>
      <c r="UEV16" s="540"/>
      <c r="UEW16" s="541"/>
      <c r="UEX16" s="541"/>
      <c r="UEY16" s="537"/>
      <c r="UEZ16" s="266"/>
      <c r="UFA16" s="267"/>
      <c r="UFB16" s="267"/>
      <c r="UFC16" s="267"/>
      <c r="UFD16" s="267"/>
      <c r="UFE16" s="267"/>
      <c r="UFF16" s="268"/>
      <c r="UFG16" s="269"/>
      <c r="UFH16" s="269"/>
      <c r="UFI16" s="269"/>
      <c r="UFJ16" s="269"/>
      <c r="UFK16" s="270"/>
      <c r="UFL16" s="265"/>
      <c r="UFM16" s="537"/>
      <c r="UFN16" s="537"/>
      <c r="UFO16" s="538"/>
      <c r="UFP16" s="539"/>
      <c r="UFR16" s="540"/>
      <c r="UFS16" s="540"/>
      <c r="UFT16" s="541"/>
      <c r="UFU16" s="541"/>
      <c r="UFV16" s="537"/>
      <c r="UFW16" s="266"/>
      <c r="UFX16" s="267"/>
      <c r="UFY16" s="267"/>
      <c r="UFZ16" s="267"/>
      <c r="UGA16" s="267"/>
      <c r="UGB16" s="267"/>
      <c r="UGC16" s="268"/>
      <c r="UGD16" s="269"/>
      <c r="UGE16" s="269"/>
      <c r="UGF16" s="269"/>
      <c r="UGG16" s="269"/>
      <c r="UGH16" s="270"/>
      <c r="UGI16" s="265"/>
      <c r="UGJ16" s="537"/>
      <c r="UGK16" s="537"/>
      <c r="UGL16" s="538"/>
      <c r="UGM16" s="539"/>
      <c r="UGO16" s="540"/>
      <c r="UGP16" s="540"/>
      <c r="UGQ16" s="541"/>
      <c r="UGR16" s="541"/>
      <c r="UGS16" s="537"/>
      <c r="UGT16" s="266"/>
      <c r="UGU16" s="267"/>
      <c r="UGV16" s="267"/>
      <c r="UGW16" s="267"/>
      <c r="UGX16" s="267"/>
      <c r="UGY16" s="267"/>
      <c r="UGZ16" s="268"/>
      <c r="UHA16" s="269"/>
      <c r="UHB16" s="269"/>
      <c r="UHC16" s="269"/>
      <c r="UHD16" s="269"/>
      <c r="UHE16" s="270"/>
      <c r="UHF16" s="265"/>
      <c r="UHG16" s="537"/>
      <c r="UHH16" s="537"/>
      <c r="UHI16" s="538"/>
      <c r="UHJ16" s="539"/>
      <c r="UHL16" s="540"/>
      <c r="UHM16" s="540"/>
      <c r="UHN16" s="541"/>
      <c r="UHO16" s="541"/>
      <c r="UHP16" s="537"/>
      <c r="UHQ16" s="266"/>
      <c r="UHR16" s="267"/>
      <c r="UHS16" s="267"/>
      <c r="UHT16" s="267"/>
      <c r="UHU16" s="267"/>
      <c r="UHV16" s="267"/>
      <c r="UHW16" s="268"/>
      <c r="UHX16" s="269"/>
      <c r="UHY16" s="269"/>
      <c r="UHZ16" s="269"/>
      <c r="UIA16" s="269"/>
      <c r="UIB16" s="270"/>
      <c r="UIC16" s="265"/>
      <c r="UID16" s="537"/>
      <c r="UIE16" s="537"/>
      <c r="UIF16" s="538"/>
      <c r="UIG16" s="539"/>
      <c r="UII16" s="540"/>
      <c r="UIJ16" s="540"/>
      <c r="UIK16" s="541"/>
      <c r="UIL16" s="541"/>
      <c r="UIM16" s="537"/>
      <c r="UIN16" s="266"/>
      <c r="UIO16" s="267"/>
      <c r="UIP16" s="267"/>
      <c r="UIQ16" s="267"/>
      <c r="UIR16" s="267"/>
      <c r="UIS16" s="267"/>
      <c r="UIT16" s="268"/>
      <c r="UIU16" s="269"/>
      <c r="UIV16" s="269"/>
      <c r="UIW16" s="269"/>
      <c r="UIX16" s="269"/>
      <c r="UIY16" s="270"/>
      <c r="UIZ16" s="265"/>
      <c r="UJA16" s="537"/>
      <c r="UJB16" s="537"/>
      <c r="UJC16" s="538"/>
      <c r="UJD16" s="539"/>
      <c r="UJF16" s="540"/>
      <c r="UJG16" s="540"/>
      <c r="UJH16" s="541"/>
      <c r="UJI16" s="541"/>
      <c r="UJJ16" s="537"/>
      <c r="UJK16" s="266"/>
      <c r="UJL16" s="267"/>
      <c r="UJM16" s="267"/>
      <c r="UJN16" s="267"/>
      <c r="UJO16" s="267"/>
      <c r="UJP16" s="267"/>
      <c r="UJQ16" s="268"/>
      <c r="UJR16" s="269"/>
      <c r="UJS16" s="269"/>
      <c r="UJT16" s="269"/>
      <c r="UJU16" s="269"/>
      <c r="UJV16" s="270"/>
      <c r="UJW16" s="265"/>
      <c r="UJX16" s="537"/>
      <c r="UJY16" s="537"/>
      <c r="UJZ16" s="538"/>
      <c r="UKA16" s="539"/>
      <c r="UKC16" s="540"/>
      <c r="UKD16" s="540"/>
      <c r="UKE16" s="541"/>
      <c r="UKF16" s="541"/>
      <c r="UKG16" s="537"/>
      <c r="UKH16" s="266"/>
      <c r="UKI16" s="267"/>
      <c r="UKJ16" s="267"/>
      <c r="UKK16" s="267"/>
      <c r="UKL16" s="267"/>
      <c r="UKM16" s="267"/>
      <c r="UKN16" s="268"/>
      <c r="UKO16" s="269"/>
      <c r="UKP16" s="269"/>
      <c r="UKQ16" s="269"/>
      <c r="UKR16" s="269"/>
      <c r="UKS16" s="270"/>
      <c r="UKT16" s="265"/>
      <c r="UKU16" s="537"/>
      <c r="UKV16" s="537"/>
      <c r="UKW16" s="538"/>
      <c r="UKX16" s="539"/>
      <c r="UKZ16" s="540"/>
      <c r="ULA16" s="540"/>
      <c r="ULB16" s="541"/>
      <c r="ULC16" s="541"/>
      <c r="ULD16" s="537"/>
      <c r="ULE16" s="266"/>
      <c r="ULF16" s="267"/>
      <c r="ULG16" s="267"/>
      <c r="ULH16" s="267"/>
      <c r="ULI16" s="267"/>
      <c r="ULJ16" s="267"/>
      <c r="ULK16" s="268"/>
      <c r="ULL16" s="269"/>
      <c r="ULM16" s="269"/>
      <c r="ULN16" s="269"/>
      <c r="ULO16" s="269"/>
      <c r="ULP16" s="270"/>
      <c r="ULQ16" s="265"/>
      <c r="ULR16" s="537"/>
      <c r="ULS16" s="537"/>
      <c r="ULT16" s="538"/>
      <c r="ULU16" s="539"/>
      <c r="ULW16" s="540"/>
      <c r="ULX16" s="540"/>
      <c r="ULY16" s="541"/>
      <c r="ULZ16" s="541"/>
      <c r="UMA16" s="537"/>
      <c r="UMB16" s="266"/>
      <c r="UMC16" s="267"/>
      <c r="UMD16" s="267"/>
      <c r="UME16" s="267"/>
      <c r="UMF16" s="267"/>
      <c r="UMG16" s="267"/>
      <c r="UMH16" s="268"/>
      <c r="UMI16" s="269"/>
      <c r="UMJ16" s="269"/>
      <c r="UMK16" s="269"/>
      <c r="UML16" s="269"/>
      <c r="UMM16" s="270"/>
      <c r="UMN16" s="265"/>
      <c r="UMO16" s="537"/>
      <c r="UMP16" s="537"/>
      <c r="UMQ16" s="538"/>
      <c r="UMR16" s="539"/>
      <c r="UMT16" s="540"/>
      <c r="UMU16" s="540"/>
      <c r="UMV16" s="541"/>
      <c r="UMW16" s="541"/>
      <c r="UMX16" s="537"/>
      <c r="UMY16" s="266"/>
      <c r="UMZ16" s="267"/>
      <c r="UNA16" s="267"/>
      <c r="UNB16" s="267"/>
      <c r="UNC16" s="267"/>
      <c r="UND16" s="267"/>
      <c r="UNE16" s="268"/>
      <c r="UNF16" s="269"/>
      <c r="UNG16" s="269"/>
      <c r="UNH16" s="269"/>
      <c r="UNI16" s="269"/>
      <c r="UNJ16" s="270"/>
      <c r="UNK16" s="265"/>
      <c r="UNL16" s="537"/>
      <c r="UNM16" s="537"/>
      <c r="UNN16" s="538"/>
      <c r="UNO16" s="539"/>
      <c r="UNQ16" s="540"/>
      <c r="UNR16" s="540"/>
      <c r="UNS16" s="541"/>
      <c r="UNT16" s="541"/>
      <c r="UNU16" s="537"/>
      <c r="UNV16" s="266"/>
      <c r="UNW16" s="267"/>
      <c r="UNX16" s="267"/>
      <c r="UNY16" s="267"/>
      <c r="UNZ16" s="267"/>
      <c r="UOA16" s="267"/>
      <c r="UOB16" s="268"/>
      <c r="UOC16" s="269"/>
      <c r="UOD16" s="269"/>
      <c r="UOE16" s="269"/>
      <c r="UOF16" s="269"/>
      <c r="UOG16" s="270"/>
      <c r="UOH16" s="265"/>
      <c r="UOI16" s="537"/>
      <c r="UOJ16" s="537"/>
      <c r="UOK16" s="538"/>
      <c r="UOL16" s="539"/>
      <c r="UON16" s="540"/>
      <c r="UOO16" s="540"/>
      <c r="UOP16" s="541"/>
      <c r="UOQ16" s="541"/>
      <c r="UOR16" s="537"/>
      <c r="UOS16" s="266"/>
      <c r="UOT16" s="267"/>
      <c r="UOU16" s="267"/>
      <c r="UOV16" s="267"/>
      <c r="UOW16" s="267"/>
      <c r="UOX16" s="267"/>
      <c r="UOY16" s="268"/>
      <c r="UOZ16" s="269"/>
      <c r="UPA16" s="269"/>
      <c r="UPB16" s="269"/>
      <c r="UPC16" s="269"/>
      <c r="UPD16" s="270"/>
      <c r="UPE16" s="265"/>
      <c r="UPF16" s="537"/>
      <c r="UPG16" s="537"/>
      <c r="UPH16" s="538"/>
      <c r="UPI16" s="539"/>
      <c r="UPK16" s="540"/>
      <c r="UPL16" s="540"/>
      <c r="UPM16" s="541"/>
      <c r="UPN16" s="541"/>
      <c r="UPO16" s="537"/>
      <c r="UPP16" s="266"/>
      <c r="UPQ16" s="267"/>
      <c r="UPR16" s="267"/>
      <c r="UPS16" s="267"/>
      <c r="UPT16" s="267"/>
      <c r="UPU16" s="267"/>
      <c r="UPV16" s="268"/>
      <c r="UPW16" s="269"/>
      <c r="UPX16" s="269"/>
      <c r="UPY16" s="269"/>
      <c r="UPZ16" s="269"/>
      <c r="UQA16" s="270"/>
      <c r="UQB16" s="265"/>
      <c r="UQC16" s="537"/>
      <c r="UQD16" s="537"/>
      <c r="UQE16" s="538"/>
      <c r="UQF16" s="539"/>
      <c r="UQH16" s="540"/>
      <c r="UQI16" s="540"/>
      <c r="UQJ16" s="541"/>
      <c r="UQK16" s="541"/>
      <c r="UQL16" s="537"/>
      <c r="UQM16" s="266"/>
      <c r="UQN16" s="267"/>
      <c r="UQO16" s="267"/>
      <c r="UQP16" s="267"/>
      <c r="UQQ16" s="267"/>
      <c r="UQR16" s="267"/>
      <c r="UQS16" s="268"/>
      <c r="UQT16" s="269"/>
      <c r="UQU16" s="269"/>
      <c r="UQV16" s="269"/>
      <c r="UQW16" s="269"/>
      <c r="UQX16" s="270"/>
      <c r="UQY16" s="265"/>
      <c r="UQZ16" s="537"/>
      <c r="URA16" s="537"/>
      <c r="URB16" s="538"/>
      <c r="URC16" s="539"/>
      <c r="URE16" s="540"/>
      <c r="URF16" s="540"/>
      <c r="URG16" s="541"/>
      <c r="URH16" s="541"/>
      <c r="URI16" s="537"/>
      <c r="URJ16" s="266"/>
      <c r="URK16" s="267"/>
      <c r="URL16" s="267"/>
      <c r="URM16" s="267"/>
      <c r="URN16" s="267"/>
      <c r="URO16" s="267"/>
      <c r="URP16" s="268"/>
      <c r="URQ16" s="269"/>
      <c r="URR16" s="269"/>
      <c r="URS16" s="269"/>
      <c r="URT16" s="269"/>
      <c r="URU16" s="270"/>
      <c r="URV16" s="265"/>
      <c r="URW16" s="537"/>
      <c r="URX16" s="537"/>
      <c r="URY16" s="538"/>
      <c r="URZ16" s="539"/>
      <c r="USB16" s="540"/>
      <c r="USC16" s="540"/>
      <c r="USD16" s="541"/>
      <c r="USE16" s="541"/>
      <c r="USF16" s="537"/>
      <c r="USG16" s="266"/>
      <c r="USH16" s="267"/>
      <c r="USI16" s="267"/>
      <c r="USJ16" s="267"/>
      <c r="USK16" s="267"/>
      <c r="USL16" s="267"/>
      <c r="USM16" s="268"/>
      <c r="USN16" s="269"/>
      <c r="USO16" s="269"/>
      <c r="USP16" s="269"/>
      <c r="USQ16" s="269"/>
      <c r="USR16" s="270"/>
      <c r="USS16" s="265"/>
      <c r="UST16" s="537"/>
      <c r="USU16" s="537"/>
      <c r="USV16" s="538"/>
      <c r="USW16" s="539"/>
      <c r="USY16" s="540"/>
      <c r="USZ16" s="540"/>
      <c r="UTA16" s="541"/>
      <c r="UTB16" s="541"/>
      <c r="UTC16" s="537"/>
      <c r="UTD16" s="266"/>
      <c r="UTE16" s="267"/>
      <c r="UTF16" s="267"/>
      <c r="UTG16" s="267"/>
      <c r="UTH16" s="267"/>
      <c r="UTI16" s="267"/>
      <c r="UTJ16" s="268"/>
      <c r="UTK16" s="269"/>
      <c r="UTL16" s="269"/>
      <c r="UTM16" s="269"/>
      <c r="UTN16" s="269"/>
      <c r="UTO16" s="270"/>
      <c r="UTP16" s="265"/>
      <c r="UTQ16" s="537"/>
      <c r="UTR16" s="537"/>
      <c r="UTS16" s="538"/>
      <c r="UTT16" s="539"/>
      <c r="UTV16" s="540"/>
      <c r="UTW16" s="540"/>
      <c r="UTX16" s="541"/>
      <c r="UTY16" s="541"/>
      <c r="UTZ16" s="537"/>
      <c r="UUA16" s="266"/>
      <c r="UUB16" s="267"/>
      <c r="UUC16" s="267"/>
      <c r="UUD16" s="267"/>
      <c r="UUE16" s="267"/>
      <c r="UUF16" s="267"/>
      <c r="UUG16" s="268"/>
      <c r="UUH16" s="269"/>
      <c r="UUI16" s="269"/>
      <c r="UUJ16" s="269"/>
      <c r="UUK16" s="269"/>
      <c r="UUL16" s="270"/>
      <c r="UUM16" s="265"/>
      <c r="UUN16" s="537"/>
      <c r="UUO16" s="537"/>
      <c r="UUP16" s="538"/>
      <c r="UUQ16" s="539"/>
      <c r="UUS16" s="540"/>
      <c r="UUT16" s="540"/>
      <c r="UUU16" s="541"/>
      <c r="UUV16" s="541"/>
      <c r="UUW16" s="537"/>
      <c r="UUX16" s="266"/>
      <c r="UUY16" s="267"/>
      <c r="UUZ16" s="267"/>
      <c r="UVA16" s="267"/>
      <c r="UVB16" s="267"/>
      <c r="UVC16" s="267"/>
      <c r="UVD16" s="268"/>
      <c r="UVE16" s="269"/>
      <c r="UVF16" s="269"/>
      <c r="UVG16" s="269"/>
      <c r="UVH16" s="269"/>
      <c r="UVI16" s="270"/>
      <c r="UVJ16" s="265"/>
      <c r="UVK16" s="537"/>
      <c r="UVL16" s="537"/>
      <c r="UVM16" s="538"/>
      <c r="UVN16" s="539"/>
      <c r="UVP16" s="540"/>
      <c r="UVQ16" s="540"/>
      <c r="UVR16" s="541"/>
      <c r="UVS16" s="541"/>
      <c r="UVT16" s="537"/>
      <c r="UVU16" s="266"/>
      <c r="UVV16" s="267"/>
      <c r="UVW16" s="267"/>
      <c r="UVX16" s="267"/>
      <c r="UVY16" s="267"/>
      <c r="UVZ16" s="267"/>
      <c r="UWA16" s="268"/>
      <c r="UWB16" s="269"/>
      <c r="UWC16" s="269"/>
      <c r="UWD16" s="269"/>
      <c r="UWE16" s="269"/>
      <c r="UWF16" s="270"/>
      <c r="UWG16" s="265"/>
      <c r="UWH16" s="537"/>
      <c r="UWI16" s="537"/>
      <c r="UWJ16" s="538"/>
      <c r="UWK16" s="539"/>
      <c r="UWM16" s="540"/>
      <c r="UWN16" s="540"/>
      <c r="UWO16" s="541"/>
      <c r="UWP16" s="541"/>
      <c r="UWQ16" s="537"/>
      <c r="UWR16" s="266"/>
      <c r="UWS16" s="267"/>
      <c r="UWT16" s="267"/>
      <c r="UWU16" s="267"/>
      <c r="UWV16" s="267"/>
      <c r="UWW16" s="267"/>
      <c r="UWX16" s="268"/>
      <c r="UWY16" s="269"/>
      <c r="UWZ16" s="269"/>
      <c r="UXA16" s="269"/>
      <c r="UXB16" s="269"/>
      <c r="UXC16" s="270"/>
      <c r="UXD16" s="265"/>
      <c r="UXE16" s="537"/>
      <c r="UXF16" s="537"/>
      <c r="UXG16" s="538"/>
      <c r="UXH16" s="539"/>
      <c r="UXJ16" s="540"/>
      <c r="UXK16" s="540"/>
      <c r="UXL16" s="541"/>
      <c r="UXM16" s="541"/>
      <c r="UXN16" s="537"/>
      <c r="UXO16" s="266"/>
      <c r="UXP16" s="267"/>
      <c r="UXQ16" s="267"/>
      <c r="UXR16" s="267"/>
      <c r="UXS16" s="267"/>
      <c r="UXT16" s="267"/>
      <c r="UXU16" s="268"/>
      <c r="UXV16" s="269"/>
      <c r="UXW16" s="269"/>
      <c r="UXX16" s="269"/>
      <c r="UXY16" s="269"/>
      <c r="UXZ16" s="270"/>
      <c r="UYA16" s="265"/>
      <c r="UYB16" s="537"/>
      <c r="UYC16" s="537"/>
      <c r="UYD16" s="538"/>
      <c r="UYE16" s="539"/>
      <c r="UYG16" s="540"/>
      <c r="UYH16" s="540"/>
      <c r="UYI16" s="541"/>
      <c r="UYJ16" s="541"/>
      <c r="UYK16" s="537"/>
      <c r="UYL16" s="266"/>
      <c r="UYM16" s="267"/>
      <c r="UYN16" s="267"/>
      <c r="UYO16" s="267"/>
      <c r="UYP16" s="267"/>
      <c r="UYQ16" s="267"/>
      <c r="UYR16" s="268"/>
      <c r="UYS16" s="269"/>
      <c r="UYT16" s="269"/>
      <c r="UYU16" s="269"/>
      <c r="UYV16" s="269"/>
      <c r="UYW16" s="270"/>
      <c r="UYX16" s="265"/>
      <c r="UYY16" s="537"/>
      <c r="UYZ16" s="537"/>
      <c r="UZA16" s="538"/>
      <c r="UZB16" s="539"/>
      <c r="UZD16" s="540"/>
      <c r="UZE16" s="540"/>
      <c r="UZF16" s="541"/>
      <c r="UZG16" s="541"/>
      <c r="UZH16" s="537"/>
      <c r="UZI16" s="266"/>
      <c r="UZJ16" s="267"/>
      <c r="UZK16" s="267"/>
      <c r="UZL16" s="267"/>
      <c r="UZM16" s="267"/>
      <c r="UZN16" s="267"/>
      <c r="UZO16" s="268"/>
      <c r="UZP16" s="269"/>
      <c r="UZQ16" s="269"/>
      <c r="UZR16" s="269"/>
      <c r="UZS16" s="269"/>
      <c r="UZT16" s="270"/>
      <c r="UZU16" s="265"/>
      <c r="UZV16" s="537"/>
      <c r="UZW16" s="537"/>
      <c r="UZX16" s="538"/>
      <c r="UZY16" s="539"/>
      <c r="VAA16" s="540"/>
      <c r="VAB16" s="540"/>
      <c r="VAC16" s="541"/>
      <c r="VAD16" s="541"/>
      <c r="VAE16" s="537"/>
      <c r="VAF16" s="266"/>
      <c r="VAG16" s="267"/>
      <c r="VAH16" s="267"/>
      <c r="VAI16" s="267"/>
      <c r="VAJ16" s="267"/>
      <c r="VAK16" s="267"/>
      <c r="VAL16" s="268"/>
      <c r="VAM16" s="269"/>
      <c r="VAN16" s="269"/>
      <c r="VAO16" s="269"/>
      <c r="VAP16" s="269"/>
      <c r="VAQ16" s="270"/>
      <c r="VAR16" s="265"/>
      <c r="VAS16" s="537"/>
      <c r="VAT16" s="537"/>
      <c r="VAU16" s="538"/>
      <c r="VAV16" s="539"/>
      <c r="VAX16" s="540"/>
      <c r="VAY16" s="540"/>
      <c r="VAZ16" s="541"/>
      <c r="VBA16" s="541"/>
      <c r="VBB16" s="537"/>
      <c r="VBC16" s="266"/>
      <c r="VBD16" s="267"/>
      <c r="VBE16" s="267"/>
      <c r="VBF16" s="267"/>
      <c r="VBG16" s="267"/>
      <c r="VBH16" s="267"/>
      <c r="VBI16" s="268"/>
      <c r="VBJ16" s="269"/>
      <c r="VBK16" s="269"/>
      <c r="VBL16" s="269"/>
      <c r="VBM16" s="269"/>
      <c r="VBN16" s="270"/>
      <c r="VBO16" s="265"/>
      <c r="VBP16" s="537"/>
      <c r="VBQ16" s="537"/>
      <c r="VBR16" s="538"/>
      <c r="VBS16" s="539"/>
      <c r="VBU16" s="540"/>
      <c r="VBV16" s="540"/>
      <c r="VBW16" s="541"/>
      <c r="VBX16" s="541"/>
      <c r="VBY16" s="537"/>
      <c r="VBZ16" s="266"/>
      <c r="VCA16" s="267"/>
      <c r="VCB16" s="267"/>
      <c r="VCC16" s="267"/>
      <c r="VCD16" s="267"/>
      <c r="VCE16" s="267"/>
      <c r="VCF16" s="268"/>
      <c r="VCG16" s="269"/>
      <c r="VCH16" s="269"/>
      <c r="VCI16" s="269"/>
      <c r="VCJ16" s="269"/>
      <c r="VCK16" s="270"/>
      <c r="VCL16" s="265"/>
      <c r="VCM16" s="537"/>
      <c r="VCN16" s="537"/>
      <c r="VCO16" s="538"/>
      <c r="VCP16" s="539"/>
      <c r="VCR16" s="540"/>
      <c r="VCS16" s="540"/>
      <c r="VCT16" s="541"/>
      <c r="VCU16" s="541"/>
      <c r="VCV16" s="537"/>
      <c r="VCW16" s="266"/>
      <c r="VCX16" s="267"/>
      <c r="VCY16" s="267"/>
      <c r="VCZ16" s="267"/>
      <c r="VDA16" s="267"/>
      <c r="VDB16" s="267"/>
      <c r="VDC16" s="268"/>
      <c r="VDD16" s="269"/>
      <c r="VDE16" s="269"/>
      <c r="VDF16" s="269"/>
      <c r="VDG16" s="269"/>
      <c r="VDH16" s="270"/>
      <c r="VDI16" s="265"/>
      <c r="VDJ16" s="537"/>
      <c r="VDK16" s="537"/>
      <c r="VDL16" s="538"/>
      <c r="VDM16" s="539"/>
      <c r="VDO16" s="540"/>
      <c r="VDP16" s="540"/>
      <c r="VDQ16" s="541"/>
      <c r="VDR16" s="541"/>
      <c r="VDS16" s="537"/>
      <c r="VDT16" s="266"/>
      <c r="VDU16" s="267"/>
      <c r="VDV16" s="267"/>
      <c r="VDW16" s="267"/>
      <c r="VDX16" s="267"/>
      <c r="VDY16" s="267"/>
      <c r="VDZ16" s="268"/>
      <c r="VEA16" s="269"/>
      <c r="VEB16" s="269"/>
      <c r="VEC16" s="269"/>
      <c r="VED16" s="269"/>
      <c r="VEE16" s="270"/>
      <c r="VEF16" s="265"/>
      <c r="VEG16" s="537"/>
      <c r="VEH16" s="537"/>
      <c r="VEI16" s="538"/>
      <c r="VEJ16" s="539"/>
      <c r="VEL16" s="540"/>
      <c r="VEM16" s="540"/>
      <c r="VEN16" s="541"/>
      <c r="VEO16" s="541"/>
      <c r="VEP16" s="537"/>
      <c r="VEQ16" s="266"/>
      <c r="VER16" s="267"/>
      <c r="VES16" s="267"/>
      <c r="VET16" s="267"/>
      <c r="VEU16" s="267"/>
      <c r="VEV16" s="267"/>
      <c r="VEW16" s="268"/>
      <c r="VEX16" s="269"/>
      <c r="VEY16" s="269"/>
      <c r="VEZ16" s="269"/>
      <c r="VFA16" s="269"/>
      <c r="VFB16" s="270"/>
      <c r="VFC16" s="265"/>
      <c r="VFD16" s="537"/>
      <c r="VFE16" s="537"/>
      <c r="VFF16" s="538"/>
      <c r="VFG16" s="539"/>
      <c r="VFI16" s="540"/>
      <c r="VFJ16" s="540"/>
      <c r="VFK16" s="541"/>
      <c r="VFL16" s="541"/>
      <c r="VFM16" s="537"/>
      <c r="VFN16" s="266"/>
      <c r="VFO16" s="267"/>
      <c r="VFP16" s="267"/>
      <c r="VFQ16" s="267"/>
      <c r="VFR16" s="267"/>
      <c r="VFS16" s="267"/>
      <c r="VFT16" s="268"/>
      <c r="VFU16" s="269"/>
      <c r="VFV16" s="269"/>
      <c r="VFW16" s="269"/>
      <c r="VFX16" s="269"/>
      <c r="VFY16" s="270"/>
      <c r="VFZ16" s="265"/>
      <c r="VGA16" s="537"/>
      <c r="VGB16" s="537"/>
      <c r="VGC16" s="538"/>
      <c r="VGD16" s="539"/>
      <c r="VGF16" s="540"/>
      <c r="VGG16" s="540"/>
      <c r="VGH16" s="541"/>
      <c r="VGI16" s="541"/>
      <c r="VGJ16" s="537"/>
      <c r="VGK16" s="266"/>
      <c r="VGL16" s="267"/>
      <c r="VGM16" s="267"/>
      <c r="VGN16" s="267"/>
      <c r="VGO16" s="267"/>
      <c r="VGP16" s="267"/>
      <c r="VGQ16" s="268"/>
      <c r="VGR16" s="269"/>
      <c r="VGS16" s="269"/>
      <c r="VGT16" s="269"/>
      <c r="VGU16" s="269"/>
      <c r="VGV16" s="270"/>
      <c r="VGW16" s="265"/>
      <c r="VGX16" s="537"/>
      <c r="VGY16" s="537"/>
      <c r="VGZ16" s="538"/>
      <c r="VHA16" s="539"/>
      <c r="VHC16" s="540"/>
      <c r="VHD16" s="540"/>
      <c r="VHE16" s="541"/>
      <c r="VHF16" s="541"/>
      <c r="VHG16" s="537"/>
      <c r="VHH16" s="266"/>
      <c r="VHI16" s="267"/>
      <c r="VHJ16" s="267"/>
      <c r="VHK16" s="267"/>
      <c r="VHL16" s="267"/>
      <c r="VHM16" s="267"/>
      <c r="VHN16" s="268"/>
      <c r="VHO16" s="269"/>
      <c r="VHP16" s="269"/>
      <c r="VHQ16" s="269"/>
      <c r="VHR16" s="269"/>
      <c r="VHS16" s="270"/>
      <c r="VHT16" s="265"/>
      <c r="VHU16" s="537"/>
      <c r="VHV16" s="537"/>
      <c r="VHW16" s="538"/>
      <c r="VHX16" s="539"/>
      <c r="VHZ16" s="540"/>
      <c r="VIA16" s="540"/>
      <c r="VIB16" s="541"/>
      <c r="VIC16" s="541"/>
      <c r="VID16" s="537"/>
      <c r="VIE16" s="266"/>
      <c r="VIF16" s="267"/>
      <c r="VIG16" s="267"/>
      <c r="VIH16" s="267"/>
      <c r="VII16" s="267"/>
      <c r="VIJ16" s="267"/>
      <c r="VIK16" s="268"/>
      <c r="VIL16" s="269"/>
      <c r="VIM16" s="269"/>
      <c r="VIN16" s="269"/>
      <c r="VIO16" s="269"/>
      <c r="VIP16" s="270"/>
      <c r="VIQ16" s="265"/>
      <c r="VIR16" s="537"/>
      <c r="VIS16" s="537"/>
      <c r="VIT16" s="538"/>
      <c r="VIU16" s="539"/>
      <c r="VIW16" s="540"/>
      <c r="VIX16" s="540"/>
      <c r="VIY16" s="541"/>
      <c r="VIZ16" s="541"/>
      <c r="VJA16" s="537"/>
      <c r="VJB16" s="266"/>
      <c r="VJC16" s="267"/>
      <c r="VJD16" s="267"/>
      <c r="VJE16" s="267"/>
      <c r="VJF16" s="267"/>
      <c r="VJG16" s="267"/>
      <c r="VJH16" s="268"/>
      <c r="VJI16" s="269"/>
      <c r="VJJ16" s="269"/>
      <c r="VJK16" s="269"/>
      <c r="VJL16" s="269"/>
      <c r="VJM16" s="270"/>
      <c r="VJN16" s="265"/>
      <c r="VJO16" s="537"/>
      <c r="VJP16" s="537"/>
      <c r="VJQ16" s="538"/>
      <c r="VJR16" s="539"/>
      <c r="VJT16" s="540"/>
      <c r="VJU16" s="540"/>
      <c r="VJV16" s="541"/>
      <c r="VJW16" s="541"/>
      <c r="VJX16" s="537"/>
      <c r="VJY16" s="266"/>
      <c r="VJZ16" s="267"/>
      <c r="VKA16" s="267"/>
      <c r="VKB16" s="267"/>
      <c r="VKC16" s="267"/>
      <c r="VKD16" s="267"/>
      <c r="VKE16" s="268"/>
      <c r="VKF16" s="269"/>
      <c r="VKG16" s="269"/>
      <c r="VKH16" s="269"/>
      <c r="VKI16" s="269"/>
      <c r="VKJ16" s="270"/>
      <c r="VKK16" s="265"/>
      <c r="VKL16" s="537"/>
      <c r="VKM16" s="537"/>
      <c r="VKN16" s="538"/>
      <c r="VKO16" s="539"/>
      <c r="VKQ16" s="540"/>
      <c r="VKR16" s="540"/>
      <c r="VKS16" s="541"/>
      <c r="VKT16" s="541"/>
      <c r="VKU16" s="537"/>
      <c r="VKV16" s="266"/>
      <c r="VKW16" s="267"/>
      <c r="VKX16" s="267"/>
      <c r="VKY16" s="267"/>
      <c r="VKZ16" s="267"/>
      <c r="VLA16" s="267"/>
      <c r="VLB16" s="268"/>
      <c r="VLC16" s="269"/>
      <c r="VLD16" s="269"/>
      <c r="VLE16" s="269"/>
      <c r="VLF16" s="269"/>
      <c r="VLG16" s="270"/>
      <c r="VLH16" s="265"/>
      <c r="VLI16" s="537"/>
      <c r="VLJ16" s="537"/>
      <c r="VLK16" s="538"/>
      <c r="VLL16" s="539"/>
      <c r="VLN16" s="540"/>
      <c r="VLO16" s="540"/>
      <c r="VLP16" s="541"/>
      <c r="VLQ16" s="541"/>
      <c r="VLR16" s="537"/>
      <c r="VLS16" s="266"/>
      <c r="VLT16" s="267"/>
      <c r="VLU16" s="267"/>
      <c r="VLV16" s="267"/>
      <c r="VLW16" s="267"/>
      <c r="VLX16" s="267"/>
      <c r="VLY16" s="268"/>
      <c r="VLZ16" s="269"/>
      <c r="VMA16" s="269"/>
      <c r="VMB16" s="269"/>
      <c r="VMC16" s="269"/>
      <c r="VMD16" s="270"/>
      <c r="VME16" s="265"/>
      <c r="VMF16" s="537"/>
      <c r="VMG16" s="537"/>
      <c r="VMH16" s="538"/>
      <c r="VMI16" s="539"/>
      <c r="VMK16" s="540"/>
      <c r="VML16" s="540"/>
      <c r="VMM16" s="541"/>
      <c r="VMN16" s="541"/>
      <c r="VMO16" s="537"/>
      <c r="VMP16" s="266"/>
      <c r="VMQ16" s="267"/>
      <c r="VMR16" s="267"/>
      <c r="VMS16" s="267"/>
      <c r="VMT16" s="267"/>
      <c r="VMU16" s="267"/>
      <c r="VMV16" s="268"/>
      <c r="VMW16" s="269"/>
      <c r="VMX16" s="269"/>
      <c r="VMY16" s="269"/>
      <c r="VMZ16" s="269"/>
      <c r="VNA16" s="270"/>
      <c r="VNB16" s="265"/>
      <c r="VNC16" s="537"/>
      <c r="VND16" s="537"/>
      <c r="VNE16" s="538"/>
      <c r="VNF16" s="539"/>
      <c r="VNH16" s="540"/>
      <c r="VNI16" s="540"/>
      <c r="VNJ16" s="541"/>
      <c r="VNK16" s="541"/>
      <c r="VNL16" s="537"/>
      <c r="VNM16" s="266"/>
      <c r="VNN16" s="267"/>
      <c r="VNO16" s="267"/>
      <c r="VNP16" s="267"/>
      <c r="VNQ16" s="267"/>
      <c r="VNR16" s="267"/>
      <c r="VNS16" s="268"/>
      <c r="VNT16" s="269"/>
      <c r="VNU16" s="269"/>
      <c r="VNV16" s="269"/>
      <c r="VNW16" s="269"/>
      <c r="VNX16" s="270"/>
      <c r="VNY16" s="265"/>
      <c r="VNZ16" s="537"/>
      <c r="VOA16" s="537"/>
      <c r="VOB16" s="538"/>
      <c r="VOC16" s="539"/>
      <c r="VOE16" s="540"/>
      <c r="VOF16" s="540"/>
      <c r="VOG16" s="541"/>
      <c r="VOH16" s="541"/>
      <c r="VOI16" s="537"/>
      <c r="VOJ16" s="266"/>
      <c r="VOK16" s="267"/>
      <c r="VOL16" s="267"/>
      <c r="VOM16" s="267"/>
      <c r="VON16" s="267"/>
      <c r="VOO16" s="267"/>
      <c r="VOP16" s="268"/>
      <c r="VOQ16" s="269"/>
      <c r="VOR16" s="269"/>
      <c r="VOS16" s="269"/>
      <c r="VOT16" s="269"/>
      <c r="VOU16" s="270"/>
      <c r="VOV16" s="265"/>
      <c r="VOW16" s="537"/>
      <c r="VOX16" s="537"/>
      <c r="VOY16" s="538"/>
      <c r="VOZ16" s="539"/>
      <c r="VPB16" s="540"/>
      <c r="VPC16" s="540"/>
      <c r="VPD16" s="541"/>
      <c r="VPE16" s="541"/>
      <c r="VPF16" s="537"/>
      <c r="VPG16" s="266"/>
      <c r="VPH16" s="267"/>
      <c r="VPI16" s="267"/>
      <c r="VPJ16" s="267"/>
      <c r="VPK16" s="267"/>
      <c r="VPL16" s="267"/>
      <c r="VPM16" s="268"/>
      <c r="VPN16" s="269"/>
      <c r="VPO16" s="269"/>
      <c r="VPP16" s="269"/>
      <c r="VPQ16" s="269"/>
      <c r="VPR16" s="270"/>
      <c r="VPS16" s="265"/>
      <c r="VPT16" s="537"/>
      <c r="VPU16" s="537"/>
      <c r="VPV16" s="538"/>
      <c r="VPW16" s="539"/>
      <c r="VPY16" s="540"/>
      <c r="VPZ16" s="540"/>
      <c r="VQA16" s="541"/>
      <c r="VQB16" s="541"/>
      <c r="VQC16" s="537"/>
      <c r="VQD16" s="266"/>
      <c r="VQE16" s="267"/>
      <c r="VQF16" s="267"/>
      <c r="VQG16" s="267"/>
      <c r="VQH16" s="267"/>
      <c r="VQI16" s="267"/>
      <c r="VQJ16" s="268"/>
      <c r="VQK16" s="269"/>
      <c r="VQL16" s="269"/>
      <c r="VQM16" s="269"/>
      <c r="VQN16" s="269"/>
      <c r="VQO16" s="270"/>
      <c r="VQP16" s="265"/>
      <c r="VQQ16" s="537"/>
      <c r="VQR16" s="537"/>
      <c r="VQS16" s="538"/>
      <c r="VQT16" s="539"/>
      <c r="VQV16" s="540"/>
      <c r="VQW16" s="540"/>
      <c r="VQX16" s="541"/>
      <c r="VQY16" s="541"/>
      <c r="VQZ16" s="537"/>
      <c r="VRA16" s="266"/>
      <c r="VRB16" s="267"/>
      <c r="VRC16" s="267"/>
      <c r="VRD16" s="267"/>
      <c r="VRE16" s="267"/>
      <c r="VRF16" s="267"/>
      <c r="VRG16" s="268"/>
      <c r="VRH16" s="269"/>
      <c r="VRI16" s="269"/>
      <c r="VRJ16" s="269"/>
      <c r="VRK16" s="269"/>
      <c r="VRL16" s="270"/>
      <c r="VRM16" s="265"/>
      <c r="VRN16" s="537"/>
      <c r="VRO16" s="537"/>
      <c r="VRP16" s="538"/>
      <c r="VRQ16" s="539"/>
      <c r="VRS16" s="540"/>
      <c r="VRT16" s="540"/>
      <c r="VRU16" s="541"/>
      <c r="VRV16" s="541"/>
      <c r="VRW16" s="537"/>
      <c r="VRX16" s="266"/>
      <c r="VRY16" s="267"/>
      <c r="VRZ16" s="267"/>
      <c r="VSA16" s="267"/>
      <c r="VSB16" s="267"/>
      <c r="VSC16" s="267"/>
      <c r="VSD16" s="268"/>
      <c r="VSE16" s="269"/>
      <c r="VSF16" s="269"/>
      <c r="VSG16" s="269"/>
      <c r="VSH16" s="269"/>
      <c r="VSI16" s="270"/>
      <c r="VSJ16" s="265"/>
      <c r="VSK16" s="537"/>
      <c r="VSL16" s="537"/>
      <c r="VSM16" s="538"/>
      <c r="VSN16" s="539"/>
      <c r="VSP16" s="540"/>
      <c r="VSQ16" s="540"/>
      <c r="VSR16" s="541"/>
      <c r="VSS16" s="541"/>
      <c r="VST16" s="537"/>
      <c r="VSU16" s="266"/>
      <c r="VSV16" s="267"/>
      <c r="VSW16" s="267"/>
      <c r="VSX16" s="267"/>
      <c r="VSY16" s="267"/>
      <c r="VSZ16" s="267"/>
      <c r="VTA16" s="268"/>
      <c r="VTB16" s="269"/>
      <c r="VTC16" s="269"/>
      <c r="VTD16" s="269"/>
      <c r="VTE16" s="269"/>
      <c r="VTF16" s="270"/>
      <c r="VTG16" s="265"/>
      <c r="VTH16" s="537"/>
      <c r="VTI16" s="537"/>
      <c r="VTJ16" s="538"/>
      <c r="VTK16" s="539"/>
      <c r="VTM16" s="540"/>
      <c r="VTN16" s="540"/>
      <c r="VTO16" s="541"/>
      <c r="VTP16" s="541"/>
      <c r="VTQ16" s="537"/>
      <c r="VTR16" s="266"/>
      <c r="VTS16" s="267"/>
      <c r="VTT16" s="267"/>
      <c r="VTU16" s="267"/>
      <c r="VTV16" s="267"/>
      <c r="VTW16" s="267"/>
      <c r="VTX16" s="268"/>
      <c r="VTY16" s="269"/>
      <c r="VTZ16" s="269"/>
      <c r="VUA16" s="269"/>
      <c r="VUB16" s="269"/>
      <c r="VUC16" s="270"/>
      <c r="VUD16" s="265"/>
      <c r="VUE16" s="537"/>
      <c r="VUF16" s="537"/>
      <c r="VUG16" s="538"/>
      <c r="VUH16" s="539"/>
      <c r="VUJ16" s="540"/>
      <c r="VUK16" s="540"/>
      <c r="VUL16" s="541"/>
      <c r="VUM16" s="541"/>
      <c r="VUN16" s="537"/>
      <c r="VUO16" s="266"/>
      <c r="VUP16" s="267"/>
      <c r="VUQ16" s="267"/>
      <c r="VUR16" s="267"/>
      <c r="VUS16" s="267"/>
      <c r="VUT16" s="267"/>
      <c r="VUU16" s="268"/>
      <c r="VUV16" s="269"/>
      <c r="VUW16" s="269"/>
      <c r="VUX16" s="269"/>
      <c r="VUY16" s="269"/>
      <c r="VUZ16" s="270"/>
      <c r="VVA16" s="265"/>
      <c r="VVB16" s="537"/>
      <c r="VVC16" s="537"/>
      <c r="VVD16" s="538"/>
      <c r="VVE16" s="539"/>
      <c r="VVG16" s="540"/>
      <c r="VVH16" s="540"/>
      <c r="VVI16" s="541"/>
      <c r="VVJ16" s="541"/>
      <c r="VVK16" s="537"/>
      <c r="VVL16" s="266"/>
      <c r="VVM16" s="267"/>
      <c r="VVN16" s="267"/>
      <c r="VVO16" s="267"/>
      <c r="VVP16" s="267"/>
      <c r="VVQ16" s="267"/>
      <c r="VVR16" s="268"/>
      <c r="VVS16" s="269"/>
      <c r="VVT16" s="269"/>
      <c r="VVU16" s="269"/>
      <c r="VVV16" s="269"/>
      <c r="VVW16" s="270"/>
      <c r="VVX16" s="265"/>
      <c r="VVY16" s="537"/>
      <c r="VVZ16" s="537"/>
      <c r="VWA16" s="538"/>
      <c r="VWB16" s="539"/>
      <c r="VWD16" s="540"/>
      <c r="VWE16" s="540"/>
      <c r="VWF16" s="541"/>
      <c r="VWG16" s="541"/>
      <c r="VWH16" s="537"/>
      <c r="VWI16" s="266"/>
      <c r="VWJ16" s="267"/>
      <c r="VWK16" s="267"/>
      <c r="VWL16" s="267"/>
      <c r="VWM16" s="267"/>
      <c r="VWN16" s="267"/>
      <c r="VWO16" s="268"/>
      <c r="VWP16" s="269"/>
      <c r="VWQ16" s="269"/>
      <c r="VWR16" s="269"/>
      <c r="VWS16" s="269"/>
      <c r="VWT16" s="270"/>
      <c r="VWU16" s="265"/>
      <c r="VWV16" s="537"/>
      <c r="VWW16" s="537"/>
      <c r="VWX16" s="538"/>
      <c r="VWY16" s="539"/>
      <c r="VXA16" s="540"/>
      <c r="VXB16" s="540"/>
      <c r="VXC16" s="541"/>
      <c r="VXD16" s="541"/>
      <c r="VXE16" s="537"/>
      <c r="VXF16" s="266"/>
      <c r="VXG16" s="267"/>
      <c r="VXH16" s="267"/>
      <c r="VXI16" s="267"/>
      <c r="VXJ16" s="267"/>
      <c r="VXK16" s="267"/>
      <c r="VXL16" s="268"/>
      <c r="VXM16" s="269"/>
      <c r="VXN16" s="269"/>
      <c r="VXO16" s="269"/>
      <c r="VXP16" s="269"/>
      <c r="VXQ16" s="270"/>
      <c r="VXR16" s="265"/>
      <c r="VXS16" s="537"/>
      <c r="VXT16" s="537"/>
      <c r="VXU16" s="538"/>
      <c r="VXV16" s="539"/>
      <c r="VXX16" s="540"/>
      <c r="VXY16" s="540"/>
      <c r="VXZ16" s="541"/>
      <c r="VYA16" s="541"/>
      <c r="VYB16" s="537"/>
      <c r="VYC16" s="266"/>
      <c r="VYD16" s="267"/>
      <c r="VYE16" s="267"/>
      <c r="VYF16" s="267"/>
      <c r="VYG16" s="267"/>
      <c r="VYH16" s="267"/>
      <c r="VYI16" s="268"/>
      <c r="VYJ16" s="269"/>
      <c r="VYK16" s="269"/>
      <c r="VYL16" s="269"/>
      <c r="VYM16" s="269"/>
      <c r="VYN16" s="270"/>
      <c r="VYO16" s="265"/>
      <c r="VYP16" s="537"/>
      <c r="VYQ16" s="537"/>
      <c r="VYR16" s="538"/>
      <c r="VYS16" s="539"/>
      <c r="VYU16" s="540"/>
      <c r="VYV16" s="540"/>
      <c r="VYW16" s="541"/>
      <c r="VYX16" s="541"/>
      <c r="VYY16" s="537"/>
      <c r="VYZ16" s="266"/>
      <c r="VZA16" s="267"/>
      <c r="VZB16" s="267"/>
      <c r="VZC16" s="267"/>
      <c r="VZD16" s="267"/>
      <c r="VZE16" s="267"/>
      <c r="VZF16" s="268"/>
      <c r="VZG16" s="269"/>
      <c r="VZH16" s="269"/>
      <c r="VZI16" s="269"/>
      <c r="VZJ16" s="269"/>
      <c r="VZK16" s="270"/>
      <c r="VZL16" s="265"/>
      <c r="VZM16" s="537"/>
      <c r="VZN16" s="537"/>
      <c r="VZO16" s="538"/>
      <c r="VZP16" s="539"/>
      <c r="VZR16" s="540"/>
      <c r="VZS16" s="540"/>
      <c r="VZT16" s="541"/>
      <c r="VZU16" s="541"/>
      <c r="VZV16" s="537"/>
      <c r="VZW16" s="266"/>
      <c r="VZX16" s="267"/>
      <c r="VZY16" s="267"/>
      <c r="VZZ16" s="267"/>
      <c r="WAA16" s="267"/>
      <c r="WAB16" s="267"/>
      <c r="WAC16" s="268"/>
      <c r="WAD16" s="269"/>
      <c r="WAE16" s="269"/>
      <c r="WAF16" s="269"/>
      <c r="WAG16" s="269"/>
      <c r="WAH16" s="270"/>
      <c r="WAI16" s="265"/>
      <c r="WAJ16" s="537"/>
      <c r="WAK16" s="537"/>
      <c r="WAL16" s="538"/>
      <c r="WAM16" s="539"/>
      <c r="WAO16" s="540"/>
      <c r="WAP16" s="540"/>
      <c r="WAQ16" s="541"/>
      <c r="WAR16" s="541"/>
      <c r="WAS16" s="537"/>
      <c r="WAT16" s="266"/>
      <c r="WAU16" s="267"/>
      <c r="WAV16" s="267"/>
      <c r="WAW16" s="267"/>
      <c r="WAX16" s="267"/>
      <c r="WAY16" s="267"/>
      <c r="WAZ16" s="268"/>
      <c r="WBA16" s="269"/>
      <c r="WBB16" s="269"/>
      <c r="WBC16" s="269"/>
      <c r="WBD16" s="269"/>
      <c r="WBE16" s="270"/>
      <c r="WBF16" s="265"/>
      <c r="WBG16" s="537"/>
      <c r="WBH16" s="537"/>
      <c r="WBI16" s="538"/>
      <c r="WBJ16" s="539"/>
      <c r="WBL16" s="540"/>
      <c r="WBM16" s="540"/>
      <c r="WBN16" s="541"/>
      <c r="WBO16" s="541"/>
      <c r="WBP16" s="537"/>
      <c r="WBQ16" s="266"/>
      <c r="WBR16" s="267"/>
      <c r="WBS16" s="267"/>
      <c r="WBT16" s="267"/>
      <c r="WBU16" s="267"/>
      <c r="WBV16" s="267"/>
      <c r="WBW16" s="268"/>
      <c r="WBX16" s="269"/>
      <c r="WBY16" s="269"/>
      <c r="WBZ16" s="269"/>
      <c r="WCA16" s="269"/>
      <c r="WCB16" s="270"/>
      <c r="WCC16" s="265"/>
      <c r="WCD16" s="537"/>
      <c r="WCE16" s="537"/>
      <c r="WCF16" s="538"/>
      <c r="WCG16" s="539"/>
      <c r="WCI16" s="540"/>
      <c r="WCJ16" s="540"/>
      <c r="WCK16" s="541"/>
      <c r="WCL16" s="541"/>
      <c r="WCM16" s="537"/>
      <c r="WCN16" s="266"/>
      <c r="WCO16" s="267"/>
      <c r="WCP16" s="267"/>
      <c r="WCQ16" s="267"/>
      <c r="WCR16" s="267"/>
      <c r="WCS16" s="267"/>
      <c r="WCT16" s="268"/>
      <c r="WCU16" s="269"/>
      <c r="WCV16" s="269"/>
      <c r="WCW16" s="269"/>
      <c r="WCX16" s="269"/>
      <c r="WCY16" s="270"/>
      <c r="WCZ16" s="265"/>
      <c r="WDA16" s="537"/>
      <c r="WDB16" s="537"/>
      <c r="WDC16" s="538"/>
      <c r="WDD16" s="539"/>
      <c r="WDF16" s="540"/>
      <c r="WDG16" s="540"/>
      <c r="WDH16" s="541"/>
      <c r="WDI16" s="541"/>
      <c r="WDJ16" s="537"/>
      <c r="WDK16" s="266"/>
      <c r="WDL16" s="267"/>
      <c r="WDM16" s="267"/>
      <c r="WDN16" s="267"/>
      <c r="WDO16" s="267"/>
      <c r="WDP16" s="267"/>
      <c r="WDQ16" s="268"/>
      <c r="WDR16" s="269"/>
      <c r="WDS16" s="269"/>
      <c r="WDT16" s="269"/>
      <c r="WDU16" s="269"/>
      <c r="WDV16" s="270"/>
      <c r="WDW16" s="265"/>
      <c r="WDX16" s="537"/>
      <c r="WDY16" s="537"/>
      <c r="WDZ16" s="538"/>
      <c r="WEA16" s="539"/>
      <c r="WEC16" s="540"/>
      <c r="WED16" s="540"/>
      <c r="WEE16" s="541"/>
      <c r="WEF16" s="541"/>
      <c r="WEG16" s="537"/>
      <c r="WEH16" s="266"/>
      <c r="WEI16" s="267"/>
      <c r="WEJ16" s="267"/>
      <c r="WEK16" s="267"/>
      <c r="WEL16" s="267"/>
      <c r="WEM16" s="267"/>
      <c r="WEN16" s="268"/>
      <c r="WEO16" s="269"/>
      <c r="WEP16" s="269"/>
      <c r="WEQ16" s="269"/>
      <c r="WER16" s="269"/>
      <c r="WES16" s="270"/>
      <c r="WET16" s="265"/>
      <c r="WEU16" s="537"/>
      <c r="WEV16" s="537"/>
      <c r="WEW16" s="538"/>
      <c r="WEX16" s="539"/>
      <c r="WEZ16" s="540"/>
      <c r="WFA16" s="540"/>
      <c r="WFB16" s="541"/>
      <c r="WFC16" s="541"/>
      <c r="WFD16" s="537"/>
      <c r="WFE16" s="266"/>
      <c r="WFF16" s="267"/>
      <c r="WFG16" s="267"/>
      <c r="WFH16" s="267"/>
      <c r="WFI16" s="267"/>
      <c r="WFJ16" s="267"/>
      <c r="WFK16" s="268"/>
      <c r="WFL16" s="269"/>
      <c r="WFM16" s="269"/>
      <c r="WFN16" s="269"/>
      <c r="WFO16" s="269"/>
      <c r="WFP16" s="270"/>
      <c r="WFQ16" s="265"/>
      <c r="WFR16" s="537"/>
      <c r="WFS16" s="537"/>
      <c r="WFT16" s="538"/>
      <c r="WFU16" s="539"/>
      <c r="WFW16" s="540"/>
      <c r="WFX16" s="540"/>
      <c r="WFY16" s="541"/>
      <c r="WFZ16" s="541"/>
      <c r="WGA16" s="537"/>
      <c r="WGB16" s="266"/>
      <c r="WGC16" s="267"/>
      <c r="WGD16" s="267"/>
      <c r="WGE16" s="267"/>
      <c r="WGF16" s="267"/>
      <c r="WGG16" s="267"/>
      <c r="WGH16" s="268"/>
      <c r="WGI16" s="269"/>
      <c r="WGJ16" s="269"/>
      <c r="WGK16" s="269"/>
      <c r="WGL16" s="269"/>
      <c r="WGM16" s="270"/>
      <c r="WGN16" s="265"/>
      <c r="WGO16" s="537"/>
      <c r="WGP16" s="537"/>
      <c r="WGQ16" s="538"/>
      <c r="WGR16" s="539"/>
      <c r="WGT16" s="540"/>
      <c r="WGU16" s="540"/>
      <c r="WGV16" s="541"/>
      <c r="WGW16" s="541"/>
      <c r="WGX16" s="537"/>
      <c r="WGY16" s="266"/>
      <c r="WGZ16" s="267"/>
      <c r="WHA16" s="267"/>
      <c r="WHB16" s="267"/>
      <c r="WHC16" s="267"/>
      <c r="WHD16" s="267"/>
      <c r="WHE16" s="268"/>
      <c r="WHF16" s="269"/>
      <c r="WHG16" s="269"/>
      <c r="WHH16" s="269"/>
      <c r="WHI16" s="269"/>
      <c r="WHJ16" s="270"/>
      <c r="WHK16" s="265"/>
      <c r="WHL16" s="537"/>
      <c r="WHM16" s="537"/>
      <c r="WHN16" s="538"/>
      <c r="WHO16" s="539"/>
      <c r="WHQ16" s="540"/>
      <c r="WHR16" s="540"/>
      <c r="WHS16" s="541"/>
      <c r="WHT16" s="541"/>
      <c r="WHU16" s="537"/>
      <c r="WHV16" s="266"/>
      <c r="WHW16" s="267"/>
      <c r="WHX16" s="267"/>
      <c r="WHY16" s="267"/>
      <c r="WHZ16" s="267"/>
      <c r="WIA16" s="267"/>
      <c r="WIB16" s="268"/>
      <c r="WIC16" s="269"/>
      <c r="WID16" s="269"/>
      <c r="WIE16" s="269"/>
      <c r="WIF16" s="269"/>
      <c r="WIG16" s="270"/>
      <c r="WIH16" s="265"/>
      <c r="WII16" s="537"/>
      <c r="WIJ16" s="537"/>
      <c r="WIK16" s="538"/>
      <c r="WIL16" s="539"/>
      <c r="WIN16" s="540"/>
      <c r="WIO16" s="540"/>
      <c r="WIP16" s="541"/>
      <c r="WIQ16" s="541"/>
      <c r="WIR16" s="537"/>
      <c r="WIS16" s="266"/>
      <c r="WIT16" s="267"/>
      <c r="WIU16" s="267"/>
      <c r="WIV16" s="267"/>
      <c r="WIW16" s="267"/>
      <c r="WIX16" s="267"/>
      <c r="WIY16" s="268"/>
      <c r="WIZ16" s="269"/>
      <c r="WJA16" s="269"/>
      <c r="WJB16" s="269"/>
      <c r="WJC16" s="269"/>
      <c r="WJD16" s="270"/>
      <c r="WJE16" s="265"/>
      <c r="WJF16" s="537"/>
      <c r="WJG16" s="537"/>
      <c r="WJH16" s="538"/>
      <c r="WJI16" s="539"/>
      <c r="WJK16" s="540"/>
      <c r="WJL16" s="540"/>
      <c r="WJM16" s="541"/>
      <c r="WJN16" s="541"/>
      <c r="WJO16" s="537"/>
      <c r="WJP16" s="266"/>
      <c r="WJQ16" s="267"/>
      <c r="WJR16" s="267"/>
      <c r="WJS16" s="267"/>
      <c r="WJT16" s="267"/>
      <c r="WJU16" s="267"/>
      <c r="WJV16" s="268"/>
      <c r="WJW16" s="269"/>
      <c r="WJX16" s="269"/>
      <c r="WJY16" s="269"/>
      <c r="WJZ16" s="269"/>
      <c r="WKA16" s="270"/>
      <c r="WKB16" s="265"/>
      <c r="WKC16" s="537"/>
      <c r="WKD16" s="537"/>
      <c r="WKE16" s="538"/>
      <c r="WKF16" s="539"/>
      <c r="WKH16" s="540"/>
      <c r="WKI16" s="540"/>
      <c r="WKJ16" s="541"/>
      <c r="WKK16" s="541"/>
      <c r="WKL16" s="537"/>
      <c r="WKM16" s="266"/>
      <c r="WKN16" s="267"/>
      <c r="WKO16" s="267"/>
      <c r="WKP16" s="267"/>
      <c r="WKQ16" s="267"/>
      <c r="WKR16" s="267"/>
      <c r="WKS16" s="268"/>
      <c r="WKT16" s="269"/>
      <c r="WKU16" s="269"/>
      <c r="WKV16" s="269"/>
      <c r="WKW16" s="269"/>
      <c r="WKX16" s="270"/>
      <c r="WKY16" s="265"/>
      <c r="WKZ16" s="537"/>
      <c r="WLA16" s="537"/>
      <c r="WLB16" s="538"/>
      <c r="WLC16" s="539"/>
      <c r="WLE16" s="540"/>
      <c r="WLF16" s="540"/>
      <c r="WLG16" s="541"/>
      <c r="WLH16" s="541"/>
      <c r="WLI16" s="537"/>
      <c r="WLJ16" s="266"/>
      <c r="WLK16" s="267"/>
      <c r="WLL16" s="267"/>
      <c r="WLM16" s="267"/>
      <c r="WLN16" s="267"/>
      <c r="WLO16" s="267"/>
      <c r="WLP16" s="268"/>
      <c r="WLQ16" s="269"/>
      <c r="WLR16" s="269"/>
      <c r="WLS16" s="269"/>
      <c r="WLT16" s="269"/>
      <c r="WLU16" s="270"/>
      <c r="WLV16" s="265"/>
      <c r="WLW16" s="537"/>
      <c r="WLX16" s="537"/>
      <c r="WLY16" s="538"/>
      <c r="WLZ16" s="539"/>
      <c r="WMB16" s="540"/>
      <c r="WMC16" s="540"/>
      <c r="WMD16" s="541"/>
      <c r="WME16" s="541"/>
      <c r="WMF16" s="537"/>
      <c r="WMG16" s="266"/>
      <c r="WMH16" s="267"/>
      <c r="WMI16" s="267"/>
      <c r="WMJ16" s="267"/>
      <c r="WMK16" s="267"/>
      <c r="WML16" s="267"/>
      <c r="WMM16" s="268"/>
      <c r="WMN16" s="269"/>
      <c r="WMO16" s="269"/>
      <c r="WMP16" s="269"/>
      <c r="WMQ16" s="269"/>
      <c r="WMR16" s="270"/>
      <c r="WMS16" s="265"/>
      <c r="WMT16" s="537"/>
      <c r="WMU16" s="537"/>
      <c r="WMV16" s="538"/>
      <c r="WMW16" s="539"/>
      <c r="WMY16" s="540"/>
      <c r="WMZ16" s="540"/>
      <c r="WNA16" s="541"/>
      <c r="WNB16" s="541"/>
      <c r="WNC16" s="537"/>
      <c r="WND16" s="266"/>
      <c r="WNE16" s="267"/>
      <c r="WNF16" s="267"/>
      <c r="WNG16" s="267"/>
      <c r="WNH16" s="267"/>
      <c r="WNI16" s="267"/>
      <c r="WNJ16" s="268"/>
      <c r="WNK16" s="269"/>
      <c r="WNL16" s="269"/>
      <c r="WNM16" s="269"/>
      <c r="WNN16" s="269"/>
      <c r="WNO16" s="270"/>
      <c r="WNP16" s="265"/>
      <c r="WNQ16" s="537"/>
      <c r="WNR16" s="537"/>
      <c r="WNS16" s="538"/>
      <c r="WNT16" s="539"/>
      <c r="WNV16" s="540"/>
      <c r="WNW16" s="540"/>
      <c r="WNX16" s="541"/>
      <c r="WNY16" s="541"/>
      <c r="WNZ16" s="537"/>
      <c r="WOA16" s="266"/>
      <c r="WOB16" s="267"/>
      <c r="WOC16" s="267"/>
      <c r="WOD16" s="267"/>
      <c r="WOE16" s="267"/>
      <c r="WOF16" s="267"/>
      <c r="WOG16" s="268"/>
      <c r="WOH16" s="269"/>
      <c r="WOI16" s="269"/>
      <c r="WOJ16" s="269"/>
      <c r="WOK16" s="269"/>
      <c r="WOL16" s="270"/>
      <c r="WOM16" s="265"/>
      <c r="WON16" s="537"/>
      <c r="WOO16" s="537"/>
      <c r="WOP16" s="538"/>
      <c r="WOQ16" s="539"/>
      <c r="WOS16" s="540"/>
      <c r="WOT16" s="540"/>
      <c r="WOU16" s="541"/>
      <c r="WOV16" s="541"/>
      <c r="WOW16" s="537"/>
      <c r="WOX16" s="266"/>
      <c r="WOY16" s="267"/>
      <c r="WOZ16" s="267"/>
      <c r="WPA16" s="267"/>
      <c r="WPB16" s="267"/>
      <c r="WPC16" s="267"/>
      <c r="WPD16" s="268"/>
      <c r="WPE16" s="269"/>
      <c r="WPF16" s="269"/>
      <c r="WPG16" s="269"/>
      <c r="WPH16" s="269"/>
      <c r="WPI16" s="270"/>
      <c r="WPJ16" s="265"/>
      <c r="WPK16" s="537"/>
      <c r="WPL16" s="537"/>
      <c r="WPM16" s="538"/>
      <c r="WPN16" s="539"/>
      <c r="WPP16" s="540"/>
      <c r="WPQ16" s="540"/>
      <c r="WPR16" s="541"/>
      <c r="WPS16" s="541"/>
      <c r="WPT16" s="537"/>
      <c r="WPU16" s="266"/>
      <c r="WPV16" s="267"/>
      <c r="WPW16" s="267"/>
      <c r="WPX16" s="267"/>
      <c r="WPY16" s="267"/>
      <c r="WPZ16" s="267"/>
      <c r="WQA16" s="268"/>
      <c r="WQB16" s="269"/>
      <c r="WQC16" s="269"/>
      <c r="WQD16" s="269"/>
      <c r="WQE16" s="269"/>
      <c r="WQF16" s="270"/>
      <c r="WQG16" s="265"/>
      <c r="WQH16" s="537"/>
      <c r="WQI16" s="537"/>
      <c r="WQJ16" s="538"/>
      <c r="WQK16" s="539"/>
      <c r="WQM16" s="540"/>
      <c r="WQN16" s="540"/>
      <c r="WQO16" s="541"/>
      <c r="WQP16" s="541"/>
      <c r="WQQ16" s="537"/>
      <c r="WQR16" s="266"/>
      <c r="WQS16" s="267"/>
      <c r="WQT16" s="267"/>
      <c r="WQU16" s="267"/>
      <c r="WQV16" s="267"/>
      <c r="WQW16" s="267"/>
      <c r="WQX16" s="268"/>
      <c r="WQY16" s="269"/>
      <c r="WQZ16" s="269"/>
      <c r="WRA16" s="269"/>
      <c r="WRB16" s="269"/>
      <c r="WRC16" s="270"/>
      <c r="WRD16" s="265"/>
      <c r="WRE16" s="537"/>
      <c r="WRF16" s="537"/>
      <c r="WRG16" s="538"/>
      <c r="WRH16" s="539"/>
      <c r="WRJ16" s="540"/>
      <c r="WRK16" s="540"/>
      <c r="WRL16" s="541"/>
      <c r="WRM16" s="541"/>
      <c r="WRN16" s="537"/>
      <c r="WRO16" s="266"/>
      <c r="WRP16" s="267"/>
      <c r="WRQ16" s="267"/>
      <c r="WRR16" s="267"/>
      <c r="WRS16" s="267"/>
      <c r="WRT16" s="267"/>
      <c r="WRU16" s="268"/>
      <c r="WRV16" s="269"/>
      <c r="WRW16" s="269"/>
      <c r="WRX16" s="269"/>
      <c r="WRY16" s="269"/>
      <c r="WRZ16" s="270"/>
      <c r="WSA16" s="265"/>
      <c r="WSB16" s="537"/>
      <c r="WSC16" s="537"/>
      <c r="WSD16" s="538"/>
      <c r="WSE16" s="539"/>
      <c r="WSG16" s="540"/>
      <c r="WSH16" s="540"/>
      <c r="WSI16" s="541"/>
      <c r="WSJ16" s="541"/>
      <c r="WSK16" s="537"/>
      <c r="WSL16" s="266"/>
      <c r="WSM16" s="267"/>
      <c r="WSN16" s="267"/>
      <c r="WSO16" s="267"/>
      <c r="WSP16" s="267"/>
      <c r="WSQ16" s="267"/>
      <c r="WSR16" s="268"/>
      <c r="WSS16" s="269"/>
      <c r="WST16" s="269"/>
      <c r="WSU16" s="269"/>
      <c r="WSV16" s="269"/>
      <c r="WSW16" s="270"/>
      <c r="WSX16" s="265"/>
      <c r="WSY16" s="537"/>
      <c r="WSZ16" s="537"/>
      <c r="WTA16" s="538"/>
      <c r="WTB16" s="539"/>
      <c r="WTD16" s="540"/>
      <c r="WTE16" s="540"/>
      <c r="WTF16" s="541"/>
      <c r="WTG16" s="541"/>
      <c r="WTH16" s="537"/>
      <c r="WTI16" s="266"/>
      <c r="WTJ16" s="267"/>
      <c r="WTK16" s="267"/>
      <c r="WTL16" s="267"/>
      <c r="WTM16" s="267"/>
      <c r="WTN16" s="267"/>
      <c r="WTO16" s="268"/>
      <c r="WTP16" s="269"/>
      <c r="WTQ16" s="269"/>
      <c r="WTR16" s="269"/>
      <c r="WTS16" s="269"/>
      <c r="WTT16" s="270"/>
      <c r="WTU16" s="265"/>
      <c r="WTV16" s="537"/>
      <c r="WTW16" s="537"/>
      <c r="WTX16" s="538"/>
      <c r="WTY16" s="539"/>
      <c r="WUA16" s="540"/>
      <c r="WUB16" s="540"/>
      <c r="WUC16" s="541"/>
      <c r="WUD16" s="541"/>
      <c r="WUE16" s="537"/>
      <c r="WUF16" s="266"/>
      <c r="WUG16" s="267"/>
      <c r="WUH16" s="267"/>
      <c r="WUI16" s="267"/>
      <c r="WUJ16" s="267"/>
      <c r="WUK16" s="267"/>
      <c r="WUL16" s="268"/>
      <c r="WUM16" s="269"/>
      <c r="WUN16" s="269"/>
      <c r="WUO16" s="269"/>
      <c r="WUP16" s="269"/>
      <c r="WUQ16" s="270"/>
      <c r="WUR16" s="265"/>
      <c r="WUS16" s="537"/>
      <c r="WUT16" s="537"/>
      <c r="WUU16" s="538"/>
      <c r="WUV16" s="539"/>
      <c r="WUX16" s="540"/>
      <c r="WUY16" s="540"/>
      <c r="WUZ16" s="541"/>
      <c r="WVA16" s="541"/>
      <c r="WVB16" s="537"/>
      <c r="WVC16" s="266"/>
      <c r="WVD16" s="267"/>
      <c r="WVE16" s="267"/>
      <c r="WVF16" s="267"/>
      <c r="WVG16" s="267"/>
      <c r="WVH16" s="267"/>
      <c r="WVI16" s="268"/>
      <c r="WVJ16" s="269"/>
      <c r="WVK16" s="269"/>
      <c r="WVL16" s="269"/>
      <c r="WVM16" s="269"/>
      <c r="WVN16" s="270"/>
      <c r="WVO16" s="265"/>
      <c r="WVP16" s="537"/>
      <c r="WVQ16" s="537"/>
      <c r="WVR16" s="538"/>
      <c r="WVS16" s="539"/>
      <c r="WVU16" s="540"/>
      <c r="WVV16" s="540"/>
      <c r="WVW16" s="541"/>
      <c r="WVX16" s="541"/>
      <c r="WVY16" s="537"/>
      <c r="WVZ16" s="266"/>
      <c r="WWA16" s="267"/>
      <c r="WWB16" s="267"/>
      <c r="WWC16" s="267"/>
      <c r="WWD16" s="267"/>
      <c r="WWE16" s="267"/>
      <c r="WWF16" s="268"/>
      <c r="WWG16" s="269"/>
      <c r="WWH16" s="269"/>
      <c r="WWI16" s="269"/>
      <c r="WWJ16" s="269"/>
      <c r="WWK16" s="270"/>
      <c r="WWL16" s="265"/>
      <c r="WWM16" s="537"/>
      <c r="WWN16" s="537"/>
      <c r="WWO16" s="538"/>
      <c r="WWP16" s="539"/>
      <c r="WWR16" s="540"/>
      <c r="WWS16" s="540"/>
      <c r="WWT16" s="541"/>
      <c r="WWU16" s="541"/>
      <c r="WWV16" s="537"/>
      <c r="WWW16" s="266"/>
      <c r="WWX16" s="267"/>
      <c r="WWY16" s="267"/>
      <c r="WWZ16" s="267"/>
      <c r="WXA16" s="267"/>
      <c r="WXB16" s="267"/>
      <c r="WXC16" s="268"/>
      <c r="WXD16" s="269"/>
      <c r="WXE16" s="269"/>
      <c r="WXF16" s="269"/>
      <c r="WXG16" s="269"/>
      <c r="WXH16" s="270"/>
      <c r="WXI16" s="265"/>
      <c r="WXJ16" s="537"/>
      <c r="WXK16" s="537"/>
      <c r="WXL16" s="538"/>
      <c r="WXM16" s="539"/>
      <c r="WXO16" s="540"/>
      <c r="WXP16" s="540"/>
      <c r="WXQ16" s="541"/>
      <c r="WXR16" s="541"/>
      <c r="WXS16" s="537"/>
      <c r="WXT16" s="266"/>
      <c r="WXU16" s="267"/>
      <c r="WXV16" s="267"/>
      <c r="WXW16" s="267"/>
      <c r="WXX16" s="267"/>
      <c r="WXY16" s="267"/>
      <c r="WXZ16" s="268"/>
      <c r="WYA16" s="269"/>
      <c r="WYB16" s="269"/>
      <c r="WYC16" s="269"/>
      <c r="WYD16" s="269"/>
      <c r="WYE16" s="270"/>
      <c r="WYF16" s="265"/>
      <c r="WYG16" s="537"/>
      <c r="WYH16" s="537"/>
      <c r="WYI16" s="538"/>
      <c r="WYJ16" s="539"/>
      <c r="WYL16" s="540"/>
      <c r="WYM16" s="540"/>
      <c r="WYN16" s="541"/>
      <c r="WYO16" s="541"/>
      <c r="WYP16" s="537"/>
      <c r="WYQ16" s="266"/>
      <c r="WYR16" s="267"/>
      <c r="WYS16" s="267"/>
      <c r="WYT16" s="267"/>
      <c r="WYU16" s="267"/>
      <c r="WYV16" s="267"/>
      <c r="WYW16" s="268"/>
      <c r="WYX16" s="269"/>
      <c r="WYY16" s="269"/>
      <c r="WYZ16" s="269"/>
      <c r="WZA16" s="269"/>
      <c r="WZB16" s="270"/>
      <c r="WZC16" s="265"/>
      <c r="WZD16" s="537"/>
      <c r="WZE16" s="537"/>
      <c r="WZF16" s="538"/>
      <c r="WZG16" s="539"/>
      <c r="WZI16" s="540"/>
      <c r="WZJ16" s="540"/>
      <c r="WZK16" s="541"/>
      <c r="WZL16" s="541"/>
      <c r="WZM16" s="537"/>
      <c r="WZN16" s="266"/>
      <c r="WZO16" s="267"/>
      <c r="WZP16" s="267"/>
      <c r="WZQ16" s="267"/>
      <c r="WZR16" s="267"/>
      <c r="WZS16" s="267"/>
      <c r="WZT16" s="268"/>
      <c r="WZU16" s="269"/>
      <c r="WZV16" s="269"/>
      <c r="WZW16" s="269"/>
      <c r="WZX16" s="269"/>
      <c r="WZY16" s="270"/>
      <c r="WZZ16" s="265"/>
      <c r="XAA16" s="537"/>
      <c r="XAB16" s="537"/>
      <c r="XAC16" s="538"/>
      <c r="XAD16" s="539"/>
      <c r="XAF16" s="540"/>
      <c r="XAG16" s="540"/>
      <c r="XAH16" s="541"/>
      <c r="XAI16" s="541"/>
      <c r="XAJ16" s="537"/>
      <c r="XAK16" s="266"/>
      <c r="XAL16" s="267"/>
      <c r="XAM16" s="267"/>
      <c r="XAN16" s="267"/>
      <c r="XAO16" s="267"/>
      <c r="XAP16" s="267"/>
      <c r="XAQ16" s="268"/>
      <c r="XAR16" s="269"/>
      <c r="XAS16" s="269"/>
      <c r="XAT16" s="269"/>
      <c r="XAU16" s="269"/>
      <c r="XAV16" s="270"/>
      <c r="XAW16" s="265"/>
      <c r="XAX16" s="537"/>
      <c r="XAY16" s="537"/>
      <c r="XAZ16" s="538"/>
      <c r="XBA16" s="539"/>
      <c r="XBC16" s="540"/>
      <c r="XBD16" s="540"/>
      <c r="XBE16" s="541"/>
      <c r="XBF16" s="541"/>
      <c r="XBG16" s="537"/>
      <c r="XBH16" s="266"/>
      <c r="XBI16" s="267"/>
      <c r="XBJ16" s="267"/>
      <c r="XBK16" s="267"/>
      <c r="XBL16" s="267"/>
      <c r="XBM16" s="267"/>
      <c r="XBN16" s="268"/>
      <c r="XBO16" s="269"/>
      <c r="XBP16" s="269"/>
      <c r="XBQ16" s="269"/>
      <c r="XBR16" s="269"/>
      <c r="XBS16" s="270"/>
      <c r="XBT16" s="265"/>
      <c r="XBU16" s="537"/>
      <c r="XBV16" s="537"/>
      <c r="XBW16" s="538"/>
      <c r="XBX16" s="539"/>
      <c r="XBZ16" s="540"/>
      <c r="XCA16" s="540"/>
      <c r="XCB16" s="541"/>
      <c r="XCC16" s="541"/>
      <c r="XCD16" s="537"/>
      <c r="XCE16" s="266"/>
      <c r="XCF16" s="267"/>
      <c r="XCG16" s="267"/>
      <c r="XCH16" s="267"/>
      <c r="XCI16" s="267"/>
      <c r="XCJ16" s="267"/>
      <c r="XCK16" s="268"/>
      <c r="XCL16" s="269"/>
      <c r="XCM16" s="269"/>
      <c r="XCN16" s="269"/>
      <c r="XCO16" s="269"/>
      <c r="XCP16" s="270"/>
      <c r="XCQ16" s="265"/>
      <c r="XCR16" s="537"/>
      <c r="XCS16" s="537"/>
      <c r="XCT16" s="538"/>
      <c r="XCU16" s="539"/>
      <c r="XCW16" s="540"/>
      <c r="XCX16" s="540"/>
      <c r="XCY16" s="541"/>
      <c r="XCZ16" s="541"/>
      <c r="XDA16" s="537"/>
      <c r="XDB16" s="266"/>
      <c r="XDC16" s="267"/>
      <c r="XDD16" s="267"/>
      <c r="XDE16" s="267"/>
      <c r="XDF16" s="267"/>
      <c r="XDG16" s="267"/>
      <c r="XDH16" s="268"/>
      <c r="XDI16" s="269"/>
      <c r="XDJ16" s="269"/>
      <c r="XDK16" s="269"/>
      <c r="XDL16" s="269"/>
      <c r="XDM16" s="270"/>
      <c r="XDN16" s="265"/>
      <c r="XDO16" s="537"/>
      <c r="XDP16" s="537"/>
      <c r="XDQ16" s="538"/>
      <c r="XDR16" s="539"/>
      <c r="XDT16" s="540"/>
      <c r="XDU16" s="540"/>
      <c r="XDV16" s="541"/>
      <c r="XDW16" s="541"/>
      <c r="XDX16" s="537"/>
      <c r="XDY16" s="266"/>
      <c r="XDZ16" s="267"/>
      <c r="XEA16" s="267"/>
      <c r="XEB16" s="267"/>
      <c r="XEC16" s="267"/>
      <c r="XED16" s="267"/>
      <c r="XEE16" s="268"/>
      <c r="XEF16" s="269"/>
      <c r="XEG16" s="269"/>
      <c r="XEH16" s="269"/>
      <c r="XEI16" s="269"/>
      <c r="XEJ16" s="270"/>
      <c r="XEK16" s="265"/>
      <c r="XEL16" s="537"/>
      <c r="XEM16" s="537"/>
      <c r="XEN16" s="538"/>
      <c r="XEO16" s="539"/>
      <c r="XEQ16" s="540"/>
      <c r="XER16" s="540"/>
      <c r="XES16" s="541"/>
      <c r="XET16" s="541"/>
      <c r="XEU16" s="537"/>
      <c r="XEV16" s="266"/>
      <c r="XEW16" s="267"/>
    </row>
    <row r="17" spans="1:9216 9218:11263 11265:16377" ht="14.5" hidden="1" customHeight="1" x14ac:dyDescent="0.35">
      <c r="A17" s="544"/>
      <c r="B17" s="547"/>
      <c r="C17" s="559"/>
      <c r="D17" s="556"/>
      <c r="E17" s="550"/>
      <c r="F17" s="176" t="s">
        <v>87</v>
      </c>
      <c r="G17" s="369">
        <v>0.9</v>
      </c>
      <c r="H17" s="169"/>
      <c r="I17" s="169"/>
      <c r="J17" s="169"/>
      <c r="K17" s="370"/>
      <c r="L17" s="371">
        <v>0.94</v>
      </c>
      <c r="M17" s="170"/>
      <c r="N17" s="170"/>
      <c r="O17" s="170"/>
      <c r="P17" s="372"/>
      <c r="Q17" s="476">
        <f t="shared" si="1"/>
        <v>1.0444444444444443</v>
      </c>
      <c r="R17" s="168">
        <f>IF(Q17&gt;=90%,500000,0)</f>
        <v>500000</v>
      </c>
      <c r="S17" s="509"/>
      <c r="T17" s="542"/>
      <c r="U17" s="541"/>
      <c r="V17" s="537"/>
      <c r="W17" s="266"/>
      <c r="X17" s="271"/>
      <c r="Y17" s="271"/>
      <c r="Z17" s="271"/>
      <c r="AA17" s="271"/>
      <c r="AB17" s="271"/>
      <c r="AC17" s="272"/>
      <c r="AD17" s="273"/>
      <c r="AE17" s="273"/>
      <c r="AF17" s="273"/>
      <c r="AG17" s="273"/>
      <c r="AH17" s="274"/>
      <c r="AI17" s="265"/>
      <c r="AJ17" s="537"/>
      <c r="AK17" s="537"/>
      <c r="AL17" s="538"/>
      <c r="AM17" s="539"/>
      <c r="AO17" s="540"/>
      <c r="AP17" s="540"/>
      <c r="AQ17" s="542"/>
      <c r="AR17" s="541"/>
      <c r="AS17" s="537"/>
      <c r="AT17" s="266"/>
      <c r="AU17" s="271"/>
      <c r="AV17" s="271"/>
      <c r="AW17" s="271"/>
      <c r="AX17" s="271"/>
      <c r="AY17" s="271"/>
      <c r="AZ17" s="272"/>
      <c r="BA17" s="273"/>
      <c r="BB17" s="273"/>
      <c r="BC17" s="273"/>
      <c r="BD17" s="273"/>
      <c r="BE17" s="274"/>
      <c r="BF17" s="265"/>
      <c r="BG17" s="537"/>
      <c r="BH17" s="537"/>
      <c r="BI17" s="538"/>
      <c r="BJ17" s="539"/>
      <c r="BL17" s="540"/>
      <c r="BM17" s="540"/>
      <c r="BN17" s="542"/>
      <c r="BO17" s="541"/>
      <c r="BP17" s="537"/>
      <c r="BQ17" s="266"/>
      <c r="BR17" s="271"/>
      <c r="BS17" s="271"/>
      <c r="BT17" s="271"/>
      <c r="BU17" s="271"/>
      <c r="BV17" s="271"/>
      <c r="BW17" s="272"/>
      <c r="BX17" s="273"/>
      <c r="BY17" s="273"/>
      <c r="BZ17" s="273"/>
      <c r="CA17" s="273"/>
      <c r="CB17" s="274"/>
      <c r="CC17" s="265"/>
      <c r="CD17" s="537"/>
      <c r="CE17" s="537"/>
      <c r="CF17" s="538"/>
      <c r="CG17" s="539"/>
      <c r="CI17" s="540"/>
      <c r="CJ17" s="540"/>
      <c r="CK17" s="542"/>
      <c r="CL17" s="541"/>
      <c r="CM17" s="537"/>
      <c r="CN17" s="266"/>
      <c r="CO17" s="271"/>
      <c r="CP17" s="271"/>
      <c r="CQ17" s="271"/>
      <c r="CR17" s="271"/>
      <c r="CS17" s="271"/>
      <c r="CT17" s="272"/>
      <c r="CU17" s="273"/>
      <c r="CV17" s="273"/>
      <c r="CW17" s="273"/>
      <c r="CX17" s="273"/>
      <c r="CY17" s="274"/>
      <c r="CZ17" s="265"/>
      <c r="DA17" s="537"/>
      <c r="DB17" s="537"/>
      <c r="DC17" s="538"/>
      <c r="DD17" s="539"/>
      <c r="DF17" s="540"/>
      <c r="DG17" s="540"/>
      <c r="DH17" s="542"/>
      <c r="DI17" s="541"/>
      <c r="DJ17" s="537"/>
      <c r="DK17" s="266"/>
      <c r="DL17" s="271"/>
      <c r="DM17" s="271"/>
      <c r="DN17" s="271"/>
      <c r="DO17" s="271"/>
      <c r="DP17" s="271"/>
      <c r="DQ17" s="272"/>
      <c r="DR17" s="273"/>
      <c r="DS17" s="273"/>
      <c r="DT17" s="273"/>
      <c r="DU17" s="273"/>
      <c r="DV17" s="274"/>
      <c r="DW17" s="265"/>
      <c r="DX17" s="537"/>
      <c r="DY17" s="537"/>
      <c r="DZ17" s="538"/>
      <c r="EA17" s="539"/>
      <c r="EC17" s="540"/>
      <c r="ED17" s="540"/>
      <c r="EE17" s="542"/>
      <c r="EF17" s="541"/>
      <c r="EG17" s="537"/>
      <c r="EH17" s="266"/>
      <c r="EI17" s="271"/>
      <c r="EJ17" s="271"/>
      <c r="EK17" s="271"/>
      <c r="EL17" s="271"/>
      <c r="EM17" s="271"/>
      <c r="EN17" s="272"/>
      <c r="EO17" s="273"/>
      <c r="EP17" s="273"/>
      <c r="EQ17" s="273"/>
      <c r="ER17" s="273"/>
      <c r="ES17" s="274"/>
      <c r="ET17" s="265"/>
      <c r="EU17" s="537"/>
      <c r="EV17" s="537"/>
      <c r="EW17" s="538"/>
      <c r="EX17" s="539"/>
      <c r="EZ17" s="540"/>
      <c r="FA17" s="540"/>
      <c r="FB17" s="542"/>
      <c r="FC17" s="541"/>
      <c r="FD17" s="537"/>
      <c r="FE17" s="266"/>
      <c r="FF17" s="271"/>
      <c r="FG17" s="271"/>
      <c r="FH17" s="271"/>
      <c r="FI17" s="271"/>
      <c r="FJ17" s="271"/>
      <c r="FK17" s="272"/>
      <c r="FL17" s="273"/>
      <c r="FM17" s="273"/>
      <c r="FN17" s="273"/>
      <c r="FO17" s="273"/>
      <c r="FP17" s="274"/>
      <c r="FQ17" s="265"/>
      <c r="FR17" s="537"/>
      <c r="FS17" s="537"/>
      <c r="FT17" s="538"/>
      <c r="FU17" s="539"/>
      <c r="FW17" s="540"/>
      <c r="FX17" s="540"/>
      <c r="FY17" s="542"/>
      <c r="FZ17" s="541"/>
      <c r="GA17" s="537"/>
      <c r="GB17" s="266"/>
      <c r="GC17" s="271"/>
      <c r="GD17" s="271"/>
      <c r="GE17" s="271"/>
      <c r="GF17" s="271"/>
      <c r="GG17" s="271"/>
      <c r="GH17" s="272"/>
      <c r="GI17" s="273"/>
      <c r="GJ17" s="273"/>
      <c r="GK17" s="273"/>
      <c r="GL17" s="273"/>
      <c r="GM17" s="274"/>
      <c r="GN17" s="265"/>
      <c r="GO17" s="537"/>
      <c r="GP17" s="537"/>
      <c r="GQ17" s="538"/>
      <c r="GR17" s="539"/>
      <c r="GT17" s="540"/>
      <c r="GU17" s="540"/>
      <c r="GV17" s="542"/>
      <c r="GW17" s="541"/>
      <c r="GX17" s="537"/>
      <c r="GY17" s="266"/>
      <c r="GZ17" s="271"/>
      <c r="HA17" s="271"/>
      <c r="HB17" s="271"/>
      <c r="HC17" s="271"/>
      <c r="HD17" s="271"/>
      <c r="HE17" s="272"/>
      <c r="HF17" s="273"/>
      <c r="HG17" s="273"/>
      <c r="HH17" s="273"/>
      <c r="HI17" s="273"/>
      <c r="HJ17" s="274"/>
      <c r="HK17" s="265"/>
      <c r="HL17" s="537"/>
      <c r="HM17" s="537"/>
      <c r="HN17" s="538"/>
      <c r="HO17" s="539"/>
      <c r="HQ17" s="540"/>
      <c r="HR17" s="540"/>
      <c r="HS17" s="542"/>
      <c r="HT17" s="541"/>
      <c r="HU17" s="537"/>
      <c r="HV17" s="266"/>
      <c r="HW17" s="271"/>
      <c r="HX17" s="271"/>
      <c r="HY17" s="271"/>
      <c r="HZ17" s="271"/>
      <c r="IA17" s="271"/>
      <c r="IB17" s="272"/>
      <c r="IC17" s="273"/>
      <c r="ID17" s="273"/>
      <c r="IE17" s="273"/>
      <c r="IF17" s="273"/>
      <c r="IG17" s="274"/>
      <c r="IH17" s="265"/>
      <c r="II17" s="537"/>
      <c r="IJ17" s="537"/>
      <c r="IK17" s="538"/>
      <c r="IL17" s="539"/>
      <c r="IN17" s="540"/>
      <c r="IO17" s="540"/>
      <c r="IP17" s="542"/>
      <c r="IQ17" s="541"/>
      <c r="IR17" s="537"/>
      <c r="IS17" s="266"/>
      <c r="IT17" s="271"/>
      <c r="IU17" s="271"/>
      <c r="IV17" s="271"/>
      <c r="IW17" s="271"/>
      <c r="IX17" s="271"/>
      <c r="IY17" s="272"/>
      <c r="IZ17" s="273"/>
      <c r="JA17" s="273"/>
      <c r="JB17" s="273"/>
      <c r="JC17" s="273"/>
      <c r="JD17" s="274"/>
      <c r="JE17" s="265"/>
      <c r="JF17" s="537"/>
      <c r="JG17" s="537"/>
      <c r="JH17" s="538"/>
      <c r="JI17" s="539"/>
      <c r="JK17" s="540"/>
      <c r="JL17" s="540"/>
      <c r="JM17" s="542"/>
      <c r="JN17" s="541"/>
      <c r="JO17" s="537"/>
      <c r="JP17" s="266"/>
      <c r="JQ17" s="271"/>
      <c r="JR17" s="271"/>
      <c r="JS17" s="271"/>
      <c r="JT17" s="271"/>
      <c r="JU17" s="271"/>
      <c r="JV17" s="272"/>
      <c r="JW17" s="273"/>
      <c r="JX17" s="273"/>
      <c r="JY17" s="273"/>
      <c r="JZ17" s="273"/>
      <c r="KA17" s="274"/>
      <c r="KB17" s="265"/>
      <c r="KC17" s="537"/>
      <c r="KD17" s="537"/>
      <c r="KE17" s="538"/>
      <c r="KF17" s="539"/>
      <c r="KH17" s="540"/>
      <c r="KI17" s="540"/>
      <c r="KJ17" s="542"/>
      <c r="KK17" s="541"/>
      <c r="KL17" s="537"/>
      <c r="KM17" s="266"/>
      <c r="KN17" s="271"/>
      <c r="KO17" s="271"/>
      <c r="KP17" s="271"/>
      <c r="KQ17" s="271"/>
      <c r="KR17" s="271"/>
      <c r="KS17" s="272"/>
      <c r="KT17" s="273"/>
      <c r="KU17" s="273"/>
      <c r="KV17" s="273"/>
      <c r="KW17" s="273"/>
      <c r="KX17" s="274"/>
      <c r="KY17" s="265"/>
      <c r="KZ17" s="537"/>
      <c r="LA17" s="537"/>
      <c r="LB17" s="538"/>
      <c r="LC17" s="539"/>
      <c r="LE17" s="540"/>
      <c r="LF17" s="540"/>
      <c r="LG17" s="542"/>
      <c r="LH17" s="541"/>
      <c r="LI17" s="537"/>
      <c r="LJ17" s="266"/>
      <c r="LK17" s="271"/>
      <c r="LL17" s="271"/>
      <c r="LM17" s="271"/>
      <c r="LN17" s="271"/>
      <c r="LO17" s="271"/>
      <c r="LP17" s="272"/>
      <c r="LQ17" s="273"/>
      <c r="LR17" s="273"/>
      <c r="LS17" s="273"/>
      <c r="LT17" s="273"/>
      <c r="LU17" s="274"/>
      <c r="LV17" s="265"/>
      <c r="LW17" s="537"/>
      <c r="LX17" s="537"/>
      <c r="LY17" s="538"/>
      <c r="LZ17" s="539"/>
      <c r="MB17" s="540"/>
      <c r="MC17" s="540"/>
      <c r="MD17" s="542"/>
      <c r="ME17" s="541"/>
      <c r="MF17" s="537"/>
      <c r="MG17" s="266"/>
      <c r="MH17" s="271"/>
      <c r="MI17" s="271"/>
      <c r="MJ17" s="271"/>
      <c r="MK17" s="271"/>
      <c r="ML17" s="271"/>
      <c r="MM17" s="272"/>
      <c r="MN17" s="273"/>
      <c r="MO17" s="273"/>
      <c r="MP17" s="273"/>
      <c r="MQ17" s="273"/>
      <c r="MR17" s="274"/>
      <c r="MS17" s="265"/>
      <c r="MT17" s="537"/>
      <c r="MU17" s="537"/>
      <c r="MV17" s="538"/>
      <c r="MW17" s="539"/>
      <c r="MY17" s="540"/>
      <c r="MZ17" s="540"/>
      <c r="NA17" s="542"/>
      <c r="NB17" s="541"/>
      <c r="NC17" s="537"/>
      <c r="ND17" s="266"/>
      <c r="NE17" s="271"/>
      <c r="NF17" s="271"/>
      <c r="NG17" s="271"/>
      <c r="NH17" s="271"/>
      <c r="NI17" s="271"/>
      <c r="NJ17" s="272"/>
      <c r="NK17" s="273"/>
      <c r="NL17" s="273"/>
      <c r="NM17" s="273"/>
      <c r="NN17" s="273"/>
      <c r="NO17" s="274"/>
      <c r="NP17" s="265"/>
      <c r="NQ17" s="537"/>
      <c r="NR17" s="537"/>
      <c r="NS17" s="538"/>
      <c r="NT17" s="539"/>
      <c r="NV17" s="540"/>
      <c r="NW17" s="540"/>
      <c r="NX17" s="542"/>
      <c r="NY17" s="541"/>
      <c r="NZ17" s="537"/>
      <c r="OA17" s="266"/>
      <c r="OB17" s="271"/>
      <c r="OC17" s="271"/>
      <c r="OD17" s="271"/>
      <c r="OE17" s="271"/>
      <c r="OF17" s="271"/>
      <c r="OG17" s="272"/>
      <c r="OH17" s="273"/>
      <c r="OI17" s="273"/>
      <c r="OJ17" s="273"/>
      <c r="OK17" s="273"/>
      <c r="OL17" s="274"/>
      <c r="OM17" s="265"/>
      <c r="ON17" s="537"/>
      <c r="OO17" s="537"/>
      <c r="OP17" s="538"/>
      <c r="OQ17" s="539"/>
      <c r="OS17" s="540"/>
      <c r="OT17" s="540"/>
      <c r="OU17" s="542"/>
      <c r="OV17" s="541"/>
      <c r="OW17" s="537"/>
      <c r="OX17" s="266"/>
      <c r="OY17" s="271"/>
      <c r="OZ17" s="271"/>
      <c r="PA17" s="271"/>
      <c r="PB17" s="271"/>
      <c r="PC17" s="271"/>
      <c r="PD17" s="272"/>
      <c r="PE17" s="273"/>
      <c r="PF17" s="273"/>
      <c r="PG17" s="273"/>
      <c r="PH17" s="273"/>
      <c r="PI17" s="274"/>
      <c r="PJ17" s="265"/>
      <c r="PK17" s="537"/>
      <c r="PL17" s="537"/>
      <c r="PM17" s="538"/>
      <c r="PN17" s="539"/>
      <c r="PP17" s="540"/>
      <c r="PQ17" s="540"/>
      <c r="PR17" s="542"/>
      <c r="PS17" s="541"/>
      <c r="PT17" s="537"/>
      <c r="PU17" s="266"/>
      <c r="PV17" s="271"/>
      <c r="PW17" s="271"/>
      <c r="PX17" s="271"/>
      <c r="PY17" s="271"/>
      <c r="PZ17" s="271"/>
      <c r="QA17" s="272"/>
      <c r="QB17" s="273"/>
      <c r="QC17" s="273"/>
      <c r="QD17" s="273"/>
      <c r="QE17" s="273"/>
      <c r="QF17" s="274"/>
      <c r="QG17" s="265"/>
      <c r="QH17" s="537"/>
      <c r="QI17" s="537"/>
      <c r="QJ17" s="538"/>
      <c r="QK17" s="539"/>
      <c r="QM17" s="540"/>
      <c r="QN17" s="540"/>
      <c r="QO17" s="542"/>
      <c r="QP17" s="541"/>
      <c r="QQ17" s="537"/>
      <c r="QR17" s="266"/>
      <c r="QS17" s="271"/>
      <c r="QT17" s="271"/>
      <c r="QU17" s="271"/>
      <c r="QV17" s="271"/>
      <c r="QW17" s="271"/>
      <c r="QX17" s="272"/>
      <c r="QY17" s="273"/>
      <c r="QZ17" s="273"/>
      <c r="RA17" s="273"/>
      <c r="RB17" s="273"/>
      <c r="RC17" s="274"/>
      <c r="RD17" s="265"/>
      <c r="RE17" s="537"/>
      <c r="RF17" s="537"/>
      <c r="RG17" s="538"/>
      <c r="RH17" s="539"/>
      <c r="RJ17" s="540"/>
      <c r="RK17" s="540"/>
      <c r="RL17" s="542"/>
      <c r="RM17" s="541"/>
      <c r="RN17" s="537"/>
      <c r="RO17" s="266"/>
      <c r="RP17" s="271"/>
      <c r="RQ17" s="271"/>
      <c r="RR17" s="271"/>
      <c r="RS17" s="271"/>
      <c r="RT17" s="271"/>
      <c r="RU17" s="272"/>
      <c r="RV17" s="273"/>
      <c r="RW17" s="273"/>
      <c r="RX17" s="273"/>
      <c r="RY17" s="273"/>
      <c r="RZ17" s="274"/>
      <c r="SA17" s="265"/>
      <c r="SB17" s="537"/>
      <c r="SC17" s="537"/>
      <c r="SD17" s="538"/>
      <c r="SE17" s="539"/>
      <c r="SG17" s="540"/>
      <c r="SH17" s="540"/>
      <c r="SI17" s="542"/>
      <c r="SJ17" s="541"/>
      <c r="SK17" s="537"/>
      <c r="SL17" s="266"/>
      <c r="SM17" s="271"/>
      <c r="SN17" s="271"/>
      <c r="SO17" s="271"/>
      <c r="SP17" s="271"/>
      <c r="SQ17" s="271"/>
      <c r="SR17" s="272"/>
      <c r="SS17" s="273"/>
      <c r="ST17" s="273"/>
      <c r="SU17" s="273"/>
      <c r="SV17" s="273"/>
      <c r="SW17" s="274"/>
      <c r="SX17" s="265"/>
      <c r="SY17" s="537"/>
      <c r="SZ17" s="537"/>
      <c r="TA17" s="538"/>
      <c r="TB17" s="539"/>
      <c r="TD17" s="540"/>
      <c r="TE17" s="540"/>
      <c r="TF17" s="542"/>
      <c r="TG17" s="541"/>
      <c r="TH17" s="537"/>
      <c r="TI17" s="266"/>
      <c r="TJ17" s="271"/>
      <c r="TK17" s="271"/>
      <c r="TL17" s="271"/>
      <c r="TM17" s="271"/>
      <c r="TN17" s="271"/>
      <c r="TO17" s="272"/>
      <c r="TP17" s="273"/>
      <c r="TQ17" s="273"/>
      <c r="TR17" s="273"/>
      <c r="TS17" s="273"/>
      <c r="TT17" s="274"/>
      <c r="TU17" s="265"/>
      <c r="TV17" s="537"/>
      <c r="TW17" s="537"/>
      <c r="TX17" s="538"/>
      <c r="TY17" s="539"/>
      <c r="UA17" s="540"/>
      <c r="UB17" s="540"/>
      <c r="UC17" s="542"/>
      <c r="UD17" s="541"/>
      <c r="UE17" s="537"/>
      <c r="UF17" s="266"/>
      <c r="UG17" s="271"/>
      <c r="UH17" s="271"/>
      <c r="UI17" s="271"/>
      <c r="UJ17" s="271"/>
      <c r="UK17" s="271"/>
      <c r="UL17" s="272"/>
      <c r="UM17" s="273"/>
      <c r="UN17" s="273"/>
      <c r="UO17" s="273"/>
      <c r="UP17" s="273"/>
      <c r="UQ17" s="274"/>
      <c r="UR17" s="265"/>
      <c r="US17" s="537"/>
      <c r="UT17" s="537"/>
      <c r="UU17" s="538"/>
      <c r="UV17" s="539"/>
      <c r="UX17" s="540"/>
      <c r="UY17" s="540"/>
      <c r="UZ17" s="542"/>
      <c r="VA17" s="541"/>
      <c r="VB17" s="537"/>
      <c r="VC17" s="266"/>
      <c r="VD17" s="271"/>
      <c r="VE17" s="271"/>
      <c r="VF17" s="271"/>
      <c r="VG17" s="271"/>
      <c r="VH17" s="271"/>
      <c r="VI17" s="272"/>
      <c r="VJ17" s="273"/>
      <c r="VK17" s="273"/>
      <c r="VL17" s="273"/>
      <c r="VM17" s="273"/>
      <c r="VN17" s="274"/>
      <c r="VO17" s="265"/>
      <c r="VP17" s="537"/>
      <c r="VQ17" s="537"/>
      <c r="VR17" s="538"/>
      <c r="VS17" s="539"/>
      <c r="VU17" s="540"/>
      <c r="VV17" s="540"/>
      <c r="VW17" s="542"/>
      <c r="VX17" s="541"/>
      <c r="VY17" s="537"/>
      <c r="VZ17" s="266"/>
      <c r="WA17" s="271"/>
      <c r="WB17" s="271"/>
      <c r="WC17" s="271"/>
      <c r="WD17" s="271"/>
      <c r="WE17" s="271"/>
      <c r="WF17" s="272"/>
      <c r="WG17" s="273"/>
      <c r="WH17" s="273"/>
      <c r="WI17" s="273"/>
      <c r="WJ17" s="273"/>
      <c r="WK17" s="274"/>
      <c r="WL17" s="265"/>
      <c r="WM17" s="537"/>
      <c r="WN17" s="537"/>
      <c r="WO17" s="538"/>
      <c r="WP17" s="539"/>
      <c r="WR17" s="540"/>
      <c r="WS17" s="540"/>
      <c r="WT17" s="542"/>
      <c r="WU17" s="541"/>
      <c r="WV17" s="537"/>
      <c r="WW17" s="266"/>
      <c r="WX17" s="271"/>
      <c r="WY17" s="271"/>
      <c r="WZ17" s="271"/>
      <c r="XA17" s="271"/>
      <c r="XB17" s="271"/>
      <c r="XC17" s="272"/>
      <c r="XD17" s="273"/>
      <c r="XE17" s="273"/>
      <c r="XF17" s="273"/>
      <c r="XG17" s="273"/>
      <c r="XH17" s="274"/>
      <c r="XI17" s="265"/>
      <c r="XJ17" s="537"/>
      <c r="XK17" s="537"/>
      <c r="XL17" s="538"/>
      <c r="XM17" s="539"/>
      <c r="XO17" s="540"/>
      <c r="XP17" s="540"/>
      <c r="XQ17" s="542"/>
      <c r="XR17" s="541"/>
      <c r="XS17" s="537"/>
      <c r="XT17" s="266"/>
      <c r="XU17" s="271"/>
      <c r="XV17" s="271"/>
      <c r="XW17" s="271"/>
      <c r="XX17" s="271"/>
      <c r="XY17" s="271"/>
      <c r="XZ17" s="272"/>
      <c r="YA17" s="273"/>
      <c r="YB17" s="273"/>
      <c r="YC17" s="273"/>
      <c r="YD17" s="273"/>
      <c r="YE17" s="274"/>
      <c r="YF17" s="265"/>
      <c r="YG17" s="537"/>
      <c r="YH17" s="537"/>
      <c r="YI17" s="538"/>
      <c r="YJ17" s="539"/>
      <c r="YL17" s="540"/>
      <c r="YM17" s="540"/>
      <c r="YN17" s="542"/>
      <c r="YO17" s="541"/>
      <c r="YP17" s="537"/>
      <c r="YQ17" s="266"/>
      <c r="YR17" s="271"/>
      <c r="YS17" s="271"/>
      <c r="YT17" s="271"/>
      <c r="YU17" s="271"/>
      <c r="YV17" s="271"/>
      <c r="YW17" s="272"/>
      <c r="YX17" s="273"/>
      <c r="YY17" s="273"/>
      <c r="YZ17" s="273"/>
      <c r="ZA17" s="273"/>
      <c r="ZB17" s="274"/>
      <c r="ZC17" s="265"/>
      <c r="ZD17" s="537"/>
      <c r="ZE17" s="537"/>
      <c r="ZF17" s="538"/>
      <c r="ZG17" s="539"/>
      <c r="ZI17" s="540"/>
      <c r="ZJ17" s="540"/>
      <c r="ZK17" s="542"/>
      <c r="ZL17" s="541"/>
      <c r="ZM17" s="537"/>
      <c r="ZN17" s="266"/>
      <c r="ZO17" s="271"/>
      <c r="ZP17" s="271"/>
      <c r="ZQ17" s="271"/>
      <c r="ZR17" s="271"/>
      <c r="ZS17" s="271"/>
      <c r="ZT17" s="272"/>
      <c r="ZU17" s="273"/>
      <c r="ZV17" s="273"/>
      <c r="ZW17" s="273"/>
      <c r="ZX17" s="273"/>
      <c r="ZY17" s="274"/>
      <c r="ZZ17" s="265"/>
      <c r="AAA17" s="537"/>
      <c r="AAB17" s="537"/>
      <c r="AAC17" s="538"/>
      <c r="AAD17" s="539"/>
      <c r="AAF17" s="540"/>
      <c r="AAG17" s="540"/>
      <c r="AAH17" s="542"/>
      <c r="AAI17" s="541"/>
      <c r="AAJ17" s="537"/>
      <c r="AAK17" s="266"/>
      <c r="AAL17" s="271"/>
      <c r="AAM17" s="271"/>
      <c r="AAN17" s="271"/>
      <c r="AAO17" s="271"/>
      <c r="AAP17" s="271"/>
      <c r="AAQ17" s="272"/>
      <c r="AAR17" s="273"/>
      <c r="AAS17" s="273"/>
      <c r="AAT17" s="273"/>
      <c r="AAU17" s="273"/>
      <c r="AAV17" s="274"/>
      <c r="AAW17" s="265"/>
      <c r="AAX17" s="537"/>
      <c r="AAY17" s="537"/>
      <c r="AAZ17" s="538"/>
      <c r="ABA17" s="539"/>
      <c r="ABC17" s="540"/>
      <c r="ABD17" s="540"/>
      <c r="ABE17" s="542"/>
      <c r="ABF17" s="541"/>
      <c r="ABG17" s="537"/>
      <c r="ABH17" s="266"/>
      <c r="ABI17" s="271"/>
      <c r="ABJ17" s="271"/>
      <c r="ABK17" s="271"/>
      <c r="ABL17" s="271"/>
      <c r="ABM17" s="271"/>
      <c r="ABN17" s="272"/>
      <c r="ABO17" s="273"/>
      <c r="ABP17" s="273"/>
      <c r="ABQ17" s="273"/>
      <c r="ABR17" s="273"/>
      <c r="ABS17" s="274"/>
      <c r="ABT17" s="265"/>
      <c r="ABU17" s="537"/>
      <c r="ABV17" s="537"/>
      <c r="ABW17" s="538"/>
      <c r="ABX17" s="539"/>
      <c r="ABZ17" s="540"/>
      <c r="ACA17" s="540"/>
      <c r="ACB17" s="542"/>
      <c r="ACC17" s="541"/>
      <c r="ACD17" s="537"/>
      <c r="ACE17" s="266"/>
      <c r="ACF17" s="271"/>
      <c r="ACG17" s="271"/>
      <c r="ACH17" s="271"/>
      <c r="ACI17" s="271"/>
      <c r="ACJ17" s="271"/>
      <c r="ACK17" s="272"/>
      <c r="ACL17" s="273"/>
      <c r="ACM17" s="273"/>
      <c r="ACN17" s="273"/>
      <c r="ACO17" s="273"/>
      <c r="ACP17" s="274"/>
      <c r="ACQ17" s="265"/>
      <c r="ACR17" s="537"/>
      <c r="ACS17" s="537"/>
      <c r="ACT17" s="538"/>
      <c r="ACU17" s="539"/>
      <c r="ACW17" s="540"/>
      <c r="ACX17" s="540"/>
      <c r="ACY17" s="542"/>
      <c r="ACZ17" s="541"/>
      <c r="ADA17" s="537"/>
      <c r="ADB17" s="266"/>
      <c r="ADC17" s="271"/>
      <c r="ADD17" s="271"/>
      <c r="ADE17" s="271"/>
      <c r="ADF17" s="271"/>
      <c r="ADG17" s="271"/>
      <c r="ADH17" s="272"/>
      <c r="ADI17" s="273"/>
      <c r="ADJ17" s="273"/>
      <c r="ADK17" s="273"/>
      <c r="ADL17" s="273"/>
      <c r="ADM17" s="274"/>
      <c r="ADN17" s="265"/>
      <c r="ADO17" s="537"/>
      <c r="ADP17" s="537"/>
      <c r="ADQ17" s="538"/>
      <c r="ADR17" s="539"/>
      <c r="ADT17" s="540"/>
      <c r="ADU17" s="540"/>
      <c r="ADV17" s="542"/>
      <c r="ADW17" s="541"/>
      <c r="ADX17" s="537"/>
      <c r="ADY17" s="266"/>
      <c r="ADZ17" s="271"/>
      <c r="AEA17" s="271"/>
      <c r="AEB17" s="271"/>
      <c r="AEC17" s="271"/>
      <c r="AED17" s="271"/>
      <c r="AEE17" s="272"/>
      <c r="AEF17" s="273"/>
      <c r="AEG17" s="273"/>
      <c r="AEH17" s="273"/>
      <c r="AEI17" s="273"/>
      <c r="AEJ17" s="274"/>
      <c r="AEK17" s="265"/>
      <c r="AEL17" s="537"/>
      <c r="AEM17" s="537"/>
      <c r="AEN17" s="538"/>
      <c r="AEO17" s="539"/>
      <c r="AEQ17" s="540"/>
      <c r="AER17" s="540"/>
      <c r="AES17" s="542"/>
      <c r="AET17" s="541"/>
      <c r="AEU17" s="537"/>
      <c r="AEV17" s="266"/>
      <c r="AEW17" s="271"/>
      <c r="AEX17" s="271"/>
      <c r="AEY17" s="271"/>
      <c r="AEZ17" s="271"/>
      <c r="AFA17" s="271"/>
      <c r="AFB17" s="272"/>
      <c r="AFC17" s="273"/>
      <c r="AFD17" s="273"/>
      <c r="AFE17" s="273"/>
      <c r="AFF17" s="273"/>
      <c r="AFG17" s="274"/>
      <c r="AFH17" s="265"/>
      <c r="AFI17" s="537"/>
      <c r="AFJ17" s="537"/>
      <c r="AFK17" s="538"/>
      <c r="AFL17" s="539"/>
      <c r="AFN17" s="540"/>
      <c r="AFO17" s="540"/>
      <c r="AFP17" s="542"/>
      <c r="AFQ17" s="541"/>
      <c r="AFR17" s="537"/>
      <c r="AFS17" s="266"/>
      <c r="AFT17" s="271"/>
      <c r="AFU17" s="271"/>
      <c r="AFV17" s="271"/>
      <c r="AFW17" s="271"/>
      <c r="AFX17" s="271"/>
      <c r="AFY17" s="272"/>
      <c r="AFZ17" s="273"/>
      <c r="AGA17" s="273"/>
      <c r="AGB17" s="273"/>
      <c r="AGC17" s="273"/>
      <c r="AGD17" s="274"/>
      <c r="AGE17" s="265"/>
      <c r="AGF17" s="537"/>
      <c r="AGG17" s="537"/>
      <c r="AGH17" s="538"/>
      <c r="AGI17" s="539"/>
      <c r="AGK17" s="540"/>
      <c r="AGL17" s="540"/>
      <c r="AGM17" s="542"/>
      <c r="AGN17" s="541"/>
      <c r="AGO17" s="537"/>
      <c r="AGP17" s="266"/>
      <c r="AGQ17" s="271"/>
      <c r="AGR17" s="271"/>
      <c r="AGS17" s="271"/>
      <c r="AGT17" s="271"/>
      <c r="AGU17" s="271"/>
      <c r="AGV17" s="272"/>
      <c r="AGW17" s="273"/>
      <c r="AGX17" s="273"/>
      <c r="AGY17" s="273"/>
      <c r="AGZ17" s="273"/>
      <c r="AHA17" s="274"/>
      <c r="AHB17" s="265"/>
      <c r="AHC17" s="537"/>
      <c r="AHD17" s="537"/>
      <c r="AHE17" s="538"/>
      <c r="AHF17" s="539"/>
      <c r="AHH17" s="540"/>
      <c r="AHI17" s="540"/>
      <c r="AHJ17" s="542"/>
      <c r="AHK17" s="541"/>
      <c r="AHL17" s="537"/>
      <c r="AHM17" s="266"/>
      <c r="AHN17" s="271"/>
      <c r="AHO17" s="271"/>
      <c r="AHP17" s="271"/>
      <c r="AHQ17" s="271"/>
      <c r="AHR17" s="271"/>
      <c r="AHS17" s="272"/>
      <c r="AHT17" s="273"/>
      <c r="AHU17" s="273"/>
      <c r="AHV17" s="273"/>
      <c r="AHW17" s="273"/>
      <c r="AHX17" s="274"/>
      <c r="AHY17" s="265"/>
      <c r="AHZ17" s="537"/>
      <c r="AIA17" s="537"/>
      <c r="AIB17" s="538"/>
      <c r="AIC17" s="539"/>
      <c r="AIE17" s="540"/>
      <c r="AIF17" s="540"/>
      <c r="AIG17" s="542"/>
      <c r="AIH17" s="541"/>
      <c r="AII17" s="537"/>
      <c r="AIJ17" s="266"/>
      <c r="AIK17" s="271"/>
      <c r="AIL17" s="271"/>
      <c r="AIM17" s="271"/>
      <c r="AIN17" s="271"/>
      <c r="AIO17" s="271"/>
      <c r="AIP17" s="272"/>
      <c r="AIQ17" s="273"/>
      <c r="AIR17" s="273"/>
      <c r="AIS17" s="273"/>
      <c r="AIT17" s="273"/>
      <c r="AIU17" s="274"/>
      <c r="AIV17" s="265"/>
      <c r="AIW17" s="537"/>
      <c r="AIX17" s="537"/>
      <c r="AIY17" s="538"/>
      <c r="AIZ17" s="539"/>
      <c r="AJB17" s="540"/>
      <c r="AJC17" s="540"/>
      <c r="AJD17" s="542"/>
      <c r="AJE17" s="541"/>
      <c r="AJF17" s="537"/>
      <c r="AJG17" s="266"/>
      <c r="AJH17" s="271"/>
      <c r="AJI17" s="271"/>
      <c r="AJJ17" s="271"/>
      <c r="AJK17" s="271"/>
      <c r="AJL17" s="271"/>
      <c r="AJM17" s="272"/>
      <c r="AJN17" s="273"/>
      <c r="AJO17" s="273"/>
      <c r="AJP17" s="273"/>
      <c r="AJQ17" s="273"/>
      <c r="AJR17" s="274"/>
      <c r="AJS17" s="265"/>
      <c r="AJT17" s="537"/>
      <c r="AJU17" s="537"/>
      <c r="AJV17" s="538"/>
      <c r="AJW17" s="539"/>
      <c r="AJY17" s="540"/>
      <c r="AJZ17" s="540"/>
      <c r="AKA17" s="542"/>
      <c r="AKB17" s="541"/>
      <c r="AKC17" s="537"/>
      <c r="AKD17" s="266"/>
      <c r="AKE17" s="271"/>
      <c r="AKF17" s="271"/>
      <c r="AKG17" s="271"/>
      <c r="AKH17" s="271"/>
      <c r="AKI17" s="271"/>
      <c r="AKJ17" s="272"/>
      <c r="AKK17" s="273"/>
      <c r="AKL17" s="273"/>
      <c r="AKM17" s="273"/>
      <c r="AKN17" s="273"/>
      <c r="AKO17" s="274"/>
      <c r="AKP17" s="265"/>
      <c r="AKQ17" s="537"/>
      <c r="AKR17" s="537"/>
      <c r="AKS17" s="538"/>
      <c r="AKT17" s="539"/>
      <c r="AKV17" s="540"/>
      <c r="AKW17" s="540"/>
      <c r="AKX17" s="542"/>
      <c r="AKY17" s="541"/>
      <c r="AKZ17" s="537"/>
      <c r="ALA17" s="266"/>
      <c r="ALB17" s="271"/>
      <c r="ALC17" s="271"/>
      <c r="ALD17" s="271"/>
      <c r="ALE17" s="271"/>
      <c r="ALF17" s="271"/>
      <c r="ALG17" s="272"/>
      <c r="ALH17" s="273"/>
      <c r="ALI17" s="273"/>
      <c r="ALJ17" s="273"/>
      <c r="ALK17" s="273"/>
      <c r="ALL17" s="274"/>
      <c r="ALM17" s="265"/>
      <c r="ALN17" s="537"/>
      <c r="ALO17" s="537"/>
      <c r="ALP17" s="538"/>
      <c r="ALQ17" s="539"/>
      <c r="ALS17" s="540"/>
      <c r="ALT17" s="540"/>
      <c r="ALU17" s="542"/>
      <c r="ALV17" s="541"/>
      <c r="ALW17" s="537"/>
      <c r="ALX17" s="266"/>
      <c r="ALY17" s="271"/>
      <c r="ALZ17" s="271"/>
      <c r="AMA17" s="271"/>
      <c r="AMB17" s="271"/>
      <c r="AMC17" s="271"/>
      <c r="AMD17" s="272"/>
      <c r="AME17" s="273"/>
      <c r="AMF17" s="273"/>
      <c r="AMG17" s="273"/>
      <c r="AMH17" s="273"/>
      <c r="AMI17" s="274"/>
      <c r="AMJ17" s="265"/>
      <c r="AMK17" s="537"/>
      <c r="AML17" s="537"/>
      <c r="AMM17" s="538"/>
      <c r="AMN17" s="539"/>
      <c r="AMP17" s="540"/>
      <c r="AMQ17" s="540"/>
      <c r="AMR17" s="542"/>
      <c r="AMS17" s="541"/>
      <c r="AMT17" s="537"/>
      <c r="AMU17" s="266"/>
      <c r="AMV17" s="271"/>
      <c r="AMW17" s="271"/>
      <c r="AMX17" s="271"/>
      <c r="AMY17" s="271"/>
      <c r="AMZ17" s="271"/>
      <c r="ANA17" s="272"/>
      <c r="ANB17" s="273"/>
      <c r="ANC17" s="273"/>
      <c r="AND17" s="273"/>
      <c r="ANE17" s="273"/>
      <c r="ANF17" s="274"/>
      <c r="ANG17" s="265"/>
      <c r="ANH17" s="537"/>
      <c r="ANI17" s="537"/>
      <c r="ANJ17" s="538"/>
      <c r="ANK17" s="539"/>
      <c r="ANM17" s="540"/>
      <c r="ANN17" s="540"/>
      <c r="ANO17" s="542"/>
      <c r="ANP17" s="541"/>
      <c r="ANQ17" s="537"/>
      <c r="ANR17" s="266"/>
      <c r="ANS17" s="271"/>
      <c r="ANT17" s="271"/>
      <c r="ANU17" s="271"/>
      <c r="ANV17" s="271"/>
      <c r="ANW17" s="271"/>
      <c r="ANX17" s="272"/>
      <c r="ANY17" s="273"/>
      <c r="ANZ17" s="273"/>
      <c r="AOA17" s="273"/>
      <c r="AOB17" s="273"/>
      <c r="AOC17" s="274"/>
      <c r="AOD17" s="265"/>
      <c r="AOE17" s="537"/>
      <c r="AOF17" s="537"/>
      <c r="AOG17" s="538"/>
      <c r="AOH17" s="539"/>
      <c r="AOJ17" s="540"/>
      <c r="AOK17" s="540"/>
      <c r="AOL17" s="542"/>
      <c r="AOM17" s="541"/>
      <c r="AON17" s="537"/>
      <c r="AOO17" s="266"/>
      <c r="AOP17" s="271"/>
      <c r="AOQ17" s="271"/>
      <c r="AOR17" s="271"/>
      <c r="AOS17" s="271"/>
      <c r="AOT17" s="271"/>
      <c r="AOU17" s="272"/>
      <c r="AOV17" s="273"/>
      <c r="AOW17" s="273"/>
      <c r="AOX17" s="273"/>
      <c r="AOY17" s="273"/>
      <c r="AOZ17" s="274"/>
      <c r="APA17" s="265"/>
      <c r="APB17" s="537"/>
      <c r="APC17" s="537"/>
      <c r="APD17" s="538"/>
      <c r="APE17" s="539"/>
      <c r="APG17" s="540"/>
      <c r="APH17" s="540"/>
      <c r="API17" s="542"/>
      <c r="APJ17" s="541"/>
      <c r="APK17" s="537"/>
      <c r="APL17" s="266"/>
      <c r="APM17" s="271"/>
      <c r="APN17" s="271"/>
      <c r="APO17" s="271"/>
      <c r="APP17" s="271"/>
      <c r="APQ17" s="271"/>
      <c r="APR17" s="272"/>
      <c r="APS17" s="273"/>
      <c r="APT17" s="273"/>
      <c r="APU17" s="273"/>
      <c r="APV17" s="273"/>
      <c r="APW17" s="274"/>
      <c r="APX17" s="265"/>
      <c r="APY17" s="537"/>
      <c r="APZ17" s="537"/>
      <c r="AQA17" s="538"/>
      <c r="AQB17" s="539"/>
      <c r="AQD17" s="540"/>
      <c r="AQE17" s="540"/>
      <c r="AQF17" s="542"/>
      <c r="AQG17" s="541"/>
      <c r="AQH17" s="537"/>
      <c r="AQI17" s="266"/>
      <c r="AQJ17" s="271"/>
      <c r="AQK17" s="271"/>
      <c r="AQL17" s="271"/>
      <c r="AQM17" s="271"/>
      <c r="AQN17" s="271"/>
      <c r="AQO17" s="272"/>
      <c r="AQP17" s="273"/>
      <c r="AQQ17" s="273"/>
      <c r="AQR17" s="273"/>
      <c r="AQS17" s="273"/>
      <c r="AQT17" s="274"/>
      <c r="AQU17" s="265"/>
      <c r="AQV17" s="537"/>
      <c r="AQW17" s="537"/>
      <c r="AQX17" s="538"/>
      <c r="AQY17" s="539"/>
      <c r="ARA17" s="540"/>
      <c r="ARB17" s="540"/>
      <c r="ARC17" s="542"/>
      <c r="ARD17" s="541"/>
      <c r="ARE17" s="537"/>
      <c r="ARF17" s="266"/>
      <c r="ARG17" s="271"/>
      <c r="ARH17" s="271"/>
      <c r="ARI17" s="271"/>
      <c r="ARJ17" s="271"/>
      <c r="ARK17" s="271"/>
      <c r="ARL17" s="272"/>
      <c r="ARM17" s="273"/>
      <c r="ARN17" s="273"/>
      <c r="ARO17" s="273"/>
      <c r="ARP17" s="273"/>
      <c r="ARQ17" s="274"/>
      <c r="ARR17" s="265"/>
      <c r="ARS17" s="537"/>
      <c r="ART17" s="537"/>
      <c r="ARU17" s="538"/>
      <c r="ARV17" s="539"/>
      <c r="ARX17" s="540"/>
      <c r="ARY17" s="540"/>
      <c r="ARZ17" s="542"/>
      <c r="ASA17" s="541"/>
      <c r="ASB17" s="537"/>
      <c r="ASC17" s="266"/>
      <c r="ASD17" s="271"/>
      <c r="ASE17" s="271"/>
      <c r="ASF17" s="271"/>
      <c r="ASG17" s="271"/>
      <c r="ASH17" s="271"/>
      <c r="ASI17" s="272"/>
      <c r="ASJ17" s="273"/>
      <c r="ASK17" s="273"/>
      <c r="ASL17" s="273"/>
      <c r="ASM17" s="273"/>
      <c r="ASN17" s="274"/>
      <c r="ASO17" s="265"/>
      <c r="ASP17" s="537"/>
      <c r="ASQ17" s="537"/>
      <c r="ASR17" s="538"/>
      <c r="ASS17" s="539"/>
      <c r="ASU17" s="540"/>
      <c r="ASV17" s="540"/>
      <c r="ASW17" s="542"/>
      <c r="ASX17" s="541"/>
      <c r="ASY17" s="537"/>
      <c r="ASZ17" s="266"/>
      <c r="ATA17" s="271"/>
      <c r="ATB17" s="271"/>
      <c r="ATC17" s="271"/>
      <c r="ATD17" s="271"/>
      <c r="ATE17" s="271"/>
      <c r="ATF17" s="272"/>
      <c r="ATG17" s="273"/>
      <c r="ATH17" s="273"/>
      <c r="ATI17" s="273"/>
      <c r="ATJ17" s="273"/>
      <c r="ATK17" s="274"/>
      <c r="ATL17" s="265"/>
      <c r="ATM17" s="537"/>
      <c r="ATN17" s="537"/>
      <c r="ATO17" s="538"/>
      <c r="ATP17" s="539"/>
      <c r="ATR17" s="540"/>
      <c r="ATS17" s="540"/>
      <c r="ATT17" s="542"/>
      <c r="ATU17" s="541"/>
      <c r="ATV17" s="537"/>
      <c r="ATW17" s="266"/>
      <c r="ATX17" s="271"/>
      <c r="ATY17" s="271"/>
      <c r="ATZ17" s="271"/>
      <c r="AUA17" s="271"/>
      <c r="AUB17" s="271"/>
      <c r="AUC17" s="272"/>
      <c r="AUD17" s="273"/>
      <c r="AUE17" s="273"/>
      <c r="AUF17" s="273"/>
      <c r="AUG17" s="273"/>
      <c r="AUH17" s="274"/>
      <c r="AUI17" s="265"/>
      <c r="AUJ17" s="537"/>
      <c r="AUK17" s="537"/>
      <c r="AUL17" s="538"/>
      <c r="AUM17" s="539"/>
      <c r="AUO17" s="540"/>
      <c r="AUP17" s="540"/>
      <c r="AUQ17" s="542"/>
      <c r="AUR17" s="541"/>
      <c r="AUS17" s="537"/>
      <c r="AUT17" s="266"/>
      <c r="AUU17" s="271"/>
      <c r="AUV17" s="271"/>
      <c r="AUW17" s="271"/>
      <c r="AUX17" s="271"/>
      <c r="AUY17" s="271"/>
      <c r="AUZ17" s="272"/>
      <c r="AVA17" s="273"/>
      <c r="AVB17" s="273"/>
      <c r="AVC17" s="273"/>
      <c r="AVD17" s="273"/>
      <c r="AVE17" s="274"/>
      <c r="AVF17" s="265"/>
      <c r="AVG17" s="537"/>
      <c r="AVH17" s="537"/>
      <c r="AVI17" s="538"/>
      <c r="AVJ17" s="539"/>
      <c r="AVL17" s="540"/>
      <c r="AVM17" s="540"/>
      <c r="AVN17" s="542"/>
      <c r="AVO17" s="541"/>
      <c r="AVP17" s="537"/>
      <c r="AVQ17" s="266"/>
      <c r="AVR17" s="271"/>
      <c r="AVS17" s="271"/>
      <c r="AVT17" s="271"/>
      <c r="AVU17" s="271"/>
      <c r="AVV17" s="271"/>
      <c r="AVW17" s="272"/>
      <c r="AVX17" s="273"/>
      <c r="AVY17" s="273"/>
      <c r="AVZ17" s="273"/>
      <c r="AWA17" s="273"/>
      <c r="AWB17" s="274"/>
      <c r="AWC17" s="265"/>
      <c r="AWD17" s="537"/>
      <c r="AWE17" s="537"/>
      <c r="AWF17" s="538"/>
      <c r="AWG17" s="539"/>
      <c r="AWI17" s="540"/>
      <c r="AWJ17" s="540"/>
      <c r="AWK17" s="542"/>
      <c r="AWL17" s="541"/>
      <c r="AWM17" s="537"/>
      <c r="AWN17" s="266"/>
      <c r="AWO17" s="271"/>
      <c r="AWP17" s="271"/>
      <c r="AWQ17" s="271"/>
      <c r="AWR17" s="271"/>
      <c r="AWS17" s="271"/>
      <c r="AWT17" s="272"/>
      <c r="AWU17" s="273"/>
      <c r="AWV17" s="273"/>
      <c r="AWW17" s="273"/>
      <c r="AWX17" s="273"/>
      <c r="AWY17" s="274"/>
      <c r="AWZ17" s="265"/>
      <c r="AXA17" s="537"/>
      <c r="AXB17" s="537"/>
      <c r="AXC17" s="538"/>
      <c r="AXD17" s="539"/>
      <c r="AXF17" s="540"/>
      <c r="AXG17" s="540"/>
      <c r="AXH17" s="542"/>
      <c r="AXI17" s="541"/>
      <c r="AXJ17" s="537"/>
      <c r="AXK17" s="266"/>
      <c r="AXL17" s="271"/>
      <c r="AXM17" s="271"/>
      <c r="AXN17" s="271"/>
      <c r="AXO17" s="271"/>
      <c r="AXP17" s="271"/>
      <c r="AXQ17" s="272"/>
      <c r="AXR17" s="273"/>
      <c r="AXS17" s="273"/>
      <c r="AXT17" s="273"/>
      <c r="AXU17" s="273"/>
      <c r="AXV17" s="274"/>
      <c r="AXW17" s="265"/>
      <c r="AXX17" s="537"/>
      <c r="AXY17" s="537"/>
      <c r="AXZ17" s="538"/>
      <c r="AYA17" s="539"/>
      <c r="AYC17" s="540"/>
      <c r="AYD17" s="540"/>
      <c r="AYE17" s="542"/>
      <c r="AYF17" s="541"/>
      <c r="AYG17" s="537"/>
      <c r="AYH17" s="266"/>
      <c r="AYI17" s="271"/>
      <c r="AYJ17" s="271"/>
      <c r="AYK17" s="271"/>
      <c r="AYL17" s="271"/>
      <c r="AYM17" s="271"/>
      <c r="AYN17" s="272"/>
      <c r="AYO17" s="273"/>
      <c r="AYP17" s="273"/>
      <c r="AYQ17" s="273"/>
      <c r="AYR17" s="273"/>
      <c r="AYS17" s="274"/>
      <c r="AYT17" s="265"/>
      <c r="AYU17" s="537"/>
      <c r="AYV17" s="537"/>
      <c r="AYW17" s="538"/>
      <c r="AYX17" s="539"/>
      <c r="AYZ17" s="540"/>
      <c r="AZA17" s="540"/>
      <c r="AZB17" s="542"/>
      <c r="AZC17" s="541"/>
      <c r="AZD17" s="537"/>
      <c r="AZE17" s="266"/>
      <c r="AZF17" s="271"/>
      <c r="AZG17" s="271"/>
      <c r="AZH17" s="271"/>
      <c r="AZI17" s="271"/>
      <c r="AZJ17" s="271"/>
      <c r="AZK17" s="272"/>
      <c r="AZL17" s="273"/>
      <c r="AZM17" s="273"/>
      <c r="AZN17" s="273"/>
      <c r="AZO17" s="273"/>
      <c r="AZP17" s="274"/>
      <c r="AZQ17" s="265"/>
      <c r="AZR17" s="537"/>
      <c r="AZS17" s="537"/>
      <c r="AZT17" s="538"/>
      <c r="AZU17" s="539"/>
      <c r="AZW17" s="540"/>
      <c r="AZX17" s="540"/>
      <c r="AZY17" s="542"/>
      <c r="AZZ17" s="541"/>
      <c r="BAA17" s="537"/>
      <c r="BAB17" s="266"/>
      <c r="BAC17" s="271"/>
      <c r="BAD17" s="271"/>
      <c r="BAE17" s="271"/>
      <c r="BAF17" s="271"/>
      <c r="BAG17" s="271"/>
      <c r="BAH17" s="272"/>
      <c r="BAI17" s="273"/>
      <c r="BAJ17" s="273"/>
      <c r="BAK17" s="273"/>
      <c r="BAL17" s="273"/>
      <c r="BAM17" s="274"/>
      <c r="BAN17" s="265"/>
      <c r="BAO17" s="537"/>
      <c r="BAP17" s="537"/>
      <c r="BAQ17" s="538"/>
      <c r="BAR17" s="539"/>
      <c r="BAT17" s="540"/>
      <c r="BAU17" s="540"/>
      <c r="BAV17" s="542"/>
      <c r="BAW17" s="541"/>
      <c r="BAX17" s="537"/>
      <c r="BAY17" s="266"/>
      <c r="BAZ17" s="271"/>
      <c r="BBA17" s="271"/>
      <c r="BBB17" s="271"/>
      <c r="BBC17" s="271"/>
      <c r="BBD17" s="271"/>
      <c r="BBE17" s="272"/>
      <c r="BBF17" s="273"/>
      <c r="BBG17" s="273"/>
      <c r="BBH17" s="273"/>
      <c r="BBI17" s="273"/>
      <c r="BBJ17" s="274"/>
      <c r="BBK17" s="265"/>
      <c r="BBL17" s="537"/>
      <c r="BBM17" s="537"/>
      <c r="BBN17" s="538"/>
      <c r="BBO17" s="539"/>
      <c r="BBQ17" s="540"/>
      <c r="BBR17" s="540"/>
      <c r="BBS17" s="542"/>
      <c r="BBT17" s="541"/>
      <c r="BBU17" s="537"/>
      <c r="BBV17" s="266"/>
      <c r="BBW17" s="271"/>
      <c r="BBX17" s="271"/>
      <c r="BBY17" s="271"/>
      <c r="BBZ17" s="271"/>
      <c r="BCA17" s="271"/>
      <c r="BCB17" s="272"/>
      <c r="BCC17" s="273"/>
      <c r="BCD17" s="273"/>
      <c r="BCE17" s="273"/>
      <c r="BCF17" s="273"/>
      <c r="BCG17" s="274"/>
      <c r="BCH17" s="265"/>
      <c r="BCI17" s="537"/>
      <c r="BCJ17" s="537"/>
      <c r="BCK17" s="538"/>
      <c r="BCL17" s="539"/>
      <c r="BCN17" s="540"/>
      <c r="BCO17" s="540"/>
      <c r="BCP17" s="542"/>
      <c r="BCQ17" s="541"/>
      <c r="BCR17" s="537"/>
      <c r="BCS17" s="266"/>
      <c r="BCT17" s="271"/>
      <c r="BCU17" s="271"/>
      <c r="BCV17" s="271"/>
      <c r="BCW17" s="271"/>
      <c r="BCX17" s="271"/>
      <c r="BCY17" s="272"/>
      <c r="BCZ17" s="273"/>
      <c r="BDA17" s="273"/>
      <c r="BDB17" s="273"/>
      <c r="BDC17" s="273"/>
      <c r="BDD17" s="274"/>
      <c r="BDE17" s="265"/>
      <c r="BDF17" s="537"/>
      <c r="BDG17" s="537"/>
      <c r="BDH17" s="538"/>
      <c r="BDI17" s="539"/>
      <c r="BDK17" s="540"/>
      <c r="BDL17" s="540"/>
      <c r="BDM17" s="542"/>
      <c r="BDN17" s="541"/>
      <c r="BDO17" s="537"/>
      <c r="BDP17" s="266"/>
      <c r="BDQ17" s="271"/>
      <c r="BDR17" s="271"/>
      <c r="BDS17" s="271"/>
      <c r="BDT17" s="271"/>
      <c r="BDU17" s="271"/>
      <c r="BDV17" s="272"/>
      <c r="BDW17" s="273"/>
      <c r="BDX17" s="273"/>
      <c r="BDY17" s="273"/>
      <c r="BDZ17" s="273"/>
      <c r="BEA17" s="274"/>
      <c r="BEB17" s="265"/>
      <c r="BEC17" s="537"/>
      <c r="BED17" s="537"/>
      <c r="BEE17" s="538"/>
      <c r="BEF17" s="539"/>
      <c r="BEH17" s="540"/>
      <c r="BEI17" s="540"/>
      <c r="BEJ17" s="542"/>
      <c r="BEK17" s="541"/>
      <c r="BEL17" s="537"/>
      <c r="BEM17" s="266"/>
      <c r="BEN17" s="271"/>
      <c r="BEO17" s="271"/>
      <c r="BEP17" s="271"/>
      <c r="BEQ17" s="271"/>
      <c r="BER17" s="271"/>
      <c r="BES17" s="272"/>
      <c r="BET17" s="273"/>
      <c r="BEU17" s="273"/>
      <c r="BEV17" s="273"/>
      <c r="BEW17" s="273"/>
      <c r="BEX17" s="274"/>
      <c r="BEY17" s="265"/>
      <c r="BEZ17" s="537"/>
      <c r="BFA17" s="537"/>
      <c r="BFB17" s="538"/>
      <c r="BFC17" s="539"/>
      <c r="BFE17" s="540"/>
      <c r="BFF17" s="540"/>
      <c r="BFG17" s="542"/>
      <c r="BFH17" s="541"/>
      <c r="BFI17" s="537"/>
      <c r="BFJ17" s="266"/>
      <c r="BFK17" s="271"/>
      <c r="BFL17" s="271"/>
      <c r="BFM17" s="271"/>
      <c r="BFN17" s="271"/>
      <c r="BFO17" s="271"/>
      <c r="BFP17" s="272"/>
      <c r="BFQ17" s="273"/>
      <c r="BFR17" s="273"/>
      <c r="BFS17" s="273"/>
      <c r="BFT17" s="273"/>
      <c r="BFU17" s="274"/>
      <c r="BFV17" s="265"/>
      <c r="BFW17" s="537"/>
      <c r="BFX17" s="537"/>
      <c r="BFY17" s="538"/>
      <c r="BFZ17" s="539"/>
      <c r="BGB17" s="540"/>
      <c r="BGC17" s="540"/>
      <c r="BGD17" s="542"/>
      <c r="BGE17" s="541"/>
      <c r="BGF17" s="537"/>
      <c r="BGG17" s="266"/>
      <c r="BGH17" s="271"/>
      <c r="BGI17" s="271"/>
      <c r="BGJ17" s="271"/>
      <c r="BGK17" s="271"/>
      <c r="BGL17" s="271"/>
      <c r="BGM17" s="272"/>
      <c r="BGN17" s="273"/>
      <c r="BGO17" s="273"/>
      <c r="BGP17" s="273"/>
      <c r="BGQ17" s="273"/>
      <c r="BGR17" s="274"/>
      <c r="BGS17" s="265"/>
      <c r="BGT17" s="537"/>
      <c r="BGU17" s="537"/>
      <c r="BGV17" s="538"/>
      <c r="BGW17" s="539"/>
      <c r="BGY17" s="540"/>
      <c r="BGZ17" s="540"/>
      <c r="BHA17" s="542"/>
      <c r="BHB17" s="541"/>
      <c r="BHC17" s="537"/>
      <c r="BHD17" s="266"/>
      <c r="BHE17" s="271"/>
      <c r="BHF17" s="271"/>
      <c r="BHG17" s="271"/>
      <c r="BHH17" s="271"/>
      <c r="BHI17" s="271"/>
      <c r="BHJ17" s="272"/>
      <c r="BHK17" s="273"/>
      <c r="BHL17" s="273"/>
      <c r="BHM17" s="273"/>
      <c r="BHN17" s="273"/>
      <c r="BHO17" s="274"/>
      <c r="BHP17" s="265"/>
      <c r="BHQ17" s="537"/>
      <c r="BHR17" s="537"/>
      <c r="BHS17" s="538"/>
      <c r="BHT17" s="539"/>
      <c r="BHV17" s="540"/>
      <c r="BHW17" s="540"/>
      <c r="BHX17" s="542"/>
      <c r="BHY17" s="541"/>
      <c r="BHZ17" s="537"/>
      <c r="BIA17" s="266"/>
      <c r="BIB17" s="271"/>
      <c r="BIC17" s="271"/>
      <c r="BID17" s="271"/>
      <c r="BIE17" s="271"/>
      <c r="BIF17" s="271"/>
      <c r="BIG17" s="272"/>
      <c r="BIH17" s="273"/>
      <c r="BII17" s="273"/>
      <c r="BIJ17" s="273"/>
      <c r="BIK17" s="273"/>
      <c r="BIL17" s="274"/>
      <c r="BIM17" s="265"/>
      <c r="BIN17" s="537"/>
      <c r="BIO17" s="537"/>
      <c r="BIP17" s="538"/>
      <c r="BIQ17" s="539"/>
      <c r="BIS17" s="540"/>
      <c r="BIT17" s="540"/>
      <c r="BIU17" s="542"/>
      <c r="BIV17" s="541"/>
      <c r="BIW17" s="537"/>
      <c r="BIX17" s="266"/>
      <c r="BIY17" s="271"/>
      <c r="BIZ17" s="271"/>
      <c r="BJA17" s="271"/>
      <c r="BJB17" s="271"/>
      <c r="BJC17" s="271"/>
      <c r="BJD17" s="272"/>
      <c r="BJE17" s="273"/>
      <c r="BJF17" s="273"/>
      <c r="BJG17" s="273"/>
      <c r="BJH17" s="273"/>
      <c r="BJI17" s="274"/>
      <c r="BJJ17" s="265"/>
      <c r="BJK17" s="537"/>
      <c r="BJL17" s="537"/>
      <c r="BJM17" s="538"/>
      <c r="BJN17" s="539"/>
      <c r="BJP17" s="540"/>
      <c r="BJQ17" s="540"/>
      <c r="BJR17" s="542"/>
      <c r="BJS17" s="541"/>
      <c r="BJT17" s="537"/>
      <c r="BJU17" s="266"/>
      <c r="BJV17" s="271"/>
      <c r="BJW17" s="271"/>
      <c r="BJX17" s="271"/>
      <c r="BJY17" s="271"/>
      <c r="BJZ17" s="271"/>
      <c r="BKA17" s="272"/>
      <c r="BKB17" s="273"/>
      <c r="BKC17" s="273"/>
      <c r="BKD17" s="273"/>
      <c r="BKE17" s="273"/>
      <c r="BKF17" s="274"/>
      <c r="BKG17" s="265"/>
      <c r="BKH17" s="537"/>
      <c r="BKI17" s="537"/>
      <c r="BKJ17" s="538"/>
      <c r="BKK17" s="539"/>
      <c r="BKM17" s="540"/>
      <c r="BKN17" s="540"/>
      <c r="BKO17" s="542"/>
      <c r="BKP17" s="541"/>
      <c r="BKQ17" s="537"/>
      <c r="BKR17" s="266"/>
      <c r="BKS17" s="271"/>
      <c r="BKT17" s="271"/>
      <c r="BKU17" s="271"/>
      <c r="BKV17" s="271"/>
      <c r="BKW17" s="271"/>
      <c r="BKX17" s="272"/>
      <c r="BKY17" s="273"/>
      <c r="BKZ17" s="273"/>
      <c r="BLA17" s="273"/>
      <c r="BLB17" s="273"/>
      <c r="BLC17" s="274"/>
      <c r="BLD17" s="265"/>
      <c r="BLE17" s="537"/>
      <c r="BLF17" s="537"/>
      <c r="BLG17" s="538"/>
      <c r="BLH17" s="539"/>
      <c r="BLJ17" s="540"/>
      <c r="BLK17" s="540"/>
      <c r="BLL17" s="542"/>
      <c r="BLM17" s="541"/>
      <c r="BLN17" s="537"/>
      <c r="BLO17" s="266"/>
      <c r="BLP17" s="271"/>
      <c r="BLQ17" s="271"/>
      <c r="BLR17" s="271"/>
      <c r="BLS17" s="271"/>
      <c r="BLT17" s="271"/>
      <c r="BLU17" s="272"/>
      <c r="BLV17" s="273"/>
      <c r="BLW17" s="273"/>
      <c r="BLX17" s="273"/>
      <c r="BLY17" s="273"/>
      <c r="BLZ17" s="274"/>
      <c r="BMA17" s="265"/>
      <c r="BMB17" s="537"/>
      <c r="BMC17" s="537"/>
      <c r="BMD17" s="538"/>
      <c r="BME17" s="539"/>
      <c r="BMG17" s="540"/>
      <c r="BMH17" s="540"/>
      <c r="BMI17" s="542"/>
      <c r="BMJ17" s="541"/>
      <c r="BMK17" s="537"/>
      <c r="BML17" s="266"/>
      <c r="BMM17" s="271"/>
      <c r="BMN17" s="271"/>
      <c r="BMO17" s="271"/>
      <c r="BMP17" s="271"/>
      <c r="BMQ17" s="271"/>
      <c r="BMR17" s="272"/>
      <c r="BMS17" s="273"/>
      <c r="BMT17" s="273"/>
      <c r="BMU17" s="273"/>
      <c r="BMV17" s="273"/>
      <c r="BMW17" s="274"/>
      <c r="BMX17" s="265"/>
      <c r="BMY17" s="537"/>
      <c r="BMZ17" s="537"/>
      <c r="BNA17" s="538"/>
      <c r="BNB17" s="539"/>
      <c r="BND17" s="540"/>
      <c r="BNE17" s="540"/>
      <c r="BNF17" s="542"/>
      <c r="BNG17" s="541"/>
      <c r="BNH17" s="537"/>
      <c r="BNI17" s="266"/>
      <c r="BNJ17" s="271"/>
      <c r="BNK17" s="271"/>
      <c r="BNL17" s="271"/>
      <c r="BNM17" s="271"/>
      <c r="BNN17" s="271"/>
      <c r="BNO17" s="272"/>
      <c r="BNP17" s="273"/>
      <c r="BNQ17" s="273"/>
      <c r="BNR17" s="273"/>
      <c r="BNS17" s="273"/>
      <c r="BNT17" s="274"/>
      <c r="BNU17" s="265"/>
      <c r="BNV17" s="537"/>
      <c r="BNW17" s="537"/>
      <c r="BNX17" s="538"/>
      <c r="BNY17" s="539"/>
      <c r="BOA17" s="540"/>
      <c r="BOB17" s="540"/>
      <c r="BOC17" s="542"/>
      <c r="BOD17" s="541"/>
      <c r="BOE17" s="537"/>
      <c r="BOF17" s="266"/>
      <c r="BOG17" s="271"/>
      <c r="BOH17" s="271"/>
      <c r="BOI17" s="271"/>
      <c r="BOJ17" s="271"/>
      <c r="BOK17" s="271"/>
      <c r="BOL17" s="272"/>
      <c r="BOM17" s="273"/>
      <c r="BON17" s="273"/>
      <c r="BOO17" s="273"/>
      <c r="BOP17" s="273"/>
      <c r="BOQ17" s="274"/>
      <c r="BOR17" s="265"/>
      <c r="BOS17" s="537"/>
      <c r="BOT17" s="537"/>
      <c r="BOU17" s="538"/>
      <c r="BOV17" s="539"/>
      <c r="BOX17" s="540"/>
      <c r="BOY17" s="540"/>
      <c r="BOZ17" s="542"/>
      <c r="BPA17" s="541"/>
      <c r="BPB17" s="537"/>
      <c r="BPC17" s="266"/>
      <c r="BPD17" s="271"/>
      <c r="BPE17" s="271"/>
      <c r="BPF17" s="271"/>
      <c r="BPG17" s="271"/>
      <c r="BPH17" s="271"/>
      <c r="BPI17" s="272"/>
      <c r="BPJ17" s="273"/>
      <c r="BPK17" s="273"/>
      <c r="BPL17" s="273"/>
      <c r="BPM17" s="273"/>
      <c r="BPN17" s="274"/>
      <c r="BPO17" s="265"/>
      <c r="BPP17" s="537"/>
      <c r="BPQ17" s="537"/>
      <c r="BPR17" s="538"/>
      <c r="BPS17" s="539"/>
      <c r="BPU17" s="540"/>
      <c r="BPV17" s="540"/>
      <c r="BPW17" s="542"/>
      <c r="BPX17" s="541"/>
      <c r="BPY17" s="537"/>
      <c r="BPZ17" s="266"/>
      <c r="BQA17" s="271"/>
      <c r="BQB17" s="271"/>
      <c r="BQC17" s="271"/>
      <c r="BQD17" s="271"/>
      <c r="BQE17" s="271"/>
      <c r="BQF17" s="272"/>
      <c r="BQG17" s="273"/>
      <c r="BQH17" s="273"/>
      <c r="BQI17" s="273"/>
      <c r="BQJ17" s="273"/>
      <c r="BQK17" s="274"/>
      <c r="BQL17" s="265"/>
      <c r="BQM17" s="537"/>
      <c r="BQN17" s="537"/>
      <c r="BQO17" s="538"/>
      <c r="BQP17" s="539"/>
      <c r="BQR17" s="540"/>
      <c r="BQS17" s="540"/>
      <c r="BQT17" s="542"/>
      <c r="BQU17" s="541"/>
      <c r="BQV17" s="537"/>
      <c r="BQW17" s="266"/>
      <c r="BQX17" s="271"/>
      <c r="BQY17" s="271"/>
      <c r="BQZ17" s="271"/>
      <c r="BRA17" s="271"/>
      <c r="BRB17" s="271"/>
      <c r="BRC17" s="272"/>
      <c r="BRD17" s="273"/>
      <c r="BRE17" s="273"/>
      <c r="BRF17" s="273"/>
      <c r="BRG17" s="273"/>
      <c r="BRH17" s="274"/>
      <c r="BRI17" s="265"/>
      <c r="BRJ17" s="537"/>
      <c r="BRK17" s="537"/>
      <c r="BRL17" s="538"/>
      <c r="BRM17" s="539"/>
      <c r="BRO17" s="540"/>
      <c r="BRP17" s="540"/>
      <c r="BRQ17" s="542"/>
      <c r="BRR17" s="541"/>
      <c r="BRS17" s="537"/>
      <c r="BRT17" s="266"/>
      <c r="BRU17" s="271"/>
      <c r="BRV17" s="271"/>
      <c r="BRW17" s="271"/>
      <c r="BRX17" s="271"/>
      <c r="BRY17" s="271"/>
      <c r="BRZ17" s="272"/>
      <c r="BSA17" s="273"/>
      <c r="BSB17" s="273"/>
      <c r="BSC17" s="273"/>
      <c r="BSD17" s="273"/>
      <c r="BSE17" s="274"/>
      <c r="BSF17" s="265"/>
      <c r="BSG17" s="537"/>
      <c r="BSH17" s="537"/>
      <c r="BSI17" s="538"/>
      <c r="BSJ17" s="539"/>
      <c r="BSL17" s="540"/>
      <c r="BSM17" s="540"/>
      <c r="BSN17" s="542"/>
      <c r="BSO17" s="541"/>
      <c r="BSP17" s="537"/>
      <c r="BSQ17" s="266"/>
      <c r="BSR17" s="271"/>
      <c r="BSS17" s="271"/>
      <c r="BST17" s="271"/>
      <c r="BSU17" s="271"/>
      <c r="BSV17" s="271"/>
      <c r="BSW17" s="272"/>
      <c r="BSX17" s="273"/>
      <c r="BSY17" s="273"/>
      <c r="BSZ17" s="273"/>
      <c r="BTA17" s="273"/>
      <c r="BTB17" s="274"/>
      <c r="BTC17" s="265"/>
      <c r="BTD17" s="537"/>
      <c r="BTE17" s="537"/>
      <c r="BTF17" s="538"/>
      <c r="BTG17" s="539"/>
      <c r="BTI17" s="540"/>
      <c r="BTJ17" s="540"/>
      <c r="BTK17" s="542"/>
      <c r="BTL17" s="541"/>
      <c r="BTM17" s="537"/>
      <c r="BTN17" s="266"/>
      <c r="BTO17" s="271"/>
      <c r="BTP17" s="271"/>
      <c r="BTQ17" s="271"/>
      <c r="BTR17" s="271"/>
      <c r="BTS17" s="271"/>
      <c r="BTT17" s="272"/>
      <c r="BTU17" s="273"/>
      <c r="BTV17" s="273"/>
      <c r="BTW17" s="273"/>
      <c r="BTX17" s="273"/>
      <c r="BTY17" s="274"/>
      <c r="BTZ17" s="265"/>
      <c r="BUA17" s="537"/>
      <c r="BUB17" s="537"/>
      <c r="BUC17" s="538"/>
      <c r="BUD17" s="539"/>
      <c r="BUF17" s="540"/>
      <c r="BUG17" s="540"/>
      <c r="BUH17" s="542"/>
      <c r="BUI17" s="541"/>
      <c r="BUJ17" s="537"/>
      <c r="BUK17" s="266"/>
      <c r="BUL17" s="271"/>
      <c r="BUM17" s="271"/>
      <c r="BUN17" s="271"/>
      <c r="BUO17" s="271"/>
      <c r="BUP17" s="271"/>
      <c r="BUQ17" s="272"/>
      <c r="BUR17" s="273"/>
      <c r="BUS17" s="273"/>
      <c r="BUT17" s="273"/>
      <c r="BUU17" s="273"/>
      <c r="BUV17" s="274"/>
      <c r="BUW17" s="265"/>
      <c r="BUX17" s="537"/>
      <c r="BUY17" s="537"/>
      <c r="BUZ17" s="538"/>
      <c r="BVA17" s="539"/>
      <c r="BVC17" s="540"/>
      <c r="BVD17" s="540"/>
      <c r="BVE17" s="542"/>
      <c r="BVF17" s="541"/>
      <c r="BVG17" s="537"/>
      <c r="BVH17" s="266"/>
      <c r="BVI17" s="271"/>
      <c r="BVJ17" s="271"/>
      <c r="BVK17" s="271"/>
      <c r="BVL17" s="271"/>
      <c r="BVM17" s="271"/>
      <c r="BVN17" s="272"/>
      <c r="BVO17" s="273"/>
      <c r="BVP17" s="273"/>
      <c r="BVQ17" s="273"/>
      <c r="BVR17" s="273"/>
      <c r="BVS17" s="274"/>
      <c r="BVT17" s="265"/>
      <c r="BVU17" s="537"/>
      <c r="BVV17" s="537"/>
      <c r="BVW17" s="538"/>
      <c r="BVX17" s="539"/>
      <c r="BVZ17" s="540"/>
      <c r="BWA17" s="540"/>
      <c r="BWB17" s="542"/>
      <c r="BWC17" s="541"/>
      <c r="BWD17" s="537"/>
      <c r="BWE17" s="266"/>
      <c r="BWF17" s="271"/>
      <c r="BWG17" s="271"/>
      <c r="BWH17" s="271"/>
      <c r="BWI17" s="271"/>
      <c r="BWJ17" s="271"/>
      <c r="BWK17" s="272"/>
      <c r="BWL17" s="273"/>
      <c r="BWM17" s="273"/>
      <c r="BWN17" s="273"/>
      <c r="BWO17" s="273"/>
      <c r="BWP17" s="274"/>
      <c r="BWQ17" s="265"/>
      <c r="BWR17" s="537"/>
      <c r="BWS17" s="537"/>
      <c r="BWT17" s="538"/>
      <c r="BWU17" s="539"/>
      <c r="BWW17" s="540"/>
      <c r="BWX17" s="540"/>
      <c r="BWY17" s="542"/>
      <c r="BWZ17" s="541"/>
      <c r="BXA17" s="537"/>
      <c r="BXB17" s="266"/>
      <c r="BXC17" s="271"/>
      <c r="BXD17" s="271"/>
      <c r="BXE17" s="271"/>
      <c r="BXF17" s="271"/>
      <c r="BXG17" s="271"/>
      <c r="BXH17" s="272"/>
      <c r="BXI17" s="273"/>
      <c r="BXJ17" s="273"/>
      <c r="BXK17" s="273"/>
      <c r="BXL17" s="273"/>
      <c r="BXM17" s="274"/>
      <c r="BXN17" s="265"/>
      <c r="BXO17" s="537"/>
      <c r="BXP17" s="537"/>
      <c r="BXQ17" s="538"/>
      <c r="BXR17" s="539"/>
      <c r="BXT17" s="540"/>
      <c r="BXU17" s="540"/>
      <c r="BXV17" s="542"/>
      <c r="BXW17" s="541"/>
      <c r="BXX17" s="537"/>
      <c r="BXY17" s="266"/>
      <c r="BXZ17" s="271"/>
      <c r="BYA17" s="271"/>
      <c r="BYB17" s="271"/>
      <c r="BYC17" s="271"/>
      <c r="BYD17" s="271"/>
      <c r="BYE17" s="272"/>
      <c r="BYF17" s="273"/>
      <c r="BYG17" s="273"/>
      <c r="BYH17" s="273"/>
      <c r="BYI17" s="273"/>
      <c r="BYJ17" s="274"/>
      <c r="BYK17" s="265"/>
      <c r="BYL17" s="537"/>
      <c r="BYM17" s="537"/>
      <c r="BYN17" s="538"/>
      <c r="BYO17" s="539"/>
      <c r="BYQ17" s="540"/>
      <c r="BYR17" s="540"/>
      <c r="BYS17" s="542"/>
      <c r="BYT17" s="541"/>
      <c r="BYU17" s="537"/>
      <c r="BYV17" s="266"/>
      <c r="BYW17" s="271"/>
      <c r="BYX17" s="271"/>
      <c r="BYY17" s="271"/>
      <c r="BYZ17" s="271"/>
      <c r="BZA17" s="271"/>
      <c r="BZB17" s="272"/>
      <c r="BZC17" s="273"/>
      <c r="BZD17" s="273"/>
      <c r="BZE17" s="273"/>
      <c r="BZF17" s="273"/>
      <c r="BZG17" s="274"/>
      <c r="BZH17" s="265"/>
      <c r="BZI17" s="537"/>
      <c r="BZJ17" s="537"/>
      <c r="BZK17" s="538"/>
      <c r="BZL17" s="539"/>
      <c r="BZN17" s="540"/>
      <c r="BZO17" s="540"/>
      <c r="BZP17" s="542"/>
      <c r="BZQ17" s="541"/>
      <c r="BZR17" s="537"/>
      <c r="BZS17" s="266"/>
      <c r="BZT17" s="271"/>
      <c r="BZU17" s="271"/>
      <c r="BZV17" s="271"/>
      <c r="BZW17" s="271"/>
      <c r="BZX17" s="271"/>
      <c r="BZY17" s="272"/>
      <c r="BZZ17" s="273"/>
      <c r="CAA17" s="273"/>
      <c r="CAB17" s="273"/>
      <c r="CAC17" s="273"/>
      <c r="CAD17" s="274"/>
      <c r="CAE17" s="265"/>
      <c r="CAF17" s="537"/>
      <c r="CAG17" s="537"/>
      <c r="CAH17" s="538"/>
      <c r="CAI17" s="539"/>
      <c r="CAK17" s="540"/>
      <c r="CAL17" s="540"/>
      <c r="CAM17" s="542"/>
      <c r="CAN17" s="541"/>
      <c r="CAO17" s="537"/>
      <c r="CAP17" s="266"/>
      <c r="CAQ17" s="271"/>
      <c r="CAR17" s="271"/>
      <c r="CAS17" s="271"/>
      <c r="CAT17" s="271"/>
      <c r="CAU17" s="271"/>
      <c r="CAV17" s="272"/>
      <c r="CAW17" s="273"/>
      <c r="CAX17" s="273"/>
      <c r="CAY17" s="273"/>
      <c r="CAZ17" s="273"/>
      <c r="CBA17" s="274"/>
      <c r="CBB17" s="265"/>
      <c r="CBC17" s="537"/>
      <c r="CBD17" s="537"/>
      <c r="CBE17" s="538"/>
      <c r="CBF17" s="539"/>
      <c r="CBH17" s="540"/>
      <c r="CBI17" s="540"/>
      <c r="CBJ17" s="542"/>
      <c r="CBK17" s="541"/>
      <c r="CBL17" s="537"/>
      <c r="CBM17" s="266"/>
      <c r="CBN17" s="271"/>
      <c r="CBO17" s="271"/>
      <c r="CBP17" s="271"/>
      <c r="CBQ17" s="271"/>
      <c r="CBR17" s="271"/>
      <c r="CBS17" s="272"/>
      <c r="CBT17" s="273"/>
      <c r="CBU17" s="273"/>
      <c r="CBV17" s="273"/>
      <c r="CBW17" s="273"/>
      <c r="CBX17" s="274"/>
      <c r="CBY17" s="265"/>
      <c r="CBZ17" s="537"/>
      <c r="CCA17" s="537"/>
      <c r="CCB17" s="538"/>
      <c r="CCC17" s="539"/>
      <c r="CCE17" s="540"/>
      <c r="CCF17" s="540"/>
      <c r="CCG17" s="542"/>
      <c r="CCH17" s="541"/>
      <c r="CCI17" s="537"/>
      <c r="CCJ17" s="266"/>
      <c r="CCK17" s="271"/>
      <c r="CCL17" s="271"/>
      <c r="CCM17" s="271"/>
      <c r="CCN17" s="271"/>
      <c r="CCO17" s="271"/>
      <c r="CCP17" s="272"/>
      <c r="CCQ17" s="273"/>
      <c r="CCR17" s="273"/>
      <c r="CCS17" s="273"/>
      <c r="CCT17" s="273"/>
      <c r="CCU17" s="274"/>
      <c r="CCV17" s="265"/>
      <c r="CCW17" s="537"/>
      <c r="CCX17" s="537"/>
      <c r="CCY17" s="538"/>
      <c r="CCZ17" s="539"/>
      <c r="CDB17" s="540"/>
      <c r="CDC17" s="540"/>
      <c r="CDD17" s="542"/>
      <c r="CDE17" s="541"/>
      <c r="CDF17" s="537"/>
      <c r="CDG17" s="266"/>
      <c r="CDH17" s="271"/>
      <c r="CDI17" s="271"/>
      <c r="CDJ17" s="271"/>
      <c r="CDK17" s="271"/>
      <c r="CDL17" s="271"/>
      <c r="CDM17" s="272"/>
      <c r="CDN17" s="273"/>
      <c r="CDO17" s="273"/>
      <c r="CDP17" s="273"/>
      <c r="CDQ17" s="273"/>
      <c r="CDR17" s="274"/>
      <c r="CDS17" s="265"/>
      <c r="CDT17" s="537"/>
      <c r="CDU17" s="537"/>
      <c r="CDV17" s="538"/>
      <c r="CDW17" s="539"/>
      <c r="CDY17" s="540"/>
      <c r="CDZ17" s="540"/>
      <c r="CEA17" s="542"/>
      <c r="CEB17" s="541"/>
      <c r="CEC17" s="537"/>
      <c r="CED17" s="266"/>
      <c r="CEE17" s="271"/>
      <c r="CEF17" s="271"/>
      <c r="CEG17" s="271"/>
      <c r="CEH17" s="271"/>
      <c r="CEI17" s="271"/>
      <c r="CEJ17" s="272"/>
      <c r="CEK17" s="273"/>
      <c r="CEL17" s="273"/>
      <c r="CEM17" s="273"/>
      <c r="CEN17" s="273"/>
      <c r="CEO17" s="274"/>
      <c r="CEP17" s="265"/>
      <c r="CEQ17" s="537"/>
      <c r="CER17" s="537"/>
      <c r="CES17" s="538"/>
      <c r="CET17" s="539"/>
      <c r="CEV17" s="540"/>
      <c r="CEW17" s="540"/>
      <c r="CEX17" s="542"/>
      <c r="CEY17" s="541"/>
      <c r="CEZ17" s="537"/>
      <c r="CFA17" s="266"/>
      <c r="CFB17" s="271"/>
      <c r="CFC17" s="271"/>
      <c r="CFD17" s="271"/>
      <c r="CFE17" s="271"/>
      <c r="CFF17" s="271"/>
      <c r="CFG17" s="272"/>
      <c r="CFH17" s="273"/>
      <c r="CFI17" s="273"/>
      <c r="CFJ17" s="273"/>
      <c r="CFK17" s="273"/>
      <c r="CFL17" s="274"/>
      <c r="CFM17" s="265"/>
      <c r="CFN17" s="537"/>
      <c r="CFO17" s="537"/>
      <c r="CFP17" s="538"/>
      <c r="CFQ17" s="539"/>
      <c r="CFS17" s="540"/>
      <c r="CFT17" s="540"/>
      <c r="CFU17" s="542"/>
      <c r="CFV17" s="541"/>
      <c r="CFW17" s="537"/>
      <c r="CFX17" s="266"/>
      <c r="CFY17" s="271"/>
      <c r="CFZ17" s="271"/>
      <c r="CGA17" s="271"/>
      <c r="CGB17" s="271"/>
      <c r="CGC17" s="271"/>
      <c r="CGD17" s="272"/>
      <c r="CGE17" s="273"/>
      <c r="CGF17" s="273"/>
      <c r="CGG17" s="273"/>
      <c r="CGH17" s="273"/>
      <c r="CGI17" s="274"/>
      <c r="CGJ17" s="265"/>
      <c r="CGK17" s="537"/>
      <c r="CGL17" s="537"/>
      <c r="CGM17" s="538"/>
      <c r="CGN17" s="539"/>
      <c r="CGP17" s="540"/>
      <c r="CGQ17" s="540"/>
      <c r="CGR17" s="542"/>
      <c r="CGS17" s="541"/>
      <c r="CGT17" s="537"/>
      <c r="CGU17" s="266"/>
      <c r="CGV17" s="271"/>
      <c r="CGW17" s="271"/>
      <c r="CGX17" s="271"/>
      <c r="CGY17" s="271"/>
      <c r="CGZ17" s="271"/>
      <c r="CHA17" s="272"/>
      <c r="CHB17" s="273"/>
      <c r="CHC17" s="273"/>
      <c r="CHD17" s="273"/>
      <c r="CHE17" s="273"/>
      <c r="CHF17" s="274"/>
      <c r="CHG17" s="265"/>
      <c r="CHH17" s="537"/>
      <c r="CHI17" s="537"/>
      <c r="CHJ17" s="538"/>
      <c r="CHK17" s="539"/>
      <c r="CHM17" s="540"/>
      <c r="CHN17" s="540"/>
      <c r="CHO17" s="542"/>
      <c r="CHP17" s="541"/>
      <c r="CHQ17" s="537"/>
      <c r="CHR17" s="266"/>
      <c r="CHS17" s="271"/>
      <c r="CHT17" s="271"/>
      <c r="CHU17" s="271"/>
      <c r="CHV17" s="271"/>
      <c r="CHW17" s="271"/>
      <c r="CHX17" s="272"/>
      <c r="CHY17" s="273"/>
      <c r="CHZ17" s="273"/>
      <c r="CIA17" s="273"/>
      <c r="CIB17" s="273"/>
      <c r="CIC17" s="274"/>
      <c r="CID17" s="265"/>
      <c r="CIE17" s="537"/>
      <c r="CIF17" s="537"/>
      <c r="CIG17" s="538"/>
      <c r="CIH17" s="539"/>
      <c r="CIJ17" s="540"/>
      <c r="CIK17" s="540"/>
      <c r="CIL17" s="542"/>
      <c r="CIM17" s="541"/>
      <c r="CIN17" s="537"/>
      <c r="CIO17" s="266"/>
      <c r="CIP17" s="271"/>
      <c r="CIQ17" s="271"/>
      <c r="CIR17" s="271"/>
      <c r="CIS17" s="271"/>
      <c r="CIT17" s="271"/>
      <c r="CIU17" s="272"/>
      <c r="CIV17" s="273"/>
      <c r="CIW17" s="273"/>
      <c r="CIX17" s="273"/>
      <c r="CIY17" s="273"/>
      <c r="CIZ17" s="274"/>
      <c r="CJA17" s="265"/>
      <c r="CJB17" s="537"/>
      <c r="CJC17" s="537"/>
      <c r="CJD17" s="538"/>
      <c r="CJE17" s="539"/>
      <c r="CJG17" s="540"/>
      <c r="CJH17" s="540"/>
      <c r="CJI17" s="542"/>
      <c r="CJJ17" s="541"/>
      <c r="CJK17" s="537"/>
      <c r="CJL17" s="266"/>
      <c r="CJM17" s="271"/>
      <c r="CJN17" s="271"/>
      <c r="CJO17" s="271"/>
      <c r="CJP17" s="271"/>
      <c r="CJQ17" s="271"/>
      <c r="CJR17" s="272"/>
      <c r="CJS17" s="273"/>
      <c r="CJT17" s="273"/>
      <c r="CJU17" s="273"/>
      <c r="CJV17" s="273"/>
      <c r="CJW17" s="274"/>
      <c r="CJX17" s="265"/>
      <c r="CJY17" s="537"/>
      <c r="CJZ17" s="537"/>
      <c r="CKA17" s="538"/>
      <c r="CKB17" s="539"/>
      <c r="CKD17" s="540"/>
      <c r="CKE17" s="540"/>
      <c r="CKF17" s="542"/>
      <c r="CKG17" s="541"/>
      <c r="CKH17" s="537"/>
      <c r="CKI17" s="266"/>
      <c r="CKJ17" s="271"/>
      <c r="CKK17" s="271"/>
      <c r="CKL17" s="271"/>
      <c r="CKM17" s="271"/>
      <c r="CKN17" s="271"/>
      <c r="CKO17" s="272"/>
      <c r="CKP17" s="273"/>
      <c r="CKQ17" s="273"/>
      <c r="CKR17" s="273"/>
      <c r="CKS17" s="273"/>
      <c r="CKT17" s="274"/>
      <c r="CKU17" s="265"/>
      <c r="CKV17" s="537"/>
      <c r="CKW17" s="537"/>
      <c r="CKX17" s="538"/>
      <c r="CKY17" s="539"/>
      <c r="CLA17" s="540"/>
      <c r="CLB17" s="540"/>
      <c r="CLC17" s="542"/>
      <c r="CLD17" s="541"/>
      <c r="CLE17" s="537"/>
      <c r="CLF17" s="266"/>
      <c r="CLG17" s="271"/>
      <c r="CLH17" s="271"/>
      <c r="CLI17" s="271"/>
      <c r="CLJ17" s="271"/>
      <c r="CLK17" s="271"/>
      <c r="CLL17" s="272"/>
      <c r="CLM17" s="273"/>
      <c r="CLN17" s="273"/>
      <c r="CLO17" s="273"/>
      <c r="CLP17" s="273"/>
      <c r="CLQ17" s="274"/>
      <c r="CLR17" s="265"/>
      <c r="CLS17" s="537"/>
      <c r="CLT17" s="537"/>
      <c r="CLU17" s="538"/>
      <c r="CLV17" s="539"/>
      <c r="CLX17" s="540"/>
      <c r="CLY17" s="540"/>
      <c r="CLZ17" s="542"/>
      <c r="CMA17" s="541"/>
      <c r="CMB17" s="537"/>
      <c r="CMC17" s="266"/>
      <c r="CMD17" s="271"/>
      <c r="CME17" s="271"/>
      <c r="CMF17" s="271"/>
      <c r="CMG17" s="271"/>
      <c r="CMH17" s="271"/>
      <c r="CMI17" s="272"/>
      <c r="CMJ17" s="273"/>
      <c r="CMK17" s="273"/>
      <c r="CML17" s="273"/>
      <c r="CMM17" s="273"/>
      <c r="CMN17" s="274"/>
      <c r="CMO17" s="265"/>
      <c r="CMP17" s="537"/>
      <c r="CMQ17" s="537"/>
      <c r="CMR17" s="538"/>
      <c r="CMS17" s="539"/>
      <c r="CMU17" s="540"/>
      <c r="CMV17" s="540"/>
      <c r="CMW17" s="542"/>
      <c r="CMX17" s="541"/>
      <c r="CMY17" s="537"/>
      <c r="CMZ17" s="266"/>
      <c r="CNA17" s="271"/>
      <c r="CNB17" s="271"/>
      <c r="CNC17" s="271"/>
      <c r="CND17" s="271"/>
      <c r="CNE17" s="271"/>
      <c r="CNF17" s="272"/>
      <c r="CNG17" s="273"/>
      <c r="CNH17" s="273"/>
      <c r="CNI17" s="273"/>
      <c r="CNJ17" s="273"/>
      <c r="CNK17" s="274"/>
      <c r="CNL17" s="265"/>
      <c r="CNM17" s="537"/>
      <c r="CNN17" s="537"/>
      <c r="CNO17" s="538"/>
      <c r="CNP17" s="539"/>
      <c r="CNR17" s="540"/>
      <c r="CNS17" s="540"/>
      <c r="CNT17" s="542"/>
      <c r="CNU17" s="541"/>
      <c r="CNV17" s="537"/>
      <c r="CNW17" s="266"/>
      <c r="CNX17" s="271"/>
      <c r="CNY17" s="271"/>
      <c r="CNZ17" s="271"/>
      <c r="COA17" s="271"/>
      <c r="COB17" s="271"/>
      <c r="COC17" s="272"/>
      <c r="COD17" s="273"/>
      <c r="COE17" s="273"/>
      <c r="COF17" s="273"/>
      <c r="COG17" s="273"/>
      <c r="COH17" s="274"/>
      <c r="COI17" s="265"/>
      <c r="COJ17" s="537"/>
      <c r="COK17" s="537"/>
      <c r="COL17" s="538"/>
      <c r="COM17" s="539"/>
      <c r="COO17" s="540"/>
      <c r="COP17" s="540"/>
      <c r="COQ17" s="542"/>
      <c r="COR17" s="541"/>
      <c r="COS17" s="537"/>
      <c r="COT17" s="266"/>
      <c r="COU17" s="271"/>
      <c r="COV17" s="271"/>
      <c r="COW17" s="271"/>
      <c r="COX17" s="271"/>
      <c r="COY17" s="271"/>
      <c r="COZ17" s="272"/>
      <c r="CPA17" s="273"/>
      <c r="CPB17" s="273"/>
      <c r="CPC17" s="273"/>
      <c r="CPD17" s="273"/>
      <c r="CPE17" s="274"/>
      <c r="CPF17" s="265"/>
      <c r="CPG17" s="537"/>
      <c r="CPH17" s="537"/>
      <c r="CPI17" s="538"/>
      <c r="CPJ17" s="539"/>
      <c r="CPL17" s="540"/>
      <c r="CPM17" s="540"/>
      <c r="CPN17" s="542"/>
      <c r="CPO17" s="541"/>
      <c r="CPP17" s="537"/>
      <c r="CPQ17" s="266"/>
      <c r="CPR17" s="271"/>
      <c r="CPS17" s="271"/>
      <c r="CPT17" s="271"/>
      <c r="CPU17" s="271"/>
      <c r="CPV17" s="271"/>
      <c r="CPW17" s="272"/>
      <c r="CPX17" s="273"/>
      <c r="CPY17" s="273"/>
      <c r="CPZ17" s="273"/>
      <c r="CQA17" s="273"/>
      <c r="CQB17" s="274"/>
      <c r="CQC17" s="265"/>
      <c r="CQD17" s="537"/>
      <c r="CQE17" s="537"/>
      <c r="CQF17" s="538"/>
      <c r="CQG17" s="539"/>
      <c r="CQI17" s="540"/>
      <c r="CQJ17" s="540"/>
      <c r="CQK17" s="542"/>
      <c r="CQL17" s="541"/>
      <c r="CQM17" s="537"/>
      <c r="CQN17" s="266"/>
      <c r="CQO17" s="271"/>
      <c r="CQP17" s="271"/>
      <c r="CQQ17" s="271"/>
      <c r="CQR17" s="271"/>
      <c r="CQS17" s="271"/>
      <c r="CQT17" s="272"/>
      <c r="CQU17" s="273"/>
      <c r="CQV17" s="273"/>
      <c r="CQW17" s="273"/>
      <c r="CQX17" s="273"/>
      <c r="CQY17" s="274"/>
      <c r="CQZ17" s="265"/>
      <c r="CRA17" s="537"/>
      <c r="CRB17" s="537"/>
      <c r="CRC17" s="538"/>
      <c r="CRD17" s="539"/>
      <c r="CRF17" s="540"/>
      <c r="CRG17" s="540"/>
      <c r="CRH17" s="542"/>
      <c r="CRI17" s="541"/>
      <c r="CRJ17" s="537"/>
      <c r="CRK17" s="266"/>
      <c r="CRL17" s="271"/>
      <c r="CRM17" s="271"/>
      <c r="CRN17" s="271"/>
      <c r="CRO17" s="271"/>
      <c r="CRP17" s="271"/>
      <c r="CRQ17" s="272"/>
      <c r="CRR17" s="273"/>
      <c r="CRS17" s="273"/>
      <c r="CRT17" s="273"/>
      <c r="CRU17" s="273"/>
      <c r="CRV17" s="274"/>
      <c r="CRW17" s="265"/>
      <c r="CRX17" s="537"/>
      <c r="CRY17" s="537"/>
      <c r="CRZ17" s="538"/>
      <c r="CSA17" s="539"/>
      <c r="CSC17" s="540"/>
      <c r="CSD17" s="540"/>
      <c r="CSE17" s="542"/>
      <c r="CSF17" s="541"/>
      <c r="CSG17" s="537"/>
      <c r="CSH17" s="266"/>
      <c r="CSI17" s="271"/>
      <c r="CSJ17" s="271"/>
      <c r="CSK17" s="271"/>
      <c r="CSL17" s="271"/>
      <c r="CSM17" s="271"/>
      <c r="CSN17" s="272"/>
      <c r="CSO17" s="273"/>
      <c r="CSP17" s="273"/>
      <c r="CSQ17" s="273"/>
      <c r="CSR17" s="273"/>
      <c r="CSS17" s="274"/>
      <c r="CST17" s="265"/>
      <c r="CSU17" s="537"/>
      <c r="CSV17" s="537"/>
      <c r="CSW17" s="538"/>
      <c r="CSX17" s="539"/>
      <c r="CSZ17" s="540"/>
      <c r="CTA17" s="540"/>
      <c r="CTB17" s="542"/>
      <c r="CTC17" s="541"/>
      <c r="CTD17" s="537"/>
      <c r="CTE17" s="266"/>
      <c r="CTF17" s="271"/>
      <c r="CTG17" s="271"/>
      <c r="CTH17" s="271"/>
      <c r="CTI17" s="271"/>
      <c r="CTJ17" s="271"/>
      <c r="CTK17" s="272"/>
      <c r="CTL17" s="273"/>
      <c r="CTM17" s="273"/>
      <c r="CTN17" s="273"/>
      <c r="CTO17" s="273"/>
      <c r="CTP17" s="274"/>
      <c r="CTQ17" s="265"/>
      <c r="CTR17" s="537"/>
      <c r="CTS17" s="537"/>
      <c r="CTT17" s="538"/>
      <c r="CTU17" s="539"/>
      <c r="CTW17" s="540"/>
      <c r="CTX17" s="540"/>
      <c r="CTY17" s="542"/>
      <c r="CTZ17" s="541"/>
      <c r="CUA17" s="537"/>
      <c r="CUB17" s="266"/>
      <c r="CUC17" s="271"/>
      <c r="CUD17" s="271"/>
      <c r="CUE17" s="271"/>
      <c r="CUF17" s="271"/>
      <c r="CUG17" s="271"/>
      <c r="CUH17" s="272"/>
      <c r="CUI17" s="273"/>
      <c r="CUJ17" s="273"/>
      <c r="CUK17" s="273"/>
      <c r="CUL17" s="273"/>
      <c r="CUM17" s="274"/>
      <c r="CUN17" s="265"/>
      <c r="CUO17" s="537"/>
      <c r="CUP17" s="537"/>
      <c r="CUQ17" s="538"/>
      <c r="CUR17" s="539"/>
      <c r="CUT17" s="540"/>
      <c r="CUU17" s="540"/>
      <c r="CUV17" s="542"/>
      <c r="CUW17" s="541"/>
      <c r="CUX17" s="537"/>
      <c r="CUY17" s="266"/>
      <c r="CUZ17" s="271"/>
      <c r="CVA17" s="271"/>
      <c r="CVB17" s="271"/>
      <c r="CVC17" s="271"/>
      <c r="CVD17" s="271"/>
      <c r="CVE17" s="272"/>
      <c r="CVF17" s="273"/>
      <c r="CVG17" s="273"/>
      <c r="CVH17" s="273"/>
      <c r="CVI17" s="273"/>
      <c r="CVJ17" s="274"/>
      <c r="CVK17" s="265"/>
      <c r="CVL17" s="537"/>
      <c r="CVM17" s="537"/>
      <c r="CVN17" s="538"/>
      <c r="CVO17" s="539"/>
      <c r="CVQ17" s="540"/>
      <c r="CVR17" s="540"/>
      <c r="CVS17" s="542"/>
      <c r="CVT17" s="541"/>
      <c r="CVU17" s="537"/>
      <c r="CVV17" s="266"/>
      <c r="CVW17" s="271"/>
      <c r="CVX17" s="271"/>
      <c r="CVY17" s="271"/>
      <c r="CVZ17" s="271"/>
      <c r="CWA17" s="271"/>
      <c r="CWB17" s="272"/>
      <c r="CWC17" s="273"/>
      <c r="CWD17" s="273"/>
      <c r="CWE17" s="273"/>
      <c r="CWF17" s="273"/>
      <c r="CWG17" s="274"/>
      <c r="CWH17" s="265"/>
      <c r="CWI17" s="537"/>
      <c r="CWJ17" s="537"/>
      <c r="CWK17" s="538"/>
      <c r="CWL17" s="539"/>
      <c r="CWN17" s="540"/>
      <c r="CWO17" s="540"/>
      <c r="CWP17" s="542"/>
      <c r="CWQ17" s="541"/>
      <c r="CWR17" s="537"/>
      <c r="CWS17" s="266"/>
      <c r="CWT17" s="271"/>
      <c r="CWU17" s="271"/>
      <c r="CWV17" s="271"/>
      <c r="CWW17" s="271"/>
      <c r="CWX17" s="271"/>
      <c r="CWY17" s="272"/>
      <c r="CWZ17" s="273"/>
      <c r="CXA17" s="273"/>
      <c r="CXB17" s="273"/>
      <c r="CXC17" s="273"/>
      <c r="CXD17" s="274"/>
      <c r="CXE17" s="265"/>
      <c r="CXF17" s="537"/>
      <c r="CXG17" s="537"/>
      <c r="CXH17" s="538"/>
      <c r="CXI17" s="539"/>
      <c r="CXK17" s="540"/>
      <c r="CXL17" s="540"/>
      <c r="CXM17" s="542"/>
      <c r="CXN17" s="541"/>
      <c r="CXO17" s="537"/>
      <c r="CXP17" s="266"/>
      <c r="CXQ17" s="271"/>
      <c r="CXR17" s="271"/>
      <c r="CXS17" s="271"/>
      <c r="CXT17" s="271"/>
      <c r="CXU17" s="271"/>
      <c r="CXV17" s="272"/>
      <c r="CXW17" s="273"/>
      <c r="CXX17" s="273"/>
      <c r="CXY17" s="273"/>
      <c r="CXZ17" s="273"/>
      <c r="CYA17" s="274"/>
      <c r="CYB17" s="265"/>
      <c r="CYC17" s="537"/>
      <c r="CYD17" s="537"/>
      <c r="CYE17" s="538"/>
      <c r="CYF17" s="539"/>
      <c r="CYH17" s="540"/>
      <c r="CYI17" s="540"/>
      <c r="CYJ17" s="542"/>
      <c r="CYK17" s="541"/>
      <c r="CYL17" s="537"/>
      <c r="CYM17" s="266"/>
      <c r="CYN17" s="271"/>
      <c r="CYO17" s="271"/>
      <c r="CYP17" s="271"/>
      <c r="CYQ17" s="271"/>
      <c r="CYR17" s="271"/>
      <c r="CYS17" s="272"/>
      <c r="CYT17" s="273"/>
      <c r="CYU17" s="273"/>
      <c r="CYV17" s="273"/>
      <c r="CYW17" s="273"/>
      <c r="CYX17" s="274"/>
      <c r="CYY17" s="265"/>
      <c r="CYZ17" s="537"/>
      <c r="CZA17" s="537"/>
      <c r="CZB17" s="538"/>
      <c r="CZC17" s="539"/>
      <c r="CZE17" s="540"/>
      <c r="CZF17" s="540"/>
      <c r="CZG17" s="542"/>
      <c r="CZH17" s="541"/>
      <c r="CZI17" s="537"/>
      <c r="CZJ17" s="266"/>
      <c r="CZK17" s="271"/>
      <c r="CZL17" s="271"/>
      <c r="CZM17" s="271"/>
      <c r="CZN17" s="271"/>
      <c r="CZO17" s="271"/>
      <c r="CZP17" s="272"/>
      <c r="CZQ17" s="273"/>
      <c r="CZR17" s="273"/>
      <c r="CZS17" s="273"/>
      <c r="CZT17" s="273"/>
      <c r="CZU17" s="274"/>
      <c r="CZV17" s="265"/>
      <c r="CZW17" s="537"/>
      <c r="CZX17" s="537"/>
      <c r="CZY17" s="538"/>
      <c r="CZZ17" s="539"/>
      <c r="DAB17" s="540"/>
      <c r="DAC17" s="540"/>
      <c r="DAD17" s="542"/>
      <c r="DAE17" s="541"/>
      <c r="DAF17" s="537"/>
      <c r="DAG17" s="266"/>
      <c r="DAH17" s="271"/>
      <c r="DAI17" s="271"/>
      <c r="DAJ17" s="271"/>
      <c r="DAK17" s="271"/>
      <c r="DAL17" s="271"/>
      <c r="DAM17" s="272"/>
      <c r="DAN17" s="273"/>
      <c r="DAO17" s="273"/>
      <c r="DAP17" s="273"/>
      <c r="DAQ17" s="273"/>
      <c r="DAR17" s="274"/>
      <c r="DAS17" s="265"/>
      <c r="DAT17" s="537"/>
      <c r="DAU17" s="537"/>
      <c r="DAV17" s="538"/>
      <c r="DAW17" s="539"/>
      <c r="DAY17" s="540"/>
      <c r="DAZ17" s="540"/>
      <c r="DBA17" s="542"/>
      <c r="DBB17" s="541"/>
      <c r="DBC17" s="537"/>
      <c r="DBD17" s="266"/>
      <c r="DBE17" s="271"/>
      <c r="DBF17" s="271"/>
      <c r="DBG17" s="271"/>
      <c r="DBH17" s="271"/>
      <c r="DBI17" s="271"/>
      <c r="DBJ17" s="272"/>
      <c r="DBK17" s="273"/>
      <c r="DBL17" s="273"/>
      <c r="DBM17" s="273"/>
      <c r="DBN17" s="273"/>
      <c r="DBO17" s="274"/>
      <c r="DBP17" s="265"/>
      <c r="DBQ17" s="537"/>
      <c r="DBR17" s="537"/>
      <c r="DBS17" s="538"/>
      <c r="DBT17" s="539"/>
      <c r="DBV17" s="540"/>
      <c r="DBW17" s="540"/>
      <c r="DBX17" s="542"/>
      <c r="DBY17" s="541"/>
      <c r="DBZ17" s="537"/>
      <c r="DCA17" s="266"/>
      <c r="DCB17" s="271"/>
      <c r="DCC17" s="271"/>
      <c r="DCD17" s="271"/>
      <c r="DCE17" s="271"/>
      <c r="DCF17" s="271"/>
      <c r="DCG17" s="272"/>
      <c r="DCH17" s="273"/>
      <c r="DCI17" s="273"/>
      <c r="DCJ17" s="273"/>
      <c r="DCK17" s="273"/>
      <c r="DCL17" s="274"/>
      <c r="DCM17" s="265"/>
      <c r="DCN17" s="537"/>
      <c r="DCO17" s="537"/>
      <c r="DCP17" s="538"/>
      <c r="DCQ17" s="539"/>
      <c r="DCS17" s="540"/>
      <c r="DCT17" s="540"/>
      <c r="DCU17" s="542"/>
      <c r="DCV17" s="541"/>
      <c r="DCW17" s="537"/>
      <c r="DCX17" s="266"/>
      <c r="DCY17" s="271"/>
      <c r="DCZ17" s="271"/>
      <c r="DDA17" s="271"/>
      <c r="DDB17" s="271"/>
      <c r="DDC17" s="271"/>
      <c r="DDD17" s="272"/>
      <c r="DDE17" s="273"/>
      <c r="DDF17" s="273"/>
      <c r="DDG17" s="273"/>
      <c r="DDH17" s="273"/>
      <c r="DDI17" s="274"/>
      <c r="DDJ17" s="265"/>
      <c r="DDK17" s="537"/>
      <c r="DDL17" s="537"/>
      <c r="DDM17" s="538"/>
      <c r="DDN17" s="539"/>
      <c r="DDP17" s="540"/>
      <c r="DDQ17" s="540"/>
      <c r="DDR17" s="542"/>
      <c r="DDS17" s="541"/>
      <c r="DDT17" s="537"/>
      <c r="DDU17" s="266"/>
      <c r="DDV17" s="271"/>
      <c r="DDW17" s="271"/>
      <c r="DDX17" s="271"/>
      <c r="DDY17" s="271"/>
      <c r="DDZ17" s="271"/>
      <c r="DEA17" s="272"/>
      <c r="DEB17" s="273"/>
      <c r="DEC17" s="273"/>
      <c r="DED17" s="273"/>
      <c r="DEE17" s="273"/>
      <c r="DEF17" s="274"/>
      <c r="DEG17" s="265"/>
      <c r="DEH17" s="537"/>
      <c r="DEI17" s="537"/>
      <c r="DEJ17" s="538"/>
      <c r="DEK17" s="539"/>
      <c r="DEM17" s="540"/>
      <c r="DEN17" s="540"/>
      <c r="DEO17" s="542"/>
      <c r="DEP17" s="541"/>
      <c r="DEQ17" s="537"/>
      <c r="DER17" s="266"/>
      <c r="DES17" s="271"/>
      <c r="DET17" s="271"/>
      <c r="DEU17" s="271"/>
      <c r="DEV17" s="271"/>
      <c r="DEW17" s="271"/>
      <c r="DEX17" s="272"/>
      <c r="DEY17" s="273"/>
      <c r="DEZ17" s="273"/>
      <c r="DFA17" s="273"/>
      <c r="DFB17" s="273"/>
      <c r="DFC17" s="274"/>
      <c r="DFD17" s="265"/>
      <c r="DFE17" s="537"/>
      <c r="DFF17" s="537"/>
      <c r="DFG17" s="538"/>
      <c r="DFH17" s="539"/>
      <c r="DFJ17" s="540"/>
      <c r="DFK17" s="540"/>
      <c r="DFL17" s="542"/>
      <c r="DFM17" s="541"/>
      <c r="DFN17" s="537"/>
      <c r="DFO17" s="266"/>
      <c r="DFP17" s="271"/>
      <c r="DFQ17" s="271"/>
      <c r="DFR17" s="271"/>
      <c r="DFS17" s="271"/>
      <c r="DFT17" s="271"/>
      <c r="DFU17" s="272"/>
      <c r="DFV17" s="273"/>
      <c r="DFW17" s="273"/>
      <c r="DFX17" s="273"/>
      <c r="DFY17" s="273"/>
      <c r="DFZ17" s="274"/>
      <c r="DGA17" s="265"/>
      <c r="DGB17" s="537"/>
      <c r="DGC17" s="537"/>
      <c r="DGD17" s="538"/>
      <c r="DGE17" s="539"/>
      <c r="DGG17" s="540"/>
      <c r="DGH17" s="540"/>
      <c r="DGI17" s="542"/>
      <c r="DGJ17" s="541"/>
      <c r="DGK17" s="537"/>
      <c r="DGL17" s="266"/>
      <c r="DGM17" s="271"/>
      <c r="DGN17" s="271"/>
      <c r="DGO17" s="271"/>
      <c r="DGP17" s="271"/>
      <c r="DGQ17" s="271"/>
      <c r="DGR17" s="272"/>
      <c r="DGS17" s="273"/>
      <c r="DGT17" s="273"/>
      <c r="DGU17" s="273"/>
      <c r="DGV17" s="273"/>
      <c r="DGW17" s="274"/>
      <c r="DGX17" s="265"/>
      <c r="DGY17" s="537"/>
      <c r="DGZ17" s="537"/>
      <c r="DHA17" s="538"/>
      <c r="DHB17" s="539"/>
      <c r="DHD17" s="540"/>
      <c r="DHE17" s="540"/>
      <c r="DHF17" s="542"/>
      <c r="DHG17" s="541"/>
      <c r="DHH17" s="537"/>
      <c r="DHI17" s="266"/>
      <c r="DHJ17" s="271"/>
      <c r="DHK17" s="271"/>
      <c r="DHL17" s="271"/>
      <c r="DHM17" s="271"/>
      <c r="DHN17" s="271"/>
      <c r="DHO17" s="272"/>
      <c r="DHP17" s="273"/>
      <c r="DHQ17" s="273"/>
      <c r="DHR17" s="273"/>
      <c r="DHS17" s="273"/>
      <c r="DHT17" s="274"/>
      <c r="DHU17" s="265"/>
      <c r="DHV17" s="537"/>
      <c r="DHW17" s="537"/>
      <c r="DHX17" s="538"/>
      <c r="DHY17" s="539"/>
      <c r="DIA17" s="540"/>
      <c r="DIB17" s="540"/>
      <c r="DIC17" s="542"/>
      <c r="DID17" s="541"/>
      <c r="DIE17" s="537"/>
      <c r="DIF17" s="266"/>
      <c r="DIG17" s="271"/>
      <c r="DIH17" s="271"/>
      <c r="DII17" s="271"/>
      <c r="DIJ17" s="271"/>
      <c r="DIK17" s="271"/>
      <c r="DIL17" s="272"/>
      <c r="DIM17" s="273"/>
      <c r="DIN17" s="273"/>
      <c r="DIO17" s="273"/>
      <c r="DIP17" s="273"/>
      <c r="DIQ17" s="274"/>
      <c r="DIR17" s="265"/>
      <c r="DIS17" s="537"/>
      <c r="DIT17" s="537"/>
      <c r="DIU17" s="538"/>
      <c r="DIV17" s="539"/>
      <c r="DIX17" s="540"/>
      <c r="DIY17" s="540"/>
      <c r="DIZ17" s="542"/>
      <c r="DJA17" s="541"/>
      <c r="DJB17" s="537"/>
      <c r="DJC17" s="266"/>
      <c r="DJD17" s="271"/>
      <c r="DJE17" s="271"/>
      <c r="DJF17" s="271"/>
      <c r="DJG17" s="271"/>
      <c r="DJH17" s="271"/>
      <c r="DJI17" s="272"/>
      <c r="DJJ17" s="273"/>
      <c r="DJK17" s="273"/>
      <c r="DJL17" s="273"/>
      <c r="DJM17" s="273"/>
      <c r="DJN17" s="274"/>
      <c r="DJO17" s="265"/>
      <c r="DJP17" s="537"/>
      <c r="DJQ17" s="537"/>
      <c r="DJR17" s="538"/>
      <c r="DJS17" s="539"/>
      <c r="DJU17" s="540"/>
      <c r="DJV17" s="540"/>
      <c r="DJW17" s="542"/>
      <c r="DJX17" s="541"/>
      <c r="DJY17" s="537"/>
      <c r="DJZ17" s="266"/>
      <c r="DKA17" s="271"/>
      <c r="DKB17" s="271"/>
      <c r="DKC17" s="271"/>
      <c r="DKD17" s="271"/>
      <c r="DKE17" s="271"/>
      <c r="DKF17" s="272"/>
      <c r="DKG17" s="273"/>
      <c r="DKH17" s="273"/>
      <c r="DKI17" s="273"/>
      <c r="DKJ17" s="273"/>
      <c r="DKK17" s="274"/>
      <c r="DKL17" s="265"/>
      <c r="DKM17" s="537"/>
      <c r="DKN17" s="537"/>
      <c r="DKO17" s="538"/>
      <c r="DKP17" s="539"/>
      <c r="DKR17" s="540"/>
      <c r="DKS17" s="540"/>
      <c r="DKT17" s="542"/>
      <c r="DKU17" s="541"/>
      <c r="DKV17" s="537"/>
      <c r="DKW17" s="266"/>
      <c r="DKX17" s="271"/>
      <c r="DKY17" s="271"/>
      <c r="DKZ17" s="271"/>
      <c r="DLA17" s="271"/>
      <c r="DLB17" s="271"/>
      <c r="DLC17" s="272"/>
      <c r="DLD17" s="273"/>
      <c r="DLE17" s="273"/>
      <c r="DLF17" s="273"/>
      <c r="DLG17" s="273"/>
      <c r="DLH17" s="274"/>
      <c r="DLI17" s="265"/>
      <c r="DLJ17" s="537"/>
      <c r="DLK17" s="537"/>
      <c r="DLL17" s="538"/>
      <c r="DLM17" s="539"/>
      <c r="DLO17" s="540"/>
      <c r="DLP17" s="540"/>
      <c r="DLQ17" s="542"/>
      <c r="DLR17" s="541"/>
      <c r="DLS17" s="537"/>
      <c r="DLT17" s="266"/>
      <c r="DLU17" s="271"/>
      <c r="DLV17" s="271"/>
      <c r="DLW17" s="271"/>
      <c r="DLX17" s="271"/>
      <c r="DLY17" s="271"/>
      <c r="DLZ17" s="272"/>
      <c r="DMA17" s="273"/>
      <c r="DMB17" s="273"/>
      <c r="DMC17" s="273"/>
      <c r="DMD17" s="273"/>
      <c r="DME17" s="274"/>
      <c r="DMF17" s="265"/>
      <c r="DMG17" s="537"/>
      <c r="DMH17" s="537"/>
      <c r="DMI17" s="538"/>
      <c r="DMJ17" s="539"/>
      <c r="DML17" s="540"/>
      <c r="DMM17" s="540"/>
      <c r="DMN17" s="542"/>
      <c r="DMO17" s="541"/>
      <c r="DMP17" s="537"/>
      <c r="DMQ17" s="266"/>
      <c r="DMR17" s="271"/>
      <c r="DMS17" s="271"/>
      <c r="DMT17" s="271"/>
      <c r="DMU17" s="271"/>
      <c r="DMV17" s="271"/>
      <c r="DMW17" s="272"/>
      <c r="DMX17" s="273"/>
      <c r="DMY17" s="273"/>
      <c r="DMZ17" s="273"/>
      <c r="DNA17" s="273"/>
      <c r="DNB17" s="274"/>
      <c r="DNC17" s="265"/>
      <c r="DND17" s="537"/>
      <c r="DNE17" s="537"/>
      <c r="DNF17" s="538"/>
      <c r="DNG17" s="539"/>
      <c r="DNI17" s="540"/>
      <c r="DNJ17" s="540"/>
      <c r="DNK17" s="542"/>
      <c r="DNL17" s="541"/>
      <c r="DNM17" s="537"/>
      <c r="DNN17" s="266"/>
      <c r="DNO17" s="271"/>
      <c r="DNP17" s="271"/>
      <c r="DNQ17" s="271"/>
      <c r="DNR17" s="271"/>
      <c r="DNS17" s="271"/>
      <c r="DNT17" s="272"/>
      <c r="DNU17" s="273"/>
      <c r="DNV17" s="273"/>
      <c r="DNW17" s="273"/>
      <c r="DNX17" s="273"/>
      <c r="DNY17" s="274"/>
      <c r="DNZ17" s="265"/>
      <c r="DOA17" s="537"/>
      <c r="DOB17" s="537"/>
      <c r="DOC17" s="538"/>
      <c r="DOD17" s="539"/>
      <c r="DOF17" s="540"/>
      <c r="DOG17" s="540"/>
      <c r="DOH17" s="542"/>
      <c r="DOI17" s="541"/>
      <c r="DOJ17" s="537"/>
      <c r="DOK17" s="266"/>
      <c r="DOL17" s="271"/>
      <c r="DOM17" s="271"/>
      <c r="DON17" s="271"/>
      <c r="DOO17" s="271"/>
      <c r="DOP17" s="271"/>
      <c r="DOQ17" s="272"/>
      <c r="DOR17" s="273"/>
      <c r="DOS17" s="273"/>
      <c r="DOT17" s="273"/>
      <c r="DOU17" s="273"/>
      <c r="DOV17" s="274"/>
      <c r="DOW17" s="265"/>
      <c r="DOX17" s="537"/>
      <c r="DOY17" s="537"/>
      <c r="DOZ17" s="538"/>
      <c r="DPA17" s="539"/>
      <c r="DPC17" s="540"/>
      <c r="DPD17" s="540"/>
      <c r="DPE17" s="542"/>
      <c r="DPF17" s="541"/>
      <c r="DPG17" s="537"/>
      <c r="DPH17" s="266"/>
      <c r="DPI17" s="271"/>
      <c r="DPJ17" s="271"/>
      <c r="DPK17" s="271"/>
      <c r="DPL17" s="271"/>
      <c r="DPM17" s="271"/>
      <c r="DPN17" s="272"/>
      <c r="DPO17" s="273"/>
      <c r="DPP17" s="273"/>
      <c r="DPQ17" s="273"/>
      <c r="DPR17" s="273"/>
      <c r="DPS17" s="274"/>
      <c r="DPT17" s="265"/>
      <c r="DPU17" s="537"/>
      <c r="DPV17" s="537"/>
      <c r="DPW17" s="538"/>
      <c r="DPX17" s="539"/>
      <c r="DPZ17" s="540"/>
      <c r="DQA17" s="540"/>
      <c r="DQB17" s="542"/>
      <c r="DQC17" s="541"/>
      <c r="DQD17" s="537"/>
      <c r="DQE17" s="266"/>
      <c r="DQF17" s="271"/>
      <c r="DQG17" s="271"/>
      <c r="DQH17" s="271"/>
      <c r="DQI17" s="271"/>
      <c r="DQJ17" s="271"/>
      <c r="DQK17" s="272"/>
      <c r="DQL17" s="273"/>
      <c r="DQM17" s="273"/>
      <c r="DQN17" s="273"/>
      <c r="DQO17" s="273"/>
      <c r="DQP17" s="274"/>
      <c r="DQQ17" s="265"/>
      <c r="DQR17" s="537"/>
      <c r="DQS17" s="537"/>
      <c r="DQT17" s="538"/>
      <c r="DQU17" s="539"/>
      <c r="DQW17" s="540"/>
      <c r="DQX17" s="540"/>
      <c r="DQY17" s="542"/>
      <c r="DQZ17" s="541"/>
      <c r="DRA17" s="537"/>
      <c r="DRB17" s="266"/>
      <c r="DRC17" s="271"/>
      <c r="DRD17" s="271"/>
      <c r="DRE17" s="271"/>
      <c r="DRF17" s="271"/>
      <c r="DRG17" s="271"/>
      <c r="DRH17" s="272"/>
      <c r="DRI17" s="273"/>
      <c r="DRJ17" s="273"/>
      <c r="DRK17" s="273"/>
      <c r="DRL17" s="273"/>
      <c r="DRM17" s="274"/>
      <c r="DRN17" s="265"/>
      <c r="DRO17" s="537"/>
      <c r="DRP17" s="537"/>
      <c r="DRQ17" s="538"/>
      <c r="DRR17" s="539"/>
      <c r="DRT17" s="540"/>
      <c r="DRU17" s="540"/>
      <c r="DRV17" s="542"/>
      <c r="DRW17" s="541"/>
      <c r="DRX17" s="537"/>
      <c r="DRY17" s="266"/>
      <c r="DRZ17" s="271"/>
      <c r="DSA17" s="271"/>
      <c r="DSB17" s="271"/>
      <c r="DSC17" s="271"/>
      <c r="DSD17" s="271"/>
      <c r="DSE17" s="272"/>
      <c r="DSF17" s="273"/>
      <c r="DSG17" s="273"/>
      <c r="DSH17" s="273"/>
      <c r="DSI17" s="273"/>
      <c r="DSJ17" s="274"/>
      <c r="DSK17" s="265"/>
      <c r="DSL17" s="537"/>
      <c r="DSM17" s="537"/>
      <c r="DSN17" s="538"/>
      <c r="DSO17" s="539"/>
      <c r="DSQ17" s="540"/>
      <c r="DSR17" s="540"/>
      <c r="DSS17" s="542"/>
      <c r="DST17" s="541"/>
      <c r="DSU17" s="537"/>
      <c r="DSV17" s="266"/>
      <c r="DSW17" s="271"/>
      <c r="DSX17" s="271"/>
      <c r="DSY17" s="271"/>
      <c r="DSZ17" s="271"/>
      <c r="DTA17" s="271"/>
      <c r="DTB17" s="272"/>
      <c r="DTC17" s="273"/>
      <c r="DTD17" s="273"/>
      <c r="DTE17" s="273"/>
      <c r="DTF17" s="273"/>
      <c r="DTG17" s="274"/>
      <c r="DTH17" s="265"/>
      <c r="DTI17" s="537"/>
      <c r="DTJ17" s="537"/>
      <c r="DTK17" s="538"/>
      <c r="DTL17" s="539"/>
      <c r="DTN17" s="540"/>
      <c r="DTO17" s="540"/>
      <c r="DTP17" s="542"/>
      <c r="DTQ17" s="541"/>
      <c r="DTR17" s="537"/>
      <c r="DTS17" s="266"/>
      <c r="DTT17" s="271"/>
      <c r="DTU17" s="271"/>
      <c r="DTV17" s="271"/>
      <c r="DTW17" s="271"/>
      <c r="DTX17" s="271"/>
      <c r="DTY17" s="272"/>
      <c r="DTZ17" s="273"/>
      <c r="DUA17" s="273"/>
      <c r="DUB17" s="273"/>
      <c r="DUC17" s="273"/>
      <c r="DUD17" s="274"/>
      <c r="DUE17" s="265"/>
      <c r="DUF17" s="537"/>
      <c r="DUG17" s="537"/>
      <c r="DUH17" s="538"/>
      <c r="DUI17" s="539"/>
      <c r="DUK17" s="540"/>
      <c r="DUL17" s="540"/>
      <c r="DUM17" s="542"/>
      <c r="DUN17" s="541"/>
      <c r="DUO17" s="537"/>
      <c r="DUP17" s="266"/>
      <c r="DUQ17" s="271"/>
      <c r="DUR17" s="271"/>
      <c r="DUS17" s="271"/>
      <c r="DUT17" s="271"/>
      <c r="DUU17" s="271"/>
      <c r="DUV17" s="272"/>
      <c r="DUW17" s="273"/>
      <c r="DUX17" s="273"/>
      <c r="DUY17" s="273"/>
      <c r="DUZ17" s="273"/>
      <c r="DVA17" s="274"/>
      <c r="DVB17" s="265"/>
      <c r="DVC17" s="537"/>
      <c r="DVD17" s="537"/>
      <c r="DVE17" s="538"/>
      <c r="DVF17" s="539"/>
      <c r="DVH17" s="540"/>
      <c r="DVI17" s="540"/>
      <c r="DVJ17" s="542"/>
      <c r="DVK17" s="541"/>
      <c r="DVL17" s="537"/>
      <c r="DVM17" s="266"/>
      <c r="DVN17" s="271"/>
      <c r="DVO17" s="271"/>
      <c r="DVP17" s="271"/>
      <c r="DVQ17" s="271"/>
      <c r="DVR17" s="271"/>
      <c r="DVS17" s="272"/>
      <c r="DVT17" s="273"/>
      <c r="DVU17" s="273"/>
      <c r="DVV17" s="273"/>
      <c r="DVW17" s="273"/>
      <c r="DVX17" s="274"/>
      <c r="DVY17" s="265"/>
      <c r="DVZ17" s="537"/>
      <c r="DWA17" s="537"/>
      <c r="DWB17" s="538"/>
      <c r="DWC17" s="539"/>
      <c r="DWE17" s="540"/>
      <c r="DWF17" s="540"/>
      <c r="DWG17" s="542"/>
      <c r="DWH17" s="541"/>
      <c r="DWI17" s="537"/>
      <c r="DWJ17" s="266"/>
      <c r="DWK17" s="271"/>
      <c r="DWL17" s="271"/>
      <c r="DWM17" s="271"/>
      <c r="DWN17" s="271"/>
      <c r="DWO17" s="271"/>
      <c r="DWP17" s="272"/>
      <c r="DWQ17" s="273"/>
      <c r="DWR17" s="273"/>
      <c r="DWS17" s="273"/>
      <c r="DWT17" s="273"/>
      <c r="DWU17" s="274"/>
      <c r="DWV17" s="265"/>
      <c r="DWW17" s="537"/>
      <c r="DWX17" s="537"/>
      <c r="DWY17" s="538"/>
      <c r="DWZ17" s="539"/>
      <c r="DXB17" s="540"/>
      <c r="DXC17" s="540"/>
      <c r="DXD17" s="542"/>
      <c r="DXE17" s="541"/>
      <c r="DXF17" s="537"/>
      <c r="DXG17" s="266"/>
      <c r="DXH17" s="271"/>
      <c r="DXI17" s="271"/>
      <c r="DXJ17" s="271"/>
      <c r="DXK17" s="271"/>
      <c r="DXL17" s="271"/>
      <c r="DXM17" s="272"/>
      <c r="DXN17" s="273"/>
      <c r="DXO17" s="273"/>
      <c r="DXP17" s="273"/>
      <c r="DXQ17" s="273"/>
      <c r="DXR17" s="274"/>
      <c r="DXS17" s="265"/>
      <c r="DXT17" s="537"/>
      <c r="DXU17" s="537"/>
      <c r="DXV17" s="538"/>
      <c r="DXW17" s="539"/>
      <c r="DXY17" s="540"/>
      <c r="DXZ17" s="540"/>
      <c r="DYA17" s="542"/>
      <c r="DYB17" s="541"/>
      <c r="DYC17" s="537"/>
      <c r="DYD17" s="266"/>
      <c r="DYE17" s="271"/>
      <c r="DYF17" s="271"/>
      <c r="DYG17" s="271"/>
      <c r="DYH17" s="271"/>
      <c r="DYI17" s="271"/>
      <c r="DYJ17" s="272"/>
      <c r="DYK17" s="273"/>
      <c r="DYL17" s="273"/>
      <c r="DYM17" s="273"/>
      <c r="DYN17" s="273"/>
      <c r="DYO17" s="274"/>
      <c r="DYP17" s="265"/>
      <c r="DYQ17" s="537"/>
      <c r="DYR17" s="537"/>
      <c r="DYS17" s="538"/>
      <c r="DYT17" s="539"/>
      <c r="DYV17" s="540"/>
      <c r="DYW17" s="540"/>
      <c r="DYX17" s="542"/>
      <c r="DYY17" s="541"/>
      <c r="DYZ17" s="537"/>
      <c r="DZA17" s="266"/>
      <c r="DZB17" s="271"/>
      <c r="DZC17" s="271"/>
      <c r="DZD17" s="271"/>
      <c r="DZE17" s="271"/>
      <c r="DZF17" s="271"/>
      <c r="DZG17" s="272"/>
      <c r="DZH17" s="273"/>
      <c r="DZI17" s="273"/>
      <c r="DZJ17" s="273"/>
      <c r="DZK17" s="273"/>
      <c r="DZL17" s="274"/>
      <c r="DZM17" s="265"/>
      <c r="DZN17" s="537"/>
      <c r="DZO17" s="537"/>
      <c r="DZP17" s="538"/>
      <c r="DZQ17" s="539"/>
      <c r="DZS17" s="540"/>
      <c r="DZT17" s="540"/>
      <c r="DZU17" s="542"/>
      <c r="DZV17" s="541"/>
      <c r="DZW17" s="537"/>
      <c r="DZX17" s="266"/>
      <c r="DZY17" s="271"/>
      <c r="DZZ17" s="271"/>
      <c r="EAA17" s="271"/>
      <c r="EAB17" s="271"/>
      <c r="EAC17" s="271"/>
      <c r="EAD17" s="272"/>
      <c r="EAE17" s="273"/>
      <c r="EAF17" s="273"/>
      <c r="EAG17" s="273"/>
      <c r="EAH17" s="273"/>
      <c r="EAI17" s="274"/>
      <c r="EAJ17" s="265"/>
      <c r="EAK17" s="537"/>
      <c r="EAL17" s="537"/>
      <c r="EAM17" s="538"/>
      <c r="EAN17" s="539"/>
      <c r="EAP17" s="540"/>
      <c r="EAQ17" s="540"/>
      <c r="EAR17" s="542"/>
      <c r="EAS17" s="541"/>
      <c r="EAT17" s="537"/>
      <c r="EAU17" s="266"/>
      <c r="EAV17" s="271"/>
      <c r="EAW17" s="271"/>
      <c r="EAX17" s="271"/>
      <c r="EAY17" s="271"/>
      <c r="EAZ17" s="271"/>
      <c r="EBA17" s="272"/>
      <c r="EBB17" s="273"/>
      <c r="EBC17" s="273"/>
      <c r="EBD17" s="273"/>
      <c r="EBE17" s="273"/>
      <c r="EBF17" s="274"/>
      <c r="EBG17" s="265"/>
      <c r="EBH17" s="537"/>
      <c r="EBI17" s="537"/>
      <c r="EBJ17" s="538"/>
      <c r="EBK17" s="539"/>
      <c r="EBM17" s="540"/>
      <c r="EBN17" s="540"/>
      <c r="EBO17" s="542"/>
      <c r="EBP17" s="541"/>
      <c r="EBQ17" s="537"/>
      <c r="EBR17" s="266"/>
      <c r="EBS17" s="271"/>
      <c r="EBT17" s="271"/>
      <c r="EBU17" s="271"/>
      <c r="EBV17" s="271"/>
      <c r="EBW17" s="271"/>
      <c r="EBX17" s="272"/>
      <c r="EBY17" s="273"/>
      <c r="EBZ17" s="273"/>
      <c r="ECA17" s="273"/>
      <c r="ECB17" s="273"/>
      <c r="ECC17" s="274"/>
      <c r="ECD17" s="265"/>
      <c r="ECE17" s="537"/>
      <c r="ECF17" s="537"/>
      <c r="ECG17" s="538"/>
      <c r="ECH17" s="539"/>
      <c r="ECJ17" s="540"/>
      <c r="ECK17" s="540"/>
      <c r="ECL17" s="542"/>
      <c r="ECM17" s="541"/>
      <c r="ECN17" s="537"/>
      <c r="ECO17" s="266"/>
      <c r="ECP17" s="271"/>
      <c r="ECQ17" s="271"/>
      <c r="ECR17" s="271"/>
      <c r="ECS17" s="271"/>
      <c r="ECT17" s="271"/>
      <c r="ECU17" s="272"/>
      <c r="ECV17" s="273"/>
      <c r="ECW17" s="273"/>
      <c r="ECX17" s="273"/>
      <c r="ECY17" s="273"/>
      <c r="ECZ17" s="274"/>
      <c r="EDA17" s="265"/>
      <c r="EDB17" s="537"/>
      <c r="EDC17" s="537"/>
      <c r="EDD17" s="538"/>
      <c r="EDE17" s="539"/>
      <c r="EDG17" s="540"/>
      <c r="EDH17" s="540"/>
      <c r="EDI17" s="542"/>
      <c r="EDJ17" s="541"/>
      <c r="EDK17" s="537"/>
      <c r="EDL17" s="266"/>
      <c r="EDM17" s="271"/>
      <c r="EDN17" s="271"/>
      <c r="EDO17" s="271"/>
      <c r="EDP17" s="271"/>
      <c r="EDQ17" s="271"/>
      <c r="EDR17" s="272"/>
      <c r="EDS17" s="273"/>
      <c r="EDT17" s="273"/>
      <c r="EDU17" s="273"/>
      <c r="EDV17" s="273"/>
      <c r="EDW17" s="274"/>
      <c r="EDX17" s="265"/>
      <c r="EDY17" s="537"/>
      <c r="EDZ17" s="537"/>
      <c r="EEA17" s="538"/>
      <c r="EEB17" s="539"/>
      <c r="EED17" s="540"/>
      <c r="EEE17" s="540"/>
      <c r="EEF17" s="542"/>
      <c r="EEG17" s="541"/>
      <c r="EEH17" s="537"/>
      <c r="EEI17" s="266"/>
      <c r="EEJ17" s="271"/>
      <c r="EEK17" s="271"/>
      <c r="EEL17" s="271"/>
      <c r="EEM17" s="271"/>
      <c r="EEN17" s="271"/>
      <c r="EEO17" s="272"/>
      <c r="EEP17" s="273"/>
      <c r="EEQ17" s="273"/>
      <c r="EER17" s="273"/>
      <c r="EES17" s="273"/>
      <c r="EET17" s="274"/>
      <c r="EEU17" s="265"/>
      <c r="EEV17" s="537"/>
      <c r="EEW17" s="537"/>
      <c r="EEX17" s="538"/>
      <c r="EEY17" s="539"/>
      <c r="EFA17" s="540"/>
      <c r="EFB17" s="540"/>
      <c r="EFC17" s="542"/>
      <c r="EFD17" s="541"/>
      <c r="EFE17" s="537"/>
      <c r="EFF17" s="266"/>
      <c r="EFG17" s="271"/>
      <c r="EFH17" s="271"/>
      <c r="EFI17" s="271"/>
      <c r="EFJ17" s="271"/>
      <c r="EFK17" s="271"/>
      <c r="EFL17" s="272"/>
      <c r="EFM17" s="273"/>
      <c r="EFN17" s="273"/>
      <c r="EFO17" s="273"/>
      <c r="EFP17" s="273"/>
      <c r="EFQ17" s="274"/>
      <c r="EFR17" s="265"/>
      <c r="EFS17" s="537"/>
      <c r="EFT17" s="537"/>
      <c r="EFU17" s="538"/>
      <c r="EFV17" s="539"/>
      <c r="EFX17" s="540"/>
      <c r="EFY17" s="540"/>
      <c r="EFZ17" s="542"/>
      <c r="EGA17" s="541"/>
      <c r="EGB17" s="537"/>
      <c r="EGC17" s="266"/>
      <c r="EGD17" s="271"/>
      <c r="EGE17" s="271"/>
      <c r="EGF17" s="271"/>
      <c r="EGG17" s="271"/>
      <c r="EGH17" s="271"/>
      <c r="EGI17" s="272"/>
      <c r="EGJ17" s="273"/>
      <c r="EGK17" s="273"/>
      <c r="EGL17" s="273"/>
      <c r="EGM17" s="273"/>
      <c r="EGN17" s="274"/>
      <c r="EGO17" s="265"/>
      <c r="EGP17" s="537"/>
      <c r="EGQ17" s="537"/>
      <c r="EGR17" s="538"/>
      <c r="EGS17" s="539"/>
      <c r="EGU17" s="540"/>
      <c r="EGV17" s="540"/>
      <c r="EGW17" s="542"/>
      <c r="EGX17" s="541"/>
      <c r="EGY17" s="537"/>
      <c r="EGZ17" s="266"/>
      <c r="EHA17" s="271"/>
      <c r="EHB17" s="271"/>
      <c r="EHC17" s="271"/>
      <c r="EHD17" s="271"/>
      <c r="EHE17" s="271"/>
      <c r="EHF17" s="272"/>
      <c r="EHG17" s="273"/>
      <c r="EHH17" s="273"/>
      <c r="EHI17" s="273"/>
      <c r="EHJ17" s="273"/>
      <c r="EHK17" s="274"/>
      <c r="EHL17" s="265"/>
      <c r="EHM17" s="537"/>
      <c r="EHN17" s="537"/>
      <c r="EHO17" s="538"/>
      <c r="EHP17" s="539"/>
      <c r="EHR17" s="540"/>
      <c r="EHS17" s="540"/>
      <c r="EHT17" s="542"/>
      <c r="EHU17" s="541"/>
      <c r="EHV17" s="537"/>
      <c r="EHW17" s="266"/>
      <c r="EHX17" s="271"/>
      <c r="EHY17" s="271"/>
      <c r="EHZ17" s="271"/>
      <c r="EIA17" s="271"/>
      <c r="EIB17" s="271"/>
      <c r="EIC17" s="272"/>
      <c r="EID17" s="273"/>
      <c r="EIE17" s="273"/>
      <c r="EIF17" s="273"/>
      <c r="EIG17" s="273"/>
      <c r="EIH17" s="274"/>
      <c r="EII17" s="265"/>
      <c r="EIJ17" s="537"/>
      <c r="EIK17" s="537"/>
      <c r="EIL17" s="538"/>
      <c r="EIM17" s="539"/>
      <c r="EIO17" s="540"/>
      <c r="EIP17" s="540"/>
      <c r="EIQ17" s="542"/>
      <c r="EIR17" s="541"/>
      <c r="EIS17" s="537"/>
      <c r="EIT17" s="266"/>
      <c r="EIU17" s="271"/>
      <c r="EIV17" s="271"/>
      <c r="EIW17" s="271"/>
      <c r="EIX17" s="271"/>
      <c r="EIY17" s="271"/>
      <c r="EIZ17" s="272"/>
      <c r="EJA17" s="273"/>
      <c r="EJB17" s="273"/>
      <c r="EJC17" s="273"/>
      <c r="EJD17" s="273"/>
      <c r="EJE17" s="274"/>
      <c r="EJF17" s="265"/>
      <c r="EJG17" s="537"/>
      <c r="EJH17" s="537"/>
      <c r="EJI17" s="538"/>
      <c r="EJJ17" s="539"/>
      <c r="EJL17" s="540"/>
      <c r="EJM17" s="540"/>
      <c r="EJN17" s="542"/>
      <c r="EJO17" s="541"/>
      <c r="EJP17" s="537"/>
      <c r="EJQ17" s="266"/>
      <c r="EJR17" s="271"/>
      <c r="EJS17" s="271"/>
      <c r="EJT17" s="271"/>
      <c r="EJU17" s="271"/>
      <c r="EJV17" s="271"/>
      <c r="EJW17" s="272"/>
      <c r="EJX17" s="273"/>
      <c r="EJY17" s="273"/>
      <c r="EJZ17" s="273"/>
      <c r="EKA17" s="273"/>
      <c r="EKB17" s="274"/>
      <c r="EKC17" s="265"/>
      <c r="EKD17" s="537"/>
      <c r="EKE17" s="537"/>
      <c r="EKF17" s="538"/>
      <c r="EKG17" s="539"/>
      <c r="EKI17" s="540"/>
      <c r="EKJ17" s="540"/>
      <c r="EKK17" s="542"/>
      <c r="EKL17" s="541"/>
      <c r="EKM17" s="537"/>
      <c r="EKN17" s="266"/>
      <c r="EKO17" s="271"/>
      <c r="EKP17" s="271"/>
      <c r="EKQ17" s="271"/>
      <c r="EKR17" s="271"/>
      <c r="EKS17" s="271"/>
      <c r="EKT17" s="272"/>
      <c r="EKU17" s="273"/>
      <c r="EKV17" s="273"/>
      <c r="EKW17" s="273"/>
      <c r="EKX17" s="273"/>
      <c r="EKY17" s="274"/>
      <c r="EKZ17" s="265"/>
      <c r="ELA17" s="537"/>
      <c r="ELB17" s="537"/>
      <c r="ELC17" s="538"/>
      <c r="ELD17" s="539"/>
      <c r="ELF17" s="540"/>
      <c r="ELG17" s="540"/>
      <c r="ELH17" s="542"/>
      <c r="ELI17" s="541"/>
      <c r="ELJ17" s="537"/>
      <c r="ELK17" s="266"/>
      <c r="ELL17" s="271"/>
      <c r="ELM17" s="271"/>
      <c r="ELN17" s="271"/>
      <c r="ELO17" s="271"/>
      <c r="ELP17" s="271"/>
      <c r="ELQ17" s="272"/>
      <c r="ELR17" s="273"/>
      <c r="ELS17" s="273"/>
      <c r="ELT17" s="273"/>
      <c r="ELU17" s="273"/>
      <c r="ELV17" s="274"/>
      <c r="ELW17" s="265"/>
      <c r="ELX17" s="537"/>
      <c r="ELY17" s="537"/>
      <c r="ELZ17" s="538"/>
      <c r="EMA17" s="539"/>
      <c r="EMC17" s="540"/>
      <c r="EMD17" s="540"/>
      <c r="EME17" s="542"/>
      <c r="EMF17" s="541"/>
      <c r="EMG17" s="537"/>
      <c r="EMH17" s="266"/>
      <c r="EMI17" s="271"/>
      <c r="EMJ17" s="271"/>
      <c r="EMK17" s="271"/>
      <c r="EML17" s="271"/>
      <c r="EMM17" s="271"/>
      <c r="EMN17" s="272"/>
      <c r="EMO17" s="273"/>
      <c r="EMP17" s="273"/>
      <c r="EMQ17" s="273"/>
      <c r="EMR17" s="273"/>
      <c r="EMS17" s="274"/>
      <c r="EMT17" s="265"/>
      <c r="EMU17" s="537"/>
      <c r="EMV17" s="537"/>
      <c r="EMW17" s="538"/>
      <c r="EMX17" s="539"/>
      <c r="EMZ17" s="540"/>
      <c r="ENA17" s="540"/>
      <c r="ENB17" s="542"/>
      <c r="ENC17" s="541"/>
      <c r="END17" s="537"/>
      <c r="ENE17" s="266"/>
      <c r="ENF17" s="271"/>
      <c r="ENG17" s="271"/>
      <c r="ENH17" s="271"/>
      <c r="ENI17" s="271"/>
      <c r="ENJ17" s="271"/>
      <c r="ENK17" s="272"/>
      <c r="ENL17" s="273"/>
      <c r="ENM17" s="273"/>
      <c r="ENN17" s="273"/>
      <c r="ENO17" s="273"/>
      <c r="ENP17" s="274"/>
      <c r="ENQ17" s="265"/>
      <c r="ENR17" s="537"/>
      <c r="ENS17" s="537"/>
      <c r="ENT17" s="538"/>
      <c r="ENU17" s="539"/>
      <c r="ENW17" s="540"/>
      <c r="ENX17" s="540"/>
      <c r="ENY17" s="542"/>
      <c r="ENZ17" s="541"/>
      <c r="EOA17" s="537"/>
      <c r="EOB17" s="266"/>
      <c r="EOC17" s="271"/>
      <c r="EOD17" s="271"/>
      <c r="EOE17" s="271"/>
      <c r="EOF17" s="271"/>
      <c r="EOG17" s="271"/>
      <c r="EOH17" s="272"/>
      <c r="EOI17" s="273"/>
      <c r="EOJ17" s="273"/>
      <c r="EOK17" s="273"/>
      <c r="EOL17" s="273"/>
      <c r="EOM17" s="274"/>
      <c r="EON17" s="265"/>
      <c r="EOO17" s="537"/>
      <c r="EOP17" s="537"/>
      <c r="EOQ17" s="538"/>
      <c r="EOR17" s="539"/>
      <c r="EOT17" s="540"/>
      <c r="EOU17" s="540"/>
      <c r="EOV17" s="542"/>
      <c r="EOW17" s="541"/>
      <c r="EOX17" s="537"/>
      <c r="EOY17" s="266"/>
      <c r="EOZ17" s="271"/>
      <c r="EPA17" s="271"/>
      <c r="EPB17" s="271"/>
      <c r="EPC17" s="271"/>
      <c r="EPD17" s="271"/>
      <c r="EPE17" s="272"/>
      <c r="EPF17" s="273"/>
      <c r="EPG17" s="273"/>
      <c r="EPH17" s="273"/>
      <c r="EPI17" s="273"/>
      <c r="EPJ17" s="274"/>
      <c r="EPK17" s="265"/>
      <c r="EPL17" s="537"/>
      <c r="EPM17" s="537"/>
      <c r="EPN17" s="538"/>
      <c r="EPO17" s="539"/>
      <c r="EPQ17" s="540"/>
      <c r="EPR17" s="540"/>
      <c r="EPS17" s="542"/>
      <c r="EPT17" s="541"/>
      <c r="EPU17" s="537"/>
      <c r="EPV17" s="266"/>
      <c r="EPW17" s="271"/>
      <c r="EPX17" s="271"/>
      <c r="EPY17" s="271"/>
      <c r="EPZ17" s="271"/>
      <c r="EQA17" s="271"/>
      <c r="EQB17" s="272"/>
      <c r="EQC17" s="273"/>
      <c r="EQD17" s="273"/>
      <c r="EQE17" s="273"/>
      <c r="EQF17" s="273"/>
      <c r="EQG17" s="274"/>
      <c r="EQH17" s="265"/>
      <c r="EQI17" s="537"/>
      <c r="EQJ17" s="537"/>
      <c r="EQK17" s="538"/>
      <c r="EQL17" s="539"/>
      <c r="EQN17" s="540"/>
      <c r="EQO17" s="540"/>
      <c r="EQP17" s="542"/>
      <c r="EQQ17" s="541"/>
      <c r="EQR17" s="537"/>
      <c r="EQS17" s="266"/>
      <c r="EQT17" s="271"/>
      <c r="EQU17" s="271"/>
      <c r="EQV17" s="271"/>
      <c r="EQW17" s="271"/>
      <c r="EQX17" s="271"/>
      <c r="EQY17" s="272"/>
      <c r="EQZ17" s="273"/>
      <c r="ERA17" s="273"/>
      <c r="ERB17" s="273"/>
      <c r="ERC17" s="273"/>
      <c r="ERD17" s="274"/>
      <c r="ERE17" s="265"/>
      <c r="ERF17" s="537"/>
      <c r="ERG17" s="537"/>
      <c r="ERH17" s="538"/>
      <c r="ERI17" s="539"/>
      <c r="ERK17" s="540"/>
      <c r="ERL17" s="540"/>
      <c r="ERM17" s="542"/>
      <c r="ERN17" s="541"/>
      <c r="ERO17" s="537"/>
      <c r="ERP17" s="266"/>
      <c r="ERQ17" s="271"/>
      <c r="ERR17" s="271"/>
      <c r="ERS17" s="271"/>
      <c r="ERT17" s="271"/>
      <c r="ERU17" s="271"/>
      <c r="ERV17" s="272"/>
      <c r="ERW17" s="273"/>
      <c r="ERX17" s="273"/>
      <c r="ERY17" s="273"/>
      <c r="ERZ17" s="273"/>
      <c r="ESA17" s="274"/>
      <c r="ESB17" s="265"/>
      <c r="ESC17" s="537"/>
      <c r="ESD17" s="537"/>
      <c r="ESE17" s="538"/>
      <c r="ESF17" s="539"/>
      <c r="ESH17" s="540"/>
      <c r="ESI17" s="540"/>
      <c r="ESJ17" s="542"/>
      <c r="ESK17" s="541"/>
      <c r="ESL17" s="537"/>
      <c r="ESM17" s="266"/>
      <c r="ESN17" s="271"/>
      <c r="ESO17" s="271"/>
      <c r="ESP17" s="271"/>
      <c r="ESQ17" s="271"/>
      <c r="ESR17" s="271"/>
      <c r="ESS17" s="272"/>
      <c r="EST17" s="273"/>
      <c r="ESU17" s="273"/>
      <c r="ESV17" s="273"/>
      <c r="ESW17" s="273"/>
      <c r="ESX17" s="274"/>
      <c r="ESY17" s="265"/>
      <c r="ESZ17" s="537"/>
      <c r="ETA17" s="537"/>
      <c r="ETB17" s="538"/>
      <c r="ETC17" s="539"/>
      <c r="ETE17" s="540"/>
      <c r="ETF17" s="540"/>
      <c r="ETG17" s="542"/>
      <c r="ETH17" s="541"/>
      <c r="ETI17" s="537"/>
      <c r="ETJ17" s="266"/>
      <c r="ETK17" s="271"/>
      <c r="ETL17" s="271"/>
      <c r="ETM17" s="271"/>
      <c r="ETN17" s="271"/>
      <c r="ETO17" s="271"/>
      <c r="ETP17" s="272"/>
      <c r="ETQ17" s="273"/>
      <c r="ETR17" s="273"/>
      <c r="ETS17" s="273"/>
      <c r="ETT17" s="273"/>
      <c r="ETU17" s="274"/>
      <c r="ETV17" s="265"/>
      <c r="ETW17" s="537"/>
      <c r="ETX17" s="537"/>
      <c r="ETY17" s="538"/>
      <c r="ETZ17" s="539"/>
      <c r="EUB17" s="540"/>
      <c r="EUC17" s="540"/>
      <c r="EUD17" s="542"/>
      <c r="EUE17" s="541"/>
      <c r="EUF17" s="537"/>
      <c r="EUG17" s="266"/>
      <c r="EUH17" s="271"/>
      <c r="EUI17" s="271"/>
      <c r="EUJ17" s="271"/>
      <c r="EUK17" s="271"/>
      <c r="EUL17" s="271"/>
      <c r="EUM17" s="272"/>
      <c r="EUN17" s="273"/>
      <c r="EUO17" s="273"/>
      <c r="EUP17" s="273"/>
      <c r="EUQ17" s="273"/>
      <c r="EUR17" s="274"/>
      <c r="EUS17" s="265"/>
      <c r="EUT17" s="537"/>
      <c r="EUU17" s="537"/>
      <c r="EUV17" s="538"/>
      <c r="EUW17" s="539"/>
      <c r="EUY17" s="540"/>
      <c r="EUZ17" s="540"/>
      <c r="EVA17" s="542"/>
      <c r="EVB17" s="541"/>
      <c r="EVC17" s="537"/>
      <c r="EVD17" s="266"/>
      <c r="EVE17" s="271"/>
      <c r="EVF17" s="271"/>
      <c r="EVG17" s="271"/>
      <c r="EVH17" s="271"/>
      <c r="EVI17" s="271"/>
      <c r="EVJ17" s="272"/>
      <c r="EVK17" s="273"/>
      <c r="EVL17" s="273"/>
      <c r="EVM17" s="273"/>
      <c r="EVN17" s="273"/>
      <c r="EVO17" s="274"/>
      <c r="EVP17" s="265"/>
      <c r="EVQ17" s="537"/>
      <c r="EVR17" s="537"/>
      <c r="EVS17" s="538"/>
      <c r="EVT17" s="539"/>
      <c r="EVV17" s="540"/>
      <c r="EVW17" s="540"/>
      <c r="EVX17" s="542"/>
      <c r="EVY17" s="541"/>
      <c r="EVZ17" s="537"/>
      <c r="EWA17" s="266"/>
      <c r="EWB17" s="271"/>
      <c r="EWC17" s="271"/>
      <c r="EWD17" s="271"/>
      <c r="EWE17" s="271"/>
      <c r="EWF17" s="271"/>
      <c r="EWG17" s="272"/>
      <c r="EWH17" s="273"/>
      <c r="EWI17" s="273"/>
      <c r="EWJ17" s="273"/>
      <c r="EWK17" s="273"/>
      <c r="EWL17" s="274"/>
      <c r="EWM17" s="265"/>
      <c r="EWN17" s="537"/>
      <c r="EWO17" s="537"/>
      <c r="EWP17" s="538"/>
      <c r="EWQ17" s="539"/>
      <c r="EWS17" s="540"/>
      <c r="EWT17" s="540"/>
      <c r="EWU17" s="542"/>
      <c r="EWV17" s="541"/>
      <c r="EWW17" s="537"/>
      <c r="EWX17" s="266"/>
      <c r="EWY17" s="271"/>
      <c r="EWZ17" s="271"/>
      <c r="EXA17" s="271"/>
      <c r="EXB17" s="271"/>
      <c r="EXC17" s="271"/>
      <c r="EXD17" s="272"/>
      <c r="EXE17" s="273"/>
      <c r="EXF17" s="273"/>
      <c r="EXG17" s="273"/>
      <c r="EXH17" s="273"/>
      <c r="EXI17" s="274"/>
      <c r="EXJ17" s="265"/>
      <c r="EXK17" s="537"/>
      <c r="EXL17" s="537"/>
      <c r="EXM17" s="538"/>
      <c r="EXN17" s="539"/>
      <c r="EXP17" s="540"/>
      <c r="EXQ17" s="540"/>
      <c r="EXR17" s="542"/>
      <c r="EXS17" s="541"/>
      <c r="EXT17" s="537"/>
      <c r="EXU17" s="266"/>
      <c r="EXV17" s="271"/>
      <c r="EXW17" s="271"/>
      <c r="EXX17" s="271"/>
      <c r="EXY17" s="271"/>
      <c r="EXZ17" s="271"/>
      <c r="EYA17" s="272"/>
      <c r="EYB17" s="273"/>
      <c r="EYC17" s="273"/>
      <c r="EYD17" s="273"/>
      <c r="EYE17" s="273"/>
      <c r="EYF17" s="274"/>
      <c r="EYG17" s="265"/>
      <c r="EYH17" s="537"/>
      <c r="EYI17" s="537"/>
      <c r="EYJ17" s="538"/>
      <c r="EYK17" s="539"/>
      <c r="EYM17" s="540"/>
      <c r="EYN17" s="540"/>
      <c r="EYO17" s="542"/>
      <c r="EYP17" s="541"/>
      <c r="EYQ17" s="537"/>
      <c r="EYR17" s="266"/>
      <c r="EYS17" s="271"/>
      <c r="EYT17" s="271"/>
      <c r="EYU17" s="271"/>
      <c r="EYV17" s="271"/>
      <c r="EYW17" s="271"/>
      <c r="EYX17" s="272"/>
      <c r="EYY17" s="273"/>
      <c r="EYZ17" s="273"/>
      <c r="EZA17" s="273"/>
      <c r="EZB17" s="273"/>
      <c r="EZC17" s="274"/>
      <c r="EZD17" s="265"/>
      <c r="EZE17" s="537"/>
      <c r="EZF17" s="537"/>
      <c r="EZG17" s="538"/>
      <c r="EZH17" s="539"/>
      <c r="EZJ17" s="540"/>
      <c r="EZK17" s="540"/>
      <c r="EZL17" s="542"/>
      <c r="EZM17" s="541"/>
      <c r="EZN17" s="537"/>
      <c r="EZO17" s="266"/>
      <c r="EZP17" s="271"/>
      <c r="EZQ17" s="271"/>
      <c r="EZR17" s="271"/>
      <c r="EZS17" s="271"/>
      <c r="EZT17" s="271"/>
      <c r="EZU17" s="272"/>
      <c r="EZV17" s="273"/>
      <c r="EZW17" s="273"/>
      <c r="EZX17" s="273"/>
      <c r="EZY17" s="273"/>
      <c r="EZZ17" s="274"/>
      <c r="FAA17" s="265"/>
      <c r="FAB17" s="537"/>
      <c r="FAC17" s="537"/>
      <c r="FAD17" s="538"/>
      <c r="FAE17" s="539"/>
      <c r="FAG17" s="540"/>
      <c r="FAH17" s="540"/>
      <c r="FAI17" s="542"/>
      <c r="FAJ17" s="541"/>
      <c r="FAK17" s="537"/>
      <c r="FAL17" s="266"/>
      <c r="FAM17" s="271"/>
      <c r="FAN17" s="271"/>
      <c r="FAO17" s="271"/>
      <c r="FAP17" s="271"/>
      <c r="FAQ17" s="271"/>
      <c r="FAR17" s="272"/>
      <c r="FAS17" s="273"/>
      <c r="FAT17" s="273"/>
      <c r="FAU17" s="273"/>
      <c r="FAV17" s="273"/>
      <c r="FAW17" s="274"/>
      <c r="FAX17" s="265"/>
      <c r="FAY17" s="537"/>
      <c r="FAZ17" s="537"/>
      <c r="FBA17" s="538"/>
      <c r="FBB17" s="539"/>
      <c r="FBD17" s="540"/>
      <c r="FBE17" s="540"/>
      <c r="FBF17" s="542"/>
      <c r="FBG17" s="541"/>
      <c r="FBH17" s="537"/>
      <c r="FBI17" s="266"/>
      <c r="FBJ17" s="271"/>
      <c r="FBK17" s="271"/>
      <c r="FBL17" s="271"/>
      <c r="FBM17" s="271"/>
      <c r="FBN17" s="271"/>
      <c r="FBO17" s="272"/>
      <c r="FBP17" s="273"/>
      <c r="FBQ17" s="273"/>
      <c r="FBR17" s="273"/>
      <c r="FBS17" s="273"/>
      <c r="FBT17" s="274"/>
      <c r="FBU17" s="265"/>
      <c r="FBV17" s="537"/>
      <c r="FBW17" s="537"/>
      <c r="FBX17" s="538"/>
      <c r="FBY17" s="539"/>
      <c r="FCA17" s="540"/>
      <c r="FCB17" s="540"/>
      <c r="FCC17" s="542"/>
      <c r="FCD17" s="541"/>
      <c r="FCE17" s="537"/>
      <c r="FCF17" s="266"/>
      <c r="FCG17" s="271"/>
      <c r="FCH17" s="271"/>
      <c r="FCI17" s="271"/>
      <c r="FCJ17" s="271"/>
      <c r="FCK17" s="271"/>
      <c r="FCL17" s="272"/>
      <c r="FCM17" s="273"/>
      <c r="FCN17" s="273"/>
      <c r="FCO17" s="273"/>
      <c r="FCP17" s="273"/>
      <c r="FCQ17" s="274"/>
      <c r="FCR17" s="265"/>
      <c r="FCS17" s="537"/>
      <c r="FCT17" s="537"/>
      <c r="FCU17" s="538"/>
      <c r="FCV17" s="539"/>
      <c r="FCX17" s="540"/>
      <c r="FCY17" s="540"/>
      <c r="FCZ17" s="542"/>
      <c r="FDA17" s="541"/>
      <c r="FDB17" s="537"/>
      <c r="FDC17" s="266"/>
      <c r="FDD17" s="271"/>
      <c r="FDE17" s="271"/>
      <c r="FDF17" s="271"/>
      <c r="FDG17" s="271"/>
      <c r="FDH17" s="271"/>
      <c r="FDI17" s="272"/>
      <c r="FDJ17" s="273"/>
      <c r="FDK17" s="273"/>
      <c r="FDL17" s="273"/>
      <c r="FDM17" s="273"/>
      <c r="FDN17" s="274"/>
      <c r="FDO17" s="265"/>
      <c r="FDP17" s="537"/>
      <c r="FDQ17" s="537"/>
      <c r="FDR17" s="538"/>
      <c r="FDS17" s="539"/>
      <c r="FDU17" s="540"/>
      <c r="FDV17" s="540"/>
      <c r="FDW17" s="542"/>
      <c r="FDX17" s="541"/>
      <c r="FDY17" s="537"/>
      <c r="FDZ17" s="266"/>
      <c r="FEA17" s="271"/>
      <c r="FEB17" s="271"/>
      <c r="FEC17" s="271"/>
      <c r="FED17" s="271"/>
      <c r="FEE17" s="271"/>
      <c r="FEF17" s="272"/>
      <c r="FEG17" s="273"/>
      <c r="FEH17" s="273"/>
      <c r="FEI17" s="273"/>
      <c r="FEJ17" s="273"/>
      <c r="FEK17" s="274"/>
      <c r="FEL17" s="265"/>
      <c r="FEM17" s="537"/>
      <c r="FEN17" s="537"/>
      <c r="FEO17" s="538"/>
      <c r="FEP17" s="539"/>
      <c r="FER17" s="540"/>
      <c r="FES17" s="540"/>
      <c r="FET17" s="542"/>
      <c r="FEU17" s="541"/>
      <c r="FEV17" s="537"/>
      <c r="FEW17" s="266"/>
      <c r="FEX17" s="271"/>
      <c r="FEY17" s="271"/>
      <c r="FEZ17" s="271"/>
      <c r="FFA17" s="271"/>
      <c r="FFB17" s="271"/>
      <c r="FFC17" s="272"/>
      <c r="FFD17" s="273"/>
      <c r="FFE17" s="273"/>
      <c r="FFF17" s="273"/>
      <c r="FFG17" s="273"/>
      <c r="FFH17" s="274"/>
      <c r="FFI17" s="265"/>
      <c r="FFJ17" s="537"/>
      <c r="FFK17" s="537"/>
      <c r="FFL17" s="538"/>
      <c r="FFM17" s="539"/>
      <c r="FFO17" s="540"/>
      <c r="FFP17" s="540"/>
      <c r="FFQ17" s="542"/>
      <c r="FFR17" s="541"/>
      <c r="FFS17" s="537"/>
      <c r="FFT17" s="266"/>
      <c r="FFU17" s="271"/>
      <c r="FFV17" s="271"/>
      <c r="FFW17" s="271"/>
      <c r="FFX17" s="271"/>
      <c r="FFY17" s="271"/>
      <c r="FFZ17" s="272"/>
      <c r="FGA17" s="273"/>
      <c r="FGB17" s="273"/>
      <c r="FGC17" s="273"/>
      <c r="FGD17" s="273"/>
      <c r="FGE17" s="274"/>
      <c r="FGF17" s="265"/>
      <c r="FGG17" s="537"/>
      <c r="FGH17" s="537"/>
      <c r="FGI17" s="538"/>
      <c r="FGJ17" s="539"/>
      <c r="FGL17" s="540"/>
      <c r="FGM17" s="540"/>
      <c r="FGN17" s="542"/>
      <c r="FGO17" s="541"/>
      <c r="FGP17" s="537"/>
      <c r="FGQ17" s="266"/>
      <c r="FGR17" s="271"/>
      <c r="FGS17" s="271"/>
      <c r="FGT17" s="271"/>
      <c r="FGU17" s="271"/>
      <c r="FGV17" s="271"/>
      <c r="FGW17" s="272"/>
      <c r="FGX17" s="273"/>
      <c r="FGY17" s="273"/>
      <c r="FGZ17" s="273"/>
      <c r="FHA17" s="273"/>
      <c r="FHB17" s="274"/>
      <c r="FHC17" s="265"/>
      <c r="FHD17" s="537"/>
      <c r="FHE17" s="537"/>
      <c r="FHF17" s="538"/>
      <c r="FHG17" s="539"/>
      <c r="FHI17" s="540"/>
      <c r="FHJ17" s="540"/>
      <c r="FHK17" s="542"/>
      <c r="FHL17" s="541"/>
      <c r="FHM17" s="537"/>
      <c r="FHN17" s="266"/>
      <c r="FHO17" s="271"/>
      <c r="FHP17" s="271"/>
      <c r="FHQ17" s="271"/>
      <c r="FHR17" s="271"/>
      <c r="FHS17" s="271"/>
      <c r="FHT17" s="272"/>
      <c r="FHU17" s="273"/>
      <c r="FHV17" s="273"/>
      <c r="FHW17" s="273"/>
      <c r="FHX17" s="273"/>
      <c r="FHY17" s="274"/>
      <c r="FHZ17" s="265"/>
      <c r="FIA17" s="537"/>
      <c r="FIB17" s="537"/>
      <c r="FIC17" s="538"/>
      <c r="FID17" s="539"/>
      <c r="FIF17" s="540"/>
      <c r="FIG17" s="540"/>
      <c r="FIH17" s="542"/>
      <c r="FII17" s="541"/>
      <c r="FIJ17" s="537"/>
      <c r="FIK17" s="266"/>
      <c r="FIL17" s="271"/>
      <c r="FIM17" s="271"/>
      <c r="FIN17" s="271"/>
      <c r="FIO17" s="271"/>
      <c r="FIP17" s="271"/>
      <c r="FIQ17" s="272"/>
      <c r="FIR17" s="273"/>
      <c r="FIS17" s="273"/>
      <c r="FIT17" s="273"/>
      <c r="FIU17" s="273"/>
      <c r="FIV17" s="274"/>
      <c r="FIW17" s="265"/>
      <c r="FIX17" s="537"/>
      <c r="FIY17" s="537"/>
      <c r="FIZ17" s="538"/>
      <c r="FJA17" s="539"/>
      <c r="FJC17" s="540"/>
      <c r="FJD17" s="540"/>
      <c r="FJE17" s="542"/>
      <c r="FJF17" s="541"/>
      <c r="FJG17" s="537"/>
      <c r="FJH17" s="266"/>
      <c r="FJI17" s="271"/>
      <c r="FJJ17" s="271"/>
      <c r="FJK17" s="271"/>
      <c r="FJL17" s="271"/>
      <c r="FJM17" s="271"/>
      <c r="FJN17" s="272"/>
      <c r="FJO17" s="273"/>
      <c r="FJP17" s="273"/>
      <c r="FJQ17" s="273"/>
      <c r="FJR17" s="273"/>
      <c r="FJS17" s="274"/>
      <c r="FJT17" s="265"/>
      <c r="FJU17" s="537"/>
      <c r="FJV17" s="537"/>
      <c r="FJW17" s="538"/>
      <c r="FJX17" s="539"/>
      <c r="FJZ17" s="540"/>
      <c r="FKA17" s="540"/>
      <c r="FKB17" s="542"/>
      <c r="FKC17" s="541"/>
      <c r="FKD17" s="537"/>
      <c r="FKE17" s="266"/>
      <c r="FKF17" s="271"/>
      <c r="FKG17" s="271"/>
      <c r="FKH17" s="271"/>
      <c r="FKI17" s="271"/>
      <c r="FKJ17" s="271"/>
      <c r="FKK17" s="272"/>
      <c r="FKL17" s="273"/>
      <c r="FKM17" s="273"/>
      <c r="FKN17" s="273"/>
      <c r="FKO17" s="273"/>
      <c r="FKP17" s="274"/>
      <c r="FKQ17" s="265"/>
      <c r="FKR17" s="537"/>
      <c r="FKS17" s="537"/>
      <c r="FKT17" s="538"/>
      <c r="FKU17" s="539"/>
      <c r="FKW17" s="540"/>
      <c r="FKX17" s="540"/>
      <c r="FKY17" s="542"/>
      <c r="FKZ17" s="541"/>
      <c r="FLA17" s="537"/>
      <c r="FLB17" s="266"/>
      <c r="FLC17" s="271"/>
      <c r="FLD17" s="271"/>
      <c r="FLE17" s="271"/>
      <c r="FLF17" s="271"/>
      <c r="FLG17" s="271"/>
      <c r="FLH17" s="272"/>
      <c r="FLI17" s="273"/>
      <c r="FLJ17" s="273"/>
      <c r="FLK17" s="273"/>
      <c r="FLL17" s="273"/>
      <c r="FLM17" s="274"/>
      <c r="FLN17" s="265"/>
      <c r="FLO17" s="537"/>
      <c r="FLP17" s="537"/>
      <c r="FLQ17" s="538"/>
      <c r="FLR17" s="539"/>
      <c r="FLT17" s="540"/>
      <c r="FLU17" s="540"/>
      <c r="FLV17" s="542"/>
      <c r="FLW17" s="541"/>
      <c r="FLX17" s="537"/>
      <c r="FLY17" s="266"/>
      <c r="FLZ17" s="271"/>
      <c r="FMA17" s="271"/>
      <c r="FMB17" s="271"/>
      <c r="FMC17" s="271"/>
      <c r="FMD17" s="271"/>
      <c r="FME17" s="272"/>
      <c r="FMF17" s="273"/>
      <c r="FMG17" s="273"/>
      <c r="FMH17" s="273"/>
      <c r="FMI17" s="273"/>
      <c r="FMJ17" s="274"/>
      <c r="FMK17" s="265"/>
      <c r="FML17" s="537"/>
      <c r="FMM17" s="537"/>
      <c r="FMN17" s="538"/>
      <c r="FMO17" s="539"/>
      <c r="FMQ17" s="540"/>
      <c r="FMR17" s="540"/>
      <c r="FMS17" s="542"/>
      <c r="FMT17" s="541"/>
      <c r="FMU17" s="537"/>
      <c r="FMV17" s="266"/>
      <c r="FMW17" s="271"/>
      <c r="FMX17" s="271"/>
      <c r="FMY17" s="271"/>
      <c r="FMZ17" s="271"/>
      <c r="FNA17" s="271"/>
      <c r="FNB17" s="272"/>
      <c r="FNC17" s="273"/>
      <c r="FND17" s="273"/>
      <c r="FNE17" s="273"/>
      <c r="FNF17" s="273"/>
      <c r="FNG17" s="274"/>
      <c r="FNH17" s="265"/>
      <c r="FNI17" s="537"/>
      <c r="FNJ17" s="537"/>
      <c r="FNK17" s="538"/>
      <c r="FNL17" s="539"/>
      <c r="FNN17" s="540"/>
      <c r="FNO17" s="540"/>
      <c r="FNP17" s="542"/>
      <c r="FNQ17" s="541"/>
      <c r="FNR17" s="537"/>
      <c r="FNS17" s="266"/>
      <c r="FNT17" s="271"/>
      <c r="FNU17" s="271"/>
      <c r="FNV17" s="271"/>
      <c r="FNW17" s="271"/>
      <c r="FNX17" s="271"/>
      <c r="FNY17" s="272"/>
      <c r="FNZ17" s="273"/>
      <c r="FOA17" s="273"/>
      <c r="FOB17" s="273"/>
      <c r="FOC17" s="273"/>
      <c r="FOD17" s="274"/>
      <c r="FOE17" s="265"/>
      <c r="FOF17" s="537"/>
      <c r="FOG17" s="537"/>
      <c r="FOH17" s="538"/>
      <c r="FOI17" s="539"/>
      <c r="FOK17" s="540"/>
      <c r="FOL17" s="540"/>
      <c r="FOM17" s="542"/>
      <c r="FON17" s="541"/>
      <c r="FOO17" s="537"/>
      <c r="FOP17" s="266"/>
      <c r="FOQ17" s="271"/>
      <c r="FOR17" s="271"/>
      <c r="FOS17" s="271"/>
      <c r="FOT17" s="271"/>
      <c r="FOU17" s="271"/>
      <c r="FOV17" s="272"/>
      <c r="FOW17" s="273"/>
      <c r="FOX17" s="273"/>
      <c r="FOY17" s="273"/>
      <c r="FOZ17" s="273"/>
      <c r="FPA17" s="274"/>
      <c r="FPB17" s="265"/>
      <c r="FPC17" s="537"/>
      <c r="FPD17" s="537"/>
      <c r="FPE17" s="538"/>
      <c r="FPF17" s="539"/>
      <c r="FPH17" s="540"/>
      <c r="FPI17" s="540"/>
      <c r="FPJ17" s="542"/>
      <c r="FPK17" s="541"/>
      <c r="FPL17" s="537"/>
      <c r="FPM17" s="266"/>
      <c r="FPN17" s="271"/>
      <c r="FPO17" s="271"/>
      <c r="FPP17" s="271"/>
      <c r="FPQ17" s="271"/>
      <c r="FPR17" s="271"/>
      <c r="FPS17" s="272"/>
      <c r="FPT17" s="273"/>
      <c r="FPU17" s="273"/>
      <c r="FPV17" s="273"/>
      <c r="FPW17" s="273"/>
      <c r="FPX17" s="274"/>
      <c r="FPY17" s="265"/>
      <c r="FPZ17" s="537"/>
      <c r="FQA17" s="537"/>
      <c r="FQB17" s="538"/>
      <c r="FQC17" s="539"/>
      <c r="FQE17" s="540"/>
      <c r="FQF17" s="540"/>
      <c r="FQG17" s="542"/>
      <c r="FQH17" s="541"/>
      <c r="FQI17" s="537"/>
      <c r="FQJ17" s="266"/>
      <c r="FQK17" s="271"/>
      <c r="FQL17" s="271"/>
      <c r="FQM17" s="271"/>
      <c r="FQN17" s="271"/>
      <c r="FQO17" s="271"/>
      <c r="FQP17" s="272"/>
      <c r="FQQ17" s="273"/>
      <c r="FQR17" s="273"/>
      <c r="FQS17" s="273"/>
      <c r="FQT17" s="273"/>
      <c r="FQU17" s="274"/>
      <c r="FQV17" s="265"/>
      <c r="FQW17" s="537"/>
      <c r="FQX17" s="537"/>
      <c r="FQY17" s="538"/>
      <c r="FQZ17" s="539"/>
      <c r="FRB17" s="540"/>
      <c r="FRC17" s="540"/>
      <c r="FRD17" s="542"/>
      <c r="FRE17" s="541"/>
      <c r="FRF17" s="537"/>
      <c r="FRG17" s="266"/>
      <c r="FRH17" s="271"/>
      <c r="FRI17" s="271"/>
      <c r="FRJ17" s="271"/>
      <c r="FRK17" s="271"/>
      <c r="FRL17" s="271"/>
      <c r="FRM17" s="272"/>
      <c r="FRN17" s="273"/>
      <c r="FRO17" s="273"/>
      <c r="FRP17" s="273"/>
      <c r="FRQ17" s="273"/>
      <c r="FRR17" s="274"/>
      <c r="FRS17" s="265"/>
      <c r="FRT17" s="537"/>
      <c r="FRU17" s="537"/>
      <c r="FRV17" s="538"/>
      <c r="FRW17" s="539"/>
      <c r="FRY17" s="540"/>
      <c r="FRZ17" s="540"/>
      <c r="FSA17" s="542"/>
      <c r="FSB17" s="541"/>
      <c r="FSC17" s="537"/>
      <c r="FSD17" s="266"/>
      <c r="FSE17" s="271"/>
      <c r="FSF17" s="271"/>
      <c r="FSG17" s="271"/>
      <c r="FSH17" s="271"/>
      <c r="FSI17" s="271"/>
      <c r="FSJ17" s="272"/>
      <c r="FSK17" s="273"/>
      <c r="FSL17" s="273"/>
      <c r="FSM17" s="273"/>
      <c r="FSN17" s="273"/>
      <c r="FSO17" s="274"/>
      <c r="FSP17" s="265"/>
      <c r="FSQ17" s="537"/>
      <c r="FSR17" s="537"/>
      <c r="FSS17" s="538"/>
      <c r="FST17" s="539"/>
      <c r="FSV17" s="540"/>
      <c r="FSW17" s="540"/>
      <c r="FSX17" s="542"/>
      <c r="FSY17" s="541"/>
      <c r="FSZ17" s="537"/>
      <c r="FTA17" s="266"/>
      <c r="FTB17" s="271"/>
      <c r="FTC17" s="271"/>
      <c r="FTD17" s="271"/>
      <c r="FTE17" s="271"/>
      <c r="FTF17" s="271"/>
      <c r="FTG17" s="272"/>
      <c r="FTH17" s="273"/>
      <c r="FTI17" s="273"/>
      <c r="FTJ17" s="273"/>
      <c r="FTK17" s="273"/>
      <c r="FTL17" s="274"/>
      <c r="FTM17" s="265"/>
      <c r="FTN17" s="537"/>
      <c r="FTO17" s="537"/>
      <c r="FTP17" s="538"/>
      <c r="FTQ17" s="539"/>
      <c r="FTS17" s="540"/>
      <c r="FTT17" s="540"/>
      <c r="FTU17" s="542"/>
      <c r="FTV17" s="541"/>
      <c r="FTW17" s="537"/>
      <c r="FTX17" s="266"/>
      <c r="FTY17" s="271"/>
      <c r="FTZ17" s="271"/>
      <c r="FUA17" s="271"/>
      <c r="FUB17" s="271"/>
      <c r="FUC17" s="271"/>
      <c r="FUD17" s="272"/>
      <c r="FUE17" s="273"/>
      <c r="FUF17" s="273"/>
      <c r="FUG17" s="273"/>
      <c r="FUH17" s="273"/>
      <c r="FUI17" s="274"/>
      <c r="FUJ17" s="265"/>
      <c r="FUK17" s="537"/>
      <c r="FUL17" s="537"/>
      <c r="FUM17" s="538"/>
      <c r="FUN17" s="539"/>
      <c r="FUP17" s="540"/>
      <c r="FUQ17" s="540"/>
      <c r="FUR17" s="542"/>
      <c r="FUS17" s="541"/>
      <c r="FUT17" s="537"/>
      <c r="FUU17" s="266"/>
      <c r="FUV17" s="271"/>
      <c r="FUW17" s="271"/>
      <c r="FUX17" s="271"/>
      <c r="FUY17" s="271"/>
      <c r="FUZ17" s="271"/>
      <c r="FVA17" s="272"/>
      <c r="FVB17" s="273"/>
      <c r="FVC17" s="273"/>
      <c r="FVD17" s="273"/>
      <c r="FVE17" s="273"/>
      <c r="FVF17" s="274"/>
      <c r="FVG17" s="265"/>
      <c r="FVH17" s="537"/>
      <c r="FVI17" s="537"/>
      <c r="FVJ17" s="538"/>
      <c r="FVK17" s="539"/>
      <c r="FVM17" s="540"/>
      <c r="FVN17" s="540"/>
      <c r="FVO17" s="542"/>
      <c r="FVP17" s="541"/>
      <c r="FVQ17" s="537"/>
      <c r="FVR17" s="266"/>
      <c r="FVS17" s="271"/>
      <c r="FVT17" s="271"/>
      <c r="FVU17" s="271"/>
      <c r="FVV17" s="271"/>
      <c r="FVW17" s="271"/>
      <c r="FVX17" s="272"/>
      <c r="FVY17" s="273"/>
      <c r="FVZ17" s="273"/>
      <c r="FWA17" s="273"/>
      <c r="FWB17" s="273"/>
      <c r="FWC17" s="274"/>
      <c r="FWD17" s="265"/>
      <c r="FWE17" s="537"/>
      <c r="FWF17" s="537"/>
      <c r="FWG17" s="538"/>
      <c r="FWH17" s="539"/>
      <c r="FWJ17" s="540"/>
      <c r="FWK17" s="540"/>
      <c r="FWL17" s="542"/>
      <c r="FWM17" s="541"/>
      <c r="FWN17" s="537"/>
      <c r="FWO17" s="266"/>
      <c r="FWP17" s="271"/>
      <c r="FWQ17" s="271"/>
      <c r="FWR17" s="271"/>
      <c r="FWS17" s="271"/>
      <c r="FWT17" s="271"/>
      <c r="FWU17" s="272"/>
      <c r="FWV17" s="273"/>
      <c r="FWW17" s="273"/>
      <c r="FWX17" s="273"/>
      <c r="FWY17" s="273"/>
      <c r="FWZ17" s="274"/>
      <c r="FXA17" s="265"/>
      <c r="FXB17" s="537"/>
      <c r="FXC17" s="537"/>
      <c r="FXD17" s="538"/>
      <c r="FXE17" s="539"/>
      <c r="FXG17" s="540"/>
      <c r="FXH17" s="540"/>
      <c r="FXI17" s="542"/>
      <c r="FXJ17" s="541"/>
      <c r="FXK17" s="537"/>
      <c r="FXL17" s="266"/>
      <c r="FXM17" s="271"/>
      <c r="FXN17" s="271"/>
      <c r="FXO17" s="271"/>
      <c r="FXP17" s="271"/>
      <c r="FXQ17" s="271"/>
      <c r="FXR17" s="272"/>
      <c r="FXS17" s="273"/>
      <c r="FXT17" s="273"/>
      <c r="FXU17" s="273"/>
      <c r="FXV17" s="273"/>
      <c r="FXW17" s="274"/>
      <c r="FXX17" s="265"/>
      <c r="FXY17" s="537"/>
      <c r="FXZ17" s="537"/>
      <c r="FYA17" s="538"/>
      <c r="FYB17" s="539"/>
      <c r="FYD17" s="540"/>
      <c r="FYE17" s="540"/>
      <c r="FYF17" s="542"/>
      <c r="FYG17" s="541"/>
      <c r="FYH17" s="537"/>
      <c r="FYI17" s="266"/>
      <c r="FYJ17" s="271"/>
      <c r="FYK17" s="271"/>
      <c r="FYL17" s="271"/>
      <c r="FYM17" s="271"/>
      <c r="FYN17" s="271"/>
      <c r="FYO17" s="272"/>
      <c r="FYP17" s="273"/>
      <c r="FYQ17" s="273"/>
      <c r="FYR17" s="273"/>
      <c r="FYS17" s="273"/>
      <c r="FYT17" s="274"/>
      <c r="FYU17" s="265"/>
      <c r="FYV17" s="537"/>
      <c r="FYW17" s="537"/>
      <c r="FYX17" s="538"/>
      <c r="FYY17" s="539"/>
      <c r="FZA17" s="540"/>
      <c r="FZB17" s="540"/>
      <c r="FZC17" s="542"/>
      <c r="FZD17" s="541"/>
      <c r="FZE17" s="537"/>
      <c r="FZF17" s="266"/>
      <c r="FZG17" s="271"/>
      <c r="FZH17" s="271"/>
      <c r="FZI17" s="271"/>
      <c r="FZJ17" s="271"/>
      <c r="FZK17" s="271"/>
      <c r="FZL17" s="272"/>
      <c r="FZM17" s="273"/>
      <c r="FZN17" s="273"/>
      <c r="FZO17" s="273"/>
      <c r="FZP17" s="273"/>
      <c r="FZQ17" s="274"/>
      <c r="FZR17" s="265"/>
      <c r="FZS17" s="537"/>
      <c r="FZT17" s="537"/>
      <c r="FZU17" s="538"/>
      <c r="FZV17" s="539"/>
      <c r="FZX17" s="540"/>
      <c r="FZY17" s="540"/>
      <c r="FZZ17" s="542"/>
      <c r="GAA17" s="541"/>
      <c r="GAB17" s="537"/>
      <c r="GAC17" s="266"/>
      <c r="GAD17" s="271"/>
      <c r="GAE17" s="271"/>
      <c r="GAF17" s="271"/>
      <c r="GAG17" s="271"/>
      <c r="GAH17" s="271"/>
      <c r="GAI17" s="272"/>
      <c r="GAJ17" s="273"/>
      <c r="GAK17" s="273"/>
      <c r="GAL17" s="273"/>
      <c r="GAM17" s="273"/>
      <c r="GAN17" s="274"/>
      <c r="GAO17" s="265"/>
      <c r="GAP17" s="537"/>
      <c r="GAQ17" s="537"/>
      <c r="GAR17" s="538"/>
      <c r="GAS17" s="539"/>
      <c r="GAU17" s="540"/>
      <c r="GAV17" s="540"/>
      <c r="GAW17" s="542"/>
      <c r="GAX17" s="541"/>
      <c r="GAY17" s="537"/>
      <c r="GAZ17" s="266"/>
      <c r="GBA17" s="271"/>
      <c r="GBB17" s="271"/>
      <c r="GBC17" s="271"/>
      <c r="GBD17" s="271"/>
      <c r="GBE17" s="271"/>
      <c r="GBF17" s="272"/>
      <c r="GBG17" s="273"/>
      <c r="GBH17" s="273"/>
      <c r="GBI17" s="273"/>
      <c r="GBJ17" s="273"/>
      <c r="GBK17" s="274"/>
      <c r="GBL17" s="265"/>
      <c r="GBM17" s="537"/>
      <c r="GBN17" s="537"/>
      <c r="GBO17" s="538"/>
      <c r="GBP17" s="539"/>
      <c r="GBR17" s="540"/>
      <c r="GBS17" s="540"/>
      <c r="GBT17" s="542"/>
      <c r="GBU17" s="541"/>
      <c r="GBV17" s="537"/>
      <c r="GBW17" s="266"/>
      <c r="GBX17" s="271"/>
      <c r="GBY17" s="271"/>
      <c r="GBZ17" s="271"/>
      <c r="GCA17" s="271"/>
      <c r="GCB17" s="271"/>
      <c r="GCC17" s="272"/>
      <c r="GCD17" s="273"/>
      <c r="GCE17" s="273"/>
      <c r="GCF17" s="273"/>
      <c r="GCG17" s="273"/>
      <c r="GCH17" s="274"/>
      <c r="GCI17" s="265"/>
      <c r="GCJ17" s="537"/>
      <c r="GCK17" s="537"/>
      <c r="GCL17" s="538"/>
      <c r="GCM17" s="539"/>
      <c r="GCO17" s="540"/>
      <c r="GCP17" s="540"/>
      <c r="GCQ17" s="542"/>
      <c r="GCR17" s="541"/>
      <c r="GCS17" s="537"/>
      <c r="GCT17" s="266"/>
      <c r="GCU17" s="271"/>
      <c r="GCV17" s="271"/>
      <c r="GCW17" s="271"/>
      <c r="GCX17" s="271"/>
      <c r="GCY17" s="271"/>
      <c r="GCZ17" s="272"/>
      <c r="GDA17" s="273"/>
      <c r="GDB17" s="273"/>
      <c r="GDC17" s="273"/>
      <c r="GDD17" s="273"/>
      <c r="GDE17" s="274"/>
      <c r="GDF17" s="265"/>
      <c r="GDG17" s="537"/>
      <c r="GDH17" s="537"/>
      <c r="GDI17" s="538"/>
      <c r="GDJ17" s="539"/>
      <c r="GDL17" s="540"/>
      <c r="GDM17" s="540"/>
      <c r="GDN17" s="542"/>
      <c r="GDO17" s="541"/>
      <c r="GDP17" s="537"/>
      <c r="GDQ17" s="266"/>
      <c r="GDR17" s="271"/>
      <c r="GDS17" s="271"/>
      <c r="GDT17" s="271"/>
      <c r="GDU17" s="271"/>
      <c r="GDV17" s="271"/>
      <c r="GDW17" s="272"/>
      <c r="GDX17" s="273"/>
      <c r="GDY17" s="273"/>
      <c r="GDZ17" s="273"/>
      <c r="GEA17" s="273"/>
      <c r="GEB17" s="274"/>
      <c r="GEC17" s="265"/>
      <c r="GED17" s="537"/>
      <c r="GEE17" s="537"/>
      <c r="GEF17" s="538"/>
      <c r="GEG17" s="539"/>
      <c r="GEI17" s="540"/>
      <c r="GEJ17" s="540"/>
      <c r="GEK17" s="542"/>
      <c r="GEL17" s="541"/>
      <c r="GEM17" s="537"/>
      <c r="GEN17" s="266"/>
      <c r="GEO17" s="271"/>
      <c r="GEP17" s="271"/>
      <c r="GEQ17" s="271"/>
      <c r="GER17" s="271"/>
      <c r="GES17" s="271"/>
      <c r="GET17" s="272"/>
      <c r="GEU17" s="273"/>
      <c r="GEV17" s="273"/>
      <c r="GEW17" s="273"/>
      <c r="GEX17" s="273"/>
      <c r="GEY17" s="274"/>
      <c r="GEZ17" s="265"/>
      <c r="GFA17" s="537"/>
      <c r="GFB17" s="537"/>
      <c r="GFC17" s="538"/>
      <c r="GFD17" s="539"/>
      <c r="GFF17" s="540"/>
      <c r="GFG17" s="540"/>
      <c r="GFH17" s="542"/>
      <c r="GFI17" s="541"/>
      <c r="GFJ17" s="537"/>
      <c r="GFK17" s="266"/>
      <c r="GFL17" s="271"/>
      <c r="GFM17" s="271"/>
      <c r="GFN17" s="271"/>
      <c r="GFO17" s="271"/>
      <c r="GFP17" s="271"/>
      <c r="GFQ17" s="272"/>
      <c r="GFR17" s="273"/>
      <c r="GFS17" s="273"/>
      <c r="GFT17" s="273"/>
      <c r="GFU17" s="273"/>
      <c r="GFV17" s="274"/>
      <c r="GFW17" s="265"/>
      <c r="GFX17" s="537"/>
      <c r="GFY17" s="537"/>
      <c r="GFZ17" s="538"/>
      <c r="GGA17" s="539"/>
      <c r="GGC17" s="540"/>
      <c r="GGD17" s="540"/>
      <c r="GGE17" s="542"/>
      <c r="GGF17" s="541"/>
      <c r="GGG17" s="537"/>
      <c r="GGH17" s="266"/>
      <c r="GGI17" s="271"/>
      <c r="GGJ17" s="271"/>
      <c r="GGK17" s="271"/>
      <c r="GGL17" s="271"/>
      <c r="GGM17" s="271"/>
      <c r="GGN17" s="272"/>
      <c r="GGO17" s="273"/>
      <c r="GGP17" s="273"/>
      <c r="GGQ17" s="273"/>
      <c r="GGR17" s="273"/>
      <c r="GGS17" s="274"/>
      <c r="GGT17" s="265"/>
      <c r="GGU17" s="537"/>
      <c r="GGV17" s="537"/>
      <c r="GGW17" s="538"/>
      <c r="GGX17" s="539"/>
      <c r="GGZ17" s="540"/>
      <c r="GHA17" s="540"/>
      <c r="GHB17" s="542"/>
      <c r="GHC17" s="541"/>
      <c r="GHD17" s="537"/>
      <c r="GHE17" s="266"/>
      <c r="GHF17" s="271"/>
      <c r="GHG17" s="271"/>
      <c r="GHH17" s="271"/>
      <c r="GHI17" s="271"/>
      <c r="GHJ17" s="271"/>
      <c r="GHK17" s="272"/>
      <c r="GHL17" s="273"/>
      <c r="GHM17" s="273"/>
      <c r="GHN17" s="273"/>
      <c r="GHO17" s="273"/>
      <c r="GHP17" s="274"/>
      <c r="GHQ17" s="265"/>
      <c r="GHR17" s="537"/>
      <c r="GHS17" s="537"/>
      <c r="GHT17" s="538"/>
      <c r="GHU17" s="539"/>
      <c r="GHW17" s="540"/>
      <c r="GHX17" s="540"/>
      <c r="GHY17" s="542"/>
      <c r="GHZ17" s="541"/>
      <c r="GIA17" s="537"/>
      <c r="GIB17" s="266"/>
      <c r="GIC17" s="271"/>
      <c r="GID17" s="271"/>
      <c r="GIE17" s="271"/>
      <c r="GIF17" s="271"/>
      <c r="GIG17" s="271"/>
      <c r="GIH17" s="272"/>
      <c r="GII17" s="273"/>
      <c r="GIJ17" s="273"/>
      <c r="GIK17" s="273"/>
      <c r="GIL17" s="273"/>
      <c r="GIM17" s="274"/>
      <c r="GIN17" s="265"/>
      <c r="GIO17" s="537"/>
      <c r="GIP17" s="537"/>
      <c r="GIQ17" s="538"/>
      <c r="GIR17" s="539"/>
      <c r="GIT17" s="540"/>
      <c r="GIU17" s="540"/>
      <c r="GIV17" s="542"/>
      <c r="GIW17" s="541"/>
      <c r="GIX17" s="537"/>
      <c r="GIY17" s="266"/>
      <c r="GIZ17" s="271"/>
      <c r="GJA17" s="271"/>
      <c r="GJB17" s="271"/>
      <c r="GJC17" s="271"/>
      <c r="GJD17" s="271"/>
      <c r="GJE17" s="272"/>
      <c r="GJF17" s="273"/>
      <c r="GJG17" s="273"/>
      <c r="GJH17" s="273"/>
      <c r="GJI17" s="273"/>
      <c r="GJJ17" s="274"/>
      <c r="GJK17" s="265"/>
      <c r="GJL17" s="537"/>
      <c r="GJM17" s="537"/>
      <c r="GJN17" s="538"/>
      <c r="GJO17" s="539"/>
      <c r="GJQ17" s="540"/>
      <c r="GJR17" s="540"/>
      <c r="GJS17" s="542"/>
      <c r="GJT17" s="541"/>
      <c r="GJU17" s="537"/>
      <c r="GJV17" s="266"/>
      <c r="GJW17" s="271"/>
      <c r="GJX17" s="271"/>
      <c r="GJY17" s="271"/>
      <c r="GJZ17" s="271"/>
      <c r="GKA17" s="271"/>
      <c r="GKB17" s="272"/>
      <c r="GKC17" s="273"/>
      <c r="GKD17" s="273"/>
      <c r="GKE17" s="273"/>
      <c r="GKF17" s="273"/>
      <c r="GKG17" s="274"/>
      <c r="GKH17" s="265"/>
      <c r="GKI17" s="537"/>
      <c r="GKJ17" s="537"/>
      <c r="GKK17" s="538"/>
      <c r="GKL17" s="539"/>
      <c r="GKN17" s="540"/>
      <c r="GKO17" s="540"/>
      <c r="GKP17" s="542"/>
      <c r="GKQ17" s="541"/>
      <c r="GKR17" s="537"/>
      <c r="GKS17" s="266"/>
      <c r="GKT17" s="271"/>
      <c r="GKU17" s="271"/>
      <c r="GKV17" s="271"/>
      <c r="GKW17" s="271"/>
      <c r="GKX17" s="271"/>
      <c r="GKY17" s="272"/>
      <c r="GKZ17" s="273"/>
      <c r="GLA17" s="273"/>
      <c r="GLB17" s="273"/>
      <c r="GLC17" s="273"/>
      <c r="GLD17" s="274"/>
      <c r="GLE17" s="265"/>
      <c r="GLF17" s="537"/>
      <c r="GLG17" s="537"/>
      <c r="GLH17" s="538"/>
      <c r="GLI17" s="539"/>
      <c r="GLK17" s="540"/>
      <c r="GLL17" s="540"/>
      <c r="GLM17" s="542"/>
      <c r="GLN17" s="541"/>
      <c r="GLO17" s="537"/>
      <c r="GLP17" s="266"/>
      <c r="GLQ17" s="271"/>
      <c r="GLR17" s="271"/>
      <c r="GLS17" s="271"/>
      <c r="GLT17" s="271"/>
      <c r="GLU17" s="271"/>
      <c r="GLV17" s="272"/>
      <c r="GLW17" s="273"/>
      <c r="GLX17" s="273"/>
      <c r="GLY17" s="273"/>
      <c r="GLZ17" s="273"/>
      <c r="GMA17" s="274"/>
      <c r="GMB17" s="265"/>
      <c r="GMC17" s="537"/>
      <c r="GMD17" s="537"/>
      <c r="GME17" s="538"/>
      <c r="GMF17" s="539"/>
      <c r="GMH17" s="540"/>
      <c r="GMI17" s="540"/>
      <c r="GMJ17" s="542"/>
      <c r="GMK17" s="541"/>
      <c r="GML17" s="537"/>
      <c r="GMM17" s="266"/>
      <c r="GMN17" s="271"/>
      <c r="GMO17" s="271"/>
      <c r="GMP17" s="271"/>
      <c r="GMQ17" s="271"/>
      <c r="GMR17" s="271"/>
      <c r="GMS17" s="272"/>
      <c r="GMT17" s="273"/>
      <c r="GMU17" s="273"/>
      <c r="GMV17" s="273"/>
      <c r="GMW17" s="273"/>
      <c r="GMX17" s="274"/>
      <c r="GMY17" s="265"/>
      <c r="GMZ17" s="537"/>
      <c r="GNA17" s="537"/>
      <c r="GNB17" s="538"/>
      <c r="GNC17" s="539"/>
      <c r="GNE17" s="540"/>
      <c r="GNF17" s="540"/>
      <c r="GNG17" s="542"/>
      <c r="GNH17" s="541"/>
      <c r="GNI17" s="537"/>
      <c r="GNJ17" s="266"/>
      <c r="GNK17" s="271"/>
      <c r="GNL17" s="271"/>
      <c r="GNM17" s="271"/>
      <c r="GNN17" s="271"/>
      <c r="GNO17" s="271"/>
      <c r="GNP17" s="272"/>
      <c r="GNQ17" s="273"/>
      <c r="GNR17" s="273"/>
      <c r="GNS17" s="273"/>
      <c r="GNT17" s="273"/>
      <c r="GNU17" s="274"/>
      <c r="GNV17" s="265"/>
      <c r="GNW17" s="537"/>
      <c r="GNX17" s="537"/>
      <c r="GNY17" s="538"/>
      <c r="GNZ17" s="539"/>
      <c r="GOB17" s="540"/>
      <c r="GOC17" s="540"/>
      <c r="GOD17" s="542"/>
      <c r="GOE17" s="541"/>
      <c r="GOF17" s="537"/>
      <c r="GOG17" s="266"/>
      <c r="GOH17" s="271"/>
      <c r="GOI17" s="271"/>
      <c r="GOJ17" s="271"/>
      <c r="GOK17" s="271"/>
      <c r="GOL17" s="271"/>
      <c r="GOM17" s="272"/>
      <c r="GON17" s="273"/>
      <c r="GOO17" s="273"/>
      <c r="GOP17" s="273"/>
      <c r="GOQ17" s="273"/>
      <c r="GOR17" s="274"/>
      <c r="GOS17" s="265"/>
      <c r="GOT17" s="537"/>
      <c r="GOU17" s="537"/>
      <c r="GOV17" s="538"/>
      <c r="GOW17" s="539"/>
      <c r="GOY17" s="540"/>
      <c r="GOZ17" s="540"/>
      <c r="GPA17" s="542"/>
      <c r="GPB17" s="541"/>
      <c r="GPC17" s="537"/>
      <c r="GPD17" s="266"/>
      <c r="GPE17" s="271"/>
      <c r="GPF17" s="271"/>
      <c r="GPG17" s="271"/>
      <c r="GPH17" s="271"/>
      <c r="GPI17" s="271"/>
      <c r="GPJ17" s="272"/>
      <c r="GPK17" s="273"/>
      <c r="GPL17" s="273"/>
      <c r="GPM17" s="273"/>
      <c r="GPN17" s="273"/>
      <c r="GPO17" s="274"/>
      <c r="GPP17" s="265"/>
      <c r="GPQ17" s="537"/>
      <c r="GPR17" s="537"/>
      <c r="GPS17" s="538"/>
      <c r="GPT17" s="539"/>
      <c r="GPV17" s="540"/>
      <c r="GPW17" s="540"/>
      <c r="GPX17" s="542"/>
      <c r="GPY17" s="541"/>
      <c r="GPZ17" s="537"/>
      <c r="GQA17" s="266"/>
      <c r="GQB17" s="271"/>
      <c r="GQC17" s="271"/>
      <c r="GQD17" s="271"/>
      <c r="GQE17" s="271"/>
      <c r="GQF17" s="271"/>
      <c r="GQG17" s="272"/>
      <c r="GQH17" s="273"/>
      <c r="GQI17" s="273"/>
      <c r="GQJ17" s="273"/>
      <c r="GQK17" s="273"/>
      <c r="GQL17" s="274"/>
      <c r="GQM17" s="265"/>
      <c r="GQN17" s="537"/>
      <c r="GQO17" s="537"/>
      <c r="GQP17" s="538"/>
      <c r="GQQ17" s="539"/>
      <c r="GQS17" s="540"/>
      <c r="GQT17" s="540"/>
      <c r="GQU17" s="542"/>
      <c r="GQV17" s="541"/>
      <c r="GQW17" s="537"/>
      <c r="GQX17" s="266"/>
      <c r="GQY17" s="271"/>
      <c r="GQZ17" s="271"/>
      <c r="GRA17" s="271"/>
      <c r="GRB17" s="271"/>
      <c r="GRC17" s="271"/>
      <c r="GRD17" s="272"/>
      <c r="GRE17" s="273"/>
      <c r="GRF17" s="273"/>
      <c r="GRG17" s="273"/>
      <c r="GRH17" s="273"/>
      <c r="GRI17" s="274"/>
      <c r="GRJ17" s="265"/>
      <c r="GRK17" s="537"/>
      <c r="GRL17" s="537"/>
      <c r="GRM17" s="538"/>
      <c r="GRN17" s="539"/>
      <c r="GRP17" s="540"/>
      <c r="GRQ17" s="540"/>
      <c r="GRR17" s="542"/>
      <c r="GRS17" s="541"/>
      <c r="GRT17" s="537"/>
      <c r="GRU17" s="266"/>
      <c r="GRV17" s="271"/>
      <c r="GRW17" s="271"/>
      <c r="GRX17" s="271"/>
      <c r="GRY17" s="271"/>
      <c r="GRZ17" s="271"/>
      <c r="GSA17" s="272"/>
      <c r="GSB17" s="273"/>
      <c r="GSC17" s="273"/>
      <c r="GSD17" s="273"/>
      <c r="GSE17" s="273"/>
      <c r="GSF17" s="274"/>
      <c r="GSG17" s="265"/>
      <c r="GSH17" s="537"/>
      <c r="GSI17" s="537"/>
      <c r="GSJ17" s="538"/>
      <c r="GSK17" s="539"/>
      <c r="GSM17" s="540"/>
      <c r="GSN17" s="540"/>
      <c r="GSO17" s="542"/>
      <c r="GSP17" s="541"/>
      <c r="GSQ17" s="537"/>
      <c r="GSR17" s="266"/>
      <c r="GSS17" s="271"/>
      <c r="GST17" s="271"/>
      <c r="GSU17" s="271"/>
      <c r="GSV17" s="271"/>
      <c r="GSW17" s="271"/>
      <c r="GSX17" s="272"/>
      <c r="GSY17" s="273"/>
      <c r="GSZ17" s="273"/>
      <c r="GTA17" s="273"/>
      <c r="GTB17" s="273"/>
      <c r="GTC17" s="274"/>
      <c r="GTD17" s="265"/>
      <c r="GTE17" s="537"/>
      <c r="GTF17" s="537"/>
      <c r="GTG17" s="538"/>
      <c r="GTH17" s="539"/>
      <c r="GTJ17" s="540"/>
      <c r="GTK17" s="540"/>
      <c r="GTL17" s="542"/>
      <c r="GTM17" s="541"/>
      <c r="GTN17" s="537"/>
      <c r="GTO17" s="266"/>
      <c r="GTP17" s="271"/>
      <c r="GTQ17" s="271"/>
      <c r="GTR17" s="271"/>
      <c r="GTS17" s="271"/>
      <c r="GTT17" s="271"/>
      <c r="GTU17" s="272"/>
      <c r="GTV17" s="273"/>
      <c r="GTW17" s="273"/>
      <c r="GTX17" s="273"/>
      <c r="GTY17" s="273"/>
      <c r="GTZ17" s="274"/>
      <c r="GUA17" s="265"/>
      <c r="GUB17" s="537"/>
      <c r="GUC17" s="537"/>
      <c r="GUD17" s="538"/>
      <c r="GUE17" s="539"/>
      <c r="GUG17" s="540"/>
      <c r="GUH17" s="540"/>
      <c r="GUI17" s="542"/>
      <c r="GUJ17" s="541"/>
      <c r="GUK17" s="537"/>
      <c r="GUL17" s="266"/>
      <c r="GUM17" s="271"/>
      <c r="GUN17" s="271"/>
      <c r="GUO17" s="271"/>
      <c r="GUP17" s="271"/>
      <c r="GUQ17" s="271"/>
      <c r="GUR17" s="272"/>
      <c r="GUS17" s="273"/>
      <c r="GUT17" s="273"/>
      <c r="GUU17" s="273"/>
      <c r="GUV17" s="273"/>
      <c r="GUW17" s="274"/>
      <c r="GUX17" s="265"/>
      <c r="GUY17" s="537"/>
      <c r="GUZ17" s="537"/>
      <c r="GVA17" s="538"/>
      <c r="GVB17" s="539"/>
      <c r="GVD17" s="540"/>
      <c r="GVE17" s="540"/>
      <c r="GVF17" s="542"/>
      <c r="GVG17" s="541"/>
      <c r="GVH17" s="537"/>
      <c r="GVI17" s="266"/>
      <c r="GVJ17" s="271"/>
      <c r="GVK17" s="271"/>
      <c r="GVL17" s="271"/>
      <c r="GVM17" s="271"/>
      <c r="GVN17" s="271"/>
      <c r="GVO17" s="272"/>
      <c r="GVP17" s="273"/>
      <c r="GVQ17" s="273"/>
      <c r="GVR17" s="273"/>
      <c r="GVS17" s="273"/>
      <c r="GVT17" s="274"/>
      <c r="GVU17" s="265"/>
      <c r="GVV17" s="537"/>
      <c r="GVW17" s="537"/>
      <c r="GVX17" s="538"/>
      <c r="GVY17" s="539"/>
      <c r="GWA17" s="540"/>
      <c r="GWB17" s="540"/>
      <c r="GWC17" s="542"/>
      <c r="GWD17" s="541"/>
      <c r="GWE17" s="537"/>
      <c r="GWF17" s="266"/>
      <c r="GWG17" s="271"/>
      <c r="GWH17" s="271"/>
      <c r="GWI17" s="271"/>
      <c r="GWJ17" s="271"/>
      <c r="GWK17" s="271"/>
      <c r="GWL17" s="272"/>
      <c r="GWM17" s="273"/>
      <c r="GWN17" s="273"/>
      <c r="GWO17" s="273"/>
      <c r="GWP17" s="273"/>
      <c r="GWQ17" s="274"/>
      <c r="GWR17" s="265"/>
      <c r="GWS17" s="537"/>
      <c r="GWT17" s="537"/>
      <c r="GWU17" s="538"/>
      <c r="GWV17" s="539"/>
      <c r="GWX17" s="540"/>
      <c r="GWY17" s="540"/>
      <c r="GWZ17" s="542"/>
      <c r="GXA17" s="541"/>
      <c r="GXB17" s="537"/>
      <c r="GXC17" s="266"/>
      <c r="GXD17" s="271"/>
      <c r="GXE17" s="271"/>
      <c r="GXF17" s="271"/>
      <c r="GXG17" s="271"/>
      <c r="GXH17" s="271"/>
      <c r="GXI17" s="272"/>
      <c r="GXJ17" s="273"/>
      <c r="GXK17" s="273"/>
      <c r="GXL17" s="273"/>
      <c r="GXM17" s="273"/>
      <c r="GXN17" s="274"/>
      <c r="GXO17" s="265"/>
      <c r="GXP17" s="537"/>
      <c r="GXQ17" s="537"/>
      <c r="GXR17" s="538"/>
      <c r="GXS17" s="539"/>
      <c r="GXU17" s="540"/>
      <c r="GXV17" s="540"/>
      <c r="GXW17" s="542"/>
      <c r="GXX17" s="541"/>
      <c r="GXY17" s="537"/>
      <c r="GXZ17" s="266"/>
      <c r="GYA17" s="271"/>
      <c r="GYB17" s="271"/>
      <c r="GYC17" s="271"/>
      <c r="GYD17" s="271"/>
      <c r="GYE17" s="271"/>
      <c r="GYF17" s="272"/>
      <c r="GYG17" s="273"/>
      <c r="GYH17" s="273"/>
      <c r="GYI17" s="273"/>
      <c r="GYJ17" s="273"/>
      <c r="GYK17" s="274"/>
      <c r="GYL17" s="265"/>
      <c r="GYM17" s="537"/>
      <c r="GYN17" s="537"/>
      <c r="GYO17" s="538"/>
      <c r="GYP17" s="539"/>
      <c r="GYR17" s="540"/>
      <c r="GYS17" s="540"/>
      <c r="GYT17" s="542"/>
      <c r="GYU17" s="541"/>
      <c r="GYV17" s="537"/>
      <c r="GYW17" s="266"/>
      <c r="GYX17" s="271"/>
      <c r="GYY17" s="271"/>
      <c r="GYZ17" s="271"/>
      <c r="GZA17" s="271"/>
      <c r="GZB17" s="271"/>
      <c r="GZC17" s="272"/>
      <c r="GZD17" s="273"/>
      <c r="GZE17" s="273"/>
      <c r="GZF17" s="273"/>
      <c r="GZG17" s="273"/>
      <c r="GZH17" s="274"/>
      <c r="GZI17" s="265"/>
      <c r="GZJ17" s="537"/>
      <c r="GZK17" s="537"/>
      <c r="GZL17" s="538"/>
      <c r="GZM17" s="539"/>
      <c r="GZO17" s="540"/>
      <c r="GZP17" s="540"/>
      <c r="GZQ17" s="542"/>
      <c r="GZR17" s="541"/>
      <c r="GZS17" s="537"/>
      <c r="GZT17" s="266"/>
      <c r="GZU17" s="271"/>
      <c r="GZV17" s="271"/>
      <c r="GZW17" s="271"/>
      <c r="GZX17" s="271"/>
      <c r="GZY17" s="271"/>
      <c r="GZZ17" s="272"/>
      <c r="HAA17" s="273"/>
      <c r="HAB17" s="273"/>
      <c r="HAC17" s="273"/>
      <c r="HAD17" s="273"/>
      <c r="HAE17" s="274"/>
      <c r="HAF17" s="265"/>
      <c r="HAG17" s="537"/>
      <c r="HAH17" s="537"/>
      <c r="HAI17" s="538"/>
      <c r="HAJ17" s="539"/>
      <c r="HAL17" s="540"/>
      <c r="HAM17" s="540"/>
      <c r="HAN17" s="542"/>
      <c r="HAO17" s="541"/>
      <c r="HAP17" s="537"/>
      <c r="HAQ17" s="266"/>
      <c r="HAR17" s="271"/>
      <c r="HAS17" s="271"/>
      <c r="HAT17" s="271"/>
      <c r="HAU17" s="271"/>
      <c r="HAV17" s="271"/>
      <c r="HAW17" s="272"/>
      <c r="HAX17" s="273"/>
      <c r="HAY17" s="273"/>
      <c r="HAZ17" s="273"/>
      <c r="HBA17" s="273"/>
      <c r="HBB17" s="274"/>
      <c r="HBC17" s="265"/>
      <c r="HBD17" s="537"/>
      <c r="HBE17" s="537"/>
      <c r="HBF17" s="538"/>
      <c r="HBG17" s="539"/>
      <c r="HBI17" s="540"/>
      <c r="HBJ17" s="540"/>
      <c r="HBK17" s="542"/>
      <c r="HBL17" s="541"/>
      <c r="HBM17" s="537"/>
      <c r="HBN17" s="266"/>
      <c r="HBO17" s="271"/>
      <c r="HBP17" s="271"/>
      <c r="HBQ17" s="271"/>
      <c r="HBR17" s="271"/>
      <c r="HBS17" s="271"/>
      <c r="HBT17" s="272"/>
      <c r="HBU17" s="273"/>
      <c r="HBV17" s="273"/>
      <c r="HBW17" s="273"/>
      <c r="HBX17" s="273"/>
      <c r="HBY17" s="274"/>
      <c r="HBZ17" s="265"/>
      <c r="HCA17" s="537"/>
      <c r="HCB17" s="537"/>
      <c r="HCC17" s="538"/>
      <c r="HCD17" s="539"/>
      <c r="HCF17" s="540"/>
      <c r="HCG17" s="540"/>
      <c r="HCH17" s="542"/>
      <c r="HCI17" s="541"/>
      <c r="HCJ17" s="537"/>
      <c r="HCK17" s="266"/>
      <c r="HCL17" s="271"/>
      <c r="HCM17" s="271"/>
      <c r="HCN17" s="271"/>
      <c r="HCO17" s="271"/>
      <c r="HCP17" s="271"/>
      <c r="HCQ17" s="272"/>
      <c r="HCR17" s="273"/>
      <c r="HCS17" s="273"/>
      <c r="HCT17" s="273"/>
      <c r="HCU17" s="273"/>
      <c r="HCV17" s="274"/>
      <c r="HCW17" s="265"/>
      <c r="HCX17" s="537"/>
      <c r="HCY17" s="537"/>
      <c r="HCZ17" s="538"/>
      <c r="HDA17" s="539"/>
      <c r="HDC17" s="540"/>
      <c r="HDD17" s="540"/>
      <c r="HDE17" s="542"/>
      <c r="HDF17" s="541"/>
      <c r="HDG17" s="537"/>
      <c r="HDH17" s="266"/>
      <c r="HDI17" s="271"/>
      <c r="HDJ17" s="271"/>
      <c r="HDK17" s="271"/>
      <c r="HDL17" s="271"/>
      <c r="HDM17" s="271"/>
      <c r="HDN17" s="272"/>
      <c r="HDO17" s="273"/>
      <c r="HDP17" s="273"/>
      <c r="HDQ17" s="273"/>
      <c r="HDR17" s="273"/>
      <c r="HDS17" s="274"/>
      <c r="HDT17" s="265"/>
      <c r="HDU17" s="537"/>
      <c r="HDV17" s="537"/>
      <c r="HDW17" s="538"/>
      <c r="HDX17" s="539"/>
      <c r="HDZ17" s="540"/>
      <c r="HEA17" s="540"/>
      <c r="HEB17" s="542"/>
      <c r="HEC17" s="541"/>
      <c r="HED17" s="537"/>
      <c r="HEE17" s="266"/>
      <c r="HEF17" s="271"/>
      <c r="HEG17" s="271"/>
      <c r="HEH17" s="271"/>
      <c r="HEI17" s="271"/>
      <c r="HEJ17" s="271"/>
      <c r="HEK17" s="272"/>
      <c r="HEL17" s="273"/>
      <c r="HEM17" s="273"/>
      <c r="HEN17" s="273"/>
      <c r="HEO17" s="273"/>
      <c r="HEP17" s="274"/>
      <c r="HEQ17" s="265"/>
      <c r="HER17" s="537"/>
      <c r="HES17" s="537"/>
      <c r="HET17" s="538"/>
      <c r="HEU17" s="539"/>
      <c r="HEW17" s="540"/>
      <c r="HEX17" s="540"/>
      <c r="HEY17" s="542"/>
      <c r="HEZ17" s="541"/>
      <c r="HFA17" s="537"/>
      <c r="HFB17" s="266"/>
      <c r="HFC17" s="271"/>
      <c r="HFD17" s="271"/>
      <c r="HFE17" s="271"/>
      <c r="HFF17" s="271"/>
      <c r="HFG17" s="271"/>
      <c r="HFH17" s="272"/>
      <c r="HFI17" s="273"/>
      <c r="HFJ17" s="273"/>
      <c r="HFK17" s="273"/>
      <c r="HFL17" s="273"/>
      <c r="HFM17" s="274"/>
      <c r="HFN17" s="265"/>
      <c r="HFO17" s="537"/>
      <c r="HFP17" s="537"/>
      <c r="HFQ17" s="538"/>
      <c r="HFR17" s="539"/>
      <c r="HFT17" s="540"/>
      <c r="HFU17" s="540"/>
      <c r="HFV17" s="542"/>
      <c r="HFW17" s="541"/>
      <c r="HFX17" s="537"/>
      <c r="HFY17" s="266"/>
      <c r="HFZ17" s="271"/>
      <c r="HGA17" s="271"/>
      <c r="HGB17" s="271"/>
      <c r="HGC17" s="271"/>
      <c r="HGD17" s="271"/>
      <c r="HGE17" s="272"/>
      <c r="HGF17" s="273"/>
      <c r="HGG17" s="273"/>
      <c r="HGH17" s="273"/>
      <c r="HGI17" s="273"/>
      <c r="HGJ17" s="274"/>
      <c r="HGK17" s="265"/>
      <c r="HGL17" s="537"/>
      <c r="HGM17" s="537"/>
      <c r="HGN17" s="538"/>
      <c r="HGO17" s="539"/>
      <c r="HGQ17" s="540"/>
      <c r="HGR17" s="540"/>
      <c r="HGS17" s="542"/>
      <c r="HGT17" s="541"/>
      <c r="HGU17" s="537"/>
      <c r="HGV17" s="266"/>
      <c r="HGW17" s="271"/>
      <c r="HGX17" s="271"/>
      <c r="HGY17" s="271"/>
      <c r="HGZ17" s="271"/>
      <c r="HHA17" s="271"/>
      <c r="HHB17" s="272"/>
      <c r="HHC17" s="273"/>
      <c r="HHD17" s="273"/>
      <c r="HHE17" s="273"/>
      <c r="HHF17" s="273"/>
      <c r="HHG17" s="274"/>
      <c r="HHH17" s="265"/>
      <c r="HHI17" s="537"/>
      <c r="HHJ17" s="537"/>
      <c r="HHK17" s="538"/>
      <c r="HHL17" s="539"/>
      <c r="HHN17" s="540"/>
      <c r="HHO17" s="540"/>
      <c r="HHP17" s="542"/>
      <c r="HHQ17" s="541"/>
      <c r="HHR17" s="537"/>
      <c r="HHS17" s="266"/>
      <c r="HHT17" s="271"/>
      <c r="HHU17" s="271"/>
      <c r="HHV17" s="271"/>
      <c r="HHW17" s="271"/>
      <c r="HHX17" s="271"/>
      <c r="HHY17" s="272"/>
      <c r="HHZ17" s="273"/>
      <c r="HIA17" s="273"/>
      <c r="HIB17" s="273"/>
      <c r="HIC17" s="273"/>
      <c r="HID17" s="274"/>
      <c r="HIE17" s="265"/>
      <c r="HIF17" s="537"/>
      <c r="HIG17" s="537"/>
      <c r="HIH17" s="538"/>
      <c r="HII17" s="539"/>
      <c r="HIK17" s="540"/>
      <c r="HIL17" s="540"/>
      <c r="HIM17" s="542"/>
      <c r="HIN17" s="541"/>
      <c r="HIO17" s="537"/>
      <c r="HIP17" s="266"/>
      <c r="HIQ17" s="271"/>
      <c r="HIR17" s="271"/>
      <c r="HIS17" s="271"/>
      <c r="HIT17" s="271"/>
      <c r="HIU17" s="271"/>
      <c r="HIV17" s="272"/>
      <c r="HIW17" s="273"/>
      <c r="HIX17" s="273"/>
      <c r="HIY17" s="273"/>
      <c r="HIZ17" s="273"/>
      <c r="HJA17" s="274"/>
      <c r="HJB17" s="265"/>
      <c r="HJC17" s="537"/>
      <c r="HJD17" s="537"/>
      <c r="HJE17" s="538"/>
      <c r="HJF17" s="539"/>
      <c r="HJH17" s="540"/>
      <c r="HJI17" s="540"/>
      <c r="HJJ17" s="542"/>
      <c r="HJK17" s="541"/>
      <c r="HJL17" s="537"/>
      <c r="HJM17" s="266"/>
      <c r="HJN17" s="271"/>
      <c r="HJO17" s="271"/>
      <c r="HJP17" s="271"/>
      <c r="HJQ17" s="271"/>
      <c r="HJR17" s="271"/>
      <c r="HJS17" s="272"/>
      <c r="HJT17" s="273"/>
      <c r="HJU17" s="273"/>
      <c r="HJV17" s="273"/>
      <c r="HJW17" s="273"/>
      <c r="HJX17" s="274"/>
      <c r="HJY17" s="265"/>
      <c r="HJZ17" s="537"/>
      <c r="HKA17" s="537"/>
      <c r="HKB17" s="538"/>
      <c r="HKC17" s="539"/>
      <c r="HKE17" s="540"/>
      <c r="HKF17" s="540"/>
      <c r="HKG17" s="542"/>
      <c r="HKH17" s="541"/>
      <c r="HKI17" s="537"/>
      <c r="HKJ17" s="266"/>
      <c r="HKK17" s="271"/>
      <c r="HKL17" s="271"/>
      <c r="HKM17" s="271"/>
      <c r="HKN17" s="271"/>
      <c r="HKO17" s="271"/>
      <c r="HKP17" s="272"/>
      <c r="HKQ17" s="273"/>
      <c r="HKR17" s="273"/>
      <c r="HKS17" s="273"/>
      <c r="HKT17" s="273"/>
      <c r="HKU17" s="274"/>
      <c r="HKV17" s="265"/>
      <c r="HKW17" s="537"/>
      <c r="HKX17" s="537"/>
      <c r="HKY17" s="538"/>
      <c r="HKZ17" s="539"/>
      <c r="HLB17" s="540"/>
      <c r="HLC17" s="540"/>
      <c r="HLD17" s="542"/>
      <c r="HLE17" s="541"/>
      <c r="HLF17" s="537"/>
      <c r="HLG17" s="266"/>
      <c r="HLH17" s="271"/>
      <c r="HLI17" s="271"/>
      <c r="HLJ17" s="271"/>
      <c r="HLK17" s="271"/>
      <c r="HLL17" s="271"/>
      <c r="HLM17" s="272"/>
      <c r="HLN17" s="273"/>
      <c r="HLO17" s="273"/>
      <c r="HLP17" s="273"/>
      <c r="HLQ17" s="273"/>
      <c r="HLR17" s="274"/>
      <c r="HLS17" s="265"/>
      <c r="HLT17" s="537"/>
      <c r="HLU17" s="537"/>
      <c r="HLV17" s="538"/>
      <c r="HLW17" s="539"/>
      <c r="HLY17" s="540"/>
      <c r="HLZ17" s="540"/>
      <c r="HMA17" s="542"/>
      <c r="HMB17" s="541"/>
      <c r="HMC17" s="537"/>
      <c r="HMD17" s="266"/>
      <c r="HME17" s="271"/>
      <c r="HMF17" s="271"/>
      <c r="HMG17" s="271"/>
      <c r="HMH17" s="271"/>
      <c r="HMI17" s="271"/>
      <c r="HMJ17" s="272"/>
      <c r="HMK17" s="273"/>
      <c r="HML17" s="273"/>
      <c r="HMM17" s="273"/>
      <c r="HMN17" s="273"/>
      <c r="HMO17" s="274"/>
      <c r="HMP17" s="265"/>
      <c r="HMQ17" s="537"/>
      <c r="HMR17" s="537"/>
      <c r="HMS17" s="538"/>
      <c r="HMT17" s="539"/>
      <c r="HMV17" s="540"/>
      <c r="HMW17" s="540"/>
      <c r="HMX17" s="542"/>
      <c r="HMY17" s="541"/>
      <c r="HMZ17" s="537"/>
      <c r="HNA17" s="266"/>
      <c r="HNB17" s="271"/>
      <c r="HNC17" s="271"/>
      <c r="HND17" s="271"/>
      <c r="HNE17" s="271"/>
      <c r="HNF17" s="271"/>
      <c r="HNG17" s="272"/>
      <c r="HNH17" s="273"/>
      <c r="HNI17" s="273"/>
      <c r="HNJ17" s="273"/>
      <c r="HNK17" s="273"/>
      <c r="HNL17" s="274"/>
      <c r="HNM17" s="265"/>
      <c r="HNN17" s="537"/>
      <c r="HNO17" s="537"/>
      <c r="HNP17" s="538"/>
      <c r="HNQ17" s="539"/>
      <c r="HNS17" s="540"/>
      <c r="HNT17" s="540"/>
      <c r="HNU17" s="542"/>
      <c r="HNV17" s="541"/>
      <c r="HNW17" s="537"/>
      <c r="HNX17" s="266"/>
      <c r="HNY17" s="271"/>
      <c r="HNZ17" s="271"/>
      <c r="HOA17" s="271"/>
      <c r="HOB17" s="271"/>
      <c r="HOC17" s="271"/>
      <c r="HOD17" s="272"/>
      <c r="HOE17" s="273"/>
      <c r="HOF17" s="273"/>
      <c r="HOG17" s="273"/>
      <c r="HOH17" s="273"/>
      <c r="HOI17" s="274"/>
      <c r="HOJ17" s="265"/>
      <c r="HOK17" s="537"/>
      <c r="HOL17" s="537"/>
      <c r="HOM17" s="538"/>
      <c r="HON17" s="539"/>
      <c r="HOP17" s="540"/>
      <c r="HOQ17" s="540"/>
      <c r="HOR17" s="542"/>
      <c r="HOS17" s="541"/>
      <c r="HOT17" s="537"/>
      <c r="HOU17" s="266"/>
      <c r="HOV17" s="271"/>
      <c r="HOW17" s="271"/>
      <c r="HOX17" s="271"/>
      <c r="HOY17" s="271"/>
      <c r="HOZ17" s="271"/>
      <c r="HPA17" s="272"/>
      <c r="HPB17" s="273"/>
      <c r="HPC17" s="273"/>
      <c r="HPD17" s="273"/>
      <c r="HPE17" s="273"/>
      <c r="HPF17" s="274"/>
      <c r="HPG17" s="265"/>
      <c r="HPH17" s="537"/>
      <c r="HPI17" s="537"/>
      <c r="HPJ17" s="538"/>
      <c r="HPK17" s="539"/>
      <c r="HPM17" s="540"/>
      <c r="HPN17" s="540"/>
      <c r="HPO17" s="542"/>
      <c r="HPP17" s="541"/>
      <c r="HPQ17" s="537"/>
      <c r="HPR17" s="266"/>
      <c r="HPS17" s="271"/>
      <c r="HPT17" s="271"/>
      <c r="HPU17" s="271"/>
      <c r="HPV17" s="271"/>
      <c r="HPW17" s="271"/>
      <c r="HPX17" s="272"/>
      <c r="HPY17" s="273"/>
      <c r="HPZ17" s="273"/>
      <c r="HQA17" s="273"/>
      <c r="HQB17" s="273"/>
      <c r="HQC17" s="274"/>
      <c r="HQD17" s="265"/>
      <c r="HQE17" s="537"/>
      <c r="HQF17" s="537"/>
      <c r="HQG17" s="538"/>
      <c r="HQH17" s="539"/>
      <c r="HQJ17" s="540"/>
      <c r="HQK17" s="540"/>
      <c r="HQL17" s="542"/>
      <c r="HQM17" s="541"/>
      <c r="HQN17" s="537"/>
      <c r="HQO17" s="266"/>
      <c r="HQP17" s="271"/>
      <c r="HQQ17" s="271"/>
      <c r="HQR17" s="271"/>
      <c r="HQS17" s="271"/>
      <c r="HQT17" s="271"/>
      <c r="HQU17" s="272"/>
      <c r="HQV17" s="273"/>
      <c r="HQW17" s="273"/>
      <c r="HQX17" s="273"/>
      <c r="HQY17" s="273"/>
      <c r="HQZ17" s="274"/>
      <c r="HRA17" s="265"/>
      <c r="HRB17" s="537"/>
      <c r="HRC17" s="537"/>
      <c r="HRD17" s="538"/>
      <c r="HRE17" s="539"/>
      <c r="HRG17" s="540"/>
      <c r="HRH17" s="540"/>
      <c r="HRI17" s="542"/>
      <c r="HRJ17" s="541"/>
      <c r="HRK17" s="537"/>
      <c r="HRL17" s="266"/>
      <c r="HRM17" s="271"/>
      <c r="HRN17" s="271"/>
      <c r="HRO17" s="271"/>
      <c r="HRP17" s="271"/>
      <c r="HRQ17" s="271"/>
      <c r="HRR17" s="272"/>
      <c r="HRS17" s="273"/>
      <c r="HRT17" s="273"/>
      <c r="HRU17" s="273"/>
      <c r="HRV17" s="273"/>
      <c r="HRW17" s="274"/>
      <c r="HRX17" s="265"/>
      <c r="HRY17" s="537"/>
      <c r="HRZ17" s="537"/>
      <c r="HSA17" s="538"/>
      <c r="HSB17" s="539"/>
      <c r="HSD17" s="540"/>
      <c r="HSE17" s="540"/>
      <c r="HSF17" s="542"/>
      <c r="HSG17" s="541"/>
      <c r="HSH17" s="537"/>
      <c r="HSI17" s="266"/>
      <c r="HSJ17" s="271"/>
      <c r="HSK17" s="271"/>
      <c r="HSL17" s="271"/>
      <c r="HSM17" s="271"/>
      <c r="HSN17" s="271"/>
      <c r="HSO17" s="272"/>
      <c r="HSP17" s="273"/>
      <c r="HSQ17" s="273"/>
      <c r="HSR17" s="273"/>
      <c r="HSS17" s="273"/>
      <c r="HST17" s="274"/>
      <c r="HSU17" s="265"/>
      <c r="HSV17" s="537"/>
      <c r="HSW17" s="537"/>
      <c r="HSX17" s="538"/>
      <c r="HSY17" s="539"/>
      <c r="HTA17" s="540"/>
      <c r="HTB17" s="540"/>
      <c r="HTC17" s="542"/>
      <c r="HTD17" s="541"/>
      <c r="HTE17" s="537"/>
      <c r="HTF17" s="266"/>
      <c r="HTG17" s="271"/>
      <c r="HTH17" s="271"/>
      <c r="HTI17" s="271"/>
      <c r="HTJ17" s="271"/>
      <c r="HTK17" s="271"/>
      <c r="HTL17" s="272"/>
      <c r="HTM17" s="273"/>
      <c r="HTN17" s="273"/>
      <c r="HTO17" s="273"/>
      <c r="HTP17" s="273"/>
      <c r="HTQ17" s="274"/>
      <c r="HTR17" s="265"/>
      <c r="HTS17" s="537"/>
      <c r="HTT17" s="537"/>
      <c r="HTU17" s="538"/>
      <c r="HTV17" s="539"/>
      <c r="HTX17" s="540"/>
      <c r="HTY17" s="540"/>
      <c r="HTZ17" s="542"/>
      <c r="HUA17" s="541"/>
      <c r="HUB17" s="537"/>
      <c r="HUC17" s="266"/>
      <c r="HUD17" s="271"/>
      <c r="HUE17" s="271"/>
      <c r="HUF17" s="271"/>
      <c r="HUG17" s="271"/>
      <c r="HUH17" s="271"/>
      <c r="HUI17" s="272"/>
      <c r="HUJ17" s="273"/>
      <c r="HUK17" s="273"/>
      <c r="HUL17" s="273"/>
      <c r="HUM17" s="273"/>
      <c r="HUN17" s="274"/>
      <c r="HUO17" s="265"/>
      <c r="HUP17" s="537"/>
      <c r="HUQ17" s="537"/>
      <c r="HUR17" s="538"/>
      <c r="HUS17" s="539"/>
      <c r="HUU17" s="540"/>
      <c r="HUV17" s="540"/>
      <c r="HUW17" s="542"/>
      <c r="HUX17" s="541"/>
      <c r="HUY17" s="537"/>
      <c r="HUZ17" s="266"/>
      <c r="HVA17" s="271"/>
      <c r="HVB17" s="271"/>
      <c r="HVC17" s="271"/>
      <c r="HVD17" s="271"/>
      <c r="HVE17" s="271"/>
      <c r="HVF17" s="272"/>
      <c r="HVG17" s="273"/>
      <c r="HVH17" s="273"/>
      <c r="HVI17" s="273"/>
      <c r="HVJ17" s="273"/>
      <c r="HVK17" s="274"/>
      <c r="HVL17" s="265"/>
      <c r="HVM17" s="537"/>
      <c r="HVN17" s="537"/>
      <c r="HVO17" s="538"/>
      <c r="HVP17" s="539"/>
      <c r="HVR17" s="540"/>
      <c r="HVS17" s="540"/>
      <c r="HVT17" s="542"/>
      <c r="HVU17" s="541"/>
      <c r="HVV17" s="537"/>
      <c r="HVW17" s="266"/>
      <c r="HVX17" s="271"/>
      <c r="HVY17" s="271"/>
      <c r="HVZ17" s="271"/>
      <c r="HWA17" s="271"/>
      <c r="HWB17" s="271"/>
      <c r="HWC17" s="272"/>
      <c r="HWD17" s="273"/>
      <c r="HWE17" s="273"/>
      <c r="HWF17" s="273"/>
      <c r="HWG17" s="273"/>
      <c r="HWH17" s="274"/>
      <c r="HWI17" s="265"/>
      <c r="HWJ17" s="537"/>
      <c r="HWK17" s="537"/>
      <c r="HWL17" s="538"/>
      <c r="HWM17" s="539"/>
      <c r="HWO17" s="540"/>
      <c r="HWP17" s="540"/>
      <c r="HWQ17" s="542"/>
      <c r="HWR17" s="541"/>
      <c r="HWS17" s="537"/>
      <c r="HWT17" s="266"/>
      <c r="HWU17" s="271"/>
      <c r="HWV17" s="271"/>
      <c r="HWW17" s="271"/>
      <c r="HWX17" s="271"/>
      <c r="HWY17" s="271"/>
      <c r="HWZ17" s="272"/>
      <c r="HXA17" s="273"/>
      <c r="HXB17" s="273"/>
      <c r="HXC17" s="273"/>
      <c r="HXD17" s="273"/>
      <c r="HXE17" s="274"/>
      <c r="HXF17" s="265"/>
      <c r="HXG17" s="537"/>
      <c r="HXH17" s="537"/>
      <c r="HXI17" s="538"/>
      <c r="HXJ17" s="539"/>
      <c r="HXL17" s="540"/>
      <c r="HXM17" s="540"/>
      <c r="HXN17" s="542"/>
      <c r="HXO17" s="541"/>
      <c r="HXP17" s="537"/>
      <c r="HXQ17" s="266"/>
      <c r="HXR17" s="271"/>
      <c r="HXS17" s="271"/>
      <c r="HXT17" s="271"/>
      <c r="HXU17" s="271"/>
      <c r="HXV17" s="271"/>
      <c r="HXW17" s="272"/>
      <c r="HXX17" s="273"/>
      <c r="HXY17" s="273"/>
      <c r="HXZ17" s="273"/>
      <c r="HYA17" s="273"/>
      <c r="HYB17" s="274"/>
      <c r="HYC17" s="265"/>
      <c r="HYD17" s="537"/>
      <c r="HYE17" s="537"/>
      <c r="HYF17" s="538"/>
      <c r="HYG17" s="539"/>
      <c r="HYI17" s="540"/>
      <c r="HYJ17" s="540"/>
      <c r="HYK17" s="542"/>
      <c r="HYL17" s="541"/>
      <c r="HYM17" s="537"/>
      <c r="HYN17" s="266"/>
      <c r="HYO17" s="271"/>
      <c r="HYP17" s="271"/>
      <c r="HYQ17" s="271"/>
      <c r="HYR17" s="271"/>
      <c r="HYS17" s="271"/>
      <c r="HYT17" s="272"/>
      <c r="HYU17" s="273"/>
      <c r="HYV17" s="273"/>
      <c r="HYW17" s="273"/>
      <c r="HYX17" s="273"/>
      <c r="HYY17" s="274"/>
      <c r="HYZ17" s="265"/>
      <c r="HZA17" s="537"/>
      <c r="HZB17" s="537"/>
      <c r="HZC17" s="538"/>
      <c r="HZD17" s="539"/>
      <c r="HZF17" s="540"/>
      <c r="HZG17" s="540"/>
      <c r="HZH17" s="542"/>
      <c r="HZI17" s="541"/>
      <c r="HZJ17" s="537"/>
      <c r="HZK17" s="266"/>
      <c r="HZL17" s="271"/>
      <c r="HZM17" s="271"/>
      <c r="HZN17" s="271"/>
      <c r="HZO17" s="271"/>
      <c r="HZP17" s="271"/>
      <c r="HZQ17" s="272"/>
      <c r="HZR17" s="273"/>
      <c r="HZS17" s="273"/>
      <c r="HZT17" s="273"/>
      <c r="HZU17" s="273"/>
      <c r="HZV17" s="274"/>
      <c r="HZW17" s="265"/>
      <c r="HZX17" s="537"/>
      <c r="HZY17" s="537"/>
      <c r="HZZ17" s="538"/>
      <c r="IAA17" s="539"/>
      <c r="IAC17" s="540"/>
      <c r="IAD17" s="540"/>
      <c r="IAE17" s="542"/>
      <c r="IAF17" s="541"/>
      <c r="IAG17" s="537"/>
      <c r="IAH17" s="266"/>
      <c r="IAI17" s="271"/>
      <c r="IAJ17" s="271"/>
      <c r="IAK17" s="271"/>
      <c r="IAL17" s="271"/>
      <c r="IAM17" s="271"/>
      <c r="IAN17" s="272"/>
      <c r="IAO17" s="273"/>
      <c r="IAP17" s="273"/>
      <c r="IAQ17" s="273"/>
      <c r="IAR17" s="273"/>
      <c r="IAS17" s="274"/>
      <c r="IAT17" s="265"/>
      <c r="IAU17" s="537"/>
      <c r="IAV17" s="537"/>
      <c r="IAW17" s="538"/>
      <c r="IAX17" s="539"/>
      <c r="IAZ17" s="540"/>
      <c r="IBA17" s="540"/>
      <c r="IBB17" s="542"/>
      <c r="IBC17" s="541"/>
      <c r="IBD17" s="537"/>
      <c r="IBE17" s="266"/>
      <c r="IBF17" s="271"/>
      <c r="IBG17" s="271"/>
      <c r="IBH17" s="271"/>
      <c r="IBI17" s="271"/>
      <c r="IBJ17" s="271"/>
      <c r="IBK17" s="272"/>
      <c r="IBL17" s="273"/>
      <c r="IBM17" s="273"/>
      <c r="IBN17" s="273"/>
      <c r="IBO17" s="273"/>
      <c r="IBP17" s="274"/>
      <c r="IBQ17" s="265"/>
      <c r="IBR17" s="537"/>
      <c r="IBS17" s="537"/>
      <c r="IBT17" s="538"/>
      <c r="IBU17" s="539"/>
      <c r="IBW17" s="540"/>
      <c r="IBX17" s="540"/>
      <c r="IBY17" s="542"/>
      <c r="IBZ17" s="541"/>
      <c r="ICA17" s="537"/>
      <c r="ICB17" s="266"/>
      <c r="ICC17" s="271"/>
      <c r="ICD17" s="271"/>
      <c r="ICE17" s="271"/>
      <c r="ICF17" s="271"/>
      <c r="ICG17" s="271"/>
      <c r="ICH17" s="272"/>
      <c r="ICI17" s="273"/>
      <c r="ICJ17" s="273"/>
      <c r="ICK17" s="273"/>
      <c r="ICL17" s="273"/>
      <c r="ICM17" s="274"/>
      <c r="ICN17" s="265"/>
      <c r="ICO17" s="537"/>
      <c r="ICP17" s="537"/>
      <c r="ICQ17" s="538"/>
      <c r="ICR17" s="539"/>
      <c r="ICT17" s="540"/>
      <c r="ICU17" s="540"/>
      <c r="ICV17" s="542"/>
      <c r="ICW17" s="541"/>
      <c r="ICX17" s="537"/>
      <c r="ICY17" s="266"/>
      <c r="ICZ17" s="271"/>
      <c r="IDA17" s="271"/>
      <c r="IDB17" s="271"/>
      <c r="IDC17" s="271"/>
      <c r="IDD17" s="271"/>
      <c r="IDE17" s="272"/>
      <c r="IDF17" s="273"/>
      <c r="IDG17" s="273"/>
      <c r="IDH17" s="273"/>
      <c r="IDI17" s="273"/>
      <c r="IDJ17" s="274"/>
      <c r="IDK17" s="265"/>
      <c r="IDL17" s="537"/>
      <c r="IDM17" s="537"/>
      <c r="IDN17" s="538"/>
      <c r="IDO17" s="539"/>
      <c r="IDQ17" s="540"/>
      <c r="IDR17" s="540"/>
      <c r="IDS17" s="542"/>
      <c r="IDT17" s="541"/>
      <c r="IDU17" s="537"/>
      <c r="IDV17" s="266"/>
      <c r="IDW17" s="271"/>
      <c r="IDX17" s="271"/>
      <c r="IDY17" s="271"/>
      <c r="IDZ17" s="271"/>
      <c r="IEA17" s="271"/>
      <c r="IEB17" s="272"/>
      <c r="IEC17" s="273"/>
      <c r="IED17" s="273"/>
      <c r="IEE17" s="273"/>
      <c r="IEF17" s="273"/>
      <c r="IEG17" s="274"/>
      <c r="IEH17" s="265"/>
      <c r="IEI17" s="537"/>
      <c r="IEJ17" s="537"/>
      <c r="IEK17" s="538"/>
      <c r="IEL17" s="539"/>
      <c r="IEN17" s="540"/>
      <c r="IEO17" s="540"/>
      <c r="IEP17" s="542"/>
      <c r="IEQ17" s="541"/>
      <c r="IER17" s="537"/>
      <c r="IES17" s="266"/>
      <c r="IET17" s="271"/>
      <c r="IEU17" s="271"/>
      <c r="IEV17" s="271"/>
      <c r="IEW17" s="271"/>
      <c r="IEX17" s="271"/>
      <c r="IEY17" s="272"/>
      <c r="IEZ17" s="273"/>
      <c r="IFA17" s="273"/>
      <c r="IFB17" s="273"/>
      <c r="IFC17" s="273"/>
      <c r="IFD17" s="274"/>
      <c r="IFE17" s="265"/>
      <c r="IFF17" s="537"/>
      <c r="IFG17" s="537"/>
      <c r="IFH17" s="538"/>
      <c r="IFI17" s="539"/>
      <c r="IFK17" s="540"/>
      <c r="IFL17" s="540"/>
      <c r="IFM17" s="542"/>
      <c r="IFN17" s="541"/>
      <c r="IFO17" s="537"/>
      <c r="IFP17" s="266"/>
      <c r="IFQ17" s="271"/>
      <c r="IFR17" s="271"/>
      <c r="IFS17" s="271"/>
      <c r="IFT17" s="271"/>
      <c r="IFU17" s="271"/>
      <c r="IFV17" s="272"/>
      <c r="IFW17" s="273"/>
      <c r="IFX17" s="273"/>
      <c r="IFY17" s="273"/>
      <c r="IFZ17" s="273"/>
      <c r="IGA17" s="274"/>
      <c r="IGB17" s="265"/>
      <c r="IGC17" s="537"/>
      <c r="IGD17" s="537"/>
      <c r="IGE17" s="538"/>
      <c r="IGF17" s="539"/>
      <c r="IGH17" s="540"/>
      <c r="IGI17" s="540"/>
      <c r="IGJ17" s="542"/>
      <c r="IGK17" s="541"/>
      <c r="IGL17" s="537"/>
      <c r="IGM17" s="266"/>
      <c r="IGN17" s="271"/>
      <c r="IGO17" s="271"/>
      <c r="IGP17" s="271"/>
      <c r="IGQ17" s="271"/>
      <c r="IGR17" s="271"/>
      <c r="IGS17" s="272"/>
      <c r="IGT17" s="273"/>
      <c r="IGU17" s="273"/>
      <c r="IGV17" s="273"/>
      <c r="IGW17" s="273"/>
      <c r="IGX17" s="274"/>
      <c r="IGY17" s="265"/>
      <c r="IGZ17" s="537"/>
      <c r="IHA17" s="537"/>
      <c r="IHB17" s="538"/>
      <c r="IHC17" s="539"/>
      <c r="IHE17" s="540"/>
      <c r="IHF17" s="540"/>
      <c r="IHG17" s="542"/>
      <c r="IHH17" s="541"/>
      <c r="IHI17" s="537"/>
      <c r="IHJ17" s="266"/>
      <c r="IHK17" s="271"/>
      <c r="IHL17" s="271"/>
      <c r="IHM17" s="271"/>
      <c r="IHN17" s="271"/>
      <c r="IHO17" s="271"/>
      <c r="IHP17" s="272"/>
      <c r="IHQ17" s="273"/>
      <c r="IHR17" s="273"/>
      <c r="IHS17" s="273"/>
      <c r="IHT17" s="273"/>
      <c r="IHU17" s="274"/>
      <c r="IHV17" s="265"/>
      <c r="IHW17" s="537"/>
      <c r="IHX17" s="537"/>
      <c r="IHY17" s="538"/>
      <c r="IHZ17" s="539"/>
      <c r="IIB17" s="540"/>
      <c r="IIC17" s="540"/>
      <c r="IID17" s="542"/>
      <c r="IIE17" s="541"/>
      <c r="IIF17" s="537"/>
      <c r="IIG17" s="266"/>
      <c r="IIH17" s="271"/>
      <c r="III17" s="271"/>
      <c r="IIJ17" s="271"/>
      <c r="IIK17" s="271"/>
      <c r="IIL17" s="271"/>
      <c r="IIM17" s="272"/>
      <c r="IIN17" s="273"/>
      <c r="IIO17" s="273"/>
      <c r="IIP17" s="273"/>
      <c r="IIQ17" s="273"/>
      <c r="IIR17" s="274"/>
      <c r="IIS17" s="265"/>
      <c r="IIT17" s="537"/>
      <c r="IIU17" s="537"/>
      <c r="IIV17" s="538"/>
      <c r="IIW17" s="539"/>
      <c r="IIY17" s="540"/>
      <c r="IIZ17" s="540"/>
      <c r="IJA17" s="542"/>
      <c r="IJB17" s="541"/>
      <c r="IJC17" s="537"/>
      <c r="IJD17" s="266"/>
      <c r="IJE17" s="271"/>
      <c r="IJF17" s="271"/>
      <c r="IJG17" s="271"/>
      <c r="IJH17" s="271"/>
      <c r="IJI17" s="271"/>
      <c r="IJJ17" s="272"/>
      <c r="IJK17" s="273"/>
      <c r="IJL17" s="273"/>
      <c r="IJM17" s="273"/>
      <c r="IJN17" s="273"/>
      <c r="IJO17" s="274"/>
      <c r="IJP17" s="265"/>
      <c r="IJQ17" s="537"/>
      <c r="IJR17" s="537"/>
      <c r="IJS17" s="538"/>
      <c r="IJT17" s="539"/>
      <c r="IJV17" s="540"/>
      <c r="IJW17" s="540"/>
      <c r="IJX17" s="542"/>
      <c r="IJY17" s="541"/>
      <c r="IJZ17" s="537"/>
      <c r="IKA17" s="266"/>
      <c r="IKB17" s="271"/>
      <c r="IKC17" s="271"/>
      <c r="IKD17" s="271"/>
      <c r="IKE17" s="271"/>
      <c r="IKF17" s="271"/>
      <c r="IKG17" s="272"/>
      <c r="IKH17" s="273"/>
      <c r="IKI17" s="273"/>
      <c r="IKJ17" s="273"/>
      <c r="IKK17" s="273"/>
      <c r="IKL17" s="274"/>
      <c r="IKM17" s="265"/>
      <c r="IKN17" s="537"/>
      <c r="IKO17" s="537"/>
      <c r="IKP17" s="538"/>
      <c r="IKQ17" s="539"/>
      <c r="IKS17" s="540"/>
      <c r="IKT17" s="540"/>
      <c r="IKU17" s="542"/>
      <c r="IKV17" s="541"/>
      <c r="IKW17" s="537"/>
      <c r="IKX17" s="266"/>
      <c r="IKY17" s="271"/>
      <c r="IKZ17" s="271"/>
      <c r="ILA17" s="271"/>
      <c r="ILB17" s="271"/>
      <c r="ILC17" s="271"/>
      <c r="ILD17" s="272"/>
      <c r="ILE17" s="273"/>
      <c r="ILF17" s="273"/>
      <c r="ILG17" s="273"/>
      <c r="ILH17" s="273"/>
      <c r="ILI17" s="274"/>
      <c r="ILJ17" s="265"/>
      <c r="ILK17" s="537"/>
      <c r="ILL17" s="537"/>
      <c r="ILM17" s="538"/>
      <c r="ILN17" s="539"/>
      <c r="ILP17" s="540"/>
      <c r="ILQ17" s="540"/>
      <c r="ILR17" s="542"/>
      <c r="ILS17" s="541"/>
      <c r="ILT17" s="537"/>
      <c r="ILU17" s="266"/>
      <c r="ILV17" s="271"/>
      <c r="ILW17" s="271"/>
      <c r="ILX17" s="271"/>
      <c r="ILY17" s="271"/>
      <c r="ILZ17" s="271"/>
      <c r="IMA17" s="272"/>
      <c r="IMB17" s="273"/>
      <c r="IMC17" s="273"/>
      <c r="IMD17" s="273"/>
      <c r="IME17" s="273"/>
      <c r="IMF17" s="274"/>
      <c r="IMG17" s="265"/>
      <c r="IMH17" s="537"/>
      <c r="IMI17" s="537"/>
      <c r="IMJ17" s="538"/>
      <c r="IMK17" s="539"/>
      <c r="IMM17" s="540"/>
      <c r="IMN17" s="540"/>
      <c r="IMO17" s="542"/>
      <c r="IMP17" s="541"/>
      <c r="IMQ17" s="537"/>
      <c r="IMR17" s="266"/>
      <c r="IMS17" s="271"/>
      <c r="IMT17" s="271"/>
      <c r="IMU17" s="271"/>
      <c r="IMV17" s="271"/>
      <c r="IMW17" s="271"/>
      <c r="IMX17" s="272"/>
      <c r="IMY17" s="273"/>
      <c r="IMZ17" s="273"/>
      <c r="INA17" s="273"/>
      <c r="INB17" s="273"/>
      <c r="INC17" s="274"/>
      <c r="IND17" s="265"/>
      <c r="INE17" s="537"/>
      <c r="INF17" s="537"/>
      <c r="ING17" s="538"/>
      <c r="INH17" s="539"/>
      <c r="INJ17" s="540"/>
      <c r="INK17" s="540"/>
      <c r="INL17" s="542"/>
      <c r="INM17" s="541"/>
      <c r="INN17" s="537"/>
      <c r="INO17" s="266"/>
      <c r="INP17" s="271"/>
      <c r="INQ17" s="271"/>
      <c r="INR17" s="271"/>
      <c r="INS17" s="271"/>
      <c r="INT17" s="271"/>
      <c r="INU17" s="272"/>
      <c r="INV17" s="273"/>
      <c r="INW17" s="273"/>
      <c r="INX17" s="273"/>
      <c r="INY17" s="273"/>
      <c r="INZ17" s="274"/>
      <c r="IOA17" s="265"/>
      <c r="IOB17" s="537"/>
      <c r="IOC17" s="537"/>
      <c r="IOD17" s="538"/>
      <c r="IOE17" s="539"/>
      <c r="IOG17" s="540"/>
      <c r="IOH17" s="540"/>
      <c r="IOI17" s="542"/>
      <c r="IOJ17" s="541"/>
      <c r="IOK17" s="537"/>
      <c r="IOL17" s="266"/>
      <c r="IOM17" s="271"/>
      <c r="ION17" s="271"/>
      <c r="IOO17" s="271"/>
      <c r="IOP17" s="271"/>
      <c r="IOQ17" s="271"/>
      <c r="IOR17" s="272"/>
      <c r="IOS17" s="273"/>
      <c r="IOT17" s="273"/>
      <c r="IOU17" s="273"/>
      <c r="IOV17" s="273"/>
      <c r="IOW17" s="274"/>
      <c r="IOX17" s="265"/>
      <c r="IOY17" s="537"/>
      <c r="IOZ17" s="537"/>
      <c r="IPA17" s="538"/>
      <c r="IPB17" s="539"/>
      <c r="IPD17" s="540"/>
      <c r="IPE17" s="540"/>
      <c r="IPF17" s="542"/>
      <c r="IPG17" s="541"/>
      <c r="IPH17" s="537"/>
      <c r="IPI17" s="266"/>
      <c r="IPJ17" s="271"/>
      <c r="IPK17" s="271"/>
      <c r="IPL17" s="271"/>
      <c r="IPM17" s="271"/>
      <c r="IPN17" s="271"/>
      <c r="IPO17" s="272"/>
      <c r="IPP17" s="273"/>
      <c r="IPQ17" s="273"/>
      <c r="IPR17" s="273"/>
      <c r="IPS17" s="273"/>
      <c r="IPT17" s="274"/>
      <c r="IPU17" s="265"/>
      <c r="IPV17" s="537"/>
      <c r="IPW17" s="537"/>
      <c r="IPX17" s="538"/>
      <c r="IPY17" s="539"/>
      <c r="IQA17" s="540"/>
      <c r="IQB17" s="540"/>
      <c r="IQC17" s="542"/>
      <c r="IQD17" s="541"/>
      <c r="IQE17" s="537"/>
      <c r="IQF17" s="266"/>
      <c r="IQG17" s="271"/>
      <c r="IQH17" s="271"/>
      <c r="IQI17" s="271"/>
      <c r="IQJ17" s="271"/>
      <c r="IQK17" s="271"/>
      <c r="IQL17" s="272"/>
      <c r="IQM17" s="273"/>
      <c r="IQN17" s="273"/>
      <c r="IQO17" s="273"/>
      <c r="IQP17" s="273"/>
      <c r="IQQ17" s="274"/>
      <c r="IQR17" s="265"/>
      <c r="IQS17" s="537"/>
      <c r="IQT17" s="537"/>
      <c r="IQU17" s="538"/>
      <c r="IQV17" s="539"/>
      <c r="IQX17" s="540"/>
      <c r="IQY17" s="540"/>
      <c r="IQZ17" s="542"/>
      <c r="IRA17" s="541"/>
      <c r="IRB17" s="537"/>
      <c r="IRC17" s="266"/>
      <c r="IRD17" s="271"/>
      <c r="IRE17" s="271"/>
      <c r="IRF17" s="271"/>
      <c r="IRG17" s="271"/>
      <c r="IRH17" s="271"/>
      <c r="IRI17" s="272"/>
      <c r="IRJ17" s="273"/>
      <c r="IRK17" s="273"/>
      <c r="IRL17" s="273"/>
      <c r="IRM17" s="273"/>
      <c r="IRN17" s="274"/>
      <c r="IRO17" s="265"/>
      <c r="IRP17" s="537"/>
      <c r="IRQ17" s="537"/>
      <c r="IRR17" s="538"/>
      <c r="IRS17" s="539"/>
      <c r="IRU17" s="540"/>
      <c r="IRV17" s="540"/>
      <c r="IRW17" s="542"/>
      <c r="IRX17" s="541"/>
      <c r="IRY17" s="537"/>
      <c r="IRZ17" s="266"/>
      <c r="ISA17" s="271"/>
      <c r="ISB17" s="271"/>
      <c r="ISC17" s="271"/>
      <c r="ISD17" s="271"/>
      <c r="ISE17" s="271"/>
      <c r="ISF17" s="272"/>
      <c r="ISG17" s="273"/>
      <c r="ISH17" s="273"/>
      <c r="ISI17" s="273"/>
      <c r="ISJ17" s="273"/>
      <c r="ISK17" s="274"/>
      <c r="ISL17" s="265"/>
      <c r="ISM17" s="537"/>
      <c r="ISN17" s="537"/>
      <c r="ISO17" s="538"/>
      <c r="ISP17" s="539"/>
      <c r="ISR17" s="540"/>
      <c r="ISS17" s="540"/>
      <c r="IST17" s="542"/>
      <c r="ISU17" s="541"/>
      <c r="ISV17" s="537"/>
      <c r="ISW17" s="266"/>
      <c r="ISX17" s="271"/>
      <c r="ISY17" s="271"/>
      <c r="ISZ17" s="271"/>
      <c r="ITA17" s="271"/>
      <c r="ITB17" s="271"/>
      <c r="ITC17" s="272"/>
      <c r="ITD17" s="273"/>
      <c r="ITE17" s="273"/>
      <c r="ITF17" s="273"/>
      <c r="ITG17" s="273"/>
      <c r="ITH17" s="274"/>
      <c r="ITI17" s="265"/>
      <c r="ITJ17" s="537"/>
      <c r="ITK17" s="537"/>
      <c r="ITL17" s="538"/>
      <c r="ITM17" s="539"/>
      <c r="ITO17" s="540"/>
      <c r="ITP17" s="540"/>
      <c r="ITQ17" s="542"/>
      <c r="ITR17" s="541"/>
      <c r="ITS17" s="537"/>
      <c r="ITT17" s="266"/>
      <c r="ITU17" s="271"/>
      <c r="ITV17" s="271"/>
      <c r="ITW17" s="271"/>
      <c r="ITX17" s="271"/>
      <c r="ITY17" s="271"/>
      <c r="ITZ17" s="272"/>
      <c r="IUA17" s="273"/>
      <c r="IUB17" s="273"/>
      <c r="IUC17" s="273"/>
      <c r="IUD17" s="273"/>
      <c r="IUE17" s="274"/>
      <c r="IUF17" s="265"/>
      <c r="IUG17" s="537"/>
      <c r="IUH17" s="537"/>
      <c r="IUI17" s="538"/>
      <c r="IUJ17" s="539"/>
      <c r="IUL17" s="540"/>
      <c r="IUM17" s="540"/>
      <c r="IUN17" s="542"/>
      <c r="IUO17" s="541"/>
      <c r="IUP17" s="537"/>
      <c r="IUQ17" s="266"/>
      <c r="IUR17" s="271"/>
      <c r="IUS17" s="271"/>
      <c r="IUT17" s="271"/>
      <c r="IUU17" s="271"/>
      <c r="IUV17" s="271"/>
      <c r="IUW17" s="272"/>
      <c r="IUX17" s="273"/>
      <c r="IUY17" s="273"/>
      <c r="IUZ17" s="273"/>
      <c r="IVA17" s="273"/>
      <c r="IVB17" s="274"/>
      <c r="IVC17" s="265"/>
      <c r="IVD17" s="537"/>
      <c r="IVE17" s="537"/>
      <c r="IVF17" s="538"/>
      <c r="IVG17" s="539"/>
      <c r="IVI17" s="540"/>
      <c r="IVJ17" s="540"/>
      <c r="IVK17" s="542"/>
      <c r="IVL17" s="541"/>
      <c r="IVM17" s="537"/>
      <c r="IVN17" s="266"/>
      <c r="IVO17" s="271"/>
      <c r="IVP17" s="271"/>
      <c r="IVQ17" s="271"/>
      <c r="IVR17" s="271"/>
      <c r="IVS17" s="271"/>
      <c r="IVT17" s="272"/>
      <c r="IVU17" s="273"/>
      <c r="IVV17" s="273"/>
      <c r="IVW17" s="273"/>
      <c r="IVX17" s="273"/>
      <c r="IVY17" s="274"/>
      <c r="IVZ17" s="265"/>
      <c r="IWA17" s="537"/>
      <c r="IWB17" s="537"/>
      <c r="IWC17" s="538"/>
      <c r="IWD17" s="539"/>
      <c r="IWF17" s="540"/>
      <c r="IWG17" s="540"/>
      <c r="IWH17" s="542"/>
      <c r="IWI17" s="541"/>
      <c r="IWJ17" s="537"/>
      <c r="IWK17" s="266"/>
      <c r="IWL17" s="271"/>
      <c r="IWM17" s="271"/>
      <c r="IWN17" s="271"/>
      <c r="IWO17" s="271"/>
      <c r="IWP17" s="271"/>
      <c r="IWQ17" s="272"/>
      <c r="IWR17" s="273"/>
      <c r="IWS17" s="273"/>
      <c r="IWT17" s="273"/>
      <c r="IWU17" s="273"/>
      <c r="IWV17" s="274"/>
      <c r="IWW17" s="265"/>
      <c r="IWX17" s="537"/>
      <c r="IWY17" s="537"/>
      <c r="IWZ17" s="538"/>
      <c r="IXA17" s="539"/>
      <c r="IXC17" s="540"/>
      <c r="IXD17" s="540"/>
      <c r="IXE17" s="542"/>
      <c r="IXF17" s="541"/>
      <c r="IXG17" s="537"/>
      <c r="IXH17" s="266"/>
      <c r="IXI17" s="271"/>
      <c r="IXJ17" s="271"/>
      <c r="IXK17" s="271"/>
      <c r="IXL17" s="271"/>
      <c r="IXM17" s="271"/>
      <c r="IXN17" s="272"/>
      <c r="IXO17" s="273"/>
      <c r="IXP17" s="273"/>
      <c r="IXQ17" s="273"/>
      <c r="IXR17" s="273"/>
      <c r="IXS17" s="274"/>
      <c r="IXT17" s="265"/>
      <c r="IXU17" s="537"/>
      <c r="IXV17" s="537"/>
      <c r="IXW17" s="538"/>
      <c r="IXX17" s="539"/>
      <c r="IXZ17" s="540"/>
      <c r="IYA17" s="540"/>
      <c r="IYB17" s="542"/>
      <c r="IYC17" s="541"/>
      <c r="IYD17" s="537"/>
      <c r="IYE17" s="266"/>
      <c r="IYF17" s="271"/>
      <c r="IYG17" s="271"/>
      <c r="IYH17" s="271"/>
      <c r="IYI17" s="271"/>
      <c r="IYJ17" s="271"/>
      <c r="IYK17" s="272"/>
      <c r="IYL17" s="273"/>
      <c r="IYM17" s="273"/>
      <c r="IYN17" s="273"/>
      <c r="IYO17" s="273"/>
      <c r="IYP17" s="274"/>
      <c r="IYQ17" s="265"/>
      <c r="IYR17" s="537"/>
      <c r="IYS17" s="537"/>
      <c r="IYT17" s="538"/>
      <c r="IYU17" s="539"/>
      <c r="IYW17" s="540"/>
      <c r="IYX17" s="540"/>
      <c r="IYY17" s="542"/>
      <c r="IYZ17" s="541"/>
      <c r="IZA17" s="537"/>
      <c r="IZB17" s="266"/>
      <c r="IZC17" s="271"/>
      <c r="IZD17" s="271"/>
      <c r="IZE17" s="271"/>
      <c r="IZF17" s="271"/>
      <c r="IZG17" s="271"/>
      <c r="IZH17" s="272"/>
      <c r="IZI17" s="273"/>
      <c r="IZJ17" s="273"/>
      <c r="IZK17" s="273"/>
      <c r="IZL17" s="273"/>
      <c r="IZM17" s="274"/>
      <c r="IZN17" s="265"/>
      <c r="IZO17" s="537"/>
      <c r="IZP17" s="537"/>
      <c r="IZQ17" s="538"/>
      <c r="IZR17" s="539"/>
      <c r="IZT17" s="540"/>
      <c r="IZU17" s="540"/>
      <c r="IZV17" s="542"/>
      <c r="IZW17" s="541"/>
      <c r="IZX17" s="537"/>
      <c r="IZY17" s="266"/>
      <c r="IZZ17" s="271"/>
      <c r="JAA17" s="271"/>
      <c r="JAB17" s="271"/>
      <c r="JAC17" s="271"/>
      <c r="JAD17" s="271"/>
      <c r="JAE17" s="272"/>
      <c r="JAF17" s="273"/>
      <c r="JAG17" s="273"/>
      <c r="JAH17" s="273"/>
      <c r="JAI17" s="273"/>
      <c r="JAJ17" s="274"/>
      <c r="JAK17" s="265"/>
      <c r="JAL17" s="537"/>
      <c r="JAM17" s="537"/>
      <c r="JAN17" s="538"/>
      <c r="JAO17" s="539"/>
      <c r="JAQ17" s="540"/>
      <c r="JAR17" s="540"/>
      <c r="JAS17" s="542"/>
      <c r="JAT17" s="541"/>
      <c r="JAU17" s="537"/>
      <c r="JAV17" s="266"/>
      <c r="JAW17" s="271"/>
      <c r="JAX17" s="271"/>
      <c r="JAY17" s="271"/>
      <c r="JAZ17" s="271"/>
      <c r="JBA17" s="271"/>
      <c r="JBB17" s="272"/>
      <c r="JBC17" s="273"/>
      <c r="JBD17" s="273"/>
      <c r="JBE17" s="273"/>
      <c r="JBF17" s="273"/>
      <c r="JBG17" s="274"/>
      <c r="JBH17" s="265"/>
      <c r="JBI17" s="537"/>
      <c r="JBJ17" s="537"/>
      <c r="JBK17" s="538"/>
      <c r="JBL17" s="539"/>
      <c r="JBN17" s="540"/>
      <c r="JBO17" s="540"/>
      <c r="JBP17" s="542"/>
      <c r="JBQ17" s="541"/>
      <c r="JBR17" s="537"/>
      <c r="JBS17" s="266"/>
      <c r="JBT17" s="271"/>
      <c r="JBU17" s="271"/>
      <c r="JBV17" s="271"/>
      <c r="JBW17" s="271"/>
      <c r="JBX17" s="271"/>
      <c r="JBY17" s="272"/>
      <c r="JBZ17" s="273"/>
      <c r="JCA17" s="273"/>
      <c r="JCB17" s="273"/>
      <c r="JCC17" s="273"/>
      <c r="JCD17" s="274"/>
      <c r="JCE17" s="265"/>
      <c r="JCF17" s="537"/>
      <c r="JCG17" s="537"/>
      <c r="JCH17" s="538"/>
      <c r="JCI17" s="539"/>
      <c r="JCK17" s="540"/>
      <c r="JCL17" s="540"/>
      <c r="JCM17" s="542"/>
      <c r="JCN17" s="541"/>
      <c r="JCO17" s="537"/>
      <c r="JCP17" s="266"/>
      <c r="JCQ17" s="271"/>
      <c r="JCR17" s="271"/>
      <c r="JCS17" s="271"/>
      <c r="JCT17" s="271"/>
      <c r="JCU17" s="271"/>
      <c r="JCV17" s="272"/>
      <c r="JCW17" s="273"/>
      <c r="JCX17" s="273"/>
      <c r="JCY17" s="273"/>
      <c r="JCZ17" s="273"/>
      <c r="JDA17" s="274"/>
      <c r="JDB17" s="265"/>
      <c r="JDC17" s="537"/>
      <c r="JDD17" s="537"/>
      <c r="JDE17" s="538"/>
      <c r="JDF17" s="539"/>
      <c r="JDH17" s="540"/>
      <c r="JDI17" s="540"/>
      <c r="JDJ17" s="542"/>
      <c r="JDK17" s="541"/>
      <c r="JDL17" s="537"/>
      <c r="JDM17" s="266"/>
      <c r="JDN17" s="271"/>
      <c r="JDO17" s="271"/>
      <c r="JDP17" s="271"/>
      <c r="JDQ17" s="271"/>
      <c r="JDR17" s="271"/>
      <c r="JDS17" s="272"/>
      <c r="JDT17" s="273"/>
      <c r="JDU17" s="273"/>
      <c r="JDV17" s="273"/>
      <c r="JDW17" s="273"/>
      <c r="JDX17" s="274"/>
      <c r="JDY17" s="265"/>
      <c r="JDZ17" s="537"/>
      <c r="JEA17" s="537"/>
      <c r="JEB17" s="538"/>
      <c r="JEC17" s="539"/>
      <c r="JEE17" s="540"/>
      <c r="JEF17" s="540"/>
      <c r="JEG17" s="542"/>
      <c r="JEH17" s="541"/>
      <c r="JEI17" s="537"/>
      <c r="JEJ17" s="266"/>
      <c r="JEK17" s="271"/>
      <c r="JEL17" s="271"/>
      <c r="JEM17" s="271"/>
      <c r="JEN17" s="271"/>
      <c r="JEO17" s="271"/>
      <c r="JEP17" s="272"/>
      <c r="JEQ17" s="273"/>
      <c r="JER17" s="273"/>
      <c r="JES17" s="273"/>
      <c r="JET17" s="273"/>
      <c r="JEU17" s="274"/>
      <c r="JEV17" s="265"/>
      <c r="JEW17" s="537"/>
      <c r="JEX17" s="537"/>
      <c r="JEY17" s="538"/>
      <c r="JEZ17" s="539"/>
      <c r="JFB17" s="540"/>
      <c r="JFC17" s="540"/>
      <c r="JFD17" s="542"/>
      <c r="JFE17" s="541"/>
      <c r="JFF17" s="537"/>
      <c r="JFG17" s="266"/>
      <c r="JFH17" s="271"/>
      <c r="JFI17" s="271"/>
      <c r="JFJ17" s="271"/>
      <c r="JFK17" s="271"/>
      <c r="JFL17" s="271"/>
      <c r="JFM17" s="272"/>
      <c r="JFN17" s="273"/>
      <c r="JFO17" s="273"/>
      <c r="JFP17" s="273"/>
      <c r="JFQ17" s="273"/>
      <c r="JFR17" s="274"/>
      <c r="JFS17" s="265"/>
      <c r="JFT17" s="537"/>
      <c r="JFU17" s="537"/>
      <c r="JFV17" s="538"/>
      <c r="JFW17" s="539"/>
      <c r="JFY17" s="540"/>
      <c r="JFZ17" s="540"/>
      <c r="JGA17" s="542"/>
      <c r="JGB17" s="541"/>
      <c r="JGC17" s="537"/>
      <c r="JGD17" s="266"/>
      <c r="JGE17" s="271"/>
      <c r="JGF17" s="271"/>
      <c r="JGG17" s="271"/>
      <c r="JGH17" s="271"/>
      <c r="JGI17" s="271"/>
      <c r="JGJ17" s="272"/>
      <c r="JGK17" s="273"/>
      <c r="JGL17" s="273"/>
      <c r="JGM17" s="273"/>
      <c r="JGN17" s="273"/>
      <c r="JGO17" s="274"/>
      <c r="JGP17" s="265"/>
      <c r="JGQ17" s="537"/>
      <c r="JGR17" s="537"/>
      <c r="JGS17" s="538"/>
      <c r="JGT17" s="539"/>
      <c r="JGV17" s="540"/>
      <c r="JGW17" s="540"/>
      <c r="JGX17" s="542"/>
      <c r="JGY17" s="541"/>
      <c r="JGZ17" s="537"/>
      <c r="JHA17" s="266"/>
      <c r="JHB17" s="271"/>
      <c r="JHC17" s="271"/>
      <c r="JHD17" s="271"/>
      <c r="JHE17" s="271"/>
      <c r="JHF17" s="271"/>
      <c r="JHG17" s="272"/>
      <c r="JHH17" s="273"/>
      <c r="JHI17" s="273"/>
      <c r="JHJ17" s="273"/>
      <c r="JHK17" s="273"/>
      <c r="JHL17" s="274"/>
      <c r="JHM17" s="265"/>
      <c r="JHN17" s="537"/>
      <c r="JHO17" s="537"/>
      <c r="JHP17" s="538"/>
      <c r="JHQ17" s="539"/>
      <c r="JHS17" s="540"/>
      <c r="JHT17" s="540"/>
      <c r="JHU17" s="542"/>
      <c r="JHV17" s="541"/>
      <c r="JHW17" s="537"/>
      <c r="JHX17" s="266"/>
      <c r="JHY17" s="271"/>
      <c r="JHZ17" s="271"/>
      <c r="JIA17" s="271"/>
      <c r="JIB17" s="271"/>
      <c r="JIC17" s="271"/>
      <c r="JID17" s="272"/>
      <c r="JIE17" s="273"/>
      <c r="JIF17" s="273"/>
      <c r="JIG17" s="273"/>
      <c r="JIH17" s="273"/>
      <c r="JII17" s="274"/>
      <c r="JIJ17" s="265"/>
      <c r="JIK17" s="537"/>
      <c r="JIL17" s="537"/>
      <c r="JIM17" s="538"/>
      <c r="JIN17" s="539"/>
      <c r="JIP17" s="540"/>
      <c r="JIQ17" s="540"/>
      <c r="JIR17" s="542"/>
      <c r="JIS17" s="541"/>
      <c r="JIT17" s="537"/>
      <c r="JIU17" s="266"/>
      <c r="JIV17" s="271"/>
      <c r="JIW17" s="271"/>
      <c r="JIX17" s="271"/>
      <c r="JIY17" s="271"/>
      <c r="JIZ17" s="271"/>
      <c r="JJA17" s="272"/>
      <c r="JJB17" s="273"/>
      <c r="JJC17" s="273"/>
      <c r="JJD17" s="273"/>
      <c r="JJE17" s="273"/>
      <c r="JJF17" s="274"/>
      <c r="JJG17" s="265"/>
      <c r="JJH17" s="537"/>
      <c r="JJI17" s="537"/>
      <c r="JJJ17" s="538"/>
      <c r="JJK17" s="539"/>
      <c r="JJM17" s="540"/>
      <c r="JJN17" s="540"/>
      <c r="JJO17" s="542"/>
      <c r="JJP17" s="541"/>
      <c r="JJQ17" s="537"/>
      <c r="JJR17" s="266"/>
      <c r="JJS17" s="271"/>
      <c r="JJT17" s="271"/>
      <c r="JJU17" s="271"/>
      <c r="JJV17" s="271"/>
      <c r="JJW17" s="271"/>
      <c r="JJX17" s="272"/>
      <c r="JJY17" s="273"/>
      <c r="JJZ17" s="273"/>
      <c r="JKA17" s="273"/>
      <c r="JKB17" s="273"/>
      <c r="JKC17" s="274"/>
      <c r="JKD17" s="265"/>
      <c r="JKE17" s="537"/>
      <c r="JKF17" s="537"/>
      <c r="JKG17" s="538"/>
      <c r="JKH17" s="539"/>
      <c r="JKJ17" s="540"/>
      <c r="JKK17" s="540"/>
      <c r="JKL17" s="542"/>
      <c r="JKM17" s="541"/>
      <c r="JKN17" s="537"/>
      <c r="JKO17" s="266"/>
      <c r="JKP17" s="271"/>
      <c r="JKQ17" s="271"/>
      <c r="JKR17" s="271"/>
      <c r="JKS17" s="271"/>
      <c r="JKT17" s="271"/>
      <c r="JKU17" s="272"/>
      <c r="JKV17" s="273"/>
      <c r="JKW17" s="273"/>
      <c r="JKX17" s="273"/>
      <c r="JKY17" s="273"/>
      <c r="JKZ17" s="274"/>
      <c r="JLA17" s="265"/>
      <c r="JLB17" s="537"/>
      <c r="JLC17" s="537"/>
      <c r="JLD17" s="538"/>
      <c r="JLE17" s="539"/>
      <c r="JLG17" s="540"/>
      <c r="JLH17" s="540"/>
      <c r="JLI17" s="542"/>
      <c r="JLJ17" s="541"/>
      <c r="JLK17" s="537"/>
      <c r="JLL17" s="266"/>
      <c r="JLM17" s="271"/>
      <c r="JLN17" s="271"/>
      <c r="JLO17" s="271"/>
      <c r="JLP17" s="271"/>
      <c r="JLQ17" s="271"/>
      <c r="JLR17" s="272"/>
      <c r="JLS17" s="273"/>
      <c r="JLT17" s="273"/>
      <c r="JLU17" s="273"/>
      <c r="JLV17" s="273"/>
      <c r="JLW17" s="274"/>
      <c r="JLX17" s="265"/>
      <c r="JLY17" s="537"/>
      <c r="JLZ17" s="537"/>
      <c r="JMA17" s="538"/>
      <c r="JMB17" s="539"/>
      <c r="JMD17" s="540"/>
      <c r="JME17" s="540"/>
      <c r="JMF17" s="542"/>
      <c r="JMG17" s="541"/>
      <c r="JMH17" s="537"/>
      <c r="JMI17" s="266"/>
      <c r="JMJ17" s="271"/>
      <c r="JMK17" s="271"/>
      <c r="JML17" s="271"/>
      <c r="JMM17" s="271"/>
      <c r="JMN17" s="271"/>
      <c r="JMO17" s="272"/>
      <c r="JMP17" s="273"/>
      <c r="JMQ17" s="273"/>
      <c r="JMR17" s="273"/>
      <c r="JMS17" s="273"/>
      <c r="JMT17" s="274"/>
      <c r="JMU17" s="265"/>
      <c r="JMV17" s="537"/>
      <c r="JMW17" s="537"/>
      <c r="JMX17" s="538"/>
      <c r="JMY17" s="539"/>
      <c r="JNA17" s="540"/>
      <c r="JNB17" s="540"/>
      <c r="JNC17" s="542"/>
      <c r="JND17" s="541"/>
      <c r="JNE17" s="537"/>
      <c r="JNF17" s="266"/>
      <c r="JNG17" s="271"/>
      <c r="JNH17" s="271"/>
      <c r="JNI17" s="271"/>
      <c r="JNJ17" s="271"/>
      <c r="JNK17" s="271"/>
      <c r="JNL17" s="272"/>
      <c r="JNM17" s="273"/>
      <c r="JNN17" s="273"/>
      <c r="JNO17" s="273"/>
      <c r="JNP17" s="273"/>
      <c r="JNQ17" s="274"/>
      <c r="JNR17" s="265"/>
      <c r="JNS17" s="537"/>
      <c r="JNT17" s="537"/>
      <c r="JNU17" s="538"/>
      <c r="JNV17" s="539"/>
      <c r="JNX17" s="540"/>
      <c r="JNY17" s="540"/>
      <c r="JNZ17" s="542"/>
      <c r="JOA17" s="541"/>
      <c r="JOB17" s="537"/>
      <c r="JOC17" s="266"/>
      <c r="JOD17" s="271"/>
      <c r="JOE17" s="271"/>
      <c r="JOF17" s="271"/>
      <c r="JOG17" s="271"/>
      <c r="JOH17" s="271"/>
      <c r="JOI17" s="272"/>
      <c r="JOJ17" s="273"/>
      <c r="JOK17" s="273"/>
      <c r="JOL17" s="273"/>
      <c r="JOM17" s="273"/>
      <c r="JON17" s="274"/>
      <c r="JOO17" s="265"/>
      <c r="JOP17" s="537"/>
      <c r="JOQ17" s="537"/>
      <c r="JOR17" s="538"/>
      <c r="JOS17" s="539"/>
      <c r="JOU17" s="540"/>
      <c r="JOV17" s="540"/>
      <c r="JOW17" s="542"/>
      <c r="JOX17" s="541"/>
      <c r="JOY17" s="537"/>
      <c r="JOZ17" s="266"/>
      <c r="JPA17" s="271"/>
      <c r="JPB17" s="271"/>
      <c r="JPC17" s="271"/>
      <c r="JPD17" s="271"/>
      <c r="JPE17" s="271"/>
      <c r="JPF17" s="272"/>
      <c r="JPG17" s="273"/>
      <c r="JPH17" s="273"/>
      <c r="JPI17" s="273"/>
      <c r="JPJ17" s="273"/>
      <c r="JPK17" s="274"/>
      <c r="JPL17" s="265"/>
      <c r="JPM17" s="537"/>
      <c r="JPN17" s="537"/>
      <c r="JPO17" s="538"/>
      <c r="JPP17" s="539"/>
      <c r="JPR17" s="540"/>
      <c r="JPS17" s="540"/>
      <c r="JPT17" s="542"/>
      <c r="JPU17" s="541"/>
      <c r="JPV17" s="537"/>
      <c r="JPW17" s="266"/>
      <c r="JPX17" s="271"/>
      <c r="JPY17" s="271"/>
      <c r="JPZ17" s="271"/>
      <c r="JQA17" s="271"/>
      <c r="JQB17" s="271"/>
      <c r="JQC17" s="272"/>
      <c r="JQD17" s="273"/>
      <c r="JQE17" s="273"/>
      <c r="JQF17" s="273"/>
      <c r="JQG17" s="273"/>
      <c r="JQH17" s="274"/>
      <c r="JQI17" s="265"/>
      <c r="JQJ17" s="537"/>
      <c r="JQK17" s="537"/>
      <c r="JQL17" s="538"/>
      <c r="JQM17" s="539"/>
      <c r="JQO17" s="540"/>
      <c r="JQP17" s="540"/>
      <c r="JQQ17" s="542"/>
      <c r="JQR17" s="541"/>
      <c r="JQS17" s="537"/>
      <c r="JQT17" s="266"/>
      <c r="JQU17" s="271"/>
      <c r="JQV17" s="271"/>
      <c r="JQW17" s="271"/>
      <c r="JQX17" s="271"/>
      <c r="JQY17" s="271"/>
      <c r="JQZ17" s="272"/>
      <c r="JRA17" s="273"/>
      <c r="JRB17" s="273"/>
      <c r="JRC17" s="273"/>
      <c r="JRD17" s="273"/>
      <c r="JRE17" s="274"/>
      <c r="JRF17" s="265"/>
      <c r="JRG17" s="537"/>
      <c r="JRH17" s="537"/>
      <c r="JRI17" s="538"/>
      <c r="JRJ17" s="539"/>
      <c r="JRL17" s="540"/>
      <c r="JRM17" s="540"/>
      <c r="JRN17" s="542"/>
      <c r="JRO17" s="541"/>
      <c r="JRP17" s="537"/>
      <c r="JRQ17" s="266"/>
      <c r="JRR17" s="271"/>
      <c r="JRS17" s="271"/>
      <c r="JRT17" s="271"/>
      <c r="JRU17" s="271"/>
      <c r="JRV17" s="271"/>
      <c r="JRW17" s="272"/>
      <c r="JRX17" s="273"/>
      <c r="JRY17" s="273"/>
      <c r="JRZ17" s="273"/>
      <c r="JSA17" s="273"/>
      <c r="JSB17" s="274"/>
      <c r="JSC17" s="265"/>
      <c r="JSD17" s="537"/>
      <c r="JSE17" s="537"/>
      <c r="JSF17" s="538"/>
      <c r="JSG17" s="539"/>
      <c r="JSI17" s="540"/>
      <c r="JSJ17" s="540"/>
      <c r="JSK17" s="542"/>
      <c r="JSL17" s="541"/>
      <c r="JSM17" s="537"/>
      <c r="JSN17" s="266"/>
      <c r="JSO17" s="271"/>
      <c r="JSP17" s="271"/>
      <c r="JSQ17" s="271"/>
      <c r="JSR17" s="271"/>
      <c r="JSS17" s="271"/>
      <c r="JST17" s="272"/>
      <c r="JSU17" s="273"/>
      <c r="JSV17" s="273"/>
      <c r="JSW17" s="273"/>
      <c r="JSX17" s="273"/>
      <c r="JSY17" s="274"/>
      <c r="JSZ17" s="265"/>
      <c r="JTA17" s="537"/>
      <c r="JTB17" s="537"/>
      <c r="JTC17" s="538"/>
      <c r="JTD17" s="539"/>
      <c r="JTF17" s="540"/>
      <c r="JTG17" s="540"/>
      <c r="JTH17" s="542"/>
      <c r="JTI17" s="541"/>
      <c r="JTJ17" s="537"/>
      <c r="JTK17" s="266"/>
      <c r="JTL17" s="271"/>
      <c r="JTM17" s="271"/>
      <c r="JTN17" s="271"/>
      <c r="JTO17" s="271"/>
      <c r="JTP17" s="271"/>
      <c r="JTQ17" s="272"/>
      <c r="JTR17" s="273"/>
      <c r="JTS17" s="273"/>
      <c r="JTT17" s="273"/>
      <c r="JTU17" s="273"/>
      <c r="JTV17" s="274"/>
      <c r="JTW17" s="265"/>
      <c r="JTX17" s="537"/>
      <c r="JTY17" s="537"/>
      <c r="JTZ17" s="538"/>
      <c r="JUA17" s="539"/>
      <c r="JUC17" s="540"/>
      <c r="JUD17" s="540"/>
      <c r="JUE17" s="542"/>
      <c r="JUF17" s="541"/>
      <c r="JUG17" s="537"/>
      <c r="JUH17" s="266"/>
      <c r="JUI17" s="271"/>
      <c r="JUJ17" s="271"/>
      <c r="JUK17" s="271"/>
      <c r="JUL17" s="271"/>
      <c r="JUM17" s="271"/>
      <c r="JUN17" s="272"/>
      <c r="JUO17" s="273"/>
      <c r="JUP17" s="273"/>
      <c r="JUQ17" s="273"/>
      <c r="JUR17" s="273"/>
      <c r="JUS17" s="274"/>
      <c r="JUT17" s="265"/>
      <c r="JUU17" s="537"/>
      <c r="JUV17" s="537"/>
      <c r="JUW17" s="538"/>
      <c r="JUX17" s="539"/>
      <c r="JUZ17" s="540"/>
      <c r="JVA17" s="540"/>
      <c r="JVB17" s="542"/>
      <c r="JVC17" s="541"/>
      <c r="JVD17" s="537"/>
      <c r="JVE17" s="266"/>
      <c r="JVF17" s="271"/>
      <c r="JVG17" s="271"/>
      <c r="JVH17" s="271"/>
      <c r="JVI17" s="271"/>
      <c r="JVJ17" s="271"/>
      <c r="JVK17" s="272"/>
      <c r="JVL17" s="273"/>
      <c r="JVM17" s="273"/>
      <c r="JVN17" s="273"/>
      <c r="JVO17" s="273"/>
      <c r="JVP17" s="274"/>
      <c r="JVQ17" s="265"/>
      <c r="JVR17" s="537"/>
      <c r="JVS17" s="537"/>
      <c r="JVT17" s="538"/>
      <c r="JVU17" s="539"/>
      <c r="JVW17" s="540"/>
      <c r="JVX17" s="540"/>
      <c r="JVY17" s="542"/>
      <c r="JVZ17" s="541"/>
      <c r="JWA17" s="537"/>
      <c r="JWB17" s="266"/>
      <c r="JWC17" s="271"/>
      <c r="JWD17" s="271"/>
      <c r="JWE17" s="271"/>
      <c r="JWF17" s="271"/>
      <c r="JWG17" s="271"/>
      <c r="JWH17" s="272"/>
      <c r="JWI17" s="273"/>
      <c r="JWJ17" s="273"/>
      <c r="JWK17" s="273"/>
      <c r="JWL17" s="273"/>
      <c r="JWM17" s="274"/>
      <c r="JWN17" s="265"/>
      <c r="JWO17" s="537"/>
      <c r="JWP17" s="537"/>
      <c r="JWQ17" s="538"/>
      <c r="JWR17" s="539"/>
      <c r="JWT17" s="540"/>
      <c r="JWU17" s="540"/>
      <c r="JWV17" s="542"/>
      <c r="JWW17" s="541"/>
      <c r="JWX17" s="537"/>
      <c r="JWY17" s="266"/>
      <c r="JWZ17" s="271"/>
      <c r="JXA17" s="271"/>
      <c r="JXB17" s="271"/>
      <c r="JXC17" s="271"/>
      <c r="JXD17" s="271"/>
      <c r="JXE17" s="272"/>
      <c r="JXF17" s="273"/>
      <c r="JXG17" s="273"/>
      <c r="JXH17" s="273"/>
      <c r="JXI17" s="273"/>
      <c r="JXJ17" s="274"/>
      <c r="JXK17" s="265"/>
      <c r="JXL17" s="537"/>
      <c r="JXM17" s="537"/>
      <c r="JXN17" s="538"/>
      <c r="JXO17" s="539"/>
      <c r="JXQ17" s="540"/>
      <c r="JXR17" s="540"/>
      <c r="JXS17" s="542"/>
      <c r="JXT17" s="541"/>
      <c r="JXU17" s="537"/>
      <c r="JXV17" s="266"/>
      <c r="JXW17" s="271"/>
      <c r="JXX17" s="271"/>
      <c r="JXY17" s="271"/>
      <c r="JXZ17" s="271"/>
      <c r="JYA17" s="271"/>
      <c r="JYB17" s="272"/>
      <c r="JYC17" s="273"/>
      <c r="JYD17" s="273"/>
      <c r="JYE17" s="273"/>
      <c r="JYF17" s="273"/>
      <c r="JYG17" s="274"/>
      <c r="JYH17" s="265"/>
      <c r="JYI17" s="537"/>
      <c r="JYJ17" s="537"/>
      <c r="JYK17" s="538"/>
      <c r="JYL17" s="539"/>
      <c r="JYN17" s="540"/>
      <c r="JYO17" s="540"/>
      <c r="JYP17" s="542"/>
      <c r="JYQ17" s="541"/>
      <c r="JYR17" s="537"/>
      <c r="JYS17" s="266"/>
      <c r="JYT17" s="271"/>
      <c r="JYU17" s="271"/>
      <c r="JYV17" s="271"/>
      <c r="JYW17" s="271"/>
      <c r="JYX17" s="271"/>
      <c r="JYY17" s="272"/>
      <c r="JYZ17" s="273"/>
      <c r="JZA17" s="273"/>
      <c r="JZB17" s="273"/>
      <c r="JZC17" s="273"/>
      <c r="JZD17" s="274"/>
      <c r="JZE17" s="265"/>
      <c r="JZF17" s="537"/>
      <c r="JZG17" s="537"/>
      <c r="JZH17" s="538"/>
      <c r="JZI17" s="539"/>
      <c r="JZK17" s="540"/>
      <c r="JZL17" s="540"/>
      <c r="JZM17" s="542"/>
      <c r="JZN17" s="541"/>
      <c r="JZO17" s="537"/>
      <c r="JZP17" s="266"/>
      <c r="JZQ17" s="271"/>
      <c r="JZR17" s="271"/>
      <c r="JZS17" s="271"/>
      <c r="JZT17" s="271"/>
      <c r="JZU17" s="271"/>
      <c r="JZV17" s="272"/>
      <c r="JZW17" s="273"/>
      <c r="JZX17" s="273"/>
      <c r="JZY17" s="273"/>
      <c r="JZZ17" s="273"/>
      <c r="KAA17" s="274"/>
      <c r="KAB17" s="265"/>
      <c r="KAC17" s="537"/>
      <c r="KAD17" s="537"/>
      <c r="KAE17" s="538"/>
      <c r="KAF17" s="539"/>
      <c r="KAH17" s="540"/>
      <c r="KAI17" s="540"/>
      <c r="KAJ17" s="542"/>
      <c r="KAK17" s="541"/>
      <c r="KAL17" s="537"/>
      <c r="KAM17" s="266"/>
      <c r="KAN17" s="271"/>
      <c r="KAO17" s="271"/>
      <c r="KAP17" s="271"/>
      <c r="KAQ17" s="271"/>
      <c r="KAR17" s="271"/>
      <c r="KAS17" s="272"/>
      <c r="KAT17" s="273"/>
      <c r="KAU17" s="273"/>
      <c r="KAV17" s="273"/>
      <c r="KAW17" s="273"/>
      <c r="KAX17" s="274"/>
      <c r="KAY17" s="265"/>
      <c r="KAZ17" s="537"/>
      <c r="KBA17" s="537"/>
      <c r="KBB17" s="538"/>
      <c r="KBC17" s="539"/>
      <c r="KBE17" s="540"/>
      <c r="KBF17" s="540"/>
      <c r="KBG17" s="542"/>
      <c r="KBH17" s="541"/>
      <c r="KBI17" s="537"/>
      <c r="KBJ17" s="266"/>
      <c r="KBK17" s="271"/>
      <c r="KBL17" s="271"/>
      <c r="KBM17" s="271"/>
      <c r="KBN17" s="271"/>
      <c r="KBO17" s="271"/>
      <c r="KBP17" s="272"/>
      <c r="KBQ17" s="273"/>
      <c r="KBR17" s="273"/>
      <c r="KBS17" s="273"/>
      <c r="KBT17" s="273"/>
      <c r="KBU17" s="274"/>
      <c r="KBV17" s="265"/>
      <c r="KBW17" s="537"/>
      <c r="KBX17" s="537"/>
      <c r="KBY17" s="538"/>
      <c r="KBZ17" s="539"/>
      <c r="KCB17" s="540"/>
      <c r="KCC17" s="540"/>
      <c r="KCD17" s="542"/>
      <c r="KCE17" s="541"/>
      <c r="KCF17" s="537"/>
      <c r="KCG17" s="266"/>
      <c r="KCH17" s="271"/>
      <c r="KCI17" s="271"/>
      <c r="KCJ17" s="271"/>
      <c r="KCK17" s="271"/>
      <c r="KCL17" s="271"/>
      <c r="KCM17" s="272"/>
      <c r="KCN17" s="273"/>
      <c r="KCO17" s="273"/>
      <c r="KCP17" s="273"/>
      <c r="KCQ17" s="273"/>
      <c r="KCR17" s="274"/>
      <c r="KCS17" s="265"/>
      <c r="KCT17" s="537"/>
      <c r="KCU17" s="537"/>
      <c r="KCV17" s="538"/>
      <c r="KCW17" s="539"/>
      <c r="KCY17" s="540"/>
      <c r="KCZ17" s="540"/>
      <c r="KDA17" s="542"/>
      <c r="KDB17" s="541"/>
      <c r="KDC17" s="537"/>
      <c r="KDD17" s="266"/>
      <c r="KDE17" s="271"/>
      <c r="KDF17" s="271"/>
      <c r="KDG17" s="271"/>
      <c r="KDH17" s="271"/>
      <c r="KDI17" s="271"/>
      <c r="KDJ17" s="272"/>
      <c r="KDK17" s="273"/>
      <c r="KDL17" s="273"/>
      <c r="KDM17" s="273"/>
      <c r="KDN17" s="273"/>
      <c r="KDO17" s="274"/>
      <c r="KDP17" s="265"/>
      <c r="KDQ17" s="537"/>
      <c r="KDR17" s="537"/>
      <c r="KDS17" s="538"/>
      <c r="KDT17" s="539"/>
      <c r="KDV17" s="540"/>
      <c r="KDW17" s="540"/>
      <c r="KDX17" s="542"/>
      <c r="KDY17" s="541"/>
      <c r="KDZ17" s="537"/>
      <c r="KEA17" s="266"/>
      <c r="KEB17" s="271"/>
      <c r="KEC17" s="271"/>
      <c r="KED17" s="271"/>
      <c r="KEE17" s="271"/>
      <c r="KEF17" s="271"/>
      <c r="KEG17" s="272"/>
      <c r="KEH17" s="273"/>
      <c r="KEI17" s="273"/>
      <c r="KEJ17" s="273"/>
      <c r="KEK17" s="273"/>
      <c r="KEL17" s="274"/>
      <c r="KEM17" s="265"/>
      <c r="KEN17" s="537"/>
      <c r="KEO17" s="537"/>
      <c r="KEP17" s="538"/>
      <c r="KEQ17" s="539"/>
      <c r="KES17" s="540"/>
      <c r="KET17" s="540"/>
      <c r="KEU17" s="542"/>
      <c r="KEV17" s="541"/>
      <c r="KEW17" s="537"/>
      <c r="KEX17" s="266"/>
      <c r="KEY17" s="271"/>
      <c r="KEZ17" s="271"/>
      <c r="KFA17" s="271"/>
      <c r="KFB17" s="271"/>
      <c r="KFC17" s="271"/>
      <c r="KFD17" s="272"/>
      <c r="KFE17" s="273"/>
      <c r="KFF17" s="273"/>
      <c r="KFG17" s="273"/>
      <c r="KFH17" s="273"/>
      <c r="KFI17" s="274"/>
      <c r="KFJ17" s="265"/>
      <c r="KFK17" s="537"/>
      <c r="KFL17" s="537"/>
      <c r="KFM17" s="538"/>
      <c r="KFN17" s="539"/>
      <c r="KFP17" s="540"/>
      <c r="KFQ17" s="540"/>
      <c r="KFR17" s="542"/>
      <c r="KFS17" s="541"/>
      <c r="KFT17" s="537"/>
      <c r="KFU17" s="266"/>
      <c r="KFV17" s="271"/>
      <c r="KFW17" s="271"/>
      <c r="KFX17" s="271"/>
      <c r="KFY17" s="271"/>
      <c r="KFZ17" s="271"/>
      <c r="KGA17" s="272"/>
      <c r="KGB17" s="273"/>
      <c r="KGC17" s="273"/>
      <c r="KGD17" s="273"/>
      <c r="KGE17" s="273"/>
      <c r="KGF17" s="274"/>
      <c r="KGG17" s="265"/>
      <c r="KGH17" s="537"/>
      <c r="KGI17" s="537"/>
      <c r="KGJ17" s="538"/>
      <c r="KGK17" s="539"/>
      <c r="KGM17" s="540"/>
      <c r="KGN17" s="540"/>
      <c r="KGO17" s="542"/>
      <c r="KGP17" s="541"/>
      <c r="KGQ17" s="537"/>
      <c r="KGR17" s="266"/>
      <c r="KGS17" s="271"/>
      <c r="KGT17" s="271"/>
      <c r="KGU17" s="271"/>
      <c r="KGV17" s="271"/>
      <c r="KGW17" s="271"/>
      <c r="KGX17" s="272"/>
      <c r="KGY17" s="273"/>
      <c r="KGZ17" s="273"/>
      <c r="KHA17" s="273"/>
      <c r="KHB17" s="273"/>
      <c r="KHC17" s="274"/>
      <c r="KHD17" s="265"/>
      <c r="KHE17" s="537"/>
      <c r="KHF17" s="537"/>
      <c r="KHG17" s="538"/>
      <c r="KHH17" s="539"/>
      <c r="KHJ17" s="540"/>
      <c r="KHK17" s="540"/>
      <c r="KHL17" s="542"/>
      <c r="KHM17" s="541"/>
      <c r="KHN17" s="537"/>
      <c r="KHO17" s="266"/>
      <c r="KHP17" s="271"/>
      <c r="KHQ17" s="271"/>
      <c r="KHR17" s="271"/>
      <c r="KHS17" s="271"/>
      <c r="KHT17" s="271"/>
      <c r="KHU17" s="272"/>
      <c r="KHV17" s="273"/>
      <c r="KHW17" s="273"/>
      <c r="KHX17" s="273"/>
      <c r="KHY17" s="273"/>
      <c r="KHZ17" s="274"/>
      <c r="KIA17" s="265"/>
      <c r="KIB17" s="537"/>
      <c r="KIC17" s="537"/>
      <c r="KID17" s="538"/>
      <c r="KIE17" s="539"/>
      <c r="KIG17" s="540"/>
      <c r="KIH17" s="540"/>
      <c r="KII17" s="542"/>
      <c r="KIJ17" s="541"/>
      <c r="KIK17" s="537"/>
      <c r="KIL17" s="266"/>
      <c r="KIM17" s="271"/>
      <c r="KIN17" s="271"/>
      <c r="KIO17" s="271"/>
      <c r="KIP17" s="271"/>
      <c r="KIQ17" s="271"/>
      <c r="KIR17" s="272"/>
      <c r="KIS17" s="273"/>
      <c r="KIT17" s="273"/>
      <c r="KIU17" s="273"/>
      <c r="KIV17" s="273"/>
      <c r="KIW17" s="274"/>
      <c r="KIX17" s="265"/>
      <c r="KIY17" s="537"/>
      <c r="KIZ17" s="537"/>
      <c r="KJA17" s="538"/>
      <c r="KJB17" s="539"/>
      <c r="KJD17" s="540"/>
      <c r="KJE17" s="540"/>
      <c r="KJF17" s="542"/>
      <c r="KJG17" s="541"/>
      <c r="KJH17" s="537"/>
      <c r="KJI17" s="266"/>
      <c r="KJJ17" s="271"/>
      <c r="KJK17" s="271"/>
      <c r="KJL17" s="271"/>
      <c r="KJM17" s="271"/>
      <c r="KJN17" s="271"/>
      <c r="KJO17" s="272"/>
      <c r="KJP17" s="273"/>
      <c r="KJQ17" s="273"/>
      <c r="KJR17" s="273"/>
      <c r="KJS17" s="273"/>
      <c r="KJT17" s="274"/>
      <c r="KJU17" s="265"/>
      <c r="KJV17" s="537"/>
      <c r="KJW17" s="537"/>
      <c r="KJX17" s="538"/>
      <c r="KJY17" s="539"/>
      <c r="KKA17" s="540"/>
      <c r="KKB17" s="540"/>
      <c r="KKC17" s="542"/>
      <c r="KKD17" s="541"/>
      <c r="KKE17" s="537"/>
      <c r="KKF17" s="266"/>
      <c r="KKG17" s="271"/>
      <c r="KKH17" s="271"/>
      <c r="KKI17" s="271"/>
      <c r="KKJ17" s="271"/>
      <c r="KKK17" s="271"/>
      <c r="KKL17" s="272"/>
      <c r="KKM17" s="273"/>
      <c r="KKN17" s="273"/>
      <c r="KKO17" s="273"/>
      <c r="KKP17" s="273"/>
      <c r="KKQ17" s="274"/>
      <c r="KKR17" s="265"/>
      <c r="KKS17" s="537"/>
      <c r="KKT17" s="537"/>
      <c r="KKU17" s="538"/>
      <c r="KKV17" s="539"/>
      <c r="KKX17" s="540"/>
      <c r="KKY17" s="540"/>
      <c r="KKZ17" s="542"/>
      <c r="KLA17" s="541"/>
      <c r="KLB17" s="537"/>
      <c r="KLC17" s="266"/>
      <c r="KLD17" s="271"/>
      <c r="KLE17" s="271"/>
      <c r="KLF17" s="271"/>
      <c r="KLG17" s="271"/>
      <c r="KLH17" s="271"/>
      <c r="KLI17" s="272"/>
      <c r="KLJ17" s="273"/>
      <c r="KLK17" s="273"/>
      <c r="KLL17" s="273"/>
      <c r="KLM17" s="273"/>
      <c r="KLN17" s="274"/>
      <c r="KLO17" s="265"/>
      <c r="KLP17" s="537"/>
      <c r="KLQ17" s="537"/>
      <c r="KLR17" s="538"/>
      <c r="KLS17" s="539"/>
      <c r="KLU17" s="540"/>
      <c r="KLV17" s="540"/>
      <c r="KLW17" s="542"/>
      <c r="KLX17" s="541"/>
      <c r="KLY17" s="537"/>
      <c r="KLZ17" s="266"/>
      <c r="KMA17" s="271"/>
      <c r="KMB17" s="271"/>
      <c r="KMC17" s="271"/>
      <c r="KMD17" s="271"/>
      <c r="KME17" s="271"/>
      <c r="KMF17" s="272"/>
      <c r="KMG17" s="273"/>
      <c r="KMH17" s="273"/>
      <c r="KMI17" s="273"/>
      <c r="KMJ17" s="273"/>
      <c r="KMK17" s="274"/>
      <c r="KML17" s="265"/>
      <c r="KMM17" s="537"/>
      <c r="KMN17" s="537"/>
      <c r="KMO17" s="538"/>
      <c r="KMP17" s="539"/>
      <c r="KMR17" s="540"/>
      <c r="KMS17" s="540"/>
      <c r="KMT17" s="542"/>
      <c r="KMU17" s="541"/>
      <c r="KMV17" s="537"/>
      <c r="KMW17" s="266"/>
      <c r="KMX17" s="271"/>
      <c r="KMY17" s="271"/>
      <c r="KMZ17" s="271"/>
      <c r="KNA17" s="271"/>
      <c r="KNB17" s="271"/>
      <c r="KNC17" s="272"/>
      <c r="KND17" s="273"/>
      <c r="KNE17" s="273"/>
      <c r="KNF17" s="273"/>
      <c r="KNG17" s="273"/>
      <c r="KNH17" s="274"/>
      <c r="KNI17" s="265"/>
      <c r="KNJ17" s="537"/>
      <c r="KNK17" s="537"/>
      <c r="KNL17" s="538"/>
      <c r="KNM17" s="539"/>
      <c r="KNO17" s="540"/>
      <c r="KNP17" s="540"/>
      <c r="KNQ17" s="542"/>
      <c r="KNR17" s="541"/>
      <c r="KNS17" s="537"/>
      <c r="KNT17" s="266"/>
      <c r="KNU17" s="271"/>
      <c r="KNV17" s="271"/>
      <c r="KNW17" s="271"/>
      <c r="KNX17" s="271"/>
      <c r="KNY17" s="271"/>
      <c r="KNZ17" s="272"/>
      <c r="KOA17" s="273"/>
      <c r="KOB17" s="273"/>
      <c r="KOC17" s="273"/>
      <c r="KOD17" s="273"/>
      <c r="KOE17" s="274"/>
      <c r="KOF17" s="265"/>
      <c r="KOG17" s="537"/>
      <c r="KOH17" s="537"/>
      <c r="KOI17" s="538"/>
      <c r="KOJ17" s="539"/>
      <c r="KOL17" s="540"/>
      <c r="KOM17" s="540"/>
      <c r="KON17" s="542"/>
      <c r="KOO17" s="541"/>
      <c r="KOP17" s="537"/>
      <c r="KOQ17" s="266"/>
      <c r="KOR17" s="271"/>
      <c r="KOS17" s="271"/>
      <c r="KOT17" s="271"/>
      <c r="KOU17" s="271"/>
      <c r="KOV17" s="271"/>
      <c r="KOW17" s="272"/>
      <c r="KOX17" s="273"/>
      <c r="KOY17" s="273"/>
      <c r="KOZ17" s="273"/>
      <c r="KPA17" s="273"/>
      <c r="KPB17" s="274"/>
      <c r="KPC17" s="265"/>
      <c r="KPD17" s="537"/>
      <c r="KPE17" s="537"/>
      <c r="KPF17" s="538"/>
      <c r="KPG17" s="539"/>
      <c r="KPI17" s="540"/>
      <c r="KPJ17" s="540"/>
      <c r="KPK17" s="542"/>
      <c r="KPL17" s="541"/>
      <c r="KPM17" s="537"/>
      <c r="KPN17" s="266"/>
      <c r="KPO17" s="271"/>
      <c r="KPP17" s="271"/>
      <c r="KPQ17" s="271"/>
      <c r="KPR17" s="271"/>
      <c r="KPS17" s="271"/>
      <c r="KPT17" s="272"/>
      <c r="KPU17" s="273"/>
      <c r="KPV17" s="273"/>
      <c r="KPW17" s="273"/>
      <c r="KPX17" s="273"/>
      <c r="KPY17" s="274"/>
      <c r="KPZ17" s="265"/>
      <c r="KQA17" s="537"/>
      <c r="KQB17" s="537"/>
      <c r="KQC17" s="538"/>
      <c r="KQD17" s="539"/>
      <c r="KQF17" s="540"/>
      <c r="KQG17" s="540"/>
      <c r="KQH17" s="542"/>
      <c r="KQI17" s="541"/>
      <c r="KQJ17" s="537"/>
      <c r="KQK17" s="266"/>
      <c r="KQL17" s="271"/>
      <c r="KQM17" s="271"/>
      <c r="KQN17" s="271"/>
      <c r="KQO17" s="271"/>
      <c r="KQP17" s="271"/>
      <c r="KQQ17" s="272"/>
      <c r="KQR17" s="273"/>
      <c r="KQS17" s="273"/>
      <c r="KQT17" s="273"/>
      <c r="KQU17" s="273"/>
      <c r="KQV17" s="274"/>
      <c r="KQW17" s="265"/>
      <c r="KQX17" s="537"/>
      <c r="KQY17" s="537"/>
      <c r="KQZ17" s="538"/>
      <c r="KRA17" s="539"/>
      <c r="KRC17" s="540"/>
      <c r="KRD17" s="540"/>
      <c r="KRE17" s="542"/>
      <c r="KRF17" s="541"/>
      <c r="KRG17" s="537"/>
      <c r="KRH17" s="266"/>
      <c r="KRI17" s="271"/>
      <c r="KRJ17" s="271"/>
      <c r="KRK17" s="271"/>
      <c r="KRL17" s="271"/>
      <c r="KRM17" s="271"/>
      <c r="KRN17" s="272"/>
      <c r="KRO17" s="273"/>
      <c r="KRP17" s="273"/>
      <c r="KRQ17" s="273"/>
      <c r="KRR17" s="273"/>
      <c r="KRS17" s="274"/>
      <c r="KRT17" s="265"/>
      <c r="KRU17" s="537"/>
      <c r="KRV17" s="537"/>
      <c r="KRW17" s="538"/>
      <c r="KRX17" s="539"/>
      <c r="KRZ17" s="540"/>
      <c r="KSA17" s="540"/>
      <c r="KSB17" s="542"/>
      <c r="KSC17" s="541"/>
      <c r="KSD17" s="537"/>
      <c r="KSE17" s="266"/>
      <c r="KSF17" s="271"/>
      <c r="KSG17" s="271"/>
      <c r="KSH17" s="271"/>
      <c r="KSI17" s="271"/>
      <c r="KSJ17" s="271"/>
      <c r="KSK17" s="272"/>
      <c r="KSL17" s="273"/>
      <c r="KSM17" s="273"/>
      <c r="KSN17" s="273"/>
      <c r="KSO17" s="273"/>
      <c r="KSP17" s="274"/>
      <c r="KSQ17" s="265"/>
      <c r="KSR17" s="537"/>
      <c r="KSS17" s="537"/>
      <c r="KST17" s="538"/>
      <c r="KSU17" s="539"/>
      <c r="KSW17" s="540"/>
      <c r="KSX17" s="540"/>
      <c r="KSY17" s="542"/>
      <c r="KSZ17" s="541"/>
      <c r="KTA17" s="537"/>
      <c r="KTB17" s="266"/>
      <c r="KTC17" s="271"/>
      <c r="KTD17" s="271"/>
      <c r="KTE17" s="271"/>
      <c r="KTF17" s="271"/>
      <c r="KTG17" s="271"/>
      <c r="KTH17" s="272"/>
      <c r="KTI17" s="273"/>
      <c r="KTJ17" s="273"/>
      <c r="KTK17" s="273"/>
      <c r="KTL17" s="273"/>
      <c r="KTM17" s="274"/>
      <c r="KTN17" s="265"/>
      <c r="KTO17" s="537"/>
      <c r="KTP17" s="537"/>
      <c r="KTQ17" s="538"/>
      <c r="KTR17" s="539"/>
      <c r="KTT17" s="540"/>
      <c r="KTU17" s="540"/>
      <c r="KTV17" s="542"/>
      <c r="KTW17" s="541"/>
      <c r="KTX17" s="537"/>
      <c r="KTY17" s="266"/>
      <c r="KTZ17" s="271"/>
      <c r="KUA17" s="271"/>
      <c r="KUB17" s="271"/>
      <c r="KUC17" s="271"/>
      <c r="KUD17" s="271"/>
      <c r="KUE17" s="272"/>
      <c r="KUF17" s="273"/>
      <c r="KUG17" s="273"/>
      <c r="KUH17" s="273"/>
      <c r="KUI17" s="273"/>
      <c r="KUJ17" s="274"/>
      <c r="KUK17" s="265"/>
      <c r="KUL17" s="537"/>
      <c r="KUM17" s="537"/>
      <c r="KUN17" s="538"/>
      <c r="KUO17" s="539"/>
      <c r="KUQ17" s="540"/>
      <c r="KUR17" s="540"/>
      <c r="KUS17" s="542"/>
      <c r="KUT17" s="541"/>
      <c r="KUU17" s="537"/>
      <c r="KUV17" s="266"/>
      <c r="KUW17" s="271"/>
      <c r="KUX17" s="271"/>
      <c r="KUY17" s="271"/>
      <c r="KUZ17" s="271"/>
      <c r="KVA17" s="271"/>
      <c r="KVB17" s="272"/>
      <c r="KVC17" s="273"/>
      <c r="KVD17" s="273"/>
      <c r="KVE17" s="273"/>
      <c r="KVF17" s="273"/>
      <c r="KVG17" s="274"/>
      <c r="KVH17" s="265"/>
      <c r="KVI17" s="537"/>
      <c r="KVJ17" s="537"/>
      <c r="KVK17" s="538"/>
      <c r="KVL17" s="539"/>
      <c r="KVN17" s="540"/>
      <c r="KVO17" s="540"/>
      <c r="KVP17" s="542"/>
      <c r="KVQ17" s="541"/>
      <c r="KVR17" s="537"/>
      <c r="KVS17" s="266"/>
      <c r="KVT17" s="271"/>
      <c r="KVU17" s="271"/>
      <c r="KVV17" s="271"/>
      <c r="KVW17" s="271"/>
      <c r="KVX17" s="271"/>
      <c r="KVY17" s="272"/>
      <c r="KVZ17" s="273"/>
      <c r="KWA17" s="273"/>
      <c r="KWB17" s="273"/>
      <c r="KWC17" s="273"/>
      <c r="KWD17" s="274"/>
      <c r="KWE17" s="265"/>
      <c r="KWF17" s="537"/>
      <c r="KWG17" s="537"/>
      <c r="KWH17" s="538"/>
      <c r="KWI17" s="539"/>
      <c r="KWK17" s="540"/>
      <c r="KWL17" s="540"/>
      <c r="KWM17" s="542"/>
      <c r="KWN17" s="541"/>
      <c r="KWO17" s="537"/>
      <c r="KWP17" s="266"/>
      <c r="KWQ17" s="271"/>
      <c r="KWR17" s="271"/>
      <c r="KWS17" s="271"/>
      <c r="KWT17" s="271"/>
      <c r="KWU17" s="271"/>
      <c r="KWV17" s="272"/>
      <c r="KWW17" s="273"/>
      <c r="KWX17" s="273"/>
      <c r="KWY17" s="273"/>
      <c r="KWZ17" s="273"/>
      <c r="KXA17" s="274"/>
      <c r="KXB17" s="265"/>
      <c r="KXC17" s="537"/>
      <c r="KXD17" s="537"/>
      <c r="KXE17" s="538"/>
      <c r="KXF17" s="539"/>
      <c r="KXH17" s="540"/>
      <c r="KXI17" s="540"/>
      <c r="KXJ17" s="542"/>
      <c r="KXK17" s="541"/>
      <c r="KXL17" s="537"/>
      <c r="KXM17" s="266"/>
      <c r="KXN17" s="271"/>
      <c r="KXO17" s="271"/>
      <c r="KXP17" s="271"/>
      <c r="KXQ17" s="271"/>
      <c r="KXR17" s="271"/>
      <c r="KXS17" s="272"/>
      <c r="KXT17" s="273"/>
      <c r="KXU17" s="273"/>
      <c r="KXV17" s="273"/>
      <c r="KXW17" s="273"/>
      <c r="KXX17" s="274"/>
      <c r="KXY17" s="265"/>
      <c r="KXZ17" s="537"/>
      <c r="KYA17" s="537"/>
      <c r="KYB17" s="538"/>
      <c r="KYC17" s="539"/>
      <c r="KYE17" s="540"/>
      <c r="KYF17" s="540"/>
      <c r="KYG17" s="542"/>
      <c r="KYH17" s="541"/>
      <c r="KYI17" s="537"/>
      <c r="KYJ17" s="266"/>
      <c r="KYK17" s="271"/>
      <c r="KYL17" s="271"/>
      <c r="KYM17" s="271"/>
      <c r="KYN17" s="271"/>
      <c r="KYO17" s="271"/>
      <c r="KYP17" s="272"/>
      <c r="KYQ17" s="273"/>
      <c r="KYR17" s="273"/>
      <c r="KYS17" s="273"/>
      <c r="KYT17" s="273"/>
      <c r="KYU17" s="274"/>
      <c r="KYV17" s="265"/>
      <c r="KYW17" s="537"/>
      <c r="KYX17" s="537"/>
      <c r="KYY17" s="538"/>
      <c r="KYZ17" s="539"/>
      <c r="KZB17" s="540"/>
      <c r="KZC17" s="540"/>
      <c r="KZD17" s="542"/>
      <c r="KZE17" s="541"/>
      <c r="KZF17" s="537"/>
      <c r="KZG17" s="266"/>
      <c r="KZH17" s="271"/>
      <c r="KZI17" s="271"/>
      <c r="KZJ17" s="271"/>
      <c r="KZK17" s="271"/>
      <c r="KZL17" s="271"/>
      <c r="KZM17" s="272"/>
      <c r="KZN17" s="273"/>
      <c r="KZO17" s="273"/>
      <c r="KZP17" s="273"/>
      <c r="KZQ17" s="273"/>
      <c r="KZR17" s="274"/>
      <c r="KZS17" s="265"/>
      <c r="KZT17" s="537"/>
      <c r="KZU17" s="537"/>
      <c r="KZV17" s="538"/>
      <c r="KZW17" s="539"/>
      <c r="KZY17" s="540"/>
      <c r="KZZ17" s="540"/>
      <c r="LAA17" s="542"/>
      <c r="LAB17" s="541"/>
      <c r="LAC17" s="537"/>
      <c r="LAD17" s="266"/>
      <c r="LAE17" s="271"/>
      <c r="LAF17" s="271"/>
      <c r="LAG17" s="271"/>
      <c r="LAH17" s="271"/>
      <c r="LAI17" s="271"/>
      <c r="LAJ17" s="272"/>
      <c r="LAK17" s="273"/>
      <c r="LAL17" s="273"/>
      <c r="LAM17" s="273"/>
      <c r="LAN17" s="273"/>
      <c r="LAO17" s="274"/>
      <c r="LAP17" s="265"/>
      <c r="LAQ17" s="537"/>
      <c r="LAR17" s="537"/>
      <c r="LAS17" s="538"/>
      <c r="LAT17" s="539"/>
      <c r="LAV17" s="540"/>
      <c r="LAW17" s="540"/>
      <c r="LAX17" s="542"/>
      <c r="LAY17" s="541"/>
      <c r="LAZ17" s="537"/>
      <c r="LBA17" s="266"/>
      <c r="LBB17" s="271"/>
      <c r="LBC17" s="271"/>
      <c r="LBD17" s="271"/>
      <c r="LBE17" s="271"/>
      <c r="LBF17" s="271"/>
      <c r="LBG17" s="272"/>
      <c r="LBH17" s="273"/>
      <c r="LBI17" s="273"/>
      <c r="LBJ17" s="273"/>
      <c r="LBK17" s="273"/>
      <c r="LBL17" s="274"/>
      <c r="LBM17" s="265"/>
      <c r="LBN17" s="537"/>
      <c r="LBO17" s="537"/>
      <c r="LBP17" s="538"/>
      <c r="LBQ17" s="539"/>
      <c r="LBS17" s="540"/>
      <c r="LBT17" s="540"/>
      <c r="LBU17" s="542"/>
      <c r="LBV17" s="541"/>
      <c r="LBW17" s="537"/>
      <c r="LBX17" s="266"/>
      <c r="LBY17" s="271"/>
      <c r="LBZ17" s="271"/>
      <c r="LCA17" s="271"/>
      <c r="LCB17" s="271"/>
      <c r="LCC17" s="271"/>
      <c r="LCD17" s="272"/>
      <c r="LCE17" s="273"/>
      <c r="LCF17" s="273"/>
      <c r="LCG17" s="273"/>
      <c r="LCH17" s="273"/>
      <c r="LCI17" s="274"/>
      <c r="LCJ17" s="265"/>
      <c r="LCK17" s="537"/>
      <c r="LCL17" s="537"/>
      <c r="LCM17" s="538"/>
      <c r="LCN17" s="539"/>
      <c r="LCP17" s="540"/>
      <c r="LCQ17" s="540"/>
      <c r="LCR17" s="542"/>
      <c r="LCS17" s="541"/>
      <c r="LCT17" s="537"/>
      <c r="LCU17" s="266"/>
      <c r="LCV17" s="271"/>
      <c r="LCW17" s="271"/>
      <c r="LCX17" s="271"/>
      <c r="LCY17" s="271"/>
      <c r="LCZ17" s="271"/>
      <c r="LDA17" s="272"/>
      <c r="LDB17" s="273"/>
      <c r="LDC17" s="273"/>
      <c r="LDD17" s="273"/>
      <c r="LDE17" s="273"/>
      <c r="LDF17" s="274"/>
      <c r="LDG17" s="265"/>
      <c r="LDH17" s="537"/>
      <c r="LDI17" s="537"/>
      <c r="LDJ17" s="538"/>
      <c r="LDK17" s="539"/>
      <c r="LDM17" s="540"/>
      <c r="LDN17" s="540"/>
      <c r="LDO17" s="542"/>
      <c r="LDP17" s="541"/>
      <c r="LDQ17" s="537"/>
      <c r="LDR17" s="266"/>
      <c r="LDS17" s="271"/>
      <c r="LDT17" s="271"/>
      <c r="LDU17" s="271"/>
      <c r="LDV17" s="271"/>
      <c r="LDW17" s="271"/>
      <c r="LDX17" s="272"/>
      <c r="LDY17" s="273"/>
      <c r="LDZ17" s="273"/>
      <c r="LEA17" s="273"/>
      <c r="LEB17" s="273"/>
      <c r="LEC17" s="274"/>
      <c r="LED17" s="265"/>
      <c r="LEE17" s="537"/>
      <c r="LEF17" s="537"/>
      <c r="LEG17" s="538"/>
      <c r="LEH17" s="539"/>
      <c r="LEJ17" s="540"/>
      <c r="LEK17" s="540"/>
      <c r="LEL17" s="542"/>
      <c r="LEM17" s="541"/>
      <c r="LEN17" s="537"/>
      <c r="LEO17" s="266"/>
      <c r="LEP17" s="271"/>
      <c r="LEQ17" s="271"/>
      <c r="LER17" s="271"/>
      <c r="LES17" s="271"/>
      <c r="LET17" s="271"/>
      <c r="LEU17" s="272"/>
      <c r="LEV17" s="273"/>
      <c r="LEW17" s="273"/>
      <c r="LEX17" s="273"/>
      <c r="LEY17" s="273"/>
      <c r="LEZ17" s="274"/>
      <c r="LFA17" s="265"/>
      <c r="LFB17" s="537"/>
      <c r="LFC17" s="537"/>
      <c r="LFD17" s="538"/>
      <c r="LFE17" s="539"/>
      <c r="LFG17" s="540"/>
      <c r="LFH17" s="540"/>
      <c r="LFI17" s="542"/>
      <c r="LFJ17" s="541"/>
      <c r="LFK17" s="537"/>
      <c r="LFL17" s="266"/>
      <c r="LFM17" s="271"/>
      <c r="LFN17" s="271"/>
      <c r="LFO17" s="271"/>
      <c r="LFP17" s="271"/>
      <c r="LFQ17" s="271"/>
      <c r="LFR17" s="272"/>
      <c r="LFS17" s="273"/>
      <c r="LFT17" s="273"/>
      <c r="LFU17" s="273"/>
      <c r="LFV17" s="273"/>
      <c r="LFW17" s="274"/>
      <c r="LFX17" s="265"/>
      <c r="LFY17" s="537"/>
      <c r="LFZ17" s="537"/>
      <c r="LGA17" s="538"/>
      <c r="LGB17" s="539"/>
      <c r="LGD17" s="540"/>
      <c r="LGE17" s="540"/>
      <c r="LGF17" s="542"/>
      <c r="LGG17" s="541"/>
      <c r="LGH17" s="537"/>
      <c r="LGI17" s="266"/>
      <c r="LGJ17" s="271"/>
      <c r="LGK17" s="271"/>
      <c r="LGL17" s="271"/>
      <c r="LGM17" s="271"/>
      <c r="LGN17" s="271"/>
      <c r="LGO17" s="272"/>
      <c r="LGP17" s="273"/>
      <c r="LGQ17" s="273"/>
      <c r="LGR17" s="273"/>
      <c r="LGS17" s="273"/>
      <c r="LGT17" s="274"/>
      <c r="LGU17" s="265"/>
      <c r="LGV17" s="537"/>
      <c r="LGW17" s="537"/>
      <c r="LGX17" s="538"/>
      <c r="LGY17" s="539"/>
      <c r="LHA17" s="540"/>
      <c r="LHB17" s="540"/>
      <c r="LHC17" s="542"/>
      <c r="LHD17" s="541"/>
      <c r="LHE17" s="537"/>
      <c r="LHF17" s="266"/>
      <c r="LHG17" s="271"/>
      <c r="LHH17" s="271"/>
      <c r="LHI17" s="271"/>
      <c r="LHJ17" s="271"/>
      <c r="LHK17" s="271"/>
      <c r="LHL17" s="272"/>
      <c r="LHM17" s="273"/>
      <c r="LHN17" s="273"/>
      <c r="LHO17" s="273"/>
      <c r="LHP17" s="273"/>
      <c r="LHQ17" s="274"/>
      <c r="LHR17" s="265"/>
      <c r="LHS17" s="537"/>
      <c r="LHT17" s="537"/>
      <c r="LHU17" s="538"/>
      <c r="LHV17" s="539"/>
      <c r="LHX17" s="540"/>
      <c r="LHY17" s="540"/>
      <c r="LHZ17" s="542"/>
      <c r="LIA17" s="541"/>
      <c r="LIB17" s="537"/>
      <c r="LIC17" s="266"/>
      <c r="LID17" s="271"/>
      <c r="LIE17" s="271"/>
      <c r="LIF17" s="271"/>
      <c r="LIG17" s="271"/>
      <c r="LIH17" s="271"/>
      <c r="LII17" s="272"/>
      <c r="LIJ17" s="273"/>
      <c r="LIK17" s="273"/>
      <c r="LIL17" s="273"/>
      <c r="LIM17" s="273"/>
      <c r="LIN17" s="274"/>
      <c r="LIO17" s="265"/>
      <c r="LIP17" s="537"/>
      <c r="LIQ17" s="537"/>
      <c r="LIR17" s="538"/>
      <c r="LIS17" s="539"/>
      <c r="LIU17" s="540"/>
      <c r="LIV17" s="540"/>
      <c r="LIW17" s="542"/>
      <c r="LIX17" s="541"/>
      <c r="LIY17" s="537"/>
      <c r="LIZ17" s="266"/>
      <c r="LJA17" s="271"/>
      <c r="LJB17" s="271"/>
      <c r="LJC17" s="271"/>
      <c r="LJD17" s="271"/>
      <c r="LJE17" s="271"/>
      <c r="LJF17" s="272"/>
      <c r="LJG17" s="273"/>
      <c r="LJH17" s="273"/>
      <c r="LJI17" s="273"/>
      <c r="LJJ17" s="273"/>
      <c r="LJK17" s="274"/>
      <c r="LJL17" s="265"/>
      <c r="LJM17" s="537"/>
      <c r="LJN17" s="537"/>
      <c r="LJO17" s="538"/>
      <c r="LJP17" s="539"/>
      <c r="LJR17" s="540"/>
      <c r="LJS17" s="540"/>
      <c r="LJT17" s="542"/>
      <c r="LJU17" s="541"/>
      <c r="LJV17" s="537"/>
      <c r="LJW17" s="266"/>
      <c r="LJX17" s="271"/>
      <c r="LJY17" s="271"/>
      <c r="LJZ17" s="271"/>
      <c r="LKA17" s="271"/>
      <c r="LKB17" s="271"/>
      <c r="LKC17" s="272"/>
      <c r="LKD17" s="273"/>
      <c r="LKE17" s="273"/>
      <c r="LKF17" s="273"/>
      <c r="LKG17" s="273"/>
      <c r="LKH17" s="274"/>
      <c r="LKI17" s="265"/>
      <c r="LKJ17" s="537"/>
      <c r="LKK17" s="537"/>
      <c r="LKL17" s="538"/>
      <c r="LKM17" s="539"/>
      <c r="LKO17" s="540"/>
      <c r="LKP17" s="540"/>
      <c r="LKQ17" s="542"/>
      <c r="LKR17" s="541"/>
      <c r="LKS17" s="537"/>
      <c r="LKT17" s="266"/>
      <c r="LKU17" s="271"/>
      <c r="LKV17" s="271"/>
      <c r="LKW17" s="271"/>
      <c r="LKX17" s="271"/>
      <c r="LKY17" s="271"/>
      <c r="LKZ17" s="272"/>
      <c r="LLA17" s="273"/>
      <c r="LLB17" s="273"/>
      <c r="LLC17" s="273"/>
      <c r="LLD17" s="273"/>
      <c r="LLE17" s="274"/>
      <c r="LLF17" s="265"/>
      <c r="LLG17" s="537"/>
      <c r="LLH17" s="537"/>
      <c r="LLI17" s="538"/>
      <c r="LLJ17" s="539"/>
      <c r="LLL17" s="540"/>
      <c r="LLM17" s="540"/>
      <c r="LLN17" s="542"/>
      <c r="LLO17" s="541"/>
      <c r="LLP17" s="537"/>
      <c r="LLQ17" s="266"/>
      <c r="LLR17" s="271"/>
      <c r="LLS17" s="271"/>
      <c r="LLT17" s="271"/>
      <c r="LLU17" s="271"/>
      <c r="LLV17" s="271"/>
      <c r="LLW17" s="272"/>
      <c r="LLX17" s="273"/>
      <c r="LLY17" s="273"/>
      <c r="LLZ17" s="273"/>
      <c r="LMA17" s="273"/>
      <c r="LMB17" s="274"/>
      <c r="LMC17" s="265"/>
      <c r="LMD17" s="537"/>
      <c r="LME17" s="537"/>
      <c r="LMF17" s="538"/>
      <c r="LMG17" s="539"/>
      <c r="LMI17" s="540"/>
      <c r="LMJ17" s="540"/>
      <c r="LMK17" s="542"/>
      <c r="LML17" s="541"/>
      <c r="LMM17" s="537"/>
      <c r="LMN17" s="266"/>
      <c r="LMO17" s="271"/>
      <c r="LMP17" s="271"/>
      <c r="LMQ17" s="271"/>
      <c r="LMR17" s="271"/>
      <c r="LMS17" s="271"/>
      <c r="LMT17" s="272"/>
      <c r="LMU17" s="273"/>
      <c r="LMV17" s="273"/>
      <c r="LMW17" s="273"/>
      <c r="LMX17" s="273"/>
      <c r="LMY17" s="274"/>
      <c r="LMZ17" s="265"/>
      <c r="LNA17" s="537"/>
      <c r="LNB17" s="537"/>
      <c r="LNC17" s="538"/>
      <c r="LND17" s="539"/>
      <c r="LNF17" s="540"/>
      <c r="LNG17" s="540"/>
      <c r="LNH17" s="542"/>
      <c r="LNI17" s="541"/>
      <c r="LNJ17" s="537"/>
      <c r="LNK17" s="266"/>
      <c r="LNL17" s="271"/>
      <c r="LNM17" s="271"/>
      <c r="LNN17" s="271"/>
      <c r="LNO17" s="271"/>
      <c r="LNP17" s="271"/>
      <c r="LNQ17" s="272"/>
      <c r="LNR17" s="273"/>
      <c r="LNS17" s="273"/>
      <c r="LNT17" s="273"/>
      <c r="LNU17" s="273"/>
      <c r="LNV17" s="274"/>
      <c r="LNW17" s="265"/>
      <c r="LNX17" s="537"/>
      <c r="LNY17" s="537"/>
      <c r="LNZ17" s="538"/>
      <c r="LOA17" s="539"/>
      <c r="LOC17" s="540"/>
      <c r="LOD17" s="540"/>
      <c r="LOE17" s="542"/>
      <c r="LOF17" s="541"/>
      <c r="LOG17" s="537"/>
      <c r="LOH17" s="266"/>
      <c r="LOI17" s="271"/>
      <c r="LOJ17" s="271"/>
      <c r="LOK17" s="271"/>
      <c r="LOL17" s="271"/>
      <c r="LOM17" s="271"/>
      <c r="LON17" s="272"/>
      <c r="LOO17" s="273"/>
      <c r="LOP17" s="273"/>
      <c r="LOQ17" s="273"/>
      <c r="LOR17" s="273"/>
      <c r="LOS17" s="274"/>
      <c r="LOT17" s="265"/>
      <c r="LOU17" s="537"/>
      <c r="LOV17" s="537"/>
      <c r="LOW17" s="538"/>
      <c r="LOX17" s="539"/>
      <c r="LOZ17" s="540"/>
      <c r="LPA17" s="540"/>
      <c r="LPB17" s="542"/>
      <c r="LPC17" s="541"/>
      <c r="LPD17" s="537"/>
      <c r="LPE17" s="266"/>
      <c r="LPF17" s="271"/>
      <c r="LPG17" s="271"/>
      <c r="LPH17" s="271"/>
      <c r="LPI17" s="271"/>
      <c r="LPJ17" s="271"/>
      <c r="LPK17" s="272"/>
      <c r="LPL17" s="273"/>
      <c r="LPM17" s="273"/>
      <c r="LPN17" s="273"/>
      <c r="LPO17" s="273"/>
      <c r="LPP17" s="274"/>
      <c r="LPQ17" s="265"/>
      <c r="LPR17" s="537"/>
      <c r="LPS17" s="537"/>
      <c r="LPT17" s="538"/>
      <c r="LPU17" s="539"/>
      <c r="LPW17" s="540"/>
      <c r="LPX17" s="540"/>
      <c r="LPY17" s="542"/>
      <c r="LPZ17" s="541"/>
      <c r="LQA17" s="537"/>
      <c r="LQB17" s="266"/>
      <c r="LQC17" s="271"/>
      <c r="LQD17" s="271"/>
      <c r="LQE17" s="271"/>
      <c r="LQF17" s="271"/>
      <c r="LQG17" s="271"/>
      <c r="LQH17" s="272"/>
      <c r="LQI17" s="273"/>
      <c r="LQJ17" s="273"/>
      <c r="LQK17" s="273"/>
      <c r="LQL17" s="273"/>
      <c r="LQM17" s="274"/>
      <c r="LQN17" s="265"/>
      <c r="LQO17" s="537"/>
      <c r="LQP17" s="537"/>
      <c r="LQQ17" s="538"/>
      <c r="LQR17" s="539"/>
      <c r="LQT17" s="540"/>
      <c r="LQU17" s="540"/>
      <c r="LQV17" s="542"/>
      <c r="LQW17" s="541"/>
      <c r="LQX17" s="537"/>
      <c r="LQY17" s="266"/>
      <c r="LQZ17" s="271"/>
      <c r="LRA17" s="271"/>
      <c r="LRB17" s="271"/>
      <c r="LRC17" s="271"/>
      <c r="LRD17" s="271"/>
      <c r="LRE17" s="272"/>
      <c r="LRF17" s="273"/>
      <c r="LRG17" s="273"/>
      <c r="LRH17" s="273"/>
      <c r="LRI17" s="273"/>
      <c r="LRJ17" s="274"/>
      <c r="LRK17" s="265"/>
      <c r="LRL17" s="537"/>
      <c r="LRM17" s="537"/>
      <c r="LRN17" s="538"/>
      <c r="LRO17" s="539"/>
      <c r="LRQ17" s="540"/>
      <c r="LRR17" s="540"/>
      <c r="LRS17" s="542"/>
      <c r="LRT17" s="541"/>
      <c r="LRU17" s="537"/>
      <c r="LRV17" s="266"/>
      <c r="LRW17" s="271"/>
      <c r="LRX17" s="271"/>
      <c r="LRY17" s="271"/>
      <c r="LRZ17" s="271"/>
      <c r="LSA17" s="271"/>
      <c r="LSB17" s="272"/>
      <c r="LSC17" s="273"/>
      <c r="LSD17" s="273"/>
      <c r="LSE17" s="273"/>
      <c r="LSF17" s="273"/>
      <c r="LSG17" s="274"/>
      <c r="LSH17" s="265"/>
      <c r="LSI17" s="537"/>
      <c r="LSJ17" s="537"/>
      <c r="LSK17" s="538"/>
      <c r="LSL17" s="539"/>
      <c r="LSN17" s="540"/>
      <c r="LSO17" s="540"/>
      <c r="LSP17" s="542"/>
      <c r="LSQ17" s="541"/>
      <c r="LSR17" s="537"/>
      <c r="LSS17" s="266"/>
      <c r="LST17" s="271"/>
      <c r="LSU17" s="271"/>
      <c r="LSV17" s="271"/>
      <c r="LSW17" s="271"/>
      <c r="LSX17" s="271"/>
      <c r="LSY17" s="272"/>
      <c r="LSZ17" s="273"/>
      <c r="LTA17" s="273"/>
      <c r="LTB17" s="273"/>
      <c r="LTC17" s="273"/>
      <c r="LTD17" s="274"/>
      <c r="LTE17" s="265"/>
      <c r="LTF17" s="537"/>
      <c r="LTG17" s="537"/>
      <c r="LTH17" s="538"/>
      <c r="LTI17" s="539"/>
      <c r="LTK17" s="540"/>
      <c r="LTL17" s="540"/>
      <c r="LTM17" s="542"/>
      <c r="LTN17" s="541"/>
      <c r="LTO17" s="537"/>
      <c r="LTP17" s="266"/>
      <c r="LTQ17" s="271"/>
      <c r="LTR17" s="271"/>
      <c r="LTS17" s="271"/>
      <c r="LTT17" s="271"/>
      <c r="LTU17" s="271"/>
      <c r="LTV17" s="272"/>
      <c r="LTW17" s="273"/>
      <c r="LTX17" s="273"/>
      <c r="LTY17" s="273"/>
      <c r="LTZ17" s="273"/>
      <c r="LUA17" s="274"/>
      <c r="LUB17" s="265"/>
      <c r="LUC17" s="537"/>
      <c r="LUD17" s="537"/>
      <c r="LUE17" s="538"/>
      <c r="LUF17" s="539"/>
      <c r="LUH17" s="540"/>
      <c r="LUI17" s="540"/>
      <c r="LUJ17" s="542"/>
      <c r="LUK17" s="541"/>
      <c r="LUL17" s="537"/>
      <c r="LUM17" s="266"/>
      <c r="LUN17" s="271"/>
      <c r="LUO17" s="271"/>
      <c r="LUP17" s="271"/>
      <c r="LUQ17" s="271"/>
      <c r="LUR17" s="271"/>
      <c r="LUS17" s="272"/>
      <c r="LUT17" s="273"/>
      <c r="LUU17" s="273"/>
      <c r="LUV17" s="273"/>
      <c r="LUW17" s="273"/>
      <c r="LUX17" s="274"/>
      <c r="LUY17" s="265"/>
      <c r="LUZ17" s="537"/>
      <c r="LVA17" s="537"/>
      <c r="LVB17" s="538"/>
      <c r="LVC17" s="539"/>
      <c r="LVE17" s="540"/>
      <c r="LVF17" s="540"/>
      <c r="LVG17" s="542"/>
      <c r="LVH17" s="541"/>
      <c r="LVI17" s="537"/>
      <c r="LVJ17" s="266"/>
      <c r="LVK17" s="271"/>
      <c r="LVL17" s="271"/>
      <c r="LVM17" s="271"/>
      <c r="LVN17" s="271"/>
      <c r="LVO17" s="271"/>
      <c r="LVP17" s="272"/>
      <c r="LVQ17" s="273"/>
      <c r="LVR17" s="273"/>
      <c r="LVS17" s="273"/>
      <c r="LVT17" s="273"/>
      <c r="LVU17" s="274"/>
      <c r="LVV17" s="265"/>
      <c r="LVW17" s="537"/>
      <c r="LVX17" s="537"/>
      <c r="LVY17" s="538"/>
      <c r="LVZ17" s="539"/>
      <c r="LWB17" s="540"/>
      <c r="LWC17" s="540"/>
      <c r="LWD17" s="542"/>
      <c r="LWE17" s="541"/>
      <c r="LWF17" s="537"/>
      <c r="LWG17" s="266"/>
      <c r="LWH17" s="271"/>
      <c r="LWI17" s="271"/>
      <c r="LWJ17" s="271"/>
      <c r="LWK17" s="271"/>
      <c r="LWL17" s="271"/>
      <c r="LWM17" s="272"/>
      <c r="LWN17" s="273"/>
      <c r="LWO17" s="273"/>
      <c r="LWP17" s="273"/>
      <c r="LWQ17" s="273"/>
      <c r="LWR17" s="274"/>
      <c r="LWS17" s="265"/>
      <c r="LWT17" s="537"/>
      <c r="LWU17" s="537"/>
      <c r="LWV17" s="538"/>
      <c r="LWW17" s="539"/>
      <c r="LWY17" s="540"/>
      <c r="LWZ17" s="540"/>
      <c r="LXA17" s="542"/>
      <c r="LXB17" s="541"/>
      <c r="LXC17" s="537"/>
      <c r="LXD17" s="266"/>
      <c r="LXE17" s="271"/>
      <c r="LXF17" s="271"/>
      <c r="LXG17" s="271"/>
      <c r="LXH17" s="271"/>
      <c r="LXI17" s="271"/>
      <c r="LXJ17" s="272"/>
      <c r="LXK17" s="273"/>
      <c r="LXL17" s="273"/>
      <c r="LXM17" s="273"/>
      <c r="LXN17" s="273"/>
      <c r="LXO17" s="274"/>
      <c r="LXP17" s="265"/>
      <c r="LXQ17" s="537"/>
      <c r="LXR17" s="537"/>
      <c r="LXS17" s="538"/>
      <c r="LXT17" s="539"/>
      <c r="LXV17" s="540"/>
      <c r="LXW17" s="540"/>
      <c r="LXX17" s="542"/>
      <c r="LXY17" s="541"/>
      <c r="LXZ17" s="537"/>
      <c r="LYA17" s="266"/>
      <c r="LYB17" s="271"/>
      <c r="LYC17" s="271"/>
      <c r="LYD17" s="271"/>
      <c r="LYE17" s="271"/>
      <c r="LYF17" s="271"/>
      <c r="LYG17" s="272"/>
      <c r="LYH17" s="273"/>
      <c r="LYI17" s="273"/>
      <c r="LYJ17" s="273"/>
      <c r="LYK17" s="273"/>
      <c r="LYL17" s="274"/>
      <c r="LYM17" s="265"/>
      <c r="LYN17" s="537"/>
      <c r="LYO17" s="537"/>
      <c r="LYP17" s="538"/>
      <c r="LYQ17" s="539"/>
      <c r="LYS17" s="540"/>
      <c r="LYT17" s="540"/>
      <c r="LYU17" s="542"/>
      <c r="LYV17" s="541"/>
      <c r="LYW17" s="537"/>
      <c r="LYX17" s="266"/>
      <c r="LYY17" s="271"/>
      <c r="LYZ17" s="271"/>
      <c r="LZA17" s="271"/>
      <c r="LZB17" s="271"/>
      <c r="LZC17" s="271"/>
      <c r="LZD17" s="272"/>
      <c r="LZE17" s="273"/>
      <c r="LZF17" s="273"/>
      <c r="LZG17" s="273"/>
      <c r="LZH17" s="273"/>
      <c r="LZI17" s="274"/>
      <c r="LZJ17" s="265"/>
      <c r="LZK17" s="537"/>
      <c r="LZL17" s="537"/>
      <c r="LZM17" s="538"/>
      <c r="LZN17" s="539"/>
      <c r="LZP17" s="540"/>
      <c r="LZQ17" s="540"/>
      <c r="LZR17" s="542"/>
      <c r="LZS17" s="541"/>
      <c r="LZT17" s="537"/>
      <c r="LZU17" s="266"/>
      <c r="LZV17" s="271"/>
      <c r="LZW17" s="271"/>
      <c r="LZX17" s="271"/>
      <c r="LZY17" s="271"/>
      <c r="LZZ17" s="271"/>
      <c r="MAA17" s="272"/>
      <c r="MAB17" s="273"/>
      <c r="MAC17" s="273"/>
      <c r="MAD17" s="273"/>
      <c r="MAE17" s="273"/>
      <c r="MAF17" s="274"/>
      <c r="MAG17" s="265"/>
      <c r="MAH17" s="537"/>
      <c r="MAI17" s="537"/>
      <c r="MAJ17" s="538"/>
      <c r="MAK17" s="539"/>
      <c r="MAM17" s="540"/>
      <c r="MAN17" s="540"/>
      <c r="MAO17" s="542"/>
      <c r="MAP17" s="541"/>
      <c r="MAQ17" s="537"/>
      <c r="MAR17" s="266"/>
      <c r="MAS17" s="271"/>
      <c r="MAT17" s="271"/>
      <c r="MAU17" s="271"/>
      <c r="MAV17" s="271"/>
      <c r="MAW17" s="271"/>
      <c r="MAX17" s="272"/>
      <c r="MAY17" s="273"/>
      <c r="MAZ17" s="273"/>
      <c r="MBA17" s="273"/>
      <c r="MBB17" s="273"/>
      <c r="MBC17" s="274"/>
      <c r="MBD17" s="265"/>
      <c r="MBE17" s="537"/>
      <c r="MBF17" s="537"/>
      <c r="MBG17" s="538"/>
      <c r="MBH17" s="539"/>
      <c r="MBJ17" s="540"/>
      <c r="MBK17" s="540"/>
      <c r="MBL17" s="542"/>
      <c r="MBM17" s="541"/>
      <c r="MBN17" s="537"/>
      <c r="MBO17" s="266"/>
      <c r="MBP17" s="271"/>
      <c r="MBQ17" s="271"/>
      <c r="MBR17" s="271"/>
      <c r="MBS17" s="271"/>
      <c r="MBT17" s="271"/>
      <c r="MBU17" s="272"/>
      <c r="MBV17" s="273"/>
      <c r="MBW17" s="273"/>
      <c r="MBX17" s="273"/>
      <c r="MBY17" s="273"/>
      <c r="MBZ17" s="274"/>
      <c r="MCA17" s="265"/>
      <c r="MCB17" s="537"/>
      <c r="MCC17" s="537"/>
      <c r="MCD17" s="538"/>
      <c r="MCE17" s="539"/>
      <c r="MCG17" s="540"/>
      <c r="MCH17" s="540"/>
      <c r="MCI17" s="542"/>
      <c r="MCJ17" s="541"/>
      <c r="MCK17" s="537"/>
      <c r="MCL17" s="266"/>
      <c r="MCM17" s="271"/>
      <c r="MCN17" s="271"/>
      <c r="MCO17" s="271"/>
      <c r="MCP17" s="271"/>
      <c r="MCQ17" s="271"/>
      <c r="MCR17" s="272"/>
      <c r="MCS17" s="273"/>
      <c r="MCT17" s="273"/>
      <c r="MCU17" s="273"/>
      <c r="MCV17" s="273"/>
      <c r="MCW17" s="274"/>
      <c r="MCX17" s="265"/>
      <c r="MCY17" s="537"/>
      <c r="MCZ17" s="537"/>
      <c r="MDA17" s="538"/>
      <c r="MDB17" s="539"/>
      <c r="MDD17" s="540"/>
      <c r="MDE17" s="540"/>
      <c r="MDF17" s="542"/>
      <c r="MDG17" s="541"/>
      <c r="MDH17" s="537"/>
      <c r="MDI17" s="266"/>
      <c r="MDJ17" s="271"/>
      <c r="MDK17" s="271"/>
      <c r="MDL17" s="271"/>
      <c r="MDM17" s="271"/>
      <c r="MDN17" s="271"/>
      <c r="MDO17" s="272"/>
      <c r="MDP17" s="273"/>
      <c r="MDQ17" s="273"/>
      <c r="MDR17" s="273"/>
      <c r="MDS17" s="273"/>
      <c r="MDT17" s="274"/>
      <c r="MDU17" s="265"/>
      <c r="MDV17" s="537"/>
      <c r="MDW17" s="537"/>
      <c r="MDX17" s="538"/>
      <c r="MDY17" s="539"/>
      <c r="MEA17" s="540"/>
      <c r="MEB17" s="540"/>
      <c r="MEC17" s="542"/>
      <c r="MED17" s="541"/>
      <c r="MEE17" s="537"/>
      <c r="MEF17" s="266"/>
      <c r="MEG17" s="271"/>
      <c r="MEH17" s="271"/>
      <c r="MEI17" s="271"/>
      <c r="MEJ17" s="271"/>
      <c r="MEK17" s="271"/>
      <c r="MEL17" s="272"/>
      <c r="MEM17" s="273"/>
      <c r="MEN17" s="273"/>
      <c r="MEO17" s="273"/>
      <c r="MEP17" s="273"/>
      <c r="MEQ17" s="274"/>
      <c r="MER17" s="265"/>
      <c r="MES17" s="537"/>
      <c r="MET17" s="537"/>
      <c r="MEU17" s="538"/>
      <c r="MEV17" s="539"/>
      <c r="MEX17" s="540"/>
      <c r="MEY17" s="540"/>
      <c r="MEZ17" s="542"/>
      <c r="MFA17" s="541"/>
      <c r="MFB17" s="537"/>
      <c r="MFC17" s="266"/>
      <c r="MFD17" s="271"/>
      <c r="MFE17" s="271"/>
      <c r="MFF17" s="271"/>
      <c r="MFG17" s="271"/>
      <c r="MFH17" s="271"/>
      <c r="MFI17" s="272"/>
      <c r="MFJ17" s="273"/>
      <c r="MFK17" s="273"/>
      <c r="MFL17" s="273"/>
      <c r="MFM17" s="273"/>
      <c r="MFN17" s="274"/>
      <c r="MFO17" s="265"/>
      <c r="MFP17" s="537"/>
      <c r="MFQ17" s="537"/>
      <c r="MFR17" s="538"/>
      <c r="MFS17" s="539"/>
      <c r="MFU17" s="540"/>
      <c r="MFV17" s="540"/>
      <c r="MFW17" s="542"/>
      <c r="MFX17" s="541"/>
      <c r="MFY17" s="537"/>
      <c r="MFZ17" s="266"/>
      <c r="MGA17" s="271"/>
      <c r="MGB17" s="271"/>
      <c r="MGC17" s="271"/>
      <c r="MGD17" s="271"/>
      <c r="MGE17" s="271"/>
      <c r="MGF17" s="272"/>
      <c r="MGG17" s="273"/>
      <c r="MGH17" s="273"/>
      <c r="MGI17" s="273"/>
      <c r="MGJ17" s="273"/>
      <c r="MGK17" s="274"/>
      <c r="MGL17" s="265"/>
      <c r="MGM17" s="537"/>
      <c r="MGN17" s="537"/>
      <c r="MGO17" s="538"/>
      <c r="MGP17" s="539"/>
      <c r="MGR17" s="540"/>
      <c r="MGS17" s="540"/>
      <c r="MGT17" s="542"/>
      <c r="MGU17" s="541"/>
      <c r="MGV17" s="537"/>
      <c r="MGW17" s="266"/>
      <c r="MGX17" s="271"/>
      <c r="MGY17" s="271"/>
      <c r="MGZ17" s="271"/>
      <c r="MHA17" s="271"/>
      <c r="MHB17" s="271"/>
      <c r="MHC17" s="272"/>
      <c r="MHD17" s="273"/>
      <c r="MHE17" s="273"/>
      <c r="MHF17" s="273"/>
      <c r="MHG17" s="273"/>
      <c r="MHH17" s="274"/>
      <c r="MHI17" s="265"/>
      <c r="MHJ17" s="537"/>
      <c r="MHK17" s="537"/>
      <c r="MHL17" s="538"/>
      <c r="MHM17" s="539"/>
      <c r="MHO17" s="540"/>
      <c r="MHP17" s="540"/>
      <c r="MHQ17" s="542"/>
      <c r="MHR17" s="541"/>
      <c r="MHS17" s="537"/>
      <c r="MHT17" s="266"/>
      <c r="MHU17" s="271"/>
      <c r="MHV17" s="271"/>
      <c r="MHW17" s="271"/>
      <c r="MHX17" s="271"/>
      <c r="MHY17" s="271"/>
      <c r="MHZ17" s="272"/>
      <c r="MIA17" s="273"/>
      <c r="MIB17" s="273"/>
      <c r="MIC17" s="273"/>
      <c r="MID17" s="273"/>
      <c r="MIE17" s="274"/>
      <c r="MIF17" s="265"/>
      <c r="MIG17" s="537"/>
      <c r="MIH17" s="537"/>
      <c r="MII17" s="538"/>
      <c r="MIJ17" s="539"/>
      <c r="MIL17" s="540"/>
      <c r="MIM17" s="540"/>
      <c r="MIN17" s="542"/>
      <c r="MIO17" s="541"/>
      <c r="MIP17" s="537"/>
      <c r="MIQ17" s="266"/>
      <c r="MIR17" s="271"/>
      <c r="MIS17" s="271"/>
      <c r="MIT17" s="271"/>
      <c r="MIU17" s="271"/>
      <c r="MIV17" s="271"/>
      <c r="MIW17" s="272"/>
      <c r="MIX17" s="273"/>
      <c r="MIY17" s="273"/>
      <c r="MIZ17" s="273"/>
      <c r="MJA17" s="273"/>
      <c r="MJB17" s="274"/>
      <c r="MJC17" s="265"/>
      <c r="MJD17" s="537"/>
      <c r="MJE17" s="537"/>
      <c r="MJF17" s="538"/>
      <c r="MJG17" s="539"/>
      <c r="MJI17" s="540"/>
      <c r="MJJ17" s="540"/>
      <c r="MJK17" s="542"/>
      <c r="MJL17" s="541"/>
      <c r="MJM17" s="537"/>
      <c r="MJN17" s="266"/>
      <c r="MJO17" s="271"/>
      <c r="MJP17" s="271"/>
      <c r="MJQ17" s="271"/>
      <c r="MJR17" s="271"/>
      <c r="MJS17" s="271"/>
      <c r="MJT17" s="272"/>
      <c r="MJU17" s="273"/>
      <c r="MJV17" s="273"/>
      <c r="MJW17" s="273"/>
      <c r="MJX17" s="273"/>
      <c r="MJY17" s="274"/>
      <c r="MJZ17" s="265"/>
      <c r="MKA17" s="537"/>
      <c r="MKB17" s="537"/>
      <c r="MKC17" s="538"/>
      <c r="MKD17" s="539"/>
      <c r="MKF17" s="540"/>
      <c r="MKG17" s="540"/>
      <c r="MKH17" s="542"/>
      <c r="MKI17" s="541"/>
      <c r="MKJ17" s="537"/>
      <c r="MKK17" s="266"/>
      <c r="MKL17" s="271"/>
      <c r="MKM17" s="271"/>
      <c r="MKN17" s="271"/>
      <c r="MKO17" s="271"/>
      <c r="MKP17" s="271"/>
      <c r="MKQ17" s="272"/>
      <c r="MKR17" s="273"/>
      <c r="MKS17" s="273"/>
      <c r="MKT17" s="273"/>
      <c r="MKU17" s="273"/>
      <c r="MKV17" s="274"/>
      <c r="MKW17" s="265"/>
      <c r="MKX17" s="537"/>
      <c r="MKY17" s="537"/>
      <c r="MKZ17" s="538"/>
      <c r="MLA17" s="539"/>
      <c r="MLC17" s="540"/>
      <c r="MLD17" s="540"/>
      <c r="MLE17" s="542"/>
      <c r="MLF17" s="541"/>
      <c r="MLG17" s="537"/>
      <c r="MLH17" s="266"/>
      <c r="MLI17" s="271"/>
      <c r="MLJ17" s="271"/>
      <c r="MLK17" s="271"/>
      <c r="MLL17" s="271"/>
      <c r="MLM17" s="271"/>
      <c r="MLN17" s="272"/>
      <c r="MLO17" s="273"/>
      <c r="MLP17" s="273"/>
      <c r="MLQ17" s="273"/>
      <c r="MLR17" s="273"/>
      <c r="MLS17" s="274"/>
      <c r="MLT17" s="265"/>
      <c r="MLU17" s="537"/>
      <c r="MLV17" s="537"/>
      <c r="MLW17" s="538"/>
      <c r="MLX17" s="539"/>
      <c r="MLZ17" s="540"/>
      <c r="MMA17" s="540"/>
      <c r="MMB17" s="542"/>
      <c r="MMC17" s="541"/>
      <c r="MMD17" s="537"/>
      <c r="MME17" s="266"/>
      <c r="MMF17" s="271"/>
      <c r="MMG17" s="271"/>
      <c r="MMH17" s="271"/>
      <c r="MMI17" s="271"/>
      <c r="MMJ17" s="271"/>
      <c r="MMK17" s="272"/>
      <c r="MML17" s="273"/>
      <c r="MMM17" s="273"/>
      <c r="MMN17" s="273"/>
      <c r="MMO17" s="273"/>
      <c r="MMP17" s="274"/>
      <c r="MMQ17" s="265"/>
      <c r="MMR17" s="537"/>
      <c r="MMS17" s="537"/>
      <c r="MMT17" s="538"/>
      <c r="MMU17" s="539"/>
      <c r="MMW17" s="540"/>
      <c r="MMX17" s="540"/>
      <c r="MMY17" s="542"/>
      <c r="MMZ17" s="541"/>
      <c r="MNA17" s="537"/>
      <c r="MNB17" s="266"/>
      <c r="MNC17" s="271"/>
      <c r="MND17" s="271"/>
      <c r="MNE17" s="271"/>
      <c r="MNF17" s="271"/>
      <c r="MNG17" s="271"/>
      <c r="MNH17" s="272"/>
      <c r="MNI17" s="273"/>
      <c r="MNJ17" s="273"/>
      <c r="MNK17" s="273"/>
      <c r="MNL17" s="273"/>
      <c r="MNM17" s="274"/>
      <c r="MNN17" s="265"/>
      <c r="MNO17" s="537"/>
      <c r="MNP17" s="537"/>
      <c r="MNQ17" s="538"/>
      <c r="MNR17" s="539"/>
      <c r="MNT17" s="540"/>
      <c r="MNU17" s="540"/>
      <c r="MNV17" s="542"/>
      <c r="MNW17" s="541"/>
      <c r="MNX17" s="537"/>
      <c r="MNY17" s="266"/>
      <c r="MNZ17" s="271"/>
      <c r="MOA17" s="271"/>
      <c r="MOB17" s="271"/>
      <c r="MOC17" s="271"/>
      <c r="MOD17" s="271"/>
      <c r="MOE17" s="272"/>
      <c r="MOF17" s="273"/>
      <c r="MOG17" s="273"/>
      <c r="MOH17" s="273"/>
      <c r="MOI17" s="273"/>
      <c r="MOJ17" s="274"/>
      <c r="MOK17" s="265"/>
      <c r="MOL17" s="537"/>
      <c r="MOM17" s="537"/>
      <c r="MON17" s="538"/>
      <c r="MOO17" s="539"/>
      <c r="MOQ17" s="540"/>
      <c r="MOR17" s="540"/>
      <c r="MOS17" s="542"/>
      <c r="MOT17" s="541"/>
      <c r="MOU17" s="537"/>
      <c r="MOV17" s="266"/>
      <c r="MOW17" s="271"/>
      <c r="MOX17" s="271"/>
      <c r="MOY17" s="271"/>
      <c r="MOZ17" s="271"/>
      <c r="MPA17" s="271"/>
      <c r="MPB17" s="272"/>
      <c r="MPC17" s="273"/>
      <c r="MPD17" s="273"/>
      <c r="MPE17" s="273"/>
      <c r="MPF17" s="273"/>
      <c r="MPG17" s="274"/>
      <c r="MPH17" s="265"/>
      <c r="MPI17" s="537"/>
      <c r="MPJ17" s="537"/>
      <c r="MPK17" s="538"/>
      <c r="MPL17" s="539"/>
      <c r="MPN17" s="540"/>
      <c r="MPO17" s="540"/>
      <c r="MPP17" s="542"/>
      <c r="MPQ17" s="541"/>
      <c r="MPR17" s="537"/>
      <c r="MPS17" s="266"/>
      <c r="MPT17" s="271"/>
      <c r="MPU17" s="271"/>
      <c r="MPV17" s="271"/>
      <c r="MPW17" s="271"/>
      <c r="MPX17" s="271"/>
      <c r="MPY17" s="272"/>
      <c r="MPZ17" s="273"/>
      <c r="MQA17" s="273"/>
      <c r="MQB17" s="273"/>
      <c r="MQC17" s="273"/>
      <c r="MQD17" s="274"/>
      <c r="MQE17" s="265"/>
      <c r="MQF17" s="537"/>
      <c r="MQG17" s="537"/>
      <c r="MQH17" s="538"/>
      <c r="MQI17" s="539"/>
      <c r="MQK17" s="540"/>
      <c r="MQL17" s="540"/>
      <c r="MQM17" s="542"/>
      <c r="MQN17" s="541"/>
      <c r="MQO17" s="537"/>
      <c r="MQP17" s="266"/>
      <c r="MQQ17" s="271"/>
      <c r="MQR17" s="271"/>
      <c r="MQS17" s="271"/>
      <c r="MQT17" s="271"/>
      <c r="MQU17" s="271"/>
      <c r="MQV17" s="272"/>
      <c r="MQW17" s="273"/>
      <c r="MQX17" s="273"/>
      <c r="MQY17" s="273"/>
      <c r="MQZ17" s="273"/>
      <c r="MRA17" s="274"/>
      <c r="MRB17" s="265"/>
      <c r="MRC17" s="537"/>
      <c r="MRD17" s="537"/>
      <c r="MRE17" s="538"/>
      <c r="MRF17" s="539"/>
      <c r="MRH17" s="540"/>
      <c r="MRI17" s="540"/>
      <c r="MRJ17" s="542"/>
      <c r="MRK17" s="541"/>
      <c r="MRL17" s="537"/>
      <c r="MRM17" s="266"/>
      <c r="MRN17" s="271"/>
      <c r="MRO17" s="271"/>
      <c r="MRP17" s="271"/>
      <c r="MRQ17" s="271"/>
      <c r="MRR17" s="271"/>
      <c r="MRS17" s="272"/>
      <c r="MRT17" s="273"/>
      <c r="MRU17" s="273"/>
      <c r="MRV17" s="273"/>
      <c r="MRW17" s="273"/>
      <c r="MRX17" s="274"/>
      <c r="MRY17" s="265"/>
      <c r="MRZ17" s="537"/>
      <c r="MSA17" s="537"/>
      <c r="MSB17" s="538"/>
      <c r="MSC17" s="539"/>
      <c r="MSE17" s="540"/>
      <c r="MSF17" s="540"/>
      <c r="MSG17" s="542"/>
      <c r="MSH17" s="541"/>
      <c r="MSI17" s="537"/>
      <c r="MSJ17" s="266"/>
      <c r="MSK17" s="271"/>
      <c r="MSL17" s="271"/>
      <c r="MSM17" s="271"/>
      <c r="MSN17" s="271"/>
      <c r="MSO17" s="271"/>
      <c r="MSP17" s="272"/>
      <c r="MSQ17" s="273"/>
      <c r="MSR17" s="273"/>
      <c r="MSS17" s="273"/>
      <c r="MST17" s="273"/>
      <c r="MSU17" s="274"/>
      <c r="MSV17" s="265"/>
      <c r="MSW17" s="537"/>
      <c r="MSX17" s="537"/>
      <c r="MSY17" s="538"/>
      <c r="MSZ17" s="539"/>
      <c r="MTB17" s="540"/>
      <c r="MTC17" s="540"/>
      <c r="MTD17" s="542"/>
      <c r="MTE17" s="541"/>
      <c r="MTF17" s="537"/>
      <c r="MTG17" s="266"/>
      <c r="MTH17" s="271"/>
      <c r="MTI17" s="271"/>
      <c r="MTJ17" s="271"/>
      <c r="MTK17" s="271"/>
      <c r="MTL17" s="271"/>
      <c r="MTM17" s="272"/>
      <c r="MTN17" s="273"/>
      <c r="MTO17" s="273"/>
      <c r="MTP17" s="273"/>
      <c r="MTQ17" s="273"/>
      <c r="MTR17" s="274"/>
      <c r="MTS17" s="265"/>
      <c r="MTT17" s="537"/>
      <c r="MTU17" s="537"/>
      <c r="MTV17" s="538"/>
      <c r="MTW17" s="539"/>
      <c r="MTY17" s="540"/>
      <c r="MTZ17" s="540"/>
      <c r="MUA17" s="542"/>
      <c r="MUB17" s="541"/>
      <c r="MUC17" s="537"/>
      <c r="MUD17" s="266"/>
      <c r="MUE17" s="271"/>
      <c r="MUF17" s="271"/>
      <c r="MUG17" s="271"/>
      <c r="MUH17" s="271"/>
      <c r="MUI17" s="271"/>
      <c r="MUJ17" s="272"/>
      <c r="MUK17" s="273"/>
      <c r="MUL17" s="273"/>
      <c r="MUM17" s="273"/>
      <c r="MUN17" s="273"/>
      <c r="MUO17" s="274"/>
      <c r="MUP17" s="265"/>
      <c r="MUQ17" s="537"/>
      <c r="MUR17" s="537"/>
      <c r="MUS17" s="538"/>
      <c r="MUT17" s="539"/>
      <c r="MUV17" s="540"/>
      <c r="MUW17" s="540"/>
      <c r="MUX17" s="542"/>
      <c r="MUY17" s="541"/>
      <c r="MUZ17" s="537"/>
      <c r="MVA17" s="266"/>
      <c r="MVB17" s="271"/>
      <c r="MVC17" s="271"/>
      <c r="MVD17" s="271"/>
      <c r="MVE17" s="271"/>
      <c r="MVF17" s="271"/>
      <c r="MVG17" s="272"/>
      <c r="MVH17" s="273"/>
      <c r="MVI17" s="273"/>
      <c r="MVJ17" s="273"/>
      <c r="MVK17" s="273"/>
      <c r="MVL17" s="274"/>
      <c r="MVM17" s="265"/>
      <c r="MVN17" s="537"/>
      <c r="MVO17" s="537"/>
      <c r="MVP17" s="538"/>
      <c r="MVQ17" s="539"/>
      <c r="MVS17" s="540"/>
      <c r="MVT17" s="540"/>
      <c r="MVU17" s="542"/>
      <c r="MVV17" s="541"/>
      <c r="MVW17" s="537"/>
      <c r="MVX17" s="266"/>
      <c r="MVY17" s="271"/>
      <c r="MVZ17" s="271"/>
      <c r="MWA17" s="271"/>
      <c r="MWB17" s="271"/>
      <c r="MWC17" s="271"/>
      <c r="MWD17" s="272"/>
      <c r="MWE17" s="273"/>
      <c r="MWF17" s="273"/>
      <c r="MWG17" s="273"/>
      <c r="MWH17" s="273"/>
      <c r="MWI17" s="274"/>
      <c r="MWJ17" s="265"/>
      <c r="MWK17" s="537"/>
      <c r="MWL17" s="537"/>
      <c r="MWM17" s="538"/>
      <c r="MWN17" s="539"/>
      <c r="MWP17" s="540"/>
      <c r="MWQ17" s="540"/>
      <c r="MWR17" s="542"/>
      <c r="MWS17" s="541"/>
      <c r="MWT17" s="537"/>
      <c r="MWU17" s="266"/>
      <c r="MWV17" s="271"/>
      <c r="MWW17" s="271"/>
      <c r="MWX17" s="271"/>
      <c r="MWY17" s="271"/>
      <c r="MWZ17" s="271"/>
      <c r="MXA17" s="272"/>
      <c r="MXB17" s="273"/>
      <c r="MXC17" s="273"/>
      <c r="MXD17" s="273"/>
      <c r="MXE17" s="273"/>
      <c r="MXF17" s="274"/>
      <c r="MXG17" s="265"/>
      <c r="MXH17" s="537"/>
      <c r="MXI17" s="537"/>
      <c r="MXJ17" s="538"/>
      <c r="MXK17" s="539"/>
      <c r="MXM17" s="540"/>
      <c r="MXN17" s="540"/>
      <c r="MXO17" s="542"/>
      <c r="MXP17" s="541"/>
      <c r="MXQ17" s="537"/>
      <c r="MXR17" s="266"/>
      <c r="MXS17" s="271"/>
      <c r="MXT17" s="271"/>
      <c r="MXU17" s="271"/>
      <c r="MXV17" s="271"/>
      <c r="MXW17" s="271"/>
      <c r="MXX17" s="272"/>
      <c r="MXY17" s="273"/>
      <c r="MXZ17" s="273"/>
      <c r="MYA17" s="273"/>
      <c r="MYB17" s="273"/>
      <c r="MYC17" s="274"/>
      <c r="MYD17" s="265"/>
      <c r="MYE17" s="537"/>
      <c r="MYF17" s="537"/>
      <c r="MYG17" s="538"/>
      <c r="MYH17" s="539"/>
      <c r="MYJ17" s="540"/>
      <c r="MYK17" s="540"/>
      <c r="MYL17" s="542"/>
      <c r="MYM17" s="541"/>
      <c r="MYN17" s="537"/>
      <c r="MYO17" s="266"/>
      <c r="MYP17" s="271"/>
      <c r="MYQ17" s="271"/>
      <c r="MYR17" s="271"/>
      <c r="MYS17" s="271"/>
      <c r="MYT17" s="271"/>
      <c r="MYU17" s="272"/>
      <c r="MYV17" s="273"/>
      <c r="MYW17" s="273"/>
      <c r="MYX17" s="273"/>
      <c r="MYY17" s="273"/>
      <c r="MYZ17" s="274"/>
      <c r="MZA17" s="265"/>
      <c r="MZB17" s="537"/>
      <c r="MZC17" s="537"/>
      <c r="MZD17" s="538"/>
      <c r="MZE17" s="539"/>
      <c r="MZG17" s="540"/>
      <c r="MZH17" s="540"/>
      <c r="MZI17" s="542"/>
      <c r="MZJ17" s="541"/>
      <c r="MZK17" s="537"/>
      <c r="MZL17" s="266"/>
      <c r="MZM17" s="271"/>
      <c r="MZN17" s="271"/>
      <c r="MZO17" s="271"/>
      <c r="MZP17" s="271"/>
      <c r="MZQ17" s="271"/>
      <c r="MZR17" s="272"/>
      <c r="MZS17" s="273"/>
      <c r="MZT17" s="273"/>
      <c r="MZU17" s="273"/>
      <c r="MZV17" s="273"/>
      <c r="MZW17" s="274"/>
      <c r="MZX17" s="265"/>
      <c r="MZY17" s="537"/>
      <c r="MZZ17" s="537"/>
      <c r="NAA17" s="538"/>
      <c r="NAB17" s="539"/>
      <c r="NAD17" s="540"/>
      <c r="NAE17" s="540"/>
      <c r="NAF17" s="542"/>
      <c r="NAG17" s="541"/>
      <c r="NAH17" s="537"/>
      <c r="NAI17" s="266"/>
      <c r="NAJ17" s="271"/>
      <c r="NAK17" s="271"/>
      <c r="NAL17" s="271"/>
      <c r="NAM17" s="271"/>
      <c r="NAN17" s="271"/>
      <c r="NAO17" s="272"/>
      <c r="NAP17" s="273"/>
      <c r="NAQ17" s="273"/>
      <c r="NAR17" s="273"/>
      <c r="NAS17" s="273"/>
      <c r="NAT17" s="274"/>
      <c r="NAU17" s="265"/>
      <c r="NAV17" s="537"/>
      <c r="NAW17" s="537"/>
      <c r="NAX17" s="538"/>
      <c r="NAY17" s="539"/>
      <c r="NBA17" s="540"/>
      <c r="NBB17" s="540"/>
      <c r="NBC17" s="542"/>
      <c r="NBD17" s="541"/>
      <c r="NBE17" s="537"/>
      <c r="NBF17" s="266"/>
      <c r="NBG17" s="271"/>
      <c r="NBH17" s="271"/>
      <c r="NBI17" s="271"/>
      <c r="NBJ17" s="271"/>
      <c r="NBK17" s="271"/>
      <c r="NBL17" s="272"/>
      <c r="NBM17" s="273"/>
      <c r="NBN17" s="273"/>
      <c r="NBO17" s="273"/>
      <c r="NBP17" s="273"/>
      <c r="NBQ17" s="274"/>
      <c r="NBR17" s="265"/>
      <c r="NBS17" s="537"/>
      <c r="NBT17" s="537"/>
      <c r="NBU17" s="538"/>
      <c r="NBV17" s="539"/>
      <c r="NBX17" s="540"/>
      <c r="NBY17" s="540"/>
      <c r="NBZ17" s="542"/>
      <c r="NCA17" s="541"/>
      <c r="NCB17" s="537"/>
      <c r="NCC17" s="266"/>
      <c r="NCD17" s="271"/>
      <c r="NCE17" s="271"/>
      <c r="NCF17" s="271"/>
      <c r="NCG17" s="271"/>
      <c r="NCH17" s="271"/>
      <c r="NCI17" s="272"/>
      <c r="NCJ17" s="273"/>
      <c r="NCK17" s="273"/>
      <c r="NCL17" s="273"/>
      <c r="NCM17" s="273"/>
      <c r="NCN17" s="274"/>
      <c r="NCO17" s="265"/>
      <c r="NCP17" s="537"/>
      <c r="NCQ17" s="537"/>
      <c r="NCR17" s="538"/>
      <c r="NCS17" s="539"/>
      <c r="NCU17" s="540"/>
      <c r="NCV17" s="540"/>
      <c r="NCW17" s="542"/>
      <c r="NCX17" s="541"/>
      <c r="NCY17" s="537"/>
      <c r="NCZ17" s="266"/>
      <c r="NDA17" s="271"/>
      <c r="NDB17" s="271"/>
      <c r="NDC17" s="271"/>
      <c r="NDD17" s="271"/>
      <c r="NDE17" s="271"/>
      <c r="NDF17" s="272"/>
      <c r="NDG17" s="273"/>
      <c r="NDH17" s="273"/>
      <c r="NDI17" s="273"/>
      <c r="NDJ17" s="273"/>
      <c r="NDK17" s="274"/>
      <c r="NDL17" s="265"/>
      <c r="NDM17" s="537"/>
      <c r="NDN17" s="537"/>
      <c r="NDO17" s="538"/>
      <c r="NDP17" s="539"/>
      <c r="NDR17" s="540"/>
      <c r="NDS17" s="540"/>
      <c r="NDT17" s="542"/>
      <c r="NDU17" s="541"/>
      <c r="NDV17" s="537"/>
      <c r="NDW17" s="266"/>
      <c r="NDX17" s="271"/>
      <c r="NDY17" s="271"/>
      <c r="NDZ17" s="271"/>
      <c r="NEA17" s="271"/>
      <c r="NEB17" s="271"/>
      <c r="NEC17" s="272"/>
      <c r="NED17" s="273"/>
      <c r="NEE17" s="273"/>
      <c r="NEF17" s="273"/>
      <c r="NEG17" s="273"/>
      <c r="NEH17" s="274"/>
      <c r="NEI17" s="265"/>
      <c r="NEJ17" s="537"/>
      <c r="NEK17" s="537"/>
      <c r="NEL17" s="538"/>
      <c r="NEM17" s="539"/>
      <c r="NEO17" s="540"/>
      <c r="NEP17" s="540"/>
      <c r="NEQ17" s="542"/>
      <c r="NER17" s="541"/>
      <c r="NES17" s="537"/>
      <c r="NET17" s="266"/>
      <c r="NEU17" s="271"/>
      <c r="NEV17" s="271"/>
      <c r="NEW17" s="271"/>
      <c r="NEX17" s="271"/>
      <c r="NEY17" s="271"/>
      <c r="NEZ17" s="272"/>
      <c r="NFA17" s="273"/>
      <c r="NFB17" s="273"/>
      <c r="NFC17" s="273"/>
      <c r="NFD17" s="273"/>
      <c r="NFE17" s="274"/>
      <c r="NFF17" s="265"/>
      <c r="NFG17" s="537"/>
      <c r="NFH17" s="537"/>
      <c r="NFI17" s="538"/>
      <c r="NFJ17" s="539"/>
      <c r="NFL17" s="540"/>
      <c r="NFM17" s="540"/>
      <c r="NFN17" s="542"/>
      <c r="NFO17" s="541"/>
      <c r="NFP17" s="537"/>
      <c r="NFQ17" s="266"/>
      <c r="NFR17" s="271"/>
      <c r="NFS17" s="271"/>
      <c r="NFT17" s="271"/>
      <c r="NFU17" s="271"/>
      <c r="NFV17" s="271"/>
      <c r="NFW17" s="272"/>
      <c r="NFX17" s="273"/>
      <c r="NFY17" s="273"/>
      <c r="NFZ17" s="273"/>
      <c r="NGA17" s="273"/>
      <c r="NGB17" s="274"/>
      <c r="NGC17" s="265"/>
      <c r="NGD17" s="537"/>
      <c r="NGE17" s="537"/>
      <c r="NGF17" s="538"/>
      <c r="NGG17" s="539"/>
      <c r="NGI17" s="540"/>
      <c r="NGJ17" s="540"/>
      <c r="NGK17" s="542"/>
      <c r="NGL17" s="541"/>
      <c r="NGM17" s="537"/>
      <c r="NGN17" s="266"/>
      <c r="NGO17" s="271"/>
      <c r="NGP17" s="271"/>
      <c r="NGQ17" s="271"/>
      <c r="NGR17" s="271"/>
      <c r="NGS17" s="271"/>
      <c r="NGT17" s="272"/>
      <c r="NGU17" s="273"/>
      <c r="NGV17" s="273"/>
      <c r="NGW17" s="273"/>
      <c r="NGX17" s="273"/>
      <c r="NGY17" s="274"/>
      <c r="NGZ17" s="265"/>
      <c r="NHA17" s="537"/>
      <c r="NHB17" s="537"/>
      <c r="NHC17" s="538"/>
      <c r="NHD17" s="539"/>
      <c r="NHF17" s="540"/>
      <c r="NHG17" s="540"/>
      <c r="NHH17" s="542"/>
      <c r="NHI17" s="541"/>
      <c r="NHJ17" s="537"/>
      <c r="NHK17" s="266"/>
      <c r="NHL17" s="271"/>
      <c r="NHM17" s="271"/>
      <c r="NHN17" s="271"/>
      <c r="NHO17" s="271"/>
      <c r="NHP17" s="271"/>
      <c r="NHQ17" s="272"/>
      <c r="NHR17" s="273"/>
      <c r="NHS17" s="273"/>
      <c r="NHT17" s="273"/>
      <c r="NHU17" s="273"/>
      <c r="NHV17" s="274"/>
      <c r="NHW17" s="265"/>
      <c r="NHX17" s="537"/>
      <c r="NHY17" s="537"/>
      <c r="NHZ17" s="538"/>
      <c r="NIA17" s="539"/>
      <c r="NIC17" s="540"/>
      <c r="NID17" s="540"/>
      <c r="NIE17" s="542"/>
      <c r="NIF17" s="541"/>
      <c r="NIG17" s="537"/>
      <c r="NIH17" s="266"/>
      <c r="NII17" s="271"/>
      <c r="NIJ17" s="271"/>
      <c r="NIK17" s="271"/>
      <c r="NIL17" s="271"/>
      <c r="NIM17" s="271"/>
      <c r="NIN17" s="272"/>
      <c r="NIO17" s="273"/>
      <c r="NIP17" s="273"/>
      <c r="NIQ17" s="273"/>
      <c r="NIR17" s="273"/>
      <c r="NIS17" s="274"/>
      <c r="NIT17" s="265"/>
      <c r="NIU17" s="537"/>
      <c r="NIV17" s="537"/>
      <c r="NIW17" s="538"/>
      <c r="NIX17" s="539"/>
      <c r="NIZ17" s="540"/>
      <c r="NJA17" s="540"/>
      <c r="NJB17" s="542"/>
      <c r="NJC17" s="541"/>
      <c r="NJD17" s="537"/>
      <c r="NJE17" s="266"/>
      <c r="NJF17" s="271"/>
      <c r="NJG17" s="271"/>
      <c r="NJH17" s="271"/>
      <c r="NJI17" s="271"/>
      <c r="NJJ17" s="271"/>
      <c r="NJK17" s="272"/>
      <c r="NJL17" s="273"/>
      <c r="NJM17" s="273"/>
      <c r="NJN17" s="273"/>
      <c r="NJO17" s="273"/>
      <c r="NJP17" s="274"/>
      <c r="NJQ17" s="265"/>
      <c r="NJR17" s="537"/>
      <c r="NJS17" s="537"/>
      <c r="NJT17" s="538"/>
      <c r="NJU17" s="539"/>
      <c r="NJW17" s="540"/>
      <c r="NJX17" s="540"/>
      <c r="NJY17" s="542"/>
      <c r="NJZ17" s="541"/>
      <c r="NKA17" s="537"/>
      <c r="NKB17" s="266"/>
      <c r="NKC17" s="271"/>
      <c r="NKD17" s="271"/>
      <c r="NKE17" s="271"/>
      <c r="NKF17" s="271"/>
      <c r="NKG17" s="271"/>
      <c r="NKH17" s="272"/>
      <c r="NKI17" s="273"/>
      <c r="NKJ17" s="273"/>
      <c r="NKK17" s="273"/>
      <c r="NKL17" s="273"/>
      <c r="NKM17" s="274"/>
      <c r="NKN17" s="265"/>
      <c r="NKO17" s="537"/>
      <c r="NKP17" s="537"/>
      <c r="NKQ17" s="538"/>
      <c r="NKR17" s="539"/>
      <c r="NKT17" s="540"/>
      <c r="NKU17" s="540"/>
      <c r="NKV17" s="542"/>
      <c r="NKW17" s="541"/>
      <c r="NKX17" s="537"/>
      <c r="NKY17" s="266"/>
      <c r="NKZ17" s="271"/>
      <c r="NLA17" s="271"/>
      <c r="NLB17" s="271"/>
      <c r="NLC17" s="271"/>
      <c r="NLD17" s="271"/>
      <c r="NLE17" s="272"/>
      <c r="NLF17" s="273"/>
      <c r="NLG17" s="273"/>
      <c r="NLH17" s="273"/>
      <c r="NLI17" s="273"/>
      <c r="NLJ17" s="274"/>
      <c r="NLK17" s="265"/>
      <c r="NLL17" s="537"/>
      <c r="NLM17" s="537"/>
      <c r="NLN17" s="538"/>
      <c r="NLO17" s="539"/>
      <c r="NLQ17" s="540"/>
      <c r="NLR17" s="540"/>
      <c r="NLS17" s="542"/>
      <c r="NLT17" s="541"/>
      <c r="NLU17" s="537"/>
      <c r="NLV17" s="266"/>
      <c r="NLW17" s="271"/>
      <c r="NLX17" s="271"/>
      <c r="NLY17" s="271"/>
      <c r="NLZ17" s="271"/>
      <c r="NMA17" s="271"/>
      <c r="NMB17" s="272"/>
      <c r="NMC17" s="273"/>
      <c r="NMD17" s="273"/>
      <c r="NME17" s="273"/>
      <c r="NMF17" s="273"/>
      <c r="NMG17" s="274"/>
      <c r="NMH17" s="265"/>
      <c r="NMI17" s="537"/>
      <c r="NMJ17" s="537"/>
      <c r="NMK17" s="538"/>
      <c r="NML17" s="539"/>
      <c r="NMN17" s="540"/>
      <c r="NMO17" s="540"/>
      <c r="NMP17" s="542"/>
      <c r="NMQ17" s="541"/>
      <c r="NMR17" s="537"/>
      <c r="NMS17" s="266"/>
      <c r="NMT17" s="271"/>
      <c r="NMU17" s="271"/>
      <c r="NMV17" s="271"/>
      <c r="NMW17" s="271"/>
      <c r="NMX17" s="271"/>
      <c r="NMY17" s="272"/>
      <c r="NMZ17" s="273"/>
      <c r="NNA17" s="273"/>
      <c r="NNB17" s="273"/>
      <c r="NNC17" s="273"/>
      <c r="NND17" s="274"/>
      <c r="NNE17" s="265"/>
      <c r="NNF17" s="537"/>
      <c r="NNG17" s="537"/>
      <c r="NNH17" s="538"/>
      <c r="NNI17" s="539"/>
      <c r="NNK17" s="540"/>
      <c r="NNL17" s="540"/>
      <c r="NNM17" s="542"/>
      <c r="NNN17" s="541"/>
      <c r="NNO17" s="537"/>
      <c r="NNP17" s="266"/>
      <c r="NNQ17" s="271"/>
      <c r="NNR17" s="271"/>
      <c r="NNS17" s="271"/>
      <c r="NNT17" s="271"/>
      <c r="NNU17" s="271"/>
      <c r="NNV17" s="272"/>
      <c r="NNW17" s="273"/>
      <c r="NNX17" s="273"/>
      <c r="NNY17" s="273"/>
      <c r="NNZ17" s="273"/>
      <c r="NOA17" s="274"/>
      <c r="NOB17" s="265"/>
      <c r="NOC17" s="537"/>
      <c r="NOD17" s="537"/>
      <c r="NOE17" s="538"/>
      <c r="NOF17" s="539"/>
      <c r="NOH17" s="540"/>
      <c r="NOI17" s="540"/>
      <c r="NOJ17" s="542"/>
      <c r="NOK17" s="541"/>
      <c r="NOL17" s="537"/>
      <c r="NOM17" s="266"/>
      <c r="NON17" s="271"/>
      <c r="NOO17" s="271"/>
      <c r="NOP17" s="271"/>
      <c r="NOQ17" s="271"/>
      <c r="NOR17" s="271"/>
      <c r="NOS17" s="272"/>
      <c r="NOT17" s="273"/>
      <c r="NOU17" s="273"/>
      <c r="NOV17" s="273"/>
      <c r="NOW17" s="273"/>
      <c r="NOX17" s="274"/>
      <c r="NOY17" s="265"/>
      <c r="NOZ17" s="537"/>
      <c r="NPA17" s="537"/>
      <c r="NPB17" s="538"/>
      <c r="NPC17" s="539"/>
      <c r="NPE17" s="540"/>
      <c r="NPF17" s="540"/>
      <c r="NPG17" s="542"/>
      <c r="NPH17" s="541"/>
      <c r="NPI17" s="537"/>
      <c r="NPJ17" s="266"/>
      <c r="NPK17" s="271"/>
      <c r="NPL17" s="271"/>
      <c r="NPM17" s="271"/>
      <c r="NPN17" s="271"/>
      <c r="NPO17" s="271"/>
      <c r="NPP17" s="272"/>
      <c r="NPQ17" s="273"/>
      <c r="NPR17" s="273"/>
      <c r="NPS17" s="273"/>
      <c r="NPT17" s="273"/>
      <c r="NPU17" s="274"/>
      <c r="NPV17" s="265"/>
      <c r="NPW17" s="537"/>
      <c r="NPX17" s="537"/>
      <c r="NPY17" s="538"/>
      <c r="NPZ17" s="539"/>
      <c r="NQB17" s="540"/>
      <c r="NQC17" s="540"/>
      <c r="NQD17" s="542"/>
      <c r="NQE17" s="541"/>
      <c r="NQF17" s="537"/>
      <c r="NQG17" s="266"/>
      <c r="NQH17" s="271"/>
      <c r="NQI17" s="271"/>
      <c r="NQJ17" s="271"/>
      <c r="NQK17" s="271"/>
      <c r="NQL17" s="271"/>
      <c r="NQM17" s="272"/>
      <c r="NQN17" s="273"/>
      <c r="NQO17" s="273"/>
      <c r="NQP17" s="273"/>
      <c r="NQQ17" s="273"/>
      <c r="NQR17" s="274"/>
      <c r="NQS17" s="265"/>
      <c r="NQT17" s="537"/>
      <c r="NQU17" s="537"/>
      <c r="NQV17" s="538"/>
      <c r="NQW17" s="539"/>
      <c r="NQY17" s="540"/>
      <c r="NQZ17" s="540"/>
      <c r="NRA17" s="542"/>
      <c r="NRB17" s="541"/>
      <c r="NRC17" s="537"/>
      <c r="NRD17" s="266"/>
      <c r="NRE17" s="271"/>
      <c r="NRF17" s="271"/>
      <c r="NRG17" s="271"/>
      <c r="NRH17" s="271"/>
      <c r="NRI17" s="271"/>
      <c r="NRJ17" s="272"/>
      <c r="NRK17" s="273"/>
      <c r="NRL17" s="273"/>
      <c r="NRM17" s="273"/>
      <c r="NRN17" s="273"/>
      <c r="NRO17" s="274"/>
      <c r="NRP17" s="265"/>
      <c r="NRQ17" s="537"/>
      <c r="NRR17" s="537"/>
      <c r="NRS17" s="538"/>
      <c r="NRT17" s="539"/>
      <c r="NRV17" s="540"/>
      <c r="NRW17" s="540"/>
      <c r="NRX17" s="542"/>
      <c r="NRY17" s="541"/>
      <c r="NRZ17" s="537"/>
      <c r="NSA17" s="266"/>
      <c r="NSB17" s="271"/>
      <c r="NSC17" s="271"/>
      <c r="NSD17" s="271"/>
      <c r="NSE17" s="271"/>
      <c r="NSF17" s="271"/>
      <c r="NSG17" s="272"/>
      <c r="NSH17" s="273"/>
      <c r="NSI17" s="273"/>
      <c r="NSJ17" s="273"/>
      <c r="NSK17" s="273"/>
      <c r="NSL17" s="274"/>
      <c r="NSM17" s="265"/>
      <c r="NSN17" s="537"/>
      <c r="NSO17" s="537"/>
      <c r="NSP17" s="538"/>
      <c r="NSQ17" s="539"/>
      <c r="NSS17" s="540"/>
      <c r="NST17" s="540"/>
      <c r="NSU17" s="542"/>
      <c r="NSV17" s="541"/>
      <c r="NSW17" s="537"/>
      <c r="NSX17" s="266"/>
      <c r="NSY17" s="271"/>
      <c r="NSZ17" s="271"/>
      <c r="NTA17" s="271"/>
      <c r="NTB17" s="271"/>
      <c r="NTC17" s="271"/>
      <c r="NTD17" s="272"/>
      <c r="NTE17" s="273"/>
      <c r="NTF17" s="273"/>
      <c r="NTG17" s="273"/>
      <c r="NTH17" s="273"/>
      <c r="NTI17" s="274"/>
      <c r="NTJ17" s="265"/>
      <c r="NTK17" s="537"/>
      <c r="NTL17" s="537"/>
      <c r="NTM17" s="538"/>
      <c r="NTN17" s="539"/>
      <c r="NTP17" s="540"/>
      <c r="NTQ17" s="540"/>
      <c r="NTR17" s="542"/>
      <c r="NTS17" s="541"/>
      <c r="NTT17" s="537"/>
      <c r="NTU17" s="266"/>
      <c r="NTV17" s="271"/>
      <c r="NTW17" s="271"/>
      <c r="NTX17" s="271"/>
      <c r="NTY17" s="271"/>
      <c r="NTZ17" s="271"/>
      <c r="NUA17" s="272"/>
      <c r="NUB17" s="273"/>
      <c r="NUC17" s="273"/>
      <c r="NUD17" s="273"/>
      <c r="NUE17" s="273"/>
      <c r="NUF17" s="274"/>
      <c r="NUG17" s="265"/>
      <c r="NUH17" s="537"/>
      <c r="NUI17" s="537"/>
      <c r="NUJ17" s="538"/>
      <c r="NUK17" s="539"/>
      <c r="NUM17" s="540"/>
      <c r="NUN17" s="540"/>
      <c r="NUO17" s="542"/>
      <c r="NUP17" s="541"/>
      <c r="NUQ17" s="537"/>
      <c r="NUR17" s="266"/>
      <c r="NUS17" s="271"/>
      <c r="NUT17" s="271"/>
      <c r="NUU17" s="271"/>
      <c r="NUV17" s="271"/>
      <c r="NUW17" s="271"/>
      <c r="NUX17" s="272"/>
      <c r="NUY17" s="273"/>
      <c r="NUZ17" s="273"/>
      <c r="NVA17" s="273"/>
      <c r="NVB17" s="273"/>
      <c r="NVC17" s="274"/>
      <c r="NVD17" s="265"/>
      <c r="NVE17" s="537"/>
      <c r="NVF17" s="537"/>
      <c r="NVG17" s="538"/>
      <c r="NVH17" s="539"/>
      <c r="NVJ17" s="540"/>
      <c r="NVK17" s="540"/>
      <c r="NVL17" s="542"/>
      <c r="NVM17" s="541"/>
      <c r="NVN17" s="537"/>
      <c r="NVO17" s="266"/>
      <c r="NVP17" s="271"/>
      <c r="NVQ17" s="271"/>
      <c r="NVR17" s="271"/>
      <c r="NVS17" s="271"/>
      <c r="NVT17" s="271"/>
      <c r="NVU17" s="272"/>
      <c r="NVV17" s="273"/>
      <c r="NVW17" s="273"/>
      <c r="NVX17" s="273"/>
      <c r="NVY17" s="273"/>
      <c r="NVZ17" s="274"/>
      <c r="NWA17" s="265"/>
      <c r="NWB17" s="537"/>
      <c r="NWC17" s="537"/>
      <c r="NWD17" s="538"/>
      <c r="NWE17" s="539"/>
      <c r="NWG17" s="540"/>
      <c r="NWH17" s="540"/>
      <c r="NWI17" s="542"/>
      <c r="NWJ17" s="541"/>
      <c r="NWK17" s="537"/>
      <c r="NWL17" s="266"/>
      <c r="NWM17" s="271"/>
      <c r="NWN17" s="271"/>
      <c r="NWO17" s="271"/>
      <c r="NWP17" s="271"/>
      <c r="NWQ17" s="271"/>
      <c r="NWR17" s="272"/>
      <c r="NWS17" s="273"/>
      <c r="NWT17" s="273"/>
      <c r="NWU17" s="273"/>
      <c r="NWV17" s="273"/>
      <c r="NWW17" s="274"/>
      <c r="NWX17" s="265"/>
      <c r="NWY17" s="537"/>
      <c r="NWZ17" s="537"/>
      <c r="NXA17" s="538"/>
      <c r="NXB17" s="539"/>
      <c r="NXD17" s="540"/>
      <c r="NXE17" s="540"/>
      <c r="NXF17" s="542"/>
      <c r="NXG17" s="541"/>
      <c r="NXH17" s="537"/>
      <c r="NXI17" s="266"/>
      <c r="NXJ17" s="271"/>
      <c r="NXK17" s="271"/>
      <c r="NXL17" s="271"/>
      <c r="NXM17" s="271"/>
      <c r="NXN17" s="271"/>
      <c r="NXO17" s="272"/>
      <c r="NXP17" s="273"/>
      <c r="NXQ17" s="273"/>
      <c r="NXR17" s="273"/>
      <c r="NXS17" s="273"/>
      <c r="NXT17" s="274"/>
      <c r="NXU17" s="265"/>
      <c r="NXV17" s="537"/>
      <c r="NXW17" s="537"/>
      <c r="NXX17" s="538"/>
      <c r="NXY17" s="539"/>
      <c r="NYA17" s="540"/>
      <c r="NYB17" s="540"/>
      <c r="NYC17" s="542"/>
      <c r="NYD17" s="541"/>
      <c r="NYE17" s="537"/>
      <c r="NYF17" s="266"/>
      <c r="NYG17" s="271"/>
      <c r="NYH17" s="271"/>
      <c r="NYI17" s="271"/>
      <c r="NYJ17" s="271"/>
      <c r="NYK17" s="271"/>
      <c r="NYL17" s="272"/>
      <c r="NYM17" s="273"/>
      <c r="NYN17" s="273"/>
      <c r="NYO17" s="273"/>
      <c r="NYP17" s="273"/>
      <c r="NYQ17" s="274"/>
      <c r="NYR17" s="265"/>
      <c r="NYS17" s="537"/>
      <c r="NYT17" s="537"/>
      <c r="NYU17" s="538"/>
      <c r="NYV17" s="539"/>
      <c r="NYX17" s="540"/>
      <c r="NYY17" s="540"/>
      <c r="NYZ17" s="542"/>
      <c r="NZA17" s="541"/>
      <c r="NZB17" s="537"/>
      <c r="NZC17" s="266"/>
      <c r="NZD17" s="271"/>
      <c r="NZE17" s="271"/>
      <c r="NZF17" s="271"/>
      <c r="NZG17" s="271"/>
      <c r="NZH17" s="271"/>
      <c r="NZI17" s="272"/>
      <c r="NZJ17" s="273"/>
      <c r="NZK17" s="273"/>
      <c r="NZL17" s="273"/>
      <c r="NZM17" s="273"/>
      <c r="NZN17" s="274"/>
      <c r="NZO17" s="265"/>
      <c r="NZP17" s="537"/>
      <c r="NZQ17" s="537"/>
      <c r="NZR17" s="538"/>
      <c r="NZS17" s="539"/>
      <c r="NZU17" s="540"/>
      <c r="NZV17" s="540"/>
      <c r="NZW17" s="542"/>
      <c r="NZX17" s="541"/>
      <c r="NZY17" s="537"/>
      <c r="NZZ17" s="266"/>
      <c r="OAA17" s="271"/>
      <c r="OAB17" s="271"/>
      <c r="OAC17" s="271"/>
      <c r="OAD17" s="271"/>
      <c r="OAE17" s="271"/>
      <c r="OAF17" s="272"/>
      <c r="OAG17" s="273"/>
      <c r="OAH17" s="273"/>
      <c r="OAI17" s="273"/>
      <c r="OAJ17" s="273"/>
      <c r="OAK17" s="274"/>
      <c r="OAL17" s="265"/>
      <c r="OAM17" s="537"/>
      <c r="OAN17" s="537"/>
      <c r="OAO17" s="538"/>
      <c r="OAP17" s="539"/>
      <c r="OAR17" s="540"/>
      <c r="OAS17" s="540"/>
      <c r="OAT17" s="542"/>
      <c r="OAU17" s="541"/>
      <c r="OAV17" s="537"/>
      <c r="OAW17" s="266"/>
      <c r="OAX17" s="271"/>
      <c r="OAY17" s="271"/>
      <c r="OAZ17" s="271"/>
      <c r="OBA17" s="271"/>
      <c r="OBB17" s="271"/>
      <c r="OBC17" s="272"/>
      <c r="OBD17" s="273"/>
      <c r="OBE17" s="273"/>
      <c r="OBF17" s="273"/>
      <c r="OBG17" s="273"/>
      <c r="OBH17" s="274"/>
      <c r="OBI17" s="265"/>
      <c r="OBJ17" s="537"/>
      <c r="OBK17" s="537"/>
      <c r="OBL17" s="538"/>
      <c r="OBM17" s="539"/>
      <c r="OBO17" s="540"/>
      <c r="OBP17" s="540"/>
      <c r="OBQ17" s="542"/>
      <c r="OBR17" s="541"/>
      <c r="OBS17" s="537"/>
      <c r="OBT17" s="266"/>
      <c r="OBU17" s="271"/>
      <c r="OBV17" s="271"/>
      <c r="OBW17" s="271"/>
      <c r="OBX17" s="271"/>
      <c r="OBY17" s="271"/>
      <c r="OBZ17" s="272"/>
      <c r="OCA17" s="273"/>
      <c r="OCB17" s="273"/>
      <c r="OCC17" s="273"/>
      <c r="OCD17" s="273"/>
      <c r="OCE17" s="274"/>
      <c r="OCF17" s="265"/>
      <c r="OCG17" s="537"/>
      <c r="OCH17" s="537"/>
      <c r="OCI17" s="538"/>
      <c r="OCJ17" s="539"/>
      <c r="OCL17" s="540"/>
      <c r="OCM17" s="540"/>
      <c r="OCN17" s="542"/>
      <c r="OCO17" s="541"/>
      <c r="OCP17" s="537"/>
      <c r="OCQ17" s="266"/>
      <c r="OCR17" s="271"/>
      <c r="OCS17" s="271"/>
      <c r="OCT17" s="271"/>
      <c r="OCU17" s="271"/>
      <c r="OCV17" s="271"/>
      <c r="OCW17" s="272"/>
      <c r="OCX17" s="273"/>
      <c r="OCY17" s="273"/>
      <c r="OCZ17" s="273"/>
      <c r="ODA17" s="273"/>
      <c r="ODB17" s="274"/>
      <c r="ODC17" s="265"/>
      <c r="ODD17" s="537"/>
      <c r="ODE17" s="537"/>
      <c r="ODF17" s="538"/>
      <c r="ODG17" s="539"/>
      <c r="ODI17" s="540"/>
      <c r="ODJ17" s="540"/>
      <c r="ODK17" s="542"/>
      <c r="ODL17" s="541"/>
      <c r="ODM17" s="537"/>
      <c r="ODN17" s="266"/>
      <c r="ODO17" s="271"/>
      <c r="ODP17" s="271"/>
      <c r="ODQ17" s="271"/>
      <c r="ODR17" s="271"/>
      <c r="ODS17" s="271"/>
      <c r="ODT17" s="272"/>
      <c r="ODU17" s="273"/>
      <c r="ODV17" s="273"/>
      <c r="ODW17" s="273"/>
      <c r="ODX17" s="273"/>
      <c r="ODY17" s="274"/>
      <c r="ODZ17" s="265"/>
      <c r="OEA17" s="537"/>
      <c r="OEB17" s="537"/>
      <c r="OEC17" s="538"/>
      <c r="OED17" s="539"/>
      <c r="OEF17" s="540"/>
      <c r="OEG17" s="540"/>
      <c r="OEH17" s="542"/>
      <c r="OEI17" s="541"/>
      <c r="OEJ17" s="537"/>
      <c r="OEK17" s="266"/>
      <c r="OEL17" s="271"/>
      <c r="OEM17" s="271"/>
      <c r="OEN17" s="271"/>
      <c r="OEO17" s="271"/>
      <c r="OEP17" s="271"/>
      <c r="OEQ17" s="272"/>
      <c r="OER17" s="273"/>
      <c r="OES17" s="273"/>
      <c r="OET17" s="273"/>
      <c r="OEU17" s="273"/>
      <c r="OEV17" s="274"/>
      <c r="OEW17" s="265"/>
      <c r="OEX17" s="537"/>
      <c r="OEY17" s="537"/>
      <c r="OEZ17" s="538"/>
      <c r="OFA17" s="539"/>
      <c r="OFC17" s="540"/>
      <c r="OFD17" s="540"/>
      <c r="OFE17" s="542"/>
      <c r="OFF17" s="541"/>
      <c r="OFG17" s="537"/>
      <c r="OFH17" s="266"/>
      <c r="OFI17" s="271"/>
      <c r="OFJ17" s="271"/>
      <c r="OFK17" s="271"/>
      <c r="OFL17" s="271"/>
      <c r="OFM17" s="271"/>
      <c r="OFN17" s="272"/>
      <c r="OFO17" s="273"/>
      <c r="OFP17" s="273"/>
      <c r="OFQ17" s="273"/>
      <c r="OFR17" s="273"/>
      <c r="OFS17" s="274"/>
      <c r="OFT17" s="265"/>
      <c r="OFU17" s="537"/>
      <c r="OFV17" s="537"/>
      <c r="OFW17" s="538"/>
      <c r="OFX17" s="539"/>
      <c r="OFZ17" s="540"/>
      <c r="OGA17" s="540"/>
      <c r="OGB17" s="542"/>
      <c r="OGC17" s="541"/>
      <c r="OGD17" s="537"/>
      <c r="OGE17" s="266"/>
      <c r="OGF17" s="271"/>
      <c r="OGG17" s="271"/>
      <c r="OGH17" s="271"/>
      <c r="OGI17" s="271"/>
      <c r="OGJ17" s="271"/>
      <c r="OGK17" s="272"/>
      <c r="OGL17" s="273"/>
      <c r="OGM17" s="273"/>
      <c r="OGN17" s="273"/>
      <c r="OGO17" s="273"/>
      <c r="OGP17" s="274"/>
      <c r="OGQ17" s="265"/>
      <c r="OGR17" s="537"/>
      <c r="OGS17" s="537"/>
      <c r="OGT17" s="538"/>
      <c r="OGU17" s="539"/>
      <c r="OGW17" s="540"/>
      <c r="OGX17" s="540"/>
      <c r="OGY17" s="542"/>
      <c r="OGZ17" s="541"/>
      <c r="OHA17" s="537"/>
      <c r="OHB17" s="266"/>
      <c r="OHC17" s="271"/>
      <c r="OHD17" s="271"/>
      <c r="OHE17" s="271"/>
      <c r="OHF17" s="271"/>
      <c r="OHG17" s="271"/>
      <c r="OHH17" s="272"/>
      <c r="OHI17" s="273"/>
      <c r="OHJ17" s="273"/>
      <c r="OHK17" s="273"/>
      <c r="OHL17" s="273"/>
      <c r="OHM17" s="274"/>
      <c r="OHN17" s="265"/>
      <c r="OHO17" s="537"/>
      <c r="OHP17" s="537"/>
      <c r="OHQ17" s="538"/>
      <c r="OHR17" s="539"/>
      <c r="OHT17" s="540"/>
      <c r="OHU17" s="540"/>
      <c r="OHV17" s="542"/>
      <c r="OHW17" s="541"/>
      <c r="OHX17" s="537"/>
      <c r="OHY17" s="266"/>
      <c r="OHZ17" s="271"/>
      <c r="OIA17" s="271"/>
      <c r="OIB17" s="271"/>
      <c r="OIC17" s="271"/>
      <c r="OID17" s="271"/>
      <c r="OIE17" s="272"/>
      <c r="OIF17" s="273"/>
      <c r="OIG17" s="273"/>
      <c r="OIH17" s="273"/>
      <c r="OII17" s="273"/>
      <c r="OIJ17" s="274"/>
      <c r="OIK17" s="265"/>
      <c r="OIL17" s="537"/>
      <c r="OIM17" s="537"/>
      <c r="OIN17" s="538"/>
      <c r="OIO17" s="539"/>
      <c r="OIQ17" s="540"/>
      <c r="OIR17" s="540"/>
      <c r="OIS17" s="542"/>
      <c r="OIT17" s="541"/>
      <c r="OIU17" s="537"/>
      <c r="OIV17" s="266"/>
      <c r="OIW17" s="271"/>
      <c r="OIX17" s="271"/>
      <c r="OIY17" s="271"/>
      <c r="OIZ17" s="271"/>
      <c r="OJA17" s="271"/>
      <c r="OJB17" s="272"/>
      <c r="OJC17" s="273"/>
      <c r="OJD17" s="273"/>
      <c r="OJE17" s="273"/>
      <c r="OJF17" s="273"/>
      <c r="OJG17" s="274"/>
      <c r="OJH17" s="265"/>
      <c r="OJI17" s="537"/>
      <c r="OJJ17" s="537"/>
      <c r="OJK17" s="538"/>
      <c r="OJL17" s="539"/>
      <c r="OJN17" s="540"/>
      <c r="OJO17" s="540"/>
      <c r="OJP17" s="542"/>
      <c r="OJQ17" s="541"/>
      <c r="OJR17" s="537"/>
      <c r="OJS17" s="266"/>
      <c r="OJT17" s="271"/>
      <c r="OJU17" s="271"/>
      <c r="OJV17" s="271"/>
      <c r="OJW17" s="271"/>
      <c r="OJX17" s="271"/>
      <c r="OJY17" s="272"/>
      <c r="OJZ17" s="273"/>
      <c r="OKA17" s="273"/>
      <c r="OKB17" s="273"/>
      <c r="OKC17" s="273"/>
      <c r="OKD17" s="274"/>
      <c r="OKE17" s="265"/>
      <c r="OKF17" s="537"/>
      <c r="OKG17" s="537"/>
      <c r="OKH17" s="538"/>
      <c r="OKI17" s="539"/>
      <c r="OKK17" s="540"/>
      <c r="OKL17" s="540"/>
      <c r="OKM17" s="542"/>
      <c r="OKN17" s="541"/>
      <c r="OKO17" s="537"/>
      <c r="OKP17" s="266"/>
      <c r="OKQ17" s="271"/>
      <c r="OKR17" s="271"/>
      <c r="OKS17" s="271"/>
      <c r="OKT17" s="271"/>
      <c r="OKU17" s="271"/>
      <c r="OKV17" s="272"/>
      <c r="OKW17" s="273"/>
      <c r="OKX17" s="273"/>
      <c r="OKY17" s="273"/>
      <c r="OKZ17" s="273"/>
      <c r="OLA17" s="274"/>
      <c r="OLB17" s="265"/>
      <c r="OLC17" s="537"/>
      <c r="OLD17" s="537"/>
      <c r="OLE17" s="538"/>
      <c r="OLF17" s="539"/>
      <c r="OLH17" s="540"/>
      <c r="OLI17" s="540"/>
      <c r="OLJ17" s="542"/>
      <c r="OLK17" s="541"/>
      <c r="OLL17" s="537"/>
      <c r="OLM17" s="266"/>
      <c r="OLN17" s="271"/>
      <c r="OLO17" s="271"/>
      <c r="OLP17" s="271"/>
      <c r="OLQ17" s="271"/>
      <c r="OLR17" s="271"/>
      <c r="OLS17" s="272"/>
      <c r="OLT17" s="273"/>
      <c r="OLU17" s="273"/>
      <c r="OLV17" s="273"/>
      <c r="OLW17" s="273"/>
      <c r="OLX17" s="274"/>
      <c r="OLY17" s="265"/>
      <c r="OLZ17" s="537"/>
      <c r="OMA17" s="537"/>
      <c r="OMB17" s="538"/>
      <c r="OMC17" s="539"/>
      <c r="OME17" s="540"/>
      <c r="OMF17" s="540"/>
      <c r="OMG17" s="542"/>
      <c r="OMH17" s="541"/>
      <c r="OMI17" s="537"/>
      <c r="OMJ17" s="266"/>
      <c r="OMK17" s="271"/>
      <c r="OML17" s="271"/>
      <c r="OMM17" s="271"/>
      <c r="OMN17" s="271"/>
      <c r="OMO17" s="271"/>
      <c r="OMP17" s="272"/>
      <c r="OMQ17" s="273"/>
      <c r="OMR17" s="273"/>
      <c r="OMS17" s="273"/>
      <c r="OMT17" s="273"/>
      <c r="OMU17" s="274"/>
      <c r="OMV17" s="265"/>
      <c r="OMW17" s="537"/>
      <c r="OMX17" s="537"/>
      <c r="OMY17" s="538"/>
      <c r="OMZ17" s="539"/>
      <c r="ONB17" s="540"/>
      <c r="ONC17" s="540"/>
      <c r="OND17" s="542"/>
      <c r="ONE17" s="541"/>
      <c r="ONF17" s="537"/>
      <c r="ONG17" s="266"/>
      <c r="ONH17" s="271"/>
      <c r="ONI17" s="271"/>
      <c r="ONJ17" s="271"/>
      <c r="ONK17" s="271"/>
      <c r="ONL17" s="271"/>
      <c r="ONM17" s="272"/>
      <c r="ONN17" s="273"/>
      <c r="ONO17" s="273"/>
      <c r="ONP17" s="273"/>
      <c r="ONQ17" s="273"/>
      <c r="ONR17" s="274"/>
      <c r="ONS17" s="265"/>
      <c r="ONT17" s="537"/>
      <c r="ONU17" s="537"/>
      <c r="ONV17" s="538"/>
      <c r="ONW17" s="539"/>
      <c r="ONY17" s="540"/>
      <c r="ONZ17" s="540"/>
      <c r="OOA17" s="542"/>
      <c r="OOB17" s="541"/>
      <c r="OOC17" s="537"/>
      <c r="OOD17" s="266"/>
      <c r="OOE17" s="271"/>
      <c r="OOF17" s="271"/>
      <c r="OOG17" s="271"/>
      <c r="OOH17" s="271"/>
      <c r="OOI17" s="271"/>
      <c r="OOJ17" s="272"/>
      <c r="OOK17" s="273"/>
      <c r="OOL17" s="273"/>
      <c r="OOM17" s="273"/>
      <c r="OON17" s="273"/>
      <c r="OOO17" s="274"/>
      <c r="OOP17" s="265"/>
      <c r="OOQ17" s="537"/>
      <c r="OOR17" s="537"/>
      <c r="OOS17" s="538"/>
      <c r="OOT17" s="539"/>
      <c r="OOV17" s="540"/>
      <c r="OOW17" s="540"/>
      <c r="OOX17" s="542"/>
      <c r="OOY17" s="541"/>
      <c r="OOZ17" s="537"/>
      <c r="OPA17" s="266"/>
      <c r="OPB17" s="271"/>
      <c r="OPC17" s="271"/>
      <c r="OPD17" s="271"/>
      <c r="OPE17" s="271"/>
      <c r="OPF17" s="271"/>
      <c r="OPG17" s="272"/>
      <c r="OPH17" s="273"/>
      <c r="OPI17" s="273"/>
      <c r="OPJ17" s="273"/>
      <c r="OPK17" s="273"/>
      <c r="OPL17" s="274"/>
      <c r="OPM17" s="265"/>
      <c r="OPN17" s="537"/>
      <c r="OPO17" s="537"/>
      <c r="OPP17" s="538"/>
      <c r="OPQ17" s="539"/>
      <c r="OPS17" s="540"/>
      <c r="OPT17" s="540"/>
      <c r="OPU17" s="542"/>
      <c r="OPV17" s="541"/>
      <c r="OPW17" s="537"/>
      <c r="OPX17" s="266"/>
      <c r="OPY17" s="271"/>
      <c r="OPZ17" s="271"/>
      <c r="OQA17" s="271"/>
      <c r="OQB17" s="271"/>
      <c r="OQC17" s="271"/>
      <c r="OQD17" s="272"/>
      <c r="OQE17" s="273"/>
      <c r="OQF17" s="273"/>
      <c r="OQG17" s="273"/>
      <c r="OQH17" s="273"/>
      <c r="OQI17" s="274"/>
      <c r="OQJ17" s="265"/>
      <c r="OQK17" s="537"/>
      <c r="OQL17" s="537"/>
      <c r="OQM17" s="538"/>
      <c r="OQN17" s="539"/>
      <c r="OQP17" s="540"/>
      <c r="OQQ17" s="540"/>
      <c r="OQR17" s="542"/>
      <c r="OQS17" s="541"/>
      <c r="OQT17" s="537"/>
      <c r="OQU17" s="266"/>
      <c r="OQV17" s="271"/>
      <c r="OQW17" s="271"/>
      <c r="OQX17" s="271"/>
      <c r="OQY17" s="271"/>
      <c r="OQZ17" s="271"/>
      <c r="ORA17" s="272"/>
      <c r="ORB17" s="273"/>
      <c r="ORC17" s="273"/>
      <c r="ORD17" s="273"/>
      <c r="ORE17" s="273"/>
      <c r="ORF17" s="274"/>
      <c r="ORG17" s="265"/>
      <c r="ORH17" s="537"/>
      <c r="ORI17" s="537"/>
      <c r="ORJ17" s="538"/>
      <c r="ORK17" s="539"/>
      <c r="ORM17" s="540"/>
      <c r="ORN17" s="540"/>
      <c r="ORO17" s="542"/>
      <c r="ORP17" s="541"/>
      <c r="ORQ17" s="537"/>
      <c r="ORR17" s="266"/>
      <c r="ORS17" s="271"/>
      <c r="ORT17" s="271"/>
      <c r="ORU17" s="271"/>
      <c r="ORV17" s="271"/>
      <c r="ORW17" s="271"/>
      <c r="ORX17" s="272"/>
      <c r="ORY17" s="273"/>
      <c r="ORZ17" s="273"/>
      <c r="OSA17" s="273"/>
      <c r="OSB17" s="273"/>
      <c r="OSC17" s="274"/>
      <c r="OSD17" s="265"/>
      <c r="OSE17" s="537"/>
      <c r="OSF17" s="537"/>
      <c r="OSG17" s="538"/>
      <c r="OSH17" s="539"/>
      <c r="OSJ17" s="540"/>
      <c r="OSK17" s="540"/>
      <c r="OSL17" s="542"/>
      <c r="OSM17" s="541"/>
      <c r="OSN17" s="537"/>
      <c r="OSO17" s="266"/>
      <c r="OSP17" s="271"/>
      <c r="OSQ17" s="271"/>
      <c r="OSR17" s="271"/>
      <c r="OSS17" s="271"/>
      <c r="OST17" s="271"/>
      <c r="OSU17" s="272"/>
      <c r="OSV17" s="273"/>
      <c r="OSW17" s="273"/>
      <c r="OSX17" s="273"/>
      <c r="OSY17" s="273"/>
      <c r="OSZ17" s="274"/>
      <c r="OTA17" s="265"/>
      <c r="OTB17" s="537"/>
      <c r="OTC17" s="537"/>
      <c r="OTD17" s="538"/>
      <c r="OTE17" s="539"/>
      <c r="OTG17" s="540"/>
      <c r="OTH17" s="540"/>
      <c r="OTI17" s="542"/>
      <c r="OTJ17" s="541"/>
      <c r="OTK17" s="537"/>
      <c r="OTL17" s="266"/>
      <c r="OTM17" s="271"/>
      <c r="OTN17" s="271"/>
      <c r="OTO17" s="271"/>
      <c r="OTP17" s="271"/>
      <c r="OTQ17" s="271"/>
      <c r="OTR17" s="272"/>
      <c r="OTS17" s="273"/>
      <c r="OTT17" s="273"/>
      <c r="OTU17" s="273"/>
      <c r="OTV17" s="273"/>
      <c r="OTW17" s="274"/>
      <c r="OTX17" s="265"/>
      <c r="OTY17" s="537"/>
      <c r="OTZ17" s="537"/>
      <c r="OUA17" s="538"/>
      <c r="OUB17" s="539"/>
      <c r="OUD17" s="540"/>
      <c r="OUE17" s="540"/>
      <c r="OUF17" s="542"/>
      <c r="OUG17" s="541"/>
      <c r="OUH17" s="537"/>
      <c r="OUI17" s="266"/>
      <c r="OUJ17" s="271"/>
      <c r="OUK17" s="271"/>
      <c r="OUL17" s="271"/>
      <c r="OUM17" s="271"/>
      <c r="OUN17" s="271"/>
      <c r="OUO17" s="272"/>
      <c r="OUP17" s="273"/>
      <c r="OUQ17" s="273"/>
      <c r="OUR17" s="273"/>
      <c r="OUS17" s="273"/>
      <c r="OUT17" s="274"/>
      <c r="OUU17" s="265"/>
      <c r="OUV17" s="537"/>
      <c r="OUW17" s="537"/>
      <c r="OUX17" s="538"/>
      <c r="OUY17" s="539"/>
      <c r="OVA17" s="540"/>
      <c r="OVB17" s="540"/>
      <c r="OVC17" s="542"/>
      <c r="OVD17" s="541"/>
      <c r="OVE17" s="537"/>
      <c r="OVF17" s="266"/>
      <c r="OVG17" s="271"/>
      <c r="OVH17" s="271"/>
      <c r="OVI17" s="271"/>
      <c r="OVJ17" s="271"/>
      <c r="OVK17" s="271"/>
      <c r="OVL17" s="272"/>
      <c r="OVM17" s="273"/>
      <c r="OVN17" s="273"/>
      <c r="OVO17" s="273"/>
      <c r="OVP17" s="273"/>
      <c r="OVQ17" s="274"/>
      <c r="OVR17" s="265"/>
      <c r="OVS17" s="537"/>
      <c r="OVT17" s="537"/>
      <c r="OVU17" s="538"/>
      <c r="OVV17" s="539"/>
      <c r="OVX17" s="540"/>
      <c r="OVY17" s="540"/>
      <c r="OVZ17" s="542"/>
      <c r="OWA17" s="541"/>
      <c r="OWB17" s="537"/>
      <c r="OWC17" s="266"/>
      <c r="OWD17" s="271"/>
      <c r="OWE17" s="271"/>
      <c r="OWF17" s="271"/>
      <c r="OWG17" s="271"/>
      <c r="OWH17" s="271"/>
      <c r="OWI17" s="272"/>
      <c r="OWJ17" s="273"/>
      <c r="OWK17" s="273"/>
      <c r="OWL17" s="273"/>
      <c r="OWM17" s="273"/>
      <c r="OWN17" s="274"/>
      <c r="OWO17" s="265"/>
      <c r="OWP17" s="537"/>
      <c r="OWQ17" s="537"/>
      <c r="OWR17" s="538"/>
      <c r="OWS17" s="539"/>
      <c r="OWU17" s="540"/>
      <c r="OWV17" s="540"/>
      <c r="OWW17" s="542"/>
      <c r="OWX17" s="541"/>
      <c r="OWY17" s="537"/>
      <c r="OWZ17" s="266"/>
      <c r="OXA17" s="271"/>
      <c r="OXB17" s="271"/>
      <c r="OXC17" s="271"/>
      <c r="OXD17" s="271"/>
      <c r="OXE17" s="271"/>
      <c r="OXF17" s="272"/>
      <c r="OXG17" s="273"/>
      <c r="OXH17" s="273"/>
      <c r="OXI17" s="273"/>
      <c r="OXJ17" s="273"/>
      <c r="OXK17" s="274"/>
      <c r="OXL17" s="265"/>
      <c r="OXM17" s="537"/>
      <c r="OXN17" s="537"/>
      <c r="OXO17" s="538"/>
      <c r="OXP17" s="539"/>
      <c r="OXR17" s="540"/>
      <c r="OXS17" s="540"/>
      <c r="OXT17" s="542"/>
      <c r="OXU17" s="541"/>
      <c r="OXV17" s="537"/>
      <c r="OXW17" s="266"/>
      <c r="OXX17" s="271"/>
      <c r="OXY17" s="271"/>
      <c r="OXZ17" s="271"/>
      <c r="OYA17" s="271"/>
      <c r="OYB17" s="271"/>
      <c r="OYC17" s="272"/>
      <c r="OYD17" s="273"/>
      <c r="OYE17" s="273"/>
      <c r="OYF17" s="273"/>
      <c r="OYG17" s="273"/>
      <c r="OYH17" s="274"/>
      <c r="OYI17" s="265"/>
      <c r="OYJ17" s="537"/>
      <c r="OYK17" s="537"/>
      <c r="OYL17" s="538"/>
      <c r="OYM17" s="539"/>
      <c r="OYO17" s="540"/>
      <c r="OYP17" s="540"/>
      <c r="OYQ17" s="542"/>
      <c r="OYR17" s="541"/>
      <c r="OYS17" s="537"/>
      <c r="OYT17" s="266"/>
      <c r="OYU17" s="271"/>
      <c r="OYV17" s="271"/>
      <c r="OYW17" s="271"/>
      <c r="OYX17" s="271"/>
      <c r="OYY17" s="271"/>
      <c r="OYZ17" s="272"/>
      <c r="OZA17" s="273"/>
      <c r="OZB17" s="273"/>
      <c r="OZC17" s="273"/>
      <c r="OZD17" s="273"/>
      <c r="OZE17" s="274"/>
      <c r="OZF17" s="265"/>
      <c r="OZG17" s="537"/>
      <c r="OZH17" s="537"/>
      <c r="OZI17" s="538"/>
      <c r="OZJ17" s="539"/>
      <c r="OZL17" s="540"/>
      <c r="OZM17" s="540"/>
      <c r="OZN17" s="542"/>
      <c r="OZO17" s="541"/>
      <c r="OZP17" s="537"/>
      <c r="OZQ17" s="266"/>
      <c r="OZR17" s="271"/>
      <c r="OZS17" s="271"/>
      <c r="OZT17" s="271"/>
      <c r="OZU17" s="271"/>
      <c r="OZV17" s="271"/>
      <c r="OZW17" s="272"/>
      <c r="OZX17" s="273"/>
      <c r="OZY17" s="273"/>
      <c r="OZZ17" s="273"/>
      <c r="PAA17" s="273"/>
      <c r="PAB17" s="274"/>
      <c r="PAC17" s="265"/>
      <c r="PAD17" s="537"/>
      <c r="PAE17" s="537"/>
      <c r="PAF17" s="538"/>
      <c r="PAG17" s="539"/>
      <c r="PAI17" s="540"/>
      <c r="PAJ17" s="540"/>
      <c r="PAK17" s="542"/>
      <c r="PAL17" s="541"/>
      <c r="PAM17" s="537"/>
      <c r="PAN17" s="266"/>
      <c r="PAO17" s="271"/>
      <c r="PAP17" s="271"/>
      <c r="PAQ17" s="271"/>
      <c r="PAR17" s="271"/>
      <c r="PAS17" s="271"/>
      <c r="PAT17" s="272"/>
      <c r="PAU17" s="273"/>
      <c r="PAV17" s="273"/>
      <c r="PAW17" s="273"/>
      <c r="PAX17" s="273"/>
      <c r="PAY17" s="274"/>
      <c r="PAZ17" s="265"/>
      <c r="PBA17" s="537"/>
      <c r="PBB17" s="537"/>
      <c r="PBC17" s="538"/>
      <c r="PBD17" s="539"/>
      <c r="PBF17" s="540"/>
      <c r="PBG17" s="540"/>
      <c r="PBH17" s="542"/>
      <c r="PBI17" s="541"/>
      <c r="PBJ17" s="537"/>
      <c r="PBK17" s="266"/>
      <c r="PBL17" s="271"/>
      <c r="PBM17" s="271"/>
      <c r="PBN17" s="271"/>
      <c r="PBO17" s="271"/>
      <c r="PBP17" s="271"/>
      <c r="PBQ17" s="272"/>
      <c r="PBR17" s="273"/>
      <c r="PBS17" s="273"/>
      <c r="PBT17" s="273"/>
      <c r="PBU17" s="273"/>
      <c r="PBV17" s="274"/>
      <c r="PBW17" s="265"/>
      <c r="PBX17" s="537"/>
      <c r="PBY17" s="537"/>
      <c r="PBZ17" s="538"/>
      <c r="PCA17" s="539"/>
      <c r="PCC17" s="540"/>
      <c r="PCD17" s="540"/>
      <c r="PCE17" s="542"/>
      <c r="PCF17" s="541"/>
      <c r="PCG17" s="537"/>
      <c r="PCH17" s="266"/>
      <c r="PCI17" s="271"/>
      <c r="PCJ17" s="271"/>
      <c r="PCK17" s="271"/>
      <c r="PCL17" s="271"/>
      <c r="PCM17" s="271"/>
      <c r="PCN17" s="272"/>
      <c r="PCO17" s="273"/>
      <c r="PCP17" s="273"/>
      <c r="PCQ17" s="273"/>
      <c r="PCR17" s="273"/>
      <c r="PCS17" s="274"/>
      <c r="PCT17" s="265"/>
      <c r="PCU17" s="537"/>
      <c r="PCV17" s="537"/>
      <c r="PCW17" s="538"/>
      <c r="PCX17" s="539"/>
      <c r="PCZ17" s="540"/>
      <c r="PDA17" s="540"/>
      <c r="PDB17" s="542"/>
      <c r="PDC17" s="541"/>
      <c r="PDD17" s="537"/>
      <c r="PDE17" s="266"/>
      <c r="PDF17" s="271"/>
      <c r="PDG17" s="271"/>
      <c r="PDH17" s="271"/>
      <c r="PDI17" s="271"/>
      <c r="PDJ17" s="271"/>
      <c r="PDK17" s="272"/>
      <c r="PDL17" s="273"/>
      <c r="PDM17" s="273"/>
      <c r="PDN17" s="273"/>
      <c r="PDO17" s="273"/>
      <c r="PDP17" s="274"/>
      <c r="PDQ17" s="265"/>
      <c r="PDR17" s="537"/>
      <c r="PDS17" s="537"/>
      <c r="PDT17" s="538"/>
      <c r="PDU17" s="539"/>
      <c r="PDW17" s="540"/>
      <c r="PDX17" s="540"/>
      <c r="PDY17" s="542"/>
      <c r="PDZ17" s="541"/>
      <c r="PEA17" s="537"/>
      <c r="PEB17" s="266"/>
      <c r="PEC17" s="271"/>
      <c r="PED17" s="271"/>
      <c r="PEE17" s="271"/>
      <c r="PEF17" s="271"/>
      <c r="PEG17" s="271"/>
      <c r="PEH17" s="272"/>
      <c r="PEI17" s="273"/>
      <c r="PEJ17" s="273"/>
      <c r="PEK17" s="273"/>
      <c r="PEL17" s="273"/>
      <c r="PEM17" s="274"/>
      <c r="PEN17" s="265"/>
      <c r="PEO17" s="537"/>
      <c r="PEP17" s="537"/>
      <c r="PEQ17" s="538"/>
      <c r="PER17" s="539"/>
      <c r="PET17" s="540"/>
      <c r="PEU17" s="540"/>
      <c r="PEV17" s="542"/>
      <c r="PEW17" s="541"/>
      <c r="PEX17" s="537"/>
      <c r="PEY17" s="266"/>
      <c r="PEZ17" s="271"/>
      <c r="PFA17" s="271"/>
      <c r="PFB17" s="271"/>
      <c r="PFC17" s="271"/>
      <c r="PFD17" s="271"/>
      <c r="PFE17" s="272"/>
      <c r="PFF17" s="273"/>
      <c r="PFG17" s="273"/>
      <c r="PFH17" s="273"/>
      <c r="PFI17" s="273"/>
      <c r="PFJ17" s="274"/>
      <c r="PFK17" s="265"/>
      <c r="PFL17" s="537"/>
      <c r="PFM17" s="537"/>
      <c r="PFN17" s="538"/>
      <c r="PFO17" s="539"/>
      <c r="PFQ17" s="540"/>
      <c r="PFR17" s="540"/>
      <c r="PFS17" s="542"/>
      <c r="PFT17" s="541"/>
      <c r="PFU17" s="537"/>
      <c r="PFV17" s="266"/>
      <c r="PFW17" s="271"/>
      <c r="PFX17" s="271"/>
      <c r="PFY17" s="271"/>
      <c r="PFZ17" s="271"/>
      <c r="PGA17" s="271"/>
      <c r="PGB17" s="272"/>
      <c r="PGC17" s="273"/>
      <c r="PGD17" s="273"/>
      <c r="PGE17" s="273"/>
      <c r="PGF17" s="273"/>
      <c r="PGG17" s="274"/>
      <c r="PGH17" s="265"/>
      <c r="PGI17" s="537"/>
      <c r="PGJ17" s="537"/>
      <c r="PGK17" s="538"/>
      <c r="PGL17" s="539"/>
      <c r="PGN17" s="540"/>
      <c r="PGO17" s="540"/>
      <c r="PGP17" s="542"/>
      <c r="PGQ17" s="541"/>
      <c r="PGR17" s="537"/>
      <c r="PGS17" s="266"/>
      <c r="PGT17" s="271"/>
      <c r="PGU17" s="271"/>
      <c r="PGV17" s="271"/>
      <c r="PGW17" s="271"/>
      <c r="PGX17" s="271"/>
      <c r="PGY17" s="272"/>
      <c r="PGZ17" s="273"/>
      <c r="PHA17" s="273"/>
      <c r="PHB17" s="273"/>
      <c r="PHC17" s="273"/>
      <c r="PHD17" s="274"/>
      <c r="PHE17" s="265"/>
      <c r="PHF17" s="537"/>
      <c r="PHG17" s="537"/>
      <c r="PHH17" s="538"/>
      <c r="PHI17" s="539"/>
      <c r="PHK17" s="540"/>
      <c r="PHL17" s="540"/>
      <c r="PHM17" s="542"/>
      <c r="PHN17" s="541"/>
      <c r="PHO17" s="537"/>
      <c r="PHP17" s="266"/>
      <c r="PHQ17" s="271"/>
      <c r="PHR17" s="271"/>
      <c r="PHS17" s="271"/>
      <c r="PHT17" s="271"/>
      <c r="PHU17" s="271"/>
      <c r="PHV17" s="272"/>
      <c r="PHW17" s="273"/>
      <c r="PHX17" s="273"/>
      <c r="PHY17" s="273"/>
      <c r="PHZ17" s="273"/>
      <c r="PIA17" s="274"/>
      <c r="PIB17" s="265"/>
      <c r="PIC17" s="537"/>
      <c r="PID17" s="537"/>
      <c r="PIE17" s="538"/>
      <c r="PIF17" s="539"/>
      <c r="PIH17" s="540"/>
      <c r="PII17" s="540"/>
      <c r="PIJ17" s="542"/>
      <c r="PIK17" s="541"/>
      <c r="PIL17" s="537"/>
      <c r="PIM17" s="266"/>
      <c r="PIN17" s="271"/>
      <c r="PIO17" s="271"/>
      <c r="PIP17" s="271"/>
      <c r="PIQ17" s="271"/>
      <c r="PIR17" s="271"/>
      <c r="PIS17" s="272"/>
      <c r="PIT17" s="273"/>
      <c r="PIU17" s="273"/>
      <c r="PIV17" s="273"/>
      <c r="PIW17" s="273"/>
      <c r="PIX17" s="274"/>
      <c r="PIY17" s="265"/>
      <c r="PIZ17" s="537"/>
      <c r="PJA17" s="537"/>
      <c r="PJB17" s="538"/>
      <c r="PJC17" s="539"/>
      <c r="PJE17" s="540"/>
      <c r="PJF17" s="540"/>
      <c r="PJG17" s="542"/>
      <c r="PJH17" s="541"/>
      <c r="PJI17" s="537"/>
      <c r="PJJ17" s="266"/>
      <c r="PJK17" s="271"/>
      <c r="PJL17" s="271"/>
      <c r="PJM17" s="271"/>
      <c r="PJN17" s="271"/>
      <c r="PJO17" s="271"/>
      <c r="PJP17" s="272"/>
      <c r="PJQ17" s="273"/>
      <c r="PJR17" s="273"/>
      <c r="PJS17" s="273"/>
      <c r="PJT17" s="273"/>
      <c r="PJU17" s="274"/>
      <c r="PJV17" s="265"/>
      <c r="PJW17" s="537"/>
      <c r="PJX17" s="537"/>
      <c r="PJY17" s="538"/>
      <c r="PJZ17" s="539"/>
      <c r="PKB17" s="540"/>
      <c r="PKC17" s="540"/>
      <c r="PKD17" s="542"/>
      <c r="PKE17" s="541"/>
      <c r="PKF17" s="537"/>
      <c r="PKG17" s="266"/>
      <c r="PKH17" s="271"/>
      <c r="PKI17" s="271"/>
      <c r="PKJ17" s="271"/>
      <c r="PKK17" s="271"/>
      <c r="PKL17" s="271"/>
      <c r="PKM17" s="272"/>
      <c r="PKN17" s="273"/>
      <c r="PKO17" s="273"/>
      <c r="PKP17" s="273"/>
      <c r="PKQ17" s="273"/>
      <c r="PKR17" s="274"/>
      <c r="PKS17" s="265"/>
      <c r="PKT17" s="537"/>
      <c r="PKU17" s="537"/>
      <c r="PKV17" s="538"/>
      <c r="PKW17" s="539"/>
      <c r="PKY17" s="540"/>
      <c r="PKZ17" s="540"/>
      <c r="PLA17" s="542"/>
      <c r="PLB17" s="541"/>
      <c r="PLC17" s="537"/>
      <c r="PLD17" s="266"/>
      <c r="PLE17" s="271"/>
      <c r="PLF17" s="271"/>
      <c r="PLG17" s="271"/>
      <c r="PLH17" s="271"/>
      <c r="PLI17" s="271"/>
      <c r="PLJ17" s="272"/>
      <c r="PLK17" s="273"/>
      <c r="PLL17" s="273"/>
      <c r="PLM17" s="273"/>
      <c r="PLN17" s="273"/>
      <c r="PLO17" s="274"/>
      <c r="PLP17" s="265"/>
      <c r="PLQ17" s="537"/>
      <c r="PLR17" s="537"/>
      <c r="PLS17" s="538"/>
      <c r="PLT17" s="539"/>
      <c r="PLV17" s="540"/>
      <c r="PLW17" s="540"/>
      <c r="PLX17" s="542"/>
      <c r="PLY17" s="541"/>
      <c r="PLZ17" s="537"/>
      <c r="PMA17" s="266"/>
      <c r="PMB17" s="271"/>
      <c r="PMC17" s="271"/>
      <c r="PMD17" s="271"/>
      <c r="PME17" s="271"/>
      <c r="PMF17" s="271"/>
      <c r="PMG17" s="272"/>
      <c r="PMH17" s="273"/>
      <c r="PMI17" s="273"/>
      <c r="PMJ17" s="273"/>
      <c r="PMK17" s="273"/>
      <c r="PML17" s="274"/>
      <c r="PMM17" s="265"/>
      <c r="PMN17" s="537"/>
      <c r="PMO17" s="537"/>
      <c r="PMP17" s="538"/>
      <c r="PMQ17" s="539"/>
      <c r="PMS17" s="540"/>
      <c r="PMT17" s="540"/>
      <c r="PMU17" s="542"/>
      <c r="PMV17" s="541"/>
      <c r="PMW17" s="537"/>
      <c r="PMX17" s="266"/>
      <c r="PMY17" s="271"/>
      <c r="PMZ17" s="271"/>
      <c r="PNA17" s="271"/>
      <c r="PNB17" s="271"/>
      <c r="PNC17" s="271"/>
      <c r="PND17" s="272"/>
      <c r="PNE17" s="273"/>
      <c r="PNF17" s="273"/>
      <c r="PNG17" s="273"/>
      <c r="PNH17" s="273"/>
      <c r="PNI17" s="274"/>
      <c r="PNJ17" s="265"/>
      <c r="PNK17" s="537"/>
      <c r="PNL17" s="537"/>
      <c r="PNM17" s="538"/>
      <c r="PNN17" s="539"/>
      <c r="PNP17" s="540"/>
      <c r="PNQ17" s="540"/>
      <c r="PNR17" s="542"/>
      <c r="PNS17" s="541"/>
      <c r="PNT17" s="537"/>
      <c r="PNU17" s="266"/>
      <c r="PNV17" s="271"/>
      <c r="PNW17" s="271"/>
      <c r="PNX17" s="271"/>
      <c r="PNY17" s="271"/>
      <c r="PNZ17" s="271"/>
      <c r="POA17" s="272"/>
      <c r="POB17" s="273"/>
      <c r="POC17" s="273"/>
      <c r="POD17" s="273"/>
      <c r="POE17" s="273"/>
      <c r="POF17" s="274"/>
      <c r="POG17" s="265"/>
      <c r="POH17" s="537"/>
      <c r="POI17" s="537"/>
      <c r="POJ17" s="538"/>
      <c r="POK17" s="539"/>
      <c r="POM17" s="540"/>
      <c r="PON17" s="540"/>
      <c r="POO17" s="542"/>
      <c r="POP17" s="541"/>
      <c r="POQ17" s="537"/>
      <c r="POR17" s="266"/>
      <c r="POS17" s="271"/>
      <c r="POT17" s="271"/>
      <c r="POU17" s="271"/>
      <c r="POV17" s="271"/>
      <c r="POW17" s="271"/>
      <c r="POX17" s="272"/>
      <c r="POY17" s="273"/>
      <c r="POZ17" s="273"/>
      <c r="PPA17" s="273"/>
      <c r="PPB17" s="273"/>
      <c r="PPC17" s="274"/>
      <c r="PPD17" s="265"/>
      <c r="PPE17" s="537"/>
      <c r="PPF17" s="537"/>
      <c r="PPG17" s="538"/>
      <c r="PPH17" s="539"/>
      <c r="PPJ17" s="540"/>
      <c r="PPK17" s="540"/>
      <c r="PPL17" s="542"/>
      <c r="PPM17" s="541"/>
      <c r="PPN17" s="537"/>
      <c r="PPO17" s="266"/>
      <c r="PPP17" s="271"/>
      <c r="PPQ17" s="271"/>
      <c r="PPR17" s="271"/>
      <c r="PPS17" s="271"/>
      <c r="PPT17" s="271"/>
      <c r="PPU17" s="272"/>
      <c r="PPV17" s="273"/>
      <c r="PPW17" s="273"/>
      <c r="PPX17" s="273"/>
      <c r="PPY17" s="273"/>
      <c r="PPZ17" s="274"/>
      <c r="PQA17" s="265"/>
      <c r="PQB17" s="537"/>
      <c r="PQC17" s="537"/>
      <c r="PQD17" s="538"/>
      <c r="PQE17" s="539"/>
      <c r="PQG17" s="540"/>
      <c r="PQH17" s="540"/>
      <c r="PQI17" s="542"/>
      <c r="PQJ17" s="541"/>
      <c r="PQK17" s="537"/>
      <c r="PQL17" s="266"/>
      <c r="PQM17" s="271"/>
      <c r="PQN17" s="271"/>
      <c r="PQO17" s="271"/>
      <c r="PQP17" s="271"/>
      <c r="PQQ17" s="271"/>
      <c r="PQR17" s="272"/>
      <c r="PQS17" s="273"/>
      <c r="PQT17" s="273"/>
      <c r="PQU17" s="273"/>
      <c r="PQV17" s="273"/>
      <c r="PQW17" s="274"/>
      <c r="PQX17" s="265"/>
      <c r="PQY17" s="537"/>
      <c r="PQZ17" s="537"/>
      <c r="PRA17" s="538"/>
      <c r="PRB17" s="539"/>
      <c r="PRD17" s="540"/>
      <c r="PRE17" s="540"/>
      <c r="PRF17" s="542"/>
      <c r="PRG17" s="541"/>
      <c r="PRH17" s="537"/>
      <c r="PRI17" s="266"/>
      <c r="PRJ17" s="271"/>
      <c r="PRK17" s="271"/>
      <c r="PRL17" s="271"/>
      <c r="PRM17" s="271"/>
      <c r="PRN17" s="271"/>
      <c r="PRO17" s="272"/>
      <c r="PRP17" s="273"/>
      <c r="PRQ17" s="273"/>
      <c r="PRR17" s="273"/>
      <c r="PRS17" s="273"/>
      <c r="PRT17" s="274"/>
      <c r="PRU17" s="265"/>
      <c r="PRV17" s="537"/>
      <c r="PRW17" s="537"/>
      <c r="PRX17" s="538"/>
      <c r="PRY17" s="539"/>
      <c r="PSA17" s="540"/>
      <c r="PSB17" s="540"/>
      <c r="PSC17" s="542"/>
      <c r="PSD17" s="541"/>
      <c r="PSE17" s="537"/>
      <c r="PSF17" s="266"/>
      <c r="PSG17" s="271"/>
      <c r="PSH17" s="271"/>
      <c r="PSI17" s="271"/>
      <c r="PSJ17" s="271"/>
      <c r="PSK17" s="271"/>
      <c r="PSL17" s="272"/>
      <c r="PSM17" s="273"/>
      <c r="PSN17" s="273"/>
      <c r="PSO17" s="273"/>
      <c r="PSP17" s="273"/>
      <c r="PSQ17" s="274"/>
      <c r="PSR17" s="265"/>
      <c r="PSS17" s="537"/>
      <c r="PST17" s="537"/>
      <c r="PSU17" s="538"/>
      <c r="PSV17" s="539"/>
      <c r="PSX17" s="540"/>
      <c r="PSY17" s="540"/>
      <c r="PSZ17" s="542"/>
      <c r="PTA17" s="541"/>
      <c r="PTB17" s="537"/>
      <c r="PTC17" s="266"/>
      <c r="PTD17" s="271"/>
      <c r="PTE17" s="271"/>
      <c r="PTF17" s="271"/>
      <c r="PTG17" s="271"/>
      <c r="PTH17" s="271"/>
      <c r="PTI17" s="272"/>
      <c r="PTJ17" s="273"/>
      <c r="PTK17" s="273"/>
      <c r="PTL17" s="273"/>
      <c r="PTM17" s="273"/>
      <c r="PTN17" s="274"/>
      <c r="PTO17" s="265"/>
      <c r="PTP17" s="537"/>
      <c r="PTQ17" s="537"/>
      <c r="PTR17" s="538"/>
      <c r="PTS17" s="539"/>
      <c r="PTU17" s="540"/>
      <c r="PTV17" s="540"/>
      <c r="PTW17" s="542"/>
      <c r="PTX17" s="541"/>
      <c r="PTY17" s="537"/>
      <c r="PTZ17" s="266"/>
      <c r="PUA17" s="271"/>
      <c r="PUB17" s="271"/>
      <c r="PUC17" s="271"/>
      <c r="PUD17" s="271"/>
      <c r="PUE17" s="271"/>
      <c r="PUF17" s="272"/>
      <c r="PUG17" s="273"/>
      <c r="PUH17" s="273"/>
      <c r="PUI17" s="273"/>
      <c r="PUJ17" s="273"/>
      <c r="PUK17" s="274"/>
      <c r="PUL17" s="265"/>
      <c r="PUM17" s="537"/>
      <c r="PUN17" s="537"/>
      <c r="PUO17" s="538"/>
      <c r="PUP17" s="539"/>
      <c r="PUR17" s="540"/>
      <c r="PUS17" s="540"/>
      <c r="PUT17" s="542"/>
      <c r="PUU17" s="541"/>
      <c r="PUV17" s="537"/>
      <c r="PUW17" s="266"/>
      <c r="PUX17" s="271"/>
      <c r="PUY17" s="271"/>
      <c r="PUZ17" s="271"/>
      <c r="PVA17" s="271"/>
      <c r="PVB17" s="271"/>
      <c r="PVC17" s="272"/>
      <c r="PVD17" s="273"/>
      <c r="PVE17" s="273"/>
      <c r="PVF17" s="273"/>
      <c r="PVG17" s="273"/>
      <c r="PVH17" s="274"/>
      <c r="PVI17" s="265"/>
      <c r="PVJ17" s="537"/>
      <c r="PVK17" s="537"/>
      <c r="PVL17" s="538"/>
      <c r="PVM17" s="539"/>
      <c r="PVO17" s="540"/>
      <c r="PVP17" s="540"/>
      <c r="PVQ17" s="542"/>
      <c r="PVR17" s="541"/>
      <c r="PVS17" s="537"/>
      <c r="PVT17" s="266"/>
      <c r="PVU17" s="271"/>
      <c r="PVV17" s="271"/>
      <c r="PVW17" s="271"/>
      <c r="PVX17" s="271"/>
      <c r="PVY17" s="271"/>
      <c r="PVZ17" s="272"/>
      <c r="PWA17" s="273"/>
      <c r="PWB17" s="273"/>
      <c r="PWC17" s="273"/>
      <c r="PWD17" s="273"/>
      <c r="PWE17" s="274"/>
      <c r="PWF17" s="265"/>
      <c r="PWG17" s="537"/>
      <c r="PWH17" s="537"/>
      <c r="PWI17" s="538"/>
      <c r="PWJ17" s="539"/>
      <c r="PWL17" s="540"/>
      <c r="PWM17" s="540"/>
      <c r="PWN17" s="542"/>
      <c r="PWO17" s="541"/>
      <c r="PWP17" s="537"/>
      <c r="PWQ17" s="266"/>
      <c r="PWR17" s="271"/>
      <c r="PWS17" s="271"/>
      <c r="PWT17" s="271"/>
      <c r="PWU17" s="271"/>
      <c r="PWV17" s="271"/>
      <c r="PWW17" s="272"/>
      <c r="PWX17" s="273"/>
      <c r="PWY17" s="273"/>
      <c r="PWZ17" s="273"/>
      <c r="PXA17" s="273"/>
      <c r="PXB17" s="274"/>
      <c r="PXC17" s="265"/>
      <c r="PXD17" s="537"/>
      <c r="PXE17" s="537"/>
      <c r="PXF17" s="538"/>
      <c r="PXG17" s="539"/>
      <c r="PXI17" s="540"/>
      <c r="PXJ17" s="540"/>
      <c r="PXK17" s="542"/>
      <c r="PXL17" s="541"/>
      <c r="PXM17" s="537"/>
      <c r="PXN17" s="266"/>
      <c r="PXO17" s="271"/>
      <c r="PXP17" s="271"/>
      <c r="PXQ17" s="271"/>
      <c r="PXR17" s="271"/>
      <c r="PXS17" s="271"/>
      <c r="PXT17" s="272"/>
      <c r="PXU17" s="273"/>
      <c r="PXV17" s="273"/>
      <c r="PXW17" s="273"/>
      <c r="PXX17" s="273"/>
      <c r="PXY17" s="274"/>
      <c r="PXZ17" s="265"/>
      <c r="PYA17" s="537"/>
      <c r="PYB17" s="537"/>
      <c r="PYC17" s="538"/>
      <c r="PYD17" s="539"/>
      <c r="PYF17" s="540"/>
      <c r="PYG17" s="540"/>
      <c r="PYH17" s="542"/>
      <c r="PYI17" s="541"/>
      <c r="PYJ17" s="537"/>
      <c r="PYK17" s="266"/>
      <c r="PYL17" s="271"/>
      <c r="PYM17" s="271"/>
      <c r="PYN17" s="271"/>
      <c r="PYO17" s="271"/>
      <c r="PYP17" s="271"/>
      <c r="PYQ17" s="272"/>
      <c r="PYR17" s="273"/>
      <c r="PYS17" s="273"/>
      <c r="PYT17" s="273"/>
      <c r="PYU17" s="273"/>
      <c r="PYV17" s="274"/>
      <c r="PYW17" s="265"/>
      <c r="PYX17" s="537"/>
      <c r="PYY17" s="537"/>
      <c r="PYZ17" s="538"/>
      <c r="PZA17" s="539"/>
      <c r="PZC17" s="540"/>
      <c r="PZD17" s="540"/>
      <c r="PZE17" s="542"/>
      <c r="PZF17" s="541"/>
      <c r="PZG17" s="537"/>
      <c r="PZH17" s="266"/>
      <c r="PZI17" s="271"/>
      <c r="PZJ17" s="271"/>
      <c r="PZK17" s="271"/>
      <c r="PZL17" s="271"/>
      <c r="PZM17" s="271"/>
      <c r="PZN17" s="272"/>
      <c r="PZO17" s="273"/>
      <c r="PZP17" s="273"/>
      <c r="PZQ17" s="273"/>
      <c r="PZR17" s="273"/>
      <c r="PZS17" s="274"/>
      <c r="PZT17" s="265"/>
      <c r="PZU17" s="537"/>
      <c r="PZV17" s="537"/>
      <c r="PZW17" s="538"/>
      <c r="PZX17" s="539"/>
      <c r="PZZ17" s="540"/>
      <c r="QAA17" s="540"/>
      <c r="QAB17" s="542"/>
      <c r="QAC17" s="541"/>
      <c r="QAD17" s="537"/>
      <c r="QAE17" s="266"/>
      <c r="QAF17" s="271"/>
      <c r="QAG17" s="271"/>
      <c r="QAH17" s="271"/>
      <c r="QAI17" s="271"/>
      <c r="QAJ17" s="271"/>
      <c r="QAK17" s="272"/>
      <c r="QAL17" s="273"/>
      <c r="QAM17" s="273"/>
      <c r="QAN17" s="273"/>
      <c r="QAO17" s="273"/>
      <c r="QAP17" s="274"/>
      <c r="QAQ17" s="265"/>
      <c r="QAR17" s="537"/>
      <c r="QAS17" s="537"/>
      <c r="QAT17" s="538"/>
      <c r="QAU17" s="539"/>
      <c r="QAW17" s="540"/>
      <c r="QAX17" s="540"/>
      <c r="QAY17" s="542"/>
      <c r="QAZ17" s="541"/>
      <c r="QBA17" s="537"/>
      <c r="QBB17" s="266"/>
      <c r="QBC17" s="271"/>
      <c r="QBD17" s="271"/>
      <c r="QBE17" s="271"/>
      <c r="QBF17" s="271"/>
      <c r="QBG17" s="271"/>
      <c r="QBH17" s="272"/>
      <c r="QBI17" s="273"/>
      <c r="QBJ17" s="273"/>
      <c r="QBK17" s="273"/>
      <c r="QBL17" s="273"/>
      <c r="QBM17" s="274"/>
      <c r="QBN17" s="265"/>
      <c r="QBO17" s="537"/>
      <c r="QBP17" s="537"/>
      <c r="QBQ17" s="538"/>
      <c r="QBR17" s="539"/>
      <c r="QBT17" s="540"/>
      <c r="QBU17" s="540"/>
      <c r="QBV17" s="542"/>
      <c r="QBW17" s="541"/>
      <c r="QBX17" s="537"/>
      <c r="QBY17" s="266"/>
      <c r="QBZ17" s="271"/>
      <c r="QCA17" s="271"/>
      <c r="QCB17" s="271"/>
      <c r="QCC17" s="271"/>
      <c r="QCD17" s="271"/>
      <c r="QCE17" s="272"/>
      <c r="QCF17" s="273"/>
      <c r="QCG17" s="273"/>
      <c r="QCH17" s="273"/>
      <c r="QCI17" s="273"/>
      <c r="QCJ17" s="274"/>
      <c r="QCK17" s="265"/>
      <c r="QCL17" s="537"/>
      <c r="QCM17" s="537"/>
      <c r="QCN17" s="538"/>
      <c r="QCO17" s="539"/>
      <c r="QCQ17" s="540"/>
      <c r="QCR17" s="540"/>
      <c r="QCS17" s="542"/>
      <c r="QCT17" s="541"/>
      <c r="QCU17" s="537"/>
      <c r="QCV17" s="266"/>
      <c r="QCW17" s="271"/>
      <c r="QCX17" s="271"/>
      <c r="QCY17" s="271"/>
      <c r="QCZ17" s="271"/>
      <c r="QDA17" s="271"/>
      <c r="QDB17" s="272"/>
      <c r="QDC17" s="273"/>
      <c r="QDD17" s="273"/>
      <c r="QDE17" s="273"/>
      <c r="QDF17" s="273"/>
      <c r="QDG17" s="274"/>
      <c r="QDH17" s="265"/>
      <c r="QDI17" s="537"/>
      <c r="QDJ17" s="537"/>
      <c r="QDK17" s="538"/>
      <c r="QDL17" s="539"/>
      <c r="QDN17" s="540"/>
      <c r="QDO17" s="540"/>
      <c r="QDP17" s="542"/>
      <c r="QDQ17" s="541"/>
      <c r="QDR17" s="537"/>
      <c r="QDS17" s="266"/>
      <c r="QDT17" s="271"/>
      <c r="QDU17" s="271"/>
      <c r="QDV17" s="271"/>
      <c r="QDW17" s="271"/>
      <c r="QDX17" s="271"/>
      <c r="QDY17" s="272"/>
      <c r="QDZ17" s="273"/>
      <c r="QEA17" s="273"/>
      <c r="QEB17" s="273"/>
      <c r="QEC17" s="273"/>
      <c r="QED17" s="274"/>
      <c r="QEE17" s="265"/>
      <c r="QEF17" s="537"/>
      <c r="QEG17" s="537"/>
      <c r="QEH17" s="538"/>
      <c r="QEI17" s="539"/>
      <c r="QEK17" s="540"/>
      <c r="QEL17" s="540"/>
      <c r="QEM17" s="542"/>
      <c r="QEN17" s="541"/>
      <c r="QEO17" s="537"/>
      <c r="QEP17" s="266"/>
      <c r="QEQ17" s="271"/>
      <c r="QER17" s="271"/>
      <c r="QES17" s="271"/>
      <c r="QET17" s="271"/>
      <c r="QEU17" s="271"/>
      <c r="QEV17" s="272"/>
      <c r="QEW17" s="273"/>
      <c r="QEX17" s="273"/>
      <c r="QEY17" s="273"/>
      <c r="QEZ17" s="273"/>
      <c r="QFA17" s="274"/>
      <c r="QFB17" s="265"/>
      <c r="QFC17" s="537"/>
      <c r="QFD17" s="537"/>
      <c r="QFE17" s="538"/>
      <c r="QFF17" s="539"/>
      <c r="QFH17" s="540"/>
      <c r="QFI17" s="540"/>
      <c r="QFJ17" s="542"/>
      <c r="QFK17" s="541"/>
      <c r="QFL17" s="537"/>
      <c r="QFM17" s="266"/>
      <c r="QFN17" s="271"/>
      <c r="QFO17" s="271"/>
      <c r="QFP17" s="271"/>
      <c r="QFQ17" s="271"/>
      <c r="QFR17" s="271"/>
      <c r="QFS17" s="272"/>
      <c r="QFT17" s="273"/>
      <c r="QFU17" s="273"/>
      <c r="QFV17" s="273"/>
      <c r="QFW17" s="273"/>
      <c r="QFX17" s="274"/>
      <c r="QFY17" s="265"/>
      <c r="QFZ17" s="537"/>
      <c r="QGA17" s="537"/>
      <c r="QGB17" s="538"/>
      <c r="QGC17" s="539"/>
      <c r="QGE17" s="540"/>
      <c r="QGF17" s="540"/>
      <c r="QGG17" s="542"/>
      <c r="QGH17" s="541"/>
      <c r="QGI17" s="537"/>
      <c r="QGJ17" s="266"/>
      <c r="QGK17" s="271"/>
      <c r="QGL17" s="271"/>
      <c r="QGM17" s="271"/>
      <c r="QGN17" s="271"/>
      <c r="QGO17" s="271"/>
      <c r="QGP17" s="272"/>
      <c r="QGQ17" s="273"/>
      <c r="QGR17" s="273"/>
      <c r="QGS17" s="273"/>
      <c r="QGT17" s="273"/>
      <c r="QGU17" s="274"/>
      <c r="QGV17" s="265"/>
      <c r="QGW17" s="537"/>
      <c r="QGX17" s="537"/>
      <c r="QGY17" s="538"/>
      <c r="QGZ17" s="539"/>
      <c r="QHB17" s="540"/>
      <c r="QHC17" s="540"/>
      <c r="QHD17" s="542"/>
      <c r="QHE17" s="541"/>
      <c r="QHF17" s="537"/>
      <c r="QHG17" s="266"/>
      <c r="QHH17" s="271"/>
      <c r="QHI17" s="271"/>
      <c r="QHJ17" s="271"/>
      <c r="QHK17" s="271"/>
      <c r="QHL17" s="271"/>
      <c r="QHM17" s="272"/>
      <c r="QHN17" s="273"/>
      <c r="QHO17" s="273"/>
      <c r="QHP17" s="273"/>
      <c r="QHQ17" s="273"/>
      <c r="QHR17" s="274"/>
      <c r="QHS17" s="265"/>
      <c r="QHT17" s="537"/>
      <c r="QHU17" s="537"/>
      <c r="QHV17" s="538"/>
      <c r="QHW17" s="539"/>
      <c r="QHY17" s="540"/>
      <c r="QHZ17" s="540"/>
      <c r="QIA17" s="542"/>
      <c r="QIB17" s="541"/>
      <c r="QIC17" s="537"/>
      <c r="QID17" s="266"/>
      <c r="QIE17" s="271"/>
      <c r="QIF17" s="271"/>
      <c r="QIG17" s="271"/>
      <c r="QIH17" s="271"/>
      <c r="QII17" s="271"/>
      <c r="QIJ17" s="272"/>
      <c r="QIK17" s="273"/>
      <c r="QIL17" s="273"/>
      <c r="QIM17" s="273"/>
      <c r="QIN17" s="273"/>
      <c r="QIO17" s="274"/>
      <c r="QIP17" s="265"/>
      <c r="QIQ17" s="537"/>
      <c r="QIR17" s="537"/>
      <c r="QIS17" s="538"/>
      <c r="QIT17" s="539"/>
      <c r="QIV17" s="540"/>
      <c r="QIW17" s="540"/>
      <c r="QIX17" s="542"/>
      <c r="QIY17" s="541"/>
      <c r="QIZ17" s="537"/>
      <c r="QJA17" s="266"/>
      <c r="QJB17" s="271"/>
      <c r="QJC17" s="271"/>
      <c r="QJD17" s="271"/>
      <c r="QJE17" s="271"/>
      <c r="QJF17" s="271"/>
      <c r="QJG17" s="272"/>
      <c r="QJH17" s="273"/>
      <c r="QJI17" s="273"/>
      <c r="QJJ17" s="273"/>
      <c r="QJK17" s="273"/>
      <c r="QJL17" s="274"/>
      <c r="QJM17" s="265"/>
      <c r="QJN17" s="537"/>
      <c r="QJO17" s="537"/>
      <c r="QJP17" s="538"/>
      <c r="QJQ17" s="539"/>
      <c r="QJS17" s="540"/>
      <c r="QJT17" s="540"/>
      <c r="QJU17" s="542"/>
      <c r="QJV17" s="541"/>
      <c r="QJW17" s="537"/>
      <c r="QJX17" s="266"/>
      <c r="QJY17" s="271"/>
      <c r="QJZ17" s="271"/>
      <c r="QKA17" s="271"/>
      <c r="QKB17" s="271"/>
      <c r="QKC17" s="271"/>
      <c r="QKD17" s="272"/>
      <c r="QKE17" s="273"/>
      <c r="QKF17" s="273"/>
      <c r="QKG17" s="273"/>
      <c r="QKH17" s="273"/>
      <c r="QKI17" s="274"/>
      <c r="QKJ17" s="265"/>
      <c r="QKK17" s="537"/>
      <c r="QKL17" s="537"/>
      <c r="QKM17" s="538"/>
      <c r="QKN17" s="539"/>
      <c r="QKP17" s="540"/>
      <c r="QKQ17" s="540"/>
      <c r="QKR17" s="542"/>
      <c r="QKS17" s="541"/>
      <c r="QKT17" s="537"/>
      <c r="QKU17" s="266"/>
      <c r="QKV17" s="271"/>
      <c r="QKW17" s="271"/>
      <c r="QKX17" s="271"/>
      <c r="QKY17" s="271"/>
      <c r="QKZ17" s="271"/>
      <c r="QLA17" s="272"/>
      <c r="QLB17" s="273"/>
      <c r="QLC17" s="273"/>
      <c r="QLD17" s="273"/>
      <c r="QLE17" s="273"/>
      <c r="QLF17" s="274"/>
      <c r="QLG17" s="265"/>
      <c r="QLH17" s="537"/>
      <c r="QLI17" s="537"/>
      <c r="QLJ17" s="538"/>
      <c r="QLK17" s="539"/>
      <c r="QLM17" s="540"/>
      <c r="QLN17" s="540"/>
      <c r="QLO17" s="542"/>
      <c r="QLP17" s="541"/>
      <c r="QLQ17" s="537"/>
      <c r="QLR17" s="266"/>
      <c r="QLS17" s="271"/>
      <c r="QLT17" s="271"/>
      <c r="QLU17" s="271"/>
      <c r="QLV17" s="271"/>
      <c r="QLW17" s="271"/>
      <c r="QLX17" s="272"/>
      <c r="QLY17" s="273"/>
      <c r="QLZ17" s="273"/>
      <c r="QMA17" s="273"/>
      <c r="QMB17" s="273"/>
      <c r="QMC17" s="274"/>
      <c r="QMD17" s="265"/>
      <c r="QME17" s="537"/>
      <c r="QMF17" s="537"/>
      <c r="QMG17" s="538"/>
      <c r="QMH17" s="539"/>
      <c r="QMJ17" s="540"/>
      <c r="QMK17" s="540"/>
      <c r="QML17" s="542"/>
      <c r="QMM17" s="541"/>
      <c r="QMN17" s="537"/>
      <c r="QMO17" s="266"/>
      <c r="QMP17" s="271"/>
      <c r="QMQ17" s="271"/>
      <c r="QMR17" s="271"/>
      <c r="QMS17" s="271"/>
      <c r="QMT17" s="271"/>
      <c r="QMU17" s="272"/>
      <c r="QMV17" s="273"/>
      <c r="QMW17" s="273"/>
      <c r="QMX17" s="273"/>
      <c r="QMY17" s="273"/>
      <c r="QMZ17" s="274"/>
      <c r="QNA17" s="265"/>
      <c r="QNB17" s="537"/>
      <c r="QNC17" s="537"/>
      <c r="QND17" s="538"/>
      <c r="QNE17" s="539"/>
      <c r="QNG17" s="540"/>
      <c r="QNH17" s="540"/>
      <c r="QNI17" s="542"/>
      <c r="QNJ17" s="541"/>
      <c r="QNK17" s="537"/>
      <c r="QNL17" s="266"/>
      <c r="QNM17" s="271"/>
      <c r="QNN17" s="271"/>
      <c r="QNO17" s="271"/>
      <c r="QNP17" s="271"/>
      <c r="QNQ17" s="271"/>
      <c r="QNR17" s="272"/>
      <c r="QNS17" s="273"/>
      <c r="QNT17" s="273"/>
      <c r="QNU17" s="273"/>
      <c r="QNV17" s="273"/>
      <c r="QNW17" s="274"/>
      <c r="QNX17" s="265"/>
      <c r="QNY17" s="537"/>
      <c r="QNZ17" s="537"/>
      <c r="QOA17" s="538"/>
      <c r="QOB17" s="539"/>
      <c r="QOD17" s="540"/>
      <c r="QOE17" s="540"/>
      <c r="QOF17" s="542"/>
      <c r="QOG17" s="541"/>
      <c r="QOH17" s="537"/>
      <c r="QOI17" s="266"/>
      <c r="QOJ17" s="271"/>
      <c r="QOK17" s="271"/>
      <c r="QOL17" s="271"/>
      <c r="QOM17" s="271"/>
      <c r="QON17" s="271"/>
      <c r="QOO17" s="272"/>
      <c r="QOP17" s="273"/>
      <c r="QOQ17" s="273"/>
      <c r="QOR17" s="273"/>
      <c r="QOS17" s="273"/>
      <c r="QOT17" s="274"/>
      <c r="QOU17" s="265"/>
      <c r="QOV17" s="537"/>
      <c r="QOW17" s="537"/>
      <c r="QOX17" s="538"/>
      <c r="QOY17" s="539"/>
      <c r="QPA17" s="540"/>
      <c r="QPB17" s="540"/>
      <c r="QPC17" s="542"/>
      <c r="QPD17" s="541"/>
      <c r="QPE17" s="537"/>
      <c r="QPF17" s="266"/>
      <c r="QPG17" s="271"/>
      <c r="QPH17" s="271"/>
      <c r="QPI17" s="271"/>
      <c r="QPJ17" s="271"/>
      <c r="QPK17" s="271"/>
      <c r="QPL17" s="272"/>
      <c r="QPM17" s="273"/>
      <c r="QPN17" s="273"/>
      <c r="QPO17" s="273"/>
      <c r="QPP17" s="273"/>
      <c r="QPQ17" s="274"/>
      <c r="QPR17" s="265"/>
      <c r="QPS17" s="537"/>
      <c r="QPT17" s="537"/>
      <c r="QPU17" s="538"/>
      <c r="QPV17" s="539"/>
      <c r="QPX17" s="540"/>
      <c r="QPY17" s="540"/>
      <c r="QPZ17" s="542"/>
      <c r="QQA17" s="541"/>
      <c r="QQB17" s="537"/>
      <c r="QQC17" s="266"/>
      <c r="QQD17" s="271"/>
      <c r="QQE17" s="271"/>
      <c r="QQF17" s="271"/>
      <c r="QQG17" s="271"/>
      <c r="QQH17" s="271"/>
      <c r="QQI17" s="272"/>
      <c r="QQJ17" s="273"/>
      <c r="QQK17" s="273"/>
      <c r="QQL17" s="273"/>
      <c r="QQM17" s="273"/>
      <c r="QQN17" s="274"/>
      <c r="QQO17" s="265"/>
      <c r="QQP17" s="537"/>
      <c r="QQQ17" s="537"/>
      <c r="QQR17" s="538"/>
      <c r="QQS17" s="539"/>
      <c r="QQU17" s="540"/>
      <c r="QQV17" s="540"/>
      <c r="QQW17" s="542"/>
      <c r="QQX17" s="541"/>
      <c r="QQY17" s="537"/>
      <c r="QQZ17" s="266"/>
      <c r="QRA17" s="271"/>
      <c r="QRB17" s="271"/>
      <c r="QRC17" s="271"/>
      <c r="QRD17" s="271"/>
      <c r="QRE17" s="271"/>
      <c r="QRF17" s="272"/>
      <c r="QRG17" s="273"/>
      <c r="QRH17" s="273"/>
      <c r="QRI17" s="273"/>
      <c r="QRJ17" s="273"/>
      <c r="QRK17" s="274"/>
      <c r="QRL17" s="265"/>
      <c r="QRM17" s="537"/>
      <c r="QRN17" s="537"/>
      <c r="QRO17" s="538"/>
      <c r="QRP17" s="539"/>
      <c r="QRR17" s="540"/>
      <c r="QRS17" s="540"/>
      <c r="QRT17" s="542"/>
      <c r="QRU17" s="541"/>
      <c r="QRV17" s="537"/>
      <c r="QRW17" s="266"/>
      <c r="QRX17" s="271"/>
      <c r="QRY17" s="271"/>
      <c r="QRZ17" s="271"/>
      <c r="QSA17" s="271"/>
      <c r="QSB17" s="271"/>
      <c r="QSC17" s="272"/>
      <c r="QSD17" s="273"/>
      <c r="QSE17" s="273"/>
      <c r="QSF17" s="273"/>
      <c r="QSG17" s="273"/>
      <c r="QSH17" s="274"/>
      <c r="QSI17" s="265"/>
      <c r="QSJ17" s="537"/>
      <c r="QSK17" s="537"/>
      <c r="QSL17" s="538"/>
      <c r="QSM17" s="539"/>
      <c r="QSO17" s="540"/>
      <c r="QSP17" s="540"/>
      <c r="QSQ17" s="542"/>
      <c r="QSR17" s="541"/>
      <c r="QSS17" s="537"/>
      <c r="QST17" s="266"/>
      <c r="QSU17" s="271"/>
      <c r="QSV17" s="271"/>
      <c r="QSW17" s="271"/>
      <c r="QSX17" s="271"/>
      <c r="QSY17" s="271"/>
      <c r="QSZ17" s="272"/>
      <c r="QTA17" s="273"/>
      <c r="QTB17" s="273"/>
      <c r="QTC17" s="273"/>
      <c r="QTD17" s="273"/>
      <c r="QTE17" s="274"/>
      <c r="QTF17" s="265"/>
      <c r="QTG17" s="537"/>
      <c r="QTH17" s="537"/>
      <c r="QTI17" s="538"/>
      <c r="QTJ17" s="539"/>
      <c r="QTL17" s="540"/>
      <c r="QTM17" s="540"/>
      <c r="QTN17" s="542"/>
      <c r="QTO17" s="541"/>
      <c r="QTP17" s="537"/>
      <c r="QTQ17" s="266"/>
      <c r="QTR17" s="271"/>
      <c r="QTS17" s="271"/>
      <c r="QTT17" s="271"/>
      <c r="QTU17" s="271"/>
      <c r="QTV17" s="271"/>
      <c r="QTW17" s="272"/>
      <c r="QTX17" s="273"/>
      <c r="QTY17" s="273"/>
      <c r="QTZ17" s="273"/>
      <c r="QUA17" s="273"/>
      <c r="QUB17" s="274"/>
      <c r="QUC17" s="265"/>
      <c r="QUD17" s="537"/>
      <c r="QUE17" s="537"/>
      <c r="QUF17" s="538"/>
      <c r="QUG17" s="539"/>
      <c r="QUI17" s="540"/>
      <c r="QUJ17" s="540"/>
      <c r="QUK17" s="542"/>
      <c r="QUL17" s="541"/>
      <c r="QUM17" s="537"/>
      <c r="QUN17" s="266"/>
      <c r="QUO17" s="271"/>
      <c r="QUP17" s="271"/>
      <c r="QUQ17" s="271"/>
      <c r="QUR17" s="271"/>
      <c r="QUS17" s="271"/>
      <c r="QUT17" s="272"/>
      <c r="QUU17" s="273"/>
      <c r="QUV17" s="273"/>
      <c r="QUW17" s="273"/>
      <c r="QUX17" s="273"/>
      <c r="QUY17" s="274"/>
      <c r="QUZ17" s="265"/>
      <c r="QVA17" s="537"/>
      <c r="QVB17" s="537"/>
      <c r="QVC17" s="538"/>
      <c r="QVD17" s="539"/>
      <c r="QVF17" s="540"/>
      <c r="QVG17" s="540"/>
      <c r="QVH17" s="542"/>
      <c r="QVI17" s="541"/>
      <c r="QVJ17" s="537"/>
      <c r="QVK17" s="266"/>
      <c r="QVL17" s="271"/>
      <c r="QVM17" s="271"/>
      <c r="QVN17" s="271"/>
      <c r="QVO17" s="271"/>
      <c r="QVP17" s="271"/>
      <c r="QVQ17" s="272"/>
      <c r="QVR17" s="273"/>
      <c r="QVS17" s="273"/>
      <c r="QVT17" s="273"/>
      <c r="QVU17" s="273"/>
      <c r="QVV17" s="274"/>
      <c r="QVW17" s="265"/>
      <c r="QVX17" s="537"/>
      <c r="QVY17" s="537"/>
      <c r="QVZ17" s="538"/>
      <c r="QWA17" s="539"/>
      <c r="QWC17" s="540"/>
      <c r="QWD17" s="540"/>
      <c r="QWE17" s="542"/>
      <c r="QWF17" s="541"/>
      <c r="QWG17" s="537"/>
      <c r="QWH17" s="266"/>
      <c r="QWI17" s="271"/>
      <c r="QWJ17" s="271"/>
      <c r="QWK17" s="271"/>
      <c r="QWL17" s="271"/>
      <c r="QWM17" s="271"/>
      <c r="QWN17" s="272"/>
      <c r="QWO17" s="273"/>
      <c r="QWP17" s="273"/>
      <c r="QWQ17" s="273"/>
      <c r="QWR17" s="273"/>
      <c r="QWS17" s="274"/>
      <c r="QWT17" s="265"/>
      <c r="QWU17" s="537"/>
      <c r="QWV17" s="537"/>
      <c r="QWW17" s="538"/>
      <c r="QWX17" s="539"/>
      <c r="QWZ17" s="540"/>
      <c r="QXA17" s="540"/>
      <c r="QXB17" s="542"/>
      <c r="QXC17" s="541"/>
      <c r="QXD17" s="537"/>
      <c r="QXE17" s="266"/>
      <c r="QXF17" s="271"/>
      <c r="QXG17" s="271"/>
      <c r="QXH17" s="271"/>
      <c r="QXI17" s="271"/>
      <c r="QXJ17" s="271"/>
      <c r="QXK17" s="272"/>
      <c r="QXL17" s="273"/>
      <c r="QXM17" s="273"/>
      <c r="QXN17" s="273"/>
      <c r="QXO17" s="273"/>
      <c r="QXP17" s="274"/>
      <c r="QXQ17" s="265"/>
      <c r="QXR17" s="537"/>
      <c r="QXS17" s="537"/>
      <c r="QXT17" s="538"/>
      <c r="QXU17" s="539"/>
      <c r="QXW17" s="540"/>
      <c r="QXX17" s="540"/>
      <c r="QXY17" s="542"/>
      <c r="QXZ17" s="541"/>
      <c r="QYA17" s="537"/>
      <c r="QYB17" s="266"/>
      <c r="QYC17" s="271"/>
      <c r="QYD17" s="271"/>
      <c r="QYE17" s="271"/>
      <c r="QYF17" s="271"/>
      <c r="QYG17" s="271"/>
      <c r="QYH17" s="272"/>
      <c r="QYI17" s="273"/>
      <c r="QYJ17" s="273"/>
      <c r="QYK17" s="273"/>
      <c r="QYL17" s="273"/>
      <c r="QYM17" s="274"/>
      <c r="QYN17" s="265"/>
      <c r="QYO17" s="537"/>
      <c r="QYP17" s="537"/>
      <c r="QYQ17" s="538"/>
      <c r="QYR17" s="539"/>
      <c r="QYT17" s="540"/>
      <c r="QYU17" s="540"/>
      <c r="QYV17" s="542"/>
      <c r="QYW17" s="541"/>
      <c r="QYX17" s="537"/>
      <c r="QYY17" s="266"/>
      <c r="QYZ17" s="271"/>
      <c r="QZA17" s="271"/>
      <c r="QZB17" s="271"/>
      <c r="QZC17" s="271"/>
      <c r="QZD17" s="271"/>
      <c r="QZE17" s="272"/>
      <c r="QZF17" s="273"/>
      <c r="QZG17" s="273"/>
      <c r="QZH17" s="273"/>
      <c r="QZI17" s="273"/>
      <c r="QZJ17" s="274"/>
      <c r="QZK17" s="265"/>
      <c r="QZL17" s="537"/>
      <c r="QZM17" s="537"/>
      <c r="QZN17" s="538"/>
      <c r="QZO17" s="539"/>
      <c r="QZQ17" s="540"/>
      <c r="QZR17" s="540"/>
      <c r="QZS17" s="542"/>
      <c r="QZT17" s="541"/>
      <c r="QZU17" s="537"/>
      <c r="QZV17" s="266"/>
      <c r="QZW17" s="271"/>
      <c r="QZX17" s="271"/>
      <c r="QZY17" s="271"/>
      <c r="QZZ17" s="271"/>
      <c r="RAA17" s="271"/>
      <c r="RAB17" s="272"/>
      <c r="RAC17" s="273"/>
      <c r="RAD17" s="273"/>
      <c r="RAE17" s="273"/>
      <c r="RAF17" s="273"/>
      <c r="RAG17" s="274"/>
      <c r="RAH17" s="265"/>
      <c r="RAI17" s="537"/>
      <c r="RAJ17" s="537"/>
      <c r="RAK17" s="538"/>
      <c r="RAL17" s="539"/>
      <c r="RAN17" s="540"/>
      <c r="RAO17" s="540"/>
      <c r="RAP17" s="542"/>
      <c r="RAQ17" s="541"/>
      <c r="RAR17" s="537"/>
      <c r="RAS17" s="266"/>
      <c r="RAT17" s="271"/>
      <c r="RAU17" s="271"/>
      <c r="RAV17" s="271"/>
      <c r="RAW17" s="271"/>
      <c r="RAX17" s="271"/>
      <c r="RAY17" s="272"/>
      <c r="RAZ17" s="273"/>
      <c r="RBA17" s="273"/>
      <c r="RBB17" s="273"/>
      <c r="RBC17" s="273"/>
      <c r="RBD17" s="274"/>
      <c r="RBE17" s="265"/>
      <c r="RBF17" s="537"/>
      <c r="RBG17" s="537"/>
      <c r="RBH17" s="538"/>
      <c r="RBI17" s="539"/>
      <c r="RBK17" s="540"/>
      <c r="RBL17" s="540"/>
      <c r="RBM17" s="542"/>
      <c r="RBN17" s="541"/>
      <c r="RBO17" s="537"/>
      <c r="RBP17" s="266"/>
      <c r="RBQ17" s="271"/>
      <c r="RBR17" s="271"/>
      <c r="RBS17" s="271"/>
      <c r="RBT17" s="271"/>
      <c r="RBU17" s="271"/>
      <c r="RBV17" s="272"/>
      <c r="RBW17" s="273"/>
      <c r="RBX17" s="273"/>
      <c r="RBY17" s="273"/>
      <c r="RBZ17" s="273"/>
      <c r="RCA17" s="274"/>
      <c r="RCB17" s="265"/>
      <c r="RCC17" s="537"/>
      <c r="RCD17" s="537"/>
      <c r="RCE17" s="538"/>
      <c r="RCF17" s="539"/>
      <c r="RCH17" s="540"/>
      <c r="RCI17" s="540"/>
      <c r="RCJ17" s="542"/>
      <c r="RCK17" s="541"/>
      <c r="RCL17" s="537"/>
      <c r="RCM17" s="266"/>
      <c r="RCN17" s="271"/>
      <c r="RCO17" s="271"/>
      <c r="RCP17" s="271"/>
      <c r="RCQ17" s="271"/>
      <c r="RCR17" s="271"/>
      <c r="RCS17" s="272"/>
      <c r="RCT17" s="273"/>
      <c r="RCU17" s="273"/>
      <c r="RCV17" s="273"/>
      <c r="RCW17" s="273"/>
      <c r="RCX17" s="274"/>
      <c r="RCY17" s="265"/>
      <c r="RCZ17" s="537"/>
      <c r="RDA17" s="537"/>
      <c r="RDB17" s="538"/>
      <c r="RDC17" s="539"/>
      <c r="RDE17" s="540"/>
      <c r="RDF17" s="540"/>
      <c r="RDG17" s="542"/>
      <c r="RDH17" s="541"/>
      <c r="RDI17" s="537"/>
      <c r="RDJ17" s="266"/>
      <c r="RDK17" s="271"/>
      <c r="RDL17" s="271"/>
      <c r="RDM17" s="271"/>
      <c r="RDN17" s="271"/>
      <c r="RDO17" s="271"/>
      <c r="RDP17" s="272"/>
      <c r="RDQ17" s="273"/>
      <c r="RDR17" s="273"/>
      <c r="RDS17" s="273"/>
      <c r="RDT17" s="273"/>
      <c r="RDU17" s="274"/>
      <c r="RDV17" s="265"/>
      <c r="RDW17" s="537"/>
      <c r="RDX17" s="537"/>
      <c r="RDY17" s="538"/>
      <c r="RDZ17" s="539"/>
      <c r="REB17" s="540"/>
      <c r="REC17" s="540"/>
      <c r="RED17" s="542"/>
      <c r="REE17" s="541"/>
      <c r="REF17" s="537"/>
      <c r="REG17" s="266"/>
      <c r="REH17" s="271"/>
      <c r="REI17" s="271"/>
      <c r="REJ17" s="271"/>
      <c r="REK17" s="271"/>
      <c r="REL17" s="271"/>
      <c r="REM17" s="272"/>
      <c r="REN17" s="273"/>
      <c r="REO17" s="273"/>
      <c r="REP17" s="273"/>
      <c r="REQ17" s="273"/>
      <c r="RER17" s="274"/>
      <c r="RES17" s="265"/>
      <c r="RET17" s="537"/>
      <c r="REU17" s="537"/>
      <c r="REV17" s="538"/>
      <c r="REW17" s="539"/>
      <c r="REY17" s="540"/>
      <c r="REZ17" s="540"/>
      <c r="RFA17" s="542"/>
      <c r="RFB17" s="541"/>
      <c r="RFC17" s="537"/>
      <c r="RFD17" s="266"/>
      <c r="RFE17" s="271"/>
      <c r="RFF17" s="271"/>
      <c r="RFG17" s="271"/>
      <c r="RFH17" s="271"/>
      <c r="RFI17" s="271"/>
      <c r="RFJ17" s="272"/>
      <c r="RFK17" s="273"/>
      <c r="RFL17" s="273"/>
      <c r="RFM17" s="273"/>
      <c r="RFN17" s="273"/>
      <c r="RFO17" s="274"/>
      <c r="RFP17" s="265"/>
      <c r="RFQ17" s="537"/>
      <c r="RFR17" s="537"/>
      <c r="RFS17" s="538"/>
      <c r="RFT17" s="539"/>
      <c r="RFV17" s="540"/>
      <c r="RFW17" s="540"/>
      <c r="RFX17" s="542"/>
      <c r="RFY17" s="541"/>
      <c r="RFZ17" s="537"/>
      <c r="RGA17" s="266"/>
      <c r="RGB17" s="271"/>
      <c r="RGC17" s="271"/>
      <c r="RGD17" s="271"/>
      <c r="RGE17" s="271"/>
      <c r="RGF17" s="271"/>
      <c r="RGG17" s="272"/>
      <c r="RGH17" s="273"/>
      <c r="RGI17" s="273"/>
      <c r="RGJ17" s="273"/>
      <c r="RGK17" s="273"/>
      <c r="RGL17" s="274"/>
      <c r="RGM17" s="265"/>
      <c r="RGN17" s="537"/>
      <c r="RGO17" s="537"/>
      <c r="RGP17" s="538"/>
      <c r="RGQ17" s="539"/>
      <c r="RGS17" s="540"/>
      <c r="RGT17" s="540"/>
      <c r="RGU17" s="542"/>
      <c r="RGV17" s="541"/>
      <c r="RGW17" s="537"/>
      <c r="RGX17" s="266"/>
      <c r="RGY17" s="271"/>
      <c r="RGZ17" s="271"/>
      <c r="RHA17" s="271"/>
      <c r="RHB17" s="271"/>
      <c r="RHC17" s="271"/>
      <c r="RHD17" s="272"/>
      <c r="RHE17" s="273"/>
      <c r="RHF17" s="273"/>
      <c r="RHG17" s="273"/>
      <c r="RHH17" s="273"/>
      <c r="RHI17" s="274"/>
      <c r="RHJ17" s="265"/>
      <c r="RHK17" s="537"/>
      <c r="RHL17" s="537"/>
      <c r="RHM17" s="538"/>
      <c r="RHN17" s="539"/>
      <c r="RHP17" s="540"/>
      <c r="RHQ17" s="540"/>
      <c r="RHR17" s="542"/>
      <c r="RHS17" s="541"/>
      <c r="RHT17" s="537"/>
      <c r="RHU17" s="266"/>
      <c r="RHV17" s="271"/>
      <c r="RHW17" s="271"/>
      <c r="RHX17" s="271"/>
      <c r="RHY17" s="271"/>
      <c r="RHZ17" s="271"/>
      <c r="RIA17" s="272"/>
      <c r="RIB17" s="273"/>
      <c r="RIC17" s="273"/>
      <c r="RID17" s="273"/>
      <c r="RIE17" s="273"/>
      <c r="RIF17" s="274"/>
      <c r="RIG17" s="265"/>
      <c r="RIH17" s="537"/>
      <c r="RII17" s="537"/>
      <c r="RIJ17" s="538"/>
      <c r="RIK17" s="539"/>
      <c r="RIM17" s="540"/>
      <c r="RIN17" s="540"/>
      <c r="RIO17" s="542"/>
      <c r="RIP17" s="541"/>
      <c r="RIQ17" s="537"/>
      <c r="RIR17" s="266"/>
      <c r="RIS17" s="271"/>
      <c r="RIT17" s="271"/>
      <c r="RIU17" s="271"/>
      <c r="RIV17" s="271"/>
      <c r="RIW17" s="271"/>
      <c r="RIX17" s="272"/>
      <c r="RIY17" s="273"/>
      <c r="RIZ17" s="273"/>
      <c r="RJA17" s="273"/>
      <c r="RJB17" s="273"/>
      <c r="RJC17" s="274"/>
      <c r="RJD17" s="265"/>
      <c r="RJE17" s="537"/>
      <c r="RJF17" s="537"/>
      <c r="RJG17" s="538"/>
      <c r="RJH17" s="539"/>
      <c r="RJJ17" s="540"/>
      <c r="RJK17" s="540"/>
      <c r="RJL17" s="542"/>
      <c r="RJM17" s="541"/>
      <c r="RJN17" s="537"/>
      <c r="RJO17" s="266"/>
      <c r="RJP17" s="271"/>
      <c r="RJQ17" s="271"/>
      <c r="RJR17" s="271"/>
      <c r="RJS17" s="271"/>
      <c r="RJT17" s="271"/>
      <c r="RJU17" s="272"/>
      <c r="RJV17" s="273"/>
      <c r="RJW17" s="273"/>
      <c r="RJX17" s="273"/>
      <c r="RJY17" s="273"/>
      <c r="RJZ17" s="274"/>
      <c r="RKA17" s="265"/>
      <c r="RKB17" s="537"/>
      <c r="RKC17" s="537"/>
      <c r="RKD17" s="538"/>
      <c r="RKE17" s="539"/>
      <c r="RKG17" s="540"/>
      <c r="RKH17" s="540"/>
      <c r="RKI17" s="542"/>
      <c r="RKJ17" s="541"/>
      <c r="RKK17" s="537"/>
      <c r="RKL17" s="266"/>
      <c r="RKM17" s="271"/>
      <c r="RKN17" s="271"/>
      <c r="RKO17" s="271"/>
      <c r="RKP17" s="271"/>
      <c r="RKQ17" s="271"/>
      <c r="RKR17" s="272"/>
      <c r="RKS17" s="273"/>
      <c r="RKT17" s="273"/>
      <c r="RKU17" s="273"/>
      <c r="RKV17" s="273"/>
      <c r="RKW17" s="274"/>
      <c r="RKX17" s="265"/>
      <c r="RKY17" s="537"/>
      <c r="RKZ17" s="537"/>
      <c r="RLA17" s="538"/>
      <c r="RLB17" s="539"/>
      <c r="RLD17" s="540"/>
      <c r="RLE17" s="540"/>
      <c r="RLF17" s="542"/>
      <c r="RLG17" s="541"/>
      <c r="RLH17" s="537"/>
      <c r="RLI17" s="266"/>
      <c r="RLJ17" s="271"/>
      <c r="RLK17" s="271"/>
      <c r="RLL17" s="271"/>
      <c r="RLM17" s="271"/>
      <c r="RLN17" s="271"/>
      <c r="RLO17" s="272"/>
      <c r="RLP17" s="273"/>
      <c r="RLQ17" s="273"/>
      <c r="RLR17" s="273"/>
      <c r="RLS17" s="273"/>
      <c r="RLT17" s="274"/>
      <c r="RLU17" s="265"/>
      <c r="RLV17" s="537"/>
      <c r="RLW17" s="537"/>
      <c r="RLX17" s="538"/>
      <c r="RLY17" s="539"/>
      <c r="RMA17" s="540"/>
      <c r="RMB17" s="540"/>
      <c r="RMC17" s="542"/>
      <c r="RMD17" s="541"/>
      <c r="RME17" s="537"/>
      <c r="RMF17" s="266"/>
      <c r="RMG17" s="271"/>
      <c r="RMH17" s="271"/>
      <c r="RMI17" s="271"/>
      <c r="RMJ17" s="271"/>
      <c r="RMK17" s="271"/>
      <c r="RML17" s="272"/>
      <c r="RMM17" s="273"/>
      <c r="RMN17" s="273"/>
      <c r="RMO17" s="273"/>
      <c r="RMP17" s="273"/>
      <c r="RMQ17" s="274"/>
      <c r="RMR17" s="265"/>
      <c r="RMS17" s="537"/>
      <c r="RMT17" s="537"/>
      <c r="RMU17" s="538"/>
      <c r="RMV17" s="539"/>
      <c r="RMX17" s="540"/>
      <c r="RMY17" s="540"/>
      <c r="RMZ17" s="542"/>
      <c r="RNA17" s="541"/>
      <c r="RNB17" s="537"/>
      <c r="RNC17" s="266"/>
      <c r="RND17" s="271"/>
      <c r="RNE17" s="271"/>
      <c r="RNF17" s="271"/>
      <c r="RNG17" s="271"/>
      <c r="RNH17" s="271"/>
      <c r="RNI17" s="272"/>
      <c r="RNJ17" s="273"/>
      <c r="RNK17" s="273"/>
      <c r="RNL17" s="273"/>
      <c r="RNM17" s="273"/>
      <c r="RNN17" s="274"/>
      <c r="RNO17" s="265"/>
      <c r="RNP17" s="537"/>
      <c r="RNQ17" s="537"/>
      <c r="RNR17" s="538"/>
      <c r="RNS17" s="539"/>
      <c r="RNU17" s="540"/>
      <c r="RNV17" s="540"/>
      <c r="RNW17" s="542"/>
      <c r="RNX17" s="541"/>
      <c r="RNY17" s="537"/>
      <c r="RNZ17" s="266"/>
      <c r="ROA17" s="271"/>
      <c r="ROB17" s="271"/>
      <c r="ROC17" s="271"/>
      <c r="ROD17" s="271"/>
      <c r="ROE17" s="271"/>
      <c r="ROF17" s="272"/>
      <c r="ROG17" s="273"/>
      <c r="ROH17" s="273"/>
      <c r="ROI17" s="273"/>
      <c r="ROJ17" s="273"/>
      <c r="ROK17" s="274"/>
      <c r="ROL17" s="265"/>
      <c r="ROM17" s="537"/>
      <c r="RON17" s="537"/>
      <c r="ROO17" s="538"/>
      <c r="ROP17" s="539"/>
      <c r="ROR17" s="540"/>
      <c r="ROS17" s="540"/>
      <c r="ROT17" s="542"/>
      <c r="ROU17" s="541"/>
      <c r="ROV17" s="537"/>
      <c r="ROW17" s="266"/>
      <c r="ROX17" s="271"/>
      <c r="ROY17" s="271"/>
      <c r="ROZ17" s="271"/>
      <c r="RPA17" s="271"/>
      <c r="RPB17" s="271"/>
      <c r="RPC17" s="272"/>
      <c r="RPD17" s="273"/>
      <c r="RPE17" s="273"/>
      <c r="RPF17" s="273"/>
      <c r="RPG17" s="273"/>
      <c r="RPH17" s="274"/>
      <c r="RPI17" s="265"/>
      <c r="RPJ17" s="537"/>
      <c r="RPK17" s="537"/>
      <c r="RPL17" s="538"/>
      <c r="RPM17" s="539"/>
      <c r="RPO17" s="540"/>
      <c r="RPP17" s="540"/>
      <c r="RPQ17" s="542"/>
      <c r="RPR17" s="541"/>
      <c r="RPS17" s="537"/>
      <c r="RPT17" s="266"/>
      <c r="RPU17" s="271"/>
      <c r="RPV17" s="271"/>
      <c r="RPW17" s="271"/>
      <c r="RPX17" s="271"/>
      <c r="RPY17" s="271"/>
      <c r="RPZ17" s="272"/>
      <c r="RQA17" s="273"/>
      <c r="RQB17" s="273"/>
      <c r="RQC17" s="273"/>
      <c r="RQD17" s="273"/>
      <c r="RQE17" s="274"/>
      <c r="RQF17" s="265"/>
      <c r="RQG17" s="537"/>
      <c r="RQH17" s="537"/>
      <c r="RQI17" s="538"/>
      <c r="RQJ17" s="539"/>
      <c r="RQL17" s="540"/>
      <c r="RQM17" s="540"/>
      <c r="RQN17" s="542"/>
      <c r="RQO17" s="541"/>
      <c r="RQP17" s="537"/>
      <c r="RQQ17" s="266"/>
      <c r="RQR17" s="271"/>
      <c r="RQS17" s="271"/>
      <c r="RQT17" s="271"/>
      <c r="RQU17" s="271"/>
      <c r="RQV17" s="271"/>
      <c r="RQW17" s="272"/>
      <c r="RQX17" s="273"/>
      <c r="RQY17" s="273"/>
      <c r="RQZ17" s="273"/>
      <c r="RRA17" s="273"/>
      <c r="RRB17" s="274"/>
      <c r="RRC17" s="265"/>
      <c r="RRD17" s="537"/>
      <c r="RRE17" s="537"/>
      <c r="RRF17" s="538"/>
      <c r="RRG17" s="539"/>
      <c r="RRI17" s="540"/>
      <c r="RRJ17" s="540"/>
      <c r="RRK17" s="542"/>
      <c r="RRL17" s="541"/>
      <c r="RRM17" s="537"/>
      <c r="RRN17" s="266"/>
      <c r="RRO17" s="271"/>
      <c r="RRP17" s="271"/>
      <c r="RRQ17" s="271"/>
      <c r="RRR17" s="271"/>
      <c r="RRS17" s="271"/>
      <c r="RRT17" s="272"/>
      <c r="RRU17" s="273"/>
      <c r="RRV17" s="273"/>
      <c r="RRW17" s="273"/>
      <c r="RRX17" s="273"/>
      <c r="RRY17" s="274"/>
      <c r="RRZ17" s="265"/>
      <c r="RSA17" s="537"/>
      <c r="RSB17" s="537"/>
      <c r="RSC17" s="538"/>
      <c r="RSD17" s="539"/>
      <c r="RSF17" s="540"/>
      <c r="RSG17" s="540"/>
      <c r="RSH17" s="542"/>
      <c r="RSI17" s="541"/>
      <c r="RSJ17" s="537"/>
      <c r="RSK17" s="266"/>
      <c r="RSL17" s="271"/>
      <c r="RSM17" s="271"/>
      <c r="RSN17" s="271"/>
      <c r="RSO17" s="271"/>
      <c r="RSP17" s="271"/>
      <c r="RSQ17" s="272"/>
      <c r="RSR17" s="273"/>
      <c r="RSS17" s="273"/>
      <c r="RST17" s="273"/>
      <c r="RSU17" s="273"/>
      <c r="RSV17" s="274"/>
      <c r="RSW17" s="265"/>
      <c r="RSX17" s="537"/>
      <c r="RSY17" s="537"/>
      <c r="RSZ17" s="538"/>
      <c r="RTA17" s="539"/>
      <c r="RTC17" s="540"/>
      <c r="RTD17" s="540"/>
      <c r="RTE17" s="542"/>
      <c r="RTF17" s="541"/>
      <c r="RTG17" s="537"/>
      <c r="RTH17" s="266"/>
      <c r="RTI17" s="271"/>
      <c r="RTJ17" s="271"/>
      <c r="RTK17" s="271"/>
      <c r="RTL17" s="271"/>
      <c r="RTM17" s="271"/>
      <c r="RTN17" s="272"/>
      <c r="RTO17" s="273"/>
      <c r="RTP17" s="273"/>
      <c r="RTQ17" s="273"/>
      <c r="RTR17" s="273"/>
      <c r="RTS17" s="274"/>
      <c r="RTT17" s="265"/>
      <c r="RTU17" s="537"/>
      <c r="RTV17" s="537"/>
      <c r="RTW17" s="538"/>
      <c r="RTX17" s="539"/>
      <c r="RTZ17" s="540"/>
      <c r="RUA17" s="540"/>
      <c r="RUB17" s="542"/>
      <c r="RUC17" s="541"/>
      <c r="RUD17" s="537"/>
      <c r="RUE17" s="266"/>
      <c r="RUF17" s="271"/>
      <c r="RUG17" s="271"/>
      <c r="RUH17" s="271"/>
      <c r="RUI17" s="271"/>
      <c r="RUJ17" s="271"/>
      <c r="RUK17" s="272"/>
      <c r="RUL17" s="273"/>
      <c r="RUM17" s="273"/>
      <c r="RUN17" s="273"/>
      <c r="RUO17" s="273"/>
      <c r="RUP17" s="274"/>
      <c r="RUQ17" s="265"/>
      <c r="RUR17" s="537"/>
      <c r="RUS17" s="537"/>
      <c r="RUT17" s="538"/>
      <c r="RUU17" s="539"/>
      <c r="RUW17" s="540"/>
      <c r="RUX17" s="540"/>
      <c r="RUY17" s="542"/>
      <c r="RUZ17" s="541"/>
      <c r="RVA17" s="537"/>
      <c r="RVB17" s="266"/>
      <c r="RVC17" s="271"/>
      <c r="RVD17" s="271"/>
      <c r="RVE17" s="271"/>
      <c r="RVF17" s="271"/>
      <c r="RVG17" s="271"/>
      <c r="RVH17" s="272"/>
      <c r="RVI17" s="273"/>
      <c r="RVJ17" s="273"/>
      <c r="RVK17" s="273"/>
      <c r="RVL17" s="273"/>
      <c r="RVM17" s="274"/>
      <c r="RVN17" s="265"/>
      <c r="RVO17" s="537"/>
      <c r="RVP17" s="537"/>
      <c r="RVQ17" s="538"/>
      <c r="RVR17" s="539"/>
      <c r="RVT17" s="540"/>
      <c r="RVU17" s="540"/>
      <c r="RVV17" s="542"/>
      <c r="RVW17" s="541"/>
      <c r="RVX17" s="537"/>
      <c r="RVY17" s="266"/>
      <c r="RVZ17" s="271"/>
      <c r="RWA17" s="271"/>
      <c r="RWB17" s="271"/>
      <c r="RWC17" s="271"/>
      <c r="RWD17" s="271"/>
      <c r="RWE17" s="272"/>
      <c r="RWF17" s="273"/>
      <c r="RWG17" s="273"/>
      <c r="RWH17" s="273"/>
      <c r="RWI17" s="273"/>
      <c r="RWJ17" s="274"/>
      <c r="RWK17" s="265"/>
      <c r="RWL17" s="537"/>
      <c r="RWM17" s="537"/>
      <c r="RWN17" s="538"/>
      <c r="RWO17" s="539"/>
      <c r="RWQ17" s="540"/>
      <c r="RWR17" s="540"/>
      <c r="RWS17" s="542"/>
      <c r="RWT17" s="541"/>
      <c r="RWU17" s="537"/>
      <c r="RWV17" s="266"/>
      <c r="RWW17" s="271"/>
      <c r="RWX17" s="271"/>
      <c r="RWY17" s="271"/>
      <c r="RWZ17" s="271"/>
      <c r="RXA17" s="271"/>
      <c r="RXB17" s="272"/>
      <c r="RXC17" s="273"/>
      <c r="RXD17" s="273"/>
      <c r="RXE17" s="273"/>
      <c r="RXF17" s="273"/>
      <c r="RXG17" s="274"/>
      <c r="RXH17" s="265"/>
      <c r="RXI17" s="537"/>
      <c r="RXJ17" s="537"/>
      <c r="RXK17" s="538"/>
      <c r="RXL17" s="539"/>
      <c r="RXN17" s="540"/>
      <c r="RXO17" s="540"/>
      <c r="RXP17" s="542"/>
      <c r="RXQ17" s="541"/>
      <c r="RXR17" s="537"/>
      <c r="RXS17" s="266"/>
      <c r="RXT17" s="271"/>
      <c r="RXU17" s="271"/>
      <c r="RXV17" s="271"/>
      <c r="RXW17" s="271"/>
      <c r="RXX17" s="271"/>
      <c r="RXY17" s="272"/>
      <c r="RXZ17" s="273"/>
      <c r="RYA17" s="273"/>
      <c r="RYB17" s="273"/>
      <c r="RYC17" s="273"/>
      <c r="RYD17" s="274"/>
      <c r="RYE17" s="265"/>
      <c r="RYF17" s="537"/>
      <c r="RYG17" s="537"/>
      <c r="RYH17" s="538"/>
      <c r="RYI17" s="539"/>
      <c r="RYK17" s="540"/>
      <c r="RYL17" s="540"/>
      <c r="RYM17" s="542"/>
      <c r="RYN17" s="541"/>
      <c r="RYO17" s="537"/>
      <c r="RYP17" s="266"/>
      <c r="RYQ17" s="271"/>
      <c r="RYR17" s="271"/>
      <c r="RYS17" s="271"/>
      <c r="RYT17" s="271"/>
      <c r="RYU17" s="271"/>
      <c r="RYV17" s="272"/>
      <c r="RYW17" s="273"/>
      <c r="RYX17" s="273"/>
      <c r="RYY17" s="273"/>
      <c r="RYZ17" s="273"/>
      <c r="RZA17" s="274"/>
      <c r="RZB17" s="265"/>
      <c r="RZC17" s="537"/>
      <c r="RZD17" s="537"/>
      <c r="RZE17" s="538"/>
      <c r="RZF17" s="539"/>
      <c r="RZH17" s="540"/>
      <c r="RZI17" s="540"/>
      <c r="RZJ17" s="542"/>
      <c r="RZK17" s="541"/>
      <c r="RZL17" s="537"/>
      <c r="RZM17" s="266"/>
      <c r="RZN17" s="271"/>
      <c r="RZO17" s="271"/>
      <c r="RZP17" s="271"/>
      <c r="RZQ17" s="271"/>
      <c r="RZR17" s="271"/>
      <c r="RZS17" s="272"/>
      <c r="RZT17" s="273"/>
      <c r="RZU17" s="273"/>
      <c r="RZV17" s="273"/>
      <c r="RZW17" s="273"/>
      <c r="RZX17" s="274"/>
      <c r="RZY17" s="265"/>
      <c r="RZZ17" s="537"/>
      <c r="SAA17" s="537"/>
      <c r="SAB17" s="538"/>
      <c r="SAC17" s="539"/>
      <c r="SAE17" s="540"/>
      <c r="SAF17" s="540"/>
      <c r="SAG17" s="542"/>
      <c r="SAH17" s="541"/>
      <c r="SAI17" s="537"/>
      <c r="SAJ17" s="266"/>
      <c r="SAK17" s="271"/>
      <c r="SAL17" s="271"/>
      <c r="SAM17" s="271"/>
      <c r="SAN17" s="271"/>
      <c r="SAO17" s="271"/>
      <c r="SAP17" s="272"/>
      <c r="SAQ17" s="273"/>
      <c r="SAR17" s="273"/>
      <c r="SAS17" s="273"/>
      <c r="SAT17" s="273"/>
      <c r="SAU17" s="274"/>
      <c r="SAV17" s="265"/>
      <c r="SAW17" s="537"/>
      <c r="SAX17" s="537"/>
      <c r="SAY17" s="538"/>
      <c r="SAZ17" s="539"/>
      <c r="SBB17" s="540"/>
      <c r="SBC17" s="540"/>
      <c r="SBD17" s="542"/>
      <c r="SBE17" s="541"/>
      <c r="SBF17" s="537"/>
      <c r="SBG17" s="266"/>
      <c r="SBH17" s="271"/>
      <c r="SBI17" s="271"/>
      <c r="SBJ17" s="271"/>
      <c r="SBK17" s="271"/>
      <c r="SBL17" s="271"/>
      <c r="SBM17" s="272"/>
      <c r="SBN17" s="273"/>
      <c r="SBO17" s="273"/>
      <c r="SBP17" s="273"/>
      <c r="SBQ17" s="273"/>
      <c r="SBR17" s="274"/>
      <c r="SBS17" s="265"/>
      <c r="SBT17" s="537"/>
      <c r="SBU17" s="537"/>
      <c r="SBV17" s="538"/>
      <c r="SBW17" s="539"/>
      <c r="SBY17" s="540"/>
      <c r="SBZ17" s="540"/>
      <c r="SCA17" s="542"/>
      <c r="SCB17" s="541"/>
      <c r="SCC17" s="537"/>
      <c r="SCD17" s="266"/>
      <c r="SCE17" s="271"/>
      <c r="SCF17" s="271"/>
      <c r="SCG17" s="271"/>
      <c r="SCH17" s="271"/>
      <c r="SCI17" s="271"/>
      <c r="SCJ17" s="272"/>
      <c r="SCK17" s="273"/>
      <c r="SCL17" s="273"/>
      <c r="SCM17" s="273"/>
      <c r="SCN17" s="273"/>
      <c r="SCO17" s="274"/>
      <c r="SCP17" s="265"/>
      <c r="SCQ17" s="537"/>
      <c r="SCR17" s="537"/>
      <c r="SCS17" s="538"/>
      <c r="SCT17" s="539"/>
      <c r="SCV17" s="540"/>
      <c r="SCW17" s="540"/>
      <c r="SCX17" s="542"/>
      <c r="SCY17" s="541"/>
      <c r="SCZ17" s="537"/>
      <c r="SDA17" s="266"/>
      <c r="SDB17" s="271"/>
      <c r="SDC17" s="271"/>
      <c r="SDD17" s="271"/>
      <c r="SDE17" s="271"/>
      <c r="SDF17" s="271"/>
      <c r="SDG17" s="272"/>
      <c r="SDH17" s="273"/>
      <c r="SDI17" s="273"/>
      <c r="SDJ17" s="273"/>
      <c r="SDK17" s="273"/>
      <c r="SDL17" s="274"/>
      <c r="SDM17" s="265"/>
      <c r="SDN17" s="537"/>
      <c r="SDO17" s="537"/>
      <c r="SDP17" s="538"/>
      <c r="SDQ17" s="539"/>
      <c r="SDS17" s="540"/>
      <c r="SDT17" s="540"/>
      <c r="SDU17" s="542"/>
      <c r="SDV17" s="541"/>
      <c r="SDW17" s="537"/>
      <c r="SDX17" s="266"/>
      <c r="SDY17" s="271"/>
      <c r="SDZ17" s="271"/>
      <c r="SEA17" s="271"/>
      <c r="SEB17" s="271"/>
      <c r="SEC17" s="271"/>
      <c r="SED17" s="272"/>
      <c r="SEE17" s="273"/>
      <c r="SEF17" s="273"/>
      <c r="SEG17" s="273"/>
      <c r="SEH17" s="273"/>
      <c r="SEI17" s="274"/>
      <c r="SEJ17" s="265"/>
      <c r="SEK17" s="537"/>
      <c r="SEL17" s="537"/>
      <c r="SEM17" s="538"/>
      <c r="SEN17" s="539"/>
      <c r="SEP17" s="540"/>
      <c r="SEQ17" s="540"/>
      <c r="SER17" s="542"/>
      <c r="SES17" s="541"/>
      <c r="SET17" s="537"/>
      <c r="SEU17" s="266"/>
      <c r="SEV17" s="271"/>
      <c r="SEW17" s="271"/>
      <c r="SEX17" s="271"/>
      <c r="SEY17" s="271"/>
      <c r="SEZ17" s="271"/>
      <c r="SFA17" s="272"/>
      <c r="SFB17" s="273"/>
      <c r="SFC17" s="273"/>
      <c r="SFD17" s="273"/>
      <c r="SFE17" s="273"/>
      <c r="SFF17" s="274"/>
      <c r="SFG17" s="265"/>
      <c r="SFH17" s="537"/>
      <c r="SFI17" s="537"/>
      <c r="SFJ17" s="538"/>
      <c r="SFK17" s="539"/>
      <c r="SFM17" s="540"/>
      <c r="SFN17" s="540"/>
      <c r="SFO17" s="542"/>
      <c r="SFP17" s="541"/>
      <c r="SFQ17" s="537"/>
      <c r="SFR17" s="266"/>
      <c r="SFS17" s="271"/>
      <c r="SFT17" s="271"/>
      <c r="SFU17" s="271"/>
      <c r="SFV17" s="271"/>
      <c r="SFW17" s="271"/>
      <c r="SFX17" s="272"/>
      <c r="SFY17" s="273"/>
      <c r="SFZ17" s="273"/>
      <c r="SGA17" s="273"/>
      <c r="SGB17" s="273"/>
      <c r="SGC17" s="274"/>
      <c r="SGD17" s="265"/>
      <c r="SGE17" s="537"/>
      <c r="SGF17" s="537"/>
      <c r="SGG17" s="538"/>
      <c r="SGH17" s="539"/>
      <c r="SGJ17" s="540"/>
      <c r="SGK17" s="540"/>
      <c r="SGL17" s="542"/>
      <c r="SGM17" s="541"/>
      <c r="SGN17" s="537"/>
      <c r="SGO17" s="266"/>
      <c r="SGP17" s="271"/>
      <c r="SGQ17" s="271"/>
      <c r="SGR17" s="271"/>
      <c r="SGS17" s="271"/>
      <c r="SGT17" s="271"/>
      <c r="SGU17" s="272"/>
      <c r="SGV17" s="273"/>
      <c r="SGW17" s="273"/>
      <c r="SGX17" s="273"/>
      <c r="SGY17" s="273"/>
      <c r="SGZ17" s="274"/>
      <c r="SHA17" s="265"/>
      <c r="SHB17" s="537"/>
      <c r="SHC17" s="537"/>
      <c r="SHD17" s="538"/>
      <c r="SHE17" s="539"/>
      <c r="SHG17" s="540"/>
      <c r="SHH17" s="540"/>
      <c r="SHI17" s="542"/>
      <c r="SHJ17" s="541"/>
      <c r="SHK17" s="537"/>
      <c r="SHL17" s="266"/>
      <c r="SHM17" s="271"/>
      <c r="SHN17" s="271"/>
      <c r="SHO17" s="271"/>
      <c r="SHP17" s="271"/>
      <c r="SHQ17" s="271"/>
      <c r="SHR17" s="272"/>
      <c r="SHS17" s="273"/>
      <c r="SHT17" s="273"/>
      <c r="SHU17" s="273"/>
      <c r="SHV17" s="273"/>
      <c r="SHW17" s="274"/>
      <c r="SHX17" s="265"/>
      <c r="SHY17" s="537"/>
      <c r="SHZ17" s="537"/>
      <c r="SIA17" s="538"/>
      <c r="SIB17" s="539"/>
      <c r="SID17" s="540"/>
      <c r="SIE17" s="540"/>
      <c r="SIF17" s="542"/>
      <c r="SIG17" s="541"/>
      <c r="SIH17" s="537"/>
      <c r="SII17" s="266"/>
      <c r="SIJ17" s="271"/>
      <c r="SIK17" s="271"/>
      <c r="SIL17" s="271"/>
      <c r="SIM17" s="271"/>
      <c r="SIN17" s="271"/>
      <c r="SIO17" s="272"/>
      <c r="SIP17" s="273"/>
      <c r="SIQ17" s="273"/>
      <c r="SIR17" s="273"/>
      <c r="SIS17" s="273"/>
      <c r="SIT17" s="274"/>
      <c r="SIU17" s="265"/>
      <c r="SIV17" s="537"/>
      <c r="SIW17" s="537"/>
      <c r="SIX17" s="538"/>
      <c r="SIY17" s="539"/>
      <c r="SJA17" s="540"/>
      <c r="SJB17" s="540"/>
      <c r="SJC17" s="542"/>
      <c r="SJD17" s="541"/>
      <c r="SJE17" s="537"/>
      <c r="SJF17" s="266"/>
      <c r="SJG17" s="271"/>
      <c r="SJH17" s="271"/>
      <c r="SJI17" s="271"/>
      <c r="SJJ17" s="271"/>
      <c r="SJK17" s="271"/>
      <c r="SJL17" s="272"/>
      <c r="SJM17" s="273"/>
      <c r="SJN17" s="273"/>
      <c r="SJO17" s="273"/>
      <c r="SJP17" s="273"/>
      <c r="SJQ17" s="274"/>
      <c r="SJR17" s="265"/>
      <c r="SJS17" s="537"/>
      <c r="SJT17" s="537"/>
      <c r="SJU17" s="538"/>
      <c r="SJV17" s="539"/>
      <c r="SJX17" s="540"/>
      <c r="SJY17" s="540"/>
      <c r="SJZ17" s="542"/>
      <c r="SKA17" s="541"/>
      <c r="SKB17" s="537"/>
      <c r="SKC17" s="266"/>
      <c r="SKD17" s="271"/>
      <c r="SKE17" s="271"/>
      <c r="SKF17" s="271"/>
      <c r="SKG17" s="271"/>
      <c r="SKH17" s="271"/>
      <c r="SKI17" s="272"/>
      <c r="SKJ17" s="273"/>
      <c r="SKK17" s="273"/>
      <c r="SKL17" s="273"/>
      <c r="SKM17" s="273"/>
      <c r="SKN17" s="274"/>
      <c r="SKO17" s="265"/>
      <c r="SKP17" s="537"/>
      <c r="SKQ17" s="537"/>
      <c r="SKR17" s="538"/>
      <c r="SKS17" s="539"/>
      <c r="SKU17" s="540"/>
      <c r="SKV17" s="540"/>
      <c r="SKW17" s="542"/>
      <c r="SKX17" s="541"/>
      <c r="SKY17" s="537"/>
      <c r="SKZ17" s="266"/>
      <c r="SLA17" s="271"/>
      <c r="SLB17" s="271"/>
      <c r="SLC17" s="271"/>
      <c r="SLD17" s="271"/>
      <c r="SLE17" s="271"/>
      <c r="SLF17" s="272"/>
      <c r="SLG17" s="273"/>
      <c r="SLH17" s="273"/>
      <c r="SLI17" s="273"/>
      <c r="SLJ17" s="273"/>
      <c r="SLK17" s="274"/>
      <c r="SLL17" s="265"/>
      <c r="SLM17" s="537"/>
      <c r="SLN17" s="537"/>
      <c r="SLO17" s="538"/>
      <c r="SLP17" s="539"/>
      <c r="SLR17" s="540"/>
      <c r="SLS17" s="540"/>
      <c r="SLT17" s="542"/>
      <c r="SLU17" s="541"/>
      <c r="SLV17" s="537"/>
      <c r="SLW17" s="266"/>
      <c r="SLX17" s="271"/>
      <c r="SLY17" s="271"/>
      <c r="SLZ17" s="271"/>
      <c r="SMA17" s="271"/>
      <c r="SMB17" s="271"/>
      <c r="SMC17" s="272"/>
      <c r="SMD17" s="273"/>
      <c r="SME17" s="273"/>
      <c r="SMF17" s="273"/>
      <c r="SMG17" s="273"/>
      <c r="SMH17" s="274"/>
      <c r="SMI17" s="265"/>
      <c r="SMJ17" s="537"/>
      <c r="SMK17" s="537"/>
      <c r="SML17" s="538"/>
      <c r="SMM17" s="539"/>
      <c r="SMO17" s="540"/>
      <c r="SMP17" s="540"/>
      <c r="SMQ17" s="542"/>
      <c r="SMR17" s="541"/>
      <c r="SMS17" s="537"/>
      <c r="SMT17" s="266"/>
      <c r="SMU17" s="271"/>
      <c r="SMV17" s="271"/>
      <c r="SMW17" s="271"/>
      <c r="SMX17" s="271"/>
      <c r="SMY17" s="271"/>
      <c r="SMZ17" s="272"/>
      <c r="SNA17" s="273"/>
      <c r="SNB17" s="273"/>
      <c r="SNC17" s="273"/>
      <c r="SND17" s="273"/>
      <c r="SNE17" s="274"/>
      <c r="SNF17" s="265"/>
      <c r="SNG17" s="537"/>
      <c r="SNH17" s="537"/>
      <c r="SNI17" s="538"/>
      <c r="SNJ17" s="539"/>
      <c r="SNL17" s="540"/>
      <c r="SNM17" s="540"/>
      <c r="SNN17" s="542"/>
      <c r="SNO17" s="541"/>
      <c r="SNP17" s="537"/>
      <c r="SNQ17" s="266"/>
      <c r="SNR17" s="271"/>
      <c r="SNS17" s="271"/>
      <c r="SNT17" s="271"/>
      <c r="SNU17" s="271"/>
      <c r="SNV17" s="271"/>
      <c r="SNW17" s="272"/>
      <c r="SNX17" s="273"/>
      <c r="SNY17" s="273"/>
      <c r="SNZ17" s="273"/>
      <c r="SOA17" s="273"/>
      <c r="SOB17" s="274"/>
      <c r="SOC17" s="265"/>
      <c r="SOD17" s="537"/>
      <c r="SOE17" s="537"/>
      <c r="SOF17" s="538"/>
      <c r="SOG17" s="539"/>
      <c r="SOI17" s="540"/>
      <c r="SOJ17" s="540"/>
      <c r="SOK17" s="542"/>
      <c r="SOL17" s="541"/>
      <c r="SOM17" s="537"/>
      <c r="SON17" s="266"/>
      <c r="SOO17" s="271"/>
      <c r="SOP17" s="271"/>
      <c r="SOQ17" s="271"/>
      <c r="SOR17" s="271"/>
      <c r="SOS17" s="271"/>
      <c r="SOT17" s="272"/>
      <c r="SOU17" s="273"/>
      <c r="SOV17" s="273"/>
      <c r="SOW17" s="273"/>
      <c r="SOX17" s="273"/>
      <c r="SOY17" s="274"/>
      <c r="SOZ17" s="265"/>
      <c r="SPA17" s="537"/>
      <c r="SPB17" s="537"/>
      <c r="SPC17" s="538"/>
      <c r="SPD17" s="539"/>
      <c r="SPF17" s="540"/>
      <c r="SPG17" s="540"/>
      <c r="SPH17" s="542"/>
      <c r="SPI17" s="541"/>
      <c r="SPJ17" s="537"/>
      <c r="SPK17" s="266"/>
      <c r="SPL17" s="271"/>
      <c r="SPM17" s="271"/>
      <c r="SPN17" s="271"/>
      <c r="SPO17" s="271"/>
      <c r="SPP17" s="271"/>
      <c r="SPQ17" s="272"/>
      <c r="SPR17" s="273"/>
      <c r="SPS17" s="273"/>
      <c r="SPT17" s="273"/>
      <c r="SPU17" s="273"/>
      <c r="SPV17" s="274"/>
      <c r="SPW17" s="265"/>
      <c r="SPX17" s="537"/>
      <c r="SPY17" s="537"/>
      <c r="SPZ17" s="538"/>
      <c r="SQA17" s="539"/>
      <c r="SQC17" s="540"/>
      <c r="SQD17" s="540"/>
      <c r="SQE17" s="542"/>
      <c r="SQF17" s="541"/>
      <c r="SQG17" s="537"/>
      <c r="SQH17" s="266"/>
      <c r="SQI17" s="271"/>
      <c r="SQJ17" s="271"/>
      <c r="SQK17" s="271"/>
      <c r="SQL17" s="271"/>
      <c r="SQM17" s="271"/>
      <c r="SQN17" s="272"/>
      <c r="SQO17" s="273"/>
      <c r="SQP17" s="273"/>
      <c r="SQQ17" s="273"/>
      <c r="SQR17" s="273"/>
      <c r="SQS17" s="274"/>
      <c r="SQT17" s="265"/>
      <c r="SQU17" s="537"/>
      <c r="SQV17" s="537"/>
      <c r="SQW17" s="538"/>
      <c r="SQX17" s="539"/>
      <c r="SQZ17" s="540"/>
      <c r="SRA17" s="540"/>
      <c r="SRB17" s="542"/>
      <c r="SRC17" s="541"/>
      <c r="SRD17" s="537"/>
      <c r="SRE17" s="266"/>
      <c r="SRF17" s="271"/>
      <c r="SRG17" s="271"/>
      <c r="SRH17" s="271"/>
      <c r="SRI17" s="271"/>
      <c r="SRJ17" s="271"/>
      <c r="SRK17" s="272"/>
      <c r="SRL17" s="273"/>
      <c r="SRM17" s="273"/>
      <c r="SRN17" s="273"/>
      <c r="SRO17" s="273"/>
      <c r="SRP17" s="274"/>
      <c r="SRQ17" s="265"/>
      <c r="SRR17" s="537"/>
      <c r="SRS17" s="537"/>
      <c r="SRT17" s="538"/>
      <c r="SRU17" s="539"/>
      <c r="SRW17" s="540"/>
      <c r="SRX17" s="540"/>
      <c r="SRY17" s="542"/>
      <c r="SRZ17" s="541"/>
      <c r="SSA17" s="537"/>
      <c r="SSB17" s="266"/>
      <c r="SSC17" s="271"/>
      <c r="SSD17" s="271"/>
      <c r="SSE17" s="271"/>
      <c r="SSF17" s="271"/>
      <c r="SSG17" s="271"/>
      <c r="SSH17" s="272"/>
      <c r="SSI17" s="273"/>
      <c r="SSJ17" s="273"/>
      <c r="SSK17" s="273"/>
      <c r="SSL17" s="273"/>
      <c r="SSM17" s="274"/>
      <c r="SSN17" s="265"/>
      <c r="SSO17" s="537"/>
      <c r="SSP17" s="537"/>
      <c r="SSQ17" s="538"/>
      <c r="SSR17" s="539"/>
      <c r="SST17" s="540"/>
      <c r="SSU17" s="540"/>
      <c r="SSV17" s="542"/>
      <c r="SSW17" s="541"/>
      <c r="SSX17" s="537"/>
      <c r="SSY17" s="266"/>
      <c r="SSZ17" s="271"/>
      <c r="STA17" s="271"/>
      <c r="STB17" s="271"/>
      <c r="STC17" s="271"/>
      <c r="STD17" s="271"/>
      <c r="STE17" s="272"/>
      <c r="STF17" s="273"/>
      <c r="STG17" s="273"/>
      <c r="STH17" s="273"/>
      <c r="STI17" s="273"/>
      <c r="STJ17" s="274"/>
      <c r="STK17" s="265"/>
      <c r="STL17" s="537"/>
      <c r="STM17" s="537"/>
      <c r="STN17" s="538"/>
      <c r="STO17" s="539"/>
      <c r="STQ17" s="540"/>
      <c r="STR17" s="540"/>
      <c r="STS17" s="542"/>
      <c r="STT17" s="541"/>
      <c r="STU17" s="537"/>
      <c r="STV17" s="266"/>
      <c r="STW17" s="271"/>
      <c r="STX17" s="271"/>
      <c r="STY17" s="271"/>
      <c r="STZ17" s="271"/>
      <c r="SUA17" s="271"/>
      <c r="SUB17" s="272"/>
      <c r="SUC17" s="273"/>
      <c r="SUD17" s="273"/>
      <c r="SUE17" s="273"/>
      <c r="SUF17" s="273"/>
      <c r="SUG17" s="274"/>
      <c r="SUH17" s="265"/>
      <c r="SUI17" s="537"/>
      <c r="SUJ17" s="537"/>
      <c r="SUK17" s="538"/>
      <c r="SUL17" s="539"/>
      <c r="SUN17" s="540"/>
      <c r="SUO17" s="540"/>
      <c r="SUP17" s="542"/>
      <c r="SUQ17" s="541"/>
      <c r="SUR17" s="537"/>
      <c r="SUS17" s="266"/>
      <c r="SUT17" s="271"/>
      <c r="SUU17" s="271"/>
      <c r="SUV17" s="271"/>
      <c r="SUW17" s="271"/>
      <c r="SUX17" s="271"/>
      <c r="SUY17" s="272"/>
      <c r="SUZ17" s="273"/>
      <c r="SVA17" s="273"/>
      <c r="SVB17" s="273"/>
      <c r="SVC17" s="273"/>
      <c r="SVD17" s="274"/>
      <c r="SVE17" s="265"/>
      <c r="SVF17" s="537"/>
      <c r="SVG17" s="537"/>
      <c r="SVH17" s="538"/>
      <c r="SVI17" s="539"/>
      <c r="SVK17" s="540"/>
      <c r="SVL17" s="540"/>
      <c r="SVM17" s="542"/>
      <c r="SVN17" s="541"/>
      <c r="SVO17" s="537"/>
      <c r="SVP17" s="266"/>
      <c r="SVQ17" s="271"/>
      <c r="SVR17" s="271"/>
      <c r="SVS17" s="271"/>
      <c r="SVT17" s="271"/>
      <c r="SVU17" s="271"/>
      <c r="SVV17" s="272"/>
      <c r="SVW17" s="273"/>
      <c r="SVX17" s="273"/>
      <c r="SVY17" s="273"/>
      <c r="SVZ17" s="273"/>
      <c r="SWA17" s="274"/>
      <c r="SWB17" s="265"/>
      <c r="SWC17" s="537"/>
      <c r="SWD17" s="537"/>
      <c r="SWE17" s="538"/>
      <c r="SWF17" s="539"/>
      <c r="SWH17" s="540"/>
      <c r="SWI17" s="540"/>
      <c r="SWJ17" s="542"/>
      <c r="SWK17" s="541"/>
      <c r="SWL17" s="537"/>
      <c r="SWM17" s="266"/>
      <c r="SWN17" s="271"/>
      <c r="SWO17" s="271"/>
      <c r="SWP17" s="271"/>
      <c r="SWQ17" s="271"/>
      <c r="SWR17" s="271"/>
      <c r="SWS17" s="272"/>
      <c r="SWT17" s="273"/>
      <c r="SWU17" s="273"/>
      <c r="SWV17" s="273"/>
      <c r="SWW17" s="273"/>
      <c r="SWX17" s="274"/>
      <c r="SWY17" s="265"/>
      <c r="SWZ17" s="537"/>
      <c r="SXA17" s="537"/>
      <c r="SXB17" s="538"/>
      <c r="SXC17" s="539"/>
      <c r="SXE17" s="540"/>
      <c r="SXF17" s="540"/>
      <c r="SXG17" s="542"/>
      <c r="SXH17" s="541"/>
      <c r="SXI17" s="537"/>
      <c r="SXJ17" s="266"/>
      <c r="SXK17" s="271"/>
      <c r="SXL17" s="271"/>
      <c r="SXM17" s="271"/>
      <c r="SXN17" s="271"/>
      <c r="SXO17" s="271"/>
      <c r="SXP17" s="272"/>
      <c r="SXQ17" s="273"/>
      <c r="SXR17" s="273"/>
      <c r="SXS17" s="273"/>
      <c r="SXT17" s="273"/>
      <c r="SXU17" s="274"/>
      <c r="SXV17" s="265"/>
      <c r="SXW17" s="537"/>
      <c r="SXX17" s="537"/>
      <c r="SXY17" s="538"/>
      <c r="SXZ17" s="539"/>
      <c r="SYB17" s="540"/>
      <c r="SYC17" s="540"/>
      <c r="SYD17" s="542"/>
      <c r="SYE17" s="541"/>
      <c r="SYF17" s="537"/>
      <c r="SYG17" s="266"/>
      <c r="SYH17" s="271"/>
      <c r="SYI17" s="271"/>
      <c r="SYJ17" s="271"/>
      <c r="SYK17" s="271"/>
      <c r="SYL17" s="271"/>
      <c r="SYM17" s="272"/>
      <c r="SYN17" s="273"/>
      <c r="SYO17" s="273"/>
      <c r="SYP17" s="273"/>
      <c r="SYQ17" s="273"/>
      <c r="SYR17" s="274"/>
      <c r="SYS17" s="265"/>
      <c r="SYT17" s="537"/>
      <c r="SYU17" s="537"/>
      <c r="SYV17" s="538"/>
      <c r="SYW17" s="539"/>
      <c r="SYY17" s="540"/>
      <c r="SYZ17" s="540"/>
      <c r="SZA17" s="542"/>
      <c r="SZB17" s="541"/>
      <c r="SZC17" s="537"/>
      <c r="SZD17" s="266"/>
      <c r="SZE17" s="271"/>
      <c r="SZF17" s="271"/>
      <c r="SZG17" s="271"/>
      <c r="SZH17" s="271"/>
      <c r="SZI17" s="271"/>
      <c r="SZJ17" s="272"/>
      <c r="SZK17" s="273"/>
      <c r="SZL17" s="273"/>
      <c r="SZM17" s="273"/>
      <c r="SZN17" s="273"/>
      <c r="SZO17" s="274"/>
      <c r="SZP17" s="265"/>
      <c r="SZQ17" s="537"/>
      <c r="SZR17" s="537"/>
      <c r="SZS17" s="538"/>
      <c r="SZT17" s="539"/>
      <c r="SZV17" s="540"/>
      <c r="SZW17" s="540"/>
      <c r="SZX17" s="542"/>
      <c r="SZY17" s="541"/>
      <c r="SZZ17" s="537"/>
      <c r="TAA17" s="266"/>
      <c r="TAB17" s="271"/>
      <c r="TAC17" s="271"/>
      <c r="TAD17" s="271"/>
      <c r="TAE17" s="271"/>
      <c r="TAF17" s="271"/>
      <c r="TAG17" s="272"/>
      <c r="TAH17" s="273"/>
      <c r="TAI17" s="273"/>
      <c r="TAJ17" s="273"/>
      <c r="TAK17" s="273"/>
      <c r="TAL17" s="274"/>
      <c r="TAM17" s="265"/>
      <c r="TAN17" s="537"/>
      <c r="TAO17" s="537"/>
      <c r="TAP17" s="538"/>
      <c r="TAQ17" s="539"/>
      <c r="TAS17" s="540"/>
      <c r="TAT17" s="540"/>
      <c r="TAU17" s="542"/>
      <c r="TAV17" s="541"/>
      <c r="TAW17" s="537"/>
      <c r="TAX17" s="266"/>
      <c r="TAY17" s="271"/>
      <c r="TAZ17" s="271"/>
      <c r="TBA17" s="271"/>
      <c r="TBB17" s="271"/>
      <c r="TBC17" s="271"/>
      <c r="TBD17" s="272"/>
      <c r="TBE17" s="273"/>
      <c r="TBF17" s="273"/>
      <c r="TBG17" s="273"/>
      <c r="TBH17" s="273"/>
      <c r="TBI17" s="274"/>
      <c r="TBJ17" s="265"/>
      <c r="TBK17" s="537"/>
      <c r="TBL17" s="537"/>
      <c r="TBM17" s="538"/>
      <c r="TBN17" s="539"/>
      <c r="TBP17" s="540"/>
      <c r="TBQ17" s="540"/>
      <c r="TBR17" s="542"/>
      <c r="TBS17" s="541"/>
      <c r="TBT17" s="537"/>
      <c r="TBU17" s="266"/>
      <c r="TBV17" s="271"/>
      <c r="TBW17" s="271"/>
      <c r="TBX17" s="271"/>
      <c r="TBY17" s="271"/>
      <c r="TBZ17" s="271"/>
      <c r="TCA17" s="272"/>
      <c r="TCB17" s="273"/>
      <c r="TCC17" s="273"/>
      <c r="TCD17" s="273"/>
      <c r="TCE17" s="273"/>
      <c r="TCF17" s="274"/>
      <c r="TCG17" s="265"/>
      <c r="TCH17" s="537"/>
      <c r="TCI17" s="537"/>
      <c r="TCJ17" s="538"/>
      <c r="TCK17" s="539"/>
      <c r="TCM17" s="540"/>
      <c r="TCN17" s="540"/>
      <c r="TCO17" s="542"/>
      <c r="TCP17" s="541"/>
      <c r="TCQ17" s="537"/>
      <c r="TCR17" s="266"/>
      <c r="TCS17" s="271"/>
      <c r="TCT17" s="271"/>
      <c r="TCU17" s="271"/>
      <c r="TCV17" s="271"/>
      <c r="TCW17" s="271"/>
      <c r="TCX17" s="272"/>
      <c r="TCY17" s="273"/>
      <c r="TCZ17" s="273"/>
      <c r="TDA17" s="273"/>
      <c r="TDB17" s="273"/>
      <c r="TDC17" s="274"/>
      <c r="TDD17" s="265"/>
      <c r="TDE17" s="537"/>
      <c r="TDF17" s="537"/>
      <c r="TDG17" s="538"/>
      <c r="TDH17" s="539"/>
      <c r="TDJ17" s="540"/>
      <c r="TDK17" s="540"/>
      <c r="TDL17" s="542"/>
      <c r="TDM17" s="541"/>
      <c r="TDN17" s="537"/>
      <c r="TDO17" s="266"/>
      <c r="TDP17" s="271"/>
      <c r="TDQ17" s="271"/>
      <c r="TDR17" s="271"/>
      <c r="TDS17" s="271"/>
      <c r="TDT17" s="271"/>
      <c r="TDU17" s="272"/>
      <c r="TDV17" s="273"/>
      <c r="TDW17" s="273"/>
      <c r="TDX17" s="273"/>
      <c r="TDY17" s="273"/>
      <c r="TDZ17" s="274"/>
      <c r="TEA17" s="265"/>
      <c r="TEB17" s="537"/>
      <c r="TEC17" s="537"/>
      <c r="TED17" s="538"/>
      <c r="TEE17" s="539"/>
      <c r="TEG17" s="540"/>
      <c r="TEH17" s="540"/>
      <c r="TEI17" s="542"/>
      <c r="TEJ17" s="541"/>
      <c r="TEK17" s="537"/>
      <c r="TEL17" s="266"/>
      <c r="TEM17" s="271"/>
      <c r="TEN17" s="271"/>
      <c r="TEO17" s="271"/>
      <c r="TEP17" s="271"/>
      <c r="TEQ17" s="271"/>
      <c r="TER17" s="272"/>
      <c r="TES17" s="273"/>
      <c r="TET17" s="273"/>
      <c r="TEU17" s="273"/>
      <c r="TEV17" s="273"/>
      <c r="TEW17" s="274"/>
      <c r="TEX17" s="265"/>
      <c r="TEY17" s="537"/>
      <c r="TEZ17" s="537"/>
      <c r="TFA17" s="538"/>
      <c r="TFB17" s="539"/>
      <c r="TFD17" s="540"/>
      <c r="TFE17" s="540"/>
      <c r="TFF17" s="542"/>
      <c r="TFG17" s="541"/>
      <c r="TFH17" s="537"/>
      <c r="TFI17" s="266"/>
      <c r="TFJ17" s="271"/>
      <c r="TFK17" s="271"/>
      <c r="TFL17" s="271"/>
      <c r="TFM17" s="271"/>
      <c r="TFN17" s="271"/>
      <c r="TFO17" s="272"/>
      <c r="TFP17" s="273"/>
      <c r="TFQ17" s="273"/>
      <c r="TFR17" s="273"/>
      <c r="TFS17" s="273"/>
      <c r="TFT17" s="274"/>
      <c r="TFU17" s="265"/>
      <c r="TFV17" s="537"/>
      <c r="TFW17" s="537"/>
      <c r="TFX17" s="538"/>
      <c r="TFY17" s="539"/>
      <c r="TGA17" s="540"/>
      <c r="TGB17" s="540"/>
      <c r="TGC17" s="542"/>
      <c r="TGD17" s="541"/>
      <c r="TGE17" s="537"/>
      <c r="TGF17" s="266"/>
      <c r="TGG17" s="271"/>
      <c r="TGH17" s="271"/>
      <c r="TGI17" s="271"/>
      <c r="TGJ17" s="271"/>
      <c r="TGK17" s="271"/>
      <c r="TGL17" s="272"/>
      <c r="TGM17" s="273"/>
      <c r="TGN17" s="273"/>
      <c r="TGO17" s="273"/>
      <c r="TGP17" s="273"/>
      <c r="TGQ17" s="274"/>
      <c r="TGR17" s="265"/>
      <c r="TGS17" s="537"/>
      <c r="TGT17" s="537"/>
      <c r="TGU17" s="538"/>
      <c r="TGV17" s="539"/>
      <c r="TGX17" s="540"/>
      <c r="TGY17" s="540"/>
      <c r="TGZ17" s="542"/>
      <c r="THA17" s="541"/>
      <c r="THB17" s="537"/>
      <c r="THC17" s="266"/>
      <c r="THD17" s="271"/>
      <c r="THE17" s="271"/>
      <c r="THF17" s="271"/>
      <c r="THG17" s="271"/>
      <c r="THH17" s="271"/>
      <c r="THI17" s="272"/>
      <c r="THJ17" s="273"/>
      <c r="THK17" s="273"/>
      <c r="THL17" s="273"/>
      <c r="THM17" s="273"/>
      <c r="THN17" s="274"/>
      <c r="THO17" s="265"/>
      <c r="THP17" s="537"/>
      <c r="THQ17" s="537"/>
      <c r="THR17" s="538"/>
      <c r="THS17" s="539"/>
      <c r="THU17" s="540"/>
      <c r="THV17" s="540"/>
      <c r="THW17" s="542"/>
      <c r="THX17" s="541"/>
      <c r="THY17" s="537"/>
      <c r="THZ17" s="266"/>
      <c r="TIA17" s="271"/>
      <c r="TIB17" s="271"/>
      <c r="TIC17" s="271"/>
      <c r="TID17" s="271"/>
      <c r="TIE17" s="271"/>
      <c r="TIF17" s="272"/>
      <c r="TIG17" s="273"/>
      <c r="TIH17" s="273"/>
      <c r="TII17" s="273"/>
      <c r="TIJ17" s="273"/>
      <c r="TIK17" s="274"/>
      <c r="TIL17" s="265"/>
      <c r="TIM17" s="537"/>
      <c r="TIN17" s="537"/>
      <c r="TIO17" s="538"/>
      <c r="TIP17" s="539"/>
      <c r="TIR17" s="540"/>
      <c r="TIS17" s="540"/>
      <c r="TIT17" s="542"/>
      <c r="TIU17" s="541"/>
      <c r="TIV17" s="537"/>
      <c r="TIW17" s="266"/>
      <c r="TIX17" s="271"/>
      <c r="TIY17" s="271"/>
      <c r="TIZ17" s="271"/>
      <c r="TJA17" s="271"/>
      <c r="TJB17" s="271"/>
      <c r="TJC17" s="272"/>
      <c r="TJD17" s="273"/>
      <c r="TJE17" s="273"/>
      <c r="TJF17" s="273"/>
      <c r="TJG17" s="273"/>
      <c r="TJH17" s="274"/>
      <c r="TJI17" s="265"/>
      <c r="TJJ17" s="537"/>
      <c r="TJK17" s="537"/>
      <c r="TJL17" s="538"/>
      <c r="TJM17" s="539"/>
      <c r="TJO17" s="540"/>
      <c r="TJP17" s="540"/>
      <c r="TJQ17" s="542"/>
      <c r="TJR17" s="541"/>
      <c r="TJS17" s="537"/>
      <c r="TJT17" s="266"/>
      <c r="TJU17" s="271"/>
      <c r="TJV17" s="271"/>
      <c r="TJW17" s="271"/>
      <c r="TJX17" s="271"/>
      <c r="TJY17" s="271"/>
      <c r="TJZ17" s="272"/>
      <c r="TKA17" s="273"/>
      <c r="TKB17" s="273"/>
      <c r="TKC17" s="273"/>
      <c r="TKD17" s="273"/>
      <c r="TKE17" s="274"/>
      <c r="TKF17" s="265"/>
      <c r="TKG17" s="537"/>
      <c r="TKH17" s="537"/>
      <c r="TKI17" s="538"/>
      <c r="TKJ17" s="539"/>
      <c r="TKL17" s="540"/>
      <c r="TKM17" s="540"/>
      <c r="TKN17" s="542"/>
      <c r="TKO17" s="541"/>
      <c r="TKP17" s="537"/>
      <c r="TKQ17" s="266"/>
      <c r="TKR17" s="271"/>
      <c r="TKS17" s="271"/>
      <c r="TKT17" s="271"/>
      <c r="TKU17" s="271"/>
      <c r="TKV17" s="271"/>
      <c r="TKW17" s="272"/>
      <c r="TKX17" s="273"/>
      <c r="TKY17" s="273"/>
      <c r="TKZ17" s="273"/>
      <c r="TLA17" s="273"/>
      <c r="TLB17" s="274"/>
      <c r="TLC17" s="265"/>
      <c r="TLD17" s="537"/>
      <c r="TLE17" s="537"/>
      <c r="TLF17" s="538"/>
      <c r="TLG17" s="539"/>
      <c r="TLI17" s="540"/>
      <c r="TLJ17" s="540"/>
      <c r="TLK17" s="542"/>
      <c r="TLL17" s="541"/>
      <c r="TLM17" s="537"/>
      <c r="TLN17" s="266"/>
      <c r="TLO17" s="271"/>
      <c r="TLP17" s="271"/>
      <c r="TLQ17" s="271"/>
      <c r="TLR17" s="271"/>
      <c r="TLS17" s="271"/>
      <c r="TLT17" s="272"/>
      <c r="TLU17" s="273"/>
      <c r="TLV17" s="273"/>
      <c r="TLW17" s="273"/>
      <c r="TLX17" s="273"/>
      <c r="TLY17" s="274"/>
      <c r="TLZ17" s="265"/>
      <c r="TMA17" s="537"/>
      <c r="TMB17" s="537"/>
      <c r="TMC17" s="538"/>
      <c r="TMD17" s="539"/>
      <c r="TMF17" s="540"/>
      <c r="TMG17" s="540"/>
      <c r="TMH17" s="542"/>
      <c r="TMI17" s="541"/>
      <c r="TMJ17" s="537"/>
      <c r="TMK17" s="266"/>
      <c r="TML17" s="271"/>
      <c r="TMM17" s="271"/>
      <c r="TMN17" s="271"/>
      <c r="TMO17" s="271"/>
      <c r="TMP17" s="271"/>
      <c r="TMQ17" s="272"/>
      <c r="TMR17" s="273"/>
      <c r="TMS17" s="273"/>
      <c r="TMT17" s="273"/>
      <c r="TMU17" s="273"/>
      <c r="TMV17" s="274"/>
      <c r="TMW17" s="265"/>
      <c r="TMX17" s="537"/>
      <c r="TMY17" s="537"/>
      <c r="TMZ17" s="538"/>
      <c r="TNA17" s="539"/>
      <c r="TNC17" s="540"/>
      <c r="TND17" s="540"/>
      <c r="TNE17" s="542"/>
      <c r="TNF17" s="541"/>
      <c r="TNG17" s="537"/>
      <c r="TNH17" s="266"/>
      <c r="TNI17" s="271"/>
      <c r="TNJ17" s="271"/>
      <c r="TNK17" s="271"/>
      <c r="TNL17" s="271"/>
      <c r="TNM17" s="271"/>
      <c r="TNN17" s="272"/>
      <c r="TNO17" s="273"/>
      <c r="TNP17" s="273"/>
      <c r="TNQ17" s="273"/>
      <c r="TNR17" s="273"/>
      <c r="TNS17" s="274"/>
      <c r="TNT17" s="265"/>
      <c r="TNU17" s="537"/>
      <c r="TNV17" s="537"/>
      <c r="TNW17" s="538"/>
      <c r="TNX17" s="539"/>
      <c r="TNZ17" s="540"/>
      <c r="TOA17" s="540"/>
      <c r="TOB17" s="542"/>
      <c r="TOC17" s="541"/>
      <c r="TOD17" s="537"/>
      <c r="TOE17" s="266"/>
      <c r="TOF17" s="271"/>
      <c r="TOG17" s="271"/>
      <c r="TOH17" s="271"/>
      <c r="TOI17" s="271"/>
      <c r="TOJ17" s="271"/>
      <c r="TOK17" s="272"/>
      <c r="TOL17" s="273"/>
      <c r="TOM17" s="273"/>
      <c r="TON17" s="273"/>
      <c r="TOO17" s="273"/>
      <c r="TOP17" s="274"/>
      <c r="TOQ17" s="265"/>
      <c r="TOR17" s="537"/>
      <c r="TOS17" s="537"/>
      <c r="TOT17" s="538"/>
      <c r="TOU17" s="539"/>
      <c r="TOW17" s="540"/>
      <c r="TOX17" s="540"/>
      <c r="TOY17" s="542"/>
      <c r="TOZ17" s="541"/>
      <c r="TPA17" s="537"/>
      <c r="TPB17" s="266"/>
      <c r="TPC17" s="271"/>
      <c r="TPD17" s="271"/>
      <c r="TPE17" s="271"/>
      <c r="TPF17" s="271"/>
      <c r="TPG17" s="271"/>
      <c r="TPH17" s="272"/>
      <c r="TPI17" s="273"/>
      <c r="TPJ17" s="273"/>
      <c r="TPK17" s="273"/>
      <c r="TPL17" s="273"/>
      <c r="TPM17" s="274"/>
      <c r="TPN17" s="265"/>
      <c r="TPO17" s="537"/>
      <c r="TPP17" s="537"/>
      <c r="TPQ17" s="538"/>
      <c r="TPR17" s="539"/>
      <c r="TPT17" s="540"/>
      <c r="TPU17" s="540"/>
      <c r="TPV17" s="542"/>
      <c r="TPW17" s="541"/>
      <c r="TPX17" s="537"/>
      <c r="TPY17" s="266"/>
      <c r="TPZ17" s="271"/>
      <c r="TQA17" s="271"/>
      <c r="TQB17" s="271"/>
      <c r="TQC17" s="271"/>
      <c r="TQD17" s="271"/>
      <c r="TQE17" s="272"/>
      <c r="TQF17" s="273"/>
      <c r="TQG17" s="273"/>
      <c r="TQH17" s="273"/>
      <c r="TQI17" s="273"/>
      <c r="TQJ17" s="274"/>
      <c r="TQK17" s="265"/>
      <c r="TQL17" s="537"/>
      <c r="TQM17" s="537"/>
      <c r="TQN17" s="538"/>
      <c r="TQO17" s="539"/>
      <c r="TQQ17" s="540"/>
      <c r="TQR17" s="540"/>
      <c r="TQS17" s="542"/>
      <c r="TQT17" s="541"/>
      <c r="TQU17" s="537"/>
      <c r="TQV17" s="266"/>
      <c r="TQW17" s="271"/>
      <c r="TQX17" s="271"/>
      <c r="TQY17" s="271"/>
      <c r="TQZ17" s="271"/>
      <c r="TRA17" s="271"/>
      <c r="TRB17" s="272"/>
      <c r="TRC17" s="273"/>
      <c r="TRD17" s="273"/>
      <c r="TRE17" s="273"/>
      <c r="TRF17" s="273"/>
      <c r="TRG17" s="274"/>
      <c r="TRH17" s="265"/>
      <c r="TRI17" s="537"/>
      <c r="TRJ17" s="537"/>
      <c r="TRK17" s="538"/>
      <c r="TRL17" s="539"/>
      <c r="TRN17" s="540"/>
      <c r="TRO17" s="540"/>
      <c r="TRP17" s="542"/>
      <c r="TRQ17" s="541"/>
      <c r="TRR17" s="537"/>
      <c r="TRS17" s="266"/>
      <c r="TRT17" s="271"/>
      <c r="TRU17" s="271"/>
      <c r="TRV17" s="271"/>
      <c r="TRW17" s="271"/>
      <c r="TRX17" s="271"/>
      <c r="TRY17" s="272"/>
      <c r="TRZ17" s="273"/>
      <c r="TSA17" s="273"/>
      <c r="TSB17" s="273"/>
      <c r="TSC17" s="273"/>
      <c r="TSD17" s="274"/>
      <c r="TSE17" s="265"/>
      <c r="TSF17" s="537"/>
      <c r="TSG17" s="537"/>
      <c r="TSH17" s="538"/>
      <c r="TSI17" s="539"/>
      <c r="TSK17" s="540"/>
      <c r="TSL17" s="540"/>
      <c r="TSM17" s="542"/>
      <c r="TSN17" s="541"/>
      <c r="TSO17" s="537"/>
      <c r="TSP17" s="266"/>
      <c r="TSQ17" s="271"/>
      <c r="TSR17" s="271"/>
      <c r="TSS17" s="271"/>
      <c r="TST17" s="271"/>
      <c r="TSU17" s="271"/>
      <c r="TSV17" s="272"/>
      <c r="TSW17" s="273"/>
      <c r="TSX17" s="273"/>
      <c r="TSY17" s="273"/>
      <c r="TSZ17" s="273"/>
      <c r="TTA17" s="274"/>
      <c r="TTB17" s="265"/>
      <c r="TTC17" s="537"/>
      <c r="TTD17" s="537"/>
      <c r="TTE17" s="538"/>
      <c r="TTF17" s="539"/>
      <c r="TTH17" s="540"/>
      <c r="TTI17" s="540"/>
      <c r="TTJ17" s="542"/>
      <c r="TTK17" s="541"/>
      <c r="TTL17" s="537"/>
      <c r="TTM17" s="266"/>
      <c r="TTN17" s="271"/>
      <c r="TTO17" s="271"/>
      <c r="TTP17" s="271"/>
      <c r="TTQ17" s="271"/>
      <c r="TTR17" s="271"/>
      <c r="TTS17" s="272"/>
      <c r="TTT17" s="273"/>
      <c r="TTU17" s="273"/>
      <c r="TTV17" s="273"/>
      <c r="TTW17" s="273"/>
      <c r="TTX17" s="274"/>
      <c r="TTY17" s="265"/>
      <c r="TTZ17" s="537"/>
      <c r="TUA17" s="537"/>
      <c r="TUB17" s="538"/>
      <c r="TUC17" s="539"/>
      <c r="TUE17" s="540"/>
      <c r="TUF17" s="540"/>
      <c r="TUG17" s="542"/>
      <c r="TUH17" s="541"/>
      <c r="TUI17" s="537"/>
      <c r="TUJ17" s="266"/>
      <c r="TUK17" s="271"/>
      <c r="TUL17" s="271"/>
      <c r="TUM17" s="271"/>
      <c r="TUN17" s="271"/>
      <c r="TUO17" s="271"/>
      <c r="TUP17" s="272"/>
      <c r="TUQ17" s="273"/>
      <c r="TUR17" s="273"/>
      <c r="TUS17" s="273"/>
      <c r="TUT17" s="273"/>
      <c r="TUU17" s="274"/>
      <c r="TUV17" s="265"/>
      <c r="TUW17" s="537"/>
      <c r="TUX17" s="537"/>
      <c r="TUY17" s="538"/>
      <c r="TUZ17" s="539"/>
      <c r="TVB17" s="540"/>
      <c r="TVC17" s="540"/>
      <c r="TVD17" s="542"/>
      <c r="TVE17" s="541"/>
      <c r="TVF17" s="537"/>
      <c r="TVG17" s="266"/>
      <c r="TVH17" s="271"/>
      <c r="TVI17" s="271"/>
      <c r="TVJ17" s="271"/>
      <c r="TVK17" s="271"/>
      <c r="TVL17" s="271"/>
      <c r="TVM17" s="272"/>
      <c r="TVN17" s="273"/>
      <c r="TVO17" s="273"/>
      <c r="TVP17" s="273"/>
      <c r="TVQ17" s="273"/>
      <c r="TVR17" s="274"/>
      <c r="TVS17" s="265"/>
      <c r="TVT17" s="537"/>
      <c r="TVU17" s="537"/>
      <c r="TVV17" s="538"/>
      <c r="TVW17" s="539"/>
      <c r="TVY17" s="540"/>
      <c r="TVZ17" s="540"/>
      <c r="TWA17" s="542"/>
      <c r="TWB17" s="541"/>
      <c r="TWC17" s="537"/>
      <c r="TWD17" s="266"/>
      <c r="TWE17" s="271"/>
      <c r="TWF17" s="271"/>
      <c r="TWG17" s="271"/>
      <c r="TWH17" s="271"/>
      <c r="TWI17" s="271"/>
      <c r="TWJ17" s="272"/>
      <c r="TWK17" s="273"/>
      <c r="TWL17" s="273"/>
      <c r="TWM17" s="273"/>
      <c r="TWN17" s="273"/>
      <c r="TWO17" s="274"/>
      <c r="TWP17" s="265"/>
      <c r="TWQ17" s="537"/>
      <c r="TWR17" s="537"/>
      <c r="TWS17" s="538"/>
      <c r="TWT17" s="539"/>
      <c r="TWV17" s="540"/>
      <c r="TWW17" s="540"/>
      <c r="TWX17" s="542"/>
      <c r="TWY17" s="541"/>
      <c r="TWZ17" s="537"/>
      <c r="TXA17" s="266"/>
      <c r="TXB17" s="271"/>
      <c r="TXC17" s="271"/>
      <c r="TXD17" s="271"/>
      <c r="TXE17" s="271"/>
      <c r="TXF17" s="271"/>
      <c r="TXG17" s="272"/>
      <c r="TXH17" s="273"/>
      <c r="TXI17" s="273"/>
      <c r="TXJ17" s="273"/>
      <c r="TXK17" s="273"/>
      <c r="TXL17" s="274"/>
      <c r="TXM17" s="265"/>
      <c r="TXN17" s="537"/>
      <c r="TXO17" s="537"/>
      <c r="TXP17" s="538"/>
      <c r="TXQ17" s="539"/>
      <c r="TXS17" s="540"/>
      <c r="TXT17" s="540"/>
      <c r="TXU17" s="542"/>
      <c r="TXV17" s="541"/>
      <c r="TXW17" s="537"/>
      <c r="TXX17" s="266"/>
      <c r="TXY17" s="271"/>
      <c r="TXZ17" s="271"/>
      <c r="TYA17" s="271"/>
      <c r="TYB17" s="271"/>
      <c r="TYC17" s="271"/>
      <c r="TYD17" s="272"/>
      <c r="TYE17" s="273"/>
      <c r="TYF17" s="273"/>
      <c r="TYG17" s="273"/>
      <c r="TYH17" s="273"/>
      <c r="TYI17" s="274"/>
      <c r="TYJ17" s="265"/>
      <c r="TYK17" s="537"/>
      <c r="TYL17" s="537"/>
      <c r="TYM17" s="538"/>
      <c r="TYN17" s="539"/>
      <c r="TYP17" s="540"/>
      <c r="TYQ17" s="540"/>
      <c r="TYR17" s="542"/>
      <c r="TYS17" s="541"/>
      <c r="TYT17" s="537"/>
      <c r="TYU17" s="266"/>
      <c r="TYV17" s="271"/>
      <c r="TYW17" s="271"/>
      <c r="TYX17" s="271"/>
      <c r="TYY17" s="271"/>
      <c r="TYZ17" s="271"/>
      <c r="TZA17" s="272"/>
      <c r="TZB17" s="273"/>
      <c r="TZC17" s="273"/>
      <c r="TZD17" s="273"/>
      <c r="TZE17" s="273"/>
      <c r="TZF17" s="274"/>
      <c r="TZG17" s="265"/>
      <c r="TZH17" s="537"/>
      <c r="TZI17" s="537"/>
      <c r="TZJ17" s="538"/>
      <c r="TZK17" s="539"/>
      <c r="TZM17" s="540"/>
      <c r="TZN17" s="540"/>
      <c r="TZO17" s="542"/>
      <c r="TZP17" s="541"/>
      <c r="TZQ17" s="537"/>
      <c r="TZR17" s="266"/>
      <c r="TZS17" s="271"/>
      <c r="TZT17" s="271"/>
      <c r="TZU17" s="271"/>
      <c r="TZV17" s="271"/>
      <c r="TZW17" s="271"/>
      <c r="TZX17" s="272"/>
      <c r="TZY17" s="273"/>
      <c r="TZZ17" s="273"/>
      <c r="UAA17" s="273"/>
      <c r="UAB17" s="273"/>
      <c r="UAC17" s="274"/>
      <c r="UAD17" s="265"/>
      <c r="UAE17" s="537"/>
      <c r="UAF17" s="537"/>
      <c r="UAG17" s="538"/>
      <c r="UAH17" s="539"/>
      <c r="UAJ17" s="540"/>
      <c r="UAK17" s="540"/>
      <c r="UAL17" s="542"/>
      <c r="UAM17" s="541"/>
      <c r="UAN17" s="537"/>
      <c r="UAO17" s="266"/>
      <c r="UAP17" s="271"/>
      <c r="UAQ17" s="271"/>
      <c r="UAR17" s="271"/>
      <c r="UAS17" s="271"/>
      <c r="UAT17" s="271"/>
      <c r="UAU17" s="272"/>
      <c r="UAV17" s="273"/>
      <c r="UAW17" s="273"/>
      <c r="UAX17" s="273"/>
      <c r="UAY17" s="273"/>
      <c r="UAZ17" s="274"/>
      <c r="UBA17" s="265"/>
      <c r="UBB17" s="537"/>
      <c r="UBC17" s="537"/>
      <c r="UBD17" s="538"/>
      <c r="UBE17" s="539"/>
      <c r="UBG17" s="540"/>
      <c r="UBH17" s="540"/>
      <c r="UBI17" s="542"/>
      <c r="UBJ17" s="541"/>
      <c r="UBK17" s="537"/>
      <c r="UBL17" s="266"/>
      <c r="UBM17" s="271"/>
      <c r="UBN17" s="271"/>
      <c r="UBO17" s="271"/>
      <c r="UBP17" s="271"/>
      <c r="UBQ17" s="271"/>
      <c r="UBR17" s="272"/>
      <c r="UBS17" s="273"/>
      <c r="UBT17" s="273"/>
      <c r="UBU17" s="273"/>
      <c r="UBV17" s="273"/>
      <c r="UBW17" s="274"/>
      <c r="UBX17" s="265"/>
      <c r="UBY17" s="537"/>
      <c r="UBZ17" s="537"/>
      <c r="UCA17" s="538"/>
      <c r="UCB17" s="539"/>
      <c r="UCD17" s="540"/>
      <c r="UCE17" s="540"/>
      <c r="UCF17" s="542"/>
      <c r="UCG17" s="541"/>
      <c r="UCH17" s="537"/>
      <c r="UCI17" s="266"/>
      <c r="UCJ17" s="271"/>
      <c r="UCK17" s="271"/>
      <c r="UCL17" s="271"/>
      <c r="UCM17" s="271"/>
      <c r="UCN17" s="271"/>
      <c r="UCO17" s="272"/>
      <c r="UCP17" s="273"/>
      <c r="UCQ17" s="273"/>
      <c r="UCR17" s="273"/>
      <c r="UCS17" s="273"/>
      <c r="UCT17" s="274"/>
      <c r="UCU17" s="265"/>
      <c r="UCV17" s="537"/>
      <c r="UCW17" s="537"/>
      <c r="UCX17" s="538"/>
      <c r="UCY17" s="539"/>
      <c r="UDA17" s="540"/>
      <c r="UDB17" s="540"/>
      <c r="UDC17" s="542"/>
      <c r="UDD17" s="541"/>
      <c r="UDE17" s="537"/>
      <c r="UDF17" s="266"/>
      <c r="UDG17" s="271"/>
      <c r="UDH17" s="271"/>
      <c r="UDI17" s="271"/>
      <c r="UDJ17" s="271"/>
      <c r="UDK17" s="271"/>
      <c r="UDL17" s="272"/>
      <c r="UDM17" s="273"/>
      <c r="UDN17" s="273"/>
      <c r="UDO17" s="273"/>
      <c r="UDP17" s="273"/>
      <c r="UDQ17" s="274"/>
      <c r="UDR17" s="265"/>
      <c r="UDS17" s="537"/>
      <c r="UDT17" s="537"/>
      <c r="UDU17" s="538"/>
      <c r="UDV17" s="539"/>
      <c r="UDX17" s="540"/>
      <c r="UDY17" s="540"/>
      <c r="UDZ17" s="542"/>
      <c r="UEA17" s="541"/>
      <c r="UEB17" s="537"/>
      <c r="UEC17" s="266"/>
      <c r="UED17" s="271"/>
      <c r="UEE17" s="271"/>
      <c r="UEF17" s="271"/>
      <c r="UEG17" s="271"/>
      <c r="UEH17" s="271"/>
      <c r="UEI17" s="272"/>
      <c r="UEJ17" s="273"/>
      <c r="UEK17" s="273"/>
      <c r="UEL17" s="273"/>
      <c r="UEM17" s="273"/>
      <c r="UEN17" s="274"/>
      <c r="UEO17" s="265"/>
      <c r="UEP17" s="537"/>
      <c r="UEQ17" s="537"/>
      <c r="UER17" s="538"/>
      <c r="UES17" s="539"/>
      <c r="UEU17" s="540"/>
      <c r="UEV17" s="540"/>
      <c r="UEW17" s="542"/>
      <c r="UEX17" s="541"/>
      <c r="UEY17" s="537"/>
      <c r="UEZ17" s="266"/>
      <c r="UFA17" s="271"/>
      <c r="UFB17" s="271"/>
      <c r="UFC17" s="271"/>
      <c r="UFD17" s="271"/>
      <c r="UFE17" s="271"/>
      <c r="UFF17" s="272"/>
      <c r="UFG17" s="273"/>
      <c r="UFH17" s="273"/>
      <c r="UFI17" s="273"/>
      <c r="UFJ17" s="273"/>
      <c r="UFK17" s="274"/>
      <c r="UFL17" s="265"/>
      <c r="UFM17" s="537"/>
      <c r="UFN17" s="537"/>
      <c r="UFO17" s="538"/>
      <c r="UFP17" s="539"/>
      <c r="UFR17" s="540"/>
      <c r="UFS17" s="540"/>
      <c r="UFT17" s="542"/>
      <c r="UFU17" s="541"/>
      <c r="UFV17" s="537"/>
      <c r="UFW17" s="266"/>
      <c r="UFX17" s="271"/>
      <c r="UFY17" s="271"/>
      <c r="UFZ17" s="271"/>
      <c r="UGA17" s="271"/>
      <c r="UGB17" s="271"/>
      <c r="UGC17" s="272"/>
      <c r="UGD17" s="273"/>
      <c r="UGE17" s="273"/>
      <c r="UGF17" s="273"/>
      <c r="UGG17" s="273"/>
      <c r="UGH17" s="274"/>
      <c r="UGI17" s="265"/>
      <c r="UGJ17" s="537"/>
      <c r="UGK17" s="537"/>
      <c r="UGL17" s="538"/>
      <c r="UGM17" s="539"/>
      <c r="UGO17" s="540"/>
      <c r="UGP17" s="540"/>
      <c r="UGQ17" s="542"/>
      <c r="UGR17" s="541"/>
      <c r="UGS17" s="537"/>
      <c r="UGT17" s="266"/>
      <c r="UGU17" s="271"/>
      <c r="UGV17" s="271"/>
      <c r="UGW17" s="271"/>
      <c r="UGX17" s="271"/>
      <c r="UGY17" s="271"/>
      <c r="UGZ17" s="272"/>
      <c r="UHA17" s="273"/>
      <c r="UHB17" s="273"/>
      <c r="UHC17" s="273"/>
      <c r="UHD17" s="273"/>
      <c r="UHE17" s="274"/>
      <c r="UHF17" s="265"/>
      <c r="UHG17" s="537"/>
      <c r="UHH17" s="537"/>
      <c r="UHI17" s="538"/>
      <c r="UHJ17" s="539"/>
      <c r="UHL17" s="540"/>
      <c r="UHM17" s="540"/>
      <c r="UHN17" s="542"/>
      <c r="UHO17" s="541"/>
      <c r="UHP17" s="537"/>
      <c r="UHQ17" s="266"/>
      <c r="UHR17" s="271"/>
      <c r="UHS17" s="271"/>
      <c r="UHT17" s="271"/>
      <c r="UHU17" s="271"/>
      <c r="UHV17" s="271"/>
      <c r="UHW17" s="272"/>
      <c r="UHX17" s="273"/>
      <c r="UHY17" s="273"/>
      <c r="UHZ17" s="273"/>
      <c r="UIA17" s="273"/>
      <c r="UIB17" s="274"/>
      <c r="UIC17" s="265"/>
      <c r="UID17" s="537"/>
      <c r="UIE17" s="537"/>
      <c r="UIF17" s="538"/>
      <c r="UIG17" s="539"/>
      <c r="UII17" s="540"/>
      <c r="UIJ17" s="540"/>
      <c r="UIK17" s="542"/>
      <c r="UIL17" s="541"/>
      <c r="UIM17" s="537"/>
      <c r="UIN17" s="266"/>
      <c r="UIO17" s="271"/>
      <c r="UIP17" s="271"/>
      <c r="UIQ17" s="271"/>
      <c r="UIR17" s="271"/>
      <c r="UIS17" s="271"/>
      <c r="UIT17" s="272"/>
      <c r="UIU17" s="273"/>
      <c r="UIV17" s="273"/>
      <c r="UIW17" s="273"/>
      <c r="UIX17" s="273"/>
      <c r="UIY17" s="274"/>
      <c r="UIZ17" s="265"/>
      <c r="UJA17" s="537"/>
      <c r="UJB17" s="537"/>
      <c r="UJC17" s="538"/>
      <c r="UJD17" s="539"/>
      <c r="UJF17" s="540"/>
      <c r="UJG17" s="540"/>
      <c r="UJH17" s="542"/>
      <c r="UJI17" s="541"/>
      <c r="UJJ17" s="537"/>
      <c r="UJK17" s="266"/>
      <c r="UJL17" s="271"/>
      <c r="UJM17" s="271"/>
      <c r="UJN17" s="271"/>
      <c r="UJO17" s="271"/>
      <c r="UJP17" s="271"/>
      <c r="UJQ17" s="272"/>
      <c r="UJR17" s="273"/>
      <c r="UJS17" s="273"/>
      <c r="UJT17" s="273"/>
      <c r="UJU17" s="273"/>
      <c r="UJV17" s="274"/>
      <c r="UJW17" s="265"/>
      <c r="UJX17" s="537"/>
      <c r="UJY17" s="537"/>
      <c r="UJZ17" s="538"/>
      <c r="UKA17" s="539"/>
      <c r="UKC17" s="540"/>
      <c r="UKD17" s="540"/>
      <c r="UKE17" s="542"/>
      <c r="UKF17" s="541"/>
      <c r="UKG17" s="537"/>
      <c r="UKH17" s="266"/>
      <c r="UKI17" s="271"/>
      <c r="UKJ17" s="271"/>
      <c r="UKK17" s="271"/>
      <c r="UKL17" s="271"/>
      <c r="UKM17" s="271"/>
      <c r="UKN17" s="272"/>
      <c r="UKO17" s="273"/>
      <c r="UKP17" s="273"/>
      <c r="UKQ17" s="273"/>
      <c r="UKR17" s="273"/>
      <c r="UKS17" s="274"/>
      <c r="UKT17" s="265"/>
      <c r="UKU17" s="537"/>
      <c r="UKV17" s="537"/>
      <c r="UKW17" s="538"/>
      <c r="UKX17" s="539"/>
      <c r="UKZ17" s="540"/>
      <c r="ULA17" s="540"/>
      <c r="ULB17" s="542"/>
      <c r="ULC17" s="541"/>
      <c r="ULD17" s="537"/>
      <c r="ULE17" s="266"/>
      <c r="ULF17" s="271"/>
      <c r="ULG17" s="271"/>
      <c r="ULH17" s="271"/>
      <c r="ULI17" s="271"/>
      <c r="ULJ17" s="271"/>
      <c r="ULK17" s="272"/>
      <c r="ULL17" s="273"/>
      <c r="ULM17" s="273"/>
      <c r="ULN17" s="273"/>
      <c r="ULO17" s="273"/>
      <c r="ULP17" s="274"/>
      <c r="ULQ17" s="265"/>
      <c r="ULR17" s="537"/>
      <c r="ULS17" s="537"/>
      <c r="ULT17" s="538"/>
      <c r="ULU17" s="539"/>
      <c r="ULW17" s="540"/>
      <c r="ULX17" s="540"/>
      <c r="ULY17" s="542"/>
      <c r="ULZ17" s="541"/>
      <c r="UMA17" s="537"/>
      <c r="UMB17" s="266"/>
      <c r="UMC17" s="271"/>
      <c r="UMD17" s="271"/>
      <c r="UME17" s="271"/>
      <c r="UMF17" s="271"/>
      <c r="UMG17" s="271"/>
      <c r="UMH17" s="272"/>
      <c r="UMI17" s="273"/>
      <c r="UMJ17" s="273"/>
      <c r="UMK17" s="273"/>
      <c r="UML17" s="273"/>
      <c r="UMM17" s="274"/>
      <c r="UMN17" s="265"/>
      <c r="UMO17" s="537"/>
      <c r="UMP17" s="537"/>
      <c r="UMQ17" s="538"/>
      <c r="UMR17" s="539"/>
      <c r="UMT17" s="540"/>
      <c r="UMU17" s="540"/>
      <c r="UMV17" s="542"/>
      <c r="UMW17" s="541"/>
      <c r="UMX17" s="537"/>
      <c r="UMY17" s="266"/>
      <c r="UMZ17" s="271"/>
      <c r="UNA17" s="271"/>
      <c r="UNB17" s="271"/>
      <c r="UNC17" s="271"/>
      <c r="UND17" s="271"/>
      <c r="UNE17" s="272"/>
      <c r="UNF17" s="273"/>
      <c r="UNG17" s="273"/>
      <c r="UNH17" s="273"/>
      <c r="UNI17" s="273"/>
      <c r="UNJ17" s="274"/>
      <c r="UNK17" s="265"/>
      <c r="UNL17" s="537"/>
      <c r="UNM17" s="537"/>
      <c r="UNN17" s="538"/>
      <c r="UNO17" s="539"/>
      <c r="UNQ17" s="540"/>
      <c r="UNR17" s="540"/>
      <c r="UNS17" s="542"/>
      <c r="UNT17" s="541"/>
      <c r="UNU17" s="537"/>
      <c r="UNV17" s="266"/>
      <c r="UNW17" s="271"/>
      <c r="UNX17" s="271"/>
      <c r="UNY17" s="271"/>
      <c r="UNZ17" s="271"/>
      <c r="UOA17" s="271"/>
      <c r="UOB17" s="272"/>
      <c r="UOC17" s="273"/>
      <c r="UOD17" s="273"/>
      <c r="UOE17" s="273"/>
      <c r="UOF17" s="273"/>
      <c r="UOG17" s="274"/>
      <c r="UOH17" s="265"/>
      <c r="UOI17" s="537"/>
      <c r="UOJ17" s="537"/>
      <c r="UOK17" s="538"/>
      <c r="UOL17" s="539"/>
      <c r="UON17" s="540"/>
      <c r="UOO17" s="540"/>
      <c r="UOP17" s="542"/>
      <c r="UOQ17" s="541"/>
      <c r="UOR17" s="537"/>
      <c r="UOS17" s="266"/>
      <c r="UOT17" s="271"/>
      <c r="UOU17" s="271"/>
      <c r="UOV17" s="271"/>
      <c r="UOW17" s="271"/>
      <c r="UOX17" s="271"/>
      <c r="UOY17" s="272"/>
      <c r="UOZ17" s="273"/>
      <c r="UPA17" s="273"/>
      <c r="UPB17" s="273"/>
      <c r="UPC17" s="273"/>
      <c r="UPD17" s="274"/>
      <c r="UPE17" s="265"/>
      <c r="UPF17" s="537"/>
      <c r="UPG17" s="537"/>
      <c r="UPH17" s="538"/>
      <c r="UPI17" s="539"/>
      <c r="UPK17" s="540"/>
      <c r="UPL17" s="540"/>
      <c r="UPM17" s="542"/>
      <c r="UPN17" s="541"/>
      <c r="UPO17" s="537"/>
      <c r="UPP17" s="266"/>
      <c r="UPQ17" s="271"/>
      <c r="UPR17" s="271"/>
      <c r="UPS17" s="271"/>
      <c r="UPT17" s="271"/>
      <c r="UPU17" s="271"/>
      <c r="UPV17" s="272"/>
      <c r="UPW17" s="273"/>
      <c r="UPX17" s="273"/>
      <c r="UPY17" s="273"/>
      <c r="UPZ17" s="273"/>
      <c r="UQA17" s="274"/>
      <c r="UQB17" s="265"/>
      <c r="UQC17" s="537"/>
      <c r="UQD17" s="537"/>
      <c r="UQE17" s="538"/>
      <c r="UQF17" s="539"/>
      <c r="UQH17" s="540"/>
      <c r="UQI17" s="540"/>
      <c r="UQJ17" s="542"/>
      <c r="UQK17" s="541"/>
      <c r="UQL17" s="537"/>
      <c r="UQM17" s="266"/>
      <c r="UQN17" s="271"/>
      <c r="UQO17" s="271"/>
      <c r="UQP17" s="271"/>
      <c r="UQQ17" s="271"/>
      <c r="UQR17" s="271"/>
      <c r="UQS17" s="272"/>
      <c r="UQT17" s="273"/>
      <c r="UQU17" s="273"/>
      <c r="UQV17" s="273"/>
      <c r="UQW17" s="273"/>
      <c r="UQX17" s="274"/>
      <c r="UQY17" s="265"/>
      <c r="UQZ17" s="537"/>
      <c r="URA17" s="537"/>
      <c r="URB17" s="538"/>
      <c r="URC17" s="539"/>
      <c r="URE17" s="540"/>
      <c r="URF17" s="540"/>
      <c r="URG17" s="542"/>
      <c r="URH17" s="541"/>
      <c r="URI17" s="537"/>
      <c r="URJ17" s="266"/>
      <c r="URK17" s="271"/>
      <c r="URL17" s="271"/>
      <c r="URM17" s="271"/>
      <c r="URN17" s="271"/>
      <c r="URO17" s="271"/>
      <c r="URP17" s="272"/>
      <c r="URQ17" s="273"/>
      <c r="URR17" s="273"/>
      <c r="URS17" s="273"/>
      <c r="URT17" s="273"/>
      <c r="URU17" s="274"/>
      <c r="URV17" s="265"/>
      <c r="URW17" s="537"/>
      <c r="URX17" s="537"/>
      <c r="URY17" s="538"/>
      <c r="URZ17" s="539"/>
      <c r="USB17" s="540"/>
      <c r="USC17" s="540"/>
      <c r="USD17" s="542"/>
      <c r="USE17" s="541"/>
      <c r="USF17" s="537"/>
      <c r="USG17" s="266"/>
      <c r="USH17" s="271"/>
      <c r="USI17" s="271"/>
      <c r="USJ17" s="271"/>
      <c r="USK17" s="271"/>
      <c r="USL17" s="271"/>
      <c r="USM17" s="272"/>
      <c r="USN17" s="273"/>
      <c r="USO17" s="273"/>
      <c r="USP17" s="273"/>
      <c r="USQ17" s="273"/>
      <c r="USR17" s="274"/>
      <c r="USS17" s="265"/>
      <c r="UST17" s="537"/>
      <c r="USU17" s="537"/>
      <c r="USV17" s="538"/>
      <c r="USW17" s="539"/>
      <c r="USY17" s="540"/>
      <c r="USZ17" s="540"/>
      <c r="UTA17" s="542"/>
      <c r="UTB17" s="541"/>
      <c r="UTC17" s="537"/>
      <c r="UTD17" s="266"/>
      <c r="UTE17" s="271"/>
      <c r="UTF17" s="271"/>
      <c r="UTG17" s="271"/>
      <c r="UTH17" s="271"/>
      <c r="UTI17" s="271"/>
      <c r="UTJ17" s="272"/>
      <c r="UTK17" s="273"/>
      <c r="UTL17" s="273"/>
      <c r="UTM17" s="273"/>
      <c r="UTN17" s="273"/>
      <c r="UTO17" s="274"/>
      <c r="UTP17" s="265"/>
      <c r="UTQ17" s="537"/>
      <c r="UTR17" s="537"/>
      <c r="UTS17" s="538"/>
      <c r="UTT17" s="539"/>
      <c r="UTV17" s="540"/>
      <c r="UTW17" s="540"/>
      <c r="UTX17" s="542"/>
      <c r="UTY17" s="541"/>
      <c r="UTZ17" s="537"/>
      <c r="UUA17" s="266"/>
      <c r="UUB17" s="271"/>
      <c r="UUC17" s="271"/>
      <c r="UUD17" s="271"/>
      <c r="UUE17" s="271"/>
      <c r="UUF17" s="271"/>
      <c r="UUG17" s="272"/>
      <c r="UUH17" s="273"/>
      <c r="UUI17" s="273"/>
      <c r="UUJ17" s="273"/>
      <c r="UUK17" s="273"/>
      <c r="UUL17" s="274"/>
      <c r="UUM17" s="265"/>
      <c r="UUN17" s="537"/>
      <c r="UUO17" s="537"/>
      <c r="UUP17" s="538"/>
      <c r="UUQ17" s="539"/>
      <c r="UUS17" s="540"/>
      <c r="UUT17" s="540"/>
      <c r="UUU17" s="542"/>
      <c r="UUV17" s="541"/>
      <c r="UUW17" s="537"/>
      <c r="UUX17" s="266"/>
      <c r="UUY17" s="271"/>
      <c r="UUZ17" s="271"/>
      <c r="UVA17" s="271"/>
      <c r="UVB17" s="271"/>
      <c r="UVC17" s="271"/>
      <c r="UVD17" s="272"/>
      <c r="UVE17" s="273"/>
      <c r="UVF17" s="273"/>
      <c r="UVG17" s="273"/>
      <c r="UVH17" s="273"/>
      <c r="UVI17" s="274"/>
      <c r="UVJ17" s="265"/>
      <c r="UVK17" s="537"/>
      <c r="UVL17" s="537"/>
      <c r="UVM17" s="538"/>
      <c r="UVN17" s="539"/>
      <c r="UVP17" s="540"/>
      <c r="UVQ17" s="540"/>
      <c r="UVR17" s="542"/>
      <c r="UVS17" s="541"/>
      <c r="UVT17" s="537"/>
      <c r="UVU17" s="266"/>
      <c r="UVV17" s="271"/>
      <c r="UVW17" s="271"/>
      <c r="UVX17" s="271"/>
      <c r="UVY17" s="271"/>
      <c r="UVZ17" s="271"/>
      <c r="UWA17" s="272"/>
      <c r="UWB17" s="273"/>
      <c r="UWC17" s="273"/>
      <c r="UWD17" s="273"/>
      <c r="UWE17" s="273"/>
      <c r="UWF17" s="274"/>
      <c r="UWG17" s="265"/>
      <c r="UWH17" s="537"/>
      <c r="UWI17" s="537"/>
      <c r="UWJ17" s="538"/>
      <c r="UWK17" s="539"/>
      <c r="UWM17" s="540"/>
      <c r="UWN17" s="540"/>
      <c r="UWO17" s="542"/>
      <c r="UWP17" s="541"/>
      <c r="UWQ17" s="537"/>
      <c r="UWR17" s="266"/>
      <c r="UWS17" s="271"/>
      <c r="UWT17" s="271"/>
      <c r="UWU17" s="271"/>
      <c r="UWV17" s="271"/>
      <c r="UWW17" s="271"/>
      <c r="UWX17" s="272"/>
      <c r="UWY17" s="273"/>
      <c r="UWZ17" s="273"/>
      <c r="UXA17" s="273"/>
      <c r="UXB17" s="273"/>
      <c r="UXC17" s="274"/>
      <c r="UXD17" s="265"/>
      <c r="UXE17" s="537"/>
      <c r="UXF17" s="537"/>
      <c r="UXG17" s="538"/>
      <c r="UXH17" s="539"/>
      <c r="UXJ17" s="540"/>
      <c r="UXK17" s="540"/>
      <c r="UXL17" s="542"/>
      <c r="UXM17" s="541"/>
      <c r="UXN17" s="537"/>
      <c r="UXO17" s="266"/>
      <c r="UXP17" s="271"/>
      <c r="UXQ17" s="271"/>
      <c r="UXR17" s="271"/>
      <c r="UXS17" s="271"/>
      <c r="UXT17" s="271"/>
      <c r="UXU17" s="272"/>
      <c r="UXV17" s="273"/>
      <c r="UXW17" s="273"/>
      <c r="UXX17" s="273"/>
      <c r="UXY17" s="273"/>
      <c r="UXZ17" s="274"/>
      <c r="UYA17" s="265"/>
      <c r="UYB17" s="537"/>
      <c r="UYC17" s="537"/>
      <c r="UYD17" s="538"/>
      <c r="UYE17" s="539"/>
      <c r="UYG17" s="540"/>
      <c r="UYH17" s="540"/>
      <c r="UYI17" s="542"/>
      <c r="UYJ17" s="541"/>
      <c r="UYK17" s="537"/>
      <c r="UYL17" s="266"/>
      <c r="UYM17" s="271"/>
      <c r="UYN17" s="271"/>
      <c r="UYO17" s="271"/>
      <c r="UYP17" s="271"/>
      <c r="UYQ17" s="271"/>
      <c r="UYR17" s="272"/>
      <c r="UYS17" s="273"/>
      <c r="UYT17" s="273"/>
      <c r="UYU17" s="273"/>
      <c r="UYV17" s="273"/>
      <c r="UYW17" s="274"/>
      <c r="UYX17" s="265"/>
      <c r="UYY17" s="537"/>
      <c r="UYZ17" s="537"/>
      <c r="UZA17" s="538"/>
      <c r="UZB17" s="539"/>
      <c r="UZD17" s="540"/>
      <c r="UZE17" s="540"/>
      <c r="UZF17" s="542"/>
      <c r="UZG17" s="541"/>
      <c r="UZH17" s="537"/>
      <c r="UZI17" s="266"/>
      <c r="UZJ17" s="271"/>
      <c r="UZK17" s="271"/>
      <c r="UZL17" s="271"/>
      <c r="UZM17" s="271"/>
      <c r="UZN17" s="271"/>
      <c r="UZO17" s="272"/>
      <c r="UZP17" s="273"/>
      <c r="UZQ17" s="273"/>
      <c r="UZR17" s="273"/>
      <c r="UZS17" s="273"/>
      <c r="UZT17" s="274"/>
      <c r="UZU17" s="265"/>
      <c r="UZV17" s="537"/>
      <c r="UZW17" s="537"/>
      <c r="UZX17" s="538"/>
      <c r="UZY17" s="539"/>
      <c r="VAA17" s="540"/>
      <c r="VAB17" s="540"/>
      <c r="VAC17" s="542"/>
      <c r="VAD17" s="541"/>
      <c r="VAE17" s="537"/>
      <c r="VAF17" s="266"/>
      <c r="VAG17" s="271"/>
      <c r="VAH17" s="271"/>
      <c r="VAI17" s="271"/>
      <c r="VAJ17" s="271"/>
      <c r="VAK17" s="271"/>
      <c r="VAL17" s="272"/>
      <c r="VAM17" s="273"/>
      <c r="VAN17" s="273"/>
      <c r="VAO17" s="273"/>
      <c r="VAP17" s="273"/>
      <c r="VAQ17" s="274"/>
      <c r="VAR17" s="265"/>
      <c r="VAS17" s="537"/>
      <c r="VAT17" s="537"/>
      <c r="VAU17" s="538"/>
      <c r="VAV17" s="539"/>
      <c r="VAX17" s="540"/>
      <c r="VAY17" s="540"/>
      <c r="VAZ17" s="542"/>
      <c r="VBA17" s="541"/>
      <c r="VBB17" s="537"/>
      <c r="VBC17" s="266"/>
      <c r="VBD17" s="271"/>
      <c r="VBE17" s="271"/>
      <c r="VBF17" s="271"/>
      <c r="VBG17" s="271"/>
      <c r="VBH17" s="271"/>
      <c r="VBI17" s="272"/>
      <c r="VBJ17" s="273"/>
      <c r="VBK17" s="273"/>
      <c r="VBL17" s="273"/>
      <c r="VBM17" s="273"/>
      <c r="VBN17" s="274"/>
      <c r="VBO17" s="265"/>
      <c r="VBP17" s="537"/>
      <c r="VBQ17" s="537"/>
      <c r="VBR17" s="538"/>
      <c r="VBS17" s="539"/>
      <c r="VBU17" s="540"/>
      <c r="VBV17" s="540"/>
      <c r="VBW17" s="542"/>
      <c r="VBX17" s="541"/>
      <c r="VBY17" s="537"/>
      <c r="VBZ17" s="266"/>
      <c r="VCA17" s="271"/>
      <c r="VCB17" s="271"/>
      <c r="VCC17" s="271"/>
      <c r="VCD17" s="271"/>
      <c r="VCE17" s="271"/>
      <c r="VCF17" s="272"/>
      <c r="VCG17" s="273"/>
      <c r="VCH17" s="273"/>
      <c r="VCI17" s="273"/>
      <c r="VCJ17" s="273"/>
      <c r="VCK17" s="274"/>
      <c r="VCL17" s="265"/>
      <c r="VCM17" s="537"/>
      <c r="VCN17" s="537"/>
      <c r="VCO17" s="538"/>
      <c r="VCP17" s="539"/>
      <c r="VCR17" s="540"/>
      <c r="VCS17" s="540"/>
      <c r="VCT17" s="542"/>
      <c r="VCU17" s="541"/>
      <c r="VCV17" s="537"/>
      <c r="VCW17" s="266"/>
      <c r="VCX17" s="271"/>
      <c r="VCY17" s="271"/>
      <c r="VCZ17" s="271"/>
      <c r="VDA17" s="271"/>
      <c r="VDB17" s="271"/>
      <c r="VDC17" s="272"/>
      <c r="VDD17" s="273"/>
      <c r="VDE17" s="273"/>
      <c r="VDF17" s="273"/>
      <c r="VDG17" s="273"/>
      <c r="VDH17" s="274"/>
      <c r="VDI17" s="265"/>
      <c r="VDJ17" s="537"/>
      <c r="VDK17" s="537"/>
      <c r="VDL17" s="538"/>
      <c r="VDM17" s="539"/>
      <c r="VDO17" s="540"/>
      <c r="VDP17" s="540"/>
      <c r="VDQ17" s="542"/>
      <c r="VDR17" s="541"/>
      <c r="VDS17" s="537"/>
      <c r="VDT17" s="266"/>
      <c r="VDU17" s="271"/>
      <c r="VDV17" s="271"/>
      <c r="VDW17" s="271"/>
      <c r="VDX17" s="271"/>
      <c r="VDY17" s="271"/>
      <c r="VDZ17" s="272"/>
      <c r="VEA17" s="273"/>
      <c r="VEB17" s="273"/>
      <c r="VEC17" s="273"/>
      <c r="VED17" s="273"/>
      <c r="VEE17" s="274"/>
      <c r="VEF17" s="265"/>
      <c r="VEG17" s="537"/>
      <c r="VEH17" s="537"/>
      <c r="VEI17" s="538"/>
      <c r="VEJ17" s="539"/>
      <c r="VEL17" s="540"/>
      <c r="VEM17" s="540"/>
      <c r="VEN17" s="542"/>
      <c r="VEO17" s="541"/>
      <c r="VEP17" s="537"/>
      <c r="VEQ17" s="266"/>
      <c r="VER17" s="271"/>
      <c r="VES17" s="271"/>
      <c r="VET17" s="271"/>
      <c r="VEU17" s="271"/>
      <c r="VEV17" s="271"/>
      <c r="VEW17" s="272"/>
      <c r="VEX17" s="273"/>
      <c r="VEY17" s="273"/>
      <c r="VEZ17" s="273"/>
      <c r="VFA17" s="273"/>
      <c r="VFB17" s="274"/>
      <c r="VFC17" s="265"/>
      <c r="VFD17" s="537"/>
      <c r="VFE17" s="537"/>
      <c r="VFF17" s="538"/>
      <c r="VFG17" s="539"/>
      <c r="VFI17" s="540"/>
      <c r="VFJ17" s="540"/>
      <c r="VFK17" s="542"/>
      <c r="VFL17" s="541"/>
      <c r="VFM17" s="537"/>
      <c r="VFN17" s="266"/>
      <c r="VFO17" s="271"/>
      <c r="VFP17" s="271"/>
      <c r="VFQ17" s="271"/>
      <c r="VFR17" s="271"/>
      <c r="VFS17" s="271"/>
      <c r="VFT17" s="272"/>
      <c r="VFU17" s="273"/>
      <c r="VFV17" s="273"/>
      <c r="VFW17" s="273"/>
      <c r="VFX17" s="273"/>
      <c r="VFY17" s="274"/>
      <c r="VFZ17" s="265"/>
      <c r="VGA17" s="537"/>
      <c r="VGB17" s="537"/>
      <c r="VGC17" s="538"/>
      <c r="VGD17" s="539"/>
      <c r="VGF17" s="540"/>
      <c r="VGG17" s="540"/>
      <c r="VGH17" s="542"/>
      <c r="VGI17" s="541"/>
      <c r="VGJ17" s="537"/>
      <c r="VGK17" s="266"/>
      <c r="VGL17" s="271"/>
      <c r="VGM17" s="271"/>
      <c r="VGN17" s="271"/>
      <c r="VGO17" s="271"/>
      <c r="VGP17" s="271"/>
      <c r="VGQ17" s="272"/>
      <c r="VGR17" s="273"/>
      <c r="VGS17" s="273"/>
      <c r="VGT17" s="273"/>
      <c r="VGU17" s="273"/>
      <c r="VGV17" s="274"/>
      <c r="VGW17" s="265"/>
      <c r="VGX17" s="537"/>
      <c r="VGY17" s="537"/>
      <c r="VGZ17" s="538"/>
      <c r="VHA17" s="539"/>
      <c r="VHC17" s="540"/>
      <c r="VHD17" s="540"/>
      <c r="VHE17" s="542"/>
      <c r="VHF17" s="541"/>
      <c r="VHG17" s="537"/>
      <c r="VHH17" s="266"/>
      <c r="VHI17" s="271"/>
      <c r="VHJ17" s="271"/>
      <c r="VHK17" s="271"/>
      <c r="VHL17" s="271"/>
      <c r="VHM17" s="271"/>
      <c r="VHN17" s="272"/>
      <c r="VHO17" s="273"/>
      <c r="VHP17" s="273"/>
      <c r="VHQ17" s="273"/>
      <c r="VHR17" s="273"/>
      <c r="VHS17" s="274"/>
      <c r="VHT17" s="265"/>
      <c r="VHU17" s="537"/>
      <c r="VHV17" s="537"/>
      <c r="VHW17" s="538"/>
      <c r="VHX17" s="539"/>
      <c r="VHZ17" s="540"/>
      <c r="VIA17" s="540"/>
      <c r="VIB17" s="542"/>
      <c r="VIC17" s="541"/>
      <c r="VID17" s="537"/>
      <c r="VIE17" s="266"/>
      <c r="VIF17" s="271"/>
      <c r="VIG17" s="271"/>
      <c r="VIH17" s="271"/>
      <c r="VII17" s="271"/>
      <c r="VIJ17" s="271"/>
      <c r="VIK17" s="272"/>
      <c r="VIL17" s="273"/>
      <c r="VIM17" s="273"/>
      <c r="VIN17" s="273"/>
      <c r="VIO17" s="273"/>
      <c r="VIP17" s="274"/>
      <c r="VIQ17" s="265"/>
      <c r="VIR17" s="537"/>
      <c r="VIS17" s="537"/>
      <c r="VIT17" s="538"/>
      <c r="VIU17" s="539"/>
      <c r="VIW17" s="540"/>
      <c r="VIX17" s="540"/>
      <c r="VIY17" s="542"/>
      <c r="VIZ17" s="541"/>
      <c r="VJA17" s="537"/>
      <c r="VJB17" s="266"/>
      <c r="VJC17" s="271"/>
      <c r="VJD17" s="271"/>
      <c r="VJE17" s="271"/>
      <c r="VJF17" s="271"/>
      <c r="VJG17" s="271"/>
      <c r="VJH17" s="272"/>
      <c r="VJI17" s="273"/>
      <c r="VJJ17" s="273"/>
      <c r="VJK17" s="273"/>
      <c r="VJL17" s="273"/>
      <c r="VJM17" s="274"/>
      <c r="VJN17" s="265"/>
      <c r="VJO17" s="537"/>
      <c r="VJP17" s="537"/>
      <c r="VJQ17" s="538"/>
      <c r="VJR17" s="539"/>
      <c r="VJT17" s="540"/>
      <c r="VJU17" s="540"/>
      <c r="VJV17" s="542"/>
      <c r="VJW17" s="541"/>
      <c r="VJX17" s="537"/>
      <c r="VJY17" s="266"/>
      <c r="VJZ17" s="271"/>
      <c r="VKA17" s="271"/>
      <c r="VKB17" s="271"/>
      <c r="VKC17" s="271"/>
      <c r="VKD17" s="271"/>
      <c r="VKE17" s="272"/>
      <c r="VKF17" s="273"/>
      <c r="VKG17" s="273"/>
      <c r="VKH17" s="273"/>
      <c r="VKI17" s="273"/>
      <c r="VKJ17" s="274"/>
      <c r="VKK17" s="265"/>
      <c r="VKL17" s="537"/>
      <c r="VKM17" s="537"/>
      <c r="VKN17" s="538"/>
      <c r="VKO17" s="539"/>
      <c r="VKQ17" s="540"/>
      <c r="VKR17" s="540"/>
      <c r="VKS17" s="542"/>
      <c r="VKT17" s="541"/>
      <c r="VKU17" s="537"/>
      <c r="VKV17" s="266"/>
      <c r="VKW17" s="271"/>
      <c r="VKX17" s="271"/>
      <c r="VKY17" s="271"/>
      <c r="VKZ17" s="271"/>
      <c r="VLA17" s="271"/>
      <c r="VLB17" s="272"/>
      <c r="VLC17" s="273"/>
      <c r="VLD17" s="273"/>
      <c r="VLE17" s="273"/>
      <c r="VLF17" s="273"/>
      <c r="VLG17" s="274"/>
      <c r="VLH17" s="265"/>
      <c r="VLI17" s="537"/>
      <c r="VLJ17" s="537"/>
      <c r="VLK17" s="538"/>
      <c r="VLL17" s="539"/>
      <c r="VLN17" s="540"/>
      <c r="VLO17" s="540"/>
      <c r="VLP17" s="542"/>
      <c r="VLQ17" s="541"/>
      <c r="VLR17" s="537"/>
      <c r="VLS17" s="266"/>
      <c r="VLT17" s="271"/>
      <c r="VLU17" s="271"/>
      <c r="VLV17" s="271"/>
      <c r="VLW17" s="271"/>
      <c r="VLX17" s="271"/>
      <c r="VLY17" s="272"/>
      <c r="VLZ17" s="273"/>
      <c r="VMA17" s="273"/>
      <c r="VMB17" s="273"/>
      <c r="VMC17" s="273"/>
      <c r="VMD17" s="274"/>
      <c r="VME17" s="265"/>
      <c r="VMF17" s="537"/>
      <c r="VMG17" s="537"/>
      <c r="VMH17" s="538"/>
      <c r="VMI17" s="539"/>
      <c r="VMK17" s="540"/>
      <c r="VML17" s="540"/>
      <c r="VMM17" s="542"/>
      <c r="VMN17" s="541"/>
      <c r="VMO17" s="537"/>
      <c r="VMP17" s="266"/>
      <c r="VMQ17" s="271"/>
      <c r="VMR17" s="271"/>
      <c r="VMS17" s="271"/>
      <c r="VMT17" s="271"/>
      <c r="VMU17" s="271"/>
      <c r="VMV17" s="272"/>
      <c r="VMW17" s="273"/>
      <c r="VMX17" s="273"/>
      <c r="VMY17" s="273"/>
      <c r="VMZ17" s="273"/>
      <c r="VNA17" s="274"/>
      <c r="VNB17" s="265"/>
      <c r="VNC17" s="537"/>
      <c r="VND17" s="537"/>
      <c r="VNE17" s="538"/>
      <c r="VNF17" s="539"/>
      <c r="VNH17" s="540"/>
      <c r="VNI17" s="540"/>
      <c r="VNJ17" s="542"/>
      <c r="VNK17" s="541"/>
      <c r="VNL17" s="537"/>
      <c r="VNM17" s="266"/>
      <c r="VNN17" s="271"/>
      <c r="VNO17" s="271"/>
      <c r="VNP17" s="271"/>
      <c r="VNQ17" s="271"/>
      <c r="VNR17" s="271"/>
      <c r="VNS17" s="272"/>
      <c r="VNT17" s="273"/>
      <c r="VNU17" s="273"/>
      <c r="VNV17" s="273"/>
      <c r="VNW17" s="273"/>
      <c r="VNX17" s="274"/>
      <c r="VNY17" s="265"/>
      <c r="VNZ17" s="537"/>
      <c r="VOA17" s="537"/>
      <c r="VOB17" s="538"/>
      <c r="VOC17" s="539"/>
      <c r="VOE17" s="540"/>
      <c r="VOF17" s="540"/>
      <c r="VOG17" s="542"/>
      <c r="VOH17" s="541"/>
      <c r="VOI17" s="537"/>
      <c r="VOJ17" s="266"/>
      <c r="VOK17" s="271"/>
      <c r="VOL17" s="271"/>
      <c r="VOM17" s="271"/>
      <c r="VON17" s="271"/>
      <c r="VOO17" s="271"/>
      <c r="VOP17" s="272"/>
      <c r="VOQ17" s="273"/>
      <c r="VOR17" s="273"/>
      <c r="VOS17" s="273"/>
      <c r="VOT17" s="273"/>
      <c r="VOU17" s="274"/>
      <c r="VOV17" s="265"/>
      <c r="VOW17" s="537"/>
      <c r="VOX17" s="537"/>
      <c r="VOY17" s="538"/>
      <c r="VOZ17" s="539"/>
      <c r="VPB17" s="540"/>
      <c r="VPC17" s="540"/>
      <c r="VPD17" s="542"/>
      <c r="VPE17" s="541"/>
      <c r="VPF17" s="537"/>
      <c r="VPG17" s="266"/>
      <c r="VPH17" s="271"/>
      <c r="VPI17" s="271"/>
      <c r="VPJ17" s="271"/>
      <c r="VPK17" s="271"/>
      <c r="VPL17" s="271"/>
      <c r="VPM17" s="272"/>
      <c r="VPN17" s="273"/>
      <c r="VPO17" s="273"/>
      <c r="VPP17" s="273"/>
      <c r="VPQ17" s="273"/>
      <c r="VPR17" s="274"/>
      <c r="VPS17" s="265"/>
      <c r="VPT17" s="537"/>
      <c r="VPU17" s="537"/>
      <c r="VPV17" s="538"/>
      <c r="VPW17" s="539"/>
      <c r="VPY17" s="540"/>
      <c r="VPZ17" s="540"/>
      <c r="VQA17" s="542"/>
      <c r="VQB17" s="541"/>
      <c r="VQC17" s="537"/>
      <c r="VQD17" s="266"/>
      <c r="VQE17" s="271"/>
      <c r="VQF17" s="271"/>
      <c r="VQG17" s="271"/>
      <c r="VQH17" s="271"/>
      <c r="VQI17" s="271"/>
      <c r="VQJ17" s="272"/>
      <c r="VQK17" s="273"/>
      <c r="VQL17" s="273"/>
      <c r="VQM17" s="273"/>
      <c r="VQN17" s="273"/>
      <c r="VQO17" s="274"/>
      <c r="VQP17" s="265"/>
      <c r="VQQ17" s="537"/>
      <c r="VQR17" s="537"/>
      <c r="VQS17" s="538"/>
      <c r="VQT17" s="539"/>
      <c r="VQV17" s="540"/>
      <c r="VQW17" s="540"/>
      <c r="VQX17" s="542"/>
      <c r="VQY17" s="541"/>
      <c r="VQZ17" s="537"/>
      <c r="VRA17" s="266"/>
      <c r="VRB17" s="271"/>
      <c r="VRC17" s="271"/>
      <c r="VRD17" s="271"/>
      <c r="VRE17" s="271"/>
      <c r="VRF17" s="271"/>
      <c r="VRG17" s="272"/>
      <c r="VRH17" s="273"/>
      <c r="VRI17" s="273"/>
      <c r="VRJ17" s="273"/>
      <c r="VRK17" s="273"/>
      <c r="VRL17" s="274"/>
      <c r="VRM17" s="265"/>
      <c r="VRN17" s="537"/>
      <c r="VRO17" s="537"/>
      <c r="VRP17" s="538"/>
      <c r="VRQ17" s="539"/>
      <c r="VRS17" s="540"/>
      <c r="VRT17" s="540"/>
      <c r="VRU17" s="542"/>
      <c r="VRV17" s="541"/>
      <c r="VRW17" s="537"/>
      <c r="VRX17" s="266"/>
      <c r="VRY17" s="271"/>
      <c r="VRZ17" s="271"/>
      <c r="VSA17" s="271"/>
      <c r="VSB17" s="271"/>
      <c r="VSC17" s="271"/>
      <c r="VSD17" s="272"/>
      <c r="VSE17" s="273"/>
      <c r="VSF17" s="273"/>
      <c r="VSG17" s="273"/>
      <c r="VSH17" s="273"/>
      <c r="VSI17" s="274"/>
      <c r="VSJ17" s="265"/>
      <c r="VSK17" s="537"/>
      <c r="VSL17" s="537"/>
      <c r="VSM17" s="538"/>
      <c r="VSN17" s="539"/>
      <c r="VSP17" s="540"/>
      <c r="VSQ17" s="540"/>
      <c r="VSR17" s="542"/>
      <c r="VSS17" s="541"/>
      <c r="VST17" s="537"/>
      <c r="VSU17" s="266"/>
      <c r="VSV17" s="271"/>
      <c r="VSW17" s="271"/>
      <c r="VSX17" s="271"/>
      <c r="VSY17" s="271"/>
      <c r="VSZ17" s="271"/>
      <c r="VTA17" s="272"/>
      <c r="VTB17" s="273"/>
      <c r="VTC17" s="273"/>
      <c r="VTD17" s="273"/>
      <c r="VTE17" s="273"/>
      <c r="VTF17" s="274"/>
      <c r="VTG17" s="265"/>
      <c r="VTH17" s="537"/>
      <c r="VTI17" s="537"/>
      <c r="VTJ17" s="538"/>
      <c r="VTK17" s="539"/>
      <c r="VTM17" s="540"/>
      <c r="VTN17" s="540"/>
      <c r="VTO17" s="542"/>
      <c r="VTP17" s="541"/>
      <c r="VTQ17" s="537"/>
      <c r="VTR17" s="266"/>
      <c r="VTS17" s="271"/>
      <c r="VTT17" s="271"/>
      <c r="VTU17" s="271"/>
      <c r="VTV17" s="271"/>
      <c r="VTW17" s="271"/>
      <c r="VTX17" s="272"/>
      <c r="VTY17" s="273"/>
      <c r="VTZ17" s="273"/>
      <c r="VUA17" s="273"/>
      <c r="VUB17" s="273"/>
      <c r="VUC17" s="274"/>
      <c r="VUD17" s="265"/>
      <c r="VUE17" s="537"/>
      <c r="VUF17" s="537"/>
      <c r="VUG17" s="538"/>
      <c r="VUH17" s="539"/>
      <c r="VUJ17" s="540"/>
      <c r="VUK17" s="540"/>
      <c r="VUL17" s="542"/>
      <c r="VUM17" s="541"/>
      <c r="VUN17" s="537"/>
      <c r="VUO17" s="266"/>
      <c r="VUP17" s="271"/>
      <c r="VUQ17" s="271"/>
      <c r="VUR17" s="271"/>
      <c r="VUS17" s="271"/>
      <c r="VUT17" s="271"/>
      <c r="VUU17" s="272"/>
      <c r="VUV17" s="273"/>
      <c r="VUW17" s="273"/>
      <c r="VUX17" s="273"/>
      <c r="VUY17" s="273"/>
      <c r="VUZ17" s="274"/>
      <c r="VVA17" s="265"/>
      <c r="VVB17" s="537"/>
      <c r="VVC17" s="537"/>
      <c r="VVD17" s="538"/>
      <c r="VVE17" s="539"/>
      <c r="VVG17" s="540"/>
      <c r="VVH17" s="540"/>
      <c r="VVI17" s="542"/>
      <c r="VVJ17" s="541"/>
      <c r="VVK17" s="537"/>
      <c r="VVL17" s="266"/>
      <c r="VVM17" s="271"/>
      <c r="VVN17" s="271"/>
      <c r="VVO17" s="271"/>
      <c r="VVP17" s="271"/>
      <c r="VVQ17" s="271"/>
      <c r="VVR17" s="272"/>
      <c r="VVS17" s="273"/>
      <c r="VVT17" s="273"/>
      <c r="VVU17" s="273"/>
      <c r="VVV17" s="273"/>
      <c r="VVW17" s="274"/>
      <c r="VVX17" s="265"/>
      <c r="VVY17" s="537"/>
      <c r="VVZ17" s="537"/>
      <c r="VWA17" s="538"/>
      <c r="VWB17" s="539"/>
      <c r="VWD17" s="540"/>
      <c r="VWE17" s="540"/>
      <c r="VWF17" s="542"/>
      <c r="VWG17" s="541"/>
      <c r="VWH17" s="537"/>
      <c r="VWI17" s="266"/>
      <c r="VWJ17" s="271"/>
      <c r="VWK17" s="271"/>
      <c r="VWL17" s="271"/>
      <c r="VWM17" s="271"/>
      <c r="VWN17" s="271"/>
      <c r="VWO17" s="272"/>
      <c r="VWP17" s="273"/>
      <c r="VWQ17" s="273"/>
      <c r="VWR17" s="273"/>
      <c r="VWS17" s="273"/>
      <c r="VWT17" s="274"/>
      <c r="VWU17" s="265"/>
      <c r="VWV17" s="537"/>
      <c r="VWW17" s="537"/>
      <c r="VWX17" s="538"/>
      <c r="VWY17" s="539"/>
      <c r="VXA17" s="540"/>
      <c r="VXB17" s="540"/>
      <c r="VXC17" s="542"/>
      <c r="VXD17" s="541"/>
      <c r="VXE17" s="537"/>
      <c r="VXF17" s="266"/>
      <c r="VXG17" s="271"/>
      <c r="VXH17" s="271"/>
      <c r="VXI17" s="271"/>
      <c r="VXJ17" s="271"/>
      <c r="VXK17" s="271"/>
      <c r="VXL17" s="272"/>
      <c r="VXM17" s="273"/>
      <c r="VXN17" s="273"/>
      <c r="VXO17" s="273"/>
      <c r="VXP17" s="273"/>
      <c r="VXQ17" s="274"/>
      <c r="VXR17" s="265"/>
      <c r="VXS17" s="537"/>
      <c r="VXT17" s="537"/>
      <c r="VXU17" s="538"/>
      <c r="VXV17" s="539"/>
      <c r="VXX17" s="540"/>
      <c r="VXY17" s="540"/>
      <c r="VXZ17" s="542"/>
      <c r="VYA17" s="541"/>
      <c r="VYB17" s="537"/>
      <c r="VYC17" s="266"/>
      <c r="VYD17" s="271"/>
      <c r="VYE17" s="271"/>
      <c r="VYF17" s="271"/>
      <c r="VYG17" s="271"/>
      <c r="VYH17" s="271"/>
      <c r="VYI17" s="272"/>
      <c r="VYJ17" s="273"/>
      <c r="VYK17" s="273"/>
      <c r="VYL17" s="273"/>
      <c r="VYM17" s="273"/>
      <c r="VYN17" s="274"/>
      <c r="VYO17" s="265"/>
      <c r="VYP17" s="537"/>
      <c r="VYQ17" s="537"/>
      <c r="VYR17" s="538"/>
      <c r="VYS17" s="539"/>
      <c r="VYU17" s="540"/>
      <c r="VYV17" s="540"/>
      <c r="VYW17" s="542"/>
      <c r="VYX17" s="541"/>
      <c r="VYY17" s="537"/>
      <c r="VYZ17" s="266"/>
      <c r="VZA17" s="271"/>
      <c r="VZB17" s="271"/>
      <c r="VZC17" s="271"/>
      <c r="VZD17" s="271"/>
      <c r="VZE17" s="271"/>
      <c r="VZF17" s="272"/>
      <c r="VZG17" s="273"/>
      <c r="VZH17" s="273"/>
      <c r="VZI17" s="273"/>
      <c r="VZJ17" s="273"/>
      <c r="VZK17" s="274"/>
      <c r="VZL17" s="265"/>
      <c r="VZM17" s="537"/>
      <c r="VZN17" s="537"/>
      <c r="VZO17" s="538"/>
      <c r="VZP17" s="539"/>
      <c r="VZR17" s="540"/>
      <c r="VZS17" s="540"/>
      <c r="VZT17" s="542"/>
      <c r="VZU17" s="541"/>
      <c r="VZV17" s="537"/>
      <c r="VZW17" s="266"/>
      <c r="VZX17" s="271"/>
      <c r="VZY17" s="271"/>
      <c r="VZZ17" s="271"/>
      <c r="WAA17" s="271"/>
      <c r="WAB17" s="271"/>
      <c r="WAC17" s="272"/>
      <c r="WAD17" s="273"/>
      <c r="WAE17" s="273"/>
      <c r="WAF17" s="273"/>
      <c r="WAG17" s="273"/>
      <c r="WAH17" s="274"/>
      <c r="WAI17" s="265"/>
      <c r="WAJ17" s="537"/>
      <c r="WAK17" s="537"/>
      <c r="WAL17" s="538"/>
      <c r="WAM17" s="539"/>
      <c r="WAO17" s="540"/>
      <c r="WAP17" s="540"/>
      <c r="WAQ17" s="542"/>
      <c r="WAR17" s="541"/>
      <c r="WAS17" s="537"/>
      <c r="WAT17" s="266"/>
      <c r="WAU17" s="271"/>
      <c r="WAV17" s="271"/>
      <c r="WAW17" s="271"/>
      <c r="WAX17" s="271"/>
      <c r="WAY17" s="271"/>
      <c r="WAZ17" s="272"/>
      <c r="WBA17" s="273"/>
      <c r="WBB17" s="273"/>
      <c r="WBC17" s="273"/>
      <c r="WBD17" s="273"/>
      <c r="WBE17" s="274"/>
      <c r="WBF17" s="265"/>
      <c r="WBG17" s="537"/>
      <c r="WBH17" s="537"/>
      <c r="WBI17" s="538"/>
      <c r="WBJ17" s="539"/>
      <c r="WBL17" s="540"/>
      <c r="WBM17" s="540"/>
      <c r="WBN17" s="542"/>
      <c r="WBO17" s="541"/>
      <c r="WBP17" s="537"/>
      <c r="WBQ17" s="266"/>
      <c r="WBR17" s="271"/>
      <c r="WBS17" s="271"/>
      <c r="WBT17" s="271"/>
      <c r="WBU17" s="271"/>
      <c r="WBV17" s="271"/>
      <c r="WBW17" s="272"/>
      <c r="WBX17" s="273"/>
      <c r="WBY17" s="273"/>
      <c r="WBZ17" s="273"/>
      <c r="WCA17" s="273"/>
      <c r="WCB17" s="274"/>
      <c r="WCC17" s="265"/>
      <c r="WCD17" s="537"/>
      <c r="WCE17" s="537"/>
      <c r="WCF17" s="538"/>
      <c r="WCG17" s="539"/>
      <c r="WCI17" s="540"/>
      <c r="WCJ17" s="540"/>
      <c r="WCK17" s="542"/>
      <c r="WCL17" s="541"/>
      <c r="WCM17" s="537"/>
      <c r="WCN17" s="266"/>
      <c r="WCO17" s="271"/>
      <c r="WCP17" s="271"/>
      <c r="WCQ17" s="271"/>
      <c r="WCR17" s="271"/>
      <c r="WCS17" s="271"/>
      <c r="WCT17" s="272"/>
      <c r="WCU17" s="273"/>
      <c r="WCV17" s="273"/>
      <c r="WCW17" s="273"/>
      <c r="WCX17" s="273"/>
      <c r="WCY17" s="274"/>
      <c r="WCZ17" s="265"/>
      <c r="WDA17" s="537"/>
      <c r="WDB17" s="537"/>
      <c r="WDC17" s="538"/>
      <c r="WDD17" s="539"/>
      <c r="WDF17" s="540"/>
      <c r="WDG17" s="540"/>
      <c r="WDH17" s="542"/>
      <c r="WDI17" s="541"/>
      <c r="WDJ17" s="537"/>
      <c r="WDK17" s="266"/>
      <c r="WDL17" s="271"/>
      <c r="WDM17" s="271"/>
      <c r="WDN17" s="271"/>
      <c r="WDO17" s="271"/>
      <c r="WDP17" s="271"/>
      <c r="WDQ17" s="272"/>
      <c r="WDR17" s="273"/>
      <c r="WDS17" s="273"/>
      <c r="WDT17" s="273"/>
      <c r="WDU17" s="273"/>
      <c r="WDV17" s="274"/>
      <c r="WDW17" s="265"/>
      <c r="WDX17" s="537"/>
      <c r="WDY17" s="537"/>
      <c r="WDZ17" s="538"/>
      <c r="WEA17" s="539"/>
      <c r="WEC17" s="540"/>
      <c r="WED17" s="540"/>
      <c r="WEE17" s="542"/>
      <c r="WEF17" s="541"/>
      <c r="WEG17" s="537"/>
      <c r="WEH17" s="266"/>
      <c r="WEI17" s="271"/>
      <c r="WEJ17" s="271"/>
      <c r="WEK17" s="271"/>
      <c r="WEL17" s="271"/>
      <c r="WEM17" s="271"/>
      <c r="WEN17" s="272"/>
      <c r="WEO17" s="273"/>
      <c r="WEP17" s="273"/>
      <c r="WEQ17" s="273"/>
      <c r="WER17" s="273"/>
      <c r="WES17" s="274"/>
      <c r="WET17" s="265"/>
      <c r="WEU17" s="537"/>
      <c r="WEV17" s="537"/>
      <c r="WEW17" s="538"/>
      <c r="WEX17" s="539"/>
      <c r="WEZ17" s="540"/>
      <c r="WFA17" s="540"/>
      <c r="WFB17" s="542"/>
      <c r="WFC17" s="541"/>
      <c r="WFD17" s="537"/>
      <c r="WFE17" s="266"/>
      <c r="WFF17" s="271"/>
      <c r="WFG17" s="271"/>
      <c r="WFH17" s="271"/>
      <c r="WFI17" s="271"/>
      <c r="WFJ17" s="271"/>
      <c r="WFK17" s="272"/>
      <c r="WFL17" s="273"/>
      <c r="WFM17" s="273"/>
      <c r="WFN17" s="273"/>
      <c r="WFO17" s="273"/>
      <c r="WFP17" s="274"/>
      <c r="WFQ17" s="265"/>
      <c r="WFR17" s="537"/>
      <c r="WFS17" s="537"/>
      <c r="WFT17" s="538"/>
      <c r="WFU17" s="539"/>
      <c r="WFW17" s="540"/>
      <c r="WFX17" s="540"/>
      <c r="WFY17" s="542"/>
      <c r="WFZ17" s="541"/>
      <c r="WGA17" s="537"/>
      <c r="WGB17" s="266"/>
      <c r="WGC17" s="271"/>
      <c r="WGD17" s="271"/>
      <c r="WGE17" s="271"/>
      <c r="WGF17" s="271"/>
      <c r="WGG17" s="271"/>
      <c r="WGH17" s="272"/>
      <c r="WGI17" s="273"/>
      <c r="WGJ17" s="273"/>
      <c r="WGK17" s="273"/>
      <c r="WGL17" s="273"/>
      <c r="WGM17" s="274"/>
      <c r="WGN17" s="265"/>
      <c r="WGO17" s="537"/>
      <c r="WGP17" s="537"/>
      <c r="WGQ17" s="538"/>
      <c r="WGR17" s="539"/>
      <c r="WGT17" s="540"/>
      <c r="WGU17" s="540"/>
      <c r="WGV17" s="542"/>
      <c r="WGW17" s="541"/>
      <c r="WGX17" s="537"/>
      <c r="WGY17" s="266"/>
      <c r="WGZ17" s="271"/>
      <c r="WHA17" s="271"/>
      <c r="WHB17" s="271"/>
      <c r="WHC17" s="271"/>
      <c r="WHD17" s="271"/>
      <c r="WHE17" s="272"/>
      <c r="WHF17" s="273"/>
      <c r="WHG17" s="273"/>
      <c r="WHH17" s="273"/>
      <c r="WHI17" s="273"/>
      <c r="WHJ17" s="274"/>
      <c r="WHK17" s="265"/>
      <c r="WHL17" s="537"/>
      <c r="WHM17" s="537"/>
      <c r="WHN17" s="538"/>
      <c r="WHO17" s="539"/>
      <c r="WHQ17" s="540"/>
      <c r="WHR17" s="540"/>
      <c r="WHS17" s="542"/>
      <c r="WHT17" s="541"/>
      <c r="WHU17" s="537"/>
      <c r="WHV17" s="266"/>
      <c r="WHW17" s="271"/>
      <c r="WHX17" s="271"/>
      <c r="WHY17" s="271"/>
      <c r="WHZ17" s="271"/>
      <c r="WIA17" s="271"/>
      <c r="WIB17" s="272"/>
      <c r="WIC17" s="273"/>
      <c r="WID17" s="273"/>
      <c r="WIE17" s="273"/>
      <c r="WIF17" s="273"/>
      <c r="WIG17" s="274"/>
      <c r="WIH17" s="265"/>
      <c r="WII17" s="537"/>
      <c r="WIJ17" s="537"/>
      <c r="WIK17" s="538"/>
      <c r="WIL17" s="539"/>
      <c r="WIN17" s="540"/>
      <c r="WIO17" s="540"/>
      <c r="WIP17" s="542"/>
      <c r="WIQ17" s="541"/>
      <c r="WIR17" s="537"/>
      <c r="WIS17" s="266"/>
      <c r="WIT17" s="271"/>
      <c r="WIU17" s="271"/>
      <c r="WIV17" s="271"/>
      <c r="WIW17" s="271"/>
      <c r="WIX17" s="271"/>
      <c r="WIY17" s="272"/>
      <c r="WIZ17" s="273"/>
      <c r="WJA17" s="273"/>
      <c r="WJB17" s="273"/>
      <c r="WJC17" s="273"/>
      <c r="WJD17" s="274"/>
      <c r="WJE17" s="265"/>
      <c r="WJF17" s="537"/>
      <c r="WJG17" s="537"/>
      <c r="WJH17" s="538"/>
      <c r="WJI17" s="539"/>
      <c r="WJK17" s="540"/>
      <c r="WJL17" s="540"/>
      <c r="WJM17" s="542"/>
      <c r="WJN17" s="541"/>
      <c r="WJO17" s="537"/>
      <c r="WJP17" s="266"/>
      <c r="WJQ17" s="271"/>
      <c r="WJR17" s="271"/>
      <c r="WJS17" s="271"/>
      <c r="WJT17" s="271"/>
      <c r="WJU17" s="271"/>
      <c r="WJV17" s="272"/>
      <c r="WJW17" s="273"/>
      <c r="WJX17" s="273"/>
      <c r="WJY17" s="273"/>
      <c r="WJZ17" s="273"/>
      <c r="WKA17" s="274"/>
      <c r="WKB17" s="265"/>
      <c r="WKC17" s="537"/>
      <c r="WKD17" s="537"/>
      <c r="WKE17" s="538"/>
      <c r="WKF17" s="539"/>
      <c r="WKH17" s="540"/>
      <c r="WKI17" s="540"/>
      <c r="WKJ17" s="542"/>
      <c r="WKK17" s="541"/>
      <c r="WKL17" s="537"/>
      <c r="WKM17" s="266"/>
      <c r="WKN17" s="271"/>
      <c r="WKO17" s="271"/>
      <c r="WKP17" s="271"/>
      <c r="WKQ17" s="271"/>
      <c r="WKR17" s="271"/>
      <c r="WKS17" s="272"/>
      <c r="WKT17" s="273"/>
      <c r="WKU17" s="273"/>
      <c r="WKV17" s="273"/>
      <c r="WKW17" s="273"/>
      <c r="WKX17" s="274"/>
      <c r="WKY17" s="265"/>
      <c r="WKZ17" s="537"/>
      <c r="WLA17" s="537"/>
      <c r="WLB17" s="538"/>
      <c r="WLC17" s="539"/>
      <c r="WLE17" s="540"/>
      <c r="WLF17" s="540"/>
      <c r="WLG17" s="542"/>
      <c r="WLH17" s="541"/>
      <c r="WLI17" s="537"/>
      <c r="WLJ17" s="266"/>
      <c r="WLK17" s="271"/>
      <c r="WLL17" s="271"/>
      <c r="WLM17" s="271"/>
      <c r="WLN17" s="271"/>
      <c r="WLO17" s="271"/>
      <c r="WLP17" s="272"/>
      <c r="WLQ17" s="273"/>
      <c r="WLR17" s="273"/>
      <c r="WLS17" s="273"/>
      <c r="WLT17" s="273"/>
      <c r="WLU17" s="274"/>
      <c r="WLV17" s="265"/>
      <c r="WLW17" s="537"/>
      <c r="WLX17" s="537"/>
      <c r="WLY17" s="538"/>
      <c r="WLZ17" s="539"/>
      <c r="WMB17" s="540"/>
      <c r="WMC17" s="540"/>
      <c r="WMD17" s="542"/>
      <c r="WME17" s="541"/>
      <c r="WMF17" s="537"/>
      <c r="WMG17" s="266"/>
      <c r="WMH17" s="271"/>
      <c r="WMI17" s="271"/>
      <c r="WMJ17" s="271"/>
      <c r="WMK17" s="271"/>
      <c r="WML17" s="271"/>
      <c r="WMM17" s="272"/>
      <c r="WMN17" s="273"/>
      <c r="WMO17" s="273"/>
      <c r="WMP17" s="273"/>
      <c r="WMQ17" s="273"/>
      <c r="WMR17" s="274"/>
      <c r="WMS17" s="265"/>
      <c r="WMT17" s="537"/>
      <c r="WMU17" s="537"/>
      <c r="WMV17" s="538"/>
      <c r="WMW17" s="539"/>
      <c r="WMY17" s="540"/>
      <c r="WMZ17" s="540"/>
      <c r="WNA17" s="542"/>
      <c r="WNB17" s="541"/>
      <c r="WNC17" s="537"/>
      <c r="WND17" s="266"/>
      <c r="WNE17" s="271"/>
      <c r="WNF17" s="271"/>
      <c r="WNG17" s="271"/>
      <c r="WNH17" s="271"/>
      <c r="WNI17" s="271"/>
      <c r="WNJ17" s="272"/>
      <c r="WNK17" s="273"/>
      <c r="WNL17" s="273"/>
      <c r="WNM17" s="273"/>
      <c r="WNN17" s="273"/>
      <c r="WNO17" s="274"/>
      <c r="WNP17" s="265"/>
      <c r="WNQ17" s="537"/>
      <c r="WNR17" s="537"/>
      <c r="WNS17" s="538"/>
      <c r="WNT17" s="539"/>
      <c r="WNV17" s="540"/>
      <c r="WNW17" s="540"/>
      <c r="WNX17" s="542"/>
      <c r="WNY17" s="541"/>
      <c r="WNZ17" s="537"/>
      <c r="WOA17" s="266"/>
      <c r="WOB17" s="271"/>
      <c r="WOC17" s="271"/>
      <c r="WOD17" s="271"/>
      <c r="WOE17" s="271"/>
      <c r="WOF17" s="271"/>
      <c r="WOG17" s="272"/>
      <c r="WOH17" s="273"/>
      <c r="WOI17" s="273"/>
      <c r="WOJ17" s="273"/>
      <c r="WOK17" s="273"/>
      <c r="WOL17" s="274"/>
      <c r="WOM17" s="265"/>
      <c r="WON17" s="537"/>
      <c r="WOO17" s="537"/>
      <c r="WOP17" s="538"/>
      <c r="WOQ17" s="539"/>
      <c r="WOS17" s="540"/>
      <c r="WOT17" s="540"/>
      <c r="WOU17" s="542"/>
      <c r="WOV17" s="541"/>
      <c r="WOW17" s="537"/>
      <c r="WOX17" s="266"/>
      <c r="WOY17" s="271"/>
      <c r="WOZ17" s="271"/>
      <c r="WPA17" s="271"/>
      <c r="WPB17" s="271"/>
      <c r="WPC17" s="271"/>
      <c r="WPD17" s="272"/>
      <c r="WPE17" s="273"/>
      <c r="WPF17" s="273"/>
      <c r="WPG17" s="273"/>
      <c r="WPH17" s="273"/>
      <c r="WPI17" s="274"/>
      <c r="WPJ17" s="265"/>
      <c r="WPK17" s="537"/>
      <c r="WPL17" s="537"/>
      <c r="WPM17" s="538"/>
      <c r="WPN17" s="539"/>
      <c r="WPP17" s="540"/>
      <c r="WPQ17" s="540"/>
      <c r="WPR17" s="542"/>
      <c r="WPS17" s="541"/>
      <c r="WPT17" s="537"/>
      <c r="WPU17" s="266"/>
      <c r="WPV17" s="271"/>
      <c r="WPW17" s="271"/>
      <c r="WPX17" s="271"/>
      <c r="WPY17" s="271"/>
      <c r="WPZ17" s="271"/>
      <c r="WQA17" s="272"/>
      <c r="WQB17" s="273"/>
      <c r="WQC17" s="273"/>
      <c r="WQD17" s="273"/>
      <c r="WQE17" s="273"/>
      <c r="WQF17" s="274"/>
      <c r="WQG17" s="265"/>
      <c r="WQH17" s="537"/>
      <c r="WQI17" s="537"/>
      <c r="WQJ17" s="538"/>
      <c r="WQK17" s="539"/>
      <c r="WQM17" s="540"/>
      <c r="WQN17" s="540"/>
      <c r="WQO17" s="542"/>
      <c r="WQP17" s="541"/>
      <c r="WQQ17" s="537"/>
      <c r="WQR17" s="266"/>
      <c r="WQS17" s="271"/>
      <c r="WQT17" s="271"/>
      <c r="WQU17" s="271"/>
      <c r="WQV17" s="271"/>
      <c r="WQW17" s="271"/>
      <c r="WQX17" s="272"/>
      <c r="WQY17" s="273"/>
      <c r="WQZ17" s="273"/>
      <c r="WRA17" s="273"/>
      <c r="WRB17" s="273"/>
      <c r="WRC17" s="274"/>
      <c r="WRD17" s="265"/>
      <c r="WRE17" s="537"/>
      <c r="WRF17" s="537"/>
      <c r="WRG17" s="538"/>
      <c r="WRH17" s="539"/>
      <c r="WRJ17" s="540"/>
      <c r="WRK17" s="540"/>
      <c r="WRL17" s="542"/>
      <c r="WRM17" s="541"/>
      <c r="WRN17" s="537"/>
      <c r="WRO17" s="266"/>
      <c r="WRP17" s="271"/>
      <c r="WRQ17" s="271"/>
      <c r="WRR17" s="271"/>
      <c r="WRS17" s="271"/>
      <c r="WRT17" s="271"/>
      <c r="WRU17" s="272"/>
      <c r="WRV17" s="273"/>
      <c r="WRW17" s="273"/>
      <c r="WRX17" s="273"/>
      <c r="WRY17" s="273"/>
      <c r="WRZ17" s="274"/>
      <c r="WSA17" s="265"/>
      <c r="WSB17" s="537"/>
      <c r="WSC17" s="537"/>
      <c r="WSD17" s="538"/>
      <c r="WSE17" s="539"/>
      <c r="WSG17" s="540"/>
      <c r="WSH17" s="540"/>
      <c r="WSI17" s="542"/>
      <c r="WSJ17" s="541"/>
      <c r="WSK17" s="537"/>
      <c r="WSL17" s="266"/>
      <c r="WSM17" s="271"/>
      <c r="WSN17" s="271"/>
      <c r="WSO17" s="271"/>
      <c r="WSP17" s="271"/>
      <c r="WSQ17" s="271"/>
      <c r="WSR17" s="272"/>
      <c r="WSS17" s="273"/>
      <c r="WST17" s="273"/>
      <c r="WSU17" s="273"/>
      <c r="WSV17" s="273"/>
      <c r="WSW17" s="274"/>
      <c r="WSX17" s="265"/>
      <c r="WSY17" s="537"/>
      <c r="WSZ17" s="537"/>
      <c r="WTA17" s="538"/>
      <c r="WTB17" s="539"/>
      <c r="WTD17" s="540"/>
      <c r="WTE17" s="540"/>
      <c r="WTF17" s="542"/>
      <c r="WTG17" s="541"/>
      <c r="WTH17" s="537"/>
      <c r="WTI17" s="266"/>
      <c r="WTJ17" s="271"/>
      <c r="WTK17" s="271"/>
      <c r="WTL17" s="271"/>
      <c r="WTM17" s="271"/>
      <c r="WTN17" s="271"/>
      <c r="WTO17" s="272"/>
      <c r="WTP17" s="273"/>
      <c r="WTQ17" s="273"/>
      <c r="WTR17" s="273"/>
      <c r="WTS17" s="273"/>
      <c r="WTT17" s="274"/>
      <c r="WTU17" s="265"/>
      <c r="WTV17" s="537"/>
      <c r="WTW17" s="537"/>
      <c r="WTX17" s="538"/>
      <c r="WTY17" s="539"/>
      <c r="WUA17" s="540"/>
      <c r="WUB17" s="540"/>
      <c r="WUC17" s="542"/>
      <c r="WUD17" s="541"/>
      <c r="WUE17" s="537"/>
      <c r="WUF17" s="266"/>
      <c r="WUG17" s="271"/>
      <c r="WUH17" s="271"/>
      <c r="WUI17" s="271"/>
      <c r="WUJ17" s="271"/>
      <c r="WUK17" s="271"/>
      <c r="WUL17" s="272"/>
      <c r="WUM17" s="273"/>
      <c r="WUN17" s="273"/>
      <c r="WUO17" s="273"/>
      <c r="WUP17" s="273"/>
      <c r="WUQ17" s="274"/>
      <c r="WUR17" s="265"/>
      <c r="WUS17" s="537"/>
      <c r="WUT17" s="537"/>
      <c r="WUU17" s="538"/>
      <c r="WUV17" s="539"/>
      <c r="WUX17" s="540"/>
      <c r="WUY17" s="540"/>
      <c r="WUZ17" s="542"/>
      <c r="WVA17" s="541"/>
      <c r="WVB17" s="537"/>
      <c r="WVC17" s="266"/>
      <c r="WVD17" s="271"/>
      <c r="WVE17" s="271"/>
      <c r="WVF17" s="271"/>
      <c r="WVG17" s="271"/>
      <c r="WVH17" s="271"/>
      <c r="WVI17" s="272"/>
      <c r="WVJ17" s="273"/>
      <c r="WVK17" s="273"/>
      <c r="WVL17" s="273"/>
      <c r="WVM17" s="273"/>
      <c r="WVN17" s="274"/>
      <c r="WVO17" s="265"/>
      <c r="WVP17" s="537"/>
      <c r="WVQ17" s="537"/>
      <c r="WVR17" s="538"/>
      <c r="WVS17" s="539"/>
      <c r="WVU17" s="540"/>
      <c r="WVV17" s="540"/>
      <c r="WVW17" s="542"/>
      <c r="WVX17" s="541"/>
      <c r="WVY17" s="537"/>
      <c r="WVZ17" s="266"/>
      <c r="WWA17" s="271"/>
      <c r="WWB17" s="271"/>
      <c r="WWC17" s="271"/>
      <c r="WWD17" s="271"/>
      <c r="WWE17" s="271"/>
      <c r="WWF17" s="272"/>
      <c r="WWG17" s="273"/>
      <c r="WWH17" s="273"/>
      <c r="WWI17" s="273"/>
      <c r="WWJ17" s="273"/>
      <c r="WWK17" s="274"/>
      <c r="WWL17" s="265"/>
      <c r="WWM17" s="537"/>
      <c r="WWN17" s="537"/>
      <c r="WWO17" s="538"/>
      <c r="WWP17" s="539"/>
      <c r="WWR17" s="540"/>
      <c r="WWS17" s="540"/>
      <c r="WWT17" s="542"/>
      <c r="WWU17" s="541"/>
      <c r="WWV17" s="537"/>
      <c r="WWW17" s="266"/>
      <c r="WWX17" s="271"/>
      <c r="WWY17" s="271"/>
      <c r="WWZ17" s="271"/>
      <c r="WXA17" s="271"/>
      <c r="WXB17" s="271"/>
      <c r="WXC17" s="272"/>
      <c r="WXD17" s="273"/>
      <c r="WXE17" s="273"/>
      <c r="WXF17" s="273"/>
      <c r="WXG17" s="273"/>
      <c r="WXH17" s="274"/>
      <c r="WXI17" s="265"/>
      <c r="WXJ17" s="537"/>
      <c r="WXK17" s="537"/>
      <c r="WXL17" s="538"/>
      <c r="WXM17" s="539"/>
      <c r="WXO17" s="540"/>
      <c r="WXP17" s="540"/>
      <c r="WXQ17" s="542"/>
      <c r="WXR17" s="541"/>
      <c r="WXS17" s="537"/>
      <c r="WXT17" s="266"/>
      <c r="WXU17" s="271"/>
      <c r="WXV17" s="271"/>
      <c r="WXW17" s="271"/>
      <c r="WXX17" s="271"/>
      <c r="WXY17" s="271"/>
      <c r="WXZ17" s="272"/>
      <c r="WYA17" s="273"/>
      <c r="WYB17" s="273"/>
      <c r="WYC17" s="273"/>
      <c r="WYD17" s="273"/>
      <c r="WYE17" s="274"/>
      <c r="WYF17" s="265"/>
      <c r="WYG17" s="537"/>
      <c r="WYH17" s="537"/>
      <c r="WYI17" s="538"/>
      <c r="WYJ17" s="539"/>
      <c r="WYL17" s="540"/>
      <c r="WYM17" s="540"/>
      <c r="WYN17" s="542"/>
      <c r="WYO17" s="541"/>
      <c r="WYP17" s="537"/>
      <c r="WYQ17" s="266"/>
      <c r="WYR17" s="271"/>
      <c r="WYS17" s="271"/>
      <c r="WYT17" s="271"/>
      <c r="WYU17" s="271"/>
      <c r="WYV17" s="271"/>
      <c r="WYW17" s="272"/>
      <c r="WYX17" s="273"/>
      <c r="WYY17" s="273"/>
      <c r="WYZ17" s="273"/>
      <c r="WZA17" s="273"/>
      <c r="WZB17" s="274"/>
      <c r="WZC17" s="265"/>
      <c r="WZD17" s="537"/>
      <c r="WZE17" s="537"/>
      <c r="WZF17" s="538"/>
      <c r="WZG17" s="539"/>
      <c r="WZI17" s="540"/>
      <c r="WZJ17" s="540"/>
      <c r="WZK17" s="542"/>
      <c r="WZL17" s="541"/>
      <c r="WZM17" s="537"/>
      <c r="WZN17" s="266"/>
      <c r="WZO17" s="271"/>
      <c r="WZP17" s="271"/>
      <c r="WZQ17" s="271"/>
      <c r="WZR17" s="271"/>
      <c r="WZS17" s="271"/>
      <c r="WZT17" s="272"/>
      <c r="WZU17" s="273"/>
      <c r="WZV17" s="273"/>
      <c r="WZW17" s="273"/>
      <c r="WZX17" s="273"/>
      <c r="WZY17" s="274"/>
      <c r="WZZ17" s="265"/>
      <c r="XAA17" s="537"/>
      <c r="XAB17" s="537"/>
      <c r="XAC17" s="538"/>
      <c r="XAD17" s="539"/>
      <c r="XAF17" s="540"/>
      <c r="XAG17" s="540"/>
      <c r="XAH17" s="542"/>
      <c r="XAI17" s="541"/>
      <c r="XAJ17" s="537"/>
      <c r="XAK17" s="266"/>
      <c r="XAL17" s="271"/>
      <c r="XAM17" s="271"/>
      <c r="XAN17" s="271"/>
      <c r="XAO17" s="271"/>
      <c r="XAP17" s="271"/>
      <c r="XAQ17" s="272"/>
      <c r="XAR17" s="273"/>
      <c r="XAS17" s="273"/>
      <c r="XAT17" s="273"/>
      <c r="XAU17" s="273"/>
      <c r="XAV17" s="274"/>
      <c r="XAW17" s="265"/>
      <c r="XAX17" s="537"/>
      <c r="XAY17" s="537"/>
      <c r="XAZ17" s="538"/>
      <c r="XBA17" s="539"/>
      <c r="XBC17" s="540"/>
      <c r="XBD17" s="540"/>
      <c r="XBE17" s="542"/>
      <c r="XBF17" s="541"/>
      <c r="XBG17" s="537"/>
      <c r="XBH17" s="266"/>
      <c r="XBI17" s="271"/>
      <c r="XBJ17" s="271"/>
      <c r="XBK17" s="271"/>
      <c r="XBL17" s="271"/>
      <c r="XBM17" s="271"/>
      <c r="XBN17" s="272"/>
      <c r="XBO17" s="273"/>
      <c r="XBP17" s="273"/>
      <c r="XBQ17" s="273"/>
      <c r="XBR17" s="273"/>
      <c r="XBS17" s="274"/>
      <c r="XBT17" s="265"/>
      <c r="XBU17" s="537"/>
      <c r="XBV17" s="537"/>
      <c r="XBW17" s="538"/>
      <c r="XBX17" s="539"/>
      <c r="XBZ17" s="540"/>
      <c r="XCA17" s="540"/>
      <c r="XCB17" s="542"/>
      <c r="XCC17" s="541"/>
      <c r="XCD17" s="537"/>
      <c r="XCE17" s="266"/>
      <c r="XCF17" s="271"/>
      <c r="XCG17" s="271"/>
      <c r="XCH17" s="271"/>
      <c r="XCI17" s="271"/>
      <c r="XCJ17" s="271"/>
      <c r="XCK17" s="272"/>
      <c r="XCL17" s="273"/>
      <c r="XCM17" s="273"/>
      <c r="XCN17" s="273"/>
      <c r="XCO17" s="273"/>
      <c r="XCP17" s="274"/>
      <c r="XCQ17" s="265"/>
      <c r="XCR17" s="537"/>
      <c r="XCS17" s="537"/>
      <c r="XCT17" s="538"/>
      <c r="XCU17" s="539"/>
      <c r="XCW17" s="540"/>
      <c r="XCX17" s="540"/>
      <c r="XCY17" s="542"/>
      <c r="XCZ17" s="541"/>
      <c r="XDA17" s="537"/>
      <c r="XDB17" s="266"/>
      <c r="XDC17" s="271"/>
      <c r="XDD17" s="271"/>
      <c r="XDE17" s="271"/>
      <c r="XDF17" s="271"/>
      <c r="XDG17" s="271"/>
      <c r="XDH17" s="272"/>
      <c r="XDI17" s="273"/>
      <c r="XDJ17" s="273"/>
      <c r="XDK17" s="273"/>
      <c r="XDL17" s="273"/>
      <c r="XDM17" s="274"/>
      <c r="XDN17" s="265"/>
      <c r="XDO17" s="537"/>
      <c r="XDP17" s="537"/>
      <c r="XDQ17" s="538"/>
      <c r="XDR17" s="539"/>
      <c r="XDT17" s="540"/>
      <c r="XDU17" s="540"/>
      <c r="XDV17" s="542"/>
      <c r="XDW17" s="541"/>
      <c r="XDX17" s="537"/>
      <c r="XDY17" s="266"/>
      <c r="XDZ17" s="271"/>
      <c r="XEA17" s="271"/>
      <c r="XEB17" s="271"/>
      <c r="XEC17" s="271"/>
      <c r="XED17" s="271"/>
      <c r="XEE17" s="272"/>
      <c r="XEF17" s="273"/>
      <c r="XEG17" s="273"/>
      <c r="XEH17" s="273"/>
      <c r="XEI17" s="273"/>
      <c r="XEJ17" s="274"/>
      <c r="XEK17" s="265"/>
      <c r="XEL17" s="537"/>
      <c r="XEM17" s="537"/>
      <c r="XEN17" s="538"/>
      <c r="XEO17" s="539"/>
      <c r="XEQ17" s="540"/>
      <c r="XER17" s="540"/>
      <c r="XES17" s="542"/>
      <c r="XET17" s="541"/>
      <c r="XEU17" s="537"/>
      <c r="XEV17" s="266"/>
      <c r="XEW17" s="271"/>
    </row>
    <row r="18" spans="1:9216 9218:11263 11265:16377" ht="14.5" hidden="1" customHeight="1" thickBot="1" x14ac:dyDescent="0.35">
      <c r="A18" s="545"/>
      <c r="B18" s="548"/>
      <c r="C18" s="560"/>
      <c r="D18" s="557"/>
      <c r="E18" s="551"/>
      <c r="F18" s="374" t="s">
        <v>88</v>
      </c>
      <c r="G18" s="375">
        <v>0</v>
      </c>
      <c r="H18" s="376"/>
      <c r="I18" s="376"/>
      <c r="J18" s="376"/>
      <c r="K18" s="377"/>
      <c r="L18" s="378">
        <f>IF(E16="GS",SUMIFS(Table4[Đếm],Table4[Giám sát],'Thị trường'!C16),SUMIFS(Table4[Đếm],Table4[Nhân viên],'Thị trường'!C16))</f>
        <v>3</v>
      </c>
      <c r="M18" s="379"/>
      <c r="N18" s="379"/>
      <c r="O18" s="379"/>
      <c r="P18" s="380"/>
      <c r="Q18" s="477">
        <f>IFERROR((L18/G18),0)</f>
        <v>0</v>
      </c>
      <c r="R18" s="373">
        <f>IF(L18&gt;0,500000,0)</f>
        <v>500000</v>
      </c>
      <c r="S18" s="510"/>
      <c r="T18" s="542"/>
      <c r="U18" s="541"/>
      <c r="V18" s="537"/>
      <c r="W18" s="6"/>
      <c r="X18" s="275"/>
      <c r="Y18" s="275"/>
      <c r="Z18" s="275"/>
      <c r="AA18" s="275"/>
      <c r="AB18" s="275"/>
      <c r="AC18" s="276"/>
      <c r="AD18" s="277"/>
      <c r="AE18" s="277"/>
      <c r="AF18" s="277"/>
      <c r="AG18" s="277"/>
      <c r="AH18" s="274"/>
      <c r="AI18" s="265"/>
      <c r="AJ18" s="537"/>
      <c r="AK18" s="537"/>
      <c r="AL18" s="538"/>
      <c r="AM18" s="539"/>
      <c r="AO18" s="540"/>
      <c r="AP18" s="540"/>
      <c r="AQ18" s="542"/>
      <c r="AR18" s="541"/>
      <c r="AS18" s="537"/>
      <c r="AT18" s="6"/>
      <c r="AU18" s="275"/>
      <c r="AV18" s="275"/>
      <c r="AW18" s="275"/>
      <c r="AX18" s="275"/>
      <c r="AY18" s="275"/>
      <c r="AZ18" s="276"/>
      <c r="BA18" s="277"/>
      <c r="BB18" s="277"/>
      <c r="BC18" s="277"/>
      <c r="BD18" s="277"/>
      <c r="BE18" s="274"/>
      <c r="BF18" s="265"/>
      <c r="BG18" s="537"/>
      <c r="BH18" s="537"/>
      <c r="BI18" s="538"/>
      <c r="BJ18" s="539"/>
      <c r="BL18" s="540"/>
      <c r="BM18" s="540"/>
      <c r="BN18" s="542"/>
      <c r="BO18" s="541"/>
      <c r="BP18" s="537"/>
      <c r="BQ18" s="6"/>
      <c r="BR18" s="275"/>
      <c r="BS18" s="275"/>
      <c r="BT18" s="275"/>
      <c r="BU18" s="275"/>
      <c r="BV18" s="275"/>
      <c r="BW18" s="276"/>
      <c r="BX18" s="277"/>
      <c r="BY18" s="277"/>
      <c r="BZ18" s="277"/>
      <c r="CA18" s="277"/>
      <c r="CB18" s="274"/>
      <c r="CC18" s="265"/>
      <c r="CD18" s="537"/>
      <c r="CE18" s="537"/>
      <c r="CF18" s="538"/>
      <c r="CG18" s="539"/>
      <c r="CI18" s="540"/>
      <c r="CJ18" s="540"/>
      <c r="CK18" s="542"/>
      <c r="CL18" s="541"/>
      <c r="CM18" s="537"/>
      <c r="CN18" s="6"/>
      <c r="CO18" s="275"/>
      <c r="CP18" s="275"/>
      <c r="CQ18" s="275"/>
      <c r="CR18" s="275"/>
      <c r="CS18" s="275"/>
      <c r="CT18" s="276"/>
      <c r="CU18" s="277"/>
      <c r="CV18" s="277"/>
      <c r="CW18" s="277"/>
      <c r="CX18" s="277"/>
      <c r="CY18" s="274"/>
      <c r="CZ18" s="265"/>
      <c r="DA18" s="537"/>
      <c r="DB18" s="537"/>
      <c r="DC18" s="538"/>
      <c r="DD18" s="539"/>
      <c r="DF18" s="540"/>
      <c r="DG18" s="540"/>
      <c r="DH18" s="542"/>
      <c r="DI18" s="541"/>
      <c r="DJ18" s="537"/>
      <c r="DK18" s="6"/>
      <c r="DL18" s="275"/>
      <c r="DM18" s="275"/>
      <c r="DN18" s="275"/>
      <c r="DO18" s="275"/>
      <c r="DP18" s="275"/>
      <c r="DQ18" s="276"/>
      <c r="DR18" s="277"/>
      <c r="DS18" s="277"/>
      <c r="DT18" s="277"/>
      <c r="DU18" s="277"/>
      <c r="DV18" s="274"/>
      <c r="DW18" s="265"/>
      <c r="DX18" s="537"/>
      <c r="DY18" s="537"/>
      <c r="DZ18" s="538"/>
      <c r="EA18" s="539"/>
      <c r="EC18" s="540"/>
      <c r="ED18" s="540"/>
      <c r="EE18" s="542"/>
      <c r="EF18" s="541"/>
      <c r="EG18" s="537"/>
      <c r="EH18" s="6"/>
      <c r="EI18" s="275"/>
      <c r="EJ18" s="275"/>
      <c r="EK18" s="275"/>
      <c r="EL18" s="275"/>
      <c r="EM18" s="275"/>
      <c r="EN18" s="276"/>
      <c r="EO18" s="277"/>
      <c r="EP18" s="277"/>
      <c r="EQ18" s="277"/>
      <c r="ER18" s="277"/>
      <c r="ES18" s="274"/>
      <c r="ET18" s="265"/>
      <c r="EU18" s="537"/>
      <c r="EV18" s="537"/>
      <c r="EW18" s="538"/>
      <c r="EX18" s="539"/>
      <c r="EZ18" s="540"/>
      <c r="FA18" s="540"/>
      <c r="FB18" s="542"/>
      <c r="FC18" s="541"/>
      <c r="FD18" s="537"/>
      <c r="FE18" s="6"/>
      <c r="FF18" s="275"/>
      <c r="FG18" s="275"/>
      <c r="FH18" s="275"/>
      <c r="FI18" s="275"/>
      <c r="FJ18" s="275"/>
      <c r="FK18" s="276"/>
      <c r="FL18" s="277"/>
      <c r="FM18" s="277"/>
      <c r="FN18" s="277"/>
      <c r="FO18" s="277"/>
      <c r="FP18" s="274"/>
      <c r="FQ18" s="265"/>
      <c r="FR18" s="537"/>
      <c r="FS18" s="537"/>
      <c r="FT18" s="538"/>
      <c r="FU18" s="539"/>
      <c r="FW18" s="540"/>
      <c r="FX18" s="540"/>
      <c r="FY18" s="542"/>
      <c r="FZ18" s="541"/>
      <c r="GA18" s="537"/>
      <c r="GB18" s="6"/>
      <c r="GC18" s="275"/>
      <c r="GD18" s="275"/>
      <c r="GE18" s="275"/>
      <c r="GF18" s="275"/>
      <c r="GG18" s="275"/>
      <c r="GH18" s="276"/>
      <c r="GI18" s="277"/>
      <c r="GJ18" s="277"/>
      <c r="GK18" s="277"/>
      <c r="GL18" s="277"/>
      <c r="GM18" s="274"/>
      <c r="GN18" s="265"/>
      <c r="GO18" s="537"/>
      <c r="GP18" s="537"/>
      <c r="GQ18" s="538"/>
      <c r="GR18" s="539"/>
      <c r="GT18" s="540"/>
      <c r="GU18" s="540"/>
      <c r="GV18" s="542"/>
      <c r="GW18" s="541"/>
      <c r="GX18" s="537"/>
      <c r="GY18" s="6"/>
      <c r="GZ18" s="275"/>
      <c r="HA18" s="275"/>
      <c r="HB18" s="275"/>
      <c r="HC18" s="275"/>
      <c r="HD18" s="275"/>
      <c r="HE18" s="276"/>
      <c r="HF18" s="277"/>
      <c r="HG18" s="277"/>
      <c r="HH18" s="277"/>
      <c r="HI18" s="277"/>
      <c r="HJ18" s="274"/>
      <c r="HK18" s="265"/>
      <c r="HL18" s="537"/>
      <c r="HM18" s="537"/>
      <c r="HN18" s="538"/>
      <c r="HO18" s="539"/>
      <c r="HQ18" s="540"/>
      <c r="HR18" s="540"/>
      <c r="HS18" s="542"/>
      <c r="HT18" s="541"/>
      <c r="HU18" s="537"/>
      <c r="HV18" s="6"/>
      <c r="HW18" s="275"/>
      <c r="HX18" s="275"/>
      <c r="HY18" s="275"/>
      <c r="HZ18" s="275"/>
      <c r="IA18" s="275"/>
      <c r="IB18" s="276"/>
      <c r="IC18" s="277"/>
      <c r="ID18" s="277"/>
      <c r="IE18" s="277"/>
      <c r="IF18" s="277"/>
      <c r="IG18" s="274"/>
      <c r="IH18" s="265"/>
      <c r="II18" s="537"/>
      <c r="IJ18" s="537"/>
      <c r="IK18" s="538"/>
      <c r="IL18" s="539"/>
      <c r="IN18" s="540"/>
      <c r="IO18" s="540"/>
      <c r="IP18" s="542"/>
      <c r="IQ18" s="541"/>
      <c r="IR18" s="537"/>
      <c r="IS18" s="6"/>
      <c r="IT18" s="275"/>
      <c r="IU18" s="275"/>
      <c r="IV18" s="275"/>
      <c r="IW18" s="275"/>
      <c r="IX18" s="275"/>
      <c r="IY18" s="276"/>
      <c r="IZ18" s="277"/>
      <c r="JA18" s="277"/>
      <c r="JB18" s="277"/>
      <c r="JC18" s="277"/>
      <c r="JD18" s="274"/>
      <c r="JE18" s="265"/>
      <c r="JF18" s="537"/>
      <c r="JG18" s="537"/>
      <c r="JH18" s="538"/>
      <c r="JI18" s="539"/>
      <c r="JK18" s="540"/>
      <c r="JL18" s="540"/>
      <c r="JM18" s="542"/>
      <c r="JN18" s="541"/>
      <c r="JO18" s="537"/>
      <c r="JP18" s="6"/>
      <c r="JQ18" s="275"/>
      <c r="JR18" s="275"/>
      <c r="JS18" s="275"/>
      <c r="JT18" s="275"/>
      <c r="JU18" s="275"/>
      <c r="JV18" s="276"/>
      <c r="JW18" s="277"/>
      <c r="JX18" s="277"/>
      <c r="JY18" s="277"/>
      <c r="JZ18" s="277"/>
      <c r="KA18" s="274"/>
      <c r="KB18" s="265"/>
      <c r="KC18" s="537"/>
      <c r="KD18" s="537"/>
      <c r="KE18" s="538"/>
      <c r="KF18" s="539"/>
      <c r="KH18" s="540"/>
      <c r="KI18" s="540"/>
      <c r="KJ18" s="542"/>
      <c r="KK18" s="541"/>
      <c r="KL18" s="537"/>
      <c r="KM18" s="6"/>
      <c r="KN18" s="275"/>
      <c r="KO18" s="275"/>
      <c r="KP18" s="275"/>
      <c r="KQ18" s="275"/>
      <c r="KR18" s="275"/>
      <c r="KS18" s="276"/>
      <c r="KT18" s="277"/>
      <c r="KU18" s="277"/>
      <c r="KV18" s="277"/>
      <c r="KW18" s="277"/>
      <c r="KX18" s="274"/>
      <c r="KY18" s="265"/>
      <c r="KZ18" s="537"/>
      <c r="LA18" s="537"/>
      <c r="LB18" s="538"/>
      <c r="LC18" s="539"/>
      <c r="LE18" s="540"/>
      <c r="LF18" s="540"/>
      <c r="LG18" s="542"/>
      <c r="LH18" s="541"/>
      <c r="LI18" s="537"/>
      <c r="LJ18" s="6"/>
      <c r="LK18" s="275"/>
      <c r="LL18" s="275"/>
      <c r="LM18" s="275"/>
      <c r="LN18" s="275"/>
      <c r="LO18" s="275"/>
      <c r="LP18" s="276"/>
      <c r="LQ18" s="277"/>
      <c r="LR18" s="277"/>
      <c r="LS18" s="277"/>
      <c r="LT18" s="277"/>
      <c r="LU18" s="274"/>
      <c r="LV18" s="265"/>
      <c r="LW18" s="537"/>
      <c r="LX18" s="537"/>
      <c r="LY18" s="538"/>
      <c r="LZ18" s="539"/>
      <c r="MB18" s="540"/>
      <c r="MC18" s="540"/>
      <c r="MD18" s="542"/>
      <c r="ME18" s="541"/>
      <c r="MF18" s="537"/>
      <c r="MG18" s="6"/>
      <c r="MH18" s="275"/>
      <c r="MI18" s="275"/>
      <c r="MJ18" s="275"/>
      <c r="MK18" s="275"/>
      <c r="ML18" s="275"/>
      <c r="MM18" s="276"/>
      <c r="MN18" s="277"/>
      <c r="MO18" s="277"/>
      <c r="MP18" s="277"/>
      <c r="MQ18" s="277"/>
      <c r="MR18" s="274"/>
      <c r="MS18" s="265"/>
      <c r="MT18" s="537"/>
      <c r="MU18" s="537"/>
      <c r="MV18" s="538"/>
      <c r="MW18" s="539"/>
      <c r="MY18" s="540"/>
      <c r="MZ18" s="540"/>
      <c r="NA18" s="542"/>
      <c r="NB18" s="541"/>
      <c r="NC18" s="537"/>
      <c r="ND18" s="6"/>
      <c r="NE18" s="275"/>
      <c r="NF18" s="275"/>
      <c r="NG18" s="275"/>
      <c r="NH18" s="275"/>
      <c r="NI18" s="275"/>
      <c r="NJ18" s="276"/>
      <c r="NK18" s="277"/>
      <c r="NL18" s="277"/>
      <c r="NM18" s="277"/>
      <c r="NN18" s="277"/>
      <c r="NO18" s="274"/>
      <c r="NP18" s="265"/>
      <c r="NQ18" s="537"/>
      <c r="NR18" s="537"/>
      <c r="NS18" s="538"/>
      <c r="NT18" s="539"/>
      <c r="NV18" s="540"/>
      <c r="NW18" s="540"/>
      <c r="NX18" s="542"/>
      <c r="NY18" s="541"/>
      <c r="NZ18" s="537"/>
      <c r="OA18" s="6"/>
      <c r="OB18" s="275"/>
      <c r="OC18" s="275"/>
      <c r="OD18" s="275"/>
      <c r="OE18" s="275"/>
      <c r="OF18" s="275"/>
      <c r="OG18" s="276"/>
      <c r="OH18" s="277"/>
      <c r="OI18" s="277"/>
      <c r="OJ18" s="277"/>
      <c r="OK18" s="277"/>
      <c r="OL18" s="274"/>
      <c r="OM18" s="265"/>
      <c r="ON18" s="537"/>
      <c r="OO18" s="537"/>
      <c r="OP18" s="538"/>
      <c r="OQ18" s="539"/>
      <c r="OS18" s="540"/>
      <c r="OT18" s="540"/>
      <c r="OU18" s="542"/>
      <c r="OV18" s="541"/>
      <c r="OW18" s="537"/>
      <c r="OX18" s="6"/>
      <c r="OY18" s="275"/>
      <c r="OZ18" s="275"/>
      <c r="PA18" s="275"/>
      <c r="PB18" s="275"/>
      <c r="PC18" s="275"/>
      <c r="PD18" s="276"/>
      <c r="PE18" s="277"/>
      <c r="PF18" s="277"/>
      <c r="PG18" s="277"/>
      <c r="PH18" s="277"/>
      <c r="PI18" s="274"/>
      <c r="PJ18" s="265"/>
      <c r="PK18" s="537"/>
      <c r="PL18" s="537"/>
      <c r="PM18" s="538"/>
      <c r="PN18" s="539"/>
      <c r="PP18" s="540"/>
      <c r="PQ18" s="540"/>
      <c r="PR18" s="542"/>
      <c r="PS18" s="541"/>
      <c r="PT18" s="537"/>
      <c r="PU18" s="6"/>
      <c r="PV18" s="275"/>
      <c r="PW18" s="275"/>
      <c r="PX18" s="275"/>
      <c r="PY18" s="275"/>
      <c r="PZ18" s="275"/>
      <c r="QA18" s="276"/>
      <c r="QB18" s="277"/>
      <c r="QC18" s="277"/>
      <c r="QD18" s="277"/>
      <c r="QE18" s="277"/>
      <c r="QF18" s="274"/>
      <c r="QG18" s="265"/>
      <c r="QH18" s="537"/>
      <c r="QI18" s="537"/>
      <c r="QJ18" s="538"/>
      <c r="QK18" s="539"/>
      <c r="QM18" s="540"/>
      <c r="QN18" s="540"/>
      <c r="QO18" s="542"/>
      <c r="QP18" s="541"/>
      <c r="QQ18" s="537"/>
      <c r="QR18" s="6"/>
      <c r="QS18" s="275"/>
      <c r="QT18" s="275"/>
      <c r="QU18" s="275"/>
      <c r="QV18" s="275"/>
      <c r="QW18" s="275"/>
      <c r="QX18" s="276"/>
      <c r="QY18" s="277"/>
      <c r="QZ18" s="277"/>
      <c r="RA18" s="277"/>
      <c r="RB18" s="277"/>
      <c r="RC18" s="274"/>
      <c r="RD18" s="265"/>
      <c r="RE18" s="537"/>
      <c r="RF18" s="537"/>
      <c r="RG18" s="538"/>
      <c r="RH18" s="539"/>
      <c r="RJ18" s="540"/>
      <c r="RK18" s="540"/>
      <c r="RL18" s="542"/>
      <c r="RM18" s="541"/>
      <c r="RN18" s="537"/>
      <c r="RO18" s="6"/>
      <c r="RP18" s="275"/>
      <c r="RQ18" s="275"/>
      <c r="RR18" s="275"/>
      <c r="RS18" s="275"/>
      <c r="RT18" s="275"/>
      <c r="RU18" s="276"/>
      <c r="RV18" s="277"/>
      <c r="RW18" s="277"/>
      <c r="RX18" s="277"/>
      <c r="RY18" s="277"/>
      <c r="RZ18" s="274"/>
      <c r="SA18" s="265"/>
      <c r="SB18" s="537"/>
      <c r="SC18" s="537"/>
      <c r="SD18" s="538"/>
      <c r="SE18" s="539"/>
      <c r="SG18" s="540"/>
      <c r="SH18" s="540"/>
      <c r="SI18" s="542"/>
      <c r="SJ18" s="541"/>
      <c r="SK18" s="537"/>
      <c r="SL18" s="6"/>
      <c r="SM18" s="275"/>
      <c r="SN18" s="275"/>
      <c r="SO18" s="275"/>
      <c r="SP18" s="275"/>
      <c r="SQ18" s="275"/>
      <c r="SR18" s="276"/>
      <c r="SS18" s="277"/>
      <c r="ST18" s="277"/>
      <c r="SU18" s="277"/>
      <c r="SV18" s="277"/>
      <c r="SW18" s="274"/>
      <c r="SX18" s="265"/>
      <c r="SY18" s="537"/>
      <c r="SZ18" s="537"/>
      <c r="TA18" s="538"/>
      <c r="TB18" s="539"/>
      <c r="TD18" s="540"/>
      <c r="TE18" s="540"/>
      <c r="TF18" s="542"/>
      <c r="TG18" s="541"/>
      <c r="TH18" s="537"/>
      <c r="TI18" s="6"/>
      <c r="TJ18" s="275"/>
      <c r="TK18" s="275"/>
      <c r="TL18" s="275"/>
      <c r="TM18" s="275"/>
      <c r="TN18" s="275"/>
      <c r="TO18" s="276"/>
      <c r="TP18" s="277"/>
      <c r="TQ18" s="277"/>
      <c r="TR18" s="277"/>
      <c r="TS18" s="277"/>
      <c r="TT18" s="274"/>
      <c r="TU18" s="265"/>
      <c r="TV18" s="537"/>
      <c r="TW18" s="537"/>
      <c r="TX18" s="538"/>
      <c r="TY18" s="539"/>
      <c r="UA18" s="540"/>
      <c r="UB18" s="540"/>
      <c r="UC18" s="542"/>
      <c r="UD18" s="541"/>
      <c r="UE18" s="537"/>
      <c r="UF18" s="6"/>
      <c r="UG18" s="275"/>
      <c r="UH18" s="275"/>
      <c r="UI18" s="275"/>
      <c r="UJ18" s="275"/>
      <c r="UK18" s="275"/>
      <c r="UL18" s="276"/>
      <c r="UM18" s="277"/>
      <c r="UN18" s="277"/>
      <c r="UO18" s="277"/>
      <c r="UP18" s="277"/>
      <c r="UQ18" s="274"/>
      <c r="UR18" s="265"/>
      <c r="US18" s="537"/>
      <c r="UT18" s="537"/>
      <c r="UU18" s="538"/>
      <c r="UV18" s="539"/>
      <c r="UX18" s="540"/>
      <c r="UY18" s="540"/>
      <c r="UZ18" s="542"/>
      <c r="VA18" s="541"/>
      <c r="VB18" s="537"/>
      <c r="VC18" s="6"/>
      <c r="VD18" s="275"/>
      <c r="VE18" s="275"/>
      <c r="VF18" s="275"/>
      <c r="VG18" s="275"/>
      <c r="VH18" s="275"/>
      <c r="VI18" s="276"/>
      <c r="VJ18" s="277"/>
      <c r="VK18" s="277"/>
      <c r="VL18" s="277"/>
      <c r="VM18" s="277"/>
      <c r="VN18" s="274"/>
      <c r="VO18" s="265"/>
      <c r="VP18" s="537"/>
      <c r="VQ18" s="537"/>
      <c r="VR18" s="538"/>
      <c r="VS18" s="539"/>
      <c r="VU18" s="540"/>
      <c r="VV18" s="540"/>
      <c r="VW18" s="542"/>
      <c r="VX18" s="541"/>
      <c r="VY18" s="537"/>
      <c r="VZ18" s="6"/>
      <c r="WA18" s="275"/>
      <c r="WB18" s="275"/>
      <c r="WC18" s="275"/>
      <c r="WD18" s="275"/>
      <c r="WE18" s="275"/>
      <c r="WF18" s="276"/>
      <c r="WG18" s="277"/>
      <c r="WH18" s="277"/>
      <c r="WI18" s="277"/>
      <c r="WJ18" s="277"/>
      <c r="WK18" s="274"/>
      <c r="WL18" s="265"/>
      <c r="WM18" s="537"/>
      <c r="WN18" s="537"/>
      <c r="WO18" s="538"/>
      <c r="WP18" s="539"/>
      <c r="WR18" s="540"/>
      <c r="WS18" s="540"/>
      <c r="WT18" s="542"/>
      <c r="WU18" s="541"/>
      <c r="WV18" s="537"/>
      <c r="WW18" s="6"/>
      <c r="WX18" s="275"/>
      <c r="WY18" s="275"/>
      <c r="WZ18" s="275"/>
      <c r="XA18" s="275"/>
      <c r="XB18" s="275"/>
      <c r="XC18" s="276"/>
      <c r="XD18" s="277"/>
      <c r="XE18" s="277"/>
      <c r="XF18" s="277"/>
      <c r="XG18" s="277"/>
      <c r="XH18" s="274"/>
      <c r="XI18" s="265"/>
      <c r="XJ18" s="537"/>
      <c r="XK18" s="537"/>
      <c r="XL18" s="538"/>
      <c r="XM18" s="539"/>
      <c r="XO18" s="540"/>
      <c r="XP18" s="540"/>
      <c r="XQ18" s="542"/>
      <c r="XR18" s="541"/>
      <c r="XS18" s="537"/>
      <c r="XT18" s="6"/>
      <c r="XU18" s="275"/>
      <c r="XV18" s="275"/>
      <c r="XW18" s="275"/>
      <c r="XX18" s="275"/>
      <c r="XY18" s="275"/>
      <c r="XZ18" s="276"/>
      <c r="YA18" s="277"/>
      <c r="YB18" s="277"/>
      <c r="YC18" s="277"/>
      <c r="YD18" s="277"/>
      <c r="YE18" s="274"/>
      <c r="YF18" s="265"/>
      <c r="YG18" s="537"/>
      <c r="YH18" s="537"/>
      <c r="YI18" s="538"/>
      <c r="YJ18" s="539"/>
      <c r="YL18" s="540"/>
      <c r="YM18" s="540"/>
      <c r="YN18" s="542"/>
      <c r="YO18" s="541"/>
      <c r="YP18" s="537"/>
      <c r="YQ18" s="6"/>
      <c r="YR18" s="275"/>
      <c r="YS18" s="275"/>
      <c r="YT18" s="275"/>
      <c r="YU18" s="275"/>
      <c r="YV18" s="275"/>
      <c r="YW18" s="276"/>
      <c r="YX18" s="277"/>
      <c r="YY18" s="277"/>
      <c r="YZ18" s="277"/>
      <c r="ZA18" s="277"/>
      <c r="ZB18" s="274"/>
      <c r="ZC18" s="265"/>
      <c r="ZD18" s="537"/>
      <c r="ZE18" s="537"/>
      <c r="ZF18" s="538"/>
      <c r="ZG18" s="539"/>
      <c r="ZI18" s="540"/>
      <c r="ZJ18" s="540"/>
      <c r="ZK18" s="542"/>
      <c r="ZL18" s="541"/>
      <c r="ZM18" s="537"/>
      <c r="ZN18" s="6"/>
      <c r="ZO18" s="275"/>
      <c r="ZP18" s="275"/>
      <c r="ZQ18" s="275"/>
      <c r="ZR18" s="275"/>
      <c r="ZS18" s="275"/>
      <c r="ZT18" s="276"/>
      <c r="ZU18" s="277"/>
      <c r="ZV18" s="277"/>
      <c r="ZW18" s="277"/>
      <c r="ZX18" s="277"/>
      <c r="ZY18" s="274"/>
      <c r="ZZ18" s="265"/>
      <c r="AAA18" s="537"/>
      <c r="AAB18" s="537"/>
      <c r="AAC18" s="538"/>
      <c r="AAD18" s="539"/>
      <c r="AAF18" s="540"/>
      <c r="AAG18" s="540"/>
      <c r="AAH18" s="542"/>
      <c r="AAI18" s="541"/>
      <c r="AAJ18" s="537"/>
      <c r="AAK18" s="6"/>
      <c r="AAL18" s="275"/>
      <c r="AAM18" s="275"/>
      <c r="AAN18" s="275"/>
      <c r="AAO18" s="275"/>
      <c r="AAP18" s="275"/>
      <c r="AAQ18" s="276"/>
      <c r="AAR18" s="277"/>
      <c r="AAS18" s="277"/>
      <c r="AAT18" s="277"/>
      <c r="AAU18" s="277"/>
      <c r="AAV18" s="274"/>
      <c r="AAW18" s="265"/>
      <c r="AAX18" s="537"/>
      <c r="AAY18" s="537"/>
      <c r="AAZ18" s="538"/>
      <c r="ABA18" s="539"/>
      <c r="ABC18" s="540"/>
      <c r="ABD18" s="540"/>
      <c r="ABE18" s="542"/>
      <c r="ABF18" s="541"/>
      <c r="ABG18" s="537"/>
      <c r="ABH18" s="6"/>
      <c r="ABI18" s="275"/>
      <c r="ABJ18" s="275"/>
      <c r="ABK18" s="275"/>
      <c r="ABL18" s="275"/>
      <c r="ABM18" s="275"/>
      <c r="ABN18" s="276"/>
      <c r="ABO18" s="277"/>
      <c r="ABP18" s="277"/>
      <c r="ABQ18" s="277"/>
      <c r="ABR18" s="277"/>
      <c r="ABS18" s="274"/>
      <c r="ABT18" s="265"/>
      <c r="ABU18" s="537"/>
      <c r="ABV18" s="537"/>
      <c r="ABW18" s="538"/>
      <c r="ABX18" s="539"/>
      <c r="ABZ18" s="540"/>
      <c r="ACA18" s="540"/>
      <c r="ACB18" s="542"/>
      <c r="ACC18" s="541"/>
      <c r="ACD18" s="537"/>
      <c r="ACE18" s="6"/>
      <c r="ACF18" s="275"/>
      <c r="ACG18" s="275"/>
      <c r="ACH18" s="275"/>
      <c r="ACI18" s="275"/>
      <c r="ACJ18" s="275"/>
      <c r="ACK18" s="276"/>
      <c r="ACL18" s="277"/>
      <c r="ACM18" s="277"/>
      <c r="ACN18" s="277"/>
      <c r="ACO18" s="277"/>
      <c r="ACP18" s="274"/>
      <c r="ACQ18" s="265"/>
      <c r="ACR18" s="537"/>
      <c r="ACS18" s="537"/>
      <c r="ACT18" s="538"/>
      <c r="ACU18" s="539"/>
      <c r="ACW18" s="540"/>
      <c r="ACX18" s="540"/>
      <c r="ACY18" s="542"/>
      <c r="ACZ18" s="541"/>
      <c r="ADA18" s="537"/>
      <c r="ADB18" s="6"/>
      <c r="ADC18" s="275"/>
      <c r="ADD18" s="275"/>
      <c r="ADE18" s="275"/>
      <c r="ADF18" s="275"/>
      <c r="ADG18" s="275"/>
      <c r="ADH18" s="276"/>
      <c r="ADI18" s="277"/>
      <c r="ADJ18" s="277"/>
      <c r="ADK18" s="277"/>
      <c r="ADL18" s="277"/>
      <c r="ADM18" s="274"/>
      <c r="ADN18" s="265"/>
      <c r="ADO18" s="537"/>
      <c r="ADP18" s="537"/>
      <c r="ADQ18" s="538"/>
      <c r="ADR18" s="539"/>
      <c r="ADT18" s="540"/>
      <c r="ADU18" s="540"/>
      <c r="ADV18" s="542"/>
      <c r="ADW18" s="541"/>
      <c r="ADX18" s="537"/>
      <c r="ADY18" s="6"/>
      <c r="ADZ18" s="275"/>
      <c r="AEA18" s="275"/>
      <c r="AEB18" s="275"/>
      <c r="AEC18" s="275"/>
      <c r="AED18" s="275"/>
      <c r="AEE18" s="276"/>
      <c r="AEF18" s="277"/>
      <c r="AEG18" s="277"/>
      <c r="AEH18" s="277"/>
      <c r="AEI18" s="277"/>
      <c r="AEJ18" s="274"/>
      <c r="AEK18" s="265"/>
      <c r="AEL18" s="537"/>
      <c r="AEM18" s="537"/>
      <c r="AEN18" s="538"/>
      <c r="AEO18" s="539"/>
      <c r="AEQ18" s="540"/>
      <c r="AER18" s="540"/>
      <c r="AES18" s="542"/>
      <c r="AET18" s="541"/>
      <c r="AEU18" s="537"/>
      <c r="AEV18" s="6"/>
      <c r="AEW18" s="275"/>
      <c r="AEX18" s="275"/>
      <c r="AEY18" s="275"/>
      <c r="AEZ18" s="275"/>
      <c r="AFA18" s="275"/>
      <c r="AFB18" s="276"/>
      <c r="AFC18" s="277"/>
      <c r="AFD18" s="277"/>
      <c r="AFE18" s="277"/>
      <c r="AFF18" s="277"/>
      <c r="AFG18" s="274"/>
      <c r="AFH18" s="265"/>
      <c r="AFI18" s="537"/>
      <c r="AFJ18" s="537"/>
      <c r="AFK18" s="538"/>
      <c r="AFL18" s="539"/>
      <c r="AFN18" s="540"/>
      <c r="AFO18" s="540"/>
      <c r="AFP18" s="542"/>
      <c r="AFQ18" s="541"/>
      <c r="AFR18" s="537"/>
      <c r="AFS18" s="6"/>
      <c r="AFT18" s="275"/>
      <c r="AFU18" s="275"/>
      <c r="AFV18" s="275"/>
      <c r="AFW18" s="275"/>
      <c r="AFX18" s="275"/>
      <c r="AFY18" s="276"/>
      <c r="AFZ18" s="277"/>
      <c r="AGA18" s="277"/>
      <c r="AGB18" s="277"/>
      <c r="AGC18" s="277"/>
      <c r="AGD18" s="274"/>
      <c r="AGE18" s="265"/>
      <c r="AGF18" s="537"/>
      <c r="AGG18" s="537"/>
      <c r="AGH18" s="538"/>
      <c r="AGI18" s="539"/>
      <c r="AGK18" s="540"/>
      <c r="AGL18" s="540"/>
      <c r="AGM18" s="542"/>
      <c r="AGN18" s="541"/>
      <c r="AGO18" s="537"/>
      <c r="AGP18" s="6"/>
      <c r="AGQ18" s="275"/>
      <c r="AGR18" s="275"/>
      <c r="AGS18" s="275"/>
      <c r="AGT18" s="275"/>
      <c r="AGU18" s="275"/>
      <c r="AGV18" s="276"/>
      <c r="AGW18" s="277"/>
      <c r="AGX18" s="277"/>
      <c r="AGY18" s="277"/>
      <c r="AGZ18" s="277"/>
      <c r="AHA18" s="274"/>
      <c r="AHB18" s="265"/>
      <c r="AHC18" s="537"/>
      <c r="AHD18" s="537"/>
      <c r="AHE18" s="538"/>
      <c r="AHF18" s="539"/>
      <c r="AHH18" s="540"/>
      <c r="AHI18" s="540"/>
      <c r="AHJ18" s="542"/>
      <c r="AHK18" s="541"/>
      <c r="AHL18" s="537"/>
      <c r="AHM18" s="6"/>
      <c r="AHN18" s="275"/>
      <c r="AHO18" s="275"/>
      <c r="AHP18" s="275"/>
      <c r="AHQ18" s="275"/>
      <c r="AHR18" s="275"/>
      <c r="AHS18" s="276"/>
      <c r="AHT18" s="277"/>
      <c r="AHU18" s="277"/>
      <c r="AHV18" s="277"/>
      <c r="AHW18" s="277"/>
      <c r="AHX18" s="274"/>
      <c r="AHY18" s="265"/>
      <c r="AHZ18" s="537"/>
      <c r="AIA18" s="537"/>
      <c r="AIB18" s="538"/>
      <c r="AIC18" s="539"/>
      <c r="AIE18" s="540"/>
      <c r="AIF18" s="540"/>
      <c r="AIG18" s="542"/>
      <c r="AIH18" s="541"/>
      <c r="AII18" s="537"/>
      <c r="AIJ18" s="6"/>
      <c r="AIK18" s="275"/>
      <c r="AIL18" s="275"/>
      <c r="AIM18" s="275"/>
      <c r="AIN18" s="275"/>
      <c r="AIO18" s="275"/>
      <c r="AIP18" s="276"/>
      <c r="AIQ18" s="277"/>
      <c r="AIR18" s="277"/>
      <c r="AIS18" s="277"/>
      <c r="AIT18" s="277"/>
      <c r="AIU18" s="274"/>
      <c r="AIV18" s="265"/>
      <c r="AIW18" s="537"/>
      <c r="AIX18" s="537"/>
      <c r="AIY18" s="538"/>
      <c r="AIZ18" s="539"/>
      <c r="AJB18" s="540"/>
      <c r="AJC18" s="540"/>
      <c r="AJD18" s="542"/>
      <c r="AJE18" s="541"/>
      <c r="AJF18" s="537"/>
      <c r="AJG18" s="6"/>
      <c r="AJH18" s="275"/>
      <c r="AJI18" s="275"/>
      <c r="AJJ18" s="275"/>
      <c r="AJK18" s="275"/>
      <c r="AJL18" s="275"/>
      <c r="AJM18" s="276"/>
      <c r="AJN18" s="277"/>
      <c r="AJO18" s="277"/>
      <c r="AJP18" s="277"/>
      <c r="AJQ18" s="277"/>
      <c r="AJR18" s="274"/>
      <c r="AJS18" s="265"/>
      <c r="AJT18" s="537"/>
      <c r="AJU18" s="537"/>
      <c r="AJV18" s="538"/>
      <c r="AJW18" s="539"/>
      <c r="AJY18" s="540"/>
      <c r="AJZ18" s="540"/>
      <c r="AKA18" s="542"/>
      <c r="AKB18" s="541"/>
      <c r="AKC18" s="537"/>
      <c r="AKD18" s="6"/>
      <c r="AKE18" s="275"/>
      <c r="AKF18" s="275"/>
      <c r="AKG18" s="275"/>
      <c r="AKH18" s="275"/>
      <c r="AKI18" s="275"/>
      <c r="AKJ18" s="276"/>
      <c r="AKK18" s="277"/>
      <c r="AKL18" s="277"/>
      <c r="AKM18" s="277"/>
      <c r="AKN18" s="277"/>
      <c r="AKO18" s="274"/>
      <c r="AKP18" s="265"/>
      <c r="AKQ18" s="537"/>
      <c r="AKR18" s="537"/>
      <c r="AKS18" s="538"/>
      <c r="AKT18" s="539"/>
      <c r="AKV18" s="540"/>
      <c r="AKW18" s="540"/>
      <c r="AKX18" s="542"/>
      <c r="AKY18" s="541"/>
      <c r="AKZ18" s="537"/>
      <c r="ALA18" s="6"/>
      <c r="ALB18" s="275"/>
      <c r="ALC18" s="275"/>
      <c r="ALD18" s="275"/>
      <c r="ALE18" s="275"/>
      <c r="ALF18" s="275"/>
      <c r="ALG18" s="276"/>
      <c r="ALH18" s="277"/>
      <c r="ALI18" s="277"/>
      <c r="ALJ18" s="277"/>
      <c r="ALK18" s="277"/>
      <c r="ALL18" s="274"/>
      <c r="ALM18" s="265"/>
      <c r="ALN18" s="537"/>
      <c r="ALO18" s="537"/>
      <c r="ALP18" s="538"/>
      <c r="ALQ18" s="539"/>
      <c r="ALS18" s="540"/>
      <c r="ALT18" s="540"/>
      <c r="ALU18" s="542"/>
      <c r="ALV18" s="541"/>
      <c r="ALW18" s="537"/>
      <c r="ALX18" s="6"/>
      <c r="ALY18" s="275"/>
      <c r="ALZ18" s="275"/>
      <c r="AMA18" s="275"/>
      <c r="AMB18" s="275"/>
      <c r="AMC18" s="275"/>
      <c r="AMD18" s="276"/>
      <c r="AME18" s="277"/>
      <c r="AMF18" s="277"/>
      <c r="AMG18" s="277"/>
      <c r="AMH18" s="277"/>
      <c r="AMI18" s="274"/>
      <c r="AMJ18" s="265"/>
      <c r="AMK18" s="537"/>
      <c r="AML18" s="537"/>
      <c r="AMM18" s="538"/>
      <c r="AMN18" s="539"/>
      <c r="AMP18" s="540"/>
      <c r="AMQ18" s="540"/>
      <c r="AMR18" s="542"/>
      <c r="AMS18" s="541"/>
      <c r="AMT18" s="537"/>
      <c r="AMU18" s="6"/>
      <c r="AMV18" s="275"/>
      <c r="AMW18" s="275"/>
      <c r="AMX18" s="275"/>
      <c r="AMY18" s="275"/>
      <c r="AMZ18" s="275"/>
      <c r="ANA18" s="276"/>
      <c r="ANB18" s="277"/>
      <c r="ANC18" s="277"/>
      <c r="AND18" s="277"/>
      <c r="ANE18" s="277"/>
      <c r="ANF18" s="274"/>
      <c r="ANG18" s="265"/>
      <c r="ANH18" s="537"/>
      <c r="ANI18" s="537"/>
      <c r="ANJ18" s="538"/>
      <c r="ANK18" s="539"/>
      <c r="ANM18" s="540"/>
      <c r="ANN18" s="540"/>
      <c r="ANO18" s="542"/>
      <c r="ANP18" s="541"/>
      <c r="ANQ18" s="537"/>
      <c r="ANR18" s="6"/>
      <c r="ANS18" s="275"/>
      <c r="ANT18" s="275"/>
      <c r="ANU18" s="275"/>
      <c r="ANV18" s="275"/>
      <c r="ANW18" s="275"/>
      <c r="ANX18" s="276"/>
      <c r="ANY18" s="277"/>
      <c r="ANZ18" s="277"/>
      <c r="AOA18" s="277"/>
      <c r="AOB18" s="277"/>
      <c r="AOC18" s="274"/>
      <c r="AOD18" s="265"/>
      <c r="AOE18" s="537"/>
      <c r="AOF18" s="537"/>
      <c r="AOG18" s="538"/>
      <c r="AOH18" s="539"/>
      <c r="AOJ18" s="540"/>
      <c r="AOK18" s="540"/>
      <c r="AOL18" s="542"/>
      <c r="AOM18" s="541"/>
      <c r="AON18" s="537"/>
      <c r="AOO18" s="6"/>
      <c r="AOP18" s="275"/>
      <c r="AOQ18" s="275"/>
      <c r="AOR18" s="275"/>
      <c r="AOS18" s="275"/>
      <c r="AOT18" s="275"/>
      <c r="AOU18" s="276"/>
      <c r="AOV18" s="277"/>
      <c r="AOW18" s="277"/>
      <c r="AOX18" s="277"/>
      <c r="AOY18" s="277"/>
      <c r="AOZ18" s="274"/>
      <c r="APA18" s="265"/>
      <c r="APB18" s="537"/>
      <c r="APC18" s="537"/>
      <c r="APD18" s="538"/>
      <c r="APE18" s="539"/>
      <c r="APG18" s="540"/>
      <c r="APH18" s="540"/>
      <c r="API18" s="542"/>
      <c r="APJ18" s="541"/>
      <c r="APK18" s="537"/>
      <c r="APL18" s="6"/>
      <c r="APM18" s="275"/>
      <c r="APN18" s="275"/>
      <c r="APO18" s="275"/>
      <c r="APP18" s="275"/>
      <c r="APQ18" s="275"/>
      <c r="APR18" s="276"/>
      <c r="APS18" s="277"/>
      <c r="APT18" s="277"/>
      <c r="APU18" s="277"/>
      <c r="APV18" s="277"/>
      <c r="APW18" s="274"/>
      <c r="APX18" s="265"/>
      <c r="APY18" s="537"/>
      <c r="APZ18" s="537"/>
      <c r="AQA18" s="538"/>
      <c r="AQB18" s="539"/>
      <c r="AQD18" s="540"/>
      <c r="AQE18" s="540"/>
      <c r="AQF18" s="542"/>
      <c r="AQG18" s="541"/>
      <c r="AQH18" s="537"/>
      <c r="AQI18" s="6"/>
      <c r="AQJ18" s="275"/>
      <c r="AQK18" s="275"/>
      <c r="AQL18" s="275"/>
      <c r="AQM18" s="275"/>
      <c r="AQN18" s="275"/>
      <c r="AQO18" s="276"/>
      <c r="AQP18" s="277"/>
      <c r="AQQ18" s="277"/>
      <c r="AQR18" s="277"/>
      <c r="AQS18" s="277"/>
      <c r="AQT18" s="274"/>
      <c r="AQU18" s="265"/>
      <c r="AQV18" s="537"/>
      <c r="AQW18" s="537"/>
      <c r="AQX18" s="538"/>
      <c r="AQY18" s="539"/>
      <c r="ARA18" s="540"/>
      <c r="ARB18" s="540"/>
      <c r="ARC18" s="542"/>
      <c r="ARD18" s="541"/>
      <c r="ARE18" s="537"/>
      <c r="ARF18" s="6"/>
      <c r="ARG18" s="275"/>
      <c r="ARH18" s="275"/>
      <c r="ARI18" s="275"/>
      <c r="ARJ18" s="275"/>
      <c r="ARK18" s="275"/>
      <c r="ARL18" s="276"/>
      <c r="ARM18" s="277"/>
      <c r="ARN18" s="277"/>
      <c r="ARO18" s="277"/>
      <c r="ARP18" s="277"/>
      <c r="ARQ18" s="274"/>
      <c r="ARR18" s="265"/>
      <c r="ARS18" s="537"/>
      <c r="ART18" s="537"/>
      <c r="ARU18" s="538"/>
      <c r="ARV18" s="539"/>
      <c r="ARX18" s="540"/>
      <c r="ARY18" s="540"/>
      <c r="ARZ18" s="542"/>
      <c r="ASA18" s="541"/>
      <c r="ASB18" s="537"/>
      <c r="ASC18" s="6"/>
      <c r="ASD18" s="275"/>
      <c r="ASE18" s="275"/>
      <c r="ASF18" s="275"/>
      <c r="ASG18" s="275"/>
      <c r="ASH18" s="275"/>
      <c r="ASI18" s="276"/>
      <c r="ASJ18" s="277"/>
      <c r="ASK18" s="277"/>
      <c r="ASL18" s="277"/>
      <c r="ASM18" s="277"/>
      <c r="ASN18" s="274"/>
      <c r="ASO18" s="265"/>
      <c r="ASP18" s="537"/>
      <c r="ASQ18" s="537"/>
      <c r="ASR18" s="538"/>
      <c r="ASS18" s="539"/>
      <c r="ASU18" s="540"/>
      <c r="ASV18" s="540"/>
      <c r="ASW18" s="542"/>
      <c r="ASX18" s="541"/>
      <c r="ASY18" s="537"/>
      <c r="ASZ18" s="6"/>
      <c r="ATA18" s="275"/>
      <c r="ATB18" s="275"/>
      <c r="ATC18" s="275"/>
      <c r="ATD18" s="275"/>
      <c r="ATE18" s="275"/>
      <c r="ATF18" s="276"/>
      <c r="ATG18" s="277"/>
      <c r="ATH18" s="277"/>
      <c r="ATI18" s="277"/>
      <c r="ATJ18" s="277"/>
      <c r="ATK18" s="274"/>
      <c r="ATL18" s="265"/>
      <c r="ATM18" s="537"/>
      <c r="ATN18" s="537"/>
      <c r="ATO18" s="538"/>
      <c r="ATP18" s="539"/>
      <c r="ATR18" s="540"/>
      <c r="ATS18" s="540"/>
      <c r="ATT18" s="542"/>
      <c r="ATU18" s="541"/>
      <c r="ATV18" s="537"/>
      <c r="ATW18" s="6"/>
      <c r="ATX18" s="275"/>
      <c r="ATY18" s="275"/>
      <c r="ATZ18" s="275"/>
      <c r="AUA18" s="275"/>
      <c r="AUB18" s="275"/>
      <c r="AUC18" s="276"/>
      <c r="AUD18" s="277"/>
      <c r="AUE18" s="277"/>
      <c r="AUF18" s="277"/>
      <c r="AUG18" s="277"/>
      <c r="AUH18" s="274"/>
      <c r="AUI18" s="265"/>
      <c r="AUJ18" s="537"/>
      <c r="AUK18" s="537"/>
      <c r="AUL18" s="538"/>
      <c r="AUM18" s="539"/>
      <c r="AUO18" s="540"/>
      <c r="AUP18" s="540"/>
      <c r="AUQ18" s="542"/>
      <c r="AUR18" s="541"/>
      <c r="AUS18" s="537"/>
      <c r="AUT18" s="6"/>
      <c r="AUU18" s="275"/>
      <c r="AUV18" s="275"/>
      <c r="AUW18" s="275"/>
      <c r="AUX18" s="275"/>
      <c r="AUY18" s="275"/>
      <c r="AUZ18" s="276"/>
      <c r="AVA18" s="277"/>
      <c r="AVB18" s="277"/>
      <c r="AVC18" s="277"/>
      <c r="AVD18" s="277"/>
      <c r="AVE18" s="274"/>
      <c r="AVF18" s="265"/>
      <c r="AVG18" s="537"/>
      <c r="AVH18" s="537"/>
      <c r="AVI18" s="538"/>
      <c r="AVJ18" s="539"/>
      <c r="AVL18" s="540"/>
      <c r="AVM18" s="540"/>
      <c r="AVN18" s="542"/>
      <c r="AVO18" s="541"/>
      <c r="AVP18" s="537"/>
      <c r="AVQ18" s="6"/>
      <c r="AVR18" s="275"/>
      <c r="AVS18" s="275"/>
      <c r="AVT18" s="275"/>
      <c r="AVU18" s="275"/>
      <c r="AVV18" s="275"/>
      <c r="AVW18" s="276"/>
      <c r="AVX18" s="277"/>
      <c r="AVY18" s="277"/>
      <c r="AVZ18" s="277"/>
      <c r="AWA18" s="277"/>
      <c r="AWB18" s="274"/>
      <c r="AWC18" s="265"/>
      <c r="AWD18" s="537"/>
      <c r="AWE18" s="537"/>
      <c r="AWF18" s="538"/>
      <c r="AWG18" s="539"/>
      <c r="AWI18" s="540"/>
      <c r="AWJ18" s="540"/>
      <c r="AWK18" s="542"/>
      <c r="AWL18" s="541"/>
      <c r="AWM18" s="537"/>
      <c r="AWN18" s="6"/>
      <c r="AWO18" s="275"/>
      <c r="AWP18" s="275"/>
      <c r="AWQ18" s="275"/>
      <c r="AWR18" s="275"/>
      <c r="AWS18" s="275"/>
      <c r="AWT18" s="276"/>
      <c r="AWU18" s="277"/>
      <c r="AWV18" s="277"/>
      <c r="AWW18" s="277"/>
      <c r="AWX18" s="277"/>
      <c r="AWY18" s="274"/>
      <c r="AWZ18" s="265"/>
      <c r="AXA18" s="537"/>
      <c r="AXB18" s="537"/>
      <c r="AXC18" s="538"/>
      <c r="AXD18" s="539"/>
      <c r="AXF18" s="540"/>
      <c r="AXG18" s="540"/>
      <c r="AXH18" s="542"/>
      <c r="AXI18" s="541"/>
      <c r="AXJ18" s="537"/>
      <c r="AXK18" s="6"/>
      <c r="AXL18" s="275"/>
      <c r="AXM18" s="275"/>
      <c r="AXN18" s="275"/>
      <c r="AXO18" s="275"/>
      <c r="AXP18" s="275"/>
      <c r="AXQ18" s="276"/>
      <c r="AXR18" s="277"/>
      <c r="AXS18" s="277"/>
      <c r="AXT18" s="277"/>
      <c r="AXU18" s="277"/>
      <c r="AXV18" s="274"/>
      <c r="AXW18" s="265"/>
      <c r="AXX18" s="537"/>
      <c r="AXY18" s="537"/>
      <c r="AXZ18" s="538"/>
      <c r="AYA18" s="539"/>
      <c r="AYC18" s="540"/>
      <c r="AYD18" s="540"/>
      <c r="AYE18" s="542"/>
      <c r="AYF18" s="541"/>
      <c r="AYG18" s="537"/>
      <c r="AYH18" s="6"/>
      <c r="AYI18" s="275"/>
      <c r="AYJ18" s="275"/>
      <c r="AYK18" s="275"/>
      <c r="AYL18" s="275"/>
      <c r="AYM18" s="275"/>
      <c r="AYN18" s="276"/>
      <c r="AYO18" s="277"/>
      <c r="AYP18" s="277"/>
      <c r="AYQ18" s="277"/>
      <c r="AYR18" s="277"/>
      <c r="AYS18" s="274"/>
      <c r="AYT18" s="265"/>
      <c r="AYU18" s="537"/>
      <c r="AYV18" s="537"/>
      <c r="AYW18" s="538"/>
      <c r="AYX18" s="539"/>
      <c r="AYZ18" s="540"/>
      <c r="AZA18" s="540"/>
      <c r="AZB18" s="542"/>
      <c r="AZC18" s="541"/>
      <c r="AZD18" s="537"/>
      <c r="AZE18" s="6"/>
      <c r="AZF18" s="275"/>
      <c r="AZG18" s="275"/>
      <c r="AZH18" s="275"/>
      <c r="AZI18" s="275"/>
      <c r="AZJ18" s="275"/>
      <c r="AZK18" s="276"/>
      <c r="AZL18" s="277"/>
      <c r="AZM18" s="277"/>
      <c r="AZN18" s="277"/>
      <c r="AZO18" s="277"/>
      <c r="AZP18" s="274"/>
      <c r="AZQ18" s="265"/>
      <c r="AZR18" s="537"/>
      <c r="AZS18" s="537"/>
      <c r="AZT18" s="538"/>
      <c r="AZU18" s="539"/>
      <c r="AZW18" s="540"/>
      <c r="AZX18" s="540"/>
      <c r="AZY18" s="542"/>
      <c r="AZZ18" s="541"/>
      <c r="BAA18" s="537"/>
      <c r="BAB18" s="6"/>
      <c r="BAC18" s="275"/>
      <c r="BAD18" s="275"/>
      <c r="BAE18" s="275"/>
      <c r="BAF18" s="275"/>
      <c r="BAG18" s="275"/>
      <c r="BAH18" s="276"/>
      <c r="BAI18" s="277"/>
      <c r="BAJ18" s="277"/>
      <c r="BAK18" s="277"/>
      <c r="BAL18" s="277"/>
      <c r="BAM18" s="274"/>
      <c r="BAN18" s="265"/>
      <c r="BAO18" s="537"/>
      <c r="BAP18" s="537"/>
      <c r="BAQ18" s="538"/>
      <c r="BAR18" s="539"/>
      <c r="BAT18" s="540"/>
      <c r="BAU18" s="540"/>
      <c r="BAV18" s="542"/>
      <c r="BAW18" s="541"/>
      <c r="BAX18" s="537"/>
      <c r="BAY18" s="6"/>
      <c r="BAZ18" s="275"/>
      <c r="BBA18" s="275"/>
      <c r="BBB18" s="275"/>
      <c r="BBC18" s="275"/>
      <c r="BBD18" s="275"/>
      <c r="BBE18" s="276"/>
      <c r="BBF18" s="277"/>
      <c r="BBG18" s="277"/>
      <c r="BBH18" s="277"/>
      <c r="BBI18" s="277"/>
      <c r="BBJ18" s="274"/>
      <c r="BBK18" s="265"/>
      <c r="BBL18" s="537"/>
      <c r="BBM18" s="537"/>
      <c r="BBN18" s="538"/>
      <c r="BBO18" s="539"/>
      <c r="BBQ18" s="540"/>
      <c r="BBR18" s="540"/>
      <c r="BBS18" s="542"/>
      <c r="BBT18" s="541"/>
      <c r="BBU18" s="537"/>
      <c r="BBV18" s="6"/>
      <c r="BBW18" s="275"/>
      <c r="BBX18" s="275"/>
      <c r="BBY18" s="275"/>
      <c r="BBZ18" s="275"/>
      <c r="BCA18" s="275"/>
      <c r="BCB18" s="276"/>
      <c r="BCC18" s="277"/>
      <c r="BCD18" s="277"/>
      <c r="BCE18" s="277"/>
      <c r="BCF18" s="277"/>
      <c r="BCG18" s="274"/>
      <c r="BCH18" s="265"/>
      <c r="BCI18" s="537"/>
      <c r="BCJ18" s="537"/>
      <c r="BCK18" s="538"/>
      <c r="BCL18" s="539"/>
      <c r="BCN18" s="540"/>
      <c r="BCO18" s="540"/>
      <c r="BCP18" s="542"/>
      <c r="BCQ18" s="541"/>
      <c r="BCR18" s="537"/>
      <c r="BCS18" s="6"/>
      <c r="BCT18" s="275"/>
      <c r="BCU18" s="275"/>
      <c r="BCV18" s="275"/>
      <c r="BCW18" s="275"/>
      <c r="BCX18" s="275"/>
      <c r="BCY18" s="276"/>
      <c r="BCZ18" s="277"/>
      <c r="BDA18" s="277"/>
      <c r="BDB18" s="277"/>
      <c r="BDC18" s="277"/>
      <c r="BDD18" s="274"/>
      <c r="BDE18" s="265"/>
      <c r="BDF18" s="537"/>
      <c r="BDG18" s="537"/>
      <c r="BDH18" s="538"/>
      <c r="BDI18" s="539"/>
      <c r="BDK18" s="540"/>
      <c r="BDL18" s="540"/>
      <c r="BDM18" s="542"/>
      <c r="BDN18" s="541"/>
      <c r="BDO18" s="537"/>
      <c r="BDP18" s="6"/>
      <c r="BDQ18" s="275"/>
      <c r="BDR18" s="275"/>
      <c r="BDS18" s="275"/>
      <c r="BDT18" s="275"/>
      <c r="BDU18" s="275"/>
      <c r="BDV18" s="276"/>
      <c r="BDW18" s="277"/>
      <c r="BDX18" s="277"/>
      <c r="BDY18" s="277"/>
      <c r="BDZ18" s="277"/>
      <c r="BEA18" s="274"/>
      <c r="BEB18" s="265"/>
      <c r="BEC18" s="537"/>
      <c r="BED18" s="537"/>
      <c r="BEE18" s="538"/>
      <c r="BEF18" s="539"/>
      <c r="BEH18" s="540"/>
      <c r="BEI18" s="540"/>
      <c r="BEJ18" s="542"/>
      <c r="BEK18" s="541"/>
      <c r="BEL18" s="537"/>
      <c r="BEM18" s="6"/>
      <c r="BEN18" s="275"/>
      <c r="BEO18" s="275"/>
      <c r="BEP18" s="275"/>
      <c r="BEQ18" s="275"/>
      <c r="BER18" s="275"/>
      <c r="BES18" s="276"/>
      <c r="BET18" s="277"/>
      <c r="BEU18" s="277"/>
      <c r="BEV18" s="277"/>
      <c r="BEW18" s="277"/>
      <c r="BEX18" s="274"/>
      <c r="BEY18" s="265"/>
      <c r="BEZ18" s="537"/>
      <c r="BFA18" s="537"/>
      <c r="BFB18" s="538"/>
      <c r="BFC18" s="539"/>
      <c r="BFE18" s="540"/>
      <c r="BFF18" s="540"/>
      <c r="BFG18" s="542"/>
      <c r="BFH18" s="541"/>
      <c r="BFI18" s="537"/>
      <c r="BFJ18" s="6"/>
      <c r="BFK18" s="275"/>
      <c r="BFL18" s="275"/>
      <c r="BFM18" s="275"/>
      <c r="BFN18" s="275"/>
      <c r="BFO18" s="275"/>
      <c r="BFP18" s="276"/>
      <c r="BFQ18" s="277"/>
      <c r="BFR18" s="277"/>
      <c r="BFS18" s="277"/>
      <c r="BFT18" s="277"/>
      <c r="BFU18" s="274"/>
      <c r="BFV18" s="265"/>
      <c r="BFW18" s="537"/>
      <c r="BFX18" s="537"/>
      <c r="BFY18" s="538"/>
      <c r="BFZ18" s="539"/>
      <c r="BGB18" s="540"/>
      <c r="BGC18" s="540"/>
      <c r="BGD18" s="542"/>
      <c r="BGE18" s="541"/>
      <c r="BGF18" s="537"/>
      <c r="BGG18" s="6"/>
      <c r="BGH18" s="275"/>
      <c r="BGI18" s="275"/>
      <c r="BGJ18" s="275"/>
      <c r="BGK18" s="275"/>
      <c r="BGL18" s="275"/>
      <c r="BGM18" s="276"/>
      <c r="BGN18" s="277"/>
      <c r="BGO18" s="277"/>
      <c r="BGP18" s="277"/>
      <c r="BGQ18" s="277"/>
      <c r="BGR18" s="274"/>
      <c r="BGS18" s="265"/>
      <c r="BGT18" s="537"/>
      <c r="BGU18" s="537"/>
      <c r="BGV18" s="538"/>
      <c r="BGW18" s="539"/>
      <c r="BGY18" s="540"/>
      <c r="BGZ18" s="540"/>
      <c r="BHA18" s="542"/>
      <c r="BHB18" s="541"/>
      <c r="BHC18" s="537"/>
      <c r="BHD18" s="6"/>
      <c r="BHE18" s="275"/>
      <c r="BHF18" s="275"/>
      <c r="BHG18" s="275"/>
      <c r="BHH18" s="275"/>
      <c r="BHI18" s="275"/>
      <c r="BHJ18" s="276"/>
      <c r="BHK18" s="277"/>
      <c r="BHL18" s="277"/>
      <c r="BHM18" s="277"/>
      <c r="BHN18" s="277"/>
      <c r="BHO18" s="274"/>
      <c r="BHP18" s="265"/>
      <c r="BHQ18" s="537"/>
      <c r="BHR18" s="537"/>
      <c r="BHS18" s="538"/>
      <c r="BHT18" s="539"/>
      <c r="BHV18" s="540"/>
      <c r="BHW18" s="540"/>
      <c r="BHX18" s="542"/>
      <c r="BHY18" s="541"/>
      <c r="BHZ18" s="537"/>
      <c r="BIA18" s="6"/>
      <c r="BIB18" s="275"/>
      <c r="BIC18" s="275"/>
      <c r="BID18" s="275"/>
      <c r="BIE18" s="275"/>
      <c r="BIF18" s="275"/>
      <c r="BIG18" s="276"/>
      <c r="BIH18" s="277"/>
      <c r="BII18" s="277"/>
      <c r="BIJ18" s="277"/>
      <c r="BIK18" s="277"/>
      <c r="BIL18" s="274"/>
      <c r="BIM18" s="265"/>
      <c r="BIN18" s="537"/>
      <c r="BIO18" s="537"/>
      <c r="BIP18" s="538"/>
      <c r="BIQ18" s="539"/>
      <c r="BIS18" s="540"/>
      <c r="BIT18" s="540"/>
      <c r="BIU18" s="542"/>
      <c r="BIV18" s="541"/>
      <c r="BIW18" s="537"/>
      <c r="BIX18" s="6"/>
      <c r="BIY18" s="275"/>
      <c r="BIZ18" s="275"/>
      <c r="BJA18" s="275"/>
      <c r="BJB18" s="275"/>
      <c r="BJC18" s="275"/>
      <c r="BJD18" s="276"/>
      <c r="BJE18" s="277"/>
      <c r="BJF18" s="277"/>
      <c r="BJG18" s="277"/>
      <c r="BJH18" s="277"/>
      <c r="BJI18" s="274"/>
      <c r="BJJ18" s="265"/>
      <c r="BJK18" s="537"/>
      <c r="BJL18" s="537"/>
      <c r="BJM18" s="538"/>
      <c r="BJN18" s="539"/>
      <c r="BJP18" s="540"/>
      <c r="BJQ18" s="540"/>
      <c r="BJR18" s="542"/>
      <c r="BJS18" s="541"/>
      <c r="BJT18" s="537"/>
      <c r="BJU18" s="6"/>
      <c r="BJV18" s="275"/>
      <c r="BJW18" s="275"/>
      <c r="BJX18" s="275"/>
      <c r="BJY18" s="275"/>
      <c r="BJZ18" s="275"/>
      <c r="BKA18" s="276"/>
      <c r="BKB18" s="277"/>
      <c r="BKC18" s="277"/>
      <c r="BKD18" s="277"/>
      <c r="BKE18" s="277"/>
      <c r="BKF18" s="274"/>
      <c r="BKG18" s="265"/>
      <c r="BKH18" s="537"/>
      <c r="BKI18" s="537"/>
      <c r="BKJ18" s="538"/>
      <c r="BKK18" s="539"/>
      <c r="BKM18" s="540"/>
      <c r="BKN18" s="540"/>
      <c r="BKO18" s="542"/>
      <c r="BKP18" s="541"/>
      <c r="BKQ18" s="537"/>
      <c r="BKR18" s="6"/>
      <c r="BKS18" s="275"/>
      <c r="BKT18" s="275"/>
      <c r="BKU18" s="275"/>
      <c r="BKV18" s="275"/>
      <c r="BKW18" s="275"/>
      <c r="BKX18" s="276"/>
      <c r="BKY18" s="277"/>
      <c r="BKZ18" s="277"/>
      <c r="BLA18" s="277"/>
      <c r="BLB18" s="277"/>
      <c r="BLC18" s="274"/>
      <c r="BLD18" s="265"/>
      <c r="BLE18" s="537"/>
      <c r="BLF18" s="537"/>
      <c r="BLG18" s="538"/>
      <c r="BLH18" s="539"/>
      <c r="BLJ18" s="540"/>
      <c r="BLK18" s="540"/>
      <c r="BLL18" s="542"/>
      <c r="BLM18" s="541"/>
      <c r="BLN18" s="537"/>
      <c r="BLO18" s="6"/>
      <c r="BLP18" s="275"/>
      <c r="BLQ18" s="275"/>
      <c r="BLR18" s="275"/>
      <c r="BLS18" s="275"/>
      <c r="BLT18" s="275"/>
      <c r="BLU18" s="276"/>
      <c r="BLV18" s="277"/>
      <c r="BLW18" s="277"/>
      <c r="BLX18" s="277"/>
      <c r="BLY18" s="277"/>
      <c r="BLZ18" s="274"/>
      <c r="BMA18" s="265"/>
      <c r="BMB18" s="537"/>
      <c r="BMC18" s="537"/>
      <c r="BMD18" s="538"/>
      <c r="BME18" s="539"/>
      <c r="BMG18" s="540"/>
      <c r="BMH18" s="540"/>
      <c r="BMI18" s="542"/>
      <c r="BMJ18" s="541"/>
      <c r="BMK18" s="537"/>
      <c r="BML18" s="6"/>
      <c r="BMM18" s="275"/>
      <c r="BMN18" s="275"/>
      <c r="BMO18" s="275"/>
      <c r="BMP18" s="275"/>
      <c r="BMQ18" s="275"/>
      <c r="BMR18" s="276"/>
      <c r="BMS18" s="277"/>
      <c r="BMT18" s="277"/>
      <c r="BMU18" s="277"/>
      <c r="BMV18" s="277"/>
      <c r="BMW18" s="274"/>
      <c r="BMX18" s="265"/>
      <c r="BMY18" s="537"/>
      <c r="BMZ18" s="537"/>
      <c r="BNA18" s="538"/>
      <c r="BNB18" s="539"/>
      <c r="BND18" s="540"/>
      <c r="BNE18" s="540"/>
      <c r="BNF18" s="542"/>
      <c r="BNG18" s="541"/>
      <c r="BNH18" s="537"/>
      <c r="BNI18" s="6"/>
      <c r="BNJ18" s="275"/>
      <c r="BNK18" s="275"/>
      <c r="BNL18" s="275"/>
      <c r="BNM18" s="275"/>
      <c r="BNN18" s="275"/>
      <c r="BNO18" s="276"/>
      <c r="BNP18" s="277"/>
      <c r="BNQ18" s="277"/>
      <c r="BNR18" s="277"/>
      <c r="BNS18" s="277"/>
      <c r="BNT18" s="274"/>
      <c r="BNU18" s="265"/>
      <c r="BNV18" s="537"/>
      <c r="BNW18" s="537"/>
      <c r="BNX18" s="538"/>
      <c r="BNY18" s="539"/>
      <c r="BOA18" s="540"/>
      <c r="BOB18" s="540"/>
      <c r="BOC18" s="542"/>
      <c r="BOD18" s="541"/>
      <c r="BOE18" s="537"/>
      <c r="BOF18" s="6"/>
      <c r="BOG18" s="275"/>
      <c r="BOH18" s="275"/>
      <c r="BOI18" s="275"/>
      <c r="BOJ18" s="275"/>
      <c r="BOK18" s="275"/>
      <c r="BOL18" s="276"/>
      <c r="BOM18" s="277"/>
      <c r="BON18" s="277"/>
      <c r="BOO18" s="277"/>
      <c r="BOP18" s="277"/>
      <c r="BOQ18" s="274"/>
      <c r="BOR18" s="265"/>
      <c r="BOS18" s="537"/>
      <c r="BOT18" s="537"/>
      <c r="BOU18" s="538"/>
      <c r="BOV18" s="539"/>
      <c r="BOX18" s="540"/>
      <c r="BOY18" s="540"/>
      <c r="BOZ18" s="542"/>
      <c r="BPA18" s="541"/>
      <c r="BPB18" s="537"/>
      <c r="BPC18" s="6"/>
      <c r="BPD18" s="275"/>
      <c r="BPE18" s="275"/>
      <c r="BPF18" s="275"/>
      <c r="BPG18" s="275"/>
      <c r="BPH18" s="275"/>
      <c r="BPI18" s="276"/>
      <c r="BPJ18" s="277"/>
      <c r="BPK18" s="277"/>
      <c r="BPL18" s="277"/>
      <c r="BPM18" s="277"/>
      <c r="BPN18" s="274"/>
      <c r="BPO18" s="265"/>
      <c r="BPP18" s="537"/>
      <c r="BPQ18" s="537"/>
      <c r="BPR18" s="538"/>
      <c r="BPS18" s="539"/>
      <c r="BPU18" s="540"/>
      <c r="BPV18" s="540"/>
      <c r="BPW18" s="542"/>
      <c r="BPX18" s="541"/>
      <c r="BPY18" s="537"/>
      <c r="BPZ18" s="6"/>
      <c r="BQA18" s="275"/>
      <c r="BQB18" s="275"/>
      <c r="BQC18" s="275"/>
      <c r="BQD18" s="275"/>
      <c r="BQE18" s="275"/>
      <c r="BQF18" s="276"/>
      <c r="BQG18" s="277"/>
      <c r="BQH18" s="277"/>
      <c r="BQI18" s="277"/>
      <c r="BQJ18" s="277"/>
      <c r="BQK18" s="274"/>
      <c r="BQL18" s="265"/>
      <c r="BQM18" s="537"/>
      <c r="BQN18" s="537"/>
      <c r="BQO18" s="538"/>
      <c r="BQP18" s="539"/>
      <c r="BQR18" s="540"/>
      <c r="BQS18" s="540"/>
      <c r="BQT18" s="542"/>
      <c r="BQU18" s="541"/>
      <c r="BQV18" s="537"/>
      <c r="BQW18" s="6"/>
      <c r="BQX18" s="275"/>
      <c r="BQY18" s="275"/>
      <c r="BQZ18" s="275"/>
      <c r="BRA18" s="275"/>
      <c r="BRB18" s="275"/>
      <c r="BRC18" s="276"/>
      <c r="BRD18" s="277"/>
      <c r="BRE18" s="277"/>
      <c r="BRF18" s="277"/>
      <c r="BRG18" s="277"/>
      <c r="BRH18" s="274"/>
      <c r="BRI18" s="265"/>
      <c r="BRJ18" s="537"/>
      <c r="BRK18" s="537"/>
      <c r="BRL18" s="538"/>
      <c r="BRM18" s="539"/>
      <c r="BRO18" s="540"/>
      <c r="BRP18" s="540"/>
      <c r="BRQ18" s="542"/>
      <c r="BRR18" s="541"/>
      <c r="BRS18" s="537"/>
      <c r="BRT18" s="6"/>
      <c r="BRU18" s="275"/>
      <c r="BRV18" s="275"/>
      <c r="BRW18" s="275"/>
      <c r="BRX18" s="275"/>
      <c r="BRY18" s="275"/>
      <c r="BRZ18" s="276"/>
      <c r="BSA18" s="277"/>
      <c r="BSB18" s="277"/>
      <c r="BSC18" s="277"/>
      <c r="BSD18" s="277"/>
      <c r="BSE18" s="274"/>
      <c r="BSF18" s="265"/>
      <c r="BSG18" s="537"/>
      <c r="BSH18" s="537"/>
      <c r="BSI18" s="538"/>
      <c r="BSJ18" s="539"/>
      <c r="BSL18" s="540"/>
      <c r="BSM18" s="540"/>
      <c r="BSN18" s="542"/>
      <c r="BSO18" s="541"/>
      <c r="BSP18" s="537"/>
      <c r="BSQ18" s="6"/>
      <c r="BSR18" s="275"/>
      <c r="BSS18" s="275"/>
      <c r="BST18" s="275"/>
      <c r="BSU18" s="275"/>
      <c r="BSV18" s="275"/>
      <c r="BSW18" s="276"/>
      <c r="BSX18" s="277"/>
      <c r="BSY18" s="277"/>
      <c r="BSZ18" s="277"/>
      <c r="BTA18" s="277"/>
      <c r="BTB18" s="274"/>
      <c r="BTC18" s="265"/>
      <c r="BTD18" s="537"/>
      <c r="BTE18" s="537"/>
      <c r="BTF18" s="538"/>
      <c r="BTG18" s="539"/>
      <c r="BTI18" s="540"/>
      <c r="BTJ18" s="540"/>
      <c r="BTK18" s="542"/>
      <c r="BTL18" s="541"/>
      <c r="BTM18" s="537"/>
      <c r="BTN18" s="6"/>
      <c r="BTO18" s="275"/>
      <c r="BTP18" s="275"/>
      <c r="BTQ18" s="275"/>
      <c r="BTR18" s="275"/>
      <c r="BTS18" s="275"/>
      <c r="BTT18" s="276"/>
      <c r="BTU18" s="277"/>
      <c r="BTV18" s="277"/>
      <c r="BTW18" s="277"/>
      <c r="BTX18" s="277"/>
      <c r="BTY18" s="274"/>
      <c r="BTZ18" s="265"/>
      <c r="BUA18" s="537"/>
      <c r="BUB18" s="537"/>
      <c r="BUC18" s="538"/>
      <c r="BUD18" s="539"/>
      <c r="BUF18" s="540"/>
      <c r="BUG18" s="540"/>
      <c r="BUH18" s="542"/>
      <c r="BUI18" s="541"/>
      <c r="BUJ18" s="537"/>
      <c r="BUK18" s="6"/>
      <c r="BUL18" s="275"/>
      <c r="BUM18" s="275"/>
      <c r="BUN18" s="275"/>
      <c r="BUO18" s="275"/>
      <c r="BUP18" s="275"/>
      <c r="BUQ18" s="276"/>
      <c r="BUR18" s="277"/>
      <c r="BUS18" s="277"/>
      <c r="BUT18" s="277"/>
      <c r="BUU18" s="277"/>
      <c r="BUV18" s="274"/>
      <c r="BUW18" s="265"/>
      <c r="BUX18" s="537"/>
      <c r="BUY18" s="537"/>
      <c r="BUZ18" s="538"/>
      <c r="BVA18" s="539"/>
      <c r="BVC18" s="540"/>
      <c r="BVD18" s="540"/>
      <c r="BVE18" s="542"/>
      <c r="BVF18" s="541"/>
      <c r="BVG18" s="537"/>
      <c r="BVH18" s="6"/>
      <c r="BVI18" s="275"/>
      <c r="BVJ18" s="275"/>
      <c r="BVK18" s="275"/>
      <c r="BVL18" s="275"/>
      <c r="BVM18" s="275"/>
      <c r="BVN18" s="276"/>
      <c r="BVO18" s="277"/>
      <c r="BVP18" s="277"/>
      <c r="BVQ18" s="277"/>
      <c r="BVR18" s="277"/>
      <c r="BVS18" s="274"/>
      <c r="BVT18" s="265"/>
      <c r="BVU18" s="537"/>
      <c r="BVV18" s="537"/>
      <c r="BVW18" s="538"/>
      <c r="BVX18" s="539"/>
      <c r="BVZ18" s="540"/>
      <c r="BWA18" s="540"/>
      <c r="BWB18" s="542"/>
      <c r="BWC18" s="541"/>
      <c r="BWD18" s="537"/>
      <c r="BWE18" s="6"/>
      <c r="BWF18" s="275"/>
      <c r="BWG18" s="275"/>
      <c r="BWH18" s="275"/>
      <c r="BWI18" s="275"/>
      <c r="BWJ18" s="275"/>
      <c r="BWK18" s="276"/>
      <c r="BWL18" s="277"/>
      <c r="BWM18" s="277"/>
      <c r="BWN18" s="277"/>
      <c r="BWO18" s="277"/>
      <c r="BWP18" s="274"/>
      <c r="BWQ18" s="265"/>
      <c r="BWR18" s="537"/>
      <c r="BWS18" s="537"/>
      <c r="BWT18" s="538"/>
      <c r="BWU18" s="539"/>
      <c r="BWW18" s="540"/>
      <c r="BWX18" s="540"/>
      <c r="BWY18" s="542"/>
      <c r="BWZ18" s="541"/>
      <c r="BXA18" s="537"/>
      <c r="BXB18" s="6"/>
      <c r="BXC18" s="275"/>
      <c r="BXD18" s="275"/>
      <c r="BXE18" s="275"/>
      <c r="BXF18" s="275"/>
      <c r="BXG18" s="275"/>
      <c r="BXH18" s="276"/>
      <c r="BXI18" s="277"/>
      <c r="BXJ18" s="277"/>
      <c r="BXK18" s="277"/>
      <c r="BXL18" s="277"/>
      <c r="BXM18" s="274"/>
      <c r="BXN18" s="265"/>
      <c r="BXO18" s="537"/>
      <c r="BXP18" s="537"/>
      <c r="BXQ18" s="538"/>
      <c r="BXR18" s="539"/>
      <c r="BXT18" s="540"/>
      <c r="BXU18" s="540"/>
      <c r="BXV18" s="542"/>
      <c r="BXW18" s="541"/>
      <c r="BXX18" s="537"/>
      <c r="BXY18" s="6"/>
      <c r="BXZ18" s="275"/>
      <c r="BYA18" s="275"/>
      <c r="BYB18" s="275"/>
      <c r="BYC18" s="275"/>
      <c r="BYD18" s="275"/>
      <c r="BYE18" s="276"/>
      <c r="BYF18" s="277"/>
      <c r="BYG18" s="277"/>
      <c r="BYH18" s="277"/>
      <c r="BYI18" s="277"/>
      <c r="BYJ18" s="274"/>
      <c r="BYK18" s="265"/>
      <c r="BYL18" s="537"/>
      <c r="BYM18" s="537"/>
      <c r="BYN18" s="538"/>
      <c r="BYO18" s="539"/>
      <c r="BYQ18" s="540"/>
      <c r="BYR18" s="540"/>
      <c r="BYS18" s="542"/>
      <c r="BYT18" s="541"/>
      <c r="BYU18" s="537"/>
      <c r="BYV18" s="6"/>
      <c r="BYW18" s="275"/>
      <c r="BYX18" s="275"/>
      <c r="BYY18" s="275"/>
      <c r="BYZ18" s="275"/>
      <c r="BZA18" s="275"/>
      <c r="BZB18" s="276"/>
      <c r="BZC18" s="277"/>
      <c r="BZD18" s="277"/>
      <c r="BZE18" s="277"/>
      <c r="BZF18" s="277"/>
      <c r="BZG18" s="274"/>
      <c r="BZH18" s="265"/>
      <c r="BZI18" s="537"/>
      <c r="BZJ18" s="537"/>
      <c r="BZK18" s="538"/>
      <c r="BZL18" s="539"/>
      <c r="BZN18" s="540"/>
      <c r="BZO18" s="540"/>
      <c r="BZP18" s="542"/>
      <c r="BZQ18" s="541"/>
      <c r="BZR18" s="537"/>
      <c r="BZS18" s="6"/>
      <c r="BZT18" s="275"/>
      <c r="BZU18" s="275"/>
      <c r="BZV18" s="275"/>
      <c r="BZW18" s="275"/>
      <c r="BZX18" s="275"/>
      <c r="BZY18" s="276"/>
      <c r="BZZ18" s="277"/>
      <c r="CAA18" s="277"/>
      <c r="CAB18" s="277"/>
      <c r="CAC18" s="277"/>
      <c r="CAD18" s="274"/>
      <c r="CAE18" s="265"/>
      <c r="CAF18" s="537"/>
      <c r="CAG18" s="537"/>
      <c r="CAH18" s="538"/>
      <c r="CAI18" s="539"/>
      <c r="CAK18" s="540"/>
      <c r="CAL18" s="540"/>
      <c r="CAM18" s="542"/>
      <c r="CAN18" s="541"/>
      <c r="CAO18" s="537"/>
      <c r="CAP18" s="6"/>
      <c r="CAQ18" s="275"/>
      <c r="CAR18" s="275"/>
      <c r="CAS18" s="275"/>
      <c r="CAT18" s="275"/>
      <c r="CAU18" s="275"/>
      <c r="CAV18" s="276"/>
      <c r="CAW18" s="277"/>
      <c r="CAX18" s="277"/>
      <c r="CAY18" s="277"/>
      <c r="CAZ18" s="277"/>
      <c r="CBA18" s="274"/>
      <c r="CBB18" s="265"/>
      <c r="CBC18" s="537"/>
      <c r="CBD18" s="537"/>
      <c r="CBE18" s="538"/>
      <c r="CBF18" s="539"/>
      <c r="CBH18" s="540"/>
      <c r="CBI18" s="540"/>
      <c r="CBJ18" s="542"/>
      <c r="CBK18" s="541"/>
      <c r="CBL18" s="537"/>
      <c r="CBM18" s="6"/>
      <c r="CBN18" s="275"/>
      <c r="CBO18" s="275"/>
      <c r="CBP18" s="275"/>
      <c r="CBQ18" s="275"/>
      <c r="CBR18" s="275"/>
      <c r="CBS18" s="276"/>
      <c r="CBT18" s="277"/>
      <c r="CBU18" s="277"/>
      <c r="CBV18" s="277"/>
      <c r="CBW18" s="277"/>
      <c r="CBX18" s="274"/>
      <c r="CBY18" s="265"/>
      <c r="CBZ18" s="537"/>
      <c r="CCA18" s="537"/>
      <c r="CCB18" s="538"/>
      <c r="CCC18" s="539"/>
      <c r="CCE18" s="540"/>
      <c r="CCF18" s="540"/>
      <c r="CCG18" s="542"/>
      <c r="CCH18" s="541"/>
      <c r="CCI18" s="537"/>
      <c r="CCJ18" s="6"/>
      <c r="CCK18" s="275"/>
      <c r="CCL18" s="275"/>
      <c r="CCM18" s="275"/>
      <c r="CCN18" s="275"/>
      <c r="CCO18" s="275"/>
      <c r="CCP18" s="276"/>
      <c r="CCQ18" s="277"/>
      <c r="CCR18" s="277"/>
      <c r="CCS18" s="277"/>
      <c r="CCT18" s="277"/>
      <c r="CCU18" s="274"/>
      <c r="CCV18" s="265"/>
      <c r="CCW18" s="537"/>
      <c r="CCX18" s="537"/>
      <c r="CCY18" s="538"/>
      <c r="CCZ18" s="539"/>
      <c r="CDB18" s="540"/>
      <c r="CDC18" s="540"/>
      <c r="CDD18" s="542"/>
      <c r="CDE18" s="541"/>
      <c r="CDF18" s="537"/>
      <c r="CDG18" s="6"/>
      <c r="CDH18" s="275"/>
      <c r="CDI18" s="275"/>
      <c r="CDJ18" s="275"/>
      <c r="CDK18" s="275"/>
      <c r="CDL18" s="275"/>
      <c r="CDM18" s="276"/>
      <c r="CDN18" s="277"/>
      <c r="CDO18" s="277"/>
      <c r="CDP18" s="277"/>
      <c r="CDQ18" s="277"/>
      <c r="CDR18" s="274"/>
      <c r="CDS18" s="265"/>
      <c r="CDT18" s="537"/>
      <c r="CDU18" s="537"/>
      <c r="CDV18" s="538"/>
      <c r="CDW18" s="539"/>
      <c r="CDY18" s="540"/>
      <c r="CDZ18" s="540"/>
      <c r="CEA18" s="542"/>
      <c r="CEB18" s="541"/>
      <c r="CEC18" s="537"/>
      <c r="CED18" s="6"/>
      <c r="CEE18" s="275"/>
      <c r="CEF18" s="275"/>
      <c r="CEG18" s="275"/>
      <c r="CEH18" s="275"/>
      <c r="CEI18" s="275"/>
      <c r="CEJ18" s="276"/>
      <c r="CEK18" s="277"/>
      <c r="CEL18" s="277"/>
      <c r="CEM18" s="277"/>
      <c r="CEN18" s="277"/>
      <c r="CEO18" s="274"/>
      <c r="CEP18" s="265"/>
      <c r="CEQ18" s="537"/>
      <c r="CER18" s="537"/>
      <c r="CES18" s="538"/>
      <c r="CET18" s="539"/>
      <c r="CEV18" s="540"/>
      <c r="CEW18" s="540"/>
      <c r="CEX18" s="542"/>
      <c r="CEY18" s="541"/>
      <c r="CEZ18" s="537"/>
      <c r="CFA18" s="6"/>
      <c r="CFB18" s="275"/>
      <c r="CFC18" s="275"/>
      <c r="CFD18" s="275"/>
      <c r="CFE18" s="275"/>
      <c r="CFF18" s="275"/>
      <c r="CFG18" s="276"/>
      <c r="CFH18" s="277"/>
      <c r="CFI18" s="277"/>
      <c r="CFJ18" s="277"/>
      <c r="CFK18" s="277"/>
      <c r="CFL18" s="274"/>
      <c r="CFM18" s="265"/>
      <c r="CFN18" s="537"/>
      <c r="CFO18" s="537"/>
      <c r="CFP18" s="538"/>
      <c r="CFQ18" s="539"/>
      <c r="CFS18" s="540"/>
      <c r="CFT18" s="540"/>
      <c r="CFU18" s="542"/>
      <c r="CFV18" s="541"/>
      <c r="CFW18" s="537"/>
      <c r="CFX18" s="6"/>
      <c r="CFY18" s="275"/>
      <c r="CFZ18" s="275"/>
      <c r="CGA18" s="275"/>
      <c r="CGB18" s="275"/>
      <c r="CGC18" s="275"/>
      <c r="CGD18" s="276"/>
      <c r="CGE18" s="277"/>
      <c r="CGF18" s="277"/>
      <c r="CGG18" s="277"/>
      <c r="CGH18" s="277"/>
      <c r="CGI18" s="274"/>
      <c r="CGJ18" s="265"/>
      <c r="CGK18" s="537"/>
      <c r="CGL18" s="537"/>
      <c r="CGM18" s="538"/>
      <c r="CGN18" s="539"/>
      <c r="CGP18" s="540"/>
      <c r="CGQ18" s="540"/>
      <c r="CGR18" s="542"/>
      <c r="CGS18" s="541"/>
      <c r="CGT18" s="537"/>
      <c r="CGU18" s="6"/>
      <c r="CGV18" s="275"/>
      <c r="CGW18" s="275"/>
      <c r="CGX18" s="275"/>
      <c r="CGY18" s="275"/>
      <c r="CGZ18" s="275"/>
      <c r="CHA18" s="276"/>
      <c r="CHB18" s="277"/>
      <c r="CHC18" s="277"/>
      <c r="CHD18" s="277"/>
      <c r="CHE18" s="277"/>
      <c r="CHF18" s="274"/>
      <c r="CHG18" s="265"/>
      <c r="CHH18" s="537"/>
      <c r="CHI18" s="537"/>
      <c r="CHJ18" s="538"/>
      <c r="CHK18" s="539"/>
      <c r="CHM18" s="540"/>
      <c r="CHN18" s="540"/>
      <c r="CHO18" s="542"/>
      <c r="CHP18" s="541"/>
      <c r="CHQ18" s="537"/>
      <c r="CHR18" s="6"/>
      <c r="CHS18" s="275"/>
      <c r="CHT18" s="275"/>
      <c r="CHU18" s="275"/>
      <c r="CHV18" s="275"/>
      <c r="CHW18" s="275"/>
      <c r="CHX18" s="276"/>
      <c r="CHY18" s="277"/>
      <c r="CHZ18" s="277"/>
      <c r="CIA18" s="277"/>
      <c r="CIB18" s="277"/>
      <c r="CIC18" s="274"/>
      <c r="CID18" s="265"/>
      <c r="CIE18" s="537"/>
      <c r="CIF18" s="537"/>
      <c r="CIG18" s="538"/>
      <c r="CIH18" s="539"/>
      <c r="CIJ18" s="540"/>
      <c r="CIK18" s="540"/>
      <c r="CIL18" s="542"/>
      <c r="CIM18" s="541"/>
      <c r="CIN18" s="537"/>
      <c r="CIO18" s="6"/>
      <c r="CIP18" s="275"/>
      <c r="CIQ18" s="275"/>
      <c r="CIR18" s="275"/>
      <c r="CIS18" s="275"/>
      <c r="CIT18" s="275"/>
      <c r="CIU18" s="276"/>
      <c r="CIV18" s="277"/>
      <c r="CIW18" s="277"/>
      <c r="CIX18" s="277"/>
      <c r="CIY18" s="277"/>
      <c r="CIZ18" s="274"/>
      <c r="CJA18" s="265"/>
      <c r="CJB18" s="537"/>
      <c r="CJC18" s="537"/>
      <c r="CJD18" s="538"/>
      <c r="CJE18" s="539"/>
      <c r="CJG18" s="540"/>
      <c r="CJH18" s="540"/>
      <c r="CJI18" s="542"/>
      <c r="CJJ18" s="541"/>
      <c r="CJK18" s="537"/>
      <c r="CJL18" s="6"/>
      <c r="CJM18" s="275"/>
      <c r="CJN18" s="275"/>
      <c r="CJO18" s="275"/>
      <c r="CJP18" s="275"/>
      <c r="CJQ18" s="275"/>
      <c r="CJR18" s="276"/>
      <c r="CJS18" s="277"/>
      <c r="CJT18" s="277"/>
      <c r="CJU18" s="277"/>
      <c r="CJV18" s="277"/>
      <c r="CJW18" s="274"/>
      <c r="CJX18" s="265"/>
      <c r="CJY18" s="537"/>
      <c r="CJZ18" s="537"/>
      <c r="CKA18" s="538"/>
      <c r="CKB18" s="539"/>
      <c r="CKD18" s="540"/>
      <c r="CKE18" s="540"/>
      <c r="CKF18" s="542"/>
      <c r="CKG18" s="541"/>
      <c r="CKH18" s="537"/>
      <c r="CKI18" s="6"/>
      <c r="CKJ18" s="275"/>
      <c r="CKK18" s="275"/>
      <c r="CKL18" s="275"/>
      <c r="CKM18" s="275"/>
      <c r="CKN18" s="275"/>
      <c r="CKO18" s="276"/>
      <c r="CKP18" s="277"/>
      <c r="CKQ18" s="277"/>
      <c r="CKR18" s="277"/>
      <c r="CKS18" s="277"/>
      <c r="CKT18" s="274"/>
      <c r="CKU18" s="265"/>
      <c r="CKV18" s="537"/>
      <c r="CKW18" s="537"/>
      <c r="CKX18" s="538"/>
      <c r="CKY18" s="539"/>
      <c r="CLA18" s="540"/>
      <c r="CLB18" s="540"/>
      <c r="CLC18" s="542"/>
      <c r="CLD18" s="541"/>
      <c r="CLE18" s="537"/>
      <c r="CLF18" s="6"/>
      <c r="CLG18" s="275"/>
      <c r="CLH18" s="275"/>
      <c r="CLI18" s="275"/>
      <c r="CLJ18" s="275"/>
      <c r="CLK18" s="275"/>
      <c r="CLL18" s="276"/>
      <c r="CLM18" s="277"/>
      <c r="CLN18" s="277"/>
      <c r="CLO18" s="277"/>
      <c r="CLP18" s="277"/>
      <c r="CLQ18" s="274"/>
      <c r="CLR18" s="265"/>
      <c r="CLS18" s="537"/>
      <c r="CLT18" s="537"/>
      <c r="CLU18" s="538"/>
      <c r="CLV18" s="539"/>
      <c r="CLX18" s="540"/>
      <c r="CLY18" s="540"/>
      <c r="CLZ18" s="542"/>
      <c r="CMA18" s="541"/>
      <c r="CMB18" s="537"/>
      <c r="CMC18" s="6"/>
      <c r="CMD18" s="275"/>
      <c r="CME18" s="275"/>
      <c r="CMF18" s="275"/>
      <c r="CMG18" s="275"/>
      <c r="CMH18" s="275"/>
      <c r="CMI18" s="276"/>
      <c r="CMJ18" s="277"/>
      <c r="CMK18" s="277"/>
      <c r="CML18" s="277"/>
      <c r="CMM18" s="277"/>
      <c r="CMN18" s="274"/>
      <c r="CMO18" s="265"/>
      <c r="CMP18" s="537"/>
      <c r="CMQ18" s="537"/>
      <c r="CMR18" s="538"/>
      <c r="CMS18" s="539"/>
      <c r="CMU18" s="540"/>
      <c r="CMV18" s="540"/>
      <c r="CMW18" s="542"/>
      <c r="CMX18" s="541"/>
      <c r="CMY18" s="537"/>
      <c r="CMZ18" s="6"/>
      <c r="CNA18" s="275"/>
      <c r="CNB18" s="275"/>
      <c r="CNC18" s="275"/>
      <c r="CND18" s="275"/>
      <c r="CNE18" s="275"/>
      <c r="CNF18" s="276"/>
      <c r="CNG18" s="277"/>
      <c r="CNH18" s="277"/>
      <c r="CNI18" s="277"/>
      <c r="CNJ18" s="277"/>
      <c r="CNK18" s="274"/>
      <c r="CNL18" s="265"/>
      <c r="CNM18" s="537"/>
      <c r="CNN18" s="537"/>
      <c r="CNO18" s="538"/>
      <c r="CNP18" s="539"/>
      <c r="CNR18" s="540"/>
      <c r="CNS18" s="540"/>
      <c r="CNT18" s="542"/>
      <c r="CNU18" s="541"/>
      <c r="CNV18" s="537"/>
      <c r="CNW18" s="6"/>
      <c r="CNX18" s="275"/>
      <c r="CNY18" s="275"/>
      <c r="CNZ18" s="275"/>
      <c r="COA18" s="275"/>
      <c r="COB18" s="275"/>
      <c r="COC18" s="276"/>
      <c r="COD18" s="277"/>
      <c r="COE18" s="277"/>
      <c r="COF18" s="277"/>
      <c r="COG18" s="277"/>
      <c r="COH18" s="274"/>
      <c r="COI18" s="265"/>
      <c r="COJ18" s="537"/>
      <c r="COK18" s="537"/>
      <c r="COL18" s="538"/>
      <c r="COM18" s="539"/>
      <c r="COO18" s="540"/>
      <c r="COP18" s="540"/>
      <c r="COQ18" s="542"/>
      <c r="COR18" s="541"/>
      <c r="COS18" s="537"/>
      <c r="COT18" s="6"/>
      <c r="COU18" s="275"/>
      <c r="COV18" s="275"/>
      <c r="COW18" s="275"/>
      <c r="COX18" s="275"/>
      <c r="COY18" s="275"/>
      <c r="COZ18" s="276"/>
      <c r="CPA18" s="277"/>
      <c r="CPB18" s="277"/>
      <c r="CPC18" s="277"/>
      <c r="CPD18" s="277"/>
      <c r="CPE18" s="274"/>
      <c r="CPF18" s="265"/>
      <c r="CPG18" s="537"/>
      <c r="CPH18" s="537"/>
      <c r="CPI18" s="538"/>
      <c r="CPJ18" s="539"/>
      <c r="CPL18" s="540"/>
      <c r="CPM18" s="540"/>
      <c r="CPN18" s="542"/>
      <c r="CPO18" s="541"/>
      <c r="CPP18" s="537"/>
      <c r="CPQ18" s="6"/>
      <c r="CPR18" s="275"/>
      <c r="CPS18" s="275"/>
      <c r="CPT18" s="275"/>
      <c r="CPU18" s="275"/>
      <c r="CPV18" s="275"/>
      <c r="CPW18" s="276"/>
      <c r="CPX18" s="277"/>
      <c r="CPY18" s="277"/>
      <c r="CPZ18" s="277"/>
      <c r="CQA18" s="277"/>
      <c r="CQB18" s="274"/>
      <c r="CQC18" s="265"/>
      <c r="CQD18" s="537"/>
      <c r="CQE18" s="537"/>
      <c r="CQF18" s="538"/>
      <c r="CQG18" s="539"/>
      <c r="CQI18" s="540"/>
      <c r="CQJ18" s="540"/>
      <c r="CQK18" s="542"/>
      <c r="CQL18" s="541"/>
      <c r="CQM18" s="537"/>
      <c r="CQN18" s="6"/>
      <c r="CQO18" s="275"/>
      <c r="CQP18" s="275"/>
      <c r="CQQ18" s="275"/>
      <c r="CQR18" s="275"/>
      <c r="CQS18" s="275"/>
      <c r="CQT18" s="276"/>
      <c r="CQU18" s="277"/>
      <c r="CQV18" s="277"/>
      <c r="CQW18" s="277"/>
      <c r="CQX18" s="277"/>
      <c r="CQY18" s="274"/>
      <c r="CQZ18" s="265"/>
      <c r="CRA18" s="537"/>
      <c r="CRB18" s="537"/>
      <c r="CRC18" s="538"/>
      <c r="CRD18" s="539"/>
      <c r="CRF18" s="540"/>
      <c r="CRG18" s="540"/>
      <c r="CRH18" s="542"/>
      <c r="CRI18" s="541"/>
      <c r="CRJ18" s="537"/>
      <c r="CRK18" s="6"/>
      <c r="CRL18" s="275"/>
      <c r="CRM18" s="275"/>
      <c r="CRN18" s="275"/>
      <c r="CRO18" s="275"/>
      <c r="CRP18" s="275"/>
      <c r="CRQ18" s="276"/>
      <c r="CRR18" s="277"/>
      <c r="CRS18" s="277"/>
      <c r="CRT18" s="277"/>
      <c r="CRU18" s="277"/>
      <c r="CRV18" s="274"/>
      <c r="CRW18" s="265"/>
      <c r="CRX18" s="537"/>
      <c r="CRY18" s="537"/>
      <c r="CRZ18" s="538"/>
      <c r="CSA18" s="539"/>
      <c r="CSC18" s="540"/>
      <c r="CSD18" s="540"/>
      <c r="CSE18" s="542"/>
      <c r="CSF18" s="541"/>
      <c r="CSG18" s="537"/>
      <c r="CSH18" s="6"/>
      <c r="CSI18" s="275"/>
      <c r="CSJ18" s="275"/>
      <c r="CSK18" s="275"/>
      <c r="CSL18" s="275"/>
      <c r="CSM18" s="275"/>
      <c r="CSN18" s="276"/>
      <c r="CSO18" s="277"/>
      <c r="CSP18" s="277"/>
      <c r="CSQ18" s="277"/>
      <c r="CSR18" s="277"/>
      <c r="CSS18" s="274"/>
      <c r="CST18" s="265"/>
      <c r="CSU18" s="537"/>
      <c r="CSV18" s="537"/>
      <c r="CSW18" s="538"/>
      <c r="CSX18" s="539"/>
      <c r="CSZ18" s="540"/>
      <c r="CTA18" s="540"/>
      <c r="CTB18" s="542"/>
      <c r="CTC18" s="541"/>
      <c r="CTD18" s="537"/>
      <c r="CTE18" s="6"/>
      <c r="CTF18" s="275"/>
      <c r="CTG18" s="275"/>
      <c r="CTH18" s="275"/>
      <c r="CTI18" s="275"/>
      <c r="CTJ18" s="275"/>
      <c r="CTK18" s="276"/>
      <c r="CTL18" s="277"/>
      <c r="CTM18" s="277"/>
      <c r="CTN18" s="277"/>
      <c r="CTO18" s="277"/>
      <c r="CTP18" s="274"/>
      <c r="CTQ18" s="265"/>
      <c r="CTR18" s="537"/>
      <c r="CTS18" s="537"/>
      <c r="CTT18" s="538"/>
      <c r="CTU18" s="539"/>
      <c r="CTW18" s="540"/>
      <c r="CTX18" s="540"/>
      <c r="CTY18" s="542"/>
      <c r="CTZ18" s="541"/>
      <c r="CUA18" s="537"/>
      <c r="CUB18" s="6"/>
      <c r="CUC18" s="275"/>
      <c r="CUD18" s="275"/>
      <c r="CUE18" s="275"/>
      <c r="CUF18" s="275"/>
      <c r="CUG18" s="275"/>
      <c r="CUH18" s="276"/>
      <c r="CUI18" s="277"/>
      <c r="CUJ18" s="277"/>
      <c r="CUK18" s="277"/>
      <c r="CUL18" s="277"/>
      <c r="CUM18" s="274"/>
      <c r="CUN18" s="265"/>
      <c r="CUO18" s="537"/>
      <c r="CUP18" s="537"/>
      <c r="CUQ18" s="538"/>
      <c r="CUR18" s="539"/>
      <c r="CUT18" s="540"/>
      <c r="CUU18" s="540"/>
      <c r="CUV18" s="542"/>
      <c r="CUW18" s="541"/>
      <c r="CUX18" s="537"/>
      <c r="CUY18" s="6"/>
      <c r="CUZ18" s="275"/>
      <c r="CVA18" s="275"/>
      <c r="CVB18" s="275"/>
      <c r="CVC18" s="275"/>
      <c r="CVD18" s="275"/>
      <c r="CVE18" s="276"/>
      <c r="CVF18" s="277"/>
      <c r="CVG18" s="277"/>
      <c r="CVH18" s="277"/>
      <c r="CVI18" s="277"/>
      <c r="CVJ18" s="274"/>
      <c r="CVK18" s="265"/>
      <c r="CVL18" s="537"/>
      <c r="CVM18" s="537"/>
      <c r="CVN18" s="538"/>
      <c r="CVO18" s="539"/>
      <c r="CVQ18" s="540"/>
      <c r="CVR18" s="540"/>
      <c r="CVS18" s="542"/>
      <c r="CVT18" s="541"/>
      <c r="CVU18" s="537"/>
      <c r="CVV18" s="6"/>
      <c r="CVW18" s="275"/>
      <c r="CVX18" s="275"/>
      <c r="CVY18" s="275"/>
      <c r="CVZ18" s="275"/>
      <c r="CWA18" s="275"/>
      <c r="CWB18" s="276"/>
      <c r="CWC18" s="277"/>
      <c r="CWD18" s="277"/>
      <c r="CWE18" s="277"/>
      <c r="CWF18" s="277"/>
      <c r="CWG18" s="274"/>
      <c r="CWH18" s="265"/>
      <c r="CWI18" s="537"/>
      <c r="CWJ18" s="537"/>
      <c r="CWK18" s="538"/>
      <c r="CWL18" s="539"/>
      <c r="CWN18" s="540"/>
      <c r="CWO18" s="540"/>
      <c r="CWP18" s="542"/>
      <c r="CWQ18" s="541"/>
      <c r="CWR18" s="537"/>
      <c r="CWS18" s="6"/>
      <c r="CWT18" s="275"/>
      <c r="CWU18" s="275"/>
      <c r="CWV18" s="275"/>
      <c r="CWW18" s="275"/>
      <c r="CWX18" s="275"/>
      <c r="CWY18" s="276"/>
      <c r="CWZ18" s="277"/>
      <c r="CXA18" s="277"/>
      <c r="CXB18" s="277"/>
      <c r="CXC18" s="277"/>
      <c r="CXD18" s="274"/>
      <c r="CXE18" s="265"/>
      <c r="CXF18" s="537"/>
      <c r="CXG18" s="537"/>
      <c r="CXH18" s="538"/>
      <c r="CXI18" s="539"/>
      <c r="CXK18" s="540"/>
      <c r="CXL18" s="540"/>
      <c r="CXM18" s="542"/>
      <c r="CXN18" s="541"/>
      <c r="CXO18" s="537"/>
      <c r="CXP18" s="6"/>
      <c r="CXQ18" s="275"/>
      <c r="CXR18" s="275"/>
      <c r="CXS18" s="275"/>
      <c r="CXT18" s="275"/>
      <c r="CXU18" s="275"/>
      <c r="CXV18" s="276"/>
      <c r="CXW18" s="277"/>
      <c r="CXX18" s="277"/>
      <c r="CXY18" s="277"/>
      <c r="CXZ18" s="277"/>
      <c r="CYA18" s="274"/>
      <c r="CYB18" s="265"/>
      <c r="CYC18" s="537"/>
      <c r="CYD18" s="537"/>
      <c r="CYE18" s="538"/>
      <c r="CYF18" s="539"/>
      <c r="CYH18" s="540"/>
      <c r="CYI18" s="540"/>
      <c r="CYJ18" s="542"/>
      <c r="CYK18" s="541"/>
      <c r="CYL18" s="537"/>
      <c r="CYM18" s="6"/>
      <c r="CYN18" s="275"/>
      <c r="CYO18" s="275"/>
      <c r="CYP18" s="275"/>
      <c r="CYQ18" s="275"/>
      <c r="CYR18" s="275"/>
      <c r="CYS18" s="276"/>
      <c r="CYT18" s="277"/>
      <c r="CYU18" s="277"/>
      <c r="CYV18" s="277"/>
      <c r="CYW18" s="277"/>
      <c r="CYX18" s="274"/>
      <c r="CYY18" s="265"/>
      <c r="CYZ18" s="537"/>
      <c r="CZA18" s="537"/>
      <c r="CZB18" s="538"/>
      <c r="CZC18" s="539"/>
      <c r="CZE18" s="540"/>
      <c r="CZF18" s="540"/>
      <c r="CZG18" s="542"/>
      <c r="CZH18" s="541"/>
      <c r="CZI18" s="537"/>
      <c r="CZJ18" s="6"/>
      <c r="CZK18" s="275"/>
      <c r="CZL18" s="275"/>
      <c r="CZM18" s="275"/>
      <c r="CZN18" s="275"/>
      <c r="CZO18" s="275"/>
      <c r="CZP18" s="276"/>
      <c r="CZQ18" s="277"/>
      <c r="CZR18" s="277"/>
      <c r="CZS18" s="277"/>
      <c r="CZT18" s="277"/>
      <c r="CZU18" s="274"/>
      <c r="CZV18" s="265"/>
      <c r="CZW18" s="537"/>
      <c r="CZX18" s="537"/>
      <c r="CZY18" s="538"/>
      <c r="CZZ18" s="539"/>
      <c r="DAB18" s="540"/>
      <c r="DAC18" s="540"/>
      <c r="DAD18" s="542"/>
      <c r="DAE18" s="541"/>
      <c r="DAF18" s="537"/>
      <c r="DAG18" s="6"/>
      <c r="DAH18" s="275"/>
      <c r="DAI18" s="275"/>
      <c r="DAJ18" s="275"/>
      <c r="DAK18" s="275"/>
      <c r="DAL18" s="275"/>
      <c r="DAM18" s="276"/>
      <c r="DAN18" s="277"/>
      <c r="DAO18" s="277"/>
      <c r="DAP18" s="277"/>
      <c r="DAQ18" s="277"/>
      <c r="DAR18" s="274"/>
      <c r="DAS18" s="265"/>
      <c r="DAT18" s="537"/>
      <c r="DAU18" s="537"/>
      <c r="DAV18" s="538"/>
      <c r="DAW18" s="539"/>
      <c r="DAY18" s="540"/>
      <c r="DAZ18" s="540"/>
      <c r="DBA18" s="542"/>
      <c r="DBB18" s="541"/>
      <c r="DBC18" s="537"/>
      <c r="DBD18" s="6"/>
      <c r="DBE18" s="275"/>
      <c r="DBF18" s="275"/>
      <c r="DBG18" s="275"/>
      <c r="DBH18" s="275"/>
      <c r="DBI18" s="275"/>
      <c r="DBJ18" s="276"/>
      <c r="DBK18" s="277"/>
      <c r="DBL18" s="277"/>
      <c r="DBM18" s="277"/>
      <c r="DBN18" s="277"/>
      <c r="DBO18" s="274"/>
      <c r="DBP18" s="265"/>
      <c r="DBQ18" s="537"/>
      <c r="DBR18" s="537"/>
      <c r="DBS18" s="538"/>
      <c r="DBT18" s="539"/>
      <c r="DBV18" s="540"/>
      <c r="DBW18" s="540"/>
      <c r="DBX18" s="542"/>
      <c r="DBY18" s="541"/>
      <c r="DBZ18" s="537"/>
      <c r="DCA18" s="6"/>
      <c r="DCB18" s="275"/>
      <c r="DCC18" s="275"/>
      <c r="DCD18" s="275"/>
      <c r="DCE18" s="275"/>
      <c r="DCF18" s="275"/>
      <c r="DCG18" s="276"/>
      <c r="DCH18" s="277"/>
      <c r="DCI18" s="277"/>
      <c r="DCJ18" s="277"/>
      <c r="DCK18" s="277"/>
      <c r="DCL18" s="274"/>
      <c r="DCM18" s="265"/>
      <c r="DCN18" s="537"/>
      <c r="DCO18" s="537"/>
      <c r="DCP18" s="538"/>
      <c r="DCQ18" s="539"/>
      <c r="DCS18" s="540"/>
      <c r="DCT18" s="540"/>
      <c r="DCU18" s="542"/>
      <c r="DCV18" s="541"/>
      <c r="DCW18" s="537"/>
      <c r="DCX18" s="6"/>
      <c r="DCY18" s="275"/>
      <c r="DCZ18" s="275"/>
      <c r="DDA18" s="275"/>
      <c r="DDB18" s="275"/>
      <c r="DDC18" s="275"/>
      <c r="DDD18" s="276"/>
      <c r="DDE18" s="277"/>
      <c r="DDF18" s="277"/>
      <c r="DDG18" s="277"/>
      <c r="DDH18" s="277"/>
      <c r="DDI18" s="274"/>
      <c r="DDJ18" s="265"/>
      <c r="DDK18" s="537"/>
      <c r="DDL18" s="537"/>
      <c r="DDM18" s="538"/>
      <c r="DDN18" s="539"/>
      <c r="DDP18" s="540"/>
      <c r="DDQ18" s="540"/>
      <c r="DDR18" s="542"/>
      <c r="DDS18" s="541"/>
      <c r="DDT18" s="537"/>
      <c r="DDU18" s="6"/>
      <c r="DDV18" s="275"/>
      <c r="DDW18" s="275"/>
      <c r="DDX18" s="275"/>
      <c r="DDY18" s="275"/>
      <c r="DDZ18" s="275"/>
      <c r="DEA18" s="276"/>
      <c r="DEB18" s="277"/>
      <c r="DEC18" s="277"/>
      <c r="DED18" s="277"/>
      <c r="DEE18" s="277"/>
      <c r="DEF18" s="274"/>
      <c r="DEG18" s="265"/>
      <c r="DEH18" s="537"/>
      <c r="DEI18" s="537"/>
      <c r="DEJ18" s="538"/>
      <c r="DEK18" s="539"/>
      <c r="DEM18" s="540"/>
      <c r="DEN18" s="540"/>
      <c r="DEO18" s="542"/>
      <c r="DEP18" s="541"/>
      <c r="DEQ18" s="537"/>
      <c r="DER18" s="6"/>
      <c r="DES18" s="275"/>
      <c r="DET18" s="275"/>
      <c r="DEU18" s="275"/>
      <c r="DEV18" s="275"/>
      <c r="DEW18" s="275"/>
      <c r="DEX18" s="276"/>
      <c r="DEY18" s="277"/>
      <c r="DEZ18" s="277"/>
      <c r="DFA18" s="277"/>
      <c r="DFB18" s="277"/>
      <c r="DFC18" s="274"/>
      <c r="DFD18" s="265"/>
      <c r="DFE18" s="537"/>
      <c r="DFF18" s="537"/>
      <c r="DFG18" s="538"/>
      <c r="DFH18" s="539"/>
      <c r="DFJ18" s="540"/>
      <c r="DFK18" s="540"/>
      <c r="DFL18" s="542"/>
      <c r="DFM18" s="541"/>
      <c r="DFN18" s="537"/>
      <c r="DFO18" s="6"/>
      <c r="DFP18" s="275"/>
      <c r="DFQ18" s="275"/>
      <c r="DFR18" s="275"/>
      <c r="DFS18" s="275"/>
      <c r="DFT18" s="275"/>
      <c r="DFU18" s="276"/>
      <c r="DFV18" s="277"/>
      <c r="DFW18" s="277"/>
      <c r="DFX18" s="277"/>
      <c r="DFY18" s="277"/>
      <c r="DFZ18" s="274"/>
      <c r="DGA18" s="265"/>
      <c r="DGB18" s="537"/>
      <c r="DGC18" s="537"/>
      <c r="DGD18" s="538"/>
      <c r="DGE18" s="539"/>
      <c r="DGG18" s="540"/>
      <c r="DGH18" s="540"/>
      <c r="DGI18" s="542"/>
      <c r="DGJ18" s="541"/>
      <c r="DGK18" s="537"/>
      <c r="DGL18" s="6"/>
      <c r="DGM18" s="275"/>
      <c r="DGN18" s="275"/>
      <c r="DGO18" s="275"/>
      <c r="DGP18" s="275"/>
      <c r="DGQ18" s="275"/>
      <c r="DGR18" s="276"/>
      <c r="DGS18" s="277"/>
      <c r="DGT18" s="277"/>
      <c r="DGU18" s="277"/>
      <c r="DGV18" s="277"/>
      <c r="DGW18" s="274"/>
      <c r="DGX18" s="265"/>
      <c r="DGY18" s="537"/>
      <c r="DGZ18" s="537"/>
      <c r="DHA18" s="538"/>
      <c r="DHB18" s="539"/>
      <c r="DHD18" s="540"/>
      <c r="DHE18" s="540"/>
      <c r="DHF18" s="542"/>
      <c r="DHG18" s="541"/>
      <c r="DHH18" s="537"/>
      <c r="DHI18" s="6"/>
      <c r="DHJ18" s="275"/>
      <c r="DHK18" s="275"/>
      <c r="DHL18" s="275"/>
      <c r="DHM18" s="275"/>
      <c r="DHN18" s="275"/>
      <c r="DHO18" s="276"/>
      <c r="DHP18" s="277"/>
      <c r="DHQ18" s="277"/>
      <c r="DHR18" s="277"/>
      <c r="DHS18" s="277"/>
      <c r="DHT18" s="274"/>
      <c r="DHU18" s="265"/>
      <c r="DHV18" s="537"/>
      <c r="DHW18" s="537"/>
      <c r="DHX18" s="538"/>
      <c r="DHY18" s="539"/>
      <c r="DIA18" s="540"/>
      <c r="DIB18" s="540"/>
      <c r="DIC18" s="542"/>
      <c r="DID18" s="541"/>
      <c r="DIE18" s="537"/>
      <c r="DIF18" s="6"/>
      <c r="DIG18" s="275"/>
      <c r="DIH18" s="275"/>
      <c r="DII18" s="275"/>
      <c r="DIJ18" s="275"/>
      <c r="DIK18" s="275"/>
      <c r="DIL18" s="276"/>
      <c r="DIM18" s="277"/>
      <c r="DIN18" s="277"/>
      <c r="DIO18" s="277"/>
      <c r="DIP18" s="277"/>
      <c r="DIQ18" s="274"/>
      <c r="DIR18" s="265"/>
      <c r="DIS18" s="537"/>
      <c r="DIT18" s="537"/>
      <c r="DIU18" s="538"/>
      <c r="DIV18" s="539"/>
      <c r="DIX18" s="540"/>
      <c r="DIY18" s="540"/>
      <c r="DIZ18" s="542"/>
      <c r="DJA18" s="541"/>
      <c r="DJB18" s="537"/>
      <c r="DJC18" s="6"/>
      <c r="DJD18" s="275"/>
      <c r="DJE18" s="275"/>
      <c r="DJF18" s="275"/>
      <c r="DJG18" s="275"/>
      <c r="DJH18" s="275"/>
      <c r="DJI18" s="276"/>
      <c r="DJJ18" s="277"/>
      <c r="DJK18" s="277"/>
      <c r="DJL18" s="277"/>
      <c r="DJM18" s="277"/>
      <c r="DJN18" s="274"/>
      <c r="DJO18" s="265"/>
      <c r="DJP18" s="537"/>
      <c r="DJQ18" s="537"/>
      <c r="DJR18" s="538"/>
      <c r="DJS18" s="539"/>
      <c r="DJU18" s="540"/>
      <c r="DJV18" s="540"/>
      <c r="DJW18" s="542"/>
      <c r="DJX18" s="541"/>
      <c r="DJY18" s="537"/>
      <c r="DJZ18" s="6"/>
      <c r="DKA18" s="275"/>
      <c r="DKB18" s="275"/>
      <c r="DKC18" s="275"/>
      <c r="DKD18" s="275"/>
      <c r="DKE18" s="275"/>
      <c r="DKF18" s="276"/>
      <c r="DKG18" s="277"/>
      <c r="DKH18" s="277"/>
      <c r="DKI18" s="277"/>
      <c r="DKJ18" s="277"/>
      <c r="DKK18" s="274"/>
      <c r="DKL18" s="265"/>
      <c r="DKM18" s="537"/>
      <c r="DKN18" s="537"/>
      <c r="DKO18" s="538"/>
      <c r="DKP18" s="539"/>
      <c r="DKR18" s="540"/>
      <c r="DKS18" s="540"/>
      <c r="DKT18" s="542"/>
      <c r="DKU18" s="541"/>
      <c r="DKV18" s="537"/>
      <c r="DKW18" s="6"/>
      <c r="DKX18" s="275"/>
      <c r="DKY18" s="275"/>
      <c r="DKZ18" s="275"/>
      <c r="DLA18" s="275"/>
      <c r="DLB18" s="275"/>
      <c r="DLC18" s="276"/>
      <c r="DLD18" s="277"/>
      <c r="DLE18" s="277"/>
      <c r="DLF18" s="277"/>
      <c r="DLG18" s="277"/>
      <c r="DLH18" s="274"/>
      <c r="DLI18" s="265"/>
      <c r="DLJ18" s="537"/>
      <c r="DLK18" s="537"/>
      <c r="DLL18" s="538"/>
      <c r="DLM18" s="539"/>
      <c r="DLO18" s="540"/>
      <c r="DLP18" s="540"/>
      <c r="DLQ18" s="542"/>
      <c r="DLR18" s="541"/>
      <c r="DLS18" s="537"/>
      <c r="DLT18" s="6"/>
      <c r="DLU18" s="275"/>
      <c r="DLV18" s="275"/>
      <c r="DLW18" s="275"/>
      <c r="DLX18" s="275"/>
      <c r="DLY18" s="275"/>
      <c r="DLZ18" s="276"/>
      <c r="DMA18" s="277"/>
      <c r="DMB18" s="277"/>
      <c r="DMC18" s="277"/>
      <c r="DMD18" s="277"/>
      <c r="DME18" s="274"/>
      <c r="DMF18" s="265"/>
      <c r="DMG18" s="537"/>
      <c r="DMH18" s="537"/>
      <c r="DMI18" s="538"/>
      <c r="DMJ18" s="539"/>
      <c r="DML18" s="540"/>
      <c r="DMM18" s="540"/>
      <c r="DMN18" s="542"/>
      <c r="DMO18" s="541"/>
      <c r="DMP18" s="537"/>
      <c r="DMQ18" s="6"/>
      <c r="DMR18" s="275"/>
      <c r="DMS18" s="275"/>
      <c r="DMT18" s="275"/>
      <c r="DMU18" s="275"/>
      <c r="DMV18" s="275"/>
      <c r="DMW18" s="276"/>
      <c r="DMX18" s="277"/>
      <c r="DMY18" s="277"/>
      <c r="DMZ18" s="277"/>
      <c r="DNA18" s="277"/>
      <c r="DNB18" s="274"/>
      <c r="DNC18" s="265"/>
      <c r="DND18" s="537"/>
      <c r="DNE18" s="537"/>
      <c r="DNF18" s="538"/>
      <c r="DNG18" s="539"/>
      <c r="DNI18" s="540"/>
      <c r="DNJ18" s="540"/>
      <c r="DNK18" s="542"/>
      <c r="DNL18" s="541"/>
      <c r="DNM18" s="537"/>
      <c r="DNN18" s="6"/>
      <c r="DNO18" s="275"/>
      <c r="DNP18" s="275"/>
      <c r="DNQ18" s="275"/>
      <c r="DNR18" s="275"/>
      <c r="DNS18" s="275"/>
      <c r="DNT18" s="276"/>
      <c r="DNU18" s="277"/>
      <c r="DNV18" s="277"/>
      <c r="DNW18" s="277"/>
      <c r="DNX18" s="277"/>
      <c r="DNY18" s="274"/>
      <c r="DNZ18" s="265"/>
      <c r="DOA18" s="537"/>
      <c r="DOB18" s="537"/>
      <c r="DOC18" s="538"/>
      <c r="DOD18" s="539"/>
      <c r="DOF18" s="540"/>
      <c r="DOG18" s="540"/>
      <c r="DOH18" s="542"/>
      <c r="DOI18" s="541"/>
      <c r="DOJ18" s="537"/>
      <c r="DOK18" s="6"/>
      <c r="DOL18" s="275"/>
      <c r="DOM18" s="275"/>
      <c r="DON18" s="275"/>
      <c r="DOO18" s="275"/>
      <c r="DOP18" s="275"/>
      <c r="DOQ18" s="276"/>
      <c r="DOR18" s="277"/>
      <c r="DOS18" s="277"/>
      <c r="DOT18" s="277"/>
      <c r="DOU18" s="277"/>
      <c r="DOV18" s="274"/>
      <c r="DOW18" s="265"/>
      <c r="DOX18" s="537"/>
      <c r="DOY18" s="537"/>
      <c r="DOZ18" s="538"/>
      <c r="DPA18" s="539"/>
      <c r="DPC18" s="540"/>
      <c r="DPD18" s="540"/>
      <c r="DPE18" s="542"/>
      <c r="DPF18" s="541"/>
      <c r="DPG18" s="537"/>
      <c r="DPH18" s="6"/>
      <c r="DPI18" s="275"/>
      <c r="DPJ18" s="275"/>
      <c r="DPK18" s="275"/>
      <c r="DPL18" s="275"/>
      <c r="DPM18" s="275"/>
      <c r="DPN18" s="276"/>
      <c r="DPO18" s="277"/>
      <c r="DPP18" s="277"/>
      <c r="DPQ18" s="277"/>
      <c r="DPR18" s="277"/>
      <c r="DPS18" s="274"/>
      <c r="DPT18" s="265"/>
      <c r="DPU18" s="537"/>
      <c r="DPV18" s="537"/>
      <c r="DPW18" s="538"/>
      <c r="DPX18" s="539"/>
      <c r="DPZ18" s="540"/>
      <c r="DQA18" s="540"/>
      <c r="DQB18" s="542"/>
      <c r="DQC18" s="541"/>
      <c r="DQD18" s="537"/>
      <c r="DQE18" s="6"/>
      <c r="DQF18" s="275"/>
      <c r="DQG18" s="275"/>
      <c r="DQH18" s="275"/>
      <c r="DQI18" s="275"/>
      <c r="DQJ18" s="275"/>
      <c r="DQK18" s="276"/>
      <c r="DQL18" s="277"/>
      <c r="DQM18" s="277"/>
      <c r="DQN18" s="277"/>
      <c r="DQO18" s="277"/>
      <c r="DQP18" s="274"/>
      <c r="DQQ18" s="265"/>
      <c r="DQR18" s="537"/>
      <c r="DQS18" s="537"/>
      <c r="DQT18" s="538"/>
      <c r="DQU18" s="539"/>
      <c r="DQW18" s="540"/>
      <c r="DQX18" s="540"/>
      <c r="DQY18" s="542"/>
      <c r="DQZ18" s="541"/>
      <c r="DRA18" s="537"/>
      <c r="DRB18" s="6"/>
      <c r="DRC18" s="275"/>
      <c r="DRD18" s="275"/>
      <c r="DRE18" s="275"/>
      <c r="DRF18" s="275"/>
      <c r="DRG18" s="275"/>
      <c r="DRH18" s="276"/>
      <c r="DRI18" s="277"/>
      <c r="DRJ18" s="277"/>
      <c r="DRK18" s="277"/>
      <c r="DRL18" s="277"/>
      <c r="DRM18" s="274"/>
      <c r="DRN18" s="265"/>
      <c r="DRO18" s="537"/>
      <c r="DRP18" s="537"/>
      <c r="DRQ18" s="538"/>
      <c r="DRR18" s="539"/>
      <c r="DRT18" s="540"/>
      <c r="DRU18" s="540"/>
      <c r="DRV18" s="542"/>
      <c r="DRW18" s="541"/>
      <c r="DRX18" s="537"/>
      <c r="DRY18" s="6"/>
      <c r="DRZ18" s="275"/>
      <c r="DSA18" s="275"/>
      <c r="DSB18" s="275"/>
      <c r="DSC18" s="275"/>
      <c r="DSD18" s="275"/>
      <c r="DSE18" s="276"/>
      <c r="DSF18" s="277"/>
      <c r="DSG18" s="277"/>
      <c r="DSH18" s="277"/>
      <c r="DSI18" s="277"/>
      <c r="DSJ18" s="274"/>
      <c r="DSK18" s="265"/>
      <c r="DSL18" s="537"/>
      <c r="DSM18" s="537"/>
      <c r="DSN18" s="538"/>
      <c r="DSO18" s="539"/>
      <c r="DSQ18" s="540"/>
      <c r="DSR18" s="540"/>
      <c r="DSS18" s="542"/>
      <c r="DST18" s="541"/>
      <c r="DSU18" s="537"/>
      <c r="DSV18" s="6"/>
      <c r="DSW18" s="275"/>
      <c r="DSX18" s="275"/>
      <c r="DSY18" s="275"/>
      <c r="DSZ18" s="275"/>
      <c r="DTA18" s="275"/>
      <c r="DTB18" s="276"/>
      <c r="DTC18" s="277"/>
      <c r="DTD18" s="277"/>
      <c r="DTE18" s="277"/>
      <c r="DTF18" s="277"/>
      <c r="DTG18" s="274"/>
      <c r="DTH18" s="265"/>
      <c r="DTI18" s="537"/>
      <c r="DTJ18" s="537"/>
      <c r="DTK18" s="538"/>
      <c r="DTL18" s="539"/>
      <c r="DTN18" s="540"/>
      <c r="DTO18" s="540"/>
      <c r="DTP18" s="542"/>
      <c r="DTQ18" s="541"/>
      <c r="DTR18" s="537"/>
      <c r="DTS18" s="6"/>
      <c r="DTT18" s="275"/>
      <c r="DTU18" s="275"/>
      <c r="DTV18" s="275"/>
      <c r="DTW18" s="275"/>
      <c r="DTX18" s="275"/>
      <c r="DTY18" s="276"/>
      <c r="DTZ18" s="277"/>
      <c r="DUA18" s="277"/>
      <c r="DUB18" s="277"/>
      <c r="DUC18" s="277"/>
      <c r="DUD18" s="274"/>
      <c r="DUE18" s="265"/>
      <c r="DUF18" s="537"/>
      <c r="DUG18" s="537"/>
      <c r="DUH18" s="538"/>
      <c r="DUI18" s="539"/>
      <c r="DUK18" s="540"/>
      <c r="DUL18" s="540"/>
      <c r="DUM18" s="542"/>
      <c r="DUN18" s="541"/>
      <c r="DUO18" s="537"/>
      <c r="DUP18" s="6"/>
      <c r="DUQ18" s="275"/>
      <c r="DUR18" s="275"/>
      <c r="DUS18" s="275"/>
      <c r="DUT18" s="275"/>
      <c r="DUU18" s="275"/>
      <c r="DUV18" s="276"/>
      <c r="DUW18" s="277"/>
      <c r="DUX18" s="277"/>
      <c r="DUY18" s="277"/>
      <c r="DUZ18" s="277"/>
      <c r="DVA18" s="274"/>
      <c r="DVB18" s="265"/>
      <c r="DVC18" s="537"/>
      <c r="DVD18" s="537"/>
      <c r="DVE18" s="538"/>
      <c r="DVF18" s="539"/>
      <c r="DVH18" s="540"/>
      <c r="DVI18" s="540"/>
      <c r="DVJ18" s="542"/>
      <c r="DVK18" s="541"/>
      <c r="DVL18" s="537"/>
      <c r="DVM18" s="6"/>
      <c r="DVN18" s="275"/>
      <c r="DVO18" s="275"/>
      <c r="DVP18" s="275"/>
      <c r="DVQ18" s="275"/>
      <c r="DVR18" s="275"/>
      <c r="DVS18" s="276"/>
      <c r="DVT18" s="277"/>
      <c r="DVU18" s="277"/>
      <c r="DVV18" s="277"/>
      <c r="DVW18" s="277"/>
      <c r="DVX18" s="274"/>
      <c r="DVY18" s="265"/>
      <c r="DVZ18" s="537"/>
      <c r="DWA18" s="537"/>
      <c r="DWB18" s="538"/>
      <c r="DWC18" s="539"/>
      <c r="DWE18" s="540"/>
      <c r="DWF18" s="540"/>
      <c r="DWG18" s="542"/>
      <c r="DWH18" s="541"/>
      <c r="DWI18" s="537"/>
      <c r="DWJ18" s="6"/>
      <c r="DWK18" s="275"/>
      <c r="DWL18" s="275"/>
      <c r="DWM18" s="275"/>
      <c r="DWN18" s="275"/>
      <c r="DWO18" s="275"/>
      <c r="DWP18" s="276"/>
      <c r="DWQ18" s="277"/>
      <c r="DWR18" s="277"/>
      <c r="DWS18" s="277"/>
      <c r="DWT18" s="277"/>
      <c r="DWU18" s="274"/>
      <c r="DWV18" s="265"/>
      <c r="DWW18" s="537"/>
      <c r="DWX18" s="537"/>
      <c r="DWY18" s="538"/>
      <c r="DWZ18" s="539"/>
      <c r="DXB18" s="540"/>
      <c r="DXC18" s="540"/>
      <c r="DXD18" s="542"/>
      <c r="DXE18" s="541"/>
      <c r="DXF18" s="537"/>
      <c r="DXG18" s="6"/>
      <c r="DXH18" s="275"/>
      <c r="DXI18" s="275"/>
      <c r="DXJ18" s="275"/>
      <c r="DXK18" s="275"/>
      <c r="DXL18" s="275"/>
      <c r="DXM18" s="276"/>
      <c r="DXN18" s="277"/>
      <c r="DXO18" s="277"/>
      <c r="DXP18" s="277"/>
      <c r="DXQ18" s="277"/>
      <c r="DXR18" s="274"/>
      <c r="DXS18" s="265"/>
      <c r="DXT18" s="537"/>
      <c r="DXU18" s="537"/>
      <c r="DXV18" s="538"/>
      <c r="DXW18" s="539"/>
      <c r="DXY18" s="540"/>
      <c r="DXZ18" s="540"/>
      <c r="DYA18" s="542"/>
      <c r="DYB18" s="541"/>
      <c r="DYC18" s="537"/>
      <c r="DYD18" s="6"/>
      <c r="DYE18" s="275"/>
      <c r="DYF18" s="275"/>
      <c r="DYG18" s="275"/>
      <c r="DYH18" s="275"/>
      <c r="DYI18" s="275"/>
      <c r="DYJ18" s="276"/>
      <c r="DYK18" s="277"/>
      <c r="DYL18" s="277"/>
      <c r="DYM18" s="277"/>
      <c r="DYN18" s="277"/>
      <c r="DYO18" s="274"/>
      <c r="DYP18" s="265"/>
      <c r="DYQ18" s="537"/>
      <c r="DYR18" s="537"/>
      <c r="DYS18" s="538"/>
      <c r="DYT18" s="539"/>
      <c r="DYV18" s="540"/>
      <c r="DYW18" s="540"/>
      <c r="DYX18" s="542"/>
      <c r="DYY18" s="541"/>
      <c r="DYZ18" s="537"/>
      <c r="DZA18" s="6"/>
      <c r="DZB18" s="275"/>
      <c r="DZC18" s="275"/>
      <c r="DZD18" s="275"/>
      <c r="DZE18" s="275"/>
      <c r="DZF18" s="275"/>
      <c r="DZG18" s="276"/>
      <c r="DZH18" s="277"/>
      <c r="DZI18" s="277"/>
      <c r="DZJ18" s="277"/>
      <c r="DZK18" s="277"/>
      <c r="DZL18" s="274"/>
      <c r="DZM18" s="265"/>
      <c r="DZN18" s="537"/>
      <c r="DZO18" s="537"/>
      <c r="DZP18" s="538"/>
      <c r="DZQ18" s="539"/>
      <c r="DZS18" s="540"/>
      <c r="DZT18" s="540"/>
      <c r="DZU18" s="542"/>
      <c r="DZV18" s="541"/>
      <c r="DZW18" s="537"/>
      <c r="DZX18" s="6"/>
      <c r="DZY18" s="275"/>
      <c r="DZZ18" s="275"/>
      <c r="EAA18" s="275"/>
      <c r="EAB18" s="275"/>
      <c r="EAC18" s="275"/>
      <c r="EAD18" s="276"/>
      <c r="EAE18" s="277"/>
      <c r="EAF18" s="277"/>
      <c r="EAG18" s="277"/>
      <c r="EAH18" s="277"/>
      <c r="EAI18" s="274"/>
      <c r="EAJ18" s="265"/>
      <c r="EAK18" s="537"/>
      <c r="EAL18" s="537"/>
      <c r="EAM18" s="538"/>
      <c r="EAN18" s="539"/>
      <c r="EAP18" s="540"/>
      <c r="EAQ18" s="540"/>
      <c r="EAR18" s="542"/>
      <c r="EAS18" s="541"/>
      <c r="EAT18" s="537"/>
      <c r="EAU18" s="6"/>
      <c r="EAV18" s="275"/>
      <c r="EAW18" s="275"/>
      <c r="EAX18" s="275"/>
      <c r="EAY18" s="275"/>
      <c r="EAZ18" s="275"/>
      <c r="EBA18" s="276"/>
      <c r="EBB18" s="277"/>
      <c r="EBC18" s="277"/>
      <c r="EBD18" s="277"/>
      <c r="EBE18" s="277"/>
      <c r="EBF18" s="274"/>
      <c r="EBG18" s="265"/>
      <c r="EBH18" s="537"/>
      <c r="EBI18" s="537"/>
      <c r="EBJ18" s="538"/>
      <c r="EBK18" s="539"/>
      <c r="EBM18" s="540"/>
      <c r="EBN18" s="540"/>
      <c r="EBO18" s="542"/>
      <c r="EBP18" s="541"/>
      <c r="EBQ18" s="537"/>
      <c r="EBR18" s="6"/>
      <c r="EBS18" s="275"/>
      <c r="EBT18" s="275"/>
      <c r="EBU18" s="275"/>
      <c r="EBV18" s="275"/>
      <c r="EBW18" s="275"/>
      <c r="EBX18" s="276"/>
      <c r="EBY18" s="277"/>
      <c r="EBZ18" s="277"/>
      <c r="ECA18" s="277"/>
      <c r="ECB18" s="277"/>
      <c r="ECC18" s="274"/>
      <c r="ECD18" s="265"/>
      <c r="ECE18" s="537"/>
      <c r="ECF18" s="537"/>
      <c r="ECG18" s="538"/>
      <c r="ECH18" s="539"/>
      <c r="ECJ18" s="540"/>
      <c r="ECK18" s="540"/>
      <c r="ECL18" s="542"/>
      <c r="ECM18" s="541"/>
      <c r="ECN18" s="537"/>
      <c r="ECO18" s="6"/>
      <c r="ECP18" s="275"/>
      <c r="ECQ18" s="275"/>
      <c r="ECR18" s="275"/>
      <c r="ECS18" s="275"/>
      <c r="ECT18" s="275"/>
      <c r="ECU18" s="276"/>
      <c r="ECV18" s="277"/>
      <c r="ECW18" s="277"/>
      <c r="ECX18" s="277"/>
      <c r="ECY18" s="277"/>
      <c r="ECZ18" s="274"/>
      <c r="EDA18" s="265"/>
      <c r="EDB18" s="537"/>
      <c r="EDC18" s="537"/>
      <c r="EDD18" s="538"/>
      <c r="EDE18" s="539"/>
      <c r="EDG18" s="540"/>
      <c r="EDH18" s="540"/>
      <c r="EDI18" s="542"/>
      <c r="EDJ18" s="541"/>
      <c r="EDK18" s="537"/>
      <c r="EDL18" s="6"/>
      <c r="EDM18" s="275"/>
      <c r="EDN18" s="275"/>
      <c r="EDO18" s="275"/>
      <c r="EDP18" s="275"/>
      <c r="EDQ18" s="275"/>
      <c r="EDR18" s="276"/>
      <c r="EDS18" s="277"/>
      <c r="EDT18" s="277"/>
      <c r="EDU18" s="277"/>
      <c r="EDV18" s="277"/>
      <c r="EDW18" s="274"/>
      <c r="EDX18" s="265"/>
      <c r="EDY18" s="537"/>
      <c r="EDZ18" s="537"/>
      <c r="EEA18" s="538"/>
      <c r="EEB18" s="539"/>
      <c r="EED18" s="540"/>
      <c r="EEE18" s="540"/>
      <c r="EEF18" s="542"/>
      <c r="EEG18" s="541"/>
      <c r="EEH18" s="537"/>
      <c r="EEI18" s="6"/>
      <c r="EEJ18" s="275"/>
      <c r="EEK18" s="275"/>
      <c r="EEL18" s="275"/>
      <c r="EEM18" s="275"/>
      <c r="EEN18" s="275"/>
      <c r="EEO18" s="276"/>
      <c r="EEP18" s="277"/>
      <c r="EEQ18" s="277"/>
      <c r="EER18" s="277"/>
      <c r="EES18" s="277"/>
      <c r="EET18" s="274"/>
      <c r="EEU18" s="265"/>
      <c r="EEV18" s="537"/>
      <c r="EEW18" s="537"/>
      <c r="EEX18" s="538"/>
      <c r="EEY18" s="539"/>
      <c r="EFA18" s="540"/>
      <c r="EFB18" s="540"/>
      <c r="EFC18" s="542"/>
      <c r="EFD18" s="541"/>
      <c r="EFE18" s="537"/>
      <c r="EFF18" s="6"/>
      <c r="EFG18" s="275"/>
      <c r="EFH18" s="275"/>
      <c r="EFI18" s="275"/>
      <c r="EFJ18" s="275"/>
      <c r="EFK18" s="275"/>
      <c r="EFL18" s="276"/>
      <c r="EFM18" s="277"/>
      <c r="EFN18" s="277"/>
      <c r="EFO18" s="277"/>
      <c r="EFP18" s="277"/>
      <c r="EFQ18" s="274"/>
      <c r="EFR18" s="265"/>
      <c r="EFS18" s="537"/>
      <c r="EFT18" s="537"/>
      <c r="EFU18" s="538"/>
      <c r="EFV18" s="539"/>
      <c r="EFX18" s="540"/>
      <c r="EFY18" s="540"/>
      <c r="EFZ18" s="542"/>
      <c r="EGA18" s="541"/>
      <c r="EGB18" s="537"/>
      <c r="EGC18" s="6"/>
      <c r="EGD18" s="275"/>
      <c r="EGE18" s="275"/>
      <c r="EGF18" s="275"/>
      <c r="EGG18" s="275"/>
      <c r="EGH18" s="275"/>
      <c r="EGI18" s="276"/>
      <c r="EGJ18" s="277"/>
      <c r="EGK18" s="277"/>
      <c r="EGL18" s="277"/>
      <c r="EGM18" s="277"/>
      <c r="EGN18" s="274"/>
      <c r="EGO18" s="265"/>
      <c r="EGP18" s="537"/>
      <c r="EGQ18" s="537"/>
      <c r="EGR18" s="538"/>
      <c r="EGS18" s="539"/>
      <c r="EGU18" s="540"/>
      <c r="EGV18" s="540"/>
      <c r="EGW18" s="542"/>
      <c r="EGX18" s="541"/>
      <c r="EGY18" s="537"/>
      <c r="EGZ18" s="6"/>
      <c r="EHA18" s="275"/>
      <c r="EHB18" s="275"/>
      <c r="EHC18" s="275"/>
      <c r="EHD18" s="275"/>
      <c r="EHE18" s="275"/>
      <c r="EHF18" s="276"/>
      <c r="EHG18" s="277"/>
      <c r="EHH18" s="277"/>
      <c r="EHI18" s="277"/>
      <c r="EHJ18" s="277"/>
      <c r="EHK18" s="274"/>
      <c r="EHL18" s="265"/>
      <c r="EHM18" s="537"/>
      <c r="EHN18" s="537"/>
      <c r="EHO18" s="538"/>
      <c r="EHP18" s="539"/>
      <c r="EHR18" s="540"/>
      <c r="EHS18" s="540"/>
      <c r="EHT18" s="542"/>
      <c r="EHU18" s="541"/>
      <c r="EHV18" s="537"/>
      <c r="EHW18" s="6"/>
      <c r="EHX18" s="275"/>
      <c r="EHY18" s="275"/>
      <c r="EHZ18" s="275"/>
      <c r="EIA18" s="275"/>
      <c r="EIB18" s="275"/>
      <c r="EIC18" s="276"/>
      <c r="EID18" s="277"/>
      <c r="EIE18" s="277"/>
      <c r="EIF18" s="277"/>
      <c r="EIG18" s="277"/>
      <c r="EIH18" s="274"/>
      <c r="EII18" s="265"/>
      <c r="EIJ18" s="537"/>
      <c r="EIK18" s="537"/>
      <c r="EIL18" s="538"/>
      <c r="EIM18" s="539"/>
      <c r="EIO18" s="540"/>
      <c r="EIP18" s="540"/>
      <c r="EIQ18" s="542"/>
      <c r="EIR18" s="541"/>
      <c r="EIS18" s="537"/>
      <c r="EIT18" s="6"/>
      <c r="EIU18" s="275"/>
      <c r="EIV18" s="275"/>
      <c r="EIW18" s="275"/>
      <c r="EIX18" s="275"/>
      <c r="EIY18" s="275"/>
      <c r="EIZ18" s="276"/>
      <c r="EJA18" s="277"/>
      <c r="EJB18" s="277"/>
      <c r="EJC18" s="277"/>
      <c r="EJD18" s="277"/>
      <c r="EJE18" s="274"/>
      <c r="EJF18" s="265"/>
      <c r="EJG18" s="537"/>
      <c r="EJH18" s="537"/>
      <c r="EJI18" s="538"/>
      <c r="EJJ18" s="539"/>
      <c r="EJL18" s="540"/>
      <c r="EJM18" s="540"/>
      <c r="EJN18" s="542"/>
      <c r="EJO18" s="541"/>
      <c r="EJP18" s="537"/>
      <c r="EJQ18" s="6"/>
      <c r="EJR18" s="275"/>
      <c r="EJS18" s="275"/>
      <c r="EJT18" s="275"/>
      <c r="EJU18" s="275"/>
      <c r="EJV18" s="275"/>
      <c r="EJW18" s="276"/>
      <c r="EJX18" s="277"/>
      <c r="EJY18" s="277"/>
      <c r="EJZ18" s="277"/>
      <c r="EKA18" s="277"/>
      <c r="EKB18" s="274"/>
      <c r="EKC18" s="265"/>
      <c r="EKD18" s="537"/>
      <c r="EKE18" s="537"/>
      <c r="EKF18" s="538"/>
      <c r="EKG18" s="539"/>
      <c r="EKI18" s="540"/>
      <c r="EKJ18" s="540"/>
      <c r="EKK18" s="542"/>
      <c r="EKL18" s="541"/>
      <c r="EKM18" s="537"/>
      <c r="EKN18" s="6"/>
      <c r="EKO18" s="275"/>
      <c r="EKP18" s="275"/>
      <c r="EKQ18" s="275"/>
      <c r="EKR18" s="275"/>
      <c r="EKS18" s="275"/>
      <c r="EKT18" s="276"/>
      <c r="EKU18" s="277"/>
      <c r="EKV18" s="277"/>
      <c r="EKW18" s="277"/>
      <c r="EKX18" s="277"/>
      <c r="EKY18" s="274"/>
      <c r="EKZ18" s="265"/>
      <c r="ELA18" s="537"/>
      <c r="ELB18" s="537"/>
      <c r="ELC18" s="538"/>
      <c r="ELD18" s="539"/>
      <c r="ELF18" s="540"/>
      <c r="ELG18" s="540"/>
      <c r="ELH18" s="542"/>
      <c r="ELI18" s="541"/>
      <c r="ELJ18" s="537"/>
      <c r="ELK18" s="6"/>
      <c r="ELL18" s="275"/>
      <c r="ELM18" s="275"/>
      <c r="ELN18" s="275"/>
      <c r="ELO18" s="275"/>
      <c r="ELP18" s="275"/>
      <c r="ELQ18" s="276"/>
      <c r="ELR18" s="277"/>
      <c r="ELS18" s="277"/>
      <c r="ELT18" s="277"/>
      <c r="ELU18" s="277"/>
      <c r="ELV18" s="274"/>
      <c r="ELW18" s="265"/>
      <c r="ELX18" s="537"/>
      <c r="ELY18" s="537"/>
      <c r="ELZ18" s="538"/>
      <c r="EMA18" s="539"/>
      <c r="EMC18" s="540"/>
      <c r="EMD18" s="540"/>
      <c r="EME18" s="542"/>
      <c r="EMF18" s="541"/>
      <c r="EMG18" s="537"/>
      <c r="EMH18" s="6"/>
      <c r="EMI18" s="275"/>
      <c r="EMJ18" s="275"/>
      <c r="EMK18" s="275"/>
      <c r="EML18" s="275"/>
      <c r="EMM18" s="275"/>
      <c r="EMN18" s="276"/>
      <c r="EMO18" s="277"/>
      <c r="EMP18" s="277"/>
      <c r="EMQ18" s="277"/>
      <c r="EMR18" s="277"/>
      <c r="EMS18" s="274"/>
      <c r="EMT18" s="265"/>
      <c r="EMU18" s="537"/>
      <c r="EMV18" s="537"/>
      <c r="EMW18" s="538"/>
      <c r="EMX18" s="539"/>
      <c r="EMZ18" s="540"/>
      <c r="ENA18" s="540"/>
      <c r="ENB18" s="542"/>
      <c r="ENC18" s="541"/>
      <c r="END18" s="537"/>
      <c r="ENE18" s="6"/>
      <c r="ENF18" s="275"/>
      <c r="ENG18" s="275"/>
      <c r="ENH18" s="275"/>
      <c r="ENI18" s="275"/>
      <c r="ENJ18" s="275"/>
      <c r="ENK18" s="276"/>
      <c r="ENL18" s="277"/>
      <c r="ENM18" s="277"/>
      <c r="ENN18" s="277"/>
      <c r="ENO18" s="277"/>
      <c r="ENP18" s="274"/>
      <c r="ENQ18" s="265"/>
      <c r="ENR18" s="537"/>
      <c r="ENS18" s="537"/>
      <c r="ENT18" s="538"/>
      <c r="ENU18" s="539"/>
      <c r="ENW18" s="540"/>
      <c r="ENX18" s="540"/>
      <c r="ENY18" s="542"/>
      <c r="ENZ18" s="541"/>
      <c r="EOA18" s="537"/>
      <c r="EOB18" s="6"/>
      <c r="EOC18" s="275"/>
      <c r="EOD18" s="275"/>
      <c r="EOE18" s="275"/>
      <c r="EOF18" s="275"/>
      <c r="EOG18" s="275"/>
      <c r="EOH18" s="276"/>
      <c r="EOI18" s="277"/>
      <c r="EOJ18" s="277"/>
      <c r="EOK18" s="277"/>
      <c r="EOL18" s="277"/>
      <c r="EOM18" s="274"/>
      <c r="EON18" s="265"/>
      <c r="EOO18" s="537"/>
      <c r="EOP18" s="537"/>
      <c r="EOQ18" s="538"/>
      <c r="EOR18" s="539"/>
      <c r="EOT18" s="540"/>
      <c r="EOU18" s="540"/>
      <c r="EOV18" s="542"/>
      <c r="EOW18" s="541"/>
      <c r="EOX18" s="537"/>
      <c r="EOY18" s="6"/>
      <c r="EOZ18" s="275"/>
      <c r="EPA18" s="275"/>
      <c r="EPB18" s="275"/>
      <c r="EPC18" s="275"/>
      <c r="EPD18" s="275"/>
      <c r="EPE18" s="276"/>
      <c r="EPF18" s="277"/>
      <c r="EPG18" s="277"/>
      <c r="EPH18" s="277"/>
      <c r="EPI18" s="277"/>
      <c r="EPJ18" s="274"/>
      <c r="EPK18" s="265"/>
      <c r="EPL18" s="537"/>
      <c r="EPM18" s="537"/>
      <c r="EPN18" s="538"/>
      <c r="EPO18" s="539"/>
      <c r="EPQ18" s="540"/>
      <c r="EPR18" s="540"/>
      <c r="EPS18" s="542"/>
      <c r="EPT18" s="541"/>
      <c r="EPU18" s="537"/>
      <c r="EPV18" s="6"/>
      <c r="EPW18" s="275"/>
      <c r="EPX18" s="275"/>
      <c r="EPY18" s="275"/>
      <c r="EPZ18" s="275"/>
      <c r="EQA18" s="275"/>
      <c r="EQB18" s="276"/>
      <c r="EQC18" s="277"/>
      <c r="EQD18" s="277"/>
      <c r="EQE18" s="277"/>
      <c r="EQF18" s="277"/>
      <c r="EQG18" s="274"/>
      <c r="EQH18" s="265"/>
      <c r="EQI18" s="537"/>
      <c r="EQJ18" s="537"/>
      <c r="EQK18" s="538"/>
      <c r="EQL18" s="539"/>
      <c r="EQN18" s="540"/>
      <c r="EQO18" s="540"/>
      <c r="EQP18" s="542"/>
      <c r="EQQ18" s="541"/>
      <c r="EQR18" s="537"/>
      <c r="EQS18" s="6"/>
      <c r="EQT18" s="275"/>
      <c r="EQU18" s="275"/>
      <c r="EQV18" s="275"/>
      <c r="EQW18" s="275"/>
      <c r="EQX18" s="275"/>
      <c r="EQY18" s="276"/>
      <c r="EQZ18" s="277"/>
      <c r="ERA18" s="277"/>
      <c r="ERB18" s="277"/>
      <c r="ERC18" s="277"/>
      <c r="ERD18" s="274"/>
      <c r="ERE18" s="265"/>
      <c r="ERF18" s="537"/>
      <c r="ERG18" s="537"/>
      <c r="ERH18" s="538"/>
      <c r="ERI18" s="539"/>
      <c r="ERK18" s="540"/>
      <c r="ERL18" s="540"/>
      <c r="ERM18" s="542"/>
      <c r="ERN18" s="541"/>
      <c r="ERO18" s="537"/>
      <c r="ERP18" s="6"/>
      <c r="ERQ18" s="275"/>
      <c r="ERR18" s="275"/>
      <c r="ERS18" s="275"/>
      <c r="ERT18" s="275"/>
      <c r="ERU18" s="275"/>
      <c r="ERV18" s="276"/>
      <c r="ERW18" s="277"/>
      <c r="ERX18" s="277"/>
      <c r="ERY18" s="277"/>
      <c r="ERZ18" s="277"/>
      <c r="ESA18" s="274"/>
      <c r="ESB18" s="265"/>
      <c r="ESC18" s="537"/>
      <c r="ESD18" s="537"/>
      <c r="ESE18" s="538"/>
      <c r="ESF18" s="539"/>
      <c r="ESH18" s="540"/>
      <c r="ESI18" s="540"/>
      <c r="ESJ18" s="542"/>
      <c r="ESK18" s="541"/>
      <c r="ESL18" s="537"/>
      <c r="ESM18" s="6"/>
      <c r="ESN18" s="275"/>
      <c r="ESO18" s="275"/>
      <c r="ESP18" s="275"/>
      <c r="ESQ18" s="275"/>
      <c r="ESR18" s="275"/>
      <c r="ESS18" s="276"/>
      <c r="EST18" s="277"/>
      <c r="ESU18" s="277"/>
      <c r="ESV18" s="277"/>
      <c r="ESW18" s="277"/>
      <c r="ESX18" s="274"/>
      <c r="ESY18" s="265"/>
      <c r="ESZ18" s="537"/>
      <c r="ETA18" s="537"/>
      <c r="ETB18" s="538"/>
      <c r="ETC18" s="539"/>
      <c r="ETE18" s="540"/>
      <c r="ETF18" s="540"/>
      <c r="ETG18" s="542"/>
      <c r="ETH18" s="541"/>
      <c r="ETI18" s="537"/>
      <c r="ETJ18" s="6"/>
      <c r="ETK18" s="275"/>
      <c r="ETL18" s="275"/>
      <c r="ETM18" s="275"/>
      <c r="ETN18" s="275"/>
      <c r="ETO18" s="275"/>
      <c r="ETP18" s="276"/>
      <c r="ETQ18" s="277"/>
      <c r="ETR18" s="277"/>
      <c r="ETS18" s="277"/>
      <c r="ETT18" s="277"/>
      <c r="ETU18" s="274"/>
      <c r="ETV18" s="265"/>
      <c r="ETW18" s="537"/>
      <c r="ETX18" s="537"/>
      <c r="ETY18" s="538"/>
      <c r="ETZ18" s="539"/>
      <c r="EUB18" s="540"/>
      <c r="EUC18" s="540"/>
      <c r="EUD18" s="542"/>
      <c r="EUE18" s="541"/>
      <c r="EUF18" s="537"/>
      <c r="EUG18" s="6"/>
      <c r="EUH18" s="275"/>
      <c r="EUI18" s="275"/>
      <c r="EUJ18" s="275"/>
      <c r="EUK18" s="275"/>
      <c r="EUL18" s="275"/>
      <c r="EUM18" s="276"/>
      <c r="EUN18" s="277"/>
      <c r="EUO18" s="277"/>
      <c r="EUP18" s="277"/>
      <c r="EUQ18" s="277"/>
      <c r="EUR18" s="274"/>
      <c r="EUS18" s="265"/>
      <c r="EUT18" s="537"/>
      <c r="EUU18" s="537"/>
      <c r="EUV18" s="538"/>
      <c r="EUW18" s="539"/>
      <c r="EUY18" s="540"/>
      <c r="EUZ18" s="540"/>
      <c r="EVA18" s="542"/>
      <c r="EVB18" s="541"/>
      <c r="EVC18" s="537"/>
      <c r="EVD18" s="6"/>
      <c r="EVE18" s="275"/>
      <c r="EVF18" s="275"/>
      <c r="EVG18" s="275"/>
      <c r="EVH18" s="275"/>
      <c r="EVI18" s="275"/>
      <c r="EVJ18" s="276"/>
      <c r="EVK18" s="277"/>
      <c r="EVL18" s="277"/>
      <c r="EVM18" s="277"/>
      <c r="EVN18" s="277"/>
      <c r="EVO18" s="274"/>
      <c r="EVP18" s="265"/>
      <c r="EVQ18" s="537"/>
      <c r="EVR18" s="537"/>
      <c r="EVS18" s="538"/>
      <c r="EVT18" s="539"/>
      <c r="EVV18" s="540"/>
      <c r="EVW18" s="540"/>
      <c r="EVX18" s="542"/>
      <c r="EVY18" s="541"/>
      <c r="EVZ18" s="537"/>
      <c r="EWA18" s="6"/>
      <c r="EWB18" s="275"/>
      <c r="EWC18" s="275"/>
      <c r="EWD18" s="275"/>
      <c r="EWE18" s="275"/>
      <c r="EWF18" s="275"/>
      <c r="EWG18" s="276"/>
      <c r="EWH18" s="277"/>
      <c r="EWI18" s="277"/>
      <c r="EWJ18" s="277"/>
      <c r="EWK18" s="277"/>
      <c r="EWL18" s="274"/>
      <c r="EWM18" s="265"/>
      <c r="EWN18" s="537"/>
      <c r="EWO18" s="537"/>
      <c r="EWP18" s="538"/>
      <c r="EWQ18" s="539"/>
      <c r="EWS18" s="540"/>
      <c r="EWT18" s="540"/>
      <c r="EWU18" s="542"/>
      <c r="EWV18" s="541"/>
      <c r="EWW18" s="537"/>
      <c r="EWX18" s="6"/>
      <c r="EWY18" s="275"/>
      <c r="EWZ18" s="275"/>
      <c r="EXA18" s="275"/>
      <c r="EXB18" s="275"/>
      <c r="EXC18" s="275"/>
      <c r="EXD18" s="276"/>
      <c r="EXE18" s="277"/>
      <c r="EXF18" s="277"/>
      <c r="EXG18" s="277"/>
      <c r="EXH18" s="277"/>
      <c r="EXI18" s="274"/>
      <c r="EXJ18" s="265"/>
      <c r="EXK18" s="537"/>
      <c r="EXL18" s="537"/>
      <c r="EXM18" s="538"/>
      <c r="EXN18" s="539"/>
      <c r="EXP18" s="540"/>
      <c r="EXQ18" s="540"/>
      <c r="EXR18" s="542"/>
      <c r="EXS18" s="541"/>
      <c r="EXT18" s="537"/>
      <c r="EXU18" s="6"/>
      <c r="EXV18" s="275"/>
      <c r="EXW18" s="275"/>
      <c r="EXX18" s="275"/>
      <c r="EXY18" s="275"/>
      <c r="EXZ18" s="275"/>
      <c r="EYA18" s="276"/>
      <c r="EYB18" s="277"/>
      <c r="EYC18" s="277"/>
      <c r="EYD18" s="277"/>
      <c r="EYE18" s="277"/>
      <c r="EYF18" s="274"/>
      <c r="EYG18" s="265"/>
      <c r="EYH18" s="537"/>
      <c r="EYI18" s="537"/>
      <c r="EYJ18" s="538"/>
      <c r="EYK18" s="539"/>
      <c r="EYM18" s="540"/>
      <c r="EYN18" s="540"/>
      <c r="EYO18" s="542"/>
      <c r="EYP18" s="541"/>
      <c r="EYQ18" s="537"/>
      <c r="EYR18" s="6"/>
      <c r="EYS18" s="275"/>
      <c r="EYT18" s="275"/>
      <c r="EYU18" s="275"/>
      <c r="EYV18" s="275"/>
      <c r="EYW18" s="275"/>
      <c r="EYX18" s="276"/>
      <c r="EYY18" s="277"/>
      <c r="EYZ18" s="277"/>
      <c r="EZA18" s="277"/>
      <c r="EZB18" s="277"/>
      <c r="EZC18" s="274"/>
      <c r="EZD18" s="265"/>
      <c r="EZE18" s="537"/>
      <c r="EZF18" s="537"/>
      <c r="EZG18" s="538"/>
      <c r="EZH18" s="539"/>
      <c r="EZJ18" s="540"/>
      <c r="EZK18" s="540"/>
      <c r="EZL18" s="542"/>
      <c r="EZM18" s="541"/>
      <c r="EZN18" s="537"/>
      <c r="EZO18" s="6"/>
      <c r="EZP18" s="275"/>
      <c r="EZQ18" s="275"/>
      <c r="EZR18" s="275"/>
      <c r="EZS18" s="275"/>
      <c r="EZT18" s="275"/>
      <c r="EZU18" s="276"/>
      <c r="EZV18" s="277"/>
      <c r="EZW18" s="277"/>
      <c r="EZX18" s="277"/>
      <c r="EZY18" s="277"/>
      <c r="EZZ18" s="274"/>
      <c r="FAA18" s="265"/>
      <c r="FAB18" s="537"/>
      <c r="FAC18" s="537"/>
      <c r="FAD18" s="538"/>
      <c r="FAE18" s="539"/>
      <c r="FAG18" s="540"/>
      <c r="FAH18" s="540"/>
      <c r="FAI18" s="542"/>
      <c r="FAJ18" s="541"/>
      <c r="FAK18" s="537"/>
      <c r="FAL18" s="6"/>
      <c r="FAM18" s="275"/>
      <c r="FAN18" s="275"/>
      <c r="FAO18" s="275"/>
      <c r="FAP18" s="275"/>
      <c r="FAQ18" s="275"/>
      <c r="FAR18" s="276"/>
      <c r="FAS18" s="277"/>
      <c r="FAT18" s="277"/>
      <c r="FAU18" s="277"/>
      <c r="FAV18" s="277"/>
      <c r="FAW18" s="274"/>
      <c r="FAX18" s="265"/>
      <c r="FAY18" s="537"/>
      <c r="FAZ18" s="537"/>
      <c r="FBA18" s="538"/>
      <c r="FBB18" s="539"/>
      <c r="FBD18" s="540"/>
      <c r="FBE18" s="540"/>
      <c r="FBF18" s="542"/>
      <c r="FBG18" s="541"/>
      <c r="FBH18" s="537"/>
      <c r="FBI18" s="6"/>
      <c r="FBJ18" s="275"/>
      <c r="FBK18" s="275"/>
      <c r="FBL18" s="275"/>
      <c r="FBM18" s="275"/>
      <c r="FBN18" s="275"/>
      <c r="FBO18" s="276"/>
      <c r="FBP18" s="277"/>
      <c r="FBQ18" s="277"/>
      <c r="FBR18" s="277"/>
      <c r="FBS18" s="277"/>
      <c r="FBT18" s="274"/>
      <c r="FBU18" s="265"/>
      <c r="FBV18" s="537"/>
      <c r="FBW18" s="537"/>
      <c r="FBX18" s="538"/>
      <c r="FBY18" s="539"/>
      <c r="FCA18" s="540"/>
      <c r="FCB18" s="540"/>
      <c r="FCC18" s="542"/>
      <c r="FCD18" s="541"/>
      <c r="FCE18" s="537"/>
      <c r="FCF18" s="6"/>
      <c r="FCG18" s="275"/>
      <c r="FCH18" s="275"/>
      <c r="FCI18" s="275"/>
      <c r="FCJ18" s="275"/>
      <c r="FCK18" s="275"/>
      <c r="FCL18" s="276"/>
      <c r="FCM18" s="277"/>
      <c r="FCN18" s="277"/>
      <c r="FCO18" s="277"/>
      <c r="FCP18" s="277"/>
      <c r="FCQ18" s="274"/>
      <c r="FCR18" s="265"/>
      <c r="FCS18" s="537"/>
      <c r="FCT18" s="537"/>
      <c r="FCU18" s="538"/>
      <c r="FCV18" s="539"/>
      <c r="FCX18" s="540"/>
      <c r="FCY18" s="540"/>
      <c r="FCZ18" s="542"/>
      <c r="FDA18" s="541"/>
      <c r="FDB18" s="537"/>
      <c r="FDC18" s="6"/>
      <c r="FDD18" s="275"/>
      <c r="FDE18" s="275"/>
      <c r="FDF18" s="275"/>
      <c r="FDG18" s="275"/>
      <c r="FDH18" s="275"/>
      <c r="FDI18" s="276"/>
      <c r="FDJ18" s="277"/>
      <c r="FDK18" s="277"/>
      <c r="FDL18" s="277"/>
      <c r="FDM18" s="277"/>
      <c r="FDN18" s="274"/>
      <c r="FDO18" s="265"/>
      <c r="FDP18" s="537"/>
      <c r="FDQ18" s="537"/>
      <c r="FDR18" s="538"/>
      <c r="FDS18" s="539"/>
      <c r="FDU18" s="540"/>
      <c r="FDV18" s="540"/>
      <c r="FDW18" s="542"/>
      <c r="FDX18" s="541"/>
      <c r="FDY18" s="537"/>
      <c r="FDZ18" s="6"/>
      <c r="FEA18" s="275"/>
      <c r="FEB18" s="275"/>
      <c r="FEC18" s="275"/>
      <c r="FED18" s="275"/>
      <c r="FEE18" s="275"/>
      <c r="FEF18" s="276"/>
      <c r="FEG18" s="277"/>
      <c r="FEH18" s="277"/>
      <c r="FEI18" s="277"/>
      <c r="FEJ18" s="277"/>
      <c r="FEK18" s="274"/>
      <c r="FEL18" s="265"/>
      <c r="FEM18" s="537"/>
      <c r="FEN18" s="537"/>
      <c r="FEO18" s="538"/>
      <c r="FEP18" s="539"/>
      <c r="FER18" s="540"/>
      <c r="FES18" s="540"/>
      <c r="FET18" s="542"/>
      <c r="FEU18" s="541"/>
      <c r="FEV18" s="537"/>
      <c r="FEW18" s="6"/>
      <c r="FEX18" s="275"/>
      <c r="FEY18" s="275"/>
      <c r="FEZ18" s="275"/>
      <c r="FFA18" s="275"/>
      <c r="FFB18" s="275"/>
      <c r="FFC18" s="276"/>
      <c r="FFD18" s="277"/>
      <c r="FFE18" s="277"/>
      <c r="FFF18" s="277"/>
      <c r="FFG18" s="277"/>
      <c r="FFH18" s="274"/>
      <c r="FFI18" s="265"/>
      <c r="FFJ18" s="537"/>
      <c r="FFK18" s="537"/>
      <c r="FFL18" s="538"/>
      <c r="FFM18" s="539"/>
      <c r="FFO18" s="540"/>
      <c r="FFP18" s="540"/>
      <c r="FFQ18" s="542"/>
      <c r="FFR18" s="541"/>
      <c r="FFS18" s="537"/>
      <c r="FFT18" s="6"/>
      <c r="FFU18" s="275"/>
      <c r="FFV18" s="275"/>
      <c r="FFW18" s="275"/>
      <c r="FFX18" s="275"/>
      <c r="FFY18" s="275"/>
      <c r="FFZ18" s="276"/>
      <c r="FGA18" s="277"/>
      <c r="FGB18" s="277"/>
      <c r="FGC18" s="277"/>
      <c r="FGD18" s="277"/>
      <c r="FGE18" s="274"/>
      <c r="FGF18" s="265"/>
      <c r="FGG18" s="537"/>
      <c r="FGH18" s="537"/>
      <c r="FGI18" s="538"/>
      <c r="FGJ18" s="539"/>
      <c r="FGL18" s="540"/>
      <c r="FGM18" s="540"/>
      <c r="FGN18" s="542"/>
      <c r="FGO18" s="541"/>
      <c r="FGP18" s="537"/>
      <c r="FGQ18" s="6"/>
      <c r="FGR18" s="275"/>
      <c r="FGS18" s="275"/>
      <c r="FGT18" s="275"/>
      <c r="FGU18" s="275"/>
      <c r="FGV18" s="275"/>
      <c r="FGW18" s="276"/>
      <c r="FGX18" s="277"/>
      <c r="FGY18" s="277"/>
      <c r="FGZ18" s="277"/>
      <c r="FHA18" s="277"/>
      <c r="FHB18" s="274"/>
      <c r="FHC18" s="265"/>
      <c r="FHD18" s="537"/>
      <c r="FHE18" s="537"/>
      <c r="FHF18" s="538"/>
      <c r="FHG18" s="539"/>
      <c r="FHI18" s="540"/>
      <c r="FHJ18" s="540"/>
      <c r="FHK18" s="542"/>
      <c r="FHL18" s="541"/>
      <c r="FHM18" s="537"/>
      <c r="FHN18" s="6"/>
      <c r="FHO18" s="275"/>
      <c r="FHP18" s="275"/>
      <c r="FHQ18" s="275"/>
      <c r="FHR18" s="275"/>
      <c r="FHS18" s="275"/>
      <c r="FHT18" s="276"/>
      <c r="FHU18" s="277"/>
      <c r="FHV18" s="277"/>
      <c r="FHW18" s="277"/>
      <c r="FHX18" s="277"/>
      <c r="FHY18" s="274"/>
      <c r="FHZ18" s="265"/>
      <c r="FIA18" s="537"/>
      <c r="FIB18" s="537"/>
      <c r="FIC18" s="538"/>
      <c r="FID18" s="539"/>
      <c r="FIF18" s="540"/>
      <c r="FIG18" s="540"/>
      <c r="FIH18" s="542"/>
      <c r="FII18" s="541"/>
      <c r="FIJ18" s="537"/>
      <c r="FIK18" s="6"/>
      <c r="FIL18" s="275"/>
      <c r="FIM18" s="275"/>
      <c r="FIN18" s="275"/>
      <c r="FIO18" s="275"/>
      <c r="FIP18" s="275"/>
      <c r="FIQ18" s="276"/>
      <c r="FIR18" s="277"/>
      <c r="FIS18" s="277"/>
      <c r="FIT18" s="277"/>
      <c r="FIU18" s="277"/>
      <c r="FIV18" s="274"/>
      <c r="FIW18" s="265"/>
      <c r="FIX18" s="537"/>
      <c r="FIY18" s="537"/>
      <c r="FIZ18" s="538"/>
      <c r="FJA18" s="539"/>
      <c r="FJC18" s="540"/>
      <c r="FJD18" s="540"/>
      <c r="FJE18" s="542"/>
      <c r="FJF18" s="541"/>
      <c r="FJG18" s="537"/>
      <c r="FJH18" s="6"/>
      <c r="FJI18" s="275"/>
      <c r="FJJ18" s="275"/>
      <c r="FJK18" s="275"/>
      <c r="FJL18" s="275"/>
      <c r="FJM18" s="275"/>
      <c r="FJN18" s="276"/>
      <c r="FJO18" s="277"/>
      <c r="FJP18" s="277"/>
      <c r="FJQ18" s="277"/>
      <c r="FJR18" s="277"/>
      <c r="FJS18" s="274"/>
      <c r="FJT18" s="265"/>
      <c r="FJU18" s="537"/>
      <c r="FJV18" s="537"/>
      <c r="FJW18" s="538"/>
      <c r="FJX18" s="539"/>
      <c r="FJZ18" s="540"/>
      <c r="FKA18" s="540"/>
      <c r="FKB18" s="542"/>
      <c r="FKC18" s="541"/>
      <c r="FKD18" s="537"/>
      <c r="FKE18" s="6"/>
      <c r="FKF18" s="275"/>
      <c r="FKG18" s="275"/>
      <c r="FKH18" s="275"/>
      <c r="FKI18" s="275"/>
      <c r="FKJ18" s="275"/>
      <c r="FKK18" s="276"/>
      <c r="FKL18" s="277"/>
      <c r="FKM18" s="277"/>
      <c r="FKN18" s="277"/>
      <c r="FKO18" s="277"/>
      <c r="FKP18" s="274"/>
      <c r="FKQ18" s="265"/>
      <c r="FKR18" s="537"/>
      <c r="FKS18" s="537"/>
      <c r="FKT18" s="538"/>
      <c r="FKU18" s="539"/>
      <c r="FKW18" s="540"/>
      <c r="FKX18" s="540"/>
      <c r="FKY18" s="542"/>
      <c r="FKZ18" s="541"/>
      <c r="FLA18" s="537"/>
      <c r="FLB18" s="6"/>
      <c r="FLC18" s="275"/>
      <c r="FLD18" s="275"/>
      <c r="FLE18" s="275"/>
      <c r="FLF18" s="275"/>
      <c r="FLG18" s="275"/>
      <c r="FLH18" s="276"/>
      <c r="FLI18" s="277"/>
      <c r="FLJ18" s="277"/>
      <c r="FLK18" s="277"/>
      <c r="FLL18" s="277"/>
      <c r="FLM18" s="274"/>
      <c r="FLN18" s="265"/>
      <c r="FLO18" s="537"/>
      <c r="FLP18" s="537"/>
      <c r="FLQ18" s="538"/>
      <c r="FLR18" s="539"/>
      <c r="FLT18" s="540"/>
      <c r="FLU18" s="540"/>
      <c r="FLV18" s="542"/>
      <c r="FLW18" s="541"/>
      <c r="FLX18" s="537"/>
      <c r="FLY18" s="6"/>
      <c r="FLZ18" s="275"/>
      <c r="FMA18" s="275"/>
      <c r="FMB18" s="275"/>
      <c r="FMC18" s="275"/>
      <c r="FMD18" s="275"/>
      <c r="FME18" s="276"/>
      <c r="FMF18" s="277"/>
      <c r="FMG18" s="277"/>
      <c r="FMH18" s="277"/>
      <c r="FMI18" s="277"/>
      <c r="FMJ18" s="274"/>
      <c r="FMK18" s="265"/>
      <c r="FML18" s="537"/>
      <c r="FMM18" s="537"/>
      <c r="FMN18" s="538"/>
      <c r="FMO18" s="539"/>
      <c r="FMQ18" s="540"/>
      <c r="FMR18" s="540"/>
      <c r="FMS18" s="542"/>
      <c r="FMT18" s="541"/>
      <c r="FMU18" s="537"/>
      <c r="FMV18" s="6"/>
      <c r="FMW18" s="275"/>
      <c r="FMX18" s="275"/>
      <c r="FMY18" s="275"/>
      <c r="FMZ18" s="275"/>
      <c r="FNA18" s="275"/>
      <c r="FNB18" s="276"/>
      <c r="FNC18" s="277"/>
      <c r="FND18" s="277"/>
      <c r="FNE18" s="277"/>
      <c r="FNF18" s="277"/>
      <c r="FNG18" s="274"/>
      <c r="FNH18" s="265"/>
      <c r="FNI18" s="537"/>
      <c r="FNJ18" s="537"/>
      <c r="FNK18" s="538"/>
      <c r="FNL18" s="539"/>
      <c r="FNN18" s="540"/>
      <c r="FNO18" s="540"/>
      <c r="FNP18" s="542"/>
      <c r="FNQ18" s="541"/>
      <c r="FNR18" s="537"/>
      <c r="FNS18" s="6"/>
      <c r="FNT18" s="275"/>
      <c r="FNU18" s="275"/>
      <c r="FNV18" s="275"/>
      <c r="FNW18" s="275"/>
      <c r="FNX18" s="275"/>
      <c r="FNY18" s="276"/>
      <c r="FNZ18" s="277"/>
      <c r="FOA18" s="277"/>
      <c r="FOB18" s="277"/>
      <c r="FOC18" s="277"/>
      <c r="FOD18" s="274"/>
      <c r="FOE18" s="265"/>
      <c r="FOF18" s="537"/>
      <c r="FOG18" s="537"/>
      <c r="FOH18" s="538"/>
      <c r="FOI18" s="539"/>
      <c r="FOK18" s="540"/>
      <c r="FOL18" s="540"/>
      <c r="FOM18" s="542"/>
      <c r="FON18" s="541"/>
      <c r="FOO18" s="537"/>
      <c r="FOP18" s="6"/>
      <c r="FOQ18" s="275"/>
      <c r="FOR18" s="275"/>
      <c r="FOS18" s="275"/>
      <c r="FOT18" s="275"/>
      <c r="FOU18" s="275"/>
      <c r="FOV18" s="276"/>
      <c r="FOW18" s="277"/>
      <c r="FOX18" s="277"/>
      <c r="FOY18" s="277"/>
      <c r="FOZ18" s="277"/>
      <c r="FPA18" s="274"/>
      <c r="FPB18" s="265"/>
      <c r="FPC18" s="537"/>
      <c r="FPD18" s="537"/>
      <c r="FPE18" s="538"/>
      <c r="FPF18" s="539"/>
      <c r="FPH18" s="540"/>
      <c r="FPI18" s="540"/>
      <c r="FPJ18" s="542"/>
      <c r="FPK18" s="541"/>
      <c r="FPL18" s="537"/>
      <c r="FPM18" s="6"/>
      <c r="FPN18" s="275"/>
      <c r="FPO18" s="275"/>
      <c r="FPP18" s="275"/>
      <c r="FPQ18" s="275"/>
      <c r="FPR18" s="275"/>
      <c r="FPS18" s="276"/>
      <c r="FPT18" s="277"/>
      <c r="FPU18" s="277"/>
      <c r="FPV18" s="277"/>
      <c r="FPW18" s="277"/>
      <c r="FPX18" s="274"/>
      <c r="FPY18" s="265"/>
      <c r="FPZ18" s="537"/>
      <c r="FQA18" s="537"/>
      <c r="FQB18" s="538"/>
      <c r="FQC18" s="539"/>
      <c r="FQE18" s="540"/>
      <c r="FQF18" s="540"/>
      <c r="FQG18" s="542"/>
      <c r="FQH18" s="541"/>
      <c r="FQI18" s="537"/>
      <c r="FQJ18" s="6"/>
      <c r="FQK18" s="275"/>
      <c r="FQL18" s="275"/>
      <c r="FQM18" s="275"/>
      <c r="FQN18" s="275"/>
      <c r="FQO18" s="275"/>
      <c r="FQP18" s="276"/>
      <c r="FQQ18" s="277"/>
      <c r="FQR18" s="277"/>
      <c r="FQS18" s="277"/>
      <c r="FQT18" s="277"/>
      <c r="FQU18" s="274"/>
      <c r="FQV18" s="265"/>
      <c r="FQW18" s="537"/>
      <c r="FQX18" s="537"/>
      <c r="FQY18" s="538"/>
      <c r="FQZ18" s="539"/>
      <c r="FRB18" s="540"/>
      <c r="FRC18" s="540"/>
      <c r="FRD18" s="542"/>
      <c r="FRE18" s="541"/>
      <c r="FRF18" s="537"/>
      <c r="FRG18" s="6"/>
      <c r="FRH18" s="275"/>
      <c r="FRI18" s="275"/>
      <c r="FRJ18" s="275"/>
      <c r="FRK18" s="275"/>
      <c r="FRL18" s="275"/>
      <c r="FRM18" s="276"/>
      <c r="FRN18" s="277"/>
      <c r="FRO18" s="277"/>
      <c r="FRP18" s="277"/>
      <c r="FRQ18" s="277"/>
      <c r="FRR18" s="274"/>
      <c r="FRS18" s="265"/>
      <c r="FRT18" s="537"/>
      <c r="FRU18" s="537"/>
      <c r="FRV18" s="538"/>
      <c r="FRW18" s="539"/>
      <c r="FRY18" s="540"/>
      <c r="FRZ18" s="540"/>
      <c r="FSA18" s="542"/>
      <c r="FSB18" s="541"/>
      <c r="FSC18" s="537"/>
      <c r="FSD18" s="6"/>
      <c r="FSE18" s="275"/>
      <c r="FSF18" s="275"/>
      <c r="FSG18" s="275"/>
      <c r="FSH18" s="275"/>
      <c r="FSI18" s="275"/>
      <c r="FSJ18" s="276"/>
      <c r="FSK18" s="277"/>
      <c r="FSL18" s="277"/>
      <c r="FSM18" s="277"/>
      <c r="FSN18" s="277"/>
      <c r="FSO18" s="274"/>
      <c r="FSP18" s="265"/>
      <c r="FSQ18" s="537"/>
      <c r="FSR18" s="537"/>
      <c r="FSS18" s="538"/>
      <c r="FST18" s="539"/>
      <c r="FSV18" s="540"/>
      <c r="FSW18" s="540"/>
      <c r="FSX18" s="542"/>
      <c r="FSY18" s="541"/>
      <c r="FSZ18" s="537"/>
      <c r="FTA18" s="6"/>
      <c r="FTB18" s="275"/>
      <c r="FTC18" s="275"/>
      <c r="FTD18" s="275"/>
      <c r="FTE18" s="275"/>
      <c r="FTF18" s="275"/>
      <c r="FTG18" s="276"/>
      <c r="FTH18" s="277"/>
      <c r="FTI18" s="277"/>
      <c r="FTJ18" s="277"/>
      <c r="FTK18" s="277"/>
      <c r="FTL18" s="274"/>
      <c r="FTM18" s="265"/>
      <c r="FTN18" s="537"/>
      <c r="FTO18" s="537"/>
      <c r="FTP18" s="538"/>
      <c r="FTQ18" s="539"/>
      <c r="FTS18" s="540"/>
      <c r="FTT18" s="540"/>
      <c r="FTU18" s="542"/>
      <c r="FTV18" s="541"/>
      <c r="FTW18" s="537"/>
      <c r="FTX18" s="6"/>
      <c r="FTY18" s="275"/>
      <c r="FTZ18" s="275"/>
      <c r="FUA18" s="275"/>
      <c r="FUB18" s="275"/>
      <c r="FUC18" s="275"/>
      <c r="FUD18" s="276"/>
      <c r="FUE18" s="277"/>
      <c r="FUF18" s="277"/>
      <c r="FUG18" s="277"/>
      <c r="FUH18" s="277"/>
      <c r="FUI18" s="274"/>
      <c r="FUJ18" s="265"/>
      <c r="FUK18" s="537"/>
      <c r="FUL18" s="537"/>
      <c r="FUM18" s="538"/>
      <c r="FUN18" s="539"/>
      <c r="FUP18" s="540"/>
      <c r="FUQ18" s="540"/>
      <c r="FUR18" s="542"/>
      <c r="FUS18" s="541"/>
      <c r="FUT18" s="537"/>
      <c r="FUU18" s="6"/>
      <c r="FUV18" s="275"/>
      <c r="FUW18" s="275"/>
      <c r="FUX18" s="275"/>
      <c r="FUY18" s="275"/>
      <c r="FUZ18" s="275"/>
      <c r="FVA18" s="276"/>
      <c r="FVB18" s="277"/>
      <c r="FVC18" s="277"/>
      <c r="FVD18" s="277"/>
      <c r="FVE18" s="277"/>
      <c r="FVF18" s="274"/>
      <c r="FVG18" s="265"/>
      <c r="FVH18" s="537"/>
      <c r="FVI18" s="537"/>
      <c r="FVJ18" s="538"/>
      <c r="FVK18" s="539"/>
      <c r="FVM18" s="540"/>
      <c r="FVN18" s="540"/>
      <c r="FVO18" s="542"/>
      <c r="FVP18" s="541"/>
      <c r="FVQ18" s="537"/>
      <c r="FVR18" s="6"/>
      <c r="FVS18" s="275"/>
      <c r="FVT18" s="275"/>
      <c r="FVU18" s="275"/>
      <c r="FVV18" s="275"/>
      <c r="FVW18" s="275"/>
      <c r="FVX18" s="276"/>
      <c r="FVY18" s="277"/>
      <c r="FVZ18" s="277"/>
      <c r="FWA18" s="277"/>
      <c r="FWB18" s="277"/>
      <c r="FWC18" s="274"/>
      <c r="FWD18" s="265"/>
      <c r="FWE18" s="537"/>
      <c r="FWF18" s="537"/>
      <c r="FWG18" s="538"/>
      <c r="FWH18" s="539"/>
      <c r="FWJ18" s="540"/>
      <c r="FWK18" s="540"/>
      <c r="FWL18" s="542"/>
      <c r="FWM18" s="541"/>
      <c r="FWN18" s="537"/>
      <c r="FWO18" s="6"/>
      <c r="FWP18" s="275"/>
      <c r="FWQ18" s="275"/>
      <c r="FWR18" s="275"/>
      <c r="FWS18" s="275"/>
      <c r="FWT18" s="275"/>
      <c r="FWU18" s="276"/>
      <c r="FWV18" s="277"/>
      <c r="FWW18" s="277"/>
      <c r="FWX18" s="277"/>
      <c r="FWY18" s="277"/>
      <c r="FWZ18" s="274"/>
      <c r="FXA18" s="265"/>
      <c r="FXB18" s="537"/>
      <c r="FXC18" s="537"/>
      <c r="FXD18" s="538"/>
      <c r="FXE18" s="539"/>
      <c r="FXG18" s="540"/>
      <c r="FXH18" s="540"/>
      <c r="FXI18" s="542"/>
      <c r="FXJ18" s="541"/>
      <c r="FXK18" s="537"/>
      <c r="FXL18" s="6"/>
      <c r="FXM18" s="275"/>
      <c r="FXN18" s="275"/>
      <c r="FXO18" s="275"/>
      <c r="FXP18" s="275"/>
      <c r="FXQ18" s="275"/>
      <c r="FXR18" s="276"/>
      <c r="FXS18" s="277"/>
      <c r="FXT18" s="277"/>
      <c r="FXU18" s="277"/>
      <c r="FXV18" s="277"/>
      <c r="FXW18" s="274"/>
      <c r="FXX18" s="265"/>
      <c r="FXY18" s="537"/>
      <c r="FXZ18" s="537"/>
      <c r="FYA18" s="538"/>
      <c r="FYB18" s="539"/>
      <c r="FYD18" s="540"/>
      <c r="FYE18" s="540"/>
      <c r="FYF18" s="542"/>
      <c r="FYG18" s="541"/>
      <c r="FYH18" s="537"/>
      <c r="FYI18" s="6"/>
      <c r="FYJ18" s="275"/>
      <c r="FYK18" s="275"/>
      <c r="FYL18" s="275"/>
      <c r="FYM18" s="275"/>
      <c r="FYN18" s="275"/>
      <c r="FYO18" s="276"/>
      <c r="FYP18" s="277"/>
      <c r="FYQ18" s="277"/>
      <c r="FYR18" s="277"/>
      <c r="FYS18" s="277"/>
      <c r="FYT18" s="274"/>
      <c r="FYU18" s="265"/>
      <c r="FYV18" s="537"/>
      <c r="FYW18" s="537"/>
      <c r="FYX18" s="538"/>
      <c r="FYY18" s="539"/>
      <c r="FZA18" s="540"/>
      <c r="FZB18" s="540"/>
      <c r="FZC18" s="542"/>
      <c r="FZD18" s="541"/>
      <c r="FZE18" s="537"/>
      <c r="FZF18" s="6"/>
      <c r="FZG18" s="275"/>
      <c r="FZH18" s="275"/>
      <c r="FZI18" s="275"/>
      <c r="FZJ18" s="275"/>
      <c r="FZK18" s="275"/>
      <c r="FZL18" s="276"/>
      <c r="FZM18" s="277"/>
      <c r="FZN18" s="277"/>
      <c r="FZO18" s="277"/>
      <c r="FZP18" s="277"/>
      <c r="FZQ18" s="274"/>
      <c r="FZR18" s="265"/>
      <c r="FZS18" s="537"/>
      <c r="FZT18" s="537"/>
      <c r="FZU18" s="538"/>
      <c r="FZV18" s="539"/>
      <c r="FZX18" s="540"/>
      <c r="FZY18" s="540"/>
      <c r="FZZ18" s="542"/>
      <c r="GAA18" s="541"/>
      <c r="GAB18" s="537"/>
      <c r="GAC18" s="6"/>
      <c r="GAD18" s="275"/>
      <c r="GAE18" s="275"/>
      <c r="GAF18" s="275"/>
      <c r="GAG18" s="275"/>
      <c r="GAH18" s="275"/>
      <c r="GAI18" s="276"/>
      <c r="GAJ18" s="277"/>
      <c r="GAK18" s="277"/>
      <c r="GAL18" s="277"/>
      <c r="GAM18" s="277"/>
      <c r="GAN18" s="274"/>
      <c r="GAO18" s="265"/>
      <c r="GAP18" s="537"/>
      <c r="GAQ18" s="537"/>
      <c r="GAR18" s="538"/>
      <c r="GAS18" s="539"/>
      <c r="GAU18" s="540"/>
      <c r="GAV18" s="540"/>
      <c r="GAW18" s="542"/>
      <c r="GAX18" s="541"/>
      <c r="GAY18" s="537"/>
      <c r="GAZ18" s="6"/>
      <c r="GBA18" s="275"/>
      <c r="GBB18" s="275"/>
      <c r="GBC18" s="275"/>
      <c r="GBD18" s="275"/>
      <c r="GBE18" s="275"/>
      <c r="GBF18" s="276"/>
      <c r="GBG18" s="277"/>
      <c r="GBH18" s="277"/>
      <c r="GBI18" s="277"/>
      <c r="GBJ18" s="277"/>
      <c r="GBK18" s="274"/>
      <c r="GBL18" s="265"/>
      <c r="GBM18" s="537"/>
      <c r="GBN18" s="537"/>
      <c r="GBO18" s="538"/>
      <c r="GBP18" s="539"/>
      <c r="GBR18" s="540"/>
      <c r="GBS18" s="540"/>
      <c r="GBT18" s="542"/>
      <c r="GBU18" s="541"/>
      <c r="GBV18" s="537"/>
      <c r="GBW18" s="6"/>
      <c r="GBX18" s="275"/>
      <c r="GBY18" s="275"/>
      <c r="GBZ18" s="275"/>
      <c r="GCA18" s="275"/>
      <c r="GCB18" s="275"/>
      <c r="GCC18" s="276"/>
      <c r="GCD18" s="277"/>
      <c r="GCE18" s="277"/>
      <c r="GCF18" s="277"/>
      <c r="GCG18" s="277"/>
      <c r="GCH18" s="274"/>
      <c r="GCI18" s="265"/>
      <c r="GCJ18" s="537"/>
      <c r="GCK18" s="537"/>
      <c r="GCL18" s="538"/>
      <c r="GCM18" s="539"/>
      <c r="GCO18" s="540"/>
      <c r="GCP18" s="540"/>
      <c r="GCQ18" s="542"/>
      <c r="GCR18" s="541"/>
      <c r="GCS18" s="537"/>
      <c r="GCT18" s="6"/>
      <c r="GCU18" s="275"/>
      <c r="GCV18" s="275"/>
      <c r="GCW18" s="275"/>
      <c r="GCX18" s="275"/>
      <c r="GCY18" s="275"/>
      <c r="GCZ18" s="276"/>
      <c r="GDA18" s="277"/>
      <c r="GDB18" s="277"/>
      <c r="GDC18" s="277"/>
      <c r="GDD18" s="277"/>
      <c r="GDE18" s="274"/>
      <c r="GDF18" s="265"/>
      <c r="GDG18" s="537"/>
      <c r="GDH18" s="537"/>
      <c r="GDI18" s="538"/>
      <c r="GDJ18" s="539"/>
      <c r="GDL18" s="540"/>
      <c r="GDM18" s="540"/>
      <c r="GDN18" s="542"/>
      <c r="GDO18" s="541"/>
      <c r="GDP18" s="537"/>
      <c r="GDQ18" s="6"/>
      <c r="GDR18" s="275"/>
      <c r="GDS18" s="275"/>
      <c r="GDT18" s="275"/>
      <c r="GDU18" s="275"/>
      <c r="GDV18" s="275"/>
      <c r="GDW18" s="276"/>
      <c r="GDX18" s="277"/>
      <c r="GDY18" s="277"/>
      <c r="GDZ18" s="277"/>
      <c r="GEA18" s="277"/>
      <c r="GEB18" s="274"/>
      <c r="GEC18" s="265"/>
      <c r="GED18" s="537"/>
      <c r="GEE18" s="537"/>
      <c r="GEF18" s="538"/>
      <c r="GEG18" s="539"/>
      <c r="GEI18" s="540"/>
      <c r="GEJ18" s="540"/>
      <c r="GEK18" s="542"/>
      <c r="GEL18" s="541"/>
      <c r="GEM18" s="537"/>
      <c r="GEN18" s="6"/>
      <c r="GEO18" s="275"/>
      <c r="GEP18" s="275"/>
      <c r="GEQ18" s="275"/>
      <c r="GER18" s="275"/>
      <c r="GES18" s="275"/>
      <c r="GET18" s="276"/>
      <c r="GEU18" s="277"/>
      <c r="GEV18" s="277"/>
      <c r="GEW18" s="277"/>
      <c r="GEX18" s="277"/>
      <c r="GEY18" s="274"/>
      <c r="GEZ18" s="265"/>
      <c r="GFA18" s="537"/>
      <c r="GFB18" s="537"/>
      <c r="GFC18" s="538"/>
      <c r="GFD18" s="539"/>
      <c r="GFF18" s="540"/>
      <c r="GFG18" s="540"/>
      <c r="GFH18" s="542"/>
      <c r="GFI18" s="541"/>
      <c r="GFJ18" s="537"/>
      <c r="GFK18" s="6"/>
      <c r="GFL18" s="275"/>
      <c r="GFM18" s="275"/>
      <c r="GFN18" s="275"/>
      <c r="GFO18" s="275"/>
      <c r="GFP18" s="275"/>
      <c r="GFQ18" s="276"/>
      <c r="GFR18" s="277"/>
      <c r="GFS18" s="277"/>
      <c r="GFT18" s="277"/>
      <c r="GFU18" s="277"/>
      <c r="GFV18" s="274"/>
      <c r="GFW18" s="265"/>
      <c r="GFX18" s="537"/>
      <c r="GFY18" s="537"/>
      <c r="GFZ18" s="538"/>
      <c r="GGA18" s="539"/>
      <c r="GGC18" s="540"/>
      <c r="GGD18" s="540"/>
      <c r="GGE18" s="542"/>
      <c r="GGF18" s="541"/>
      <c r="GGG18" s="537"/>
      <c r="GGH18" s="6"/>
      <c r="GGI18" s="275"/>
      <c r="GGJ18" s="275"/>
      <c r="GGK18" s="275"/>
      <c r="GGL18" s="275"/>
      <c r="GGM18" s="275"/>
      <c r="GGN18" s="276"/>
      <c r="GGO18" s="277"/>
      <c r="GGP18" s="277"/>
      <c r="GGQ18" s="277"/>
      <c r="GGR18" s="277"/>
      <c r="GGS18" s="274"/>
      <c r="GGT18" s="265"/>
      <c r="GGU18" s="537"/>
      <c r="GGV18" s="537"/>
      <c r="GGW18" s="538"/>
      <c r="GGX18" s="539"/>
      <c r="GGZ18" s="540"/>
      <c r="GHA18" s="540"/>
      <c r="GHB18" s="542"/>
      <c r="GHC18" s="541"/>
      <c r="GHD18" s="537"/>
      <c r="GHE18" s="6"/>
      <c r="GHF18" s="275"/>
      <c r="GHG18" s="275"/>
      <c r="GHH18" s="275"/>
      <c r="GHI18" s="275"/>
      <c r="GHJ18" s="275"/>
      <c r="GHK18" s="276"/>
      <c r="GHL18" s="277"/>
      <c r="GHM18" s="277"/>
      <c r="GHN18" s="277"/>
      <c r="GHO18" s="277"/>
      <c r="GHP18" s="274"/>
      <c r="GHQ18" s="265"/>
      <c r="GHR18" s="537"/>
      <c r="GHS18" s="537"/>
      <c r="GHT18" s="538"/>
      <c r="GHU18" s="539"/>
      <c r="GHW18" s="540"/>
      <c r="GHX18" s="540"/>
      <c r="GHY18" s="542"/>
      <c r="GHZ18" s="541"/>
      <c r="GIA18" s="537"/>
      <c r="GIB18" s="6"/>
      <c r="GIC18" s="275"/>
      <c r="GID18" s="275"/>
      <c r="GIE18" s="275"/>
      <c r="GIF18" s="275"/>
      <c r="GIG18" s="275"/>
      <c r="GIH18" s="276"/>
      <c r="GII18" s="277"/>
      <c r="GIJ18" s="277"/>
      <c r="GIK18" s="277"/>
      <c r="GIL18" s="277"/>
      <c r="GIM18" s="274"/>
      <c r="GIN18" s="265"/>
      <c r="GIO18" s="537"/>
      <c r="GIP18" s="537"/>
      <c r="GIQ18" s="538"/>
      <c r="GIR18" s="539"/>
      <c r="GIT18" s="540"/>
      <c r="GIU18" s="540"/>
      <c r="GIV18" s="542"/>
      <c r="GIW18" s="541"/>
      <c r="GIX18" s="537"/>
      <c r="GIY18" s="6"/>
      <c r="GIZ18" s="275"/>
      <c r="GJA18" s="275"/>
      <c r="GJB18" s="275"/>
      <c r="GJC18" s="275"/>
      <c r="GJD18" s="275"/>
      <c r="GJE18" s="276"/>
      <c r="GJF18" s="277"/>
      <c r="GJG18" s="277"/>
      <c r="GJH18" s="277"/>
      <c r="GJI18" s="277"/>
      <c r="GJJ18" s="274"/>
      <c r="GJK18" s="265"/>
      <c r="GJL18" s="537"/>
      <c r="GJM18" s="537"/>
      <c r="GJN18" s="538"/>
      <c r="GJO18" s="539"/>
      <c r="GJQ18" s="540"/>
      <c r="GJR18" s="540"/>
      <c r="GJS18" s="542"/>
      <c r="GJT18" s="541"/>
      <c r="GJU18" s="537"/>
      <c r="GJV18" s="6"/>
      <c r="GJW18" s="275"/>
      <c r="GJX18" s="275"/>
      <c r="GJY18" s="275"/>
      <c r="GJZ18" s="275"/>
      <c r="GKA18" s="275"/>
      <c r="GKB18" s="276"/>
      <c r="GKC18" s="277"/>
      <c r="GKD18" s="277"/>
      <c r="GKE18" s="277"/>
      <c r="GKF18" s="277"/>
      <c r="GKG18" s="274"/>
      <c r="GKH18" s="265"/>
      <c r="GKI18" s="537"/>
      <c r="GKJ18" s="537"/>
      <c r="GKK18" s="538"/>
      <c r="GKL18" s="539"/>
      <c r="GKN18" s="540"/>
      <c r="GKO18" s="540"/>
      <c r="GKP18" s="542"/>
      <c r="GKQ18" s="541"/>
      <c r="GKR18" s="537"/>
      <c r="GKS18" s="6"/>
      <c r="GKT18" s="275"/>
      <c r="GKU18" s="275"/>
      <c r="GKV18" s="275"/>
      <c r="GKW18" s="275"/>
      <c r="GKX18" s="275"/>
      <c r="GKY18" s="276"/>
      <c r="GKZ18" s="277"/>
      <c r="GLA18" s="277"/>
      <c r="GLB18" s="277"/>
      <c r="GLC18" s="277"/>
      <c r="GLD18" s="274"/>
      <c r="GLE18" s="265"/>
      <c r="GLF18" s="537"/>
      <c r="GLG18" s="537"/>
      <c r="GLH18" s="538"/>
      <c r="GLI18" s="539"/>
      <c r="GLK18" s="540"/>
      <c r="GLL18" s="540"/>
      <c r="GLM18" s="542"/>
      <c r="GLN18" s="541"/>
      <c r="GLO18" s="537"/>
      <c r="GLP18" s="6"/>
      <c r="GLQ18" s="275"/>
      <c r="GLR18" s="275"/>
      <c r="GLS18" s="275"/>
      <c r="GLT18" s="275"/>
      <c r="GLU18" s="275"/>
      <c r="GLV18" s="276"/>
      <c r="GLW18" s="277"/>
      <c r="GLX18" s="277"/>
      <c r="GLY18" s="277"/>
      <c r="GLZ18" s="277"/>
      <c r="GMA18" s="274"/>
      <c r="GMB18" s="265"/>
      <c r="GMC18" s="537"/>
      <c r="GMD18" s="537"/>
      <c r="GME18" s="538"/>
      <c r="GMF18" s="539"/>
      <c r="GMH18" s="540"/>
      <c r="GMI18" s="540"/>
      <c r="GMJ18" s="542"/>
      <c r="GMK18" s="541"/>
      <c r="GML18" s="537"/>
      <c r="GMM18" s="6"/>
      <c r="GMN18" s="275"/>
      <c r="GMO18" s="275"/>
      <c r="GMP18" s="275"/>
      <c r="GMQ18" s="275"/>
      <c r="GMR18" s="275"/>
      <c r="GMS18" s="276"/>
      <c r="GMT18" s="277"/>
      <c r="GMU18" s="277"/>
      <c r="GMV18" s="277"/>
      <c r="GMW18" s="277"/>
      <c r="GMX18" s="274"/>
      <c r="GMY18" s="265"/>
      <c r="GMZ18" s="537"/>
      <c r="GNA18" s="537"/>
      <c r="GNB18" s="538"/>
      <c r="GNC18" s="539"/>
      <c r="GNE18" s="540"/>
      <c r="GNF18" s="540"/>
      <c r="GNG18" s="542"/>
      <c r="GNH18" s="541"/>
      <c r="GNI18" s="537"/>
      <c r="GNJ18" s="6"/>
      <c r="GNK18" s="275"/>
      <c r="GNL18" s="275"/>
      <c r="GNM18" s="275"/>
      <c r="GNN18" s="275"/>
      <c r="GNO18" s="275"/>
      <c r="GNP18" s="276"/>
      <c r="GNQ18" s="277"/>
      <c r="GNR18" s="277"/>
      <c r="GNS18" s="277"/>
      <c r="GNT18" s="277"/>
      <c r="GNU18" s="274"/>
      <c r="GNV18" s="265"/>
      <c r="GNW18" s="537"/>
      <c r="GNX18" s="537"/>
      <c r="GNY18" s="538"/>
      <c r="GNZ18" s="539"/>
      <c r="GOB18" s="540"/>
      <c r="GOC18" s="540"/>
      <c r="GOD18" s="542"/>
      <c r="GOE18" s="541"/>
      <c r="GOF18" s="537"/>
      <c r="GOG18" s="6"/>
      <c r="GOH18" s="275"/>
      <c r="GOI18" s="275"/>
      <c r="GOJ18" s="275"/>
      <c r="GOK18" s="275"/>
      <c r="GOL18" s="275"/>
      <c r="GOM18" s="276"/>
      <c r="GON18" s="277"/>
      <c r="GOO18" s="277"/>
      <c r="GOP18" s="277"/>
      <c r="GOQ18" s="277"/>
      <c r="GOR18" s="274"/>
      <c r="GOS18" s="265"/>
      <c r="GOT18" s="537"/>
      <c r="GOU18" s="537"/>
      <c r="GOV18" s="538"/>
      <c r="GOW18" s="539"/>
      <c r="GOY18" s="540"/>
      <c r="GOZ18" s="540"/>
      <c r="GPA18" s="542"/>
      <c r="GPB18" s="541"/>
      <c r="GPC18" s="537"/>
      <c r="GPD18" s="6"/>
      <c r="GPE18" s="275"/>
      <c r="GPF18" s="275"/>
      <c r="GPG18" s="275"/>
      <c r="GPH18" s="275"/>
      <c r="GPI18" s="275"/>
      <c r="GPJ18" s="276"/>
      <c r="GPK18" s="277"/>
      <c r="GPL18" s="277"/>
      <c r="GPM18" s="277"/>
      <c r="GPN18" s="277"/>
      <c r="GPO18" s="274"/>
      <c r="GPP18" s="265"/>
      <c r="GPQ18" s="537"/>
      <c r="GPR18" s="537"/>
      <c r="GPS18" s="538"/>
      <c r="GPT18" s="539"/>
      <c r="GPV18" s="540"/>
      <c r="GPW18" s="540"/>
      <c r="GPX18" s="542"/>
      <c r="GPY18" s="541"/>
      <c r="GPZ18" s="537"/>
      <c r="GQA18" s="6"/>
      <c r="GQB18" s="275"/>
      <c r="GQC18" s="275"/>
      <c r="GQD18" s="275"/>
      <c r="GQE18" s="275"/>
      <c r="GQF18" s="275"/>
      <c r="GQG18" s="276"/>
      <c r="GQH18" s="277"/>
      <c r="GQI18" s="277"/>
      <c r="GQJ18" s="277"/>
      <c r="GQK18" s="277"/>
      <c r="GQL18" s="274"/>
      <c r="GQM18" s="265"/>
      <c r="GQN18" s="537"/>
      <c r="GQO18" s="537"/>
      <c r="GQP18" s="538"/>
      <c r="GQQ18" s="539"/>
      <c r="GQS18" s="540"/>
      <c r="GQT18" s="540"/>
      <c r="GQU18" s="542"/>
      <c r="GQV18" s="541"/>
      <c r="GQW18" s="537"/>
      <c r="GQX18" s="6"/>
      <c r="GQY18" s="275"/>
      <c r="GQZ18" s="275"/>
      <c r="GRA18" s="275"/>
      <c r="GRB18" s="275"/>
      <c r="GRC18" s="275"/>
      <c r="GRD18" s="276"/>
      <c r="GRE18" s="277"/>
      <c r="GRF18" s="277"/>
      <c r="GRG18" s="277"/>
      <c r="GRH18" s="277"/>
      <c r="GRI18" s="274"/>
      <c r="GRJ18" s="265"/>
      <c r="GRK18" s="537"/>
      <c r="GRL18" s="537"/>
      <c r="GRM18" s="538"/>
      <c r="GRN18" s="539"/>
      <c r="GRP18" s="540"/>
      <c r="GRQ18" s="540"/>
      <c r="GRR18" s="542"/>
      <c r="GRS18" s="541"/>
      <c r="GRT18" s="537"/>
      <c r="GRU18" s="6"/>
      <c r="GRV18" s="275"/>
      <c r="GRW18" s="275"/>
      <c r="GRX18" s="275"/>
      <c r="GRY18" s="275"/>
      <c r="GRZ18" s="275"/>
      <c r="GSA18" s="276"/>
      <c r="GSB18" s="277"/>
      <c r="GSC18" s="277"/>
      <c r="GSD18" s="277"/>
      <c r="GSE18" s="277"/>
      <c r="GSF18" s="274"/>
      <c r="GSG18" s="265"/>
      <c r="GSH18" s="537"/>
      <c r="GSI18" s="537"/>
      <c r="GSJ18" s="538"/>
      <c r="GSK18" s="539"/>
      <c r="GSM18" s="540"/>
      <c r="GSN18" s="540"/>
      <c r="GSO18" s="542"/>
      <c r="GSP18" s="541"/>
      <c r="GSQ18" s="537"/>
      <c r="GSR18" s="6"/>
      <c r="GSS18" s="275"/>
      <c r="GST18" s="275"/>
      <c r="GSU18" s="275"/>
      <c r="GSV18" s="275"/>
      <c r="GSW18" s="275"/>
      <c r="GSX18" s="276"/>
      <c r="GSY18" s="277"/>
      <c r="GSZ18" s="277"/>
      <c r="GTA18" s="277"/>
      <c r="GTB18" s="277"/>
      <c r="GTC18" s="274"/>
      <c r="GTD18" s="265"/>
      <c r="GTE18" s="537"/>
      <c r="GTF18" s="537"/>
      <c r="GTG18" s="538"/>
      <c r="GTH18" s="539"/>
      <c r="GTJ18" s="540"/>
      <c r="GTK18" s="540"/>
      <c r="GTL18" s="542"/>
      <c r="GTM18" s="541"/>
      <c r="GTN18" s="537"/>
      <c r="GTO18" s="6"/>
      <c r="GTP18" s="275"/>
      <c r="GTQ18" s="275"/>
      <c r="GTR18" s="275"/>
      <c r="GTS18" s="275"/>
      <c r="GTT18" s="275"/>
      <c r="GTU18" s="276"/>
      <c r="GTV18" s="277"/>
      <c r="GTW18" s="277"/>
      <c r="GTX18" s="277"/>
      <c r="GTY18" s="277"/>
      <c r="GTZ18" s="274"/>
      <c r="GUA18" s="265"/>
      <c r="GUB18" s="537"/>
      <c r="GUC18" s="537"/>
      <c r="GUD18" s="538"/>
      <c r="GUE18" s="539"/>
      <c r="GUG18" s="540"/>
      <c r="GUH18" s="540"/>
      <c r="GUI18" s="542"/>
      <c r="GUJ18" s="541"/>
      <c r="GUK18" s="537"/>
      <c r="GUL18" s="6"/>
      <c r="GUM18" s="275"/>
      <c r="GUN18" s="275"/>
      <c r="GUO18" s="275"/>
      <c r="GUP18" s="275"/>
      <c r="GUQ18" s="275"/>
      <c r="GUR18" s="276"/>
      <c r="GUS18" s="277"/>
      <c r="GUT18" s="277"/>
      <c r="GUU18" s="277"/>
      <c r="GUV18" s="277"/>
      <c r="GUW18" s="274"/>
      <c r="GUX18" s="265"/>
      <c r="GUY18" s="537"/>
      <c r="GUZ18" s="537"/>
      <c r="GVA18" s="538"/>
      <c r="GVB18" s="539"/>
      <c r="GVD18" s="540"/>
      <c r="GVE18" s="540"/>
      <c r="GVF18" s="542"/>
      <c r="GVG18" s="541"/>
      <c r="GVH18" s="537"/>
      <c r="GVI18" s="6"/>
      <c r="GVJ18" s="275"/>
      <c r="GVK18" s="275"/>
      <c r="GVL18" s="275"/>
      <c r="GVM18" s="275"/>
      <c r="GVN18" s="275"/>
      <c r="GVO18" s="276"/>
      <c r="GVP18" s="277"/>
      <c r="GVQ18" s="277"/>
      <c r="GVR18" s="277"/>
      <c r="GVS18" s="277"/>
      <c r="GVT18" s="274"/>
      <c r="GVU18" s="265"/>
      <c r="GVV18" s="537"/>
      <c r="GVW18" s="537"/>
      <c r="GVX18" s="538"/>
      <c r="GVY18" s="539"/>
      <c r="GWA18" s="540"/>
      <c r="GWB18" s="540"/>
      <c r="GWC18" s="542"/>
      <c r="GWD18" s="541"/>
      <c r="GWE18" s="537"/>
      <c r="GWF18" s="6"/>
      <c r="GWG18" s="275"/>
      <c r="GWH18" s="275"/>
      <c r="GWI18" s="275"/>
      <c r="GWJ18" s="275"/>
      <c r="GWK18" s="275"/>
      <c r="GWL18" s="276"/>
      <c r="GWM18" s="277"/>
      <c r="GWN18" s="277"/>
      <c r="GWO18" s="277"/>
      <c r="GWP18" s="277"/>
      <c r="GWQ18" s="274"/>
      <c r="GWR18" s="265"/>
      <c r="GWS18" s="537"/>
      <c r="GWT18" s="537"/>
      <c r="GWU18" s="538"/>
      <c r="GWV18" s="539"/>
      <c r="GWX18" s="540"/>
      <c r="GWY18" s="540"/>
      <c r="GWZ18" s="542"/>
      <c r="GXA18" s="541"/>
      <c r="GXB18" s="537"/>
      <c r="GXC18" s="6"/>
      <c r="GXD18" s="275"/>
      <c r="GXE18" s="275"/>
      <c r="GXF18" s="275"/>
      <c r="GXG18" s="275"/>
      <c r="GXH18" s="275"/>
      <c r="GXI18" s="276"/>
      <c r="GXJ18" s="277"/>
      <c r="GXK18" s="277"/>
      <c r="GXL18" s="277"/>
      <c r="GXM18" s="277"/>
      <c r="GXN18" s="274"/>
      <c r="GXO18" s="265"/>
      <c r="GXP18" s="537"/>
      <c r="GXQ18" s="537"/>
      <c r="GXR18" s="538"/>
      <c r="GXS18" s="539"/>
      <c r="GXU18" s="540"/>
      <c r="GXV18" s="540"/>
      <c r="GXW18" s="542"/>
      <c r="GXX18" s="541"/>
      <c r="GXY18" s="537"/>
      <c r="GXZ18" s="6"/>
      <c r="GYA18" s="275"/>
      <c r="GYB18" s="275"/>
      <c r="GYC18" s="275"/>
      <c r="GYD18" s="275"/>
      <c r="GYE18" s="275"/>
      <c r="GYF18" s="276"/>
      <c r="GYG18" s="277"/>
      <c r="GYH18" s="277"/>
      <c r="GYI18" s="277"/>
      <c r="GYJ18" s="277"/>
      <c r="GYK18" s="274"/>
      <c r="GYL18" s="265"/>
      <c r="GYM18" s="537"/>
      <c r="GYN18" s="537"/>
      <c r="GYO18" s="538"/>
      <c r="GYP18" s="539"/>
      <c r="GYR18" s="540"/>
      <c r="GYS18" s="540"/>
      <c r="GYT18" s="542"/>
      <c r="GYU18" s="541"/>
      <c r="GYV18" s="537"/>
      <c r="GYW18" s="6"/>
      <c r="GYX18" s="275"/>
      <c r="GYY18" s="275"/>
      <c r="GYZ18" s="275"/>
      <c r="GZA18" s="275"/>
      <c r="GZB18" s="275"/>
      <c r="GZC18" s="276"/>
      <c r="GZD18" s="277"/>
      <c r="GZE18" s="277"/>
      <c r="GZF18" s="277"/>
      <c r="GZG18" s="277"/>
      <c r="GZH18" s="274"/>
      <c r="GZI18" s="265"/>
      <c r="GZJ18" s="537"/>
      <c r="GZK18" s="537"/>
      <c r="GZL18" s="538"/>
      <c r="GZM18" s="539"/>
      <c r="GZO18" s="540"/>
      <c r="GZP18" s="540"/>
      <c r="GZQ18" s="542"/>
      <c r="GZR18" s="541"/>
      <c r="GZS18" s="537"/>
      <c r="GZT18" s="6"/>
      <c r="GZU18" s="275"/>
      <c r="GZV18" s="275"/>
      <c r="GZW18" s="275"/>
      <c r="GZX18" s="275"/>
      <c r="GZY18" s="275"/>
      <c r="GZZ18" s="276"/>
      <c r="HAA18" s="277"/>
      <c r="HAB18" s="277"/>
      <c r="HAC18" s="277"/>
      <c r="HAD18" s="277"/>
      <c r="HAE18" s="274"/>
      <c r="HAF18" s="265"/>
      <c r="HAG18" s="537"/>
      <c r="HAH18" s="537"/>
      <c r="HAI18" s="538"/>
      <c r="HAJ18" s="539"/>
      <c r="HAL18" s="540"/>
      <c r="HAM18" s="540"/>
      <c r="HAN18" s="542"/>
      <c r="HAO18" s="541"/>
      <c r="HAP18" s="537"/>
      <c r="HAQ18" s="6"/>
      <c r="HAR18" s="275"/>
      <c r="HAS18" s="275"/>
      <c r="HAT18" s="275"/>
      <c r="HAU18" s="275"/>
      <c r="HAV18" s="275"/>
      <c r="HAW18" s="276"/>
      <c r="HAX18" s="277"/>
      <c r="HAY18" s="277"/>
      <c r="HAZ18" s="277"/>
      <c r="HBA18" s="277"/>
      <c r="HBB18" s="274"/>
      <c r="HBC18" s="265"/>
      <c r="HBD18" s="537"/>
      <c r="HBE18" s="537"/>
      <c r="HBF18" s="538"/>
      <c r="HBG18" s="539"/>
      <c r="HBI18" s="540"/>
      <c r="HBJ18" s="540"/>
      <c r="HBK18" s="542"/>
      <c r="HBL18" s="541"/>
      <c r="HBM18" s="537"/>
      <c r="HBN18" s="6"/>
      <c r="HBO18" s="275"/>
      <c r="HBP18" s="275"/>
      <c r="HBQ18" s="275"/>
      <c r="HBR18" s="275"/>
      <c r="HBS18" s="275"/>
      <c r="HBT18" s="276"/>
      <c r="HBU18" s="277"/>
      <c r="HBV18" s="277"/>
      <c r="HBW18" s="277"/>
      <c r="HBX18" s="277"/>
      <c r="HBY18" s="274"/>
      <c r="HBZ18" s="265"/>
      <c r="HCA18" s="537"/>
      <c r="HCB18" s="537"/>
      <c r="HCC18" s="538"/>
      <c r="HCD18" s="539"/>
      <c r="HCF18" s="540"/>
      <c r="HCG18" s="540"/>
      <c r="HCH18" s="542"/>
      <c r="HCI18" s="541"/>
      <c r="HCJ18" s="537"/>
      <c r="HCK18" s="6"/>
      <c r="HCL18" s="275"/>
      <c r="HCM18" s="275"/>
      <c r="HCN18" s="275"/>
      <c r="HCO18" s="275"/>
      <c r="HCP18" s="275"/>
      <c r="HCQ18" s="276"/>
      <c r="HCR18" s="277"/>
      <c r="HCS18" s="277"/>
      <c r="HCT18" s="277"/>
      <c r="HCU18" s="277"/>
      <c r="HCV18" s="274"/>
      <c r="HCW18" s="265"/>
      <c r="HCX18" s="537"/>
      <c r="HCY18" s="537"/>
      <c r="HCZ18" s="538"/>
      <c r="HDA18" s="539"/>
      <c r="HDC18" s="540"/>
      <c r="HDD18" s="540"/>
      <c r="HDE18" s="542"/>
      <c r="HDF18" s="541"/>
      <c r="HDG18" s="537"/>
      <c r="HDH18" s="6"/>
      <c r="HDI18" s="275"/>
      <c r="HDJ18" s="275"/>
      <c r="HDK18" s="275"/>
      <c r="HDL18" s="275"/>
      <c r="HDM18" s="275"/>
      <c r="HDN18" s="276"/>
      <c r="HDO18" s="277"/>
      <c r="HDP18" s="277"/>
      <c r="HDQ18" s="277"/>
      <c r="HDR18" s="277"/>
      <c r="HDS18" s="274"/>
      <c r="HDT18" s="265"/>
      <c r="HDU18" s="537"/>
      <c r="HDV18" s="537"/>
      <c r="HDW18" s="538"/>
      <c r="HDX18" s="539"/>
      <c r="HDZ18" s="540"/>
      <c r="HEA18" s="540"/>
      <c r="HEB18" s="542"/>
      <c r="HEC18" s="541"/>
      <c r="HED18" s="537"/>
      <c r="HEE18" s="6"/>
      <c r="HEF18" s="275"/>
      <c r="HEG18" s="275"/>
      <c r="HEH18" s="275"/>
      <c r="HEI18" s="275"/>
      <c r="HEJ18" s="275"/>
      <c r="HEK18" s="276"/>
      <c r="HEL18" s="277"/>
      <c r="HEM18" s="277"/>
      <c r="HEN18" s="277"/>
      <c r="HEO18" s="277"/>
      <c r="HEP18" s="274"/>
      <c r="HEQ18" s="265"/>
      <c r="HER18" s="537"/>
      <c r="HES18" s="537"/>
      <c r="HET18" s="538"/>
      <c r="HEU18" s="539"/>
      <c r="HEW18" s="540"/>
      <c r="HEX18" s="540"/>
      <c r="HEY18" s="542"/>
      <c r="HEZ18" s="541"/>
      <c r="HFA18" s="537"/>
      <c r="HFB18" s="6"/>
      <c r="HFC18" s="275"/>
      <c r="HFD18" s="275"/>
      <c r="HFE18" s="275"/>
      <c r="HFF18" s="275"/>
      <c r="HFG18" s="275"/>
      <c r="HFH18" s="276"/>
      <c r="HFI18" s="277"/>
      <c r="HFJ18" s="277"/>
      <c r="HFK18" s="277"/>
      <c r="HFL18" s="277"/>
      <c r="HFM18" s="274"/>
      <c r="HFN18" s="265"/>
      <c r="HFO18" s="537"/>
      <c r="HFP18" s="537"/>
      <c r="HFQ18" s="538"/>
      <c r="HFR18" s="539"/>
      <c r="HFT18" s="540"/>
      <c r="HFU18" s="540"/>
      <c r="HFV18" s="542"/>
      <c r="HFW18" s="541"/>
      <c r="HFX18" s="537"/>
      <c r="HFY18" s="6"/>
      <c r="HFZ18" s="275"/>
      <c r="HGA18" s="275"/>
      <c r="HGB18" s="275"/>
      <c r="HGC18" s="275"/>
      <c r="HGD18" s="275"/>
      <c r="HGE18" s="276"/>
      <c r="HGF18" s="277"/>
      <c r="HGG18" s="277"/>
      <c r="HGH18" s="277"/>
      <c r="HGI18" s="277"/>
      <c r="HGJ18" s="274"/>
      <c r="HGK18" s="265"/>
      <c r="HGL18" s="537"/>
      <c r="HGM18" s="537"/>
      <c r="HGN18" s="538"/>
      <c r="HGO18" s="539"/>
      <c r="HGQ18" s="540"/>
      <c r="HGR18" s="540"/>
      <c r="HGS18" s="542"/>
      <c r="HGT18" s="541"/>
      <c r="HGU18" s="537"/>
      <c r="HGV18" s="6"/>
      <c r="HGW18" s="275"/>
      <c r="HGX18" s="275"/>
      <c r="HGY18" s="275"/>
      <c r="HGZ18" s="275"/>
      <c r="HHA18" s="275"/>
      <c r="HHB18" s="276"/>
      <c r="HHC18" s="277"/>
      <c r="HHD18" s="277"/>
      <c r="HHE18" s="277"/>
      <c r="HHF18" s="277"/>
      <c r="HHG18" s="274"/>
      <c r="HHH18" s="265"/>
      <c r="HHI18" s="537"/>
      <c r="HHJ18" s="537"/>
      <c r="HHK18" s="538"/>
      <c r="HHL18" s="539"/>
      <c r="HHN18" s="540"/>
      <c r="HHO18" s="540"/>
      <c r="HHP18" s="542"/>
      <c r="HHQ18" s="541"/>
      <c r="HHR18" s="537"/>
      <c r="HHS18" s="6"/>
      <c r="HHT18" s="275"/>
      <c r="HHU18" s="275"/>
      <c r="HHV18" s="275"/>
      <c r="HHW18" s="275"/>
      <c r="HHX18" s="275"/>
      <c r="HHY18" s="276"/>
      <c r="HHZ18" s="277"/>
      <c r="HIA18" s="277"/>
      <c r="HIB18" s="277"/>
      <c r="HIC18" s="277"/>
      <c r="HID18" s="274"/>
      <c r="HIE18" s="265"/>
      <c r="HIF18" s="537"/>
      <c r="HIG18" s="537"/>
      <c r="HIH18" s="538"/>
      <c r="HII18" s="539"/>
      <c r="HIK18" s="540"/>
      <c r="HIL18" s="540"/>
      <c r="HIM18" s="542"/>
      <c r="HIN18" s="541"/>
      <c r="HIO18" s="537"/>
      <c r="HIP18" s="6"/>
      <c r="HIQ18" s="275"/>
      <c r="HIR18" s="275"/>
      <c r="HIS18" s="275"/>
      <c r="HIT18" s="275"/>
      <c r="HIU18" s="275"/>
      <c r="HIV18" s="276"/>
      <c r="HIW18" s="277"/>
      <c r="HIX18" s="277"/>
      <c r="HIY18" s="277"/>
      <c r="HIZ18" s="277"/>
      <c r="HJA18" s="274"/>
      <c r="HJB18" s="265"/>
      <c r="HJC18" s="537"/>
      <c r="HJD18" s="537"/>
      <c r="HJE18" s="538"/>
      <c r="HJF18" s="539"/>
      <c r="HJH18" s="540"/>
      <c r="HJI18" s="540"/>
      <c r="HJJ18" s="542"/>
      <c r="HJK18" s="541"/>
      <c r="HJL18" s="537"/>
      <c r="HJM18" s="6"/>
      <c r="HJN18" s="275"/>
      <c r="HJO18" s="275"/>
      <c r="HJP18" s="275"/>
      <c r="HJQ18" s="275"/>
      <c r="HJR18" s="275"/>
      <c r="HJS18" s="276"/>
      <c r="HJT18" s="277"/>
      <c r="HJU18" s="277"/>
      <c r="HJV18" s="277"/>
      <c r="HJW18" s="277"/>
      <c r="HJX18" s="274"/>
      <c r="HJY18" s="265"/>
      <c r="HJZ18" s="537"/>
      <c r="HKA18" s="537"/>
      <c r="HKB18" s="538"/>
      <c r="HKC18" s="539"/>
      <c r="HKE18" s="540"/>
      <c r="HKF18" s="540"/>
      <c r="HKG18" s="542"/>
      <c r="HKH18" s="541"/>
      <c r="HKI18" s="537"/>
      <c r="HKJ18" s="6"/>
      <c r="HKK18" s="275"/>
      <c r="HKL18" s="275"/>
      <c r="HKM18" s="275"/>
      <c r="HKN18" s="275"/>
      <c r="HKO18" s="275"/>
      <c r="HKP18" s="276"/>
      <c r="HKQ18" s="277"/>
      <c r="HKR18" s="277"/>
      <c r="HKS18" s="277"/>
      <c r="HKT18" s="277"/>
      <c r="HKU18" s="274"/>
      <c r="HKV18" s="265"/>
      <c r="HKW18" s="537"/>
      <c r="HKX18" s="537"/>
      <c r="HKY18" s="538"/>
      <c r="HKZ18" s="539"/>
      <c r="HLB18" s="540"/>
      <c r="HLC18" s="540"/>
      <c r="HLD18" s="542"/>
      <c r="HLE18" s="541"/>
      <c r="HLF18" s="537"/>
      <c r="HLG18" s="6"/>
      <c r="HLH18" s="275"/>
      <c r="HLI18" s="275"/>
      <c r="HLJ18" s="275"/>
      <c r="HLK18" s="275"/>
      <c r="HLL18" s="275"/>
      <c r="HLM18" s="276"/>
      <c r="HLN18" s="277"/>
      <c r="HLO18" s="277"/>
      <c r="HLP18" s="277"/>
      <c r="HLQ18" s="277"/>
      <c r="HLR18" s="274"/>
      <c r="HLS18" s="265"/>
      <c r="HLT18" s="537"/>
      <c r="HLU18" s="537"/>
      <c r="HLV18" s="538"/>
      <c r="HLW18" s="539"/>
      <c r="HLY18" s="540"/>
      <c r="HLZ18" s="540"/>
      <c r="HMA18" s="542"/>
      <c r="HMB18" s="541"/>
      <c r="HMC18" s="537"/>
      <c r="HMD18" s="6"/>
      <c r="HME18" s="275"/>
      <c r="HMF18" s="275"/>
      <c r="HMG18" s="275"/>
      <c r="HMH18" s="275"/>
      <c r="HMI18" s="275"/>
      <c r="HMJ18" s="276"/>
      <c r="HMK18" s="277"/>
      <c r="HML18" s="277"/>
      <c r="HMM18" s="277"/>
      <c r="HMN18" s="277"/>
      <c r="HMO18" s="274"/>
      <c r="HMP18" s="265"/>
      <c r="HMQ18" s="537"/>
      <c r="HMR18" s="537"/>
      <c r="HMS18" s="538"/>
      <c r="HMT18" s="539"/>
      <c r="HMV18" s="540"/>
      <c r="HMW18" s="540"/>
      <c r="HMX18" s="542"/>
      <c r="HMY18" s="541"/>
      <c r="HMZ18" s="537"/>
      <c r="HNA18" s="6"/>
      <c r="HNB18" s="275"/>
      <c r="HNC18" s="275"/>
      <c r="HND18" s="275"/>
      <c r="HNE18" s="275"/>
      <c r="HNF18" s="275"/>
      <c r="HNG18" s="276"/>
      <c r="HNH18" s="277"/>
      <c r="HNI18" s="277"/>
      <c r="HNJ18" s="277"/>
      <c r="HNK18" s="277"/>
      <c r="HNL18" s="274"/>
      <c r="HNM18" s="265"/>
      <c r="HNN18" s="537"/>
      <c r="HNO18" s="537"/>
      <c r="HNP18" s="538"/>
      <c r="HNQ18" s="539"/>
      <c r="HNS18" s="540"/>
      <c r="HNT18" s="540"/>
      <c r="HNU18" s="542"/>
      <c r="HNV18" s="541"/>
      <c r="HNW18" s="537"/>
      <c r="HNX18" s="6"/>
      <c r="HNY18" s="275"/>
      <c r="HNZ18" s="275"/>
      <c r="HOA18" s="275"/>
      <c r="HOB18" s="275"/>
      <c r="HOC18" s="275"/>
      <c r="HOD18" s="276"/>
      <c r="HOE18" s="277"/>
      <c r="HOF18" s="277"/>
      <c r="HOG18" s="277"/>
      <c r="HOH18" s="277"/>
      <c r="HOI18" s="274"/>
      <c r="HOJ18" s="265"/>
      <c r="HOK18" s="537"/>
      <c r="HOL18" s="537"/>
      <c r="HOM18" s="538"/>
      <c r="HON18" s="539"/>
      <c r="HOP18" s="540"/>
      <c r="HOQ18" s="540"/>
      <c r="HOR18" s="542"/>
      <c r="HOS18" s="541"/>
      <c r="HOT18" s="537"/>
      <c r="HOU18" s="6"/>
      <c r="HOV18" s="275"/>
      <c r="HOW18" s="275"/>
      <c r="HOX18" s="275"/>
      <c r="HOY18" s="275"/>
      <c r="HOZ18" s="275"/>
      <c r="HPA18" s="276"/>
      <c r="HPB18" s="277"/>
      <c r="HPC18" s="277"/>
      <c r="HPD18" s="277"/>
      <c r="HPE18" s="277"/>
      <c r="HPF18" s="274"/>
      <c r="HPG18" s="265"/>
      <c r="HPH18" s="537"/>
      <c r="HPI18" s="537"/>
      <c r="HPJ18" s="538"/>
      <c r="HPK18" s="539"/>
      <c r="HPM18" s="540"/>
      <c r="HPN18" s="540"/>
      <c r="HPO18" s="542"/>
      <c r="HPP18" s="541"/>
      <c r="HPQ18" s="537"/>
      <c r="HPR18" s="6"/>
      <c r="HPS18" s="275"/>
      <c r="HPT18" s="275"/>
      <c r="HPU18" s="275"/>
      <c r="HPV18" s="275"/>
      <c r="HPW18" s="275"/>
      <c r="HPX18" s="276"/>
      <c r="HPY18" s="277"/>
      <c r="HPZ18" s="277"/>
      <c r="HQA18" s="277"/>
      <c r="HQB18" s="277"/>
      <c r="HQC18" s="274"/>
      <c r="HQD18" s="265"/>
      <c r="HQE18" s="537"/>
      <c r="HQF18" s="537"/>
      <c r="HQG18" s="538"/>
      <c r="HQH18" s="539"/>
      <c r="HQJ18" s="540"/>
      <c r="HQK18" s="540"/>
      <c r="HQL18" s="542"/>
      <c r="HQM18" s="541"/>
      <c r="HQN18" s="537"/>
      <c r="HQO18" s="6"/>
      <c r="HQP18" s="275"/>
      <c r="HQQ18" s="275"/>
      <c r="HQR18" s="275"/>
      <c r="HQS18" s="275"/>
      <c r="HQT18" s="275"/>
      <c r="HQU18" s="276"/>
      <c r="HQV18" s="277"/>
      <c r="HQW18" s="277"/>
      <c r="HQX18" s="277"/>
      <c r="HQY18" s="277"/>
      <c r="HQZ18" s="274"/>
      <c r="HRA18" s="265"/>
      <c r="HRB18" s="537"/>
      <c r="HRC18" s="537"/>
      <c r="HRD18" s="538"/>
      <c r="HRE18" s="539"/>
      <c r="HRG18" s="540"/>
      <c r="HRH18" s="540"/>
      <c r="HRI18" s="542"/>
      <c r="HRJ18" s="541"/>
      <c r="HRK18" s="537"/>
      <c r="HRL18" s="6"/>
      <c r="HRM18" s="275"/>
      <c r="HRN18" s="275"/>
      <c r="HRO18" s="275"/>
      <c r="HRP18" s="275"/>
      <c r="HRQ18" s="275"/>
      <c r="HRR18" s="276"/>
      <c r="HRS18" s="277"/>
      <c r="HRT18" s="277"/>
      <c r="HRU18" s="277"/>
      <c r="HRV18" s="277"/>
      <c r="HRW18" s="274"/>
      <c r="HRX18" s="265"/>
      <c r="HRY18" s="537"/>
      <c r="HRZ18" s="537"/>
      <c r="HSA18" s="538"/>
      <c r="HSB18" s="539"/>
      <c r="HSD18" s="540"/>
      <c r="HSE18" s="540"/>
      <c r="HSF18" s="542"/>
      <c r="HSG18" s="541"/>
      <c r="HSH18" s="537"/>
      <c r="HSI18" s="6"/>
      <c r="HSJ18" s="275"/>
      <c r="HSK18" s="275"/>
      <c r="HSL18" s="275"/>
      <c r="HSM18" s="275"/>
      <c r="HSN18" s="275"/>
      <c r="HSO18" s="276"/>
      <c r="HSP18" s="277"/>
      <c r="HSQ18" s="277"/>
      <c r="HSR18" s="277"/>
      <c r="HSS18" s="277"/>
      <c r="HST18" s="274"/>
      <c r="HSU18" s="265"/>
      <c r="HSV18" s="537"/>
      <c r="HSW18" s="537"/>
      <c r="HSX18" s="538"/>
      <c r="HSY18" s="539"/>
      <c r="HTA18" s="540"/>
      <c r="HTB18" s="540"/>
      <c r="HTC18" s="542"/>
      <c r="HTD18" s="541"/>
      <c r="HTE18" s="537"/>
      <c r="HTF18" s="6"/>
      <c r="HTG18" s="275"/>
      <c r="HTH18" s="275"/>
      <c r="HTI18" s="275"/>
      <c r="HTJ18" s="275"/>
      <c r="HTK18" s="275"/>
      <c r="HTL18" s="276"/>
      <c r="HTM18" s="277"/>
      <c r="HTN18" s="277"/>
      <c r="HTO18" s="277"/>
      <c r="HTP18" s="277"/>
      <c r="HTQ18" s="274"/>
      <c r="HTR18" s="265"/>
      <c r="HTS18" s="537"/>
      <c r="HTT18" s="537"/>
      <c r="HTU18" s="538"/>
      <c r="HTV18" s="539"/>
      <c r="HTX18" s="540"/>
      <c r="HTY18" s="540"/>
      <c r="HTZ18" s="542"/>
      <c r="HUA18" s="541"/>
      <c r="HUB18" s="537"/>
      <c r="HUC18" s="6"/>
      <c r="HUD18" s="275"/>
      <c r="HUE18" s="275"/>
      <c r="HUF18" s="275"/>
      <c r="HUG18" s="275"/>
      <c r="HUH18" s="275"/>
      <c r="HUI18" s="276"/>
      <c r="HUJ18" s="277"/>
      <c r="HUK18" s="277"/>
      <c r="HUL18" s="277"/>
      <c r="HUM18" s="277"/>
      <c r="HUN18" s="274"/>
      <c r="HUO18" s="265"/>
      <c r="HUP18" s="537"/>
      <c r="HUQ18" s="537"/>
      <c r="HUR18" s="538"/>
      <c r="HUS18" s="539"/>
      <c r="HUU18" s="540"/>
      <c r="HUV18" s="540"/>
      <c r="HUW18" s="542"/>
      <c r="HUX18" s="541"/>
      <c r="HUY18" s="537"/>
      <c r="HUZ18" s="6"/>
      <c r="HVA18" s="275"/>
      <c r="HVB18" s="275"/>
      <c r="HVC18" s="275"/>
      <c r="HVD18" s="275"/>
      <c r="HVE18" s="275"/>
      <c r="HVF18" s="276"/>
      <c r="HVG18" s="277"/>
      <c r="HVH18" s="277"/>
      <c r="HVI18" s="277"/>
      <c r="HVJ18" s="277"/>
      <c r="HVK18" s="274"/>
      <c r="HVL18" s="265"/>
      <c r="HVM18" s="537"/>
      <c r="HVN18" s="537"/>
      <c r="HVO18" s="538"/>
      <c r="HVP18" s="539"/>
      <c r="HVR18" s="540"/>
      <c r="HVS18" s="540"/>
      <c r="HVT18" s="542"/>
      <c r="HVU18" s="541"/>
      <c r="HVV18" s="537"/>
      <c r="HVW18" s="6"/>
      <c r="HVX18" s="275"/>
      <c r="HVY18" s="275"/>
      <c r="HVZ18" s="275"/>
      <c r="HWA18" s="275"/>
      <c r="HWB18" s="275"/>
      <c r="HWC18" s="276"/>
      <c r="HWD18" s="277"/>
      <c r="HWE18" s="277"/>
      <c r="HWF18" s="277"/>
      <c r="HWG18" s="277"/>
      <c r="HWH18" s="274"/>
      <c r="HWI18" s="265"/>
      <c r="HWJ18" s="537"/>
      <c r="HWK18" s="537"/>
      <c r="HWL18" s="538"/>
      <c r="HWM18" s="539"/>
      <c r="HWO18" s="540"/>
      <c r="HWP18" s="540"/>
      <c r="HWQ18" s="542"/>
      <c r="HWR18" s="541"/>
      <c r="HWS18" s="537"/>
      <c r="HWT18" s="6"/>
      <c r="HWU18" s="275"/>
      <c r="HWV18" s="275"/>
      <c r="HWW18" s="275"/>
      <c r="HWX18" s="275"/>
      <c r="HWY18" s="275"/>
      <c r="HWZ18" s="276"/>
      <c r="HXA18" s="277"/>
      <c r="HXB18" s="277"/>
      <c r="HXC18" s="277"/>
      <c r="HXD18" s="277"/>
      <c r="HXE18" s="274"/>
      <c r="HXF18" s="265"/>
      <c r="HXG18" s="537"/>
      <c r="HXH18" s="537"/>
      <c r="HXI18" s="538"/>
      <c r="HXJ18" s="539"/>
      <c r="HXL18" s="540"/>
      <c r="HXM18" s="540"/>
      <c r="HXN18" s="542"/>
      <c r="HXO18" s="541"/>
      <c r="HXP18" s="537"/>
      <c r="HXQ18" s="6"/>
      <c r="HXR18" s="275"/>
      <c r="HXS18" s="275"/>
      <c r="HXT18" s="275"/>
      <c r="HXU18" s="275"/>
      <c r="HXV18" s="275"/>
      <c r="HXW18" s="276"/>
      <c r="HXX18" s="277"/>
      <c r="HXY18" s="277"/>
      <c r="HXZ18" s="277"/>
      <c r="HYA18" s="277"/>
      <c r="HYB18" s="274"/>
      <c r="HYC18" s="265"/>
      <c r="HYD18" s="537"/>
      <c r="HYE18" s="537"/>
      <c r="HYF18" s="538"/>
      <c r="HYG18" s="539"/>
      <c r="HYI18" s="540"/>
      <c r="HYJ18" s="540"/>
      <c r="HYK18" s="542"/>
      <c r="HYL18" s="541"/>
      <c r="HYM18" s="537"/>
      <c r="HYN18" s="6"/>
      <c r="HYO18" s="275"/>
      <c r="HYP18" s="275"/>
      <c r="HYQ18" s="275"/>
      <c r="HYR18" s="275"/>
      <c r="HYS18" s="275"/>
      <c r="HYT18" s="276"/>
      <c r="HYU18" s="277"/>
      <c r="HYV18" s="277"/>
      <c r="HYW18" s="277"/>
      <c r="HYX18" s="277"/>
      <c r="HYY18" s="274"/>
      <c r="HYZ18" s="265"/>
      <c r="HZA18" s="537"/>
      <c r="HZB18" s="537"/>
      <c r="HZC18" s="538"/>
      <c r="HZD18" s="539"/>
      <c r="HZF18" s="540"/>
      <c r="HZG18" s="540"/>
      <c r="HZH18" s="542"/>
      <c r="HZI18" s="541"/>
      <c r="HZJ18" s="537"/>
      <c r="HZK18" s="6"/>
      <c r="HZL18" s="275"/>
      <c r="HZM18" s="275"/>
      <c r="HZN18" s="275"/>
      <c r="HZO18" s="275"/>
      <c r="HZP18" s="275"/>
      <c r="HZQ18" s="276"/>
      <c r="HZR18" s="277"/>
      <c r="HZS18" s="277"/>
      <c r="HZT18" s="277"/>
      <c r="HZU18" s="277"/>
      <c r="HZV18" s="274"/>
      <c r="HZW18" s="265"/>
      <c r="HZX18" s="537"/>
      <c r="HZY18" s="537"/>
      <c r="HZZ18" s="538"/>
      <c r="IAA18" s="539"/>
      <c r="IAC18" s="540"/>
      <c r="IAD18" s="540"/>
      <c r="IAE18" s="542"/>
      <c r="IAF18" s="541"/>
      <c r="IAG18" s="537"/>
      <c r="IAH18" s="6"/>
      <c r="IAI18" s="275"/>
      <c r="IAJ18" s="275"/>
      <c r="IAK18" s="275"/>
      <c r="IAL18" s="275"/>
      <c r="IAM18" s="275"/>
      <c r="IAN18" s="276"/>
      <c r="IAO18" s="277"/>
      <c r="IAP18" s="277"/>
      <c r="IAQ18" s="277"/>
      <c r="IAR18" s="277"/>
      <c r="IAS18" s="274"/>
      <c r="IAT18" s="265"/>
      <c r="IAU18" s="537"/>
      <c r="IAV18" s="537"/>
      <c r="IAW18" s="538"/>
      <c r="IAX18" s="539"/>
      <c r="IAZ18" s="540"/>
      <c r="IBA18" s="540"/>
      <c r="IBB18" s="542"/>
      <c r="IBC18" s="541"/>
      <c r="IBD18" s="537"/>
      <c r="IBE18" s="6"/>
      <c r="IBF18" s="275"/>
      <c r="IBG18" s="275"/>
      <c r="IBH18" s="275"/>
      <c r="IBI18" s="275"/>
      <c r="IBJ18" s="275"/>
      <c r="IBK18" s="276"/>
      <c r="IBL18" s="277"/>
      <c r="IBM18" s="277"/>
      <c r="IBN18" s="277"/>
      <c r="IBO18" s="277"/>
      <c r="IBP18" s="274"/>
      <c r="IBQ18" s="265"/>
      <c r="IBR18" s="537"/>
      <c r="IBS18" s="537"/>
      <c r="IBT18" s="538"/>
      <c r="IBU18" s="539"/>
      <c r="IBW18" s="540"/>
      <c r="IBX18" s="540"/>
      <c r="IBY18" s="542"/>
      <c r="IBZ18" s="541"/>
      <c r="ICA18" s="537"/>
      <c r="ICB18" s="6"/>
      <c r="ICC18" s="275"/>
      <c r="ICD18" s="275"/>
      <c r="ICE18" s="275"/>
      <c r="ICF18" s="275"/>
      <c r="ICG18" s="275"/>
      <c r="ICH18" s="276"/>
      <c r="ICI18" s="277"/>
      <c r="ICJ18" s="277"/>
      <c r="ICK18" s="277"/>
      <c r="ICL18" s="277"/>
      <c r="ICM18" s="274"/>
      <c r="ICN18" s="265"/>
      <c r="ICO18" s="537"/>
      <c r="ICP18" s="537"/>
      <c r="ICQ18" s="538"/>
      <c r="ICR18" s="539"/>
      <c r="ICT18" s="540"/>
      <c r="ICU18" s="540"/>
      <c r="ICV18" s="542"/>
      <c r="ICW18" s="541"/>
      <c r="ICX18" s="537"/>
      <c r="ICY18" s="6"/>
      <c r="ICZ18" s="275"/>
      <c r="IDA18" s="275"/>
      <c r="IDB18" s="275"/>
      <c r="IDC18" s="275"/>
      <c r="IDD18" s="275"/>
      <c r="IDE18" s="276"/>
      <c r="IDF18" s="277"/>
      <c r="IDG18" s="277"/>
      <c r="IDH18" s="277"/>
      <c r="IDI18" s="277"/>
      <c r="IDJ18" s="274"/>
      <c r="IDK18" s="265"/>
      <c r="IDL18" s="537"/>
      <c r="IDM18" s="537"/>
      <c r="IDN18" s="538"/>
      <c r="IDO18" s="539"/>
      <c r="IDQ18" s="540"/>
      <c r="IDR18" s="540"/>
      <c r="IDS18" s="542"/>
      <c r="IDT18" s="541"/>
      <c r="IDU18" s="537"/>
      <c r="IDV18" s="6"/>
      <c r="IDW18" s="275"/>
      <c r="IDX18" s="275"/>
      <c r="IDY18" s="275"/>
      <c r="IDZ18" s="275"/>
      <c r="IEA18" s="275"/>
      <c r="IEB18" s="276"/>
      <c r="IEC18" s="277"/>
      <c r="IED18" s="277"/>
      <c r="IEE18" s="277"/>
      <c r="IEF18" s="277"/>
      <c r="IEG18" s="274"/>
      <c r="IEH18" s="265"/>
      <c r="IEI18" s="537"/>
      <c r="IEJ18" s="537"/>
      <c r="IEK18" s="538"/>
      <c r="IEL18" s="539"/>
      <c r="IEN18" s="540"/>
      <c r="IEO18" s="540"/>
      <c r="IEP18" s="542"/>
      <c r="IEQ18" s="541"/>
      <c r="IER18" s="537"/>
      <c r="IES18" s="6"/>
      <c r="IET18" s="275"/>
      <c r="IEU18" s="275"/>
      <c r="IEV18" s="275"/>
      <c r="IEW18" s="275"/>
      <c r="IEX18" s="275"/>
      <c r="IEY18" s="276"/>
      <c r="IEZ18" s="277"/>
      <c r="IFA18" s="277"/>
      <c r="IFB18" s="277"/>
      <c r="IFC18" s="277"/>
      <c r="IFD18" s="274"/>
      <c r="IFE18" s="265"/>
      <c r="IFF18" s="537"/>
      <c r="IFG18" s="537"/>
      <c r="IFH18" s="538"/>
      <c r="IFI18" s="539"/>
      <c r="IFK18" s="540"/>
      <c r="IFL18" s="540"/>
      <c r="IFM18" s="542"/>
      <c r="IFN18" s="541"/>
      <c r="IFO18" s="537"/>
      <c r="IFP18" s="6"/>
      <c r="IFQ18" s="275"/>
      <c r="IFR18" s="275"/>
      <c r="IFS18" s="275"/>
      <c r="IFT18" s="275"/>
      <c r="IFU18" s="275"/>
      <c r="IFV18" s="276"/>
      <c r="IFW18" s="277"/>
      <c r="IFX18" s="277"/>
      <c r="IFY18" s="277"/>
      <c r="IFZ18" s="277"/>
      <c r="IGA18" s="274"/>
      <c r="IGB18" s="265"/>
      <c r="IGC18" s="537"/>
      <c r="IGD18" s="537"/>
      <c r="IGE18" s="538"/>
      <c r="IGF18" s="539"/>
      <c r="IGH18" s="540"/>
      <c r="IGI18" s="540"/>
      <c r="IGJ18" s="542"/>
      <c r="IGK18" s="541"/>
      <c r="IGL18" s="537"/>
      <c r="IGM18" s="6"/>
      <c r="IGN18" s="275"/>
      <c r="IGO18" s="275"/>
      <c r="IGP18" s="275"/>
      <c r="IGQ18" s="275"/>
      <c r="IGR18" s="275"/>
      <c r="IGS18" s="276"/>
      <c r="IGT18" s="277"/>
      <c r="IGU18" s="277"/>
      <c r="IGV18" s="277"/>
      <c r="IGW18" s="277"/>
      <c r="IGX18" s="274"/>
      <c r="IGY18" s="265"/>
      <c r="IGZ18" s="537"/>
      <c r="IHA18" s="537"/>
      <c r="IHB18" s="538"/>
      <c r="IHC18" s="539"/>
      <c r="IHE18" s="540"/>
      <c r="IHF18" s="540"/>
      <c r="IHG18" s="542"/>
      <c r="IHH18" s="541"/>
      <c r="IHI18" s="537"/>
      <c r="IHJ18" s="6"/>
      <c r="IHK18" s="275"/>
      <c r="IHL18" s="275"/>
      <c r="IHM18" s="275"/>
      <c r="IHN18" s="275"/>
      <c r="IHO18" s="275"/>
      <c r="IHP18" s="276"/>
      <c r="IHQ18" s="277"/>
      <c r="IHR18" s="277"/>
      <c r="IHS18" s="277"/>
      <c r="IHT18" s="277"/>
      <c r="IHU18" s="274"/>
      <c r="IHV18" s="265"/>
      <c r="IHW18" s="537"/>
      <c r="IHX18" s="537"/>
      <c r="IHY18" s="538"/>
      <c r="IHZ18" s="539"/>
      <c r="IIB18" s="540"/>
      <c r="IIC18" s="540"/>
      <c r="IID18" s="542"/>
      <c r="IIE18" s="541"/>
      <c r="IIF18" s="537"/>
      <c r="IIG18" s="6"/>
      <c r="IIH18" s="275"/>
      <c r="III18" s="275"/>
      <c r="IIJ18" s="275"/>
      <c r="IIK18" s="275"/>
      <c r="IIL18" s="275"/>
      <c r="IIM18" s="276"/>
      <c r="IIN18" s="277"/>
      <c r="IIO18" s="277"/>
      <c r="IIP18" s="277"/>
      <c r="IIQ18" s="277"/>
      <c r="IIR18" s="274"/>
      <c r="IIS18" s="265"/>
      <c r="IIT18" s="537"/>
      <c r="IIU18" s="537"/>
      <c r="IIV18" s="538"/>
      <c r="IIW18" s="539"/>
      <c r="IIY18" s="540"/>
      <c r="IIZ18" s="540"/>
      <c r="IJA18" s="542"/>
      <c r="IJB18" s="541"/>
      <c r="IJC18" s="537"/>
      <c r="IJD18" s="6"/>
      <c r="IJE18" s="275"/>
      <c r="IJF18" s="275"/>
      <c r="IJG18" s="275"/>
      <c r="IJH18" s="275"/>
      <c r="IJI18" s="275"/>
      <c r="IJJ18" s="276"/>
      <c r="IJK18" s="277"/>
      <c r="IJL18" s="277"/>
      <c r="IJM18" s="277"/>
      <c r="IJN18" s="277"/>
      <c r="IJO18" s="274"/>
      <c r="IJP18" s="265"/>
      <c r="IJQ18" s="537"/>
      <c r="IJR18" s="537"/>
      <c r="IJS18" s="538"/>
      <c r="IJT18" s="539"/>
      <c r="IJV18" s="540"/>
      <c r="IJW18" s="540"/>
      <c r="IJX18" s="542"/>
      <c r="IJY18" s="541"/>
      <c r="IJZ18" s="537"/>
      <c r="IKA18" s="6"/>
      <c r="IKB18" s="275"/>
      <c r="IKC18" s="275"/>
      <c r="IKD18" s="275"/>
      <c r="IKE18" s="275"/>
      <c r="IKF18" s="275"/>
      <c r="IKG18" s="276"/>
      <c r="IKH18" s="277"/>
      <c r="IKI18" s="277"/>
      <c r="IKJ18" s="277"/>
      <c r="IKK18" s="277"/>
      <c r="IKL18" s="274"/>
      <c r="IKM18" s="265"/>
      <c r="IKN18" s="537"/>
      <c r="IKO18" s="537"/>
      <c r="IKP18" s="538"/>
      <c r="IKQ18" s="539"/>
      <c r="IKS18" s="540"/>
      <c r="IKT18" s="540"/>
      <c r="IKU18" s="542"/>
      <c r="IKV18" s="541"/>
      <c r="IKW18" s="537"/>
      <c r="IKX18" s="6"/>
      <c r="IKY18" s="275"/>
      <c r="IKZ18" s="275"/>
      <c r="ILA18" s="275"/>
      <c r="ILB18" s="275"/>
      <c r="ILC18" s="275"/>
      <c r="ILD18" s="276"/>
      <c r="ILE18" s="277"/>
      <c r="ILF18" s="277"/>
      <c r="ILG18" s="277"/>
      <c r="ILH18" s="277"/>
      <c r="ILI18" s="274"/>
      <c r="ILJ18" s="265"/>
      <c r="ILK18" s="537"/>
      <c r="ILL18" s="537"/>
      <c r="ILM18" s="538"/>
      <c r="ILN18" s="539"/>
      <c r="ILP18" s="540"/>
      <c r="ILQ18" s="540"/>
      <c r="ILR18" s="542"/>
      <c r="ILS18" s="541"/>
      <c r="ILT18" s="537"/>
      <c r="ILU18" s="6"/>
      <c r="ILV18" s="275"/>
      <c r="ILW18" s="275"/>
      <c r="ILX18" s="275"/>
      <c r="ILY18" s="275"/>
      <c r="ILZ18" s="275"/>
      <c r="IMA18" s="276"/>
      <c r="IMB18" s="277"/>
      <c r="IMC18" s="277"/>
      <c r="IMD18" s="277"/>
      <c r="IME18" s="277"/>
      <c r="IMF18" s="274"/>
      <c r="IMG18" s="265"/>
      <c r="IMH18" s="537"/>
      <c r="IMI18" s="537"/>
      <c r="IMJ18" s="538"/>
      <c r="IMK18" s="539"/>
      <c r="IMM18" s="540"/>
      <c r="IMN18" s="540"/>
      <c r="IMO18" s="542"/>
      <c r="IMP18" s="541"/>
      <c r="IMQ18" s="537"/>
      <c r="IMR18" s="6"/>
      <c r="IMS18" s="275"/>
      <c r="IMT18" s="275"/>
      <c r="IMU18" s="275"/>
      <c r="IMV18" s="275"/>
      <c r="IMW18" s="275"/>
      <c r="IMX18" s="276"/>
      <c r="IMY18" s="277"/>
      <c r="IMZ18" s="277"/>
      <c r="INA18" s="277"/>
      <c r="INB18" s="277"/>
      <c r="INC18" s="274"/>
      <c r="IND18" s="265"/>
      <c r="INE18" s="537"/>
      <c r="INF18" s="537"/>
      <c r="ING18" s="538"/>
      <c r="INH18" s="539"/>
      <c r="INJ18" s="540"/>
      <c r="INK18" s="540"/>
      <c r="INL18" s="542"/>
      <c r="INM18" s="541"/>
      <c r="INN18" s="537"/>
      <c r="INO18" s="6"/>
      <c r="INP18" s="275"/>
      <c r="INQ18" s="275"/>
      <c r="INR18" s="275"/>
      <c r="INS18" s="275"/>
      <c r="INT18" s="275"/>
      <c r="INU18" s="276"/>
      <c r="INV18" s="277"/>
      <c r="INW18" s="277"/>
      <c r="INX18" s="277"/>
      <c r="INY18" s="277"/>
      <c r="INZ18" s="274"/>
      <c r="IOA18" s="265"/>
      <c r="IOB18" s="537"/>
      <c r="IOC18" s="537"/>
      <c r="IOD18" s="538"/>
      <c r="IOE18" s="539"/>
      <c r="IOG18" s="540"/>
      <c r="IOH18" s="540"/>
      <c r="IOI18" s="542"/>
      <c r="IOJ18" s="541"/>
      <c r="IOK18" s="537"/>
      <c r="IOL18" s="6"/>
      <c r="IOM18" s="275"/>
      <c r="ION18" s="275"/>
      <c r="IOO18" s="275"/>
      <c r="IOP18" s="275"/>
      <c r="IOQ18" s="275"/>
      <c r="IOR18" s="276"/>
      <c r="IOS18" s="277"/>
      <c r="IOT18" s="277"/>
      <c r="IOU18" s="277"/>
      <c r="IOV18" s="277"/>
      <c r="IOW18" s="274"/>
      <c r="IOX18" s="265"/>
      <c r="IOY18" s="537"/>
      <c r="IOZ18" s="537"/>
      <c r="IPA18" s="538"/>
      <c r="IPB18" s="539"/>
      <c r="IPD18" s="540"/>
      <c r="IPE18" s="540"/>
      <c r="IPF18" s="542"/>
      <c r="IPG18" s="541"/>
      <c r="IPH18" s="537"/>
      <c r="IPI18" s="6"/>
      <c r="IPJ18" s="275"/>
      <c r="IPK18" s="275"/>
      <c r="IPL18" s="275"/>
      <c r="IPM18" s="275"/>
      <c r="IPN18" s="275"/>
      <c r="IPO18" s="276"/>
      <c r="IPP18" s="277"/>
      <c r="IPQ18" s="277"/>
      <c r="IPR18" s="277"/>
      <c r="IPS18" s="277"/>
      <c r="IPT18" s="274"/>
      <c r="IPU18" s="265"/>
      <c r="IPV18" s="537"/>
      <c r="IPW18" s="537"/>
      <c r="IPX18" s="538"/>
      <c r="IPY18" s="539"/>
      <c r="IQA18" s="540"/>
      <c r="IQB18" s="540"/>
      <c r="IQC18" s="542"/>
      <c r="IQD18" s="541"/>
      <c r="IQE18" s="537"/>
      <c r="IQF18" s="6"/>
      <c r="IQG18" s="275"/>
      <c r="IQH18" s="275"/>
      <c r="IQI18" s="275"/>
      <c r="IQJ18" s="275"/>
      <c r="IQK18" s="275"/>
      <c r="IQL18" s="276"/>
      <c r="IQM18" s="277"/>
      <c r="IQN18" s="277"/>
      <c r="IQO18" s="277"/>
      <c r="IQP18" s="277"/>
      <c r="IQQ18" s="274"/>
      <c r="IQR18" s="265"/>
      <c r="IQS18" s="537"/>
      <c r="IQT18" s="537"/>
      <c r="IQU18" s="538"/>
      <c r="IQV18" s="539"/>
      <c r="IQX18" s="540"/>
      <c r="IQY18" s="540"/>
      <c r="IQZ18" s="542"/>
      <c r="IRA18" s="541"/>
      <c r="IRB18" s="537"/>
      <c r="IRC18" s="6"/>
      <c r="IRD18" s="275"/>
      <c r="IRE18" s="275"/>
      <c r="IRF18" s="275"/>
      <c r="IRG18" s="275"/>
      <c r="IRH18" s="275"/>
      <c r="IRI18" s="276"/>
      <c r="IRJ18" s="277"/>
      <c r="IRK18" s="277"/>
      <c r="IRL18" s="277"/>
      <c r="IRM18" s="277"/>
      <c r="IRN18" s="274"/>
      <c r="IRO18" s="265"/>
      <c r="IRP18" s="537"/>
      <c r="IRQ18" s="537"/>
      <c r="IRR18" s="538"/>
      <c r="IRS18" s="539"/>
      <c r="IRU18" s="540"/>
      <c r="IRV18" s="540"/>
      <c r="IRW18" s="542"/>
      <c r="IRX18" s="541"/>
      <c r="IRY18" s="537"/>
      <c r="IRZ18" s="6"/>
      <c r="ISA18" s="275"/>
      <c r="ISB18" s="275"/>
      <c r="ISC18" s="275"/>
      <c r="ISD18" s="275"/>
      <c r="ISE18" s="275"/>
      <c r="ISF18" s="276"/>
      <c r="ISG18" s="277"/>
      <c r="ISH18" s="277"/>
      <c r="ISI18" s="277"/>
      <c r="ISJ18" s="277"/>
      <c r="ISK18" s="274"/>
      <c r="ISL18" s="265"/>
      <c r="ISM18" s="537"/>
      <c r="ISN18" s="537"/>
      <c r="ISO18" s="538"/>
      <c r="ISP18" s="539"/>
      <c r="ISR18" s="540"/>
      <c r="ISS18" s="540"/>
      <c r="IST18" s="542"/>
      <c r="ISU18" s="541"/>
      <c r="ISV18" s="537"/>
      <c r="ISW18" s="6"/>
      <c r="ISX18" s="275"/>
      <c r="ISY18" s="275"/>
      <c r="ISZ18" s="275"/>
      <c r="ITA18" s="275"/>
      <c r="ITB18" s="275"/>
      <c r="ITC18" s="276"/>
      <c r="ITD18" s="277"/>
      <c r="ITE18" s="277"/>
      <c r="ITF18" s="277"/>
      <c r="ITG18" s="277"/>
      <c r="ITH18" s="274"/>
      <c r="ITI18" s="265"/>
      <c r="ITJ18" s="537"/>
      <c r="ITK18" s="537"/>
      <c r="ITL18" s="538"/>
      <c r="ITM18" s="539"/>
      <c r="ITO18" s="540"/>
      <c r="ITP18" s="540"/>
      <c r="ITQ18" s="542"/>
      <c r="ITR18" s="541"/>
      <c r="ITS18" s="537"/>
      <c r="ITT18" s="6"/>
      <c r="ITU18" s="275"/>
      <c r="ITV18" s="275"/>
      <c r="ITW18" s="275"/>
      <c r="ITX18" s="275"/>
      <c r="ITY18" s="275"/>
      <c r="ITZ18" s="276"/>
      <c r="IUA18" s="277"/>
      <c r="IUB18" s="277"/>
      <c r="IUC18" s="277"/>
      <c r="IUD18" s="277"/>
      <c r="IUE18" s="274"/>
      <c r="IUF18" s="265"/>
      <c r="IUG18" s="537"/>
      <c r="IUH18" s="537"/>
      <c r="IUI18" s="538"/>
      <c r="IUJ18" s="539"/>
      <c r="IUL18" s="540"/>
      <c r="IUM18" s="540"/>
      <c r="IUN18" s="542"/>
      <c r="IUO18" s="541"/>
      <c r="IUP18" s="537"/>
      <c r="IUQ18" s="6"/>
      <c r="IUR18" s="275"/>
      <c r="IUS18" s="275"/>
      <c r="IUT18" s="275"/>
      <c r="IUU18" s="275"/>
      <c r="IUV18" s="275"/>
      <c r="IUW18" s="276"/>
      <c r="IUX18" s="277"/>
      <c r="IUY18" s="277"/>
      <c r="IUZ18" s="277"/>
      <c r="IVA18" s="277"/>
      <c r="IVB18" s="274"/>
      <c r="IVC18" s="265"/>
      <c r="IVD18" s="537"/>
      <c r="IVE18" s="537"/>
      <c r="IVF18" s="538"/>
      <c r="IVG18" s="539"/>
      <c r="IVI18" s="540"/>
      <c r="IVJ18" s="540"/>
      <c r="IVK18" s="542"/>
      <c r="IVL18" s="541"/>
      <c r="IVM18" s="537"/>
      <c r="IVN18" s="6"/>
      <c r="IVO18" s="275"/>
      <c r="IVP18" s="275"/>
      <c r="IVQ18" s="275"/>
      <c r="IVR18" s="275"/>
      <c r="IVS18" s="275"/>
      <c r="IVT18" s="276"/>
      <c r="IVU18" s="277"/>
      <c r="IVV18" s="277"/>
      <c r="IVW18" s="277"/>
      <c r="IVX18" s="277"/>
      <c r="IVY18" s="274"/>
      <c r="IVZ18" s="265"/>
      <c r="IWA18" s="537"/>
      <c r="IWB18" s="537"/>
      <c r="IWC18" s="538"/>
      <c r="IWD18" s="539"/>
      <c r="IWF18" s="540"/>
      <c r="IWG18" s="540"/>
      <c r="IWH18" s="542"/>
      <c r="IWI18" s="541"/>
      <c r="IWJ18" s="537"/>
      <c r="IWK18" s="6"/>
      <c r="IWL18" s="275"/>
      <c r="IWM18" s="275"/>
      <c r="IWN18" s="275"/>
      <c r="IWO18" s="275"/>
      <c r="IWP18" s="275"/>
      <c r="IWQ18" s="276"/>
      <c r="IWR18" s="277"/>
      <c r="IWS18" s="277"/>
      <c r="IWT18" s="277"/>
      <c r="IWU18" s="277"/>
      <c r="IWV18" s="274"/>
      <c r="IWW18" s="265"/>
      <c r="IWX18" s="537"/>
      <c r="IWY18" s="537"/>
      <c r="IWZ18" s="538"/>
      <c r="IXA18" s="539"/>
      <c r="IXC18" s="540"/>
      <c r="IXD18" s="540"/>
      <c r="IXE18" s="542"/>
      <c r="IXF18" s="541"/>
      <c r="IXG18" s="537"/>
      <c r="IXH18" s="6"/>
      <c r="IXI18" s="275"/>
      <c r="IXJ18" s="275"/>
      <c r="IXK18" s="275"/>
      <c r="IXL18" s="275"/>
      <c r="IXM18" s="275"/>
      <c r="IXN18" s="276"/>
      <c r="IXO18" s="277"/>
      <c r="IXP18" s="277"/>
      <c r="IXQ18" s="277"/>
      <c r="IXR18" s="277"/>
      <c r="IXS18" s="274"/>
      <c r="IXT18" s="265"/>
      <c r="IXU18" s="537"/>
      <c r="IXV18" s="537"/>
      <c r="IXW18" s="538"/>
      <c r="IXX18" s="539"/>
      <c r="IXZ18" s="540"/>
      <c r="IYA18" s="540"/>
      <c r="IYB18" s="542"/>
      <c r="IYC18" s="541"/>
      <c r="IYD18" s="537"/>
      <c r="IYE18" s="6"/>
      <c r="IYF18" s="275"/>
      <c r="IYG18" s="275"/>
      <c r="IYH18" s="275"/>
      <c r="IYI18" s="275"/>
      <c r="IYJ18" s="275"/>
      <c r="IYK18" s="276"/>
      <c r="IYL18" s="277"/>
      <c r="IYM18" s="277"/>
      <c r="IYN18" s="277"/>
      <c r="IYO18" s="277"/>
      <c r="IYP18" s="274"/>
      <c r="IYQ18" s="265"/>
      <c r="IYR18" s="537"/>
      <c r="IYS18" s="537"/>
      <c r="IYT18" s="538"/>
      <c r="IYU18" s="539"/>
      <c r="IYW18" s="540"/>
      <c r="IYX18" s="540"/>
      <c r="IYY18" s="542"/>
      <c r="IYZ18" s="541"/>
      <c r="IZA18" s="537"/>
      <c r="IZB18" s="6"/>
      <c r="IZC18" s="275"/>
      <c r="IZD18" s="275"/>
      <c r="IZE18" s="275"/>
      <c r="IZF18" s="275"/>
      <c r="IZG18" s="275"/>
      <c r="IZH18" s="276"/>
      <c r="IZI18" s="277"/>
      <c r="IZJ18" s="277"/>
      <c r="IZK18" s="277"/>
      <c r="IZL18" s="277"/>
      <c r="IZM18" s="274"/>
      <c r="IZN18" s="265"/>
      <c r="IZO18" s="537"/>
      <c r="IZP18" s="537"/>
      <c r="IZQ18" s="538"/>
      <c r="IZR18" s="539"/>
      <c r="IZT18" s="540"/>
      <c r="IZU18" s="540"/>
      <c r="IZV18" s="542"/>
      <c r="IZW18" s="541"/>
      <c r="IZX18" s="537"/>
      <c r="IZY18" s="6"/>
      <c r="IZZ18" s="275"/>
      <c r="JAA18" s="275"/>
      <c r="JAB18" s="275"/>
      <c r="JAC18" s="275"/>
      <c r="JAD18" s="275"/>
      <c r="JAE18" s="276"/>
      <c r="JAF18" s="277"/>
      <c r="JAG18" s="277"/>
      <c r="JAH18" s="277"/>
      <c r="JAI18" s="277"/>
      <c r="JAJ18" s="274"/>
      <c r="JAK18" s="265"/>
      <c r="JAL18" s="537"/>
      <c r="JAM18" s="537"/>
      <c r="JAN18" s="538"/>
      <c r="JAO18" s="539"/>
      <c r="JAQ18" s="540"/>
      <c r="JAR18" s="540"/>
      <c r="JAS18" s="542"/>
      <c r="JAT18" s="541"/>
      <c r="JAU18" s="537"/>
      <c r="JAV18" s="6"/>
      <c r="JAW18" s="275"/>
      <c r="JAX18" s="275"/>
      <c r="JAY18" s="275"/>
      <c r="JAZ18" s="275"/>
      <c r="JBA18" s="275"/>
      <c r="JBB18" s="276"/>
      <c r="JBC18" s="277"/>
      <c r="JBD18" s="277"/>
      <c r="JBE18" s="277"/>
      <c r="JBF18" s="277"/>
      <c r="JBG18" s="274"/>
      <c r="JBH18" s="265"/>
      <c r="JBI18" s="537"/>
      <c r="JBJ18" s="537"/>
      <c r="JBK18" s="538"/>
      <c r="JBL18" s="539"/>
      <c r="JBN18" s="540"/>
      <c r="JBO18" s="540"/>
      <c r="JBP18" s="542"/>
      <c r="JBQ18" s="541"/>
      <c r="JBR18" s="537"/>
      <c r="JBS18" s="6"/>
      <c r="JBT18" s="275"/>
      <c r="JBU18" s="275"/>
      <c r="JBV18" s="275"/>
      <c r="JBW18" s="275"/>
      <c r="JBX18" s="275"/>
      <c r="JBY18" s="276"/>
      <c r="JBZ18" s="277"/>
      <c r="JCA18" s="277"/>
      <c r="JCB18" s="277"/>
      <c r="JCC18" s="277"/>
      <c r="JCD18" s="274"/>
      <c r="JCE18" s="265"/>
      <c r="JCF18" s="537"/>
      <c r="JCG18" s="537"/>
      <c r="JCH18" s="538"/>
      <c r="JCI18" s="539"/>
      <c r="JCK18" s="540"/>
      <c r="JCL18" s="540"/>
      <c r="JCM18" s="542"/>
      <c r="JCN18" s="541"/>
      <c r="JCO18" s="537"/>
      <c r="JCP18" s="6"/>
      <c r="JCQ18" s="275"/>
      <c r="JCR18" s="275"/>
      <c r="JCS18" s="275"/>
      <c r="JCT18" s="275"/>
      <c r="JCU18" s="275"/>
      <c r="JCV18" s="276"/>
      <c r="JCW18" s="277"/>
      <c r="JCX18" s="277"/>
      <c r="JCY18" s="277"/>
      <c r="JCZ18" s="277"/>
      <c r="JDA18" s="274"/>
      <c r="JDB18" s="265"/>
      <c r="JDC18" s="537"/>
      <c r="JDD18" s="537"/>
      <c r="JDE18" s="538"/>
      <c r="JDF18" s="539"/>
      <c r="JDH18" s="540"/>
      <c r="JDI18" s="540"/>
      <c r="JDJ18" s="542"/>
      <c r="JDK18" s="541"/>
      <c r="JDL18" s="537"/>
      <c r="JDM18" s="6"/>
      <c r="JDN18" s="275"/>
      <c r="JDO18" s="275"/>
      <c r="JDP18" s="275"/>
      <c r="JDQ18" s="275"/>
      <c r="JDR18" s="275"/>
      <c r="JDS18" s="276"/>
      <c r="JDT18" s="277"/>
      <c r="JDU18" s="277"/>
      <c r="JDV18" s="277"/>
      <c r="JDW18" s="277"/>
      <c r="JDX18" s="274"/>
      <c r="JDY18" s="265"/>
      <c r="JDZ18" s="537"/>
      <c r="JEA18" s="537"/>
      <c r="JEB18" s="538"/>
      <c r="JEC18" s="539"/>
      <c r="JEE18" s="540"/>
      <c r="JEF18" s="540"/>
      <c r="JEG18" s="542"/>
      <c r="JEH18" s="541"/>
      <c r="JEI18" s="537"/>
      <c r="JEJ18" s="6"/>
      <c r="JEK18" s="275"/>
      <c r="JEL18" s="275"/>
      <c r="JEM18" s="275"/>
      <c r="JEN18" s="275"/>
      <c r="JEO18" s="275"/>
      <c r="JEP18" s="276"/>
      <c r="JEQ18" s="277"/>
      <c r="JER18" s="277"/>
      <c r="JES18" s="277"/>
      <c r="JET18" s="277"/>
      <c r="JEU18" s="274"/>
      <c r="JEV18" s="265"/>
      <c r="JEW18" s="537"/>
      <c r="JEX18" s="537"/>
      <c r="JEY18" s="538"/>
      <c r="JEZ18" s="539"/>
      <c r="JFB18" s="540"/>
      <c r="JFC18" s="540"/>
      <c r="JFD18" s="542"/>
      <c r="JFE18" s="541"/>
      <c r="JFF18" s="537"/>
      <c r="JFG18" s="6"/>
      <c r="JFH18" s="275"/>
      <c r="JFI18" s="275"/>
      <c r="JFJ18" s="275"/>
      <c r="JFK18" s="275"/>
      <c r="JFL18" s="275"/>
      <c r="JFM18" s="276"/>
      <c r="JFN18" s="277"/>
      <c r="JFO18" s="277"/>
      <c r="JFP18" s="277"/>
      <c r="JFQ18" s="277"/>
      <c r="JFR18" s="274"/>
      <c r="JFS18" s="265"/>
      <c r="JFT18" s="537"/>
      <c r="JFU18" s="537"/>
      <c r="JFV18" s="538"/>
      <c r="JFW18" s="539"/>
      <c r="JFY18" s="540"/>
      <c r="JFZ18" s="540"/>
      <c r="JGA18" s="542"/>
      <c r="JGB18" s="541"/>
      <c r="JGC18" s="537"/>
      <c r="JGD18" s="6"/>
      <c r="JGE18" s="275"/>
      <c r="JGF18" s="275"/>
      <c r="JGG18" s="275"/>
      <c r="JGH18" s="275"/>
      <c r="JGI18" s="275"/>
      <c r="JGJ18" s="276"/>
      <c r="JGK18" s="277"/>
      <c r="JGL18" s="277"/>
      <c r="JGM18" s="277"/>
      <c r="JGN18" s="277"/>
      <c r="JGO18" s="274"/>
      <c r="JGP18" s="265"/>
      <c r="JGQ18" s="537"/>
      <c r="JGR18" s="537"/>
      <c r="JGS18" s="538"/>
      <c r="JGT18" s="539"/>
      <c r="JGV18" s="540"/>
      <c r="JGW18" s="540"/>
      <c r="JGX18" s="542"/>
      <c r="JGY18" s="541"/>
      <c r="JGZ18" s="537"/>
      <c r="JHA18" s="6"/>
      <c r="JHB18" s="275"/>
      <c r="JHC18" s="275"/>
      <c r="JHD18" s="275"/>
      <c r="JHE18" s="275"/>
      <c r="JHF18" s="275"/>
      <c r="JHG18" s="276"/>
      <c r="JHH18" s="277"/>
      <c r="JHI18" s="277"/>
      <c r="JHJ18" s="277"/>
      <c r="JHK18" s="277"/>
      <c r="JHL18" s="274"/>
      <c r="JHM18" s="265"/>
      <c r="JHN18" s="537"/>
      <c r="JHO18" s="537"/>
      <c r="JHP18" s="538"/>
      <c r="JHQ18" s="539"/>
      <c r="JHS18" s="540"/>
      <c r="JHT18" s="540"/>
      <c r="JHU18" s="542"/>
      <c r="JHV18" s="541"/>
      <c r="JHW18" s="537"/>
      <c r="JHX18" s="6"/>
      <c r="JHY18" s="275"/>
      <c r="JHZ18" s="275"/>
      <c r="JIA18" s="275"/>
      <c r="JIB18" s="275"/>
      <c r="JIC18" s="275"/>
      <c r="JID18" s="276"/>
      <c r="JIE18" s="277"/>
      <c r="JIF18" s="277"/>
      <c r="JIG18" s="277"/>
      <c r="JIH18" s="277"/>
      <c r="JII18" s="274"/>
      <c r="JIJ18" s="265"/>
      <c r="JIK18" s="537"/>
      <c r="JIL18" s="537"/>
      <c r="JIM18" s="538"/>
      <c r="JIN18" s="539"/>
      <c r="JIP18" s="540"/>
      <c r="JIQ18" s="540"/>
      <c r="JIR18" s="542"/>
      <c r="JIS18" s="541"/>
      <c r="JIT18" s="537"/>
      <c r="JIU18" s="6"/>
      <c r="JIV18" s="275"/>
      <c r="JIW18" s="275"/>
      <c r="JIX18" s="275"/>
      <c r="JIY18" s="275"/>
      <c r="JIZ18" s="275"/>
      <c r="JJA18" s="276"/>
      <c r="JJB18" s="277"/>
      <c r="JJC18" s="277"/>
      <c r="JJD18" s="277"/>
      <c r="JJE18" s="277"/>
      <c r="JJF18" s="274"/>
      <c r="JJG18" s="265"/>
      <c r="JJH18" s="537"/>
      <c r="JJI18" s="537"/>
      <c r="JJJ18" s="538"/>
      <c r="JJK18" s="539"/>
      <c r="JJM18" s="540"/>
      <c r="JJN18" s="540"/>
      <c r="JJO18" s="542"/>
      <c r="JJP18" s="541"/>
      <c r="JJQ18" s="537"/>
      <c r="JJR18" s="6"/>
      <c r="JJS18" s="275"/>
      <c r="JJT18" s="275"/>
      <c r="JJU18" s="275"/>
      <c r="JJV18" s="275"/>
      <c r="JJW18" s="275"/>
      <c r="JJX18" s="276"/>
      <c r="JJY18" s="277"/>
      <c r="JJZ18" s="277"/>
      <c r="JKA18" s="277"/>
      <c r="JKB18" s="277"/>
      <c r="JKC18" s="274"/>
      <c r="JKD18" s="265"/>
      <c r="JKE18" s="537"/>
      <c r="JKF18" s="537"/>
      <c r="JKG18" s="538"/>
      <c r="JKH18" s="539"/>
      <c r="JKJ18" s="540"/>
      <c r="JKK18" s="540"/>
      <c r="JKL18" s="542"/>
      <c r="JKM18" s="541"/>
      <c r="JKN18" s="537"/>
      <c r="JKO18" s="6"/>
      <c r="JKP18" s="275"/>
      <c r="JKQ18" s="275"/>
      <c r="JKR18" s="275"/>
      <c r="JKS18" s="275"/>
      <c r="JKT18" s="275"/>
      <c r="JKU18" s="276"/>
      <c r="JKV18" s="277"/>
      <c r="JKW18" s="277"/>
      <c r="JKX18" s="277"/>
      <c r="JKY18" s="277"/>
      <c r="JKZ18" s="274"/>
      <c r="JLA18" s="265"/>
      <c r="JLB18" s="537"/>
      <c r="JLC18" s="537"/>
      <c r="JLD18" s="538"/>
      <c r="JLE18" s="539"/>
      <c r="JLG18" s="540"/>
      <c r="JLH18" s="540"/>
      <c r="JLI18" s="542"/>
      <c r="JLJ18" s="541"/>
      <c r="JLK18" s="537"/>
      <c r="JLL18" s="6"/>
      <c r="JLM18" s="275"/>
      <c r="JLN18" s="275"/>
      <c r="JLO18" s="275"/>
      <c r="JLP18" s="275"/>
      <c r="JLQ18" s="275"/>
      <c r="JLR18" s="276"/>
      <c r="JLS18" s="277"/>
      <c r="JLT18" s="277"/>
      <c r="JLU18" s="277"/>
      <c r="JLV18" s="277"/>
      <c r="JLW18" s="274"/>
      <c r="JLX18" s="265"/>
      <c r="JLY18" s="537"/>
      <c r="JLZ18" s="537"/>
      <c r="JMA18" s="538"/>
      <c r="JMB18" s="539"/>
      <c r="JMD18" s="540"/>
      <c r="JME18" s="540"/>
      <c r="JMF18" s="542"/>
      <c r="JMG18" s="541"/>
      <c r="JMH18" s="537"/>
      <c r="JMI18" s="6"/>
      <c r="JMJ18" s="275"/>
      <c r="JMK18" s="275"/>
      <c r="JML18" s="275"/>
      <c r="JMM18" s="275"/>
      <c r="JMN18" s="275"/>
      <c r="JMO18" s="276"/>
      <c r="JMP18" s="277"/>
      <c r="JMQ18" s="277"/>
      <c r="JMR18" s="277"/>
      <c r="JMS18" s="277"/>
      <c r="JMT18" s="274"/>
      <c r="JMU18" s="265"/>
      <c r="JMV18" s="537"/>
      <c r="JMW18" s="537"/>
      <c r="JMX18" s="538"/>
      <c r="JMY18" s="539"/>
      <c r="JNA18" s="540"/>
      <c r="JNB18" s="540"/>
      <c r="JNC18" s="542"/>
      <c r="JND18" s="541"/>
      <c r="JNE18" s="537"/>
      <c r="JNF18" s="6"/>
      <c r="JNG18" s="275"/>
      <c r="JNH18" s="275"/>
      <c r="JNI18" s="275"/>
      <c r="JNJ18" s="275"/>
      <c r="JNK18" s="275"/>
      <c r="JNL18" s="276"/>
      <c r="JNM18" s="277"/>
      <c r="JNN18" s="277"/>
      <c r="JNO18" s="277"/>
      <c r="JNP18" s="277"/>
      <c r="JNQ18" s="274"/>
      <c r="JNR18" s="265"/>
      <c r="JNS18" s="537"/>
      <c r="JNT18" s="537"/>
      <c r="JNU18" s="538"/>
      <c r="JNV18" s="539"/>
      <c r="JNX18" s="540"/>
      <c r="JNY18" s="540"/>
      <c r="JNZ18" s="542"/>
      <c r="JOA18" s="541"/>
      <c r="JOB18" s="537"/>
      <c r="JOC18" s="6"/>
      <c r="JOD18" s="275"/>
      <c r="JOE18" s="275"/>
      <c r="JOF18" s="275"/>
      <c r="JOG18" s="275"/>
      <c r="JOH18" s="275"/>
      <c r="JOI18" s="276"/>
      <c r="JOJ18" s="277"/>
      <c r="JOK18" s="277"/>
      <c r="JOL18" s="277"/>
      <c r="JOM18" s="277"/>
      <c r="JON18" s="274"/>
      <c r="JOO18" s="265"/>
      <c r="JOP18" s="537"/>
      <c r="JOQ18" s="537"/>
      <c r="JOR18" s="538"/>
      <c r="JOS18" s="539"/>
      <c r="JOU18" s="540"/>
      <c r="JOV18" s="540"/>
      <c r="JOW18" s="542"/>
      <c r="JOX18" s="541"/>
      <c r="JOY18" s="537"/>
      <c r="JOZ18" s="6"/>
      <c r="JPA18" s="275"/>
      <c r="JPB18" s="275"/>
      <c r="JPC18" s="275"/>
      <c r="JPD18" s="275"/>
      <c r="JPE18" s="275"/>
      <c r="JPF18" s="276"/>
      <c r="JPG18" s="277"/>
      <c r="JPH18" s="277"/>
      <c r="JPI18" s="277"/>
      <c r="JPJ18" s="277"/>
      <c r="JPK18" s="274"/>
      <c r="JPL18" s="265"/>
      <c r="JPM18" s="537"/>
      <c r="JPN18" s="537"/>
      <c r="JPO18" s="538"/>
      <c r="JPP18" s="539"/>
      <c r="JPR18" s="540"/>
      <c r="JPS18" s="540"/>
      <c r="JPT18" s="542"/>
      <c r="JPU18" s="541"/>
      <c r="JPV18" s="537"/>
      <c r="JPW18" s="6"/>
      <c r="JPX18" s="275"/>
      <c r="JPY18" s="275"/>
      <c r="JPZ18" s="275"/>
      <c r="JQA18" s="275"/>
      <c r="JQB18" s="275"/>
      <c r="JQC18" s="276"/>
      <c r="JQD18" s="277"/>
      <c r="JQE18" s="277"/>
      <c r="JQF18" s="277"/>
      <c r="JQG18" s="277"/>
      <c r="JQH18" s="274"/>
      <c r="JQI18" s="265"/>
      <c r="JQJ18" s="537"/>
      <c r="JQK18" s="537"/>
      <c r="JQL18" s="538"/>
      <c r="JQM18" s="539"/>
      <c r="JQO18" s="540"/>
      <c r="JQP18" s="540"/>
      <c r="JQQ18" s="542"/>
      <c r="JQR18" s="541"/>
      <c r="JQS18" s="537"/>
      <c r="JQT18" s="6"/>
      <c r="JQU18" s="275"/>
      <c r="JQV18" s="275"/>
      <c r="JQW18" s="275"/>
      <c r="JQX18" s="275"/>
      <c r="JQY18" s="275"/>
      <c r="JQZ18" s="276"/>
      <c r="JRA18" s="277"/>
      <c r="JRB18" s="277"/>
      <c r="JRC18" s="277"/>
      <c r="JRD18" s="277"/>
      <c r="JRE18" s="274"/>
      <c r="JRF18" s="265"/>
      <c r="JRG18" s="537"/>
      <c r="JRH18" s="537"/>
      <c r="JRI18" s="538"/>
      <c r="JRJ18" s="539"/>
      <c r="JRL18" s="540"/>
      <c r="JRM18" s="540"/>
      <c r="JRN18" s="542"/>
      <c r="JRO18" s="541"/>
      <c r="JRP18" s="537"/>
      <c r="JRQ18" s="6"/>
      <c r="JRR18" s="275"/>
      <c r="JRS18" s="275"/>
      <c r="JRT18" s="275"/>
      <c r="JRU18" s="275"/>
      <c r="JRV18" s="275"/>
      <c r="JRW18" s="276"/>
      <c r="JRX18" s="277"/>
      <c r="JRY18" s="277"/>
      <c r="JRZ18" s="277"/>
      <c r="JSA18" s="277"/>
      <c r="JSB18" s="274"/>
      <c r="JSC18" s="265"/>
      <c r="JSD18" s="537"/>
      <c r="JSE18" s="537"/>
      <c r="JSF18" s="538"/>
      <c r="JSG18" s="539"/>
      <c r="JSI18" s="540"/>
      <c r="JSJ18" s="540"/>
      <c r="JSK18" s="542"/>
      <c r="JSL18" s="541"/>
      <c r="JSM18" s="537"/>
      <c r="JSN18" s="6"/>
      <c r="JSO18" s="275"/>
      <c r="JSP18" s="275"/>
      <c r="JSQ18" s="275"/>
      <c r="JSR18" s="275"/>
      <c r="JSS18" s="275"/>
      <c r="JST18" s="276"/>
      <c r="JSU18" s="277"/>
      <c r="JSV18" s="277"/>
      <c r="JSW18" s="277"/>
      <c r="JSX18" s="277"/>
      <c r="JSY18" s="274"/>
      <c r="JSZ18" s="265"/>
      <c r="JTA18" s="537"/>
      <c r="JTB18" s="537"/>
      <c r="JTC18" s="538"/>
      <c r="JTD18" s="539"/>
      <c r="JTF18" s="540"/>
      <c r="JTG18" s="540"/>
      <c r="JTH18" s="542"/>
      <c r="JTI18" s="541"/>
      <c r="JTJ18" s="537"/>
      <c r="JTK18" s="6"/>
      <c r="JTL18" s="275"/>
      <c r="JTM18" s="275"/>
      <c r="JTN18" s="275"/>
      <c r="JTO18" s="275"/>
      <c r="JTP18" s="275"/>
      <c r="JTQ18" s="276"/>
      <c r="JTR18" s="277"/>
      <c r="JTS18" s="277"/>
      <c r="JTT18" s="277"/>
      <c r="JTU18" s="277"/>
      <c r="JTV18" s="274"/>
      <c r="JTW18" s="265"/>
      <c r="JTX18" s="537"/>
      <c r="JTY18" s="537"/>
      <c r="JTZ18" s="538"/>
      <c r="JUA18" s="539"/>
      <c r="JUC18" s="540"/>
      <c r="JUD18" s="540"/>
      <c r="JUE18" s="542"/>
      <c r="JUF18" s="541"/>
      <c r="JUG18" s="537"/>
      <c r="JUH18" s="6"/>
      <c r="JUI18" s="275"/>
      <c r="JUJ18" s="275"/>
      <c r="JUK18" s="275"/>
      <c r="JUL18" s="275"/>
      <c r="JUM18" s="275"/>
      <c r="JUN18" s="276"/>
      <c r="JUO18" s="277"/>
      <c r="JUP18" s="277"/>
      <c r="JUQ18" s="277"/>
      <c r="JUR18" s="277"/>
      <c r="JUS18" s="274"/>
      <c r="JUT18" s="265"/>
      <c r="JUU18" s="537"/>
      <c r="JUV18" s="537"/>
      <c r="JUW18" s="538"/>
      <c r="JUX18" s="539"/>
      <c r="JUZ18" s="540"/>
      <c r="JVA18" s="540"/>
      <c r="JVB18" s="542"/>
      <c r="JVC18" s="541"/>
      <c r="JVD18" s="537"/>
      <c r="JVE18" s="6"/>
      <c r="JVF18" s="275"/>
      <c r="JVG18" s="275"/>
      <c r="JVH18" s="275"/>
      <c r="JVI18" s="275"/>
      <c r="JVJ18" s="275"/>
      <c r="JVK18" s="276"/>
      <c r="JVL18" s="277"/>
      <c r="JVM18" s="277"/>
      <c r="JVN18" s="277"/>
      <c r="JVO18" s="277"/>
      <c r="JVP18" s="274"/>
      <c r="JVQ18" s="265"/>
      <c r="JVR18" s="537"/>
      <c r="JVS18" s="537"/>
      <c r="JVT18" s="538"/>
      <c r="JVU18" s="539"/>
      <c r="JVW18" s="540"/>
      <c r="JVX18" s="540"/>
      <c r="JVY18" s="542"/>
      <c r="JVZ18" s="541"/>
      <c r="JWA18" s="537"/>
      <c r="JWB18" s="6"/>
      <c r="JWC18" s="275"/>
      <c r="JWD18" s="275"/>
      <c r="JWE18" s="275"/>
      <c r="JWF18" s="275"/>
      <c r="JWG18" s="275"/>
      <c r="JWH18" s="276"/>
      <c r="JWI18" s="277"/>
      <c r="JWJ18" s="277"/>
      <c r="JWK18" s="277"/>
      <c r="JWL18" s="277"/>
      <c r="JWM18" s="274"/>
      <c r="JWN18" s="265"/>
      <c r="JWO18" s="537"/>
      <c r="JWP18" s="537"/>
      <c r="JWQ18" s="538"/>
      <c r="JWR18" s="539"/>
      <c r="JWT18" s="540"/>
      <c r="JWU18" s="540"/>
      <c r="JWV18" s="542"/>
      <c r="JWW18" s="541"/>
      <c r="JWX18" s="537"/>
      <c r="JWY18" s="6"/>
      <c r="JWZ18" s="275"/>
      <c r="JXA18" s="275"/>
      <c r="JXB18" s="275"/>
      <c r="JXC18" s="275"/>
      <c r="JXD18" s="275"/>
      <c r="JXE18" s="276"/>
      <c r="JXF18" s="277"/>
      <c r="JXG18" s="277"/>
      <c r="JXH18" s="277"/>
      <c r="JXI18" s="277"/>
      <c r="JXJ18" s="274"/>
      <c r="JXK18" s="265"/>
      <c r="JXL18" s="537"/>
      <c r="JXM18" s="537"/>
      <c r="JXN18" s="538"/>
      <c r="JXO18" s="539"/>
      <c r="JXQ18" s="540"/>
      <c r="JXR18" s="540"/>
      <c r="JXS18" s="542"/>
      <c r="JXT18" s="541"/>
      <c r="JXU18" s="537"/>
      <c r="JXV18" s="6"/>
      <c r="JXW18" s="275"/>
      <c r="JXX18" s="275"/>
      <c r="JXY18" s="275"/>
      <c r="JXZ18" s="275"/>
      <c r="JYA18" s="275"/>
      <c r="JYB18" s="276"/>
      <c r="JYC18" s="277"/>
      <c r="JYD18" s="277"/>
      <c r="JYE18" s="277"/>
      <c r="JYF18" s="277"/>
      <c r="JYG18" s="274"/>
      <c r="JYH18" s="265"/>
      <c r="JYI18" s="537"/>
      <c r="JYJ18" s="537"/>
      <c r="JYK18" s="538"/>
      <c r="JYL18" s="539"/>
      <c r="JYN18" s="540"/>
      <c r="JYO18" s="540"/>
      <c r="JYP18" s="542"/>
      <c r="JYQ18" s="541"/>
      <c r="JYR18" s="537"/>
      <c r="JYS18" s="6"/>
      <c r="JYT18" s="275"/>
      <c r="JYU18" s="275"/>
      <c r="JYV18" s="275"/>
      <c r="JYW18" s="275"/>
      <c r="JYX18" s="275"/>
      <c r="JYY18" s="276"/>
      <c r="JYZ18" s="277"/>
      <c r="JZA18" s="277"/>
      <c r="JZB18" s="277"/>
      <c r="JZC18" s="277"/>
      <c r="JZD18" s="274"/>
      <c r="JZE18" s="265"/>
      <c r="JZF18" s="537"/>
      <c r="JZG18" s="537"/>
      <c r="JZH18" s="538"/>
      <c r="JZI18" s="539"/>
      <c r="JZK18" s="540"/>
      <c r="JZL18" s="540"/>
      <c r="JZM18" s="542"/>
      <c r="JZN18" s="541"/>
      <c r="JZO18" s="537"/>
      <c r="JZP18" s="6"/>
      <c r="JZQ18" s="275"/>
      <c r="JZR18" s="275"/>
      <c r="JZS18" s="275"/>
      <c r="JZT18" s="275"/>
      <c r="JZU18" s="275"/>
      <c r="JZV18" s="276"/>
      <c r="JZW18" s="277"/>
      <c r="JZX18" s="277"/>
      <c r="JZY18" s="277"/>
      <c r="JZZ18" s="277"/>
      <c r="KAA18" s="274"/>
      <c r="KAB18" s="265"/>
      <c r="KAC18" s="537"/>
      <c r="KAD18" s="537"/>
      <c r="KAE18" s="538"/>
      <c r="KAF18" s="539"/>
      <c r="KAH18" s="540"/>
      <c r="KAI18" s="540"/>
      <c r="KAJ18" s="542"/>
      <c r="KAK18" s="541"/>
      <c r="KAL18" s="537"/>
      <c r="KAM18" s="6"/>
      <c r="KAN18" s="275"/>
      <c r="KAO18" s="275"/>
      <c r="KAP18" s="275"/>
      <c r="KAQ18" s="275"/>
      <c r="KAR18" s="275"/>
      <c r="KAS18" s="276"/>
      <c r="KAT18" s="277"/>
      <c r="KAU18" s="277"/>
      <c r="KAV18" s="277"/>
      <c r="KAW18" s="277"/>
      <c r="KAX18" s="274"/>
      <c r="KAY18" s="265"/>
      <c r="KAZ18" s="537"/>
      <c r="KBA18" s="537"/>
      <c r="KBB18" s="538"/>
      <c r="KBC18" s="539"/>
      <c r="KBE18" s="540"/>
      <c r="KBF18" s="540"/>
      <c r="KBG18" s="542"/>
      <c r="KBH18" s="541"/>
      <c r="KBI18" s="537"/>
      <c r="KBJ18" s="6"/>
      <c r="KBK18" s="275"/>
      <c r="KBL18" s="275"/>
      <c r="KBM18" s="275"/>
      <c r="KBN18" s="275"/>
      <c r="KBO18" s="275"/>
      <c r="KBP18" s="276"/>
      <c r="KBQ18" s="277"/>
      <c r="KBR18" s="277"/>
      <c r="KBS18" s="277"/>
      <c r="KBT18" s="277"/>
      <c r="KBU18" s="274"/>
      <c r="KBV18" s="265"/>
      <c r="KBW18" s="537"/>
      <c r="KBX18" s="537"/>
      <c r="KBY18" s="538"/>
      <c r="KBZ18" s="539"/>
      <c r="KCB18" s="540"/>
      <c r="KCC18" s="540"/>
      <c r="KCD18" s="542"/>
      <c r="KCE18" s="541"/>
      <c r="KCF18" s="537"/>
      <c r="KCG18" s="6"/>
      <c r="KCH18" s="275"/>
      <c r="KCI18" s="275"/>
      <c r="KCJ18" s="275"/>
      <c r="KCK18" s="275"/>
      <c r="KCL18" s="275"/>
      <c r="KCM18" s="276"/>
      <c r="KCN18" s="277"/>
      <c r="KCO18" s="277"/>
      <c r="KCP18" s="277"/>
      <c r="KCQ18" s="277"/>
      <c r="KCR18" s="274"/>
      <c r="KCS18" s="265"/>
      <c r="KCT18" s="537"/>
      <c r="KCU18" s="537"/>
      <c r="KCV18" s="538"/>
      <c r="KCW18" s="539"/>
      <c r="KCY18" s="540"/>
      <c r="KCZ18" s="540"/>
      <c r="KDA18" s="542"/>
      <c r="KDB18" s="541"/>
      <c r="KDC18" s="537"/>
      <c r="KDD18" s="6"/>
      <c r="KDE18" s="275"/>
      <c r="KDF18" s="275"/>
      <c r="KDG18" s="275"/>
      <c r="KDH18" s="275"/>
      <c r="KDI18" s="275"/>
      <c r="KDJ18" s="276"/>
      <c r="KDK18" s="277"/>
      <c r="KDL18" s="277"/>
      <c r="KDM18" s="277"/>
      <c r="KDN18" s="277"/>
      <c r="KDO18" s="274"/>
      <c r="KDP18" s="265"/>
      <c r="KDQ18" s="537"/>
      <c r="KDR18" s="537"/>
      <c r="KDS18" s="538"/>
      <c r="KDT18" s="539"/>
      <c r="KDV18" s="540"/>
      <c r="KDW18" s="540"/>
      <c r="KDX18" s="542"/>
      <c r="KDY18" s="541"/>
      <c r="KDZ18" s="537"/>
      <c r="KEA18" s="6"/>
      <c r="KEB18" s="275"/>
      <c r="KEC18" s="275"/>
      <c r="KED18" s="275"/>
      <c r="KEE18" s="275"/>
      <c r="KEF18" s="275"/>
      <c r="KEG18" s="276"/>
      <c r="KEH18" s="277"/>
      <c r="KEI18" s="277"/>
      <c r="KEJ18" s="277"/>
      <c r="KEK18" s="277"/>
      <c r="KEL18" s="274"/>
      <c r="KEM18" s="265"/>
      <c r="KEN18" s="537"/>
      <c r="KEO18" s="537"/>
      <c r="KEP18" s="538"/>
      <c r="KEQ18" s="539"/>
      <c r="KES18" s="540"/>
      <c r="KET18" s="540"/>
      <c r="KEU18" s="542"/>
      <c r="KEV18" s="541"/>
      <c r="KEW18" s="537"/>
      <c r="KEX18" s="6"/>
      <c r="KEY18" s="275"/>
      <c r="KEZ18" s="275"/>
      <c r="KFA18" s="275"/>
      <c r="KFB18" s="275"/>
      <c r="KFC18" s="275"/>
      <c r="KFD18" s="276"/>
      <c r="KFE18" s="277"/>
      <c r="KFF18" s="277"/>
      <c r="KFG18" s="277"/>
      <c r="KFH18" s="277"/>
      <c r="KFI18" s="274"/>
      <c r="KFJ18" s="265"/>
      <c r="KFK18" s="537"/>
      <c r="KFL18" s="537"/>
      <c r="KFM18" s="538"/>
      <c r="KFN18" s="539"/>
      <c r="KFP18" s="540"/>
      <c r="KFQ18" s="540"/>
      <c r="KFR18" s="542"/>
      <c r="KFS18" s="541"/>
      <c r="KFT18" s="537"/>
      <c r="KFU18" s="6"/>
      <c r="KFV18" s="275"/>
      <c r="KFW18" s="275"/>
      <c r="KFX18" s="275"/>
      <c r="KFY18" s="275"/>
      <c r="KFZ18" s="275"/>
      <c r="KGA18" s="276"/>
      <c r="KGB18" s="277"/>
      <c r="KGC18" s="277"/>
      <c r="KGD18" s="277"/>
      <c r="KGE18" s="277"/>
      <c r="KGF18" s="274"/>
      <c r="KGG18" s="265"/>
      <c r="KGH18" s="537"/>
      <c r="KGI18" s="537"/>
      <c r="KGJ18" s="538"/>
      <c r="KGK18" s="539"/>
      <c r="KGM18" s="540"/>
      <c r="KGN18" s="540"/>
      <c r="KGO18" s="542"/>
      <c r="KGP18" s="541"/>
      <c r="KGQ18" s="537"/>
      <c r="KGR18" s="6"/>
      <c r="KGS18" s="275"/>
      <c r="KGT18" s="275"/>
      <c r="KGU18" s="275"/>
      <c r="KGV18" s="275"/>
      <c r="KGW18" s="275"/>
      <c r="KGX18" s="276"/>
      <c r="KGY18" s="277"/>
      <c r="KGZ18" s="277"/>
      <c r="KHA18" s="277"/>
      <c r="KHB18" s="277"/>
      <c r="KHC18" s="274"/>
      <c r="KHD18" s="265"/>
      <c r="KHE18" s="537"/>
      <c r="KHF18" s="537"/>
      <c r="KHG18" s="538"/>
      <c r="KHH18" s="539"/>
      <c r="KHJ18" s="540"/>
      <c r="KHK18" s="540"/>
      <c r="KHL18" s="542"/>
      <c r="KHM18" s="541"/>
      <c r="KHN18" s="537"/>
      <c r="KHO18" s="6"/>
      <c r="KHP18" s="275"/>
      <c r="KHQ18" s="275"/>
      <c r="KHR18" s="275"/>
      <c r="KHS18" s="275"/>
      <c r="KHT18" s="275"/>
      <c r="KHU18" s="276"/>
      <c r="KHV18" s="277"/>
      <c r="KHW18" s="277"/>
      <c r="KHX18" s="277"/>
      <c r="KHY18" s="277"/>
      <c r="KHZ18" s="274"/>
      <c r="KIA18" s="265"/>
      <c r="KIB18" s="537"/>
      <c r="KIC18" s="537"/>
      <c r="KID18" s="538"/>
      <c r="KIE18" s="539"/>
      <c r="KIG18" s="540"/>
      <c r="KIH18" s="540"/>
      <c r="KII18" s="542"/>
      <c r="KIJ18" s="541"/>
      <c r="KIK18" s="537"/>
      <c r="KIL18" s="6"/>
      <c r="KIM18" s="275"/>
      <c r="KIN18" s="275"/>
      <c r="KIO18" s="275"/>
      <c r="KIP18" s="275"/>
      <c r="KIQ18" s="275"/>
      <c r="KIR18" s="276"/>
      <c r="KIS18" s="277"/>
      <c r="KIT18" s="277"/>
      <c r="KIU18" s="277"/>
      <c r="KIV18" s="277"/>
      <c r="KIW18" s="274"/>
      <c r="KIX18" s="265"/>
      <c r="KIY18" s="537"/>
      <c r="KIZ18" s="537"/>
      <c r="KJA18" s="538"/>
      <c r="KJB18" s="539"/>
      <c r="KJD18" s="540"/>
      <c r="KJE18" s="540"/>
      <c r="KJF18" s="542"/>
      <c r="KJG18" s="541"/>
      <c r="KJH18" s="537"/>
      <c r="KJI18" s="6"/>
      <c r="KJJ18" s="275"/>
      <c r="KJK18" s="275"/>
      <c r="KJL18" s="275"/>
      <c r="KJM18" s="275"/>
      <c r="KJN18" s="275"/>
      <c r="KJO18" s="276"/>
      <c r="KJP18" s="277"/>
      <c r="KJQ18" s="277"/>
      <c r="KJR18" s="277"/>
      <c r="KJS18" s="277"/>
      <c r="KJT18" s="274"/>
      <c r="KJU18" s="265"/>
      <c r="KJV18" s="537"/>
      <c r="KJW18" s="537"/>
      <c r="KJX18" s="538"/>
      <c r="KJY18" s="539"/>
      <c r="KKA18" s="540"/>
      <c r="KKB18" s="540"/>
      <c r="KKC18" s="542"/>
      <c r="KKD18" s="541"/>
      <c r="KKE18" s="537"/>
      <c r="KKF18" s="6"/>
      <c r="KKG18" s="275"/>
      <c r="KKH18" s="275"/>
      <c r="KKI18" s="275"/>
      <c r="KKJ18" s="275"/>
      <c r="KKK18" s="275"/>
      <c r="KKL18" s="276"/>
      <c r="KKM18" s="277"/>
      <c r="KKN18" s="277"/>
      <c r="KKO18" s="277"/>
      <c r="KKP18" s="277"/>
      <c r="KKQ18" s="274"/>
      <c r="KKR18" s="265"/>
      <c r="KKS18" s="537"/>
      <c r="KKT18" s="537"/>
      <c r="KKU18" s="538"/>
      <c r="KKV18" s="539"/>
      <c r="KKX18" s="540"/>
      <c r="KKY18" s="540"/>
      <c r="KKZ18" s="542"/>
      <c r="KLA18" s="541"/>
      <c r="KLB18" s="537"/>
      <c r="KLC18" s="6"/>
      <c r="KLD18" s="275"/>
      <c r="KLE18" s="275"/>
      <c r="KLF18" s="275"/>
      <c r="KLG18" s="275"/>
      <c r="KLH18" s="275"/>
      <c r="KLI18" s="276"/>
      <c r="KLJ18" s="277"/>
      <c r="KLK18" s="277"/>
      <c r="KLL18" s="277"/>
      <c r="KLM18" s="277"/>
      <c r="KLN18" s="274"/>
      <c r="KLO18" s="265"/>
      <c r="KLP18" s="537"/>
      <c r="KLQ18" s="537"/>
      <c r="KLR18" s="538"/>
      <c r="KLS18" s="539"/>
      <c r="KLU18" s="540"/>
      <c r="KLV18" s="540"/>
      <c r="KLW18" s="542"/>
      <c r="KLX18" s="541"/>
      <c r="KLY18" s="537"/>
      <c r="KLZ18" s="6"/>
      <c r="KMA18" s="275"/>
      <c r="KMB18" s="275"/>
      <c r="KMC18" s="275"/>
      <c r="KMD18" s="275"/>
      <c r="KME18" s="275"/>
      <c r="KMF18" s="276"/>
      <c r="KMG18" s="277"/>
      <c r="KMH18" s="277"/>
      <c r="KMI18" s="277"/>
      <c r="KMJ18" s="277"/>
      <c r="KMK18" s="274"/>
      <c r="KML18" s="265"/>
      <c r="KMM18" s="537"/>
      <c r="KMN18" s="537"/>
      <c r="KMO18" s="538"/>
      <c r="KMP18" s="539"/>
      <c r="KMR18" s="540"/>
      <c r="KMS18" s="540"/>
      <c r="KMT18" s="542"/>
      <c r="KMU18" s="541"/>
      <c r="KMV18" s="537"/>
      <c r="KMW18" s="6"/>
      <c r="KMX18" s="275"/>
      <c r="KMY18" s="275"/>
      <c r="KMZ18" s="275"/>
      <c r="KNA18" s="275"/>
      <c r="KNB18" s="275"/>
      <c r="KNC18" s="276"/>
      <c r="KND18" s="277"/>
      <c r="KNE18" s="277"/>
      <c r="KNF18" s="277"/>
      <c r="KNG18" s="277"/>
      <c r="KNH18" s="274"/>
      <c r="KNI18" s="265"/>
      <c r="KNJ18" s="537"/>
      <c r="KNK18" s="537"/>
      <c r="KNL18" s="538"/>
      <c r="KNM18" s="539"/>
      <c r="KNO18" s="540"/>
      <c r="KNP18" s="540"/>
      <c r="KNQ18" s="542"/>
      <c r="KNR18" s="541"/>
      <c r="KNS18" s="537"/>
      <c r="KNT18" s="6"/>
      <c r="KNU18" s="275"/>
      <c r="KNV18" s="275"/>
      <c r="KNW18" s="275"/>
      <c r="KNX18" s="275"/>
      <c r="KNY18" s="275"/>
      <c r="KNZ18" s="276"/>
      <c r="KOA18" s="277"/>
      <c r="KOB18" s="277"/>
      <c r="KOC18" s="277"/>
      <c r="KOD18" s="277"/>
      <c r="KOE18" s="274"/>
      <c r="KOF18" s="265"/>
      <c r="KOG18" s="537"/>
      <c r="KOH18" s="537"/>
      <c r="KOI18" s="538"/>
      <c r="KOJ18" s="539"/>
      <c r="KOL18" s="540"/>
      <c r="KOM18" s="540"/>
      <c r="KON18" s="542"/>
      <c r="KOO18" s="541"/>
      <c r="KOP18" s="537"/>
      <c r="KOQ18" s="6"/>
      <c r="KOR18" s="275"/>
      <c r="KOS18" s="275"/>
      <c r="KOT18" s="275"/>
      <c r="KOU18" s="275"/>
      <c r="KOV18" s="275"/>
      <c r="KOW18" s="276"/>
      <c r="KOX18" s="277"/>
      <c r="KOY18" s="277"/>
      <c r="KOZ18" s="277"/>
      <c r="KPA18" s="277"/>
      <c r="KPB18" s="274"/>
      <c r="KPC18" s="265"/>
      <c r="KPD18" s="537"/>
      <c r="KPE18" s="537"/>
      <c r="KPF18" s="538"/>
      <c r="KPG18" s="539"/>
      <c r="KPI18" s="540"/>
      <c r="KPJ18" s="540"/>
      <c r="KPK18" s="542"/>
      <c r="KPL18" s="541"/>
      <c r="KPM18" s="537"/>
      <c r="KPN18" s="6"/>
      <c r="KPO18" s="275"/>
      <c r="KPP18" s="275"/>
      <c r="KPQ18" s="275"/>
      <c r="KPR18" s="275"/>
      <c r="KPS18" s="275"/>
      <c r="KPT18" s="276"/>
      <c r="KPU18" s="277"/>
      <c r="KPV18" s="277"/>
      <c r="KPW18" s="277"/>
      <c r="KPX18" s="277"/>
      <c r="KPY18" s="274"/>
      <c r="KPZ18" s="265"/>
      <c r="KQA18" s="537"/>
      <c r="KQB18" s="537"/>
      <c r="KQC18" s="538"/>
      <c r="KQD18" s="539"/>
      <c r="KQF18" s="540"/>
      <c r="KQG18" s="540"/>
      <c r="KQH18" s="542"/>
      <c r="KQI18" s="541"/>
      <c r="KQJ18" s="537"/>
      <c r="KQK18" s="6"/>
      <c r="KQL18" s="275"/>
      <c r="KQM18" s="275"/>
      <c r="KQN18" s="275"/>
      <c r="KQO18" s="275"/>
      <c r="KQP18" s="275"/>
      <c r="KQQ18" s="276"/>
      <c r="KQR18" s="277"/>
      <c r="KQS18" s="277"/>
      <c r="KQT18" s="277"/>
      <c r="KQU18" s="277"/>
      <c r="KQV18" s="274"/>
      <c r="KQW18" s="265"/>
      <c r="KQX18" s="537"/>
      <c r="KQY18" s="537"/>
      <c r="KQZ18" s="538"/>
      <c r="KRA18" s="539"/>
      <c r="KRC18" s="540"/>
      <c r="KRD18" s="540"/>
      <c r="KRE18" s="542"/>
      <c r="KRF18" s="541"/>
      <c r="KRG18" s="537"/>
      <c r="KRH18" s="6"/>
      <c r="KRI18" s="275"/>
      <c r="KRJ18" s="275"/>
      <c r="KRK18" s="275"/>
      <c r="KRL18" s="275"/>
      <c r="KRM18" s="275"/>
      <c r="KRN18" s="276"/>
      <c r="KRO18" s="277"/>
      <c r="KRP18" s="277"/>
      <c r="KRQ18" s="277"/>
      <c r="KRR18" s="277"/>
      <c r="KRS18" s="274"/>
      <c r="KRT18" s="265"/>
      <c r="KRU18" s="537"/>
      <c r="KRV18" s="537"/>
      <c r="KRW18" s="538"/>
      <c r="KRX18" s="539"/>
      <c r="KRZ18" s="540"/>
      <c r="KSA18" s="540"/>
      <c r="KSB18" s="542"/>
      <c r="KSC18" s="541"/>
      <c r="KSD18" s="537"/>
      <c r="KSE18" s="6"/>
      <c r="KSF18" s="275"/>
      <c r="KSG18" s="275"/>
      <c r="KSH18" s="275"/>
      <c r="KSI18" s="275"/>
      <c r="KSJ18" s="275"/>
      <c r="KSK18" s="276"/>
      <c r="KSL18" s="277"/>
      <c r="KSM18" s="277"/>
      <c r="KSN18" s="277"/>
      <c r="KSO18" s="277"/>
      <c r="KSP18" s="274"/>
      <c r="KSQ18" s="265"/>
      <c r="KSR18" s="537"/>
      <c r="KSS18" s="537"/>
      <c r="KST18" s="538"/>
      <c r="KSU18" s="539"/>
      <c r="KSW18" s="540"/>
      <c r="KSX18" s="540"/>
      <c r="KSY18" s="542"/>
      <c r="KSZ18" s="541"/>
      <c r="KTA18" s="537"/>
      <c r="KTB18" s="6"/>
      <c r="KTC18" s="275"/>
      <c r="KTD18" s="275"/>
      <c r="KTE18" s="275"/>
      <c r="KTF18" s="275"/>
      <c r="KTG18" s="275"/>
      <c r="KTH18" s="276"/>
      <c r="KTI18" s="277"/>
      <c r="KTJ18" s="277"/>
      <c r="KTK18" s="277"/>
      <c r="KTL18" s="277"/>
      <c r="KTM18" s="274"/>
      <c r="KTN18" s="265"/>
      <c r="KTO18" s="537"/>
      <c r="KTP18" s="537"/>
      <c r="KTQ18" s="538"/>
      <c r="KTR18" s="539"/>
      <c r="KTT18" s="540"/>
      <c r="KTU18" s="540"/>
      <c r="KTV18" s="542"/>
      <c r="KTW18" s="541"/>
      <c r="KTX18" s="537"/>
      <c r="KTY18" s="6"/>
      <c r="KTZ18" s="275"/>
      <c r="KUA18" s="275"/>
      <c r="KUB18" s="275"/>
      <c r="KUC18" s="275"/>
      <c r="KUD18" s="275"/>
      <c r="KUE18" s="276"/>
      <c r="KUF18" s="277"/>
      <c r="KUG18" s="277"/>
      <c r="KUH18" s="277"/>
      <c r="KUI18" s="277"/>
      <c r="KUJ18" s="274"/>
      <c r="KUK18" s="265"/>
      <c r="KUL18" s="537"/>
      <c r="KUM18" s="537"/>
      <c r="KUN18" s="538"/>
      <c r="KUO18" s="539"/>
      <c r="KUQ18" s="540"/>
      <c r="KUR18" s="540"/>
      <c r="KUS18" s="542"/>
      <c r="KUT18" s="541"/>
      <c r="KUU18" s="537"/>
      <c r="KUV18" s="6"/>
      <c r="KUW18" s="275"/>
      <c r="KUX18" s="275"/>
      <c r="KUY18" s="275"/>
      <c r="KUZ18" s="275"/>
      <c r="KVA18" s="275"/>
      <c r="KVB18" s="276"/>
      <c r="KVC18" s="277"/>
      <c r="KVD18" s="277"/>
      <c r="KVE18" s="277"/>
      <c r="KVF18" s="277"/>
      <c r="KVG18" s="274"/>
      <c r="KVH18" s="265"/>
      <c r="KVI18" s="537"/>
      <c r="KVJ18" s="537"/>
      <c r="KVK18" s="538"/>
      <c r="KVL18" s="539"/>
      <c r="KVN18" s="540"/>
      <c r="KVO18" s="540"/>
      <c r="KVP18" s="542"/>
      <c r="KVQ18" s="541"/>
      <c r="KVR18" s="537"/>
      <c r="KVS18" s="6"/>
      <c r="KVT18" s="275"/>
      <c r="KVU18" s="275"/>
      <c r="KVV18" s="275"/>
      <c r="KVW18" s="275"/>
      <c r="KVX18" s="275"/>
      <c r="KVY18" s="276"/>
      <c r="KVZ18" s="277"/>
      <c r="KWA18" s="277"/>
      <c r="KWB18" s="277"/>
      <c r="KWC18" s="277"/>
      <c r="KWD18" s="274"/>
      <c r="KWE18" s="265"/>
      <c r="KWF18" s="537"/>
      <c r="KWG18" s="537"/>
      <c r="KWH18" s="538"/>
      <c r="KWI18" s="539"/>
      <c r="KWK18" s="540"/>
      <c r="KWL18" s="540"/>
      <c r="KWM18" s="542"/>
      <c r="KWN18" s="541"/>
      <c r="KWO18" s="537"/>
      <c r="KWP18" s="6"/>
      <c r="KWQ18" s="275"/>
      <c r="KWR18" s="275"/>
      <c r="KWS18" s="275"/>
      <c r="KWT18" s="275"/>
      <c r="KWU18" s="275"/>
      <c r="KWV18" s="276"/>
      <c r="KWW18" s="277"/>
      <c r="KWX18" s="277"/>
      <c r="KWY18" s="277"/>
      <c r="KWZ18" s="277"/>
      <c r="KXA18" s="274"/>
      <c r="KXB18" s="265"/>
      <c r="KXC18" s="537"/>
      <c r="KXD18" s="537"/>
      <c r="KXE18" s="538"/>
      <c r="KXF18" s="539"/>
      <c r="KXH18" s="540"/>
      <c r="KXI18" s="540"/>
      <c r="KXJ18" s="542"/>
      <c r="KXK18" s="541"/>
      <c r="KXL18" s="537"/>
      <c r="KXM18" s="6"/>
      <c r="KXN18" s="275"/>
      <c r="KXO18" s="275"/>
      <c r="KXP18" s="275"/>
      <c r="KXQ18" s="275"/>
      <c r="KXR18" s="275"/>
      <c r="KXS18" s="276"/>
      <c r="KXT18" s="277"/>
      <c r="KXU18" s="277"/>
      <c r="KXV18" s="277"/>
      <c r="KXW18" s="277"/>
      <c r="KXX18" s="274"/>
      <c r="KXY18" s="265"/>
      <c r="KXZ18" s="537"/>
      <c r="KYA18" s="537"/>
      <c r="KYB18" s="538"/>
      <c r="KYC18" s="539"/>
      <c r="KYE18" s="540"/>
      <c r="KYF18" s="540"/>
      <c r="KYG18" s="542"/>
      <c r="KYH18" s="541"/>
      <c r="KYI18" s="537"/>
      <c r="KYJ18" s="6"/>
      <c r="KYK18" s="275"/>
      <c r="KYL18" s="275"/>
      <c r="KYM18" s="275"/>
      <c r="KYN18" s="275"/>
      <c r="KYO18" s="275"/>
      <c r="KYP18" s="276"/>
      <c r="KYQ18" s="277"/>
      <c r="KYR18" s="277"/>
      <c r="KYS18" s="277"/>
      <c r="KYT18" s="277"/>
      <c r="KYU18" s="274"/>
      <c r="KYV18" s="265"/>
      <c r="KYW18" s="537"/>
      <c r="KYX18" s="537"/>
      <c r="KYY18" s="538"/>
      <c r="KYZ18" s="539"/>
      <c r="KZB18" s="540"/>
      <c r="KZC18" s="540"/>
      <c r="KZD18" s="542"/>
      <c r="KZE18" s="541"/>
      <c r="KZF18" s="537"/>
      <c r="KZG18" s="6"/>
      <c r="KZH18" s="275"/>
      <c r="KZI18" s="275"/>
      <c r="KZJ18" s="275"/>
      <c r="KZK18" s="275"/>
      <c r="KZL18" s="275"/>
      <c r="KZM18" s="276"/>
      <c r="KZN18" s="277"/>
      <c r="KZO18" s="277"/>
      <c r="KZP18" s="277"/>
      <c r="KZQ18" s="277"/>
      <c r="KZR18" s="274"/>
      <c r="KZS18" s="265"/>
      <c r="KZT18" s="537"/>
      <c r="KZU18" s="537"/>
      <c r="KZV18" s="538"/>
      <c r="KZW18" s="539"/>
      <c r="KZY18" s="540"/>
      <c r="KZZ18" s="540"/>
      <c r="LAA18" s="542"/>
      <c r="LAB18" s="541"/>
      <c r="LAC18" s="537"/>
      <c r="LAD18" s="6"/>
      <c r="LAE18" s="275"/>
      <c r="LAF18" s="275"/>
      <c r="LAG18" s="275"/>
      <c r="LAH18" s="275"/>
      <c r="LAI18" s="275"/>
      <c r="LAJ18" s="276"/>
      <c r="LAK18" s="277"/>
      <c r="LAL18" s="277"/>
      <c r="LAM18" s="277"/>
      <c r="LAN18" s="277"/>
      <c r="LAO18" s="274"/>
      <c r="LAP18" s="265"/>
      <c r="LAQ18" s="537"/>
      <c r="LAR18" s="537"/>
      <c r="LAS18" s="538"/>
      <c r="LAT18" s="539"/>
      <c r="LAV18" s="540"/>
      <c r="LAW18" s="540"/>
      <c r="LAX18" s="542"/>
      <c r="LAY18" s="541"/>
      <c r="LAZ18" s="537"/>
      <c r="LBA18" s="6"/>
      <c r="LBB18" s="275"/>
      <c r="LBC18" s="275"/>
      <c r="LBD18" s="275"/>
      <c r="LBE18" s="275"/>
      <c r="LBF18" s="275"/>
      <c r="LBG18" s="276"/>
      <c r="LBH18" s="277"/>
      <c r="LBI18" s="277"/>
      <c r="LBJ18" s="277"/>
      <c r="LBK18" s="277"/>
      <c r="LBL18" s="274"/>
      <c r="LBM18" s="265"/>
      <c r="LBN18" s="537"/>
      <c r="LBO18" s="537"/>
      <c r="LBP18" s="538"/>
      <c r="LBQ18" s="539"/>
      <c r="LBS18" s="540"/>
      <c r="LBT18" s="540"/>
      <c r="LBU18" s="542"/>
      <c r="LBV18" s="541"/>
      <c r="LBW18" s="537"/>
      <c r="LBX18" s="6"/>
      <c r="LBY18" s="275"/>
      <c r="LBZ18" s="275"/>
      <c r="LCA18" s="275"/>
      <c r="LCB18" s="275"/>
      <c r="LCC18" s="275"/>
      <c r="LCD18" s="276"/>
      <c r="LCE18" s="277"/>
      <c r="LCF18" s="277"/>
      <c r="LCG18" s="277"/>
      <c r="LCH18" s="277"/>
      <c r="LCI18" s="274"/>
      <c r="LCJ18" s="265"/>
      <c r="LCK18" s="537"/>
      <c r="LCL18" s="537"/>
      <c r="LCM18" s="538"/>
      <c r="LCN18" s="539"/>
      <c r="LCP18" s="540"/>
      <c r="LCQ18" s="540"/>
      <c r="LCR18" s="542"/>
      <c r="LCS18" s="541"/>
      <c r="LCT18" s="537"/>
      <c r="LCU18" s="6"/>
      <c r="LCV18" s="275"/>
      <c r="LCW18" s="275"/>
      <c r="LCX18" s="275"/>
      <c r="LCY18" s="275"/>
      <c r="LCZ18" s="275"/>
      <c r="LDA18" s="276"/>
      <c r="LDB18" s="277"/>
      <c r="LDC18" s="277"/>
      <c r="LDD18" s="277"/>
      <c r="LDE18" s="277"/>
      <c r="LDF18" s="274"/>
      <c r="LDG18" s="265"/>
      <c r="LDH18" s="537"/>
      <c r="LDI18" s="537"/>
      <c r="LDJ18" s="538"/>
      <c r="LDK18" s="539"/>
      <c r="LDM18" s="540"/>
      <c r="LDN18" s="540"/>
      <c r="LDO18" s="542"/>
      <c r="LDP18" s="541"/>
      <c r="LDQ18" s="537"/>
      <c r="LDR18" s="6"/>
      <c r="LDS18" s="275"/>
      <c r="LDT18" s="275"/>
      <c r="LDU18" s="275"/>
      <c r="LDV18" s="275"/>
      <c r="LDW18" s="275"/>
      <c r="LDX18" s="276"/>
      <c r="LDY18" s="277"/>
      <c r="LDZ18" s="277"/>
      <c r="LEA18" s="277"/>
      <c r="LEB18" s="277"/>
      <c r="LEC18" s="274"/>
      <c r="LED18" s="265"/>
      <c r="LEE18" s="537"/>
      <c r="LEF18" s="537"/>
      <c r="LEG18" s="538"/>
      <c r="LEH18" s="539"/>
      <c r="LEJ18" s="540"/>
      <c r="LEK18" s="540"/>
      <c r="LEL18" s="542"/>
      <c r="LEM18" s="541"/>
      <c r="LEN18" s="537"/>
      <c r="LEO18" s="6"/>
      <c r="LEP18" s="275"/>
      <c r="LEQ18" s="275"/>
      <c r="LER18" s="275"/>
      <c r="LES18" s="275"/>
      <c r="LET18" s="275"/>
      <c r="LEU18" s="276"/>
      <c r="LEV18" s="277"/>
      <c r="LEW18" s="277"/>
      <c r="LEX18" s="277"/>
      <c r="LEY18" s="277"/>
      <c r="LEZ18" s="274"/>
      <c r="LFA18" s="265"/>
      <c r="LFB18" s="537"/>
      <c r="LFC18" s="537"/>
      <c r="LFD18" s="538"/>
      <c r="LFE18" s="539"/>
      <c r="LFG18" s="540"/>
      <c r="LFH18" s="540"/>
      <c r="LFI18" s="542"/>
      <c r="LFJ18" s="541"/>
      <c r="LFK18" s="537"/>
      <c r="LFL18" s="6"/>
      <c r="LFM18" s="275"/>
      <c r="LFN18" s="275"/>
      <c r="LFO18" s="275"/>
      <c r="LFP18" s="275"/>
      <c r="LFQ18" s="275"/>
      <c r="LFR18" s="276"/>
      <c r="LFS18" s="277"/>
      <c r="LFT18" s="277"/>
      <c r="LFU18" s="277"/>
      <c r="LFV18" s="277"/>
      <c r="LFW18" s="274"/>
      <c r="LFX18" s="265"/>
      <c r="LFY18" s="537"/>
      <c r="LFZ18" s="537"/>
      <c r="LGA18" s="538"/>
      <c r="LGB18" s="539"/>
      <c r="LGD18" s="540"/>
      <c r="LGE18" s="540"/>
      <c r="LGF18" s="542"/>
      <c r="LGG18" s="541"/>
      <c r="LGH18" s="537"/>
      <c r="LGI18" s="6"/>
      <c r="LGJ18" s="275"/>
      <c r="LGK18" s="275"/>
      <c r="LGL18" s="275"/>
      <c r="LGM18" s="275"/>
      <c r="LGN18" s="275"/>
      <c r="LGO18" s="276"/>
      <c r="LGP18" s="277"/>
      <c r="LGQ18" s="277"/>
      <c r="LGR18" s="277"/>
      <c r="LGS18" s="277"/>
      <c r="LGT18" s="274"/>
      <c r="LGU18" s="265"/>
      <c r="LGV18" s="537"/>
      <c r="LGW18" s="537"/>
      <c r="LGX18" s="538"/>
      <c r="LGY18" s="539"/>
      <c r="LHA18" s="540"/>
      <c r="LHB18" s="540"/>
      <c r="LHC18" s="542"/>
      <c r="LHD18" s="541"/>
      <c r="LHE18" s="537"/>
      <c r="LHF18" s="6"/>
      <c r="LHG18" s="275"/>
      <c r="LHH18" s="275"/>
      <c r="LHI18" s="275"/>
      <c r="LHJ18" s="275"/>
      <c r="LHK18" s="275"/>
      <c r="LHL18" s="276"/>
      <c r="LHM18" s="277"/>
      <c r="LHN18" s="277"/>
      <c r="LHO18" s="277"/>
      <c r="LHP18" s="277"/>
      <c r="LHQ18" s="274"/>
      <c r="LHR18" s="265"/>
      <c r="LHS18" s="537"/>
      <c r="LHT18" s="537"/>
      <c r="LHU18" s="538"/>
      <c r="LHV18" s="539"/>
      <c r="LHX18" s="540"/>
      <c r="LHY18" s="540"/>
      <c r="LHZ18" s="542"/>
      <c r="LIA18" s="541"/>
      <c r="LIB18" s="537"/>
      <c r="LIC18" s="6"/>
      <c r="LID18" s="275"/>
      <c r="LIE18" s="275"/>
      <c r="LIF18" s="275"/>
      <c r="LIG18" s="275"/>
      <c r="LIH18" s="275"/>
      <c r="LII18" s="276"/>
      <c r="LIJ18" s="277"/>
      <c r="LIK18" s="277"/>
      <c r="LIL18" s="277"/>
      <c r="LIM18" s="277"/>
      <c r="LIN18" s="274"/>
      <c r="LIO18" s="265"/>
      <c r="LIP18" s="537"/>
      <c r="LIQ18" s="537"/>
      <c r="LIR18" s="538"/>
      <c r="LIS18" s="539"/>
      <c r="LIU18" s="540"/>
      <c r="LIV18" s="540"/>
      <c r="LIW18" s="542"/>
      <c r="LIX18" s="541"/>
      <c r="LIY18" s="537"/>
      <c r="LIZ18" s="6"/>
      <c r="LJA18" s="275"/>
      <c r="LJB18" s="275"/>
      <c r="LJC18" s="275"/>
      <c r="LJD18" s="275"/>
      <c r="LJE18" s="275"/>
      <c r="LJF18" s="276"/>
      <c r="LJG18" s="277"/>
      <c r="LJH18" s="277"/>
      <c r="LJI18" s="277"/>
      <c r="LJJ18" s="277"/>
      <c r="LJK18" s="274"/>
      <c r="LJL18" s="265"/>
      <c r="LJM18" s="537"/>
      <c r="LJN18" s="537"/>
      <c r="LJO18" s="538"/>
      <c r="LJP18" s="539"/>
      <c r="LJR18" s="540"/>
      <c r="LJS18" s="540"/>
      <c r="LJT18" s="542"/>
      <c r="LJU18" s="541"/>
      <c r="LJV18" s="537"/>
      <c r="LJW18" s="6"/>
      <c r="LJX18" s="275"/>
      <c r="LJY18" s="275"/>
      <c r="LJZ18" s="275"/>
      <c r="LKA18" s="275"/>
      <c r="LKB18" s="275"/>
      <c r="LKC18" s="276"/>
      <c r="LKD18" s="277"/>
      <c r="LKE18" s="277"/>
      <c r="LKF18" s="277"/>
      <c r="LKG18" s="277"/>
      <c r="LKH18" s="274"/>
      <c r="LKI18" s="265"/>
      <c r="LKJ18" s="537"/>
      <c r="LKK18" s="537"/>
      <c r="LKL18" s="538"/>
      <c r="LKM18" s="539"/>
      <c r="LKO18" s="540"/>
      <c r="LKP18" s="540"/>
      <c r="LKQ18" s="542"/>
      <c r="LKR18" s="541"/>
      <c r="LKS18" s="537"/>
      <c r="LKT18" s="6"/>
      <c r="LKU18" s="275"/>
      <c r="LKV18" s="275"/>
      <c r="LKW18" s="275"/>
      <c r="LKX18" s="275"/>
      <c r="LKY18" s="275"/>
      <c r="LKZ18" s="276"/>
      <c r="LLA18" s="277"/>
      <c r="LLB18" s="277"/>
      <c r="LLC18" s="277"/>
      <c r="LLD18" s="277"/>
      <c r="LLE18" s="274"/>
      <c r="LLF18" s="265"/>
      <c r="LLG18" s="537"/>
      <c r="LLH18" s="537"/>
      <c r="LLI18" s="538"/>
      <c r="LLJ18" s="539"/>
      <c r="LLL18" s="540"/>
      <c r="LLM18" s="540"/>
      <c r="LLN18" s="542"/>
      <c r="LLO18" s="541"/>
      <c r="LLP18" s="537"/>
      <c r="LLQ18" s="6"/>
      <c r="LLR18" s="275"/>
      <c r="LLS18" s="275"/>
      <c r="LLT18" s="275"/>
      <c r="LLU18" s="275"/>
      <c r="LLV18" s="275"/>
      <c r="LLW18" s="276"/>
      <c r="LLX18" s="277"/>
      <c r="LLY18" s="277"/>
      <c r="LLZ18" s="277"/>
      <c r="LMA18" s="277"/>
      <c r="LMB18" s="274"/>
      <c r="LMC18" s="265"/>
      <c r="LMD18" s="537"/>
      <c r="LME18" s="537"/>
      <c r="LMF18" s="538"/>
      <c r="LMG18" s="539"/>
      <c r="LMI18" s="540"/>
      <c r="LMJ18" s="540"/>
      <c r="LMK18" s="542"/>
      <c r="LML18" s="541"/>
      <c r="LMM18" s="537"/>
      <c r="LMN18" s="6"/>
      <c r="LMO18" s="275"/>
      <c r="LMP18" s="275"/>
      <c r="LMQ18" s="275"/>
      <c r="LMR18" s="275"/>
      <c r="LMS18" s="275"/>
      <c r="LMT18" s="276"/>
      <c r="LMU18" s="277"/>
      <c r="LMV18" s="277"/>
      <c r="LMW18" s="277"/>
      <c r="LMX18" s="277"/>
      <c r="LMY18" s="274"/>
      <c r="LMZ18" s="265"/>
      <c r="LNA18" s="537"/>
      <c r="LNB18" s="537"/>
      <c r="LNC18" s="538"/>
      <c r="LND18" s="539"/>
      <c r="LNF18" s="540"/>
      <c r="LNG18" s="540"/>
      <c r="LNH18" s="542"/>
      <c r="LNI18" s="541"/>
      <c r="LNJ18" s="537"/>
      <c r="LNK18" s="6"/>
      <c r="LNL18" s="275"/>
      <c r="LNM18" s="275"/>
      <c r="LNN18" s="275"/>
      <c r="LNO18" s="275"/>
      <c r="LNP18" s="275"/>
      <c r="LNQ18" s="276"/>
      <c r="LNR18" s="277"/>
      <c r="LNS18" s="277"/>
      <c r="LNT18" s="277"/>
      <c r="LNU18" s="277"/>
      <c r="LNV18" s="274"/>
      <c r="LNW18" s="265"/>
      <c r="LNX18" s="537"/>
      <c r="LNY18" s="537"/>
      <c r="LNZ18" s="538"/>
      <c r="LOA18" s="539"/>
      <c r="LOC18" s="540"/>
      <c r="LOD18" s="540"/>
      <c r="LOE18" s="542"/>
      <c r="LOF18" s="541"/>
      <c r="LOG18" s="537"/>
      <c r="LOH18" s="6"/>
      <c r="LOI18" s="275"/>
      <c r="LOJ18" s="275"/>
      <c r="LOK18" s="275"/>
      <c r="LOL18" s="275"/>
      <c r="LOM18" s="275"/>
      <c r="LON18" s="276"/>
      <c r="LOO18" s="277"/>
      <c r="LOP18" s="277"/>
      <c r="LOQ18" s="277"/>
      <c r="LOR18" s="277"/>
      <c r="LOS18" s="274"/>
      <c r="LOT18" s="265"/>
      <c r="LOU18" s="537"/>
      <c r="LOV18" s="537"/>
      <c r="LOW18" s="538"/>
      <c r="LOX18" s="539"/>
      <c r="LOZ18" s="540"/>
      <c r="LPA18" s="540"/>
      <c r="LPB18" s="542"/>
      <c r="LPC18" s="541"/>
      <c r="LPD18" s="537"/>
      <c r="LPE18" s="6"/>
      <c r="LPF18" s="275"/>
      <c r="LPG18" s="275"/>
      <c r="LPH18" s="275"/>
      <c r="LPI18" s="275"/>
      <c r="LPJ18" s="275"/>
      <c r="LPK18" s="276"/>
      <c r="LPL18" s="277"/>
      <c r="LPM18" s="277"/>
      <c r="LPN18" s="277"/>
      <c r="LPO18" s="277"/>
      <c r="LPP18" s="274"/>
      <c r="LPQ18" s="265"/>
      <c r="LPR18" s="537"/>
      <c r="LPS18" s="537"/>
      <c r="LPT18" s="538"/>
      <c r="LPU18" s="539"/>
      <c r="LPW18" s="540"/>
      <c r="LPX18" s="540"/>
      <c r="LPY18" s="542"/>
      <c r="LPZ18" s="541"/>
      <c r="LQA18" s="537"/>
      <c r="LQB18" s="6"/>
      <c r="LQC18" s="275"/>
      <c r="LQD18" s="275"/>
      <c r="LQE18" s="275"/>
      <c r="LQF18" s="275"/>
      <c r="LQG18" s="275"/>
      <c r="LQH18" s="276"/>
      <c r="LQI18" s="277"/>
      <c r="LQJ18" s="277"/>
      <c r="LQK18" s="277"/>
      <c r="LQL18" s="277"/>
      <c r="LQM18" s="274"/>
      <c r="LQN18" s="265"/>
      <c r="LQO18" s="537"/>
      <c r="LQP18" s="537"/>
      <c r="LQQ18" s="538"/>
      <c r="LQR18" s="539"/>
      <c r="LQT18" s="540"/>
      <c r="LQU18" s="540"/>
      <c r="LQV18" s="542"/>
      <c r="LQW18" s="541"/>
      <c r="LQX18" s="537"/>
      <c r="LQY18" s="6"/>
      <c r="LQZ18" s="275"/>
      <c r="LRA18" s="275"/>
      <c r="LRB18" s="275"/>
      <c r="LRC18" s="275"/>
      <c r="LRD18" s="275"/>
      <c r="LRE18" s="276"/>
      <c r="LRF18" s="277"/>
      <c r="LRG18" s="277"/>
      <c r="LRH18" s="277"/>
      <c r="LRI18" s="277"/>
      <c r="LRJ18" s="274"/>
      <c r="LRK18" s="265"/>
      <c r="LRL18" s="537"/>
      <c r="LRM18" s="537"/>
      <c r="LRN18" s="538"/>
      <c r="LRO18" s="539"/>
      <c r="LRQ18" s="540"/>
      <c r="LRR18" s="540"/>
      <c r="LRS18" s="542"/>
      <c r="LRT18" s="541"/>
      <c r="LRU18" s="537"/>
      <c r="LRV18" s="6"/>
      <c r="LRW18" s="275"/>
      <c r="LRX18" s="275"/>
      <c r="LRY18" s="275"/>
      <c r="LRZ18" s="275"/>
      <c r="LSA18" s="275"/>
      <c r="LSB18" s="276"/>
      <c r="LSC18" s="277"/>
      <c r="LSD18" s="277"/>
      <c r="LSE18" s="277"/>
      <c r="LSF18" s="277"/>
      <c r="LSG18" s="274"/>
      <c r="LSH18" s="265"/>
      <c r="LSI18" s="537"/>
      <c r="LSJ18" s="537"/>
      <c r="LSK18" s="538"/>
      <c r="LSL18" s="539"/>
      <c r="LSN18" s="540"/>
      <c r="LSO18" s="540"/>
      <c r="LSP18" s="542"/>
      <c r="LSQ18" s="541"/>
      <c r="LSR18" s="537"/>
      <c r="LSS18" s="6"/>
      <c r="LST18" s="275"/>
      <c r="LSU18" s="275"/>
      <c r="LSV18" s="275"/>
      <c r="LSW18" s="275"/>
      <c r="LSX18" s="275"/>
      <c r="LSY18" s="276"/>
      <c r="LSZ18" s="277"/>
      <c r="LTA18" s="277"/>
      <c r="LTB18" s="277"/>
      <c r="LTC18" s="277"/>
      <c r="LTD18" s="274"/>
      <c r="LTE18" s="265"/>
      <c r="LTF18" s="537"/>
      <c r="LTG18" s="537"/>
      <c r="LTH18" s="538"/>
      <c r="LTI18" s="539"/>
      <c r="LTK18" s="540"/>
      <c r="LTL18" s="540"/>
      <c r="LTM18" s="542"/>
      <c r="LTN18" s="541"/>
      <c r="LTO18" s="537"/>
      <c r="LTP18" s="6"/>
      <c r="LTQ18" s="275"/>
      <c r="LTR18" s="275"/>
      <c r="LTS18" s="275"/>
      <c r="LTT18" s="275"/>
      <c r="LTU18" s="275"/>
      <c r="LTV18" s="276"/>
      <c r="LTW18" s="277"/>
      <c r="LTX18" s="277"/>
      <c r="LTY18" s="277"/>
      <c r="LTZ18" s="277"/>
      <c r="LUA18" s="274"/>
      <c r="LUB18" s="265"/>
      <c r="LUC18" s="537"/>
      <c r="LUD18" s="537"/>
      <c r="LUE18" s="538"/>
      <c r="LUF18" s="539"/>
      <c r="LUH18" s="540"/>
      <c r="LUI18" s="540"/>
      <c r="LUJ18" s="542"/>
      <c r="LUK18" s="541"/>
      <c r="LUL18" s="537"/>
      <c r="LUM18" s="6"/>
      <c r="LUN18" s="275"/>
      <c r="LUO18" s="275"/>
      <c r="LUP18" s="275"/>
      <c r="LUQ18" s="275"/>
      <c r="LUR18" s="275"/>
      <c r="LUS18" s="276"/>
      <c r="LUT18" s="277"/>
      <c r="LUU18" s="277"/>
      <c r="LUV18" s="277"/>
      <c r="LUW18" s="277"/>
      <c r="LUX18" s="274"/>
      <c r="LUY18" s="265"/>
      <c r="LUZ18" s="537"/>
      <c r="LVA18" s="537"/>
      <c r="LVB18" s="538"/>
      <c r="LVC18" s="539"/>
      <c r="LVE18" s="540"/>
      <c r="LVF18" s="540"/>
      <c r="LVG18" s="542"/>
      <c r="LVH18" s="541"/>
      <c r="LVI18" s="537"/>
      <c r="LVJ18" s="6"/>
      <c r="LVK18" s="275"/>
      <c r="LVL18" s="275"/>
      <c r="LVM18" s="275"/>
      <c r="LVN18" s="275"/>
      <c r="LVO18" s="275"/>
      <c r="LVP18" s="276"/>
      <c r="LVQ18" s="277"/>
      <c r="LVR18" s="277"/>
      <c r="LVS18" s="277"/>
      <c r="LVT18" s="277"/>
      <c r="LVU18" s="274"/>
      <c r="LVV18" s="265"/>
      <c r="LVW18" s="537"/>
      <c r="LVX18" s="537"/>
      <c r="LVY18" s="538"/>
      <c r="LVZ18" s="539"/>
      <c r="LWB18" s="540"/>
      <c r="LWC18" s="540"/>
      <c r="LWD18" s="542"/>
      <c r="LWE18" s="541"/>
      <c r="LWF18" s="537"/>
      <c r="LWG18" s="6"/>
      <c r="LWH18" s="275"/>
      <c r="LWI18" s="275"/>
      <c r="LWJ18" s="275"/>
      <c r="LWK18" s="275"/>
      <c r="LWL18" s="275"/>
      <c r="LWM18" s="276"/>
      <c r="LWN18" s="277"/>
      <c r="LWO18" s="277"/>
      <c r="LWP18" s="277"/>
      <c r="LWQ18" s="277"/>
      <c r="LWR18" s="274"/>
      <c r="LWS18" s="265"/>
      <c r="LWT18" s="537"/>
      <c r="LWU18" s="537"/>
      <c r="LWV18" s="538"/>
      <c r="LWW18" s="539"/>
      <c r="LWY18" s="540"/>
      <c r="LWZ18" s="540"/>
      <c r="LXA18" s="542"/>
      <c r="LXB18" s="541"/>
      <c r="LXC18" s="537"/>
      <c r="LXD18" s="6"/>
      <c r="LXE18" s="275"/>
      <c r="LXF18" s="275"/>
      <c r="LXG18" s="275"/>
      <c r="LXH18" s="275"/>
      <c r="LXI18" s="275"/>
      <c r="LXJ18" s="276"/>
      <c r="LXK18" s="277"/>
      <c r="LXL18" s="277"/>
      <c r="LXM18" s="277"/>
      <c r="LXN18" s="277"/>
      <c r="LXO18" s="274"/>
      <c r="LXP18" s="265"/>
      <c r="LXQ18" s="537"/>
      <c r="LXR18" s="537"/>
      <c r="LXS18" s="538"/>
      <c r="LXT18" s="539"/>
      <c r="LXV18" s="540"/>
      <c r="LXW18" s="540"/>
      <c r="LXX18" s="542"/>
      <c r="LXY18" s="541"/>
      <c r="LXZ18" s="537"/>
      <c r="LYA18" s="6"/>
      <c r="LYB18" s="275"/>
      <c r="LYC18" s="275"/>
      <c r="LYD18" s="275"/>
      <c r="LYE18" s="275"/>
      <c r="LYF18" s="275"/>
      <c r="LYG18" s="276"/>
      <c r="LYH18" s="277"/>
      <c r="LYI18" s="277"/>
      <c r="LYJ18" s="277"/>
      <c r="LYK18" s="277"/>
      <c r="LYL18" s="274"/>
      <c r="LYM18" s="265"/>
      <c r="LYN18" s="537"/>
      <c r="LYO18" s="537"/>
      <c r="LYP18" s="538"/>
      <c r="LYQ18" s="539"/>
      <c r="LYS18" s="540"/>
      <c r="LYT18" s="540"/>
      <c r="LYU18" s="542"/>
      <c r="LYV18" s="541"/>
      <c r="LYW18" s="537"/>
      <c r="LYX18" s="6"/>
      <c r="LYY18" s="275"/>
      <c r="LYZ18" s="275"/>
      <c r="LZA18" s="275"/>
      <c r="LZB18" s="275"/>
      <c r="LZC18" s="275"/>
      <c r="LZD18" s="276"/>
      <c r="LZE18" s="277"/>
      <c r="LZF18" s="277"/>
      <c r="LZG18" s="277"/>
      <c r="LZH18" s="277"/>
      <c r="LZI18" s="274"/>
      <c r="LZJ18" s="265"/>
      <c r="LZK18" s="537"/>
      <c r="LZL18" s="537"/>
      <c r="LZM18" s="538"/>
      <c r="LZN18" s="539"/>
      <c r="LZP18" s="540"/>
      <c r="LZQ18" s="540"/>
      <c r="LZR18" s="542"/>
      <c r="LZS18" s="541"/>
      <c r="LZT18" s="537"/>
      <c r="LZU18" s="6"/>
      <c r="LZV18" s="275"/>
      <c r="LZW18" s="275"/>
      <c r="LZX18" s="275"/>
      <c r="LZY18" s="275"/>
      <c r="LZZ18" s="275"/>
      <c r="MAA18" s="276"/>
      <c r="MAB18" s="277"/>
      <c r="MAC18" s="277"/>
      <c r="MAD18" s="277"/>
      <c r="MAE18" s="277"/>
      <c r="MAF18" s="274"/>
      <c r="MAG18" s="265"/>
      <c r="MAH18" s="537"/>
      <c r="MAI18" s="537"/>
      <c r="MAJ18" s="538"/>
      <c r="MAK18" s="539"/>
      <c r="MAM18" s="540"/>
      <c r="MAN18" s="540"/>
      <c r="MAO18" s="542"/>
      <c r="MAP18" s="541"/>
      <c r="MAQ18" s="537"/>
      <c r="MAR18" s="6"/>
      <c r="MAS18" s="275"/>
      <c r="MAT18" s="275"/>
      <c r="MAU18" s="275"/>
      <c r="MAV18" s="275"/>
      <c r="MAW18" s="275"/>
      <c r="MAX18" s="276"/>
      <c r="MAY18" s="277"/>
      <c r="MAZ18" s="277"/>
      <c r="MBA18" s="277"/>
      <c r="MBB18" s="277"/>
      <c r="MBC18" s="274"/>
      <c r="MBD18" s="265"/>
      <c r="MBE18" s="537"/>
      <c r="MBF18" s="537"/>
      <c r="MBG18" s="538"/>
      <c r="MBH18" s="539"/>
      <c r="MBJ18" s="540"/>
      <c r="MBK18" s="540"/>
      <c r="MBL18" s="542"/>
      <c r="MBM18" s="541"/>
      <c r="MBN18" s="537"/>
      <c r="MBO18" s="6"/>
      <c r="MBP18" s="275"/>
      <c r="MBQ18" s="275"/>
      <c r="MBR18" s="275"/>
      <c r="MBS18" s="275"/>
      <c r="MBT18" s="275"/>
      <c r="MBU18" s="276"/>
      <c r="MBV18" s="277"/>
      <c r="MBW18" s="277"/>
      <c r="MBX18" s="277"/>
      <c r="MBY18" s="277"/>
      <c r="MBZ18" s="274"/>
      <c r="MCA18" s="265"/>
      <c r="MCB18" s="537"/>
      <c r="MCC18" s="537"/>
      <c r="MCD18" s="538"/>
      <c r="MCE18" s="539"/>
      <c r="MCG18" s="540"/>
      <c r="MCH18" s="540"/>
      <c r="MCI18" s="542"/>
      <c r="MCJ18" s="541"/>
      <c r="MCK18" s="537"/>
      <c r="MCL18" s="6"/>
      <c r="MCM18" s="275"/>
      <c r="MCN18" s="275"/>
      <c r="MCO18" s="275"/>
      <c r="MCP18" s="275"/>
      <c r="MCQ18" s="275"/>
      <c r="MCR18" s="276"/>
      <c r="MCS18" s="277"/>
      <c r="MCT18" s="277"/>
      <c r="MCU18" s="277"/>
      <c r="MCV18" s="277"/>
      <c r="MCW18" s="274"/>
      <c r="MCX18" s="265"/>
      <c r="MCY18" s="537"/>
      <c r="MCZ18" s="537"/>
      <c r="MDA18" s="538"/>
      <c r="MDB18" s="539"/>
      <c r="MDD18" s="540"/>
      <c r="MDE18" s="540"/>
      <c r="MDF18" s="542"/>
      <c r="MDG18" s="541"/>
      <c r="MDH18" s="537"/>
      <c r="MDI18" s="6"/>
      <c r="MDJ18" s="275"/>
      <c r="MDK18" s="275"/>
      <c r="MDL18" s="275"/>
      <c r="MDM18" s="275"/>
      <c r="MDN18" s="275"/>
      <c r="MDO18" s="276"/>
      <c r="MDP18" s="277"/>
      <c r="MDQ18" s="277"/>
      <c r="MDR18" s="277"/>
      <c r="MDS18" s="277"/>
      <c r="MDT18" s="274"/>
      <c r="MDU18" s="265"/>
      <c r="MDV18" s="537"/>
      <c r="MDW18" s="537"/>
      <c r="MDX18" s="538"/>
      <c r="MDY18" s="539"/>
      <c r="MEA18" s="540"/>
      <c r="MEB18" s="540"/>
      <c r="MEC18" s="542"/>
      <c r="MED18" s="541"/>
      <c r="MEE18" s="537"/>
      <c r="MEF18" s="6"/>
      <c r="MEG18" s="275"/>
      <c r="MEH18" s="275"/>
      <c r="MEI18" s="275"/>
      <c r="MEJ18" s="275"/>
      <c r="MEK18" s="275"/>
      <c r="MEL18" s="276"/>
      <c r="MEM18" s="277"/>
      <c r="MEN18" s="277"/>
      <c r="MEO18" s="277"/>
      <c r="MEP18" s="277"/>
      <c r="MEQ18" s="274"/>
      <c r="MER18" s="265"/>
      <c r="MES18" s="537"/>
      <c r="MET18" s="537"/>
      <c r="MEU18" s="538"/>
      <c r="MEV18" s="539"/>
      <c r="MEX18" s="540"/>
      <c r="MEY18" s="540"/>
      <c r="MEZ18" s="542"/>
      <c r="MFA18" s="541"/>
      <c r="MFB18" s="537"/>
      <c r="MFC18" s="6"/>
      <c r="MFD18" s="275"/>
      <c r="MFE18" s="275"/>
      <c r="MFF18" s="275"/>
      <c r="MFG18" s="275"/>
      <c r="MFH18" s="275"/>
      <c r="MFI18" s="276"/>
      <c r="MFJ18" s="277"/>
      <c r="MFK18" s="277"/>
      <c r="MFL18" s="277"/>
      <c r="MFM18" s="277"/>
      <c r="MFN18" s="274"/>
      <c r="MFO18" s="265"/>
      <c r="MFP18" s="537"/>
      <c r="MFQ18" s="537"/>
      <c r="MFR18" s="538"/>
      <c r="MFS18" s="539"/>
      <c r="MFU18" s="540"/>
      <c r="MFV18" s="540"/>
      <c r="MFW18" s="542"/>
      <c r="MFX18" s="541"/>
      <c r="MFY18" s="537"/>
      <c r="MFZ18" s="6"/>
      <c r="MGA18" s="275"/>
      <c r="MGB18" s="275"/>
      <c r="MGC18" s="275"/>
      <c r="MGD18" s="275"/>
      <c r="MGE18" s="275"/>
      <c r="MGF18" s="276"/>
      <c r="MGG18" s="277"/>
      <c r="MGH18" s="277"/>
      <c r="MGI18" s="277"/>
      <c r="MGJ18" s="277"/>
      <c r="MGK18" s="274"/>
      <c r="MGL18" s="265"/>
      <c r="MGM18" s="537"/>
      <c r="MGN18" s="537"/>
      <c r="MGO18" s="538"/>
      <c r="MGP18" s="539"/>
      <c r="MGR18" s="540"/>
      <c r="MGS18" s="540"/>
      <c r="MGT18" s="542"/>
      <c r="MGU18" s="541"/>
      <c r="MGV18" s="537"/>
      <c r="MGW18" s="6"/>
      <c r="MGX18" s="275"/>
      <c r="MGY18" s="275"/>
      <c r="MGZ18" s="275"/>
      <c r="MHA18" s="275"/>
      <c r="MHB18" s="275"/>
      <c r="MHC18" s="276"/>
      <c r="MHD18" s="277"/>
      <c r="MHE18" s="277"/>
      <c r="MHF18" s="277"/>
      <c r="MHG18" s="277"/>
      <c r="MHH18" s="274"/>
      <c r="MHI18" s="265"/>
      <c r="MHJ18" s="537"/>
      <c r="MHK18" s="537"/>
      <c r="MHL18" s="538"/>
      <c r="MHM18" s="539"/>
      <c r="MHO18" s="540"/>
      <c r="MHP18" s="540"/>
      <c r="MHQ18" s="542"/>
      <c r="MHR18" s="541"/>
      <c r="MHS18" s="537"/>
      <c r="MHT18" s="6"/>
      <c r="MHU18" s="275"/>
      <c r="MHV18" s="275"/>
      <c r="MHW18" s="275"/>
      <c r="MHX18" s="275"/>
      <c r="MHY18" s="275"/>
      <c r="MHZ18" s="276"/>
      <c r="MIA18" s="277"/>
      <c r="MIB18" s="277"/>
      <c r="MIC18" s="277"/>
      <c r="MID18" s="277"/>
      <c r="MIE18" s="274"/>
      <c r="MIF18" s="265"/>
      <c r="MIG18" s="537"/>
      <c r="MIH18" s="537"/>
      <c r="MII18" s="538"/>
      <c r="MIJ18" s="539"/>
      <c r="MIL18" s="540"/>
      <c r="MIM18" s="540"/>
      <c r="MIN18" s="542"/>
      <c r="MIO18" s="541"/>
      <c r="MIP18" s="537"/>
      <c r="MIQ18" s="6"/>
      <c r="MIR18" s="275"/>
      <c r="MIS18" s="275"/>
      <c r="MIT18" s="275"/>
      <c r="MIU18" s="275"/>
      <c r="MIV18" s="275"/>
      <c r="MIW18" s="276"/>
      <c r="MIX18" s="277"/>
      <c r="MIY18" s="277"/>
      <c r="MIZ18" s="277"/>
      <c r="MJA18" s="277"/>
      <c r="MJB18" s="274"/>
      <c r="MJC18" s="265"/>
      <c r="MJD18" s="537"/>
      <c r="MJE18" s="537"/>
      <c r="MJF18" s="538"/>
      <c r="MJG18" s="539"/>
      <c r="MJI18" s="540"/>
      <c r="MJJ18" s="540"/>
      <c r="MJK18" s="542"/>
      <c r="MJL18" s="541"/>
      <c r="MJM18" s="537"/>
      <c r="MJN18" s="6"/>
      <c r="MJO18" s="275"/>
      <c r="MJP18" s="275"/>
      <c r="MJQ18" s="275"/>
      <c r="MJR18" s="275"/>
      <c r="MJS18" s="275"/>
      <c r="MJT18" s="276"/>
      <c r="MJU18" s="277"/>
      <c r="MJV18" s="277"/>
      <c r="MJW18" s="277"/>
      <c r="MJX18" s="277"/>
      <c r="MJY18" s="274"/>
      <c r="MJZ18" s="265"/>
      <c r="MKA18" s="537"/>
      <c r="MKB18" s="537"/>
      <c r="MKC18" s="538"/>
      <c r="MKD18" s="539"/>
      <c r="MKF18" s="540"/>
      <c r="MKG18" s="540"/>
      <c r="MKH18" s="542"/>
      <c r="MKI18" s="541"/>
      <c r="MKJ18" s="537"/>
      <c r="MKK18" s="6"/>
      <c r="MKL18" s="275"/>
      <c r="MKM18" s="275"/>
      <c r="MKN18" s="275"/>
      <c r="MKO18" s="275"/>
      <c r="MKP18" s="275"/>
      <c r="MKQ18" s="276"/>
      <c r="MKR18" s="277"/>
      <c r="MKS18" s="277"/>
      <c r="MKT18" s="277"/>
      <c r="MKU18" s="277"/>
      <c r="MKV18" s="274"/>
      <c r="MKW18" s="265"/>
      <c r="MKX18" s="537"/>
      <c r="MKY18" s="537"/>
      <c r="MKZ18" s="538"/>
      <c r="MLA18" s="539"/>
      <c r="MLC18" s="540"/>
      <c r="MLD18" s="540"/>
      <c r="MLE18" s="542"/>
      <c r="MLF18" s="541"/>
      <c r="MLG18" s="537"/>
      <c r="MLH18" s="6"/>
      <c r="MLI18" s="275"/>
      <c r="MLJ18" s="275"/>
      <c r="MLK18" s="275"/>
      <c r="MLL18" s="275"/>
      <c r="MLM18" s="275"/>
      <c r="MLN18" s="276"/>
      <c r="MLO18" s="277"/>
      <c r="MLP18" s="277"/>
      <c r="MLQ18" s="277"/>
      <c r="MLR18" s="277"/>
      <c r="MLS18" s="274"/>
      <c r="MLT18" s="265"/>
      <c r="MLU18" s="537"/>
      <c r="MLV18" s="537"/>
      <c r="MLW18" s="538"/>
      <c r="MLX18" s="539"/>
      <c r="MLZ18" s="540"/>
      <c r="MMA18" s="540"/>
      <c r="MMB18" s="542"/>
      <c r="MMC18" s="541"/>
      <c r="MMD18" s="537"/>
      <c r="MME18" s="6"/>
      <c r="MMF18" s="275"/>
      <c r="MMG18" s="275"/>
      <c r="MMH18" s="275"/>
      <c r="MMI18" s="275"/>
      <c r="MMJ18" s="275"/>
      <c r="MMK18" s="276"/>
      <c r="MML18" s="277"/>
      <c r="MMM18" s="277"/>
      <c r="MMN18" s="277"/>
      <c r="MMO18" s="277"/>
      <c r="MMP18" s="274"/>
      <c r="MMQ18" s="265"/>
      <c r="MMR18" s="537"/>
      <c r="MMS18" s="537"/>
      <c r="MMT18" s="538"/>
      <c r="MMU18" s="539"/>
      <c r="MMW18" s="540"/>
      <c r="MMX18" s="540"/>
      <c r="MMY18" s="542"/>
      <c r="MMZ18" s="541"/>
      <c r="MNA18" s="537"/>
      <c r="MNB18" s="6"/>
      <c r="MNC18" s="275"/>
      <c r="MND18" s="275"/>
      <c r="MNE18" s="275"/>
      <c r="MNF18" s="275"/>
      <c r="MNG18" s="275"/>
      <c r="MNH18" s="276"/>
      <c r="MNI18" s="277"/>
      <c r="MNJ18" s="277"/>
      <c r="MNK18" s="277"/>
      <c r="MNL18" s="277"/>
      <c r="MNM18" s="274"/>
      <c r="MNN18" s="265"/>
      <c r="MNO18" s="537"/>
      <c r="MNP18" s="537"/>
      <c r="MNQ18" s="538"/>
      <c r="MNR18" s="539"/>
      <c r="MNT18" s="540"/>
      <c r="MNU18" s="540"/>
      <c r="MNV18" s="542"/>
      <c r="MNW18" s="541"/>
      <c r="MNX18" s="537"/>
      <c r="MNY18" s="6"/>
      <c r="MNZ18" s="275"/>
      <c r="MOA18" s="275"/>
      <c r="MOB18" s="275"/>
      <c r="MOC18" s="275"/>
      <c r="MOD18" s="275"/>
      <c r="MOE18" s="276"/>
      <c r="MOF18" s="277"/>
      <c r="MOG18" s="277"/>
      <c r="MOH18" s="277"/>
      <c r="MOI18" s="277"/>
      <c r="MOJ18" s="274"/>
      <c r="MOK18" s="265"/>
      <c r="MOL18" s="537"/>
      <c r="MOM18" s="537"/>
      <c r="MON18" s="538"/>
      <c r="MOO18" s="539"/>
      <c r="MOQ18" s="540"/>
      <c r="MOR18" s="540"/>
      <c r="MOS18" s="542"/>
      <c r="MOT18" s="541"/>
      <c r="MOU18" s="537"/>
      <c r="MOV18" s="6"/>
      <c r="MOW18" s="275"/>
      <c r="MOX18" s="275"/>
      <c r="MOY18" s="275"/>
      <c r="MOZ18" s="275"/>
      <c r="MPA18" s="275"/>
      <c r="MPB18" s="276"/>
      <c r="MPC18" s="277"/>
      <c r="MPD18" s="277"/>
      <c r="MPE18" s="277"/>
      <c r="MPF18" s="277"/>
      <c r="MPG18" s="274"/>
      <c r="MPH18" s="265"/>
      <c r="MPI18" s="537"/>
      <c r="MPJ18" s="537"/>
      <c r="MPK18" s="538"/>
      <c r="MPL18" s="539"/>
      <c r="MPN18" s="540"/>
      <c r="MPO18" s="540"/>
      <c r="MPP18" s="542"/>
      <c r="MPQ18" s="541"/>
      <c r="MPR18" s="537"/>
      <c r="MPS18" s="6"/>
      <c r="MPT18" s="275"/>
      <c r="MPU18" s="275"/>
      <c r="MPV18" s="275"/>
      <c r="MPW18" s="275"/>
      <c r="MPX18" s="275"/>
      <c r="MPY18" s="276"/>
      <c r="MPZ18" s="277"/>
      <c r="MQA18" s="277"/>
      <c r="MQB18" s="277"/>
      <c r="MQC18" s="277"/>
      <c r="MQD18" s="274"/>
      <c r="MQE18" s="265"/>
      <c r="MQF18" s="537"/>
      <c r="MQG18" s="537"/>
      <c r="MQH18" s="538"/>
      <c r="MQI18" s="539"/>
      <c r="MQK18" s="540"/>
      <c r="MQL18" s="540"/>
      <c r="MQM18" s="542"/>
      <c r="MQN18" s="541"/>
      <c r="MQO18" s="537"/>
      <c r="MQP18" s="6"/>
      <c r="MQQ18" s="275"/>
      <c r="MQR18" s="275"/>
      <c r="MQS18" s="275"/>
      <c r="MQT18" s="275"/>
      <c r="MQU18" s="275"/>
      <c r="MQV18" s="276"/>
      <c r="MQW18" s="277"/>
      <c r="MQX18" s="277"/>
      <c r="MQY18" s="277"/>
      <c r="MQZ18" s="277"/>
      <c r="MRA18" s="274"/>
      <c r="MRB18" s="265"/>
      <c r="MRC18" s="537"/>
      <c r="MRD18" s="537"/>
      <c r="MRE18" s="538"/>
      <c r="MRF18" s="539"/>
      <c r="MRH18" s="540"/>
      <c r="MRI18" s="540"/>
      <c r="MRJ18" s="542"/>
      <c r="MRK18" s="541"/>
      <c r="MRL18" s="537"/>
      <c r="MRM18" s="6"/>
      <c r="MRN18" s="275"/>
      <c r="MRO18" s="275"/>
      <c r="MRP18" s="275"/>
      <c r="MRQ18" s="275"/>
      <c r="MRR18" s="275"/>
      <c r="MRS18" s="276"/>
      <c r="MRT18" s="277"/>
      <c r="MRU18" s="277"/>
      <c r="MRV18" s="277"/>
      <c r="MRW18" s="277"/>
      <c r="MRX18" s="274"/>
      <c r="MRY18" s="265"/>
      <c r="MRZ18" s="537"/>
      <c r="MSA18" s="537"/>
      <c r="MSB18" s="538"/>
      <c r="MSC18" s="539"/>
      <c r="MSE18" s="540"/>
      <c r="MSF18" s="540"/>
      <c r="MSG18" s="542"/>
      <c r="MSH18" s="541"/>
      <c r="MSI18" s="537"/>
      <c r="MSJ18" s="6"/>
      <c r="MSK18" s="275"/>
      <c r="MSL18" s="275"/>
      <c r="MSM18" s="275"/>
      <c r="MSN18" s="275"/>
      <c r="MSO18" s="275"/>
      <c r="MSP18" s="276"/>
      <c r="MSQ18" s="277"/>
      <c r="MSR18" s="277"/>
      <c r="MSS18" s="277"/>
      <c r="MST18" s="277"/>
      <c r="MSU18" s="274"/>
      <c r="MSV18" s="265"/>
      <c r="MSW18" s="537"/>
      <c r="MSX18" s="537"/>
      <c r="MSY18" s="538"/>
      <c r="MSZ18" s="539"/>
      <c r="MTB18" s="540"/>
      <c r="MTC18" s="540"/>
      <c r="MTD18" s="542"/>
      <c r="MTE18" s="541"/>
      <c r="MTF18" s="537"/>
      <c r="MTG18" s="6"/>
      <c r="MTH18" s="275"/>
      <c r="MTI18" s="275"/>
      <c r="MTJ18" s="275"/>
      <c r="MTK18" s="275"/>
      <c r="MTL18" s="275"/>
      <c r="MTM18" s="276"/>
      <c r="MTN18" s="277"/>
      <c r="MTO18" s="277"/>
      <c r="MTP18" s="277"/>
      <c r="MTQ18" s="277"/>
      <c r="MTR18" s="274"/>
      <c r="MTS18" s="265"/>
      <c r="MTT18" s="537"/>
      <c r="MTU18" s="537"/>
      <c r="MTV18" s="538"/>
      <c r="MTW18" s="539"/>
      <c r="MTY18" s="540"/>
      <c r="MTZ18" s="540"/>
      <c r="MUA18" s="542"/>
      <c r="MUB18" s="541"/>
      <c r="MUC18" s="537"/>
      <c r="MUD18" s="6"/>
      <c r="MUE18" s="275"/>
      <c r="MUF18" s="275"/>
      <c r="MUG18" s="275"/>
      <c r="MUH18" s="275"/>
      <c r="MUI18" s="275"/>
      <c r="MUJ18" s="276"/>
      <c r="MUK18" s="277"/>
      <c r="MUL18" s="277"/>
      <c r="MUM18" s="277"/>
      <c r="MUN18" s="277"/>
      <c r="MUO18" s="274"/>
      <c r="MUP18" s="265"/>
      <c r="MUQ18" s="537"/>
      <c r="MUR18" s="537"/>
      <c r="MUS18" s="538"/>
      <c r="MUT18" s="539"/>
      <c r="MUV18" s="540"/>
      <c r="MUW18" s="540"/>
      <c r="MUX18" s="542"/>
      <c r="MUY18" s="541"/>
      <c r="MUZ18" s="537"/>
      <c r="MVA18" s="6"/>
      <c r="MVB18" s="275"/>
      <c r="MVC18" s="275"/>
      <c r="MVD18" s="275"/>
      <c r="MVE18" s="275"/>
      <c r="MVF18" s="275"/>
      <c r="MVG18" s="276"/>
      <c r="MVH18" s="277"/>
      <c r="MVI18" s="277"/>
      <c r="MVJ18" s="277"/>
      <c r="MVK18" s="277"/>
      <c r="MVL18" s="274"/>
      <c r="MVM18" s="265"/>
      <c r="MVN18" s="537"/>
      <c r="MVO18" s="537"/>
      <c r="MVP18" s="538"/>
      <c r="MVQ18" s="539"/>
      <c r="MVS18" s="540"/>
      <c r="MVT18" s="540"/>
      <c r="MVU18" s="542"/>
      <c r="MVV18" s="541"/>
      <c r="MVW18" s="537"/>
      <c r="MVX18" s="6"/>
      <c r="MVY18" s="275"/>
      <c r="MVZ18" s="275"/>
      <c r="MWA18" s="275"/>
      <c r="MWB18" s="275"/>
      <c r="MWC18" s="275"/>
      <c r="MWD18" s="276"/>
      <c r="MWE18" s="277"/>
      <c r="MWF18" s="277"/>
      <c r="MWG18" s="277"/>
      <c r="MWH18" s="277"/>
      <c r="MWI18" s="274"/>
      <c r="MWJ18" s="265"/>
      <c r="MWK18" s="537"/>
      <c r="MWL18" s="537"/>
      <c r="MWM18" s="538"/>
      <c r="MWN18" s="539"/>
      <c r="MWP18" s="540"/>
      <c r="MWQ18" s="540"/>
      <c r="MWR18" s="542"/>
      <c r="MWS18" s="541"/>
      <c r="MWT18" s="537"/>
      <c r="MWU18" s="6"/>
      <c r="MWV18" s="275"/>
      <c r="MWW18" s="275"/>
      <c r="MWX18" s="275"/>
      <c r="MWY18" s="275"/>
      <c r="MWZ18" s="275"/>
      <c r="MXA18" s="276"/>
      <c r="MXB18" s="277"/>
      <c r="MXC18" s="277"/>
      <c r="MXD18" s="277"/>
      <c r="MXE18" s="277"/>
      <c r="MXF18" s="274"/>
      <c r="MXG18" s="265"/>
      <c r="MXH18" s="537"/>
      <c r="MXI18" s="537"/>
      <c r="MXJ18" s="538"/>
      <c r="MXK18" s="539"/>
      <c r="MXM18" s="540"/>
      <c r="MXN18" s="540"/>
      <c r="MXO18" s="542"/>
      <c r="MXP18" s="541"/>
      <c r="MXQ18" s="537"/>
      <c r="MXR18" s="6"/>
      <c r="MXS18" s="275"/>
      <c r="MXT18" s="275"/>
      <c r="MXU18" s="275"/>
      <c r="MXV18" s="275"/>
      <c r="MXW18" s="275"/>
      <c r="MXX18" s="276"/>
      <c r="MXY18" s="277"/>
      <c r="MXZ18" s="277"/>
      <c r="MYA18" s="277"/>
      <c r="MYB18" s="277"/>
      <c r="MYC18" s="274"/>
      <c r="MYD18" s="265"/>
      <c r="MYE18" s="537"/>
      <c r="MYF18" s="537"/>
      <c r="MYG18" s="538"/>
      <c r="MYH18" s="539"/>
      <c r="MYJ18" s="540"/>
      <c r="MYK18" s="540"/>
      <c r="MYL18" s="542"/>
      <c r="MYM18" s="541"/>
      <c r="MYN18" s="537"/>
      <c r="MYO18" s="6"/>
      <c r="MYP18" s="275"/>
      <c r="MYQ18" s="275"/>
      <c r="MYR18" s="275"/>
      <c r="MYS18" s="275"/>
      <c r="MYT18" s="275"/>
      <c r="MYU18" s="276"/>
      <c r="MYV18" s="277"/>
      <c r="MYW18" s="277"/>
      <c r="MYX18" s="277"/>
      <c r="MYY18" s="277"/>
      <c r="MYZ18" s="274"/>
      <c r="MZA18" s="265"/>
      <c r="MZB18" s="537"/>
      <c r="MZC18" s="537"/>
      <c r="MZD18" s="538"/>
      <c r="MZE18" s="539"/>
      <c r="MZG18" s="540"/>
      <c r="MZH18" s="540"/>
      <c r="MZI18" s="542"/>
      <c r="MZJ18" s="541"/>
      <c r="MZK18" s="537"/>
      <c r="MZL18" s="6"/>
      <c r="MZM18" s="275"/>
      <c r="MZN18" s="275"/>
      <c r="MZO18" s="275"/>
      <c r="MZP18" s="275"/>
      <c r="MZQ18" s="275"/>
      <c r="MZR18" s="276"/>
      <c r="MZS18" s="277"/>
      <c r="MZT18" s="277"/>
      <c r="MZU18" s="277"/>
      <c r="MZV18" s="277"/>
      <c r="MZW18" s="274"/>
      <c r="MZX18" s="265"/>
      <c r="MZY18" s="537"/>
      <c r="MZZ18" s="537"/>
      <c r="NAA18" s="538"/>
      <c r="NAB18" s="539"/>
      <c r="NAD18" s="540"/>
      <c r="NAE18" s="540"/>
      <c r="NAF18" s="542"/>
      <c r="NAG18" s="541"/>
      <c r="NAH18" s="537"/>
      <c r="NAI18" s="6"/>
      <c r="NAJ18" s="275"/>
      <c r="NAK18" s="275"/>
      <c r="NAL18" s="275"/>
      <c r="NAM18" s="275"/>
      <c r="NAN18" s="275"/>
      <c r="NAO18" s="276"/>
      <c r="NAP18" s="277"/>
      <c r="NAQ18" s="277"/>
      <c r="NAR18" s="277"/>
      <c r="NAS18" s="277"/>
      <c r="NAT18" s="274"/>
      <c r="NAU18" s="265"/>
      <c r="NAV18" s="537"/>
      <c r="NAW18" s="537"/>
      <c r="NAX18" s="538"/>
      <c r="NAY18" s="539"/>
      <c r="NBA18" s="540"/>
      <c r="NBB18" s="540"/>
      <c r="NBC18" s="542"/>
      <c r="NBD18" s="541"/>
      <c r="NBE18" s="537"/>
      <c r="NBF18" s="6"/>
      <c r="NBG18" s="275"/>
      <c r="NBH18" s="275"/>
      <c r="NBI18" s="275"/>
      <c r="NBJ18" s="275"/>
      <c r="NBK18" s="275"/>
      <c r="NBL18" s="276"/>
      <c r="NBM18" s="277"/>
      <c r="NBN18" s="277"/>
      <c r="NBO18" s="277"/>
      <c r="NBP18" s="277"/>
      <c r="NBQ18" s="274"/>
      <c r="NBR18" s="265"/>
      <c r="NBS18" s="537"/>
      <c r="NBT18" s="537"/>
      <c r="NBU18" s="538"/>
      <c r="NBV18" s="539"/>
      <c r="NBX18" s="540"/>
      <c r="NBY18" s="540"/>
      <c r="NBZ18" s="542"/>
      <c r="NCA18" s="541"/>
      <c r="NCB18" s="537"/>
      <c r="NCC18" s="6"/>
      <c r="NCD18" s="275"/>
      <c r="NCE18" s="275"/>
      <c r="NCF18" s="275"/>
      <c r="NCG18" s="275"/>
      <c r="NCH18" s="275"/>
      <c r="NCI18" s="276"/>
      <c r="NCJ18" s="277"/>
      <c r="NCK18" s="277"/>
      <c r="NCL18" s="277"/>
      <c r="NCM18" s="277"/>
      <c r="NCN18" s="274"/>
      <c r="NCO18" s="265"/>
      <c r="NCP18" s="537"/>
      <c r="NCQ18" s="537"/>
      <c r="NCR18" s="538"/>
      <c r="NCS18" s="539"/>
      <c r="NCU18" s="540"/>
      <c r="NCV18" s="540"/>
      <c r="NCW18" s="542"/>
      <c r="NCX18" s="541"/>
      <c r="NCY18" s="537"/>
      <c r="NCZ18" s="6"/>
      <c r="NDA18" s="275"/>
      <c r="NDB18" s="275"/>
      <c r="NDC18" s="275"/>
      <c r="NDD18" s="275"/>
      <c r="NDE18" s="275"/>
      <c r="NDF18" s="276"/>
      <c r="NDG18" s="277"/>
      <c r="NDH18" s="277"/>
      <c r="NDI18" s="277"/>
      <c r="NDJ18" s="277"/>
      <c r="NDK18" s="274"/>
      <c r="NDL18" s="265"/>
      <c r="NDM18" s="537"/>
      <c r="NDN18" s="537"/>
      <c r="NDO18" s="538"/>
      <c r="NDP18" s="539"/>
      <c r="NDR18" s="540"/>
      <c r="NDS18" s="540"/>
      <c r="NDT18" s="542"/>
      <c r="NDU18" s="541"/>
      <c r="NDV18" s="537"/>
      <c r="NDW18" s="6"/>
      <c r="NDX18" s="275"/>
      <c r="NDY18" s="275"/>
      <c r="NDZ18" s="275"/>
      <c r="NEA18" s="275"/>
      <c r="NEB18" s="275"/>
      <c r="NEC18" s="276"/>
      <c r="NED18" s="277"/>
      <c r="NEE18" s="277"/>
      <c r="NEF18" s="277"/>
      <c r="NEG18" s="277"/>
      <c r="NEH18" s="274"/>
      <c r="NEI18" s="265"/>
      <c r="NEJ18" s="537"/>
      <c r="NEK18" s="537"/>
      <c r="NEL18" s="538"/>
      <c r="NEM18" s="539"/>
      <c r="NEO18" s="540"/>
      <c r="NEP18" s="540"/>
      <c r="NEQ18" s="542"/>
      <c r="NER18" s="541"/>
      <c r="NES18" s="537"/>
      <c r="NET18" s="6"/>
      <c r="NEU18" s="275"/>
      <c r="NEV18" s="275"/>
      <c r="NEW18" s="275"/>
      <c r="NEX18" s="275"/>
      <c r="NEY18" s="275"/>
      <c r="NEZ18" s="276"/>
      <c r="NFA18" s="277"/>
      <c r="NFB18" s="277"/>
      <c r="NFC18" s="277"/>
      <c r="NFD18" s="277"/>
      <c r="NFE18" s="274"/>
      <c r="NFF18" s="265"/>
      <c r="NFG18" s="537"/>
      <c r="NFH18" s="537"/>
      <c r="NFI18" s="538"/>
      <c r="NFJ18" s="539"/>
      <c r="NFL18" s="540"/>
      <c r="NFM18" s="540"/>
      <c r="NFN18" s="542"/>
      <c r="NFO18" s="541"/>
      <c r="NFP18" s="537"/>
      <c r="NFQ18" s="6"/>
      <c r="NFR18" s="275"/>
      <c r="NFS18" s="275"/>
      <c r="NFT18" s="275"/>
      <c r="NFU18" s="275"/>
      <c r="NFV18" s="275"/>
      <c r="NFW18" s="276"/>
      <c r="NFX18" s="277"/>
      <c r="NFY18" s="277"/>
      <c r="NFZ18" s="277"/>
      <c r="NGA18" s="277"/>
      <c r="NGB18" s="274"/>
      <c r="NGC18" s="265"/>
      <c r="NGD18" s="537"/>
      <c r="NGE18" s="537"/>
      <c r="NGF18" s="538"/>
      <c r="NGG18" s="539"/>
      <c r="NGI18" s="540"/>
      <c r="NGJ18" s="540"/>
      <c r="NGK18" s="542"/>
      <c r="NGL18" s="541"/>
      <c r="NGM18" s="537"/>
      <c r="NGN18" s="6"/>
      <c r="NGO18" s="275"/>
      <c r="NGP18" s="275"/>
      <c r="NGQ18" s="275"/>
      <c r="NGR18" s="275"/>
      <c r="NGS18" s="275"/>
      <c r="NGT18" s="276"/>
      <c r="NGU18" s="277"/>
      <c r="NGV18" s="277"/>
      <c r="NGW18" s="277"/>
      <c r="NGX18" s="277"/>
      <c r="NGY18" s="274"/>
      <c r="NGZ18" s="265"/>
      <c r="NHA18" s="537"/>
      <c r="NHB18" s="537"/>
      <c r="NHC18" s="538"/>
      <c r="NHD18" s="539"/>
      <c r="NHF18" s="540"/>
      <c r="NHG18" s="540"/>
      <c r="NHH18" s="542"/>
      <c r="NHI18" s="541"/>
      <c r="NHJ18" s="537"/>
      <c r="NHK18" s="6"/>
      <c r="NHL18" s="275"/>
      <c r="NHM18" s="275"/>
      <c r="NHN18" s="275"/>
      <c r="NHO18" s="275"/>
      <c r="NHP18" s="275"/>
      <c r="NHQ18" s="276"/>
      <c r="NHR18" s="277"/>
      <c r="NHS18" s="277"/>
      <c r="NHT18" s="277"/>
      <c r="NHU18" s="277"/>
      <c r="NHV18" s="274"/>
      <c r="NHW18" s="265"/>
      <c r="NHX18" s="537"/>
      <c r="NHY18" s="537"/>
      <c r="NHZ18" s="538"/>
      <c r="NIA18" s="539"/>
      <c r="NIC18" s="540"/>
      <c r="NID18" s="540"/>
      <c r="NIE18" s="542"/>
      <c r="NIF18" s="541"/>
      <c r="NIG18" s="537"/>
      <c r="NIH18" s="6"/>
      <c r="NII18" s="275"/>
      <c r="NIJ18" s="275"/>
      <c r="NIK18" s="275"/>
      <c r="NIL18" s="275"/>
      <c r="NIM18" s="275"/>
      <c r="NIN18" s="276"/>
      <c r="NIO18" s="277"/>
      <c r="NIP18" s="277"/>
      <c r="NIQ18" s="277"/>
      <c r="NIR18" s="277"/>
      <c r="NIS18" s="274"/>
      <c r="NIT18" s="265"/>
      <c r="NIU18" s="537"/>
      <c r="NIV18" s="537"/>
      <c r="NIW18" s="538"/>
      <c r="NIX18" s="539"/>
      <c r="NIZ18" s="540"/>
      <c r="NJA18" s="540"/>
      <c r="NJB18" s="542"/>
      <c r="NJC18" s="541"/>
      <c r="NJD18" s="537"/>
      <c r="NJE18" s="6"/>
      <c r="NJF18" s="275"/>
      <c r="NJG18" s="275"/>
      <c r="NJH18" s="275"/>
      <c r="NJI18" s="275"/>
      <c r="NJJ18" s="275"/>
      <c r="NJK18" s="276"/>
      <c r="NJL18" s="277"/>
      <c r="NJM18" s="277"/>
      <c r="NJN18" s="277"/>
      <c r="NJO18" s="277"/>
      <c r="NJP18" s="274"/>
      <c r="NJQ18" s="265"/>
      <c r="NJR18" s="537"/>
      <c r="NJS18" s="537"/>
      <c r="NJT18" s="538"/>
      <c r="NJU18" s="539"/>
      <c r="NJW18" s="540"/>
      <c r="NJX18" s="540"/>
      <c r="NJY18" s="542"/>
      <c r="NJZ18" s="541"/>
      <c r="NKA18" s="537"/>
      <c r="NKB18" s="6"/>
      <c r="NKC18" s="275"/>
      <c r="NKD18" s="275"/>
      <c r="NKE18" s="275"/>
      <c r="NKF18" s="275"/>
      <c r="NKG18" s="275"/>
      <c r="NKH18" s="276"/>
      <c r="NKI18" s="277"/>
      <c r="NKJ18" s="277"/>
      <c r="NKK18" s="277"/>
      <c r="NKL18" s="277"/>
      <c r="NKM18" s="274"/>
      <c r="NKN18" s="265"/>
      <c r="NKO18" s="537"/>
      <c r="NKP18" s="537"/>
      <c r="NKQ18" s="538"/>
      <c r="NKR18" s="539"/>
      <c r="NKT18" s="540"/>
      <c r="NKU18" s="540"/>
      <c r="NKV18" s="542"/>
      <c r="NKW18" s="541"/>
      <c r="NKX18" s="537"/>
      <c r="NKY18" s="6"/>
      <c r="NKZ18" s="275"/>
      <c r="NLA18" s="275"/>
      <c r="NLB18" s="275"/>
      <c r="NLC18" s="275"/>
      <c r="NLD18" s="275"/>
      <c r="NLE18" s="276"/>
      <c r="NLF18" s="277"/>
      <c r="NLG18" s="277"/>
      <c r="NLH18" s="277"/>
      <c r="NLI18" s="277"/>
      <c r="NLJ18" s="274"/>
      <c r="NLK18" s="265"/>
      <c r="NLL18" s="537"/>
      <c r="NLM18" s="537"/>
      <c r="NLN18" s="538"/>
      <c r="NLO18" s="539"/>
      <c r="NLQ18" s="540"/>
      <c r="NLR18" s="540"/>
      <c r="NLS18" s="542"/>
      <c r="NLT18" s="541"/>
      <c r="NLU18" s="537"/>
      <c r="NLV18" s="6"/>
      <c r="NLW18" s="275"/>
      <c r="NLX18" s="275"/>
      <c r="NLY18" s="275"/>
      <c r="NLZ18" s="275"/>
      <c r="NMA18" s="275"/>
      <c r="NMB18" s="276"/>
      <c r="NMC18" s="277"/>
      <c r="NMD18" s="277"/>
      <c r="NME18" s="277"/>
      <c r="NMF18" s="277"/>
      <c r="NMG18" s="274"/>
      <c r="NMH18" s="265"/>
      <c r="NMI18" s="537"/>
      <c r="NMJ18" s="537"/>
      <c r="NMK18" s="538"/>
      <c r="NML18" s="539"/>
      <c r="NMN18" s="540"/>
      <c r="NMO18" s="540"/>
      <c r="NMP18" s="542"/>
      <c r="NMQ18" s="541"/>
      <c r="NMR18" s="537"/>
      <c r="NMS18" s="6"/>
      <c r="NMT18" s="275"/>
      <c r="NMU18" s="275"/>
      <c r="NMV18" s="275"/>
      <c r="NMW18" s="275"/>
      <c r="NMX18" s="275"/>
      <c r="NMY18" s="276"/>
      <c r="NMZ18" s="277"/>
      <c r="NNA18" s="277"/>
      <c r="NNB18" s="277"/>
      <c r="NNC18" s="277"/>
      <c r="NND18" s="274"/>
      <c r="NNE18" s="265"/>
      <c r="NNF18" s="537"/>
      <c r="NNG18" s="537"/>
      <c r="NNH18" s="538"/>
      <c r="NNI18" s="539"/>
      <c r="NNK18" s="540"/>
      <c r="NNL18" s="540"/>
      <c r="NNM18" s="542"/>
      <c r="NNN18" s="541"/>
      <c r="NNO18" s="537"/>
      <c r="NNP18" s="6"/>
      <c r="NNQ18" s="275"/>
      <c r="NNR18" s="275"/>
      <c r="NNS18" s="275"/>
      <c r="NNT18" s="275"/>
      <c r="NNU18" s="275"/>
      <c r="NNV18" s="276"/>
      <c r="NNW18" s="277"/>
      <c r="NNX18" s="277"/>
      <c r="NNY18" s="277"/>
      <c r="NNZ18" s="277"/>
      <c r="NOA18" s="274"/>
      <c r="NOB18" s="265"/>
      <c r="NOC18" s="537"/>
      <c r="NOD18" s="537"/>
      <c r="NOE18" s="538"/>
      <c r="NOF18" s="539"/>
      <c r="NOH18" s="540"/>
      <c r="NOI18" s="540"/>
      <c r="NOJ18" s="542"/>
      <c r="NOK18" s="541"/>
      <c r="NOL18" s="537"/>
      <c r="NOM18" s="6"/>
      <c r="NON18" s="275"/>
      <c r="NOO18" s="275"/>
      <c r="NOP18" s="275"/>
      <c r="NOQ18" s="275"/>
      <c r="NOR18" s="275"/>
      <c r="NOS18" s="276"/>
      <c r="NOT18" s="277"/>
      <c r="NOU18" s="277"/>
      <c r="NOV18" s="277"/>
      <c r="NOW18" s="277"/>
      <c r="NOX18" s="274"/>
      <c r="NOY18" s="265"/>
      <c r="NOZ18" s="537"/>
      <c r="NPA18" s="537"/>
      <c r="NPB18" s="538"/>
      <c r="NPC18" s="539"/>
      <c r="NPE18" s="540"/>
      <c r="NPF18" s="540"/>
      <c r="NPG18" s="542"/>
      <c r="NPH18" s="541"/>
      <c r="NPI18" s="537"/>
      <c r="NPJ18" s="6"/>
      <c r="NPK18" s="275"/>
      <c r="NPL18" s="275"/>
      <c r="NPM18" s="275"/>
      <c r="NPN18" s="275"/>
      <c r="NPO18" s="275"/>
      <c r="NPP18" s="276"/>
      <c r="NPQ18" s="277"/>
      <c r="NPR18" s="277"/>
      <c r="NPS18" s="277"/>
      <c r="NPT18" s="277"/>
      <c r="NPU18" s="274"/>
      <c r="NPV18" s="265"/>
      <c r="NPW18" s="537"/>
      <c r="NPX18" s="537"/>
      <c r="NPY18" s="538"/>
      <c r="NPZ18" s="539"/>
      <c r="NQB18" s="540"/>
      <c r="NQC18" s="540"/>
      <c r="NQD18" s="542"/>
      <c r="NQE18" s="541"/>
      <c r="NQF18" s="537"/>
      <c r="NQG18" s="6"/>
      <c r="NQH18" s="275"/>
      <c r="NQI18" s="275"/>
      <c r="NQJ18" s="275"/>
      <c r="NQK18" s="275"/>
      <c r="NQL18" s="275"/>
      <c r="NQM18" s="276"/>
      <c r="NQN18" s="277"/>
      <c r="NQO18" s="277"/>
      <c r="NQP18" s="277"/>
      <c r="NQQ18" s="277"/>
      <c r="NQR18" s="274"/>
      <c r="NQS18" s="265"/>
      <c r="NQT18" s="537"/>
      <c r="NQU18" s="537"/>
      <c r="NQV18" s="538"/>
      <c r="NQW18" s="539"/>
      <c r="NQY18" s="540"/>
      <c r="NQZ18" s="540"/>
      <c r="NRA18" s="542"/>
      <c r="NRB18" s="541"/>
      <c r="NRC18" s="537"/>
      <c r="NRD18" s="6"/>
      <c r="NRE18" s="275"/>
      <c r="NRF18" s="275"/>
      <c r="NRG18" s="275"/>
      <c r="NRH18" s="275"/>
      <c r="NRI18" s="275"/>
      <c r="NRJ18" s="276"/>
      <c r="NRK18" s="277"/>
      <c r="NRL18" s="277"/>
      <c r="NRM18" s="277"/>
      <c r="NRN18" s="277"/>
      <c r="NRO18" s="274"/>
      <c r="NRP18" s="265"/>
      <c r="NRQ18" s="537"/>
      <c r="NRR18" s="537"/>
      <c r="NRS18" s="538"/>
      <c r="NRT18" s="539"/>
      <c r="NRV18" s="540"/>
      <c r="NRW18" s="540"/>
      <c r="NRX18" s="542"/>
      <c r="NRY18" s="541"/>
      <c r="NRZ18" s="537"/>
      <c r="NSA18" s="6"/>
      <c r="NSB18" s="275"/>
      <c r="NSC18" s="275"/>
      <c r="NSD18" s="275"/>
      <c r="NSE18" s="275"/>
      <c r="NSF18" s="275"/>
      <c r="NSG18" s="276"/>
      <c r="NSH18" s="277"/>
      <c r="NSI18" s="277"/>
      <c r="NSJ18" s="277"/>
      <c r="NSK18" s="277"/>
      <c r="NSL18" s="274"/>
      <c r="NSM18" s="265"/>
      <c r="NSN18" s="537"/>
      <c r="NSO18" s="537"/>
      <c r="NSP18" s="538"/>
      <c r="NSQ18" s="539"/>
      <c r="NSS18" s="540"/>
      <c r="NST18" s="540"/>
      <c r="NSU18" s="542"/>
      <c r="NSV18" s="541"/>
      <c r="NSW18" s="537"/>
      <c r="NSX18" s="6"/>
      <c r="NSY18" s="275"/>
      <c r="NSZ18" s="275"/>
      <c r="NTA18" s="275"/>
      <c r="NTB18" s="275"/>
      <c r="NTC18" s="275"/>
      <c r="NTD18" s="276"/>
      <c r="NTE18" s="277"/>
      <c r="NTF18" s="277"/>
      <c r="NTG18" s="277"/>
      <c r="NTH18" s="277"/>
      <c r="NTI18" s="274"/>
      <c r="NTJ18" s="265"/>
      <c r="NTK18" s="537"/>
      <c r="NTL18" s="537"/>
      <c r="NTM18" s="538"/>
      <c r="NTN18" s="539"/>
      <c r="NTP18" s="540"/>
      <c r="NTQ18" s="540"/>
      <c r="NTR18" s="542"/>
      <c r="NTS18" s="541"/>
      <c r="NTT18" s="537"/>
      <c r="NTU18" s="6"/>
      <c r="NTV18" s="275"/>
      <c r="NTW18" s="275"/>
      <c r="NTX18" s="275"/>
      <c r="NTY18" s="275"/>
      <c r="NTZ18" s="275"/>
      <c r="NUA18" s="276"/>
      <c r="NUB18" s="277"/>
      <c r="NUC18" s="277"/>
      <c r="NUD18" s="277"/>
      <c r="NUE18" s="277"/>
      <c r="NUF18" s="274"/>
      <c r="NUG18" s="265"/>
      <c r="NUH18" s="537"/>
      <c r="NUI18" s="537"/>
      <c r="NUJ18" s="538"/>
      <c r="NUK18" s="539"/>
      <c r="NUM18" s="540"/>
      <c r="NUN18" s="540"/>
      <c r="NUO18" s="542"/>
      <c r="NUP18" s="541"/>
      <c r="NUQ18" s="537"/>
      <c r="NUR18" s="6"/>
      <c r="NUS18" s="275"/>
      <c r="NUT18" s="275"/>
      <c r="NUU18" s="275"/>
      <c r="NUV18" s="275"/>
      <c r="NUW18" s="275"/>
      <c r="NUX18" s="276"/>
      <c r="NUY18" s="277"/>
      <c r="NUZ18" s="277"/>
      <c r="NVA18" s="277"/>
      <c r="NVB18" s="277"/>
      <c r="NVC18" s="274"/>
      <c r="NVD18" s="265"/>
      <c r="NVE18" s="537"/>
      <c r="NVF18" s="537"/>
      <c r="NVG18" s="538"/>
      <c r="NVH18" s="539"/>
      <c r="NVJ18" s="540"/>
      <c r="NVK18" s="540"/>
      <c r="NVL18" s="542"/>
      <c r="NVM18" s="541"/>
      <c r="NVN18" s="537"/>
      <c r="NVO18" s="6"/>
      <c r="NVP18" s="275"/>
      <c r="NVQ18" s="275"/>
      <c r="NVR18" s="275"/>
      <c r="NVS18" s="275"/>
      <c r="NVT18" s="275"/>
      <c r="NVU18" s="276"/>
      <c r="NVV18" s="277"/>
      <c r="NVW18" s="277"/>
      <c r="NVX18" s="277"/>
      <c r="NVY18" s="277"/>
      <c r="NVZ18" s="274"/>
      <c r="NWA18" s="265"/>
      <c r="NWB18" s="537"/>
      <c r="NWC18" s="537"/>
      <c r="NWD18" s="538"/>
      <c r="NWE18" s="539"/>
      <c r="NWG18" s="540"/>
      <c r="NWH18" s="540"/>
      <c r="NWI18" s="542"/>
      <c r="NWJ18" s="541"/>
      <c r="NWK18" s="537"/>
      <c r="NWL18" s="6"/>
      <c r="NWM18" s="275"/>
      <c r="NWN18" s="275"/>
      <c r="NWO18" s="275"/>
      <c r="NWP18" s="275"/>
      <c r="NWQ18" s="275"/>
      <c r="NWR18" s="276"/>
      <c r="NWS18" s="277"/>
      <c r="NWT18" s="277"/>
      <c r="NWU18" s="277"/>
      <c r="NWV18" s="277"/>
      <c r="NWW18" s="274"/>
      <c r="NWX18" s="265"/>
      <c r="NWY18" s="537"/>
      <c r="NWZ18" s="537"/>
      <c r="NXA18" s="538"/>
      <c r="NXB18" s="539"/>
      <c r="NXD18" s="540"/>
      <c r="NXE18" s="540"/>
      <c r="NXF18" s="542"/>
      <c r="NXG18" s="541"/>
      <c r="NXH18" s="537"/>
      <c r="NXI18" s="6"/>
      <c r="NXJ18" s="275"/>
      <c r="NXK18" s="275"/>
      <c r="NXL18" s="275"/>
      <c r="NXM18" s="275"/>
      <c r="NXN18" s="275"/>
      <c r="NXO18" s="276"/>
      <c r="NXP18" s="277"/>
      <c r="NXQ18" s="277"/>
      <c r="NXR18" s="277"/>
      <c r="NXS18" s="277"/>
      <c r="NXT18" s="274"/>
      <c r="NXU18" s="265"/>
      <c r="NXV18" s="537"/>
      <c r="NXW18" s="537"/>
      <c r="NXX18" s="538"/>
      <c r="NXY18" s="539"/>
      <c r="NYA18" s="540"/>
      <c r="NYB18" s="540"/>
      <c r="NYC18" s="542"/>
      <c r="NYD18" s="541"/>
      <c r="NYE18" s="537"/>
      <c r="NYF18" s="6"/>
      <c r="NYG18" s="275"/>
      <c r="NYH18" s="275"/>
      <c r="NYI18" s="275"/>
      <c r="NYJ18" s="275"/>
      <c r="NYK18" s="275"/>
      <c r="NYL18" s="276"/>
      <c r="NYM18" s="277"/>
      <c r="NYN18" s="277"/>
      <c r="NYO18" s="277"/>
      <c r="NYP18" s="277"/>
      <c r="NYQ18" s="274"/>
      <c r="NYR18" s="265"/>
      <c r="NYS18" s="537"/>
      <c r="NYT18" s="537"/>
      <c r="NYU18" s="538"/>
      <c r="NYV18" s="539"/>
      <c r="NYX18" s="540"/>
      <c r="NYY18" s="540"/>
      <c r="NYZ18" s="542"/>
      <c r="NZA18" s="541"/>
      <c r="NZB18" s="537"/>
      <c r="NZC18" s="6"/>
      <c r="NZD18" s="275"/>
      <c r="NZE18" s="275"/>
      <c r="NZF18" s="275"/>
      <c r="NZG18" s="275"/>
      <c r="NZH18" s="275"/>
      <c r="NZI18" s="276"/>
      <c r="NZJ18" s="277"/>
      <c r="NZK18" s="277"/>
      <c r="NZL18" s="277"/>
      <c r="NZM18" s="277"/>
      <c r="NZN18" s="274"/>
      <c r="NZO18" s="265"/>
      <c r="NZP18" s="537"/>
      <c r="NZQ18" s="537"/>
      <c r="NZR18" s="538"/>
      <c r="NZS18" s="539"/>
      <c r="NZU18" s="540"/>
      <c r="NZV18" s="540"/>
      <c r="NZW18" s="542"/>
      <c r="NZX18" s="541"/>
      <c r="NZY18" s="537"/>
      <c r="NZZ18" s="6"/>
      <c r="OAA18" s="275"/>
      <c r="OAB18" s="275"/>
      <c r="OAC18" s="275"/>
      <c r="OAD18" s="275"/>
      <c r="OAE18" s="275"/>
      <c r="OAF18" s="276"/>
      <c r="OAG18" s="277"/>
      <c r="OAH18" s="277"/>
      <c r="OAI18" s="277"/>
      <c r="OAJ18" s="277"/>
      <c r="OAK18" s="274"/>
      <c r="OAL18" s="265"/>
      <c r="OAM18" s="537"/>
      <c r="OAN18" s="537"/>
      <c r="OAO18" s="538"/>
      <c r="OAP18" s="539"/>
      <c r="OAR18" s="540"/>
      <c r="OAS18" s="540"/>
      <c r="OAT18" s="542"/>
      <c r="OAU18" s="541"/>
      <c r="OAV18" s="537"/>
      <c r="OAW18" s="6"/>
      <c r="OAX18" s="275"/>
      <c r="OAY18" s="275"/>
      <c r="OAZ18" s="275"/>
      <c r="OBA18" s="275"/>
      <c r="OBB18" s="275"/>
      <c r="OBC18" s="276"/>
      <c r="OBD18" s="277"/>
      <c r="OBE18" s="277"/>
      <c r="OBF18" s="277"/>
      <c r="OBG18" s="277"/>
      <c r="OBH18" s="274"/>
      <c r="OBI18" s="265"/>
      <c r="OBJ18" s="537"/>
      <c r="OBK18" s="537"/>
      <c r="OBL18" s="538"/>
      <c r="OBM18" s="539"/>
      <c r="OBO18" s="540"/>
      <c r="OBP18" s="540"/>
      <c r="OBQ18" s="542"/>
      <c r="OBR18" s="541"/>
      <c r="OBS18" s="537"/>
      <c r="OBT18" s="6"/>
      <c r="OBU18" s="275"/>
      <c r="OBV18" s="275"/>
      <c r="OBW18" s="275"/>
      <c r="OBX18" s="275"/>
      <c r="OBY18" s="275"/>
      <c r="OBZ18" s="276"/>
      <c r="OCA18" s="277"/>
      <c r="OCB18" s="277"/>
      <c r="OCC18" s="277"/>
      <c r="OCD18" s="277"/>
      <c r="OCE18" s="274"/>
      <c r="OCF18" s="265"/>
      <c r="OCG18" s="537"/>
      <c r="OCH18" s="537"/>
      <c r="OCI18" s="538"/>
      <c r="OCJ18" s="539"/>
      <c r="OCL18" s="540"/>
      <c r="OCM18" s="540"/>
      <c r="OCN18" s="542"/>
      <c r="OCO18" s="541"/>
      <c r="OCP18" s="537"/>
      <c r="OCQ18" s="6"/>
      <c r="OCR18" s="275"/>
      <c r="OCS18" s="275"/>
      <c r="OCT18" s="275"/>
      <c r="OCU18" s="275"/>
      <c r="OCV18" s="275"/>
      <c r="OCW18" s="276"/>
      <c r="OCX18" s="277"/>
      <c r="OCY18" s="277"/>
      <c r="OCZ18" s="277"/>
      <c r="ODA18" s="277"/>
      <c r="ODB18" s="274"/>
      <c r="ODC18" s="265"/>
      <c r="ODD18" s="537"/>
      <c r="ODE18" s="537"/>
      <c r="ODF18" s="538"/>
      <c r="ODG18" s="539"/>
      <c r="ODI18" s="540"/>
      <c r="ODJ18" s="540"/>
      <c r="ODK18" s="542"/>
      <c r="ODL18" s="541"/>
      <c r="ODM18" s="537"/>
      <c r="ODN18" s="6"/>
      <c r="ODO18" s="275"/>
      <c r="ODP18" s="275"/>
      <c r="ODQ18" s="275"/>
      <c r="ODR18" s="275"/>
      <c r="ODS18" s="275"/>
      <c r="ODT18" s="276"/>
      <c r="ODU18" s="277"/>
      <c r="ODV18" s="277"/>
      <c r="ODW18" s="277"/>
      <c r="ODX18" s="277"/>
      <c r="ODY18" s="274"/>
      <c r="ODZ18" s="265"/>
      <c r="OEA18" s="537"/>
      <c r="OEB18" s="537"/>
      <c r="OEC18" s="538"/>
      <c r="OED18" s="539"/>
      <c r="OEF18" s="540"/>
      <c r="OEG18" s="540"/>
      <c r="OEH18" s="542"/>
      <c r="OEI18" s="541"/>
      <c r="OEJ18" s="537"/>
      <c r="OEK18" s="6"/>
      <c r="OEL18" s="275"/>
      <c r="OEM18" s="275"/>
      <c r="OEN18" s="275"/>
      <c r="OEO18" s="275"/>
      <c r="OEP18" s="275"/>
      <c r="OEQ18" s="276"/>
      <c r="OER18" s="277"/>
      <c r="OES18" s="277"/>
      <c r="OET18" s="277"/>
      <c r="OEU18" s="277"/>
      <c r="OEV18" s="274"/>
      <c r="OEW18" s="265"/>
      <c r="OEX18" s="537"/>
      <c r="OEY18" s="537"/>
      <c r="OEZ18" s="538"/>
      <c r="OFA18" s="539"/>
      <c r="OFC18" s="540"/>
      <c r="OFD18" s="540"/>
      <c r="OFE18" s="542"/>
      <c r="OFF18" s="541"/>
      <c r="OFG18" s="537"/>
      <c r="OFH18" s="6"/>
      <c r="OFI18" s="275"/>
      <c r="OFJ18" s="275"/>
      <c r="OFK18" s="275"/>
      <c r="OFL18" s="275"/>
      <c r="OFM18" s="275"/>
      <c r="OFN18" s="276"/>
      <c r="OFO18" s="277"/>
      <c r="OFP18" s="277"/>
      <c r="OFQ18" s="277"/>
      <c r="OFR18" s="277"/>
      <c r="OFS18" s="274"/>
      <c r="OFT18" s="265"/>
      <c r="OFU18" s="537"/>
      <c r="OFV18" s="537"/>
      <c r="OFW18" s="538"/>
      <c r="OFX18" s="539"/>
      <c r="OFZ18" s="540"/>
      <c r="OGA18" s="540"/>
      <c r="OGB18" s="542"/>
      <c r="OGC18" s="541"/>
      <c r="OGD18" s="537"/>
      <c r="OGE18" s="6"/>
      <c r="OGF18" s="275"/>
      <c r="OGG18" s="275"/>
      <c r="OGH18" s="275"/>
      <c r="OGI18" s="275"/>
      <c r="OGJ18" s="275"/>
      <c r="OGK18" s="276"/>
      <c r="OGL18" s="277"/>
      <c r="OGM18" s="277"/>
      <c r="OGN18" s="277"/>
      <c r="OGO18" s="277"/>
      <c r="OGP18" s="274"/>
      <c r="OGQ18" s="265"/>
      <c r="OGR18" s="537"/>
      <c r="OGS18" s="537"/>
      <c r="OGT18" s="538"/>
      <c r="OGU18" s="539"/>
      <c r="OGW18" s="540"/>
      <c r="OGX18" s="540"/>
      <c r="OGY18" s="542"/>
      <c r="OGZ18" s="541"/>
      <c r="OHA18" s="537"/>
      <c r="OHB18" s="6"/>
      <c r="OHC18" s="275"/>
      <c r="OHD18" s="275"/>
      <c r="OHE18" s="275"/>
      <c r="OHF18" s="275"/>
      <c r="OHG18" s="275"/>
      <c r="OHH18" s="276"/>
      <c r="OHI18" s="277"/>
      <c r="OHJ18" s="277"/>
      <c r="OHK18" s="277"/>
      <c r="OHL18" s="277"/>
      <c r="OHM18" s="274"/>
      <c r="OHN18" s="265"/>
      <c r="OHO18" s="537"/>
      <c r="OHP18" s="537"/>
      <c r="OHQ18" s="538"/>
      <c r="OHR18" s="539"/>
      <c r="OHT18" s="540"/>
      <c r="OHU18" s="540"/>
      <c r="OHV18" s="542"/>
      <c r="OHW18" s="541"/>
      <c r="OHX18" s="537"/>
      <c r="OHY18" s="6"/>
      <c r="OHZ18" s="275"/>
      <c r="OIA18" s="275"/>
      <c r="OIB18" s="275"/>
      <c r="OIC18" s="275"/>
      <c r="OID18" s="275"/>
      <c r="OIE18" s="276"/>
      <c r="OIF18" s="277"/>
      <c r="OIG18" s="277"/>
      <c r="OIH18" s="277"/>
      <c r="OII18" s="277"/>
      <c r="OIJ18" s="274"/>
      <c r="OIK18" s="265"/>
      <c r="OIL18" s="537"/>
      <c r="OIM18" s="537"/>
      <c r="OIN18" s="538"/>
      <c r="OIO18" s="539"/>
      <c r="OIQ18" s="540"/>
      <c r="OIR18" s="540"/>
      <c r="OIS18" s="542"/>
      <c r="OIT18" s="541"/>
      <c r="OIU18" s="537"/>
      <c r="OIV18" s="6"/>
      <c r="OIW18" s="275"/>
      <c r="OIX18" s="275"/>
      <c r="OIY18" s="275"/>
      <c r="OIZ18" s="275"/>
      <c r="OJA18" s="275"/>
      <c r="OJB18" s="276"/>
      <c r="OJC18" s="277"/>
      <c r="OJD18" s="277"/>
      <c r="OJE18" s="277"/>
      <c r="OJF18" s="277"/>
      <c r="OJG18" s="274"/>
      <c r="OJH18" s="265"/>
      <c r="OJI18" s="537"/>
      <c r="OJJ18" s="537"/>
      <c r="OJK18" s="538"/>
      <c r="OJL18" s="539"/>
      <c r="OJN18" s="540"/>
      <c r="OJO18" s="540"/>
      <c r="OJP18" s="542"/>
      <c r="OJQ18" s="541"/>
      <c r="OJR18" s="537"/>
      <c r="OJS18" s="6"/>
      <c r="OJT18" s="275"/>
      <c r="OJU18" s="275"/>
      <c r="OJV18" s="275"/>
      <c r="OJW18" s="275"/>
      <c r="OJX18" s="275"/>
      <c r="OJY18" s="276"/>
      <c r="OJZ18" s="277"/>
      <c r="OKA18" s="277"/>
      <c r="OKB18" s="277"/>
      <c r="OKC18" s="277"/>
      <c r="OKD18" s="274"/>
      <c r="OKE18" s="265"/>
      <c r="OKF18" s="537"/>
      <c r="OKG18" s="537"/>
      <c r="OKH18" s="538"/>
      <c r="OKI18" s="539"/>
      <c r="OKK18" s="540"/>
      <c r="OKL18" s="540"/>
      <c r="OKM18" s="542"/>
      <c r="OKN18" s="541"/>
      <c r="OKO18" s="537"/>
      <c r="OKP18" s="6"/>
      <c r="OKQ18" s="275"/>
      <c r="OKR18" s="275"/>
      <c r="OKS18" s="275"/>
      <c r="OKT18" s="275"/>
      <c r="OKU18" s="275"/>
      <c r="OKV18" s="276"/>
      <c r="OKW18" s="277"/>
      <c r="OKX18" s="277"/>
      <c r="OKY18" s="277"/>
      <c r="OKZ18" s="277"/>
      <c r="OLA18" s="274"/>
      <c r="OLB18" s="265"/>
      <c r="OLC18" s="537"/>
      <c r="OLD18" s="537"/>
      <c r="OLE18" s="538"/>
      <c r="OLF18" s="539"/>
      <c r="OLH18" s="540"/>
      <c r="OLI18" s="540"/>
      <c r="OLJ18" s="542"/>
      <c r="OLK18" s="541"/>
      <c r="OLL18" s="537"/>
      <c r="OLM18" s="6"/>
      <c r="OLN18" s="275"/>
      <c r="OLO18" s="275"/>
      <c r="OLP18" s="275"/>
      <c r="OLQ18" s="275"/>
      <c r="OLR18" s="275"/>
      <c r="OLS18" s="276"/>
      <c r="OLT18" s="277"/>
      <c r="OLU18" s="277"/>
      <c r="OLV18" s="277"/>
      <c r="OLW18" s="277"/>
      <c r="OLX18" s="274"/>
      <c r="OLY18" s="265"/>
      <c r="OLZ18" s="537"/>
      <c r="OMA18" s="537"/>
      <c r="OMB18" s="538"/>
      <c r="OMC18" s="539"/>
      <c r="OME18" s="540"/>
      <c r="OMF18" s="540"/>
      <c r="OMG18" s="542"/>
      <c r="OMH18" s="541"/>
      <c r="OMI18" s="537"/>
      <c r="OMJ18" s="6"/>
      <c r="OMK18" s="275"/>
      <c r="OML18" s="275"/>
      <c r="OMM18" s="275"/>
      <c r="OMN18" s="275"/>
      <c r="OMO18" s="275"/>
      <c r="OMP18" s="276"/>
      <c r="OMQ18" s="277"/>
      <c r="OMR18" s="277"/>
      <c r="OMS18" s="277"/>
      <c r="OMT18" s="277"/>
      <c r="OMU18" s="274"/>
      <c r="OMV18" s="265"/>
      <c r="OMW18" s="537"/>
      <c r="OMX18" s="537"/>
      <c r="OMY18" s="538"/>
      <c r="OMZ18" s="539"/>
      <c r="ONB18" s="540"/>
      <c r="ONC18" s="540"/>
      <c r="OND18" s="542"/>
      <c r="ONE18" s="541"/>
      <c r="ONF18" s="537"/>
      <c r="ONG18" s="6"/>
      <c r="ONH18" s="275"/>
      <c r="ONI18" s="275"/>
      <c r="ONJ18" s="275"/>
      <c r="ONK18" s="275"/>
      <c r="ONL18" s="275"/>
      <c r="ONM18" s="276"/>
      <c r="ONN18" s="277"/>
      <c r="ONO18" s="277"/>
      <c r="ONP18" s="277"/>
      <c r="ONQ18" s="277"/>
      <c r="ONR18" s="274"/>
      <c r="ONS18" s="265"/>
      <c r="ONT18" s="537"/>
      <c r="ONU18" s="537"/>
      <c r="ONV18" s="538"/>
      <c r="ONW18" s="539"/>
      <c r="ONY18" s="540"/>
      <c r="ONZ18" s="540"/>
      <c r="OOA18" s="542"/>
      <c r="OOB18" s="541"/>
      <c r="OOC18" s="537"/>
      <c r="OOD18" s="6"/>
      <c r="OOE18" s="275"/>
      <c r="OOF18" s="275"/>
      <c r="OOG18" s="275"/>
      <c r="OOH18" s="275"/>
      <c r="OOI18" s="275"/>
      <c r="OOJ18" s="276"/>
      <c r="OOK18" s="277"/>
      <c r="OOL18" s="277"/>
      <c r="OOM18" s="277"/>
      <c r="OON18" s="277"/>
      <c r="OOO18" s="274"/>
      <c r="OOP18" s="265"/>
      <c r="OOQ18" s="537"/>
      <c r="OOR18" s="537"/>
      <c r="OOS18" s="538"/>
      <c r="OOT18" s="539"/>
      <c r="OOV18" s="540"/>
      <c r="OOW18" s="540"/>
      <c r="OOX18" s="542"/>
      <c r="OOY18" s="541"/>
      <c r="OOZ18" s="537"/>
      <c r="OPA18" s="6"/>
      <c r="OPB18" s="275"/>
      <c r="OPC18" s="275"/>
      <c r="OPD18" s="275"/>
      <c r="OPE18" s="275"/>
      <c r="OPF18" s="275"/>
      <c r="OPG18" s="276"/>
      <c r="OPH18" s="277"/>
      <c r="OPI18" s="277"/>
      <c r="OPJ18" s="277"/>
      <c r="OPK18" s="277"/>
      <c r="OPL18" s="274"/>
      <c r="OPM18" s="265"/>
      <c r="OPN18" s="537"/>
      <c r="OPO18" s="537"/>
      <c r="OPP18" s="538"/>
      <c r="OPQ18" s="539"/>
      <c r="OPS18" s="540"/>
      <c r="OPT18" s="540"/>
      <c r="OPU18" s="542"/>
      <c r="OPV18" s="541"/>
      <c r="OPW18" s="537"/>
      <c r="OPX18" s="6"/>
      <c r="OPY18" s="275"/>
      <c r="OPZ18" s="275"/>
      <c r="OQA18" s="275"/>
      <c r="OQB18" s="275"/>
      <c r="OQC18" s="275"/>
      <c r="OQD18" s="276"/>
      <c r="OQE18" s="277"/>
      <c r="OQF18" s="277"/>
      <c r="OQG18" s="277"/>
      <c r="OQH18" s="277"/>
      <c r="OQI18" s="274"/>
      <c r="OQJ18" s="265"/>
      <c r="OQK18" s="537"/>
      <c r="OQL18" s="537"/>
      <c r="OQM18" s="538"/>
      <c r="OQN18" s="539"/>
      <c r="OQP18" s="540"/>
      <c r="OQQ18" s="540"/>
      <c r="OQR18" s="542"/>
      <c r="OQS18" s="541"/>
      <c r="OQT18" s="537"/>
      <c r="OQU18" s="6"/>
      <c r="OQV18" s="275"/>
      <c r="OQW18" s="275"/>
      <c r="OQX18" s="275"/>
      <c r="OQY18" s="275"/>
      <c r="OQZ18" s="275"/>
      <c r="ORA18" s="276"/>
      <c r="ORB18" s="277"/>
      <c r="ORC18" s="277"/>
      <c r="ORD18" s="277"/>
      <c r="ORE18" s="277"/>
      <c r="ORF18" s="274"/>
      <c r="ORG18" s="265"/>
      <c r="ORH18" s="537"/>
      <c r="ORI18" s="537"/>
      <c r="ORJ18" s="538"/>
      <c r="ORK18" s="539"/>
      <c r="ORM18" s="540"/>
      <c r="ORN18" s="540"/>
      <c r="ORO18" s="542"/>
      <c r="ORP18" s="541"/>
      <c r="ORQ18" s="537"/>
      <c r="ORR18" s="6"/>
      <c r="ORS18" s="275"/>
      <c r="ORT18" s="275"/>
      <c r="ORU18" s="275"/>
      <c r="ORV18" s="275"/>
      <c r="ORW18" s="275"/>
      <c r="ORX18" s="276"/>
      <c r="ORY18" s="277"/>
      <c r="ORZ18" s="277"/>
      <c r="OSA18" s="277"/>
      <c r="OSB18" s="277"/>
      <c r="OSC18" s="274"/>
      <c r="OSD18" s="265"/>
      <c r="OSE18" s="537"/>
      <c r="OSF18" s="537"/>
      <c r="OSG18" s="538"/>
      <c r="OSH18" s="539"/>
      <c r="OSJ18" s="540"/>
      <c r="OSK18" s="540"/>
      <c r="OSL18" s="542"/>
      <c r="OSM18" s="541"/>
      <c r="OSN18" s="537"/>
      <c r="OSO18" s="6"/>
      <c r="OSP18" s="275"/>
      <c r="OSQ18" s="275"/>
      <c r="OSR18" s="275"/>
      <c r="OSS18" s="275"/>
      <c r="OST18" s="275"/>
      <c r="OSU18" s="276"/>
      <c r="OSV18" s="277"/>
      <c r="OSW18" s="277"/>
      <c r="OSX18" s="277"/>
      <c r="OSY18" s="277"/>
      <c r="OSZ18" s="274"/>
      <c r="OTA18" s="265"/>
      <c r="OTB18" s="537"/>
      <c r="OTC18" s="537"/>
      <c r="OTD18" s="538"/>
      <c r="OTE18" s="539"/>
      <c r="OTG18" s="540"/>
      <c r="OTH18" s="540"/>
      <c r="OTI18" s="542"/>
      <c r="OTJ18" s="541"/>
      <c r="OTK18" s="537"/>
      <c r="OTL18" s="6"/>
      <c r="OTM18" s="275"/>
      <c r="OTN18" s="275"/>
      <c r="OTO18" s="275"/>
      <c r="OTP18" s="275"/>
      <c r="OTQ18" s="275"/>
      <c r="OTR18" s="276"/>
      <c r="OTS18" s="277"/>
      <c r="OTT18" s="277"/>
      <c r="OTU18" s="277"/>
      <c r="OTV18" s="277"/>
      <c r="OTW18" s="274"/>
      <c r="OTX18" s="265"/>
      <c r="OTY18" s="537"/>
      <c r="OTZ18" s="537"/>
      <c r="OUA18" s="538"/>
      <c r="OUB18" s="539"/>
      <c r="OUD18" s="540"/>
      <c r="OUE18" s="540"/>
      <c r="OUF18" s="542"/>
      <c r="OUG18" s="541"/>
      <c r="OUH18" s="537"/>
      <c r="OUI18" s="6"/>
      <c r="OUJ18" s="275"/>
      <c r="OUK18" s="275"/>
      <c r="OUL18" s="275"/>
      <c r="OUM18" s="275"/>
      <c r="OUN18" s="275"/>
      <c r="OUO18" s="276"/>
      <c r="OUP18" s="277"/>
      <c r="OUQ18" s="277"/>
      <c r="OUR18" s="277"/>
      <c r="OUS18" s="277"/>
      <c r="OUT18" s="274"/>
      <c r="OUU18" s="265"/>
      <c r="OUV18" s="537"/>
      <c r="OUW18" s="537"/>
      <c r="OUX18" s="538"/>
      <c r="OUY18" s="539"/>
      <c r="OVA18" s="540"/>
      <c r="OVB18" s="540"/>
      <c r="OVC18" s="542"/>
      <c r="OVD18" s="541"/>
      <c r="OVE18" s="537"/>
      <c r="OVF18" s="6"/>
      <c r="OVG18" s="275"/>
      <c r="OVH18" s="275"/>
      <c r="OVI18" s="275"/>
      <c r="OVJ18" s="275"/>
      <c r="OVK18" s="275"/>
      <c r="OVL18" s="276"/>
      <c r="OVM18" s="277"/>
      <c r="OVN18" s="277"/>
      <c r="OVO18" s="277"/>
      <c r="OVP18" s="277"/>
      <c r="OVQ18" s="274"/>
      <c r="OVR18" s="265"/>
      <c r="OVS18" s="537"/>
      <c r="OVT18" s="537"/>
      <c r="OVU18" s="538"/>
      <c r="OVV18" s="539"/>
      <c r="OVX18" s="540"/>
      <c r="OVY18" s="540"/>
      <c r="OVZ18" s="542"/>
      <c r="OWA18" s="541"/>
      <c r="OWB18" s="537"/>
      <c r="OWC18" s="6"/>
      <c r="OWD18" s="275"/>
      <c r="OWE18" s="275"/>
      <c r="OWF18" s="275"/>
      <c r="OWG18" s="275"/>
      <c r="OWH18" s="275"/>
      <c r="OWI18" s="276"/>
      <c r="OWJ18" s="277"/>
      <c r="OWK18" s="277"/>
      <c r="OWL18" s="277"/>
      <c r="OWM18" s="277"/>
      <c r="OWN18" s="274"/>
      <c r="OWO18" s="265"/>
      <c r="OWP18" s="537"/>
      <c r="OWQ18" s="537"/>
      <c r="OWR18" s="538"/>
      <c r="OWS18" s="539"/>
      <c r="OWU18" s="540"/>
      <c r="OWV18" s="540"/>
      <c r="OWW18" s="542"/>
      <c r="OWX18" s="541"/>
      <c r="OWY18" s="537"/>
      <c r="OWZ18" s="6"/>
      <c r="OXA18" s="275"/>
      <c r="OXB18" s="275"/>
      <c r="OXC18" s="275"/>
      <c r="OXD18" s="275"/>
      <c r="OXE18" s="275"/>
      <c r="OXF18" s="276"/>
      <c r="OXG18" s="277"/>
      <c r="OXH18" s="277"/>
      <c r="OXI18" s="277"/>
      <c r="OXJ18" s="277"/>
      <c r="OXK18" s="274"/>
      <c r="OXL18" s="265"/>
      <c r="OXM18" s="537"/>
      <c r="OXN18" s="537"/>
      <c r="OXO18" s="538"/>
      <c r="OXP18" s="539"/>
      <c r="OXR18" s="540"/>
      <c r="OXS18" s="540"/>
      <c r="OXT18" s="542"/>
      <c r="OXU18" s="541"/>
      <c r="OXV18" s="537"/>
      <c r="OXW18" s="6"/>
      <c r="OXX18" s="275"/>
      <c r="OXY18" s="275"/>
      <c r="OXZ18" s="275"/>
      <c r="OYA18" s="275"/>
      <c r="OYB18" s="275"/>
      <c r="OYC18" s="276"/>
      <c r="OYD18" s="277"/>
      <c r="OYE18" s="277"/>
      <c r="OYF18" s="277"/>
      <c r="OYG18" s="277"/>
      <c r="OYH18" s="274"/>
      <c r="OYI18" s="265"/>
      <c r="OYJ18" s="537"/>
      <c r="OYK18" s="537"/>
      <c r="OYL18" s="538"/>
      <c r="OYM18" s="539"/>
      <c r="OYO18" s="540"/>
      <c r="OYP18" s="540"/>
      <c r="OYQ18" s="542"/>
      <c r="OYR18" s="541"/>
      <c r="OYS18" s="537"/>
      <c r="OYT18" s="6"/>
      <c r="OYU18" s="275"/>
      <c r="OYV18" s="275"/>
      <c r="OYW18" s="275"/>
      <c r="OYX18" s="275"/>
      <c r="OYY18" s="275"/>
      <c r="OYZ18" s="276"/>
      <c r="OZA18" s="277"/>
      <c r="OZB18" s="277"/>
      <c r="OZC18" s="277"/>
      <c r="OZD18" s="277"/>
      <c r="OZE18" s="274"/>
      <c r="OZF18" s="265"/>
      <c r="OZG18" s="537"/>
      <c r="OZH18" s="537"/>
      <c r="OZI18" s="538"/>
      <c r="OZJ18" s="539"/>
      <c r="OZL18" s="540"/>
      <c r="OZM18" s="540"/>
      <c r="OZN18" s="542"/>
      <c r="OZO18" s="541"/>
      <c r="OZP18" s="537"/>
      <c r="OZQ18" s="6"/>
      <c r="OZR18" s="275"/>
      <c r="OZS18" s="275"/>
      <c r="OZT18" s="275"/>
      <c r="OZU18" s="275"/>
      <c r="OZV18" s="275"/>
      <c r="OZW18" s="276"/>
      <c r="OZX18" s="277"/>
      <c r="OZY18" s="277"/>
      <c r="OZZ18" s="277"/>
      <c r="PAA18" s="277"/>
      <c r="PAB18" s="274"/>
      <c r="PAC18" s="265"/>
      <c r="PAD18" s="537"/>
      <c r="PAE18" s="537"/>
      <c r="PAF18" s="538"/>
      <c r="PAG18" s="539"/>
      <c r="PAI18" s="540"/>
      <c r="PAJ18" s="540"/>
      <c r="PAK18" s="542"/>
      <c r="PAL18" s="541"/>
      <c r="PAM18" s="537"/>
      <c r="PAN18" s="6"/>
      <c r="PAO18" s="275"/>
      <c r="PAP18" s="275"/>
      <c r="PAQ18" s="275"/>
      <c r="PAR18" s="275"/>
      <c r="PAS18" s="275"/>
      <c r="PAT18" s="276"/>
      <c r="PAU18" s="277"/>
      <c r="PAV18" s="277"/>
      <c r="PAW18" s="277"/>
      <c r="PAX18" s="277"/>
      <c r="PAY18" s="274"/>
      <c r="PAZ18" s="265"/>
      <c r="PBA18" s="537"/>
      <c r="PBB18" s="537"/>
      <c r="PBC18" s="538"/>
      <c r="PBD18" s="539"/>
      <c r="PBF18" s="540"/>
      <c r="PBG18" s="540"/>
      <c r="PBH18" s="542"/>
      <c r="PBI18" s="541"/>
      <c r="PBJ18" s="537"/>
      <c r="PBK18" s="6"/>
      <c r="PBL18" s="275"/>
      <c r="PBM18" s="275"/>
      <c r="PBN18" s="275"/>
      <c r="PBO18" s="275"/>
      <c r="PBP18" s="275"/>
      <c r="PBQ18" s="276"/>
      <c r="PBR18" s="277"/>
      <c r="PBS18" s="277"/>
      <c r="PBT18" s="277"/>
      <c r="PBU18" s="277"/>
      <c r="PBV18" s="274"/>
      <c r="PBW18" s="265"/>
      <c r="PBX18" s="537"/>
      <c r="PBY18" s="537"/>
      <c r="PBZ18" s="538"/>
      <c r="PCA18" s="539"/>
      <c r="PCC18" s="540"/>
      <c r="PCD18" s="540"/>
      <c r="PCE18" s="542"/>
      <c r="PCF18" s="541"/>
      <c r="PCG18" s="537"/>
      <c r="PCH18" s="6"/>
      <c r="PCI18" s="275"/>
      <c r="PCJ18" s="275"/>
      <c r="PCK18" s="275"/>
      <c r="PCL18" s="275"/>
      <c r="PCM18" s="275"/>
      <c r="PCN18" s="276"/>
      <c r="PCO18" s="277"/>
      <c r="PCP18" s="277"/>
      <c r="PCQ18" s="277"/>
      <c r="PCR18" s="277"/>
      <c r="PCS18" s="274"/>
      <c r="PCT18" s="265"/>
      <c r="PCU18" s="537"/>
      <c r="PCV18" s="537"/>
      <c r="PCW18" s="538"/>
      <c r="PCX18" s="539"/>
      <c r="PCZ18" s="540"/>
      <c r="PDA18" s="540"/>
      <c r="PDB18" s="542"/>
      <c r="PDC18" s="541"/>
      <c r="PDD18" s="537"/>
      <c r="PDE18" s="6"/>
      <c r="PDF18" s="275"/>
      <c r="PDG18" s="275"/>
      <c r="PDH18" s="275"/>
      <c r="PDI18" s="275"/>
      <c r="PDJ18" s="275"/>
      <c r="PDK18" s="276"/>
      <c r="PDL18" s="277"/>
      <c r="PDM18" s="277"/>
      <c r="PDN18" s="277"/>
      <c r="PDO18" s="277"/>
      <c r="PDP18" s="274"/>
      <c r="PDQ18" s="265"/>
      <c r="PDR18" s="537"/>
      <c r="PDS18" s="537"/>
      <c r="PDT18" s="538"/>
      <c r="PDU18" s="539"/>
      <c r="PDW18" s="540"/>
      <c r="PDX18" s="540"/>
      <c r="PDY18" s="542"/>
      <c r="PDZ18" s="541"/>
      <c r="PEA18" s="537"/>
      <c r="PEB18" s="6"/>
      <c r="PEC18" s="275"/>
      <c r="PED18" s="275"/>
      <c r="PEE18" s="275"/>
      <c r="PEF18" s="275"/>
      <c r="PEG18" s="275"/>
      <c r="PEH18" s="276"/>
      <c r="PEI18" s="277"/>
      <c r="PEJ18" s="277"/>
      <c r="PEK18" s="277"/>
      <c r="PEL18" s="277"/>
      <c r="PEM18" s="274"/>
      <c r="PEN18" s="265"/>
      <c r="PEO18" s="537"/>
      <c r="PEP18" s="537"/>
      <c r="PEQ18" s="538"/>
      <c r="PER18" s="539"/>
      <c r="PET18" s="540"/>
      <c r="PEU18" s="540"/>
      <c r="PEV18" s="542"/>
      <c r="PEW18" s="541"/>
      <c r="PEX18" s="537"/>
      <c r="PEY18" s="6"/>
      <c r="PEZ18" s="275"/>
      <c r="PFA18" s="275"/>
      <c r="PFB18" s="275"/>
      <c r="PFC18" s="275"/>
      <c r="PFD18" s="275"/>
      <c r="PFE18" s="276"/>
      <c r="PFF18" s="277"/>
      <c r="PFG18" s="277"/>
      <c r="PFH18" s="277"/>
      <c r="PFI18" s="277"/>
      <c r="PFJ18" s="274"/>
      <c r="PFK18" s="265"/>
      <c r="PFL18" s="537"/>
      <c r="PFM18" s="537"/>
      <c r="PFN18" s="538"/>
      <c r="PFO18" s="539"/>
      <c r="PFQ18" s="540"/>
      <c r="PFR18" s="540"/>
      <c r="PFS18" s="542"/>
      <c r="PFT18" s="541"/>
      <c r="PFU18" s="537"/>
      <c r="PFV18" s="6"/>
      <c r="PFW18" s="275"/>
      <c r="PFX18" s="275"/>
      <c r="PFY18" s="275"/>
      <c r="PFZ18" s="275"/>
      <c r="PGA18" s="275"/>
      <c r="PGB18" s="276"/>
      <c r="PGC18" s="277"/>
      <c r="PGD18" s="277"/>
      <c r="PGE18" s="277"/>
      <c r="PGF18" s="277"/>
      <c r="PGG18" s="274"/>
      <c r="PGH18" s="265"/>
      <c r="PGI18" s="537"/>
      <c r="PGJ18" s="537"/>
      <c r="PGK18" s="538"/>
      <c r="PGL18" s="539"/>
      <c r="PGN18" s="540"/>
      <c r="PGO18" s="540"/>
      <c r="PGP18" s="542"/>
      <c r="PGQ18" s="541"/>
      <c r="PGR18" s="537"/>
      <c r="PGS18" s="6"/>
      <c r="PGT18" s="275"/>
      <c r="PGU18" s="275"/>
      <c r="PGV18" s="275"/>
      <c r="PGW18" s="275"/>
      <c r="PGX18" s="275"/>
      <c r="PGY18" s="276"/>
      <c r="PGZ18" s="277"/>
      <c r="PHA18" s="277"/>
      <c r="PHB18" s="277"/>
      <c r="PHC18" s="277"/>
      <c r="PHD18" s="274"/>
      <c r="PHE18" s="265"/>
      <c r="PHF18" s="537"/>
      <c r="PHG18" s="537"/>
      <c r="PHH18" s="538"/>
      <c r="PHI18" s="539"/>
      <c r="PHK18" s="540"/>
      <c r="PHL18" s="540"/>
      <c r="PHM18" s="542"/>
      <c r="PHN18" s="541"/>
      <c r="PHO18" s="537"/>
      <c r="PHP18" s="6"/>
      <c r="PHQ18" s="275"/>
      <c r="PHR18" s="275"/>
      <c r="PHS18" s="275"/>
      <c r="PHT18" s="275"/>
      <c r="PHU18" s="275"/>
      <c r="PHV18" s="276"/>
      <c r="PHW18" s="277"/>
      <c r="PHX18" s="277"/>
      <c r="PHY18" s="277"/>
      <c r="PHZ18" s="277"/>
      <c r="PIA18" s="274"/>
      <c r="PIB18" s="265"/>
      <c r="PIC18" s="537"/>
      <c r="PID18" s="537"/>
      <c r="PIE18" s="538"/>
      <c r="PIF18" s="539"/>
      <c r="PIH18" s="540"/>
      <c r="PII18" s="540"/>
      <c r="PIJ18" s="542"/>
      <c r="PIK18" s="541"/>
      <c r="PIL18" s="537"/>
      <c r="PIM18" s="6"/>
      <c r="PIN18" s="275"/>
      <c r="PIO18" s="275"/>
      <c r="PIP18" s="275"/>
      <c r="PIQ18" s="275"/>
      <c r="PIR18" s="275"/>
      <c r="PIS18" s="276"/>
      <c r="PIT18" s="277"/>
      <c r="PIU18" s="277"/>
      <c r="PIV18" s="277"/>
      <c r="PIW18" s="277"/>
      <c r="PIX18" s="274"/>
      <c r="PIY18" s="265"/>
      <c r="PIZ18" s="537"/>
      <c r="PJA18" s="537"/>
      <c r="PJB18" s="538"/>
      <c r="PJC18" s="539"/>
      <c r="PJE18" s="540"/>
      <c r="PJF18" s="540"/>
      <c r="PJG18" s="542"/>
      <c r="PJH18" s="541"/>
      <c r="PJI18" s="537"/>
      <c r="PJJ18" s="6"/>
      <c r="PJK18" s="275"/>
      <c r="PJL18" s="275"/>
      <c r="PJM18" s="275"/>
      <c r="PJN18" s="275"/>
      <c r="PJO18" s="275"/>
      <c r="PJP18" s="276"/>
      <c r="PJQ18" s="277"/>
      <c r="PJR18" s="277"/>
      <c r="PJS18" s="277"/>
      <c r="PJT18" s="277"/>
      <c r="PJU18" s="274"/>
      <c r="PJV18" s="265"/>
      <c r="PJW18" s="537"/>
      <c r="PJX18" s="537"/>
      <c r="PJY18" s="538"/>
      <c r="PJZ18" s="539"/>
      <c r="PKB18" s="540"/>
      <c r="PKC18" s="540"/>
      <c r="PKD18" s="542"/>
      <c r="PKE18" s="541"/>
      <c r="PKF18" s="537"/>
      <c r="PKG18" s="6"/>
      <c r="PKH18" s="275"/>
      <c r="PKI18" s="275"/>
      <c r="PKJ18" s="275"/>
      <c r="PKK18" s="275"/>
      <c r="PKL18" s="275"/>
      <c r="PKM18" s="276"/>
      <c r="PKN18" s="277"/>
      <c r="PKO18" s="277"/>
      <c r="PKP18" s="277"/>
      <c r="PKQ18" s="277"/>
      <c r="PKR18" s="274"/>
      <c r="PKS18" s="265"/>
      <c r="PKT18" s="537"/>
      <c r="PKU18" s="537"/>
      <c r="PKV18" s="538"/>
      <c r="PKW18" s="539"/>
      <c r="PKY18" s="540"/>
      <c r="PKZ18" s="540"/>
      <c r="PLA18" s="542"/>
      <c r="PLB18" s="541"/>
      <c r="PLC18" s="537"/>
      <c r="PLD18" s="6"/>
      <c r="PLE18" s="275"/>
      <c r="PLF18" s="275"/>
      <c r="PLG18" s="275"/>
      <c r="PLH18" s="275"/>
      <c r="PLI18" s="275"/>
      <c r="PLJ18" s="276"/>
      <c r="PLK18" s="277"/>
      <c r="PLL18" s="277"/>
      <c r="PLM18" s="277"/>
      <c r="PLN18" s="277"/>
      <c r="PLO18" s="274"/>
      <c r="PLP18" s="265"/>
      <c r="PLQ18" s="537"/>
      <c r="PLR18" s="537"/>
      <c r="PLS18" s="538"/>
      <c r="PLT18" s="539"/>
      <c r="PLV18" s="540"/>
      <c r="PLW18" s="540"/>
      <c r="PLX18" s="542"/>
      <c r="PLY18" s="541"/>
      <c r="PLZ18" s="537"/>
      <c r="PMA18" s="6"/>
      <c r="PMB18" s="275"/>
      <c r="PMC18" s="275"/>
      <c r="PMD18" s="275"/>
      <c r="PME18" s="275"/>
      <c r="PMF18" s="275"/>
      <c r="PMG18" s="276"/>
      <c r="PMH18" s="277"/>
      <c r="PMI18" s="277"/>
      <c r="PMJ18" s="277"/>
      <c r="PMK18" s="277"/>
      <c r="PML18" s="274"/>
      <c r="PMM18" s="265"/>
      <c r="PMN18" s="537"/>
      <c r="PMO18" s="537"/>
      <c r="PMP18" s="538"/>
      <c r="PMQ18" s="539"/>
      <c r="PMS18" s="540"/>
      <c r="PMT18" s="540"/>
      <c r="PMU18" s="542"/>
      <c r="PMV18" s="541"/>
      <c r="PMW18" s="537"/>
      <c r="PMX18" s="6"/>
      <c r="PMY18" s="275"/>
      <c r="PMZ18" s="275"/>
      <c r="PNA18" s="275"/>
      <c r="PNB18" s="275"/>
      <c r="PNC18" s="275"/>
      <c r="PND18" s="276"/>
      <c r="PNE18" s="277"/>
      <c r="PNF18" s="277"/>
      <c r="PNG18" s="277"/>
      <c r="PNH18" s="277"/>
      <c r="PNI18" s="274"/>
      <c r="PNJ18" s="265"/>
      <c r="PNK18" s="537"/>
      <c r="PNL18" s="537"/>
      <c r="PNM18" s="538"/>
      <c r="PNN18" s="539"/>
      <c r="PNP18" s="540"/>
      <c r="PNQ18" s="540"/>
      <c r="PNR18" s="542"/>
      <c r="PNS18" s="541"/>
      <c r="PNT18" s="537"/>
      <c r="PNU18" s="6"/>
      <c r="PNV18" s="275"/>
      <c r="PNW18" s="275"/>
      <c r="PNX18" s="275"/>
      <c r="PNY18" s="275"/>
      <c r="PNZ18" s="275"/>
      <c r="POA18" s="276"/>
      <c r="POB18" s="277"/>
      <c r="POC18" s="277"/>
      <c r="POD18" s="277"/>
      <c r="POE18" s="277"/>
      <c r="POF18" s="274"/>
      <c r="POG18" s="265"/>
      <c r="POH18" s="537"/>
      <c r="POI18" s="537"/>
      <c r="POJ18" s="538"/>
      <c r="POK18" s="539"/>
      <c r="POM18" s="540"/>
      <c r="PON18" s="540"/>
      <c r="POO18" s="542"/>
      <c r="POP18" s="541"/>
      <c r="POQ18" s="537"/>
      <c r="POR18" s="6"/>
      <c r="POS18" s="275"/>
      <c r="POT18" s="275"/>
      <c r="POU18" s="275"/>
      <c r="POV18" s="275"/>
      <c r="POW18" s="275"/>
      <c r="POX18" s="276"/>
      <c r="POY18" s="277"/>
      <c r="POZ18" s="277"/>
      <c r="PPA18" s="277"/>
      <c r="PPB18" s="277"/>
      <c r="PPC18" s="274"/>
      <c r="PPD18" s="265"/>
      <c r="PPE18" s="537"/>
      <c r="PPF18" s="537"/>
      <c r="PPG18" s="538"/>
      <c r="PPH18" s="539"/>
      <c r="PPJ18" s="540"/>
      <c r="PPK18" s="540"/>
      <c r="PPL18" s="542"/>
      <c r="PPM18" s="541"/>
      <c r="PPN18" s="537"/>
      <c r="PPO18" s="6"/>
      <c r="PPP18" s="275"/>
      <c r="PPQ18" s="275"/>
      <c r="PPR18" s="275"/>
      <c r="PPS18" s="275"/>
      <c r="PPT18" s="275"/>
      <c r="PPU18" s="276"/>
      <c r="PPV18" s="277"/>
      <c r="PPW18" s="277"/>
      <c r="PPX18" s="277"/>
      <c r="PPY18" s="277"/>
      <c r="PPZ18" s="274"/>
      <c r="PQA18" s="265"/>
      <c r="PQB18" s="537"/>
      <c r="PQC18" s="537"/>
      <c r="PQD18" s="538"/>
      <c r="PQE18" s="539"/>
      <c r="PQG18" s="540"/>
      <c r="PQH18" s="540"/>
      <c r="PQI18" s="542"/>
      <c r="PQJ18" s="541"/>
      <c r="PQK18" s="537"/>
      <c r="PQL18" s="6"/>
      <c r="PQM18" s="275"/>
      <c r="PQN18" s="275"/>
      <c r="PQO18" s="275"/>
      <c r="PQP18" s="275"/>
      <c r="PQQ18" s="275"/>
      <c r="PQR18" s="276"/>
      <c r="PQS18" s="277"/>
      <c r="PQT18" s="277"/>
      <c r="PQU18" s="277"/>
      <c r="PQV18" s="277"/>
      <c r="PQW18" s="274"/>
      <c r="PQX18" s="265"/>
      <c r="PQY18" s="537"/>
      <c r="PQZ18" s="537"/>
      <c r="PRA18" s="538"/>
      <c r="PRB18" s="539"/>
      <c r="PRD18" s="540"/>
      <c r="PRE18" s="540"/>
      <c r="PRF18" s="542"/>
      <c r="PRG18" s="541"/>
      <c r="PRH18" s="537"/>
      <c r="PRI18" s="6"/>
      <c r="PRJ18" s="275"/>
      <c r="PRK18" s="275"/>
      <c r="PRL18" s="275"/>
      <c r="PRM18" s="275"/>
      <c r="PRN18" s="275"/>
      <c r="PRO18" s="276"/>
      <c r="PRP18" s="277"/>
      <c r="PRQ18" s="277"/>
      <c r="PRR18" s="277"/>
      <c r="PRS18" s="277"/>
      <c r="PRT18" s="274"/>
      <c r="PRU18" s="265"/>
      <c r="PRV18" s="537"/>
      <c r="PRW18" s="537"/>
      <c r="PRX18" s="538"/>
      <c r="PRY18" s="539"/>
      <c r="PSA18" s="540"/>
      <c r="PSB18" s="540"/>
      <c r="PSC18" s="542"/>
      <c r="PSD18" s="541"/>
      <c r="PSE18" s="537"/>
      <c r="PSF18" s="6"/>
      <c r="PSG18" s="275"/>
      <c r="PSH18" s="275"/>
      <c r="PSI18" s="275"/>
      <c r="PSJ18" s="275"/>
      <c r="PSK18" s="275"/>
      <c r="PSL18" s="276"/>
      <c r="PSM18" s="277"/>
      <c r="PSN18" s="277"/>
      <c r="PSO18" s="277"/>
      <c r="PSP18" s="277"/>
      <c r="PSQ18" s="274"/>
      <c r="PSR18" s="265"/>
      <c r="PSS18" s="537"/>
      <c r="PST18" s="537"/>
      <c r="PSU18" s="538"/>
      <c r="PSV18" s="539"/>
      <c r="PSX18" s="540"/>
      <c r="PSY18" s="540"/>
      <c r="PSZ18" s="542"/>
      <c r="PTA18" s="541"/>
      <c r="PTB18" s="537"/>
      <c r="PTC18" s="6"/>
      <c r="PTD18" s="275"/>
      <c r="PTE18" s="275"/>
      <c r="PTF18" s="275"/>
      <c r="PTG18" s="275"/>
      <c r="PTH18" s="275"/>
      <c r="PTI18" s="276"/>
      <c r="PTJ18" s="277"/>
      <c r="PTK18" s="277"/>
      <c r="PTL18" s="277"/>
      <c r="PTM18" s="277"/>
      <c r="PTN18" s="274"/>
      <c r="PTO18" s="265"/>
      <c r="PTP18" s="537"/>
      <c r="PTQ18" s="537"/>
      <c r="PTR18" s="538"/>
      <c r="PTS18" s="539"/>
      <c r="PTU18" s="540"/>
      <c r="PTV18" s="540"/>
      <c r="PTW18" s="542"/>
      <c r="PTX18" s="541"/>
      <c r="PTY18" s="537"/>
      <c r="PTZ18" s="6"/>
      <c r="PUA18" s="275"/>
      <c r="PUB18" s="275"/>
      <c r="PUC18" s="275"/>
      <c r="PUD18" s="275"/>
      <c r="PUE18" s="275"/>
      <c r="PUF18" s="276"/>
      <c r="PUG18" s="277"/>
      <c r="PUH18" s="277"/>
      <c r="PUI18" s="277"/>
      <c r="PUJ18" s="277"/>
      <c r="PUK18" s="274"/>
      <c r="PUL18" s="265"/>
      <c r="PUM18" s="537"/>
      <c r="PUN18" s="537"/>
      <c r="PUO18" s="538"/>
      <c r="PUP18" s="539"/>
      <c r="PUR18" s="540"/>
      <c r="PUS18" s="540"/>
      <c r="PUT18" s="542"/>
      <c r="PUU18" s="541"/>
      <c r="PUV18" s="537"/>
      <c r="PUW18" s="6"/>
      <c r="PUX18" s="275"/>
      <c r="PUY18" s="275"/>
      <c r="PUZ18" s="275"/>
      <c r="PVA18" s="275"/>
      <c r="PVB18" s="275"/>
      <c r="PVC18" s="276"/>
      <c r="PVD18" s="277"/>
      <c r="PVE18" s="277"/>
      <c r="PVF18" s="277"/>
      <c r="PVG18" s="277"/>
      <c r="PVH18" s="274"/>
      <c r="PVI18" s="265"/>
      <c r="PVJ18" s="537"/>
      <c r="PVK18" s="537"/>
      <c r="PVL18" s="538"/>
      <c r="PVM18" s="539"/>
      <c r="PVO18" s="540"/>
      <c r="PVP18" s="540"/>
      <c r="PVQ18" s="542"/>
      <c r="PVR18" s="541"/>
      <c r="PVS18" s="537"/>
      <c r="PVT18" s="6"/>
      <c r="PVU18" s="275"/>
      <c r="PVV18" s="275"/>
      <c r="PVW18" s="275"/>
      <c r="PVX18" s="275"/>
      <c r="PVY18" s="275"/>
      <c r="PVZ18" s="276"/>
      <c r="PWA18" s="277"/>
      <c r="PWB18" s="277"/>
      <c r="PWC18" s="277"/>
      <c r="PWD18" s="277"/>
      <c r="PWE18" s="274"/>
      <c r="PWF18" s="265"/>
      <c r="PWG18" s="537"/>
      <c r="PWH18" s="537"/>
      <c r="PWI18" s="538"/>
      <c r="PWJ18" s="539"/>
      <c r="PWL18" s="540"/>
      <c r="PWM18" s="540"/>
      <c r="PWN18" s="542"/>
      <c r="PWO18" s="541"/>
      <c r="PWP18" s="537"/>
      <c r="PWQ18" s="6"/>
      <c r="PWR18" s="275"/>
      <c r="PWS18" s="275"/>
      <c r="PWT18" s="275"/>
      <c r="PWU18" s="275"/>
      <c r="PWV18" s="275"/>
      <c r="PWW18" s="276"/>
      <c r="PWX18" s="277"/>
      <c r="PWY18" s="277"/>
      <c r="PWZ18" s="277"/>
      <c r="PXA18" s="277"/>
      <c r="PXB18" s="274"/>
      <c r="PXC18" s="265"/>
      <c r="PXD18" s="537"/>
      <c r="PXE18" s="537"/>
      <c r="PXF18" s="538"/>
      <c r="PXG18" s="539"/>
      <c r="PXI18" s="540"/>
      <c r="PXJ18" s="540"/>
      <c r="PXK18" s="542"/>
      <c r="PXL18" s="541"/>
      <c r="PXM18" s="537"/>
      <c r="PXN18" s="6"/>
      <c r="PXO18" s="275"/>
      <c r="PXP18" s="275"/>
      <c r="PXQ18" s="275"/>
      <c r="PXR18" s="275"/>
      <c r="PXS18" s="275"/>
      <c r="PXT18" s="276"/>
      <c r="PXU18" s="277"/>
      <c r="PXV18" s="277"/>
      <c r="PXW18" s="277"/>
      <c r="PXX18" s="277"/>
      <c r="PXY18" s="274"/>
      <c r="PXZ18" s="265"/>
      <c r="PYA18" s="537"/>
      <c r="PYB18" s="537"/>
      <c r="PYC18" s="538"/>
      <c r="PYD18" s="539"/>
      <c r="PYF18" s="540"/>
      <c r="PYG18" s="540"/>
      <c r="PYH18" s="542"/>
      <c r="PYI18" s="541"/>
      <c r="PYJ18" s="537"/>
      <c r="PYK18" s="6"/>
      <c r="PYL18" s="275"/>
      <c r="PYM18" s="275"/>
      <c r="PYN18" s="275"/>
      <c r="PYO18" s="275"/>
      <c r="PYP18" s="275"/>
      <c r="PYQ18" s="276"/>
      <c r="PYR18" s="277"/>
      <c r="PYS18" s="277"/>
      <c r="PYT18" s="277"/>
      <c r="PYU18" s="277"/>
      <c r="PYV18" s="274"/>
      <c r="PYW18" s="265"/>
      <c r="PYX18" s="537"/>
      <c r="PYY18" s="537"/>
      <c r="PYZ18" s="538"/>
      <c r="PZA18" s="539"/>
      <c r="PZC18" s="540"/>
      <c r="PZD18" s="540"/>
      <c r="PZE18" s="542"/>
      <c r="PZF18" s="541"/>
      <c r="PZG18" s="537"/>
      <c r="PZH18" s="6"/>
      <c r="PZI18" s="275"/>
      <c r="PZJ18" s="275"/>
      <c r="PZK18" s="275"/>
      <c r="PZL18" s="275"/>
      <c r="PZM18" s="275"/>
      <c r="PZN18" s="276"/>
      <c r="PZO18" s="277"/>
      <c r="PZP18" s="277"/>
      <c r="PZQ18" s="277"/>
      <c r="PZR18" s="277"/>
      <c r="PZS18" s="274"/>
      <c r="PZT18" s="265"/>
      <c r="PZU18" s="537"/>
      <c r="PZV18" s="537"/>
      <c r="PZW18" s="538"/>
      <c r="PZX18" s="539"/>
      <c r="PZZ18" s="540"/>
      <c r="QAA18" s="540"/>
      <c r="QAB18" s="542"/>
      <c r="QAC18" s="541"/>
      <c r="QAD18" s="537"/>
      <c r="QAE18" s="6"/>
      <c r="QAF18" s="275"/>
      <c r="QAG18" s="275"/>
      <c r="QAH18" s="275"/>
      <c r="QAI18" s="275"/>
      <c r="QAJ18" s="275"/>
      <c r="QAK18" s="276"/>
      <c r="QAL18" s="277"/>
      <c r="QAM18" s="277"/>
      <c r="QAN18" s="277"/>
      <c r="QAO18" s="277"/>
      <c r="QAP18" s="274"/>
      <c r="QAQ18" s="265"/>
      <c r="QAR18" s="537"/>
      <c r="QAS18" s="537"/>
      <c r="QAT18" s="538"/>
      <c r="QAU18" s="539"/>
      <c r="QAW18" s="540"/>
      <c r="QAX18" s="540"/>
      <c r="QAY18" s="542"/>
      <c r="QAZ18" s="541"/>
      <c r="QBA18" s="537"/>
      <c r="QBB18" s="6"/>
      <c r="QBC18" s="275"/>
      <c r="QBD18" s="275"/>
      <c r="QBE18" s="275"/>
      <c r="QBF18" s="275"/>
      <c r="QBG18" s="275"/>
      <c r="QBH18" s="276"/>
      <c r="QBI18" s="277"/>
      <c r="QBJ18" s="277"/>
      <c r="QBK18" s="277"/>
      <c r="QBL18" s="277"/>
      <c r="QBM18" s="274"/>
      <c r="QBN18" s="265"/>
      <c r="QBO18" s="537"/>
      <c r="QBP18" s="537"/>
      <c r="QBQ18" s="538"/>
      <c r="QBR18" s="539"/>
      <c r="QBT18" s="540"/>
      <c r="QBU18" s="540"/>
      <c r="QBV18" s="542"/>
      <c r="QBW18" s="541"/>
      <c r="QBX18" s="537"/>
      <c r="QBY18" s="6"/>
      <c r="QBZ18" s="275"/>
      <c r="QCA18" s="275"/>
      <c r="QCB18" s="275"/>
      <c r="QCC18" s="275"/>
      <c r="QCD18" s="275"/>
      <c r="QCE18" s="276"/>
      <c r="QCF18" s="277"/>
      <c r="QCG18" s="277"/>
      <c r="QCH18" s="277"/>
      <c r="QCI18" s="277"/>
      <c r="QCJ18" s="274"/>
      <c r="QCK18" s="265"/>
      <c r="QCL18" s="537"/>
      <c r="QCM18" s="537"/>
      <c r="QCN18" s="538"/>
      <c r="QCO18" s="539"/>
      <c r="QCQ18" s="540"/>
      <c r="QCR18" s="540"/>
      <c r="QCS18" s="542"/>
      <c r="QCT18" s="541"/>
      <c r="QCU18" s="537"/>
      <c r="QCV18" s="6"/>
      <c r="QCW18" s="275"/>
      <c r="QCX18" s="275"/>
      <c r="QCY18" s="275"/>
      <c r="QCZ18" s="275"/>
      <c r="QDA18" s="275"/>
      <c r="QDB18" s="276"/>
      <c r="QDC18" s="277"/>
      <c r="QDD18" s="277"/>
      <c r="QDE18" s="277"/>
      <c r="QDF18" s="277"/>
      <c r="QDG18" s="274"/>
      <c r="QDH18" s="265"/>
      <c r="QDI18" s="537"/>
      <c r="QDJ18" s="537"/>
      <c r="QDK18" s="538"/>
      <c r="QDL18" s="539"/>
      <c r="QDN18" s="540"/>
      <c r="QDO18" s="540"/>
      <c r="QDP18" s="542"/>
      <c r="QDQ18" s="541"/>
      <c r="QDR18" s="537"/>
      <c r="QDS18" s="6"/>
      <c r="QDT18" s="275"/>
      <c r="QDU18" s="275"/>
      <c r="QDV18" s="275"/>
      <c r="QDW18" s="275"/>
      <c r="QDX18" s="275"/>
      <c r="QDY18" s="276"/>
      <c r="QDZ18" s="277"/>
      <c r="QEA18" s="277"/>
      <c r="QEB18" s="277"/>
      <c r="QEC18" s="277"/>
      <c r="QED18" s="274"/>
      <c r="QEE18" s="265"/>
      <c r="QEF18" s="537"/>
      <c r="QEG18" s="537"/>
      <c r="QEH18" s="538"/>
      <c r="QEI18" s="539"/>
      <c r="QEK18" s="540"/>
      <c r="QEL18" s="540"/>
      <c r="QEM18" s="542"/>
      <c r="QEN18" s="541"/>
      <c r="QEO18" s="537"/>
      <c r="QEP18" s="6"/>
      <c r="QEQ18" s="275"/>
      <c r="QER18" s="275"/>
      <c r="QES18" s="275"/>
      <c r="QET18" s="275"/>
      <c r="QEU18" s="275"/>
      <c r="QEV18" s="276"/>
      <c r="QEW18" s="277"/>
      <c r="QEX18" s="277"/>
      <c r="QEY18" s="277"/>
      <c r="QEZ18" s="277"/>
      <c r="QFA18" s="274"/>
      <c r="QFB18" s="265"/>
      <c r="QFC18" s="537"/>
      <c r="QFD18" s="537"/>
      <c r="QFE18" s="538"/>
      <c r="QFF18" s="539"/>
      <c r="QFH18" s="540"/>
      <c r="QFI18" s="540"/>
      <c r="QFJ18" s="542"/>
      <c r="QFK18" s="541"/>
      <c r="QFL18" s="537"/>
      <c r="QFM18" s="6"/>
      <c r="QFN18" s="275"/>
      <c r="QFO18" s="275"/>
      <c r="QFP18" s="275"/>
      <c r="QFQ18" s="275"/>
      <c r="QFR18" s="275"/>
      <c r="QFS18" s="276"/>
      <c r="QFT18" s="277"/>
      <c r="QFU18" s="277"/>
      <c r="QFV18" s="277"/>
      <c r="QFW18" s="277"/>
      <c r="QFX18" s="274"/>
      <c r="QFY18" s="265"/>
      <c r="QFZ18" s="537"/>
      <c r="QGA18" s="537"/>
      <c r="QGB18" s="538"/>
      <c r="QGC18" s="539"/>
      <c r="QGE18" s="540"/>
      <c r="QGF18" s="540"/>
      <c r="QGG18" s="542"/>
      <c r="QGH18" s="541"/>
      <c r="QGI18" s="537"/>
      <c r="QGJ18" s="6"/>
      <c r="QGK18" s="275"/>
      <c r="QGL18" s="275"/>
      <c r="QGM18" s="275"/>
      <c r="QGN18" s="275"/>
      <c r="QGO18" s="275"/>
      <c r="QGP18" s="276"/>
      <c r="QGQ18" s="277"/>
      <c r="QGR18" s="277"/>
      <c r="QGS18" s="277"/>
      <c r="QGT18" s="277"/>
      <c r="QGU18" s="274"/>
      <c r="QGV18" s="265"/>
      <c r="QGW18" s="537"/>
      <c r="QGX18" s="537"/>
      <c r="QGY18" s="538"/>
      <c r="QGZ18" s="539"/>
      <c r="QHB18" s="540"/>
      <c r="QHC18" s="540"/>
      <c r="QHD18" s="542"/>
      <c r="QHE18" s="541"/>
      <c r="QHF18" s="537"/>
      <c r="QHG18" s="6"/>
      <c r="QHH18" s="275"/>
      <c r="QHI18" s="275"/>
      <c r="QHJ18" s="275"/>
      <c r="QHK18" s="275"/>
      <c r="QHL18" s="275"/>
      <c r="QHM18" s="276"/>
      <c r="QHN18" s="277"/>
      <c r="QHO18" s="277"/>
      <c r="QHP18" s="277"/>
      <c r="QHQ18" s="277"/>
      <c r="QHR18" s="274"/>
      <c r="QHS18" s="265"/>
      <c r="QHT18" s="537"/>
      <c r="QHU18" s="537"/>
      <c r="QHV18" s="538"/>
      <c r="QHW18" s="539"/>
      <c r="QHY18" s="540"/>
      <c r="QHZ18" s="540"/>
      <c r="QIA18" s="542"/>
      <c r="QIB18" s="541"/>
      <c r="QIC18" s="537"/>
      <c r="QID18" s="6"/>
      <c r="QIE18" s="275"/>
      <c r="QIF18" s="275"/>
      <c r="QIG18" s="275"/>
      <c r="QIH18" s="275"/>
      <c r="QII18" s="275"/>
      <c r="QIJ18" s="276"/>
      <c r="QIK18" s="277"/>
      <c r="QIL18" s="277"/>
      <c r="QIM18" s="277"/>
      <c r="QIN18" s="277"/>
      <c r="QIO18" s="274"/>
      <c r="QIP18" s="265"/>
      <c r="QIQ18" s="537"/>
      <c r="QIR18" s="537"/>
      <c r="QIS18" s="538"/>
      <c r="QIT18" s="539"/>
      <c r="QIV18" s="540"/>
      <c r="QIW18" s="540"/>
      <c r="QIX18" s="542"/>
      <c r="QIY18" s="541"/>
      <c r="QIZ18" s="537"/>
      <c r="QJA18" s="6"/>
      <c r="QJB18" s="275"/>
      <c r="QJC18" s="275"/>
      <c r="QJD18" s="275"/>
      <c r="QJE18" s="275"/>
      <c r="QJF18" s="275"/>
      <c r="QJG18" s="276"/>
      <c r="QJH18" s="277"/>
      <c r="QJI18" s="277"/>
      <c r="QJJ18" s="277"/>
      <c r="QJK18" s="277"/>
      <c r="QJL18" s="274"/>
      <c r="QJM18" s="265"/>
      <c r="QJN18" s="537"/>
      <c r="QJO18" s="537"/>
      <c r="QJP18" s="538"/>
      <c r="QJQ18" s="539"/>
      <c r="QJS18" s="540"/>
      <c r="QJT18" s="540"/>
      <c r="QJU18" s="542"/>
      <c r="QJV18" s="541"/>
      <c r="QJW18" s="537"/>
      <c r="QJX18" s="6"/>
      <c r="QJY18" s="275"/>
      <c r="QJZ18" s="275"/>
      <c r="QKA18" s="275"/>
      <c r="QKB18" s="275"/>
      <c r="QKC18" s="275"/>
      <c r="QKD18" s="276"/>
      <c r="QKE18" s="277"/>
      <c r="QKF18" s="277"/>
      <c r="QKG18" s="277"/>
      <c r="QKH18" s="277"/>
      <c r="QKI18" s="274"/>
      <c r="QKJ18" s="265"/>
      <c r="QKK18" s="537"/>
      <c r="QKL18" s="537"/>
      <c r="QKM18" s="538"/>
      <c r="QKN18" s="539"/>
      <c r="QKP18" s="540"/>
      <c r="QKQ18" s="540"/>
      <c r="QKR18" s="542"/>
      <c r="QKS18" s="541"/>
      <c r="QKT18" s="537"/>
      <c r="QKU18" s="6"/>
      <c r="QKV18" s="275"/>
      <c r="QKW18" s="275"/>
      <c r="QKX18" s="275"/>
      <c r="QKY18" s="275"/>
      <c r="QKZ18" s="275"/>
      <c r="QLA18" s="276"/>
      <c r="QLB18" s="277"/>
      <c r="QLC18" s="277"/>
      <c r="QLD18" s="277"/>
      <c r="QLE18" s="277"/>
      <c r="QLF18" s="274"/>
      <c r="QLG18" s="265"/>
      <c r="QLH18" s="537"/>
      <c r="QLI18" s="537"/>
      <c r="QLJ18" s="538"/>
      <c r="QLK18" s="539"/>
      <c r="QLM18" s="540"/>
      <c r="QLN18" s="540"/>
      <c r="QLO18" s="542"/>
      <c r="QLP18" s="541"/>
      <c r="QLQ18" s="537"/>
      <c r="QLR18" s="6"/>
      <c r="QLS18" s="275"/>
      <c r="QLT18" s="275"/>
      <c r="QLU18" s="275"/>
      <c r="QLV18" s="275"/>
      <c r="QLW18" s="275"/>
      <c r="QLX18" s="276"/>
      <c r="QLY18" s="277"/>
      <c r="QLZ18" s="277"/>
      <c r="QMA18" s="277"/>
      <c r="QMB18" s="277"/>
      <c r="QMC18" s="274"/>
      <c r="QMD18" s="265"/>
      <c r="QME18" s="537"/>
      <c r="QMF18" s="537"/>
      <c r="QMG18" s="538"/>
      <c r="QMH18" s="539"/>
      <c r="QMJ18" s="540"/>
      <c r="QMK18" s="540"/>
      <c r="QML18" s="542"/>
      <c r="QMM18" s="541"/>
      <c r="QMN18" s="537"/>
      <c r="QMO18" s="6"/>
      <c r="QMP18" s="275"/>
      <c r="QMQ18" s="275"/>
      <c r="QMR18" s="275"/>
      <c r="QMS18" s="275"/>
      <c r="QMT18" s="275"/>
      <c r="QMU18" s="276"/>
      <c r="QMV18" s="277"/>
      <c r="QMW18" s="277"/>
      <c r="QMX18" s="277"/>
      <c r="QMY18" s="277"/>
      <c r="QMZ18" s="274"/>
      <c r="QNA18" s="265"/>
      <c r="QNB18" s="537"/>
      <c r="QNC18" s="537"/>
      <c r="QND18" s="538"/>
      <c r="QNE18" s="539"/>
      <c r="QNG18" s="540"/>
      <c r="QNH18" s="540"/>
      <c r="QNI18" s="542"/>
      <c r="QNJ18" s="541"/>
      <c r="QNK18" s="537"/>
      <c r="QNL18" s="6"/>
      <c r="QNM18" s="275"/>
      <c r="QNN18" s="275"/>
      <c r="QNO18" s="275"/>
      <c r="QNP18" s="275"/>
      <c r="QNQ18" s="275"/>
      <c r="QNR18" s="276"/>
      <c r="QNS18" s="277"/>
      <c r="QNT18" s="277"/>
      <c r="QNU18" s="277"/>
      <c r="QNV18" s="277"/>
      <c r="QNW18" s="274"/>
      <c r="QNX18" s="265"/>
      <c r="QNY18" s="537"/>
      <c r="QNZ18" s="537"/>
      <c r="QOA18" s="538"/>
      <c r="QOB18" s="539"/>
      <c r="QOD18" s="540"/>
      <c r="QOE18" s="540"/>
      <c r="QOF18" s="542"/>
      <c r="QOG18" s="541"/>
      <c r="QOH18" s="537"/>
      <c r="QOI18" s="6"/>
      <c r="QOJ18" s="275"/>
      <c r="QOK18" s="275"/>
      <c r="QOL18" s="275"/>
      <c r="QOM18" s="275"/>
      <c r="QON18" s="275"/>
      <c r="QOO18" s="276"/>
      <c r="QOP18" s="277"/>
      <c r="QOQ18" s="277"/>
      <c r="QOR18" s="277"/>
      <c r="QOS18" s="277"/>
      <c r="QOT18" s="274"/>
      <c r="QOU18" s="265"/>
      <c r="QOV18" s="537"/>
      <c r="QOW18" s="537"/>
      <c r="QOX18" s="538"/>
      <c r="QOY18" s="539"/>
      <c r="QPA18" s="540"/>
      <c r="QPB18" s="540"/>
      <c r="QPC18" s="542"/>
      <c r="QPD18" s="541"/>
      <c r="QPE18" s="537"/>
      <c r="QPF18" s="6"/>
      <c r="QPG18" s="275"/>
      <c r="QPH18" s="275"/>
      <c r="QPI18" s="275"/>
      <c r="QPJ18" s="275"/>
      <c r="QPK18" s="275"/>
      <c r="QPL18" s="276"/>
      <c r="QPM18" s="277"/>
      <c r="QPN18" s="277"/>
      <c r="QPO18" s="277"/>
      <c r="QPP18" s="277"/>
      <c r="QPQ18" s="274"/>
      <c r="QPR18" s="265"/>
      <c r="QPS18" s="537"/>
      <c r="QPT18" s="537"/>
      <c r="QPU18" s="538"/>
      <c r="QPV18" s="539"/>
      <c r="QPX18" s="540"/>
      <c r="QPY18" s="540"/>
      <c r="QPZ18" s="542"/>
      <c r="QQA18" s="541"/>
      <c r="QQB18" s="537"/>
      <c r="QQC18" s="6"/>
      <c r="QQD18" s="275"/>
      <c r="QQE18" s="275"/>
      <c r="QQF18" s="275"/>
      <c r="QQG18" s="275"/>
      <c r="QQH18" s="275"/>
      <c r="QQI18" s="276"/>
      <c r="QQJ18" s="277"/>
      <c r="QQK18" s="277"/>
      <c r="QQL18" s="277"/>
      <c r="QQM18" s="277"/>
      <c r="QQN18" s="274"/>
      <c r="QQO18" s="265"/>
      <c r="QQP18" s="537"/>
      <c r="QQQ18" s="537"/>
      <c r="QQR18" s="538"/>
      <c r="QQS18" s="539"/>
      <c r="QQU18" s="540"/>
      <c r="QQV18" s="540"/>
      <c r="QQW18" s="542"/>
      <c r="QQX18" s="541"/>
      <c r="QQY18" s="537"/>
      <c r="QQZ18" s="6"/>
      <c r="QRA18" s="275"/>
      <c r="QRB18" s="275"/>
      <c r="QRC18" s="275"/>
      <c r="QRD18" s="275"/>
      <c r="QRE18" s="275"/>
      <c r="QRF18" s="276"/>
      <c r="QRG18" s="277"/>
      <c r="QRH18" s="277"/>
      <c r="QRI18" s="277"/>
      <c r="QRJ18" s="277"/>
      <c r="QRK18" s="274"/>
      <c r="QRL18" s="265"/>
      <c r="QRM18" s="537"/>
      <c r="QRN18" s="537"/>
      <c r="QRO18" s="538"/>
      <c r="QRP18" s="539"/>
      <c r="QRR18" s="540"/>
      <c r="QRS18" s="540"/>
      <c r="QRT18" s="542"/>
      <c r="QRU18" s="541"/>
      <c r="QRV18" s="537"/>
      <c r="QRW18" s="6"/>
      <c r="QRX18" s="275"/>
      <c r="QRY18" s="275"/>
      <c r="QRZ18" s="275"/>
      <c r="QSA18" s="275"/>
      <c r="QSB18" s="275"/>
      <c r="QSC18" s="276"/>
      <c r="QSD18" s="277"/>
      <c r="QSE18" s="277"/>
      <c r="QSF18" s="277"/>
      <c r="QSG18" s="277"/>
      <c r="QSH18" s="274"/>
      <c r="QSI18" s="265"/>
      <c r="QSJ18" s="537"/>
      <c r="QSK18" s="537"/>
      <c r="QSL18" s="538"/>
      <c r="QSM18" s="539"/>
      <c r="QSO18" s="540"/>
      <c r="QSP18" s="540"/>
      <c r="QSQ18" s="542"/>
      <c r="QSR18" s="541"/>
      <c r="QSS18" s="537"/>
      <c r="QST18" s="6"/>
      <c r="QSU18" s="275"/>
      <c r="QSV18" s="275"/>
      <c r="QSW18" s="275"/>
      <c r="QSX18" s="275"/>
      <c r="QSY18" s="275"/>
      <c r="QSZ18" s="276"/>
      <c r="QTA18" s="277"/>
      <c r="QTB18" s="277"/>
      <c r="QTC18" s="277"/>
      <c r="QTD18" s="277"/>
      <c r="QTE18" s="274"/>
      <c r="QTF18" s="265"/>
      <c r="QTG18" s="537"/>
      <c r="QTH18" s="537"/>
      <c r="QTI18" s="538"/>
      <c r="QTJ18" s="539"/>
      <c r="QTL18" s="540"/>
      <c r="QTM18" s="540"/>
      <c r="QTN18" s="542"/>
      <c r="QTO18" s="541"/>
      <c r="QTP18" s="537"/>
      <c r="QTQ18" s="6"/>
      <c r="QTR18" s="275"/>
      <c r="QTS18" s="275"/>
      <c r="QTT18" s="275"/>
      <c r="QTU18" s="275"/>
      <c r="QTV18" s="275"/>
      <c r="QTW18" s="276"/>
      <c r="QTX18" s="277"/>
      <c r="QTY18" s="277"/>
      <c r="QTZ18" s="277"/>
      <c r="QUA18" s="277"/>
      <c r="QUB18" s="274"/>
      <c r="QUC18" s="265"/>
      <c r="QUD18" s="537"/>
      <c r="QUE18" s="537"/>
      <c r="QUF18" s="538"/>
      <c r="QUG18" s="539"/>
      <c r="QUI18" s="540"/>
      <c r="QUJ18" s="540"/>
      <c r="QUK18" s="542"/>
      <c r="QUL18" s="541"/>
      <c r="QUM18" s="537"/>
      <c r="QUN18" s="6"/>
      <c r="QUO18" s="275"/>
      <c r="QUP18" s="275"/>
      <c r="QUQ18" s="275"/>
      <c r="QUR18" s="275"/>
      <c r="QUS18" s="275"/>
      <c r="QUT18" s="276"/>
      <c r="QUU18" s="277"/>
      <c r="QUV18" s="277"/>
      <c r="QUW18" s="277"/>
      <c r="QUX18" s="277"/>
      <c r="QUY18" s="274"/>
      <c r="QUZ18" s="265"/>
      <c r="QVA18" s="537"/>
      <c r="QVB18" s="537"/>
      <c r="QVC18" s="538"/>
      <c r="QVD18" s="539"/>
      <c r="QVF18" s="540"/>
      <c r="QVG18" s="540"/>
      <c r="QVH18" s="542"/>
      <c r="QVI18" s="541"/>
      <c r="QVJ18" s="537"/>
      <c r="QVK18" s="6"/>
      <c r="QVL18" s="275"/>
      <c r="QVM18" s="275"/>
      <c r="QVN18" s="275"/>
      <c r="QVO18" s="275"/>
      <c r="QVP18" s="275"/>
      <c r="QVQ18" s="276"/>
      <c r="QVR18" s="277"/>
      <c r="QVS18" s="277"/>
      <c r="QVT18" s="277"/>
      <c r="QVU18" s="277"/>
      <c r="QVV18" s="274"/>
      <c r="QVW18" s="265"/>
      <c r="QVX18" s="537"/>
      <c r="QVY18" s="537"/>
      <c r="QVZ18" s="538"/>
      <c r="QWA18" s="539"/>
      <c r="QWC18" s="540"/>
      <c r="QWD18" s="540"/>
      <c r="QWE18" s="542"/>
      <c r="QWF18" s="541"/>
      <c r="QWG18" s="537"/>
      <c r="QWH18" s="6"/>
      <c r="QWI18" s="275"/>
      <c r="QWJ18" s="275"/>
      <c r="QWK18" s="275"/>
      <c r="QWL18" s="275"/>
      <c r="QWM18" s="275"/>
      <c r="QWN18" s="276"/>
      <c r="QWO18" s="277"/>
      <c r="QWP18" s="277"/>
      <c r="QWQ18" s="277"/>
      <c r="QWR18" s="277"/>
      <c r="QWS18" s="274"/>
      <c r="QWT18" s="265"/>
      <c r="QWU18" s="537"/>
      <c r="QWV18" s="537"/>
      <c r="QWW18" s="538"/>
      <c r="QWX18" s="539"/>
      <c r="QWZ18" s="540"/>
      <c r="QXA18" s="540"/>
      <c r="QXB18" s="542"/>
      <c r="QXC18" s="541"/>
      <c r="QXD18" s="537"/>
      <c r="QXE18" s="6"/>
      <c r="QXF18" s="275"/>
      <c r="QXG18" s="275"/>
      <c r="QXH18" s="275"/>
      <c r="QXI18" s="275"/>
      <c r="QXJ18" s="275"/>
      <c r="QXK18" s="276"/>
      <c r="QXL18" s="277"/>
      <c r="QXM18" s="277"/>
      <c r="QXN18" s="277"/>
      <c r="QXO18" s="277"/>
      <c r="QXP18" s="274"/>
      <c r="QXQ18" s="265"/>
      <c r="QXR18" s="537"/>
      <c r="QXS18" s="537"/>
      <c r="QXT18" s="538"/>
      <c r="QXU18" s="539"/>
      <c r="QXW18" s="540"/>
      <c r="QXX18" s="540"/>
      <c r="QXY18" s="542"/>
      <c r="QXZ18" s="541"/>
      <c r="QYA18" s="537"/>
      <c r="QYB18" s="6"/>
      <c r="QYC18" s="275"/>
      <c r="QYD18" s="275"/>
      <c r="QYE18" s="275"/>
      <c r="QYF18" s="275"/>
      <c r="QYG18" s="275"/>
      <c r="QYH18" s="276"/>
      <c r="QYI18" s="277"/>
      <c r="QYJ18" s="277"/>
      <c r="QYK18" s="277"/>
      <c r="QYL18" s="277"/>
      <c r="QYM18" s="274"/>
      <c r="QYN18" s="265"/>
      <c r="QYO18" s="537"/>
      <c r="QYP18" s="537"/>
      <c r="QYQ18" s="538"/>
      <c r="QYR18" s="539"/>
      <c r="QYT18" s="540"/>
      <c r="QYU18" s="540"/>
      <c r="QYV18" s="542"/>
      <c r="QYW18" s="541"/>
      <c r="QYX18" s="537"/>
      <c r="QYY18" s="6"/>
      <c r="QYZ18" s="275"/>
      <c r="QZA18" s="275"/>
      <c r="QZB18" s="275"/>
      <c r="QZC18" s="275"/>
      <c r="QZD18" s="275"/>
      <c r="QZE18" s="276"/>
      <c r="QZF18" s="277"/>
      <c r="QZG18" s="277"/>
      <c r="QZH18" s="277"/>
      <c r="QZI18" s="277"/>
      <c r="QZJ18" s="274"/>
      <c r="QZK18" s="265"/>
      <c r="QZL18" s="537"/>
      <c r="QZM18" s="537"/>
      <c r="QZN18" s="538"/>
      <c r="QZO18" s="539"/>
      <c r="QZQ18" s="540"/>
      <c r="QZR18" s="540"/>
      <c r="QZS18" s="542"/>
      <c r="QZT18" s="541"/>
      <c r="QZU18" s="537"/>
      <c r="QZV18" s="6"/>
      <c r="QZW18" s="275"/>
      <c r="QZX18" s="275"/>
      <c r="QZY18" s="275"/>
      <c r="QZZ18" s="275"/>
      <c r="RAA18" s="275"/>
      <c r="RAB18" s="276"/>
      <c r="RAC18" s="277"/>
      <c r="RAD18" s="277"/>
      <c r="RAE18" s="277"/>
      <c r="RAF18" s="277"/>
      <c r="RAG18" s="274"/>
      <c r="RAH18" s="265"/>
      <c r="RAI18" s="537"/>
      <c r="RAJ18" s="537"/>
      <c r="RAK18" s="538"/>
      <c r="RAL18" s="539"/>
      <c r="RAN18" s="540"/>
      <c r="RAO18" s="540"/>
      <c r="RAP18" s="542"/>
      <c r="RAQ18" s="541"/>
      <c r="RAR18" s="537"/>
      <c r="RAS18" s="6"/>
      <c r="RAT18" s="275"/>
      <c r="RAU18" s="275"/>
      <c r="RAV18" s="275"/>
      <c r="RAW18" s="275"/>
      <c r="RAX18" s="275"/>
      <c r="RAY18" s="276"/>
      <c r="RAZ18" s="277"/>
      <c r="RBA18" s="277"/>
      <c r="RBB18" s="277"/>
      <c r="RBC18" s="277"/>
      <c r="RBD18" s="274"/>
      <c r="RBE18" s="265"/>
      <c r="RBF18" s="537"/>
      <c r="RBG18" s="537"/>
      <c r="RBH18" s="538"/>
      <c r="RBI18" s="539"/>
      <c r="RBK18" s="540"/>
      <c r="RBL18" s="540"/>
      <c r="RBM18" s="542"/>
      <c r="RBN18" s="541"/>
      <c r="RBO18" s="537"/>
      <c r="RBP18" s="6"/>
      <c r="RBQ18" s="275"/>
      <c r="RBR18" s="275"/>
      <c r="RBS18" s="275"/>
      <c r="RBT18" s="275"/>
      <c r="RBU18" s="275"/>
      <c r="RBV18" s="276"/>
      <c r="RBW18" s="277"/>
      <c r="RBX18" s="277"/>
      <c r="RBY18" s="277"/>
      <c r="RBZ18" s="277"/>
      <c r="RCA18" s="274"/>
      <c r="RCB18" s="265"/>
      <c r="RCC18" s="537"/>
      <c r="RCD18" s="537"/>
      <c r="RCE18" s="538"/>
      <c r="RCF18" s="539"/>
      <c r="RCH18" s="540"/>
      <c r="RCI18" s="540"/>
      <c r="RCJ18" s="542"/>
      <c r="RCK18" s="541"/>
      <c r="RCL18" s="537"/>
      <c r="RCM18" s="6"/>
      <c r="RCN18" s="275"/>
      <c r="RCO18" s="275"/>
      <c r="RCP18" s="275"/>
      <c r="RCQ18" s="275"/>
      <c r="RCR18" s="275"/>
      <c r="RCS18" s="276"/>
      <c r="RCT18" s="277"/>
      <c r="RCU18" s="277"/>
      <c r="RCV18" s="277"/>
      <c r="RCW18" s="277"/>
      <c r="RCX18" s="274"/>
      <c r="RCY18" s="265"/>
      <c r="RCZ18" s="537"/>
      <c r="RDA18" s="537"/>
      <c r="RDB18" s="538"/>
      <c r="RDC18" s="539"/>
      <c r="RDE18" s="540"/>
      <c r="RDF18" s="540"/>
      <c r="RDG18" s="542"/>
      <c r="RDH18" s="541"/>
      <c r="RDI18" s="537"/>
      <c r="RDJ18" s="6"/>
      <c r="RDK18" s="275"/>
      <c r="RDL18" s="275"/>
      <c r="RDM18" s="275"/>
      <c r="RDN18" s="275"/>
      <c r="RDO18" s="275"/>
      <c r="RDP18" s="276"/>
      <c r="RDQ18" s="277"/>
      <c r="RDR18" s="277"/>
      <c r="RDS18" s="277"/>
      <c r="RDT18" s="277"/>
      <c r="RDU18" s="274"/>
      <c r="RDV18" s="265"/>
      <c r="RDW18" s="537"/>
      <c r="RDX18" s="537"/>
      <c r="RDY18" s="538"/>
      <c r="RDZ18" s="539"/>
      <c r="REB18" s="540"/>
      <c r="REC18" s="540"/>
      <c r="RED18" s="542"/>
      <c r="REE18" s="541"/>
      <c r="REF18" s="537"/>
      <c r="REG18" s="6"/>
      <c r="REH18" s="275"/>
      <c r="REI18" s="275"/>
      <c r="REJ18" s="275"/>
      <c r="REK18" s="275"/>
      <c r="REL18" s="275"/>
      <c r="REM18" s="276"/>
      <c r="REN18" s="277"/>
      <c r="REO18" s="277"/>
      <c r="REP18" s="277"/>
      <c r="REQ18" s="277"/>
      <c r="RER18" s="274"/>
      <c r="RES18" s="265"/>
      <c r="RET18" s="537"/>
      <c r="REU18" s="537"/>
      <c r="REV18" s="538"/>
      <c r="REW18" s="539"/>
      <c r="REY18" s="540"/>
      <c r="REZ18" s="540"/>
      <c r="RFA18" s="542"/>
      <c r="RFB18" s="541"/>
      <c r="RFC18" s="537"/>
      <c r="RFD18" s="6"/>
      <c r="RFE18" s="275"/>
      <c r="RFF18" s="275"/>
      <c r="RFG18" s="275"/>
      <c r="RFH18" s="275"/>
      <c r="RFI18" s="275"/>
      <c r="RFJ18" s="276"/>
      <c r="RFK18" s="277"/>
      <c r="RFL18" s="277"/>
      <c r="RFM18" s="277"/>
      <c r="RFN18" s="277"/>
      <c r="RFO18" s="274"/>
      <c r="RFP18" s="265"/>
      <c r="RFQ18" s="537"/>
      <c r="RFR18" s="537"/>
      <c r="RFS18" s="538"/>
      <c r="RFT18" s="539"/>
      <c r="RFV18" s="540"/>
      <c r="RFW18" s="540"/>
      <c r="RFX18" s="542"/>
      <c r="RFY18" s="541"/>
      <c r="RFZ18" s="537"/>
      <c r="RGA18" s="6"/>
      <c r="RGB18" s="275"/>
      <c r="RGC18" s="275"/>
      <c r="RGD18" s="275"/>
      <c r="RGE18" s="275"/>
      <c r="RGF18" s="275"/>
      <c r="RGG18" s="276"/>
      <c r="RGH18" s="277"/>
      <c r="RGI18" s="277"/>
      <c r="RGJ18" s="277"/>
      <c r="RGK18" s="277"/>
      <c r="RGL18" s="274"/>
      <c r="RGM18" s="265"/>
      <c r="RGN18" s="537"/>
      <c r="RGO18" s="537"/>
      <c r="RGP18" s="538"/>
      <c r="RGQ18" s="539"/>
      <c r="RGS18" s="540"/>
      <c r="RGT18" s="540"/>
      <c r="RGU18" s="542"/>
      <c r="RGV18" s="541"/>
      <c r="RGW18" s="537"/>
      <c r="RGX18" s="6"/>
      <c r="RGY18" s="275"/>
      <c r="RGZ18" s="275"/>
      <c r="RHA18" s="275"/>
      <c r="RHB18" s="275"/>
      <c r="RHC18" s="275"/>
      <c r="RHD18" s="276"/>
      <c r="RHE18" s="277"/>
      <c r="RHF18" s="277"/>
      <c r="RHG18" s="277"/>
      <c r="RHH18" s="277"/>
      <c r="RHI18" s="274"/>
      <c r="RHJ18" s="265"/>
      <c r="RHK18" s="537"/>
      <c r="RHL18" s="537"/>
      <c r="RHM18" s="538"/>
      <c r="RHN18" s="539"/>
      <c r="RHP18" s="540"/>
      <c r="RHQ18" s="540"/>
      <c r="RHR18" s="542"/>
      <c r="RHS18" s="541"/>
      <c r="RHT18" s="537"/>
      <c r="RHU18" s="6"/>
      <c r="RHV18" s="275"/>
      <c r="RHW18" s="275"/>
      <c r="RHX18" s="275"/>
      <c r="RHY18" s="275"/>
      <c r="RHZ18" s="275"/>
      <c r="RIA18" s="276"/>
      <c r="RIB18" s="277"/>
      <c r="RIC18" s="277"/>
      <c r="RID18" s="277"/>
      <c r="RIE18" s="277"/>
      <c r="RIF18" s="274"/>
      <c r="RIG18" s="265"/>
      <c r="RIH18" s="537"/>
      <c r="RII18" s="537"/>
      <c r="RIJ18" s="538"/>
      <c r="RIK18" s="539"/>
      <c r="RIM18" s="540"/>
      <c r="RIN18" s="540"/>
      <c r="RIO18" s="542"/>
      <c r="RIP18" s="541"/>
      <c r="RIQ18" s="537"/>
      <c r="RIR18" s="6"/>
      <c r="RIS18" s="275"/>
      <c r="RIT18" s="275"/>
      <c r="RIU18" s="275"/>
      <c r="RIV18" s="275"/>
      <c r="RIW18" s="275"/>
      <c r="RIX18" s="276"/>
      <c r="RIY18" s="277"/>
      <c r="RIZ18" s="277"/>
      <c r="RJA18" s="277"/>
      <c r="RJB18" s="277"/>
      <c r="RJC18" s="274"/>
      <c r="RJD18" s="265"/>
      <c r="RJE18" s="537"/>
      <c r="RJF18" s="537"/>
      <c r="RJG18" s="538"/>
      <c r="RJH18" s="539"/>
      <c r="RJJ18" s="540"/>
      <c r="RJK18" s="540"/>
      <c r="RJL18" s="542"/>
      <c r="RJM18" s="541"/>
      <c r="RJN18" s="537"/>
      <c r="RJO18" s="6"/>
      <c r="RJP18" s="275"/>
      <c r="RJQ18" s="275"/>
      <c r="RJR18" s="275"/>
      <c r="RJS18" s="275"/>
      <c r="RJT18" s="275"/>
      <c r="RJU18" s="276"/>
      <c r="RJV18" s="277"/>
      <c r="RJW18" s="277"/>
      <c r="RJX18" s="277"/>
      <c r="RJY18" s="277"/>
      <c r="RJZ18" s="274"/>
      <c r="RKA18" s="265"/>
      <c r="RKB18" s="537"/>
      <c r="RKC18" s="537"/>
      <c r="RKD18" s="538"/>
      <c r="RKE18" s="539"/>
      <c r="RKG18" s="540"/>
      <c r="RKH18" s="540"/>
      <c r="RKI18" s="542"/>
      <c r="RKJ18" s="541"/>
      <c r="RKK18" s="537"/>
      <c r="RKL18" s="6"/>
      <c r="RKM18" s="275"/>
      <c r="RKN18" s="275"/>
      <c r="RKO18" s="275"/>
      <c r="RKP18" s="275"/>
      <c r="RKQ18" s="275"/>
      <c r="RKR18" s="276"/>
      <c r="RKS18" s="277"/>
      <c r="RKT18" s="277"/>
      <c r="RKU18" s="277"/>
      <c r="RKV18" s="277"/>
      <c r="RKW18" s="274"/>
      <c r="RKX18" s="265"/>
      <c r="RKY18" s="537"/>
      <c r="RKZ18" s="537"/>
      <c r="RLA18" s="538"/>
      <c r="RLB18" s="539"/>
      <c r="RLD18" s="540"/>
      <c r="RLE18" s="540"/>
      <c r="RLF18" s="542"/>
      <c r="RLG18" s="541"/>
      <c r="RLH18" s="537"/>
      <c r="RLI18" s="6"/>
      <c r="RLJ18" s="275"/>
      <c r="RLK18" s="275"/>
      <c r="RLL18" s="275"/>
      <c r="RLM18" s="275"/>
      <c r="RLN18" s="275"/>
      <c r="RLO18" s="276"/>
      <c r="RLP18" s="277"/>
      <c r="RLQ18" s="277"/>
      <c r="RLR18" s="277"/>
      <c r="RLS18" s="277"/>
      <c r="RLT18" s="274"/>
      <c r="RLU18" s="265"/>
      <c r="RLV18" s="537"/>
      <c r="RLW18" s="537"/>
      <c r="RLX18" s="538"/>
      <c r="RLY18" s="539"/>
      <c r="RMA18" s="540"/>
      <c r="RMB18" s="540"/>
      <c r="RMC18" s="542"/>
      <c r="RMD18" s="541"/>
      <c r="RME18" s="537"/>
      <c r="RMF18" s="6"/>
      <c r="RMG18" s="275"/>
      <c r="RMH18" s="275"/>
      <c r="RMI18" s="275"/>
      <c r="RMJ18" s="275"/>
      <c r="RMK18" s="275"/>
      <c r="RML18" s="276"/>
      <c r="RMM18" s="277"/>
      <c r="RMN18" s="277"/>
      <c r="RMO18" s="277"/>
      <c r="RMP18" s="277"/>
      <c r="RMQ18" s="274"/>
      <c r="RMR18" s="265"/>
      <c r="RMS18" s="537"/>
      <c r="RMT18" s="537"/>
      <c r="RMU18" s="538"/>
      <c r="RMV18" s="539"/>
      <c r="RMX18" s="540"/>
      <c r="RMY18" s="540"/>
      <c r="RMZ18" s="542"/>
      <c r="RNA18" s="541"/>
      <c r="RNB18" s="537"/>
      <c r="RNC18" s="6"/>
      <c r="RND18" s="275"/>
      <c r="RNE18" s="275"/>
      <c r="RNF18" s="275"/>
      <c r="RNG18" s="275"/>
      <c r="RNH18" s="275"/>
      <c r="RNI18" s="276"/>
      <c r="RNJ18" s="277"/>
      <c r="RNK18" s="277"/>
      <c r="RNL18" s="277"/>
      <c r="RNM18" s="277"/>
      <c r="RNN18" s="274"/>
      <c r="RNO18" s="265"/>
      <c r="RNP18" s="537"/>
      <c r="RNQ18" s="537"/>
      <c r="RNR18" s="538"/>
      <c r="RNS18" s="539"/>
      <c r="RNU18" s="540"/>
      <c r="RNV18" s="540"/>
      <c r="RNW18" s="542"/>
      <c r="RNX18" s="541"/>
      <c r="RNY18" s="537"/>
      <c r="RNZ18" s="6"/>
      <c r="ROA18" s="275"/>
      <c r="ROB18" s="275"/>
      <c r="ROC18" s="275"/>
      <c r="ROD18" s="275"/>
      <c r="ROE18" s="275"/>
      <c r="ROF18" s="276"/>
      <c r="ROG18" s="277"/>
      <c r="ROH18" s="277"/>
      <c r="ROI18" s="277"/>
      <c r="ROJ18" s="277"/>
      <c r="ROK18" s="274"/>
      <c r="ROL18" s="265"/>
      <c r="ROM18" s="537"/>
      <c r="RON18" s="537"/>
      <c r="ROO18" s="538"/>
      <c r="ROP18" s="539"/>
      <c r="ROR18" s="540"/>
      <c r="ROS18" s="540"/>
      <c r="ROT18" s="542"/>
      <c r="ROU18" s="541"/>
      <c r="ROV18" s="537"/>
      <c r="ROW18" s="6"/>
      <c r="ROX18" s="275"/>
      <c r="ROY18" s="275"/>
      <c r="ROZ18" s="275"/>
      <c r="RPA18" s="275"/>
      <c r="RPB18" s="275"/>
      <c r="RPC18" s="276"/>
      <c r="RPD18" s="277"/>
      <c r="RPE18" s="277"/>
      <c r="RPF18" s="277"/>
      <c r="RPG18" s="277"/>
      <c r="RPH18" s="274"/>
      <c r="RPI18" s="265"/>
      <c r="RPJ18" s="537"/>
      <c r="RPK18" s="537"/>
      <c r="RPL18" s="538"/>
      <c r="RPM18" s="539"/>
      <c r="RPO18" s="540"/>
      <c r="RPP18" s="540"/>
      <c r="RPQ18" s="542"/>
      <c r="RPR18" s="541"/>
      <c r="RPS18" s="537"/>
      <c r="RPT18" s="6"/>
      <c r="RPU18" s="275"/>
      <c r="RPV18" s="275"/>
      <c r="RPW18" s="275"/>
      <c r="RPX18" s="275"/>
      <c r="RPY18" s="275"/>
      <c r="RPZ18" s="276"/>
      <c r="RQA18" s="277"/>
      <c r="RQB18" s="277"/>
      <c r="RQC18" s="277"/>
      <c r="RQD18" s="277"/>
      <c r="RQE18" s="274"/>
      <c r="RQF18" s="265"/>
      <c r="RQG18" s="537"/>
      <c r="RQH18" s="537"/>
      <c r="RQI18" s="538"/>
      <c r="RQJ18" s="539"/>
      <c r="RQL18" s="540"/>
      <c r="RQM18" s="540"/>
      <c r="RQN18" s="542"/>
      <c r="RQO18" s="541"/>
      <c r="RQP18" s="537"/>
      <c r="RQQ18" s="6"/>
      <c r="RQR18" s="275"/>
      <c r="RQS18" s="275"/>
      <c r="RQT18" s="275"/>
      <c r="RQU18" s="275"/>
      <c r="RQV18" s="275"/>
      <c r="RQW18" s="276"/>
      <c r="RQX18" s="277"/>
      <c r="RQY18" s="277"/>
      <c r="RQZ18" s="277"/>
      <c r="RRA18" s="277"/>
      <c r="RRB18" s="274"/>
      <c r="RRC18" s="265"/>
      <c r="RRD18" s="537"/>
      <c r="RRE18" s="537"/>
      <c r="RRF18" s="538"/>
      <c r="RRG18" s="539"/>
      <c r="RRI18" s="540"/>
      <c r="RRJ18" s="540"/>
      <c r="RRK18" s="542"/>
      <c r="RRL18" s="541"/>
      <c r="RRM18" s="537"/>
      <c r="RRN18" s="6"/>
      <c r="RRO18" s="275"/>
      <c r="RRP18" s="275"/>
      <c r="RRQ18" s="275"/>
      <c r="RRR18" s="275"/>
      <c r="RRS18" s="275"/>
      <c r="RRT18" s="276"/>
      <c r="RRU18" s="277"/>
      <c r="RRV18" s="277"/>
      <c r="RRW18" s="277"/>
      <c r="RRX18" s="277"/>
      <c r="RRY18" s="274"/>
      <c r="RRZ18" s="265"/>
      <c r="RSA18" s="537"/>
      <c r="RSB18" s="537"/>
      <c r="RSC18" s="538"/>
      <c r="RSD18" s="539"/>
      <c r="RSF18" s="540"/>
      <c r="RSG18" s="540"/>
      <c r="RSH18" s="542"/>
      <c r="RSI18" s="541"/>
      <c r="RSJ18" s="537"/>
      <c r="RSK18" s="6"/>
      <c r="RSL18" s="275"/>
      <c r="RSM18" s="275"/>
      <c r="RSN18" s="275"/>
      <c r="RSO18" s="275"/>
      <c r="RSP18" s="275"/>
      <c r="RSQ18" s="276"/>
      <c r="RSR18" s="277"/>
      <c r="RSS18" s="277"/>
      <c r="RST18" s="277"/>
      <c r="RSU18" s="277"/>
      <c r="RSV18" s="274"/>
      <c r="RSW18" s="265"/>
      <c r="RSX18" s="537"/>
      <c r="RSY18" s="537"/>
      <c r="RSZ18" s="538"/>
      <c r="RTA18" s="539"/>
      <c r="RTC18" s="540"/>
      <c r="RTD18" s="540"/>
      <c r="RTE18" s="542"/>
      <c r="RTF18" s="541"/>
      <c r="RTG18" s="537"/>
      <c r="RTH18" s="6"/>
      <c r="RTI18" s="275"/>
      <c r="RTJ18" s="275"/>
      <c r="RTK18" s="275"/>
      <c r="RTL18" s="275"/>
      <c r="RTM18" s="275"/>
      <c r="RTN18" s="276"/>
      <c r="RTO18" s="277"/>
      <c r="RTP18" s="277"/>
      <c r="RTQ18" s="277"/>
      <c r="RTR18" s="277"/>
      <c r="RTS18" s="274"/>
      <c r="RTT18" s="265"/>
      <c r="RTU18" s="537"/>
      <c r="RTV18" s="537"/>
      <c r="RTW18" s="538"/>
      <c r="RTX18" s="539"/>
      <c r="RTZ18" s="540"/>
      <c r="RUA18" s="540"/>
      <c r="RUB18" s="542"/>
      <c r="RUC18" s="541"/>
      <c r="RUD18" s="537"/>
      <c r="RUE18" s="6"/>
      <c r="RUF18" s="275"/>
      <c r="RUG18" s="275"/>
      <c r="RUH18" s="275"/>
      <c r="RUI18" s="275"/>
      <c r="RUJ18" s="275"/>
      <c r="RUK18" s="276"/>
      <c r="RUL18" s="277"/>
      <c r="RUM18" s="277"/>
      <c r="RUN18" s="277"/>
      <c r="RUO18" s="277"/>
      <c r="RUP18" s="274"/>
      <c r="RUQ18" s="265"/>
      <c r="RUR18" s="537"/>
      <c r="RUS18" s="537"/>
      <c r="RUT18" s="538"/>
      <c r="RUU18" s="539"/>
      <c r="RUW18" s="540"/>
      <c r="RUX18" s="540"/>
      <c r="RUY18" s="542"/>
      <c r="RUZ18" s="541"/>
      <c r="RVA18" s="537"/>
      <c r="RVB18" s="6"/>
      <c r="RVC18" s="275"/>
      <c r="RVD18" s="275"/>
      <c r="RVE18" s="275"/>
      <c r="RVF18" s="275"/>
      <c r="RVG18" s="275"/>
      <c r="RVH18" s="276"/>
      <c r="RVI18" s="277"/>
      <c r="RVJ18" s="277"/>
      <c r="RVK18" s="277"/>
      <c r="RVL18" s="277"/>
      <c r="RVM18" s="274"/>
      <c r="RVN18" s="265"/>
      <c r="RVO18" s="537"/>
      <c r="RVP18" s="537"/>
      <c r="RVQ18" s="538"/>
      <c r="RVR18" s="539"/>
      <c r="RVT18" s="540"/>
      <c r="RVU18" s="540"/>
      <c r="RVV18" s="542"/>
      <c r="RVW18" s="541"/>
      <c r="RVX18" s="537"/>
      <c r="RVY18" s="6"/>
      <c r="RVZ18" s="275"/>
      <c r="RWA18" s="275"/>
      <c r="RWB18" s="275"/>
      <c r="RWC18" s="275"/>
      <c r="RWD18" s="275"/>
      <c r="RWE18" s="276"/>
      <c r="RWF18" s="277"/>
      <c r="RWG18" s="277"/>
      <c r="RWH18" s="277"/>
      <c r="RWI18" s="277"/>
      <c r="RWJ18" s="274"/>
      <c r="RWK18" s="265"/>
      <c r="RWL18" s="537"/>
      <c r="RWM18" s="537"/>
      <c r="RWN18" s="538"/>
      <c r="RWO18" s="539"/>
      <c r="RWQ18" s="540"/>
      <c r="RWR18" s="540"/>
      <c r="RWS18" s="542"/>
      <c r="RWT18" s="541"/>
      <c r="RWU18" s="537"/>
      <c r="RWV18" s="6"/>
      <c r="RWW18" s="275"/>
      <c r="RWX18" s="275"/>
      <c r="RWY18" s="275"/>
      <c r="RWZ18" s="275"/>
      <c r="RXA18" s="275"/>
      <c r="RXB18" s="276"/>
      <c r="RXC18" s="277"/>
      <c r="RXD18" s="277"/>
      <c r="RXE18" s="277"/>
      <c r="RXF18" s="277"/>
      <c r="RXG18" s="274"/>
      <c r="RXH18" s="265"/>
      <c r="RXI18" s="537"/>
      <c r="RXJ18" s="537"/>
      <c r="RXK18" s="538"/>
      <c r="RXL18" s="539"/>
      <c r="RXN18" s="540"/>
      <c r="RXO18" s="540"/>
      <c r="RXP18" s="542"/>
      <c r="RXQ18" s="541"/>
      <c r="RXR18" s="537"/>
      <c r="RXS18" s="6"/>
      <c r="RXT18" s="275"/>
      <c r="RXU18" s="275"/>
      <c r="RXV18" s="275"/>
      <c r="RXW18" s="275"/>
      <c r="RXX18" s="275"/>
      <c r="RXY18" s="276"/>
      <c r="RXZ18" s="277"/>
      <c r="RYA18" s="277"/>
      <c r="RYB18" s="277"/>
      <c r="RYC18" s="277"/>
      <c r="RYD18" s="274"/>
      <c r="RYE18" s="265"/>
      <c r="RYF18" s="537"/>
      <c r="RYG18" s="537"/>
      <c r="RYH18" s="538"/>
      <c r="RYI18" s="539"/>
      <c r="RYK18" s="540"/>
      <c r="RYL18" s="540"/>
      <c r="RYM18" s="542"/>
      <c r="RYN18" s="541"/>
      <c r="RYO18" s="537"/>
      <c r="RYP18" s="6"/>
      <c r="RYQ18" s="275"/>
      <c r="RYR18" s="275"/>
      <c r="RYS18" s="275"/>
      <c r="RYT18" s="275"/>
      <c r="RYU18" s="275"/>
      <c r="RYV18" s="276"/>
      <c r="RYW18" s="277"/>
      <c r="RYX18" s="277"/>
      <c r="RYY18" s="277"/>
      <c r="RYZ18" s="277"/>
      <c r="RZA18" s="274"/>
      <c r="RZB18" s="265"/>
      <c r="RZC18" s="537"/>
      <c r="RZD18" s="537"/>
      <c r="RZE18" s="538"/>
      <c r="RZF18" s="539"/>
      <c r="RZH18" s="540"/>
      <c r="RZI18" s="540"/>
      <c r="RZJ18" s="542"/>
      <c r="RZK18" s="541"/>
      <c r="RZL18" s="537"/>
      <c r="RZM18" s="6"/>
      <c r="RZN18" s="275"/>
      <c r="RZO18" s="275"/>
      <c r="RZP18" s="275"/>
      <c r="RZQ18" s="275"/>
      <c r="RZR18" s="275"/>
      <c r="RZS18" s="276"/>
      <c r="RZT18" s="277"/>
      <c r="RZU18" s="277"/>
      <c r="RZV18" s="277"/>
      <c r="RZW18" s="277"/>
      <c r="RZX18" s="274"/>
      <c r="RZY18" s="265"/>
      <c r="RZZ18" s="537"/>
      <c r="SAA18" s="537"/>
      <c r="SAB18" s="538"/>
      <c r="SAC18" s="539"/>
      <c r="SAE18" s="540"/>
      <c r="SAF18" s="540"/>
      <c r="SAG18" s="542"/>
      <c r="SAH18" s="541"/>
      <c r="SAI18" s="537"/>
      <c r="SAJ18" s="6"/>
      <c r="SAK18" s="275"/>
      <c r="SAL18" s="275"/>
      <c r="SAM18" s="275"/>
      <c r="SAN18" s="275"/>
      <c r="SAO18" s="275"/>
      <c r="SAP18" s="276"/>
      <c r="SAQ18" s="277"/>
      <c r="SAR18" s="277"/>
      <c r="SAS18" s="277"/>
      <c r="SAT18" s="277"/>
      <c r="SAU18" s="274"/>
      <c r="SAV18" s="265"/>
      <c r="SAW18" s="537"/>
      <c r="SAX18" s="537"/>
      <c r="SAY18" s="538"/>
      <c r="SAZ18" s="539"/>
      <c r="SBB18" s="540"/>
      <c r="SBC18" s="540"/>
      <c r="SBD18" s="542"/>
      <c r="SBE18" s="541"/>
      <c r="SBF18" s="537"/>
      <c r="SBG18" s="6"/>
      <c r="SBH18" s="275"/>
      <c r="SBI18" s="275"/>
      <c r="SBJ18" s="275"/>
      <c r="SBK18" s="275"/>
      <c r="SBL18" s="275"/>
      <c r="SBM18" s="276"/>
      <c r="SBN18" s="277"/>
      <c r="SBO18" s="277"/>
      <c r="SBP18" s="277"/>
      <c r="SBQ18" s="277"/>
      <c r="SBR18" s="274"/>
      <c r="SBS18" s="265"/>
      <c r="SBT18" s="537"/>
      <c r="SBU18" s="537"/>
      <c r="SBV18" s="538"/>
      <c r="SBW18" s="539"/>
      <c r="SBY18" s="540"/>
      <c r="SBZ18" s="540"/>
      <c r="SCA18" s="542"/>
      <c r="SCB18" s="541"/>
      <c r="SCC18" s="537"/>
      <c r="SCD18" s="6"/>
      <c r="SCE18" s="275"/>
      <c r="SCF18" s="275"/>
      <c r="SCG18" s="275"/>
      <c r="SCH18" s="275"/>
      <c r="SCI18" s="275"/>
      <c r="SCJ18" s="276"/>
      <c r="SCK18" s="277"/>
      <c r="SCL18" s="277"/>
      <c r="SCM18" s="277"/>
      <c r="SCN18" s="277"/>
      <c r="SCO18" s="274"/>
      <c r="SCP18" s="265"/>
      <c r="SCQ18" s="537"/>
      <c r="SCR18" s="537"/>
      <c r="SCS18" s="538"/>
      <c r="SCT18" s="539"/>
      <c r="SCV18" s="540"/>
      <c r="SCW18" s="540"/>
      <c r="SCX18" s="542"/>
      <c r="SCY18" s="541"/>
      <c r="SCZ18" s="537"/>
      <c r="SDA18" s="6"/>
      <c r="SDB18" s="275"/>
      <c r="SDC18" s="275"/>
      <c r="SDD18" s="275"/>
      <c r="SDE18" s="275"/>
      <c r="SDF18" s="275"/>
      <c r="SDG18" s="276"/>
      <c r="SDH18" s="277"/>
      <c r="SDI18" s="277"/>
      <c r="SDJ18" s="277"/>
      <c r="SDK18" s="277"/>
      <c r="SDL18" s="274"/>
      <c r="SDM18" s="265"/>
      <c r="SDN18" s="537"/>
      <c r="SDO18" s="537"/>
      <c r="SDP18" s="538"/>
      <c r="SDQ18" s="539"/>
      <c r="SDS18" s="540"/>
      <c r="SDT18" s="540"/>
      <c r="SDU18" s="542"/>
      <c r="SDV18" s="541"/>
      <c r="SDW18" s="537"/>
      <c r="SDX18" s="6"/>
      <c r="SDY18" s="275"/>
      <c r="SDZ18" s="275"/>
      <c r="SEA18" s="275"/>
      <c r="SEB18" s="275"/>
      <c r="SEC18" s="275"/>
      <c r="SED18" s="276"/>
      <c r="SEE18" s="277"/>
      <c r="SEF18" s="277"/>
      <c r="SEG18" s="277"/>
      <c r="SEH18" s="277"/>
      <c r="SEI18" s="274"/>
      <c r="SEJ18" s="265"/>
      <c r="SEK18" s="537"/>
      <c r="SEL18" s="537"/>
      <c r="SEM18" s="538"/>
      <c r="SEN18" s="539"/>
      <c r="SEP18" s="540"/>
      <c r="SEQ18" s="540"/>
      <c r="SER18" s="542"/>
      <c r="SES18" s="541"/>
      <c r="SET18" s="537"/>
      <c r="SEU18" s="6"/>
      <c r="SEV18" s="275"/>
      <c r="SEW18" s="275"/>
      <c r="SEX18" s="275"/>
      <c r="SEY18" s="275"/>
      <c r="SEZ18" s="275"/>
      <c r="SFA18" s="276"/>
      <c r="SFB18" s="277"/>
      <c r="SFC18" s="277"/>
      <c r="SFD18" s="277"/>
      <c r="SFE18" s="277"/>
      <c r="SFF18" s="274"/>
      <c r="SFG18" s="265"/>
      <c r="SFH18" s="537"/>
      <c r="SFI18" s="537"/>
      <c r="SFJ18" s="538"/>
      <c r="SFK18" s="539"/>
      <c r="SFM18" s="540"/>
      <c r="SFN18" s="540"/>
      <c r="SFO18" s="542"/>
      <c r="SFP18" s="541"/>
      <c r="SFQ18" s="537"/>
      <c r="SFR18" s="6"/>
      <c r="SFS18" s="275"/>
      <c r="SFT18" s="275"/>
      <c r="SFU18" s="275"/>
      <c r="SFV18" s="275"/>
      <c r="SFW18" s="275"/>
      <c r="SFX18" s="276"/>
      <c r="SFY18" s="277"/>
      <c r="SFZ18" s="277"/>
      <c r="SGA18" s="277"/>
      <c r="SGB18" s="277"/>
      <c r="SGC18" s="274"/>
      <c r="SGD18" s="265"/>
      <c r="SGE18" s="537"/>
      <c r="SGF18" s="537"/>
      <c r="SGG18" s="538"/>
      <c r="SGH18" s="539"/>
      <c r="SGJ18" s="540"/>
      <c r="SGK18" s="540"/>
      <c r="SGL18" s="542"/>
      <c r="SGM18" s="541"/>
      <c r="SGN18" s="537"/>
      <c r="SGO18" s="6"/>
      <c r="SGP18" s="275"/>
      <c r="SGQ18" s="275"/>
      <c r="SGR18" s="275"/>
      <c r="SGS18" s="275"/>
      <c r="SGT18" s="275"/>
      <c r="SGU18" s="276"/>
      <c r="SGV18" s="277"/>
      <c r="SGW18" s="277"/>
      <c r="SGX18" s="277"/>
      <c r="SGY18" s="277"/>
      <c r="SGZ18" s="274"/>
      <c r="SHA18" s="265"/>
      <c r="SHB18" s="537"/>
      <c r="SHC18" s="537"/>
      <c r="SHD18" s="538"/>
      <c r="SHE18" s="539"/>
      <c r="SHG18" s="540"/>
      <c r="SHH18" s="540"/>
      <c r="SHI18" s="542"/>
      <c r="SHJ18" s="541"/>
      <c r="SHK18" s="537"/>
      <c r="SHL18" s="6"/>
      <c r="SHM18" s="275"/>
      <c r="SHN18" s="275"/>
      <c r="SHO18" s="275"/>
      <c r="SHP18" s="275"/>
      <c r="SHQ18" s="275"/>
      <c r="SHR18" s="276"/>
      <c r="SHS18" s="277"/>
      <c r="SHT18" s="277"/>
      <c r="SHU18" s="277"/>
      <c r="SHV18" s="277"/>
      <c r="SHW18" s="274"/>
      <c r="SHX18" s="265"/>
      <c r="SHY18" s="537"/>
      <c r="SHZ18" s="537"/>
      <c r="SIA18" s="538"/>
      <c r="SIB18" s="539"/>
      <c r="SID18" s="540"/>
      <c r="SIE18" s="540"/>
      <c r="SIF18" s="542"/>
      <c r="SIG18" s="541"/>
      <c r="SIH18" s="537"/>
      <c r="SII18" s="6"/>
      <c r="SIJ18" s="275"/>
      <c r="SIK18" s="275"/>
      <c r="SIL18" s="275"/>
      <c r="SIM18" s="275"/>
      <c r="SIN18" s="275"/>
      <c r="SIO18" s="276"/>
      <c r="SIP18" s="277"/>
      <c r="SIQ18" s="277"/>
      <c r="SIR18" s="277"/>
      <c r="SIS18" s="277"/>
      <c r="SIT18" s="274"/>
      <c r="SIU18" s="265"/>
      <c r="SIV18" s="537"/>
      <c r="SIW18" s="537"/>
      <c r="SIX18" s="538"/>
      <c r="SIY18" s="539"/>
      <c r="SJA18" s="540"/>
      <c r="SJB18" s="540"/>
      <c r="SJC18" s="542"/>
      <c r="SJD18" s="541"/>
      <c r="SJE18" s="537"/>
      <c r="SJF18" s="6"/>
      <c r="SJG18" s="275"/>
      <c r="SJH18" s="275"/>
      <c r="SJI18" s="275"/>
      <c r="SJJ18" s="275"/>
      <c r="SJK18" s="275"/>
      <c r="SJL18" s="276"/>
      <c r="SJM18" s="277"/>
      <c r="SJN18" s="277"/>
      <c r="SJO18" s="277"/>
      <c r="SJP18" s="277"/>
      <c r="SJQ18" s="274"/>
      <c r="SJR18" s="265"/>
      <c r="SJS18" s="537"/>
      <c r="SJT18" s="537"/>
      <c r="SJU18" s="538"/>
      <c r="SJV18" s="539"/>
      <c r="SJX18" s="540"/>
      <c r="SJY18" s="540"/>
      <c r="SJZ18" s="542"/>
      <c r="SKA18" s="541"/>
      <c r="SKB18" s="537"/>
      <c r="SKC18" s="6"/>
      <c r="SKD18" s="275"/>
      <c r="SKE18" s="275"/>
      <c r="SKF18" s="275"/>
      <c r="SKG18" s="275"/>
      <c r="SKH18" s="275"/>
      <c r="SKI18" s="276"/>
      <c r="SKJ18" s="277"/>
      <c r="SKK18" s="277"/>
      <c r="SKL18" s="277"/>
      <c r="SKM18" s="277"/>
      <c r="SKN18" s="274"/>
      <c r="SKO18" s="265"/>
      <c r="SKP18" s="537"/>
      <c r="SKQ18" s="537"/>
      <c r="SKR18" s="538"/>
      <c r="SKS18" s="539"/>
      <c r="SKU18" s="540"/>
      <c r="SKV18" s="540"/>
      <c r="SKW18" s="542"/>
      <c r="SKX18" s="541"/>
      <c r="SKY18" s="537"/>
      <c r="SKZ18" s="6"/>
      <c r="SLA18" s="275"/>
      <c r="SLB18" s="275"/>
      <c r="SLC18" s="275"/>
      <c r="SLD18" s="275"/>
      <c r="SLE18" s="275"/>
      <c r="SLF18" s="276"/>
      <c r="SLG18" s="277"/>
      <c r="SLH18" s="277"/>
      <c r="SLI18" s="277"/>
      <c r="SLJ18" s="277"/>
      <c r="SLK18" s="274"/>
      <c r="SLL18" s="265"/>
      <c r="SLM18" s="537"/>
      <c r="SLN18" s="537"/>
      <c r="SLO18" s="538"/>
      <c r="SLP18" s="539"/>
      <c r="SLR18" s="540"/>
      <c r="SLS18" s="540"/>
      <c r="SLT18" s="542"/>
      <c r="SLU18" s="541"/>
      <c r="SLV18" s="537"/>
      <c r="SLW18" s="6"/>
      <c r="SLX18" s="275"/>
      <c r="SLY18" s="275"/>
      <c r="SLZ18" s="275"/>
      <c r="SMA18" s="275"/>
      <c r="SMB18" s="275"/>
      <c r="SMC18" s="276"/>
      <c r="SMD18" s="277"/>
      <c r="SME18" s="277"/>
      <c r="SMF18" s="277"/>
      <c r="SMG18" s="277"/>
      <c r="SMH18" s="274"/>
      <c r="SMI18" s="265"/>
      <c r="SMJ18" s="537"/>
      <c r="SMK18" s="537"/>
      <c r="SML18" s="538"/>
      <c r="SMM18" s="539"/>
      <c r="SMO18" s="540"/>
      <c r="SMP18" s="540"/>
      <c r="SMQ18" s="542"/>
      <c r="SMR18" s="541"/>
      <c r="SMS18" s="537"/>
      <c r="SMT18" s="6"/>
      <c r="SMU18" s="275"/>
      <c r="SMV18" s="275"/>
      <c r="SMW18" s="275"/>
      <c r="SMX18" s="275"/>
      <c r="SMY18" s="275"/>
      <c r="SMZ18" s="276"/>
      <c r="SNA18" s="277"/>
      <c r="SNB18" s="277"/>
      <c r="SNC18" s="277"/>
      <c r="SND18" s="277"/>
      <c r="SNE18" s="274"/>
      <c r="SNF18" s="265"/>
      <c r="SNG18" s="537"/>
      <c r="SNH18" s="537"/>
      <c r="SNI18" s="538"/>
      <c r="SNJ18" s="539"/>
      <c r="SNL18" s="540"/>
      <c r="SNM18" s="540"/>
      <c r="SNN18" s="542"/>
      <c r="SNO18" s="541"/>
      <c r="SNP18" s="537"/>
      <c r="SNQ18" s="6"/>
      <c r="SNR18" s="275"/>
      <c r="SNS18" s="275"/>
      <c r="SNT18" s="275"/>
      <c r="SNU18" s="275"/>
      <c r="SNV18" s="275"/>
      <c r="SNW18" s="276"/>
      <c r="SNX18" s="277"/>
      <c r="SNY18" s="277"/>
      <c r="SNZ18" s="277"/>
      <c r="SOA18" s="277"/>
      <c r="SOB18" s="274"/>
      <c r="SOC18" s="265"/>
      <c r="SOD18" s="537"/>
      <c r="SOE18" s="537"/>
      <c r="SOF18" s="538"/>
      <c r="SOG18" s="539"/>
      <c r="SOI18" s="540"/>
      <c r="SOJ18" s="540"/>
      <c r="SOK18" s="542"/>
      <c r="SOL18" s="541"/>
      <c r="SOM18" s="537"/>
      <c r="SON18" s="6"/>
      <c r="SOO18" s="275"/>
      <c r="SOP18" s="275"/>
      <c r="SOQ18" s="275"/>
      <c r="SOR18" s="275"/>
      <c r="SOS18" s="275"/>
      <c r="SOT18" s="276"/>
      <c r="SOU18" s="277"/>
      <c r="SOV18" s="277"/>
      <c r="SOW18" s="277"/>
      <c r="SOX18" s="277"/>
      <c r="SOY18" s="274"/>
      <c r="SOZ18" s="265"/>
      <c r="SPA18" s="537"/>
      <c r="SPB18" s="537"/>
      <c r="SPC18" s="538"/>
      <c r="SPD18" s="539"/>
      <c r="SPF18" s="540"/>
      <c r="SPG18" s="540"/>
      <c r="SPH18" s="542"/>
      <c r="SPI18" s="541"/>
      <c r="SPJ18" s="537"/>
      <c r="SPK18" s="6"/>
      <c r="SPL18" s="275"/>
      <c r="SPM18" s="275"/>
      <c r="SPN18" s="275"/>
      <c r="SPO18" s="275"/>
      <c r="SPP18" s="275"/>
      <c r="SPQ18" s="276"/>
      <c r="SPR18" s="277"/>
      <c r="SPS18" s="277"/>
      <c r="SPT18" s="277"/>
      <c r="SPU18" s="277"/>
      <c r="SPV18" s="274"/>
      <c r="SPW18" s="265"/>
      <c r="SPX18" s="537"/>
      <c r="SPY18" s="537"/>
      <c r="SPZ18" s="538"/>
      <c r="SQA18" s="539"/>
      <c r="SQC18" s="540"/>
      <c r="SQD18" s="540"/>
      <c r="SQE18" s="542"/>
      <c r="SQF18" s="541"/>
      <c r="SQG18" s="537"/>
      <c r="SQH18" s="6"/>
      <c r="SQI18" s="275"/>
      <c r="SQJ18" s="275"/>
      <c r="SQK18" s="275"/>
      <c r="SQL18" s="275"/>
      <c r="SQM18" s="275"/>
      <c r="SQN18" s="276"/>
      <c r="SQO18" s="277"/>
      <c r="SQP18" s="277"/>
      <c r="SQQ18" s="277"/>
      <c r="SQR18" s="277"/>
      <c r="SQS18" s="274"/>
      <c r="SQT18" s="265"/>
      <c r="SQU18" s="537"/>
      <c r="SQV18" s="537"/>
      <c r="SQW18" s="538"/>
      <c r="SQX18" s="539"/>
      <c r="SQZ18" s="540"/>
      <c r="SRA18" s="540"/>
      <c r="SRB18" s="542"/>
      <c r="SRC18" s="541"/>
      <c r="SRD18" s="537"/>
      <c r="SRE18" s="6"/>
      <c r="SRF18" s="275"/>
      <c r="SRG18" s="275"/>
      <c r="SRH18" s="275"/>
      <c r="SRI18" s="275"/>
      <c r="SRJ18" s="275"/>
      <c r="SRK18" s="276"/>
      <c r="SRL18" s="277"/>
      <c r="SRM18" s="277"/>
      <c r="SRN18" s="277"/>
      <c r="SRO18" s="277"/>
      <c r="SRP18" s="274"/>
      <c r="SRQ18" s="265"/>
      <c r="SRR18" s="537"/>
      <c r="SRS18" s="537"/>
      <c r="SRT18" s="538"/>
      <c r="SRU18" s="539"/>
      <c r="SRW18" s="540"/>
      <c r="SRX18" s="540"/>
      <c r="SRY18" s="542"/>
      <c r="SRZ18" s="541"/>
      <c r="SSA18" s="537"/>
      <c r="SSB18" s="6"/>
      <c r="SSC18" s="275"/>
      <c r="SSD18" s="275"/>
      <c r="SSE18" s="275"/>
      <c r="SSF18" s="275"/>
      <c r="SSG18" s="275"/>
      <c r="SSH18" s="276"/>
      <c r="SSI18" s="277"/>
      <c r="SSJ18" s="277"/>
      <c r="SSK18" s="277"/>
      <c r="SSL18" s="277"/>
      <c r="SSM18" s="274"/>
      <c r="SSN18" s="265"/>
      <c r="SSO18" s="537"/>
      <c r="SSP18" s="537"/>
      <c r="SSQ18" s="538"/>
      <c r="SSR18" s="539"/>
      <c r="SST18" s="540"/>
      <c r="SSU18" s="540"/>
      <c r="SSV18" s="542"/>
      <c r="SSW18" s="541"/>
      <c r="SSX18" s="537"/>
      <c r="SSY18" s="6"/>
      <c r="SSZ18" s="275"/>
      <c r="STA18" s="275"/>
      <c r="STB18" s="275"/>
      <c r="STC18" s="275"/>
      <c r="STD18" s="275"/>
      <c r="STE18" s="276"/>
      <c r="STF18" s="277"/>
      <c r="STG18" s="277"/>
      <c r="STH18" s="277"/>
      <c r="STI18" s="277"/>
      <c r="STJ18" s="274"/>
      <c r="STK18" s="265"/>
      <c r="STL18" s="537"/>
      <c r="STM18" s="537"/>
      <c r="STN18" s="538"/>
      <c r="STO18" s="539"/>
      <c r="STQ18" s="540"/>
      <c r="STR18" s="540"/>
      <c r="STS18" s="542"/>
      <c r="STT18" s="541"/>
      <c r="STU18" s="537"/>
      <c r="STV18" s="6"/>
      <c r="STW18" s="275"/>
      <c r="STX18" s="275"/>
      <c r="STY18" s="275"/>
      <c r="STZ18" s="275"/>
      <c r="SUA18" s="275"/>
      <c r="SUB18" s="276"/>
      <c r="SUC18" s="277"/>
      <c r="SUD18" s="277"/>
      <c r="SUE18" s="277"/>
      <c r="SUF18" s="277"/>
      <c r="SUG18" s="274"/>
      <c r="SUH18" s="265"/>
      <c r="SUI18" s="537"/>
      <c r="SUJ18" s="537"/>
      <c r="SUK18" s="538"/>
      <c r="SUL18" s="539"/>
      <c r="SUN18" s="540"/>
      <c r="SUO18" s="540"/>
      <c r="SUP18" s="542"/>
      <c r="SUQ18" s="541"/>
      <c r="SUR18" s="537"/>
      <c r="SUS18" s="6"/>
      <c r="SUT18" s="275"/>
      <c r="SUU18" s="275"/>
      <c r="SUV18" s="275"/>
      <c r="SUW18" s="275"/>
      <c r="SUX18" s="275"/>
      <c r="SUY18" s="276"/>
      <c r="SUZ18" s="277"/>
      <c r="SVA18" s="277"/>
      <c r="SVB18" s="277"/>
      <c r="SVC18" s="277"/>
      <c r="SVD18" s="274"/>
      <c r="SVE18" s="265"/>
      <c r="SVF18" s="537"/>
      <c r="SVG18" s="537"/>
      <c r="SVH18" s="538"/>
      <c r="SVI18" s="539"/>
      <c r="SVK18" s="540"/>
      <c r="SVL18" s="540"/>
      <c r="SVM18" s="542"/>
      <c r="SVN18" s="541"/>
      <c r="SVO18" s="537"/>
      <c r="SVP18" s="6"/>
      <c r="SVQ18" s="275"/>
      <c r="SVR18" s="275"/>
      <c r="SVS18" s="275"/>
      <c r="SVT18" s="275"/>
      <c r="SVU18" s="275"/>
      <c r="SVV18" s="276"/>
      <c r="SVW18" s="277"/>
      <c r="SVX18" s="277"/>
      <c r="SVY18" s="277"/>
      <c r="SVZ18" s="277"/>
      <c r="SWA18" s="274"/>
      <c r="SWB18" s="265"/>
      <c r="SWC18" s="537"/>
      <c r="SWD18" s="537"/>
      <c r="SWE18" s="538"/>
      <c r="SWF18" s="539"/>
      <c r="SWH18" s="540"/>
      <c r="SWI18" s="540"/>
      <c r="SWJ18" s="542"/>
      <c r="SWK18" s="541"/>
      <c r="SWL18" s="537"/>
      <c r="SWM18" s="6"/>
      <c r="SWN18" s="275"/>
      <c r="SWO18" s="275"/>
      <c r="SWP18" s="275"/>
      <c r="SWQ18" s="275"/>
      <c r="SWR18" s="275"/>
      <c r="SWS18" s="276"/>
      <c r="SWT18" s="277"/>
      <c r="SWU18" s="277"/>
      <c r="SWV18" s="277"/>
      <c r="SWW18" s="277"/>
      <c r="SWX18" s="274"/>
      <c r="SWY18" s="265"/>
      <c r="SWZ18" s="537"/>
      <c r="SXA18" s="537"/>
      <c r="SXB18" s="538"/>
      <c r="SXC18" s="539"/>
      <c r="SXE18" s="540"/>
      <c r="SXF18" s="540"/>
      <c r="SXG18" s="542"/>
      <c r="SXH18" s="541"/>
      <c r="SXI18" s="537"/>
      <c r="SXJ18" s="6"/>
      <c r="SXK18" s="275"/>
      <c r="SXL18" s="275"/>
      <c r="SXM18" s="275"/>
      <c r="SXN18" s="275"/>
      <c r="SXO18" s="275"/>
      <c r="SXP18" s="276"/>
      <c r="SXQ18" s="277"/>
      <c r="SXR18" s="277"/>
      <c r="SXS18" s="277"/>
      <c r="SXT18" s="277"/>
      <c r="SXU18" s="274"/>
      <c r="SXV18" s="265"/>
      <c r="SXW18" s="537"/>
      <c r="SXX18" s="537"/>
      <c r="SXY18" s="538"/>
      <c r="SXZ18" s="539"/>
      <c r="SYB18" s="540"/>
      <c r="SYC18" s="540"/>
      <c r="SYD18" s="542"/>
      <c r="SYE18" s="541"/>
      <c r="SYF18" s="537"/>
      <c r="SYG18" s="6"/>
      <c r="SYH18" s="275"/>
      <c r="SYI18" s="275"/>
      <c r="SYJ18" s="275"/>
      <c r="SYK18" s="275"/>
      <c r="SYL18" s="275"/>
      <c r="SYM18" s="276"/>
      <c r="SYN18" s="277"/>
      <c r="SYO18" s="277"/>
      <c r="SYP18" s="277"/>
      <c r="SYQ18" s="277"/>
      <c r="SYR18" s="274"/>
      <c r="SYS18" s="265"/>
      <c r="SYT18" s="537"/>
      <c r="SYU18" s="537"/>
      <c r="SYV18" s="538"/>
      <c r="SYW18" s="539"/>
      <c r="SYY18" s="540"/>
      <c r="SYZ18" s="540"/>
      <c r="SZA18" s="542"/>
      <c r="SZB18" s="541"/>
      <c r="SZC18" s="537"/>
      <c r="SZD18" s="6"/>
      <c r="SZE18" s="275"/>
      <c r="SZF18" s="275"/>
      <c r="SZG18" s="275"/>
      <c r="SZH18" s="275"/>
      <c r="SZI18" s="275"/>
      <c r="SZJ18" s="276"/>
      <c r="SZK18" s="277"/>
      <c r="SZL18" s="277"/>
      <c r="SZM18" s="277"/>
      <c r="SZN18" s="277"/>
      <c r="SZO18" s="274"/>
      <c r="SZP18" s="265"/>
      <c r="SZQ18" s="537"/>
      <c r="SZR18" s="537"/>
      <c r="SZS18" s="538"/>
      <c r="SZT18" s="539"/>
      <c r="SZV18" s="540"/>
      <c r="SZW18" s="540"/>
      <c r="SZX18" s="542"/>
      <c r="SZY18" s="541"/>
      <c r="SZZ18" s="537"/>
      <c r="TAA18" s="6"/>
      <c r="TAB18" s="275"/>
      <c r="TAC18" s="275"/>
      <c r="TAD18" s="275"/>
      <c r="TAE18" s="275"/>
      <c r="TAF18" s="275"/>
      <c r="TAG18" s="276"/>
      <c r="TAH18" s="277"/>
      <c r="TAI18" s="277"/>
      <c r="TAJ18" s="277"/>
      <c r="TAK18" s="277"/>
      <c r="TAL18" s="274"/>
      <c r="TAM18" s="265"/>
      <c r="TAN18" s="537"/>
      <c r="TAO18" s="537"/>
      <c r="TAP18" s="538"/>
      <c r="TAQ18" s="539"/>
      <c r="TAS18" s="540"/>
      <c r="TAT18" s="540"/>
      <c r="TAU18" s="542"/>
      <c r="TAV18" s="541"/>
      <c r="TAW18" s="537"/>
      <c r="TAX18" s="6"/>
      <c r="TAY18" s="275"/>
      <c r="TAZ18" s="275"/>
      <c r="TBA18" s="275"/>
      <c r="TBB18" s="275"/>
      <c r="TBC18" s="275"/>
      <c r="TBD18" s="276"/>
      <c r="TBE18" s="277"/>
      <c r="TBF18" s="277"/>
      <c r="TBG18" s="277"/>
      <c r="TBH18" s="277"/>
      <c r="TBI18" s="274"/>
      <c r="TBJ18" s="265"/>
      <c r="TBK18" s="537"/>
      <c r="TBL18" s="537"/>
      <c r="TBM18" s="538"/>
      <c r="TBN18" s="539"/>
      <c r="TBP18" s="540"/>
      <c r="TBQ18" s="540"/>
      <c r="TBR18" s="542"/>
      <c r="TBS18" s="541"/>
      <c r="TBT18" s="537"/>
      <c r="TBU18" s="6"/>
      <c r="TBV18" s="275"/>
      <c r="TBW18" s="275"/>
      <c r="TBX18" s="275"/>
      <c r="TBY18" s="275"/>
      <c r="TBZ18" s="275"/>
      <c r="TCA18" s="276"/>
      <c r="TCB18" s="277"/>
      <c r="TCC18" s="277"/>
      <c r="TCD18" s="277"/>
      <c r="TCE18" s="277"/>
      <c r="TCF18" s="274"/>
      <c r="TCG18" s="265"/>
      <c r="TCH18" s="537"/>
      <c r="TCI18" s="537"/>
      <c r="TCJ18" s="538"/>
      <c r="TCK18" s="539"/>
      <c r="TCM18" s="540"/>
      <c r="TCN18" s="540"/>
      <c r="TCO18" s="542"/>
      <c r="TCP18" s="541"/>
      <c r="TCQ18" s="537"/>
      <c r="TCR18" s="6"/>
      <c r="TCS18" s="275"/>
      <c r="TCT18" s="275"/>
      <c r="TCU18" s="275"/>
      <c r="TCV18" s="275"/>
      <c r="TCW18" s="275"/>
      <c r="TCX18" s="276"/>
      <c r="TCY18" s="277"/>
      <c r="TCZ18" s="277"/>
      <c r="TDA18" s="277"/>
      <c r="TDB18" s="277"/>
      <c r="TDC18" s="274"/>
      <c r="TDD18" s="265"/>
      <c r="TDE18" s="537"/>
      <c r="TDF18" s="537"/>
      <c r="TDG18" s="538"/>
      <c r="TDH18" s="539"/>
      <c r="TDJ18" s="540"/>
      <c r="TDK18" s="540"/>
      <c r="TDL18" s="542"/>
      <c r="TDM18" s="541"/>
      <c r="TDN18" s="537"/>
      <c r="TDO18" s="6"/>
      <c r="TDP18" s="275"/>
      <c r="TDQ18" s="275"/>
      <c r="TDR18" s="275"/>
      <c r="TDS18" s="275"/>
      <c r="TDT18" s="275"/>
      <c r="TDU18" s="276"/>
      <c r="TDV18" s="277"/>
      <c r="TDW18" s="277"/>
      <c r="TDX18" s="277"/>
      <c r="TDY18" s="277"/>
      <c r="TDZ18" s="274"/>
      <c r="TEA18" s="265"/>
      <c r="TEB18" s="537"/>
      <c r="TEC18" s="537"/>
      <c r="TED18" s="538"/>
      <c r="TEE18" s="539"/>
      <c r="TEG18" s="540"/>
      <c r="TEH18" s="540"/>
      <c r="TEI18" s="542"/>
      <c r="TEJ18" s="541"/>
      <c r="TEK18" s="537"/>
      <c r="TEL18" s="6"/>
      <c r="TEM18" s="275"/>
      <c r="TEN18" s="275"/>
      <c r="TEO18" s="275"/>
      <c r="TEP18" s="275"/>
      <c r="TEQ18" s="275"/>
      <c r="TER18" s="276"/>
      <c r="TES18" s="277"/>
      <c r="TET18" s="277"/>
      <c r="TEU18" s="277"/>
      <c r="TEV18" s="277"/>
      <c r="TEW18" s="274"/>
      <c r="TEX18" s="265"/>
      <c r="TEY18" s="537"/>
      <c r="TEZ18" s="537"/>
      <c r="TFA18" s="538"/>
      <c r="TFB18" s="539"/>
      <c r="TFD18" s="540"/>
      <c r="TFE18" s="540"/>
      <c r="TFF18" s="542"/>
      <c r="TFG18" s="541"/>
      <c r="TFH18" s="537"/>
      <c r="TFI18" s="6"/>
      <c r="TFJ18" s="275"/>
      <c r="TFK18" s="275"/>
      <c r="TFL18" s="275"/>
      <c r="TFM18" s="275"/>
      <c r="TFN18" s="275"/>
      <c r="TFO18" s="276"/>
      <c r="TFP18" s="277"/>
      <c r="TFQ18" s="277"/>
      <c r="TFR18" s="277"/>
      <c r="TFS18" s="277"/>
      <c r="TFT18" s="274"/>
      <c r="TFU18" s="265"/>
      <c r="TFV18" s="537"/>
      <c r="TFW18" s="537"/>
      <c r="TFX18" s="538"/>
      <c r="TFY18" s="539"/>
      <c r="TGA18" s="540"/>
      <c r="TGB18" s="540"/>
      <c r="TGC18" s="542"/>
      <c r="TGD18" s="541"/>
      <c r="TGE18" s="537"/>
      <c r="TGF18" s="6"/>
      <c r="TGG18" s="275"/>
      <c r="TGH18" s="275"/>
      <c r="TGI18" s="275"/>
      <c r="TGJ18" s="275"/>
      <c r="TGK18" s="275"/>
      <c r="TGL18" s="276"/>
      <c r="TGM18" s="277"/>
      <c r="TGN18" s="277"/>
      <c r="TGO18" s="277"/>
      <c r="TGP18" s="277"/>
      <c r="TGQ18" s="274"/>
      <c r="TGR18" s="265"/>
      <c r="TGS18" s="537"/>
      <c r="TGT18" s="537"/>
      <c r="TGU18" s="538"/>
      <c r="TGV18" s="539"/>
      <c r="TGX18" s="540"/>
      <c r="TGY18" s="540"/>
      <c r="TGZ18" s="542"/>
      <c r="THA18" s="541"/>
      <c r="THB18" s="537"/>
      <c r="THC18" s="6"/>
      <c r="THD18" s="275"/>
      <c r="THE18" s="275"/>
      <c r="THF18" s="275"/>
      <c r="THG18" s="275"/>
      <c r="THH18" s="275"/>
      <c r="THI18" s="276"/>
      <c r="THJ18" s="277"/>
      <c r="THK18" s="277"/>
      <c r="THL18" s="277"/>
      <c r="THM18" s="277"/>
      <c r="THN18" s="274"/>
      <c r="THO18" s="265"/>
      <c r="THP18" s="537"/>
      <c r="THQ18" s="537"/>
      <c r="THR18" s="538"/>
      <c r="THS18" s="539"/>
      <c r="THU18" s="540"/>
      <c r="THV18" s="540"/>
      <c r="THW18" s="542"/>
      <c r="THX18" s="541"/>
      <c r="THY18" s="537"/>
      <c r="THZ18" s="6"/>
      <c r="TIA18" s="275"/>
      <c r="TIB18" s="275"/>
      <c r="TIC18" s="275"/>
      <c r="TID18" s="275"/>
      <c r="TIE18" s="275"/>
      <c r="TIF18" s="276"/>
      <c r="TIG18" s="277"/>
      <c r="TIH18" s="277"/>
      <c r="TII18" s="277"/>
      <c r="TIJ18" s="277"/>
      <c r="TIK18" s="274"/>
      <c r="TIL18" s="265"/>
      <c r="TIM18" s="537"/>
      <c r="TIN18" s="537"/>
      <c r="TIO18" s="538"/>
      <c r="TIP18" s="539"/>
      <c r="TIR18" s="540"/>
      <c r="TIS18" s="540"/>
      <c r="TIT18" s="542"/>
      <c r="TIU18" s="541"/>
      <c r="TIV18" s="537"/>
      <c r="TIW18" s="6"/>
      <c r="TIX18" s="275"/>
      <c r="TIY18" s="275"/>
      <c r="TIZ18" s="275"/>
      <c r="TJA18" s="275"/>
      <c r="TJB18" s="275"/>
      <c r="TJC18" s="276"/>
      <c r="TJD18" s="277"/>
      <c r="TJE18" s="277"/>
      <c r="TJF18" s="277"/>
      <c r="TJG18" s="277"/>
      <c r="TJH18" s="274"/>
      <c r="TJI18" s="265"/>
      <c r="TJJ18" s="537"/>
      <c r="TJK18" s="537"/>
      <c r="TJL18" s="538"/>
      <c r="TJM18" s="539"/>
      <c r="TJO18" s="540"/>
      <c r="TJP18" s="540"/>
      <c r="TJQ18" s="542"/>
      <c r="TJR18" s="541"/>
      <c r="TJS18" s="537"/>
      <c r="TJT18" s="6"/>
      <c r="TJU18" s="275"/>
      <c r="TJV18" s="275"/>
      <c r="TJW18" s="275"/>
      <c r="TJX18" s="275"/>
      <c r="TJY18" s="275"/>
      <c r="TJZ18" s="276"/>
      <c r="TKA18" s="277"/>
      <c r="TKB18" s="277"/>
      <c r="TKC18" s="277"/>
      <c r="TKD18" s="277"/>
      <c r="TKE18" s="274"/>
      <c r="TKF18" s="265"/>
      <c r="TKG18" s="537"/>
      <c r="TKH18" s="537"/>
      <c r="TKI18" s="538"/>
      <c r="TKJ18" s="539"/>
      <c r="TKL18" s="540"/>
      <c r="TKM18" s="540"/>
      <c r="TKN18" s="542"/>
      <c r="TKO18" s="541"/>
      <c r="TKP18" s="537"/>
      <c r="TKQ18" s="6"/>
      <c r="TKR18" s="275"/>
      <c r="TKS18" s="275"/>
      <c r="TKT18" s="275"/>
      <c r="TKU18" s="275"/>
      <c r="TKV18" s="275"/>
      <c r="TKW18" s="276"/>
      <c r="TKX18" s="277"/>
      <c r="TKY18" s="277"/>
      <c r="TKZ18" s="277"/>
      <c r="TLA18" s="277"/>
      <c r="TLB18" s="274"/>
      <c r="TLC18" s="265"/>
      <c r="TLD18" s="537"/>
      <c r="TLE18" s="537"/>
      <c r="TLF18" s="538"/>
      <c r="TLG18" s="539"/>
      <c r="TLI18" s="540"/>
      <c r="TLJ18" s="540"/>
      <c r="TLK18" s="542"/>
      <c r="TLL18" s="541"/>
      <c r="TLM18" s="537"/>
      <c r="TLN18" s="6"/>
      <c r="TLO18" s="275"/>
      <c r="TLP18" s="275"/>
      <c r="TLQ18" s="275"/>
      <c r="TLR18" s="275"/>
      <c r="TLS18" s="275"/>
      <c r="TLT18" s="276"/>
      <c r="TLU18" s="277"/>
      <c r="TLV18" s="277"/>
      <c r="TLW18" s="277"/>
      <c r="TLX18" s="277"/>
      <c r="TLY18" s="274"/>
      <c r="TLZ18" s="265"/>
      <c r="TMA18" s="537"/>
      <c r="TMB18" s="537"/>
      <c r="TMC18" s="538"/>
      <c r="TMD18" s="539"/>
      <c r="TMF18" s="540"/>
      <c r="TMG18" s="540"/>
      <c r="TMH18" s="542"/>
      <c r="TMI18" s="541"/>
      <c r="TMJ18" s="537"/>
      <c r="TMK18" s="6"/>
      <c r="TML18" s="275"/>
      <c r="TMM18" s="275"/>
      <c r="TMN18" s="275"/>
      <c r="TMO18" s="275"/>
      <c r="TMP18" s="275"/>
      <c r="TMQ18" s="276"/>
      <c r="TMR18" s="277"/>
      <c r="TMS18" s="277"/>
      <c r="TMT18" s="277"/>
      <c r="TMU18" s="277"/>
      <c r="TMV18" s="274"/>
      <c r="TMW18" s="265"/>
      <c r="TMX18" s="537"/>
      <c r="TMY18" s="537"/>
      <c r="TMZ18" s="538"/>
      <c r="TNA18" s="539"/>
      <c r="TNC18" s="540"/>
      <c r="TND18" s="540"/>
      <c r="TNE18" s="542"/>
      <c r="TNF18" s="541"/>
      <c r="TNG18" s="537"/>
      <c r="TNH18" s="6"/>
      <c r="TNI18" s="275"/>
      <c r="TNJ18" s="275"/>
      <c r="TNK18" s="275"/>
      <c r="TNL18" s="275"/>
      <c r="TNM18" s="275"/>
      <c r="TNN18" s="276"/>
      <c r="TNO18" s="277"/>
      <c r="TNP18" s="277"/>
      <c r="TNQ18" s="277"/>
      <c r="TNR18" s="277"/>
      <c r="TNS18" s="274"/>
      <c r="TNT18" s="265"/>
      <c r="TNU18" s="537"/>
      <c r="TNV18" s="537"/>
      <c r="TNW18" s="538"/>
      <c r="TNX18" s="539"/>
      <c r="TNZ18" s="540"/>
      <c r="TOA18" s="540"/>
      <c r="TOB18" s="542"/>
      <c r="TOC18" s="541"/>
      <c r="TOD18" s="537"/>
      <c r="TOE18" s="6"/>
      <c r="TOF18" s="275"/>
      <c r="TOG18" s="275"/>
      <c r="TOH18" s="275"/>
      <c r="TOI18" s="275"/>
      <c r="TOJ18" s="275"/>
      <c r="TOK18" s="276"/>
      <c r="TOL18" s="277"/>
      <c r="TOM18" s="277"/>
      <c r="TON18" s="277"/>
      <c r="TOO18" s="277"/>
      <c r="TOP18" s="274"/>
      <c r="TOQ18" s="265"/>
      <c r="TOR18" s="537"/>
      <c r="TOS18" s="537"/>
      <c r="TOT18" s="538"/>
      <c r="TOU18" s="539"/>
      <c r="TOW18" s="540"/>
      <c r="TOX18" s="540"/>
      <c r="TOY18" s="542"/>
      <c r="TOZ18" s="541"/>
      <c r="TPA18" s="537"/>
      <c r="TPB18" s="6"/>
      <c r="TPC18" s="275"/>
      <c r="TPD18" s="275"/>
      <c r="TPE18" s="275"/>
      <c r="TPF18" s="275"/>
      <c r="TPG18" s="275"/>
      <c r="TPH18" s="276"/>
      <c r="TPI18" s="277"/>
      <c r="TPJ18" s="277"/>
      <c r="TPK18" s="277"/>
      <c r="TPL18" s="277"/>
      <c r="TPM18" s="274"/>
      <c r="TPN18" s="265"/>
      <c r="TPO18" s="537"/>
      <c r="TPP18" s="537"/>
      <c r="TPQ18" s="538"/>
      <c r="TPR18" s="539"/>
      <c r="TPT18" s="540"/>
      <c r="TPU18" s="540"/>
      <c r="TPV18" s="542"/>
      <c r="TPW18" s="541"/>
      <c r="TPX18" s="537"/>
      <c r="TPY18" s="6"/>
      <c r="TPZ18" s="275"/>
      <c r="TQA18" s="275"/>
      <c r="TQB18" s="275"/>
      <c r="TQC18" s="275"/>
      <c r="TQD18" s="275"/>
      <c r="TQE18" s="276"/>
      <c r="TQF18" s="277"/>
      <c r="TQG18" s="277"/>
      <c r="TQH18" s="277"/>
      <c r="TQI18" s="277"/>
      <c r="TQJ18" s="274"/>
      <c r="TQK18" s="265"/>
      <c r="TQL18" s="537"/>
      <c r="TQM18" s="537"/>
      <c r="TQN18" s="538"/>
      <c r="TQO18" s="539"/>
      <c r="TQQ18" s="540"/>
      <c r="TQR18" s="540"/>
      <c r="TQS18" s="542"/>
      <c r="TQT18" s="541"/>
      <c r="TQU18" s="537"/>
      <c r="TQV18" s="6"/>
      <c r="TQW18" s="275"/>
      <c r="TQX18" s="275"/>
      <c r="TQY18" s="275"/>
      <c r="TQZ18" s="275"/>
      <c r="TRA18" s="275"/>
      <c r="TRB18" s="276"/>
      <c r="TRC18" s="277"/>
      <c r="TRD18" s="277"/>
      <c r="TRE18" s="277"/>
      <c r="TRF18" s="277"/>
      <c r="TRG18" s="274"/>
      <c r="TRH18" s="265"/>
      <c r="TRI18" s="537"/>
      <c r="TRJ18" s="537"/>
      <c r="TRK18" s="538"/>
      <c r="TRL18" s="539"/>
      <c r="TRN18" s="540"/>
      <c r="TRO18" s="540"/>
      <c r="TRP18" s="542"/>
      <c r="TRQ18" s="541"/>
      <c r="TRR18" s="537"/>
      <c r="TRS18" s="6"/>
      <c r="TRT18" s="275"/>
      <c r="TRU18" s="275"/>
      <c r="TRV18" s="275"/>
      <c r="TRW18" s="275"/>
      <c r="TRX18" s="275"/>
      <c r="TRY18" s="276"/>
      <c r="TRZ18" s="277"/>
      <c r="TSA18" s="277"/>
      <c r="TSB18" s="277"/>
      <c r="TSC18" s="277"/>
      <c r="TSD18" s="274"/>
      <c r="TSE18" s="265"/>
      <c r="TSF18" s="537"/>
      <c r="TSG18" s="537"/>
      <c r="TSH18" s="538"/>
      <c r="TSI18" s="539"/>
      <c r="TSK18" s="540"/>
      <c r="TSL18" s="540"/>
      <c r="TSM18" s="542"/>
      <c r="TSN18" s="541"/>
      <c r="TSO18" s="537"/>
      <c r="TSP18" s="6"/>
      <c r="TSQ18" s="275"/>
      <c r="TSR18" s="275"/>
      <c r="TSS18" s="275"/>
      <c r="TST18" s="275"/>
      <c r="TSU18" s="275"/>
      <c r="TSV18" s="276"/>
      <c r="TSW18" s="277"/>
      <c r="TSX18" s="277"/>
      <c r="TSY18" s="277"/>
      <c r="TSZ18" s="277"/>
      <c r="TTA18" s="274"/>
      <c r="TTB18" s="265"/>
      <c r="TTC18" s="537"/>
      <c r="TTD18" s="537"/>
      <c r="TTE18" s="538"/>
      <c r="TTF18" s="539"/>
      <c r="TTH18" s="540"/>
      <c r="TTI18" s="540"/>
      <c r="TTJ18" s="542"/>
      <c r="TTK18" s="541"/>
      <c r="TTL18" s="537"/>
      <c r="TTM18" s="6"/>
      <c r="TTN18" s="275"/>
      <c r="TTO18" s="275"/>
      <c r="TTP18" s="275"/>
      <c r="TTQ18" s="275"/>
      <c r="TTR18" s="275"/>
      <c r="TTS18" s="276"/>
      <c r="TTT18" s="277"/>
      <c r="TTU18" s="277"/>
      <c r="TTV18" s="277"/>
      <c r="TTW18" s="277"/>
      <c r="TTX18" s="274"/>
      <c r="TTY18" s="265"/>
      <c r="TTZ18" s="537"/>
      <c r="TUA18" s="537"/>
      <c r="TUB18" s="538"/>
      <c r="TUC18" s="539"/>
      <c r="TUE18" s="540"/>
      <c r="TUF18" s="540"/>
      <c r="TUG18" s="542"/>
      <c r="TUH18" s="541"/>
      <c r="TUI18" s="537"/>
      <c r="TUJ18" s="6"/>
      <c r="TUK18" s="275"/>
      <c r="TUL18" s="275"/>
      <c r="TUM18" s="275"/>
      <c r="TUN18" s="275"/>
      <c r="TUO18" s="275"/>
      <c r="TUP18" s="276"/>
      <c r="TUQ18" s="277"/>
      <c r="TUR18" s="277"/>
      <c r="TUS18" s="277"/>
      <c r="TUT18" s="277"/>
      <c r="TUU18" s="274"/>
      <c r="TUV18" s="265"/>
      <c r="TUW18" s="537"/>
      <c r="TUX18" s="537"/>
      <c r="TUY18" s="538"/>
      <c r="TUZ18" s="539"/>
      <c r="TVB18" s="540"/>
      <c r="TVC18" s="540"/>
      <c r="TVD18" s="542"/>
      <c r="TVE18" s="541"/>
      <c r="TVF18" s="537"/>
      <c r="TVG18" s="6"/>
      <c r="TVH18" s="275"/>
      <c r="TVI18" s="275"/>
      <c r="TVJ18" s="275"/>
      <c r="TVK18" s="275"/>
      <c r="TVL18" s="275"/>
      <c r="TVM18" s="276"/>
      <c r="TVN18" s="277"/>
      <c r="TVO18" s="277"/>
      <c r="TVP18" s="277"/>
      <c r="TVQ18" s="277"/>
      <c r="TVR18" s="274"/>
      <c r="TVS18" s="265"/>
      <c r="TVT18" s="537"/>
      <c r="TVU18" s="537"/>
      <c r="TVV18" s="538"/>
      <c r="TVW18" s="539"/>
      <c r="TVY18" s="540"/>
      <c r="TVZ18" s="540"/>
      <c r="TWA18" s="542"/>
      <c r="TWB18" s="541"/>
      <c r="TWC18" s="537"/>
      <c r="TWD18" s="6"/>
      <c r="TWE18" s="275"/>
      <c r="TWF18" s="275"/>
      <c r="TWG18" s="275"/>
      <c r="TWH18" s="275"/>
      <c r="TWI18" s="275"/>
      <c r="TWJ18" s="276"/>
      <c r="TWK18" s="277"/>
      <c r="TWL18" s="277"/>
      <c r="TWM18" s="277"/>
      <c r="TWN18" s="277"/>
      <c r="TWO18" s="274"/>
      <c r="TWP18" s="265"/>
      <c r="TWQ18" s="537"/>
      <c r="TWR18" s="537"/>
      <c r="TWS18" s="538"/>
      <c r="TWT18" s="539"/>
      <c r="TWV18" s="540"/>
      <c r="TWW18" s="540"/>
      <c r="TWX18" s="542"/>
      <c r="TWY18" s="541"/>
      <c r="TWZ18" s="537"/>
      <c r="TXA18" s="6"/>
      <c r="TXB18" s="275"/>
      <c r="TXC18" s="275"/>
      <c r="TXD18" s="275"/>
      <c r="TXE18" s="275"/>
      <c r="TXF18" s="275"/>
      <c r="TXG18" s="276"/>
      <c r="TXH18" s="277"/>
      <c r="TXI18" s="277"/>
      <c r="TXJ18" s="277"/>
      <c r="TXK18" s="277"/>
      <c r="TXL18" s="274"/>
      <c r="TXM18" s="265"/>
      <c r="TXN18" s="537"/>
      <c r="TXO18" s="537"/>
      <c r="TXP18" s="538"/>
      <c r="TXQ18" s="539"/>
      <c r="TXS18" s="540"/>
      <c r="TXT18" s="540"/>
      <c r="TXU18" s="542"/>
      <c r="TXV18" s="541"/>
      <c r="TXW18" s="537"/>
      <c r="TXX18" s="6"/>
      <c r="TXY18" s="275"/>
      <c r="TXZ18" s="275"/>
      <c r="TYA18" s="275"/>
      <c r="TYB18" s="275"/>
      <c r="TYC18" s="275"/>
      <c r="TYD18" s="276"/>
      <c r="TYE18" s="277"/>
      <c r="TYF18" s="277"/>
      <c r="TYG18" s="277"/>
      <c r="TYH18" s="277"/>
      <c r="TYI18" s="274"/>
      <c r="TYJ18" s="265"/>
      <c r="TYK18" s="537"/>
      <c r="TYL18" s="537"/>
      <c r="TYM18" s="538"/>
      <c r="TYN18" s="539"/>
      <c r="TYP18" s="540"/>
      <c r="TYQ18" s="540"/>
      <c r="TYR18" s="542"/>
      <c r="TYS18" s="541"/>
      <c r="TYT18" s="537"/>
      <c r="TYU18" s="6"/>
      <c r="TYV18" s="275"/>
      <c r="TYW18" s="275"/>
      <c r="TYX18" s="275"/>
      <c r="TYY18" s="275"/>
      <c r="TYZ18" s="275"/>
      <c r="TZA18" s="276"/>
      <c r="TZB18" s="277"/>
      <c r="TZC18" s="277"/>
      <c r="TZD18" s="277"/>
      <c r="TZE18" s="277"/>
      <c r="TZF18" s="274"/>
      <c r="TZG18" s="265"/>
      <c r="TZH18" s="537"/>
      <c r="TZI18" s="537"/>
      <c r="TZJ18" s="538"/>
      <c r="TZK18" s="539"/>
      <c r="TZM18" s="540"/>
      <c r="TZN18" s="540"/>
      <c r="TZO18" s="542"/>
      <c r="TZP18" s="541"/>
      <c r="TZQ18" s="537"/>
      <c r="TZR18" s="6"/>
      <c r="TZS18" s="275"/>
      <c r="TZT18" s="275"/>
      <c r="TZU18" s="275"/>
      <c r="TZV18" s="275"/>
      <c r="TZW18" s="275"/>
      <c r="TZX18" s="276"/>
      <c r="TZY18" s="277"/>
      <c r="TZZ18" s="277"/>
      <c r="UAA18" s="277"/>
      <c r="UAB18" s="277"/>
      <c r="UAC18" s="274"/>
      <c r="UAD18" s="265"/>
      <c r="UAE18" s="537"/>
      <c r="UAF18" s="537"/>
      <c r="UAG18" s="538"/>
      <c r="UAH18" s="539"/>
      <c r="UAJ18" s="540"/>
      <c r="UAK18" s="540"/>
      <c r="UAL18" s="542"/>
      <c r="UAM18" s="541"/>
      <c r="UAN18" s="537"/>
      <c r="UAO18" s="6"/>
      <c r="UAP18" s="275"/>
      <c r="UAQ18" s="275"/>
      <c r="UAR18" s="275"/>
      <c r="UAS18" s="275"/>
      <c r="UAT18" s="275"/>
      <c r="UAU18" s="276"/>
      <c r="UAV18" s="277"/>
      <c r="UAW18" s="277"/>
      <c r="UAX18" s="277"/>
      <c r="UAY18" s="277"/>
      <c r="UAZ18" s="274"/>
      <c r="UBA18" s="265"/>
      <c r="UBB18" s="537"/>
      <c r="UBC18" s="537"/>
      <c r="UBD18" s="538"/>
      <c r="UBE18" s="539"/>
      <c r="UBG18" s="540"/>
      <c r="UBH18" s="540"/>
      <c r="UBI18" s="542"/>
      <c r="UBJ18" s="541"/>
      <c r="UBK18" s="537"/>
      <c r="UBL18" s="6"/>
      <c r="UBM18" s="275"/>
      <c r="UBN18" s="275"/>
      <c r="UBO18" s="275"/>
      <c r="UBP18" s="275"/>
      <c r="UBQ18" s="275"/>
      <c r="UBR18" s="276"/>
      <c r="UBS18" s="277"/>
      <c r="UBT18" s="277"/>
      <c r="UBU18" s="277"/>
      <c r="UBV18" s="277"/>
      <c r="UBW18" s="274"/>
      <c r="UBX18" s="265"/>
      <c r="UBY18" s="537"/>
      <c r="UBZ18" s="537"/>
      <c r="UCA18" s="538"/>
      <c r="UCB18" s="539"/>
      <c r="UCD18" s="540"/>
      <c r="UCE18" s="540"/>
      <c r="UCF18" s="542"/>
      <c r="UCG18" s="541"/>
      <c r="UCH18" s="537"/>
      <c r="UCI18" s="6"/>
      <c r="UCJ18" s="275"/>
      <c r="UCK18" s="275"/>
      <c r="UCL18" s="275"/>
      <c r="UCM18" s="275"/>
      <c r="UCN18" s="275"/>
      <c r="UCO18" s="276"/>
      <c r="UCP18" s="277"/>
      <c r="UCQ18" s="277"/>
      <c r="UCR18" s="277"/>
      <c r="UCS18" s="277"/>
      <c r="UCT18" s="274"/>
      <c r="UCU18" s="265"/>
      <c r="UCV18" s="537"/>
      <c r="UCW18" s="537"/>
      <c r="UCX18" s="538"/>
      <c r="UCY18" s="539"/>
      <c r="UDA18" s="540"/>
      <c r="UDB18" s="540"/>
      <c r="UDC18" s="542"/>
      <c r="UDD18" s="541"/>
      <c r="UDE18" s="537"/>
      <c r="UDF18" s="6"/>
      <c r="UDG18" s="275"/>
      <c r="UDH18" s="275"/>
      <c r="UDI18" s="275"/>
      <c r="UDJ18" s="275"/>
      <c r="UDK18" s="275"/>
      <c r="UDL18" s="276"/>
      <c r="UDM18" s="277"/>
      <c r="UDN18" s="277"/>
      <c r="UDO18" s="277"/>
      <c r="UDP18" s="277"/>
      <c r="UDQ18" s="274"/>
      <c r="UDR18" s="265"/>
      <c r="UDS18" s="537"/>
      <c r="UDT18" s="537"/>
      <c r="UDU18" s="538"/>
      <c r="UDV18" s="539"/>
      <c r="UDX18" s="540"/>
      <c r="UDY18" s="540"/>
      <c r="UDZ18" s="542"/>
      <c r="UEA18" s="541"/>
      <c r="UEB18" s="537"/>
      <c r="UEC18" s="6"/>
      <c r="UED18" s="275"/>
      <c r="UEE18" s="275"/>
      <c r="UEF18" s="275"/>
      <c r="UEG18" s="275"/>
      <c r="UEH18" s="275"/>
      <c r="UEI18" s="276"/>
      <c r="UEJ18" s="277"/>
      <c r="UEK18" s="277"/>
      <c r="UEL18" s="277"/>
      <c r="UEM18" s="277"/>
      <c r="UEN18" s="274"/>
      <c r="UEO18" s="265"/>
      <c r="UEP18" s="537"/>
      <c r="UEQ18" s="537"/>
      <c r="UER18" s="538"/>
      <c r="UES18" s="539"/>
      <c r="UEU18" s="540"/>
      <c r="UEV18" s="540"/>
      <c r="UEW18" s="542"/>
      <c r="UEX18" s="541"/>
      <c r="UEY18" s="537"/>
      <c r="UEZ18" s="6"/>
      <c r="UFA18" s="275"/>
      <c r="UFB18" s="275"/>
      <c r="UFC18" s="275"/>
      <c r="UFD18" s="275"/>
      <c r="UFE18" s="275"/>
      <c r="UFF18" s="276"/>
      <c r="UFG18" s="277"/>
      <c r="UFH18" s="277"/>
      <c r="UFI18" s="277"/>
      <c r="UFJ18" s="277"/>
      <c r="UFK18" s="274"/>
      <c r="UFL18" s="265"/>
      <c r="UFM18" s="537"/>
      <c r="UFN18" s="537"/>
      <c r="UFO18" s="538"/>
      <c r="UFP18" s="539"/>
      <c r="UFR18" s="540"/>
      <c r="UFS18" s="540"/>
      <c r="UFT18" s="542"/>
      <c r="UFU18" s="541"/>
      <c r="UFV18" s="537"/>
      <c r="UFW18" s="6"/>
      <c r="UFX18" s="275"/>
      <c r="UFY18" s="275"/>
      <c r="UFZ18" s="275"/>
      <c r="UGA18" s="275"/>
      <c r="UGB18" s="275"/>
      <c r="UGC18" s="276"/>
      <c r="UGD18" s="277"/>
      <c r="UGE18" s="277"/>
      <c r="UGF18" s="277"/>
      <c r="UGG18" s="277"/>
      <c r="UGH18" s="274"/>
      <c r="UGI18" s="265"/>
      <c r="UGJ18" s="537"/>
      <c r="UGK18" s="537"/>
      <c r="UGL18" s="538"/>
      <c r="UGM18" s="539"/>
      <c r="UGO18" s="540"/>
      <c r="UGP18" s="540"/>
      <c r="UGQ18" s="542"/>
      <c r="UGR18" s="541"/>
      <c r="UGS18" s="537"/>
      <c r="UGT18" s="6"/>
      <c r="UGU18" s="275"/>
      <c r="UGV18" s="275"/>
      <c r="UGW18" s="275"/>
      <c r="UGX18" s="275"/>
      <c r="UGY18" s="275"/>
      <c r="UGZ18" s="276"/>
      <c r="UHA18" s="277"/>
      <c r="UHB18" s="277"/>
      <c r="UHC18" s="277"/>
      <c r="UHD18" s="277"/>
      <c r="UHE18" s="274"/>
      <c r="UHF18" s="265"/>
      <c r="UHG18" s="537"/>
      <c r="UHH18" s="537"/>
      <c r="UHI18" s="538"/>
      <c r="UHJ18" s="539"/>
      <c r="UHL18" s="540"/>
      <c r="UHM18" s="540"/>
      <c r="UHN18" s="542"/>
      <c r="UHO18" s="541"/>
      <c r="UHP18" s="537"/>
      <c r="UHQ18" s="6"/>
      <c r="UHR18" s="275"/>
      <c r="UHS18" s="275"/>
      <c r="UHT18" s="275"/>
      <c r="UHU18" s="275"/>
      <c r="UHV18" s="275"/>
      <c r="UHW18" s="276"/>
      <c r="UHX18" s="277"/>
      <c r="UHY18" s="277"/>
      <c r="UHZ18" s="277"/>
      <c r="UIA18" s="277"/>
      <c r="UIB18" s="274"/>
      <c r="UIC18" s="265"/>
      <c r="UID18" s="537"/>
      <c r="UIE18" s="537"/>
      <c r="UIF18" s="538"/>
      <c r="UIG18" s="539"/>
      <c r="UII18" s="540"/>
      <c r="UIJ18" s="540"/>
      <c r="UIK18" s="542"/>
      <c r="UIL18" s="541"/>
      <c r="UIM18" s="537"/>
      <c r="UIN18" s="6"/>
      <c r="UIO18" s="275"/>
      <c r="UIP18" s="275"/>
      <c r="UIQ18" s="275"/>
      <c r="UIR18" s="275"/>
      <c r="UIS18" s="275"/>
      <c r="UIT18" s="276"/>
      <c r="UIU18" s="277"/>
      <c r="UIV18" s="277"/>
      <c r="UIW18" s="277"/>
      <c r="UIX18" s="277"/>
      <c r="UIY18" s="274"/>
      <c r="UIZ18" s="265"/>
      <c r="UJA18" s="537"/>
      <c r="UJB18" s="537"/>
      <c r="UJC18" s="538"/>
      <c r="UJD18" s="539"/>
      <c r="UJF18" s="540"/>
      <c r="UJG18" s="540"/>
      <c r="UJH18" s="542"/>
      <c r="UJI18" s="541"/>
      <c r="UJJ18" s="537"/>
      <c r="UJK18" s="6"/>
      <c r="UJL18" s="275"/>
      <c r="UJM18" s="275"/>
      <c r="UJN18" s="275"/>
      <c r="UJO18" s="275"/>
      <c r="UJP18" s="275"/>
      <c r="UJQ18" s="276"/>
      <c r="UJR18" s="277"/>
      <c r="UJS18" s="277"/>
      <c r="UJT18" s="277"/>
      <c r="UJU18" s="277"/>
      <c r="UJV18" s="274"/>
      <c r="UJW18" s="265"/>
      <c r="UJX18" s="537"/>
      <c r="UJY18" s="537"/>
      <c r="UJZ18" s="538"/>
      <c r="UKA18" s="539"/>
      <c r="UKC18" s="540"/>
      <c r="UKD18" s="540"/>
      <c r="UKE18" s="542"/>
      <c r="UKF18" s="541"/>
      <c r="UKG18" s="537"/>
      <c r="UKH18" s="6"/>
      <c r="UKI18" s="275"/>
      <c r="UKJ18" s="275"/>
      <c r="UKK18" s="275"/>
      <c r="UKL18" s="275"/>
      <c r="UKM18" s="275"/>
      <c r="UKN18" s="276"/>
      <c r="UKO18" s="277"/>
      <c r="UKP18" s="277"/>
      <c r="UKQ18" s="277"/>
      <c r="UKR18" s="277"/>
      <c r="UKS18" s="274"/>
      <c r="UKT18" s="265"/>
      <c r="UKU18" s="537"/>
      <c r="UKV18" s="537"/>
      <c r="UKW18" s="538"/>
      <c r="UKX18" s="539"/>
      <c r="UKZ18" s="540"/>
      <c r="ULA18" s="540"/>
      <c r="ULB18" s="542"/>
      <c r="ULC18" s="541"/>
      <c r="ULD18" s="537"/>
      <c r="ULE18" s="6"/>
      <c r="ULF18" s="275"/>
      <c r="ULG18" s="275"/>
      <c r="ULH18" s="275"/>
      <c r="ULI18" s="275"/>
      <c r="ULJ18" s="275"/>
      <c r="ULK18" s="276"/>
      <c r="ULL18" s="277"/>
      <c r="ULM18" s="277"/>
      <c r="ULN18" s="277"/>
      <c r="ULO18" s="277"/>
      <c r="ULP18" s="274"/>
      <c r="ULQ18" s="265"/>
      <c r="ULR18" s="537"/>
      <c r="ULS18" s="537"/>
      <c r="ULT18" s="538"/>
      <c r="ULU18" s="539"/>
      <c r="ULW18" s="540"/>
      <c r="ULX18" s="540"/>
      <c r="ULY18" s="542"/>
      <c r="ULZ18" s="541"/>
      <c r="UMA18" s="537"/>
      <c r="UMB18" s="6"/>
      <c r="UMC18" s="275"/>
      <c r="UMD18" s="275"/>
      <c r="UME18" s="275"/>
      <c r="UMF18" s="275"/>
      <c r="UMG18" s="275"/>
      <c r="UMH18" s="276"/>
      <c r="UMI18" s="277"/>
      <c r="UMJ18" s="277"/>
      <c r="UMK18" s="277"/>
      <c r="UML18" s="277"/>
      <c r="UMM18" s="274"/>
      <c r="UMN18" s="265"/>
      <c r="UMO18" s="537"/>
      <c r="UMP18" s="537"/>
      <c r="UMQ18" s="538"/>
      <c r="UMR18" s="539"/>
      <c r="UMT18" s="540"/>
      <c r="UMU18" s="540"/>
      <c r="UMV18" s="542"/>
      <c r="UMW18" s="541"/>
      <c r="UMX18" s="537"/>
      <c r="UMY18" s="6"/>
      <c r="UMZ18" s="275"/>
      <c r="UNA18" s="275"/>
      <c r="UNB18" s="275"/>
      <c r="UNC18" s="275"/>
      <c r="UND18" s="275"/>
      <c r="UNE18" s="276"/>
      <c r="UNF18" s="277"/>
      <c r="UNG18" s="277"/>
      <c r="UNH18" s="277"/>
      <c r="UNI18" s="277"/>
      <c r="UNJ18" s="274"/>
      <c r="UNK18" s="265"/>
      <c r="UNL18" s="537"/>
      <c r="UNM18" s="537"/>
      <c r="UNN18" s="538"/>
      <c r="UNO18" s="539"/>
      <c r="UNQ18" s="540"/>
      <c r="UNR18" s="540"/>
      <c r="UNS18" s="542"/>
      <c r="UNT18" s="541"/>
      <c r="UNU18" s="537"/>
      <c r="UNV18" s="6"/>
      <c r="UNW18" s="275"/>
      <c r="UNX18" s="275"/>
      <c r="UNY18" s="275"/>
      <c r="UNZ18" s="275"/>
      <c r="UOA18" s="275"/>
      <c r="UOB18" s="276"/>
      <c r="UOC18" s="277"/>
      <c r="UOD18" s="277"/>
      <c r="UOE18" s="277"/>
      <c r="UOF18" s="277"/>
      <c r="UOG18" s="274"/>
      <c r="UOH18" s="265"/>
      <c r="UOI18" s="537"/>
      <c r="UOJ18" s="537"/>
      <c r="UOK18" s="538"/>
      <c r="UOL18" s="539"/>
      <c r="UON18" s="540"/>
      <c r="UOO18" s="540"/>
      <c r="UOP18" s="542"/>
      <c r="UOQ18" s="541"/>
      <c r="UOR18" s="537"/>
      <c r="UOS18" s="6"/>
      <c r="UOT18" s="275"/>
      <c r="UOU18" s="275"/>
      <c r="UOV18" s="275"/>
      <c r="UOW18" s="275"/>
      <c r="UOX18" s="275"/>
      <c r="UOY18" s="276"/>
      <c r="UOZ18" s="277"/>
      <c r="UPA18" s="277"/>
      <c r="UPB18" s="277"/>
      <c r="UPC18" s="277"/>
      <c r="UPD18" s="274"/>
      <c r="UPE18" s="265"/>
      <c r="UPF18" s="537"/>
      <c r="UPG18" s="537"/>
      <c r="UPH18" s="538"/>
      <c r="UPI18" s="539"/>
      <c r="UPK18" s="540"/>
      <c r="UPL18" s="540"/>
      <c r="UPM18" s="542"/>
      <c r="UPN18" s="541"/>
      <c r="UPO18" s="537"/>
      <c r="UPP18" s="6"/>
      <c r="UPQ18" s="275"/>
      <c r="UPR18" s="275"/>
      <c r="UPS18" s="275"/>
      <c r="UPT18" s="275"/>
      <c r="UPU18" s="275"/>
      <c r="UPV18" s="276"/>
      <c r="UPW18" s="277"/>
      <c r="UPX18" s="277"/>
      <c r="UPY18" s="277"/>
      <c r="UPZ18" s="277"/>
      <c r="UQA18" s="274"/>
      <c r="UQB18" s="265"/>
      <c r="UQC18" s="537"/>
      <c r="UQD18" s="537"/>
      <c r="UQE18" s="538"/>
      <c r="UQF18" s="539"/>
      <c r="UQH18" s="540"/>
      <c r="UQI18" s="540"/>
      <c r="UQJ18" s="542"/>
      <c r="UQK18" s="541"/>
      <c r="UQL18" s="537"/>
      <c r="UQM18" s="6"/>
      <c r="UQN18" s="275"/>
      <c r="UQO18" s="275"/>
      <c r="UQP18" s="275"/>
      <c r="UQQ18" s="275"/>
      <c r="UQR18" s="275"/>
      <c r="UQS18" s="276"/>
      <c r="UQT18" s="277"/>
      <c r="UQU18" s="277"/>
      <c r="UQV18" s="277"/>
      <c r="UQW18" s="277"/>
      <c r="UQX18" s="274"/>
      <c r="UQY18" s="265"/>
      <c r="UQZ18" s="537"/>
      <c r="URA18" s="537"/>
      <c r="URB18" s="538"/>
      <c r="URC18" s="539"/>
      <c r="URE18" s="540"/>
      <c r="URF18" s="540"/>
      <c r="URG18" s="542"/>
      <c r="URH18" s="541"/>
      <c r="URI18" s="537"/>
      <c r="URJ18" s="6"/>
      <c r="URK18" s="275"/>
      <c r="URL18" s="275"/>
      <c r="URM18" s="275"/>
      <c r="URN18" s="275"/>
      <c r="URO18" s="275"/>
      <c r="URP18" s="276"/>
      <c r="URQ18" s="277"/>
      <c r="URR18" s="277"/>
      <c r="URS18" s="277"/>
      <c r="URT18" s="277"/>
      <c r="URU18" s="274"/>
      <c r="URV18" s="265"/>
      <c r="URW18" s="537"/>
      <c r="URX18" s="537"/>
      <c r="URY18" s="538"/>
      <c r="URZ18" s="539"/>
      <c r="USB18" s="540"/>
      <c r="USC18" s="540"/>
      <c r="USD18" s="542"/>
      <c r="USE18" s="541"/>
      <c r="USF18" s="537"/>
      <c r="USG18" s="6"/>
      <c r="USH18" s="275"/>
      <c r="USI18" s="275"/>
      <c r="USJ18" s="275"/>
      <c r="USK18" s="275"/>
      <c r="USL18" s="275"/>
      <c r="USM18" s="276"/>
      <c r="USN18" s="277"/>
      <c r="USO18" s="277"/>
      <c r="USP18" s="277"/>
      <c r="USQ18" s="277"/>
      <c r="USR18" s="274"/>
      <c r="USS18" s="265"/>
      <c r="UST18" s="537"/>
      <c r="USU18" s="537"/>
      <c r="USV18" s="538"/>
      <c r="USW18" s="539"/>
      <c r="USY18" s="540"/>
      <c r="USZ18" s="540"/>
      <c r="UTA18" s="542"/>
      <c r="UTB18" s="541"/>
      <c r="UTC18" s="537"/>
      <c r="UTD18" s="6"/>
      <c r="UTE18" s="275"/>
      <c r="UTF18" s="275"/>
      <c r="UTG18" s="275"/>
      <c r="UTH18" s="275"/>
      <c r="UTI18" s="275"/>
      <c r="UTJ18" s="276"/>
      <c r="UTK18" s="277"/>
      <c r="UTL18" s="277"/>
      <c r="UTM18" s="277"/>
      <c r="UTN18" s="277"/>
      <c r="UTO18" s="274"/>
      <c r="UTP18" s="265"/>
      <c r="UTQ18" s="537"/>
      <c r="UTR18" s="537"/>
      <c r="UTS18" s="538"/>
      <c r="UTT18" s="539"/>
      <c r="UTV18" s="540"/>
      <c r="UTW18" s="540"/>
      <c r="UTX18" s="542"/>
      <c r="UTY18" s="541"/>
      <c r="UTZ18" s="537"/>
      <c r="UUA18" s="6"/>
      <c r="UUB18" s="275"/>
      <c r="UUC18" s="275"/>
      <c r="UUD18" s="275"/>
      <c r="UUE18" s="275"/>
      <c r="UUF18" s="275"/>
      <c r="UUG18" s="276"/>
      <c r="UUH18" s="277"/>
      <c r="UUI18" s="277"/>
      <c r="UUJ18" s="277"/>
      <c r="UUK18" s="277"/>
      <c r="UUL18" s="274"/>
      <c r="UUM18" s="265"/>
      <c r="UUN18" s="537"/>
      <c r="UUO18" s="537"/>
      <c r="UUP18" s="538"/>
      <c r="UUQ18" s="539"/>
      <c r="UUS18" s="540"/>
      <c r="UUT18" s="540"/>
      <c r="UUU18" s="542"/>
      <c r="UUV18" s="541"/>
      <c r="UUW18" s="537"/>
      <c r="UUX18" s="6"/>
      <c r="UUY18" s="275"/>
      <c r="UUZ18" s="275"/>
      <c r="UVA18" s="275"/>
      <c r="UVB18" s="275"/>
      <c r="UVC18" s="275"/>
      <c r="UVD18" s="276"/>
      <c r="UVE18" s="277"/>
      <c r="UVF18" s="277"/>
      <c r="UVG18" s="277"/>
      <c r="UVH18" s="277"/>
      <c r="UVI18" s="274"/>
      <c r="UVJ18" s="265"/>
      <c r="UVK18" s="537"/>
      <c r="UVL18" s="537"/>
      <c r="UVM18" s="538"/>
      <c r="UVN18" s="539"/>
      <c r="UVP18" s="540"/>
      <c r="UVQ18" s="540"/>
      <c r="UVR18" s="542"/>
      <c r="UVS18" s="541"/>
      <c r="UVT18" s="537"/>
      <c r="UVU18" s="6"/>
      <c r="UVV18" s="275"/>
      <c r="UVW18" s="275"/>
      <c r="UVX18" s="275"/>
      <c r="UVY18" s="275"/>
      <c r="UVZ18" s="275"/>
      <c r="UWA18" s="276"/>
      <c r="UWB18" s="277"/>
      <c r="UWC18" s="277"/>
      <c r="UWD18" s="277"/>
      <c r="UWE18" s="277"/>
      <c r="UWF18" s="274"/>
      <c r="UWG18" s="265"/>
      <c r="UWH18" s="537"/>
      <c r="UWI18" s="537"/>
      <c r="UWJ18" s="538"/>
      <c r="UWK18" s="539"/>
      <c r="UWM18" s="540"/>
      <c r="UWN18" s="540"/>
      <c r="UWO18" s="542"/>
      <c r="UWP18" s="541"/>
      <c r="UWQ18" s="537"/>
      <c r="UWR18" s="6"/>
      <c r="UWS18" s="275"/>
      <c r="UWT18" s="275"/>
      <c r="UWU18" s="275"/>
      <c r="UWV18" s="275"/>
      <c r="UWW18" s="275"/>
      <c r="UWX18" s="276"/>
      <c r="UWY18" s="277"/>
      <c r="UWZ18" s="277"/>
      <c r="UXA18" s="277"/>
      <c r="UXB18" s="277"/>
      <c r="UXC18" s="274"/>
      <c r="UXD18" s="265"/>
      <c r="UXE18" s="537"/>
      <c r="UXF18" s="537"/>
      <c r="UXG18" s="538"/>
      <c r="UXH18" s="539"/>
      <c r="UXJ18" s="540"/>
      <c r="UXK18" s="540"/>
      <c r="UXL18" s="542"/>
      <c r="UXM18" s="541"/>
      <c r="UXN18" s="537"/>
      <c r="UXO18" s="6"/>
      <c r="UXP18" s="275"/>
      <c r="UXQ18" s="275"/>
      <c r="UXR18" s="275"/>
      <c r="UXS18" s="275"/>
      <c r="UXT18" s="275"/>
      <c r="UXU18" s="276"/>
      <c r="UXV18" s="277"/>
      <c r="UXW18" s="277"/>
      <c r="UXX18" s="277"/>
      <c r="UXY18" s="277"/>
      <c r="UXZ18" s="274"/>
      <c r="UYA18" s="265"/>
      <c r="UYB18" s="537"/>
      <c r="UYC18" s="537"/>
      <c r="UYD18" s="538"/>
      <c r="UYE18" s="539"/>
      <c r="UYG18" s="540"/>
      <c r="UYH18" s="540"/>
      <c r="UYI18" s="542"/>
      <c r="UYJ18" s="541"/>
      <c r="UYK18" s="537"/>
      <c r="UYL18" s="6"/>
      <c r="UYM18" s="275"/>
      <c r="UYN18" s="275"/>
      <c r="UYO18" s="275"/>
      <c r="UYP18" s="275"/>
      <c r="UYQ18" s="275"/>
      <c r="UYR18" s="276"/>
      <c r="UYS18" s="277"/>
      <c r="UYT18" s="277"/>
      <c r="UYU18" s="277"/>
      <c r="UYV18" s="277"/>
      <c r="UYW18" s="274"/>
      <c r="UYX18" s="265"/>
      <c r="UYY18" s="537"/>
      <c r="UYZ18" s="537"/>
      <c r="UZA18" s="538"/>
      <c r="UZB18" s="539"/>
      <c r="UZD18" s="540"/>
      <c r="UZE18" s="540"/>
      <c r="UZF18" s="542"/>
      <c r="UZG18" s="541"/>
      <c r="UZH18" s="537"/>
      <c r="UZI18" s="6"/>
      <c r="UZJ18" s="275"/>
      <c r="UZK18" s="275"/>
      <c r="UZL18" s="275"/>
      <c r="UZM18" s="275"/>
      <c r="UZN18" s="275"/>
      <c r="UZO18" s="276"/>
      <c r="UZP18" s="277"/>
      <c r="UZQ18" s="277"/>
      <c r="UZR18" s="277"/>
      <c r="UZS18" s="277"/>
      <c r="UZT18" s="274"/>
      <c r="UZU18" s="265"/>
      <c r="UZV18" s="537"/>
      <c r="UZW18" s="537"/>
      <c r="UZX18" s="538"/>
      <c r="UZY18" s="539"/>
      <c r="VAA18" s="540"/>
      <c r="VAB18" s="540"/>
      <c r="VAC18" s="542"/>
      <c r="VAD18" s="541"/>
      <c r="VAE18" s="537"/>
      <c r="VAF18" s="6"/>
      <c r="VAG18" s="275"/>
      <c r="VAH18" s="275"/>
      <c r="VAI18" s="275"/>
      <c r="VAJ18" s="275"/>
      <c r="VAK18" s="275"/>
      <c r="VAL18" s="276"/>
      <c r="VAM18" s="277"/>
      <c r="VAN18" s="277"/>
      <c r="VAO18" s="277"/>
      <c r="VAP18" s="277"/>
      <c r="VAQ18" s="274"/>
      <c r="VAR18" s="265"/>
      <c r="VAS18" s="537"/>
      <c r="VAT18" s="537"/>
      <c r="VAU18" s="538"/>
      <c r="VAV18" s="539"/>
      <c r="VAX18" s="540"/>
      <c r="VAY18" s="540"/>
      <c r="VAZ18" s="542"/>
      <c r="VBA18" s="541"/>
      <c r="VBB18" s="537"/>
      <c r="VBC18" s="6"/>
      <c r="VBD18" s="275"/>
      <c r="VBE18" s="275"/>
      <c r="VBF18" s="275"/>
      <c r="VBG18" s="275"/>
      <c r="VBH18" s="275"/>
      <c r="VBI18" s="276"/>
      <c r="VBJ18" s="277"/>
      <c r="VBK18" s="277"/>
      <c r="VBL18" s="277"/>
      <c r="VBM18" s="277"/>
      <c r="VBN18" s="274"/>
      <c r="VBO18" s="265"/>
      <c r="VBP18" s="537"/>
      <c r="VBQ18" s="537"/>
      <c r="VBR18" s="538"/>
      <c r="VBS18" s="539"/>
      <c r="VBU18" s="540"/>
      <c r="VBV18" s="540"/>
      <c r="VBW18" s="542"/>
      <c r="VBX18" s="541"/>
      <c r="VBY18" s="537"/>
      <c r="VBZ18" s="6"/>
      <c r="VCA18" s="275"/>
      <c r="VCB18" s="275"/>
      <c r="VCC18" s="275"/>
      <c r="VCD18" s="275"/>
      <c r="VCE18" s="275"/>
      <c r="VCF18" s="276"/>
      <c r="VCG18" s="277"/>
      <c r="VCH18" s="277"/>
      <c r="VCI18" s="277"/>
      <c r="VCJ18" s="277"/>
      <c r="VCK18" s="274"/>
      <c r="VCL18" s="265"/>
      <c r="VCM18" s="537"/>
      <c r="VCN18" s="537"/>
      <c r="VCO18" s="538"/>
      <c r="VCP18" s="539"/>
      <c r="VCR18" s="540"/>
      <c r="VCS18" s="540"/>
      <c r="VCT18" s="542"/>
      <c r="VCU18" s="541"/>
      <c r="VCV18" s="537"/>
      <c r="VCW18" s="6"/>
      <c r="VCX18" s="275"/>
      <c r="VCY18" s="275"/>
      <c r="VCZ18" s="275"/>
      <c r="VDA18" s="275"/>
      <c r="VDB18" s="275"/>
      <c r="VDC18" s="276"/>
      <c r="VDD18" s="277"/>
      <c r="VDE18" s="277"/>
      <c r="VDF18" s="277"/>
      <c r="VDG18" s="277"/>
      <c r="VDH18" s="274"/>
      <c r="VDI18" s="265"/>
      <c r="VDJ18" s="537"/>
      <c r="VDK18" s="537"/>
      <c r="VDL18" s="538"/>
      <c r="VDM18" s="539"/>
      <c r="VDO18" s="540"/>
      <c r="VDP18" s="540"/>
      <c r="VDQ18" s="542"/>
      <c r="VDR18" s="541"/>
      <c r="VDS18" s="537"/>
      <c r="VDT18" s="6"/>
      <c r="VDU18" s="275"/>
      <c r="VDV18" s="275"/>
      <c r="VDW18" s="275"/>
      <c r="VDX18" s="275"/>
      <c r="VDY18" s="275"/>
      <c r="VDZ18" s="276"/>
      <c r="VEA18" s="277"/>
      <c r="VEB18" s="277"/>
      <c r="VEC18" s="277"/>
      <c r="VED18" s="277"/>
      <c r="VEE18" s="274"/>
      <c r="VEF18" s="265"/>
      <c r="VEG18" s="537"/>
      <c r="VEH18" s="537"/>
      <c r="VEI18" s="538"/>
      <c r="VEJ18" s="539"/>
      <c r="VEL18" s="540"/>
      <c r="VEM18" s="540"/>
      <c r="VEN18" s="542"/>
      <c r="VEO18" s="541"/>
      <c r="VEP18" s="537"/>
      <c r="VEQ18" s="6"/>
      <c r="VER18" s="275"/>
      <c r="VES18" s="275"/>
      <c r="VET18" s="275"/>
      <c r="VEU18" s="275"/>
      <c r="VEV18" s="275"/>
      <c r="VEW18" s="276"/>
      <c r="VEX18" s="277"/>
      <c r="VEY18" s="277"/>
      <c r="VEZ18" s="277"/>
      <c r="VFA18" s="277"/>
      <c r="VFB18" s="274"/>
      <c r="VFC18" s="265"/>
      <c r="VFD18" s="537"/>
      <c r="VFE18" s="537"/>
      <c r="VFF18" s="538"/>
      <c r="VFG18" s="539"/>
      <c r="VFI18" s="540"/>
      <c r="VFJ18" s="540"/>
      <c r="VFK18" s="542"/>
      <c r="VFL18" s="541"/>
      <c r="VFM18" s="537"/>
      <c r="VFN18" s="6"/>
      <c r="VFO18" s="275"/>
      <c r="VFP18" s="275"/>
      <c r="VFQ18" s="275"/>
      <c r="VFR18" s="275"/>
      <c r="VFS18" s="275"/>
      <c r="VFT18" s="276"/>
      <c r="VFU18" s="277"/>
      <c r="VFV18" s="277"/>
      <c r="VFW18" s="277"/>
      <c r="VFX18" s="277"/>
      <c r="VFY18" s="274"/>
      <c r="VFZ18" s="265"/>
      <c r="VGA18" s="537"/>
      <c r="VGB18" s="537"/>
      <c r="VGC18" s="538"/>
      <c r="VGD18" s="539"/>
      <c r="VGF18" s="540"/>
      <c r="VGG18" s="540"/>
      <c r="VGH18" s="542"/>
      <c r="VGI18" s="541"/>
      <c r="VGJ18" s="537"/>
      <c r="VGK18" s="6"/>
      <c r="VGL18" s="275"/>
      <c r="VGM18" s="275"/>
      <c r="VGN18" s="275"/>
      <c r="VGO18" s="275"/>
      <c r="VGP18" s="275"/>
      <c r="VGQ18" s="276"/>
      <c r="VGR18" s="277"/>
      <c r="VGS18" s="277"/>
      <c r="VGT18" s="277"/>
      <c r="VGU18" s="277"/>
      <c r="VGV18" s="274"/>
      <c r="VGW18" s="265"/>
      <c r="VGX18" s="537"/>
      <c r="VGY18" s="537"/>
      <c r="VGZ18" s="538"/>
      <c r="VHA18" s="539"/>
      <c r="VHC18" s="540"/>
      <c r="VHD18" s="540"/>
      <c r="VHE18" s="542"/>
      <c r="VHF18" s="541"/>
      <c r="VHG18" s="537"/>
      <c r="VHH18" s="6"/>
      <c r="VHI18" s="275"/>
      <c r="VHJ18" s="275"/>
      <c r="VHK18" s="275"/>
      <c r="VHL18" s="275"/>
      <c r="VHM18" s="275"/>
      <c r="VHN18" s="276"/>
      <c r="VHO18" s="277"/>
      <c r="VHP18" s="277"/>
      <c r="VHQ18" s="277"/>
      <c r="VHR18" s="277"/>
      <c r="VHS18" s="274"/>
      <c r="VHT18" s="265"/>
      <c r="VHU18" s="537"/>
      <c r="VHV18" s="537"/>
      <c r="VHW18" s="538"/>
      <c r="VHX18" s="539"/>
      <c r="VHZ18" s="540"/>
      <c r="VIA18" s="540"/>
      <c r="VIB18" s="542"/>
      <c r="VIC18" s="541"/>
      <c r="VID18" s="537"/>
      <c r="VIE18" s="6"/>
      <c r="VIF18" s="275"/>
      <c r="VIG18" s="275"/>
      <c r="VIH18" s="275"/>
      <c r="VII18" s="275"/>
      <c r="VIJ18" s="275"/>
      <c r="VIK18" s="276"/>
      <c r="VIL18" s="277"/>
      <c r="VIM18" s="277"/>
      <c r="VIN18" s="277"/>
      <c r="VIO18" s="277"/>
      <c r="VIP18" s="274"/>
      <c r="VIQ18" s="265"/>
      <c r="VIR18" s="537"/>
      <c r="VIS18" s="537"/>
      <c r="VIT18" s="538"/>
      <c r="VIU18" s="539"/>
      <c r="VIW18" s="540"/>
      <c r="VIX18" s="540"/>
      <c r="VIY18" s="542"/>
      <c r="VIZ18" s="541"/>
      <c r="VJA18" s="537"/>
      <c r="VJB18" s="6"/>
      <c r="VJC18" s="275"/>
      <c r="VJD18" s="275"/>
      <c r="VJE18" s="275"/>
      <c r="VJF18" s="275"/>
      <c r="VJG18" s="275"/>
      <c r="VJH18" s="276"/>
      <c r="VJI18" s="277"/>
      <c r="VJJ18" s="277"/>
      <c r="VJK18" s="277"/>
      <c r="VJL18" s="277"/>
      <c r="VJM18" s="274"/>
      <c r="VJN18" s="265"/>
      <c r="VJO18" s="537"/>
      <c r="VJP18" s="537"/>
      <c r="VJQ18" s="538"/>
      <c r="VJR18" s="539"/>
      <c r="VJT18" s="540"/>
      <c r="VJU18" s="540"/>
      <c r="VJV18" s="542"/>
      <c r="VJW18" s="541"/>
      <c r="VJX18" s="537"/>
      <c r="VJY18" s="6"/>
      <c r="VJZ18" s="275"/>
      <c r="VKA18" s="275"/>
      <c r="VKB18" s="275"/>
      <c r="VKC18" s="275"/>
      <c r="VKD18" s="275"/>
      <c r="VKE18" s="276"/>
      <c r="VKF18" s="277"/>
      <c r="VKG18" s="277"/>
      <c r="VKH18" s="277"/>
      <c r="VKI18" s="277"/>
      <c r="VKJ18" s="274"/>
      <c r="VKK18" s="265"/>
      <c r="VKL18" s="537"/>
      <c r="VKM18" s="537"/>
      <c r="VKN18" s="538"/>
      <c r="VKO18" s="539"/>
      <c r="VKQ18" s="540"/>
      <c r="VKR18" s="540"/>
      <c r="VKS18" s="542"/>
      <c r="VKT18" s="541"/>
      <c r="VKU18" s="537"/>
      <c r="VKV18" s="6"/>
      <c r="VKW18" s="275"/>
      <c r="VKX18" s="275"/>
      <c r="VKY18" s="275"/>
      <c r="VKZ18" s="275"/>
      <c r="VLA18" s="275"/>
      <c r="VLB18" s="276"/>
      <c r="VLC18" s="277"/>
      <c r="VLD18" s="277"/>
      <c r="VLE18" s="277"/>
      <c r="VLF18" s="277"/>
      <c r="VLG18" s="274"/>
      <c r="VLH18" s="265"/>
      <c r="VLI18" s="537"/>
      <c r="VLJ18" s="537"/>
      <c r="VLK18" s="538"/>
      <c r="VLL18" s="539"/>
      <c r="VLN18" s="540"/>
      <c r="VLO18" s="540"/>
      <c r="VLP18" s="542"/>
      <c r="VLQ18" s="541"/>
      <c r="VLR18" s="537"/>
      <c r="VLS18" s="6"/>
      <c r="VLT18" s="275"/>
      <c r="VLU18" s="275"/>
      <c r="VLV18" s="275"/>
      <c r="VLW18" s="275"/>
      <c r="VLX18" s="275"/>
      <c r="VLY18" s="276"/>
      <c r="VLZ18" s="277"/>
      <c r="VMA18" s="277"/>
      <c r="VMB18" s="277"/>
      <c r="VMC18" s="277"/>
      <c r="VMD18" s="274"/>
      <c r="VME18" s="265"/>
      <c r="VMF18" s="537"/>
      <c r="VMG18" s="537"/>
      <c r="VMH18" s="538"/>
      <c r="VMI18" s="539"/>
      <c r="VMK18" s="540"/>
      <c r="VML18" s="540"/>
      <c r="VMM18" s="542"/>
      <c r="VMN18" s="541"/>
      <c r="VMO18" s="537"/>
      <c r="VMP18" s="6"/>
      <c r="VMQ18" s="275"/>
      <c r="VMR18" s="275"/>
      <c r="VMS18" s="275"/>
      <c r="VMT18" s="275"/>
      <c r="VMU18" s="275"/>
      <c r="VMV18" s="276"/>
      <c r="VMW18" s="277"/>
      <c r="VMX18" s="277"/>
      <c r="VMY18" s="277"/>
      <c r="VMZ18" s="277"/>
      <c r="VNA18" s="274"/>
      <c r="VNB18" s="265"/>
      <c r="VNC18" s="537"/>
      <c r="VND18" s="537"/>
      <c r="VNE18" s="538"/>
      <c r="VNF18" s="539"/>
      <c r="VNH18" s="540"/>
      <c r="VNI18" s="540"/>
      <c r="VNJ18" s="542"/>
      <c r="VNK18" s="541"/>
      <c r="VNL18" s="537"/>
      <c r="VNM18" s="6"/>
      <c r="VNN18" s="275"/>
      <c r="VNO18" s="275"/>
      <c r="VNP18" s="275"/>
      <c r="VNQ18" s="275"/>
      <c r="VNR18" s="275"/>
      <c r="VNS18" s="276"/>
      <c r="VNT18" s="277"/>
      <c r="VNU18" s="277"/>
      <c r="VNV18" s="277"/>
      <c r="VNW18" s="277"/>
      <c r="VNX18" s="274"/>
      <c r="VNY18" s="265"/>
      <c r="VNZ18" s="537"/>
      <c r="VOA18" s="537"/>
      <c r="VOB18" s="538"/>
      <c r="VOC18" s="539"/>
      <c r="VOE18" s="540"/>
      <c r="VOF18" s="540"/>
      <c r="VOG18" s="542"/>
      <c r="VOH18" s="541"/>
      <c r="VOI18" s="537"/>
      <c r="VOJ18" s="6"/>
      <c r="VOK18" s="275"/>
      <c r="VOL18" s="275"/>
      <c r="VOM18" s="275"/>
      <c r="VON18" s="275"/>
      <c r="VOO18" s="275"/>
      <c r="VOP18" s="276"/>
      <c r="VOQ18" s="277"/>
      <c r="VOR18" s="277"/>
      <c r="VOS18" s="277"/>
      <c r="VOT18" s="277"/>
      <c r="VOU18" s="274"/>
      <c r="VOV18" s="265"/>
      <c r="VOW18" s="537"/>
      <c r="VOX18" s="537"/>
      <c r="VOY18" s="538"/>
      <c r="VOZ18" s="539"/>
      <c r="VPB18" s="540"/>
      <c r="VPC18" s="540"/>
      <c r="VPD18" s="542"/>
      <c r="VPE18" s="541"/>
      <c r="VPF18" s="537"/>
      <c r="VPG18" s="6"/>
      <c r="VPH18" s="275"/>
      <c r="VPI18" s="275"/>
      <c r="VPJ18" s="275"/>
      <c r="VPK18" s="275"/>
      <c r="VPL18" s="275"/>
      <c r="VPM18" s="276"/>
      <c r="VPN18" s="277"/>
      <c r="VPO18" s="277"/>
      <c r="VPP18" s="277"/>
      <c r="VPQ18" s="277"/>
      <c r="VPR18" s="274"/>
      <c r="VPS18" s="265"/>
      <c r="VPT18" s="537"/>
      <c r="VPU18" s="537"/>
      <c r="VPV18" s="538"/>
      <c r="VPW18" s="539"/>
      <c r="VPY18" s="540"/>
      <c r="VPZ18" s="540"/>
      <c r="VQA18" s="542"/>
      <c r="VQB18" s="541"/>
      <c r="VQC18" s="537"/>
      <c r="VQD18" s="6"/>
      <c r="VQE18" s="275"/>
      <c r="VQF18" s="275"/>
      <c r="VQG18" s="275"/>
      <c r="VQH18" s="275"/>
      <c r="VQI18" s="275"/>
      <c r="VQJ18" s="276"/>
      <c r="VQK18" s="277"/>
      <c r="VQL18" s="277"/>
      <c r="VQM18" s="277"/>
      <c r="VQN18" s="277"/>
      <c r="VQO18" s="274"/>
      <c r="VQP18" s="265"/>
      <c r="VQQ18" s="537"/>
      <c r="VQR18" s="537"/>
      <c r="VQS18" s="538"/>
      <c r="VQT18" s="539"/>
      <c r="VQV18" s="540"/>
      <c r="VQW18" s="540"/>
      <c r="VQX18" s="542"/>
      <c r="VQY18" s="541"/>
      <c r="VQZ18" s="537"/>
      <c r="VRA18" s="6"/>
      <c r="VRB18" s="275"/>
      <c r="VRC18" s="275"/>
      <c r="VRD18" s="275"/>
      <c r="VRE18" s="275"/>
      <c r="VRF18" s="275"/>
      <c r="VRG18" s="276"/>
      <c r="VRH18" s="277"/>
      <c r="VRI18" s="277"/>
      <c r="VRJ18" s="277"/>
      <c r="VRK18" s="277"/>
      <c r="VRL18" s="274"/>
      <c r="VRM18" s="265"/>
      <c r="VRN18" s="537"/>
      <c r="VRO18" s="537"/>
      <c r="VRP18" s="538"/>
      <c r="VRQ18" s="539"/>
      <c r="VRS18" s="540"/>
      <c r="VRT18" s="540"/>
      <c r="VRU18" s="542"/>
      <c r="VRV18" s="541"/>
      <c r="VRW18" s="537"/>
      <c r="VRX18" s="6"/>
      <c r="VRY18" s="275"/>
      <c r="VRZ18" s="275"/>
      <c r="VSA18" s="275"/>
      <c r="VSB18" s="275"/>
      <c r="VSC18" s="275"/>
      <c r="VSD18" s="276"/>
      <c r="VSE18" s="277"/>
      <c r="VSF18" s="277"/>
      <c r="VSG18" s="277"/>
      <c r="VSH18" s="277"/>
      <c r="VSI18" s="274"/>
      <c r="VSJ18" s="265"/>
      <c r="VSK18" s="537"/>
      <c r="VSL18" s="537"/>
      <c r="VSM18" s="538"/>
      <c r="VSN18" s="539"/>
      <c r="VSP18" s="540"/>
      <c r="VSQ18" s="540"/>
      <c r="VSR18" s="542"/>
      <c r="VSS18" s="541"/>
      <c r="VST18" s="537"/>
      <c r="VSU18" s="6"/>
      <c r="VSV18" s="275"/>
      <c r="VSW18" s="275"/>
      <c r="VSX18" s="275"/>
      <c r="VSY18" s="275"/>
      <c r="VSZ18" s="275"/>
      <c r="VTA18" s="276"/>
      <c r="VTB18" s="277"/>
      <c r="VTC18" s="277"/>
      <c r="VTD18" s="277"/>
      <c r="VTE18" s="277"/>
      <c r="VTF18" s="274"/>
      <c r="VTG18" s="265"/>
      <c r="VTH18" s="537"/>
      <c r="VTI18" s="537"/>
      <c r="VTJ18" s="538"/>
      <c r="VTK18" s="539"/>
      <c r="VTM18" s="540"/>
      <c r="VTN18" s="540"/>
      <c r="VTO18" s="542"/>
      <c r="VTP18" s="541"/>
      <c r="VTQ18" s="537"/>
      <c r="VTR18" s="6"/>
      <c r="VTS18" s="275"/>
      <c r="VTT18" s="275"/>
      <c r="VTU18" s="275"/>
      <c r="VTV18" s="275"/>
      <c r="VTW18" s="275"/>
      <c r="VTX18" s="276"/>
      <c r="VTY18" s="277"/>
      <c r="VTZ18" s="277"/>
      <c r="VUA18" s="277"/>
      <c r="VUB18" s="277"/>
      <c r="VUC18" s="274"/>
      <c r="VUD18" s="265"/>
      <c r="VUE18" s="537"/>
      <c r="VUF18" s="537"/>
      <c r="VUG18" s="538"/>
      <c r="VUH18" s="539"/>
      <c r="VUJ18" s="540"/>
      <c r="VUK18" s="540"/>
      <c r="VUL18" s="542"/>
      <c r="VUM18" s="541"/>
      <c r="VUN18" s="537"/>
      <c r="VUO18" s="6"/>
      <c r="VUP18" s="275"/>
      <c r="VUQ18" s="275"/>
      <c r="VUR18" s="275"/>
      <c r="VUS18" s="275"/>
      <c r="VUT18" s="275"/>
      <c r="VUU18" s="276"/>
      <c r="VUV18" s="277"/>
      <c r="VUW18" s="277"/>
      <c r="VUX18" s="277"/>
      <c r="VUY18" s="277"/>
      <c r="VUZ18" s="274"/>
      <c r="VVA18" s="265"/>
      <c r="VVB18" s="537"/>
      <c r="VVC18" s="537"/>
      <c r="VVD18" s="538"/>
      <c r="VVE18" s="539"/>
      <c r="VVG18" s="540"/>
      <c r="VVH18" s="540"/>
      <c r="VVI18" s="542"/>
      <c r="VVJ18" s="541"/>
      <c r="VVK18" s="537"/>
      <c r="VVL18" s="6"/>
      <c r="VVM18" s="275"/>
      <c r="VVN18" s="275"/>
      <c r="VVO18" s="275"/>
      <c r="VVP18" s="275"/>
      <c r="VVQ18" s="275"/>
      <c r="VVR18" s="276"/>
      <c r="VVS18" s="277"/>
      <c r="VVT18" s="277"/>
      <c r="VVU18" s="277"/>
      <c r="VVV18" s="277"/>
      <c r="VVW18" s="274"/>
      <c r="VVX18" s="265"/>
      <c r="VVY18" s="537"/>
      <c r="VVZ18" s="537"/>
      <c r="VWA18" s="538"/>
      <c r="VWB18" s="539"/>
      <c r="VWD18" s="540"/>
      <c r="VWE18" s="540"/>
      <c r="VWF18" s="542"/>
      <c r="VWG18" s="541"/>
      <c r="VWH18" s="537"/>
      <c r="VWI18" s="6"/>
      <c r="VWJ18" s="275"/>
      <c r="VWK18" s="275"/>
      <c r="VWL18" s="275"/>
      <c r="VWM18" s="275"/>
      <c r="VWN18" s="275"/>
      <c r="VWO18" s="276"/>
      <c r="VWP18" s="277"/>
      <c r="VWQ18" s="277"/>
      <c r="VWR18" s="277"/>
      <c r="VWS18" s="277"/>
      <c r="VWT18" s="274"/>
      <c r="VWU18" s="265"/>
      <c r="VWV18" s="537"/>
      <c r="VWW18" s="537"/>
      <c r="VWX18" s="538"/>
      <c r="VWY18" s="539"/>
      <c r="VXA18" s="540"/>
      <c r="VXB18" s="540"/>
      <c r="VXC18" s="542"/>
      <c r="VXD18" s="541"/>
      <c r="VXE18" s="537"/>
      <c r="VXF18" s="6"/>
      <c r="VXG18" s="275"/>
      <c r="VXH18" s="275"/>
      <c r="VXI18" s="275"/>
      <c r="VXJ18" s="275"/>
      <c r="VXK18" s="275"/>
      <c r="VXL18" s="276"/>
      <c r="VXM18" s="277"/>
      <c r="VXN18" s="277"/>
      <c r="VXO18" s="277"/>
      <c r="VXP18" s="277"/>
      <c r="VXQ18" s="274"/>
      <c r="VXR18" s="265"/>
      <c r="VXS18" s="537"/>
      <c r="VXT18" s="537"/>
      <c r="VXU18" s="538"/>
      <c r="VXV18" s="539"/>
      <c r="VXX18" s="540"/>
      <c r="VXY18" s="540"/>
      <c r="VXZ18" s="542"/>
      <c r="VYA18" s="541"/>
      <c r="VYB18" s="537"/>
      <c r="VYC18" s="6"/>
      <c r="VYD18" s="275"/>
      <c r="VYE18" s="275"/>
      <c r="VYF18" s="275"/>
      <c r="VYG18" s="275"/>
      <c r="VYH18" s="275"/>
      <c r="VYI18" s="276"/>
      <c r="VYJ18" s="277"/>
      <c r="VYK18" s="277"/>
      <c r="VYL18" s="277"/>
      <c r="VYM18" s="277"/>
      <c r="VYN18" s="274"/>
      <c r="VYO18" s="265"/>
      <c r="VYP18" s="537"/>
      <c r="VYQ18" s="537"/>
      <c r="VYR18" s="538"/>
      <c r="VYS18" s="539"/>
      <c r="VYU18" s="540"/>
      <c r="VYV18" s="540"/>
      <c r="VYW18" s="542"/>
      <c r="VYX18" s="541"/>
      <c r="VYY18" s="537"/>
      <c r="VYZ18" s="6"/>
      <c r="VZA18" s="275"/>
      <c r="VZB18" s="275"/>
      <c r="VZC18" s="275"/>
      <c r="VZD18" s="275"/>
      <c r="VZE18" s="275"/>
      <c r="VZF18" s="276"/>
      <c r="VZG18" s="277"/>
      <c r="VZH18" s="277"/>
      <c r="VZI18" s="277"/>
      <c r="VZJ18" s="277"/>
      <c r="VZK18" s="274"/>
      <c r="VZL18" s="265"/>
      <c r="VZM18" s="537"/>
      <c r="VZN18" s="537"/>
      <c r="VZO18" s="538"/>
      <c r="VZP18" s="539"/>
      <c r="VZR18" s="540"/>
      <c r="VZS18" s="540"/>
      <c r="VZT18" s="542"/>
      <c r="VZU18" s="541"/>
      <c r="VZV18" s="537"/>
      <c r="VZW18" s="6"/>
      <c r="VZX18" s="275"/>
      <c r="VZY18" s="275"/>
      <c r="VZZ18" s="275"/>
      <c r="WAA18" s="275"/>
      <c r="WAB18" s="275"/>
      <c r="WAC18" s="276"/>
      <c r="WAD18" s="277"/>
      <c r="WAE18" s="277"/>
      <c r="WAF18" s="277"/>
      <c r="WAG18" s="277"/>
      <c r="WAH18" s="274"/>
      <c r="WAI18" s="265"/>
      <c r="WAJ18" s="537"/>
      <c r="WAK18" s="537"/>
      <c r="WAL18" s="538"/>
      <c r="WAM18" s="539"/>
      <c r="WAO18" s="540"/>
      <c r="WAP18" s="540"/>
      <c r="WAQ18" s="542"/>
      <c r="WAR18" s="541"/>
      <c r="WAS18" s="537"/>
      <c r="WAT18" s="6"/>
      <c r="WAU18" s="275"/>
      <c r="WAV18" s="275"/>
      <c r="WAW18" s="275"/>
      <c r="WAX18" s="275"/>
      <c r="WAY18" s="275"/>
      <c r="WAZ18" s="276"/>
      <c r="WBA18" s="277"/>
      <c r="WBB18" s="277"/>
      <c r="WBC18" s="277"/>
      <c r="WBD18" s="277"/>
      <c r="WBE18" s="274"/>
      <c r="WBF18" s="265"/>
      <c r="WBG18" s="537"/>
      <c r="WBH18" s="537"/>
      <c r="WBI18" s="538"/>
      <c r="WBJ18" s="539"/>
      <c r="WBL18" s="540"/>
      <c r="WBM18" s="540"/>
      <c r="WBN18" s="542"/>
      <c r="WBO18" s="541"/>
      <c r="WBP18" s="537"/>
      <c r="WBQ18" s="6"/>
      <c r="WBR18" s="275"/>
      <c r="WBS18" s="275"/>
      <c r="WBT18" s="275"/>
      <c r="WBU18" s="275"/>
      <c r="WBV18" s="275"/>
      <c r="WBW18" s="276"/>
      <c r="WBX18" s="277"/>
      <c r="WBY18" s="277"/>
      <c r="WBZ18" s="277"/>
      <c r="WCA18" s="277"/>
      <c r="WCB18" s="274"/>
      <c r="WCC18" s="265"/>
      <c r="WCD18" s="537"/>
      <c r="WCE18" s="537"/>
      <c r="WCF18" s="538"/>
      <c r="WCG18" s="539"/>
      <c r="WCI18" s="540"/>
      <c r="WCJ18" s="540"/>
      <c r="WCK18" s="542"/>
      <c r="WCL18" s="541"/>
      <c r="WCM18" s="537"/>
      <c r="WCN18" s="6"/>
      <c r="WCO18" s="275"/>
      <c r="WCP18" s="275"/>
      <c r="WCQ18" s="275"/>
      <c r="WCR18" s="275"/>
      <c r="WCS18" s="275"/>
      <c r="WCT18" s="276"/>
      <c r="WCU18" s="277"/>
      <c r="WCV18" s="277"/>
      <c r="WCW18" s="277"/>
      <c r="WCX18" s="277"/>
      <c r="WCY18" s="274"/>
      <c r="WCZ18" s="265"/>
      <c r="WDA18" s="537"/>
      <c r="WDB18" s="537"/>
      <c r="WDC18" s="538"/>
      <c r="WDD18" s="539"/>
      <c r="WDF18" s="540"/>
      <c r="WDG18" s="540"/>
      <c r="WDH18" s="542"/>
      <c r="WDI18" s="541"/>
      <c r="WDJ18" s="537"/>
      <c r="WDK18" s="6"/>
      <c r="WDL18" s="275"/>
      <c r="WDM18" s="275"/>
      <c r="WDN18" s="275"/>
      <c r="WDO18" s="275"/>
      <c r="WDP18" s="275"/>
      <c r="WDQ18" s="276"/>
      <c r="WDR18" s="277"/>
      <c r="WDS18" s="277"/>
      <c r="WDT18" s="277"/>
      <c r="WDU18" s="277"/>
      <c r="WDV18" s="274"/>
      <c r="WDW18" s="265"/>
      <c r="WDX18" s="537"/>
      <c r="WDY18" s="537"/>
      <c r="WDZ18" s="538"/>
      <c r="WEA18" s="539"/>
      <c r="WEC18" s="540"/>
      <c r="WED18" s="540"/>
      <c r="WEE18" s="542"/>
      <c r="WEF18" s="541"/>
      <c r="WEG18" s="537"/>
      <c r="WEH18" s="6"/>
      <c r="WEI18" s="275"/>
      <c r="WEJ18" s="275"/>
      <c r="WEK18" s="275"/>
      <c r="WEL18" s="275"/>
      <c r="WEM18" s="275"/>
      <c r="WEN18" s="276"/>
      <c r="WEO18" s="277"/>
      <c r="WEP18" s="277"/>
      <c r="WEQ18" s="277"/>
      <c r="WER18" s="277"/>
      <c r="WES18" s="274"/>
      <c r="WET18" s="265"/>
      <c r="WEU18" s="537"/>
      <c r="WEV18" s="537"/>
      <c r="WEW18" s="538"/>
      <c r="WEX18" s="539"/>
      <c r="WEZ18" s="540"/>
      <c r="WFA18" s="540"/>
      <c r="WFB18" s="542"/>
      <c r="WFC18" s="541"/>
      <c r="WFD18" s="537"/>
      <c r="WFE18" s="6"/>
      <c r="WFF18" s="275"/>
      <c r="WFG18" s="275"/>
      <c r="WFH18" s="275"/>
      <c r="WFI18" s="275"/>
      <c r="WFJ18" s="275"/>
      <c r="WFK18" s="276"/>
      <c r="WFL18" s="277"/>
      <c r="WFM18" s="277"/>
      <c r="WFN18" s="277"/>
      <c r="WFO18" s="277"/>
      <c r="WFP18" s="274"/>
      <c r="WFQ18" s="265"/>
      <c r="WFR18" s="537"/>
      <c r="WFS18" s="537"/>
      <c r="WFT18" s="538"/>
      <c r="WFU18" s="539"/>
      <c r="WFW18" s="540"/>
      <c r="WFX18" s="540"/>
      <c r="WFY18" s="542"/>
      <c r="WFZ18" s="541"/>
      <c r="WGA18" s="537"/>
      <c r="WGB18" s="6"/>
      <c r="WGC18" s="275"/>
      <c r="WGD18" s="275"/>
      <c r="WGE18" s="275"/>
      <c r="WGF18" s="275"/>
      <c r="WGG18" s="275"/>
      <c r="WGH18" s="276"/>
      <c r="WGI18" s="277"/>
      <c r="WGJ18" s="277"/>
      <c r="WGK18" s="277"/>
      <c r="WGL18" s="277"/>
      <c r="WGM18" s="274"/>
      <c r="WGN18" s="265"/>
      <c r="WGO18" s="537"/>
      <c r="WGP18" s="537"/>
      <c r="WGQ18" s="538"/>
      <c r="WGR18" s="539"/>
      <c r="WGT18" s="540"/>
      <c r="WGU18" s="540"/>
      <c r="WGV18" s="542"/>
      <c r="WGW18" s="541"/>
      <c r="WGX18" s="537"/>
      <c r="WGY18" s="6"/>
      <c r="WGZ18" s="275"/>
      <c r="WHA18" s="275"/>
      <c r="WHB18" s="275"/>
      <c r="WHC18" s="275"/>
      <c r="WHD18" s="275"/>
      <c r="WHE18" s="276"/>
      <c r="WHF18" s="277"/>
      <c r="WHG18" s="277"/>
      <c r="WHH18" s="277"/>
      <c r="WHI18" s="277"/>
      <c r="WHJ18" s="274"/>
      <c r="WHK18" s="265"/>
      <c r="WHL18" s="537"/>
      <c r="WHM18" s="537"/>
      <c r="WHN18" s="538"/>
      <c r="WHO18" s="539"/>
      <c r="WHQ18" s="540"/>
      <c r="WHR18" s="540"/>
      <c r="WHS18" s="542"/>
      <c r="WHT18" s="541"/>
      <c r="WHU18" s="537"/>
      <c r="WHV18" s="6"/>
      <c r="WHW18" s="275"/>
      <c r="WHX18" s="275"/>
      <c r="WHY18" s="275"/>
      <c r="WHZ18" s="275"/>
      <c r="WIA18" s="275"/>
      <c r="WIB18" s="276"/>
      <c r="WIC18" s="277"/>
      <c r="WID18" s="277"/>
      <c r="WIE18" s="277"/>
      <c r="WIF18" s="277"/>
      <c r="WIG18" s="274"/>
      <c r="WIH18" s="265"/>
      <c r="WII18" s="537"/>
      <c r="WIJ18" s="537"/>
      <c r="WIK18" s="538"/>
      <c r="WIL18" s="539"/>
      <c r="WIN18" s="540"/>
      <c r="WIO18" s="540"/>
      <c r="WIP18" s="542"/>
      <c r="WIQ18" s="541"/>
      <c r="WIR18" s="537"/>
      <c r="WIS18" s="6"/>
      <c r="WIT18" s="275"/>
      <c r="WIU18" s="275"/>
      <c r="WIV18" s="275"/>
      <c r="WIW18" s="275"/>
      <c r="WIX18" s="275"/>
      <c r="WIY18" s="276"/>
      <c r="WIZ18" s="277"/>
      <c r="WJA18" s="277"/>
      <c r="WJB18" s="277"/>
      <c r="WJC18" s="277"/>
      <c r="WJD18" s="274"/>
      <c r="WJE18" s="265"/>
      <c r="WJF18" s="537"/>
      <c r="WJG18" s="537"/>
      <c r="WJH18" s="538"/>
      <c r="WJI18" s="539"/>
      <c r="WJK18" s="540"/>
      <c r="WJL18" s="540"/>
      <c r="WJM18" s="542"/>
      <c r="WJN18" s="541"/>
      <c r="WJO18" s="537"/>
      <c r="WJP18" s="6"/>
      <c r="WJQ18" s="275"/>
      <c r="WJR18" s="275"/>
      <c r="WJS18" s="275"/>
      <c r="WJT18" s="275"/>
      <c r="WJU18" s="275"/>
      <c r="WJV18" s="276"/>
      <c r="WJW18" s="277"/>
      <c r="WJX18" s="277"/>
      <c r="WJY18" s="277"/>
      <c r="WJZ18" s="277"/>
      <c r="WKA18" s="274"/>
      <c r="WKB18" s="265"/>
      <c r="WKC18" s="537"/>
      <c r="WKD18" s="537"/>
      <c r="WKE18" s="538"/>
      <c r="WKF18" s="539"/>
      <c r="WKH18" s="540"/>
      <c r="WKI18" s="540"/>
      <c r="WKJ18" s="542"/>
      <c r="WKK18" s="541"/>
      <c r="WKL18" s="537"/>
      <c r="WKM18" s="6"/>
      <c r="WKN18" s="275"/>
      <c r="WKO18" s="275"/>
      <c r="WKP18" s="275"/>
      <c r="WKQ18" s="275"/>
      <c r="WKR18" s="275"/>
      <c r="WKS18" s="276"/>
      <c r="WKT18" s="277"/>
      <c r="WKU18" s="277"/>
      <c r="WKV18" s="277"/>
      <c r="WKW18" s="277"/>
      <c r="WKX18" s="274"/>
      <c r="WKY18" s="265"/>
      <c r="WKZ18" s="537"/>
      <c r="WLA18" s="537"/>
      <c r="WLB18" s="538"/>
      <c r="WLC18" s="539"/>
      <c r="WLE18" s="540"/>
      <c r="WLF18" s="540"/>
      <c r="WLG18" s="542"/>
      <c r="WLH18" s="541"/>
      <c r="WLI18" s="537"/>
      <c r="WLJ18" s="6"/>
      <c r="WLK18" s="275"/>
      <c r="WLL18" s="275"/>
      <c r="WLM18" s="275"/>
      <c r="WLN18" s="275"/>
      <c r="WLO18" s="275"/>
      <c r="WLP18" s="276"/>
      <c r="WLQ18" s="277"/>
      <c r="WLR18" s="277"/>
      <c r="WLS18" s="277"/>
      <c r="WLT18" s="277"/>
      <c r="WLU18" s="274"/>
      <c r="WLV18" s="265"/>
      <c r="WLW18" s="537"/>
      <c r="WLX18" s="537"/>
      <c r="WLY18" s="538"/>
      <c r="WLZ18" s="539"/>
      <c r="WMB18" s="540"/>
      <c r="WMC18" s="540"/>
      <c r="WMD18" s="542"/>
      <c r="WME18" s="541"/>
      <c r="WMF18" s="537"/>
      <c r="WMG18" s="6"/>
      <c r="WMH18" s="275"/>
      <c r="WMI18" s="275"/>
      <c r="WMJ18" s="275"/>
      <c r="WMK18" s="275"/>
      <c r="WML18" s="275"/>
      <c r="WMM18" s="276"/>
      <c r="WMN18" s="277"/>
      <c r="WMO18" s="277"/>
      <c r="WMP18" s="277"/>
      <c r="WMQ18" s="277"/>
      <c r="WMR18" s="274"/>
      <c r="WMS18" s="265"/>
      <c r="WMT18" s="537"/>
      <c r="WMU18" s="537"/>
      <c r="WMV18" s="538"/>
      <c r="WMW18" s="539"/>
      <c r="WMY18" s="540"/>
      <c r="WMZ18" s="540"/>
      <c r="WNA18" s="542"/>
      <c r="WNB18" s="541"/>
      <c r="WNC18" s="537"/>
      <c r="WND18" s="6"/>
      <c r="WNE18" s="275"/>
      <c r="WNF18" s="275"/>
      <c r="WNG18" s="275"/>
      <c r="WNH18" s="275"/>
      <c r="WNI18" s="275"/>
      <c r="WNJ18" s="276"/>
      <c r="WNK18" s="277"/>
      <c r="WNL18" s="277"/>
      <c r="WNM18" s="277"/>
      <c r="WNN18" s="277"/>
      <c r="WNO18" s="274"/>
      <c r="WNP18" s="265"/>
      <c r="WNQ18" s="537"/>
      <c r="WNR18" s="537"/>
      <c r="WNS18" s="538"/>
      <c r="WNT18" s="539"/>
      <c r="WNV18" s="540"/>
      <c r="WNW18" s="540"/>
      <c r="WNX18" s="542"/>
      <c r="WNY18" s="541"/>
      <c r="WNZ18" s="537"/>
      <c r="WOA18" s="6"/>
      <c r="WOB18" s="275"/>
      <c r="WOC18" s="275"/>
      <c r="WOD18" s="275"/>
      <c r="WOE18" s="275"/>
      <c r="WOF18" s="275"/>
      <c r="WOG18" s="276"/>
      <c r="WOH18" s="277"/>
      <c r="WOI18" s="277"/>
      <c r="WOJ18" s="277"/>
      <c r="WOK18" s="277"/>
      <c r="WOL18" s="274"/>
      <c r="WOM18" s="265"/>
      <c r="WON18" s="537"/>
      <c r="WOO18" s="537"/>
      <c r="WOP18" s="538"/>
      <c r="WOQ18" s="539"/>
      <c r="WOS18" s="540"/>
      <c r="WOT18" s="540"/>
      <c r="WOU18" s="542"/>
      <c r="WOV18" s="541"/>
      <c r="WOW18" s="537"/>
      <c r="WOX18" s="6"/>
      <c r="WOY18" s="275"/>
      <c r="WOZ18" s="275"/>
      <c r="WPA18" s="275"/>
      <c r="WPB18" s="275"/>
      <c r="WPC18" s="275"/>
      <c r="WPD18" s="276"/>
      <c r="WPE18" s="277"/>
      <c r="WPF18" s="277"/>
      <c r="WPG18" s="277"/>
      <c r="WPH18" s="277"/>
      <c r="WPI18" s="274"/>
      <c r="WPJ18" s="265"/>
      <c r="WPK18" s="537"/>
      <c r="WPL18" s="537"/>
      <c r="WPM18" s="538"/>
      <c r="WPN18" s="539"/>
      <c r="WPP18" s="540"/>
      <c r="WPQ18" s="540"/>
      <c r="WPR18" s="542"/>
      <c r="WPS18" s="541"/>
      <c r="WPT18" s="537"/>
      <c r="WPU18" s="6"/>
      <c r="WPV18" s="275"/>
      <c r="WPW18" s="275"/>
      <c r="WPX18" s="275"/>
      <c r="WPY18" s="275"/>
      <c r="WPZ18" s="275"/>
      <c r="WQA18" s="276"/>
      <c r="WQB18" s="277"/>
      <c r="WQC18" s="277"/>
      <c r="WQD18" s="277"/>
      <c r="WQE18" s="277"/>
      <c r="WQF18" s="274"/>
      <c r="WQG18" s="265"/>
      <c r="WQH18" s="537"/>
      <c r="WQI18" s="537"/>
      <c r="WQJ18" s="538"/>
      <c r="WQK18" s="539"/>
      <c r="WQM18" s="540"/>
      <c r="WQN18" s="540"/>
      <c r="WQO18" s="542"/>
      <c r="WQP18" s="541"/>
      <c r="WQQ18" s="537"/>
      <c r="WQR18" s="6"/>
      <c r="WQS18" s="275"/>
      <c r="WQT18" s="275"/>
      <c r="WQU18" s="275"/>
      <c r="WQV18" s="275"/>
      <c r="WQW18" s="275"/>
      <c r="WQX18" s="276"/>
      <c r="WQY18" s="277"/>
      <c r="WQZ18" s="277"/>
      <c r="WRA18" s="277"/>
      <c r="WRB18" s="277"/>
      <c r="WRC18" s="274"/>
      <c r="WRD18" s="265"/>
      <c r="WRE18" s="537"/>
      <c r="WRF18" s="537"/>
      <c r="WRG18" s="538"/>
      <c r="WRH18" s="539"/>
      <c r="WRJ18" s="540"/>
      <c r="WRK18" s="540"/>
      <c r="WRL18" s="542"/>
      <c r="WRM18" s="541"/>
      <c r="WRN18" s="537"/>
      <c r="WRO18" s="6"/>
      <c r="WRP18" s="275"/>
      <c r="WRQ18" s="275"/>
      <c r="WRR18" s="275"/>
      <c r="WRS18" s="275"/>
      <c r="WRT18" s="275"/>
      <c r="WRU18" s="276"/>
      <c r="WRV18" s="277"/>
      <c r="WRW18" s="277"/>
      <c r="WRX18" s="277"/>
      <c r="WRY18" s="277"/>
      <c r="WRZ18" s="274"/>
      <c r="WSA18" s="265"/>
      <c r="WSB18" s="537"/>
      <c r="WSC18" s="537"/>
      <c r="WSD18" s="538"/>
      <c r="WSE18" s="539"/>
      <c r="WSG18" s="540"/>
      <c r="WSH18" s="540"/>
      <c r="WSI18" s="542"/>
      <c r="WSJ18" s="541"/>
      <c r="WSK18" s="537"/>
      <c r="WSL18" s="6"/>
      <c r="WSM18" s="275"/>
      <c r="WSN18" s="275"/>
      <c r="WSO18" s="275"/>
      <c r="WSP18" s="275"/>
      <c r="WSQ18" s="275"/>
      <c r="WSR18" s="276"/>
      <c r="WSS18" s="277"/>
      <c r="WST18" s="277"/>
      <c r="WSU18" s="277"/>
      <c r="WSV18" s="277"/>
      <c r="WSW18" s="274"/>
      <c r="WSX18" s="265"/>
      <c r="WSY18" s="537"/>
      <c r="WSZ18" s="537"/>
      <c r="WTA18" s="538"/>
      <c r="WTB18" s="539"/>
      <c r="WTD18" s="540"/>
      <c r="WTE18" s="540"/>
      <c r="WTF18" s="542"/>
      <c r="WTG18" s="541"/>
      <c r="WTH18" s="537"/>
      <c r="WTI18" s="6"/>
      <c r="WTJ18" s="275"/>
      <c r="WTK18" s="275"/>
      <c r="WTL18" s="275"/>
      <c r="WTM18" s="275"/>
      <c r="WTN18" s="275"/>
      <c r="WTO18" s="276"/>
      <c r="WTP18" s="277"/>
      <c r="WTQ18" s="277"/>
      <c r="WTR18" s="277"/>
      <c r="WTS18" s="277"/>
      <c r="WTT18" s="274"/>
      <c r="WTU18" s="265"/>
      <c r="WTV18" s="537"/>
      <c r="WTW18" s="537"/>
      <c r="WTX18" s="538"/>
      <c r="WTY18" s="539"/>
      <c r="WUA18" s="540"/>
      <c r="WUB18" s="540"/>
      <c r="WUC18" s="542"/>
      <c r="WUD18" s="541"/>
      <c r="WUE18" s="537"/>
      <c r="WUF18" s="6"/>
      <c r="WUG18" s="275"/>
      <c r="WUH18" s="275"/>
      <c r="WUI18" s="275"/>
      <c r="WUJ18" s="275"/>
      <c r="WUK18" s="275"/>
      <c r="WUL18" s="276"/>
      <c r="WUM18" s="277"/>
      <c r="WUN18" s="277"/>
      <c r="WUO18" s="277"/>
      <c r="WUP18" s="277"/>
      <c r="WUQ18" s="274"/>
      <c r="WUR18" s="265"/>
      <c r="WUS18" s="537"/>
      <c r="WUT18" s="537"/>
      <c r="WUU18" s="538"/>
      <c r="WUV18" s="539"/>
      <c r="WUX18" s="540"/>
      <c r="WUY18" s="540"/>
      <c r="WUZ18" s="542"/>
      <c r="WVA18" s="541"/>
      <c r="WVB18" s="537"/>
      <c r="WVC18" s="6"/>
      <c r="WVD18" s="275"/>
      <c r="WVE18" s="275"/>
      <c r="WVF18" s="275"/>
      <c r="WVG18" s="275"/>
      <c r="WVH18" s="275"/>
      <c r="WVI18" s="276"/>
      <c r="WVJ18" s="277"/>
      <c r="WVK18" s="277"/>
      <c r="WVL18" s="277"/>
      <c r="WVM18" s="277"/>
      <c r="WVN18" s="274"/>
      <c r="WVO18" s="265"/>
      <c r="WVP18" s="537"/>
      <c r="WVQ18" s="537"/>
      <c r="WVR18" s="538"/>
      <c r="WVS18" s="539"/>
      <c r="WVU18" s="540"/>
      <c r="WVV18" s="540"/>
      <c r="WVW18" s="542"/>
      <c r="WVX18" s="541"/>
      <c r="WVY18" s="537"/>
      <c r="WVZ18" s="6"/>
      <c r="WWA18" s="275"/>
      <c r="WWB18" s="275"/>
      <c r="WWC18" s="275"/>
      <c r="WWD18" s="275"/>
      <c r="WWE18" s="275"/>
      <c r="WWF18" s="276"/>
      <c r="WWG18" s="277"/>
      <c r="WWH18" s="277"/>
      <c r="WWI18" s="277"/>
      <c r="WWJ18" s="277"/>
      <c r="WWK18" s="274"/>
      <c r="WWL18" s="265"/>
      <c r="WWM18" s="537"/>
      <c r="WWN18" s="537"/>
      <c r="WWO18" s="538"/>
      <c r="WWP18" s="539"/>
      <c r="WWR18" s="540"/>
      <c r="WWS18" s="540"/>
      <c r="WWT18" s="542"/>
      <c r="WWU18" s="541"/>
      <c r="WWV18" s="537"/>
      <c r="WWW18" s="6"/>
      <c r="WWX18" s="275"/>
      <c r="WWY18" s="275"/>
      <c r="WWZ18" s="275"/>
      <c r="WXA18" s="275"/>
      <c r="WXB18" s="275"/>
      <c r="WXC18" s="276"/>
      <c r="WXD18" s="277"/>
      <c r="WXE18" s="277"/>
      <c r="WXF18" s="277"/>
      <c r="WXG18" s="277"/>
      <c r="WXH18" s="274"/>
      <c r="WXI18" s="265"/>
      <c r="WXJ18" s="537"/>
      <c r="WXK18" s="537"/>
      <c r="WXL18" s="538"/>
      <c r="WXM18" s="539"/>
      <c r="WXO18" s="540"/>
      <c r="WXP18" s="540"/>
      <c r="WXQ18" s="542"/>
      <c r="WXR18" s="541"/>
      <c r="WXS18" s="537"/>
      <c r="WXT18" s="6"/>
      <c r="WXU18" s="275"/>
      <c r="WXV18" s="275"/>
      <c r="WXW18" s="275"/>
      <c r="WXX18" s="275"/>
      <c r="WXY18" s="275"/>
      <c r="WXZ18" s="276"/>
      <c r="WYA18" s="277"/>
      <c r="WYB18" s="277"/>
      <c r="WYC18" s="277"/>
      <c r="WYD18" s="277"/>
      <c r="WYE18" s="274"/>
      <c r="WYF18" s="265"/>
      <c r="WYG18" s="537"/>
      <c r="WYH18" s="537"/>
      <c r="WYI18" s="538"/>
      <c r="WYJ18" s="539"/>
      <c r="WYL18" s="540"/>
      <c r="WYM18" s="540"/>
      <c r="WYN18" s="542"/>
      <c r="WYO18" s="541"/>
      <c r="WYP18" s="537"/>
      <c r="WYQ18" s="6"/>
      <c r="WYR18" s="275"/>
      <c r="WYS18" s="275"/>
      <c r="WYT18" s="275"/>
      <c r="WYU18" s="275"/>
      <c r="WYV18" s="275"/>
      <c r="WYW18" s="276"/>
      <c r="WYX18" s="277"/>
      <c r="WYY18" s="277"/>
      <c r="WYZ18" s="277"/>
      <c r="WZA18" s="277"/>
      <c r="WZB18" s="274"/>
      <c r="WZC18" s="265"/>
      <c r="WZD18" s="537"/>
      <c r="WZE18" s="537"/>
      <c r="WZF18" s="538"/>
      <c r="WZG18" s="539"/>
      <c r="WZI18" s="540"/>
      <c r="WZJ18" s="540"/>
      <c r="WZK18" s="542"/>
      <c r="WZL18" s="541"/>
      <c r="WZM18" s="537"/>
      <c r="WZN18" s="6"/>
      <c r="WZO18" s="275"/>
      <c r="WZP18" s="275"/>
      <c r="WZQ18" s="275"/>
      <c r="WZR18" s="275"/>
      <c r="WZS18" s="275"/>
      <c r="WZT18" s="276"/>
      <c r="WZU18" s="277"/>
      <c r="WZV18" s="277"/>
      <c r="WZW18" s="277"/>
      <c r="WZX18" s="277"/>
      <c r="WZY18" s="274"/>
      <c r="WZZ18" s="265"/>
      <c r="XAA18" s="537"/>
      <c r="XAB18" s="537"/>
      <c r="XAC18" s="538"/>
      <c r="XAD18" s="539"/>
      <c r="XAF18" s="540"/>
      <c r="XAG18" s="540"/>
      <c r="XAH18" s="542"/>
      <c r="XAI18" s="541"/>
      <c r="XAJ18" s="537"/>
      <c r="XAK18" s="6"/>
      <c r="XAL18" s="275"/>
      <c r="XAM18" s="275"/>
      <c r="XAN18" s="275"/>
      <c r="XAO18" s="275"/>
      <c r="XAP18" s="275"/>
      <c r="XAQ18" s="276"/>
      <c r="XAR18" s="277"/>
      <c r="XAS18" s="277"/>
      <c r="XAT18" s="277"/>
      <c r="XAU18" s="277"/>
      <c r="XAV18" s="274"/>
      <c r="XAW18" s="265"/>
      <c r="XAX18" s="537"/>
      <c r="XAY18" s="537"/>
      <c r="XAZ18" s="538"/>
      <c r="XBA18" s="539"/>
      <c r="XBC18" s="540"/>
      <c r="XBD18" s="540"/>
      <c r="XBE18" s="542"/>
      <c r="XBF18" s="541"/>
      <c r="XBG18" s="537"/>
      <c r="XBH18" s="6"/>
      <c r="XBI18" s="275"/>
      <c r="XBJ18" s="275"/>
      <c r="XBK18" s="275"/>
      <c r="XBL18" s="275"/>
      <c r="XBM18" s="275"/>
      <c r="XBN18" s="276"/>
      <c r="XBO18" s="277"/>
      <c r="XBP18" s="277"/>
      <c r="XBQ18" s="277"/>
      <c r="XBR18" s="277"/>
      <c r="XBS18" s="274"/>
      <c r="XBT18" s="265"/>
      <c r="XBU18" s="537"/>
      <c r="XBV18" s="537"/>
      <c r="XBW18" s="538"/>
      <c r="XBX18" s="539"/>
      <c r="XBZ18" s="540"/>
      <c r="XCA18" s="540"/>
      <c r="XCB18" s="542"/>
      <c r="XCC18" s="541"/>
      <c r="XCD18" s="537"/>
      <c r="XCE18" s="6"/>
      <c r="XCF18" s="275"/>
      <c r="XCG18" s="275"/>
      <c r="XCH18" s="275"/>
      <c r="XCI18" s="275"/>
      <c r="XCJ18" s="275"/>
      <c r="XCK18" s="276"/>
      <c r="XCL18" s="277"/>
      <c r="XCM18" s="277"/>
      <c r="XCN18" s="277"/>
      <c r="XCO18" s="277"/>
      <c r="XCP18" s="274"/>
      <c r="XCQ18" s="265"/>
      <c r="XCR18" s="537"/>
      <c r="XCS18" s="537"/>
      <c r="XCT18" s="538"/>
      <c r="XCU18" s="539"/>
      <c r="XCW18" s="540"/>
      <c r="XCX18" s="540"/>
      <c r="XCY18" s="542"/>
      <c r="XCZ18" s="541"/>
      <c r="XDA18" s="537"/>
      <c r="XDB18" s="6"/>
      <c r="XDC18" s="275"/>
      <c r="XDD18" s="275"/>
      <c r="XDE18" s="275"/>
      <c r="XDF18" s="275"/>
      <c r="XDG18" s="275"/>
      <c r="XDH18" s="276"/>
      <c r="XDI18" s="277"/>
      <c r="XDJ18" s="277"/>
      <c r="XDK18" s="277"/>
      <c r="XDL18" s="277"/>
      <c r="XDM18" s="274"/>
      <c r="XDN18" s="265"/>
      <c r="XDO18" s="537"/>
      <c r="XDP18" s="537"/>
      <c r="XDQ18" s="538"/>
      <c r="XDR18" s="539"/>
      <c r="XDT18" s="540"/>
      <c r="XDU18" s="540"/>
      <c r="XDV18" s="542"/>
      <c r="XDW18" s="541"/>
      <c r="XDX18" s="537"/>
      <c r="XDY18" s="6"/>
      <c r="XDZ18" s="275"/>
      <c r="XEA18" s="275"/>
      <c r="XEB18" s="275"/>
      <c r="XEC18" s="275"/>
      <c r="XED18" s="275"/>
      <c r="XEE18" s="276"/>
      <c r="XEF18" s="277"/>
      <c r="XEG18" s="277"/>
      <c r="XEH18" s="277"/>
      <c r="XEI18" s="277"/>
      <c r="XEJ18" s="274"/>
      <c r="XEK18" s="265"/>
      <c r="XEL18" s="537"/>
      <c r="XEM18" s="537"/>
      <c r="XEN18" s="538"/>
      <c r="XEO18" s="539"/>
      <c r="XEQ18" s="540"/>
      <c r="XER18" s="540"/>
      <c r="XES18" s="542"/>
      <c r="XET18" s="541"/>
      <c r="XEU18" s="537"/>
      <c r="XEV18" s="6"/>
      <c r="XEW18" s="275"/>
    </row>
    <row r="19" spans="1:9216 9218:11263 11265:16377" ht="14.5" thickBot="1" x14ac:dyDescent="0.35">
      <c r="A19" s="522">
        <v>6</v>
      </c>
      <c r="B19" s="525">
        <v>90024358</v>
      </c>
      <c r="C19" s="528" t="s">
        <v>96</v>
      </c>
      <c r="D19" s="528" t="s">
        <v>90</v>
      </c>
      <c r="E19" s="531" t="s">
        <v>91</v>
      </c>
      <c r="F19" s="343" t="s">
        <v>86</v>
      </c>
      <c r="G19" s="348">
        <f>SUM(H19:K19)</f>
        <v>123</v>
      </c>
      <c r="H19" s="289">
        <f>IF(E19="GS",SUMIFS(Chitieu[Chỉ tiêu],Chitieu[GS],'Thị trường'!C19,Chitieu[[qui đổi ]],'Thị trường'!$H$3),SUMIFS(Chitieu[Chỉ tiêu],Chitieu[NV],'Thị trường'!C19,Chitieu[[qui đổi ]],'Thị trường'!$H$3))</f>
        <v>0</v>
      </c>
      <c r="I19" s="289">
        <f>IF(E19="GS",SUMIFS(Chitieu[Chỉ tiêu],Chitieu[GS],'Thị trường'!C19,Chitieu[[qui đổi ]],'Thị trường'!$I$3),SUMIFS(Chitieu[Chỉ tiêu],Chitieu[NV],'Thị trường'!C19,Chitieu[[qui đổi ]],'Thị trường'!$I$3))</f>
        <v>123</v>
      </c>
      <c r="J19" s="289">
        <f>IF(E19="GS",SUMIFS(Chitieu[Chỉ tiêu],Chitieu[GS],'Thị trường'!C19,Chitieu[[qui đổi ]],'Thị trường'!$J$3),SUMIFS(Chitieu[Chỉ tiêu],Chitieu[NV],'Thị trường'!C19,Chitieu[[qui đổi ]],'Thị trường'!$J$3))</f>
        <v>0</v>
      </c>
      <c r="K19" s="289">
        <f>IF(E19="GS",SUMIFS(Chitieu[Chỉ tiêu],Chitieu[GS],'Thị trường'!C19,Chitieu[[qui đổi ]],'Thị trường'!$K$3),SUMIFS(Chitieu[Chỉ tiêu],Chitieu[NV],'Thị trường'!C19,Chitieu[[qui đổi ]],'Thị trường'!$K$3))</f>
        <v>0</v>
      </c>
      <c r="L19" s="429">
        <f>SUM(M19:P19)</f>
        <v>147.589</v>
      </c>
      <c r="M19" s="290">
        <f>IF(E19="GS",SUMIFS(Chitieu[Thực hiện],Chitieu[GS],'Thị trường'!C19,Chitieu[[qui đổi ]],'Thị trường'!$M$3),SUMIFS(Chitieu[Thực hiện],Chitieu[NV],'Thị trường'!C19,Chitieu[[qui đổi ]],'Thị trường'!$M$3))</f>
        <v>0</v>
      </c>
      <c r="N19" s="290">
        <f>IF(E19="GS",SUMIFS(Chitieu[Thực hiện],Chitieu[GS],'Thị trường'!C19,Chitieu[[qui đổi ]],'Thị trường'!$N$3),SUMIFS(Chitieu[Thực hiện],Chitieu[NV],'Thị trường'!C19,Chitieu[[qui đổi ]],'Thị trường'!$N$3))</f>
        <v>147.589</v>
      </c>
      <c r="O19" s="290">
        <f>IF(E19="GS",SUMIFS(Chitieu[Thực hiện],Chitieu[GS],'Thị trường'!C19,Chitieu[[qui đổi ]],'Thị trường'!$O$3),SUMIFS(Chitieu[Thực hiện],Chitieu[NV],'Thị trường'!C19,Chitieu[[qui đổi ]],'Thị trường'!$O$3))</f>
        <v>0</v>
      </c>
      <c r="P19" s="357">
        <f>IF(E19="GS",SUMIFS(Chitieu[Thực hiện],Chitieu[GS],'Thị trường'!C19,Chitieu[[qui đổi ]],'Thị trường'!$P$3),SUMIFS(Chitieu[Thực hiện],Chitieu[NV],'Thị trường'!C19,Chitieu[[qui đổi ]],'Thị trường'!$P$3))</f>
        <v>0</v>
      </c>
      <c r="Q19" s="355">
        <f>IFERROR((L19/G19),0)</f>
        <v>1.199910569105691</v>
      </c>
      <c r="R19" s="288">
        <f>IF(AND(Q19&gt;=70%,Q19&lt;=80%),3000000,IF(AND(Q19&gt;80%,Q19&lt;=95%),4000000,IF(AND(Q19&gt;95%,Q19&lt;=100%),6000000,IF(Q19&gt;100%,8000000,0))))</f>
        <v>8000000</v>
      </c>
      <c r="S19" s="534">
        <f>SUM(R19,R20,R21)</f>
        <v>8000000</v>
      </c>
      <c r="T19" s="4" t="s">
        <v>23543</v>
      </c>
    </row>
    <row r="20" spans="1:9216 9218:11263 11265:16377" ht="14.5" hidden="1" customHeight="1" x14ac:dyDescent="0.35">
      <c r="A20" s="523"/>
      <c r="B20" s="526"/>
      <c r="C20" s="529"/>
      <c r="D20" s="561"/>
      <c r="E20" s="532"/>
      <c r="F20" s="344" t="s">
        <v>87</v>
      </c>
      <c r="G20" s="349">
        <v>0.9</v>
      </c>
      <c r="H20" s="280"/>
      <c r="I20" s="280"/>
      <c r="J20" s="280"/>
      <c r="K20" s="353"/>
      <c r="L20" s="362">
        <v>0.66</v>
      </c>
      <c r="M20" s="251"/>
      <c r="N20" s="251"/>
      <c r="O20" s="251"/>
      <c r="P20" s="359"/>
      <c r="Q20" s="473">
        <f t="shared" si="1"/>
        <v>0.73333333333333339</v>
      </c>
      <c r="R20" s="252">
        <f>IF(Q20&gt;=90%,500000,0)</f>
        <v>0</v>
      </c>
      <c r="S20" s="535"/>
    </row>
    <row r="21" spans="1:9216 9218:11263 11265:16377" ht="14.5" hidden="1" customHeight="1" thickBot="1" x14ac:dyDescent="0.35">
      <c r="A21" s="524"/>
      <c r="B21" s="527"/>
      <c r="C21" s="530"/>
      <c r="D21" s="562"/>
      <c r="E21" s="533"/>
      <c r="F21" s="345" t="s">
        <v>88</v>
      </c>
      <c r="G21" s="351">
        <v>0</v>
      </c>
      <c r="H21" s="293"/>
      <c r="I21" s="293"/>
      <c r="J21" s="293"/>
      <c r="K21" s="354"/>
      <c r="L21" s="360">
        <f>IF(E19="GS",SUMIFS(Table4[Đếm],Table4[Giám sát],'Thị trường'!C19),SUMIFS(Table4[Đếm],Table4[Nhân viên],'Thị trường'!C19))</f>
        <v>0</v>
      </c>
      <c r="M21" s="292"/>
      <c r="N21" s="292"/>
      <c r="O21" s="292"/>
      <c r="P21" s="361"/>
      <c r="Q21" s="474">
        <f>IFERROR((L21/G21),0)</f>
        <v>0</v>
      </c>
      <c r="R21" s="281">
        <f>IF(L21&gt;0,500000,0)</f>
        <v>0</v>
      </c>
      <c r="S21" s="536"/>
    </row>
    <row r="22" spans="1:9216 9218:11263 11265:16377" ht="14.5" thickBot="1" x14ac:dyDescent="0.35">
      <c r="A22" s="543">
        <v>7</v>
      </c>
      <c r="B22" s="558">
        <v>90027819</v>
      </c>
      <c r="C22" s="555" t="s">
        <v>107</v>
      </c>
      <c r="D22" s="555" t="s">
        <v>90</v>
      </c>
      <c r="E22" s="549" t="s">
        <v>91</v>
      </c>
      <c r="F22" s="364" t="s">
        <v>86</v>
      </c>
      <c r="G22" s="365">
        <f>SUM(H22:K22)</f>
        <v>398</v>
      </c>
      <c r="H22" s="366">
        <f>IF(E22="GS",SUMIFS(Chitieu[Chỉ tiêu],Chitieu[GS],'Thị trường'!C22,Chitieu[[qui đổi ]],'Thị trường'!$H$3),SUMIFS(Chitieu[Chỉ tiêu],Chitieu[NV],'Thị trường'!C22,Chitieu[[qui đổi ]],'Thị trường'!$H$3))</f>
        <v>0</v>
      </c>
      <c r="I22" s="366">
        <f>IF(E22="GS",SUMIFS(Chitieu[Chỉ tiêu],Chitieu[GS],'Thị trường'!C22,Chitieu[[qui đổi ]],'Thị trường'!$I$3),SUMIFS(Chitieu[Chỉ tiêu],Chitieu[NV],'Thị trường'!C22,Chitieu[[qui đổi ]],'Thị trường'!$I$3))</f>
        <v>348</v>
      </c>
      <c r="J22" s="366">
        <f>IF(E22="GS",SUMIFS(Chitieu[Chỉ tiêu],Chitieu[GS],'Thị trường'!C22,Chitieu[[qui đổi ]],'Thị trường'!$J$3),SUMIFS(Chitieu[Chỉ tiêu],Chitieu[NV],'Thị trường'!C22,Chitieu[[qui đổi ]],'Thị trường'!$J$3))</f>
        <v>50</v>
      </c>
      <c r="K22" s="366">
        <f>IF(E22="GS",SUMIFS(Chitieu[Chỉ tiêu],Chitieu[GS],'Thị trường'!C22,Chitieu[[qui đổi ]],'Thị trường'!$K$3),SUMIFS(Chitieu[Chỉ tiêu],Chitieu[NV],'Thị trường'!C22,Chitieu[[qui đổi ]],'Thị trường'!$K$3))</f>
        <v>0</v>
      </c>
      <c r="L22" s="431">
        <f>SUM(M22:P22)</f>
        <v>322.68999999999994</v>
      </c>
      <c r="M22" s="367">
        <f>IF(E22="GS",SUMIFS(Chitieu[Thực hiện],Chitieu[GS],'Thị trường'!C22,Chitieu[[qui đổi ]],'Thị trường'!$M$3),SUMIFS(Chitieu[Thực hiện],Chitieu[NV],'Thị trường'!C22,Chitieu[[qui đổi ]],'Thị trường'!$M$3))</f>
        <v>0</v>
      </c>
      <c r="N22" s="367">
        <f>IF(E22="GS",SUMIFS(Chitieu[Thực hiện],Chitieu[GS],'Thị trường'!C22,Chitieu[[qui đổi ]],'Thị trường'!$N$3),SUMIFS(Chitieu[Thực hiện],Chitieu[NV],'Thị trường'!C22,Chitieu[[qui đổi ]],'Thị trường'!$N$3))</f>
        <v>319.16399999999993</v>
      </c>
      <c r="O22" s="367">
        <f>IF(E22="GS",SUMIFS(Chitieu[Thực hiện],Chitieu[GS],'Thị trường'!C22,Chitieu[[qui đổi ]],'Thị trường'!$O$3),SUMIFS(Chitieu[Thực hiện],Chitieu[NV],'Thị trường'!C22,Chitieu[[qui đổi ]],'Thị trường'!$O$3))</f>
        <v>3.5259999999999998</v>
      </c>
      <c r="P22" s="368">
        <f>IF(E22="GS",SUMIFS(Chitieu[Thực hiện],Chitieu[GS],'Thị trường'!C22,Chitieu[[qui đổi ]],'Thị trường'!$P$3),SUMIFS(Chitieu[Thực hiện],Chitieu[NV],'Thị trường'!C22,Chitieu[[qui đổi ]],'Thị trường'!$P$3))</f>
        <v>0</v>
      </c>
      <c r="Q22" s="475">
        <f>IFERROR((L22/G22),0)</f>
        <v>0.81077889447236162</v>
      </c>
      <c r="R22" s="363">
        <f>IF(AND(Q22&gt;=70%,Q22&lt;=80%),3000000,IF(AND(Q22&gt;80%,Q22&lt;=95%),4000000,IF(AND(Q22&gt;95%,Q22&lt;=100%),6000000,IF(Q22&gt;100%,8000000,0))))</f>
        <v>4000000</v>
      </c>
      <c r="S22" s="508">
        <f>SUM(R22,R23,R24)</f>
        <v>5000000</v>
      </c>
      <c r="T22" s="4" t="s">
        <v>23543</v>
      </c>
    </row>
    <row r="23" spans="1:9216 9218:11263 11265:16377" ht="14.5" hidden="1" customHeight="1" x14ac:dyDescent="0.35">
      <c r="A23" s="544"/>
      <c r="B23" s="547"/>
      <c r="C23" s="559"/>
      <c r="D23" s="559"/>
      <c r="E23" s="550"/>
      <c r="F23" s="176" t="s">
        <v>87</v>
      </c>
      <c r="G23" s="369">
        <v>0.9</v>
      </c>
      <c r="H23" s="169"/>
      <c r="I23" s="169"/>
      <c r="J23" s="169"/>
      <c r="K23" s="370"/>
      <c r="L23" s="371">
        <v>0.84299999999999997</v>
      </c>
      <c r="M23" s="170"/>
      <c r="N23" s="170"/>
      <c r="O23" s="170"/>
      <c r="P23" s="372"/>
      <c r="Q23" s="476">
        <f t="shared" si="1"/>
        <v>0.93666666666666665</v>
      </c>
      <c r="R23" s="168">
        <f>IF(Q23&gt;=90%,500000,0)</f>
        <v>500000</v>
      </c>
      <c r="S23" s="509"/>
    </row>
    <row r="24" spans="1:9216 9218:11263 11265:16377" ht="14.5" hidden="1" customHeight="1" thickBot="1" x14ac:dyDescent="0.35">
      <c r="A24" s="545"/>
      <c r="B24" s="548"/>
      <c r="C24" s="560"/>
      <c r="D24" s="560"/>
      <c r="E24" s="551"/>
      <c r="F24" s="374" t="s">
        <v>88</v>
      </c>
      <c r="G24" s="375">
        <v>0</v>
      </c>
      <c r="H24" s="376"/>
      <c r="I24" s="376"/>
      <c r="J24" s="376"/>
      <c r="K24" s="377"/>
      <c r="L24" s="378">
        <f>IF(E22="GS",SUMIFS(Table4[Đếm],Table4[Giám sát],'Thị trường'!C22),SUMIFS(Table4[Đếm],Table4[Nhân viên],'Thị trường'!C22))</f>
        <v>3</v>
      </c>
      <c r="M24" s="379"/>
      <c r="N24" s="379"/>
      <c r="O24" s="379"/>
      <c r="P24" s="380"/>
      <c r="Q24" s="477">
        <f>IFERROR((L9/G9),0)</f>
        <v>0</v>
      </c>
      <c r="R24" s="373">
        <f>IF(L24&gt;0,500000,0)</f>
        <v>500000</v>
      </c>
      <c r="S24" s="510"/>
    </row>
    <row r="25" spans="1:9216 9218:11263 11265:16377" ht="14.5" thickBot="1" x14ac:dyDescent="0.35">
      <c r="A25" s="522">
        <v>8</v>
      </c>
      <c r="B25" s="525">
        <v>90024168</v>
      </c>
      <c r="C25" s="528" t="s">
        <v>97</v>
      </c>
      <c r="D25" s="528" t="s">
        <v>12</v>
      </c>
      <c r="E25" s="531" t="s">
        <v>93</v>
      </c>
      <c r="F25" s="343" t="s">
        <v>86</v>
      </c>
      <c r="G25" s="348">
        <f>SUM(H25:K25)</f>
        <v>3090</v>
      </c>
      <c r="H25" s="289">
        <f>IF(E25="GS",SUMIFS(Chitieu[Chỉ tiêu],Chitieu[GS],'Thị trường'!C25,Chitieu[[qui đổi ]],'Thị trường'!$H$3),SUMIFS(Chitieu[Chỉ tiêu],Chitieu[NV],'Thị trường'!C25,Chitieu[[qui đổi ]],'Thị trường'!$H$3))</f>
        <v>2100</v>
      </c>
      <c r="I25" s="289">
        <f>IF(E25="GS",SUMIFS(Chitieu[Chỉ tiêu],Chitieu[GS],'Thị trường'!C25,Chitieu[[qui đổi ]],'Thị trường'!$I$3),SUMIFS(Chitieu[Chỉ tiêu],Chitieu[NV],'Thị trường'!C25,Chitieu[[qui đổi ]],'Thị trường'!$I$3))</f>
        <v>510</v>
      </c>
      <c r="J25" s="289">
        <f>IF(E25="GS",SUMIFS(Chitieu[Chỉ tiêu],Chitieu[GS],'Thị trường'!C25,Chitieu[[qui đổi ]],'Thị trường'!$J$3),SUMIFS(Chitieu[Chỉ tiêu],Chitieu[NV],'Thị trường'!C25,Chitieu[[qui đổi ]],'Thị trường'!$J$3))</f>
        <v>480</v>
      </c>
      <c r="K25" s="289">
        <f>IF(E25="GS",SUMIFS(Chitieu[Chỉ tiêu],Chitieu[GS],'Thị trường'!C25,Chitieu[[qui đổi ]],'Thị trường'!$K$3),SUMIFS(Chitieu[Chỉ tiêu],Chitieu[NV],'Thị trường'!C25,Chitieu[[qui đổi ]],'Thị trường'!$K$3))</f>
        <v>0</v>
      </c>
      <c r="L25" s="429">
        <f>SUM(M25:P25)</f>
        <v>3142.4490000000001</v>
      </c>
      <c r="M25" s="290">
        <f>IF(E25="GS",SUMIFS(Chitieu[Thực hiện],Chitieu[GS],'Thị trường'!C25,Chitieu[[qui đổi ]],'Thị trường'!$M$3),SUMIFS(Chitieu[Thực hiện],Chitieu[NV],'Thị trường'!C25,Chitieu[[qui đổi ]],'Thị trường'!$M$3))</f>
        <v>2362.04</v>
      </c>
      <c r="N25" s="290">
        <f>IF(E25="GS",SUMIFS(Chitieu[Thực hiện],Chitieu[GS],'Thị trường'!C25,Chitieu[[qui đổi ]],'Thị trường'!$N$3),SUMIFS(Chitieu[Thực hiện],Chitieu[NV],'Thị trường'!C25,Chitieu[[qui đổi ]],'Thị trường'!$N$3))</f>
        <v>543.51800000000014</v>
      </c>
      <c r="O25" s="290">
        <f>IF(E25="GS",SUMIFS(Chitieu[Thực hiện],Chitieu[GS],'Thị trường'!C25,Chitieu[[qui đổi ]],'Thị trường'!$O$3),SUMIFS(Chitieu[Thực hiện],Chitieu[NV],'Thị trường'!C25,Chitieu[[qui đổi ]],'Thị trường'!$O$3))</f>
        <v>236.89099999999999</v>
      </c>
      <c r="P25" s="357">
        <f>IF(E25="GS",SUMIFS(Chitieu[Thực hiện],Chitieu[GS],'Thị trường'!C25,Chitieu[[qui đổi ]],'Thị trường'!$P$3),SUMIFS(Chitieu[Thực hiện],Chitieu[NV],'Thị trường'!C25,Chitieu[[qui đổi ]],'Thị trường'!$P$3))</f>
        <v>0</v>
      </c>
      <c r="Q25" s="355">
        <f>IFERROR((L25/G25),0)</f>
        <v>1.016973786407767</v>
      </c>
      <c r="R25" s="288">
        <f>IF(AND(Q25&gt;=70%,Q25&lt;=80%),4000000,IF(AND(Q25&gt;80%,Q25&lt;=95%),5000000,IF(AND(Q25&gt;95%,Q25&lt;=100%),7000000,IF(Q25&gt;100%,9000000,0))))</f>
        <v>9000000</v>
      </c>
      <c r="S25" s="534">
        <f>SUM(R25,R26,R27)</f>
        <v>10000000</v>
      </c>
      <c r="T25" s="4" t="s">
        <v>23543</v>
      </c>
      <c r="V25" s="482"/>
    </row>
    <row r="26" spans="1:9216 9218:11263 11265:16377" ht="14.5" hidden="1" customHeight="1" x14ac:dyDescent="0.35">
      <c r="A26" s="523"/>
      <c r="B26" s="526"/>
      <c r="C26" s="529"/>
      <c r="D26" s="561"/>
      <c r="E26" s="532"/>
      <c r="F26" s="344" t="s">
        <v>87</v>
      </c>
      <c r="G26" s="349">
        <v>0.9</v>
      </c>
      <c r="H26" s="280"/>
      <c r="I26" s="280"/>
      <c r="J26" s="280"/>
      <c r="K26" s="353"/>
      <c r="L26" s="362">
        <v>0.95</v>
      </c>
      <c r="M26" s="251"/>
      <c r="N26" s="251"/>
      <c r="O26" s="251"/>
      <c r="P26" s="359"/>
      <c r="Q26" s="473">
        <f>IF(L26=0,0,L26/G26)</f>
        <v>1.0555555555555556</v>
      </c>
      <c r="R26" s="252">
        <f>IF(Q26&gt;=90%,500000,0)</f>
        <v>500000</v>
      </c>
      <c r="S26" s="535"/>
    </row>
    <row r="27" spans="1:9216 9218:11263 11265:16377" ht="14.5" hidden="1" customHeight="1" thickBot="1" x14ac:dyDescent="0.35">
      <c r="A27" s="524"/>
      <c r="B27" s="527"/>
      <c r="C27" s="530"/>
      <c r="D27" s="562"/>
      <c r="E27" s="533"/>
      <c r="F27" s="345" t="s">
        <v>88</v>
      </c>
      <c r="G27" s="351">
        <v>0</v>
      </c>
      <c r="H27" s="293"/>
      <c r="I27" s="293"/>
      <c r="J27" s="293"/>
      <c r="K27" s="354"/>
      <c r="L27" s="360">
        <f>IF(E25="GS",SUMIFS(Table4[Đếm],Table4[Giám sát],'Thị trường'!C25),SUMIFS(Table4[Đếm],Table4[Nhân viên],'Thị trường'!C25))</f>
        <v>4</v>
      </c>
      <c r="M27" s="292"/>
      <c r="N27" s="292"/>
      <c r="O27" s="292"/>
      <c r="P27" s="361"/>
      <c r="Q27" s="474">
        <f>IFERROR((L9/G9),0)</f>
        <v>0</v>
      </c>
      <c r="R27" s="281">
        <f>IF(L27&gt;0,500000,0)</f>
        <v>500000</v>
      </c>
      <c r="S27" s="536"/>
    </row>
    <row r="28" spans="1:9216 9218:11263 11265:16377" ht="14.5" thickBot="1" x14ac:dyDescent="0.35">
      <c r="A28" s="543">
        <v>9</v>
      </c>
      <c r="B28" s="558">
        <v>90026395</v>
      </c>
      <c r="C28" s="555" t="s">
        <v>98</v>
      </c>
      <c r="D28" s="555" t="s">
        <v>90</v>
      </c>
      <c r="E28" s="549" t="s">
        <v>91</v>
      </c>
      <c r="F28" s="364" t="s">
        <v>86</v>
      </c>
      <c r="G28" s="365">
        <f>SUM(H28:K28)</f>
        <v>2420</v>
      </c>
      <c r="H28" s="366">
        <f>IF(E28="GS",SUMIFS(Chitieu[Chỉ tiêu],Chitieu[GS],'Thị trường'!C28,Chitieu[[qui đổi ]],'Thị trường'!$H$3),SUMIFS(Chitieu[Chỉ tiêu],Chitieu[NV],'Thị trường'!C28,Chitieu[[qui đổi ]],'Thị trường'!$H$3))</f>
        <v>1900</v>
      </c>
      <c r="I28" s="366">
        <f>IF(E28="GS",SUMIFS(Chitieu[Chỉ tiêu],Chitieu[GS],'Thị trường'!C28,Chitieu[[qui đổi ]],'Thị trường'!$I$3),SUMIFS(Chitieu[Chỉ tiêu],Chitieu[NV],'Thị trường'!C28,Chitieu[[qui đổi ]],'Thị trường'!$I$3))</f>
        <v>40</v>
      </c>
      <c r="J28" s="366">
        <f>IF(E28="GS",SUMIFS(Chitieu[Chỉ tiêu],Chitieu[GS],'Thị trường'!C28,Chitieu[[qui đổi ]],'Thị trường'!$J$3),SUMIFS(Chitieu[Chỉ tiêu],Chitieu[NV],'Thị trường'!C28,Chitieu[[qui đổi ]],'Thị trường'!$J$3))</f>
        <v>480</v>
      </c>
      <c r="K28" s="366">
        <f>IF(E28="GS",SUMIFS(Chitieu[Chỉ tiêu],Chitieu[GS],'Thị trường'!C28,Chitieu[[qui đổi ]],'Thị trường'!$K$3),SUMIFS(Chitieu[Chỉ tiêu],Chitieu[NV],'Thị trường'!C28,Chitieu[[qui đổi ]],'Thị trường'!$K$3))</f>
        <v>0</v>
      </c>
      <c r="L28" s="431">
        <f>SUM(M28:P28)</f>
        <v>2818.4949999999999</v>
      </c>
      <c r="M28" s="367">
        <f>IF(E28="GS",SUMIFS(Chitieu[Thực hiện],Chitieu[GS],'Thị trường'!C28,Chitieu[[qui đổi ]],'Thị trường'!$M$3),SUMIFS(Chitieu[Thực hiện],Chitieu[NV],'Thị trường'!C28,Chitieu[[qui đổi ]],'Thị trường'!$M$3))</f>
        <v>2362.04</v>
      </c>
      <c r="N28" s="367">
        <f>IF(E28="GS",SUMIFS(Chitieu[Thực hiện],Chitieu[GS],'Thị trường'!C28,Chitieu[[qui đổi ]],'Thị trường'!$N$3),SUMIFS(Chitieu[Thực hiện],Chitieu[NV],'Thị trường'!C28,Chitieu[[qui đổi ]],'Thị trường'!$N$3))</f>
        <v>250.96800000000002</v>
      </c>
      <c r="O28" s="367">
        <f>IF(E28="GS",SUMIFS(Chitieu[Thực hiện],Chitieu[GS],'Thị trường'!C28,Chitieu[[qui đổi ]],'Thị trường'!$O$3),SUMIFS(Chitieu[Thực hiện],Chitieu[NV],'Thị trường'!C28,Chitieu[[qui đổi ]],'Thị trường'!$O$3))</f>
        <v>205.48699999999999</v>
      </c>
      <c r="P28" s="368">
        <f>IF(E28="GS",SUMIFS(Chitieu[Thực hiện],Chitieu[GS],'Thị trường'!C28,Chitieu[[qui đổi ]],'Thị trường'!$P$3),SUMIFS(Chitieu[Thực hiện],Chitieu[NV],'Thị trường'!C28,Chitieu[[qui đổi ]],'Thị trường'!$P$3))</f>
        <v>0</v>
      </c>
      <c r="Q28" s="475">
        <f>IFERROR((L28/G28),0)</f>
        <v>1.1646673553719007</v>
      </c>
      <c r="R28" s="363">
        <f>IF(AND(Q28&gt;=70%,Q28&lt;=80%),3000000,IF(AND(Q28&gt;80%,Q28&lt;=95%),4000000,IF(AND(Q28&gt;95%,Q28&lt;=100%),6000000,IF(Q28&gt;100%,8000000,0))))</f>
        <v>8000000</v>
      </c>
      <c r="S28" s="508">
        <f>SUM(R28,R29,R30)</f>
        <v>8500000</v>
      </c>
      <c r="T28" s="4" t="s">
        <v>23543</v>
      </c>
      <c r="V28" s="464"/>
    </row>
    <row r="29" spans="1:9216 9218:11263 11265:16377" ht="14.5" hidden="1" customHeight="1" x14ac:dyDescent="0.35">
      <c r="A29" s="544"/>
      <c r="B29" s="547"/>
      <c r="C29" s="559"/>
      <c r="D29" s="559"/>
      <c r="E29" s="550"/>
      <c r="F29" s="176" t="s">
        <v>87</v>
      </c>
      <c r="G29" s="369">
        <v>0.9</v>
      </c>
      <c r="H29" s="169"/>
      <c r="I29" s="169"/>
      <c r="J29" s="169"/>
      <c r="K29" s="370"/>
      <c r="L29" s="371">
        <v>0.99</v>
      </c>
      <c r="M29" s="170"/>
      <c r="N29" s="170"/>
      <c r="O29" s="170"/>
      <c r="P29" s="372"/>
      <c r="Q29" s="476">
        <f t="shared" si="1"/>
        <v>1.0999999999999999</v>
      </c>
      <c r="R29" s="168">
        <f>IF(Q29&gt;=90%,500000,0)</f>
        <v>500000</v>
      </c>
      <c r="S29" s="509"/>
    </row>
    <row r="30" spans="1:9216 9218:11263 11265:16377" ht="14.5" hidden="1" customHeight="1" thickBot="1" x14ac:dyDescent="0.35">
      <c r="A30" s="545"/>
      <c r="B30" s="548"/>
      <c r="C30" s="560"/>
      <c r="D30" s="560"/>
      <c r="E30" s="551"/>
      <c r="F30" s="374" t="s">
        <v>88</v>
      </c>
      <c r="G30" s="375">
        <v>0</v>
      </c>
      <c r="H30" s="376"/>
      <c r="I30" s="376"/>
      <c r="J30" s="376"/>
      <c r="K30" s="377"/>
      <c r="L30" s="378">
        <f>IF(E28="GS",SUMIFS(Table4[Đếm],Table4[Giám sát],'Thị trường'!C28),SUMIFS(Table4[Đếm],Table4[Nhân viên],'Thị trường'!C28))</f>
        <v>0</v>
      </c>
      <c r="M30" s="379"/>
      <c r="N30" s="379"/>
      <c r="O30" s="379"/>
      <c r="P30" s="380"/>
      <c r="Q30" s="477">
        <f>IFERROR((L9/G9),0)</f>
        <v>0</v>
      </c>
      <c r="R30" s="373">
        <f>IF(L30&gt;0,500000,0)</f>
        <v>0</v>
      </c>
      <c r="S30" s="510"/>
    </row>
    <row r="31" spans="1:9216 9218:11263 11265:16377" ht="14.5" thickBot="1" x14ac:dyDescent="0.35">
      <c r="A31" s="522">
        <v>10</v>
      </c>
      <c r="B31" s="525">
        <v>90024315</v>
      </c>
      <c r="C31" s="528" t="s">
        <v>101</v>
      </c>
      <c r="D31" s="528" t="s">
        <v>90</v>
      </c>
      <c r="E31" s="531" t="s">
        <v>91</v>
      </c>
      <c r="F31" s="343" t="s">
        <v>86</v>
      </c>
      <c r="G31" s="348">
        <f>SUM(H31:K31)</f>
        <v>240</v>
      </c>
      <c r="H31" s="289">
        <f>IF(E31="GS",SUMIFS(Chitieu[Chỉ tiêu],Chitieu[GS],'Thị trường'!C31,Chitieu[[qui đổi ]],'Thị trường'!$H$3),SUMIFS(Chitieu[Chỉ tiêu],Chitieu[NV],'Thị trường'!C31,Chitieu[[qui đổi ]],'Thị trường'!$H$3))</f>
        <v>0</v>
      </c>
      <c r="I31" s="289">
        <f>IF(E31="GS",SUMIFS(Chitieu[Chỉ tiêu],Chitieu[GS],'Thị trường'!C31,Chitieu[[qui đổi ]],'Thị trường'!$I$3),SUMIFS(Chitieu[Chỉ tiêu],Chitieu[NV],'Thị trường'!C31,Chitieu[[qui đổi ]],'Thị trường'!$I$3))</f>
        <v>240</v>
      </c>
      <c r="J31" s="289">
        <f>IF(E31="GS",SUMIFS(Chitieu[Chỉ tiêu],Chitieu[GS],'Thị trường'!C31,Chitieu[[qui đổi ]],'Thị trường'!$J$3),SUMIFS(Chitieu[Chỉ tiêu],Chitieu[NV],'Thị trường'!C31,Chitieu[[qui đổi ]],'Thị trường'!$J$3))</f>
        <v>0</v>
      </c>
      <c r="K31" s="289">
        <f>IF(E31="GS",SUMIFS(Chitieu[Chỉ tiêu],Chitieu[GS],'Thị trường'!C31,Chitieu[[qui đổi ]],'Thị trường'!$K$3),SUMIFS(Chitieu[Chỉ tiêu],Chitieu[NV],'Thị trường'!C31,Chitieu[[qui đổi ]],'Thị trường'!$K$3))</f>
        <v>0</v>
      </c>
      <c r="L31" s="429">
        <f>SUM(M31:P31)</f>
        <v>98.026999999999987</v>
      </c>
      <c r="M31" s="290">
        <f>IF(E31="GS",SUMIFS(Chitieu[Thực hiện],Chitieu[GS],'Thị trường'!C31,Chitieu[[qui đổi ]],'Thị trường'!$M$3),SUMIFS(Chitieu[Thực hiện],Chitieu[NV],'Thị trường'!C31,Chitieu[[qui đổi ]],'Thị trường'!$M$3))</f>
        <v>0</v>
      </c>
      <c r="N31" s="290">
        <f>IF(E31="GS",SUMIFS(Chitieu[Thực hiện],Chitieu[GS],'Thị trường'!C31,Chitieu[[qui đổi ]],'Thị trường'!$N$3),SUMIFS(Chitieu[Thực hiện],Chitieu[NV],'Thị trường'!C31,Chitieu[[qui đổi ]],'Thị trường'!$N$3))</f>
        <v>66.62299999999999</v>
      </c>
      <c r="O31" s="290">
        <f>IF(E31="GS",SUMIFS(Chitieu[Thực hiện],Chitieu[GS],'Thị trường'!C31,Chitieu[[qui đổi ]],'Thị trường'!$O$3),SUMIFS(Chitieu[Thực hiện],Chitieu[NV],'Thị trường'!C31,Chitieu[[qui đổi ]],'Thị trường'!$O$3))</f>
        <v>31.404</v>
      </c>
      <c r="P31" s="357">
        <f>IF(E31="GS",SUMIFS(Chitieu[Thực hiện],Chitieu[GS],'Thị trường'!C31,Chitieu[[qui đổi ]],'Thị trường'!$P$3),SUMIFS(Chitieu[Thực hiện],Chitieu[NV],'Thị trường'!C31,Chitieu[[qui đổi ]],'Thị trường'!$P$3))</f>
        <v>0</v>
      </c>
      <c r="Q31" s="355">
        <f>IFERROR((L31/G31),0)</f>
        <v>0.40844583333333329</v>
      </c>
      <c r="R31" s="288">
        <f>IF(AND(Q31&gt;=70%,Q31&lt;=80%),3000000,IF(AND(Q31&gt;80%,Q31&lt;=95%),4000000,IF(AND(Q31&gt;95%,Q31&lt;=100%),6000000,IF(Q31&gt;100%,8000000,0))))</f>
        <v>0</v>
      </c>
      <c r="S31" s="534">
        <f>SUM(R31,R32,R33)</f>
        <v>1000000</v>
      </c>
      <c r="T31" s="4" t="s">
        <v>23543</v>
      </c>
    </row>
    <row r="32" spans="1:9216 9218:11263 11265:16377" ht="14.5" hidden="1" customHeight="1" x14ac:dyDescent="0.35">
      <c r="A32" s="523"/>
      <c r="B32" s="526"/>
      <c r="C32" s="529"/>
      <c r="D32" s="561"/>
      <c r="E32" s="532"/>
      <c r="F32" s="344" t="s">
        <v>87</v>
      </c>
      <c r="G32" s="349">
        <v>0.9</v>
      </c>
      <c r="H32" s="280"/>
      <c r="I32" s="280"/>
      <c r="J32" s="280"/>
      <c r="K32" s="353"/>
      <c r="L32" s="362">
        <v>0.99</v>
      </c>
      <c r="M32" s="251"/>
      <c r="N32" s="251"/>
      <c r="O32" s="251"/>
      <c r="P32" s="359"/>
      <c r="Q32" s="473">
        <f t="shared" si="1"/>
        <v>1.0999999999999999</v>
      </c>
      <c r="R32" s="252">
        <f>IF(Q32&gt;=90%,500000,0)</f>
        <v>500000</v>
      </c>
      <c r="S32" s="535"/>
    </row>
    <row r="33" spans="1:23" ht="14.5" hidden="1" customHeight="1" thickBot="1" x14ac:dyDescent="0.35">
      <c r="A33" s="524"/>
      <c r="B33" s="527"/>
      <c r="C33" s="530"/>
      <c r="D33" s="562"/>
      <c r="E33" s="533"/>
      <c r="F33" s="345" t="s">
        <v>88</v>
      </c>
      <c r="G33" s="351">
        <v>0</v>
      </c>
      <c r="H33" s="293"/>
      <c r="I33" s="293"/>
      <c r="J33" s="293"/>
      <c r="K33" s="354"/>
      <c r="L33" s="360">
        <f>IF(E31="GS",SUMIFS(Table4[Đếm],Table4[Giám sát],'Thị trường'!C31),SUMIFS(Table4[Đếm],Table4[Nhân viên],'Thị trường'!C31))</f>
        <v>1</v>
      </c>
      <c r="M33" s="292"/>
      <c r="N33" s="292"/>
      <c r="O33" s="292"/>
      <c r="P33" s="361"/>
      <c r="Q33" s="474">
        <f>IFERROR((L33/G33),0)</f>
        <v>0</v>
      </c>
      <c r="R33" s="281">
        <f>IF(L33&gt;0,500000,0)</f>
        <v>500000</v>
      </c>
      <c r="S33" s="536"/>
    </row>
    <row r="34" spans="1:23" ht="14.5" thickBot="1" x14ac:dyDescent="0.35">
      <c r="A34" s="543">
        <v>11</v>
      </c>
      <c r="B34" s="558">
        <v>90024809</v>
      </c>
      <c r="C34" s="555" t="s">
        <v>100</v>
      </c>
      <c r="D34" s="555" t="s">
        <v>90</v>
      </c>
      <c r="E34" s="549" t="s">
        <v>91</v>
      </c>
      <c r="F34" s="364" t="s">
        <v>86</v>
      </c>
      <c r="G34" s="365">
        <f>SUM(H34:K34)</f>
        <v>430</v>
      </c>
      <c r="H34" s="366">
        <f>IF(E34="GS",SUMIFS(Chitieu[Chỉ tiêu],Chitieu[GS],'Thị trường'!C34,Chitieu[[qui đổi ]],'Thị trường'!$H$3),SUMIFS(Chitieu[Chỉ tiêu],Chitieu[NV],'Thị trường'!C34,Chitieu[[qui đổi ]],'Thị trường'!$H$3))</f>
        <v>200</v>
      </c>
      <c r="I34" s="366">
        <f>IF(E34="GS",SUMIFS(Chitieu[Chỉ tiêu],Chitieu[GS],'Thị trường'!C34,Chitieu[[qui đổi ]],'Thị trường'!$I$3),SUMIFS(Chitieu[Chỉ tiêu],Chitieu[NV],'Thị trường'!C34,Chitieu[[qui đổi ]],'Thị trường'!$I$3))</f>
        <v>230</v>
      </c>
      <c r="J34" s="366">
        <f>IF(E34="GS",SUMIFS(Chitieu[Chỉ tiêu],Chitieu[GS],'Thị trường'!C34,Chitieu[[qui đổi ]],'Thị trường'!$J$3),SUMIFS(Chitieu[Chỉ tiêu],Chitieu[NV],'Thị trường'!C34,Chitieu[[qui đổi ]],'Thị trường'!$J$3))</f>
        <v>0</v>
      </c>
      <c r="K34" s="366">
        <f>IF(E34="GS",SUMIFS(Chitieu[Chỉ tiêu],Chitieu[GS],'Thị trường'!C34,Chitieu[[qui đổi ]],'Thị trường'!$K$3),SUMIFS(Chitieu[Chỉ tiêu],Chitieu[NV],'Thị trường'!C34,Chitieu[[qui đổi ]],'Thị trường'!$K$3))</f>
        <v>0</v>
      </c>
      <c r="L34" s="431">
        <f>SUM(M34:P34)</f>
        <v>225.92699999999999</v>
      </c>
      <c r="M34" s="367">
        <f>IF(E34="GS",SUMIFS(Chitieu[Thực hiện],Chitieu[GS],'Thị trường'!C34,Chitieu[[qui đổi ]],'Thị trường'!$M$3),SUMIFS(Chitieu[Thực hiện],Chitieu[NV],'Thị trường'!C34,Chitieu[[qui đổi ]],'Thị trường'!$M$3))</f>
        <v>0</v>
      </c>
      <c r="N34" s="367">
        <f>IF(E34="GS",SUMIFS(Chitieu[Thực hiện],Chitieu[GS],'Thị trường'!C34,Chitieu[[qui đổi ]],'Thị trường'!$N$3),SUMIFS(Chitieu[Thực hiện],Chitieu[NV],'Thị trường'!C34,Chitieu[[qui đổi ]],'Thị trường'!$N$3))</f>
        <v>225.92699999999999</v>
      </c>
      <c r="O34" s="367">
        <f>IF(E34="GS",SUMIFS(Chitieu[Thực hiện],Chitieu[GS],'Thị trường'!C34,Chitieu[[qui đổi ]],'Thị trường'!$O$3),SUMIFS(Chitieu[Thực hiện],Chitieu[NV],'Thị trường'!C34,Chitieu[[qui đổi ]],'Thị trường'!$O$3))</f>
        <v>0</v>
      </c>
      <c r="P34" s="368">
        <f>IF(E34="GS",SUMIFS(Chitieu[Thực hiện],Chitieu[GS],'Thị trường'!C34,Chitieu[[qui đổi ]],'Thị trường'!$P$3),SUMIFS(Chitieu[Thực hiện],Chitieu[NV],'Thị trường'!C34,Chitieu[[qui đổi ]],'Thị trường'!$P$3))</f>
        <v>0</v>
      </c>
      <c r="Q34" s="475">
        <f>IFERROR((L34/G34),0)</f>
        <v>0.52541162790697671</v>
      </c>
      <c r="R34" s="363">
        <f>IF(AND(Q34&gt;=70%,Q34&lt;=80%),3000000,IF(AND(Q34&gt;80%,Q34&lt;=95%),4000000,IF(AND(Q34&gt;95%,Q34&lt;=100%),6000000,IF(Q34&gt;100%,8000000,0))))</f>
        <v>0</v>
      </c>
      <c r="S34" s="508">
        <f>SUM(R34,R35,R36)</f>
        <v>1000000</v>
      </c>
      <c r="T34" s="4" t="s">
        <v>23543</v>
      </c>
    </row>
    <row r="35" spans="1:23" ht="14.5" hidden="1" thickBot="1" x14ac:dyDescent="0.35">
      <c r="A35" s="544"/>
      <c r="B35" s="547"/>
      <c r="C35" s="559"/>
      <c r="D35" s="556"/>
      <c r="E35" s="550"/>
      <c r="F35" s="176" t="s">
        <v>87</v>
      </c>
      <c r="G35" s="369">
        <v>0.9</v>
      </c>
      <c r="H35" s="166"/>
      <c r="I35" s="166"/>
      <c r="J35" s="166"/>
      <c r="K35" s="381"/>
      <c r="L35" s="382">
        <v>1</v>
      </c>
      <c r="M35" s="170"/>
      <c r="N35" s="170"/>
      <c r="O35" s="170"/>
      <c r="P35" s="372"/>
      <c r="Q35" s="476">
        <f t="shared" si="1"/>
        <v>1.1111111111111112</v>
      </c>
      <c r="R35" s="168">
        <f>IF(Q35&gt;=90%,500000,0)</f>
        <v>500000</v>
      </c>
      <c r="S35" s="509"/>
      <c r="W35" s="464"/>
    </row>
    <row r="36" spans="1:23" ht="14.5" hidden="1" customHeight="1" thickBot="1" x14ac:dyDescent="0.35">
      <c r="A36" s="545"/>
      <c r="B36" s="548"/>
      <c r="C36" s="560"/>
      <c r="D36" s="557"/>
      <c r="E36" s="551"/>
      <c r="F36" s="374" t="s">
        <v>88</v>
      </c>
      <c r="G36" s="375">
        <v>0</v>
      </c>
      <c r="H36" s="383"/>
      <c r="I36" s="383"/>
      <c r="J36" s="383"/>
      <c r="K36" s="384"/>
      <c r="L36" s="378">
        <f>IF(E34="GS",SUMIFS(Table4[Đếm],Table4[Giám sát],'Thị trường'!C34),SUMIFS(Table4[Đếm],Table4[Nhân viên],'Thị trường'!C34))</f>
        <v>3</v>
      </c>
      <c r="M36" s="379"/>
      <c r="N36" s="379"/>
      <c r="O36" s="379"/>
      <c r="P36" s="380"/>
      <c r="Q36" s="477">
        <f>IFERROR((L9/G9),0)</f>
        <v>0</v>
      </c>
      <c r="R36" s="373">
        <f>IF(L36&gt;0,500000,0)</f>
        <v>500000</v>
      </c>
      <c r="S36" s="510"/>
      <c r="W36" s="464"/>
    </row>
    <row r="37" spans="1:23" ht="14.5" thickBot="1" x14ac:dyDescent="0.35">
      <c r="A37" s="522">
        <v>12</v>
      </c>
      <c r="B37" s="525">
        <v>90024355</v>
      </c>
      <c r="C37" s="528" t="s">
        <v>102</v>
      </c>
      <c r="D37" s="528" t="s">
        <v>12</v>
      </c>
      <c r="E37" s="531" t="s">
        <v>93</v>
      </c>
      <c r="F37" s="343" t="s">
        <v>86</v>
      </c>
      <c r="G37" s="348">
        <f>SUM(H37:K37)</f>
        <v>405</v>
      </c>
      <c r="H37" s="289">
        <f>IF(E37="GS",SUMIFS(Chitieu[Chỉ tiêu],Chitieu[GS],'Thị trường'!C37,Chitieu[[qui đổi ]],'Thị trường'!$H$3),SUMIFS(Chitieu[Chỉ tiêu],Chitieu[NV],'Thị trường'!C37,Chitieu[[qui đổi ]],'Thị trường'!$H$3))</f>
        <v>0</v>
      </c>
      <c r="I37" s="289">
        <f>IF(E37="GS",SUMIFS(Chitieu[Chỉ tiêu],Chitieu[GS],'Thị trường'!C37,Chitieu[[qui đổi ]],'Thị trường'!$I$3),SUMIFS(Chitieu[Chỉ tiêu],Chitieu[NV],'Thị trường'!C37,Chitieu[[qui đổi ]],'Thị trường'!$I$3))</f>
        <v>405</v>
      </c>
      <c r="J37" s="289">
        <f>IF(E37="GS",SUMIFS(Chitieu[Chỉ tiêu],Chitieu[GS],'Thị trường'!C37,Chitieu[[qui đổi ]],'Thị trường'!$J$3),SUMIFS(Chitieu[Chỉ tiêu],Chitieu[NV],'Thị trường'!C37,Chitieu[[qui đổi ]],'Thị trường'!$J$3))</f>
        <v>0</v>
      </c>
      <c r="K37" s="289">
        <f>IF(E37="GS",SUMIFS(Chitieu[Chỉ tiêu],Chitieu[GS],'Thị trường'!C37,Chitieu[[qui đổi ]],'Thị trường'!$K$3),SUMIFS(Chitieu[Chỉ tiêu],Chitieu[NV],'Thị trường'!C37,Chitieu[[qui đổi ]],'Thị trường'!$K$3))</f>
        <v>0</v>
      </c>
      <c r="L37" s="429">
        <f>SUM(M37:P37)</f>
        <v>488.32099999999997</v>
      </c>
      <c r="M37" s="290">
        <f>IF(E37="GS",SUMIFS(Chitieu[Thực hiện],Chitieu[GS],'Thị trường'!C37,Chitieu[[qui đổi ]],'Thị trường'!$M$3),SUMIFS(Chitieu[Thực hiện],Chitieu[NV],'Thị trường'!C37,Chitieu[[qui đổi ]],'Thị trường'!$M$3))</f>
        <v>0</v>
      </c>
      <c r="N37" s="290">
        <f>IF(E37="GS",SUMIFS(Chitieu[Thực hiện],Chitieu[GS],'Thị trường'!C37,Chitieu[[qui đổi ]],'Thị trường'!$N$3),SUMIFS(Chitieu[Thực hiện],Chitieu[NV],'Thị trường'!C37,Chitieu[[qui đổi ]],'Thị trường'!$N$3))</f>
        <v>488.32099999999997</v>
      </c>
      <c r="O37" s="290">
        <f>IF(E37="GS",SUMIFS(Chitieu[Thực hiện],Chitieu[GS],'Thị trường'!C37,Chitieu[[qui đổi ]],'Thị trường'!$O$3),SUMIFS(Chitieu[Thực hiện],Chitieu[NV],'Thị trường'!C37,Chitieu[[qui đổi ]],'Thị trường'!$O$3))</f>
        <v>0</v>
      </c>
      <c r="P37" s="357">
        <f>IF(E37="GS",SUMIFS(Chitieu[Thực hiện],Chitieu[GS],'Thị trường'!C37,Chitieu[[qui đổi ]],'Thị trường'!$P$3),SUMIFS(Chitieu[Thực hiện],Chitieu[NV],'Thị trường'!C37,Chitieu[[qui đổi ]],'Thị trường'!$P$3))</f>
        <v>0</v>
      </c>
      <c r="Q37" s="355">
        <f>IFERROR((L37/G37),0)</f>
        <v>1.2057308641975308</v>
      </c>
      <c r="R37" s="288">
        <f>IF(AND(Q37&gt;=70%,Q37&lt;=80%),4000000,IF(AND(Q37&gt;80%,Q37&lt;=95%),5000000,IF(AND(Q37&gt;95%,Q37&lt;=100%),7000000,IF(Q37&gt;100%,9000000,0))))</f>
        <v>9000000</v>
      </c>
      <c r="S37" s="534">
        <f>SUM(R37,R38,R39)</f>
        <v>10000000</v>
      </c>
      <c r="T37" s="4" t="s">
        <v>23543</v>
      </c>
    </row>
    <row r="38" spans="1:23" ht="14.5" hidden="1" customHeight="1" x14ac:dyDescent="0.35">
      <c r="A38" s="523"/>
      <c r="B38" s="526"/>
      <c r="C38" s="529"/>
      <c r="D38" s="529"/>
      <c r="E38" s="532"/>
      <c r="F38" s="344" t="s">
        <v>87</v>
      </c>
      <c r="G38" s="349">
        <v>0.9</v>
      </c>
      <c r="H38" s="279"/>
      <c r="I38" s="279"/>
      <c r="J38" s="279"/>
      <c r="K38" s="350"/>
      <c r="L38" s="358">
        <v>0.9</v>
      </c>
      <c r="M38" s="251"/>
      <c r="N38" s="251"/>
      <c r="O38" s="251"/>
      <c r="P38" s="359"/>
      <c r="Q38" s="473">
        <f t="shared" si="1"/>
        <v>1</v>
      </c>
      <c r="R38" s="252">
        <f>IF(Q38&gt;=90%,500000,0)</f>
        <v>500000</v>
      </c>
      <c r="S38" s="535"/>
    </row>
    <row r="39" spans="1:23" ht="14.5" hidden="1" customHeight="1" thickBot="1" x14ac:dyDescent="0.35">
      <c r="A39" s="524"/>
      <c r="B39" s="527"/>
      <c r="C39" s="530"/>
      <c r="D39" s="530"/>
      <c r="E39" s="533"/>
      <c r="F39" s="345" t="s">
        <v>88</v>
      </c>
      <c r="G39" s="351">
        <v>0</v>
      </c>
      <c r="H39" s="291"/>
      <c r="I39" s="291"/>
      <c r="J39" s="291"/>
      <c r="K39" s="352"/>
      <c r="L39" s="360">
        <f>IF(E37="GS",SUMIFS(Table4[Đếm],Table4[Giám sát],'Thị trường'!C37),SUMIFS(Table4[Đếm],Table4[Nhân viên],'Thị trường'!C37))</f>
        <v>1</v>
      </c>
      <c r="M39" s="292"/>
      <c r="N39" s="292"/>
      <c r="O39" s="292"/>
      <c r="P39" s="361"/>
      <c r="Q39" s="474">
        <f>IFERROR((L9/G9),0)</f>
        <v>0</v>
      </c>
      <c r="R39" s="281">
        <f>IF(L39&gt;0,500000,0)</f>
        <v>500000</v>
      </c>
      <c r="S39" s="536"/>
      <c r="V39" s="465"/>
    </row>
    <row r="40" spans="1:23" ht="14.5" thickBot="1" x14ac:dyDescent="0.35">
      <c r="A40" s="543">
        <f>A37+1</f>
        <v>13</v>
      </c>
      <c r="B40" s="546">
        <v>90028045</v>
      </c>
      <c r="C40" s="555" t="s">
        <v>108</v>
      </c>
      <c r="D40" s="555" t="s">
        <v>90</v>
      </c>
      <c r="E40" s="549" t="s">
        <v>91</v>
      </c>
      <c r="F40" s="364" t="s">
        <v>86</v>
      </c>
      <c r="G40" s="365">
        <f>SUM(H40:K40)</f>
        <v>70</v>
      </c>
      <c r="H40" s="366">
        <f>IF(E40="GS",SUMIFS(Chitieu[Chỉ tiêu],Chitieu[GS],'Thị trường'!C40,Chitieu[[qui đổi ]],'Thị trường'!$H$3),SUMIFS(Chitieu[Chỉ tiêu],Chitieu[NV],'Thị trường'!C40,Chitieu[[qui đổi ]],'Thị trường'!$H$3))</f>
        <v>0</v>
      </c>
      <c r="I40" s="366">
        <f>IF(E40="GS",SUMIFS(Chitieu[Chỉ tiêu],Chitieu[GS],'Thị trường'!C40,Chitieu[[qui đổi ]],'Thị trường'!$I$3),SUMIFS(Chitieu[Chỉ tiêu],Chitieu[NV],'Thị trường'!C40,Chitieu[[qui đổi ]],'Thị trường'!$I$3))</f>
        <v>70</v>
      </c>
      <c r="J40" s="366">
        <f>IF(E40="GS",SUMIFS(Chitieu[Chỉ tiêu],Chitieu[GS],'Thị trường'!C40,Chitieu[[qui đổi ]],'Thị trường'!$J$3),SUMIFS(Chitieu[Chỉ tiêu],Chitieu[NV],'Thị trường'!C40,Chitieu[[qui đổi ]],'Thị trường'!$J$3))</f>
        <v>0</v>
      </c>
      <c r="K40" s="366">
        <f>IF(E40="GS",SUMIFS(Chitieu[Chỉ tiêu],Chitieu[GS],'Thị trường'!C40,Chitieu[[qui đổi ]],'Thị trường'!$K$3),SUMIFS(Chitieu[Chỉ tiêu],Chitieu[NV],'Thị trường'!C40,Chitieu[[qui đổi ]],'Thị trường'!$K$3))</f>
        <v>0</v>
      </c>
      <c r="L40" s="431">
        <f>SUM(M40:P40)</f>
        <v>63.266999999999996</v>
      </c>
      <c r="M40" s="367">
        <f>IF(E40="GS",SUMIFS(Chitieu[Thực hiện],Chitieu[GS],'Thị trường'!C40,Chitieu[[qui đổi ]],'Thị trường'!$M$3),SUMIFS(Chitieu[Thực hiện],Chitieu[NV],'Thị trường'!C40,Chitieu[[qui đổi ]],'Thị trường'!$M$3))</f>
        <v>0</v>
      </c>
      <c r="N40" s="367">
        <f>IF(E40="GS",SUMIFS(Chitieu[Thực hiện],Chitieu[GS],'Thị trường'!C40,Chitieu[[qui đổi ]],'Thị trường'!$N$3),SUMIFS(Chitieu[Thực hiện],Chitieu[NV],'Thị trường'!C40,Chitieu[[qui đổi ]],'Thị trường'!$N$3))</f>
        <v>63.266999999999996</v>
      </c>
      <c r="O40" s="367">
        <f>IF(E40="GS",SUMIFS(Chitieu[Thực hiện],Chitieu[GS],'Thị trường'!C40,Chitieu[[qui đổi ]],'Thị trường'!$O$3),SUMIFS(Chitieu[Thực hiện],Chitieu[NV],'Thị trường'!C40,Chitieu[[qui đổi ]],'Thị trường'!$O$3))</f>
        <v>0</v>
      </c>
      <c r="P40" s="368">
        <f>IF(E40="GS",SUMIFS(Chitieu[Thực hiện],Chitieu[GS],'Thị trường'!C40,Chitieu[[qui đổi ]],'Thị trường'!$P$3),SUMIFS(Chitieu[Thực hiện],Chitieu[NV],'Thị trường'!C40,Chitieu[[qui đổi ]],'Thị trường'!$P$3))</f>
        <v>0</v>
      </c>
      <c r="Q40" s="475">
        <f>IFERROR((L40/G40),0)</f>
        <v>0.90381428571428568</v>
      </c>
      <c r="R40" s="363">
        <f>IF(AND(Q40&gt;=70%,Q40&lt;=80%),3000000,IF(AND(Q40&gt;80%,Q40&lt;=95%),4000000,IF(AND(Q40&gt;95%,Q40&lt;=100%),6000000,IF(Q40&gt;100%,8000000,0))))</f>
        <v>4000000</v>
      </c>
      <c r="S40" s="508">
        <f>SUM(R40,R41,R42)</f>
        <v>5000000</v>
      </c>
      <c r="T40" s="4" t="s">
        <v>23543</v>
      </c>
    </row>
    <row r="41" spans="1:23" ht="14.5" hidden="1" customHeight="1" x14ac:dyDescent="0.35">
      <c r="A41" s="544"/>
      <c r="B41" s="547"/>
      <c r="C41" s="559"/>
      <c r="D41" s="559"/>
      <c r="E41" s="550"/>
      <c r="F41" s="176" t="s">
        <v>87</v>
      </c>
      <c r="G41" s="369">
        <v>0.9</v>
      </c>
      <c r="H41" s="169"/>
      <c r="I41" s="169"/>
      <c r="J41" s="169"/>
      <c r="K41" s="370"/>
      <c r="L41" s="371">
        <v>0.96</v>
      </c>
      <c r="M41" s="170"/>
      <c r="N41" s="170"/>
      <c r="O41" s="170"/>
      <c r="P41" s="372"/>
      <c r="Q41" s="476">
        <f t="shared" ref="Q41" si="2">IF(L41=0,0,L41/G41)</f>
        <v>1.0666666666666667</v>
      </c>
      <c r="R41" s="168">
        <f>IF(Q41&gt;=90%,500000,0)</f>
        <v>500000</v>
      </c>
      <c r="S41" s="509"/>
      <c r="V41" s="464"/>
      <c r="W41" s="464"/>
    </row>
    <row r="42" spans="1:23" ht="14.5" hidden="1" customHeight="1" thickBot="1" x14ac:dyDescent="0.35">
      <c r="A42" s="545"/>
      <c r="B42" s="548"/>
      <c r="C42" s="560"/>
      <c r="D42" s="560"/>
      <c r="E42" s="551"/>
      <c r="F42" s="374" t="s">
        <v>88</v>
      </c>
      <c r="G42" s="375">
        <v>0</v>
      </c>
      <c r="H42" s="376"/>
      <c r="I42" s="376"/>
      <c r="J42" s="376"/>
      <c r="K42" s="377"/>
      <c r="L42" s="378">
        <f>IF(E40="GS",SUMIFS(Table4[Đếm],Table4[Giám sát],'Thị trường'!C40),SUMIFS(Table4[Đếm],Table4[Nhân viên],'Thị trường'!C40))</f>
        <v>1</v>
      </c>
      <c r="M42" s="379"/>
      <c r="N42" s="379"/>
      <c r="O42" s="379"/>
      <c r="P42" s="380"/>
      <c r="Q42" s="477">
        <f>IFERROR((L42/G42),0)</f>
        <v>0</v>
      </c>
      <c r="R42" s="373">
        <f>IF(L42&gt;0,500000,0)</f>
        <v>500000</v>
      </c>
      <c r="S42" s="510"/>
    </row>
    <row r="43" spans="1:23" ht="14.5" thickBot="1" x14ac:dyDescent="0.35">
      <c r="A43" s="522">
        <f>A40+1</f>
        <v>14</v>
      </c>
      <c r="B43" s="525">
        <v>90027042</v>
      </c>
      <c r="C43" s="528" t="s">
        <v>104</v>
      </c>
      <c r="D43" s="528" t="s">
        <v>12</v>
      </c>
      <c r="E43" s="531" t="s">
        <v>93</v>
      </c>
      <c r="F43" s="343" t="s">
        <v>86</v>
      </c>
      <c r="G43" s="348">
        <f>SUM(H43:K43)</f>
        <v>460</v>
      </c>
      <c r="H43" s="289">
        <f>IF(E43="GS",SUMIFS(Chitieu[Chỉ tiêu],Chitieu[GS],'Thị trường'!C43,Chitieu[[qui đổi ]],'Thị trường'!$H$3),SUMIFS(Chitieu[Chỉ tiêu],Chitieu[NV],'Thị trường'!C43,Chitieu[[qui đổi ]],'Thị trường'!$H$3))</f>
        <v>0</v>
      </c>
      <c r="I43" s="289">
        <f>IF(E43="GS",SUMIFS(Chitieu[Chỉ tiêu],Chitieu[GS],'Thị trường'!C43,Chitieu[[qui đổi ]],'Thị trường'!$I$3),SUMIFS(Chitieu[Chỉ tiêu],Chitieu[NV],'Thị trường'!C43,Chitieu[[qui đổi ]],'Thị trường'!$I$3))</f>
        <v>460</v>
      </c>
      <c r="J43" s="289">
        <f>IF(E43="GS",SUMIFS(Chitieu[Chỉ tiêu],Chitieu[GS],'Thị trường'!C43,Chitieu[[qui đổi ]],'Thị trường'!$J$3),SUMIFS(Chitieu[Chỉ tiêu],Chitieu[NV],'Thị trường'!C43,Chitieu[[qui đổi ]],'Thị trường'!$J$3))</f>
        <v>0</v>
      </c>
      <c r="K43" s="289">
        <f>IF(E43="GS",SUMIFS(Chitieu[Chỉ tiêu],Chitieu[GS],'Thị trường'!C43,Chitieu[[qui đổi ]],'Thị trường'!$K$3),SUMIFS(Chitieu[Chỉ tiêu],Chitieu[NV],'Thị trường'!C43,Chitieu[[qui đổi ]],'Thị trường'!$K$3))</f>
        <v>0</v>
      </c>
      <c r="L43" s="429">
        <f>SUM(M43:P43)</f>
        <v>383.53100000000006</v>
      </c>
      <c r="M43" s="290">
        <f>IF(E43="GS",SUMIFS(Chitieu[Thực hiện],Chitieu[GS],'Thị trường'!C43,Chitieu[[qui đổi ]],'Thị trường'!$M$3),SUMIFS(Chitieu[Thực hiện],Chitieu[NV],'Thị trường'!C43,Chitieu[[qui đổi ]],'Thị trường'!$M$3))</f>
        <v>0</v>
      </c>
      <c r="N43" s="290">
        <f>IF(E43="GS",SUMIFS(Chitieu[Thực hiện],Chitieu[GS],'Thị trường'!C43,Chitieu[[qui đổi ]],'Thị trường'!$N$3),SUMIFS(Chitieu[Thực hiện],Chitieu[NV],'Thị trường'!C43,Chitieu[[qui đổi ]],'Thị trường'!$N$3))</f>
        <v>380.44300000000004</v>
      </c>
      <c r="O43" s="290">
        <f>IF(E43="GS",SUMIFS(Chitieu[Thực hiện],Chitieu[GS],'Thị trường'!C43,Chitieu[[qui đổi ]],'Thị trường'!$O$3),SUMIFS(Chitieu[Thực hiện],Chitieu[NV],'Thị trường'!C43,Chitieu[[qui đổi ]],'Thị trường'!$O$3))</f>
        <v>3.0880000000000001</v>
      </c>
      <c r="P43" s="357">
        <f>IF(E43="GS",SUMIFS(Chitieu[Thực hiện],Chitieu[GS],'Thị trường'!C43,Chitieu[[qui đổi ]],'Thị trường'!$P$3),SUMIFS(Chitieu[Thực hiện],Chitieu[NV],'Thị trường'!C43,Chitieu[[qui đổi ]],'Thị trường'!$P$3))</f>
        <v>0</v>
      </c>
      <c r="Q43" s="355">
        <f>IFERROR((L43/G43),0)</f>
        <v>0.83376304347826102</v>
      </c>
      <c r="R43" s="288">
        <f>IF(AND(Q43&gt;=70%,Q43&lt;=80%),4000000,IF(AND(Q43&gt;80%,Q43&lt;=95%),5000000,IF(AND(Q43&gt;95%,Q43&lt;=100%),7000000,IF(Q43&gt;100%,9000000,0))))</f>
        <v>5000000</v>
      </c>
      <c r="S43" s="534">
        <f>SUM(R43,R44,R45)</f>
        <v>6000000</v>
      </c>
      <c r="T43" s="4" t="s">
        <v>23543</v>
      </c>
      <c r="W43" s="464"/>
    </row>
    <row r="44" spans="1:23" ht="14.5" hidden="1" customHeight="1" x14ac:dyDescent="0.35">
      <c r="A44" s="523"/>
      <c r="B44" s="526"/>
      <c r="C44" s="529"/>
      <c r="D44" s="529"/>
      <c r="E44" s="532"/>
      <c r="F44" s="344" t="s">
        <v>87</v>
      </c>
      <c r="G44" s="349">
        <v>0.9</v>
      </c>
      <c r="H44" s="279"/>
      <c r="I44" s="279"/>
      <c r="J44" s="279"/>
      <c r="K44" s="350"/>
      <c r="L44" s="358">
        <v>0.82</v>
      </c>
      <c r="M44" s="251"/>
      <c r="N44" s="251"/>
      <c r="O44" s="251"/>
      <c r="P44" s="359"/>
      <c r="Q44" s="473">
        <f t="shared" ref="Q44" si="3">IF(L44=0,0,L44/G44)</f>
        <v>0.91111111111111098</v>
      </c>
      <c r="R44" s="252">
        <f>IF(Q44&gt;=90%,500000,0)</f>
        <v>500000</v>
      </c>
      <c r="S44" s="535"/>
    </row>
    <row r="45" spans="1:23" ht="14.5" hidden="1" customHeight="1" thickBot="1" x14ac:dyDescent="0.35">
      <c r="A45" s="524"/>
      <c r="B45" s="527"/>
      <c r="C45" s="530"/>
      <c r="D45" s="530"/>
      <c r="E45" s="533"/>
      <c r="F45" s="345" t="s">
        <v>88</v>
      </c>
      <c r="G45" s="351">
        <v>0</v>
      </c>
      <c r="H45" s="291"/>
      <c r="I45" s="291"/>
      <c r="J45" s="291"/>
      <c r="K45" s="352"/>
      <c r="L45" s="360">
        <f>IF(E43="GS",SUMIFS(Table4[Đếm],Table4[Giám sát],'Thị trường'!C43),SUMIFS(Table4[Đếm],Table4[Nhân viên],'Thị trường'!C43))</f>
        <v>2</v>
      </c>
      <c r="M45" s="292"/>
      <c r="N45" s="292"/>
      <c r="O45" s="292"/>
      <c r="P45" s="361"/>
      <c r="Q45" s="474">
        <f>IFERROR((L45/G45),0)</f>
        <v>0</v>
      </c>
      <c r="R45" s="281">
        <f>IF(L45&gt;0,500000,0)</f>
        <v>500000</v>
      </c>
      <c r="S45" s="536"/>
    </row>
    <row r="46" spans="1:23" ht="14.5" thickBot="1" x14ac:dyDescent="0.35">
      <c r="A46" s="505">
        <v>15</v>
      </c>
      <c r="B46" s="552">
        <v>90026945</v>
      </c>
      <c r="C46" s="499" t="s">
        <v>105</v>
      </c>
      <c r="D46" s="499" t="s">
        <v>90</v>
      </c>
      <c r="E46" s="502" t="s">
        <v>91</v>
      </c>
      <c r="F46" s="438" t="s">
        <v>86</v>
      </c>
      <c r="G46" s="439">
        <f>SUM(H46:K46)</f>
        <v>100</v>
      </c>
      <c r="H46" s="366">
        <f>IF(E46="GS",SUMIFS(Chitieu[Chỉ tiêu],Chitieu[GS],'Thị trường'!C46,Chitieu[[qui đổi ]],'Thị trường'!$H$3),SUMIFS(Chitieu[Chỉ tiêu],Chitieu[NV],'Thị trường'!C46,Chitieu[[qui đổi ]],'Thị trường'!$H$3))</f>
        <v>0</v>
      </c>
      <c r="I46" s="366">
        <f>IF(E46="GS",SUMIFS(Chitieu[Chỉ tiêu],Chitieu[GS],'Thị trường'!C46,Chitieu[[qui đổi ]],'Thị trường'!$I$3),SUMIFS(Chitieu[Chỉ tiêu],Chitieu[NV],'Thị trường'!C46,Chitieu[[qui đổi ]],'Thị trường'!$I$3))</f>
        <v>100</v>
      </c>
      <c r="J46" s="366">
        <f>IF(E46="GS",SUMIFS(Chitieu[Chỉ tiêu],Chitieu[GS],'Thị trường'!C46,Chitieu[[qui đổi ]],'Thị trường'!$J$3),SUMIFS(Chitieu[Chỉ tiêu],Chitieu[NV],'Thị trường'!C46,Chitieu[[qui đổi ]],'Thị trường'!$J$3))</f>
        <v>0</v>
      </c>
      <c r="K46" s="366">
        <f>IF(E46="GS",SUMIFS(Chitieu[Chỉ tiêu],Chitieu[GS],'Thị trường'!C46,Chitieu[[qui đổi ]],'Thị trường'!$K$3),SUMIFS(Chitieu[Chỉ tiêu],Chitieu[NV],'Thị trường'!C46,Chitieu[[qui đổi ]],'Thị trường'!$K$3))</f>
        <v>0</v>
      </c>
      <c r="L46" s="441">
        <f>SUM(M46:P46)</f>
        <v>80.418000000000006</v>
      </c>
      <c r="M46" s="367">
        <f>IF(E46="GS",SUMIFS(Chitieu[Thực hiện],Chitieu[GS],'Thị trường'!C46,Chitieu[[qui đổi ]],'Thị trường'!$M$3),SUMIFS(Chitieu[Thực hiện],Chitieu[NV],'Thị trường'!C46,Chitieu[[qui đổi ]],'Thị trường'!$M$3))</f>
        <v>0</v>
      </c>
      <c r="N46" s="367">
        <f>IF(E46="GS",SUMIFS(Chitieu[Thực hiện],Chitieu[GS],'Thị trường'!C46,Chitieu[[qui đổi ]],'Thị trường'!$N$3),SUMIFS(Chitieu[Thực hiện],Chitieu[NV],'Thị trường'!C46,Chitieu[[qui đổi ]],'Thị trường'!$N$3))</f>
        <v>80.418000000000006</v>
      </c>
      <c r="O46" s="367">
        <f>IF(E46="GS",SUMIFS(Chitieu[Thực hiện],Chitieu[GS],'Thị trường'!C46,Chitieu[[qui đổi ]],'Thị trường'!$O$3),SUMIFS(Chitieu[Thực hiện],Chitieu[NV],'Thị trường'!C46,Chitieu[[qui đổi ]],'Thị trường'!$O$3))</f>
        <v>0</v>
      </c>
      <c r="P46" s="368">
        <f>IF(E46="GS",SUMIFS(Chitieu[Thực hiện],Chitieu[GS],'Thị trường'!C46,Chitieu[[qui đổi ]],'Thị trường'!$P$3),SUMIFS(Chitieu[Thực hiện],Chitieu[NV],'Thị trường'!C46,Chitieu[[qui đổi ]],'Thị trường'!$P$3))</f>
        <v>0</v>
      </c>
      <c r="Q46" s="475">
        <f>IFERROR((L46/G46),0)</f>
        <v>0.80418000000000012</v>
      </c>
      <c r="R46" s="363">
        <f>IF(AND(Q46&gt;=70%,Q46&lt;=80%),3000000,IF(AND(Q46&gt;80%,Q46&lt;=95%),4000000,IF(AND(Q46&gt;95%,Q46&lt;=100%),6000000,IF(Q46&gt;100%,8000000,0))))</f>
        <v>4000000</v>
      </c>
      <c r="S46" s="508">
        <f>SUM(R46,R47,R48)</f>
        <v>4500000</v>
      </c>
      <c r="T46" s="4" t="s">
        <v>23543</v>
      </c>
    </row>
    <row r="47" spans="1:23" ht="19.5" hidden="1" customHeight="1" thickBot="1" x14ac:dyDescent="0.35">
      <c r="A47" s="506"/>
      <c r="B47" s="553"/>
      <c r="C47" s="500"/>
      <c r="D47" s="500"/>
      <c r="E47" s="503"/>
      <c r="F47" s="327" t="s">
        <v>87</v>
      </c>
      <c r="G47" s="456">
        <v>0.9</v>
      </c>
      <c r="H47" s="442"/>
      <c r="I47" s="442"/>
      <c r="J47" s="442"/>
      <c r="K47" s="442"/>
      <c r="L47" s="458">
        <v>1</v>
      </c>
      <c r="M47" s="443"/>
      <c r="N47" s="443"/>
      <c r="O47" s="443"/>
      <c r="P47" s="443"/>
      <c r="Q47" s="476">
        <f>IF(L47=0,0,L47/G47)</f>
        <v>1.1111111111111112</v>
      </c>
      <c r="R47" s="168">
        <f>IF(Q47&gt;=90%,500000,0)</f>
        <v>500000</v>
      </c>
      <c r="S47" s="509"/>
    </row>
    <row r="48" spans="1:23" ht="14.5" hidden="1" customHeight="1" thickBot="1" x14ac:dyDescent="0.35">
      <c r="A48" s="507"/>
      <c r="B48" s="554"/>
      <c r="C48" s="501"/>
      <c r="D48" s="501"/>
      <c r="E48" s="504"/>
      <c r="F48" s="444" t="s">
        <v>88</v>
      </c>
      <c r="G48" s="445">
        <v>0</v>
      </c>
      <c r="H48" s="446"/>
      <c r="I48" s="446"/>
      <c r="J48" s="446"/>
      <c r="K48" s="446"/>
      <c r="L48" s="378">
        <f>IF(E46="GS",SUMIFS(Table4[Đếm],Table4[Giám sát],'Thị trường'!C46),SUMIFS(Table4[Đếm],Table4[Nhân viên],'Thị trường'!C46))</f>
        <v>0</v>
      </c>
      <c r="M48" s="447"/>
      <c r="N48" s="447"/>
      <c r="O48" s="447"/>
      <c r="P48" s="447"/>
      <c r="Q48" s="477">
        <f>IFERROR((L48/G48),0)</f>
        <v>0</v>
      </c>
      <c r="R48" s="373">
        <f>IF(L48&gt;0,500000,0)</f>
        <v>0</v>
      </c>
      <c r="S48" s="510"/>
    </row>
    <row r="49" spans="1:21" ht="14.5" thickBot="1" x14ac:dyDescent="0.35">
      <c r="A49" s="511">
        <v>16</v>
      </c>
      <c r="B49" s="563">
        <v>90024359</v>
      </c>
      <c r="C49" s="517" t="s">
        <v>103</v>
      </c>
      <c r="D49" s="517" t="s">
        <v>90</v>
      </c>
      <c r="E49" s="514" t="s">
        <v>91</v>
      </c>
      <c r="F49" s="448" t="s">
        <v>86</v>
      </c>
      <c r="G49" s="449">
        <f>SUM(H49:K49)</f>
        <v>150</v>
      </c>
      <c r="H49" s="289">
        <f>IF(E49="GS",SUMIFS(Chitieu[Chỉ tiêu],Chitieu[GS],'Thị trường'!C49,Chitieu[[qui đổi ]],'Thị trường'!$H$3),SUMIFS(Chitieu[Chỉ tiêu],Chitieu[NV],'Thị trường'!C49,Chitieu[[qui đổi ]],'Thị trường'!$H$3))</f>
        <v>0</v>
      </c>
      <c r="I49" s="289">
        <f>IF(E49="GS",SUMIFS(Chitieu[Chỉ tiêu],Chitieu[GS],'Thị trường'!C49,Chitieu[[qui đổi ]],'Thị trường'!$I$3),SUMIFS(Chitieu[Chỉ tiêu],Chitieu[NV],'Thị trường'!C49,Chitieu[[qui đổi ]],'Thị trường'!$I$3))</f>
        <v>150</v>
      </c>
      <c r="J49" s="289">
        <f>IF(E49="GS",SUMIFS(Chitieu[Chỉ tiêu],Chitieu[GS],'Thị trường'!C49,Chitieu[[qui đổi ]],'Thị trường'!$J$3),SUMIFS(Chitieu[Chỉ tiêu],Chitieu[NV],'Thị trường'!C49,Chitieu[[qui đổi ]],'Thị trường'!$J$3))</f>
        <v>0</v>
      </c>
      <c r="K49" s="289">
        <f>IF(E49="GS",SUMIFS(Chitieu[Chỉ tiêu],Chitieu[GS],'Thị trường'!C49,Chitieu[[qui đổi ]],'Thị trường'!$K$3),SUMIFS(Chitieu[Chỉ tiêu],Chitieu[NV],'Thị trường'!C49,Chitieu[[qui đổi ]],'Thị trường'!$K$3))</f>
        <v>0</v>
      </c>
      <c r="L49" s="463">
        <f>SUM(M49:P49)</f>
        <v>175.47</v>
      </c>
      <c r="M49" s="290">
        <f>IF(E49="GS",SUMIFS(Chitieu[Thực hiện],Chitieu[GS],'Thị trường'!C49,Chitieu[[qui đổi ]],'Thị trường'!$M$3),SUMIFS(Chitieu[Thực hiện],Chitieu[NV],'Thị trường'!C49,Chitieu[[qui đổi ]],'Thị trường'!$M$3))</f>
        <v>0</v>
      </c>
      <c r="N49" s="290">
        <f>IF(E49="GS",SUMIFS(Chitieu[Thực hiện],Chitieu[GS],'Thị trường'!C49,Chitieu[[qui đổi ]],'Thị trường'!$N$3),SUMIFS(Chitieu[Thực hiện],Chitieu[NV],'Thị trường'!C49,Chitieu[[qui đổi ]],'Thị trường'!$N$3))</f>
        <v>175.47</v>
      </c>
      <c r="O49" s="290">
        <f>IF(E49="GS",SUMIFS(Chitieu[Thực hiện],Chitieu[GS],'Thị trường'!C49,Chitieu[[qui đổi ]],'Thị trường'!$O$3),SUMIFS(Chitieu[Thực hiện],Chitieu[NV],'Thị trường'!C49,Chitieu[[qui đổi ]],'Thị trường'!$O$3))</f>
        <v>0</v>
      </c>
      <c r="P49" s="357">
        <f>IF(E49="GS",SUMIFS(Chitieu[Thực hiện],Chitieu[GS],'Thị trường'!C49,Chitieu[[qui đổi ]],'Thị trường'!$P$3),SUMIFS(Chitieu[Thực hiện],Chitieu[NV],'Thị trường'!C49,Chitieu[[qui đổi ]],'Thị trường'!$P$3))</f>
        <v>0</v>
      </c>
      <c r="Q49" s="355">
        <f>IFERROR((L49/G49),0)</f>
        <v>1.1698</v>
      </c>
      <c r="R49" s="288">
        <f>IF(AND(Q49&gt;=70%,Q49&lt;=80%),3000000,IF(AND(Q49&gt;80%,Q49&lt;=95%),4000000,IF(AND(Q49&gt;95%,Q49&lt;=100%),6000000,IF(Q49&gt;100%,8000000,0))))</f>
        <v>8000000</v>
      </c>
      <c r="S49" s="566">
        <f>SUM(R49,R50,R51)</f>
        <v>9000000</v>
      </c>
      <c r="T49" s="4" t="s">
        <v>23543</v>
      </c>
    </row>
    <row r="50" spans="1:21" ht="14.5" hidden="1" customHeight="1" x14ac:dyDescent="0.35">
      <c r="A50" s="512"/>
      <c r="B50" s="564"/>
      <c r="C50" s="520"/>
      <c r="D50" s="518"/>
      <c r="E50" s="515"/>
      <c r="F50" s="308" t="s">
        <v>87</v>
      </c>
      <c r="G50" s="450">
        <v>0.9</v>
      </c>
      <c r="H50" s="451"/>
      <c r="I50" s="451"/>
      <c r="J50" s="451"/>
      <c r="K50" s="451"/>
      <c r="L50" s="459">
        <v>1</v>
      </c>
      <c r="M50" s="451"/>
      <c r="N50" s="451"/>
      <c r="O50" s="451"/>
      <c r="P50" s="451"/>
      <c r="Q50" s="478">
        <f t="shared" ref="Q50" si="4">IF(L50=0,0,L50/G50)</f>
        <v>1.1111111111111112</v>
      </c>
      <c r="R50" s="97">
        <f>IF(Q50&gt;=90%,500000,0)</f>
        <v>500000</v>
      </c>
      <c r="S50" s="567"/>
    </row>
    <row r="51" spans="1:21" ht="14.5" hidden="1" customHeight="1" thickBot="1" x14ac:dyDescent="0.35">
      <c r="A51" s="513"/>
      <c r="B51" s="565"/>
      <c r="C51" s="521"/>
      <c r="D51" s="519"/>
      <c r="E51" s="516"/>
      <c r="F51" s="452" t="s">
        <v>88</v>
      </c>
      <c r="G51" s="453">
        <v>0</v>
      </c>
      <c r="H51" s="454"/>
      <c r="I51" s="454"/>
      <c r="J51" s="454"/>
      <c r="K51" s="454"/>
      <c r="L51" s="360">
        <f>IF(E49="GS",SUMIFS(Table4[Đếm],Table4[Giám sát],'Thị trường'!C49),SUMIFS(Table4[Đếm],Table4[Nhân viên],'Thị trường'!C49))</f>
        <v>1</v>
      </c>
      <c r="M51" s="454"/>
      <c r="N51" s="454"/>
      <c r="O51" s="454"/>
      <c r="P51" s="454"/>
      <c r="Q51" s="479">
        <f>IFERROR((L51/G51),0)</f>
        <v>0</v>
      </c>
      <c r="R51" s="455">
        <f>IF(L51&gt;0,500000,0)</f>
        <v>500000</v>
      </c>
      <c r="S51" s="568"/>
    </row>
    <row r="52" spans="1:21" ht="14.5" thickBot="1" x14ac:dyDescent="0.35">
      <c r="A52" s="505">
        <v>17</v>
      </c>
      <c r="B52" s="552">
        <v>0</v>
      </c>
      <c r="C52" s="499" t="s">
        <v>106</v>
      </c>
      <c r="D52" s="499" t="s">
        <v>90</v>
      </c>
      <c r="E52" s="569" t="s">
        <v>91</v>
      </c>
      <c r="F52" s="438" t="s">
        <v>86</v>
      </c>
      <c r="G52" s="365">
        <f>SUM(H52:K52)</f>
        <v>700</v>
      </c>
      <c r="H52" s="366">
        <f>IF(E52="GS",SUMIFS(Chitieu[Chỉ tiêu],Chitieu[GS],'Thị trường'!C52,Chitieu[[qui đổi ]],'Thị trường'!$H$3),SUMIFS(Chitieu[Chỉ tiêu],Chitieu[NV],'Thị trường'!C52,Chitieu[[qui đổi ]],'Thị trường'!$H$3))</f>
        <v>700</v>
      </c>
      <c r="I52" s="366">
        <f>IF(E52="GS",SUMIFS(Chitieu[Chỉ tiêu],Chitieu[GS],'Thị trường'!C52,Chitieu[[qui đổi ]],'Thị trường'!$I$3),SUMIFS(Chitieu[Chỉ tiêu],Chitieu[NV],'Thị trường'!C52,Chitieu[[qui đổi ]],'Thị trường'!$I$3))</f>
        <v>0</v>
      </c>
      <c r="J52" s="366">
        <f>IF(E52="GS",SUMIFS(Chitieu[Chỉ tiêu],Chitieu[GS],'Thị trường'!C52,Chitieu[[qui đổi ]],'Thị trường'!$J$3),SUMIFS(Chitieu[Chỉ tiêu],Chitieu[NV],'Thị trường'!C52,Chitieu[[qui đổi ]],'Thị trường'!$J$3))</f>
        <v>0</v>
      </c>
      <c r="K52" s="366">
        <f>IF(E52="GS",SUMIFS(Chitieu[Chỉ tiêu],Chitieu[GS],'Thị trường'!C52,Chitieu[[qui đổi ]],'Thị trường'!$K$3),SUMIFS(Chitieu[Chỉ tiêu],Chitieu[NV],'Thị trường'!C52,Chitieu[[qui đổi ]],'Thị trường'!$K$3))</f>
        <v>0</v>
      </c>
      <c r="L52" s="431">
        <f>SUM(M52:P52)</f>
        <v>88.123999999999995</v>
      </c>
      <c r="M52" s="367">
        <f>IF(E52="GS",SUMIFS(Chitieu[Thực hiện],Chitieu[GS],'Thị trường'!C52,Chitieu[[qui đổi ]],'Thị trường'!$M$3),SUMIFS(Chitieu[Thực hiện],Chitieu[NV],'Thị trường'!C52,Chitieu[[qui đổi ]],'Thị trường'!$M$3))</f>
        <v>88.123999999999995</v>
      </c>
      <c r="N52" s="367">
        <f>IF(E52="GS",SUMIFS(Chitieu[Thực hiện],Chitieu[GS],'Thị trường'!C52,Chitieu[[qui đổi ]],'Thị trường'!$N$3),SUMIFS(Chitieu[Thực hiện],Chitieu[NV],'Thị trường'!C52,Chitieu[[qui đổi ]],'Thị trường'!$N$3))</f>
        <v>0</v>
      </c>
      <c r="O52" s="367">
        <f>IF(E52="GS",SUMIFS(Chitieu[Thực hiện],Chitieu[GS],'Thị trường'!C52,Chitieu[[qui đổi ]],'Thị trường'!$O$3),SUMIFS(Chitieu[Thực hiện],Chitieu[NV],'Thị trường'!C52,Chitieu[[qui đổi ]],'Thị trường'!$O$3))</f>
        <v>0</v>
      </c>
      <c r="P52" s="368">
        <f>IF(E52="GS",SUMIFS(Chitieu[Thực hiện],Chitieu[GS],'Thị trường'!C52,Chitieu[[qui đổi ]],'Thị trường'!$P$3),SUMIFS(Chitieu[Thực hiện],Chitieu[NV],'Thị trường'!C52,Chitieu[[qui đổi ]],'Thị trường'!$P$3))</f>
        <v>0</v>
      </c>
      <c r="Q52" s="475">
        <f>IFERROR((L52/G52),0)</f>
        <v>0.12589142857142857</v>
      </c>
      <c r="R52" s="363"/>
      <c r="S52" s="508">
        <f>SUM(R52,R53,R54)</f>
        <v>0</v>
      </c>
    </row>
    <row r="53" spans="1:21" ht="14.5" hidden="1" customHeight="1" x14ac:dyDescent="0.35">
      <c r="A53" s="506"/>
      <c r="B53" s="553"/>
      <c r="C53" s="500"/>
      <c r="D53" s="500"/>
      <c r="E53" s="570"/>
      <c r="F53" s="327" t="s">
        <v>87</v>
      </c>
      <c r="G53" s="369">
        <v>0.9</v>
      </c>
      <c r="H53" s="169"/>
      <c r="I53" s="169"/>
      <c r="J53" s="169"/>
      <c r="K53" s="370"/>
      <c r="L53" s="371">
        <v>0</v>
      </c>
      <c r="M53" s="170"/>
      <c r="N53" s="170"/>
      <c r="O53" s="170"/>
      <c r="P53" s="372"/>
      <c r="Q53" s="476">
        <f t="shared" ref="Q53" si="5">IF(L53=0,0,L53/G53)</f>
        <v>0</v>
      </c>
      <c r="R53" s="168"/>
      <c r="S53" s="509"/>
    </row>
    <row r="54" spans="1:21" ht="14.5" hidden="1" customHeight="1" thickBot="1" x14ac:dyDescent="0.35">
      <c r="A54" s="507"/>
      <c r="B54" s="554"/>
      <c r="C54" s="501"/>
      <c r="D54" s="501"/>
      <c r="E54" s="571"/>
      <c r="F54" s="440" t="s">
        <v>88</v>
      </c>
      <c r="G54" s="375">
        <v>0</v>
      </c>
      <c r="H54" s="376"/>
      <c r="I54" s="376"/>
      <c r="J54" s="376"/>
      <c r="K54" s="377"/>
      <c r="L54" s="378">
        <f>IF(E52="GS",SUMIFS(Table4[Đếm],Table4[Giám sát],'Thị trường'!C52),SUMIFS(Table4[Đếm],Table4[Nhân viên],'Thị trường'!C52))</f>
        <v>0</v>
      </c>
      <c r="M54" s="379"/>
      <c r="N54" s="379"/>
      <c r="O54" s="379"/>
      <c r="P54" s="380"/>
      <c r="Q54" s="477">
        <f>IFERROR((L54/G54),0)</f>
        <v>0</v>
      </c>
      <c r="R54" s="373"/>
      <c r="S54" s="510"/>
    </row>
    <row r="55" spans="1:21" x14ac:dyDescent="0.3">
      <c r="A55" s="511">
        <v>18</v>
      </c>
      <c r="B55" s="563">
        <v>90026610</v>
      </c>
      <c r="C55" s="517" t="s">
        <v>2260</v>
      </c>
      <c r="D55" s="517" t="s">
        <v>12</v>
      </c>
      <c r="E55" s="514" t="s">
        <v>93</v>
      </c>
      <c r="F55" s="448" t="s">
        <v>86</v>
      </c>
      <c r="G55" s="449">
        <f>G4+G13</f>
        <v>1965</v>
      </c>
      <c r="H55" s="289">
        <f>H4+H13</f>
        <v>200</v>
      </c>
      <c r="I55" s="289">
        <f t="shared" ref="I55:K55" si="6">I4+I13</f>
        <v>1715</v>
      </c>
      <c r="J55" s="289">
        <f t="shared" si="6"/>
        <v>50</v>
      </c>
      <c r="K55" s="289">
        <f t="shared" si="6"/>
        <v>0</v>
      </c>
      <c r="L55" s="463">
        <f>L4+L13</f>
        <v>1659.9148</v>
      </c>
      <c r="M55" s="463">
        <f t="shared" ref="M55:P55" si="7">M4+M13</f>
        <v>94.353999999999999</v>
      </c>
      <c r="N55" s="463">
        <f t="shared" si="7"/>
        <v>1562.0347999999999</v>
      </c>
      <c r="O55" s="463">
        <f t="shared" si="7"/>
        <v>3.5259999999999998</v>
      </c>
      <c r="P55" s="463">
        <f t="shared" si="7"/>
        <v>0</v>
      </c>
      <c r="Q55" s="355">
        <f>IFERROR((L55/G55),0)</f>
        <v>0.84474035623409671</v>
      </c>
      <c r="R55" s="288">
        <f>IF(AND(Q55&gt;=70%,Q55&lt;=80%),4000000,IF(AND(Q55&gt;80%,Q55&lt;=95%),5000000,IF(AND(Q55&gt;95%,Q55&lt;=100%),7000000,IF(Q55&gt;100%,9000000,0))))</f>
        <v>5000000</v>
      </c>
      <c r="S55" s="566">
        <f>SUM(R55,R56,R57)</f>
        <v>6000000</v>
      </c>
      <c r="T55" s="4" t="s">
        <v>23543</v>
      </c>
      <c r="U55" s="4" t="s">
        <v>23544</v>
      </c>
    </row>
    <row r="56" spans="1:21" hidden="1" x14ac:dyDescent="0.3">
      <c r="A56" s="512"/>
      <c r="B56" s="564"/>
      <c r="C56" s="520"/>
      <c r="D56" s="518"/>
      <c r="E56" s="515"/>
      <c r="F56" s="308" t="s">
        <v>87</v>
      </c>
      <c r="G56" s="450">
        <v>0.9</v>
      </c>
      <c r="H56" s="451"/>
      <c r="I56" s="451"/>
      <c r="J56" s="451"/>
      <c r="K56" s="451"/>
      <c r="L56" s="459">
        <v>0.94</v>
      </c>
      <c r="M56" s="451"/>
      <c r="N56" s="451"/>
      <c r="O56" s="451"/>
      <c r="P56" s="451"/>
      <c r="Q56" s="478">
        <f t="shared" ref="Q56" si="8">IF(L56=0,0,L56/G56)</f>
        <v>1.0444444444444443</v>
      </c>
      <c r="R56" s="97">
        <f>IF(Q56&gt;=90%,500000,0)</f>
        <v>500000</v>
      </c>
      <c r="S56" s="567"/>
    </row>
    <row r="57" spans="1:21" ht="14.5" hidden="1" thickBot="1" x14ac:dyDescent="0.35">
      <c r="A57" s="513"/>
      <c r="B57" s="565"/>
      <c r="C57" s="521"/>
      <c r="D57" s="519"/>
      <c r="E57" s="516"/>
      <c r="F57" s="452" t="s">
        <v>88</v>
      </c>
      <c r="G57" s="453">
        <f>G6+G15</f>
        <v>0</v>
      </c>
      <c r="H57" s="454"/>
      <c r="I57" s="454"/>
      <c r="J57" s="454"/>
      <c r="K57" s="454"/>
      <c r="L57" s="360">
        <f>L6+L15</f>
        <v>11</v>
      </c>
      <c r="M57" s="454"/>
      <c r="N57" s="454"/>
      <c r="O57" s="454"/>
      <c r="P57" s="454"/>
      <c r="Q57" s="479">
        <f>IFERROR((L57/G57),0)</f>
        <v>0</v>
      </c>
      <c r="R57" s="455">
        <f>IF(L57&gt;0,500000,0)</f>
        <v>500000</v>
      </c>
      <c r="S57" s="568"/>
    </row>
    <row r="62" spans="1:21" x14ac:dyDescent="0.3">
      <c r="Q62" s="480"/>
    </row>
    <row r="65" spans="6:6" x14ac:dyDescent="0.3">
      <c r="F65" s="410"/>
    </row>
  </sheetData>
  <autoFilter ref="A3:XEW57" xr:uid="{319BEF62-36BB-453D-96AC-7A857621F965}">
    <filterColumn colId="5">
      <filters>
        <filter val="Sản lượng tất cả sản phẩm rPET, rHDPE, rPP"/>
      </filters>
    </filterColumn>
  </autoFilter>
  <mergeCells count="25718">
    <mergeCell ref="A55:A57"/>
    <mergeCell ref="B55:B57"/>
    <mergeCell ref="C55:C57"/>
    <mergeCell ref="D55:D57"/>
    <mergeCell ref="E55:E57"/>
    <mergeCell ref="S55:S57"/>
    <mergeCell ref="E37:E39"/>
    <mergeCell ref="E34:E36"/>
    <mergeCell ref="E31:E33"/>
    <mergeCell ref="E28:E30"/>
    <mergeCell ref="E25:E27"/>
    <mergeCell ref="E22:E24"/>
    <mergeCell ref="E19:E21"/>
    <mergeCell ref="E16:E18"/>
    <mergeCell ref="E13:E15"/>
    <mergeCell ref="E10:E12"/>
    <mergeCell ref="E7:E9"/>
    <mergeCell ref="E4:E6"/>
    <mergeCell ref="A52:A54"/>
    <mergeCell ref="B52:B54"/>
    <mergeCell ref="C52:C54"/>
    <mergeCell ref="D52:D54"/>
    <mergeCell ref="E52:E54"/>
    <mergeCell ref="S49:S51"/>
    <mergeCell ref="B49:B51"/>
    <mergeCell ref="G2:K2"/>
    <mergeCell ref="L2:P2"/>
    <mergeCell ref="A22:A24"/>
    <mergeCell ref="B10:B12"/>
    <mergeCell ref="B25:B27"/>
    <mergeCell ref="C25:C27"/>
    <mergeCell ref="D25:D27"/>
    <mergeCell ref="S13:S15"/>
    <mergeCell ref="A13:A15"/>
    <mergeCell ref="B13:B15"/>
    <mergeCell ref="C13:C15"/>
    <mergeCell ref="D13:D15"/>
    <mergeCell ref="A16:A18"/>
    <mergeCell ref="B16:B18"/>
    <mergeCell ref="C16:C18"/>
    <mergeCell ref="D16:D18"/>
    <mergeCell ref="D40:D42"/>
    <mergeCell ref="S25:S27"/>
    <mergeCell ref="A19:A21"/>
    <mergeCell ref="B19:B21"/>
    <mergeCell ref="C19:C21"/>
    <mergeCell ref="D19:D21"/>
    <mergeCell ref="A25:A27"/>
    <mergeCell ref="S16:S18"/>
    <mergeCell ref="C22:C24"/>
    <mergeCell ref="B22:B24"/>
    <mergeCell ref="D22:D24"/>
    <mergeCell ref="S22:S24"/>
    <mergeCell ref="S19:S21"/>
    <mergeCell ref="B31:B33"/>
    <mergeCell ref="C31:C33"/>
    <mergeCell ref="D31:D33"/>
    <mergeCell ref="S34:S36"/>
    <mergeCell ref="A37:A39"/>
    <mergeCell ref="B37:B39"/>
    <mergeCell ref="C37:C39"/>
    <mergeCell ref="D37:D39"/>
    <mergeCell ref="C40:C42"/>
    <mergeCell ref="S40:S42"/>
    <mergeCell ref="A40:A42"/>
    <mergeCell ref="B40:B42"/>
    <mergeCell ref="E40:E42"/>
    <mergeCell ref="S52:S54"/>
    <mergeCell ref="C46:C48"/>
    <mergeCell ref="B46:B48"/>
    <mergeCell ref="FW4:FW6"/>
    <mergeCell ref="FX4:FX6"/>
    <mergeCell ref="FY4:FY6"/>
    <mergeCell ref="FZ4:FZ6"/>
    <mergeCell ref="GA4:GA6"/>
    <mergeCell ref="GO4:GO6"/>
    <mergeCell ref="GP4:GP6"/>
    <mergeCell ref="GQ4:GQ6"/>
    <mergeCell ref="GR4:GR6"/>
    <mergeCell ref="FR4:FR6"/>
    <mergeCell ref="FS4:FS6"/>
    <mergeCell ref="FT4:FT6"/>
    <mergeCell ref="BP10:BP12"/>
    <mergeCell ref="CD10:CD12"/>
    <mergeCell ref="CE10:CE12"/>
    <mergeCell ref="S37:S39"/>
    <mergeCell ref="D34:D36"/>
    <mergeCell ref="B34:B36"/>
    <mergeCell ref="C34:C36"/>
    <mergeCell ref="S4:S6"/>
    <mergeCell ref="A7:A9"/>
    <mergeCell ref="B7:B9"/>
    <mergeCell ref="C7:C9"/>
    <mergeCell ref="D7:D9"/>
    <mergeCell ref="S7:S9"/>
    <mergeCell ref="S10:S12"/>
    <mergeCell ref="A4:A6"/>
    <mergeCell ref="B4:B6"/>
    <mergeCell ref="C4:C6"/>
    <mergeCell ref="D4:D6"/>
    <mergeCell ref="A10:A12"/>
    <mergeCell ref="BL4:BL6"/>
    <mergeCell ref="BM4:BM6"/>
    <mergeCell ref="BN4:BN6"/>
    <mergeCell ref="A34:A36"/>
    <mergeCell ref="S28:S30"/>
    <mergeCell ref="D10:D12"/>
    <mergeCell ref="C10:C12"/>
    <mergeCell ref="A31:A33"/>
    <mergeCell ref="S31:S33"/>
    <mergeCell ref="A28:A30"/>
    <mergeCell ref="B28:B30"/>
    <mergeCell ref="C28:C30"/>
    <mergeCell ref="D28:D30"/>
    <mergeCell ref="CL10:CL12"/>
    <mergeCell ref="CM10:CM12"/>
    <mergeCell ref="DA10:DA12"/>
    <mergeCell ref="DB10:DB12"/>
    <mergeCell ref="DC10:DC12"/>
    <mergeCell ref="DD10:DD12"/>
    <mergeCell ref="DF10:DF12"/>
    <mergeCell ref="DH13:DH15"/>
    <mergeCell ref="DI13:DI15"/>
    <mergeCell ref="DJ13:DJ15"/>
    <mergeCell ref="DX13:DX15"/>
    <mergeCell ref="DY13:DY15"/>
    <mergeCell ref="DZ13:DZ15"/>
    <mergeCell ref="EA13:EA15"/>
    <mergeCell ref="EC13:EC15"/>
    <mergeCell ref="CF4:CF6"/>
    <mergeCell ref="CG4:CG6"/>
    <mergeCell ref="DF4:DF6"/>
    <mergeCell ref="DG4:DG6"/>
    <mergeCell ref="DH4:DH6"/>
    <mergeCell ref="DX4:DX6"/>
    <mergeCell ref="DY4:DY6"/>
    <mergeCell ref="DZ4:DZ6"/>
    <mergeCell ref="EA4:EA6"/>
    <mergeCell ref="CI4:CI6"/>
    <mergeCell ref="CJ4:CJ6"/>
    <mergeCell ref="CK4:CK6"/>
    <mergeCell ref="CL4:CL6"/>
    <mergeCell ref="CM4:CM6"/>
    <mergeCell ref="DA4:DA6"/>
    <mergeCell ref="DB4:DB6"/>
    <mergeCell ref="DC4:DC6"/>
    <mergeCell ref="DD4:DD6"/>
    <mergeCell ref="CF10:CF12"/>
    <mergeCell ref="CG10:CG12"/>
    <mergeCell ref="CI10:CI12"/>
    <mergeCell ref="DB13:DB15"/>
    <mergeCell ref="DC13:DC15"/>
    <mergeCell ref="DD13:DD15"/>
    <mergeCell ref="DF13:DF15"/>
    <mergeCell ref="DG13:DG15"/>
    <mergeCell ref="CE13:CE15"/>
    <mergeCell ref="CF13:CF15"/>
    <mergeCell ref="CG13:CG15"/>
    <mergeCell ref="CI13:CI15"/>
    <mergeCell ref="CJ13:CJ15"/>
    <mergeCell ref="BO4:BO6"/>
    <mergeCell ref="BP4:BP6"/>
    <mergeCell ref="CD4:CD6"/>
    <mergeCell ref="BN13:BN15"/>
    <mergeCell ref="BO13:BO15"/>
    <mergeCell ref="BP13:BP15"/>
    <mergeCell ref="CD13:CD15"/>
    <mergeCell ref="BP16:BP18"/>
    <mergeCell ref="CD16:CD18"/>
    <mergeCell ref="EZ4:EZ6"/>
    <mergeCell ref="FA4:FA6"/>
    <mergeCell ref="FB4:FB6"/>
    <mergeCell ref="FC4:FC6"/>
    <mergeCell ref="FD4:FD6"/>
    <mergeCell ref="DG10:DG12"/>
    <mergeCell ref="DH10:DH12"/>
    <mergeCell ref="DI10:DI12"/>
    <mergeCell ref="DJ10:DJ12"/>
    <mergeCell ref="DX10:DX12"/>
    <mergeCell ref="DY10:DY12"/>
    <mergeCell ref="DZ10:DZ12"/>
    <mergeCell ref="EA10:EA12"/>
    <mergeCell ref="EC10:EC12"/>
    <mergeCell ref="CJ10:CJ12"/>
    <mergeCell ref="CK10:CK12"/>
    <mergeCell ref="AO4:AO6"/>
    <mergeCell ref="AP4:AP6"/>
    <mergeCell ref="AQ4:AQ6"/>
    <mergeCell ref="AR4:AR6"/>
    <mergeCell ref="AS4:AS6"/>
    <mergeCell ref="BG4:BG6"/>
    <mergeCell ref="BH4:BH6"/>
    <mergeCell ref="BI4:BI6"/>
    <mergeCell ref="BJ4:BJ6"/>
    <mergeCell ref="T4:T6"/>
    <mergeCell ref="U4:U6"/>
    <mergeCell ref="V4:V6"/>
    <mergeCell ref="AJ4:AJ6"/>
    <mergeCell ref="AK4:AK6"/>
    <mergeCell ref="AL4:AL6"/>
    <mergeCell ref="AM4:AM6"/>
    <mergeCell ref="BM10:BM12"/>
    <mergeCell ref="BN10:BN12"/>
    <mergeCell ref="BO10:BO12"/>
    <mergeCell ref="FD16:FD18"/>
    <mergeCell ref="ED13:ED15"/>
    <mergeCell ref="CK13:CK15"/>
    <mergeCell ref="CL13:CL15"/>
    <mergeCell ref="CM13:CM15"/>
    <mergeCell ref="DA13:DA15"/>
    <mergeCell ref="CE4:CE6"/>
    <mergeCell ref="EE13:EE15"/>
    <mergeCell ref="EF13:EF15"/>
    <mergeCell ref="EG13:EG15"/>
    <mergeCell ref="EU13:EU15"/>
    <mergeCell ref="EV13:EV15"/>
    <mergeCell ref="EW13:EW15"/>
    <mergeCell ref="EX13:EX15"/>
    <mergeCell ref="EZ13:EZ15"/>
    <mergeCell ref="FA13:FA15"/>
    <mergeCell ref="DJ16:DJ18"/>
    <mergeCell ref="DX16:DX18"/>
    <mergeCell ref="DY16:DY18"/>
    <mergeCell ref="DZ16:DZ18"/>
    <mergeCell ref="EA16:EA18"/>
    <mergeCell ref="EC16:EC18"/>
    <mergeCell ref="ED16:ED18"/>
    <mergeCell ref="EE16:EE18"/>
    <mergeCell ref="EF16:EF18"/>
    <mergeCell ref="DI4:DI6"/>
    <mergeCell ref="DJ4:DJ6"/>
    <mergeCell ref="FU4:FU6"/>
    <mergeCell ref="EC4:EC6"/>
    <mergeCell ref="ED4:ED6"/>
    <mergeCell ref="EE4:EE6"/>
    <mergeCell ref="EF4:EF6"/>
    <mergeCell ref="EG4:EG6"/>
    <mergeCell ref="EU4:EU6"/>
    <mergeCell ref="EV4:EV6"/>
    <mergeCell ref="EW4:EW6"/>
    <mergeCell ref="EX4:EX6"/>
    <mergeCell ref="LE4:LE6"/>
    <mergeCell ref="LF4:LF6"/>
    <mergeCell ref="LG4:LG6"/>
    <mergeCell ref="LH4:LH6"/>
    <mergeCell ref="LI4:LI6"/>
    <mergeCell ref="LW4:LW6"/>
    <mergeCell ref="LX4:LX6"/>
    <mergeCell ref="LY4:LY6"/>
    <mergeCell ref="LZ4:LZ6"/>
    <mergeCell ref="KH4:KH6"/>
    <mergeCell ref="KI4:KI6"/>
    <mergeCell ref="KJ4:KJ6"/>
    <mergeCell ref="KK4:KK6"/>
    <mergeCell ref="KL4:KL6"/>
    <mergeCell ref="KZ4:KZ6"/>
    <mergeCell ref="LA4:LA6"/>
    <mergeCell ref="LB4:LB6"/>
    <mergeCell ref="LC4:LC6"/>
    <mergeCell ref="JK4:JK6"/>
    <mergeCell ref="JL4:JL6"/>
    <mergeCell ref="JM4:JM6"/>
    <mergeCell ref="JN4:JN6"/>
    <mergeCell ref="JO4:JO6"/>
    <mergeCell ref="KC4:KC6"/>
    <mergeCell ref="KD4:KD6"/>
    <mergeCell ref="KE4:KE6"/>
    <mergeCell ref="KF4:KF6"/>
    <mergeCell ref="IP4:IP6"/>
    <mergeCell ref="IQ4:IQ6"/>
    <mergeCell ref="IR4:IR6"/>
    <mergeCell ref="JF4:JF6"/>
    <mergeCell ref="JG4:JG6"/>
    <mergeCell ref="JH4:JH6"/>
    <mergeCell ref="JI4:JI6"/>
    <mergeCell ref="IN4:IN6"/>
    <mergeCell ref="IO4:IO6"/>
    <mergeCell ref="HQ4:HQ6"/>
    <mergeCell ref="HR4:HR6"/>
    <mergeCell ref="HS4:HS6"/>
    <mergeCell ref="HT4:HT6"/>
    <mergeCell ref="HU4:HU6"/>
    <mergeCell ref="II4:II6"/>
    <mergeCell ref="IJ4:IJ6"/>
    <mergeCell ref="IK4:IK6"/>
    <mergeCell ref="IL4:IL6"/>
    <mergeCell ref="GT4:GT6"/>
    <mergeCell ref="GU4:GU6"/>
    <mergeCell ref="GV4:GV6"/>
    <mergeCell ref="GW4:GW6"/>
    <mergeCell ref="GX4:GX6"/>
    <mergeCell ref="HL4:HL6"/>
    <mergeCell ref="HM4:HM6"/>
    <mergeCell ref="HN4:HN6"/>
    <mergeCell ref="HO4:HO6"/>
    <mergeCell ref="OS4:OS6"/>
    <mergeCell ref="OT4:OT6"/>
    <mergeCell ref="OU4:OU6"/>
    <mergeCell ref="OV4:OV6"/>
    <mergeCell ref="OW4:OW6"/>
    <mergeCell ref="PK4:PK6"/>
    <mergeCell ref="PL4:PL6"/>
    <mergeCell ref="PM4:PM6"/>
    <mergeCell ref="PN4:PN6"/>
    <mergeCell ref="NV4:NV6"/>
    <mergeCell ref="NW4:NW6"/>
    <mergeCell ref="NX4:NX6"/>
    <mergeCell ref="NY4:NY6"/>
    <mergeCell ref="NZ4:NZ6"/>
    <mergeCell ref="ON4:ON6"/>
    <mergeCell ref="OO4:OO6"/>
    <mergeCell ref="OP4:OP6"/>
    <mergeCell ref="OQ4:OQ6"/>
    <mergeCell ref="MY4:MY6"/>
    <mergeCell ref="MZ4:MZ6"/>
    <mergeCell ref="NA4:NA6"/>
    <mergeCell ref="NB4:NB6"/>
    <mergeCell ref="NC4:NC6"/>
    <mergeCell ref="NQ4:NQ6"/>
    <mergeCell ref="NR4:NR6"/>
    <mergeCell ref="NS4:NS6"/>
    <mergeCell ref="NT4:NT6"/>
    <mergeCell ref="MB4:MB6"/>
    <mergeCell ref="MC4:MC6"/>
    <mergeCell ref="MD4:MD6"/>
    <mergeCell ref="ME4:ME6"/>
    <mergeCell ref="MF4:MF6"/>
    <mergeCell ref="MT4:MT6"/>
    <mergeCell ref="MU4:MU6"/>
    <mergeCell ref="MV4:MV6"/>
    <mergeCell ref="MW4:MW6"/>
    <mergeCell ref="SG4:SG6"/>
    <mergeCell ref="SH4:SH6"/>
    <mergeCell ref="SI4:SI6"/>
    <mergeCell ref="SJ4:SJ6"/>
    <mergeCell ref="SK4:SK6"/>
    <mergeCell ref="SY4:SY6"/>
    <mergeCell ref="SZ4:SZ6"/>
    <mergeCell ref="TA4:TA6"/>
    <mergeCell ref="TB4:TB6"/>
    <mergeCell ref="RJ4:RJ6"/>
    <mergeCell ref="RK4:RK6"/>
    <mergeCell ref="RL4:RL6"/>
    <mergeCell ref="RM4:RM6"/>
    <mergeCell ref="RN4:RN6"/>
    <mergeCell ref="SB4:SB6"/>
    <mergeCell ref="SC4:SC6"/>
    <mergeCell ref="SD4:SD6"/>
    <mergeCell ref="SE4:SE6"/>
    <mergeCell ref="QM4:QM6"/>
    <mergeCell ref="QN4:QN6"/>
    <mergeCell ref="QO4:QO6"/>
    <mergeCell ref="QP4:QP6"/>
    <mergeCell ref="QQ4:QQ6"/>
    <mergeCell ref="RE4:RE6"/>
    <mergeCell ref="RF4:RF6"/>
    <mergeCell ref="RG4:RG6"/>
    <mergeCell ref="RH4:RH6"/>
    <mergeCell ref="PP4:PP6"/>
    <mergeCell ref="PQ4:PQ6"/>
    <mergeCell ref="PR4:PR6"/>
    <mergeCell ref="PS4:PS6"/>
    <mergeCell ref="PT4:PT6"/>
    <mergeCell ref="QH4:QH6"/>
    <mergeCell ref="QI4:QI6"/>
    <mergeCell ref="QJ4:QJ6"/>
    <mergeCell ref="QK4:QK6"/>
    <mergeCell ref="VU4:VU6"/>
    <mergeCell ref="VV4:VV6"/>
    <mergeCell ref="VW4:VW6"/>
    <mergeCell ref="VX4:VX6"/>
    <mergeCell ref="VY4:VY6"/>
    <mergeCell ref="WM4:WM6"/>
    <mergeCell ref="WN4:WN6"/>
    <mergeCell ref="WO4:WO6"/>
    <mergeCell ref="WP4:WP6"/>
    <mergeCell ref="UX4:UX6"/>
    <mergeCell ref="UY4:UY6"/>
    <mergeCell ref="UZ4:UZ6"/>
    <mergeCell ref="VA4:VA6"/>
    <mergeCell ref="VB4:VB6"/>
    <mergeCell ref="VP4:VP6"/>
    <mergeCell ref="VQ4:VQ6"/>
    <mergeCell ref="VR4:VR6"/>
    <mergeCell ref="VS4:VS6"/>
    <mergeCell ref="UA4:UA6"/>
    <mergeCell ref="UB4:UB6"/>
    <mergeCell ref="UC4:UC6"/>
    <mergeCell ref="UD4:UD6"/>
    <mergeCell ref="UE4:UE6"/>
    <mergeCell ref="US4:US6"/>
    <mergeCell ref="UT4:UT6"/>
    <mergeCell ref="UU4:UU6"/>
    <mergeCell ref="UV4:UV6"/>
    <mergeCell ref="TD4:TD6"/>
    <mergeCell ref="TE4:TE6"/>
    <mergeCell ref="TF4:TF6"/>
    <mergeCell ref="TG4:TG6"/>
    <mergeCell ref="TH4:TH6"/>
    <mergeCell ref="TV4:TV6"/>
    <mergeCell ref="TW4:TW6"/>
    <mergeCell ref="TX4:TX6"/>
    <mergeCell ref="TY4:TY6"/>
    <mergeCell ref="ZI4:ZI6"/>
    <mergeCell ref="ZJ4:ZJ6"/>
    <mergeCell ref="ZK4:ZK6"/>
    <mergeCell ref="ZL4:ZL6"/>
    <mergeCell ref="ZM4:ZM6"/>
    <mergeCell ref="AAA4:AAA6"/>
    <mergeCell ref="AAB4:AAB6"/>
    <mergeCell ref="AAC4:AAC6"/>
    <mergeCell ref="AAD4:AAD6"/>
    <mergeCell ref="YL4:YL6"/>
    <mergeCell ref="YM4:YM6"/>
    <mergeCell ref="YN4:YN6"/>
    <mergeCell ref="YO4:YO6"/>
    <mergeCell ref="YP4:YP6"/>
    <mergeCell ref="ZD4:ZD6"/>
    <mergeCell ref="ZE4:ZE6"/>
    <mergeCell ref="ZF4:ZF6"/>
    <mergeCell ref="ZG4:ZG6"/>
    <mergeCell ref="XO4:XO6"/>
    <mergeCell ref="XP4:XP6"/>
    <mergeCell ref="XQ4:XQ6"/>
    <mergeCell ref="XR4:XR6"/>
    <mergeCell ref="XS4:XS6"/>
    <mergeCell ref="YG4:YG6"/>
    <mergeCell ref="YH4:YH6"/>
    <mergeCell ref="YI4:YI6"/>
    <mergeCell ref="YJ4:YJ6"/>
    <mergeCell ref="WR4:WR6"/>
    <mergeCell ref="WS4:WS6"/>
    <mergeCell ref="WT4:WT6"/>
    <mergeCell ref="WU4:WU6"/>
    <mergeCell ref="WV4:WV6"/>
    <mergeCell ref="XJ4:XJ6"/>
    <mergeCell ref="XK4:XK6"/>
    <mergeCell ref="XL4:XL6"/>
    <mergeCell ref="XM4:XM6"/>
    <mergeCell ref="ACW4:ACW6"/>
    <mergeCell ref="ACX4:ACX6"/>
    <mergeCell ref="ACY4:ACY6"/>
    <mergeCell ref="ACZ4:ACZ6"/>
    <mergeCell ref="ADA4:ADA6"/>
    <mergeCell ref="ADO4:ADO6"/>
    <mergeCell ref="ADP4:ADP6"/>
    <mergeCell ref="ADQ4:ADQ6"/>
    <mergeCell ref="ADR4:ADR6"/>
    <mergeCell ref="ABZ4:ABZ6"/>
    <mergeCell ref="ACA4:ACA6"/>
    <mergeCell ref="ACB4:ACB6"/>
    <mergeCell ref="ACC4:ACC6"/>
    <mergeCell ref="ACD4:ACD6"/>
    <mergeCell ref="ACR4:ACR6"/>
    <mergeCell ref="ACS4:ACS6"/>
    <mergeCell ref="ACT4:ACT6"/>
    <mergeCell ref="ACU4:ACU6"/>
    <mergeCell ref="ABC4:ABC6"/>
    <mergeCell ref="ABD4:ABD6"/>
    <mergeCell ref="ABE4:ABE6"/>
    <mergeCell ref="ABF4:ABF6"/>
    <mergeCell ref="ABG4:ABG6"/>
    <mergeCell ref="ABU4:ABU6"/>
    <mergeCell ref="ABV4:ABV6"/>
    <mergeCell ref="ABW4:ABW6"/>
    <mergeCell ref="ABX4:ABX6"/>
    <mergeCell ref="AAF4:AAF6"/>
    <mergeCell ref="AAG4:AAG6"/>
    <mergeCell ref="AAH4:AAH6"/>
    <mergeCell ref="AAI4:AAI6"/>
    <mergeCell ref="AAJ4:AAJ6"/>
    <mergeCell ref="AAX4:AAX6"/>
    <mergeCell ref="AAY4:AAY6"/>
    <mergeCell ref="AAZ4:AAZ6"/>
    <mergeCell ref="ABA4:ABA6"/>
    <mergeCell ref="AGK4:AGK6"/>
    <mergeCell ref="AGL4:AGL6"/>
    <mergeCell ref="AGM4:AGM6"/>
    <mergeCell ref="AGN4:AGN6"/>
    <mergeCell ref="AGO4:AGO6"/>
    <mergeCell ref="AHC4:AHC6"/>
    <mergeCell ref="AHD4:AHD6"/>
    <mergeCell ref="AHE4:AHE6"/>
    <mergeCell ref="AHF4:AHF6"/>
    <mergeCell ref="AFN4:AFN6"/>
    <mergeCell ref="AFO4:AFO6"/>
    <mergeCell ref="AFP4:AFP6"/>
    <mergeCell ref="AFQ4:AFQ6"/>
    <mergeCell ref="AFR4:AFR6"/>
    <mergeCell ref="AGF4:AGF6"/>
    <mergeCell ref="AGG4:AGG6"/>
    <mergeCell ref="AGH4:AGH6"/>
    <mergeCell ref="AGI4:AGI6"/>
    <mergeCell ref="AEQ4:AEQ6"/>
    <mergeCell ref="AER4:AER6"/>
    <mergeCell ref="AES4:AES6"/>
    <mergeCell ref="AET4:AET6"/>
    <mergeCell ref="AEU4:AEU6"/>
    <mergeCell ref="AFI4:AFI6"/>
    <mergeCell ref="AFJ4:AFJ6"/>
    <mergeCell ref="AFK4:AFK6"/>
    <mergeCell ref="AFL4:AFL6"/>
    <mergeCell ref="ADT4:ADT6"/>
    <mergeCell ref="ADU4:ADU6"/>
    <mergeCell ref="ADV4:ADV6"/>
    <mergeCell ref="ADW4:ADW6"/>
    <mergeCell ref="ADX4:ADX6"/>
    <mergeCell ref="AEL4:AEL6"/>
    <mergeCell ref="AEM4:AEM6"/>
    <mergeCell ref="AEN4:AEN6"/>
    <mergeCell ref="AEO4:AEO6"/>
    <mergeCell ref="AJY4:AJY6"/>
    <mergeCell ref="AJZ4:AJZ6"/>
    <mergeCell ref="AKA4:AKA6"/>
    <mergeCell ref="AKB4:AKB6"/>
    <mergeCell ref="AKC4:AKC6"/>
    <mergeCell ref="AKQ4:AKQ6"/>
    <mergeCell ref="AKR4:AKR6"/>
    <mergeCell ref="AKS4:AKS6"/>
    <mergeCell ref="AKT4:AKT6"/>
    <mergeCell ref="AJB4:AJB6"/>
    <mergeCell ref="AJC4:AJC6"/>
    <mergeCell ref="AJD4:AJD6"/>
    <mergeCell ref="AJE4:AJE6"/>
    <mergeCell ref="AJF4:AJF6"/>
    <mergeCell ref="AJT4:AJT6"/>
    <mergeCell ref="AJU4:AJU6"/>
    <mergeCell ref="AJV4:AJV6"/>
    <mergeCell ref="AJW4:AJW6"/>
    <mergeCell ref="AIE4:AIE6"/>
    <mergeCell ref="AIF4:AIF6"/>
    <mergeCell ref="AIG4:AIG6"/>
    <mergeCell ref="AIH4:AIH6"/>
    <mergeCell ref="AII4:AII6"/>
    <mergeCell ref="AIW4:AIW6"/>
    <mergeCell ref="AIX4:AIX6"/>
    <mergeCell ref="AIY4:AIY6"/>
    <mergeCell ref="AIZ4:AIZ6"/>
    <mergeCell ref="AHH4:AHH6"/>
    <mergeCell ref="AHI4:AHI6"/>
    <mergeCell ref="AHJ4:AHJ6"/>
    <mergeCell ref="AHK4:AHK6"/>
    <mergeCell ref="AHL4:AHL6"/>
    <mergeCell ref="AHZ4:AHZ6"/>
    <mergeCell ref="AIA4:AIA6"/>
    <mergeCell ref="AIB4:AIB6"/>
    <mergeCell ref="AIC4:AIC6"/>
    <mergeCell ref="ANM4:ANM6"/>
    <mergeCell ref="ANN4:ANN6"/>
    <mergeCell ref="ANO4:ANO6"/>
    <mergeCell ref="ANP4:ANP6"/>
    <mergeCell ref="ANQ4:ANQ6"/>
    <mergeCell ref="AOE4:AOE6"/>
    <mergeCell ref="AOF4:AOF6"/>
    <mergeCell ref="AOG4:AOG6"/>
    <mergeCell ref="AOH4:AOH6"/>
    <mergeCell ref="AMP4:AMP6"/>
    <mergeCell ref="AMQ4:AMQ6"/>
    <mergeCell ref="AMR4:AMR6"/>
    <mergeCell ref="AMS4:AMS6"/>
    <mergeCell ref="AMT4:AMT6"/>
    <mergeCell ref="ANH4:ANH6"/>
    <mergeCell ref="ANI4:ANI6"/>
    <mergeCell ref="ANJ4:ANJ6"/>
    <mergeCell ref="ANK4:ANK6"/>
    <mergeCell ref="ALS4:ALS6"/>
    <mergeCell ref="ALT4:ALT6"/>
    <mergeCell ref="ALU4:ALU6"/>
    <mergeCell ref="ALV4:ALV6"/>
    <mergeCell ref="ALW4:ALW6"/>
    <mergeCell ref="AMK4:AMK6"/>
    <mergeCell ref="AML4:AML6"/>
    <mergeCell ref="AMM4:AMM6"/>
    <mergeCell ref="AMN4:AMN6"/>
    <mergeCell ref="AKV4:AKV6"/>
    <mergeCell ref="AKW4:AKW6"/>
    <mergeCell ref="AKX4:AKX6"/>
    <mergeCell ref="AKY4:AKY6"/>
    <mergeCell ref="AKZ4:AKZ6"/>
    <mergeCell ref="ALN4:ALN6"/>
    <mergeCell ref="ALO4:ALO6"/>
    <mergeCell ref="ALP4:ALP6"/>
    <mergeCell ref="ALQ4:ALQ6"/>
    <mergeCell ref="ARA4:ARA6"/>
    <mergeCell ref="ARB4:ARB6"/>
    <mergeCell ref="ARC4:ARC6"/>
    <mergeCell ref="ARD4:ARD6"/>
    <mergeCell ref="ARE4:ARE6"/>
    <mergeCell ref="ARS4:ARS6"/>
    <mergeCell ref="ART4:ART6"/>
    <mergeCell ref="ARU4:ARU6"/>
    <mergeCell ref="ARV4:ARV6"/>
    <mergeCell ref="AQD4:AQD6"/>
    <mergeCell ref="AQE4:AQE6"/>
    <mergeCell ref="AQF4:AQF6"/>
    <mergeCell ref="AQG4:AQG6"/>
    <mergeCell ref="AQH4:AQH6"/>
    <mergeCell ref="AQV4:AQV6"/>
    <mergeCell ref="AQW4:AQW6"/>
    <mergeCell ref="AQX4:AQX6"/>
    <mergeCell ref="AQY4:AQY6"/>
    <mergeCell ref="APG4:APG6"/>
    <mergeCell ref="APH4:APH6"/>
    <mergeCell ref="API4:API6"/>
    <mergeCell ref="APJ4:APJ6"/>
    <mergeCell ref="APK4:APK6"/>
    <mergeCell ref="APY4:APY6"/>
    <mergeCell ref="APZ4:APZ6"/>
    <mergeCell ref="AQA4:AQA6"/>
    <mergeCell ref="AQB4:AQB6"/>
    <mergeCell ref="AOJ4:AOJ6"/>
    <mergeCell ref="AOK4:AOK6"/>
    <mergeCell ref="AOL4:AOL6"/>
    <mergeCell ref="AOM4:AOM6"/>
    <mergeCell ref="AON4:AON6"/>
    <mergeCell ref="APB4:APB6"/>
    <mergeCell ref="APC4:APC6"/>
    <mergeCell ref="APD4:APD6"/>
    <mergeCell ref="APE4:APE6"/>
    <mergeCell ref="AUO4:AUO6"/>
    <mergeCell ref="AUP4:AUP6"/>
    <mergeCell ref="AUQ4:AUQ6"/>
    <mergeCell ref="AUR4:AUR6"/>
    <mergeCell ref="AUS4:AUS6"/>
    <mergeCell ref="AVG4:AVG6"/>
    <mergeCell ref="AVH4:AVH6"/>
    <mergeCell ref="AVI4:AVI6"/>
    <mergeCell ref="AVJ4:AVJ6"/>
    <mergeCell ref="ATR4:ATR6"/>
    <mergeCell ref="ATS4:ATS6"/>
    <mergeCell ref="ATT4:ATT6"/>
    <mergeCell ref="ATU4:ATU6"/>
    <mergeCell ref="ATV4:ATV6"/>
    <mergeCell ref="AUJ4:AUJ6"/>
    <mergeCell ref="AUK4:AUK6"/>
    <mergeCell ref="AUL4:AUL6"/>
    <mergeCell ref="AUM4:AUM6"/>
    <mergeCell ref="ASU4:ASU6"/>
    <mergeCell ref="ASV4:ASV6"/>
    <mergeCell ref="ASW4:ASW6"/>
    <mergeCell ref="ASX4:ASX6"/>
    <mergeCell ref="ASY4:ASY6"/>
    <mergeCell ref="ATM4:ATM6"/>
    <mergeCell ref="ATN4:ATN6"/>
    <mergeCell ref="ATO4:ATO6"/>
    <mergeCell ref="ATP4:ATP6"/>
    <mergeCell ref="ARX4:ARX6"/>
    <mergeCell ref="ARY4:ARY6"/>
    <mergeCell ref="ARZ4:ARZ6"/>
    <mergeCell ref="ASA4:ASA6"/>
    <mergeCell ref="ASB4:ASB6"/>
    <mergeCell ref="ASP4:ASP6"/>
    <mergeCell ref="ASQ4:ASQ6"/>
    <mergeCell ref="ASR4:ASR6"/>
    <mergeCell ref="ASS4:ASS6"/>
    <mergeCell ref="AYC4:AYC6"/>
    <mergeCell ref="AYD4:AYD6"/>
    <mergeCell ref="AYE4:AYE6"/>
    <mergeCell ref="AYF4:AYF6"/>
    <mergeCell ref="AYG4:AYG6"/>
    <mergeCell ref="AYU4:AYU6"/>
    <mergeCell ref="AYV4:AYV6"/>
    <mergeCell ref="AYW4:AYW6"/>
    <mergeCell ref="AYX4:AYX6"/>
    <mergeCell ref="AXF4:AXF6"/>
    <mergeCell ref="AXG4:AXG6"/>
    <mergeCell ref="AXH4:AXH6"/>
    <mergeCell ref="AXI4:AXI6"/>
    <mergeCell ref="AXJ4:AXJ6"/>
    <mergeCell ref="AXX4:AXX6"/>
    <mergeCell ref="AXY4:AXY6"/>
    <mergeCell ref="AXZ4:AXZ6"/>
    <mergeCell ref="AYA4:AYA6"/>
    <mergeCell ref="AWI4:AWI6"/>
    <mergeCell ref="AWJ4:AWJ6"/>
    <mergeCell ref="AWK4:AWK6"/>
    <mergeCell ref="AWL4:AWL6"/>
    <mergeCell ref="AWM4:AWM6"/>
    <mergeCell ref="AXA4:AXA6"/>
    <mergeCell ref="AXB4:AXB6"/>
    <mergeCell ref="AXC4:AXC6"/>
    <mergeCell ref="AXD4:AXD6"/>
    <mergeCell ref="AVL4:AVL6"/>
    <mergeCell ref="AVM4:AVM6"/>
    <mergeCell ref="AVN4:AVN6"/>
    <mergeCell ref="AVO4:AVO6"/>
    <mergeCell ref="AVP4:AVP6"/>
    <mergeCell ref="AWD4:AWD6"/>
    <mergeCell ref="AWE4:AWE6"/>
    <mergeCell ref="AWF4:AWF6"/>
    <mergeCell ref="AWG4:AWG6"/>
    <mergeCell ref="BBQ4:BBQ6"/>
    <mergeCell ref="BBR4:BBR6"/>
    <mergeCell ref="BBS4:BBS6"/>
    <mergeCell ref="BBT4:BBT6"/>
    <mergeCell ref="BBU4:BBU6"/>
    <mergeCell ref="BCI4:BCI6"/>
    <mergeCell ref="BCJ4:BCJ6"/>
    <mergeCell ref="BCK4:BCK6"/>
    <mergeCell ref="BCL4:BCL6"/>
    <mergeCell ref="BAT4:BAT6"/>
    <mergeCell ref="BAU4:BAU6"/>
    <mergeCell ref="BAV4:BAV6"/>
    <mergeCell ref="BAW4:BAW6"/>
    <mergeCell ref="BAX4:BAX6"/>
    <mergeCell ref="BBL4:BBL6"/>
    <mergeCell ref="BBM4:BBM6"/>
    <mergeCell ref="BBN4:BBN6"/>
    <mergeCell ref="BBO4:BBO6"/>
    <mergeCell ref="AZW4:AZW6"/>
    <mergeCell ref="AZX4:AZX6"/>
    <mergeCell ref="AZY4:AZY6"/>
    <mergeCell ref="AZZ4:AZZ6"/>
    <mergeCell ref="BAA4:BAA6"/>
    <mergeCell ref="BAO4:BAO6"/>
    <mergeCell ref="BAP4:BAP6"/>
    <mergeCell ref="BAQ4:BAQ6"/>
    <mergeCell ref="BAR4:BAR6"/>
    <mergeCell ref="AYZ4:AYZ6"/>
    <mergeCell ref="AZA4:AZA6"/>
    <mergeCell ref="AZB4:AZB6"/>
    <mergeCell ref="AZC4:AZC6"/>
    <mergeCell ref="AZD4:AZD6"/>
    <mergeCell ref="AZR4:AZR6"/>
    <mergeCell ref="AZS4:AZS6"/>
    <mergeCell ref="AZT4:AZT6"/>
    <mergeCell ref="AZU4:AZU6"/>
    <mergeCell ref="BFE4:BFE6"/>
    <mergeCell ref="BFF4:BFF6"/>
    <mergeCell ref="BFG4:BFG6"/>
    <mergeCell ref="BFH4:BFH6"/>
    <mergeCell ref="BFI4:BFI6"/>
    <mergeCell ref="BFW4:BFW6"/>
    <mergeCell ref="BFX4:BFX6"/>
    <mergeCell ref="BFY4:BFY6"/>
    <mergeCell ref="BFZ4:BFZ6"/>
    <mergeCell ref="BEH4:BEH6"/>
    <mergeCell ref="BEI4:BEI6"/>
    <mergeCell ref="BEJ4:BEJ6"/>
    <mergeCell ref="BEK4:BEK6"/>
    <mergeCell ref="BEL4:BEL6"/>
    <mergeCell ref="BEZ4:BEZ6"/>
    <mergeCell ref="BFA4:BFA6"/>
    <mergeCell ref="BFB4:BFB6"/>
    <mergeCell ref="BFC4:BFC6"/>
    <mergeCell ref="BDK4:BDK6"/>
    <mergeCell ref="BDL4:BDL6"/>
    <mergeCell ref="BDM4:BDM6"/>
    <mergeCell ref="BDN4:BDN6"/>
    <mergeCell ref="BDO4:BDO6"/>
    <mergeCell ref="BEC4:BEC6"/>
    <mergeCell ref="BED4:BED6"/>
    <mergeCell ref="BEE4:BEE6"/>
    <mergeCell ref="BEF4:BEF6"/>
    <mergeCell ref="BCN4:BCN6"/>
    <mergeCell ref="BCO4:BCO6"/>
    <mergeCell ref="BCP4:BCP6"/>
    <mergeCell ref="BCQ4:BCQ6"/>
    <mergeCell ref="BCR4:BCR6"/>
    <mergeCell ref="BDF4:BDF6"/>
    <mergeCell ref="BDG4:BDG6"/>
    <mergeCell ref="BDH4:BDH6"/>
    <mergeCell ref="BDI4:BDI6"/>
    <mergeCell ref="BIS4:BIS6"/>
    <mergeCell ref="BIT4:BIT6"/>
    <mergeCell ref="BIU4:BIU6"/>
    <mergeCell ref="BIV4:BIV6"/>
    <mergeCell ref="BIW4:BIW6"/>
    <mergeCell ref="BJK4:BJK6"/>
    <mergeCell ref="BJL4:BJL6"/>
    <mergeCell ref="BJM4:BJM6"/>
    <mergeCell ref="BJN4:BJN6"/>
    <mergeCell ref="BHV4:BHV6"/>
    <mergeCell ref="BHW4:BHW6"/>
    <mergeCell ref="BHX4:BHX6"/>
    <mergeCell ref="BHY4:BHY6"/>
    <mergeCell ref="BHZ4:BHZ6"/>
    <mergeCell ref="BIN4:BIN6"/>
    <mergeCell ref="BIO4:BIO6"/>
    <mergeCell ref="BIP4:BIP6"/>
    <mergeCell ref="BIQ4:BIQ6"/>
    <mergeCell ref="BGY4:BGY6"/>
    <mergeCell ref="BGZ4:BGZ6"/>
    <mergeCell ref="BHA4:BHA6"/>
    <mergeCell ref="BHB4:BHB6"/>
    <mergeCell ref="BHC4:BHC6"/>
    <mergeCell ref="BHQ4:BHQ6"/>
    <mergeCell ref="BHR4:BHR6"/>
    <mergeCell ref="BHS4:BHS6"/>
    <mergeCell ref="BHT4:BHT6"/>
    <mergeCell ref="BGB4:BGB6"/>
    <mergeCell ref="BGC4:BGC6"/>
    <mergeCell ref="BGD4:BGD6"/>
    <mergeCell ref="BGE4:BGE6"/>
    <mergeCell ref="BGF4:BGF6"/>
    <mergeCell ref="BGT4:BGT6"/>
    <mergeCell ref="BGU4:BGU6"/>
    <mergeCell ref="BGV4:BGV6"/>
    <mergeCell ref="BGW4:BGW6"/>
    <mergeCell ref="BMG4:BMG6"/>
    <mergeCell ref="BMH4:BMH6"/>
    <mergeCell ref="BMI4:BMI6"/>
    <mergeCell ref="BMJ4:BMJ6"/>
    <mergeCell ref="BMK4:BMK6"/>
    <mergeCell ref="BMY4:BMY6"/>
    <mergeCell ref="BMZ4:BMZ6"/>
    <mergeCell ref="BNA4:BNA6"/>
    <mergeCell ref="BNB4:BNB6"/>
    <mergeCell ref="BLJ4:BLJ6"/>
    <mergeCell ref="BLK4:BLK6"/>
    <mergeCell ref="BLL4:BLL6"/>
    <mergeCell ref="BLM4:BLM6"/>
    <mergeCell ref="BLN4:BLN6"/>
    <mergeCell ref="BMB4:BMB6"/>
    <mergeCell ref="BMC4:BMC6"/>
    <mergeCell ref="BMD4:BMD6"/>
    <mergeCell ref="BME4:BME6"/>
    <mergeCell ref="BKM4:BKM6"/>
    <mergeCell ref="BKN4:BKN6"/>
    <mergeCell ref="BKO4:BKO6"/>
    <mergeCell ref="BKP4:BKP6"/>
    <mergeCell ref="BKQ4:BKQ6"/>
    <mergeCell ref="BLE4:BLE6"/>
    <mergeCell ref="BLF4:BLF6"/>
    <mergeCell ref="BLG4:BLG6"/>
    <mergeCell ref="BLH4:BLH6"/>
    <mergeCell ref="BJP4:BJP6"/>
    <mergeCell ref="BJQ4:BJQ6"/>
    <mergeCell ref="BJR4:BJR6"/>
    <mergeCell ref="BJS4:BJS6"/>
    <mergeCell ref="BJT4:BJT6"/>
    <mergeCell ref="BKH4:BKH6"/>
    <mergeCell ref="BKI4:BKI6"/>
    <mergeCell ref="BKJ4:BKJ6"/>
    <mergeCell ref="BKK4:BKK6"/>
    <mergeCell ref="BPU4:BPU6"/>
    <mergeCell ref="BPV4:BPV6"/>
    <mergeCell ref="BPW4:BPW6"/>
    <mergeCell ref="BPX4:BPX6"/>
    <mergeCell ref="BPY4:BPY6"/>
    <mergeCell ref="BQM4:BQM6"/>
    <mergeCell ref="BQN4:BQN6"/>
    <mergeCell ref="BQO4:BQO6"/>
    <mergeCell ref="BQP4:BQP6"/>
    <mergeCell ref="BOX4:BOX6"/>
    <mergeCell ref="BOY4:BOY6"/>
    <mergeCell ref="BOZ4:BOZ6"/>
    <mergeCell ref="BPA4:BPA6"/>
    <mergeCell ref="BPB4:BPB6"/>
    <mergeCell ref="BPP4:BPP6"/>
    <mergeCell ref="BPQ4:BPQ6"/>
    <mergeCell ref="BPR4:BPR6"/>
    <mergeCell ref="BPS4:BPS6"/>
    <mergeCell ref="BOA4:BOA6"/>
    <mergeCell ref="BOB4:BOB6"/>
    <mergeCell ref="BOC4:BOC6"/>
    <mergeCell ref="BOD4:BOD6"/>
    <mergeCell ref="BOE4:BOE6"/>
    <mergeCell ref="BOS4:BOS6"/>
    <mergeCell ref="BOT4:BOT6"/>
    <mergeCell ref="BOU4:BOU6"/>
    <mergeCell ref="BOV4:BOV6"/>
    <mergeCell ref="BND4:BND6"/>
    <mergeCell ref="BNE4:BNE6"/>
    <mergeCell ref="BNF4:BNF6"/>
    <mergeCell ref="BNG4:BNG6"/>
    <mergeCell ref="BNH4:BNH6"/>
    <mergeCell ref="BNV4:BNV6"/>
    <mergeCell ref="BNW4:BNW6"/>
    <mergeCell ref="BNX4:BNX6"/>
    <mergeCell ref="BNY4:BNY6"/>
    <mergeCell ref="BTI4:BTI6"/>
    <mergeCell ref="BTJ4:BTJ6"/>
    <mergeCell ref="BTK4:BTK6"/>
    <mergeCell ref="BTL4:BTL6"/>
    <mergeCell ref="BTM4:BTM6"/>
    <mergeCell ref="BUA4:BUA6"/>
    <mergeCell ref="BUB4:BUB6"/>
    <mergeCell ref="BUC4:BUC6"/>
    <mergeCell ref="BUD4:BUD6"/>
    <mergeCell ref="BSL4:BSL6"/>
    <mergeCell ref="BSM4:BSM6"/>
    <mergeCell ref="BSN4:BSN6"/>
    <mergeCell ref="BSO4:BSO6"/>
    <mergeCell ref="BSP4:BSP6"/>
    <mergeCell ref="BTD4:BTD6"/>
    <mergeCell ref="BTE4:BTE6"/>
    <mergeCell ref="BTF4:BTF6"/>
    <mergeCell ref="BTG4:BTG6"/>
    <mergeCell ref="BRO4:BRO6"/>
    <mergeCell ref="BRP4:BRP6"/>
    <mergeCell ref="BRQ4:BRQ6"/>
    <mergeCell ref="BRR4:BRR6"/>
    <mergeCell ref="BRS4:BRS6"/>
    <mergeCell ref="BSG4:BSG6"/>
    <mergeCell ref="BSH4:BSH6"/>
    <mergeCell ref="BSI4:BSI6"/>
    <mergeCell ref="BSJ4:BSJ6"/>
    <mergeCell ref="BQR4:BQR6"/>
    <mergeCell ref="BQS4:BQS6"/>
    <mergeCell ref="BQT4:BQT6"/>
    <mergeCell ref="BQU4:BQU6"/>
    <mergeCell ref="BQV4:BQV6"/>
    <mergeCell ref="BRJ4:BRJ6"/>
    <mergeCell ref="BRK4:BRK6"/>
    <mergeCell ref="BRL4:BRL6"/>
    <mergeCell ref="BRM4:BRM6"/>
    <mergeCell ref="BWW4:BWW6"/>
    <mergeCell ref="BWX4:BWX6"/>
    <mergeCell ref="BWY4:BWY6"/>
    <mergeCell ref="BWZ4:BWZ6"/>
    <mergeCell ref="BXA4:BXA6"/>
    <mergeCell ref="BXO4:BXO6"/>
    <mergeCell ref="BXP4:BXP6"/>
    <mergeCell ref="BXQ4:BXQ6"/>
    <mergeCell ref="BXR4:BXR6"/>
    <mergeCell ref="BVZ4:BVZ6"/>
    <mergeCell ref="BWA4:BWA6"/>
    <mergeCell ref="BWB4:BWB6"/>
    <mergeCell ref="BWC4:BWC6"/>
    <mergeCell ref="BWD4:BWD6"/>
    <mergeCell ref="BWR4:BWR6"/>
    <mergeCell ref="BWS4:BWS6"/>
    <mergeCell ref="BWT4:BWT6"/>
    <mergeCell ref="BWU4:BWU6"/>
    <mergeCell ref="BVC4:BVC6"/>
    <mergeCell ref="BVD4:BVD6"/>
    <mergeCell ref="BVE4:BVE6"/>
    <mergeCell ref="BVF4:BVF6"/>
    <mergeCell ref="BVG4:BVG6"/>
    <mergeCell ref="BVU4:BVU6"/>
    <mergeCell ref="BVV4:BVV6"/>
    <mergeCell ref="BVW4:BVW6"/>
    <mergeCell ref="BVX4:BVX6"/>
    <mergeCell ref="BUF4:BUF6"/>
    <mergeCell ref="BUG4:BUG6"/>
    <mergeCell ref="BUH4:BUH6"/>
    <mergeCell ref="BUI4:BUI6"/>
    <mergeCell ref="BUJ4:BUJ6"/>
    <mergeCell ref="BUX4:BUX6"/>
    <mergeCell ref="BUY4:BUY6"/>
    <mergeCell ref="BUZ4:BUZ6"/>
    <mergeCell ref="BVA4:BVA6"/>
    <mergeCell ref="CAK4:CAK6"/>
    <mergeCell ref="CAL4:CAL6"/>
    <mergeCell ref="CAM4:CAM6"/>
    <mergeCell ref="CAN4:CAN6"/>
    <mergeCell ref="CAO4:CAO6"/>
    <mergeCell ref="CBC4:CBC6"/>
    <mergeCell ref="CBD4:CBD6"/>
    <mergeCell ref="CBE4:CBE6"/>
    <mergeCell ref="CBF4:CBF6"/>
    <mergeCell ref="BZN4:BZN6"/>
    <mergeCell ref="BZO4:BZO6"/>
    <mergeCell ref="BZP4:BZP6"/>
    <mergeCell ref="BZQ4:BZQ6"/>
    <mergeCell ref="BZR4:BZR6"/>
    <mergeCell ref="CAF4:CAF6"/>
    <mergeCell ref="CAG4:CAG6"/>
    <mergeCell ref="CAH4:CAH6"/>
    <mergeCell ref="CAI4:CAI6"/>
    <mergeCell ref="BYQ4:BYQ6"/>
    <mergeCell ref="BYR4:BYR6"/>
    <mergeCell ref="BYS4:BYS6"/>
    <mergeCell ref="BYT4:BYT6"/>
    <mergeCell ref="BYU4:BYU6"/>
    <mergeCell ref="BZI4:BZI6"/>
    <mergeCell ref="BZJ4:BZJ6"/>
    <mergeCell ref="BZK4:BZK6"/>
    <mergeCell ref="BZL4:BZL6"/>
    <mergeCell ref="BXT4:BXT6"/>
    <mergeCell ref="BXU4:BXU6"/>
    <mergeCell ref="BXV4:BXV6"/>
    <mergeCell ref="BXW4:BXW6"/>
    <mergeCell ref="BXX4:BXX6"/>
    <mergeCell ref="BYL4:BYL6"/>
    <mergeCell ref="BYM4:BYM6"/>
    <mergeCell ref="BYN4:BYN6"/>
    <mergeCell ref="BYO4:BYO6"/>
    <mergeCell ref="CDY4:CDY6"/>
    <mergeCell ref="CDZ4:CDZ6"/>
    <mergeCell ref="CEA4:CEA6"/>
    <mergeCell ref="CEB4:CEB6"/>
    <mergeCell ref="CEC4:CEC6"/>
    <mergeCell ref="CEQ4:CEQ6"/>
    <mergeCell ref="CER4:CER6"/>
    <mergeCell ref="CES4:CES6"/>
    <mergeCell ref="CET4:CET6"/>
    <mergeCell ref="CDB4:CDB6"/>
    <mergeCell ref="CDC4:CDC6"/>
    <mergeCell ref="CDD4:CDD6"/>
    <mergeCell ref="CDE4:CDE6"/>
    <mergeCell ref="CDF4:CDF6"/>
    <mergeCell ref="CDT4:CDT6"/>
    <mergeCell ref="CDU4:CDU6"/>
    <mergeCell ref="CDV4:CDV6"/>
    <mergeCell ref="CDW4:CDW6"/>
    <mergeCell ref="CCE4:CCE6"/>
    <mergeCell ref="CCF4:CCF6"/>
    <mergeCell ref="CCG4:CCG6"/>
    <mergeCell ref="CCH4:CCH6"/>
    <mergeCell ref="CCI4:CCI6"/>
    <mergeCell ref="CCW4:CCW6"/>
    <mergeCell ref="CCX4:CCX6"/>
    <mergeCell ref="CCY4:CCY6"/>
    <mergeCell ref="CCZ4:CCZ6"/>
    <mergeCell ref="CBH4:CBH6"/>
    <mergeCell ref="CBI4:CBI6"/>
    <mergeCell ref="CBJ4:CBJ6"/>
    <mergeCell ref="CBK4:CBK6"/>
    <mergeCell ref="CBL4:CBL6"/>
    <mergeCell ref="CBZ4:CBZ6"/>
    <mergeCell ref="CCA4:CCA6"/>
    <mergeCell ref="CCB4:CCB6"/>
    <mergeCell ref="CCC4:CCC6"/>
    <mergeCell ref="CHM4:CHM6"/>
    <mergeCell ref="CHN4:CHN6"/>
    <mergeCell ref="CHO4:CHO6"/>
    <mergeCell ref="CHP4:CHP6"/>
    <mergeCell ref="CHQ4:CHQ6"/>
    <mergeCell ref="CIE4:CIE6"/>
    <mergeCell ref="CIF4:CIF6"/>
    <mergeCell ref="CIG4:CIG6"/>
    <mergeCell ref="CIH4:CIH6"/>
    <mergeCell ref="CGP4:CGP6"/>
    <mergeCell ref="CGQ4:CGQ6"/>
    <mergeCell ref="CGR4:CGR6"/>
    <mergeCell ref="CGS4:CGS6"/>
    <mergeCell ref="CGT4:CGT6"/>
    <mergeCell ref="CHH4:CHH6"/>
    <mergeCell ref="CHI4:CHI6"/>
    <mergeCell ref="CHJ4:CHJ6"/>
    <mergeCell ref="CHK4:CHK6"/>
    <mergeCell ref="CFS4:CFS6"/>
    <mergeCell ref="CFT4:CFT6"/>
    <mergeCell ref="CFU4:CFU6"/>
    <mergeCell ref="CFV4:CFV6"/>
    <mergeCell ref="CFW4:CFW6"/>
    <mergeCell ref="CGK4:CGK6"/>
    <mergeCell ref="CGL4:CGL6"/>
    <mergeCell ref="CGM4:CGM6"/>
    <mergeCell ref="CGN4:CGN6"/>
    <mergeCell ref="CEV4:CEV6"/>
    <mergeCell ref="CEW4:CEW6"/>
    <mergeCell ref="CEX4:CEX6"/>
    <mergeCell ref="CEY4:CEY6"/>
    <mergeCell ref="CEZ4:CEZ6"/>
    <mergeCell ref="CFN4:CFN6"/>
    <mergeCell ref="CFO4:CFO6"/>
    <mergeCell ref="CFP4:CFP6"/>
    <mergeCell ref="CFQ4:CFQ6"/>
    <mergeCell ref="CLA4:CLA6"/>
    <mergeCell ref="CLB4:CLB6"/>
    <mergeCell ref="CLC4:CLC6"/>
    <mergeCell ref="CLD4:CLD6"/>
    <mergeCell ref="CLE4:CLE6"/>
    <mergeCell ref="CLS4:CLS6"/>
    <mergeCell ref="CLT4:CLT6"/>
    <mergeCell ref="CLU4:CLU6"/>
    <mergeCell ref="CLV4:CLV6"/>
    <mergeCell ref="CKD4:CKD6"/>
    <mergeCell ref="CKE4:CKE6"/>
    <mergeCell ref="CKF4:CKF6"/>
    <mergeCell ref="CKG4:CKG6"/>
    <mergeCell ref="CKH4:CKH6"/>
    <mergeCell ref="CKV4:CKV6"/>
    <mergeCell ref="CKW4:CKW6"/>
    <mergeCell ref="CKX4:CKX6"/>
    <mergeCell ref="CKY4:CKY6"/>
    <mergeCell ref="CJG4:CJG6"/>
    <mergeCell ref="CJH4:CJH6"/>
    <mergeCell ref="CJI4:CJI6"/>
    <mergeCell ref="CJJ4:CJJ6"/>
    <mergeCell ref="CJK4:CJK6"/>
    <mergeCell ref="CJY4:CJY6"/>
    <mergeCell ref="CJZ4:CJZ6"/>
    <mergeCell ref="CKA4:CKA6"/>
    <mergeCell ref="CKB4:CKB6"/>
    <mergeCell ref="CIJ4:CIJ6"/>
    <mergeCell ref="CIK4:CIK6"/>
    <mergeCell ref="CIL4:CIL6"/>
    <mergeCell ref="CIM4:CIM6"/>
    <mergeCell ref="CIN4:CIN6"/>
    <mergeCell ref="CJB4:CJB6"/>
    <mergeCell ref="CJC4:CJC6"/>
    <mergeCell ref="CJD4:CJD6"/>
    <mergeCell ref="CJE4:CJE6"/>
    <mergeCell ref="COO4:COO6"/>
    <mergeCell ref="COP4:COP6"/>
    <mergeCell ref="COQ4:COQ6"/>
    <mergeCell ref="COR4:COR6"/>
    <mergeCell ref="COS4:COS6"/>
    <mergeCell ref="CPG4:CPG6"/>
    <mergeCell ref="CPH4:CPH6"/>
    <mergeCell ref="CPI4:CPI6"/>
    <mergeCell ref="CPJ4:CPJ6"/>
    <mergeCell ref="CNR4:CNR6"/>
    <mergeCell ref="CNS4:CNS6"/>
    <mergeCell ref="CNT4:CNT6"/>
    <mergeCell ref="CNU4:CNU6"/>
    <mergeCell ref="CNV4:CNV6"/>
    <mergeCell ref="COJ4:COJ6"/>
    <mergeCell ref="COK4:COK6"/>
    <mergeCell ref="COL4:COL6"/>
    <mergeCell ref="COM4:COM6"/>
    <mergeCell ref="CMU4:CMU6"/>
    <mergeCell ref="CMV4:CMV6"/>
    <mergeCell ref="CMW4:CMW6"/>
    <mergeCell ref="CMX4:CMX6"/>
    <mergeCell ref="CMY4:CMY6"/>
    <mergeCell ref="CNM4:CNM6"/>
    <mergeCell ref="CNN4:CNN6"/>
    <mergeCell ref="CNO4:CNO6"/>
    <mergeCell ref="CNP4:CNP6"/>
    <mergeCell ref="CLX4:CLX6"/>
    <mergeCell ref="CLY4:CLY6"/>
    <mergeCell ref="CLZ4:CLZ6"/>
    <mergeCell ref="CMA4:CMA6"/>
    <mergeCell ref="CMB4:CMB6"/>
    <mergeCell ref="CMP4:CMP6"/>
    <mergeCell ref="CMQ4:CMQ6"/>
    <mergeCell ref="CMR4:CMR6"/>
    <mergeCell ref="CMS4:CMS6"/>
    <mergeCell ref="CSC4:CSC6"/>
    <mergeCell ref="CSD4:CSD6"/>
    <mergeCell ref="CSE4:CSE6"/>
    <mergeCell ref="CSF4:CSF6"/>
    <mergeCell ref="CSG4:CSG6"/>
    <mergeCell ref="CSU4:CSU6"/>
    <mergeCell ref="CSV4:CSV6"/>
    <mergeCell ref="CSW4:CSW6"/>
    <mergeCell ref="CSX4:CSX6"/>
    <mergeCell ref="CRF4:CRF6"/>
    <mergeCell ref="CRG4:CRG6"/>
    <mergeCell ref="CRH4:CRH6"/>
    <mergeCell ref="CRI4:CRI6"/>
    <mergeCell ref="CRJ4:CRJ6"/>
    <mergeCell ref="CRX4:CRX6"/>
    <mergeCell ref="CRY4:CRY6"/>
    <mergeCell ref="CRZ4:CRZ6"/>
    <mergeCell ref="CSA4:CSA6"/>
    <mergeCell ref="CQI4:CQI6"/>
    <mergeCell ref="CQJ4:CQJ6"/>
    <mergeCell ref="CQK4:CQK6"/>
    <mergeCell ref="CQL4:CQL6"/>
    <mergeCell ref="CQM4:CQM6"/>
    <mergeCell ref="CRA4:CRA6"/>
    <mergeCell ref="CRB4:CRB6"/>
    <mergeCell ref="CRC4:CRC6"/>
    <mergeCell ref="CRD4:CRD6"/>
    <mergeCell ref="CPL4:CPL6"/>
    <mergeCell ref="CPM4:CPM6"/>
    <mergeCell ref="CPN4:CPN6"/>
    <mergeCell ref="CPO4:CPO6"/>
    <mergeCell ref="CPP4:CPP6"/>
    <mergeCell ref="CQD4:CQD6"/>
    <mergeCell ref="CQE4:CQE6"/>
    <mergeCell ref="CQF4:CQF6"/>
    <mergeCell ref="CQG4:CQG6"/>
    <mergeCell ref="CVQ4:CVQ6"/>
    <mergeCell ref="CVR4:CVR6"/>
    <mergeCell ref="CVS4:CVS6"/>
    <mergeCell ref="CVT4:CVT6"/>
    <mergeCell ref="CVU4:CVU6"/>
    <mergeCell ref="CWI4:CWI6"/>
    <mergeCell ref="CWJ4:CWJ6"/>
    <mergeCell ref="CWK4:CWK6"/>
    <mergeCell ref="CWL4:CWL6"/>
    <mergeCell ref="CUT4:CUT6"/>
    <mergeCell ref="CUU4:CUU6"/>
    <mergeCell ref="CUV4:CUV6"/>
    <mergeCell ref="CUW4:CUW6"/>
    <mergeCell ref="CUX4:CUX6"/>
    <mergeCell ref="CVL4:CVL6"/>
    <mergeCell ref="CVM4:CVM6"/>
    <mergeCell ref="CVN4:CVN6"/>
    <mergeCell ref="CVO4:CVO6"/>
    <mergeCell ref="CTW4:CTW6"/>
    <mergeCell ref="CTX4:CTX6"/>
    <mergeCell ref="CTY4:CTY6"/>
    <mergeCell ref="CTZ4:CTZ6"/>
    <mergeCell ref="CUA4:CUA6"/>
    <mergeCell ref="CUO4:CUO6"/>
    <mergeCell ref="CUP4:CUP6"/>
    <mergeCell ref="CUQ4:CUQ6"/>
    <mergeCell ref="CUR4:CUR6"/>
    <mergeCell ref="CSZ4:CSZ6"/>
    <mergeCell ref="CTA4:CTA6"/>
    <mergeCell ref="CTB4:CTB6"/>
    <mergeCell ref="CTC4:CTC6"/>
    <mergeCell ref="CTD4:CTD6"/>
    <mergeCell ref="CTR4:CTR6"/>
    <mergeCell ref="CTS4:CTS6"/>
    <mergeCell ref="CTT4:CTT6"/>
    <mergeCell ref="CTU4:CTU6"/>
    <mergeCell ref="CZE4:CZE6"/>
    <mergeCell ref="CZF4:CZF6"/>
    <mergeCell ref="CZG4:CZG6"/>
    <mergeCell ref="CZH4:CZH6"/>
    <mergeCell ref="CZI4:CZI6"/>
    <mergeCell ref="CZW4:CZW6"/>
    <mergeCell ref="CZX4:CZX6"/>
    <mergeCell ref="CZY4:CZY6"/>
    <mergeCell ref="CZZ4:CZZ6"/>
    <mergeCell ref="CYH4:CYH6"/>
    <mergeCell ref="CYI4:CYI6"/>
    <mergeCell ref="CYJ4:CYJ6"/>
    <mergeCell ref="CYK4:CYK6"/>
    <mergeCell ref="CYL4:CYL6"/>
    <mergeCell ref="CYZ4:CYZ6"/>
    <mergeCell ref="CZA4:CZA6"/>
    <mergeCell ref="CZB4:CZB6"/>
    <mergeCell ref="CZC4:CZC6"/>
    <mergeCell ref="CXK4:CXK6"/>
    <mergeCell ref="CXL4:CXL6"/>
    <mergeCell ref="CXM4:CXM6"/>
    <mergeCell ref="CXN4:CXN6"/>
    <mergeCell ref="CXO4:CXO6"/>
    <mergeCell ref="CYC4:CYC6"/>
    <mergeCell ref="CYD4:CYD6"/>
    <mergeCell ref="CYE4:CYE6"/>
    <mergeCell ref="CYF4:CYF6"/>
    <mergeCell ref="CWN4:CWN6"/>
    <mergeCell ref="CWO4:CWO6"/>
    <mergeCell ref="CWP4:CWP6"/>
    <mergeCell ref="CWQ4:CWQ6"/>
    <mergeCell ref="CWR4:CWR6"/>
    <mergeCell ref="CXF4:CXF6"/>
    <mergeCell ref="CXG4:CXG6"/>
    <mergeCell ref="CXH4:CXH6"/>
    <mergeCell ref="CXI4:CXI6"/>
    <mergeCell ref="DCS4:DCS6"/>
    <mergeCell ref="DCT4:DCT6"/>
    <mergeCell ref="DCU4:DCU6"/>
    <mergeCell ref="DCV4:DCV6"/>
    <mergeCell ref="DCW4:DCW6"/>
    <mergeCell ref="DDK4:DDK6"/>
    <mergeCell ref="DDL4:DDL6"/>
    <mergeCell ref="DDM4:DDM6"/>
    <mergeCell ref="DDN4:DDN6"/>
    <mergeCell ref="DBV4:DBV6"/>
    <mergeCell ref="DBW4:DBW6"/>
    <mergeCell ref="DBX4:DBX6"/>
    <mergeCell ref="DBY4:DBY6"/>
    <mergeCell ref="DBZ4:DBZ6"/>
    <mergeCell ref="DCN4:DCN6"/>
    <mergeCell ref="DCO4:DCO6"/>
    <mergeCell ref="DCP4:DCP6"/>
    <mergeCell ref="DCQ4:DCQ6"/>
    <mergeCell ref="DAY4:DAY6"/>
    <mergeCell ref="DAZ4:DAZ6"/>
    <mergeCell ref="DBA4:DBA6"/>
    <mergeCell ref="DBB4:DBB6"/>
    <mergeCell ref="DBC4:DBC6"/>
    <mergeCell ref="DBQ4:DBQ6"/>
    <mergeCell ref="DBR4:DBR6"/>
    <mergeCell ref="DBS4:DBS6"/>
    <mergeCell ref="DBT4:DBT6"/>
    <mergeCell ref="DAB4:DAB6"/>
    <mergeCell ref="DAC4:DAC6"/>
    <mergeCell ref="DAD4:DAD6"/>
    <mergeCell ref="DAE4:DAE6"/>
    <mergeCell ref="DAF4:DAF6"/>
    <mergeCell ref="DAT4:DAT6"/>
    <mergeCell ref="DAU4:DAU6"/>
    <mergeCell ref="DAV4:DAV6"/>
    <mergeCell ref="DAW4:DAW6"/>
    <mergeCell ref="DGG4:DGG6"/>
    <mergeCell ref="DGH4:DGH6"/>
    <mergeCell ref="DGI4:DGI6"/>
    <mergeCell ref="DGJ4:DGJ6"/>
    <mergeCell ref="DGK4:DGK6"/>
    <mergeCell ref="DGY4:DGY6"/>
    <mergeCell ref="DGZ4:DGZ6"/>
    <mergeCell ref="DHA4:DHA6"/>
    <mergeCell ref="DHB4:DHB6"/>
    <mergeCell ref="DFJ4:DFJ6"/>
    <mergeCell ref="DFK4:DFK6"/>
    <mergeCell ref="DFL4:DFL6"/>
    <mergeCell ref="DFM4:DFM6"/>
    <mergeCell ref="DFN4:DFN6"/>
    <mergeCell ref="DGB4:DGB6"/>
    <mergeCell ref="DGC4:DGC6"/>
    <mergeCell ref="DGD4:DGD6"/>
    <mergeCell ref="DGE4:DGE6"/>
    <mergeCell ref="DEM4:DEM6"/>
    <mergeCell ref="DEN4:DEN6"/>
    <mergeCell ref="DEO4:DEO6"/>
    <mergeCell ref="DEP4:DEP6"/>
    <mergeCell ref="DEQ4:DEQ6"/>
    <mergeCell ref="DFE4:DFE6"/>
    <mergeCell ref="DFF4:DFF6"/>
    <mergeCell ref="DFG4:DFG6"/>
    <mergeCell ref="DFH4:DFH6"/>
    <mergeCell ref="DDP4:DDP6"/>
    <mergeCell ref="DDQ4:DDQ6"/>
    <mergeCell ref="DDR4:DDR6"/>
    <mergeCell ref="DDS4:DDS6"/>
    <mergeCell ref="DDT4:DDT6"/>
    <mergeCell ref="DEH4:DEH6"/>
    <mergeCell ref="DEI4:DEI6"/>
    <mergeCell ref="DEJ4:DEJ6"/>
    <mergeCell ref="DEK4:DEK6"/>
    <mergeCell ref="DJU4:DJU6"/>
    <mergeCell ref="DJV4:DJV6"/>
    <mergeCell ref="DJW4:DJW6"/>
    <mergeCell ref="DJX4:DJX6"/>
    <mergeCell ref="DJY4:DJY6"/>
    <mergeCell ref="DKM4:DKM6"/>
    <mergeCell ref="DKN4:DKN6"/>
    <mergeCell ref="DKO4:DKO6"/>
    <mergeCell ref="DKP4:DKP6"/>
    <mergeCell ref="DIX4:DIX6"/>
    <mergeCell ref="DIY4:DIY6"/>
    <mergeCell ref="DIZ4:DIZ6"/>
    <mergeCell ref="DJA4:DJA6"/>
    <mergeCell ref="DJB4:DJB6"/>
    <mergeCell ref="DJP4:DJP6"/>
    <mergeCell ref="DJQ4:DJQ6"/>
    <mergeCell ref="DJR4:DJR6"/>
    <mergeCell ref="DJS4:DJS6"/>
    <mergeCell ref="DIA4:DIA6"/>
    <mergeCell ref="DIB4:DIB6"/>
    <mergeCell ref="DIC4:DIC6"/>
    <mergeCell ref="DID4:DID6"/>
    <mergeCell ref="DIE4:DIE6"/>
    <mergeCell ref="DIS4:DIS6"/>
    <mergeCell ref="DIT4:DIT6"/>
    <mergeCell ref="DIU4:DIU6"/>
    <mergeCell ref="DIV4:DIV6"/>
    <mergeCell ref="DHD4:DHD6"/>
    <mergeCell ref="DHE4:DHE6"/>
    <mergeCell ref="DHF4:DHF6"/>
    <mergeCell ref="DHG4:DHG6"/>
    <mergeCell ref="DHH4:DHH6"/>
    <mergeCell ref="DHV4:DHV6"/>
    <mergeCell ref="DHW4:DHW6"/>
    <mergeCell ref="DHX4:DHX6"/>
    <mergeCell ref="DHY4:DHY6"/>
    <mergeCell ref="DNI4:DNI6"/>
    <mergeCell ref="DNJ4:DNJ6"/>
    <mergeCell ref="DNK4:DNK6"/>
    <mergeCell ref="DNL4:DNL6"/>
    <mergeCell ref="DNM4:DNM6"/>
    <mergeCell ref="DOA4:DOA6"/>
    <mergeCell ref="DOB4:DOB6"/>
    <mergeCell ref="DOC4:DOC6"/>
    <mergeCell ref="DOD4:DOD6"/>
    <mergeCell ref="DML4:DML6"/>
    <mergeCell ref="DMM4:DMM6"/>
    <mergeCell ref="DMN4:DMN6"/>
    <mergeCell ref="DMO4:DMO6"/>
    <mergeCell ref="DMP4:DMP6"/>
    <mergeCell ref="DND4:DND6"/>
    <mergeCell ref="DNE4:DNE6"/>
    <mergeCell ref="DNF4:DNF6"/>
    <mergeCell ref="DNG4:DNG6"/>
    <mergeCell ref="DLO4:DLO6"/>
    <mergeCell ref="DLP4:DLP6"/>
    <mergeCell ref="DLQ4:DLQ6"/>
    <mergeCell ref="DLR4:DLR6"/>
    <mergeCell ref="DLS4:DLS6"/>
    <mergeCell ref="DMG4:DMG6"/>
    <mergeCell ref="DMH4:DMH6"/>
    <mergeCell ref="DMI4:DMI6"/>
    <mergeCell ref="DMJ4:DMJ6"/>
    <mergeCell ref="DKR4:DKR6"/>
    <mergeCell ref="DKS4:DKS6"/>
    <mergeCell ref="DKT4:DKT6"/>
    <mergeCell ref="DKU4:DKU6"/>
    <mergeCell ref="DKV4:DKV6"/>
    <mergeCell ref="DLJ4:DLJ6"/>
    <mergeCell ref="DLK4:DLK6"/>
    <mergeCell ref="DLL4:DLL6"/>
    <mergeCell ref="DLM4:DLM6"/>
    <mergeCell ref="DQW4:DQW6"/>
    <mergeCell ref="DQX4:DQX6"/>
    <mergeCell ref="DQY4:DQY6"/>
    <mergeCell ref="DQZ4:DQZ6"/>
    <mergeCell ref="DRA4:DRA6"/>
    <mergeCell ref="DRO4:DRO6"/>
    <mergeCell ref="DRP4:DRP6"/>
    <mergeCell ref="DRQ4:DRQ6"/>
    <mergeCell ref="DRR4:DRR6"/>
    <mergeCell ref="DPZ4:DPZ6"/>
    <mergeCell ref="DQA4:DQA6"/>
    <mergeCell ref="DQB4:DQB6"/>
    <mergeCell ref="DQC4:DQC6"/>
    <mergeCell ref="DQD4:DQD6"/>
    <mergeCell ref="DQR4:DQR6"/>
    <mergeCell ref="DQS4:DQS6"/>
    <mergeCell ref="DQT4:DQT6"/>
    <mergeCell ref="DQU4:DQU6"/>
    <mergeCell ref="DPC4:DPC6"/>
    <mergeCell ref="DPD4:DPD6"/>
    <mergeCell ref="DPE4:DPE6"/>
    <mergeCell ref="DPF4:DPF6"/>
    <mergeCell ref="DPG4:DPG6"/>
    <mergeCell ref="DPU4:DPU6"/>
    <mergeCell ref="DPV4:DPV6"/>
    <mergeCell ref="DPW4:DPW6"/>
    <mergeCell ref="DPX4:DPX6"/>
    <mergeCell ref="DOF4:DOF6"/>
    <mergeCell ref="DOG4:DOG6"/>
    <mergeCell ref="DOH4:DOH6"/>
    <mergeCell ref="DOI4:DOI6"/>
    <mergeCell ref="DOJ4:DOJ6"/>
    <mergeCell ref="DOX4:DOX6"/>
    <mergeCell ref="DOY4:DOY6"/>
    <mergeCell ref="DOZ4:DOZ6"/>
    <mergeCell ref="DPA4:DPA6"/>
    <mergeCell ref="DUK4:DUK6"/>
    <mergeCell ref="DUL4:DUL6"/>
    <mergeCell ref="DUM4:DUM6"/>
    <mergeCell ref="DUN4:DUN6"/>
    <mergeCell ref="DUO4:DUO6"/>
    <mergeCell ref="DVC4:DVC6"/>
    <mergeCell ref="DVD4:DVD6"/>
    <mergeCell ref="DVE4:DVE6"/>
    <mergeCell ref="DVF4:DVF6"/>
    <mergeCell ref="DTN4:DTN6"/>
    <mergeCell ref="DTO4:DTO6"/>
    <mergeCell ref="DTP4:DTP6"/>
    <mergeCell ref="DTQ4:DTQ6"/>
    <mergeCell ref="DTR4:DTR6"/>
    <mergeCell ref="DUF4:DUF6"/>
    <mergeCell ref="DUG4:DUG6"/>
    <mergeCell ref="DUH4:DUH6"/>
    <mergeCell ref="DUI4:DUI6"/>
    <mergeCell ref="DSQ4:DSQ6"/>
    <mergeCell ref="DSR4:DSR6"/>
    <mergeCell ref="DSS4:DSS6"/>
    <mergeCell ref="DST4:DST6"/>
    <mergeCell ref="DSU4:DSU6"/>
    <mergeCell ref="DTI4:DTI6"/>
    <mergeCell ref="DTJ4:DTJ6"/>
    <mergeCell ref="DTK4:DTK6"/>
    <mergeCell ref="DTL4:DTL6"/>
    <mergeCell ref="DRT4:DRT6"/>
    <mergeCell ref="DRU4:DRU6"/>
    <mergeCell ref="DRV4:DRV6"/>
    <mergeCell ref="DRW4:DRW6"/>
    <mergeCell ref="DRX4:DRX6"/>
    <mergeCell ref="DSL4:DSL6"/>
    <mergeCell ref="DSM4:DSM6"/>
    <mergeCell ref="DSN4:DSN6"/>
    <mergeCell ref="DSO4:DSO6"/>
    <mergeCell ref="DXY4:DXY6"/>
    <mergeCell ref="DXZ4:DXZ6"/>
    <mergeCell ref="DYA4:DYA6"/>
    <mergeCell ref="DYB4:DYB6"/>
    <mergeCell ref="DYC4:DYC6"/>
    <mergeCell ref="DYQ4:DYQ6"/>
    <mergeCell ref="DYR4:DYR6"/>
    <mergeCell ref="DYS4:DYS6"/>
    <mergeCell ref="DYT4:DYT6"/>
    <mergeCell ref="DXB4:DXB6"/>
    <mergeCell ref="DXC4:DXC6"/>
    <mergeCell ref="DXD4:DXD6"/>
    <mergeCell ref="DXE4:DXE6"/>
    <mergeCell ref="DXF4:DXF6"/>
    <mergeCell ref="DXT4:DXT6"/>
    <mergeCell ref="DXU4:DXU6"/>
    <mergeCell ref="DXV4:DXV6"/>
    <mergeCell ref="DXW4:DXW6"/>
    <mergeCell ref="DWE4:DWE6"/>
    <mergeCell ref="DWF4:DWF6"/>
    <mergeCell ref="DWG4:DWG6"/>
    <mergeCell ref="DWH4:DWH6"/>
    <mergeCell ref="DWI4:DWI6"/>
    <mergeCell ref="DWW4:DWW6"/>
    <mergeCell ref="DWX4:DWX6"/>
    <mergeCell ref="DWY4:DWY6"/>
    <mergeCell ref="DWZ4:DWZ6"/>
    <mergeCell ref="DVH4:DVH6"/>
    <mergeCell ref="DVI4:DVI6"/>
    <mergeCell ref="DVJ4:DVJ6"/>
    <mergeCell ref="DVK4:DVK6"/>
    <mergeCell ref="DVL4:DVL6"/>
    <mergeCell ref="DVZ4:DVZ6"/>
    <mergeCell ref="DWA4:DWA6"/>
    <mergeCell ref="DWB4:DWB6"/>
    <mergeCell ref="DWC4:DWC6"/>
    <mergeCell ref="EBM4:EBM6"/>
    <mergeCell ref="EBN4:EBN6"/>
    <mergeCell ref="EBO4:EBO6"/>
    <mergeCell ref="EBP4:EBP6"/>
    <mergeCell ref="EBQ4:EBQ6"/>
    <mergeCell ref="ECE4:ECE6"/>
    <mergeCell ref="ECF4:ECF6"/>
    <mergeCell ref="ECG4:ECG6"/>
    <mergeCell ref="ECH4:ECH6"/>
    <mergeCell ref="EAP4:EAP6"/>
    <mergeCell ref="EAQ4:EAQ6"/>
    <mergeCell ref="EAR4:EAR6"/>
    <mergeCell ref="EAS4:EAS6"/>
    <mergeCell ref="EAT4:EAT6"/>
    <mergeCell ref="EBH4:EBH6"/>
    <mergeCell ref="EBI4:EBI6"/>
    <mergeCell ref="EBJ4:EBJ6"/>
    <mergeCell ref="EBK4:EBK6"/>
    <mergeCell ref="DZS4:DZS6"/>
    <mergeCell ref="DZT4:DZT6"/>
    <mergeCell ref="DZU4:DZU6"/>
    <mergeCell ref="DZV4:DZV6"/>
    <mergeCell ref="DZW4:DZW6"/>
    <mergeCell ref="EAK4:EAK6"/>
    <mergeCell ref="EAL4:EAL6"/>
    <mergeCell ref="EAM4:EAM6"/>
    <mergeCell ref="EAN4:EAN6"/>
    <mergeCell ref="DYV4:DYV6"/>
    <mergeCell ref="DYW4:DYW6"/>
    <mergeCell ref="DYX4:DYX6"/>
    <mergeCell ref="DYY4:DYY6"/>
    <mergeCell ref="DYZ4:DYZ6"/>
    <mergeCell ref="DZN4:DZN6"/>
    <mergeCell ref="DZO4:DZO6"/>
    <mergeCell ref="DZP4:DZP6"/>
    <mergeCell ref="DZQ4:DZQ6"/>
    <mergeCell ref="EFA4:EFA6"/>
    <mergeCell ref="EFB4:EFB6"/>
    <mergeCell ref="EFC4:EFC6"/>
    <mergeCell ref="EFD4:EFD6"/>
    <mergeCell ref="EFE4:EFE6"/>
    <mergeCell ref="EFS4:EFS6"/>
    <mergeCell ref="EFT4:EFT6"/>
    <mergeCell ref="EFU4:EFU6"/>
    <mergeCell ref="EFV4:EFV6"/>
    <mergeCell ref="EED4:EED6"/>
    <mergeCell ref="EEE4:EEE6"/>
    <mergeCell ref="EEF4:EEF6"/>
    <mergeCell ref="EEG4:EEG6"/>
    <mergeCell ref="EEH4:EEH6"/>
    <mergeCell ref="EEV4:EEV6"/>
    <mergeCell ref="EEW4:EEW6"/>
    <mergeCell ref="EEX4:EEX6"/>
    <mergeCell ref="EEY4:EEY6"/>
    <mergeCell ref="EDG4:EDG6"/>
    <mergeCell ref="EDH4:EDH6"/>
    <mergeCell ref="EDI4:EDI6"/>
    <mergeCell ref="EDJ4:EDJ6"/>
    <mergeCell ref="EDK4:EDK6"/>
    <mergeCell ref="EDY4:EDY6"/>
    <mergeCell ref="EDZ4:EDZ6"/>
    <mergeCell ref="EEA4:EEA6"/>
    <mergeCell ref="EEB4:EEB6"/>
    <mergeCell ref="ECJ4:ECJ6"/>
    <mergeCell ref="ECK4:ECK6"/>
    <mergeCell ref="ECL4:ECL6"/>
    <mergeCell ref="ECM4:ECM6"/>
    <mergeCell ref="ECN4:ECN6"/>
    <mergeCell ref="EDB4:EDB6"/>
    <mergeCell ref="EDC4:EDC6"/>
    <mergeCell ref="EDD4:EDD6"/>
    <mergeCell ref="EDE4:EDE6"/>
    <mergeCell ref="EIO4:EIO6"/>
    <mergeCell ref="EIP4:EIP6"/>
    <mergeCell ref="EIQ4:EIQ6"/>
    <mergeCell ref="EIR4:EIR6"/>
    <mergeCell ref="EIS4:EIS6"/>
    <mergeCell ref="EJG4:EJG6"/>
    <mergeCell ref="EJH4:EJH6"/>
    <mergeCell ref="EJI4:EJI6"/>
    <mergeCell ref="EJJ4:EJJ6"/>
    <mergeCell ref="EHR4:EHR6"/>
    <mergeCell ref="EHS4:EHS6"/>
    <mergeCell ref="EHT4:EHT6"/>
    <mergeCell ref="EHU4:EHU6"/>
    <mergeCell ref="EHV4:EHV6"/>
    <mergeCell ref="EIJ4:EIJ6"/>
    <mergeCell ref="EIK4:EIK6"/>
    <mergeCell ref="EIL4:EIL6"/>
    <mergeCell ref="EIM4:EIM6"/>
    <mergeCell ref="EGU4:EGU6"/>
    <mergeCell ref="EGV4:EGV6"/>
    <mergeCell ref="EGW4:EGW6"/>
    <mergeCell ref="EGX4:EGX6"/>
    <mergeCell ref="EGY4:EGY6"/>
    <mergeCell ref="EHM4:EHM6"/>
    <mergeCell ref="EHN4:EHN6"/>
    <mergeCell ref="EHO4:EHO6"/>
    <mergeCell ref="EHP4:EHP6"/>
    <mergeCell ref="EFX4:EFX6"/>
    <mergeCell ref="EFY4:EFY6"/>
    <mergeCell ref="EFZ4:EFZ6"/>
    <mergeCell ref="EGA4:EGA6"/>
    <mergeCell ref="EGB4:EGB6"/>
    <mergeCell ref="EGP4:EGP6"/>
    <mergeCell ref="EGQ4:EGQ6"/>
    <mergeCell ref="EGR4:EGR6"/>
    <mergeCell ref="EGS4:EGS6"/>
    <mergeCell ref="EMC4:EMC6"/>
    <mergeCell ref="EMD4:EMD6"/>
    <mergeCell ref="EME4:EME6"/>
    <mergeCell ref="EMF4:EMF6"/>
    <mergeCell ref="EMG4:EMG6"/>
    <mergeCell ref="EMU4:EMU6"/>
    <mergeCell ref="EMV4:EMV6"/>
    <mergeCell ref="EMW4:EMW6"/>
    <mergeCell ref="EMX4:EMX6"/>
    <mergeCell ref="ELF4:ELF6"/>
    <mergeCell ref="ELG4:ELG6"/>
    <mergeCell ref="ELH4:ELH6"/>
    <mergeCell ref="ELI4:ELI6"/>
    <mergeCell ref="ELJ4:ELJ6"/>
    <mergeCell ref="ELX4:ELX6"/>
    <mergeCell ref="ELY4:ELY6"/>
    <mergeCell ref="ELZ4:ELZ6"/>
    <mergeCell ref="EMA4:EMA6"/>
    <mergeCell ref="EKI4:EKI6"/>
    <mergeCell ref="EKJ4:EKJ6"/>
    <mergeCell ref="EKK4:EKK6"/>
    <mergeCell ref="EKL4:EKL6"/>
    <mergeCell ref="EKM4:EKM6"/>
    <mergeCell ref="ELA4:ELA6"/>
    <mergeCell ref="ELB4:ELB6"/>
    <mergeCell ref="ELC4:ELC6"/>
    <mergeCell ref="ELD4:ELD6"/>
    <mergeCell ref="EJL4:EJL6"/>
    <mergeCell ref="EJM4:EJM6"/>
    <mergeCell ref="EJN4:EJN6"/>
    <mergeCell ref="EJO4:EJO6"/>
    <mergeCell ref="EJP4:EJP6"/>
    <mergeCell ref="EKD4:EKD6"/>
    <mergeCell ref="EKE4:EKE6"/>
    <mergeCell ref="EKF4:EKF6"/>
    <mergeCell ref="EKG4:EKG6"/>
    <mergeCell ref="EPQ4:EPQ6"/>
    <mergeCell ref="EPR4:EPR6"/>
    <mergeCell ref="EPS4:EPS6"/>
    <mergeCell ref="EPT4:EPT6"/>
    <mergeCell ref="EPU4:EPU6"/>
    <mergeCell ref="EQI4:EQI6"/>
    <mergeCell ref="EQJ4:EQJ6"/>
    <mergeCell ref="EQK4:EQK6"/>
    <mergeCell ref="EQL4:EQL6"/>
    <mergeCell ref="EOT4:EOT6"/>
    <mergeCell ref="EOU4:EOU6"/>
    <mergeCell ref="EOV4:EOV6"/>
    <mergeCell ref="EOW4:EOW6"/>
    <mergeCell ref="EOX4:EOX6"/>
    <mergeCell ref="EPL4:EPL6"/>
    <mergeCell ref="EPM4:EPM6"/>
    <mergeCell ref="EPN4:EPN6"/>
    <mergeCell ref="EPO4:EPO6"/>
    <mergeCell ref="ENW4:ENW6"/>
    <mergeCell ref="ENX4:ENX6"/>
    <mergeCell ref="ENY4:ENY6"/>
    <mergeCell ref="ENZ4:ENZ6"/>
    <mergeCell ref="EOA4:EOA6"/>
    <mergeCell ref="EOO4:EOO6"/>
    <mergeCell ref="EOP4:EOP6"/>
    <mergeCell ref="EOQ4:EOQ6"/>
    <mergeCell ref="EOR4:EOR6"/>
    <mergeCell ref="EMZ4:EMZ6"/>
    <mergeCell ref="ENA4:ENA6"/>
    <mergeCell ref="ENB4:ENB6"/>
    <mergeCell ref="ENC4:ENC6"/>
    <mergeCell ref="END4:END6"/>
    <mergeCell ref="ENR4:ENR6"/>
    <mergeCell ref="ENS4:ENS6"/>
    <mergeCell ref="ENT4:ENT6"/>
    <mergeCell ref="ENU4:ENU6"/>
    <mergeCell ref="ETE4:ETE6"/>
    <mergeCell ref="ETF4:ETF6"/>
    <mergeCell ref="ETG4:ETG6"/>
    <mergeCell ref="ETH4:ETH6"/>
    <mergeCell ref="ETI4:ETI6"/>
    <mergeCell ref="ETW4:ETW6"/>
    <mergeCell ref="ETX4:ETX6"/>
    <mergeCell ref="ETY4:ETY6"/>
    <mergeCell ref="ETZ4:ETZ6"/>
    <mergeCell ref="ESH4:ESH6"/>
    <mergeCell ref="ESI4:ESI6"/>
    <mergeCell ref="ESJ4:ESJ6"/>
    <mergeCell ref="ESK4:ESK6"/>
    <mergeCell ref="ESL4:ESL6"/>
    <mergeCell ref="ESZ4:ESZ6"/>
    <mergeCell ref="ETA4:ETA6"/>
    <mergeCell ref="ETB4:ETB6"/>
    <mergeCell ref="ETC4:ETC6"/>
    <mergeCell ref="ERK4:ERK6"/>
    <mergeCell ref="ERL4:ERL6"/>
    <mergeCell ref="ERM4:ERM6"/>
    <mergeCell ref="ERN4:ERN6"/>
    <mergeCell ref="ERO4:ERO6"/>
    <mergeCell ref="ESC4:ESC6"/>
    <mergeCell ref="ESD4:ESD6"/>
    <mergeCell ref="ESE4:ESE6"/>
    <mergeCell ref="ESF4:ESF6"/>
    <mergeCell ref="EQN4:EQN6"/>
    <mergeCell ref="EQO4:EQO6"/>
    <mergeCell ref="EQP4:EQP6"/>
    <mergeCell ref="EQQ4:EQQ6"/>
    <mergeCell ref="EQR4:EQR6"/>
    <mergeCell ref="ERF4:ERF6"/>
    <mergeCell ref="ERG4:ERG6"/>
    <mergeCell ref="ERH4:ERH6"/>
    <mergeCell ref="ERI4:ERI6"/>
    <mergeCell ref="EWS4:EWS6"/>
    <mergeCell ref="EWT4:EWT6"/>
    <mergeCell ref="EWU4:EWU6"/>
    <mergeCell ref="EWV4:EWV6"/>
    <mergeCell ref="EWW4:EWW6"/>
    <mergeCell ref="EXK4:EXK6"/>
    <mergeCell ref="EXL4:EXL6"/>
    <mergeCell ref="EXM4:EXM6"/>
    <mergeCell ref="EXN4:EXN6"/>
    <mergeCell ref="EVV4:EVV6"/>
    <mergeCell ref="EVW4:EVW6"/>
    <mergeCell ref="EVX4:EVX6"/>
    <mergeCell ref="EVY4:EVY6"/>
    <mergeCell ref="EVZ4:EVZ6"/>
    <mergeCell ref="EWN4:EWN6"/>
    <mergeCell ref="EWO4:EWO6"/>
    <mergeCell ref="EWP4:EWP6"/>
    <mergeCell ref="EWQ4:EWQ6"/>
    <mergeCell ref="EUY4:EUY6"/>
    <mergeCell ref="EUZ4:EUZ6"/>
    <mergeCell ref="EVA4:EVA6"/>
    <mergeCell ref="EVB4:EVB6"/>
    <mergeCell ref="EVC4:EVC6"/>
    <mergeCell ref="EVQ4:EVQ6"/>
    <mergeCell ref="EVR4:EVR6"/>
    <mergeCell ref="EVS4:EVS6"/>
    <mergeCell ref="EVT4:EVT6"/>
    <mergeCell ref="EUB4:EUB6"/>
    <mergeCell ref="EUC4:EUC6"/>
    <mergeCell ref="EUD4:EUD6"/>
    <mergeCell ref="EUE4:EUE6"/>
    <mergeCell ref="EUF4:EUF6"/>
    <mergeCell ref="EUT4:EUT6"/>
    <mergeCell ref="EUU4:EUU6"/>
    <mergeCell ref="EUV4:EUV6"/>
    <mergeCell ref="EUW4:EUW6"/>
    <mergeCell ref="FAG4:FAG6"/>
    <mergeCell ref="FAH4:FAH6"/>
    <mergeCell ref="FAI4:FAI6"/>
    <mergeCell ref="FAJ4:FAJ6"/>
    <mergeCell ref="FAK4:FAK6"/>
    <mergeCell ref="FAY4:FAY6"/>
    <mergeCell ref="FAZ4:FAZ6"/>
    <mergeCell ref="FBA4:FBA6"/>
    <mergeCell ref="FBB4:FBB6"/>
    <mergeCell ref="EZJ4:EZJ6"/>
    <mergeCell ref="EZK4:EZK6"/>
    <mergeCell ref="EZL4:EZL6"/>
    <mergeCell ref="EZM4:EZM6"/>
    <mergeCell ref="EZN4:EZN6"/>
    <mergeCell ref="FAB4:FAB6"/>
    <mergeCell ref="FAC4:FAC6"/>
    <mergeCell ref="FAD4:FAD6"/>
    <mergeCell ref="FAE4:FAE6"/>
    <mergeCell ref="EYM4:EYM6"/>
    <mergeCell ref="EYN4:EYN6"/>
    <mergeCell ref="EYO4:EYO6"/>
    <mergeCell ref="EYP4:EYP6"/>
    <mergeCell ref="EYQ4:EYQ6"/>
    <mergeCell ref="EZE4:EZE6"/>
    <mergeCell ref="EZF4:EZF6"/>
    <mergeCell ref="EZG4:EZG6"/>
    <mergeCell ref="EZH4:EZH6"/>
    <mergeCell ref="EXP4:EXP6"/>
    <mergeCell ref="EXQ4:EXQ6"/>
    <mergeCell ref="EXR4:EXR6"/>
    <mergeCell ref="EXS4:EXS6"/>
    <mergeCell ref="EXT4:EXT6"/>
    <mergeCell ref="EYH4:EYH6"/>
    <mergeCell ref="EYI4:EYI6"/>
    <mergeCell ref="EYJ4:EYJ6"/>
    <mergeCell ref="EYK4:EYK6"/>
    <mergeCell ref="FDU4:FDU6"/>
    <mergeCell ref="FDV4:FDV6"/>
    <mergeCell ref="FDW4:FDW6"/>
    <mergeCell ref="FDX4:FDX6"/>
    <mergeCell ref="FDY4:FDY6"/>
    <mergeCell ref="FEM4:FEM6"/>
    <mergeCell ref="FEN4:FEN6"/>
    <mergeCell ref="FEO4:FEO6"/>
    <mergeCell ref="FEP4:FEP6"/>
    <mergeCell ref="FCX4:FCX6"/>
    <mergeCell ref="FCY4:FCY6"/>
    <mergeCell ref="FCZ4:FCZ6"/>
    <mergeCell ref="FDA4:FDA6"/>
    <mergeCell ref="FDB4:FDB6"/>
    <mergeCell ref="FDP4:FDP6"/>
    <mergeCell ref="FDQ4:FDQ6"/>
    <mergeCell ref="FDR4:FDR6"/>
    <mergeCell ref="FDS4:FDS6"/>
    <mergeCell ref="FCA4:FCA6"/>
    <mergeCell ref="FCB4:FCB6"/>
    <mergeCell ref="FCC4:FCC6"/>
    <mergeCell ref="FCD4:FCD6"/>
    <mergeCell ref="FCE4:FCE6"/>
    <mergeCell ref="FCS4:FCS6"/>
    <mergeCell ref="FCT4:FCT6"/>
    <mergeCell ref="FCU4:FCU6"/>
    <mergeCell ref="FCV4:FCV6"/>
    <mergeCell ref="FBD4:FBD6"/>
    <mergeCell ref="FBE4:FBE6"/>
    <mergeCell ref="FBF4:FBF6"/>
    <mergeCell ref="FBG4:FBG6"/>
    <mergeCell ref="FBH4:FBH6"/>
    <mergeCell ref="FBV4:FBV6"/>
    <mergeCell ref="FBW4:FBW6"/>
    <mergeCell ref="FBX4:FBX6"/>
    <mergeCell ref="FBY4:FBY6"/>
    <mergeCell ref="FHI4:FHI6"/>
    <mergeCell ref="FHJ4:FHJ6"/>
    <mergeCell ref="FHK4:FHK6"/>
    <mergeCell ref="FHL4:FHL6"/>
    <mergeCell ref="FHM4:FHM6"/>
    <mergeCell ref="FIA4:FIA6"/>
    <mergeCell ref="FIB4:FIB6"/>
    <mergeCell ref="FIC4:FIC6"/>
    <mergeCell ref="FID4:FID6"/>
    <mergeCell ref="FGL4:FGL6"/>
    <mergeCell ref="FGM4:FGM6"/>
    <mergeCell ref="FGN4:FGN6"/>
    <mergeCell ref="FGO4:FGO6"/>
    <mergeCell ref="FGP4:FGP6"/>
    <mergeCell ref="FHD4:FHD6"/>
    <mergeCell ref="FHE4:FHE6"/>
    <mergeCell ref="FHF4:FHF6"/>
    <mergeCell ref="FHG4:FHG6"/>
    <mergeCell ref="FFO4:FFO6"/>
    <mergeCell ref="FFP4:FFP6"/>
    <mergeCell ref="FFQ4:FFQ6"/>
    <mergeCell ref="FFR4:FFR6"/>
    <mergeCell ref="FFS4:FFS6"/>
    <mergeCell ref="FGG4:FGG6"/>
    <mergeCell ref="FGH4:FGH6"/>
    <mergeCell ref="FGI4:FGI6"/>
    <mergeCell ref="FGJ4:FGJ6"/>
    <mergeCell ref="FER4:FER6"/>
    <mergeCell ref="FES4:FES6"/>
    <mergeCell ref="FET4:FET6"/>
    <mergeCell ref="FEU4:FEU6"/>
    <mergeCell ref="FEV4:FEV6"/>
    <mergeCell ref="FFJ4:FFJ6"/>
    <mergeCell ref="FFK4:FFK6"/>
    <mergeCell ref="FFL4:FFL6"/>
    <mergeCell ref="FFM4:FFM6"/>
    <mergeCell ref="FKW4:FKW6"/>
    <mergeCell ref="FKX4:FKX6"/>
    <mergeCell ref="FKY4:FKY6"/>
    <mergeCell ref="FKZ4:FKZ6"/>
    <mergeCell ref="FLA4:FLA6"/>
    <mergeCell ref="FLO4:FLO6"/>
    <mergeCell ref="FLP4:FLP6"/>
    <mergeCell ref="FLQ4:FLQ6"/>
    <mergeCell ref="FLR4:FLR6"/>
    <mergeCell ref="FJZ4:FJZ6"/>
    <mergeCell ref="FKA4:FKA6"/>
    <mergeCell ref="FKB4:FKB6"/>
    <mergeCell ref="FKC4:FKC6"/>
    <mergeCell ref="FKD4:FKD6"/>
    <mergeCell ref="FKR4:FKR6"/>
    <mergeCell ref="FKS4:FKS6"/>
    <mergeCell ref="FKT4:FKT6"/>
    <mergeCell ref="FKU4:FKU6"/>
    <mergeCell ref="FJC4:FJC6"/>
    <mergeCell ref="FJD4:FJD6"/>
    <mergeCell ref="FJE4:FJE6"/>
    <mergeCell ref="FJF4:FJF6"/>
    <mergeCell ref="FJG4:FJG6"/>
    <mergeCell ref="FJU4:FJU6"/>
    <mergeCell ref="FJV4:FJV6"/>
    <mergeCell ref="FJW4:FJW6"/>
    <mergeCell ref="FJX4:FJX6"/>
    <mergeCell ref="FIF4:FIF6"/>
    <mergeCell ref="FIG4:FIG6"/>
    <mergeCell ref="FIH4:FIH6"/>
    <mergeCell ref="FII4:FII6"/>
    <mergeCell ref="FIJ4:FIJ6"/>
    <mergeCell ref="FIX4:FIX6"/>
    <mergeCell ref="FIY4:FIY6"/>
    <mergeCell ref="FIZ4:FIZ6"/>
    <mergeCell ref="FJA4:FJA6"/>
    <mergeCell ref="FOK4:FOK6"/>
    <mergeCell ref="FOL4:FOL6"/>
    <mergeCell ref="FOM4:FOM6"/>
    <mergeCell ref="FON4:FON6"/>
    <mergeCell ref="FOO4:FOO6"/>
    <mergeCell ref="FPC4:FPC6"/>
    <mergeCell ref="FPD4:FPD6"/>
    <mergeCell ref="FPE4:FPE6"/>
    <mergeCell ref="FPF4:FPF6"/>
    <mergeCell ref="FNN4:FNN6"/>
    <mergeCell ref="FNO4:FNO6"/>
    <mergeCell ref="FNP4:FNP6"/>
    <mergeCell ref="FNQ4:FNQ6"/>
    <mergeCell ref="FNR4:FNR6"/>
    <mergeCell ref="FOF4:FOF6"/>
    <mergeCell ref="FOG4:FOG6"/>
    <mergeCell ref="FOH4:FOH6"/>
    <mergeCell ref="FOI4:FOI6"/>
    <mergeCell ref="FMQ4:FMQ6"/>
    <mergeCell ref="FMR4:FMR6"/>
    <mergeCell ref="FMS4:FMS6"/>
    <mergeCell ref="FMT4:FMT6"/>
    <mergeCell ref="FMU4:FMU6"/>
    <mergeCell ref="FNI4:FNI6"/>
    <mergeCell ref="FNJ4:FNJ6"/>
    <mergeCell ref="FNK4:FNK6"/>
    <mergeCell ref="FNL4:FNL6"/>
    <mergeCell ref="FLT4:FLT6"/>
    <mergeCell ref="FLU4:FLU6"/>
    <mergeCell ref="FLV4:FLV6"/>
    <mergeCell ref="FLW4:FLW6"/>
    <mergeCell ref="FLX4:FLX6"/>
    <mergeCell ref="FML4:FML6"/>
    <mergeCell ref="FMM4:FMM6"/>
    <mergeCell ref="FMN4:FMN6"/>
    <mergeCell ref="FMO4:FMO6"/>
    <mergeCell ref="FRY4:FRY6"/>
    <mergeCell ref="FRZ4:FRZ6"/>
    <mergeCell ref="FSA4:FSA6"/>
    <mergeCell ref="FSB4:FSB6"/>
    <mergeCell ref="FSC4:FSC6"/>
    <mergeCell ref="FSQ4:FSQ6"/>
    <mergeCell ref="FSR4:FSR6"/>
    <mergeCell ref="FSS4:FSS6"/>
    <mergeCell ref="FST4:FST6"/>
    <mergeCell ref="FRB4:FRB6"/>
    <mergeCell ref="FRC4:FRC6"/>
    <mergeCell ref="FRD4:FRD6"/>
    <mergeCell ref="FRE4:FRE6"/>
    <mergeCell ref="FRF4:FRF6"/>
    <mergeCell ref="FRT4:FRT6"/>
    <mergeCell ref="FRU4:FRU6"/>
    <mergeCell ref="FRV4:FRV6"/>
    <mergeCell ref="FRW4:FRW6"/>
    <mergeCell ref="FQE4:FQE6"/>
    <mergeCell ref="FQF4:FQF6"/>
    <mergeCell ref="FQG4:FQG6"/>
    <mergeCell ref="FQH4:FQH6"/>
    <mergeCell ref="FQI4:FQI6"/>
    <mergeCell ref="FQW4:FQW6"/>
    <mergeCell ref="FQX4:FQX6"/>
    <mergeCell ref="FQY4:FQY6"/>
    <mergeCell ref="FQZ4:FQZ6"/>
    <mergeCell ref="FPH4:FPH6"/>
    <mergeCell ref="FPI4:FPI6"/>
    <mergeCell ref="FPJ4:FPJ6"/>
    <mergeCell ref="FPK4:FPK6"/>
    <mergeCell ref="FPL4:FPL6"/>
    <mergeCell ref="FPZ4:FPZ6"/>
    <mergeCell ref="FQA4:FQA6"/>
    <mergeCell ref="FQB4:FQB6"/>
    <mergeCell ref="FQC4:FQC6"/>
    <mergeCell ref="FVM4:FVM6"/>
    <mergeCell ref="FVN4:FVN6"/>
    <mergeCell ref="FVO4:FVO6"/>
    <mergeCell ref="FVP4:FVP6"/>
    <mergeCell ref="FVQ4:FVQ6"/>
    <mergeCell ref="FWE4:FWE6"/>
    <mergeCell ref="FWF4:FWF6"/>
    <mergeCell ref="FWG4:FWG6"/>
    <mergeCell ref="FWH4:FWH6"/>
    <mergeCell ref="FUP4:FUP6"/>
    <mergeCell ref="FUQ4:FUQ6"/>
    <mergeCell ref="FUR4:FUR6"/>
    <mergeCell ref="FUS4:FUS6"/>
    <mergeCell ref="FUT4:FUT6"/>
    <mergeCell ref="FVH4:FVH6"/>
    <mergeCell ref="FVI4:FVI6"/>
    <mergeCell ref="FVJ4:FVJ6"/>
    <mergeCell ref="FVK4:FVK6"/>
    <mergeCell ref="FTS4:FTS6"/>
    <mergeCell ref="FTT4:FTT6"/>
    <mergeCell ref="FTU4:FTU6"/>
    <mergeCell ref="FTV4:FTV6"/>
    <mergeCell ref="FTW4:FTW6"/>
    <mergeCell ref="FUK4:FUK6"/>
    <mergeCell ref="FUL4:FUL6"/>
    <mergeCell ref="FUM4:FUM6"/>
    <mergeCell ref="FUN4:FUN6"/>
    <mergeCell ref="FSV4:FSV6"/>
    <mergeCell ref="FSW4:FSW6"/>
    <mergeCell ref="FSX4:FSX6"/>
    <mergeCell ref="FSY4:FSY6"/>
    <mergeCell ref="FSZ4:FSZ6"/>
    <mergeCell ref="FTN4:FTN6"/>
    <mergeCell ref="FTO4:FTO6"/>
    <mergeCell ref="FTP4:FTP6"/>
    <mergeCell ref="FTQ4:FTQ6"/>
    <mergeCell ref="FZA4:FZA6"/>
    <mergeCell ref="FZB4:FZB6"/>
    <mergeCell ref="FZC4:FZC6"/>
    <mergeCell ref="FZD4:FZD6"/>
    <mergeCell ref="FZE4:FZE6"/>
    <mergeCell ref="FZS4:FZS6"/>
    <mergeCell ref="FZT4:FZT6"/>
    <mergeCell ref="FZU4:FZU6"/>
    <mergeCell ref="FZV4:FZV6"/>
    <mergeCell ref="FYD4:FYD6"/>
    <mergeCell ref="FYE4:FYE6"/>
    <mergeCell ref="FYF4:FYF6"/>
    <mergeCell ref="FYG4:FYG6"/>
    <mergeCell ref="FYH4:FYH6"/>
    <mergeCell ref="FYV4:FYV6"/>
    <mergeCell ref="FYW4:FYW6"/>
    <mergeCell ref="FYX4:FYX6"/>
    <mergeCell ref="FYY4:FYY6"/>
    <mergeCell ref="FXG4:FXG6"/>
    <mergeCell ref="FXH4:FXH6"/>
    <mergeCell ref="FXI4:FXI6"/>
    <mergeCell ref="FXJ4:FXJ6"/>
    <mergeCell ref="FXK4:FXK6"/>
    <mergeCell ref="FXY4:FXY6"/>
    <mergeCell ref="FXZ4:FXZ6"/>
    <mergeCell ref="FYA4:FYA6"/>
    <mergeCell ref="FYB4:FYB6"/>
    <mergeCell ref="FWJ4:FWJ6"/>
    <mergeCell ref="FWK4:FWK6"/>
    <mergeCell ref="FWL4:FWL6"/>
    <mergeCell ref="FWM4:FWM6"/>
    <mergeCell ref="FWN4:FWN6"/>
    <mergeCell ref="FXB4:FXB6"/>
    <mergeCell ref="FXC4:FXC6"/>
    <mergeCell ref="FXD4:FXD6"/>
    <mergeCell ref="FXE4:FXE6"/>
    <mergeCell ref="GCO4:GCO6"/>
    <mergeCell ref="GCP4:GCP6"/>
    <mergeCell ref="GCQ4:GCQ6"/>
    <mergeCell ref="GCR4:GCR6"/>
    <mergeCell ref="GCS4:GCS6"/>
    <mergeCell ref="GDG4:GDG6"/>
    <mergeCell ref="GDH4:GDH6"/>
    <mergeCell ref="GDI4:GDI6"/>
    <mergeCell ref="GDJ4:GDJ6"/>
    <mergeCell ref="GBR4:GBR6"/>
    <mergeCell ref="GBS4:GBS6"/>
    <mergeCell ref="GBT4:GBT6"/>
    <mergeCell ref="GBU4:GBU6"/>
    <mergeCell ref="GBV4:GBV6"/>
    <mergeCell ref="GCJ4:GCJ6"/>
    <mergeCell ref="GCK4:GCK6"/>
    <mergeCell ref="GCL4:GCL6"/>
    <mergeCell ref="GCM4:GCM6"/>
    <mergeCell ref="GAU4:GAU6"/>
    <mergeCell ref="GAV4:GAV6"/>
    <mergeCell ref="GAW4:GAW6"/>
    <mergeCell ref="GAX4:GAX6"/>
    <mergeCell ref="GAY4:GAY6"/>
    <mergeCell ref="GBM4:GBM6"/>
    <mergeCell ref="GBN4:GBN6"/>
    <mergeCell ref="GBO4:GBO6"/>
    <mergeCell ref="GBP4:GBP6"/>
    <mergeCell ref="FZX4:FZX6"/>
    <mergeCell ref="FZY4:FZY6"/>
    <mergeCell ref="FZZ4:FZZ6"/>
    <mergeCell ref="GAA4:GAA6"/>
    <mergeCell ref="GAB4:GAB6"/>
    <mergeCell ref="GAP4:GAP6"/>
    <mergeCell ref="GAQ4:GAQ6"/>
    <mergeCell ref="GAR4:GAR6"/>
    <mergeCell ref="GAS4:GAS6"/>
    <mergeCell ref="GGC4:GGC6"/>
    <mergeCell ref="GGD4:GGD6"/>
    <mergeCell ref="GGE4:GGE6"/>
    <mergeCell ref="GGF4:GGF6"/>
    <mergeCell ref="GGG4:GGG6"/>
    <mergeCell ref="GGU4:GGU6"/>
    <mergeCell ref="GGV4:GGV6"/>
    <mergeCell ref="GGW4:GGW6"/>
    <mergeCell ref="GGX4:GGX6"/>
    <mergeCell ref="GFF4:GFF6"/>
    <mergeCell ref="GFG4:GFG6"/>
    <mergeCell ref="GFH4:GFH6"/>
    <mergeCell ref="GFI4:GFI6"/>
    <mergeCell ref="GFJ4:GFJ6"/>
    <mergeCell ref="GFX4:GFX6"/>
    <mergeCell ref="GFY4:GFY6"/>
    <mergeCell ref="GFZ4:GFZ6"/>
    <mergeCell ref="GGA4:GGA6"/>
    <mergeCell ref="GEI4:GEI6"/>
    <mergeCell ref="GEJ4:GEJ6"/>
    <mergeCell ref="GEK4:GEK6"/>
    <mergeCell ref="GEL4:GEL6"/>
    <mergeCell ref="GEM4:GEM6"/>
    <mergeCell ref="GFA4:GFA6"/>
    <mergeCell ref="GFB4:GFB6"/>
    <mergeCell ref="GFC4:GFC6"/>
    <mergeCell ref="GFD4:GFD6"/>
    <mergeCell ref="GDL4:GDL6"/>
    <mergeCell ref="GDM4:GDM6"/>
    <mergeCell ref="GDN4:GDN6"/>
    <mergeCell ref="GDO4:GDO6"/>
    <mergeCell ref="GDP4:GDP6"/>
    <mergeCell ref="GED4:GED6"/>
    <mergeCell ref="GEE4:GEE6"/>
    <mergeCell ref="GEF4:GEF6"/>
    <mergeCell ref="GEG4:GEG6"/>
    <mergeCell ref="GJQ4:GJQ6"/>
    <mergeCell ref="GJR4:GJR6"/>
    <mergeCell ref="GJS4:GJS6"/>
    <mergeCell ref="GJT4:GJT6"/>
    <mergeCell ref="GJU4:GJU6"/>
    <mergeCell ref="GKI4:GKI6"/>
    <mergeCell ref="GKJ4:GKJ6"/>
    <mergeCell ref="GKK4:GKK6"/>
    <mergeCell ref="GKL4:GKL6"/>
    <mergeCell ref="GIT4:GIT6"/>
    <mergeCell ref="GIU4:GIU6"/>
    <mergeCell ref="GIV4:GIV6"/>
    <mergeCell ref="GIW4:GIW6"/>
    <mergeCell ref="GIX4:GIX6"/>
    <mergeCell ref="GJL4:GJL6"/>
    <mergeCell ref="GJM4:GJM6"/>
    <mergeCell ref="GJN4:GJN6"/>
    <mergeCell ref="GJO4:GJO6"/>
    <mergeCell ref="GHW4:GHW6"/>
    <mergeCell ref="GHX4:GHX6"/>
    <mergeCell ref="GHY4:GHY6"/>
    <mergeCell ref="GHZ4:GHZ6"/>
    <mergeCell ref="GIA4:GIA6"/>
    <mergeCell ref="GIO4:GIO6"/>
    <mergeCell ref="GIP4:GIP6"/>
    <mergeCell ref="GIQ4:GIQ6"/>
    <mergeCell ref="GIR4:GIR6"/>
    <mergeCell ref="GGZ4:GGZ6"/>
    <mergeCell ref="GHA4:GHA6"/>
    <mergeCell ref="GHB4:GHB6"/>
    <mergeCell ref="GHC4:GHC6"/>
    <mergeCell ref="GHD4:GHD6"/>
    <mergeCell ref="GHR4:GHR6"/>
    <mergeCell ref="GHS4:GHS6"/>
    <mergeCell ref="GHT4:GHT6"/>
    <mergeCell ref="GHU4:GHU6"/>
    <mergeCell ref="GNE4:GNE6"/>
    <mergeCell ref="GNF4:GNF6"/>
    <mergeCell ref="GNG4:GNG6"/>
    <mergeCell ref="GNH4:GNH6"/>
    <mergeCell ref="GNI4:GNI6"/>
    <mergeCell ref="GNW4:GNW6"/>
    <mergeCell ref="GNX4:GNX6"/>
    <mergeCell ref="GNY4:GNY6"/>
    <mergeCell ref="GNZ4:GNZ6"/>
    <mergeCell ref="GMH4:GMH6"/>
    <mergeCell ref="GMI4:GMI6"/>
    <mergeCell ref="GMJ4:GMJ6"/>
    <mergeCell ref="GMK4:GMK6"/>
    <mergeCell ref="GML4:GML6"/>
    <mergeCell ref="GMZ4:GMZ6"/>
    <mergeCell ref="GNA4:GNA6"/>
    <mergeCell ref="GNB4:GNB6"/>
    <mergeCell ref="GNC4:GNC6"/>
    <mergeCell ref="GLK4:GLK6"/>
    <mergeCell ref="GLL4:GLL6"/>
    <mergeCell ref="GLM4:GLM6"/>
    <mergeCell ref="GLN4:GLN6"/>
    <mergeCell ref="GLO4:GLO6"/>
    <mergeCell ref="GMC4:GMC6"/>
    <mergeCell ref="GMD4:GMD6"/>
    <mergeCell ref="GME4:GME6"/>
    <mergeCell ref="GMF4:GMF6"/>
    <mergeCell ref="GKN4:GKN6"/>
    <mergeCell ref="GKO4:GKO6"/>
    <mergeCell ref="GKP4:GKP6"/>
    <mergeCell ref="GKQ4:GKQ6"/>
    <mergeCell ref="GKR4:GKR6"/>
    <mergeCell ref="GLF4:GLF6"/>
    <mergeCell ref="GLG4:GLG6"/>
    <mergeCell ref="GLH4:GLH6"/>
    <mergeCell ref="GLI4:GLI6"/>
    <mergeCell ref="GQS4:GQS6"/>
    <mergeCell ref="GQT4:GQT6"/>
    <mergeCell ref="GQU4:GQU6"/>
    <mergeCell ref="GQV4:GQV6"/>
    <mergeCell ref="GQW4:GQW6"/>
    <mergeCell ref="GRK4:GRK6"/>
    <mergeCell ref="GRL4:GRL6"/>
    <mergeCell ref="GRM4:GRM6"/>
    <mergeCell ref="GRN4:GRN6"/>
    <mergeCell ref="GPV4:GPV6"/>
    <mergeCell ref="GPW4:GPW6"/>
    <mergeCell ref="GPX4:GPX6"/>
    <mergeCell ref="GPY4:GPY6"/>
    <mergeCell ref="GPZ4:GPZ6"/>
    <mergeCell ref="GQN4:GQN6"/>
    <mergeCell ref="GQO4:GQO6"/>
    <mergeCell ref="GQP4:GQP6"/>
    <mergeCell ref="GQQ4:GQQ6"/>
    <mergeCell ref="GOY4:GOY6"/>
    <mergeCell ref="GOZ4:GOZ6"/>
    <mergeCell ref="GPA4:GPA6"/>
    <mergeCell ref="GPB4:GPB6"/>
    <mergeCell ref="GPC4:GPC6"/>
    <mergeCell ref="GPQ4:GPQ6"/>
    <mergeCell ref="GPR4:GPR6"/>
    <mergeCell ref="GPS4:GPS6"/>
    <mergeCell ref="GPT4:GPT6"/>
    <mergeCell ref="GOB4:GOB6"/>
    <mergeCell ref="GOC4:GOC6"/>
    <mergeCell ref="GOD4:GOD6"/>
    <mergeCell ref="GOE4:GOE6"/>
    <mergeCell ref="GOF4:GOF6"/>
    <mergeCell ref="GOT4:GOT6"/>
    <mergeCell ref="GOU4:GOU6"/>
    <mergeCell ref="GOV4:GOV6"/>
    <mergeCell ref="GOW4:GOW6"/>
    <mergeCell ref="GUG4:GUG6"/>
    <mergeCell ref="GUH4:GUH6"/>
    <mergeCell ref="GUI4:GUI6"/>
    <mergeCell ref="GUJ4:GUJ6"/>
    <mergeCell ref="GUK4:GUK6"/>
    <mergeCell ref="GUY4:GUY6"/>
    <mergeCell ref="GUZ4:GUZ6"/>
    <mergeCell ref="GVA4:GVA6"/>
    <mergeCell ref="GVB4:GVB6"/>
    <mergeCell ref="GTJ4:GTJ6"/>
    <mergeCell ref="GTK4:GTK6"/>
    <mergeCell ref="GTL4:GTL6"/>
    <mergeCell ref="GTM4:GTM6"/>
    <mergeCell ref="GTN4:GTN6"/>
    <mergeCell ref="GUB4:GUB6"/>
    <mergeCell ref="GUC4:GUC6"/>
    <mergeCell ref="GUD4:GUD6"/>
    <mergeCell ref="GUE4:GUE6"/>
    <mergeCell ref="GSM4:GSM6"/>
    <mergeCell ref="GSN4:GSN6"/>
    <mergeCell ref="GSO4:GSO6"/>
    <mergeCell ref="GSP4:GSP6"/>
    <mergeCell ref="GSQ4:GSQ6"/>
    <mergeCell ref="GTE4:GTE6"/>
    <mergeCell ref="GTF4:GTF6"/>
    <mergeCell ref="GTG4:GTG6"/>
    <mergeCell ref="GTH4:GTH6"/>
    <mergeCell ref="GRP4:GRP6"/>
    <mergeCell ref="GRQ4:GRQ6"/>
    <mergeCell ref="GRR4:GRR6"/>
    <mergeCell ref="GRS4:GRS6"/>
    <mergeCell ref="GRT4:GRT6"/>
    <mergeCell ref="GSH4:GSH6"/>
    <mergeCell ref="GSI4:GSI6"/>
    <mergeCell ref="GSJ4:GSJ6"/>
    <mergeCell ref="GSK4:GSK6"/>
    <mergeCell ref="GXU4:GXU6"/>
    <mergeCell ref="GXV4:GXV6"/>
    <mergeCell ref="GXW4:GXW6"/>
    <mergeCell ref="GXX4:GXX6"/>
    <mergeCell ref="GXY4:GXY6"/>
    <mergeCell ref="GYM4:GYM6"/>
    <mergeCell ref="GYN4:GYN6"/>
    <mergeCell ref="GYO4:GYO6"/>
    <mergeCell ref="GYP4:GYP6"/>
    <mergeCell ref="GWX4:GWX6"/>
    <mergeCell ref="GWY4:GWY6"/>
    <mergeCell ref="GWZ4:GWZ6"/>
    <mergeCell ref="GXA4:GXA6"/>
    <mergeCell ref="GXB4:GXB6"/>
    <mergeCell ref="GXP4:GXP6"/>
    <mergeCell ref="GXQ4:GXQ6"/>
    <mergeCell ref="GXR4:GXR6"/>
    <mergeCell ref="GXS4:GXS6"/>
    <mergeCell ref="GWA4:GWA6"/>
    <mergeCell ref="GWB4:GWB6"/>
    <mergeCell ref="GWC4:GWC6"/>
    <mergeCell ref="GWD4:GWD6"/>
    <mergeCell ref="GWE4:GWE6"/>
    <mergeCell ref="GWS4:GWS6"/>
    <mergeCell ref="GWT4:GWT6"/>
    <mergeCell ref="GWU4:GWU6"/>
    <mergeCell ref="GWV4:GWV6"/>
    <mergeCell ref="GVD4:GVD6"/>
    <mergeCell ref="GVE4:GVE6"/>
    <mergeCell ref="GVF4:GVF6"/>
    <mergeCell ref="GVG4:GVG6"/>
    <mergeCell ref="GVH4:GVH6"/>
    <mergeCell ref="GVV4:GVV6"/>
    <mergeCell ref="GVW4:GVW6"/>
    <mergeCell ref="GVX4:GVX6"/>
    <mergeCell ref="GVY4:GVY6"/>
    <mergeCell ref="HBI4:HBI6"/>
    <mergeCell ref="HBJ4:HBJ6"/>
    <mergeCell ref="HBK4:HBK6"/>
    <mergeCell ref="HBL4:HBL6"/>
    <mergeCell ref="HBM4:HBM6"/>
    <mergeCell ref="HCA4:HCA6"/>
    <mergeCell ref="HCB4:HCB6"/>
    <mergeCell ref="HCC4:HCC6"/>
    <mergeCell ref="HCD4:HCD6"/>
    <mergeCell ref="HAL4:HAL6"/>
    <mergeCell ref="HAM4:HAM6"/>
    <mergeCell ref="HAN4:HAN6"/>
    <mergeCell ref="HAO4:HAO6"/>
    <mergeCell ref="HAP4:HAP6"/>
    <mergeCell ref="HBD4:HBD6"/>
    <mergeCell ref="HBE4:HBE6"/>
    <mergeCell ref="HBF4:HBF6"/>
    <mergeCell ref="HBG4:HBG6"/>
    <mergeCell ref="GZO4:GZO6"/>
    <mergeCell ref="GZP4:GZP6"/>
    <mergeCell ref="GZQ4:GZQ6"/>
    <mergeCell ref="GZR4:GZR6"/>
    <mergeCell ref="GZS4:GZS6"/>
    <mergeCell ref="HAG4:HAG6"/>
    <mergeCell ref="HAH4:HAH6"/>
    <mergeCell ref="HAI4:HAI6"/>
    <mergeCell ref="HAJ4:HAJ6"/>
    <mergeCell ref="GYR4:GYR6"/>
    <mergeCell ref="GYS4:GYS6"/>
    <mergeCell ref="GYT4:GYT6"/>
    <mergeCell ref="GYU4:GYU6"/>
    <mergeCell ref="GYV4:GYV6"/>
    <mergeCell ref="GZJ4:GZJ6"/>
    <mergeCell ref="GZK4:GZK6"/>
    <mergeCell ref="GZL4:GZL6"/>
    <mergeCell ref="GZM4:GZM6"/>
    <mergeCell ref="HEW4:HEW6"/>
    <mergeCell ref="HEX4:HEX6"/>
    <mergeCell ref="HEY4:HEY6"/>
    <mergeCell ref="HEZ4:HEZ6"/>
    <mergeCell ref="HFA4:HFA6"/>
    <mergeCell ref="HFO4:HFO6"/>
    <mergeCell ref="HFP4:HFP6"/>
    <mergeCell ref="HFQ4:HFQ6"/>
    <mergeCell ref="HFR4:HFR6"/>
    <mergeCell ref="HDZ4:HDZ6"/>
    <mergeCell ref="HEA4:HEA6"/>
    <mergeCell ref="HEB4:HEB6"/>
    <mergeCell ref="HEC4:HEC6"/>
    <mergeCell ref="HED4:HED6"/>
    <mergeCell ref="HER4:HER6"/>
    <mergeCell ref="HES4:HES6"/>
    <mergeCell ref="HET4:HET6"/>
    <mergeCell ref="HEU4:HEU6"/>
    <mergeCell ref="HDC4:HDC6"/>
    <mergeCell ref="HDD4:HDD6"/>
    <mergeCell ref="HDE4:HDE6"/>
    <mergeCell ref="HDF4:HDF6"/>
    <mergeCell ref="HDG4:HDG6"/>
    <mergeCell ref="HDU4:HDU6"/>
    <mergeCell ref="HDV4:HDV6"/>
    <mergeCell ref="HDW4:HDW6"/>
    <mergeCell ref="HDX4:HDX6"/>
    <mergeCell ref="HCF4:HCF6"/>
    <mergeCell ref="HCG4:HCG6"/>
    <mergeCell ref="HCH4:HCH6"/>
    <mergeCell ref="HCI4:HCI6"/>
    <mergeCell ref="HCJ4:HCJ6"/>
    <mergeCell ref="HCX4:HCX6"/>
    <mergeCell ref="HCY4:HCY6"/>
    <mergeCell ref="HCZ4:HCZ6"/>
    <mergeCell ref="HDA4:HDA6"/>
    <mergeCell ref="HIK4:HIK6"/>
    <mergeCell ref="HIL4:HIL6"/>
    <mergeCell ref="HIM4:HIM6"/>
    <mergeCell ref="HIN4:HIN6"/>
    <mergeCell ref="HIO4:HIO6"/>
    <mergeCell ref="HJC4:HJC6"/>
    <mergeCell ref="HJD4:HJD6"/>
    <mergeCell ref="HJE4:HJE6"/>
    <mergeCell ref="HJF4:HJF6"/>
    <mergeCell ref="HHN4:HHN6"/>
    <mergeCell ref="HHO4:HHO6"/>
    <mergeCell ref="HHP4:HHP6"/>
    <mergeCell ref="HHQ4:HHQ6"/>
    <mergeCell ref="HHR4:HHR6"/>
    <mergeCell ref="HIF4:HIF6"/>
    <mergeCell ref="HIG4:HIG6"/>
    <mergeCell ref="HIH4:HIH6"/>
    <mergeCell ref="HII4:HII6"/>
    <mergeCell ref="HGQ4:HGQ6"/>
    <mergeCell ref="HGR4:HGR6"/>
    <mergeCell ref="HGS4:HGS6"/>
    <mergeCell ref="HGT4:HGT6"/>
    <mergeCell ref="HGU4:HGU6"/>
    <mergeCell ref="HHI4:HHI6"/>
    <mergeCell ref="HHJ4:HHJ6"/>
    <mergeCell ref="HHK4:HHK6"/>
    <mergeCell ref="HHL4:HHL6"/>
    <mergeCell ref="HFT4:HFT6"/>
    <mergeCell ref="HFU4:HFU6"/>
    <mergeCell ref="HFV4:HFV6"/>
    <mergeCell ref="HFW4:HFW6"/>
    <mergeCell ref="HFX4:HFX6"/>
    <mergeCell ref="HGL4:HGL6"/>
    <mergeCell ref="HGM4:HGM6"/>
    <mergeCell ref="HGN4:HGN6"/>
    <mergeCell ref="HGO4:HGO6"/>
    <mergeCell ref="HLY4:HLY6"/>
    <mergeCell ref="HLZ4:HLZ6"/>
    <mergeCell ref="HMA4:HMA6"/>
    <mergeCell ref="HMB4:HMB6"/>
    <mergeCell ref="HMC4:HMC6"/>
    <mergeCell ref="HMQ4:HMQ6"/>
    <mergeCell ref="HMR4:HMR6"/>
    <mergeCell ref="HMS4:HMS6"/>
    <mergeCell ref="HMT4:HMT6"/>
    <mergeCell ref="HLB4:HLB6"/>
    <mergeCell ref="HLC4:HLC6"/>
    <mergeCell ref="HLD4:HLD6"/>
    <mergeCell ref="HLE4:HLE6"/>
    <mergeCell ref="HLF4:HLF6"/>
    <mergeCell ref="HLT4:HLT6"/>
    <mergeCell ref="HLU4:HLU6"/>
    <mergeCell ref="HLV4:HLV6"/>
    <mergeCell ref="HLW4:HLW6"/>
    <mergeCell ref="HKE4:HKE6"/>
    <mergeCell ref="HKF4:HKF6"/>
    <mergeCell ref="HKG4:HKG6"/>
    <mergeCell ref="HKH4:HKH6"/>
    <mergeCell ref="HKI4:HKI6"/>
    <mergeCell ref="HKW4:HKW6"/>
    <mergeCell ref="HKX4:HKX6"/>
    <mergeCell ref="HKY4:HKY6"/>
    <mergeCell ref="HKZ4:HKZ6"/>
    <mergeCell ref="HJH4:HJH6"/>
    <mergeCell ref="HJI4:HJI6"/>
    <mergeCell ref="HJJ4:HJJ6"/>
    <mergeCell ref="HJK4:HJK6"/>
    <mergeCell ref="HJL4:HJL6"/>
    <mergeCell ref="HJZ4:HJZ6"/>
    <mergeCell ref="HKA4:HKA6"/>
    <mergeCell ref="HKB4:HKB6"/>
    <mergeCell ref="HKC4:HKC6"/>
    <mergeCell ref="HPM4:HPM6"/>
    <mergeCell ref="HPN4:HPN6"/>
    <mergeCell ref="HPO4:HPO6"/>
    <mergeCell ref="HPP4:HPP6"/>
    <mergeCell ref="HPQ4:HPQ6"/>
    <mergeCell ref="HQE4:HQE6"/>
    <mergeCell ref="HQF4:HQF6"/>
    <mergeCell ref="HQG4:HQG6"/>
    <mergeCell ref="HQH4:HQH6"/>
    <mergeCell ref="HOP4:HOP6"/>
    <mergeCell ref="HOQ4:HOQ6"/>
    <mergeCell ref="HOR4:HOR6"/>
    <mergeCell ref="HOS4:HOS6"/>
    <mergeCell ref="HOT4:HOT6"/>
    <mergeCell ref="HPH4:HPH6"/>
    <mergeCell ref="HPI4:HPI6"/>
    <mergeCell ref="HPJ4:HPJ6"/>
    <mergeCell ref="HPK4:HPK6"/>
    <mergeCell ref="HNS4:HNS6"/>
    <mergeCell ref="HNT4:HNT6"/>
    <mergeCell ref="HNU4:HNU6"/>
    <mergeCell ref="HNV4:HNV6"/>
    <mergeCell ref="HNW4:HNW6"/>
    <mergeCell ref="HOK4:HOK6"/>
    <mergeCell ref="HOL4:HOL6"/>
    <mergeCell ref="HOM4:HOM6"/>
    <mergeCell ref="HON4:HON6"/>
    <mergeCell ref="HMV4:HMV6"/>
    <mergeCell ref="HMW4:HMW6"/>
    <mergeCell ref="HMX4:HMX6"/>
    <mergeCell ref="HMY4:HMY6"/>
    <mergeCell ref="HMZ4:HMZ6"/>
    <mergeCell ref="HNN4:HNN6"/>
    <mergeCell ref="HNO4:HNO6"/>
    <mergeCell ref="HNP4:HNP6"/>
    <mergeCell ref="HNQ4:HNQ6"/>
    <mergeCell ref="HTA4:HTA6"/>
    <mergeCell ref="HTB4:HTB6"/>
    <mergeCell ref="HTC4:HTC6"/>
    <mergeCell ref="HTD4:HTD6"/>
    <mergeCell ref="HTE4:HTE6"/>
    <mergeCell ref="HTS4:HTS6"/>
    <mergeCell ref="HTT4:HTT6"/>
    <mergeCell ref="HTU4:HTU6"/>
    <mergeCell ref="HTV4:HTV6"/>
    <mergeCell ref="HSD4:HSD6"/>
    <mergeCell ref="HSE4:HSE6"/>
    <mergeCell ref="HSF4:HSF6"/>
    <mergeCell ref="HSG4:HSG6"/>
    <mergeCell ref="HSH4:HSH6"/>
    <mergeCell ref="HSV4:HSV6"/>
    <mergeCell ref="HSW4:HSW6"/>
    <mergeCell ref="HSX4:HSX6"/>
    <mergeCell ref="HSY4:HSY6"/>
    <mergeCell ref="HRG4:HRG6"/>
    <mergeCell ref="HRH4:HRH6"/>
    <mergeCell ref="HRI4:HRI6"/>
    <mergeCell ref="HRJ4:HRJ6"/>
    <mergeCell ref="HRK4:HRK6"/>
    <mergeCell ref="HRY4:HRY6"/>
    <mergeCell ref="HRZ4:HRZ6"/>
    <mergeCell ref="HSA4:HSA6"/>
    <mergeCell ref="HSB4:HSB6"/>
    <mergeCell ref="HQJ4:HQJ6"/>
    <mergeCell ref="HQK4:HQK6"/>
    <mergeCell ref="HQL4:HQL6"/>
    <mergeCell ref="HQM4:HQM6"/>
    <mergeCell ref="HQN4:HQN6"/>
    <mergeCell ref="HRB4:HRB6"/>
    <mergeCell ref="HRC4:HRC6"/>
    <mergeCell ref="HRD4:HRD6"/>
    <mergeCell ref="HRE4:HRE6"/>
    <mergeCell ref="HWO4:HWO6"/>
    <mergeCell ref="HWP4:HWP6"/>
    <mergeCell ref="HWQ4:HWQ6"/>
    <mergeCell ref="HWR4:HWR6"/>
    <mergeCell ref="HWS4:HWS6"/>
    <mergeCell ref="HXG4:HXG6"/>
    <mergeCell ref="HXH4:HXH6"/>
    <mergeCell ref="HXI4:HXI6"/>
    <mergeCell ref="HXJ4:HXJ6"/>
    <mergeCell ref="HVR4:HVR6"/>
    <mergeCell ref="HVS4:HVS6"/>
    <mergeCell ref="HVT4:HVT6"/>
    <mergeCell ref="HVU4:HVU6"/>
    <mergeCell ref="HVV4:HVV6"/>
    <mergeCell ref="HWJ4:HWJ6"/>
    <mergeCell ref="HWK4:HWK6"/>
    <mergeCell ref="HWL4:HWL6"/>
    <mergeCell ref="HWM4:HWM6"/>
    <mergeCell ref="HUU4:HUU6"/>
    <mergeCell ref="HUV4:HUV6"/>
    <mergeCell ref="HUW4:HUW6"/>
    <mergeCell ref="HUX4:HUX6"/>
    <mergeCell ref="HUY4:HUY6"/>
    <mergeCell ref="HVM4:HVM6"/>
    <mergeCell ref="HVN4:HVN6"/>
    <mergeCell ref="HVO4:HVO6"/>
    <mergeCell ref="HVP4:HVP6"/>
    <mergeCell ref="HTX4:HTX6"/>
    <mergeCell ref="HTY4:HTY6"/>
    <mergeCell ref="HTZ4:HTZ6"/>
    <mergeCell ref="HUA4:HUA6"/>
    <mergeCell ref="HUB4:HUB6"/>
    <mergeCell ref="HUP4:HUP6"/>
    <mergeCell ref="HUQ4:HUQ6"/>
    <mergeCell ref="HUR4:HUR6"/>
    <mergeCell ref="HUS4:HUS6"/>
    <mergeCell ref="IAC4:IAC6"/>
    <mergeCell ref="IAD4:IAD6"/>
    <mergeCell ref="IAE4:IAE6"/>
    <mergeCell ref="IAF4:IAF6"/>
    <mergeCell ref="IAG4:IAG6"/>
    <mergeCell ref="IAU4:IAU6"/>
    <mergeCell ref="IAV4:IAV6"/>
    <mergeCell ref="IAW4:IAW6"/>
    <mergeCell ref="IAX4:IAX6"/>
    <mergeCell ref="HZF4:HZF6"/>
    <mergeCell ref="HZG4:HZG6"/>
    <mergeCell ref="HZH4:HZH6"/>
    <mergeCell ref="HZI4:HZI6"/>
    <mergeCell ref="HZJ4:HZJ6"/>
    <mergeCell ref="HZX4:HZX6"/>
    <mergeCell ref="HZY4:HZY6"/>
    <mergeCell ref="HZZ4:HZZ6"/>
    <mergeCell ref="IAA4:IAA6"/>
    <mergeCell ref="HYI4:HYI6"/>
    <mergeCell ref="HYJ4:HYJ6"/>
    <mergeCell ref="HYK4:HYK6"/>
    <mergeCell ref="HYL4:HYL6"/>
    <mergeCell ref="HYM4:HYM6"/>
    <mergeCell ref="HZA4:HZA6"/>
    <mergeCell ref="HZB4:HZB6"/>
    <mergeCell ref="HZC4:HZC6"/>
    <mergeCell ref="HZD4:HZD6"/>
    <mergeCell ref="HXL4:HXL6"/>
    <mergeCell ref="HXM4:HXM6"/>
    <mergeCell ref="HXN4:HXN6"/>
    <mergeCell ref="HXO4:HXO6"/>
    <mergeCell ref="HXP4:HXP6"/>
    <mergeCell ref="HYD4:HYD6"/>
    <mergeCell ref="HYE4:HYE6"/>
    <mergeCell ref="HYF4:HYF6"/>
    <mergeCell ref="HYG4:HYG6"/>
    <mergeCell ref="IDQ4:IDQ6"/>
    <mergeCell ref="IDR4:IDR6"/>
    <mergeCell ref="IDS4:IDS6"/>
    <mergeCell ref="IDT4:IDT6"/>
    <mergeCell ref="IDU4:IDU6"/>
    <mergeCell ref="IEI4:IEI6"/>
    <mergeCell ref="IEJ4:IEJ6"/>
    <mergeCell ref="IEK4:IEK6"/>
    <mergeCell ref="IEL4:IEL6"/>
    <mergeCell ref="ICT4:ICT6"/>
    <mergeCell ref="ICU4:ICU6"/>
    <mergeCell ref="ICV4:ICV6"/>
    <mergeCell ref="ICW4:ICW6"/>
    <mergeCell ref="ICX4:ICX6"/>
    <mergeCell ref="IDL4:IDL6"/>
    <mergeCell ref="IDM4:IDM6"/>
    <mergeCell ref="IDN4:IDN6"/>
    <mergeCell ref="IDO4:IDO6"/>
    <mergeCell ref="IBW4:IBW6"/>
    <mergeCell ref="IBX4:IBX6"/>
    <mergeCell ref="IBY4:IBY6"/>
    <mergeCell ref="IBZ4:IBZ6"/>
    <mergeCell ref="ICA4:ICA6"/>
    <mergeCell ref="ICO4:ICO6"/>
    <mergeCell ref="ICP4:ICP6"/>
    <mergeCell ref="ICQ4:ICQ6"/>
    <mergeCell ref="ICR4:ICR6"/>
    <mergeCell ref="IAZ4:IAZ6"/>
    <mergeCell ref="IBA4:IBA6"/>
    <mergeCell ref="IBB4:IBB6"/>
    <mergeCell ref="IBC4:IBC6"/>
    <mergeCell ref="IBD4:IBD6"/>
    <mergeCell ref="IBR4:IBR6"/>
    <mergeCell ref="IBS4:IBS6"/>
    <mergeCell ref="IBT4:IBT6"/>
    <mergeCell ref="IBU4:IBU6"/>
    <mergeCell ref="IHE4:IHE6"/>
    <mergeCell ref="IHF4:IHF6"/>
    <mergeCell ref="IHG4:IHG6"/>
    <mergeCell ref="IHH4:IHH6"/>
    <mergeCell ref="IHI4:IHI6"/>
    <mergeCell ref="IHW4:IHW6"/>
    <mergeCell ref="IHX4:IHX6"/>
    <mergeCell ref="IHY4:IHY6"/>
    <mergeCell ref="IHZ4:IHZ6"/>
    <mergeCell ref="IGH4:IGH6"/>
    <mergeCell ref="IGI4:IGI6"/>
    <mergeCell ref="IGJ4:IGJ6"/>
    <mergeCell ref="IGK4:IGK6"/>
    <mergeCell ref="IGL4:IGL6"/>
    <mergeCell ref="IGZ4:IGZ6"/>
    <mergeCell ref="IHA4:IHA6"/>
    <mergeCell ref="IHB4:IHB6"/>
    <mergeCell ref="IHC4:IHC6"/>
    <mergeCell ref="IFK4:IFK6"/>
    <mergeCell ref="IFL4:IFL6"/>
    <mergeCell ref="IFM4:IFM6"/>
    <mergeCell ref="IFN4:IFN6"/>
    <mergeCell ref="IFO4:IFO6"/>
    <mergeCell ref="IGC4:IGC6"/>
    <mergeCell ref="IGD4:IGD6"/>
    <mergeCell ref="IGE4:IGE6"/>
    <mergeCell ref="IGF4:IGF6"/>
    <mergeCell ref="IEN4:IEN6"/>
    <mergeCell ref="IEO4:IEO6"/>
    <mergeCell ref="IEP4:IEP6"/>
    <mergeCell ref="IEQ4:IEQ6"/>
    <mergeCell ref="IER4:IER6"/>
    <mergeCell ref="IFF4:IFF6"/>
    <mergeCell ref="IFG4:IFG6"/>
    <mergeCell ref="IFH4:IFH6"/>
    <mergeCell ref="IFI4:IFI6"/>
    <mergeCell ref="IKS4:IKS6"/>
    <mergeCell ref="IKT4:IKT6"/>
    <mergeCell ref="IKU4:IKU6"/>
    <mergeCell ref="IKV4:IKV6"/>
    <mergeCell ref="IKW4:IKW6"/>
    <mergeCell ref="ILK4:ILK6"/>
    <mergeCell ref="ILL4:ILL6"/>
    <mergeCell ref="ILM4:ILM6"/>
    <mergeCell ref="ILN4:ILN6"/>
    <mergeCell ref="IJV4:IJV6"/>
    <mergeCell ref="IJW4:IJW6"/>
    <mergeCell ref="IJX4:IJX6"/>
    <mergeCell ref="IJY4:IJY6"/>
    <mergeCell ref="IJZ4:IJZ6"/>
    <mergeCell ref="IKN4:IKN6"/>
    <mergeCell ref="IKO4:IKO6"/>
    <mergeCell ref="IKP4:IKP6"/>
    <mergeCell ref="IKQ4:IKQ6"/>
    <mergeCell ref="IIY4:IIY6"/>
    <mergeCell ref="IIZ4:IIZ6"/>
    <mergeCell ref="IJA4:IJA6"/>
    <mergeCell ref="IJB4:IJB6"/>
    <mergeCell ref="IJC4:IJC6"/>
    <mergeCell ref="IJQ4:IJQ6"/>
    <mergeCell ref="IJR4:IJR6"/>
    <mergeCell ref="IJS4:IJS6"/>
    <mergeCell ref="IJT4:IJT6"/>
    <mergeCell ref="IIB4:IIB6"/>
    <mergeCell ref="IIC4:IIC6"/>
    <mergeCell ref="IID4:IID6"/>
    <mergeCell ref="IIE4:IIE6"/>
    <mergeCell ref="IIF4:IIF6"/>
    <mergeCell ref="IIT4:IIT6"/>
    <mergeCell ref="IIU4:IIU6"/>
    <mergeCell ref="IIV4:IIV6"/>
    <mergeCell ref="IIW4:IIW6"/>
    <mergeCell ref="IOG4:IOG6"/>
    <mergeCell ref="IOH4:IOH6"/>
    <mergeCell ref="IOI4:IOI6"/>
    <mergeCell ref="IOJ4:IOJ6"/>
    <mergeCell ref="IOK4:IOK6"/>
    <mergeCell ref="IOY4:IOY6"/>
    <mergeCell ref="IOZ4:IOZ6"/>
    <mergeCell ref="IPA4:IPA6"/>
    <mergeCell ref="IPB4:IPB6"/>
    <mergeCell ref="INJ4:INJ6"/>
    <mergeCell ref="INK4:INK6"/>
    <mergeCell ref="INL4:INL6"/>
    <mergeCell ref="INM4:INM6"/>
    <mergeCell ref="INN4:INN6"/>
    <mergeCell ref="IOB4:IOB6"/>
    <mergeCell ref="IOC4:IOC6"/>
    <mergeCell ref="IOD4:IOD6"/>
    <mergeCell ref="IOE4:IOE6"/>
    <mergeCell ref="IMM4:IMM6"/>
    <mergeCell ref="IMN4:IMN6"/>
    <mergeCell ref="IMO4:IMO6"/>
    <mergeCell ref="IMP4:IMP6"/>
    <mergeCell ref="IMQ4:IMQ6"/>
    <mergeCell ref="INE4:INE6"/>
    <mergeCell ref="INF4:INF6"/>
    <mergeCell ref="ING4:ING6"/>
    <mergeCell ref="INH4:INH6"/>
    <mergeCell ref="ILP4:ILP6"/>
    <mergeCell ref="ILQ4:ILQ6"/>
    <mergeCell ref="ILR4:ILR6"/>
    <mergeCell ref="ILS4:ILS6"/>
    <mergeCell ref="ILT4:ILT6"/>
    <mergeCell ref="IMH4:IMH6"/>
    <mergeCell ref="IMI4:IMI6"/>
    <mergeCell ref="IMJ4:IMJ6"/>
    <mergeCell ref="IMK4:IMK6"/>
    <mergeCell ref="IRU4:IRU6"/>
    <mergeCell ref="IRV4:IRV6"/>
    <mergeCell ref="IRW4:IRW6"/>
    <mergeCell ref="IRX4:IRX6"/>
    <mergeCell ref="IRY4:IRY6"/>
    <mergeCell ref="ISM4:ISM6"/>
    <mergeCell ref="ISN4:ISN6"/>
    <mergeCell ref="ISO4:ISO6"/>
    <mergeCell ref="ISP4:ISP6"/>
    <mergeCell ref="IQX4:IQX6"/>
    <mergeCell ref="IQY4:IQY6"/>
    <mergeCell ref="IQZ4:IQZ6"/>
    <mergeCell ref="IRA4:IRA6"/>
    <mergeCell ref="IRB4:IRB6"/>
    <mergeCell ref="IRP4:IRP6"/>
    <mergeCell ref="IRQ4:IRQ6"/>
    <mergeCell ref="IRR4:IRR6"/>
    <mergeCell ref="IRS4:IRS6"/>
    <mergeCell ref="IQA4:IQA6"/>
    <mergeCell ref="IQB4:IQB6"/>
    <mergeCell ref="IQC4:IQC6"/>
    <mergeCell ref="IQD4:IQD6"/>
    <mergeCell ref="IQE4:IQE6"/>
    <mergeCell ref="IQS4:IQS6"/>
    <mergeCell ref="IQT4:IQT6"/>
    <mergeCell ref="IQU4:IQU6"/>
    <mergeCell ref="IQV4:IQV6"/>
    <mergeCell ref="IPD4:IPD6"/>
    <mergeCell ref="IPE4:IPE6"/>
    <mergeCell ref="IPF4:IPF6"/>
    <mergeCell ref="IPG4:IPG6"/>
    <mergeCell ref="IPH4:IPH6"/>
    <mergeCell ref="IPV4:IPV6"/>
    <mergeCell ref="IPW4:IPW6"/>
    <mergeCell ref="IPX4:IPX6"/>
    <mergeCell ref="IPY4:IPY6"/>
    <mergeCell ref="IVI4:IVI6"/>
    <mergeCell ref="IVJ4:IVJ6"/>
    <mergeCell ref="IVK4:IVK6"/>
    <mergeCell ref="IVL4:IVL6"/>
    <mergeCell ref="IVM4:IVM6"/>
    <mergeCell ref="IWA4:IWA6"/>
    <mergeCell ref="IWB4:IWB6"/>
    <mergeCell ref="IWC4:IWC6"/>
    <mergeCell ref="IWD4:IWD6"/>
    <mergeCell ref="IUL4:IUL6"/>
    <mergeCell ref="IUM4:IUM6"/>
    <mergeCell ref="IUN4:IUN6"/>
    <mergeCell ref="IUO4:IUO6"/>
    <mergeCell ref="IUP4:IUP6"/>
    <mergeCell ref="IVD4:IVD6"/>
    <mergeCell ref="IVE4:IVE6"/>
    <mergeCell ref="IVF4:IVF6"/>
    <mergeCell ref="IVG4:IVG6"/>
    <mergeCell ref="ITO4:ITO6"/>
    <mergeCell ref="ITP4:ITP6"/>
    <mergeCell ref="ITQ4:ITQ6"/>
    <mergeCell ref="ITR4:ITR6"/>
    <mergeCell ref="ITS4:ITS6"/>
    <mergeCell ref="IUG4:IUG6"/>
    <mergeCell ref="IUH4:IUH6"/>
    <mergeCell ref="IUI4:IUI6"/>
    <mergeCell ref="IUJ4:IUJ6"/>
    <mergeCell ref="ISR4:ISR6"/>
    <mergeCell ref="ISS4:ISS6"/>
    <mergeCell ref="IST4:IST6"/>
    <mergeCell ref="ISU4:ISU6"/>
    <mergeCell ref="ISV4:ISV6"/>
    <mergeCell ref="ITJ4:ITJ6"/>
    <mergeCell ref="ITK4:ITK6"/>
    <mergeCell ref="ITL4:ITL6"/>
    <mergeCell ref="ITM4:ITM6"/>
    <mergeCell ref="IYW4:IYW6"/>
    <mergeCell ref="IYX4:IYX6"/>
    <mergeCell ref="IYY4:IYY6"/>
    <mergeCell ref="IYZ4:IYZ6"/>
    <mergeCell ref="IZA4:IZA6"/>
    <mergeCell ref="IZO4:IZO6"/>
    <mergeCell ref="IZP4:IZP6"/>
    <mergeCell ref="IZQ4:IZQ6"/>
    <mergeCell ref="IZR4:IZR6"/>
    <mergeCell ref="IXZ4:IXZ6"/>
    <mergeCell ref="IYA4:IYA6"/>
    <mergeCell ref="IYB4:IYB6"/>
    <mergeCell ref="IYC4:IYC6"/>
    <mergeCell ref="IYD4:IYD6"/>
    <mergeCell ref="IYR4:IYR6"/>
    <mergeCell ref="IYS4:IYS6"/>
    <mergeCell ref="IYT4:IYT6"/>
    <mergeCell ref="IYU4:IYU6"/>
    <mergeCell ref="IXC4:IXC6"/>
    <mergeCell ref="IXD4:IXD6"/>
    <mergeCell ref="IXE4:IXE6"/>
    <mergeCell ref="IXF4:IXF6"/>
    <mergeCell ref="IXG4:IXG6"/>
    <mergeCell ref="IXU4:IXU6"/>
    <mergeCell ref="IXV4:IXV6"/>
    <mergeCell ref="IXW4:IXW6"/>
    <mergeCell ref="IXX4:IXX6"/>
    <mergeCell ref="IWF4:IWF6"/>
    <mergeCell ref="IWG4:IWG6"/>
    <mergeCell ref="IWH4:IWH6"/>
    <mergeCell ref="IWI4:IWI6"/>
    <mergeCell ref="IWJ4:IWJ6"/>
    <mergeCell ref="IWX4:IWX6"/>
    <mergeCell ref="IWY4:IWY6"/>
    <mergeCell ref="IWZ4:IWZ6"/>
    <mergeCell ref="IXA4:IXA6"/>
    <mergeCell ref="JCK4:JCK6"/>
    <mergeCell ref="JCL4:JCL6"/>
    <mergeCell ref="JCM4:JCM6"/>
    <mergeCell ref="JCN4:JCN6"/>
    <mergeCell ref="JCO4:JCO6"/>
    <mergeCell ref="JDC4:JDC6"/>
    <mergeCell ref="JDD4:JDD6"/>
    <mergeCell ref="JDE4:JDE6"/>
    <mergeCell ref="JDF4:JDF6"/>
    <mergeCell ref="JBN4:JBN6"/>
    <mergeCell ref="JBO4:JBO6"/>
    <mergeCell ref="JBP4:JBP6"/>
    <mergeCell ref="JBQ4:JBQ6"/>
    <mergeCell ref="JBR4:JBR6"/>
    <mergeCell ref="JCF4:JCF6"/>
    <mergeCell ref="JCG4:JCG6"/>
    <mergeCell ref="JCH4:JCH6"/>
    <mergeCell ref="JCI4:JCI6"/>
    <mergeCell ref="JAQ4:JAQ6"/>
    <mergeCell ref="JAR4:JAR6"/>
    <mergeCell ref="JAS4:JAS6"/>
    <mergeCell ref="JAT4:JAT6"/>
    <mergeCell ref="JAU4:JAU6"/>
    <mergeCell ref="JBI4:JBI6"/>
    <mergeCell ref="JBJ4:JBJ6"/>
    <mergeCell ref="JBK4:JBK6"/>
    <mergeCell ref="JBL4:JBL6"/>
    <mergeCell ref="IZT4:IZT6"/>
    <mergeCell ref="IZU4:IZU6"/>
    <mergeCell ref="IZV4:IZV6"/>
    <mergeCell ref="IZW4:IZW6"/>
    <mergeCell ref="IZX4:IZX6"/>
    <mergeCell ref="JAL4:JAL6"/>
    <mergeCell ref="JAM4:JAM6"/>
    <mergeCell ref="JAN4:JAN6"/>
    <mergeCell ref="JAO4:JAO6"/>
    <mergeCell ref="JFY4:JFY6"/>
    <mergeCell ref="JFZ4:JFZ6"/>
    <mergeCell ref="JGA4:JGA6"/>
    <mergeCell ref="JGB4:JGB6"/>
    <mergeCell ref="JGC4:JGC6"/>
    <mergeCell ref="JGQ4:JGQ6"/>
    <mergeCell ref="JGR4:JGR6"/>
    <mergeCell ref="JGS4:JGS6"/>
    <mergeCell ref="JGT4:JGT6"/>
    <mergeCell ref="JFB4:JFB6"/>
    <mergeCell ref="JFC4:JFC6"/>
    <mergeCell ref="JFD4:JFD6"/>
    <mergeCell ref="JFE4:JFE6"/>
    <mergeCell ref="JFF4:JFF6"/>
    <mergeCell ref="JFT4:JFT6"/>
    <mergeCell ref="JFU4:JFU6"/>
    <mergeCell ref="JFV4:JFV6"/>
    <mergeCell ref="JFW4:JFW6"/>
    <mergeCell ref="JEE4:JEE6"/>
    <mergeCell ref="JEF4:JEF6"/>
    <mergeCell ref="JEG4:JEG6"/>
    <mergeCell ref="JEH4:JEH6"/>
    <mergeCell ref="JEI4:JEI6"/>
    <mergeCell ref="JEW4:JEW6"/>
    <mergeCell ref="JEX4:JEX6"/>
    <mergeCell ref="JEY4:JEY6"/>
    <mergeCell ref="JEZ4:JEZ6"/>
    <mergeCell ref="JDH4:JDH6"/>
    <mergeCell ref="JDI4:JDI6"/>
    <mergeCell ref="JDJ4:JDJ6"/>
    <mergeCell ref="JDK4:JDK6"/>
    <mergeCell ref="JDL4:JDL6"/>
    <mergeCell ref="JDZ4:JDZ6"/>
    <mergeCell ref="JEA4:JEA6"/>
    <mergeCell ref="JEB4:JEB6"/>
    <mergeCell ref="JEC4:JEC6"/>
    <mergeCell ref="JJM4:JJM6"/>
    <mergeCell ref="JJN4:JJN6"/>
    <mergeCell ref="JJO4:JJO6"/>
    <mergeCell ref="JJP4:JJP6"/>
    <mergeCell ref="JJQ4:JJQ6"/>
    <mergeCell ref="JKE4:JKE6"/>
    <mergeCell ref="JKF4:JKF6"/>
    <mergeCell ref="JKG4:JKG6"/>
    <mergeCell ref="JKH4:JKH6"/>
    <mergeCell ref="JIP4:JIP6"/>
    <mergeCell ref="JIQ4:JIQ6"/>
    <mergeCell ref="JIR4:JIR6"/>
    <mergeCell ref="JIS4:JIS6"/>
    <mergeCell ref="JIT4:JIT6"/>
    <mergeCell ref="JJH4:JJH6"/>
    <mergeCell ref="JJI4:JJI6"/>
    <mergeCell ref="JJJ4:JJJ6"/>
    <mergeCell ref="JJK4:JJK6"/>
    <mergeCell ref="JHS4:JHS6"/>
    <mergeCell ref="JHT4:JHT6"/>
    <mergeCell ref="JHU4:JHU6"/>
    <mergeCell ref="JHV4:JHV6"/>
    <mergeCell ref="JHW4:JHW6"/>
    <mergeCell ref="JIK4:JIK6"/>
    <mergeCell ref="JIL4:JIL6"/>
    <mergeCell ref="JIM4:JIM6"/>
    <mergeCell ref="JIN4:JIN6"/>
    <mergeCell ref="JGV4:JGV6"/>
    <mergeCell ref="JGW4:JGW6"/>
    <mergeCell ref="JGX4:JGX6"/>
    <mergeCell ref="JGY4:JGY6"/>
    <mergeCell ref="JGZ4:JGZ6"/>
    <mergeCell ref="JHN4:JHN6"/>
    <mergeCell ref="JHO4:JHO6"/>
    <mergeCell ref="JHP4:JHP6"/>
    <mergeCell ref="JHQ4:JHQ6"/>
    <mergeCell ref="JNA4:JNA6"/>
    <mergeCell ref="JNB4:JNB6"/>
    <mergeCell ref="JNC4:JNC6"/>
    <mergeCell ref="JND4:JND6"/>
    <mergeCell ref="JNE4:JNE6"/>
    <mergeCell ref="JNS4:JNS6"/>
    <mergeCell ref="JNT4:JNT6"/>
    <mergeCell ref="JNU4:JNU6"/>
    <mergeCell ref="JNV4:JNV6"/>
    <mergeCell ref="JMD4:JMD6"/>
    <mergeCell ref="JME4:JME6"/>
    <mergeCell ref="JMF4:JMF6"/>
    <mergeCell ref="JMG4:JMG6"/>
    <mergeCell ref="JMH4:JMH6"/>
    <mergeCell ref="JMV4:JMV6"/>
    <mergeCell ref="JMW4:JMW6"/>
    <mergeCell ref="JMX4:JMX6"/>
    <mergeCell ref="JMY4:JMY6"/>
    <mergeCell ref="JLG4:JLG6"/>
    <mergeCell ref="JLH4:JLH6"/>
    <mergeCell ref="JLI4:JLI6"/>
    <mergeCell ref="JLJ4:JLJ6"/>
    <mergeCell ref="JLK4:JLK6"/>
    <mergeCell ref="JLY4:JLY6"/>
    <mergeCell ref="JLZ4:JLZ6"/>
    <mergeCell ref="JMA4:JMA6"/>
    <mergeCell ref="JMB4:JMB6"/>
    <mergeCell ref="JKJ4:JKJ6"/>
    <mergeCell ref="JKK4:JKK6"/>
    <mergeCell ref="JKL4:JKL6"/>
    <mergeCell ref="JKM4:JKM6"/>
    <mergeCell ref="JKN4:JKN6"/>
    <mergeCell ref="JLB4:JLB6"/>
    <mergeCell ref="JLC4:JLC6"/>
    <mergeCell ref="JLD4:JLD6"/>
    <mergeCell ref="JLE4:JLE6"/>
    <mergeCell ref="JQO4:JQO6"/>
    <mergeCell ref="JQP4:JQP6"/>
    <mergeCell ref="JQQ4:JQQ6"/>
    <mergeCell ref="JQR4:JQR6"/>
    <mergeCell ref="JQS4:JQS6"/>
    <mergeCell ref="JRG4:JRG6"/>
    <mergeCell ref="JRH4:JRH6"/>
    <mergeCell ref="JRI4:JRI6"/>
    <mergeCell ref="JRJ4:JRJ6"/>
    <mergeCell ref="JPR4:JPR6"/>
    <mergeCell ref="JPS4:JPS6"/>
    <mergeCell ref="JPT4:JPT6"/>
    <mergeCell ref="JPU4:JPU6"/>
    <mergeCell ref="JPV4:JPV6"/>
    <mergeCell ref="JQJ4:JQJ6"/>
    <mergeCell ref="JQK4:JQK6"/>
    <mergeCell ref="JQL4:JQL6"/>
    <mergeCell ref="JQM4:JQM6"/>
    <mergeCell ref="JOU4:JOU6"/>
    <mergeCell ref="JOV4:JOV6"/>
    <mergeCell ref="JOW4:JOW6"/>
    <mergeCell ref="JOX4:JOX6"/>
    <mergeCell ref="JOY4:JOY6"/>
    <mergeCell ref="JPM4:JPM6"/>
    <mergeCell ref="JPN4:JPN6"/>
    <mergeCell ref="JPO4:JPO6"/>
    <mergeCell ref="JPP4:JPP6"/>
    <mergeCell ref="JNX4:JNX6"/>
    <mergeCell ref="JNY4:JNY6"/>
    <mergeCell ref="JNZ4:JNZ6"/>
    <mergeCell ref="JOA4:JOA6"/>
    <mergeCell ref="JOB4:JOB6"/>
    <mergeCell ref="JOP4:JOP6"/>
    <mergeCell ref="JOQ4:JOQ6"/>
    <mergeCell ref="JOR4:JOR6"/>
    <mergeCell ref="JOS4:JOS6"/>
    <mergeCell ref="JUC4:JUC6"/>
    <mergeCell ref="JUD4:JUD6"/>
    <mergeCell ref="JUE4:JUE6"/>
    <mergeCell ref="JUF4:JUF6"/>
    <mergeCell ref="JUG4:JUG6"/>
    <mergeCell ref="JUU4:JUU6"/>
    <mergeCell ref="JUV4:JUV6"/>
    <mergeCell ref="JUW4:JUW6"/>
    <mergeCell ref="JUX4:JUX6"/>
    <mergeCell ref="JTF4:JTF6"/>
    <mergeCell ref="JTG4:JTG6"/>
    <mergeCell ref="JTH4:JTH6"/>
    <mergeCell ref="JTI4:JTI6"/>
    <mergeCell ref="JTJ4:JTJ6"/>
    <mergeCell ref="JTX4:JTX6"/>
    <mergeCell ref="JTY4:JTY6"/>
    <mergeCell ref="JTZ4:JTZ6"/>
    <mergeCell ref="JUA4:JUA6"/>
    <mergeCell ref="JSI4:JSI6"/>
    <mergeCell ref="JSJ4:JSJ6"/>
    <mergeCell ref="JSK4:JSK6"/>
    <mergeCell ref="JSL4:JSL6"/>
    <mergeCell ref="JSM4:JSM6"/>
    <mergeCell ref="JTA4:JTA6"/>
    <mergeCell ref="JTB4:JTB6"/>
    <mergeCell ref="JTC4:JTC6"/>
    <mergeCell ref="JTD4:JTD6"/>
    <mergeCell ref="JRL4:JRL6"/>
    <mergeCell ref="JRM4:JRM6"/>
    <mergeCell ref="JRN4:JRN6"/>
    <mergeCell ref="JRO4:JRO6"/>
    <mergeCell ref="JRP4:JRP6"/>
    <mergeCell ref="JSD4:JSD6"/>
    <mergeCell ref="JSE4:JSE6"/>
    <mergeCell ref="JSF4:JSF6"/>
    <mergeCell ref="JSG4:JSG6"/>
    <mergeCell ref="JXQ4:JXQ6"/>
    <mergeCell ref="JXR4:JXR6"/>
    <mergeCell ref="JXS4:JXS6"/>
    <mergeCell ref="JXT4:JXT6"/>
    <mergeCell ref="JXU4:JXU6"/>
    <mergeCell ref="JYI4:JYI6"/>
    <mergeCell ref="JYJ4:JYJ6"/>
    <mergeCell ref="JYK4:JYK6"/>
    <mergeCell ref="JYL4:JYL6"/>
    <mergeCell ref="JWT4:JWT6"/>
    <mergeCell ref="JWU4:JWU6"/>
    <mergeCell ref="JWV4:JWV6"/>
    <mergeCell ref="JWW4:JWW6"/>
    <mergeCell ref="JWX4:JWX6"/>
    <mergeCell ref="JXL4:JXL6"/>
    <mergeCell ref="JXM4:JXM6"/>
    <mergeCell ref="JXN4:JXN6"/>
    <mergeCell ref="JXO4:JXO6"/>
    <mergeCell ref="JVW4:JVW6"/>
    <mergeCell ref="JVX4:JVX6"/>
    <mergeCell ref="JVY4:JVY6"/>
    <mergeCell ref="JVZ4:JVZ6"/>
    <mergeCell ref="JWA4:JWA6"/>
    <mergeCell ref="JWO4:JWO6"/>
    <mergeCell ref="JWP4:JWP6"/>
    <mergeCell ref="JWQ4:JWQ6"/>
    <mergeCell ref="JWR4:JWR6"/>
    <mergeCell ref="JUZ4:JUZ6"/>
    <mergeCell ref="JVA4:JVA6"/>
    <mergeCell ref="JVB4:JVB6"/>
    <mergeCell ref="JVC4:JVC6"/>
    <mergeCell ref="JVD4:JVD6"/>
    <mergeCell ref="JVR4:JVR6"/>
    <mergeCell ref="JVS4:JVS6"/>
    <mergeCell ref="JVT4:JVT6"/>
    <mergeCell ref="JVU4:JVU6"/>
    <mergeCell ref="KBE4:KBE6"/>
    <mergeCell ref="KBF4:KBF6"/>
    <mergeCell ref="KBG4:KBG6"/>
    <mergeCell ref="KBH4:KBH6"/>
    <mergeCell ref="KBI4:KBI6"/>
    <mergeCell ref="KBW4:KBW6"/>
    <mergeCell ref="KBX4:KBX6"/>
    <mergeCell ref="KBY4:KBY6"/>
    <mergeCell ref="KBZ4:KBZ6"/>
    <mergeCell ref="KAH4:KAH6"/>
    <mergeCell ref="KAI4:KAI6"/>
    <mergeCell ref="KAJ4:KAJ6"/>
    <mergeCell ref="KAK4:KAK6"/>
    <mergeCell ref="KAL4:KAL6"/>
    <mergeCell ref="KAZ4:KAZ6"/>
    <mergeCell ref="KBA4:KBA6"/>
    <mergeCell ref="KBB4:KBB6"/>
    <mergeCell ref="KBC4:KBC6"/>
    <mergeCell ref="JZK4:JZK6"/>
    <mergeCell ref="JZL4:JZL6"/>
    <mergeCell ref="JZM4:JZM6"/>
    <mergeCell ref="JZN4:JZN6"/>
    <mergeCell ref="JZO4:JZO6"/>
    <mergeCell ref="KAC4:KAC6"/>
    <mergeCell ref="KAD4:KAD6"/>
    <mergeCell ref="KAE4:KAE6"/>
    <mergeCell ref="KAF4:KAF6"/>
    <mergeCell ref="JYN4:JYN6"/>
    <mergeCell ref="JYO4:JYO6"/>
    <mergeCell ref="JYP4:JYP6"/>
    <mergeCell ref="JYQ4:JYQ6"/>
    <mergeCell ref="JYR4:JYR6"/>
    <mergeCell ref="JZF4:JZF6"/>
    <mergeCell ref="JZG4:JZG6"/>
    <mergeCell ref="JZH4:JZH6"/>
    <mergeCell ref="JZI4:JZI6"/>
    <mergeCell ref="KES4:KES6"/>
    <mergeCell ref="KET4:KET6"/>
    <mergeCell ref="KEU4:KEU6"/>
    <mergeCell ref="KEV4:KEV6"/>
    <mergeCell ref="KEW4:KEW6"/>
    <mergeCell ref="KFK4:KFK6"/>
    <mergeCell ref="KFL4:KFL6"/>
    <mergeCell ref="KFM4:KFM6"/>
    <mergeCell ref="KFN4:KFN6"/>
    <mergeCell ref="KDV4:KDV6"/>
    <mergeCell ref="KDW4:KDW6"/>
    <mergeCell ref="KDX4:KDX6"/>
    <mergeCell ref="KDY4:KDY6"/>
    <mergeCell ref="KDZ4:KDZ6"/>
    <mergeCell ref="KEN4:KEN6"/>
    <mergeCell ref="KEO4:KEO6"/>
    <mergeCell ref="KEP4:KEP6"/>
    <mergeCell ref="KEQ4:KEQ6"/>
    <mergeCell ref="KCY4:KCY6"/>
    <mergeCell ref="KCZ4:KCZ6"/>
    <mergeCell ref="KDA4:KDA6"/>
    <mergeCell ref="KDB4:KDB6"/>
    <mergeCell ref="KDC4:KDC6"/>
    <mergeCell ref="KDQ4:KDQ6"/>
    <mergeCell ref="KDR4:KDR6"/>
    <mergeCell ref="KDS4:KDS6"/>
    <mergeCell ref="KDT4:KDT6"/>
    <mergeCell ref="KCB4:KCB6"/>
    <mergeCell ref="KCC4:KCC6"/>
    <mergeCell ref="KCD4:KCD6"/>
    <mergeCell ref="KCE4:KCE6"/>
    <mergeCell ref="KCF4:KCF6"/>
    <mergeCell ref="KCT4:KCT6"/>
    <mergeCell ref="KCU4:KCU6"/>
    <mergeCell ref="KCV4:KCV6"/>
    <mergeCell ref="KCW4:KCW6"/>
    <mergeCell ref="KIG4:KIG6"/>
    <mergeCell ref="KIH4:KIH6"/>
    <mergeCell ref="KII4:KII6"/>
    <mergeCell ref="KIJ4:KIJ6"/>
    <mergeCell ref="KIK4:KIK6"/>
    <mergeCell ref="KIY4:KIY6"/>
    <mergeCell ref="KIZ4:KIZ6"/>
    <mergeCell ref="KJA4:KJA6"/>
    <mergeCell ref="KJB4:KJB6"/>
    <mergeCell ref="KHJ4:KHJ6"/>
    <mergeCell ref="KHK4:KHK6"/>
    <mergeCell ref="KHL4:KHL6"/>
    <mergeCell ref="KHM4:KHM6"/>
    <mergeCell ref="KHN4:KHN6"/>
    <mergeCell ref="KIB4:KIB6"/>
    <mergeCell ref="KIC4:KIC6"/>
    <mergeCell ref="KID4:KID6"/>
    <mergeCell ref="KIE4:KIE6"/>
    <mergeCell ref="KGM4:KGM6"/>
    <mergeCell ref="KGN4:KGN6"/>
    <mergeCell ref="KGO4:KGO6"/>
    <mergeCell ref="KGP4:KGP6"/>
    <mergeCell ref="KGQ4:KGQ6"/>
    <mergeCell ref="KHE4:KHE6"/>
    <mergeCell ref="KHF4:KHF6"/>
    <mergeCell ref="KHG4:KHG6"/>
    <mergeCell ref="KHH4:KHH6"/>
    <mergeCell ref="KFP4:KFP6"/>
    <mergeCell ref="KFQ4:KFQ6"/>
    <mergeCell ref="KFR4:KFR6"/>
    <mergeCell ref="KFS4:KFS6"/>
    <mergeCell ref="KFT4:KFT6"/>
    <mergeCell ref="KGH4:KGH6"/>
    <mergeCell ref="KGI4:KGI6"/>
    <mergeCell ref="KGJ4:KGJ6"/>
    <mergeCell ref="KGK4:KGK6"/>
    <mergeCell ref="KLU4:KLU6"/>
    <mergeCell ref="KLV4:KLV6"/>
    <mergeCell ref="KLW4:KLW6"/>
    <mergeCell ref="KLX4:KLX6"/>
    <mergeCell ref="KLY4:KLY6"/>
    <mergeCell ref="KMM4:KMM6"/>
    <mergeCell ref="KMN4:KMN6"/>
    <mergeCell ref="KMO4:KMO6"/>
    <mergeCell ref="KMP4:KMP6"/>
    <mergeCell ref="KKX4:KKX6"/>
    <mergeCell ref="KKY4:KKY6"/>
    <mergeCell ref="KKZ4:KKZ6"/>
    <mergeCell ref="KLA4:KLA6"/>
    <mergeCell ref="KLB4:KLB6"/>
    <mergeCell ref="KLP4:KLP6"/>
    <mergeCell ref="KLQ4:KLQ6"/>
    <mergeCell ref="KLR4:KLR6"/>
    <mergeCell ref="KLS4:KLS6"/>
    <mergeCell ref="KKA4:KKA6"/>
    <mergeCell ref="KKB4:KKB6"/>
    <mergeCell ref="KKC4:KKC6"/>
    <mergeCell ref="KKD4:KKD6"/>
    <mergeCell ref="KKE4:KKE6"/>
    <mergeCell ref="KKS4:KKS6"/>
    <mergeCell ref="KKT4:KKT6"/>
    <mergeCell ref="KKU4:KKU6"/>
    <mergeCell ref="KKV4:KKV6"/>
    <mergeCell ref="KJD4:KJD6"/>
    <mergeCell ref="KJE4:KJE6"/>
    <mergeCell ref="KJF4:KJF6"/>
    <mergeCell ref="KJG4:KJG6"/>
    <mergeCell ref="KJH4:KJH6"/>
    <mergeCell ref="KJV4:KJV6"/>
    <mergeCell ref="KJW4:KJW6"/>
    <mergeCell ref="KJX4:KJX6"/>
    <mergeCell ref="KJY4:KJY6"/>
    <mergeCell ref="KPI4:KPI6"/>
    <mergeCell ref="KPJ4:KPJ6"/>
    <mergeCell ref="KPK4:KPK6"/>
    <mergeCell ref="KPL4:KPL6"/>
    <mergeCell ref="KPM4:KPM6"/>
    <mergeCell ref="KQA4:KQA6"/>
    <mergeCell ref="KQB4:KQB6"/>
    <mergeCell ref="KQC4:KQC6"/>
    <mergeCell ref="KQD4:KQD6"/>
    <mergeCell ref="KOL4:KOL6"/>
    <mergeCell ref="KOM4:KOM6"/>
    <mergeCell ref="KON4:KON6"/>
    <mergeCell ref="KOO4:KOO6"/>
    <mergeCell ref="KOP4:KOP6"/>
    <mergeCell ref="KPD4:KPD6"/>
    <mergeCell ref="KPE4:KPE6"/>
    <mergeCell ref="KPF4:KPF6"/>
    <mergeCell ref="KPG4:KPG6"/>
    <mergeCell ref="KNO4:KNO6"/>
    <mergeCell ref="KNP4:KNP6"/>
    <mergeCell ref="KNQ4:KNQ6"/>
    <mergeCell ref="KNR4:KNR6"/>
    <mergeCell ref="KNS4:KNS6"/>
    <mergeCell ref="KOG4:KOG6"/>
    <mergeCell ref="KOH4:KOH6"/>
    <mergeCell ref="KOI4:KOI6"/>
    <mergeCell ref="KOJ4:KOJ6"/>
    <mergeCell ref="KMR4:KMR6"/>
    <mergeCell ref="KMS4:KMS6"/>
    <mergeCell ref="KMT4:KMT6"/>
    <mergeCell ref="KMU4:KMU6"/>
    <mergeCell ref="KMV4:KMV6"/>
    <mergeCell ref="KNJ4:KNJ6"/>
    <mergeCell ref="KNK4:KNK6"/>
    <mergeCell ref="KNL4:KNL6"/>
    <mergeCell ref="KNM4:KNM6"/>
    <mergeCell ref="KSW4:KSW6"/>
    <mergeCell ref="KSX4:KSX6"/>
    <mergeCell ref="KSY4:KSY6"/>
    <mergeCell ref="KSZ4:KSZ6"/>
    <mergeCell ref="KTA4:KTA6"/>
    <mergeCell ref="KTO4:KTO6"/>
    <mergeCell ref="KTP4:KTP6"/>
    <mergeCell ref="KTQ4:KTQ6"/>
    <mergeCell ref="KTR4:KTR6"/>
    <mergeCell ref="KRZ4:KRZ6"/>
    <mergeCell ref="KSA4:KSA6"/>
    <mergeCell ref="KSB4:KSB6"/>
    <mergeCell ref="KSC4:KSC6"/>
    <mergeCell ref="KSD4:KSD6"/>
    <mergeCell ref="KSR4:KSR6"/>
    <mergeCell ref="KSS4:KSS6"/>
    <mergeCell ref="KST4:KST6"/>
    <mergeCell ref="KSU4:KSU6"/>
    <mergeCell ref="KRC4:KRC6"/>
    <mergeCell ref="KRD4:KRD6"/>
    <mergeCell ref="KRE4:KRE6"/>
    <mergeCell ref="KRF4:KRF6"/>
    <mergeCell ref="KRG4:KRG6"/>
    <mergeCell ref="KRU4:KRU6"/>
    <mergeCell ref="KRV4:KRV6"/>
    <mergeCell ref="KRW4:KRW6"/>
    <mergeCell ref="KRX4:KRX6"/>
    <mergeCell ref="KQF4:KQF6"/>
    <mergeCell ref="KQG4:KQG6"/>
    <mergeCell ref="KQH4:KQH6"/>
    <mergeCell ref="KQI4:KQI6"/>
    <mergeCell ref="KQJ4:KQJ6"/>
    <mergeCell ref="KQX4:KQX6"/>
    <mergeCell ref="KQY4:KQY6"/>
    <mergeCell ref="KQZ4:KQZ6"/>
    <mergeCell ref="KRA4:KRA6"/>
    <mergeCell ref="KWK4:KWK6"/>
    <mergeCell ref="KWL4:KWL6"/>
    <mergeCell ref="KWM4:KWM6"/>
    <mergeCell ref="KWN4:KWN6"/>
    <mergeCell ref="KWO4:KWO6"/>
    <mergeCell ref="KXC4:KXC6"/>
    <mergeCell ref="KXD4:KXD6"/>
    <mergeCell ref="KXE4:KXE6"/>
    <mergeCell ref="KXF4:KXF6"/>
    <mergeCell ref="KVN4:KVN6"/>
    <mergeCell ref="KVO4:KVO6"/>
    <mergeCell ref="KVP4:KVP6"/>
    <mergeCell ref="KVQ4:KVQ6"/>
    <mergeCell ref="KVR4:KVR6"/>
    <mergeCell ref="KWF4:KWF6"/>
    <mergeCell ref="KWG4:KWG6"/>
    <mergeCell ref="KWH4:KWH6"/>
    <mergeCell ref="KWI4:KWI6"/>
    <mergeCell ref="KUQ4:KUQ6"/>
    <mergeCell ref="KUR4:KUR6"/>
    <mergeCell ref="KUS4:KUS6"/>
    <mergeCell ref="KUT4:KUT6"/>
    <mergeCell ref="KUU4:KUU6"/>
    <mergeCell ref="KVI4:KVI6"/>
    <mergeCell ref="KVJ4:KVJ6"/>
    <mergeCell ref="KVK4:KVK6"/>
    <mergeCell ref="KVL4:KVL6"/>
    <mergeCell ref="KTT4:KTT6"/>
    <mergeCell ref="KTU4:KTU6"/>
    <mergeCell ref="KTV4:KTV6"/>
    <mergeCell ref="KTW4:KTW6"/>
    <mergeCell ref="KTX4:KTX6"/>
    <mergeCell ref="KUL4:KUL6"/>
    <mergeCell ref="KUM4:KUM6"/>
    <mergeCell ref="KUN4:KUN6"/>
    <mergeCell ref="KUO4:KUO6"/>
    <mergeCell ref="KZY4:KZY6"/>
    <mergeCell ref="KZZ4:KZZ6"/>
    <mergeCell ref="LAA4:LAA6"/>
    <mergeCell ref="LAB4:LAB6"/>
    <mergeCell ref="LAC4:LAC6"/>
    <mergeCell ref="LAQ4:LAQ6"/>
    <mergeCell ref="LAR4:LAR6"/>
    <mergeCell ref="LAS4:LAS6"/>
    <mergeCell ref="LAT4:LAT6"/>
    <mergeCell ref="KZB4:KZB6"/>
    <mergeCell ref="KZC4:KZC6"/>
    <mergeCell ref="KZD4:KZD6"/>
    <mergeCell ref="KZE4:KZE6"/>
    <mergeCell ref="KZF4:KZF6"/>
    <mergeCell ref="KZT4:KZT6"/>
    <mergeCell ref="KZU4:KZU6"/>
    <mergeCell ref="KZV4:KZV6"/>
    <mergeCell ref="KZW4:KZW6"/>
    <mergeCell ref="KYE4:KYE6"/>
    <mergeCell ref="KYF4:KYF6"/>
    <mergeCell ref="KYG4:KYG6"/>
    <mergeCell ref="KYH4:KYH6"/>
    <mergeCell ref="KYI4:KYI6"/>
    <mergeCell ref="KYW4:KYW6"/>
    <mergeCell ref="KYX4:KYX6"/>
    <mergeCell ref="KYY4:KYY6"/>
    <mergeCell ref="KYZ4:KYZ6"/>
    <mergeCell ref="KXH4:KXH6"/>
    <mergeCell ref="KXI4:KXI6"/>
    <mergeCell ref="KXJ4:KXJ6"/>
    <mergeCell ref="KXK4:KXK6"/>
    <mergeCell ref="KXL4:KXL6"/>
    <mergeCell ref="KXZ4:KXZ6"/>
    <mergeCell ref="KYA4:KYA6"/>
    <mergeCell ref="KYB4:KYB6"/>
    <mergeCell ref="KYC4:KYC6"/>
    <mergeCell ref="LDM4:LDM6"/>
    <mergeCell ref="LDN4:LDN6"/>
    <mergeCell ref="LDO4:LDO6"/>
    <mergeCell ref="LDP4:LDP6"/>
    <mergeCell ref="LDQ4:LDQ6"/>
    <mergeCell ref="LEE4:LEE6"/>
    <mergeCell ref="LEF4:LEF6"/>
    <mergeCell ref="LEG4:LEG6"/>
    <mergeCell ref="LEH4:LEH6"/>
    <mergeCell ref="LCP4:LCP6"/>
    <mergeCell ref="LCQ4:LCQ6"/>
    <mergeCell ref="LCR4:LCR6"/>
    <mergeCell ref="LCS4:LCS6"/>
    <mergeCell ref="LCT4:LCT6"/>
    <mergeCell ref="LDH4:LDH6"/>
    <mergeCell ref="LDI4:LDI6"/>
    <mergeCell ref="LDJ4:LDJ6"/>
    <mergeCell ref="LDK4:LDK6"/>
    <mergeCell ref="LBS4:LBS6"/>
    <mergeCell ref="LBT4:LBT6"/>
    <mergeCell ref="LBU4:LBU6"/>
    <mergeCell ref="LBV4:LBV6"/>
    <mergeCell ref="LBW4:LBW6"/>
    <mergeCell ref="LCK4:LCK6"/>
    <mergeCell ref="LCL4:LCL6"/>
    <mergeCell ref="LCM4:LCM6"/>
    <mergeCell ref="LCN4:LCN6"/>
    <mergeCell ref="LAV4:LAV6"/>
    <mergeCell ref="LAW4:LAW6"/>
    <mergeCell ref="LAX4:LAX6"/>
    <mergeCell ref="LAY4:LAY6"/>
    <mergeCell ref="LAZ4:LAZ6"/>
    <mergeCell ref="LBN4:LBN6"/>
    <mergeCell ref="LBO4:LBO6"/>
    <mergeCell ref="LBP4:LBP6"/>
    <mergeCell ref="LBQ4:LBQ6"/>
    <mergeCell ref="LHA4:LHA6"/>
    <mergeCell ref="LHB4:LHB6"/>
    <mergeCell ref="LHC4:LHC6"/>
    <mergeCell ref="LHD4:LHD6"/>
    <mergeCell ref="LHE4:LHE6"/>
    <mergeCell ref="LHS4:LHS6"/>
    <mergeCell ref="LHT4:LHT6"/>
    <mergeCell ref="LHU4:LHU6"/>
    <mergeCell ref="LHV4:LHV6"/>
    <mergeCell ref="LGD4:LGD6"/>
    <mergeCell ref="LGE4:LGE6"/>
    <mergeCell ref="LGF4:LGF6"/>
    <mergeCell ref="LGG4:LGG6"/>
    <mergeCell ref="LGH4:LGH6"/>
    <mergeCell ref="LGV4:LGV6"/>
    <mergeCell ref="LGW4:LGW6"/>
    <mergeCell ref="LGX4:LGX6"/>
    <mergeCell ref="LGY4:LGY6"/>
    <mergeCell ref="LFG4:LFG6"/>
    <mergeCell ref="LFH4:LFH6"/>
    <mergeCell ref="LFI4:LFI6"/>
    <mergeCell ref="LFJ4:LFJ6"/>
    <mergeCell ref="LFK4:LFK6"/>
    <mergeCell ref="LFY4:LFY6"/>
    <mergeCell ref="LFZ4:LFZ6"/>
    <mergeCell ref="LGA4:LGA6"/>
    <mergeCell ref="LGB4:LGB6"/>
    <mergeCell ref="LEJ4:LEJ6"/>
    <mergeCell ref="LEK4:LEK6"/>
    <mergeCell ref="LEL4:LEL6"/>
    <mergeCell ref="LEM4:LEM6"/>
    <mergeCell ref="LEN4:LEN6"/>
    <mergeCell ref="LFB4:LFB6"/>
    <mergeCell ref="LFC4:LFC6"/>
    <mergeCell ref="LFD4:LFD6"/>
    <mergeCell ref="LFE4:LFE6"/>
    <mergeCell ref="LKO4:LKO6"/>
    <mergeCell ref="LKP4:LKP6"/>
    <mergeCell ref="LKQ4:LKQ6"/>
    <mergeCell ref="LKR4:LKR6"/>
    <mergeCell ref="LKS4:LKS6"/>
    <mergeCell ref="LLG4:LLG6"/>
    <mergeCell ref="LLH4:LLH6"/>
    <mergeCell ref="LLI4:LLI6"/>
    <mergeCell ref="LLJ4:LLJ6"/>
    <mergeCell ref="LJR4:LJR6"/>
    <mergeCell ref="LJS4:LJS6"/>
    <mergeCell ref="LJT4:LJT6"/>
    <mergeCell ref="LJU4:LJU6"/>
    <mergeCell ref="LJV4:LJV6"/>
    <mergeCell ref="LKJ4:LKJ6"/>
    <mergeCell ref="LKK4:LKK6"/>
    <mergeCell ref="LKL4:LKL6"/>
    <mergeCell ref="LKM4:LKM6"/>
    <mergeCell ref="LIU4:LIU6"/>
    <mergeCell ref="LIV4:LIV6"/>
    <mergeCell ref="LIW4:LIW6"/>
    <mergeCell ref="LIX4:LIX6"/>
    <mergeCell ref="LIY4:LIY6"/>
    <mergeCell ref="LJM4:LJM6"/>
    <mergeCell ref="LJN4:LJN6"/>
    <mergeCell ref="LJO4:LJO6"/>
    <mergeCell ref="LJP4:LJP6"/>
    <mergeCell ref="LHX4:LHX6"/>
    <mergeCell ref="LHY4:LHY6"/>
    <mergeCell ref="LHZ4:LHZ6"/>
    <mergeCell ref="LIA4:LIA6"/>
    <mergeCell ref="LIB4:LIB6"/>
    <mergeCell ref="LIP4:LIP6"/>
    <mergeCell ref="LIQ4:LIQ6"/>
    <mergeCell ref="LIR4:LIR6"/>
    <mergeCell ref="LIS4:LIS6"/>
    <mergeCell ref="LOC4:LOC6"/>
    <mergeCell ref="LOD4:LOD6"/>
    <mergeCell ref="LOE4:LOE6"/>
    <mergeCell ref="LOF4:LOF6"/>
    <mergeCell ref="LOG4:LOG6"/>
    <mergeCell ref="LOU4:LOU6"/>
    <mergeCell ref="LOV4:LOV6"/>
    <mergeCell ref="LOW4:LOW6"/>
    <mergeCell ref="LOX4:LOX6"/>
    <mergeCell ref="LNF4:LNF6"/>
    <mergeCell ref="LNG4:LNG6"/>
    <mergeCell ref="LNH4:LNH6"/>
    <mergeCell ref="LNI4:LNI6"/>
    <mergeCell ref="LNJ4:LNJ6"/>
    <mergeCell ref="LNX4:LNX6"/>
    <mergeCell ref="LNY4:LNY6"/>
    <mergeCell ref="LNZ4:LNZ6"/>
    <mergeCell ref="LOA4:LOA6"/>
    <mergeCell ref="LMI4:LMI6"/>
    <mergeCell ref="LMJ4:LMJ6"/>
    <mergeCell ref="LMK4:LMK6"/>
    <mergeCell ref="LML4:LML6"/>
    <mergeCell ref="LMM4:LMM6"/>
    <mergeCell ref="LNA4:LNA6"/>
    <mergeCell ref="LNB4:LNB6"/>
    <mergeCell ref="LNC4:LNC6"/>
    <mergeCell ref="LND4:LND6"/>
    <mergeCell ref="LLL4:LLL6"/>
    <mergeCell ref="LLM4:LLM6"/>
    <mergeCell ref="LLN4:LLN6"/>
    <mergeCell ref="LLO4:LLO6"/>
    <mergeCell ref="LLP4:LLP6"/>
    <mergeCell ref="LMD4:LMD6"/>
    <mergeCell ref="LME4:LME6"/>
    <mergeCell ref="LMF4:LMF6"/>
    <mergeCell ref="LMG4:LMG6"/>
    <mergeCell ref="LRQ4:LRQ6"/>
    <mergeCell ref="LRR4:LRR6"/>
    <mergeCell ref="LRS4:LRS6"/>
    <mergeCell ref="LRT4:LRT6"/>
    <mergeCell ref="LRU4:LRU6"/>
    <mergeCell ref="LSI4:LSI6"/>
    <mergeCell ref="LSJ4:LSJ6"/>
    <mergeCell ref="LSK4:LSK6"/>
    <mergeCell ref="LSL4:LSL6"/>
    <mergeCell ref="LQT4:LQT6"/>
    <mergeCell ref="LQU4:LQU6"/>
    <mergeCell ref="LQV4:LQV6"/>
    <mergeCell ref="LQW4:LQW6"/>
    <mergeCell ref="LQX4:LQX6"/>
    <mergeCell ref="LRL4:LRL6"/>
    <mergeCell ref="LRM4:LRM6"/>
    <mergeCell ref="LRN4:LRN6"/>
    <mergeCell ref="LRO4:LRO6"/>
    <mergeCell ref="LPW4:LPW6"/>
    <mergeCell ref="LPX4:LPX6"/>
    <mergeCell ref="LPY4:LPY6"/>
    <mergeCell ref="LPZ4:LPZ6"/>
    <mergeCell ref="LQA4:LQA6"/>
    <mergeCell ref="LQO4:LQO6"/>
    <mergeCell ref="LQP4:LQP6"/>
    <mergeCell ref="LQQ4:LQQ6"/>
    <mergeCell ref="LQR4:LQR6"/>
    <mergeCell ref="LOZ4:LOZ6"/>
    <mergeCell ref="LPA4:LPA6"/>
    <mergeCell ref="LPB4:LPB6"/>
    <mergeCell ref="LPC4:LPC6"/>
    <mergeCell ref="LPD4:LPD6"/>
    <mergeCell ref="LPR4:LPR6"/>
    <mergeCell ref="LPS4:LPS6"/>
    <mergeCell ref="LPT4:LPT6"/>
    <mergeCell ref="LPU4:LPU6"/>
    <mergeCell ref="LVE4:LVE6"/>
    <mergeCell ref="LVF4:LVF6"/>
    <mergeCell ref="LVG4:LVG6"/>
    <mergeCell ref="LVH4:LVH6"/>
    <mergeCell ref="LVI4:LVI6"/>
    <mergeCell ref="LVW4:LVW6"/>
    <mergeCell ref="LVX4:LVX6"/>
    <mergeCell ref="LVY4:LVY6"/>
    <mergeCell ref="LVZ4:LVZ6"/>
    <mergeCell ref="LUH4:LUH6"/>
    <mergeCell ref="LUI4:LUI6"/>
    <mergeCell ref="LUJ4:LUJ6"/>
    <mergeCell ref="LUK4:LUK6"/>
    <mergeCell ref="LUL4:LUL6"/>
    <mergeCell ref="LUZ4:LUZ6"/>
    <mergeCell ref="LVA4:LVA6"/>
    <mergeCell ref="LVB4:LVB6"/>
    <mergeCell ref="LVC4:LVC6"/>
    <mergeCell ref="LTK4:LTK6"/>
    <mergeCell ref="LTL4:LTL6"/>
    <mergeCell ref="LTM4:LTM6"/>
    <mergeCell ref="LTN4:LTN6"/>
    <mergeCell ref="LTO4:LTO6"/>
    <mergeCell ref="LUC4:LUC6"/>
    <mergeCell ref="LUD4:LUD6"/>
    <mergeCell ref="LUE4:LUE6"/>
    <mergeCell ref="LUF4:LUF6"/>
    <mergeCell ref="LSN4:LSN6"/>
    <mergeCell ref="LSO4:LSO6"/>
    <mergeCell ref="LSP4:LSP6"/>
    <mergeCell ref="LSQ4:LSQ6"/>
    <mergeCell ref="LSR4:LSR6"/>
    <mergeCell ref="LTF4:LTF6"/>
    <mergeCell ref="LTG4:LTG6"/>
    <mergeCell ref="LTH4:LTH6"/>
    <mergeCell ref="LTI4:LTI6"/>
    <mergeCell ref="LYS4:LYS6"/>
    <mergeCell ref="LYT4:LYT6"/>
    <mergeCell ref="LYU4:LYU6"/>
    <mergeCell ref="LYV4:LYV6"/>
    <mergeCell ref="LYW4:LYW6"/>
    <mergeCell ref="LZK4:LZK6"/>
    <mergeCell ref="LZL4:LZL6"/>
    <mergeCell ref="LZM4:LZM6"/>
    <mergeCell ref="LZN4:LZN6"/>
    <mergeCell ref="LXV4:LXV6"/>
    <mergeCell ref="LXW4:LXW6"/>
    <mergeCell ref="LXX4:LXX6"/>
    <mergeCell ref="LXY4:LXY6"/>
    <mergeCell ref="LXZ4:LXZ6"/>
    <mergeCell ref="LYN4:LYN6"/>
    <mergeCell ref="LYO4:LYO6"/>
    <mergeCell ref="LYP4:LYP6"/>
    <mergeCell ref="LYQ4:LYQ6"/>
    <mergeCell ref="LWY4:LWY6"/>
    <mergeCell ref="LWZ4:LWZ6"/>
    <mergeCell ref="LXA4:LXA6"/>
    <mergeCell ref="LXB4:LXB6"/>
    <mergeCell ref="LXC4:LXC6"/>
    <mergeCell ref="LXQ4:LXQ6"/>
    <mergeCell ref="LXR4:LXR6"/>
    <mergeCell ref="LXS4:LXS6"/>
    <mergeCell ref="LXT4:LXT6"/>
    <mergeCell ref="LWB4:LWB6"/>
    <mergeCell ref="LWC4:LWC6"/>
    <mergeCell ref="LWD4:LWD6"/>
    <mergeCell ref="LWE4:LWE6"/>
    <mergeCell ref="LWF4:LWF6"/>
    <mergeCell ref="LWT4:LWT6"/>
    <mergeCell ref="LWU4:LWU6"/>
    <mergeCell ref="LWV4:LWV6"/>
    <mergeCell ref="LWW4:LWW6"/>
    <mergeCell ref="MCG4:MCG6"/>
    <mergeCell ref="MCH4:MCH6"/>
    <mergeCell ref="MCI4:MCI6"/>
    <mergeCell ref="MCJ4:MCJ6"/>
    <mergeCell ref="MCK4:MCK6"/>
    <mergeCell ref="MCY4:MCY6"/>
    <mergeCell ref="MCZ4:MCZ6"/>
    <mergeCell ref="MDA4:MDA6"/>
    <mergeCell ref="MDB4:MDB6"/>
    <mergeCell ref="MBJ4:MBJ6"/>
    <mergeCell ref="MBK4:MBK6"/>
    <mergeCell ref="MBL4:MBL6"/>
    <mergeCell ref="MBM4:MBM6"/>
    <mergeCell ref="MBN4:MBN6"/>
    <mergeCell ref="MCB4:MCB6"/>
    <mergeCell ref="MCC4:MCC6"/>
    <mergeCell ref="MCD4:MCD6"/>
    <mergeCell ref="MCE4:MCE6"/>
    <mergeCell ref="MAM4:MAM6"/>
    <mergeCell ref="MAN4:MAN6"/>
    <mergeCell ref="MAO4:MAO6"/>
    <mergeCell ref="MAP4:MAP6"/>
    <mergeCell ref="MAQ4:MAQ6"/>
    <mergeCell ref="MBE4:MBE6"/>
    <mergeCell ref="MBF4:MBF6"/>
    <mergeCell ref="MBG4:MBG6"/>
    <mergeCell ref="MBH4:MBH6"/>
    <mergeCell ref="LZP4:LZP6"/>
    <mergeCell ref="LZQ4:LZQ6"/>
    <mergeCell ref="LZR4:LZR6"/>
    <mergeCell ref="LZS4:LZS6"/>
    <mergeCell ref="LZT4:LZT6"/>
    <mergeCell ref="MAH4:MAH6"/>
    <mergeCell ref="MAI4:MAI6"/>
    <mergeCell ref="MAJ4:MAJ6"/>
    <mergeCell ref="MAK4:MAK6"/>
    <mergeCell ref="MFU4:MFU6"/>
    <mergeCell ref="MFV4:MFV6"/>
    <mergeCell ref="MFW4:MFW6"/>
    <mergeCell ref="MFX4:MFX6"/>
    <mergeCell ref="MFY4:MFY6"/>
    <mergeCell ref="MGM4:MGM6"/>
    <mergeCell ref="MGN4:MGN6"/>
    <mergeCell ref="MGO4:MGO6"/>
    <mergeCell ref="MGP4:MGP6"/>
    <mergeCell ref="MEX4:MEX6"/>
    <mergeCell ref="MEY4:MEY6"/>
    <mergeCell ref="MEZ4:MEZ6"/>
    <mergeCell ref="MFA4:MFA6"/>
    <mergeCell ref="MFB4:MFB6"/>
    <mergeCell ref="MFP4:MFP6"/>
    <mergeCell ref="MFQ4:MFQ6"/>
    <mergeCell ref="MFR4:MFR6"/>
    <mergeCell ref="MFS4:MFS6"/>
    <mergeCell ref="MEA4:MEA6"/>
    <mergeCell ref="MEB4:MEB6"/>
    <mergeCell ref="MEC4:MEC6"/>
    <mergeCell ref="MED4:MED6"/>
    <mergeCell ref="MEE4:MEE6"/>
    <mergeCell ref="MES4:MES6"/>
    <mergeCell ref="MET4:MET6"/>
    <mergeCell ref="MEU4:MEU6"/>
    <mergeCell ref="MEV4:MEV6"/>
    <mergeCell ref="MDD4:MDD6"/>
    <mergeCell ref="MDE4:MDE6"/>
    <mergeCell ref="MDF4:MDF6"/>
    <mergeCell ref="MDG4:MDG6"/>
    <mergeCell ref="MDH4:MDH6"/>
    <mergeCell ref="MDV4:MDV6"/>
    <mergeCell ref="MDW4:MDW6"/>
    <mergeCell ref="MDX4:MDX6"/>
    <mergeCell ref="MDY4:MDY6"/>
    <mergeCell ref="MJI4:MJI6"/>
    <mergeCell ref="MJJ4:MJJ6"/>
    <mergeCell ref="MJK4:MJK6"/>
    <mergeCell ref="MJL4:MJL6"/>
    <mergeCell ref="MJM4:MJM6"/>
    <mergeCell ref="MKA4:MKA6"/>
    <mergeCell ref="MKB4:MKB6"/>
    <mergeCell ref="MKC4:MKC6"/>
    <mergeCell ref="MKD4:MKD6"/>
    <mergeCell ref="MIL4:MIL6"/>
    <mergeCell ref="MIM4:MIM6"/>
    <mergeCell ref="MIN4:MIN6"/>
    <mergeCell ref="MIO4:MIO6"/>
    <mergeCell ref="MIP4:MIP6"/>
    <mergeCell ref="MJD4:MJD6"/>
    <mergeCell ref="MJE4:MJE6"/>
    <mergeCell ref="MJF4:MJF6"/>
    <mergeCell ref="MJG4:MJG6"/>
    <mergeCell ref="MHO4:MHO6"/>
    <mergeCell ref="MHP4:MHP6"/>
    <mergeCell ref="MHQ4:MHQ6"/>
    <mergeCell ref="MHR4:MHR6"/>
    <mergeCell ref="MHS4:MHS6"/>
    <mergeCell ref="MIG4:MIG6"/>
    <mergeCell ref="MIH4:MIH6"/>
    <mergeCell ref="MII4:MII6"/>
    <mergeCell ref="MIJ4:MIJ6"/>
    <mergeCell ref="MGR4:MGR6"/>
    <mergeCell ref="MGS4:MGS6"/>
    <mergeCell ref="MGT4:MGT6"/>
    <mergeCell ref="MGU4:MGU6"/>
    <mergeCell ref="MGV4:MGV6"/>
    <mergeCell ref="MHJ4:MHJ6"/>
    <mergeCell ref="MHK4:MHK6"/>
    <mergeCell ref="MHL4:MHL6"/>
    <mergeCell ref="MHM4:MHM6"/>
    <mergeCell ref="MMW4:MMW6"/>
    <mergeCell ref="MMX4:MMX6"/>
    <mergeCell ref="MMY4:MMY6"/>
    <mergeCell ref="MMZ4:MMZ6"/>
    <mergeCell ref="MNA4:MNA6"/>
    <mergeCell ref="MNO4:MNO6"/>
    <mergeCell ref="MNP4:MNP6"/>
    <mergeCell ref="MNQ4:MNQ6"/>
    <mergeCell ref="MNR4:MNR6"/>
    <mergeCell ref="MLZ4:MLZ6"/>
    <mergeCell ref="MMA4:MMA6"/>
    <mergeCell ref="MMB4:MMB6"/>
    <mergeCell ref="MMC4:MMC6"/>
    <mergeCell ref="MMD4:MMD6"/>
    <mergeCell ref="MMR4:MMR6"/>
    <mergeCell ref="MMS4:MMS6"/>
    <mergeCell ref="MMT4:MMT6"/>
    <mergeCell ref="MMU4:MMU6"/>
    <mergeCell ref="MLC4:MLC6"/>
    <mergeCell ref="MLD4:MLD6"/>
    <mergeCell ref="MLE4:MLE6"/>
    <mergeCell ref="MLF4:MLF6"/>
    <mergeCell ref="MLG4:MLG6"/>
    <mergeCell ref="MLU4:MLU6"/>
    <mergeCell ref="MLV4:MLV6"/>
    <mergeCell ref="MLW4:MLW6"/>
    <mergeCell ref="MLX4:MLX6"/>
    <mergeCell ref="MKF4:MKF6"/>
    <mergeCell ref="MKG4:MKG6"/>
    <mergeCell ref="MKH4:MKH6"/>
    <mergeCell ref="MKI4:MKI6"/>
    <mergeCell ref="MKJ4:MKJ6"/>
    <mergeCell ref="MKX4:MKX6"/>
    <mergeCell ref="MKY4:MKY6"/>
    <mergeCell ref="MKZ4:MKZ6"/>
    <mergeCell ref="MLA4:MLA6"/>
    <mergeCell ref="MQK4:MQK6"/>
    <mergeCell ref="MQL4:MQL6"/>
    <mergeCell ref="MQM4:MQM6"/>
    <mergeCell ref="MQN4:MQN6"/>
    <mergeCell ref="MQO4:MQO6"/>
    <mergeCell ref="MRC4:MRC6"/>
    <mergeCell ref="MRD4:MRD6"/>
    <mergeCell ref="MRE4:MRE6"/>
    <mergeCell ref="MRF4:MRF6"/>
    <mergeCell ref="MPN4:MPN6"/>
    <mergeCell ref="MPO4:MPO6"/>
    <mergeCell ref="MPP4:MPP6"/>
    <mergeCell ref="MPQ4:MPQ6"/>
    <mergeCell ref="MPR4:MPR6"/>
    <mergeCell ref="MQF4:MQF6"/>
    <mergeCell ref="MQG4:MQG6"/>
    <mergeCell ref="MQH4:MQH6"/>
    <mergeCell ref="MQI4:MQI6"/>
    <mergeCell ref="MOQ4:MOQ6"/>
    <mergeCell ref="MOR4:MOR6"/>
    <mergeCell ref="MOS4:MOS6"/>
    <mergeCell ref="MOT4:MOT6"/>
    <mergeCell ref="MOU4:MOU6"/>
    <mergeCell ref="MPI4:MPI6"/>
    <mergeCell ref="MPJ4:MPJ6"/>
    <mergeCell ref="MPK4:MPK6"/>
    <mergeCell ref="MPL4:MPL6"/>
    <mergeCell ref="MNT4:MNT6"/>
    <mergeCell ref="MNU4:MNU6"/>
    <mergeCell ref="MNV4:MNV6"/>
    <mergeCell ref="MNW4:MNW6"/>
    <mergeCell ref="MNX4:MNX6"/>
    <mergeCell ref="MOL4:MOL6"/>
    <mergeCell ref="MOM4:MOM6"/>
    <mergeCell ref="MON4:MON6"/>
    <mergeCell ref="MOO4:MOO6"/>
    <mergeCell ref="MTY4:MTY6"/>
    <mergeCell ref="MTZ4:MTZ6"/>
    <mergeCell ref="MUA4:MUA6"/>
    <mergeCell ref="MUB4:MUB6"/>
    <mergeCell ref="MUC4:MUC6"/>
    <mergeCell ref="MUQ4:MUQ6"/>
    <mergeCell ref="MUR4:MUR6"/>
    <mergeCell ref="MUS4:MUS6"/>
    <mergeCell ref="MUT4:MUT6"/>
    <mergeCell ref="MTB4:MTB6"/>
    <mergeCell ref="MTC4:MTC6"/>
    <mergeCell ref="MTD4:MTD6"/>
    <mergeCell ref="MTE4:MTE6"/>
    <mergeCell ref="MTF4:MTF6"/>
    <mergeCell ref="MTT4:MTT6"/>
    <mergeCell ref="MTU4:MTU6"/>
    <mergeCell ref="MTV4:MTV6"/>
    <mergeCell ref="MTW4:MTW6"/>
    <mergeCell ref="MSE4:MSE6"/>
    <mergeCell ref="MSF4:MSF6"/>
    <mergeCell ref="MSG4:MSG6"/>
    <mergeCell ref="MSH4:MSH6"/>
    <mergeCell ref="MSI4:MSI6"/>
    <mergeCell ref="MSW4:MSW6"/>
    <mergeCell ref="MSX4:MSX6"/>
    <mergeCell ref="MSY4:MSY6"/>
    <mergeCell ref="MSZ4:MSZ6"/>
    <mergeCell ref="MRH4:MRH6"/>
    <mergeCell ref="MRI4:MRI6"/>
    <mergeCell ref="MRJ4:MRJ6"/>
    <mergeCell ref="MRK4:MRK6"/>
    <mergeCell ref="MRL4:MRL6"/>
    <mergeCell ref="MRZ4:MRZ6"/>
    <mergeCell ref="MSA4:MSA6"/>
    <mergeCell ref="MSB4:MSB6"/>
    <mergeCell ref="MSC4:MSC6"/>
    <mergeCell ref="MXM4:MXM6"/>
    <mergeCell ref="MXN4:MXN6"/>
    <mergeCell ref="MXO4:MXO6"/>
    <mergeCell ref="MXP4:MXP6"/>
    <mergeCell ref="MXQ4:MXQ6"/>
    <mergeCell ref="MYE4:MYE6"/>
    <mergeCell ref="MYF4:MYF6"/>
    <mergeCell ref="MYG4:MYG6"/>
    <mergeCell ref="MYH4:MYH6"/>
    <mergeCell ref="MWP4:MWP6"/>
    <mergeCell ref="MWQ4:MWQ6"/>
    <mergeCell ref="MWR4:MWR6"/>
    <mergeCell ref="MWS4:MWS6"/>
    <mergeCell ref="MWT4:MWT6"/>
    <mergeCell ref="MXH4:MXH6"/>
    <mergeCell ref="MXI4:MXI6"/>
    <mergeCell ref="MXJ4:MXJ6"/>
    <mergeCell ref="MXK4:MXK6"/>
    <mergeCell ref="MVS4:MVS6"/>
    <mergeCell ref="MVT4:MVT6"/>
    <mergeCell ref="MVU4:MVU6"/>
    <mergeCell ref="MVV4:MVV6"/>
    <mergeCell ref="MVW4:MVW6"/>
    <mergeCell ref="MWK4:MWK6"/>
    <mergeCell ref="MWL4:MWL6"/>
    <mergeCell ref="MWM4:MWM6"/>
    <mergeCell ref="MWN4:MWN6"/>
    <mergeCell ref="MUV4:MUV6"/>
    <mergeCell ref="MUW4:MUW6"/>
    <mergeCell ref="MUX4:MUX6"/>
    <mergeCell ref="MUY4:MUY6"/>
    <mergeCell ref="MUZ4:MUZ6"/>
    <mergeCell ref="MVN4:MVN6"/>
    <mergeCell ref="MVO4:MVO6"/>
    <mergeCell ref="MVP4:MVP6"/>
    <mergeCell ref="MVQ4:MVQ6"/>
    <mergeCell ref="NBA4:NBA6"/>
    <mergeCell ref="NBB4:NBB6"/>
    <mergeCell ref="NBC4:NBC6"/>
    <mergeCell ref="NBD4:NBD6"/>
    <mergeCell ref="NBE4:NBE6"/>
    <mergeCell ref="NBS4:NBS6"/>
    <mergeCell ref="NBT4:NBT6"/>
    <mergeCell ref="NBU4:NBU6"/>
    <mergeCell ref="NBV4:NBV6"/>
    <mergeCell ref="NAD4:NAD6"/>
    <mergeCell ref="NAE4:NAE6"/>
    <mergeCell ref="NAF4:NAF6"/>
    <mergeCell ref="NAG4:NAG6"/>
    <mergeCell ref="NAH4:NAH6"/>
    <mergeCell ref="NAV4:NAV6"/>
    <mergeCell ref="NAW4:NAW6"/>
    <mergeCell ref="NAX4:NAX6"/>
    <mergeCell ref="NAY4:NAY6"/>
    <mergeCell ref="MZG4:MZG6"/>
    <mergeCell ref="MZH4:MZH6"/>
    <mergeCell ref="MZI4:MZI6"/>
    <mergeCell ref="MZJ4:MZJ6"/>
    <mergeCell ref="MZK4:MZK6"/>
    <mergeCell ref="MZY4:MZY6"/>
    <mergeCell ref="MZZ4:MZZ6"/>
    <mergeCell ref="NAA4:NAA6"/>
    <mergeCell ref="NAB4:NAB6"/>
    <mergeCell ref="MYJ4:MYJ6"/>
    <mergeCell ref="MYK4:MYK6"/>
    <mergeCell ref="MYL4:MYL6"/>
    <mergeCell ref="MYM4:MYM6"/>
    <mergeCell ref="MYN4:MYN6"/>
    <mergeCell ref="MZB4:MZB6"/>
    <mergeCell ref="MZC4:MZC6"/>
    <mergeCell ref="MZD4:MZD6"/>
    <mergeCell ref="MZE4:MZE6"/>
    <mergeCell ref="NEO4:NEO6"/>
    <mergeCell ref="NEP4:NEP6"/>
    <mergeCell ref="NEQ4:NEQ6"/>
    <mergeCell ref="NER4:NER6"/>
    <mergeCell ref="NES4:NES6"/>
    <mergeCell ref="NFG4:NFG6"/>
    <mergeCell ref="NFH4:NFH6"/>
    <mergeCell ref="NFI4:NFI6"/>
    <mergeCell ref="NFJ4:NFJ6"/>
    <mergeCell ref="NDR4:NDR6"/>
    <mergeCell ref="NDS4:NDS6"/>
    <mergeCell ref="NDT4:NDT6"/>
    <mergeCell ref="NDU4:NDU6"/>
    <mergeCell ref="NDV4:NDV6"/>
    <mergeCell ref="NEJ4:NEJ6"/>
    <mergeCell ref="NEK4:NEK6"/>
    <mergeCell ref="NEL4:NEL6"/>
    <mergeCell ref="NEM4:NEM6"/>
    <mergeCell ref="NCU4:NCU6"/>
    <mergeCell ref="NCV4:NCV6"/>
    <mergeCell ref="NCW4:NCW6"/>
    <mergeCell ref="NCX4:NCX6"/>
    <mergeCell ref="NCY4:NCY6"/>
    <mergeCell ref="NDM4:NDM6"/>
    <mergeCell ref="NDN4:NDN6"/>
    <mergeCell ref="NDO4:NDO6"/>
    <mergeCell ref="NDP4:NDP6"/>
    <mergeCell ref="NBX4:NBX6"/>
    <mergeCell ref="NBY4:NBY6"/>
    <mergeCell ref="NBZ4:NBZ6"/>
    <mergeCell ref="NCA4:NCA6"/>
    <mergeCell ref="NCB4:NCB6"/>
    <mergeCell ref="NCP4:NCP6"/>
    <mergeCell ref="NCQ4:NCQ6"/>
    <mergeCell ref="NCR4:NCR6"/>
    <mergeCell ref="NCS4:NCS6"/>
    <mergeCell ref="NIC4:NIC6"/>
    <mergeCell ref="NID4:NID6"/>
    <mergeCell ref="NIE4:NIE6"/>
    <mergeCell ref="NIF4:NIF6"/>
    <mergeCell ref="NIG4:NIG6"/>
    <mergeCell ref="NIU4:NIU6"/>
    <mergeCell ref="NIV4:NIV6"/>
    <mergeCell ref="NIW4:NIW6"/>
    <mergeCell ref="NIX4:NIX6"/>
    <mergeCell ref="NHF4:NHF6"/>
    <mergeCell ref="NHG4:NHG6"/>
    <mergeCell ref="NHH4:NHH6"/>
    <mergeCell ref="NHI4:NHI6"/>
    <mergeCell ref="NHJ4:NHJ6"/>
    <mergeCell ref="NHX4:NHX6"/>
    <mergeCell ref="NHY4:NHY6"/>
    <mergeCell ref="NHZ4:NHZ6"/>
    <mergeCell ref="NIA4:NIA6"/>
    <mergeCell ref="NGI4:NGI6"/>
    <mergeCell ref="NGJ4:NGJ6"/>
    <mergeCell ref="NGK4:NGK6"/>
    <mergeCell ref="NGL4:NGL6"/>
    <mergeCell ref="NGM4:NGM6"/>
    <mergeCell ref="NHA4:NHA6"/>
    <mergeCell ref="NHB4:NHB6"/>
    <mergeCell ref="NHC4:NHC6"/>
    <mergeCell ref="NHD4:NHD6"/>
    <mergeCell ref="NFL4:NFL6"/>
    <mergeCell ref="NFM4:NFM6"/>
    <mergeCell ref="NFN4:NFN6"/>
    <mergeCell ref="NFO4:NFO6"/>
    <mergeCell ref="NFP4:NFP6"/>
    <mergeCell ref="NGD4:NGD6"/>
    <mergeCell ref="NGE4:NGE6"/>
    <mergeCell ref="NGF4:NGF6"/>
    <mergeCell ref="NGG4:NGG6"/>
    <mergeCell ref="NLQ4:NLQ6"/>
    <mergeCell ref="NLR4:NLR6"/>
    <mergeCell ref="NLS4:NLS6"/>
    <mergeCell ref="NLT4:NLT6"/>
    <mergeCell ref="NLU4:NLU6"/>
    <mergeCell ref="NMI4:NMI6"/>
    <mergeCell ref="NMJ4:NMJ6"/>
    <mergeCell ref="NMK4:NMK6"/>
    <mergeCell ref="NML4:NML6"/>
    <mergeCell ref="NKT4:NKT6"/>
    <mergeCell ref="NKU4:NKU6"/>
    <mergeCell ref="NKV4:NKV6"/>
    <mergeCell ref="NKW4:NKW6"/>
    <mergeCell ref="NKX4:NKX6"/>
    <mergeCell ref="NLL4:NLL6"/>
    <mergeCell ref="NLM4:NLM6"/>
    <mergeCell ref="NLN4:NLN6"/>
    <mergeCell ref="NLO4:NLO6"/>
    <mergeCell ref="NJW4:NJW6"/>
    <mergeCell ref="NJX4:NJX6"/>
    <mergeCell ref="NJY4:NJY6"/>
    <mergeCell ref="NJZ4:NJZ6"/>
    <mergeCell ref="NKA4:NKA6"/>
    <mergeCell ref="NKO4:NKO6"/>
    <mergeCell ref="NKP4:NKP6"/>
    <mergeCell ref="NKQ4:NKQ6"/>
    <mergeCell ref="NKR4:NKR6"/>
    <mergeCell ref="NIZ4:NIZ6"/>
    <mergeCell ref="NJA4:NJA6"/>
    <mergeCell ref="NJB4:NJB6"/>
    <mergeCell ref="NJC4:NJC6"/>
    <mergeCell ref="NJD4:NJD6"/>
    <mergeCell ref="NJR4:NJR6"/>
    <mergeCell ref="NJS4:NJS6"/>
    <mergeCell ref="NJT4:NJT6"/>
    <mergeCell ref="NJU4:NJU6"/>
    <mergeCell ref="NPE4:NPE6"/>
    <mergeCell ref="NPF4:NPF6"/>
    <mergeCell ref="NPG4:NPG6"/>
    <mergeCell ref="NPH4:NPH6"/>
    <mergeCell ref="NPI4:NPI6"/>
    <mergeCell ref="NPW4:NPW6"/>
    <mergeCell ref="NPX4:NPX6"/>
    <mergeCell ref="NPY4:NPY6"/>
    <mergeCell ref="NPZ4:NPZ6"/>
    <mergeCell ref="NOH4:NOH6"/>
    <mergeCell ref="NOI4:NOI6"/>
    <mergeCell ref="NOJ4:NOJ6"/>
    <mergeCell ref="NOK4:NOK6"/>
    <mergeCell ref="NOL4:NOL6"/>
    <mergeCell ref="NOZ4:NOZ6"/>
    <mergeCell ref="NPA4:NPA6"/>
    <mergeCell ref="NPB4:NPB6"/>
    <mergeCell ref="NPC4:NPC6"/>
    <mergeCell ref="NNK4:NNK6"/>
    <mergeCell ref="NNL4:NNL6"/>
    <mergeCell ref="NNM4:NNM6"/>
    <mergeCell ref="NNN4:NNN6"/>
    <mergeCell ref="NNO4:NNO6"/>
    <mergeCell ref="NOC4:NOC6"/>
    <mergeCell ref="NOD4:NOD6"/>
    <mergeCell ref="NOE4:NOE6"/>
    <mergeCell ref="NOF4:NOF6"/>
    <mergeCell ref="NMN4:NMN6"/>
    <mergeCell ref="NMO4:NMO6"/>
    <mergeCell ref="NMP4:NMP6"/>
    <mergeCell ref="NMQ4:NMQ6"/>
    <mergeCell ref="NMR4:NMR6"/>
    <mergeCell ref="NNF4:NNF6"/>
    <mergeCell ref="NNG4:NNG6"/>
    <mergeCell ref="NNH4:NNH6"/>
    <mergeCell ref="NNI4:NNI6"/>
    <mergeCell ref="NSS4:NSS6"/>
    <mergeCell ref="NST4:NST6"/>
    <mergeCell ref="NSU4:NSU6"/>
    <mergeCell ref="NSV4:NSV6"/>
    <mergeCell ref="NSW4:NSW6"/>
    <mergeCell ref="NTK4:NTK6"/>
    <mergeCell ref="NTL4:NTL6"/>
    <mergeCell ref="NTM4:NTM6"/>
    <mergeCell ref="NTN4:NTN6"/>
    <mergeCell ref="NRV4:NRV6"/>
    <mergeCell ref="NRW4:NRW6"/>
    <mergeCell ref="NRX4:NRX6"/>
    <mergeCell ref="NRY4:NRY6"/>
    <mergeCell ref="NRZ4:NRZ6"/>
    <mergeCell ref="NSN4:NSN6"/>
    <mergeCell ref="NSO4:NSO6"/>
    <mergeCell ref="NSP4:NSP6"/>
    <mergeCell ref="NSQ4:NSQ6"/>
    <mergeCell ref="NQY4:NQY6"/>
    <mergeCell ref="NQZ4:NQZ6"/>
    <mergeCell ref="NRA4:NRA6"/>
    <mergeCell ref="NRB4:NRB6"/>
    <mergeCell ref="NRC4:NRC6"/>
    <mergeCell ref="NRQ4:NRQ6"/>
    <mergeCell ref="NRR4:NRR6"/>
    <mergeCell ref="NRS4:NRS6"/>
    <mergeCell ref="NRT4:NRT6"/>
    <mergeCell ref="NQB4:NQB6"/>
    <mergeCell ref="NQC4:NQC6"/>
    <mergeCell ref="NQD4:NQD6"/>
    <mergeCell ref="NQE4:NQE6"/>
    <mergeCell ref="NQF4:NQF6"/>
    <mergeCell ref="NQT4:NQT6"/>
    <mergeCell ref="NQU4:NQU6"/>
    <mergeCell ref="NQV4:NQV6"/>
    <mergeCell ref="NQW4:NQW6"/>
    <mergeCell ref="NWG4:NWG6"/>
    <mergeCell ref="NWH4:NWH6"/>
    <mergeCell ref="NWI4:NWI6"/>
    <mergeCell ref="NWJ4:NWJ6"/>
    <mergeCell ref="NWK4:NWK6"/>
    <mergeCell ref="NWY4:NWY6"/>
    <mergeCell ref="NWZ4:NWZ6"/>
    <mergeCell ref="NXA4:NXA6"/>
    <mergeCell ref="NXB4:NXB6"/>
    <mergeCell ref="NVJ4:NVJ6"/>
    <mergeCell ref="NVK4:NVK6"/>
    <mergeCell ref="NVL4:NVL6"/>
    <mergeCell ref="NVM4:NVM6"/>
    <mergeCell ref="NVN4:NVN6"/>
    <mergeCell ref="NWB4:NWB6"/>
    <mergeCell ref="NWC4:NWC6"/>
    <mergeCell ref="NWD4:NWD6"/>
    <mergeCell ref="NWE4:NWE6"/>
    <mergeCell ref="NUM4:NUM6"/>
    <mergeCell ref="NUN4:NUN6"/>
    <mergeCell ref="NUO4:NUO6"/>
    <mergeCell ref="NUP4:NUP6"/>
    <mergeCell ref="NUQ4:NUQ6"/>
    <mergeCell ref="NVE4:NVE6"/>
    <mergeCell ref="NVF4:NVF6"/>
    <mergeCell ref="NVG4:NVG6"/>
    <mergeCell ref="NVH4:NVH6"/>
    <mergeCell ref="NTP4:NTP6"/>
    <mergeCell ref="NTQ4:NTQ6"/>
    <mergeCell ref="NTR4:NTR6"/>
    <mergeCell ref="NTS4:NTS6"/>
    <mergeCell ref="NTT4:NTT6"/>
    <mergeCell ref="NUH4:NUH6"/>
    <mergeCell ref="NUI4:NUI6"/>
    <mergeCell ref="NUJ4:NUJ6"/>
    <mergeCell ref="NUK4:NUK6"/>
    <mergeCell ref="NZU4:NZU6"/>
    <mergeCell ref="NZV4:NZV6"/>
    <mergeCell ref="NZW4:NZW6"/>
    <mergeCell ref="NZX4:NZX6"/>
    <mergeCell ref="NZY4:NZY6"/>
    <mergeCell ref="OAM4:OAM6"/>
    <mergeCell ref="OAN4:OAN6"/>
    <mergeCell ref="OAO4:OAO6"/>
    <mergeCell ref="OAP4:OAP6"/>
    <mergeCell ref="NYX4:NYX6"/>
    <mergeCell ref="NYY4:NYY6"/>
    <mergeCell ref="NYZ4:NYZ6"/>
    <mergeCell ref="NZA4:NZA6"/>
    <mergeCell ref="NZB4:NZB6"/>
    <mergeCell ref="NZP4:NZP6"/>
    <mergeCell ref="NZQ4:NZQ6"/>
    <mergeCell ref="NZR4:NZR6"/>
    <mergeCell ref="NZS4:NZS6"/>
    <mergeCell ref="NYA4:NYA6"/>
    <mergeCell ref="NYB4:NYB6"/>
    <mergeCell ref="NYC4:NYC6"/>
    <mergeCell ref="NYD4:NYD6"/>
    <mergeCell ref="NYE4:NYE6"/>
    <mergeCell ref="NYS4:NYS6"/>
    <mergeCell ref="NYT4:NYT6"/>
    <mergeCell ref="NYU4:NYU6"/>
    <mergeCell ref="NYV4:NYV6"/>
    <mergeCell ref="NXD4:NXD6"/>
    <mergeCell ref="NXE4:NXE6"/>
    <mergeCell ref="NXF4:NXF6"/>
    <mergeCell ref="NXG4:NXG6"/>
    <mergeCell ref="NXH4:NXH6"/>
    <mergeCell ref="NXV4:NXV6"/>
    <mergeCell ref="NXW4:NXW6"/>
    <mergeCell ref="NXX4:NXX6"/>
    <mergeCell ref="NXY4:NXY6"/>
    <mergeCell ref="ODI4:ODI6"/>
    <mergeCell ref="ODJ4:ODJ6"/>
    <mergeCell ref="ODK4:ODK6"/>
    <mergeCell ref="ODL4:ODL6"/>
    <mergeCell ref="ODM4:ODM6"/>
    <mergeCell ref="OEA4:OEA6"/>
    <mergeCell ref="OEB4:OEB6"/>
    <mergeCell ref="OEC4:OEC6"/>
    <mergeCell ref="OED4:OED6"/>
    <mergeCell ref="OCL4:OCL6"/>
    <mergeCell ref="OCM4:OCM6"/>
    <mergeCell ref="OCN4:OCN6"/>
    <mergeCell ref="OCO4:OCO6"/>
    <mergeCell ref="OCP4:OCP6"/>
    <mergeCell ref="ODD4:ODD6"/>
    <mergeCell ref="ODE4:ODE6"/>
    <mergeCell ref="ODF4:ODF6"/>
    <mergeCell ref="ODG4:ODG6"/>
    <mergeCell ref="OBO4:OBO6"/>
    <mergeCell ref="OBP4:OBP6"/>
    <mergeCell ref="OBQ4:OBQ6"/>
    <mergeCell ref="OBR4:OBR6"/>
    <mergeCell ref="OBS4:OBS6"/>
    <mergeCell ref="OCG4:OCG6"/>
    <mergeCell ref="OCH4:OCH6"/>
    <mergeCell ref="OCI4:OCI6"/>
    <mergeCell ref="OCJ4:OCJ6"/>
    <mergeCell ref="OAR4:OAR6"/>
    <mergeCell ref="OAS4:OAS6"/>
    <mergeCell ref="OAT4:OAT6"/>
    <mergeCell ref="OAU4:OAU6"/>
    <mergeCell ref="OAV4:OAV6"/>
    <mergeCell ref="OBJ4:OBJ6"/>
    <mergeCell ref="OBK4:OBK6"/>
    <mergeCell ref="OBL4:OBL6"/>
    <mergeCell ref="OBM4:OBM6"/>
    <mergeCell ref="OGW4:OGW6"/>
    <mergeCell ref="OGX4:OGX6"/>
    <mergeCell ref="OGY4:OGY6"/>
    <mergeCell ref="OGZ4:OGZ6"/>
    <mergeCell ref="OHA4:OHA6"/>
    <mergeCell ref="OHO4:OHO6"/>
    <mergeCell ref="OHP4:OHP6"/>
    <mergeCell ref="OHQ4:OHQ6"/>
    <mergeCell ref="OHR4:OHR6"/>
    <mergeCell ref="OFZ4:OFZ6"/>
    <mergeCell ref="OGA4:OGA6"/>
    <mergeCell ref="OGB4:OGB6"/>
    <mergeCell ref="OGC4:OGC6"/>
    <mergeCell ref="OGD4:OGD6"/>
    <mergeCell ref="OGR4:OGR6"/>
    <mergeCell ref="OGS4:OGS6"/>
    <mergeCell ref="OGT4:OGT6"/>
    <mergeCell ref="OGU4:OGU6"/>
    <mergeCell ref="OFC4:OFC6"/>
    <mergeCell ref="OFD4:OFD6"/>
    <mergeCell ref="OFE4:OFE6"/>
    <mergeCell ref="OFF4:OFF6"/>
    <mergeCell ref="OFG4:OFG6"/>
    <mergeCell ref="OFU4:OFU6"/>
    <mergeCell ref="OFV4:OFV6"/>
    <mergeCell ref="OFW4:OFW6"/>
    <mergeCell ref="OFX4:OFX6"/>
    <mergeCell ref="OEF4:OEF6"/>
    <mergeCell ref="OEG4:OEG6"/>
    <mergeCell ref="OEH4:OEH6"/>
    <mergeCell ref="OEI4:OEI6"/>
    <mergeCell ref="OEJ4:OEJ6"/>
    <mergeCell ref="OEX4:OEX6"/>
    <mergeCell ref="OEY4:OEY6"/>
    <mergeCell ref="OEZ4:OEZ6"/>
    <mergeCell ref="OFA4:OFA6"/>
    <mergeCell ref="OKK4:OKK6"/>
    <mergeCell ref="OKL4:OKL6"/>
    <mergeCell ref="OKM4:OKM6"/>
    <mergeCell ref="OKN4:OKN6"/>
    <mergeCell ref="OKO4:OKO6"/>
    <mergeCell ref="OLC4:OLC6"/>
    <mergeCell ref="OLD4:OLD6"/>
    <mergeCell ref="OLE4:OLE6"/>
    <mergeCell ref="OLF4:OLF6"/>
    <mergeCell ref="OJN4:OJN6"/>
    <mergeCell ref="OJO4:OJO6"/>
    <mergeCell ref="OJP4:OJP6"/>
    <mergeCell ref="OJQ4:OJQ6"/>
    <mergeCell ref="OJR4:OJR6"/>
    <mergeCell ref="OKF4:OKF6"/>
    <mergeCell ref="OKG4:OKG6"/>
    <mergeCell ref="OKH4:OKH6"/>
    <mergeCell ref="OKI4:OKI6"/>
    <mergeCell ref="OIQ4:OIQ6"/>
    <mergeCell ref="OIR4:OIR6"/>
    <mergeCell ref="OIS4:OIS6"/>
    <mergeCell ref="OIT4:OIT6"/>
    <mergeCell ref="OIU4:OIU6"/>
    <mergeCell ref="OJI4:OJI6"/>
    <mergeCell ref="OJJ4:OJJ6"/>
    <mergeCell ref="OJK4:OJK6"/>
    <mergeCell ref="OJL4:OJL6"/>
    <mergeCell ref="OHT4:OHT6"/>
    <mergeCell ref="OHU4:OHU6"/>
    <mergeCell ref="OHV4:OHV6"/>
    <mergeCell ref="OHW4:OHW6"/>
    <mergeCell ref="OHX4:OHX6"/>
    <mergeCell ref="OIL4:OIL6"/>
    <mergeCell ref="OIM4:OIM6"/>
    <mergeCell ref="OIN4:OIN6"/>
    <mergeCell ref="OIO4:OIO6"/>
    <mergeCell ref="ONY4:ONY6"/>
    <mergeCell ref="ONZ4:ONZ6"/>
    <mergeCell ref="OOA4:OOA6"/>
    <mergeCell ref="OOB4:OOB6"/>
    <mergeCell ref="OOC4:OOC6"/>
    <mergeCell ref="OOQ4:OOQ6"/>
    <mergeCell ref="OOR4:OOR6"/>
    <mergeCell ref="OOS4:OOS6"/>
    <mergeCell ref="OOT4:OOT6"/>
    <mergeCell ref="ONB4:ONB6"/>
    <mergeCell ref="ONC4:ONC6"/>
    <mergeCell ref="OND4:OND6"/>
    <mergeCell ref="ONE4:ONE6"/>
    <mergeCell ref="ONF4:ONF6"/>
    <mergeCell ref="ONT4:ONT6"/>
    <mergeCell ref="ONU4:ONU6"/>
    <mergeCell ref="ONV4:ONV6"/>
    <mergeCell ref="ONW4:ONW6"/>
    <mergeCell ref="OME4:OME6"/>
    <mergeCell ref="OMF4:OMF6"/>
    <mergeCell ref="OMG4:OMG6"/>
    <mergeCell ref="OMH4:OMH6"/>
    <mergeCell ref="OMI4:OMI6"/>
    <mergeCell ref="OMW4:OMW6"/>
    <mergeCell ref="OMX4:OMX6"/>
    <mergeCell ref="OMY4:OMY6"/>
    <mergeCell ref="OMZ4:OMZ6"/>
    <mergeCell ref="OLH4:OLH6"/>
    <mergeCell ref="OLI4:OLI6"/>
    <mergeCell ref="OLJ4:OLJ6"/>
    <mergeCell ref="OLK4:OLK6"/>
    <mergeCell ref="OLL4:OLL6"/>
    <mergeCell ref="OLZ4:OLZ6"/>
    <mergeCell ref="OMA4:OMA6"/>
    <mergeCell ref="OMB4:OMB6"/>
    <mergeCell ref="OMC4:OMC6"/>
    <mergeCell ref="ORM4:ORM6"/>
    <mergeCell ref="ORN4:ORN6"/>
    <mergeCell ref="ORO4:ORO6"/>
    <mergeCell ref="ORP4:ORP6"/>
    <mergeCell ref="ORQ4:ORQ6"/>
    <mergeCell ref="OSE4:OSE6"/>
    <mergeCell ref="OSF4:OSF6"/>
    <mergeCell ref="OSG4:OSG6"/>
    <mergeCell ref="OSH4:OSH6"/>
    <mergeCell ref="OQP4:OQP6"/>
    <mergeCell ref="OQQ4:OQQ6"/>
    <mergeCell ref="OQR4:OQR6"/>
    <mergeCell ref="OQS4:OQS6"/>
    <mergeCell ref="OQT4:OQT6"/>
    <mergeCell ref="ORH4:ORH6"/>
    <mergeCell ref="ORI4:ORI6"/>
    <mergeCell ref="ORJ4:ORJ6"/>
    <mergeCell ref="ORK4:ORK6"/>
    <mergeCell ref="OPS4:OPS6"/>
    <mergeCell ref="OPT4:OPT6"/>
    <mergeCell ref="OPU4:OPU6"/>
    <mergeCell ref="OPV4:OPV6"/>
    <mergeCell ref="OPW4:OPW6"/>
    <mergeCell ref="OQK4:OQK6"/>
    <mergeCell ref="OQL4:OQL6"/>
    <mergeCell ref="OQM4:OQM6"/>
    <mergeCell ref="OQN4:OQN6"/>
    <mergeCell ref="OOV4:OOV6"/>
    <mergeCell ref="OOW4:OOW6"/>
    <mergeCell ref="OOX4:OOX6"/>
    <mergeCell ref="OOY4:OOY6"/>
    <mergeCell ref="OOZ4:OOZ6"/>
    <mergeCell ref="OPN4:OPN6"/>
    <mergeCell ref="OPO4:OPO6"/>
    <mergeCell ref="OPP4:OPP6"/>
    <mergeCell ref="OPQ4:OPQ6"/>
    <mergeCell ref="OVA4:OVA6"/>
    <mergeCell ref="OVB4:OVB6"/>
    <mergeCell ref="OVC4:OVC6"/>
    <mergeCell ref="OVD4:OVD6"/>
    <mergeCell ref="OVE4:OVE6"/>
    <mergeCell ref="OVS4:OVS6"/>
    <mergeCell ref="OVT4:OVT6"/>
    <mergeCell ref="OVU4:OVU6"/>
    <mergeCell ref="OVV4:OVV6"/>
    <mergeCell ref="OUD4:OUD6"/>
    <mergeCell ref="OUE4:OUE6"/>
    <mergeCell ref="OUF4:OUF6"/>
    <mergeCell ref="OUG4:OUG6"/>
    <mergeCell ref="OUH4:OUH6"/>
    <mergeCell ref="OUV4:OUV6"/>
    <mergeCell ref="OUW4:OUW6"/>
    <mergeCell ref="OUX4:OUX6"/>
    <mergeCell ref="OUY4:OUY6"/>
    <mergeCell ref="OTG4:OTG6"/>
    <mergeCell ref="OTH4:OTH6"/>
    <mergeCell ref="OTI4:OTI6"/>
    <mergeCell ref="OTJ4:OTJ6"/>
    <mergeCell ref="OTK4:OTK6"/>
    <mergeCell ref="OTY4:OTY6"/>
    <mergeCell ref="OTZ4:OTZ6"/>
    <mergeCell ref="OUA4:OUA6"/>
    <mergeCell ref="OUB4:OUB6"/>
    <mergeCell ref="OSJ4:OSJ6"/>
    <mergeCell ref="OSK4:OSK6"/>
    <mergeCell ref="OSL4:OSL6"/>
    <mergeCell ref="OSM4:OSM6"/>
    <mergeCell ref="OSN4:OSN6"/>
    <mergeCell ref="OTB4:OTB6"/>
    <mergeCell ref="OTC4:OTC6"/>
    <mergeCell ref="OTD4:OTD6"/>
    <mergeCell ref="OTE4:OTE6"/>
    <mergeCell ref="OYO4:OYO6"/>
    <mergeCell ref="OYP4:OYP6"/>
    <mergeCell ref="OYQ4:OYQ6"/>
    <mergeCell ref="OYR4:OYR6"/>
    <mergeCell ref="OYS4:OYS6"/>
    <mergeCell ref="OZG4:OZG6"/>
    <mergeCell ref="OZH4:OZH6"/>
    <mergeCell ref="OZI4:OZI6"/>
    <mergeCell ref="OZJ4:OZJ6"/>
    <mergeCell ref="OXR4:OXR6"/>
    <mergeCell ref="OXS4:OXS6"/>
    <mergeCell ref="OXT4:OXT6"/>
    <mergeCell ref="OXU4:OXU6"/>
    <mergeCell ref="OXV4:OXV6"/>
    <mergeCell ref="OYJ4:OYJ6"/>
    <mergeCell ref="OYK4:OYK6"/>
    <mergeCell ref="OYL4:OYL6"/>
    <mergeCell ref="OYM4:OYM6"/>
    <mergeCell ref="OWU4:OWU6"/>
    <mergeCell ref="OWV4:OWV6"/>
    <mergeCell ref="OWW4:OWW6"/>
    <mergeCell ref="OWX4:OWX6"/>
    <mergeCell ref="OWY4:OWY6"/>
    <mergeCell ref="OXM4:OXM6"/>
    <mergeCell ref="OXN4:OXN6"/>
    <mergeCell ref="OXO4:OXO6"/>
    <mergeCell ref="OXP4:OXP6"/>
    <mergeCell ref="OVX4:OVX6"/>
    <mergeCell ref="OVY4:OVY6"/>
    <mergeCell ref="OVZ4:OVZ6"/>
    <mergeCell ref="OWA4:OWA6"/>
    <mergeCell ref="OWB4:OWB6"/>
    <mergeCell ref="OWP4:OWP6"/>
    <mergeCell ref="OWQ4:OWQ6"/>
    <mergeCell ref="OWR4:OWR6"/>
    <mergeCell ref="OWS4:OWS6"/>
    <mergeCell ref="PCC4:PCC6"/>
    <mergeCell ref="PCD4:PCD6"/>
    <mergeCell ref="PCE4:PCE6"/>
    <mergeCell ref="PCF4:PCF6"/>
    <mergeCell ref="PCG4:PCG6"/>
    <mergeCell ref="PCU4:PCU6"/>
    <mergeCell ref="PCV4:PCV6"/>
    <mergeCell ref="PCW4:PCW6"/>
    <mergeCell ref="PCX4:PCX6"/>
    <mergeCell ref="PBF4:PBF6"/>
    <mergeCell ref="PBG4:PBG6"/>
    <mergeCell ref="PBH4:PBH6"/>
    <mergeCell ref="PBI4:PBI6"/>
    <mergeCell ref="PBJ4:PBJ6"/>
    <mergeCell ref="PBX4:PBX6"/>
    <mergeCell ref="PBY4:PBY6"/>
    <mergeCell ref="PBZ4:PBZ6"/>
    <mergeCell ref="PCA4:PCA6"/>
    <mergeCell ref="PAI4:PAI6"/>
    <mergeCell ref="PAJ4:PAJ6"/>
    <mergeCell ref="PAK4:PAK6"/>
    <mergeCell ref="PAL4:PAL6"/>
    <mergeCell ref="PAM4:PAM6"/>
    <mergeCell ref="PBA4:PBA6"/>
    <mergeCell ref="PBB4:PBB6"/>
    <mergeCell ref="PBC4:PBC6"/>
    <mergeCell ref="PBD4:PBD6"/>
    <mergeCell ref="OZL4:OZL6"/>
    <mergeCell ref="OZM4:OZM6"/>
    <mergeCell ref="OZN4:OZN6"/>
    <mergeCell ref="OZO4:OZO6"/>
    <mergeCell ref="OZP4:OZP6"/>
    <mergeCell ref="PAD4:PAD6"/>
    <mergeCell ref="PAE4:PAE6"/>
    <mergeCell ref="PAF4:PAF6"/>
    <mergeCell ref="PAG4:PAG6"/>
    <mergeCell ref="PFQ4:PFQ6"/>
    <mergeCell ref="PFR4:PFR6"/>
    <mergeCell ref="PFS4:PFS6"/>
    <mergeCell ref="PFT4:PFT6"/>
    <mergeCell ref="PFU4:PFU6"/>
    <mergeCell ref="PGI4:PGI6"/>
    <mergeCell ref="PGJ4:PGJ6"/>
    <mergeCell ref="PGK4:PGK6"/>
    <mergeCell ref="PGL4:PGL6"/>
    <mergeCell ref="PET4:PET6"/>
    <mergeCell ref="PEU4:PEU6"/>
    <mergeCell ref="PEV4:PEV6"/>
    <mergeCell ref="PEW4:PEW6"/>
    <mergeCell ref="PEX4:PEX6"/>
    <mergeCell ref="PFL4:PFL6"/>
    <mergeCell ref="PFM4:PFM6"/>
    <mergeCell ref="PFN4:PFN6"/>
    <mergeCell ref="PFO4:PFO6"/>
    <mergeCell ref="PDW4:PDW6"/>
    <mergeCell ref="PDX4:PDX6"/>
    <mergeCell ref="PDY4:PDY6"/>
    <mergeCell ref="PDZ4:PDZ6"/>
    <mergeCell ref="PEA4:PEA6"/>
    <mergeCell ref="PEO4:PEO6"/>
    <mergeCell ref="PEP4:PEP6"/>
    <mergeCell ref="PEQ4:PEQ6"/>
    <mergeCell ref="PER4:PER6"/>
    <mergeCell ref="PCZ4:PCZ6"/>
    <mergeCell ref="PDA4:PDA6"/>
    <mergeCell ref="PDB4:PDB6"/>
    <mergeCell ref="PDC4:PDC6"/>
    <mergeCell ref="PDD4:PDD6"/>
    <mergeCell ref="PDR4:PDR6"/>
    <mergeCell ref="PDS4:PDS6"/>
    <mergeCell ref="PDT4:PDT6"/>
    <mergeCell ref="PDU4:PDU6"/>
    <mergeCell ref="PJE4:PJE6"/>
    <mergeCell ref="PJF4:PJF6"/>
    <mergeCell ref="PJG4:PJG6"/>
    <mergeCell ref="PJH4:PJH6"/>
    <mergeCell ref="PJI4:PJI6"/>
    <mergeCell ref="PJW4:PJW6"/>
    <mergeCell ref="PJX4:PJX6"/>
    <mergeCell ref="PJY4:PJY6"/>
    <mergeCell ref="PJZ4:PJZ6"/>
    <mergeCell ref="PIH4:PIH6"/>
    <mergeCell ref="PII4:PII6"/>
    <mergeCell ref="PIJ4:PIJ6"/>
    <mergeCell ref="PIK4:PIK6"/>
    <mergeCell ref="PIL4:PIL6"/>
    <mergeCell ref="PIZ4:PIZ6"/>
    <mergeCell ref="PJA4:PJA6"/>
    <mergeCell ref="PJB4:PJB6"/>
    <mergeCell ref="PJC4:PJC6"/>
    <mergeCell ref="PHK4:PHK6"/>
    <mergeCell ref="PHL4:PHL6"/>
    <mergeCell ref="PHM4:PHM6"/>
    <mergeCell ref="PHN4:PHN6"/>
    <mergeCell ref="PHO4:PHO6"/>
    <mergeCell ref="PIC4:PIC6"/>
    <mergeCell ref="PID4:PID6"/>
    <mergeCell ref="PIE4:PIE6"/>
    <mergeCell ref="PIF4:PIF6"/>
    <mergeCell ref="PGN4:PGN6"/>
    <mergeCell ref="PGO4:PGO6"/>
    <mergeCell ref="PGP4:PGP6"/>
    <mergeCell ref="PGQ4:PGQ6"/>
    <mergeCell ref="PGR4:PGR6"/>
    <mergeCell ref="PHF4:PHF6"/>
    <mergeCell ref="PHG4:PHG6"/>
    <mergeCell ref="PHH4:PHH6"/>
    <mergeCell ref="PHI4:PHI6"/>
    <mergeCell ref="PMS4:PMS6"/>
    <mergeCell ref="PMT4:PMT6"/>
    <mergeCell ref="PMU4:PMU6"/>
    <mergeCell ref="PMV4:PMV6"/>
    <mergeCell ref="PMW4:PMW6"/>
    <mergeCell ref="PNK4:PNK6"/>
    <mergeCell ref="PNL4:PNL6"/>
    <mergeCell ref="PNM4:PNM6"/>
    <mergeCell ref="PNN4:PNN6"/>
    <mergeCell ref="PLV4:PLV6"/>
    <mergeCell ref="PLW4:PLW6"/>
    <mergeCell ref="PLX4:PLX6"/>
    <mergeCell ref="PLY4:PLY6"/>
    <mergeCell ref="PLZ4:PLZ6"/>
    <mergeCell ref="PMN4:PMN6"/>
    <mergeCell ref="PMO4:PMO6"/>
    <mergeCell ref="PMP4:PMP6"/>
    <mergeCell ref="PMQ4:PMQ6"/>
    <mergeCell ref="PKY4:PKY6"/>
    <mergeCell ref="PKZ4:PKZ6"/>
    <mergeCell ref="PLA4:PLA6"/>
    <mergeCell ref="PLB4:PLB6"/>
    <mergeCell ref="PLC4:PLC6"/>
    <mergeCell ref="PLQ4:PLQ6"/>
    <mergeCell ref="PLR4:PLR6"/>
    <mergeCell ref="PLS4:PLS6"/>
    <mergeCell ref="PLT4:PLT6"/>
    <mergeCell ref="PKB4:PKB6"/>
    <mergeCell ref="PKC4:PKC6"/>
    <mergeCell ref="PKD4:PKD6"/>
    <mergeCell ref="PKE4:PKE6"/>
    <mergeCell ref="PKF4:PKF6"/>
    <mergeCell ref="PKT4:PKT6"/>
    <mergeCell ref="PKU4:PKU6"/>
    <mergeCell ref="PKV4:PKV6"/>
    <mergeCell ref="PKW4:PKW6"/>
    <mergeCell ref="PQG4:PQG6"/>
    <mergeCell ref="PQH4:PQH6"/>
    <mergeCell ref="PQI4:PQI6"/>
    <mergeCell ref="PQJ4:PQJ6"/>
    <mergeCell ref="PQK4:PQK6"/>
    <mergeCell ref="PQY4:PQY6"/>
    <mergeCell ref="PQZ4:PQZ6"/>
    <mergeCell ref="PRA4:PRA6"/>
    <mergeCell ref="PRB4:PRB6"/>
    <mergeCell ref="PPJ4:PPJ6"/>
    <mergeCell ref="PPK4:PPK6"/>
    <mergeCell ref="PPL4:PPL6"/>
    <mergeCell ref="PPM4:PPM6"/>
    <mergeCell ref="PPN4:PPN6"/>
    <mergeCell ref="PQB4:PQB6"/>
    <mergeCell ref="PQC4:PQC6"/>
    <mergeCell ref="PQD4:PQD6"/>
    <mergeCell ref="PQE4:PQE6"/>
    <mergeCell ref="POM4:POM6"/>
    <mergeCell ref="PON4:PON6"/>
    <mergeCell ref="POO4:POO6"/>
    <mergeCell ref="POP4:POP6"/>
    <mergeCell ref="POQ4:POQ6"/>
    <mergeCell ref="PPE4:PPE6"/>
    <mergeCell ref="PPF4:PPF6"/>
    <mergeCell ref="PPG4:PPG6"/>
    <mergeCell ref="PPH4:PPH6"/>
    <mergeCell ref="PNP4:PNP6"/>
    <mergeCell ref="PNQ4:PNQ6"/>
    <mergeCell ref="PNR4:PNR6"/>
    <mergeCell ref="PNS4:PNS6"/>
    <mergeCell ref="PNT4:PNT6"/>
    <mergeCell ref="POH4:POH6"/>
    <mergeCell ref="POI4:POI6"/>
    <mergeCell ref="POJ4:POJ6"/>
    <mergeCell ref="POK4:POK6"/>
    <mergeCell ref="PTU4:PTU6"/>
    <mergeCell ref="PTV4:PTV6"/>
    <mergeCell ref="PTW4:PTW6"/>
    <mergeCell ref="PTX4:PTX6"/>
    <mergeCell ref="PTY4:PTY6"/>
    <mergeCell ref="PUM4:PUM6"/>
    <mergeCell ref="PUN4:PUN6"/>
    <mergeCell ref="PUO4:PUO6"/>
    <mergeCell ref="PUP4:PUP6"/>
    <mergeCell ref="PSX4:PSX6"/>
    <mergeCell ref="PSY4:PSY6"/>
    <mergeCell ref="PSZ4:PSZ6"/>
    <mergeCell ref="PTA4:PTA6"/>
    <mergeCell ref="PTB4:PTB6"/>
    <mergeCell ref="PTP4:PTP6"/>
    <mergeCell ref="PTQ4:PTQ6"/>
    <mergeCell ref="PTR4:PTR6"/>
    <mergeCell ref="PTS4:PTS6"/>
    <mergeCell ref="PSA4:PSA6"/>
    <mergeCell ref="PSB4:PSB6"/>
    <mergeCell ref="PSC4:PSC6"/>
    <mergeCell ref="PSD4:PSD6"/>
    <mergeCell ref="PSE4:PSE6"/>
    <mergeCell ref="PSS4:PSS6"/>
    <mergeCell ref="PST4:PST6"/>
    <mergeCell ref="PSU4:PSU6"/>
    <mergeCell ref="PSV4:PSV6"/>
    <mergeCell ref="PRD4:PRD6"/>
    <mergeCell ref="PRE4:PRE6"/>
    <mergeCell ref="PRF4:PRF6"/>
    <mergeCell ref="PRG4:PRG6"/>
    <mergeCell ref="PRH4:PRH6"/>
    <mergeCell ref="PRV4:PRV6"/>
    <mergeCell ref="PRW4:PRW6"/>
    <mergeCell ref="PRX4:PRX6"/>
    <mergeCell ref="PRY4:PRY6"/>
    <mergeCell ref="PXI4:PXI6"/>
    <mergeCell ref="PXJ4:PXJ6"/>
    <mergeCell ref="PXK4:PXK6"/>
    <mergeCell ref="PXL4:PXL6"/>
    <mergeCell ref="PXM4:PXM6"/>
    <mergeCell ref="PYA4:PYA6"/>
    <mergeCell ref="PYB4:PYB6"/>
    <mergeCell ref="PYC4:PYC6"/>
    <mergeCell ref="PYD4:PYD6"/>
    <mergeCell ref="PWL4:PWL6"/>
    <mergeCell ref="PWM4:PWM6"/>
    <mergeCell ref="PWN4:PWN6"/>
    <mergeCell ref="PWO4:PWO6"/>
    <mergeCell ref="PWP4:PWP6"/>
    <mergeCell ref="PXD4:PXD6"/>
    <mergeCell ref="PXE4:PXE6"/>
    <mergeCell ref="PXF4:PXF6"/>
    <mergeCell ref="PXG4:PXG6"/>
    <mergeCell ref="PVO4:PVO6"/>
    <mergeCell ref="PVP4:PVP6"/>
    <mergeCell ref="PVQ4:PVQ6"/>
    <mergeCell ref="PVR4:PVR6"/>
    <mergeCell ref="PVS4:PVS6"/>
    <mergeCell ref="PWG4:PWG6"/>
    <mergeCell ref="PWH4:PWH6"/>
    <mergeCell ref="PWI4:PWI6"/>
    <mergeCell ref="PWJ4:PWJ6"/>
    <mergeCell ref="PUR4:PUR6"/>
    <mergeCell ref="PUS4:PUS6"/>
    <mergeCell ref="PUT4:PUT6"/>
    <mergeCell ref="PUU4:PUU6"/>
    <mergeCell ref="PUV4:PUV6"/>
    <mergeCell ref="PVJ4:PVJ6"/>
    <mergeCell ref="PVK4:PVK6"/>
    <mergeCell ref="PVL4:PVL6"/>
    <mergeCell ref="PVM4:PVM6"/>
    <mergeCell ref="QAW4:QAW6"/>
    <mergeCell ref="QAX4:QAX6"/>
    <mergeCell ref="QAY4:QAY6"/>
    <mergeCell ref="QAZ4:QAZ6"/>
    <mergeCell ref="QBA4:QBA6"/>
    <mergeCell ref="QBO4:QBO6"/>
    <mergeCell ref="QBP4:QBP6"/>
    <mergeCell ref="QBQ4:QBQ6"/>
    <mergeCell ref="QBR4:QBR6"/>
    <mergeCell ref="PZZ4:PZZ6"/>
    <mergeCell ref="QAA4:QAA6"/>
    <mergeCell ref="QAB4:QAB6"/>
    <mergeCell ref="QAC4:QAC6"/>
    <mergeCell ref="QAD4:QAD6"/>
    <mergeCell ref="QAR4:QAR6"/>
    <mergeCell ref="QAS4:QAS6"/>
    <mergeCell ref="QAT4:QAT6"/>
    <mergeCell ref="QAU4:QAU6"/>
    <mergeCell ref="PZC4:PZC6"/>
    <mergeCell ref="PZD4:PZD6"/>
    <mergeCell ref="PZE4:PZE6"/>
    <mergeCell ref="PZF4:PZF6"/>
    <mergeCell ref="PZG4:PZG6"/>
    <mergeCell ref="PZU4:PZU6"/>
    <mergeCell ref="PZV4:PZV6"/>
    <mergeCell ref="PZW4:PZW6"/>
    <mergeCell ref="PZX4:PZX6"/>
    <mergeCell ref="PYF4:PYF6"/>
    <mergeCell ref="PYG4:PYG6"/>
    <mergeCell ref="PYH4:PYH6"/>
    <mergeCell ref="PYI4:PYI6"/>
    <mergeCell ref="PYJ4:PYJ6"/>
    <mergeCell ref="PYX4:PYX6"/>
    <mergeCell ref="PYY4:PYY6"/>
    <mergeCell ref="PYZ4:PYZ6"/>
    <mergeCell ref="PZA4:PZA6"/>
    <mergeCell ref="QEK4:QEK6"/>
    <mergeCell ref="QEL4:QEL6"/>
    <mergeCell ref="QEM4:QEM6"/>
    <mergeCell ref="QEN4:QEN6"/>
    <mergeCell ref="QEO4:QEO6"/>
    <mergeCell ref="QFC4:QFC6"/>
    <mergeCell ref="QFD4:QFD6"/>
    <mergeCell ref="QFE4:QFE6"/>
    <mergeCell ref="QFF4:QFF6"/>
    <mergeCell ref="QDN4:QDN6"/>
    <mergeCell ref="QDO4:QDO6"/>
    <mergeCell ref="QDP4:QDP6"/>
    <mergeCell ref="QDQ4:QDQ6"/>
    <mergeCell ref="QDR4:QDR6"/>
    <mergeCell ref="QEF4:QEF6"/>
    <mergeCell ref="QEG4:QEG6"/>
    <mergeCell ref="QEH4:QEH6"/>
    <mergeCell ref="QEI4:QEI6"/>
    <mergeCell ref="QCQ4:QCQ6"/>
    <mergeCell ref="QCR4:QCR6"/>
    <mergeCell ref="QCS4:QCS6"/>
    <mergeCell ref="QCT4:QCT6"/>
    <mergeCell ref="QCU4:QCU6"/>
    <mergeCell ref="QDI4:QDI6"/>
    <mergeCell ref="QDJ4:QDJ6"/>
    <mergeCell ref="QDK4:QDK6"/>
    <mergeCell ref="QDL4:QDL6"/>
    <mergeCell ref="QBT4:QBT6"/>
    <mergeCell ref="QBU4:QBU6"/>
    <mergeCell ref="QBV4:QBV6"/>
    <mergeCell ref="QBW4:QBW6"/>
    <mergeCell ref="QBX4:QBX6"/>
    <mergeCell ref="QCL4:QCL6"/>
    <mergeCell ref="QCM4:QCM6"/>
    <mergeCell ref="QCN4:QCN6"/>
    <mergeCell ref="QCO4:QCO6"/>
    <mergeCell ref="QHY4:QHY6"/>
    <mergeCell ref="QHZ4:QHZ6"/>
    <mergeCell ref="QIA4:QIA6"/>
    <mergeCell ref="QIB4:QIB6"/>
    <mergeCell ref="QIC4:QIC6"/>
    <mergeCell ref="QIQ4:QIQ6"/>
    <mergeCell ref="QIR4:QIR6"/>
    <mergeCell ref="QIS4:QIS6"/>
    <mergeCell ref="QIT4:QIT6"/>
    <mergeCell ref="QHB4:QHB6"/>
    <mergeCell ref="QHC4:QHC6"/>
    <mergeCell ref="QHD4:QHD6"/>
    <mergeCell ref="QHE4:QHE6"/>
    <mergeCell ref="QHF4:QHF6"/>
    <mergeCell ref="QHT4:QHT6"/>
    <mergeCell ref="QHU4:QHU6"/>
    <mergeCell ref="QHV4:QHV6"/>
    <mergeCell ref="QHW4:QHW6"/>
    <mergeCell ref="QGE4:QGE6"/>
    <mergeCell ref="QGF4:QGF6"/>
    <mergeCell ref="QGG4:QGG6"/>
    <mergeCell ref="QGH4:QGH6"/>
    <mergeCell ref="QGI4:QGI6"/>
    <mergeCell ref="QGW4:QGW6"/>
    <mergeCell ref="QGX4:QGX6"/>
    <mergeCell ref="QGY4:QGY6"/>
    <mergeCell ref="QGZ4:QGZ6"/>
    <mergeCell ref="QFH4:QFH6"/>
    <mergeCell ref="QFI4:QFI6"/>
    <mergeCell ref="QFJ4:QFJ6"/>
    <mergeCell ref="QFK4:QFK6"/>
    <mergeCell ref="QFL4:QFL6"/>
    <mergeCell ref="QFZ4:QFZ6"/>
    <mergeCell ref="QGA4:QGA6"/>
    <mergeCell ref="QGB4:QGB6"/>
    <mergeCell ref="QGC4:QGC6"/>
    <mergeCell ref="QLM4:QLM6"/>
    <mergeCell ref="QLN4:QLN6"/>
    <mergeCell ref="QLO4:QLO6"/>
    <mergeCell ref="QLP4:QLP6"/>
    <mergeCell ref="QLQ4:QLQ6"/>
    <mergeCell ref="QME4:QME6"/>
    <mergeCell ref="QMF4:QMF6"/>
    <mergeCell ref="QMG4:QMG6"/>
    <mergeCell ref="QMH4:QMH6"/>
    <mergeCell ref="QKP4:QKP6"/>
    <mergeCell ref="QKQ4:QKQ6"/>
    <mergeCell ref="QKR4:QKR6"/>
    <mergeCell ref="QKS4:QKS6"/>
    <mergeCell ref="QKT4:QKT6"/>
    <mergeCell ref="QLH4:QLH6"/>
    <mergeCell ref="QLI4:QLI6"/>
    <mergeCell ref="QLJ4:QLJ6"/>
    <mergeCell ref="QLK4:QLK6"/>
    <mergeCell ref="QJS4:QJS6"/>
    <mergeCell ref="QJT4:QJT6"/>
    <mergeCell ref="QJU4:QJU6"/>
    <mergeCell ref="QJV4:QJV6"/>
    <mergeCell ref="QJW4:QJW6"/>
    <mergeCell ref="QKK4:QKK6"/>
    <mergeCell ref="QKL4:QKL6"/>
    <mergeCell ref="QKM4:QKM6"/>
    <mergeCell ref="QKN4:QKN6"/>
    <mergeCell ref="QIV4:QIV6"/>
    <mergeCell ref="QIW4:QIW6"/>
    <mergeCell ref="QIX4:QIX6"/>
    <mergeCell ref="QIY4:QIY6"/>
    <mergeCell ref="QIZ4:QIZ6"/>
    <mergeCell ref="QJN4:QJN6"/>
    <mergeCell ref="QJO4:QJO6"/>
    <mergeCell ref="QJP4:QJP6"/>
    <mergeCell ref="QJQ4:QJQ6"/>
    <mergeCell ref="QPA4:QPA6"/>
    <mergeCell ref="QPB4:QPB6"/>
    <mergeCell ref="QPC4:QPC6"/>
    <mergeCell ref="QPD4:QPD6"/>
    <mergeCell ref="QPE4:QPE6"/>
    <mergeCell ref="QPS4:QPS6"/>
    <mergeCell ref="QPT4:QPT6"/>
    <mergeCell ref="QPU4:QPU6"/>
    <mergeCell ref="QPV4:QPV6"/>
    <mergeCell ref="QOD4:QOD6"/>
    <mergeCell ref="QOE4:QOE6"/>
    <mergeCell ref="QOF4:QOF6"/>
    <mergeCell ref="QOG4:QOG6"/>
    <mergeCell ref="QOH4:QOH6"/>
    <mergeCell ref="QOV4:QOV6"/>
    <mergeCell ref="QOW4:QOW6"/>
    <mergeCell ref="QOX4:QOX6"/>
    <mergeCell ref="QOY4:QOY6"/>
    <mergeCell ref="QNG4:QNG6"/>
    <mergeCell ref="QNH4:QNH6"/>
    <mergeCell ref="QNI4:QNI6"/>
    <mergeCell ref="QNJ4:QNJ6"/>
    <mergeCell ref="QNK4:QNK6"/>
    <mergeCell ref="QNY4:QNY6"/>
    <mergeCell ref="QNZ4:QNZ6"/>
    <mergeCell ref="QOA4:QOA6"/>
    <mergeCell ref="QOB4:QOB6"/>
    <mergeCell ref="QMJ4:QMJ6"/>
    <mergeCell ref="QMK4:QMK6"/>
    <mergeCell ref="QML4:QML6"/>
    <mergeCell ref="QMM4:QMM6"/>
    <mergeCell ref="QMN4:QMN6"/>
    <mergeCell ref="QNB4:QNB6"/>
    <mergeCell ref="QNC4:QNC6"/>
    <mergeCell ref="QND4:QND6"/>
    <mergeCell ref="QNE4:QNE6"/>
    <mergeCell ref="QSO4:QSO6"/>
    <mergeCell ref="QSP4:QSP6"/>
    <mergeCell ref="QSQ4:QSQ6"/>
    <mergeCell ref="QSR4:QSR6"/>
    <mergeCell ref="QSS4:QSS6"/>
    <mergeCell ref="QTG4:QTG6"/>
    <mergeCell ref="QTH4:QTH6"/>
    <mergeCell ref="QTI4:QTI6"/>
    <mergeCell ref="QTJ4:QTJ6"/>
    <mergeCell ref="QRR4:QRR6"/>
    <mergeCell ref="QRS4:QRS6"/>
    <mergeCell ref="QRT4:QRT6"/>
    <mergeCell ref="QRU4:QRU6"/>
    <mergeCell ref="QRV4:QRV6"/>
    <mergeCell ref="QSJ4:QSJ6"/>
    <mergeCell ref="QSK4:QSK6"/>
    <mergeCell ref="QSL4:QSL6"/>
    <mergeCell ref="QSM4:QSM6"/>
    <mergeCell ref="QQU4:QQU6"/>
    <mergeCell ref="QQV4:QQV6"/>
    <mergeCell ref="QQW4:QQW6"/>
    <mergeCell ref="QQX4:QQX6"/>
    <mergeCell ref="QQY4:QQY6"/>
    <mergeCell ref="QRM4:QRM6"/>
    <mergeCell ref="QRN4:QRN6"/>
    <mergeCell ref="QRO4:QRO6"/>
    <mergeCell ref="QRP4:QRP6"/>
    <mergeCell ref="QPX4:QPX6"/>
    <mergeCell ref="QPY4:QPY6"/>
    <mergeCell ref="QPZ4:QPZ6"/>
    <mergeCell ref="QQA4:QQA6"/>
    <mergeCell ref="QQB4:QQB6"/>
    <mergeCell ref="QQP4:QQP6"/>
    <mergeCell ref="QQQ4:QQQ6"/>
    <mergeCell ref="QQR4:QQR6"/>
    <mergeCell ref="QQS4:QQS6"/>
    <mergeCell ref="QWC4:QWC6"/>
    <mergeCell ref="QWD4:QWD6"/>
    <mergeCell ref="QWE4:QWE6"/>
    <mergeCell ref="QWF4:QWF6"/>
    <mergeCell ref="QWG4:QWG6"/>
    <mergeCell ref="QWU4:QWU6"/>
    <mergeCell ref="QWV4:QWV6"/>
    <mergeCell ref="QWW4:QWW6"/>
    <mergeCell ref="QWX4:QWX6"/>
    <mergeCell ref="QVF4:QVF6"/>
    <mergeCell ref="QVG4:QVG6"/>
    <mergeCell ref="QVH4:QVH6"/>
    <mergeCell ref="QVI4:QVI6"/>
    <mergeCell ref="QVJ4:QVJ6"/>
    <mergeCell ref="QVX4:QVX6"/>
    <mergeCell ref="QVY4:QVY6"/>
    <mergeCell ref="QVZ4:QVZ6"/>
    <mergeCell ref="QWA4:QWA6"/>
    <mergeCell ref="QUI4:QUI6"/>
    <mergeCell ref="QUJ4:QUJ6"/>
    <mergeCell ref="QUK4:QUK6"/>
    <mergeCell ref="QUL4:QUL6"/>
    <mergeCell ref="QUM4:QUM6"/>
    <mergeCell ref="QVA4:QVA6"/>
    <mergeCell ref="QVB4:QVB6"/>
    <mergeCell ref="QVC4:QVC6"/>
    <mergeCell ref="QVD4:QVD6"/>
    <mergeCell ref="QTL4:QTL6"/>
    <mergeCell ref="QTM4:QTM6"/>
    <mergeCell ref="QTN4:QTN6"/>
    <mergeCell ref="QTO4:QTO6"/>
    <mergeCell ref="QTP4:QTP6"/>
    <mergeCell ref="QUD4:QUD6"/>
    <mergeCell ref="QUE4:QUE6"/>
    <mergeCell ref="QUF4:QUF6"/>
    <mergeCell ref="QUG4:QUG6"/>
    <mergeCell ref="QZQ4:QZQ6"/>
    <mergeCell ref="QZR4:QZR6"/>
    <mergeCell ref="QZS4:QZS6"/>
    <mergeCell ref="QZT4:QZT6"/>
    <mergeCell ref="QZU4:QZU6"/>
    <mergeCell ref="RAI4:RAI6"/>
    <mergeCell ref="RAJ4:RAJ6"/>
    <mergeCell ref="RAK4:RAK6"/>
    <mergeCell ref="RAL4:RAL6"/>
    <mergeCell ref="QYT4:QYT6"/>
    <mergeCell ref="QYU4:QYU6"/>
    <mergeCell ref="QYV4:QYV6"/>
    <mergeCell ref="QYW4:QYW6"/>
    <mergeCell ref="QYX4:QYX6"/>
    <mergeCell ref="QZL4:QZL6"/>
    <mergeCell ref="QZM4:QZM6"/>
    <mergeCell ref="QZN4:QZN6"/>
    <mergeCell ref="QZO4:QZO6"/>
    <mergeCell ref="QXW4:QXW6"/>
    <mergeCell ref="QXX4:QXX6"/>
    <mergeCell ref="QXY4:QXY6"/>
    <mergeCell ref="QXZ4:QXZ6"/>
    <mergeCell ref="QYA4:QYA6"/>
    <mergeCell ref="QYO4:QYO6"/>
    <mergeCell ref="QYP4:QYP6"/>
    <mergeCell ref="QYQ4:QYQ6"/>
    <mergeCell ref="QYR4:QYR6"/>
    <mergeCell ref="QWZ4:QWZ6"/>
    <mergeCell ref="QXA4:QXA6"/>
    <mergeCell ref="QXB4:QXB6"/>
    <mergeCell ref="QXC4:QXC6"/>
    <mergeCell ref="QXD4:QXD6"/>
    <mergeCell ref="QXR4:QXR6"/>
    <mergeCell ref="QXS4:QXS6"/>
    <mergeCell ref="QXT4:QXT6"/>
    <mergeCell ref="QXU4:QXU6"/>
    <mergeCell ref="RDE4:RDE6"/>
    <mergeCell ref="RDF4:RDF6"/>
    <mergeCell ref="RDG4:RDG6"/>
    <mergeCell ref="RDH4:RDH6"/>
    <mergeCell ref="RDI4:RDI6"/>
    <mergeCell ref="RDW4:RDW6"/>
    <mergeCell ref="RDX4:RDX6"/>
    <mergeCell ref="RDY4:RDY6"/>
    <mergeCell ref="RDZ4:RDZ6"/>
    <mergeCell ref="RCH4:RCH6"/>
    <mergeCell ref="RCI4:RCI6"/>
    <mergeCell ref="RCJ4:RCJ6"/>
    <mergeCell ref="RCK4:RCK6"/>
    <mergeCell ref="RCL4:RCL6"/>
    <mergeCell ref="RCZ4:RCZ6"/>
    <mergeCell ref="RDA4:RDA6"/>
    <mergeCell ref="RDB4:RDB6"/>
    <mergeCell ref="RDC4:RDC6"/>
    <mergeCell ref="RBK4:RBK6"/>
    <mergeCell ref="RBL4:RBL6"/>
    <mergeCell ref="RBM4:RBM6"/>
    <mergeCell ref="RBN4:RBN6"/>
    <mergeCell ref="RBO4:RBO6"/>
    <mergeCell ref="RCC4:RCC6"/>
    <mergeCell ref="RCD4:RCD6"/>
    <mergeCell ref="RCE4:RCE6"/>
    <mergeCell ref="RCF4:RCF6"/>
    <mergeCell ref="RAN4:RAN6"/>
    <mergeCell ref="RAO4:RAO6"/>
    <mergeCell ref="RAP4:RAP6"/>
    <mergeCell ref="RAQ4:RAQ6"/>
    <mergeCell ref="RAR4:RAR6"/>
    <mergeCell ref="RBF4:RBF6"/>
    <mergeCell ref="RBG4:RBG6"/>
    <mergeCell ref="RBH4:RBH6"/>
    <mergeCell ref="RBI4:RBI6"/>
    <mergeCell ref="RGS4:RGS6"/>
    <mergeCell ref="RGT4:RGT6"/>
    <mergeCell ref="RGU4:RGU6"/>
    <mergeCell ref="RGV4:RGV6"/>
    <mergeCell ref="RGW4:RGW6"/>
    <mergeCell ref="RHK4:RHK6"/>
    <mergeCell ref="RHL4:RHL6"/>
    <mergeCell ref="RHM4:RHM6"/>
    <mergeCell ref="RHN4:RHN6"/>
    <mergeCell ref="RFV4:RFV6"/>
    <mergeCell ref="RFW4:RFW6"/>
    <mergeCell ref="RFX4:RFX6"/>
    <mergeCell ref="RFY4:RFY6"/>
    <mergeCell ref="RFZ4:RFZ6"/>
    <mergeCell ref="RGN4:RGN6"/>
    <mergeCell ref="RGO4:RGO6"/>
    <mergeCell ref="RGP4:RGP6"/>
    <mergeCell ref="RGQ4:RGQ6"/>
    <mergeCell ref="REY4:REY6"/>
    <mergeCell ref="REZ4:REZ6"/>
    <mergeCell ref="RFA4:RFA6"/>
    <mergeCell ref="RFB4:RFB6"/>
    <mergeCell ref="RFC4:RFC6"/>
    <mergeCell ref="RFQ4:RFQ6"/>
    <mergeCell ref="RFR4:RFR6"/>
    <mergeCell ref="RFS4:RFS6"/>
    <mergeCell ref="RFT4:RFT6"/>
    <mergeCell ref="REB4:REB6"/>
    <mergeCell ref="REC4:REC6"/>
    <mergeCell ref="RED4:RED6"/>
    <mergeCell ref="REE4:REE6"/>
    <mergeCell ref="REF4:REF6"/>
    <mergeCell ref="RET4:RET6"/>
    <mergeCell ref="REU4:REU6"/>
    <mergeCell ref="REV4:REV6"/>
    <mergeCell ref="REW4:REW6"/>
    <mergeCell ref="RKG4:RKG6"/>
    <mergeCell ref="RKH4:RKH6"/>
    <mergeCell ref="RKI4:RKI6"/>
    <mergeCell ref="RKJ4:RKJ6"/>
    <mergeCell ref="RKK4:RKK6"/>
    <mergeCell ref="RKY4:RKY6"/>
    <mergeCell ref="RKZ4:RKZ6"/>
    <mergeCell ref="RLA4:RLA6"/>
    <mergeCell ref="RLB4:RLB6"/>
    <mergeCell ref="RJJ4:RJJ6"/>
    <mergeCell ref="RJK4:RJK6"/>
    <mergeCell ref="RJL4:RJL6"/>
    <mergeCell ref="RJM4:RJM6"/>
    <mergeCell ref="RJN4:RJN6"/>
    <mergeCell ref="RKB4:RKB6"/>
    <mergeCell ref="RKC4:RKC6"/>
    <mergeCell ref="RKD4:RKD6"/>
    <mergeCell ref="RKE4:RKE6"/>
    <mergeCell ref="RIM4:RIM6"/>
    <mergeCell ref="RIN4:RIN6"/>
    <mergeCell ref="RIO4:RIO6"/>
    <mergeCell ref="RIP4:RIP6"/>
    <mergeCell ref="RIQ4:RIQ6"/>
    <mergeCell ref="RJE4:RJE6"/>
    <mergeCell ref="RJF4:RJF6"/>
    <mergeCell ref="RJG4:RJG6"/>
    <mergeCell ref="RJH4:RJH6"/>
    <mergeCell ref="RHP4:RHP6"/>
    <mergeCell ref="RHQ4:RHQ6"/>
    <mergeCell ref="RHR4:RHR6"/>
    <mergeCell ref="RHS4:RHS6"/>
    <mergeCell ref="RHT4:RHT6"/>
    <mergeCell ref="RIH4:RIH6"/>
    <mergeCell ref="RII4:RII6"/>
    <mergeCell ref="RIJ4:RIJ6"/>
    <mergeCell ref="RIK4:RIK6"/>
    <mergeCell ref="RNU4:RNU6"/>
    <mergeCell ref="RNV4:RNV6"/>
    <mergeCell ref="RNW4:RNW6"/>
    <mergeCell ref="RNX4:RNX6"/>
    <mergeCell ref="RNY4:RNY6"/>
    <mergeCell ref="ROM4:ROM6"/>
    <mergeCell ref="RON4:RON6"/>
    <mergeCell ref="ROO4:ROO6"/>
    <mergeCell ref="ROP4:ROP6"/>
    <mergeCell ref="RMX4:RMX6"/>
    <mergeCell ref="RMY4:RMY6"/>
    <mergeCell ref="RMZ4:RMZ6"/>
    <mergeCell ref="RNA4:RNA6"/>
    <mergeCell ref="RNB4:RNB6"/>
    <mergeCell ref="RNP4:RNP6"/>
    <mergeCell ref="RNQ4:RNQ6"/>
    <mergeCell ref="RNR4:RNR6"/>
    <mergeCell ref="RNS4:RNS6"/>
    <mergeCell ref="RMA4:RMA6"/>
    <mergeCell ref="RMB4:RMB6"/>
    <mergeCell ref="RMC4:RMC6"/>
    <mergeCell ref="RMD4:RMD6"/>
    <mergeCell ref="RME4:RME6"/>
    <mergeCell ref="RMS4:RMS6"/>
    <mergeCell ref="RMT4:RMT6"/>
    <mergeCell ref="RMU4:RMU6"/>
    <mergeCell ref="RMV4:RMV6"/>
    <mergeCell ref="RLD4:RLD6"/>
    <mergeCell ref="RLE4:RLE6"/>
    <mergeCell ref="RLF4:RLF6"/>
    <mergeCell ref="RLG4:RLG6"/>
    <mergeCell ref="RLH4:RLH6"/>
    <mergeCell ref="RLV4:RLV6"/>
    <mergeCell ref="RLW4:RLW6"/>
    <mergeCell ref="RLX4:RLX6"/>
    <mergeCell ref="RLY4:RLY6"/>
    <mergeCell ref="RRI4:RRI6"/>
    <mergeCell ref="RRJ4:RRJ6"/>
    <mergeCell ref="RRK4:RRK6"/>
    <mergeCell ref="RRL4:RRL6"/>
    <mergeCell ref="RRM4:RRM6"/>
    <mergeCell ref="RSA4:RSA6"/>
    <mergeCell ref="RSB4:RSB6"/>
    <mergeCell ref="RSC4:RSC6"/>
    <mergeCell ref="RSD4:RSD6"/>
    <mergeCell ref="RQL4:RQL6"/>
    <mergeCell ref="RQM4:RQM6"/>
    <mergeCell ref="RQN4:RQN6"/>
    <mergeCell ref="RQO4:RQO6"/>
    <mergeCell ref="RQP4:RQP6"/>
    <mergeCell ref="RRD4:RRD6"/>
    <mergeCell ref="RRE4:RRE6"/>
    <mergeCell ref="RRF4:RRF6"/>
    <mergeCell ref="RRG4:RRG6"/>
    <mergeCell ref="RPO4:RPO6"/>
    <mergeCell ref="RPP4:RPP6"/>
    <mergeCell ref="RPQ4:RPQ6"/>
    <mergeCell ref="RPR4:RPR6"/>
    <mergeCell ref="RPS4:RPS6"/>
    <mergeCell ref="RQG4:RQG6"/>
    <mergeCell ref="RQH4:RQH6"/>
    <mergeCell ref="RQI4:RQI6"/>
    <mergeCell ref="RQJ4:RQJ6"/>
    <mergeCell ref="ROR4:ROR6"/>
    <mergeCell ref="ROS4:ROS6"/>
    <mergeCell ref="ROT4:ROT6"/>
    <mergeCell ref="ROU4:ROU6"/>
    <mergeCell ref="ROV4:ROV6"/>
    <mergeCell ref="RPJ4:RPJ6"/>
    <mergeCell ref="RPK4:RPK6"/>
    <mergeCell ref="RPL4:RPL6"/>
    <mergeCell ref="RPM4:RPM6"/>
    <mergeCell ref="RUW4:RUW6"/>
    <mergeCell ref="RUX4:RUX6"/>
    <mergeCell ref="RUY4:RUY6"/>
    <mergeCell ref="RUZ4:RUZ6"/>
    <mergeCell ref="RVA4:RVA6"/>
    <mergeCell ref="RVO4:RVO6"/>
    <mergeCell ref="RVP4:RVP6"/>
    <mergeCell ref="RVQ4:RVQ6"/>
    <mergeCell ref="RVR4:RVR6"/>
    <mergeCell ref="RTZ4:RTZ6"/>
    <mergeCell ref="RUA4:RUA6"/>
    <mergeCell ref="RUB4:RUB6"/>
    <mergeCell ref="RUC4:RUC6"/>
    <mergeCell ref="RUD4:RUD6"/>
    <mergeCell ref="RUR4:RUR6"/>
    <mergeCell ref="RUS4:RUS6"/>
    <mergeCell ref="RUT4:RUT6"/>
    <mergeCell ref="RUU4:RUU6"/>
    <mergeCell ref="RTC4:RTC6"/>
    <mergeCell ref="RTD4:RTD6"/>
    <mergeCell ref="RTE4:RTE6"/>
    <mergeCell ref="RTF4:RTF6"/>
    <mergeCell ref="RTG4:RTG6"/>
    <mergeCell ref="RTU4:RTU6"/>
    <mergeCell ref="RTV4:RTV6"/>
    <mergeCell ref="RTW4:RTW6"/>
    <mergeCell ref="RTX4:RTX6"/>
    <mergeCell ref="RSF4:RSF6"/>
    <mergeCell ref="RSG4:RSG6"/>
    <mergeCell ref="RSH4:RSH6"/>
    <mergeCell ref="RSI4:RSI6"/>
    <mergeCell ref="RSJ4:RSJ6"/>
    <mergeCell ref="RSX4:RSX6"/>
    <mergeCell ref="RSY4:RSY6"/>
    <mergeCell ref="RSZ4:RSZ6"/>
    <mergeCell ref="RTA4:RTA6"/>
    <mergeCell ref="RYK4:RYK6"/>
    <mergeCell ref="RYL4:RYL6"/>
    <mergeCell ref="RYM4:RYM6"/>
    <mergeCell ref="RYN4:RYN6"/>
    <mergeCell ref="RYO4:RYO6"/>
    <mergeCell ref="RZC4:RZC6"/>
    <mergeCell ref="RZD4:RZD6"/>
    <mergeCell ref="RZE4:RZE6"/>
    <mergeCell ref="RZF4:RZF6"/>
    <mergeCell ref="RXN4:RXN6"/>
    <mergeCell ref="RXO4:RXO6"/>
    <mergeCell ref="RXP4:RXP6"/>
    <mergeCell ref="RXQ4:RXQ6"/>
    <mergeCell ref="RXR4:RXR6"/>
    <mergeCell ref="RYF4:RYF6"/>
    <mergeCell ref="RYG4:RYG6"/>
    <mergeCell ref="RYH4:RYH6"/>
    <mergeCell ref="RYI4:RYI6"/>
    <mergeCell ref="RWQ4:RWQ6"/>
    <mergeCell ref="RWR4:RWR6"/>
    <mergeCell ref="RWS4:RWS6"/>
    <mergeCell ref="RWT4:RWT6"/>
    <mergeCell ref="RWU4:RWU6"/>
    <mergeCell ref="RXI4:RXI6"/>
    <mergeCell ref="RXJ4:RXJ6"/>
    <mergeCell ref="RXK4:RXK6"/>
    <mergeCell ref="RXL4:RXL6"/>
    <mergeCell ref="RVT4:RVT6"/>
    <mergeCell ref="RVU4:RVU6"/>
    <mergeCell ref="RVV4:RVV6"/>
    <mergeCell ref="RVW4:RVW6"/>
    <mergeCell ref="RVX4:RVX6"/>
    <mergeCell ref="RWL4:RWL6"/>
    <mergeCell ref="RWM4:RWM6"/>
    <mergeCell ref="RWN4:RWN6"/>
    <mergeCell ref="RWO4:RWO6"/>
    <mergeCell ref="SBY4:SBY6"/>
    <mergeCell ref="SBZ4:SBZ6"/>
    <mergeCell ref="SCA4:SCA6"/>
    <mergeCell ref="SCB4:SCB6"/>
    <mergeCell ref="SCC4:SCC6"/>
    <mergeCell ref="SCQ4:SCQ6"/>
    <mergeCell ref="SCR4:SCR6"/>
    <mergeCell ref="SCS4:SCS6"/>
    <mergeCell ref="SCT4:SCT6"/>
    <mergeCell ref="SBB4:SBB6"/>
    <mergeCell ref="SBC4:SBC6"/>
    <mergeCell ref="SBD4:SBD6"/>
    <mergeCell ref="SBE4:SBE6"/>
    <mergeCell ref="SBF4:SBF6"/>
    <mergeCell ref="SBT4:SBT6"/>
    <mergeCell ref="SBU4:SBU6"/>
    <mergeCell ref="SBV4:SBV6"/>
    <mergeCell ref="SBW4:SBW6"/>
    <mergeCell ref="SAE4:SAE6"/>
    <mergeCell ref="SAF4:SAF6"/>
    <mergeCell ref="SAG4:SAG6"/>
    <mergeCell ref="SAH4:SAH6"/>
    <mergeCell ref="SAI4:SAI6"/>
    <mergeCell ref="SAW4:SAW6"/>
    <mergeCell ref="SAX4:SAX6"/>
    <mergeCell ref="SAY4:SAY6"/>
    <mergeCell ref="SAZ4:SAZ6"/>
    <mergeCell ref="RZH4:RZH6"/>
    <mergeCell ref="RZI4:RZI6"/>
    <mergeCell ref="RZJ4:RZJ6"/>
    <mergeCell ref="RZK4:RZK6"/>
    <mergeCell ref="RZL4:RZL6"/>
    <mergeCell ref="RZZ4:RZZ6"/>
    <mergeCell ref="SAA4:SAA6"/>
    <mergeCell ref="SAB4:SAB6"/>
    <mergeCell ref="SAC4:SAC6"/>
    <mergeCell ref="SFM4:SFM6"/>
    <mergeCell ref="SFN4:SFN6"/>
    <mergeCell ref="SFO4:SFO6"/>
    <mergeCell ref="SFP4:SFP6"/>
    <mergeCell ref="SFQ4:SFQ6"/>
    <mergeCell ref="SGE4:SGE6"/>
    <mergeCell ref="SGF4:SGF6"/>
    <mergeCell ref="SGG4:SGG6"/>
    <mergeCell ref="SGH4:SGH6"/>
    <mergeCell ref="SEP4:SEP6"/>
    <mergeCell ref="SEQ4:SEQ6"/>
    <mergeCell ref="SER4:SER6"/>
    <mergeCell ref="SES4:SES6"/>
    <mergeCell ref="SET4:SET6"/>
    <mergeCell ref="SFH4:SFH6"/>
    <mergeCell ref="SFI4:SFI6"/>
    <mergeCell ref="SFJ4:SFJ6"/>
    <mergeCell ref="SFK4:SFK6"/>
    <mergeCell ref="SDS4:SDS6"/>
    <mergeCell ref="SDT4:SDT6"/>
    <mergeCell ref="SDU4:SDU6"/>
    <mergeCell ref="SDV4:SDV6"/>
    <mergeCell ref="SDW4:SDW6"/>
    <mergeCell ref="SEK4:SEK6"/>
    <mergeCell ref="SEL4:SEL6"/>
    <mergeCell ref="SEM4:SEM6"/>
    <mergeCell ref="SEN4:SEN6"/>
    <mergeCell ref="SCV4:SCV6"/>
    <mergeCell ref="SCW4:SCW6"/>
    <mergeCell ref="SCX4:SCX6"/>
    <mergeCell ref="SCY4:SCY6"/>
    <mergeCell ref="SCZ4:SCZ6"/>
    <mergeCell ref="SDN4:SDN6"/>
    <mergeCell ref="SDO4:SDO6"/>
    <mergeCell ref="SDP4:SDP6"/>
    <mergeCell ref="SDQ4:SDQ6"/>
    <mergeCell ref="SJA4:SJA6"/>
    <mergeCell ref="SJB4:SJB6"/>
    <mergeCell ref="SJC4:SJC6"/>
    <mergeCell ref="SJD4:SJD6"/>
    <mergeCell ref="SJE4:SJE6"/>
    <mergeCell ref="SJS4:SJS6"/>
    <mergeCell ref="SJT4:SJT6"/>
    <mergeCell ref="SJU4:SJU6"/>
    <mergeCell ref="SJV4:SJV6"/>
    <mergeCell ref="SID4:SID6"/>
    <mergeCell ref="SIE4:SIE6"/>
    <mergeCell ref="SIF4:SIF6"/>
    <mergeCell ref="SIG4:SIG6"/>
    <mergeCell ref="SIH4:SIH6"/>
    <mergeCell ref="SIV4:SIV6"/>
    <mergeCell ref="SIW4:SIW6"/>
    <mergeCell ref="SIX4:SIX6"/>
    <mergeCell ref="SIY4:SIY6"/>
    <mergeCell ref="SHG4:SHG6"/>
    <mergeCell ref="SHH4:SHH6"/>
    <mergeCell ref="SHI4:SHI6"/>
    <mergeCell ref="SHJ4:SHJ6"/>
    <mergeCell ref="SHK4:SHK6"/>
    <mergeCell ref="SHY4:SHY6"/>
    <mergeCell ref="SHZ4:SHZ6"/>
    <mergeCell ref="SIA4:SIA6"/>
    <mergeCell ref="SIB4:SIB6"/>
    <mergeCell ref="SGJ4:SGJ6"/>
    <mergeCell ref="SGK4:SGK6"/>
    <mergeCell ref="SGL4:SGL6"/>
    <mergeCell ref="SGM4:SGM6"/>
    <mergeCell ref="SGN4:SGN6"/>
    <mergeCell ref="SHB4:SHB6"/>
    <mergeCell ref="SHC4:SHC6"/>
    <mergeCell ref="SHD4:SHD6"/>
    <mergeCell ref="SHE4:SHE6"/>
    <mergeCell ref="SMO4:SMO6"/>
    <mergeCell ref="SMP4:SMP6"/>
    <mergeCell ref="SMQ4:SMQ6"/>
    <mergeCell ref="SMR4:SMR6"/>
    <mergeCell ref="SMS4:SMS6"/>
    <mergeCell ref="SNG4:SNG6"/>
    <mergeCell ref="SNH4:SNH6"/>
    <mergeCell ref="SNI4:SNI6"/>
    <mergeCell ref="SNJ4:SNJ6"/>
    <mergeCell ref="SLR4:SLR6"/>
    <mergeCell ref="SLS4:SLS6"/>
    <mergeCell ref="SLT4:SLT6"/>
    <mergeCell ref="SLU4:SLU6"/>
    <mergeCell ref="SLV4:SLV6"/>
    <mergeCell ref="SMJ4:SMJ6"/>
    <mergeCell ref="SMK4:SMK6"/>
    <mergeCell ref="SML4:SML6"/>
    <mergeCell ref="SMM4:SMM6"/>
    <mergeCell ref="SKU4:SKU6"/>
    <mergeCell ref="SKV4:SKV6"/>
    <mergeCell ref="SKW4:SKW6"/>
    <mergeCell ref="SKX4:SKX6"/>
    <mergeCell ref="SKY4:SKY6"/>
    <mergeCell ref="SLM4:SLM6"/>
    <mergeCell ref="SLN4:SLN6"/>
    <mergeCell ref="SLO4:SLO6"/>
    <mergeCell ref="SLP4:SLP6"/>
    <mergeCell ref="SJX4:SJX6"/>
    <mergeCell ref="SJY4:SJY6"/>
    <mergeCell ref="SJZ4:SJZ6"/>
    <mergeCell ref="SKA4:SKA6"/>
    <mergeCell ref="SKB4:SKB6"/>
    <mergeCell ref="SKP4:SKP6"/>
    <mergeCell ref="SKQ4:SKQ6"/>
    <mergeCell ref="SKR4:SKR6"/>
    <mergeCell ref="SKS4:SKS6"/>
    <mergeCell ref="SQC4:SQC6"/>
    <mergeCell ref="SQD4:SQD6"/>
    <mergeCell ref="SQE4:SQE6"/>
    <mergeCell ref="SQF4:SQF6"/>
    <mergeCell ref="SQG4:SQG6"/>
    <mergeCell ref="SQU4:SQU6"/>
    <mergeCell ref="SQV4:SQV6"/>
    <mergeCell ref="SQW4:SQW6"/>
    <mergeCell ref="SQX4:SQX6"/>
    <mergeCell ref="SPF4:SPF6"/>
    <mergeCell ref="SPG4:SPG6"/>
    <mergeCell ref="SPH4:SPH6"/>
    <mergeCell ref="SPI4:SPI6"/>
    <mergeCell ref="SPJ4:SPJ6"/>
    <mergeCell ref="SPX4:SPX6"/>
    <mergeCell ref="SPY4:SPY6"/>
    <mergeCell ref="SPZ4:SPZ6"/>
    <mergeCell ref="SQA4:SQA6"/>
    <mergeCell ref="SOI4:SOI6"/>
    <mergeCell ref="SOJ4:SOJ6"/>
    <mergeCell ref="SOK4:SOK6"/>
    <mergeCell ref="SOL4:SOL6"/>
    <mergeCell ref="SOM4:SOM6"/>
    <mergeCell ref="SPA4:SPA6"/>
    <mergeCell ref="SPB4:SPB6"/>
    <mergeCell ref="SPC4:SPC6"/>
    <mergeCell ref="SPD4:SPD6"/>
    <mergeCell ref="SNL4:SNL6"/>
    <mergeCell ref="SNM4:SNM6"/>
    <mergeCell ref="SNN4:SNN6"/>
    <mergeCell ref="SNO4:SNO6"/>
    <mergeCell ref="SNP4:SNP6"/>
    <mergeCell ref="SOD4:SOD6"/>
    <mergeCell ref="SOE4:SOE6"/>
    <mergeCell ref="SOF4:SOF6"/>
    <mergeCell ref="SOG4:SOG6"/>
    <mergeCell ref="STQ4:STQ6"/>
    <mergeCell ref="STR4:STR6"/>
    <mergeCell ref="STS4:STS6"/>
    <mergeCell ref="STT4:STT6"/>
    <mergeCell ref="STU4:STU6"/>
    <mergeCell ref="SUI4:SUI6"/>
    <mergeCell ref="SUJ4:SUJ6"/>
    <mergeCell ref="SUK4:SUK6"/>
    <mergeCell ref="SUL4:SUL6"/>
    <mergeCell ref="SST4:SST6"/>
    <mergeCell ref="SSU4:SSU6"/>
    <mergeCell ref="SSV4:SSV6"/>
    <mergeCell ref="SSW4:SSW6"/>
    <mergeCell ref="SSX4:SSX6"/>
    <mergeCell ref="STL4:STL6"/>
    <mergeCell ref="STM4:STM6"/>
    <mergeCell ref="STN4:STN6"/>
    <mergeCell ref="STO4:STO6"/>
    <mergeCell ref="SRW4:SRW6"/>
    <mergeCell ref="SRX4:SRX6"/>
    <mergeCell ref="SRY4:SRY6"/>
    <mergeCell ref="SRZ4:SRZ6"/>
    <mergeCell ref="SSA4:SSA6"/>
    <mergeCell ref="SSO4:SSO6"/>
    <mergeCell ref="SSP4:SSP6"/>
    <mergeCell ref="SSQ4:SSQ6"/>
    <mergeCell ref="SSR4:SSR6"/>
    <mergeCell ref="SQZ4:SQZ6"/>
    <mergeCell ref="SRA4:SRA6"/>
    <mergeCell ref="SRB4:SRB6"/>
    <mergeCell ref="SRC4:SRC6"/>
    <mergeCell ref="SRD4:SRD6"/>
    <mergeCell ref="SRR4:SRR6"/>
    <mergeCell ref="SRS4:SRS6"/>
    <mergeCell ref="SRT4:SRT6"/>
    <mergeCell ref="SRU4:SRU6"/>
    <mergeCell ref="SXE4:SXE6"/>
    <mergeCell ref="SXF4:SXF6"/>
    <mergeCell ref="SXG4:SXG6"/>
    <mergeCell ref="SXH4:SXH6"/>
    <mergeCell ref="SXI4:SXI6"/>
    <mergeCell ref="SXW4:SXW6"/>
    <mergeCell ref="SXX4:SXX6"/>
    <mergeCell ref="SXY4:SXY6"/>
    <mergeCell ref="SXZ4:SXZ6"/>
    <mergeCell ref="SWH4:SWH6"/>
    <mergeCell ref="SWI4:SWI6"/>
    <mergeCell ref="SWJ4:SWJ6"/>
    <mergeCell ref="SWK4:SWK6"/>
    <mergeCell ref="SWL4:SWL6"/>
    <mergeCell ref="SWZ4:SWZ6"/>
    <mergeCell ref="SXA4:SXA6"/>
    <mergeCell ref="SXB4:SXB6"/>
    <mergeCell ref="SXC4:SXC6"/>
    <mergeCell ref="SVK4:SVK6"/>
    <mergeCell ref="SVL4:SVL6"/>
    <mergeCell ref="SVM4:SVM6"/>
    <mergeCell ref="SVN4:SVN6"/>
    <mergeCell ref="SVO4:SVO6"/>
    <mergeCell ref="SWC4:SWC6"/>
    <mergeCell ref="SWD4:SWD6"/>
    <mergeCell ref="SWE4:SWE6"/>
    <mergeCell ref="SWF4:SWF6"/>
    <mergeCell ref="SUN4:SUN6"/>
    <mergeCell ref="SUO4:SUO6"/>
    <mergeCell ref="SUP4:SUP6"/>
    <mergeCell ref="SUQ4:SUQ6"/>
    <mergeCell ref="SUR4:SUR6"/>
    <mergeCell ref="SVF4:SVF6"/>
    <mergeCell ref="SVG4:SVG6"/>
    <mergeCell ref="SVH4:SVH6"/>
    <mergeCell ref="SVI4:SVI6"/>
    <mergeCell ref="TAS4:TAS6"/>
    <mergeCell ref="TAT4:TAT6"/>
    <mergeCell ref="TAU4:TAU6"/>
    <mergeCell ref="TAV4:TAV6"/>
    <mergeCell ref="TAW4:TAW6"/>
    <mergeCell ref="TBK4:TBK6"/>
    <mergeCell ref="TBL4:TBL6"/>
    <mergeCell ref="TBM4:TBM6"/>
    <mergeCell ref="TBN4:TBN6"/>
    <mergeCell ref="SZV4:SZV6"/>
    <mergeCell ref="SZW4:SZW6"/>
    <mergeCell ref="SZX4:SZX6"/>
    <mergeCell ref="SZY4:SZY6"/>
    <mergeCell ref="SZZ4:SZZ6"/>
    <mergeCell ref="TAN4:TAN6"/>
    <mergeCell ref="TAO4:TAO6"/>
    <mergeCell ref="TAP4:TAP6"/>
    <mergeCell ref="TAQ4:TAQ6"/>
    <mergeCell ref="SYY4:SYY6"/>
    <mergeCell ref="SYZ4:SYZ6"/>
    <mergeCell ref="SZA4:SZA6"/>
    <mergeCell ref="SZB4:SZB6"/>
    <mergeCell ref="SZC4:SZC6"/>
    <mergeCell ref="SZQ4:SZQ6"/>
    <mergeCell ref="SZR4:SZR6"/>
    <mergeCell ref="SZS4:SZS6"/>
    <mergeCell ref="SZT4:SZT6"/>
    <mergeCell ref="SYB4:SYB6"/>
    <mergeCell ref="SYC4:SYC6"/>
    <mergeCell ref="SYD4:SYD6"/>
    <mergeCell ref="SYE4:SYE6"/>
    <mergeCell ref="SYF4:SYF6"/>
    <mergeCell ref="SYT4:SYT6"/>
    <mergeCell ref="SYU4:SYU6"/>
    <mergeCell ref="SYV4:SYV6"/>
    <mergeCell ref="SYW4:SYW6"/>
    <mergeCell ref="TEG4:TEG6"/>
    <mergeCell ref="TEH4:TEH6"/>
    <mergeCell ref="TEI4:TEI6"/>
    <mergeCell ref="TEJ4:TEJ6"/>
    <mergeCell ref="TEK4:TEK6"/>
    <mergeCell ref="TEY4:TEY6"/>
    <mergeCell ref="TEZ4:TEZ6"/>
    <mergeCell ref="TFA4:TFA6"/>
    <mergeCell ref="TFB4:TFB6"/>
    <mergeCell ref="TDJ4:TDJ6"/>
    <mergeCell ref="TDK4:TDK6"/>
    <mergeCell ref="TDL4:TDL6"/>
    <mergeCell ref="TDM4:TDM6"/>
    <mergeCell ref="TDN4:TDN6"/>
    <mergeCell ref="TEB4:TEB6"/>
    <mergeCell ref="TEC4:TEC6"/>
    <mergeCell ref="TED4:TED6"/>
    <mergeCell ref="TEE4:TEE6"/>
    <mergeCell ref="TCM4:TCM6"/>
    <mergeCell ref="TCN4:TCN6"/>
    <mergeCell ref="TCO4:TCO6"/>
    <mergeCell ref="TCP4:TCP6"/>
    <mergeCell ref="TCQ4:TCQ6"/>
    <mergeCell ref="TDE4:TDE6"/>
    <mergeCell ref="TDF4:TDF6"/>
    <mergeCell ref="TDG4:TDG6"/>
    <mergeCell ref="TDH4:TDH6"/>
    <mergeCell ref="TBP4:TBP6"/>
    <mergeCell ref="TBQ4:TBQ6"/>
    <mergeCell ref="TBR4:TBR6"/>
    <mergeCell ref="TBS4:TBS6"/>
    <mergeCell ref="TBT4:TBT6"/>
    <mergeCell ref="TCH4:TCH6"/>
    <mergeCell ref="TCI4:TCI6"/>
    <mergeCell ref="TCJ4:TCJ6"/>
    <mergeCell ref="TCK4:TCK6"/>
    <mergeCell ref="THU4:THU6"/>
    <mergeCell ref="THV4:THV6"/>
    <mergeCell ref="THW4:THW6"/>
    <mergeCell ref="THX4:THX6"/>
    <mergeCell ref="THY4:THY6"/>
    <mergeCell ref="TIM4:TIM6"/>
    <mergeCell ref="TIN4:TIN6"/>
    <mergeCell ref="TIO4:TIO6"/>
    <mergeCell ref="TIP4:TIP6"/>
    <mergeCell ref="TGX4:TGX6"/>
    <mergeCell ref="TGY4:TGY6"/>
    <mergeCell ref="TGZ4:TGZ6"/>
    <mergeCell ref="THA4:THA6"/>
    <mergeCell ref="THB4:THB6"/>
    <mergeCell ref="THP4:THP6"/>
    <mergeCell ref="THQ4:THQ6"/>
    <mergeCell ref="THR4:THR6"/>
    <mergeCell ref="THS4:THS6"/>
    <mergeCell ref="TGA4:TGA6"/>
    <mergeCell ref="TGB4:TGB6"/>
    <mergeCell ref="TGC4:TGC6"/>
    <mergeCell ref="TGD4:TGD6"/>
    <mergeCell ref="TGE4:TGE6"/>
    <mergeCell ref="TGS4:TGS6"/>
    <mergeCell ref="TGT4:TGT6"/>
    <mergeCell ref="TGU4:TGU6"/>
    <mergeCell ref="TGV4:TGV6"/>
    <mergeCell ref="TFD4:TFD6"/>
    <mergeCell ref="TFE4:TFE6"/>
    <mergeCell ref="TFF4:TFF6"/>
    <mergeCell ref="TFG4:TFG6"/>
    <mergeCell ref="TFH4:TFH6"/>
    <mergeCell ref="TFV4:TFV6"/>
    <mergeCell ref="TFW4:TFW6"/>
    <mergeCell ref="TFX4:TFX6"/>
    <mergeCell ref="TFY4:TFY6"/>
    <mergeCell ref="TLI4:TLI6"/>
    <mergeCell ref="TLJ4:TLJ6"/>
    <mergeCell ref="TLK4:TLK6"/>
    <mergeCell ref="TLL4:TLL6"/>
    <mergeCell ref="TLM4:TLM6"/>
    <mergeCell ref="TMA4:TMA6"/>
    <mergeCell ref="TMB4:TMB6"/>
    <mergeCell ref="TMC4:TMC6"/>
    <mergeCell ref="TMD4:TMD6"/>
    <mergeCell ref="TKL4:TKL6"/>
    <mergeCell ref="TKM4:TKM6"/>
    <mergeCell ref="TKN4:TKN6"/>
    <mergeCell ref="TKO4:TKO6"/>
    <mergeCell ref="TKP4:TKP6"/>
    <mergeCell ref="TLD4:TLD6"/>
    <mergeCell ref="TLE4:TLE6"/>
    <mergeCell ref="TLF4:TLF6"/>
    <mergeCell ref="TLG4:TLG6"/>
    <mergeCell ref="TJO4:TJO6"/>
    <mergeCell ref="TJP4:TJP6"/>
    <mergeCell ref="TJQ4:TJQ6"/>
    <mergeCell ref="TJR4:TJR6"/>
    <mergeCell ref="TJS4:TJS6"/>
    <mergeCell ref="TKG4:TKG6"/>
    <mergeCell ref="TKH4:TKH6"/>
    <mergeCell ref="TKI4:TKI6"/>
    <mergeCell ref="TKJ4:TKJ6"/>
    <mergeCell ref="TIR4:TIR6"/>
    <mergeCell ref="TIS4:TIS6"/>
    <mergeCell ref="TIT4:TIT6"/>
    <mergeCell ref="TIU4:TIU6"/>
    <mergeCell ref="TIV4:TIV6"/>
    <mergeCell ref="TJJ4:TJJ6"/>
    <mergeCell ref="TJK4:TJK6"/>
    <mergeCell ref="TJL4:TJL6"/>
    <mergeCell ref="TJM4:TJM6"/>
    <mergeCell ref="TOW4:TOW6"/>
    <mergeCell ref="TOX4:TOX6"/>
    <mergeCell ref="TOY4:TOY6"/>
    <mergeCell ref="TOZ4:TOZ6"/>
    <mergeCell ref="TPA4:TPA6"/>
    <mergeCell ref="TPO4:TPO6"/>
    <mergeCell ref="TPP4:TPP6"/>
    <mergeCell ref="TPQ4:TPQ6"/>
    <mergeCell ref="TPR4:TPR6"/>
    <mergeCell ref="TNZ4:TNZ6"/>
    <mergeCell ref="TOA4:TOA6"/>
    <mergeCell ref="TOB4:TOB6"/>
    <mergeCell ref="TOC4:TOC6"/>
    <mergeCell ref="TOD4:TOD6"/>
    <mergeCell ref="TOR4:TOR6"/>
    <mergeCell ref="TOS4:TOS6"/>
    <mergeCell ref="TOT4:TOT6"/>
    <mergeCell ref="TOU4:TOU6"/>
    <mergeCell ref="TNC4:TNC6"/>
    <mergeCell ref="TND4:TND6"/>
    <mergeCell ref="TNE4:TNE6"/>
    <mergeCell ref="TNF4:TNF6"/>
    <mergeCell ref="TNG4:TNG6"/>
    <mergeCell ref="TNU4:TNU6"/>
    <mergeCell ref="TNV4:TNV6"/>
    <mergeCell ref="TNW4:TNW6"/>
    <mergeCell ref="TNX4:TNX6"/>
    <mergeCell ref="TMF4:TMF6"/>
    <mergeCell ref="TMG4:TMG6"/>
    <mergeCell ref="TMH4:TMH6"/>
    <mergeCell ref="TMI4:TMI6"/>
    <mergeCell ref="TMJ4:TMJ6"/>
    <mergeCell ref="TMX4:TMX6"/>
    <mergeCell ref="TMY4:TMY6"/>
    <mergeCell ref="TMZ4:TMZ6"/>
    <mergeCell ref="TNA4:TNA6"/>
    <mergeCell ref="TSK4:TSK6"/>
    <mergeCell ref="TSL4:TSL6"/>
    <mergeCell ref="TSM4:TSM6"/>
    <mergeCell ref="TSN4:TSN6"/>
    <mergeCell ref="TSO4:TSO6"/>
    <mergeCell ref="TTC4:TTC6"/>
    <mergeCell ref="TTD4:TTD6"/>
    <mergeCell ref="TTE4:TTE6"/>
    <mergeCell ref="TTF4:TTF6"/>
    <mergeCell ref="TRN4:TRN6"/>
    <mergeCell ref="TRO4:TRO6"/>
    <mergeCell ref="TRP4:TRP6"/>
    <mergeCell ref="TRQ4:TRQ6"/>
    <mergeCell ref="TRR4:TRR6"/>
    <mergeCell ref="TSF4:TSF6"/>
    <mergeCell ref="TSG4:TSG6"/>
    <mergeCell ref="TSH4:TSH6"/>
    <mergeCell ref="TSI4:TSI6"/>
    <mergeCell ref="TQQ4:TQQ6"/>
    <mergeCell ref="TQR4:TQR6"/>
    <mergeCell ref="TQS4:TQS6"/>
    <mergeCell ref="TQT4:TQT6"/>
    <mergeCell ref="TQU4:TQU6"/>
    <mergeCell ref="TRI4:TRI6"/>
    <mergeCell ref="TRJ4:TRJ6"/>
    <mergeCell ref="TRK4:TRK6"/>
    <mergeCell ref="TRL4:TRL6"/>
    <mergeCell ref="TPT4:TPT6"/>
    <mergeCell ref="TPU4:TPU6"/>
    <mergeCell ref="TPV4:TPV6"/>
    <mergeCell ref="TPW4:TPW6"/>
    <mergeCell ref="TPX4:TPX6"/>
    <mergeCell ref="TQL4:TQL6"/>
    <mergeCell ref="TQM4:TQM6"/>
    <mergeCell ref="TQN4:TQN6"/>
    <mergeCell ref="TQO4:TQO6"/>
    <mergeCell ref="TVY4:TVY6"/>
    <mergeCell ref="TVZ4:TVZ6"/>
    <mergeCell ref="TWA4:TWA6"/>
    <mergeCell ref="TWB4:TWB6"/>
    <mergeCell ref="TWC4:TWC6"/>
    <mergeCell ref="TWQ4:TWQ6"/>
    <mergeCell ref="TWR4:TWR6"/>
    <mergeCell ref="TWS4:TWS6"/>
    <mergeCell ref="TWT4:TWT6"/>
    <mergeCell ref="TVB4:TVB6"/>
    <mergeCell ref="TVC4:TVC6"/>
    <mergeCell ref="TVD4:TVD6"/>
    <mergeCell ref="TVE4:TVE6"/>
    <mergeCell ref="TVF4:TVF6"/>
    <mergeCell ref="TVT4:TVT6"/>
    <mergeCell ref="TVU4:TVU6"/>
    <mergeCell ref="TVV4:TVV6"/>
    <mergeCell ref="TVW4:TVW6"/>
    <mergeCell ref="TUE4:TUE6"/>
    <mergeCell ref="TUF4:TUF6"/>
    <mergeCell ref="TUG4:TUG6"/>
    <mergeCell ref="TUH4:TUH6"/>
    <mergeCell ref="TUI4:TUI6"/>
    <mergeCell ref="TUW4:TUW6"/>
    <mergeCell ref="TUX4:TUX6"/>
    <mergeCell ref="TUY4:TUY6"/>
    <mergeCell ref="TUZ4:TUZ6"/>
    <mergeCell ref="TTH4:TTH6"/>
    <mergeCell ref="TTI4:TTI6"/>
    <mergeCell ref="TTJ4:TTJ6"/>
    <mergeCell ref="TTK4:TTK6"/>
    <mergeCell ref="TTL4:TTL6"/>
    <mergeCell ref="TTZ4:TTZ6"/>
    <mergeCell ref="TUA4:TUA6"/>
    <mergeCell ref="TUB4:TUB6"/>
    <mergeCell ref="TUC4:TUC6"/>
    <mergeCell ref="TZM4:TZM6"/>
    <mergeCell ref="TZN4:TZN6"/>
    <mergeCell ref="TZO4:TZO6"/>
    <mergeCell ref="TZP4:TZP6"/>
    <mergeCell ref="TZQ4:TZQ6"/>
    <mergeCell ref="UAE4:UAE6"/>
    <mergeCell ref="UAF4:UAF6"/>
    <mergeCell ref="UAG4:UAG6"/>
    <mergeCell ref="UAH4:UAH6"/>
    <mergeCell ref="TYP4:TYP6"/>
    <mergeCell ref="TYQ4:TYQ6"/>
    <mergeCell ref="TYR4:TYR6"/>
    <mergeCell ref="TYS4:TYS6"/>
    <mergeCell ref="TYT4:TYT6"/>
    <mergeCell ref="TZH4:TZH6"/>
    <mergeCell ref="TZI4:TZI6"/>
    <mergeCell ref="TZJ4:TZJ6"/>
    <mergeCell ref="TZK4:TZK6"/>
    <mergeCell ref="TXS4:TXS6"/>
    <mergeCell ref="TXT4:TXT6"/>
    <mergeCell ref="TXU4:TXU6"/>
    <mergeCell ref="TXV4:TXV6"/>
    <mergeCell ref="TXW4:TXW6"/>
    <mergeCell ref="TYK4:TYK6"/>
    <mergeCell ref="TYL4:TYL6"/>
    <mergeCell ref="TYM4:TYM6"/>
    <mergeCell ref="TYN4:TYN6"/>
    <mergeCell ref="TWV4:TWV6"/>
    <mergeCell ref="TWW4:TWW6"/>
    <mergeCell ref="TWX4:TWX6"/>
    <mergeCell ref="TWY4:TWY6"/>
    <mergeCell ref="TWZ4:TWZ6"/>
    <mergeCell ref="TXN4:TXN6"/>
    <mergeCell ref="TXO4:TXO6"/>
    <mergeCell ref="TXP4:TXP6"/>
    <mergeCell ref="TXQ4:TXQ6"/>
    <mergeCell ref="UDA4:UDA6"/>
    <mergeCell ref="UDB4:UDB6"/>
    <mergeCell ref="UDC4:UDC6"/>
    <mergeCell ref="UDD4:UDD6"/>
    <mergeCell ref="UDE4:UDE6"/>
    <mergeCell ref="UDS4:UDS6"/>
    <mergeCell ref="UDT4:UDT6"/>
    <mergeCell ref="UDU4:UDU6"/>
    <mergeCell ref="UDV4:UDV6"/>
    <mergeCell ref="UCD4:UCD6"/>
    <mergeCell ref="UCE4:UCE6"/>
    <mergeCell ref="UCF4:UCF6"/>
    <mergeCell ref="UCG4:UCG6"/>
    <mergeCell ref="UCH4:UCH6"/>
    <mergeCell ref="UCV4:UCV6"/>
    <mergeCell ref="UCW4:UCW6"/>
    <mergeCell ref="UCX4:UCX6"/>
    <mergeCell ref="UCY4:UCY6"/>
    <mergeCell ref="UBG4:UBG6"/>
    <mergeCell ref="UBH4:UBH6"/>
    <mergeCell ref="UBI4:UBI6"/>
    <mergeCell ref="UBJ4:UBJ6"/>
    <mergeCell ref="UBK4:UBK6"/>
    <mergeCell ref="UBY4:UBY6"/>
    <mergeCell ref="UBZ4:UBZ6"/>
    <mergeCell ref="UCA4:UCA6"/>
    <mergeCell ref="UCB4:UCB6"/>
    <mergeCell ref="UAJ4:UAJ6"/>
    <mergeCell ref="UAK4:UAK6"/>
    <mergeCell ref="UAL4:UAL6"/>
    <mergeCell ref="UAM4:UAM6"/>
    <mergeCell ref="UAN4:UAN6"/>
    <mergeCell ref="UBB4:UBB6"/>
    <mergeCell ref="UBC4:UBC6"/>
    <mergeCell ref="UBD4:UBD6"/>
    <mergeCell ref="UBE4:UBE6"/>
    <mergeCell ref="UGO4:UGO6"/>
    <mergeCell ref="UGP4:UGP6"/>
    <mergeCell ref="UGQ4:UGQ6"/>
    <mergeCell ref="UGR4:UGR6"/>
    <mergeCell ref="UGS4:UGS6"/>
    <mergeCell ref="UHG4:UHG6"/>
    <mergeCell ref="UHH4:UHH6"/>
    <mergeCell ref="UHI4:UHI6"/>
    <mergeCell ref="UHJ4:UHJ6"/>
    <mergeCell ref="UFR4:UFR6"/>
    <mergeCell ref="UFS4:UFS6"/>
    <mergeCell ref="UFT4:UFT6"/>
    <mergeCell ref="UFU4:UFU6"/>
    <mergeCell ref="UFV4:UFV6"/>
    <mergeCell ref="UGJ4:UGJ6"/>
    <mergeCell ref="UGK4:UGK6"/>
    <mergeCell ref="UGL4:UGL6"/>
    <mergeCell ref="UGM4:UGM6"/>
    <mergeCell ref="UEU4:UEU6"/>
    <mergeCell ref="UEV4:UEV6"/>
    <mergeCell ref="UEW4:UEW6"/>
    <mergeCell ref="UEX4:UEX6"/>
    <mergeCell ref="UEY4:UEY6"/>
    <mergeCell ref="UFM4:UFM6"/>
    <mergeCell ref="UFN4:UFN6"/>
    <mergeCell ref="UFO4:UFO6"/>
    <mergeCell ref="UFP4:UFP6"/>
    <mergeCell ref="UDX4:UDX6"/>
    <mergeCell ref="UDY4:UDY6"/>
    <mergeCell ref="UDZ4:UDZ6"/>
    <mergeCell ref="UEA4:UEA6"/>
    <mergeCell ref="UEB4:UEB6"/>
    <mergeCell ref="UEP4:UEP6"/>
    <mergeCell ref="UEQ4:UEQ6"/>
    <mergeCell ref="UER4:UER6"/>
    <mergeCell ref="UES4:UES6"/>
    <mergeCell ref="UKC4:UKC6"/>
    <mergeCell ref="UKD4:UKD6"/>
    <mergeCell ref="UKE4:UKE6"/>
    <mergeCell ref="UKF4:UKF6"/>
    <mergeCell ref="UKG4:UKG6"/>
    <mergeCell ref="UKU4:UKU6"/>
    <mergeCell ref="UKV4:UKV6"/>
    <mergeCell ref="UKW4:UKW6"/>
    <mergeCell ref="UKX4:UKX6"/>
    <mergeCell ref="UJF4:UJF6"/>
    <mergeCell ref="UJG4:UJG6"/>
    <mergeCell ref="UJH4:UJH6"/>
    <mergeCell ref="UJI4:UJI6"/>
    <mergeCell ref="UJJ4:UJJ6"/>
    <mergeCell ref="UJX4:UJX6"/>
    <mergeCell ref="UJY4:UJY6"/>
    <mergeCell ref="UJZ4:UJZ6"/>
    <mergeCell ref="UKA4:UKA6"/>
    <mergeCell ref="UII4:UII6"/>
    <mergeCell ref="UIJ4:UIJ6"/>
    <mergeCell ref="UIK4:UIK6"/>
    <mergeCell ref="UIL4:UIL6"/>
    <mergeCell ref="UIM4:UIM6"/>
    <mergeCell ref="UJA4:UJA6"/>
    <mergeCell ref="UJB4:UJB6"/>
    <mergeCell ref="UJC4:UJC6"/>
    <mergeCell ref="UJD4:UJD6"/>
    <mergeCell ref="UHL4:UHL6"/>
    <mergeCell ref="UHM4:UHM6"/>
    <mergeCell ref="UHN4:UHN6"/>
    <mergeCell ref="UHO4:UHO6"/>
    <mergeCell ref="UHP4:UHP6"/>
    <mergeCell ref="UID4:UID6"/>
    <mergeCell ref="UIE4:UIE6"/>
    <mergeCell ref="UIF4:UIF6"/>
    <mergeCell ref="UIG4:UIG6"/>
    <mergeCell ref="UNQ4:UNQ6"/>
    <mergeCell ref="UNR4:UNR6"/>
    <mergeCell ref="UNS4:UNS6"/>
    <mergeCell ref="UNT4:UNT6"/>
    <mergeCell ref="UNU4:UNU6"/>
    <mergeCell ref="UOI4:UOI6"/>
    <mergeCell ref="UOJ4:UOJ6"/>
    <mergeCell ref="UOK4:UOK6"/>
    <mergeCell ref="UOL4:UOL6"/>
    <mergeCell ref="UMT4:UMT6"/>
    <mergeCell ref="UMU4:UMU6"/>
    <mergeCell ref="UMV4:UMV6"/>
    <mergeCell ref="UMW4:UMW6"/>
    <mergeCell ref="UMX4:UMX6"/>
    <mergeCell ref="UNL4:UNL6"/>
    <mergeCell ref="UNM4:UNM6"/>
    <mergeCell ref="UNN4:UNN6"/>
    <mergeCell ref="UNO4:UNO6"/>
    <mergeCell ref="ULW4:ULW6"/>
    <mergeCell ref="ULX4:ULX6"/>
    <mergeCell ref="ULY4:ULY6"/>
    <mergeCell ref="ULZ4:ULZ6"/>
    <mergeCell ref="UMA4:UMA6"/>
    <mergeCell ref="UMO4:UMO6"/>
    <mergeCell ref="UMP4:UMP6"/>
    <mergeCell ref="UMQ4:UMQ6"/>
    <mergeCell ref="UMR4:UMR6"/>
    <mergeCell ref="UKZ4:UKZ6"/>
    <mergeCell ref="ULA4:ULA6"/>
    <mergeCell ref="ULB4:ULB6"/>
    <mergeCell ref="ULC4:ULC6"/>
    <mergeCell ref="ULD4:ULD6"/>
    <mergeCell ref="ULR4:ULR6"/>
    <mergeCell ref="ULS4:ULS6"/>
    <mergeCell ref="ULT4:ULT6"/>
    <mergeCell ref="ULU4:ULU6"/>
    <mergeCell ref="URE4:URE6"/>
    <mergeCell ref="URF4:URF6"/>
    <mergeCell ref="URG4:URG6"/>
    <mergeCell ref="URH4:URH6"/>
    <mergeCell ref="URI4:URI6"/>
    <mergeCell ref="URW4:URW6"/>
    <mergeCell ref="URX4:URX6"/>
    <mergeCell ref="URY4:URY6"/>
    <mergeCell ref="URZ4:URZ6"/>
    <mergeCell ref="UQH4:UQH6"/>
    <mergeCell ref="UQI4:UQI6"/>
    <mergeCell ref="UQJ4:UQJ6"/>
    <mergeCell ref="UQK4:UQK6"/>
    <mergeCell ref="UQL4:UQL6"/>
    <mergeCell ref="UQZ4:UQZ6"/>
    <mergeCell ref="URA4:URA6"/>
    <mergeCell ref="URB4:URB6"/>
    <mergeCell ref="URC4:URC6"/>
    <mergeCell ref="UPK4:UPK6"/>
    <mergeCell ref="UPL4:UPL6"/>
    <mergeCell ref="UPM4:UPM6"/>
    <mergeCell ref="UPN4:UPN6"/>
    <mergeCell ref="UPO4:UPO6"/>
    <mergeCell ref="UQC4:UQC6"/>
    <mergeCell ref="UQD4:UQD6"/>
    <mergeCell ref="UQE4:UQE6"/>
    <mergeCell ref="UQF4:UQF6"/>
    <mergeCell ref="UON4:UON6"/>
    <mergeCell ref="UOO4:UOO6"/>
    <mergeCell ref="UOP4:UOP6"/>
    <mergeCell ref="UOQ4:UOQ6"/>
    <mergeCell ref="UOR4:UOR6"/>
    <mergeCell ref="UPF4:UPF6"/>
    <mergeCell ref="UPG4:UPG6"/>
    <mergeCell ref="UPH4:UPH6"/>
    <mergeCell ref="UPI4:UPI6"/>
    <mergeCell ref="UUS4:UUS6"/>
    <mergeCell ref="UUT4:UUT6"/>
    <mergeCell ref="UUU4:UUU6"/>
    <mergeCell ref="UUV4:UUV6"/>
    <mergeCell ref="UUW4:UUW6"/>
    <mergeCell ref="UVK4:UVK6"/>
    <mergeCell ref="UVL4:UVL6"/>
    <mergeCell ref="UVM4:UVM6"/>
    <mergeCell ref="UVN4:UVN6"/>
    <mergeCell ref="UTV4:UTV6"/>
    <mergeCell ref="UTW4:UTW6"/>
    <mergeCell ref="UTX4:UTX6"/>
    <mergeCell ref="UTY4:UTY6"/>
    <mergeCell ref="UTZ4:UTZ6"/>
    <mergeCell ref="UUN4:UUN6"/>
    <mergeCell ref="UUO4:UUO6"/>
    <mergeCell ref="UUP4:UUP6"/>
    <mergeCell ref="UUQ4:UUQ6"/>
    <mergeCell ref="USY4:USY6"/>
    <mergeCell ref="USZ4:USZ6"/>
    <mergeCell ref="UTA4:UTA6"/>
    <mergeCell ref="UTB4:UTB6"/>
    <mergeCell ref="UTC4:UTC6"/>
    <mergeCell ref="UTQ4:UTQ6"/>
    <mergeCell ref="UTR4:UTR6"/>
    <mergeCell ref="UTS4:UTS6"/>
    <mergeCell ref="UTT4:UTT6"/>
    <mergeCell ref="USB4:USB6"/>
    <mergeCell ref="USC4:USC6"/>
    <mergeCell ref="USD4:USD6"/>
    <mergeCell ref="USE4:USE6"/>
    <mergeCell ref="USF4:USF6"/>
    <mergeCell ref="UST4:UST6"/>
    <mergeCell ref="USU4:USU6"/>
    <mergeCell ref="USV4:USV6"/>
    <mergeCell ref="USW4:USW6"/>
    <mergeCell ref="UYG4:UYG6"/>
    <mergeCell ref="UYH4:UYH6"/>
    <mergeCell ref="UYI4:UYI6"/>
    <mergeCell ref="UYJ4:UYJ6"/>
    <mergeCell ref="UYK4:UYK6"/>
    <mergeCell ref="UYY4:UYY6"/>
    <mergeCell ref="UYZ4:UYZ6"/>
    <mergeCell ref="UZA4:UZA6"/>
    <mergeCell ref="UZB4:UZB6"/>
    <mergeCell ref="UXJ4:UXJ6"/>
    <mergeCell ref="UXK4:UXK6"/>
    <mergeCell ref="UXL4:UXL6"/>
    <mergeCell ref="UXM4:UXM6"/>
    <mergeCell ref="UXN4:UXN6"/>
    <mergeCell ref="UYB4:UYB6"/>
    <mergeCell ref="UYC4:UYC6"/>
    <mergeCell ref="UYD4:UYD6"/>
    <mergeCell ref="UYE4:UYE6"/>
    <mergeCell ref="UWM4:UWM6"/>
    <mergeCell ref="UWN4:UWN6"/>
    <mergeCell ref="UWO4:UWO6"/>
    <mergeCell ref="UWP4:UWP6"/>
    <mergeCell ref="UWQ4:UWQ6"/>
    <mergeCell ref="UXE4:UXE6"/>
    <mergeCell ref="UXF4:UXF6"/>
    <mergeCell ref="UXG4:UXG6"/>
    <mergeCell ref="UXH4:UXH6"/>
    <mergeCell ref="UVP4:UVP6"/>
    <mergeCell ref="UVQ4:UVQ6"/>
    <mergeCell ref="UVR4:UVR6"/>
    <mergeCell ref="UVS4:UVS6"/>
    <mergeCell ref="UVT4:UVT6"/>
    <mergeCell ref="UWH4:UWH6"/>
    <mergeCell ref="UWI4:UWI6"/>
    <mergeCell ref="UWJ4:UWJ6"/>
    <mergeCell ref="UWK4:UWK6"/>
    <mergeCell ref="VBU4:VBU6"/>
    <mergeCell ref="VBV4:VBV6"/>
    <mergeCell ref="VBW4:VBW6"/>
    <mergeCell ref="VBX4:VBX6"/>
    <mergeCell ref="VBY4:VBY6"/>
    <mergeCell ref="VCM4:VCM6"/>
    <mergeCell ref="VCN4:VCN6"/>
    <mergeCell ref="VCO4:VCO6"/>
    <mergeCell ref="VCP4:VCP6"/>
    <mergeCell ref="VAX4:VAX6"/>
    <mergeCell ref="VAY4:VAY6"/>
    <mergeCell ref="VAZ4:VAZ6"/>
    <mergeCell ref="VBA4:VBA6"/>
    <mergeCell ref="VBB4:VBB6"/>
    <mergeCell ref="VBP4:VBP6"/>
    <mergeCell ref="VBQ4:VBQ6"/>
    <mergeCell ref="VBR4:VBR6"/>
    <mergeCell ref="VBS4:VBS6"/>
    <mergeCell ref="VAA4:VAA6"/>
    <mergeCell ref="VAB4:VAB6"/>
    <mergeCell ref="VAC4:VAC6"/>
    <mergeCell ref="VAD4:VAD6"/>
    <mergeCell ref="VAE4:VAE6"/>
    <mergeCell ref="VAS4:VAS6"/>
    <mergeCell ref="VAT4:VAT6"/>
    <mergeCell ref="VAU4:VAU6"/>
    <mergeCell ref="VAV4:VAV6"/>
    <mergeCell ref="UZD4:UZD6"/>
    <mergeCell ref="UZE4:UZE6"/>
    <mergeCell ref="UZF4:UZF6"/>
    <mergeCell ref="UZG4:UZG6"/>
    <mergeCell ref="UZH4:UZH6"/>
    <mergeCell ref="UZV4:UZV6"/>
    <mergeCell ref="UZW4:UZW6"/>
    <mergeCell ref="UZX4:UZX6"/>
    <mergeCell ref="UZY4:UZY6"/>
    <mergeCell ref="VFI4:VFI6"/>
    <mergeCell ref="VFJ4:VFJ6"/>
    <mergeCell ref="VFK4:VFK6"/>
    <mergeCell ref="VFL4:VFL6"/>
    <mergeCell ref="VFM4:VFM6"/>
    <mergeCell ref="VGA4:VGA6"/>
    <mergeCell ref="VGB4:VGB6"/>
    <mergeCell ref="VGC4:VGC6"/>
    <mergeCell ref="VGD4:VGD6"/>
    <mergeCell ref="VEL4:VEL6"/>
    <mergeCell ref="VEM4:VEM6"/>
    <mergeCell ref="VEN4:VEN6"/>
    <mergeCell ref="VEO4:VEO6"/>
    <mergeCell ref="VEP4:VEP6"/>
    <mergeCell ref="VFD4:VFD6"/>
    <mergeCell ref="VFE4:VFE6"/>
    <mergeCell ref="VFF4:VFF6"/>
    <mergeCell ref="VFG4:VFG6"/>
    <mergeCell ref="VDO4:VDO6"/>
    <mergeCell ref="VDP4:VDP6"/>
    <mergeCell ref="VDQ4:VDQ6"/>
    <mergeCell ref="VDR4:VDR6"/>
    <mergeCell ref="VDS4:VDS6"/>
    <mergeCell ref="VEG4:VEG6"/>
    <mergeCell ref="VEH4:VEH6"/>
    <mergeCell ref="VEI4:VEI6"/>
    <mergeCell ref="VEJ4:VEJ6"/>
    <mergeCell ref="VCR4:VCR6"/>
    <mergeCell ref="VCS4:VCS6"/>
    <mergeCell ref="VCT4:VCT6"/>
    <mergeCell ref="VCU4:VCU6"/>
    <mergeCell ref="VCV4:VCV6"/>
    <mergeCell ref="VDJ4:VDJ6"/>
    <mergeCell ref="VDK4:VDK6"/>
    <mergeCell ref="VDL4:VDL6"/>
    <mergeCell ref="VDM4:VDM6"/>
    <mergeCell ref="VIW4:VIW6"/>
    <mergeCell ref="VIX4:VIX6"/>
    <mergeCell ref="VIY4:VIY6"/>
    <mergeCell ref="VIZ4:VIZ6"/>
    <mergeCell ref="VJA4:VJA6"/>
    <mergeCell ref="VJO4:VJO6"/>
    <mergeCell ref="VJP4:VJP6"/>
    <mergeCell ref="VJQ4:VJQ6"/>
    <mergeCell ref="VJR4:VJR6"/>
    <mergeCell ref="VHZ4:VHZ6"/>
    <mergeCell ref="VIA4:VIA6"/>
    <mergeCell ref="VIB4:VIB6"/>
    <mergeCell ref="VIC4:VIC6"/>
    <mergeCell ref="VID4:VID6"/>
    <mergeCell ref="VIR4:VIR6"/>
    <mergeCell ref="VIS4:VIS6"/>
    <mergeCell ref="VIT4:VIT6"/>
    <mergeCell ref="VIU4:VIU6"/>
    <mergeCell ref="VHC4:VHC6"/>
    <mergeCell ref="VHD4:VHD6"/>
    <mergeCell ref="VHE4:VHE6"/>
    <mergeCell ref="VHF4:VHF6"/>
    <mergeCell ref="VHG4:VHG6"/>
    <mergeCell ref="VHU4:VHU6"/>
    <mergeCell ref="VHV4:VHV6"/>
    <mergeCell ref="VHW4:VHW6"/>
    <mergeCell ref="VHX4:VHX6"/>
    <mergeCell ref="VGF4:VGF6"/>
    <mergeCell ref="VGG4:VGG6"/>
    <mergeCell ref="VGH4:VGH6"/>
    <mergeCell ref="VGI4:VGI6"/>
    <mergeCell ref="VGJ4:VGJ6"/>
    <mergeCell ref="VGX4:VGX6"/>
    <mergeCell ref="VGY4:VGY6"/>
    <mergeCell ref="VGZ4:VGZ6"/>
    <mergeCell ref="VHA4:VHA6"/>
    <mergeCell ref="VMK4:VMK6"/>
    <mergeCell ref="VML4:VML6"/>
    <mergeCell ref="VMM4:VMM6"/>
    <mergeCell ref="VMN4:VMN6"/>
    <mergeCell ref="VMO4:VMO6"/>
    <mergeCell ref="VNC4:VNC6"/>
    <mergeCell ref="VND4:VND6"/>
    <mergeCell ref="VNE4:VNE6"/>
    <mergeCell ref="VNF4:VNF6"/>
    <mergeCell ref="VLN4:VLN6"/>
    <mergeCell ref="VLO4:VLO6"/>
    <mergeCell ref="VLP4:VLP6"/>
    <mergeCell ref="VLQ4:VLQ6"/>
    <mergeCell ref="VLR4:VLR6"/>
    <mergeCell ref="VMF4:VMF6"/>
    <mergeCell ref="VMG4:VMG6"/>
    <mergeCell ref="VMH4:VMH6"/>
    <mergeCell ref="VMI4:VMI6"/>
    <mergeCell ref="VKQ4:VKQ6"/>
    <mergeCell ref="VKR4:VKR6"/>
    <mergeCell ref="VKS4:VKS6"/>
    <mergeCell ref="VKT4:VKT6"/>
    <mergeCell ref="VKU4:VKU6"/>
    <mergeCell ref="VLI4:VLI6"/>
    <mergeCell ref="VLJ4:VLJ6"/>
    <mergeCell ref="VLK4:VLK6"/>
    <mergeCell ref="VLL4:VLL6"/>
    <mergeCell ref="VJT4:VJT6"/>
    <mergeCell ref="VJU4:VJU6"/>
    <mergeCell ref="VJV4:VJV6"/>
    <mergeCell ref="VJW4:VJW6"/>
    <mergeCell ref="VJX4:VJX6"/>
    <mergeCell ref="VKL4:VKL6"/>
    <mergeCell ref="VKM4:VKM6"/>
    <mergeCell ref="VKN4:VKN6"/>
    <mergeCell ref="VKO4:VKO6"/>
    <mergeCell ref="VPY4:VPY6"/>
    <mergeCell ref="VPZ4:VPZ6"/>
    <mergeCell ref="VQA4:VQA6"/>
    <mergeCell ref="VQB4:VQB6"/>
    <mergeCell ref="VQC4:VQC6"/>
    <mergeCell ref="VQQ4:VQQ6"/>
    <mergeCell ref="VQR4:VQR6"/>
    <mergeCell ref="VQS4:VQS6"/>
    <mergeCell ref="VQT4:VQT6"/>
    <mergeCell ref="VPB4:VPB6"/>
    <mergeCell ref="VPC4:VPC6"/>
    <mergeCell ref="VPD4:VPD6"/>
    <mergeCell ref="VPE4:VPE6"/>
    <mergeCell ref="VPF4:VPF6"/>
    <mergeCell ref="VPT4:VPT6"/>
    <mergeCell ref="VPU4:VPU6"/>
    <mergeCell ref="VPV4:VPV6"/>
    <mergeCell ref="VPW4:VPW6"/>
    <mergeCell ref="VOE4:VOE6"/>
    <mergeCell ref="VOF4:VOF6"/>
    <mergeCell ref="VOG4:VOG6"/>
    <mergeCell ref="VOH4:VOH6"/>
    <mergeCell ref="VOI4:VOI6"/>
    <mergeCell ref="VOW4:VOW6"/>
    <mergeCell ref="VOX4:VOX6"/>
    <mergeCell ref="VOY4:VOY6"/>
    <mergeCell ref="VOZ4:VOZ6"/>
    <mergeCell ref="VNH4:VNH6"/>
    <mergeCell ref="VNI4:VNI6"/>
    <mergeCell ref="VNJ4:VNJ6"/>
    <mergeCell ref="VNK4:VNK6"/>
    <mergeCell ref="VNL4:VNL6"/>
    <mergeCell ref="VNZ4:VNZ6"/>
    <mergeCell ref="VOA4:VOA6"/>
    <mergeCell ref="VOB4:VOB6"/>
    <mergeCell ref="VOC4:VOC6"/>
    <mergeCell ref="VTM4:VTM6"/>
    <mergeCell ref="VTN4:VTN6"/>
    <mergeCell ref="VTO4:VTO6"/>
    <mergeCell ref="VTP4:VTP6"/>
    <mergeCell ref="VTQ4:VTQ6"/>
    <mergeCell ref="VUE4:VUE6"/>
    <mergeCell ref="VUF4:VUF6"/>
    <mergeCell ref="VUG4:VUG6"/>
    <mergeCell ref="VUH4:VUH6"/>
    <mergeCell ref="VSP4:VSP6"/>
    <mergeCell ref="VSQ4:VSQ6"/>
    <mergeCell ref="VSR4:VSR6"/>
    <mergeCell ref="VSS4:VSS6"/>
    <mergeCell ref="VST4:VST6"/>
    <mergeCell ref="VTH4:VTH6"/>
    <mergeCell ref="VTI4:VTI6"/>
    <mergeCell ref="VTJ4:VTJ6"/>
    <mergeCell ref="VTK4:VTK6"/>
    <mergeCell ref="VRS4:VRS6"/>
    <mergeCell ref="VRT4:VRT6"/>
    <mergeCell ref="VRU4:VRU6"/>
    <mergeCell ref="VRV4:VRV6"/>
    <mergeCell ref="VRW4:VRW6"/>
    <mergeCell ref="VSK4:VSK6"/>
    <mergeCell ref="VSL4:VSL6"/>
    <mergeCell ref="VSM4:VSM6"/>
    <mergeCell ref="VSN4:VSN6"/>
    <mergeCell ref="VQV4:VQV6"/>
    <mergeCell ref="VQW4:VQW6"/>
    <mergeCell ref="VQX4:VQX6"/>
    <mergeCell ref="VQY4:VQY6"/>
    <mergeCell ref="VQZ4:VQZ6"/>
    <mergeCell ref="VRN4:VRN6"/>
    <mergeCell ref="VRO4:VRO6"/>
    <mergeCell ref="VRP4:VRP6"/>
    <mergeCell ref="VRQ4:VRQ6"/>
    <mergeCell ref="VXA4:VXA6"/>
    <mergeCell ref="VXB4:VXB6"/>
    <mergeCell ref="VXC4:VXC6"/>
    <mergeCell ref="VXD4:VXD6"/>
    <mergeCell ref="VXE4:VXE6"/>
    <mergeCell ref="VXS4:VXS6"/>
    <mergeCell ref="VXT4:VXT6"/>
    <mergeCell ref="VXU4:VXU6"/>
    <mergeCell ref="VXV4:VXV6"/>
    <mergeCell ref="VWD4:VWD6"/>
    <mergeCell ref="VWE4:VWE6"/>
    <mergeCell ref="VWF4:VWF6"/>
    <mergeCell ref="VWG4:VWG6"/>
    <mergeCell ref="VWH4:VWH6"/>
    <mergeCell ref="VWV4:VWV6"/>
    <mergeCell ref="VWW4:VWW6"/>
    <mergeCell ref="VWX4:VWX6"/>
    <mergeCell ref="VWY4:VWY6"/>
    <mergeCell ref="VVG4:VVG6"/>
    <mergeCell ref="VVH4:VVH6"/>
    <mergeCell ref="VVI4:VVI6"/>
    <mergeCell ref="VVJ4:VVJ6"/>
    <mergeCell ref="VVK4:VVK6"/>
    <mergeCell ref="VVY4:VVY6"/>
    <mergeCell ref="VVZ4:VVZ6"/>
    <mergeCell ref="VWA4:VWA6"/>
    <mergeCell ref="VWB4:VWB6"/>
    <mergeCell ref="VUJ4:VUJ6"/>
    <mergeCell ref="VUK4:VUK6"/>
    <mergeCell ref="VUL4:VUL6"/>
    <mergeCell ref="VUM4:VUM6"/>
    <mergeCell ref="VUN4:VUN6"/>
    <mergeCell ref="VVB4:VVB6"/>
    <mergeCell ref="VVC4:VVC6"/>
    <mergeCell ref="VVD4:VVD6"/>
    <mergeCell ref="VVE4:VVE6"/>
    <mergeCell ref="WAO4:WAO6"/>
    <mergeCell ref="WAP4:WAP6"/>
    <mergeCell ref="WAQ4:WAQ6"/>
    <mergeCell ref="WAR4:WAR6"/>
    <mergeCell ref="WAS4:WAS6"/>
    <mergeCell ref="WBG4:WBG6"/>
    <mergeCell ref="WBH4:WBH6"/>
    <mergeCell ref="WBI4:WBI6"/>
    <mergeCell ref="WBJ4:WBJ6"/>
    <mergeCell ref="VZR4:VZR6"/>
    <mergeCell ref="VZS4:VZS6"/>
    <mergeCell ref="VZT4:VZT6"/>
    <mergeCell ref="VZU4:VZU6"/>
    <mergeCell ref="VZV4:VZV6"/>
    <mergeCell ref="WAJ4:WAJ6"/>
    <mergeCell ref="WAK4:WAK6"/>
    <mergeCell ref="WAL4:WAL6"/>
    <mergeCell ref="WAM4:WAM6"/>
    <mergeCell ref="VYU4:VYU6"/>
    <mergeCell ref="VYV4:VYV6"/>
    <mergeCell ref="VYW4:VYW6"/>
    <mergeCell ref="VYX4:VYX6"/>
    <mergeCell ref="VYY4:VYY6"/>
    <mergeCell ref="VZM4:VZM6"/>
    <mergeCell ref="VZN4:VZN6"/>
    <mergeCell ref="VZO4:VZO6"/>
    <mergeCell ref="VZP4:VZP6"/>
    <mergeCell ref="VXX4:VXX6"/>
    <mergeCell ref="VXY4:VXY6"/>
    <mergeCell ref="VXZ4:VXZ6"/>
    <mergeCell ref="VYA4:VYA6"/>
    <mergeCell ref="VYB4:VYB6"/>
    <mergeCell ref="VYP4:VYP6"/>
    <mergeCell ref="VYQ4:VYQ6"/>
    <mergeCell ref="VYR4:VYR6"/>
    <mergeCell ref="VYS4:VYS6"/>
    <mergeCell ref="WEC4:WEC6"/>
    <mergeCell ref="WED4:WED6"/>
    <mergeCell ref="WEE4:WEE6"/>
    <mergeCell ref="WEF4:WEF6"/>
    <mergeCell ref="WEG4:WEG6"/>
    <mergeCell ref="WEU4:WEU6"/>
    <mergeCell ref="WEV4:WEV6"/>
    <mergeCell ref="WEW4:WEW6"/>
    <mergeCell ref="WEX4:WEX6"/>
    <mergeCell ref="WDF4:WDF6"/>
    <mergeCell ref="WDG4:WDG6"/>
    <mergeCell ref="WDH4:WDH6"/>
    <mergeCell ref="WDI4:WDI6"/>
    <mergeCell ref="WDJ4:WDJ6"/>
    <mergeCell ref="WDX4:WDX6"/>
    <mergeCell ref="WDY4:WDY6"/>
    <mergeCell ref="WDZ4:WDZ6"/>
    <mergeCell ref="WEA4:WEA6"/>
    <mergeCell ref="WCI4:WCI6"/>
    <mergeCell ref="WCJ4:WCJ6"/>
    <mergeCell ref="WCK4:WCK6"/>
    <mergeCell ref="WCL4:WCL6"/>
    <mergeCell ref="WCM4:WCM6"/>
    <mergeCell ref="WDA4:WDA6"/>
    <mergeCell ref="WDB4:WDB6"/>
    <mergeCell ref="WDC4:WDC6"/>
    <mergeCell ref="WDD4:WDD6"/>
    <mergeCell ref="WBL4:WBL6"/>
    <mergeCell ref="WBM4:WBM6"/>
    <mergeCell ref="WBN4:WBN6"/>
    <mergeCell ref="WBO4:WBO6"/>
    <mergeCell ref="WBP4:WBP6"/>
    <mergeCell ref="WCD4:WCD6"/>
    <mergeCell ref="WCE4:WCE6"/>
    <mergeCell ref="WCF4:WCF6"/>
    <mergeCell ref="WCG4:WCG6"/>
    <mergeCell ref="WHQ4:WHQ6"/>
    <mergeCell ref="WHR4:WHR6"/>
    <mergeCell ref="WHS4:WHS6"/>
    <mergeCell ref="WHT4:WHT6"/>
    <mergeCell ref="WHU4:WHU6"/>
    <mergeCell ref="WII4:WII6"/>
    <mergeCell ref="WIJ4:WIJ6"/>
    <mergeCell ref="WIK4:WIK6"/>
    <mergeCell ref="WIL4:WIL6"/>
    <mergeCell ref="WGT4:WGT6"/>
    <mergeCell ref="WGU4:WGU6"/>
    <mergeCell ref="WGV4:WGV6"/>
    <mergeCell ref="WGW4:WGW6"/>
    <mergeCell ref="WGX4:WGX6"/>
    <mergeCell ref="WHL4:WHL6"/>
    <mergeCell ref="WHM4:WHM6"/>
    <mergeCell ref="WHN4:WHN6"/>
    <mergeCell ref="WHO4:WHO6"/>
    <mergeCell ref="WFW4:WFW6"/>
    <mergeCell ref="WFX4:WFX6"/>
    <mergeCell ref="WFY4:WFY6"/>
    <mergeCell ref="WFZ4:WFZ6"/>
    <mergeCell ref="WGA4:WGA6"/>
    <mergeCell ref="WGO4:WGO6"/>
    <mergeCell ref="WGP4:WGP6"/>
    <mergeCell ref="WGQ4:WGQ6"/>
    <mergeCell ref="WGR4:WGR6"/>
    <mergeCell ref="WEZ4:WEZ6"/>
    <mergeCell ref="WFA4:WFA6"/>
    <mergeCell ref="WFB4:WFB6"/>
    <mergeCell ref="WFC4:WFC6"/>
    <mergeCell ref="WFD4:WFD6"/>
    <mergeCell ref="WFR4:WFR6"/>
    <mergeCell ref="WFS4:WFS6"/>
    <mergeCell ref="WFT4:WFT6"/>
    <mergeCell ref="WFU4:WFU6"/>
    <mergeCell ref="WLE4:WLE6"/>
    <mergeCell ref="WLF4:WLF6"/>
    <mergeCell ref="WLG4:WLG6"/>
    <mergeCell ref="WLH4:WLH6"/>
    <mergeCell ref="WLI4:WLI6"/>
    <mergeCell ref="WLW4:WLW6"/>
    <mergeCell ref="WLX4:WLX6"/>
    <mergeCell ref="WLY4:WLY6"/>
    <mergeCell ref="WLZ4:WLZ6"/>
    <mergeCell ref="WKH4:WKH6"/>
    <mergeCell ref="WKI4:WKI6"/>
    <mergeCell ref="WKJ4:WKJ6"/>
    <mergeCell ref="WKK4:WKK6"/>
    <mergeCell ref="WKL4:WKL6"/>
    <mergeCell ref="WKZ4:WKZ6"/>
    <mergeCell ref="WLA4:WLA6"/>
    <mergeCell ref="WLB4:WLB6"/>
    <mergeCell ref="WLC4:WLC6"/>
    <mergeCell ref="WJK4:WJK6"/>
    <mergeCell ref="WJL4:WJL6"/>
    <mergeCell ref="WJM4:WJM6"/>
    <mergeCell ref="WJN4:WJN6"/>
    <mergeCell ref="WJO4:WJO6"/>
    <mergeCell ref="WKC4:WKC6"/>
    <mergeCell ref="WKD4:WKD6"/>
    <mergeCell ref="WKE4:WKE6"/>
    <mergeCell ref="WKF4:WKF6"/>
    <mergeCell ref="WIN4:WIN6"/>
    <mergeCell ref="WIO4:WIO6"/>
    <mergeCell ref="WIP4:WIP6"/>
    <mergeCell ref="WIQ4:WIQ6"/>
    <mergeCell ref="WIR4:WIR6"/>
    <mergeCell ref="WJF4:WJF6"/>
    <mergeCell ref="WJG4:WJG6"/>
    <mergeCell ref="WJH4:WJH6"/>
    <mergeCell ref="WJI4:WJI6"/>
    <mergeCell ref="WOS4:WOS6"/>
    <mergeCell ref="WOT4:WOT6"/>
    <mergeCell ref="WOU4:WOU6"/>
    <mergeCell ref="WOV4:WOV6"/>
    <mergeCell ref="WOW4:WOW6"/>
    <mergeCell ref="WPK4:WPK6"/>
    <mergeCell ref="WPL4:WPL6"/>
    <mergeCell ref="WPM4:WPM6"/>
    <mergeCell ref="WPN4:WPN6"/>
    <mergeCell ref="WNV4:WNV6"/>
    <mergeCell ref="WNW4:WNW6"/>
    <mergeCell ref="WNX4:WNX6"/>
    <mergeCell ref="WNY4:WNY6"/>
    <mergeCell ref="WNZ4:WNZ6"/>
    <mergeCell ref="WON4:WON6"/>
    <mergeCell ref="WOO4:WOO6"/>
    <mergeCell ref="WOP4:WOP6"/>
    <mergeCell ref="WOQ4:WOQ6"/>
    <mergeCell ref="WMY4:WMY6"/>
    <mergeCell ref="WMZ4:WMZ6"/>
    <mergeCell ref="WNA4:WNA6"/>
    <mergeCell ref="WNB4:WNB6"/>
    <mergeCell ref="WNC4:WNC6"/>
    <mergeCell ref="WNQ4:WNQ6"/>
    <mergeCell ref="WNR4:WNR6"/>
    <mergeCell ref="WNS4:WNS6"/>
    <mergeCell ref="WNT4:WNT6"/>
    <mergeCell ref="WMB4:WMB6"/>
    <mergeCell ref="WMC4:WMC6"/>
    <mergeCell ref="WMD4:WMD6"/>
    <mergeCell ref="WME4:WME6"/>
    <mergeCell ref="WMF4:WMF6"/>
    <mergeCell ref="WMT4:WMT6"/>
    <mergeCell ref="WMU4:WMU6"/>
    <mergeCell ref="WMV4:WMV6"/>
    <mergeCell ref="WMW4:WMW6"/>
    <mergeCell ref="WSG4:WSG6"/>
    <mergeCell ref="WSH4:WSH6"/>
    <mergeCell ref="WSI4:WSI6"/>
    <mergeCell ref="WSJ4:WSJ6"/>
    <mergeCell ref="WSK4:WSK6"/>
    <mergeCell ref="WSY4:WSY6"/>
    <mergeCell ref="WSZ4:WSZ6"/>
    <mergeCell ref="WTA4:WTA6"/>
    <mergeCell ref="WTB4:WTB6"/>
    <mergeCell ref="WRJ4:WRJ6"/>
    <mergeCell ref="WRK4:WRK6"/>
    <mergeCell ref="WRL4:WRL6"/>
    <mergeCell ref="WRM4:WRM6"/>
    <mergeCell ref="WRN4:WRN6"/>
    <mergeCell ref="WSB4:WSB6"/>
    <mergeCell ref="WSC4:WSC6"/>
    <mergeCell ref="WSD4:WSD6"/>
    <mergeCell ref="WSE4:WSE6"/>
    <mergeCell ref="WQM4:WQM6"/>
    <mergeCell ref="WQN4:WQN6"/>
    <mergeCell ref="WQO4:WQO6"/>
    <mergeCell ref="WQP4:WQP6"/>
    <mergeCell ref="WQQ4:WQQ6"/>
    <mergeCell ref="WRE4:WRE6"/>
    <mergeCell ref="WRF4:WRF6"/>
    <mergeCell ref="WRG4:WRG6"/>
    <mergeCell ref="WRH4:WRH6"/>
    <mergeCell ref="WPP4:WPP6"/>
    <mergeCell ref="WPQ4:WPQ6"/>
    <mergeCell ref="WPR4:WPR6"/>
    <mergeCell ref="WPS4:WPS6"/>
    <mergeCell ref="WPT4:WPT6"/>
    <mergeCell ref="WQH4:WQH6"/>
    <mergeCell ref="WQI4:WQI6"/>
    <mergeCell ref="WQJ4:WQJ6"/>
    <mergeCell ref="WQK4:WQK6"/>
    <mergeCell ref="WXJ4:WXJ6"/>
    <mergeCell ref="WXK4:WXK6"/>
    <mergeCell ref="WXL4:WXL6"/>
    <mergeCell ref="WXM4:WXM6"/>
    <mergeCell ref="WVU4:WVU6"/>
    <mergeCell ref="WVV4:WVV6"/>
    <mergeCell ref="WVW4:WVW6"/>
    <mergeCell ref="WVX4:WVX6"/>
    <mergeCell ref="WVY4:WVY6"/>
    <mergeCell ref="WWM4:WWM6"/>
    <mergeCell ref="WWN4:WWN6"/>
    <mergeCell ref="WWO4:WWO6"/>
    <mergeCell ref="WWP4:WWP6"/>
    <mergeCell ref="WUX4:WUX6"/>
    <mergeCell ref="WUY4:WUY6"/>
    <mergeCell ref="WUZ4:WUZ6"/>
    <mergeCell ref="WVA4:WVA6"/>
    <mergeCell ref="WVB4:WVB6"/>
    <mergeCell ref="WVP4:WVP6"/>
    <mergeCell ref="WVQ4:WVQ6"/>
    <mergeCell ref="WVR4:WVR6"/>
    <mergeCell ref="WVS4:WVS6"/>
    <mergeCell ref="WUA4:WUA6"/>
    <mergeCell ref="WUB4:WUB6"/>
    <mergeCell ref="WUC4:WUC6"/>
    <mergeCell ref="WUD4:WUD6"/>
    <mergeCell ref="WUE4:WUE6"/>
    <mergeCell ref="WUS4:WUS6"/>
    <mergeCell ref="WUT4:WUT6"/>
    <mergeCell ref="WUU4:WUU6"/>
    <mergeCell ref="WUV4:WUV6"/>
    <mergeCell ref="WTD4:WTD6"/>
    <mergeCell ref="WTE4:WTE6"/>
    <mergeCell ref="WTF4:WTF6"/>
    <mergeCell ref="WTG4:WTG6"/>
    <mergeCell ref="WTH4:WTH6"/>
    <mergeCell ref="WTV4:WTV6"/>
    <mergeCell ref="WTW4:WTW6"/>
    <mergeCell ref="WTX4:WTX6"/>
    <mergeCell ref="WTY4:WTY6"/>
    <mergeCell ref="XCA4:XCA6"/>
    <mergeCell ref="XCB4:XCB6"/>
    <mergeCell ref="XCC4:XCC6"/>
    <mergeCell ref="XCD4:XCD6"/>
    <mergeCell ref="XCR4:XCR6"/>
    <mergeCell ref="XCS4:XCS6"/>
    <mergeCell ref="XCT4:XCT6"/>
    <mergeCell ref="XCU4:XCU6"/>
    <mergeCell ref="XBC4:XBC6"/>
    <mergeCell ref="XBD4:XBD6"/>
    <mergeCell ref="XBE4:XBE6"/>
    <mergeCell ref="XBF4:XBF6"/>
    <mergeCell ref="FA10:FA12"/>
    <mergeCell ref="FB10:FB12"/>
    <mergeCell ref="FC10:FC12"/>
    <mergeCell ref="FD10:FD12"/>
    <mergeCell ref="FR10:FR12"/>
    <mergeCell ref="FS10:FS12"/>
    <mergeCell ref="XBG4:XBG6"/>
    <mergeCell ref="XBU4:XBU6"/>
    <mergeCell ref="XBV4:XBV6"/>
    <mergeCell ref="XBW4:XBW6"/>
    <mergeCell ref="XBX4:XBX6"/>
    <mergeCell ref="XAF4:XAF6"/>
    <mergeCell ref="XAG4:XAG6"/>
    <mergeCell ref="XAH4:XAH6"/>
    <mergeCell ref="XAI4:XAI6"/>
    <mergeCell ref="XAJ4:XAJ6"/>
    <mergeCell ref="XAX4:XAX6"/>
    <mergeCell ref="XAY4:XAY6"/>
    <mergeCell ref="XAZ4:XAZ6"/>
    <mergeCell ref="XBA4:XBA6"/>
    <mergeCell ref="WZI4:WZI6"/>
    <mergeCell ref="WZJ4:WZJ6"/>
    <mergeCell ref="WZK4:WZK6"/>
    <mergeCell ref="WZL4:WZL6"/>
    <mergeCell ref="WZM4:WZM6"/>
    <mergeCell ref="XAA4:XAA6"/>
    <mergeCell ref="XAB4:XAB6"/>
    <mergeCell ref="XAC4:XAC6"/>
    <mergeCell ref="XAD4:XAD6"/>
    <mergeCell ref="WYL4:WYL6"/>
    <mergeCell ref="WYM4:WYM6"/>
    <mergeCell ref="WYN4:WYN6"/>
    <mergeCell ref="WYO4:WYO6"/>
    <mergeCell ref="WYP4:WYP6"/>
    <mergeCell ref="WZD4:WZD6"/>
    <mergeCell ref="WZE4:WZE6"/>
    <mergeCell ref="WZF4:WZF6"/>
    <mergeCell ref="WZG4:WZG6"/>
    <mergeCell ref="WXO4:WXO6"/>
    <mergeCell ref="WXP4:WXP6"/>
    <mergeCell ref="WXQ4:WXQ6"/>
    <mergeCell ref="WXR4:WXR6"/>
    <mergeCell ref="WXS4:WXS6"/>
    <mergeCell ref="WYG4:WYG6"/>
    <mergeCell ref="WYH4:WYH6"/>
    <mergeCell ref="WYI4:WYI6"/>
    <mergeCell ref="WYJ4:WYJ6"/>
    <mergeCell ref="WWR4:WWR6"/>
    <mergeCell ref="WWS4:WWS6"/>
    <mergeCell ref="WWT4:WWT6"/>
    <mergeCell ref="WWU4:WWU6"/>
    <mergeCell ref="WWV4:WWV6"/>
    <mergeCell ref="XEQ4:XEQ6"/>
    <mergeCell ref="XER4:XER6"/>
    <mergeCell ref="XES4:XES6"/>
    <mergeCell ref="XET4:XET6"/>
    <mergeCell ref="XEU4:XEU6"/>
    <mergeCell ref="T10:T12"/>
    <mergeCell ref="U10:U12"/>
    <mergeCell ref="V10:V12"/>
    <mergeCell ref="AJ10:AJ12"/>
    <mergeCell ref="AK10:AK12"/>
    <mergeCell ref="AL10:AL12"/>
    <mergeCell ref="AM10:AM12"/>
    <mergeCell ref="AO10:AO12"/>
    <mergeCell ref="AP10:AP12"/>
    <mergeCell ref="AQ10:AQ12"/>
    <mergeCell ref="AR10:AR12"/>
    <mergeCell ref="AS10:AS12"/>
    <mergeCell ref="BG10:BG12"/>
    <mergeCell ref="BH10:BH12"/>
    <mergeCell ref="BI10:BI12"/>
    <mergeCell ref="BJ10:BJ12"/>
    <mergeCell ref="BL10:BL12"/>
    <mergeCell ref="XDT4:XDT6"/>
    <mergeCell ref="XDU4:XDU6"/>
    <mergeCell ref="XDV4:XDV6"/>
    <mergeCell ref="XDW4:XDW6"/>
    <mergeCell ref="XDX4:XDX6"/>
    <mergeCell ref="XEL4:XEL6"/>
    <mergeCell ref="XEM4:XEM6"/>
    <mergeCell ref="XEN4:XEN6"/>
    <mergeCell ref="XEO4:XEO6"/>
    <mergeCell ref="XCW4:XCW6"/>
    <mergeCell ref="XCX4:XCX6"/>
    <mergeCell ref="XCY4:XCY6"/>
    <mergeCell ref="XCZ4:XCZ6"/>
    <mergeCell ref="XDA4:XDA6"/>
    <mergeCell ref="XDO4:XDO6"/>
    <mergeCell ref="XDP4:XDP6"/>
    <mergeCell ref="HR10:HR12"/>
    <mergeCell ref="HS10:HS12"/>
    <mergeCell ref="HT10:HT12"/>
    <mergeCell ref="HU10:HU12"/>
    <mergeCell ref="II10:II12"/>
    <mergeCell ref="IJ10:IJ12"/>
    <mergeCell ref="IK10:IK12"/>
    <mergeCell ref="IL10:IL12"/>
    <mergeCell ref="IN10:IN12"/>
    <mergeCell ref="GU10:GU12"/>
    <mergeCell ref="GV10:GV12"/>
    <mergeCell ref="GW10:GW12"/>
    <mergeCell ref="GX10:GX12"/>
    <mergeCell ref="HL10:HL12"/>
    <mergeCell ref="HM10:HM12"/>
    <mergeCell ref="HN10:HN12"/>
    <mergeCell ref="HO10:HO12"/>
    <mergeCell ref="HQ10:HQ12"/>
    <mergeCell ref="FX10:FX12"/>
    <mergeCell ref="FY10:FY12"/>
    <mergeCell ref="XDQ4:XDQ6"/>
    <mergeCell ref="XDR4:XDR6"/>
    <mergeCell ref="XBZ4:XBZ6"/>
    <mergeCell ref="FZ10:FZ12"/>
    <mergeCell ref="GA10:GA12"/>
    <mergeCell ref="GO10:GO12"/>
    <mergeCell ref="MC10:MC12"/>
    <mergeCell ref="MD10:MD12"/>
    <mergeCell ref="ME10:ME12"/>
    <mergeCell ref="MF10:MF12"/>
    <mergeCell ref="MT10:MT12"/>
    <mergeCell ref="MU10:MU12"/>
    <mergeCell ref="MV10:MV12"/>
    <mergeCell ref="MW10:MW12"/>
    <mergeCell ref="MY10:MY12"/>
    <mergeCell ref="GP10:GP12"/>
    <mergeCell ref="GQ10:GQ12"/>
    <mergeCell ref="GR10:GR12"/>
    <mergeCell ref="GT10:GT12"/>
    <mergeCell ref="FT10:FT12"/>
    <mergeCell ref="FU10:FU12"/>
    <mergeCell ref="FW10:FW12"/>
    <mergeCell ref="ED10:ED12"/>
    <mergeCell ref="EE10:EE12"/>
    <mergeCell ref="EF10:EF12"/>
    <mergeCell ref="EG10:EG12"/>
    <mergeCell ref="EU10:EU12"/>
    <mergeCell ref="EV10:EV12"/>
    <mergeCell ref="EW10:EW12"/>
    <mergeCell ref="EX10:EX12"/>
    <mergeCell ref="EZ10:EZ12"/>
    <mergeCell ref="LF10:LF12"/>
    <mergeCell ref="LG10:LG12"/>
    <mergeCell ref="LH10:LH12"/>
    <mergeCell ref="LI10:LI12"/>
    <mergeCell ref="LW10:LW12"/>
    <mergeCell ref="LX10:LX12"/>
    <mergeCell ref="LY10:LY12"/>
    <mergeCell ref="LZ10:LZ12"/>
    <mergeCell ref="MB10:MB12"/>
    <mergeCell ref="KI10:KI12"/>
    <mergeCell ref="KJ10:KJ12"/>
    <mergeCell ref="KK10:KK12"/>
    <mergeCell ref="KL10:KL12"/>
    <mergeCell ref="KZ10:KZ12"/>
    <mergeCell ref="LA10:LA12"/>
    <mergeCell ref="LB10:LB12"/>
    <mergeCell ref="LC10:LC12"/>
    <mergeCell ref="LE10:LE12"/>
    <mergeCell ref="JL10:JL12"/>
    <mergeCell ref="JM10:JM12"/>
    <mergeCell ref="JN10:JN12"/>
    <mergeCell ref="JO10:JO12"/>
    <mergeCell ref="KC10:KC12"/>
    <mergeCell ref="KD10:KD12"/>
    <mergeCell ref="KE10:KE12"/>
    <mergeCell ref="KF10:KF12"/>
    <mergeCell ref="KH10:KH12"/>
    <mergeCell ref="IR10:IR12"/>
    <mergeCell ref="JF10:JF12"/>
    <mergeCell ref="JG10:JG12"/>
    <mergeCell ref="JH10:JH12"/>
    <mergeCell ref="JI10:JI12"/>
    <mergeCell ref="JK10:JK12"/>
    <mergeCell ref="IO10:IO12"/>
    <mergeCell ref="IP10:IP12"/>
    <mergeCell ref="IQ10:IQ12"/>
    <mergeCell ref="PQ10:PQ12"/>
    <mergeCell ref="PR10:PR12"/>
    <mergeCell ref="PS10:PS12"/>
    <mergeCell ref="PT10:PT12"/>
    <mergeCell ref="QH10:QH12"/>
    <mergeCell ref="QI10:QI12"/>
    <mergeCell ref="QJ10:QJ12"/>
    <mergeCell ref="QK10:QK12"/>
    <mergeCell ref="QM10:QM12"/>
    <mergeCell ref="OT10:OT12"/>
    <mergeCell ref="OU10:OU12"/>
    <mergeCell ref="OV10:OV12"/>
    <mergeCell ref="OW10:OW12"/>
    <mergeCell ref="PK10:PK12"/>
    <mergeCell ref="PL10:PL12"/>
    <mergeCell ref="PM10:PM12"/>
    <mergeCell ref="PN10:PN12"/>
    <mergeCell ref="PP10:PP12"/>
    <mergeCell ref="NW10:NW12"/>
    <mergeCell ref="NX10:NX12"/>
    <mergeCell ref="NY10:NY12"/>
    <mergeCell ref="NZ10:NZ12"/>
    <mergeCell ref="ON10:ON12"/>
    <mergeCell ref="OO10:OO12"/>
    <mergeCell ref="OP10:OP12"/>
    <mergeCell ref="OQ10:OQ12"/>
    <mergeCell ref="OS10:OS12"/>
    <mergeCell ref="MZ10:MZ12"/>
    <mergeCell ref="NA10:NA12"/>
    <mergeCell ref="NB10:NB12"/>
    <mergeCell ref="NC10:NC12"/>
    <mergeCell ref="NQ10:NQ12"/>
    <mergeCell ref="NR10:NR12"/>
    <mergeCell ref="NS10:NS12"/>
    <mergeCell ref="NT10:NT12"/>
    <mergeCell ref="NV10:NV12"/>
    <mergeCell ref="TE10:TE12"/>
    <mergeCell ref="TF10:TF12"/>
    <mergeCell ref="TG10:TG12"/>
    <mergeCell ref="TH10:TH12"/>
    <mergeCell ref="TV10:TV12"/>
    <mergeCell ref="TW10:TW12"/>
    <mergeCell ref="TX10:TX12"/>
    <mergeCell ref="TY10:TY12"/>
    <mergeCell ref="UA10:UA12"/>
    <mergeCell ref="SH10:SH12"/>
    <mergeCell ref="SI10:SI12"/>
    <mergeCell ref="SJ10:SJ12"/>
    <mergeCell ref="SK10:SK12"/>
    <mergeCell ref="SY10:SY12"/>
    <mergeCell ref="SZ10:SZ12"/>
    <mergeCell ref="TA10:TA12"/>
    <mergeCell ref="TB10:TB12"/>
    <mergeCell ref="TD10:TD12"/>
    <mergeCell ref="RK10:RK12"/>
    <mergeCell ref="RL10:RL12"/>
    <mergeCell ref="RM10:RM12"/>
    <mergeCell ref="RN10:RN12"/>
    <mergeCell ref="SB10:SB12"/>
    <mergeCell ref="SC10:SC12"/>
    <mergeCell ref="SD10:SD12"/>
    <mergeCell ref="SE10:SE12"/>
    <mergeCell ref="SG10:SG12"/>
    <mergeCell ref="QN10:QN12"/>
    <mergeCell ref="QO10:QO12"/>
    <mergeCell ref="QP10:QP12"/>
    <mergeCell ref="QQ10:QQ12"/>
    <mergeCell ref="RE10:RE12"/>
    <mergeCell ref="RF10:RF12"/>
    <mergeCell ref="RG10:RG12"/>
    <mergeCell ref="RH10:RH12"/>
    <mergeCell ref="RJ10:RJ12"/>
    <mergeCell ref="WS10:WS12"/>
    <mergeCell ref="WT10:WT12"/>
    <mergeCell ref="WU10:WU12"/>
    <mergeCell ref="WV10:WV12"/>
    <mergeCell ref="XJ10:XJ12"/>
    <mergeCell ref="XK10:XK12"/>
    <mergeCell ref="XL10:XL12"/>
    <mergeCell ref="XM10:XM12"/>
    <mergeCell ref="XO10:XO12"/>
    <mergeCell ref="VV10:VV12"/>
    <mergeCell ref="VW10:VW12"/>
    <mergeCell ref="VX10:VX12"/>
    <mergeCell ref="VY10:VY12"/>
    <mergeCell ref="WM10:WM12"/>
    <mergeCell ref="WN10:WN12"/>
    <mergeCell ref="WO10:WO12"/>
    <mergeCell ref="WP10:WP12"/>
    <mergeCell ref="WR10:WR12"/>
    <mergeCell ref="UY10:UY12"/>
    <mergeCell ref="UZ10:UZ12"/>
    <mergeCell ref="VA10:VA12"/>
    <mergeCell ref="VB10:VB12"/>
    <mergeCell ref="VP10:VP12"/>
    <mergeCell ref="VQ10:VQ12"/>
    <mergeCell ref="VR10:VR12"/>
    <mergeCell ref="VS10:VS12"/>
    <mergeCell ref="VU10:VU12"/>
    <mergeCell ref="UB10:UB12"/>
    <mergeCell ref="UC10:UC12"/>
    <mergeCell ref="UD10:UD12"/>
    <mergeCell ref="UE10:UE12"/>
    <mergeCell ref="US10:US12"/>
    <mergeCell ref="UT10:UT12"/>
    <mergeCell ref="UU10:UU12"/>
    <mergeCell ref="UV10:UV12"/>
    <mergeCell ref="UX10:UX12"/>
    <mergeCell ref="AAG10:AAG12"/>
    <mergeCell ref="AAH10:AAH12"/>
    <mergeCell ref="AAI10:AAI12"/>
    <mergeCell ref="AAJ10:AAJ12"/>
    <mergeCell ref="AAX10:AAX12"/>
    <mergeCell ref="AAY10:AAY12"/>
    <mergeCell ref="AAZ10:AAZ12"/>
    <mergeCell ref="ABA10:ABA12"/>
    <mergeCell ref="ABC10:ABC12"/>
    <mergeCell ref="ZJ10:ZJ12"/>
    <mergeCell ref="ZK10:ZK12"/>
    <mergeCell ref="ZL10:ZL12"/>
    <mergeCell ref="ZM10:ZM12"/>
    <mergeCell ref="AAA10:AAA12"/>
    <mergeCell ref="AAB10:AAB12"/>
    <mergeCell ref="AAC10:AAC12"/>
    <mergeCell ref="AAD10:AAD12"/>
    <mergeCell ref="AAF10:AAF12"/>
    <mergeCell ref="YM10:YM12"/>
    <mergeCell ref="YN10:YN12"/>
    <mergeCell ref="YO10:YO12"/>
    <mergeCell ref="YP10:YP12"/>
    <mergeCell ref="ZD10:ZD12"/>
    <mergeCell ref="ZE10:ZE12"/>
    <mergeCell ref="ZF10:ZF12"/>
    <mergeCell ref="ZG10:ZG12"/>
    <mergeCell ref="ZI10:ZI12"/>
    <mergeCell ref="XP10:XP12"/>
    <mergeCell ref="XQ10:XQ12"/>
    <mergeCell ref="XR10:XR12"/>
    <mergeCell ref="XS10:XS12"/>
    <mergeCell ref="YG10:YG12"/>
    <mergeCell ref="YH10:YH12"/>
    <mergeCell ref="YI10:YI12"/>
    <mergeCell ref="YJ10:YJ12"/>
    <mergeCell ref="YL10:YL12"/>
    <mergeCell ref="ADU10:ADU12"/>
    <mergeCell ref="ADV10:ADV12"/>
    <mergeCell ref="ADW10:ADW12"/>
    <mergeCell ref="ADX10:ADX12"/>
    <mergeCell ref="AEL10:AEL12"/>
    <mergeCell ref="AEM10:AEM12"/>
    <mergeCell ref="AEN10:AEN12"/>
    <mergeCell ref="AEO10:AEO12"/>
    <mergeCell ref="AEQ10:AEQ12"/>
    <mergeCell ref="ACX10:ACX12"/>
    <mergeCell ref="ACY10:ACY12"/>
    <mergeCell ref="ACZ10:ACZ12"/>
    <mergeCell ref="ADA10:ADA12"/>
    <mergeCell ref="ADO10:ADO12"/>
    <mergeCell ref="ADP10:ADP12"/>
    <mergeCell ref="ADQ10:ADQ12"/>
    <mergeCell ref="ADR10:ADR12"/>
    <mergeCell ref="ADT10:ADT12"/>
    <mergeCell ref="ACA10:ACA12"/>
    <mergeCell ref="ACB10:ACB12"/>
    <mergeCell ref="ACC10:ACC12"/>
    <mergeCell ref="ACD10:ACD12"/>
    <mergeCell ref="ACR10:ACR12"/>
    <mergeCell ref="ACS10:ACS12"/>
    <mergeCell ref="ACT10:ACT12"/>
    <mergeCell ref="ACU10:ACU12"/>
    <mergeCell ref="ACW10:ACW12"/>
    <mergeCell ref="ABD10:ABD12"/>
    <mergeCell ref="ABE10:ABE12"/>
    <mergeCell ref="ABF10:ABF12"/>
    <mergeCell ref="ABG10:ABG12"/>
    <mergeCell ref="ABU10:ABU12"/>
    <mergeCell ref="ABV10:ABV12"/>
    <mergeCell ref="ABW10:ABW12"/>
    <mergeCell ref="ABX10:ABX12"/>
    <mergeCell ref="ABZ10:ABZ12"/>
    <mergeCell ref="AHI10:AHI12"/>
    <mergeCell ref="AHJ10:AHJ12"/>
    <mergeCell ref="AHK10:AHK12"/>
    <mergeCell ref="AHL10:AHL12"/>
    <mergeCell ref="AHZ10:AHZ12"/>
    <mergeCell ref="AIA10:AIA12"/>
    <mergeCell ref="AIB10:AIB12"/>
    <mergeCell ref="AIC10:AIC12"/>
    <mergeCell ref="AIE10:AIE12"/>
    <mergeCell ref="AGL10:AGL12"/>
    <mergeCell ref="AGM10:AGM12"/>
    <mergeCell ref="AGN10:AGN12"/>
    <mergeCell ref="AGO10:AGO12"/>
    <mergeCell ref="AHC10:AHC12"/>
    <mergeCell ref="AHD10:AHD12"/>
    <mergeCell ref="AHE10:AHE12"/>
    <mergeCell ref="AHF10:AHF12"/>
    <mergeCell ref="AHH10:AHH12"/>
    <mergeCell ref="AFO10:AFO12"/>
    <mergeCell ref="AFP10:AFP12"/>
    <mergeCell ref="AFQ10:AFQ12"/>
    <mergeCell ref="AFR10:AFR12"/>
    <mergeCell ref="AGF10:AGF12"/>
    <mergeCell ref="AGG10:AGG12"/>
    <mergeCell ref="AGH10:AGH12"/>
    <mergeCell ref="AGI10:AGI12"/>
    <mergeCell ref="AGK10:AGK12"/>
    <mergeCell ref="AER10:AER12"/>
    <mergeCell ref="AES10:AES12"/>
    <mergeCell ref="AET10:AET12"/>
    <mergeCell ref="AEU10:AEU12"/>
    <mergeCell ref="AFI10:AFI12"/>
    <mergeCell ref="AFJ10:AFJ12"/>
    <mergeCell ref="AFK10:AFK12"/>
    <mergeCell ref="AFL10:AFL12"/>
    <mergeCell ref="AFN10:AFN12"/>
    <mergeCell ref="AKW10:AKW12"/>
    <mergeCell ref="AKX10:AKX12"/>
    <mergeCell ref="AKY10:AKY12"/>
    <mergeCell ref="AKZ10:AKZ12"/>
    <mergeCell ref="ALN10:ALN12"/>
    <mergeCell ref="ALO10:ALO12"/>
    <mergeCell ref="ALP10:ALP12"/>
    <mergeCell ref="ALQ10:ALQ12"/>
    <mergeCell ref="ALS10:ALS12"/>
    <mergeCell ref="AJZ10:AJZ12"/>
    <mergeCell ref="AKA10:AKA12"/>
    <mergeCell ref="AKB10:AKB12"/>
    <mergeCell ref="AKC10:AKC12"/>
    <mergeCell ref="AKQ10:AKQ12"/>
    <mergeCell ref="AKR10:AKR12"/>
    <mergeCell ref="AKS10:AKS12"/>
    <mergeCell ref="AKT10:AKT12"/>
    <mergeCell ref="AKV10:AKV12"/>
    <mergeCell ref="AJC10:AJC12"/>
    <mergeCell ref="AJD10:AJD12"/>
    <mergeCell ref="AJE10:AJE12"/>
    <mergeCell ref="AJF10:AJF12"/>
    <mergeCell ref="AJT10:AJT12"/>
    <mergeCell ref="AJU10:AJU12"/>
    <mergeCell ref="AJV10:AJV12"/>
    <mergeCell ref="AJW10:AJW12"/>
    <mergeCell ref="AJY10:AJY12"/>
    <mergeCell ref="AIF10:AIF12"/>
    <mergeCell ref="AIG10:AIG12"/>
    <mergeCell ref="AIH10:AIH12"/>
    <mergeCell ref="AII10:AII12"/>
    <mergeCell ref="AIW10:AIW12"/>
    <mergeCell ref="AIX10:AIX12"/>
    <mergeCell ref="AIY10:AIY12"/>
    <mergeCell ref="AIZ10:AIZ12"/>
    <mergeCell ref="AJB10:AJB12"/>
    <mergeCell ref="AOK10:AOK12"/>
    <mergeCell ref="AOL10:AOL12"/>
    <mergeCell ref="AOM10:AOM12"/>
    <mergeCell ref="AON10:AON12"/>
    <mergeCell ref="APB10:APB12"/>
    <mergeCell ref="APC10:APC12"/>
    <mergeCell ref="APD10:APD12"/>
    <mergeCell ref="APE10:APE12"/>
    <mergeCell ref="APG10:APG12"/>
    <mergeCell ref="ANN10:ANN12"/>
    <mergeCell ref="ANO10:ANO12"/>
    <mergeCell ref="ANP10:ANP12"/>
    <mergeCell ref="ANQ10:ANQ12"/>
    <mergeCell ref="AOE10:AOE12"/>
    <mergeCell ref="AOF10:AOF12"/>
    <mergeCell ref="AOG10:AOG12"/>
    <mergeCell ref="AOH10:AOH12"/>
    <mergeCell ref="AOJ10:AOJ12"/>
    <mergeCell ref="AMQ10:AMQ12"/>
    <mergeCell ref="AMR10:AMR12"/>
    <mergeCell ref="AMS10:AMS12"/>
    <mergeCell ref="AMT10:AMT12"/>
    <mergeCell ref="ANH10:ANH12"/>
    <mergeCell ref="ANI10:ANI12"/>
    <mergeCell ref="ANJ10:ANJ12"/>
    <mergeCell ref="ANK10:ANK12"/>
    <mergeCell ref="ANM10:ANM12"/>
    <mergeCell ref="ALT10:ALT12"/>
    <mergeCell ref="ALU10:ALU12"/>
    <mergeCell ref="ALV10:ALV12"/>
    <mergeCell ref="ALW10:ALW12"/>
    <mergeCell ref="AMK10:AMK12"/>
    <mergeCell ref="AML10:AML12"/>
    <mergeCell ref="AMM10:AMM12"/>
    <mergeCell ref="AMN10:AMN12"/>
    <mergeCell ref="AMP10:AMP12"/>
    <mergeCell ref="ARY10:ARY12"/>
    <mergeCell ref="ARZ10:ARZ12"/>
    <mergeCell ref="ASA10:ASA12"/>
    <mergeCell ref="ASB10:ASB12"/>
    <mergeCell ref="ASP10:ASP12"/>
    <mergeCell ref="ASQ10:ASQ12"/>
    <mergeCell ref="ASR10:ASR12"/>
    <mergeCell ref="ASS10:ASS12"/>
    <mergeCell ref="ASU10:ASU12"/>
    <mergeCell ref="ARB10:ARB12"/>
    <mergeCell ref="ARC10:ARC12"/>
    <mergeCell ref="ARD10:ARD12"/>
    <mergeCell ref="ARE10:ARE12"/>
    <mergeCell ref="ARS10:ARS12"/>
    <mergeCell ref="ART10:ART12"/>
    <mergeCell ref="ARU10:ARU12"/>
    <mergeCell ref="ARV10:ARV12"/>
    <mergeCell ref="ARX10:ARX12"/>
    <mergeCell ref="AQE10:AQE12"/>
    <mergeCell ref="AQF10:AQF12"/>
    <mergeCell ref="AQG10:AQG12"/>
    <mergeCell ref="AQH10:AQH12"/>
    <mergeCell ref="AQV10:AQV12"/>
    <mergeCell ref="AQW10:AQW12"/>
    <mergeCell ref="AQX10:AQX12"/>
    <mergeCell ref="AQY10:AQY12"/>
    <mergeCell ref="ARA10:ARA12"/>
    <mergeCell ref="APH10:APH12"/>
    <mergeCell ref="API10:API12"/>
    <mergeCell ref="APJ10:APJ12"/>
    <mergeCell ref="APK10:APK12"/>
    <mergeCell ref="APY10:APY12"/>
    <mergeCell ref="APZ10:APZ12"/>
    <mergeCell ref="AQA10:AQA12"/>
    <mergeCell ref="AQB10:AQB12"/>
    <mergeCell ref="AQD10:AQD12"/>
    <mergeCell ref="AVM10:AVM12"/>
    <mergeCell ref="AVN10:AVN12"/>
    <mergeCell ref="AVO10:AVO12"/>
    <mergeCell ref="AVP10:AVP12"/>
    <mergeCell ref="AWD10:AWD12"/>
    <mergeCell ref="AWE10:AWE12"/>
    <mergeCell ref="AWF10:AWF12"/>
    <mergeCell ref="AWG10:AWG12"/>
    <mergeCell ref="AWI10:AWI12"/>
    <mergeCell ref="AUP10:AUP12"/>
    <mergeCell ref="AUQ10:AUQ12"/>
    <mergeCell ref="AUR10:AUR12"/>
    <mergeCell ref="AUS10:AUS12"/>
    <mergeCell ref="AVG10:AVG12"/>
    <mergeCell ref="AVH10:AVH12"/>
    <mergeCell ref="AVI10:AVI12"/>
    <mergeCell ref="AVJ10:AVJ12"/>
    <mergeCell ref="AVL10:AVL12"/>
    <mergeCell ref="ATS10:ATS12"/>
    <mergeCell ref="ATT10:ATT12"/>
    <mergeCell ref="ATU10:ATU12"/>
    <mergeCell ref="ATV10:ATV12"/>
    <mergeCell ref="AUJ10:AUJ12"/>
    <mergeCell ref="AUK10:AUK12"/>
    <mergeCell ref="AUL10:AUL12"/>
    <mergeCell ref="AUM10:AUM12"/>
    <mergeCell ref="AUO10:AUO12"/>
    <mergeCell ref="ASV10:ASV12"/>
    <mergeCell ref="ASW10:ASW12"/>
    <mergeCell ref="ASX10:ASX12"/>
    <mergeCell ref="ASY10:ASY12"/>
    <mergeCell ref="ATM10:ATM12"/>
    <mergeCell ref="ATN10:ATN12"/>
    <mergeCell ref="ATO10:ATO12"/>
    <mergeCell ref="ATP10:ATP12"/>
    <mergeCell ref="ATR10:ATR12"/>
    <mergeCell ref="AZA10:AZA12"/>
    <mergeCell ref="AZB10:AZB12"/>
    <mergeCell ref="AZC10:AZC12"/>
    <mergeCell ref="AZD10:AZD12"/>
    <mergeCell ref="AZR10:AZR12"/>
    <mergeCell ref="AZS10:AZS12"/>
    <mergeCell ref="AZT10:AZT12"/>
    <mergeCell ref="AZU10:AZU12"/>
    <mergeCell ref="AZW10:AZW12"/>
    <mergeCell ref="AYD10:AYD12"/>
    <mergeCell ref="AYE10:AYE12"/>
    <mergeCell ref="AYF10:AYF12"/>
    <mergeCell ref="AYG10:AYG12"/>
    <mergeCell ref="AYU10:AYU12"/>
    <mergeCell ref="AYV10:AYV12"/>
    <mergeCell ref="AYW10:AYW12"/>
    <mergeCell ref="AYX10:AYX12"/>
    <mergeCell ref="AYZ10:AYZ12"/>
    <mergeCell ref="AXG10:AXG12"/>
    <mergeCell ref="AXH10:AXH12"/>
    <mergeCell ref="AXI10:AXI12"/>
    <mergeCell ref="AXJ10:AXJ12"/>
    <mergeCell ref="AXX10:AXX12"/>
    <mergeCell ref="AXY10:AXY12"/>
    <mergeCell ref="AXZ10:AXZ12"/>
    <mergeCell ref="AYA10:AYA12"/>
    <mergeCell ref="AYC10:AYC12"/>
    <mergeCell ref="AWJ10:AWJ12"/>
    <mergeCell ref="AWK10:AWK12"/>
    <mergeCell ref="AWL10:AWL12"/>
    <mergeCell ref="AWM10:AWM12"/>
    <mergeCell ref="AXA10:AXA12"/>
    <mergeCell ref="AXB10:AXB12"/>
    <mergeCell ref="AXC10:AXC12"/>
    <mergeCell ref="AXD10:AXD12"/>
    <mergeCell ref="AXF10:AXF12"/>
    <mergeCell ref="BCO10:BCO12"/>
    <mergeCell ref="BCP10:BCP12"/>
    <mergeCell ref="BCQ10:BCQ12"/>
    <mergeCell ref="BCR10:BCR12"/>
    <mergeCell ref="BDF10:BDF12"/>
    <mergeCell ref="BDG10:BDG12"/>
    <mergeCell ref="BDH10:BDH12"/>
    <mergeCell ref="BDI10:BDI12"/>
    <mergeCell ref="BDK10:BDK12"/>
    <mergeCell ref="BBR10:BBR12"/>
    <mergeCell ref="BBS10:BBS12"/>
    <mergeCell ref="BBT10:BBT12"/>
    <mergeCell ref="BBU10:BBU12"/>
    <mergeCell ref="BCI10:BCI12"/>
    <mergeCell ref="BCJ10:BCJ12"/>
    <mergeCell ref="BCK10:BCK12"/>
    <mergeCell ref="BCL10:BCL12"/>
    <mergeCell ref="BCN10:BCN12"/>
    <mergeCell ref="BAU10:BAU12"/>
    <mergeCell ref="BAV10:BAV12"/>
    <mergeCell ref="BAW10:BAW12"/>
    <mergeCell ref="BAX10:BAX12"/>
    <mergeCell ref="BBL10:BBL12"/>
    <mergeCell ref="BBM10:BBM12"/>
    <mergeCell ref="BBN10:BBN12"/>
    <mergeCell ref="BBO10:BBO12"/>
    <mergeCell ref="BBQ10:BBQ12"/>
    <mergeCell ref="AZX10:AZX12"/>
    <mergeCell ref="AZY10:AZY12"/>
    <mergeCell ref="AZZ10:AZZ12"/>
    <mergeCell ref="BAA10:BAA12"/>
    <mergeCell ref="BAO10:BAO12"/>
    <mergeCell ref="BAP10:BAP12"/>
    <mergeCell ref="BAQ10:BAQ12"/>
    <mergeCell ref="BAR10:BAR12"/>
    <mergeCell ref="BAT10:BAT12"/>
    <mergeCell ref="BGC10:BGC12"/>
    <mergeCell ref="BGD10:BGD12"/>
    <mergeCell ref="BGE10:BGE12"/>
    <mergeCell ref="BGF10:BGF12"/>
    <mergeCell ref="BGT10:BGT12"/>
    <mergeCell ref="BGU10:BGU12"/>
    <mergeCell ref="BGV10:BGV12"/>
    <mergeCell ref="BGW10:BGW12"/>
    <mergeCell ref="BGY10:BGY12"/>
    <mergeCell ref="BFF10:BFF12"/>
    <mergeCell ref="BFG10:BFG12"/>
    <mergeCell ref="BFH10:BFH12"/>
    <mergeCell ref="BFI10:BFI12"/>
    <mergeCell ref="BFW10:BFW12"/>
    <mergeCell ref="BFX10:BFX12"/>
    <mergeCell ref="BFY10:BFY12"/>
    <mergeCell ref="BFZ10:BFZ12"/>
    <mergeCell ref="BGB10:BGB12"/>
    <mergeCell ref="BEI10:BEI12"/>
    <mergeCell ref="BEJ10:BEJ12"/>
    <mergeCell ref="BEK10:BEK12"/>
    <mergeCell ref="BEL10:BEL12"/>
    <mergeCell ref="BEZ10:BEZ12"/>
    <mergeCell ref="BFA10:BFA12"/>
    <mergeCell ref="BFB10:BFB12"/>
    <mergeCell ref="BFC10:BFC12"/>
    <mergeCell ref="BFE10:BFE12"/>
    <mergeCell ref="BDL10:BDL12"/>
    <mergeCell ref="BDM10:BDM12"/>
    <mergeCell ref="BDN10:BDN12"/>
    <mergeCell ref="BDO10:BDO12"/>
    <mergeCell ref="BEC10:BEC12"/>
    <mergeCell ref="BED10:BED12"/>
    <mergeCell ref="BEE10:BEE12"/>
    <mergeCell ref="BEF10:BEF12"/>
    <mergeCell ref="BEH10:BEH12"/>
    <mergeCell ref="BJQ10:BJQ12"/>
    <mergeCell ref="BJR10:BJR12"/>
    <mergeCell ref="BJS10:BJS12"/>
    <mergeCell ref="BJT10:BJT12"/>
    <mergeCell ref="BKH10:BKH12"/>
    <mergeCell ref="BKI10:BKI12"/>
    <mergeCell ref="BKJ10:BKJ12"/>
    <mergeCell ref="BKK10:BKK12"/>
    <mergeCell ref="BKM10:BKM12"/>
    <mergeCell ref="BIT10:BIT12"/>
    <mergeCell ref="BIU10:BIU12"/>
    <mergeCell ref="BIV10:BIV12"/>
    <mergeCell ref="BIW10:BIW12"/>
    <mergeCell ref="BJK10:BJK12"/>
    <mergeCell ref="BJL10:BJL12"/>
    <mergeCell ref="BJM10:BJM12"/>
    <mergeCell ref="BJN10:BJN12"/>
    <mergeCell ref="BJP10:BJP12"/>
    <mergeCell ref="BHW10:BHW12"/>
    <mergeCell ref="BHX10:BHX12"/>
    <mergeCell ref="BHY10:BHY12"/>
    <mergeCell ref="BHZ10:BHZ12"/>
    <mergeCell ref="BIN10:BIN12"/>
    <mergeCell ref="BIO10:BIO12"/>
    <mergeCell ref="BIP10:BIP12"/>
    <mergeCell ref="BIQ10:BIQ12"/>
    <mergeCell ref="BIS10:BIS12"/>
    <mergeCell ref="BGZ10:BGZ12"/>
    <mergeCell ref="BHA10:BHA12"/>
    <mergeCell ref="BHB10:BHB12"/>
    <mergeCell ref="BHC10:BHC12"/>
    <mergeCell ref="BHQ10:BHQ12"/>
    <mergeCell ref="BHR10:BHR12"/>
    <mergeCell ref="BHS10:BHS12"/>
    <mergeCell ref="BHT10:BHT12"/>
    <mergeCell ref="BHV10:BHV12"/>
    <mergeCell ref="BNE10:BNE12"/>
    <mergeCell ref="BNF10:BNF12"/>
    <mergeCell ref="BNG10:BNG12"/>
    <mergeCell ref="BNH10:BNH12"/>
    <mergeCell ref="BNV10:BNV12"/>
    <mergeCell ref="BNW10:BNW12"/>
    <mergeCell ref="BNX10:BNX12"/>
    <mergeCell ref="BNY10:BNY12"/>
    <mergeCell ref="BOA10:BOA12"/>
    <mergeCell ref="BMH10:BMH12"/>
    <mergeCell ref="BMI10:BMI12"/>
    <mergeCell ref="BMJ10:BMJ12"/>
    <mergeCell ref="BMK10:BMK12"/>
    <mergeCell ref="BMY10:BMY12"/>
    <mergeCell ref="BMZ10:BMZ12"/>
    <mergeCell ref="BNA10:BNA12"/>
    <mergeCell ref="BNB10:BNB12"/>
    <mergeCell ref="BND10:BND12"/>
    <mergeCell ref="BLK10:BLK12"/>
    <mergeCell ref="BLL10:BLL12"/>
    <mergeCell ref="BLM10:BLM12"/>
    <mergeCell ref="BLN10:BLN12"/>
    <mergeCell ref="BMB10:BMB12"/>
    <mergeCell ref="BMC10:BMC12"/>
    <mergeCell ref="BMD10:BMD12"/>
    <mergeCell ref="BME10:BME12"/>
    <mergeCell ref="BMG10:BMG12"/>
    <mergeCell ref="BKN10:BKN12"/>
    <mergeCell ref="BKO10:BKO12"/>
    <mergeCell ref="BKP10:BKP12"/>
    <mergeCell ref="BKQ10:BKQ12"/>
    <mergeCell ref="BLE10:BLE12"/>
    <mergeCell ref="BLF10:BLF12"/>
    <mergeCell ref="BLG10:BLG12"/>
    <mergeCell ref="BLH10:BLH12"/>
    <mergeCell ref="BLJ10:BLJ12"/>
    <mergeCell ref="BQS10:BQS12"/>
    <mergeCell ref="BQT10:BQT12"/>
    <mergeCell ref="BQU10:BQU12"/>
    <mergeCell ref="BQV10:BQV12"/>
    <mergeCell ref="BRJ10:BRJ12"/>
    <mergeCell ref="BRK10:BRK12"/>
    <mergeCell ref="BRL10:BRL12"/>
    <mergeCell ref="BRM10:BRM12"/>
    <mergeCell ref="BRO10:BRO12"/>
    <mergeCell ref="BPV10:BPV12"/>
    <mergeCell ref="BPW10:BPW12"/>
    <mergeCell ref="BPX10:BPX12"/>
    <mergeCell ref="BPY10:BPY12"/>
    <mergeCell ref="BQM10:BQM12"/>
    <mergeCell ref="BQN10:BQN12"/>
    <mergeCell ref="BQO10:BQO12"/>
    <mergeCell ref="BQP10:BQP12"/>
    <mergeCell ref="BQR10:BQR12"/>
    <mergeCell ref="BOY10:BOY12"/>
    <mergeCell ref="BOZ10:BOZ12"/>
    <mergeCell ref="BPA10:BPA12"/>
    <mergeCell ref="BPB10:BPB12"/>
    <mergeCell ref="BPP10:BPP12"/>
    <mergeCell ref="BPQ10:BPQ12"/>
    <mergeCell ref="BPR10:BPR12"/>
    <mergeCell ref="BPS10:BPS12"/>
    <mergeCell ref="BPU10:BPU12"/>
    <mergeCell ref="BOB10:BOB12"/>
    <mergeCell ref="BOC10:BOC12"/>
    <mergeCell ref="BOD10:BOD12"/>
    <mergeCell ref="BOE10:BOE12"/>
    <mergeCell ref="BOS10:BOS12"/>
    <mergeCell ref="BOT10:BOT12"/>
    <mergeCell ref="BOU10:BOU12"/>
    <mergeCell ref="BOV10:BOV12"/>
    <mergeCell ref="BOX10:BOX12"/>
    <mergeCell ref="BUG10:BUG12"/>
    <mergeCell ref="BUH10:BUH12"/>
    <mergeCell ref="BUI10:BUI12"/>
    <mergeCell ref="BUJ10:BUJ12"/>
    <mergeCell ref="BUX10:BUX12"/>
    <mergeCell ref="BUY10:BUY12"/>
    <mergeCell ref="BUZ10:BUZ12"/>
    <mergeCell ref="BVA10:BVA12"/>
    <mergeCell ref="BVC10:BVC12"/>
    <mergeCell ref="BTJ10:BTJ12"/>
    <mergeCell ref="BTK10:BTK12"/>
    <mergeCell ref="BTL10:BTL12"/>
    <mergeCell ref="BTM10:BTM12"/>
    <mergeCell ref="BUA10:BUA12"/>
    <mergeCell ref="BUB10:BUB12"/>
    <mergeCell ref="BUC10:BUC12"/>
    <mergeCell ref="BUD10:BUD12"/>
    <mergeCell ref="BUF10:BUF12"/>
    <mergeCell ref="BSM10:BSM12"/>
    <mergeCell ref="BSN10:BSN12"/>
    <mergeCell ref="BSO10:BSO12"/>
    <mergeCell ref="BSP10:BSP12"/>
    <mergeCell ref="BTD10:BTD12"/>
    <mergeCell ref="BTE10:BTE12"/>
    <mergeCell ref="BTF10:BTF12"/>
    <mergeCell ref="BTG10:BTG12"/>
    <mergeCell ref="BTI10:BTI12"/>
    <mergeCell ref="BRP10:BRP12"/>
    <mergeCell ref="BRQ10:BRQ12"/>
    <mergeCell ref="BRR10:BRR12"/>
    <mergeCell ref="BRS10:BRS12"/>
    <mergeCell ref="BSG10:BSG12"/>
    <mergeCell ref="BSH10:BSH12"/>
    <mergeCell ref="BSI10:BSI12"/>
    <mergeCell ref="BSJ10:BSJ12"/>
    <mergeCell ref="BSL10:BSL12"/>
    <mergeCell ref="BXU10:BXU12"/>
    <mergeCell ref="BXV10:BXV12"/>
    <mergeCell ref="BXW10:BXW12"/>
    <mergeCell ref="BXX10:BXX12"/>
    <mergeCell ref="BYL10:BYL12"/>
    <mergeCell ref="BYM10:BYM12"/>
    <mergeCell ref="BYN10:BYN12"/>
    <mergeCell ref="BYO10:BYO12"/>
    <mergeCell ref="BYQ10:BYQ12"/>
    <mergeCell ref="BWX10:BWX12"/>
    <mergeCell ref="BWY10:BWY12"/>
    <mergeCell ref="BWZ10:BWZ12"/>
    <mergeCell ref="BXA10:BXA12"/>
    <mergeCell ref="BXO10:BXO12"/>
    <mergeCell ref="BXP10:BXP12"/>
    <mergeCell ref="BXQ10:BXQ12"/>
    <mergeCell ref="BXR10:BXR12"/>
    <mergeCell ref="BXT10:BXT12"/>
    <mergeCell ref="BWA10:BWA12"/>
    <mergeCell ref="BWB10:BWB12"/>
    <mergeCell ref="BWC10:BWC12"/>
    <mergeCell ref="BWD10:BWD12"/>
    <mergeCell ref="BWR10:BWR12"/>
    <mergeCell ref="BWS10:BWS12"/>
    <mergeCell ref="BWT10:BWT12"/>
    <mergeCell ref="BWU10:BWU12"/>
    <mergeCell ref="BWW10:BWW12"/>
    <mergeCell ref="BVD10:BVD12"/>
    <mergeCell ref="BVE10:BVE12"/>
    <mergeCell ref="BVF10:BVF12"/>
    <mergeCell ref="BVG10:BVG12"/>
    <mergeCell ref="BVU10:BVU12"/>
    <mergeCell ref="BVV10:BVV12"/>
    <mergeCell ref="BVW10:BVW12"/>
    <mergeCell ref="BVX10:BVX12"/>
    <mergeCell ref="BVZ10:BVZ12"/>
    <mergeCell ref="CBI10:CBI12"/>
    <mergeCell ref="CBJ10:CBJ12"/>
    <mergeCell ref="CBK10:CBK12"/>
    <mergeCell ref="CBL10:CBL12"/>
    <mergeCell ref="CBZ10:CBZ12"/>
    <mergeCell ref="CCA10:CCA12"/>
    <mergeCell ref="CCB10:CCB12"/>
    <mergeCell ref="CCC10:CCC12"/>
    <mergeCell ref="CCE10:CCE12"/>
    <mergeCell ref="CAL10:CAL12"/>
    <mergeCell ref="CAM10:CAM12"/>
    <mergeCell ref="CAN10:CAN12"/>
    <mergeCell ref="CAO10:CAO12"/>
    <mergeCell ref="CBC10:CBC12"/>
    <mergeCell ref="CBD10:CBD12"/>
    <mergeCell ref="CBE10:CBE12"/>
    <mergeCell ref="CBF10:CBF12"/>
    <mergeCell ref="CBH10:CBH12"/>
    <mergeCell ref="BZO10:BZO12"/>
    <mergeCell ref="BZP10:BZP12"/>
    <mergeCell ref="BZQ10:BZQ12"/>
    <mergeCell ref="BZR10:BZR12"/>
    <mergeCell ref="CAF10:CAF12"/>
    <mergeCell ref="CAG10:CAG12"/>
    <mergeCell ref="CAH10:CAH12"/>
    <mergeCell ref="CAI10:CAI12"/>
    <mergeCell ref="CAK10:CAK12"/>
    <mergeCell ref="BYR10:BYR12"/>
    <mergeCell ref="BYS10:BYS12"/>
    <mergeCell ref="BYT10:BYT12"/>
    <mergeCell ref="BYU10:BYU12"/>
    <mergeCell ref="BZI10:BZI12"/>
    <mergeCell ref="BZJ10:BZJ12"/>
    <mergeCell ref="BZK10:BZK12"/>
    <mergeCell ref="BZL10:BZL12"/>
    <mergeCell ref="BZN10:BZN12"/>
    <mergeCell ref="CEW10:CEW12"/>
    <mergeCell ref="CEX10:CEX12"/>
    <mergeCell ref="CEY10:CEY12"/>
    <mergeCell ref="CEZ10:CEZ12"/>
    <mergeCell ref="CFN10:CFN12"/>
    <mergeCell ref="CFO10:CFO12"/>
    <mergeCell ref="CFP10:CFP12"/>
    <mergeCell ref="CFQ10:CFQ12"/>
    <mergeCell ref="CFS10:CFS12"/>
    <mergeCell ref="CDZ10:CDZ12"/>
    <mergeCell ref="CEA10:CEA12"/>
    <mergeCell ref="CEB10:CEB12"/>
    <mergeCell ref="CEC10:CEC12"/>
    <mergeCell ref="CEQ10:CEQ12"/>
    <mergeCell ref="CER10:CER12"/>
    <mergeCell ref="CES10:CES12"/>
    <mergeCell ref="CET10:CET12"/>
    <mergeCell ref="CEV10:CEV12"/>
    <mergeCell ref="CDC10:CDC12"/>
    <mergeCell ref="CDD10:CDD12"/>
    <mergeCell ref="CDE10:CDE12"/>
    <mergeCell ref="CDF10:CDF12"/>
    <mergeCell ref="CDT10:CDT12"/>
    <mergeCell ref="CDU10:CDU12"/>
    <mergeCell ref="CDV10:CDV12"/>
    <mergeCell ref="CDW10:CDW12"/>
    <mergeCell ref="CDY10:CDY12"/>
    <mergeCell ref="CCF10:CCF12"/>
    <mergeCell ref="CCG10:CCG12"/>
    <mergeCell ref="CCH10:CCH12"/>
    <mergeCell ref="CCI10:CCI12"/>
    <mergeCell ref="CCW10:CCW12"/>
    <mergeCell ref="CCX10:CCX12"/>
    <mergeCell ref="CCY10:CCY12"/>
    <mergeCell ref="CCZ10:CCZ12"/>
    <mergeCell ref="CDB10:CDB12"/>
    <mergeCell ref="CIK10:CIK12"/>
    <mergeCell ref="CIL10:CIL12"/>
    <mergeCell ref="CIM10:CIM12"/>
    <mergeCell ref="CIN10:CIN12"/>
    <mergeCell ref="CJB10:CJB12"/>
    <mergeCell ref="CJC10:CJC12"/>
    <mergeCell ref="CJD10:CJD12"/>
    <mergeCell ref="CJE10:CJE12"/>
    <mergeCell ref="CJG10:CJG12"/>
    <mergeCell ref="CHN10:CHN12"/>
    <mergeCell ref="CHO10:CHO12"/>
    <mergeCell ref="CHP10:CHP12"/>
    <mergeCell ref="CHQ10:CHQ12"/>
    <mergeCell ref="CIE10:CIE12"/>
    <mergeCell ref="CIF10:CIF12"/>
    <mergeCell ref="CIG10:CIG12"/>
    <mergeCell ref="CIH10:CIH12"/>
    <mergeCell ref="CIJ10:CIJ12"/>
    <mergeCell ref="CGQ10:CGQ12"/>
    <mergeCell ref="CGR10:CGR12"/>
    <mergeCell ref="CGS10:CGS12"/>
    <mergeCell ref="CGT10:CGT12"/>
    <mergeCell ref="CHH10:CHH12"/>
    <mergeCell ref="CHI10:CHI12"/>
    <mergeCell ref="CHJ10:CHJ12"/>
    <mergeCell ref="CHK10:CHK12"/>
    <mergeCell ref="CHM10:CHM12"/>
    <mergeCell ref="CFT10:CFT12"/>
    <mergeCell ref="CFU10:CFU12"/>
    <mergeCell ref="CFV10:CFV12"/>
    <mergeCell ref="CFW10:CFW12"/>
    <mergeCell ref="CGK10:CGK12"/>
    <mergeCell ref="CGL10:CGL12"/>
    <mergeCell ref="CGM10:CGM12"/>
    <mergeCell ref="CGN10:CGN12"/>
    <mergeCell ref="CGP10:CGP12"/>
    <mergeCell ref="CLY10:CLY12"/>
    <mergeCell ref="CLZ10:CLZ12"/>
    <mergeCell ref="CMA10:CMA12"/>
    <mergeCell ref="CMB10:CMB12"/>
    <mergeCell ref="CMP10:CMP12"/>
    <mergeCell ref="CMQ10:CMQ12"/>
    <mergeCell ref="CMR10:CMR12"/>
    <mergeCell ref="CMS10:CMS12"/>
    <mergeCell ref="CMU10:CMU12"/>
    <mergeCell ref="CLB10:CLB12"/>
    <mergeCell ref="CLC10:CLC12"/>
    <mergeCell ref="CLD10:CLD12"/>
    <mergeCell ref="CLE10:CLE12"/>
    <mergeCell ref="CLS10:CLS12"/>
    <mergeCell ref="CLT10:CLT12"/>
    <mergeCell ref="CLU10:CLU12"/>
    <mergeCell ref="CLV10:CLV12"/>
    <mergeCell ref="CLX10:CLX12"/>
    <mergeCell ref="CKE10:CKE12"/>
    <mergeCell ref="CKF10:CKF12"/>
    <mergeCell ref="CKG10:CKG12"/>
    <mergeCell ref="CKH10:CKH12"/>
    <mergeCell ref="CKV10:CKV12"/>
    <mergeCell ref="CKW10:CKW12"/>
    <mergeCell ref="CKX10:CKX12"/>
    <mergeCell ref="CKY10:CKY12"/>
    <mergeCell ref="CLA10:CLA12"/>
    <mergeCell ref="CJH10:CJH12"/>
    <mergeCell ref="CJI10:CJI12"/>
    <mergeCell ref="CJJ10:CJJ12"/>
    <mergeCell ref="CJK10:CJK12"/>
    <mergeCell ref="CJY10:CJY12"/>
    <mergeCell ref="CJZ10:CJZ12"/>
    <mergeCell ref="CKA10:CKA12"/>
    <mergeCell ref="CKB10:CKB12"/>
    <mergeCell ref="CKD10:CKD12"/>
    <mergeCell ref="CPM10:CPM12"/>
    <mergeCell ref="CPN10:CPN12"/>
    <mergeCell ref="CPO10:CPO12"/>
    <mergeCell ref="CPP10:CPP12"/>
    <mergeCell ref="CQD10:CQD12"/>
    <mergeCell ref="CQE10:CQE12"/>
    <mergeCell ref="CQF10:CQF12"/>
    <mergeCell ref="CQG10:CQG12"/>
    <mergeCell ref="CQI10:CQI12"/>
    <mergeCell ref="COP10:COP12"/>
    <mergeCell ref="COQ10:COQ12"/>
    <mergeCell ref="COR10:COR12"/>
    <mergeCell ref="COS10:COS12"/>
    <mergeCell ref="CPG10:CPG12"/>
    <mergeCell ref="CPH10:CPH12"/>
    <mergeCell ref="CPI10:CPI12"/>
    <mergeCell ref="CPJ10:CPJ12"/>
    <mergeCell ref="CPL10:CPL12"/>
    <mergeCell ref="CNS10:CNS12"/>
    <mergeCell ref="CNT10:CNT12"/>
    <mergeCell ref="CNU10:CNU12"/>
    <mergeCell ref="CNV10:CNV12"/>
    <mergeCell ref="COJ10:COJ12"/>
    <mergeCell ref="COK10:COK12"/>
    <mergeCell ref="COL10:COL12"/>
    <mergeCell ref="COM10:COM12"/>
    <mergeCell ref="COO10:COO12"/>
    <mergeCell ref="CMV10:CMV12"/>
    <mergeCell ref="CMW10:CMW12"/>
    <mergeCell ref="CMX10:CMX12"/>
    <mergeCell ref="CMY10:CMY12"/>
    <mergeCell ref="CNM10:CNM12"/>
    <mergeCell ref="CNN10:CNN12"/>
    <mergeCell ref="CNO10:CNO12"/>
    <mergeCell ref="CNP10:CNP12"/>
    <mergeCell ref="CNR10:CNR12"/>
    <mergeCell ref="CTA10:CTA12"/>
    <mergeCell ref="CTB10:CTB12"/>
    <mergeCell ref="CTC10:CTC12"/>
    <mergeCell ref="CTD10:CTD12"/>
    <mergeCell ref="CTR10:CTR12"/>
    <mergeCell ref="CTS10:CTS12"/>
    <mergeCell ref="CTT10:CTT12"/>
    <mergeCell ref="CTU10:CTU12"/>
    <mergeCell ref="CTW10:CTW12"/>
    <mergeCell ref="CSD10:CSD12"/>
    <mergeCell ref="CSE10:CSE12"/>
    <mergeCell ref="CSF10:CSF12"/>
    <mergeCell ref="CSG10:CSG12"/>
    <mergeCell ref="CSU10:CSU12"/>
    <mergeCell ref="CSV10:CSV12"/>
    <mergeCell ref="CSW10:CSW12"/>
    <mergeCell ref="CSX10:CSX12"/>
    <mergeCell ref="CSZ10:CSZ12"/>
    <mergeCell ref="CRG10:CRG12"/>
    <mergeCell ref="CRH10:CRH12"/>
    <mergeCell ref="CRI10:CRI12"/>
    <mergeCell ref="CRJ10:CRJ12"/>
    <mergeCell ref="CRX10:CRX12"/>
    <mergeCell ref="CRY10:CRY12"/>
    <mergeCell ref="CRZ10:CRZ12"/>
    <mergeCell ref="CSA10:CSA12"/>
    <mergeCell ref="CSC10:CSC12"/>
    <mergeCell ref="CQJ10:CQJ12"/>
    <mergeCell ref="CQK10:CQK12"/>
    <mergeCell ref="CQL10:CQL12"/>
    <mergeCell ref="CQM10:CQM12"/>
    <mergeCell ref="CRA10:CRA12"/>
    <mergeCell ref="CRB10:CRB12"/>
    <mergeCell ref="CRC10:CRC12"/>
    <mergeCell ref="CRD10:CRD12"/>
    <mergeCell ref="CRF10:CRF12"/>
    <mergeCell ref="CWO10:CWO12"/>
    <mergeCell ref="CWP10:CWP12"/>
    <mergeCell ref="CWQ10:CWQ12"/>
    <mergeCell ref="CWR10:CWR12"/>
    <mergeCell ref="CXF10:CXF12"/>
    <mergeCell ref="CXG10:CXG12"/>
    <mergeCell ref="CXH10:CXH12"/>
    <mergeCell ref="CXI10:CXI12"/>
    <mergeCell ref="CXK10:CXK12"/>
    <mergeCell ref="CVR10:CVR12"/>
    <mergeCell ref="CVS10:CVS12"/>
    <mergeCell ref="CVT10:CVT12"/>
    <mergeCell ref="CVU10:CVU12"/>
    <mergeCell ref="CWI10:CWI12"/>
    <mergeCell ref="CWJ10:CWJ12"/>
    <mergeCell ref="CWK10:CWK12"/>
    <mergeCell ref="CWL10:CWL12"/>
    <mergeCell ref="CWN10:CWN12"/>
    <mergeCell ref="CUU10:CUU12"/>
    <mergeCell ref="CUV10:CUV12"/>
    <mergeCell ref="CUW10:CUW12"/>
    <mergeCell ref="CUX10:CUX12"/>
    <mergeCell ref="CVL10:CVL12"/>
    <mergeCell ref="CVM10:CVM12"/>
    <mergeCell ref="CVN10:CVN12"/>
    <mergeCell ref="CVO10:CVO12"/>
    <mergeCell ref="CVQ10:CVQ12"/>
    <mergeCell ref="CTX10:CTX12"/>
    <mergeCell ref="CTY10:CTY12"/>
    <mergeCell ref="CTZ10:CTZ12"/>
    <mergeCell ref="CUA10:CUA12"/>
    <mergeCell ref="CUO10:CUO12"/>
    <mergeCell ref="CUP10:CUP12"/>
    <mergeCell ref="CUQ10:CUQ12"/>
    <mergeCell ref="CUR10:CUR12"/>
    <mergeCell ref="CUT10:CUT12"/>
    <mergeCell ref="DAC10:DAC12"/>
    <mergeCell ref="DAD10:DAD12"/>
    <mergeCell ref="DAE10:DAE12"/>
    <mergeCell ref="DAF10:DAF12"/>
    <mergeCell ref="DAT10:DAT12"/>
    <mergeCell ref="DAU10:DAU12"/>
    <mergeCell ref="DAV10:DAV12"/>
    <mergeCell ref="DAW10:DAW12"/>
    <mergeCell ref="DAY10:DAY12"/>
    <mergeCell ref="CZF10:CZF12"/>
    <mergeCell ref="CZG10:CZG12"/>
    <mergeCell ref="CZH10:CZH12"/>
    <mergeCell ref="CZI10:CZI12"/>
    <mergeCell ref="CZW10:CZW12"/>
    <mergeCell ref="CZX10:CZX12"/>
    <mergeCell ref="CZY10:CZY12"/>
    <mergeCell ref="CZZ10:CZZ12"/>
    <mergeCell ref="DAB10:DAB12"/>
    <mergeCell ref="CYI10:CYI12"/>
    <mergeCell ref="CYJ10:CYJ12"/>
    <mergeCell ref="CYK10:CYK12"/>
    <mergeCell ref="CYL10:CYL12"/>
    <mergeCell ref="CYZ10:CYZ12"/>
    <mergeCell ref="CZA10:CZA12"/>
    <mergeCell ref="CZB10:CZB12"/>
    <mergeCell ref="CZC10:CZC12"/>
    <mergeCell ref="CZE10:CZE12"/>
    <mergeCell ref="CXL10:CXL12"/>
    <mergeCell ref="CXM10:CXM12"/>
    <mergeCell ref="CXN10:CXN12"/>
    <mergeCell ref="CXO10:CXO12"/>
    <mergeCell ref="CYC10:CYC12"/>
    <mergeCell ref="CYD10:CYD12"/>
    <mergeCell ref="CYE10:CYE12"/>
    <mergeCell ref="CYF10:CYF12"/>
    <mergeCell ref="CYH10:CYH12"/>
    <mergeCell ref="DDQ10:DDQ12"/>
    <mergeCell ref="DDR10:DDR12"/>
    <mergeCell ref="DDS10:DDS12"/>
    <mergeCell ref="DDT10:DDT12"/>
    <mergeCell ref="DEH10:DEH12"/>
    <mergeCell ref="DEI10:DEI12"/>
    <mergeCell ref="DEJ10:DEJ12"/>
    <mergeCell ref="DEK10:DEK12"/>
    <mergeCell ref="DEM10:DEM12"/>
    <mergeCell ref="DCT10:DCT12"/>
    <mergeCell ref="DCU10:DCU12"/>
    <mergeCell ref="DCV10:DCV12"/>
    <mergeCell ref="DCW10:DCW12"/>
    <mergeCell ref="DDK10:DDK12"/>
    <mergeCell ref="DDL10:DDL12"/>
    <mergeCell ref="DDM10:DDM12"/>
    <mergeCell ref="DDN10:DDN12"/>
    <mergeCell ref="DDP10:DDP12"/>
    <mergeCell ref="DBW10:DBW12"/>
    <mergeCell ref="DBX10:DBX12"/>
    <mergeCell ref="DBY10:DBY12"/>
    <mergeCell ref="DBZ10:DBZ12"/>
    <mergeCell ref="DCN10:DCN12"/>
    <mergeCell ref="DCO10:DCO12"/>
    <mergeCell ref="DCP10:DCP12"/>
    <mergeCell ref="DCQ10:DCQ12"/>
    <mergeCell ref="DCS10:DCS12"/>
    <mergeCell ref="DAZ10:DAZ12"/>
    <mergeCell ref="DBA10:DBA12"/>
    <mergeCell ref="DBB10:DBB12"/>
    <mergeCell ref="DBC10:DBC12"/>
    <mergeCell ref="DBQ10:DBQ12"/>
    <mergeCell ref="DBR10:DBR12"/>
    <mergeCell ref="DBS10:DBS12"/>
    <mergeCell ref="DBT10:DBT12"/>
    <mergeCell ref="DBV10:DBV12"/>
    <mergeCell ref="DHE10:DHE12"/>
    <mergeCell ref="DHF10:DHF12"/>
    <mergeCell ref="DHG10:DHG12"/>
    <mergeCell ref="DHH10:DHH12"/>
    <mergeCell ref="DHV10:DHV12"/>
    <mergeCell ref="DHW10:DHW12"/>
    <mergeCell ref="DHX10:DHX12"/>
    <mergeCell ref="DHY10:DHY12"/>
    <mergeCell ref="DIA10:DIA12"/>
    <mergeCell ref="DGH10:DGH12"/>
    <mergeCell ref="DGI10:DGI12"/>
    <mergeCell ref="DGJ10:DGJ12"/>
    <mergeCell ref="DGK10:DGK12"/>
    <mergeCell ref="DGY10:DGY12"/>
    <mergeCell ref="DGZ10:DGZ12"/>
    <mergeCell ref="DHA10:DHA12"/>
    <mergeCell ref="DHB10:DHB12"/>
    <mergeCell ref="DHD10:DHD12"/>
    <mergeCell ref="DFK10:DFK12"/>
    <mergeCell ref="DFL10:DFL12"/>
    <mergeCell ref="DFM10:DFM12"/>
    <mergeCell ref="DFN10:DFN12"/>
    <mergeCell ref="DGB10:DGB12"/>
    <mergeCell ref="DGC10:DGC12"/>
    <mergeCell ref="DGD10:DGD12"/>
    <mergeCell ref="DGE10:DGE12"/>
    <mergeCell ref="DGG10:DGG12"/>
    <mergeCell ref="DEN10:DEN12"/>
    <mergeCell ref="DEO10:DEO12"/>
    <mergeCell ref="DEP10:DEP12"/>
    <mergeCell ref="DEQ10:DEQ12"/>
    <mergeCell ref="DFE10:DFE12"/>
    <mergeCell ref="DFF10:DFF12"/>
    <mergeCell ref="DFG10:DFG12"/>
    <mergeCell ref="DFH10:DFH12"/>
    <mergeCell ref="DFJ10:DFJ12"/>
    <mergeCell ref="DKS10:DKS12"/>
    <mergeCell ref="DKT10:DKT12"/>
    <mergeCell ref="DKU10:DKU12"/>
    <mergeCell ref="DKV10:DKV12"/>
    <mergeCell ref="DLJ10:DLJ12"/>
    <mergeCell ref="DLK10:DLK12"/>
    <mergeCell ref="DLL10:DLL12"/>
    <mergeCell ref="DLM10:DLM12"/>
    <mergeCell ref="DLO10:DLO12"/>
    <mergeCell ref="DJV10:DJV12"/>
    <mergeCell ref="DJW10:DJW12"/>
    <mergeCell ref="DJX10:DJX12"/>
    <mergeCell ref="DJY10:DJY12"/>
    <mergeCell ref="DKM10:DKM12"/>
    <mergeCell ref="DKN10:DKN12"/>
    <mergeCell ref="DKO10:DKO12"/>
    <mergeCell ref="DKP10:DKP12"/>
    <mergeCell ref="DKR10:DKR12"/>
    <mergeCell ref="DIY10:DIY12"/>
    <mergeCell ref="DIZ10:DIZ12"/>
    <mergeCell ref="DJA10:DJA12"/>
    <mergeCell ref="DJB10:DJB12"/>
    <mergeCell ref="DJP10:DJP12"/>
    <mergeCell ref="DJQ10:DJQ12"/>
    <mergeCell ref="DJR10:DJR12"/>
    <mergeCell ref="DJS10:DJS12"/>
    <mergeCell ref="DJU10:DJU12"/>
    <mergeCell ref="DIB10:DIB12"/>
    <mergeCell ref="DIC10:DIC12"/>
    <mergeCell ref="DID10:DID12"/>
    <mergeCell ref="DIE10:DIE12"/>
    <mergeCell ref="DIS10:DIS12"/>
    <mergeCell ref="DIT10:DIT12"/>
    <mergeCell ref="DIU10:DIU12"/>
    <mergeCell ref="DIV10:DIV12"/>
    <mergeCell ref="DIX10:DIX12"/>
    <mergeCell ref="DOG10:DOG12"/>
    <mergeCell ref="DOH10:DOH12"/>
    <mergeCell ref="DOI10:DOI12"/>
    <mergeCell ref="DOJ10:DOJ12"/>
    <mergeCell ref="DOX10:DOX12"/>
    <mergeCell ref="DOY10:DOY12"/>
    <mergeCell ref="DOZ10:DOZ12"/>
    <mergeCell ref="DPA10:DPA12"/>
    <mergeCell ref="DPC10:DPC12"/>
    <mergeCell ref="DNJ10:DNJ12"/>
    <mergeCell ref="DNK10:DNK12"/>
    <mergeCell ref="DNL10:DNL12"/>
    <mergeCell ref="DNM10:DNM12"/>
    <mergeCell ref="DOA10:DOA12"/>
    <mergeCell ref="DOB10:DOB12"/>
    <mergeCell ref="DOC10:DOC12"/>
    <mergeCell ref="DOD10:DOD12"/>
    <mergeCell ref="DOF10:DOF12"/>
    <mergeCell ref="DMM10:DMM12"/>
    <mergeCell ref="DMN10:DMN12"/>
    <mergeCell ref="DMO10:DMO12"/>
    <mergeCell ref="DMP10:DMP12"/>
    <mergeCell ref="DND10:DND12"/>
    <mergeCell ref="DNE10:DNE12"/>
    <mergeCell ref="DNF10:DNF12"/>
    <mergeCell ref="DNG10:DNG12"/>
    <mergeCell ref="DNI10:DNI12"/>
    <mergeCell ref="DLP10:DLP12"/>
    <mergeCell ref="DLQ10:DLQ12"/>
    <mergeCell ref="DLR10:DLR12"/>
    <mergeCell ref="DLS10:DLS12"/>
    <mergeCell ref="DMG10:DMG12"/>
    <mergeCell ref="DMH10:DMH12"/>
    <mergeCell ref="DMI10:DMI12"/>
    <mergeCell ref="DMJ10:DMJ12"/>
    <mergeCell ref="DML10:DML12"/>
    <mergeCell ref="DRU10:DRU12"/>
    <mergeCell ref="DRV10:DRV12"/>
    <mergeCell ref="DRW10:DRW12"/>
    <mergeCell ref="DRX10:DRX12"/>
    <mergeCell ref="DSL10:DSL12"/>
    <mergeCell ref="DSM10:DSM12"/>
    <mergeCell ref="DSN10:DSN12"/>
    <mergeCell ref="DSO10:DSO12"/>
    <mergeCell ref="DSQ10:DSQ12"/>
    <mergeCell ref="DQX10:DQX12"/>
    <mergeCell ref="DQY10:DQY12"/>
    <mergeCell ref="DQZ10:DQZ12"/>
    <mergeCell ref="DRA10:DRA12"/>
    <mergeCell ref="DRO10:DRO12"/>
    <mergeCell ref="DRP10:DRP12"/>
    <mergeCell ref="DRQ10:DRQ12"/>
    <mergeCell ref="DRR10:DRR12"/>
    <mergeCell ref="DRT10:DRT12"/>
    <mergeCell ref="DQA10:DQA12"/>
    <mergeCell ref="DQB10:DQB12"/>
    <mergeCell ref="DQC10:DQC12"/>
    <mergeCell ref="DQD10:DQD12"/>
    <mergeCell ref="DQR10:DQR12"/>
    <mergeCell ref="DQS10:DQS12"/>
    <mergeCell ref="DQT10:DQT12"/>
    <mergeCell ref="DQU10:DQU12"/>
    <mergeCell ref="DQW10:DQW12"/>
    <mergeCell ref="DPD10:DPD12"/>
    <mergeCell ref="DPE10:DPE12"/>
    <mergeCell ref="DPF10:DPF12"/>
    <mergeCell ref="DPG10:DPG12"/>
    <mergeCell ref="DPU10:DPU12"/>
    <mergeCell ref="DPV10:DPV12"/>
    <mergeCell ref="DPW10:DPW12"/>
    <mergeCell ref="DPX10:DPX12"/>
    <mergeCell ref="DPZ10:DPZ12"/>
    <mergeCell ref="DVI10:DVI12"/>
    <mergeCell ref="DVJ10:DVJ12"/>
    <mergeCell ref="DVK10:DVK12"/>
    <mergeCell ref="DVL10:DVL12"/>
    <mergeCell ref="DVZ10:DVZ12"/>
    <mergeCell ref="DWA10:DWA12"/>
    <mergeCell ref="DWB10:DWB12"/>
    <mergeCell ref="DWC10:DWC12"/>
    <mergeCell ref="DWE10:DWE12"/>
    <mergeCell ref="DUL10:DUL12"/>
    <mergeCell ref="DUM10:DUM12"/>
    <mergeCell ref="DUN10:DUN12"/>
    <mergeCell ref="DUO10:DUO12"/>
    <mergeCell ref="DVC10:DVC12"/>
    <mergeCell ref="DVD10:DVD12"/>
    <mergeCell ref="DVE10:DVE12"/>
    <mergeCell ref="DVF10:DVF12"/>
    <mergeCell ref="DVH10:DVH12"/>
    <mergeCell ref="DTO10:DTO12"/>
    <mergeCell ref="DTP10:DTP12"/>
    <mergeCell ref="DTQ10:DTQ12"/>
    <mergeCell ref="DTR10:DTR12"/>
    <mergeCell ref="DUF10:DUF12"/>
    <mergeCell ref="DUG10:DUG12"/>
    <mergeCell ref="DUH10:DUH12"/>
    <mergeCell ref="DUI10:DUI12"/>
    <mergeCell ref="DUK10:DUK12"/>
    <mergeCell ref="DSR10:DSR12"/>
    <mergeCell ref="DSS10:DSS12"/>
    <mergeCell ref="DST10:DST12"/>
    <mergeCell ref="DSU10:DSU12"/>
    <mergeCell ref="DTI10:DTI12"/>
    <mergeCell ref="DTJ10:DTJ12"/>
    <mergeCell ref="DTK10:DTK12"/>
    <mergeCell ref="DTL10:DTL12"/>
    <mergeCell ref="DTN10:DTN12"/>
    <mergeCell ref="DYW10:DYW12"/>
    <mergeCell ref="DYX10:DYX12"/>
    <mergeCell ref="DYY10:DYY12"/>
    <mergeCell ref="DYZ10:DYZ12"/>
    <mergeCell ref="DZN10:DZN12"/>
    <mergeCell ref="DZO10:DZO12"/>
    <mergeCell ref="DZP10:DZP12"/>
    <mergeCell ref="DZQ10:DZQ12"/>
    <mergeCell ref="DZS10:DZS12"/>
    <mergeCell ref="DXZ10:DXZ12"/>
    <mergeCell ref="DYA10:DYA12"/>
    <mergeCell ref="DYB10:DYB12"/>
    <mergeCell ref="DYC10:DYC12"/>
    <mergeCell ref="DYQ10:DYQ12"/>
    <mergeCell ref="DYR10:DYR12"/>
    <mergeCell ref="DYS10:DYS12"/>
    <mergeCell ref="DYT10:DYT12"/>
    <mergeCell ref="DYV10:DYV12"/>
    <mergeCell ref="DXC10:DXC12"/>
    <mergeCell ref="DXD10:DXD12"/>
    <mergeCell ref="DXE10:DXE12"/>
    <mergeCell ref="DXF10:DXF12"/>
    <mergeCell ref="DXT10:DXT12"/>
    <mergeCell ref="DXU10:DXU12"/>
    <mergeCell ref="DXV10:DXV12"/>
    <mergeCell ref="DXW10:DXW12"/>
    <mergeCell ref="DXY10:DXY12"/>
    <mergeCell ref="DWF10:DWF12"/>
    <mergeCell ref="DWG10:DWG12"/>
    <mergeCell ref="DWH10:DWH12"/>
    <mergeCell ref="DWI10:DWI12"/>
    <mergeCell ref="DWW10:DWW12"/>
    <mergeCell ref="DWX10:DWX12"/>
    <mergeCell ref="DWY10:DWY12"/>
    <mergeCell ref="DWZ10:DWZ12"/>
    <mergeCell ref="DXB10:DXB12"/>
    <mergeCell ref="ECK10:ECK12"/>
    <mergeCell ref="ECL10:ECL12"/>
    <mergeCell ref="ECM10:ECM12"/>
    <mergeCell ref="ECN10:ECN12"/>
    <mergeCell ref="EDB10:EDB12"/>
    <mergeCell ref="EDC10:EDC12"/>
    <mergeCell ref="EDD10:EDD12"/>
    <mergeCell ref="EDE10:EDE12"/>
    <mergeCell ref="EDG10:EDG12"/>
    <mergeCell ref="EBN10:EBN12"/>
    <mergeCell ref="EBO10:EBO12"/>
    <mergeCell ref="EBP10:EBP12"/>
    <mergeCell ref="EBQ10:EBQ12"/>
    <mergeCell ref="ECE10:ECE12"/>
    <mergeCell ref="ECF10:ECF12"/>
    <mergeCell ref="ECG10:ECG12"/>
    <mergeCell ref="ECH10:ECH12"/>
    <mergeCell ref="ECJ10:ECJ12"/>
    <mergeCell ref="EAQ10:EAQ12"/>
    <mergeCell ref="EAR10:EAR12"/>
    <mergeCell ref="EAS10:EAS12"/>
    <mergeCell ref="EAT10:EAT12"/>
    <mergeCell ref="EBH10:EBH12"/>
    <mergeCell ref="EBI10:EBI12"/>
    <mergeCell ref="EBJ10:EBJ12"/>
    <mergeCell ref="EBK10:EBK12"/>
    <mergeCell ref="EBM10:EBM12"/>
    <mergeCell ref="DZT10:DZT12"/>
    <mergeCell ref="DZU10:DZU12"/>
    <mergeCell ref="DZV10:DZV12"/>
    <mergeCell ref="DZW10:DZW12"/>
    <mergeCell ref="EAK10:EAK12"/>
    <mergeCell ref="EAL10:EAL12"/>
    <mergeCell ref="EAM10:EAM12"/>
    <mergeCell ref="EAN10:EAN12"/>
    <mergeCell ref="EAP10:EAP12"/>
    <mergeCell ref="EFY10:EFY12"/>
    <mergeCell ref="EFZ10:EFZ12"/>
    <mergeCell ref="EGA10:EGA12"/>
    <mergeCell ref="EGB10:EGB12"/>
    <mergeCell ref="EGP10:EGP12"/>
    <mergeCell ref="EGQ10:EGQ12"/>
    <mergeCell ref="EGR10:EGR12"/>
    <mergeCell ref="EGS10:EGS12"/>
    <mergeCell ref="EGU10:EGU12"/>
    <mergeCell ref="EFB10:EFB12"/>
    <mergeCell ref="EFC10:EFC12"/>
    <mergeCell ref="EFD10:EFD12"/>
    <mergeCell ref="EFE10:EFE12"/>
    <mergeCell ref="EFS10:EFS12"/>
    <mergeCell ref="EFT10:EFT12"/>
    <mergeCell ref="EFU10:EFU12"/>
    <mergeCell ref="EFV10:EFV12"/>
    <mergeCell ref="EFX10:EFX12"/>
    <mergeCell ref="EEE10:EEE12"/>
    <mergeCell ref="EEF10:EEF12"/>
    <mergeCell ref="EEG10:EEG12"/>
    <mergeCell ref="EEH10:EEH12"/>
    <mergeCell ref="EEV10:EEV12"/>
    <mergeCell ref="EEW10:EEW12"/>
    <mergeCell ref="EEX10:EEX12"/>
    <mergeCell ref="EEY10:EEY12"/>
    <mergeCell ref="EFA10:EFA12"/>
    <mergeCell ref="EDH10:EDH12"/>
    <mergeCell ref="EDI10:EDI12"/>
    <mergeCell ref="EDJ10:EDJ12"/>
    <mergeCell ref="EDK10:EDK12"/>
    <mergeCell ref="EDY10:EDY12"/>
    <mergeCell ref="EDZ10:EDZ12"/>
    <mergeCell ref="EEA10:EEA12"/>
    <mergeCell ref="EEB10:EEB12"/>
    <mergeCell ref="EED10:EED12"/>
    <mergeCell ref="EJM10:EJM12"/>
    <mergeCell ref="EJN10:EJN12"/>
    <mergeCell ref="EJO10:EJO12"/>
    <mergeCell ref="EJP10:EJP12"/>
    <mergeCell ref="EKD10:EKD12"/>
    <mergeCell ref="EKE10:EKE12"/>
    <mergeCell ref="EKF10:EKF12"/>
    <mergeCell ref="EKG10:EKG12"/>
    <mergeCell ref="EKI10:EKI12"/>
    <mergeCell ref="EIP10:EIP12"/>
    <mergeCell ref="EIQ10:EIQ12"/>
    <mergeCell ref="EIR10:EIR12"/>
    <mergeCell ref="EIS10:EIS12"/>
    <mergeCell ref="EJG10:EJG12"/>
    <mergeCell ref="EJH10:EJH12"/>
    <mergeCell ref="EJI10:EJI12"/>
    <mergeCell ref="EJJ10:EJJ12"/>
    <mergeCell ref="EJL10:EJL12"/>
    <mergeCell ref="EHS10:EHS12"/>
    <mergeCell ref="EHT10:EHT12"/>
    <mergeCell ref="EHU10:EHU12"/>
    <mergeCell ref="EHV10:EHV12"/>
    <mergeCell ref="EIJ10:EIJ12"/>
    <mergeCell ref="EIK10:EIK12"/>
    <mergeCell ref="EIL10:EIL12"/>
    <mergeCell ref="EIM10:EIM12"/>
    <mergeCell ref="EIO10:EIO12"/>
    <mergeCell ref="EGV10:EGV12"/>
    <mergeCell ref="EGW10:EGW12"/>
    <mergeCell ref="EGX10:EGX12"/>
    <mergeCell ref="EGY10:EGY12"/>
    <mergeCell ref="EHM10:EHM12"/>
    <mergeCell ref="EHN10:EHN12"/>
    <mergeCell ref="EHO10:EHO12"/>
    <mergeCell ref="EHP10:EHP12"/>
    <mergeCell ref="EHR10:EHR12"/>
    <mergeCell ref="ENA10:ENA12"/>
    <mergeCell ref="ENB10:ENB12"/>
    <mergeCell ref="ENC10:ENC12"/>
    <mergeCell ref="END10:END12"/>
    <mergeCell ref="ENR10:ENR12"/>
    <mergeCell ref="ENS10:ENS12"/>
    <mergeCell ref="ENT10:ENT12"/>
    <mergeCell ref="ENU10:ENU12"/>
    <mergeCell ref="ENW10:ENW12"/>
    <mergeCell ref="EMD10:EMD12"/>
    <mergeCell ref="EME10:EME12"/>
    <mergeCell ref="EMF10:EMF12"/>
    <mergeCell ref="EMG10:EMG12"/>
    <mergeCell ref="EMU10:EMU12"/>
    <mergeCell ref="EMV10:EMV12"/>
    <mergeCell ref="EMW10:EMW12"/>
    <mergeCell ref="EMX10:EMX12"/>
    <mergeCell ref="EMZ10:EMZ12"/>
    <mergeCell ref="ELG10:ELG12"/>
    <mergeCell ref="ELH10:ELH12"/>
    <mergeCell ref="ELI10:ELI12"/>
    <mergeCell ref="ELJ10:ELJ12"/>
    <mergeCell ref="ELX10:ELX12"/>
    <mergeCell ref="ELY10:ELY12"/>
    <mergeCell ref="ELZ10:ELZ12"/>
    <mergeCell ref="EMA10:EMA12"/>
    <mergeCell ref="EMC10:EMC12"/>
    <mergeCell ref="EKJ10:EKJ12"/>
    <mergeCell ref="EKK10:EKK12"/>
    <mergeCell ref="EKL10:EKL12"/>
    <mergeCell ref="EKM10:EKM12"/>
    <mergeCell ref="ELA10:ELA12"/>
    <mergeCell ref="ELB10:ELB12"/>
    <mergeCell ref="ELC10:ELC12"/>
    <mergeCell ref="ELD10:ELD12"/>
    <mergeCell ref="ELF10:ELF12"/>
    <mergeCell ref="EQO10:EQO12"/>
    <mergeCell ref="EQP10:EQP12"/>
    <mergeCell ref="EQQ10:EQQ12"/>
    <mergeCell ref="EQR10:EQR12"/>
    <mergeCell ref="ERF10:ERF12"/>
    <mergeCell ref="ERG10:ERG12"/>
    <mergeCell ref="ERH10:ERH12"/>
    <mergeCell ref="ERI10:ERI12"/>
    <mergeCell ref="ERK10:ERK12"/>
    <mergeCell ref="EPR10:EPR12"/>
    <mergeCell ref="EPS10:EPS12"/>
    <mergeCell ref="EPT10:EPT12"/>
    <mergeCell ref="EPU10:EPU12"/>
    <mergeCell ref="EQI10:EQI12"/>
    <mergeCell ref="EQJ10:EQJ12"/>
    <mergeCell ref="EQK10:EQK12"/>
    <mergeCell ref="EQL10:EQL12"/>
    <mergeCell ref="EQN10:EQN12"/>
    <mergeCell ref="EOU10:EOU12"/>
    <mergeCell ref="EOV10:EOV12"/>
    <mergeCell ref="EOW10:EOW12"/>
    <mergeCell ref="EOX10:EOX12"/>
    <mergeCell ref="EPL10:EPL12"/>
    <mergeCell ref="EPM10:EPM12"/>
    <mergeCell ref="EPN10:EPN12"/>
    <mergeCell ref="EPO10:EPO12"/>
    <mergeCell ref="EPQ10:EPQ12"/>
    <mergeCell ref="ENX10:ENX12"/>
    <mergeCell ref="ENY10:ENY12"/>
    <mergeCell ref="ENZ10:ENZ12"/>
    <mergeCell ref="EOA10:EOA12"/>
    <mergeCell ref="EOO10:EOO12"/>
    <mergeCell ref="EOP10:EOP12"/>
    <mergeCell ref="EOQ10:EOQ12"/>
    <mergeCell ref="EOR10:EOR12"/>
    <mergeCell ref="EOT10:EOT12"/>
    <mergeCell ref="EUC10:EUC12"/>
    <mergeCell ref="EUD10:EUD12"/>
    <mergeCell ref="EUE10:EUE12"/>
    <mergeCell ref="EUF10:EUF12"/>
    <mergeCell ref="EUT10:EUT12"/>
    <mergeCell ref="EUU10:EUU12"/>
    <mergeCell ref="EUV10:EUV12"/>
    <mergeCell ref="EUW10:EUW12"/>
    <mergeCell ref="EUY10:EUY12"/>
    <mergeCell ref="ETF10:ETF12"/>
    <mergeCell ref="ETG10:ETG12"/>
    <mergeCell ref="ETH10:ETH12"/>
    <mergeCell ref="ETI10:ETI12"/>
    <mergeCell ref="ETW10:ETW12"/>
    <mergeCell ref="ETX10:ETX12"/>
    <mergeCell ref="ETY10:ETY12"/>
    <mergeCell ref="ETZ10:ETZ12"/>
    <mergeCell ref="EUB10:EUB12"/>
    <mergeCell ref="ESI10:ESI12"/>
    <mergeCell ref="ESJ10:ESJ12"/>
    <mergeCell ref="ESK10:ESK12"/>
    <mergeCell ref="ESL10:ESL12"/>
    <mergeCell ref="ESZ10:ESZ12"/>
    <mergeCell ref="ETA10:ETA12"/>
    <mergeCell ref="ETB10:ETB12"/>
    <mergeCell ref="ETC10:ETC12"/>
    <mergeCell ref="ETE10:ETE12"/>
    <mergeCell ref="ERL10:ERL12"/>
    <mergeCell ref="ERM10:ERM12"/>
    <mergeCell ref="ERN10:ERN12"/>
    <mergeCell ref="ERO10:ERO12"/>
    <mergeCell ref="ESC10:ESC12"/>
    <mergeCell ref="ESD10:ESD12"/>
    <mergeCell ref="ESE10:ESE12"/>
    <mergeCell ref="ESF10:ESF12"/>
    <mergeCell ref="ESH10:ESH12"/>
    <mergeCell ref="EXQ10:EXQ12"/>
    <mergeCell ref="EXR10:EXR12"/>
    <mergeCell ref="EXS10:EXS12"/>
    <mergeCell ref="EXT10:EXT12"/>
    <mergeCell ref="EYH10:EYH12"/>
    <mergeCell ref="EYI10:EYI12"/>
    <mergeCell ref="EYJ10:EYJ12"/>
    <mergeCell ref="EYK10:EYK12"/>
    <mergeCell ref="EYM10:EYM12"/>
    <mergeCell ref="EWT10:EWT12"/>
    <mergeCell ref="EWU10:EWU12"/>
    <mergeCell ref="EWV10:EWV12"/>
    <mergeCell ref="EWW10:EWW12"/>
    <mergeCell ref="EXK10:EXK12"/>
    <mergeCell ref="EXL10:EXL12"/>
    <mergeCell ref="EXM10:EXM12"/>
    <mergeCell ref="EXN10:EXN12"/>
    <mergeCell ref="EXP10:EXP12"/>
    <mergeCell ref="EVW10:EVW12"/>
    <mergeCell ref="EVX10:EVX12"/>
    <mergeCell ref="EVY10:EVY12"/>
    <mergeCell ref="EVZ10:EVZ12"/>
    <mergeCell ref="EWN10:EWN12"/>
    <mergeCell ref="EWO10:EWO12"/>
    <mergeCell ref="EWP10:EWP12"/>
    <mergeCell ref="EWQ10:EWQ12"/>
    <mergeCell ref="EWS10:EWS12"/>
    <mergeCell ref="EUZ10:EUZ12"/>
    <mergeCell ref="EVA10:EVA12"/>
    <mergeCell ref="EVB10:EVB12"/>
    <mergeCell ref="EVC10:EVC12"/>
    <mergeCell ref="EVQ10:EVQ12"/>
    <mergeCell ref="EVR10:EVR12"/>
    <mergeCell ref="EVS10:EVS12"/>
    <mergeCell ref="EVT10:EVT12"/>
    <mergeCell ref="EVV10:EVV12"/>
    <mergeCell ref="FBE10:FBE12"/>
    <mergeCell ref="FBF10:FBF12"/>
    <mergeCell ref="FBG10:FBG12"/>
    <mergeCell ref="FBH10:FBH12"/>
    <mergeCell ref="FBV10:FBV12"/>
    <mergeCell ref="FBW10:FBW12"/>
    <mergeCell ref="FBX10:FBX12"/>
    <mergeCell ref="FBY10:FBY12"/>
    <mergeCell ref="FCA10:FCA12"/>
    <mergeCell ref="FAH10:FAH12"/>
    <mergeCell ref="FAI10:FAI12"/>
    <mergeCell ref="FAJ10:FAJ12"/>
    <mergeCell ref="FAK10:FAK12"/>
    <mergeCell ref="FAY10:FAY12"/>
    <mergeCell ref="FAZ10:FAZ12"/>
    <mergeCell ref="FBA10:FBA12"/>
    <mergeCell ref="FBB10:FBB12"/>
    <mergeCell ref="FBD10:FBD12"/>
    <mergeCell ref="EZK10:EZK12"/>
    <mergeCell ref="EZL10:EZL12"/>
    <mergeCell ref="EZM10:EZM12"/>
    <mergeCell ref="EZN10:EZN12"/>
    <mergeCell ref="FAB10:FAB12"/>
    <mergeCell ref="FAC10:FAC12"/>
    <mergeCell ref="FAD10:FAD12"/>
    <mergeCell ref="FAE10:FAE12"/>
    <mergeCell ref="FAG10:FAG12"/>
    <mergeCell ref="EYN10:EYN12"/>
    <mergeCell ref="EYO10:EYO12"/>
    <mergeCell ref="EYP10:EYP12"/>
    <mergeCell ref="EYQ10:EYQ12"/>
    <mergeCell ref="EZE10:EZE12"/>
    <mergeCell ref="EZF10:EZF12"/>
    <mergeCell ref="EZG10:EZG12"/>
    <mergeCell ref="EZH10:EZH12"/>
    <mergeCell ref="EZJ10:EZJ12"/>
    <mergeCell ref="FES10:FES12"/>
    <mergeCell ref="FET10:FET12"/>
    <mergeCell ref="FEU10:FEU12"/>
    <mergeCell ref="FEV10:FEV12"/>
    <mergeCell ref="FFJ10:FFJ12"/>
    <mergeCell ref="FFK10:FFK12"/>
    <mergeCell ref="FFL10:FFL12"/>
    <mergeCell ref="FFM10:FFM12"/>
    <mergeCell ref="FFO10:FFO12"/>
    <mergeCell ref="FDV10:FDV12"/>
    <mergeCell ref="FDW10:FDW12"/>
    <mergeCell ref="FDX10:FDX12"/>
    <mergeCell ref="FDY10:FDY12"/>
    <mergeCell ref="FEM10:FEM12"/>
    <mergeCell ref="FEN10:FEN12"/>
    <mergeCell ref="FEO10:FEO12"/>
    <mergeCell ref="FEP10:FEP12"/>
    <mergeCell ref="FER10:FER12"/>
    <mergeCell ref="FCY10:FCY12"/>
    <mergeCell ref="FCZ10:FCZ12"/>
    <mergeCell ref="FDA10:FDA12"/>
    <mergeCell ref="FDB10:FDB12"/>
    <mergeCell ref="FDP10:FDP12"/>
    <mergeCell ref="FDQ10:FDQ12"/>
    <mergeCell ref="FDR10:FDR12"/>
    <mergeCell ref="FDS10:FDS12"/>
    <mergeCell ref="FDU10:FDU12"/>
    <mergeCell ref="FCB10:FCB12"/>
    <mergeCell ref="FCC10:FCC12"/>
    <mergeCell ref="FCD10:FCD12"/>
    <mergeCell ref="FCE10:FCE12"/>
    <mergeCell ref="FCS10:FCS12"/>
    <mergeCell ref="FCT10:FCT12"/>
    <mergeCell ref="FCU10:FCU12"/>
    <mergeCell ref="FCV10:FCV12"/>
    <mergeCell ref="FCX10:FCX12"/>
    <mergeCell ref="FIG10:FIG12"/>
    <mergeCell ref="FIH10:FIH12"/>
    <mergeCell ref="FII10:FII12"/>
    <mergeCell ref="FIJ10:FIJ12"/>
    <mergeCell ref="FIX10:FIX12"/>
    <mergeCell ref="FIY10:FIY12"/>
    <mergeCell ref="FIZ10:FIZ12"/>
    <mergeCell ref="FJA10:FJA12"/>
    <mergeCell ref="FJC10:FJC12"/>
    <mergeCell ref="FHJ10:FHJ12"/>
    <mergeCell ref="FHK10:FHK12"/>
    <mergeCell ref="FHL10:FHL12"/>
    <mergeCell ref="FHM10:FHM12"/>
    <mergeCell ref="FIA10:FIA12"/>
    <mergeCell ref="FIB10:FIB12"/>
    <mergeCell ref="FIC10:FIC12"/>
    <mergeCell ref="FID10:FID12"/>
    <mergeCell ref="FIF10:FIF12"/>
    <mergeCell ref="FGM10:FGM12"/>
    <mergeCell ref="FGN10:FGN12"/>
    <mergeCell ref="FGO10:FGO12"/>
    <mergeCell ref="FGP10:FGP12"/>
    <mergeCell ref="FHD10:FHD12"/>
    <mergeCell ref="FHE10:FHE12"/>
    <mergeCell ref="FHF10:FHF12"/>
    <mergeCell ref="FHG10:FHG12"/>
    <mergeCell ref="FHI10:FHI12"/>
    <mergeCell ref="FFP10:FFP12"/>
    <mergeCell ref="FFQ10:FFQ12"/>
    <mergeCell ref="FFR10:FFR12"/>
    <mergeCell ref="FFS10:FFS12"/>
    <mergeCell ref="FGG10:FGG12"/>
    <mergeCell ref="FGH10:FGH12"/>
    <mergeCell ref="FGI10:FGI12"/>
    <mergeCell ref="FGJ10:FGJ12"/>
    <mergeCell ref="FGL10:FGL12"/>
    <mergeCell ref="FLU10:FLU12"/>
    <mergeCell ref="FLV10:FLV12"/>
    <mergeCell ref="FLW10:FLW12"/>
    <mergeCell ref="FLX10:FLX12"/>
    <mergeCell ref="FML10:FML12"/>
    <mergeCell ref="FMM10:FMM12"/>
    <mergeCell ref="FMN10:FMN12"/>
    <mergeCell ref="FMO10:FMO12"/>
    <mergeCell ref="FMQ10:FMQ12"/>
    <mergeCell ref="FKX10:FKX12"/>
    <mergeCell ref="FKY10:FKY12"/>
    <mergeCell ref="FKZ10:FKZ12"/>
    <mergeCell ref="FLA10:FLA12"/>
    <mergeCell ref="FLO10:FLO12"/>
    <mergeCell ref="FLP10:FLP12"/>
    <mergeCell ref="FLQ10:FLQ12"/>
    <mergeCell ref="FLR10:FLR12"/>
    <mergeCell ref="FLT10:FLT12"/>
    <mergeCell ref="FKA10:FKA12"/>
    <mergeCell ref="FKB10:FKB12"/>
    <mergeCell ref="FKC10:FKC12"/>
    <mergeCell ref="FKD10:FKD12"/>
    <mergeCell ref="FKR10:FKR12"/>
    <mergeCell ref="FKS10:FKS12"/>
    <mergeCell ref="FKT10:FKT12"/>
    <mergeCell ref="FKU10:FKU12"/>
    <mergeCell ref="FKW10:FKW12"/>
    <mergeCell ref="FJD10:FJD12"/>
    <mergeCell ref="FJE10:FJE12"/>
    <mergeCell ref="FJF10:FJF12"/>
    <mergeCell ref="FJG10:FJG12"/>
    <mergeCell ref="FJU10:FJU12"/>
    <mergeCell ref="FJV10:FJV12"/>
    <mergeCell ref="FJW10:FJW12"/>
    <mergeCell ref="FJX10:FJX12"/>
    <mergeCell ref="FJZ10:FJZ12"/>
    <mergeCell ref="FPI10:FPI12"/>
    <mergeCell ref="FPJ10:FPJ12"/>
    <mergeCell ref="FPK10:FPK12"/>
    <mergeCell ref="FPL10:FPL12"/>
    <mergeCell ref="FPZ10:FPZ12"/>
    <mergeCell ref="FQA10:FQA12"/>
    <mergeCell ref="FQB10:FQB12"/>
    <mergeCell ref="FQC10:FQC12"/>
    <mergeCell ref="FQE10:FQE12"/>
    <mergeCell ref="FOL10:FOL12"/>
    <mergeCell ref="FOM10:FOM12"/>
    <mergeCell ref="FON10:FON12"/>
    <mergeCell ref="FOO10:FOO12"/>
    <mergeCell ref="FPC10:FPC12"/>
    <mergeCell ref="FPD10:FPD12"/>
    <mergeCell ref="FPE10:FPE12"/>
    <mergeCell ref="FPF10:FPF12"/>
    <mergeCell ref="FPH10:FPH12"/>
    <mergeCell ref="FNO10:FNO12"/>
    <mergeCell ref="FNP10:FNP12"/>
    <mergeCell ref="FNQ10:FNQ12"/>
    <mergeCell ref="FNR10:FNR12"/>
    <mergeCell ref="FOF10:FOF12"/>
    <mergeCell ref="FOG10:FOG12"/>
    <mergeCell ref="FOH10:FOH12"/>
    <mergeCell ref="FOI10:FOI12"/>
    <mergeCell ref="FOK10:FOK12"/>
    <mergeCell ref="FMR10:FMR12"/>
    <mergeCell ref="FMS10:FMS12"/>
    <mergeCell ref="FMT10:FMT12"/>
    <mergeCell ref="FMU10:FMU12"/>
    <mergeCell ref="FNI10:FNI12"/>
    <mergeCell ref="FNJ10:FNJ12"/>
    <mergeCell ref="FNK10:FNK12"/>
    <mergeCell ref="FNL10:FNL12"/>
    <mergeCell ref="FNN10:FNN12"/>
    <mergeCell ref="FSW10:FSW12"/>
    <mergeCell ref="FSX10:FSX12"/>
    <mergeCell ref="FSY10:FSY12"/>
    <mergeCell ref="FSZ10:FSZ12"/>
    <mergeCell ref="FTN10:FTN12"/>
    <mergeCell ref="FTO10:FTO12"/>
    <mergeCell ref="FTP10:FTP12"/>
    <mergeCell ref="FTQ10:FTQ12"/>
    <mergeCell ref="FTS10:FTS12"/>
    <mergeCell ref="FRZ10:FRZ12"/>
    <mergeCell ref="FSA10:FSA12"/>
    <mergeCell ref="FSB10:FSB12"/>
    <mergeCell ref="FSC10:FSC12"/>
    <mergeCell ref="FSQ10:FSQ12"/>
    <mergeCell ref="FSR10:FSR12"/>
    <mergeCell ref="FSS10:FSS12"/>
    <mergeCell ref="FST10:FST12"/>
    <mergeCell ref="FSV10:FSV12"/>
    <mergeCell ref="FRC10:FRC12"/>
    <mergeCell ref="FRD10:FRD12"/>
    <mergeCell ref="FRE10:FRE12"/>
    <mergeCell ref="FRF10:FRF12"/>
    <mergeCell ref="FRT10:FRT12"/>
    <mergeCell ref="FRU10:FRU12"/>
    <mergeCell ref="FRV10:FRV12"/>
    <mergeCell ref="FRW10:FRW12"/>
    <mergeCell ref="FRY10:FRY12"/>
    <mergeCell ref="FQF10:FQF12"/>
    <mergeCell ref="FQG10:FQG12"/>
    <mergeCell ref="FQH10:FQH12"/>
    <mergeCell ref="FQI10:FQI12"/>
    <mergeCell ref="FQW10:FQW12"/>
    <mergeCell ref="FQX10:FQX12"/>
    <mergeCell ref="FQY10:FQY12"/>
    <mergeCell ref="FQZ10:FQZ12"/>
    <mergeCell ref="FRB10:FRB12"/>
    <mergeCell ref="FWK10:FWK12"/>
    <mergeCell ref="FWL10:FWL12"/>
    <mergeCell ref="FWM10:FWM12"/>
    <mergeCell ref="FWN10:FWN12"/>
    <mergeCell ref="FXB10:FXB12"/>
    <mergeCell ref="FXC10:FXC12"/>
    <mergeCell ref="FXD10:FXD12"/>
    <mergeCell ref="FXE10:FXE12"/>
    <mergeCell ref="FXG10:FXG12"/>
    <mergeCell ref="FVN10:FVN12"/>
    <mergeCell ref="FVO10:FVO12"/>
    <mergeCell ref="FVP10:FVP12"/>
    <mergeCell ref="FVQ10:FVQ12"/>
    <mergeCell ref="FWE10:FWE12"/>
    <mergeCell ref="FWF10:FWF12"/>
    <mergeCell ref="FWG10:FWG12"/>
    <mergeCell ref="FWH10:FWH12"/>
    <mergeCell ref="FWJ10:FWJ12"/>
    <mergeCell ref="FUQ10:FUQ12"/>
    <mergeCell ref="FUR10:FUR12"/>
    <mergeCell ref="FUS10:FUS12"/>
    <mergeCell ref="FUT10:FUT12"/>
    <mergeCell ref="FVH10:FVH12"/>
    <mergeCell ref="FVI10:FVI12"/>
    <mergeCell ref="FVJ10:FVJ12"/>
    <mergeCell ref="FVK10:FVK12"/>
    <mergeCell ref="FVM10:FVM12"/>
    <mergeCell ref="FTT10:FTT12"/>
    <mergeCell ref="FTU10:FTU12"/>
    <mergeCell ref="FTV10:FTV12"/>
    <mergeCell ref="FTW10:FTW12"/>
    <mergeCell ref="FUK10:FUK12"/>
    <mergeCell ref="FUL10:FUL12"/>
    <mergeCell ref="FUM10:FUM12"/>
    <mergeCell ref="FUN10:FUN12"/>
    <mergeCell ref="FUP10:FUP12"/>
    <mergeCell ref="FZY10:FZY12"/>
    <mergeCell ref="FZZ10:FZZ12"/>
    <mergeCell ref="GAA10:GAA12"/>
    <mergeCell ref="GAB10:GAB12"/>
    <mergeCell ref="GAP10:GAP12"/>
    <mergeCell ref="GAQ10:GAQ12"/>
    <mergeCell ref="GAR10:GAR12"/>
    <mergeCell ref="GAS10:GAS12"/>
    <mergeCell ref="GAU10:GAU12"/>
    <mergeCell ref="FZB10:FZB12"/>
    <mergeCell ref="FZC10:FZC12"/>
    <mergeCell ref="FZD10:FZD12"/>
    <mergeCell ref="FZE10:FZE12"/>
    <mergeCell ref="FZS10:FZS12"/>
    <mergeCell ref="FZT10:FZT12"/>
    <mergeCell ref="FZU10:FZU12"/>
    <mergeCell ref="FZV10:FZV12"/>
    <mergeCell ref="FZX10:FZX12"/>
    <mergeCell ref="FYE10:FYE12"/>
    <mergeCell ref="FYF10:FYF12"/>
    <mergeCell ref="FYG10:FYG12"/>
    <mergeCell ref="FYH10:FYH12"/>
    <mergeCell ref="FYV10:FYV12"/>
    <mergeCell ref="FYW10:FYW12"/>
    <mergeCell ref="FYX10:FYX12"/>
    <mergeCell ref="FYY10:FYY12"/>
    <mergeCell ref="FZA10:FZA12"/>
    <mergeCell ref="FXH10:FXH12"/>
    <mergeCell ref="FXI10:FXI12"/>
    <mergeCell ref="FXJ10:FXJ12"/>
    <mergeCell ref="FXK10:FXK12"/>
    <mergeCell ref="FXY10:FXY12"/>
    <mergeCell ref="FXZ10:FXZ12"/>
    <mergeCell ref="FYA10:FYA12"/>
    <mergeCell ref="FYB10:FYB12"/>
    <mergeCell ref="FYD10:FYD12"/>
    <mergeCell ref="GDM10:GDM12"/>
    <mergeCell ref="GDN10:GDN12"/>
    <mergeCell ref="GDO10:GDO12"/>
    <mergeCell ref="GDP10:GDP12"/>
    <mergeCell ref="GED10:GED12"/>
    <mergeCell ref="GEE10:GEE12"/>
    <mergeCell ref="GEF10:GEF12"/>
    <mergeCell ref="GEG10:GEG12"/>
    <mergeCell ref="GEI10:GEI12"/>
    <mergeCell ref="GCP10:GCP12"/>
    <mergeCell ref="GCQ10:GCQ12"/>
    <mergeCell ref="GCR10:GCR12"/>
    <mergeCell ref="GCS10:GCS12"/>
    <mergeCell ref="GDG10:GDG12"/>
    <mergeCell ref="GDH10:GDH12"/>
    <mergeCell ref="GDI10:GDI12"/>
    <mergeCell ref="GDJ10:GDJ12"/>
    <mergeCell ref="GDL10:GDL12"/>
    <mergeCell ref="GBS10:GBS12"/>
    <mergeCell ref="GBT10:GBT12"/>
    <mergeCell ref="GBU10:GBU12"/>
    <mergeCell ref="GBV10:GBV12"/>
    <mergeCell ref="GCJ10:GCJ12"/>
    <mergeCell ref="GCK10:GCK12"/>
    <mergeCell ref="GCL10:GCL12"/>
    <mergeCell ref="GCM10:GCM12"/>
    <mergeCell ref="GCO10:GCO12"/>
    <mergeCell ref="GAV10:GAV12"/>
    <mergeCell ref="GAW10:GAW12"/>
    <mergeCell ref="GAX10:GAX12"/>
    <mergeCell ref="GAY10:GAY12"/>
    <mergeCell ref="GBM10:GBM12"/>
    <mergeCell ref="GBN10:GBN12"/>
    <mergeCell ref="GBO10:GBO12"/>
    <mergeCell ref="GBP10:GBP12"/>
    <mergeCell ref="GBR10:GBR12"/>
    <mergeCell ref="GHA10:GHA12"/>
    <mergeCell ref="GHB10:GHB12"/>
    <mergeCell ref="GHC10:GHC12"/>
    <mergeCell ref="GHD10:GHD12"/>
    <mergeCell ref="GHR10:GHR12"/>
    <mergeCell ref="GHS10:GHS12"/>
    <mergeCell ref="GHT10:GHT12"/>
    <mergeCell ref="GHU10:GHU12"/>
    <mergeCell ref="GHW10:GHW12"/>
    <mergeCell ref="GGD10:GGD12"/>
    <mergeCell ref="GGE10:GGE12"/>
    <mergeCell ref="GGF10:GGF12"/>
    <mergeCell ref="GGG10:GGG12"/>
    <mergeCell ref="GGU10:GGU12"/>
    <mergeCell ref="GGV10:GGV12"/>
    <mergeCell ref="GGW10:GGW12"/>
    <mergeCell ref="GGX10:GGX12"/>
    <mergeCell ref="GGZ10:GGZ12"/>
    <mergeCell ref="GFG10:GFG12"/>
    <mergeCell ref="GFH10:GFH12"/>
    <mergeCell ref="GFI10:GFI12"/>
    <mergeCell ref="GFJ10:GFJ12"/>
    <mergeCell ref="GFX10:GFX12"/>
    <mergeCell ref="GFY10:GFY12"/>
    <mergeCell ref="GFZ10:GFZ12"/>
    <mergeCell ref="GGA10:GGA12"/>
    <mergeCell ref="GGC10:GGC12"/>
    <mergeCell ref="GEJ10:GEJ12"/>
    <mergeCell ref="GEK10:GEK12"/>
    <mergeCell ref="GEL10:GEL12"/>
    <mergeCell ref="GEM10:GEM12"/>
    <mergeCell ref="GFA10:GFA12"/>
    <mergeCell ref="GFB10:GFB12"/>
    <mergeCell ref="GFC10:GFC12"/>
    <mergeCell ref="GFD10:GFD12"/>
    <mergeCell ref="GFF10:GFF12"/>
    <mergeCell ref="GKO10:GKO12"/>
    <mergeCell ref="GKP10:GKP12"/>
    <mergeCell ref="GKQ10:GKQ12"/>
    <mergeCell ref="GKR10:GKR12"/>
    <mergeCell ref="GLF10:GLF12"/>
    <mergeCell ref="GLG10:GLG12"/>
    <mergeCell ref="GLH10:GLH12"/>
    <mergeCell ref="GLI10:GLI12"/>
    <mergeCell ref="GLK10:GLK12"/>
    <mergeCell ref="GJR10:GJR12"/>
    <mergeCell ref="GJS10:GJS12"/>
    <mergeCell ref="GJT10:GJT12"/>
    <mergeCell ref="GJU10:GJU12"/>
    <mergeCell ref="GKI10:GKI12"/>
    <mergeCell ref="GKJ10:GKJ12"/>
    <mergeCell ref="GKK10:GKK12"/>
    <mergeCell ref="GKL10:GKL12"/>
    <mergeCell ref="GKN10:GKN12"/>
    <mergeCell ref="GIU10:GIU12"/>
    <mergeCell ref="GIV10:GIV12"/>
    <mergeCell ref="GIW10:GIW12"/>
    <mergeCell ref="GIX10:GIX12"/>
    <mergeCell ref="GJL10:GJL12"/>
    <mergeCell ref="GJM10:GJM12"/>
    <mergeCell ref="GJN10:GJN12"/>
    <mergeCell ref="GJO10:GJO12"/>
    <mergeCell ref="GJQ10:GJQ12"/>
    <mergeCell ref="GHX10:GHX12"/>
    <mergeCell ref="GHY10:GHY12"/>
    <mergeCell ref="GHZ10:GHZ12"/>
    <mergeCell ref="GIA10:GIA12"/>
    <mergeCell ref="GIO10:GIO12"/>
    <mergeCell ref="GIP10:GIP12"/>
    <mergeCell ref="GIQ10:GIQ12"/>
    <mergeCell ref="GIR10:GIR12"/>
    <mergeCell ref="GIT10:GIT12"/>
    <mergeCell ref="GOC10:GOC12"/>
    <mergeCell ref="GOD10:GOD12"/>
    <mergeCell ref="GOE10:GOE12"/>
    <mergeCell ref="GOF10:GOF12"/>
    <mergeCell ref="GOT10:GOT12"/>
    <mergeCell ref="GOU10:GOU12"/>
    <mergeCell ref="GOV10:GOV12"/>
    <mergeCell ref="GOW10:GOW12"/>
    <mergeCell ref="GOY10:GOY12"/>
    <mergeCell ref="GNF10:GNF12"/>
    <mergeCell ref="GNG10:GNG12"/>
    <mergeCell ref="GNH10:GNH12"/>
    <mergeCell ref="GNI10:GNI12"/>
    <mergeCell ref="GNW10:GNW12"/>
    <mergeCell ref="GNX10:GNX12"/>
    <mergeCell ref="GNY10:GNY12"/>
    <mergeCell ref="GNZ10:GNZ12"/>
    <mergeCell ref="GOB10:GOB12"/>
    <mergeCell ref="GMI10:GMI12"/>
    <mergeCell ref="GMJ10:GMJ12"/>
    <mergeCell ref="GMK10:GMK12"/>
    <mergeCell ref="GML10:GML12"/>
    <mergeCell ref="GMZ10:GMZ12"/>
    <mergeCell ref="GNA10:GNA12"/>
    <mergeCell ref="GNB10:GNB12"/>
    <mergeCell ref="GNC10:GNC12"/>
    <mergeCell ref="GNE10:GNE12"/>
    <mergeCell ref="GLL10:GLL12"/>
    <mergeCell ref="GLM10:GLM12"/>
    <mergeCell ref="GLN10:GLN12"/>
    <mergeCell ref="GLO10:GLO12"/>
    <mergeCell ref="GMC10:GMC12"/>
    <mergeCell ref="GMD10:GMD12"/>
    <mergeCell ref="GME10:GME12"/>
    <mergeCell ref="GMF10:GMF12"/>
    <mergeCell ref="GMH10:GMH12"/>
    <mergeCell ref="GRQ10:GRQ12"/>
    <mergeCell ref="GRR10:GRR12"/>
    <mergeCell ref="GRS10:GRS12"/>
    <mergeCell ref="GRT10:GRT12"/>
    <mergeCell ref="GSH10:GSH12"/>
    <mergeCell ref="GSI10:GSI12"/>
    <mergeCell ref="GSJ10:GSJ12"/>
    <mergeCell ref="GSK10:GSK12"/>
    <mergeCell ref="GSM10:GSM12"/>
    <mergeCell ref="GQT10:GQT12"/>
    <mergeCell ref="GQU10:GQU12"/>
    <mergeCell ref="GQV10:GQV12"/>
    <mergeCell ref="GQW10:GQW12"/>
    <mergeCell ref="GRK10:GRK12"/>
    <mergeCell ref="GRL10:GRL12"/>
    <mergeCell ref="GRM10:GRM12"/>
    <mergeCell ref="GRN10:GRN12"/>
    <mergeCell ref="GRP10:GRP12"/>
    <mergeCell ref="GPW10:GPW12"/>
    <mergeCell ref="GPX10:GPX12"/>
    <mergeCell ref="GPY10:GPY12"/>
    <mergeCell ref="GPZ10:GPZ12"/>
    <mergeCell ref="GQN10:GQN12"/>
    <mergeCell ref="GQO10:GQO12"/>
    <mergeCell ref="GQP10:GQP12"/>
    <mergeCell ref="GQQ10:GQQ12"/>
    <mergeCell ref="GQS10:GQS12"/>
    <mergeCell ref="GOZ10:GOZ12"/>
    <mergeCell ref="GPA10:GPA12"/>
    <mergeCell ref="GPB10:GPB12"/>
    <mergeCell ref="GPC10:GPC12"/>
    <mergeCell ref="GPQ10:GPQ12"/>
    <mergeCell ref="GPR10:GPR12"/>
    <mergeCell ref="GPS10:GPS12"/>
    <mergeCell ref="GPT10:GPT12"/>
    <mergeCell ref="GPV10:GPV12"/>
    <mergeCell ref="GVE10:GVE12"/>
    <mergeCell ref="GVF10:GVF12"/>
    <mergeCell ref="GVG10:GVG12"/>
    <mergeCell ref="GVH10:GVH12"/>
    <mergeCell ref="GVV10:GVV12"/>
    <mergeCell ref="GVW10:GVW12"/>
    <mergeCell ref="GVX10:GVX12"/>
    <mergeCell ref="GVY10:GVY12"/>
    <mergeCell ref="GWA10:GWA12"/>
    <mergeCell ref="GUH10:GUH12"/>
    <mergeCell ref="GUI10:GUI12"/>
    <mergeCell ref="GUJ10:GUJ12"/>
    <mergeCell ref="GUK10:GUK12"/>
    <mergeCell ref="GUY10:GUY12"/>
    <mergeCell ref="GUZ10:GUZ12"/>
    <mergeCell ref="GVA10:GVA12"/>
    <mergeCell ref="GVB10:GVB12"/>
    <mergeCell ref="GVD10:GVD12"/>
    <mergeCell ref="GTK10:GTK12"/>
    <mergeCell ref="GTL10:GTL12"/>
    <mergeCell ref="GTM10:GTM12"/>
    <mergeCell ref="GTN10:GTN12"/>
    <mergeCell ref="GUB10:GUB12"/>
    <mergeCell ref="GUC10:GUC12"/>
    <mergeCell ref="GUD10:GUD12"/>
    <mergeCell ref="GUE10:GUE12"/>
    <mergeCell ref="GUG10:GUG12"/>
    <mergeCell ref="GSN10:GSN12"/>
    <mergeCell ref="GSO10:GSO12"/>
    <mergeCell ref="GSP10:GSP12"/>
    <mergeCell ref="GSQ10:GSQ12"/>
    <mergeCell ref="GTE10:GTE12"/>
    <mergeCell ref="GTF10:GTF12"/>
    <mergeCell ref="GTG10:GTG12"/>
    <mergeCell ref="GTH10:GTH12"/>
    <mergeCell ref="GTJ10:GTJ12"/>
    <mergeCell ref="GYS10:GYS12"/>
    <mergeCell ref="GYT10:GYT12"/>
    <mergeCell ref="GYU10:GYU12"/>
    <mergeCell ref="GYV10:GYV12"/>
    <mergeCell ref="GZJ10:GZJ12"/>
    <mergeCell ref="GZK10:GZK12"/>
    <mergeCell ref="GZL10:GZL12"/>
    <mergeCell ref="GZM10:GZM12"/>
    <mergeCell ref="GZO10:GZO12"/>
    <mergeCell ref="GXV10:GXV12"/>
    <mergeCell ref="GXW10:GXW12"/>
    <mergeCell ref="GXX10:GXX12"/>
    <mergeCell ref="GXY10:GXY12"/>
    <mergeCell ref="GYM10:GYM12"/>
    <mergeCell ref="GYN10:GYN12"/>
    <mergeCell ref="GYO10:GYO12"/>
    <mergeCell ref="GYP10:GYP12"/>
    <mergeCell ref="GYR10:GYR12"/>
    <mergeCell ref="GWY10:GWY12"/>
    <mergeCell ref="GWZ10:GWZ12"/>
    <mergeCell ref="GXA10:GXA12"/>
    <mergeCell ref="GXB10:GXB12"/>
    <mergeCell ref="GXP10:GXP12"/>
    <mergeCell ref="GXQ10:GXQ12"/>
    <mergeCell ref="GXR10:GXR12"/>
    <mergeCell ref="GXS10:GXS12"/>
    <mergeCell ref="GXU10:GXU12"/>
    <mergeCell ref="GWB10:GWB12"/>
    <mergeCell ref="GWC10:GWC12"/>
    <mergeCell ref="GWD10:GWD12"/>
    <mergeCell ref="GWE10:GWE12"/>
    <mergeCell ref="GWS10:GWS12"/>
    <mergeCell ref="GWT10:GWT12"/>
    <mergeCell ref="GWU10:GWU12"/>
    <mergeCell ref="GWV10:GWV12"/>
    <mergeCell ref="GWX10:GWX12"/>
    <mergeCell ref="HCG10:HCG12"/>
    <mergeCell ref="HCH10:HCH12"/>
    <mergeCell ref="HCI10:HCI12"/>
    <mergeCell ref="HCJ10:HCJ12"/>
    <mergeCell ref="HCX10:HCX12"/>
    <mergeCell ref="HCY10:HCY12"/>
    <mergeCell ref="HCZ10:HCZ12"/>
    <mergeCell ref="HDA10:HDA12"/>
    <mergeCell ref="HDC10:HDC12"/>
    <mergeCell ref="HBJ10:HBJ12"/>
    <mergeCell ref="HBK10:HBK12"/>
    <mergeCell ref="HBL10:HBL12"/>
    <mergeCell ref="HBM10:HBM12"/>
    <mergeCell ref="HCA10:HCA12"/>
    <mergeCell ref="HCB10:HCB12"/>
    <mergeCell ref="HCC10:HCC12"/>
    <mergeCell ref="HCD10:HCD12"/>
    <mergeCell ref="HCF10:HCF12"/>
    <mergeCell ref="HAM10:HAM12"/>
    <mergeCell ref="HAN10:HAN12"/>
    <mergeCell ref="HAO10:HAO12"/>
    <mergeCell ref="HAP10:HAP12"/>
    <mergeCell ref="HBD10:HBD12"/>
    <mergeCell ref="HBE10:HBE12"/>
    <mergeCell ref="HBF10:HBF12"/>
    <mergeCell ref="HBG10:HBG12"/>
    <mergeCell ref="HBI10:HBI12"/>
    <mergeCell ref="GZP10:GZP12"/>
    <mergeCell ref="GZQ10:GZQ12"/>
    <mergeCell ref="GZR10:GZR12"/>
    <mergeCell ref="GZS10:GZS12"/>
    <mergeCell ref="HAG10:HAG12"/>
    <mergeCell ref="HAH10:HAH12"/>
    <mergeCell ref="HAI10:HAI12"/>
    <mergeCell ref="HAJ10:HAJ12"/>
    <mergeCell ref="HAL10:HAL12"/>
    <mergeCell ref="HFU10:HFU12"/>
    <mergeCell ref="HFV10:HFV12"/>
    <mergeCell ref="HFW10:HFW12"/>
    <mergeCell ref="HFX10:HFX12"/>
    <mergeCell ref="HGL10:HGL12"/>
    <mergeCell ref="HGM10:HGM12"/>
    <mergeCell ref="HGN10:HGN12"/>
    <mergeCell ref="HGO10:HGO12"/>
    <mergeCell ref="HGQ10:HGQ12"/>
    <mergeCell ref="HEX10:HEX12"/>
    <mergeCell ref="HEY10:HEY12"/>
    <mergeCell ref="HEZ10:HEZ12"/>
    <mergeCell ref="HFA10:HFA12"/>
    <mergeCell ref="HFO10:HFO12"/>
    <mergeCell ref="HFP10:HFP12"/>
    <mergeCell ref="HFQ10:HFQ12"/>
    <mergeCell ref="HFR10:HFR12"/>
    <mergeCell ref="HFT10:HFT12"/>
    <mergeCell ref="HEA10:HEA12"/>
    <mergeCell ref="HEB10:HEB12"/>
    <mergeCell ref="HEC10:HEC12"/>
    <mergeCell ref="HED10:HED12"/>
    <mergeCell ref="HER10:HER12"/>
    <mergeCell ref="HES10:HES12"/>
    <mergeCell ref="HET10:HET12"/>
    <mergeCell ref="HEU10:HEU12"/>
    <mergeCell ref="HEW10:HEW12"/>
    <mergeCell ref="HDD10:HDD12"/>
    <mergeCell ref="HDE10:HDE12"/>
    <mergeCell ref="HDF10:HDF12"/>
    <mergeCell ref="HDG10:HDG12"/>
    <mergeCell ref="HDU10:HDU12"/>
    <mergeCell ref="HDV10:HDV12"/>
    <mergeCell ref="HDW10:HDW12"/>
    <mergeCell ref="HDX10:HDX12"/>
    <mergeCell ref="HDZ10:HDZ12"/>
    <mergeCell ref="HJI10:HJI12"/>
    <mergeCell ref="HJJ10:HJJ12"/>
    <mergeCell ref="HJK10:HJK12"/>
    <mergeCell ref="HJL10:HJL12"/>
    <mergeCell ref="HJZ10:HJZ12"/>
    <mergeCell ref="HKA10:HKA12"/>
    <mergeCell ref="HKB10:HKB12"/>
    <mergeCell ref="HKC10:HKC12"/>
    <mergeCell ref="HKE10:HKE12"/>
    <mergeCell ref="HIL10:HIL12"/>
    <mergeCell ref="HIM10:HIM12"/>
    <mergeCell ref="HIN10:HIN12"/>
    <mergeCell ref="HIO10:HIO12"/>
    <mergeCell ref="HJC10:HJC12"/>
    <mergeCell ref="HJD10:HJD12"/>
    <mergeCell ref="HJE10:HJE12"/>
    <mergeCell ref="HJF10:HJF12"/>
    <mergeCell ref="HJH10:HJH12"/>
    <mergeCell ref="HHO10:HHO12"/>
    <mergeCell ref="HHP10:HHP12"/>
    <mergeCell ref="HHQ10:HHQ12"/>
    <mergeCell ref="HHR10:HHR12"/>
    <mergeCell ref="HIF10:HIF12"/>
    <mergeCell ref="HIG10:HIG12"/>
    <mergeCell ref="HIH10:HIH12"/>
    <mergeCell ref="HII10:HII12"/>
    <mergeCell ref="HIK10:HIK12"/>
    <mergeCell ref="HGR10:HGR12"/>
    <mergeCell ref="HGS10:HGS12"/>
    <mergeCell ref="HGT10:HGT12"/>
    <mergeCell ref="HGU10:HGU12"/>
    <mergeCell ref="HHI10:HHI12"/>
    <mergeCell ref="HHJ10:HHJ12"/>
    <mergeCell ref="HHK10:HHK12"/>
    <mergeCell ref="HHL10:HHL12"/>
    <mergeCell ref="HHN10:HHN12"/>
    <mergeCell ref="HMW10:HMW12"/>
    <mergeCell ref="HMX10:HMX12"/>
    <mergeCell ref="HMY10:HMY12"/>
    <mergeCell ref="HMZ10:HMZ12"/>
    <mergeCell ref="HNN10:HNN12"/>
    <mergeCell ref="HNO10:HNO12"/>
    <mergeCell ref="HNP10:HNP12"/>
    <mergeCell ref="HNQ10:HNQ12"/>
    <mergeCell ref="HNS10:HNS12"/>
    <mergeCell ref="HLZ10:HLZ12"/>
    <mergeCell ref="HMA10:HMA12"/>
    <mergeCell ref="HMB10:HMB12"/>
    <mergeCell ref="HMC10:HMC12"/>
    <mergeCell ref="HMQ10:HMQ12"/>
    <mergeCell ref="HMR10:HMR12"/>
    <mergeCell ref="HMS10:HMS12"/>
    <mergeCell ref="HMT10:HMT12"/>
    <mergeCell ref="HMV10:HMV12"/>
    <mergeCell ref="HLC10:HLC12"/>
    <mergeCell ref="HLD10:HLD12"/>
    <mergeCell ref="HLE10:HLE12"/>
    <mergeCell ref="HLF10:HLF12"/>
    <mergeCell ref="HLT10:HLT12"/>
    <mergeCell ref="HLU10:HLU12"/>
    <mergeCell ref="HLV10:HLV12"/>
    <mergeCell ref="HLW10:HLW12"/>
    <mergeCell ref="HLY10:HLY12"/>
    <mergeCell ref="HKF10:HKF12"/>
    <mergeCell ref="HKG10:HKG12"/>
    <mergeCell ref="HKH10:HKH12"/>
    <mergeCell ref="HKI10:HKI12"/>
    <mergeCell ref="HKW10:HKW12"/>
    <mergeCell ref="HKX10:HKX12"/>
    <mergeCell ref="HKY10:HKY12"/>
    <mergeCell ref="HKZ10:HKZ12"/>
    <mergeCell ref="HLB10:HLB12"/>
    <mergeCell ref="HQK10:HQK12"/>
    <mergeCell ref="HQL10:HQL12"/>
    <mergeCell ref="HQM10:HQM12"/>
    <mergeCell ref="HQN10:HQN12"/>
    <mergeCell ref="HRB10:HRB12"/>
    <mergeCell ref="HRC10:HRC12"/>
    <mergeCell ref="HRD10:HRD12"/>
    <mergeCell ref="HRE10:HRE12"/>
    <mergeCell ref="HRG10:HRG12"/>
    <mergeCell ref="HPN10:HPN12"/>
    <mergeCell ref="HPO10:HPO12"/>
    <mergeCell ref="HPP10:HPP12"/>
    <mergeCell ref="HPQ10:HPQ12"/>
    <mergeCell ref="HQE10:HQE12"/>
    <mergeCell ref="HQF10:HQF12"/>
    <mergeCell ref="HQG10:HQG12"/>
    <mergeCell ref="HQH10:HQH12"/>
    <mergeCell ref="HQJ10:HQJ12"/>
    <mergeCell ref="HOQ10:HOQ12"/>
    <mergeCell ref="HOR10:HOR12"/>
    <mergeCell ref="HOS10:HOS12"/>
    <mergeCell ref="HOT10:HOT12"/>
    <mergeCell ref="HPH10:HPH12"/>
    <mergeCell ref="HPI10:HPI12"/>
    <mergeCell ref="HPJ10:HPJ12"/>
    <mergeCell ref="HPK10:HPK12"/>
    <mergeCell ref="HPM10:HPM12"/>
    <mergeCell ref="HNT10:HNT12"/>
    <mergeCell ref="HNU10:HNU12"/>
    <mergeCell ref="HNV10:HNV12"/>
    <mergeCell ref="HNW10:HNW12"/>
    <mergeCell ref="HOK10:HOK12"/>
    <mergeCell ref="HOL10:HOL12"/>
    <mergeCell ref="HOM10:HOM12"/>
    <mergeCell ref="HON10:HON12"/>
    <mergeCell ref="HOP10:HOP12"/>
    <mergeCell ref="HTY10:HTY12"/>
    <mergeCell ref="HTZ10:HTZ12"/>
    <mergeCell ref="HUA10:HUA12"/>
    <mergeCell ref="HUB10:HUB12"/>
    <mergeCell ref="HUP10:HUP12"/>
    <mergeCell ref="HUQ10:HUQ12"/>
    <mergeCell ref="HUR10:HUR12"/>
    <mergeCell ref="HUS10:HUS12"/>
    <mergeCell ref="HUU10:HUU12"/>
    <mergeCell ref="HTB10:HTB12"/>
    <mergeCell ref="HTC10:HTC12"/>
    <mergeCell ref="HTD10:HTD12"/>
    <mergeCell ref="HTE10:HTE12"/>
    <mergeCell ref="HTS10:HTS12"/>
    <mergeCell ref="HTT10:HTT12"/>
    <mergeCell ref="HTU10:HTU12"/>
    <mergeCell ref="HTV10:HTV12"/>
    <mergeCell ref="HTX10:HTX12"/>
    <mergeCell ref="HSE10:HSE12"/>
    <mergeCell ref="HSF10:HSF12"/>
    <mergeCell ref="HSG10:HSG12"/>
    <mergeCell ref="HSH10:HSH12"/>
    <mergeCell ref="HSV10:HSV12"/>
    <mergeCell ref="HSW10:HSW12"/>
    <mergeCell ref="HSX10:HSX12"/>
    <mergeCell ref="HSY10:HSY12"/>
    <mergeCell ref="HTA10:HTA12"/>
    <mergeCell ref="HRH10:HRH12"/>
    <mergeCell ref="HRI10:HRI12"/>
    <mergeCell ref="HRJ10:HRJ12"/>
    <mergeCell ref="HRK10:HRK12"/>
    <mergeCell ref="HRY10:HRY12"/>
    <mergeCell ref="HRZ10:HRZ12"/>
    <mergeCell ref="HSA10:HSA12"/>
    <mergeCell ref="HSB10:HSB12"/>
    <mergeCell ref="HSD10:HSD12"/>
    <mergeCell ref="HXM10:HXM12"/>
    <mergeCell ref="HXN10:HXN12"/>
    <mergeCell ref="HXO10:HXO12"/>
    <mergeCell ref="HXP10:HXP12"/>
    <mergeCell ref="HYD10:HYD12"/>
    <mergeCell ref="HYE10:HYE12"/>
    <mergeCell ref="HYF10:HYF12"/>
    <mergeCell ref="HYG10:HYG12"/>
    <mergeCell ref="HYI10:HYI12"/>
    <mergeCell ref="HWP10:HWP12"/>
    <mergeCell ref="HWQ10:HWQ12"/>
    <mergeCell ref="HWR10:HWR12"/>
    <mergeCell ref="HWS10:HWS12"/>
    <mergeCell ref="HXG10:HXG12"/>
    <mergeCell ref="HXH10:HXH12"/>
    <mergeCell ref="HXI10:HXI12"/>
    <mergeCell ref="HXJ10:HXJ12"/>
    <mergeCell ref="HXL10:HXL12"/>
    <mergeCell ref="HVS10:HVS12"/>
    <mergeCell ref="HVT10:HVT12"/>
    <mergeCell ref="HVU10:HVU12"/>
    <mergeCell ref="HVV10:HVV12"/>
    <mergeCell ref="HWJ10:HWJ12"/>
    <mergeCell ref="HWK10:HWK12"/>
    <mergeCell ref="HWL10:HWL12"/>
    <mergeCell ref="HWM10:HWM12"/>
    <mergeCell ref="HWO10:HWO12"/>
    <mergeCell ref="HUV10:HUV12"/>
    <mergeCell ref="HUW10:HUW12"/>
    <mergeCell ref="HUX10:HUX12"/>
    <mergeCell ref="HUY10:HUY12"/>
    <mergeCell ref="HVM10:HVM12"/>
    <mergeCell ref="HVN10:HVN12"/>
    <mergeCell ref="HVO10:HVO12"/>
    <mergeCell ref="HVP10:HVP12"/>
    <mergeCell ref="HVR10:HVR12"/>
    <mergeCell ref="IBA10:IBA12"/>
    <mergeCell ref="IBB10:IBB12"/>
    <mergeCell ref="IBC10:IBC12"/>
    <mergeCell ref="IBD10:IBD12"/>
    <mergeCell ref="IBR10:IBR12"/>
    <mergeCell ref="IBS10:IBS12"/>
    <mergeCell ref="IBT10:IBT12"/>
    <mergeCell ref="IBU10:IBU12"/>
    <mergeCell ref="IBW10:IBW12"/>
    <mergeCell ref="IAD10:IAD12"/>
    <mergeCell ref="IAE10:IAE12"/>
    <mergeCell ref="IAF10:IAF12"/>
    <mergeCell ref="IAG10:IAG12"/>
    <mergeCell ref="IAU10:IAU12"/>
    <mergeCell ref="IAV10:IAV12"/>
    <mergeCell ref="IAW10:IAW12"/>
    <mergeCell ref="IAX10:IAX12"/>
    <mergeCell ref="IAZ10:IAZ12"/>
    <mergeCell ref="HZG10:HZG12"/>
    <mergeCell ref="HZH10:HZH12"/>
    <mergeCell ref="HZI10:HZI12"/>
    <mergeCell ref="HZJ10:HZJ12"/>
    <mergeCell ref="HZX10:HZX12"/>
    <mergeCell ref="HZY10:HZY12"/>
    <mergeCell ref="HZZ10:HZZ12"/>
    <mergeCell ref="IAA10:IAA12"/>
    <mergeCell ref="IAC10:IAC12"/>
    <mergeCell ref="HYJ10:HYJ12"/>
    <mergeCell ref="HYK10:HYK12"/>
    <mergeCell ref="HYL10:HYL12"/>
    <mergeCell ref="HYM10:HYM12"/>
    <mergeCell ref="HZA10:HZA12"/>
    <mergeCell ref="HZB10:HZB12"/>
    <mergeCell ref="HZC10:HZC12"/>
    <mergeCell ref="HZD10:HZD12"/>
    <mergeCell ref="HZF10:HZF12"/>
    <mergeCell ref="IEO10:IEO12"/>
    <mergeCell ref="IEP10:IEP12"/>
    <mergeCell ref="IEQ10:IEQ12"/>
    <mergeCell ref="IER10:IER12"/>
    <mergeCell ref="IFF10:IFF12"/>
    <mergeCell ref="IFG10:IFG12"/>
    <mergeCell ref="IFH10:IFH12"/>
    <mergeCell ref="IFI10:IFI12"/>
    <mergeCell ref="IFK10:IFK12"/>
    <mergeCell ref="IDR10:IDR12"/>
    <mergeCell ref="IDS10:IDS12"/>
    <mergeCell ref="IDT10:IDT12"/>
    <mergeCell ref="IDU10:IDU12"/>
    <mergeCell ref="IEI10:IEI12"/>
    <mergeCell ref="IEJ10:IEJ12"/>
    <mergeCell ref="IEK10:IEK12"/>
    <mergeCell ref="IEL10:IEL12"/>
    <mergeCell ref="IEN10:IEN12"/>
    <mergeCell ref="ICU10:ICU12"/>
    <mergeCell ref="ICV10:ICV12"/>
    <mergeCell ref="ICW10:ICW12"/>
    <mergeCell ref="ICX10:ICX12"/>
    <mergeCell ref="IDL10:IDL12"/>
    <mergeCell ref="IDM10:IDM12"/>
    <mergeCell ref="IDN10:IDN12"/>
    <mergeCell ref="IDO10:IDO12"/>
    <mergeCell ref="IDQ10:IDQ12"/>
    <mergeCell ref="IBX10:IBX12"/>
    <mergeCell ref="IBY10:IBY12"/>
    <mergeCell ref="IBZ10:IBZ12"/>
    <mergeCell ref="ICA10:ICA12"/>
    <mergeCell ref="ICO10:ICO12"/>
    <mergeCell ref="ICP10:ICP12"/>
    <mergeCell ref="ICQ10:ICQ12"/>
    <mergeCell ref="ICR10:ICR12"/>
    <mergeCell ref="ICT10:ICT12"/>
    <mergeCell ref="IIC10:IIC12"/>
    <mergeCell ref="IID10:IID12"/>
    <mergeCell ref="IIE10:IIE12"/>
    <mergeCell ref="IIF10:IIF12"/>
    <mergeCell ref="IIT10:IIT12"/>
    <mergeCell ref="IIU10:IIU12"/>
    <mergeCell ref="IIV10:IIV12"/>
    <mergeCell ref="IIW10:IIW12"/>
    <mergeCell ref="IIY10:IIY12"/>
    <mergeCell ref="IHF10:IHF12"/>
    <mergeCell ref="IHG10:IHG12"/>
    <mergeCell ref="IHH10:IHH12"/>
    <mergeCell ref="IHI10:IHI12"/>
    <mergeCell ref="IHW10:IHW12"/>
    <mergeCell ref="IHX10:IHX12"/>
    <mergeCell ref="IHY10:IHY12"/>
    <mergeCell ref="IHZ10:IHZ12"/>
    <mergeCell ref="IIB10:IIB12"/>
    <mergeCell ref="IGI10:IGI12"/>
    <mergeCell ref="IGJ10:IGJ12"/>
    <mergeCell ref="IGK10:IGK12"/>
    <mergeCell ref="IGL10:IGL12"/>
    <mergeCell ref="IGZ10:IGZ12"/>
    <mergeCell ref="IHA10:IHA12"/>
    <mergeCell ref="IHB10:IHB12"/>
    <mergeCell ref="IHC10:IHC12"/>
    <mergeCell ref="IHE10:IHE12"/>
    <mergeCell ref="IFL10:IFL12"/>
    <mergeCell ref="IFM10:IFM12"/>
    <mergeCell ref="IFN10:IFN12"/>
    <mergeCell ref="IFO10:IFO12"/>
    <mergeCell ref="IGC10:IGC12"/>
    <mergeCell ref="IGD10:IGD12"/>
    <mergeCell ref="IGE10:IGE12"/>
    <mergeCell ref="IGF10:IGF12"/>
    <mergeCell ref="IGH10:IGH12"/>
    <mergeCell ref="ILQ10:ILQ12"/>
    <mergeCell ref="ILR10:ILR12"/>
    <mergeCell ref="ILS10:ILS12"/>
    <mergeCell ref="ILT10:ILT12"/>
    <mergeCell ref="IMH10:IMH12"/>
    <mergeCell ref="IMI10:IMI12"/>
    <mergeCell ref="IMJ10:IMJ12"/>
    <mergeCell ref="IMK10:IMK12"/>
    <mergeCell ref="IMM10:IMM12"/>
    <mergeCell ref="IKT10:IKT12"/>
    <mergeCell ref="IKU10:IKU12"/>
    <mergeCell ref="IKV10:IKV12"/>
    <mergeCell ref="IKW10:IKW12"/>
    <mergeCell ref="ILK10:ILK12"/>
    <mergeCell ref="ILL10:ILL12"/>
    <mergeCell ref="ILM10:ILM12"/>
    <mergeCell ref="ILN10:ILN12"/>
    <mergeCell ref="ILP10:ILP12"/>
    <mergeCell ref="IJW10:IJW12"/>
    <mergeCell ref="IJX10:IJX12"/>
    <mergeCell ref="IJY10:IJY12"/>
    <mergeCell ref="IJZ10:IJZ12"/>
    <mergeCell ref="IKN10:IKN12"/>
    <mergeCell ref="IKO10:IKO12"/>
    <mergeCell ref="IKP10:IKP12"/>
    <mergeCell ref="IKQ10:IKQ12"/>
    <mergeCell ref="IKS10:IKS12"/>
    <mergeCell ref="IIZ10:IIZ12"/>
    <mergeCell ref="IJA10:IJA12"/>
    <mergeCell ref="IJB10:IJB12"/>
    <mergeCell ref="IJC10:IJC12"/>
    <mergeCell ref="IJQ10:IJQ12"/>
    <mergeCell ref="IJR10:IJR12"/>
    <mergeCell ref="IJS10:IJS12"/>
    <mergeCell ref="IJT10:IJT12"/>
    <mergeCell ref="IJV10:IJV12"/>
    <mergeCell ref="IPE10:IPE12"/>
    <mergeCell ref="IPF10:IPF12"/>
    <mergeCell ref="IPG10:IPG12"/>
    <mergeCell ref="IPH10:IPH12"/>
    <mergeCell ref="IPV10:IPV12"/>
    <mergeCell ref="IPW10:IPW12"/>
    <mergeCell ref="IPX10:IPX12"/>
    <mergeCell ref="IPY10:IPY12"/>
    <mergeCell ref="IQA10:IQA12"/>
    <mergeCell ref="IOH10:IOH12"/>
    <mergeCell ref="IOI10:IOI12"/>
    <mergeCell ref="IOJ10:IOJ12"/>
    <mergeCell ref="IOK10:IOK12"/>
    <mergeCell ref="IOY10:IOY12"/>
    <mergeCell ref="IOZ10:IOZ12"/>
    <mergeCell ref="IPA10:IPA12"/>
    <mergeCell ref="IPB10:IPB12"/>
    <mergeCell ref="IPD10:IPD12"/>
    <mergeCell ref="INK10:INK12"/>
    <mergeCell ref="INL10:INL12"/>
    <mergeCell ref="INM10:INM12"/>
    <mergeCell ref="INN10:INN12"/>
    <mergeCell ref="IOB10:IOB12"/>
    <mergeCell ref="IOC10:IOC12"/>
    <mergeCell ref="IOD10:IOD12"/>
    <mergeCell ref="IOE10:IOE12"/>
    <mergeCell ref="IOG10:IOG12"/>
    <mergeCell ref="IMN10:IMN12"/>
    <mergeCell ref="IMO10:IMO12"/>
    <mergeCell ref="IMP10:IMP12"/>
    <mergeCell ref="IMQ10:IMQ12"/>
    <mergeCell ref="INE10:INE12"/>
    <mergeCell ref="INF10:INF12"/>
    <mergeCell ref="ING10:ING12"/>
    <mergeCell ref="INH10:INH12"/>
    <mergeCell ref="INJ10:INJ12"/>
    <mergeCell ref="ISS10:ISS12"/>
    <mergeCell ref="IST10:IST12"/>
    <mergeCell ref="ISU10:ISU12"/>
    <mergeCell ref="ISV10:ISV12"/>
    <mergeCell ref="ITJ10:ITJ12"/>
    <mergeCell ref="ITK10:ITK12"/>
    <mergeCell ref="ITL10:ITL12"/>
    <mergeCell ref="ITM10:ITM12"/>
    <mergeCell ref="ITO10:ITO12"/>
    <mergeCell ref="IRV10:IRV12"/>
    <mergeCell ref="IRW10:IRW12"/>
    <mergeCell ref="IRX10:IRX12"/>
    <mergeCell ref="IRY10:IRY12"/>
    <mergeCell ref="ISM10:ISM12"/>
    <mergeCell ref="ISN10:ISN12"/>
    <mergeCell ref="ISO10:ISO12"/>
    <mergeCell ref="ISP10:ISP12"/>
    <mergeCell ref="ISR10:ISR12"/>
    <mergeCell ref="IQY10:IQY12"/>
    <mergeCell ref="IQZ10:IQZ12"/>
    <mergeCell ref="IRA10:IRA12"/>
    <mergeCell ref="IRB10:IRB12"/>
    <mergeCell ref="IRP10:IRP12"/>
    <mergeCell ref="IRQ10:IRQ12"/>
    <mergeCell ref="IRR10:IRR12"/>
    <mergeCell ref="IRS10:IRS12"/>
    <mergeCell ref="IRU10:IRU12"/>
    <mergeCell ref="IQB10:IQB12"/>
    <mergeCell ref="IQC10:IQC12"/>
    <mergeCell ref="IQD10:IQD12"/>
    <mergeCell ref="IQE10:IQE12"/>
    <mergeCell ref="IQS10:IQS12"/>
    <mergeCell ref="IQT10:IQT12"/>
    <mergeCell ref="IQU10:IQU12"/>
    <mergeCell ref="IQV10:IQV12"/>
    <mergeCell ref="IQX10:IQX12"/>
    <mergeCell ref="IWG10:IWG12"/>
    <mergeCell ref="IWH10:IWH12"/>
    <mergeCell ref="IWI10:IWI12"/>
    <mergeCell ref="IWJ10:IWJ12"/>
    <mergeCell ref="IWX10:IWX12"/>
    <mergeCell ref="IWY10:IWY12"/>
    <mergeCell ref="IWZ10:IWZ12"/>
    <mergeCell ref="IXA10:IXA12"/>
    <mergeCell ref="IXC10:IXC12"/>
    <mergeCell ref="IVJ10:IVJ12"/>
    <mergeCell ref="IVK10:IVK12"/>
    <mergeCell ref="IVL10:IVL12"/>
    <mergeCell ref="IVM10:IVM12"/>
    <mergeCell ref="IWA10:IWA12"/>
    <mergeCell ref="IWB10:IWB12"/>
    <mergeCell ref="IWC10:IWC12"/>
    <mergeCell ref="IWD10:IWD12"/>
    <mergeCell ref="IWF10:IWF12"/>
    <mergeCell ref="IUM10:IUM12"/>
    <mergeCell ref="IUN10:IUN12"/>
    <mergeCell ref="IUO10:IUO12"/>
    <mergeCell ref="IUP10:IUP12"/>
    <mergeCell ref="IVD10:IVD12"/>
    <mergeCell ref="IVE10:IVE12"/>
    <mergeCell ref="IVF10:IVF12"/>
    <mergeCell ref="IVG10:IVG12"/>
    <mergeCell ref="IVI10:IVI12"/>
    <mergeCell ref="ITP10:ITP12"/>
    <mergeCell ref="ITQ10:ITQ12"/>
    <mergeCell ref="ITR10:ITR12"/>
    <mergeCell ref="ITS10:ITS12"/>
    <mergeCell ref="IUG10:IUG12"/>
    <mergeCell ref="IUH10:IUH12"/>
    <mergeCell ref="IUI10:IUI12"/>
    <mergeCell ref="IUJ10:IUJ12"/>
    <mergeCell ref="IUL10:IUL12"/>
    <mergeCell ref="IZU10:IZU12"/>
    <mergeCell ref="IZV10:IZV12"/>
    <mergeCell ref="IZW10:IZW12"/>
    <mergeCell ref="IZX10:IZX12"/>
    <mergeCell ref="JAL10:JAL12"/>
    <mergeCell ref="JAM10:JAM12"/>
    <mergeCell ref="JAN10:JAN12"/>
    <mergeCell ref="JAO10:JAO12"/>
    <mergeCell ref="JAQ10:JAQ12"/>
    <mergeCell ref="IYX10:IYX12"/>
    <mergeCell ref="IYY10:IYY12"/>
    <mergeCell ref="IYZ10:IYZ12"/>
    <mergeCell ref="IZA10:IZA12"/>
    <mergeCell ref="IZO10:IZO12"/>
    <mergeCell ref="IZP10:IZP12"/>
    <mergeCell ref="IZQ10:IZQ12"/>
    <mergeCell ref="IZR10:IZR12"/>
    <mergeCell ref="IZT10:IZT12"/>
    <mergeCell ref="IYA10:IYA12"/>
    <mergeCell ref="IYB10:IYB12"/>
    <mergeCell ref="IYC10:IYC12"/>
    <mergeCell ref="IYD10:IYD12"/>
    <mergeCell ref="IYR10:IYR12"/>
    <mergeCell ref="IYS10:IYS12"/>
    <mergeCell ref="IYT10:IYT12"/>
    <mergeCell ref="IYU10:IYU12"/>
    <mergeCell ref="IYW10:IYW12"/>
    <mergeCell ref="IXD10:IXD12"/>
    <mergeCell ref="IXE10:IXE12"/>
    <mergeCell ref="IXF10:IXF12"/>
    <mergeCell ref="IXG10:IXG12"/>
    <mergeCell ref="IXU10:IXU12"/>
    <mergeCell ref="IXV10:IXV12"/>
    <mergeCell ref="IXW10:IXW12"/>
    <mergeCell ref="IXX10:IXX12"/>
    <mergeCell ref="IXZ10:IXZ12"/>
    <mergeCell ref="JDI10:JDI12"/>
    <mergeCell ref="JDJ10:JDJ12"/>
    <mergeCell ref="JDK10:JDK12"/>
    <mergeCell ref="JDL10:JDL12"/>
    <mergeCell ref="JDZ10:JDZ12"/>
    <mergeCell ref="JEA10:JEA12"/>
    <mergeCell ref="JEB10:JEB12"/>
    <mergeCell ref="JEC10:JEC12"/>
    <mergeCell ref="JEE10:JEE12"/>
    <mergeCell ref="JCL10:JCL12"/>
    <mergeCell ref="JCM10:JCM12"/>
    <mergeCell ref="JCN10:JCN12"/>
    <mergeCell ref="JCO10:JCO12"/>
    <mergeCell ref="JDC10:JDC12"/>
    <mergeCell ref="JDD10:JDD12"/>
    <mergeCell ref="JDE10:JDE12"/>
    <mergeCell ref="JDF10:JDF12"/>
    <mergeCell ref="JDH10:JDH12"/>
    <mergeCell ref="JBO10:JBO12"/>
    <mergeCell ref="JBP10:JBP12"/>
    <mergeCell ref="JBQ10:JBQ12"/>
    <mergeCell ref="JBR10:JBR12"/>
    <mergeCell ref="JCF10:JCF12"/>
    <mergeCell ref="JCG10:JCG12"/>
    <mergeCell ref="JCH10:JCH12"/>
    <mergeCell ref="JCI10:JCI12"/>
    <mergeCell ref="JCK10:JCK12"/>
    <mergeCell ref="JAR10:JAR12"/>
    <mergeCell ref="JAS10:JAS12"/>
    <mergeCell ref="JAT10:JAT12"/>
    <mergeCell ref="JAU10:JAU12"/>
    <mergeCell ref="JBI10:JBI12"/>
    <mergeCell ref="JBJ10:JBJ12"/>
    <mergeCell ref="JBK10:JBK12"/>
    <mergeCell ref="JBL10:JBL12"/>
    <mergeCell ref="JBN10:JBN12"/>
    <mergeCell ref="JGW10:JGW12"/>
    <mergeCell ref="JGX10:JGX12"/>
    <mergeCell ref="JGY10:JGY12"/>
    <mergeCell ref="JGZ10:JGZ12"/>
    <mergeCell ref="JHN10:JHN12"/>
    <mergeCell ref="JHO10:JHO12"/>
    <mergeCell ref="JHP10:JHP12"/>
    <mergeCell ref="JHQ10:JHQ12"/>
    <mergeCell ref="JHS10:JHS12"/>
    <mergeCell ref="JFZ10:JFZ12"/>
    <mergeCell ref="JGA10:JGA12"/>
    <mergeCell ref="JGB10:JGB12"/>
    <mergeCell ref="JGC10:JGC12"/>
    <mergeCell ref="JGQ10:JGQ12"/>
    <mergeCell ref="JGR10:JGR12"/>
    <mergeCell ref="JGS10:JGS12"/>
    <mergeCell ref="JGT10:JGT12"/>
    <mergeCell ref="JGV10:JGV12"/>
    <mergeCell ref="JFC10:JFC12"/>
    <mergeCell ref="JFD10:JFD12"/>
    <mergeCell ref="JFE10:JFE12"/>
    <mergeCell ref="JFF10:JFF12"/>
    <mergeCell ref="JFT10:JFT12"/>
    <mergeCell ref="JFU10:JFU12"/>
    <mergeCell ref="JFV10:JFV12"/>
    <mergeCell ref="JFW10:JFW12"/>
    <mergeCell ref="JFY10:JFY12"/>
    <mergeCell ref="JEF10:JEF12"/>
    <mergeCell ref="JEG10:JEG12"/>
    <mergeCell ref="JEH10:JEH12"/>
    <mergeCell ref="JEI10:JEI12"/>
    <mergeCell ref="JEW10:JEW12"/>
    <mergeCell ref="JEX10:JEX12"/>
    <mergeCell ref="JEY10:JEY12"/>
    <mergeCell ref="JEZ10:JEZ12"/>
    <mergeCell ref="JFB10:JFB12"/>
    <mergeCell ref="JKK10:JKK12"/>
    <mergeCell ref="JKL10:JKL12"/>
    <mergeCell ref="JKM10:JKM12"/>
    <mergeCell ref="JKN10:JKN12"/>
    <mergeCell ref="JLB10:JLB12"/>
    <mergeCell ref="JLC10:JLC12"/>
    <mergeCell ref="JLD10:JLD12"/>
    <mergeCell ref="JLE10:JLE12"/>
    <mergeCell ref="JLG10:JLG12"/>
    <mergeCell ref="JJN10:JJN12"/>
    <mergeCell ref="JJO10:JJO12"/>
    <mergeCell ref="JJP10:JJP12"/>
    <mergeCell ref="JJQ10:JJQ12"/>
    <mergeCell ref="JKE10:JKE12"/>
    <mergeCell ref="JKF10:JKF12"/>
    <mergeCell ref="JKG10:JKG12"/>
    <mergeCell ref="JKH10:JKH12"/>
    <mergeCell ref="JKJ10:JKJ12"/>
    <mergeCell ref="JIQ10:JIQ12"/>
    <mergeCell ref="JIR10:JIR12"/>
    <mergeCell ref="JIS10:JIS12"/>
    <mergeCell ref="JIT10:JIT12"/>
    <mergeCell ref="JJH10:JJH12"/>
    <mergeCell ref="JJI10:JJI12"/>
    <mergeCell ref="JJJ10:JJJ12"/>
    <mergeCell ref="JJK10:JJK12"/>
    <mergeCell ref="JJM10:JJM12"/>
    <mergeCell ref="JHT10:JHT12"/>
    <mergeCell ref="JHU10:JHU12"/>
    <mergeCell ref="JHV10:JHV12"/>
    <mergeCell ref="JHW10:JHW12"/>
    <mergeCell ref="JIK10:JIK12"/>
    <mergeCell ref="JIL10:JIL12"/>
    <mergeCell ref="JIM10:JIM12"/>
    <mergeCell ref="JIN10:JIN12"/>
    <mergeCell ref="JIP10:JIP12"/>
    <mergeCell ref="JNY10:JNY12"/>
    <mergeCell ref="JNZ10:JNZ12"/>
    <mergeCell ref="JOA10:JOA12"/>
    <mergeCell ref="JOB10:JOB12"/>
    <mergeCell ref="JOP10:JOP12"/>
    <mergeCell ref="JOQ10:JOQ12"/>
    <mergeCell ref="JOR10:JOR12"/>
    <mergeCell ref="JOS10:JOS12"/>
    <mergeCell ref="JOU10:JOU12"/>
    <mergeCell ref="JNB10:JNB12"/>
    <mergeCell ref="JNC10:JNC12"/>
    <mergeCell ref="JND10:JND12"/>
    <mergeCell ref="JNE10:JNE12"/>
    <mergeCell ref="JNS10:JNS12"/>
    <mergeCell ref="JNT10:JNT12"/>
    <mergeCell ref="JNU10:JNU12"/>
    <mergeCell ref="JNV10:JNV12"/>
    <mergeCell ref="JNX10:JNX12"/>
    <mergeCell ref="JME10:JME12"/>
    <mergeCell ref="JMF10:JMF12"/>
    <mergeCell ref="JMG10:JMG12"/>
    <mergeCell ref="JMH10:JMH12"/>
    <mergeCell ref="JMV10:JMV12"/>
    <mergeCell ref="JMW10:JMW12"/>
    <mergeCell ref="JMX10:JMX12"/>
    <mergeCell ref="JMY10:JMY12"/>
    <mergeCell ref="JNA10:JNA12"/>
    <mergeCell ref="JLH10:JLH12"/>
    <mergeCell ref="JLI10:JLI12"/>
    <mergeCell ref="JLJ10:JLJ12"/>
    <mergeCell ref="JLK10:JLK12"/>
    <mergeCell ref="JLY10:JLY12"/>
    <mergeCell ref="JLZ10:JLZ12"/>
    <mergeCell ref="JMA10:JMA12"/>
    <mergeCell ref="JMB10:JMB12"/>
    <mergeCell ref="JMD10:JMD12"/>
    <mergeCell ref="JRM10:JRM12"/>
    <mergeCell ref="JRN10:JRN12"/>
    <mergeCell ref="JRO10:JRO12"/>
    <mergeCell ref="JRP10:JRP12"/>
    <mergeCell ref="JSD10:JSD12"/>
    <mergeCell ref="JSE10:JSE12"/>
    <mergeCell ref="JSF10:JSF12"/>
    <mergeCell ref="JSG10:JSG12"/>
    <mergeCell ref="JSI10:JSI12"/>
    <mergeCell ref="JQP10:JQP12"/>
    <mergeCell ref="JQQ10:JQQ12"/>
    <mergeCell ref="JQR10:JQR12"/>
    <mergeCell ref="JQS10:JQS12"/>
    <mergeCell ref="JRG10:JRG12"/>
    <mergeCell ref="JRH10:JRH12"/>
    <mergeCell ref="JRI10:JRI12"/>
    <mergeCell ref="JRJ10:JRJ12"/>
    <mergeCell ref="JRL10:JRL12"/>
    <mergeCell ref="JPS10:JPS12"/>
    <mergeCell ref="JPT10:JPT12"/>
    <mergeCell ref="JPU10:JPU12"/>
    <mergeCell ref="JPV10:JPV12"/>
    <mergeCell ref="JQJ10:JQJ12"/>
    <mergeCell ref="JQK10:JQK12"/>
    <mergeCell ref="JQL10:JQL12"/>
    <mergeCell ref="JQM10:JQM12"/>
    <mergeCell ref="JQO10:JQO12"/>
    <mergeCell ref="JOV10:JOV12"/>
    <mergeCell ref="JOW10:JOW12"/>
    <mergeCell ref="JOX10:JOX12"/>
    <mergeCell ref="JOY10:JOY12"/>
    <mergeCell ref="JPM10:JPM12"/>
    <mergeCell ref="JPN10:JPN12"/>
    <mergeCell ref="JPO10:JPO12"/>
    <mergeCell ref="JPP10:JPP12"/>
    <mergeCell ref="JPR10:JPR12"/>
    <mergeCell ref="JVA10:JVA12"/>
    <mergeCell ref="JVB10:JVB12"/>
    <mergeCell ref="JVC10:JVC12"/>
    <mergeCell ref="JVD10:JVD12"/>
    <mergeCell ref="JVR10:JVR12"/>
    <mergeCell ref="JVS10:JVS12"/>
    <mergeCell ref="JVT10:JVT12"/>
    <mergeCell ref="JVU10:JVU12"/>
    <mergeCell ref="JVW10:JVW12"/>
    <mergeCell ref="JUD10:JUD12"/>
    <mergeCell ref="JUE10:JUE12"/>
    <mergeCell ref="JUF10:JUF12"/>
    <mergeCell ref="JUG10:JUG12"/>
    <mergeCell ref="JUU10:JUU12"/>
    <mergeCell ref="JUV10:JUV12"/>
    <mergeCell ref="JUW10:JUW12"/>
    <mergeCell ref="JUX10:JUX12"/>
    <mergeCell ref="JUZ10:JUZ12"/>
    <mergeCell ref="JTG10:JTG12"/>
    <mergeCell ref="JTH10:JTH12"/>
    <mergeCell ref="JTI10:JTI12"/>
    <mergeCell ref="JTJ10:JTJ12"/>
    <mergeCell ref="JTX10:JTX12"/>
    <mergeCell ref="JTY10:JTY12"/>
    <mergeCell ref="JTZ10:JTZ12"/>
    <mergeCell ref="JUA10:JUA12"/>
    <mergeCell ref="JUC10:JUC12"/>
    <mergeCell ref="JSJ10:JSJ12"/>
    <mergeCell ref="JSK10:JSK12"/>
    <mergeCell ref="JSL10:JSL12"/>
    <mergeCell ref="JSM10:JSM12"/>
    <mergeCell ref="JTA10:JTA12"/>
    <mergeCell ref="JTB10:JTB12"/>
    <mergeCell ref="JTC10:JTC12"/>
    <mergeCell ref="JTD10:JTD12"/>
    <mergeCell ref="JTF10:JTF12"/>
    <mergeCell ref="JYO10:JYO12"/>
    <mergeCell ref="JYP10:JYP12"/>
    <mergeCell ref="JYQ10:JYQ12"/>
    <mergeCell ref="JYR10:JYR12"/>
    <mergeCell ref="JZF10:JZF12"/>
    <mergeCell ref="JZG10:JZG12"/>
    <mergeCell ref="JZH10:JZH12"/>
    <mergeCell ref="JZI10:JZI12"/>
    <mergeCell ref="JZK10:JZK12"/>
    <mergeCell ref="JXR10:JXR12"/>
    <mergeCell ref="JXS10:JXS12"/>
    <mergeCell ref="JXT10:JXT12"/>
    <mergeCell ref="JXU10:JXU12"/>
    <mergeCell ref="JYI10:JYI12"/>
    <mergeCell ref="JYJ10:JYJ12"/>
    <mergeCell ref="JYK10:JYK12"/>
    <mergeCell ref="JYL10:JYL12"/>
    <mergeCell ref="JYN10:JYN12"/>
    <mergeCell ref="JWU10:JWU12"/>
    <mergeCell ref="JWV10:JWV12"/>
    <mergeCell ref="JWW10:JWW12"/>
    <mergeCell ref="JWX10:JWX12"/>
    <mergeCell ref="JXL10:JXL12"/>
    <mergeCell ref="JXM10:JXM12"/>
    <mergeCell ref="JXN10:JXN12"/>
    <mergeCell ref="JXO10:JXO12"/>
    <mergeCell ref="JXQ10:JXQ12"/>
    <mergeCell ref="JVX10:JVX12"/>
    <mergeCell ref="JVY10:JVY12"/>
    <mergeCell ref="JVZ10:JVZ12"/>
    <mergeCell ref="JWA10:JWA12"/>
    <mergeCell ref="JWO10:JWO12"/>
    <mergeCell ref="JWP10:JWP12"/>
    <mergeCell ref="JWQ10:JWQ12"/>
    <mergeCell ref="JWR10:JWR12"/>
    <mergeCell ref="JWT10:JWT12"/>
    <mergeCell ref="KCC10:KCC12"/>
    <mergeCell ref="KCD10:KCD12"/>
    <mergeCell ref="KCE10:KCE12"/>
    <mergeCell ref="KCF10:KCF12"/>
    <mergeCell ref="KCT10:KCT12"/>
    <mergeCell ref="KCU10:KCU12"/>
    <mergeCell ref="KCV10:KCV12"/>
    <mergeCell ref="KCW10:KCW12"/>
    <mergeCell ref="KCY10:KCY12"/>
    <mergeCell ref="KBF10:KBF12"/>
    <mergeCell ref="KBG10:KBG12"/>
    <mergeCell ref="KBH10:KBH12"/>
    <mergeCell ref="KBI10:KBI12"/>
    <mergeCell ref="KBW10:KBW12"/>
    <mergeCell ref="KBX10:KBX12"/>
    <mergeCell ref="KBY10:KBY12"/>
    <mergeCell ref="KBZ10:KBZ12"/>
    <mergeCell ref="KCB10:KCB12"/>
    <mergeCell ref="KAI10:KAI12"/>
    <mergeCell ref="KAJ10:KAJ12"/>
    <mergeCell ref="KAK10:KAK12"/>
    <mergeCell ref="KAL10:KAL12"/>
    <mergeCell ref="KAZ10:KAZ12"/>
    <mergeCell ref="KBA10:KBA12"/>
    <mergeCell ref="KBB10:KBB12"/>
    <mergeCell ref="KBC10:KBC12"/>
    <mergeCell ref="KBE10:KBE12"/>
    <mergeCell ref="JZL10:JZL12"/>
    <mergeCell ref="JZM10:JZM12"/>
    <mergeCell ref="JZN10:JZN12"/>
    <mergeCell ref="JZO10:JZO12"/>
    <mergeCell ref="KAC10:KAC12"/>
    <mergeCell ref="KAD10:KAD12"/>
    <mergeCell ref="KAE10:KAE12"/>
    <mergeCell ref="KAF10:KAF12"/>
    <mergeCell ref="KAH10:KAH12"/>
    <mergeCell ref="KFQ10:KFQ12"/>
    <mergeCell ref="KFR10:KFR12"/>
    <mergeCell ref="KFS10:KFS12"/>
    <mergeCell ref="KFT10:KFT12"/>
    <mergeCell ref="KGH10:KGH12"/>
    <mergeCell ref="KGI10:KGI12"/>
    <mergeCell ref="KGJ10:KGJ12"/>
    <mergeCell ref="KGK10:KGK12"/>
    <mergeCell ref="KGM10:KGM12"/>
    <mergeCell ref="KET10:KET12"/>
    <mergeCell ref="KEU10:KEU12"/>
    <mergeCell ref="KEV10:KEV12"/>
    <mergeCell ref="KEW10:KEW12"/>
    <mergeCell ref="KFK10:KFK12"/>
    <mergeCell ref="KFL10:KFL12"/>
    <mergeCell ref="KFM10:KFM12"/>
    <mergeCell ref="KFN10:KFN12"/>
    <mergeCell ref="KFP10:KFP12"/>
    <mergeCell ref="KDW10:KDW12"/>
    <mergeCell ref="KDX10:KDX12"/>
    <mergeCell ref="KDY10:KDY12"/>
    <mergeCell ref="KDZ10:KDZ12"/>
    <mergeCell ref="KEN10:KEN12"/>
    <mergeCell ref="KEO10:KEO12"/>
    <mergeCell ref="KEP10:KEP12"/>
    <mergeCell ref="KEQ10:KEQ12"/>
    <mergeCell ref="KES10:KES12"/>
    <mergeCell ref="KCZ10:KCZ12"/>
    <mergeCell ref="KDA10:KDA12"/>
    <mergeCell ref="KDB10:KDB12"/>
    <mergeCell ref="KDC10:KDC12"/>
    <mergeCell ref="KDQ10:KDQ12"/>
    <mergeCell ref="KDR10:KDR12"/>
    <mergeCell ref="KDS10:KDS12"/>
    <mergeCell ref="KDT10:KDT12"/>
    <mergeCell ref="KDV10:KDV12"/>
    <mergeCell ref="KJE10:KJE12"/>
    <mergeCell ref="KJF10:KJF12"/>
    <mergeCell ref="KJG10:KJG12"/>
    <mergeCell ref="KJH10:KJH12"/>
    <mergeCell ref="KJV10:KJV12"/>
    <mergeCell ref="KJW10:KJW12"/>
    <mergeCell ref="KJX10:KJX12"/>
    <mergeCell ref="KJY10:KJY12"/>
    <mergeCell ref="KKA10:KKA12"/>
    <mergeCell ref="KIH10:KIH12"/>
    <mergeCell ref="KII10:KII12"/>
    <mergeCell ref="KIJ10:KIJ12"/>
    <mergeCell ref="KIK10:KIK12"/>
    <mergeCell ref="KIY10:KIY12"/>
    <mergeCell ref="KIZ10:KIZ12"/>
    <mergeCell ref="KJA10:KJA12"/>
    <mergeCell ref="KJB10:KJB12"/>
    <mergeCell ref="KJD10:KJD12"/>
    <mergeCell ref="KHK10:KHK12"/>
    <mergeCell ref="KHL10:KHL12"/>
    <mergeCell ref="KHM10:KHM12"/>
    <mergeCell ref="KHN10:KHN12"/>
    <mergeCell ref="KIB10:KIB12"/>
    <mergeCell ref="KIC10:KIC12"/>
    <mergeCell ref="KID10:KID12"/>
    <mergeCell ref="KIE10:KIE12"/>
    <mergeCell ref="KIG10:KIG12"/>
    <mergeCell ref="KGN10:KGN12"/>
    <mergeCell ref="KGO10:KGO12"/>
    <mergeCell ref="KGP10:KGP12"/>
    <mergeCell ref="KGQ10:KGQ12"/>
    <mergeCell ref="KHE10:KHE12"/>
    <mergeCell ref="KHF10:KHF12"/>
    <mergeCell ref="KHG10:KHG12"/>
    <mergeCell ref="KHH10:KHH12"/>
    <mergeCell ref="KHJ10:KHJ12"/>
    <mergeCell ref="KMS10:KMS12"/>
    <mergeCell ref="KMT10:KMT12"/>
    <mergeCell ref="KMU10:KMU12"/>
    <mergeCell ref="KMV10:KMV12"/>
    <mergeCell ref="KNJ10:KNJ12"/>
    <mergeCell ref="KNK10:KNK12"/>
    <mergeCell ref="KNL10:KNL12"/>
    <mergeCell ref="KNM10:KNM12"/>
    <mergeCell ref="KNO10:KNO12"/>
    <mergeCell ref="KLV10:KLV12"/>
    <mergeCell ref="KLW10:KLW12"/>
    <mergeCell ref="KLX10:KLX12"/>
    <mergeCell ref="KLY10:KLY12"/>
    <mergeCell ref="KMM10:KMM12"/>
    <mergeCell ref="KMN10:KMN12"/>
    <mergeCell ref="KMO10:KMO12"/>
    <mergeCell ref="KMP10:KMP12"/>
    <mergeCell ref="KMR10:KMR12"/>
    <mergeCell ref="KKY10:KKY12"/>
    <mergeCell ref="KKZ10:KKZ12"/>
    <mergeCell ref="KLA10:KLA12"/>
    <mergeCell ref="KLB10:KLB12"/>
    <mergeCell ref="KLP10:KLP12"/>
    <mergeCell ref="KLQ10:KLQ12"/>
    <mergeCell ref="KLR10:KLR12"/>
    <mergeCell ref="KLS10:KLS12"/>
    <mergeCell ref="KLU10:KLU12"/>
    <mergeCell ref="KKB10:KKB12"/>
    <mergeCell ref="KKC10:KKC12"/>
    <mergeCell ref="KKD10:KKD12"/>
    <mergeCell ref="KKE10:KKE12"/>
    <mergeCell ref="KKS10:KKS12"/>
    <mergeCell ref="KKT10:KKT12"/>
    <mergeCell ref="KKU10:KKU12"/>
    <mergeCell ref="KKV10:KKV12"/>
    <mergeCell ref="KKX10:KKX12"/>
    <mergeCell ref="KQG10:KQG12"/>
    <mergeCell ref="KQH10:KQH12"/>
    <mergeCell ref="KQI10:KQI12"/>
    <mergeCell ref="KQJ10:KQJ12"/>
    <mergeCell ref="KQX10:KQX12"/>
    <mergeCell ref="KQY10:KQY12"/>
    <mergeCell ref="KQZ10:KQZ12"/>
    <mergeCell ref="KRA10:KRA12"/>
    <mergeCell ref="KRC10:KRC12"/>
    <mergeCell ref="KPJ10:KPJ12"/>
    <mergeCell ref="KPK10:KPK12"/>
    <mergeCell ref="KPL10:KPL12"/>
    <mergeCell ref="KPM10:KPM12"/>
    <mergeCell ref="KQA10:KQA12"/>
    <mergeCell ref="KQB10:KQB12"/>
    <mergeCell ref="KQC10:KQC12"/>
    <mergeCell ref="KQD10:KQD12"/>
    <mergeCell ref="KQF10:KQF12"/>
    <mergeCell ref="KOM10:KOM12"/>
    <mergeCell ref="KON10:KON12"/>
    <mergeCell ref="KOO10:KOO12"/>
    <mergeCell ref="KOP10:KOP12"/>
    <mergeCell ref="KPD10:KPD12"/>
    <mergeCell ref="KPE10:KPE12"/>
    <mergeCell ref="KPF10:KPF12"/>
    <mergeCell ref="KPG10:KPG12"/>
    <mergeCell ref="KPI10:KPI12"/>
    <mergeCell ref="KNP10:KNP12"/>
    <mergeCell ref="KNQ10:KNQ12"/>
    <mergeCell ref="KNR10:KNR12"/>
    <mergeCell ref="KNS10:KNS12"/>
    <mergeCell ref="KOG10:KOG12"/>
    <mergeCell ref="KOH10:KOH12"/>
    <mergeCell ref="KOI10:KOI12"/>
    <mergeCell ref="KOJ10:KOJ12"/>
    <mergeCell ref="KOL10:KOL12"/>
    <mergeCell ref="KTU10:KTU12"/>
    <mergeCell ref="KTV10:KTV12"/>
    <mergeCell ref="KTW10:KTW12"/>
    <mergeCell ref="KTX10:KTX12"/>
    <mergeCell ref="KUL10:KUL12"/>
    <mergeCell ref="KUM10:KUM12"/>
    <mergeCell ref="KUN10:KUN12"/>
    <mergeCell ref="KUO10:KUO12"/>
    <mergeCell ref="KUQ10:KUQ12"/>
    <mergeCell ref="KSX10:KSX12"/>
    <mergeCell ref="KSY10:KSY12"/>
    <mergeCell ref="KSZ10:KSZ12"/>
    <mergeCell ref="KTA10:KTA12"/>
    <mergeCell ref="KTO10:KTO12"/>
    <mergeCell ref="KTP10:KTP12"/>
    <mergeCell ref="KTQ10:KTQ12"/>
    <mergeCell ref="KTR10:KTR12"/>
    <mergeCell ref="KTT10:KTT12"/>
    <mergeCell ref="KSA10:KSA12"/>
    <mergeCell ref="KSB10:KSB12"/>
    <mergeCell ref="KSC10:KSC12"/>
    <mergeCell ref="KSD10:KSD12"/>
    <mergeCell ref="KSR10:KSR12"/>
    <mergeCell ref="KSS10:KSS12"/>
    <mergeCell ref="KST10:KST12"/>
    <mergeCell ref="KSU10:KSU12"/>
    <mergeCell ref="KSW10:KSW12"/>
    <mergeCell ref="KRD10:KRD12"/>
    <mergeCell ref="KRE10:KRE12"/>
    <mergeCell ref="KRF10:KRF12"/>
    <mergeCell ref="KRG10:KRG12"/>
    <mergeCell ref="KRU10:KRU12"/>
    <mergeCell ref="KRV10:KRV12"/>
    <mergeCell ref="KRW10:KRW12"/>
    <mergeCell ref="KRX10:KRX12"/>
    <mergeCell ref="KRZ10:KRZ12"/>
    <mergeCell ref="KXI10:KXI12"/>
    <mergeCell ref="KXJ10:KXJ12"/>
    <mergeCell ref="KXK10:KXK12"/>
    <mergeCell ref="KXL10:KXL12"/>
    <mergeCell ref="KXZ10:KXZ12"/>
    <mergeCell ref="KYA10:KYA12"/>
    <mergeCell ref="KYB10:KYB12"/>
    <mergeCell ref="KYC10:KYC12"/>
    <mergeCell ref="KYE10:KYE12"/>
    <mergeCell ref="KWL10:KWL12"/>
    <mergeCell ref="KWM10:KWM12"/>
    <mergeCell ref="KWN10:KWN12"/>
    <mergeCell ref="KWO10:KWO12"/>
    <mergeCell ref="KXC10:KXC12"/>
    <mergeCell ref="KXD10:KXD12"/>
    <mergeCell ref="KXE10:KXE12"/>
    <mergeCell ref="KXF10:KXF12"/>
    <mergeCell ref="KXH10:KXH12"/>
    <mergeCell ref="KVO10:KVO12"/>
    <mergeCell ref="KVP10:KVP12"/>
    <mergeCell ref="KVQ10:KVQ12"/>
    <mergeCell ref="KVR10:KVR12"/>
    <mergeCell ref="KWF10:KWF12"/>
    <mergeCell ref="KWG10:KWG12"/>
    <mergeCell ref="KWH10:KWH12"/>
    <mergeCell ref="KWI10:KWI12"/>
    <mergeCell ref="KWK10:KWK12"/>
    <mergeCell ref="KUR10:KUR12"/>
    <mergeCell ref="KUS10:KUS12"/>
    <mergeCell ref="KUT10:KUT12"/>
    <mergeCell ref="KUU10:KUU12"/>
    <mergeCell ref="KVI10:KVI12"/>
    <mergeCell ref="KVJ10:KVJ12"/>
    <mergeCell ref="KVK10:KVK12"/>
    <mergeCell ref="KVL10:KVL12"/>
    <mergeCell ref="KVN10:KVN12"/>
    <mergeCell ref="LAW10:LAW12"/>
    <mergeCell ref="LAX10:LAX12"/>
    <mergeCell ref="LAY10:LAY12"/>
    <mergeCell ref="LAZ10:LAZ12"/>
    <mergeCell ref="LBN10:LBN12"/>
    <mergeCell ref="LBO10:LBO12"/>
    <mergeCell ref="LBP10:LBP12"/>
    <mergeCell ref="LBQ10:LBQ12"/>
    <mergeCell ref="LBS10:LBS12"/>
    <mergeCell ref="KZZ10:KZZ12"/>
    <mergeCell ref="LAA10:LAA12"/>
    <mergeCell ref="LAB10:LAB12"/>
    <mergeCell ref="LAC10:LAC12"/>
    <mergeCell ref="LAQ10:LAQ12"/>
    <mergeCell ref="LAR10:LAR12"/>
    <mergeCell ref="LAS10:LAS12"/>
    <mergeCell ref="LAT10:LAT12"/>
    <mergeCell ref="LAV10:LAV12"/>
    <mergeCell ref="KZC10:KZC12"/>
    <mergeCell ref="KZD10:KZD12"/>
    <mergeCell ref="KZE10:KZE12"/>
    <mergeCell ref="KZF10:KZF12"/>
    <mergeCell ref="KZT10:KZT12"/>
    <mergeCell ref="KZU10:KZU12"/>
    <mergeCell ref="KZV10:KZV12"/>
    <mergeCell ref="KZW10:KZW12"/>
    <mergeCell ref="KZY10:KZY12"/>
    <mergeCell ref="KYF10:KYF12"/>
    <mergeCell ref="KYG10:KYG12"/>
    <mergeCell ref="KYH10:KYH12"/>
    <mergeCell ref="KYI10:KYI12"/>
    <mergeCell ref="KYW10:KYW12"/>
    <mergeCell ref="KYX10:KYX12"/>
    <mergeCell ref="KYY10:KYY12"/>
    <mergeCell ref="KYZ10:KYZ12"/>
    <mergeCell ref="KZB10:KZB12"/>
    <mergeCell ref="LEK10:LEK12"/>
    <mergeCell ref="LEL10:LEL12"/>
    <mergeCell ref="LEM10:LEM12"/>
    <mergeCell ref="LEN10:LEN12"/>
    <mergeCell ref="LFB10:LFB12"/>
    <mergeCell ref="LFC10:LFC12"/>
    <mergeCell ref="LFD10:LFD12"/>
    <mergeCell ref="LFE10:LFE12"/>
    <mergeCell ref="LFG10:LFG12"/>
    <mergeCell ref="LDN10:LDN12"/>
    <mergeCell ref="LDO10:LDO12"/>
    <mergeCell ref="LDP10:LDP12"/>
    <mergeCell ref="LDQ10:LDQ12"/>
    <mergeCell ref="LEE10:LEE12"/>
    <mergeCell ref="LEF10:LEF12"/>
    <mergeCell ref="LEG10:LEG12"/>
    <mergeCell ref="LEH10:LEH12"/>
    <mergeCell ref="LEJ10:LEJ12"/>
    <mergeCell ref="LCQ10:LCQ12"/>
    <mergeCell ref="LCR10:LCR12"/>
    <mergeCell ref="LCS10:LCS12"/>
    <mergeCell ref="LCT10:LCT12"/>
    <mergeCell ref="LDH10:LDH12"/>
    <mergeCell ref="LDI10:LDI12"/>
    <mergeCell ref="LDJ10:LDJ12"/>
    <mergeCell ref="LDK10:LDK12"/>
    <mergeCell ref="LDM10:LDM12"/>
    <mergeCell ref="LBT10:LBT12"/>
    <mergeCell ref="LBU10:LBU12"/>
    <mergeCell ref="LBV10:LBV12"/>
    <mergeCell ref="LBW10:LBW12"/>
    <mergeCell ref="LCK10:LCK12"/>
    <mergeCell ref="LCL10:LCL12"/>
    <mergeCell ref="LCM10:LCM12"/>
    <mergeCell ref="LCN10:LCN12"/>
    <mergeCell ref="LCP10:LCP12"/>
    <mergeCell ref="LHY10:LHY12"/>
    <mergeCell ref="LHZ10:LHZ12"/>
    <mergeCell ref="LIA10:LIA12"/>
    <mergeCell ref="LIB10:LIB12"/>
    <mergeCell ref="LIP10:LIP12"/>
    <mergeCell ref="LIQ10:LIQ12"/>
    <mergeCell ref="LIR10:LIR12"/>
    <mergeCell ref="LIS10:LIS12"/>
    <mergeCell ref="LIU10:LIU12"/>
    <mergeCell ref="LHB10:LHB12"/>
    <mergeCell ref="LHC10:LHC12"/>
    <mergeCell ref="LHD10:LHD12"/>
    <mergeCell ref="LHE10:LHE12"/>
    <mergeCell ref="LHS10:LHS12"/>
    <mergeCell ref="LHT10:LHT12"/>
    <mergeCell ref="LHU10:LHU12"/>
    <mergeCell ref="LHV10:LHV12"/>
    <mergeCell ref="LHX10:LHX12"/>
    <mergeCell ref="LGE10:LGE12"/>
    <mergeCell ref="LGF10:LGF12"/>
    <mergeCell ref="LGG10:LGG12"/>
    <mergeCell ref="LGH10:LGH12"/>
    <mergeCell ref="LGV10:LGV12"/>
    <mergeCell ref="LGW10:LGW12"/>
    <mergeCell ref="LGX10:LGX12"/>
    <mergeCell ref="LGY10:LGY12"/>
    <mergeCell ref="LHA10:LHA12"/>
    <mergeCell ref="LFH10:LFH12"/>
    <mergeCell ref="LFI10:LFI12"/>
    <mergeCell ref="LFJ10:LFJ12"/>
    <mergeCell ref="LFK10:LFK12"/>
    <mergeCell ref="LFY10:LFY12"/>
    <mergeCell ref="LFZ10:LFZ12"/>
    <mergeCell ref="LGA10:LGA12"/>
    <mergeCell ref="LGB10:LGB12"/>
    <mergeCell ref="LGD10:LGD12"/>
    <mergeCell ref="LLM10:LLM12"/>
    <mergeCell ref="LLN10:LLN12"/>
    <mergeCell ref="LLO10:LLO12"/>
    <mergeCell ref="LLP10:LLP12"/>
    <mergeCell ref="LMD10:LMD12"/>
    <mergeCell ref="LME10:LME12"/>
    <mergeCell ref="LMF10:LMF12"/>
    <mergeCell ref="LMG10:LMG12"/>
    <mergeCell ref="LMI10:LMI12"/>
    <mergeCell ref="LKP10:LKP12"/>
    <mergeCell ref="LKQ10:LKQ12"/>
    <mergeCell ref="LKR10:LKR12"/>
    <mergeCell ref="LKS10:LKS12"/>
    <mergeCell ref="LLG10:LLG12"/>
    <mergeCell ref="LLH10:LLH12"/>
    <mergeCell ref="LLI10:LLI12"/>
    <mergeCell ref="LLJ10:LLJ12"/>
    <mergeCell ref="LLL10:LLL12"/>
    <mergeCell ref="LJS10:LJS12"/>
    <mergeCell ref="LJT10:LJT12"/>
    <mergeCell ref="LJU10:LJU12"/>
    <mergeCell ref="LJV10:LJV12"/>
    <mergeCell ref="LKJ10:LKJ12"/>
    <mergeCell ref="LKK10:LKK12"/>
    <mergeCell ref="LKL10:LKL12"/>
    <mergeCell ref="LKM10:LKM12"/>
    <mergeCell ref="LKO10:LKO12"/>
    <mergeCell ref="LIV10:LIV12"/>
    <mergeCell ref="LIW10:LIW12"/>
    <mergeCell ref="LIX10:LIX12"/>
    <mergeCell ref="LIY10:LIY12"/>
    <mergeCell ref="LJM10:LJM12"/>
    <mergeCell ref="LJN10:LJN12"/>
    <mergeCell ref="LJO10:LJO12"/>
    <mergeCell ref="LJP10:LJP12"/>
    <mergeCell ref="LJR10:LJR12"/>
    <mergeCell ref="LPA10:LPA12"/>
    <mergeCell ref="LPB10:LPB12"/>
    <mergeCell ref="LPC10:LPC12"/>
    <mergeCell ref="LPD10:LPD12"/>
    <mergeCell ref="LPR10:LPR12"/>
    <mergeCell ref="LPS10:LPS12"/>
    <mergeCell ref="LPT10:LPT12"/>
    <mergeCell ref="LPU10:LPU12"/>
    <mergeCell ref="LPW10:LPW12"/>
    <mergeCell ref="LOD10:LOD12"/>
    <mergeCell ref="LOE10:LOE12"/>
    <mergeCell ref="LOF10:LOF12"/>
    <mergeCell ref="LOG10:LOG12"/>
    <mergeCell ref="LOU10:LOU12"/>
    <mergeCell ref="LOV10:LOV12"/>
    <mergeCell ref="LOW10:LOW12"/>
    <mergeCell ref="LOX10:LOX12"/>
    <mergeCell ref="LOZ10:LOZ12"/>
    <mergeCell ref="LNG10:LNG12"/>
    <mergeCell ref="LNH10:LNH12"/>
    <mergeCell ref="LNI10:LNI12"/>
    <mergeCell ref="LNJ10:LNJ12"/>
    <mergeCell ref="LNX10:LNX12"/>
    <mergeCell ref="LNY10:LNY12"/>
    <mergeCell ref="LNZ10:LNZ12"/>
    <mergeCell ref="LOA10:LOA12"/>
    <mergeCell ref="LOC10:LOC12"/>
    <mergeCell ref="LMJ10:LMJ12"/>
    <mergeCell ref="LMK10:LMK12"/>
    <mergeCell ref="LML10:LML12"/>
    <mergeCell ref="LMM10:LMM12"/>
    <mergeCell ref="LNA10:LNA12"/>
    <mergeCell ref="LNB10:LNB12"/>
    <mergeCell ref="LNC10:LNC12"/>
    <mergeCell ref="LND10:LND12"/>
    <mergeCell ref="LNF10:LNF12"/>
    <mergeCell ref="LSO10:LSO12"/>
    <mergeCell ref="LSP10:LSP12"/>
    <mergeCell ref="LSQ10:LSQ12"/>
    <mergeCell ref="LSR10:LSR12"/>
    <mergeCell ref="LTF10:LTF12"/>
    <mergeCell ref="LTG10:LTG12"/>
    <mergeCell ref="LTH10:LTH12"/>
    <mergeCell ref="LTI10:LTI12"/>
    <mergeCell ref="LTK10:LTK12"/>
    <mergeCell ref="LRR10:LRR12"/>
    <mergeCell ref="LRS10:LRS12"/>
    <mergeCell ref="LRT10:LRT12"/>
    <mergeCell ref="LRU10:LRU12"/>
    <mergeCell ref="LSI10:LSI12"/>
    <mergeCell ref="LSJ10:LSJ12"/>
    <mergeCell ref="LSK10:LSK12"/>
    <mergeCell ref="LSL10:LSL12"/>
    <mergeCell ref="LSN10:LSN12"/>
    <mergeCell ref="LQU10:LQU12"/>
    <mergeCell ref="LQV10:LQV12"/>
    <mergeCell ref="LQW10:LQW12"/>
    <mergeCell ref="LQX10:LQX12"/>
    <mergeCell ref="LRL10:LRL12"/>
    <mergeCell ref="LRM10:LRM12"/>
    <mergeCell ref="LRN10:LRN12"/>
    <mergeCell ref="LRO10:LRO12"/>
    <mergeCell ref="LRQ10:LRQ12"/>
    <mergeCell ref="LPX10:LPX12"/>
    <mergeCell ref="LPY10:LPY12"/>
    <mergeCell ref="LPZ10:LPZ12"/>
    <mergeCell ref="LQA10:LQA12"/>
    <mergeCell ref="LQO10:LQO12"/>
    <mergeCell ref="LQP10:LQP12"/>
    <mergeCell ref="LQQ10:LQQ12"/>
    <mergeCell ref="LQR10:LQR12"/>
    <mergeCell ref="LQT10:LQT12"/>
    <mergeCell ref="LWC10:LWC12"/>
    <mergeCell ref="LWD10:LWD12"/>
    <mergeCell ref="LWE10:LWE12"/>
    <mergeCell ref="LWF10:LWF12"/>
    <mergeCell ref="LWT10:LWT12"/>
    <mergeCell ref="LWU10:LWU12"/>
    <mergeCell ref="LWV10:LWV12"/>
    <mergeCell ref="LWW10:LWW12"/>
    <mergeCell ref="LWY10:LWY12"/>
    <mergeCell ref="LVF10:LVF12"/>
    <mergeCell ref="LVG10:LVG12"/>
    <mergeCell ref="LVH10:LVH12"/>
    <mergeCell ref="LVI10:LVI12"/>
    <mergeCell ref="LVW10:LVW12"/>
    <mergeCell ref="LVX10:LVX12"/>
    <mergeCell ref="LVY10:LVY12"/>
    <mergeCell ref="LVZ10:LVZ12"/>
    <mergeCell ref="LWB10:LWB12"/>
    <mergeCell ref="LUI10:LUI12"/>
    <mergeCell ref="LUJ10:LUJ12"/>
    <mergeCell ref="LUK10:LUK12"/>
    <mergeCell ref="LUL10:LUL12"/>
    <mergeCell ref="LUZ10:LUZ12"/>
    <mergeCell ref="LVA10:LVA12"/>
    <mergeCell ref="LVB10:LVB12"/>
    <mergeCell ref="LVC10:LVC12"/>
    <mergeCell ref="LVE10:LVE12"/>
    <mergeCell ref="LTL10:LTL12"/>
    <mergeCell ref="LTM10:LTM12"/>
    <mergeCell ref="LTN10:LTN12"/>
    <mergeCell ref="LTO10:LTO12"/>
    <mergeCell ref="LUC10:LUC12"/>
    <mergeCell ref="LUD10:LUD12"/>
    <mergeCell ref="LUE10:LUE12"/>
    <mergeCell ref="LUF10:LUF12"/>
    <mergeCell ref="LUH10:LUH12"/>
    <mergeCell ref="LZQ10:LZQ12"/>
    <mergeCell ref="LZR10:LZR12"/>
    <mergeCell ref="LZS10:LZS12"/>
    <mergeCell ref="LZT10:LZT12"/>
    <mergeCell ref="MAH10:MAH12"/>
    <mergeCell ref="MAI10:MAI12"/>
    <mergeCell ref="MAJ10:MAJ12"/>
    <mergeCell ref="MAK10:MAK12"/>
    <mergeCell ref="MAM10:MAM12"/>
    <mergeCell ref="LYT10:LYT12"/>
    <mergeCell ref="LYU10:LYU12"/>
    <mergeCell ref="LYV10:LYV12"/>
    <mergeCell ref="LYW10:LYW12"/>
    <mergeCell ref="LZK10:LZK12"/>
    <mergeCell ref="LZL10:LZL12"/>
    <mergeCell ref="LZM10:LZM12"/>
    <mergeCell ref="LZN10:LZN12"/>
    <mergeCell ref="LZP10:LZP12"/>
    <mergeCell ref="LXW10:LXW12"/>
    <mergeCell ref="LXX10:LXX12"/>
    <mergeCell ref="LXY10:LXY12"/>
    <mergeCell ref="LXZ10:LXZ12"/>
    <mergeCell ref="LYN10:LYN12"/>
    <mergeCell ref="LYO10:LYO12"/>
    <mergeCell ref="LYP10:LYP12"/>
    <mergeCell ref="LYQ10:LYQ12"/>
    <mergeCell ref="LYS10:LYS12"/>
    <mergeCell ref="LWZ10:LWZ12"/>
    <mergeCell ref="LXA10:LXA12"/>
    <mergeCell ref="LXB10:LXB12"/>
    <mergeCell ref="LXC10:LXC12"/>
    <mergeCell ref="LXQ10:LXQ12"/>
    <mergeCell ref="LXR10:LXR12"/>
    <mergeCell ref="LXS10:LXS12"/>
    <mergeCell ref="LXT10:LXT12"/>
    <mergeCell ref="LXV10:LXV12"/>
    <mergeCell ref="MDE10:MDE12"/>
    <mergeCell ref="MDF10:MDF12"/>
    <mergeCell ref="MDG10:MDG12"/>
    <mergeCell ref="MDH10:MDH12"/>
    <mergeCell ref="MDV10:MDV12"/>
    <mergeCell ref="MDW10:MDW12"/>
    <mergeCell ref="MDX10:MDX12"/>
    <mergeCell ref="MDY10:MDY12"/>
    <mergeCell ref="MEA10:MEA12"/>
    <mergeCell ref="MCH10:MCH12"/>
    <mergeCell ref="MCI10:MCI12"/>
    <mergeCell ref="MCJ10:MCJ12"/>
    <mergeCell ref="MCK10:MCK12"/>
    <mergeCell ref="MCY10:MCY12"/>
    <mergeCell ref="MCZ10:MCZ12"/>
    <mergeCell ref="MDA10:MDA12"/>
    <mergeCell ref="MDB10:MDB12"/>
    <mergeCell ref="MDD10:MDD12"/>
    <mergeCell ref="MBK10:MBK12"/>
    <mergeCell ref="MBL10:MBL12"/>
    <mergeCell ref="MBM10:MBM12"/>
    <mergeCell ref="MBN10:MBN12"/>
    <mergeCell ref="MCB10:MCB12"/>
    <mergeCell ref="MCC10:MCC12"/>
    <mergeCell ref="MCD10:MCD12"/>
    <mergeCell ref="MCE10:MCE12"/>
    <mergeCell ref="MCG10:MCG12"/>
    <mergeCell ref="MAN10:MAN12"/>
    <mergeCell ref="MAO10:MAO12"/>
    <mergeCell ref="MAP10:MAP12"/>
    <mergeCell ref="MAQ10:MAQ12"/>
    <mergeCell ref="MBE10:MBE12"/>
    <mergeCell ref="MBF10:MBF12"/>
    <mergeCell ref="MBG10:MBG12"/>
    <mergeCell ref="MBH10:MBH12"/>
    <mergeCell ref="MBJ10:MBJ12"/>
    <mergeCell ref="MGS10:MGS12"/>
    <mergeCell ref="MGT10:MGT12"/>
    <mergeCell ref="MGU10:MGU12"/>
    <mergeCell ref="MGV10:MGV12"/>
    <mergeCell ref="MHJ10:MHJ12"/>
    <mergeCell ref="MHK10:MHK12"/>
    <mergeCell ref="MHL10:MHL12"/>
    <mergeCell ref="MHM10:MHM12"/>
    <mergeCell ref="MHO10:MHO12"/>
    <mergeCell ref="MFV10:MFV12"/>
    <mergeCell ref="MFW10:MFW12"/>
    <mergeCell ref="MFX10:MFX12"/>
    <mergeCell ref="MFY10:MFY12"/>
    <mergeCell ref="MGM10:MGM12"/>
    <mergeCell ref="MGN10:MGN12"/>
    <mergeCell ref="MGO10:MGO12"/>
    <mergeCell ref="MGP10:MGP12"/>
    <mergeCell ref="MGR10:MGR12"/>
    <mergeCell ref="MEY10:MEY12"/>
    <mergeCell ref="MEZ10:MEZ12"/>
    <mergeCell ref="MFA10:MFA12"/>
    <mergeCell ref="MFB10:MFB12"/>
    <mergeCell ref="MFP10:MFP12"/>
    <mergeCell ref="MFQ10:MFQ12"/>
    <mergeCell ref="MFR10:MFR12"/>
    <mergeCell ref="MFS10:MFS12"/>
    <mergeCell ref="MFU10:MFU12"/>
    <mergeCell ref="MEB10:MEB12"/>
    <mergeCell ref="MEC10:MEC12"/>
    <mergeCell ref="MED10:MED12"/>
    <mergeCell ref="MEE10:MEE12"/>
    <mergeCell ref="MES10:MES12"/>
    <mergeCell ref="MET10:MET12"/>
    <mergeCell ref="MEU10:MEU12"/>
    <mergeCell ref="MEV10:MEV12"/>
    <mergeCell ref="MEX10:MEX12"/>
    <mergeCell ref="MKG10:MKG12"/>
    <mergeCell ref="MKH10:MKH12"/>
    <mergeCell ref="MKI10:MKI12"/>
    <mergeCell ref="MKJ10:MKJ12"/>
    <mergeCell ref="MKX10:MKX12"/>
    <mergeCell ref="MKY10:MKY12"/>
    <mergeCell ref="MKZ10:MKZ12"/>
    <mergeCell ref="MLA10:MLA12"/>
    <mergeCell ref="MLC10:MLC12"/>
    <mergeCell ref="MJJ10:MJJ12"/>
    <mergeCell ref="MJK10:MJK12"/>
    <mergeCell ref="MJL10:MJL12"/>
    <mergeCell ref="MJM10:MJM12"/>
    <mergeCell ref="MKA10:MKA12"/>
    <mergeCell ref="MKB10:MKB12"/>
    <mergeCell ref="MKC10:MKC12"/>
    <mergeCell ref="MKD10:MKD12"/>
    <mergeCell ref="MKF10:MKF12"/>
    <mergeCell ref="MIM10:MIM12"/>
    <mergeCell ref="MIN10:MIN12"/>
    <mergeCell ref="MIO10:MIO12"/>
    <mergeCell ref="MIP10:MIP12"/>
    <mergeCell ref="MJD10:MJD12"/>
    <mergeCell ref="MJE10:MJE12"/>
    <mergeCell ref="MJF10:MJF12"/>
    <mergeCell ref="MJG10:MJG12"/>
    <mergeCell ref="MJI10:MJI12"/>
    <mergeCell ref="MHP10:MHP12"/>
    <mergeCell ref="MHQ10:MHQ12"/>
    <mergeCell ref="MHR10:MHR12"/>
    <mergeCell ref="MHS10:MHS12"/>
    <mergeCell ref="MIG10:MIG12"/>
    <mergeCell ref="MIH10:MIH12"/>
    <mergeCell ref="MII10:MII12"/>
    <mergeCell ref="MIJ10:MIJ12"/>
    <mergeCell ref="MIL10:MIL12"/>
    <mergeCell ref="MNU10:MNU12"/>
    <mergeCell ref="MNV10:MNV12"/>
    <mergeCell ref="MNW10:MNW12"/>
    <mergeCell ref="MNX10:MNX12"/>
    <mergeCell ref="MOL10:MOL12"/>
    <mergeCell ref="MOM10:MOM12"/>
    <mergeCell ref="MON10:MON12"/>
    <mergeCell ref="MOO10:MOO12"/>
    <mergeCell ref="MOQ10:MOQ12"/>
    <mergeCell ref="MMX10:MMX12"/>
    <mergeCell ref="MMY10:MMY12"/>
    <mergeCell ref="MMZ10:MMZ12"/>
    <mergeCell ref="MNA10:MNA12"/>
    <mergeCell ref="MNO10:MNO12"/>
    <mergeCell ref="MNP10:MNP12"/>
    <mergeCell ref="MNQ10:MNQ12"/>
    <mergeCell ref="MNR10:MNR12"/>
    <mergeCell ref="MNT10:MNT12"/>
    <mergeCell ref="MMA10:MMA12"/>
    <mergeCell ref="MMB10:MMB12"/>
    <mergeCell ref="MMC10:MMC12"/>
    <mergeCell ref="MMD10:MMD12"/>
    <mergeCell ref="MMR10:MMR12"/>
    <mergeCell ref="MMS10:MMS12"/>
    <mergeCell ref="MMT10:MMT12"/>
    <mergeCell ref="MMU10:MMU12"/>
    <mergeCell ref="MMW10:MMW12"/>
    <mergeCell ref="MLD10:MLD12"/>
    <mergeCell ref="MLE10:MLE12"/>
    <mergeCell ref="MLF10:MLF12"/>
    <mergeCell ref="MLG10:MLG12"/>
    <mergeCell ref="MLU10:MLU12"/>
    <mergeCell ref="MLV10:MLV12"/>
    <mergeCell ref="MLW10:MLW12"/>
    <mergeCell ref="MLX10:MLX12"/>
    <mergeCell ref="MLZ10:MLZ12"/>
    <mergeCell ref="MRI10:MRI12"/>
    <mergeCell ref="MRJ10:MRJ12"/>
    <mergeCell ref="MRK10:MRK12"/>
    <mergeCell ref="MRL10:MRL12"/>
    <mergeCell ref="MRZ10:MRZ12"/>
    <mergeCell ref="MSA10:MSA12"/>
    <mergeCell ref="MSB10:MSB12"/>
    <mergeCell ref="MSC10:MSC12"/>
    <mergeCell ref="MSE10:MSE12"/>
    <mergeCell ref="MQL10:MQL12"/>
    <mergeCell ref="MQM10:MQM12"/>
    <mergeCell ref="MQN10:MQN12"/>
    <mergeCell ref="MQO10:MQO12"/>
    <mergeCell ref="MRC10:MRC12"/>
    <mergeCell ref="MRD10:MRD12"/>
    <mergeCell ref="MRE10:MRE12"/>
    <mergeCell ref="MRF10:MRF12"/>
    <mergeCell ref="MRH10:MRH12"/>
    <mergeCell ref="MPO10:MPO12"/>
    <mergeCell ref="MPP10:MPP12"/>
    <mergeCell ref="MPQ10:MPQ12"/>
    <mergeCell ref="MPR10:MPR12"/>
    <mergeCell ref="MQF10:MQF12"/>
    <mergeCell ref="MQG10:MQG12"/>
    <mergeCell ref="MQH10:MQH12"/>
    <mergeCell ref="MQI10:MQI12"/>
    <mergeCell ref="MQK10:MQK12"/>
    <mergeCell ref="MOR10:MOR12"/>
    <mergeCell ref="MOS10:MOS12"/>
    <mergeCell ref="MOT10:MOT12"/>
    <mergeCell ref="MOU10:MOU12"/>
    <mergeCell ref="MPI10:MPI12"/>
    <mergeCell ref="MPJ10:MPJ12"/>
    <mergeCell ref="MPK10:MPK12"/>
    <mergeCell ref="MPL10:MPL12"/>
    <mergeCell ref="MPN10:MPN12"/>
    <mergeCell ref="MUW10:MUW12"/>
    <mergeCell ref="MUX10:MUX12"/>
    <mergeCell ref="MUY10:MUY12"/>
    <mergeCell ref="MUZ10:MUZ12"/>
    <mergeCell ref="MVN10:MVN12"/>
    <mergeCell ref="MVO10:MVO12"/>
    <mergeCell ref="MVP10:MVP12"/>
    <mergeCell ref="MVQ10:MVQ12"/>
    <mergeCell ref="MVS10:MVS12"/>
    <mergeCell ref="MTZ10:MTZ12"/>
    <mergeCell ref="MUA10:MUA12"/>
    <mergeCell ref="MUB10:MUB12"/>
    <mergeCell ref="MUC10:MUC12"/>
    <mergeCell ref="MUQ10:MUQ12"/>
    <mergeCell ref="MUR10:MUR12"/>
    <mergeCell ref="MUS10:MUS12"/>
    <mergeCell ref="MUT10:MUT12"/>
    <mergeCell ref="MUV10:MUV12"/>
    <mergeCell ref="MTC10:MTC12"/>
    <mergeCell ref="MTD10:MTD12"/>
    <mergeCell ref="MTE10:MTE12"/>
    <mergeCell ref="MTF10:MTF12"/>
    <mergeCell ref="MTT10:MTT12"/>
    <mergeCell ref="MTU10:MTU12"/>
    <mergeCell ref="MTV10:MTV12"/>
    <mergeCell ref="MTW10:MTW12"/>
    <mergeCell ref="MTY10:MTY12"/>
    <mergeCell ref="MSF10:MSF12"/>
    <mergeCell ref="MSG10:MSG12"/>
    <mergeCell ref="MSH10:MSH12"/>
    <mergeCell ref="MSI10:MSI12"/>
    <mergeCell ref="MSW10:MSW12"/>
    <mergeCell ref="MSX10:MSX12"/>
    <mergeCell ref="MSY10:MSY12"/>
    <mergeCell ref="MSZ10:MSZ12"/>
    <mergeCell ref="MTB10:MTB12"/>
    <mergeCell ref="MYK10:MYK12"/>
    <mergeCell ref="MYL10:MYL12"/>
    <mergeCell ref="MYM10:MYM12"/>
    <mergeCell ref="MYN10:MYN12"/>
    <mergeCell ref="MZB10:MZB12"/>
    <mergeCell ref="MZC10:MZC12"/>
    <mergeCell ref="MZD10:MZD12"/>
    <mergeCell ref="MZE10:MZE12"/>
    <mergeCell ref="MZG10:MZG12"/>
    <mergeCell ref="MXN10:MXN12"/>
    <mergeCell ref="MXO10:MXO12"/>
    <mergeCell ref="MXP10:MXP12"/>
    <mergeCell ref="MXQ10:MXQ12"/>
    <mergeCell ref="MYE10:MYE12"/>
    <mergeCell ref="MYF10:MYF12"/>
    <mergeCell ref="MYG10:MYG12"/>
    <mergeCell ref="MYH10:MYH12"/>
    <mergeCell ref="MYJ10:MYJ12"/>
    <mergeCell ref="MWQ10:MWQ12"/>
    <mergeCell ref="MWR10:MWR12"/>
    <mergeCell ref="MWS10:MWS12"/>
    <mergeCell ref="MWT10:MWT12"/>
    <mergeCell ref="MXH10:MXH12"/>
    <mergeCell ref="MXI10:MXI12"/>
    <mergeCell ref="MXJ10:MXJ12"/>
    <mergeCell ref="MXK10:MXK12"/>
    <mergeCell ref="MXM10:MXM12"/>
    <mergeCell ref="MVT10:MVT12"/>
    <mergeCell ref="MVU10:MVU12"/>
    <mergeCell ref="MVV10:MVV12"/>
    <mergeCell ref="MVW10:MVW12"/>
    <mergeCell ref="MWK10:MWK12"/>
    <mergeCell ref="MWL10:MWL12"/>
    <mergeCell ref="MWM10:MWM12"/>
    <mergeCell ref="MWN10:MWN12"/>
    <mergeCell ref="MWP10:MWP12"/>
    <mergeCell ref="NBY10:NBY12"/>
    <mergeCell ref="NBZ10:NBZ12"/>
    <mergeCell ref="NCA10:NCA12"/>
    <mergeCell ref="NCB10:NCB12"/>
    <mergeCell ref="NCP10:NCP12"/>
    <mergeCell ref="NCQ10:NCQ12"/>
    <mergeCell ref="NCR10:NCR12"/>
    <mergeCell ref="NCS10:NCS12"/>
    <mergeCell ref="NCU10:NCU12"/>
    <mergeCell ref="NBB10:NBB12"/>
    <mergeCell ref="NBC10:NBC12"/>
    <mergeCell ref="NBD10:NBD12"/>
    <mergeCell ref="NBE10:NBE12"/>
    <mergeCell ref="NBS10:NBS12"/>
    <mergeCell ref="NBT10:NBT12"/>
    <mergeCell ref="NBU10:NBU12"/>
    <mergeCell ref="NBV10:NBV12"/>
    <mergeCell ref="NBX10:NBX12"/>
    <mergeCell ref="NAE10:NAE12"/>
    <mergeCell ref="NAF10:NAF12"/>
    <mergeCell ref="NAG10:NAG12"/>
    <mergeCell ref="NAH10:NAH12"/>
    <mergeCell ref="NAV10:NAV12"/>
    <mergeCell ref="NAW10:NAW12"/>
    <mergeCell ref="NAX10:NAX12"/>
    <mergeCell ref="NAY10:NAY12"/>
    <mergeCell ref="NBA10:NBA12"/>
    <mergeCell ref="MZH10:MZH12"/>
    <mergeCell ref="MZI10:MZI12"/>
    <mergeCell ref="MZJ10:MZJ12"/>
    <mergeCell ref="MZK10:MZK12"/>
    <mergeCell ref="MZY10:MZY12"/>
    <mergeCell ref="MZZ10:MZZ12"/>
    <mergeCell ref="NAA10:NAA12"/>
    <mergeCell ref="NAB10:NAB12"/>
    <mergeCell ref="NAD10:NAD12"/>
    <mergeCell ref="NFM10:NFM12"/>
    <mergeCell ref="NFN10:NFN12"/>
    <mergeCell ref="NFO10:NFO12"/>
    <mergeCell ref="NFP10:NFP12"/>
    <mergeCell ref="NGD10:NGD12"/>
    <mergeCell ref="NGE10:NGE12"/>
    <mergeCell ref="NGF10:NGF12"/>
    <mergeCell ref="NGG10:NGG12"/>
    <mergeCell ref="NGI10:NGI12"/>
    <mergeCell ref="NEP10:NEP12"/>
    <mergeCell ref="NEQ10:NEQ12"/>
    <mergeCell ref="NER10:NER12"/>
    <mergeCell ref="NES10:NES12"/>
    <mergeCell ref="NFG10:NFG12"/>
    <mergeCell ref="NFH10:NFH12"/>
    <mergeCell ref="NFI10:NFI12"/>
    <mergeCell ref="NFJ10:NFJ12"/>
    <mergeCell ref="NFL10:NFL12"/>
    <mergeCell ref="NDS10:NDS12"/>
    <mergeCell ref="NDT10:NDT12"/>
    <mergeCell ref="NDU10:NDU12"/>
    <mergeCell ref="NDV10:NDV12"/>
    <mergeCell ref="NEJ10:NEJ12"/>
    <mergeCell ref="NEK10:NEK12"/>
    <mergeCell ref="NEL10:NEL12"/>
    <mergeCell ref="NEM10:NEM12"/>
    <mergeCell ref="NEO10:NEO12"/>
    <mergeCell ref="NCV10:NCV12"/>
    <mergeCell ref="NCW10:NCW12"/>
    <mergeCell ref="NCX10:NCX12"/>
    <mergeCell ref="NCY10:NCY12"/>
    <mergeCell ref="NDM10:NDM12"/>
    <mergeCell ref="NDN10:NDN12"/>
    <mergeCell ref="NDO10:NDO12"/>
    <mergeCell ref="NDP10:NDP12"/>
    <mergeCell ref="NDR10:NDR12"/>
    <mergeCell ref="NJA10:NJA12"/>
    <mergeCell ref="NJB10:NJB12"/>
    <mergeCell ref="NJC10:NJC12"/>
    <mergeCell ref="NJD10:NJD12"/>
    <mergeCell ref="NJR10:NJR12"/>
    <mergeCell ref="NJS10:NJS12"/>
    <mergeCell ref="NJT10:NJT12"/>
    <mergeCell ref="NJU10:NJU12"/>
    <mergeCell ref="NJW10:NJW12"/>
    <mergeCell ref="NID10:NID12"/>
    <mergeCell ref="NIE10:NIE12"/>
    <mergeCell ref="NIF10:NIF12"/>
    <mergeCell ref="NIG10:NIG12"/>
    <mergeCell ref="NIU10:NIU12"/>
    <mergeCell ref="NIV10:NIV12"/>
    <mergeCell ref="NIW10:NIW12"/>
    <mergeCell ref="NIX10:NIX12"/>
    <mergeCell ref="NIZ10:NIZ12"/>
    <mergeCell ref="NHG10:NHG12"/>
    <mergeCell ref="NHH10:NHH12"/>
    <mergeCell ref="NHI10:NHI12"/>
    <mergeCell ref="NHJ10:NHJ12"/>
    <mergeCell ref="NHX10:NHX12"/>
    <mergeCell ref="NHY10:NHY12"/>
    <mergeCell ref="NHZ10:NHZ12"/>
    <mergeCell ref="NIA10:NIA12"/>
    <mergeCell ref="NIC10:NIC12"/>
    <mergeCell ref="NGJ10:NGJ12"/>
    <mergeCell ref="NGK10:NGK12"/>
    <mergeCell ref="NGL10:NGL12"/>
    <mergeCell ref="NGM10:NGM12"/>
    <mergeCell ref="NHA10:NHA12"/>
    <mergeCell ref="NHB10:NHB12"/>
    <mergeCell ref="NHC10:NHC12"/>
    <mergeCell ref="NHD10:NHD12"/>
    <mergeCell ref="NHF10:NHF12"/>
    <mergeCell ref="NMO10:NMO12"/>
    <mergeCell ref="NMP10:NMP12"/>
    <mergeCell ref="NMQ10:NMQ12"/>
    <mergeCell ref="NMR10:NMR12"/>
    <mergeCell ref="NNF10:NNF12"/>
    <mergeCell ref="NNG10:NNG12"/>
    <mergeCell ref="NNH10:NNH12"/>
    <mergeCell ref="NNI10:NNI12"/>
    <mergeCell ref="NNK10:NNK12"/>
    <mergeCell ref="NLR10:NLR12"/>
    <mergeCell ref="NLS10:NLS12"/>
    <mergeCell ref="NLT10:NLT12"/>
    <mergeCell ref="NLU10:NLU12"/>
    <mergeCell ref="NMI10:NMI12"/>
    <mergeCell ref="NMJ10:NMJ12"/>
    <mergeCell ref="NMK10:NMK12"/>
    <mergeCell ref="NML10:NML12"/>
    <mergeCell ref="NMN10:NMN12"/>
    <mergeCell ref="NKU10:NKU12"/>
    <mergeCell ref="NKV10:NKV12"/>
    <mergeCell ref="NKW10:NKW12"/>
    <mergeCell ref="NKX10:NKX12"/>
    <mergeCell ref="NLL10:NLL12"/>
    <mergeCell ref="NLM10:NLM12"/>
    <mergeCell ref="NLN10:NLN12"/>
    <mergeCell ref="NLO10:NLO12"/>
    <mergeCell ref="NLQ10:NLQ12"/>
    <mergeCell ref="NJX10:NJX12"/>
    <mergeCell ref="NJY10:NJY12"/>
    <mergeCell ref="NJZ10:NJZ12"/>
    <mergeCell ref="NKA10:NKA12"/>
    <mergeCell ref="NKO10:NKO12"/>
    <mergeCell ref="NKP10:NKP12"/>
    <mergeCell ref="NKQ10:NKQ12"/>
    <mergeCell ref="NKR10:NKR12"/>
    <mergeCell ref="NKT10:NKT12"/>
    <mergeCell ref="NQC10:NQC12"/>
    <mergeCell ref="NQD10:NQD12"/>
    <mergeCell ref="NQE10:NQE12"/>
    <mergeCell ref="NQF10:NQF12"/>
    <mergeCell ref="NQT10:NQT12"/>
    <mergeCell ref="NQU10:NQU12"/>
    <mergeCell ref="NQV10:NQV12"/>
    <mergeCell ref="NQW10:NQW12"/>
    <mergeCell ref="NQY10:NQY12"/>
    <mergeCell ref="NPF10:NPF12"/>
    <mergeCell ref="NPG10:NPG12"/>
    <mergeCell ref="NPH10:NPH12"/>
    <mergeCell ref="NPI10:NPI12"/>
    <mergeCell ref="NPW10:NPW12"/>
    <mergeCell ref="NPX10:NPX12"/>
    <mergeCell ref="NPY10:NPY12"/>
    <mergeCell ref="NPZ10:NPZ12"/>
    <mergeCell ref="NQB10:NQB12"/>
    <mergeCell ref="NOI10:NOI12"/>
    <mergeCell ref="NOJ10:NOJ12"/>
    <mergeCell ref="NOK10:NOK12"/>
    <mergeCell ref="NOL10:NOL12"/>
    <mergeCell ref="NOZ10:NOZ12"/>
    <mergeCell ref="NPA10:NPA12"/>
    <mergeCell ref="NPB10:NPB12"/>
    <mergeCell ref="NPC10:NPC12"/>
    <mergeCell ref="NPE10:NPE12"/>
    <mergeCell ref="NNL10:NNL12"/>
    <mergeCell ref="NNM10:NNM12"/>
    <mergeCell ref="NNN10:NNN12"/>
    <mergeCell ref="NNO10:NNO12"/>
    <mergeCell ref="NOC10:NOC12"/>
    <mergeCell ref="NOD10:NOD12"/>
    <mergeCell ref="NOE10:NOE12"/>
    <mergeCell ref="NOF10:NOF12"/>
    <mergeCell ref="NOH10:NOH12"/>
    <mergeCell ref="NTQ10:NTQ12"/>
    <mergeCell ref="NTR10:NTR12"/>
    <mergeCell ref="NTS10:NTS12"/>
    <mergeCell ref="NTT10:NTT12"/>
    <mergeCell ref="NUH10:NUH12"/>
    <mergeCell ref="NUI10:NUI12"/>
    <mergeCell ref="NUJ10:NUJ12"/>
    <mergeCell ref="NUK10:NUK12"/>
    <mergeCell ref="NUM10:NUM12"/>
    <mergeCell ref="NST10:NST12"/>
    <mergeCell ref="NSU10:NSU12"/>
    <mergeCell ref="NSV10:NSV12"/>
    <mergeCell ref="NSW10:NSW12"/>
    <mergeCell ref="NTK10:NTK12"/>
    <mergeCell ref="NTL10:NTL12"/>
    <mergeCell ref="NTM10:NTM12"/>
    <mergeCell ref="NTN10:NTN12"/>
    <mergeCell ref="NTP10:NTP12"/>
    <mergeCell ref="NRW10:NRW12"/>
    <mergeCell ref="NRX10:NRX12"/>
    <mergeCell ref="NRY10:NRY12"/>
    <mergeCell ref="NRZ10:NRZ12"/>
    <mergeCell ref="NSN10:NSN12"/>
    <mergeCell ref="NSO10:NSO12"/>
    <mergeCell ref="NSP10:NSP12"/>
    <mergeCell ref="NSQ10:NSQ12"/>
    <mergeCell ref="NSS10:NSS12"/>
    <mergeCell ref="NQZ10:NQZ12"/>
    <mergeCell ref="NRA10:NRA12"/>
    <mergeCell ref="NRB10:NRB12"/>
    <mergeCell ref="NRC10:NRC12"/>
    <mergeCell ref="NRQ10:NRQ12"/>
    <mergeCell ref="NRR10:NRR12"/>
    <mergeCell ref="NRS10:NRS12"/>
    <mergeCell ref="NRT10:NRT12"/>
    <mergeCell ref="NRV10:NRV12"/>
    <mergeCell ref="NXE10:NXE12"/>
    <mergeCell ref="NXF10:NXF12"/>
    <mergeCell ref="NXG10:NXG12"/>
    <mergeCell ref="NXH10:NXH12"/>
    <mergeCell ref="NXV10:NXV12"/>
    <mergeCell ref="NXW10:NXW12"/>
    <mergeCell ref="NXX10:NXX12"/>
    <mergeCell ref="NXY10:NXY12"/>
    <mergeCell ref="NYA10:NYA12"/>
    <mergeCell ref="NWH10:NWH12"/>
    <mergeCell ref="NWI10:NWI12"/>
    <mergeCell ref="NWJ10:NWJ12"/>
    <mergeCell ref="NWK10:NWK12"/>
    <mergeCell ref="NWY10:NWY12"/>
    <mergeCell ref="NWZ10:NWZ12"/>
    <mergeCell ref="NXA10:NXA12"/>
    <mergeCell ref="NXB10:NXB12"/>
    <mergeCell ref="NXD10:NXD12"/>
    <mergeCell ref="NVK10:NVK12"/>
    <mergeCell ref="NVL10:NVL12"/>
    <mergeCell ref="NVM10:NVM12"/>
    <mergeCell ref="NVN10:NVN12"/>
    <mergeCell ref="NWB10:NWB12"/>
    <mergeCell ref="NWC10:NWC12"/>
    <mergeCell ref="NWD10:NWD12"/>
    <mergeCell ref="NWE10:NWE12"/>
    <mergeCell ref="NWG10:NWG12"/>
    <mergeCell ref="NUN10:NUN12"/>
    <mergeCell ref="NUO10:NUO12"/>
    <mergeCell ref="NUP10:NUP12"/>
    <mergeCell ref="NUQ10:NUQ12"/>
    <mergeCell ref="NVE10:NVE12"/>
    <mergeCell ref="NVF10:NVF12"/>
    <mergeCell ref="NVG10:NVG12"/>
    <mergeCell ref="NVH10:NVH12"/>
    <mergeCell ref="NVJ10:NVJ12"/>
    <mergeCell ref="OAS10:OAS12"/>
    <mergeCell ref="OAT10:OAT12"/>
    <mergeCell ref="OAU10:OAU12"/>
    <mergeCell ref="OAV10:OAV12"/>
    <mergeCell ref="OBJ10:OBJ12"/>
    <mergeCell ref="OBK10:OBK12"/>
    <mergeCell ref="OBL10:OBL12"/>
    <mergeCell ref="OBM10:OBM12"/>
    <mergeCell ref="OBO10:OBO12"/>
    <mergeCell ref="NZV10:NZV12"/>
    <mergeCell ref="NZW10:NZW12"/>
    <mergeCell ref="NZX10:NZX12"/>
    <mergeCell ref="NZY10:NZY12"/>
    <mergeCell ref="OAM10:OAM12"/>
    <mergeCell ref="OAN10:OAN12"/>
    <mergeCell ref="OAO10:OAO12"/>
    <mergeCell ref="OAP10:OAP12"/>
    <mergeCell ref="OAR10:OAR12"/>
    <mergeCell ref="NYY10:NYY12"/>
    <mergeCell ref="NYZ10:NYZ12"/>
    <mergeCell ref="NZA10:NZA12"/>
    <mergeCell ref="NZB10:NZB12"/>
    <mergeCell ref="NZP10:NZP12"/>
    <mergeCell ref="NZQ10:NZQ12"/>
    <mergeCell ref="NZR10:NZR12"/>
    <mergeCell ref="NZS10:NZS12"/>
    <mergeCell ref="NZU10:NZU12"/>
    <mergeCell ref="NYB10:NYB12"/>
    <mergeCell ref="NYC10:NYC12"/>
    <mergeCell ref="NYD10:NYD12"/>
    <mergeCell ref="NYE10:NYE12"/>
    <mergeCell ref="NYS10:NYS12"/>
    <mergeCell ref="NYT10:NYT12"/>
    <mergeCell ref="NYU10:NYU12"/>
    <mergeCell ref="NYV10:NYV12"/>
    <mergeCell ref="NYX10:NYX12"/>
    <mergeCell ref="OEG10:OEG12"/>
    <mergeCell ref="OEH10:OEH12"/>
    <mergeCell ref="OEI10:OEI12"/>
    <mergeCell ref="OEJ10:OEJ12"/>
    <mergeCell ref="OEX10:OEX12"/>
    <mergeCell ref="OEY10:OEY12"/>
    <mergeCell ref="OEZ10:OEZ12"/>
    <mergeCell ref="OFA10:OFA12"/>
    <mergeCell ref="OFC10:OFC12"/>
    <mergeCell ref="ODJ10:ODJ12"/>
    <mergeCell ref="ODK10:ODK12"/>
    <mergeCell ref="ODL10:ODL12"/>
    <mergeCell ref="ODM10:ODM12"/>
    <mergeCell ref="OEA10:OEA12"/>
    <mergeCell ref="OEB10:OEB12"/>
    <mergeCell ref="OEC10:OEC12"/>
    <mergeCell ref="OED10:OED12"/>
    <mergeCell ref="OEF10:OEF12"/>
    <mergeCell ref="OCM10:OCM12"/>
    <mergeCell ref="OCN10:OCN12"/>
    <mergeCell ref="OCO10:OCO12"/>
    <mergeCell ref="OCP10:OCP12"/>
    <mergeCell ref="ODD10:ODD12"/>
    <mergeCell ref="ODE10:ODE12"/>
    <mergeCell ref="ODF10:ODF12"/>
    <mergeCell ref="ODG10:ODG12"/>
    <mergeCell ref="ODI10:ODI12"/>
    <mergeCell ref="OBP10:OBP12"/>
    <mergeCell ref="OBQ10:OBQ12"/>
    <mergeCell ref="OBR10:OBR12"/>
    <mergeCell ref="OBS10:OBS12"/>
    <mergeCell ref="OCG10:OCG12"/>
    <mergeCell ref="OCH10:OCH12"/>
    <mergeCell ref="OCI10:OCI12"/>
    <mergeCell ref="OCJ10:OCJ12"/>
    <mergeCell ref="OCL10:OCL12"/>
    <mergeCell ref="OHU10:OHU12"/>
    <mergeCell ref="OHV10:OHV12"/>
    <mergeCell ref="OHW10:OHW12"/>
    <mergeCell ref="OHX10:OHX12"/>
    <mergeCell ref="OIL10:OIL12"/>
    <mergeCell ref="OIM10:OIM12"/>
    <mergeCell ref="OIN10:OIN12"/>
    <mergeCell ref="OIO10:OIO12"/>
    <mergeCell ref="OIQ10:OIQ12"/>
    <mergeCell ref="OGX10:OGX12"/>
    <mergeCell ref="OGY10:OGY12"/>
    <mergeCell ref="OGZ10:OGZ12"/>
    <mergeCell ref="OHA10:OHA12"/>
    <mergeCell ref="OHO10:OHO12"/>
    <mergeCell ref="OHP10:OHP12"/>
    <mergeCell ref="OHQ10:OHQ12"/>
    <mergeCell ref="OHR10:OHR12"/>
    <mergeCell ref="OHT10:OHT12"/>
    <mergeCell ref="OGA10:OGA12"/>
    <mergeCell ref="OGB10:OGB12"/>
    <mergeCell ref="OGC10:OGC12"/>
    <mergeCell ref="OGD10:OGD12"/>
    <mergeCell ref="OGR10:OGR12"/>
    <mergeCell ref="OGS10:OGS12"/>
    <mergeCell ref="OGT10:OGT12"/>
    <mergeCell ref="OGU10:OGU12"/>
    <mergeCell ref="OGW10:OGW12"/>
    <mergeCell ref="OFD10:OFD12"/>
    <mergeCell ref="OFE10:OFE12"/>
    <mergeCell ref="OFF10:OFF12"/>
    <mergeCell ref="OFG10:OFG12"/>
    <mergeCell ref="OFU10:OFU12"/>
    <mergeCell ref="OFV10:OFV12"/>
    <mergeCell ref="OFW10:OFW12"/>
    <mergeCell ref="OFX10:OFX12"/>
    <mergeCell ref="OFZ10:OFZ12"/>
    <mergeCell ref="OLI10:OLI12"/>
    <mergeCell ref="OLJ10:OLJ12"/>
    <mergeCell ref="OLK10:OLK12"/>
    <mergeCell ref="OLL10:OLL12"/>
    <mergeCell ref="OLZ10:OLZ12"/>
    <mergeCell ref="OMA10:OMA12"/>
    <mergeCell ref="OMB10:OMB12"/>
    <mergeCell ref="OMC10:OMC12"/>
    <mergeCell ref="OME10:OME12"/>
    <mergeCell ref="OKL10:OKL12"/>
    <mergeCell ref="OKM10:OKM12"/>
    <mergeCell ref="OKN10:OKN12"/>
    <mergeCell ref="OKO10:OKO12"/>
    <mergeCell ref="OLC10:OLC12"/>
    <mergeCell ref="OLD10:OLD12"/>
    <mergeCell ref="OLE10:OLE12"/>
    <mergeCell ref="OLF10:OLF12"/>
    <mergeCell ref="OLH10:OLH12"/>
    <mergeCell ref="OJO10:OJO12"/>
    <mergeCell ref="OJP10:OJP12"/>
    <mergeCell ref="OJQ10:OJQ12"/>
    <mergeCell ref="OJR10:OJR12"/>
    <mergeCell ref="OKF10:OKF12"/>
    <mergeCell ref="OKG10:OKG12"/>
    <mergeCell ref="OKH10:OKH12"/>
    <mergeCell ref="OKI10:OKI12"/>
    <mergeCell ref="OKK10:OKK12"/>
    <mergeCell ref="OIR10:OIR12"/>
    <mergeCell ref="OIS10:OIS12"/>
    <mergeCell ref="OIT10:OIT12"/>
    <mergeCell ref="OIU10:OIU12"/>
    <mergeCell ref="OJI10:OJI12"/>
    <mergeCell ref="OJJ10:OJJ12"/>
    <mergeCell ref="OJK10:OJK12"/>
    <mergeCell ref="OJL10:OJL12"/>
    <mergeCell ref="OJN10:OJN12"/>
    <mergeCell ref="OOW10:OOW12"/>
    <mergeCell ref="OOX10:OOX12"/>
    <mergeCell ref="OOY10:OOY12"/>
    <mergeCell ref="OOZ10:OOZ12"/>
    <mergeCell ref="OPN10:OPN12"/>
    <mergeCell ref="OPO10:OPO12"/>
    <mergeCell ref="OPP10:OPP12"/>
    <mergeCell ref="OPQ10:OPQ12"/>
    <mergeCell ref="OPS10:OPS12"/>
    <mergeCell ref="ONZ10:ONZ12"/>
    <mergeCell ref="OOA10:OOA12"/>
    <mergeCell ref="OOB10:OOB12"/>
    <mergeCell ref="OOC10:OOC12"/>
    <mergeCell ref="OOQ10:OOQ12"/>
    <mergeCell ref="OOR10:OOR12"/>
    <mergeCell ref="OOS10:OOS12"/>
    <mergeCell ref="OOT10:OOT12"/>
    <mergeCell ref="OOV10:OOV12"/>
    <mergeCell ref="ONC10:ONC12"/>
    <mergeCell ref="OND10:OND12"/>
    <mergeCell ref="ONE10:ONE12"/>
    <mergeCell ref="ONF10:ONF12"/>
    <mergeCell ref="ONT10:ONT12"/>
    <mergeCell ref="ONU10:ONU12"/>
    <mergeCell ref="ONV10:ONV12"/>
    <mergeCell ref="ONW10:ONW12"/>
    <mergeCell ref="ONY10:ONY12"/>
    <mergeCell ref="OMF10:OMF12"/>
    <mergeCell ref="OMG10:OMG12"/>
    <mergeCell ref="OMH10:OMH12"/>
    <mergeCell ref="OMI10:OMI12"/>
    <mergeCell ref="OMW10:OMW12"/>
    <mergeCell ref="OMX10:OMX12"/>
    <mergeCell ref="OMY10:OMY12"/>
    <mergeCell ref="OMZ10:OMZ12"/>
    <mergeCell ref="ONB10:ONB12"/>
    <mergeCell ref="OSK10:OSK12"/>
    <mergeCell ref="OSL10:OSL12"/>
    <mergeCell ref="OSM10:OSM12"/>
    <mergeCell ref="OSN10:OSN12"/>
    <mergeCell ref="OTB10:OTB12"/>
    <mergeCell ref="OTC10:OTC12"/>
    <mergeCell ref="OTD10:OTD12"/>
    <mergeCell ref="OTE10:OTE12"/>
    <mergeCell ref="OTG10:OTG12"/>
    <mergeCell ref="ORN10:ORN12"/>
    <mergeCell ref="ORO10:ORO12"/>
    <mergeCell ref="ORP10:ORP12"/>
    <mergeCell ref="ORQ10:ORQ12"/>
    <mergeCell ref="OSE10:OSE12"/>
    <mergeCell ref="OSF10:OSF12"/>
    <mergeCell ref="OSG10:OSG12"/>
    <mergeCell ref="OSH10:OSH12"/>
    <mergeCell ref="OSJ10:OSJ12"/>
    <mergeCell ref="OQQ10:OQQ12"/>
    <mergeCell ref="OQR10:OQR12"/>
    <mergeCell ref="OQS10:OQS12"/>
    <mergeCell ref="OQT10:OQT12"/>
    <mergeCell ref="ORH10:ORH12"/>
    <mergeCell ref="ORI10:ORI12"/>
    <mergeCell ref="ORJ10:ORJ12"/>
    <mergeCell ref="ORK10:ORK12"/>
    <mergeCell ref="ORM10:ORM12"/>
    <mergeCell ref="OPT10:OPT12"/>
    <mergeCell ref="OPU10:OPU12"/>
    <mergeCell ref="OPV10:OPV12"/>
    <mergeCell ref="OPW10:OPW12"/>
    <mergeCell ref="OQK10:OQK12"/>
    <mergeCell ref="OQL10:OQL12"/>
    <mergeCell ref="OQM10:OQM12"/>
    <mergeCell ref="OQN10:OQN12"/>
    <mergeCell ref="OQP10:OQP12"/>
    <mergeCell ref="OVY10:OVY12"/>
    <mergeCell ref="OVZ10:OVZ12"/>
    <mergeCell ref="OWA10:OWA12"/>
    <mergeCell ref="OWB10:OWB12"/>
    <mergeCell ref="OWP10:OWP12"/>
    <mergeCell ref="OWQ10:OWQ12"/>
    <mergeCell ref="OWR10:OWR12"/>
    <mergeCell ref="OWS10:OWS12"/>
    <mergeCell ref="OWU10:OWU12"/>
    <mergeCell ref="OVB10:OVB12"/>
    <mergeCell ref="OVC10:OVC12"/>
    <mergeCell ref="OVD10:OVD12"/>
    <mergeCell ref="OVE10:OVE12"/>
    <mergeCell ref="OVS10:OVS12"/>
    <mergeCell ref="OVT10:OVT12"/>
    <mergeCell ref="OVU10:OVU12"/>
    <mergeCell ref="OVV10:OVV12"/>
    <mergeCell ref="OVX10:OVX12"/>
    <mergeCell ref="OUE10:OUE12"/>
    <mergeCell ref="OUF10:OUF12"/>
    <mergeCell ref="OUG10:OUG12"/>
    <mergeCell ref="OUH10:OUH12"/>
    <mergeCell ref="OUV10:OUV12"/>
    <mergeCell ref="OUW10:OUW12"/>
    <mergeCell ref="OUX10:OUX12"/>
    <mergeCell ref="OUY10:OUY12"/>
    <mergeCell ref="OVA10:OVA12"/>
    <mergeCell ref="OTH10:OTH12"/>
    <mergeCell ref="OTI10:OTI12"/>
    <mergeCell ref="OTJ10:OTJ12"/>
    <mergeCell ref="OTK10:OTK12"/>
    <mergeCell ref="OTY10:OTY12"/>
    <mergeCell ref="OTZ10:OTZ12"/>
    <mergeCell ref="OUA10:OUA12"/>
    <mergeCell ref="OUB10:OUB12"/>
    <mergeCell ref="OUD10:OUD12"/>
    <mergeCell ref="OZM10:OZM12"/>
    <mergeCell ref="OZN10:OZN12"/>
    <mergeCell ref="OZO10:OZO12"/>
    <mergeCell ref="OZP10:OZP12"/>
    <mergeCell ref="PAD10:PAD12"/>
    <mergeCell ref="PAE10:PAE12"/>
    <mergeCell ref="PAF10:PAF12"/>
    <mergeCell ref="PAG10:PAG12"/>
    <mergeCell ref="PAI10:PAI12"/>
    <mergeCell ref="OYP10:OYP12"/>
    <mergeCell ref="OYQ10:OYQ12"/>
    <mergeCell ref="OYR10:OYR12"/>
    <mergeCell ref="OYS10:OYS12"/>
    <mergeCell ref="OZG10:OZG12"/>
    <mergeCell ref="OZH10:OZH12"/>
    <mergeCell ref="OZI10:OZI12"/>
    <mergeCell ref="OZJ10:OZJ12"/>
    <mergeCell ref="OZL10:OZL12"/>
    <mergeCell ref="OXS10:OXS12"/>
    <mergeCell ref="OXT10:OXT12"/>
    <mergeCell ref="OXU10:OXU12"/>
    <mergeCell ref="OXV10:OXV12"/>
    <mergeCell ref="OYJ10:OYJ12"/>
    <mergeCell ref="OYK10:OYK12"/>
    <mergeCell ref="OYL10:OYL12"/>
    <mergeCell ref="OYM10:OYM12"/>
    <mergeCell ref="OYO10:OYO12"/>
    <mergeCell ref="OWV10:OWV12"/>
    <mergeCell ref="OWW10:OWW12"/>
    <mergeCell ref="OWX10:OWX12"/>
    <mergeCell ref="OWY10:OWY12"/>
    <mergeCell ref="OXM10:OXM12"/>
    <mergeCell ref="OXN10:OXN12"/>
    <mergeCell ref="OXO10:OXO12"/>
    <mergeCell ref="OXP10:OXP12"/>
    <mergeCell ref="OXR10:OXR12"/>
    <mergeCell ref="PDA10:PDA12"/>
    <mergeCell ref="PDB10:PDB12"/>
    <mergeCell ref="PDC10:PDC12"/>
    <mergeCell ref="PDD10:PDD12"/>
    <mergeCell ref="PDR10:PDR12"/>
    <mergeCell ref="PDS10:PDS12"/>
    <mergeCell ref="PDT10:PDT12"/>
    <mergeCell ref="PDU10:PDU12"/>
    <mergeCell ref="PDW10:PDW12"/>
    <mergeCell ref="PCD10:PCD12"/>
    <mergeCell ref="PCE10:PCE12"/>
    <mergeCell ref="PCF10:PCF12"/>
    <mergeCell ref="PCG10:PCG12"/>
    <mergeCell ref="PCU10:PCU12"/>
    <mergeCell ref="PCV10:PCV12"/>
    <mergeCell ref="PCW10:PCW12"/>
    <mergeCell ref="PCX10:PCX12"/>
    <mergeCell ref="PCZ10:PCZ12"/>
    <mergeCell ref="PBG10:PBG12"/>
    <mergeCell ref="PBH10:PBH12"/>
    <mergeCell ref="PBI10:PBI12"/>
    <mergeCell ref="PBJ10:PBJ12"/>
    <mergeCell ref="PBX10:PBX12"/>
    <mergeCell ref="PBY10:PBY12"/>
    <mergeCell ref="PBZ10:PBZ12"/>
    <mergeCell ref="PCA10:PCA12"/>
    <mergeCell ref="PCC10:PCC12"/>
    <mergeCell ref="PAJ10:PAJ12"/>
    <mergeCell ref="PAK10:PAK12"/>
    <mergeCell ref="PAL10:PAL12"/>
    <mergeCell ref="PAM10:PAM12"/>
    <mergeCell ref="PBA10:PBA12"/>
    <mergeCell ref="PBB10:PBB12"/>
    <mergeCell ref="PBC10:PBC12"/>
    <mergeCell ref="PBD10:PBD12"/>
    <mergeCell ref="PBF10:PBF12"/>
    <mergeCell ref="PGO10:PGO12"/>
    <mergeCell ref="PGP10:PGP12"/>
    <mergeCell ref="PGQ10:PGQ12"/>
    <mergeCell ref="PGR10:PGR12"/>
    <mergeCell ref="PHF10:PHF12"/>
    <mergeCell ref="PHG10:PHG12"/>
    <mergeCell ref="PHH10:PHH12"/>
    <mergeCell ref="PHI10:PHI12"/>
    <mergeCell ref="PHK10:PHK12"/>
    <mergeCell ref="PFR10:PFR12"/>
    <mergeCell ref="PFS10:PFS12"/>
    <mergeCell ref="PFT10:PFT12"/>
    <mergeCell ref="PFU10:PFU12"/>
    <mergeCell ref="PGI10:PGI12"/>
    <mergeCell ref="PGJ10:PGJ12"/>
    <mergeCell ref="PGK10:PGK12"/>
    <mergeCell ref="PGL10:PGL12"/>
    <mergeCell ref="PGN10:PGN12"/>
    <mergeCell ref="PEU10:PEU12"/>
    <mergeCell ref="PEV10:PEV12"/>
    <mergeCell ref="PEW10:PEW12"/>
    <mergeCell ref="PEX10:PEX12"/>
    <mergeCell ref="PFL10:PFL12"/>
    <mergeCell ref="PFM10:PFM12"/>
    <mergeCell ref="PFN10:PFN12"/>
    <mergeCell ref="PFO10:PFO12"/>
    <mergeCell ref="PFQ10:PFQ12"/>
    <mergeCell ref="PDX10:PDX12"/>
    <mergeCell ref="PDY10:PDY12"/>
    <mergeCell ref="PDZ10:PDZ12"/>
    <mergeCell ref="PEA10:PEA12"/>
    <mergeCell ref="PEO10:PEO12"/>
    <mergeCell ref="PEP10:PEP12"/>
    <mergeCell ref="PEQ10:PEQ12"/>
    <mergeCell ref="PER10:PER12"/>
    <mergeCell ref="PET10:PET12"/>
    <mergeCell ref="PKC10:PKC12"/>
    <mergeCell ref="PKD10:PKD12"/>
    <mergeCell ref="PKE10:PKE12"/>
    <mergeCell ref="PKF10:PKF12"/>
    <mergeCell ref="PKT10:PKT12"/>
    <mergeCell ref="PKU10:PKU12"/>
    <mergeCell ref="PKV10:PKV12"/>
    <mergeCell ref="PKW10:PKW12"/>
    <mergeCell ref="PKY10:PKY12"/>
    <mergeCell ref="PJF10:PJF12"/>
    <mergeCell ref="PJG10:PJG12"/>
    <mergeCell ref="PJH10:PJH12"/>
    <mergeCell ref="PJI10:PJI12"/>
    <mergeCell ref="PJW10:PJW12"/>
    <mergeCell ref="PJX10:PJX12"/>
    <mergeCell ref="PJY10:PJY12"/>
    <mergeCell ref="PJZ10:PJZ12"/>
    <mergeCell ref="PKB10:PKB12"/>
    <mergeCell ref="PII10:PII12"/>
    <mergeCell ref="PIJ10:PIJ12"/>
    <mergeCell ref="PIK10:PIK12"/>
    <mergeCell ref="PIL10:PIL12"/>
    <mergeCell ref="PIZ10:PIZ12"/>
    <mergeCell ref="PJA10:PJA12"/>
    <mergeCell ref="PJB10:PJB12"/>
    <mergeCell ref="PJC10:PJC12"/>
    <mergeCell ref="PJE10:PJE12"/>
    <mergeCell ref="PHL10:PHL12"/>
    <mergeCell ref="PHM10:PHM12"/>
    <mergeCell ref="PHN10:PHN12"/>
    <mergeCell ref="PHO10:PHO12"/>
    <mergeCell ref="PIC10:PIC12"/>
    <mergeCell ref="PID10:PID12"/>
    <mergeCell ref="PIE10:PIE12"/>
    <mergeCell ref="PIF10:PIF12"/>
    <mergeCell ref="PIH10:PIH12"/>
    <mergeCell ref="PNQ10:PNQ12"/>
    <mergeCell ref="PNR10:PNR12"/>
    <mergeCell ref="PNS10:PNS12"/>
    <mergeCell ref="PNT10:PNT12"/>
    <mergeCell ref="POH10:POH12"/>
    <mergeCell ref="POI10:POI12"/>
    <mergeCell ref="POJ10:POJ12"/>
    <mergeCell ref="POK10:POK12"/>
    <mergeCell ref="POM10:POM12"/>
    <mergeCell ref="PMT10:PMT12"/>
    <mergeCell ref="PMU10:PMU12"/>
    <mergeCell ref="PMV10:PMV12"/>
    <mergeCell ref="PMW10:PMW12"/>
    <mergeCell ref="PNK10:PNK12"/>
    <mergeCell ref="PNL10:PNL12"/>
    <mergeCell ref="PNM10:PNM12"/>
    <mergeCell ref="PNN10:PNN12"/>
    <mergeCell ref="PNP10:PNP12"/>
    <mergeCell ref="PLW10:PLW12"/>
    <mergeCell ref="PLX10:PLX12"/>
    <mergeCell ref="PLY10:PLY12"/>
    <mergeCell ref="PLZ10:PLZ12"/>
    <mergeCell ref="PMN10:PMN12"/>
    <mergeCell ref="PMO10:PMO12"/>
    <mergeCell ref="PMP10:PMP12"/>
    <mergeCell ref="PMQ10:PMQ12"/>
    <mergeCell ref="PMS10:PMS12"/>
    <mergeCell ref="PKZ10:PKZ12"/>
    <mergeCell ref="PLA10:PLA12"/>
    <mergeCell ref="PLB10:PLB12"/>
    <mergeCell ref="PLC10:PLC12"/>
    <mergeCell ref="PLQ10:PLQ12"/>
    <mergeCell ref="PLR10:PLR12"/>
    <mergeCell ref="PLS10:PLS12"/>
    <mergeCell ref="PLT10:PLT12"/>
    <mergeCell ref="PLV10:PLV12"/>
    <mergeCell ref="PRE10:PRE12"/>
    <mergeCell ref="PRF10:PRF12"/>
    <mergeCell ref="PRG10:PRG12"/>
    <mergeCell ref="PRH10:PRH12"/>
    <mergeCell ref="PRV10:PRV12"/>
    <mergeCell ref="PRW10:PRW12"/>
    <mergeCell ref="PRX10:PRX12"/>
    <mergeCell ref="PRY10:PRY12"/>
    <mergeCell ref="PSA10:PSA12"/>
    <mergeCell ref="PQH10:PQH12"/>
    <mergeCell ref="PQI10:PQI12"/>
    <mergeCell ref="PQJ10:PQJ12"/>
    <mergeCell ref="PQK10:PQK12"/>
    <mergeCell ref="PQY10:PQY12"/>
    <mergeCell ref="PQZ10:PQZ12"/>
    <mergeCell ref="PRA10:PRA12"/>
    <mergeCell ref="PRB10:PRB12"/>
    <mergeCell ref="PRD10:PRD12"/>
    <mergeCell ref="PPK10:PPK12"/>
    <mergeCell ref="PPL10:PPL12"/>
    <mergeCell ref="PPM10:PPM12"/>
    <mergeCell ref="PPN10:PPN12"/>
    <mergeCell ref="PQB10:PQB12"/>
    <mergeCell ref="PQC10:PQC12"/>
    <mergeCell ref="PQD10:PQD12"/>
    <mergeCell ref="PQE10:PQE12"/>
    <mergeCell ref="PQG10:PQG12"/>
    <mergeCell ref="PON10:PON12"/>
    <mergeCell ref="POO10:POO12"/>
    <mergeCell ref="POP10:POP12"/>
    <mergeCell ref="POQ10:POQ12"/>
    <mergeCell ref="PPE10:PPE12"/>
    <mergeCell ref="PPF10:PPF12"/>
    <mergeCell ref="PPG10:PPG12"/>
    <mergeCell ref="PPH10:PPH12"/>
    <mergeCell ref="PPJ10:PPJ12"/>
    <mergeCell ref="PUS10:PUS12"/>
    <mergeCell ref="PUT10:PUT12"/>
    <mergeCell ref="PUU10:PUU12"/>
    <mergeCell ref="PUV10:PUV12"/>
    <mergeCell ref="PVJ10:PVJ12"/>
    <mergeCell ref="PVK10:PVK12"/>
    <mergeCell ref="PVL10:PVL12"/>
    <mergeCell ref="PVM10:PVM12"/>
    <mergeCell ref="PVO10:PVO12"/>
    <mergeCell ref="PTV10:PTV12"/>
    <mergeCell ref="PTW10:PTW12"/>
    <mergeCell ref="PTX10:PTX12"/>
    <mergeCell ref="PTY10:PTY12"/>
    <mergeCell ref="PUM10:PUM12"/>
    <mergeCell ref="PUN10:PUN12"/>
    <mergeCell ref="PUO10:PUO12"/>
    <mergeCell ref="PUP10:PUP12"/>
    <mergeCell ref="PUR10:PUR12"/>
    <mergeCell ref="PSY10:PSY12"/>
    <mergeCell ref="PSZ10:PSZ12"/>
    <mergeCell ref="PTA10:PTA12"/>
    <mergeCell ref="PTB10:PTB12"/>
    <mergeCell ref="PTP10:PTP12"/>
    <mergeCell ref="PTQ10:PTQ12"/>
    <mergeCell ref="PTR10:PTR12"/>
    <mergeCell ref="PTS10:PTS12"/>
    <mergeCell ref="PTU10:PTU12"/>
    <mergeCell ref="PSB10:PSB12"/>
    <mergeCell ref="PSC10:PSC12"/>
    <mergeCell ref="PSD10:PSD12"/>
    <mergeCell ref="PSE10:PSE12"/>
    <mergeCell ref="PSS10:PSS12"/>
    <mergeCell ref="PST10:PST12"/>
    <mergeCell ref="PSU10:PSU12"/>
    <mergeCell ref="PSV10:PSV12"/>
    <mergeCell ref="PSX10:PSX12"/>
    <mergeCell ref="PYG10:PYG12"/>
    <mergeCell ref="PYH10:PYH12"/>
    <mergeCell ref="PYI10:PYI12"/>
    <mergeCell ref="PYJ10:PYJ12"/>
    <mergeCell ref="PYX10:PYX12"/>
    <mergeCell ref="PYY10:PYY12"/>
    <mergeCell ref="PYZ10:PYZ12"/>
    <mergeCell ref="PZA10:PZA12"/>
    <mergeCell ref="PZC10:PZC12"/>
    <mergeCell ref="PXJ10:PXJ12"/>
    <mergeCell ref="PXK10:PXK12"/>
    <mergeCell ref="PXL10:PXL12"/>
    <mergeCell ref="PXM10:PXM12"/>
    <mergeCell ref="PYA10:PYA12"/>
    <mergeCell ref="PYB10:PYB12"/>
    <mergeCell ref="PYC10:PYC12"/>
    <mergeCell ref="PYD10:PYD12"/>
    <mergeCell ref="PYF10:PYF12"/>
    <mergeCell ref="PWM10:PWM12"/>
    <mergeCell ref="PWN10:PWN12"/>
    <mergeCell ref="PWO10:PWO12"/>
    <mergeCell ref="PWP10:PWP12"/>
    <mergeCell ref="PXD10:PXD12"/>
    <mergeCell ref="PXE10:PXE12"/>
    <mergeCell ref="PXF10:PXF12"/>
    <mergeCell ref="PXG10:PXG12"/>
    <mergeCell ref="PXI10:PXI12"/>
    <mergeCell ref="PVP10:PVP12"/>
    <mergeCell ref="PVQ10:PVQ12"/>
    <mergeCell ref="PVR10:PVR12"/>
    <mergeCell ref="PVS10:PVS12"/>
    <mergeCell ref="PWG10:PWG12"/>
    <mergeCell ref="PWH10:PWH12"/>
    <mergeCell ref="PWI10:PWI12"/>
    <mergeCell ref="PWJ10:PWJ12"/>
    <mergeCell ref="PWL10:PWL12"/>
    <mergeCell ref="QBU10:QBU12"/>
    <mergeCell ref="QBV10:QBV12"/>
    <mergeCell ref="QBW10:QBW12"/>
    <mergeCell ref="QBX10:QBX12"/>
    <mergeCell ref="QCL10:QCL12"/>
    <mergeCell ref="QCM10:QCM12"/>
    <mergeCell ref="QCN10:QCN12"/>
    <mergeCell ref="QCO10:QCO12"/>
    <mergeCell ref="QCQ10:QCQ12"/>
    <mergeCell ref="QAX10:QAX12"/>
    <mergeCell ref="QAY10:QAY12"/>
    <mergeCell ref="QAZ10:QAZ12"/>
    <mergeCell ref="QBA10:QBA12"/>
    <mergeCell ref="QBO10:QBO12"/>
    <mergeCell ref="QBP10:QBP12"/>
    <mergeCell ref="QBQ10:QBQ12"/>
    <mergeCell ref="QBR10:QBR12"/>
    <mergeCell ref="QBT10:QBT12"/>
    <mergeCell ref="QAA10:QAA12"/>
    <mergeCell ref="QAB10:QAB12"/>
    <mergeCell ref="QAC10:QAC12"/>
    <mergeCell ref="QAD10:QAD12"/>
    <mergeCell ref="QAR10:QAR12"/>
    <mergeCell ref="QAS10:QAS12"/>
    <mergeCell ref="QAT10:QAT12"/>
    <mergeCell ref="QAU10:QAU12"/>
    <mergeCell ref="QAW10:QAW12"/>
    <mergeCell ref="PZD10:PZD12"/>
    <mergeCell ref="PZE10:PZE12"/>
    <mergeCell ref="PZF10:PZF12"/>
    <mergeCell ref="PZG10:PZG12"/>
    <mergeCell ref="PZU10:PZU12"/>
    <mergeCell ref="PZV10:PZV12"/>
    <mergeCell ref="PZW10:PZW12"/>
    <mergeCell ref="PZX10:PZX12"/>
    <mergeCell ref="PZZ10:PZZ12"/>
    <mergeCell ref="QFI10:QFI12"/>
    <mergeCell ref="QFJ10:QFJ12"/>
    <mergeCell ref="QFK10:QFK12"/>
    <mergeCell ref="QFL10:QFL12"/>
    <mergeCell ref="QFZ10:QFZ12"/>
    <mergeCell ref="QGA10:QGA12"/>
    <mergeCell ref="QGB10:QGB12"/>
    <mergeCell ref="QGC10:QGC12"/>
    <mergeCell ref="QGE10:QGE12"/>
    <mergeCell ref="QEL10:QEL12"/>
    <mergeCell ref="QEM10:QEM12"/>
    <mergeCell ref="QEN10:QEN12"/>
    <mergeCell ref="QEO10:QEO12"/>
    <mergeCell ref="QFC10:QFC12"/>
    <mergeCell ref="QFD10:QFD12"/>
    <mergeCell ref="QFE10:QFE12"/>
    <mergeCell ref="QFF10:QFF12"/>
    <mergeCell ref="QFH10:QFH12"/>
    <mergeCell ref="QDO10:QDO12"/>
    <mergeCell ref="QDP10:QDP12"/>
    <mergeCell ref="QDQ10:QDQ12"/>
    <mergeCell ref="QDR10:QDR12"/>
    <mergeCell ref="QEF10:QEF12"/>
    <mergeCell ref="QEG10:QEG12"/>
    <mergeCell ref="QEH10:QEH12"/>
    <mergeCell ref="QEI10:QEI12"/>
    <mergeCell ref="QEK10:QEK12"/>
    <mergeCell ref="QCR10:QCR12"/>
    <mergeCell ref="QCS10:QCS12"/>
    <mergeCell ref="QCT10:QCT12"/>
    <mergeCell ref="QCU10:QCU12"/>
    <mergeCell ref="QDI10:QDI12"/>
    <mergeCell ref="QDJ10:QDJ12"/>
    <mergeCell ref="QDK10:QDK12"/>
    <mergeCell ref="QDL10:QDL12"/>
    <mergeCell ref="QDN10:QDN12"/>
    <mergeCell ref="QIW10:QIW12"/>
    <mergeCell ref="QIX10:QIX12"/>
    <mergeCell ref="QIY10:QIY12"/>
    <mergeCell ref="QIZ10:QIZ12"/>
    <mergeCell ref="QJN10:QJN12"/>
    <mergeCell ref="QJO10:QJO12"/>
    <mergeCell ref="QJP10:QJP12"/>
    <mergeCell ref="QJQ10:QJQ12"/>
    <mergeCell ref="QJS10:QJS12"/>
    <mergeCell ref="QHZ10:QHZ12"/>
    <mergeCell ref="QIA10:QIA12"/>
    <mergeCell ref="QIB10:QIB12"/>
    <mergeCell ref="QIC10:QIC12"/>
    <mergeCell ref="QIQ10:QIQ12"/>
    <mergeCell ref="QIR10:QIR12"/>
    <mergeCell ref="QIS10:QIS12"/>
    <mergeCell ref="QIT10:QIT12"/>
    <mergeCell ref="QIV10:QIV12"/>
    <mergeCell ref="QHC10:QHC12"/>
    <mergeCell ref="QHD10:QHD12"/>
    <mergeCell ref="QHE10:QHE12"/>
    <mergeCell ref="QHF10:QHF12"/>
    <mergeCell ref="QHT10:QHT12"/>
    <mergeCell ref="QHU10:QHU12"/>
    <mergeCell ref="QHV10:QHV12"/>
    <mergeCell ref="QHW10:QHW12"/>
    <mergeCell ref="QHY10:QHY12"/>
    <mergeCell ref="QGF10:QGF12"/>
    <mergeCell ref="QGG10:QGG12"/>
    <mergeCell ref="QGH10:QGH12"/>
    <mergeCell ref="QGI10:QGI12"/>
    <mergeCell ref="QGW10:QGW12"/>
    <mergeCell ref="QGX10:QGX12"/>
    <mergeCell ref="QGY10:QGY12"/>
    <mergeCell ref="QGZ10:QGZ12"/>
    <mergeCell ref="QHB10:QHB12"/>
    <mergeCell ref="QMK10:QMK12"/>
    <mergeCell ref="QML10:QML12"/>
    <mergeCell ref="QMM10:QMM12"/>
    <mergeCell ref="QMN10:QMN12"/>
    <mergeCell ref="QNB10:QNB12"/>
    <mergeCell ref="QNC10:QNC12"/>
    <mergeCell ref="QND10:QND12"/>
    <mergeCell ref="QNE10:QNE12"/>
    <mergeCell ref="QNG10:QNG12"/>
    <mergeCell ref="QLN10:QLN12"/>
    <mergeCell ref="QLO10:QLO12"/>
    <mergeCell ref="QLP10:QLP12"/>
    <mergeCell ref="QLQ10:QLQ12"/>
    <mergeCell ref="QME10:QME12"/>
    <mergeCell ref="QMF10:QMF12"/>
    <mergeCell ref="QMG10:QMG12"/>
    <mergeCell ref="QMH10:QMH12"/>
    <mergeCell ref="QMJ10:QMJ12"/>
    <mergeCell ref="QKQ10:QKQ12"/>
    <mergeCell ref="QKR10:QKR12"/>
    <mergeCell ref="QKS10:QKS12"/>
    <mergeCell ref="QKT10:QKT12"/>
    <mergeCell ref="QLH10:QLH12"/>
    <mergeCell ref="QLI10:QLI12"/>
    <mergeCell ref="QLJ10:QLJ12"/>
    <mergeCell ref="QLK10:QLK12"/>
    <mergeCell ref="QLM10:QLM12"/>
    <mergeCell ref="QJT10:QJT12"/>
    <mergeCell ref="QJU10:QJU12"/>
    <mergeCell ref="QJV10:QJV12"/>
    <mergeCell ref="QJW10:QJW12"/>
    <mergeCell ref="QKK10:QKK12"/>
    <mergeCell ref="QKL10:QKL12"/>
    <mergeCell ref="QKM10:QKM12"/>
    <mergeCell ref="QKN10:QKN12"/>
    <mergeCell ref="QKP10:QKP12"/>
    <mergeCell ref="QPY10:QPY12"/>
    <mergeCell ref="QPZ10:QPZ12"/>
    <mergeCell ref="QQA10:QQA12"/>
    <mergeCell ref="QQB10:QQB12"/>
    <mergeCell ref="QQP10:QQP12"/>
    <mergeCell ref="QQQ10:QQQ12"/>
    <mergeCell ref="QQR10:QQR12"/>
    <mergeCell ref="QQS10:QQS12"/>
    <mergeCell ref="QQU10:QQU12"/>
    <mergeCell ref="QPB10:QPB12"/>
    <mergeCell ref="QPC10:QPC12"/>
    <mergeCell ref="QPD10:QPD12"/>
    <mergeCell ref="QPE10:QPE12"/>
    <mergeCell ref="QPS10:QPS12"/>
    <mergeCell ref="QPT10:QPT12"/>
    <mergeCell ref="QPU10:QPU12"/>
    <mergeCell ref="QPV10:QPV12"/>
    <mergeCell ref="QPX10:QPX12"/>
    <mergeCell ref="QOE10:QOE12"/>
    <mergeCell ref="QOF10:QOF12"/>
    <mergeCell ref="QOG10:QOG12"/>
    <mergeCell ref="QOH10:QOH12"/>
    <mergeCell ref="QOV10:QOV12"/>
    <mergeCell ref="QOW10:QOW12"/>
    <mergeCell ref="QOX10:QOX12"/>
    <mergeCell ref="QOY10:QOY12"/>
    <mergeCell ref="QPA10:QPA12"/>
    <mergeCell ref="QNH10:QNH12"/>
    <mergeCell ref="QNI10:QNI12"/>
    <mergeCell ref="QNJ10:QNJ12"/>
    <mergeCell ref="QNK10:QNK12"/>
    <mergeCell ref="QNY10:QNY12"/>
    <mergeCell ref="QNZ10:QNZ12"/>
    <mergeCell ref="QOA10:QOA12"/>
    <mergeCell ref="QOB10:QOB12"/>
    <mergeCell ref="QOD10:QOD12"/>
    <mergeCell ref="QTM10:QTM12"/>
    <mergeCell ref="QTN10:QTN12"/>
    <mergeCell ref="QTO10:QTO12"/>
    <mergeCell ref="QTP10:QTP12"/>
    <mergeCell ref="QUD10:QUD12"/>
    <mergeCell ref="QUE10:QUE12"/>
    <mergeCell ref="QUF10:QUF12"/>
    <mergeCell ref="QUG10:QUG12"/>
    <mergeCell ref="QUI10:QUI12"/>
    <mergeCell ref="QSP10:QSP12"/>
    <mergeCell ref="QSQ10:QSQ12"/>
    <mergeCell ref="QSR10:QSR12"/>
    <mergeCell ref="QSS10:QSS12"/>
    <mergeCell ref="QTG10:QTG12"/>
    <mergeCell ref="QTH10:QTH12"/>
    <mergeCell ref="QTI10:QTI12"/>
    <mergeCell ref="QTJ10:QTJ12"/>
    <mergeCell ref="QTL10:QTL12"/>
    <mergeCell ref="QRS10:QRS12"/>
    <mergeCell ref="QRT10:QRT12"/>
    <mergeCell ref="QRU10:QRU12"/>
    <mergeCell ref="QRV10:QRV12"/>
    <mergeCell ref="QSJ10:QSJ12"/>
    <mergeCell ref="QSK10:QSK12"/>
    <mergeCell ref="QSL10:QSL12"/>
    <mergeCell ref="QSM10:QSM12"/>
    <mergeCell ref="QSO10:QSO12"/>
    <mergeCell ref="QQV10:QQV12"/>
    <mergeCell ref="QQW10:QQW12"/>
    <mergeCell ref="QQX10:QQX12"/>
    <mergeCell ref="QQY10:QQY12"/>
    <mergeCell ref="QRM10:QRM12"/>
    <mergeCell ref="QRN10:QRN12"/>
    <mergeCell ref="QRO10:QRO12"/>
    <mergeCell ref="QRP10:QRP12"/>
    <mergeCell ref="QRR10:QRR12"/>
    <mergeCell ref="QXA10:QXA12"/>
    <mergeCell ref="QXB10:QXB12"/>
    <mergeCell ref="QXC10:QXC12"/>
    <mergeCell ref="QXD10:QXD12"/>
    <mergeCell ref="QXR10:QXR12"/>
    <mergeCell ref="QXS10:QXS12"/>
    <mergeCell ref="QXT10:QXT12"/>
    <mergeCell ref="QXU10:QXU12"/>
    <mergeCell ref="QXW10:QXW12"/>
    <mergeCell ref="QWD10:QWD12"/>
    <mergeCell ref="QWE10:QWE12"/>
    <mergeCell ref="QWF10:QWF12"/>
    <mergeCell ref="QWG10:QWG12"/>
    <mergeCell ref="QWU10:QWU12"/>
    <mergeCell ref="QWV10:QWV12"/>
    <mergeCell ref="QWW10:QWW12"/>
    <mergeCell ref="QWX10:QWX12"/>
    <mergeCell ref="QWZ10:QWZ12"/>
    <mergeCell ref="QVG10:QVG12"/>
    <mergeCell ref="QVH10:QVH12"/>
    <mergeCell ref="QVI10:QVI12"/>
    <mergeCell ref="QVJ10:QVJ12"/>
    <mergeCell ref="QVX10:QVX12"/>
    <mergeCell ref="QVY10:QVY12"/>
    <mergeCell ref="QVZ10:QVZ12"/>
    <mergeCell ref="QWA10:QWA12"/>
    <mergeCell ref="QWC10:QWC12"/>
    <mergeCell ref="QUJ10:QUJ12"/>
    <mergeCell ref="QUK10:QUK12"/>
    <mergeCell ref="QUL10:QUL12"/>
    <mergeCell ref="QUM10:QUM12"/>
    <mergeCell ref="QVA10:QVA12"/>
    <mergeCell ref="QVB10:QVB12"/>
    <mergeCell ref="QVC10:QVC12"/>
    <mergeCell ref="QVD10:QVD12"/>
    <mergeCell ref="QVF10:QVF12"/>
    <mergeCell ref="RAO10:RAO12"/>
    <mergeCell ref="RAP10:RAP12"/>
    <mergeCell ref="RAQ10:RAQ12"/>
    <mergeCell ref="RAR10:RAR12"/>
    <mergeCell ref="RBF10:RBF12"/>
    <mergeCell ref="RBG10:RBG12"/>
    <mergeCell ref="RBH10:RBH12"/>
    <mergeCell ref="RBI10:RBI12"/>
    <mergeCell ref="RBK10:RBK12"/>
    <mergeCell ref="QZR10:QZR12"/>
    <mergeCell ref="QZS10:QZS12"/>
    <mergeCell ref="QZT10:QZT12"/>
    <mergeCell ref="QZU10:QZU12"/>
    <mergeCell ref="RAI10:RAI12"/>
    <mergeCell ref="RAJ10:RAJ12"/>
    <mergeCell ref="RAK10:RAK12"/>
    <mergeCell ref="RAL10:RAL12"/>
    <mergeCell ref="RAN10:RAN12"/>
    <mergeCell ref="QYU10:QYU12"/>
    <mergeCell ref="QYV10:QYV12"/>
    <mergeCell ref="QYW10:QYW12"/>
    <mergeCell ref="QYX10:QYX12"/>
    <mergeCell ref="QZL10:QZL12"/>
    <mergeCell ref="QZM10:QZM12"/>
    <mergeCell ref="QZN10:QZN12"/>
    <mergeCell ref="QZO10:QZO12"/>
    <mergeCell ref="QZQ10:QZQ12"/>
    <mergeCell ref="QXX10:QXX12"/>
    <mergeCell ref="QXY10:QXY12"/>
    <mergeCell ref="QXZ10:QXZ12"/>
    <mergeCell ref="QYA10:QYA12"/>
    <mergeCell ref="QYO10:QYO12"/>
    <mergeCell ref="QYP10:QYP12"/>
    <mergeCell ref="QYQ10:QYQ12"/>
    <mergeCell ref="QYR10:QYR12"/>
    <mergeCell ref="QYT10:QYT12"/>
    <mergeCell ref="REC10:REC12"/>
    <mergeCell ref="RED10:RED12"/>
    <mergeCell ref="REE10:REE12"/>
    <mergeCell ref="REF10:REF12"/>
    <mergeCell ref="RET10:RET12"/>
    <mergeCell ref="REU10:REU12"/>
    <mergeCell ref="REV10:REV12"/>
    <mergeCell ref="REW10:REW12"/>
    <mergeCell ref="REY10:REY12"/>
    <mergeCell ref="RDF10:RDF12"/>
    <mergeCell ref="RDG10:RDG12"/>
    <mergeCell ref="RDH10:RDH12"/>
    <mergeCell ref="RDI10:RDI12"/>
    <mergeCell ref="RDW10:RDW12"/>
    <mergeCell ref="RDX10:RDX12"/>
    <mergeCell ref="RDY10:RDY12"/>
    <mergeCell ref="RDZ10:RDZ12"/>
    <mergeCell ref="REB10:REB12"/>
    <mergeCell ref="RCI10:RCI12"/>
    <mergeCell ref="RCJ10:RCJ12"/>
    <mergeCell ref="RCK10:RCK12"/>
    <mergeCell ref="RCL10:RCL12"/>
    <mergeCell ref="RCZ10:RCZ12"/>
    <mergeCell ref="RDA10:RDA12"/>
    <mergeCell ref="RDB10:RDB12"/>
    <mergeCell ref="RDC10:RDC12"/>
    <mergeCell ref="RDE10:RDE12"/>
    <mergeCell ref="RBL10:RBL12"/>
    <mergeCell ref="RBM10:RBM12"/>
    <mergeCell ref="RBN10:RBN12"/>
    <mergeCell ref="RBO10:RBO12"/>
    <mergeCell ref="RCC10:RCC12"/>
    <mergeCell ref="RCD10:RCD12"/>
    <mergeCell ref="RCE10:RCE12"/>
    <mergeCell ref="RCF10:RCF12"/>
    <mergeCell ref="RCH10:RCH12"/>
    <mergeCell ref="RHQ10:RHQ12"/>
    <mergeCell ref="RHR10:RHR12"/>
    <mergeCell ref="RHS10:RHS12"/>
    <mergeCell ref="RHT10:RHT12"/>
    <mergeCell ref="RIH10:RIH12"/>
    <mergeCell ref="RII10:RII12"/>
    <mergeCell ref="RIJ10:RIJ12"/>
    <mergeCell ref="RIK10:RIK12"/>
    <mergeCell ref="RIM10:RIM12"/>
    <mergeCell ref="RGT10:RGT12"/>
    <mergeCell ref="RGU10:RGU12"/>
    <mergeCell ref="RGV10:RGV12"/>
    <mergeCell ref="RGW10:RGW12"/>
    <mergeCell ref="RHK10:RHK12"/>
    <mergeCell ref="RHL10:RHL12"/>
    <mergeCell ref="RHM10:RHM12"/>
    <mergeCell ref="RHN10:RHN12"/>
    <mergeCell ref="RHP10:RHP12"/>
    <mergeCell ref="RFW10:RFW12"/>
    <mergeCell ref="RFX10:RFX12"/>
    <mergeCell ref="RFY10:RFY12"/>
    <mergeCell ref="RFZ10:RFZ12"/>
    <mergeCell ref="RGN10:RGN12"/>
    <mergeCell ref="RGO10:RGO12"/>
    <mergeCell ref="RGP10:RGP12"/>
    <mergeCell ref="RGQ10:RGQ12"/>
    <mergeCell ref="RGS10:RGS12"/>
    <mergeCell ref="REZ10:REZ12"/>
    <mergeCell ref="RFA10:RFA12"/>
    <mergeCell ref="RFB10:RFB12"/>
    <mergeCell ref="RFC10:RFC12"/>
    <mergeCell ref="RFQ10:RFQ12"/>
    <mergeCell ref="RFR10:RFR12"/>
    <mergeCell ref="RFS10:RFS12"/>
    <mergeCell ref="RFT10:RFT12"/>
    <mergeCell ref="RFV10:RFV12"/>
    <mergeCell ref="RLE10:RLE12"/>
    <mergeCell ref="RLF10:RLF12"/>
    <mergeCell ref="RLG10:RLG12"/>
    <mergeCell ref="RLH10:RLH12"/>
    <mergeCell ref="RLV10:RLV12"/>
    <mergeCell ref="RLW10:RLW12"/>
    <mergeCell ref="RLX10:RLX12"/>
    <mergeCell ref="RLY10:RLY12"/>
    <mergeCell ref="RMA10:RMA12"/>
    <mergeCell ref="RKH10:RKH12"/>
    <mergeCell ref="RKI10:RKI12"/>
    <mergeCell ref="RKJ10:RKJ12"/>
    <mergeCell ref="RKK10:RKK12"/>
    <mergeCell ref="RKY10:RKY12"/>
    <mergeCell ref="RKZ10:RKZ12"/>
    <mergeCell ref="RLA10:RLA12"/>
    <mergeCell ref="RLB10:RLB12"/>
    <mergeCell ref="RLD10:RLD12"/>
    <mergeCell ref="RJK10:RJK12"/>
    <mergeCell ref="RJL10:RJL12"/>
    <mergeCell ref="RJM10:RJM12"/>
    <mergeCell ref="RJN10:RJN12"/>
    <mergeCell ref="RKB10:RKB12"/>
    <mergeCell ref="RKC10:RKC12"/>
    <mergeCell ref="RKD10:RKD12"/>
    <mergeCell ref="RKE10:RKE12"/>
    <mergeCell ref="RKG10:RKG12"/>
    <mergeCell ref="RIN10:RIN12"/>
    <mergeCell ref="RIO10:RIO12"/>
    <mergeCell ref="RIP10:RIP12"/>
    <mergeCell ref="RIQ10:RIQ12"/>
    <mergeCell ref="RJE10:RJE12"/>
    <mergeCell ref="RJF10:RJF12"/>
    <mergeCell ref="RJG10:RJG12"/>
    <mergeCell ref="RJH10:RJH12"/>
    <mergeCell ref="RJJ10:RJJ12"/>
    <mergeCell ref="ROS10:ROS12"/>
    <mergeCell ref="ROT10:ROT12"/>
    <mergeCell ref="ROU10:ROU12"/>
    <mergeCell ref="ROV10:ROV12"/>
    <mergeCell ref="RPJ10:RPJ12"/>
    <mergeCell ref="RPK10:RPK12"/>
    <mergeCell ref="RPL10:RPL12"/>
    <mergeCell ref="RPM10:RPM12"/>
    <mergeCell ref="RPO10:RPO12"/>
    <mergeCell ref="RNV10:RNV12"/>
    <mergeCell ref="RNW10:RNW12"/>
    <mergeCell ref="RNX10:RNX12"/>
    <mergeCell ref="RNY10:RNY12"/>
    <mergeCell ref="ROM10:ROM12"/>
    <mergeCell ref="RON10:RON12"/>
    <mergeCell ref="ROO10:ROO12"/>
    <mergeCell ref="ROP10:ROP12"/>
    <mergeCell ref="ROR10:ROR12"/>
    <mergeCell ref="RMY10:RMY12"/>
    <mergeCell ref="RMZ10:RMZ12"/>
    <mergeCell ref="RNA10:RNA12"/>
    <mergeCell ref="RNB10:RNB12"/>
    <mergeCell ref="RNP10:RNP12"/>
    <mergeCell ref="RNQ10:RNQ12"/>
    <mergeCell ref="RNR10:RNR12"/>
    <mergeCell ref="RNS10:RNS12"/>
    <mergeCell ref="RNU10:RNU12"/>
    <mergeCell ref="RMB10:RMB12"/>
    <mergeCell ref="RMC10:RMC12"/>
    <mergeCell ref="RMD10:RMD12"/>
    <mergeCell ref="RME10:RME12"/>
    <mergeCell ref="RMS10:RMS12"/>
    <mergeCell ref="RMT10:RMT12"/>
    <mergeCell ref="RMU10:RMU12"/>
    <mergeCell ref="RMV10:RMV12"/>
    <mergeCell ref="RMX10:RMX12"/>
    <mergeCell ref="RSG10:RSG12"/>
    <mergeCell ref="RSH10:RSH12"/>
    <mergeCell ref="RSI10:RSI12"/>
    <mergeCell ref="RSJ10:RSJ12"/>
    <mergeCell ref="RSX10:RSX12"/>
    <mergeCell ref="RSY10:RSY12"/>
    <mergeCell ref="RSZ10:RSZ12"/>
    <mergeCell ref="RTA10:RTA12"/>
    <mergeCell ref="RTC10:RTC12"/>
    <mergeCell ref="RRJ10:RRJ12"/>
    <mergeCell ref="RRK10:RRK12"/>
    <mergeCell ref="RRL10:RRL12"/>
    <mergeCell ref="RRM10:RRM12"/>
    <mergeCell ref="RSA10:RSA12"/>
    <mergeCell ref="RSB10:RSB12"/>
    <mergeCell ref="RSC10:RSC12"/>
    <mergeCell ref="RSD10:RSD12"/>
    <mergeCell ref="RSF10:RSF12"/>
    <mergeCell ref="RQM10:RQM12"/>
    <mergeCell ref="RQN10:RQN12"/>
    <mergeCell ref="RQO10:RQO12"/>
    <mergeCell ref="RQP10:RQP12"/>
    <mergeCell ref="RRD10:RRD12"/>
    <mergeCell ref="RRE10:RRE12"/>
    <mergeCell ref="RRF10:RRF12"/>
    <mergeCell ref="RRG10:RRG12"/>
    <mergeCell ref="RRI10:RRI12"/>
    <mergeCell ref="RPP10:RPP12"/>
    <mergeCell ref="RPQ10:RPQ12"/>
    <mergeCell ref="RPR10:RPR12"/>
    <mergeCell ref="RPS10:RPS12"/>
    <mergeCell ref="RQG10:RQG12"/>
    <mergeCell ref="RQH10:RQH12"/>
    <mergeCell ref="RQI10:RQI12"/>
    <mergeCell ref="RQJ10:RQJ12"/>
    <mergeCell ref="RQL10:RQL12"/>
    <mergeCell ref="RVU10:RVU12"/>
    <mergeCell ref="RVV10:RVV12"/>
    <mergeCell ref="RVW10:RVW12"/>
    <mergeCell ref="RVX10:RVX12"/>
    <mergeCell ref="RWL10:RWL12"/>
    <mergeCell ref="RWM10:RWM12"/>
    <mergeCell ref="RWN10:RWN12"/>
    <mergeCell ref="RWO10:RWO12"/>
    <mergeCell ref="RWQ10:RWQ12"/>
    <mergeCell ref="RUX10:RUX12"/>
    <mergeCell ref="RUY10:RUY12"/>
    <mergeCell ref="RUZ10:RUZ12"/>
    <mergeCell ref="RVA10:RVA12"/>
    <mergeCell ref="RVO10:RVO12"/>
    <mergeCell ref="RVP10:RVP12"/>
    <mergeCell ref="RVQ10:RVQ12"/>
    <mergeCell ref="RVR10:RVR12"/>
    <mergeCell ref="RVT10:RVT12"/>
    <mergeCell ref="RUA10:RUA12"/>
    <mergeCell ref="RUB10:RUB12"/>
    <mergeCell ref="RUC10:RUC12"/>
    <mergeCell ref="RUD10:RUD12"/>
    <mergeCell ref="RUR10:RUR12"/>
    <mergeCell ref="RUS10:RUS12"/>
    <mergeCell ref="RUT10:RUT12"/>
    <mergeCell ref="RUU10:RUU12"/>
    <mergeCell ref="RUW10:RUW12"/>
    <mergeCell ref="RTD10:RTD12"/>
    <mergeCell ref="RTE10:RTE12"/>
    <mergeCell ref="RTF10:RTF12"/>
    <mergeCell ref="RTG10:RTG12"/>
    <mergeCell ref="RTU10:RTU12"/>
    <mergeCell ref="RTV10:RTV12"/>
    <mergeCell ref="RTW10:RTW12"/>
    <mergeCell ref="RTX10:RTX12"/>
    <mergeCell ref="RTZ10:RTZ12"/>
    <mergeCell ref="RZI10:RZI12"/>
    <mergeCell ref="RZJ10:RZJ12"/>
    <mergeCell ref="RZK10:RZK12"/>
    <mergeCell ref="RZL10:RZL12"/>
    <mergeCell ref="RZZ10:RZZ12"/>
    <mergeCell ref="SAA10:SAA12"/>
    <mergeCell ref="SAB10:SAB12"/>
    <mergeCell ref="SAC10:SAC12"/>
    <mergeCell ref="SAE10:SAE12"/>
    <mergeCell ref="RYL10:RYL12"/>
    <mergeCell ref="RYM10:RYM12"/>
    <mergeCell ref="RYN10:RYN12"/>
    <mergeCell ref="RYO10:RYO12"/>
    <mergeCell ref="RZC10:RZC12"/>
    <mergeCell ref="RZD10:RZD12"/>
    <mergeCell ref="RZE10:RZE12"/>
    <mergeCell ref="RZF10:RZF12"/>
    <mergeCell ref="RZH10:RZH12"/>
    <mergeCell ref="RXO10:RXO12"/>
    <mergeCell ref="RXP10:RXP12"/>
    <mergeCell ref="RXQ10:RXQ12"/>
    <mergeCell ref="RXR10:RXR12"/>
    <mergeCell ref="RYF10:RYF12"/>
    <mergeCell ref="RYG10:RYG12"/>
    <mergeCell ref="RYH10:RYH12"/>
    <mergeCell ref="RYI10:RYI12"/>
    <mergeCell ref="RYK10:RYK12"/>
    <mergeCell ref="RWR10:RWR12"/>
    <mergeCell ref="RWS10:RWS12"/>
    <mergeCell ref="RWT10:RWT12"/>
    <mergeCell ref="RWU10:RWU12"/>
    <mergeCell ref="RXI10:RXI12"/>
    <mergeCell ref="RXJ10:RXJ12"/>
    <mergeCell ref="RXK10:RXK12"/>
    <mergeCell ref="RXL10:RXL12"/>
    <mergeCell ref="RXN10:RXN12"/>
    <mergeCell ref="SCW10:SCW12"/>
    <mergeCell ref="SCX10:SCX12"/>
    <mergeCell ref="SCY10:SCY12"/>
    <mergeCell ref="SCZ10:SCZ12"/>
    <mergeCell ref="SDN10:SDN12"/>
    <mergeCell ref="SDO10:SDO12"/>
    <mergeCell ref="SDP10:SDP12"/>
    <mergeCell ref="SDQ10:SDQ12"/>
    <mergeCell ref="SDS10:SDS12"/>
    <mergeCell ref="SBZ10:SBZ12"/>
    <mergeCell ref="SCA10:SCA12"/>
    <mergeCell ref="SCB10:SCB12"/>
    <mergeCell ref="SCC10:SCC12"/>
    <mergeCell ref="SCQ10:SCQ12"/>
    <mergeCell ref="SCR10:SCR12"/>
    <mergeCell ref="SCS10:SCS12"/>
    <mergeCell ref="SCT10:SCT12"/>
    <mergeCell ref="SCV10:SCV12"/>
    <mergeCell ref="SBC10:SBC12"/>
    <mergeCell ref="SBD10:SBD12"/>
    <mergeCell ref="SBE10:SBE12"/>
    <mergeCell ref="SBF10:SBF12"/>
    <mergeCell ref="SBT10:SBT12"/>
    <mergeCell ref="SBU10:SBU12"/>
    <mergeCell ref="SBV10:SBV12"/>
    <mergeCell ref="SBW10:SBW12"/>
    <mergeCell ref="SBY10:SBY12"/>
    <mergeCell ref="SAF10:SAF12"/>
    <mergeCell ref="SAG10:SAG12"/>
    <mergeCell ref="SAH10:SAH12"/>
    <mergeCell ref="SAI10:SAI12"/>
    <mergeCell ref="SAW10:SAW12"/>
    <mergeCell ref="SAX10:SAX12"/>
    <mergeCell ref="SAY10:SAY12"/>
    <mergeCell ref="SAZ10:SAZ12"/>
    <mergeCell ref="SBB10:SBB12"/>
    <mergeCell ref="SGK10:SGK12"/>
    <mergeCell ref="SGL10:SGL12"/>
    <mergeCell ref="SGM10:SGM12"/>
    <mergeCell ref="SGN10:SGN12"/>
    <mergeCell ref="SHB10:SHB12"/>
    <mergeCell ref="SHC10:SHC12"/>
    <mergeCell ref="SHD10:SHD12"/>
    <mergeCell ref="SHE10:SHE12"/>
    <mergeCell ref="SHG10:SHG12"/>
    <mergeCell ref="SFN10:SFN12"/>
    <mergeCell ref="SFO10:SFO12"/>
    <mergeCell ref="SFP10:SFP12"/>
    <mergeCell ref="SFQ10:SFQ12"/>
    <mergeCell ref="SGE10:SGE12"/>
    <mergeCell ref="SGF10:SGF12"/>
    <mergeCell ref="SGG10:SGG12"/>
    <mergeCell ref="SGH10:SGH12"/>
    <mergeCell ref="SGJ10:SGJ12"/>
    <mergeCell ref="SEQ10:SEQ12"/>
    <mergeCell ref="SER10:SER12"/>
    <mergeCell ref="SES10:SES12"/>
    <mergeCell ref="SET10:SET12"/>
    <mergeCell ref="SFH10:SFH12"/>
    <mergeCell ref="SFI10:SFI12"/>
    <mergeCell ref="SFJ10:SFJ12"/>
    <mergeCell ref="SFK10:SFK12"/>
    <mergeCell ref="SFM10:SFM12"/>
    <mergeCell ref="SDT10:SDT12"/>
    <mergeCell ref="SDU10:SDU12"/>
    <mergeCell ref="SDV10:SDV12"/>
    <mergeCell ref="SDW10:SDW12"/>
    <mergeCell ref="SEK10:SEK12"/>
    <mergeCell ref="SEL10:SEL12"/>
    <mergeCell ref="SEM10:SEM12"/>
    <mergeCell ref="SEN10:SEN12"/>
    <mergeCell ref="SEP10:SEP12"/>
    <mergeCell ref="SJY10:SJY12"/>
    <mergeCell ref="SJZ10:SJZ12"/>
    <mergeCell ref="SKA10:SKA12"/>
    <mergeCell ref="SKB10:SKB12"/>
    <mergeCell ref="SKP10:SKP12"/>
    <mergeCell ref="SKQ10:SKQ12"/>
    <mergeCell ref="SKR10:SKR12"/>
    <mergeCell ref="SKS10:SKS12"/>
    <mergeCell ref="SKU10:SKU12"/>
    <mergeCell ref="SJB10:SJB12"/>
    <mergeCell ref="SJC10:SJC12"/>
    <mergeCell ref="SJD10:SJD12"/>
    <mergeCell ref="SJE10:SJE12"/>
    <mergeCell ref="SJS10:SJS12"/>
    <mergeCell ref="SJT10:SJT12"/>
    <mergeCell ref="SJU10:SJU12"/>
    <mergeCell ref="SJV10:SJV12"/>
    <mergeCell ref="SJX10:SJX12"/>
    <mergeCell ref="SIE10:SIE12"/>
    <mergeCell ref="SIF10:SIF12"/>
    <mergeCell ref="SIG10:SIG12"/>
    <mergeCell ref="SIH10:SIH12"/>
    <mergeCell ref="SIV10:SIV12"/>
    <mergeCell ref="SIW10:SIW12"/>
    <mergeCell ref="SIX10:SIX12"/>
    <mergeCell ref="SIY10:SIY12"/>
    <mergeCell ref="SJA10:SJA12"/>
    <mergeCell ref="SHH10:SHH12"/>
    <mergeCell ref="SHI10:SHI12"/>
    <mergeCell ref="SHJ10:SHJ12"/>
    <mergeCell ref="SHK10:SHK12"/>
    <mergeCell ref="SHY10:SHY12"/>
    <mergeCell ref="SHZ10:SHZ12"/>
    <mergeCell ref="SIA10:SIA12"/>
    <mergeCell ref="SIB10:SIB12"/>
    <mergeCell ref="SID10:SID12"/>
    <mergeCell ref="SNM10:SNM12"/>
    <mergeCell ref="SNN10:SNN12"/>
    <mergeCell ref="SNO10:SNO12"/>
    <mergeCell ref="SNP10:SNP12"/>
    <mergeCell ref="SOD10:SOD12"/>
    <mergeCell ref="SOE10:SOE12"/>
    <mergeCell ref="SOF10:SOF12"/>
    <mergeCell ref="SOG10:SOG12"/>
    <mergeCell ref="SOI10:SOI12"/>
    <mergeCell ref="SMP10:SMP12"/>
    <mergeCell ref="SMQ10:SMQ12"/>
    <mergeCell ref="SMR10:SMR12"/>
    <mergeCell ref="SMS10:SMS12"/>
    <mergeCell ref="SNG10:SNG12"/>
    <mergeCell ref="SNH10:SNH12"/>
    <mergeCell ref="SNI10:SNI12"/>
    <mergeCell ref="SNJ10:SNJ12"/>
    <mergeCell ref="SNL10:SNL12"/>
    <mergeCell ref="SLS10:SLS12"/>
    <mergeCell ref="SLT10:SLT12"/>
    <mergeCell ref="SLU10:SLU12"/>
    <mergeCell ref="SLV10:SLV12"/>
    <mergeCell ref="SMJ10:SMJ12"/>
    <mergeCell ref="SMK10:SMK12"/>
    <mergeCell ref="SML10:SML12"/>
    <mergeCell ref="SMM10:SMM12"/>
    <mergeCell ref="SMO10:SMO12"/>
    <mergeCell ref="SKV10:SKV12"/>
    <mergeCell ref="SKW10:SKW12"/>
    <mergeCell ref="SKX10:SKX12"/>
    <mergeCell ref="SKY10:SKY12"/>
    <mergeCell ref="SLM10:SLM12"/>
    <mergeCell ref="SLN10:SLN12"/>
    <mergeCell ref="SLO10:SLO12"/>
    <mergeCell ref="SLP10:SLP12"/>
    <mergeCell ref="SLR10:SLR12"/>
    <mergeCell ref="SRA10:SRA12"/>
    <mergeCell ref="SRB10:SRB12"/>
    <mergeCell ref="SRC10:SRC12"/>
    <mergeCell ref="SRD10:SRD12"/>
    <mergeCell ref="SRR10:SRR12"/>
    <mergeCell ref="SRS10:SRS12"/>
    <mergeCell ref="SRT10:SRT12"/>
    <mergeCell ref="SRU10:SRU12"/>
    <mergeCell ref="SRW10:SRW12"/>
    <mergeCell ref="SQD10:SQD12"/>
    <mergeCell ref="SQE10:SQE12"/>
    <mergeCell ref="SQF10:SQF12"/>
    <mergeCell ref="SQG10:SQG12"/>
    <mergeCell ref="SQU10:SQU12"/>
    <mergeCell ref="SQV10:SQV12"/>
    <mergeCell ref="SQW10:SQW12"/>
    <mergeCell ref="SQX10:SQX12"/>
    <mergeCell ref="SQZ10:SQZ12"/>
    <mergeCell ref="SPG10:SPG12"/>
    <mergeCell ref="SPH10:SPH12"/>
    <mergeCell ref="SPI10:SPI12"/>
    <mergeCell ref="SPJ10:SPJ12"/>
    <mergeCell ref="SPX10:SPX12"/>
    <mergeCell ref="SPY10:SPY12"/>
    <mergeCell ref="SPZ10:SPZ12"/>
    <mergeCell ref="SQA10:SQA12"/>
    <mergeCell ref="SQC10:SQC12"/>
    <mergeCell ref="SOJ10:SOJ12"/>
    <mergeCell ref="SOK10:SOK12"/>
    <mergeCell ref="SOL10:SOL12"/>
    <mergeCell ref="SOM10:SOM12"/>
    <mergeCell ref="SPA10:SPA12"/>
    <mergeCell ref="SPB10:SPB12"/>
    <mergeCell ref="SPC10:SPC12"/>
    <mergeCell ref="SPD10:SPD12"/>
    <mergeCell ref="SPF10:SPF12"/>
    <mergeCell ref="SUO10:SUO12"/>
    <mergeCell ref="SUP10:SUP12"/>
    <mergeCell ref="SUQ10:SUQ12"/>
    <mergeCell ref="SUR10:SUR12"/>
    <mergeCell ref="SVF10:SVF12"/>
    <mergeCell ref="SVG10:SVG12"/>
    <mergeCell ref="SVH10:SVH12"/>
    <mergeCell ref="SVI10:SVI12"/>
    <mergeCell ref="SVK10:SVK12"/>
    <mergeCell ref="STR10:STR12"/>
    <mergeCell ref="STS10:STS12"/>
    <mergeCell ref="STT10:STT12"/>
    <mergeCell ref="STU10:STU12"/>
    <mergeCell ref="SUI10:SUI12"/>
    <mergeCell ref="SUJ10:SUJ12"/>
    <mergeCell ref="SUK10:SUK12"/>
    <mergeCell ref="SUL10:SUL12"/>
    <mergeCell ref="SUN10:SUN12"/>
    <mergeCell ref="SSU10:SSU12"/>
    <mergeCell ref="SSV10:SSV12"/>
    <mergeCell ref="SSW10:SSW12"/>
    <mergeCell ref="SSX10:SSX12"/>
    <mergeCell ref="STL10:STL12"/>
    <mergeCell ref="STM10:STM12"/>
    <mergeCell ref="STN10:STN12"/>
    <mergeCell ref="STO10:STO12"/>
    <mergeCell ref="STQ10:STQ12"/>
    <mergeCell ref="SRX10:SRX12"/>
    <mergeCell ref="SRY10:SRY12"/>
    <mergeCell ref="SRZ10:SRZ12"/>
    <mergeCell ref="SSA10:SSA12"/>
    <mergeCell ref="SSO10:SSO12"/>
    <mergeCell ref="SSP10:SSP12"/>
    <mergeCell ref="SSQ10:SSQ12"/>
    <mergeCell ref="SSR10:SSR12"/>
    <mergeCell ref="SST10:SST12"/>
    <mergeCell ref="SYC10:SYC12"/>
    <mergeCell ref="SYD10:SYD12"/>
    <mergeCell ref="SYE10:SYE12"/>
    <mergeCell ref="SYF10:SYF12"/>
    <mergeCell ref="SYT10:SYT12"/>
    <mergeCell ref="SYU10:SYU12"/>
    <mergeCell ref="SYV10:SYV12"/>
    <mergeCell ref="SYW10:SYW12"/>
    <mergeCell ref="SYY10:SYY12"/>
    <mergeCell ref="SXF10:SXF12"/>
    <mergeCell ref="SXG10:SXG12"/>
    <mergeCell ref="SXH10:SXH12"/>
    <mergeCell ref="SXI10:SXI12"/>
    <mergeCell ref="SXW10:SXW12"/>
    <mergeCell ref="SXX10:SXX12"/>
    <mergeCell ref="SXY10:SXY12"/>
    <mergeCell ref="SXZ10:SXZ12"/>
    <mergeCell ref="SYB10:SYB12"/>
    <mergeCell ref="SWI10:SWI12"/>
    <mergeCell ref="SWJ10:SWJ12"/>
    <mergeCell ref="SWK10:SWK12"/>
    <mergeCell ref="SWL10:SWL12"/>
    <mergeCell ref="SWZ10:SWZ12"/>
    <mergeCell ref="SXA10:SXA12"/>
    <mergeCell ref="SXB10:SXB12"/>
    <mergeCell ref="SXC10:SXC12"/>
    <mergeCell ref="SXE10:SXE12"/>
    <mergeCell ref="SVL10:SVL12"/>
    <mergeCell ref="SVM10:SVM12"/>
    <mergeCell ref="SVN10:SVN12"/>
    <mergeCell ref="SVO10:SVO12"/>
    <mergeCell ref="SWC10:SWC12"/>
    <mergeCell ref="SWD10:SWD12"/>
    <mergeCell ref="SWE10:SWE12"/>
    <mergeCell ref="SWF10:SWF12"/>
    <mergeCell ref="SWH10:SWH12"/>
    <mergeCell ref="TBQ10:TBQ12"/>
    <mergeCell ref="TBR10:TBR12"/>
    <mergeCell ref="TBS10:TBS12"/>
    <mergeCell ref="TBT10:TBT12"/>
    <mergeCell ref="TCH10:TCH12"/>
    <mergeCell ref="TCI10:TCI12"/>
    <mergeCell ref="TCJ10:TCJ12"/>
    <mergeCell ref="TCK10:TCK12"/>
    <mergeCell ref="TCM10:TCM12"/>
    <mergeCell ref="TAT10:TAT12"/>
    <mergeCell ref="TAU10:TAU12"/>
    <mergeCell ref="TAV10:TAV12"/>
    <mergeCell ref="TAW10:TAW12"/>
    <mergeCell ref="TBK10:TBK12"/>
    <mergeCell ref="TBL10:TBL12"/>
    <mergeCell ref="TBM10:TBM12"/>
    <mergeCell ref="TBN10:TBN12"/>
    <mergeCell ref="TBP10:TBP12"/>
    <mergeCell ref="SZW10:SZW12"/>
    <mergeCell ref="SZX10:SZX12"/>
    <mergeCell ref="SZY10:SZY12"/>
    <mergeCell ref="SZZ10:SZZ12"/>
    <mergeCell ref="TAN10:TAN12"/>
    <mergeCell ref="TAO10:TAO12"/>
    <mergeCell ref="TAP10:TAP12"/>
    <mergeCell ref="TAQ10:TAQ12"/>
    <mergeCell ref="TAS10:TAS12"/>
    <mergeCell ref="SYZ10:SYZ12"/>
    <mergeCell ref="SZA10:SZA12"/>
    <mergeCell ref="SZB10:SZB12"/>
    <mergeCell ref="SZC10:SZC12"/>
    <mergeCell ref="SZQ10:SZQ12"/>
    <mergeCell ref="SZR10:SZR12"/>
    <mergeCell ref="SZS10:SZS12"/>
    <mergeCell ref="SZT10:SZT12"/>
    <mergeCell ref="SZV10:SZV12"/>
    <mergeCell ref="TFE10:TFE12"/>
    <mergeCell ref="TFF10:TFF12"/>
    <mergeCell ref="TFG10:TFG12"/>
    <mergeCell ref="TFH10:TFH12"/>
    <mergeCell ref="TFV10:TFV12"/>
    <mergeCell ref="TFW10:TFW12"/>
    <mergeCell ref="TFX10:TFX12"/>
    <mergeCell ref="TFY10:TFY12"/>
    <mergeCell ref="TGA10:TGA12"/>
    <mergeCell ref="TEH10:TEH12"/>
    <mergeCell ref="TEI10:TEI12"/>
    <mergeCell ref="TEJ10:TEJ12"/>
    <mergeCell ref="TEK10:TEK12"/>
    <mergeCell ref="TEY10:TEY12"/>
    <mergeCell ref="TEZ10:TEZ12"/>
    <mergeCell ref="TFA10:TFA12"/>
    <mergeCell ref="TFB10:TFB12"/>
    <mergeCell ref="TFD10:TFD12"/>
    <mergeCell ref="TDK10:TDK12"/>
    <mergeCell ref="TDL10:TDL12"/>
    <mergeCell ref="TDM10:TDM12"/>
    <mergeCell ref="TDN10:TDN12"/>
    <mergeCell ref="TEB10:TEB12"/>
    <mergeCell ref="TEC10:TEC12"/>
    <mergeCell ref="TED10:TED12"/>
    <mergeCell ref="TEE10:TEE12"/>
    <mergeCell ref="TEG10:TEG12"/>
    <mergeCell ref="TCN10:TCN12"/>
    <mergeCell ref="TCO10:TCO12"/>
    <mergeCell ref="TCP10:TCP12"/>
    <mergeCell ref="TCQ10:TCQ12"/>
    <mergeCell ref="TDE10:TDE12"/>
    <mergeCell ref="TDF10:TDF12"/>
    <mergeCell ref="TDG10:TDG12"/>
    <mergeCell ref="TDH10:TDH12"/>
    <mergeCell ref="TDJ10:TDJ12"/>
    <mergeCell ref="TIS10:TIS12"/>
    <mergeCell ref="TIT10:TIT12"/>
    <mergeCell ref="TIU10:TIU12"/>
    <mergeCell ref="TIV10:TIV12"/>
    <mergeCell ref="TJJ10:TJJ12"/>
    <mergeCell ref="TJK10:TJK12"/>
    <mergeCell ref="TJL10:TJL12"/>
    <mergeCell ref="TJM10:TJM12"/>
    <mergeCell ref="TJO10:TJO12"/>
    <mergeCell ref="THV10:THV12"/>
    <mergeCell ref="THW10:THW12"/>
    <mergeCell ref="THX10:THX12"/>
    <mergeCell ref="THY10:THY12"/>
    <mergeCell ref="TIM10:TIM12"/>
    <mergeCell ref="TIN10:TIN12"/>
    <mergeCell ref="TIO10:TIO12"/>
    <mergeCell ref="TIP10:TIP12"/>
    <mergeCell ref="TIR10:TIR12"/>
    <mergeCell ref="TGY10:TGY12"/>
    <mergeCell ref="TGZ10:TGZ12"/>
    <mergeCell ref="THA10:THA12"/>
    <mergeCell ref="THB10:THB12"/>
    <mergeCell ref="THP10:THP12"/>
    <mergeCell ref="THQ10:THQ12"/>
    <mergeCell ref="THR10:THR12"/>
    <mergeCell ref="THS10:THS12"/>
    <mergeCell ref="THU10:THU12"/>
    <mergeCell ref="TGB10:TGB12"/>
    <mergeCell ref="TGC10:TGC12"/>
    <mergeCell ref="TGD10:TGD12"/>
    <mergeCell ref="TGE10:TGE12"/>
    <mergeCell ref="TGS10:TGS12"/>
    <mergeCell ref="TGT10:TGT12"/>
    <mergeCell ref="TGU10:TGU12"/>
    <mergeCell ref="TGV10:TGV12"/>
    <mergeCell ref="TGX10:TGX12"/>
    <mergeCell ref="TMG10:TMG12"/>
    <mergeCell ref="TMH10:TMH12"/>
    <mergeCell ref="TMI10:TMI12"/>
    <mergeCell ref="TMJ10:TMJ12"/>
    <mergeCell ref="TMX10:TMX12"/>
    <mergeCell ref="TMY10:TMY12"/>
    <mergeCell ref="TMZ10:TMZ12"/>
    <mergeCell ref="TNA10:TNA12"/>
    <mergeCell ref="TNC10:TNC12"/>
    <mergeCell ref="TLJ10:TLJ12"/>
    <mergeCell ref="TLK10:TLK12"/>
    <mergeCell ref="TLL10:TLL12"/>
    <mergeCell ref="TLM10:TLM12"/>
    <mergeCell ref="TMA10:TMA12"/>
    <mergeCell ref="TMB10:TMB12"/>
    <mergeCell ref="TMC10:TMC12"/>
    <mergeCell ref="TMD10:TMD12"/>
    <mergeCell ref="TMF10:TMF12"/>
    <mergeCell ref="TKM10:TKM12"/>
    <mergeCell ref="TKN10:TKN12"/>
    <mergeCell ref="TKO10:TKO12"/>
    <mergeCell ref="TKP10:TKP12"/>
    <mergeCell ref="TLD10:TLD12"/>
    <mergeCell ref="TLE10:TLE12"/>
    <mergeCell ref="TLF10:TLF12"/>
    <mergeCell ref="TLG10:TLG12"/>
    <mergeCell ref="TLI10:TLI12"/>
    <mergeCell ref="TJP10:TJP12"/>
    <mergeCell ref="TJQ10:TJQ12"/>
    <mergeCell ref="TJR10:TJR12"/>
    <mergeCell ref="TJS10:TJS12"/>
    <mergeCell ref="TKG10:TKG12"/>
    <mergeCell ref="TKH10:TKH12"/>
    <mergeCell ref="TKI10:TKI12"/>
    <mergeCell ref="TKJ10:TKJ12"/>
    <mergeCell ref="TKL10:TKL12"/>
    <mergeCell ref="TPU10:TPU12"/>
    <mergeCell ref="TPV10:TPV12"/>
    <mergeCell ref="TPW10:TPW12"/>
    <mergeCell ref="TPX10:TPX12"/>
    <mergeCell ref="TQL10:TQL12"/>
    <mergeCell ref="TQM10:TQM12"/>
    <mergeCell ref="TQN10:TQN12"/>
    <mergeCell ref="TQO10:TQO12"/>
    <mergeCell ref="TQQ10:TQQ12"/>
    <mergeCell ref="TOX10:TOX12"/>
    <mergeCell ref="TOY10:TOY12"/>
    <mergeCell ref="TOZ10:TOZ12"/>
    <mergeCell ref="TPA10:TPA12"/>
    <mergeCell ref="TPO10:TPO12"/>
    <mergeCell ref="TPP10:TPP12"/>
    <mergeCell ref="TPQ10:TPQ12"/>
    <mergeCell ref="TPR10:TPR12"/>
    <mergeCell ref="TPT10:TPT12"/>
    <mergeCell ref="TOA10:TOA12"/>
    <mergeCell ref="TOB10:TOB12"/>
    <mergeCell ref="TOC10:TOC12"/>
    <mergeCell ref="TOD10:TOD12"/>
    <mergeCell ref="TOR10:TOR12"/>
    <mergeCell ref="TOS10:TOS12"/>
    <mergeCell ref="TOT10:TOT12"/>
    <mergeCell ref="TOU10:TOU12"/>
    <mergeCell ref="TOW10:TOW12"/>
    <mergeCell ref="TND10:TND12"/>
    <mergeCell ref="TNE10:TNE12"/>
    <mergeCell ref="TNF10:TNF12"/>
    <mergeCell ref="TNG10:TNG12"/>
    <mergeCell ref="TNU10:TNU12"/>
    <mergeCell ref="TNV10:TNV12"/>
    <mergeCell ref="TNW10:TNW12"/>
    <mergeCell ref="TNX10:TNX12"/>
    <mergeCell ref="TNZ10:TNZ12"/>
    <mergeCell ref="TTI10:TTI12"/>
    <mergeCell ref="TTJ10:TTJ12"/>
    <mergeCell ref="TTK10:TTK12"/>
    <mergeCell ref="TTL10:TTL12"/>
    <mergeCell ref="TTZ10:TTZ12"/>
    <mergeCell ref="TUA10:TUA12"/>
    <mergeCell ref="TUB10:TUB12"/>
    <mergeCell ref="TUC10:TUC12"/>
    <mergeCell ref="TUE10:TUE12"/>
    <mergeCell ref="TSL10:TSL12"/>
    <mergeCell ref="TSM10:TSM12"/>
    <mergeCell ref="TSN10:TSN12"/>
    <mergeCell ref="TSO10:TSO12"/>
    <mergeCell ref="TTC10:TTC12"/>
    <mergeCell ref="TTD10:TTD12"/>
    <mergeCell ref="TTE10:TTE12"/>
    <mergeCell ref="TTF10:TTF12"/>
    <mergeCell ref="TTH10:TTH12"/>
    <mergeCell ref="TRO10:TRO12"/>
    <mergeCell ref="TRP10:TRP12"/>
    <mergeCell ref="TRQ10:TRQ12"/>
    <mergeCell ref="TRR10:TRR12"/>
    <mergeCell ref="TSF10:TSF12"/>
    <mergeCell ref="TSG10:TSG12"/>
    <mergeCell ref="TSH10:TSH12"/>
    <mergeCell ref="TSI10:TSI12"/>
    <mergeCell ref="TSK10:TSK12"/>
    <mergeCell ref="TQR10:TQR12"/>
    <mergeCell ref="TQS10:TQS12"/>
    <mergeCell ref="TQT10:TQT12"/>
    <mergeCell ref="TQU10:TQU12"/>
    <mergeCell ref="TRI10:TRI12"/>
    <mergeCell ref="TRJ10:TRJ12"/>
    <mergeCell ref="TRK10:TRK12"/>
    <mergeCell ref="TRL10:TRL12"/>
    <mergeCell ref="TRN10:TRN12"/>
    <mergeCell ref="TWW10:TWW12"/>
    <mergeCell ref="TWX10:TWX12"/>
    <mergeCell ref="TWY10:TWY12"/>
    <mergeCell ref="TWZ10:TWZ12"/>
    <mergeCell ref="TXN10:TXN12"/>
    <mergeCell ref="TXO10:TXO12"/>
    <mergeCell ref="TXP10:TXP12"/>
    <mergeCell ref="TXQ10:TXQ12"/>
    <mergeCell ref="TXS10:TXS12"/>
    <mergeCell ref="TVZ10:TVZ12"/>
    <mergeCell ref="TWA10:TWA12"/>
    <mergeCell ref="TWB10:TWB12"/>
    <mergeCell ref="TWC10:TWC12"/>
    <mergeCell ref="TWQ10:TWQ12"/>
    <mergeCell ref="TWR10:TWR12"/>
    <mergeCell ref="TWS10:TWS12"/>
    <mergeCell ref="TWT10:TWT12"/>
    <mergeCell ref="TWV10:TWV12"/>
    <mergeCell ref="TVC10:TVC12"/>
    <mergeCell ref="TVD10:TVD12"/>
    <mergeCell ref="TVE10:TVE12"/>
    <mergeCell ref="TVF10:TVF12"/>
    <mergeCell ref="TVT10:TVT12"/>
    <mergeCell ref="TVU10:TVU12"/>
    <mergeCell ref="TVV10:TVV12"/>
    <mergeCell ref="TVW10:TVW12"/>
    <mergeCell ref="TVY10:TVY12"/>
    <mergeCell ref="TUF10:TUF12"/>
    <mergeCell ref="TUG10:TUG12"/>
    <mergeCell ref="TUH10:TUH12"/>
    <mergeCell ref="TUI10:TUI12"/>
    <mergeCell ref="TUW10:TUW12"/>
    <mergeCell ref="TUX10:TUX12"/>
    <mergeCell ref="TUY10:TUY12"/>
    <mergeCell ref="TUZ10:TUZ12"/>
    <mergeCell ref="TVB10:TVB12"/>
    <mergeCell ref="UAK10:UAK12"/>
    <mergeCell ref="UAL10:UAL12"/>
    <mergeCell ref="UAM10:UAM12"/>
    <mergeCell ref="UAN10:UAN12"/>
    <mergeCell ref="UBB10:UBB12"/>
    <mergeCell ref="UBC10:UBC12"/>
    <mergeCell ref="UBD10:UBD12"/>
    <mergeCell ref="UBE10:UBE12"/>
    <mergeCell ref="UBG10:UBG12"/>
    <mergeCell ref="TZN10:TZN12"/>
    <mergeCell ref="TZO10:TZO12"/>
    <mergeCell ref="TZP10:TZP12"/>
    <mergeCell ref="TZQ10:TZQ12"/>
    <mergeCell ref="UAE10:UAE12"/>
    <mergeCell ref="UAF10:UAF12"/>
    <mergeCell ref="UAG10:UAG12"/>
    <mergeCell ref="UAH10:UAH12"/>
    <mergeCell ref="UAJ10:UAJ12"/>
    <mergeCell ref="TYQ10:TYQ12"/>
    <mergeCell ref="TYR10:TYR12"/>
    <mergeCell ref="TYS10:TYS12"/>
    <mergeCell ref="TYT10:TYT12"/>
    <mergeCell ref="TZH10:TZH12"/>
    <mergeCell ref="TZI10:TZI12"/>
    <mergeCell ref="TZJ10:TZJ12"/>
    <mergeCell ref="TZK10:TZK12"/>
    <mergeCell ref="TZM10:TZM12"/>
    <mergeCell ref="TXT10:TXT12"/>
    <mergeCell ref="TXU10:TXU12"/>
    <mergeCell ref="TXV10:TXV12"/>
    <mergeCell ref="TXW10:TXW12"/>
    <mergeCell ref="TYK10:TYK12"/>
    <mergeCell ref="TYL10:TYL12"/>
    <mergeCell ref="TYM10:TYM12"/>
    <mergeCell ref="TYN10:TYN12"/>
    <mergeCell ref="TYP10:TYP12"/>
    <mergeCell ref="UDY10:UDY12"/>
    <mergeCell ref="UDZ10:UDZ12"/>
    <mergeCell ref="UEA10:UEA12"/>
    <mergeCell ref="UEB10:UEB12"/>
    <mergeCell ref="UEP10:UEP12"/>
    <mergeCell ref="UEQ10:UEQ12"/>
    <mergeCell ref="UER10:UER12"/>
    <mergeCell ref="UES10:UES12"/>
    <mergeCell ref="UEU10:UEU12"/>
    <mergeCell ref="UDB10:UDB12"/>
    <mergeCell ref="UDC10:UDC12"/>
    <mergeCell ref="UDD10:UDD12"/>
    <mergeCell ref="UDE10:UDE12"/>
    <mergeCell ref="UDS10:UDS12"/>
    <mergeCell ref="UDT10:UDT12"/>
    <mergeCell ref="UDU10:UDU12"/>
    <mergeCell ref="UDV10:UDV12"/>
    <mergeCell ref="UDX10:UDX12"/>
    <mergeCell ref="UCE10:UCE12"/>
    <mergeCell ref="UCF10:UCF12"/>
    <mergeCell ref="UCG10:UCG12"/>
    <mergeCell ref="UCH10:UCH12"/>
    <mergeCell ref="UCV10:UCV12"/>
    <mergeCell ref="UCW10:UCW12"/>
    <mergeCell ref="UCX10:UCX12"/>
    <mergeCell ref="UCY10:UCY12"/>
    <mergeCell ref="UDA10:UDA12"/>
    <mergeCell ref="UBH10:UBH12"/>
    <mergeCell ref="UBI10:UBI12"/>
    <mergeCell ref="UBJ10:UBJ12"/>
    <mergeCell ref="UBK10:UBK12"/>
    <mergeCell ref="UBY10:UBY12"/>
    <mergeCell ref="UBZ10:UBZ12"/>
    <mergeCell ref="UCA10:UCA12"/>
    <mergeCell ref="UCB10:UCB12"/>
    <mergeCell ref="UCD10:UCD12"/>
    <mergeCell ref="UHM10:UHM12"/>
    <mergeCell ref="UHN10:UHN12"/>
    <mergeCell ref="UHO10:UHO12"/>
    <mergeCell ref="UHP10:UHP12"/>
    <mergeCell ref="UID10:UID12"/>
    <mergeCell ref="UIE10:UIE12"/>
    <mergeCell ref="UIF10:UIF12"/>
    <mergeCell ref="UIG10:UIG12"/>
    <mergeCell ref="UII10:UII12"/>
    <mergeCell ref="UGP10:UGP12"/>
    <mergeCell ref="UGQ10:UGQ12"/>
    <mergeCell ref="UGR10:UGR12"/>
    <mergeCell ref="UGS10:UGS12"/>
    <mergeCell ref="UHG10:UHG12"/>
    <mergeCell ref="UHH10:UHH12"/>
    <mergeCell ref="UHI10:UHI12"/>
    <mergeCell ref="UHJ10:UHJ12"/>
    <mergeCell ref="UHL10:UHL12"/>
    <mergeCell ref="UFS10:UFS12"/>
    <mergeCell ref="UFT10:UFT12"/>
    <mergeCell ref="UFU10:UFU12"/>
    <mergeCell ref="UFV10:UFV12"/>
    <mergeCell ref="UGJ10:UGJ12"/>
    <mergeCell ref="UGK10:UGK12"/>
    <mergeCell ref="UGL10:UGL12"/>
    <mergeCell ref="UGM10:UGM12"/>
    <mergeCell ref="UGO10:UGO12"/>
    <mergeCell ref="UEV10:UEV12"/>
    <mergeCell ref="UEW10:UEW12"/>
    <mergeCell ref="UEX10:UEX12"/>
    <mergeCell ref="UEY10:UEY12"/>
    <mergeCell ref="UFM10:UFM12"/>
    <mergeCell ref="UFN10:UFN12"/>
    <mergeCell ref="UFO10:UFO12"/>
    <mergeCell ref="UFP10:UFP12"/>
    <mergeCell ref="UFR10:UFR12"/>
    <mergeCell ref="ULA10:ULA12"/>
    <mergeCell ref="ULB10:ULB12"/>
    <mergeCell ref="ULC10:ULC12"/>
    <mergeCell ref="ULD10:ULD12"/>
    <mergeCell ref="ULR10:ULR12"/>
    <mergeCell ref="ULS10:ULS12"/>
    <mergeCell ref="ULT10:ULT12"/>
    <mergeCell ref="ULU10:ULU12"/>
    <mergeCell ref="ULW10:ULW12"/>
    <mergeCell ref="UKD10:UKD12"/>
    <mergeCell ref="UKE10:UKE12"/>
    <mergeCell ref="UKF10:UKF12"/>
    <mergeCell ref="UKG10:UKG12"/>
    <mergeCell ref="UKU10:UKU12"/>
    <mergeCell ref="UKV10:UKV12"/>
    <mergeCell ref="UKW10:UKW12"/>
    <mergeCell ref="UKX10:UKX12"/>
    <mergeCell ref="UKZ10:UKZ12"/>
    <mergeCell ref="UJG10:UJG12"/>
    <mergeCell ref="UJH10:UJH12"/>
    <mergeCell ref="UJI10:UJI12"/>
    <mergeCell ref="UJJ10:UJJ12"/>
    <mergeCell ref="UJX10:UJX12"/>
    <mergeCell ref="UJY10:UJY12"/>
    <mergeCell ref="UJZ10:UJZ12"/>
    <mergeCell ref="UKA10:UKA12"/>
    <mergeCell ref="UKC10:UKC12"/>
    <mergeCell ref="UIJ10:UIJ12"/>
    <mergeCell ref="UIK10:UIK12"/>
    <mergeCell ref="UIL10:UIL12"/>
    <mergeCell ref="UIM10:UIM12"/>
    <mergeCell ref="UJA10:UJA12"/>
    <mergeCell ref="UJB10:UJB12"/>
    <mergeCell ref="UJC10:UJC12"/>
    <mergeCell ref="UJD10:UJD12"/>
    <mergeCell ref="UJF10:UJF12"/>
    <mergeCell ref="UOO10:UOO12"/>
    <mergeCell ref="UOP10:UOP12"/>
    <mergeCell ref="UOQ10:UOQ12"/>
    <mergeCell ref="UOR10:UOR12"/>
    <mergeCell ref="UPF10:UPF12"/>
    <mergeCell ref="UPG10:UPG12"/>
    <mergeCell ref="UPH10:UPH12"/>
    <mergeCell ref="UPI10:UPI12"/>
    <mergeCell ref="UPK10:UPK12"/>
    <mergeCell ref="UNR10:UNR12"/>
    <mergeCell ref="UNS10:UNS12"/>
    <mergeCell ref="UNT10:UNT12"/>
    <mergeCell ref="UNU10:UNU12"/>
    <mergeCell ref="UOI10:UOI12"/>
    <mergeCell ref="UOJ10:UOJ12"/>
    <mergeCell ref="UOK10:UOK12"/>
    <mergeCell ref="UOL10:UOL12"/>
    <mergeCell ref="UON10:UON12"/>
    <mergeCell ref="UMU10:UMU12"/>
    <mergeCell ref="UMV10:UMV12"/>
    <mergeCell ref="UMW10:UMW12"/>
    <mergeCell ref="UMX10:UMX12"/>
    <mergeCell ref="UNL10:UNL12"/>
    <mergeCell ref="UNM10:UNM12"/>
    <mergeCell ref="UNN10:UNN12"/>
    <mergeCell ref="UNO10:UNO12"/>
    <mergeCell ref="UNQ10:UNQ12"/>
    <mergeCell ref="ULX10:ULX12"/>
    <mergeCell ref="ULY10:ULY12"/>
    <mergeCell ref="ULZ10:ULZ12"/>
    <mergeCell ref="UMA10:UMA12"/>
    <mergeCell ref="UMO10:UMO12"/>
    <mergeCell ref="UMP10:UMP12"/>
    <mergeCell ref="UMQ10:UMQ12"/>
    <mergeCell ref="UMR10:UMR12"/>
    <mergeCell ref="UMT10:UMT12"/>
    <mergeCell ref="USC10:USC12"/>
    <mergeCell ref="USD10:USD12"/>
    <mergeCell ref="USE10:USE12"/>
    <mergeCell ref="USF10:USF12"/>
    <mergeCell ref="UST10:UST12"/>
    <mergeCell ref="USU10:USU12"/>
    <mergeCell ref="USV10:USV12"/>
    <mergeCell ref="USW10:USW12"/>
    <mergeCell ref="USY10:USY12"/>
    <mergeCell ref="URF10:URF12"/>
    <mergeCell ref="URG10:URG12"/>
    <mergeCell ref="URH10:URH12"/>
    <mergeCell ref="URI10:URI12"/>
    <mergeCell ref="URW10:URW12"/>
    <mergeCell ref="URX10:URX12"/>
    <mergeCell ref="URY10:URY12"/>
    <mergeCell ref="URZ10:URZ12"/>
    <mergeCell ref="USB10:USB12"/>
    <mergeCell ref="UQI10:UQI12"/>
    <mergeCell ref="UQJ10:UQJ12"/>
    <mergeCell ref="UQK10:UQK12"/>
    <mergeCell ref="UQL10:UQL12"/>
    <mergeCell ref="UQZ10:UQZ12"/>
    <mergeCell ref="URA10:URA12"/>
    <mergeCell ref="URB10:URB12"/>
    <mergeCell ref="URC10:URC12"/>
    <mergeCell ref="URE10:URE12"/>
    <mergeCell ref="UPL10:UPL12"/>
    <mergeCell ref="UPM10:UPM12"/>
    <mergeCell ref="UPN10:UPN12"/>
    <mergeCell ref="UPO10:UPO12"/>
    <mergeCell ref="UQC10:UQC12"/>
    <mergeCell ref="UQD10:UQD12"/>
    <mergeCell ref="UQE10:UQE12"/>
    <mergeCell ref="UQF10:UQF12"/>
    <mergeCell ref="UQH10:UQH12"/>
    <mergeCell ref="UVQ10:UVQ12"/>
    <mergeCell ref="UVR10:UVR12"/>
    <mergeCell ref="UVS10:UVS12"/>
    <mergeCell ref="UVT10:UVT12"/>
    <mergeCell ref="UWH10:UWH12"/>
    <mergeCell ref="UWI10:UWI12"/>
    <mergeCell ref="UWJ10:UWJ12"/>
    <mergeCell ref="UWK10:UWK12"/>
    <mergeCell ref="UWM10:UWM12"/>
    <mergeCell ref="UUT10:UUT12"/>
    <mergeCell ref="UUU10:UUU12"/>
    <mergeCell ref="UUV10:UUV12"/>
    <mergeCell ref="UUW10:UUW12"/>
    <mergeCell ref="UVK10:UVK12"/>
    <mergeCell ref="UVL10:UVL12"/>
    <mergeCell ref="UVM10:UVM12"/>
    <mergeCell ref="UVN10:UVN12"/>
    <mergeCell ref="UVP10:UVP12"/>
    <mergeCell ref="UTW10:UTW12"/>
    <mergeCell ref="UTX10:UTX12"/>
    <mergeCell ref="UTY10:UTY12"/>
    <mergeCell ref="UTZ10:UTZ12"/>
    <mergeCell ref="UUN10:UUN12"/>
    <mergeCell ref="UUO10:UUO12"/>
    <mergeCell ref="UUP10:UUP12"/>
    <mergeCell ref="UUQ10:UUQ12"/>
    <mergeCell ref="UUS10:UUS12"/>
    <mergeCell ref="USZ10:USZ12"/>
    <mergeCell ref="UTA10:UTA12"/>
    <mergeCell ref="UTB10:UTB12"/>
    <mergeCell ref="UTC10:UTC12"/>
    <mergeCell ref="UTQ10:UTQ12"/>
    <mergeCell ref="UTR10:UTR12"/>
    <mergeCell ref="UTS10:UTS12"/>
    <mergeCell ref="UTT10:UTT12"/>
    <mergeCell ref="UTV10:UTV12"/>
    <mergeCell ref="UZE10:UZE12"/>
    <mergeCell ref="UZF10:UZF12"/>
    <mergeCell ref="UZG10:UZG12"/>
    <mergeCell ref="UZH10:UZH12"/>
    <mergeCell ref="UZV10:UZV12"/>
    <mergeCell ref="UZW10:UZW12"/>
    <mergeCell ref="UZX10:UZX12"/>
    <mergeCell ref="UZY10:UZY12"/>
    <mergeCell ref="VAA10:VAA12"/>
    <mergeCell ref="UYH10:UYH12"/>
    <mergeCell ref="UYI10:UYI12"/>
    <mergeCell ref="UYJ10:UYJ12"/>
    <mergeCell ref="UYK10:UYK12"/>
    <mergeCell ref="UYY10:UYY12"/>
    <mergeCell ref="UYZ10:UYZ12"/>
    <mergeCell ref="UZA10:UZA12"/>
    <mergeCell ref="UZB10:UZB12"/>
    <mergeCell ref="UZD10:UZD12"/>
    <mergeCell ref="UXK10:UXK12"/>
    <mergeCell ref="UXL10:UXL12"/>
    <mergeCell ref="UXM10:UXM12"/>
    <mergeCell ref="UXN10:UXN12"/>
    <mergeCell ref="UYB10:UYB12"/>
    <mergeCell ref="UYC10:UYC12"/>
    <mergeCell ref="UYD10:UYD12"/>
    <mergeCell ref="UYE10:UYE12"/>
    <mergeCell ref="UYG10:UYG12"/>
    <mergeCell ref="UWN10:UWN12"/>
    <mergeCell ref="UWO10:UWO12"/>
    <mergeCell ref="UWP10:UWP12"/>
    <mergeCell ref="UWQ10:UWQ12"/>
    <mergeCell ref="UXE10:UXE12"/>
    <mergeCell ref="UXF10:UXF12"/>
    <mergeCell ref="UXG10:UXG12"/>
    <mergeCell ref="UXH10:UXH12"/>
    <mergeCell ref="UXJ10:UXJ12"/>
    <mergeCell ref="VCS10:VCS12"/>
    <mergeCell ref="VCT10:VCT12"/>
    <mergeCell ref="VCU10:VCU12"/>
    <mergeCell ref="VCV10:VCV12"/>
    <mergeCell ref="VDJ10:VDJ12"/>
    <mergeCell ref="VDK10:VDK12"/>
    <mergeCell ref="VDL10:VDL12"/>
    <mergeCell ref="VDM10:VDM12"/>
    <mergeCell ref="VDO10:VDO12"/>
    <mergeCell ref="VBV10:VBV12"/>
    <mergeCell ref="VBW10:VBW12"/>
    <mergeCell ref="VBX10:VBX12"/>
    <mergeCell ref="VBY10:VBY12"/>
    <mergeCell ref="VCM10:VCM12"/>
    <mergeCell ref="VCN10:VCN12"/>
    <mergeCell ref="VCO10:VCO12"/>
    <mergeCell ref="VCP10:VCP12"/>
    <mergeCell ref="VCR10:VCR12"/>
    <mergeCell ref="VAY10:VAY12"/>
    <mergeCell ref="VAZ10:VAZ12"/>
    <mergeCell ref="VBA10:VBA12"/>
    <mergeCell ref="VBB10:VBB12"/>
    <mergeCell ref="VBP10:VBP12"/>
    <mergeCell ref="VBQ10:VBQ12"/>
    <mergeCell ref="VBR10:VBR12"/>
    <mergeCell ref="VBS10:VBS12"/>
    <mergeCell ref="VBU10:VBU12"/>
    <mergeCell ref="VAB10:VAB12"/>
    <mergeCell ref="VAC10:VAC12"/>
    <mergeCell ref="VAD10:VAD12"/>
    <mergeCell ref="VAE10:VAE12"/>
    <mergeCell ref="VAS10:VAS12"/>
    <mergeCell ref="VAT10:VAT12"/>
    <mergeCell ref="VAU10:VAU12"/>
    <mergeCell ref="VAV10:VAV12"/>
    <mergeCell ref="VAX10:VAX12"/>
    <mergeCell ref="VGG10:VGG12"/>
    <mergeCell ref="VGH10:VGH12"/>
    <mergeCell ref="VGI10:VGI12"/>
    <mergeCell ref="VGJ10:VGJ12"/>
    <mergeCell ref="VGX10:VGX12"/>
    <mergeCell ref="VGY10:VGY12"/>
    <mergeCell ref="VGZ10:VGZ12"/>
    <mergeCell ref="VHA10:VHA12"/>
    <mergeCell ref="VHC10:VHC12"/>
    <mergeCell ref="VFJ10:VFJ12"/>
    <mergeCell ref="VFK10:VFK12"/>
    <mergeCell ref="VFL10:VFL12"/>
    <mergeCell ref="VFM10:VFM12"/>
    <mergeCell ref="VGA10:VGA12"/>
    <mergeCell ref="VGB10:VGB12"/>
    <mergeCell ref="VGC10:VGC12"/>
    <mergeCell ref="VGD10:VGD12"/>
    <mergeCell ref="VGF10:VGF12"/>
    <mergeCell ref="VEM10:VEM12"/>
    <mergeCell ref="VEN10:VEN12"/>
    <mergeCell ref="VEO10:VEO12"/>
    <mergeCell ref="VEP10:VEP12"/>
    <mergeCell ref="VFD10:VFD12"/>
    <mergeCell ref="VFE10:VFE12"/>
    <mergeCell ref="VFF10:VFF12"/>
    <mergeCell ref="VFG10:VFG12"/>
    <mergeCell ref="VFI10:VFI12"/>
    <mergeCell ref="VDP10:VDP12"/>
    <mergeCell ref="VDQ10:VDQ12"/>
    <mergeCell ref="VDR10:VDR12"/>
    <mergeCell ref="VDS10:VDS12"/>
    <mergeCell ref="VEG10:VEG12"/>
    <mergeCell ref="VEH10:VEH12"/>
    <mergeCell ref="VEI10:VEI12"/>
    <mergeCell ref="VEJ10:VEJ12"/>
    <mergeCell ref="VEL10:VEL12"/>
    <mergeCell ref="VJU10:VJU12"/>
    <mergeCell ref="VJV10:VJV12"/>
    <mergeCell ref="VJW10:VJW12"/>
    <mergeCell ref="VJX10:VJX12"/>
    <mergeCell ref="VKL10:VKL12"/>
    <mergeCell ref="VKM10:VKM12"/>
    <mergeCell ref="VKN10:VKN12"/>
    <mergeCell ref="VKO10:VKO12"/>
    <mergeCell ref="VKQ10:VKQ12"/>
    <mergeCell ref="VIX10:VIX12"/>
    <mergeCell ref="VIY10:VIY12"/>
    <mergeCell ref="VIZ10:VIZ12"/>
    <mergeCell ref="VJA10:VJA12"/>
    <mergeCell ref="VJO10:VJO12"/>
    <mergeCell ref="VJP10:VJP12"/>
    <mergeCell ref="VJQ10:VJQ12"/>
    <mergeCell ref="VJR10:VJR12"/>
    <mergeCell ref="VJT10:VJT12"/>
    <mergeCell ref="VIA10:VIA12"/>
    <mergeCell ref="VIB10:VIB12"/>
    <mergeCell ref="VIC10:VIC12"/>
    <mergeCell ref="VID10:VID12"/>
    <mergeCell ref="VIR10:VIR12"/>
    <mergeCell ref="VIS10:VIS12"/>
    <mergeCell ref="VIT10:VIT12"/>
    <mergeCell ref="VIU10:VIU12"/>
    <mergeCell ref="VIW10:VIW12"/>
    <mergeCell ref="VHD10:VHD12"/>
    <mergeCell ref="VHE10:VHE12"/>
    <mergeCell ref="VHF10:VHF12"/>
    <mergeCell ref="VHG10:VHG12"/>
    <mergeCell ref="VHU10:VHU12"/>
    <mergeCell ref="VHV10:VHV12"/>
    <mergeCell ref="VHW10:VHW12"/>
    <mergeCell ref="VHX10:VHX12"/>
    <mergeCell ref="VHZ10:VHZ12"/>
    <mergeCell ref="VNI10:VNI12"/>
    <mergeCell ref="VNJ10:VNJ12"/>
    <mergeCell ref="VNK10:VNK12"/>
    <mergeCell ref="VNL10:VNL12"/>
    <mergeCell ref="VNZ10:VNZ12"/>
    <mergeCell ref="VOA10:VOA12"/>
    <mergeCell ref="VOB10:VOB12"/>
    <mergeCell ref="VOC10:VOC12"/>
    <mergeCell ref="VOE10:VOE12"/>
    <mergeCell ref="VML10:VML12"/>
    <mergeCell ref="VMM10:VMM12"/>
    <mergeCell ref="VMN10:VMN12"/>
    <mergeCell ref="VMO10:VMO12"/>
    <mergeCell ref="VNC10:VNC12"/>
    <mergeCell ref="VND10:VND12"/>
    <mergeCell ref="VNE10:VNE12"/>
    <mergeCell ref="VNF10:VNF12"/>
    <mergeCell ref="VNH10:VNH12"/>
    <mergeCell ref="VLO10:VLO12"/>
    <mergeCell ref="VLP10:VLP12"/>
    <mergeCell ref="VLQ10:VLQ12"/>
    <mergeCell ref="VLR10:VLR12"/>
    <mergeCell ref="VMF10:VMF12"/>
    <mergeCell ref="VMG10:VMG12"/>
    <mergeCell ref="VMH10:VMH12"/>
    <mergeCell ref="VMI10:VMI12"/>
    <mergeCell ref="VMK10:VMK12"/>
    <mergeCell ref="VKR10:VKR12"/>
    <mergeCell ref="VKS10:VKS12"/>
    <mergeCell ref="VKT10:VKT12"/>
    <mergeCell ref="VKU10:VKU12"/>
    <mergeCell ref="VLI10:VLI12"/>
    <mergeCell ref="VLJ10:VLJ12"/>
    <mergeCell ref="VLK10:VLK12"/>
    <mergeCell ref="VLL10:VLL12"/>
    <mergeCell ref="VLN10:VLN12"/>
    <mergeCell ref="VQW10:VQW12"/>
    <mergeCell ref="VQX10:VQX12"/>
    <mergeCell ref="VQY10:VQY12"/>
    <mergeCell ref="VQZ10:VQZ12"/>
    <mergeCell ref="VRN10:VRN12"/>
    <mergeCell ref="VRO10:VRO12"/>
    <mergeCell ref="VRP10:VRP12"/>
    <mergeCell ref="VRQ10:VRQ12"/>
    <mergeCell ref="VRS10:VRS12"/>
    <mergeCell ref="VPZ10:VPZ12"/>
    <mergeCell ref="VQA10:VQA12"/>
    <mergeCell ref="VQB10:VQB12"/>
    <mergeCell ref="VQC10:VQC12"/>
    <mergeCell ref="VQQ10:VQQ12"/>
    <mergeCell ref="VQR10:VQR12"/>
    <mergeCell ref="VQS10:VQS12"/>
    <mergeCell ref="VQT10:VQT12"/>
    <mergeCell ref="VQV10:VQV12"/>
    <mergeCell ref="VPC10:VPC12"/>
    <mergeCell ref="VPD10:VPD12"/>
    <mergeCell ref="VPE10:VPE12"/>
    <mergeCell ref="VPF10:VPF12"/>
    <mergeCell ref="VPT10:VPT12"/>
    <mergeCell ref="VPU10:VPU12"/>
    <mergeCell ref="VPV10:VPV12"/>
    <mergeCell ref="VPW10:VPW12"/>
    <mergeCell ref="VPY10:VPY12"/>
    <mergeCell ref="VOF10:VOF12"/>
    <mergeCell ref="VOG10:VOG12"/>
    <mergeCell ref="VOH10:VOH12"/>
    <mergeCell ref="VOI10:VOI12"/>
    <mergeCell ref="VOW10:VOW12"/>
    <mergeCell ref="VOX10:VOX12"/>
    <mergeCell ref="VOY10:VOY12"/>
    <mergeCell ref="VOZ10:VOZ12"/>
    <mergeCell ref="VPB10:VPB12"/>
    <mergeCell ref="VUK10:VUK12"/>
    <mergeCell ref="VUL10:VUL12"/>
    <mergeCell ref="VUM10:VUM12"/>
    <mergeCell ref="VUN10:VUN12"/>
    <mergeCell ref="VVB10:VVB12"/>
    <mergeCell ref="VVC10:VVC12"/>
    <mergeCell ref="VVD10:VVD12"/>
    <mergeCell ref="VVE10:VVE12"/>
    <mergeCell ref="VVG10:VVG12"/>
    <mergeCell ref="VTN10:VTN12"/>
    <mergeCell ref="VTO10:VTO12"/>
    <mergeCell ref="VTP10:VTP12"/>
    <mergeCell ref="VTQ10:VTQ12"/>
    <mergeCell ref="VUE10:VUE12"/>
    <mergeCell ref="VUF10:VUF12"/>
    <mergeCell ref="VUG10:VUG12"/>
    <mergeCell ref="VUH10:VUH12"/>
    <mergeCell ref="VUJ10:VUJ12"/>
    <mergeCell ref="VSQ10:VSQ12"/>
    <mergeCell ref="VSR10:VSR12"/>
    <mergeCell ref="VSS10:VSS12"/>
    <mergeCell ref="VST10:VST12"/>
    <mergeCell ref="VTH10:VTH12"/>
    <mergeCell ref="VTI10:VTI12"/>
    <mergeCell ref="VTJ10:VTJ12"/>
    <mergeCell ref="VTK10:VTK12"/>
    <mergeCell ref="VTM10:VTM12"/>
    <mergeCell ref="VRT10:VRT12"/>
    <mergeCell ref="VRU10:VRU12"/>
    <mergeCell ref="VRV10:VRV12"/>
    <mergeCell ref="VRW10:VRW12"/>
    <mergeCell ref="VSK10:VSK12"/>
    <mergeCell ref="VSL10:VSL12"/>
    <mergeCell ref="VSM10:VSM12"/>
    <mergeCell ref="VSN10:VSN12"/>
    <mergeCell ref="VSP10:VSP12"/>
    <mergeCell ref="VXY10:VXY12"/>
    <mergeCell ref="VXZ10:VXZ12"/>
    <mergeCell ref="VYA10:VYA12"/>
    <mergeCell ref="VYB10:VYB12"/>
    <mergeCell ref="VYP10:VYP12"/>
    <mergeCell ref="VYQ10:VYQ12"/>
    <mergeCell ref="VYR10:VYR12"/>
    <mergeCell ref="VYS10:VYS12"/>
    <mergeCell ref="VYU10:VYU12"/>
    <mergeCell ref="VXB10:VXB12"/>
    <mergeCell ref="VXC10:VXC12"/>
    <mergeCell ref="VXD10:VXD12"/>
    <mergeCell ref="VXE10:VXE12"/>
    <mergeCell ref="VXS10:VXS12"/>
    <mergeCell ref="VXT10:VXT12"/>
    <mergeCell ref="VXU10:VXU12"/>
    <mergeCell ref="VXV10:VXV12"/>
    <mergeCell ref="VXX10:VXX12"/>
    <mergeCell ref="VWE10:VWE12"/>
    <mergeCell ref="VWF10:VWF12"/>
    <mergeCell ref="VWG10:VWG12"/>
    <mergeCell ref="VWH10:VWH12"/>
    <mergeCell ref="VWV10:VWV12"/>
    <mergeCell ref="VWW10:VWW12"/>
    <mergeCell ref="VWX10:VWX12"/>
    <mergeCell ref="VWY10:VWY12"/>
    <mergeCell ref="VXA10:VXA12"/>
    <mergeCell ref="VVH10:VVH12"/>
    <mergeCell ref="VVI10:VVI12"/>
    <mergeCell ref="VVJ10:VVJ12"/>
    <mergeCell ref="VVK10:VVK12"/>
    <mergeCell ref="VVY10:VVY12"/>
    <mergeCell ref="VVZ10:VVZ12"/>
    <mergeCell ref="VWA10:VWA12"/>
    <mergeCell ref="VWB10:VWB12"/>
    <mergeCell ref="VWD10:VWD12"/>
    <mergeCell ref="WBM10:WBM12"/>
    <mergeCell ref="WBN10:WBN12"/>
    <mergeCell ref="WBO10:WBO12"/>
    <mergeCell ref="WBP10:WBP12"/>
    <mergeCell ref="WCD10:WCD12"/>
    <mergeCell ref="WCE10:WCE12"/>
    <mergeCell ref="WCF10:WCF12"/>
    <mergeCell ref="WCG10:WCG12"/>
    <mergeCell ref="WCI10:WCI12"/>
    <mergeCell ref="WAP10:WAP12"/>
    <mergeCell ref="WAQ10:WAQ12"/>
    <mergeCell ref="WAR10:WAR12"/>
    <mergeCell ref="WAS10:WAS12"/>
    <mergeCell ref="WBG10:WBG12"/>
    <mergeCell ref="WBH10:WBH12"/>
    <mergeCell ref="WBI10:WBI12"/>
    <mergeCell ref="WBJ10:WBJ12"/>
    <mergeCell ref="WBL10:WBL12"/>
    <mergeCell ref="VZS10:VZS12"/>
    <mergeCell ref="VZT10:VZT12"/>
    <mergeCell ref="VZU10:VZU12"/>
    <mergeCell ref="VZV10:VZV12"/>
    <mergeCell ref="WAJ10:WAJ12"/>
    <mergeCell ref="WAK10:WAK12"/>
    <mergeCell ref="WAL10:WAL12"/>
    <mergeCell ref="WAM10:WAM12"/>
    <mergeCell ref="WAO10:WAO12"/>
    <mergeCell ref="VYV10:VYV12"/>
    <mergeCell ref="VYW10:VYW12"/>
    <mergeCell ref="VYX10:VYX12"/>
    <mergeCell ref="VYY10:VYY12"/>
    <mergeCell ref="VZM10:VZM12"/>
    <mergeCell ref="VZN10:VZN12"/>
    <mergeCell ref="VZO10:VZO12"/>
    <mergeCell ref="VZP10:VZP12"/>
    <mergeCell ref="VZR10:VZR12"/>
    <mergeCell ref="WFA10:WFA12"/>
    <mergeCell ref="WFB10:WFB12"/>
    <mergeCell ref="WFC10:WFC12"/>
    <mergeCell ref="WFD10:WFD12"/>
    <mergeCell ref="WFR10:WFR12"/>
    <mergeCell ref="WFS10:WFS12"/>
    <mergeCell ref="WFT10:WFT12"/>
    <mergeCell ref="WFU10:WFU12"/>
    <mergeCell ref="WFW10:WFW12"/>
    <mergeCell ref="WED10:WED12"/>
    <mergeCell ref="WEE10:WEE12"/>
    <mergeCell ref="WEF10:WEF12"/>
    <mergeCell ref="WEG10:WEG12"/>
    <mergeCell ref="WEU10:WEU12"/>
    <mergeCell ref="WEV10:WEV12"/>
    <mergeCell ref="WEW10:WEW12"/>
    <mergeCell ref="WEX10:WEX12"/>
    <mergeCell ref="WEZ10:WEZ12"/>
    <mergeCell ref="WDG10:WDG12"/>
    <mergeCell ref="WDH10:WDH12"/>
    <mergeCell ref="WDI10:WDI12"/>
    <mergeCell ref="WDJ10:WDJ12"/>
    <mergeCell ref="WDX10:WDX12"/>
    <mergeCell ref="WDY10:WDY12"/>
    <mergeCell ref="WDZ10:WDZ12"/>
    <mergeCell ref="WEA10:WEA12"/>
    <mergeCell ref="WEC10:WEC12"/>
    <mergeCell ref="WCJ10:WCJ12"/>
    <mergeCell ref="WCK10:WCK12"/>
    <mergeCell ref="WCL10:WCL12"/>
    <mergeCell ref="WCM10:WCM12"/>
    <mergeCell ref="WDA10:WDA12"/>
    <mergeCell ref="WDB10:WDB12"/>
    <mergeCell ref="WDC10:WDC12"/>
    <mergeCell ref="WDD10:WDD12"/>
    <mergeCell ref="WDF10:WDF12"/>
    <mergeCell ref="WIO10:WIO12"/>
    <mergeCell ref="WIP10:WIP12"/>
    <mergeCell ref="WIQ10:WIQ12"/>
    <mergeCell ref="WIR10:WIR12"/>
    <mergeCell ref="WJF10:WJF12"/>
    <mergeCell ref="WJG10:WJG12"/>
    <mergeCell ref="WJH10:WJH12"/>
    <mergeCell ref="WJI10:WJI12"/>
    <mergeCell ref="WJK10:WJK12"/>
    <mergeCell ref="WHR10:WHR12"/>
    <mergeCell ref="WHS10:WHS12"/>
    <mergeCell ref="WHT10:WHT12"/>
    <mergeCell ref="WHU10:WHU12"/>
    <mergeCell ref="WII10:WII12"/>
    <mergeCell ref="WIJ10:WIJ12"/>
    <mergeCell ref="WIK10:WIK12"/>
    <mergeCell ref="WIL10:WIL12"/>
    <mergeCell ref="WIN10:WIN12"/>
    <mergeCell ref="WGU10:WGU12"/>
    <mergeCell ref="WGV10:WGV12"/>
    <mergeCell ref="WGW10:WGW12"/>
    <mergeCell ref="WGX10:WGX12"/>
    <mergeCell ref="WHL10:WHL12"/>
    <mergeCell ref="WHM10:WHM12"/>
    <mergeCell ref="WHN10:WHN12"/>
    <mergeCell ref="WHO10:WHO12"/>
    <mergeCell ref="WHQ10:WHQ12"/>
    <mergeCell ref="WFX10:WFX12"/>
    <mergeCell ref="WFY10:WFY12"/>
    <mergeCell ref="WFZ10:WFZ12"/>
    <mergeCell ref="WGA10:WGA12"/>
    <mergeCell ref="WGO10:WGO12"/>
    <mergeCell ref="WGP10:WGP12"/>
    <mergeCell ref="WGQ10:WGQ12"/>
    <mergeCell ref="WGR10:WGR12"/>
    <mergeCell ref="WGT10:WGT12"/>
    <mergeCell ref="WMC10:WMC12"/>
    <mergeCell ref="WMD10:WMD12"/>
    <mergeCell ref="WME10:WME12"/>
    <mergeCell ref="WMF10:WMF12"/>
    <mergeCell ref="WMT10:WMT12"/>
    <mergeCell ref="WMU10:WMU12"/>
    <mergeCell ref="WMV10:WMV12"/>
    <mergeCell ref="WMW10:WMW12"/>
    <mergeCell ref="WMY10:WMY12"/>
    <mergeCell ref="WLF10:WLF12"/>
    <mergeCell ref="WLG10:WLG12"/>
    <mergeCell ref="WLH10:WLH12"/>
    <mergeCell ref="WLI10:WLI12"/>
    <mergeCell ref="WLW10:WLW12"/>
    <mergeCell ref="WLX10:WLX12"/>
    <mergeCell ref="WLY10:WLY12"/>
    <mergeCell ref="WLZ10:WLZ12"/>
    <mergeCell ref="WMB10:WMB12"/>
    <mergeCell ref="WKI10:WKI12"/>
    <mergeCell ref="WKJ10:WKJ12"/>
    <mergeCell ref="WKK10:WKK12"/>
    <mergeCell ref="WKL10:WKL12"/>
    <mergeCell ref="WKZ10:WKZ12"/>
    <mergeCell ref="WLA10:WLA12"/>
    <mergeCell ref="WLB10:WLB12"/>
    <mergeCell ref="WLC10:WLC12"/>
    <mergeCell ref="WLE10:WLE12"/>
    <mergeCell ref="WJL10:WJL12"/>
    <mergeCell ref="WJM10:WJM12"/>
    <mergeCell ref="WJN10:WJN12"/>
    <mergeCell ref="WJO10:WJO12"/>
    <mergeCell ref="WKC10:WKC12"/>
    <mergeCell ref="WKD10:WKD12"/>
    <mergeCell ref="WKE10:WKE12"/>
    <mergeCell ref="WKF10:WKF12"/>
    <mergeCell ref="WKH10:WKH12"/>
    <mergeCell ref="WPQ10:WPQ12"/>
    <mergeCell ref="WPR10:WPR12"/>
    <mergeCell ref="WPS10:WPS12"/>
    <mergeCell ref="WPT10:WPT12"/>
    <mergeCell ref="WQH10:WQH12"/>
    <mergeCell ref="WQI10:WQI12"/>
    <mergeCell ref="WQJ10:WQJ12"/>
    <mergeCell ref="WQK10:WQK12"/>
    <mergeCell ref="WQM10:WQM12"/>
    <mergeCell ref="WOT10:WOT12"/>
    <mergeCell ref="WOU10:WOU12"/>
    <mergeCell ref="WOV10:WOV12"/>
    <mergeCell ref="WOW10:WOW12"/>
    <mergeCell ref="WPK10:WPK12"/>
    <mergeCell ref="WPL10:WPL12"/>
    <mergeCell ref="WPM10:WPM12"/>
    <mergeCell ref="WPN10:WPN12"/>
    <mergeCell ref="WPP10:WPP12"/>
    <mergeCell ref="WNW10:WNW12"/>
    <mergeCell ref="WNX10:WNX12"/>
    <mergeCell ref="WNY10:WNY12"/>
    <mergeCell ref="WNZ10:WNZ12"/>
    <mergeCell ref="WON10:WON12"/>
    <mergeCell ref="WOO10:WOO12"/>
    <mergeCell ref="WOP10:WOP12"/>
    <mergeCell ref="WOQ10:WOQ12"/>
    <mergeCell ref="WOS10:WOS12"/>
    <mergeCell ref="WMZ10:WMZ12"/>
    <mergeCell ref="WNA10:WNA12"/>
    <mergeCell ref="WNB10:WNB12"/>
    <mergeCell ref="WNC10:WNC12"/>
    <mergeCell ref="WNQ10:WNQ12"/>
    <mergeCell ref="WNR10:WNR12"/>
    <mergeCell ref="WNS10:WNS12"/>
    <mergeCell ref="WNT10:WNT12"/>
    <mergeCell ref="WNV10:WNV12"/>
    <mergeCell ref="WTE10:WTE12"/>
    <mergeCell ref="WTF10:WTF12"/>
    <mergeCell ref="WTG10:WTG12"/>
    <mergeCell ref="WTH10:WTH12"/>
    <mergeCell ref="WTV10:WTV12"/>
    <mergeCell ref="WTW10:WTW12"/>
    <mergeCell ref="WTX10:WTX12"/>
    <mergeCell ref="WTY10:WTY12"/>
    <mergeCell ref="WUA10:WUA12"/>
    <mergeCell ref="WSH10:WSH12"/>
    <mergeCell ref="WSI10:WSI12"/>
    <mergeCell ref="WSJ10:WSJ12"/>
    <mergeCell ref="WSK10:WSK12"/>
    <mergeCell ref="WSY10:WSY12"/>
    <mergeCell ref="WSZ10:WSZ12"/>
    <mergeCell ref="WTA10:WTA12"/>
    <mergeCell ref="WTB10:WTB12"/>
    <mergeCell ref="WTD10:WTD12"/>
    <mergeCell ref="WRK10:WRK12"/>
    <mergeCell ref="WRL10:WRL12"/>
    <mergeCell ref="WRM10:WRM12"/>
    <mergeCell ref="WRN10:WRN12"/>
    <mergeCell ref="WSB10:WSB12"/>
    <mergeCell ref="WSC10:WSC12"/>
    <mergeCell ref="WSD10:WSD12"/>
    <mergeCell ref="WSE10:WSE12"/>
    <mergeCell ref="WSG10:WSG12"/>
    <mergeCell ref="WQN10:WQN12"/>
    <mergeCell ref="WQO10:WQO12"/>
    <mergeCell ref="WQP10:WQP12"/>
    <mergeCell ref="WQQ10:WQQ12"/>
    <mergeCell ref="WRE10:WRE12"/>
    <mergeCell ref="WRF10:WRF12"/>
    <mergeCell ref="WRG10:WRG12"/>
    <mergeCell ref="WRH10:WRH12"/>
    <mergeCell ref="WRJ10:WRJ12"/>
    <mergeCell ref="WYL10:WYL12"/>
    <mergeCell ref="WWS10:WWS12"/>
    <mergeCell ref="WWT10:WWT12"/>
    <mergeCell ref="WWU10:WWU12"/>
    <mergeCell ref="WWV10:WWV12"/>
    <mergeCell ref="WXJ10:WXJ12"/>
    <mergeCell ref="WXK10:WXK12"/>
    <mergeCell ref="WXL10:WXL12"/>
    <mergeCell ref="WXM10:WXM12"/>
    <mergeCell ref="WXO10:WXO12"/>
    <mergeCell ref="WVV10:WVV12"/>
    <mergeCell ref="WVW10:WVW12"/>
    <mergeCell ref="WVX10:WVX12"/>
    <mergeCell ref="WVY10:WVY12"/>
    <mergeCell ref="WWM10:WWM12"/>
    <mergeCell ref="WWN10:WWN12"/>
    <mergeCell ref="WWO10:WWO12"/>
    <mergeCell ref="WWP10:WWP12"/>
    <mergeCell ref="WWR10:WWR12"/>
    <mergeCell ref="WUY10:WUY12"/>
    <mergeCell ref="WUZ10:WUZ12"/>
    <mergeCell ref="WVA10:WVA12"/>
    <mergeCell ref="WVB10:WVB12"/>
    <mergeCell ref="WVP10:WVP12"/>
    <mergeCell ref="WVQ10:WVQ12"/>
    <mergeCell ref="WVR10:WVR12"/>
    <mergeCell ref="WVS10:WVS12"/>
    <mergeCell ref="WVU10:WVU12"/>
    <mergeCell ref="WUB10:WUB12"/>
    <mergeCell ref="WUC10:WUC12"/>
    <mergeCell ref="WUD10:WUD12"/>
    <mergeCell ref="WUE10:WUE12"/>
    <mergeCell ref="WUS10:WUS12"/>
    <mergeCell ref="WUT10:WUT12"/>
    <mergeCell ref="WUU10:WUU12"/>
    <mergeCell ref="WUV10:WUV12"/>
    <mergeCell ref="WUX10:WUX12"/>
    <mergeCell ref="XDR10:XDR12"/>
    <mergeCell ref="GA13:GA15"/>
    <mergeCell ref="GO13:GO15"/>
    <mergeCell ref="GP13:GP15"/>
    <mergeCell ref="GQ13:GQ15"/>
    <mergeCell ref="GR13:GR15"/>
    <mergeCell ref="XDT10:XDT12"/>
    <mergeCell ref="XCA10:XCA12"/>
    <mergeCell ref="XCB10:XCB12"/>
    <mergeCell ref="XCC10:XCC12"/>
    <mergeCell ref="XCD10:XCD12"/>
    <mergeCell ref="XCR10:XCR12"/>
    <mergeCell ref="XCS10:XCS12"/>
    <mergeCell ref="XCT10:XCT12"/>
    <mergeCell ref="XCU10:XCU12"/>
    <mergeCell ref="XCW10:XCW12"/>
    <mergeCell ref="XBD10:XBD12"/>
    <mergeCell ref="XBE10:XBE12"/>
    <mergeCell ref="XBF10:XBF12"/>
    <mergeCell ref="XBG10:XBG12"/>
    <mergeCell ref="FB13:FB15"/>
    <mergeCell ref="FC13:FC15"/>
    <mergeCell ref="FD13:FD15"/>
    <mergeCell ref="FR13:FR15"/>
    <mergeCell ref="XBU10:XBU12"/>
    <mergeCell ref="XBV10:XBV12"/>
    <mergeCell ref="XBW10:XBW12"/>
    <mergeCell ref="XBX10:XBX12"/>
    <mergeCell ref="XBZ10:XBZ12"/>
    <mergeCell ref="XAG10:XAG12"/>
    <mergeCell ref="XAH10:XAH12"/>
    <mergeCell ref="XAI10:XAI12"/>
    <mergeCell ref="XAJ10:XAJ12"/>
    <mergeCell ref="XAX10:XAX12"/>
    <mergeCell ref="XAY10:XAY12"/>
    <mergeCell ref="XAZ10:XAZ12"/>
    <mergeCell ref="XBA10:XBA12"/>
    <mergeCell ref="XBC10:XBC12"/>
    <mergeCell ref="WZJ10:WZJ12"/>
    <mergeCell ref="WZK10:WZK12"/>
    <mergeCell ref="WZL10:WZL12"/>
    <mergeCell ref="WZM10:WZM12"/>
    <mergeCell ref="XAA10:XAA12"/>
    <mergeCell ref="XAB10:XAB12"/>
    <mergeCell ref="XAC10:XAC12"/>
    <mergeCell ref="XAD10:XAD12"/>
    <mergeCell ref="XAF10:XAF12"/>
    <mergeCell ref="WYM10:WYM12"/>
    <mergeCell ref="WYN10:WYN12"/>
    <mergeCell ref="WYO10:WYO12"/>
    <mergeCell ref="WYP10:WYP12"/>
    <mergeCell ref="WZD10:WZD12"/>
    <mergeCell ref="WZE10:WZE12"/>
    <mergeCell ref="WZF10:WZF12"/>
    <mergeCell ref="WZG10:WZG12"/>
    <mergeCell ref="WZI10:WZI12"/>
    <mergeCell ref="WXP10:WXP12"/>
    <mergeCell ref="WXQ10:WXQ12"/>
    <mergeCell ref="WXR10:WXR12"/>
    <mergeCell ref="WXS10:WXS12"/>
    <mergeCell ref="WYG10:WYG12"/>
    <mergeCell ref="WYH10:WYH12"/>
    <mergeCell ref="WYI10:WYI12"/>
    <mergeCell ref="WYJ10:WYJ12"/>
    <mergeCell ref="JF13:JF15"/>
    <mergeCell ref="JG13:JG15"/>
    <mergeCell ref="JH13:JH15"/>
    <mergeCell ref="JI13:JI15"/>
    <mergeCell ref="JK13:JK15"/>
    <mergeCell ref="JL13:JL15"/>
    <mergeCell ref="XER10:XER12"/>
    <mergeCell ref="XES10:XES12"/>
    <mergeCell ref="XET10:XET12"/>
    <mergeCell ref="XEU10:XEU12"/>
    <mergeCell ref="T13:T15"/>
    <mergeCell ref="U13:U15"/>
    <mergeCell ref="V13:V15"/>
    <mergeCell ref="AJ13:AJ15"/>
    <mergeCell ref="AK13:AK15"/>
    <mergeCell ref="AL13:AL15"/>
    <mergeCell ref="AM13:AM15"/>
    <mergeCell ref="AO13:AO15"/>
    <mergeCell ref="AP13:AP15"/>
    <mergeCell ref="AQ13:AQ15"/>
    <mergeCell ref="AR13:AR15"/>
    <mergeCell ref="AS13:AS15"/>
    <mergeCell ref="BG13:BG15"/>
    <mergeCell ref="BH13:BH15"/>
    <mergeCell ref="BI13:BI15"/>
    <mergeCell ref="BJ13:BJ15"/>
    <mergeCell ref="BL13:BL15"/>
    <mergeCell ref="BM13:BM15"/>
    <mergeCell ref="XDU10:XDU12"/>
    <mergeCell ref="XDV10:XDV12"/>
    <mergeCell ref="XDW10:XDW12"/>
    <mergeCell ref="XDX10:XDX12"/>
    <mergeCell ref="XEL10:XEL12"/>
    <mergeCell ref="XEM10:XEM12"/>
    <mergeCell ref="XEN10:XEN12"/>
    <mergeCell ref="XEO10:XEO12"/>
    <mergeCell ref="XEQ10:XEQ12"/>
    <mergeCell ref="XCX10:XCX12"/>
    <mergeCell ref="XCY10:XCY12"/>
    <mergeCell ref="XCZ10:XCZ12"/>
    <mergeCell ref="XDA10:XDA12"/>
    <mergeCell ref="XDO10:XDO12"/>
    <mergeCell ref="XDP10:XDP12"/>
    <mergeCell ref="XDQ10:XDQ12"/>
    <mergeCell ref="HS13:HS15"/>
    <mergeCell ref="HT13:HT15"/>
    <mergeCell ref="HU13:HU15"/>
    <mergeCell ref="II13:II15"/>
    <mergeCell ref="IJ13:IJ15"/>
    <mergeCell ref="IK13:IK15"/>
    <mergeCell ref="IL13:IL15"/>
    <mergeCell ref="IN13:IN15"/>
    <mergeCell ref="IO13:IO15"/>
    <mergeCell ref="GV13:GV15"/>
    <mergeCell ref="GW13:GW15"/>
    <mergeCell ref="GX13:GX15"/>
    <mergeCell ref="HL13:HL15"/>
    <mergeCell ref="HM13:HM15"/>
    <mergeCell ref="HN13:HN15"/>
    <mergeCell ref="HO13:HO15"/>
    <mergeCell ref="HQ13:HQ15"/>
    <mergeCell ref="HR13:HR15"/>
    <mergeCell ref="FY13:FY15"/>
    <mergeCell ref="FZ13:FZ15"/>
    <mergeCell ref="IP13:IP15"/>
    <mergeCell ref="NX13:NX15"/>
    <mergeCell ref="NY13:NY15"/>
    <mergeCell ref="NZ13:NZ15"/>
    <mergeCell ref="ON13:ON15"/>
    <mergeCell ref="OO13:OO15"/>
    <mergeCell ref="OP13:OP15"/>
    <mergeCell ref="OQ13:OQ15"/>
    <mergeCell ref="OS13:OS15"/>
    <mergeCell ref="OT13:OT15"/>
    <mergeCell ref="NA13:NA15"/>
    <mergeCell ref="NB13:NB15"/>
    <mergeCell ref="NC13:NC15"/>
    <mergeCell ref="NQ13:NQ15"/>
    <mergeCell ref="NR13:NR15"/>
    <mergeCell ref="NS13:NS15"/>
    <mergeCell ref="NT13:NT15"/>
    <mergeCell ref="NV13:NV15"/>
    <mergeCell ref="NW13:NW15"/>
    <mergeCell ref="MD13:MD15"/>
    <mergeCell ref="ME13:ME15"/>
    <mergeCell ref="MF13:MF15"/>
    <mergeCell ref="MT13:MT15"/>
    <mergeCell ref="MU13:MU15"/>
    <mergeCell ref="MV13:MV15"/>
    <mergeCell ref="MW13:MW15"/>
    <mergeCell ref="MY13:MY15"/>
    <mergeCell ref="MZ13:MZ15"/>
    <mergeCell ref="GT13:GT15"/>
    <mergeCell ref="GU13:GU15"/>
    <mergeCell ref="FS13:FS15"/>
    <mergeCell ref="FT13:FT15"/>
    <mergeCell ref="FU13:FU15"/>
    <mergeCell ref="FW13:FW15"/>
    <mergeCell ref="FX13:FX15"/>
    <mergeCell ref="LG13:LG15"/>
    <mergeCell ref="LH13:LH15"/>
    <mergeCell ref="LI13:LI15"/>
    <mergeCell ref="LW13:LW15"/>
    <mergeCell ref="LX13:LX15"/>
    <mergeCell ref="LY13:LY15"/>
    <mergeCell ref="LZ13:LZ15"/>
    <mergeCell ref="MB13:MB15"/>
    <mergeCell ref="MC13:MC15"/>
    <mergeCell ref="KJ13:KJ15"/>
    <mergeCell ref="KK13:KK15"/>
    <mergeCell ref="KL13:KL15"/>
    <mergeCell ref="KZ13:KZ15"/>
    <mergeCell ref="LA13:LA15"/>
    <mergeCell ref="LB13:LB15"/>
    <mergeCell ref="LC13:LC15"/>
    <mergeCell ref="LE13:LE15"/>
    <mergeCell ref="LF13:LF15"/>
    <mergeCell ref="JM13:JM15"/>
    <mergeCell ref="JN13:JN15"/>
    <mergeCell ref="JO13:JO15"/>
    <mergeCell ref="KC13:KC15"/>
    <mergeCell ref="KD13:KD15"/>
    <mergeCell ref="KE13:KE15"/>
    <mergeCell ref="KF13:KF15"/>
    <mergeCell ref="KH13:KH15"/>
    <mergeCell ref="KI13:KI15"/>
    <mergeCell ref="IQ13:IQ15"/>
    <mergeCell ref="IR13:IR15"/>
    <mergeCell ref="RL13:RL15"/>
    <mergeCell ref="RM13:RM15"/>
    <mergeCell ref="RN13:RN15"/>
    <mergeCell ref="SB13:SB15"/>
    <mergeCell ref="SC13:SC15"/>
    <mergeCell ref="SD13:SD15"/>
    <mergeCell ref="SE13:SE15"/>
    <mergeCell ref="SG13:SG15"/>
    <mergeCell ref="SH13:SH15"/>
    <mergeCell ref="QO13:QO15"/>
    <mergeCell ref="QP13:QP15"/>
    <mergeCell ref="QQ13:QQ15"/>
    <mergeCell ref="RE13:RE15"/>
    <mergeCell ref="RF13:RF15"/>
    <mergeCell ref="RG13:RG15"/>
    <mergeCell ref="RH13:RH15"/>
    <mergeCell ref="RJ13:RJ15"/>
    <mergeCell ref="RK13:RK15"/>
    <mergeCell ref="PR13:PR15"/>
    <mergeCell ref="PS13:PS15"/>
    <mergeCell ref="PT13:PT15"/>
    <mergeCell ref="QH13:QH15"/>
    <mergeCell ref="QI13:QI15"/>
    <mergeCell ref="QJ13:QJ15"/>
    <mergeCell ref="QK13:QK15"/>
    <mergeCell ref="QM13:QM15"/>
    <mergeCell ref="QN13:QN15"/>
    <mergeCell ref="OU13:OU15"/>
    <mergeCell ref="OV13:OV15"/>
    <mergeCell ref="OW13:OW15"/>
    <mergeCell ref="PK13:PK15"/>
    <mergeCell ref="PL13:PL15"/>
    <mergeCell ref="PM13:PM15"/>
    <mergeCell ref="PN13:PN15"/>
    <mergeCell ref="PP13:PP15"/>
    <mergeCell ref="PQ13:PQ15"/>
    <mergeCell ref="UZ13:UZ15"/>
    <mergeCell ref="VA13:VA15"/>
    <mergeCell ref="VB13:VB15"/>
    <mergeCell ref="VP13:VP15"/>
    <mergeCell ref="VQ13:VQ15"/>
    <mergeCell ref="VR13:VR15"/>
    <mergeCell ref="VS13:VS15"/>
    <mergeCell ref="VU13:VU15"/>
    <mergeCell ref="VV13:VV15"/>
    <mergeCell ref="UC13:UC15"/>
    <mergeCell ref="UD13:UD15"/>
    <mergeCell ref="UE13:UE15"/>
    <mergeCell ref="US13:US15"/>
    <mergeCell ref="UT13:UT15"/>
    <mergeCell ref="UU13:UU15"/>
    <mergeCell ref="UV13:UV15"/>
    <mergeCell ref="UX13:UX15"/>
    <mergeCell ref="UY13:UY15"/>
    <mergeCell ref="TF13:TF15"/>
    <mergeCell ref="TG13:TG15"/>
    <mergeCell ref="TH13:TH15"/>
    <mergeCell ref="TV13:TV15"/>
    <mergeCell ref="TW13:TW15"/>
    <mergeCell ref="TX13:TX15"/>
    <mergeCell ref="TY13:TY15"/>
    <mergeCell ref="UA13:UA15"/>
    <mergeCell ref="UB13:UB15"/>
    <mergeCell ref="SI13:SI15"/>
    <mergeCell ref="SJ13:SJ15"/>
    <mergeCell ref="SK13:SK15"/>
    <mergeCell ref="SY13:SY15"/>
    <mergeCell ref="SZ13:SZ15"/>
    <mergeCell ref="TA13:TA15"/>
    <mergeCell ref="TB13:TB15"/>
    <mergeCell ref="TD13:TD15"/>
    <mergeCell ref="TE13:TE15"/>
    <mergeCell ref="YN13:YN15"/>
    <mergeCell ref="YO13:YO15"/>
    <mergeCell ref="YP13:YP15"/>
    <mergeCell ref="ZD13:ZD15"/>
    <mergeCell ref="ZE13:ZE15"/>
    <mergeCell ref="ZF13:ZF15"/>
    <mergeCell ref="ZG13:ZG15"/>
    <mergeCell ref="ZI13:ZI15"/>
    <mergeCell ref="ZJ13:ZJ15"/>
    <mergeCell ref="XQ13:XQ15"/>
    <mergeCell ref="XR13:XR15"/>
    <mergeCell ref="XS13:XS15"/>
    <mergeCell ref="YG13:YG15"/>
    <mergeCell ref="YH13:YH15"/>
    <mergeCell ref="YI13:YI15"/>
    <mergeCell ref="YJ13:YJ15"/>
    <mergeCell ref="YL13:YL15"/>
    <mergeCell ref="YM13:YM15"/>
    <mergeCell ref="WT13:WT15"/>
    <mergeCell ref="WU13:WU15"/>
    <mergeCell ref="WV13:WV15"/>
    <mergeCell ref="XJ13:XJ15"/>
    <mergeCell ref="XK13:XK15"/>
    <mergeCell ref="XL13:XL15"/>
    <mergeCell ref="XM13:XM15"/>
    <mergeCell ref="XO13:XO15"/>
    <mergeCell ref="XP13:XP15"/>
    <mergeCell ref="VW13:VW15"/>
    <mergeCell ref="VX13:VX15"/>
    <mergeCell ref="VY13:VY15"/>
    <mergeCell ref="WM13:WM15"/>
    <mergeCell ref="WN13:WN15"/>
    <mergeCell ref="WO13:WO15"/>
    <mergeCell ref="WP13:WP15"/>
    <mergeCell ref="WR13:WR15"/>
    <mergeCell ref="WS13:WS15"/>
    <mergeCell ref="ACB13:ACB15"/>
    <mergeCell ref="ACC13:ACC15"/>
    <mergeCell ref="ACD13:ACD15"/>
    <mergeCell ref="ACR13:ACR15"/>
    <mergeCell ref="ACS13:ACS15"/>
    <mergeCell ref="ACT13:ACT15"/>
    <mergeCell ref="ACU13:ACU15"/>
    <mergeCell ref="ACW13:ACW15"/>
    <mergeCell ref="ACX13:ACX15"/>
    <mergeCell ref="ABE13:ABE15"/>
    <mergeCell ref="ABF13:ABF15"/>
    <mergeCell ref="ABG13:ABG15"/>
    <mergeCell ref="ABU13:ABU15"/>
    <mergeCell ref="ABV13:ABV15"/>
    <mergeCell ref="ABW13:ABW15"/>
    <mergeCell ref="ABX13:ABX15"/>
    <mergeCell ref="ABZ13:ABZ15"/>
    <mergeCell ref="ACA13:ACA15"/>
    <mergeCell ref="AAH13:AAH15"/>
    <mergeCell ref="AAI13:AAI15"/>
    <mergeCell ref="AAJ13:AAJ15"/>
    <mergeCell ref="AAX13:AAX15"/>
    <mergeCell ref="AAY13:AAY15"/>
    <mergeCell ref="AAZ13:AAZ15"/>
    <mergeCell ref="ABA13:ABA15"/>
    <mergeCell ref="ABC13:ABC15"/>
    <mergeCell ref="ABD13:ABD15"/>
    <mergeCell ref="ZK13:ZK15"/>
    <mergeCell ref="ZL13:ZL15"/>
    <mergeCell ref="ZM13:ZM15"/>
    <mergeCell ref="AAA13:AAA15"/>
    <mergeCell ref="AAB13:AAB15"/>
    <mergeCell ref="AAC13:AAC15"/>
    <mergeCell ref="AAD13:AAD15"/>
    <mergeCell ref="AAF13:AAF15"/>
    <mergeCell ref="AAG13:AAG15"/>
    <mergeCell ref="AFP13:AFP15"/>
    <mergeCell ref="AFQ13:AFQ15"/>
    <mergeCell ref="AFR13:AFR15"/>
    <mergeCell ref="AGF13:AGF15"/>
    <mergeCell ref="AGG13:AGG15"/>
    <mergeCell ref="AGH13:AGH15"/>
    <mergeCell ref="AGI13:AGI15"/>
    <mergeCell ref="AGK13:AGK15"/>
    <mergeCell ref="AGL13:AGL15"/>
    <mergeCell ref="AES13:AES15"/>
    <mergeCell ref="AET13:AET15"/>
    <mergeCell ref="AEU13:AEU15"/>
    <mergeCell ref="AFI13:AFI15"/>
    <mergeCell ref="AFJ13:AFJ15"/>
    <mergeCell ref="AFK13:AFK15"/>
    <mergeCell ref="AFL13:AFL15"/>
    <mergeCell ref="AFN13:AFN15"/>
    <mergeCell ref="AFO13:AFO15"/>
    <mergeCell ref="ADV13:ADV15"/>
    <mergeCell ref="ADW13:ADW15"/>
    <mergeCell ref="ADX13:ADX15"/>
    <mergeCell ref="AEL13:AEL15"/>
    <mergeCell ref="AEM13:AEM15"/>
    <mergeCell ref="AEN13:AEN15"/>
    <mergeCell ref="AEO13:AEO15"/>
    <mergeCell ref="AEQ13:AEQ15"/>
    <mergeCell ref="AER13:AER15"/>
    <mergeCell ref="ACY13:ACY15"/>
    <mergeCell ref="ACZ13:ACZ15"/>
    <mergeCell ref="ADA13:ADA15"/>
    <mergeCell ref="ADO13:ADO15"/>
    <mergeCell ref="ADP13:ADP15"/>
    <mergeCell ref="ADQ13:ADQ15"/>
    <mergeCell ref="ADR13:ADR15"/>
    <mergeCell ref="ADT13:ADT15"/>
    <mergeCell ref="ADU13:ADU15"/>
    <mergeCell ref="AJD13:AJD15"/>
    <mergeCell ref="AJE13:AJE15"/>
    <mergeCell ref="AJF13:AJF15"/>
    <mergeCell ref="AJT13:AJT15"/>
    <mergeCell ref="AJU13:AJU15"/>
    <mergeCell ref="AJV13:AJV15"/>
    <mergeCell ref="AJW13:AJW15"/>
    <mergeCell ref="AJY13:AJY15"/>
    <mergeCell ref="AJZ13:AJZ15"/>
    <mergeCell ref="AIG13:AIG15"/>
    <mergeCell ref="AIH13:AIH15"/>
    <mergeCell ref="AII13:AII15"/>
    <mergeCell ref="AIW13:AIW15"/>
    <mergeCell ref="AIX13:AIX15"/>
    <mergeCell ref="AIY13:AIY15"/>
    <mergeCell ref="AIZ13:AIZ15"/>
    <mergeCell ref="AJB13:AJB15"/>
    <mergeCell ref="AJC13:AJC15"/>
    <mergeCell ref="AHJ13:AHJ15"/>
    <mergeCell ref="AHK13:AHK15"/>
    <mergeCell ref="AHL13:AHL15"/>
    <mergeCell ref="AHZ13:AHZ15"/>
    <mergeCell ref="AIA13:AIA15"/>
    <mergeCell ref="AIB13:AIB15"/>
    <mergeCell ref="AIC13:AIC15"/>
    <mergeCell ref="AIE13:AIE15"/>
    <mergeCell ref="AIF13:AIF15"/>
    <mergeCell ref="AGM13:AGM15"/>
    <mergeCell ref="AGN13:AGN15"/>
    <mergeCell ref="AGO13:AGO15"/>
    <mergeCell ref="AHC13:AHC15"/>
    <mergeCell ref="AHD13:AHD15"/>
    <mergeCell ref="AHE13:AHE15"/>
    <mergeCell ref="AHF13:AHF15"/>
    <mergeCell ref="AHH13:AHH15"/>
    <mergeCell ref="AHI13:AHI15"/>
    <mergeCell ref="AMR13:AMR15"/>
    <mergeCell ref="AMS13:AMS15"/>
    <mergeCell ref="AMT13:AMT15"/>
    <mergeCell ref="ANH13:ANH15"/>
    <mergeCell ref="ANI13:ANI15"/>
    <mergeCell ref="ANJ13:ANJ15"/>
    <mergeCell ref="ANK13:ANK15"/>
    <mergeCell ref="ANM13:ANM15"/>
    <mergeCell ref="ANN13:ANN15"/>
    <mergeCell ref="ALU13:ALU15"/>
    <mergeCell ref="ALV13:ALV15"/>
    <mergeCell ref="ALW13:ALW15"/>
    <mergeCell ref="AMK13:AMK15"/>
    <mergeCell ref="AML13:AML15"/>
    <mergeCell ref="AMM13:AMM15"/>
    <mergeCell ref="AMN13:AMN15"/>
    <mergeCell ref="AMP13:AMP15"/>
    <mergeCell ref="AMQ13:AMQ15"/>
    <mergeCell ref="AKX13:AKX15"/>
    <mergeCell ref="AKY13:AKY15"/>
    <mergeCell ref="AKZ13:AKZ15"/>
    <mergeCell ref="ALN13:ALN15"/>
    <mergeCell ref="ALO13:ALO15"/>
    <mergeCell ref="ALP13:ALP15"/>
    <mergeCell ref="ALQ13:ALQ15"/>
    <mergeCell ref="ALS13:ALS15"/>
    <mergeCell ref="ALT13:ALT15"/>
    <mergeCell ref="AKA13:AKA15"/>
    <mergeCell ref="AKB13:AKB15"/>
    <mergeCell ref="AKC13:AKC15"/>
    <mergeCell ref="AKQ13:AKQ15"/>
    <mergeCell ref="AKR13:AKR15"/>
    <mergeCell ref="AKS13:AKS15"/>
    <mergeCell ref="AKT13:AKT15"/>
    <mergeCell ref="AKV13:AKV15"/>
    <mergeCell ref="AKW13:AKW15"/>
    <mergeCell ref="AQF13:AQF15"/>
    <mergeCell ref="AQG13:AQG15"/>
    <mergeCell ref="AQH13:AQH15"/>
    <mergeCell ref="AQV13:AQV15"/>
    <mergeCell ref="AQW13:AQW15"/>
    <mergeCell ref="AQX13:AQX15"/>
    <mergeCell ref="AQY13:AQY15"/>
    <mergeCell ref="ARA13:ARA15"/>
    <mergeCell ref="ARB13:ARB15"/>
    <mergeCell ref="API13:API15"/>
    <mergeCell ref="APJ13:APJ15"/>
    <mergeCell ref="APK13:APK15"/>
    <mergeCell ref="APY13:APY15"/>
    <mergeCell ref="APZ13:APZ15"/>
    <mergeCell ref="AQA13:AQA15"/>
    <mergeCell ref="AQB13:AQB15"/>
    <mergeCell ref="AQD13:AQD15"/>
    <mergeCell ref="AQE13:AQE15"/>
    <mergeCell ref="AOL13:AOL15"/>
    <mergeCell ref="AOM13:AOM15"/>
    <mergeCell ref="AON13:AON15"/>
    <mergeCell ref="APB13:APB15"/>
    <mergeCell ref="APC13:APC15"/>
    <mergeCell ref="APD13:APD15"/>
    <mergeCell ref="APE13:APE15"/>
    <mergeCell ref="APG13:APG15"/>
    <mergeCell ref="APH13:APH15"/>
    <mergeCell ref="ANO13:ANO15"/>
    <mergeCell ref="ANP13:ANP15"/>
    <mergeCell ref="ANQ13:ANQ15"/>
    <mergeCell ref="AOE13:AOE15"/>
    <mergeCell ref="AOF13:AOF15"/>
    <mergeCell ref="AOG13:AOG15"/>
    <mergeCell ref="AOH13:AOH15"/>
    <mergeCell ref="AOJ13:AOJ15"/>
    <mergeCell ref="AOK13:AOK15"/>
    <mergeCell ref="ATT13:ATT15"/>
    <mergeCell ref="ATU13:ATU15"/>
    <mergeCell ref="ATV13:ATV15"/>
    <mergeCell ref="AUJ13:AUJ15"/>
    <mergeCell ref="AUK13:AUK15"/>
    <mergeCell ref="AUL13:AUL15"/>
    <mergeCell ref="AUM13:AUM15"/>
    <mergeCell ref="AUO13:AUO15"/>
    <mergeCell ref="AUP13:AUP15"/>
    <mergeCell ref="ASW13:ASW15"/>
    <mergeCell ref="ASX13:ASX15"/>
    <mergeCell ref="ASY13:ASY15"/>
    <mergeCell ref="ATM13:ATM15"/>
    <mergeCell ref="ATN13:ATN15"/>
    <mergeCell ref="ATO13:ATO15"/>
    <mergeCell ref="ATP13:ATP15"/>
    <mergeCell ref="ATR13:ATR15"/>
    <mergeCell ref="ATS13:ATS15"/>
    <mergeCell ref="ARZ13:ARZ15"/>
    <mergeCell ref="ASA13:ASA15"/>
    <mergeCell ref="ASB13:ASB15"/>
    <mergeCell ref="ASP13:ASP15"/>
    <mergeCell ref="ASQ13:ASQ15"/>
    <mergeCell ref="ASR13:ASR15"/>
    <mergeCell ref="ASS13:ASS15"/>
    <mergeCell ref="ASU13:ASU15"/>
    <mergeCell ref="ASV13:ASV15"/>
    <mergeCell ref="ARC13:ARC15"/>
    <mergeCell ref="ARD13:ARD15"/>
    <mergeCell ref="ARE13:ARE15"/>
    <mergeCell ref="ARS13:ARS15"/>
    <mergeCell ref="ART13:ART15"/>
    <mergeCell ref="ARU13:ARU15"/>
    <mergeCell ref="ARV13:ARV15"/>
    <mergeCell ref="ARX13:ARX15"/>
    <mergeCell ref="ARY13:ARY15"/>
    <mergeCell ref="AXH13:AXH15"/>
    <mergeCell ref="AXI13:AXI15"/>
    <mergeCell ref="AXJ13:AXJ15"/>
    <mergeCell ref="AXX13:AXX15"/>
    <mergeCell ref="AXY13:AXY15"/>
    <mergeCell ref="AXZ13:AXZ15"/>
    <mergeCell ref="AYA13:AYA15"/>
    <mergeCell ref="AYC13:AYC15"/>
    <mergeCell ref="AYD13:AYD15"/>
    <mergeCell ref="AWK13:AWK15"/>
    <mergeCell ref="AWL13:AWL15"/>
    <mergeCell ref="AWM13:AWM15"/>
    <mergeCell ref="AXA13:AXA15"/>
    <mergeCell ref="AXB13:AXB15"/>
    <mergeCell ref="AXC13:AXC15"/>
    <mergeCell ref="AXD13:AXD15"/>
    <mergeCell ref="AXF13:AXF15"/>
    <mergeCell ref="AXG13:AXG15"/>
    <mergeCell ref="AVN13:AVN15"/>
    <mergeCell ref="AVO13:AVO15"/>
    <mergeCell ref="AVP13:AVP15"/>
    <mergeCell ref="AWD13:AWD15"/>
    <mergeCell ref="AWE13:AWE15"/>
    <mergeCell ref="AWF13:AWF15"/>
    <mergeCell ref="AWG13:AWG15"/>
    <mergeCell ref="AWI13:AWI15"/>
    <mergeCell ref="AWJ13:AWJ15"/>
    <mergeCell ref="AUQ13:AUQ15"/>
    <mergeCell ref="AUR13:AUR15"/>
    <mergeCell ref="AUS13:AUS15"/>
    <mergeCell ref="AVG13:AVG15"/>
    <mergeCell ref="AVH13:AVH15"/>
    <mergeCell ref="AVI13:AVI15"/>
    <mergeCell ref="AVJ13:AVJ15"/>
    <mergeCell ref="AVL13:AVL15"/>
    <mergeCell ref="AVM13:AVM15"/>
    <mergeCell ref="BAV13:BAV15"/>
    <mergeCell ref="BAW13:BAW15"/>
    <mergeCell ref="BAX13:BAX15"/>
    <mergeCell ref="BBL13:BBL15"/>
    <mergeCell ref="BBM13:BBM15"/>
    <mergeCell ref="BBN13:BBN15"/>
    <mergeCell ref="BBO13:BBO15"/>
    <mergeCell ref="BBQ13:BBQ15"/>
    <mergeCell ref="BBR13:BBR15"/>
    <mergeCell ref="AZY13:AZY15"/>
    <mergeCell ref="AZZ13:AZZ15"/>
    <mergeCell ref="BAA13:BAA15"/>
    <mergeCell ref="BAO13:BAO15"/>
    <mergeCell ref="BAP13:BAP15"/>
    <mergeCell ref="BAQ13:BAQ15"/>
    <mergeCell ref="BAR13:BAR15"/>
    <mergeCell ref="BAT13:BAT15"/>
    <mergeCell ref="BAU13:BAU15"/>
    <mergeCell ref="AZB13:AZB15"/>
    <mergeCell ref="AZC13:AZC15"/>
    <mergeCell ref="AZD13:AZD15"/>
    <mergeCell ref="AZR13:AZR15"/>
    <mergeCell ref="AZS13:AZS15"/>
    <mergeCell ref="AZT13:AZT15"/>
    <mergeCell ref="AZU13:AZU15"/>
    <mergeCell ref="AZW13:AZW15"/>
    <mergeCell ref="AZX13:AZX15"/>
    <mergeCell ref="AYE13:AYE15"/>
    <mergeCell ref="AYF13:AYF15"/>
    <mergeCell ref="AYG13:AYG15"/>
    <mergeCell ref="AYU13:AYU15"/>
    <mergeCell ref="AYV13:AYV15"/>
    <mergeCell ref="AYW13:AYW15"/>
    <mergeCell ref="AYX13:AYX15"/>
    <mergeCell ref="AYZ13:AYZ15"/>
    <mergeCell ref="AZA13:AZA15"/>
    <mergeCell ref="BEJ13:BEJ15"/>
    <mergeCell ref="BEK13:BEK15"/>
    <mergeCell ref="BEL13:BEL15"/>
    <mergeCell ref="BEZ13:BEZ15"/>
    <mergeCell ref="BFA13:BFA15"/>
    <mergeCell ref="BFB13:BFB15"/>
    <mergeCell ref="BFC13:BFC15"/>
    <mergeCell ref="BFE13:BFE15"/>
    <mergeCell ref="BFF13:BFF15"/>
    <mergeCell ref="BDM13:BDM15"/>
    <mergeCell ref="BDN13:BDN15"/>
    <mergeCell ref="BDO13:BDO15"/>
    <mergeCell ref="BEC13:BEC15"/>
    <mergeCell ref="BED13:BED15"/>
    <mergeCell ref="BEE13:BEE15"/>
    <mergeCell ref="BEF13:BEF15"/>
    <mergeCell ref="BEH13:BEH15"/>
    <mergeCell ref="BEI13:BEI15"/>
    <mergeCell ref="BCP13:BCP15"/>
    <mergeCell ref="BCQ13:BCQ15"/>
    <mergeCell ref="BCR13:BCR15"/>
    <mergeCell ref="BDF13:BDF15"/>
    <mergeCell ref="BDG13:BDG15"/>
    <mergeCell ref="BDH13:BDH15"/>
    <mergeCell ref="BDI13:BDI15"/>
    <mergeCell ref="BDK13:BDK15"/>
    <mergeCell ref="BDL13:BDL15"/>
    <mergeCell ref="BBS13:BBS15"/>
    <mergeCell ref="BBT13:BBT15"/>
    <mergeCell ref="BBU13:BBU15"/>
    <mergeCell ref="BCI13:BCI15"/>
    <mergeCell ref="BCJ13:BCJ15"/>
    <mergeCell ref="BCK13:BCK15"/>
    <mergeCell ref="BCL13:BCL15"/>
    <mergeCell ref="BCN13:BCN15"/>
    <mergeCell ref="BCO13:BCO15"/>
    <mergeCell ref="BHX13:BHX15"/>
    <mergeCell ref="BHY13:BHY15"/>
    <mergeCell ref="BHZ13:BHZ15"/>
    <mergeCell ref="BIN13:BIN15"/>
    <mergeCell ref="BIO13:BIO15"/>
    <mergeCell ref="BIP13:BIP15"/>
    <mergeCell ref="BIQ13:BIQ15"/>
    <mergeCell ref="BIS13:BIS15"/>
    <mergeCell ref="BIT13:BIT15"/>
    <mergeCell ref="BHA13:BHA15"/>
    <mergeCell ref="BHB13:BHB15"/>
    <mergeCell ref="BHC13:BHC15"/>
    <mergeCell ref="BHQ13:BHQ15"/>
    <mergeCell ref="BHR13:BHR15"/>
    <mergeCell ref="BHS13:BHS15"/>
    <mergeCell ref="BHT13:BHT15"/>
    <mergeCell ref="BHV13:BHV15"/>
    <mergeCell ref="BHW13:BHW15"/>
    <mergeCell ref="BGD13:BGD15"/>
    <mergeCell ref="BGE13:BGE15"/>
    <mergeCell ref="BGF13:BGF15"/>
    <mergeCell ref="BGT13:BGT15"/>
    <mergeCell ref="BGU13:BGU15"/>
    <mergeCell ref="BGV13:BGV15"/>
    <mergeCell ref="BGW13:BGW15"/>
    <mergeCell ref="BGY13:BGY15"/>
    <mergeCell ref="BGZ13:BGZ15"/>
    <mergeCell ref="BFG13:BFG15"/>
    <mergeCell ref="BFH13:BFH15"/>
    <mergeCell ref="BFI13:BFI15"/>
    <mergeCell ref="BFW13:BFW15"/>
    <mergeCell ref="BFX13:BFX15"/>
    <mergeCell ref="BFY13:BFY15"/>
    <mergeCell ref="BFZ13:BFZ15"/>
    <mergeCell ref="BGB13:BGB15"/>
    <mergeCell ref="BGC13:BGC15"/>
    <mergeCell ref="BLL13:BLL15"/>
    <mergeCell ref="BLM13:BLM15"/>
    <mergeCell ref="BLN13:BLN15"/>
    <mergeCell ref="BMB13:BMB15"/>
    <mergeCell ref="BMC13:BMC15"/>
    <mergeCell ref="BMD13:BMD15"/>
    <mergeCell ref="BME13:BME15"/>
    <mergeCell ref="BMG13:BMG15"/>
    <mergeCell ref="BMH13:BMH15"/>
    <mergeCell ref="BKO13:BKO15"/>
    <mergeCell ref="BKP13:BKP15"/>
    <mergeCell ref="BKQ13:BKQ15"/>
    <mergeCell ref="BLE13:BLE15"/>
    <mergeCell ref="BLF13:BLF15"/>
    <mergeCell ref="BLG13:BLG15"/>
    <mergeCell ref="BLH13:BLH15"/>
    <mergeCell ref="BLJ13:BLJ15"/>
    <mergeCell ref="BLK13:BLK15"/>
    <mergeCell ref="BJR13:BJR15"/>
    <mergeCell ref="BJS13:BJS15"/>
    <mergeCell ref="BJT13:BJT15"/>
    <mergeCell ref="BKH13:BKH15"/>
    <mergeCell ref="BKI13:BKI15"/>
    <mergeCell ref="BKJ13:BKJ15"/>
    <mergeCell ref="BKK13:BKK15"/>
    <mergeCell ref="BKM13:BKM15"/>
    <mergeCell ref="BKN13:BKN15"/>
    <mergeCell ref="BIU13:BIU15"/>
    <mergeCell ref="BIV13:BIV15"/>
    <mergeCell ref="BIW13:BIW15"/>
    <mergeCell ref="BJK13:BJK15"/>
    <mergeCell ref="BJL13:BJL15"/>
    <mergeCell ref="BJM13:BJM15"/>
    <mergeCell ref="BJN13:BJN15"/>
    <mergeCell ref="BJP13:BJP15"/>
    <mergeCell ref="BJQ13:BJQ15"/>
    <mergeCell ref="BOZ13:BOZ15"/>
    <mergeCell ref="BPA13:BPA15"/>
    <mergeCell ref="BPB13:BPB15"/>
    <mergeCell ref="BPP13:BPP15"/>
    <mergeCell ref="BPQ13:BPQ15"/>
    <mergeCell ref="BPR13:BPR15"/>
    <mergeCell ref="BPS13:BPS15"/>
    <mergeCell ref="BPU13:BPU15"/>
    <mergeCell ref="BPV13:BPV15"/>
    <mergeCell ref="BOC13:BOC15"/>
    <mergeCell ref="BOD13:BOD15"/>
    <mergeCell ref="BOE13:BOE15"/>
    <mergeCell ref="BOS13:BOS15"/>
    <mergeCell ref="BOT13:BOT15"/>
    <mergeCell ref="BOU13:BOU15"/>
    <mergeCell ref="BOV13:BOV15"/>
    <mergeCell ref="BOX13:BOX15"/>
    <mergeCell ref="BOY13:BOY15"/>
    <mergeCell ref="BNF13:BNF15"/>
    <mergeCell ref="BNG13:BNG15"/>
    <mergeCell ref="BNH13:BNH15"/>
    <mergeCell ref="BNV13:BNV15"/>
    <mergeCell ref="BNW13:BNW15"/>
    <mergeCell ref="BNX13:BNX15"/>
    <mergeCell ref="BNY13:BNY15"/>
    <mergeCell ref="BOA13:BOA15"/>
    <mergeCell ref="BOB13:BOB15"/>
    <mergeCell ref="BMI13:BMI15"/>
    <mergeCell ref="BMJ13:BMJ15"/>
    <mergeCell ref="BMK13:BMK15"/>
    <mergeCell ref="BMY13:BMY15"/>
    <mergeCell ref="BMZ13:BMZ15"/>
    <mergeCell ref="BNA13:BNA15"/>
    <mergeCell ref="BNB13:BNB15"/>
    <mergeCell ref="BND13:BND15"/>
    <mergeCell ref="BNE13:BNE15"/>
    <mergeCell ref="BSN13:BSN15"/>
    <mergeCell ref="BSO13:BSO15"/>
    <mergeCell ref="BSP13:BSP15"/>
    <mergeCell ref="BTD13:BTD15"/>
    <mergeCell ref="BTE13:BTE15"/>
    <mergeCell ref="BTF13:BTF15"/>
    <mergeCell ref="BTG13:BTG15"/>
    <mergeCell ref="BTI13:BTI15"/>
    <mergeCell ref="BTJ13:BTJ15"/>
    <mergeCell ref="BRQ13:BRQ15"/>
    <mergeCell ref="BRR13:BRR15"/>
    <mergeCell ref="BRS13:BRS15"/>
    <mergeCell ref="BSG13:BSG15"/>
    <mergeCell ref="BSH13:BSH15"/>
    <mergeCell ref="BSI13:BSI15"/>
    <mergeCell ref="BSJ13:BSJ15"/>
    <mergeCell ref="BSL13:BSL15"/>
    <mergeCell ref="BSM13:BSM15"/>
    <mergeCell ref="BQT13:BQT15"/>
    <mergeCell ref="BQU13:BQU15"/>
    <mergeCell ref="BQV13:BQV15"/>
    <mergeCell ref="BRJ13:BRJ15"/>
    <mergeCell ref="BRK13:BRK15"/>
    <mergeCell ref="BRL13:BRL15"/>
    <mergeCell ref="BRM13:BRM15"/>
    <mergeCell ref="BRO13:BRO15"/>
    <mergeCell ref="BRP13:BRP15"/>
    <mergeCell ref="BPW13:BPW15"/>
    <mergeCell ref="BPX13:BPX15"/>
    <mergeCell ref="BPY13:BPY15"/>
    <mergeCell ref="BQM13:BQM15"/>
    <mergeCell ref="BQN13:BQN15"/>
    <mergeCell ref="BQO13:BQO15"/>
    <mergeCell ref="BQP13:BQP15"/>
    <mergeCell ref="BQR13:BQR15"/>
    <mergeCell ref="BQS13:BQS15"/>
    <mergeCell ref="BWB13:BWB15"/>
    <mergeCell ref="BWC13:BWC15"/>
    <mergeCell ref="BWD13:BWD15"/>
    <mergeCell ref="BWR13:BWR15"/>
    <mergeCell ref="BWS13:BWS15"/>
    <mergeCell ref="BWT13:BWT15"/>
    <mergeCell ref="BWU13:BWU15"/>
    <mergeCell ref="BWW13:BWW15"/>
    <mergeCell ref="BWX13:BWX15"/>
    <mergeCell ref="BVE13:BVE15"/>
    <mergeCell ref="BVF13:BVF15"/>
    <mergeCell ref="BVG13:BVG15"/>
    <mergeCell ref="BVU13:BVU15"/>
    <mergeCell ref="BVV13:BVV15"/>
    <mergeCell ref="BVW13:BVW15"/>
    <mergeCell ref="BVX13:BVX15"/>
    <mergeCell ref="BVZ13:BVZ15"/>
    <mergeCell ref="BWA13:BWA15"/>
    <mergeCell ref="BUH13:BUH15"/>
    <mergeCell ref="BUI13:BUI15"/>
    <mergeCell ref="BUJ13:BUJ15"/>
    <mergeCell ref="BUX13:BUX15"/>
    <mergeCell ref="BUY13:BUY15"/>
    <mergeCell ref="BUZ13:BUZ15"/>
    <mergeCell ref="BVA13:BVA15"/>
    <mergeCell ref="BVC13:BVC15"/>
    <mergeCell ref="BVD13:BVD15"/>
    <mergeCell ref="BTK13:BTK15"/>
    <mergeCell ref="BTL13:BTL15"/>
    <mergeCell ref="BTM13:BTM15"/>
    <mergeCell ref="BUA13:BUA15"/>
    <mergeCell ref="BUB13:BUB15"/>
    <mergeCell ref="BUC13:BUC15"/>
    <mergeCell ref="BUD13:BUD15"/>
    <mergeCell ref="BUF13:BUF15"/>
    <mergeCell ref="BUG13:BUG15"/>
    <mergeCell ref="BZP13:BZP15"/>
    <mergeCell ref="BZQ13:BZQ15"/>
    <mergeCell ref="BZR13:BZR15"/>
    <mergeCell ref="CAF13:CAF15"/>
    <mergeCell ref="CAG13:CAG15"/>
    <mergeCell ref="CAH13:CAH15"/>
    <mergeCell ref="CAI13:CAI15"/>
    <mergeCell ref="CAK13:CAK15"/>
    <mergeCell ref="CAL13:CAL15"/>
    <mergeCell ref="BYS13:BYS15"/>
    <mergeCell ref="BYT13:BYT15"/>
    <mergeCell ref="BYU13:BYU15"/>
    <mergeCell ref="BZI13:BZI15"/>
    <mergeCell ref="BZJ13:BZJ15"/>
    <mergeCell ref="BZK13:BZK15"/>
    <mergeCell ref="BZL13:BZL15"/>
    <mergeCell ref="BZN13:BZN15"/>
    <mergeCell ref="BZO13:BZO15"/>
    <mergeCell ref="BXV13:BXV15"/>
    <mergeCell ref="BXW13:BXW15"/>
    <mergeCell ref="BXX13:BXX15"/>
    <mergeCell ref="BYL13:BYL15"/>
    <mergeCell ref="BYM13:BYM15"/>
    <mergeCell ref="BYN13:BYN15"/>
    <mergeCell ref="BYO13:BYO15"/>
    <mergeCell ref="BYQ13:BYQ15"/>
    <mergeCell ref="BYR13:BYR15"/>
    <mergeCell ref="BWY13:BWY15"/>
    <mergeCell ref="BWZ13:BWZ15"/>
    <mergeCell ref="BXA13:BXA15"/>
    <mergeCell ref="BXO13:BXO15"/>
    <mergeCell ref="BXP13:BXP15"/>
    <mergeCell ref="BXQ13:BXQ15"/>
    <mergeCell ref="BXR13:BXR15"/>
    <mergeCell ref="BXT13:BXT15"/>
    <mergeCell ref="BXU13:BXU15"/>
    <mergeCell ref="CDD13:CDD15"/>
    <mergeCell ref="CDE13:CDE15"/>
    <mergeCell ref="CDF13:CDF15"/>
    <mergeCell ref="CDT13:CDT15"/>
    <mergeCell ref="CDU13:CDU15"/>
    <mergeCell ref="CDV13:CDV15"/>
    <mergeCell ref="CDW13:CDW15"/>
    <mergeCell ref="CDY13:CDY15"/>
    <mergeCell ref="CDZ13:CDZ15"/>
    <mergeCell ref="CCG13:CCG15"/>
    <mergeCell ref="CCH13:CCH15"/>
    <mergeCell ref="CCI13:CCI15"/>
    <mergeCell ref="CCW13:CCW15"/>
    <mergeCell ref="CCX13:CCX15"/>
    <mergeCell ref="CCY13:CCY15"/>
    <mergeCell ref="CCZ13:CCZ15"/>
    <mergeCell ref="CDB13:CDB15"/>
    <mergeCell ref="CDC13:CDC15"/>
    <mergeCell ref="CBJ13:CBJ15"/>
    <mergeCell ref="CBK13:CBK15"/>
    <mergeCell ref="CBL13:CBL15"/>
    <mergeCell ref="CBZ13:CBZ15"/>
    <mergeCell ref="CCA13:CCA15"/>
    <mergeCell ref="CCB13:CCB15"/>
    <mergeCell ref="CCC13:CCC15"/>
    <mergeCell ref="CCE13:CCE15"/>
    <mergeCell ref="CCF13:CCF15"/>
    <mergeCell ref="CAM13:CAM15"/>
    <mergeCell ref="CAN13:CAN15"/>
    <mergeCell ref="CAO13:CAO15"/>
    <mergeCell ref="CBC13:CBC15"/>
    <mergeCell ref="CBD13:CBD15"/>
    <mergeCell ref="CBE13:CBE15"/>
    <mergeCell ref="CBF13:CBF15"/>
    <mergeCell ref="CBH13:CBH15"/>
    <mergeCell ref="CBI13:CBI15"/>
    <mergeCell ref="CGR13:CGR15"/>
    <mergeCell ref="CGS13:CGS15"/>
    <mergeCell ref="CGT13:CGT15"/>
    <mergeCell ref="CHH13:CHH15"/>
    <mergeCell ref="CHI13:CHI15"/>
    <mergeCell ref="CHJ13:CHJ15"/>
    <mergeCell ref="CHK13:CHK15"/>
    <mergeCell ref="CHM13:CHM15"/>
    <mergeCell ref="CHN13:CHN15"/>
    <mergeCell ref="CFU13:CFU15"/>
    <mergeCell ref="CFV13:CFV15"/>
    <mergeCell ref="CFW13:CFW15"/>
    <mergeCell ref="CGK13:CGK15"/>
    <mergeCell ref="CGL13:CGL15"/>
    <mergeCell ref="CGM13:CGM15"/>
    <mergeCell ref="CGN13:CGN15"/>
    <mergeCell ref="CGP13:CGP15"/>
    <mergeCell ref="CGQ13:CGQ15"/>
    <mergeCell ref="CEX13:CEX15"/>
    <mergeCell ref="CEY13:CEY15"/>
    <mergeCell ref="CEZ13:CEZ15"/>
    <mergeCell ref="CFN13:CFN15"/>
    <mergeCell ref="CFO13:CFO15"/>
    <mergeCell ref="CFP13:CFP15"/>
    <mergeCell ref="CFQ13:CFQ15"/>
    <mergeCell ref="CFS13:CFS15"/>
    <mergeCell ref="CFT13:CFT15"/>
    <mergeCell ref="CEA13:CEA15"/>
    <mergeCell ref="CEB13:CEB15"/>
    <mergeCell ref="CEC13:CEC15"/>
    <mergeCell ref="CEQ13:CEQ15"/>
    <mergeCell ref="CER13:CER15"/>
    <mergeCell ref="CES13:CES15"/>
    <mergeCell ref="CET13:CET15"/>
    <mergeCell ref="CEV13:CEV15"/>
    <mergeCell ref="CEW13:CEW15"/>
    <mergeCell ref="CKF13:CKF15"/>
    <mergeCell ref="CKG13:CKG15"/>
    <mergeCell ref="CKH13:CKH15"/>
    <mergeCell ref="CKV13:CKV15"/>
    <mergeCell ref="CKW13:CKW15"/>
    <mergeCell ref="CKX13:CKX15"/>
    <mergeCell ref="CKY13:CKY15"/>
    <mergeCell ref="CLA13:CLA15"/>
    <mergeCell ref="CLB13:CLB15"/>
    <mergeCell ref="CJI13:CJI15"/>
    <mergeCell ref="CJJ13:CJJ15"/>
    <mergeCell ref="CJK13:CJK15"/>
    <mergeCell ref="CJY13:CJY15"/>
    <mergeCell ref="CJZ13:CJZ15"/>
    <mergeCell ref="CKA13:CKA15"/>
    <mergeCell ref="CKB13:CKB15"/>
    <mergeCell ref="CKD13:CKD15"/>
    <mergeCell ref="CKE13:CKE15"/>
    <mergeCell ref="CIL13:CIL15"/>
    <mergeCell ref="CIM13:CIM15"/>
    <mergeCell ref="CIN13:CIN15"/>
    <mergeCell ref="CJB13:CJB15"/>
    <mergeCell ref="CJC13:CJC15"/>
    <mergeCell ref="CJD13:CJD15"/>
    <mergeCell ref="CJE13:CJE15"/>
    <mergeCell ref="CJG13:CJG15"/>
    <mergeCell ref="CJH13:CJH15"/>
    <mergeCell ref="CHO13:CHO15"/>
    <mergeCell ref="CHP13:CHP15"/>
    <mergeCell ref="CHQ13:CHQ15"/>
    <mergeCell ref="CIE13:CIE15"/>
    <mergeCell ref="CIF13:CIF15"/>
    <mergeCell ref="CIG13:CIG15"/>
    <mergeCell ref="CIH13:CIH15"/>
    <mergeCell ref="CIJ13:CIJ15"/>
    <mergeCell ref="CIK13:CIK15"/>
    <mergeCell ref="CNT13:CNT15"/>
    <mergeCell ref="CNU13:CNU15"/>
    <mergeCell ref="CNV13:CNV15"/>
    <mergeCell ref="COJ13:COJ15"/>
    <mergeCell ref="COK13:COK15"/>
    <mergeCell ref="COL13:COL15"/>
    <mergeCell ref="COM13:COM15"/>
    <mergeCell ref="COO13:COO15"/>
    <mergeCell ref="COP13:COP15"/>
    <mergeCell ref="CMW13:CMW15"/>
    <mergeCell ref="CMX13:CMX15"/>
    <mergeCell ref="CMY13:CMY15"/>
    <mergeCell ref="CNM13:CNM15"/>
    <mergeCell ref="CNN13:CNN15"/>
    <mergeCell ref="CNO13:CNO15"/>
    <mergeCell ref="CNP13:CNP15"/>
    <mergeCell ref="CNR13:CNR15"/>
    <mergeCell ref="CNS13:CNS15"/>
    <mergeCell ref="CLZ13:CLZ15"/>
    <mergeCell ref="CMA13:CMA15"/>
    <mergeCell ref="CMB13:CMB15"/>
    <mergeCell ref="CMP13:CMP15"/>
    <mergeCell ref="CMQ13:CMQ15"/>
    <mergeCell ref="CMR13:CMR15"/>
    <mergeCell ref="CMS13:CMS15"/>
    <mergeCell ref="CMU13:CMU15"/>
    <mergeCell ref="CMV13:CMV15"/>
    <mergeCell ref="CLC13:CLC15"/>
    <mergeCell ref="CLD13:CLD15"/>
    <mergeCell ref="CLE13:CLE15"/>
    <mergeCell ref="CLS13:CLS15"/>
    <mergeCell ref="CLT13:CLT15"/>
    <mergeCell ref="CLU13:CLU15"/>
    <mergeCell ref="CLV13:CLV15"/>
    <mergeCell ref="CLX13:CLX15"/>
    <mergeCell ref="CLY13:CLY15"/>
    <mergeCell ref="CRH13:CRH15"/>
    <mergeCell ref="CRI13:CRI15"/>
    <mergeCell ref="CRJ13:CRJ15"/>
    <mergeCell ref="CRX13:CRX15"/>
    <mergeCell ref="CRY13:CRY15"/>
    <mergeCell ref="CRZ13:CRZ15"/>
    <mergeCell ref="CSA13:CSA15"/>
    <mergeCell ref="CSC13:CSC15"/>
    <mergeCell ref="CSD13:CSD15"/>
    <mergeCell ref="CQK13:CQK15"/>
    <mergeCell ref="CQL13:CQL15"/>
    <mergeCell ref="CQM13:CQM15"/>
    <mergeCell ref="CRA13:CRA15"/>
    <mergeCell ref="CRB13:CRB15"/>
    <mergeCell ref="CRC13:CRC15"/>
    <mergeCell ref="CRD13:CRD15"/>
    <mergeCell ref="CRF13:CRF15"/>
    <mergeCell ref="CRG13:CRG15"/>
    <mergeCell ref="CPN13:CPN15"/>
    <mergeCell ref="CPO13:CPO15"/>
    <mergeCell ref="CPP13:CPP15"/>
    <mergeCell ref="CQD13:CQD15"/>
    <mergeCell ref="CQE13:CQE15"/>
    <mergeCell ref="CQF13:CQF15"/>
    <mergeCell ref="CQG13:CQG15"/>
    <mergeCell ref="CQI13:CQI15"/>
    <mergeCell ref="CQJ13:CQJ15"/>
    <mergeCell ref="COQ13:COQ15"/>
    <mergeCell ref="COR13:COR15"/>
    <mergeCell ref="COS13:COS15"/>
    <mergeCell ref="CPG13:CPG15"/>
    <mergeCell ref="CPH13:CPH15"/>
    <mergeCell ref="CPI13:CPI15"/>
    <mergeCell ref="CPJ13:CPJ15"/>
    <mergeCell ref="CPL13:CPL15"/>
    <mergeCell ref="CPM13:CPM15"/>
    <mergeCell ref="CUV13:CUV15"/>
    <mergeCell ref="CUW13:CUW15"/>
    <mergeCell ref="CUX13:CUX15"/>
    <mergeCell ref="CVL13:CVL15"/>
    <mergeCell ref="CVM13:CVM15"/>
    <mergeCell ref="CVN13:CVN15"/>
    <mergeCell ref="CVO13:CVO15"/>
    <mergeCell ref="CVQ13:CVQ15"/>
    <mergeCell ref="CVR13:CVR15"/>
    <mergeCell ref="CTY13:CTY15"/>
    <mergeCell ref="CTZ13:CTZ15"/>
    <mergeCell ref="CUA13:CUA15"/>
    <mergeCell ref="CUO13:CUO15"/>
    <mergeCell ref="CUP13:CUP15"/>
    <mergeCell ref="CUQ13:CUQ15"/>
    <mergeCell ref="CUR13:CUR15"/>
    <mergeCell ref="CUT13:CUT15"/>
    <mergeCell ref="CUU13:CUU15"/>
    <mergeCell ref="CTB13:CTB15"/>
    <mergeCell ref="CTC13:CTC15"/>
    <mergeCell ref="CTD13:CTD15"/>
    <mergeCell ref="CTR13:CTR15"/>
    <mergeCell ref="CTS13:CTS15"/>
    <mergeCell ref="CTT13:CTT15"/>
    <mergeCell ref="CTU13:CTU15"/>
    <mergeCell ref="CTW13:CTW15"/>
    <mergeCell ref="CTX13:CTX15"/>
    <mergeCell ref="CSE13:CSE15"/>
    <mergeCell ref="CSF13:CSF15"/>
    <mergeCell ref="CSG13:CSG15"/>
    <mergeCell ref="CSU13:CSU15"/>
    <mergeCell ref="CSV13:CSV15"/>
    <mergeCell ref="CSW13:CSW15"/>
    <mergeCell ref="CSX13:CSX15"/>
    <mergeCell ref="CSZ13:CSZ15"/>
    <mergeCell ref="CTA13:CTA15"/>
    <mergeCell ref="CYJ13:CYJ15"/>
    <mergeCell ref="CYK13:CYK15"/>
    <mergeCell ref="CYL13:CYL15"/>
    <mergeCell ref="CYZ13:CYZ15"/>
    <mergeCell ref="CZA13:CZA15"/>
    <mergeCell ref="CZB13:CZB15"/>
    <mergeCell ref="CZC13:CZC15"/>
    <mergeCell ref="CZE13:CZE15"/>
    <mergeCell ref="CZF13:CZF15"/>
    <mergeCell ref="CXM13:CXM15"/>
    <mergeCell ref="CXN13:CXN15"/>
    <mergeCell ref="CXO13:CXO15"/>
    <mergeCell ref="CYC13:CYC15"/>
    <mergeCell ref="CYD13:CYD15"/>
    <mergeCell ref="CYE13:CYE15"/>
    <mergeCell ref="CYF13:CYF15"/>
    <mergeCell ref="CYH13:CYH15"/>
    <mergeCell ref="CYI13:CYI15"/>
    <mergeCell ref="CWP13:CWP15"/>
    <mergeCell ref="CWQ13:CWQ15"/>
    <mergeCell ref="CWR13:CWR15"/>
    <mergeCell ref="CXF13:CXF15"/>
    <mergeCell ref="CXG13:CXG15"/>
    <mergeCell ref="CXH13:CXH15"/>
    <mergeCell ref="CXI13:CXI15"/>
    <mergeCell ref="CXK13:CXK15"/>
    <mergeCell ref="CXL13:CXL15"/>
    <mergeCell ref="CVS13:CVS15"/>
    <mergeCell ref="CVT13:CVT15"/>
    <mergeCell ref="CVU13:CVU15"/>
    <mergeCell ref="CWI13:CWI15"/>
    <mergeCell ref="CWJ13:CWJ15"/>
    <mergeCell ref="CWK13:CWK15"/>
    <mergeCell ref="CWL13:CWL15"/>
    <mergeCell ref="CWN13:CWN15"/>
    <mergeCell ref="CWO13:CWO15"/>
    <mergeCell ref="DBX13:DBX15"/>
    <mergeCell ref="DBY13:DBY15"/>
    <mergeCell ref="DBZ13:DBZ15"/>
    <mergeCell ref="DCN13:DCN15"/>
    <mergeCell ref="DCO13:DCO15"/>
    <mergeCell ref="DCP13:DCP15"/>
    <mergeCell ref="DCQ13:DCQ15"/>
    <mergeCell ref="DCS13:DCS15"/>
    <mergeCell ref="DCT13:DCT15"/>
    <mergeCell ref="DBA13:DBA15"/>
    <mergeCell ref="DBB13:DBB15"/>
    <mergeCell ref="DBC13:DBC15"/>
    <mergeCell ref="DBQ13:DBQ15"/>
    <mergeCell ref="DBR13:DBR15"/>
    <mergeCell ref="DBS13:DBS15"/>
    <mergeCell ref="DBT13:DBT15"/>
    <mergeCell ref="DBV13:DBV15"/>
    <mergeCell ref="DBW13:DBW15"/>
    <mergeCell ref="DAD13:DAD15"/>
    <mergeCell ref="DAE13:DAE15"/>
    <mergeCell ref="DAF13:DAF15"/>
    <mergeCell ref="DAT13:DAT15"/>
    <mergeCell ref="DAU13:DAU15"/>
    <mergeCell ref="DAV13:DAV15"/>
    <mergeCell ref="DAW13:DAW15"/>
    <mergeCell ref="DAY13:DAY15"/>
    <mergeCell ref="DAZ13:DAZ15"/>
    <mergeCell ref="CZG13:CZG15"/>
    <mergeCell ref="CZH13:CZH15"/>
    <mergeCell ref="CZI13:CZI15"/>
    <mergeCell ref="CZW13:CZW15"/>
    <mergeCell ref="CZX13:CZX15"/>
    <mergeCell ref="CZY13:CZY15"/>
    <mergeCell ref="CZZ13:CZZ15"/>
    <mergeCell ref="DAB13:DAB15"/>
    <mergeCell ref="DAC13:DAC15"/>
    <mergeCell ref="DFL13:DFL15"/>
    <mergeCell ref="DFM13:DFM15"/>
    <mergeCell ref="DFN13:DFN15"/>
    <mergeCell ref="DGB13:DGB15"/>
    <mergeCell ref="DGC13:DGC15"/>
    <mergeCell ref="DGD13:DGD15"/>
    <mergeCell ref="DGE13:DGE15"/>
    <mergeCell ref="DGG13:DGG15"/>
    <mergeCell ref="DGH13:DGH15"/>
    <mergeCell ref="DEO13:DEO15"/>
    <mergeCell ref="DEP13:DEP15"/>
    <mergeCell ref="DEQ13:DEQ15"/>
    <mergeCell ref="DFE13:DFE15"/>
    <mergeCell ref="DFF13:DFF15"/>
    <mergeCell ref="DFG13:DFG15"/>
    <mergeCell ref="DFH13:DFH15"/>
    <mergeCell ref="DFJ13:DFJ15"/>
    <mergeCell ref="DFK13:DFK15"/>
    <mergeCell ref="DDR13:DDR15"/>
    <mergeCell ref="DDS13:DDS15"/>
    <mergeCell ref="DDT13:DDT15"/>
    <mergeCell ref="DEH13:DEH15"/>
    <mergeCell ref="DEI13:DEI15"/>
    <mergeCell ref="DEJ13:DEJ15"/>
    <mergeCell ref="DEK13:DEK15"/>
    <mergeCell ref="DEM13:DEM15"/>
    <mergeCell ref="DEN13:DEN15"/>
    <mergeCell ref="DCU13:DCU15"/>
    <mergeCell ref="DCV13:DCV15"/>
    <mergeCell ref="DCW13:DCW15"/>
    <mergeCell ref="DDK13:DDK15"/>
    <mergeCell ref="DDL13:DDL15"/>
    <mergeCell ref="DDM13:DDM15"/>
    <mergeCell ref="DDN13:DDN15"/>
    <mergeCell ref="DDP13:DDP15"/>
    <mergeCell ref="DDQ13:DDQ15"/>
    <mergeCell ref="DIZ13:DIZ15"/>
    <mergeCell ref="DJA13:DJA15"/>
    <mergeCell ref="DJB13:DJB15"/>
    <mergeCell ref="DJP13:DJP15"/>
    <mergeCell ref="DJQ13:DJQ15"/>
    <mergeCell ref="DJR13:DJR15"/>
    <mergeCell ref="DJS13:DJS15"/>
    <mergeCell ref="DJU13:DJU15"/>
    <mergeCell ref="DJV13:DJV15"/>
    <mergeCell ref="DIC13:DIC15"/>
    <mergeCell ref="DID13:DID15"/>
    <mergeCell ref="DIE13:DIE15"/>
    <mergeCell ref="DIS13:DIS15"/>
    <mergeCell ref="DIT13:DIT15"/>
    <mergeCell ref="DIU13:DIU15"/>
    <mergeCell ref="DIV13:DIV15"/>
    <mergeCell ref="DIX13:DIX15"/>
    <mergeCell ref="DIY13:DIY15"/>
    <mergeCell ref="DHF13:DHF15"/>
    <mergeCell ref="DHG13:DHG15"/>
    <mergeCell ref="DHH13:DHH15"/>
    <mergeCell ref="DHV13:DHV15"/>
    <mergeCell ref="DHW13:DHW15"/>
    <mergeCell ref="DHX13:DHX15"/>
    <mergeCell ref="DHY13:DHY15"/>
    <mergeCell ref="DIA13:DIA15"/>
    <mergeCell ref="DIB13:DIB15"/>
    <mergeCell ref="DGI13:DGI15"/>
    <mergeCell ref="DGJ13:DGJ15"/>
    <mergeCell ref="DGK13:DGK15"/>
    <mergeCell ref="DGY13:DGY15"/>
    <mergeCell ref="DGZ13:DGZ15"/>
    <mergeCell ref="DHA13:DHA15"/>
    <mergeCell ref="DHB13:DHB15"/>
    <mergeCell ref="DHD13:DHD15"/>
    <mergeCell ref="DHE13:DHE15"/>
    <mergeCell ref="DMN13:DMN15"/>
    <mergeCell ref="DMO13:DMO15"/>
    <mergeCell ref="DMP13:DMP15"/>
    <mergeCell ref="DND13:DND15"/>
    <mergeCell ref="DNE13:DNE15"/>
    <mergeCell ref="DNF13:DNF15"/>
    <mergeCell ref="DNG13:DNG15"/>
    <mergeCell ref="DNI13:DNI15"/>
    <mergeCell ref="DNJ13:DNJ15"/>
    <mergeCell ref="DLQ13:DLQ15"/>
    <mergeCell ref="DLR13:DLR15"/>
    <mergeCell ref="DLS13:DLS15"/>
    <mergeCell ref="DMG13:DMG15"/>
    <mergeCell ref="DMH13:DMH15"/>
    <mergeCell ref="DMI13:DMI15"/>
    <mergeCell ref="DMJ13:DMJ15"/>
    <mergeCell ref="DML13:DML15"/>
    <mergeCell ref="DMM13:DMM15"/>
    <mergeCell ref="DKT13:DKT15"/>
    <mergeCell ref="DKU13:DKU15"/>
    <mergeCell ref="DKV13:DKV15"/>
    <mergeCell ref="DLJ13:DLJ15"/>
    <mergeCell ref="DLK13:DLK15"/>
    <mergeCell ref="DLL13:DLL15"/>
    <mergeCell ref="DLM13:DLM15"/>
    <mergeCell ref="DLO13:DLO15"/>
    <mergeCell ref="DLP13:DLP15"/>
    <mergeCell ref="DJW13:DJW15"/>
    <mergeCell ref="DJX13:DJX15"/>
    <mergeCell ref="DJY13:DJY15"/>
    <mergeCell ref="DKM13:DKM15"/>
    <mergeCell ref="DKN13:DKN15"/>
    <mergeCell ref="DKO13:DKO15"/>
    <mergeCell ref="DKP13:DKP15"/>
    <mergeCell ref="DKR13:DKR15"/>
    <mergeCell ref="DKS13:DKS15"/>
    <mergeCell ref="DQB13:DQB15"/>
    <mergeCell ref="DQC13:DQC15"/>
    <mergeCell ref="DQD13:DQD15"/>
    <mergeCell ref="DQR13:DQR15"/>
    <mergeCell ref="DQS13:DQS15"/>
    <mergeCell ref="DQT13:DQT15"/>
    <mergeCell ref="DQU13:DQU15"/>
    <mergeCell ref="DQW13:DQW15"/>
    <mergeCell ref="DQX13:DQX15"/>
    <mergeCell ref="DPE13:DPE15"/>
    <mergeCell ref="DPF13:DPF15"/>
    <mergeCell ref="DPG13:DPG15"/>
    <mergeCell ref="DPU13:DPU15"/>
    <mergeCell ref="DPV13:DPV15"/>
    <mergeCell ref="DPW13:DPW15"/>
    <mergeCell ref="DPX13:DPX15"/>
    <mergeCell ref="DPZ13:DPZ15"/>
    <mergeCell ref="DQA13:DQA15"/>
    <mergeCell ref="DOH13:DOH15"/>
    <mergeCell ref="DOI13:DOI15"/>
    <mergeCell ref="DOJ13:DOJ15"/>
    <mergeCell ref="DOX13:DOX15"/>
    <mergeCell ref="DOY13:DOY15"/>
    <mergeCell ref="DOZ13:DOZ15"/>
    <mergeCell ref="DPA13:DPA15"/>
    <mergeCell ref="DPC13:DPC15"/>
    <mergeCell ref="DPD13:DPD15"/>
    <mergeCell ref="DNK13:DNK15"/>
    <mergeCell ref="DNL13:DNL15"/>
    <mergeCell ref="DNM13:DNM15"/>
    <mergeCell ref="DOA13:DOA15"/>
    <mergeCell ref="DOB13:DOB15"/>
    <mergeCell ref="DOC13:DOC15"/>
    <mergeCell ref="DOD13:DOD15"/>
    <mergeCell ref="DOF13:DOF15"/>
    <mergeCell ref="DOG13:DOG15"/>
    <mergeCell ref="DTP13:DTP15"/>
    <mergeCell ref="DTQ13:DTQ15"/>
    <mergeCell ref="DTR13:DTR15"/>
    <mergeCell ref="DUF13:DUF15"/>
    <mergeCell ref="DUG13:DUG15"/>
    <mergeCell ref="DUH13:DUH15"/>
    <mergeCell ref="DUI13:DUI15"/>
    <mergeCell ref="DUK13:DUK15"/>
    <mergeCell ref="DUL13:DUL15"/>
    <mergeCell ref="DSS13:DSS15"/>
    <mergeCell ref="DST13:DST15"/>
    <mergeCell ref="DSU13:DSU15"/>
    <mergeCell ref="DTI13:DTI15"/>
    <mergeCell ref="DTJ13:DTJ15"/>
    <mergeCell ref="DTK13:DTK15"/>
    <mergeCell ref="DTL13:DTL15"/>
    <mergeCell ref="DTN13:DTN15"/>
    <mergeCell ref="DTO13:DTO15"/>
    <mergeCell ref="DRV13:DRV15"/>
    <mergeCell ref="DRW13:DRW15"/>
    <mergeCell ref="DRX13:DRX15"/>
    <mergeCell ref="DSL13:DSL15"/>
    <mergeCell ref="DSM13:DSM15"/>
    <mergeCell ref="DSN13:DSN15"/>
    <mergeCell ref="DSO13:DSO15"/>
    <mergeCell ref="DSQ13:DSQ15"/>
    <mergeCell ref="DSR13:DSR15"/>
    <mergeCell ref="DQY13:DQY15"/>
    <mergeCell ref="DQZ13:DQZ15"/>
    <mergeCell ref="DRA13:DRA15"/>
    <mergeCell ref="DRO13:DRO15"/>
    <mergeCell ref="DRP13:DRP15"/>
    <mergeCell ref="DRQ13:DRQ15"/>
    <mergeCell ref="DRR13:DRR15"/>
    <mergeCell ref="DRT13:DRT15"/>
    <mergeCell ref="DRU13:DRU15"/>
    <mergeCell ref="DXD13:DXD15"/>
    <mergeCell ref="DXE13:DXE15"/>
    <mergeCell ref="DXF13:DXF15"/>
    <mergeCell ref="DXT13:DXT15"/>
    <mergeCell ref="DXU13:DXU15"/>
    <mergeCell ref="DXV13:DXV15"/>
    <mergeCell ref="DXW13:DXW15"/>
    <mergeCell ref="DXY13:DXY15"/>
    <mergeCell ref="DXZ13:DXZ15"/>
    <mergeCell ref="DWG13:DWG15"/>
    <mergeCell ref="DWH13:DWH15"/>
    <mergeCell ref="DWI13:DWI15"/>
    <mergeCell ref="DWW13:DWW15"/>
    <mergeCell ref="DWX13:DWX15"/>
    <mergeCell ref="DWY13:DWY15"/>
    <mergeCell ref="DWZ13:DWZ15"/>
    <mergeCell ref="DXB13:DXB15"/>
    <mergeCell ref="DXC13:DXC15"/>
    <mergeCell ref="DVJ13:DVJ15"/>
    <mergeCell ref="DVK13:DVK15"/>
    <mergeCell ref="DVL13:DVL15"/>
    <mergeCell ref="DVZ13:DVZ15"/>
    <mergeCell ref="DWA13:DWA15"/>
    <mergeCell ref="DWB13:DWB15"/>
    <mergeCell ref="DWC13:DWC15"/>
    <mergeCell ref="DWE13:DWE15"/>
    <mergeCell ref="DWF13:DWF15"/>
    <mergeCell ref="DUM13:DUM15"/>
    <mergeCell ref="DUN13:DUN15"/>
    <mergeCell ref="DUO13:DUO15"/>
    <mergeCell ref="DVC13:DVC15"/>
    <mergeCell ref="DVD13:DVD15"/>
    <mergeCell ref="DVE13:DVE15"/>
    <mergeCell ref="DVF13:DVF15"/>
    <mergeCell ref="DVH13:DVH15"/>
    <mergeCell ref="DVI13:DVI15"/>
    <mergeCell ref="EAR13:EAR15"/>
    <mergeCell ref="EAS13:EAS15"/>
    <mergeCell ref="EAT13:EAT15"/>
    <mergeCell ref="EBH13:EBH15"/>
    <mergeCell ref="EBI13:EBI15"/>
    <mergeCell ref="EBJ13:EBJ15"/>
    <mergeCell ref="EBK13:EBK15"/>
    <mergeCell ref="EBM13:EBM15"/>
    <mergeCell ref="EBN13:EBN15"/>
    <mergeCell ref="DZU13:DZU15"/>
    <mergeCell ref="DZV13:DZV15"/>
    <mergeCell ref="DZW13:DZW15"/>
    <mergeCell ref="EAK13:EAK15"/>
    <mergeCell ref="EAL13:EAL15"/>
    <mergeCell ref="EAM13:EAM15"/>
    <mergeCell ref="EAN13:EAN15"/>
    <mergeCell ref="EAP13:EAP15"/>
    <mergeCell ref="EAQ13:EAQ15"/>
    <mergeCell ref="DYX13:DYX15"/>
    <mergeCell ref="DYY13:DYY15"/>
    <mergeCell ref="DYZ13:DYZ15"/>
    <mergeCell ref="DZN13:DZN15"/>
    <mergeCell ref="DZO13:DZO15"/>
    <mergeCell ref="DZP13:DZP15"/>
    <mergeCell ref="DZQ13:DZQ15"/>
    <mergeCell ref="DZS13:DZS15"/>
    <mergeCell ref="DZT13:DZT15"/>
    <mergeCell ref="DYA13:DYA15"/>
    <mergeCell ref="DYB13:DYB15"/>
    <mergeCell ref="DYC13:DYC15"/>
    <mergeCell ref="DYQ13:DYQ15"/>
    <mergeCell ref="DYR13:DYR15"/>
    <mergeCell ref="DYS13:DYS15"/>
    <mergeCell ref="DYT13:DYT15"/>
    <mergeCell ref="DYV13:DYV15"/>
    <mergeCell ref="DYW13:DYW15"/>
    <mergeCell ref="EEF13:EEF15"/>
    <mergeCell ref="EEG13:EEG15"/>
    <mergeCell ref="EEH13:EEH15"/>
    <mergeCell ref="EEV13:EEV15"/>
    <mergeCell ref="EEW13:EEW15"/>
    <mergeCell ref="EEX13:EEX15"/>
    <mergeCell ref="EEY13:EEY15"/>
    <mergeCell ref="EFA13:EFA15"/>
    <mergeCell ref="EFB13:EFB15"/>
    <mergeCell ref="EDI13:EDI15"/>
    <mergeCell ref="EDJ13:EDJ15"/>
    <mergeCell ref="EDK13:EDK15"/>
    <mergeCell ref="EDY13:EDY15"/>
    <mergeCell ref="EDZ13:EDZ15"/>
    <mergeCell ref="EEA13:EEA15"/>
    <mergeCell ref="EEB13:EEB15"/>
    <mergeCell ref="EED13:EED15"/>
    <mergeCell ref="EEE13:EEE15"/>
    <mergeCell ref="ECL13:ECL15"/>
    <mergeCell ref="ECM13:ECM15"/>
    <mergeCell ref="ECN13:ECN15"/>
    <mergeCell ref="EDB13:EDB15"/>
    <mergeCell ref="EDC13:EDC15"/>
    <mergeCell ref="EDD13:EDD15"/>
    <mergeCell ref="EDE13:EDE15"/>
    <mergeCell ref="EDG13:EDG15"/>
    <mergeCell ref="EDH13:EDH15"/>
    <mergeCell ref="EBO13:EBO15"/>
    <mergeCell ref="EBP13:EBP15"/>
    <mergeCell ref="EBQ13:EBQ15"/>
    <mergeCell ref="ECE13:ECE15"/>
    <mergeCell ref="ECF13:ECF15"/>
    <mergeCell ref="ECG13:ECG15"/>
    <mergeCell ref="ECH13:ECH15"/>
    <mergeCell ref="ECJ13:ECJ15"/>
    <mergeCell ref="ECK13:ECK15"/>
    <mergeCell ref="EHT13:EHT15"/>
    <mergeCell ref="EHU13:EHU15"/>
    <mergeCell ref="EHV13:EHV15"/>
    <mergeCell ref="EIJ13:EIJ15"/>
    <mergeCell ref="EIK13:EIK15"/>
    <mergeCell ref="EIL13:EIL15"/>
    <mergeCell ref="EIM13:EIM15"/>
    <mergeCell ref="EIO13:EIO15"/>
    <mergeCell ref="EIP13:EIP15"/>
    <mergeCell ref="EGW13:EGW15"/>
    <mergeCell ref="EGX13:EGX15"/>
    <mergeCell ref="EGY13:EGY15"/>
    <mergeCell ref="EHM13:EHM15"/>
    <mergeCell ref="EHN13:EHN15"/>
    <mergeCell ref="EHO13:EHO15"/>
    <mergeCell ref="EHP13:EHP15"/>
    <mergeCell ref="EHR13:EHR15"/>
    <mergeCell ref="EHS13:EHS15"/>
    <mergeCell ref="EFZ13:EFZ15"/>
    <mergeCell ref="EGA13:EGA15"/>
    <mergeCell ref="EGB13:EGB15"/>
    <mergeCell ref="EGP13:EGP15"/>
    <mergeCell ref="EGQ13:EGQ15"/>
    <mergeCell ref="EGR13:EGR15"/>
    <mergeCell ref="EGS13:EGS15"/>
    <mergeCell ref="EGU13:EGU15"/>
    <mergeCell ref="EGV13:EGV15"/>
    <mergeCell ref="EFC13:EFC15"/>
    <mergeCell ref="EFD13:EFD15"/>
    <mergeCell ref="EFE13:EFE15"/>
    <mergeCell ref="EFS13:EFS15"/>
    <mergeCell ref="EFT13:EFT15"/>
    <mergeCell ref="EFU13:EFU15"/>
    <mergeCell ref="EFV13:EFV15"/>
    <mergeCell ref="EFX13:EFX15"/>
    <mergeCell ref="EFY13:EFY15"/>
    <mergeCell ref="ELH13:ELH15"/>
    <mergeCell ref="ELI13:ELI15"/>
    <mergeCell ref="ELJ13:ELJ15"/>
    <mergeCell ref="ELX13:ELX15"/>
    <mergeCell ref="ELY13:ELY15"/>
    <mergeCell ref="ELZ13:ELZ15"/>
    <mergeCell ref="EMA13:EMA15"/>
    <mergeCell ref="EMC13:EMC15"/>
    <mergeCell ref="EMD13:EMD15"/>
    <mergeCell ref="EKK13:EKK15"/>
    <mergeCell ref="EKL13:EKL15"/>
    <mergeCell ref="EKM13:EKM15"/>
    <mergeCell ref="ELA13:ELA15"/>
    <mergeCell ref="ELB13:ELB15"/>
    <mergeCell ref="ELC13:ELC15"/>
    <mergeCell ref="ELD13:ELD15"/>
    <mergeCell ref="ELF13:ELF15"/>
    <mergeCell ref="ELG13:ELG15"/>
    <mergeCell ref="EJN13:EJN15"/>
    <mergeCell ref="EJO13:EJO15"/>
    <mergeCell ref="EJP13:EJP15"/>
    <mergeCell ref="EKD13:EKD15"/>
    <mergeCell ref="EKE13:EKE15"/>
    <mergeCell ref="EKF13:EKF15"/>
    <mergeCell ref="EKG13:EKG15"/>
    <mergeCell ref="EKI13:EKI15"/>
    <mergeCell ref="EKJ13:EKJ15"/>
    <mergeCell ref="EIQ13:EIQ15"/>
    <mergeCell ref="EIR13:EIR15"/>
    <mergeCell ref="EIS13:EIS15"/>
    <mergeCell ref="EJG13:EJG15"/>
    <mergeCell ref="EJH13:EJH15"/>
    <mergeCell ref="EJI13:EJI15"/>
    <mergeCell ref="EJJ13:EJJ15"/>
    <mergeCell ref="EJL13:EJL15"/>
    <mergeCell ref="EJM13:EJM15"/>
    <mergeCell ref="EOV13:EOV15"/>
    <mergeCell ref="EOW13:EOW15"/>
    <mergeCell ref="EOX13:EOX15"/>
    <mergeCell ref="EPL13:EPL15"/>
    <mergeCell ref="EPM13:EPM15"/>
    <mergeCell ref="EPN13:EPN15"/>
    <mergeCell ref="EPO13:EPO15"/>
    <mergeCell ref="EPQ13:EPQ15"/>
    <mergeCell ref="EPR13:EPR15"/>
    <mergeCell ref="ENY13:ENY15"/>
    <mergeCell ref="ENZ13:ENZ15"/>
    <mergeCell ref="EOA13:EOA15"/>
    <mergeCell ref="EOO13:EOO15"/>
    <mergeCell ref="EOP13:EOP15"/>
    <mergeCell ref="EOQ13:EOQ15"/>
    <mergeCell ref="EOR13:EOR15"/>
    <mergeCell ref="EOT13:EOT15"/>
    <mergeCell ref="EOU13:EOU15"/>
    <mergeCell ref="ENB13:ENB15"/>
    <mergeCell ref="ENC13:ENC15"/>
    <mergeCell ref="END13:END15"/>
    <mergeCell ref="ENR13:ENR15"/>
    <mergeCell ref="ENS13:ENS15"/>
    <mergeCell ref="ENT13:ENT15"/>
    <mergeCell ref="ENU13:ENU15"/>
    <mergeCell ref="ENW13:ENW15"/>
    <mergeCell ref="ENX13:ENX15"/>
    <mergeCell ref="EME13:EME15"/>
    <mergeCell ref="EMF13:EMF15"/>
    <mergeCell ref="EMG13:EMG15"/>
    <mergeCell ref="EMU13:EMU15"/>
    <mergeCell ref="EMV13:EMV15"/>
    <mergeCell ref="EMW13:EMW15"/>
    <mergeCell ref="EMX13:EMX15"/>
    <mergeCell ref="EMZ13:EMZ15"/>
    <mergeCell ref="ENA13:ENA15"/>
    <mergeCell ref="ESJ13:ESJ15"/>
    <mergeCell ref="ESK13:ESK15"/>
    <mergeCell ref="ESL13:ESL15"/>
    <mergeCell ref="ESZ13:ESZ15"/>
    <mergeCell ref="ETA13:ETA15"/>
    <mergeCell ref="ETB13:ETB15"/>
    <mergeCell ref="ETC13:ETC15"/>
    <mergeCell ref="ETE13:ETE15"/>
    <mergeCell ref="ETF13:ETF15"/>
    <mergeCell ref="ERM13:ERM15"/>
    <mergeCell ref="ERN13:ERN15"/>
    <mergeCell ref="ERO13:ERO15"/>
    <mergeCell ref="ESC13:ESC15"/>
    <mergeCell ref="ESD13:ESD15"/>
    <mergeCell ref="ESE13:ESE15"/>
    <mergeCell ref="ESF13:ESF15"/>
    <mergeCell ref="ESH13:ESH15"/>
    <mergeCell ref="ESI13:ESI15"/>
    <mergeCell ref="EQP13:EQP15"/>
    <mergeCell ref="EQQ13:EQQ15"/>
    <mergeCell ref="EQR13:EQR15"/>
    <mergeCell ref="ERF13:ERF15"/>
    <mergeCell ref="ERG13:ERG15"/>
    <mergeCell ref="ERH13:ERH15"/>
    <mergeCell ref="ERI13:ERI15"/>
    <mergeCell ref="ERK13:ERK15"/>
    <mergeCell ref="ERL13:ERL15"/>
    <mergeCell ref="EPS13:EPS15"/>
    <mergeCell ref="EPT13:EPT15"/>
    <mergeCell ref="EPU13:EPU15"/>
    <mergeCell ref="EQI13:EQI15"/>
    <mergeCell ref="EQJ13:EQJ15"/>
    <mergeCell ref="EQK13:EQK15"/>
    <mergeCell ref="EQL13:EQL15"/>
    <mergeCell ref="EQN13:EQN15"/>
    <mergeCell ref="EQO13:EQO15"/>
    <mergeCell ref="EVX13:EVX15"/>
    <mergeCell ref="EVY13:EVY15"/>
    <mergeCell ref="EVZ13:EVZ15"/>
    <mergeCell ref="EWN13:EWN15"/>
    <mergeCell ref="EWO13:EWO15"/>
    <mergeCell ref="EWP13:EWP15"/>
    <mergeCell ref="EWQ13:EWQ15"/>
    <mergeCell ref="EWS13:EWS15"/>
    <mergeCell ref="EWT13:EWT15"/>
    <mergeCell ref="EVA13:EVA15"/>
    <mergeCell ref="EVB13:EVB15"/>
    <mergeCell ref="EVC13:EVC15"/>
    <mergeCell ref="EVQ13:EVQ15"/>
    <mergeCell ref="EVR13:EVR15"/>
    <mergeCell ref="EVS13:EVS15"/>
    <mergeCell ref="EVT13:EVT15"/>
    <mergeCell ref="EVV13:EVV15"/>
    <mergeCell ref="EVW13:EVW15"/>
    <mergeCell ref="EUD13:EUD15"/>
    <mergeCell ref="EUE13:EUE15"/>
    <mergeCell ref="EUF13:EUF15"/>
    <mergeCell ref="EUT13:EUT15"/>
    <mergeCell ref="EUU13:EUU15"/>
    <mergeCell ref="EUV13:EUV15"/>
    <mergeCell ref="EUW13:EUW15"/>
    <mergeCell ref="EUY13:EUY15"/>
    <mergeCell ref="EUZ13:EUZ15"/>
    <mergeCell ref="ETG13:ETG15"/>
    <mergeCell ref="ETH13:ETH15"/>
    <mergeCell ref="ETI13:ETI15"/>
    <mergeCell ref="ETW13:ETW15"/>
    <mergeCell ref="ETX13:ETX15"/>
    <mergeCell ref="ETY13:ETY15"/>
    <mergeCell ref="ETZ13:ETZ15"/>
    <mergeCell ref="EUB13:EUB15"/>
    <mergeCell ref="EUC13:EUC15"/>
    <mergeCell ref="EZL13:EZL15"/>
    <mergeCell ref="EZM13:EZM15"/>
    <mergeCell ref="EZN13:EZN15"/>
    <mergeCell ref="FAB13:FAB15"/>
    <mergeCell ref="FAC13:FAC15"/>
    <mergeCell ref="FAD13:FAD15"/>
    <mergeCell ref="FAE13:FAE15"/>
    <mergeCell ref="FAG13:FAG15"/>
    <mergeCell ref="FAH13:FAH15"/>
    <mergeCell ref="EYO13:EYO15"/>
    <mergeCell ref="EYP13:EYP15"/>
    <mergeCell ref="EYQ13:EYQ15"/>
    <mergeCell ref="EZE13:EZE15"/>
    <mergeCell ref="EZF13:EZF15"/>
    <mergeCell ref="EZG13:EZG15"/>
    <mergeCell ref="EZH13:EZH15"/>
    <mergeCell ref="EZJ13:EZJ15"/>
    <mergeCell ref="EZK13:EZK15"/>
    <mergeCell ref="EXR13:EXR15"/>
    <mergeCell ref="EXS13:EXS15"/>
    <mergeCell ref="EXT13:EXT15"/>
    <mergeCell ref="EYH13:EYH15"/>
    <mergeCell ref="EYI13:EYI15"/>
    <mergeCell ref="EYJ13:EYJ15"/>
    <mergeCell ref="EYK13:EYK15"/>
    <mergeCell ref="EYM13:EYM15"/>
    <mergeCell ref="EYN13:EYN15"/>
    <mergeCell ref="EWU13:EWU15"/>
    <mergeCell ref="EWV13:EWV15"/>
    <mergeCell ref="EWW13:EWW15"/>
    <mergeCell ref="EXK13:EXK15"/>
    <mergeCell ref="EXL13:EXL15"/>
    <mergeCell ref="EXM13:EXM15"/>
    <mergeCell ref="EXN13:EXN15"/>
    <mergeCell ref="EXP13:EXP15"/>
    <mergeCell ref="EXQ13:EXQ15"/>
    <mergeCell ref="FCZ13:FCZ15"/>
    <mergeCell ref="FDA13:FDA15"/>
    <mergeCell ref="FDB13:FDB15"/>
    <mergeCell ref="FDP13:FDP15"/>
    <mergeCell ref="FDQ13:FDQ15"/>
    <mergeCell ref="FDR13:FDR15"/>
    <mergeCell ref="FDS13:FDS15"/>
    <mergeCell ref="FDU13:FDU15"/>
    <mergeCell ref="FDV13:FDV15"/>
    <mergeCell ref="FCC13:FCC15"/>
    <mergeCell ref="FCD13:FCD15"/>
    <mergeCell ref="FCE13:FCE15"/>
    <mergeCell ref="FCS13:FCS15"/>
    <mergeCell ref="FCT13:FCT15"/>
    <mergeCell ref="FCU13:FCU15"/>
    <mergeCell ref="FCV13:FCV15"/>
    <mergeCell ref="FCX13:FCX15"/>
    <mergeCell ref="FCY13:FCY15"/>
    <mergeCell ref="FBF13:FBF15"/>
    <mergeCell ref="FBG13:FBG15"/>
    <mergeCell ref="FBH13:FBH15"/>
    <mergeCell ref="FBV13:FBV15"/>
    <mergeCell ref="FBW13:FBW15"/>
    <mergeCell ref="FBX13:FBX15"/>
    <mergeCell ref="FBY13:FBY15"/>
    <mergeCell ref="FCA13:FCA15"/>
    <mergeCell ref="FCB13:FCB15"/>
    <mergeCell ref="FAI13:FAI15"/>
    <mergeCell ref="FAJ13:FAJ15"/>
    <mergeCell ref="FAK13:FAK15"/>
    <mergeCell ref="FAY13:FAY15"/>
    <mergeCell ref="FAZ13:FAZ15"/>
    <mergeCell ref="FBA13:FBA15"/>
    <mergeCell ref="FBB13:FBB15"/>
    <mergeCell ref="FBD13:FBD15"/>
    <mergeCell ref="FBE13:FBE15"/>
    <mergeCell ref="FGN13:FGN15"/>
    <mergeCell ref="FGO13:FGO15"/>
    <mergeCell ref="FGP13:FGP15"/>
    <mergeCell ref="FHD13:FHD15"/>
    <mergeCell ref="FHE13:FHE15"/>
    <mergeCell ref="FHF13:FHF15"/>
    <mergeCell ref="FHG13:FHG15"/>
    <mergeCell ref="FHI13:FHI15"/>
    <mergeCell ref="FHJ13:FHJ15"/>
    <mergeCell ref="FFQ13:FFQ15"/>
    <mergeCell ref="FFR13:FFR15"/>
    <mergeCell ref="FFS13:FFS15"/>
    <mergeCell ref="FGG13:FGG15"/>
    <mergeCell ref="FGH13:FGH15"/>
    <mergeCell ref="FGI13:FGI15"/>
    <mergeCell ref="FGJ13:FGJ15"/>
    <mergeCell ref="FGL13:FGL15"/>
    <mergeCell ref="FGM13:FGM15"/>
    <mergeCell ref="FET13:FET15"/>
    <mergeCell ref="FEU13:FEU15"/>
    <mergeCell ref="FEV13:FEV15"/>
    <mergeCell ref="FFJ13:FFJ15"/>
    <mergeCell ref="FFK13:FFK15"/>
    <mergeCell ref="FFL13:FFL15"/>
    <mergeCell ref="FFM13:FFM15"/>
    <mergeCell ref="FFO13:FFO15"/>
    <mergeCell ref="FFP13:FFP15"/>
    <mergeCell ref="FDW13:FDW15"/>
    <mergeCell ref="FDX13:FDX15"/>
    <mergeCell ref="FDY13:FDY15"/>
    <mergeCell ref="FEM13:FEM15"/>
    <mergeCell ref="FEN13:FEN15"/>
    <mergeCell ref="FEO13:FEO15"/>
    <mergeCell ref="FEP13:FEP15"/>
    <mergeCell ref="FER13:FER15"/>
    <mergeCell ref="FES13:FES15"/>
    <mergeCell ref="FKB13:FKB15"/>
    <mergeCell ref="FKC13:FKC15"/>
    <mergeCell ref="FKD13:FKD15"/>
    <mergeCell ref="FKR13:FKR15"/>
    <mergeCell ref="FKS13:FKS15"/>
    <mergeCell ref="FKT13:FKT15"/>
    <mergeCell ref="FKU13:FKU15"/>
    <mergeCell ref="FKW13:FKW15"/>
    <mergeCell ref="FKX13:FKX15"/>
    <mergeCell ref="FJE13:FJE15"/>
    <mergeCell ref="FJF13:FJF15"/>
    <mergeCell ref="FJG13:FJG15"/>
    <mergeCell ref="FJU13:FJU15"/>
    <mergeCell ref="FJV13:FJV15"/>
    <mergeCell ref="FJW13:FJW15"/>
    <mergeCell ref="FJX13:FJX15"/>
    <mergeCell ref="FJZ13:FJZ15"/>
    <mergeCell ref="FKA13:FKA15"/>
    <mergeCell ref="FIH13:FIH15"/>
    <mergeCell ref="FII13:FII15"/>
    <mergeCell ref="FIJ13:FIJ15"/>
    <mergeCell ref="FIX13:FIX15"/>
    <mergeCell ref="FIY13:FIY15"/>
    <mergeCell ref="FIZ13:FIZ15"/>
    <mergeCell ref="FJA13:FJA15"/>
    <mergeCell ref="FJC13:FJC15"/>
    <mergeCell ref="FJD13:FJD15"/>
    <mergeCell ref="FHK13:FHK15"/>
    <mergeCell ref="FHL13:FHL15"/>
    <mergeCell ref="FHM13:FHM15"/>
    <mergeCell ref="FIA13:FIA15"/>
    <mergeCell ref="FIB13:FIB15"/>
    <mergeCell ref="FIC13:FIC15"/>
    <mergeCell ref="FID13:FID15"/>
    <mergeCell ref="FIF13:FIF15"/>
    <mergeCell ref="FIG13:FIG15"/>
    <mergeCell ref="FNP13:FNP15"/>
    <mergeCell ref="FNQ13:FNQ15"/>
    <mergeCell ref="FNR13:FNR15"/>
    <mergeCell ref="FOF13:FOF15"/>
    <mergeCell ref="FOG13:FOG15"/>
    <mergeCell ref="FOH13:FOH15"/>
    <mergeCell ref="FOI13:FOI15"/>
    <mergeCell ref="FOK13:FOK15"/>
    <mergeCell ref="FOL13:FOL15"/>
    <mergeCell ref="FMS13:FMS15"/>
    <mergeCell ref="FMT13:FMT15"/>
    <mergeCell ref="FMU13:FMU15"/>
    <mergeCell ref="FNI13:FNI15"/>
    <mergeCell ref="FNJ13:FNJ15"/>
    <mergeCell ref="FNK13:FNK15"/>
    <mergeCell ref="FNL13:FNL15"/>
    <mergeCell ref="FNN13:FNN15"/>
    <mergeCell ref="FNO13:FNO15"/>
    <mergeCell ref="FLV13:FLV15"/>
    <mergeCell ref="FLW13:FLW15"/>
    <mergeCell ref="FLX13:FLX15"/>
    <mergeCell ref="FML13:FML15"/>
    <mergeCell ref="FMM13:FMM15"/>
    <mergeCell ref="FMN13:FMN15"/>
    <mergeCell ref="FMO13:FMO15"/>
    <mergeCell ref="FMQ13:FMQ15"/>
    <mergeCell ref="FMR13:FMR15"/>
    <mergeCell ref="FKY13:FKY15"/>
    <mergeCell ref="FKZ13:FKZ15"/>
    <mergeCell ref="FLA13:FLA15"/>
    <mergeCell ref="FLO13:FLO15"/>
    <mergeCell ref="FLP13:FLP15"/>
    <mergeCell ref="FLQ13:FLQ15"/>
    <mergeCell ref="FLR13:FLR15"/>
    <mergeCell ref="FLT13:FLT15"/>
    <mergeCell ref="FLU13:FLU15"/>
    <mergeCell ref="FRD13:FRD15"/>
    <mergeCell ref="FRE13:FRE15"/>
    <mergeCell ref="FRF13:FRF15"/>
    <mergeCell ref="FRT13:FRT15"/>
    <mergeCell ref="FRU13:FRU15"/>
    <mergeCell ref="FRV13:FRV15"/>
    <mergeCell ref="FRW13:FRW15"/>
    <mergeCell ref="FRY13:FRY15"/>
    <mergeCell ref="FRZ13:FRZ15"/>
    <mergeCell ref="FQG13:FQG15"/>
    <mergeCell ref="FQH13:FQH15"/>
    <mergeCell ref="FQI13:FQI15"/>
    <mergeCell ref="FQW13:FQW15"/>
    <mergeCell ref="FQX13:FQX15"/>
    <mergeCell ref="FQY13:FQY15"/>
    <mergeCell ref="FQZ13:FQZ15"/>
    <mergeCell ref="FRB13:FRB15"/>
    <mergeCell ref="FRC13:FRC15"/>
    <mergeCell ref="FPJ13:FPJ15"/>
    <mergeCell ref="FPK13:FPK15"/>
    <mergeCell ref="FPL13:FPL15"/>
    <mergeCell ref="FPZ13:FPZ15"/>
    <mergeCell ref="FQA13:FQA15"/>
    <mergeCell ref="FQB13:FQB15"/>
    <mergeCell ref="FQC13:FQC15"/>
    <mergeCell ref="FQE13:FQE15"/>
    <mergeCell ref="FQF13:FQF15"/>
    <mergeCell ref="FOM13:FOM15"/>
    <mergeCell ref="FON13:FON15"/>
    <mergeCell ref="FOO13:FOO15"/>
    <mergeCell ref="FPC13:FPC15"/>
    <mergeCell ref="FPD13:FPD15"/>
    <mergeCell ref="FPE13:FPE15"/>
    <mergeCell ref="FPF13:FPF15"/>
    <mergeCell ref="FPH13:FPH15"/>
    <mergeCell ref="FPI13:FPI15"/>
    <mergeCell ref="FUR13:FUR15"/>
    <mergeCell ref="FUS13:FUS15"/>
    <mergeCell ref="FUT13:FUT15"/>
    <mergeCell ref="FVH13:FVH15"/>
    <mergeCell ref="FVI13:FVI15"/>
    <mergeCell ref="FVJ13:FVJ15"/>
    <mergeCell ref="FVK13:FVK15"/>
    <mergeCell ref="FVM13:FVM15"/>
    <mergeCell ref="FVN13:FVN15"/>
    <mergeCell ref="FTU13:FTU15"/>
    <mergeCell ref="FTV13:FTV15"/>
    <mergeCell ref="FTW13:FTW15"/>
    <mergeCell ref="FUK13:FUK15"/>
    <mergeCell ref="FUL13:FUL15"/>
    <mergeCell ref="FUM13:FUM15"/>
    <mergeCell ref="FUN13:FUN15"/>
    <mergeCell ref="FUP13:FUP15"/>
    <mergeCell ref="FUQ13:FUQ15"/>
    <mergeCell ref="FSX13:FSX15"/>
    <mergeCell ref="FSY13:FSY15"/>
    <mergeCell ref="FSZ13:FSZ15"/>
    <mergeCell ref="FTN13:FTN15"/>
    <mergeCell ref="FTO13:FTO15"/>
    <mergeCell ref="FTP13:FTP15"/>
    <mergeCell ref="FTQ13:FTQ15"/>
    <mergeCell ref="FTS13:FTS15"/>
    <mergeCell ref="FTT13:FTT15"/>
    <mergeCell ref="FSA13:FSA15"/>
    <mergeCell ref="FSB13:FSB15"/>
    <mergeCell ref="FSC13:FSC15"/>
    <mergeCell ref="FSQ13:FSQ15"/>
    <mergeCell ref="FSR13:FSR15"/>
    <mergeCell ref="FSS13:FSS15"/>
    <mergeCell ref="FST13:FST15"/>
    <mergeCell ref="FSV13:FSV15"/>
    <mergeCell ref="FSW13:FSW15"/>
    <mergeCell ref="FYF13:FYF15"/>
    <mergeCell ref="FYG13:FYG15"/>
    <mergeCell ref="FYH13:FYH15"/>
    <mergeCell ref="FYV13:FYV15"/>
    <mergeCell ref="FYW13:FYW15"/>
    <mergeCell ref="FYX13:FYX15"/>
    <mergeCell ref="FYY13:FYY15"/>
    <mergeCell ref="FZA13:FZA15"/>
    <mergeCell ref="FZB13:FZB15"/>
    <mergeCell ref="FXI13:FXI15"/>
    <mergeCell ref="FXJ13:FXJ15"/>
    <mergeCell ref="FXK13:FXK15"/>
    <mergeCell ref="FXY13:FXY15"/>
    <mergeCell ref="FXZ13:FXZ15"/>
    <mergeCell ref="FYA13:FYA15"/>
    <mergeCell ref="FYB13:FYB15"/>
    <mergeCell ref="FYD13:FYD15"/>
    <mergeCell ref="FYE13:FYE15"/>
    <mergeCell ref="FWL13:FWL15"/>
    <mergeCell ref="FWM13:FWM15"/>
    <mergeCell ref="FWN13:FWN15"/>
    <mergeCell ref="FXB13:FXB15"/>
    <mergeCell ref="FXC13:FXC15"/>
    <mergeCell ref="FXD13:FXD15"/>
    <mergeCell ref="FXE13:FXE15"/>
    <mergeCell ref="FXG13:FXG15"/>
    <mergeCell ref="FXH13:FXH15"/>
    <mergeCell ref="FVO13:FVO15"/>
    <mergeCell ref="FVP13:FVP15"/>
    <mergeCell ref="FVQ13:FVQ15"/>
    <mergeCell ref="FWE13:FWE15"/>
    <mergeCell ref="FWF13:FWF15"/>
    <mergeCell ref="FWG13:FWG15"/>
    <mergeCell ref="FWH13:FWH15"/>
    <mergeCell ref="FWJ13:FWJ15"/>
    <mergeCell ref="FWK13:FWK15"/>
    <mergeCell ref="GBT13:GBT15"/>
    <mergeCell ref="GBU13:GBU15"/>
    <mergeCell ref="GBV13:GBV15"/>
    <mergeCell ref="GCJ13:GCJ15"/>
    <mergeCell ref="GCK13:GCK15"/>
    <mergeCell ref="GCL13:GCL15"/>
    <mergeCell ref="GCM13:GCM15"/>
    <mergeCell ref="GCO13:GCO15"/>
    <mergeCell ref="GCP13:GCP15"/>
    <mergeCell ref="GAW13:GAW15"/>
    <mergeCell ref="GAX13:GAX15"/>
    <mergeCell ref="GAY13:GAY15"/>
    <mergeCell ref="GBM13:GBM15"/>
    <mergeCell ref="GBN13:GBN15"/>
    <mergeCell ref="GBO13:GBO15"/>
    <mergeCell ref="GBP13:GBP15"/>
    <mergeCell ref="GBR13:GBR15"/>
    <mergeCell ref="GBS13:GBS15"/>
    <mergeCell ref="FZZ13:FZZ15"/>
    <mergeCell ref="GAA13:GAA15"/>
    <mergeCell ref="GAB13:GAB15"/>
    <mergeCell ref="GAP13:GAP15"/>
    <mergeCell ref="GAQ13:GAQ15"/>
    <mergeCell ref="GAR13:GAR15"/>
    <mergeCell ref="GAS13:GAS15"/>
    <mergeCell ref="GAU13:GAU15"/>
    <mergeCell ref="GAV13:GAV15"/>
    <mergeCell ref="FZC13:FZC15"/>
    <mergeCell ref="FZD13:FZD15"/>
    <mergeCell ref="FZE13:FZE15"/>
    <mergeCell ref="FZS13:FZS15"/>
    <mergeCell ref="FZT13:FZT15"/>
    <mergeCell ref="FZU13:FZU15"/>
    <mergeCell ref="FZV13:FZV15"/>
    <mergeCell ref="FZX13:FZX15"/>
    <mergeCell ref="FZY13:FZY15"/>
    <mergeCell ref="GFH13:GFH15"/>
    <mergeCell ref="GFI13:GFI15"/>
    <mergeCell ref="GFJ13:GFJ15"/>
    <mergeCell ref="GFX13:GFX15"/>
    <mergeCell ref="GFY13:GFY15"/>
    <mergeCell ref="GFZ13:GFZ15"/>
    <mergeCell ref="GGA13:GGA15"/>
    <mergeCell ref="GGC13:GGC15"/>
    <mergeCell ref="GGD13:GGD15"/>
    <mergeCell ref="GEK13:GEK15"/>
    <mergeCell ref="GEL13:GEL15"/>
    <mergeCell ref="GEM13:GEM15"/>
    <mergeCell ref="GFA13:GFA15"/>
    <mergeCell ref="GFB13:GFB15"/>
    <mergeCell ref="GFC13:GFC15"/>
    <mergeCell ref="GFD13:GFD15"/>
    <mergeCell ref="GFF13:GFF15"/>
    <mergeCell ref="GFG13:GFG15"/>
    <mergeCell ref="GDN13:GDN15"/>
    <mergeCell ref="GDO13:GDO15"/>
    <mergeCell ref="GDP13:GDP15"/>
    <mergeCell ref="GED13:GED15"/>
    <mergeCell ref="GEE13:GEE15"/>
    <mergeCell ref="GEF13:GEF15"/>
    <mergeCell ref="GEG13:GEG15"/>
    <mergeCell ref="GEI13:GEI15"/>
    <mergeCell ref="GEJ13:GEJ15"/>
    <mergeCell ref="GCQ13:GCQ15"/>
    <mergeCell ref="GCR13:GCR15"/>
    <mergeCell ref="GCS13:GCS15"/>
    <mergeCell ref="GDG13:GDG15"/>
    <mergeCell ref="GDH13:GDH15"/>
    <mergeCell ref="GDI13:GDI15"/>
    <mergeCell ref="GDJ13:GDJ15"/>
    <mergeCell ref="GDL13:GDL15"/>
    <mergeCell ref="GDM13:GDM15"/>
    <mergeCell ref="GIV13:GIV15"/>
    <mergeCell ref="GIW13:GIW15"/>
    <mergeCell ref="GIX13:GIX15"/>
    <mergeCell ref="GJL13:GJL15"/>
    <mergeCell ref="GJM13:GJM15"/>
    <mergeCell ref="GJN13:GJN15"/>
    <mergeCell ref="GJO13:GJO15"/>
    <mergeCell ref="GJQ13:GJQ15"/>
    <mergeCell ref="GJR13:GJR15"/>
    <mergeCell ref="GHY13:GHY15"/>
    <mergeCell ref="GHZ13:GHZ15"/>
    <mergeCell ref="GIA13:GIA15"/>
    <mergeCell ref="GIO13:GIO15"/>
    <mergeCell ref="GIP13:GIP15"/>
    <mergeCell ref="GIQ13:GIQ15"/>
    <mergeCell ref="GIR13:GIR15"/>
    <mergeCell ref="GIT13:GIT15"/>
    <mergeCell ref="GIU13:GIU15"/>
    <mergeCell ref="GHB13:GHB15"/>
    <mergeCell ref="GHC13:GHC15"/>
    <mergeCell ref="GHD13:GHD15"/>
    <mergeCell ref="GHR13:GHR15"/>
    <mergeCell ref="GHS13:GHS15"/>
    <mergeCell ref="GHT13:GHT15"/>
    <mergeCell ref="GHU13:GHU15"/>
    <mergeCell ref="GHW13:GHW15"/>
    <mergeCell ref="GHX13:GHX15"/>
    <mergeCell ref="GGE13:GGE15"/>
    <mergeCell ref="GGF13:GGF15"/>
    <mergeCell ref="GGG13:GGG15"/>
    <mergeCell ref="GGU13:GGU15"/>
    <mergeCell ref="GGV13:GGV15"/>
    <mergeCell ref="GGW13:GGW15"/>
    <mergeCell ref="GGX13:GGX15"/>
    <mergeCell ref="GGZ13:GGZ15"/>
    <mergeCell ref="GHA13:GHA15"/>
    <mergeCell ref="GMJ13:GMJ15"/>
    <mergeCell ref="GMK13:GMK15"/>
    <mergeCell ref="GML13:GML15"/>
    <mergeCell ref="GMZ13:GMZ15"/>
    <mergeCell ref="GNA13:GNA15"/>
    <mergeCell ref="GNB13:GNB15"/>
    <mergeCell ref="GNC13:GNC15"/>
    <mergeCell ref="GNE13:GNE15"/>
    <mergeCell ref="GNF13:GNF15"/>
    <mergeCell ref="GLM13:GLM15"/>
    <mergeCell ref="GLN13:GLN15"/>
    <mergeCell ref="GLO13:GLO15"/>
    <mergeCell ref="GMC13:GMC15"/>
    <mergeCell ref="GMD13:GMD15"/>
    <mergeCell ref="GME13:GME15"/>
    <mergeCell ref="GMF13:GMF15"/>
    <mergeCell ref="GMH13:GMH15"/>
    <mergeCell ref="GMI13:GMI15"/>
    <mergeCell ref="GKP13:GKP15"/>
    <mergeCell ref="GKQ13:GKQ15"/>
    <mergeCell ref="GKR13:GKR15"/>
    <mergeCell ref="GLF13:GLF15"/>
    <mergeCell ref="GLG13:GLG15"/>
    <mergeCell ref="GLH13:GLH15"/>
    <mergeCell ref="GLI13:GLI15"/>
    <mergeCell ref="GLK13:GLK15"/>
    <mergeCell ref="GLL13:GLL15"/>
    <mergeCell ref="GJS13:GJS15"/>
    <mergeCell ref="GJT13:GJT15"/>
    <mergeCell ref="GJU13:GJU15"/>
    <mergeCell ref="GKI13:GKI15"/>
    <mergeCell ref="GKJ13:GKJ15"/>
    <mergeCell ref="GKK13:GKK15"/>
    <mergeCell ref="GKL13:GKL15"/>
    <mergeCell ref="GKN13:GKN15"/>
    <mergeCell ref="GKO13:GKO15"/>
    <mergeCell ref="GPX13:GPX15"/>
    <mergeCell ref="GPY13:GPY15"/>
    <mergeCell ref="GPZ13:GPZ15"/>
    <mergeCell ref="GQN13:GQN15"/>
    <mergeCell ref="GQO13:GQO15"/>
    <mergeCell ref="GQP13:GQP15"/>
    <mergeCell ref="GQQ13:GQQ15"/>
    <mergeCell ref="GQS13:GQS15"/>
    <mergeCell ref="GQT13:GQT15"/>
    <mergeCell ref="GPA13:GPA15"/>
    <mergeCell ref="GPB13:GPB15"/>
    <mergeCell ref="GPC13:GPC15"/>
    <mergeCell ref="GPQ13:GPQ15"/>
    <mergeCell ref="GPR13:GPR15"/>
    <mergeCell ref="GPS13:GPS15"/>
    <mergeCell ref="GPT13:GPT15"/>
    <mergeCell ref="GPV13:GPV15"/>
    <mergeCell ref="GPW13:GPW15"/>
    <mergeCell ref="GOD13:GOD15"/>
    <mergeCell ref="GOE13:GOE15"/>
    <mergeCell ref="GOF13:GOF15"/>
    <mergeCell ref="GOT13:GOT15"/>
    <mergeCell ref="GOU13:GOU15"/>
    <mergeCell ref="GOV13:GOV15"/>
    <mergeCell ref="GOW13:GOW15"/>
    <mergeCell ref="GOY13:GOY15"/>
    <mergeCell ref="GOZ13:GOZ15"/>
    <mergeCell ref="GNG13:GNG15"/>
    <mergeCell ref="GNH13:GNH15"/>
    <mergeCell ref="GNI13:GNI15"/>
    <mergeCell ref="GNW13:GNW15"/>
    <mergeCell ref="GNX13:GNX15"/>
    <mergeCell ref="GNY13:GNY15"/>
    <mergeCell ref="GNZ13:GNZ15"/>
    <mergeCell ref="GOB13:GOB15"/>
    <mergeCell ref="GOC13:GOC15"/>
    <mergeCell ref="GTL13:GTL15"/>
    <mergeCell ref="GTM13:GTM15"/>
    <mergeCell ref="GTN13:GTN15"/>
    <mergeCell ref="GUB13:GUB15"/>
    <mergeCell ref="GUC13:GUC15"/>
    <mergeCell ref="GUD13:GUD15"/>
    <mergeCell ref="GUE13:GUE15"/>
    <mergeCell ref="GUG13:GUG15"/>
    <mergeCell ref="GUH13:GUH15"/>
    <mergeCell ref="GSO13:GSO15"/>
    <mergeCell ref="GSP13:GSP15"/>
    <mergeCell ref="GSQ13:GSQ15"/>
    <mergeCell ref="GTE13:GTE15"/>
    <mergeCell ref="GTF13:GTF15"/>
    <mergeCell ref="GTG13:GTG15"/>
    <mergeCell ref="GTH13:GTH15"/>
    <mergeCell ref="GTJ13:GTJ15"/>
    <mergeCell ref="GTK13:GTK15"/>
    <mergeCell ref="GRR13:GRR15"/>
    <mergeCell ref="GRS13:GRS15"/>
    <mergeCell ref="GRT13:GRT15"/>
    <mergeCell ref="GSH13:GSH15"/>
    <mergeCell ref="GSI13:GSI15"/>
    <mergeCell ref="GSJ13:GSJ15"/>
    <mergeCell ref="GSK13:GSK15"/>
    <mergeCell ref="GSM13:GSM15"/>
    <mergeCell ref="GSN13:GSN15"/>
    <mergeCell ref="GQU13:GQU15"/>
    <mergeCell ref="GQV13:GQV15"/>
    <mergeCell ref="GQW13:GQW15"/>
    <mergeCell ref="GRK13:GRK15"/>
    <mergeCell ref="GRL13:GRL15"/>
    <mergeCell ref="GRM13:GRM15"/>
    <mergeCell ref="GRN13:GRN15"/>
    <mergeCell ref="GRP13:GRP15"/>
    <mergeCell ref="GRQ13:GRQ15"/>
    <mergeCell ref="GWZ13:GWZ15"/>
    <mergeCell ref="GXA13:GXA15"/>
    <mergeCell ref="GXB13:GXB15"/>
    <mergeCell ref="GXP13:GXP15"/>
    <mergeCell ref="GXQ13:GXQ15"/>
    <mergeCell ref="GXR13:GXR15"/>
    <mergeCell ref="GXS13:GXS15"/>
    <mergeCell ref="GXU13:GXU15"/>
    <mergeCell ref="GXV13:GXV15"/>
    <mergeCell ref="GWC13:GWC15"/>
    <mergeCell ref="GWD13:GWD15"/>
    <mergeCell ref="GWE13:GWE15"/>
    <mergeCell ref="GWS13:GWS15"/>
    <mergeCell ref="GWT13:GWT15"/>
    <mergeCell ref="GWU13:GWU15"/>
    <mergeCell ref="GWV13:GWV15"/>
    <mergeCell ref="GWX13:GWX15"/>
    <mergeCell ref="GWY13:GWY15"/>
    <mergeCell ref="GVF13:GVF15"/>
    <mergeCell ref="GVG13:GVG15"/>
    <mergeCell ref="GVH13:GVH15"/>
    <mergeCell ref="GVV13:GVV15"/>
    <mergeCell ref="GVW13:GVW15"/>
    <mergeCell ref="GVX13:GVX15"/>
    <mergeCell ref="GVY13:GVY15"/>
    <mergeCell ref="GWA13:GWA15"/>
    <mergeCell ref="GWB13:GWB15"/>
    <mergeCell ref="GUI13:GUI15"/>
    <mergeCell ref="GUJ13:GUJ15"/>
    <mergeCell ref="GUK13:GUK15"/>
    <mergeCell ref="GUY13:GUY15"/>
    <mergeCell ref="GUZ13:GUZ15"/>
    <mergeCell ref="GVA13:GVA15"/>
    <mergeCell ref="GVB13:GVB15"/>
    <mergeCell ref="GVD13:GVD15"/>
    <mergeCell ref="GVE13:GVE15"/>
    <mergeCell ref="HAN13:HAN15"/>
    <mergeCell ref="HAO13:HAO15"/>
    <mergeCell ref="HAP13:HAP15"/>
    <mergeCell ref="HBD13:HBD15"/>
    <mergeCell ref="HBE13:HBE15"/>
    <mergeCell ref="HBF13:HBF15"/>
    <mergeCell ref="HBG13:HBG15"/>
    <mergeCell ref="HBI13:HBI15"/>
    <mergeCell ref="HBJ13:HBJ15"/>
    <mergeCell ref="GZQ13:GZQ15"/>
    <mergeCell ref="GZR13:GZR15"/>
    <mergeCell ref="GZS13:GZS15"/>
    <mergeCell ref="HAG13:HAG15"/>
    <mergeCell ref="HAH13:HAH15"/>
    <mergeCell ref="HAI13:HAI15"/>
    <mergeCell ref="HAJ13:HAJ15"/>
    <mergeCell ref="HAL13:HAL15"/>
    <mergeCell ref="HAM13:HAM15"/>
    <mergeCell ref="GYT13:GYT15"/>
    <mergeCell ref="GYU13:GYU15"/>
    <mergeCell ref="GYV13:GYV15"/>
    <mergeCell ref="GZJ13:GZJ15"/>
    <mergeCell ref="GZK13:GZK15"/>
    <mergeCell ref="GZL13:GZL15"/>
    <mergeCell ref="GZM13:GZM15"/>
    <mergeCell ref="GZO13:GZO15"/>
    <mergeCell ref="GZP13:GZP15"/>
    <mergeCell ref="GXW13:GXW15"/>
    <mergeCell ref="GXX13:GXX15"/>
    <mergeCell ref="GXY13:GXY15"/>
    <mergeCell ref="GYM13:GYM15"/>
    <mergeCell ref="GYN13:GYN15"/>
    <mergeCell ref="GYO13:GYO15"/>
    <mergeCell ref="GYP13:GYP15"/>
    <mergeCell ref="GYR13:GYR15"/>
    <mergeCell ref="GYS13:GYS15"/>
    <mergeCell ref="HEB13:HEB15"/>
    <mergeCell ref="HEC13:HEC15"/>
    <mergeCell ref="HED13:HED15"/>
    <mergeCell ref="HER13:HER15"/>
    <mergeCell ref="HES13:HES15"/>
    <mergeCell ref="HET13:HET15"/>
    <mergeCell ref="HEU13:HEU15"/>
    <mergeCell ref="HEW13:HEW15"/>
    <mergeCell ref="HEX13:HEX15"/>
    <mergeCell ref="HDE13:HDE15"/>
    <mergeCell ref="HDF13:HDF15"/>
    <mergeCell ref="HDG13:HDG15"/>
    <mergeCell ref="HDU13:HDU15"/>
    <mergeCell ref="HDV13:HDV15"/>
    <mergeCell ref="HDW13:HDW15"/>
    <mergeCell ref="HDX13:HDX15"/>
    <mergeCell ref="HDZ13:HDZ15"/>
    <mergeCell ref="HEA13:HEA15"/>
    <mergeCell ref="HCH13:HCH15"/>
    <mergeCell ref="HCI13:HCI15"/>
    <mergeCell ref="HCJ13:HCJ15"/>
    <mergeCell ref="HCX13:HCX15"/>
    <mergeCell ref="HCY13:HCY15"/>
    <mergeCell ref="HCZ13:HCZ15"/>
    <mergeCell ref="HDA13:HDA15"/>
    <mergeCell ref="HDC13:HDC15"/>
    <mergeCell ref="HDD13:HDD15"/>
    <mergeCell ref="HBK13:HBK15"/>
    <mergeCell ref="HBL13:HBL15"/>
    <mergeCell ref="HBM13:HBM15"/>
    <mergeCell ref="HCA13:HCA15"/>
    <mergeCell ref="HCB13:HCB15"/>
    <mergeCell ref="HCC13:HCC15"/>
    <mergeCell ref="HCD13:HCD15"/>
    <mergeCell ref="HCF13:HCF15"/>
    <mergeCell ref="HCG13:HCG15"/>
    <mergeCell ref="HHP13:HHP15"/>
    <mergeCell ref="HHQ13:HHQ15"/>
    <mergeCell ref="HHR13:HHR15"/>
    <mergeCell ref="HIF13:HIF15"/>
    <mergeCell ref="HIG13:HIG15"/>
    <mergeCell ref="HIH13:HIH15"/>
    <mergeCell ref="HII13:HII15"/>
    <mergeCell ref="HIK13:HIK15"/>
    <mergeCell ref="HIL13:HIL15"/>
    <mergeCell ref="HGS13:HGS15"/>
    <mergeCell ref="HGT13:HGT15"/>
    <mergeCell ref="HGU13:HGU15"/>
    <mergeCell ref="HHI13:HHI15"/>
    <mergeCell ref="HHJ13:HHJ15"/>
    <mergeCell ref="HHK13:HHK15"/>
    <mergeCell ref="HHL13:HHL15"/>
    <mergeCell ref="HHN13:HHN15"/>
    <mergeCell ref="HHO13:HHO15"/>
    <mergeCell ref="HFV13:HFV15"/>
    <mergeCell ref="HFW13:HFW15"/>
    <mergeCell ref="HFX13:HFX15"/>
    <mergeCell ref="HGL13:HGL15"/>
    <mergeCell ref="HGM13:HGM15"/>
    <mergeCell ref="HGN13:HGN15"/>
    <mergeCell ref="HGO13:HGO15"/>
    <mergeCell ref="HGQ13:HGQ15"/>
    <mergeCell ref="HGR13:HGR15"/>
    <mergeCell ref="HEY13:HEY15"/>
    <mergeCell ref="HEZ13:HEZ15"/>
    <mergeCell ref="HFA13:HFA15"/>
    <mergeCell ref="HFO13:HFO15"/>
    <mergeCell ref="HFP13:HFP15"/>
    <mergeCell ref="HFQ13:HFQ15"/>
    <mergeCell ref="HFR13:HFR15"/>
    <mergeCell ref="HFT13:HFT15"/>
    <mergeCell ref="HFU13:HFU15"/>
    <mergeCell ref="HLD13:HLD15"/>
    <mergeCell ref="HLE13:HLE15"/>
    <mergeCell ref="HLF13:HLF15"/>
    <mergeCell ref="HLT13:HLT15"/>
    <mergeCell ref="HLU13:HLU15"/>
    <mergeCell ref="HLV13:HLV15"/>
    <mergeCell ref="HLW13:HLW15"/>
    <mergeCell ref="HLY13:HLY15"/>
    <mergeCell ref="HLZ13:HLZ15"/>
    <mergeCell ref="HKG13:HKG15"/>
    <mergeCell ref="HKH13:HKH15"/>
    <mergeCell ref="HKI13:HKI15"/>
    <mergeCell ref="HKW13:HKW15"/>
    <mergeCell ref="HKX13:HKX15"/>
    <mergeCell ref="HKY13:HKY15"/>
    <mergeCell ref="HKZ13:HKZ15"/>
    <mergeCell ref="HLB13:HLB15"/>
    <mergeCell ref="HLC13:HLC15"/>
    <mergeCell ref="HJJ13:HJJ15"/>
    <mergeCell ref="HJK13:HJK15"/>
    <mergeCell ref="HJL13:HJL15"/>
    <mergeCell ref="HJZ13:HJZ15"/>
    <mergeCell ref="HKA13:HKA15"/>
    <mergeCell ref="HKB13:HKB15"/>
    <mergeCell ref="HKC13:HKC15"/>
    <mergeCell ref="HKE13:HKE15"/>
    <mergeCell ref="HKF13:HKF15"/>
    <mergeCell ref="HIM13:HIM15"/>
    <mergeCell ref="HIN13:HIN15"/>
    <mergeCell ref="HIO13:HIO15"/>
    <mergeCell ref="HJC13:HJC15"/>
    <mergeCell ref="HJD13:HJD15"/>
    <mergeCell ref="HJE13:HJE15"/>
    <mergeCell ref="HJF13:HJF15"/>
    <mergeCell ref="HJH13:HJH15"/>
    <mergeCell ref="HJI13:HJI15"/>
    <mergeCell ref="HOR13:HOR15"/>
    <mergeCell ref="HOS13:HOS15"/>
    <mergeCell ref="HOT13:HOT15"/>
    <mergeCell ref="HPH13:HPH15"/>
    <mergeCell ref="HPI13:HPI15"/>
    <mergeCell ref="HPJ13:HPJ15"/>
    <mergeCell ref="HPK13:HPK15"/>
    <mergeCell ref="HPM13:HPM15"/>
    <mergeCell ref="HPN13:HPN15"/>
    <mergeCell ref="HNU13:HNU15"/>
    <mergeCell ref="HNV13:HNV15"/>
    <mergeCell ref="HNW13:HNW15"/>
    <mergeCell ref="HOK13:HOK15"/>
    <mergeCell ref="HOL13:HOL15"/>
    <mergeCell ref="HOM13:HOM15"/>
    <mergeCell ref="HON13:HON15"/>
    <mergeCell ref="HOP13:HOP15"/>
    <mergeCell ref="HOQ13:HOQ15"/>
    <mergeCell ref="HMX13:HMX15"/>
    <mergeCell ref="HMY13:HMY15"/>
    <mergeCell ref="HMZ13:HMZ15"/>
    <mergeCell ref="HNN13:HNN15"/>
    <mergeCell ref="HNO13:HNO15"/>
    <mergeCell ref="HNP13:HNP15"/>
    <mergeCell ref="HNQ13:HNQ15"/>
    <mergeCell ref="HNS13:HNS15"/>
    <mergeCell ref="HNT13:HNT15"/>
    <mergeCell ref="HMA13:HMA15"/>
    <mergeCell ref="HMB13:HMB15"/>
    <mergeCell ref="HMC13:HMC15"/>
    <mergeCell ref="HMQ13:HMQ15"/>
    <mergeCell ref="HMR13:HMR15"/>
    <mergeCell ref="HMS13:HMS15"/>
    <mergeCell ref="HMT13:HMT15"/>
    <mergeCell ref="HMV13:HMV15"/>
    <mergeCell ref="HMW13:HMW15"/>
    <mergeCell ref="HSF13:HSF15"/>
    <mergeCell ref="HSG13:HSG15"/>
    <mergeCell ref="HSH13:HSH15"/>
    <mergeCell ref="HSV13:HSV15"/>
    <mergeCell ref="HSW13:HSW15"/>
    <mergeCell ref="HSX13:HSX15"/>
    <mergeCell ref="HSY13:HSY15"/>
    <mergeCell ref="HTA13:HTA15"/>
    <mergeCell ref="HTB13:HTB15"/>
    <mergeCell ref="HRI13:HRI15"/>
    <mergeCell ref="HRJ13:HRJ15"/>
    <mergeCell ref="HRK13:HRK15"/>
    <mergeCell ref="HRY13:HRY15"/>
    <mergeCell ref="HRZ13:HRZ15"/>
    <mergeCell ref="HSA13:HSA15"/>
    <mergeCell ref="HSB13:HSB15"/>
    <mergeCell ref="HSD13:HSD15"/>
    <mergeCell ref="HSE13:HSE15"/>
    <mergeCell ref="HQL13:HQL15"/>
    <mergeCell ref="HQM13:HQM15"/>
    <mergeCell ref="HQN13:HQN15"/>
    <mergeCell ref="HRB13:HRB15"/>
    <mergeCell ref="HRC13:HRC15"/>
    <mergeCell ref="HRD13:HRD15"/>
    <mergeCell ref="HRE13:HRE15"/>
    <mergeCell ref="HRG13:HRG15"/>
    <mergeCell ref="HRH13:HRH15"/>
    <mergeCell ref="HPO13:HPO15"/>
    <mergeCell ref="HPP13:HPP15"/>
    <mergeCell ref="HPQ13:HPQ15"/>
    <mergeCell ref="HQE13:HQE15"/>
    <mergeCell ref="HQF13:HQF15"/>
    <mergeCell ref="HQG13:HQG15"/>
    <mergeCell ref="HQH13:HQH15"/>
    <mergeCell ref="HQJ13:HQJ15"/>
    <mergeCell ref="HQK13:HQK15"/>
    <mergeCell ref="HVT13:HVT15"/>
    <mergeCell ref="HVU13:HVU15"/>
    <mergeCell ref="HVV13:HVV15"/>
    <mergeCell ref="HWJ13:HWJ15"/>
    <mergeCell ref="HWK13:HWK15"/>
    <mergeCell ref="HWL13:HWL15"/>
    <mergeCell ref="HWM13:HWM15"/>
    <mergeCell ref="HWO13:HWO15"/>
    <mergeCell ref="HWP13:HWP15"/>
    <mergeCell ref="HUW13:HUW15"/>
    <mergeCell ref="HUX13:HUX15"/>
    <mergeCell ref="HUY13:HUY15"/>
    <mergeCell ref="HVM13:HVM15"/>
    <mergeCell ref="HVN13:HVN15"/>
    <mergeCell ref="HVO13:HVO15"/>
    <mergeCell ref="HVP13:HVP15"/>
    <mergeCell ref="HVR13:HVR15"/>
    <mergeCell ref="HVS13:HVS15"/>
    <mergeCell ref="HTZ13:HTZ15"/>
    <mergeCell ref="HUA13:HUA15"/>
    <mergeCell ref="HUB13:HUB15"/>
    <mergeCell ref="HUP13:HUP15"/>
    <mergeCell ref="HUQ13:HUQ15"/>
    <mergeCell ref="HUR13:HUR15"/>
    <mergeCell ref="HUS13:HUS15"/>
    <mergeCell ref="HUU13:HUU15"/>
    <mergeCell ref="HUV13:HUV15"/>
    <mergeCell ref="HTC13:HTC15"/>
    <mergeCell ref="HTD13:HTD15"/>
    <mergeCell ref="HTE13:HTE15"/>
    <mergeCell ref="HTS13:HTS15"/>
    <mergeCell ref="HTT13:HTT15"/>
    <mergeCell ref="HTU13:HTU15"/>
    <mergeCell ref="HTV13:HTV15"/>
    <mergeCell ref="HTX13:HTX15"/>
    <mergeCell ref="HTY13:HTY15"/>
    <mergeCell ref="HZH13:HZH15"/>
    <mergeCell ref="HZI13:HZI15"/>
    <mergeCell ref="HZJ13:HZJ15"/>
    <mergeCell ref="HZX13:HZX15"/>
    <mergeCell ref="HZY13:HZY15"/>
    <mergeCell ref="HZZ13:HZZ15"/>
    <mergeCell ref="IAA13:IAA15"/>
    <mergeCell ref="IAC13:IAC15"/>
    <mergeCell ref="IAD13:IAD15"/>
    <mergeCell ref="HYK13:HYK15"/>
    <mergeCell ref="HYL13:HYL15"/>
    <mergeCell ref="HYM13:HYM15"/>
    <mergeCell ref="HZA13:HZA15"/>
    <mergeCell ref="HZB13:HZB15"/>
    <mergeCell ref="HZC13:HZC15"/>
    <mergeCell ref="HZD13:HZD15"/>
    <mergeCell ref="HZF13:HZF15"/>
    <mergeCell ref="HZG13:HZG15"/>
    <mergeCell ref="HXN13:HXN15"/>
    <mergeCell ref="HXO13:HXO15"/>
    <mergeCell ref="HXP13:HXP15"/>
    <mergeCell ref="HYD13:HYD15"/>
    <mergeCell ref="HYE13:HYE15"/>
    <mergeCell ref="HYF13:HYF15"/>
    <mergeCell ref="HYG13:HYG15"/>
    <mergeCell ref="HYI13:HYI15"/>
    <mergeCell ref="HYJ13:HYJ15"/>
    <mergeCell ref="HWQ13:HWQ15"/>
    <mergeCell ref="HWR13:HWR15"/>
    <mergeCell ref="HWS13:HWS15"/>
    <mergeCell ref="HXG13:HXG15"/>
    <mergeCell ref="HXH13:HXH15"/>
    <mergeCell ref="HXI13:HXI15"/>
    <mergeCell ref="HXJ13:HXJ15"/>
    <mergeCell ref="HXL13:HXL15"/>
    <mergeCell ref="HXM13:HXM15"/>
    <mergeCell ref="ICV13:ICV15"/>
    <mergeCell ref="ICW13:ICW15"/>
    <mergeCell ref="ICX13:ICX15"/>
    <mergeCell ref="IDL13:IDL15"/>
    <mergeCell ref="IDM13:IDM15"/>
    <mergeCell ref="IDN13:IDN15"/>
    <mergeCell ref="IDO13:IDO15"/>
    <mergeCell ref="IDQ13:IDQ15"/>
    <mergeCell ref="IDR13:IDR15"/>
    <mergeCell ref="IBY13:IBY15"/>
    <mergeCell ref="IBZ13:IBZ15"/>
    <mergeCell ref="ICA13:ICA15"/>
    <mergeCell ref="ICO13:ICO15"/>
    <mergeCell ref="ICP13:ICP15"/>
    <mergeCell ref="ICQ13:ICQ15"/>
    <mergeCell ref="ICR13:ICR15"/>
    <mergeCell ref="ICT13:ICT15"/>
    <mergeCell ref="ICU13:ICU15"/>
    <mergeCell ref="IBB13:IBB15"/>
    <mergeCell ref="IBC13:IBC15"/>
    <mergeCell ref="IBD13:IBD15"/>
    <mergeCell ref="IBR13:IBR15"/>
    <mergeCell ref="IBS13:IBS15"/>
    <mergeCell ref="IBT13:IBT15"/>
    <mergeCell ref="IBU13:IBU15"/>
    <mergeCell ref="IBW13:IBW15"/>
    <mergeCell ref="IBX13:IBX15"/>
    <mergeCell ref="IAE13:IAE15"/>
    <mergeCell ref="IAF13:IAF15"/>
    <mergeCell ref="IAG13:IAG15"/>
    <mergeCell ref="IAU13:IAU15"/>
    <mergeCell ref="IAV13:IAV15"/>
    <mergeCell ref="IAW13:IAW15"/>
    <mergeCell ref="IAX13:IAX15"/>
    <mergeCell ref="IAZ13:IAZ15"/>
    <mergeCell ref="IBA13:IBA15"/>
    <mergeCell ref="IGJ13:IGJ15"/>
    <mergeCell ref="IGK13:IGK15"/>
    <mergeCell ref="IGL13:IGL15"/>
    <mergeCell ref="IGZ13:IGZ15"/>
    <mergeCell ref="IHA13:IHA15"/>
    <mergeCell ref="IHB13:IHB15"/>
    <mergeCell ref="IHC13:IHC15"/>
    <mergeCell ref="IHE13:IHE15"/>
    <mergeCell ref="IHF13:IHF15"/>
    <mergeCell ref="IFM13:IFM15"/>
    <mergeCell ref="IFN13:IFN15"/>
    <mergeCell ref="IFO13:IFO15"/>
    <mergeCell ref="IGC13:IGC15"/>
    <mergeCell ref="IGD13:IGD15"/>
    <mergeCell ref="IGE13:IGE15"/>
    <mergeCell ref="IGF13:IGF15"/>
    <mergeCell ref="IGH13:IGH15"/>
    <mergeCell ref="IGI13:IGI15"/>
    <mergeCell ref="IEP13:IEP15"/>
    <mergeCell ref="IEQ13:IEQ15"/>
    <mergeCell ref="IER13:IER15"/>
    <mergeCell ref="IFF13:IFF15"/>
    <mergeCell ref="IFG13:IFG15"/>
    <mergeCell ref="IFH13:IFH15"/>
    <mergeCell ref="IFI13:IFI15"/>
    <mergeCell ref="IFK13:IFK15"/>
    <mergeCell ref="IFL13:IFL15"/>
    <mergeCell ref="IDS13:IDS15"/>
    <mergeCell ref="IDT13:IDT15"/>
    <mergeCell ref="IDU13:IDU15"/>
    <mergeCell ref="IEI13:IEI15"/>
    <mergeCell ref="IEJ13:IEJ15"/>
    <mergeCell ref="IEK13:IEK15"/>
    <mergeCell ref="IEL13:IEL15"/>
    <mergeCell ref="IEN13:IEN15"/>
    <mergeCell ref="IEO13:IEO15"/>
    <mergeCell ref="IJX13:IJX15"/>
    <mergeCell ref="IJY13:IJY15"/>
    <mergeCell ref="IJZ13:IJZ15"/>
    <mergeCell ref="IKN13:IKN15"/>
    <mergeCell ref="IKO13:IKO15"/>
    <mergeCell ref="IKP13:IKP15"/>
    <mergeCell ref="IKQ13:IKQ15"/>
    <mergeCell ref="IKS13:IKS15"/>
    <mergeCell ref="IKT13:IKT15"/>
    <mergeCell ref="IJA13:IJA15"/>
    <mergeCell ref="IJB13:IJB15"/>
    <mergeCell ref="IJC13:IJC15"/>
    <mergeCell ref="IJQ13:IJQ15"/>
    <mergeCell ref="IJR13:IJR15"/>
    <mergeCell ref="IJS13:IJS15"/>
    <mergeCell ref="IJT13:IJT15"/>
    <mergeCell ref="IJV13:IJV15"/>
    <mergeCell ref="IJW13:IJW15"/>
    <mergeCell ref="IID13:IID15"/>
    <mergeCell ref="IIE13:IIE15"/>
    <mergeCell ref="IIF13:IIF15"/>
    <mergeCell ref="IIT13:IIT15"/>
    <mergeCell ref="IIU13:IIU15"/>
    <mergeCell ref="IIV13:IIV15"/>
    <mergeCell ref="IIW13:IIW15"/>
    <mergeCell ref="IIY13:IIY15"/>
    <mergeCell ref="IIZ13:IIZ15"/>
    <mergeCell ref="IHG13:IHG15"/>
    <mergeCell ref="IHH13:IHH15"/>
    <mergeCell ref="IHI13:IHI15"/>
    <mergeCell ref="IHW13:IHW15"/>
    <mergeCell ref="IHX13:IHX15"/>
    <mergeCell ref="IHY13:IHY15"/>
    <mergeCell ref="IHZ13:IHZ15"/>
    <mergeCell ref="IIB13:IIB15"/>
    <mergeCell ref="IIC13:IIC15"/>
    <mergeCell ref="INL13:INL15"/>
    <mergeCell ref="INM13:INM15"/>
    <mergeCell ref="INN13:INN15"/>
    <mergeCell ref="IOB13:IOB15"/>
    <mergeCell ref="IOC13:IOC15"/>
    <mergeCell ref="IOD13:IOD15"/>
    <mergeCell ref="IOE13:IOE15"/>
    <mergeCell ref="IOG13:IOG15"/>
    <mergeCell ref="IOH13:IOH15"/>
    <mergeCell ref="IMO13:IMO15"/>
    <mergeCell ref="IMP13:IMP15"/>
    <mergeCell ref="IMQ13:IMQ15"/>
    <mergeCell ref="INE13:INE15"/>
    <mergeCell ref="INF13:INF15"/>
    <mergeCell ref="ING13:ING15"/>
    <mergeCell ref="INH13:INH15"/>
    <mergeCell ref="INJ13:INJ15"/>
    <mergeCell ref="INK13:INK15"/>
    <mergeCell ref="ILR13:ILR15"/>
    <mergeCell ref="ILS13:ILS15"/>
    <mergeCell ref="ILT13:ILT15"/>
    <mergeCell ref="IMH13:IMH15"/>
    <mergeCell ref="IMI13:IMI15"/>
    <mergeCell ref="IMJ13:IMJ15"/>
    <mergeCell ref="IMK13:IMK15"/>
    <mergeCell ref="IMM13:IMM15"/>
    <mergeCell ref="IMN13:IMN15"/>
    <mergeCell ref="IKU13:IKU15"/>
    <mergeCell ref="IKV13:IKV15"/>
    <mergeCell ref="IKW13:IKW15"/>
    <mergeCell ref="ILK13:ILK15"/>
    <mergeCell ref="ILL13:ILL15"/>
    <mergeCell ref="ILM13:ILM15"/>
    <mergeCell ref="ILN13:ILN15"/>
    <mergeCell ref="ILP13:ILP15"/>
    <mergeCell ref="ILQ13:ILQ15"/>
    <mergeCell ref="IQZ13:IQZ15"/>
    <mergeCell ref="IRA13:IRA15"/>
    <mergeCell ref="IRB13:IRB15"/>
    <mergeCell ref="IRP13:IRP15"/>
    <mergeCell ref="IRQ13:IRQ15"/>
    <mergeCell ref="IRR13:IRR15"/>
    <mergeCell ref="IRS13:IRS15"/>
    <mergeCell ref="IRU13:IRU15"/>
    <mergeCell ref="IRV13:IRV15"/>
    <mergeCell ref="IQC13:IQC15"/>
    <mergeCell ref="IQD13:IQD15"/>
    <mergeCell ref="IQE13:IQE15"/>
    <mergeCell ref="IQS13:IQS15"/>
    <mergeCell ref="IQT13:IQT15"/>
    <mergeCell ref="IQU13:IQU15"/>
    <mergeCell ref="IQV13:IQV15"/>
    <mergeCell ref="IQX13:IQX15"/>
    <mergeCell ref="IQY13:IQY15"/>
    <mergeCell ref="IPF13:IPF15"/>
    <mergeCell ref="IPG13:IPG15"/>
    <mergeCell ref="IPH13:IPH15"/>
    <mergeCell ref="IPV13:IPV15"/>
    <mergeCell ref="IPW13:IPW15"/>
    <mergeCell ref="IPX13:IPX15"/>
    <mergeCell ref="IPY13:IPY15"/>
    <mergeCell ref="IQA13:IQA15"/>
    <mergeCell ref="IQB13:IQB15"/>
    <mergeCell ref="IOI13:IOI15"/>
    <mergeCell ref="IOJ13:IOJ15"/>
    <mergeCell ref="IOK13:IOK15"/>
    <mergeCell ref="IOY13:IOY15"/>
    <mergeCell ref="IOZ13:IOZ15"/>
    <mergeCell ref="IPA13:IPA15"/>
    <mergeCell ref="IPB13:IPB15"/>
    <mergeCell ref="IPD13:IPD15"/>
    <mergeCell ref="IPE13:IPE15"/>
    <mergeCell ref="IUN13:IUN15"/>
    <mergeCell ref="IUO13:IUO15"/>
    <mergeCell ref="IUP13:IUP15"/>
    <mergeCell ref="IVD13:IVD15"/>
    <mergeCell ref="IVE13:IVE15"/>
    <mergeCell ref="IVF13:IVF15"/>
    <mergeCell ref="IVG13:IVG15"/>
    <mergeCell ref="IVI13:IVI15"/>
    <mergeCell ref="IVJ13:IVJ15"/>
    <mergeCell ref="ITQ13:ITQ15"/>
    <mergeCell ref="ITR13:ITR15"/>
    <mergeCell ref="ITS13:ITS15"/>
    <mergeCell ref="IUG13:IUG15"/>
    <mergeCell ref="IUH13:IUH15"/>
    <mergeCell ref="IUI13:IUI15"/>
    <mergeCell ref="IUJ13:IUJ15"/>
    <mergeCell ref="IUL13:IUL15"/>
    <mergeCell ref="IUM13:IUM15"/>
    <mergeCell ref="IST13:IST15"/>
    <mergeCell ref="ISU13:ISU15"/>
    <mergeCell ref="ISV13:ISV15"/>
    <mergeCell ref="ITJ13:ITJ15"/>
    <mergeCell ref="ITK13:ITK15"/>
    <mergeCell ref="ITL13:ITL15"/>
    <mergeCell ref="ITM13:ITM15"/>
    <mergeCell ref="ITO13:ITO15"/>
    <mergeCell ref="ITP13:ITP15"/>
    <mergeCell ref="IRW13:IRW15"/>
    <mergeCell ref="IRX13:IRX15"/>
    <mergeCell ref="IRY13:IRY15"/>
    <mergeCell ref="ISM13:ISM15"/>
    <mergeCell ref="ISN13:ISN15"/>
    <mergeCell ref="ISO13:ISO15"/>
    <mergeCell ref="ISP13:ISP15"/>
    <mergeCell ref="ISR13:ISR15"/>
    <mergeCell ref="ISS13:ISS15"/>
    <mergeCell ref="IYB13:IYB15"/>
    <mergeCell ref="IYC13:IYC15"/>
    <mergeCell ref="IYD13:IYD15"/>
    <mergeCell ref="IYR13:IYR15"/>
    <mergeCell ref="IYS13:IYS15"/>
    <mergeCell ref="IYT13:IYT15"/>
    <mergeCell ref="IYU13:IYU15"/>
    <mergeCell ref="IYW13:IYW15"/>
    <mergeCell ref="IYX13:IYX15"/>
    <mergeCell ref="IXE13:IXE15"/>
    <mergeCell ref="IXF13:IXF15"/>
    <mergeCell ref="IXG13:IXG15"/>
    <mergeCell ref="IXU13:IXU15"/>
    <mergeCell ref="IXV13:IXV15"/>
    <mergeCell ref="IXW13:IXW15"/>
    <mergeCell ref="IXX13:IXX15"/>
    <mergeCell ref="IXZ13:IXZ15"/>
    <mergeCell ref="IYA13:IYA15"/>
    <mergeCell ref="IWH13:IWH15"/>
    <mergeCell ref="IWI13:IWI15"/>
    <mergeCell ref="IWJ13:IWJ15"/>
    <mergeCell ref="IWX13:IWX15"/>
    <mergeCell ref="IWY13:IWY15"/>
    <mergeCell ref="IWZ13:IWZ15"/>
    <mergeCell ref="IXA13:IXA15"/>
    <mergeCell ref="IXC13:IXC15"/>
    <mergeCell ref="IXD13:IXD15"/>
    <mergeCell ref="IVK13:IVK15"/>
    <mergeCell ref="IVL13:IVL15"/>
    <mergeCell ref="IVM13:IVM15"/>
    <mergeCell ref="IWA13:IWA15"/>
    <mergeCell ref="IWB13:IWB15"/>
    <mergeCell ref="IWC13:IWC15"/>
    <mergeCell ref="IWD13:IWD15"/>
    <mergeCell ref="IWF13:IWF15"/>
    <mergeCell ref="IWG13:IWG15"/>
    <mergeCell ref="JBP13:JBP15"/>
    <mergeCell ref="JBQ13:JBQ15"/>
    <mergeCell ref="JBR13:JBR15"/>
    <mergeCell ref="JCF13:JCF15"/>
    <mergeCell ref="JCG13:JCG15"/>
    <mergeCell ref="JCH13:JCH15"/>
    <mergeCell ref="JCI13:JCI15"/>
    <mergeCell ref="JCK13:JCK15"/>
    <mergeCell ref="JCL13:JCL15"/>
    <mergeCell ref="JAS13:JAS15"/>
    <mergeCell ref="JAT13:JAT15"/>
    <mergeCell ref="JAU13:JAU15"/>
    <mergeCell ref="JBI13:JBI15"/>
    <mergeCell ref="JBJ13:JBJ15"/>
    <mergeCell ref="JBK13:JBK15"/>
    <mergeCell ref="JBL13:JBL15"/>
    <mergeCell ref="JBN13:JBN15"/>
    <mergeCell ref="JBO13:JBO15"/>
    <mergeCell ref="IZV13:IZV15"/>
    <mergeCell ref="IZW13:IZW15"/>
    <mergeCell ref="IZX13:IZX15"/>
    <mergeCell ref="JAL13:JAL15"/>
    <mergeCell ref="JAM13:JAM15"/>
    <mergeCell ref="JAN13:JAN15"/>
    <mergeCell ref="JAO13:JAO15"/>
    <mergeCell ref="JAQ13:JAQ15"/>
    <mergeCell ref="JAR13:JAR15"/>
    <mergeCell ref="IYY13:IYY15"/>
    <mergeCell ref="IYZ13:IYZ15"/>
    <mergeCell ref="IZA13:IZA15"/>
    <mergeCell ref="IZO13:IZO15"/>
    <mergeCell ref="IZP13:IZP15"/>
    <mergeCell ref="IZQ13:IZQ15"/>
    <mergeCell ref="IZR13:IZR15"/>
    <mergeCell ref="IZT13:IZT15"/>
    <mergeCell ref="IZU13:IZU15"/>
    <mergeCell ref="JFD13:JFD15"/>
    <mergeCell ref="JFE13:JFE15"/>
    <mergeCell ref="JFF13:JFF15"/>
    <mergeCell ref="JFT13:JFT15"/>
    <mergeCell ref="JFU13:JFU15"/>
    <mergeCell ref="JFV13:JFV15"/>
    <mergeCell ref="JFW13:JFW15"/>
    <mergeCell ref="JFY13:JFY15"/>
    <mergeCell ref="JFZ13:JFZ15"/>
    <mergeCell ref="JEG13:JEG15"/>
    <mergeCell ref="JEH13:JEH15"/>
    <mergeCell ref="JEI13:JEI15"/>
    <mergeCell ref="JEW13:JEW15"/>
    <mergeCell ref="JEX13:JEX15"/>
    <mergeCell ref="JEY13:JEY15"/>
    <mergeCell ref="JEZ13:JEZ15"/>
    <mergeCell ref="JFB13:JFB15"/>
    <mergeCell ref="JFC13:JFC15"/>
    <mergeCell ref="JDJ13:JDJ15"/>
    <mergeCell ref="JDK13:JDK15"/>
    <mergeCell ref="JDL13:JDL15"/>
    <mergeCell ref="JDZ13:JDZ15"/>
    <mergeCell ref="JEA13:JEA15"/>
    <mergeCell ref="JEB13:JEB15"/>
    <mergeCell ref="JEC13:JEC15"/>
    <mergeCell ref="JEE13:JEE15"/>
    <mergeCell ref="JEF13:JEF15"/>
    <mergeCell ref="JCM13:JCM15"/>
    <mergeCell ref="JCN13:JCN15"/>
    <mergeCell ref="JCO13:JCO15"/>
    <mergeCell ref="JDC13:JDC15"/>
    <mergeCell ref="JDD13:JDD15"/>
    <mergeCell ref="JDE13:JDE15"/>
    <mergeCell ref="JDF13:JDF15"/>
    <mergeCell ref="JDH13:JDH15"/>
    <mergeCell ref="JDI13:JDI15"/>
    <mergeCell ref="JIR13:JIR15"/>
    <mergeCell ref="JIS13:JIS15"/>
    <mergeCell ref="JIT13:JIT15"/>
    <mergeCell ref="JJH13:JJH15"/>
    <mergeCell ref="JJI13:JJI15"/>
    <mergeCell ref="JJJ13:JJJ15"/>
    <mergeCell ref="JJK13:JJK15"/>
    <mergeCell ref="JJM13:JJM15"/>
    <mergeCell ref="JJN13:JJN15"/>
    <mergeCell ref="JHU13:JHU15"/>
    <mergeCell ref="JHV13:JHV15"/>
    <mergeCell ref="JHW13:JHW15"/>
    <mergeCell ref="JIK13:JIK15"/>
    <mergeCell ref="JIL13:JIL15"/>
    <mergeCell ref="JIM13:JIM15"/>
    <mergeCell ref="JIN13:JIN15"/>
    <mergeCell ref="JIP13:JIP15"/>
    <mergeCell ref="JIQ13:JIQ15"/>
    <mergeCell ref="JGX13:JGX15"/>
    <mergeCell ref="JGY13:JGY15"/>
    <mergeCell ref="JGZ13:JGZ15"/>
    <mergeCell ref="JHN13:JHN15"/>
    <mergeCell ref="JHO13:JHO15"/>
    <mergeCell ref="JHP13:JHP15"/>
    <mergeCell ref="JHQ13:JHQ15"/>
    <mergeCell ref="JHS13:JHS15"/>
    <mergeCell ref="JHT13:JHT15"/>
    <mergeCell ref="JGA13:JGA15"/>
    <mergeCell ref="JGB13:JGB15"/>
    <mergeCell ref="JGC13:JGC15"/>
    <mergeCell ref="JGQ13:JGQ15"/>
    <mergeCell ref="JGR13:JGR15"/>
    <mergeCell ref="JGS13:JGS15"/>
    <mergeCell ref="JGT13:JGT15"/>
    <mergeCell ref="JGV13:JGV15"/>
    <mergeCell ref="JGW13:JGW15"/>
    <mergeCell ref="JMF13:JMF15"/>
    <mergeCell ref="JMG13:JMG15"/>
    <mergeCell ref="JMH13:JMH15"/>
    <mergeCell ref="JMV13:JMV15"/>
    <mergeCell ref="JMW13:JMW15"/>
    <mergeCell ref="JMX13:JMX15"/>
    <mergeCell ref="JMY13:JMY15"/>
    <mergeCell ref="JNA13:JNA15"/>
    <mergeCell ref="JNB13:JNB15"/>
    <mergeCell ref="JLI13:JLI15"/>
    <mergeCell ref="JLJ13:JLJ15"/>
    <mergeCell ref="JLK13:JLK15"/>
    <mergeCell ref="JLY13:JLY15"/>
    <mergeCell ref="JLZ13:JLZ15"/>
    <mergeCell ref="JMA13:JMA15"/>
    <mergeCell ref="JMB13:JMB15"/>
    <mergeCell ref="JMD13:JMD15"/>
    <mergeCell ref="JME13:JME15"/>
    <mergeCell ref="JKL13:JKL15"/>
    <mergeCell ref="JKM13:JKM15"/>
    <mergeCell ref="JKN13:JKN15"/>
    <mergeCell ref="JLB13:JLB15"/>
    <mergeCell ref="JLC13:JLC15"/>
    <mergeCell ref="JLD13:JLD15"/>
    <mergeCell ref="JLE13:JLE15"/>
    <mergeCell ref="JLG13:JLG15"/>
    <mergeCell ref="JLH13:JLH15"/>
    <mergeCell ref="JJO13:JJO15"/>
    <mergeCell ref="JJP13:JJP15"/>
    <mergeCell ref="JJQ13:JJQ15"/>
    <mergeCell ref="JKE13:JKE15"/>
    <mergeCell ref="JKF13:JKF15"/>
    <mergeCell ref="JKG13:JKG15"/>
    <mergeCell ref="JKH13:JKH15"/>
    <mergeCell ref="JKJ13:JKJ15"/>
    <mergeCell ref="JKK13:JKK15"/>
    <mergeCell ref="JPT13:JPT15"/>
    <mergeCell ref="JPU13:JPU15"/>
    <mergeCell ref="JPV13:JPV15"/>
    <mergeCell ref="JQJ13:JQJ15"/>
    <mergeCell ref="JQK13:JQK15"/>
    <mergeCell ref="JQL13:JQL15"/>
    <mergeCell ref="JQM13:JQM15"/>
    <mergeCell ref="JQO13:JQO15"/>
    <mergeCell ref="JQP13:JQP15"/>
    <mergeCell ref="JOW13:JOW15"/>
    <mergeCell ref="JOX13:JOX15"/>
    <mergeCell ref="JOY13:JOY15"/>
    <mergeCell ref="JPM13:JPM15"/>
    <mergeCell ref="JPN13:JPN15"/>
    <mergeCell ref="JPO13:JPO15"/>
    <mergeCell ref="JPP13:JPP15"/>
    <mergeCell ref="JPR13:JPR15"/>
    <mergeCell ref="JPS13:JPS15"/>
    <mergeCell ref="JNZ13:JNZ15"/>
    <mergeCell ref="JOA13:JOA15"/>
    <mergeCell ref="JOB13:JOB15"/>
    <mergeCell ref="JOP13:JOP15"/>
    <mergeCell ref="JOQ13:JOQ15"/>
    <mergeCell ref="JOR13:JOR15"/>
    <mergeCell ref="JOS13:JOS15"/>
    <mergeCell ref="JOU13:JOU15"/>
    <mergeCell ref="JOV13:JOV15"/>
    <mergeCell ref="JNC13:JNC15"/>
    <mergeCell ref="JND13:JND15"/>
    <mergeCell ref="JNE13:JNE15"/>
    <mergeCell ref="JNS13:JNS15"/>
    <mergeCell ref="JNT13:JNT15"/>
    <mergeCell ref="JNU13:JNU15"/>
    <mergeCell ref="JNV13:JNV15"/>
    <mergeCell ref="JNX13:JNX15"/>
    <mergeCell ref="JNY13:JNY15"/>
    <mergeCell ref="JTH13:JTH15"/>
    <mergeCell ref="JTI13:JTI15"/>
    <mergeCell ref="JTJ13:JTJ15"/>
    <mergeCell ref="JTX13:JTX15"/>
    <mergeCell ref="JTY13:JTY15"/>
    <mergeCell ref="JTZ13:JTZ15"/>
    <mergeCell ref="JUA13:JUA15"/>
    <mergeCell ref="JUC13:JUC15"/>
    <mergeCell ref="JUD13:JUD15"/>
    <mergeCell ref="JSK13:JSK15"/>
    <mergeCell ref="JSL13:JSL15"/>
    <mergeCell ref="JSM13:JSM15"/>
    <mergeCell ref="JTA13:JTA15"/>
    <mergeCell ref="JTB13:JTB15"/>
    <mergeCell ref="JTC13:JTC15"/>
    <mergeCell ref="JTD13:JTD15"/>
    <mergeCell ref="JTF13:JTF15"/>
    <mergeCell ref="JTG13:JTG15"/>
    <mergeCell ref="JRN13:JRN15"/>
    <mergeCell ref="JRO13:JRO15"/>
    <mergeCell ref="JRP13:JRP15"/>
    <mergeCell ref="JSD13:JSD15"/>
    <mergeCell ref="JSE13:JSE15"/>
    <mergeCell ref="JSF13:JSF15"/>
    <mergeCell ref="JSG13:JSG15"/>
    <mergeCell ref="JSI13:JSI15"/>
    <mergeCell ref="JSJ13:JSJ15"/>
    <mergeCell ref="JQQ13:JQQ15"/>
    <mergeCell ref="JQR13:JQR15"/>
    <mergeCell ref="JQS13:JQS15"/>
    <mergeCell ref="JRG13:JRG15"/>
    <mergeCell ref="JRH13:JRH15"/>
    <mergeCell ref="JRI13:JRI15"/>
    <mergeCell ref="JRJ13:JRJ15"/>
    <mergeCell ref="JRL13:JRL15"/>
    <mergeCell ref="JRM13:JRM15"/>
    <mergeCell ref="JWV13:JWV15"/>
    <mergeCell ref="JWW13:JWW15"/>
    <mergeCell ref="JWX13:JWX15"/>
    <mergeCell ref="JXL13:JXL15"/>
    <mergeCell ref="JXM13:JXM15"/>
    <mergeCell ref="JXN13:JXN15"/>
    <mergeCell ref="JXO13:JXO15"/>
    <mergeCell ref="JXQ13:JXQ15"/>
    <mergeCell ref="JXR13:JXR15"/>
    <mergeCell ref="JVY13:JVY15"/>
    <mergeCell ref="JVZ13:JVZ15"/>
    <mergeCell ref="JWA13:JWA15"/>
    <mergeCell ref="JWO13:JWO15"/>
    <mergeCell ref="JWP13:JWP15"/>
    <mergeCell ref="JWQ13:JWQ15"/>
    <mergeCell ref="JWR13:JWR15"/>
    <mergeCell ref="JWT13:JWT15"/>
    <mergeCell ref="JWU13:JWU15"/>
    <mergeCell ref="JVB13:JVB15"/>
    <mergeCell ref="JVC13:JVC15"/>
    <mergeCell ref="JVD13:JVD15"/>
    <mergeCell ref="JVR13:JVR15"/>
    <mergeCell ref="JVS13:JVS15"/>
    <mergeCell ref="JVT13:JVT15"/>
    <mergeCell ref="JVU13:JVU15"/>
    <mergeCell ref="JVW13:JVW15"/>
    <mergeCell ref="JVX13:JVX15"/>
    <mergeCell ref="JUE13:JUE15"/>
    <mergeCell ref="JUF13:JUF15"/>
    <mergeCell ref="JUG13:JUG15"/>
    <mergeCell ref="JUU13:JUU15"/>
    <mergeCell ref="JUV13:JUV15"/>
    <mergeCell ref="JUW13:JUW15"/>
    <mergeCell ref="JUX13:JUX15"/>
    <mergeCell ref="JUZ13:JUZ15"/>
    <mergeCell ref="JVA13:JVA15"/>
    <mergeCell ref="KAJ13:KAJ15"/>
    <mergeCell ref="KAK13:KAK15"/>
    <mergeCell ref="KAL13:KAL15"/>
    <mergeCell ref="KAZ13:KAZ15"/>
    <mergeCell ref="KBA13:KBA15"/>
    <mergeCell ref="KBB13:KBB15"/>
    <mergeCell ref="KBC13:KBC15"/>
    <mergeCell ref="KBE13:KBE15"/>
    <mergeCell ref="KBF13:KBF15"/>
    <mergeCell ref="JZM13:JZM15"/>
    <mergeCell ref="JZN13:JZN15"/>
    <mergeCell ref="JZO13:JZO15"/>
    <mergeCell ref="KAC13:KAC15"/>
    <mergeCell ref="KAD13:KAD15"/>
    <mergeCell ref="KAE13:KAE15"/>
    <mergeCell ref="KAF13:KAF15"/>
    <mergeCell ref="KAH13:KAH15"/>
    <mergeCell ref="KAI13:KAI15"/>
    <mergeCell ref="JYP13:JYP15"/>
    <mergeCell ref="JYQ13:JYQ15"/>
    <mergeCell ref="JYR13:JYR15"/>
    <mergeCell ref="JZF13:JZF15"/>
    <mergeCell ref="JZG13:JZG15"/>
    <mergeCell ref="JZH13:JZH15"/>
    <mergeCell ref="JZI13:JZI15"/>
    <mergeCell ref="JZK13:JZK15"/>
    <mergeCell ref="JZL13:JZL15"/>
    <mergeCell ref="JXS13:JXS15"/>
    <mergeCell ref="JXT13:JXT15"/>
    <mergeCell ref="JXU13:JXU15"/>
    <mergeCell ref="JYI13:JYI15"/>
    <mergeCell ref="JYJ13:JYJ15"/>
    <mergeCell ref="JYK13:JYK15"/>
    <mergeCell ref="JYL13:JYL15"/>
    <mergeCell ref="JYN13:JYN15"/>
    <mergeCell ref="JYO13:JYO15"/>
    <mergeCell ref="KDX13:KDX15"/>
    <mergeCell ref="KDY13:KDY15"/>
    <mergeCell ref="KDZ13:KDZ15"/>
    <mergeCell ref="KEN13:KEN15"/>
    <mergeCell ref="KEO13:KEO15"/>
    <mergeCell ref="KEP13:KEP15"/>
    <mergeCell ref="KEQ13:KEQ15"/>
    <mergeCell ref="KES13:KES15"/>
    <mergeCell ref="KET13:KET15"/>
    <mergeCell ref="KDA13:KDA15"/>
    <mergeCell ref="KDB13:KDB15"/>
    <mergeCell ref="KDC13:KDC15"/>
    <mergeCell ref="KDQ13:KDQ15"/>
    <mergeCell ref="KDR13:KDR15"/>
    <mergeCell ref="KDS13:KDS15"/>
    <mergeCell ref="KDT13:KDT15"/>
    <mergeCell ref="KDV13:KDV15"/>
    <mergeCell ref="KDW13:KDW15"/>
    <mergeCell ref="KCD13:KCD15"/>
    <mergeCell ref="KCE13:KCE15"/>
    <mergeCell ref="KCF13:KCF15"/>
    <mergeCell ref="KCT13:KCT15"/>
    <mergeCell ref="KCU13:KCU15"/>
    <mergeCell ref="KCV13:KCV15"/>
    <mergeCell ref="KCW13:KCW15"/>
    <mergeCell ref="KCY13:KCY15"/>
    <mergeCell ref="KCZ13:KCZ15"/>
    <mergeCell ref="KBG13:KBG15"/>
    <mergeCell ref="KBH13:KBH15"/>
    <mergeCell ref="KBI13:KBI15"/>
    <mergeCell ref="KBW13:KBW15"/>
    <mergeCell ref="KBX13:KBX15"/>
    <mergeCell ref="KBY13:KBY15"/>
    <mergeCell ref="KBZ13:KBZ15"/>
    <mergeCell ref="KCB13:KCB15"/>
    <mergeCell ref="KCC13:KCC15"/>
    <mergeCell ref="KHL13:KHL15"/>
    <mergeCell ref="KHM13:KHM15"/>
    <mergeCell ref="KHN13:KHN15"/>
    <mergeCell ref="KIB13:KIB15"/>
    <mergeCell ref="KIC13:KIC15"/>
    <mergeCell ref="KID13:KID15"/>
    <mergeCell ref="KIE13:KIE15"/>
    <mergeCell ref="KIG13:KIG15"/>
    <mergeCell ref="KIH13:KIH15"/>
    <mergeCell ref="KGO13:KGO15"/>
    <mergeCell ref="KGP13:KGP15"/>
    <mergeCell ref="KGQ13:KGQ15"/>
    <mergeCell ref="KHE13:KHE15"/>
    <mergeCell ref="KHF13:KHF15"/>
    <mergeCell ref="KHG13:KHG15"/>
    <mergeCell ref="KHH13:KHH15"/>
    <mergeCell ref="KHJ13:KHJ15"/>
    <mergeCell ref="KHK13:KHK15"/>
    <mergeCell ref="KFR13:KFR15"/>
    <mergeCell ref="KFS13:KFS15"/>
    <mergeCell ref="KFT13:KFT15"/>
    <mergeCell ref="KGH13:KGH15"/>
    <mergeCell ref="KGI13:KGI15"/>
    <mergeCell ref="KGJ13:KGJ15"/>
    <mergeCell ref="KGK13:KGK15"/>
    <mergeCell ref="KGM13:KGM15"/>
    <mergeCell ref="KGN13:KGN15"/>
    <mergeCell ref="KEU13:KEU15"/>
    <mergeCell ref="KEV13:KEV15"/>
    <mergeCell ref="KEW13:KEW15"/>
    <mergeCell ref="KFK13:KFK15"/>
    <mergeCell ref="KFL13:KFL15"/>
    <mergeCell ref="KFM13:KFM15"/>
    <mergeCell ref="KFN13:KFN15"/>
    <mergeCell ref="KFP13:KFP15"/>
    <mergeCell ref="KFQ13:KFQ15"/>
    <mergeCell ref="KKZ13:KKZ15"/>
    <mergeCell ref="KLA13:KLA15"/>
    <mergeCell ref="KLB13:KLB15"/>
    <mergeCell ref="KLP13:KLP15"/>
    <mergeCell ref="KLQ13:KLQ15"/>
    <mergeCell ref="KLR13:KLR15"/>
    <mergeCell ref="KLS13:KLS15"/>
    <mergeCell ref="KLU13:KLU15"/>
    <mergeCell ref="KLV13:KLV15"/>
    <mergeCell ref="KKC13:KKC15"/>
    <mergeCell ref="KKD13:KKD15"/>
    <mergeCell ref="KKE13:KKE15"/>
    <mergeCell ref="KKS13:KKS15"/>
    <mergeCell ref="KKT13:KKT15"/>
    <mergeCell ref="KKU13:KKU15"/>
    <mergeCell ref="KKV13:KKV15"/>
    <mergeCell ref="KKX13:KKX15"/>
    <mergeCell ref="KKY13:KKY15"/>
    <mergeCell ref="KJF13:KJF15"/>
    <mergeCell ref="KJG13:KJG15"/>
    <mergeCell ref="KJH13:KJH15"/>
    <mergeCell ref="KJV13:KJV15"/>
    <mergeCell ref="KJW13:KJW15"/>
    <mergeCell ref="KJX13:KJX15"/>
    <mergeCell ref="KJY13:KJY15"/>
    <mergeCell ref="KKA13:KKA15"/>
    <mergeCell ref="KKB13:KKB15"/>
    <mergeCell ref="KII13:KII15"/>
    <mergeCell ref="KIJ13:KIJ15"/>
    <mergeCell ref="KIK13:KIK15"/>
    <mergeCell ref="KIY13:KIY15"/>
    <mergeCell ref="KIZ13:KIZ15"/>
    <mergeCell ref="KJA13:KJA15"/>
    <mergeCell ref="KJB13:KJB15"/>
    <mergeCell ref="KJD13:KJD15"/>
    <mergeCell ref="KJE13:KJE15"/>
    <mergeCell ref="KON13:KON15"/>
    <mergeCell ref="KOO13:KOO15"/>
    <mergeCell ref="KOP13:KOP15"/>
    <mergeCell ref="KPD13:KPD15"/>
    <mergeCell ref="KPE13:KPE15"/>
    <mergeCell ref="KPF13:KPF15"/>
    <mergeCell ref="KPG13:KPG15"/>
    <mergeCell ref="KPI13:KPI15"/>
    <mergeCell ref="KPJ13:KPJ15"/>
    <mergeCell ref="KNQ13:KNQ15"/>
    <mergeCell ref="KNR13:KNR15"/>
    <mergeCell ref="KNS13:KNS15"/>
    <mergeCell ref="KOG13:KOG15"/>
    <mergeCell ref="KOH13:KOH15"/>
    <mergeCell ref="KOI13:KOI15"/>
    <mergeCell ref="KOJ13:KOJ15"/>
    <mergeCell ref="KOL13:KOL15"/>
    <mergeCell ref="KOM13:KOM15"/>
    <mergeCell ref="KMT13:KMT15"/>
    <mergeCell ref="KMU13:KMU15"/>
    <mergeCell ref="KMV13:KMV15"/>
    <mergeCell ref="KNJ13:KNJ15"/>
    <mergeCell ref="KNK13:KNK15"/>
    <mergeCell ref="KNL13:KNL15"/>
    <mergeCell ref="KNM13:KNM15"/>
    <mergeCell ref="KNO13:KNO15"/>
    <mergeCell ref="KNP13:KNP15"/>
    <mergeCell ref="KLW13:KLW15"/>
    <mergeCell ref="KLX13:KLX15"/>
    <mergeCell ref="KLY13:KLY15"/>
    <mergeCell ref="KMM13:KMM15"/>
    <mergeCell ref="KMN13:KMN15"/>
    <mergeCell ref="KMO13:KMO15"/>
    <mergeCell ref="KMP13:KMP15"/>
    <mergeCell ref="KMR13:KMR15"/>
    <mergeCell ref="KMS13:KMS15"/>
    <mergeCell ref="KSB13:KSB15"/>
    <mergeCell ref="KSC13:KSC15"/>
    <mergeCell ref="KSD13:KSD15"/>
    <mergeCell ref="KSR13:KSR15"/>
    <mergeCell ref="KSS13:KSS15"/>
    <mergeCell ref="KST13:KST15"/>
    <mergeCell ref="KSU13:KSU15"/>
    <mergeCell ref="KSW13:KSW15"/>
    <mergeCell ref="KSX13:KSX15"/>
    <mergeCell ref="KRE13:KRE15"/>
    <mergeCell ref="KRF13:KRF15"/>
    <mergeCell ref="KRG13:KRG15"/>
    <mergeCell ref="KRU13:KRU15"/>
    <mergeCell ref="KRV13:KRV15"/>
    <mergeCell ref="KRW13:KRW15"/>
    <mergeCell ref="KRX13:KRX15"/>
    <mergeCell ref="KRZ13:KRZ15"/>
    <mergeCell ref="KSA13:KSA15"/>
    <mergeCell ref="KQH13:KQH15"/>
    <mergeCell ref="KQI13:KQI15"/>
    <mergeCell ref="KQJ13:KQJ15"/>
    <mergeCell ref="KQX13:KQX15"/>
    <mergeCell ref="KQY13:KQY15"/>
    <mergeCell ref="KQZ13:KQZ15"/>
    <mergeCell ref="KRA13:KRA15"/>
    <mergeCell ref="KRC13:KRC15"/>
    <mergeCell ref="KRD13:KRD15"/>
    <mergeCell ref="KPK13:KPK15"/>
    <mergeCell ref="KPL13:KPL15"/>
    <mergeCell ref="KPM13:KPM15"/>
    <mergeCell ref="KQA13:KQA15"/>
    <mergeCell ref="KQB13:KQB15"/>
    <mergeCell ref="KQC13:KQC15"/>
    <mergeCell ref="KQD13:KQD15"/>
    <mergeCell ref="KQF13:KQF15"/>
    <mergeCell ref="KQG13:KQG15"/>
    <mergeCell ref="KVP13:KVP15"/>
    <mergeCell ref="KVQ13:KVQ15"/>
    <mergeCell ref="KVR13:KVR15"/>
    <mergeCell ref="KWF13:KWF15"/>
    <mergeCell ref="KWG13:KWG15"/>
    <mergeCell ref="KWH13:KWH15"/>
    <mergeCell ref="KWI13:KWI15"/>
    <mergeCell ref="KWK13:KWK15"/>
    <mergeCell ref="KWL13:KWL15"/>
    <mergeCell ref="KUS13:KUS15"/>
    <mergeCell ref="KUT13:KUT15"/>
    <mergeCell ref="KUU13:KUU15"/>
    <mergeCell ref="KVI13:KVI15"/>
    <mergeCell ref="KVJ13:KVJ15"/>
    <mergeCell ref="KVK13:KVK15"/>
    <mergeCell ref="KVL13:KVL15"/>
    <mergeCell ref="KVN13:KVN15"/>
    <mergeCell ref="KVO13:KVO15"/>
    <mergeCell ref="KTV13:KTV15"/>
    <mergeCell ref="KTW13:KTW15"/>
    <mergeCell ref="KTX13:KTX15"/>
    <mergeCell ref="KUL13:KUL15"/>
    <mergeCell ref="KUM13:KUM15"/>
    <mergeCell ref="KUN13:KUN15"/>
    <mergeCell ref="KUO13:KUO15"/>
    <mergeCell ref="KUQ13:KUQ15"/>
    <mergeCell ref="KUR13:KUR15"/>
    <mergeCell ref="KSY13:KSY15"/>
    <mergeCell ref="KSZ13:KSZ15"/>
    <mergeCell ref="KTA13:KTA15"/>
    <mergeCell ref="KTO13:KTO15"/>
    <mergeCell ref="KTP13:KTP15"/>
    <mergeCell ref="KTQ13:KTQ15"/>
    <mergeCell ref="KTR13:KTR15"/>
    <mergeCell ref="KTT13:KTT15"/>
    <mergeCell ref="KTU13:KTU15"/>
    <mergeCell ref="KZD13:KZD15"/>
    <mergeCell ref="KZE13:KZE15"/>
    <mergeCell ref="KZF13:KZF15"/>
    <mergeCell ref="KZT13:KZT15"/>
    <mergeCell ref="KZU13:KZU15"/>
    <mergeCell ref="KZV13:KZV15"/>
    <mergeCell ref="KZW13:KZW15"/>
    <mergeCell ref="KZY13:KZY15"/>
    <mergeCell ref="KZZ13:KZZ15"/>
    <mergeCell ref="KYG13:KYG15"/>
    <mergeCell ref="KYH13:KYH15"/>
    <mergeCell ref="KYI13:KYI15"/>
    <mergeCell ref="KYW13:KYW15"/>
    <mergeCell ref="KYX13:KYX15"/>
    <mergeCell ref="KYY13:KYY15"/>
    <mergeCell ref="KYZ13:KYZ15"/>
    <mergeCell ref="KZB13:KZB15"/>
    <mergeCell ref="KZC13:KZC15"/>
    <mergeCell ref="KXJ13:KXJ15"/>
    <mergeCell ref="KXK13:KXK15"/>
    <mergeCell ref="KXL13:KXL15"/>
    <mergeCell ref="KXZ13:KXZ15"/>
    <mergeCell ref="KYA13:KYA15"/>
    <mergeCell ref="KYB13:KYB15"/>
    <mergeCell ref="KYC13:KYC15"/>
    <mergeCell ref="KYE13:KYE15"/>
    <mergeCell ref="KYF13:KYF15"/>
    <mergeCell ref="KWM13:KWM15"/>
    <mergeCell ref="KWN13:KWN15"/>
    <mergeCell ref="KWO13:KWO15"/>
    <mergeCell ref="KXC13:KXC15"/>
    <mergeCell ref="KXD13:KXD15"/>
    <mergeCell ref="KXE13:KXE15"/>
    <mergeCell ref="KXF13:KXF15"/>
    <mergeCell ref="KXH13:KXH15"/>
    <mergeCell ref="KXI13:KXI15"/>
    <mergeCell ref="LCR13:LCR15"/>
    <mergeCell ref="LCS13:LCS15"/>
    <mergeCell ref="LCT13:LCT15"/>
    <mergeCell ref="LDH13:LDH15"/>
    <mergeCell ref="LDI13:LDI15"/>
    <mergeCell ref="LDJ13:LDJ15"/>
    <mergeCell ref="LDK13:LDK15"/>
    <mergeCell ref="LDM13:LDM15"/>
    <mergeCell ref="LDN13:LDN15"/>
    <mergeCell ref="LBU13:LBU15"/>
    <mergeCell ref="LBV13:LBV15"/>
    <mergeCell ref="LBW13:LBW15"/>
    <mergeCell ref="LCK13:LCK15"/>
    <mergeCell ref="LCL13:LCL15"/>
    <mergeCell ref="LCM13:LCM15"/>
    <mergeCell ref="LCN13:LCN15"/>
    <mergeCell ref="LCP13:LCP15"/>
    <mergeCell ref="LCQ13:LCQ15"/>
    <mergeCell ref="LAX13:LAX15"/>
    <mergeCell ref="LAY13:LAY15"/>
    <mergeCell ref="LAZ13:LAZ15"/>
    <mergeCell ref="LBN13:LBN15"/>
    <mergeCell ref="LBO13:LBO15"/>
    <mergeCell ref="LBP13:LBP15"/>
    <mergeCell ref="LBQ13:LBQ15"/>
    <mergeCell ref="LBS13:LBS15"/>
    <mergeCell ref="LBT13:LBT15"/>
    <mergeCell ref="LAA13:LAA15"/>
    <mergeCell ref="LAB13:LAB15"/>
    <mergeCell ref="LAC13:LAC15"/>
    <mergeCell ref="LAQ13:LAQ15"/>
    <mergeCell ref="LAR13:LAR15"/>
    <mergeCell ref="LAS13:LAS15"/>
    <mergeCell ref="LAT13:LAT15"/>
    <mergeCell ref="LAV13:LAV15"/>
    <mergeCell ref="LAW13:LAW15"/>
    <mergeCell ref="LGF13:LGF15"/>
    <mergeCell ref="LGG13:LGG15"/>
    <mergeCell ref="LGH13:LGH15"/>
    <mergeCell ref="LGV13:LGV15"/>
    <mergeCell ref="LGW13:LGW15"/>
    <mergeCell ref="LGX13:LGX15"/>
    <mergeCell ref="LGY13:LGY15"/>
    <mergeCell ref="LHA13:LHA15"/>
    <mergeCell ref="LHB13:LHB15"/>
    <mergeCell ref="LFI13:LFI15"/>
    <mergeCell ref="LFJ13:LFJ15"/>
    <mergeCell ref="LFK13:LFK15"/>
    <mergeCell ref="LFY13:LFY15"/>
    <mergeCell ref="LFZ13:LFZ15"/>
    <mergeCell ref="LGA13:LGA15"/>
    <mergeCell ref="LGB13:LGB15"/>
    <mergeCell ref="LGD13:LGD15"/>
    <mergeCell ref="LGE13:LGE15"/>
    <mergeCell ref="LEL13:LEL15"/>
    <mergeCell ref="LEM13:LEM15"/>
    <mergeCell ref="LEN13:LEN15"/>
    <mergeCell ref="LFB13:LFB15"/>
    <mergeCell ref="LFC13:LFC15"/>
    <mergeCell ref="LFD13:LFD15"/>
    <mergeCell ref="LFE13:LFE15"/>
    <mergeCell ref="LFG13:LFG15"/>
    <mergeCell ref="LFH13:LFH15"/>
    <mergeCell ref="LDO13:LDO15"/>
    <mergeCell ref="LDP13:LDP15"/>
    <mergeCell ref="LDQ13:LDQ15"/>
    <mergeCell ref="LEE13:LEE15"/>
    <mergeCell ref="LEF13:LEF15"/>
    <mergeCell ref="LEG13:LEG15"/>
    <mergeCell ref="LEH13:LEH15"/>
    <mergeCell ref="LEJ13:LEJ15"/>
    <mergeCell ref="LEK13:LEK15"/>
    <mergeCell ref="LJT13:LJT15"/>
    <mergeCell ref="LJU13:LJU15"/>
    <mergeCell ref="LJV13:LJV15"/>
    <mergeCell ref="LKJ13:LKJ15"/>
    <mergeCell ref="LKK13:LKK15"/>
    <mergeCell ref="LKL13:LKL15"/>
    <mergeCell ref="LKM13:LKM15"/>
    <mergeCell ref="LKO13:LKO15"/>
    <mergeCell ref="LKP13:LKP15"/>
    <mergeCell ref="LIW13:LIW15"/>
    <mergeCell ref="LIX13:LIX15"/>
    <mergeCell ref="LIY13:LIY15"/>
    <mergeCell ref="LJM13:LJM15"/>
    <mergeCell ref="LJN13:LJN15"/>
    <mergeCell ref="LJO13:LJO15"/>
    <mergeCell ref="LJP13:LJP15"/>
    <mergeCell ref="LJR13:LJR15"/>
    <mergeCell ref="LJS13:LJS15"/>
    <mergeCell ref="LHZ13:LHZ15"/>
    <mergeCell ref="LIA13:LIA15"/>
    <mergeCell ref="LIB13:LIB15"/>
    <mergeCell ref="LIP13:LIP15"/>
    <mergeCell ref="LIQ13:LIQ15"/>
    <mergeCell ref="LIR13:LIR15"/>
    <mergeCell ref="LIS13:LIS15"/>
    <mergeCell ref="LIU13:LIU15"/>
    <mergeCell ref="LIV13:LIV15"/>
    <mergeCell ref="LHC13:LHC15"/>
    <mergeCell ref="LHD13:LHD15"/>
    <mergeCell ref="LHE13:LHE15"/>
    <mergeCell ref="LHS13:LHS15"/>
    <mergeCell ref="LHT13:LHT15"/>
    <mergeCell ref="LHU13:LHU15"/>
    <mergeCell ref="LHV13:LHV15"/>
    <mergeCell ref="LHX13:LHX15"/>
    <mergeCell ref="LHY13:LHY15"/>
    <mergeCell ref="LNH13:LNH15"/>
    <mergeCell ref="LNI13:LNI15"/>
    <mergeCell ref="LNJ13:LNJ15"/>
    <mergeCell ref="LNX13:LNX15"/>
    <mergeCell ref="LNY13:LNY15"/>
    <mergeCell ref="LNZ13:LNZ15"/>
    <mergeCell ref="LOA13:LOA15"/>
    <mergeCell ref="LOC13:LOC15"/>
    <mergeCell ref="LOD13:LOD15"/>
    <mergeCell ref="LMK13:LMK15"/>
    <mergeCell ref="LML13:LML15"/>
    <mergeCell ref="LMM13:LMM15"/>
    <mergeCell ref="LNA13:LNA15"/>
    <mergeCell ref="LNB13:LNB15"/>
    <mergeCell ref="LNC13:LNC15"/>
    <mergeCell ref="LND13:LND15"/>
    <mergeCell ref="LNF13:LNF15"/>
    <mergeCell ref="LNG13:LNG15"/>
    <mergeCell ref="LLN13:LLN15"/>
    <mergeCell ref="LLO13:LLO15"/>
    <mergeCell ref="LLP13:LLP15"/>
    <mergeCell ref="LMD13:LMD15"/>
    <mergeCell ref="LME13:LME15"/>
    <mergeCell ref="LMF13:LMF15"/>
    <mergeCell ref="LMG13:LMG15"/>
    <mergeCell ref="LMI13:LMI15"/>
    <mergeCell ref="LMJ13:LMJ15"/>
    <mergeCell ref="LKQ13:LKQ15"/>
    <mergeCell ref="LKR13:LKR15"/>
    <mergeCell ref="LKS13:LKS15"/>
    <mergeCell ref="LLG13:LLG15"/>
    <mergeCell ref="LLH13:LLH15"/>
    <mergeCell ref="LLI13:LLI15"/>
    <mergeCell ref="LLJ13:LLJ15"/>
    <mergeCell ref="LLL13:LLL15"/>
    <mergeCell ref="LLM13:LLM15"/>
    <mergeCell ref="LQV13:LQV15"/>
    <mergeCell ref="LQW13:LQW15"/>
    <mergeCell ref="LQX13:LQX15"/>
    <mergeCell ref="LRL13:LRL15"/>
    <mergeCell ref="LRM13:LRM15"/>
    <mergeCell ref="LRN13:LRN15"/>
    <mergeCell ref="LRO13:LRO15"/>
    <mergeCell ref="LRQ13:LRQ15"/>
    <mergeCell ref="LRR13:LRR15"/>
    <mergeCell ref="LPY13:LPY15"/>
    <mergeCell ref="LPZ13:LPZ15"/>
    <mergeCell ref="LQA13:LQA15"/>
    <mergeCell ref="LQO13:LQO15"/>
    <mergeCell ref="LQP13:LQP15"/>
    <mergeCell ref="LQQ13:LQQ15"/>
    <mergeCell ref="LQR13:LQR15"/>
    <mergeCell ref="LQT13:LQT15"/>
    <mergeCell ref="LQU13:LQU15"/>
    <mergeCell ref="LPB13:LPB15"/>
    <mergeCell ref="LPC13:LPC15"/>
    <mergeCell ref="LPD13:LPD15"/>
    <mergeCell ref="LPR13:LPR15"/>
    <mergeCell ref="LPS13:LPS15"/>
    <mergeCell ref="LPT13:LPT15"/>
    <mergeCell ref="LPU13:LPU15"/>
    <mergeCell ref="LPW13:LPW15"/>
    <mergeCell ref="LPX13:LPX15"/>
    <mergeCell ref="LOE13:LOE15"/>
    <mergeCell ref="LOF13:LOF15"/>
    <mergeCell ref="LOG13:LOG15"/>
    <mergeCell ref="LOU13:LOU15"/>
    <mergeCell ref="LOV13:LOV15"/>
    <mergeCell ref="LOW13:LOW15"/>
    <mergeCell ref="LOX13:LOX15"/>
    <mergeCell ref="LOZ13:LOZ15"/>
    <mergeCell ref="LPA13:LPA15"/>
    <mergeCell ref="LUJ13:LUJ15"/>
    <mergeCell ref="LUK13:LUK15"/>
    <mergeCell ref="LUL13:LUL15"/>
    <mergeCell ref="LUZ13:LUZ15"/>
    <mergeCell ref="LVA13:LVA15"/>
    <mergeCell ref="LVB13:LVB15"/>
    <mergeCell ref="LVC13:LVC15"/>
    <mergeCell ref="LVE13:LVE15"/>
    <mergeCell ref="LVF13:LVF15"/>
    <mergeCell ref="LTM13:LTM15"/>
    <mergeCell ref="LTN13:LTN15"/>
    <mergeCell ref="LTO13:LTO15"/>
    <mergeCell ref="LUC13:LUC15"/>
    <mergeCell ref="LUD13:LUD15"/>
    <mergeCell ref="LUE13:LUE15"/>
    <mergeCell ref="LUF13:LUF15"/>
    <mergeCell ref="LUH13:LUH15"/>
    <mergeCell ref="LUI13:LUI15"/>
    <mergeCell ref="LSP13:LSP15"/>
    <mergeCell ref="LSQ13:LSQ15"/>
    <mergeCell ref="LSR13:LSR15"/>
    <mergeCell ref="LTF13:LTF15"/>
    <mergeCell ref="LTG13:LTG15"/>
    <mergeCell ref="LTH13:LTH15"/>
    <mergeCell ref="LTI13:LTI15"/>
    <mergeCell ref="LTK13:LTK15"/>
    <mergeCell ref="LTL13:LTL15"/>
    <mergeCell ref="LRS13:LRS15"/>
    <mergeCell ref="LRT13:LRT15"/>
    <mergeCell ref="LRU13:LRU15"/>
    <mergeCell ref="LSI13:LSI15"/>
    <mergeCell ref="LSJ13:LSJ15"/>
    <mergeCell ref="LSK13:LSK15"/>
    <mergeCell ref="LSL13:LSL15"/>
    <mergeCell ref="LSN13:LSN15"/>
    <mergeCell ref="LSO13:LSO15"/>
    <mergeCell ref="LXX13:LXX15"/>
    <mergeCell ref="LXY13:LXY15"/>
    <mergeCell ref="LXZ13:LXZ15"/>
    <mergeCell ref="LYN13:LYN15"/>
    <mergeCell ref="LYO13:LYO15"/>
    <mergeCell ref="LYP13:LYP15"/>
    <mergeCell ref="LYQ13:LYQ15"/>
    <mergeCell ref="LYS13:LYS15"/>
    <mergeCell ref="LYT13:LYT15"/>
    <mergeCell ref="LXA13:LXA15"/>
    <mergeCell ref="LXB13:LXB15"/>
    <mergeCell ref="LXC13:LXC15"/>
    <mergeCell ref="LXQ13:LXQ15"/>
    <mergeCell ref="LXR13:LXR15"/>
    <mergeCell ref="LXS13:LXS15"/>
    <mergeCell ref="LXT13:LXT15"/>
    <mergeCell ref="LXV13:LXV15"/>
    <mergeCell ref="LXW13:LXW15"/>
    <mergeCell ref="LWD13:LWD15"/>
    <mergeCell ref="LWE13:LWE15"/>
    <mergeCell ref="LWF13:LWF15"/>
    <mergeCell ref="LWT13:LWT15"/>
    <mergeCell ref="LWU13:LWU15"/>
    <mergeCell ref="LWV13:LWV15"/>
    <mergeCell ref="LWW13:LWW15"/>
    <mergeCell ref="LWY13:LWY15"/>
    <mergeCell ref="LWZ13:LWZ15"/>
    <mergeCell ref="LVG13:LVG15"/>
    <mergeCell ref="LVH13:LVH15"/>
    <mergeCell ref="LVI13:LVI15"/>
    <mergeCell ref="LVW13:LVW15"/>
    <mergeCell ref="LVX13:LVX15"/>
    <mergeCell ref="LVY13:LVY15"/>
    <mergeCell ref="LVZ13:LVZ15"/>
    <mergeCell ref="LWB13:LWB15"/>
    <mergeCell ref="LWC13:LWC15"/>
    <mergeCell ref="MBL13:MBL15"/>
    <mergeCell ref="MBM13:MBM15"/>
    <mergeCell ref="MBN13:MBN15"/>
    <mergeCell ref="MCB13:MCB15"/>
    <mergeCell ref="MCC13:MCC15"/>
    <mergeCell ref="MCD13:MCD15"/>
    <mergeCell ref="MCE13:MCE15"/>
    <mergeCell ref="MCG13:MCG15"/>
    <mergeCell ref="MCH13:MCH15"/>
    <mergeCell ref="MAO13:MAO15"/>
    <mergeCell ref="MAP13:MAP15"/>
    <mergeCell ref="MAQ13:MAQ15"/>
    <mergeCell ref="MBE13:MBE15"/>
    <mergeCell ref="MBF13:MBF15"/>
    <mergeCell ref="MBG13:MBG15"/>
    <mergeCell ref="MBH13:MBH15"/>
    <mergeCell ref="MBJ13:MBJ15"/>
    <mergeCell ref="MBK13:MBK15"/>
    <mergeCell ref="LZR13:LZR15"/>
    <mergeCell ref="LZS13:LZS15"/>
    <mergeCell ref="LZT13:LZT15"/>
    <mergeCell ref="MAH13:MAH15"/>
    <mergeCell ref="MAI13:MAI15"/>
    <mergeCell ref="MAJ13:MAJ15"/>
    <mergeCell ref="MAK13:MAK15"/>
    <mergeCell ref="MAM13:MAM15"/>
    <mergeCell ref="MAN13:MAN15"/>
    <mergeCell ref="LYU13:LYU15"/>
    <mergeCell ref="LYV13:LYV15"/>
    <mergeCell ref="LYW13:LYW15"/>
    <mergeCell ref="LZK13:LZK15"/>
    <mergeCell ref="LZL13:LZL15"/>
    <mergeCell ref="LZM13:LZM15"/>
    <mergeCell ref="LZN13:LZN15"/>
    <mergeCell ref="LZP13:LZP15"/>
    <mergeCell ref="LZQ13:LZQ15"/>
    <mergeCell ref="MEZ13:MEZ15"/>
    <mergeCell ref="MFA13:MFA15"/>
    <mergeCell ref="MFB13:MFB15"/>
    <mergeCell ref="MFP13:MFP15"/>
    <mergeCell ref="MFQ13:MFQ15"/>
    <mergeCell ref="MFR13:MFR15"/>
    <mergeCell ref="MFS13:MFS15"/>
    <mergeCell ref="MFU13:MFU15"/>
    <mergeCell ref="MFV13:MFV15"/>
    <mergeCell ref="MEC13:MEC15"/>
    <mergeCell ref="MED13:MED15"/>
    <mergeCell ref="MEE13:MEE15"/>
    <mergeCell ref="MES13:MES15"/>
    <mergeCell ref="MET13:MET15"/>
    <mergeCell ref="MEU13:MEU15"/>
    <mergeCell ref="MEV13:MEV15"/>
    <mergeCell ref="MEX13:MEX15"/>
    <mergeCell ref="MEY13:MEY15"/>
    <mergeCell ref="MDF13:MDF15"/>
    <mergeCell ref="MDG13:MDG15"/>
    <mergeCell ref="MDH13:MDH15"/>
    <mergeCell ref="MDV13:MDV15"/>
    <mergeCell ref="MDW13:MDW15"/>
    <mergeCell ref="MDX13:MDX15"/>
    <mergeCell ref="MDY13:MDY15"/>
    <mergeCell ref="MEA13:MEA15"/>
    <mergeCell ref="MEB13:MEB15"/>
    <mergeCell ref="MCI13:MCI15"/>
    <mergeCell ref="MCJ13:MCJ15"/>
    <mergeCell ref="MCK13:MCK15"/>
    <mergeCell ref="MCY13:MCY15"/>
    <mergeCell ref="MCZ13:MCZ15"/>
    <mergeCell ref="MDA13:MDA15"/>
    <mergeCell ref="MDB13:MDB15"/>
    <mergeCell ref="MDD13:MDD15"/>
    <mergeCell ref="MDE13:MDE15"/>
    <mergeCell ref="MIN13:MIN15"/>
    <mergeCell ref="MIO13:MIO15"/>
    <mergeCell ref="MIP13:MIP15"/>
    <mergeCell ref="MJD13:MJD15"/>
    <mergeCell ref="MJE13:MJE15"/>
    <mergeCell ref="MJF13:MJF15"/>
    <mergeCell ref="MJG13:MJG15"/>
    <mergeCell ref="MJI13:MJI15"/>
    <mergeCell ref="MJJ13:MJJ15"/>
    <mergeCell ref="MHQ13:MHQ15"/>
    <mergeCell ref="MHR13:MHR15"/>
    <mergeCell ref="MHS13:MHS15"/>
    <mergeCell ref="MIG13:MIG15"/>
    <mergeCell ref="MIH13:MIH15"/>
    <mergeCell ref="MII13:MII15"/>
    <mergeCell ref="MIJ13:MIJ15"/>
    <mergeCell ref="MIL13:MIL15"/>
    <mergeCell ref="MIM13:MIM15"/>
    <mergeCell ref="MGT13:MGT15"/>
    <mergeCell ref="MGU13:MGU15"/>
    <mergeCell ref="MGV13:MGV15"/>
    <mergeCell ref="MHJ13:MHJ15"/>
    <mergeCell ref="MHK13:MHK15"/>
    <mergeCell ref="MHL13:MHL15"/>
    <mergeCell ref="MHM13:MHM15"/>
    <mergeCell ref="MHO13:MHO15"/>
    <mergeCell ref="MHP13:MHP15"/>
    <mergeCell ref="MFW13:MFW15"/>
    <mergeCell ref="MFX13:MFX15"/>
    <mergeCell ref="MFY13:MFY15"/>
    <mergeCell ref="MGM13:MGM15"/>
    <mergeCell ref="MGN13:MGN15"/>
    <mergeCell ref="MGO13:MGO15"/>
    <mergeCell ref="MGP13:MGP15"/>
    <mergeCell ref="MGR13:MGR15"/>
    <mergeCell ref="MGS13:MGS15"/>
    <mergeCell ref="MMB13:MMB15"/>
    <mergeCell ref="MMC13:MMC15"/>
    <mergeCell ref="MMD13:MMD15"/>
    <mergeCell ref="MMR13:MMR15"/>
    <mergeCell ref="MMS13:MMS15"/>
    <mergeCell ref="MMT13:MMT15"/>
    <mergeCell ref="MMU13:MMU15"/>
    <mergeCell ref="MMW13:MMW15"/>
    <mergeCell ref="MMX13:MMX15"/>
    <mergeCell ref="MLE13:MLE15"/>
    <mergeCell ref="MLF13:MLF15"/>
    <mergeCell ref="MLG13:MLG15"/>
    <mergeCell ref="MLU13:MLU15"/>
    <mergeCell ref="MLV13:MLV15"/>
    <mergeCell ref="MLW13:MLW15"/>
    <mergeCell ref="MLX13:MLX15"/>
    <mergeCell ref="MLZ13:MLZ15"/>
    <mergeCell ref="MMA13:MMA15"/>
    <mergeCell ref="MKH13:MKH15"/>
    <mergeCell ref="MKI13:MKI15"/>
    <mergeCell ref="MKJ13:MKJ15"/>
    <mergeCell ref="MKX13:MKX15"/>
    <mergeCell ref="MKY13:MKY15"/>
    <mergeCell ref="MKZ13:MKZ15"/>
    <mergeCell ref="MLA13:MLA15"/>
    <mergeCell ref="MLC13:MLC15"/>
    <mergeCell ref="MLD13:MLD15"/>
    <mergeCell ref="MJK13:MJK15"/>
    <mergeCell ref="MJL13:MJL15"/>
    <mergeCell ref="MJM13:MJM15"/>
    <mergeCell ref="MKA13:MKA15"/>
    <mergeCell ref="MKB13:MKB15"/>
    <mergeCell ref="MKC13:MKC15"/>
    <mergeCell ref="MKD13:MKD15"/>
    <mergeCell ref="MKF13:MKF15"/>
    <mergeCell ref="MKG13:MKG15"/>
    <mergeCell ref="MPP13:MPP15"/>
    <mergeCell ref="MPQ13:MPQ15"/>
    <mergeCell ref="MPR13:MPR15"/>
    <mergeCell ref="MQF13:MQF15"/>
    <mergeCell ref="MQG13:MQG15"/>
    <mergeCell ref="MQH13:MQH15"/>
    <mergeCell ref="MQI13:MQI15"/>
    <mergeCell ref="MQK13:MQK15"/>
    <mergeCell ref="MQL13:MQL15"/>
    <mergeCell ref="MOS13:MOS15"/>
    <mergeCell ref="MOT13:MOT15"/>
    <mergeCell ref="MOU13:MOU15"/>
    <mergeCell ref="MPI13:MPI15"/>
    <mergeCell ref="MPJ13:MPJ15"/>
    <mergeCell ref="MPK13:MPK15"/>
    <mergeCell ref="MPL13:MPL15"/>
    <mergeCell ref="MPN13:MPN15"/>
    <mergeCell ref="MPO13:MPO15"/>
    <mergeCell ref="MNV13:MNV15"/>
    <mergeCell ref="MNW13:MNW15"/>
    <mergeCell ref="MNX13:MNX15"/>
    <mergeCell ref="MOL13:MOL15"/>
    <mergeCell ref="MOM13:MOM15"/>
    <mergeCell ref="MON13:MON15"/>
    <mergeCell ref="MOO13:MOO15"/>
    <mergeCell ref="MOQ13:MOQ15"/>
    <mergeCell ref="MOR13:MOR15"/>
    <mergeCell ref="MMY13:MMY15"/>
    <mergeCell ref="MMZ13:MMZ15"/>
    <mergeCell ref="MNA13:MNA15"/>
    <mergeCell ref="MNO13:MNO15"/>
    <mergeCell ref="MNP13:MNP15"/>
    <mergeCell ref="MNQ13:MNQ15"/>
    <mergeCell ref="MNR13:MNR15"/>
    <mergeCell ref="MNT13:MNT15"/>
    <mergeCell ref="MNU13:MNU15"/>
    <mergeCell ref="MTD13:MTD15"/>
    <mergeCell ref="MTE13:MTE15"/>
    <mergeCell ref="MTF13:MTF15"/>
    <mergeCell ref="MTT13:MTT15"/>
    <mergeCell ref="MTU13:MTU15"/>
    <mergeCell ref="MTV13:MTV15"/>
    <mergeCell ref="MTW13:MTW15"/>
    <mergeCell ref="MTY13:MTY15"/>
    <mergeCell ref="MTZ13:MTZ15"/>
    <mergeCell ref="MSG13:MSG15"/>
    <mergeCell ref="MSH13:MSH15"/>
    <mergeCell ref="MSI13:MSI15"/>
    <mergeCell ref="MSW13:MSW15"/>
    <mergeCell ref="MSX13:MSX15"/>
    <mergeCell ref="MSY13:MSY15"/>
    <mergeCell ref="MSZ13:MSZ15"/>
    <mergeCell ref="MTB13:MTB15"/>
    <mergeCell ref="MTC13:MTC15"/>
    <mergeCell ref="MRJ13:MRJ15"/>
    <mergeCell ref="MRK13:MRK15"/>
    <mergeCell ref="MRL13:MRL15"/>
    <mergeCell ref="MRZ13:MRZ15"/>
    <mergeCell ref="MSA13:MSA15"/>
    <mergeCell ref="MSB13:MSB15"/>
    <mergeCell ref="MSC13:MSC15"/>
    <mergeCell ref="MSE13:MSE15"/>
    <mergeCell ref="MSF13:MSF15"/>
    <mergeCell ref="MQM13:MQM15"/>
    <mergeCell ref="MQN13:MQN15"/>
    <mergeCell ref="MQO13:MQO15"/>
    <mergeCell ref="MRC13:MRC15"/>
    <mergeCell ref="MRD13:MRD15"/>
    <mergeCell ref="MRE13:MRE15"/>
    <mergeCell ref="MRF13:MRF15"/>
    <mergeCell ref="MRH13:MRH15"/>
    <mergeCell ref="MRI13:MRI15"/>
    <mergeCell ref="MWR13:MWR15"/>
    <mergeCell ref="MWS13:MWS15"/>
    <mergeCell ref="MWT13:MWT15"/>
    <mergeCell ref="MXH13:MXH15"/>
    <mergeCell ref="MXI13:MXI15"/>
    <mergeCell ref="MXJ13:MXJ15"/>
    <mergeCell ref="MXK13:MXK15"/>
    <mergeCell ref="MXM13:MXM15"/>
    <mergeCell ref="MXN13:MXN15"/>
    <mergeCell ref="MVU13:MVU15"/>
    <mergeCell ref="MVV13:MVV15"/>
    <mergeCell ref="MVW13:MVW15"/>
    <mergeCell ref="MWK13:MWK15"/>
    <mergeCell ref="MWL13:MWL15"/>
    <mergeCell ref="MWM13:MWM15"/>
    <mergeCell ref="MWN13:MWN15"/>
    <mergeCell ref="MWP13:MWP15"/>
    <mergeCell ref="MWQ13:MWQ15"/>
    <mergeCell ref="MUX13:MUX15"/>
    <mergeCell ref="MUY13:MUY15"/>
    <mergeCell ref="MUZ13:MUZ15"/>
    <mergeCell ref="MVN13:MVN15"/>
    <mergeCell ref="MVO13:MVO15"/>
    <mergeCell ref="MVP13:MVP15"/>
    <mergeCell ref="MVQ13:MVQ15"/>
    <mergeCell ref="MVS13:MVS15"/>
    <mergeCell ref="MVT13:MVT15"/>
    <mergeCell ref="MUA13:MUA15"/>
    <mergeCell ref="MUB13:MUB15"/>
    <mergeCell ref="MUC13:MUC15"/>
    <mergeCell ref="MUQ13:MUQ15"/>
    <mergeCell ref="MUR13:MUR15"/>
    <mergeCell ref="MUS13:MUS15"/>
    <mergeCell ref="MUT13:MUT15"/>
    <mergeCell ref="MUV13:MUV15"/>
    <mergeCell ref="MUW13:MUW15"/>
    <mergeCell ref="NAF13:NAF15"/>
    <mergeCell ref="NAG13:NAG15"/>
    <mergeCell ref="NAH13:NAH15"/>
    <mergeCell ref="NAV13:NAV15"/>
    <mergeCell ref="NAW13:NAW15"/>
    <mergeCell ref="NAX13:NAX15"/>
    <mergeCell ref="NAY13:NAY15"/>
    <mergeCell ref="NBA13:NBA15"/>
    <mergeCell ref="NBB13:NBB15"/>
    <mergeCell ref="MZI13:MZI15"/>
    <mergeCell ref="MZJ13:MZJ15"/>
    <mergeCell ref="MZK13:MZK15"/>
    <mergeCell ref="MZY13:MZY15"/>
    <mergeCell ref="MZZ13:MZZ15"/>
    <mergeCell ref="NAA13:NAA15"/>
    <mergeCell ref="NAB13:NAB15"/>
    <mergeCell ref="NAD13:NAD15"/>
    <mergeCell ref="NAE13:NAE15"/>
    <mergeCell ref="MYL13:MYL15"/>
    <mergeCell ref="MYM13:MYM15"/>
    <mergeCell ref="MYN13:MYN15"/>
    <mergeCell ref="MZB13:MZB15"/>
    <mergeCell ref="MZC13:MZC15"/>
    <mergeCell ref="MZD13:MZD15"/>
    <mergeCell ref="MZE13:MZE15"/>
    <mergeCell ref="MZG13:MZG15"/>
    <mergeCell ref="MZH13:MZH15"/>
    <mergeCell ref="MXO13:MXO15"/>
    <mergeCell ref="MXP13:MXP15"/>
    <mergeCell ref="MXQ13:MXQ15"/>
    <mergeCell ref="MYE13:MYE15"/>
    <mergeCell ref="MYF13:MYF15"/>
    <mergeCell ref="MYG13:MYG15"/>
    <mergeCell ref="MYH13:MYH15"/>
    <mergeCell ref="MYJ13:MYJ15"/>
    <mergeCell ref="MYK13:MYK15"/>
    <mergeCell ref="NDT13:NDT15"/>
    <mergeCell ref="NDU13:NDU15"/>
    <mergeCell ref="NDV13:NDV15"/>
    <mergeCell ref="NEJ13:NEJ15"/>
    <mergeCell ref="NEK13:NEK15"/>
    <mergeCell ref="NEL13:NEL15"/>
    <mergeCell ref="NEM13:NEM15"/>
    <mergeCell ref="NEO13:NEO15"/>
    <mergeCell ref="NEP13:NEP15"/>
    <mergeCell ref="NCW13:NCW15"/>
    <mergeCell ref="NCX13:NCX15"/>
    <mergeCell ref="NCY13:NCY15"/>
    <mergeCell ref="NDM13:NDM15"/>
    <mergeCell ref="NDN13:NDN15"/>
    <mergeCell ref="NDO13:NDO15"/>
    <mergeCell ref="NDP13:NDP15"/>
    <mergeCell ref="NDR13:NDR15"/>
    <mergeCell ref="NDS13:NDS15"/>
    <mergeCell ref="NBZ13:NBZ15"/>
    <mergeCell ref="NCA13:NCA15"/>
    <mergeCell ref="NCB13:NCB15"/>
    <mergeCell ref="NCP13:NCP15"/>
    <mergeCell ref="NCQ13:NCQ15"/>
    <mergeCell ref="NCR13:NCR15"/>
    <mergeCell ref="NCS13:NCS15"/>
    <mergeCell ref="NCU13:NCU15"/>
    <mergeCell ref="NCV13:NCV15"/>
    <mergeCell ref="NBC13:NBC15"/>
    <mergeCell ref="NBD13:NBD15"/>
    <mergeCell ref="NBE13:NBE15"/>
    <mergeCell ref="NBS13:NBS15"/>
    <mergeCell ref="NBT13:NBT15"/>
    <mergeCell ref="NBU13:NBU15"/>
    <mergeCell ref="NBV13:NBV15"/>
    <mergeCell ref="NBX13:NBX15"/>
    <mergeCell ref="NBY13:NBY15"/>
    <mergeCell ref="NHH13:NHH15"/>
    <mergeCell ref="NHI13:NHI15"/>
    <mergeCell ref="NHJ13:NHJ15"/>
    <mergeCell ref="NHX13:NHX15"/>
    <mergeCell ref="NHY13:NHY15"/>
    <mergeCell ref="NHZ13:NHZ15"/>
    <mergeCell ref="NIA13:NIA15"/>
    <mergeCell ref="NIC13:NIC15"/>
    <mergeCell ref="NID13:NID15"/>
    <mergeCell ref="NGK13:NGK15"/>
    <mergeCell ref="NGL13:NGL15"/>
    <mergeCell ref="NGM13:NGM15"/>
    <mergeCell ref="NHA13:NHA15"/>
    <mergeCell ref="NHB13:NHB15"/>
    <mergeCell ref="NHC13:NHC15"/>
    <mergeCell ref="NHD13:NHD15"/>
    <mergeCell ref="NHF13:NHF15"/>
    <mergeCell ref="NHG13:NHG15"/>
    <mergeCell ref="NFN13:NFN15"/>
    <mergeCell ref="NFO13:NFO15"/>
    <mergeCell ref="NFP13:NFP15"/>
    <mergeCell ref="NGD13:NGD15"/>
    <mergeCell ref="NGE13:NGE15"/>
    <mergeCell ref="NGF13:NGF15"/>
    <mergeCell ref="NGG13:NGG15"/>
    <mergeCell ref="NGI13:NGI15"/>
    <mergeCell ref="NGJ13:NGJ15"/>
    <mergeCell ref="NEQ13:NEQ15"/>
    <mergeCell ref="NER13:NER15"/>
    <mergeCell ref="NES13:NES15"/>
    <mergeCell ref="NFG13:NFG15"/>
    <mergeCell ref="NFH13:NFH15"/>
    <mergeCell ref="NFI13:NFI15"/>
    <mergeCell ref="NFJ13:NFJ15"/>
    <mergeCell ref="NFL13:NFL15"/>
    <mergeCell ref="NFM13:NFM15"/>
    <mergeCell ref="NKV13:NKV15"/>
    <mergeCell ref="NKW13:NKW15"/>
    <mergeCell ref="NKX13:NKX15"/>
    <mergeCell ref="NLL13:NLL15"/>
    <mergeCell ref="NLM13:NLM15"/>
    <mergeCell ref="NLN13:NLN15"/>
    <mergeCell ref="NLO13:NLO15"/>
    <mergeCell ref="NLQ13:NLQ15"/>
    <mergeCell ref="NLR13:NLR15"/>
    <mergeCell ref="NJY13:NJY15"/>
    <mergeCell ref="NJZ13:NJZ15"/>
    <mergeCell ref="NKA13:NKA15"/>
    <mergeCell ref="NKO13:NKO15"/>
    <mergeCell ref="NKP13:NKP15"/>
    <mergeCell ref="NKQ13:NKQ15"/>
    <mergeCell ref="NKR13:NKR15"/>
    <mergeCell ref="NKT13:NKT15"/>
    <mergeCell ref="NKU13:NKU15"/>
    <mergeCell ref="NJB13:NJB15"/>
    <mergeCell ref="NJC13:NJC15"/>
    <mergeCell ref="NJD13:NJD15"/>
    <mergeCell ref="NJR13:NJR15"/>
    <mergeCell ref="NJS13:NJS15"/>
    <mergeCell ref="NJT13:NJT15"/>
    <mergeCell ref="NJU13:NJU15"/>
    <mergeCell ref="NJW13:NJW15"/>
    <mergeCell ref="NJX13:NJX15"/>
    <mergeCell ref="NIE13:NIE15"/>
    <mergeCell ref="NIF13:NIF15"/>
    <mergeCell ref="NIG13:NIG15"/>
    <mergeCell ref="NIU13:NIU15"/>
    <mergeCell ref="NIV13:NIV15"/>
    <mergeCell ref="NIW13:NIW15"/>
    <mergeCell ref="NIX13:NIX15"/>
    <mergeCell ref="NIZ13:NIZ15"/>
    <mergeCell ref="NJA13:NJA15"/>
    <mergeCell ref="NOJ13:NOJ15"/>
    <mergeCell ref="NOK13:NOK15"/>
    <mergeCell ref="NOL13:NOL15"/>
    <mergeCell ref="NOZ13:NOZ15"/>
    <mergeCell ref="NPA13:NPA15"/>
    <mergeCell ref="NPB13:NPB15"/>
    <mergeCell ref="NPC13:NPC15"/>
    <mergeCell ref="NPE13:NPE15"/>
    <mergeCell ref="NPF13:NPF15"/>
    <mergeCell ref="NNM13:NNM15"/>
    <mergeCell ref="NNN13:NNN15"/>
    <mergeCell ref="NNO13:NNO15"/>
    <mergeCell ref="NOC13:NOC15"/>
    <mergeCell ref="NOD13:NOD15"/>
    <mergeCell ref="NOE13:NOE15"/>
    <mergeCell ref="NOF13:NOF15"/>
    <mergeCell ref="NOH13:NOH15"/>
    <mergeCell ref="NOI13:NOI15"/>
    <mergeCell ref="NMP13:NMP15"/>
    <mergeCell ref="NMQ13:NMQ15"/>
    <mergeCell ref="NMR13:NMR15"/>
    <mergeCell ref="NNF13:NNF15"/>
    <mergeCell ref="NNG13:NNG15"/>
    <mergeCell ref="NNH13:NNH15"/>
    <mergeCell ref="NNI13:NNI15"/>
    <mergeCell ref="NNK13:NNK15"/>
    <mergeCell ref="NNL13:NNL15"/>
    <mergeCell ref="NLS13:NLS15"/>
    <mergeCell ref="NLT13:NLT15"/>
    <mergeCell ref="NLU13:NLU15"/>
    <mergeCell ref="NMI13:NMI15"/>
    <mergeCell ref="NMJ13:NMJ15"/>
    <mergeCell ref="NMK13:NMK15"/>
    <mergeCell ref="NML13:NML15"/>
    <mergeCell ref="NMN13:NMN15"/>
    <mergeCell ref="NMO13:NMO15"/>
    <mergeCell ref="NRX13:NRX15"/>
    <mergeCell ref="NRY13:NRY15"/>
    <mergeCell ref="NRZ13:NRZ15"/>
    <mergeCell ref="NSN13:NSN15"/>
    <mergeCell ref="NSO13:NSO15"/>
    <mergeCell ref="NSP13:NSP15"/>
    <mergeCell ref="NSQ13:NSQ15"/>
    <mergeCell ref="NSS13:NSS15"/>
    <mergeCell ref="NST13:NST15"/>
    <mergeCell ref="NRA13:NRA15"/>
    <mergeCell ref="NRB13:NRB15"/>
    <mergeCell ref="NRC13:NRC15"/>
    <mergeCell ref="NRQ13:NRQ15"/>
    <mergeCell ref="NRR13:NRR15"/>
    <mergeCell ref="NRS13:NRS15"/>
    <mergeCell ref="NRT13:NRT15"/>
    <mergeCell ref="NRV13:NRV15"/>
    <mergeCell ref="NRW13:NRW15"/>
    <mergeCell ref="NQD13:NQD15"/>
    <mergeCell ref="NQE13:NQE15"/>
    <mergeCell ref="NQF13:NQF15"/>
    <mergeCell ref="NQT13:NQT15"/>
    <mergeCell ref="NQU13:NQU15"/>
    <mergeCell ref="NQV13:NQV15"/>
    <mergeCell ref="NQW13:NQW15"/>
    <mergeCell ref="NQY13:NQY15"/>
    <mergeCell ref="NQZ13:NQZ15"/>
    <mergeCell ref="NPG13:NPG15"/>
    <mergeCell ref="NPH13:NPH15"/>
    <mergeCell ref="NPI13:NPI15"/>
    <mergeCell ref="NPW13:NPW15"/>
    <mergeCell ref="NPX13:NPX15"/>
    <mergeCell ref="NPY13:NPY15"/>
    <mergeCell ref="NPZ13:NPZ15"/>
    <mergeCell ref="NQB13:NQB15"/>
    <mergeCell ref="NQC13:NQC15"/>
    <mergeCell ref="NVL13:NVL15"/>
    <mergeCell ref="NVM13:NVM15"/>
    <mergeCell ref="NVN13:NVN15"/>
    <mergeCell ref="NWB13:NWB15"/>
    <mergeCell ref="NWC13:NWC15"/>
    <mergeCell ref="NWD13:NWD15"/>
    <mergeCell ref="NWE13:NWE15"/>
    <mergeCell ref="NWG13:NWG15"/>
    <mergeCell ref="NWH13:NWH15"/>
    <mergeCell ref="NUO13:NUO15"/>
    <mergeCell ref="NUP13:NUP15"/>
    <mergeCell ref="NUQ13:NUQ15"/>
    <mergeCell ref="NVE13:NVE15"/>
    <mergeCell ref="NVF13:NVF15"/>
    <mergeCell ref="NVG13:NVG15"/>
    <mergeCell ref="NVH13:NVH15"/>
    <mergeCell ref="NVJ13:NVJ15"/>
    <mergeCell ref="NVK13:NVK15"/>
    <mergeCell ref="NTR13:NTR15"/>
    <mergeCell ref="NTS13:NTS15"/>
    <mergeCell ref="NTT13:NTT15"/>
    <mergeCell ref="NUH13:NUH15"/>
    <mergeCell ref="NUI13:NUI15"/>
    <mergeCell ref="NUJ13:NUJ15"/>
    <mergeCell ref="NUK13:NUK15"/>
    <mergeCell ref="NUM13:NUM15"/>
    <mergeCell ref="NUN13:NUN15"/>
    <mergeCell ref="NSU13:NSU15"/>
    <mergeCell ref="NSV13:NSV15"/>
    <mergeCell ref="NSW13:NSW15"/>
    <mergeCell ref="NTK13:NTK15"/>
    <mergeCell ref="NTL13:NTL15"/>
    <mergeCell ref="NTM13:NTM15"/>
    <mergeCell ref="NTN13:NTN15"/>
    <mergeCell ref="NTP13:NTP15"/>
    <mergeCell ref="NTQ13:NTQ15"/>
    <mergeCell ref="NYZ13:NYZ15"/>
    <mergeCell ref="NZA13:NZA15"/>
    <mergeCell ref="NZB13:NZB15"/>
    <mergeCell ref="NZP13:NZP15"/>
    <mergeCell ref="NZQ13:NZQ15"/>
    <mergeCell ref="NZR13:NZR15"/>
    <mergeCell ref="NZS13:NZS15"/>
    <mergeCell ref="NZU13:NZU15"/>
    <mergeCell ref="NZV13:NZV15"/>
    <mergeCell ref="NYC13:NYC15"/>
    <mergeCell ref="NYD13:NYD15"/>
    <mergeCell ref="NYE13:NYE15"/>
    <mergeCell ref="NYS13:NYS15"/>
    <mergeCell ref="NYT13:NYT15"/>
    <mergeCell ref="NYU13:NYU15"/>
    <mergeCell ref="NYV13:NYV15"/>
    <mergeCell ref="NYX13:NYX15"/>
    <mergeCell ref="NYY13:NYY15"/>
    <mergeCell ref="NXF13:NXF15"/>
    <mergeCell ref="NXG13:NXG15"/>
    <mergeCell ref="NXH13:NXH15"/>
    <mergeCell ref="NXV13:NXV15"/>
    <mergeCell ref="NXW13:NXW15"/>
    <mergeCell ref="NXX13:NXX15"/>
    <mergeCell ref="NXY13:NXY15"/>
    <mergeCell ref="NYA13:NYA15"/>
    <mergeCell ref="NYB13:NYB15"/>
    <mergeCell ref="NWI13:NWI15"/>
    <mergeCell ref="NWJ13:NWJ15"/>
    <mergeCell ref="NWK13:NWK15"/>
    <mergeCell ref="NWY13:NWY15"/>
    <mergeCell ref="NWZ13:NWZ15"/>
    <mergeCell ref="NXA13:NXA15"/>
    <mergeCell ref="NXB13:NXB15"/>
    <mergeCell ref="NXD13:NXD15"/>
    <mergeCell ref="NXE13:NXE15"/>
    <mergeCell ref="OCN13:OCN15"/>
    <mergeCell ref="OCO13:OCO15"/>
    <mergeCell ref="OCP13:OCP15"/>
    <mergeCell ref="ODD13:ODD15"/>
    <mergeCell ref="ODE13:ODE15"/>
    <mergeCell ref="ODF13:ODF15"/>
    <mergeCell ref="ODG13:ODG15"/>
    <mergeCell ref="ODI13:ODI15"/>
    <mergeCell ref="ODJ13:ODJ15"/>
    <mergeCell ref="OBQ13:OBQ15"/>
    <mergeCell ref="OBR13:OBR15"/>
    <mergeCell ref="OBS13:OBS15"/>
    <mergeCell ref="OCG13:OCG15"/>
    <mergeCell ref="OCH13:OCH15"/>
    <mergeCell ref="OCI13:OCI15"/>
    <mergeCell ref="OCJ13:OCJ15"/>
    <mergeCell ref="OCL13:OCL15"/>
    <mergeCell ref="OCM13:OCM15"/>
    <mergeCell ref="OAT13:OAT15"/>
    <mergeCell ref="OAU13:OAU15"/>
    <mergeCell ref="OAV13:OAV15"/>
    <mergeCell ref="OBJ13:OBJ15"/>
    <mergeCell ref="OBK13:OBK15"/>
    <mergeCell ref="OBL13:OBL15"/>
    <mergeCell ref="OBM13:OBM15"/>
    <mergeCell ref="OBO13:OBO15"/>
    <mergeCell ref="OBP13:OBP15"/>
    <mergeCell ref="NZW13:NZW15"/>
    <mergeCell ref="NZX13:NZX15"/>
    <mergeCell ref="NZY13:NZY15"/>
    <mergeCell ref="OAM13:OAM15"/>
    <mergeCell ref="OAN13:OAN15"/>
    <mergeCell ref="OAO13:OAO15"/>
    <mergeCell ref="OAP13:OAP15"/>
    <mergeCell ref="OAR13:OAR15"/>
    <mergeCell ref="OAS13:OAS15"/>
    <mergeCell ref="OGB13:OGB15"/>
    <mergeCell ref="OGC13:OGC15"/>
    <mergeCell ref="OGD13:OGD15"/>
    <mergeCell ref="OGR13:OGR15"/>
    <mergeCell ref="OGS13:OGS15"/>
    <mergeCell ref="OGT13:OGT15"/>
    <mergeCell ref="OGU13:OGU15"/>
    <mergeCell ref="OGW13:OGW15"/>
    <mergeCell ref="OGX13:OGX15"/>
    <mergeCell ref="OFE13:OFE15"/>
    <mergeCell ref="OFF13:OFF15"/>
    <mergeCell ref="OFG13:OFG15"/>
    <mergeCell ref="OFU13:OFU15"/>
    <mergeCell ref="OFV13:OFV15"/>
    <mergeCell ref="OFW13:OFW15"/>
    <mergeCell ref="OFX13:OFX15"/>
    <mergeCell ref="OFZ13:OFZ15"/>
    <mergeCell ref="OGA13:OGA15"/>
    <mergeCell ref="OEH13:OEH15"/>
    <mergeCell ref="OEI13:OEI15"/>
    <mergeCell ref="OEJ13:OEJ15"/>
    <mergeCell ref="OEX13:OEX15"/>
    <mergeCell ref="OEY13:OEY15"/>
    <mergeCell ref="OEZ13:OEZ15"/>
    <mergeCell ref="OFA13:OFA15"/>
    <mergeCell ref="OFC13:OFC15"/>
    <mergeCell ref="OFD13:OFD15"/>
    <mergeCell ref="ODK13:ODK15"/>
    <mergeCell ref="ODL13:ODL15"/>
    <mergeCell ref="ODM13:ODM15"/>
    <mergeCell ref="OEA13:OEA15"/>
    <mergeCell ref="OEB13:OEB15"/>
    <mergeCell ref="OEC13:OEC15"/>
    <mergeCell ref="OED13:OED15"/>
    <mergeCell ref="OEF13:OEF15"/>
    <mergeCell ref="OEG13:OEG15"/>
    <mergeCell ref="OJP13:OJP15"/>
    <mergeCell ref="OJQ13:OJQ15"/>
    <mergeCell ref="OJR13:OJR15"/>
    <mergeCell ref="OKF13:OKF15"/>
    <mergeCell ref="OKG13:OKG15"/>
    <mergeCell ref="OKH13:OKH15"/>
    <mergeCell ref="OKI13:OKI15"/>
    <mergeCell ref="OKK13:OKK15"/>
    <mergeCell ref="OKL13:OKL15"/>
    <mergeCell ref="OIS13:OIS15"/>
    <mergeCell ref="OIT13:OIT15"/>
    <mergeCell ref="OIU13:OIU15"/>
    <mergeCell ref="OJI13:OJI15"/>
    <mergeCell ref="OJJ13:OJJ15"/>
    <mergeCell ref="OJK13:OJK15"/>
    <mergeCell ref="OJL13:OJL15"/>
    <mergeCell ref="OJN13:OJN15"/>
    <mergeCell ref="OJO13:OJO15"/>
    <mergeCell ref="OHV13:OHV15"/>
    <mergeCell ref="OHW13:OHW15"/>
    <mergeCell ref="OHX13:OHX15"/>
    <mergeCell ref="OIL13:OIL15"/>
    <mergeCell ref="OIM13:OIM15"/>
    <mergeCell ref="OIN13:OIN15"/>
    <mergeCell ref="OIO13:OIO15"/>
    <mergeCell ref="OIQ13:OIQ15"/>
    <mergeCell ref="OIR13:OIR15"/>
    <mergeCell ref="OGY13:OGY15"/>
    <mergeCell ref="OGZ13:OGZ15"/>
    <mergeCell ref="OHA13:OHA15"/>
    <mergeCell ref="OHO13:OHO15"/>
    <mergeCell ref="OHP13:OHP15"/>
    <mergeCell ref="OHQ13:OHQ15"/>
    <mergeCell ref="OHR13:OHR15"/>
    <mergeCell ref="OHT13:OHT15"/>
    <mergeCell ref="OHU13:OHU15"/>
    <mergeCell ref="OND13:OND15"/>
    <mergeCell ref="ONE13:ONE15"/>
    <mergeCell ref="ONF13:ONF15"/>
    <mergeCell ref="ONT13:ONT15"/>
    <mergeCell ref="ONU13:ONU15"/>
    <mergeCell ref="ONV13:ONV15"/>
    <mergeCell ref="ONW13:ONW15"/>
    <mergeCell ref="ONY13:ONY15"/>
    <mergeCell ref="ONZ13:ONZ15"/>
    <mergeCell ref="OMG13:OMG15"/>
    <mergeCell ref="OMH13:OMH15"/>
    <mergeCell ref="OMI13:OMI15"/>
    <mergeCell ref="OMW13:OMW15"/>
    <mergeCell ref="OMX13:OMX15"/>
    <mergeCell ref="OMY13:OMY15"/>
    <mergeCell ref="OMZ13:OMZ15"/>
    <mergeCell ref="ONB13:ONB15"/>
    <mergeCell ref="ONC13:ONC15"/>
    <mergeCell ref="OLJ13:OLJ15"/>
    <mergeCell ref="OLK13:OLK15"/>
    <mergeCell ref="OLL13:OLL15"/>
    <mergeCell ref="OLZ13:OLZ15"/>
    <mergeCell ref="OMA13:OMA15"/>
    <mergeCell ref="OMB13:OMB15"/>
    <mergeCell ref="OMC13:OMC15"/>
    <mergeCell ref="OME13:OME15"/>
    <mergeCell ref="OMF13:OMF15"/>
    <mergeCell ref="OKM13:OKM15"/>
    <mergeCell ref="OKN13:OKN15"/>
    <mergeCell ref="OKO13:OKO15"/>
    <mergeCell ref="OLC13:OLC15"/>
    <mergeCell ref="OLD13:OLD15"/>
    <mergeCell ref="OLE13:OLE15"/>
    <mergeCell ref="OLF13:OLF15"/>
    <mergeCell ref="OLH13:OLH15"/>
    <mergeCell ref="OLI13:OLI15"/>
    <mergeCell ref="OQR13:OQR15"/>
    <mergeCell ref="OQS13:OQS15"/>
    <mergeCell ref="OQT13:OQT15"/>
    <mergeCell ref="ORH13:ORH15"/>
    <mergeCell ref="ORI13:ORI15"/>
    <mergeCell ref="ORJ13:ORJ15"/>
    <mergeCell ref="ORK13:ORK15"/>
    <mergeCell ref="ORM13:ORM15"/>
    <mergeCell ref="ORN13:ORN15"/>
    <mergeCell ref="OPU13:OPU15"/>
    <mergeCell ref="OPV13:OPV15"/>
    <mergeCell ref="OPW13:OPW15"/>
    <mergeCell ref="OQK13:OQK15"/>
    <mergeCell ref="OQL13:OQL15"/>
    <mergeCell ref="OQM13:OQM15"/>
    <mergeCell ref="OQN13:OQN15"/>
    <mergeCell ref="OQP13:OQP15"/>
    <mergeCell ref="OQQ13:OQQ15"/>
    <mergeCell ref="OOX13:OOX15"/>
    <mergeCell ref="OOY13:OOY15"/>
    <mergeCell ref="OOZ13:OOZ15"/>
    <mergeCell ref="OPN13:OPN15"/>
    <mergeCell ref="OPO13:OPO15"/>
    <mergeCell ref="OPP13:OPP15"/>
    <mergeCell ref="OPQ13:OPQ15"/>
    <mergeCell ref="OPS13:OPS15"/>
    <mergeCell ref="OPT13:OPT15"/>
    <mergeCell ref="OOA13:OOA15"/>
    <mergeCell ref="OOB13:OOB15"/>
    <mergeCell ref="OOC13:OOC15"/>
    <mergeCell ref="OOQ13:OOQ15"/>
    <mergeCell ref="OOR13:OOR15"/>
    <mergeCell ref="OOS13:OOS15"/>
    <mergeCell ref="OOT13:OOT15"/>
    <mergeCell ref="OOV13:OOV15"/>
    <mergeCell ref="OOW13:OOW15"/>
    <mergeCell ref="OUF13:OUF15"/>
    <mergeCell ref="OUG13:OUG15"/>
    <mergeCell ref="OUH13:OUH15"/>
    <mergeCell ref="OUV13:OUV15"/>
    <mergeCell ref="OUW13:OUW15"/>
    <mergeCell ref="OUX13:OUX15"/>
    <mergeCell ref="OUY13:OUY15"/>
    <mergeCell ref="OVA13:OVA15"/>
    <mergeCell ref="OVB13:OVB15"/>
    <mergeCell ref="OTI13:OTI15"/>
    <mergeCell ref="OTJ13:OTJ15"/>
    <mergeCell ref="OTK13:OTK15"/>
    <mergeCell ref="OTY13:OTY15"/>
    <mergeCell ref="OTZ13:OTZ15"/>
    <mergeCell ref="OUA13:OUA15"/>
    <mergeCell ref="OUB13:OUB15"/>
    <mergeCell ref="OUD13:OUD15"/>
    <mergeCell ref="OUE13:OUE15"/>
    <mergeCell ref="OSL13:OSL15"/>
    <mergeCell ref="OSM13:OSM15"/>
    <mergeCell ref="OSN13:OSN15"/>
    <mergeCell ref="OTB13:OTB15"/>
    <mergeCell ref="OTC13:OTC15"/>
    <mergeCell ref="OTD13:OTD15"/>
    <mergeCell ref="OTE13:OTE15"/>
    <mergeCell ref="OTG13:OTG15"/>
    <mergeCell ref="OTH13:OTH15"/>
    <mergeCell ref="ORO13:ORO15"/>
    <mergeCell ref="ORP13:ORP15"/>
    <mergeCell ref="ORQ13:ORQ15"/>
    <mergeCell ref="OSE13:OSE15"/>
    <mergeCell ref="OSF13:OSF15"/>
    <mergeCell ref="OSG13:OSG15"/>
    <mergeCell ref="OSH13:OSH15"/>
    <mergeCell ref="OSJ13:OSJ15"/>
    <mergeCell ref="OSK13:OSK15"/>
    <mergeCell ref="OXT13:OXT15"/>
    <mergeCell ref="OXU13:OXU15"/>
    <mergeCell ref="OXV13:OXV15"/>
    <mergeCell ref="OYJ13:OYJ15"/>
    <mergeCell ref="OYK13:OYK15"/>
    <mergeCell ref="OYL13:OYL15"/>
    <mergeCell ref="OYM13:OYM15"/>
    <mergeCell ref="OYO13:OYO15"/>
    <mergeCell ref="OYP13:OYP15"/>
    <mergeCell ref="OWW13:OWW15"/>
    <mergeCell ref="OWX13:OWX15"/>
    <mergeCell ref="OWY13:OWY15"/>
    <mergeCell ref="OXM13:OXM15"/>
    <mergeCell ref="OXN13:OXN15"/>
    <mergeCell ref="OXO13:OXO15"/>
    <mergeCell ref="OXP13:OXP15"/>
    <mergeCell ref="OXR13:OXR15"/>
    <mergeCell ref="OXS13:OXS15"/>
    <mergeCell ref="OVZ13:OVZ15"/>
    <mergeCell ref="OWA13:OWA15"/>
    <mergeCell ref="OWB13:OWB15"/>
    <mergeCell ref="OWP13:OWP15"/>
    <mergeCell ref="OWQ13:OWQ15"/>
    <mergeCell ref="OWR13:OWR15"/>
    <mergeCell ref="OWS13:OWS15"/>
    <mergeCell ref="OWU13:OWU15"/>
    <mergeCell ref="OWV13:OWV15"/>
    <mergeCell ref="OVC13:OVC15"/>
    <mergeCell ref="OVD13:OVD15"/>
    <mergeCell ref="OVE13:OVE15"/>
    <mergeCell ref="OVS13:OVS15"/>
    <mergeCell ref="OVT13:OVT15"/>
    <mergeCell ref="OVU13:OVU15"/>
    <mergeCell ref="OVV13:OVV15"/>
    <mergeCell ref="OVX13:OVX15"/>
    <mergeCell ref="OVY13:OVY15"/>
    <mergeCell ref="PBH13:PBH15"/>
    <mergeCell ref="PBI13:PBI15"/>
    <mergeCell ref="PBJ13:PBJ15"/>
    <mergeCell ref="PBX13:PBX15"/>
    <mergeCell ref="PBY13:PBY15"/>
    <mergeCell ref="PBZ13:PBZ15"/>
    <mergeCell ref="PCA13:PCA15"/>
    <mergeCell ref="PCC13:PCC15"/>
    <mergeCell ref="PCD13:PCD15"/>
    <mergeCell ref="PAK13:PAK15"/>
    <mergeCell ref="PAL13:PAL15"/>
    <mergeCell ref="PAM13:PAM15"/>
    <mergeCell ref="PBA13:PBA15"/>
    <mergeCell ref="PBB13:PBB15"/>
    <mergeCell ref="PBC13:PBC15"/>
    <mergeCell ref="PBD13:PBD15"/>
    <mergeCell ref="PBF13:PBF15"/>
    <mergeCell ref="PBG13:PBG15"/>
    <mergeCell ref="OZN13:OZN15"/>
    <mergeCell ref="OZO13:OZO15"/>
    <mergeCell ref="OZP13:OZP15"/>
    <mergeCell ref="PAD13:PAD15"/>
    <mergeCell ref="PAE13:PAE15"/>
    <mergeCell ref="PAF13:PAF15"/>
    <mergeCell ref="PAG13:PAG15"/>
    <mergeCell ref="PAI13:PAI15"/>
    <mergeCell ref="PAJ13:PAJ15"/>
    <mergeCell ref="OYQ13:OYQ15"/>
    <mergeCell ref="OYR13:OYR15"/>
    <mergeCell ref="OYS13:OYS15"/>
    <mergeCell ref="OZG13:OZG15"/>
    <mergeCell ref="OZH13:OZH15"/>
    <mergeCell ref="OZI13:OZI15"/>
    <mergeCell ref="OZJ13:OZJ15"/>
    <mergeCell ref="OZL13:OZL15"/>
    <mergeCell ref="OZM13:OZM15"/>
    <mergeCell ref="PEV13:PEV15"/>
    <mergeCell ref="PEW13:PEW15"/>
    <mergeCell ref="PEX13:PEX15"/>
    <mergeCell ref="PFL13:PFL15"/>
    <mergeCell ref="PFM13:PFM15"/>
    <mergeCell ref="PFN13:PFN15"/>
    <mergeCell ref="PFO13:PFO15"/>
    <mergeCell ref="PFQ13:PFQ15"/>
    <mergeCell ref="PFR13:PFR15"/>
    <mergeCell ref="PDY13:PDY15"/>
    <mergeCell ref="PDZ13:PDZ15"/>
    <mergeCell ref="PEA13:PEA15"/>
    <mergeCell ref="PEO13:PEO15"/>
    <mergeCell ref="PEP13:PEP15"/>
    <mergeCell ref="PEQ13:PEQ15"/>
    <mergeCell ref="PER13:PER15"/>
    <mergeCell ref="PET13:PET15"/>
    <mergeCell ref="PEU13:PEU15"/>
    <mergeCell ref="PDB13:PDB15"/>
    <mergeCell ref="PDC13:PDC15"/>
    <mergeCell ref="PDD13:PDD15"/>
    <mergeCell ref="PDR13:PDR15"/>
    <mergeCell ref="PDS13:PDS15"/>
    <mergeCell ref="PDT13:PDT15"/>
    <mergeCell ref="PDU13:PDU15"/>
    <mergeCell ref="PDW13:PDW15"/>
    <mergeCell ref="PDX13:PDX15"/>
    <mergeCell ref="PCE13:PCE15"/>
    <mergeCell ref="PCF13:PCF15"/>
    <mergeCell ref="PCG13:PCG15"/>
    <mergeCell ref="PCU13:PCU15"/>
    <mergeCell ref="PCV13:PCV15"/>
    <mergeCell ref="PCW13:PCW15"/>
    <mergeCell ref="PCX13:PCX15"/>
    <mergeCell ref="PCZ13:PCZ15"/>
    <mergeCell ref="PDA13:PDA15"/>
    <mergeCell ref="PIJ13:PIJ15"/>
    <mergeCell ref="PIK13:PIK15"/>
    <mergeCell ref="PIL13:PIL15"/>
    <mergeCell ref="PIZ13:PIZ15"/>
    <mergeCell ref="PJA13:PJA15"/>
    <mergeCell ref="PJB13:PJB15"/>
    <mergeCell ref="PJC13:PJC15"/>
    <mergeCell ref="PJE13:PJE15"/>
    <mergeCell ref="PJF13:PJF15"/>
    <mergeCell ref="PHM13:PHM15"/>
    <mergeCell ref="PHN13:PHN15"/>
    <mergeCell ref="PHO13:PHO15"/>
    <mergeCell ref="PIC13:PIC15"/>
    <mergeCell ref="PID13:PID15"/>
    <mergeCell ref="PIE13:PIE15"/>
    <mergeCell ref="PIF13:PIF15"/>
    <mergeCell ref="PIH13:PIH15"/>
    <mergeCell ref="PII13:PII15"/>
    <mergeCell ref="PGP13:PGP15"/>
    <mergeCell ref="PGQ13:PGQ15"/>
    <mergeCell ref="PGR13:PGR15"/>
    <mergeCell ref="PHF13:PHF15"/>
    <mergeCell ref="PHG13:PHG15"/>
    <mergeCell ref="PHH13:PHH15"/>
    <mergeCell ref="PHI13:PHI15"/>
    <mergeCell ref="PHK13:PHK15"/>
    <mergeCell ref="PHL13:PHL15"/>
    <mergeCell ref="PFS13:PFS15"/>
    <mergeCell ref="PFT13:PFT15"/>
    <mergeCell ref="PFU13:PFU15"/>
    <mergeCell ref="PGI13:PGI15"/>
    <mergeCell ref="PGJ13:PGJ15"/>
    <mergeCell ref="PGK13:PGK15"/>
    <mergeCell ref="PGL13:PGL15"/>
    <mergeCell ref="PGN13:PGN15"/>
    <mergeCell ref="PGO13:PGO15"/>
    <mergeCell ref="PLX13:PLX15"/>
    <mergeCell ref="PLY13:PLY15"/>
    <mergeCell ref="PLZ13:PLZ15"/>
    <mergeCell ref="PMN13:PMN15"/>
    <mergeCell ref="PMO13:PMO15"/>
    <mergeCell ref="PMP13:PMP15"/>
    <mergeCell ref="PMQ13:PMQ15"/>
    <mergeCell ref="PMS13:PMS15"/>
    <mergeCell ref="PMT13:PMT15"/>
    <mergeCell ref="PLA13:PLA15"/>
    <mergeCell ref="PLB13:PLB15"/>
    <mergeCell ref="PLC13:PLC15"/>
    <mergeCell ref="PLQ13:PLQ15"/>
    <mergeCell ref="PLR13:PLR15"/>
    <mergeCell ref="PLS13:PLS15"/>
    <mergeCell ref="PLT13:PLT15"/>
    <mergeCell ref="PLV13:PLV15"/>
    <mergeCell ref="PLW13:PLW15"/>
    <mergeCell ref="PKD13:PKD15"/>
    <mergeCell ref="PKE13:PKE15"/>
    <mergeCell ref="PKF13:PKF15"/>
    <mergeCell ref="PKT13:PKT15"/>
    <mergeCell ref="PKU13:PKU15"/>
    <mergeCell ref="PKV13:PKV15"/>
    <mergeCell ref="PKW13:PKW15"/>
    <mergeCell ref="PKY13:PKY15"/>
    <mergeCell ref="PKZ13:PKZ15"/>
    <mergeCell ref="PJG13:PJG15"/>
    <mergeCell ref="PJH13:PJH15"/>
    <mergeCell ref="PJI13:PJI15"/>
    <mergeCell ref="PJW13:PJW15"/>
    <mergeCell ref="PJX13:PJX15"/>
    <mergeCell ref="PJY13:PJY15"/>
    <mergeCell ref="PJZ13:PJZ15"/>
    <mergeCell ref="PKB13:PKB15"/>
    <mergeCell ref="PKC13:PKC15"/>
    <mergeCell ref="PPL13:PPL15"/>
    <mergeCell ref="PPM13:PPM15"/>
    <mergeCell ref="PPN13:PPN15"/>
    <mergeCell ref="PQB13:PQB15"/>
    <mergeCell ref="PQC13:PQC15"/>
    <mergeCell ref="PQD13:PQD15"/>
    <mergeCell ref="PQE13:PQE15"/>
    <mergeCell ref="PQG13:PQG15"/>
    <mergeCell ref="PQH13:PQH15"/>
    <mergeCell ref="POO13:POO15"/>
    <mergeCell ref="POP13:POP15"/>
    <mergeCell ref="POQ13:POQ15"/>
    <mergeCell ref="PPE13:PPE15"/>
    <mergeCell ref="PPF13:PPF15"/>
    <mergeCell ref="PPG13:PPG15"/>
    <mergeCell ref="PPH13:PPH15"/>
    <mergeCell ref="PPJ13:PPJ15"/>
    <mergeCell ref="PPK13:PPK15"/>
    <mergeCell ref="PNR13:PNR15"/>
    <mergeCell ref="PNS13:PNS15"/>
    <mergeCell ref="PNT13:PNT15"/>
    <mergeCell ref="POH13:POH15"/>
    <mergeCell ref="POI13:POI15"/>
    <mergeCell ref="POJ13:POJ15"/>
    <mergeCell ref="POK13:POK15"/>
    <mergeCell ref="POM13:POM15"/>
    <mergeCell ref="PON13:PON15"/>
    <mergeCell ref="PMU13:PMU15"/>
    <mergeCell ref="PMV13:PMV15"/>
    <mergeCell ref="PMW13:PMW15"/>
    <mergeCell ref="PNK13:PNK15"/>
    <mergeCell ref="PNL13:PNL15"/>
    <mergeCell ref="PNM13:PNM15"/>
    <mergeCell ref="PNN13:PNN15"/>
    <mergeCell ref="PNP13:PNP15"/>
    <mergeCell ref="PNQ13:PNQ15"/>
    <mergeCell ref="PSZ13:PSZ15"/>
    <mergeCell ref="PTA13:PTA15"/>
    <mergeCell ref="PTB13:PTB15"/>
    <mergeCell ref="PTP13:PTP15"/>
    <mergeCell ref="PTQ13:PTQ15"/>
    <mergeCell ref="PTR13:PTR15"/>
    <mergeCell ref="PTS13:PTS15"/>
    <mergeCell ref="PTU13:PTU15"/>
    <mergeCell ref="PTV13:PTV15"/>
    <mergeCell ref="PSC13:PSC15"/>
    <mergeCell ref="PSD13:PSD15"/>
    <mergeCell ref="PSE13:PSE15"/>
    <mergeCell ref="PSS13:PSS15"/>
    <mergeCell ref="PST13:PST15"/>
    <mergeCell ref="PSU13:PSU15"/>
    <mergeCell ref="PSV13:PSV15"/>
    <mergeCell ref="PSX13:PSX15"/>
    <mergeCell ref="PSY13:PSY15"/>
    <mergeCell ref="PRF13:PRF15"/>
    <mergeCell ref="PRG13:PRG15"/>
    <mergeCell ref="PRH13:PRH15"/>
    <mergeCell ref="PRV13:PRV15"/>
    <mergeCell ref="PRW13:PRW15"/>
    <mergeCell ref="PRX13:PRX15"/>
    <mergeCell ref="PRY13:PRY15"/>
    <mergeCell ref="PSA13:PSA15"/>
    <mergeCell ref="PSB13:PSB15"/>
    <mergeCell ref="PQI13:PQI15"/>
    <mergeCell ref="PQJ13:PQJ15"/>
    <mergeCell ref="PQK13:PQK15"/>
    <mergeCell ref="PQY13:PQY15"/>
    <mergeCell ref="PQZ13:PQZ15"/>
    <mergeCell ref="PRA13:PRA15"/>
    <mergeCell ref="PRB13:PRB15"/>
    <mergeCell ref="PRD13:PRD15"/>
    <mergeCell ref="PRE13:PRE15"/>
    <mergeCell ref="PWN13:PWN15"/>
    <mergeCell ref="PWO13:PWO15"/>
    <mergeCell ref="PWP13:PWP15"/>
    <mergeCell ref="PXD13:PXD15"/>
    <mergeCell ref="PXE13:PXE15"/>
    <mergeCell ref="PXF13:PXF15"/>
    <mergeCell ref="PXG13:PXG15"/>
    <mergeCell ref="PXI13:PXI15"/>
    <mergeCell ref="PXJ13:PXJ15"/>
    <mergeCell ref="PVQ13:PVQ15"/>
    <mergeCell ref="PVR13:PVR15"/>
    <mergeCell ref="PVS13:PVS15"/>
    <mergeCell ref="PWG13:PWG15"/>
    <mergeCell ref="PWH13:PWH15"/>
    <mergeCell ref="PWI13:PWI15"/>
    <mergeCell ref="PWJ13:PWJ15"/>
    <mergeCell ref="PWL13:PWL15"/>
    <mergeCell ref="PWM13:PWM15"/>
    <mergeCell ref="PUT13:PUT15"/>
    <mergeCell ref="PUU13:PUU15"/>
    <mergeCell ref="PUV13:PUV15"/>
    <mergeCell ref="PVJ13:PVJ15"/>
    <mergeCell ref="PVK13:PVK15"/>
    <mergeCell ref="PVL13:PVL15"/>
    <mergeCell ref="PVM13:PVM15"/>
    <mergeCell ref="PVO13:PVO15"/>
    <mergeCell ref="PVP13:PVP15"/>
    <mergeCell ref="PTW13:PTW15"/>
    <mergeCell ref="PTX13:PTX15"/>
    <mergeCell ref="PTY13:PTY15"/>
    <mergeCell ref="PUM13:PUM15"/>
    <mergeCell ref="PUN13:PUN15"/>
    <mergeCell ref="PUO13:PUO15"/>
    <mergeCell ref="PUP13:PUP15"/>
    <mergeCell ref="PUR13:PUR15"/>
    <mergeCell ref="PUS13:PUS15"/>
    <mergeCell ref="QAB13:QAB15"/>
    <mergeCell ref="QAC13:QAC15"/>
    <mergeCell ref="QAD13:QAD15"/>
    <mergeCell ref="QAR13:QAR15"/>
    <mergeCell ref="QAS13:QAS15"/>
    <mergeCell ref="QAT13:QAT15"/>
    <mergeCell ref="QAU13:QAU15"/>
    <mergeCell ref="QAW13:QAW15"/>
    <mergeCell ref="QAX13:QAX15"/>
    <mergeCell ref="PZE13:PZE15"/>
    <mergeCell ref="PZF13:PZF15"/>
    <mergeCell ref="PZG13:PZG15"/>
    <mergeCell ref="PZU13:PZU15"/>
    <mergeCell ref="PZV13:PZV15"/>
    <mergeCell ref="PZW13:PZW15"/>
    <mergeCell ref="PZX13:PZX15"/>
    <mergeCell ref="PZZ13:PZZ15"/>
    <mergeCell ref="QAA13:QAA15"/>
    <mergeCell ref="PYH13:PYH15"/>
    <mergeCell ref="PYI13:PYI15"/>
    <mergeCell ref="PYJ13:PYJ15"/>
    <mergeCell ref="PYX13:PYX15"/>
    <mergeCell ref="PYY13:PYY15"/>
    <mergeCell ref="PYZ13:PYZ15"/>
    <mergeCell ref="PZA13:PZA15"/>
    <mergeCell ref="PZC13:PZC15"/>
    <mergeCell ref="PZD13:PZD15"/>
    <mergeCell ref="PXK13:PXK15"/>
    <mergeCell ref="PXL13:PXL15"/>
    <mergeCell ref="PXM13:PXM15"/>
    <mergeCell ref="PYA13:PYA15"/>
    <mergeCell ref="PYB13:PYB15"/>
    <mergeCell ref="PYC13:PYC15"/>
    <mergeCell ref="PYD13:PYD15"/>
    <mergeCell ref="PYF13:PYF15"/>
    <mergeCell ref="PYG13:PYG15"/>
    <mergeCell ref="QDP13:QDP15"/>
    <mergeCell ref="QDQ13:QDQ15"/>
    <mergeCell ref="QDR13:QDR15"/>
    <mergeCell ref="QEF13:QEF15"/>
    <mergeCell ref="QEG13:QEG15"/>
    <mergeCell ref="QEH13:QEH15"/>
    <mergeCell ref="QEI13:QEI15"/>
    <mergeCell ref="QEK13:QEK15"/>
    <mergeCell ref="QEL13:QEL15"/>
    <mergeCell ref="QCS13:QCS15"/>
    <mergeCell ref="QCT13:QCT15"/>
    <mergeCell ref="QCU13:QCU15"/>
    <mergeCell ref="QDI13:QDI15"/>
    <mergeCell ref="QDJ13:QDJ15"/>
    <mergeCell ref="QDK13:QDK15"/>
    <mergeCell ref="QDL13:QDL15"/>
    <mergeCell ref="QDN13:QDN15"/>
    <mergeCell ref="QDO13:QDO15"/>
    <mergeCell ref="QBV13:QBV15"/>
    <mergeCell ref="QBW13:QBW15"/>
    <mergeCell ref="QBX13:QBX15"/>
    <mergeCell ref="QCL13:QCL15"/>
    <mergeCell ref="QCM13:QCM15"/>
    <mergeCell ref="QCN13:QCN15"/>
    <mergeCell ref="QCO13:QCO15"/>
    <mergeCell ref="QCQ13:QCQ15"/>
    <mergeCell ref="QCR13:QCR15"/>
    <mergeCell ref="QAY13:QAY15"/>
    <mergeCell ref="QAZ13:QAZ15"/>
    <mergeCell ref="QBA13:QBA15"/>
    <mergeCell ref="QBO13:QBO15"/>
    <mergeCell ref="QBP13:QBP15"/>
    <mergeCell ref="QBQ13:QBQ15"/>
    <mergeCell ref="QBR13:QBR15"/>
    <mergeCell ref="QBT13:QBT15"/>
    <mergeCell ref="QBU13:QBU15"/>
    <mergeCell ref="QHD13:QHD15"/>
    <mergeCell ref="QHE13:QHE15"/>
    <mergeCell ref="QHF13:QHF15"/>
    <mergeCell ref="QHT13:QHT15"/>
    <mergeCell ref="QHU13:QHU15"/>
    <mergeCell ref="QHV13:QHV15"/>
    <mergeCell ref="QHW13:QHW15"/>
    <mergeCell ref="QHY13:QHY15"/>
    <mergeCell ref="QHZ13:QHZ15"/>
    <mergeCell ref="QGG13:QGG15"/>
    <mergeCell ref="QGH13:QGH15"/>
    <mergeCell ref="QGI13:QGI15"/>
    <mergeCell ref="QGW13:QGW15"/>
    <mergeCell ref="QGX13:QGX15"/>
    <mergeCell ref="QGY13:QGY15"/>
    <mergeCell ref="QGZ13:QGZ15"/>
    <mergeCell ref="QHB13:QHB15"/>
    <mergeCell ref="QHC13:QHC15"/>
    <mergeCell ref="QFJ13:QFJ15"/>
    <mergeCell ref="QFK13:QFK15"/>
    <mergeCell ref="QFL13:QFL15"/>
    <mergeCell ref="QFZ13:QFZ15"/>
    <mergeCell ref="QGA13:QGA15"/>
    <mergeCell ref="QGB13:QGB15"/>
    <mergeCell ref="QGC13:QGC15"/>
    <mergeCell ref="QGE13:QGE15"/>
    <mergeCell ref="QGF13:QGF15"/>
    <mergeCell ref="QEM13:QEM15"/>
    <mergeCell ref="QEN13:QEN15"/>
    <mergeCell ref="QEO13:QEO15"/>
    <mergeCell ref="QFC13:QFC15"/>
    <mergeCell ref="QFD13:QFD15"/>
    <mergeCell ref="QFE13:QFE15"/>
    <mergeCell ref="QFF13:QFF15"/>
    <mergeCell ref="QFH13:QFH15"/>
    <mergeCell ref="QFI13:QFI15"/>
    <mergeCell ref="QKR13:QKR15"/>
    <mergeCell ref="QKS13:QKS15"/>
    <mergeCell ref="QKT13:QKT15"/>
    <mergeCell ref="QLH13:QLH15"/>
    <mergeCell ref="QLI13:QLI15"/>
    <mergeCell ref="QLJ13:QLJ15"/>
    <mergeCell ref="QLK13:QLK15"/>
    <mergeCell ref="QLM13:QLM15"/>
    <mergeCell ref="QLN13:QLN15"/>
    <mergeCell ref="QJU13:QJU15"/>
    <mergeCell ref="QJV13:QJV15"/>
    <mergeCell ref="QJW13:QJW15"/>
    <mergeCell ref="QKK13:QKK15"/>
    <mergeCell ref="QKL13:QKL15"/>
    <mergeCell ref="QKM13:QKM15"/>
    <mergeCell ref="QKN13:QKN15"/>
    <mergeCell ref="QKP13:QKP15"/>
    <mergeCell ref="QKQ13:QKQ15"/>
    <mergeCell ref="QIX13:QIX15"/>
    <mergeCell ref="QIY13:QIY15"/>
    <mergeCell ref="QIZ13:QIZ15"/>
    <mergeCell ref="QJN13:QJN15"/>
    <mergeCell ref="QJO13:QJO15"/>
    <mergeCell ref="QJP13:QJP15"/>
    <mergeCell ref="QJQ13:QJQ15"/>
    <mergeCell ref="QJS13:QJS15"/>
    <mergeCell ref="QJT13:QJT15"/>
    <mergeCell ref="QIA13:QIA15"/>
    <mergeCell ref="QIB13:QIB15"/>
    <mergeCell ref="QIC13:QIC15"/>
    <mergeCell ref="QIQ13:QIQ15"/>
    <mergeCell ref="QIR13:QIR15"/>
    <mergeCell ref="QIS13:QIS15"/>
    <mergeCell ref="QIT13:QIT15"/>
    <mergeCell ref="QIV13:QIV15"/>
    <mergeCell ref="QIW13:QIW15"/>
    <mergeCell ref="QOF13:QOF15"/>
    <mergeCell ref="QOG13:QOG15"/>
    <mergeCell ref="QOH13:QOH15"/>
    <mergeCell ref="QOV13:QOV15"/>
    <mergeCell ref="QOW13:QOW15"/>
    <mergeCell ref="QOX13:QOX15"/>
    <mergeCell ref="QOY13:QOY15"/>
    <mergeCell ref="QPA13:QPA15"/>
    <mergeCell ref="QPB13:QPB15"/>
    <mergeCell ref="QNI13:QNI15"/>
    <mergeCell ref="QNJ13:QNJ15"/>
    <mergeCell ref="QNK13:QNK15"/>
    <mergeCell ref="QNY13:QNY15"/>
    <mergeCell ref="QNZ13:QNZ15"/>
    <mergeCell ref="QOA13:QOA15"/>
    <mergeCell ref="QOB13:QOB15"/>
    <mergeCell ref="QOD13:QOD15"/>
    <mergeCell ref="QOE13:QOE15"/>
    <mergeCell ref="QML13:QML15"/>
    <mergeCell ref="QMM13:QMM15"/>
    <mergeCell ref="QMN13:QMN15"/>
    <mergeCell ref="QNB13:QNB15"/>
    <mergeCell ref="QNC13:QNC15"/>
    <mergeCell ref="QND13:QND15"/>
    <mergeCell ref="QNE13:QNE15"/>
    <mergeCell ref="QNG13:QNG15"/>
    <mergeCell ref="QNH13:QNH15"/>
    <mergeCell ref="QLO13:QLO15"/>
    <mergeCell ref="QLP13:QLP15"/>
    <mergeCell ref="QLQ13:QLQ15"/>
    <mergeCell ref="QME13:QME15"/>
    <mergeCell ref="QMF13:QMF15"/>
    <mergeCell ref="QMG13:QMG15"/>
    <mergeCell ref="QMH13:QMH15"/>
    <mergeCell ref="QMJ13:QMJ15"/>
    <mergeCell ref="QMK13:QMK15"/>
    <mergeCell ref="QRT13:QRT15"/>
    <mergeCell ref="QRU13:QRU15"/>
    <mergeCell ref="QRV13:QRV15"/>
    <mergeCell ref="QSJ13:QSJ15"/>
    <mergeCell ref="QSK13:QSK15"/>
    <mergeCell ref="QSL13:QSL15"/>
    <mergeCell ref="QSM13:QSM15"/>
    <mergeCell ref="QSO13:QSO15"/>
    <mergeCell ref="QSP13:QSP15"/>
    <mergeCell ref="QQW13:QQW15"/>
    <mergeCell ref="QQX13:QQX15"/>
    <mergeCell ref="QQY13:QQY15"/>
    <mergeCell ref="QRM13:QRM15"/>
    <mergeCell ref="QRN13:QRN15"/>
    <mergeCell ref="QRO13:QRO15"/>
    <mergeCell ref="QRP13:QRP15"/>
    <mergeCell ref="QRR13:QRR15"/>
    <mergeCell ref="QRS13:QRS15"/>
    <mergeCell ref="QPZ13:QPZ15"/>
    <mergeCell ref="QQA13:QQA15"/>
    <mergeCell ref="QQB13:QQB15"/>
    <mergeCell ref="QQP13:QQP15"/>
    <mergeCell ref="QQQ13:QQQ15"/>
    <mergeCell ref="QQR13:QQR15"/>
    <mergeCell ref="QQS13:QQS15"/>
    <mergeCell ref="QQU13:QQU15"/>
    <mergeCell ref="QQV13:QQV15"/>
    <mergeCell ref="QPC13:QPC15"/>
    <mergeCell ref="QPD13:QPD15"/>
    <mergeCell ref="QPE13:QPE15"/>
    <mergeCell ref="QPS13:QPS15"/>
    <mergeCell ref="QPT13:QPT15"/>
    <mergeCell ref="QPU13:QPU15"/>
    <mergeCell ref="QPV13:QPV15"/>
    <mergeCell ref="QPX13:QPX15"/>
    <mergeCell ref="QPY13:QPY15"/>
    <mergeCell ref="QVH13:QVH15"/>
    <mergeCell ref="QVI13:QVI15"/>
    <mergeCell ref="QVJ13:QVJ15"/>
    <mergeCell ref="QVX13:QVX15"/>
    <mergeCell ref="QVY13:QVY15"/>
    <mergeCell ref="QVZ13:QVZ15"/>
    <mergeCell ref="QWA13:QWA15"/>
    <mergeCell ref="QWC13:QWC15"/>
    <mergeCell ref="QWD13:QWD15"/>
    <mergeCell ref="QUK13:QUK15"/>
    <mergeCell ref="QUL13:QUL15"/>
    <mergeCell ref="QUM13:QUM15"/>
    <mergeCell ref="QVA13:QVA15"/>
    <mergeCell ref="QVB13:QVB15"/>
    <mergeCell ref="QVC13:QVC15"/>
    <mergeCell ref="QVD13:QVD15"/>
    <mergeCell ref="QVF13:QVF15"/>
    <mergeCell ref="QVG13:QVG15"/>
    <mergeCell ref="QTN13:QTN15"/>
    <mergeCell ref="QTO13:QTO15"/>
    <mergeCell ref="QTP13:QTP15"/>
    <mergeCell ref="QUD13:QUD15"/>
    <mergeCell ref="QUE13:QUE15"/>
    <mergeCell ref="QUF13:QUF15"/>
    <mergeCell ref="QUG13:QUG15"/>
    <mergeCell ref="QUI13:QUI15"/>
    <mergeCell ref="QUJ13:QUJ15"/>
    <mergeCell ref="QSQ13:QSQ15"/>
    <mergeCell ref="QSR13:QSR15"/>
    <mergeCell ref="QSS13:QSS15"/>
    <mergeCell ref="QTG13:QTG15"/>
    <mergeCell ref="QTH13:QTH15"/>
    <mergeCell ref="QTI13:QTI15"/>
    <mergeCell ref="QTJ13:QTJ15"/>
    <mergeCell ref="QTL13:QTL15"/>
    <mergeCell ref="QTM13:QTM15"/>
    <mergeCell ref="QYV13:QYV15"/>
    <mergeCell ref="QYW13:QYW15"/>
    <mergeCell ref="QYX13:QYX15"/>
    <mergeCell ref="QZL13:QZL15"/>
    <mergeCell ref="QZM13:QZM15"/>
    <mergeCell ref="QZN13:QZN15"/>
    <mergeCell ref="QZO13:QZO15"/>
    <mergeCell ref="QZQ13:QZQ15"/>
    <mergeCell ref="QZR13:QZR15"/>
    <mergeCell ref="QXY13:QXY15"/>
    <mergeCell ref="QXZ13:QXZ15"/>
    <mergeCell ref="QYA13:QYA15"/>
    <mergeCell ref="QYO13:QYO15"/>
    <mergeCell ref="QYP13:QYP15"/>
    <mergeCell ref="QYQ13:QYQ15"/>
    <mergeCell ref="QYR13:QYR15"/>
    <mergeCell ref="QYT13:QYT15"/>
    <mergeCell ref="QYU13:QYU15"/>
    <mergeCell ref="QXB13:QXB15"/>
    <mergeCell ref="QXC13:QXC15"/>
    <mergeCell ref="QXD13:QXD15"/>
    <mergeCell ref="QXR13:QXR15"/>
    <mergeCell ref="QXS13:QXS15"/>
    <mergeCell ref="QXT13:QXT15"/>
    <mergeCell ref="QXU13:QXU15"/>
    <mergeCell ref="QXW13:QXW15"/>
    <mergeCell ref="QXX13:QXX15"/>
    <mergeCell ref="QWE13:QWE15"/>
    <mergeCell ref="QWF13:QWF15"/>
    <mergeCell ref="QWG13:QWG15"/>
    <mergeCell ref="QWU13:QWU15"/>
    <mergeCell ref="QWV13:QWV15"/>
    <mergeCell ref="QWW13:QWW15"/>
    <mergeCell ref="QWX13:QWX15"/>
    <mergeCell ref="QWZ13:QWZ15"/>
    <mergeCell ref="QXA13:QXA15"/>
    <mergeCell ref="RCJ13:RCJ15"/>
    <mergeCell ref="RCK13:RCK15"/>
    <mergeCell ref="RCL13:RCL15"/>
    <mergeCell ref="RCZ13:RCZ15"/>
    <mergeCell ref="RDA13:RDA15"/>
    <mergeCell ref="RDB13:RDB15"/>
    <mergeCell ref="RDC13:RDC15"/>
    <mergeCell ref="RDE13:RDE15"/>
    <mergeCell ref="RDF13:RDF15"/>
    <mergeCell ref="RBM13:RBM15"/>
    <mergeCell ref="RBN13:RBN15"/>
    <mergeCell ref="RBO13:RBO15"/>
    <mergeCell ref="RCC13:RCC15"/>
    <mergeCell ref="RCD13:RCD15"/>
    <mergeCell ref="RCE13:RCE15"/>
    <mergeCell ref="RCF13:RCF15"/>
    <mergeCell ref="RCH13:RCH15"/>
    <mergeCell ref="RCI13:RCI15"/>
    <mergeCell ref="RAP13:RAP15"/>
    <mergeCell ref="RAQ13:RAQ15"/>
    <mergeCell ref="RAR13:RAR15"/>
    <mergeCell ref="RBF13:RBF15"/>
    <mergeCell ref="RBG13:RBG15"/>
    <mergeCell ref="RBH13:RBH15"/>
    <mergeCell ref="RBI13:RBI15"/>
    <mergeCell ref="RBK13:RBK15"/>
    <mergeCell ref="RBL13:RBL15"/>
    <mergeCell ref="QZS13:QZS15"/>
    <mergeCell ref="QZT13:QZT15"/>
    <mergeCell ref="QZU13:QZU15"/>
    <mergeCell ref="RAI13:RAI15"/>
    <mergeCell ref="RAJ13:RAJ15"/>
    <mergeCell ref="RAK13:RAK15"/>
    <mergeCell ref="RAL13:RAL15"/>
    <mergeCell ref="RAN13:RAN15"/>
    <mergeCell ref="RAO13:RAO15"/>
    <mergeCell ref="RFX13:RFX15"/>
    <mergeCell ref="RFY13:RFY15"/>
    <mergeCell ref="RFZ13:RFZ15"/>
    <mergeCell ref="RGN13:RGN15"/>
    <mergeCell ref="RGO13:RGO15"/>
    <mergeCell ref="RGP13:RGP15"/>
    <mergeCell ref="RGQ13:RGQ15"/>
    <mergeCell ref="RGS13:RGS15"/>
    <mergeCell ref="RGT13:RGT15"/>
    <mergeCell ref="RFA13:RFA15"/>
    <mergeCell ref="RFB13:RFB15"/>
    <mergeCell ref="RFC13:RFC15"/>
    <mergeCell ref="RFQ13:RFQ15"/>
    <mergeCell ref="RFR13:RFR15"/>
    <mergeCell ref="RFS13:RFS15"/>
    <mergeCell ref="RFT13:RFT15"/>
    <mergeCell ref="RFV13:RFV15"/>
    <mergeCell ref="RFW13:RFW15"/>
    <mergeCell ref="RED13:RED15"/>
    <mergeCell ref="REE13:REE15"/>
    <mergeCell ref="REF13:REF15"/>
    <mergeCell ref="RET13:RET15"/>
    <mergeCell ref="REU13:REU15"/>
    <mergeCell ref="REV13:REV15"/>
    <mergeCell ref="REW13:REW15"/>
    <mergeCell ref="REY13:REY15"/>
    <mergeCell ref="REZ13:REZ15"/>
    <mergeCell ref="RDG13:RDG15"/>
    <mergeCell ref="RDH13:RDH15"/>
    <mergeCell ref="RDI13:RDI15"/>
    <mergeCell ref="RDW13:RDW15"/>
    <mergeCell ref="RDX13:RDX15"/>
    <mergeCell ref="RDY13:RDY15"/>
    <mergeCell ref="RDZ13:RDZ15"/>
    <mergeCell ref="REB13:REB15"/>
    <mergeCell ref="REC13:REC15"/>
    <mergeCell ref="RJL13:RJL15"/>
    <mergeCell ref="RJM13:RJM15"/>
    <mergeCell ref="RJN13:RJN15"/>
    <mergeCell ref="RKB13:RKB15"/>
    <mergeCell ref="RKC13:RKC15"/>
    <mergeCell ref="RKD13:RKD15"/>
    <mergeCell ref="RKE13:RKE15"/>
    <mergeCell ref="RKG13:RKG15"/>
    <mergeCell ref="RKH13:RKH15"/>
    <mergeCell ref="RIO13:RIO15"/>
    <mergeCell ref="RIP13:RIP15"/>
    <mergeCell ref="RIQ13:RIQ15"/>
    <mergeCell ref="RJE13:RJE15"/>
    <mergeCell ref="RJF13:RJF15"/>
    <mergeCell ref="RJG13:RJG15"/>
    <mergeCell ref="RJH13:RJH15"/>
    <mergeCell ref="RJJ13:RJJ15"/>
    <mergeCell ref="RJK13:RJK15"/>
    <mergeCell ref="RHR13:RHR15"/>
    <mergeCell ref="RHS13:RHS15"/>
    <mergeCell ref="RHT13:RHT15"/>
    <mergeCell ref="RIH13:RIH15"/>
    <mergeCell ref="RII13:RII15"/>
    <mergeCell ref="RIJ13:RIJ15"/>
    <mergeCell ref="RIK13:RIK15"/>
    <mergeCell ref="RIM13:RIM15"/>
    <mergeCell ref="RIN13:RIN15"/>
    <mergeCell ref="RGU13:RGU15"/>
    <mergeCell ref="RGV13:RGV15"/>
    <mergeCell ref="RGW13:RGW15"/>
    <mergeCell ref="RHK13:RHK15"/>
    <mergeCell ref="RHL13:RHL15"/>
    <mergeCell ref="RHM13:RHM15"/>
    <mergeCell ref="RHN13:RHN15"/>
    <mergeCell ref="RHP13:RHP15"/>
    <mergeCell ref="RHQ13:RHQ15"/>
    <mergeCell ref="RMZ13:RMZ15"/>
    <mergeCell ref="RNA13:RNA15"/>
    <mergeCell ref="RNB13:RNB15"/>
    <mergeCell ref="RNP13:RNP15"/>
    <mergeCell ref="RNQ13:RNQ15"/>
    <mergeCell ref="RNR13:RNR15"/>
    <mergeCell ref="RNS13:RNS15"/>
    <mergeCell ref="RNU13:RNU15"/>
    <mergeCell ref="RNV13:RNV15"/>
    <mergeCell ref="RMC13:RMC15"/>
    <mergeCell ref="RMD13:RMD15"/>
    <mergeCell ref="RME13:RME15"/>
    <mergeCell ref="RMS13:RMS15"/>
    <mergeCell ref="RMT13:RMT15"/>
    <mergeCell ref="RMU13:RMU15"/>
    <mergeCell ref="RMV13:RMV15"/>
    <mergeCell ref="RMX13:RMX15"/>
    <mergeCell ref="RMY13:RMY15"/>
    <mergeCell ref="RLF13:RLF15"/>
    <mergeCell ref="RLG13:RLG15"/>
    <mergeCell ref="RLH13:RLH15"/>
    <mergeCell ref="RLV13:RLV15"/>
    <mergeCell ref="RLW13:RLW15"/>
    <mergeCell ref="RLX13:RLX15"/>
    <mergeCell ref="RLY13:RLY15"/>
    <mergeCell ref="RMA13:RMA15"/>
    <mergeCell ref="RMB13:RMB15"/>
    <mergeCell ref="RKI13:RKI15"/>
    <mergeCell ref="RKJ13:RKJ15"/>
    <mergeCell ref="RKK13:RKK15"/>
    <mergeCell ref="RKY13:RKY15"/>
    <mergeCell ref="RKZ13:RKZ15"/>
    <mergeCell ref="RLA13:RLA15"/>
    <mergeCell ref="RLB13:RLB15"/>
    <mergeCell ref="RLD13:RLD15"/>
    <mergeCell ref="RLE13:RLE15"/>
    <mergeCell ref="RQN13:RQN15"/>
    <mergeCell ref="RQO13:RQO15"/>
    <mergeCell ref="RQP13:RQP15"/>
    <mergeCell ref="RRD13:RRD15"/>
    <mergeCell ref="RRE13:RRE15"/>
    <mergeCell ref="RRF13:RRF15"/>
    <mergeCell ref="RRG13:RRG15"/>
    <mergeCell ref="RRI13:RRI15"/>
    <mergeCell ref="RRJ13:RRJ15"/>
    <mergeCell ref="RPQ13:RPQ15"/>
    <mergeCell ref="RPR13:RPR15"/>
    <mergeCell ref="RPS13:RPS15"/>
    <mergeCell ref="RQG13:RQG15"/>
    <mergeCell ref="RQH13:RQH15"/>
    <mergeCell ref="RQI13:RQI15"/>
    <mergeCell ref="RQJ13:RQJ15"/>
    <mergeCell ref="RQL13:RQL15"/>
    <mergeCell ref="RQM13:RQM15"/>
    <mergeCell ref="ROT13:ROT15"/>
    <mergeCell ref="ROU13:ROU15"/>
    <mergeCell ref="ROV13:ROV15"/>
    <mergeCell ref="RPJ13:RPJ15"/>
    <mergeCell ref="RPK13:RPK15"/>
    <mergeCell ref="RPL13:RPL15"/>
    <mergeCell ref="RPM13:RPM15"/>
    <mergeCell ref="RPO13:RPO15"/>
    <mergeCell ref="RPP13:RPP15"/>
    <mergeCell ref="RNW13:RNW15"/>
    <mergeCell ref="RNX13:RNX15"/>
    <mergeCell ref="RNY13:RNY15"/>
    <mergeCell ref="ROM13:ROM15"/>
    <mergeCell ref="RON13:RON15"/>
    <mergeCell ref="ROO13:ROO15"/>
    <mergeCell ref="ROP13:ROP15"/>
    <mergeCell ref="ROR13:ROR15"/>
    <mergeCell ref="ROS13:ROS15"/>
    <mergeCell ref="RUB13:RUB15"/>
    <mergeCell ref="RUC13:RUC15"/>
    <mergeCell ref="RUD13:RUD15"/>
    <mergeCell ref="RUR13:RUR15"/>
    <mergeCell ref="RUS13:RUS15"/>
    <mergeCell ref="RUT13:RUT15"/>
    <mergeCell ref="RUU13:RUU15"/>
    <mergeCell ref="RUW13:RUW15"/>
    <mergeCell ref="RUX13:RUX15"/>
    <mergeCell ref="RTE13:RTE15"/>
    <mergeCell ref="RTF13:RTF15"/>
    <mergeCell ref="RTG13:RTG15"/>
    <mergeCell ref="RTU13:RTU15"/>
    <mergeCell ref="RTV13:RTV15"/>
    <mergeCell ref="RTW13:RTW15"/>
    <mergeCell ref="RTX13:RTX15"/>
    <mergeCell ref="RTZ13:RTZ15"/>
    <mergeCell ref="RUA13:RUA15"/>
    <mergeCell ref="RSH13:RSH15"/>
    <mergeCell ref="RSI13:RSI15"/>
    <mergeCell ref="RSJ13:RSJ15"/>
    <mergeCell ref="RSX13:RSX15"/>
    <mergeCell ref="RSY13:RSY15"/>
    <mergeCell ref="RSZ13:RSZ15"/>
    <mergeCell ref="RTA13:RTA15"/>
    <mergeCell ref="RTC13:RTC15"/>
    <mergeCell ref="RTD13:RTD15"/>
    <mergeCell ref="RRK13:RRK15"/>
    <mergeCell ref="RRL13:RRL15"/>
    <mergeCell ref="RRM13:RRM15"/>
    <mergeCell ref="RSA13:RSA15"/>
    <mergeCell ref="RSB13:RSB15"/>
    <mergeCell ref="RSC13:RSC15"/>
    <mergeCell ref="RSD13:RSD15"/>
    <mergeCell ref="RSF13:RSF15"/>
    <mergeCell ref="RSG13:RSG15"/>
    <mergeCell ref="RXP13:RXP15"/>
    <mergeCell ref="RXQ13:RXQ15"/>
    <mergeCell ref="RXR13:RXR15"/>
    <mergeCell ref="RYF13:RYF15"/>
    <mergeCell ref="RYG13:RYG15"/>
    <mergeCell ref="RYH13:RYH15"/>
    <mergeCell ref="RYI13:RYI15"/>
    <mergeCell ref="RYK13:RYK15"/>
    <mergeCell ref="RYL13:RYL15"/>
    <mergeCell ref="RWS13:RWS15"/>
    <mergeCell ref="RWT13:RWT15"/>
    <mergeCell ref="RWU13:RWU15"/>
    <mergeCell ref="RXI13:RXI15"/>
    <mergeCell ref="RXJ13:RXJ15"/>
    <mergeCell ref="RXK13:RXK15"/>
    <mergeCell ref="RXL13:RXL15"/>
    <mergeCell ref="RXN13:RXN15"/>
    <mergeCell ref="RXO13:RXO15"/>
    <mergeCell ref="RVV13:RVV15"/>
    <mergeCell ref="RVW13:RVW15"/>
    <mergeCell ref="RVX13:RVX15"/>
    <mergeCell ref="RWL13:RWL15"/>
    <mergeCell ref="RWM13:RWM15"/>
    <mergeCell ref="RWN13:RWN15"/>
    <mergeCell ref="RWO13:RWO15"/>
    <mergeCell ref="RWQ13:RWQ15"/>
    <mergeCell ref="RWR13:RWR15"/>
    <mergeCell ref="RUY13:RUY15"/>
    <mergeCell ref="RUZ13:RUZ15"/>
    <mergeCell ref="RVA13:RVA15"/>
    <mergeCell ref="RVO13:RVO15"/>
    <mergeCell ref="RVP13:RVP15"/>
    <mergeCell ref="RVQ13:RVQ15"/>
    <mergeCell ref="RVR13:RVR15"/>
    <mergeCell ref="RVT13:RVT15"/>
    <mergeCell ref="RVU13:RVU15"/>
    <mergeCell ref="SBD13:SBD15"/>
    <mergeCell ref="SBE13:SBE15"/>
    <mergeCell ref="SBF13:SBF15"/>
    <mergeCell ref="SBT13:SBT15"/>
    <mergeCell ref="SBU13:SBU15"/>
    <mergeCell ref="SBV13:SBV15"/>
    <mergeCell ref="SBW13:SBW15"/>
    <mergeCell ref="SBY13:SBY15"/>
    <mergeCell ref="SBZ13:SBZ15"/>
    <mergeCell ref="SAG13:SAG15"/>
    <mergeCell ref="SAH13:SAH15"/>
    <mergeCell ref="SAI13:SAI15"/>
    <mergeCell ref="SAW13:SAW15"/>
    <mergeCell ref="SAX13:SAX15"/>
    <mergeCell ref="SAY13:SAY15"/>
    <mergeCell ref="SAZ13:SAZ15"/>
    <mergeCell ref="SBB13:SBB15"/>
    <mergeCell ref="SBC13:SBC15"/>
    <mergeCell ref="RZJ13:RZJ15"/>
    <mergeCell ref="RZK13:RZK15"/>
    <mergeCell ref="RZL13:RZL15"/>
    <mergeCell ref="RZZ13:RZZ15"/>
    <mergeCell ref="SAA13:SAA15"/>
    <mergeCell ref="SAB13:SAB15"/>
    <mergeCell ref="SAC13:SAC15"/>
    <mergeCell ref="SAE13:SAE15"/>
    <mergeCell ref="SAF13:SAF15"/>
    <mergeCell ref="RYM13:RYM15"/>
    <mergeCell ref="RYN13:RYN15"/>
    <mergeCell ref="RYO13:RYO15"/>
    <mergeCell ref="RZC13:RZC15"/>
    <mergeCell ref="RZD13:RZD15"/>
    <mergeCell ref="RZE13:RZE15"/>
    <mergeCell ref="RZF13:RZF15"/>
    <mergeCell ref="RZH13:RZH15"/>
    <mergeCell ref="RZI13:RZI15"/>
    <mergeCell ref="SER13:SER15"/>
    <mergeCell ref="SES13:SES15"/>
    <mergeCell ref="SET13:SET15"/>
    <mergeCell ref="SFH13:SFH15"/>
    <mergeCell ref="SFI13:SFI15"/>
    <mergeCell ref="SFJ13:SFJ15"/>
    <mergeCell ref="SFK13:SFK15"/>
    <mergeCell ref="SFM13:SFM15"/>
    <mergeCell ref="SFN13:SFN15"/>
    <mergeCell ref="SDU13:SDU15"/>
    <mergeCell ref="SDV13:SDV15"/>
    <mergeCell ref="SDW13:SDW15"/>
    <mergeCell ref="SEK13:SEK15"/>
    <mergeCell ref="SEL13:SEL15"/>
    <mergeCell ref="SEM13:SEM15"/>
    <mergeCell ref="SEN13:SEN15"/>
    <mergeCell ref="SEP13:SEP15"/>
    <mergeCell ref="SEQ13:SEQ15"/>
    <mergeCell ref="SCX13:SCX15"/>
    <mergeCell ref="SCY13:SCY15"/>
    <mergeCell ref="SCZ13:SCZ15"/>
    <mergeCell ref="SDN13:SDN15"/>
    <mergeCell ref="SDO13:SDO15"/>
    <mergeCell ref="SDP13:SDP15"/>
    <mergeCell ref="SDQ13:SDQ15"/>
    <mergeCell ref="SDS13:SDS15"/>
    <mergeCell ref="SDT13:SDT15"/>
    <mergeCell ref="SCA13:SCA15"/>
    <mergeCell ref="SCB13:SCB15"/>
    <mergeCell ref="SCC13:SCC15"/>
    <mergeCell ref="SCQ13:SCQ15"/>
    <mergeCell ref="SCR13:SCR15"/>
    <mergeCell ref="SCS13:SCS15"/>
    <mergeCell ref="SCT13:SCT15"/>
    <mergeCell ref="SCV13:SCV15"/>
    <mergeCell ref="SCW13:SCW15"/>
    <mergeCell ref="SIF13:SIF15"/>
    <mergeCell ref="SIG13:SIG15"/>
    <mergeCell ref="SIH13:SIH15"/>
    <mergeCell ref="SIV13:SIV15"/>
    <mergeCell ref="SIW13:SIW15"/>
    <mergeCell ref="SIX13:SIX15"/>
    <mergeCell ref="SIY13:SIY15"/>
    <mergeCell ref="SJA13:SJA15"/>
    <mergeCell ref="SJB13:SJB15"/>
    <mergeCell ref="SHI13:SHI15"/>
    <mergeCell ref="SHJ13:SHJ15"/>
    <mergeCell ref="SHK13:SHK15"/>
    <mergeCell ref="SHY13:SHY15"/>
    <mergeCell ref="SHZ13:SHZ15"/>
    <mergeCell ref="SIA13:SIA15"/>
    <mergeCell ref="SIB13:SIB15"/>
    <mergeCell ref="SID13:SID15"/>
    <mergeCell ref="SIE13:SIE15"/>
    <mergeCell ref="SGL13:SGL15"/>
    <mergeCell ref="SGM13:SGM15"/>
    <mergeCell ref="SGN13:SGN15"/>
    <mergeCell ref="SHB13:SHB15"/>
    <mergeCell ref="SHC13:SHC15"/>
    <mergeCell ref="SHD13:SHD15"/>
    <mergeCell ref="SHE13:SHE15"/>
    <mergeCell ref="SHG13:SHG15"/>
    <mergeCell ref="SHH13:SHH15"/>
    <mergeCell ref="SFO13:SFO15"/>
    <mergeCell ref="SFP13:SFP15"/>
    <mergeCell ref="SFQ13:SFQ15"/>
    <mergeCell ref="SGE13:SGE15"/>
    <mergeCell ref="SGF13:SGF15"/>
    <mergeCell ref="SGG13:SGG15"/>
    <mergeCell ref="SGH13:SGH15"/>
    <mergeCell ref="SGJ13:SGJ15"/>
    <mergeCell ref="SGK13:SGK15"/>
    <mergeCell ref="SLT13:SLT15"/>
    <mergeCell ref="SLU13:SLU15"/>
    <mergeCell ref="SLV13:SLV15"/>
    <mergeCell ref="SMJ13:SMJ15"/>
    <mergeCell ref="SMK13:SMK15"/>
    <mergeCell ref="SML13:SML15"/>
    <mergeCell ref="SMM13:SMM15"/>
    <mergeCell ref="SMO13:SMO15"/>
    <mergeCell ref="SMP13:SMP15"/>
    <mergeCell ref="SKW13:SKW15"/>
    <mergeCell ref="SKX13:SKX15"/>
    <mergeCell ref="SKY13:SKY15"/>
    <mergeCell ref="SLM13:SLM15"/>
    <mergeCell ref="SLN13:SLN15"/>
    <mergeCell ref="SLO13:SLO15"/>
    <mergeCell ref="SLP13:SLP15"/>
    <mergeCell ref="SLR13:SLR15"/>
    <mergeCell ref="SLS13:SLS15"/>
    <mergeCell ref="SJZ13:SJZ15"/>
    <mergeCell ref="SKA13:SKA15"/>
    <mergeCell ref="SKB13:SKB15"/>
    <mergeCell ref="SKP13:SKP15"/>
    <mergeCell ref="SKQ13:SKQ15"/>
    <mergeCell ref="SKR13:SKR15"/>
    <mergeCell ref="SKS13:SKS15"/>
    <mergeCell ref="SKU13:SKU15"/>
    <mergeCell ref="SKV13:SKV15"/>
    <mergeCell ref="SJC13:SJC15"/>
    <mergeCell ref="SJD13:SJD15"/>
    <mergeCell ref="SJE13:SJE15"/>
    <mergeCell ref="SJS13:SJS15"/>
    <mergeCell ref="SJT13:SJT15"/>
    <mergeCell ref="SJU13:SJU15"/>
    <mergeCell ref="SJV13:SJV15"/>
    <mergeCell ref="SJX13:SJX15"/>
    <mergeCell ref="SJY13:SJY15"/>
    <mergeCell ref="SPH13:SPH15"/>
    <mergeCell ref="SPI13:SPI15"/>
    <mergeCell ref="SPJ13:SPJ15"/>
    <mergeCell ref="SPX13:SPX15"/>
    <mergeCell ref="SPY13:SPY15"/>
    <mergeCell ref="SPZ13:SPZ15"/>
    <mergeCell ref="SQA13:SQA15"/>
    <mergeCell ref="SQC13:SQC15"/>
    <mergeCell ref="SQD13:SQD15"/>
    <mergeCell ref="SOK13:SOK15"/>
    <mergeCell ref="SOL13:SOL15"/>
    <mergeCell ref="SOM13:SOM15"/>
    <mergeCell ref="SPA13:SPA15"/>
    <mergeCell ref="SPB13:SPB15"/>
    <mergeCell ref="SPC13:SPC15"/>
    <mergeCell ref="SPD13:SPD15"/>
    <mergeCell ref="SPF13:SPF15"/>
    <mergeCell ref="SPG13:SPG15"/>
    <mergeCell ref="SNN13:SNN15"/>
    <mergeCell ref="SNO13:SNO15"/>
    <mergeCell ref="SNP13:SNP15"/>
    <mergeCell ref="SOD13:SOD15"/>
    <mergeCell ref="SOE13:SOE15"/>
    <mergeCell ref="SOF13:SOF15"/>
    <mergeCell ref="SOG13:SOG15"/>
    <mergeCell ref="SOI13:SOI15"/>
    <mergeCell ref="SOJ13:SOJ15"/>
    <mergeCell ref="SMQ13:SMQ15"/>
    <mergeCell ref="SMR13:SMR15"/>
    <mergeCell ref="SMS13:SMS15"/>
    <mergeCell ref="SNG13:SNG15"/>
    <mergeCell ref="SNH13:SNH15"/>
    <mergeCell ref="SNI13:SNI15"/>
    <mergeCell ref="SNJ13:SNJ15"/>
    <mergeCell ref="SNL13:SNL15"/>
    <mergeCell ref="SNM13:SNM15"/>
    <mergeCell ref="SSV13:SSV15"/>
    <mergeCell ref="SSW13:SSW15"/>
    <mergeCell ref="SSX13:SSX15"/>
    <mergeCell ref="STL13:STL15"/>
    <mergeCell ref="STM13:STM15"/>
    <mergeCell ref="STN13:STN15"/>
    <mergeCell ref="STO13:STO15"/>
    <mergeCell ref="STQ13:STQ15"/>
    <mergeCell ref="STR13:STR15"/>
    <mergeCell ref="SRY13:SRY15"/>
    <mergeCell ref="SRZ13:SRZ15"/>
    <mergeCell ref="SSA13:SSA15"/>
    <mergeCell ref="SSO13:SSO15"/>
    <mergeCell ref="SSP13:SSP15"/>
    <mergeCell ref="SSQ13:SSQ15"/>
    <mergeCell ref="SSR13:SSR15"/>
    <mergeCell ref="SST13:SST15"/>
    <mergeCell ref="SSU13:SSU15"/>
    <mergeCell ref="SRB13:SRB15"/>
    <mergeCell ref="SRC13:SRC15"/>
    <mergeCell ref="SRD13:SRD15"/>
    <mergeCell ref="SRR13:SRR15"/>
    <mergeCell ref="SRS13:SRS15"/>
    <mergeCell ref="SRT13:SRT15"/>
    <mergeCell ref="SRU13:SRU15"/>
    <mergeCell ref="SRW13:SRW15"/>
    <mergeCell ref="SRX13:SRX15"/>
    <mergeCell ref="SQE13:SQE15"/>
    <mergeCell ref="SQF13:SQF15"/>
    <mergeCell ref="SQG13:SQG15"/>
    <mergeCell ref="SQU13:SQU15"/>
    <mergeCell ref="SQV13:SQV15"/>
    <mergeCell ref="SQW13:SQW15"/>
    <mergeCell ref="SQX13:SQX15"/>
    <mergeCell ref="SQZ13:SQZ15"/>
    <mergeCell ref="SRA13:SRA15"/>
    <mergeCell ref="SWJ13:SWJ15"/>
    <mergeCell ref="SWK13:SWK15"/>
    <mergeCell ref="SWL13:SWL15"/>
    <mergeCell ref="SWZ13:SWZ15"/>
    <mergeCell ref="SXA13:SXA15"/>
    <mergeCell ref="SXB13:SXB15"/>
    <mergeCell ref="SXC13:SXC15"/>
    <mergeCell ref="SXE13:SXE15"/>
    <mergeCell ref="SXF13:SXF15"/>
    <mergeCell ref="SVM13:SVM15"/>
    <mergeCell ref="SVN13:SVN15"/>
    <mergeCell ref="SVO13:SVO15"/>
    <mergeCell ref="SWC13:SWC15"/>
    <mergeCell ref="SWD13:SWD15"/>
    <mergeCell ref="SWE13:SWE15"/>
    <mergeCell ref="SWF13:SWF15"/>
    <mergeCell ref="SWH13:SWH15"/>
    <mergeCell ref="SWI13:SWI15"/>
    <mergeCell ref="SUP13:SUP15"/>
    <mergeCell ref="SUQ13:SUQ15"/>
    <mergeCell ref="SUR13:SUR15"/>
    <mergeCell ref="SVF13:SVF15"/>
    <mergeCell ref="SVG13:SVG15"/>
    <mergeCell ref="SVH13:SVH15"/>
    <mergeCell ref="SVI13:SVI15"/>
    <mergeCell ref="SVK13:SVK15"/>
    <mergeCell ref="SVL13:SVL15"/>
    <mergeCell ref="STS13:STS15"/>
    <mergeCell ref="STT13:STT15"/>
    <mergeCell ref="STU13:STU15"/>
    <mergeCell ref="SUI13:SUI15"/>
    <mergeCell ref="SUJ13:SUJ15"/>
    <mergeCell ref="SUK13:SUK15"/>
    <mergeCell ref="SUL13:SUL15"/>
    <mergeCell ref="SUN13:SUN15"/>
    <mergeCell ref="SUO13:SUO15"/>
    <mergeCell ref="SZX13:SZX15"/>
    <mergeCell ref="SZY13:SZY15"/>
    <mergeCell ref="SZZ13:SZZ15"/>
    <mergeCell ref="TAN13:TAN15"/>
    <mergeCell ref="TAO13:TAO15"/>
    <mergeCell ref="TAP13:TAP15"/>
    <mergeCell ref="TAQ13:TAQ15"/>
    <mergeCell ref="TAS13:TAS15"/>
    <mergeCell ref="TAT13:TAT15"/>
    <mergeCell ref="SZA13:SZA15"/>
    <mergeCell ref="SZB13:SZB15"/>
    <mergeCell ref="SZC13:SZC15"/>
    <mergeCell ref="SZQ13:SZQ15"/>
    <mergeCell ref="SZR13:SZR15"/>
    <mergeCell ref="SZS13:SZS15"/>
    <mergeCell ref="SZT13:SZT15"/>
    <mergeCell ref="SZV13:SZV15"/>
    <mergeCell ref="SZW13:SZW15"/>
    <mergeCell ref="SYD13:SYD15"/>
    <mergeCell ref="SYE13:SYE15"/>
    <mergeCell ref="SYF13:SYF15"/>
    <mergeCell ref="SYT13:SYT15"/>
    <mergeCell ref="SYU13:SYU15"/>
    <mergeCell ref="SYV13:SYV15"/>
    <mergeCell ref="SYW13:SYW15"/>
    <mergeCell ref="SYY13:SYY15"/>
    <mergeCell ref="SYZ13:SYZ15"/>
    <mergeCell ref="SXG13:SXG15"/>
    <mergeCell ref="SXH13:SXH15"/>
    <mergeCell ref="SXI13:SXI15"/>
    <mergeCell ref="SXW13:SXW15"/>
    <mergeCell ref="SXX13:SXX15"/>
    <mergeCell ref="SXY13:SXY15"/>
    <mergeCell ref="SXZ13:SXZ15"/>
    <mergeCell ref="SYB13:SYB15"/>
    <mergeCell ref="SYC13:SYC15"/>
    <mergeCell ref="TDL13:TDL15"/>
    <mergeCell ref="TDM13:TDM15"/>
    <mergeCell ref="TDN13:TDN15"/>
    <mergeCell ref="TEB13:TEB15"/>
    <mergeCell ref="TEC13:TEC15"/>
    <mergeCell ref="TED13:TED15"/>
    <mergeCell ref="TEE13:TEE15"/>
    <mergeCell ref="TEG13:TEG15"/>
    <mergeCell ref="TEH13:TEH15"/>
    <mergeCell ref="TCO13:TCO15"/>
    <mergeCell ref="TCP13:TCP15"/>
    <mergeCell ref="TCQ13:TCQ15"/>
    <mergeCell ref="TDE13:TDE15"/>
    <mergeCell ref="TDF13:TDF15"/>
    <mergeCell ref="TDG13:TDG15"/>
    <mergeCell ref="TDH13:TDH15"/>
    <mergeCell ref="TDJ13:TDJ15"/>
    <mergeCell ref="TDK13:TDK15"/>
    <mergeCell ref="TBR13:TBR15"/>
    <mergeCell ref="TBS13:TBS15"/>
    <mergeCell ref="TBT13:TBT15"/>
    <mergeCell ref="TCH13:TCH15"/>
    <mergeCell ref="TCI13:TCI15"/>
    <mergeCell ref="TCJ13:TCJ15"/>
    <mergeCell ref="TCK13:TCK15"/>
    <mergeCell ref="TCM13:TCM15"/>
    <mergeCell ref="TCN13:TCN15"/>
    <mergeCell ref="TAU13:TAU15"/>
    <mergeCell ref="TAV13:TAV15"/>
    <mergeCell ref="TAW13:TAW15"/>
    <mergeCell ref="TBK13:TBK15"/>
    <mergeCell ref="TBL13:TBL15"/>
    <mergeCell ref="TBM13:TBM15"/>
    <mergeCell ref="TBN13:TBN15"/>
    <mergeCell ref="TBP13:TBP15"/>
    <mergeCell ref="TBQ13:TBQ15"/>
    <mergeCell ref="TGZ13:TGZ15"/>
    <mergeCell ref="THA13:THA15"/>
    <mergeCell ref="THB13:THB15"/>
    <mergeCell ref="THP13:THP15"/>
    <mergeCell ref="THQ13:THQ15"/>
    <mergeCell ref="THR13:THR15"/>
    <mergeCell ref="THS13:THS15"/>
    <mergeCell ref="THU13:THU15"/>
    <mergeCell ref="THV13:THV15"/>
    <mergeCell ref="TGC13:TGC15"/>
    <mergeCell ref="TGD13:TGD15"/>
    <mergeCell ref="TGE13:TGE15"/>
    <mergeCell ref="TGS13:TGS15"/>
    <mergeCell ref="TGT13:TGT15"/>
    <mergeCell ref="TGU13:TGU15"/>
    <mergeCell ref="TGV13:TGV15"/>
    <mergeCell ref="TGX13:TGX15"/>
    <mergeCell ref="TGY13:TGY15"/>
    <mergeCell ref="TFF13:TFF15"/>
    <mergeCell ref="TFG13:TFG15"/>
    <mergeCell ref="TFH13:TFH15"/>
    <mergeCell ref="TFV13:TFV15"/>
    <mergeCell ref="TFW13:TFW15"/>
    <mergeCell ref="TFX13:TFX15"/>
    <mergeCell ref="TFY13:TFY15"/>
    <mergeCell ref="TGA13:TGA15"/>
    <mergeCell ref="TGB13:TGB15"/>
    <mergeCell ref="TEI13:TEI15"/>
    <mergeCell ref="TEJ13:TEJ15"/>
    <mergeCell ref="TEK13:TEK15"/>
    <mergeCell ref="TEY13:TEY15"/>
    <mergeCell ref="TEZ13:TEZ15"/>
    <mergeCell ref="TFA13:TFA15"/>
    <mergeCell ref="TFB13:TFB15"/>
    <mergeCell ref="TFD13:TFD15"/>
    <mergeCell ref="TFE13:TFE15"/>
    <mergeCell ref="TKN13:TKN15"/>
    <mergeCell ref="TKO13:TKO15"/>
    <mergeCell ref="TKP13:TKP15"/>
    <mergeCell ref="TLD13:TLD15"/>
    <mergeCell ref="TLE13:TLE15"/>
    <mergeCell ref="TLF13:TLF15"/>
    <mergeCell ref="TLG13:TLG15"/>
    <mergeCell ref="TLI13:TLI15"/>
    <mergeCell ref="TLJ13:TLJ15"/>
    <mergeCell ref="TJQ13:TJQ15"/>
    <mergeCell ref="TJR13:TJR15"/>
    <mergeCell ref="TJS13:TJS15"/>
    <mergeCell ref="TKG13:TKG15"/>
    <mergeCell ref="TKH13:TKH15"/>
    <mergeCell ref="TKI13:TKI15"/>
    <mergeCell ref="TKJ13:TKJ15"/>
    <mergeCell ref="TKL13:TKL15"/>
    <mergeCell ref="TKM13:TKM15"/>
    <mergeCell ref="TIT13:TIT15"/>
    <mergeCell ref="TIU13:TIU15"/>
    <mergeCell ref="TIV13:TIV15"/>
    <mergeCell ref="TJJ13:TJJ15"/>
    <mergeCell ref="TJK13:TJK15"/>
    <mergeCell ref="TJL13:TJL15"/>
    <mergeCell ref="TJM13:TJM15"/>
    <mergeCell ref="TJO13:TJO15"/>
    <mergeCell ref="TJP13:TJP15"/>
    <mergeCell ref="THW13:THW15"/>
    <mergeCell ref="THX13:THX15"/>
    <mergeCell ref="THY13:THY15"/>
    <mergeCell ref="TIM13:TIM15"/>
    <mergeCell ref="TIN13:TIN15"/>
    <mergeCell ref="TIO13:TIO15"/>
    <mergeCell ref="TIP13:TIP15"/>
    <mergeCell ref="TIR13:TIR15"/>
    <mergeCell ref="TIS13:TIS15"/>
    <mergeCell ref="TOB13:TOB15"/>
    <mergeCell ref="TOC13:TOC15"/>
    <mergeCell ref="TOD13:TOD15"/>
    <mergeCell ref="TOR13:TOR15"/>
    <mergeCell ref="TOS13:TOS15"/>
    <mergeCell ref="TOT13:TOT15"/>
    <mergeCell ref="TOU13:TOU15"/>
    <mergeCell ref="TOW13:TOW15"/>
    <mergeCell ref="TOX13:TOX15"/>
    <mergeCell ref="TNE13:TNE15"/>
    <mergeCell ref="TNF13:TNF15"/>
    <mergeCell ref="TNG13:TNG15"/>
    <mergeCell ref="TNU13:TNU15"/>
    <mergeCell ref="TNV13:TNV15"/>
    <mergeCell ref="TNW13:TNW15"/>
    <mergeCell ref="TNX13:TNX15"/>
    <mergeCell ref="TNZ13:TNZ15"/>
    <mergeCell ref="TOA13:TOA15"/>
    <mergeCell ref="TMH13:TMH15"/>
    <mergeCell ref="TMI13:TMI15"/>
    <mergeCell ref="TMJ13:TMJ15"/>
    <mergeCell ref="TMX13:TMX15"/>
    <mergeCell ref="TMY13:TMY15"/>
    <mergeCell ref="TMZ13:TMZ15"/>
    <mergeCell ref="TNA13:TNA15"/>
    <mergeCell ref="TNC13:TNC15"/>
    <mergeCell ref="TND13:TND15"/>
    <mergeCell ref="TLK13:TLK15"/>
    <mergeCell ref="TLL13:TLL15"/>
    <mergeCell ref="TLM13:TLM15"/>
    <mergeCell ref="TMA13:TMA15"/>
    <mergeCell ref="TMB13:TMB15"/>
    <mergeCell ref="TMC13:TMC15"/>
    <mergeCell ref="TMD13:TMD15"/>
    <mergeCell ref="TMF13:TMF15"/>
    <mergeCell ref="TMG13:TMG15"/>
    <mergeCell ref="TRP13:TRP15"/>
    <mergeCell ref="TRQ13:TRQ15"/>
    <mergeCell ref="TRR13:TRR15"/>
    <mergeCell ref="TSF13:TSF15"/>
    <mergeCell ref="TSG13:TSG15"/>
    <mergeCell ref="TSH13:TSH15"/>
    <mergeCell ref="TSI13:TSI15"/>
    <mergeCell ref="TSK13:TSK15"/>
    <mergeCell ref="TSL13:TSL15"/>
    <mergeCell ref="TQS13:TQS15"/>
    <mergeCell ref="TQT13:TQT15"/>
    <mergeCell ref="TQU13:TQU15"/>
    <mergeCell ref="TRI13:TRI15"/>
    <mergeCell ref="TRJ13:TRJ15"/>
    <mergeCell ref="TRK13:TRK15"/>
    <mergeCell ref="TRL13:TRL15"/>
    <mergeCell ref="TRN13:TRN15"/>
    <mergeCell ref="TRO13:TRO15"/>
    <mergeCell ref="TPV13:TPV15"/>
    <mergeCell ref="TPW13:TPW15"/>
    <mergeCell ref="TPX13:TPX15"/>
    <mergeCell ref="TQL13:TQL15"/>
    <mergeCell ref="TQM13:TQM15"/>
    <mergeCell ref="TQN13:TQN15"/>
    <mergeCell ref="TQO13:TQO15"/>
    <mergeCell ref="TQQ13:TQQ15"/>
    <mergeCell ref="TQR13:TQR15"/>
    <mergeCell ref="TOY13:TOY15"/>
    <mergeCell ref="TOZ13:TOZ15"/>
    <mergeCell ref="TPA13:TPA15"/>
    <mergeCell ref="TPO13:TPO15"/>
    <mergeCell ref="TPP13:TPP15"/>
    <mergeCell ref="TPQ13:TPQ15"/>
    <mergeCell ref="TPR13:TPR15"/>
    <mergeCell ref="TPT13:TPT15"/>
    <mergeCell ref="TPU13:TPU15"/>
    <mergeCell ref="TVD13:TVD15"/>
    <mergeCell ref="TVE13:TVE15"/>
    <mergeCell ref="TVF13:TVF15"/>
    <mergeCell ref="TVT13:TVT15"/>
    <mergeCell ref="TVU13:TVU15"/>
    <mergeCell ref="TVV13:TVV15"/>
    <mergeCell ref="TVW13:TVW15"/>
    <mergeCell ref="TVY13:TVY15"/>
    <mergeCell ref="TVZ13:TVZ15"/>
    <mergeCell ref="TUG13:TUG15"/>
    <mergeCell ref="TUH13:TUH15"/>
    <mergeCell ref="TUI13:TUI15"/>
    <mergeCell ref="TUW13:TUW15"/>
    <mergeCell ref="TUX13:TUX15"/>
    <mergeCell ref="TUY13:TUY15"/>
    <mergeCell ref="TUZ13:TUZ15"/>
    <mergeCell ref="TVB13:TVB15"/>
    <mergeCell ref="TVC13:TVC15"/>
    <mergeCell ref="TTJ13:TTJ15"/>
    <mergeCell ref="TTK13:TTK15"/>
    <mergeCell ref="TTL13:TTL15"/>
    <mergeCell ref="TTZ13:TTZ15"/>
    <mergeCell ref="TUA13:TUA15"/>
    <mergeCell ref="TUB13:TUB15"/>
    <mergeCell ref="TUC13:TUC15"/>
    <mergeCell ref="TUE13:TUE15"/>
    <mergeCell ref="TUF13:TUF15"/>
    <mergeCell ref="TSM13:TSM15"/>
    <mergeCell ref="TSN13:TSN15"/>
    <mergeCell ref="TSO13:TSO15"/>
    <mergeCell ref="TTC13:TTC15"/>
    <mergeCell ref="TTD13:TTD15"/>
    <mergeCell ref="TTE13:TTE15"/>
    <mergeCell ref="TTF13:TTF15"/>
    <mergeCell ref="TTH13:TTH15"/>
    <mergeCell ref="TTI13:TTI15"/>
    <mergeCell ref="TYR13:TYR15"/>
    <mergeCell ref="TYS13:TYS15"/>
    <mergeCell ref="TYT13:TYT15"/>
    <mergeCell ref="TZH13:TZH15"/>
    <mergeCell ref="TZI13:TZI15"/>
    <mergeCell ref="TZJ13:TZJ15"/>
    <mergeCell ref="TZK13:TZK15"/>
    <mergeCell ref="TZM13:TZM15"/>
    <mergeCell ref="TZN13:TZN15"/>
    <mergeCell ref="TXU13:TXU15"/>
    <mergeCell ref="TXV13:TXV15"/>
    <mergeCell ref="TXW13:TXW15"/>
    <mergeCell ref="TYK13:TYK15"/>
    <mergeCell ref="TYL13:TYL15"/>
    <mergeCell ref="TYM13:TYM15"/>
    <mergeCell ref="TYN13:TYN15"/>
    <mergeCell ref="TYP13:TYP15"/>
    <mergeCell ref="TYQ13:TYQ15"/>
    <mergeCell ref="TWX13:TWX15"/>
    <mergeCell ref="TWY13:TWY15"/>
    <mergeCell ref="TWZ13:TWZ15"/>
    <mergeCell ref="TXN13:TXN15"/>
    <mergeCell ref="TXO13:TXO15"/>
    <mergeCell ref="TXP13:TXP15"/>
    <mergeCell ref="TXQ13:TXQ15"/>
    <mergeCell ref="TXS13:TXS15"/>
    <mergeCell ref="TXT13:TXT15"/>
    <mergeCell ref="TWA13:TWA15"/>
    <mergeCell ref="TWB13:TWB15"/>
    <mergeCell ref="TWC13:TWC15"/>
    <mergeCell ref="TWQ13:TWQ15"/>
    <mergeCell ref="TWR13:TWR15"/>
    <mergeCell ref="TWS13:TWS15"/>
    <mergeCell ref="TWT13:TWT15"/>
    <mergeCell ref="TWV13:TWV15"/>
    <mergeCell ref="TWW13:TWW15"/>
    <mergeCell ref="UCF13:UCF15"/>
    <mergeCell ref="UCG13:UCG15"/>
    <mergeCell ref="UCH13:UCH15"/>
    <mergeCell ref="UCV13:UCV15"/>
    <mergeCell ref="UCW13:UCW15"/>
    <mergeCell ref="UCX13:UCX15"/>
    <mergeCell ref="UCY13:UCY15"/>
    <mergeCell ref="UDA13:UDA15"/>
    <mergeCell ref="UDB13:UDB15"/>
    <mergeCell ref="UBI13:UBI15"/>
    <mergeCell ref="UBJ13:UBJ15"/>
    <mergeCell ref="UBK13:UBK15"/>
    <mergeCell ref="UBY13:UBY15"/>
    <mergeCell ref="UBZ13:UBZ15"/>
    <mergeCell ref="UCA13:UCA15"/>
    <mergeCell ref="UCB13:UCB15"/>
    <mergeCell ref="UCD13:UCD15"/>
    <mergeCell ref="UCE13:UCE15"/>
    <mergeCell ref="UAL13:UAL15"/>
    <mergeCell ref="UAM13:UAM15"/>
    <mergeCell ref="UAN13:UAN15"/>
    <mergeCell ref="UBB13:UBB15"/>
    <mergeCell ref="UBC13:UBC15"/>
    <mergeCell ref="UBD13:UBD15"/>
    <mergeCell ref="UBE13:UBE15"/>
    <mergeCell ref="UBG13:UBG15"/>
    <mergeCell ref="UBH13:UBH15"/>
    <mergeCell ref="TZO13:TZO15"/>
    <mergeCell ref="TZP13:TZP15"/>
    <mergeCell ref="TZQ13:TZQ15"/>
    <mergeCell ref="UAE13:UAE15"/>
    <mergeCell ref="UAF13:UAF15"/>
    <mergeCell ref="UAG13:UAG15"/>
    <mergeCell ref="UAH13:UAH15"/>
    <mergeCell ref="UAJ13:UAJ15"/>
    <mergeCell ref="UAK13:UAK15"/>
    <mergeCell ref="UFT13:UFT15"/>
    <mergeCell ref="UFU13:UFU15"/>
    <mergeCell ref="UFV13:UFV15"/>
    <mergeCell ref="UGJ13:UGJ15"/>
    <mergeCell ref="UGK13:UGK15"/>
    <mergeCell ref="UGL13:UGL15"/>
    <mergeCell ref="UGM13:UGM15"/>
    <mergeCell ref="UGO13:UGO15"/>
    <mergeCell ref="UGP13:UGP15"/>
    <mergeCell ref="UEW13:UEW15"/>
    <mergeCell ref="UEX13:UEX15"/>
    <mergeCell ref="UEY13:UEY15"/>
    <mergeCell ref="UFM13:UFM15"/>
    <mergeCell ref="UFN13:UFN15"/>
    <mergeCell ref="UFO13:UFO15"/>
    <mergeCell ref="UFP13:UFP15"/>
    <mergeCell ref="UFR13:UFR15"/>
    <mergeCell ref="UFS13:UFS15"/>
    <mergeCell ref="UDZ13:UDZ15"/>
    <mergeCell ref="UEA13:UEA15"/>
    <mergeCell ref="UEB13:UEB15"/>
    <mergeCell ref="UEP13:UEP15"/>
    <mergeCell ref="UEQ13:UEQ15"/>
    <mergeCell ref="UER13:UER15"/>
    <mergeCell ref="UES13:UES15"/>
    <mergeCell ref="UEU13:UEU15"/>
    <mergeCell ref="UEV13:UEV15"/>
    <mergeCell ref="UDC13:UDC15"/>
    <mergeCell ref="UDD13:UDD15"/>
    <mergeCell ref="UDE13:UDE15"/>
    <mergeCell ref="UDS13:UDS15"/>
    <mergeCell ref="UDT13:UDT15"/>
    <mergeCell ref="UDU13:UDU15"/>
    <mergeCell ref="UDV13:UDV15"/>
    <mergeCell ref="UDX13:UDX15"/>
    <mergeCell ref="UDY13:UDY15"/>
    <mergeCell ref="UJH13:UJH15"/>
    <mergeCell ref="UJI13:UJI15"/>
    <mergeCell ref="UJJ13:UJJ15"/>
    <mergeCell ref="UJX13:UJX15"/>
    <mergeCell ref="UJY13:UJY15"/>
    <mergeCell ref="UJZ13:UJZ15"/>
    <mergeCell ref="UKA13:UKA15"/>
    <mergeCell ref="UKC13:UKC15"/>
    <mergeCell ref="UKD13:UKD15"/>
    <mergeCell ref="UIK13:UIK15"/>
    <mergeCell ref="UIL13:UIL15"/>
    <mergeCell ref="UIM13:UIM15"/>
    <mergeCell ref="UJA13:UJA15"/>
    <mergeCell ref="UJB13:UJB15"/>
    <mergeCell ref="UJC13:UJC15"/>
    <mergeCell ref="UJD13:UJD15"/>
    <mergeCell ref="UJF13:UJF15"/>
    <mergeCell ref="UJG13:UJG15"/>
    <mergeCell ref="UHN13:UHN15"/>
    <mergeCell ref="UHO13:UHO15"/>
    <mergeCell ref="UHP13:UHP15"/>
    <mergeCell ref="UID13:UID15"/>
    <mergeCell ref="UIE13:UIE15"/>
    <mergeCell ref="UIF13:UIF15"/>
    <mergeCell ref="UIG13:UIG15"/>
    <mergeCell ref="UII13:UII15"/>
    <mergeCell ref="UIJ13:UIJ15"/>
    <mergeCell ref="UGQ13:UGQ15"/>
    <mergeCell ref="UGR13:UGR15"/>
    <mergeCell ref="UGS13:UGS15"/>
    <mergeCell ref="UHG13:UHG15"/>
    <mergeCell ref="UHH13:UHH15"/>
    <mergeCell ref="UHI13:UHI15"/>
    <mergeCell ref="UHJ13:UHJ15"/>
    <mergeCell ref="UHL13:UHL15"/>
    <mergeCell ref="UHM13:UHM15"/>
    <mergeCell ref="UMV13:UMV15"/>
    <mergeCell ref="UMW13:UMW15"/>
    <mergeCell ref="UMX13:UMX15"/>
    <mergeCell ref="UNL13:UNL15"/>
    <mergeCell ref="UNM13:UNM15"/>
    <mergeCell ref="UNN13:UNN15"/>
    <mergeCell ref="UNO13:UNO15"/>
    <mergeCell ref="UNQ13:UNQ15"/>
    <mergeCell ref="UNR13:UNR15"/>
    <mergeCell ref="ULY13:ULY15"/>
    <mergeCell ref="ULZ13:ULZ15"/>
    <mergeCell ref="UMA13:UMA15"/>
    <mergeCell ref="UMO13:UMO15"/>
    <mergeCell ref="UMP13:UMP15"/>
    <mergeCell ref="UMQ13:UMQ15"/>
    <mergeCell ref="UMR13:UMR15"/>
    <mergeCell ref="UMT13:UMT15"/>
    <mergeCell ref="UMU13:UMU15"/>
    <mergeCell ref="ULB13:ULB15"/>
    <mergeCell ref="ULC13:ULC15"/>
    <mergeCell ref="ULD13:ULD15"/>
    <mergeCell ref="ULR13:ULR15"/>
    <mergeCell ref="ULS13:ULS15"/>
    <mergeCell ref="ULT13:ULT15"/>
    <mergeCell ref="ULU13:ULU15"/>
    <mergeCell ref="ULW13:ULW15"/>
    <mergeCell ref="ULX13:ULX15"/>
    <mergeCell ref="UKE13:UKE15"/>
    <mergeCell ref="UKF13:UKF15"/>
    <mergeCell ref="UKG13:UKG15"/>
    <mergeCell ref="UKU13:UKU15"/>
    <mergeCell ref="UKV13:UKV15"/>
    <mergeCell ref="UKW13:UKW15"/>
    <mergeCell ref="UKX13:UKX15"/>
    <mergeCell ref="UKZ13:UKZ15"/>
    <mergeCell ref="ULA13:ULA15"/>
    <mergeCell ref="UQJ13:UQJ15"/>
    <mergeCell ref="UQK13:UQK15"/>
    <mergeCell ref="UQL13:UQL15"/>
    <mergeCell ref="UQZ13:UQZ15"/>
    <mergeCell ref="URA13:URA15"/>
    <mergeCell ref="URB13:URB15"/>
    <mergeCell ref="URC13:URC15"/>
    <mergeCell ref="URE13:URE15"/>
    <mergeCell ref="URF13:URF15"/>
    <mergeCell ref="UPM13:UPM15"/>
    <mergeCell ref="UPN13:UPN15"/>
    <mergeCell ref="UPO13:UPO15"/>
    <mergeCell ref="UQC13:UQC15"/>
    <mergeCell ref="UQD13:UQD15"/>
    <mergeCell ref="UQE13:UQE15"/>
    <mergeCell ref="UQF13:UQF15"/>
    <mergeCell ref="UQH13:UQH15"/>
    <mergeCell ref="UQI13:UQI15"/>
    <mergeCell ref="UOP13:UOP15"/>
    <mergeCell ref="UOQ13:UOQ15"/>
    <mergeCell ref="UOR13:UOR15"/>
    <mergeCell ref="UPF13:UPF15"/>
    <mergeCell ref="UPG13:UPG15"/>
    <mergeCell ref="UPH13:UPH15"/>
    <mergeCell ref="UPI13:UPI15"/>
    <mergeCell ref="UPK13:UPK15"/>
    <mergeCell ref="UPL13:UPL15"/>
    <mergeCell ref="UNS13:UNS15"/>
    <mergeCell ref="UNT13:UNT15"/>
    <mergeCell ref="UNU13:UNU15"/>
    <mergeCell ref="UOI13:UOI15"/>
    <mergeCell ref="UOJ13:UOJ15"/>
    <mergeCell ref="UOK13:UOK15"/>
    <mergeCell ref="UOL13:UOL15"/>
    <mergeCell ref="UON13:UON15"/>
    <mergeCell ref="UOO13:UOO15"/>
    <mergeCell ref="UTX13:UTX15"/>
    <mergeCell ref="UTY13:UTY15"/>
    <mergeCell ref="UTZ13:UTZ15"/>
    <mergeCell ref="UUN13:UUN15"/>
    <mergeCell ref="UUO13:UUO15"/>
    <mergeCell ref="UUP13:UUP15"/>
    <mergeCell ref="UUQ13:UUQ15"/>
    <mergeCell ref="UUS13:UUS15"/>
    <mergeCell ref="UUT13:UUT15"/>
    <mergeCell ref="UTA13:UTA15"/>
    <mergeCell ref="UTB13:UTB15"/>
    <mergeCell ref="UTC13:UTC15"/>
    <mergeCell ref="UTQ13:UTQ15"/>
    <mergeCell ref="UTR13:UTR15"/>
    <mergeCell ref="UTS13:UTS15"/>
    <mergeCell ref="UTT13:UTT15"/>
    <mergeCell ref="UTV13:UTV15"/>
    <mergeCell ref="UTW13:UTW15"/>
    <mergeCell ref="USD13:USD15"/>
    <mergeCell ref="USE13:USE15"/>
    <mergeCell ref="USF13:USF15"/>
    <mergeCell ref="UST13:UST15"/>
    <mergeCell ref="USU13:USU15"/>
    <mergeCell ref="USV13:USV15"/>
    <mergeCell ref="USW13:USW15"/>
    <mergeCell ref="USY13:USY15"/>
    <mergeCell ref="USZ13:USZ15"/>
    <mergeCell ref="URG13:URG15"/>
    <mergeCell ref="URH13:URH15"/>
    <mergeCell ref="URI13:URI15"/>
    <mergeCell ref="URW13:URW15"/>
    <mergeCell ref="URX13:URX15"/>
    <mergeCell ref="URY13:URY15"/>
    <mergeCell ref="URZ13:URZ15"/>
    <mergeCell ref="USB13:USB15"/>
    <mergeCell ref="USC13:USC15"/>
    <mergeCell ref="UXL13:UXL15"/>
    <mergeCell ref="UXM13:UXM15"/>
    <mergeCell ref="UXN13:UXN15"/>
    <mergeCell ref="UYB13:UYB15"/>
    <mergeCell ref="UYC13:UYC15"/>
    <mergeCell ref="UYD13:UYD15"/>
    <mergeCell ref="UYE13:UYE15"/>
    <mergeCell ref="UYG13:UYG15"/>
    <mergeCell ref="UYH13:UYH15"/>
    <mergeCell ref="UWO13:UWO15"/>
    <mergeCell ref="UWP13:UWP15"/>
    <mergeCell ref="UWQ13:UWQ15"/>
    <mergeCell ref="UXE13:UXE15"/>
    <mergeCell ref="UXF13:UXF15"/>
    <mergeCell ref="UXG13:UXG15"/>
    <mergeCell ref="UXH13:UXH15"/>
    <mergeCell ref="UXJ13:UXJ15"/>
    <mergeCell ref="UXK13:UXK15"/>
    <mergeCell ref="UVR13:UVR15"/>
    <mergeCell ref="UVS13:UVS15"/>
    <mergeCell ref="UVT13:UVT15"/>
    <mergeCell ref="UWH13:UWH15"/>
    <mergeCell ref="UWI13:UWI15"/>
    <mergeCell ref="UWJ13:UWJ15"/>
    <mergeCell ref="UWK13:UWK15"/>
    <mergeCell ref="UWM13:UWM15"/>
    <mergeCell ref="UWN13:UWN15"/>
    <mergeCell ref="UUU13:UUU15"/>
    <mergeCell ref="UUV13:UUV15"/>
    <mergeCell ref="UUW13:UUW15"/>
    <mergeCell ref="UVK13:UVK15"/>
    <mergeCell ref="UVL13:UVL15"/>
    <mergeCell ref="UVM13:UVM15"/>
    <mergeCell ref="UVN13:UVN15"/>
    <mergeCell ref="UVP13:UVP15"/>
    <mergeCell ref="UVQ13:UVQ15"/>
    <mergeCell ref="VAZ13:VAZ15"/>
    <mergeCell ref="VBA13:VBA15"/>
    <mergeCell ref="VBB13:VBB15"/>
    <mergeCell ref="VBP13:VBP15"/>
    <mergeCell ref="VBQ13:VBQ15"/>
    <mergeCell ref="VBR13:VBR15"/>
    <mergeCell ref="VBS13:VBS15"/>
    <mergeCell ref="VBU13:VBU15"/>
    <mergeCell ref="VBV13:VBV15"/>
    <mergeCell ref="VAC13:VAC15"/>
    <mergeCell ref="VAD13:VAD15"/>
    <mergeCell ref="VAE13:VAE15"/>
    <mergeCell ref="VAS13:VAS15"/>
    <mergeCell ref="VAT13:VAT15"/>
    <mergeCell ref="VAU13:VAU15"/>
    <mergeCell ref="VAV13:VAV15"/>
    <mergeCell ref="VAX13:VAX15"/>
    <mergeCell ref="VAY13:VAY15"/>
    <mergeCell ref="UZF13:UZF15"/>
    <mergeCell ref="UZG13:UZG15"/>
    <mergeCell ref="UZH13:UZH15"/>
    <mergeCell ref="UZV13:UZV15"/>
    <mergeCell ref="UZW13:UZW15"/>
    <mergeCell ref="UZX13:UZX15"/>
    <mergeCell ref="UZY13:UZY15"/>
    <mergeCell ref="VAA13:VAA15"/>
    <mergeCell ref="VAB13:VAB15"/>
    <mergeCell ref="UYI13:UYI15"/>
    <mergeCell ref="UYJ13:UYJ15"/>
    <mergeCell ref="UYK13:UYK15"/>
    <mergeCell ref="UYY13:UYY15"/>
    <mergeCell ref="UYZ13:UYZ15"/>
    <mergeCell ref="UZA13:UZA15"/>
    <mergeCell ref="UZB13:UZB15"/>
    <mergeCell ref="UZD13:UZD15"/>
    <mergeCell ref="UZE13:UZE15"/>
    <mergeCell ref="VEN13:VEN15"/>
    <mergeCell ref="VEO13:VEO15"/>
    <mergeCell ref="VEP13:VEP15"/>
    <mergeCell ref="VFD13:VFD15"/>
    <mergeCell ref="VFE13:VFE15"/>
    <mergeCell ref="VFF13:VFF15"/>
    <mergeCell ref="VFG13:VFG15"/>
    <mergeCell ref="VFI13:VFI15"/>
    <mergeCell ref="VFJ13:VFJ15"/>
    <mergeCell ref="VDQ13:VDQ15"/>
    <mergeCell ref="VDR13:VDR15"/>
    <mergeCell ref="VDS13:VDS15"/>
    <mergeCell ref="VEG13:VEG15"/>
    <mergeCell ref="VEH13:VEH15"/>
    <mergeCell ref="VEI13:VEI15"/>
    <mergeCell ref="VEJ13:VEJ15"/>
    <mergeCell ref="VEL13:VEL15"/>
    <mergeCell ref="VEM13:VEM15"/>
    <mergeCell ref="VCT13:VCT15"/>
    <mergeCell ref="VCU13:VCU15"/>
    <mergeCell ref="VCV13:VCV15"/>
    <mergeCell ref="VDJ13:VDJ15"/>
    <mergeCell ref="VDK13:VDK15"/>
    <mergeCell ref="VDL13:VDL15"/>
    <mergeCell ref="VDM13:VDM15"/>
    <mergeCell ref="VDO13:VDO15"/>
    <mergeCell ref="VDP13:VDP15"/>
    <mergeCell ref="VBW13:VBW15"/>
    <mergeCell ref="VBX13:VBX15"/>
    <mergeCell ref="VBY13:VBY15"/>
    <mergeCell ref="VCM13:VCM15"/>
    <mergeCell ref="VCN13:VCN15"/>
    <mergeCell ref="VCO13:VCO15"/>
    <mergeCell ref="VCP13:VCP15"/>
    <mergeCell ref="VCR13:VCR15"/>
    <mergeCell ref="VCS13:VCS15"/>
    <mergeCell ref="VIB13:VIB15"/>
    <mergeCell ref="VIC13:VIC15"/>
    <mergeCell ref="VID13:VID15"/>
    <mergeCell ref="VIR13:VIR15"/>
    <mergeCell ref="VIS13:VIS15"/>
    <mergeCell ref="VIT13:VIT15"/>
    <mergeCell ref="VIU13:VIU15"/>
    <mergeCell ref="VIW13:VIW15"/>
    <mergeCell ref="VIX13:VIX15"/>
    <mergeCell ref="VHE13:VHE15"/>
    <mergeCell ref="VHF13:VHF15"/>
    <mergeCell ref="VHG13:VHG15"/>
    <mergeCell ref="VHU13:VHU15"/>
    <mergeCell ref="VHV13:VHV15"/>
    <mergeCell ref="VHW13:VHW15"/>
    <mergeCell ref="VHX13:VHX15"/>
    <mergeCell ref="VHZ13:VHZ15"/>
    <mergeCell ref="VIA13:VIA15"/>
    <mergeCell ref="VGH13:VGH15"/>
    <mergeCell ref="VGI13:VGI15"/>
    <mergeCell ref="VGJ13:VGJ15"/>
    <mergeCell ref="VGX13:VGX15"/>
    <mergeCell ref="VGY13:VGY15"/>
    <mergeCell ref="VGZ13:VGZ15"/>
    <mergeCell ref="VHA13:VHA15"/>
    <mergeCell ref="VHC13:VHC15"/>
    <mergeCell ref="VHD13:VHD15"/>
    <mergeCell ref="VFK13:VFK15"/>
    <mergeCell ref="VFL13:VFL15"/>
    <mergeCell ref="VFM13:VFM15"/>
    <mergeCell ref="VGA13:VGA15"/>
    <mergeCell ref="VGB13:VGB15"/>
    <mergeCell ref="VGC13:VGC15"/>
    <mergeCell ref="VGD13:VGD15"/>
    <mergeCell ref="VGF13:VGF15"/>
    <mergeCell ref="VGG13:VGG15"/>
    <mergeCell ref="VLP13:VLP15"/>
    <mergeCell ref="VLQ13:VLQ15"/>
    <mergeCell ref="VLR13:VLR15"/>
    <mergeCell ref="VMF13:VMF15"/>
    <mergeCell ref="VMG13:VMG15"/>
    <mergeCell ref="VMH13:VMH15"/>
    <mergeCell ref="VMI13:VMI15"/>
    <mergeCell ref="VMK13:VMK15"/>
    <mergeCell ref="VML13:VML15"/>
    <mergeCell ref="VKS13:VKS15"/>
    <mergeCell ref="VKT13:VKT15"/>
    <mergeCell ref="VKU13:VKU15"/>
    <mergeCell ref="VLI13:VLI15"/>
    <mergeCell ref="VLJ13:VLJ15"/>
    <mergeCell ref="VLK13:VLK15"/>
    <mergeCell ref="VLL13:VLL15"/>
    <mergeCell ref="VLN13:VLN15"/>
    <mergeCell ref="VLO13:VLO15"/>
    <mergeCell ref="VJV13:VJV15"/>
    <mergeCell ref="VJW13:VJW15"/>
    <mergeCell ref="VJX13:VJX15"/>
    <mergeCell ref="VKL13:VKL15"/>
    <mergeCell ref="VKM13:VKM15"/>
    <mergeCell ref="VKN13:VKN15"/>
    <mergeCell ref="VKO13:VKO15"/>
    <mergeCell ref="VKQ13:VKQ15"/>
    <mergeCell ref="VKR13:VKR15"/>
    <mergeCell ref="VIY13:VIY15"/>
    <mergeCell ref="VIZ13:VIZ15"/>
    <mergeCell ref="VJA13:VJA15"/>
    <mergeCell ref="VJO13:VJO15"/>
    <mergeCell ref="VJP13:VJP15"/>
    <mergeCell ref="VJQ13:VJQ15"/>
    <mergeCell ref="VJR13:VJR15"/>
    <mergeCell ref="VJT13:VJT15"/>
    <mergeCell ref="VJU13:VJU15"/>
    <mergeCell ref="VPD13:VPD15"/>
    <mergeCell ref="VPE13:VPE15"/>
    <mergeCell ref="VPF13:VPF15"/>
    <mergeCell ref="VPT13:VPT15"/>
    <mergeCell ref="VPU13:VPU15"/>
    <mergeCell ref="VPV13:VPV15"/>
    <mergeCell ref="VPW13:VPW15"/>
    <mergeCell ref="VPY13:VPY15"/>
    <mergeCell ref="VPZ13:VPZ15"/>
    <mergeCell ref="VOG13:VOG15"/>
    <mergeCell ref="VOH13:VOH15"/>
    <mergeCell ref="VOI13:VOI15"/>
    <mergeCell ref="VOW13:VOW15"/>
    <mergeCell ref="VOX13:VOX15"/>
    <mergeCell ref="VOY13:VOY15"/>
    <mergeCell ref="VOZ13:VOZ15"/>
    <mergeCell ref="VPB13:VPB15"/>
    <mergeCell ref="VPC13:VPC15"/>
    <mergeCell ref="VNJ13:VNJ15"/>
    <mergeCell ref="VNK13:VNK15"/>
    <mergeCell ref="VNL13:VNL15"/>
    <mergeCell ref="VNZ13:VNZ15"/>
    <mergeCell ref="VOA13:VOA15"/>
    <mergeCell ref="VOB13:VOB15"/>
    <mergeCell ref="VOC13:VOC15"/>
    <mergeCell ref="VOE13:VOE15"/>
    <mergeCell ref="VOF13:VOF15"/>
    <mergeCell ref="VMM13:VMM15"/>
    <mergeCell ref="VMN13:VMN15"/>
    <mergeCell ref="VMO13:VMO15"/>
    <mergeCell ref="VNC13:VNC15"/>
    <mergeCell ref="VND13:VND15"/>
    <mergeCell ref="VNE13:VNE15"/>
    <mergeCell ref="VNF13:VNF15"/>
    <mergeCell ref="VNH13:VNH15"/>
    <mergeCell ref="VNI13:VNI15"/>
    <mergeCell ref="VSR13:VSR15"/>
    <mergeCell ref="VSS13:VSS15"/>
    <mergeCell ref="VST13:VST15"/>
    <mergeCell ref="VTH13:VTH15"/>
    <mergeCell ref="VTI13:VTI15"/>
    <mergeCell ref="VTJ13:VTJ15"/>
    <mergeCell ref="VTK13:VTK15"/>
    <mergeCell ref="VTM13:VTM15"/>
    <mergeCell ref="VTN13:VTN15"/>
    <mergeCell ref="VRU13:VRU15"/>
    <mergeCell ref="VRV13:VRV15"/>
    <mergeCell ref="VRW13:VRW15"/>
    <mergeCell ref="VSK13:VSK15"/>
    <mergeCell ref="VSL13:VSL15"/>
    <mergeCell ref="VSM13:VSM15"/>
    <mergeCell ref="VSN13:VSN15"/>
    <mergeCell ref="VSP13:VSP15"/>
    <mergeCell ref="VSQ13:VSQ15"/>
    <mergeCell ref="VQX13:VQX15"/>
    <mergeCell ref="VQY13:VQY15"/>
    <mergeCell ref="VQZ13:VQZ15"/>
    <mergeCell ref="VRN13:VRN15"/>
    <mergeCell ref="VRO13:VRO15"/>
    <mergeCell ref="VRP13:VRP15"/>
    <mergeCell ref="VRQ13:VRQ15"/>
    <mergeCell ref="VRS13:VRS15"/>
    <mergeCell ref="VRT13:VRT15"/>
    <mergeCell ref="VQA13:VQA15"/>
    <mergeCell ref="VQB13:VQB15"/>
    <mergeCell ref="VQC13:VQC15"/>
    <mergeCell ref="VQQ13:VQQ15"/>
    <mergeCell ref="VQR13:VQR15"/>
    <mergeCell ref="VQS13:VQS15"/>
    <mergeCell ref="VQT13:VQT15"/>
    <mergeCell ref="VQV13:VQV15"/>
    <mergeCell ref="VQW13:VQW15"/>
    <mergeCell ref="VWF13:VWF15"/>
    <mergeCell ref="VWG13:VWG15"/>
    <mergeCell ref="VWH13:VWH15"/>
    <mergeCell ref="VWV13:VWV15"/>
    <mergeCell ref="VWW13:VWW15"/>
    <mergeCell ref="VWX13:VWX15"/>
    <mergeCell ref="VWY13:VWY15"/>
    <mergeCell ref="VXA13:VXA15"/>
    <mergeCell ref="VXB13:VXB15"/>
    <mergeCell ref="VVI13:VVI15"/>
    <mergeCell ref="VVJ13:VVJ15"/>
    <mergeCell ref="VVK13:VVK15"/>
    <mergeCell ref="VVY13:VVY15"/>
    <mergeCell ref="VVZ13:VVZ15"/>
    <mergeCell ref="VWA13:VWA15"/>
    <mergeCell ref="VWB13:VWB15"/>
    <mergeCell ref="VWD13:VWD15"/>
    <mergeCell ref="VWE13:VWE15"/>
    <mergeCell ref="VUL13:VUL15"/>
    <mergeCell ref="VUM13:VUM15"/>
    <mergeCell ref="VUN13:VUN15"/>
    <mergeCell ref="VVB13:VVB15"/>
    <mergeCell ref="VVC13:VVC15"/>
    <mergeCell ref="VVD13:VVD15"/>
    <mergeCell ref="VVE13:VVE15"/>
    <mergeCell ref="VVG13:VVG15"/>
    <mergeCell ref="VVH13:VVH15"/>
    <mergeCell ref="VTO13:VTO15"/>
    <mergeCell ref="VTP13:VTP15"/>
    <mergeCell ref="VTQ13:VTQ15"/>
    <mergeCell ref="VUE13:VUE15"/>
    <mergeCell ref="VUF13:VUF15"/>
    <mergeCell ref="VUG13:VUG15"/>
    <mergeCell ref="VUH13:VUH15"/>
    <mergeCell ref="VUJ13:VUJ15"/>
    <mergeCell ref="VUK13:VUK15"/>
    <mergeCell ref="VZT13:VZT15"/>
    <mergeCell ref="VZU13:VZU15"/>
    <mergeCell ref="VZV13:VZV15"/>
    <mergeCell ref="WAJ13:WAJ15"/>
    <mergeCell ref="WAK13:WAK15"/>
    <mergeCell ref="WAL13:WAL15"/>
    <mergeCell ref="WAM13:WAM15"/>
    <mergeCell ref="WAO13:WAO15"/>
    <mergeCell ref="WAP13:WAP15"/>
    <mergeCell ref="VYW13:VYW15"/>
    <mergeCell ref="VYX13:VYX15"/>
    <mergeCell ref="VYY13:VYY15"/>
    <mergeCell ref="VZM13:VZM15"/>
    <mergeCell ref="VZN13:VZN15"/>
    <mergeCell ref="VZO13:VZO15"/>
    <mergeCell ref="VZP13:VZP15"/>
    <mergeCell ref="VZR13:VZR15"/>
    <mergeCell ref="VZS13:VZS15"/>
    <mergeCell ref="VXZ13:VXZ15"/>
    <mergeCell ref="VYA13:VYA15"/>
    <mergeCell ref="VYB13:VYB15"/>
    <mergeCell ref="VYP13:VYP15"/>
    <mergeCell ref="VYQ13:VYQ15"/>
    <mergeCell ref="VYR13:VYR15"/>
    <mergeCell ref="VYS13:VYS15"/>
    <mergeCell ref="VYU13:VYU15"/>
    <mergeCell ref="VYV13:VYV15"/>
    <mergeCell ref="VXC13:VXC15"/>
    <mergeCell ref="VXD13:VXD15"/>
    <mergeCell ref="VXE13:VXE15"/>
    <mergeCell ref="VXS13:VXS15"/>
    <mergeCell ref="VXT13:VXT15"/>
    <mergeCell ref="VXU13:VXU15"/>
    <mergeCell ref="VXV13:VXV15"/>
    <mergeCell ref="VXX13:VXX15"/>
    <mergeCell ref="VXY13:VXY15"/>
    <mergeCell ref="WDH13:WDH15"/>
    <mergeCell ref="WDI13:WDI15"/>
    <mergeCell ref="WDJ13:WDJ15"/>
    <mergeCell ref="WDX13:WDX15"/>
    <mergeCell ref="WDY13:WDY15"/>
    <mergeCell ref="WDZ13:WDZ15"/>
    <mergeCell ref="WEA13:WEA15"/>
    <mergeCell ref="WEC13:WEC15"/>
    <mergeCell ref="WED13:WED15"/>
    <mergeCell ref="WCK13:WCK15"/>
    <mergeCell ref="WCL13:WCL15"/>
    <mergeCell ref="WCM13:WCM15"/>
    <mergeCell ref="WDA13:WDA15"/>
    <mergeCell ref="WDB13:WDB15"/>
    <mergeCell ref="WDC13:WDC15"/>
    <mergeCell ref="WDD13:WDD15"/>
    <mergeCell ref="WDF13:WDF15"/>
    <mergeCell ref="WDG13:WDG15"/>
    <mergeCell ref="WBN13:WBN15"/>
    <mergeCell ref="WBO13:WBO15"/>
    <mergeCell ref="WBP13:WBP15"/>
    <mergeCell ref="WCD13:WCD15"/>
    <mergeCell ref="WCE13:WCE15"/>
    <mergeCell ref="WCF13:WCF15"/>
    <mergeCell ref="WCG13:WCG15"/>
    <mergeCell ref="WCI13:WCI15"/>
    <mergeCell ref="WCJ13:WCJ15"/>
    <mergeCell ref="WAQ13:WAQ15"/>
    <mergeCell ref="WAR13:WAR15"/>
    <mergeCell ref="WAS13:WAS15"/>
    <mergeCell ref="WBG13:WBG15"/>
    <mergeCell ref="WBH13:WBH15"/>
    <mergeCell ref="WBI13:WBI15"/>
    <mergeCell ref="WBJ13:WBJ15"/>
    <mergeCell ref="WBL13:WBL15"/>
    <mergeCell ref="WBM13:WBM15"/>
    <mergeCell ref="WGV13:WGV15"/>
    <mergeCell ref="WGW13:WGW15"/>
    <mergeCell ref="WGX13:WGX15"/>
    <mergeCell ref="WHL13:WHL15"/>
    <mergeCell ref="WHM13:WHM15"/>
    <mergeCell ref="WHN13:WHN15"/>
    <mergeCell ref="WHO13:WHO15"/>
    <mergeCell ref="WHQ13:WHQ15"/>
    <mergeCell ref="WHR13:WHR15"/>
    <mergeCell ref="WFY13:WFY15"/>
    <mergeCell ref="WFZ13:WFZ15"/>
    <mergeCell ref="WGA13:WGA15"/>
    <mergeCell ref="WGO13:WGO15"/>
    <mergeCell ref="WGP13:WGP15"/>
    <mergeCell ref="WGQ13:WGQ15"/>
    <mergeCell ref="WGR13:WGR15"/>
    <mergeCell ref="WGT13:WGT15"/>
    <mergeCell ref="WGU13:WGU15"/>
    <mergeCell ref="WFB13:WFB15"/>
    <mergeCell ref="WFC13:WFC15"/>
    <mergeCell ref="WFD13:WFD15"/>
    <mergeCell ref="WFR13:WFR15"/>
    <mergeCell ref="WFS13:WFS15"/>
    <mergeCell ref="WFT13:WFT15"/>
    <mergeCell ref="WFU13:WFU15"/>
    <mergeCell ref="WFW13:WFW15"/>
    <mergeCell ref="WFX13:WFX15"/>
    <mergeCell ref="WEE13:WEE15"/>
    <mergeCell ref="WEF13:WEF15"/>
    <mergeCell ref="WEG13:WEG15"/>
    <mergeCell ref="WEU13:WEU15"/>
    <mergeCell ref="WEV13:WEV15"/>
    <mergeCell ref="WEW13:WEW15"/>
    <mergeCell ref="WEX13:WEX15"/>
    <mergeCell ref="WEZ13:WEZ15"/>
    <mergeCell ref="WFA13:WFA15"/>
    <mergeCell ref="WKJ13:WKJ15"/>
    <mergeCell ref="WKK13:WKK15"/>
    <mergeCell ref="WKL13:WKL15"/>
    <mergeCell ref="WKZ13:WKZ15"/>
    <mergeCell ref="WLA13:WLA15"/>
    <mergeCell ref="WLB13:WLB15"/>
    <mergeCell ref="WLC13:WLC15"/>
    <mergeCell ref="WLE13:WLE15"/>
    <mergeCell ref="WLF13:WLF15"/>
    <mergeCell ref="WJM13:WJM15"/>
    <mergeCell ref="WJN13:WJN15"/>
    <mergeCell ref="WJO13:WJO15"/>
    <mergeCell ref="WKC13:WKC15"/>
    <mergeCell ref="WKD13:WKD15"/>
    <mergeCell ref="WKE13:WKE15"/>
    <mergeCell ref="WKF13:WKF15"/>
    <mergeCell ref="WKH13:WKH15"/>
    <mergeCell ref="WKI13:WKI15"/>
    <mergeCell ref="WIP13:WIP15"/>
    <mergeCell ref="WIQ13:WIQ15"/>
    <mergeCell ref="WIR13:WIR15"/>
    <mergeCell ref="WJF13:WJF15"/>
    <mergeCell ref="WJG13:WJG15"/>
    <mergeCell ref="WJH13:WJH15"/>
    <mergeCell ref="WJI13:WJI15"/>
    <mergeCell ref="WJK13:WJK15"/>
    <mergeCell ref="WJL13:WJL15"/>
    <mergeCell ref="WHS13:WHS15"/>
    <mergeCell ref="WHT13:WHT15"/>
    <mergeCell ref="WHU13:WHU15"/>
    <mergeCell ref="WII13:WII15"/>
    <mergeCell ref="WIJ13:WIJ15"/>
    <mergeCell ref="WIK13:WIK15"/>
    <mergeCell ref="WIL13:WIL15"/>
    <mergeCell ref="WIN13:WIN15"/>
    <mergeCell ref="WIO13:WIO15"/>
    <mergeCell ref="WNX13:WNX15"/>
    <mergeCell ref="WNY13:WNY15"/>
    <mergeCell ref="WNZ13:WNZ15"/>
    <mergeCell ref="WON13:WON15"/>
    <mergeCell ref="WOO13:WOO15"/>
    <mergeCell ref="WOP13:WOP15"/>
    <mergeCell ref="WOQ13:WOQ15"/>
    <mergeCell ref="WOS13:WOS15"/>
    <mergeCell ref="WOT13:WOT15"/>
    <mergeCell ref="WNA13:WNA15"/>
    <mergeCell ref="WNB13:WNB15"/>
    <mergeCell ref="WNC13:WNC15"/>
    <mergeCell ref="WNQ13:WNQ15"/>
    <mergeCell ref="WNR13:WNR15"/>
    <mergeCell ref="WNS13:WNS15"/>
    <mergeCell ref="WNT13:WNT15"/>
    <mergeCell ref="WNV13:WNV15"/>
    <mergeCell ref="WNW13:WNW15"/>
    <mergeCell ref="WMD13:WMD15"/>
    <mergeCell ref="WME13:WME15"/>
    <mergeCell ref="WMF13:WMF15"/>
    <mergeCell ref="WMT13:WMT15"/>
    <mergeCell ref="WMU13:WMU15"/>
    <mergeCell ref="WMV13:WMV15"/>
    <mergeCell ref="WMW13:WMW15"/>
    <mergeCell ref="WMY13:WMY15"/>
    <mergeCell ref="WMZ13:WMZ15"/>
    <mergeCell ref="WLG13:WLG15"/>
    <mergeCell ref="WLH13:WLH15"/>
    <mergeCell ref="WLI13:WLI15"/>
    <mergeCell ref="WLW13:WLW15"/>
    <mergeCell ref="WLX13:WLX15"/>
    <mergeCell ref="WLY13:WLY15"/>
    <mergeCell ref="WLZ13:WLZ15"/>
    <mergeCell ref="WMB13:WMB15"/>
    <mergeCell ref="WMC13:WMC15"/>
    <mergeCell ref="WRL13:WRL15"/>
    <mergeCell ref="WRM13:WRM15"/>
    <mergeCell ref="WRN13:WRN15"/>
    <mergeCell ref="WSB13:WSB15"/>
    <mergeCell ref="WSC13:WSC15"/>
    <mergeCell ref="WSD13:WSD15"/>
    <mergeCell ref="WSE13:WSE15"/>
    <mergeCell ref="WSG13:WSG15"/>
    <mergeCell ref="WSH13:WSH15"/>
    <mergeCell ref="WQO13:WQO15"/>
    <mergeCell ref="WQP13:WQP15"/>
    <mergeCell ref="WQQ13:WQQ15"/>
    <mergeCell ref="WRE13:WRE15"/>
    <mergeCell ref="WRF13:WRF15"/>
    <mergeCell ref="WRG13:WRG15"/>
    <mergeCell ref="WRH13:WRH15"/>
    <mergeCell ref="WRJ13:WRJ15"/>
    <mergeCell ref="WRK13:WRK15"/>
    <mergeCell ref="WPR13:WPR15"/>
    <mergeCell ref="WPS13:WPS15"/>
    <mergeCell ref="WPT13:WPT15"/>
    <mergeCell ref="WQH13:WQH15"/>
    <mergeCell ref="WQI13:WQI15"/>
    <mergeCell ref="WQJ13:WQJ15"/>
    <mergeCell ref="WQK13:WQK15"/>
    <mergeCell ref="WQM13:WQM15"/>
    <mergeCell ref="WQN13:WQN15"/>
    <mergeCell ref="WOU13:WOU15"/>
    <mergeCell ref="WOV13:WOV15"/>
    <mergeCell ref="WOW13:WOW15"/>
    <mergeCell ref="WPK13:WPK15"/>
    <mergeCell ref="WPL13:WPL15"/>
    <mergeCell ref="WPM13:WPM15"/>
    <mergeCell ref="WPN13:WPN15"/>
    <mergeCell ref="WPP13:WPP15"/>
    <mergeCell ref="WPQ13:WPQ15"/>
    <mergeCell ref="WUZ13:WUZ15"/>
    <mergeCell ref="WVA13:WVA15"/>
    <mergeCell ref="WVB13:WVB15"/>
    <mergeCell ref="WVP13:WVP15"/>
    <mergeCell ref="WVQ13:WVQ15"/>
    <mergeCell ref="WVR13:WVR15"/>
    <mergeCell ref="WVS13:WVS15"/>
    <mergeCell ref="WVU13:WVU15"/>
    <mergeCell ref="WVV13:WVV15"/>
    <mergeCell ref="WUC13:WUC15"/>
    <mergeCell ref="WUD13:WUD15"/>
    <mergeCell ref="WUE13:WUE15"/>
    <mergeCell ref="WUS13:WUS15"/>
    <mergeCell ref="WUT13:WUT15"/>
    <mergeCell ref="WUU13:WUU15"/>
    <mergeCell ref="WUV13:WUV15"/>
    <mergeCell ref="WUX13:WUX15"/>
    <mergeCell ref="WUY13:WUY15"/>
    <mergeCell ref="WTF13:WTF15"/>
    <mergeCell ref="WTG13:WTG15"/>
    <mergeCell ref="WTH13:WTH15"/>
    <mergeCell ref="WTV13:WTV15"/>
    <mergeCell ref="WTW13:WTW15"/>
    <mergeCell ref="WTX13:WTX15"/>
    <mergeCell ref="WTY13:WTY15"/>
    <mergeCell ref="WUA13:WUA15"/>
    <mergeCell ref="WUB13:WUB15"/>
    <mergeCell ref="WSI13:WSI15"/>
    <mergeCell ref="WSJ13:WSJ15"/>
    <mergeCell ref="WSK13:WSK15"/>
    <mergeCell ref="WSY13:WSY15"/>
    <mergeCell ref="WSZ13:WSZ15"/>
    <mergeCell ref="WTA13:WTA15"/>
    <mergeCell ref="WTB13:WTB15"/>
    <mergeCell ref="WTD13:WTD15"/>
    <mergeCell ref="WTE13:WTE15"/>
    <mergeCell ref="XET13:XET15"/>
    <mergeCell ref="XEU13:XEU15"/>
    <mergeCell ref="XDV13:XDV15"/>
    <mergeCell ref="XDW13:XDW15"/>
    <mergeCell ref="XDX13:XDX15"/>
    <mergeCell ref="XEL13:XEL15"/>
    <mergeCell ref="XEM13:XEM15"/>
    <mergeCell ref="XEN13:XEN15"/>
    <mergeCell ref="XEO13:XEO15"/>
    <mergeCell ref="XEQ13:XEQ15"/>
    <mergeCell ref="XER13:XER15"/>
    <mergeCell ref="XCY13:XCY15"/>
    <mergeCell ref="XCZ13:XCZ15"/>
    <mergeCell ref="XDA13:XDA15"/>
    <mergeCell ref="XDO13:XDO15"/>
    <mergeCell ref="XDP13:XDP15"/>
    <mergeCell ref="XDQ13:XDQ15"/>
    <mergeCell ref="XDR13:XDR15"/>
    <mergeCell ref="XDT13:XDT15"/>
    <mergeCell ref="XDU13:XDU15"/>
    <mergeCell ref="XCB13:XCB15"/>
    <mergeCell ref="XCC13:XCC15"/>
    <mergeCell ref="XCD13:XCD15"/>
    <mergeCell ref="XCR13:XCR15"/>
    <mergeCell ref="XCS13:XCS15"/>
    <mergeCell ref="XCT13:XCT15"/>
    <mergeCell ref="XCU13:XCU15"/>
    <mergeCell ref="XCW13:XCW15"/>
    <mergeCell ref="XCX13:XCX15"/>
    <mergeCell ref="XBE13:XBE15"/>
    <mergeCell ref="XBF13:XBF15"/>
    <mergeCell ref="XBG13:XBG15"/>
    <mergeCell ref="XBU13:XBU15"/>
    <mergeCell ref="XBV13:XBV15"/>
    <mergeCell ref="XBW13:XBW15"/>
    <mergeCell ref="XBX13:XBX15"/>
    <mergeCell ref="XBZ13:XBZ15"/>
    <mergeCell ref="XCA13:XCA15"/>
    <mergeCell ref="WYN13:WYN15"/>
    <mergeCell ref="WYO13:WYO15"/>
    <mergeCell ref="WYP13:WYP15"/>
    <mergeCell ref="WZD13:WZD15"/>
    <mergeCell ref="WZE13:WZE15"/>
    <mergeCell ref="WZF13:WZF15"/>
    <mergeCell ref="WZG13:WZG15"/>
    <mergeCell ref="WZI13:WZI15"/>
    <mergeCell ref="WZJ13:WZJ15"/>
    <mergeCell ref="WXQ13:WXQ15"/>
    <mergeCell ref="WXR13:WXR15"/>
    <mergeCell ref="WXS13:WXS15"/>
    <mergeCell ref="WYG13:WYG15"/>
    <mergeCell ref="WYH13:WYH15"/>
    <mergeCell ref="WYI13:WYI15"/>
    <mergeCell ref="WYJ13:WYJ15"/>
    <mergeCell ref="WYL13:WYL15"/>
    <mergeCell ref="WYM13:WYM15"/>
    <mergeCell ref="WWT13:WWT15"/>
    <mergeCell ref="WWU13:WWU15"/>
    <mergeCell ref="WWV13:WWV15"/>
    <mergeCell ref="WXJ13:WXJ15"/>
    <mergeCell ref="WXK13:WXK15"/>
    <mergeCell ref="XES13:XES15"/>
    <mergeCell ref="XAH13:XAH15"/>
    <mergeCell ref="XAI13:XAI15"/>
    <mergeCell ref="XAJ13:XAJ15"/>
    <mergeCell ref="XAX13:XAX15"/>
    <mergeCell ref="XAY13:XAY15"/>
    <mergeCell ref="XAZ13:XAZ15"/>
    <mergeCell ref="XBA13:XBA15"/>
    <mergeCell ref="XBC13:XBC15"/>
    <mergeCell ref="XBD13:XBD15"/>
    <mergeCell ref="WZK13:WZK15"/>
    <mergeCell ref="WZL13:WZL15"/>
    <mergeCell ref="WZM13:WZM15"/>
    <mergeCell ref="XAA13:XAA15"/>
    <mergeCell ref="XAB13:XAB15"/>
    <mergeCell ref="XAC13:XAC15"/>
    <mergeCell ref="XAD13:XAD15"/>
    <mergeCell ref="XAF13:XAF15"/>
    <mergeCell ref="XAG13:XAG15"/>
    <mergeCell ref="WXL13:WXL15"/>
    <mergeCell ref="WXM13:WXM15"/>
    <mergeCell ref="WXO13:WXO15"/>
    <mergeCell ref="WXP13:WXP15"/>
    <mergeCell ref="WVW13:WVW15"/>
    <mergeCell ref="WVX13:WVX15"/>
    <mergeCell ref="WVY13:WVY15"/>
    <mergeCell ref="WWM13:WWM15"/>
    <mergeCell ref="WWN13:WWN15"/>
    <mergeCell ref="WWO13:WWO15"/>
    <mergeCell ref="WWP13:WWP15"/>
    <mergeCell ref="WWR13:WWR15"/>
    <mergeCell ref="WWS13:WWS15"/>
    <mergeCell ref="CM16:CM18"/>
    <mergeCell ref="DA16:DA18"/>
    <mergeCell ref="DB16:DB18"/>
    <mergeCell ref="DC16:DC18"/>
    <mergeCell ref="DD16:DD18"/>
    <mergeCell ref="DF16:DF18"/>
    <mergeCell ref="DG16:DG18"/>
    <mergeCell ref="DH16:DH18"/>
    <mergeCell ref="DI16:DI18"/>
    <mergeCell ref="CE16:CE18"/>
    <mergeCell ref="CF16:CF18"/>
    <mergeCell ref="CG16:CG18"/>
    <mergeCell ref="CI16:CI18"/>
    <mergeCell ref="CJ16:CJ18"/>
    <mergeCell ref="CK16:CK18"/>
    <mergeCell ref="CL16:CL18"/>
    <mergeCell ref="T16:T18"/>
    <mergeCell ref="U16:U18"/>
    <mergeCell ref="V16:V18"/>
    <mergeCell ref="AJ16:AJ18"/>
    <mergeCell ref="AK16:AK18"/>
    <mergeCell ref="AL16:AL18"/>
    <mergeCell ref="AM16:AM18"/>
    <mergeCell ref="AO16:AO18"/>
    <mergeCell ref="AP16:AP18"/>
    <mergeCell ref="AQ16:AQ18"/>
    <mergeCell ref="AR16:AR18"/>
    <mergeCell ref="AS16:AS18"/>
    <mergeCell ref="BG16:BG18"/>
    <mergeCell ref="BH16:BH18"/>
    <mergeCell ref="BI16:BI18"/>
    <mergeCell ref="BJ16:BJ18"/>
    <mergeCell ref="BL16:BL18"/>
    <mergeCell ref="BM16:BM18"/>
    <mergeCell ref="BN16:BN18"/>
    <mergeCell ref="BO16:BO18"/>
    <mergeCell ref="GA16:GA18"/>
    <mergeCell ref="GO16:GO18"/>
    <mergeCell ref="GX16:GX18"/>
    <mergeCell ref="HL16:HL18"/>
    <mergeCell ref="HM16:HM18"/>
    <mergeCell ref="HN16:HN18"/>
    <mergeCell ref="HO16:HO18"/>
    <mergeCell ref="HQ16:HQ18"/>
    <mergeCell ref="HR16:HR18"/>
    <mergeCell ref="HS16:HS18"/>
    <mergeCell ref="HT16:HT18"/>
    <mergeCell ref="GP16:GP18"/>
    <mergeCell ref="GQ16:GQ18"/>
    <mergeCell ref="GR16:GR18"/>
    <mergeCell ref="GT16:GT18"/>
    <mergeCell ref="GU16:GU18"/>
    <mergeCell ref="GV16:GV18"/>
    <mergeCell ref="GW16:GW18"/>
    <mergeCell ref="FS16:FS18"/>
    <mergeCell ref="FT16:FT18"/>
    <mergeCell ref="FU16:FU18"/>
    <mergeCell ref="FW16:FW18"/>
    <mergeCell ref="FX16:FX18"/>
    <mergeCell ref="FY16:FY18"/>
    <mergeCell ref="FZ16:FZ18"/>
    <mergeCell ref="EG16:EG18"/>
    <mergeCell ref="EU16:EU18"/>
    <mergeCell ref="EV16:EV18"/>
    <mergeCell ref="EW16:EW18"/>
    <mergeCell ref="EX16:EX18"/>
    <mergeCell ref="EZ16:EZ18"/>
    <mergeCell ref="FA16:FA18"/>
    <mergeCell ref="FB16:FB18"/>
    <mergeCell ref="FC16:FC18"/>
    <mergeCell ref="FR16:FR18"/>
    <mergeCell ref="KL16:KL18"/>
    <mergeCell ref="KZ16:KZ18"/>
    <mergeCell ref="LA16:LA18"/>
    <mergeCell ref="LB16:LB18"/>
    <mergeCell ref="LC16:LC18"/>
    <mergeCell ref="LE16:LE18"/>
    <mergeCell ref="LF16:LF18"/>
    <mergeCell ref="LG16:LG18"/>
    <mergeCell ref="LH16:LH18"/>
    <mergeCell ref="KC16:KC18"/>
    <mergeCell ref="KD16:KD18"/>
    <mergeCell ref="KE16:KE18"/>
    <mergeCell ref="KF16:KF18"/>
    <mergeCell ref="KH16:KH18"/>
    <mergeCell ref="KI16:KI18"/>
    <mergeCell ref="KJ16:KJ18"/>
    <mergeCell ref="KK16:KK18"/>
    <mergeCell ref="IR16:IR18"/>
    <mergeCell ref="JF16:JF18"/>
    <mergeCell ref="JG16:JG18"/>
    <mergeCell ref="JH16:JH18"/>
    <mergeCell ref="JI16:JI18"/>
    <mergeCell ref="JK16:JK18"/>
    <mergeCell ref="JL16:JL18"/>
    <mergeCell ref="JM16:JM18"/>
    <mergeCell ref="JN16:JN18"/>
    <mergeCell ref="HU16:HU18"/>
    <mergeCell ref="II16:II18"/>
    <mergeCell ref="IJ16:IJ18"/>
    <mergeCell ref="IK16:IK18"/>
    <mergeCell ref="IL16:IL18"/>
    <mergeCell ref="IN16:IN18"/>
    <mergeCell ref="IO16:IO18"/>
    <mergeCell ref="IP16:IP18"/>
    <mergeCell ref="IQ16:IQ18"/>
    <mergeCell ref="JO16:JO18"/>
    <mergeCell ref="NZ16:NZ18"/>
    <mergeCell ref="ON16:ON18"/>
    <mergeCell ref="OO16:OO18"/>
    <mergeCell ref="OP16:OP18"/>
    <mergeCell ref="OQ16:OQ18"/>
    <mergeCell ref="OS16:OS18"/>
    <mergeCell ref="OT16:OT18"/>
    <mergeCell ref="OU16:OU18"/>
    <mergeCell ref="OV16:OV18"/>
    <mergeCell ref="NC16:NC18"/>
    <mergeCell ref="NQ16:NQ18"/>
    <mergeCell ref="NR16:NR18"/>
    <mergeCell ref="NS16:NS18"/>
    <mergeCell ref="NT16:NT18"/>
    <mergeCell ref="NV16:NV18"/>
    <mergeCell ref="NW16:NW18"/>
    <mergeCell ref="NX16:NX18"/>
    <mergeCell ref="NY16:NY18"/>
    <mergeCell ref="MF16:MF18"/>
    <mergeCell ref="MT16:MT18"/>
    <mergeCell ref="MU16:MU18"/>
    <mergeCell ref="MV16:MV18"/>
    <mergeCell ref="MW16:MW18"/>
    <mergeCell ref="MY16:MY18"/>
    <mergeCell ref="MZ16:MZ18"/>
    <mergeCell ref="NA16:NA18"/>
    <mergeCell ref="NB16:NB18"/>
    <mergeCell ref="LI16:LI18"/>
    <mergeCell ref="LW16:LW18"/>
    <mergeCell ref="LX16:LX18"/>
    <mergeCell ref="LY16:LY18"/>
    <mergeCell ref="LZ16:LZ18"/>
    <mergeCell ref="MB16:MB18"/>
    <mergeCell ref="MC16:MC18"/>
    <mergeCell ref="MD16:MD18"/>
    <mergeCell ref="ME16:ME18"/>
    <mergeCell ref="RN16:RN18"/>
    <mergeCell ref="SB16:SB18"/>
    <mergeCell ref="SC16:SC18"/>
    <mergeCell ref="SD16:SD18"/>
    <mergeCell ref="SE16:SE18"/>
    <mergeCell ref="SG16:SG18"/>
    <mergeCell ref="SH16:SH18"/>
    <mergeCell ref="SI16:SI18"/>
    <mergeCell ref="SJ16:SJ18"/>
    <mergeCell ref="QQ16:QQ18"/>
    <mergeCell ref="RE16:RE18"/>
    <mergeCell ref="RF16:RF18"/>
    <mergeCell ref="RG16:RG18"/>
    <mergeCell ref="RH16:RH18"/>
    <mergeCell ref="RJ16:RJ18"/>
    <mergeCell ref="RK16:RK18"/>
    <mergeCell ref="RL16:RL18"/>
    <mergeCell ref="RM16:RM18"/>
    <mergeCell ref="PT16:PT18"/>
    <mergeCell ref="QH16:QH18"/>
    <mergeCell ref="QI16:QI18"/>
    <mergeCell ref="QJ16:QJ18"/>
    <mergeCell ref="QK16:QK18"/>
    <mergeCell ref="QM16:QM18"/>
    <mergeCell ref="QN16:QN18"/>
    <mergeCell ref="QO16:QO18"/>
    <mergeCell ref="QP16:QP18"/>
    <mergeCell ref="OW16:OW18"/>
    <mergeCell ref="PK16:PK18"/>
    <mergeCell ref="PL16:PL18"/>
    <mergeCell ref="PM16:PM18"/>
    <mergeCell ref="PN16:PN18"/>
    <mergeCell ref="PP16:PP18"/>
    <mergeCell ref="PQ16:PQ18"/>
    <mergeCell ref="PR16:PR18"/>
    <mergeCell ref="PS16:PS18"/>
    <mergeCell ref="VB16:VB18"/>
    <mergeCell ref="VP16:VP18"/>
    <mergeCell ref="VQ16:VQ18"/>
    <mergeCell ref="VR16:VR18"/>
    <mergeCell ref="VS16:VS18"/>
    <mergeCell ref="VU16:VU18"/>
    <mergeCell ref="VV16:VV18"/>
    <mergeCell ref="VW16:VW18"/>
    <mergeCell ref="VX16:VX18"/>
    <mergeCell ref="UE16:UE18"/>
    <mergeCell ref="US16:US18"/>
    <mergeCell ref="UT16:UT18"/>
    <mergeCell ref="UU16:UU18"/>
    <mergeCell ref="UV16:UV18"/>
    <mergeCell ref="UX16:UX18"/>
    <mergeCell ref="UY16:UY18"/>
    <mergeCell ref="UZ16:UZ18"/>
    <mergeCell ref="VA16:VA18"/>
    <mergeCell ref="TH16:TH18"/>
    <mergeCell ref="TV16:TV18"/>
    <mergeCell ref="TW16:TW18"/>
    <mergeCell ref="TX16:TX18"/>
    <mergeCell ref="TY16:TY18"/>
    <mergeCell ref="UA16:UA18"/>
    <mergeCell ref="UB16:UB18"/>
    <mergeCell ref="UC16:UC18"/>
    <mergeCell ref="UD16:UD18"/>
    <mergeCell ref="SK16:SK18"/>
    <mergeCell ref="SY16:SY18"/>
    <mergeCell ref="SZ16:SZ18"/>
    <mergeCell ref="TA16:TA18"/>
    <mergeCell ref="TB16:TB18"/>
    <mergeCell ref="TD16:TD18"/>
    <mergeCell ref="TE16:TE18"/>
    <mergeCell ref="TF16:TF18"/>
    <mergeCell ref="TG16:TG18"/>
    <mergeCell ref="YP16:YP18"/>
    <mergeCell ref="ZD16:ZD18"/>
    <mergeCell ref="ZE16:ZE18"/>
    <mergeCell ref="ZF16:ZF18"/>
    <mergeCell ref="ZG16:ZG18"/>
    <mergeCell ref="ZI16:ZI18"/>
    <mergeCell ref="ZJ16:ZJ18"/>
    <mergeCell ref="ZK16:ZK18"/>
    <mergeCell ref="ZL16:ZL18"/>
    <mergeCell ref="XS16:XS18"/>
    <mergeCell ref="YG16:YG18"/>
    <mergeCell ref="YH16:YH18"/>
    <mergeCell ref="YI16:YI18"/>
    <mergeCell ref="YJ16:YJ18"/>
    <mergeCell ref="YL16:YL18"/>
    <mergeCell ref="YM16:YM18"/>
    <mergeCell ref="YN16:YN18"/>
    <mergeCell ref="YO16:YO18"/>
    <mergeCell ref="WV16:WV18"/>
    <mergeCell ref="XJ16:XJ18"/>
    <mergeCell ref="XK16:XK18"/>
    <mergeCell ref="XL16:XL18"/>
    <mergeCell ref="XM16:XM18"/>
    <mergeCell ref="XO16:XO18"/>
    <mergeCell ref="XP16:XP18"/>
    <mergeCell ref="XQ16:XQ18"/>
    <mergeCell ref="XR16:XR18"/>
    <mergeCell ref="VY16:VY18"/>
    <mergeCell ref="WM16:WM18"/>
    <mergeCell ref="WN16:WN18"/>
    <mergeCell ref="WO16:WO18"/>
    <mergeCell ref="WP16:WP18"/>
    <mergeCell ref="WR16:WR18"/>
    <mergeCell ref="WS16:WS18"/>
    <mergeCell ref="WT16:WT18"/>
    <mergeCell ref="WU16:WU18"/>
    <mergeCell ref="ACD16:ACD18"/>
    <mergeCell ref="ACR16:ACR18"/>
    <mergeCell ref="ACS16:ACS18"/>
    <mergeCell ref="ACT16:ACT18"/>
    <mergeCell ref="ACU16:ACU18"/>
    <mergeCell ref="ACW16:ACW18"/>
    <mergeCell ref="ACX16:ACX18"/>
    <mergeCell ref="ACY16:ACY18"/>
    <mergeCell ref="ACZ16:ACZ18"/>
    <mergeCell ref="ABG16:ABG18"/>
    <mergeCell ref="ABU16:ABU18"/>
    <mergeCell ref="ABV16:ABV18"/>
    <mergeCell ref="ABW16:ABW18"/>
    <mergeCell ref="ABX16:ABX18"/>
    <mergeCell ref="ABZ16:ABZ18"/>
    <mergeCell ref="ACA16:ACA18"/>
    <mergeCell ref="ACB16:ACB18"/>
    <mergeCell ref="ACC16:ACC18"/>
    <mergeCell ref="AAJ16:AAJ18"/>
    <mergeCell ref="AAX16:AAX18"/>
    <mergeCell ref="AAY16:AAY18"/>
    <mergeCell ref="AAZ16:AAZ18"/>
    <mergeCell ref="ABA16:ABA18"/>
    <mergeCell ref="ABC16:ABC18"/>
    <mergeCell ref="ABD16:ABD18"/>
    <mergeCell ref="ABE16:ABE18"/>
    <mergeCell ref="ABF16:ABF18"/>
    <mergeCell ref="ZM16:ZM18"/>
    <mergeCell ref="AAA16:AAA18"/>
    <mergeCell ref="AAB16:AAB18"/>
    <mergeCell ref="AAC16:AAC18"/>
    <mergeCell ref="AAD16:AAD18"/>
    <mergeCell ref="AAF16:AAF18"/>
    <mergeCell ref="AAG16:AAG18"/>
    <mergeCell ref="AAH16:AAH18"/>
    <mergeCell ref="AAI16:AAI18"/>
    <mergeCell ref="AFR16:AFR18"/>
    <mergeCell ref="AGF16:AGF18"/>
    <mergeCell ref="AGG16:AGG18"/>
    <mergeCell ref="AGH16:AGH18"/>
    <mergeCell ref="AGI16:AGI18"/>
    <mergeCell ref="AGK16:AGK18"/>
    <mergeCell ref="AGL16:AGL18"/>
    <mergeCell ref="AGM16:AGM18"/>
    <mergeCell ref="AGN16:AGN18"/>
    <mergeCell ref="AEU16:AEU18"/>
    <mergeCell ref="AFI16:AFI18"/>
    <mergeCell ref="AFJ16:AFJ18"/>
    <mergeCell ref="AFK16:AFK18"/>
    <mergeCell ref="AFL16:AFL18"/>
    <mergeCell ref="AFN16:AFN18"/>
    <mergeCell ref="AFO16:AFO18"/>
    <mergeCell ref="AFP16:AFP18"/>
    <mergeCell ref="AFQ16:AFQ18"/>
    <mergeCell ref="ADX16:ADX18"/>
    <mergeCell ref="AEL16:AEL18"/>
    <mergeCell ref="AEM16:AEM18"/>
    <mergeCell ref="AEN16:AEN18"/>
    <mergeCell ref="AEO16:AEO18"/>
    <mergeCell ref="AEQ16:AEQ18"/>
    <mergeCell ref="AER16:AER18"/>
    <mergeCell ref="AES16:AES18"/>
    <mergeCell ref="AET16:AET18"/>
    <mergeCell ref="ADA16:ADA18"/>
    <mergeCell ref="ADO16:ADO18"/>
    <mergeCell ref="ADP16:ADP18"/>
    <mergeCell ref="ADQ16:ADQ18"/>
    <mergeCell ref="ADR16:ADR18"/>
    <mergeCell ref="ADT16:ADT18"/>
    <mergeCell ref="ADU16:ADU18"/>
    <mergeCell ref="ADV16:ADV18"/>
    <mergeCell ref="ADW16:ADW18"/>
    <mergeCell ref="AJF16:AJF18"/>
    <mergeCell ref="AJT16:AJT18"/>
    <mergeCell ref="AJU16:AJU18"/>
    <mergeCell ref="AJV16:AJV18"/>
    <mergeCell ref="AJW16:AJW18"/>
    <mergeCell ref="AJY16:AJY18"/>
    <mergeCell ref="AJZ16:AJZ18"/>
    <mergeCell ref="AKA16:AKA18"/>
    <mergeCell ref="AKB16:AKB18"/>
    <mergeCell ref="AII16:AII18"/>
    <mergeCell ref="AIW16:AIW18"/>
    <mergeCell ref="AIX16:AIX18"/>
    <mergeCell ref="AIY16:AIY18"/>
    <mergeCell ref="AIZ16:AIZ18"/>
    <mergeCell ref="AJB16:AJB18"/>
    <mergeCell ref="AJC16:AJC18"/>
    <mergeCell ref="AJD16:AJD18"/>
    <mergeCell ref="AJE16:AJE18"/>
    <mergeCell ref="AHL16:AHL18"/>
    <mergeCell ref="AHZ16:AHZ18"/>
    <mergeCell ref="AIA16:AIA18"/>
    <mergeCell ref="AIB16:AIB18"/>
    <mergeCell ref="AIC16:AIC18"/>
    <mergeCell ref="AIE16:AIE18"/>
    <mergeCell ref="AIF16:AIF18"/>
    <mergeCell ref="AIG16:AIG18"/>
    <mergeCell ref="AIH16:AIH18"/>
    <mergeCell ref="AGO16:AGO18"/>
    <mergeCell ref="AHC16:AHC18"/>
    <mergeCell ref="AHD16:AHD18"/>
    <mergeCell ref="AHE16:AHE18"/>
    <mergeCell ref="AHF16:AHF18"/>
    <mergeCell ref="AHH16:AHH18"/>
    <mergeCell ref="AHI16:AHI18"/>
    <mergeCell ref="AHJ16:AHJ18"/>
    <mergeCell ref="AHK16:AHK18"/>
    <mergeCell ref="AMT16:AMT18"/>
    <mergeCell ref="ANH16:ANH18"/>
    <mergeCell ref="ANI16:ANI18"/>
    <mergeCell ref="ANJ16:ANJ18"/>
    <mergeCell ref="ANK16:ANK18"/>
    <mergeCell ref="ANM16:ANM18"/>
    <mergeCell ref="ANN16:ANN18"/>
    <mergeCell ref="ANO16:ANO18"/>
    <mergeCell ref="ANP16:ANP18"/>
    <mergeCell ref="ALW16:ALW18"/>
    <mergeCell ref="AMK16:AMK18"/>
    <mergeCell ref="AML16:AML18"/>
    <mergeCell ref="AMM16:AMM18"/>
    <mergeCell ref="AMN16:AMN18"/>
    <mergeCell ref="AMP16:AMP18"/>
    <mergeCell ref="AMQ16:AMQ18"/>
    <mergeCell ref="AMR16:AMR18"/>
    <mergeCell ref="AMS16:AMS18"/>
    <mergeCell ref="AKZ16:AKZ18"/>
    <mergeCell ref="ALN16:ALN18"/>
    <mergeCell ref="ALO16:ALO18"/>
    <mergeCell ref="ALP16:ALP18"/>
    <mergeCell ref="ALQ16:ALQ18"/>
    <mergeCell ref="ALS16:ALS18"/>
    <mergeCell ref="ALT16:ALT18"/>
    <mergeCell ref="ALU16:ALU18"/>
    <mergeCell ref="ALV16:ALV18"/>
    <mergeCell ref="AKC16:AKC18"/>
    <mergeCell ref="AKQ16:AKQ18"/>
    <mergeCell ref="AKR16:AKR18"/>
    <mergeCell ref="AKS16:AKS18"/>
    <mergeCell ref="AKT16:AKT18"/>
    <mergeCell ref="AKV16:AKV18"/>
    <mergeCell ref="AKW16:AKW18"/>
    <mergeCell ref="AKX16:AKX18"/>
    <mergeCell ref="AKY16:AKY18"/>
    <mergeCell ref="AQH16:AQH18"/>
    <mergeCell ref="AQV16:AQV18"/>
    <mergeCell ref="AQW16:AQW18"/>
    <mergeCell ref="AQX16:AQX18"/>
    <mergeCell ref="AQY16:AQY18"/>
    <mergeCell ref="ARA16:ARA18"/>
    <mergeCell ref="ARB16:ARB18"/>
    <mergeCell ref="ARC16:ARC18"/>
    <mergeCell ref="ARD16:ARD18"/>
    <mergeCell ref="APK16:APK18"/>
    <mergeCell ref="APY16:APY18"/>
    <mergeCell ref="APZ16:APZ18"/>
    <mergeCell ref="AQA16:AQA18"/>
    <mergeCell ref="AQB16:AQB18"/>
    <mergeCell ref="AQD16:AQD18"/>
    <mergeCell ref="AQE16:AQE18"/>
    <mergeCell ref="AQF16:AQF18"/>
    <mergeCell ref="AQG16:AQG18"/>
    <mergeCell ref="AON16:AON18"/>
    <mergeCell ref="APB16:APB18"/>
    <mergeCell ref="APC16:APC18"/>
    <mergeCell ref="APD16:APD18"/>
    <mergeCell ref="APE16:APE18"/>
    <mergeCell ref="APG16:APG18"/>
    <mergeCell ref="APH16:APH18"/>
    <mergeCell ref="API16:API18"/>
    <mergeCell ref="APJ16:APJ18"/>
    <mergeCell ref="ANQ16:ANQ18"/>
    <mergeCell ref="AOE16:AOE18"/>
    <mergeCell ref="AOF16:AOF18"/>
    <mergeCell ref="AOG16:AOG18"/>
    <mergeCell ref="AOH16:AOH18"/>
    <mergeCell ref="AOJ16:AOJ18"/>
    <mergeCell ref="AOK16:AOK18"/>
    <mergeCell ref="AOL16:AOL18"/>
    <mergeCell ref="AOM16:AOM18"/>
    <mergeCell ref="ATV16:ATV18"/>
    <mergeCell ref="AUJ16:AUJ18"/>
    <mergeCell ref="AUK16:AUK18"/>
    <mergeCell ref="AUL16:AUL18"/>
    <mergeCell ref="AUM16:AUM18"/>
    <mergeCell ref="AUO16:AUO18"/>
    <mergeCell ref="AUP16:AUP18"/>
    <mergeCell ref="AUQ16:AUQ18"/>
    <mergeCell ref="AUR16:AUR18"/>
    <mergeCell ref="ASY16:ASY18"/>
    <mergeCell ref="ATM16:ATM18"/>
    <mergeCell ref="ATN16:ATN18"/>
    <mergeCell ref="ATO16:ATO18"/>
    <mergeCell ref="ATP16:ATP18"/>
    <mergeCell ref="ATR16:ATR18"/>
    <mergeCell ref="ATS16:ATS18"/>
    <mergeCell ref="ATT16:ATT18"/>
    <mergeCell ref="ATU16:ATU18"/>
    <mergeCell ref="ASB16:ASB18"/>
    <mergeCell ref="ASP16:ASP18"/>
    <mergeCell ref="ASQ16:ASQ18"/>
    <mergeCell ref="ASR16:ASR18"/>
    <mergeCell ref="ASS16:ASS18"/>
    <mergeCell ref="ASU16:ASU18"/>
    <mergeCell ref="ASV16:ASV18"/>
    <mergeCell ref="ASW16:ASW18"/>
    <mergeCell ref="ASX16:ASX18"/>
    <mergeCell ref="ARE16:ARE18"/>
    <mergeCell ref="ARS16:ARS18"/>
    <mergeCell ref="ART16:ART18"/>
    <mergeCell ref="ARU16:ARU18"/>
    <mergeCell ref="ARV16:ARV18"/>
    <mergeCell ref="ARX16:ARX18"/>
    <mergeCell ref="ARY16:ARY18"/>
    <mergeCell ref="ARZ16:ARZ18"/>
    <mergeCell ref="ASA16:ASA18"/>
    <mergeCell ref="AXJ16:AXJ18"/>
    <mergeCell ref="AXX16:AXX18"/>
    <mergeCell ref="AXY16:AXY18"/>
    <mergeCell ref="AXZ16:AXZ18"/>
    <mergeCell ref="AYA16:AYA18"/>
    <mergeCell ref="AYC16:AYC18"/>
    <mergeCell ref="AYD16:AYD18"/>
    <mergeCell ref="AYE16:AYE18"/>
    <mergeCell ref="AYF16:AYF18"/>
    <mergeCell ref="AWM16:AWM18"/>
    <mergeCell ref="AXA16:AXA18"/>
    <mergeCell ref="AXB16:AXB18"/>
    <mergeCell ref="AXC16:AXC18"/>
    <mergeCell ref="AXD16:AXD18"/>
    <mergeCell ref="AXF16:AXF18"/>
    <mergeCell ref="AXG16:AXG18"/>
    <mergeCell ref="AXH16:AXH18"/>
    <mergeCell ref="AXI16:AXI18"/>
    <mergeCell ref="AVP16:AVP18"/>
    <mergeCell ref="AWD16:AWD18"/>
    <mergeCell ref="AWE16:AWE18"/>
    <mergeCell ref="AWF16:AWF18"/>
    <mergeCell ref="AWG16:AWG18"/>
    <mergeCell ref="AWI16:AWI18"/>
    <mergeCell ref="AWJ16:AWJ18"/>
    <mergeCell ref="AWK16:AWK18"/>
    <mergeCell ref="AWL16:AWL18"/>
    <mergeCell ref="AUS16:AUS18"/>
    <mergeCell ref="AVG16:AVG18"/>
    <mergeCell ref="AVH16:AVH18"/>
    <mergeCell ref="AVI16:AVI18"/>
    <mergeCell ref="AVJ16:AVJ18"/>
    <mergeCell ref="AVL16:AVL18"/>
    <mergeCell ref="AVM16:AVM18"/>
    <mergeCell ref="AVN16:AVN18"/>
    <mergeCell ref="AVO16:AVO18"/>
    <mergeCell ref="BAX16:BAX18"/>
    <mergeCell ref="BBL16:BBL18"/>
    <mergeCell ref="BBM16:BBM18"/>
    <mergeCell ref="BBN16:BBN18"/>
    <mergeCell ref="BBO16:BBO18"/>
    <mergeCell ref="BBQ16:BBQ18"/>
    <mergeCell ref="BBR16:BBR18"/>
    <mergeCell ref="BBS16:BBS18"/>
    <mergeCell ref="BBT16:BBT18"/>
    <mergeCell ref="BAA16:BAA18"/>
    <mergeCell ref="BAO16:BAO18"/>
    <mergeCell ref="BAP16:BAP18"/>
    <mergeCell ref="BAQ16:BAQ18"/>
    <mergeCell ref="BAR16:BAR18"/>
    <mergeCell ref="BAT16:BAT18"/>
    <mergeCell ref="BAU16:BAU18"/>
    <mergeCell ref="BAV16:BAV18"/>
    <mergeCell ref="BAW16:BAW18"/>
    <mergeCell ref="AZD16:AZD18"/>
    <mergeCell ref="AZR16:AZR18"/>
    <mergeCell ref="AZS16:AZS18"/>
    <mergeCell ref="AZT16:AZT18"/>
    <mergeCell ref="AZU16:AZU18"/>
    <mergeCell ref="AZW16:AZW18"/>
    <mergeCell ref="AZX16:AZX18"/>
    <mergeCell ref="AZY16:AZY18"/>
    <mergeCell ref="AZZ16:AZZ18"/>
    <mergeCell ref="AYG16:AYG18"/>
    <mergeCell ref="AYU16:AYU18"/>
    <mergeCell ref="AYV16:AYV18"/>
    <mergeCell ref="AYW16:AYW18"/>
    <mergeCell ref="AYX16:AYX18"/>
    <mergeCell ref="AYZ16:AYZ18"/>
    <mergeCell ref="AZA16:AZA18"/>
    <mergeCell ref="AZB16:AZB18"/>
    <mergeCell ref="AZC16:AZC18"/>
    <mergeCell ref="BEL16:BEL18"/>
    <mergeCell ref="BEZ16:BEZ18"/>
    <mergeCell ref="BFA16:BFA18"/>
    <mergeCell ref="BFB16:BFB18"/>
    <mergeCell ref="BFC16:BFC18"/>
    <mergeCell ref="BFE16:BFE18"/>
    <mergeCell ref="BFF16:BFF18"/>
    <mergeCell ref="BFG16:BFG18"/>
    <mergeCell ref="BFH16:BFH18"/>
    <mergeCell ref="BDO16:BDO18"/>
    <mergeCell ref="BEC16:BEC18"/>
    <mergeCell ref="BED16:BED18"/>
    <mergeCell ref="BEE16:BEE18"/>
    <mergeCell ref="BEF16:BEF18"/>
    <mergeCell ref="BEH16:BEH18"/>
    <mergeCell ref="BEI16:BEI18"/>
    <mergeCell ref="BEJ16:BEJ18"/>
    <mergeCell ref="BEK16:BEK18"/>
    <mergeCell ref="BCR16:BCR18"/>
    <mergeCell ref="BDF16:BDF18"/>
    <mergeCell ref="BDG16:BDG18"/>
    <mergeCell ref="BDH16:BDH18"/>
    <mergeCell ref="BDI16:BDI18"/>
    <mergeCell ref="BDK16:BDK18"/>
    <mergeCell ref="BDL16:BDL18"/>
    <mergeCell ref="BDM16:BDM18"/>
    <mergeCell ref="BDN16:BDN18"/>
    <mergeCell ref="BBU16:BBU18"/>
    <mergeCell ref="BCI16:BCI18"/>
    <mergeCell ref="BCJ16:BCJ18"/>
    <mergeCell ref="BCK16:BCK18"/>
    <mergeCell ref="BCL16:BCL18"/>
    <mergeCell ref="BCN16:BCN18"/>
    <mergeCell ref="BCO16:BCO18"/>
    <mergeCell ref="BCP16:BCP18"/>
    <mergeCell ref="BCQ16:BCQ18"/>
    <mergeCell ref="BHZ16:BHZ18"/>
    <mergeCell ref="BIN16:BIN18"/>
    <mergeCell ref="BIO16:BIO18"/>
    <mergeCell ref="BIP16:BIP18"/>
    <mergeCell ref="BIQ16:BIQ18"/>
    <mergeCell ref="BIS16:BIS18"/>
    <mergeCell ref="BIT16:BIT18"/>
    <mergeCell ref="BIU16:BIU18"/>
    <mergeCell ref="BIV16:BIV18"/>
    <mergeCell ref="BHC16:BHC18"/>
    <mergeCell ref="BHQ16:BHQ18"/>
    <mergeCell ref="BHR16:BHR18"/>
    <mergeCell ref="BHS16:BHS18"/>
    <mergeCell ref="BHT16:BHT18"/>
    <mergeCell ref="BHV16:BHV18"/>
    <mergeCell ref="BHW16:BHW18"/>
    <mergeCell ref="BHX16:BHX18"/>
    <mergeCell ref="BHY16:BHY18"/>
    <mergeCell ref="BGF16:BGF18"/>
    <mergeCell ref="BGT16:BGT18"/>
    <mergeCell ref="BGU16:BGU18"/>
    <mergeCell ref="BGV16:BGV18"/>
    <mergeCell ref="BGW16:BGW18"/>
    <mergeCell ref="BGY16:BGY18"/>
    <mergeCell ref="BGZ16:BGZ18"/>
    <mergeCell ref="BHA16:BHA18"/>
    <mergeCell ref="BHB16:BHB18"/>
    <mergeCell ref="BFI16:BFI18"/>
    <mergeCell ref="BFW16:BFW18"/>
    <mergeCell ref="BFX16:BFX18"/>
    <mergeCell ref="BFY16:BFY18"/>
    <mergeCell ref="BFZ16:BFZ18"/>
    <mergeCell ref="BGB16:BGB18"/>
    <mergeCell ref="BGC16:BGC18"/>
    <mergeCell ref="BGD16:BGD18"/>
    <mergeCell ref="BGE16:BGE18"/>
    <mergeCell ref="BLN16:BLN18"/>
    <mergeCell ref="BMB16:BMB18"/>
    <mergeCell ref="BMC16:BMC18"/>
    <mergeCell ref="BMD16:BMD18"/>
    <mergeCell ref="BME16:BME18"/>
    <mergeCell ref="BMG16:BMG18"/>
    <mergeCell ref="BMH16:BMH18"/>
    <mergeCell ref="BMI16:BMI18"/>
    <mergeCell ref="BMJ16:BMJ18"/>
    <mergeCell ref="BKQ16:BKQ18"/>
    <mergeCell ref="BLE16:BLE18"/>
    <mergeCell ref="BLF16:BLF18"/>
    <mergeCell ref="BLG16:BLG18"/>
    <mergeCell ref="BLH16:BLH18"/>
    <mergeCell ref="BLJ16:BLJ18"/>
    <mergeCell ref="BLK16:BLK18"/>
    <mergeCell ref="BLL16:BLL18"/>
    <mergeCell ref="BLM16:BLM18"/>
    <mergeCell ref="BJT16:BJT18"/>
    <mergeCell ref="BKH16:BKH18"/>
    <mergeCell ref="BKI16:BKI18"/>
    <mergeCell ref="BKJ16:BKJ18"/>
    <mergeCell ref="BKK16:BKK18"/>
    <mergeCell ref="BKM16:BKM18"/>
    <mergeCell ref="BKN16:BKN18"/>
    <mergeCell ref="BKO16:BKO18"/>
    <mergeCell ref="BKP16:BKP18"/>
    <mergeCell ref="BIW16:BIW18"/>
    <mergeCell ref="BJK16:BJK18"/>
    <mergeCell ref="BJL16:BJL18"/>
    <mergeCell ref="BJM16:BJM18"/>
    <mergeCell ref="BJN16:BJN18"/>
    <mergeCell ref="BJP16:BJP18"/>
    <mergeCell ref="BJQ16:BJQ18"/>
    <mergeCell ref="BJR16:BJR18"/>
    <mergeCell ref="BJS16:BJS18"/>
    <mergeCell ref="BPB16:BPB18"/>
    <mergeCell ref="BPP16:BPP18"/>
    <mergeCell ref="BPQ16:BPQ18"/>
    <mergeCell ref="BPR16:BPR18"/>
    <mergeCell ref="BPS16:BPS18"/>
    <mergeCell ref="BPU16:BPU18"/>
    <mergeCell ref="BPV16:BPV18"/>
    <mergeCell ref="BPW16:BPW18"/>
    <mergeCell ref="BPX16:BPX18"/>
    <mergeCell ref="BOE16:BOE18"/>
    <mergeCell ref="BOS16:BOS18"/>
    <mergeCell ref="BOT16:BOT18"/>
    <mergeCell ref="BOU16:BOU18"/>
    <mergeCell ref="BOV16:BOV18"/>
    <mergeCell ref="BOX16:BOX18"/>
    <mergeCell ref="BOY16:BOY18"/>
    <mergeCell ref="BOZ16:BOZ18"/>
    <mergeCell ref="BPA16:BPA18"/>
    <mergeCell ref="BNH16:BNH18"/>
    <mergeCell ref="BNV16:BNV18"/>
    <mergeCell ref="BNW16:BNW18"/>
    <mergeCell ref="BNX16:BNX18"/>
    <mergeCell ref="BNY16:BNY18"/>
    <mergeCell ref="BOA16:BOA18"/>
    <mergeCell ref="BOB16:BOB18"/>
    <mergeCell ref="BOC16:BOC18"/>
    <mergeCell ref="BOD16:BOD18"/>
    <mergeCell ref="BMK16:BMK18"/>
    <mergeCell ref="BMY16:BMY18"/>
    <mergeCell ref="BMZ16:BMZ18"/>
    <mergeCell ref="BNA16:BNA18"/>
    <mergeCell ref="BNB16:BNB18"/>
    <mergeCell ref="BND16:BND18"/>
    <mergeCell ref="BNE16:BNE18"/>
    <mergeCell ref="BNF16:BNF18"/>
    <mergeCell ref="BNG16:BNG18"/>
    <mergeCell ref="BSP16:BSP18"/>
    <mergeCell ref="BTD16:BTD18"/>
    <mergeCell ref="BTE16:BTE18"/>
    <mergeCell ref="BTF16:BTF18"/>
    <mergeCell ref="BTG16:BTG18"/>
    <mergeCell ref="BTI16:BTI18"/>
    <mergeCell ref="BTJ16:BTJ18"/>
    <mergeCell ref="BTK16:BTK18"/>
    <mergeCell ref="BTL16:BTL18"/>
    <mergeCell ref="BRS16:BRS18"/>
    <mergeCell ref="BSG16:BSG18"/>
    <mergeCell ref="BSH16:BSH18"/>
    <mergeCell ref="BSI16:BSI18"/>
    <mergeCell ref="BSJ16:BSJ18"/>
    <mergeCell ref="BSL16:BSL18"/>
    <mergeCell ref="BSM16:BSM18"/>
    <mergeCell ref="BSN16:BSN18"/>
    <mergeCell ref="BSO16:BSO18"/>
    <mergeCell ref="BQV16:BQV18"/>
    <mergeCell ref="BRJ16:BRJ18"/>
    <mergeCell ref="BRK16:BRK18"/>
    <mergeCell ref="BRL16:BRL18"/>
    <mergeCell ref="BRM16:BRM18"/>
    <mergeCell ref="BRO16:BRO18"/>
    <mergeCell ref="BRP16:BRP18"/>
    <mergeCell ref="BRQ16:BRQ18"/>
    <mergeCell ref="BRR16:BRR18"/>
    <mergeCell ref="BPY16:BPY18"/>
    <mergeCell ref="BQM16:BQM18"/>
    <mergeCell ref="BQN16:BQN18"/>
    <mergeCell ref="BQO16:BQO18"/>
    <mergeCell ref="BQP16:BQP18"/>
    <mergeCell ref="BQR16:BQR18"/>
    <mergeCell ref="BQS16:BQS18"/>
    <mergeCell ref="BQT16:BQT18"/>
    <mergeCell ref="BQU16:BQU18"/>
    <mergeCell ref="BWD16:BWD18"/>
    <mergeCell ref="BWR16:BWR18"/>
    <mergeCell ref="BWS16:BWS18"/>
    <mergeCell ref="BWT16:BWT18"/>
    <mergeCell ref="BWU16:BWU18"/>
    <mergeCell ref="BWW16:BWW18"/>
    <mergeCell ref="BWX16:BWX18"/>
    <mergeCell ref="BWY16:BWY18"/>
    <mergeCell ref="BWZ16:BWZ18"/>
    <mergeCell ref="BVG16:BVG18"/>
    <mergeCell ref="BVU16:BVU18"/>
    <mergeCell ref="BVV16:BVV18"/>
    <mergeCell ref="BVW16:BVW18"/>
    <mergeCell ref="BVX16:BVX18"/>
    <mergeCell ref="BVZ16:BVZ18"/>
    <mergeCell ref="BWA16:BWA18"/>
    <mergeCell ref="BWB16:BWB18"/>
    <mergeCell ref="BWC16:BWC18"/>
    <mergeCell ref="BUJ16:BUJ18"/>
    <mergeCell ref="BUX16:BUX18"/>
    <mergeCell ref="BUY16:BUY18"/>
    <mergeCell ref="BUZ16:BUZ18"/>
    <mergeCell ref="BVA16:BVA18"/>
    <mergeCell ref="BVC16:BVC18"/>
    <mergeCell ref="BVD16:BVD18"/>
    <mergeCell ref="BVE16:BVE18"/>
    <mergeCell ref="BVF16:BVF18"/>
    <mergeCell ref="BTM16:BTM18"/>
    <mergeCell ref="BUA16:BUA18"/>
    <mergeCell ref="BUB16:BUB18"/>
    <mergeCell ref="BUC16:BUC18"/>
    <mergeCell ref="BUD16:BUD18"/>
    <mergeCell ref="BUF16:BUF18"/>
    <mergeCell ref="BUG16:BUG18"/>
    <mergeCell ref="BUH16:BUH18"/>
    <mergeCell ref="BUI16:BUI18"/>
    <mergeCell ref="BZR16:BZR18"/>
    <mergeCell ref="CAF16:CAF18"/>
    <mergeCell ref="CAG16:CAG18"/>
    <mergeCell ref="CAH16:CAH18"/>
    <mergeCell ref="CAI16:CAI18"/>
    <mergeCell ref="CAK16:CAK18"/>
    <mergeCell ref="CAL16:CAL18"/>
    <mergeCell ref="CAM16:CAM18"/>
    <mergeCell ref="CAN16:CAN18"/>
    <mergeCell ref="BYU16:BYU18"/>
    <mergeCell ref="BZI16:BZI18"/>
    <mergeCell ref="BZJ16:BZJ18"/>
    <mergeCell ref="BZK16:BZK18"/>
    <mergeCell ref="BZL16:BZL18"/>
    <mergeCell ref="BZN16:BZN18"/>
    <mergeCell ref="BZO16:BZO18"/>
    <mergeCell ref="BZP16:BZP18"/>
    <mergeCell ref="BZQ16:BZQ18"/>
    <mergeCell ref="BXX16:BXX18"/>
    <mergeCell ref="BYL16:BYL18"/>
    <mergeCell ref="BYM16:BYM18"/>
    <mergeCell ref="BYN16:BYN18"/>
    <mergeCell ref="BYO16:BYO18"/>
    <mergeCell ref="BYQ16:BYQ18"/>
    <mergeCell ref="BYR16:BYR18"/>
    <mergeCell ref="BYS16:BYS18"/>
    <mergeCell ref="BYT16:BYT18"/>
    <mergeCell ref="BXA16:BXA18"/>
    <mergeCell ref="BXO16:BXO18"/>
    <mergeCell ref="BXP16:BXP18"/>
    <mergeCell ref="BXQ16:BXQ18"/>
    <mergeCell ref="BXR16:BXR18"/>
    <mergeCell ref="BXT16:BXT18"/>
    <mergeCell ref="BXU16:BXU18"/>
    <mergeCell ref="BXV16:BXV18"/>
    <mergeCell ref="BXW16:BXW18"/>
    <mergeCell ref="CDF16:CDF18"/>
    <mergeCell ref="CDT16:CDT18"/>
    <mergeCell ref="CDU16:CDU18"/>
    <mergeCell ref="CDV16:CDV18"/>
    <mergeCell ref="CDW16:CDW18"/>
    <mergeCell ref="CDY16:CDY18"/>
    <mergeCell ref="CDZ16:CDZ18"/>
    <mergeCell ref="CEA16:CEA18"/>
    <mergeCell ref="CEB16:CEB18"/>
    <mergeCell ref="CCI16:CCI18"/>
    <mergeCell ref="CCW16:CCW18"/>
    <mergeCell ref="CCX16:CCX18"/>
    <mergeCell ref="CCY16:CCY18"/>
    <mergeCell ref="CCZ16:CCZ18"/>
    <mergeCell ref="CDB16:CDB18"/>
    <mergeCell ref="CDC16:CDC18"/>
    <mergeCell ref="CDD16:CDD18"/>
    <mergeCell ref="CDE16:CDE18"/>
    <mergeCell ref="CBL16:CBL18"/>
    <mergeCell ref="CBZ16:CBZ18"/>
    <mergeCell ref="CCA16:CCA18"/>
    <mergeCell ref="CCB16:CCB18"/>
    <mergeCell ref="CCC16:CCC18"/>
    <mergeCell ref="CCE16:CCE18"/>
    <mergeCell ref="CCF16:CCF18"/>
    <mergeCell ref="CCG16:CCG18"/>
    <mergeCell ref="CCH16:CCH18"/>
    <mergeCell ref="CAO16:CAO18"/>
    <mergeCell ref="CBC16:CBC18"/>
    <mergeCell ref="CBD16:CBD18"/>
    <mergeCell ref="CBE16:CBE18"/>
    <mergeCell ref="CBF16:CBF18"/>
    <mergeCell ref="CBH16:CBH18"/>
    <mergeCell ref="CBI16:CBI18"/>
    <mergeCell ref="CBJ16:CBJ18"/>
    <mergeCell ref="CBK16:CBK18"/>
    <mergeCell ref="CGT16:CGT18"/>
    <mergeCell ref="CHH16:CHH18"/>
    <mergeCell ref="CHI16:CHI18"/>
    <mergeCell ref="CHJ16:CHJ18"/>
    <mergeCell ref="CHK16:CHK18"/>
    <mergeCell ref="CHM16:CHM18"/>
    <mergeCell ref="CHN16:CHN18"/>
    <mergeCell ref="CHO16:CHO18"/>
    <mergeCell ref="CHP16:CHP18"/>
    <mergeCell ref="CFW16:CFW18"/>
    <mergeCell ref="CGK16:CGK18"/>
    <mergeCell ref="CGL16:CGL18"/>
    <mergeCell ref="CGM16:CGM18"/>
    <mergeCell ref="CGN16:CGN18"/>
    <mergeCell ref="CGP16:CGP18"/>
    <mergeCell ref="CGQ16:CGQ18"/>
    <mergeCell ref="CGR16:CGR18"/>
    <mergeCell ref="CGS16:CGS18"/>
    <mergeCell ref="CEZ16:CEZ18"/>
    <mergeCell ref="CFN16:CFN18"/>
    <mergeCell ref="CFO16:CFO18"/>
    <mergeCell ref="CFP16:CFP18"/>
    <mergeCell ref="CFQ16:CFQ18"/>
    <mergeCell ref="CFS16:CFS18"/>
    <mergeCell ref="CFT16:CFT18"/>
    <mergeCell ref="CFU16:CFU18"/>
    <mergeCell ref="CFV16:CFV18"/>
    <mergeCell ref="CEC16:CEC18"/>
    <mergeCell ref="CEQ16:CEQ18"/>
    <mergeCell ref="CER16:CER18"/>
    <mergeCell ref="CES16:CES18"/>
    <mergeCell ref="CET16:CET18"/>
    <mergeCell ref="CEV16:CEV18"/>
    <mergeCell ref="CEW16:CEW18"/>
    <mergeCell ref="CEX16:CEX18"/>
    <mergeCell ref="CEY16:CEY18"/>
    <mergeCell ref="CKH16:CKH18"/>
    <mergeCell ref="CKV16:CKV18"/>
    <mergeCell ref="CKW16:CKW18"/>
    <mergeCell ref="CKX16:CKX18"/>
    <mergeCell ref="CKY16:CKY18"/>
    <mergeCell ref="CLA16:CLA18"/>
    <mergeCell ref="CLB16:CLB18"/>
    <mergeCell ref="CLC16:CLC18"/>
    <mergeCell ref="CLD16:CLD18"/>
    <mergeCell ref="CJK16:CJK18"/>
    <mergeCell ref="CJY16:CJY18"/>
    <mergeCell ref="CJZ16:CJZ18"/>
    <mergeCell ref="CKA16:CKA18"/>
    <mergeCell ref="CKB16:CKB18"/>
    <mergeCell ref="CKD16:CKD18"/>
    <mergeCell ref="CKE16:CKE18"/>
    <mergeCell ref="CKF16:CKF18"/>
    <mergeCell ref="CKG16:CKG18"/>
    <mergeCell ref="CIN16:CIN18"/>
    <mergeCell ref="CJB16:CJB18"/>
    <mergeCell ref="CJC16:CJC18"/>
    <mergeCell ref="CJD16:CJD18"/>
    <mergeCell ref="CJE16:CJE18"/>
    <mergeCell ref="CJG16:CJG18"/>
    <mergeCell ref="CJH16:CJH18"/>
    <mergeCell ref="CJI16:CJI18"/>
    <mergeCell ref="CJJ16:CJJ18"/>
    <mergeCell ref="CHQ16:CHQ18"/>
    <mergeCell ref="CIE16:CIE18"/>
    <mergeCell ref="CIF16:CIF18"/>
    <mergeCell ref="CIG16:CIG18"/>
    <mergeCell ref="CIH16:CIH18"/>
    <mergeCell ref="CIJ16:CIJ18"/>
    <mergeCell ref="CIK16:CIK18"/>
    <mergeCell ref="CIL16:CIL18"/>
    <mergeCell ref="CIM16:CIM18"/>
    <mergeCell ref="CNV16:CNV18"/>
    <mergeCell ref="COJ16:COJ18"/>
    <mergeCell ref="COK16:COK18"/>
    <mergeCell ref="COL16:COL18"/>
    <mergeCell ref="COM16:COM18"/>
    <mergeCell ref="COO16:COO18"/>
    <mergeCell ref="COP16:COP18"/>
    <mergeCell ref="COQ16:COQ18"/>
    <mergeCell ref="COR16:COR18"/>
    <mergeCell ref="CMY16:CMY18"/>
    <mergeCell ref="CNM16:CNM18"/>
    <mergeCell ref="CNN16:CNN18"/>
    <mergeCell ref="CNO16:CNO18"/>
    <mergeCell ref="CNP16:CNP18"/>
    <mergeCell ref="CNR16:CNR18"/>
    <mergeCell ref="CNS16:CNS18"/>
    <mergeCell ref="CNT16:CNT18"/>
    <mergeCell ref="CNU16:CNU18"/>
    <mergeCell ref="CMB16:CMB18"/>
    <mergeCell ref="CMP16:CMP18"/>
    <mergeCell ref="CMQ16:CMQ18"/>
    <mergeCell ref="CMR16:CMR18"/>
    <mergeCell ref="CMS16:CMS18"/>
    <mergeCell ref="CMU16:CMU18"/>
    <mergeCell ref="CMV16:CMV18"/>
    <mergeCell ref="CMW16:CMW18"/>
    <mergeCell ref="CMX16:CMX18"/>
    <mergeCell ref="CLE16:CLE18"/>
    <mergeCell ref="CLS16:CLS18"/>
    <mergeCell ref="CLT16:CLT18"/>
    <mergeCell ref="CLU16:CLU18"/>
    <mergeCell ref="CLV16:CLV18"/>
    <mergeCell ref="CLX16:CLX18"/>
    <mergeCell ref="CLY16:CLY18"/>
    <mergeCell ref="CLZ16:CLZ18"/>
    <mergeCell ref="CMA16:CMA18"/>
    <mergeCell ref="CRJ16:CRJ18"/>
    <mergeCell ref="CRX16:CRX18"/>
    <mergeCell ref="CRY16:CRY18"/>
    <mergeCell ref="CRZ16:CRZ18"/>
    <mergeCell ref="CSA16:CSA18"/>
    <mergeCell ref="CSC16:CSC18"/>
    <mergeCell ref="CSD16:CSD18"/>
    <mergeCell ref="CSE16:CSE18"/>
    <mergeCell ref="CSF16:CSF18"/>
    <mergeCell ref="CQM16:CQM18"/>
    <mergeCell ref="CRA16:CRA18"/>
    <mergeCell ref="CRB16:CRB18"/>
    <mergeCell ref="CRC16:CRC18"/>
    <mergeCell ref="CRD16:CRD18"/>
    <mergeCell ref="CRF16:CRF18"/>
    <mergeCell ref="CRG16:CRG18"/>
    <mergeCell ref="CRH16:CRH18"/>
    <mergeCell ref="CRI16:CRI18"/>
    <mergeCell ref="CPP16:CPP18"/>
    <mergeCell ref="CQD16:CQD18"/>
    <mergeCell ref="CQE16:CQE18"/>
    <mergeCell ref="CQF16:CQF18"/>
    <mergeCell ref="CQG16:CQG18"/>
    <mergeCell ref="CQI16:CQI18"/>
    <mergeCell ref="CQJ16:CQJ18"/>
    <mergeCell ref="CQK16:CQK18"/>
    <mergeCell ref="CQL16:CQL18"/>
    <mergeCell ref="COS16:COS18"/>
    <mergeCell ref="CPG16:CPG18"/>
    <mergeCell ref="CPH16:CPH18"/>
    <mergeCell ref="CPI16:CPI18"/>
    <mergeCell ref="CPJ16:CPJ18"/>
    <mergeCell ref="CPL16:CPL18"/>
    <mergeCell ref="CPM16:CPM18"/>
    <mergeCell ref="CPN16:CPN18"/>
    <mergeCell ref="CPO16:CPO18"/>
    <mergeCell ref="CUX16:CUX18"/>
    <mergeCell ref="CVL16:CVL18"/>
    <mergeCell ref="CVM16:CVM18"/>
    <mergeCell ref="CVN16:CVN18"/>
    <mergeCell ref="CVO16:CVO18"/>
    <mergeCell ref="CVQ16:CVQ18"/>
    <mergeCell ref="CVR16:CVR18"/>
    <mergeCell ref="CVS16:CVS18"/>
    <mergeCell ref="CVT16:CVT18"/>
    <mergeCell ref="CUA16:CUA18"/>
    <mergeCell ref="CUO16:CUO18"/>
    <mergeCell ref="CUP16:CUP18"/>
    <mergeCell ref="CUQ16:CUQ18"/>
    <mergeCell ref="CUR16:CUR18"/>
    <mergeCell ref="CUT16:CUT18"/>
    <mergeCell ref="CUU16:CUU18"/>
    <mergeCell ref="CUV16:CUV18"/>
    <mergeCell ref="CUW16:CUW18"/>
    <mergeCell ref="CTD16:CTD18"/>
    <mergeCell ref="CTR16:CTR18"/>
    <mergeCell ref="CTS16:CTS18"/>
    <mergeCell ref="CTT16:CTT18"/>
    <mergeCell ref="CTU16:CTU18"/>
    <mergeCell ref="CTW16:CTW18"/>
    <mergeCell ref="CTX16:CTX18"/>
    <mergeCell ref="CTY16:CTY18"/>
    <mergeCell ref="CTZ16:CTZ18"/>
    <mergeCell ref="CSG16:CSG18"/>
    <mergeCell ref="CSU16:CSU18"/>
    <mergeCell ref="CSV16:CSV18"/>
    <mergeCell ref="CSW16:CSW18"/>
    <mergeCell ref="CSX16:CSX18"/>
    <mergeCell ref="CSZ16:CSZ18"/>
    <mergeCell ref="CTA16:CTA18"/>
    <mergeCell ref="CTB16:CTB18"/>
    <mergeCell ref="CTC16:CTC18"/>
    <mergeCell ref="CYL16:CYL18"/>
    <mergeCell ref="CYZ16:CYZ18"/>
    <mergeCell ref="CZA16:CZA18"/>
    <mergeCell ref="CZB16:CZB18"/>
    <mergeCell ref="CZC16:CZC18"/>
    <mergeCell ref="CZE16:CZE18"/>
    <mergeCell ref="CZF16:CZF18"/>
    <mergeCell ref="CZG16:CZG18"/>
    <mergeCell ref="CZH16:CZH18"/>
    <mergeCell ref="CXO16:CXO18"/>
    <mergeCell ref="CYC16:CYC18"/>
    <mergeCell ref="CYD16:CYD18"/>
    <mergeCell ref="CYE16:CYE18"/>
    <mergeCell ref="CYF16:CYF18"/>
    <mergeCell ref="CYH16:CYH18"/>
    <mergeCell ref="CYI16:CYI18"/>
    <mergeCell ref="CYJ16:CYJ18"/>
    <mergeCell ref="CYK16:CYK18"/>
    <mergeCell ref="CWR16:CWR18"/>
    <mergeCell ref="CXF16:CXF18"/>
    <mergeCell ref="CXG16:CXG18"/>
    <mergeCell ref="CXH16:CXH18"/>
    <mergeCell ref="CXI16:CXI18"/>
    <mergeCell ref="CXK16:CXK18"/>
    <mergeCell ref="CXL16:CXL18"/>
    <mergeCell ref="CXM16:CXM18"/>
    <mergeCell ref="CXN16:CXN18"/>
    <mergeCell ref="CVU16:CVU18"/>
    <mergeCell ref="CWI16:CWI18"/>
    <mergeCell ref="CWJ16:CWJ18"/>
    <mergeCell ref="CWK16:CWK18"/>
    <mergeCell ref="CWL16:CWL18"/>
    <mergeCell ref="CWN16:CWN18"/>
    <mergeCell ref="CWO16:CWO18"/>
    <mergeCell ref="CWP16:CWP18"/>
    <mergeCell ref="CWQ16:CWQ18"/>
    <mergeCell ref="DBZ16:DBZ18"/>
    <mergeCell ref="DCN16:DCN18"/>
    <mergeCell ref="DCO16:DCO18"/>
    <mergeCell ref="DCP16:DCP18"/>
    <mergeCell ref="DCQ16:DCQ18"/>
    <mergeCell ref="DCS16:DCS18"/>
    <mergeCell ref="DCT16:DCT18"/>
    <mergeCell ref="DCU16:DCU18"/>
    <mergeCell ref="DCV16:DCV18"/>
    <mergeCell ref="DBC16:DBC18"/>
    <mergeCell ref="DBQ16:DBQ18"/>
    <mergeCell ref="DBR16:DBR18"/>
    <mergeCell ref="DBS16:DBS18"/>
    <mergeCell ref="DBT16:DBT18"/>
    <mergeCell ref="DBV16:DBV18"/>
    <mergeCell ref="DBW16:DBW18"/>
    <mergeCell ref="DBX16:DBX18"/>
    <mergeCell ref="DBY16:DBY18"/>
    <mergeCell ref="DAF16:DAF18"/>
    <mergeCell ref="DAT16:DAT18"/>
    <mergeCell ref="DAU16:DAU18"/>
    <mergeCell ref="DAV16:DAV18"/>
    <mergeCell ref="DAW16:DAW18"/>
    <mergeCell ref="DAY16:DAY18"/>
    <mergeCell ref="DAZ16:DAZ18"/>
    <mergeCell ref="DBA16:DBA18"/>
    <mergeCell ref="DBB16:DBB18"/>
    <mergeCell ref="CZI16:CZI18"/>
    <mergeCell ref="CZW16:CZW18"/>
    <mergeCell ref="CZX16:CZX18"/>
    <mergeCell ref="CZY16:CZY18"/>
    <mergeCell ref="CZZ16:CZZ18"/>
    <mergeCell ref="DAB16:DAB18"/>
    <mergeCell ref="DAC16:DAC18"/>
    <mergeCell ref="DAD16:DAD18"/>
    <mergeCell ref="DAE16:DAE18"/>
    <mergeCell ref="DFN16:DFN18"/>
    <mergeCell ref="DGB16:DGB18"/>
    <mergeCell ref="DGC16:DGC18"/>
    <mergeCell ref="DGD16:DGD18"/>
    <mergeCell ref="DGE16:DGE18"/>
    <mergeCell ref="DGG16:DGG18"/>
    <mergeCell ref="DGH16:DGH18"/>
    <mergeCell ref="DGI16:DGI18"/>
    <mergeCell ref="DGJ16:DGJ18"/>
    <mergeCell ref="DEQ16:DEQ18"/>
    <mergeCell ref="DFE16:DFE18"/>
    <mergeCell ref="DFF16:DFF18"/>
    <mergeCell ref="DFG16:DFG18"/>
    <mergeCell ref="DFH16:DFH18"/>
    <mergeCell ref="DFJ16:DFJ18"/>
    <mergeCell ref="DFK16:DFK18"/>
    <mergeCell ref="DFL16:DFL18"/>
    <mergeCell ref="DFM16:DFM18"/>
    <mergeCell ref="DDT16:DDT18"/>
    <mergeCell ref="DEH16:DEH18"/>
    <mergeCell ref="DEI16:DEI18"/>
    <mergeCell ref="DEJ16:DEJ18"/>
    <mergeCell ref="DEK16:DEK18"/>
    <mergeCell ref="DEM16:DEM18"/>
    <mergeCell ref="DEN16:DEN18"/>
    <mergeCell ref="DEO16:DEO18"/>
    <mergeCell ref="DEP16:DEP18"/>
    <mergeCell ref="DCW16:DCW18"/>
    <mergeCell ref="DDK16:DDK18"/>
    <mergeCell ref="DDL16:DDL18"/>
    <mergeCell ref="DDM16:DDM18"/>
    <mergeCell ref="DDN16:DDN18"/>
    <mergeCell ref="DDP16:DDP18"/>
    <mergeCell ref="DDQ16:DDQ18"/>
    <mergeCell ref="DDR16:DDR18"/>
    <mergeCell ref="DDS16:DDS18"/>
    <mergeCell ref="DJB16:DJB18"/>
    <mergeCell ref="DJP16:DJP18"/>
    <mergeCell ref="DJQ16:DJQ18"/>
    <mergeCell ref="DJR16:DJR18"/>
    <mergeCell ref="DJS16:DJS18"/>
    <mergeCell ref="DJU16:DJU18"/>
    <mergeCell ref="DJV16:DJV18"/>
    <mergeCell ref="DJW16:DJW18"/>
    <mergeCell ref="DJX16:DJX18"/>
    <mergeCell ref="DIE16:DIE18"/>
    <mergeCell ref="DIS16:DIS18"/>
    <mergeCell ref="DIT16:DIT18"/>
    <mergeCell ref="DIU16:DIU18"/>
    <mergeCell ref="DIV16:DIV18"/>
    <mergeCell ref="DIX16:DIX18"/>
    <mergeCell ref="DIY16:DIY18"/>
    <mergeCell ref="DIZ16:DIZ18"/>
    <mergeCell ref="DJA16:DJA18"/>
    <mergeCell ref="DHH16:DHH18"/>
    <mergeCell ref="DHV16:DHV18"/>
    <mergeCell ref="DHW16:DHW18"/>
    <mergeCell ref="DHX16:DHX18"/>
    <mergeCell ref="DHY16:DHY18"/>
    <mergeCell ref="DIA16:DIA18"/>
    <mergeCell ref="DIB16:DIB18"/>
    <mergeCell ref="DIC16:DIC18"/>
    <mergeCell ref="DID16:DID18"/>
    <mergeCell ref="DGK16:DGK18"/>
    <mergeCell ref="DGY16:DGY18"/>
    <mergeCell ref="DGZ16:DGZ18"/>
    <mergeCell ref="DHA16:DHA18"/>
    <mergeCell ref="DHB16:DHB18"/>
    <mergeCell ref="DHD16:DHD18"/>
    <mergeCell ref="DHE16:DHE18"/>
    <mergeCell ref="DHF16:DHF18"/>
    <mergeCell ref="DHG16:DHG18"/>
    <mergeCell ref="DMP16:DMP18"/>
    <mergeCell ref="DND16:DND18"/>
    <mergeCell ref="DNE16:DNE18"/>
    <mergeCell ref="DNF16:DNF18"/>
    <mergeCell ref="DNG16:DNG18"/>
    <mergeCell ref="DNI16:DNI18"/>
    <mergeCell ref="DNJ16:DNJ18"/>
    <mergeCell ref="DNK16:DNK18"/>
    <mergeCell ref="DNL16:DNL18"/>
    <mergeCell ref="DLS16:DLS18"/>
    <mergeCell ref="DMG16:DMG18"/>
    <mergeCell ref="DMH16:DMH18"/>
    <mergeCell ref="DMI16:DMI18"/>
    <mergeCell ref="DMJ16:DMJ18"/>
    <mergeCell ref="DML16:DML18"/>
    <mergeCell ref="DMM16:DMM18"/>
    <mergeCell ref="DMN16:DMN18"/>
    <mergeCell ref="DMO16:DMO18"/>
    <mergeCell ref="DKV16:DKV18"/>
    <mergeCell ref="DLJ16:DLJ18"/>
    <mergeCell ref="DLK16:DLK18"/>
    <mergeCell ref="DLL16:DLL18"/>
    <mergeCell ref="DLM16:DLM18"/>
    <mergeCell ref="DLO16:DLO18"/>
    <mergeCell ref="DLP16:DLP18"/>
    <mergeCell ref="DLQ16:DLQ18"/>
    <mergeCell ref="DLR16:DLR18"/>
    <mergeCell ref="DJY16:DJY18"/>
    <mergeCell ref="DKM16:DKM18"/>
    <mergeCell ref="DKN16:DKN18"/>
    <mergeCell ref="DKO16:DKO18"/>
    <mergeCell ref="DKP16:DKP18"/>
    <mergeCell ref="DKR16:DKR18"/>
    <mergeCell ref="DKS16:DKS18"/>
    <mergeCell ref="DKT16:DKT18"/>
    <mergeCell ref="DKU16:DKU18"/>
    <mergeCell ref="DQD16:DQD18"/>
    <mergeCell ref="DQR16:DQR18"/>
    <mergeCell ref="DQS16:DQS18"/>
    <mergeCell ref="DQT16:DQT18"/>
    <mergeCell ref="DQU16:DQU18"/>
    <mergeCell ref="DQW16:DQW18"/>
    <mergeCell ref="DQX16:DQX18"/>
    <mergeCell ref="DQY16:DQY18"/>
    <mergeCell ref="DQZ16:DQZ18"/>
    <mergeCell ref="DPG16:DPG18"/>
    <mergeCell ref="DPU16:DPU18"/>
    <mergeCell ref="DPV16:DPV18"/>
    <mergeCell ref="DPW16:DPW18"/>
    <mergeCell ref="DPX16:DPX18"/>
    <mergeCell ref="DPZ16:DPZ18"/>
    <mergeCell ref="DQA16:DQA18"/>
    <mergeCell ref="DQB16:DQB18"/>
    <mergeCell ref="DQC16:DQC18"/>
    <mergeCell ref="DOJ16:DOJ18"/>
    <mergeCell ref="DOX16:DOX18"/>
    <mergeCell ref="DOY16:DOY18"/>
    <mergeCell ref="DOZ16:DOZ18"/>
    <mergeCell ref="DPA16:DPA18"/>
    <mergeCell ref="DPC16:DPC18"/>
    <mergeCell ref="DPD16:DPD18"/>
    <mergeCell ref="DPE16:DPE18"/>
    <mergeCell ref="DPF16:DPF18"/>
    <mergeCell ref="DNM16:DNM18"/>
    <mergeCell ref="DOA16:DOA18"/>
    <mergeCell ref="DOB16:DOB18"/>
    <mergeCell ref="DOC16:DOC18"/>
    <mergeCell ref="DOD16:DOD18"/>
    <mergeCell ref="DOF16:DOF18"/>
    <mergeCell ref="DOG16:DOG18"/>
    <mergeCell ref="DOH16:DOH18"/>
    <mergeCell ref="DOI16:DOI18"/>
    <mergeCell ref="DTR16:DTR18"/>
    <mergeCell ref="DUF16:DUF18"/>
    <mergeCell ref="DUG16:DUG18"/>
    <mergeCell ref="DUH16:DUH18"/>
    <mergeCell ref="DUI16:DUI18"/>
    <mergeCell ref="DUK16:DUK18"/>
    <mergeCell ref="DUL16:DUL18"/>
    <mergeCell ref="DUM16:DUM18"/>
    <mergeCell ref="DUN16:DUN18"/>
    <mergeCell ref="DSU16:DSU18"/>
    <mergeCell ref="DTI16:DTI18"/>
    <mergeCell ref="DTJ16:DTJ18"/>
    <mergeCell ref="DTK16:DTK18"/>
    <mergeCell ref="DTL16:DTL18"/>
    <mergeCell ref="DTN16:DTN18"/>
    <mergeCell ref="DTO16:DTO18"/>
    <mergeCell ref="DTP16:DTP18"/>
    <mergeCell ref="DTQ16:DTQ18"/>
    <mergeCell ref="DRX16:DRX18"/>
    <mergeCell ref="DSL16:DSL18"/>
    <mergeCell ref="DSM16:DSM18"/>
    <mergeCell ref="DSN16:DSN18"/>
    <mergeCell ref="DSO16:DSO18"/>
    <mergeCell ref="DSQ16:DSQ18"/>
    <mergeCell ref="DSR16:DSR18"/>
    <mergeCell ref="DSS16:DSS18"/>
    <mergeCell ref="DST16:DST18"/>
    <mergeCell ref="DRA16:DRA18"/>
    <mergeCell ref="DRO16:DRO18"/>
    <mergeCell ref="DRP16:DRP18"/>
    <mergeCell ref="DRQ16:DRQ18"/>
    <mergeCell ref="DRR16:DRR18"/>
    <mergeCell ref="DRT16:DRT18"/>
    <mergeCell ref="DRU16:DRU18"/>
    <mergeCell ref="DRV16:DRV18"/>
    <mergeCell ref="DRW16:DRW18"/>
    <mergeCell ref="DXF16:DXF18"/>
    <mergeCell ref="DXT16:DXT18"/>
    <mergeCell ref="DXU16:DXU18"/>
    <mergeCell ref="DXV16:DXV18"/>
    <mergeCell ref="DXW16:DXW18"/>
    <mergeCell ref="DXY16:DXY18"/>
    <mergeCell ref="DXZ16:DXZ18"/>
    <mergeCell ref="DYA16:DYA18"/>
    <mergeCell ref="DYB16:DYB18"/>
    <mergeCell ref="DWI16:DWI18"/>
    <mergeCell ref="DWW16:DWW18"/>
    <mergeCell ref="DWX16:DWX18"/>
    <mergeCell ref="DWY16:DWY18"/>
    <mergeCell ref="DWZ16:DWZ18"/>
    <mergeCell ref="DXB16:DXB18"/>
    <mergeCell ref="DXC16:DXC18"/>
    <mergeCell ref="DXD16:DXD18"/>
    <mergeCell ref="DXE16:DXE18"/>
    <mergeCell ref="DVL16:DVL18"/>
    <mergeCell ref="DVZ16:DVZ18"/>
    <mergeCell ref="DWA16:DWA18"/>
    <mergeCell ref="DWB16:DWB18"/>
    <mergeCell ref="DWC16:DWC18"/>
    <mergeCell ref="DWE16:DWE18"/>
    <mergeCell ref="DWF16:DWF18"/>
    <mergeCell ref="DWG16:DWG18"/>
    <mergeCell ref="DWH16:DWH18"/>
    <mergeCell ref="DUO16:DUO18"/>
    <mergeCell ref="DVC16:DVC18"/>
    <mergeCell ref="DVD16:DVD18"/>
    <mergeCell ref="DVE16:DVE18"/>
    <mergeCell ref="DVF16:DVF18"/>
    <mergeCell ref="DVH16:DVH18"/>
    <mergeCell ref="DVI16:DVI18"/>
    <mergeCell ref="DVJ16:DVJ18"/>
    <mergeCell ref="DVK16:DVK18"/>
    <mergeCell ref="EAT16:EAT18"/>
    <mergeCell ref="EBH16:EBH18"/>
    <mergeCell ref="EBI16:EBI18"/>
    <mergeCell ref="EBJ16:EBJ18"/>
    <mergeCell ref="EBK16:EBK18"/>
    <mergeCell ref="EBM16:EBM18"/>
    <mergeCell ref="EBN16:EBN18"/>
    <mergeCell ref="EBO16:EBO18"/>
    <mergeCell ref="EBP16:EBP18"/>
    <mergeCell ref="DZW16:DZW18"/>
    <mergeCell ref="EAK16:EAK18"/>
    <mergeCell ref="EAL16:EAL18"/>
    <mergeCell ref="EAM16:EAM18"/>
    <mergeCell ref="EAN16:EAN18"/>
    <mergeCell ref="EAP16:EAP18"/>
    <mergeCell ref="EAQ16:EAQ18"/>
    <mergeCell ref="EAR16:EAR18"/>
    <mergeCell ref="EAS16:EAS18"/>
    <mergeCell ref="DYZ16:DYZ18"/>
    <mergeCell ref="DZN16:DZN18"/>
    <mergeCell ref="DZO16:DZO18"/>
    <mergeCell ref="DZP16:DZP18"/>
    <mergeCell ref="DZQ16:DZQ18"/>
    <mergeCell ref="DZS16:DZS18"/>
    <mergeCell ref="DZT16:DZT18"/>
    <mergeCell ref="DZU16:DZU18"/>
    <mergeCell ref="DZV16:DZV18"/>
    <mergeCell ref="DYC16:DYC18"/>
    <mergeCell ref="DYQ16:DYQ18"/>
    <mergeCell ref="DYR16:DYR18"/>
    <mergeCell ref="DYS16:DYS18"/>
    <mergeCell ref="DYT16:DYT18"/>
    <mergeCell ref="DYV16:DYV18"/>
    <mergeCell ref="DYW16:DYW18"/>
    <mergeCell ref="DYX16:DYX18"/>
    <mergeCell ref="DYY16:DYY18"/>
    <mergeCell ref="EEH16:EEH18"/>
    <mergeCell ref="EEV16:EEV18"/>
    <mergeCell ref="EEW16:EEW18"/>
    <mergeCell ref="EEX16:EEX18"/>
    <mergeCell ref="EEY16:EEY18"/>
    <mergeCell ref="EFA16:EFA18"/>
    <mergeCell ref="EFB16:EFB18"/>
    <mergeCell ref="EFC16:EFC18"/>
    <mergeCell ref="EFD16:EFD18"/>
    <mergeCell ref="EDK16:EDK18"/>
    <mergeCell ref="EDY16:EDY18"/>
    <mergeCell ref="EDZ16:EDZ18"/>
    <mergeCell ref="EEA16:EEA18"/>
    <mergeCell ref="EEB16:EEB18"/>
    <mergeCell ref="EED16:EED18"/>
    <mergeCell ref="EEE16:EEE18"/>
    <mergeCell ref="EEF16:EEF18"/>
    <mergeCell ref="EEG16:EEG18"/>
    <mergeCell ref="ECN16:ECN18"/>
    <mergeCell ref="EDB16:EDB18"/>
    <mergeCell ref="EDC16:EDC18"/>
    <mergeCell ref="EDD16:EDD18"/>
    <mergeCell ref="EDE16:EDE18"/>
    <mergeCell ref="EDG16:EDG18"/>
    <mergeCell ref="EDH16:EDH18"/>
    <mergeCell ref="EDI16:EDI18"/>
    <mergeCell ref="EDJ16:EDJ18"/>
    <mergeCell ref="EBQ16:EBQ18"/>
    <mergeCell ref="ECE16:ECE18"/>
    <mergeCell ref="ECF16:ECF18"/>
    <mergeCell ref="ECG16:ECG18"/>
    <mergeCell ref="ECH16:ECH18"/>
    <mergeCell ref="ECJ16:ECJ18"/>
    <mergeCell ref="ECK16:ECK18"/>
    <mergeCell ref="ECL16:ECL18"/>
    <mergeCell ref="ECM16:ECM18"/>
    <mergeCell ref="EHV16:EHV18"/>
    <mergeCell ref="EIJ16:EIJ18"/>
    <mergeCell ref="EIK16:EIK18"/>
    <mergeCell ref="EIL16:EIL18"/>
    <mergeCell ref="EIM16:EIM18"/>
    <mergeCell ref="EIO16:EIO18"/>
    <mergeCell ref="EIP16:EIP18"/>
    <mergeCell ref="EIQ16:EIQ18"/>
    <mergeCell ref="EIR16:EIR18"/>
    <mergeCell ref="EGY16:EGY18"/>
    <mergeCell ref="EHM16:EHM18"/>
    <mergeCell ref="EHN16:EHN18"/>
    <mergeCell ref="EHO16:EHO18"/>
    <mergeCell ref="EHP16:EHP18"/>
    <mergeCell ref="EHR16:EHR18"/>
    <mergeCell ref="EHS16:EHS18"/>
    <mergeCell ref="EHT16:EHT18"/>
    <mergeCell ref="EHU16:EHU18"/>
    <mergeCell ref="EGB16:EGB18"/>
    <mergeCell ref="EGP16:EGP18"/>
    <mergeCell ref="EGQ16:EGQ18"/>
    <mergeCell ref="EGR16:EGR18"/>
    <mergeCell ref="EGS16:EGS18"/>
    <mergeCell ref="EGU16:EGU18"/>
    <mergeCell ref="EGV16:EGV18"/>
    <mergeCell ref="EGW16:EGW18"/>
    <mergeCell ref="EGX16:EGX18"/>
    <mergeCell ref="EFE16:EFE18"/>
    <mergeCell ref="EFS16:EFS18"/>
    <mergeCell ref="EFT16:EFT18"/>
    <mergeCell ref="EFU16:EFU18"/>
    <mergeCell ref="EFV16:EFV18"/>
    <mergeCell ref="EFX16:EFX18"/>
    <mergeCell ref="EFY16:EFY18"/>
    <mergeCell ref="EFZ16:EFZ18"/>
    <mergeCell ref="EGA16:EGA18"/>
    <mergeCell ref="ELJ16:ELJ18"/>
    <mergeCell ref="ELX16:ELX18"/>
    <mergeCell ref="ELY16:ELY18"/>
    <mergeCell ref="ELZ16:ELZ18"/>
    <mergeCell ref="EMA16:EMA18"/>
    <mergeCell ref="EMC16:EMC18"/>
    <mergeCell ref="EMD16:EMD18"/>
    <mergeCell ref="EME16:EME18"/>
    <mergeCell ref="EMF16:EMF18"/>
    <mergeCell ref="EKM16:EKM18"/>
    <mergeCell ref="ELA16:ELA18"/>
    <mergeCell ref="ELB16:ELB18"/>
    <mergeCell ref="ELC16:ELC18"/>
    <mergeCell ref="ELD16:ELD18"/>
    <mergeCell ref="ELF16:ELF18"/>
    <mergeCell ref="ELG16:ELG18"/>
    <mergeCell ref="ELH16:ELH18"/>
    <mergeCell ref="ELI16:ELI18"/>
    <mergeCell ref="EJP16:EJP18"/>
    <mergeCell ref="EKD16:EKD18"/>
    <mergeCell ref="EKE16:EKE18"/>
    <mergeCell ref="EKF16:EKF18"/>
    <mergeCell ref="EKG16:EKG18"/>
    <mergeCell ref="EKI16:EKI18"/>
    <mergeCell ref="EKJ16:EKJ18"/>
    <mergeCell ref="EKK16:EKK18"/>
    <mergeCell ref="EKL16:EKL18"/>
    <mergeCell ref="EIS16:EIS18"/>
    <mergeCell ref="EJG16:EJG18"/>
    <mergeCell ref="EJH16:EJH18"/>
    <mergeCell ref="EJI16:EJI18"/>
    <mergeCell ref="EJJ16:EJJ18"/>
    <mergeCell ref="EJL16:EJL18"/>
    <mergeCell ref="EJM16:EJM18"/>
    <mergeCell ref="EJN16:EJN18"/>
    <mergeCell ref="EJO16:EJO18"/>
    <mergeCell ref="EOX16:EOX18"/>
    <mergeCell ref="EPL16:EPL18"/>
    <mergeCell ref="EPM16:EPM18"/>
    <mergeCell ref="EPN16:EPN18"/>
    <mergeCell ref="EPO16:EPO18"/>
    <mergeCell ref="EPQ16:EPQ18"/>
    <mergeCell ref="EPR16:EPR18"/>
    <mergeCell ref="EPS16:EPS18"/>
    <mergeCell ref="EPT16:EPT18"/>
    <mergeCell ref="EOA16:EOA18"/>
    <mergeCell ref="EOO16:EOO18"/>
    <mergeCell ref="EOP16:EOP18"/>
    <mergeCell ref="EOQ16:EOQ18"/>
    <mergeCell ref="EOR16:EOR18"/>
    <mergeCell ref="EOT16:EOT18"/>
    <mergeCell ref="EOU16:EOU18"/>
    <mergeCell ref="EOV16:EOV18"/>
    <mergeCell ref="EOW16:EOW18"/>
    <mergeCell ref="END16:END18"/>
    <mergeCell ref="ENR16:ENR18"/>
    <mergeCell ref="ENS16:ENS18"/>
    <mergeCell ref="ENT16:ENT18"/>
    <mergeCell ref="ENU16:ENU18"/>
    <mergeCell ref="ENW16:ENW18"/>
    <mergeCell ref="ENX16:ENX18"/>
    <mergeCell ref="ENY16:ENY18"/>
    <mergeCell ref="ENZ16:ENZ18"/>
    <mergeCell ref="EMG16:EMG18"/>
    <mergeCell ref="EMU16:EMU18"/>
    <mergeCell ref="EMV16:EMV18"/>
    <mergeCell ref="EMW16:EMW18"/>
    <mergeCell ref="EMX16:EMX18"/>
    <mergeCell ref="EMZ16:EMZ18"/>
    <mergeCell ref="ENA16:ENA18"/>
    <mergeCell ref="ENB16:ENB18"/>
    <mergeCell ref="ENC16:ENC18"/>
    <mergeCell ref="ESL16:ESL18"/>
    <mergeCell ref="ESZ16:ESZ18"/>
    <mergeCell ref="ETA16:ETA18"/>
    <mergeCell ref="ETB16:ETB18"/>
    <mergeCell ref="ETC16:ETC18"/>
    <mergeCell ref="ETE16:ETE18"/>
    <mergeCell ref="ETF16:ETF18"/>
    <mergeCell ref="ETG16:ETG18"/>
    <mergeCell ref="ETH16:ETH18"/>
    <mergeCell ref="ERO16:ERO18"/>
    <mergeCell ref="ESC16:ESC18"/>
    <mergeCell ref="ESD16:ESD18"/>
    <mergeCell ref="ESE16:ESE18"/>
    <mergeCell ref="ESF16:ESF18"/>
    <mergeCell ref="ESH16:ESH18"/>
    <mergeCell ref="ESI16:ESI18"/>
    <mergeCell ref="ESJ16:ESJ18"/>
    <mergeCell ref="ESK16:ESK18"/>
    <mergeCell ref="EQR16:EQR18"/>
    <mergeCell ref="ERF16:ERF18"/>
    <mergeCell ref="ERG16:ERG18"/>
    <mergeCell ref="ERH16:ERH18"/>
    <mergeCell ref="ERI16:ERI18"/>
    <mergeCell ref="ERK16:ERK18"/>
    <mergeCell ref="ERL16:ERL18"/>
    <mergeCell ref="ERM16:ERM18"/>
    <mergeCell ref="ERN16:ERN18"/>
    <mergeCell ref="EPU16:EPU18"/>
    <mergeCell ref="EQI16:EQI18"/>
    <mergeCell ref="EQJ16:EQJ18"/>
    <mergeCell ref="EQK16:EQK18"/>
    <mergeCell ref="EQL16:EQL18"/>
    <mergeCell ref="EQN16:EQN18"/>
    <mergeCell ref="EQO16:EQO18"/>
    <mergeCell ref="EQP16:EQP18"/>
    <mergeCell ref="EQQ16:EQQ18"/>
    <mergeCell ref="EVZ16:EVZ18"/>
    <mergeCell ref="EWN16:EWN18"/>
    <mergeCell ref="EWO16:EWO18"/>
    <mergeCell ref="EWP16:EWP18"/>
    <mergeCell ref="EWQ16:EWQ18"/>
    <mergeCell ref="EWS16:EWS18"/>
    <mergeCell ref="EWT16:EWT18"/>
    <mergeCell ref="EWU16:EWU18"/>
    <mergeCell ref="EWV16:EWV18"/>
    <mergeCell ref="EVC16:EVC18"/>
    <mergeCell ref="EVQ16:EVQ18"/>
    <mergeCell ref="EVR16:EVR18"/>
    <mergeCell ref="EVS16:EVS18"/>
    <mergeCell ref="EVT16:EVT18"/>
    <mergeCell ref="EVV16:EVV18"/>
    <mergeCell ref="EVW16:EVW18"/>
    <mergeCell ref="EVX16:EVX18"/>
    <mergeCell ref="EVY16:EVY18"/>
    <mergeCell ref="EUF16:EUF18"/>
    <mergeCell ref="EUT16:EUT18"/>
    <mergeCell ref="EUU16:EUU18"/>
    <mergeCell ref="EUV16:EUV18"/>
    <mergeCell ref="EUW16:EUW18"/>
    <mergeCell ref="EUY16:EUY18"/>
    <mergeCell ref="EUZ16:EUZ18"/>
    <mergeCell ref="EVA16:EVA18"/>
    <mergeCell ref="EVB16:EVB18"/>
    <mergeCell ref="ETI16:ETI18"/>
    <mergeCell ref="ETW16:ETW18"/>
    <mergeCell ref="ETX16:ETX18"/>
    <mergeCell ref="ETY16:ETY18"/>
    <mergeCell ref="ETZ16:ETZ18"/>
    <mergeCell ref="EUB16:EUB18"/>
    <mergeCell ref="EUC16:EUC18"/>
    <mergeCell ref="EUD16:EUD18"/>
    <mergeCell ref="EUE16:EUE18"/>
    <mergeCell ref="EZN16:EZN18"/>
    <mergeCell ref="FAB16:FAB18"/>
    <mergeCell ref="FAC16:FAC18"/>
    <mergeCell ref="FAD16:FAD18"/>
    <mergeCell ref="FAE16:FAE18"/>
    <mergeCell ref="FAG16:FAG18"/>
    <mergeCell ref="FAH16:FAH18"/>
    <mergeCell ref="FAI16:FAI18"/>
    <mergeCell ref="FAJ16:FAJ18"/>
    <mergeCell ref="EYQ16:EYQ18"/>
    <mergeCell ref="EZE16:EZE18"/>
    <mergeCell ref="EZF16:EZF18"/>
    <mergeCell ref="EZG16:EZG18"/>
    <mergeCell ref="EZH16:EZH18"/>
    <mergeCell ref="EZJ16:EZJ18"/>
    <mergeCell ref="EZK16:EZK18"/>
    <mergeCell ref="EZL16:EZL18"/>
    <mergeCell ref="EZM16:EZM18"/>
    <mergeCell ref="EXT16:EXT18"/>
    <mergeCell ref="EYH16:EYH18"/>
    <mergeCell ref="EYI16:EYI18"/>
    <mergeCell ref="EYJ16:EYJ18"/>
    <mergeCell ref="EYK16:EYK18"/>
    <mergeCell ref="EYM16:EYM18"/>
    <mergeCell ref="EYN16:EYN18"/>
    <mergeCell ref="EYO16:EYO18"/>
    <mergeCell ref="EYP16:EYP18"/>
    <mergeCell ref="EWW16:EWW18"/>
    <mergeCell ref="EXK16:EXK18"/>
    <mergeCell ref="EXL16:EXL18"/>
    <mergeCell ref="EXM16:EXM18"/>
    <mergeCell ref="EXN16:EXN18"/>
    <mergeCell ref="EXP16:EXP18"/>
    <mergeCell ref="EXQ16:EXQ18"/>
    <mergeCell ref="EXR16:EXR18"/>
    <mergeCell ref="EXS16:EXS18"/>
    <mergeCell ref="FDB16:FDB18"/>
    <mergeCell ref="FDP16:FDP18"/>
    <mergeCell ref="FDQ16:FDQ18"/>
    <mergeCell ref="FDR16:FDR18"/>
    <mergeCell ref="FDS16:FDS18"/>
    <mergeCell ref="FDU16:FDU18"/>
    <mergeCell ref="FDV16:FDV18"/>
    <mergeCell ref="FDW16:FDW18"/>
    <mergeCell ref="FDX16:FDX18"/>
    <mergeCell ref="FCE16:FCE18"/>
    <mergeCell ref="FCS16:FCS18"/>
    <mergeCell ref="FCT16:FCT18"/>
    <mergeCell ref="FCU16:FCU18"/>
    <mergeCell ref="FCV16:FCV18"/>
    <mergeCell ref="FCX16:FCX18"/>
    <mergeCell ref="FCY16:FCY18"/>
    <mergeCell ref="FCZ16:FCZ18"/>
    <mergeCell ref="FDA16:FDA18"/>
    <mergeCell ref="FBH16:FBH18"/>
    <mergeCell ref="FBV16:FBV18"/>
    <mergeCell ref="FBW16:FBW18"/>
    <mergeCell ref="FBX16:FBX18"/>
    <mergeCell ref="FBY16:FBY18"/>
    <mergeCell ref="FCA16:FCA18"/>
    <mergeCell ref="FCB16:FCB18"/>
    <mergeCell ref="FCC16:FCC18"/>
    <mergeCell ref="FCD16:FCD18"/>
    <mergeCell ref="FAK16:FAK18"/>
    <mergeCell ref="FAY16:FAY18"/>
    <mergeCell ref="FAZ16:FAZ18"/>
    <mergeCell ref="FBA16:FBA18"/>
    <mergeCell ref="FBB16:FBB18"/>
    <mergeCell ref="FBD16:FBD18"/>
    <mergeCell ref="FBE16:FBE18"/>
    <mergeCell ref="FBF16:FBF18"/>
    <mergeCell ref="FBG16:FBG18"/>
    <mergeCell ref="FGP16:FGP18"/>
    <mergeCell ref="FHD16:FHD18"/>
    <mergeCell ref="FHE16:FHE18"/>
    <mergeCell ref="FHF16:FHF18"/>
    <mergeCell ref="FHG16:FHG18"/>
    <mergeCell ref="FHI16:FHI18"/>
    <mergeCell ref="FHJ16:FHJ18"/>
    <mergeCell ref="FHK16:FHK18"/>
    <mergeCell ref="FHL16:FHL18"/>
    <mergeCell ref="FFS16:FFS18"/>
    <mergeCell ref="FGG16:FGG18"/>
    <mergeCell ref="FGH16:FGH18"/>
    <mergeCell ref="FGI16:FGI18"/>
    <mergeCell ref="FGJ16:FGJ18"/>
    <mergeCell ref="FGL16:FGL18"/>
    <mergeCell ref="FGM16:FGM18"/>
    <mergeCell ref="FGN16:FGN18"/>
    <mergeCell ref="FGO16:FGO18"/>
    <mergeCell ref="FEV16:FEV18"/>
    <mergeCell ref="FFJ16:FFJ18"/>
    <mergeCell ref="FFK16:FFK18"/>
    <mergeCell ref="FFL16:FFL18"/>
    <mergeCell ref="FFM16:FFM18"/>
    <mergeCell ref="FFO16:FFO18"/>
    <mergeCell ref="FFP16:FFP18"/>
    <mergeCell ref="FFQ16:FFQ18"/>
    <mergeCell ref="FFR16:FFR18"/>
    <mergeCell ref="FDY16:FDY18"/>
    <mergeCell ref="FEM16:FEM18"/>
    <mergeCell ref="FEN16:FEN18"/>
    <mergeCell ref="FEO16:FEO18"/>
    <mergeCell ref="FEP16:FEP18"/>
    <mergeCell ref="FER16:FER18"/>
    <mergeCell ref="FES16:FES18"/>
    <mergeCell ref="FET16:FET18"/>
    <mergeCell ref="FEU16:FEU18"/>
    <mergeCell ref="FKD16:FKD18"/>
    <mergeCell ref="FKR16:FKR18"/>
    <mergeCell ref="FKS16:FKS18"/>
    <mergeCell ref="FKT16:FKT18"/>
    <mergeCell ref="FKU16:FKU18"/>
    <mergeCell ref="FKW16:FKW18"/>
    <mergeCell ref="FKX16:FKX18"/>
    <mergeCell ref="FKY16:FKY18"/>
    <mergeCell ref="FKZ16:FKZ18"/>
    <mergeCell ref="FJG16:FJG18"/>
    <mergeCell ref="FJU16:FJU18"/>
    <mergeCell ref="FJV16:FJV18"/>
    <mergeCell ref="FJW16:FJW18"/>
    <mergeCell ref="FJX16:FJX18"/>
    <mergeCell ref="FJZ16:FJZ18"/>
    <mergeCell ref="FKA16:FKA18"/>
    <mergeCell ref="FKB16:FKB18"/>
    <mergeCell ref="FKC16:FKC18"/>
    <mergeCell ref="FIJ16:FIJ18"/>
    <mergeCell ref="FIX16:FIX18"/>
    <mergeCell ref="FIY16:FIY18"/>
    <mergeCell ref="FIZ16:FIZ18"/>
    <mergeCell ref="FJA16:FJA18"/>
    <mergeCell ref="FJC16:FJC18"/>
    <mergeCell ref="FJD16:FJD18"/>
    <mergeCell ref="FJE16:FJE18"/>
    <mergeCell ref="FJF16:FJF18"/>
    <mergeCell ref="FHM16:FHM18"/>
    <mergeCell ref="FIA16:FIA18"/>
    <mergeCell ref="FIB16:FIB18"/>
    <mergeCell ref="FIC16:FIC18"/>
    <mergeCell ref="FID16:FID18"/>
    <mergeCell ref="FIF16:FIF18"/>
    <mergeCell ref="FIG16:FIG18"/>
    <mergeCell ref="FIH16:FIH18"/>
    <mergeCell ref="FII16:FII18"/>
    <mergeCell ref="FNR16:FNR18"/>
    <mergeCell ref="FOF16:FOF18"/>
    <mergeCell ref="FOG16:FOG18"/>
    <mergeCell ref="FOH16:FOH18"/>
    <mergeCell ref="FOI16:FOI18"/>
    <mergeCell ref="FOK16:FOK18"/>
    <mergeCell ref="FOL16:FOL18"/>
    <mergeCell ref="FOM16:FOM18"/>
    <mergeCell ref="FON16:FON18"/>
    <mergeCell ref="FMU16:FMU18"/>
    <mergeCell ref="FNI16:FNI18"/>
    <mergeCell ref="FNJ16:FNJ18"/>
    <mergeCell ref="FNK16:FNK18"/>
    <mergeCell ref="FNL16:FNL18"/>
    <mergeCell ref="FNN16:FNN18"/>
    <mergeCell ref="FNO16:FNO18"/>
    <mergeCell ref="FNP16:FNP18"/>
    <mergeCell ref="FNQ16:FNQ18"/>
    <mergeCell ref="FLX16:FLX18"/>
    <mergeCell ref="FML16:FML18"/>
    <mergeCell ref="FMM16:FMM18"/>
    <mergeCell ref="FMN16:FMN18"/>
    <mergeCell ref="FMO16:FMO18"/>
    <mergeCell ref="FMQ16:FMQ18"/>
    <mergeCell ref="FMR16:FMR18"/>
    <mergeCell ref="FMS16:FMS18"/>
    <mergeCell ref="FMT16:FMT18"/>
    <mergeCell ref="FLA16:FLA18"/>
    <mergeCell ref="FLO16:FLO18"/>
    <mergeCell ref="FLP16:FLP18"/>
    <mergeCell ref="FLQ16:FLQ18"/>
    <mergeCell ref="FLR16:FLR18"/>
    <mergeCell ref="FLT16:FLT18"/>
    <mergeCell ref="FLU16:FLU18"/>
    <mergeCell ref="FLV16:FLV18"/>
    <mergeCell ref="FLW16:FLW18"/>
    <mergeCell ref="FRF16:FRF18"/>
    <mergeCell ref="FRT16:FRT18"/>
    <mergeCell ref="FRU16:FRU18"/>
    <mergeCell ref="FRV16:FRV18"/>
    <mergeCell ref="FRW16:FRW18"/>
    <mergeCell ref="FRY16:FRY18"/>
    <mergeCell ref="FRZ16:FRZ18"/>
    <mergeCell ref="FSA16:FSA18"/>
    <mergeCell ref="FSB16:FSB18"/>
    <mergeCell ref="FQI16:FQI18"/>
    <mergeCell ref="FQW16:FQW18"/>
    <mergeCell ref="FQX16:FQX18"/>
    <mergeCell ref="FQY16:FQY18"/>
    <mergeCell ref="FQZ16:FQZ18"/>
    <mergeCell ref="FRB16:FRB18"/>
    <mergeCell ref="FRC16:FRC18"/>
    <mergeCell ref="FRD16:FRD18"/>
    <mergeCell ref="FRE16:FRE18"/>
    <mergeCell ref="FPL16:FPL18"/>
    <mergeCell ref="FPZ16:FPZ18"/>
    <mergeCell ref="FQA16:FQA18"/>
    <mergeCell ref="FQB16:FQB18"/>
    <mergeCell ref="FQC16:FQC18"/>
    <mergeCell ref="FQE16:FQE18"/>
    <mergeCell ref="FQF16:FQF18"/>
    <mergeCell ref="FQG16:FQG18"/>
    <mergeCell ref="FQH16:FQH18"/>
    <mergeCell ref="FOO16:FOO18"/>
    <mergeCell ref="FPC16:FPC18"/>
    <mergeCell ref="FPD16:FPD18"/>
    <mergeCell ref="FPE16:FPE18"/>
    <mergeCell ref="FPF16:FPF18"/>
    <mergeCell ref="FPH16:FPH18"/>
    <mergeCell ref="FPI16:FPI18"/>
    <mergeCell ref="FPJ16:FPJ18"/>
    <mergeCell ref="FPK16:FPK18"/>
    <mergeCell ref="FUT16:FUT18"/>
    <mergeCell ref="FVH16:FVH18"/>
    <mergeCell ref="FVI16:FVI18"/>
    <mergeCell ref="FVJ16:FVJ18"/>
    <mergeCell ref="FVK16:FVK18"/>
    <mergeCell ref="FVM16:FVM18"/>
    <mergeCell ref="FVN16:FVN18"/>
    <mergeCell ref="FVO16:FVO18"/>
    <mergeCell ref="FVP16:FVP18"/>
    <mergeCell ref="FTW16:FTW18"/>
    <mergeCell ref="FUK16:FUK18"/>
    <mergeCell ref="FUL16:FUL18"/>
    <mergeCell ref="FUM16:FUM18"/>
    <mergeCell ref="FUN16:FUN18"/>
    <mergeCell ref="FUP16:FUP18"/>
    <mergeCell ref="FUQ16:FUQ18"/>
    <mergeCell ref="FUR16:FUR18"/>
    <mergeCell ref="FUS16:FUS18"/>
    <mergeCell ref="FSZ16:FSZ18"/>
    <mergeCell ref="FTN16:FTN18"/>
    <mergeCell ref="FTO16:FTO18"/>
    <mergeCell ref="FTP16:FTP18"/>
    <mergeCell ref="FTQ16:FTQ18"/>
    <mergeCell ref="FTS16:FTS18"/>
    <mergeCell ref="FTT16:FTT18"/>
    <mergeCell ref="FTU16:FTU18"/>
    <mergeCell ref="FTV16:FTV18"/>
    <mergeCell ref="FSC16:FSC18"/>
    <mergeCell ref="FSQ16:FSQ18"/>
    <mergeCell ref="FSR16:FSR18"/>
    <mergeCell ref="FSS16:FSS18"/>
    <mergeCell ref="FST16:FST18"/>
    <mergeCell ref="FSV16:FSV18"/>
    <mergeCell ref="FSW16:FSW18"/>
    <mergeCell ref="FSX16:FSX18"/>
    <mergeCell ref="FSY16:FSY18"/>
    <mergeCell ref="FYH16:FYH18"/>
    <mergeCell ref="FYV16:FYV18"/>
    <mergeCell ref="FYW16:FYW18"/>
    <mergeCell ref="FYX16:FYX18"/>
    <mergeCell ref="FYY16:FYY18"/>
    <mergeCell ref="FZA16:FZA18"/>
    <mergeCell ref="FZB16:FZB18"/>
    <mergeCell ref="FZC16:FZC18"/>
    <mergeCell ref="FZD16:FZD18"/>
    <mergeCell ref="FXK16:FXK18"/>
    <mergeCell ref="FXY16:FXY18"/>
    <mergeCell ref="FXZ16:FXZ18"/>
    <mergeCell ref="FYA16:FYA18"/>
    <mergeCell ref="FYB16:FYB18"/>
    <mergeCell ref="FYD16:FYD18"/>
    <mergeCell ref="FYE16:FYE18"/>
    <mergeCell ref="FYF16:FYF18"/>
    <mergeCell ref="FYG16:FYG18"/>
    <mergeCell ref="FWN16:FWN18"/>
    <mergeCell ref="FXB16:FXB18"/>
    <mergeCell ref="FXC16:FXC18"/>
    <mergeCell ref="FXD16:FXD18"/>
    <mergeCell ref="FXE16:FXE18"/>
    <mergeCell ref="FXG16:FXG18"/>
    <mergeCell ref="FXH16:FXH18"/>
    <mergeCell ref="FXI16:FXI18"/>
    <mergeCell ref="FXJ16:FXJ18"/>
    <mergeCell ref="FVQ16:FVQ18"/>
    <mergeCell ref="FWE16:FWE18"/>
    <mergeCell ref="FWF16:FWF18"/>
    <mergeCell ref="FWG16:FWG18"/>
    <mergeCell ref="FWH16:FWH18"/>
    <mergeCell ref="FWJ16:FWJ18"/>
    <mergeCell ref="FWK16:FWK18"/>
    <mergeCell ref="FWL16:FWL18"/>
    <mergeCell ref="FWM16:FWM18"/>
    <mergeCell ref="GBV16:GBV18"/>
    <mergeCell ref="GCJ16:GCJ18"/>
    <mergeCell ref="GCK16:GCK18"/>
    <mergeCell ref="GCL16:GCL18"/>
    <mergeCell ref="GCM16:GCM18"/>
    <mergeCell ref="GCO16:GCO18"/>
    <mergeCell ref="GCP16:GCP18"/>
    <mergeCell ref="GCQ16:GCQ18"/>
    <mergeCell ref="GCR16:GCR18"/>
    <mergeCell ref="GAY16:GAY18"/>
    <mergeCell ref="GBM16:GBM18"/>
    <mergeCell ref="GBN16:GBN18"/>
    <mergeCell ref="GBO16:GBO18"/>
    <mergeCell ref="GBP16:GBP18"/>
    <mergeCell ref="GBR16:GBR18"/>
    <mergeCell ref="GBS16:GBS18"/>
    <mergeCell ref="GBT16:GBT18"/>
    <mergeCell ref="GBU16:GBU18"/>
    <mergeCell ref="GAB16:GAB18"/>
    <mergeCell ref="GAP16:GAP18"/>
    <mergeCell ref="GAQ16:GAQ18"/>
    <mergeCell ref="GAR16:GAR18"/>
    <mergeCell ref="GAS16:GAS18"/>
    <mergeCell ref="GAU16:GAU18"/>
    <mergeCell ref="GAV16:GAV18"/>
    <mergeCell ref="GAW16:GAW18"/>
    <mergeCell ref="GAX16:GAX18"/>
    <mergeCell ref="FZE16:FZE18"/>
    <mergeCell ref="FZS16:FZS18"/>
    <mergeCell ref="FZT16:FZT18"/>
    <mergeCell ref="FZU16:FZU18"/>
    <mergeCell ref="FZV16:FZV18"/>
    <mergeCell ref="FZX16:FZX18"/>
    <mergeCell ref="FZY16:FZY18"/>
    <mergeCell ref="FZZ16:FZZ18"/>
    <mergeCell ref="GAA16:GAA18"/>
    <mergeCell ref="GFJ16:GFJ18"/>
    <mergeCell ref="GFX16:GFX18"/>
    <mergeCell ref="GFY16:GFY18"/>
    <mergeCell ref="GFZ16:GFZ18"/>
    <mergeCell ref="GGA16:GGA18"/>
    <mergeCell ref="GGC16:GGC18"/>
    <mergeCell ref="GGD16:GGD18"/>
    <mergeCell ref="GGE16:GGE18"/>
    <mergeCell ref="GGF16:GGF18"/>
    <mergeCell ref="GEM16:GEM18"/>
    <mergeCell ref="GFA16:GFA18"/>
    <mergeCell ref="GFB16:GFB18"/>
    <mergeCell ref="GFC16:GFC18"/>
    <mergeCell ref="GFD16:GFD18"/>
    <mergeCell ref="GFF16:GFF18"/>
    <mergeCell ref="GFG16:GFG18"/>
    <mergeCell ref="GFH16:GFH18"/>
    <mergeCell ref="GFI16:GFI18"/>
    <mergeCell ref="GDP16:GDP18"/>
    <mergeCell ref="GED16:GED18"/>
    <mergeCell ref="GEE16:GEE18"/>
    <mergeCell ref="GEF16:GEF18"/>
    <mergeCell ref="GEG16:GEG18"/>
    <mergeCell ref="GEI16:GEI18"/>
    <mergeCell ref="GEJ16:GEJ18"/>
    <mergeCell ref="GEK16:GEK18"/>
    <mergeCell ref="GEL16:GEL18"/>
    <mergeCell ref="GCS16:GCS18"/>
    <mergeCell ref="GDG16:GDG18"/>
    <mergeCell ref="GDH16:GDH18"/>
    <mergeCell ref="GDI16:GDI18"/>
    <mergeCell ref="GDJ16:GDJ18"/>
    <mergeCell ref="GDL16:GDL18"/>
    <mergeCell ref="GDM16:GDM18"/>
    <mergeCell ref="GDN16:GDN18"/>
    <mergeCell ref="GDO16:GDO18"/>
    <mergeCell ref="GIX16:GIX18"/>
    <mergeCell ref="GJL16:GJL18"/>
    <mergeCell ref="GJM16:GJM18"/>
    <mergeCell ref="GJN16:GJN18"/>
    <mergeCell ref="GJO16:GJO18"/>
    <mergeCell ref="GJQ16:GJQ18"/>
    <mergeCell ref="GJR16:GJR18"/>
    <mergeCell ref="GJS16:GJS18"/>
    <mergeCell ref="GJT16:GJT18"/>
    <mergeCell ref="GIA16:GIA18"/>
    <mergeCell ref="GIO16:GIO18"/>
    <mergeCell ref="GIP16:GIP18"/>
    <mergeCell ref="GIQ16:GIQ18"/>
    <mergeCell ref="GIR16:GIR18"/>
    <mergeCell ref="GIT16:GIT18"/>
    <mergeCell ref="GIU16:GIU18"/>
    <mergeCell ref="GIV16:GIV18"/>
    <mergeCell ref="GIW16:GIW18"/>
    <mergeCell ref="GHD16:GHD18"/>
    <mergeCell ref="GHR16:GHR18"/>
    <mergeCell ref="GHS16:GHS18"/>
    <mergeCell ref="GHT16:GHT18"/>
    <mergeCell ref="GHU16:GHU18"/>
    <mergeCell ref="GHW16:GHW18"/>
    <mergeCell ref="GHX16:GHX18"/>
    <mergeCell ref="GHY16:GHY18"/>
    <mergeCell ref="GHZ16:GHZ18"/>
    <mergeCell ref="GGG16:GGG18"/>
    <mergeCell ref="GGU16:GGU18"/>
    <mergeCell ref="GGV16:GGV18"/>
    <mergeCell ref="GGW16:GGW18"/>
    <mergeCell ref="GGX16:GGX18"/>
    <mergeCell ref="GGZ16:GGZ18"/>
    <mergeCell ref="GHA16:GHA18"/>
    <mergeCell ref="GHB16:GHB18"/>
    <mergeCell ref="GHC16:GHC18"/>
    <mergeCell ref="GML16:GML18"/>
    <mergeCell ref="GMZ16:GMZ18"/>
    <mergeCell ref="GNA16:GNA18"/>
    <mergeCell ref="GNB16:GNB18"/>
    <mergeCell ref="GNC16:GNC18"/>
    <mergeCell ref="GNE16:GNE18"/>
    <mergeCell ref="GNF16:GNF18"/>
    <mergeCell ref="GNG16:GNG18"/>
    <mergeCell ref="GNH16:GNH18"/>
    <mergeCell ref="GLO16:GLO18"/>
    <mergeCell ref="GMC16:GMC18"/>
    <mergeCell ref="GMD16:GMD18"/>
    <mergeCell ref="GME16:GME18"/>
    <mergeCell ref="GMF16:GMF18"/>
    <mergeCell ref="GMH16:GMH18"/>
    <mergeCell ref="GMI16:GMI18"/>
    <mergeCell ref="GMJ16:GMJ18"/>
    <mergeCell ref="GMK16:GMK18"/>
    <mergeCell ref="GKR16:GKR18"/>
    <mergeCell ref="GLF16:GLF18"/>
    <mergeCell ref="GLG16:GLG18"/>
    <mergeCell ref="GLH16:GLH18"/>
    <mergeCell ref="GLI16:GLI18"/>
    <mergeCell ref="GLK16:GLK18"/>
    <mergeCell ref="GLL16:GLL18"/>
    <mergeCell ref="GLM16:GLM18"/>
    <mergeCell ref="GLN16:GLN18"/>
    <mergeCell ref="GJU16:GJU18"/>
    <mergeCell ref="GKI16:GKI18"/>
    <mergeCell ref="GKJ16:GKJ18"/>
    <mergeCell ref="GKK16:GKK18"/>
    <mergeCell ref="GKL16:GKL18"/>
    <mergeCell ref="GKN16:GKN18"/>
    <mergeCell ref="GKO16:GKO18"/>
    <mergeCell ref="GKP16:GKP18"/>
    <mergeCell ref="GKQ16:GKQ18"/>
    <mergeCell ref="GPZ16:GPZ18"/>
    <mergeCell ref="GQN16:GQN18"/>
    <mergeCell ref="GQO16:GQO18"/>
    <mergeCell ref="GQP16:GQP18"/>
    <mergeCell ref="GQQ16:GQQ18"/>
    <mergeCell ref="GQS16:GQS18"/>
    <mergeCell ref="GQT16:GQT18"/>
    <mergeCell ref="GQU16:GQU18"/>
    <mergeCell ref="GQV16:GQV18"/>
    <mergeCell ref="GPC16:GPC18"/>
    <mergeCell ref="GPQ16:GPQ18"/>
    <mergeCell ref="GPR16:GPR18"/>
    <mergeCell ref="GPS16:GPS18"/>
    <mergeCell ref="GPT16:GPT18"/>
    <mergeCell ref="GPV16:GPV18"/>
    <mergeCell ref="GPW16:GPW18"/>
    <mergeCell ref="GPX16:GPX18"/>
    <mergeCell ref="GPY16:GPY18"/>
    <mergeCell ref="GOF16:GOF18"/>
    <mergeCell ref="GOT16:GOT18"/>
    <mergeCell ref="GOU16:GOU18"/>
    <mergeCell ref="GOV16:GOV18"/>
    <mergeCell ref="GOW16:GOW18"/>
    <mergeCell ref="GOY16:GOY18"/>
    <mergeCell ref="GOZ16:GOZ18"/>
    <mergeCell ref="GPA16:GPA18"/>
    <mergeCell ref="GPB16:GPB18"/>
    <mergeCell ref="GNI16:GNI18"/>
    <mergeCell ref="GNW16:GNW18"/>
    <mergeCell ref="GNX16:GNX18"/>
    <mergeCell ref="GNY16:GNY18"/>
    <mergeCell ref="GNZ16:GNZ18"/>
    <mergeCell ref="GOB16:GOB18"/>
    <mergeCell ref="GOC16:GOC18"/>
    <mergeCell ref="GOD16:GOD18"/>
    <mergeCell ref="GOE16:GOE18"/>
    <mergeCell ref="GTN16:GTN18"/>
    <mergeCell ref="GUB16:GUB18"/>
    <mergeCell ref="GUC16:GUC18"/>
    <mergeCell ref="GUD16:GUD18"/>
    <mergeCell ref="GUE16:GUE18"/>
    <mergeCell ref="GUG16:GUG18"/>
    <mergeCell ref="GUH16:GUH18"/>
    <mergeCell ref="GUI16:GUI18"/>
    <mergeCell ref="GUJ16:GUJ18"/>
    <mergeCell ref="GSQ16:GSQ18"/>
    <mergeCell ref="GTE16:GTE18"/>
    <mergeCell ref="GTF16:GTF18"/>
    <mergeCell ref="GTG16:GTG18"/>
    <mergeCell ref="GTH16:GTH18"/>
    <mergeCell ref="GTJ16:GTJ18"/>
    <mergeCell ref="GTK16:GTK18"/>
    <mergeCell ref="GTL16:GTL18"/>
    <mergeCell ref="GTM16:GTM18"/>
    <mergeCell ref="GRT16:GRT18"/>
    <mergeCell ref="GSH16:GSH18"/>
    <mergeCell ref="GSI16:GSI18"/>
    <mergeCell ref="GSJ16:GSJ18"/>
    <mergeCell ref="GSK16:GSK18"/>
    <mergeCell ref="GSM16:GSM18"/>
    <mergeCell ref="GSN16:GSN18"/>
    <mergeCell ref="GSO16:GSO18"/>
    <mergeCell ref="GSP16:GSP18"/>
    <mergeCell ref="GQW16:GQW18"/>
    <mergeCell ref="GRK16:GRK18"/>
    <mergeCell ref="GRL16:GRL18"/>
    <mergeCell ref="GRM16:GRM18"/>
    <mergeCell ref="GRN16:GRN18"/>
    <mergeCell ref="GRP16:GRP18"/>
    <mergeCell ref="GRQ16:GRQ18"/>
    <mergeCell ref="GRR16:GRR18"/>
    <mergeCell ref="GRS16:GRS18"/>
    <mergeCell ref="GXB16:GXB18"/>
    <mergeCell ref="GXP16:GXP18"/>
    <mergeCell ref="GXQ16:GXQ18"/>
    <mergeCell ref="GXR16:GXR18"/>
    <mergeCell ref="GXS16:GXS18"/>
    <mergeCell ref="GXU16:GXU18"/>
    <mergeCell ref="GXV16:GXV18"/>
    <mergeCell ref="GXW16:GXW18"/>
    <mergeCell ref="GXX16:GXX18"/>
    <mergeCell ref="GWE16:GWE18"/>
    <mergeCell ref="GWS16:GWS18"/>
    <mergeCell ref="GWT16:GWT18"/>
    <mergeCell ref="GWU16:GWU18"/>
    <mergeCell ref="GWV16:GWV18"/>
    <mergeCell ref="GWX16:GWX18"/>
    <mergeCell ref="GWY16:GWY18"/>
    <mergeCell ref="GWZ16:GWZ18"/>
    <mergeCell ref="GXA16:GXA18"/>
    <mergeCell ref="GVH16:GVH18"/>
    <mergeCell ref="GVV16:GVV18"/>
    <mergeCell ref="GVW16:GVW18"/>
    <mergeCell ref="GVX16:GVX18"/>
    <mergeCell ref="GVY16:GVY18"/>
    <mergeCell ref="GWA16:GWA18"/>
    <mergeCell ref="GWB16:GWB18"/>
    <mergeCell ref="GWC16:GWC18"/>
    <mergeCell ref="GWD16:GWD18"/>
    <mergeCell ref="GUK16:GUK18"/>
    <mergeCell ref="GUY16:GUY18"/>
    <mergeCell ref="GUZ16:GUZ18"/>
    <mergeCell ref="GVA16:GVA18"/>
    <mergeCell ref="GVB16:GVB18"/>
    <mergeCell ref="GVD16:GVD18"/>
    <mergeCell ref="GVE16:GVE18"/>
    <mergeCell ref="GVF16:GVF18"/>
    <mergeCell ref="GVG16:GVG18"/>
    <mergeCell ref="HAP16:HAP18"/>
    <mergeCell ref="HBD16:HBD18"/>
    <mergeCell ref="HBE16:HBE18"/>
    <mergeCell ref="HBF16:HBF18"/>
    <mergeCell ref="HBG16:HBG18"/>
    <mergeCell ref="HBI16:HBI18"/>
    <mergeCell ref="HBJ16:HBJ18"/>
    <mergeCell ref="HBK16:HBK18"/>
    <mergeCell ref="HBL16:HBL18"/>
    <mergeCell ref="GZS16:GZS18"/>
    <mergeCell ref="HAG16:HAG18"/>
    <mergeCell ref="HAH16:HAH18"/>
    <mergeCell ref="HAI16:HAI18"/>
    <mergeCell ref="HAJ16:HAJ18"/>
    <mergeCell ref="HAL16:HAL18"/>
    <mergeCell ref="HAM16:HAM18"/>
    <mergeCell ref="HAN16:HAN18"/>
    <mergeCell ref="HAO16:HAO18"/>
    <mergeCell ref="GYV16:GYV18"/>
    <mergeCell ref="GZJ16:GZJ18"/>
    <mergeCell ref="GZK16:GZK18"/>
    <mergeCell ref="GZL16:GZL18"/>
    <mergeCell ref="GZM16:GZM18"/>
    <mergeCell ref="GZO16:GZO18"/>
    <mergeCell ref="GZP16:GZP18"/>
    <mergeCell ref="GZQ16:GZQ18"/>
    <mergeCell ref="GZR16:GZR18"/>
    <mergeCell ref="GXY16:GXY18"/>
    <mergeCell ref="GYM16:GYM18"/>
    <mergeCell ref="GYN16:GYN18"/>
    <mergeCell ref="GYO16:GYO18"/>
    <mergeCell ref="GYP16:GYP18"/>
    <mergeCell ref="GYR16:GYR18"/>
    <mergeCell ref="GYS16:GYS18"/>
    <mergeCell ref="GYT16:GYT18"/>
    <mergeCell ref="GYU16:GYU18"/>
    <mergeCell ref="HED16:HED18"/>
    <mergeCell ref="HER16:HER18"/>
    <mergeCell ref="HES16:HES18"/>
    <mergeCell ref="HET16:HET18"/>
    <mergeCell ref="HEU16:HEU18"/>
    <mergeCell ref="HEW16:HEW18"/>
    <mergeCell ref="HEX16:HEX18"/>
    <mergeCell ref="HEY16:HEY18"/>
    <mergeCell ref="HEZ16:HEZ18"/>
    <mergeCell ref="HDG16:HDG18"/>
    <mergeCell ref="HDU16:HDU18"/>
    <mergeCell ref="HDV16:HDV18"/>
    <mergeCell ref="HDW16:HDW18"/>
    <mergeCell ref="HDX16:HDX18"/>
    <mergeCell ref="HDZ16:HDZ18"/>
    <mergeCell ref="HEA16:HEA18"/>
    <mergeCell ref="HEB16:HEB18"/>
    <mergeCell ref="HEC16:HEC18"/>
    <mergeCell ref="HCJ16:HCJ18"/>
    <mergeCell ref="HCX16:HCX18"/>
    <mergeCell ref="HCY16:HCY18"/>
    <mergeCell ref="HCZ16:HCZ18"/>
    <mergeCell ref="HDA16:HDA18"/>
    <mergeCell ref="HDC16:HDC18"/>
    <mergeCell ref="HDD16:HDD18"/>
    <mergeCell ref="HDE16:HDE18"/>
    <mergeCell ref="HDF16:HDF18"/>
    <mergeCell ref="HBM16:HBM18"/>
    <mergeCell ref="HCA16:HCA18"/>
    <mergeCell ref="HCB16:HCB18"/>
    <mergeCell ref="HCC16:HCC18"/>
    <mergeCell ref="HCD16:HCD18"/>
    <mergeCell ref="HCF16:HCF18"/>
    <mergeCell ref="HCG16:HCG18"/>
    <mergeCell ref="HCH16:HCH18"/>
    <mergeCell ref="HCI16:HCI18"/>
    <mergeCell ref="HHR16:HHR18"/>
    <mergeCell ref="HIF16:HIF18"/>
    <mergeCell ref="HIG16:HIG18"/>
    <mergeCell ref="HIH16:HIH18"/>
    <mergeCell ref="HII16:HII18"/>
    <mergeCell ref="HIK16:HIK18"/>
    <mergeCell ref="HIL16:HIL18"/>
    <mergeCell ref="HIM16:HIM18"/>
    <mergeCell ref="HIN16:HIN18"/>
    <mergeCell ref="HGU16:HGU18"/>
    <mergeCell ref="HHI16:HHI18"/>
    <mergeCell ref="HHJ16:HHJ18"/>
    <mergeCell ref="HHK16:HHK18"/>
    <mergeCell ref="HHL16:HHL18"/>
    <mergeCell ref="HHN16:HHN18"/>
    <mergeCell ref="HHO16:HHO18"/>
    <mergeCell ref="HHP16:HHP18"/>
    <mergeCell ref="HHQ16:HHQ18"/>
    <mergeCell ref="HFX16:HFX18"/>
    <mergeCell ref="HGL16:HGL18"/>
    <mergeCell ref="HGM16:HGM18"/>
    <mergeCell ref="HGN16:HGN18"/>
    <mergeCell ref="HGO16:HGO18"/>
    <mergeCell ref="HGQ16:HGQ18"/>
    <mergeCell ref="HGR16:HGR18"/>
    <mergeCell ref="HGS16:HGS18"/>
    <mergeCell ref="HGT16:HGT18"/>
    <mergeCell ref="HFA16:HFA18"/>
    <mergeCell ref="HFO16:HFO18"/>
    <mergeCell ref="HFP16:HFP18"/>
    <mergeCell ref="HFQ16:HFQ18"/>
    <mergeCell ref="HFR16:HFR18"/>
    <mergeCell ref="HFT16:HFT18"/>
    <mergeCell ref="HFU16:HFU18"/>
    <mergeCell ref="HFV16:HFV18"/>
    <mergeCell ref="HFW16:HFW18"/>
    <mergeCell ref="HLF16:HLF18"/>
    <mergeCell ref="HLT16:HLT18"/>
    <mergeCell ref="HLU16:HLU18"/>
    <mergeCell ref="HLV16:HLV18"/>
    <mergeCell ref="HLW16:HLW18"/>
    <mergeCell ref="HLY16:HLY18"/>
    <mergeCell ref="HLZ16:HLZ18"/>
    <mergeCell ref="HMA16:HMA18"/>
    <mergeCell ref="HMB16:HMB18"/>
    <mergeCell ref="HKI16:HKI18"/>
    <mergeCell ref="HKW16:HKW18"/>
    <mergeCell ref="HKX16:HKX18"/>
    <mergeCell ref="HKY16:HKY18"/>
    <mergeCell ref="HKZ16:HKZ18"/>
    <mergeCell ref="HLB16:HLB18"/>
    <mergeCell ref="HLC16:HLC18"/>
    <mergeCell ref="HLD16:HLD18"/>
    <mergeCell ref="HLE16:HLE18"/>
    <mergeCell ref="HJL16:HJL18"/>
    <mergeCell ref="HJZ16:HJZ18"/>
    <mergeCell ref="HKA16:HKA18"/>
    <mergeCell ref="HKB16:HKB18"/>
    <mergeCell ref="HKC16:HKC18"/>
    <mergeCell ref="HKE16:HKE18"/>
    <mergeCell ref="HKF16:HKF18"/>
    <mergeCell ref="HKG16:HKG18"/>
    <mergeCell ref="HKH16:HKH18"/>
    <mergeCell ref="HIO16:HIO18"/>
    <mergeCell ref="HJC16:HJC18"/>
    <mergeCell ref="HJD16:HJD18"/>
    <mergeCell ref="HJE16:HJE18"/>
    <mergeCell ref="HJF16:HJF18"/>
    <mergeCell ref="HJH16:HJH18"/>
    <mergeCell ref="HJI16:HJI18"/>
    <mergeCell ref="HJJ16:HJJ18"/>
    <mergeCell ref="HJK16:HJK18"/>
    <mergeCell ref="HOT16:HOT18"/>
    <mergeCell ref="HPH16:HPH18"/>
    <mergeCell ref="HPI16:HPI18"/>
    <mergeCell ref="HPJ16:HPJ18"/>
    <mergeCell ref="HPK16:HPK18"/>
    <mergeCell ref="HPM16:HPM18"/>
    <mergeCell ref="HPN16:HPN18"/>
    <mergeCell ref="HPO16:HPO18"/>
    <mergeCell ref="HPP16:HPP18"/>
    <mergeCell ref="HNW16:HNW18"/>
    <mergeCell ref="HOK16:HOK18"/>
    <mergeCell ref="HOL16:HOL18"/>
    <mergeCell ref="HOM16:HOM18"/>
    <mergeCell ref="HON16:HON18"/>
    <mergeCell ref="HOP16:HOP18"/>
    <mergeCell ref="HOQ16:HOQ18"/>
    <mergeCell ref="HOR16:HOR18"/>
    <mergeCell ref="HOS16:HOS18"/>
    <mergeCell ref="HMZ16:HMZ18"/>
    <mergeCell ref="HNN16:HNN18"/>
    <mergeCell ref="HNO16:HNO18"/>
    <mergeCell ref="HNP16:HNP18"/>
    <mergeCell ref="HNQ16:HNQ18"/>
    <mergeCell ref="HNS16:HNS18"/>
    <mergeCell ref="HNT16:HNT18"/>
    <mergeCell ref="HNU16:HNU18"/>
    <mergeCell ref="HNV16:HNV18"/>
    <mergeCell ref="HMC16:HMC18"/>
    <mergeCell ref="HMQ16:HMQ18"/>
    <mergeCell ref="HMR16:HMR18"/>
    <mergeCell ref="HMS16:HMS18"/>
    <mergeCell ref="HMT16:HMT18"/>
    <mergeCell ref="HMV16:HMV18"/>
    <mergeCell ref="HMW16:HMW18"/>
    <mergeCell ref="HMX16:HMX18"/>
    <mergeCell ref="HMY16:HMY18"/>
    <mergeCell ref="HSH16:HSH18"/>
    <mergeCell ref="HSV16:HSV18"/>
    <mergeCell ref="HSW16:HSW18"/>
    <mergeCell ref="HSX16:HSX18"/>
    <mergeCell ref="HSY16:HSY18"/>
    <mergeCell ref="HTA16:HTA18"/>
    <mergeCell ref="HTB16:HTB18"/>
    <mergeCell ref="HTC16:HTC18"/>
    <mergeCell ref="HTD16:HTD18"/>
    <mergeCell ref="HRK16:HRK18"/>
    <mergeCell ref="HRY16:HRY18"/>
    <mergeCell ref="HRZ16:HRZ18"/>
    <mergeCell ref="HSA16:HSA18"/>
    <mergeCell ref="HSB16:HSB18"/>
    <mergeCell ref="HSD16:HSD18"/>
    <mergeCell ref="HSE16:HSE18"/>
    <mergeCell ref="HSF16:HSF18"/>
    <mergeCell ref="HSG16:HSG18"/>
    <mergeCell ref="HQN16:HQN18"/>
    <mergeCell ref="HRB16:HRB18"/>
    <mergeCell ref="HRC16:HRC18"/>
    <mergeCell ref="HRD16:HRD18"/>
    <mergeCell ref="HRE16:HRE18"/>
    <mergeCell ref="HRG16:HRG18"/>
    <mergeCell ref="HRH16:HRH18"/>
    <mergeCell ref="HRI16:HRI18"/>
    <mergeCell ref="HRJ16:HRJ18"/>
    <mergeCell ref="HPQ16:HPQ18"/>
    <mergeCell ref="HQE16:HQE18"/>
    <mergeCell ref="HQF16:HQF18"/>
    <mergeCell ref="HQG16:HQG18"/>
    <mergeCell ref="HQH16:HQH18"/>
    <mergeCell ref="HQJ16:HQJ18"/>
    <mergeCell ref="HQK16:HQK18"/>
    <mergeCell ref="HQL16:HQL18"/>
    <mergeCell ref="HQM16:HQM18"/>
    <mergeCell ref="HVV16:HVV18"/>
    <mergeCell ref="HWJ16:HWJ18"/>
    <mergeCell ref="HWK16:HWK18"/>
    <mergeCell ref="HWL16:HWL18"/>
    <mergeCell ref="HWM16:HWM18"/>
    <mergeCell ref="HWO16:HWO18"/>
    <mergeCell ref="HWP16:HWP18"/>
    <mergeCell ref="HWQ16:HWQ18"/>
    <mergeCell ref="HWR16:HWR18"/>
    <mergeCell ref="HUY16:HUY18"/>
    <mergeCell ref="HVM16:HVM18"/>
    <mergeCell ref="HVN16:HVN18"/>
    <mergeCell ref="HVO16:HVO18"/>
    <mergeCell ref="HVP16:HVP18"/>
    <mergeCell ref="HVR16:HVR18"/>
    <mergeCell ref="HVS16:HVS18"/>
    <mergeCell ref="HVT16:HVT18"/>
    <mergeCell ref="HVU16:HVU18"/>
    <mergeCell ref="HUB16:HUB18"/>
    <mergeCell ref="HUP16:HUP18"/>
    <mergeCell ref="HUQ16:HUQ18"/>
    <mergeCell ref="HUR16:HUR18"/>
    <mergeCell ref="HUS16:HUS18"/>
    <mergeCell ref="HUU16:HUU18"/>
    <mergeCell ref="HUV16:HUV18"/>
    <mergeCell ref="HUW16:HUW18"/>
    <mergeCell ref="HUX16:HUX18"/>
    <mergeCell ref="HTE16:HTE18"/>
    <mergeCell ref="HTS16:HTS18"/>
    <mergeCell ref="HTT16:HTT18"/>
    <mergeCell ref="HTU16:HTU18"/>
    <mergeCell ref="HTV16:HTV18"/>
    <mergeCell ref="HTX16:HTX18"/>
    <mergeCell ref="HTY16:HTY18"/>
    <mergeCell ref="HTZ16:HTZ18"/>
    <mergeCell ref="HUA16:HUA18"/>
    <mergeCell ref="HZJ16:HZJ18"/>
    <mergeCell ref="HZX16:HZX18"/>
    <mergeCell ref="HZY16:HZY18"/>
    <mergeCell ref="HZZ16:HZZ18"/>
    <mergeCell ref="IAA16:IAA18"/>
    <mergeCell ref="IAC16:IAC18"/>
    <mergeCell ref="IAD16:IAD18"/>
    <mergeCell ref="IAE16:IAE18"/>
    <mergeCell ref="IAF16:IAF18"/>
    <mergeCell ref="HYM16:HYM18"/>
    <mergeCell ref="HZA16:HZA18"/>
    <mergeCell ref="HZB16:HZB18"/>
    <mergeCell ref="HZC16:HZC18"/>
    <mergeCell ref="HZD16:HZD18"/>
    <mergeCell ref="HZF16:HZF18"/>
    <mergeCell ref="HZG16:HZG18"/>
    <mergeCell ref="HZH16:HZH18"/>
    <mergeCell ref="HZI16:HZI18"/>
    <mergeCell ref="HXP16:HXP18"/>
    <mergeCell ref="HYD16:HYD18"/>
    <mergeCell ref="HYE16:HYE18"/>
    <mergeCell ref="HYF16:HYF18"/>
    <mergeCell ref="HYG16:HYG18"/>
    <mergeCell ref="HYI16:HYI18"/>
    <mergeCell ref="HYJ16:HYJ18"/>
    <mergeCell ref="HYK16:HYK18"/>
    <mergeCell ref="HYL16:HYL18"/>
    <mergeCell ref="HWS16:HWS18"/>
    <mergeCell ref="HXG16:HXG18"/>
    <mergeCell ref="HXH16:HXH18"/>
    <mergeCell ref="HXI16:HXI18"/>
    <mergeCell ref="HXJ16:HXJ18"/>
    <mergeCell ref="HXL16:HXL18"/>
    <mergeCell ref="HXM16:HXM18"/>
    <mergeCell ref="HXN16:HXN18"/>
    <mergeCell ref="HXO16:HXO18"/>
    <mergeCell ref="ICX16:ICX18"/>
    <mergeCell ref="IDL16:IDL18"/>
    <mergeCell ref="IDM16:IDM18"/>
    <mergeCell ref="IDN16:IDN18"/>
    <mergeCell ref="IDO16:IDO18"/>
    <mergeCell ref="IDQ16:IDQ18"/>
    <mergeCell ref="IDR16:IDR18"/>
    <mergeCell ref="IDS16:IDS18"/>
    <mergeCell ref="IDT16:IDT18"/>
    <mergeCell ref="ICA16:ICA18"/>
    <mergeCell ref="ICO16:ICO18"/>
    <mergeCell ref="ICP16:ICP18"/>
    <mergeCell ref="ICQ16:ICQ18"/>
    <mergeCell ref="ICR16:ICR18"/>
    <mergeCell ref="ICT16:ICT18"/>
    <mergeCell ref="ICU16:ICU18"/>
    <mergeCell ref="ICV16:ICV18"/>
    <mergeCell ref="ICW16:ICW18"/>
    <mergeCell ref="IBD16:IBD18"/>
    <mergeCell ref="IBR16:IBR18"/>
    <mergeCell ref="IBS16:IBS18"/>
    <mergeCell ref="IBT16:IBT18"/>
    <mergeCell ref="IBU16:IBU18"/>
    <mergeCell ref="IBW16:IBW18"/>
    <mergeCell ref="IBX16:IBX18"/>
    <mergeCell ref="IBY16:IBY18"/>
    <mergeCell ref="IBZ16:IBZ18"/>
    <mergeCell ref="IAG16:IAG18"/>
    <mergeCell ref="IAU16:IAU18"/>
    <mergeCell ref="IAV16:IAV18"/>
    <mergeCell ref="IAW16:IAW18"/>
    <mergeCell ref="IAX16:IAX18"/>
    <mergeCell ref="IAZ16:IAZ18"/>
    <mergeCell ref="IBA16:IBA18"/>
    <mergeCell ref="IBB16:IBB18"/>
    <mergeCell ref="IBC16:IBC18"/>
    <mergeCell ref="IGL16:IGL18"/>
    <mergeCell ref="IGZ16:IGZ18"/>
    <mergeCell ref="IHA16:IHA18"/>
    <mergeCell ref="IHB16:IHB18"/>
    <mergeCell ref="IHC16:IHC18"/>
    <mergeCell ref="IHE16:IHE18"/>
    <mergeCell ref="IHF16:IHF18"/>
    <mergeCell ref="IHG16:IHG18"/>
    <mergeCell ref="IHH16:IHH18"/>
    <mergeCell ref="IFO16:IFO18"/>
    <mergeCell ref="IGC16:IGC18"/>
    <mergeCell ref="IGD16:IGD18"/>
    <mergeCell ref="IGE16:IGE18"/>
    <mergeCell ref="IGF16:IGF18"/>
    <mergeCell ref="IGH16:IGH18"/>
    <mergeCell ref="IGI16:IGI18"/>
    <mergeCell ref="IGJ16:IGJ18"/>
    <mergeCell ref="IGK16:IGK18"/>
    <mergeCell ref="IER16:IER18"/>
    <mergeCell ref="IFF16:IFF18"/>
    <mergeCell ref="IFG16:IFG18"/>
    <mergeCell ref="IFH16:IFH18"/>
    <mergeCell ref="IFI16:IFI18"/>
    <mergeCell ref="IFK16:IFK18"/>
    <mergeCell ref="IFL16:IFL18"/>
    <mergeCell ref="IFM16:IFM18"/>
    <mergeCell ref="IFN16:IFN18"/>
    <mergeCell ref="IDU16:IDU18"/>
    <mergeCell ref="IEI16:IEI18"/>
    <mergeCell ref="IEJ16:IEJ18"/>
    <mergeCell ref="IEK16:IEK18"/>
    <mergeCell ref="IEL16:IEL18"/>
    <mergeCell ref="IEN16:IEN18"/>
    <mergeCell ref="IEO16:IEO18"/>
    <mergeCell ref="IEP16:IEP18"/>
    <mergeCell ref="IEQ16:IEQ18"/>
    <mergeCell ref="IJZ16:IJZ18"/>
    <mergeCell ref="IKN16:IKN18"/>
    <mergeCell ref="IKO16:IKO18"/>
    <mergeCell ref="IKP16:IKP18"/>
    <mergeCell ref="IKQ16:IKQ18"/>
    <mergeCell ref="IKS16:IKS18"/>
    <mergeCell ref="IKT16:IKT18"/>
    <mergeCell ref="IKU16:IKU18"/>
    <mergeCell ref="IKV16:IKV18"/>
    <mergeCell ref="IJC16:IJC18"/>
    <mergeCell ref="IJQ16:IJQ18"/>
    <mergeCell ref="IJR16:IJR18"/>
    <mergeCell ref="IJS16:IJS18"/>
    <mergeCell ref="IJT16:IJT18"/>
    <mergeCell ref="IJV16:IJV18"/>
    <mergeCell ref="IJW16:IJW18"/>
    <mergeCell ref="IJX16:IJX18"/>
    <mergeCell ref="IJY16:IJY18"/>
    <mergeCell ref="IIF16:IIF18"/>
    <mergeCell ref="IIT16:IIT18"/>
    <mergeCell ref="IIU16:IIU18"/>
    <mergeCell ref="IIV16:IIV18"/>
    <mergeCell ref="IIW16:IIW18"/>
    <mergeCell ref="IIY16:IIY18"/>
    <mergeCell ref="IIZ16:IIZ18"/>
    <mergeCell ref="IJA16:IJA18"/>
    <mergeCell ref="IJB16:IJB18"/>
    <mergeCell ref="IHI16:IHI18"/>
    <mergeCell ref="IHW16:IHW18"/>
    <mergeCell ref="IHX16:IHX18"/>
    <mergeCell ref="IHY16:IHY18"/>
    <mergeCell ref="IHZ16:IHZ18"/>
    <mergeCell ref="IIB16:IIB18"/>
    <mergeCell ref="IIC16:IIC18"/>
    <mergeCell ref="IID16:IID18"/>
    <mergeCell ref="IIE16:IIE18"/>
    <mergeCell ref="INN16:INN18"/>
    <mergeCell ref="IOB16:IOB18"/>
    <mergeCell ref="IOC16:IOC18"/>
    <mergeCell ref="IOD16:IOD18"/>
    <mergeCell ref="IOE16:IOE18"/>
    <mergeCell ref="IOG16:IOG18"/>
    <mergeCell ref="IOH16:IOH18"/>
    <mergeCell ref="IOI16:IOI18"/>
    <mergeCell ref="IOJ16:IOJ18"/>
    <mergeCell ref="IMQ16:IMQ18"/>
    <mergeCell ref="INE16:INE18"/>
    <mergeCell ref="INF16:INF18"/>
    <mergeCell ref="ING16:ING18"/>
    <mergeCell ref="INH16:INH18"/>
    <mergeCell ref="INJ16:INJ18"/>
    <mergeCell ref="INK16:INK18"/>
    <mergeCell ref="INL16:INL18"/>
    <mergeCell ref="INM16:INM18"/>
    <mergeCell ref="ILT16:ILT18"/>
    <mergeCell ref="IMH16:IMH18"/>
    <mergeCell ref="IMI16:IMI18"/>
    <mergeCell ref="IMJ16:IMJ18"/>
    <mergeCell ref="IMK16:IMK18"/>
    <mergeCell ref="IMM16:IMM18"/>
    <mergeCell ref="IMN16:IMN18"/>
    <mergeCell ref="IMO16:IMO18"/>
    <mergeCell ref="IMP16:IMP18"/>
    <mergeCell ref="IKW16:IKW18"/>
    <mergeCell ref="ILK16:ILK18"/>
    <mergeCell ref="ILL16:ILL18"/>
    <mergeCell ref="ILM16:ILM18"/>
    <mergeCell ref="ILN16:ILN18"/>
    <mergeCell ref="ILP16:ILP18"/>
    <mergeCell ref="ILQ16:ILQ18"/>
    <mergeCell ref="ILR16:ILR18"/>
    <mergeCell ref="ILS16:ILS18"/>
    <mergeCell ref="IRB16:IRB18"/>
    <mergeCell ref="IRP16:IRP18"/>
    <mergeCell ref="IRQ16:IRQ18"/>
    <mergeCell ref="IRR16:IRR18"/>
    <mergeCell ref="IRS16:IRS18"/>
    <mergeCell ref="IRU16:IRU18"/>
    <mergeCell ref="IRV16:IRV18"/>
    <mergeCell ref="IRW16:IRW18"/>
    <mergeCell ref="IRX16:IRX18"/>
    <mergeCell ref="IQE16:IQE18"/>
    <mergeCell ref="IQS16:IQS18"/>
    <mergeCell ref="IQT16:IQT18"/>
    <mergeCell ref="IQU16:IQU18"/>
    <mergeCell ref="IQV16:IQV18"/>
    <mergeCell ref="IQX16:IQX18"/>
    <mergeCell ref="IQY16:IQY18"/>
    <mergeCell ref="IQZ16:IQZ18"/>
    <mergeCell ref="IRA16:IRA18"/>
    <mergeCell ref="IPH16:IPH18"/>
    <mergeCell ref="IPV16:IPV18"/>
    <mergeCell ref="IPW16:IPW18"/>
    <mergeCell ref="IPX16:IPX18"/>
    <mergeCell ref="IPY16:IPY18"/>
    <mergeCell ref="IQA16:IQA18"/>
    <mergeCell ref="IQB16:IQB18"/>
    <mergeCell ref="IQC16:IQC18"/>
    <mergeCell ref="IQD16:IQD18"/>
    <mergeCell ref="IOK16:IOK18"/>
    <mergeCell ref="IOY16:IOY18"/>
    <mergeCell ref="IOZ16:IOZ18"/>
    <mergeCell ref="IPA16:IPA18"/>
    <mergeCell ref="IPB16:IPB18"/>
    <mergeCell ref="IPD16:IPD18"/>
    <mergeCell ref="IPE16:IPE18"/>
    <mergeCell ref="IPF16:IPF18"/>
    <mergeCell ref="IPG16:IPG18"/>
    <mergeCell ref="IUP16:IUP18"/>
    <mergeCell ref="IVD16:IVD18"/>
    <mergeCell ref="IVE16:IVE18"/>
    <mergeCell ref="IVF16:IVF18"/>
    <mergeCell ref="IVG16:IVG18"/>
    <mergeCell ref="IVI16:IVI18"/>
    <mergeCell ref="IVJ16:IVJ18"/>
    <mergeCell ref="IVK16:IVK18"/>
    <mergeCell ref="IVL16:IVL18"/>
    <mergeCell ref="ITS16:ITS18"/>
    <mergeCell ref="IUG16:IUG18"/>
    <mergeCell ref="IUH16:IUH18"/>
    <mergeCell ref="IUI16:IUI18"/>
    <mergeCell ref="IUJ16:IUJ18"/>
    <mergeCell ref="IUL16:IUL18"/>
    <mergeCell ref="IUM16:IUM18"/>
    <mergeCell ref="IUN16:IUN18"/>
    <mergeCell ref="IUO16:IUO18"/>
    <mergeCell ref="ISV16:ISV18"/>
    <mergeCell ref="ITJ16:ITJ18"/>
    <mergeCell ref="ITK16:ITK18"/>
    <mergeCell ref="ITL16:ITL18"/>
    <mergeCell ref="ITM16:ITM18"/>
    <mergeCell ref="ITO16:ITO18"/>
    <mergeCell ref="ITP16:ITP18"/>
    <mergeCell ref="ITQ16:ITQ18"/>
    <mergeCell ref="ITR16:ITR18"/>
    <mergeCell ref="IRY16:IRY18"/>
    <mergeCell ref="ISM16:ISM18"/>
    <mergeCell ref="ISN16:ISN18"/>
    <mergeCell ref="ISO16:ISO18"/>
    <mergeCell ref="ISP16:ISP18"/>
    <mergeCell ref="ISR16:ISR18"/>
    <mergeCell ref="ISS16:ISS18"/>
    <mergeCell ref="IST16:IST18"/>
    <mergeCell ref="ISU16:ISU18"/>
    <mergeCell ref="IYD16:IYD18"/>
    <mergeCell ref="IYR16:IYR18"/>
    <mergeCell ref="IYS16:IYS18"/>
    <mergeCell ref="IYT16:IYT18"/>
    <mergeCell ref="IYU16:IYU18"/>
    <mergeCell ref="IYW16:IYW18"/>
    <mergeCell ref="IYX16:IYX18"/>
    <mergeCell ref="IYY16:IYY18"/>
    <mergeCell ref="IYZ16:IYZ18"/>
    <mergeCell ref="IXG16:IXG18"/>
    <mergeCell ref="IXU16:IXU18"/>
    <mergeCell ref="IXV16:IXV18"/>
    <mergeCell ref="IXW16:IXW18"/>
    <mergeCell ref="IXX16:IXX18"/>
    <mergeCell ref="IXZ16:IXZ18"/>
    <mergeCell ref="IYA16:IYA18"/>
    <mergeCell ref="IYB16:IYB18"/>
    <mergeCell ref="IYC16:IYC18"/>
    <mergeCell ref="IWJ16:IWJ18"/>
    <mergeCell ref="IWX16:IWX18"/>
    <mergeCell ref="IWY16:IWY18"/>
    <mergeCell ref="IWZ16:IWZ18"/>
    <mergeCell ref="IXA16:IXA18"/>
    <mergeCell ref="IXC16:IXC18"/>
    <mergeCell ref="IXD16:IXD18"/>
    <mergeCell ref="IXE16:IXE18"/>
    <mergeCell ref="IXF16:IXF18"/>
    <mergeCell ref="IVM16:IVM18"/>
    <mergeCell ref="IWA16:IWA18"/>
    <mergeCell ref="IWB16:IWB18"/>
    <mergeCell ref="IWC16:IWC18"/>
    <mergeCell ref="IWD16:IWD18"/>
    <mergeCell ref="IWF16:IWF18"/>
    <mergeCell ref="IWG16:IWG18"/>
    <mergeCell ref="IWH16:IWH18"/>
    <mergeCell ref="IWI16:IWI18"/>
    <mergeCell ref="JBR16:JBR18"/>
    <mergeCell ref="JCF16:JCF18"/>
    <mergeCell ref="JCG16:JCG18"/>
    <mergeCell ref="JCH16:JCH18"/>
    <mergeCell ref="JCI16:JCI18"/>
    <mergeCell ref="JCK16:JCK18"/>
    <mergeCell ref="JCL16:JCL18"/>
    <mergeCell ref="JCM16:JCM18"/>
    <mergeCell ref="JCN16:JCN18"/>
    <mergeCell ref="JAU16:JAU18"/>
    <mergeCell ref="JBI16:JBI18"/>
    <mergeCell ref="JBJ16:JBJ18"/>
    <mergeCell ref="JBK16:JBK18"/>
    <mergeCell ref="JBL16:JBL18"/>
    <mergeCell ref="JBN16:JBN18"/>
    <mergeCell ref="JBO16:JBO18"/>
    <mergeCell ref="JBP16:JBP18"/>
    <mergeCell ref="JBQ16:JBQ18"/>
    <mergeCell ref="IZX16:IZX18"/>
    <mergeCell ref="JAL16:JAL18"/>
    <mergeCell ref="JAM16:JAM18"/>
    <mergeCell ref="JAN16:JAN18"/>
    <mergeCell ref="JAO16:JAO18"/>
    <mergeCell ref="JAQ16:JAQ18"/>
    <mergeCell ref="JAR16:JAR18"/>
    <mergeCell ref="JAS16:JAS18"/>
    <mergeCell ref="JAT16:JAT18"/>
    <mergeCell ref="IZA16:IZA18"/>
    <mergeCell ref="IZO16:IZO18"/>
    <mergeCell ref="IZP16:IZP18"/>
    <mergeCell ref="IZQ16:IZQ18"/>
    <mergeCell ref="IZR16:IZR18"/>
    <mergeCell ref="IZT16:IZT18"/>
    <mergeCell ref="IZU16:IZU18"/>
    <mergeCell ref="IZV16:IZV18"/>
    <mergeCell ref="IZW16:IZW18"/>
    <mergeCell ref="JFF16:JFF18"/>
    <mergeCell ref="JFT16:JFT18"/>
    <mergeCell ref="JFU16:JFU18"/>
    <mergeCell ref="JFV16:JFV18"/>
    <mergeCell ref="JFW16:JFW18"/>
    <mergeCell ref="JFY16:JFY18"/>
    <mergeCell ref="JFZ16:JFZ18"/>
    <mergeCell ref="JGA16:JGA18"/>
    <mergeCell ref="JGB16:JGB18"/>
    <mergeCell ref="JEI16:JEI18"/>
    <mergeCell ref="JEW16:JEW18"/>
    <mergeCell ref="JEX16:JEX18"/>
    <mergeCell ref="JEY16:JEY18"/>
    <mergeCell ref="JEZ16:JEZ18"/>
    <mergeCell ref="JFB16:JFB18"/>
    <mergeCell ref="JFC16:JFC18"/>
    <mergeCell ref="JFD16:JFD18"/>
    <mergeCell ref="JFE16:JFE18"/>
    <mergeCell ref="JDL16:JDL18"/>
    <mergeCell ref="JDZ16:JDZ18"/>
    <mergeCell ref="JEA16:JEA18"/>
    <mergeCell ref="JEB16:JEB18"/>
    <mergeCell ref="JEC16:JEC18"/>
    <mergeCell ref="JEE16:JEE18"/>
    <mergeCell ref="JEF16:JEF18"/>
    <mergeCell ref="JEG16:JEG18"/>
    <mergeCell ref="JEH16:JEH18"/>
    <mergeCell ref="JCO16:JCO18"/>
    <mergeCell ref="JDC16:JDC18"/>
    <mergeCell ref="JDD16:JDD18"/>
    <mergeCell ref="JDE16:JDE18"/>
    <mergeCell ref="JDF16:JDF18"/>
    <mergeCell ref="JDH16:JDH18"/>
    <mergeCell ref="JDI16:JDI18"/>
    <mergeCell ref="JDJ16:JDJ18"/>
    <mergeCell ref="JDK16:JDK18"/>
    <mergeCell ref="JIT16:JIT18"/>
    <mergeCell ref="JJH16:JJH18"/>
    <mergeCell ref="JJI16:JJI18"/>
    <mergeCell ref="JJJ16:JJJ18"/>
    <mergeCell ref="JJK16:JJK18"/>
    <mergeCell ref="JJM16:JJM18"/>
    <mergeCell ref="JJN16:JJN18"/>
    <mergeCell ref="JJO16:JJO18"/>
    <mergeCell ref="JJP16:JJP18"/>
    <mergeCell ref="JHW16:JHW18"/>
    <mergeCell ref="JIK16:JIK18"/>
    <mergeCell ref="JIL16:JIL18"/>
    <mergeCell ref="JIM16:JIM18"/>
    <mergeCell ref="JIN16:JIN18"/>
    <mergeCell ref="JIP16:JIP18"/>
    <mergeCell ref="JIQ16:JIQ18"/>
    <mergeCell ref="JIR16:JIR18"/>
    <mergeCell ref="JIS16:JIS18"/>
    <mergeCell ref="JGZ16:JGZ18"/>
    <mergeCell ref="JHN16:JHN18"/>
    <mergeCell ref="JHO16:JHO18"/>
    <mergeCell ref="JHP16:JHP18"/>
    <mergeCell ref="JHQ16:JHQ18"/>
    <mergeCell ref="JHS16:JHS18"/>
    <mergeCell ref="JHT16:JHT18"/>
    <mergeCell ref="JHU16:JHU18"/>
    <mergeCell ref="JHV16:JHV18"/>
    <mergeCell ref="JGC16:JGC18"/>
    <mergeCell ref="JGQ16:JGQ18"/>
    <mergeCell ref="JGR16:JGR18"/>
    <mergeCell ref="JGS16:JGS18"/>
    <mergeCell ref="JGT16:JGT18"/>
    <mergeCell ref="JGV16:JGV18"/>
    <mergeCell ref="JGW16:JGW18"/>
    <mergeCell ref="JGX16:JGX18"/>
    <mergeCell ref="JGY16:JGY18"/>
    <mergeCell ref="JMH16:JMH18"/>
    <mergeCell ref="JMV16:JMV18"/>
    <mergeCell ref="JMW16:JMW18"/>
    <mergeCell ref="JMX16:JMX18"/>
    <mergeCell ref="JMY16:JMY18"/>
    <mergeCell ref="JNA16:JNA18"/>
    <mergeCell ref="JNB16:JNB18"/>
    <mergeCell ref="JNC16:JNC18"/>
    <mergeCell ref="JND16:JND18"/>
    <mergeCell ref="JLK16:JLK18"/>
    <mergeCell ref="JLY16:JLY18"/>
    <mergeCell ref="JLZ16:JLZ18"/>
    <mergeCell ref="JMA16:JMA18"/>
    <mergeCell ref="JMB16:JMB18"/>
    <mergeCell ref="JMD16:JMD18"/>
    <mergeCell ref="JME16:JME18"/>
    <mergeCell ref="JMF16:JMF18"/>
    <mergeCell ref="JMG16:JMG18"/>
    <mergeCell ref="JKN16:JKN18"/>
    <mergeCell ref="JLB16:JLB18"/>
    <mergeCell ref="JLC16:JLC18"/>
    <mergeCell ref="JLD16:JLD18"/>
    <mergeCell ref="JLE16:JLE18"/>
    <mergeCell ref="JLG16:JLG18"/>
    <mergeCell ref="JLH16:JLH18"/>
    <mergeCell ref="JLI16:JLI18"/>
    <mergeCell ref="JLJ16:JLJ18"/>
    <mergeCell ref="JJQ16:JJQ18"/>
    <mergeCell ref="JKE16:JKE18"/>
    <mergeCell ref="JKF16:JKF18"/>
    <mergeCell ref="JKG16:JKG18"/>
    <mergeCell ref="JKH16:JKH18"/>
    <mergeCell ref="JKJ16:JKJ18"/>
    <mergeCell ref="JKK16:JKK18"/>
    <mergeCell ref="JKL16:JKL18"/>
    <mergeCell ref="JKM16:JKM18"/>
    <mergeCell ref="JPV16:JPV18"/>
    <mergeCell ref="JQJ16:JQJ18"/>
    <mergeCell ref="JQK16:JQK18"/>
    <mergeCell ref="JQL16:JQL18"/>
    <mergeCell ref="JQM16:JQM18"/>
    <mergeCell ref="JQO16:JQO18"/>
    <mergeCell ref="JQP16:JQP18"/>
    <mergeCell ref="JQQ16:JQQ18"/>
    <mergeCell ref="JQR16:JQR18"/>
    <mergeCell ref="JOY16:JOY18"/>
    <mergeCell ref="JPM16:JPM18"/>
    <mergeCell ref="JPN16:JPN18"/>
    <mergeCell ref="JPO16:JPO18"/>
    <mergeCell ref="JPP16:JPP18"/>
    <mergeCell ref="JPR16:JPR18"/>
    <mergeCell ref="JPS16:JPS18"/>
    <mergeCell ref="JPT16:JPT18"/>
    <mergeCell ref="JPU16:JPU18"/>
    <mergeCell ref="JOB16:JOB18"/>
    <mergeCell ref="JOP16:JOP18"/>
    <mergeCell ref="JOQ16:JOQ18"/>
    <mergeCell ref="JOR16:JOR18"/>
    <mergeCell ref="JOS16:JOS18"/>
    <mergeCell ref="JOU16:JOU18"/>
    <mergeCell ref="JOV16:JOV18"/>
    <mergeCell ref="JOW16:JOW18"/>
    <mergeCell ref="JOX16:JOX18"/>
    <mergeCell ref="JNE16:JNE18"/>
    <mergeCell ref="JNS16:JNS18"/>
    <mergeCell ref="JNT16:JNT18"/>
    <mergeCell ref="JNU16:JNU18"/>
    <mergeCell ref="JNV16:JNV18"/>
    <mergeCell ref="JNX16:JNX18"/>
    <mergeCell ref="JNY16:JNY18"/>
    <mergeCell ref="JNZ16:JNZ18"/>
    <mergeCell ref="JOA16:JOA18"/>
    <mergeCell ref="JTJ16:JTJ18"/>
    <mergeCell ref="JTX16:JTX18"/>
    <mergeCell ref="JTY16:JTY18"/>
    <mergeCell ref="JTZ16:JTZ18"/>
    <mergeCell ref="JUA16:JUA18"/>
    <mergeCell ref="JUC16:JUC18"/>
    <mergeCell ref="JUD16:JUD18"/>
    <mergeCell ref="JUE16:JUE18"/>
    <mergeCell ref="JUF16:JUF18"/>
    <mergeCell ref="JSM16:JSM18"/>
    <mergeCell ref="JTA16:JTA18"/>
    <mergeCell ref="JTB16:JTB18"/>
    <mergeCell ref="JTC16:JTC18"/>
    <mergeCell ref="JTD16:JTD18"/>
    <mergeCell ref="JTF16:JTF18"/>
    <mergeCell ref="JTG16:JTG18"/>
    <mergeCell ref="JTH16:JTH18"/>
    <mergeCell ref="JTI16:JTI18"/>
    <mergeCell ref="JRP16:JRP18"/>
    <mergeCell ref="JSD16:JSD18"/>
    <mergeCell ref="JSE16:JSE18"/>
    <mergeCell ref="JSF16:JSF18"/>
    <mergeCell ref="JSG16:JSG18"/>
    <mergeCell ref="JSI16:JSI18"/>
    <mergeCell ref="JSJ16:JSJ18"/>
    <mergeCell ref="JSK16:JSK18"/>
    <mergeCell ref="JSL16:JSL18"/>
    <mergeCell ref="JQS16:JQS18"/>
    <mergeCell ref="JRG16:JRG18"/>
    <mergeCell ref="JRH16:JRH18"/>
    <mergeCell ref="JRI16:JRI18"/>
    <mergeCell ref="JRJ16:JRJ18"/>
    <mergeCell ref="JRL16:JRL18"/>
    <mergeCell ref="JRM16:JRM18"/>
    <mergeCell ref="JRN16:JRN18"/>
    <mergeCell ref="JRO16:JRO18"/>
    <mergeCell ref="JWX16:JWX18"/>
    <mergeCell ref="JXL16:JXL18"/>
    <mergeCell ref="JXM16:JXM18"/>
    <mergeCell ref="JXN16:JXN18"/>
    <mergeCell ref="JXO16:JXO18"/>
    <mergeCell ref="JXQ16:JXQ18"/>
    <mergeCell ref="JXR16:JXR18"/>
    <mergeCell ref="JXS16:JXS18"/>
    <mergeCell ref="JXT16:JXT18"/>
    <mergeCell ref="JWA16:JWA18"/>
    <mergeCell ref="JWO16:JWO18"/>
    <mergeCell ref="JWP16:JWP18"/>
    <mergeCell ref="JWQ16:JWQ18"/>
    <mergeCell ref="JWR16:JWR18"/>
    <mergeCell ref="JWT16:JWT18"/>
    <mergeCell ref="JWU16:JWU18"/>
    <mergeCell ref="JWV16:JWV18"/>
    <mergeCell ref="JWW16:JWW18"/>
    <mergeCell ref="JVD16:JVD18"/>
    <mergeCell ref="JVR16:JVR18"/>
    <mergeCell ref="JVS16:JVS18"/>
    <mergeCell ref="JVT16:JVT18"/>
    <mergeCell ref="JVU16:JVU18"/>
    <mergeCell ref="JVW16:JVW18"/>
    <mergeCell ref="JVX16:JVX18"/>
    <mergeCell ref="JVY16:JVY18"/>
    <mergeCell ref="JVZ16:JVZ18"/>
    <mergeCell ref="JUG16:JUG18"/>
    <mergeCell ref="JUU16:JUU18"/>
    <mergeCell ref="JUV16:JUV18"/>
    <mergeCell ref="JUW16:JUW18"/>
    <mergeCell ref="JUX16:JUX18"/>
    <mergeCell ref="JUZ16:JUZ18"/>
    <mergeCell ref="JVA16:JVA18"/>
    <mergeCell ref="JVB16:JVB18"/>
    <mergeCell ref="JVC16:JVC18"/>
    <mergeCell ref="KAL16:KAL18"/>
    <mergeCell ref="KAZ16:KAZ18"/>
    <mergeCell ref="KBA16:KBA18"/>
    <mergeCell ref="KBB16:KBB18"/>
    <mergeCell ref="KBC16:KBC18"/>
    <mergeCell ref="KBE16:KBE18"/>
    <mergeCell ref="KBF16:KBF18"/>
    <mergeCell ref="KBG16:KBG18"/>
    <mergeCell ref="KBH16:KBH18"/>
    <mergeCell ref="JZO16:JZO18"/>
    <mergeCell ref="KAC16:KAC18"/>
    <mergeCell ref="KAD16:KAD18"/>
    <mergeCell ref="KAE16:KAE18"/>
    <mergeCell ref="KAF16:KAF18"/>
    <mergeCell ref="KAH16:KAH18"/>
    <mergeCell ref="KAI16:KAI18"/>
    <mergeCell ref="KAJ16:KAJ18"/>
    <mergeCell ref="KAK16:KAK18"/>
    <mergeCell ref="JYR16:JYR18"/>
    <mergeCell ref="JZF16:JZF18"/>
    <mergeCell ref="JZG16:JZG18"/>
    <mergeCell ref="JZH16:JZH18"/>
    <mergeCell ref="JZI16:JZI18"/>
    <mergeCell ref="JZK16:JZK18"/>
    <mergeCell ref="JZL16:JZL18"/>
    <mergeCell ref="JZM16:JZM18"/>
    <mergeCell ref="JZN16:JZN18"/>
    <mergeCell ref="JXU16:JXU18"/>
    <mergeCell ref="JYI16:JYI18"/>
    <mergeCell ref="JYJ16:JYJ18"/>
    <mergeCell ref="JYK16:JYK18"/>
    <mergeCell ref="JYL16:JYL18"/>
    <mergeCell ref="JYN16:JYN18"/>
    <mergeCell ref="JYO16:JYO18"/>
    <mergeCell ref="JYP16:JYP18"/>
    <mergeCell ref="JYQ16:JYQ18"/>
    <mergeCell ref="KDZ16:KDZ18"/>
    <mergeCell ref="KEN16:KEN18"/>
    <mergeCell ref="KEO16:KEO18"/>
    <mergeCell ref="KEP16:KEP18"/>
    <mergeCell ref="KEQ16:KEQ18"/>
    <mergeCell ref="KES16:KES18"/>
    <mergeCell ref="KET16:KET18"/>
    <mergeCell ref="KEU16:KEU18"/>
    <mergeCell ref="KEV16:KEV18"/>
    <mergeCell ref="KDC16:KDC18"/>
    <mergeCell ref="KDQ16:KDQ18"/>
    <mergeCell ref="KDR16:KDR18"/>
    <mergeCell ref="KDS16:KDS18"/>
    <mergeCell ref="KDT16:KDT18"/>
    <mergeCell ref="KDV16:KDV18"/>
    <mergeCell ref="KDW16:KDW18"/>
    <mergeCell ref="KDX16:KDX18"/>
    <mergeCell ref="KDY16:KDY18"/>
    <mergeCell ref="KCF16:KCF18"/>
    <mergeCell ref="KCT16:KCT18"/>
    <mergeCell ref="KCU16:KCU18"/>
    <mergeCell ref="KCV16:KCV18"/>
    <mergeCell ref="KCW16:KCW18"/>
    <mergeCell ref="KCY16:KCY18"/>
    <mergeCell ref="KCZ16:KCZ18"/>
    <mergeCell ref="KDA16:KDA18"/>
    <mergeCell ref="KDB16:KDB18"/>
    <mergeCell ref="KBI16:KBI18"/>
    <mergeCell ref="KBW16:KBW18"/>
    <mergeCell ref="KBX16:KBX18"/>
    <mergeCell ref="KBY16:KBY18"/>
    <mergeCell ref="KBZ16:KBZ18"/>
    <mergeCell ref="KCB16:KCB18"/>
    <mergeCell ref="KCC16:KCC18"/>
    <mergeCell ref="KCD16:KCD18"/>
    <mergeCell ref="KCE16:KCE18"/>
    <mergeCell ref="KHN16:KHN18"/>
    <mergeCell ref="KIB16:KIB18"/>
    <mergeCell ref="KIC16:KIC18"/>
    <mergeCell ref="KID16:KID18"/>
    <mergeCell ref="KIE16:KIE18"/>
    <mergeCell ref="KIG16:KIG18"/>
    <mergeCell ref="KIH16:KIH18"/>
    <mergeCell ref="KII16:KII18"/>
    <mergeCell ref="KIJ16:KIJ18"/>
    <mergeCell ref="KGQ16:KGQ18"/>
    <mergeCell ref="KHE16:KHE18"/>
    <mergeCell ref="KHF16:KHF18"/>
    <mergeCell ref="KHG16:KHG18"/>
    <mergeCell ref="KHH16:KHH18"/>
    <mergeCell ref="KHJ16:KHJ18"/>
    <mergeCell ref="KHK16:KHK18"/>
    <mergeCell ref="KHL16:KHL18"/>
    <mergeCell ref="KHM16:KHM18"/>
    <mergeCell ref="KFT16:KFT18"/>
    <mergeCell ref="KGH16:KGH18"/>
    <mergeCell ref="KGI16:KGI18"/>
    <mergeCell ref="KGJ16:KGJ18"/>
    <mergeCell ref="KGK16:KGK18"/>
    <mergeCell ref="KGM16:KGM18"/>
    <mergeCell ref="KGN16:KGN18"/>
    <mergeCell ref="KGO16:KGO18"/>
    <mergeCell ref="KGP16:KGP18"/>
    <mergeCell ref="KEW16:KEW18"/>
    <mergeCell ref="KFK16:KFK18"/>
    <mergeCell ref="KFL16:KFL18"/>
    <mergeCell ref="KFM16:KFM18"/>
    <mergeCell ref="KFN16:KFN18"/>
    <mergeCell ref="KFP16:KFP18"/>
    <mergeCell ref="KFQ16:KFQ18"/>
    <mergeCell ref="KFR16:KFR18"/>
    <mergeCell ref="KFS16:KFS18"/>
    <mergeCell ref="KLB16:KLB18"/>
    <mergeCell ref="KLP16:KLP18"/>
    <mergeCell ref="KLQ16:KLQ18"/>
    <mergeCell ref="KLR16:KLR18"/>
    <mergeCell ref="KLS16:KLS18"/>
    <mergeCell ref="KLU16:KLU18"/>
    <mergeCell ref="KLV16:KLV18"/>
    <mergeCell ref="KLW16:KLW18"/>
    <mergeCell ref="KLX16:KLX18"/>
    <mergeCell ref="KKE16:KKE18"/>
    <mergeCell ref="KKS16:KKS18"/>
    <mergeCell ref="KKT16:KKT18"/>
    <mergeCell ref="KKU16:KKU18"/>
    <mergeCell ref="KKV16:KKV18"/>
    <mergeCell ref="KKX16:KKX18"/>
    <mergeCell ref="KKY16:KKY18"/>
    <mergeCell ref="KKZ16:KKZ18"/>
    <mergeCell ref="KLA16:KLA18"/>
    <mergeCell ref="KJH16:KJH18"/>
    <mergeCell ref="KJV16:KJV18"/>
    <mergeCell ref="KJW16:KJW18"/>
    <mergeCell ref="KJX16:KJX18"/>
    <mergeCell ref="KJY16:KJY18"/>
    <mergeCell ref="KKA16:KKA18"/>
    <mergeCell ref="KKB16:KKB18"/>
    <mergeCell ref="KKC16:KKC18"/>
    <mergeCell ref="KKD16:KKD18"/>
    <mergeCell ref="KIK16:KIK18"/>
    <mergeCell ref="KIY16:KIY18"/>
    <mergeCell ref="KIZ16:KIZ18"/>
    <mergeCell ref="KJA16:KJA18"/>
    <mergeCell ref="KJB16:KJB18"/>
    <mergeCell ref="KJD16:KJD18"/>
    <mergeCell ref="KJE16:KJE18"/>
    <mergeCell ref="KJF16:KJF18"/>
    <mergeCell ref="KJG16:KJG18"/>
    <mergeCell ref="KOP16:KOP18"/>
    <mergeCell ref="KPD16:KPD18"/>
    <mergeCell ref="KPE16:KPE18"/>
    <mergeCell ref="KPF16:KPF18"/>
    <mergeCell ref="KPG16:KPG18"/>
    <mergeCell ref="KPI16:KPI18"/>
    <mergeCell ref="KPJ16:KPJ18"/>
    <mergeCell ref="KPK16:KPK18"/>
    <mergeCell ref="KPL16:KPL18"/>
    <mergeCell ref="KNS16:KNS18"/>
    <mergeCell ref="KOG16:KOG18"/>
    <mergeCell ref="KOH16:KOH18"/>
    <mergeCell ref="KOI16:KOI18"/>
    <mergeCell ref="KOJ16:KOJ18"/>
    <mergeCell ref="KOL16:KOL18"/>
    <mergeCell ref="KOM16:KOM18"/>
    <mergeCell ref="KON16:KON18"/>
    <mergeCell ref="KOO16:KOO18"/>
    <mergeCell ref="KMV16:KMV18"/>
    <mergeCell ref="KNJ16:KNJ18"/>
    <mergeCell ref="KNK16:KNK18"/>
    <mergeCell ref="KNL16:KNL18"/>
    <mergeCell ref="KNM16:KNM18"/>
    <mergeCell ref="KNO16:KNO18"/>
    <mergeCell ref="KNP16:KNP18"/>
    <mergeCell ref="KNQ16:KNQ18"/>
    <mergeCell ref="KNR16:KNR18"/>
    <mergeCell ref="KLY16:KLY18"/>
    <mergeCell ref="KMM16:KMM18"/>
    <mergeCell ref="KMN16:KMN18"/>
    <mergeCell ref="KMO16:KMO18"/>
    <mergeCell ref="KMP16:KMP18"/>
    <mergeCell ref="KMR16:KMR18"/>
    <mergeCell ref="KMS16:KMS18"/>
    <mergeCell ref="KMT16:KMT18"/>
    <mergeCell ref="KMU16:KMU18"/>
    <mergeCell ref="KSD16:KSD18"/>
    <mergeCell ref="KSR16:KSR18"/>
    <mergeCell ref="KSS16:KSS18"/>
    <mergeCell ref="KST16:KST18"/>
    <mergeCell ref="KSU16:KSU18"/>
    <mergeCell ref="KSW16:KSW18"/>
    <mergeCell ref="KSX16:KSX18"/>
    <mergeCell ref="KSY16:KSY18"/>
    <mergeCell ref="KSZ16:KSZ18"/>
    <mergeCell ref="KRG16:KRG18"/>
    <mergeCell ref="KRU16:KRU18"/>
    <mergeCell ref="KRV16:KRV18"/>
    <mergeCell ref="KRW16:KRW18"/>
    <mergeCell ref="KRX16:KRX18"/>
    <mergeCell ref="KRZ16:KRZ18"/>
    <mergeCell ref="KSA16:KSA18"/>
    <mergeCell ref="KSB16:KSB18"/>
    <mergeCell ref="KSC16:KSC18"/>
    <mergeCell ref="KQJ16:KQJ18"/>
    <mergeCell ref="KQX16:KQX18"/>
    <mergeCell ref="KQY16:KQY18"/>
    <mergeCell ref="KQZ16:KQZ18"/>
    <mergeCell ref="KRA16:KRA18"/>
    <mergeCell ref="KRC16:KRC18"/>
    <mergeCell ref="KRD16:KRD18"/>
    <mergeCell ref="KRE16:KRE18"/>
    <mergeCell ref="KRF16:KRF18"/>
    <mergeCell ref="KPM16:KPM18"/>
    <mergeCell ref="KQA16:KQA18"/>
    <mergeCell ref="KQB16:KQB18"/>
    <mergeCell ref="KQC16:KQC18"/>
    <mergeCell ref="KQD16:KQD18"/>
    <mergeCell ref="KQF16:KQF18"/>
    <mergeCell ref="KQG16:KQG18"/>
    <mergeCell ref="KQH16:KQH18"/>
    <mergeCell ref="KQI16:KQI18"/>
    <mergeCell ref="KVR16:KVR18"/>
    <mergeCell ref="KWF16:KWF18"/>
    <mergeCell ref="KWG16:KWG18"/>
    <mergeCell ref="KWH16:KWH18"/>
    <mergeCell ref="KWI16:KWI18"/>
    <mergeCell ref="KWK16:KWK18"/>
    <mergeCell ref="KWL16:KWL18"/>
    <mergeCell ref="KWM16:KWM18"/>
    <mergeCell ref="KWN16:KWN18"/>
    <mergeCell ref="KUU16:KUU18"/>
    <mergeCell ref="KVI16:KVI18"/>
    <mergeCell ref="KVJ16:KVJ18"/>
    <mergeCell ref="KVK16:KVK18"/>
    <mergeCell ref="KVL16:KVL18"/>
    <mergeCell ref="KVN16:KVN18"/>
    <mergeCell ref="KVO16:KVO18"/>
    <mergeCell ref="KVP16:KVP18"/>
    <mergeCell ref="KVQ16:KVQ18"/>
    <mergeCell ref="KTX16:KTX18"/>
    <mergeCell ref="KUL16:KUL18"/>
    <mergeCell ref="KUM16:KUM18"/>
    <mergeCell ref="KUN16:KUN18"/>
    <mergeCell ref="KUO16:KUO18"/>
    <mergeCell ref="KUQ16:KUQ18"/>
    <mergeCell ref="KUR16:KUR18"/>
    <mergeCell ref="KUS16:KUS18"/>
    <mergeCell ref="KUT16:KUT18"/>
    <mergeCell ref="KTA16:KTA18"/>
    <mergeCell ref="KTO16:KTO18"/>
    <mergeCell ref="KTP16:KTP18"/>
    <mergeCell ref="KTQ16:KTQ18"/>
    <mergeCell ref="KTR16:KTR18"/>
    <mergeCell ref="KTT16:KTT18"/>
    <mergeCell ref="KTU16:KTU18"/>
    <mergeCell ref="KTV16:KTV18"/>
    <mergeCell ref="KTW16:KTW18"/>
    <mergeCell ref="KZF16:KZF18"/>
    <mergeCell ref="KZT16:KZT18"/>
    <mergeCell ref="KZU16:KZU18"/>
    <mergeCell ref="KZV16:KZV18"/>
    <mergeCell ref="KZW16:KZW18"/>
    <mergeCell ref="KZY16:KZY18"/>
    <mergeCell ref="KZZ16:KZZ18"/>
    <mergeCell ref="LAA16:LAA18"/>
    <mergeCell ref="LAB16:LAB18"/>
    <mergeCell ref="KYI16:KYI18"/>
    <mergeCell ref="KYW16:KYW18"/>
    <mergeCell ref="KYX16:KYX18"/>
    <mergeCell ref="KYY16:KYY18"/>
    <mergeCell ref="KYZ16:KYZ18"/>
    <mergeCell ref="KZB16:KZB18"/>
    <mergeCell ref="KZC16:KZC18"/>
    <mergeCell ref="KZD16:KZD18"/>
    <mergeCell ref="KZE16:KZE18"/>
    <mergeCell ref="KXL16:KXL18"/>
    <mergeCell ref="KXZ16:KXZ18"/>
    <mergeCell ref="KYA16:KYA18"/>
    <mergeCell ref="KYB16:KYB18"/>
    <mergeCell ref="KYC16:KYC18"/>
    <mergeCell ref="KYE16:KYE18"/>
    <mergeCell ref="KYF16:KYF18"/>
    <mergeCell ref="KYG16:KYG18"/>
    <mergeCell ref="KYH16:KYH18"/>
    <mergeCell ref="KWO16:KWO18"/>
    <mergeCell ref="KXC16:KXC18"/>
    <mergeCell ref="KXD16:KXD18"/>
    <mergeCell ref="KXE16:KXE18"/>
    <mergeCell ref="KXF16:KXF18"/>
    <mergeCell ref="KXH16:KXH18"/>
    <mergeCell ref="KXI16:KXI18"/>
    <mergeCell ref="KXJ16:KXJ18"/>
    <mergeCell ref="KXK16:KXK18"/>
    <mergeCell ref="LCT16:LCT18"/>
    <mergeCell ref="LDH16:LDH18"/>
    <mergeCell ref="LDI16:LDI18"/>
    <mergeCell ref="LDJ16:LDJ18"/>
    <mergeCell ref="LDK16:LDK18"/>
    <mergeCell ref="LDM16:LDM18"/>
    <mergeCell ref="LDN16:LDN18"/>
    <mergeCell ref="LDO16:LDO18"/>
    <mergeCell ref="LDP16:LDP18"/>
    <mergeCell ref="LBW16:LBW18"/>
    <mergeCell ref="LCK16:LCK18"/>
    <mergeCell ref="LCL16:LCL18"/>
    <mergeCell ref="LCM16:LCM18"/>
    <mergeCell ref="LCN16:LCN18"/>
    <mergeCell ref="LCP16:LCP18"/>
    <mergeCell ref="LCQ16:LCQ18"/>
    <mergeCell ref="LCR16:LCR18"/>
    <mergeCell ref="LCS16:LCS18"/>
    <mergeCell ref="LAZ16:LAZ18"/>
    <mergeCell ref="LBN16:LBN18"/>
    <mergeCell ref="LBO16:LBO18"/>
    <mergeCell ref="LBP16:LBP18"/>
    <mergeCell ref="LBQ16:LBQ18"/>
    <mergeCell ref="LBS16:LBS18"/>
    <mergeCell ref="LBT16:LBT18"/>
    <mergeCell ref="LBU16:LBU18"/>
    <mergeCell ref="LBV16:LBV18"/>
    <mergeCell ref="LAC16:LAC18"/>
    <mergeCell ref="LAQ16:LAQ18"/>
    <mergeCell ref="LAR16:LAR18"/>
    <mergeCell ref="LAS16:LAS18"/>
    <mergeCell ref="LAT16:LAT18"/>
    <mergeCell ref="LAV16:LAV18"/>
    <mergeCell ref="LAW16:LAW18"/>
    <mergeCell ref="LAX16:LAX18"/>
    <mergeCell ref="LAY16:LAY18"/>
    <mergeCell ref="LGH16:LGH18"/>
    <mergeCell ref="LGV16:LGV18"/>
    <mergeCell ref="LGW16:LGW18"/>
    <mergeCell ref="LGX16:LGX18"/>
    <mergeCell ref="LGY16:LGY18"/>
    <mergeCell ref="LHA16:LHA18"/>
    <mergeCell ref="LHB16:LHB18"/>
    <mergeCell ref="LHC16:LHC18"/>
    <mergeCell ref="LHD16:LHD18"/>
    <mergeCell ref="LFK16:LFK18"/>
    <mergeCell ref="LFY16:LFY18"/>
    <mergeCell ref="LFZ16:LFZ18"/>
    <mergeCell ref="LGA16:LGA18"/>
    <mergeCell ref="LGB16:LGB18"/>
    <mergeCell ref="LGD16:LGD18"/>
    <mergeCell ref="LGE16:LGE18"/>
    <mergeCell ref="LGF16:LGF18"/>
    <mergeCell ref="LGG16:LGG18"/>
    <mergeCell ref="LEN16:LEN18"/>
    <mergeCell ref="LFB16:LFB18"/>
    <mergeCell ref="LFC16:LFC18"/>
    <mergeCell ref="LFD16:LFD18"/>
    <mergeCell ref="LFE16:LFE18"/>
    <mergeCell ref="LFG16:LFG18"/>
    <mergeCell ref="LFH16:LFH18"/>
    <mergeCell ref="LFI16:LFI18"/>
    <mergeCell ref="LFJ16:LFJ18"/>
    <mergeCell ref="LDQ16:LDQ18"/>
    <mergeCell ref="LEE16:LEE18"/>
    <mergeCell ref="LEF16:LEF18"/>
    <mergeCell ref="LEG16:LEG18"/>
    <mergeCell ref="LEH16:LEH18"/>
    <mergeCell ref="LEJ16:LEJ18"/>
    <mergeCell ref="LEK16:LEK18"/>
    <mergeCell ref="LEL16:LEL18"/>
    <mergeCell ref="LEM16:LEM18"/>
    <mergeCell ref="LJV16:LJV18"/>
    <mergeCell ref="LKJ16:LKJ18"/>
    <mergeCell ref="LKK16:LKK18"/>
    <mergeCell ref="LKL16:LKL18"/>
    <mergeCell ref="LKM16:LKM18"/>
    <mergeCell ref="LKO16:LKO18"/>
    <mergeCell ref="LKP16:LKP18"/>
    <mergeCell ref="LKQ16:LKQ18"/>
    <mergeCell ref="LKR16:LKR18"/>
    <mergeCell ref="LIY16:LIY18"/>
    <mergeCell ref="LJM16:LJM18"/>
    <mergeCell ref="LJN16:LJN18"/>
    <mergeCell ref="LJO16:LJO18"/>
    <mergeCell ref="LJP16:LJP18"/>
    <mergeCell ref="LJR16:LJR18"/>
    <mergeCell ref="LJS16:LJS18"/>
    <mergeCell ref="LJT16:LJT18"/>
    <mergeCell ref="LJU16:LJU18"/>
    <mergeCell ref="LIB16:LIB18"/>
    <mergeCell ref="LIP16:LIP18"/>
    <mergeCell ref="LIQ16:LIQ18"/>
    <mergeCell ref="LIR16:LIR18"/>
    <mergeCell ref="LIS16:LIS18"/>
    <mergeCell ref="LIU16:LIU18"/>
    <mergeCell ref="LIV16:LIV18"/>
    <mergeCell ref="LIW16:LIW18"/>
    <mergeCell ref="LIX16:LIX18"/>
    <mergeCell ref="LHE16:LHE18"/>
    <mergeCell ref="LHS16:LHS18"/>
    <mergeCell ref="LHT16:LHT18"/>
    <mergeCell ref="LHU16:LHU18"/>
    <mergeCell ref="LHV16:LHV18"/>
    <mergeCell ref="LHX16:LHX18"/>
    <mergeCell ref="LHY16:LHY18"/>
    <mergeCell ref="LHZ16:LHZ18"/>
    <mergeCell ref="LIA16:LIA18"/>
    <mergeCell ref="LNJ16:LNJ18"/>
    <mergeCell ref="LNX16:LNX18"/>
    <mergeCell ref="LNY16:LNY18"/>
    <mergeCell ref="LNZ16:LNZ18"/>
    <mergeCell ref="LOA16:LOA18"/>
    <mergeCell ref="LOC16:LOC18"/>
    <mergeCell ref="LOD16:LOD18"/>
    <mergeCell ref="LOE16:LOE18"/>
    <mergeCell ref="LOF16:LOF18"/>
    <mergeCell ref="LMM16:LMM18"/>
    <mergeCell ref="LNA16:LNA18"/>
    <mergeCell ref="LNB16:LNB18"/>
    <mergeCell ref="LNC16:LNC18"/>
    <mergeCell ref="LND16:LND18"/>
    <mergeCell ref="LNF16:LNF18"/>
    <mergeCell ref="LNG16:LNG18"/>
    <mergeCell ref="LNH16:LNH18"/>
    <mergeCell ref="LNI16:LNI18"/>
    <mergeCell ref="LLP16:LLP18"/>
    <mergeCell ref="LMD16:LMD18"/>
    <mergeCell ref="LME16:LME18"/>
    <mergeCell ref="LMF16:LMF18"/>
    <mergeCell ref="LMG16:LMG18"/>
    <mergeCell ref="LMI16:LMI18"/>
    <mergeCell ref="LMJ16:LMJ18"/>
    <mergeCell ref="LMK16:LMK18"/>
    <mergeCell ref="LML16:LML18"/>
    <mergeCell ref="LKS16:LKS18"/>
    <mergeCell ref="LLG16:LLG18"/>
    <mergeCell ref="LLH16:LLH18"/>
    <mergeCell ref="LLI16:LLI18"/>
    <mergeCell ref="LLJ16:LLJ18"/>
    <mergeCell ref="LLL16:LLL18"/>
    <mergeCell ref="LLM16:LLM18"/>
    <mergeCell ref="LLN16:LLN18"/>
    <mergeCell ref="LLO16:LLO18"/>
    <mergeCell ref="LQX16:LQX18"/>
    <mergeCell ref="LRL16:LRL18"/>
    <mergeCell ref="LRM16:LRM18"/>
    <mergeCell ref="LRN16:LRN18"/>
    <mergeCell ref="LRO16:LRO18"/>
    <mergeCell ref="LRQ16:LRQ18"/>
    <mergeCell ref="LRR16:LRR18"/>
    <mergeCell ref="LRS16:LRS18"/>
    <mergeCell ref="LRT16:LRT18"/>
    <mergeCell ref="LQA16:LQA18"/>
    <mergeCell ref="LQO16:LQO18"/>
    <mergeCell ref="LQP16:LQP18"/>
    <mergeCell ref="LQQ16:LQQ18"/>
    <mergeCell ref="LQR16:LQR18"/>
    <mergeCell ref="LQT16:LQT18"/>
    <mergeCell ref="LQU16:LQU18"/>
    <mergeCell ref="LQV16:LQV18"/>
    <mergeCell ref="LQW16:LQW18"/>
    <mergeCell ref="LPD16:LPD18"/>
    <mergeCell ref="LPR16:LPR18"/>
    <mergeCell ref="LPS16:LPS18"/>
    <mergeCell ref="LPT16:LPT18"/>
    <mergeCell ref="LPU16:LPU18"/>
    <mergeCell ref="LPW16:LPW18"/>
    <mergeCell ref="LPX16:LPX18"/>
    <mergeCell ref="LPY16:LPY18"/>
    <mergeCell ref="LPZ16:LPZ18"/>
    <mergeCell ref="LOG16:LOG18"/>
    <mergeCell ref="LOU16:LOU18"/>
    <mergeCell ref="LOV16:LOV18"/>
    <mergeCell ref="LOW16:LOW18"/>
    <mergeCell ref="LOX16:LOX18"/>
    <mergeCell ref="LOZ16:LOZ18"/>
    <mergeCell ref="LPA16:LPA18"/>
    <mergeCell ref="LPB16:LPB18"/>
    <mergeCell ref="LPC16:LPC18"/>
    <mergeCell ref="LUL16:LUL18"/>
    <mergeCell ref="LUZ16:LUZ18"/>
    <mergeCell ref="LVA16:LVA18"/>
    <mergeCell ref="LVB16:LVB18"/>
    <mergeCell ref="LVC16:LVC18"/>
    <mergeCell ref="LVE16:LVE18"/>
    <mergeCell ref="LVF16:LVF18"/>
    <mergeCell ref="LVG16:LVG18"/>
    <mergeCell ref="LVH16:LVH18"/>
    <mergeCell ref="LTO16:LTO18"/>
    <mergeCell ref="LUC16:LUC18"/>
    <mergeCell ref="LUD16:LUD18"/>
    <mergeCell ref="LUE16:LUE18"/>
    <mergeCell ref="LUF16:LUF18"/>
    <mergeCell ref="LUH16:LUH18"/>
    <mergeCell ref="LUI16:LUI18"/>
    <mergeCell ref="LUJ16:LUJ18"/>
    <mergeCell ref="LUK16:LUK18"/>
    <mergeCell ref="LSR16:LSR18"/>
    <mergeCell ref="LTF16:LTF18"/>
    <mergeCell ref="LTG16:LTG18"/>
    <mergeCell ref="LTH16:LTH18"/>
    <mergeCell ref="LTI16:LTI18"/>
    <mergeCell ref="LTK16:LTK18"/>
    <mergeCell ref="LTL16:LTL18"/>
    <mergeCell ref="LTM16:LTM18"/>
    <mergeCell ref="LTN16:LTN18"/>
    <mergeCell ref="LRU16:LRU18"/>
    <mergeCell ref="LSI16:LSI18"/>
    <mergeCell ref="LSJ16:LSJ18"/>
    <mergeCell ref="LSK16:LSK18"/>
    <mergeCell ref="LSL16:LSL18"/>
    <mergeCell ref="LSN16:LSN18"/>
    <mergeCell ref="LSO16:LSO18"/>
    <mergeCell ref="LSP16:LSP18"/>
    <mergeCell ref="LSQ16:LSQ18"/>
    <mergeCell ref="LXZ16:LXZ18"/>
    <mergeCell ref="LYN16:LYN18"/>
    <mergeCell ref="LYO16:LYO18"/>
    <mergeCell ref="LYP16:LYP18"/>
    <mergeCell ref="LYQ16:LYQ18"/>
    <mergeCell ref="LYS16:LYS18"/>
    <mergeCell ref="LYT16:LYT18"/>
    <mergeCell ref="LYU16:LYU18"/>
    <mergeCell ref="LYV16:LYV18"/>
    <mergeCell ref="LXC16:LXC18"/>
    <mergeCell ref="LXQ16:LXQ18"/>
    <mergeCell ref="LXR16:LXR18"/>
    <mergeCell ref="LXS16:LXS18"/>
    <mergeCell ref="LXT16:LXT18"/>
    <mergeCell ref="LXV16:LXV18"/>
    <mergeCell ref="LXW16:LXW18"/>
    <mergeCell ref="LXX16:LXX18"/>
    <mergeCell ref="LXY16:LXY18"/>
    <mergeCell ref="LWF16:LWF18"/>
    <mergeCell ref="LWT16:LWT18"/>
    <mergeCell ref="LWU16:LWU18"/>
    <mergeCell ref="LWV16:LWV18"/>
    <mergeCell ref="LWW16:LWW18"/>
    <mergeCell ref="LWY16:LWY18"/>
    <mergeCell ref="LWZ16:LWZ18"/>
    <mergeCell ref="LXA16:LXA18"/>
    <mergeCell ref="LXB16:LXB18"/>
    <mergeCell ref="LVI16:LVI18"/>
    <mergeCell ref="LVW16:LVW18"/>
    <mergeCell ref="LVX16:LVX18"/>
    <mergeCell ref="LVY16:LVY18"/>
    <mergeCell ref="LVZ16:LVZ18"/>
    <mergeCell ref="LWB16:LWB18"/>
    <mergeCell ref="LWC16:LWC18"/>
    <mergeCell ref="LWD16:LWD18"/>
    <mergeCell ref="LWE16:LWE18"/>
    <mergeCell ref="MBN16:MBN18"/>
    <mergeCell ref="MCB16:MCB18"/>
    <mergeCell ref="MCC16:MCC18"/>
    <mergeCell ref="MCD16:MCD18"/>
    <mergeCell ref="MCE16:MCE18"/>
    <mergeCell ref="MCG16:MCG18"/>
    <mergeCell ref="MCH16:MCH18"/>
    <mergeCell ref="MCI16:MCI18"/>
    <mergeCell ref="MCJ16:MCJ18"/>
    <mergeCell ref="MAQ16:MAQ18"/>
    <mergeCell ref="MBE16:MBE18"/>
    <mergeCell ref="MBF16:MBF18"/>
    <mergeCell ref="MBG16:MBG18"/>
    <mergeCell ref="MBH16:MBH18"/>
    <mergeCell ref="MBJ16:MBJ18"/>
    <mergeCell ref="MBK16:MBK18"/>
    <mergeCell ref="MBL16:MBL18"/>
    <mergeCell ref="MBM16:MBM18"/>
    <mergeCell ref="LZT16:LZT18"/>
    <mergeCell ref="MAH16:MAH18"/>
    <mergeCell ref="MAI16:MAI18"/>
    <mergeCell ref="MAJ16:MAJ18"/>
    <mergeCell ref="MAK16:MAK18"/>
    <mergeCell ref="MAM16:MAM18"/>
    <mergeCell ref="MAN16:MAN18"/>
    <mergeCell ref="MAO16:MAO18"/>
    <mergeCell ref="MAP16:MAP18"/>
    <mergeCell ref="LYW16:LYW18"/>
    <mergeCell ref="LZK16:LZK18"/>
    <mergeCell ref="LZL16:LZL18"/>
    <mergeCell ref="LZM16:LZM18"/>
    <mergeCell ref="LZN16:LZN18"/>
    <mergeCell ref="LZP16:LZP18"/>
    <mergeCell ref="LZQ16:LZQ18"/>
    <mergeCell ref="LZR16:LZR18"/>
    <mergeCell ref="LZS16:LZS18"/>
    <mergeCell ref="MFB16:MFB18"/>
    <mergeCell ref="MFP16:MFP18"/>
    <mergeCell ref="MFQ16:MFQ18"/>
    <mergeCell ref="MFR16:MFR18"/>
    <mergeCell ref="MFS16:MFS18"/>
    <mergeCell ref="MFU16:MFU18"/>
    <mergeCell ref="MFV16:MFV18"/>
    <mergeCell ref="MFW16:MFW18"/>
    <mergeCell ref="MFX16:MFX18"/>
    <mergeCell ref="MEE16:MEE18"/>
    <mergeCell ref="MES16:MES18"/>
    <mergeCell ref="MET16:MET18"/>
    <mergeCell ref="MEU16:MEU18"/>
    <mergeCell ref="MEV16:MEV18"/>
    <mergeCell ref="MEX16:MEX18"/>
    <mergeCell ref="MEY16:MEY18"/>
    <mergeCell ref="MEZ16:MEZ18"/>
    <mergeCell ref="MFA16:MFA18"/>
    <mergeCell ref="MDH16:MDH18"/>
    <mergeCell ref="MDV16:MDV18"/>
    <mergeCell ref="MDW16:MDW18"/>
    <mergeCell ref="MDX16:MDX18"/>
    <mergeCell ref="MDY16:MDY18"/>
    <mergeCell ref="MEA16:MEA18"/>
    <mergeCell ref="MEB16:MEB18"/>
    <mergeCell ref="MEC16:MEC18"/>
    <mergeCell ref="MED16:MED18"/>
    <mergeCell ref="MCK16:MCK18"/>
    <mergeCell ref="MCY16:MCY18"/>
    <mergeCell ref="MCZ16:MCZ18"/>
    <mergeCell ref="MDA16:MDA18"/>
    <mergeCell ref="MDB16:MDB18"/>
    <mergeCell ref="MDD16:MDD18"/>
    <mergeCell ref="MDE16:MDE18"/>
    <mergeCell ref="MDF16:MDF18"/>
    <mergeCell ref="MDG16:MDG18"/>
    <mergeCell ref="MIP16:MIP18"/>
    <mergeCell ref="MJD16:MJD18"/>
    <mergeCell ref="MJE16:MJE18"/>
    <mergeCell ref="MJF16:MJF18"/>
    <mergeCell ref="MJG16:MJG18"/>
    <mergeCell ref="MJI16:MJI18"/>
    <mergeCell ref="MJJ16:MJJ18"/>
    <mergeCell ref="MJK16:MJK18"/>
    <mergeCell ref="MJL16:MJL18"/>
    <mergeCell ref="MHS16:MHS18"/>
    <mergeCell ref="MIG16:MIG18"/>
    <mergeCell ref="MIH16:MIH18"/>
    <mergeCell ref="MII16:MII18"/>
    <mergeCell ref="MIJ16:MIJ18"/>
    <mergeCell ref="MIL16:MIL18"/>
    <mergeCell ref="MIM16:MIM18"/>
    <mergeCell ref="MIN16:MIN18"/>
    <mergeCell ref="MIO16:MIO18"/>
    <mergeCell ref="MGV16:MGV18"/>
    <mergeCell ref="MHJ16:MHJ18"/>
    <mergeCell ref="MHK16:MHK18"/>
    <mergeCell ref="MHL16:MHL18"/>
    <mergeCell ref="MHM16:MHM18"/>
    <mergeCell ref="MHO16:MHO18"/>
    <mergeCell ref="MHP16:MHP18"/>
    <mergeCell ref="MHQ16:MHQ18"/>
    <mergeCell ref="MHR16:MHR18"/>
    <mergeCell ref="MFY16:MFY18"/>
    <mergeCell ref="MGM16:MGM18"/>
    <mergeCell ref="MGN16:MGN18"/>
    <mergeCell ref="MGO16:MGO18"/>
    <mergeCell ref="MGP16:MGP18"/>
    <mergeCell ref="MGR16:MGR18"/>
    <mergeCell ref="MGS16:MGS18"/>
    <mergeCell ref="MGT16:MGT18"/>
    <mergeCell ref="MGU16:MGU18"/>
    <mergeCell ref="MMD16:MMD18"/>
    <mergeCell ref="MMR16:MMR18"/>
    <mergeCell ref="MMS16:MMS18"/>
    <mergeCell ref="MMT16:MMT18"/>
    <mergeCell ref="MMU16:MMU18"/>
    <mergeCell ref="MMW16:MMW18"/>
    <mergeCell ref="MMX16:MMX18"/>
    <mergeCell ref="MMY16:MMY18"/>
    <mergeCell ref="MMZ16:MMZ18"/>
    <mergeCell ref="MLG16:MLG18"/>
    <mergeCell ref="MLU16:MLU18"/>
    <mergeCell ref="MLV16:MLV18"/>
    <mergeCell ref="MLW16:MLW18"/>
    <mergeCell ref="MLX16:MLX18"/>
    <mergeCell ref="MLZ16:MLZ18"/>
    <mergeCell ref="MMA16:MMA18"/>
    <mergeCell ref="MMB16:MMB18"/>
    <mergeCell ref="MMC16:MMC18"/>
    <mergeCell ref="MKJ16:MKJ18"/>
    <mergeCell ref="MKX16:MKX18"/>
    <mergeCell ref="MKY16:MKY18"/>
    <mergeCell ref="MKZ16:MKZ18"/>
    <mergeCell ref="MLA16:MLA18"/>
    <mergeCell ref="MLC16:MLC18"/>
    <mergeCell ref="MLD16:MLD18"/>
    <mergeCell ref="MLE16:MLE18"/>
    <mergeCell ref="MLF16:MLF18"/>
    <mergeCell ref="MJM16:MJM18"/>
    <mergeCell ref="MKA16:MKA18"/>
    <mergeCell ref="MKB16:MKB18"/>
    <mergeCell ref="MKC16:MKC18"/>
    <mergeCell ref="MKD16:MKD18"/>
    <mergeCell ref="MKF16:MKF18"/>
    <mergeCell ref="MKG16:MKG18"/>
    <mergeCell ref="MKH16:MKH18"/>
    <mergeCell ref="MKI16:MKI18"/>
    <mergeCell ref="MPR16:MPR18"/>
    <mergeCell ref="MQF16:MQF18"/>
    <mergeCell ref="MQG16:MQG18"/>
    <mergeCell ref="MQH16:MQH18"/>
    <mergeCell ref="MQI16:MQI18"/>
    <mergeCell ref="MQK16:MQK18"/>
    <mergeCell ref="MQL16:MQL18"/>
    <mergeCell ref="MQM16:MQM18"/>
    <mergeCell ref="MQN16:MQN18"/>
    <mergeCell ref="MOU16:MOU18"/>
    <mergeCell ref="MPI16:MPI18"/>
    <mergeCell ref="MPJ16:MPJ18"/>
    <mergeCell ref="MPK16:MPK18"/>
    <mergeCell ref="MPL16:MPL18"/>
    <mergeCell ref="MPN16:MPN18"/>
    <mergeCell ref="MPO16:MPO18"/>
    <mergeCell ref="MPP16:MPP18"/>
    <mergeCell ref="MPQ16:MPQ18"/>
    <mergeCell ref="MNX16:MNX18"/>
    <mergeCell ref="MOL16:MOL18"/>
    <mergeCell ref="MOM16:MOM18"/>
    <mergeCell ref="MON16:MON18"/>
    <mergeCell ref="MOO16:MOO18"/>
    <mergeCell ref="MOQ16:MOQ18"/>
    <mergeCell ref="MOR16:MOR18"/>
    <mergeCell ref="MOS16:MOS18"/>
    <mergeCell ref="MOT16:MOT18"/>
    <mergeCell ref="MNA16:MNA18"/>
    <mergeCell ref="MNO16:MNO18"/>
    <mergeCell ref="MNP16:MNP18"/>
    <mergeCell ref="MNQ16:MNQ18"/>
    <mergeCell ref="MNR16:MNR18"/>
    <mergeCell ref="MNT16:MNT18"/>
    <mergeCell ref="MNU16:MNU18"/>
    <mergeCell ref="MNV16:MNV18"/>
    <mergeCell ref="MNW16:MNW18"/>
    <mergeCell ref="MTF16:MTF18"/>
    <mergeCell ref="MTT16:MTT18"/>
    <mergeCell ref="MTU16:MTU18"/>
    <mergeCell ref="MTV16:MTV18"/>
    <mergeCell ref="MTW16:MTW18"/>
    <mergeCell ref="MTY16:MTY18"/>
    <mergeCell ref="MTZ16:MTZ18"/>
    <mergeCell ref="MUA16:MUA18"/>
    <mergeCell ref="MUB16:MUB18"/>
    <mergeCell ref="MSI16:MSI18"/>
    <mergeCell ref="MSW16:MSW18"/>
    <mergeCell ref="MSX16:MSX18"/>
    <mergeCell ref="MSY16:MSY18"/>
    <mergeCell ref="MSZ16:MSZ18"/>
    <mergeCell ref="MTB16:MTB18"/>
    <mergeCell ref="MTC16:MTC18"/>
    <mergeCell ref="MTD16:MTD18"/>
    <mergeCell ref="MTE16:MTE18"/>
    <mergeCell ref="MRL16:MRL18"/>
    <mergeCell ref="MRZ16:MRZ18"/>
    <mergeCell ref="MSA16:MSA18"/>
    <mergeCell ref="MSB16:MSB18"/>
    <mergeCell ref="MSC16:MSC18"/>
    <mergeCell ref="MSE16:MSE18"/>
    <mergeCell ref="MSF16:MSF18"/>
    <mergeCell ref="MSG16:MSG18"/>
    <mergeCell ref="MSH16:MSH18"/>
    <mergeCell ref="MQO16:MQO18"/>
    <mergeCell ref="MRC16:MRC18"/>
    <mergeCell ref="MRD16:MRD18"/>
    <mergeCell ref="MRE16:MRE18"/>
    <mergeCell ref="MRF16:MRF18"/>
    <mergeCell ref="MRH16:MRH18"/>
    <mergeCell ref="MRI16:MRI18"/>
    <mergeCell ref="MRJ16:MRJ18"/>
    <mergeCell ref="MRK16:MRK18"/>
    <mergeCell ref="MWT16:MWT18"/>
    <mergeCell ref="MXH16:MXH18"/>
    <mergeCell ref="MXI16:MXI18"/>
    <mergeCell ref="MXJ16:MXJ18"/>
    <mergeCell ref="MXK16:MXK18"/>
    <mergeCell ref="MXM16:MXM18"/>
    <mergeCell ref="MXN16:MXN18"/>
    <mergeCell ref="MXO16:MXO18"/>
    <mergeCell ref="MXP16:MXP18"/>
    <mergeCell ref="MVW16:MVW18"/>
    <mergeCell ref="MWK16:MWK18"/>
    <mergeCell ref="MWL16:MWL18"/>
    <mergeCell ref="MWM16:MWM18"/>
    <mergeCell ref="MWN16:MWN18"/>
    <mergeCell ref="MWP16:MWP18"/>
    <mergeCell ref="MWQ16:MWQ18"/>
    <mergeCell ref="MWR16:MWR18"/>
    <mergeCell ref="MWS16:MWS18"/>
    <mergeCell ref="MUZ16:MUZ18"/>
    <mergeCell ref="MVN16:MVN18"/>
    <mergeCell ref="MVO16:MVO18"/>
    <mergeCell ref="MVP16:MVP18"/>
    <mergeCell ref="MVQ16:MVQ18"/>
    <mergeCell ref="MVS16:MVS18"/>
    <mergeCell ref="MVT16:MVT18"/>
    <mergeCell ref="MVU16:MVU18"/>
    <mergeCell ref="MVV16:MVV18"/>
    <mergeCell ref="MUC16:MUC18"/>
    <mergeCell ref="MUQ16:MUQ18"/>
    <mergeCell ref="MUR16:MUR18"/>
    <mergeCell ref="MUS16:MUS18"/>
    <mergeCell ref="MUT16:MUT18"/>
    <mergeCell ref="MUV16:MUV18"/>
    <mergeCell ref="MUW16:MUW18"/>
    <mergeCell ref="MUX16:MUX18"/>
    <mergeCell ref="MUY16:MUY18"/>
    <mergeCell ref="NAH16:NAH18"/>
    <mergeCell ref="NAV16:NAV18"/>
    <mergeCell ref="NAW16:NAW18"/>
    <mergeCell ref="NAX16:NAX18"/>
    <mergeCell ref="NAY16:NAY18"/>
    <mergeCell ref="NBA16:NBA18"/>
    <mergeCell ref="NBB16:NBB18"/>
    <mergeCell ref="NBC16:NBC18"/>
    <mergeCell ref="NBD16:NBD18"/>
    <mergeCell ref="MZK16:MZK18"/>
    <mergeCell ref="MZY16:MZY18"/>
    <mergeCell ref="MZZ16:MZZ18"/>
    <mergeCell ref="NAA16:NAA18"/>
    <mergeCell ref="NAB16:NAB18"/>
    <mergeCell ref="NAD16:NAD18"/>
    <mergeCell ref="NAE16:NAE18"/>
    <mergeCell ref="NAF16:NAF18"/>
    <mergeCell ref="NAG16:NAG18"/>
    <mergeCell ref="MYN16:MYN18"/>
    <mergeCell ref="MZB16:MZB18"/>
    <mergeCell ref="MZC16:MZC18"/>
    <mergeCell ref="MZD16:MZD18"/>
    <mergeCell ref="MZE16:MZE18"/>
    <mergeCell ref="MZG16:MZG18"/>
    <mergeCell ref="MZH16:MZH18"/>
    <mergeCell ref="MZI16:MZI18"/>
    <mergeCell ref="MZJ16:MZJ18"/>
    <mergeCell ref="MXQ16:MXQ18"/>
    <mergeCell ref="MYE16:MYE18"/>
    <mergeCell ref="MYF16:MYF18"/>
    <mergeCell ref="MYG16:MYG18"/>
    <mergeCell ref="MYH16:MYH18"/>
    <mergeCell ref="MYJ16:MYJ18"/>
    <mergeCell ref="MYK16:MYK18"/>
    <mergeCell ref="MYL16:MYL18"/>
    <mergeCell ref="MYM16:MYM18"/>
    <mergeCell ref="NDV16:NDV18"/>
    <mergeCell ref="NEJ16:NEJ18"/>
    <mergeCell ref="NEK16:NEK18"/>
    <mergeCell ref="NEL16:NEL18"/>
    <mergeCell ref="NEM16:NEM18"/>
    <mergeCell ref="NEO16:NEO18"/>
    <mergeCell ref="NEP16:NEP18"/>
    <mergeCell ref="NEQ16:NEQ18"/>
    <mergeCell ref="NER16:NER18"/>
    <mergeCell ref="NCY16:NCY18"/>
    <mergeCell ref="NDM16:NDM18"/>
    <mergeCell ref="NDN16:NDN18"/>
    <mergeCell ref="NDO16:NDO18"/>
    <mergeCell ref="NDP16:NDP18"/>
    <mergeCell ref="NDR16:NDR18"/>
    <mergeCell ref="NDS16:NDS18"/>
    <mergeCell ref="NDT16:NDT18"/>
    <mergeCell ref="NDU16:NDU18"/>
    <mergeCell ref="NCB16:NCB18"/>
    <mergeCell ref="NCP16:NCP18"/>
    <mergeCell ref="NCQ16:NCQ18"/>
    <mergeCell ref="NCR16:NCR18"/>
    <mergeCell ref="NCS16:NCS18"/>
    <mergeCell ref="NCU16:NCU18"/>
    <mergeCell ref="NCV16:NCV18"/>
    <mergeCell ref="NCW16:NCW18"/>
    <mergeCell ref="NCX16:NCX18"/>
    <mergeCell ref="NBE16:NBE18"/>
    <mergeCell ref="NBS16:NBS18"/>
    <mergeCell ref="NBT16:NBT18"/>
    <mergeCell ref="NBU16:NBU18"/>
    <mergeCell ref="NBV16:NBV18"/>
    <mergeCell ref="NBX16:NBX18"/>
    <mergeCell ref="NBY16:NBY18"/>
    <mergeCell ref="NBZ16:NBZ18"/>
    <mergeCell ref="NCA16:NCA18"/>
    <mergeCell ref="NHJ16:NHJ18"/>
    <mergeCell ref="NHX16:NHX18"/>
    <mergeCell ref="NHY16:NHY18"/>
    <mergeCell ref="NHZ16:NHZ18"/>
    <mergeCell ref="NIA16:NIA18"/>
    <mergeCell ref="NIC16:NIC18"/>
    <mergeCell ref="NID16:NID18"/>
    <mergeCell ref="NIE16:NIE18"/>
    <mergeCell ref="NIF16:NIF18"/>
    <mergeCell ref="NGM16:NGM18"/>
    <mergeCell ref="NHA16:NHA18"/>
    <mergeCell ref="NHB16:NHB18"/>
    <mergeCell ref="NHC16:NHC18"/>
    <mergeCell ref="NHD16:NHD18"/>
    <mergeCell ref="NHF16:NHF18"/>
    <mergeCell ref="NHG16:NHG18"/>
    <mergeCell ref="NHH16:NHH18"/>
    <mergeCell ref="NHI16:NHI18"/>
    <mergeCell ref="NFP16:NFP18"/>
    <mergeCell ref="NGD16:NGD18"/>
    <mergeCell ref="NGE16:NGE18"/>
    <mergeCell ref="NGF16:NGF18"/>
    <mergeCell ref="NGG16:NGG18"/>
    <mergeCell ref="NGI16:NGI18"/>
    <mergeCell ref="NGJ16:NGJ18"/>
    <mergeCell ref="NGK16:NGK18"/>
    <mergeCell ref="NGL16:NGL18"/>
    <mergeCell ref="NES16:NES18"/>
    <mergeCell ref="NFG16:NFG18"/>
    <mergeCell ref="NFH16:NFH18"/>
    <mergeCell ref="NFI16:NFI18"/>
    <mergeCell ref="NFJ16:NFJ18"/>
    <mergeCell ref="NFL16:NFL18"/>
    <mergeCell ref="NFM16:NFM18"/>
    <mergeCell ref="NFN16:NFN18"/>
    <mergeCell ref="NFO16:NFO18"/>
    <mergeCell ref="NKX16:NKX18"/>
    <mergeCell ref="NLL16:NLL18"/>
    <mergeCell ref="NLM16:NLM18"/>
    <mergeCell ref="NLN16:NLN18"/>
    <mergeCell ref="NLO16:NLO18"/>
    <mergeCell ref="NLQ16:NLQ18"/>
    <mergeCell ref="NLR16:NLR18"/>
    <mergeCell ref="NLS16:NLS18"/>
    <mergeCell ref="NLT16:NLT18"/>
    <mergeCell ref="NKA16:NKA18"/>
    <mergeCell ref="NKO16:NKO18"/>
    <mergeCell ref="NKP16:NKP18"/>
    <mergeCell ref="NKQ16:NKQ18"/>
    <mergeCell ref="NKR16:NKR18"/>
    <mergeCell ref="NKT16:NKT18"/>
    <mergeCell ref="NKU16:NKU18"/>
    <mergeCell ref="NKV16:NKV18"/>
    <mergeCell ref="NKW16:NKW18"/>
    <mergeCell ref="NJD16:NJD18"/>
    <mergeCell ref="NJR16:NJR18"/>
    <mergeCell ref="NJS16:NJS18"/>
    <mergeCell ref="NJT16:NJT18"/>
    <mergeCell ref="NJU16:NJU18"/>
    <mergeCell ref="NJW16:NJW18"/>
    <mergeCell ref="NJX16:NJX18"/>
    <mergeCell ref="NJY16:NJY18"/>
    <mergeCell ref="NJZ16:NJZ18"/>
    <mergeCell ref="NIG16:NIG18"/>
    <mergeCell ref="NIU16:NIU18"/>
    <mergeCell ref="NIV16:NIV18"/>
    <mergeCell ref="NIW16:NIW18"/>
    <mergeCell ref="NIX16:NIX18"/>
    <mergeCell ref="NIZ16:NIZ18"/>
    <mergeCell ref="NJA16:NJA18"/>
    <mergeCell ref="NJB16:NJB18"/>
    <mergeCell ref="NJC16:NJC18"/>
    <mergeCell ref="NOL16:NOL18"/>
    <mergeCell ref="NOZ16:NOZ18"/>
    <mergeCell ref="NPA16:NPA18"/>
    <mergeCell ref="NPB16:NPB18"/>
    <mergeCell ref="NPC16:NPC18"/>
    <mergeCell ref="NPE16:NPE18"/>
    <mergeCell ref="NPF16:NPF18"/>
    <mergeCell ref="NPG16:NPG18"/>
    <mergeCell ref="NPH16:NPH18"/>
    <mergeCell ref="NNO16:NNO18"/>
    <mergeCell ref="NOC16:NOC18"/>
    <mergeCell ref="NOD16:NOD18"/>
    <mergeCell ref="NOE16:NOE18"/>
    <mergeCell ref="NOF16:NOF18"/>
    <mergeCell ref="NOH16:NOH18"/>
    <mergeCell ref="NOI16:NOI18"/>
    <mergeCell ref="NOJ16:NOJ18"/>
    <mergeCell ref="NOK16:NOK18"/>
    <mergeCell ref="NMR16:NMR18"/>
    <mergeCell ref="NNF16:NNF18"/>
    <mergeCell ref="NNG16:NNG18"/>
    <mergeCell ref="NNH16:NNH18"/>
    <mergeCell ref="NNI16:NNI18"/>
    <mergeCell ref="NNK16:NNK18"/>
    <mergeCell ref="NNL16:NNL18"/>
    <mergeCell ref="NNM16:NNM18"/>
    <mergeCell ref="NNN16:NNN18"/>
    <mergeCell ref="NLU16:NLU18"/>
    <mergeCell ref="NMI16:NMI18"/>
    <mergeCell ref="NMJ16:NMJ18"/>
    <mergeCell ref="NMK16:NMK18"/>
    <mergeCell ref="NML16:NML18"/>
    <mergeCell ref="NMN16:NMN18"/>
    <mergeCell ref="NMO16:NMO18"/>
    <mergeCell ref="NMP16:NMP18"/>
    <mergeCell ref="NMQ16:NMQ18"/>
    <mergeCell ref="NRZ16:NRZ18"/>
    <mergeCell ref="NSN16:NSN18"/>
    <mergeCell ref="NSO16:NSO18"/>
    <mergeCell ref="NSP16:NSP18"/>
    <mergeCell ref="NSQ16:NSQ18"/>
    <mergeCell ref="NSS16:NSS18"/>
    <mergeCell ref="NST16:NST18"/>
    <mergeCell ref="NSU16:NSU18"/>
    <mergeCell ref="NSV16:NSV18"/>
    <mergeCell ref="NRC16:NRC18"/>
    <mergeCell ref="NRQ16:NRQ18"/>
    <mergeCell ref="NRR16:NRR18"/>
    <mergeCell ref="NRS16:NRS18"/>
    <mergeCell ref="NRT16:NRT18"/>
    <mergeCell ref="NRV16:NRV18"/>
    <mergeCell ref="NRW16:NRW18"/>
    <mergeCell ref="NRX16:NRX18"/>
    <mergeCell ref="NRY16:NRY18"/>
    <mergeCell ref="NQF16:NQF18"/>
    <mergeCell ref="NQT16:NQT18"/>
    <mergeCell ref="NQU16:NQU18"/>
    <mergeCell ref="NQV16:NQV18"/>
    <mergeCell ref="NQW16:NQW18"/>
    <mergeCell ref="NQY16:NQY18"/>
    <mergeCell ref="NQZ16:NQZ18"/>
    <mergeCell ref="NRA16:NRA18"/>
    <mergeCell ref="NRB16:NRB18"/>
    <mergeCell ref="NPI16:NPI18"/>
    <mergeCell ref="NPW16:NPW18"/>
    <mergeCell ref="NPX16:NPX18"/>
    <mergeCell ref="NPY16:NPY18"/>
    <mergeCell ref="NPZ16:NPZ18"/>
    <mergeCell ref="NQB16:NQB18"/>
    <mergeCell ref="NQC16:NQC18"/>
    <mergeCell ref="NQD16:NQD18"/>
    <mergeCell ref="NQE16:NQE18"/>
    <mergeCell ref="NVN16:NVN18"/>
    <mergeCell ref="NWB16:NWB18"/>
    <mergeCell ref="NWC16:NWC18"/>
    <mergeCell ref="NWD16:NWD18"/>
    <mergeCell ref="NWE16:NWE18"/>
    <mergeCell ref="NWG16:NWG18"/>
    <mergeCell ref="NWH16:NWH18"/>
    <mergeCell ref="NWI16:NWI18"/>
    <mergeCell ref="NWJ16:NWJ18"/>
    <mergeCell ref="NUQ16:NUQ18"/>
    <mergeCell ref="NVE16:NVE18"/>
    <mergeCell ref="NVF16:NVF18"/>
    <mergeCell ref="NVG16:NVG18"/>
    <mergeCell ref="NVH16:NVH18"/>
    <mergeCell ref="NVJ16:NVJ18"/>
    <mergeCell ref="NVK16:NVK18"/>
    <mergeCell ref="NVL16:NVL18"/>
    <mergeCell ref="NVM16:NVM18"/>
    <mergeCell ref="NTT16:NTT18"/>
    <mergeCell ref="NUH16:NUH18"/>
    <mergeCell ref="NUI16:NUI18"/>
    <mergeCell ref="NUJ16:NUJ18"/>
    <mergeCell ref="NUK16:NUK18"/>
    <mergeCell ref="NUM16:NUM18"/>
    <mergeCell ref="NUN16:NUN18"/>
    <mergeCell ref="NUO16:NUO18"/>
    <mergeCell ref="NUP16:NUP18"/>
    <mergeCell ref="NSW16:NSW18"/>
    <mergeCell ref="NTK16:NTK18"/>
    <mergeCell ref="NTL16:NTL18"/>
    <mergeCell ref="NTM16:NTM18"/>
    <mergeCell ref="NTN16:NTN18"/>
    <mergeCell ref="NTP16:NTP18"/>
    <mergeCell ref="NTQ16:NTQ18"/>
    <mergeCell ref="NTR16:NTR18"/>
    <mergeCell ref="NTS16:NTS18"/>
    <mergeCell ref="NZB16:NZB18"/>
    <mergeCell ref="NZP16:NZP18"/>
    <mergeCell ref="NZQ16:NZQ18"/>
    <mergeCell ref="NZR16:NZR18"/>
    <mergeCell ref="NZS16:NZS18"/>
    <mergeCell ref="NZU16:NZU18"/>
    <mergeCell ref="NZV16:NZV18"/>
    <mergeCell ref="NZW16:NZW18"/>
    <mergeCell ref="NZX16:NZX18"/>
    <mergeCell ref="NYE16:NYE18"/>
    <mergeCell ref="NYS16:NYS18"/>
    <mergeCell ref="NYT16:NYT18"/>
    <mergeCell ref="NYU16:NYU18"/>
    <mergeCell ref="NYV16:NYV18"/>
    <mergeCell ref="NYX16:NYX18"/>
    <mergeCell ref="NYY16:NYY18"/>
    <mergeCell ref="NYZ16:NYZ18"/>
    <mergeCell ref="NZA16:NZA18"/>
    <mergeCell ref="NXH16:NXH18"/>
    <mergeCell ref="NXV16:NXV18"/>
    <mergeCell ref="NXW16:NXW18"/>
    <mergeCell ref="NXX16:NXX18"/>
    <mergeCell ref="NXY16:NXY18"/>
    <mergeCell ref="NYA16:NYA18"/>
    <mergeCell ref="NYB16:NYB18"/>
    <mergeCell ref="NYC16:NYC18"/>
    <mergeCell ref="NYD16:NYD18"/>
    <mergeCell ref="NWK16:NWK18"/>
    <mergeCell ref="NWY16:NWY18"/>
    <mergeCell ref="NWZ16:NWZ18"/>
    <mergeCell ref="NXA16:NXA18"/>
    <mergeCell ref="NXB16:NXB18"/>
    <mergeCell ref="NXD16:NXD18"/>
    <mergeCell ref="NXE16:NXE18"/>
    <mergeCell ref="NXF16:NXF18"/>
    <mergeCell ref="NXG16:NXG18"/>
    <mergeCell ref="OCP16:OCP18"/>
    <mergeCell ref="ODD16:ODD18"/>
    <mergeCell ref="ODE16:ODE18"/>
    <mergeCell ref="ODF16:ODF18"/>
    <mergeCell ref="ODG16:ODG18"/>
    <mergeCell ref="ODI16:ODI18"/>
    <mergeCell ref="ODJ16:ODJ18"/>
    <mergeCell ref="ODK16:ODK18"/>
    <mergeCell ref="ODL16:ODL18"/>
    <mergeCell ref="OBS16:OBS18"/>
    <mergeCell ref="OCG16:OCG18"/>
    <mergeCell ref="OCH16:OCH18"/>
    <mergeCell ref="OCI16:OCI18"/>
    <mergeCell ref="OCJ16:OCJ18"/>
    <mergeCell ref="OCL16:OCL18"/>
    <mergeCell ref="OCM16:OCM18"/>
    <mergeCell ref="OCN16:OCN18"/>
    <mergeCell ref="OCO16:OCO18"/>
    <mergeCell ref="OAV16:OAV18"/>
    <mergeCell ref="OBJ16:OBJ18"/>
    <mergeCell ref="OBK16:OBK18"/>
    <mergeCell ref="OBL16:OBL18"/>
    <mergeCell ref="OBM16:OBM18"/>
    <mergeCell ref="OBO16:OBO18"/>
    <mergeCell ref="OBP16:OBP18"/>
    <mergeCell ref="OBQ16:OBQ18"/>
    <mergeCell ref="OBR16:OBR18"/>
    <mergeCell ref="NZY16:NZY18"/>
    <mergeCell ref="OAM16:OAM18"/>
    <mergeCell ref="OAN16:OAN18"/>
    <mergeCell ref="OAO16:OAO18"/>
    <mergeCell ref="OAP16:OAP18"/>
    <mergeCell ref="OAR16:OAR18"/>
    <mergeCell ref="OAS16:OAS18"/>
    <mergeCell ref="OAT16:OAT18"/>
    <mergeCell ref="OAU16:OAU18"/>
    <mergeCell ref="OGD16:OGD18"/>
    <mergeCell ref="OGR16:OGR18"/>
    <mergeCell ref="OGS16:OGS18"/>
    <mergeCell ref="OGT16:OGT18"/>
    <mergeCell ref="OGU16:OGU18"/>
    <mergeCell ref="OGW16:OGW18"/>
    <mergeCell ref="OGX16:OGX18"/>
    <mergeCell ref="OGY16:OGY18"/>
    <mergeCell ref="OGZ16:OGZ18"/>
    <mergeCell ref="OFG16:OFG18"/>
    <mergeCell ref="OFU16:OFU18"/>
    <mergeCell ref="OFV16:OFV18"/>
    <mergeCell ref="OFW16:OFW18"/>
    <mergeCell ref="OFX16:OFX18"/>
    <mergeCell ref="OFZ16:OFZ18"/>
    <mergeCell ref="OGA16:OGA18"/>
    <mergeCell ref="OGB16:OGB18"/>
    <mergeCell ref="OGC16:OGC18"/>
    <mergeCell ref="OEJ16:OEJ18"/>
    <mergeCell ref="OEX16:OEX18"/>
    <mergeCell ref="OEY16:OEY18"/>
    <mergeCell ref="OEZ16:OEZ18"/>
    <mergeCell ref="OFA16:OFA18"/>
    <mergeCell ref="OFC16:OFC18"/>
    <mergeCell ref="OFD16:OFD18"/>
    <mergeCell ref="OFE16:OFE18"/>
    <mergeCell ref="OFF16:OFF18"/>
    <mergeCell ref="ODM16:ODM18"/>
    <mergeCell ref="OEA16:OEA18"/>
    <mergeCell ref="OEB16:OEB18"/>
    <mergeCell ref="OEC16:OEC18"/>
    <mergeCell ref="OED16:OED18"/>
    <mergeCell ref="OEF16:OEF18"/>
    <mergeCell ref="OEG16:OEG18"/>
    <mergeCell ref="OEH16:OEH18"/>
    <mergeCell ref="OEI16:OEI18"/>
    <mergeCell ref="OJR16:OJR18"/>
    <mergeCell ref="OKF16:OKF18"/>
    <mergeCell ref="OKG16:OKG18"/>
    <mergeCell ref="OKH16:OKH18"/>
    <mergeCell ref="OKI16:OKI18"/>
    <mergeCell ref="OKK16:OKK18"/>
    <mergeCell ref="OKL16:OKL18"/>
    <mergeCell ref="OKM16:OKM18"/>
    <mergeCell ref="OKN16:OKN18"/>
    <mergeCell ref="OIU16:OIU18"/>
    <mergeCell ref="OJI16:OJI18"/>
    <mergeCell ref="OJJ16:OJJ18"/>
    <mergeCell ref="OJK16:OJK18"/>
    <mergeCell ref="OJL16:OJL18"/>
    <mergeCell ref="OJN16:OJN18"/>
    <mergeCell ref="OJO16:OJO18"/>
    <mergeCell ref="OJP16:OJP18"/>
    <mergeCell ref="OJQ16:OJQ18"/>
    <mergeCell ref="OHX16:OHX18"/>
    <mergeCell ref="OIL16:OIL18"/>
    <mergeCell ref="OIM16:OIM18"/>
    <mergeCell ref="OIN16:OIN18"/>
    <mergeCell ref="OIO16:OIO18"/>
    <mergeCell ref="OIQ16:OIQ18"/>
    <mergeCell ref="OIR16:OIR18"/>
    <mergeCell ref="OIS16:OIS18"/>
    <mergeCell ref="OIT16:OIT18"/>
    <mergeCell ref="OHA16:OHA18"/>
    <mergeCell ref="OHO16:OHO18"/>
    <mergeCell ref="OHP16:OHP18"/>
    <mergeCell ref="OHQ16:OHQ18"/>
    <mergeCell ref="OHR16:OHR18"/>
    <mergeCell ref="OHT16:OHT18"/>
    <mergeCell ref="OHU16:OHU18"/>
    <mergeCell ref="OHV16:OHV18"/>
    <mergeCell ref="OHW16:OHW18"/>
    <mergeCell ref="ONF16:ONF18"/>
    <mergeCell ref="ONT16:ONT18"/>
    <mergeCell ref="ONU16:ONU18"/>
    <mergeCell ref="ONV16:ONV18"/>
    <mergeCell ref="ONW16:ONW18"/>
    <mergeCell ref="ONY16:ONY18"/>
    <mergeCell ref="ONZ16:ONZ18"/>
    <mergeCell ref="OOA16:OOA18"/>
    <mergeCell ref="OOB16:OOB18"/>
    <mergeCell ref="OMI16:OMI18"/>
    <mergeCell ref="OMW16:OMW18"/>
    <mergeCell ref="OMX16:OMX18"/>
    <mergeCell ref="OMY16:OMY18"/>
    <mergeCell ref="OMZ16:OMZ18"/>
    <mergeCell ref="ONB16:ONB18"/>
    <mergeCell ref="ONC16:ONC18"/>
    <mergeCell ref="OND16:OND18"/>
    <mergeCell ref="ONE16:ONE18"/>
    <mergeCell ref="OLL16:OLL18"/>
    <mergeCell ref="OLZ16:OLZ18"/>
    <mergeCell ref="OMA16:OMA18"/>
    <mergeCell ref="OMB16:OMB18"/>
    <mergeCell ref="OMC16:OMC18"/>
    <mergeCell ref="OME16:OME18"/>
    <mergeCell ref="OMF16:OMF18"/>
    <mergeCell ref="OMG16:OMG18"/>
    <mergeCell ref="OMH16:OMH18"/>
    <mergeCell ref="OKO16:OKO18"/>
    <mergeCell ref="OLC16:OLC18"/>
    <mergeCell ref="OLD16:OLD18"/>
    <mergeCell ref="OLE16:OLE18"/>
    <mergeCell ref="OLF16:OLF18"/>
    <mergeCell ref="OLH16:OLH18"/>
    <mergeCell ref="OLI16:OLI18"/>
    <mergeCell ref="OLJ16:OLJ18"/>
    <mergeCell ref="OLK16:OLK18"/>
    <mergeCell ref="OQT16:OQT18"/>
    <mergeCell ref="ORH16:ORH18"/>
    <mergeCell ref="ORI16:ORI18"/>
    <mergeCell ref="ORJ16:ORJ18"/>
    <mergeCell ref="ORK16:ORK18"/>
    <mergeCell ref="ORM16:ORM18"/>
    <mergeCell ref="ORN16:ORN18"/>
    <mergeCell ref="ORO16:ORO18"/>
    <mergeCell ref="ORP16:ORP18"/>
    <mergeCell ref="OPW16:OPW18"/>
    <mergeCell ref="OQK16:OQK18"/>
    <mergeCell ref="OQL16:OQL18"/>
    <mergeCell ref="OQM16:OQM18"/>
    <mergeCell ref="OQN16:OQN18"/>
    <mergeCell ref="OQP16:OQP18"/>
    <mergeCell ref="OQQ16:OQQ18"/>
    <mergeCell ref="OQR16:OQR18"/>
    <mergeCell ref="OQS16:OQS18"/>
    <mergeCell ref="OOZ16:OOZ18"/>
    <mergeCell ref="OPN16:OPN18"/>
    <mergeCell ref="OPO16:OPO18"/>
    <mergeCell ref="OPP16:OPP18"/>
    <mergeCell ref="OPQ16:OPQ18"/>
    <mergeCell ref="OPS16:OPS18"/>
    <mergeCell ref="OPT16:OPT18"/>
    <mergeCell ref="OPU16:OPU18"/>
    <mergeCell ref="OPV16:OPV18"/>
    <mergeCell ref="OOC16:OOC18"/>
    <mergeCell ref="OOQ16:OOQ18"/>
    <mergeCell ref="OOR16:OOR18"/>
    <mergeCell ref="OOS16:OOS18"/>
    <mergeCell ref="OOT16:OOT18"/>
    <mergeCell ref="OOV16:OOV18"/>
    <mergeCell ref="OOW16:OOW18"/>
    <mergeCell ref="OOX16:OOX18"/>
    <mergeCell ref="OOY16:OOY18"/>
    <mergeCell ref="OUH16:OUH18"/>
    <mergeCell ref="OUV16:OUV18"/>
    <mergeCell ref="OUW16:OUW18"/>
    <mergeCell ref="OUX16:OUX18"/>
    <mergeCell ref="OUY16:OUY18"/>
    <mergeCell ref="OVA16:OVA18"/>
    <mergeCell ref="OVB16:OVB18"/>
    <mergeCell ref="OVC16:OVC18"/>
    <mergeCell ref="OVD16:OVD18"/>
    <mergeCell ref="OTK16:OTK18"/>
    <mergeCell ref="OTY16:OTY18"/>
    <mergeCell ref="OTZ16:OTZ18"/>
    <mergeCell ref="OUA16:OUA18"/>
    <mergeCell ref="OUB16:OUB18"/>
    <mergeCell ref="OUD16:OUD18"/>
    <mergeCell ref="OUE16:OUE18"/>
    <mergeCell ref="OUF16:OUF18"/>
    <mergeCell ref="OUG16:OUG18"/>
    <mergeCell ref="OSN16:OSN18"/>
    <mergeCell ref="OTB16:OTB18"/>
    <mergeCell ref="OTC16:OTC18"/>
    <mergeCell ref="OTD16:OTD18"/>
    <mergeCell ref="OTE16:OTE18"/>
    <mergeCell ref="OTG16:OTG18"/>
    <mergeCell ref="OTH16:OTH18"/>
    <mergeCell ref="OTI16:OTI18"/>
    <mergeCell ref="OTJ16:OTJ18"/>
    <mergeCell ref="ORQ16:ORQ18"/>
    <mergeCell ref="OSE16:OSE18"/>
    <mergeCell ref="OSF16:OSF18"/>
    <mergeCell ref="OSG16:OSG18"/>
    <mergeCell ref="OSH16:OSH18"/>
    <mergeCell ref="OSJ16:OSJ18"/>
    <mergeCell ref="OSK16:OSK18"/>
    <mergeCell ref="OSL16:OSL18"/>
    <mergeCell ref="OSM16:OSM18"/>
    <mergeCell ref="OXV16:OXV18"/>
    <mergeCell ref="OYJ16:OYJ18"/>
    <mergeCell ref="OYK16:OYK18"/>
    <mergeCell ref="OYL16:OYL18"/>
    <mergeCell ref="OYM16:OYM18"/>
    <mergeCell ref="OYO16:OYO18"/>
    <mergeCell ref="OYP16:OYP18"/>
    <mergeCell ref="OYQ16:OYQ18"/>
    <mergeCell ref="OYR16:OYR18"/>
    <mergeCell ref="OWY16:OWY18"/>
    <mergeCell ref="OXM16:OXM18"/>
    <mergeCell ref="OXN16:OXN18"/>
    <mergeCell ref="OXO16:OXO18"/>
    <mergeCell ref="OXP16:OXP18"/>
    <mergeCell ref="OXR16:OXR18"/>
    <mergeCell ref="OXS16:OXS18"/>
    <mergeCell ref="OXT16:OXT18"/>
    <mergeCell ref="OXU16:OXU18"/>
    <mergeCell ref="OWB16:OWB18"/>
    <mergeCell ref="OWP16:OWP18"/>
    <mergeCell ref="OWQ16:OWQ18"/>
    <mergeCell ref="OWR16:OWR18"/>
    <mergeCell ref="OWS16:OWS18"/>
    <mergeCell ref="OWU16:OWU18"/>
    <mergeCell ref="OWV16:OWV18"/>
    <mergeCell ref="OWW16:OWW18"/>
    <mergeCell ref="OWX16:OWX18"/>
    <mergeCell ref="OVE16:OVE18"/>
    <mergeCell ref="OVS16:OVS18"/>
    <mergeCell ref="OVT16:OVT18"/>
    <mergeCell ref="OVU16:OVU18"/>
    <mergeCell ref="OVV16:OVV18"/>
    <mergeCell ref="OVX16:OVX18"/>
    <mergeCell ref="OVY16:OVY18"/>
    <mergeCell ref="OVZ16:OVZ18"/>
    <mergeCell ref="OWA16:OWA18"/>
    <mergeCell ref="PBJ16:PBJ18"/>
    <mergeCell ref="PBX16:PBX18"/>
    <mergeCell ref="PBY16:PBY18"/>
    <mergeCell ref="PBZ16:PBZ18"/>
    <mergeCell ref="PCA16:PCA18"/>
    <mergeCell ref="PCC16:PCC18"/>
    <mergeCell ref="PCD16:PCD18"/>
    <mergeCell ref="PCE16:PCE18"/>
    <mergeCell ref="PCF16:PCF18"/>
    <mergeCell ref="PAM16:PAM18"/>
    <mergeCell ref="PBA16:PBA18"/>
    <mergeCell ref="PBB16:PBB18"/>
    <mergeCell ref="PBC16:PBC18"/>
    <mergeCell ref="PBD16:PBD18"/>
    <mergeCell ref="PBF16:PBF18"/>
    <mergeCell ref="PBG16:PBG18"/>
    <mergeCell ref="PBH16:PBH18"/>
    <mergeCell ref="PBI16:PBI18"/>
    <mergeCell ref="OZP16:OZP18"/>
    <mergeCell ref="PAD16:PAD18"/>
    <mergeCell ref="PAE16:PAE18"/>
    <mergeCell ref="PAF16:PAF18"/>
    <mergeCell ref="PAG16:PAG18"/>
    <mergeCell ref="PAI16:PAI18"/>
    <mergeCell ref="PAJ16:PAJ18"/>
    <mergeCell ref="PAK16:PAK18"/>
    <mergeCell ref="PAL16:PAL18"/>
    <mergeCell ref="OYS16:OYS18"/>
    <mergeCell ref="OZG16:OZG18"/>
    <mergeCell ref="OZH16:OZH18"/>
    <mergeCell ref="OZI16:OZI18"/>
    <mergeCell ref="OZJ16:OZJ18"/>
    <mergeCell ref="OZL16:OZL18"/>
    <mergeCell ref="OZM16:OZM18"/>
    <mergeCell ref="OZN16:OZN18"/>
    <mergeCell ref="OZO16:OZO18"/>
    <mergeCell ref="PEX16:PEX18"/>
    <mergeCell ref="PFL16:PFL18"/>
    <mergeCell ref="PFM16:PFM18"/>
    <mergeCell ref="PFN16:PFN18"/>
    <mergeCell ref="PFO16:PFO18"/>
    <mergeCell ref="PFQ16:PFQ18"/>
    <mergeCell ref="PFR16:PFR18"/>
    <mergeCell ref="PFS16:PFS18"/>
    <mergeCell ref="PFT16:PFT18"/>
    <mergeCell ref="PEA16:PEA18"/>
    <mergeCell ref="PEO16:PEO18"/>
    <mergeCell ref="PEP16:PEP18"/>
    <mergeCell ref="PEQ16:PEQ18"/>
    <mergeCell ref="PER16:PER18"/>
    <mergeCell ref="PET16:PET18"/>
    <mergeCell ref="PEU16:PEU18"/>
    <mergeCell ref="PEV16:PEV18"/>
    <mergeCell ref="PEW16:PEW18"/>
    <mergeCell ref="PDD16:PDD18"/>
    <mergeCell ref="PDR16:PDR18"/>
    <mergeCell ref="PDS16:PDS18"/>
    <mergeCell ref="PDT16:PDT18"/>
    <mergeCell ref="PDU16:PDU18"/>
    <mergeCell ref="PDW16:PDW18"/>
    <mergeCell ref="PDX16:PDX18"/>
    <mergeCell ref="PDY16:PDY18"/>
    <mergeCell ref="PDZ16:PDZ18"/>
    <mergeCell ref="PCG16:PCG18"/>
    <mergeCell ref="PCU16:PCU18"/>
    <mergeCell ref="PCV16:PCV18"/>
    <mergeCell ref="PCW16:PCW18"/>
    <mergeCell ref="PCX16:PCX18"/>
    <mergeCell ref="PCZ16:PCZ18"/>
    <mergeCell ref="PDA16:PDA18"/>
    <mergeCell ref="PDB16:PDB18"/>
    <mergeCell ref="PDC16:PDC18"/>
    <mergeCell ref="PIL16:PIL18"/>
    <mergeCell ref="PIZ16:PIZ18"/>
    <mergeCell ref="PJA16:PJA18"/>
    <mergeCell ref="PJB16:PJB18"/>
    <mergeCell ref="PJC16:PJC18"/>
    <mergeCell ref="PJE16:PJE18"/>
    <mergeCell ref="PJF16:PJF18"/>
    <mergeCell ref="PJG16:PJG18"/>
    <mergeCell ref="PJH16:PJH18"/>
    <mergeCell ref="PHO16:PHO18"/>
    <mergeCell ref="PIC16:PIC18"/>
    <mergeCell ref="PID16:PID18"/>
    <mergeCell ref="PIE16:PIE18"/>
    <mergeCell ref="PIF16:PIF18"/>
    <mergeCell ref="PIH16:PIH18"/>
    <mergeCell ref="PII16:PII18"/>
    <mergeCell ref="PIJ16:PIJ18"/>
    <mergeCell ref="PIK16:PIK18"/>
    <mergeCell ref="PGR16:PGR18"/>
    <mergeCell ref="PHF16:PHF18"/>
    <mergeCell ref="PHG16:PHG18"/>
    <mergeCell ref="PHH16:PHH18"/>
    <mergeCell ref="PHI16:PHI18"/>
    <mergeCell ref="PHK16:PHK18"/>
    <mergeCell ref="PHL16:PHL18"/>
    <mergeCell ref="PHM16:PHM18"/>
    <mergeCell ref="PHN16:PHN18"/>
    <mergeCell ref="PFU16:PFU18"/>
    <mergeCell ref="PGI16:PGI18"/>
    <mergeCell ref="PGJ16:PGJ18"/>
    <mergeCell ref="PGK16:PGK18"/>
    <mergeCell ref="PGL16:PGL18"/>
    <mergeCell ref="PGN16:PGN18"/>
    <mergeCell ref="PGO16:PGO18"/>
    <mergeCell ref="PGP16:PGP18"/>
    <mergeCell ref="PGQ16:PGQ18"/>
    <mergeCell ref="PLZ16:PLZ18"/>
    <mergeCell ref="PMN16:PMN18"/>
    <mergeCell ref="PMO16:PMO18"/>
    <mergeCell ref="PMP16:PMP18"/>
    <mergeCell ref="PMQ16:PMQ18"/>
    <mergeCell ref="PMS16:PMS18"/>
    <mergeCell ref="PMT16:PMT18"/>
    <mergeCell ref="PMU16:PMU18"/>
    <mergeCell ref="PMV16:PMV18"/>
    <mergeCell ref="PLC16:PLC18"/>
    <mergeCell ref="PLQ16:PLQ18"/>
    <mergeCell ref="PLR16:PLR18"/>
    <mergeCell ref="PLS16:PLS18"/>
    <mergeCell ref="PLT16:PLT18"/>
    <mergeCell ref="PLV16:PLV18"/>
    <mergeCell ref="PLW16:PLW18"/>
    <mergeCell ref="PLX16:PLX18"/>
    <mergeCell ref="PLY16:PLY18"/>
    <mergeCell ref="PKF16:PKF18"/>
    <mergeCell ref="PKT16:PKT18"/>
    <mergeCell ref="PKU16:PKU18"/>
    <mergeCell ref="PKV16:PKV18"/>
    <mergeCell ref="PKW16:PKW18"/>
    <mergeCell ref="PKY16:PKY18"/>
    <mergeCell ref="PKZ16:PKZ18"/>
    <mergeCell ref="PLA16:PLA18"/>
    <mergeCell ref="PLB16:PLB18"/>
    <mergeCell ref="PJI16:PJI18"/>
    <mergeCell ref="PJW16:PJW18"/>
    <mergeCell ref="PJX16:PJX18"/>
    <mergeCell ref="PJY16:PJY18"/>
    <mergeCell ref="PJZ16:PJZ18"/>
    <mergeCell ref="PKB16:PKB18"/>
    <mergeCell ref="PKC16:PKC18"/>
    <mergeCell ref="PKD16:PKD18"/>
    <mergeCell ref="PKE16:PKE18"/>
    <mergeCell ref="PPN16:PPN18"/>
    <mergeCell ref="PQB16:PQB18"/>
    <mergeCell ref="PQC16:PQC18"/>
    <mergeCell ref="PQD16:PQD18"/>
    <mergeCell ref="PQE16:PQE18"/>
    <mergeCell ref="PQG16:PQG18"/>
    <mergeCell ref="PQH16:PQH18"/>
    <mergeCell ref="PQI16:PQI18"/>
    <mergeCell ref="PQJ16:PQJ18"/>
    <mergeCell ref="POQ16:POQ18"/>
    <mergeCell ref="PPE16:PPE18"/>
    <mergeCell ref="PPF16:PPF18"/>
    <mergeCell ref="PPG16:PPG18"/>
    <mergeCell ref="PPH16:PPH18"/>
    <mergeCell ref="PPJ16:PPJ18"/>
    <mergeCell ref="PPK16:PPK18"/>
    <mergeCell ref="PPL16:PPL18"/>
    <mergeCell ref="PPM16:PPM18"/>
    <mergeCell ref="PNT16:PNT18"/>
    <mergeCell ref="POH16:POH18"/>
    <mergeCell ref="POI16:POI18"/>
    <mergeCell ref="POJ16:POJ18"/>
    <mergeCell ref="POK16:POK18"/>
    <mergeCell ref="POM16:POM18"/>
    <mergeCell ref="PON16:PON18"/>
    <mergeCell ref="POO16:POO18"/>
    <mergeCell ref="POP16:POP18"/>
    <mergeCell ref="PMW16:PMW18"/>
    <mergeCell ref="PNK16:PNK18"/>
    <mergeCell ref="PNL16:PNL18"/>
    <mergeCell ref="PNM16:PNM18"/>
    <mergeCell ref="PNN16:PNN18"/>
    <mergeCell ref="PNP16:PNP18"/>
    <mergeCell ref="PNQ16:PNQ18"/>
    <mergeCell ref="PNR16:PNR18"/>
    <mergeCell ref="PNS16:PNS18"/>
    <mergeCell ref="PTB16:PTB18"/>
    <mergeCell ref="PTP16:PTP18"/>
    <mergeCell ref="PTQ16:PTQ18"/>
    <mergeCell ref="PTR16:PTR18"/>
    <mergeCell ref="PTS16:PTS18"/>
    <mergeCell ref="PTU16:PTU18"/>
    <mergeCell ref="PTV16:PTV18"/>
    <mergeCell ref="PTW16:PTW18"/>
    <mergeCell ref="PTX16:PTX18"/>
    <mergeCell ref="PSE16:PSE18"/>
    <mergeCell ref="PSS16:PSS18"/>
    <mergeCell ref="PST16:PST18"/>
    <mergeCell ref="PSU16:PSU18"/>
    <mergeCell ref="PSV16:PSV18"/>
    <mergeCell ref="PSX16:PSX18"/>
    <mergeCell ref="PSY16:PSY18"/>
    <mergeCell ref="PSZ16:PSZ18"/>
    <mergeCell ref="PTA16:PTA18"/>
    <mergeCell ref="PRH16:PRH18"/>
    <mergeCell ref="PRV16:PRV18"/>
    <mergeCell ref="PRW16:PRW18"/>
    <mergeCell ref="PRX16:PRX18"/>
    <mergeCell ref="PRY16:PRY18"/>
    <mergeCell ref="PSA16:PSA18"/>
    <mergeCell ref="PSB16:PSB18"/>
    <mergeCell ref="PSC16:PSC18"/>
    <mergeCell ref="PSD16:PSD18"/>
    <mergeCell ref="PQK16:PQK18"/>
    <mergeCell ref="PQY16:PQY18"/>
    <mergeCell ref="PQZ16:PQZ18"/>
    <mergeCell ref="PRA16:PRA18"/>
    <mergeCell ref="PRB16:PRB18"/>
    <mergeCell ref="PRD16:PRD18"/>
    <mergeCell ref="PRE16:PRE18"/>
    <mergeCell ref="PRF16:PRF18"/>
    <mergeCell ref="PRG16:PRG18"/>
    <mergeCell ref="PWP16:PWP18"/>
    <mergeCell ref="PXD16:PXD18"/>
    <mergeCell ref="PXE16:PXE18"/>
    <mergeCell ref="PXF16:PXF18"/>
    <mergeCell ref="PXG16:PXG18"/>
    <mergeCell ref="PXI16:PXI18"/>
    <mergeCell ref="PXJ16:PXJ18"/>
    <mergeCell ref="PXK16:PXK18"/>
    <mergeCell ref="PXL16:PXL18"/>
    <mergeCell ref="PVS16:PVS18"/>
    <mergeCell ref="PWG16:PWG18"/>
    <mergeCell ref="PWH16:PWH18"/>
    <mergeCell ref="PWI16:PWI18"/>
    <mergeCell ref="PWJ16:PWJ18"/>
    <mergeCell ref="PWL16:PWL18"/>
    <mergeCell ref="PWM16:PWM18"/>
    <mergeCell ref="PWN16:PWN18"/>
    <mergeCell ref="PWO16:PWO18"/>
    <mergeCell ref="PUV16:PUV18"/>
    <mergeCell ref="PVJ16:PVJ18"/>
    <mergeCell ref="PVK16:PVK18"/>
    <mergeCell ref="PVL16:PVL18"/>
    <mergeCell ref="PVM16:PVM18"/>
    <mergeCell ref="PVO16:PVO18"/>
    <mergeCell ref="PVP16:PVP18"/>
    <mergeCell ref="PVQ16:PVQ18"/>
    <mergeCell ref="PVR16:PVR18"/>
    <mergeCell ref="PTY16:PTY18"/>
    <mergeCell ref="PUM16:PUM18"/>
    <mergeCell ref="PUN16:PUN18"/>
    <mergeCell ref="PUO16:PUO18"/>
    <mergeCell ref="PUP16:PUP18"/>
    <mergeCell ref="PUR16:PUR18"/>
    <mergeCell ref="PUS16:PUS18"/>
    <mergeCell ref="PUT16:PUT18"/>
    <mergeCell ref="PUU16:PUU18"/>
    <mergeCell ref="QAD16:QAD18"/>
    <mergeCell ref="QAR16:QAR18"/>
    <mergeCell ref="QAS16:QAS18"/>
    <mergeCell ref="QAT16:QAT18"/>
    <mergeCell ref="QAU16:QAU18"/>
    <mergeCell ref="QAW16:QAW18"/>
    <mergeCell ref="QAX16:QAX18"/>
    <mergeCell ref="QAY16:QAY18"/>
    <mergeCell ref="QAZ16:QAZ18"/>
    <mergeCell ref="PZG16:PZG18"/>
    <mergeCell ref="PZU16:PZU18"/>
    <mergeCell ref="PZV16:PZV18"/>
    <mergeCell ref="PZW16:PZW18"/>
    <mergeCell ref="PZX16:PZX18"/>
    <mergeCell ref="PZZ16:PZZ18"/>
    <mergeCell ref="QAA16:QAA18"/>
    <mergeCell ref="QAB16:QAB18"/>
    <mergeCell ref="QAC16:QAC18"/>
    <mergeCell ref="PYJ16:PYJ18"/>
    <mergeCell ref="PYX16:PYX18"/>
    <mergeCell ref="PYY16:PYY18"/>
    <mergeCell ref="PYZ16:PYZ18"/>
    <mergeCell ref="PZA16:PZA18"/>
    <mergeCell ref="PZC16:PZC18"/>
    <mergeCell ref="PZD16:PZD18"/>
    <mergeCell ref="PZE16:PZE18"/>
    <mergeCell ref="PZF16:PZF18"/>
    <mergeCell ref="PXM16:PXM18"/>
    <mergeCell ref="PYA16:PYA18"/>
    <mergeCell ref="PYB16:PYB18"/>
    <mergeCell ref="PYC16:PYC18"/>
    <mergeCell ref="PYD16:PYD18"/>
    <mergeCell ref="PYF16:PYF18"/>
    <mergeCell ref="PYG16:PYG18"/>
    <mergeCell ref="PYH16:PYH18"/>
    <mergeCell ref="PYI16:PYI18"/>
    <mergeCell ref="QDR16:QDR18"/>
    <mergeCell ref="QEF16:QEF18"/>
    <mergeCell ref="QEG16:QEG18"/>
    <mergeCell ref="QEH16:QEH18"/>
    <mergeCell ref="QEI16:QEI18"/>
    <mergeCell ref="QEK16:QEK18"/>
    <mergeCell ref="QEL16:QEL18"/>
    <mergeCell ref="QEM16:QEM18"/>
    <mergeCell ref="QEN16:QEN18"/>
    <mergeCell ref="QCU16:QCU18"/>
    <mergeCell ref="QDI16:QDI18"/>
    <mergeCell ref="QDJ16:QDJ18"/>
    <mergeCell ref="QDK16:QDK18"/>
    <mergeCell ref="QDL16:QDL18"/>
    <mergeCell ref="QDN16:QDN18"/>
    <mergeCell ref="QDO16:QDO18"/>
    <mergeCell ref="QDP16:QDP18"/>
    <mergeCell ref="QDQ16:QDQ18"/>
    <mergeCell ref="QBX16:QBX18"/>
    <mergeCell ref="QCL16:QCL18"/>
    <mergeCell ref="QCM16:QCM18"/>
    <mergeCell ref="QCN16:QCN18"/>
    <mergeCell ref="QCO16:QCO18"/>
    <mergeCell ref="QCQ16:QCQ18"/>
    <mergeCell ref="QCR16:QCR18"/>
    <mergeCell ref="QCS16:QCS18"/>
    <mergeCell ref="QCT16:QCT18"/>
    <mergeCell ref="QBA16:QBA18"/>
    <mergeCell ref="QBO16:QBO18"/>
    <mergeCell ref="QBP16:QBP18"/>
    <mergeCell ref="QBQ16:QBQ18"/>
    <mergeCell ref="QBR16:QBR18"/>
    <mergeCell ref="QBT16:QBT18"/>
    <mergeCell ref="QBU16:QBU18"/>
    <mergeCell ref="QBV16:QBV18"/>
    <mergeCell ref="QBW16:QBW18"/>
    <mergeCell ref="QHF16:QHF18"/>
    <mergeCell ref="QHT16:QHT18"/>
    <mergeCell ref="QHU16:QHU18"/>
    <mergeCell ref="QHV16:QHV18"/>
    <mergeCell ref="QHW16:QHW18"/>
    <mergeCell ref="QHY16:QHY18"/>
    <mergeCell ref="QHZ16:QHZ18"/>
    <mergeCell ref="QIA16:QIA18"/>
    <mergeCell ref="QIB16:QIB18"/>
    <mergeCell ref="QGI16:QGI18"/>
    <mergeCell ref="QGW16:QGW18"/>
    <mergeCell ref="QGX16:QGX18"/>
    <mergeCell ref="QGY16:QGY18"/>
    <mergeCell ref="QGZ16:QGZ18"/>
    <mergeCell ref="QHB16:QHB18"/>
    <mergeCell ref="QHC16:QHC18"/>
    <mergeCell ref="QHD16:QHD18"/>
    <mergeCell ref="QHE16:QHE18"/>
    <mergeCell ref="QFL16:QFL18"/>
    <mergeCell ref="QFZ16:QFZ18"/>
    <mergeCell ref="QGA16:QGA18"/>
    <mergeCell ref="QGB16:QGB18"/>
    <mergeCell ref="QGC16:QGC18"/>
    <mergeCell ref="QGE16:QGE18"/>
    <mergeCell ref="QGF16:QGF18"/>
    <mergeCell ref="QGG16:QGG18"/>
    <mergeCell ref="QGH16:QGH18"/>
    <mergeCell ref="QEO16:QEO18"/>
    <mergeCell ref="QFC16:QFC18"/>
    <mergeCell ref="QFD16:QFD18"/>
    <mergeCell ref="QFE16:QFE18"/>
    <mergeCell ref="QFF16:QFF18"/>
    <mergeCell ref="QFH16:QFH18"/>
    <mergeCell ref="QFI16:QFI18"/>
    <mergeCell ref="QFJ16:QFJ18"/>
    <mergeCell ref="QFK16:QFK18"/>
    <mergeCell ref="QKT16:QKT18"/>
    <mergeCell ref="QLH16:QLH18"/>
    <mergeCell ref="QLI16:QLI18"/>
    <mergeCell ref="QLJ16:QLJ18"/>
    <mergeCell ref="QLK16:QLK18"/>
    <mergeCell ref="QLM16:QLM18"/>
    <mergeCell ref="QLN16:QLN18"/>
    <mergeCell ref="QLO16:QLO18"/>
    <mergeCell ref="QLP16:QLP18"/>
    <mergeCell ref="QJW16:QJW18"/>
    <mergeCell ref="QKK16:QKK18"/>
    <mergeCell ref="QKL16:QKL18"/>
    <mergeCell ref="QKM16:QKM18"/>
    <mergeCell ref="QKN16:QKN18"/>
    <mergeCell ref="QKP16:QKP18"/>
    <mergeCell ref="QKQ16:QKQ18"/>
    <mergeCell ref="QKR16:QKR18"/>
    <mergeCell ref="QKS16:QKS18"/>
    <mergeCell ref="QIZ16:QIZ18"/>
    <mergeCell ref="QJN16:QJN18"/>
    <mergeCell ref="QJO16:QJO18"/>
    <mergeCell ref="QJP16:QJP18"/>
    <mergeCell ref="QJQ16:QJQ18"/>
    <mergeCell ref="QJS16:QJS18"/>
    <mergeCell ref="QJT16:QJT18"/>
    <mergeCell ref="QJU16:QJU18"/>
    <mergeCell ref="QJV16:QJV18"/>
    <mergeCell ref="QIC16:QIC18"/>
    <mergeCell ref="QIQ16:QIQ18"/>
    <mergeCell ref="QIR16:QIR18"/>
    <mergeCell ref="QIS16:QIS18"/>
    <mergeCell ref="QIT16:QIT18"/>
    <mergeCell ref="QIV16:QIV18"/>
    <mergeCell ref="QIW16:QIW18"/>
    <mergeCell ref="QIX16:QIX18"/>
    <mergeCell ref="QIY16:QIY18"/>
    <mergeCell ref="QOH16:QOH18"/>
    <mergeCell ref="QOV16:QOV18"/>
    <mergeCell ref="QOW16:QOW18"/>
    <mergeCell ref="QOX16:QOX18"/>
    <mergeCell ref="QOY16:QOY18"/>
    <mergeCell ref="QPA16:QPA18"/>
    <mergeCell ref="QPB16:QPB18"/>
    <mergeCell ref="QPC16:QPC18"/>
    <mergeCell ref="QPD16:QPD18"/>
    <mergeCell ref="QNK16:QNK18"/>
    <mergeCell ref="QNY16:QNY18"/>
    <mergeCell ref="QNZ16:QNZ18"/>
    <mergeCell ref="QOA16:QOA18"/>
    <mergeCell ref="QOB16:QOB18"/>
    <mergeCell ref="QOD16:QOD18"/>
    <mergeCell ref="QOE16:QOE18"/>
    <mergeCell ref="QOF16:QOF18"/>
    <mergeCell ref="QOG16:QOG18"/>
    <mergeCell ref="QMN16:QMN18"/>
    <mergeCell ref="QNB16:QNB18"/>
    <mergeCell ref="QNC16:QNC18"/>
    <mergeCell ref="QND16:QND18"/>
    <mergeCell ref="QNE16:QNE18"/>
    <mergeCell ref="QNG16:QNG18"/>
    <mergeCell ref="QNH16:QNH18"/>
    <mergeCell ref="QNI16:QNI18"/>
    <mergeCell ref="QNJ16:QNJ18"/>
    <mergeCell ref="QLQ16:QLQ18"/>
    <mergeCell ref="QME16:QME18"/>
    <mergeCell ref="QMF16:QMF18"/>
    <mergeCell ref="QMG16:QMG18"/>
    <mergeCell ref="QMH16:QMH18"/>
    <mergeCell ref="QMJ16:QMJ18"/>
    <mergeCell ref="QMK16:QMK18"/>
    <mergeCell ref="QML16:QML18"/>
    <mergeCell ref="QMM16:QMM18"/>
    <mergeCell ref="QRV16:QRV18"/>
    <mergeCell ref="QSJ16:QSJ18"/>
    <mergeCell ref="QSK16:QSK18"/>
    <mergeCell ref="QSL16:QSL18"/>
    <mergeCell ref="QSM16:QSM18"/>
    <mergeCell ref="QSO16:QSO18"/>
    <mergeCell ref="QSP16:QSP18"/>
    <mergeCell ref="QSQ16:QSQ18"/>
    <mergeCell ref="QSR16:QSR18"/>
    <mergeCell ref="QQY16:QQY18"/>
    <mergeCell ref="QRM16:QRM18"/>
    <mergeCell ref="QRN16:QRN18"/>
    <mergeCell ref="QRO16:QRO18"/>
    <mergeCell ref="QRP16:QRP18"/>
    <mergeCell ref="QRR16:QRR18"/>
    <mergeCell ref="QRS16:QRS18"/>
    <mergeCell ref="QRT16:QRT18"/>
    <mergeCell ref="QRU16:QRU18"/>
    <mergeCell ref="QQB16:QQB18"/>
    <mergeCell ref="QQP16:QQP18"/>
    <mergeCell ref="QQQ16:QQQ18"/>
    <mergeCell ref="QQR16:QQR18"/>
    <mergeCell ref="QQS16:QQS18"/>
    <mergeCell ref="QQU16:QQU18"/>
    <mergeCell ref="QQV16:QQV18"/>
    <mergeCell ref="QQW16:QQW18"/>
    <mergeCell ref="QQX16:QQX18"/>
    <mergeCell ref="QPE16:QPE18"/>
    <mergeCell ref="QPS16:QPS18"/>
    <mergeCell ref="QPT16:QPT18"/>
    <mergeCell ref="QPU16:QPU18"/>
    <mergeCell ref="QPV16:QPV18"/>
    <mergeCell ref="QPX16:QPX18"/>
    <mergeCell ref="QPY16:QPY18"/>
    <mergeCell ref="QPZ16:QPZ18"/>
    <mergeCell ref="QQA16:QQA18"/>
    <mergeCell ref="QVJ16:QVJ18"/>
    <mergeCell ref="QVX16:QVX18"/>
    <mergeCell ref="QVY16:QVY18"/>
    <mergeCell ref="QVZ16:QVZ18"/>
    <mergeCell ref="QWA16:QWA18"/>
    <mergeCell ref="QWC16:QWC18"/>
    <mergeCell ref="QWD16:QWD18"/>
    <mergeCell ref="QWE16:QWE18"/>
    <mergeCell ref="QWF16:QWF18"/>
    <mergeCell ref="QUM16:QUM18"/>
    <mergeCell ref="QVA16:QVA18"/>
    <mergeCell ref="QVB16:QVB18"/>
    <mergeCell ref="QVC16:QVC18"/>
    <mergeCell ref="QVD16:QVD18"/>
    <mergeCell ref="QVF16:QVF18"/>
    <mergeCell ref="QVG16:QVG18"/>
    <mergeCell ref="QVH16:QVH18"/>
    <mergeCell ref="QVI16:QVI18"/>
    <mergeCell ref="QTP16:QTP18"/>
    <mergeCell ref="QUD16:QUD18"/>
    <mergeCell ref="QUE16:QUE18"/>
    <mergeCell ref="QUF16:QUF18"/>
    <mergeCell ref="QUG16:QUG18"/>
    <mergeCell ref="QUI16:QUI18"/>
    <mergeCell ref="QUJ16:QUJ18"/>
    <mergeCell ref="QUK16:QUK18"/>
    <mergeCell ref="QUL16:QUL18"/>
    <mergeCell ref="QSS16:QSS18"/>
    <mergeCell ref="QTG16:QTG18"/>
    <mergeCell ref="QTH16:QTH18"/>
    <mergeCell ref="QTI16:QTI18"/>
    <mergeCell ref="QTJ16:QTJ18"/>
    <mergeCell ref="QTL16:QTL18"/>
    <mergeCell ref="QTM16:QTM18"/>
    <mergeCell ref="QTN16:QTN18"/>
    <mergeCell ref="QTO16:QTO18"/>
    <mergeCell ref="QYX16:QYX18"/>
    <mergeCell ref="QZL16:QZL18"/>
    <mergeCell ref="QZM16:QZM18"/>
    <mergeCell ref="QZN16:QZN18"/>
    <mergeCell ref="QZO16:QZO18"/>
    <mergeCell ref="QZQ16:QZQ18"/>
    <mergeCell ref="QZR16:QZR18"/>
    <mergeCell ref="QZS16:QZS18"/>
    <mergeCell ref="QZT16:QZT18"/>
    <mergeCell ref="QYA16:QYA18"/>
    <mergeCell ref="QYO16:QYO18"/>
    <mergeCell ref="QYP16:QYP18"/>
    <mergeCell ref="QYQ16:QYQ18"/>
    <mergeCell ref="QYR16:QYR18"/>
    <mergeCell ref="QYT16:QYT18"/>
    <mergeCell ref="QYU16:QYU18"/>
    <mergeCell ref="QYV16:QYV18"/>
    <mergeCell ref="QYW16:QYW18"/>
    <mergeCell ref="QXD16:QXD18"/>
    <mergeCell ref="QXR16:QXR18"/>
    <mergeCell ref="QXS16:QXS18"/>
    <mergeCell ref="QXT16:QXT18"/>
    <mergeCell ref="QXU16:QXU18"/>
    <mergeCell ref="QXW16:QXW18"/>
    <mergeCell ref="QXX16:QXX18"/>
    <mergeCell ref="QXY16:QXY18"/>
    <mergeCell ref="QXZ16:QXZ18"/>
    <mergeCell ref="QWG16:QWG18"/>
    <mergeCell ref="QWU16:QWU18"/>
    <mergeCell ref="QWV16:QWV18"/>
    <mergeCell ref="QWW16:QWW18"/>
    <mergeCell ref="QWX16:QWX18"/>
    <mergeCell ref="QWZ16:QWZ18"/>
    <mergeCell ref="QXA16:QXA18"/>
    <mergeCell ref="QXB16:QXB18"/>
    <mergeCell ref="QXC16:QXC18"/>
    <mergeCell ref="RCL16:RCL18"/>
    <mergeCell ref="RCZ16:RCZ18"/>
    <mergeCell ref="RDA16:RDA18"/>
    <mergeCell ref="RDB16:RDB18"/>
    <mergeCell ref="RDC16:RDC18"/>
    <mergeCell ref="RDE16:RDE18"/>
    <mergeCell ref="RDF16:RDF18"/>
    <mergeCell ref="RDG16:RDG18"/>
    <mergeCell ref="RDH16:RDH18"/>
    <mergeCell ref="RBO16:RBO18"/>
    <mergeCell ref="RCC16:RCC18"/>
    <mergeCell ref="RCD16:RCD18"/>
    <mergeCell ref="RCE16:RCE18"/>
    <mergeCell ref="RCF16:RCF18"/>
    <mergeCell ref="RCH16:RCH18"/>
    <mergeCell ref="RCI16:RCI18"/>
    <mergeCell ref="RCJ16:RCJ18"/>
    <mergeCell ref="RCK16:RCK18"/>
    <mergeCell ref="RAR16:RAR18"/>
    <mergeCell ref="RBF16:RBF18"/>
    <mergeCell ref="RBG16:RBG18"/>
    <mergeCell ref="RBH16:RBH18"/>
    <mergeCell ref="RBI16:RBI18"/>
    <mergeCell ref="RBK16:RBK18"/>
    <mergeCell ref="RBL16:RBL18"/>
    <mergeCell ref="RBM16:RBM18"/>
    <mergeCell ref="RBN16:RBN18"/>
    <mergeCell ref="QZU16:QZU18"/>
    <mergeCell ref="RAI16:RAI18"/>
    <mergeCell ref="RAJ16:RAJ18"/>
    <mergeCell ref="RAK16:RAK18"/>
    <mergeCell ref="RAL16:RAL18"/>
    <mergeCell ref="RAN16:RAN18"/>
    <mergeCell ref="RAO16:RAO18"/>
    <mergeCell ref="RAP16:RAP18"/>
    <mergeCell ref="RAQ16:RAQ18"/>
    <mergeCell ref="RFZ16:RFZ18"/>
    <mergeCell ref="RGN16:RGN18"/>
    <mergeCell ref="RGO16:RGO18"/>
    <mergeCell ref="RGP16:RGP18"/>
    <mergeCell ref="RGQ16:RGQ18"/>
    <mergeCell ref="RGS16:RGS18"/>
    <mergeCell ref="RGT16:RGT18"/>
    <mergeCell ref="RGU16:RGU18"/>
    <mergeCell ref="RGV16:RGV18"/>
    <mergeCell ref="RFC16:RFC18"/>
    <mergeCell ref="RFQ16:RFQ18"/>
    <mergeCell ref="RFR16:RFR18"/>
    <mergeCell ref="RFS16:RFS18"/>
    <mergeCell ref="RFT16:RFT18"/>
    <mergeCell ref="RFV16:RFV18"/>
    <mergeCell ref="RFW16:RFW18"/>
    <mergeCell ref="RFX16:RFX18"/>
    <mergeCell ref="RFY16:RFY18"/>
    <mergeCell ref="REF16:REF18"/>
    <mergeCell ref="RET16:RET18"/>
    <mergeCell ref="REU16:REU18"/>
    <mergeCell ref="REV16:REV18"/>
    <mergeCell ref="REW16:REW18"/>
    <mergeCell ref="REY16:REY18"/>
    <mergeCell ref="REZ16:REZ18"/>
    <mergeCell ref="RFA16:RFA18"/>
    <mergeCell ref="RFB16:RFB18"/>
    <mergeCell ref="RDI16:RDI18"/>
    <mergeCell ref="RDW16:RDW18"/>
    <mergeCell ref="RDX16:RDX18"/>
    <mergeCell ref="RDY16:RDY18"/>
    <mergeCell ref="RDZ16:RDZ18"/>
    <mergeCell ref="REB16:REB18"/>
    <mergeCell ref="REC16:REC18"/>
    <mergeCell ref="RED16:RED18"/>
    <mergeCell ref="REE16:REE18"/>
    <mergeCell ref="RJN16:RJN18"/>
    <mergeCell ref="RKB16:RKB18"/>
    <mergeCell ref="RKC16:RKC18"/>
    <mergeCell ref="RKD16:RKD18"/>
    <mergeCell ref="RKE16:RKE18"/>
    <mergeCell ref="RKG16:RKG18"/>
    <mergeCell ref="RKH16:RKH18"/>
    <mergeCell ref="RKI16:RKI18"/>
    <mergeCell ref="RKJ16:RKJ18"/>
    <mergeCell ref="RIQ16:RIQ18"/>
    <mergeCell ref="RJE16:RJE18"/>
    <mergeCell ref="RJF16:RJF18"/>
    <mergeCell ref="RJG16:RJG18"/>
    <mergeCell ref="RJH16:RJH18"/>
    <mergeCell ref="RJJ16:RJJ18"/>
    <mergeCell ref="RJK16:RJK18"/>
    <mergeCell ref="RJL16:RJL18"/>
    <mergeCell ref="RJM16:RJM18"/>
    <mergeCell ref="RHT16:RHT18"/>
    <mergeCell ref="RIH16:RIH18"/>
    <mergeCell ref="RII16:RII18"/>
    <mergeCell ref="RIJ16:RIJ18"/>
    <mergeCell ref="RIK16:RIK18"/>
    <mergeCell ref="RIM16:RIM18"/>
    <mergeCell ref="RIN16:RIN18"/>
    <mergeCell ref="RIO16:RIO18"/>
    <mergeCell ref="RIP16:RIP18"/>
    <mergeCell ref="RGW16:RGW18"/>
    <mergeCell ref="RHK16:RHK18"/>
    <mergeCell ref="RHL16:RHL18"/>
    <mergeCell ref="RHM16:RHM18"/>
    <mergeCell ref="RHN16:RHN18"/>
    <mergeCell ref="RHP16:RHP18"/>
    <mergeCell ref="RHQ16:RHQ18"/>
    <mergeCell ref="RHR16:RHR18"/>
    <mergeCell ref="RHS16:RHS18"/>
    <mergeCell ref="RNB16:RNB18"/>
    <mergeCell ref="RNP16:RNP18"/>
    <mergeCell ref="RNQ16:RNQ18"/>
    <mergeCell ref="RNR16:RNR18"/>
    <mergeCell ref="RNS16:RNS18"/>
    <mergeCell ref="RNU16:RNU18"/>
    <mergeCell ref="RNV16:RNV18"/>
    <mergeCell ref="RNW16:RNW18"/>
    <mergeCell ref="RNX16:RNX18"/>
    <mergeCell ref="RME16:RME18"/>
    <mergeCell ref="RMS16:RMS18"/>
    <mergeCell ref="RMT16:RMT18"/>
    <mergeCell ref="RMU16:RMU18"/>
    <mergeCell ref="RMV16:RMV18"/>
    <mergeCell ref="RMX16:RMX18"/>
    <mergeCell ref="RMY16:RMY18"/>
    <mergeCell ref="RMZ16:RMZ18"/>
    <mergeCell ref="RNA16:RNA18"/>
    <mergeCell ref="RLH16:RLH18"/>
    <mergeCell ref="RLV16:RLV18"/>
    <mergeCell ref="RLW16:RLW18"/>
    <mergeCell ref="RLX16:RLX18"/>
    <mergeCell ref="RLY16:RLY18"/>
    <mergeCell ref="RMA16:RMA18"/>
    <mergeCell ref="RMB16:RMB18"/>
    <mergeCell ref="RMC16:RMC18"/>
    <mergeCell ref="RMD16:RMD18"/>
    <mergeCell ref="RKK16:RKK18"/>
    <mergeCell ref="RKY16:RKY18"/>
    <mergeCell ref="RKZ16:RKZ18"/>
    <mergeCell ref="RLA16:RLA18"/>
    <mergeCell ref="RLB16:RLB18"/>
    <mergeCell ref="RLD16:RLD18"/>
    <mergeCell ref="RLE16:RLE18"/>
    <mergeCell ref="RLF16:RLF18"/>
    <mergeCell ref="RLG16:RLG18"/>
    <mergeCell ref="RQP16:RQP18"/>
    <mergeCell ref="RRD16:RRD18"/>
    <mergeCell ref="RRE16:RRE18"/>
    <mergeCell ref="RRF16:RRF18"/>
    <mergeCell ref="RRG16:RRG18"/>
    <mergeCell ref="RRI16:RRI18"/>
    <mergeCell ref="RRJ16:RRJ18"/>
    <mergeCell ref="RRK16:RRK18"/>
    <mergeCell ref="RRL16:RRL18"/>
    <mergeCell ref="RPS16:RPS18"/>
    <mergeCell ref="RQG16:RQG18"/>
    <mergeCell ref="RQH16:RQH18"/>
    <mergeCell ref="RQI16:RQI18"/>
    <mergeCell ref="RQJ16:RQJ18"/>
    <mergeCell ref="RQL16:RQL18"/>
    <mergeCell ref="RQM16:RQM18"/>
    <mergeCell ref="RQN16:RQN18"/>
    <mergeCell ref="RQO16:RQO18"/>
    <mergeCell ref="ROV16:ROV18"/>
    <mergeCell ref="RPJ16:RPJ18"/>
    <mergeCell ref="RPK16:RPK18"/>
    <mergeCell ref="RPL16:RPL18"/>
    <mergeCell ref="RPM16:RPM18"/>
    <mergeCell ref="RPO16:RPO18"/>
    <mergeCell ref="RPP16:RPP18"/>
    <mergeCell ref="RPQ16:RPQ18"/>
    <mergeCell ref="RPR16:RPR18"/>
    <mergeCell ref="RNY16:RNY18"/>
    <mergeCell ref="ROM16:ROM18"/>
    <mergeCell ref="RON16:RON18"/>
    <mergeCell ref="ROO16:ROO18"/>
    <mergeCell ref="ROP16:ROP18"/>
    <mergeCell ref="ROR16:ROR18"/>
    <mergeCell ref="ROS16:ROS18"/>
    <mergeCell ref="ROT16:ROT18"/>
    <mergeCell ref="ROU16:ROU18"/>
    <mergeCell ref="RUD16:RUD18"/>
    <mergeCell ref="RUR16:RUR18"/>
    <mergeCell ref="RUS16:RUS18"/>
    <mergeCell ref="RUT16:RUT18"/>
    <mergeCell ref="RUU16:RUU18"/>
    <mergeCell ref="RUW16:RUW18"/>
    <mergeCell ref="RUX16:RUX18"/>
    <mergeCell ref="RUY16:RUY18"/>
    <mergeCell ref="RUZ16:RUZ18"/>
    <mergeCell ref="RTG16:RTG18"/>
    <mergeCell ref="RTU16:RTU18"/>
    <mergeCell ref="RTV16:RTV18"/>
    <mergeCell ref="RTW16:RTW18"/>
    <mergeCell ref="RTX16:RTX18"/>
    <mergeCell ref="RTZ16:RTZ18"/>
    <mergeCell ref="RUA16:RUA18"/>
    <mergeCell ref="RUB16:RUB18"/>
    <mergeCell ref="RUC16:RUC18"/>
    <mergeCell ref="RSJ16:RSJ18"/>
    <mergeCell ref="RSX16:RSX18"/>
    <mergeCell ref="RSY16:RSY18"/>
    <mergeCell ref="RSZ16:RSZ18"/>
    <mergeCell ref="RTA16:RTA18"/>
    <mergeCell ref="RTC16:RTC18"/>
    <mergeCell ref="RTD16:RTD18"/>
    <mergeCell ref="RTE16:RTE18"/>
    <mergeCell ref="RTF16:RTF18"/>
    <mergeCell ref="RRM16:RRM18"/>
    <mergeCell ref="RSA16:RSA18"/>
    <mergeCell ref="RSB16:RSB18"/>
    <mergeCell ref="RSC16:RSC18"/>
    <mergeCell ref="RSD16:RSD18"/>
    <mergeCell ref="RSF16:RSF18"/>
    <mergeCell ref="RSG16:RSG18"/>
    <mergeCell ref="RSH16:RSH18"/>
    <mergeCell ref="RSI16:RSI18"/>
    <mergeCell ref="RXR16:RXR18"/>
    <mergeCell ref="RYF16:RYF18"/>
    <mergeCell ref="RYG16:RYG18"/>
    <mergeCell ref="RYH16:RYH18"/>
    <mergeCell ref="RYI16:RYI18"/>
    <mergeCell ref="RYK16:RYK18"/>
    <mergeCell ref="RYL16:RYL18"/>
    <mergeCell ref="RYM16:RYM18"/>
    <mergeCell ref="RYN16:RYN18"/>
    <mergeCell ref="RWU16:RWU18"/>
    <mergeCell ref="RXI16:RXI18"/>
    <mergeCell ref="RXJ16:RXJ18"/>
    <mergeCell ref="RXK16:RXK18"/>
    <mergeCell ref="RXL16:RXL18"/>
    <mergeCell ref="RXN16:RXN18"/>
    <mergeCell ref="RXO16:RXO18"/>
    <mergeCell ref="RXP16:RXP18"/>
    <mergeCell ref="RXQ16:RXQ18"/>
    <mergeCell ref="RVX16:RVX18"/>
    <mergeCell ref="RWL16:RWL18"/>
    <mergeCell ref="RWM16:RWM18"/>
    <mergeCell ref="RWN16:RWN18"/>
    <mergeCell ref="RWO16:RWO18"/>
    <mergeCell ref="RWQ16:RWQ18"/>
    <mergeCell ref="RWR16:RWR18"/>
    <mergeCell ref="RWS16:RWS18"/>
    <mergeCell ref="RWT16:RWT18"/>
    <mergeCell ref="RVA16:RVA18"/>
    <mergeCell ref="RVO16:RVO18"/>
    <mergeCell ref="RVP16:RVP18"/>
    <mergeCell ref="RVQ16:RVQ18"/>
    <mergeCell ref="RVR16:RVR18"/>
    <mergeCell ref="RVT16:RVT18"/>
    <mergeCell ref="RVU16:RVU18"/>
    <mergeCell ref="RVV16:RVV18"/>
    <mergeCell ref="RVW16:RVW18"/>
    <mergeCell ref="SBF16:SBF18"/>
    <mergeCell ref="SBT16:SBT18"/>
    <mergeCell ref="SBU16:SBU18"/>
    <mergeCell ref="SBV16:SBV18"/>
    <mergeCell ref="SBW16:SBW18"/>
    <mergeCell ref="SBY16:SBY18"/>
    <mergeCell ref="SBZ16:SBZ18"/>
    <mergeCell ref="SCA16:SCA18"/>
    <mergeCell ref="SCB16:SCB18"/>
    <mergeCell ref="SAI16:SAI18"/>
    <mergeCell ref="SAW16:SAW18"/>
    <mergeCell ref="SAX16:SAX18"/>
    <mergeCell ref="SAY16:SAY18"/>
    <mergeCell ref="SAZ16:SAZ18"/>
    <mergeCell ref="SBB16:SBB18"/>
    <mergeCell ref="SBC16:SBC18"/>
    <mergeCell ref="SBD16:SBD18"/>
    <mergeCell ref="SBE16:SBE18"/>
    <mergeCell ref="RZL16:RZL18"/>
    <mergeCell ref="RZZ16:RZZ18"/>
    <mergeCell ref="SAA16:SAA18"/>
    <mergeCell ref="SAB16:SAB18"/>
    <mergeCell ref="SAC16:SAC18"/>
    <mergeCell ref="SAE16:SAE18"/>
    <mergeCell ref="SAF16:SAF18"/>
    <mergeCell ref="SAG16:SAG18"/>
    <mergeCell ref="SAH16:SAH18"/>
    <mergeCell ref="RYO16:RYO18"/>
    <mergeCell ref="RZC16:RZC18"/>
    <mergeCell ref="RZD16:RZD18"/>
    <mergeCell ref="RZE16:RZE18"/>
    <mergeCell ref="RZF16:RZF18"/>
    <mergeCell ref="RZH16:RZH18"/>
    <mergeCell ref="RZI16:RZI18"/>
    <mergeCell ref="RZJ16:RZJ18"/>
    <mergeCell ref="RZK16:RZK18"/>
    <mergeCell ref="SET16:SET18"/>
    <mergeCell ref="SFH16:SFH18"/>
    <mergeCell ref="SFI16:SFI18"/>
    <mergeCell ref="SFJ16:SFJ18"/>
    <mergeCell ref="SFK16:SFK18"/>
    <mergeCell ref="SFM16:SFM18"/>
    <mergeCell ref="SFN16:SFN18"/>
    <mergeCell ref="SFO16:SFO18"/>
    <mergeCell ref="SFP16:SFP18"/>
    <mergeCell ref="SDW16:SDW18"/>
    <mergeCell ref="SEK16:SEK18"/>
    <mergeCell ref="SEL16:SEL18"/>
    <mergeCell ref="SEM16:SEM18"/>
    <mergeCell ref="SEN16:SEN18"/>
    <mergeCell ref="SEP16:SEP18"/>
    <mergeCell ref="SEQ16:SEQ18"/>
    <mergeCell ref="SER16:SER18"/>
    <mergeCell ref="SES16:SES18"/>
    <mergeCell ref="SCZ16:SCZ18"/>
    <mergeCell ref="SDN16:SDN18"/>
    <mergeCell ref="SDO16:SDO18"/>
    <mergeCell ref="SDP16:SDP18"/>
    <mergeCell ref="SDQ16:SDQ18"/>
    <mergeCell ref="SDS16:SDS18"/>
    <mergeCell ref="SDT16:SDT18"/>
    <mergeCell ref="SDU16:SDU18"/>
    <mergeCell ref="SDV16:SDV18"/>
    <mergeCell ref="SCC16:SCC18"/>
    <mergeCell ref="SCQ16:SCQ18"/>
    <mergeCell ref="SCR16:SCR18"/>
    <mergeCell ref="SCS16:SCS18"/>
    <mergeCell ref="SCT16:SCT18"/>
    <mergeCell ref="SCV16:SCV18"/>
    <mergeCell ref="SCW16:SCW18"/>
    <mergeCell ref="SCX16:SCX18"/>
    <mergeCell ref="SCY16:SCY18"/>
    <mergeCell ref="SIH16:SIH18"/>
    <mergeCell ref="SIV16:SIV18"/>
    <mergeCell ref="SIW16:SIW18"/>
    <mergeCell ref="SIX16:SIX18"/>
    <mergeCell ref="SIY16:SIY18"/>
    <mergeCell ref="SJA16:SJA18"/>
    <mergeCell ref="SJB16:SJB18"/>
    <mergeCell ref="SJC16:SJC18"/>
    <mergeCell ref="SJD16:SJD18"/>
    <mergeCell ref="SHK16:SHK18"/>
    <mergeCell ref="SHY16:SHY18"/>
    <mergeCell ref="SHZ16:SHZ18"/>
    <mergeCell ref="SIA16:SIA18"/>
    <mergeCell ref="SIB16:SIB18"/>
    <mergeCell ref="SID16:SID18"/>
    <mergeCell ref="SIE16:SIE18"/>
    <mergeCell ref="SIF16:SIF18"/>
    <mergeCell ref="SIG16:SIG18"/>
    <mergeCell ref="SGN16:SGN18"/>
    <mergeCell ref="SHB16:SHB18"/>
    <mergeCell ref="SHC16:SHC18"/>
    <mergeCell ref="SHD16:SHD18"/>
    <mergeCell ref="SHE16:SHE18"/>
    <mergeCell ref="SHG16:SHG18"/>
    <mergeCell ref="SHH16:SHH18"/>
    <mergeCell ref="SHI16:SHI18"/>
    <mergeCell ref="SHJ16:SHJ18"/>
    <mergeCell ref="SFQ16:SFQ18"/>
    <mergeCell ref="SGE16:SGE18"/>
    <mergeCell ref="SGF16:SGF18"/>
    <mergeCell ref="SGG16:SGG18"/>
    <mergeCell ref="SGH16:SGH18"/>
    <mergeCell ref="SGJ16:SGJ18"/>
    <mergeCell ref="SGK16:SGK18"/>
    <mergeCell ref="SGL16:SGL18"/>
    <mergeCell ref="SGM16:SGM18"/>
    <mergeCell ref="SLV16:SLV18"/>
    <mergeCell ref="SMJ16:SMJ18"/>
    <mergeCell ref="SMK16:SMK18"/>
    <mergeCell ref="SML16:SML18"/>
    <mergeCell ref="SMM16:SMM18"/>
    <mergeCell ref="SMO16:SMO18"/>
    <mergeCell ref="SMP16:SMP18"/>
    <mergeCell ref="SMQ16:SMQ18"/>
    <mergeCell ref="SMR16:SMR18"/>
    <mergeCell ref="SKY16:SKY18"/>
    <mergeCell ref="SLM16:SLM18"/>
    <mergeCell ref="SLN16:SLN18"/>
    <mergeCell ref="SLO16:SLO18"/>
    <mergeCell ref="SLP16:SLP18"/>
    <mergeCell ref="SLR16:SLR18"/>
    <mergeCell ref="SLS16:SLS18"/>
    <mergeCell ref="SLT16:SLT18"/>
    <mergeCell ref="SLU16:SLU18"/>
    <mergeCell ref="SKB16:SKB18"/>
    <mergeCell ref="SKP16:SKP18"/>
    <mergeCell ref="SKQ16:SKQ18"/>
    <mergeCell ref="SKR16:SKR18"/>
    <mergeCell ref="SKS16:SKS18"/>
    <mergeCell ref="SKU16:SKU18"/>
    <mergeCell ref="SKV16:SKV18"/>
    <mergeCell ref="SKW16:SKW18"/>
    <mergeCell ref="SKX16:SKX18"/>
    <mergeCell ref="SJE16:SJE18"/>
    <mergeCell ref="SJS16:SJS18"/>
    <mergeCell ref="SJT16:SJT18"/>
    <mergeCell ref="SJU16:SJU18"/>
    <mergeCell ref="SJV16:SJV18"/>
    <mergeCell ref="SJX16:SJX18"/>
    <mergeCell ref="SJY16:SJY18"/>
    <mergeCell ref="SJZ16:SJZ18"/>
    <mergeCell ref="SKA16:SKA18"/>
    <mergeCell ref="SPJ16:SPJ18"/>
    <mergeCell ref="SPX16:SPX18"/>
    <mergeCell ref="SPY16:SPY18"/>
    <mergeCell ref="SPZ16:SPZ18"/>
    <mergeCell ref="SQA16:SQA18"/>
    <mergeCell ref="SQC16:SQC18"/>
    <mergeCell ref="SQD16:SQD18"/>
    <mergeCell ref="SQE16:SQE18"/>
    <mergeCell ref="SQF16:SQF18"/>
    <mergeCell ref="SOM16:SOM18"/>
    <mergeCell ref="SPA16:SPA18"/>
    <mergeCell ref="SPB16:SPB18"/>
    <mergeCell ref="SPC16:SPC18"/>
    <mergeCell ref="SPD16:SPD18"/>
    <mergeCell ref="SPF16:SPF18"/>
    <mergeCell ref="SPG16:SPG18"/>
    <mergeCell ref="SPH16:SPH18"/>
    <mergeCell ref="SPI16:SPI18"/>
    <mergeCell ref="SNP16:SNP18"/>
    <mergeCell ref="SOD16:SOD18"/>
    <mergeCell ref="SOE16:SOE18"/>
    <mergeCell ref="SOF16:SOF18"/>
    <mergeCell ref="SOG16:SOG18"/>
    <mergeCell ref="SOI16:SOI18"/>
    <mergeCell ref="SOJ16:SOJ18"/>
    <mergeCell ref="SOK16:SOK18"/>
    <mergeCell ref="SOL16:SOL18"/>
    <mergeCell ref="SMS16:SMS18"/>
    <mergeCell ref="SNG16:SNG18"/>
    <mergeCell ref="SNH16:SNH18"/>
    <mergeCell ref="SNI16:SNI18"/>
    <mergeCell ref="SNJ16:SNJ18"/>
    <mergeCell ref="SNL16:SNL18"/>
    <mergeCell ref="SNM16:SNM18"/>
    <mergeCell ref="SNN16:SNN18"/>
    <mergeCell ref="SNO16:SNO18"/>
    <mergeCell ref="SSX16:SSX18"/>
    <mergeCell ref="STL16:STL18"/>
    <mergeCell ref="STM16:STM18"/>
    <mergeCell ref="STN16:STN18"/>
    <mergeCell ref="STO16:STO18"/>
    <mergeCell ref="STQ16:STQ18"/>
    <mergeCell ref="STR16:STR18"/>
    <mergeCell ref="STS16:STS18"/>
    <mergeCell ref="STT16:STT18"/>
    <mergeCell ref="SSA16:SSA18"/>
    <mergeCell ref="SSO16:SSO18"/>
    <mergeCell ref="SSP16:SSP18"/>
    <mergeCell ref="SSQ16:SSQ18"/>
    <mergeCell ref="SSR16:SSR18"/>
    <mergeCell ref="SST16:SST18"/>
    <mergeCell ref="SSU16:SSU18"/>
    <mergeCell ref="SSV16:SSV18"/>
    <mergeCell ref="SSW16:SSW18"/>
    <mergeCell ref="SRD16:SRD18"/>
    <mergeCell ref="SRR16:SRR18"/>
    <mergeCell ref="SRS16:SRS18"/>
    <mergeCell ref="SRT16:SRT18"/>
    <mergeCell ref="SRU16:SRU18"/>
    <mergeCell ref="SRW16:SRW18"/>
    <mergeCell ref="SRX16:SRX18"/>
    <mergeCell ref="SRY16:SRY18"/>
    <mergeCell ref="SRZ16:SRZ18"/>
    <mergeCell ref="SQG16:SQG18"/>
    <mergeCell ref="SQU16:SQU18"/>
    <mergeCell ref="SQV16:SQV18"/>
    <mergeCell ref="SQW16:SQW18"/>
    <mergeCell ref="SQX16:SQX18"/>
    <mergeCell ref="SQZ16:SQZ18"/>
    <mergeCell ref="SRA16:SRA18"/>
    <mergeCell ref="SRB16:SRB18"/>
    <mergeCell ref="SRC16:SRC18"/>
    <mergeCell ref="SWL16:SWL18"/>
    <mergeCell ref="SWZ16:SWZ18"/>
    <mergeCell ref="SXA16:SXA18"/>
    <mergeCell ref="SXB16:SXB18"/>
    <mergeCell ref="SXC16:SXC18"/>
    <mergeCell ref="SXE16:SXE18"/>
    <mergeCell ref="SXF16:SXF18"/>
    <mergeCell ref="SXG16:SXG18"/>
    <mergeCell ref="SXH16:SXH18"/>
    <mergeCell ref="SVO16:SVO18"/>
    <mergeCell ref="SWC16:SWC18"/>
    <mergeCell ref="SWD16:SWD18"/>
    <mergeCell ref="SWE16:SWE18"/>
    <mergeCell ref="SWF16:SWF18"/>
    <mergeCell ref="SWH16:SWH18"/>
    <mergeCell ref="SWI16:SWI18"/>
    <mergeCell ref="SWJ16:SWJ18"/>
    <mergeCell ref="SWK16:SWK18"/>
    <mergeCell ref="SUR16:SUR18"/>
    <mergeCell ref="SVF16:SVF18"/>
    <mergeCell ref="SVG16:SVG18"/>
    <mergeCell ref="SVH16:SVH18"/>
    <mergeCell ref="SVI16:SVI18"/>
    <mergeCell ref="SVK16:SVK18"/>
    <mergeCell ref="SVL16:SVL18"/>
    <mergeCell ref="SVM16:SVM18"/>
    <mergeCell ref="SVN16:SVN18"/>
    <mergeCell ref="STU16:STU18"/>
    <mergeCell ref="SUI16:SUI18"/>
    <mergeCell ref="SUJ16:SUJ18"/>
    <mergeCell ref="SUK16:SUK18"/>
    <mergeCell ref="SUL16:SUL18"/>
    <mergeCell ref="SUN16:SUN18"/>
    <mergeCell ref="SUO16:SUO18"/>
    <mergeCell ref="SUP16:SUP18"/>
    <mergeCell ref="SUQ16:SUQ18"/>
    <mergeCell ref="SZZ16:SZZ18"/>
    <mergeCell ref="TAN16:TAN18"/>
    <mergeCell ref="TAO16:TAO18"/>
    <mergeCell ref="TAP16:TAP18"/>
    <mergeCell ref="TAQ16:TAQ18"/>
    <mergeCell ref="TAS16:TAS18"/>
    <mergeCell ref="TAT16:TAT18"/>
    <mergeCell ref="TAU16:TAU18"/>
    <mergeCell ref="TAV16:TAV18"/>
    <mergeCell ref="SZC16:SZC18"/>
    <mergeCell ref="SZQ16:SZQ18"/>
    <mergeCell ref="SZR16:SZR18"/>
    <mergeCell ref="SZS16:SZS18"/>
    <mergeCell ref="SZT16:SZT18"/>
    <mergeCell ref="SZV16:SZV18"/>
    <mergeCell ref="SZW16:SZW18"/>
    <mergeCell ref="SZX16:SZX18"/>
    <mergeCell ref="SZY16:SZY18"/>
    <mergeCell ref="SYF16:SYF18"/>
    <mergeCell ref="SYT16:SYT18"/>
    <mergeCell ref="SYU16:SYU18"/>
    <mergeCell ref="SYV16:SYV18"/>
    <mergeCell ref="SYW16:SYW18"/>
    <mergeCell ref="SYY16:SYY18"/>
    <mergeCell ref="SYZ16:SYZ18"/>
    <mergeCell ref="SZA16:SZA18"/>
    <mergeCell ref="SZB16:SZB18"/>
    <mergeCell ref="SXI16:SXI18"/>
    <mergeCell ref="SXW16:SXW18"/>
    <mergeCell ref="SXX16:SXX18"/>
    <mergeCell ref="SXY16:SXY18"/>
    <mergeCell ref="SXZ16:SXZ18"/>
    <mergeCell ref="SYB16:SYB18"/>
    <mergeCell ref="SYC16:SYC18"/>
    <mergeCell ref="SYD16:SYD18"/>
    <mergeCell ref="SYE16:SYE18"/>
    <mergeCell ref="TDN16:TDN18"/>
    <mergeCell ref="TEB16:TEB18"/>
    <mergeCell ref="TEC16:TEC18"/>
    <mergeCell ref="TED16:TED18"/>
    <mergeCell ref="TEE16:TEE18"/>
    <mergeCell ref="TEG16:TEG18"/>
    <mergeCell ref="TEH16:TEH18"/>
    <mergeCell ref="TEI16:TEI18"/>
    <mergeCell ref="TEJ16:TEJ18"/>
    <mergeCell ref="TCQ16:TCQ18"/>
    <mergeCell ref="TDE16:TDE18"/>
    <mergeCell ref="TDF16:TDF18"/>
    <mergeCell ref="TDG16:TDG18"/>
    <mergeCell ref="TDH16:TDH18"/>
    <mergeCell ref="TDJ16:TDJ18"/>
    <mergeCell ref="TDK16:TDK18"/>
    <mergeCell ref="TDL16:TDL18"/>
    <mergeCell ref="TDM16:TDM18"/>
    <mergeCell ref="TBT16:TBT18"/>
    <mergeCell ref="TCH16:TCH18"/>
    <mergeCell ref="TCI16:TCI18"/>
    <mergeCell ref="TCJ16:TCJ18"/>
    <mergeCell ref="TCK16:TCK18"/>
    <mergeCell ref="TCM16:TCM18"/>
    <mergeCell ref="TCN16:TCN18"/>
    <mergeCell ref="TCO16:TCO18"/>
    <mergeCell ref="TCP16:TCP18"/>
    <mergeCell ref="TAW16:TAW18"/>
    <mergeCell ref="TBK16:TBK18"/>
    <mergeCell ref="TBL16:TBL18"/>
    <mergeCell ref="TBM16:TBM18"/>
    <mergeCell ref="TBN16:TBN18"/>
    <mergeCell ref="TBP16:TBP18"/>
    <mergeCell ref="TBQ16:TBQ18"/>
    <mergeCell ref="TBR16:TBR18"/>
    <mergeCell ref="TBS16:TBS18"/>
    <mergeCell ref="THB16:THB18"/>
    <mergeCell ref="THP16:THP18"/>
    <mergeCell ref="THQ16:THQ18"/>
    <mergeCell ref="THR16:THR18"/>
    <mergeCell ref="THS16:THS18"/>
    <mergeCell ref="THU16:THU18"/>
    <mergeCell ref="THV16:THV18"/>
    <mergeCell ref="THW16:THW18"/>
    <mergeCell ref="THX16:THX18"/>
    <mergeCell ref="TGE16:TGE18"/>
    <mergeCell ref="TGS16:TGS18"/>
    <mergeCell ref="TGT16:TGT18"/>
    <mergeCell ref="TGU16:TGU18"/>
    <mergeCell ref="TGV16:TGV18"/>
    <mergeCell ref="TGX16:TGX18"/>
    <mergeCell ref="TGY16:TGY18"/>
    <mergeCell ref="TGZ16:TGZ18"/>
    <mergeCell ref="THA16:THA18"/>
    <mergeCell ref="TFH16:TFH18"/>
    <mergeCell ref="TFV16:TFV18"/>
    <mergeCell ref="TFW16:TFW18"/>
    <mergeCell ref="TFX16:TFX18"/>
    <mergeCell ref="TFY16:TFY18"/>
    <mergeCell ref="TGA16:TGA18"/>
    <mergeCell ref="TGB16:TGB18"/>
    <mergeCell ref="TGC16:TGC18"/>
    <mergeCell ref="TGD16:TGD18"/>
    <mergeCell ref="TEK16:TEK18"/>
    <mergeCell ref="TEY16:TEY18"/>
    <mergeCell ref="TEZ16:TEZ18"/>
    <mergeCell ref="TFA16:TFA18"/>
    <mergeCell ref="TFB16:TFB18"/>
    <mergeCell ref="TFD16:TFD18"/>
    <mergeCell ref="TFE16:TFE18"/>
    <mergeCell ref="TFF16:TFF18"/>
    <mergeCell ref="TFG16:TFG18"/>
    <mergeCell ref="TKP16:TKP18"/>
    <mergeCell ref="TLD16:TLD18"/>
    <mergeCell ref="TLE16:TLE18"/>
    <mergeCell ref="TLF16:TLF18"/>
    <mergeCell ref="TLG16:TLG18"/>
    <mergeCell ref="TLI16:TLI18"/>
    <mergeCell ref="TLJ16:TLJ18"/>
    <mergeCell ref="TLK16:TLK18"/>
    <mergeCell ref="TLL16:TLL18"/>
    <mergeCell ref="TJS16:TJS18"/>
    <mergeCell ref="TKG16:TKG18"/>
    <mergeCell ref="TKH16:TKH18"/>
    <mergeCell ref="TKI16:TKI18"/>
    <mergeCell ref="TKJ16:TKJ18"/>
    <mergeCell ref="TKL16:TKL18"/>
    <mergeCell ref="TKM16:TKM18"/>
    <mergeCell ref="TKN16:TKN18"/>
    <mergeCell ref="TKO16:TKO18"/>
    <mergeCell ref="TIV16:TIV18"/>
    <mergeCell ref="TJJ16:TJJ18"/>
    <mergeCell ref="TJK16:TJK18"/>
    <mergeCell ref="TJL16:TJL18"/>
    <mergeCell ref="TJM16:TJM18"/>
    <mergeCell ref="TJO16:TJO18"/>
    <mergeCell ref="TJP16:TJP18"/>
    <mergeCell ref="TJQ16:TJQ18"/>
    <mergeCell ref="TJR16:TJR18"/>
    <mergeCell ref="THY16:THY18"/>
    <mergeCell ref="TIM16:TIM18"/>
    <mergeCell ref="TIN16:TIN18"/>
    <mergeCell ref="TIO16:TIO18"/>
    <mergeCell ref="TIP16:TIP18"/>
    <mergeCell ref="TIR16:TIR18"/>
    <mergeCell ref="TIS16:TIS18"/>
    <mergeCell ref="TIT16:TIT18"/>
    <mergeCell ref="TIU16:TIU18"/>
    <mergeCell ref="TOD16:TOD18"/>
    <mergeCell ref="TOR16:TOR18"/>
    <mergeCell ref="TOS16:TOS18"/>
    <mergeCell ref="TOT16:TOT18"/>
    <mergeCell ref="TOU16:TOU18"/>
    <mergeCell ref="TOW16:TOW18"/>
    <mergeCell ref="TOX16:TOX18"/>
    <mergeCell ref="TOY16:TOY18"/>
    <mergeCell ref="TOZ16:TOZ18"/>
    <mergeCell ref="TNG16:TNG18"/>
    <mergeCell ref="TNU16:TNU18"/>
    <mergeCell ref="TNV16:TNV18"/>
    <mergeCell ref="TNW16:TNW18"/>
    <mergeCell ref="TNX16:TNX18"/>
    <mergeCell ref="TNZ16:TNZ18"/>
    <mergeCell ref="TOA16:TOA18"/>
    <mergeCell ref="TOB16:TOB18"/>
    <mergeCell ref="TOC16:TOC18"/>
    <mergeCell ref="TMJ16:TMJ18"/>
    <mergeCell ref="TMX16:TMX18"/>
    <mergeCell ref="TMY16:TMY18"/>
    <mergeCell ref="TMZ16:TMZ18"/>
    <mergeCell ref="TNA16:TNA18"/>
    <mergeCell ref="TNC16:TNC18"/>
    <mergeCell ref="TND16:TND18"/>
    <mergeCell ref="TNE16:TNE18"/>
    <mergeCell ref="TNF16:TNF18"/>
    <mergeCell ref="TLM16:TLM18"/>
    <mergeCell ref="TMA16:TMA18"/>
    <mergeCell ref="TMB16:TMB18"/>
    <mergeCell ref="TMC16:TMC18"/>
    <mergeCell ref="TMD16:TMD18"/>
    <mergeCell ref="TMF16:TMF18"/>
    <mergeCell ref="TMG16:TMG18"/>
    <mergeCell ref="TMH16:TMH18"/>
    <mergeCell ref="TMI16:TMI18"/>
    <mergeCell ref="TRR16:TRR18"/>
    <mergeCell ref="TSF16:TSF18"/>
    <mergeCell ref="TSG16:TSG18"/>
    <mergeCell ref="TSH16:TSH18"/>
    <mergeCell ref="TSI16:TSI18"/>
    <mergeCell ref="TSK16:TSK18"/>
    <mergeCell ref="TSL16:TSL18"/>
    <mergeCell ref="TSM16:TSM18"/>
    <mergeCell ref="TSN16:TSN18"/>
    <mergeCell ref="TQU16:TQU18"/>
    <mergeCell ref="TRI16:TRI18"/>
    <mergeCell ref="TRJ16:TRJ18"/>
    <mergeCell ref="TRK16:TRK18"/>
    <mergeCell ref="TRL16:TRL18"/>
    <mergeCell ref="TRN16:TRN18"/>
    <mergeCell ref="TRO16:TRO18"/>
    <mergeCell ref="TRP16:TRP18"/>
    <mergeCell ref="TRQ16:TRQ18"/>
    <mergeCell ref="TPX16:TPX18"/>
    <mergeCell ref="TQL16:TQL18"/>
    <mergeCell ref="TQM16:TQM18"/>
    <mergeCell ref="TQN16:TQN18"/>
    <mergeCell ref="TQO16:TQO18"/>
    <mergeCell ref="TQQ16:TQQ18"/>
    <mergeCell ref="TQR16:TQR18"/>
    <mergeCell ref="TQS16:TQS18"/>
    <mergeCell ref="TQT16:TQT18"/>
    <mergeCell ref="TPA16:TPA18"/>
    <mergeCell ref="TPO16:TPO18"/>
    <mergeCell ref="TPP16:TPP18"/>
    <mergeCell ref="TPQ16:TPQ18"/>
    <mergeCell ref="TPR16:TPR18"/>
    <mergeCell ref="TPT16:TPT18"/>
    <mergeCell ref="TPU16:TPU18"/>
    <mergeCell ref="TPV16:TPV18"/>
    <mergeCell ref="TPW16:TPW18"/>
    <mergeCell ref="TVF16:TVF18"/>
    <mergeCell ref="TVT16:TVT18"/>
    <mergeCell ref="TVU16:TVU18"/>
    <mergeCell ref="TVV16:TVV18"/>
    <mergeCell ref="TVW16:TVW18"/>
    <mergeCell ref="TVY16:TVY18"/>
    <mergeCell ref="TVZ16:TVZ18"/>
    <mergeCell ref="TWA16:TWA18"/>
    <mergeCell ref="TWB16:TWB18"/>
    <mergeCell ref="TUI16:TUI18"/>
    <mergeCell ref="TUW16:TUW18"/>
    <mergeCell ref="TUX16:TUX18"/>
    <mergeCell ref="TUY16:TUY18"/>
    <mergeCell ref="TUZ16:TUZ18"/>
    <mergeCell ref="TVB16:TVB18"/>
    <mergeCell ref="TVC16:TVC18"/>
    <mergeCell ref="TVD16:TVD18"/>
    <mergeCell ref="TVE16:TVE18"/>
    <mergeCell ref="TTL16:TTL18"/>
    <mergeCell ref="TTZ16:TTZ18"/>
    <mergeCell ref="TUA16:TUA18"/>
    <mergeCell ref="TUB16:TUB18"/>
    <mergeCell ref="TUC16:TUC18"/>
    <mergeCell ref="TUE16:TUE18"/>
    <mergeCell ref="TUF16:TUF18"/>
    <mergeCell ref="TUG16:TUG18"/>
    <mergeCell ref="TUH16:TUH18"/>
    <mergeCell ref="TSO16:TSO18"/>
    <mergeCell ref="TTC16:TTC18"/>
    <mergeCell ref="TTD16:TTD18"/>
    <mergeCell ref="TTE16:TTE18"/>
    <mergeCell ref="TTF16:TTF18"/>
    <mergeCell ref="TTH16:TTH18"/>
    <mergeCell ref="TTI16:TTI18"/>
    <mergeCell ref="TTJ16:TTJ18"/>
    <mergeCell ref="TTK16:TTK18"/>
    <mergeCell ref="TYT16:TYT18"/>
    <mergeCell ref="TZH16:TZH18"/>
    <mergeCell ref="TZI16:TZI18"/>
    <mergeCell ref="TZJ16:TZJ18"/>
    <mergeCell ref="TZK16:TZK18"/>
    <mergeCell ref="TZM16:TZM18"/>
    <mergeCell ref="TZN16:TZN18"/>
    <mergeCell ref="TZO16:TZO18"/>
    <mergeCell ref="TZP16:TZP18"/>
    <mergeCell ref="TXW16:TXW18"/>
    <mergeCell ref="TYK16:TYK18"/>
    <mergeCell ref="TYL16:TYL18"/>
    <mergeCell ref="TYM16:TYM18"/>
    <mergeCell ref="TYN16:TYN18"/>
    <mergeCell ref="TYP16:TYP18"/>
    <mergeCell ref="TYQ16:TYQ18"/>
    <mergeCell ref="TYR16:TYR18"/>
    <mergeCell ref="TYS16:TYS18"/>
    <mergeCell ref="TWZ16:TWZ18"/>
    <mergeCell ref="TXN16:TXN18"/>
    <mergeCell ref="TXO16:TXO18"/>
    <mergeCell ref="TXP16:TXP18"/>
    <mergeCell ref="TXQ16:TXQ18"/>
    <mergeCell ref="TXS16:TXS18"/>
    <mergeCell ref="TXT16:TXT18"/>
    <mergeCell ref="TXU16:TXU18"/>
    <mergeCell ref="TXV16:TXV18"/>
    <mergeCell ref="TWC16:TWC18"/>
    <mergeCell ref="TWQ16:TWQ18"/>
    <mergeCell ref="TWR16:TWR18"/>
    <mergeCell ref="TWS16:TWS18"/>
    <mergeCell ref="TWT16:TWT18"/>
    <mergeCell ref="TWV16:TWV18"/>
    <mergeCell ref="TWW16:TWW18"/>
    <mergeCell ref="TWX16:TWX18"/>
    <mergeCell ref="TWY16:TWY18"/>
    <mergeCell ref="UCH16:UCH18"/>
    <mergeCell ref="UCV16:UCV18"/>
    <mergeCell ref="UCW16:UCW18"/>
    <mergeCell ref="UCX16:UCX18"/>
    <mergeCell ref="UCY16:UCY18"/>
    <mergeCell ref="UDA16:UDA18"/>
    <mergeCell ref="UDB16:UDB18"/>
    <mergeCell ref="UDC16:UDC18"/>
    <mergeCell ref="UDD16:UDD18"/>
    <mergeCell ref="UBK16:UBK18"/>
    <mergeCell ref="UBY16:UBY18"/>
    <mergeCell ref="UBZ16:UBZ18"/>
    <mergeCell ref="UCA16:UCA18"/>
    <mergeCell ref="UCB16:UCB18"/>
    <mergeCell ref="UCD16:UCD18"/>
    <mergeCell ref="UCE16:UCE18"/>
    <mergeCell ref="UCF16:UCF18"/>
    <mergeCell ref="UCG16:UCG18"/>
    <mergeCell ref="UAN16:UAN18"/>
    <mergeCell ref="UBB16:UBB18"/>
    <mergeCell ref="UBC16:UBC18"/>
    <mergeCell ref="UBD16:UBD18"/>
    <mergeCell ref="UBE16:UBE18"/>
    <mergeCell ref="UBG16:UBG18"/>
    <mergeCell ref="UBH16:UBH18"/>
    <mergeCell ref="UBI16:UBI18"/>
    <mergeCell ref="UBJ16:UBJ18"/>
    <mergeCell ref="TZQ16:TZQ18"/>
    <mergeCell ref="UAE16:UAE18"/>
    <mergeCell ref="UAF16:UAF18"/>
    <mergeCell ref="UAG16:UAG18"/>
    <mergeCell ref="UAH16:UAH18"/>
    <mergeCell ref="UAJ16:UAJ18"/>
    <mergeCell ref="UAK16:UAK18"/>
    <mergeCell ref="UAL16:UAL18"/>
    <mergeCell ref="UAM16:UAM18"/>
    <mergeCell ref="UFV16:UFV18"/>
    <mergeCell ref="UGJ16:UGJ18"/>
    <mergeCell ref="UGK16:UGK18"/>
    <mergeCell ref="UGL16:UGL18"/>
    <mergeCell ref="UGM16:UGM18"/>
    <mergeCell ref="UGO16:UGO18"/>
    <mergeCell ref="UGP16:UGP18"/>
    <mergeCell ref="UGQ16:UGQ18"/>
    <mergeCell ref="UGR16:UGR18"/>
    <mergeCell ref="UEY16:UEY18"/>
    <mergeCell ref="UFM16:UFM18"/>
    <mergeCell ref="UFN16:UFN18"/>
    <mergeCell ref="UFO16:UFO18"/>
    <mergeCell ref="UFP16:UFP18"/>
    <mergeCell ref="UFR16:UFR18"/>
    <mergeCell ref="UFS16:UFS18"/>
    <mergeCell ref="UFT16:UFT18"/>
    <mergeCell ref="UFU16:UFU18"/>
    <mergeCell ref="UEB16:UEB18"/>
    <mergeCell ref="UEP16:UEP18"/>
    <mergeCell ref="UEQ16:UEQ18"/>
    <mergeCell ref="UER16:UER18"/>
    <mergeCell ref="UES16:UES18"/>
    <mergeCell ref="UEU16:UEU18"/>
    <mergeCell ref="UEV16:UEV18"/>
    <mergeCell ref="UEW16:UEW18"/>
    <mergeCell ref="UEX16:UEX18"/>
    <mergeCell ref="UDE16:UDE18"/>
    <mergeCell ref="UDS16:UDS18"/>
    <mergeCell ref="UDT16:UDT18"/>
    <mergeCell ref="UDU16:UDU18"/>
    <mergeCell ref="UDV16:UDV18"/>
    <mergeCell ref="UDX16:UDX18"/>
    <mergeCell ref="UDY16:UDY18"/>
    <mergeCell ref="UDZ16:UDZ18"/>
    <mergeCell ref="UEA16:UEA18"/>
    <mergeCell ref="UJJ16:UJJ18"/>
    <mergeCell ref="UJX16:UJX18"/>
    <mergeCell ref="UJY16:UJY18"/>
    <mergeCell ref="UJZ16:UJZ18"/>
    <mergeCell ref="UKA16:UKA18"/>
    <mergeCell ref="UKC16:UKC18"/>
    <mergeCell ref="UKD16:UKD18"/>
    <mergeCell ref="UKE16:UKE18"/>
    <mergeCell ref="UKF16:UKF18"/>
    <mergeCell ref="UIM16:UIM18"/>
    <mergeCell ref="UJA16:UJA18"/>
    <mergeCell ref="UJB16:UJB18"/>
    <mergeCell ref="UJC16:UJC18"/>
    <mergeCell ref="UJD16:UJD18"/>
    <mergeCell ref="UJF16:UJF18"/>
    <mergeCell ref="UJG16:UJG18"/>
    <mergeCell ref="UJH16:UJH18"/>
    <mergeCell ref="UJI16:UJI18"/>
    <mergeCell ref="UHP16:UHP18"/>
    <mergeCell ref="UID16:UID18"/>
    <mergeCell ref="UIE16:UIE18"/>
    <mergeCell ref="UIF16:UIF18"/>
    <mergeCell ref="UIG16:UIG18"/>
    <mergeCell ref="UII16:UII18"/>
    <mergeCell ref="UIJ16:UIJ18"/>
    <mergeCell ref="UIK16:UIK18"/>
    <mergeCell ref="UIL16:UIL18"/>
    <mergeCell ref="UGS16:UGS18"/>
    <mergeCell ref="UHG16:UHG18"/>
    <mergeCell ref="UHH16:UHH18"/>
    <mergeCell ref="UHI16:UHI18"/>
    <mergeCell ref="UHJ16:UHJ18"/>
    <mergeCell ref="UHL16:UHL18"/>
    <mergeCell ref="UHM16:UHM18"/>
    <mergeCell ref="UHN16:UHN18"/>
    <mergeCell ref="UHO16:UHO18"/>
    <mergeCell ref="UMX16:UMX18"/>
    <mergeCell ref="UNL16:UNL18"/>
    <mergeCell ref="UNM16:UNM18"/>
    <mergeCell ref="UNN16:UNN18"/>
    <mergeCell ref="UNO16:UNO18"/>
    <mergeCell ref="UNQ16:UNQ18"/>
    <mergeCell ref="UNR16:UNR18"/>
    <mergeCell ref="UNS16:UNS18"/>
    <mergeCell ref="UNT16:UNT18"/>
    <mergeCell ref="UMA16:UMA18"/>
    <mergeCell ref="UMO16:UMO18"/>
    <mergeCell ref="UMP16:UMP18"/>
    <mergeCell ref="UMQ16:UMQ18"/>
    <mergeCell ref="UMR16:UMR18"/>
    <mergeCell ref="UMT16:UMT18"/>
    <mergeCell ref="UMU16:UMU18"/>
    <mergeCell ref="UMV16:UMV18"/>
    <mergeCell ref="UMW16:UMW18"/>
    <mergeCell ref="ULD16:ULD18"/>
    <mergeCell ref="ULR16:ULR18"/>
    <mergeCell ref="ULS16:ULS18"/>
    <mergeCell ref="ULT16:ULT18"/>
    <mergeCell ref="ULU16:ULU18"/>
    <mergeCell ref="ULW16:ULW18"/>
    <mergeCell ref="ULX16:ULX18"/>
    <mergeCell ref="ULY16:ULY18"/>
    <mergeCell ref="ULZ16:ULZ18"/>
    <mergeCell ref="UKG16:UKG18"/>
    <mergeCell ref="UKU16:UKU18"/>
    <mergeCell ref="UKV16:UKV18"/>
    <mergeCell ref="UKW16:UKW18"/>
    <mergeCell ref="UKX16:UKX18"/>
    <mergeCell ref="UKZ16:UKZ18"/>
    <mergeCell ref="ULA16:ULA18"/>
    <mergeCell ref="ULB16:ULB18"/>
    <mergeCell ref="ULC16:ULC18"/>
    <mergeCell ref="UQL16:UQL18"/>
    <mergeCell ref="UQZ16:UQZ18"/>
    <mergeCell ref="URA16:URA18"/>
    <mergeCell ref="URB16:URB18"/>
    <mergeCell ref="URC16:URC18"/>
    <mergeCell ref="URE16:URE18"/>
    <mergeCell ref="URF16:URF18"/>
    <mergeCell ref="URG16:URG18"/>
    <mergeCell ref="URH16:URH18"/>
    <mergeCell ref="UPO16:UPO18"/>
    <mergeCell ref="UQC16:UQC18"/>
    <mergeCell ref="UQD16:UQD18"/>
    <mergeCell ref="UQE16:UQE18"/>
    <mergeCell ref="UQF16:UQF18"/>
    <mergeCell ref="UQH16:UQH18"/>
    <mergeCell ref="UQI16:UQI18"/>
    <mergeCell ref="UQJ16:UQJ18"/>
    <mergeCell ref="UQK16:UQK18"/>
    <mergeCell ref="UOR16:UOR18"/>
    <mergeCell ref="UPF16:UPF18"/>
    <mergeCell ref="UPG16:UPG18"/>
    <mergeCell ref="UPH16:UPH18"/>
    <mergeCell ref="UPI16:UPI18"/>
    <mergeCell ref="UPK16:UPK18"/>
    <mergeCell ref="UPL16:UPL18"/>
    <mergeCell ref="UPM16:UPM18"/>
    <mergeCell ref="UPN16:UPN18"/>
    <mergeCell ref="UNU16:UNU18"/>
    <mergeCell ref="UOI16:UOI18"/>
    <mergeCell ref="UOJ16:UOJ18"/>
    <mergeCell ref="UOK16:UOK18"/>
    <mergeCell ref="UOL16:UOL18"/>
    <mergeCell ref="UON16:UON18"/>
    <mergeCell ref="UOO16:UOO18"/>
    <mergeCell ref="UOP16:UOP18"/>
    <mergeCell ref="UOQ16:UOQ18"/>
    <mergeCell ref="UTZ16:UTZ18"/>
    <mergeCell ref="UUN16:UUN18"/>
    <mergeCell ref="UUO16:UUO18"/>
    <mergeCell ref="UUP16:UUP18"/>
    <mergeCell ref="UUQ16:UUQ18"/>
    <mergeCell ref="UUS16:UUS18"/>
    <mergeCell ref="UUT16:UUT18"/>
    <mergeCell ref="UUU16:UUU18"/>
    <mergeCell ref="UUV16:UUV18"/>
    <mergeCell ref="UTC16:UTC18"/>
    <mergeCell ref="UTQ16:UTQ18"/>
    <mergeCell ref="UTR16:UTR18"/>
    <mergeCell ref="UTS16:UTS18"/>
    <mergeCell ref="UTT16:UTT18"/>
    <mergeCell ref="UTV16:UTV18"/>
    <mergeCell ref="UTW16:UTW18"/>
    <mergeCell ref="UTX16:UTX18"/>
    <mergeCell ref="UTY16:UTY18"/>
    <mergeCell ref="USF16:USF18"/>
    <mergeCell ref="UST16:UST18"/>
    <mergeCell ref="USU16:USU18"/>
    <mergeCell ref="USV16:USV18"/>
    <mergeCell ref="USW16:USW18"/>
    <mergeCell ref="USY16:USY18"/>
    <mergeCell ref="USZ16:USZ18"/>
    <mergeCell ref="UTA16:UTA18"/>
    <mergeCell ref="UTB16:UTB18"/>
    <mergeCell ref="URI16:URI18"/>
    <mergeCell ref="URW16:URW18"/>
    <mergeCell ref="URX16:URX18"/>
    <mergeCell ref="URY16:URY18"/>
    <mergeCell ref="URZ16:URZ18"/>
    <mergeCell ref="USB16:USB18"/>
    <mergeCell ref="USC16:USC18"/>
    <mergeCell ref="USD16:USD18"/>
    <mergeCell ref="USE16:USE18"/>
    <mergeCell ref="UXN16:UXN18"/>
    <mergeCell ref="UYB16:UYB18"/>
    <mergeCell ref="UYC16:UYC18"/>
    <mergeCell ref="UYD16:UYD18"/>
    <mergeCell ref="UYE16:UYE18"/>
    <mergeCell ref="UYG16:UYG18"/>
    <mergeCell ref="UYH16:UYH18"/>
    <mergeCell ref="UYI16:UYI18"/>
    <mergeCell ref="UYJ16:UYJ18"/>
    <mergeCell ref="UWQ16:UWQ18"/>
    <mergeCell ref="UXE16:UXE18"/>
    <mergeCell ref="UXF16:UXF18"/>
    <mergeCell ref="UXG16:UXG18"/>
    <mergeCell ref="UXH16:UXH18"/>
    <mergeCell ref="UXJ16:UXJ18"/>
    <mergeCell ref="UXK16:UXK18"/>
    <mergeCell ref="UXL16:UXL18"/>
    <mergeCell ref="UXM16:UXM18"/>
    <mergeCell ref="UVT16:UVT18"/>
    <mergeCell ref="UWH16:UWH18"/>
    <mergeCell ref="UWI16:UWI18"/>
    <mergeCell ref="UWJ16:UWJ18"/>
    <mergeCell ref="UWK16:UWK18"/>
    <mergeCell ref="UWM16:UWM18"/>
    <mergeCell ref="UWN16:UWN18"/>
    <mergeCell ref="UWO16:UWO18"/>
    <mergeCell ref="UWP16:UWP18"/>
    <mergeCell ref="UUW16:UUW18"/>
    <mergeCell ref="UVK16:UVK18"/>
    <mergeCell ref="UVL16:UVL18"/>
    <mergeCell ref="UVM16:UVM18"/>
    <mergeCell ref="UVN16:UVN18"/>
    <mergeCell ref="UVP16:UVP18"/>
    <mergeCell ref="UVQ16:UVQ18"/>
    <mergeCell ref="UVR16:UVR18"/>
    <mergeCell ref="UVS16:UVS18"/>
    <mergeCell ref="VBB16:VBB18"/>
    <mergeCell ref="VBP16:VBP18"/>
    <mergeCell ref="VBQ16:VBQ18"/>
    <mergeCell ref="VBR16:VBR18"/>
    <mergeCell ref="VBS16:VBS18"/>
    <mergeCell ref="VBU16:VBU18"/>
    <mergeCell ref="VBV16:VBV18"/>
    <mergeCell ref="VBW16:VBW18"/>
    <mergeCell ref="VBX16:VBX18"/>
    <mergeCell ref="VAE16:VAE18"/>
    <mergeCell ref="VAS16:VAS18"/>
    <mergeCell ref="VAT16:VAT18"/>
    <mergeCell ref="VAU16:VAU18"/>
    <mergeCell ref="VAV16:VAV18"/>
    <mergeCell ref="VAX16:VAX18"/>
    <mergeCell ref="VAY16:VAY18"/>
    <mergeCell ref="VAZ16:VAZ18"/>
    <mergeCell ref="VBA16:VBA18"/>
    <mergeCell ref="UZH16:UZH18"/>
    <mergeCell ref="UZV16:UZV18"/>
    <mergeCell ref="UZW16:UZW18"/>
    <mergeCell ref="UZX16:UZX18"/>
    <mergeCell ref="UZY16:UZY18"/>
    <mergeCell ref="VAA16:VAA18"/>
    <mergeCell ref="VAB16:VAB18"/>
    <mergeCell ref="VAC16:VAC18"/>
    <mergeCell ref="VAD16:VAD18"/>
    <mergeCell ref="UYK16:UYK18"/>
    <mergeCell ref="UYY16:UYY18"/>
    <mergeCell ref="UYZ16:UYZ18"/>
    <mergeCell ref="UZA16:UZA18"/>
    <mergeCell ref="UZB16:UZB18"/>
    <mergeCell ref="UZD16:UZD18"/>
    <mergeCell ref="UZE16:UZE18"/>
    <mergeCell ref="UZF16:UZF18"/>
    <mergeCell ref="UZG16:UZG18"/>
    <mergeCell ref="VEP16:VEP18"/>
    <mergeCell ref="VFD16:VFD18"/>
    <mergeCell ref="VFE16:VFE18"/>
    <mergeCell ref="VFF16:VFF18"/>
    <mergeCell ref="VFG16:VFG18"/>
    <mergeCell ref="VFI16:VFI18"/>
    <mergeCell ref="VFJ16:VFJ18"/>
    <mergeCell ref="VFK16:VFK18"/>
    <mergeCell ref="VFL16:VFL18"/>
    <mergeCell ref="VDS16:VDS18"/>
    <mergeCell ref="VEG16:VEG18"/>
    <mergeCell ref="VEH16:VEH18"/>
    <mergeCell ref="VEI16:VEI18"/>
    <mergeCell ref="VEJ16:VEJ18"/>
    <mergeCell ref="VEL16:VEL18"/>
    <mergeCell ref="VEM16:VEM18"/>
    <mergeCell ref="VEN16:VEN18"/>
    <mergeCell ref="VEO16:VEO18"/>
    <mergeCell ref="VCV16:VCV18"/>
    <mergeCell ref="VDJ16:VDJ18"/>
    <mergeCell ref="VDK16:VDK18"/>
    <mergeCell ref="VDL16:VDL18"/>
    <mergeCell ref="VDM16:VDM18"/>
    <mergeCell ref="VDO16:VDO18"/>
    <mergeCell ref="VDP16:VDP18"/>
    <mergeCell ref="VDQ16:VDQ18"/>
    <mergeCell ref="VDR16:VDR18"/>
    <mergeCell ref="VBY16:VBY18"/>
    <mergeCell ref="VCM16:VCM18"/>
    <mergeCell ref="VCN16:VCN18"/>
    <mergeCell ref="VCO16:VCO18"/>
    <mergeCell ref="VCP16:VCP18"/>
    <mergeCell ref="VCR16:VCR18"/>
    <mergeCell ref="VCS16:VCS18"/>
    <mergeCell ref="VCT16:VCT18"/>
    <mergeCell ref="VCU16:VCU18"/>
    <mergeCell ref="VID16:VID18"/>
    <mergeCell ref="VIR16:VIR18"/>
    <mergeCell ref="VIS16:VIS18"/>
    <mergeCell ref="VIT16:VIT18"/>
    <mergeCell ref="VIU16:VIU18"/>
    <mergeCell ref="VIW16:VIW18"/>
    <mergeCell ref="VIX16:VIX18"/>
    <mergeCell ref="VIY16:VIY18"/>
    <mergeCell ref="VIZ16:VIZ18"/>
    <mergeCell ref="VHG16:VHG18"/>
    <mergeCell ref="VHU16:VHU18"/>
    <mergeCell ref="VHV16:VHV18"/>
    <mergeCell ref="VHW16:VHW18"/>
    <mergeCell ref="VHX16:VHX18"/>
    <mergeCell ref="VHZ16:VHZ18"/>
    <mergeCell ref="VIA16:VIA18"/>
    <mergeCell ref="VIB16:VIB18"/>
    <mergeCell ref="VIC16:VIC18"/>
    <mergeCell ref="VGJ16:VGJ18"/>
    <mergeCell ref="VGX16:VGX18"/>
    <mergeCell ref="VGY16:VGY18"/>
    <mergeCell ref="VGZ16:VGZ18"/>
    <mergeCell ref="VHA16:VHA18"/>
    <mergeCell ref="VHC16:VHC18"/>
    <mergeCell ref="VHD16:VHD18"/>
    <mergeCell ref="VHE16:VHE18"/>
    <mergeCell ref="VHF16:VHF18"/>
    <mergeCell ref="VFM16:VFM18"/>
    <mergeCell ref="VGA16:VGA18"/>
    <mergeCell ref="VGB16:VGB18"/>
    <mergeCell ref="VGC16:VGC18"/>
    <mergeCell ref="VGD16:VGD18"/>
    <mergeCell ref="VGF16:VGF18"/>
    <mergeCell ref="VGG16:VGG18"/>
    <mergeCell ref="VGH16:VGH18"/>
    <mergeCell ref="VGI16:VGI18"/>
    <mergeCell ref="VLR16:VLR18"/>
    <mergeCell ref="VMF16:VMF18"/>
    <mergeCell ref="VMG16:VMG18"/>
    <mergeCell ref="VMH16:VMH18"/>
    <mergeCell ref="VMI16:VMI18"/>
    <mergeCell ref="VMK16:VMK18"/>
    <mergeCell ref="VML16:VML18"/>
    <mergeCell ref="VMM16:VMM18"/>
    <mergeCell ref="VMN16:VMN18"/>
    <mergeCell ref="VKU16:VKU18"/>
    <mergeCell ref="VLI16:VLI18"/>
    <mergeCell ref="VLJ16:VLJ18"/>
    <mergeCell ref="VLK16:VLK18"/>
    <mergeCell ref="VLL16:VLL18"/>
    <mergeCell ref="VLN16:VLN18"/>
    <mergeCell ref="VLO16:VLO18"/>
    <mergeCell ref="VLP16:VLP18"/>
    <mergeCell ref="VLQ16:VLQ18"/>
    <mergeCell ref="VJX16:VJX18"/>
    <mergeCell ref="VKL16:VKL18"/>
    <mergeCell ref="VKM16:VKM18"/>
    <mergeCell ref="VKN16:VKN18"/>
    <mergeCell ref="VKO16:VKO18"/>
    <mergeCell ref="VKQ16:VKQ18"/>
    <mergeCell ref="VKR16:VKR18"/>
    <mergeCell ref="VKS16:VKS18"/>
    <mergeCell ref="VKT16:VKT18"/>
    <mergeCell ref="VJA16:VJA18"/>
    <mergeCell ref="VJO16:VJO18"/>
    <mergeCell ref="VJP16:VJP18"/>
    <mergeCell ref="VJQ16:VJQ18"/>
    <mergeCell ref="VJR16:VJR18"/>
    <mergeCell ref="VJT16:VJT18"/>
    <mergeCell ref="VJU16:VJU18"/>
    <mergeCell ref="VJV16:VJV18"/>
    <mergeCell ref="VJW16:VJW18"/>
    <mergeCell ref="VPF16:VPF18"/>
    <mergeCell ref="VPT16:VPT18"/>
    <mergeCell ref="VPU16:VPU18"/>
    <mergeCell ref="VPV16:VPV18"/>
    <mergeCell ref="VPW16:VPW18"/>
    <mergeCell ref="VPY16:VPY18"/>
    <mergeCell ref="VPZ16:VPZ18"/>
    <mergeCell ref="VQA16:VQA18"/>
    <mergeCell ref="VQB16:VQB18"/>
    <mergeCell ref="VOI16:VOI18"/>
    <mergeCell ref="VOW16:VOW18"/>
    <mergeCell ref="VOX16:VOX18"/>
    <mergeCell ref="VOY16:VOY18"/>
    <mergeCell ref="VOZ16:VOZ18"/>
    <mergeCell ref="VPB16:VPB18"/>
    <mergeCell ref="VPC16:VPC18"/>
    <mergeCell ref="VPD16:VPD18"/>
    <mergeCell ref="VPE16:VPE18"/>
    <mergeCell ref="VNL16:VNL18"/>
    <mergeCell ref="VNZ16:VNZ18"/>
    <mergeCell ref="VOA16:VOA18"/>
    <mergeCell ref="VOB16:VOB18"/>
    <mergeCell ref="VOC16:VOC18"/>
    <mergeCell ref="VOE16:VOE18"/>
    <mergeCell ref="VOF16:VOF18"/>
    <mergeCell ref="VOG16:VOG18"/>
    <mergeCell ref="VOH16:VOH18"/>
    <mergeCell ref="VMO16:VMO18"/>
    <mergeCell ref="VNC16:VNC18"/>
    <mergeCell ref="VND16:VND18"/>
    <mergeCell ref="VNE16:VNE18"/>
    <mergeCell ref="VNF16:VNF18"/>
    <mergeCell ref="VNH16:VNH18"/>
    <mergeCell ref="VNI16:VNI18"/>
    <mergeCell ref="VNJ16:VNJ18"/>
    <mergeCell ref="VNK16:VNK18"/>
    <mergeCell ref="VST16:VST18"/>
    <mergeCell ref="VTH16:VTH18"/>
    <mergeCell ref="VTI16:VTI18"/>
    <mergeCell ref="VTJ16:VTJ18"/>
    <mergeCell ref="VTK16:VTK18"/>
    <mergeCell ref="VTM16:VTM18"/>
    <mergeCell ref="VTN16:VTN18"/>
    <mergeCell ref="VTO16:VTO18"/>
    <mergeCell ref="VTP16:VTP18"/>
    <mergeCell ref="VRW16:VRW18"/>
    <mergeCell ref="VSK16:VSK18"/>
    <mergeCell ref="VSL16:VSL18"/>
    <mergeCell ref="VSM16:VSM18"/>
    <mergeCell ref="VSN16:VSN18"/>
    <mergeCell ref="VSP16:VSP18"/>
    <mergeCell ref="VSQ16:VSQ18"/>
    <mergeCell ref="VSR16:VSR18"/>
    <mergeCell ref="VSS16:VSS18"/>
    <mergeCell ref="VQZ16:VQZ18"/>
    <mergeCell ref="VRN16:VRN18"/>
    <mergeCell ref="VRO16:VRO18"/>
    <mergeCell ref="VRP16:VRP18"/>
    <mergeCell ref="VRQ16:VRQ18"/>
    <mergeCell ref="VRS16:VRS18"/>
    <mergeCell ref="VRT16:VRT18"/>
    <mergeCell ref="VRU16:VRU18"/>
    <mergeCell ref="VRV16:VRV18"/>
    <mergeCell ref="VQC16:VQC18"/>
    <mergeCell ref="VQQ16:VQQ18"/>
    <mergeCell ref="VQR16:VQR18"/>
    <mergeCell ref="VQS16:VQS18"/>
    <mergeCell ref="VQT16:VQT18"/>
    <mergeCell ref="VQV16:VQV18"/>
    <mergeCell ref="VQW16:VQW18"/>
    <mergeCell ref="VQX16:VQX18"/>
    <mergeCell ref="VQY16:VQY18"/>
    <mergeCell ref="VWH16:VWH18"/>
    <mergeCell ref="VWV16:VWV18"/>
    <mergeCell ref="VWW16:VWW18"/>
    <mergeCell ref="VWX16:VWX18"/>
    <mergeCell ref="VWY16:VWY18"/>
    <mergeCell ref="VXA16:VXA18"/>
    <mergeCell ref="VXB16:VXB18"/>
    <mergeCell ref="VXC16:VXC18"/>
    <mergeCell ref="VXD16:VXD18"/>
    <mergeCell ref="VVK16:VVK18"/>
    <mergeCell ref="VVY16:VVY18"/>
    <mergeCell ref="VVZ16:VVZ18"/>
    <mergeCell ref="VWA16:VWA18"/>
    <mergeCell ref="VWB16:VWB18"/>
    <mergeCell ref="VWD16:VWD18"/>
    <mergeCell ref="VWE16:VWE18"/>
    <mergeCell ref="VWF16:VWF18"/>
    <mergeCell ref="VWG16:VWG18"/>
    <mergeCell ref="VUN16:VUN18"/>
    <mergeCell ref="VVB16:VVB18"/>
    <mergeCell ref="VVC16:VVC18"/>
    <mergeCell ref="VVD16:VVD18"/>
    <mergeCell ref="VVE16:VVE18"/>
    <mergeCell ref="VVG16:VVG18"/>
    <mergeCell ref="VVH16:VVH18"/>
    <mergeCell ref="VVI16:VVI18"/>
    <mergeCell ref="VVJ16:VVJ18"/>
    <mergeCell ref="VTQ16:VTQ18"/>
    <mergeCell ref="VUE16:VUE18"/>
    <mergeCell ref="VUF16:VUF18"/>
    <mergeCell ref="VUG16:VUG18"/>
    <mergeCell ref="VUH16:VUH18"/>
    <mergeCell ref="VUJ16:VUJ18"/>
    <mergeCell ref="VUK16:VUK18"/>
    <mergeCell ref="VUL16:VUL18"/>
    <mergeCell ref="VUM16:VUM18"/>
    <mergeCell ref="VZV16:VZV18"/>
    <mergeCell ref="WAJ16:WAJ18"/>
    <mergeCell ref="WAK16:WAK18"/>
    <mergeCell ref="WAL16:WAL18"/>
    <mergeCell ref="WAM16:WAM18"/>
    <mergeCell ref="WAO16:WAO18"/>
    <mergeCell ref="WAP16:WAP18"/>
    <mergeCell ref="WAQ16:WAQ18"/>
    <mergeCell ref="WAR16:WAR18"/>
    <mergeCell ref="VYY16:VYY18"/>
    <mergeCell ref="VZM16:VZM18"/>
    <mergeCell ref="VZN16:VZN18"/>
    <mergeCell ref="VZO16:VZO18"/>
    <mergeCell ref="VZP16:VZP18"/>
    <mergeCell ref="VZR16:VZR18"/>
    <mergeCell ref="VZS16:VZS18"/>
    <mergeCell ref="VZT16:VZT18"/>
    <mergeCell ref="VZU16:VZU18"/>
    <mergeCell ref="VYB16:VYB18"/>
    <mergeCell ref="VYP16:VYP18"/>
    <mergeCell ref="VYQ16:VYQ18"/>
    <mergeCell ref="VYR16:VYR18"/>
    <mergeCell ref="VYS16:VYS18"/>
    <mergeCell ref="VYU16:VYU18"/>
    <mergeCell ref="VYV16:VYV18"/>
    <mergeCell ref="VYW16:VYW18"/>
    <mergeCell ref="VYX16:VYX18"/>
    <mergeCell ref="VXE16:VXE18"/>
    <mergeCell ref="VXS16:VXS18"/>
    <mergeCell ref="VXT16:VXT18"/>
    <mergeCell ref="VXU16:VXU18"/>
    <mergeCell ref="VXV16:VXV18"/>
    <mergeCell ref="VXX16:VXX18"/>
    <mergeCell ref="VXY16:VXY18"/>
    <mergeCell ref="VXZ16:VXZ18"/>
    <mergeCell ref="VYA16:VYA18"/>
    <mergeCell ref="WDJ16:WDJ18"/>
    <mergeCell ref="WDX16:WDX18"/>
    <mergeCell ref="WDY16:WDY18"/>
    <mergeCell ref="WDZ16:WDZ18"/>
    <mergeCell ref="WEA16:WEA18"/>
    <mergeCell ref="WEC16:WEC18"/>
    <mergeCell ref="WED16:WED18"/>
    <mergeCell ref="WEE16:WEE18"/>
    <mergeCell ref="WEF16:WEF18"/>
    <mergeCell ref="WCM16:WCM18"/>
    <mergeCell ref="WDA16:WDA18"/>
    <mergeCell ref="WDB16:WDB18"/>
    <mergeCell ref="WDC16:WDC18"/>
    <mergeCell ref="WDD16:WDD18"/>
    <mergeCell ref="WDF16:WDF18"/>
    <mergeCell ref="WDG16:WDG18"/>
    <mergeCell ref="WDH16:WDH18"/>
    <mergeCell ref="WDI16:WDI18"/>
    <mergeCell ref="WBP16:WBP18"/>
    <mergeCell ref="WCD16:WCD18"/>
    <mergeCell ref="WCE16:WCE18"/>
    <mergeCell ref="WCF16:WCF18"/>
    <mergeCell ref="WCG16:WCG18"/>
    <mergeCell ref="WCI16:WCI18"/>
    <mergeCell ref="WCJ16:WCJ18"/>
    <mergeCell ref="WCK16:WCK18"/>
    <mergeCell ref="WCL16:WCL18"/>
    <mergeCell ref="WAS16:WAS18"/>
    <mergeCell ref="WBG16:WBG18"/>
    <mergeCell ref="WBH16:WBH18"/>
    <mergeCell ref="WBI16:WBI18"/>
    <mergeCell ref="WBJ16:WBJ18"/>
    <mergeCell ref="WBL16:WBL18"/>
    <mergeCell ref="WBM16:WBM18"/>
    <mergeCell ref="WBN16:WBN18"/>
    <mergeCell ref="WBO16:WBO18"/>
    <mergeCell ref="WGX16:WGX18"/>
    <mergeCell ref="WHL16:WHL18"/>
    <mergeCell ref="WHM16:WHM18"/>
    <mergeCell ref="WHN16:WHN18"/>
    <mergeCell ref="WHO16:WHO18"/>
    <mergeCell ref="WHQ16:WHQ18"/>
    <mergeCell ref="WHR16:WHR18"/>
    <mergeCell ref="WHS16:WHS18"/>
    <mergeCell ref="WHT16:WHT18"/>
    <mergeCell ref="WGA16:WGA18"/>
    <mergeCell ref="WGO16:WGO18"/>
    <mergeCell ref="WGP16:WGP18"/>
    <mergeCell ref="WGQ16:WGQ18"/>
    <mergeCell ref="WGR16:WGR18"/>
    <mergeCell ref="WGT16:WGT18"/>
    <mergeCell ref="WGU16:WGU18"/>
    <mergeCell ref="WGV16:WGV18"/>
    <mergeCell ref="WGW16:WGW18"/>
    <mergeCell ref="WFD16:WFD18"/>
    <mergeCell ref="WFR16:WFR18"/>
    <mergeCell ref="WFS16:WFS18"/>
    <mergeCell ref="WFT16:WFT18"/>
    <mergeCell ref="WFU16:WFU18"/>
    <mergeCell ref="WFW16:WFW18"/>
    <mergeCell ref="WFX16:WFX18"/>
    <mergeCell ref="WFY16:WFY18"/>
    <mergeCell ref="WFZ16:WFZ18"/>
    <mergeCell ref="WEG16:WEG18"/>
    <mergeCell ref="WEU16:WEU18"/>
    <mergeCell ref="WEV16:WEV18"/>
    <mergeCell ref="WEW16:WEW18"/>
    <mergeCell ref="WEX16:WEX18"/>
    <mergeCell ref="WEZ16:WEZ18"/>
    <mergeCell ref="WFA16:WFA18"/>
    <mergeCell ref="WFB16:WFB18"/>
    <mergeCell ref="WFC16:WFC18"/>
    <mergeCell ref="WKL16:WKL18"/>
    <mergeCell ref="WKZ16:WKZ18"/>
    <mergeCell ref="WLA16:WLA18"/>
    <mergeCell ref="WLB16:WLB18"/>
    <mergeCell ref="WLC16:WLC18"/>
    <mergeCell ref="WLE16:WLE18"/>
    <mergeCell ref="WLF16:WLF18"/>
    <mergeCell ref="WLG16:WLG18"/>
    <mergeCell ref="WLH16:WLH18"/>
    <mergeCell ref="WJO16:WJO18"/>
    <mergeCell ref="WKC16:WKC18"/>
    <mergeCell ref="WKD16:WKD18"/>
    <mergeCell ref="WKE16:WKE18"/>
    <mergeCell ref="WKF16:WKF18"/>
    <mergeCell ref="WKH16:WKH18"/>
    <mergeCell ref="WKI16:WKI18"/>
    <mergeCell ref="WKJ16:WKJ18"/>
    <mergeCell ref="WKK16:WKK18"/>
    <mergeCell ref="WIR16:WIR18"/>
    <mergeCell ref="WJF16:WJF18"/>
    <mergeCell ref="WJG16:WJG18"/>
    <mergeCell ref="WJH16:WJH18"/>
    <mergeCell ref="WJI16:WJI18"/>
    <mergeCell ref="WJK16:WJK18"/>
    <mergeCell ref="WJL16:WJL18"/>
    <mergeCell ref="WJM16:WJM18"/>
    <mergeCell ref="WJN16:WJN18"/>
    <mergeCell ref="WHU16:WHU18"/>
    <mergeCell ref="WII16:WII18"/>
    <mergeCell ref="WIJ16:WIJ18"/>
    <mergeCell ref="WIK16:WIK18"/>
    <mergeCell ref="WIL16:WIL18"/>
    <mergeCell ref="WIN16:WIN18"/>
    <mergeCell ref="WIO16:WIO18"/>
    <mergeCell ref="WIP16:WIP18"/>
    <mergeCell ref="WIQ16:WIQ18"/>
    <mergeCell ref="WNZ16:WNZ18"/>
    <mergeCell ref="WON16:WON18"/>
    <mergeCell ref="WOO16:WOO18"/>
    <mergeCell ref="WOP16:WOP18"/>
    <mergeCell ref="WOQ16:WOQ18"/>
    <mergeCell ref="WOS16:WOS18"/>
    <mergeCell ref="WOT16:WOT18"/>
    <mergeCell ref="WOU16:WOU18"/>
    <mergeCell ref="WOV16:WOV18"/>
    <mergeCell ref="WNC16:WNC18"/>
    <mergeCell ref="WNQ16:WNQ18"/>
    <mergeCell ref="WNR16:WNR18"/>
    <mergeCell ref="WNS16:WNS18"/>
    <mergeCell ref="WNT16:WNT18"/>
    <mergeCell ref="WNV16:WNV18"/>
    <mergeCell ref="WNW16:WNW18"/>
    <mergeCell ref="WNX16:WNX18"/>
    <mergeCell ref="WNY16:WNY18"/>
    <mergeCell ref="WMF16:WMF18"/>
    <mergeCell ref="WMT16:WMT18"/>
    <mergeCell ref="WMU16:WMU18"/>
    <mergeCell ref="WMV16:WMV18"/>
    <mergeCell ref="WMW16:WMW18"/>
    <mergeCell ref="WMY16:WMY18"/>
    <mergeCell ref="WMZ16:WMZ18"/>
    <mergeCell ref="WNA16:WNA18"/>
    <mergeCell ref="WNB16:WNB18"/>
    <mergeCell ref="WLI16:WLI18"/>
    <mergeCell ref="WLW16:WLW18"/>
    <mergeCell ref="WLX16:WLX18"/>
    <mergeCell ref="WLY16:WLY18"/>
    <mergeCell ref="WLZ16:WLZ18"/>
    <mergeCell ref="WMB16:WMB18"/>
    <mergeCell ref="WMC16:WMC18"/>
    <mergeCell ref="WMD16:WMD18"/>
    <mergeCell ref="WME16:WME18"/>
    <mergeCell ref="WRN16:WRN18"/>
    <mergeCell ref="WSB16:WSB18"/>
    <mergeCell ref="WSC16:WSC18"/>
    <mergeCell ref="WSD16:WSD18"/>
    <mergeCell ref="WSE16:WSE18"/>
    <mergeCell ref="WSG16:WSG18"/>
    <mergeCell ref="WSH16:WSH18"/>
    <mergeCell ref="WSI16:WSI18"/>
    <mergeCell ref="WSJ16:WSJ18"/>
    <mergeCell ref="WQQ16:WQQ18"/>
    <mergeCell ref="WRE16:WRE18"/>
    <mergeCell ref="WRF16:WRF18"/>
    <mergeCell ref="WRG16:WRG18"/>
    <mergeCell ref="WRH16:WRH18"/>
    <mergeCell ref="WRJ16:WRJ18"/>
    <mergeCell ref="WRK16:WRK18"/>
    <mergeCell ref="WRL16:WRL18"/>
    <mergeCell ref="WRM16:WRM18"/>
    <mergeCell ref="WPT16:WPT18"/>
    <mergeCell ref="WQH16:WQH18"/>
    <mergeCell ref="WQI16:WQI18"/>
    <mergeCell ref="WQJ16:WQJ18"/>
    <mergeCell ref="WQK16:WQK18"/>
    <mergeCell ref="WQM16:WQM18"/>
    <mergeCell ref="WQN16:WQN18"/>
    <mergeCell ref="WQO16:WQO18"/>
    <mergeCell ref="WQP16:WQP18"/>
    <mergeCell ref="WOW16:WOW18"/>
    <mergeCell ref="WPK16:WPK18"/>
    <mergeCell ref="WPL16:WPL18"/>
    <mergeCell ref="WPM16:WPM18"/>
    <mergeCell ref="WPN16:WPN18"/>
    <mergeCell ref="WPP16:WPP18"/>
    <mergeCell ref="WPQ16:WPQ18"/>
    <mergeCell ref="WPR16:WPR18"/>
    <mergeCell ref="WPS16:WPS18"/>
    <mergeCell ref="WVB16:WVB18"/>
    <mergeCell ref="WVP16:WVP18"/>
    <mergeCell ref="WVQ16:WVQ18"/>
    <mergeCell ref="WVR16:WVR18"/>
    <mergeCell ref="WVS16:WVS18"/>
    <mergeCell ref="WVU16:WVU18"/>
    <mergeCell ref="WVV16:WVV18"/>
    <mergeCell ref="WVW16:WVW18"/>
    <mergeCell ref="WVX16:WVX18"/>
    <mergeCell ref="WUE16:WUE18"/>
    <mergeCell ref="WUS16:WUS18"/>
    <mergeCell ref="WUT16:WUT18"/>
    <mergeCell ref="WUU16:WUU18"/>
    <mergeCell ref="WUV16:WUV18"/>
    <mergeCell ref="WUX16:WUX18"/>
    <mergeCell ref="WUY16:WUY18"/>
    <mergeCell ref="WUZ16:WUZ18"/>
    <mergeCell ref="WVA16:WVA18"/>
    <mergeCell ref="WTH16:WTH18"/>
    <mergeCell ref="WTV16:WTV18"/>
    <mergeCell ref="WTW16:WTW18"/>
    <mergeCell ref="WTX16:WTX18"/>
    <mergeCell ref="WTY16:WTY18"/>
    <mergeCell ref="WUA16:WUA18"/>
    <mergeCell ref="WUB16:WUB18"/>
    <mergeCell ref="WUC16:WUC18"/>
    <mergeCell ref="WUD16:WUD18"/>
    <mergeCell ref="WSK16:WSK18"/>
    <mergeCell ref="WSY16:WSY18"/>
    <mergeCell ref="WSZ16:WSZ18"/>
    <mergeCell ref="WTA16:WTA18"/>
    <mergeCell ref="WTB16:WTB18"/>
    <mergeCell ref="WTD16:WTD18"/>
    <mergeCell ref="WTE16:WTE18"/>
    <mergeCell ref="WTF16:WTF18"/>
    <mergeCell ref="WTG16:WTG18"/>
    <mergeCell ref="WWR16:WWR18"/>
    <mergeCell ref="WWS16:WWS18"/>
    <mergeCell ref="WWT16:WWT18"/>
    <mergeCell ref="WWU16:WWU18"/>
    <mergeCell ref="XEU16:XEU18"/>
    <mergeCell ref="XDX16:XDX18"/>
    <mergeCell ref="XEL16:XEL18"/>
    <mergeCell ref="XEM16:XEM18"/>
    <mergeCell ref="XEN16:XEN18"/>
    <mergeCell ref="XEO16:XEO18"/>
    <mergeCell ref="XEQ16:XEQ18"/>
    <mergeCell ref="XER16:XER18"/>
    <mergeCell ref="XES16:XES18"/>
    <mergeCell ref="XET16:XET18"/>
    <mergeCell ref="XDA16:XDA18"/>
    <mergeCell ref="XDO16:XDO18"/>
    <mergeCell ref="XDP16:XDP18"/>
    <mergeCell ref="XDQ16:XDQ18"/>
    <mergeCell ref="XDR16:XDR18"/>
    <mergeCell ref="XDT16:XDT18"/>
    <mergeCell ref="XDU16:XDU18"/>
    <mergeCell ref="XDV16:XDV18"/>
    <mergeCell ref="XDW16:XDW18"/>
    <mergeCell ref="XCD16:XCD18"/>
    <mergeCell ref="XCR16:XCR18"/>
    <mergeCell ref="XCS16:XCS18"/>
    <mergeCell ref="XCT16:XCT18"/>
    <mergeCell ref="XCU16:XCU18"/>
    <mergeCell ref="XCW16:XCW18"/>
    <mergeCell ref="XCX16:XCX18"/>
    <mergeCell ref="XCY16:XCY18"/>
    <mergeCell ref="XCZ16:XCZ18"/>
    <mergeCell ref="XBG16:XBG18"/>
    <mergeCell ref="XBU16:XBU18"/>
    <mergeCell ref="XBV16:XBV18"/>
    <mergeCell ref="XBW16:XBW18"/>
    <mergeCell ref="XBX16:XBX18"/>
    <mergeCell ref="XBZ16:XBZ18"/>
    <mergeCell ref="XCA16:XCA18"/>
    <mergeCell ref="XCB16:XCB18"/>
    <mergeCell ref="XCC16:XCC18"/>
    <mergeCell ref="D46:D48"/>
    <mergeCell ref="E46:E48"/>
    <mergeCell ref="A46:A48"/>
    <mergeCell ref="S46:S48"/>
    <mergeCell ref="A49:A51"/>
    <mergeCell ref="E49:E51"/>
    <mergeCell ref="D49:D51"/>
    <mergeCell ref="C49:C51"/>
    <mergeCell ref="A43:A45"/>
    <mergeCell ref="B43:B45"/>
    <mergeCell ref="C43:C45"/>
    <mergeCell ref="D43:D45"/>
    <mergeCell ref="E43:E45"/>
    <mergeCell ref="S43:S45"/>
    <mergeCell ref="XAJ16:XAJ18"/>
    <mergeCell ref="XAX16:XAX18"/>
    <mergeCell ref="XAY16:XAY18"/>
    <mergeCell ref="XAZ16:XAZ18"/>
    <mergeCell ref="XBA16:XBA18"/>
    <mergeCell ref="XBC16:XBC18"/>
    <mergeCell ref="XBD16:XBD18"/>
    <mergeCell ref="XBE16:XBE18"/>
    <mergeCell ref="XBF16:XBF18"/>
    <mergeCell ref="WZM16:WZM18"/>
    <mergeCell ref="XAA16:XAA18"/>
    <mergeCell ref="XAB16:XAB18"/>
    <mergeCell ref="XAC16:XAC18"/>
    <mergeCell ref="XAD16:XAD18"/>
    <mergeCell ref="XAF16:XAF18"/>
    <mergeCell ref="XAG16:XAG18"/>
    <mergeCell ref="XAH16:XAH18"/>
    <mergeCell ref="XAI16:XAI18"/>
    <mergeCell ref="WYP16:WYP18"/>
    <mergeCell ref="WZD16:WZD18"/>
    <mergeCell ref="WZE16:WZE18"/>
    <mergeCell ref="WZF16:WZF18"/>
    <mergeCell ref="WZG16:WZG18"/>
    <mergeCell ref="WZI16:WZI18"/>
    <mergeCell ref="WZJ16:WZJ18"/>
    <mergeCell ref="WZK16:WZK18"/>
    <mergeCell ref="WZL16:WZL18"/>
    <mergeCell ref="WXS16:WXS18"/>
    <mergeCell ref="WYG16:WYG18"/>
    <mergeCell ref="WYH16:WYH18"/>
    <mergeCell ref="WYI16:WYI18"/>
    <mergeCell ref="WYJ16:WYJ18"/>
    <mergeCell ref="WYL16:WYL18"/>
    <mergeCell ref="WYM16:WYM18"/>
    <mergeCell ref="WYN16:WYN18"/>
    <mergeCell ref="WYO16:WYO18"/>
    <mergeCell ref="WWV16:WWV18"/>
    <mergeCell ref="WXJ16:WXJ18"/>
    <mergeCell ref="WXK16:WXK18"/>
    <mergeCell ref="WXL16:WXL18"/>
    <mergeCell ref="WXM16:WXM18"/>
    <mergeCell ref="WXO16:WXO18"/>
    <mergeCell ref="WXP16:WXP18"/>
    <mergeCell ref="WXQ16:WXQ18"/>
    <mergeCell ref="WXR16:WXR18"/>
    <mergeCell ref="WVY16:WVY18"/>
    <mergeCell ref="WWM16:WWM18"/>
    <mergeCell ref="WWN16:WWN18"/>
    <mergeCell ref="WWO16:WWO18"/>
    <mergeCell ref="WWP16:WWP18"/>
  </mergeCells>
  <conditionalFormatting sqref="B1:B46 B49:B52 B55:B1048576">
    <cfRule type="duplicateValues" dxfId="12" priority="5"/>
  </conditionalFormatting>
  <conditionalFormatting sqref="B37 B28 B22 B7 B40 B19 B25 B31 B34 B1:B4 AP4 BM4 CJ4 DG4 ED4 FA4 FX4 GU4 HR4 IO4 JL4 KI4 LF4 MC4 MZ4 NW4 OT4 PQ4 QN4 RK4 SH4 TE4 UB4 UY4 VV4 WS4 XP4 YM4 ZJ4 AAG4 ABD4 ACA4 ACX4 ADU4 AER4 AFO4 AGL4 AHI4 AIF4 AJC4 AJZ4 AKW4 ALT4 AMQ4 ANN4 AOK4 APH4 AQE4 ARB4 ARY4 ASV4 ATS4 AUP4 AVM4 AWJ4 AXG4 AYD4 AZA4 AZX4 BAU4 BBR4 BCO4 BDL4 BEI4 BFF4 BGC4 BGZ4 BHW4 BIT4 BJQ4 BKN4 BLK4 BMH4 BNE4 BOB4 BOY4 BPV4 BQS4 BRP4 BSM4 BTJ4 BUG4 BVD4 BWA4 BWX4 BXU4 BYR4 BZO4 CAL4 CBI4 CCF4 CDC4 CDZ4 CEW4 CFT4 CGQ4 CHN4 CIK4 CJH4 CKE4 CLB4 CLY4 CMV4 CNS4 COP4 CPM4 CQJ4 CRG4 CSD4 CTA4 CTX4 CUU4 CVR4 CWO4 CXL4 CYI4 CZF4 DAC4 DAZ4 DBW4 DCT4 DDQ4 DEN4 DFK4 DGH4 DHE4 DIB4 DIY4 DJV4 DKS4 DLP4 DMM4 DNJ4 DOG4 DPD4 DQA4 DQX4 DRU4 DSR4 DTO4 DUL4 DVI4 DWF4 DXC4 DXZ4 DYW4 DZT4 EAQ4 EBN4 ECK4 EDH4 EEE4 EFB4 EFY4 EGV4 EHS4 EIP4 EJM4 EKJ4 ELG4 EMD4 ENA4 ENX4 EOU4 EPR4 EQO4 ERL4 ESI4 ETF4 EUC4 EUZ4 EVW4 EWT4 EXQ4 EYN4 EZK4 FAH4 FBE4 FCB4 FCY4 FDV4 FES4 FFP4 FGM4 FHJ4 FIG4 FJD4 FKA4 FKX4 FLU4 FMR4 FNO4 FOL4 FPI4 FQF4 FRC4 FRZ4 FSW4 FTT4 FUQ4 FVN4 FWK4 FXH4 FYE4 FZB4 FZY4 GAV4 GBS4 GCP4 GDM4 GEJ4 GFG4 GGD4 GHA4 GHX4 GIU4 GJR4 GKO4 GLL4 GMI4 GNF4 GOC4 GOZ4 GPW4 GQT4 GRQ4 GSN4 GTK4 GUH4 GVE4 GWB4 GWY4 GXV4 GYS4 GZP4 HAM4 HBJ4 HCG4 HDD4 HEA4 HEX4 HFU4 HGR4 HHO4 HIL4 HJI4 HKF4 HLC4 HLZ4 HMW4 HNT4 HOQ4 HPN4 HQK4 HRH4 HSE4 HTB4 HTY4 HUV4 HVS4 HWP4 HXM4 HYJ4 HZG4 IAD4 IBA4 IBX4 ICU4 IDR4 IEO4 IFL4 IGI4 IHF4 IIC4 IIZ4 IJW4 IKT4 ILQ4 IMN4 INK4 IOH4 IPE4 IQB4 IQY4 IRV4 ISS4 ITP4 IUM4 IVJ4 IWG4 IXD4 IYA4 IYX4 IZU4 JAR4 JBO4 JCL4 JDI4 JEF4 JFC4 JFZ4 JGW4 JHT4 JIQ4 JJN4 JKK4 JLH4 JME4 JNB4 JNY4 JOV4 JPS4 JQP4 JRM4 JSJ4 JTG4 JUD4 JVA4 JVX4 JWU4 JXR4 JYO4 JZL4 KAI4 KBF4 KCC4 KCZ4 KDW4 KET4 KFQ4 KGN4 KHK4 KIH4 KJE4 KKB4 KKY4 KLV4 KMS4 KNP4 KOM4 KPJ4 KQG4 KRD4 KSA4 KSX4 KTU4 KUR4 KVO4 KWL4 KXI4 KYF4 KZC4 KZZ4 LAW4 LBT4 LCQ4 LDN4 LEK4 LFH4 LGE4 LHB4 LHY4 LIV4 LJS4 LKP4 LLM4 LMJ4 LNG4 LOD4 LPA4 LPX4 LQU4 LRR4 LSO4 LTL4 LUI4 LVF4 LWC4 LWZ4 LXW4 LYT4 LZQ4 MAN4 MBK4 MCH4 MDE4 MEB4 MEY4 MFV4 MGS4 MHP4 MIM4 MJJ4 MKG4 MLD4 MMA4 MMX4 MNU4 MOR4 MPO4 MQL4 MRI4 MSF4 MTC4 MTZ4 MUW4 MVT4 MWQ4 MXN4 MYK4 MZH4 NAE4 NBB4 NBY4 NCV4 NDS4 NEP4 NFM4 NGJ4 NHG4 NID4 NJA4 NJX4 NKU4 NLR4 NMO4 NNL4 NOI4 NPF4 NQC4 NQZ4 NRW4 NST4 NTQ4 NUN4 NVK4 NWH4 NXE4 NYB4 NYY4 NZV4 OAS4 OBP4 OCM4 ODJ4 OEG4 OFD4 OGA4 OGX4 OHU4 OIR4 OJO4 OKL4 OLI4 OMF4 ONC4 ONZ4 OOW4 OPT4 OQQ4 ORN4 OSK4 OTH4 OUE4 OVB4 OVY4 OWV4 OXS4 OYP4 OZM4 PAJ4 PBG4 PCD4 PDA4 PDX4 PEU4 PFR4 PGO4 PHL4 PII4 PJF4 PKC4 PKZ4 PLW4 PMT4 PNQ4 PON4 PPK4 PQH4 PRE4 PSB4 PSY4 PTV4 PUS4 PVP4 PWM4 PXJ4 PYG4 PZD4 QAA4 QAX4 QBU4 QCR4 QDO4 QEL4 QFI4 QGF4 QHC4 QHZ4 QIW4 QJT4 QKQ4 QLN4 QMK4 QNH4 QOE4 QPB4 QPY4 QQV4 QRS4 QSP4 QTM4 QUJ4 QVG4 QWD4 QXA4 QXX4 QYU4 QZR4 RAO4 RBL4 RCI4 RDF4 REC4 REZ4 RFW4 RGT4 RHQ4 RIN4 RJK4 RKH4 RLE4 RMB4 RMY4 RNV4 ROS4 RPP4 RQM4 RRJ4 RSG4 RTD4 RUA4 RUX4 RVU4 RWR4 RXO4 RYL4 RZI4 SAF4 SBC4 SBZ4 SCW4 SDT4 SEQ4 SFN4 SGK4 SHH4 SIE4 SJB4 SJY4 SKV4 SLS4 SMP4 SNM4 SOJ4 SPG4 SQD4 SRA4 SRX4 SSU4 STR4 SUO4 SVL4 SWI4 SXF4 SYC4 SYZ4 SZW4 TAT4 TBQ4 TCN4 TDK4 TEH4 TFE4 TGB4 TGY4 THV4 TIS4 TJP4 TKM4 TLJ4 TMG4 TND4 TOA4 TOX4 TPU4 TQR4 TRO4 TSL4 TTI4 TUF4 TVC4 TVZ4 TWW4 TXT4 TYQ4 TZN4 UAK4 UBH4 UCE4 UDB4 UDY4 UEV4 UFS4 UGP4 UHM4 UIJ4 UJG4 UKD4 ULA4 ULX4 UMU4 UNR4 UOO4 UPL4 UQI4 URF4 USC4 USZ4 UTW4 UUT4 UVQ4 UWN4 UXK4 UYH4 UZE4 VAB4 VAY4 VBV4 VCS4 VDP4 VEM4 VFJ4 VGG4 VHD4 VIA4 VIX4 VJU4 VKR4 VLO4 VML4 VNI4 VOF4 VPC4 VPZ4 VQW4 VRT4 VSQ4 VTN4 VUK4 VVH4 VWE4 VXB4 VXY4 VYV4 VZS4 WAP4 WBM4 WCJ4 WDG4 WED4 WFA4 WFX4 WGU4 WHR4 WIO4 WJL4 WKI4 WLF4 WMC4 WMZ4 WNW4 WOT4 WPQ4 WQN4 WRK4 WSH4 WTE4 WUB4 WUY4 WVV4 WWS4 WXP4 WYM4 WZJ4 XAG4 XBD4 XCA4 XCX4 XDU4 XER4 B10 AP10 BM10 CJ10 DG10 ED10 FA10 FX10 GU10 HR10 IO10 JL10 KI10 LF10 MC10 MZ10 NW10 OT10 PQ10 QN10 RK10 SH10 TE10 UB10 UY10 VV10 WS10 XP10 YM10 ZJ10 AAG10 ABD10 ACA10 ACX10 ADU10 AER10 AFO10 AGL10 AHI10 AIF10 AJC10 AJZ10 AKW10 ALT10 AMQ10 ANN10 AOK10 APH10 AQE10 ARB10 ARY10 ASV10 ATS10 AUP10 AVM10 AWJ10 AXG10 AYD10 AZA10 AZX10 BAU10 BBR10 BCO10 BDL10 BEI10 BFF10 BGC10 BGZ10 BHW10 BIT10 BJQ10 BKN10 BLK10 BMH10 BNE10 BOB10 BOY10 BPV10 BQS10 BRP10 BSM10 BTJ10 BUG10 BVD10 BWA10 BWX10 BXU10 BYR10 BZO10 CAL10 CBI10 CCF10 CDC10 CDZ10 CEW10 CFT10 CGQ10 CHN10 CIK10 CJH10 CKE10 CLB10 CLY10 CMV10 CNS10 COP10 CPM10 CQJ10 CRG10 CSD10 CTA10 CTX10 CUU10 CVR10 CWO10 CXL10 CYI10 CZF10 DAC10 DAZ10 DBW10 DCT10 DDQ10 DEN10 DFK10 DGH10 DHE10 DIB10 DIY10 DJV10 DKS10 DLP10 DMM10 DNJ10 DOG10 DPD10 DQA10 DQX10 DRU10 DSR10 DTO10 DUL10 DVI10 DWF10 DXC10 DXZ10 DYW10 DZT10 EAQ10 EBN10 ECK10 EDH10 EEE10 EFB10 EFY10 EGV10 EHS10 EIP10 EJM10 EKJ10 ELG10 EMD10 ENA10 ENX10 EOU10 EPR10 EQO10 ERL10 ESI10 ETF10 EUC10 EUZ10 EVW10 EWT10 EXQ10 EYN10 EZK10 FAH10 FBE10 FCB10 FCY10 FDV10 FES10 FFP10 FGM10 FHJ10 FIG10 FJD10 FKA10 FKX10 FLU10 FMR10 FNO10 FOL10 FPI10 FQF10 FRC10 FRZ10 FSW10 FTT10 FUQ10 FVN10 FWK10 FXH10 FYE10 FZB10 FZY10 GAV10 GBS10 GCP10 GDM10 GEJ10 GFG10 GGD10 GHA10 GHX10 GIU10 GJR10 GKO10 GLL10 GMI10 GNF10 GOC10 GOZ10 GPW10 GQT10 GRQ10 GSN10 GTK10 GUH10 GVE10 GWB10 GWY10 GXV10 GYS10 GZP10 HAM10 HBJ10 HCG10 HDD10 HEA10 HEX10 HFU10 HGR10 HHO10 HIL10 HJI10 HKF10 HLC10 HLZ10 HMW10 HNT10 HOQ10 HPN10 HQK10 HRH10 HSE10 HTB10 HTY10 HUV10 HVS10 HWP10 HXM10 HYJ10 HZG10 IAD10 IBA10 IBX10 ICU10 IDR10 IEO10 IFL10 IGI10 IHF10 IIC10 IIZ10 IJW10 IKT10 ILQ10 IMN10 INK10 IOH10 IPE10 IQB10 IQY10 IRV10 ISS10 ITP10 IUM10 IVJ10 IWG10 IXD10 IYA10 IYX10 IZU10 JAR10 JBO10 JCL10 JDI10 JEF10 JFC10 JFZ10 JGW10 JHT10 JIQ10 JJN10 JKK10 JLH10 JME10 JNB10 JNY10 JOV10 JPS10 JQP10 JRM10 JSJ10 JTG10 JUD10 JVA10 JVX10 JWU10 JXR10 JYO10 JZL10 KAI10 KBF10 KCC10 KCZ10 KDW10 KET10 KFQ10 KGN10 KHK10 KIH10 KJE10 KKB10 KKY10 KLV10 KMS10 KNP10 KOM10 KPJ10 KQG10 KRD10 KSA10 KSX10 KTU10 KUR10 KVO10 KWL10 KXI10 KYF10 KZC10 KZZ10 LAW10 LBT10 LCQ10 LDN10 LEK10 LFH10 LGE10 LHB10 LHY10 LIV10 LJS10 LKP10 LLM10 LMJ10 LNG10 LOD10 LPA10 LPX10 LQU10 LRR10 LSO10 LTL10 LUI10 LVF10 LWC10 LWZ10 LXW10 LYT10 LZQ10 MAN10 MBK10 MCH10 MDE10 MEB10 MEY10 MFV10 MGS10 MHP10 MIM10 MJJ10 MKG10 MLD10 MMA10 MMX10 MNU10 MOR10 MPO10 MQL10 MRI10 MSF10 MTC10 MTZ10 MUW10 MVT10 MWQ10 MXN10 MYK10 MZH10 NAE10 NBB10 NBY10 NCV10 NDS10 NEP10 NFM10 NGJ10 NHG10 NID10 NJA10 NJX10 NKU10 NLR10 NMO10 NNL10 NOI10 NPF10 NQC10 NQZ10 NRW10 NST10 NTQ10 NUN10 NVK10 NWH10 NXE10 NYB10 NYY10 NZV10 OAS10 OBP10 OCM10 ODJ10 OEG10 OFD10 OGA10 OGX10 OHU10 OIR10 OJO10 OKL10 OLI10 OMF10 ONC10 ONZ10 OOW10 OPT10 OQQ10 ORN10 OSK10 OTH10 OUE10 OVB10 OVY10 OWV10 OXS10 OYP10 OZM10 PAJ10 PBG10 PCD10 PDA10 PDX10 PEU10 PFR10 PGO10 PHL10 PII10 PJF10 PKC10 PKZ10 PLW10 PMT10 PNQ10 PON10 PPK10 PQH10 PRE10 PSB10 PSY10 PTV10 PUS10 PVP10 PWM10 PXJ10 PYG10 PZD10 QAA10 QAX10 QBU10 QCR10 QDO10 QEL10 QFI10 QGF10 QHC10 QHZ10 QIW10 QJT10 QKQ10 QLN10 QMK10 QNH10 QOE10 QPB10 QPY10 QQV10 QRS10 QSP10 QTM10 QUJ10 QVG10 QWD10 QXA10 QXX10 QYU10 QZR10 RAO10 RBL10 RCI10 RDF10 REC10 REZ10 RFW10 RGT10 RHQ10 RIN10 RJK10 RKH10 RLE10 RMB10 RMY10 RNV10 ROS10 RPP10 RQM10 RRJ10 RSG10 RTD10 RUA10 RUX10 RVU10 RWR10 RXO10 RYL10 RZI10 SAF10 SBC10 SBZ10 SCW10 SDT10 SEQ10 SFN10 SGK10 SHH10 SIE10 SJB10 SJY10 SKV10 SLS10 SMP10 SNM10 SOJ10 SPG10 SQD10 SRA10 SRX10 SSU10 STR10 SUO10 SVL10 SWI10 SXF10 SYC10 SYZ10 SZW10 TAT10 TBQ10 TCN10 TDK10 TEH10 TFE10 TGB10 TGY10 THV10 TIS10 TJP10 TKM10 TLJ10 TMG10 TND10 TOA10 TOX10 TPU10 TQR10 TRO10 TSL10 TTI10 TUF10 TVC10 TVZ10 TWW10 TXT10 TYQ10 TZN10 UAK10 UBH10 UCE10 UDB10 UDY10 UEV10 UFS10 UGP10 UHM10 UIJ10 UJG10 UKD10 ULA10 ULX10 UMU10 UNR10 UOO10 UPL10 UQI10 URF10 USC10 USZ10 UTW10 UUT10 UVQ10 UWN10 UXK10 UYH10 UZE10 VAB10 VAY10 VBV10 VCS10 VDP10 VEM10 VFJ10 VGG10 VHD10 VIA10 VIX10 VJU10 VKR10 VLO10 VML10 VNI10 VOF10 VPC10 VPZ10 VQW10 VRT10 VSQ10 VTN10 VUK10 VVH10 VWE10 VXB10 VXY10 VYV10 VZS10 WAP10 WBM10 WCJ10 WDG10 WED10 WFA10 WFX10 WGU10 WHR10 WIO10 WJL10 WKI10 WLF10 WMC10 WMZ10 WNW10 WOT10 WPQ10 WQN10 WRK10 WSH10 WTE10 WUB10 WUY10 WVV10 WWS10 WXP10 WYM10 WZJ10 XAG10 XBD10 XCA10 XCX10 XDU10 XER10 AP13 BM13 CJ13 DG13 ED13 FA13 FX13 GU13 HR13 IO13 JL13 KI13 LF13 MC13 MZ13 NW13 OT13 PQ13 QN13 RK13 SH13 TE13 UB13 UY13 VV13 WS13 XP13 YM13 ZJ13 AAG13 ABD13 ACA13 ACX13 ADU13 AER13 AFO13 AGL13 AHI13 AIF13 AJC13 AJZ13 AKW13 ALT13 AMQ13 ANN13 AOK13 APH13 AQE13 ARB13 ARY13 ASV13 ATS13 AUP13 AVM13 AWJ13 AXG13 AYD13 AZA13 AZX13 BAU13 BBR13 BCO13 BDL13 BEI13 BFF13 BGC13 BGZ13 BHW13 BIT13 BJQ13 BKN13 BLK13 BMH13 BNE13 BOB13 BOY13 BPV13 BQS13 BRP13 BSM13 BTJ13 BUG13 BVD13 BWA13 BWX13 BXU13 BYR13 BZO13 CAL13 CBI13 CCF13 CDC13 CDZ13 CEW13 CFT13 CGQ13 CHN13 CIK13 CJH13 CKE13 CLB13 CLY13 CMV13 CNS13 COP13 CPM13 CQJ13 CRG13 CSD13 CTA13 CTX13 CUU13 CVR13 CWO13 CXL13 CYI13 CZF13 DAC13 DAZ13 DBW13 DCT13 DDQ13 DEN13 DFK13 DGH13 DHE13 DIB13 DIY13 DJV13 DKS13 DLP13 DMM13 DNJ13 DOG13 DPD13 DQA13 DQX13 DRU13 DSR13 DTO13 DUL13 DVI13 DWF13 DXC13 DXZ13 DYW13 DZT13 EAQ13 EBN13 ECK13 EDH13 EEE13 EFB13 EFY13 EGV13 EHS13 EIP13 EJM13 EKJ13 ELG13 EMD13 ENA13 ENX13 EOU13 EPR13 EQO13 ERL13 ESI13 ETF13 EUC13 EUZ13 EVW13 EWT13 EXQ13 EYN13 EZK13 FAH13 FBE13 FCB13 FCY13 FDV13 FES13 FFP13 FGM13 FHJ13 FIG13 FJD13 FKA13 FKX13 FLU13 FMR13 FNO13 FOL13 FPI13 FQF13 FRC13 FRZ13 FSW13 FTT13 FUQ13 FVN13 FWK13 FXH13 FYE13 FZB13 FZY13 GAV13 GBS13 GCP13 GDM13 GEJ13 GFG13 GGD13 GHA13 GHX13 GIU13 GJR13 GKO13 GLL13 GMI13 GNF13 GOC13 GOZ13 GPW13 GQT13 GRQ13 GSN13 GTK13 GUH13 GVE13 GWB13 GWY13 GXV13 GYS13 GZP13 HAM13 HBJ13 HCG13 HDD13 HEA13 HEX13 HFU13 HGR13 HHO13 HIL13 HJI13 HKF13 HLC13 HLZ13 HMW13 HNT13 HOQ13 HPN13 HQK13 HRH13 HSE13 HTB13 HTY13 HUV13 HVS13 HWP13 HXM13 HYJ13 HZG13 IAD13 IBA13 IBX13 ICU13 IDR13 IEO13 IFL13 IGI13 IHF13 IIC13 IIZ13 IJW13 IKT13 ILQ13 IMN13 INK13 IOH13 IPE13 IQB13 IQY13 IRV13 ISS13 ITP13 IUM13 IVJ13 IWG13 IXD13 IYA13 IYX13 IZU13 JAR13 JBO13 JCL13 JDI13 JEF13 JFC13 JFZ13 JGW13 JHT13 JIQ13 JJN13 JKK13 JLH13 JME13 JNB13 JNY13 JOV13 JPS13 JQP13 JRM13 JSJ13 JTG13 JUD13 JVA13 JVX13 JWU13 JXR13 JYO13 JZL13 KAI13 KBF13 KCC13 KCZ13 KDW13 KET13 KFQ13 KGN13 KHK13 KIH13 KJE13 KKB13 KKY13 KLV13 KMS13 KNP13 KOM13 KPJ13 KQG13 KRD13 KSA13 KSX13 KTU13 KUR13 KVO13 KWL13 KXI13 KYF13 KZC13 KZZ13 LAW13 LBT13 LCQ13 LDN13 LEK13 LFH13 LGE13 LHB13 LHY13 LIV13 LJS13 LKP13 LLM13 LMJ13 LNG13 LOD13 LPA13 LPX13 LQU13 LRR13 LSO13 LTL13 LUI13 LVF13 LWC13 LWZ13 LXW13 LYT13 LZQ13 MAN13 MBK13 MCH13 MDE13 MEB13 MEY13 MFV13 MGS13 MHP13 MIM13 MJJ13 MKG13 MLD13 MMA13 MMX13 MNU13 MOR13 MPO13 MQL13 MRI13 MSF13 MTC13 MTZ13 MUW13 MVT13 MWQ13 MXN13 MYK13 MZH13 NAE13 NBB13 NBY13 NCV13 NDS13 NEP13 NFM13 NGJ13 NHG13 NID13 NJA13 NJX13 NKU13 NLR13 NMO13 NNL13 NOI13 NPF13 NQC13 NQZ13 NRW13 NST13 NTQ13 NUN13 NVK13 NWH13 NXE13 NYB13 NYY13 NZV13 OAS13 OBP13 OCM13 ODJ13 OEG13 OFD13 OGA13 OGX13 OHU13 OIR13 OJO13 OKL13 OLI13 OMF13 ONC13 ONZ13 OOW13 OPT13 OQQ13 ORN13 OSK13 OTH13 OUE13 OVB13 OVY13 OWV13 OXS13 OYP13 OZM13 PAJ13 PBG13 PCD13 PDA13 PDX13 PEU13 PFR13 PGO13 PHL13 PII13 PJF13 PKC13 PKZ13 PLW13 PMT13 PNQ13 PON13 PPK13 PQH13 PRE13 PSB13 PSY13 PTV13 PUS13 PVP13 PWM13 PXJ13 PYG13 PZD13 QAA13 QAX13 QBU13 QCR13 QDO13 QEL13 QFI13 QGF13 QHC13 QHZ13 QIW13 QJT13 QKQ13 QLN13 QMK13 QNH13 QOE13 QPB13 QPY13 QQV13 QRS13 QSP13 QTM13 QUJ13 QVG13 QWD13 QXA13 QXX13 QYU13 QZR13 RAO13 RBL13 RCI13 RDF13 REC13 REZ13 RFW13 RGT13 RHQ13 RIN13 RJK13 RKH13 RLE13 RMB13 RMY13 RNV13 ROS13 RPP13 RQM13 RRJ13 RSG13 RTD13 RUA13 RUX13 RVU13 RWR13 RXO13 RYL13 RZI13 SAF13 SBC13 SBZ13 SCW13 SDT13 SEQ13 SFN13 SGK13 SHH13 SIE13 SJB13 SJY13 SKV13 SLS13 SMP13 SNM13 SOJ13 SPG13 SQD13 SRA13 SRX13 SSU13 STR13 SUO13 SVL13 SWI13 SXF13 SYC13 SYZ13 SZW13 TAT13 TBQ13 TCN13 TDK13 TEH13 TFE13 TGB13 TGY13 THV13 TIS13 TJP13 TKM13 TLJ13 TMG13 TND13 TOA13 TOX13 TPU13 TQR13 TRO13 TSL13 TTI13 TUF13 TVC13 TVZ13 TWW13 TXT13 TYQ13 TZN13 UAK13 UBH13 UCE13 UDB13 UDY13 UEV13 UFS13 UGP13 UHM13 UIJ13 UJG13 UKD13 ULA13 ULX13 UMU13 UNR13 UOO13 UPL13 UQI13 URF13 USC13 USZ13 UTW13 UUT13 UVQ13 UWN13 UXK13 UYH13 UZE13 VAB13 VAY13 VBV13 VCS13 VDP13 VEM13 VFJ13 VGG13 VHD13 VIA13 VIX13 VJU13 VKR13 VLO13 VML13 VNI13 VOF13 VPC13 VPZ13 VQW13 VRT13 VSQ13 VTN13 VUK13 VVH13 VWE13 VXB13 VXY13 VYV13 VZS13 WAP13 WBM13 WCJ13 WDG13 WED13 WFA13 WFX13 WGU13 WHR13 WIO13 WJL13 WKI13 WLF13 WMC13 WMZ13 WNW13 WOT13 WPQ13 WQN13 WRK13 WSH13 WTE13 WUB13 WUY13 WVV13 WWS13 WXP13 WYM13 WZJ13 XAG13 XBD13 XCA13 XCX13 XDU13 XER13 B16 AP16 BM16 CJ16 DG16 ED16 FA16 FX16 GU16 HR16 IO16 JL16 KI16 LF16 MC16 MZ16 NW16 OT16 PQ16 QN16 RK16 SH16 TE16 UB16 UY16 VV16 WS16 XP16 YM16 ZJ16 AAG16 ABD16 ACA16 ACX16 ADU16 AER16 AFO16 AGL16 AHI16 AIF16 AJC16 AJZ16 AKW16 ALT16 AMQ16 ANN16 AOK16 APH16 AQE16 ARB16 ARY16 ASV16 ATS16 AUP16 AVM16 AWJ16 AXG16 AYD16 AZA16 AZX16 BAU16 BBR16 BCO16 BDL16 BEI16 BFF16 BGC16 BGZ16 BHW16 BIT16 BJQ16 BKN16 BLK16 BMH16 BNE16 BOB16 BOY16 BPV16 BQS16 BRP16 BSM16 BTJ16 BUG16 BVD16 BWA16 BWX16 BXU16 BYR16 BZO16 CAL16 CBI16 CCF16 CDC16 CDZ16 CEW16 CFT16 CGQ16 CHN16 CIK16 CJH16 CKE16 CLB16 CLY16 CMV16 CNS16 COP16 CPM16 CQJ16 CRG16 CSD16 CTA16 CTX16 CUU16 CVR16 CWO16 CXL16 CYI16 CZF16 DAC16 DAZ16 DBW16 DCT16 DDQ16 DEN16 DFK16 DGH16 DHE16 DIB16 DIY16 DJV16 DKS16 DLP16 DMM16 DNJ16 DOG16 DPD16 DQA16 DQX16 DRU16 DSR16 DTO16 DUL16 DVI16 DWF16 DXC16 DXZ16 DYW16 DZT16 EAQ16 EBN16 ECK16 EDH16 EEE16 EFB16 EFY16 EGV16 EHS16 EIP16 EJM16 EKJ16 ELG16 EMD16 ENA16 ENX16 EOU16 EPR16 EQO16 ERL16 ESI16 ETF16 EUC16 EUZ16 EVW16 EWT16 EXQ16 EYN16 EZK16 FAH16 FBE16 FCB16 FCY16 FDV16 FES16 FFP16 FGM16 FHJ16 FIG16 FJD16 FKA16 FKX16 FLU16 FMR16 FNO16 FOL16 FPI16 FQF16 FRC16 FRZ16 FSW16 FTT16 FUQ16 FVN16 FWK16 FXH16 FYE16 FZB16 FZY16 GAV16 GBS16 GCP16 GDM16 GEJ16 GFG16 GGD16 GHA16 GHX16 GIU16 GJR16 GKO16 GLL16 GMI16 GNF16 GOC16 GOZ16 GPW16 GQT16 GRQ16 GSN16 GTK16 GUH16 GVE16 GWB16 GWY16 GXV16 GYS16 GZP16 HAM16 HBJ16 HCG16 HDD16 HEA16 HEX16 HFU16 HGR16 HHO16 HIL16 HJI16 HKF16 HLC16 HLZ16 HMW16 HNT16 HOQ16 HPN16 HQK16 HRH16 HSE16 HTB16 HTY16 HUV16 HVS16 HWP16 HXM16 HYJ16 HZG16 IAD16 IBA16 IBX16 ICU16 IDR16 IEO16 IFL16 IGI16 IHF16 IIC16 IIZ16 IJW16 IKT16 ILQ16 IMN16 INK16 IOH16 IPE16 IQB16 IQY16 IRV16 ISS16 ITP16 IUM16 IVJ16 IWG16 IXD16 IYA16 IYX16 IZU16 JAR16 JBO16 JCL16 JDI16 JEF16 JFC16 JFZ16 JGW16 JHT16 JIQ16 JJN16 JKK16 JLH16 JME16 JNB16 JNY16 JOV16 JPS16 JQP16 JRM16 JSJ16 JTG16 JUD16 JVA16 JVX16 JWU16 JXR16 JYO16 JZL16 KAI16 KBF16 KCC16 KCZ16 KDW16 KET16 KFQ16 KGN16 KHK16 KIH16 KJE16 KKB16 KKY16 KLV16 KMS16 KNP16 KOM16 KPJ16 KQG16 KRD16 KSA16 KSX16 KTU16 KUR16 KVO16 KWL16 KXI16 KYF16 KZC16 KZZ16 LAW16 LBT16 LCQ16 LDN16 LEK16 LFH16 LGE16 LHB16 LHY16 LIV16 LJS16 LKP16 LLM16 LMJ16 LNG16 LOD16 LPA16 LPX16 LQU16 LRR16 LSO16 LTL16 LUI16 LVF16 LWC16 LWZ16 LXW16 LYT16 LZQ16 MAN16 MBK16 MCH16 MDE16 MEB16 MEY16 MFV16 MGS16 MHP16 MIM16 MJJ16 MKG16 MLD16 MMA16 MMX16 MNU16 MOR16 MPO16 MQL16 MRI16 MSF16 MTC16 MTZ16 MUW16 MVT16 MWQ16 MXN16 MYK16 MZH16 NAE16 NBB16 NBY16 NCV16 NDS16 NEP16 NFM16 NGJ16 NHG16 NID16 NJA16 NJX16 NKU16 NLR16 NMO16 NNL16 NOI16 NPF16 NQC16 NQZ16 NRW16 NST16 NTQ16 NUN16 NVK16 NWH16 NXE16 NYB16 NYY16 NZV16 OAS16 OBP16 OCM16 ODJ16 OEG16 OFD16 OGA16 OGX16 OHU16 OIR16 OJO16 OKL16 OLI16 OMF16 ONC16 ONZ16 OOW16 OPT16 OQQ16 ORN16 OSK16 OTH16 OUE16 OVB16 OVY16 OWV16 OXS16 OYP16 OZM16 PAJ16 PBG16 PCD16 PDA16 PDX16 PEU16 PFR16 PGO16 PHL16 PII16 PJF16 PKC16 PKZ16 PLW16 PMT16 PNQ16 PON16 PPK16 PQH16 PRE16 PSB16 PSY16 PTV16 PUS16 PVP16 PWM16 PXJ16 PYG16 PZD16 QAA16 QAX16 QBU16 QCR16 QDO16 QEL16 QFI16 QGF16 QHC16 QHZ16 QIW16 QJT16 QKQ16 QLN16 QMK16 QNH16 QOE16 QPB16 QPY16 QQV16 QRS16 QSP16 QTM16 QUJ16 QVG16 QWD16 QXA16 QXX16 QYU16 QZR16 RAO16 RBL16 RCI16 RDF16 REC16 REZ16 RFW16 RGT16 RHQ16 RIN16 RJK16 RKH16 RLE16 RMB16 RMY16 RNV16 ROS16 RPP16 RQM16 RRJ16 RSG16 RTD16 RUA16 RUX16 RVU16 RWR16 RXO16 RYL16 RZI16 SAF16 SBC16 SBZ16 SCW16 SDT16 SEQ16 SFN16 SGK16 SHH16 SIE16 SJB16 SJY16 SKV16 SLS16 SMP16 SNM16 SOJ16 SPG16 SQD16 SRA16 SRX16 SSU16 STR16 SUO16 SVL16 SWI16 SXF16 SYC16 SYZ16 SZW16 TAT16 TBQ16 TCN16 TDK16 TEH16 TFE16 TGB16 TGY16 THV16 TIS16 TJP16 TKM16 TLJ16 TMG16 TND16 TOA16 TOX16 TPU16 TQR16 TRO16 TSL16 TTI16 TUF16 TVC16 TVZ16 TWW16 TXT16 TYQ16 TZN16 UAK16 UBH16 UCE16 UDB16 UDY16 UEV16 UFS16 UGP16 UHM16 UIJ16 UJG16 UKD16 ULA16 ULX16 UMU16 UNR16 UOO16 UPL16 UQI16 URF16 USC16 USZ16 UTW16 UUT16 UVQ16 UWN16 UXK16 UYH16 UZE16 VAB16 VAY16 VBV16 VCS16 VDP16 VEM16 VFJ16 VGG16 VHD16 VIA16 VIX16 VJU16 VKR16 VLO16 VML16 VNI16 VOF16 VPC16 VPZ16 VQW16 VRT16 VSQ16 VTN16 VUK16 VVH16 VWE16 VXB16 VXY16 VYV16 VZS16 WAP16 WBM16 WCJ16 WDG16 WED16 WFA16 WFX16 WGU16 WHR16 WIO16 WJL16 WKI16 WLF16 WMC16 WMZ16 WNW16 WOT16 WPQ16 WQN16 WRK16 WSH16 WTE16 WUB16 WUY16 WVV16 WWS16 WXP16 WYM16 WZJ16 XAG16 XBD16 XCA16 XCX16 XDU16 XER16 B13 B49:B52 B46:C46 B55:B1048576">
    <cfRule type="duplicateValues" dxfId="11" priority="7"/>
  </conditionalFormatting>
  <conditionalFormatting sqref="B43">
    <cfRule type="duplicateValues" dxfId="10" priority="3"/>
  </conditionalFormatting>
  <conditionalFormatting sqref="B49">
    <cfRule type="duplicateValues" dxfId="9" priority="2"/>
  </conditionalFormatting>
  <conditionalFormatting sqref="B55">
    <cfRule type="duplicateValues" dxfId="8" priority="1"/>
  </conditionalFormatting>
  <conditionalFormatting sqref="C37 C28 C22 C7 C40 C19 C25 C31 C34 C1:C4 T4 AQ4 BN4 CK4 DH4 EE4 FB4 FY4 GV4 HS4 IP4 JM4 KJ4 LG4 MD4 NA4 NX4 OU4 PR4 QO4 RL4 SI4 TF4 UC4 UZ4 VW4 WT4 XQ4 YN4 ZK4 AAH4 ABE4 ACB4 ACY4 ADV4 AES4 AFP4 AGM4 AHJ4 AIG4 AJD4 AKA4 AKX4 ALU4 AMR4 ANO4 AOL4 API4 AQF4 ARC4 ARZ4 ASW4 ATT4 AUQ4 AVN4 AWK4 AXH4 AYE4 AZB4 AZY4 BAV4 BBS4 BCP4 BDM4 BEJ4 BFG4 BGD4 BHA4 BHX4 BIU4 BJR4 BKO4 BLL4 BMI4 BNF4 BOC4 BOZ4 BPW4 BQT4 BRQ4 BSN4 BTK4 BUH4 BVE4 BWB4 BWY4 BXV4 BYS4 BZP4 CAM4 CBJ4 CCG4 CDD4 CEA4 CEX4 CFU4 CGR4 CHO4 CIL4 CJI4 CKF4 CLC4 CLZ4 CMW4 CNT4 COQ4 CPN4 CQK4 CRH4 CSE4 CTB4 CTY4 CUV4 CVS4 CWP4 CXM4 CYJ4 CZG4 DAD4 DBA4 DBX4 DCU4 DDR4 DEO4 DFL4 DGI4 DHF4 DIC4 DIZ4 DJW4 DKT4 DLQ4 DMN4 DNK4 DOH4 DPE4 DQB4 DQY4 DRV4 DSS4 DTP4 DUM4 DVJ4 DWG4 DXD4 DYA4 DYX4 DZU4 EAR4 EBO4 ECL4 EDI4 EEF4 EFC4 EFZ4 EGW4 EHT4 EIQ4 EJN4 EKK4 ELH4 EME4 ENB4 ENY4 EOV4 EPS4 EQP4 ERM4 ESJ4 ETG4 EUD4 EVA4 EVX4 EWU4 EXR4 EYO4 EZL4 FAI4 FBF4 FCC4 FCZ4 FDW4 FET4 FFQ4 FGN4 FHK4 FIH4 FJE4 FKB4 FKY4 FLV4 FMS4 FNP4 FOM4 FPJ4 FQG4 FRD4 FSA4 FSX4 FTU4 FUR4 FVO4 FWL4 FXI4 FYF4 FZC4 FZZ4 GAW4 GBT4 GCQ4 GDN4 GEK4 GFH4 GGE4 GHB4 GHY4 GIV4 GJS4 GKP4 GLM4 GMJ4 GNG4 GOD4 GPA4 GPX4 GQU4 GRR4 GSO4 GTL4 GUI4 GVF4 GWC4 GWZ4 GXW4 GYT4 GZQ4 HAN4 HBK4 HCH4 HDE4 HEB4 HEY4 HFV4 HGS4 HHP4 HIM4 HJJ4 HKG4 HLD4 HMA4 HMX4 HNU4 HOR4 HPO4 HQL4 HRI4 HSF4 HTC4 HTZ4 HUW4 HVT4 HWQ4 HXN4 HYK4 HZH4 IAE4 IBB4 IBY4 ICV4 IDS4 IEP4 IFM4 IGJ4 IHG4 IID4 IJA4 IJX4 IKU4 ILR4 IMO4 INL4 IOI4 IPF4 IQC4 IQZ4 IRW4 IST4 ITQ4 IUN4 IVK4 IWH4 IXE4 IYB4 IYY4 IZV4 JAS4 JBP4 JCM4 JDJ4 JEG4 JFD4 JGA4 JGX4 JHU4 JIR4 JJO4 JKL4 JLI4 JMF4 JNC4 JNZ4 JOW4 JPT4 JQQ4 JRN4 JSK4 JTH4 JUE4 JVB4 JVY4 JWV4 JXS4 JYP4 JZM4 KAJ4 KBG4 KCD4 KDA4 KDX4 KEU4 KFR4 KGO4 KHL4 KII4 KJF4 KKC4 KKZ4 KLW4 KMT4 KNQ4 KON4 KPK4 KQH4 KRE4 KSB4 KSY4 KTV4 KUS4 KVP4 KWM4 KXJ4 KYG4 KZD4 LAA4 LAX4 LBU4 LCR4 LDO4 LEL4 LFI4 LGF4 LHC4 LHZ4 LIW4 LJT4 LKQ4 LLN4 LMK4 LNH4 LOE4 LPB4 LPY4 LQV4 LRS4 LSP4 LTM4 LUJ4 LVG4 LWD4 LXA4 LXX4 LYU4 LZR4 MAO4 MBL4 MCI4 MDF4 MEC4 MEZ4 MFW4 MGT4 MHQ4 MIN4 MJK4 MKH4 MLE4 MMB4 MMY4 MNV4 MOS4 MPP4 MQM4 MRJ4 MSG4 MTD4 MUA4 MUX4 MVU4 MWR4 MXO4 MYL4 MZI4 NAF4 NBC4 NBZ4 NCW4 NDT4 NEQ4 NFN4 NGK4 NHH4 NIE4 NJB4 NJY4 NKV4 NLS4 NMP4 NNM4 NOJ4 NPG4 NQD4 NRA4 NRX4 NSU4 NTR4 NUO4 NVL4 NWI4 NXF4 NYC4 NYZ4 NZW4 OAT4 OBQ4 OCN4 ODK4 OEH4 OFE4 OGB4 OGY4 OHV4 OIS4 OJP4 OKM4 OLJ4 OMG4 OND4 OOA4 OOX4 OPU4 OQR4 ORO4 OSL4 OTI4 OUF4 OVC4 OVZ4 OWW4 OXT4 OYQ4 OZN4 PAK4 PBH4 PCE4 PDB4 PDY4 PEV4 PFS4 PGP4 PHM4 PIJ4 PJG4 PKD4 PLA4 PLX4 PMU4 PNR4 POO4 PPL4 PQI4 PRF4 PSC4 PSZ4 PTW4 PUT4 PVQ4 PWN4 PXK4 PYH4 PZE4 QAB4 QAY4 QBV4 QCS4 QDP4 QEM4 QFJ4 QGG4 QHD4 QIA4 QIX4 QJU4 QKR4 QLO4 QML4 QNI4 QOF4 QPC4 QPZ4 QQW4 QRT4 QSQ4 QTN4 QUK4 QVH4 QWE4 QXB4 QXY4 QYV4 QZS4 RAP4 RBM4 RCJ4 RDG4 RED4 RFA4 RFX4 RGU4 RHR4 RIO4 RJL4 RKI4 RLF4 RMC4 RMZ4 RNW4 ROT4 RPQ4 RQN4 RRK4 RSH4 RTE4 RUB4 RUY4 RVV4 RWS4 RXP4 RYM4 RZJ4 SAG4 SBD4 SCA4 SCX4 SDU4 SER4 SFO4 SGL4 SHI4 SIF4 SJC4 SJZ4 SKW4 SLT4 SMQ4 SNN4 SOK4 SPH4 SQE4 SRB4 SRY4 SSV4 STS4 SUP4 SVM4 SWJ4 SXG4 SYD4 SZA4 SZX4 TAU4 TBR4 TCO4 TDL4 TEI4 TFF4 TGC4 TGZ4 THW4 TIT4 TJQ4 TKN4 TLK4 TMH4 TNE4 TOB4 TOY4 TPV4 TQS4 TRP4 TSM4 TTJ4 TUG4 TVD4 TWA4 TWX4 TXU4 TYR4 TZO4 UAL4 UBI4 UCF4 UDC4 UDZ4 UEW4 UFT4 UGQ4 UHN4 UIK4 UJH4 UKE4 ULB4 ULY4 UMV4 UNS4 UOP4 UPM4 UQJ4 URG4 USD4 UTA4 UTX4 UUU4 UVR4 UWO4 UXL4 UYI4 UZF4 VAC4 VAZ4 VBW4 VCT4 VDQ4 VEN4 VFK4 VGH4 VHE4 VIB4 VIY4 VJV4 VKS4 VLP4 VMM4 VNJ4 VOG4 VPD4 VQA4 VQX4 VRU4 VSR4 VTO4 VUL4 VVI4 VWF4 VXC4 VXZ4 VYW4 VZT4 WAQ4 WBN4 WCK4 WDH4 WEE4 WFB4 WFY4 WGV4 WHS4 WIP4 WJM4 WKJ4 WLG4 WMD4 WNA4 WNX4 WOU4 WPR4 WQO4 WRL4 WSI4 WTF4 WUC4 WUZ4 WVW4 WWT4 WXQ4 WYN4 WZK4 XAH4 XBE4 XCB4 XCY4 XDV4 XES4 C10 T10 AQ10 BN10 CK10 DH10 EE10 FB10 FY10 GV10 HS10 IP10 JM10 KJ10 LG10 MD10 NA10 NX10 OU10 PR10 QO10 RL10 SI10 TF10 UC10 UZ10 VW10 WT10 XQ10 YN10 ZK10 AAH10 ABE10 ACB10 ACY10 ADV10 AES10 AFP10 AGM10 AHJ10 AIG10 AJD10 AKA10 AKX10 ALU10 AMR10 ANO10 AOL10 API10 AQF10 ARC10 ARZ10 ASW10 ATT10 AUQ10 AVN10 AWK10 AXH10 AYE10 AZB10 AZY10 BAV10 BBS10 BCP10 BDM10 BEJ10 BFG10 BGD10 BHA10 BHX10 BIU10 BJR10 BKO10 BLL10 BMI10 BNF10 BOC10 BOZ10 BPW10 BQT10 BRQ10 BSN10 BTK10 BUH10 BVE10 BWB10 BWY10 BXV10 BYS10 BZP10 CAM10 CBJ10 CCG10 CDD10 CEA10 CEX10 CFU10 CGR10 CHO10 CIL10 CJI10 CKF10 CLC10 CLZ10 CMW10 CNT10 COQ10 CPN10 CQK10 CRH10 CSE10 CTB10 CTY10 CUV10 CVS10 CWP10 CXM10 CYJ10 CZG10 DAD10 DBA10 DBX10 DCU10 DDR10 DEO10 DFL10 DGI10 DHF10 DIC10 DIZ10 DJW10 DKT10 DLQ10 DMN10 DNK10 DOH10 DPE10 DQB10 DQY10 DRV10 DSS10 DTP10 DUM10 DVJ10 DWG10 DXD10 DYA10 DYX10 DZU10 EAR10 EBO10 ECL10 EDI10 EEF10 EFC10 EFZ10 EGW10 EHT10 EIQ10 EJN10 EKK10 ELH10 EME10 ENB10 ENY10 EOV10 EPS10 EQP10 ERM10 ESJ10 ETG10 EUD10 EVA10 EVX10 EWU10 EXR10 EYO10 EZL10 FAI10 FBF10 FCC10 FCZ10 FDW10 FET10 FFQ10 FGN10 FHK10 FIH10 FJE10 FKB10 FKY10 FLV10 FMS10 FNP10 FOM10 FPJ10 FQG10 FRD10 FSA10 FSX10 FTU10 FUR10 FVO10 FWL10 FXI10 FYF10 FZC10 FZZ10 GAW10 GBT10 GCQ10 GDN10 GEK10 GFH10 GGE10 GHB10 GHY10 GIV10 GJS10 GKP10 GLM10 GMJ10 GNG10 GOD10 GPA10 GPX10 GQU10 GRR10 GSO10 GTL10 GUI10 GVF10 GWC10 GWZ10 GXW10 GYT10 GZQ10 HAN10 HBK10 HCH10 HDE10 HEB10 HEY10 HFV10 HGS10 HHP10 HIM10 HJJ10 HKG10 HLD10 HMA10 HMX10 HNU10 HOR10 HPO10 HQL10 HRI10 HSF10 HTC10 HTZ10 HUW10 HVT10 HWQ10 HXN10 HYK10 HZH10 IAE10 IBB10 IBY10 ICV10 IDS10 IEP10 IFM10 IGJ10 IHG10 IID10 IJA10 IJX10 IKU10 ILR10 IMO10 INL10 IOI10 IPF10 IQC10 IQZ10 IRW10 IST10 ITQ10 IUN10 IVK10 IWH10 IXE10 IYB10 IYY10 IZV10 JAS10 JBP10 JCM10 JDJ10 JEG10 JFD10 JGA10 JGX10 JHU10 JIR10 JJO10 JKL10 JLI10 JMF10 JNC10 JNZ10 JOW10 JPT10 JQQ10 JRN10 JSK10 JTH10 JUE10 JVB10 JVY10 JWV10 JXS10 JYP10 JZM10 KAJ10 KBG10 KCD10 KDA10 KDX10 KEU10 KFR10 KGO10 KHL10 KII10 KJF10 KKC10 KKZ10 KLW10 KMT10 KNQ10 KON10 KPK10 KQH10 KRE10 KSB10 KSY10 KTV10 KUS10 KVP10 KWM10 KXJ10 KYG10 KZD10 LAA10 LAX10 LBU10 LCR10 LDO10 LEL10 LFI10 LGF10 LHC10 LHZ10 LIW10 LJT10 LKQ10 LLN10 LMK10 LNH10 LOE10 LPB10 LPY10 LQV10 LRS10 LSP10 LTM10 LUJ10 LVG10 LWD10 LXA10 LXX10 LYU10 LZR10 MAO10 MBL10 MCI10 MDF10 MEC10 MEZ10 MFW10 MGT10 MHQ10 MIN10 MJK10 MKH10 MLE10 MMB10 MMY10 MNV10 MOS10 MPP10 MQM10 MRJ10 MSG10 MTD10 MUA10 MUX10 MVU10 MWR10 MXO10 MYL10 MZI10 NAF10 NBC10 NBZ10 NCW10 NDT10 NEQ10 NFN10 NGK10 NHH10 NIE10 NJB10 NJY10 NKV10 NLS10 NMP10 NNM10 NOJ10 NPG10 NQD10 NRA10 NRX10 NSU10 NTR10 NUO10 NVL10 NWI10 NXF10 NYC10 NYZ10 NZW10 OAT10 OBQ10 OCN10 ODK10 OEH10 OFE10 OGB10 OGY10 OHV10 OIS10 OJP10 OKM10 OLJ10 OMG10 OND10 OOA10 OOX10 OPU10 OQR10 ORO10 OSL10 OTI10 OUF10 OVC10 OVZ10 OWW10 OXT10 OYQ10 OZN10 PAK10 PBH10 PCE10 PDB10 PDY10 PEV10 PFS10 PGP10 PHM10 PIJ10 PJG10 PKD10 PLA10 PLX10 PMU10 PNR10 POO10 PPL10 PQI10 PRF10 PSC10 PSZ10 PTW10 PUT10 PVQ10 PWN10 PXK10 PYH10 PZE10 QAB10 QAY10 QBV10 QCS10 QDP10 QEM10 QFJ10 QGG10 QHD10 QIA10 QIX10 QJU10 QKR10 QLO10 QML10 QNI10 QOF10 QPC10 QPZ10 QQW10 QRT10 QSQ10 QTN10 QUK10 QVH10 QWE10 QXB10 QXY10 QYV10 QZS10 RAP10 RBM10 RCJ10 RDG10 RED10 RFA10 RFX10 RGU10 RHR10 RIO10 RJL10 RKI10 RLF10 RMC10 RMZ10 RNW10 ROT10 RPQ10 RQN10 RRK10 RSH10 RTE10 RUB10 RUY10 RVV10 RWS10 RXP10 RYM10 RZJ10 SAG10 SBD10 SCA10 SCX10 SDU10 SER10 SFO10 SGL10 SHI10 SIF10 SJC10 SJZ10 SKW10 SLT10 SMQ10 SNN10 SOK10 SPH10 SQE10 SRB10 SRY10 SSV10 STS10 SUP10 SVM10 SWJ10 SXG10 SYD10 SZA10 SZX10 TAU10 TBR10 TCO10 TDL10 TEI10 TFF10 TGC10 TGZ10 THW10 TIT10 TJQ10 TKN10 TLK10 TMH10 TNE10 TOB10 TOY10 TPV10 TQS10 TRP10 TSM10 TTJ10 TUG10 TVD10 TWA10 TWX10 TXU10 TYR10 TZO10 UAL10 UBI10 UCF10 UDC10 UDZ10 UEW10 UFT10 UGQ10 UHN10 UIK10 UJH10 UKE10 ULB10 ULY10 UMV10 UNS10 UOP10 UPM10 UQJ10 URG10 USD10 UTA10 UTX10 UUU10 UVR10 UWO10 UXL10 UYI10 UZF10 VAC10 VAZ10 VBW10 VCT10 VDQ10 VEN10 VFK10 VGH10 VHE10 VIB10 VIY10 VJV10 VKS10 VLP10 VMM10 VNJ10 VOG10 VPD10 VQA10 VQX10 VRU10 VSR10 VTO10 VUL10 VVI10 VWF10 VXC10 VXZ10 VYW10 VZT10 WAQ10 WBN10 WCK10 WDH10 WEE10 WFB10 WFY10 WGV10 WHS10 WIP10 WJM10 WKJ10 WLG10 WMD10 WNA10 WNX10 WOU10 WPR10 WQO10 WRL10 WSI10 WTF10 WUC10 WUZ10 WVW10 WWT10 WXQ10 WYN10 WZK10 XAH10 XBE10 XCB10 XCY10 XDV10 XES10 T13 AQ13 BN13 CK13 DH13 EE13 FB13 FY13 GV13 HS13 IP13 JM13 KJ13 LG13 MD13 NA13 NX13 OU13 PR13 QO13 RL13 SI13 TF13 UC13 UZ13 VW13 WT13 XQ13 YN13 ZK13 AAH13 ABE13 ACB13 ACY13 ADV13 AES13 AFP13 AGM13 AHJ13 AIG13 AJD13 AKA13 AKX13 ALU13 AMR13 ANO13 AOL13 API13 AQF13 ARC13 ARZ13 ASW13 ATT13 AUQ13 AVN13 AWK13 AXH13 AYE13 AZB13 AZY13 BAV13 BBS13 BCP13 BDM13 BEJ13 BFG13 BGD13 BHA13 BHX13 BIU13 BJR13 BKO13 BLL13 BMI13 BNF13 BOC13 BOZ13 BPW13 BQT13 BRQ13 BSN13 BTK13 BUH13 BVE13 BWB13 BWY13 BXV13 BYS13 BZP13 CAM13 CBJ13 CCG13 CDD13 CEA13 CEX13 CFU13 CGR13 CHO13 CIL13 CJI13 CKF13 CLC13 CLZ13 CMW13 CNT13 COQ13 CPN13 CQK13 CRH13 CSE13 CTB13 CTY13 CUV13 CVS13 CWP13 CXM13 CYJ13 CZG13 DAD13 DBA13 DBX13 DCU13 DDR13 DEO13 DFL13 DGI13 DHF13 DIC13 DIZ13 DJW13 DKT13 DLQ13 DMN13 DNK13 DOH13 DPE13 DQB13 DQY13 DRV13 DSS13 DTP13 DUM13 DVJ13 DWG13 DXD13 DYA13 DYX13 DZU13 EAR13 EBO13 ECL13 EDI13 EEF13 EFC13 EFZ13 EGW13 EHT13 EIQ13 EJN13 EKK13 ELH13 EME13 ENB13 ENY13 EOV13 EPS13 EQP13 ERM13 ESJ13 ETG13 EUD13 EVA13 EVX13 EWU13 EXR13 EYO13 EZL13 FAI13 FBF13 FCC13 FCZ13 FDW13 FET13 FFQ13 FGN13 FHK13 FIH13 FJE13 FKB13 FKY13 FLV13 FMS13 FNP13 FOM13 FPJ13 FQG13 FRD13 FSA13 FSX13 FTU13 FUR13 FVO13 FWL13 FXI13 FYF13 FZC13 FZZ13 GAW13 GBT13 GCQ13 GDN13 GEK13 GFH13 GGE13 GHB13 GHY13 GIV13 GJS13 GKP13 GLM13 GMJ13 GNG13 GOD13 GPA13 GPX13 GQU13 GRR13 GSO13 GTL13 GUI13 GVF13 GWC13 GWZ13 GXW13 GYT13 GZQ13 HAN13 HBK13 HCH13 HDE13 HEB13 HEY13 HFV13 HGS13 HHP13 HIM13 HJJ13 HKG13 HLD13 HMA13 HMX13 HNU13 HOR13 HPO13 HQL13 HRI13 HSF13 HTC13 HTZ13 HUW13 HVT13 HWQ13 HXN13 HYK13 HZH13 IAE13 IBB13 IBY13 ICV13 IDS13 IEP13 IFM13 IGJ13 IHG13 IID13 IJA13 IJX13 IKU13 ILR13 IMO13 INL13 IOI13 IPF13 IQC13 IQZ13 IRW13 IST13 ITQ13 IUN13 IVK13 IWH13 IXE13 IYB13 IYY13 IZV13 JAS13 JBP13 JCM13 JDJ13 JEG13 JFD13 JGA13 JGX13 JHU13 JIR13 JJO13 JKL13 JLI13 JMF13 JNC13 JNZ13 JOW13 JPT13 JQQ13 JRN13 JSK13 JTH13 JUE13 JVB13 JVY13 JWV13 JXS13 JYP13 JZM13 KAJ13 KBG13 KCD13 KDA13 KDX13 KEU13 KFR13 KGO13 KHL13 KII13 KJF13 KKC13 KKZ13 KLW13 KMT13 KNQ13 KON13 KPK13 KQH13 KRE13 KSB13 KSY13 KTV13 KUS13 KVP13 KWM13 KXJ13 KYG13 KZD13 LAA13 LAX13 LBU13 LCR13 LDO13 LEL13 LFI13 LGF13 LHC13 LHZ13 LIW13 LJT13 LKQ13 LLN13 LMK13 LNH13 LOE13 LPB13 LPY13 LQV13 LRS13 LSP13 LTM13 LUJ13 LVG13 LWD13 LXA13 LXX13 LYU13 LZR13 MAO13 MBL13 MCI13 MDF13 MEC13 MEZ13 MFW13 MGT13 MHQ13 MIN13 MJK13 MKH13 MLE13 MMB13 MMY13 MNV13 MOS13 MPP13 MQM13 MRJ13 MSG13 MTD13 MUA13 MUX13 MVU13 MWR13 MXO13 MYL13 MZI13 NAF13 NBC13 NBZ13 NCW13 NDT13 NEQ13 NFN13 NGK13 NHH13 NIE13 NJB13 NJY13 NKV13 NLS13 NMP13 NNM13 NOJ13 NPG13 NQD13 NRA13 NRX13 NSU13 NTR13 NUO13 NVL13 NWI13 NXF13 NYC13 NYZ13 NZW13 OAT13 OBQ13 OCN13 ODK13 OEH13 OFE13 OGB13 OGY13 OHV13 OIS13 OJP13 OKM13 OLJ13 OMG13 OND13 OOA13 OOX13 OPU13 OQR13 ORO13 OSL13 OTI13 OUF13 OVC13 OVZ13 OWW13 OXT13 OYQ13 OZN13 PAK13 PBH13 PCE13 PDB13 PDY13 PEV13 PFS13 PGP13 PHM13 PIJ13 PJG13 PKD13 PLA13 PLX13 PMU13 PNR13 POO13 PPL13 PQI13 PRF13 PSC13 PSZ13 PTW13 PUT13 PVQ13 PWN13 PXK13 PYH13 PZE13 QAB13 QAY13 QBV13 QCS13 QDP13 QEM13 QFJ13 QGG13 QHD13 QIA13 QIX13 QJU13 QKR13 QLO13 QML13 QNI13 QOF13 QPC13 QPZ13 QQW13 QRT13 QSQ13 QTN13 QUK13 QVH13 QWE13 QXB13 QXY13 QYV13 QZS13 RAP13 RBM13 RCJ13 RDG13 RED13 RFA13 RFX13 RGU13 RHR13 RIO13 RJL13 RKI13 RLF13 RMC13 RMZ13 RNW13 ROT13 RPQ13 RQN13 RRK13 RSH13 RTE13 RUB13 RUY13 RVV13 RWS13 RXP13 RYM13 RZJ13 SAG13 SBD13 SCA13 SCX13 SDU13 SER13 SFO13 SGL13 SHI13 SIF13 SJC13 SJZ13 SKW13 SLT13 SMQ13 SNN13 SOK13 SPH13 SQE13 SRB13 SRY13 SSV13 STS13 SUP13 SVM13 SWJ13 SXG13 SYD13 SZA13 SZX13 TAU13 TBR13 TCO13 TDL13 TEI13 TFF13 TGC13 TGZ13 THW13 TIT13 TJQ13 TKN13 TLK13 TMH13 TNE13 TOB13 TOY13 TPV13 TQS13 TRP13 TSM13 TTJ13 TUG13 TVD13 TWA13 TWX13 TXU13 TYR13 TZO13 UAL13 UBI13 UCF13 UDC13 UDZ13 UEW13 UFT13 UGQ13 UHN13 UIK13 UJH13 UKE13 ULB13 ULY13 UMV13 UNS13 UOP13 UPM13 UQJ13 URG13 USD13 UTA13 UTX13 UUU13 UVR13 UWO13 UXL13 UYI13 UZF13 VAC13 VAZ13 VBW13 VCT13 VDQ13 VEN13 VFK13 VGH13 VHE13 VIB13 VIY13 VJV13 VKS13 VLP13 VMM13 VNJ13 VOG13 VPD13 VQA13 VQX13 VRU13 VSR13 VTO13 VUL13 VVI13 VWF13 VXC13 VXZ13 VYW13 VZT13 WAQ13 WBN13 WCK13 WDH13 WEE13 WFB13 WFY13 WGV13 WHS13 WIP13 WJM13 WKJ13 WLG13 WMD13 WNA13 WNX13 WOU13 WPR13 WQO13 WRL13 WSI13 WTF13 WUC13 WUZ13 WVW13 WWT13 WXQ13 WYN13 WZK13 XAH13 XBE13 XCB13 XCY13 XDV13 XES13 C16 T16 AQ16 BN16 CK16 DH16 EE16 FB16 FY16 GV16 HS16 IP16 JM16 KJ16 LG16 MD16 NA16 NX16 OU16 PR16 QO16 RL16 SI16 TF16 UC16 UZ16 VW16 WT16 XQ16 YN16 ZK16 AAH16 ABE16 ACB16 ACY16 ADV16 AES16 AFP16 AGM16 AHJ16 AIG16 AJD16 AKA16 AKX16 ALU16 AMR16 ANO16 AOL16 API16 AQF16 ARC16 ARZ16 ASW16 ATT16 AUQ16 AVN16 AWK16 AXH16 AYE16 AZB16 AZY16 BAV16 BBS16 BCP16 BDM16 BEJ16 BFG16 BGD16 BHA16 BHX16 BIU16 BJR16 BKO16 BLL16 BMI16 BNF16 BOC16 BOZ16 BPW16 BQT16 BRQ16 BSN16 BTK16 BUH16 BVE16 BWB16 BWY16 BXV16 BYS16 BZP16 CAM16 CBJ16 CCG16 CDD16 CEA16 CEX16 CFU16 CGR16 CHO16 CIL16 CJI16 CKF16 CLC16 CLZ16 CMW16 CNT16 COQ16 CPN16 CQK16 CRH16 CSE16 CTB16 CTY16 CUV16 CVS16 CWP16 CXM16 CYJ16 CZG16 DAD16 DBA16 DBX16 DCU16 DDR16 DEO16 DFL16 DGI16 DHF16 DIC16 DIZ16 DJW16 DKT16 DLQ16 DMN16 DNK16 DOH16 DPE16 DQB16 DQY16 DRV16 DSS16 DTP16 DUM16 DVJ16 DWG16 DXD16 DYA16 DYX16 DZU16 EAR16 EBO16 ECL16 EDI16 EEF16 EFC16 EFZ16 EGW16 EHT16 EIQ16 EJN16 EKK16 ELH16 EME16 ENB16 ENY16 EOV16 EPS16 EQP16 ERM16 ESJ16 ETG16 EUD16 EVA16 EVX16 EWU16 EXR16 EYO16 EZL16 FAI16 FBF16 FCC16 FCZ16 FDW16 FET16 FFQ16 FGN16 FHK16 FIH16 FJE16 FKB16 FKY16 FLV16 FMS16 FNP16 FOM16 FPJ16 FQG16 FRD16 FSA16 FSX16 FTU16 FUR16 FVO16 FWL16 FXI16 FYF16 FZC16 FZZ16 GAW16 GBT16 GCQ16 GDN16 GEK16 GFH16 GGE16 GHB16 GHY16 GIV16 GJS16 GKP16 GLM16 GMJ16 GNG16 GOD16 GPA16 GPX16 GQU16 GRR16 GSO16 GTL16 GUI16 GVF16 GWC16 GWZ16 GXW16 GYT16 GZQ16 HAN16 HBK16 HCH16 HDE16 HEB16 HEY16 HFV16 HGS16 HHP16 HIM16 HJJ16 HKG16 HLD16 HMA16 HMX16 HNU16 HOR16 HPO16 HQL16 HRI16 HSF16 HTC16 HTZ16 HUW16 HVT16 HWQ16 HXN16 HYK16 HZH16 IAE16 IBB16 IBY16 ICV16 IDS16 IEP16 IFM16 IGJ16 IHG16 IID16 IJA16 IJX16 IKU16 ILR16 IMO16 INL16 IOI16 IPF16 IQC16 IQZ16 IRW16 IST16 ITQ16 IUN16 IVK16 IWH16 IXE16 IYB16 IYY16 IZV16 JAS16 JBP16 JCM16 JDJ16 JEG16 JFD16 JGA16 JGX16 JHU16 JIR16 JJO16 JKL16 JLI16 JMF16 JNC16 JNZ16 JOW16 JPT16 JQQ16 JRN16 JSK16 JTH16 JUE16 JVB16 JVY16 JWV16 JXS16 JYP16 JZM16 KAJ16 KBG16 KCD16 KDA16 KDX16 KEU16 KFR16 KGO16 KHL16 KII16 KJF16 KKC16 KKZ16 KLW16 KMT16 KNQ16 KON16 KPK16 KQH16 KRE16 KSB16 KSY16 KTV16 KUS16 KVP16 KWM16 KXJ16 KYG16 KZD16 LAA16 LAX16 LBU16 LCR16 LDO16 LEL16 LFI16 LGF16 LHC16 LHZ16 LIW16 LJT16 LKQ16 LLN16 LMK16 LNH16 LOE16 LPB16 LPY16 LQV16 LRS16 LSP16 LTM16 LUJ16 LVG16 LWD16 LXA16 LXX16 LYU16 LZR16 MAO16 MBL16 MCI16 MDF16 MEC16 MEZ16 MFW16 MGT16 MHQ16 MIN16 MJK16 MKH16 MLE16 MMB16 MMY16 MNV16 MOS16 MPP16 MQM16 MRJ16 MSG16 MTD16 MUA16 MUX16 MVU16 MWR16 MXO16 MYL16 MZI16 NAF16 NBC16 NBZ16 NCW16 NDT16 NEQ16 NFN16 NGK16 NHH16 NIE16 NJB16 NJY16 NKV16 NLS16 NMP16 NNM16 NOJ16 NPG16 NQD16 NRA16 NRX16 NSU16 NTR16 NUO16 NVL16 NWI16 NXF16 NYC16 NYZ16 NZW16 OAT16 OBQ16 OCN16 ODK16 OEH16 OFE16 OGB16 OGY16 OHV16 OIS16 OJP16 OKM16 OLJ16 OMG16 OND16 OOA16 OOX16 OPU16 OQR16 ORO16 OSL16 OTI16 OUF16 OVC16 OVZ16 OWW16 OXT16 OYQ16 OZN16 PAK16 PBH16 PCE16 PDB16 PDY16 PEV16 PFS16 PGP16 PHM16 PIJ16 PJG16 PKD16 PLA16 PLX16 PMU16 PNR16 POO16 PPL16 PQI16 PRF16 PSC16 PSZ16 PTW16 PUT16 PVQ16 PWN16 PXK16 PYH16 PZE16 QAB16 QAY16 QBV16 QCS16 QDP16 QEM16 QFJ16 QGG16 QHD16 QIA16 QIX16 QJU16 QKR16 QLO16 QML16 QNI16 QOF16 QPC16 QPZ16 QQW16 QRT16 QSQ16 QTN16 QUK16 QVH16 QWE16 QXB16 QXY16 QYV16 QZS16 RAP16 RBM16 RCJ16 RDG16 RED16 RFA16 RFX16 RGU16 RHR16 RIO16 RJL16 RKI16 RLF16 RMC16 RMZ16 RNW16 ROT16 RPQ16 RQN16 RRK16 RSH16 RTE16 RUB16 RUY16 RVV16 RWS16 RXP16 RYM16 RZJ16 SAG16 SBD16 SCA16 SCX16 SDU16 SER16 SFO16 SGL16 SHI16 SIF16 SJC16 SJZ16 SKW16 SLT16 SMQ16 SNN16 SOK16 SPH16 SQE16 SRB16 SRY16 SSV16 STS16 SUP16 SVM16 SWJ16 SXG16 SYD16 SZA16 SZX16 TAU16 TBR16 TCO16 TDL16 TEI16 TFF16 TGC16 TGZ16 THW16 TIT16 TJQ16 TKN16 TLK16 TMH16 TNE16 TOB16 TOY16 TPV16 TQS16 TRP16 TSM16 TTJ16 TUG16 TVD16 TWA16 TWX16 TXU16 TYR16 TZO16 UAL16 UBI16 UCF16 UDC16 UDZ16 UEW16 UFT16 UGQ16 UHN16 UIK16 UJH16 UKE16 ULB16 ULY16 UMV16 UNS16 UOP16 UPM16 UQJ16 URG16 USD16 UTA16 UTX16 UUU16 UVR16 UWO16 UXL16 UYI16 UZF16 VAC16 VAZ16 VBW16 VCT16 VDQ16 VEN16 VFK16 VGH16 VHE16 VIB16 VIY16 VJV16 VKS16 VLP16 VMM16 VNJ16 VOG16 VPD16 VQA16 VQX16 VRU16 VSR16 VTO16 VUL16 VVI16 VWF16 VXC16 VXZ16 VYW16 VZT16 WAQ16 WBN16 WCK16 WDH16 WEE16 WFB16 WFY16 WGV16 WHS16 WIP16 WJM16 WKJ16 WLG16 WMD16 WNA16 WNX16 WOU16 WPR16 WQO16 WRL16 WSI16 WTF16 WUC16 WUZ16 WVW16 WWT16 WXQ16 WYN16 WZK16 XAH16 XBE16 XCB16 XCY16 XDV16 XES16 C13 C58:C1048576 C52:E52 C49 C55">
    <cfRule type="duplicateValues" dxfId="7" priority="8"/>
  </conditionalFormatting>
  <conditionalFormatting sqref="C43">
    <cfRule type="duplicateValues" dxfId="6" priority="4"/>
  </conditionalFormatting>
  <pageMargins left="0.7" right="0.7" top="0.75" bottom="0.75" header="0.3" footer="0.3"/>
  <pageSetup scale="99" orientation="landscape" r:id="rId1"/>
  <colBreaks count="1" manualBreakCount="1">
    <brk id="12" max="1048575" man="1"/>
  </colBreaks>
  <ignoredErrors>
    <ignoredError sqref="Q17 Q14 Q20 Q23 Q29 Q32 Q35 Q8:Q9 Q41 Q11"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629-95CD-4D1D-BC7C-5FEC60574049}">
  <sheetPr>
    <tabColor rgb="FF0632C0"/>
  </sheetPr>
  <dimension ref="A1:V57"/>
  <sheetViews>
    <sheetView showGridLines="0" zoomScale="80" zoomScaleNormal="80" workbookViewId="0">
      <pane xSplit="6" ySplit="3" topLeftCell="G4" activePane="bottomRight" state="frozen"/>
      <selection pane="topRight" activeCell="E56" sqref="E56"/>
      <selection pane="bottomLeft" activeCell="E56" sqref="E56"/>
      <selection pane="bottomRight" activeCell="L25" activeCellId="4" sqref="L5 L10 L15 L20 L25"/>
    </sheetView>
  </sheetViews>
  <sheetFormatPr defaultColWidth="9.1796875" defaultRowHeight="14" outlineLevelCol="1" x14ac:dyDescent="0.3"/>
  <cols>
    <col min="1" max="1" width="7.1796875" style="4" customWidth="1"/>
    <col min="2" max="2" width="14.1796875" style="9" customWidth="1"/>
    <col min="3" max="3" width="27.1796875" style="4" customWidth="1"/>
    <col min="4" max="4" width="22.81640625" style="32" customWidth="1"/>
    <col min="5" max="5" width="19.453125" style="32" hidden="1" customWidth="1"/>
    <col min="6" max="6" width="44.453125" style="6" customWidth="1"/>
    <col min="7" max="7" width="13.81640625" style="41" customWidth="1"/>
    <col min="8" max="11" width="13.81640625" style="41" hidden="1" customWidth="1" outlineLevel="1"/>
    <col min="12" max="12" width="14.1796875" style="41" customWidth="1" collapsed="1"/>
    <col min="13" max="14" width="14.1796875" style="41" hidden="1" customWidth="1" outlineLevel="1"/>
    <col min="15" max="15" width="13.26953125" style="41" hidden="1" customWidth="1" outlineLevel="1"/>
    <col min="16" max="16" width="12.81640625" style="41" hidden="1" customWidth="1" outlineLevel="1"/>
    <col min="17" max="17" width="10.1796875" style="71" customWidth="1" collapsed="1"/>
    <col min="18" max="18" width="15.453125" style="5" customWidth="1"/>
    <col min="19" max="19" width="16.54296875" style="7" customWidth="1"/>
    <col min="20" max="16384" width="9.1796875" style="4"/>
  </cols>
  <sheetData>
    <row r="1" spans="1:22" ht="23" thickBot="1" x14ac:dyDescent="0.35">
      <c r="B1" s="3"/>
      <c r="F1" s="253"/>
      <c r="G1" s="258">
        <f>G4</f>
        <v>6620</v>
      </c>
      <c r="H1" s="258">
        <f t="shared" ref="H1:K1" si="0">H4</f>
        <v>3000</v>
      </c>
      <c r="I1" s="258">
        <f t="shared" si="0"/>
        <v>3090</v>
      </c>
      <c r="J1" s="258">
        <f t="shared" si="0"/>
        <v>530</v>
      </c>
      <c r="K1" s="258">
        <f t="shared" si="0"/>
        <v>0</v>
      </c>
      <c r="L1" s="259">
        <f>L4</f>
        <v>5762.3397999999997</v>
      </c>
      <c r="M1" s="258">
        <f t="shared" ref="M1:P1" si="1">M4</f>
        <v>2544.5179999999996</v>
      </c>
      <c r="N1" s="258">
        <f t="shared" si="1"/>
        <v>2974.3168000000001</v>
      </c>
      <c r="O1" s="258">
        <f t="shared" si="1"/>
        <v>243.505</v>
      </c>
      <c r="P1" s="258">
        <f t="shared" si="1"/>
        <v>0</v>
      </c>
      <c r="Q1" s="254">
        <f>L1/G1</f>
        <v>0.87044407854984895</v>
      </c>
      <c r="R1" s="255"/>
      <c r="S1" s="256"/>
    </row>
    <row r="2" spans="1:22" ht="23" thickBot="1" x14ac:dyDescent="0.5">
      <c r="A2" s="2" t="str">
        <f>'Thị trường'!A2</f>
        <v>KPI TÍNH LƯƠNG  THÁNG 05/2026</v>
      </c>
      <c r="B2" s="3"/>
      <c r="F2" s="68"/>
      <c r="G2" s="577" t="s">
        <v>71</v>
      </c>
      <c r="H2" s="577"/>
      <c r="I2" s="577"/>
      <c r="J2" s="577"/>
      <c r="K2" s="577"/>
      <c r="L2" s="578" t="s">
        <v>72</v>
      </c>
      <c r="M2" s="578"/>
      <c r="N2" s="578"/>
      <c r="O2" s="578"/>
      <c r="P2" s="578"/>
      <c r="Q2" s="70"/>
    </row>
    <row r="3" spans="1:22" s="8" customFormat="1" ht="38.15" customHeight="1" thickBot="1" x14ac:dyDescent="0.4">
      <c r="A3" s="42" t="s">
        <v>73</v>
      </c>
      <c r="B3" s="257" t="s">
        <v>74</v>
      </c>
      <c r="C3" s="42" t="s">
        <v>75</v>
      </c>
      <c r="D3" s="42" t="s">
        <v>76</v>
      </c>
      <c r="E3" s="285" t="s">
        <v>77</v>
      </c>
      <c r="F3" s="42" t="s">
        <v>78</v>
      </c>
      <c r="G3" s="127" t="s">
        <v>79</v>
      </c>
      <c r="H3" s="127" t="s">
        <v>80</v>
      </c>
      <c r="I3" s="127" t="s">
        <v>81</v>
      </c>
      <c r="J3" s="127" t="s">
        <v>82</v>
      </c>
      <c r="K3" s="127" t="s">
        <v>83</v>
      </c>
      <c r="L3" s="45" t="s">
        <v>79</v>
      </c>
      <c r="M3" s="45" t="s">
        <v>80</v>
      </c>
      <c r="N3" s="45" t="s">
        <v>81</v>
      </c>
      <c r="O3" s="45" t="s">
        <v>82</v>
      </c>
      <c r="P3" s="45" t="s">
        <v>83</v>
      </c>
      <c r="Q3" s="294" t="s">
        <v>84</v>
      </c>
      <c r="R3" s="295" t="s">
        <v>85</v>
      </c>
      <c r="S3" s="295" t="str">
        <f>'Thị trường'!S3</f>
        <v>KPI T05/2026</v>
      </c>
    </row>
    <row r="4" spans="1:22" s="129" customFormat="1" ht="19" customHeight="1" thickTop="1" thickBot="1" x14ac:dyDescent="0.35">
      <c r="A4" s="296">
        <v>1</v>
      </c>
      <c r="B4" s="297">
        <v>90026859</v>
      </c>
      <c r="C4" s="298" t="s">
        <v>109</v>
      </c>
      <c r="D4" s="298" t="s">
        <v>110</v>
      </c>
      <c r="E4" s="298"/>
      <c r="F4" s="299" t="s">
        <v>86</v>
      </c>
      <c r="G4" s="300">
        <f t="shared" ref="G4:P4" si="2">G5+G10+G15+G20+G25</f>
        <v>6620</v>
      </c>
      <c r="H4" s="300">
        <f t="shared" si="2"/>
        <v>3000</v>
      </c>
      <c r="I4" s="300">
        <f t="shared" si="2"/>
        <v>3090</v>
      </c>
      <c r="J4" s="300">
        <f t="shared" si="2"/>
        <v>530</v>
      </c>
      <c r="K4" s="300">
        <f t="shared" si="2"/>
        <v>0</v>
      </c>
      <c r="L4" s="432">
        <f>L5+L10+L15+L20+L25</f>
        <v>5762.3397999999997</v>
      </c>
      <c r="M4" s="433">
        <f t="shared" si="2"/>
        <v>2544.5179999999996</v>
      </c>
      <c r="N4" s="433">
        <f t="shared" si="2"/>
        <v>2974.3168000000001</v>
      </c>
      <c r="O4" s="433">
        <f t="shared" si="2"/>
        <v>243.505</v>
      </c>
      <c r="P4" s="433">
        <f t="shared" si="2"/>
        <v>0</v>
      </c>
      <c r="Q4" s="301">
        <f>L4/G4</f>
        <v>0.87044407854984895</v>
      </c>
      <c r="R4" s="302">
        <f>IF(AND(Q4&gt;70%,Q4&lt;=80%),1000000,IF(AND(Q4&gt;80%,Q4&lt;=90%),1500000,IF(Q4&gt;90%,2000000,0)))</f>
        <v>1500000</v>
      </c>
      <c r="S4" s="303">
        <f>R4</f>
        <v>1500000</v>
      </c>
      <c r="U4" s="402"/>
      <c r="V4" s="402"/>
    </row>
    <row r="5" spans="1:22" s="129" customFormat="1" ht="14.5" thickTop="1" x14ac:dyDescent="0.3">
      <c r="A5" s="591">
        <f>A4+1</f>
        <v>2</v>
      </c>
      <c r="B5" s="594">
        <v>90024840</v>
      </c>
      <c r="C5" s="596" t="s">
        <v>111</v>
      </c>
      <c r="D5" s="596" t="s">
        <v>50</v>
      </c>
      <c r="E5" s="417"/>
      <c r="F5" s="323" t="s">
        <v>86</v>
      </c>
      <c r="G5" s="324">
        <f>SUM(H5:K5)</f>
        <v>1915</v>
      </c>
      <c r="H5" s="324">
        <f>SUMIFS(Chitieu[Chỉ tiêu],Chitieu[[qui đổi ]],Admin_DTR!H$3,Chitieu[Admin Miền],Admin_DTR!$C5)</f>
        <v>200</v>
      </c>
      <c r="I5" s="324">
        <f>SUMIFS(Chitieu[Chỉ tiêu],Chitieu[[qui đổi ]],Admin_DTR!I$3,Chitieu[Admin Miền],Admin_DTR!$C5)</f>
        <v>1665</v>
      </c>
      <c r="J5" s="324">
        <f>SUMIFS(Chitieu[Chỉ tiêu],Chitieu[[qui đổi ]],Admin_DTR!J$3,Chitieu[Admin Miền],Admin_DTR!$C5)</f>
        <v>50</v>
      </c>
      <c r="K5" s="324">
        <f>SUMIFS(Chitieu[Chỉ tiêu],Chitieu[[qui đổi ]],Admin_DTR!K$3,Chitieu[Admin Miền],Admin_DTR!$C5)</f>
        <v>0</v>
      </c>
      <c r="L5" s="434">
        <f>SUM(M5:P5)</f>
        <v>1611.3940000000002</v>
      </c>
      <c r="M5" s="435">
        <f>SUMIFS(Chitieu[Thực hiện],Chitieu[[qui đổi ]],Admin_DTR!$M$3,Chitieu[Admin Miền],Admin_DTR!C5)</f>
        <v>94.353999999999999</v>
      </c>
      <c r="N5" s="435">
        <f>SUMIFS(Chitieu[Thực hiện],Chitieu[[qui đổi ]],Admin_DTR!$N$3,Chitieu[Admin Miền],Admin_DTR!C5)</f>
        <v>1513.5140000000001</v>
      </c>
      <c r="O5" s="435">
        <f>SUMIFS(Chitieu[Thực hiện],Chitieu[[qui đổi ]],Admin_DTR!$O$3,Chitieu[Admin Miền],Admin_DTR!C5)</f>
        <v>3.5259999999999998</v>
      </c>
      <c r="P5" s="435">
        <f>SUMIFS(Chitieu[Thực hiện],Chitieu[[qui đổi ]],Admin_DTR!$P$3,Chitieu[Admin Miền],Admin_DTR!C5)</f>
        <v>0</v>
      </c>
      <c r="Q5" s="325">
        <f>L5/G5</f>
        <v>0.84145900783289829</v>
      </c>
      <c r="R5" s="326">
        <f>IF(AND(Q5&gt;70%,Q5&lt;=80%),1000000,IF(AND(Q5&gt;80%,Q5&lt;=90%),1500000,IF(Q5&gt;90%,2000000,0)))</f>
        <v>1500000</v>
      </c>
      <c r="S5" s="579">
        <f>SUM(R5:R9)</f>
        <v>2366666.666666667</v>
      </c>
    </row>
    <row r="6" spans="1:22" s="129" customFormat="1" x14ac:dyDescent="0.3">
      <c r="A6" s="592"/>
      <c r="B6" s="553"/>
      <c r="C6" s="597"/>
      <c r="D6" s="500"/>
      <c r="E6" s="418"/>
      <c r="F6" s="327" t="s">
        <v>112</v>
      </c>
      <c r="G6" s="328">
        <v>6</v>
      </c>
      <c r="H6" s="328">
        <f>SUMIFS('Chỉ tiêu'!$P:$P,'Chỉ tiêu'!$B:$B,Admin_DTR!$C5,'Chỉ tiêu'!$H:$H,Admin_DTR!H$3)</f>
        <v>0</v>
      </c>
      <c r="I6" s="328">
        <f>SUMIFS('Chỉ tiêu'!$P:$P,'Chỉ tiêu'!$B:$B,Admin_DTR!$C5,'Chỉ tiêu'!$H:$H,Admin_DTR!I$3)</f>
        <v>0</v>
      </c>
      <c r="J6" s="328">
        <f>SUMIFS('Chỉ tiêu'!$P:$P,'Chỉ tiêu'!$B:$B,Admin_DTR!$C5,'Chỉ tiêu'!$H:$H,Admin_DTR!J$3)</f>
        <v>0</v>
      </c>
      <c r="K6" s="328">
        <f>SUMIFS('Chỉ tiêu'!$P:$P,'Chỉ tiêu'!$B:$B,Admin_DTR!$C5,'Chỉ tiêu'!$H:$H,Admin_DTR!K$3)</f>
        <v>0</v>
      </c>
      <c r="L6" s="329">
        <v>6</v>
      </c>
      <c r="M6" s="330">
        <f>SUMIFS('Chỉ tiêu'!$N:$N,'Chỉ tiêu'!$B:$B,Admin_DTR!$C5,'Chỉ tiêu'!$H:$H,Admin_DTR!M$3)</f>
        <v>0</v>
      </c>
      <c r="N6" s="330">
        <f>SUMIFS('Chỉ tiêu'!$N:$N,'Chỉ tiêu'!$B:$B,Admin_DTR!$C5,'Chỉ tiêu'!$H:$H,Admin_DTR!N$3)</f>
        <v>0</v>
      </c>
      <c r="O6" s="330">
        <f>SUMIFS('Chỉ tiêu'!$N:$N,'Chỉ tiêu'!$B:$B,Admin_DTR!$C5,'Chỉ tiêu'!$H:$H,Admin_DTR!O$3)</f>
        <v>0</v>
      </c>
      <c r="P6" s="330">
        <f>SUMIFS('Chỉ tiêu'!$N:$N,'Chỉ tiêu'!$B:$B,Admin_DTR!$C5,'Chỉ tiêu'!$H:$H,Admin_DTR!P$3)</f>
        <v>0</v>
      </c>
      <c r="Q6" s="331">
        <f>L6/G6</f>
        <v>1</v>
      </c>
      <c r="R6" s="332">
        <f>Q6*'CS Admin'!$C$21</f>
        <v>400000</v>
      </c>
      <c r="S6" s="580"/>
    </row>
    <row r="7" spans="1:22" s="129" customFormat="1" x14ac:dyDescent="0.3">
      <c r="A7" s="592"/>
      <c r="B7" s="553"/>
      <c r="C7" s="597"/>
      <c r="D7" s="500"/>
      <c r="E7" s="418"/>
      <c r="F7" s="327" t="s">
        <v>113</v>
      </c>
      <c r="G7" s="328">
        <f>G6</f>
        <v>6</v>
      </c>
      <c r="H7" s="328">
        <f>H6</f>
        <v>0</v>
      </c>
      <c r="I7" s="328">
        <f t="shared" ref="I7:K7" si="3">I6</f>
        <v>0</v>
      </c>
      <c r="J7" s="328">
        <f t="shared" si="3"/>
        <v>0</v>
      </c>
      <c r="K7" s="328">
        <f t="shared" si="3"/>
        <v>0</v>
      </c>
      <c r="L7" s="329">
        <v>2</v>
      </c>
      <c r="M7" s="330">
        <f>SUMIFS('Giá mua'!$J:$J,'Giá mua'!$E:$E,Admin_DTR!M$3,'Giá mua'!$A:$A,Admin_DTR!$C5)</f>
        <v>1</v>
      </c>
      <c r="N7" s="330">
        <f>SUMIFS('Giá mua'!$J:$J,'Giá mua'!$E:$E,Admin_DTR!N$3,'Giá mua'!$A:$A,Admin_DTR!$C5)</f>
        <v>0</v>
      </c>
      <c r="O7" s="330">
        <f>SUMIFS('Giá mua'!$J:$J,'Giá mua'!$E:$E,Admin_DTR!O$3,'Giá mua'!$A:$A,Admin_DTR!$C5)</f>
        <v>1</v>
      </c>
      <c r="P7" s="330">
        <f>SUMIFS('Giá mua'!$J:$J,'Giá mua'!$E:$E,Admin_DTR!P$3,'Giá mua'!$A:$A,Admin_DTR!$C5)</f>
        <v>0</v>
      </c>
      <c r="Q7" s="331">
        <f>IFERROR((L7/G7),0)</f>
        <v>0.33333333333333331</v>
      </c>
      <c r="R7" s="332">
        <f>Q7*'CS Admin'!$C$23</f>
        <v>66666.666666666657</v>
      </c>
      <c r="S7" s="580"/>
    </row>
    <row r="8" spans="1:22" s="129" customFormat="1" x14ac:dyDescent="0.3">
      <c r="A8" s="592"/>
      <c r="B8" s="553"/>
      <c r="C8" s="597"/>
      <c r="D8" s="500"/>
      <c r="E8" s="418"/>
      <c r="F8" s="327" t="s">
        <v>114</v>
      </c>
      <c r="G8" s="328">
        <v>4</v>
      </c>
      <c r="H8" s="333"/>
      <c r="I8" s="333"/>
      <c r="J8" s="333"/>
      <c r="K8" s="333"/>
      <c r="L8" s="329">
        <v>4</v>
      </c>
      <c r="M8" s="334"/>
      <c r="N8" s="334"/>
      <c r="O8" s="334"/>
      <c r="P8" s="334"/>
      <c r="Q8" s="331">
        <f t="shared" ref="Q8:Q9" si="4">L8/G8</f>
        <v>1</v>
      </c>
      <c r="R8" s="332">
        <v>200000</v>
      </c>
      <c r="S8" s="580"/>
    </row>
    <row r="9" spans="1:22" s="129" customFormat="1" ht="14.5" thickBot="1" x14ac:dyDescent="0.35">
      <c r="A9" s="593"/>
      <c r="B9" s="595"/>
      <c r="C9" s="598"/>
      <c r="D9" s="599"/>
      <c r="E9" s="419"/>
      <c r="F9" s="335" t="s">
        <v>115</v>
      </c>
      <c r="G9" s="336">
        <v>1</v>
      </c>
      <c r="H9" s="337"/>
      <c r="I9" s="337"/>
      <c r="J9" s="337"/>
      <c r="K9" s="337"/>
      <c r="L9" s="338">
        <v>0</v>
      </c>
      <c r="M9" s="339"/>
      <c r="N9" s="339"/>
      <c r="O9" s="339"/>
      <c r="P9" s="339"/>
      <c r="Q9" s="340">
        <f t="shared" si="4"/>
        <v>0</v>
      </c>
      <c r="R9" s="341">
        <v>200000</v>
      </c>
      <c r="S9" s="581"/>
    </row>
    <row r="10" spans="1:22" s="129" customFormat="1" ht="14.5" thickTop="1" x14ac:dyDescent="0.3">
      <c r="A10" s="582">
        <f>A5+1</f>
        <v>3</v>
      </c>
      <c r="B10" s="585">
        <v>90027474</v>
      </c>
      <c r="C10" s="588" t="s">
        <v>1722</v>
      </c>
      <c r="D10" s="588" t="s">
        <v>50</v>
      </c>
      <c r="E10" s="414"/>
      <c r="F10" s="304" t="s">
        <v>86</v>
      </c>
      <c r="G10" s="305">
        <f>SUM(H10:K10)</f>
        <v>865</v>
      </c>
      <c r="H10" s="305">
        <f>SUMIFS(Chitieu[Chỉ tiêu],Chitieu[[qui đổi ]],Admin_DTR!H$3,Chitieu[Admin Miền],Admin_DTR!$C10)</f>
        <v>0</v>
      </c>
      <c r="I10" s="305">
        <f>SUMIFS(Chitieu[Chỉ tiêu],Chitieu[[qui đổi ]],Admin_DTR!I$3,Chitieu[Admin Miền],Admin_DTR!$C10)</f>
        <v>865</v>
      </c>
      <c r="J10" s="305">
        <f>SUMIFS(Chitieu[Chỉ tiêu],Chitieu[[qui đổi ]],Admin_DTR!J$3,Chitieu[Admin Miền],Admin_DTR!$C10)</f>
        <v>0</v>
      </c>
      <c r="K10" s="305">
        <f>SUMIFS(Chitieu[Chỉ tiêu],Chitieu[[qui đổi ]],Admin_DTR!K$3,Chitieu[Admin Miền],Admin_DTR!$C10)</f>
        <v>0</v>
      </c>
      <c r="L10" s="436">
        <f>SUM(M10:P10)</f>
        <v>871.85199999999975</v>
      </c>
      <c r="M10" s="437">
        <f>SUMIFS(Chitieu[Thực hiện],Chitieu[[qui đổi ]],Admin_DTR!$M$3,Chitieu[Admin Miền],Admin_DTR!C10)</f>
        <v>0</v>
      </c>
      <c r="N10" s="437">
        <f>SUMIFS(Chitieu[Thực hiện],Chitieu[[qui đổi ]],Admin_DTR!$N$3,Chitieu[Admin Miền],Admin_DTR!C10)</f>
        <v>868.76399999999978</v>
      </c>
      <c r="O10" s="437">
        <f>SUMIFS(Chitieu[Thực hiện],Chitieu[[qui đổi ]],Admin_DTR!$O$3,Chitieu[Admin Miền],Admin_DTR!C10)</f>
        <v>3.0880000000000001</v>
      </c>
      <c r="P10" s="437">
        <f>SUMIFS(Chitieu[Thực hiện],Chitieu[[qui đổi ]],Admin_DTR!$P$3,Chitieu[Admin Miền],Admin_DTR!C10)</f>
        <v>0</v>
      </c>
      <c r="Q10" s="306">
        <f>L10/G10</f>
        <v>1.0079213872832367</v>
      </c>
      <c r="R10" s="307">
        <f>IF(AND(Q10&gt;70%,Q10&lt;=80%),1000000,IF(AND(Q10&gt;80%,Q10&lt;=90%),1500000,IF(Q10&gt;90%,2000000,0)))</f>
        <v>2000000</v>
      </c>
      <c r="S10" s="600">
        <f>SUM(R10:R14)</f>
        <v>2400000</v>
      </c>
    </row>
    <row r="11" spans="1:22" s="129" customFormat="1" x14ac:dyDescent="0.3">
      <c r="A11" s="583"/>
      <c r="B11" s="586"/>
      <c r="C11" s="518"/>
      <c r="D11" s="520"/>
      <c r="E11" s="415"/>
      <c r="F11" s="308" t="s">
        <v>112</v>
      </c>
      <c r="G11" s="309">
        <v>0</v>
      </c>
      <c r="H11" s="309">
        <f>SUMIFS('Chỉ tiêu'!$P:$P,'Chỉ tiêu'!$B:$B,Admin_DTR!$C10,'Chỉ tiêu'!$H:$H,Admin_DTR!H$3)</f>
        <v>0</v>
      </c>
      <c r="I11" s="309">
        <f>SUMIFS('Chỉ tiêu'!$P:$P,'Chỉ tiêu'!$B:$B,Admin_DTR!$C10,'Chỉ tiêu'!$H:$H,Admin_DTR!I$3)</f>
        <v>0</v>
      </c>
      <c r="J11" s="309">
        <f>SUMIFS('Chỉ tiêu'!$P:$P,'Chỉ tiêu'!$B:$B,Admin_DTR!$C10,'Chỉ tiêu'!$H:$H,Admin_DTR!J$3)</f>
        <v>0</v>
      </c>
      <c r="K11" s="309">
        <f>SUMIFS('Chỉ tiêu'!$P:$P,'Chỉ tiêu'!$B:$B,Admin_DTR!$C10,'Chỉ tiêu'!$H:$H,Admin_DTR!K$3)</f>
        <v>0</v>
      </c>
      <c r="L11" s="310">
        <v>0</v>
      </c>
      <c r="M11" s="311">
        <f>SUMIFS('Chỉ tiêu'!$N:$N,'Chỉ tiêu'!$B:$B,Admin_DTR!$C10,'Chỉ tiêu'!$H:$H,Admin_DTR!M$3)</f>
        <v>0</v>
      </c>
      <c r="N11" s="311">
        <f>SUMIFS('Chỉ tiêu'!$N:$N,'Chỉ tiêu'!$B:$B,Admin_DTR!$C10,'Chỉ tiêu'!$H:$H,Admin_DTR!N$3)</f>
        <v>0</v>
      </c>
      <c r="O11" s="311">
        <f>SUMIFS('Chỉ tiêu'!$N:$N,'Chỉ tiêu'!$B:$B,Admin_DTR!$C10,'Chỉ tiêu'!$H:$H,Admin_DTR!O$3)</f>
        <v>0</v>
      </c>
      <c r="P11" s="311">
        <f>SUMIFS('Chỉ tiêu'!$N:$N,'Chỉ tiêu'!$B:$B,Admin_DTR!$C10,'Chỉ tiêu'!$H:$H,Admin_DTR!P$3)</f>
        <v>0</v>
      </c>
      <c r="Q11" s="312">
        <f>IFERROR(L11/G101,0)</f>
        <v>0</v>
      </c>
      <c r="R11" s="313">
        <f>Q11*'CS Admin'!$C$21</f>
        <v>0</v>
      </c>
      <c r="S11" s="601"/>
    </row>
    <row r="12" spans="1:22" s="129" customFormat="1" x14ac:dyDescent="0.3">
      <c r="A12" s="583"/>
      <c r="B12" s="586"/>
      <c r="C12" s="518"/>
      <c r="D12" s="520"/>
      <c r="E12" s="415"/>
      <c r="F12" s="308" t="s">
        <v>113</v>
      </c>
      <c r="G12" s="309">
        <v>0</v>
      </c>
      <c r="H12" s="309">
        <f>H11</f>
        <v>0</v>
      </c>
      <c r="I12" s="309">
        <f t="shared" ref="I12:K12" si="5">I11</f>
        <v>0</v>
      </c>
      <c r="J12" s="309">
        <f t="shared" si="5"/>
        <v>0</v>
      </c>
      <c r="K12" s="309">
        <f t="shared" si="5"/>
        <v>0</v>
      </c>
      <c r="L12" s="310">
        <v>0</v>
      </c>
      <c r="M12" s="311">
        <f>SUMIFS('Giá mua'!$J:$J,'Giá mua'!$E:$E,Admin_DTR!M$3,'Giá mua'!$A:$A,Admin_DTR!$C10)</f>
        <v>0</v>
      </c>
      <c r="N12" s="311">
        <f>SUMIFS('Giá mua'!$J:$J,'Giá mua'!$E:$E,Admin_DTR!N$3,'Giá mua'!$A:$A,Admin_DTR!$C10)</f>
        <v>0</v>
      </c>
      <c r="O12" s="311">
        <f>SUMIFS('Giá mua'!$J:$J,'Giá mua'!$E:$E,Admin_DTR!O$3,'Giá mua'!$A:$A,Admin_DTR!$C10)</f>
        <v>0</v>
      </c>
      <c r="P12" s="311">
        <f>SUMIFS('Giá mua'!$J:$J,'Giá mua'!$E:$E,Admin_DTR!P$3,'Giá mua'!$A:$A,Admin_DTR!$C10)</f>
        <v>0</v>
      </c>
      <c r="Q12" s="312">
        <f>IFERROR((L12/G12),0)</f>
        <v>0</v>
      </c>
      <c r="R12" s="313">
        <f>Q12*'CS Admin'!$C$23</f>
        <v>0</v>
      </c>
      <c r="S12" s="601"/>
    </row>
    <row r="13" spans="1:22" s="129" customFormat="1" x14ac:dyDescent="0.3">
      <c r="A13" s="583"/>
      <c r="B13" s="586"/>
      <c r="C13" s="518"/>
      <c r="D13" s="520"/>
      <c r="E13" s="415"/>
      <c r="F13" s="308" t="s">
        <v>114</v>
      </c>
      <c r="G13" s="309">
        <v>4</v>
      </c>
      <c r="H13" s="314"/>
      <c r="I13" s="314"/>
      <c r="J13" s="314"/>
      <c r="K13" s="314"/>
      <c r="L13" s="310">
        <v>4</v>
      </c>
      <c r="M13" s="315"/>
      <c r="N13" s="315"/>
      <c r="O13" s="315"/>
      <c r="P13" s="315"/>
      <c r="Q13" s="312">
        <f t="shared" ref="Q13:Q14" si="6">L13/G13</f>
        <v>1</v>
      </c>
      <c r="R13" s="313">
        <v>200000</v>
      </c>
      <c r="S13" s="601"/>
    </row>
    <row r="14" spans="1:22" s="129" customFormat="1" ht="14.5" thickBot="1" x14ac:dyDescent="0.35">
      <c r="A14" s="584"/>
      <c r="B14" s="587"/>
      <c r="C14" s="589"/>
      <c r="D14" s="590"/>
      <c r="E14" s="416"/>
      <c r="F14" s="316" t="s">
        <v>115</v>
      </c>
      <c r="G14" s="317">
        <v>1</v>
      </c>
      <c r="H14" s="318"/>
      <c r="I14" s="318"/>
      <c r="J14" s="318"/>
      <c r="K14" s="318"/>
      <c r="L14" s="319">
        <v>0</v>
      </c>
      <c r="M14" s="320"/>
      <c r="N14" s="320"/>
      <c r="O14" s="320"/>
      <c r="P14" s="320"/>
      <c r="Q14" s="321">
        <f t="shared" si="6"/>
        <v>0</v>
      </c>
      <c r="R14" s="322">
        <v>200000</v>
      </c>
      <c r="S14" s="602"/>
    </row>
    <row r="15" spans="1:22" s="129" customFormat="1" ht="14.15" customHeight="1" thickTop="1" x14ac:dyDescent="0.3">
      <c r="A15" s="591">
        <f>A10+1</f>
        <v>4</v>
      </c>
      <c r="B15" s="603">
        <v>90027474</v>
      </c>
      <c r="C15" s="596" t="s">
        <v>116</v>
      </c>
      <c r="D15" s="596" t="s">
        <v>50</v>
      </c>
      <c r="E15" s="417"/>
      <c r="F15" s="323" t="s">
        <v>86</v>
      </c>
      <c r="G15" s="324">
        <f>SUM(H15:K15)</f>
        <v>3060</v>
      </c>
      <c r="H15" s="324">
        <f>SUMIFS(Chitieu[Chỉ tiêu],Chitieu[[qui đổi ]],Admin_DTR!H$3,Chitieu[Admin Miền],Admin_DTR!$C15)</f>
        <v>2100</v>
      </c>
      <c r="I15" s="324">
        <f>SUMIFS(Chitieu[Chỉ tiêu],Chitieu[[qui đổi ]],Admin_DTR!I$3,Chitieu[Admin Miền],Admin_DTR!$C15)</f>
        <v>510</v>
      </c>
      <c r="J15" s="324">
        <f>SUMIFS(Chitieu[Chỉ tiêu],Chitieu[[qui đổi ]],Admin_DTR!J$3,Chitieu[Admin Miền],Admin_DTR!$C15)</f>
        <v>450</v>
      </c>
      <c r="K15" s="324">
        <f>SUMIFS(Chitieu[Chỉ tiêu],Chitieu[[qui đổi ]],Admin_DTR!K$3,Chitieu[Admin Miền],Admin_DTR!$C15)</f>
        <v>0</v>
      </c>
      <c r="L15" s="434">
        <f>SUM(M15:P15)</f>
        <v>3132.7889999999998</v>
      </c>
      <c r="M15" s="435">
        <f>SUMIFS(Chitieu[Thực hiện],Chitieu[[qui đổi ]],Admin_DTR!$M$3,Chitieu[Admin Miền],Admin_DTR!C15)</f>
        <v>2362.04</v>
      </c>
      <c r="N15" s="435">
        <f>SUMIFS(Chitieu[Thực hiện],Chitieu[[qui đổi ]],Admin_DTR!$N$3,Chitieu[Admin Miền],Admin_DTR!C15)</f>
        <v>543.51800000000014</v>
      </c>
      <c r="O15" s="435">
        <f>SUMIFS(Chitieu[Thực hiện],Chitieu[[qui đổi ]],Admin_DTR!$O$3,Chitieu[Admin Miền],Admin_DTR!C15)</f>
        <v>227.23099999999999</v>
      </c>
      <c r="P15" s="435">
        <f>SUMIFS(Chitieu[Thực hiện],Chitieu[[qui đổi ]],Admin_DTR!$P$3,Chitieu[Admin Miền],Admin_DTR!C15)</f>
        <v>0</v>
      </c>
      <c r="Q15" s="325">
        <f>L15/G15</f>
        <v>1.0237872549019607</v>
      </c>
      <c r="R15" s="326">
        <f>IF(AND(Q15&gt;70%,Q15&lt;=80%),1000000,IF(AND(Q15&gt;80%,Q15&lt;=90%),1500000,IF(Q15&gt;90%,2000000,0)))</f>
        <v>2000000</v>
      </c>
      <c r="S15" s="579">
        <f>SUM(R15:R19)</f>
        <v>3000000</v>
      </c>
    </row>
    <row r="16" spans="1:22" s="129" customFormat="1" x14ac:dyDescent="0.3">
      <c r="A16" s="592"/>
      <c r="B16" s="553"/>
      <c r="C16" s="597"/>
      <c r="D16" s="500"/>
      <c r="E16" s="418"/>
      <c r="F16" s="327" t="s">
        <v>112</v>
      </c>
      <c r="G16" s="328">
        <v>5</v>
      </c>
      <c r="H16" s="328">
        <f>SUMIFS('Chỉ tiêu'!$P:$P,'Chỉ tiêu'!$B:$B,Admin_DTR!$C15,'Chỉ tiêu'!$H:$H,Admin_DTR!H$3)</f>
        <v>0</v>
      </c>
      <c r="I16" s="328">
        <f>SUMIFS('Chỉ tiêu'!$P:$P,'Chỉ tiêu'!$B:$B,Admin_DTR!$C15,'Chỉ tiêu'!$H:$H,Admin_DTR!I$3)</f>
        <v>0</v>
      </c>
      <c r="J16" s="328">
        <f>SUMIFS('Chỉ tiêu'!$P:$P,'Chỉ tiêu'!$B:$B,Admin_DTR!$C15,'Chỉ tiêu'!$H:$H,Admin_DTR!J$3)</f>
        <v>0</v>
      </c>
      <c r="K16" s="328">
        <f>SUMIFS('Chỉ tiêu'!$P:$P,'Chỉ tiêu'!$B:$B,Admin_DTR!$C15,'Chỉ tiêu'!$H:$H,Admin_DTR!K$3)</f>
        <v>0</v>
      </c>
      <c r="L16" s="329">
        <v>5</v>
      </c>
      <c r="M16" s="330">
        <f>SUMIFS('Chỉ tiêu'!$N:$N,'Chỉ tiêu'!$B:$B,Admin_DTR!$C15,'Chỉ tiêu'!$H:$H,Admin_DTR!M$3)</f>
        <v>0</v>
      </c>
      <c r="N16" s="330">
        <f>SUMIFS('Chỉ tiêu'!$N:$N,'Chỉ tiêu'!$B:$B,Admin_DTR!$C15,'Chỉ tiêu'!$H:$H,Admin_DTR!N$3)</f>
        <v>0</v>
      </c>
      <c r="O16" s="330">
        <f>SUMIFS('Chỉ tiêu'!$N:$N,'Chỉ tiêu'!$B:$B,Admin_DTR!$C15,'Chỉ tiêu'!$H:$H,Admin_DTR!O$3)</f>
        <v>0</v>
      </c>
      <c r="P16" s="330">
        <f>SUMIFS('Chỉ tiêu'!$N:$N,'Chỉ tiêu'!$B:$B,Admin_DTR!$C15,'Chỉ tiêu'!$H:$H,Admin_DTR!P$3)</f>
        <v>0</v>
      </c>
      <c r="Q16" s="331">
        <f>L16/G16</f>
        <v>1</v>
      </c>
      <c r="R16" s="332">
        <f>Q16*'CS Admin'!$C$21</f>
        <v>400000</v>
      </c>
      <c r="S16" s="580"/>
    </row>
    <row r="17" spans="1:19" s="129" customFormat="1" x14ac:dyDescent="0.3">
      <c r="A17" s="592"/>
      <c r="B17" s="553"/>
      <c r="C17" s="597"/>
      <c r="D17" s="500"/>
      <c r="E17" s="418"/>
      <c r="F17" s="327" t="s">
        <v>113</v>
      </c>
      <c r="G17" s="328">
        <f>G16</f>
        <v>5</v>
      </c>
      <c r="H17" s="328">
        <f>H16</f>
        <v>0</v>
      </c>
      <c r="I17" s="328">
        <f t="shared" ref="I17:K17" si="7">I16</f>
        <v>0</v>
      </c>
      <c r="J17" s="328">
        <f t="shared" si="7"/>
        <v>0</v>
      </c>
      <c r="K17" s="328">
        <f t="shared" si="7"/>
        <v>0</v>
      </c>
      <c r="L17" s="329">
        <v>5</v>
      </c>
      <c r="M17" s="330">
        <f>SUMIFS('Giá mua'!$J:$J,'Giá mua'!$E:$E,Admin_DTR!M$3,'Giá mua'!$A:$A,Admin_DTR!$C15)</f>
        <v>0</v>
      </c>
      <c r="N17" s="330">
        <f>SUMIFS('Giá mua'!$J:$J,'Giá mua'!$E:$E,Admin_DTR!N$3,'Giá mua'!$A:$A,Admin_DTR!$C15)</f>
        <v>0</v>
      </c>
      <c r="O17" s="330">
        <f>SUMIFS('Giá mua'!$J:$J,'Giá mua'!$E:$E,Admin_DTR!O$3,'Giá mua'!$A:$A,Admin_DTR!$C15)</f>
        <v>0</v>
      </c>
      <c r="P17" s="330">
        <f>SUMIFS('Giá mua'!$J:$J,'Giá mua'!$E:$E,Admin_DTR!P$3,'Giá mua'!$A:$A,Admin_DTR!$C15)</f>
        <v>0</v>
      </c>
      <c r="Q17" s="331">
        <f>IFERROR((L17/G17),0)</f>
        <v>1</v>
      </c>
      <c r="R17" s="332">
        <f>Q17*'CS Admin'!$C$23</f>
        <v>200000</v>
      </c>
      <c r="S17" s="580"/>
    </row>
    <row r="18" spans="1:19" s="129" customFormat="1" x14ac:dyDescent="0.3">
      <c r="A18" s="592"/>
      <c r="B18" s="553"/>
      <c r="C18" s="597"/>
      <c r="D18" s="500"/>
      <c r="E18" s="418"/>
      <c r="F18" s="327" t="s">
        <v>114</v>
      </c>
      <c r="G18" s="328">
        <v>4</v>
      </c>
      <c r="H18" s="333"/>
      <c r="I18" s="333"/>
      <c r="J18" s="333"/>
      <c r="K18" s="333"/>
      <c r="L18" s="329">
        <v>4</v>
      </c>
      <c r="M18" s="334"/>
      <c r="N18" s="334"/>
      <c r="O18" s="334"/>
      <c r="P18" s="334"/>
      <c r="Q18" s="331">
        <f t="shared" ref="Q18:Q19" si="8">L18/G18</f>
        <v>1</v>
      </c>
      <c r="R18" s="332">
        <v>200000</v>
      </c>
      <c r="S18" s="580"/>
    </row>
    <row r="19" spans="1:19" s="129" customFormat="1" ht="14.5" thickBot="1" x14ac:dyDescent="0.35">
      <c r="A19" s="593"/>
      <c r="B19" s="595"/>
      <c r="C19" s="598"/>
      <c r="D19" s="599"/>
      <c r="E19" s="419"/>
      <c r="F19" s="335" t="s">
        <v>115</v>
      </c>
      <c r="G19" s="336">
        <v>1</v>
      </c>
      <c r="H19" s="337"/>
      <c r="I19" s="337"/>
      <c r="J19" s="337"/>
      <c r="K19" s="337"/>
      <c r="L19" s="338">
        <v>0</v>
      </c>
      <c r="M19" s="339"/>
      <c r="N19" s="339"/>
      <c r="O19" s="339"/>
      <c r="P19" s="339"/>
      <c r="Q19" s="340">
        <f t="shared" si="8"/>
        <v>0</v>
      </c>
      <c r="R19" s="341">
        <v>200000</v>
      </c>
      <c r="S19" s="581"/>
    </row>
    <row r="20" spans="1:19" s="129" customFormat="1" ht="14.5" thickTop="1" x14ac:dyDescent="0.3">
      <c r="A20" s="582">
        <f>A15+1</f>
        <v>5</v>
      </c>
      <c r="B20" s="585">
        <v>90026248</v>
      </c>
      <c r="C20" s="588" t="s">
        <v>117</v>
      </c>
      <c r="D20" s="588" t="s">
        <v>50</v>
      </c>
      <c r="E20" s="414"/>
      <c r="F20" s="304" t="s">
        <v>86</v>
      </c>
      <c r="G20" s="305">
        <f>SUM(H20:K20)</f>
        <v>80</v>
      </c>
      <c r="H20" s="305">
        <f>SUMIFS(Chitieu[Chỉ tiêu],Chitieu[[qui đổi ]],Admin_DTR!H$3,Chitieu[Admin Miền],Admin_DTR!$C20)</f>
        <v>0</v>
      </c>
      <c r="I20" s="305">
        <f>SUMIFS(Chitieu[Chỉ tiêu],Chitieu[[qui đổi ]],Admin_DTR!I$3,Chitieu[Admin Miền],Admin_DTR!$C20)</f>
        <v>50</v>
      </c>
      <c r="J20" s="305">
        <f>SUMIFS(Chitieu[Chỉ tiêu],Chitieu[[qui đổi ]],Admin_DTR!J$3,Chitieu[Admin Miền],Admin_DTR!$C20)</f>
        <v>30</v>
      </c>
      <c r="K20" s="305">
        <f>SUMIFS(Chitieu[Chỉ tiêu],Chitieu[[qui đổi ]],Admin_DTR!K$3,Chitieu[Admin Miền],Admin_DTR!$C20)</f>
        <v>0</v>
      </c>
      <c r="L20" s="436">
        <f>SUM(M20:P20)</f>
        <v>58.180800000000033</v>
      </c>
      <c r="M20" s="437">
        <f>SUMIFS(Chitieu[Thực hiện],Chitieu[[qui đổi ]],Admin_DTR!$M$3,Chitieu[Admin Miền],Admin_DTR!C20)</f>
        <v>0</v>
      </c>
      <c r="N20" s="437">
        <f>SUMIFS(Chitieu[Thực hiện],Chitieu[[qui đổi ]],Admin_DTR!$N$3,Chitieu[Admin Miền],Admin_DTR!C20)</f>
        <v>48.52080000000003</v>
      </c>
      <c r="O20" s="437">
        <f>SUMIFS(Chitieu[Thực hiện],Chitieu[[qui đổi ]],Admin_DTR!$O$3,Chitieu[Admin Miền],Admin_DTR!C20)</f>
        <v>9.66</v>
      </c>
      <c r="P20" s="437">
        <f>SUMIFS(Chitieu[Thực hiện],Chitieu[[qui đổi ]],Admin_DTR!$P$3,Chitieu[Admin Miền],Admin_DTR!C20)</f>
        <v>0</v>
      </c>
      <c r="Q20" s="306">
        <f>L20/G20</f>
        <v>0.72726000000000046</v>
      </c>
      <c r="R20" s="307">
        <f>IF(AND(Q20&gt;70%,Q20&lt;=80%),1000000,IF(AND(Q20&gt;80%,Q20&lt;=90%),1500000,IF(Q20&gt;90%,2000000,0)))</f>
        <v>1000000</v>
      </c>
      <c r="S20" s="600">
        <f>SUM(R20:R24)</f>
        <v>1800000</v>
      </c>
    </row>
    <row r="21" spans="1:19" s="129" customFormat="1" x14ac:dyDescent="0.3">
      <c r="A21" s="583"/>
      <c r="B21" s="586"/>
      <c r="C21" s="518"/>
      <c r="D21" s="520"/>
      <c r="E21" s="415"/>
      <c r="F21" s="308" t="s">
        <v>112</v>
      </c>
      <c r="G21" s="309">
        <v>2</v>
      </c>
      <c r="H21" s="309">
        <f>SUMIFS('Chỉ tiêu'!$P:$P,'Chỉ tiêu'!$B:$B,Admin_DTR!$C20,'Chỉ tiêu'!$H:$H,Admin_DTR!H$3)</f>
        <v>0</v>
      </c>
      <c r="I21" s="309">
        <f>SUMIFS('Chỉ tiêu'!$P:$P,'Chỉ tiêu'!$B:$B,Admin_DTR!$C20,'Chỉ tiêu'!$H:$H,Admin_DTR!I$3)</f>
        <v>0</v>
      </c>
      <c r="J21" s="309">
        <f>SUMIFS('Chỉ tiêu'!$P:$P,'Chỉ tiêu'!$B:$B,Admin_DTR!$C20,'Chỉ tiêu'!$H:$H,Admin_DTR!J$3)</f>
        <v>0</v>
      </c>
      <c r="K21" s="309">
        <f>SUMIFS('Chỉ tiêu'!$P:$P,'Chỉ tiêu'!$B:$B,Admin_DTR!$C20,'Chỉ tiêu'!$H:$H,Admin_DTR!K$3)</f>
        <v>0</v>
      </c>
      <c r="L21" s="310">
        <v>2</v>
      </c>
      <c r="M21" s="311">
        <f>SUMIFS('Chỉ tiêu'!$N:$N,'Chỉ tiêu'!$B:$B,Admin_DTR!$C20,'Chỉ tiêu'!$H:$H,Admin_DTR!M$3)</f>
        <v>0</v>
      </c>
      <c r="N21" s="311">
        <f>SUMIFS('Chỉ tiêu'!$N:$N,'Chỉ tiêu'!$B:$B,Admin_DTR!$C20,'Chỉ tiêu'!$H:$H,Admin_DTR!N$3)</f>
        <v>0</v>
      </c>
      <c r="O21" s="311">
        <f>SUMIFS('Chỉ tiêu'!$N:$N,'Chỉ tiêu'!$B:$B,Admin_DTR!$C20,'Chỉ tiêu'!$H:$H,Admin_DTR!O$3)</f>
        <v>0</v>
      </c>
      <c r="P21" s="311">
        <f>SUMIFS('Chỉ tiêu'!$N:$N,'Chỉ tiêu'!$B:$B,Admin_DTR!$C20,'Chỉ tiêu'!$H:$H,Admin_DTR!P$3)</f>
        <v>0</v>
      </c>
      <c r="Q21" s="312">
        <f>L21/G21</f>
        <v>1</v>
      </c>
      <c r="R21" s="313">
        <f>Q21*'CS Admin'!$C$21</f>
        <v>400000</v>
      </c>
      <c r="S21" s="601"/>
    </row>
    <row r="22" spans="1:19" s="129" customFormat="1" x14ac:dyDescent="0.3">
      <c r="A22" s="583"/>
      <c r="B22" s="586"/>
      <c r="C22" s="518"/>
      <c r="D22" s="520"/>
      <c r="E22" s="415"/>
      <c r="F22" s="308" t="s">
        <v>113</v>
      </c>
      <c r="G22" s="309">
        <f>SUM(H22:K22)</f>
        <v>0</v>
      </c>
      <c r="H22" s="309">
        <f>H21</f>
        <v>0</v>
      </c>
      <c r="I22" s="309">
        <f t="shared" ref="I22:K22" si="9">I21</f>
        <v>0</v>
      </c>
      <c r="J22" s="309">
        <f t="shared" si="9"/>
        <v>0</v>
      </c>
      <c r="K22" s="309">
        <f t="shared" si="9"/>
        <v>0</v>
      </c>
      <c r="L22" s="310">
        <v>0</v>
      </c>
      <c r="M22" s="311">
        <f>SUMIFS('Giá mua'!$J:$J,'Giá mua'!$E:$E,Admin_DTR!M$3,'Giá mua'!$A:$A,Admin_DTR!$C20)</f>
        <v>0</v>
      </c>
      <c r="N22" s="311">
        <f>SUMIFS('Giá mua'!$J:$J,'Giá mua'!$E:$E,Admin_DTR!N$3,'Giá mua'!$A:$A,Admin_DTR!$C20)</f>
        <v>0</v>
      </c>
      <c r="O22" s="311">
        <f>SUMIFS('Giá mua'!$J:$J,'Giá mua'!$E:$E,Admin_DTR!O$3,'Giá mua'!$A:$A,Admin_DTR!$C20)</f>
        <v>0</v>
      </c>
      <c r="P22" s="311">
        <f>SUMIFS('Giá mua'!$J:$J,'Giá mua'!$E:$E,Admin_DTR!P$3,'Giá mua'!$A:$A,Admin_DTR!$C20)</f>
        <v>0</v>
      </c>
      <c r="Q22" s="312">
        <f>IFERROR((L22/G22),0)</f>
        <v>0</v>
      </c>
      <c r="R22" s="313">
        <f>Q22*'CS Admin'!$C$23</f>
        <v>0</v>
      </c>
      <c r="S22" s="601"/>
    </row>
    <row r="23" spans="1:19" s="129" customFormat="1" x14ac:dyDescent="0.3">
      <c r="A23" s="583"/>
      <c r="B23" s="586"/>
      <c r="C23" s="518"/>
      <c r="D23" s="520"/>
      <c r="E23" s="415"/>
      <c r="F23" s="308" t="s">
        <v>114</v>
      </c>
      <c r="G23" s="309">
        <v>4</v>
      </c>
      <c r="H23" s="314"/>
      <c r="I23" s="314"/>
      <c r="J23" s="314"/>
      <c r="K23" s="314"/>
      <c r="L23" s="310">
        <v>4</v>
      </c>
      <c r="M23" s="315"/>
      <c r="N23" s="315"/>
      <c r="O23" s="315"/>
      <c r="P23" s="315"/>
      <c r="Q23" s="312">
        <f>L23/G23</f>
        <v>1</v>
      </c>
      <c r="R23" s="313">
        <v>200000</v>
      </c>
      <c r="S23" s="601"/>
    </row>
    <row r="24" spans="1:19" s="129" customFormat="1" ht="14.5" thickBot="1" x14ac:dyDescent="0.35">
      <c r="A24" s="584"/>
      <c r="B24" s="587"/>
      <c r="C24" s="589"/>
      <c r="D24" s="590"/>
      <c r="E24" s="416"/>
      <c r="F24" s="316" t="s">
        <v>115</v>
      </c>
      <c r="G24" s="317">
        <v>1</v>
      </c>
      <c r="H24" s="318"/>
      <c r="I24" s="318"/>
      <c r="J24" s="318"/>
      <c r="K24" s="318"/>
      <c r="L24" s="319">
        <v>0</v>
      </c>
      <c r="M24" s="320"/>
      <c r="N24" s="320"/>
      <c r="O24" s="320"/>
      <c r="P24" s="320"/>
      <c r="Q24" s="321">
        <f t="shared" ref="Q24:Q50" si="10">IF(L24=0,0,L24/G24)</f>
        <v>0</v>
      </c>
      <c r="R24" s="322">
        <v>200000</v>
      </c>
      <c r="S24" s="602"/>
    </row>
    <row r="25" spans="1:19" s="129" customFormat="1" ht="14.5" thickTop="1" x14ac:dyDescent="0.3">
      <c r="A25" s="591">
        <f>A20+1</f>
        <v>6</v>
      </c>
      <c r="B25" s="603"/>
      <c r="C25" s="596" t="s">
        <v>118</v>
      </c>
      <c r="D25" s="596" t="s">
        <v>119</v>
      </c>
      <c r="E25" s="417"/>
      <c r="F25" s="323" t="s">
        <v>86</v>
      </c>
      <c r="G25" s="324">
        <f>SUM(H25:K25)</f>
        <v>700</v>
      </c>
      <c r="H25" s="324">
        <f>SUMIFS(Chitieu[Chỉ tiêu],Chitieu[[qui đổi ]],Admin_DTR!H$3,Chitieu[Admin Miền],Admin_DTR!$C25)</f>
        <v>700</v>
      </c>
      <c r="I25" s="324">
        <f>SUMIFS(Chitieu[Chỉ tiêu],Chitieu[[qui đổi ]],Admin_DTR!I$3,Chitieu[Admin Miền],Admin_DTR!$C25)</f>
        <v>0</v>
      </c>
      <c r="J25" s="324">
        <f>SUMIFS(Chitieu[Chỉ tiêu],Chitieu[[qui đổi ]],Admin_DTR!J$3,Chitieu[Admin Miền],Admin_DTR!$C25)</f>
        <v>0</v>
      </c>
      <c r="K25" s="324">
        <f>SUMIFS(Chitieu[Chỉ tiêu],Chitieu[[qui đổi ]],Admin_DTR!K$3,Chitieu[Admin Miền],Admin_DTR!$C25)</f>
        <v>0</v>
      </c>
      <c r="L25" s="434">
        <f>SUM(M25:P25)</f>
        <v>88.123999999999995</v>
      </c>
      <c r="M25" s="435">
        <f>SUMIFS(Chitieu[Thực hiện],Chitieu[[qui đổi ]],Admin_DTR!$M$3,Chitieu[Admin Miền],Admin_DTR!C25)</f>
        <v>88.123999999999995</v>
      </c>
      <c r="N25" s="435">
        <f>SUMIFS(Chitieu[Thực hiện],Chitieu[[qui đổi ]],Admin_DTR!$N$3,Chitieu[Admin Miền],Admin_DTR!C25)</f>
        <v>0</v>
      </c>
      <c r="O25" s="435">
        <f>SUMIFS(Chitieu[Thực hiện],Chitieu[[qui đổi ]],Admin_DTR!$O$3,Chitieu[Admin Miền],Admin_DTR!C25)</f>
        <v>0</v>
      </c>
      <c r="P25" s="435">
        <f>SUMIFS(Chitieu[Thực hiện],Chitieu[[qui đổi ]],Admin_DTR!$P$3,Chitieu[Admin Miền],Admin_DTR!C25)</f>
        <v>0</v>
      </c>
      <c r="Q25" s="325">
        <f>L25/G25</f>
        <v>0.12589142857142857</v>
      </c>
      <c r="R25" s="326"/>
      <c r="S25" s="579">
        <f>SUM(R25:R29)</f>
        <v>0</v>
      </c>
    </row>
    <row r="26" spans="1:19" s="129" customFormat="1" x14ac:dyDescent="0.3">
      <c r="A26" s="592"/>
      <c r="B26" s="553"/>
      <c r="C26" s="597"/>
      <c r="D26" s="500"/>
      <c r="E26" s="418"/>
      <c r="F26" s="327" t="s">
        <v>112</v>
      </c>
      <c r="G26" s="328">
        <f>SUM(H26:K26)</f>
        <v>0</v>
      </c>
      <c r="H26" s="328">
        <f>SUMIFS('Chỉ tiêu'!$P:$P,'Chỉ tiêu'!$B:$B,Admin_DTR!$C25,'Chỉ tiêu'!$H:$H,Admin_DTR!H$3)</f>
        <v>0</v>
      </c>
      <c r="I26" s="328">
        <f>SUMIFS('Chỉ tiêu'!$P:$P,'Chỉ tiêu'!$B:$B,Admin_DTR!$C25,'Chỉ tiêu'!$H:$H,Admin_DTR!I$3)</f>
        <v>0</v>
      </c>
      <c r="J26" s="328">
        <f>SUMIFS('Chỉ tiêu'!$P:$P,'Chỉ tiêu'!$B:$B,Admin_DTR!$C25,'Chỉ tiêu'!$H:$H,Admin_DTR!J$3)</f>
        <v>0</v>
      </c>
      <c r="K26" s="328">
        <f>SUMIFS('Chỉ tiêu'!$P:$P,'Chỉ tiêu'!$B:$B,Admin_DTR!$C25,'Chỉ tiêu'!$H:$H,Admin_DTR!K$3)</f>
        <v>0</v>
      </c>
      <c r="L26" s="329">
        <f>SUM(M26:P26)</f>
        <v>0</v>
      </c>
      <c r="M26" s="330">
        <f>SUMIFS('Chỉ tiêu'!$N:$N,'Chỉ tiêu'!$B:$B,Admin_DTR!$C25,'Chỉ tiêu'!$H:$H,Admin_DTR!M$3)</f>
        <v>0</v>
      </c>
      <c r="N26" s="330">
        <f>SUMIFS('Chỉ tiêu'!$N:$N,'Chỉ tiêu'!$B:$B,Admin_DTR!$C25,'Chỉ tiêu'!$H:$H,Admin_DTR!N$3)</f>
        <v>0</v>
      </c>
      <c r="O26" s="330">
        <f>SUMIFS('Chỉ tiêu'!$N:$N,'Chỉ tiêu'!$B:$B,Admin_DTR!$C25,'Chỉ tiêu'!$H:$H,Admin_DTR!O$3)</f>
        <v>0</v>
      </c>
      <c r="P26" s="330">
        <f>SUMIFS('Chỉ tiêu'!$N:$N,'Chỉ tiêu'!$B:$B,Admin_DTR!$C25,'Chỉ tiêu'!$H:$H,Admin_DTR!P$3)</f>
        <v>0</v>
      </c>
      <c r="Q26" s="331" t="e">
        <f>L26/G26</f>
        <v>#DIV/0!</v>
      </c>
      <c r="R26" s="332"/>
      <c r="S26" s="580"/>
    </row>
    <row r="27" spans="1:19" s="129" customFormat="1" x14ac:dyDescent="0.3">
      <c r="A27" s="592"/>
      <c r="B27" s="553"/>
      <c r="C27" s="597"/>
      <c r="D27" s="500"/>
      <c r="E27" s="418"/>
      <c r="F27" s="327" t="s">
        <v>113</v>
      </c>
      <c r="G27" s="328">
        <v>12</v>
      </c>
      <c r="H27" s="328">
        <f>H26</f>
        <v>0</v>
      </c>
      <c r="I27" s="328">
        <f t="shared" ref="I27:K27" si="11">I26</f>
        <v>0</v>
      </c>
      <c r="J27" s="328">
        <f t="shared" si="11"/>
        <v>0</v>
      </c>
      <c r="K27" s="328">
        <f t="shared" si="11"/>
        <v>0</v>
      </c>
      <c r="L27" s="329"/>
      <c r="M27" s="330">
        <f>SUMIFS('Giá mua'!$J:$J,'Giá mua'!$E:$E,Admin_DTR!M$3,'Giá mua'!$A:$A,Admin_DTR!$C25)</f>
        <v>0</v>
      </c>
      <c r="N27" s="330">
        <f>SUMIFS('Giá mua'!$J:$J,'Giá mua'!$E:$E,Admin_DTR!N$3,'Giá mua'!$A:$A,Admin_DTR!$C25)</f>
        <v>0</v>
      </c>
      <c r="O27" s="330">
        <f>SUMIFS('Giá mua'!$J:$J,'Giá mua'!$E:$E,Admin_DTR!O$3,'Giá mua'!$A:$A,Admin_DTR!$C25)</f>
        <v>0</v>
      </c>
      <c r="P27" s="330">
        <f>SUMIFS('Giá mua'!$J:$J,'Giá mua'!$E:$E,Admin_DTR!P$3,'Giá mua'!$A:$A,Admin_DTR!$C25)</f>
        <v>0</v>
      </c>
      <c r="Q27" s="331">
        <f>IFERROR((L27/G27),0)</f>
        <v>0</v>
      </c>
      <c r="R27" s="332"/>
      <c r="S27" s="580"/>
    </row>
    <row r="28" spans="1:19" s="129" customFormat="1" x14ac:dyDescent="0.3">
      <c r="A28" s="592"/>
      <c r="B28" s="553"/>
      <c r="C28" s="597"/>
      <c r="D28" s="500"/>
      <c r="E28" s="418"/>
      <c r="F28" s="327" t="s">
        <v>114</v>
      </c>
      <c r="G28" s="328">
        <v>4</v>
      </c>
      <c r="H28" s="333"/>
      <c r="I28" s="333"/>
      <c r="J28" s="333"/>
      <c r="K28" s="333"/>
      <c r="L28" s="329"/>
      <c r="M28" s="334"/>
      <c r="N28" s="334"/>
      <c r="O28" s="334"/>
      <c r="P28" s="334"/>
      <c r="Q28" s="331">
        <f t="shared" ref="Q28:Q29" si="12">L28/G28</f>
        <v>0</v>
      </c>
      <c r="R28" s="332"/>
      <c r="S28" s="580"/>
    </row>
    <row r="29" spans="1:19" s="129" customFormat="1" ht="14.5" thickBot="1" x14ac:dyDescent="0.35">
      <c r="A29" s="593"/>
      <c r="B29" s="595"/>
      <c r="C29" s="598"/>
      <c r="D29" s="599"/>
      <c r="E29" s="419"/>
      <c r="F29" s="335" t="s">
        <v>115</v>
      </c>
      <c r="G29" s="336">
        <v>1</v>
      </c>
      <c r="H29" s="337"/>
      <c r="I29" s="337"/>
      <c r="J29" s="337"/>
      <c r="K29" s="337"/>
      <c r="L29" s="338">
        <v>0</v>
      </c>
      <c r="M29" s="339"/>
      <c r="N29" s="339"/>
      <c r="O29" s="339"/>
      <c r="P29" s="339"/>
      <c r="Q29" s="340">
        <f t="shared" si="12"/>
        <v>0</v>
      </c>
      <c r="R29" s="341"/>
      <c r="S29" s="581"/>
    </row>
    <row r="30" spans="1:19" s="129" customFormat="1" ht="14.5" hidden="1" thickTop="1" x14ac:dyDescent="0.3">
      <c r="A30" s="604">
        <v>7</v>
      </c>
      <c r="B30" s="607">
        <v>90024168</v>
      </c>
      <c r="C30" s="610"/>
      <c r="D30" s="613"/>
      <c r="E30" s="423"/>
      <c r="F30" s="109" t="s">
        <v>86</v>
      </c>
      <c r="G30" s="51" t="e">
        <f>SUM(H30:K30)</f>
        <v>#REF!</v>
      </c>
      <c r="H30" s="52" t="e">
        <f>SUMIFS('Chỉ tiêu'!$I:$I,'Chỉ tiêu'!$H:$H,Admin_DTR!H$3,'Chỉ tiêu'!#REF!,Admin_DTR!$C30)+H33</f>
        <v>#REF!</v>
      </c>
      <c r="I30" s="52" t="e">
        <f>SUMIFS('Chỉ tiêu'!$I:$I,'Chỉ tiêu'!$H:$H,Admin_DTR!I$3,'Chỉ tiêu'!#REF!,Admin_DTR!$C30)+I33</f>
        <v>#REF!</v>
      </c>
      <c r="J30" s="52" t="e">
        <f>SUMIFS('Chỉ tiêu'!$I:$I,'Chỉ tiêu'!$H:$H,Admin_DTR!J$3,'Chỉ tiêu'!#REF!,Admin_DTR!$C30)+J33</f>
        <v>#REF!</v>
      </c>
      <c r="K30" s="52" t="e">
        <f>SUMIFS('Chỉ tiêu'!$I:$I,'Chỉ tiêu'!$H:$H,Admin_DTR!K$3,'Chỉ tiêu'!#REF!,Admin_DTR!$C30)+K33</f>
        <v>#REF!</v>
      </c>
      <c r="L30" s="49" t="e">
        <f>SUM(M30:P30)</f>
        <v>#REF!</v>
      </c>
      <c r="M30" s="50" t="e">
        <f>SUMIFS('Chỉ tiêu'!$K:$K,'Chỉ tiêu'!$H:$H,Admin_DTR!H$3,'Chỉ tiêu'!#REF!,Admin_DTR!$C30)+M33</f>
        <v>#REF!</v>
      </c>
      <c r="N30" s="50" t="e">
        <f>SUMIFS('Chỉ tiêu'!$K:$K,'Chỉ tiêu'!$H:$H,Admin_DTR!I$3,'Chỉ tiêu'!#REF!,Admin_DTR!$C30)+N33</f>
        <v>#REF!</v>
      </c>
      <c r="O30" s="50" t="e">
        <f>SUMIFS('Chỉ tiêu'!$K:$K,'Chỉ tiêu'!$H:$H,Admin_DTR!J$3,'Chỉ tiêu'!#REF!,Admin_DTR!$C30)+O33</f>
        <v>#REF!</v>
      </c>
      <c r="P30" s="50" t="e">
        <f>SUMIFS('Chỉ tiêu'!$K:$K,'Chỉ tiêu'!$H:$H,Admin_DTR!K$3,'Chỉ tiêu'!#REF!,Admin_DTR!$C30)+P33</f>
        <v>#REF!</v>
      </c>
      <c r="Q30" s="90">
        <f>IFERROR((L30/G30),0)</f>
        <v>0</v>
      </c>
      <c r="R30" s="91">
        <f>IF(AND(Q30&gt;70%,Q30&lt;=80%),4000000,IF(Q30&gt;80%,5000000,0))</f>
        <v>0</v>
      </c>
      <c r="S30" s="616">
        <f>SUM(R30,R31,R32)</f>
        <v>1000000</v>
      </c>
    </row>
    <row r="31" spans="1:19" s="129" customFormat="1" ht="28" hidden="1" x14ac:dyDescent="0.3">
      <c r="A31" s="605"/>
      <c r="B31" s="608"/>
      <c r="C31" s="611"/>
      <c r="D31" s="614"/>
      <c r="E31" s="420"/>
      <c r="F31" s="110" t="s">
        <v>87</v>
      </c>
      <c r="G31" s="53">
        <v>1</v>
      </c>
      <c r="H31" s="92"/>
      <c r="I31" s="92"/>
      <c r="J31" s="92"/>
      <c r="K31" s="93"/>
      <c r="L31" s="94">
        <v>1</v>
      </c>
      <c r="M31" s="62"/>
      <c r="N31" s="62"/>
      <c r="O31" s="62"/>
      <c r="P31" s="63"/>
      <c r="Q31" s="95">
        <f t="shared" si="10"/>
        <v>1</v>
      </c>
      <c r="R31" s="96">
        <f>IF(Q31&gt;=80%,500000,0)</f>
        <v>500000</v>
      </c>
      <c r="S31" s="617"/>
    </row>
    <row r="32" spans="1:19" s="129" customFormat="1" ht="14.5" hidden="1" thickBot="1" x14ac:dyDescent="0.35">
      <c r="A32" s="606"/>
      <c r="B32" s="609"/>
      <c r="C32" s="612"/>
      <c r="D32" s="615"/>
      <c r="E32" s="424"/>
      <c r="F32" s="111" t="s">
        <v>120</v>
      </c>
      <c r="G32" s="58">
        <v>4</v>
      </c>
      <c r="H32" s="98"/>
      <c r="I32" s="98"/>
      <c r="J32" s="98"/>
      <c r="K32" s="99"/>
      <c r="L32" s="100">
        <v>4</v>
      </c>
      <c r="M32" s="65"/>
      <c r="N32" s="65"/>
      <c r="O32" s="65"/>
      <c r="P32" s="66"/>
      <c r="Q32" s="101">
        <f t="shared" si="10"/>
        <v>1</v>
      </c>
      <c r="R32" s="102">
        <f>IF(Q32&gt;=100%,500000,0)</f>
        <v>500000</v>
      </c>
      <c r="S32" s="618"/>
    </row>
    <row r="33" spans="1:19" s="129" customFormat="1" hidden="1" x14ac:dyDescent="0.3">
      <c r="A33" s="604">
        <v>8</v>
      </c>
      <c r="B33" s="607">
        <v>90026395</v>
      </c>
      <c r="C33" s="610"/>
      <c r="D33" s="613"/>
      <c r="E33" s="423"/>
      <c r="F33" s="109" t="s">
        <v>86</v>
      </c>
      <c r="G33" s="51" t="e">
        <f>SUM(H33:K33)</f>
        <v>#REF!</v>
      </c>
      <c r="H33" s="52" t="e">
        <f>SUMIFS('Chỉ tiêu'!$I:$I,'Chỉ tiêu'!$H:$H,Admin_DTR!H$3,'Chỉ tiêu'!#REF!,Admin_DTR!$C33)</f>
        <v>#REF!</v>
      </c>
      <c r="I33" s="52" t="e">
        <f>SUMIFS('Chỉ tiêu'!$I:$I,'Chỉ tiêu'!$H:$H,Admin_DTR!I$3,'Chỉ tiêu'!#REF!,Admin_DTR!$C33)</f>
        <v>#REF!</v>
      </c>
      <c r="J33" s="52" t="e">
        <f>SUMIFS('Chỉ tiêu'!$I:$I,'Chỉ tiêu'!$H:$H,Admin_DTR!J$3,'Chỉ tiêu'!#REF!,Admin_DTR!$C33)</f>
        <v>#REF!</v>
      </c>
      <c r="K33" s="52" t="e">
        <f>SUMIFS('Chỉ tiêu'!$I:$I,'Chỉ tiêu'!$H:$H,Admin_DTR!K$3,'Chỉ tiêu'!#REF!,Admin_DTR!$C33)</f>
        <v>#REF!</v>
      </c>
      <c r="L33" s="49" t="e">
        <f>SUM(M33:P33)</f>
        <v>#REF!</v>
      </c>
      <c r="M33" s="50" t="e">
        <f>SUMIFS('Chỉ tiêu'!$K:$K,'Chỉ tiêu'!$H:$H,Admin_DTR!H$3,'Chỉ tiêu'!#REF!,Admin_DTR!$C33)</f>
        <v>#REF!</v>
      </c>
      <c r="N33" s="50" t="e">
        <f>SUMIFS('Chỉ tiêu'!$K:$K,'Chỉ tiêu'!$H:$H,Admin_DTR!I$3,'Chỉ tiêu'!#REF!,Admin_DTR!$C33)</f>
        <v>#REF!</v>
      </c>
      <c r="O33" s="50" t="e">
        <f>SUMIFS('Chỉ tiêu'!$K:$K,'Chỉ tiêu'!$H:$H,Admin_DTR!J$3,'Chỉ tiêu'!#REF!,Admin_DTR!$C33)</f>
        <v>#REF!</v>
      </c>
      <c r="P33" s="50" t="e">
        <f>SUMIFS('Chỉ tiêu'!$K:$K,'Chỉ tiêu'!$H:$H,Admin_DTR!K$3,'Chỉ tiêu'!#REF!,Admin_DTR!$C33)</f>
        <v>#REF!</v>
      </c>
      <c r="Q33" s="90">
        <f t="shared" ref="Q33" si="13">IFERROR((L33/G33),0)</f>
        <v>0</v>
      </c>
      <c r="R33" s="91">
        <f>IF(AND(Q33&gt;70%,Q33&lt;=80%),3000000,IF(Q33&gt;80%,4000000,0))</f>
        <v>0</v>
      </c>
      <c r="S33" s="616">
        <f>SUM(R33,R34,R35)</f>
        <v>1000000</v>
      </c>
    </row>
    <row r="34" spans="1:19" s="129" customFormat="1" ht="28" hidden="1" x14ac:dyDescent="0.3">
      <c r="A34" s="605"/>
      <c r="B34" s="608"/>
      <c r="C34" s="611"/>
      <c r="D34" s="611"/>
      <c r="E34" s="421"/>
      <c r="F34" s="110" t="s">
        <v>87</v>
      </c>
      <c r="G34" s="53">
        <v>1</v>
      </c>
      <c r="H34" s="54"/>
      <c r="I34" s="54"/>
      <c r="J34" s="54"/>
      <c r="K34" s="55"/>
      <c r="L34" s="61">
        <v>0.98080000000000001</v>
      </c>
      <c r="M34" s="62"/>
      <c r="N34" s="62"/>
      <c r="O34" s="62"/>
      <c r="P34" s="63"/>
      <c r="Q34" s="95">
        <f t="shared" si="10"/>
        <v>0.98080000000000001</v>
      </c>
      <c r="R34" s="96">
        <f>IF(Q34&gt;=80%,500000,0)</f>
        <v>500000</v>
      </c>
      <c r="S34" s="617"/>
    </row>
    <row r="35" spans="1:19" s="129" customFormat="1" ht="14.5" hidden="1" thickBot="1" x14ac:dyDescent="0.35">
      <c r="A35" s="606"/>
      <c r="B35" s="609"/>
      <c r="C35" s="612"/>
      <c r="D35" s="612"/>
      <c r="E35" s="422"/>
      <c r="F35" s="111" t="s">
        <v>120</v>
      </c>
      <c r="G35" s="58">
        <v>4</v>
      </c>
      <c r="H35" s="59"/>
      <c r="I35" s="59"/>
      <c r="J35" s="59"/>
      <c r="K35" s="60"/>
      <c r="L35" s="64">
        <v>4</v>
      </c>
      <c r="M35" s="65"/>
      <c r="N35" s="65"/>
      <c r="O35" s="65"/>
      <c r="P35" s="66"/>
      <c r="Q35" s="101">
        <f t="shared" si="10"/>
        <v>1</v>
      </c>
      <c r="R35" s="102">
        <f>IF(Q35&gt;=100%,500000,0)</f>
        <v>500000</v>
      </c>
      <c r="S35" s="618"/>
    </row>
    <row r="36" spans="1:19" s="129" customFormat="1" ht="14.15" hidden="1" customHeight="1" x14ac:dyDescent="0.3">
      <c r="A36" s="604">
        <v>9</v>
      </c>
      <c r="B36" s="607">
        <v>90026683</v>
      </c>
      <c r="C36" s="610"/>
      <c r="D36" s="613"/>
      <c r="E36" s="423"/>
      <c r="F36" s="109" t="s">
        <v>86</v>
      </c>
      <c r="G36" s="51" t="e">
        <f>SUM(H36:K36)</f>
        <v>#REF!</v>
      </c>
      <c r="H36" s="52" t="e">
        <f>SUMIFS('Chỉ tiêu'!$I:$I,'Chỉ tiêu'!$H:$H,Admin_DTR!H$3,'Chỉ tiêu'!#REF!,Admin_DTR!$C36)+H39</f>
        <v>#REF!</v>
      </c>
      <c r="I36" s="52" t="e">
        <f>SUMIFS('Chỉ tiêu'!$I:$I,'Chỉ tiêu'!$H:$H,Admin_DTR!I$3,'Chỉ tiêu'!#REF!,Admin_DTR!$C36)+I39</f>
        <v>#REF!</v>
      </c>
      <c r="J36" s="52" t="e">
        <f>SUMIFS('Chỉ tiêu'!$I:$I,'Chỉ tiêu'!$H:$H,Admin_DTR!J$3,'Chỉ tiêu'!#REF!,Admin_DTR!$C36)+J39</f>
        <v>#REF!</v>
      </c>
      <c r="K36" s="52" t="e">
        <f>SUMIFS('Chỉ tiêu'!$I:$I,'Chỉ tiêu'!$H:$H,Admin_DTR!K$3,'Chỉ tiêu'!#REF!,Admin_DTR!$C36)+K39</f>
        <v>#REF!</v>
      </c>
      <c r="L36" s="49" t="e">
        <f>SUM(M36:P36)</f>
        <v>#REF!</v>
      </c>
      <c r="M36" s="50" t="e">
        <f>SUMIFS('Chỉ tiêu'!$K:$K,'Chỉ tiêu'!$H:$H,Admin_DTR!H$3,'Chỉ tiêu'!#REF!,Admin_DTR!$C36)+M39</f>
        <v>#REF!</v>
      </c>
      <c r="N36" s="50" t="e">
        <f>SUMIFS('Chỉ tiêu'!$K:$K,'Chỉ tiêu'!$H:$H,Admin_DTR!I$3,'Chỉ tiêu'!#REF!,Admin_DTR!$C36)+N39</f>
        <v>#REF!</v>
      </c>
      <c r="O36" s="50" t="e">
        <f>SUMIFS('Chỉ tiêu'!$K:$K,'Chỉ tiêu'!$H:$H,Admin_DTR!J$3,'Chỉ tiêu'!#REF!,Admin_DTR!$C36)+O39</f>
        <v>#REF!</v>
      </c>
      <c r="P36" s="50" t="e">
        <f>SUMIFS('Chỉ tiêu'!$K:$K,'Chỉ tiêu'!$H:$H,Admin_DTR!K$3,'Chỉ tiêu'!#REF!,Admin_DTR!$C36)+P39</f>
        <v>#REF!</v>
      </c>
      <c r="Q36" s="90">
        <f>IFERROR((L36/G36),0)</f>
        <v>0</v>
      </c>
      <c r="R36" s="91">
        <f>IF(AND(Q36&gt;70%,Q36&lt;=80%),4000000,IF(Q36&gt;80%,5000000,0))</f>
        <v>0</v>
      </c>
      <c r="S36" s="616">
        <f>SUM(R36,R37,R38)</f>
        <v>1000000</v>
      </c>
    </row>
    <row r="37" spans="1:19" s="129" customFormat="1" ht="28" hidden="1" x14ac:dyDescent="0.3">
      <c r="A37" s="605"/>
      <c r="B37" s="608"/>
      <c r="C37" s="611"/>
      <c r="D37" s="614"/>
      <c r="E37" s="420"/>
      <c r="F37" s="110" t="s">
        <v>87</v>
      </c>
      <c r="G37" s="53">
        <v>1</v>
      </c>
      <c r="H37" s="92"/>
      <c r="I37" s="92"/>
      <c r="J37" s="92"/>
      <c r="K37" s="93"/>
      <c r="L37" s="94">
        <v>1</v>
      </c>
      <c r="M37" s="62"/>
      <c r="N37" s="62"/>
      <c r="O37" s="62"/>
      <c r="P37" s="63"/>
      <c r="Q37" s="95">
        <f t="shared" si="10"/>
        <v>1</v>
      </c>
      <c r="R37" s="96">
        <f>IF(Q37&gt;=80%,500000,0)</f>
        <v>500000</v>
      </c>
      <c r="S37" s="617"/>
    </row>
    <row r="38" spans="1:19" s="129" customFormat="1" ht="14.5" hidden="1" thickBot="1" x14ac:dyDescent="0.35">
      <c r="A38" s="606"/>
      <c r="B38" s="609"/>
      <c r="C38" s="612"/>
      <c r="D38" s="615"/>
      <c r="E38" s="424"/>
      <c r="F38" s="111" t="s">
        <v>120</v>
      </c>
      <c r="G38" s="58">
        <v>4</v>
      </c>
      <c r="H38" s="98"/>
      <c r="I38" s="98"/>
      <c r="J38" s="98"/>
      <c r="K38" s="99"/>
      <c r="L38" s="100">
        <v>4</v>
      </c>
      <c r="M38" s="65"/>
      <c r="N38" s="65"/>
      <c r="O38" s="65"/>
      <c r="P38" s="66"/>
      <c r="Q38" s="101">
        <f t="shared" si="10"/>
        <v>1</v>
      </c>
      <c r="R38" s="102">
        <f>IF(Q38&gt;=100%,500000,0)</f>
        <v>500000</v>
      </c>
      <c r="S38" s="618"/>
    </row>
    <row r="39" spans="1:19" s="129" customFormat="1" hidden="1" x14ac:dyDescent="0.3">
      <c r="A39" s="604">
        <v>10</v>
      </c>
      <c r="B39" s="607">
        <v>90024356</v>
      </c>
      <c r="C39" s="610"/>
      <c r="D39" s="613"/>
      <c r="E39" s="423"/>
      <c r="F39" s="109" t="s">
        <v>86</v>
      </c>
      <c r="G39" s="51" t="e">
        <f>SUM(H39:K39)</f>
        <v>#REF!</v>
      </c>
      <c r="H39" s="52" t="e">
        <f>SUMIFS('Chỉ tiêu'!$I:$I,'Chỉ tiêu'!$H:$H,Admin_DTR!H$3,'Chỉ tiêu'!#REF!,Admin_DTR!$C39)</f>
        <v>#REF!</v>
      </c>
      <c r="I39" s="52" t="e">
        <f>SUMIFS('Chỉ tiêu'!$I:$I,'Chỉ tiêu'!$H:$H,Admin_DTR!I$3,'Chỉ tiêu'!#REF!,Admin_DTR!$C39)</f>
        <v>#REF!</v>
      </c>
      <c r="J39" s="52" t="e">
        <f>SUMIFS('Chỉ tiêu'!$I:$I,'Chỉ tiêu'!$H:$H,Admin_DTR!J$3,'Chỉ tiêu'!#REF!,Admin_DTR!$C39)</f>
        <v>#REF!</v>
      </c>
      <c r="K39" s="52" t="e">
        <f>SUMIFS('Chỉ tiêu'!$I:$I,'Chỉ tiêu'!$H:$H,Admin_DTR!K$3,'Chỉ tiêu'!#REF!,Admin_DTR!$C39)</f>
        <v>#REF!</v>
      </c>
      <c r="L39" s="49" t="e">
        <f>SUM(M39:P39)</f>
        <v>#REF!</v>
      </c>
      <c r="M39" s="50" t="e">
        <f>SUMIFS('Chỉ tiêu'!$K:$K,'Chỉ tiêu'!$H:$H,Admin_DTR!H$3,'Chỉ tiêu'!#REF!,Admin_DTR!$C39)</f>
        <v>#REF!</v>
      </c>
      <c r="N39" s="50" t="e">
        <f>SUMIFS('Chỉ tiêu'!$K:$K,'Chỉ tiêu'!$H:$H,Admin_DTR!I$3,'Chỉ tiêu'!#REF!,Admin_DTR!$C39)</f>
        <v>#REF!</v>
      </c>
      <c r="O39" s="50" t="e">
        <f>SUMIFS('Chỉ tiêu'!$K:$K,'Chỉ tiêu'!$H:$H,Admin_DTR!J$3,'Chỉ tiêu'!#REF!,Admin_DTR!$C39)</f>
        <v>#REF!</v>
      </c>
      <c r="P39" s="50" t="e">
        <f>SUMIFS('Chỉ tiêu'!$K:$K,'Chỉ tiêu'!$H:$H,Admin_DTR!K$3,'Chỉ tiêu'!#REF!,Admin_DTR!$C39)</f>
        <v>#REF!</v>
      </c>
      <c r="Q39" s="90">
        <f>IFERROR((L39/G39),0)</f>
        <v>0</v>
      </c>
      <c r="R39" s="91">
        <f>IF(AND(Q39&gt;70%,Q39&lt;=80%),3000000,IF(Q39&gt;80%,4000000,0))</f>
        <v>0</v>
      </c>
      <c r="S39" s="616">
        <f>SUM(R39,R40,R41)</f>
        <v>1000000</v>
      </c>
    </row>
    <row r="40" spans="1:19" s="129" customFormat="1" ht="28" hidden="1" x14ac:dyDescent="0.3">
      <c r="A40" s="605"/>
      <c r="B40" s="608"/>
      <c r="C40" s="611"/>
      <c r="D40" s="611"/>
      <c r="E40" s="421"/>
      <c r="F40" s="110" t="s">
        <v>87</v>
      </c>
      <c r="G40" s="53">
        <v>1</v>
      </c>
      <c r="H40" s="54"/>
      <c r="I40" s="54"/>
      <c r="J40" s="54"/>
      <c r="K40" s="55"/>
      <c r="L40" s="61">
        <v>0.96519999999999995</v>
      </c>
      <c r="M40" s="62"/>
      <c r="N40" s="62"/>
      <c r="O40" s="62"/>
      <c r="P40" s="63"/>
      <c r="Q40" s="95">
        <f t="shared" si="10"/>
        <v>0.96519999999999995</v>
      </c>
      <c r="R40" s="96">
        <f>IF(Q40&gt;=80%,500000,0)</f>
        <v>500000</v>
      </c>
      <c r="S40" s="617"/>
    </row>
    <row r="41" spans="1:19" s="129" customFormat="1" ht="14.5" hidden="1" thickBot="1" x14ac:dyDescent="0.35">
      <c r="A41" s="606"/>
      <c r="B41" s="609"/>
      <c r="C41" s="612"/>
      <c r="D41" s="612"/>
      <c r="E41" s="422"/>
      <c r="F41" s="111" t="s">
        <v>120</v>
      </c>
      <c r="G41" s="58">
        <v>4</v>
      </c>
      <c r="H41" s="59"/>
      <c r="I41" s="59"/>
      <c r="J41" s="59"/>
      <c r="K41" s="60"/>
      <c r="L41" s="64">
        <v>4</v>
      </c>
      <c r="M41" s="65"/>
      <c r="N41" s="65"/>
      <c r="O41" s="65"/>
      <c r="P41" s="66"/>
      <c r="Q41" s="101">
        <f t="shared" si="10"/>
        <v>1</v>
      </c>
      <c r="R41" s="102">
        <f>IF(Q41&gt;=100%,500000,0)</f>
        <v>500000</v>
      </c>
      <c r="S41" s="618"/>
    </row>
    <row r="42" spans="1:19" s="129" customFormat="1" hidden="1" x14ac:dyDescent="0.3">
      <c r="A42" s="604">
        <v>11</v>
      </c>
      <c r="B42" s="607">
        <v>90024169</v>
      </c>
      <c r="C42" s="610"/>
      <c r="D42" s="613"/>
      <c r="E42" s="423"/>
      <c r="F42" s="109" t="s">
        <v>86</v>
      </c>
      <c r="G42" s="51" t="e">
        <f>SUM(H42:K42)</f>
        <v>#REF!</v>
      </c>
      <c r="H42" s="52" t="e">
        <f>SUMIFS('Chỉ tiêu'!$I:$I,'Chỉ tiêu'!$H:$H,Admin_DTR!H$3,'Chỉ tiêu'!#REF!,Admin_DTR!$C42)</f>
        <v>#REF!</v>
      </c>
      <c r="I42" s="52" t="e">
        <f>SUMIFS('Chỉ tiêu'!$I:$I,'Chỉ tiêu'!$H:$H,Admin_DTR!I$3,'Chỉ tiêu'!#REF!,Admin_DTR!$C42)</f>
        <v>#REF!</v>
      </c>
      <c r="J42" s="52" t="e">
        <f>SUMIFS('Chỉ tiêu'!$I:$I,'Chỉ tiêu'!$H:$H,Admin_DTR!J$3,'Chỉ tiêu'!#REF!,Admin_DTR!$C42)</f>
        <v>#REF!</v>
      </c>
      <c r="K42" s="52" t="e">
        <f>SUMIFS('Chỉ tiêu'!$I:$I,'Chỉ tiêu'!$H:$H,Admin_DTR!K$3,'Chỉ tiêu'!#REF!,Admin_DTR!$C42)</f>
        <v>#REF!</v>
      </c>
      <c r="L42" s="49" t="e">
        <f>SUM(M42:P42)</f>
        <v>#REF!</v>
      </c>
      <c r="M42" s="50" t="e">
        <f>SUMIFS('Chỉ tiêu'!$K:$K,'Chỉ tiêu'!$H:$H,Admin_DTR!H$3,'Chỉ tiêu'!#REF!,Admin_DTR!$C42)</f>
        <v>#REF!</v>
      </c>
      <c r="N42" s="50" t="e">
        <f>SUMIFS('Chỉ tiêu'!$K:$K,'Chỉ tiêu'!$H:$H,Admin_DTR!I$3,'Chỉ tiêu'!#REF!,Admin_DTR!$C42)</f>
        <v>#REF!</v>
      </c>
      <c r="O42" s="50" t="e">
        <f>SUMIFS('Chỉ tiêu'!$K:$K,'Chỉ tiêu'!$H:$H,Admin_DTR!J$3,'Chỉ tiêu'!#REF!,Admin_DTR!$C42)</f>
        <v>#REF!</v>
      </c>
      <c r="P42" s="50" t="e">
        <f>SUMIFS('Chỉ tiêu'!$K:$K,'Chỉ tiêu'!$H:$H,Admin_DTR!K$3,'Chỉ tiêu'!#REF!,Admin_DTR!$C42)</f>
        <v>#REF!</v>
      </c>
      <c r="Q42" s="90">
        <f>IFERROR((L42/G42),0)</f>
        <v>0</v>
      </c>
      <c r="R42" s="91">
        <f>IF(AND(Q42&gt;70%,Q42&lt;=80%),4000000,IF(Q42&gt;80%,5000000,0))</f>
        <v>0</v>
      </c>
      <c r="S42" s="616">
        <f>SUM(R42,R43,R44)</f>
        <v>1000000</v>
      </c>
    </row>
    <row r="43" spans="1:19" s="129" customFormat="1" ht="28" hidden="1" x14ac:dyDescent="0.3">
      <c r="A43" s="605"/>
      <c r="B43" s="608"/>
      <c r="C43" s="611"/>
      <c r="D43" s="614"/>
      <c r="E43" s="420"/>
      <c r="F43" s="110" t="s">
        <v>87</v>
      </c>
      <c r="G43" s="53">
        <v>1</v>
      </c>
      <c r="H43" s="92"/>
      <c r="I43" s="92"/>
      <c r="J43" s="92"/>
      <c r="K43" s="93"/>
      <c r="L43" s="94">
        <v>0.95830000000000004</v>
      </c>
      <c r="M43" s="62"/>
      <c r="N43" s="62"/>
      <c r="O43" s="62"/>
      <c r="P43" s="63"/>
      <c r="Q43" s="95">
        <f t="shared" si="10"/>
        <v>0.95830000000000004</v>
      </c>
      <c r="R43" s="96">
        <f>IF(Q43&gt;=80%,500000,0)</f>
        <v>500000</v>
      </c>
      <c r="S43" s="617"/>
    </row>
    <row r="44" spans="1:19" s="129" customFormat="1" ht="14.5" hidden="1" thickBot="1" x14ac:dyDescent="0.35">
      <c r="A44" s="606"/>
      <c r="B44" s="609"/>
      <c r="C44" s="612"/>
      <c r="D44" s="615"/>
      <c r="E44" s="424"/>
      <c r="F44" s="111" t="s">
        <v>120</v>
      </c>
      <c r="G44" s="58">
        <v>4</v>
      </c>
      <c r="H44" s="98"/>
      <c r="I44" s="98"/>
      <c r="J44" s="98"/>
      <c r="K44" s="99"/>
      <c r="L44" s="100">
        <v>4</v>
      </c>
      <c r="M44" s="65"/>
      <c r="N44" s="65"/>
      <c r="O44" s="65"/>
      <c r="P44" s="66"/>
      <c r="Q44" s="101">
        <f t="shared" si="10"/>
        <v>1</v>
      </c>
      <c r="R44" s="102">
        <f>IF(Q44&gt;=100%,500000,0)</f>
        <v>500000</v>
      </c>
      <c r="S44" s="618"/>
    </row>
    <row r="45" spans="1:19" s="129" customFormat="1" ht="14.15" hidden="1" customHeight="1" x14ac:dyDescent="0.3">
      <c r="A45" s="604">
        <v>12</v>
      </c>
      <c r="B45" s="607">
        <v>90024358</v>
      </c>
      <c r="C45" s="610"/>
      <c r="D45" s="613"/>
      <c r="E45" s="423"/>
      <c r="F45" s="109" t="s">
        <v>86</v>
      </c>
      <c r="G45" s="51" t="e">
        <f>SUM(H45:K45)</f>
        <v>#REF!</v>
      </c>
      <c r="H45" s="52" t="e">
        <f>SUMIFS('Chỉ tiêu'!$I:$I,'Chỉ tiêu'!$H:$H,Admin_DTR!H$3,'Chỉ tiêu'!#REF!,Admin_DTR!$C45)</f>
        <v>#REF!</v>
      </c>
      <c r="I45" s="52" t="e">
        <f>SUMIFS('Chỉ tiêu'!$I:$I,'Chỉ tiêu'!$H:$H,Admin_DTR!I$3,'Chỉ tiêu'!#REF!,Admin_DTR!$C45)</f>
        <v>#REF!</v>
      </c>
      <c r="J45" s="52" t="e">
        <f>SUMIFS('Chỉ tiêu'!$I:$I,'Chỉ tiêu'!$H:$H,Admin_DTR!J$3,'Chỉ tiêu'!#REF!,Admin_DTR!$C45)</f>
        <v>#REF!</v>
      </c>
      <c r="K45" s="52" t="e">
        <f>SUMIFS('Chỉ tiêu'!$I:$I,'Chỉ tiêu'!$H:$H,Admin_DTR!K$3,'Chỉ tiêu'!#REF!,Admin_DTR!$C45)</f>
        <v>#REF!</v>
      </c>
      <c r="L45" s="49" t="e">
        <f>SUM(M45:P45)</f>
        <v>#REF!</v>
      </c>
      <c r="M45" s="50" t="e">
        <f>SUMIFS('Chỉ tiêu'!$K:$K,'Chỉ tiêu'!$H:$H,Admin_DTR!H$3,'Chỉ tiêu'!#REF!,Admin_DTR!$C45)</f>
        <v>#REF!</v>
      </c>
      <c r="N45" s="50" t="e">
        <f>SUMIFS('Chỉ tiêu'!$K:$K,'Chỉ tiêu'!$H:$H,Admin_DTR!I$3,'Chỉ tiêu'!#REF!,Admin_DTR!$C45)</f>
        <v>#REF!</v>
      </c>
      <c r="O45" s="50" t="e">
        <f>SUMIFS('Chỉ tiêu'!$K:$K,'Chỉ tiêu'!$H:$H,Admin_DTR!J$3,'Chỉ tiêu'!#REF!,Admin_DTR!$C45)</f>
        <v>#REF!</v>
      </c>
      <c r="P45" s="50" t="e">
        <f>SUMIFS('Chỉ tiêu'!$K:$K,'Chỉ tiêu'!$H:$H,Admin_DTR!K$3,'Chỉ tiêu'!#REF!,Admin_DTR!$C45)</f>
        <v>#REF!</v>
      </c>
      <c r="Q45" s="90">
        <f>IFERROR((L45/G45),0)</f>
        <v>0</v>
      </c>
      <c r="R45" s="91">
        <f>IF(AND(Q45&gt;70%,Q45&lt;=80%),4000000,IF(Q45&gt;80%,5000000,0))</f>
        <v>0</v>
      </c>
      <c r="S45" s="616">
        <f>SUM(R45,R46,R47)</f>
        <v>1000000</v>
      </c>
    </row>
    <row r="46" spans="1:19" s="129" customFormat="1" ht="28" hidden="1" x14ac:dyDescent="0.3">
      <c r="A46" s="605"/>
      <c r="B46" s="608"/>
      <c r="C46" s="611"/>
      <c r="D46" s="614"/>
      <c r="E46" s="420"/>
      <c r="F46" s="110" t="s">
        <v>87</v>
      </c>
      <c r="G46" s="53">
        <v>1</v>
      </c>
      <c r="H46" s="92"/>
      <c r="I46" s="92"/>
      <c r="J46" s="92"/>
      <c r="K46" s="93"/>
      <c r="L46" s="94">
        <v>0.97789999999999999</v>
      </c>
      <c r="M46" s="62"/>
      <c r="N46" s="62"/>
      <c r="O46" s="62"/>
      <c r="P46" s="63"/>
      <c r="Q46" s="95">
        <f t="shared" si="10"/>
        <v>0.97789999999999999</v>
      </c>
      <c r="R46" s="96">
        <f>IF(Q46&gt;=80%,500000,0)</f>
        <v>500000</v>
      </c>
      <c r="S46" s="617"/>
    </row>
    <row r="47" spans="1:19" s="129" customFormat="1" ht="14.5" hidden="1" thickBot="1" x14ac:dyDescent="0.35">
      <c r="A47" s="606"/>
      <c r="B47" s="609"/>
      <c r="C47" s="612"/>
      <c r="D47" s="615"/>
      <c r="E47" s="424"/>
      <c r="F47" s="111" t="s">
        <v>120</v>
      </c>
      <c r="G47" s="58">
        <v>4</v>
      </c>
      <c r="H47" s="98"/>
      <c r="I47" s="98"/>
      <c r="J47" s="98"/>
      <c r="K47" s="99"/>
      <c r="L47" s="100">
        <v>4</v>
      </c>
      <c r="M47" s="65"/>
      <c r="N47" s="65"/>
      <c r="O47" s="65"/>
      <c r="P47" s="66"/>
      <c r="Q47" s="101">
        <f t="shared" si="10"/>
        <v>1</v>
      </c>
      <c r="R47" s="102">
        <f>IF(Q47&gt;=100%,500000,0)</f>
        <v>500000</v>
      </c>
      <c r="S47" s="618"/>
    </row>
    <row r="48" spans="1:19" s="129" customFormat="1" hidden="1" x14ac:dyDescent="0.3">
      <c r="A48" s="604">
        <f>A45+1</f>
        <v>13</v>
      </c>
      <c r="B48" s="607">
        <v>90024839</v>
      </c>
      <c r="C48" s="610"/>
      <c r="D48" s="613"/>
      <c r="E48" s="423"/>
      <c r="F48" s="109" t="s">
        <v>86</v>
      </c>
      <c r="G48" s="51" t="e">
        <f>SUM(H48:K48)</f>
        <v>#REF!</v>
      </c>
      <c r="H48" s="52" t="e">
        <f>SUMIFS('Chỉ tiêu'!$I:$I,'Chỉ tiêu'!$H:$H,Admin_DTR!H$3,'Chỉ tiêu'!#REF!,Admin_DTR!$C48)</f>
        <v>#REF!</v>
      </c>
      <c r="I48" s="52" t="e">
        <f>SUMIFS('Chỉ tiêu'!$I:$I,'Chỉ tiêu'!$H:$H,Admin_DTR!I$3,'Chỉ tiêu'!#REF!,Admin_DTR!$C48)</f>
        <v>#REF!</v>
      </c>
      <c r="J48" s="52" t="e">
        <f>SUMIFS('Chỉ tiêu'!$I:$I,'Chỉ tiêu'!$H:$H,Admin_DTR!J$3,'Chỉ tiêu'!#REF!,Admin_DTR!$C48)</f>
        <v>#REF!</v>
      </c>
      <c r="K48" s="52" t="e">
        <f>SUMIFS('Chỉ tiêu'!$I:$I,'Chỉ tiêu'!$H:$H,Admin_DTR!K$3,'Chỉ tiêu'!#REF!,Admin_DTR!$C48)</f>
        <v>#REF!</v>
      </c>
      <c r="L48" s="49" t="e">
        <f>SUM(M48:P48)</f>
        <v>#REF!</v>
      </c>
      <c r="M48" s="50" t="e">
        <f>SUMIFS('Chỉ tiêu'!$K:$K,'Chỉ tiêu'!$H:$H,Admin_DTR!H$3,'Chỉ tiêu'!#REF!,Admin_DTR!$C48)</f>
        <v>#REF!</v>
      </c>
      <c r="N48" s="50" t="e">
        <f>SUMIFS('Chỉ tiêu'!$K:$K,'Chỉ tiêu'!$H:$H,Admin_DTR!I$3,'Chỉ tiêu'!#REF!,Admin_DTR!$C48)</f>
        <v>#REF!</v>
      </c>
      <c r="O48" s="50" t="e">
        <f>SUMIFS('Chỉ tiêu'!$K:$K,'Chỉ tiêu'!$H:$H,Admin_DTR!J$3,'Chỉ tiêu'!#REF!,Admin_DTR!$C48)</f>
        <v>#REF!</v>
      </c>
      <c r="P48" s="50" t="e">
        <f>SUMIFS('Chỉ tiêu'!$K:$K,'Chỉ tiêu'!$H:$H,Admin_DTR!K$3,'Chỉ tiêu'!#REF!,Admin_DTR!$C48)</f>
        <v>#REF!</v>
      </c>
      <c r="Q48" s="90">
        <f>IFERROR((L48/G48),0)</f>
        <v>0</v>
      </c>
      <c r="R48" s="91">
        <f>IF(AND(Q48&gt;70%,Q48&lt;=80%),3000000,IF(Q48&gt;80%,4000000,0))</f>
        <v>0</v>
      </c>
      <c r="S48" s="616">
        <f>SUM(R48,R49,R50)</f>
        <v>1000000</v>
      </c>
    </row>
    <row r="49" spans="1:19" s="129" customFormat="1" ht="28" hidden="1" x14ac:dyDescent="0.3">
      <c r="A49" s="605"/>
      <c r="B49" s="608"/>
      <c r="C49" s="611"/>
      <c r="D49" s="611"/>
      <c r="E49" s="421"/>
      <c r="F49" s="110" t="s">
        <v>87</v>
      </c>
      <c r="G49" s="53">
        <v>1</v>
      </c>
      <c r="H49" s="54"/>
      <c r="I49" s="54"/>
      <c r="J49" s="54"/>
      <c r="K49" s="55"/>
      <c r="L49" s="61">
        <v>0.99509999999999998</v>
      </c>
      <c r="M49" s="62"/>
      <c r="N49" s="62"/>
      <c r="O49" s="62"/>
      <c r="P49" s="63"/>
      <c r="Q49" s="95">
        <f t="shared" si="10"/>
        <v>0.99509999999999998</v>
      </c>
      <c r="R49" s="96">
        <f>IF(Q49&gt;=80%,500000,0)</f>
        <v>500000</v>
      </c>
      <c r="S49" s="617"/>
    </row>
    <row r="50" spans="1:19" s="129" customFormat="1" ht="14.5" hidden="1" thickBot="1" x14ac:dyDescent="0.35">
      <c r="A50" s="605"/>
      <c r="B50" s="608"/>
      <c r="C50" s="611"/>
      <c r="D50" s="612"/>
      <c r="E50" s="421"/>
      <c r="F50" s="112" t="s">
        <v>120</v>
      </c>
      <c r="G50" s="104">
        <v>4</v>
      </c>
      <c r="H50" s="56"/>
      <c r="I50" s="56"/>
      <c r="J50" s="56"/>
      <c r="K50" s="57"/>
      <c r="L50" s="105">
        <v>4</v>
      </c>
      <c r="M50" s="106"/>
      <c r="N50" s="106"/>
      <c r="O50" s="106"/>
      <c r="P50" s="107"/>
      <c r="Q50" s="108">
        <f t="shared" si="10"/>
        <v>1</v>
      </c>
      <c r="R50" s="102">
        <f>IF(Q50&gt;=100%,500000,0)</f>
        <v>500000</v>
      </c>
      <c r="S50" s="618"/>
    </row>
    <row r="51" spans="1:19" s="129" customFormat="1" hidden="1" x14ac:dyDescent="0.3">
      <c r="A51" s="619">
        <f>A48+1</f>
        <v>14</v>
      </c>
      <c r="B51" s="622"/>
      <c r="C51" s="625"/>
      <c r="D51" s="628"/>
      <c r="E51" s="425"/>
      <c r="F51" s="109" t="s">
        <v>86</v>
      </c>
      <c r="G51" s="51" t="e">
        <f>SUM(H51:K51)</f>
        <v>#REF!</v>
      </c>
      <c r="H51" s="52" t="e">
        <f>SUMIFS('Chỉ tiêu'!$I:$I,'Chỉ tiêu'!$H:$H,Admin_DTR!H$3,'Chỉ tiêu'!#REF!,Admin_DTR!$C51)</f>
        <v>#REF!</v>
      </c>
      <c r="I51" s="52" t="e">
        <f>SUMIFS('Chỉ tiêu'!$I:$I,'Chỉ tiêu'!$H:$H,Admin_DTR!I$3,'Chỉ tiêu'!#REF!,Admin_DTR!$C51)</f>
        <v>#REF!</v>
      </c>
      <c r="J51" s="52" t="e">
        <f>SUMIFS('Chỉ tiêu'!$I:$I,'Chỉ tiêu'!$H:$H,Admin_DTR!J$3,'Chỉ tiêu'!#REF!,Admin_DTR!$C51)</f>
        <v>#REF!</v>
      </c>
      <c r="K51" s="52" t="e">
        <f>SUMIFS('Chỉ tiêu'!$I:$I,'Chỉ tiêu'!$H:$H,Admin_DTR!K$3,'Chỉ tiêu'!#REF!,Admin_DTR!$C51)</f>
        <v>#REF!</v>
      </c>
      <c r="L51" s="49" t="e">
        <f>SUM(M51:P51)</f>
        <v>#REF!</v>
      </c>
      <c r="M51" s="50" t="e">
        <f>SUMIFS('Chỉ tiêu'!$K:$K,'Chỉ tiêu'!$H:$H,Admin_DTR!H$3,'Chỉ tiêu'!#REF!,Admin_DTR!$C51)</f>
        <v>#REF!</v>
      </c>
      <c r="N51" s="50" t="e">
        <f>SUMIFS('Chỉ tiêu'!$K:$K,'Chỉ tiêu'!$H:$H,Admin_DTR!I$3,'Chỉ tiêu'!#REF!,Admin_DTR!$C51)</f>
        <v>#REF!</v>
      </c>
      <c r="O51" s="50" t="e">
        <f>SUMIFS('Chỉ tiêu'!$K:$K,'Chỉ tiêu'!$H:$H,Admin_DTR!J$3,'Chỉ tiêu'!#REF!,Admin_DTR!$C51)</f>
        <v>#REF!</v>
      </c>
      <c r="P51" s="50" t="e">
        <f>SUMIFS('Chỉ tiêu'!$K:$K,'Chỉ tiêu'!$H:$H,Admin_DTR!K$3,'Chỉ tiêu'!#REF!,Admin_DTR!$C51)</f>
        <v>#REF!</v>
      </c>
      <c r="Q51" s="90">
        <f>IFERROR((L51/G51),0)</f>
        <v>0</v>
      </c>
      <c r="R51" s="91">
        <f>IF(AND(Q51&gt;70%,Q51&lt;=80%),3000000,IF(Q51&gt;80%,4000000,0))</f>
        <v>0</v>
      </c>
      <c r="S51" s="616">
        <f>SUM(R51,R52,R53)</f>
        <v>1000000</v>
      </c>
    </row>
    <row r="52" spans="1:19" s="129" customFormat="1" ht="28" hidden="1" x14ac:dyDescent="0.3">
      <c r="A52" s="620"/>
      <c r="B52" s="623"/>
      <c r="C52" s="626"/>
      <c r="D52" s="626"/>
      <c r="E52" s="426"/>
      <c r="F52" s="110" t="s">
        <v>87</v>
      </c>
      <c r="G52" s="53">
        <v>1</v>
      </c>
      <c r="H52" s="54"/>
      <c r="I52" s="54"/>
      <c r="J52" s="54"/>
      <c r="K52" s="55"/>
      <c r="L52" s="61">
        <v>0.97499999999999998</v>
      </c>
      <c r="M52" s="62"/>
      <c r="N52" s="62"/>
      <c r="O52" s="62"/>
      <c r="P52" s="63"/>
      <c r="Q52" s="95">
        <f t="shared" ref="Q52:Q53" si="14">IF(L52=0,0,L52/G52)</f>
        <v>0.97499999999999998</v>
      </c>
      <c r="R52" s="96">
        <f>IF(Q52&gt;=80%,500000,0)</f>
        <v>500000</v>
      </c>
      <c r="S52" s="617"/>
    </row>
    <row r="53" spans="1:19" s="129" customFormat="1" ht="14.5" hidden="1" thickBot="1" x14ac:dyDescent="0.35">
      <c r="A53" s="621"/>
      <c r="B53" s="624"/>
      <c r="C53" s="627"/>
      <c r="D53" s="627"/>
      <c r="E53" s="427"/>
      <c r="F53" s="111" t="s">
        <v>120</v>
      </c>
      <c r="G53" s="58">
        <v>4</v>
      </c>
      <c r="H53" s="59"/>
      <c r="I53" s="59"/>
      <c r="J53" s="59"/>
      <c r="K53" s="60"/>
      <c r="L53" s="64">
        <v>4</v>
      </c>
      <c r="M53" s="65"/>
      <c r="N53" s="65"/>
      <c r="O53" s="65"/>
      <c r="P53" s="66"/>
      <c r="Q53" s="101">
        <f t="shared" si="14"/>
        <v>1</v>
      </c>
      <c r="R53" s="102">
        <f>IF(Q53&gt;=100%,500000,0)</f>
        <v>500000</v>
      </c>
      <c r="S53" s="618"/>
    </row>
    <row r="54" spans="1:19" s="129" customFormat="1" ht="24" hidden="1" customHeight="1" thickBot="1" x14ac:dyDescent="0.35">
      <c r="A54" s="115">
        <v>15</v>
      </c>
      <c r="B54" s="116"/>
      <c r="C54" s="117"/>
      <c r="D54" s="117"/>
      <c r="E54" s="117"/>
      <c r="F54" s="118" t="s">
        <v>86</v>
      </c>
      <c r="G54" s="119" t="e">
        <f>SUM(H54:K54)</f>
        <v>#REF!</v>
      </c>
      <c r="H54" s="120" t="e">
        <f>SUMIFS('Chỉ tiêu'!$I:$I,'Chỉ tiêu'!$H:$H,Admin_DTR!H$3,'Chỉ tiêu'!#REF!,Admin_DTR!$C54)</f>
        <v>#REF!</v>
      </c>
      <c r="I54" s="120" t="e">
        <f>SUMIFS('Chỉ tiêu'!$I:$I,'Chỉ tiêu'!$H:$H,Admin_DTR!I$3,'Chỉ tiêu'!#REF!,Admin_DTR!$C54)</f>
        <v>#REF!</v>
      </c>
      <c r="J54" s="120" t="e">
        <f>SUMIFS('Chỉ tiêu'!$I:$I,'Chỉ tiêu'!$H:$H,Admin_DTR!J$3,'Chỉ tiêu'!#REF!,Admin_DTR!$C54)</f>
        <v>#REF!</v>
      </c>
      <c r="K54" s="120" t="e">
        <f>SUMIFS('Chỉ tiêu'!$I:$I,'Chỉ tiêu'!$H:$H,Admin_DTR!K$3,'Chỉ tiêu'!#REF!,Admin_DTR!$C54)</f>
        <v>#REF!</v>
      </c>
      <c r="L54" s="121" t="e">
        <f>SUM(M54:P54)</f>
        <v>#REF!</v>
      </c>
      <c r="M54" s="122" t="e">
        <f>SUMIFS('Chỉ tiêu'!$K:$K,'Chỉ tiêu'!$H:$H,Admin_DTR!H$3,'Chỉ tiêu'!#REF!,Admin_DTR!$C54)</f>
        <v>#REF!</v>
      </c>
      <c r="N54" s="122" t="e">
        <f>SUMIFS('Chỉ tiêu'!$K:$K,'Chỉ tiêu'!$H:$H,Admin_DTR!I$3,'Chỉ tiêu'!#REF!,Admin_DTR!$C54)</f>
        <v>#REF!</v>
      </c>
      <c r="O54" s="122" t="e">
        <f>SUMIFS('Chỉ tiêu'!$K:$K,'Chỉ tiêu'!$H:$H,Admin_DTR!J$3,'Chỉ tiêu'!#REF!,Admin_DTR!$C54)</f>
        <v>#REF!</v>
      </c>
      <c r="P54" s="122" t="e">
        <f>SUMIFS('Chỉ tiêu'!$K:$K,'Chỉ tiêu'!$H:$H,Admin_DTR!K$3,'Chỉ tiêu'!#REF!,Admin_DTR!$C54)</f>
        <v>#REF!</v>
      </c>
      <c r="Q54" s="123">
        <f>IFERROR((L54/G54),0)</f>
        <v>0</v>
      </c>
      <c r="R54" s="124"/>
      <c r="S54" s="125"/>
    </row>
    <row r="55" spans="1:19" s="129" customFormat="1" ht="23.15" hidden="1" customHeight="1" thickBot="1" x14ac:dyDescent="0.35">
      <c r="A55" s="115">
        <v>16</v>
      </c>
      <c r="B55" s="116"/>
      <c r="C55" s="117"/>
      <c r="D55" s="117"/>
      <c r="E55" s="117"/>
      <c r="F55" s="118" t="s">
        <v>86</v>
      </c>
      <c r="G55" s="119" t="e">
        <f>SUM(H55:K55)</f>
        <v>#REF!</v>
      </c>
      <c r="H55" s="120" t="e">
        <f>SUMIFS('Chỉ tiêu'!$I:$I,'Chỉ tiêu'!$H:$H,Admin_DTR!H$3,'Chỉ tiêu'!#REF!,Admin_DTR!$C55)</f>
        <v>#REF!</v>
      </c>
      <c r="I55" s="120" t="e">
        <f>SUMIFS('Chỉ tiêu'!$I:$I,'Chỉ tiêu'!$H:$H,Admin_DTR!I$3,'Chỉ tiêu'!#REF!,Admin_DTR!$C55)</f>
        <v>#REF!</v>
      </c>
      <c r="J55" s="120" t="e">
        <f>SUMIFS('Chỉ tiêu'!$I:$I,'Chỉ tiêu'!$H:$H,Admin_DTR!J$3,'Chỉ tiêu'!#REF!,Admin_DTR!$C55)</f>
        <v>#REF!</v>
      </c>
      <c r="K55" s="120" t="e">
        <f>SUMIFS('Chỉ tiêu'!$I:$I,'Chỉ tiêu'!$H:$H,Admin_DTR!K$3,'Chỉ tiêu'!#REF!,Admin_DTR!$C55)</f>
        <v>#REF!</v>
      </c>
      <c r="L55" s="121" t="e">
        <f>SUM(M55:P55)</f>
        <v>#REF!</v>
      </c>
      <c r="M55" s="122" t="e">
        <f>SUMIFS('Chỉ tiêu'!$K:$K,'Chỉ tiêu'!$H:$H,Admin_DTR!H$3,'Chỉ tiêu'!#REF!,Admin_DTR!$C55)</f>
        <v>#REF!</v>
      </c>
      <c r="N55" s="122" t="e">
        <f>SUMIFS('Chỉ tiêu'!$K:$K,'Chỉ tiêu'!$H:$H,Admin_DTR!I$3,'Chỉ tiêu'!#REF!,Admin_DTR!$C55)</f>
        <v>#REF!</v>
      </c>
      <c r="O55" s="122" t="e">
        <f>SUMIFS('Chỉ tiêu'!$K:$K,'Chỉ tiêu'!$H:$H,Admin_DTR!J$3,'Chỉ tiêu'!#REF!,Admin_DTR!$C55)</f>
        <v>#REF!</v>
      </c>
      <c r="P55" s="122" t="e">
        <f>SUMIFS('Chỉ tiêu'!$K:$K,'Chỉ tiêu'!$H:$H,Admin_DTR!K$3,'Chỉ tiêu'!#REF!,Admin_DTR!$C55)</f>
        <v>#REF!</v>
      </c>
      <c r="Q55" s="123">
        <f>IFERROR((L55/G55),0)</f>
        <v>0</v>
      </c>
      <c r="R55" s="124"/>
      <c r="S55" s="125"/>
    </row>
    <row r="56" spans="1:19" s="129" customFormat="1" ht="13" customHeight="1" thickTop="1" x14ac:dyDescent="0.3">
      <c r="A56" s="4"/>
      <c r="B56" s="113"/>
      <c r="C56" s="4"/>
      <c r="D56" s="32"/>
      <c r="E56" s="32"/>
      <c r="F56" s="6"/>
      <c r="G56" s="260"/>
      <c r="H56" s="260"/>
      <c r="I56" s="260"/>
      <c r="J56" s="260"/>
      <c r="K56" s="260"/>
      <c r="L56" s="260"/>
      <c r="M56" s="260"/>
      <c r="N56" s="260"/>
      <c r="O56" s="260"/>
      <c r="P56" s="260"/>
      <c r="Q56" s="261"/>
      <c r="R56" s="262"/>
      <c r="S56" s="263"/>
    </row>
    <row r="57" spans="1:19" s="129" customFormat="1" x14ac:dyDescent="0.3">
      <c r="B57" s="113"/>
      <c r="D57" s="130"/>
      <c r="E57" s="130"/>
      <c r="F57" s="132"/>
      <c r="G57" s="133"/>
      <c r="H57" s="133"/>
      <c r="I57" s="133"/>
      <c r="J57" s="133"/>
      <c r="K57" s="133"/>
      <c r="L57" s="133"/>
      <c r="M57" s="133"/>
      <c r="N57" s="133"/>
      <c r="O57" s="133"/>
      <c r="P57" s="133"/>
      <c r="Q57" s="134"/>
      <c r="R57" s="131"/>
      <c r="S57" s="135"/>
    </row>
  </sheetData>
  <autoFilter ref="A3:S55" xr:uid="{319BEF62-36BB-453D-96AC-7A857621F965}"/>
  <mergeCells count="67">
    <mergeCell ref="S51:S53"/>
    <mergeCell ref="A51:A53"/>
    <mergeCell ref="B51:B53"/>
    <mergeCell ref="C51:C53"/>
    <mergeCell ref="D51:D53"/>
    <mergeCell ref="A48:A50"/>
    <mergeCell ref="B48:B50"/>
    <mergeCell ref="C48:C50"/>
    <mergeCell ref="D48:D50"/>
    <mergeCell ref="S48:S50"/>
    <mergeCell ref="A45:A47"/>
    <mergeCell ref="B45:B47"/>
    <mergeCell ref="C45:C47"/>
    <mergeCell ref="D45:D47"/>
    <mergeCell ref="S45:S47"/>
    <mergeCell ref="S39:S41"/>
    <mergeCell ref="A42:A44"/>
    <mergeCell ref="B42:B44"/>
    <mergeCell ref="C42:C44"/>
    <mergeCell ref="D42:D44"/>
    <mergeCell ref="A39:A41"/>
    <mergeCell ref="B39:B41"/>
    <mergeCell ref="C39:C41"/>
    <mergeCell ref="D39:D41"/>
    <mergeCell ref="S42:S44"/>
    <mergeCell ref="A36:A38"/>
    <mergeCell ref="B36:B38"/>
    <mergeCell ref="C36:C38"/>
    <mergeCell ref="D36:D38"/>
    <mergeCell ref="S36:S38"/>
    <mergeCell ref="A33:A35"/>
    <mergeCell ref="B33:B35"/>
    <mergeCell ref="C33:C35"/>
    <mergeCell ref="D33:D35"/>
    <mergeCell ref="S33:S35"/>
    <mergeCell ref="S25:S29"/>
    <mergeCell ref="A30:A32"/>
    <mergeCell ref="B30:B32"/>
    <mergeCell ref="C30:C32"/>
    <mergeCell ref="D30:D32"/>
    <mergeCell ref="A25:A29"/>
    <mergeCell ref="B25:B29"/>
    <mergeCell ref="C25:C29"/>
    <mergeCell ref="D25:D29"/>
    <mergeCell ref="S30:S32"/>
    <mergeCell ref="A20:A24"/>
    <mergeCell ref="B20:B24"/>
    <mergeCell ref="C20:C24"/>
    <mergeCell ref="D20:D24"/>
    <mergeCell ref="S20:S24"/>
    <mergeCell ref="A15:A19"/>
    <mergeCell ref="B15:B19"/>
    <mergeCell ref="C15:C19"/>
    <mergeCell ref="D15:D19"/>
    <mergeCell ref="S15:S19"/>
    <mergeCell ref="G2:K2"/>
    <mergeCell ref="L2:P2"/>
    <mergeCell ref="S5:S9"/>
    <mergeCell ref="A10:A14"/>
    <mergeCell ref="B10:B14"/>
    <mergeCell ref="C10:C14"/>
    <mergeCell ref="D10:D14"/>
    <mergeCell ref="A5:A9"/>
    <mergeCell ref="B5:B9"/>
    <mergeCell ref="C5:C9"/>
    <mergeCell ref="D5:D9"/>
    <mergeCell ref="S10:S14"/>
  </mergeCells>
  <conditionalFormatting sqref="B54:B1048576 B48 B39 B33 B1:B5 B51 B30 B36 B42 B45 B10 B15 B20 B25">
    <cfRule type="duplicateValues" dxfId="5" priority="1"/>
  </conditionalFormatting>
  <conditionalFormatting sqref="C54:C1048576 C48 C39 C33 C1:C5 C51 C30 C36 C42 C45 C10 C15 C20 C25">
    <cfRule type="duplicateValues" dxfId="4" priority="2"/>
  </conditionalFormatting>
  <pageMargins left="0.7" right="0.7" top="0.75" bottom="0.75" header="0.3" footer="0.3"/>
  <pageSetup orientation="portrait" r:id="rId1"/>
  <ignoredErrors>
    <ignoredError sqref="Q7 Q12 Q17 Q22"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FEA21-FBFA-4A60-9276-922E021B1916}">
  <sheetPr>
    <tabColor rgb="FF0632C0"/>
  </sheetPr>
  <dimension ref="A1:U60"/>
  <sheetViews>
    <sheetView showGridLines="0" zoomScale="80" zoomScaleNormal="80" workbookViewId="0">
      <pane xSplit="5" ySplit="3" topLeftCell="F4" activePane="bottomRight" state="frozen"/>
      <selection pane="topRight" activeCell="I8" sqref="I8"/>
      <selection pane="bottomLeft" activeCell="I8" sqref="I8"/>
      <selection pane="bottomRight" activeCell="E19" sqref="E19"/>
    </sheetView>
  </sheetViews>
  <sheetFormatPr defaultColWidth="9.1796875" defaultRowHeight="14" outlineLevelCol="2" x14ac:dyDescent="0.3"/>
  <cols>
    <col min="1" max="1" width="7.1796875" style="4" customWidth="1"/>
    <col min="2" max="2" width="14.1796875" style="9" customWidth="1"/>
    <col min="3" max="3" width="22.1796875" style="4" bestFit="1" customWidth="1"/>
    <col min="4" max="4" width="25.1796875" style="32" customWidth="1"/>
    <col min="5" max="5" width="44.453125" style="6" customWidth="1"/>
    <col min="6" max="6" width="13.81640625" style="41" customWidth="1"/>
    <col min="7" max="10" width="13.81640625" style="41" hidden="1" customWidth="1" outlineLevel="1"/>
    <col min="11" max="11" width="14.1796875" style="41" customWidth="1" collapsed="1"/>
    <col min="12" max="13" width="14.1796875" style="41" hidden="1" customWidth="1" outlineLevel="2"/>
    <col min="14" max="14" width="8.453125" style="41" hidden="1" customWidth="1" outlineLevel="2"/>
    <col min="15" max="15" width="12.81640625" style="41" hidden="1" customWidth="1" outlineLevel="2"/>
    <col min="16" max="16" width="8.453125" style="71" customWidth="1" collapsed="1"/>
    <col min="17" max="17" width="15.453125" style="5" customWidth="1"/>
    <col min="18" max="18" width="11.81640625" style="7" customWidth="1"/>
    <col min="19" max="20" width="9.1796875" style="4"/>
    <col min="21" max="21" width="10.453125" style="4" bestFit="1" customWidth="1"/>
    <col min="22" max="16384" width="9.1796875" style="4"/>
  </cols>
  <sheetData>
    <row r="1" spans="1:21" ht="23" thickBot="1" x14ac:dyDescent="0.35">
      <c r="B1" s="3"/>
      <c r="E1" s="44"/>
      <c r="F1" s="67">
        <f>F4</f>
        <v>3040</v>
      </c>
      <c r="G1" s="67">
        <f t="shared" ref="G1:J1" si="0">G4</f>
        <v>0</v>
      </c>
      <c r="H1" s="67">
        <f t="shared" si="0"/>
        <v>3040</v>
      </c>
      <c r="I1" s="67">
        <f t="shared" si="0"/>
        <v>0</v>
      </c>
      <c r="J1" s="178">
        <f t="shared" si="0"/>
        <v>0</v>
      </c>
      <c r="K1" s="461">
        <f>K4</f>
        <v>2845.3979999999997</v>
      </c>
      <c r="L1" s="67">
        <f t="shared" ref="L1:O1" si="1">L4</f>
        <v>0</v>
      </c>
      <c r="M1" s="67">
        <f t="shared" si="1"/>
        <v>2810.9059999999999</v>
      </c>
      <c r="N1" s="67">
        <f t="shared" si="1"/>
        <v>34.491999999999997</v>
      </c>
      <c r="O1" s="178">
        <f t="shared" si="1"/>
        <v>0</v>
      </c>
      <c r="P1" s="70">
        <f>K1/F1</f>
        <v>0.93598618421052626</v>
      </c>
      <c r="U1" s="395">
        <v>46053</v>
      </c>
    </row>
    <row r="2" spans="1:21" ht="23" thickBot="1" x14ac:dyDescent="0.5">
      <c r="A2" s="2" t="str">
        <f>'Thị trường'!A2</f>
        <v>KPI TÍNH LƯƠNG  THÁNG 05/2026</v>
      </c>
      <c r="B2" s="3"/>
      <c r="C2" s="395"/>
      <c r="E2" s="68"/>
      <c r="F2" s="629" t="s">
        <v>71</v>
      </c>
      <c r="G2" s="630"/>
      <c r="H2" s="630"/>
      <c r="I2" s="630"/>
      <c r="J2" s="631"/>
      <c r="K2" s="632" t="s">
        <v>72</v>
      </c>
      <c r="L2" s="633"/>
      <c r="M2" s="633"/>
      <c r="N2" s="633"/>
      <c r="O2" s="634"/>
      <c r="P2" s="70"/>
    </row>
    <row r="3" spans="1:21" s="8" customFormat="1" ht="38.15" customHeight="1" thickBot="1" x14ac:dyDescent="0.4">
      <c r="A3" s="42" t="s">
        <v>73</v>
      </c>
      <c r="B3" s="42" t="s">
        <v>74</v>
      </c>
      <c r="C3" s="42" t="s">
        <v>75</v>
      </c>
      <c r="D3" s="42" t="s">
        <v>76</v>
      </c>
      <c r="E3" s="46" t="s">
        <v>78</v>
      </c>
      <c r="F3" s="126" t="s">
        <v>79</v>
      </c>
      <c r="G3" s="127" t="s">
        <v>80</v>
      </c>
      <c r="H3" s="127" t="s">
        <v>81</v>
      </c>
      <c r="I3" s="127" t="s">
        <v>82</v>
      </c>
      <c r="J3" s="128" t="s">
        <v>83</v>
      </c>
      <c r="K3" s="47" t="s">
        <v>79</v>
      </c>
      <c r="L3" s="45" t="s">
        <v>80</v>
      </c>
      <c r="M3" s="45" t="s">
        <v>81</v>
      </c>
      <c r="N3" s="45" t="s">
        <v>82</v>
      </c>
      <c r="O3" s="48" t="s">
        <v>83</v>
      </c>
      <c r="P3" s="483" t="s">
        <v>84</v>
      </c>
      <c r="Q3" s="207" t="s">
        <v>85</v>
      </c>
      <c r="R3" s="208" t="str">
        <f>'Thị trường'!S3</f>
        <v>KPI T05/2026</v>
      </c>
    </row>
    <row r="4" spans="1:21" s="129" customFormat="1" ht="14.5" thickBot="1" x14ac:dyDescent="0.35">
      <c r="A4" s="155">
        <v>1</v>
      </c>
      <c r="B4" s="156"/>
      <c r="C4" s="157"/>
      <c r="D4" s="158"/>
      <c r="E4" s="174" t="s">
        <v>86</v>
      </c>
      <c r="F4" s="179">
        <f>F5+F10+F15+F20</f>
        <v>3040</v>
      </c>
      <c r="G4" s="159">
        <f>G5+G10+G15+G20</f>
        <v>0</v>
      </c>
      <c r="H4" s="159">
        <f t="shared" ref="H4:J4" si="2">H5+H10+H15+H20</f>
        <v>3040</v>
      </c>
      <c r="I4" s="159">
        <f t="shared" si="2"/>
        <v>0</v>
      </c>
      <c r="J4" s="180">
        <f t="shared" si="2"/>
        <v>0</v>
      </c>
      <c r="K4" s="195">
        <f>K5+K10+K15+K20</f>
        <v>2845.3979999999997</v>
      </c>
      <c r="L4" s="160">
        <f>L5+L10+L15+L20</f>
        <v>0</v>
      </c>
      <c r="M4" s="160">
        <f t="shared" ref="M4:O4" si="3">M5+M10+M15+M20</f>
        <v>2810.9059999999999</v>
      </c>
      <c r="N4" s="160">
        <f t="shared" si="3"/>
        <v>34.491999999999997</v>
      </c>
      <c r="O4" s="196">
        <f t="shared" si="3"/>
        <v>0</v>
      </c>
      <c r="P4" s="484">
        <f>K4/F4</f>
        <v>0.93598618421052626</v>
      </c>
      <c r="Q4" s="161"/>
      <c r="R4" s="209"/>
    </row>
    <row r="5" spans="1:21" s="129" customFormat="1" x14ac:dyDescent="0.3">
      <c r="A5" s="635">
        <f>A4+1</f>
        <v>2</v>
      </c>
      <c r="B5" s="638">
        <v>90026947</v>
      </c>
      <c r="C5" s="640" t="s">
        <v>121</v>
      </c>
      <c r="D5" s="643" t="s">
        <v>49</v>
      </c>
      <c r="E5" s="109" t="s">
        <v>86</v>
      </c>
      <c r="F5" s="51">
        <f>SUM(G5:J5)</f>
        <v>900</v>
      </c>
      <c r="G5" s="152">
        <f>SUMIFS('Chỉ tiêu'!$I:$I,'Chỉ tiêu'!$H:$H,Admin_Tram!G$3,'Chỉ tiêu'!$B:$B,Admin_Tram!$C5)</f>
        <v>0</v>
      </c>
      <c r="H5" s="152">
        <f>SUMIFS('Chỉ tiêu'!$I:$I,'Chỉ tiêu'!$H:$H,Admin_Tram!H$3,'Chỉ tiêu'!$B:$B,Admin_Tram!$C5)</f>
        <v>900</v>
      </c>
      <c r="I5" s="152">
        <f>SUMIFS('Chỉ tiêu'!$I:$I,'Chỉ tiêu'!$H:$H,Admin_Tram!I$3,'Chỉ tiêu'!$B:$B,Admin_Tram!$C5)</f>
        <v>0</v>
      </c>
      <c r="J5" s="181">
        <f>SUMIFS('Chỉ tiêu'!$I:$I,'Chỉ tiêu'!$H:$H,Admin_Tram!J$3,'Chỉ tiêu'!$B:$B,Admin_Tram!$C5)</f>
        <v>0</v>
      </c>
      <c r="K5" s="411">
        <f>SUM(L5:O5)</f>
        <v>1145.7139999999999</v>
      </c>
      <c r="L5" s="89">
        <f>SUMIFS('Chỉ tiêu'!$K:$K,'Chỉ tiêu'!$H:$H,Admin_Tram!L$3,'Chỉ tiêu'!$B:$B,Admin_Tram!$C5)</f>
        <v>0</v>
      </c>
      <c r="M5" s="89">
        <f>SUMIFS('Chỉ tiêu'!$K:$K,'Chỉ tiêu'!$H:$H,Admin_Tram!M$3,'Chỉ tiêu'!$B:$B,Admin_Tram!$C5)</f>
        <v>1111.222</v>
      </c>
      <c r="N5" s="89">
        <f>SUMIFS('Chỉ tiêu'!$K:$K,'Chỉ tiêu'!$H:$H,Admin_Tram!N$3,'Chỉ tiêu'!$B:$B,Admin_Tram!$C5)</f>
        <v>34.491999999999997</v>
      </c>
      <c r="O5" s="197">
        <f>SUMIFS('Chỉ tiêu'!$K:$K,'Chỉ tiêu'!$H:$H,Admin_Tram!O$3,'Chỉ tiêu'!$B:$B,Admin_Tram!$C5)</f>
        <v>0</v>
      </c>
      <c r="P5" s="485">
        <f>K5/F5</f>
        <v>1.2730155555555556</v>
      </c>
      <c r="Q5" s="91">
        <f>IF(AND(P5&gt;70%,P5&lt;=80%),1000000,IF(AND(P5&gt;80%,P5&lt;=90%),1500000,IF(P5&gt;90%,2000000,0)))</f>
        <v>2000000</v>
      </c>
      <c r="R5" s="646">
        <f>SUM(Q5:Q9)</f>
        <v>3000000</v>
      </c>
    </row>
    <row r="6" spans="1:21" s="129" customFormat="1" x14ac:dyDescent="0.3">
      <c r="A6" s="636"/>
      <c r="B6" s="564"/>
      <c r="C6" s="641"/>
      <c r="D6" s="644"/>
      <c r="E6" s="110" t="s">
        <v>122</v>
      </c>
      <c r="F6" s="143">
        <v>50</v>
      </c>
      <c r="G6" s="150"/>
      <c r="H6" s="150"/>
      <c r="I6" s="150"/>
      <c r="J6" s="182"/>
      <c r="K6" s="145">
        <f>SUMIFS('Data Gọi'!N:N,'Data Gọi'!P:P,Admin_Tram!C5)</f>
        <v>71</v>
      </c>
      <c r="L6" s="154"/>
      <c r="M6" s="154"/>
      <c r="N6" s="154"/>
      <c r="O6" s="198"/>
      <c r="P6" s="486">
        <f>K6/F6</f>
        <v>1.42</v>
      </c>
      <c r="Q6" s="97">
        <f>IF(P6&gt;100%,'CS Admin'!$B$30,0)</f>
        <v>300000</v>
      </c>
      <c r="R6" s="647"/>
    </row>
    <row r="7" spans="1:21" s="129" customFormat="1" x14ac:dyDescent="0.3">
      <c r="A7" s="636"/>
      <c r="B7" s="564"/>
      <c r="C7" s="641"/>
      <c r="D7" s="644"/>
      <c r="E7" s="110" t="s">
        <v>123</v>
      </c>
      <c r="F7" s="143">
        <f>'NCC giao dịch'!D48</f>
        <v>115</v>
      </c>
      <c r="G7" s="149"/>
      <c r="H7" s="149"/>
      <c r="I7" s="149"/>
      <c r="J7" s="183"/>
      <c r="K7" s="145">
        <f>'NCC giao dịch'!D51</f>
        <v>133</v>
      </c>
      <c r="L7" s="154"/>
      <c r="M7" s="154"/>
      <c r="N7" s="154"/>
      <c r="O7" s="198"/>
      <c r="P7" s="486">
        <f>K7/F7</f>
        <v>1.1565217391304348</v>
      </c>
      <c r="Q7" s="97">
        <f>IF(P7&gt;100%,'CS Admin'!$B$32,0)</f>
        <v>300000</v>
      </c>
      <c r="R7" s="647"/>
    </row>
    <row r="8" spans="1:21" s="129" customFormat="1" x14ac:dyDescent="0.3">
      <c r="A8" s="636"/>
      <c r="B8" s="564"/>
      <c r="C8" s="641"/>
      <c r="D8" s="644"/>
      <c r="E8" s="110" t="s">
        <v>114</v>
      </c>
      <c r="F8" s="144">
        <v>4</v>
      </c>
      <c r="G8" s="151"/>
      <c r="H8" s="151"/>
      <c r="I8" s="151"/>
      <c r="J8" s="184"/>
      <c r="K8" s="145">
        <v>4</v>
      </c>
      <c r="L8" s="62"/>
      <c r="M8" s="62"/>
      <c r="N8" s="62"/>
      <c r="O8" s="63"/>
      <c r="P8" s="486">
        <f t="shared" ref="P8:P9" si="4">K8/F8</f>
        <v>1</v>
      </c>
      <c r="Q8" s="97">
        <f>IF(P8&gt;100%,'CS Admin'!$B$34,Admin_Tram!P8*'CS Admin'!$B$34)</f>
        <v>200000</v>
      </c>
      <c r="R8" s="647"/>
    </row>
    <row r="9" spans="1:21" s="129" customFormat="1" ht="14.5" thickBot="1" x14ac:dyDescent="0.35">
      <c r="A9" s="637"/>
      <c r="B9" s="639"/>
      <c r="C9" s="642"/>
      <c r="D9" s="645"/>
      <c r="E9" s="136" t="s">
        <v>115</v>
      </c>
      <c r="F9" s="218">
        <v>1</v>
      </c>
      <c r="G9" s="219"/>
      <c r="H9" s="219"/>
      <c r="I9" s="219"/>
      <c r="J9" s="220"/>
      <c r="K9" s="221">
        <v>0</v>
      </c>
      <c r="L9" s="137"/>
      <c r="M9" s="137"/>
      <c r="N9" s="137"/>
      <c r="O9" s="138"/>
      <c r="P9" s="487">
        <f t="shared" si="4"/>
        <v>0</v>
      </c>
      <c r="Q9" s="139">
        <f>IF(P9&gt;100%,Admin_Tram!P9*'CS Admin'!$B$36,'CS Admin'!$B$36)</f>
        <v>200000</v>
      </c>
      <c r="R9" s="648"/>
    </row>
    <row r="10" spans="1:21" s="129" customFormat="1" x14ac:dyDescent="0.3">
      <c r="A10" s="649">
        <f>A5+1</f>
        <v>3</v>
      </c>
      <c r="B10" s="652">
        <v>90027036</v>
      </c>
      <c r="C10" s="654" t="s">
        <v>124</v>
      </c>
      <c r="D10" s="656" t="s">
        <v>49</v>
      </c>
      <c r="E10" s="175" t="s">
        <v>86</v>
      </c>
      <c r="F10" s="186">
        <f>SUM(G10:J10)</f>
        <v>1285</v>
      </c>
      <c r="G10" s="162">
        <f>SUMIFS('Chỉ tiêu'!$I:$I,'Chỉ tiêu'!$H:$H,Admin_Tram!G$3,'Chỉ tiêu'!$B:$B,Admin_Tram!$C10)</f>
        <v>0</v>
      </c>
      <c r="H10" s="162">
        <f>SUMIFS('Chỉ tiêu'!$I:$I,'Chỉ tiêu'!$H:$H,Admin_Tram!H$3,'Chỉ tiêu'!$B:$B,Admin_Tram!$C10)</f>
        <v>1285</v>
      </c>
      <c r="I10" s="162">
        <f>SUMIFS('Chỉ tiêu'!$I:$I,'Chỉ tiêu'!$H:$H,Admin_Tram!I$3,'Chỉ tiêu'!$B:$B,Admin_Tram!$C10)</f>
        <v>0</v>
      </c>
      <c r="J10" s="187">
        <f>SUMIFS('Chỉ tiêu'!$I:$I,'Chỉ tiêu'!$H:$H,Admin_Tram!J$3,'Chỉ tiêu'!$B:$B,Admin_Tram!$C10)</f>
        <v>0</v>
      </c>
      <c r="K10" s="412">
        <f>SUM(L10:O10)</f>
        <v>905.32099999999957</v>
      </c>
      <c r="L10" s="163">
        <f>SUMIFS('Chỉ tiêu'!$K:$K,'Chỉ tiêu'!$H:$H,Admin_Tram!L$3,'Chỉ tiêu'!$B:$B,Admin_Tram!$C10)</f>
        <v>0</v>
      </c>
      <c r="M10" s="163">
        <f>SUMIFS('Chỉ tiêu'!$K:$K,'Chỉ tiêu'!$H:$H,Admin_Tram!M$3,'Chỉ tiêu'!$B:$B,Admin_Tram!$C10)</f>
        <v>905.32099999999957</v>
      </c>
      <c r="N10" s="163">
        <f>SUMIFS('Chỉ tiêu'!$K:$K,'Chỉ tiêu'!$H:$H,Admin_Tram!N$3,'Chỉ tiêu'!$B:$B,Admin_Tram!$C10)</f>
        <v>0</v>
      </c>
      <c r="O10" s="200">
        <f>SUMIFS('Chỉ tiêu'!$K:$K,'Chỉ tiêu'!$H:$H,Admin_Tram!O$3,'Chỉ tiêu'!$B:$B,Admin_Tram!$C10)</f>
        <v>0</v>
      </c>
      <c r="P10" s="488">
        <f>K10/F10</f>
        <v>0.70452996108949384</v>
      </c>
      <c r="Q10" s="164">
        <f>IF(AND(P10&gt;70%,P10&lt;=80%),1000000,IF(AND(P10&gt;80%,P10&lt;=90%),1500000,IF(P10&gt;90%,2000000,0)))</f>
        <v>1000000</v>
      </c>
      <c r="R10" s="658">
        <f>SUM(Q10:Q14)</f>
        <v>2000000</v>
      </c>
    </row>
    <row r="11" spans="1:21" s="129" customFormat="1" x14ac:dyDescent="0.3">
      <c r="A11" s="650"/>
      <c r="B11" s="547"/>
      <c r="C11" s="559"/>
      <c r="D11" s="556"/>
      <c r="E11" s="176" t="s">
        <v>122</v>
      </c>
      <c r="F11" s="188">
        <v>50</v>
      </c>
      <c r="G11" s="166"/>
      <c r="H11" s="166"/>
      <c r="I11" s="166"/>
      <c r="J11" s="189"/>
      <c r="K11" s="201">
        <f>SUMIFS('Data Gọi'!N:N,'Data Gọi'!P:P,Admin_Tram!C10)</f>
        <v>115</v>
      </c>
      <c r="L11" s="167"/>
      <c r="M11" s="167"/>
      <c r="N11" s="167"/>
      <c r="O11" s="202"/>
      <c r="P11" s="489">
        <f>K11/F11</f>
        <v>2.2999999999999998</v>
      </c>
      <c r="Q11" s="168">
        <f>IF(P11&gt;100%,'CS Admin'!$B$30,0)</f>
        <v>300000</v>
      </c>
      <c r="R11" s="659"/>
    </row>
    <row r="12" spans="1:21" s="129" customFormat="1" x14ac:dyDescent="0.3">
      <c r="A12" s="650"/>
      <c r="B12" s="547"/>
      <c r="C12" s="559"/>
      <c r="D12" s="556"/>
      <c r="E12" s="176" t="s">
        <v>123</v>
      </c>
      <c r="F12" s="188">
        <f>'NCC giao dịch'!D49</f>
        <v>52</v>
      </c>
      <c r="G12" s="165"/>
      <c r="H12" s="165"/>
      <c r="I12" s="165"/>
      <c r="J12" s="190"/>
      <c r="K12" s="201">
        <f>'NCC giao dịch'!D52</f>
        <v>59</v>
      </c>
      <c r="L12" s="167"/>
      <c r="M12" s="167"/>
      <c r="N12" s="167"/>
      <c r="O12" s="202"/>
      <c r="P12" s="489">
        <f>K12/F12</f>
        <v>1.1346153846153846</v>
      </c>
      <c r="Q12" s="168">
        <f>IF(P12&gt;100%,'CS Admin'!$B$32,0)</f>
        <v>300000</v>
      </c>
      <c r="R12" s="659"/>
    </row>
    <row r="13" spans="1:21" s="129" customFormat="1" x14ac:dyDescent="0.3">
      <c r="A13" s="650"/>
      <c r="B13" s="547"/>
      <c r="C13" s="559"/>
      <c r="D13" s="556"/>
      <c r="E13" s="176" t="s">
        <v>114</v>
      </c>
      <c r="F13" s="214">
        <v>4</v>
      </c>
      <c r="G13" s="169"/>
      <c r="H13" s="169"/>
      <c r="I13" s="169"/>
      <c r="J13" s="192"/>
      <c r="K13" s="201">
        <v>4</v>
      </c>
      <c r="L13" s="170"/>
      <c r="M13" s="170"/>
      <c r="N13" s="170"/>
      <c r="O13" s="204"/>
      <c r="P13" s="489">
        <f t="shared" ref="P13:P14" si="5">K13/F13</f>
        <v>1</v>
      </c>
      <c r="Q13" s="168">
        <f>IF(P13&gt;100%,'CS Admin'!$B$34,Admin_Tram!P13*'CS Admin'!$B$34)</f>
        <v>200000</v>
      </c>
      <c r="R13" s="659"/>
    </row>
    <row r="14" spans="1:21" s="129" customFormat="1" ht="14.5" thickBot="1" x14ac:dyDescent="0.35">
      <c r="A14" s="651"/>
      <c r="B14" s="653"/>
      <c r="C14" s="655"/>
      <c r="D14" s="657"/>
      <c r="E14" s="177" t="s">
        <v>115</v>
      </c>
      <c r="F14" s="215">
        <v>1</v>
      </c>
      <c r="G14" s="171"/>
      <c r="H14" s="171"/>
      <c r="I14" s="171"/>
      <c r="J14" s="194"/>
      <c r="K14" s="217">
        <v>0</v>
      </c>
      <c r="L14" s="172"/>
      <c r="M14" s="172"/>
      <c r="N14" s="172"/>
      <c r="O14" s="206"/>
      <c r="P14" s="490">
        <f t="shared" si="5"/>
        <v>0</v>
      </c>
      <c r="Q14" s="394">
        <f>IF(P14&gt;100%,Admin_Tram!P14*'CS Admin'!$B$36,'CS Admin'!$B$36)</f>
        <v>200000</v>
      </c>
      <c r="R14" s="660"/>
    </row>
    <row r="15" spans="1:21" s="129" customFormat="1" x14ac:dyDescent="0.3">
      <c r="A15" s="635">
        <f>A10+1</f>
        <v>4</v>
      </c>
      <c r="B15" s="638">
        <v>90024840</v>
      </c>
      <c r="C15" s="640" t="s">
        <v>111</v>
      </c>
      <c r="D15" s="643" t="s">
        <v>2259</v>
      </c>
      <c r="E15" s="109" t="s">
        <v>86</v>
      </c>
      <c r="F15" s="51">
        <f>SUM(G15:J15)</f>
        <v>855</v>
      </c>
      <c r="G15" s="152">
        <f>SUMIFS('Chỉ tiêu'!$I:$I,'Chỉ tiêu'!$H:$H,Admin_Tram!G$3,'Chỉ tiêu'!$B:$B,Admin_Tram!$C15)</f>
        <v>0</v>
      </c>
      <c r="H15" s="152">
        <f>SUMIFS('Chỉ tiêu'!$I:$I,'Chỉ tiêu'!$H:$H,Admin_Tram!H$3,'Chỉ tiêu'!$B:$B,Admin_Tram!$C15)</f>
        <v>855</v>
      </c>
      <c r="I15" s="152">
        <f>SUMIFS('Chỉ tiêu'!$I:$I,'Chỉ tiêu'!$H:$H,Admin_Tram!I$3,'Chỉ tiêu'!$B:$B,Admin_Tram!$C15)</f>
        <v>0</v>
      </c>
      <c r="J15" s="181">
        <f>SUMIFS('Chỉ tiêu'!$I:$I,'Chỉ tiêu'!$H:$H,Admin_Tram!J$3,'Chỉ tiêu'!$B:$B,Admin_Tram!$C15)</f>
        <v>0</v>
      </c>
      <c r="K15" s="411">
        <f>SUM(L15:O15)</f>
        <v>794.36300000000028</v>
      </c>
      <c r="L15" s="89">
        <f>SUMIFS('Chỉ tiêu'!$K:$K,'Chỉ tiêu'!$H:$H,Admin_Tram!L$3,'Chỉ tiêu'!$B:$B,Admin_Tram!$C15)</f>
        <v>0</v>
      </c>
      <c r="M15" s="89">
        <f>SUMIFS('Chỉ tiêu'!$K:$K,'Chỉ tiêu'!$H:$H,Admin_Tram!M$3,'Chỉ tiêu'!$B:$B,Admin_Tram!$C15)</f>
        <v>794.36300000000028</v>
      </c>
      <c r="N15" s="89">
        <f>SUMIFS('Chỉ tiêu'!$K:$K,'Chỉ tiêu'!$H:$H,Admin_Tram!N$3,'Chỉ tiêu'!$B:$B,Admin_Tram!$C15)</f>
        <v>0</v>
      </c>
      <c r="O15" s="197">
        <f>SUMIFS('Chỉ tiêu'!$K:$K,'Chỉ tiêu'!$H:$H,Admin_Tram!O$3,'Chỉ tiêu'!$B:$B,Admin_Tram!$C15)</f>
        <v>0</v>
      </c>
      <c r="P15" s="485">
        <f>K15/F15</f>
        <v>0.92907953216374306</v>
      </c>
      <c r="Q15" s="91">
        <f>IF(AND(P15&gt;70%,P15&lt;=80%),1000000,IF(AND(P15&gt;80%,P15&lt;=90%),1500000,IF(P15&gt;90%,2000000,0)))</f>
        <v>2000000</v>
      </c>
      <c r="R15" s="646">
        <f>SUM(Q15:Q19)</f>
        <v>2700000</v>
      </c>
    </row>
    <row r="16" spans="1:21" s="129" customFormat="1" x14ac:dyDescent="0.3">
      <c r="A16" s="636"/>
      <c r="B16" s="564"/>
      <c r="C16" s="641"/>
      <c r="D16" s="644"/>
      <c r="E16" s="110" t="s">
        <v>122</v>
      </c>
      <c r="F16" s="143">
        <v>50</v>
      </c>
      <c r="G16" s="150"/>
      <c r="H16" s="150"/>
      <c r="I16" s="150"/>
      <c r="J16" s="182"/>
      <c r="K16" s="145">
        <f>SUMIFS('NCC giao dịch'!$D:$D,'NCC giao dịch'!$B:$B,MONTH($U$1),'NCC giao dịch'!$C:$C,Admin_Tram!$C15,'NCC giao dịch'!$A:$A,YEAR(Admin_Tram!$U$1))</f>
        <v>0</v>
      </c>
      <c r="L16" s="154"/>
      <c r="M16" s="154"/>
      <c r="N16" s="154"/>
      <c r="O16" s="198"/>
      <c r="P16" s="486">
        <f>K16/F16</f>
        <v>0</v>
      </c>
      <c r="Q16" s="97">
        <f>IF(P16&gt;100%,'CS Admin'!$B$30,0)</f>
        <v>0</v>
      </c>
      <c r="R16" s="647"/>
    </row>
    <row r="17" spans="1:18" s="129" customFormat="1" x14ac:dyDescent="0.3">
      <c r="A17" s="636"/>
      <c r="B17" s="564"/>
      <c r="C17" s="641"/>
      <c r="D17" s="644"/>
      <c r="E17" s="110" t="s">
        <v>123</v>
      </c>
      <c r="F17" s="143">
        <f>'NCC giao dịch'!D50</f>
        <v>87</v>
      </c>
      <c r="G17" s="149"/>
      <c r="H17" s="149"/>
      <c r="I17" s="149"/>
      <c r="J17" s="183"/>
      <c r="K17" s="145">
        <f>'NCC giao dịch'!D53</f>
        <v>96</v>
      </c>
      <c r="L17" s="154"/>
      <c r="M17" s="154"/>
      <c r="N17" s="154"/>
      <c r="O17" s="198"/>
      <c r="P17" s="486">
        <f>K17/F17</f>
        <v>1.103448275862069</v>
      </c>
      <c r="Q17" s="97">
        <f>IF(P17&gt;100%,'CS Admin'!$B$32,0)</f>
        <v>300000</v>
      </c>
      <c r="R17" s="647"/>
    </row>
    <row r="18" spans="1:18" s="129" customFormat="1" x14ac:dyDescent="0.3">
      <c r="A18" s="636"/>
      <c r="B18" s="564"/>
      <c r="C18" s="641"/>
      <c r="D18" s="644"/>
      <c r="E18" s="110" t="s">
        <v>114</v>
      </c>
      <c r="F18" s="144">
        <v>4</v>
      </c>
      <c r="G18" s="151"/>
      <c r="H18" s="151"/>
      <c r="I18" s="151"/>
      <c r="J18" s="184"/>
      <c r="K18" s="145">
        <v>4</v>
      </c>
      <c r="L18" s="62"/>
      <c r="M18" s="62"/>
      <c r="N18" s="62"/>
      <c r="O18" s="63"/>
      <c r="P18" s="486">
        <f t="shared" ref="P18:P19" si="6">K18/F18</f>
        <v>1</v>
      </c>
      <c r="Q18" s="97">
        <f>IF(P18&gt;100%,'CS Admin'!$B$34,Admin_Tram!P18*'CS Admin'!$B$34)</f>
        <v>200000</v>
      </c>
      <c r="R18" s="647"/>
    </row>
    <row r="19" spans="1:18" s="129" customFormat="1" ht="14.5" thickBot="1" x14ac:dyDescent="0.35">
      <c r="A19" s="661"/>
      <c r="B19" s="662"/>
      <c r="C19" s="663"/>
      <c r="D19" s="664"/>
      <c r="E19" s="140" t="s">
        <v>115</v>
      </c>
      <c r="F19" s="213">
        <v>1</v>
      </c>
      <c r="G19" s="153"/>
      <c r="H19" s="153"/>
      <c r="I19" s="153"/>
      <c r="J19" s="185"/>
      <c r="K19" s="216">
        <v>0</v>
      </c>
      <c r="L19" s="141"/>
      <c r="M19" s="141"/>
      <c r="N19" s="141"/>
      <c r="O19" s="142"/>
      <c r="P19" s="491">
        <f t="shared" si="6"/>
        <v>0</v>
      </c>
      <c r="Q19" s="103">
        <f>IF(P19&gt;100%,Admin_Tram!P19*'CS Admin'!$B$36,'CS Admin'!$B$36)</f>
        <v>200000</v>
      </c>
      <c r="R19" s="665"/>
    </row>
    <row r="20" spans="1:18" s="129" customFormat="1" hidden="1" x14ac:dyDescent="0.3">
      <c r="A20" s="649">
        <f>A15+1</f>
        <v>5</v>
      </c>
      <c r="B20" s="652">
        <v>90024327</v>
      </c>
      <c r="C20" s="654"/>
      <c r="D20" s="656" t="s">
        <v>50</v>
      </c>
      <c r="E20" s="175" t="s">
        <v>86</v>
      </c>
      <c r="F20" s="186">
        <f>SUM(G20:J20)</f>
        <v>0</v>
      </c>
      <c r="G20" s="162">
        <f>SUMIFS('Chỉ tiêu'!$I:$I,'Chỉ tiêu'!$H:$H,Admin_Tram!G$3,'Chỉ tiêu'!$B:$B,Admin_Tram!$C20)</f>
        <v>0</v>
      </c>
      <c r="H20" s="162">
        <f>SUMIFS('Chỉ tiêu'!$I:$I,'Chỉ tiêu'!$H:$H,Admin_Tram!H$3,'Chỉ tiêu'!$B:$B,Admin_Tram!$C20)</f>
        <v>0</v>
      </c>
      <c r="I20" s="162">
        <f>SUMIFS('Chỉ tiêu'!$I:$I,'Chỉ tiêu'!$H:$H,Admin_Tram!I$3,'Chỉ tiêu'!$B:$B,Admin_Tram!$C20)</f>
        <v>0</v>
      </c>
      <c r="J20" s="187">
        <f>SUMIFS('Chỉ tiêu'!$I:$I,'Chỉ tiêu'!$H:$H,Admin_Tram!J$3,'Chỉ tiêu'!$B:$B,Admin_Tram!$C20)</f>
        <v>0</v>
      </c>
      <c r="K20" s="199">
        <f>SUM(L20:O20)</f>
        <v>0</v>
      </c>
      <c r="L20" s="163">
        <f>SUMIFS('Chỉ tiêu'!$K:$K,'Chỉ tiêu'!$H:$H,Admin_Tram!L$3,'Chỉ tiêu'!$B:$B,Admin_Tram!$C20)</f>
        <v>0</v>
      </c>
      <c r="M20" s="163">
        <f>SUMIFS('Chỉ tiêu'!$K:$K,'Chỉ tiêu'!$H:$H,Admin_Tram!M$3,'Chỉ tiêu'!$B:$B,Admin_Tram!$C20)</f>
        <v>0</v>
      </c>
      <c r="N20" s="163">
        <f>SUMIFS('Chỉ tiêu'!$K:$K,'Chỉ tiêu'!$H:$H,Admin_Tram!N$3,'Chỉ tiêu'!$B:$B,Admin_Tram!$C20)</f>
        <v>0</v>
      </c>
      <c r="O20" s="200">
        <f>SUMIFS('Chỉ tiêu'!$K:$K,'Chỉ tiêu'!$H:$H,Admin_Tram!O$3,'Chỉ tiêu'!$B:$B,Admin_Tram!$C20)</f>
        <v>0</v>
      </c>
      <c r="P20" s="488" t="e">
        <f>K20/F20</f>
        <v>#DIV/0!</v>
      </c>
      <c r="Q20" s="164" t="e">
        <f>IF(AND(P20&gt;70%,P20&lt;=80%),1000000,IF(AND(P20&gt;80%,P20&lt;=90%),1500000,IF(P20&gt;90%,2000000,0)))</f>
        <v>#DIV/0!</v>
      </c>
      <c r="R20" s="658" t="e">
        <f>SUM(Q20:Q24)</f>
        <v>#DIV/0!</v>
      </c>
    </row>
    <row r="21" spans="1:18" s="129" customFormat="1" hidden="1" x14ac:dyDescent="0.3">
      <c r="A21" s="650"/>
      <c r="B21" s="547"/>
      <c r="C21" s="559"/>
      <c r="D21" s="556"/>
      <c r="E21" s="176" t="s">
        <v>112</v>
      </c>
      <c r="F21" s="188">
        <f>SUM(G21:J21)</f>
        <v>0</v>
      </c>
      <c r="G21" s="166">
        <f>SUMIFS('Chỉ tiêu'!$P:$P,'Chỉ tiêu'!$B:$B,Admin_Tram!$C20,'Chỉ tiêu'!$H:$H,Admin_Tram!G$3)</f>
        <v>0</v>
      </c>
      <c r="H21" s="166">
        <f>SUMIFS('Chỉ tiêu'!$P:$P,'Chỉ tiêu'!$B:$B,Admin_Tram!$C20,'Chỉ tiêu'!$H:$H,Admin_Tram!H$3)</f>
        <v>0</v>
      </c>
      <c r="I21" s="166">
        <f>SUMIFS('Chỉ tiêu'!$P:$P,'Chỉ tiêu'!$B:$B,Admin_Tram!$C20,'Chỉ tiêu'!$H:$H,Admin_Tram!I$3)</f>
        <v>0</v>
      </c>
      <c r="J21" s="189">
        <f>SUMIFS('Chỉ tiêu'!$P:$P,'Chỉ tiêu'!$B:$B,Admin_Tram!$C20,'Chỉ tiêu'!$H:$H,Admin_Tram!J$3)</f>
        <v>0</v>
      </c>
      <c r="K21" s="201">
        <f>SUM(L21:O21)</f>
        <v>0</v>
      </c>
      <c r="L21" s="167">
        <f>SUMIFS('Chỉ tiêu'!$N:$N,'Chỉ tiêu'!$B:$B,Admin_Tram!$C20,'Chỉ tiêu'!$H:$H,Admin_Tram!L$3)</f>
        <v>0</v>
      </c>
      <c r="M21" s="167">
        <f>SUMIFS('Chỉ tiêu'!$N:$N,'Chỉ tiêu'!$B:$B,Admin_Tram!$C20,'Chỉ tiêu'!$H:$H,Admin_Tram!M$3)</f>
        <v>0</v>
      </c>
      <c r="N21" s="167">
        <f>SUMIFS('Chỉ tiêu'!$N:$N,'Chỉ tiêu'!$B:$B,Admin_Tram!$C20,'Chỉ tiêu'!$H:$H,Admin_Tram!N$3)</f>
        <v>0</v>
      </c>
      <c r="O21" s="202">
        <f>SUMIFS('Chỉ tiêu'!$N:$N,'Chỉ tiêu'!$B:$B,Admin_Tram!$C20,'Chỉ tiêu'!$H:$H,Admin_Tram!O$3)</f>
        <v>0</v>
      </c>
      <c r="P21" s="489" t="e">
        <f>K21/F21</f>
        <v>#DIV/0!</v>
      </c>
      <c r="Q21" s="168" t="e">
        <f>P21*#REF!</f>
        <v>#DIV/0!</v>
      </c>
      <c r="R21" s="659"/>
    </row>
    <row r="22" spans="1:18" s="129" customFormat="1" hidden="1" x14ac:dyDescent="0.3">
      <c r="A22" s="650"/>
      <c r="B22" s="547"/>
      <c r="C22" s="559"/>
      <c r="D22" s="556"/>
      <c r="E22" s="176" t="s">
        <v>113</v>
      </c>
      <c r="F22" s="188">
        <f>SUM(G22:J22)</f>
        <v>0</v>
      </c>
      <c r="G22" s="165">
        <f>SUMIFS('Giá mua'!$K:$K,'Giá mua'!$E:$E,Admin_Tram!G$3,'Giá mua'!$A:$A,Admin_Tram!$C20)</f>
        <v>0</v>
      </c>
      <c r="H22" s="165">
        <f>SUMIFS('Giá mua'!$K:$K,'Giá mua'!$E:$E,Admin_Tram!H$3,'Giá mua'!$A:$A,Admin_Tram!$C20)</f>
        <v>0</v>
      </c>
      <c r="I22" s="165">
        <f>SUMIFS('Giá mua'!$K:$K,'Giá mua'!$E:$E,Admin_Tram!I$3,'Giá mua'!$A:$A,Admin_Tram!$C20)</f>
        <v>0</v>
      </c>
      <c r="J22" s="190">
        <f>SUMIFS('Giá mua'!$K:$K,'Giá mua'!$E:$E,Admin_Tram!J$3,'Giá mua'!$A:$A,Admin_Tram!$C20)</f>
        <v>0</v>
      </c>
      <c r="K22" s="201">
        <f>SUM(L22:O22)</f>
        <v>0</v>
      </c>
      <c r="L22" s="167">
        <f>SUMIFS('Giá mua'!$J:$J,'Giá mua'!$E:$E,Admin_Tram!L$3,'Giá mua'!$A:$A,Admin_Tram!$C20)</f>
        <v>0</v>
      </c>
      <c r="M22" s="167">
        <f>SUMIFS('Giá mua'!$J:$J,'Giá mua'!$E:$E,Admin_Tram!M$3,'Giá mua'!$A:$A,Admin_Tram!$C20)</f>
        <v>0</v>
      </c>
      <c r="N22" s="167">
        <f>SUMIFS('Giá mua'!$J:$J,'Giá mua'!$E:$E,Admin_Tram!N$3,'Giá mua'!$A:$A,Admin_Tram!$C20)</f>
        <v>0</v>
      </c>
      <c r="O22" s="202">
        <f>SUMIFS('Giá mua'!$J:$J,'Giá mua'!$E:$E,Admin_Tram!O$3,'Giá mua'!$A:$A,Admin_Tram!$C20)</f>
        <v>0</v>
      </c>
      <c r="P22" s="489" t="e">
        <f>K22/F22</f>
        <v>#DIV/0!</v>
      </c>
      <c r="Q22" s="168" t="e">
        <f>P22*#REF!</f>
        <v>#DIV/0!</v>
      </c>
      <c r="R22" s="659"/>
    </row>
    <row r="23" spans="1:18" s="129" customFormat="1" hidden="1" x14ac:dyDescent="0.3">
      <c r="A23" s="650"/>
      <c r="B23" s="547"/>
      <c r="C23" s="559"/>
      <c r="D23" s="556"/>
      <c r="E23" s="176" t="s">
        <v>114</v>
      </c>
      <c r="F23" s="191"/>
      <c r="G23" s="169"/>
      <c r="H23" s="169"/>
      <c r="I23" s="169"/>
      <c r="J23" s="192"/>
      <c r="K23" s="203"/>
      <c r="L23" s="170"/>
      <c r="M23" s="170"/>
      <c r="N23" s="170"/>
      <c r="O23" s="204"/>
      <c r="P23" s="489"/>
      <c r="Q23" s="168"/>
      <c r="R23" s="659"/>
    </row>
    <row r="24" spans="1:18" s="129" customFormat="1" ht="14.5" hidden="1" thickBot="1" x14ac:dyDescent="0.35">
      <c r="A24" s="651"/>
      <c r="B24" s="653"/>
      <c r="C24" s="655"/>
      <c r="D24" s="657"/>
      <c r="E24" s="177" t="s">
        <v>115</v>
      </c>
      <c r="F24" s="193"/>
      <c r="G24" s="171"/>
      <c r="H24" s="171"/>
      <c r="I24" s="171"/>
      <c r="J24" s="194"/>
      <c r="K24" s="205"/>
      <c r="L24" s="172"/>
      <c r="M24" s="172"/>
      <c r="N24" s="172"/>
      <c r="O24" s="206"/>
      <c r="P24" s="490">
        <f t="shared" ref="P24:P48" si="7">IF(K24=0,0,K24/F24)</f>
        <v>0</v>
      </c>
      <c r="Q24" s="173">
        <f>IF(P24&gt;=100%,500000,0)</f>
        <v>0</v>
      </c>
      <c r="R24" s="660"/>
    </row>
    <row r="25" spans="1:18" s="129" customFormat="1" hidden="1" x14ac:dyDescent="0.3">
      <c r="A25" s="605">
        <f>A20+1</f>
        <v>6</v>
      </c>
      <c r="B25" s="608">
        <v>90024809</v>
      </c>
      <c r="C25" s="611"/>
      <c r="D25" s="614"/>
      <c r="E25" s="146" t="s">
        <v>86</v>
      </c>
      <c r="F25" s="147" t="e">
        <f>SUM(G25:J25)</f>
        <v>#REF!</v>
      </c>
      <c r="G25" s="114" t="e">
        <f>SUMIFS('Chỉ tiêu'!$I:$I,'Chỉ tiêu'!$H:$H,Admin_Tram!G$3,'Chỉ tiêu'!#REF!,Admin_Tram!$C25)</f>
        <v>#REF!</v>
      </c>
      <c r="H25" s="114" t="e">
        <f>SUMIFS('Chỉ tiêu'!$I:$I,'Chỉ tiêu'!$H:$H,Admin_Tram!H$3,'Chỉ tiêu'!#REF!,Admin_Tram!$C25)</f>
        <v>#REF!</v>
      </c>
      <c r="I25" s="114" t="e">
        <f>SUMIFS('Chỉ tiêu'!$I:$I,'Chỉ tiêu'!$H:$H,Admin_Tram!I$3,'Chỉ tiêu'!#REF!,Admin_Tram!$C25)</f>
        <v>#REF!</v>
      </c>
      <c r="J25" s="114" t="e">
        <f>SUMIFS('Chỉ tiêu'!$I:$I,'Chỉ tiêu'!$H:$H,Admin_Tram!J$3,'Chỉ tiêu'!#REF!,Admin_Tram!$C25)</f>
        <v>#REF!</v>
      </c>
      <c r="K25" s="148" t="e">
        <f>SUM(L25:O25)</f>
        <v>#REF!</v>
      </c>
      <c r="L25" s="88" t="e">
        <f>SUMIFS('Chỉ tiêu'!$K:$K,'Chỉ tiêu'!$H:$H,Admin_Tram!G$3,'Chỉ tiêu'!#REF!,Admin_Tram!$C25)</f>
        <v>#REF!</v>
      </c>
      <c r="M25" s="88" t="e">
        <f>SUMIFS('Chỉ tiêu'!$K:$K,'Chỉ tiêu'!$H:$H,Admin_Tram!H$3,'Chỉ tiêu'!#REF!,Admin_Tram!$C25)</f>
        <v>#REF!</v>
      </c>
      <c r="N25" s="88" t="e">
        <f>SUMIFS('Chỉ tiêu'!$K:$K,'Chỉ tiêu'!$H:$H,Admin_Tram!I$3,'Chỉ tiêu'!#REF!,Admin_Tram!$C25)</f>
        <v>#REF!</v>
      </c>
      <c r="O25" s="88" t="e">
        <f>SUMIFS('Chỉ tiêu'!$K:$K,'Chỉ tiêu'!$H:$H,Admin_Tram!J$3,'Chỉ tiêu'!#REF!,Admin_Tram!$C25)</f>
        <v>#REF!</v>
      </c>
      <c r="P25" s="492">
        <f>IFERROR((K25/F25),0)</f>
        <v>0</v>
      </c>
      <c r="Q25" s="96">
        <f>IF(AND(P25&gt;70%,P25&lt;=80%),3000000,IF(P25&gt;80%,4000000,0))</f>
        <v>0</v>
      </c>
      <c r="R25" s="617">
        <f>SUM(Q25,Q26,Q27)</f>
        <v>1000000</v>
      </c>
    </row>
    <row r="26" spans="1:18" s="129" customFormat="1" ht="28" hidden="1" x14ac:dyDescent="0.3">
      <c r="A26" s="605"/>
      <c r="B26" s="608"/>
      <c r="C26" s="611"/>
      <c r="D26" s="611"/>
      <c r="E26" s="110" t="s">
        <v>87</v>
      </c>
      <c r="F26" s="53">
        <v>1</v>
      </c>
      <c r="G26" s="54"/>
      <c r="H26" s="54"/>
      <c r="I26" s="54"/>
      <c r="J26" s="55"/>
      <c r="K26" s="61">
        <v>1</v>
      </c>
      <c r="L26" s="62"/>
      <c r="M26" s="62"/>
      <c r="N26" s="62"/>
      <c r="O26" s="63"/>
      <c r="P26" s="95">
        <f t="shared" si="7"/>
        <v>1</v>
      </c>
      <c r="Q26" s="96">
        <f>IF(P26&gt;=80%,500000,0)</f>
        <v>500000</v>
      </c>
      <c r="R26" s="617"/>
    </row>
    <row r="27" spans="1:18" s="129" customFormat="1" ht="14.5" hidden="1" thickBot="1" x14ac:dyDescent="0.35">
      <c r="A27" s="606"/>
      <c r="B27" s="609"/>
      <c r="C27" s="612"/>
      <c r="D27" s="612"/>
      <c r="E27" s="111" t="s">
        <v>120</v>
      </c>
      <c r="F27" s="58">
        <v>4</v>
      </c>
      <c r="G27" s="59"/>
      <c r="H27" s="59"/>
      <c r="I27" s="59"/>
      <c r="J27" s="60"/>
      <c r="K27" s="64">
        <v>4</v>
      </c>
      <c r="L27" s="65"/>
      <c r="M27" s="65"/>
      <c r="N27" s="65"/>
      <c r="O27" s="66"/>
      <c r="P27" s="101">
        <f t="shared" si="7"/>
        <v>1</v>
      </c>
      <c r="Q27" s="102">
        <f>IF(P27&gt;=100%,500000,0)</f>
        <v>500000</v>
      </c>
      <c r="R27" s="618"/>
    </row>
    <row r="28" spans="1:18" s="129" customFormat="1" hidden="1" x14ac:dyDescent="0.3">
      <c r="A28" s="604">
        <v>7</v>
      </c>
      <c r="B28" s="607">
        <v>90024168</v>
      </c>
      <c r="C28" s="610"/>
      <c r="D28" s="613"/>
      <c r="E28" s="109" t="s">
        <v>86</v>
      </c>
      <c r="F28" s="51" t="e">
        <f>SUM(G28:J28)</f>
        <v>#REF!</v>
      </c>
      <c r="G28" s="52" t="e">
        <f>SUMIFS('Chỉ tiêu'!$I:$I,'Chỉ tiêu'!$H:$H,Admin_Tram!G$3,'Chỉ tiêu'!#REF!,Admin_Tram!$C28)+G31</f>
        <v>#REF!</v>
      </c>
      <c r="H28" s="52" t="e">
        <f>SUMIFS('Chỉ tiêu'!$I:$I,'Chỉ tiêu'!$H:$H,Admin_Tram!H$3,'Chỉ tiêu'!#REF!,Admin_Tram!$C28)+H31</f>
        <v>#REF!</v>
      </c>
      <c r="I28" s="52" t="e">
        <f>SUMIFS('Chỉ tiêu'!$I:$I,'Chỉ tiêu'!$H:$H,Admin_Tram!I$3,'Chỉ tiêu'!#REF!,Admin_Tram!$C28)+I31</f>
        <v>#REF!</v>
      </c>
      <c r="J28" s="52" t="e">
        <f>SUMIFS('Chỉ tiêu'!$I:$I,'Chỉ tiêu'!$H:$H,Admin_Tram!J$3,'Chỉ tiêu'!#REF!,Admin_Tram!$C28)+J31</f>
        <v>#REF!</v>
      </c>
      <c r="K28" s="49" t="e">
        <f>SUM(L28:O28)</f>
        <v>#REF!</v>
      </c>
      <c r="L28" s="50" t="e">
        <f>SUMIFS('Chỉ tiêu'!$K:$K,'Chỉ tiêu'!$H:$H,Admin_Tram!G$3,'Chỉ tiêu'!#REF!,Admin_Tram!$C28)+L31</f>
        <v>#REF!</v>
      </c>
      <c r="M28" s="50" t="e">
        <f>SUMIFS('Chỉ tiêu'!$K:$K,'Chỉ tiêu'!$H:$H,Admin_Tram!H$3,'Chỉ tiêu'!#REF!,Admin_Tram!$C28)+M31</f>
        <v>#REF!</v>
      </c>
      <c r="N28" s="50" t="e">
        <f>SUMIFS('Chỉ tiêu'!$K:$K,'Chỉ tiêu'!$H:$H,Admin_Tram!I$3,'Chỉ tiêu'!#REF!,Admin_Tram!$C28)+N31</f>
        <v>#REF!</v>
      </c>
      <c r="O28" s="50" t="e">
        <f>SUMIFS('Chỉ tiêu'!$K:$K,'Chỉ tiêu'!$H:$H,Admin_Tram!J$3,'Chỉ tiêu'!#REF!,Admin_Tram!$C28)+O31</f>
        <v>#REF!</v>
      </c>
      <c r="P28" s="493">
        <f>IFERROR((K28/F28),0)</f>
        <v>0</v>
      </c>
      <c r="Q28" s="91">
        <f>IF(AND(P28&gt;70%,P28&lt;=80%),4000000,IF(P28&gt;80%,5000000,0))</f>
        <v>0</v>
      </c>
      <c r="R28" s="616">
        <f>SUM(Q28,Q29,Q30)</f>
        <v>1000000</v>
      </c>
    </row>
    <row r="29" spans="1:18" s="129" customFormat="1" ht="28" hidden="1" x14ac:dyDescent="0.3">
      <c r="A29" s="605"/>
      <c r="B29" s="608"/>
      <c r="C29" s="611"/>
      <c r="D29" s="614"/>
      <c r="E29" s="110" t="s">
        <v>87</v>
      </c>
      <c r="F29" s="53">
        <v>1</v>
      </c>
      <c r="G29" s="92"/>
      <c r="H29" s="92"/>
      <c r="I29" s="92"/>
      <c r="J29" s="93"/>
      <c r="K29" s="94">
        <v>1</v>
      </c>
      <c r="L29" s="62"/>
      <c r="M29" s="62"/>
      <c r="N29" s="62"/>
      <c r="O29" s="63"/>
      <c r="P29" s="95">
        <f t="shared" si="7"/>
        <v>1</v>
      </c>
      <c r="Q29" s="96">
        <f>IF(P29&gt;=80%,500000,0)</f>
        <v>500000</v>
      </c>
      <c r="R29" s="617"/>
    </row>
    <row r="30" spans="1:18" s="129" customFormat="1" ht="14.5" hidden="1" thickBot="1" x14ac:dyDescent="0.35">
      <c r="A30" s="606"/>
      <c r="B30" s="609"/>
      <c r="C30" s="612"/>
      <c r="D30" s="615"/>
      <c r="E30" s="111" t="s">
        <v>120</v>
      </c>
      <c r="F30" s="58">
        <v>4</v>
      </c>
      <c r="G30" s="98"/>
      <c r="H30" s="98"/>
      <c r="I30" s="98"/>
      <c r="J30" s="99"/>
      <c r="K30" s="100">
        <v>4</v>
      </c>
      <c r="L30" s="65"/>
      <c r="M30" s="65"/>
      <c r="N30" s="65"/>
      <c r="O30" s="66"/>
      <c r="P30" s="101">
        <f t="shared" si="7"/>
        <v>1</v>
      </c>
      <c r="Q30" s="102">
        <f>IF(P30&gt;=100%,500000,0)</f>
        <v>500000</v>
      </c>
      <c r="R30" s="618"/>
    </row>
    <row r="31" spans="1:18" s="129" customFormat="1" hidden="1" x14ac:dyDescent="0.3">
      <c r="A31" s="604">
        <v>8</v>
      </c>
      <c r="B31" s="607">
        <v>90026395</v>
      </c>
      <c r="C31" s="610"/>
      <c r="D31" s="613"/>
      <c r="E31" s="109" t="s">
        <v>86</v>
      </c>
      <c r="F31" s="51" t="e">
        <f>SUM(G31:J31)</f>
        <v>#REF!</v>
      </c>
      <c r="G31" s="52" t="e">
        <f>SUMIFS('Chỉ tiêu'!$I:$I,'Chỉ tiêu'!$H:$H,Admin_Tram!G$3,'Chỉ tiêu'!#REF!,Admin_Tram!$C31)</f>
        <v>#REF!</v>
      </c>
      <c r="H31" s="52" t="e">
        <f>SUMIFS('Chỉ tiêu'!$I:$I,'Chỉ tiêu'!$H:$H,Admin_Tram!H$3,'Chỉ tiêu'!#REF!,Admin_Tram!$C31)</f>
        <v>#REF!</v>
      </c>
      <c r="I31" s="52" t="e">
        <f>SUMIFS('Chỉ tiêu'!$I:$I,'Chỉ tiêu'!$H:$H,Admin_Tram!I$3,'Chỉ tiêu'!#REF!,Admin_Tram!$C31)</f>
        <v>#REF!</v>
      </c>
      <c r="J31" s="52" t="e">
        <f>SUMIFS('Chỉ tiêu'!$I:$I,'Chỉ tiêu'!$H:$H,Admin_Tram!J$3,'Chỉ tiêu'!#REF!,Admin_Tram!$C31)</f>
        <v>#REF!</v>
      </c>
      <c r="K31" s="49" t="e">
        <f>SUM(L31:O31)</f>
        <v>#REF!</v>
      </c>
      <c r="L31" s="50" t="e">
        <f>SUMIFS('Chỉ tiêu'!$K:$K,'Chỉ tiêu'!$H:$H,Admin_Tram!G$3,'Chỉ tiêu'!#REF!,Admin_Tram!$C31)</f>
        <v>#REF!</v>
      </c>
      <c r="M31" s="50" t="e">
        <f>SUMIFS('Chỉ tiêu'!$K:$K,'Chỉ tiêu'!$H:$H,Admin_Tram!H$3,'Chỉ tiêu'!#REF!,Admin_Tram!$C31)</f>
        <v>#REF!</v>
      </c>
      <c r="N31" s="50" t="e">
        <f>SUMIFS('Chỉ tiêu'!$K:$K,'Chỉ tiêu'!$H:$H,Admin_Tram!I$3,'Chỉ tiêu'!#REF!,Admin_Tram!$C31)</f>
        <v>#REF!</v>
      </c>
      <c r="O31" s="50" t="e">
        <f>SUMIFS('Chỉ tiêu'!$K:$K,'Chỉ tiêu'!$H:$H,Admin_Tram!J$3,'Chỉ tiêu'!#REF!,Admin_Tram!$C31)</f>
        <v>#REF!</v>
      </c>
      <c r="P31" s="493">
        <f t="shared" ref="P31" si="8">IFERROR((K31/F31),0)</f>
        <v>0</v>
      </c>
      <c r="Q31" s="91">
        <f>IF(AND(P31&gt;70%,P31&lt;=80%),3000000,IF(P31&gt;80%,4000000,0))</f>
        <v>0</v>
      </c>
      <c r="R31" s="616">
        <f>SUM(Q31,Q32,Q33)</f>
        <v>1000000</v>
      </c>
    </row>
    <row r="32" spans="1:18" s="129" customFormat="1" ht="28" hidden="1" x14ac:dyDescent="0.3">
      <c r="A32" s="605"/>
      <c r="B32" s="608"/>
      <c r="C32" s="611"/>
      <c r="D32" s="611"/>
      <c r="E32" s="110" t="s">
        <v>87</v>
      </c>
      <c r="F32" s="53">
        <v>1</v>
      </c>
      <c r="G32" s="54"/>
      <c r="H32" s="54"/>
      <c r="I32" s="54"/>
      <c r="J32" s="55"/>
      <c r="K32" s="61">
        <v>0.98080000000000001</v>
      </c>
      <c r="L32" s="62"/>
      <c r="M32" s="62"/>
      <c r="N32" s="62"/>
      <c r="O32" s="63"/>
      <c r="P32" s="95">
        <f t="shared" si="7"/>
        <v>0.98080000000000001</v>
      </c>
      <c r="Q32" s="96">
        <f>IF(P32&gt;=80%,500000,0)</f>
        <v>500000</v>
      </c>
      <c r="R32" s="617"/>
    </row>
    <row r="33" spans="1:18" s="129" customFormat="1" ht="14.5" hidden="1" thickBot="1" x14ac:dyDescent="0.35">
      <c r="A33" s="606"/>
      <c r="B33" s="609"/>
      <c r="C33" s="612"/>
      <c r="D33" s="612"/>
      <c r="E33" s="111" t="s">
        <v>120</v>
      </c>
      <c r="F33" s="58">
        <v>4</v>
      </c>
      <c r="G33" s="59"/>
      <c r="H33" s="59"/>
      <c r="I33" s="59"/>
      <c r="J33" s="60"/>
      <c r="K33" s="64">
        <v>4</v>
      </c>
      <c r="L33" s="65"/>
      <c r="M33" s="65"/>
      <c r="N33" s="65"/>
      <c r="O33" s="66"/>
      <c r="P33" s="101">
        <f t="shared" si="7"/>
        <v>1</v>
      </c>
      <c r="Q33" s="102">
        <f>IF(P33&gt;=100%,500000,0)</f>
        <v>500000</v>
      </c>
      <c r="R33" s="618"/>
    </row>
    <row r="34" spans="1:18" s="129" customFormat="1" ht="14.15" hidden="1" customHeight="1" x14ac:dyDescent="0.3">
      <c r="A34" s="604">
        <v>9</v>
      </c>
      <c r="B34" s="607">
        <v>90026683</v>
      </c>
      <c r="C34" s="610"/>
      <c r="D34" s="613"/>
      <c r="E34" s="109" t="s">
        <v>86</v>
      </c>
      <c r="F34" s="51" t="e">
        <f>SUM(G34:J34)</f>
        <v>#REF!</v>
      </c>
      <c r="G34" s="52" t="e">
        <f>SUMIFS('Chỉ tiêu'!$I:$I,'Chỉ tiêu'!$H:$H,Admin_Tram!G$3,'Chỉ tiêu'!#REF!,Admin_Tram!$C34)+G37</f>
        <v>#REF!</v>
      </c>
      <c r="H34" s="52" t="e">
        <f>SUMIFS('Chỉ tiêu'!$I:$I,'Chỉ tiêu'!$H:$H,Admin_Tram!H$3,'Chỉ tiêu'!#REF!,Admin_Tram!$C34)+H37</f>
        <v>#REF!</v>
      </c>
      <c r="I34" s="52" t="e">
        <f>SUMIFS('Chỉ tiêu'!$I:$I,'Chỉ tiêu'!$H:$H,Admin_Tram!I$3,'Chỉ tiêu'!#REF!,Admin_Tram!$C34)+I37</f>
        <v>#REF!</v>
      </c>
      <c r="J34" s="52" t="e">
        <f>SUMIFS('Chỉ tiêu'!$I:$I,'Chỉ tiêu'!$H:$H,Admin_Tram!J$3,'Chỉ tiêu'!#REF!,Admin_Tram!$C34)+J37</f>
        <v>#REF!</v>
      </c>
      <c r="K34" s="49" t="e">
        <f>SUM(L34:O34)</f>
        <v>#REF!</v>
      </c>
      <c r="L34" s="50" t="e">
        <f>SUMIFS('Chỉ tiêu'!$K:$K,'Chỉ tiêu'!$H:$H,Admin_Tram!G$3,'Chỉ tiêu'!#REF!,Admin_Tram!$C34)+L37</f>
        <v>#REF!</v>
      </c>
      <c r="M34" s="50" t="e">
        <f>SUMIFS('Chỉ tiêu'!$K:$K,'Chỉ tiêu'!$H:$H,Admin_Tram!H$3,'Chỉ tiêu'!#REF!,Admin_Tram!$C34)+M37</f>
        <v>#REF!</v>
      </c>
      <c r="N34" s="50" t="e">
        <f>SUMIFS('Chỉ tiêu'!$K:$K,'Chỉ tiêu'!$H:$H,Admin_Tram!I$3,'Chỉ tiêu'!#REF!,Admin_Tram!$C34)+N37</f>
        <v>#REF!</v>
      </c>
      <c r="O34" s="50" t="e">
        <f>SUMIFS('Chỉ tiêu'!$K:$K,'Chỉ tiêu'!$H:$H,Admin_Tram!J$3,'Chỉ tiêu'!#REF!,Admin_Tram!$C34)+O37</f>
        <v>#REF!</v>
      </c>
      <c r="P34" s="493">
        <f>IFERROR((K34/F34),0)</f>
        <v>0</v>
      </c>
      <c r="Q34" s="91">
        <f>IF(AND(P34&gt;70%,P34&lt;=80%),4000000,IF(P34&gt;80%,5000000,0))</f>
        <v>0</v>
      </c>
      <c r="R34" s="616">
        <f>SUM(Q34,Q35,Q36)</f>
        <v>1000000</v>
      </c>
    </row>
    <row r="35" spans="1:18" s="129" customFormat="1" ht="28" hidden="1" x14ac:dyDescent="0.3">
      <c r="A35" s="605"/>
      <c r="B35" s="608"/>
      <c r="C35" s="611"/>
      <c r="D35" s="614"/>
      <c r="E35" s="110" t="s">
        <v>87</v>
      </c>
      <c r="F35" s="53">
        <v>1</v>
      </c>
      <c r="G35" s="92"/>
      <c r="H35" s="92"/>
      <c r="I35" s="92"/>
      <c r="J35" s="93"/>
      <c r="K35" s="94">
        <v>1</v>
      </c>
      <c r="L35" s="62"/>
      <c r="M35" s="62"/>
      <c r="N35" s="62"/>
      <c r="O35" s="63"/>
      <c r="P35" s="95">
        <f t="shared" si="7"/>
        <v>1</v>
      </c>
      <c r="Q35" s="96">
        <f>IF(P35&gt;=80%,500000,0)</f>
        <v>500000</v>
      </c>
      <c r="R35" s="617"/>
    </row>
    <row r="36" spans="1:18" s="129" customFormat="1" ht="14.5" hidden="1" thickBot="1" x14ac:dyDescent="0.35">
      <c r="A36" s="606"/>
      <c r="B36" s="609"/>
      <c r="C36" s="612"/>
      <c r="D36" s="615"/>
      <c r="E36" s="111" t="s">
        <v>120</v>
      </c>
      <c r="F36" s="58">
        <v>4</v>
      </c>
      <c r="G36" s="98"/>
      <c r="H36" s="98"/>
      <c r="I36" s="98"/>
      <c r="J36" s="99"/>
      <c r="K36" s="100">
        <v>4</v>
      </c>
      <c r="L36" s="65"/>
      <c r="M36" s="65"/>
      <c r="N36" s="65"/>
      <c r="O36" s="66"/>
      <c r="P36" s="101">
        <f t="shared" si="7"/>
        <v>1</v>
      </c>
      <c r="Q36" s="102">
        <f>IF(P36&gt;=100%,500000,0)</f>
        <v>500000</v>
      </c>
      <c r="R36" s="618"/>
    </row>
    <row r="37" spans="1:18" s="129" customFormat="1" hidden="1" x14ac:dyDescent="0.3">
      <c r="A37" s="604">
        <v>10</v>
      </c>
      <c r="B37" s="607">
        <v>90024356</v>
      </c>
      <c r="C37" s="610"/>
      <c r="D37" s="613"/>
      <c r="E37" s="109" t="s">
        <v>86</v>
      </c>
      <c r="F37" s="51" t="e">
        <f>SUM(G37:J37)</f>
        <v>#REF!</v>
      </c>
      <c r="G37" s="52" t="e">
        <f>SUMIFS('Chỉ tiêu'!$I:$I,'Chỉ tiêu'!$H:$H,Admin_Tram!G$3,'Chỉ tiêu'!#REF!,Admin_Tram!$C37)</f>
        <v>#REF!</v>
      </c>
      <c r="H37" s="52" t="e">
        <f>SUMIFS('Chỉ tiêu'!$I:$I,'Chỉ tiêu'!$H:$H,Admin_Tram!H$3,'Chỉ tiêu'!#REF!,Admin_Tram!$C37)</f>
        <v>#REF!</v>
      </c>
      <c r="I37" s="52" t="e">
        <f>SUMIFS('Chỉ tiêu'!$I:$I,'Chỉ tiêu'!$H:$H,Admin_Tram!I$3,'Chỉ tiêu'!#REF!,Admin_Tram!$C37)</f>
        <v>#REF!</v>
      </c>
      <c r="J37" s="52" t="e">
        <f>SUMIFS('Chỉ tiêu'!$I:$I,'Chỉ tiêu'!$H:$H,Admin_Tram!J$3,'Chỉ tiêu'!#REF!,Admin_Tram!$C37)</f>
        <v>#REF!</v>
      </c>
      <c r="K37" s="49" t="e">
        <f>SUM(L37:O37)</f>
        <v>#REF!</v>
      </c>
      <c r="L37" s="50" t="e">
        <f>SUMIFS('Chỉ tiêu'!$K:$K,'Chỉ tiêu'!$H:$H,Admin_Tram!G$3,'Chỉ tiêu'!#REF!,Admin_Tram!$C37)</f>
        <v>#REF!</v>
      </c>
      <c r="M37" s="50" t="e">
        <f>SUMIFS('Chỉ tiêu'!$K:$K,'Chỉ tiêu'!$H:$H,Admin_Tram!H$3,'Chỉ tiêu'!#REF!,Admin_Tram!$C37)</f>
        <v>#REF!</v>
      </c>
      <c r="N37" s="50" t="e">
        <f>SUMIFS('Chỉ tiêu'!$K:$K,'Chỉ tiêu'!$H:$H,Admin_Tram!I$3,'Chỉ tiêu'!#REF!,Admin_Tram!$C37)</f>
        <v>#REF!</v>
      </c>
      <c r="O37" s="50" t="e">
        <f>SUMIFS('Chỉ tiêu'!$K:$K,'Chỉ tiêu'!$H:$H,Admin_Tram!J$3,'Chỉ tiêu'!#REF!,Admin_Tram!$C37)</f>
        <v>#REF!</v>
      </c>
      <c r="P37" s="493">
        <f>IFERROR((K37/F37),0)</f>
        <v>0</v>
      </c>
      <c r="Q37" s="91">
        <f>IF(AND(P37&gt;70%,P37&lt;=80%),3000000,IF(P37&gt;80%,4000000,0))</f>
        <v>0</v>
      </c>
      <c r="R37" s="616">
        <f>SUM(Q37,Q38,Q39)</f>
        <v>1000000</v>
      </c>
    </row>
    <row r="38" spans="1:18" s="129" customFormat="1" ht="28" hidden="1" x14ac:dyDescent="0.3">
      <c r="A38" s="605"/>
      <c r="B38" s="608"/>
      <c r="C38" s="611"/>
      <c r="D38" s="611"/>
      <c r="E38" s="110" t="s">
        <v>87</v>
      </c>
      <c r="F38" s="53">
        <v>1</v>
      </c>
      <c r="G38" s="54"/>
      <c r="H38" s="54"/>
      <c r="I38" s="54"/>
      <c r="J38" s="55"/>
      <c r="K38" s="61">
        <v>0.96519999999999995</v>
      </c>
      <c r="L38" s="62"/>
      <c r="M38" s="62"/>
      <c r="N38" s="62"/>
      <c r="O38" s="63"/>
      <c r="P38" s="95">
        <f t="shared" si="7"/>
        <v>0.96519999999999995</v>
      </c>
      <c r="Q38" s="96">
        <f>IF(P38&gt;=80%,500000,0)</f>
        <v>500000</v>
      </c>
      <c r="R38" s="617"/>
    </row>
    <row r="39" spans="1:18" s="129" customFormat="1" ht="14.5" hidden="1" thickBot="1" x14ac:dyDescent="0.35">
      <c r="A39" s="606"/>
      <c r="B39" s="609"/>
      <c r="C39" s="612"/>
      <c r="D39" s="612"/>
      <c r="E39" s="111" t="s">
        <v>120</v>
      </c>
      <c r="F39" s="58">
        <v>4</v>
      </c>
      <c r="G39" s="59"/>
      <c r="H39" s="59"/>
      <c r="I39" s="59"/>
      <c r="J39" s="60"/>
      <c r="K39" s="64">
        <v>4</v>
      </c>
      <c r="L39" s="65"/>
      <c r="M39" s="65"/>
      <c r="N39" s="65"/>
      <c r="O39" s="66"/>
      <c r="P39" s="101">
        <f t="shared" si="7"/>
        <v>1</v>
      </c>
      <c r="Q39" s="102">
        <f>IF(P39&gt;=100%,500000,0)</f>
        <v>500000</v>
      </c>
      <c r="R39" s="618"/>
    </row>
    <row r="40" spans="1:18" s="129" customFormat="1" hidden="1" x14ac:dyDescent="0.3">
      <c r="A40" s="604">
        <v>11</v>
      </c>
      <c r="B40" s="607">
        <v>90024169</v>
      </c>
      <c r="C40" s="610"/>
      <c r="D40" s="613"/>
      <c r="E40" s="109" t="s">
        <v>86</v>
      </c>
      <c r="F40" s="51" t="e">
        <f>SUM(G40:J40)</f>
        <v>#REF!</v>
      </c>
      <c r="G40" s="52" t="e">
        <f>SUMIFS('Chỉ tiêu'!$I:$I,'Chỉ tiêu'!$H:$H,Admin_Tram!G$3,'Chỉ tiêu'!#REF!,Admin_Tram!$C40)</f>
        <v>#REF!</v>
      </c>
      <c r="H40" s="52" t="e">
        <f>SUMIFS('Chỉ tiêu'!$I:$I,'Chỉ tiêu'!$H:$H,Admin_Tram!H$3,'Chỉ tiêu'!#REF!,Admin_Tram!$C40)</f>
        <v>#REF!</v>
      </c>
      <c r="I40" s="52" t="e">
        <f>SUMIFS('Chỉ tiêu'!$I:$I,'Chỉ tiêu'!$H:$H,Admin_Tram!I$3,'Chỉ tiêu'!#REF!,Admin_Tram!$C40)</f>
        <v>#REF!</v>
      </c>
      <c r="J40" s="52" t="e">
        <f>SUMIFS('Chỉ tiêu'!$I:$I,'Chỉ tiêu'!$H:$H,Admin_Tram!J$3,'Chỉ tiêu'!#REF!,Admin_Tram!$C40)</f>
        <v>#REF!</v>
      </c>
      <c r="K40" s="49" t="e">
        <f>SUM(L40:O40)</f>
        <v>#REF!</v>
      </c>
      <c r="L40" s="50" t="e">
        <f>SUMIFS('Chỉ tiêu'!$K:$K,'Chỉ tiêu'!$H:$H,Admin_Tram!G$3,'Chỉ tiêu'!#REF!,Admin_Tram!$C40)</f>
        <v>#REF!</v>
      </c>
      <c r="M40" s="50" t="e">
        <f>SUMIFS('Chỉ tiêu'!$K:$K,'Chỉ tiêu'!$H:$H,Admin_Tram!H$3,'Chỉ tiêu'!#REF!,Admin_Tram!$C40)</f>
        <v>#REF!</v>
      </c>
      <c r="N40" s="50" t="e">
        <f>SUMIFS('Chỉ tiêu'!$K:$K,'Chỉ tiêu'!$H:$H,Admin_Tram!I$3,'Chỉ tiêu'!#REF!,Admin_Tram!$C40)</f>
        <v>#REF!</v>
      </c>
      <c r="O40" s="50" t="e">
        <f>SUMIFS('Chỉ tiêu'!$K:$K,'Chỉ tiêu'!$H:$H,Admin_Tram!J$3,'Chỉ tiêu'!#REF!,Admin_Tram!$C40)</f>
        <v>#REF!</v>
      </c>
      <c r="P40" s="493">
        <f>IFERROR((K40/F40),0)</f>
        <v>0</v>
      </c>
      <c r="Q40" s="91">
        <f>IF(AND(P40&gt;70%,P40&lt;=80%),4000000,IF(P40&gt;80%,5000000,0))</f>
        <v>0</v>
      </c>
      <c r="R40" s="616">
        <f>SUM(Q40,Q41,Q42)</f>
        <v>1000000</v>
      </c>
    </row>
    <row r="41" spans="1:18" s="129" customFormat="1" ht="28" hidden="1" x14ac:dyDescent="0.3">
      <c r="A41" s="605"/>
      <c r="B41" s="608"/>
      <c r="C41" s="611"/>
      <c r="D41" s="614"/>
      <c r="E41" s="110" t="s">
        <v>87</v>
      </c>
      <c r="F41" s="53">
        <v>1</v>
      </c>
      <c r="G41" s="92"/>
      <c r="H41" s="92"/>
      <c r="I41" s="92"/>
      <c r="J41" s="93"/>
      <c r="K41" s="94">
        <v>0.95830000000000004</v>
      </c>
      <c r="L41" s="62"/>
      <c r="M41" s="62"/>
      <c r="N41" s="62"/>
      <c r="O41" s="63"/>
      <c r="P41" s="95">
        <f t="shared" si="7"/>
        <v>0.95830000000000004</v>
      </c>
      <c r="Q41" s="96">
        <f>IF(P41&gt;=80%,500000,0)</f>
        <v>500000</v>
      </c>
      <c r="R41" s="617"/>
    </row>
    <row r="42" spans="1:18" s="129" customFormat="1" ht="14.5" hidden="1" thickBot="1" x14ac:dyDescent="0.35">
      <c r="A42" s="606"/>
      <c r="B42" s="609"/>
      <c r="C42" s="612"/>
      <c r="D42" s="615"/>
      <c r="E42" s="111" t="s">
        <v>120</v>
      </c>
      <c r="F42" s="58">
        <v>4</v>
      </c>
      <c r="G42" s="98"/>
      <c r="H42" s="98"/>
      <c r="I42" s="98"/>
      <c r="J42" s="99"/>
      <c r="K42" s="100">
        <v>4</v>
      </c>
      <c r="L42" s="65"/>
      <c r="M42" s="65"/>
      <c r="N42" s="65"/>
      <c r="O42" s="66"/>
      <c r="P42" s="101">
        <f t="shared" si="7"/>
        <v>1</v>
      </c>
      <c r="Q42" s="102">
        <f>IF(P42&gt;=100%,500000,0)</f>
        <v>500000</v>
      </c>
      <c r="R42" s="618"/>
    </row>
    <row r="43" spans="1:18" s="129" customFormat="1" ht="14.15" hidden="1" customHeight="1" x14ac:dyDescent="0.3">
      <c r="A43" s="604">
        <v>12</v>
      </c>
      <c r="B43" s="607">
        <v>90024358</v>
      </c>
      <c r="C43" s="610"/>
      <c r="D43" s="613"/>
      <c r="E43" s="109" t="s">
        <v>86</v>
      </c>
      <c r="F43" s="51" t="e">
        <f>SUM(G43:J43)</f>
        <v>#REF!</v>
      </c>
      <c r="G43" s="52" t="e">
        <f>SUMIFS('Chỉ tiêu'!$I:$I,'Chỉ tiêu'!$H:$H,Admin_Tram!G$3,'Chỉ tiêu'!#REF!,Admin_Tram!$C43)</f>
        <v>#REF!</v>
      </c>
      <c r="H43" s="52" t="e">
        <f>SUMIFS('Chỉ tiêu'!$I:$I,'Chỉ tiêu'!$H:$H,Admin_Tram!H$3,'Chỉ tiêu'!#REF!,Admin_Tram!$C43)</f>
        <v>#REF!</v>
      </c>
      <c r="I43" s="52" t="e">
        <f>SUMIFS('Chỉ tiêu'!$I:$I,'Chỉ tiêu'!$H:$H,Admin_Tram!I$3,'Chỉ tiêu'!#REF!,Admin_Tram!$C43)</f>
        <v>#REF!</v>
      </c>
      <c r="J43" s="52" t="e">
        <f>SUMIFS('Chỉ tiêu'!$I:$I,'Chỉ tiêu'!$H:$H,Admin_Tram!J$3,'Chỉ tiêu'!#REF!,Admin_Tram!$C43)</f>
        <v>#REF!</v>
      </c>
      <c r="K43" s="49" t="e">
        <f>SUM(L43:O43)</f>
        <v>#REF!</v>
      </c>
      <c r="L43" s="50" t="e">
        <f>SUMIFS('Chỉ tiêu'!$K:$K,'Chỉ tiêu'!$H:$H,Admin_Tram!G$3,'Chỉ tiêu'!#REF!,Admin_Tram!$C43)</f>
        <v>#REF!</v>
      </c>
      <c r="M43" s="50" t="e">
        <f>SUMIFS('Chỉ tiêu'!$K:$K,'Chỉ tiêu'!$H:$H,Admin_Tram!H$3,'Chỉ tiêu'!#REF!,Admin_Tram!$C43)</f>
        <v>#REF!</v>
      </c>
      <c r="N43" s="50" t="e">
        <f>SUMIFS('Chỉ tiêu'!$K:$K,'Chỉ tiêu'!$H:$H,Admin_Tram!I$3,'Chỉ tiêu'!#REF!,Admin_Tram!$C43)</f>
        <v>#REF!</v>
      </c>
      <c r="O43" s="50" t="e">
        <f>SUMIFS('Chỉ tiêu'!$K:$K,'Chỉ tiêu'!$H:$H,Admin_Tram!J$3,'Chỉ tiêu'!#REF!,Admin_Tram!$C43)</f>
        <v>#REF!</v>
      </c>
      <c r="P43" s="493">
        <f>IFERROR((K43/F43),0)</f>
        <v>0</v>
      </c>
      <c r="Q43" s="91">
        <f>IF(AND(P43&gt;70%,P43&lt;=80%),4000000,IF(P43&gt;80%,5000000,0))</f>
        <v>0</v>
      </c>
      <c r="R43" s="616">
        <f>SUM(Q43,Q44,Q45)</f>
        <v>1000000</v>
      </c>
    </row>
    <row r="44" spans="1:18" s="129" customFormat="1" ht="28" hidden="1" x14ac:dyDescent="0.3">
      <c r="A44" s="605"/>
      <c r="B44" s="608"/>
      <c r="C44" s="611"/>
      <c r="D44" s="614"/>
      <c r="E44" s="110" t="s">
        <v>87</v>
      </c>
      <c r="F44" s="53">
        <v>1</v>
      </c>
      <c r="G44" s="92"/>
      <c r="H44" s="92"/>
      <c r="I44" s="92"/>
      <c r="J44" s="93"/>
      <c r="K44" s="94">
        <v>0.97789999999999999</v>
      </c>
      <c r="L44" s="62"/>
      <c r="M44" s="62"/>
      <c r="N44" s="62"/>
      <c r="O44" s="63"/>
      <c r="P44" s="95">
        <f t="shared" si="7"/>
        <v>0.97789999999999999</v>
      </c>
      <c r="Q44" s="96">
        <f>IF(P44&gt;=80%,500000,0)</f>
        <v>500000</v>
      </c>
      <c r="R44" s="617"/>
    </row>
    <row r="45" spans="1:18" s="129" customFormat="1" ht="14.5" hidden="1" thickBot="1" x14ac:dyDescent="0.35">
      <c r="A45" s="606"/>
      <c r="B45" s="609"/>
      <c r="C45" s="612"/>
      <c r="D45" s="615"/>
      <c r="E45" s="111" t="s">
        <v>120</v>
      </c>
      <c r="F45" s="58">
        <v>4</v>
      </c>
      <c r="G45" s="98"/>
      <c r="H45" s="98"/>
      <c r="I45" s="98"/>
      <c r="J45" s="99"/>
      <c r="K45" s="100">
        <v>4</v>
      </c>
      <c r="L45" s="65"/>
      <c r="M45" s="65"/>
      <c r="N45" s="65"/>
      <c r="O45" s="66"/>
      <c r="P45" s="101">
        <f t="shared" si="7"/>
        <v>1</v>
      </c>
      <c r="Q45" s="102">
        <f>IF(P45&gt;=100%,500000,0)</f>
        <v>500000</v>
      </c>
      <c r="R45" s="618"/>
    </row>
    <row r="46" spans="1:18" s="129" customFormat="1" hidden="1" x14ac:dyDescent="0.3">
      <c r="A46" s="604">
        <f>A43+1</f>
        <v>13</v>
      </c>
      <c r="B46" s="607">
        <v>90024839</v>
      </c>
      <c r="C46" s="610"/>
      <c r="D46" s="613"/>
      <c r="E46" s="109" t="s">
        <v>86</v>
      </c>
      <c r="F46" s="51" t="e">
        <f>SUM(G46:J46)</f>
        <v>#REF!</v>
      </c>
      <c r="G46" s="52" t="e">
        <f>SUMIFS('Chỉ tiêu'!$I:$I,'Chỉ tiêu'!$H:$H,Admin_Tram!G$3,'Chỉ tiêu'!#REF!,Admin_Tram!$C46)</f>
        <v>#REF!</v>
      </c>
      <c r="H46" s="52" t="e">
        <f>SUMIFS('Chỉ tiêu'!$I:$I,'Chỉ tiêu'!$H:$H,Admin_Tram!H$3,'Chỉ tiêu'!#REF!,Admin_Tram!$C46)</f>
        <v>#REF!</v>
      </c>
      <c r="I46" s="52" t="e">
        <f>SUMIFS('Chỉ tiêu'!$I:$I,'Chỉ tiêu'!$H:$H,Admin_Tram!I$3,'Chỉ tiêu'!#REF!,Admin_Tram!$C46)</f>
        <v>#REF!</v>
      </c>
      <c r="J46" s="52" t="e">
        <f>SUMIFS('Chỉ tiêu'!$I:$I,'Chỉ tiêu'!$H:$H,Admin_Tram!J$3,'Chỉ tiêu'!#REF!,Admin_Tram!$C46)</f>
        <v>#REF!</v>
      </c>
      <c r="K46" s="49" t="e">
        <f>SUM(L46:O46)</f>
        <v>#REF!</v>
      </c>
      <c r="L46" s="50" t="e">
        <f>SUMIFS('Chỉ tiêu'!$K:$K,'Chỉ tiêu'!$H:$H,Admin_Tram!G$3,'Chỉ tiêu'!#REF!,Admin_Tram!$C46)</f>
        <v>#REF!</v>
      </c>
      <c r="M46" s="50" t="e">
        <f>SUMIFS('Chỉ tiêu'!$K:$K,'Chỉ tiêu'!$H:$H,Admin_Tram!H$3,'Chỉ tiêu'!#REF!,Admin_Tram!$C46)</f>
        <v>#REF!</v>
      </c>
      <c r="N46" s="50" t="e">
        <f>SUMIFS('Chỉ tiêu'!$K:$K,'Chỉ tiêu'!$H:$H,Admin_Tram!I$3,'Chỉ tiêu'!#REF!,Admin_Tram!$C46)</f>
        <v>#REF!</v>
      </c>
      <c r="O46" s="50" t="e">
        <f>SUMIFS('Chỉ tiêu'!$K:$K,'Chỉ tiêu'!$H:$H,Admin_Tram!J$3,'Chỉ tiêu'!#REF!,Admin_Tram!$C46)</f>
        <v>#REF!</v>
      </c>
      <c r="P46" s="493">
        <f>IFERROR((K46/F46),0)</f>
        <v>0</v>
      </c>
      <c r="Q46" s="91">
        <f>IF(AND(P46&gt;70%,P46&lt;=80%),3000000,IF(P46&gt;80%,4000000,0))</f>
        <v>0</v>
      </c>
      <c r="R46" s="616">
        <f>SUM(Q46,Q47,Q48)</f>
        <v>1000000</v>
      </c>
    </row>
    <row r="47" spans="1:18" s="129" customFormat="1" ht="28" hidden="1" x14ac:dyDescent="0.3">
      <c r="A47" s="605"/>
      <c r="B47" s="608"/>
      <c r="C47" s="611"/>
      <c r="D47" s="611"/>
      <c r="E47" s="110" t="s">
        <v>87</v>
      </c>
      <c r="F47" s="53">
        <v>1</v>
      </c>
      <c r="G47" s="54"/>
      <c r="H47" s="54"/>
      <c r="I47" s="54"/>
      <c r="J47" s="55"/>
      <c r="K47" s="61">
        <v>0.99509999999999998</v>
      </c>
      <c r="L47" s="62"/>
      <c r="M47" s="62"/>
      <c r="N47" s="62"/>
      <c r="O47" s="63"/>
      <c r="P47" s="95">
        <f t="shared" si="7"/>
        <v>0.99509999999999998</v>
      </c>
      <c r="Q47" s="96">
        <f>IF(P47&gt;=80%,500000,0)</f>
        <v>500000</v>
      </c>
      <c r="R47" s="617"/>
    </row>
    <row r="48" spans="1:18" s="129" customFormat="1" ht="14.5" hidden="1" thickBot="1" x14ac:dyDescent="0.35">
      <c r="A48" s="605"/>
      <c r="B48" s="608"/>
      <c r="C48" s="611"/>
      <c r="D48" s="612"/>
      <c r="E48" s="112" t="s">
        <v>120</v>
      </c>
      <c r="F48" s="104">
        <v>4</v>
      </c>
      <c r="G48" s="56"/>
      <c r="H48" s="56"/>
      <c r="I48" s="56"/>
      <c r="J48" s="57"/>
      <c r="K48" s="105">
        <v>4</v>
      </c>
      <c r="L48" s="106"/>
      <c r="M48" s="106"/>
      <c r="N48" s="106"/>
      <c r="O48" s="107"/>
      <c r="P48" s="108">
        <f t="shared" si="7"/>
        <v>1</v>
      </c>
      <c r="Q48" s="102">
        <f>IF(P48&gt;=100%,500000,0)</f>
        <v>500000</v>
      </c>
      <c r="R48" s="618"/>
    </row>
    <row r="49" spans="1:18" s="129" customFormat="1" hidden="1" x14ac:dyDescent="0.3">
      <c r="A49" s="619">
        <f>A46+1</f>
        <v>14</v>
      </c>
      <c r="B49" s="622"/>
      <c r="C49" s="625"/>
      <c r="D49" s="628"/>
      <c r="E49" s="109" t="s">
        <v>86</v>
      </c>
      <c r="F49" s="51" t="e">
        <f>SUM(G49:J49)</f>
        <v>#REF!</v>
      </c>
      <c r="G49" s="52" t="e">
        <f>SUMIFS('Chỉ tiêu'!$I:$I,'Chỉ tiêu'!$H:$H,Admin_Tram!G$3,'Chỉ tiêu'!#REF!,Admin_Tram!$C49)</f>
        <v>#REF!</v>
      </c>
      <c r="H49" s="52" t="e">
        <f>SUMIFS('Chỉ tiêu'!$I:$I,'Chỉ tiêu'!$H:$H,Admin_Tram!H$3,'Chỉ tiêu'!#REF!,Admin_Tram!$C49)</f>
        <v>#REF!</v>
      </c>
      <c r="I49" s="52" t="e">
        <f>SUMIFS('Chỉ tiêu'!$I:$I,'Chỉ tiêu'!$H:$H,Admin_Tram!I$3,'Chỉ tiêu'!#REF!,Admin_Tram!$C49)</f>
        <v>#REF!</v>
      </c>
      <c r="J49" s="52" t="e">
        <f>SUMIFS('Chỉ tiêu'!$I:$I,'Chỉ tiêu'!$H:$H,Admin_Tram!J$3,'Chỉ tiêu'!#REF!,Admin_Tram!$C49)</f>
        <v>#REF!</v>
      </c>
      <c r="K49" s="49" t="e">
        <f>SUM(L49:O49)</f>
        <v>#REF!</v>
      </c>
      <c r="L49" s="50" t="e">
        <f>SUMIFS('Chỉ tiêu'!$K:$K,'Chỉ tiêu'!$H:$H,Admin_Tram!G$3,'Chỉ tiêu'!#REF!,Admin_Tram!$C49)</f>
        <v>#REF!</v>
      </c>
      <c r="M49" s="50" t="e">
        <f>SUMIFS('Chỉ tiêu'!$K:$K,'Chỉ tiêu'!$H:$H,Admin_Tram!H$3,'Chỉ tiêu'!#REF!,Admin_Tram!$C49)</f>
        <v>#REF!</v>
      </c>
      <c r="N49" s="50" t="e">
        <f>SUMIFS('Chỉ tiêu'!$K:$K,'Chỉ tiêu'!$H:$H,Admin_Tram!I$3,'Chỉ tiêu'!#REF!,Admin_Tram!$C49)</f>
        <v>#REF!</v>
      </c>
      <c r="O49" s="50" t="e">
        <f>SUMIFS('Chỉ tiêu'!$K:$K,'Chỉ tiêu'!$H:$H,Admin_Tram!J$3,'Chỉ tiêu'!#REF!,Admin_Tram!$C49)</f>
        <v>#REF!</v>
      </c>
      <c r="P49" s="493">
        <f>IFERROR((K49/F49),0)</f>
        <v>0</v>
      </c>
      <c r="Q49" s="91">
        <f>IF(AND(P49&gt;70%,P49&lt;=80%),3000000,IF(P49&gt;80%,4000000,0))</f>
        <v>0</v>
      </c>
      <c r="R49" s="616">
        <f>SUM(Q49,Q50,Q51)</f>
        <v>1000000</v>
      </c>
    </row>
    <row r="50" spans="1:18" s="129" customFormat="1" ht="28" hidden="1" x14ac:dyDescent="0.3">
      <c r="A50" s="620"/>
      <c r="B50" s="623"/>
      <c r="C50" s="626"/>
      <c r="D50" s="626"/>
      <c r="E50" s="110" t="s">
        <v>87</v>
      </c>
      <c r="F50" s="53">
        <v>1</v>
      </c>
      <c r="G50" s="54"/>
      <c r="H50" s="54"/>
      <c r="I50" s="54"/>
      <c r="J50" s="55"/>
      <c r="K50" s="61">
        <v>0.97499999999999998</v>
      </c>
      <c r="L50" s="62"/>
      <c r="M50" s="62"/>
      <c r="N50" s="62"/>
      <c r="O50" s="63"/>
      <c r="P50" s="95">
        <f t="shared" ref="P50:P51" si="9">IF(K50=0,0,K50/F50)</f>
        <v>0.97499999999999998</v>
      </c>
      <c r="Q50" s="96">
        <f>IF(P50&gt;=80%,500000,0)</f>
        <v>500000</v>
      </c>
      <c r="R50" s="617"/>
    </row>
    <row r="51" spans="1:18" s="129" customFormat="1" ht="14.5" hidden="1" thickBot="1" x14ac:dyDescent="0.35">
      <c r="A51" s="621"/>
      <c r="B51" s="624"/>
      <c r="C51" s="627"/>
      <c r="D51" s="627"/>
      <c r="E51" s="111" t="s">
        <v>120</v>
      </c>
      <c r="F51" s="58">
        <v>4</v>
      </c>
      <c r="G51" s="59"/>
      <c r="H51" s="59"/>
      <c r="I51" s="59"/>
      <c r="J51" s="60"/>
      <c r="K51" s="64">
        <v>4</v>
      </c>
      <c r="L51" s="65"/>
      <c r="M51" s="65"/>
      <c r="N51" s="65"/>
      <c r="O51" s="66"/>
      <c r="P51" s="101">
        <f t="shared" si="9"/>
        <v>1</v>
      </c>
      <c r="Q51" s="102">
        <f>IF(P51&gt;=100%,500000,0)</f>
        <v>500000</v>
      </c>
      <c r="R51" s="618"/>
    </row>
    <row r="52" spans="1:18" s="129" customFormat="1" ht="24" hidden="1" customHeight="1" thickBot="1" x14ac:dyDescent="0.35">
      <c r="A52" s="115">
        <v>15</v>
      </c>
      <c r="B52" s="116"/>
      <c r="C52" s="117"/>
      <c r="D52" s="117"/>
      <c r="E52" s="118" t="s">
        <v>86</v>
      </c>
      <c r="F52" s="119" t="e">
        <f>SUM(G52:J52)</f>
        <v>#REF!</v>
      </c>
      <c r="G52" s="120" t="e">
        <f>SUMIFS('Chỉ tiêu'!$I:$I,'Chỉ tiêu'!$H:$H,Admin_Tram!G$3,'Chỉ tiêu'!#REF!,Admin_Tram!$C52)</f>
        <v>#REF!</v>
      </c>
      <c r="H52" s="120" t="e">
        <f>SUMIFS('Chỉ tiêu'!$I:$I,'Chỉ tiêu'!$H:$H,Admin_Tram!H$3,'Chỉ tiêu'!#REF!,Admin_Tram!$C52)</f>
        <v>#REF!</v>
      </c>
      <c r="I52" s="120" t="e">
        <f>SUMIFS('Chỉ tiêu'!$I:$I,'Chỉ tiêu'!$H:$H,Admin_Tram!I$3,'Chỉ tiêu'!#REF!,Admin_Tram!$C52)</f>
        <v>#REF!</v>
      </c>
      <c r="J52" s="120" t="e">
        <f>SUMIFS('Chỉ tiêu'!$I:$I,'Chỉ tiêu'!$H:$H,Admin_Tram!J$3,'Chỉ tiêu'!#REF!,Admin_Tram!$C52)</f>
        <v>#REF!</v>
      </c>
      <c r="K52" s="121" t="e">
        <f>SUM(L52:O52)</f>
        <v>#REF!</v>
      </c>
      <c r="L52" s="122" t="e">
        <f>SUMIFS('Chỉ tiêu'!$K:$K,'Chỉ tiêu'!$H:$H,Admin_Tram!G$3,'Chỉ tiêu'!#REF!,Admin_Tram!$C52)</f>
        <v>#REF!</v>
      </c>
      <c r="M52" s="122" t="e">
        <f>SUMIFS('Chỉ tiêu'!$K:$K,'Chỉ tiêu'!$H:$H,Admin_Tram!H$3,'Chỉ tiêu'!#REF!,Admin_Tram!$C52)</f>
        <v>#REF!</v>
      </c>
      <c r="N52" s="122" t="e">
        <f>SUMIFS('Chỉ tiêu'!$K:$K,'Chỉ tiêu'!$H:$H,Admin_Tram!I$3,'Chỉ tiêu'!#REF!,Admin_Tram!$C52)</f>
        <v>#REF!</v>
      </c>
      <c r="O52" s="122" t="e">
        <f>SUMIFS('Chỉ tiêu'!$K:$K,'Chỉ tiêu'!$H:$H,Admin_Tram!J$3,'Chỉ tiêu'!#REF!,Admin_Tram!$C52)</f>
        <v>#REF!</v>
      </c>
      <c r="P52" s="494">
        <f>IFERROR((K52/F52),0)</f>
        <v>0</v>
      </c>
      <c r="Q52" s="124"/>
      <c r="R52" s="125"/>
    </row>
    <row r="53" spans="1:18" s="129" customFormat="1" ht="23.15" hidden="1" customHeight="1" thickBot="1" x14ac:dyDescent="0.35">
      <c r="A53" s="115">
        <v>16</v>
      </c>
      <c r="B53" s="116"/>
      <c r="C53" s="117"/>
      <c r="D53" s="117"/>
      <c r="E53" s="118" t="s">
        <v>86</v>
      </c>
      <c r="F53" s="119" t="e">
        <f>SUM(G53:J53)</f>
        <v>#REF!</v>
      </c>
      <c r="G53" s="120" t="e">
        <f>SUMIFS('Chỉ tiêu'!$I:$I,'Chỉ tiêu'!$H:$H,Admin_Tram!G$3,'Chỉ tiêu'!#REF!,Admin_Tram!$C53)</f>
        <v>#REF!</v>
      </c>
      <c r="H53" s="120" t="e">
        <f>SUMIFS('Chỉ tiêu'!$I:$I,'Chỉ tiêu'!$H:$H,Admin_Tram!H$3,'Chỉ tiêu'!#REF!,Admin_Tram!$C53)</f>
        <v>#REF!</v>
      </c>
      <c r="I53" s="120" t="e">
        <f>SUMIFS('Chỉ tiêu'!$I:$I,'Chỉ tiêu'!$H:$H,Admin_Tram!I$3,'Chỉ tiêu'!#REF!,Admin_Tram!$C53)</f>
        <v>#REF!</v>
      </c>
      <c r="J53" s="120" t="e">
        <f>SUMIFS('Chỉ tiêu'!$I:$I,'Chỉ tiêu'!$H:$H,Admin_Tram!J$3,'Chỉ tiêu'!#REF!,Admin_Tram!$C53)</f>
        <v>#REF!</v>
      </c>
      <c r="K53" s="121" t="e">
        <f>SUM(L53:O53)</f>
        <v>#REF!</v>
      </c>
      <c r="L53" s="122" t="e">
        <f>SUMIFS('Chỉ tiêu'!$K:$K,'Chỉ tiêu'!$H:$H,Admin_Tram!G$3,'Chỉ tiêu'!#REF!,Admin_Tram!$C53)</f>
        <v>#REF!</v>
      </c>
      <c r="M53" s="122" t="e">
        <f>SUMIFS('Chỉ tiêu'!$K:$K,'Chỉ tiêu'!$H:$H,Admin_Tram!H$3,'Chỉ tiêu'!#REF!,Admin_Tram!$C53)</f>
        <v>#REF!</v>
      </c>
      <c r="N53" s="122" t="e">
        <f>SUMIFS('Chỉ tiêu'!$K:$K,'Chỉ tiêu'!$H:$H,Admin_Tram!I$3,'Chỉ tiêu'!#REF!,Admin_Tram!$C53)</f>
        <v>#REF!</v>
      </c>
      <c r="O53" s="122" t="e">
        <f>SUMIFS('Chỉ tiêu'!$K:$K,'Chỉ tiêu'!$H:$H,Admin_Tram!J$3,'Chỉ tiêu'!#REF!,Admin_Tram!$C53)</f>
        <v>#REF!</v>
      </c>
      <c r="P53" s="494">
        <f>IFERROR((K53/F53),0)</f>
        <v>0</v>
      </c>
      <c r="Q53" s="124"/>
      <c r="R53" s="125"/>
    </row>
    <row r="54" spans="1:18" s="129" customFormat="1" x14ac:dyDescent="0.3">
      <c r="B54" s="113"/>
      <c r="D54" s="130"/>
      <c r="E54" s="132"/>
      <c r="F54" s="133"/>
      <c r="G54" s="133"/>
      <c r="H54" s="133"/>
      <c r="I54" s="133"/>
      <c r="J54" s="133"/>
      <c r="K54" s="133"/>
      <c r="L54" s="133"/>
      <c r="M54" s="133"/>
      <c r="N54" s="133"/>
      <c r="O54" s="133"/>
      <c r="P54" s="134"/>
      <c r="Q54" s="131"/>
      <c r="R54" s="135"/>
    </row>
    <row r="55" spans="1:18" s="129" customFormat="1" x14ac:dyDescent="0.3">
      <c r="B55" s="113"/>
      <c r="D55" s="130"/>
      <c r="E55" s="132"/>
      <c r="F55" s="133"/>
      <c r="G55" s="133"/>
      <c r="H55" s="133"/>
      <c r="I55" s="133"/>
      <c r="J55" s="133"/>
      <c r="K55" s="133"/>
      <c r="L55" s="133"/>
      <c r="M55" s="133"/>
      <c r="N55" s="133"/>
      <c r="O55" s="133"/>
      <c r="P55" s="134"/>
      <c r="Q55" s="131"/>
      <c r="R55" s="135"/>
    </row>
    <row r="60" spans="1:18" x14ac:dyDescent="0.3">
      <c r="K60" s="470"/>
      <c r="P60" s="495"/>
    </row>
  </sheetData>
  <autoFilter ref="A3:R53" xr:uid="{319BEF62-36BB-453D-96AC-7A857621F965}"/>
  <mergeCells count="67">
    <mergeCell ref="A49:A51"/>
    <mergeCell ref="B49:B51"/>
    <mergeCell ref="C49:C51"/>
    <mergeCell ref="D49:D51"/>
    <mergeCell ref="R49:R51"/>
    <mergeCell ref="A43:A45"/>
    <mergeCell ref="B43:B45"/>
    <mergeCell ref="C43:C45"/>
    <mergeCell ref="D43:D45"/>
    <mergeCell ref="R43:R45"/>
    <mergeCell ref="A46:A48"/>
    <mergeCell ref="B46:B48"/>
    <mergeCell ref="C46:C48"/>
    <mergeCell ref="D46:D48"/>
    <mergeCell ref="R46:R48"/>
    <mergeCell ref="A37:A39"/>
    <mergeCell ref="B37:B39"/>
    <mergeCell ref="C37:C39"/>
    <mergeCell ref="D37:D39"/>
    <mergeCell ref="R37:R39"/>
    <mergeCell ref="A40:A42"/>
    <mergeCell ref="B40:B42"/>
    <mergeCell ref="C40:C42"/>
    <mergeCell ref="D40:D42"/>
    <mergeCell ref="R40:R42"/>
    <mergeCell ref="A31:A33"/>
    <mergeCell ref="B31:B33"/>
    <mergeCell ref="C31:C33"/>
    <mergeCell ref="D31:D33"/>
    <mergeCell ref="R31:R33"/>
    <mergeCell ref="A34:A36"/>
    <mergeCell ref="B34:B36"/>
    <mergeCell ref="C34:C36"/>
    <mergeCell ref="D34:D36"/>
    <mergeCell ref="R34:R36"/>
    <mergeCell ref="A25:A27"/>
    <mergeCell ref="B25:B27"/>
    <mergeCell ref="C25:C27"/>
    <mergeCell ref="D25:D27"/>
    <mergeCell ref="R25:R27"/>
    <mergeCell ref="A28:A30"/>
    <mergeCell ref="B28:B30"/>
    <mergeCell ref="C28:C30"/>
    <mergeCell ref="D28:D30"/>
    <mergeCell ref="R28:R30"/>
    <mergeCell ref="A15:A19"/>
    <mergeCell ref="B15:B19"/>
    <mergeCell ref="C15:C19"/>
    <mergeCell ref="D15:D19"/>
    <mergeCell ref="R15:R19"/>
    <mergeCell ref="A20:A24"/>
    <mergeCell ref="B20:B24"/>
    <mergeCell ref="C20:C24"/>
    <mergeCell ref="D20:D24"/>
    <mergeCell ref="R20:R24"/>
    <mergeCell ref="R5:R9"/>
    <mergeCell ref="A10:A14"/>
    <mergeCell ref="B10:B14"/>
    <mergeCell ref="C10:C14"/>
    <mergeCell ref="D10:D14"/>
    <mergeCell ref="R10:R14"/>
    <mergeCell ref="F2:J2"/>
    <mergeCell ref="K2:O2"/>
    <mergeCell ref="A5:A9"/>
    <mergeCell ref="B5:B9"/>
    <mergeCell ref="C5:C9"/>
    <mergeCell ref="D5:D9"/>
  </mergeCells>
  <conditionalFormatting sqref="B52:B1048576 B46 B37 B31 B25 B1:B5 B49 B28 B34 B40 B43 B10 B20 B15">
    <cfRule type="duplicateValues" dxfId="3" priority="1"/>
  </conditionalFormatting>
  <conditionalFormatting sqref="C52:C1048576 C46 C37 C31 C25 C1:C5 C49 C28 C34 C40 C43 C10 C20 C15">
    <cfRule type="duplicateValues" dxfId="2" priority="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6C121-AD0B-41D4-8B78-F2642D8863F7}">
  <sheetPr>
    <tabColor rgb="FF00B050"/>
  </sheetPr>
  <dimension ref="A1:XEW349"/>
  <sheetViews>
    <sheetView showGridLines="0" topLeftCell="A2" zoomScale="85" zoomScaleNormal="85" workbookViewId="0">
      <pane ySplit="2" topLeftCell="A4" activePane="bottomLeft" state="frozen"/>
      <selection activeCell="A2" sqref="A2"/>
      <selection pane="bottomLeft" activeCell="M14" sqref="M14"/>
    </sheetView>
  </sheetViews>
  <sheetFormatPr defaultColWidth="8.81640625" defaultRowHeight="14" x14ac:dyDescent="0.35"/>
  <cols>
    <col min="1" max="1" width="10.1796875" style="234" bestFit="1" customWidth="1"/>
    <col min="2" max="2" width="7.1796875" style="234" customWidth="1"/>
    <col min="3" max="3" width="8.453125" style="234" customWidth="1"/>
    <col min="4" max="4" width="7.453125" style="234" customWidth="1"/>
    <col min="5" max="5" width="21.453125" style="234" customWidth="1"/>
    <col min="6" max="6" width="20.453125" style="234" customWidth="1"/>
    <col min="7" max="7" width="11.453125" style="235" customWidth="1"/>
    <col min="8" max="8" width="21.453125" style="235" customWidth="1"/>
    <col min="9" max="9" width="10.81640625" style="235" bestFit="1" customWidth="1"/>
    <col min="10" max="10" width="21.453125" style="235" bestFit="1" customWidth="1"/>
    <col min="11" max="11" width="14.81640625" style="235" bestFit="1" customWidth="1"/>
    <col min="12" max="12" width="13.1796875" style="235" customWidth="1"/>
    <col min="13" max="13" width="56.1796875" style="236" customWidth="1"/>
    <col min="14" max="14" width="8.81640625" style="234"/>
    <col min="15" max="15" width="11.453125" style="234" customWidth="1"/>
    <col min="16" max="16" width="20.81640625" style="234" bestFit="1" customWidth="1"/>
    <col min="17" max="16384" width="8.81640625" style="234"/>
  </cols>
  <sheetData>
    <row r="1" spans="1:16" hidden="1" x14ac:dyDescent="0.35">
      <c r="G1" s="235" t="s">
        <v>276</v>
      </c>
      <c r="L1" s="235" t="s">
        <v>276</v>
      </c>
      <c r="M1" s="236" t="s">
        <v>276</v>
      </c>
    </row>
    <row r="2" spans="1:16" x14ac:dyDescent="0.35">
      <c r="N2" s="234">
        <f>SUBTOTAL(9,Table42[Đếm])</f>
        <v>269</v>
      </c>
    </row>
    <row r="3" spans="1:16" s="237" customFormat="1" ht="42.75" customHeight="1" x14ac:dyDescent="0.35">
      <c r="A3" s="238" t="s">
        <v>73</v>
      </c>
      <c r="B3" s="239" t="s">
        <v>277</v>
      </c>
      <c r="C3" s="239" t="s">
        <v>278</v>
      </c>
      <c r="D3" s="239" t="s">
        <v>279</v>
      </c>
      <c r="E3" s="239" t="s">
        <v>280</v>
      </c>
      <c r="F3" s="240" t="s">
        <v>281</v>
      </c>
      <c r="G3" s="239" t="s">
        <v>282</v>
      </c>
      <c r="H3" s="239" t="s">
        <v>283</v>
      </c>
      <c r="I3" s="239" t="s">
        <v>284</v>
      </c>
      <c r="J3" s="239" t="s">
        <v>285</v>
      </c>
      <c r="K3" s="239" t="s">
        <v>286</v>
      </c>
      <c r="L3" s="239" t="s">
        <v>287</v>
      </c>
      <c r="M3" s="239" t="s">
        <v>288</v>
      </c>
      <c r="N3" s="239" t="s">
        <v>289</v>
      </c>
      <c r="O3" s="241" t="s">
        <v>290</v>
      </c>
      <c r="P3" s="239" t="s">
        <v>291</v>
      </c>
    </row>
    <row r="4" spans="1:16" s="237" customFormat="1" ht="28" x14ac:dyDescent="0.35">
      <c r="A4" s="226">
        <f t="shared" ref="A4:A67" si="0">ROW()-3</f>
        <v>1</v>
      </c>
      <c r="B4" s="225">
        <f>YEAR(Table42[[#This Row],[Ngày gọi]])</f>
        <v>2026</v>
      </c>
      <c r="C4" s="225">
        <f>MONTH(Table42[[#This Row],[Ngày gọi]])</f>
        <v>12</v>
      </c>
      <c r="D4" s="225">
        <f>WEEKNUM(Table42[[#This Row],[Ngày gọi]])</f>
        <v>52</v>
      </c>
      <c r="E4" s="225" t="s">
        <v>1154</v>
      </c>
      <c r="F4" s="225"/>
      <c r="G4" s="227"/>
      <c r="H4" s="232" t="s">
        <v>1736</v>
      </c>
      <c r="I4" s="225" t="s">
        <v>544</v>
      </c>
      <c r="J4" s="225" t="s">
        <v>95</v>
      </c>
      <c r="K4" s="225" t="s">
        <v>1638</v>
      </c>
      <c r="L4" s="228">
        <v>46382</v>
      </c>
      <c r="M4" s="224" t="s">
        <v>1776</v>
      </c>
      <c r="N4" s="230">
        <f>IF(COUNTIF(H4:H9420,Table42[[#This Row],[Tên NCC]])=1,1,0)</f>
        <v>0</v>
      </c>
      <c r="O4" s="243">
        <f>COUNTIF(Table42[Tên NCC],Table42[[#This Row],[Tên NCC]])</f>
        <v>2</v>
      </c>
      <c r="P4" s="244" t="s">
        <v>125</v>
      </c>
    </row>
    <row r="5" spans="1:16" s="237" customFormat="1" ht="28" x14ac:dyDescent="0.35">
      <c r="A5" s="226">
        <f t="shared" si="0"/>
        <v>2</v>
      </c>
      <c r="B5" s="225">
        <f>YEAR(Table42[[#This Row],[Ngày gọi]])</f>
        <v>2026</v>
      </c>
      <c r="C5" s="225">
        <f>MONTH(Table42[[#This Row],[Ngày gọi]])</f>
        <v>1</v>
      </c>
      <c r="D5" s="225">
        <f>WEEKNUM(Table42[[#This Row],[Ngày gọi]])</f>
        <v>4</v>
      </c>
      <c r="E5" s="225" t="s">
        <v>1154</v>
      </c>
      <c r="F5" s="225"/>
      <c r="G5" s="227"/>
      <c r="H5" s="232" t="s">
        <v>1736</v>
      </c>
      <c r="I5" s="225" t="s">
        <v>544</v>
      </c>
      <c r="J5" s="225" t="s">
        <v>95</v>
      </c>
      <c r="K5" s="225" t="s">
        <v>1638</v>
      </c>
      <c r="L5" s="228">
        <v>46043</v>
      </c>
      <c r="M5" s="224" t="s">
        <v>1777</v>
      </c>
      <c r="N5" s="230">
        <f>IF(COUNTIF(H5:H9421,Table42[[#This Row],[Tên NCC]])=1,1,0)</f>
        <v>1</v>
      </c>
      <c r="O5" s="243">
        <f>COUNTIF(Table42[Tên NCC],Table42[[#This Row],[Tên NCC]])</f>
        <v>2</v>
      </c>
      <c r="P5" s="244" t="s">
        <v>125</v>
      </c>
    </row>
    <row r="6" spans="1:16" s="237" customFormat="1" x14ac:dyDescent="0.35">
      <c r="A6" s="226">
        <f t="shared" si="0"/>
        <v>3</v>
      </c>
      <c r="B6" s="225">
        <f>YEAR(Table42[[#This Row],[Ngày gọi]])</f>
        <v>2026</v>
      </c>
      <c r="C6" s="225">
        <f>MONTH(Table42[[#This Row],[Ngày gọi]])</f>
        <v>12</v>
      </c>
      <c r="D6" s="225">
        <f>WEEKNUM(Table42[[#This Row],[Ngày gọi]])</f>
        <v>53</v>
      </c>
      <c r="E6" s="225" t="s">
        <v>1164</v>
      </c>
      <c r="F6" s="225"/>
      <c r="G6" s="227"/>
      <c r="H6" s="232" t="s">
        <v>1737</v>
      </c>
      <c r="I6" s="225" t="s">
        <v>418</v>
      </c>
      <c r="J6" s="225" t="s">
        <v>92</v>
      </c>
      <c r="K6" s="225" t="s">
        <v>419</v>
      </c>
      <c r="L6" s="228">
        <v>46385</v>
      </c>
      <c r="M6" s="224" t="s">
        <v>1778</v>
      </c>
      <c r="N6" s="230">
        <f>IF(COUNTIF(H6:H9422,Table42[[#This Row],[Tên NCC]])=1,1,0)</f>
        <v>0</v>
      </c>
      <c r="O6" s="243">
        <f>COUNTIF(Table42[Tên NCC],Table42[[#This Row],[Tên NCC]])</f>
        <v>2</v>
      </c>
      <c r="P6" s="244" t="s">
        <v>125</v>
      </c>
    </row>
    <row r="7" spans="1:16" s="237" customFormat="1" ht="28" x14ac:dyDescent="0.35">
      <c r="A7" s="226">
        <f t="shared" si="0"/>
        <v>4</v>
      </c>
      <c r="B7" s="225">
        <f>YEAR(Table42[[#This Row],[Ngày gọi]])</f>
        <v>2026</v>
      </c>
      <c r="C7" s="225">
        <f>MONTH(Table42[[#This Row],[Ngày gọi]])</f>
        <v>1</v>
      </c>
      <c r="D7" s="225">
        <f>WEEKNUM(Table42[[#This Row],[Ngày gọi]])</f>
        <v>4</v>
      </c>
      <c r="E7" s="225" t="s">
        <v>1164</v>
      </c>
      <c r="F7" s="225"/>
      <c r="G7" s="227"/>
      <c r="H7" s="232" t="s">
        <v>1737</v>
      </c>
      <c r="I7" s="225" t="s">
        <v>418</v>
      </c>
      <c r="J7" s="225" t="s">
        <v>92</v>
      </c>
      <c r="K7" s="225" t="s">
        <v>419</v>
      </c>
      <c r="L7" s="228">
        <v>46043</v>
      </c>
      <c r="M7" s="224" t="s">
        <v>1777</v>
      </c>
      <c r="N7" s="230">
        <f>IF(COUNTIF(H7:H9423,Table42[[#This Row],[Tên NCC]])=1,1,0)</f>
        <v>1</v>
      </c>
      <c r="O7" s="243">
        <f>COUNTIF(Table42[Tên NCC],Table42[[#This Row],[Tên NCC]])</f>
        <v>2</v>
      </c>
      <c r="P7" s="244" t="s">
        <v>125</v>
      </c>
    </row>
    <row r="8" spans="1:16" s="237" customFormat="1" x14ac:dyDescent="0.35">
      <c r="A8" s="226">
        <f t="shared" si="0"/>
        <v>5</v>
      </c>
      <c r="B8" s="225">
        <f>YEAR(Table42[[#This Row],[Ngày gọi]])</f>
        <v>2026</v>
      </c>
      <c r="C8" s="225">
        <f>MONTH(Table42[[#This Row],[Ngày gọi]])</f>
        <v>12</v>
      </c>
      <c r="D8" s="225">
        <f>WEEKNUM(Table42[[#This Row],[Ngày gọi]])</f>
        <v>53</v>
      </c>
      <c r="E8" s="225" t="s">
        <v>494</v>
      </c>
      <c r="F8" s="225"/>
      <c r="G8" s="227"/>
      <c r="H8" s="232" t="s">
        <v>495</v>
      </c>
      <c r="I8" s="225" t="s">
        <v>380</v>
      </c>
      <c r="J8" s="225" t="s">
        <v>89</v>
      </c>
      <c r="K8" s="225" t="s">
        <v>381</v>
      </c>
      <c r="L8" s="228">
        <v>46385</v>
      </c>
      <c r="M8" s="224" t="s">
        <v>1778</v>
      </c>
      <c r="N8" s="230">
        <f>IF(COUNTIF(H8:H9424,Table42[[#This Row],[Tên NCC]])=1,1,0)</f>
        <v>1</v>
      </c>
      <c r="O8" s="243">
        <f>COUNTIF(Table42[Tên NCC],Table42[[#This Row],[Tên NCC]])</f>
        <v>1</v>
      </c>
      <c r="P8" s="244" t="s">
        <v>125</v>
      </c>
    </row>
    <row r="9" spans="1:16" s="237" customFormat="1" x14ac:dyDescent="0.35">
      <c r="A9" s="226">
        <f t="shared" si="0"/>
        <v>6</v>
      </c>
      <c r="B9" s="225">
        <f>YEAR(Table42[[#This Row],[Ngày gọi]])</f>
        <v>2026</v>
      </c>
      <c r="C9" s="225">
        <f>MONTH(Table42[[#This Row],[Ngày gọi]])</f>
        <v>1</v>
      </c>
      <c r="D9" s="225">
        <f>WEEKNUM(Table42[[#This Row],[Ngày gọi]])</f>
        <v>4</v>
      </c>
      <c r="E9" s="225" t="s">
        <v>498</v>
      </c>
      <c r="F9" s="225"/>
      <c r="G9" s="227"/>
      <c r="H9" s="232" t="s">
        <v>247</v>
      </c>
      <c r="I9" s="225" t="s">
        <v>499</v>
      </c>
      <c r="J9" s="225" t="s">
        <v>94</v>
      </c>
      <c r="K9" s="225" t="s">
        <v>419</v>
      </c>
      <c r="L9" s="228">
        <v>46044</v>
      </c>
      <c r="M9" s="224" t="s">
        <v>1779</v>
      </c>
      <c r="N9" s="230">
        <f>IF(COUNTIF(H9:H9425,Table42[[#This Row],[Tên NCC]])=1,1,0)</f>
        <v>1</v>
      </c>
      <c r="O9" s="243">
        <f>COUNTIF(Table42[Tên NCC],Table42[[#This Row],[Tên NCC]])</f>
        <v>1</v>
      </c>
      <c r="P9" s="244" t="s">
        <v>125</v>
      </c>
    </row>
    <row r="10" spans="1:16" s="237" customFormat="1" ht="28" x14ac:dyDescent="0.35">
      <c r="A10" s="226">
        <f t="shared" si="0"/>
        <v>7</v>
      </c>
      <c r="B10" s="225">
        <f>YEAR(Table42[[#This Row],[Ngày gọi]])</f>
        <v>2026</v>
      </c>
      <c r="C10" s="225">
        <f>MONTH(Table42[[#This Row],[Ngày gọi]])</f>
        <v>1</v>
      </c>
      <c r="D10" s="225">
        <f>WEEKNUM(Table42[[#This Row],[Ngày gọi]])</f>
        <v>4</v>
      </c>
      <c r="E10" s="225" t="s">
        <v>589</v>
      </c>
      <c r="F10" s="225"/>
      <c r="G10" s="227"/>
      <c r="H10" s="232" t="s">
        <v>590</v>
      </c>
      <c r="I10" s="225" t="s">
        <v>499</v>
      </c>
      <c r="J10" s="225" t="s">
        <v>94</v>
      </c>
      <c r="K10" s="225" t="s">
        <v>419</v>
      </c>
      <c r="L10" s="228">
        <v>46043</v>
      </c>
      <c r="M10" s="224" t="s">
        <v>1777</v>
      </c>
      <c r="N10" s="230">
        <f>IF(COUNTIF(H10:H9426,Table42[[#This Row],[Tên NCC]])=1,1,0)</f>
        <v>1</v>
      </c>
      <c r="O10" s="243">
        <f>COUNTIF(Table42[Tên NCC],Table42[[#This Row],[Tên NCC]])</f>
        <v>1</v>
      </c>
      <c r="P10" s="244" t="s">
        <v>125</v>
      </c>
    </row>
    <row r="11" spans="1:16" s="237" customFormat="1" ht="28" x14ac:dyDescent="0.35">
      <c r="A11" s="226">
        <f t="shared" si="0"/>
        <v>8</v>
      </c>
      <c r="B11" s="225">
        <f>YEAR(Table42[[#This Row],[Ngày gọi]])</f>
        <v>2026</v>
      </c>
      <c r="C11" s="225">
        <f>MONTH(Table42[[#This Row],[Ngày gọi]])</f>
        <v>12</v>
      </c>
      <c r="D11" s="225">
        <f>WEEKNUM(Table42[[#This Row],[Ngày gọi]])</f>
        <v>52</v>
      </c>
      <c r="E11" s="225" t="s">
        <v>772</v>
      </c>
      <c r="F11" s="225"/>
      <c r="G11" s="227"/>
      <c r="H11" s="232" t="s">
        <v>1630</v>
      </c>
      <c r="I11" s="225" t="s">
        <v>429</v>
      </c>
      <c r="J11" s="225" t="s">
        <v>96</v>
      </c>
      <c r="K11" s="225" t="s">
        <v>1638</v>
      </c>
      <c r="L11" s="228">
        <v>46382</v>
      </c>
      <c r="M11" s="224" t="s">
        <v>1776</v>
      </c>
      <c r="N11" s="230">
        <f>IF(COUNTIF(H11:H9427,Table42[[#This Row],[Tên NCC]])=1,1,0)</f>
        <v>0</v>
      </c>
      <c r="O11" s="243">
        <f>COUNTIF(Table42[Tên NCC],Table42[[#This Row],[Tên NCC]])</f>
        <v>3</v>
      </c>
      <c r="P11" s="244" t="s">
        <v>125</v>
      </c>
    </row>
    <row r="12" spans="1:16" s="237" customFormat="1" ht="28" x14ac:dyDescent="0.35">
      <c r="A12" s="226">
        <f t="shared" si="0"/>
        <v>9</v>
      </c>
      <c r="B12" s="225">
        <f>YEAR(Table42[[#This Row],[Ngày gọi]])</f>
        <v>2026</v>
      </c>
      <c r="C12" s="225">
        <f>MONTH(Table42[[#This Row],[Ngày gọi]])</f>
        <v>1</v>
      </c>
      <c r="D12" s="225">
        <f>WEEKNUM(Table42[[#This Row],[Ngày gọi]])</f>
        <v>4</v>
      </c>
      <c r="E12" s="225" t="s">
        <v>772</v>
      </c>
      <c r="F12" s="225"/>
      <c r="G12" s="227"/>
      <c r="H12" s="232" t="s">
        <v>1630</v>
      </c>
      <c r="I12" s="225" t="s">
        <v>429</v>
      </c>
      <c r="J12" s="225" t="s">
        <v>96</v>
      </c>
      <c r="K12" s="225" t="s">
        <v>1638</v>
      </c>
      <c r="L12" s="228">
        <v>46043</v>
      </c>
      <c r="M12" s="224" t="s">
        <v>1777</v>
      </c>
      <c r="N12" s="230">
        <f>IF(COUNTIF(H12:H9428,Table42[[#This Row],[Tên NCC]])=1,1,0)</f>
        <v>0</v>
      </c>
      <c r="O12" s="243">
        <f>COUNTIF(Table42[Tên NCC],Table42[[#This Row],[Tên NCC]])</f>
        <v>3</v>
      </c>
      <c r="P12" s="244" t="s">
        <v>125</v>
      </c>
    </row>
    <row r="13" spans="1:16" s="237" customFormat="1" ht="28" x14ac:dyDescent="0.35">
      <c r="A13" s="226">
        <f t="shared" si="0"/>
        <v>10</v>
      </c>
      <c r="B13" s="225">
        <f>YEAR(Table42[[#This Row],[Ngày gọi]])</f>
        <v>2026</v>
      </c>
      <c r="C13" s="225">
        <f>MONTH(Table42[[#This Row],[Ngày gọi]])</f>
        <v>1</v>
      </c>
      <c r="D13" s="225">
        <f>WEEKNUM(Table42[[#This Row],[Ngày gọi]])</f>
        <v>2</v>
      </c>
      <c r="E13" s="225" t="s">
        <v>772</v>
      </c>
      <c r="F13" s="225"/>
      <c r="G13" s="227"/>
      <c r="H13" s="232" t="s">
        <v>1630</v>
      </c>
      <c r="I13" s="225" t="s">
        <v>1798</v>
      </c>
      <c r="J13" s="225" t="s">
        <v>1798</v>
      </c>
      <c r="K13" s="225" t="s">
        <v>1798</v>
      </c>
      <c r="L13" s="228">
        <v>46030</v>
      </c>
      <c r="M13" s="224" t="s">
        <v>1780</v>
      </c>
      <c r="N13" s="230">
        <f>IF(COUNTIF(H13:H9429,Table42[[#This Row],[Tên NCC]])=1,1,0)</f>
        <v>1</v>
      </c>
      <c r="O13" s="243">
        <f>COUNTIF(Table42[Tên NCC],Table42[[#This Row],[Tên NCC]])</f>
        <v>3</v>
      </c>
      <c r="P13" s="244" t="s">
        <v>125</v>
      </c>
    </row>
    <row r="14" spans="1:16" s="237" customFormat="1" ht="28" x14ac:dyDescent="0.35">
      <c r="A14" s="226">
        <f t="shared" si="0"/>
        <v>11</v>
      </c>
      <c r="B14" s="225">
        <f>YEAR(Table42[[#This Row],[Ngày gọi]])</f>
        <v>2026</v>
      </c>
      <c r="C14" s="225">
        <f>MONTH(Table42[[#This Row],[Ngày gọi]])</f>
        <v>1</v>
      </c>
      <c r="D14" s="225">
        <f>WEEKNUM(Table42[[#This Row],[Ngày gọi]])</f>
        <v>4</v>
      </c>
      <c r="E14" s="225" t="s">
        <v>502</v>
      </c>
      <c r="F14" s="225"/>
      <c r="G14" s="227"/>
      <c r="H14" s="232" t="s">
        <v>1738</v>
      </c>
      <c r="I14" s="225" t="s">
        <v>456</v>
      </c>
      <c r="J14" s="225" t="s">
        <v>94</v>
      </c>
      <c r="K14" s="225" t="s">
        <v>419</v>
      </c>
      <c r="L14" s="228">
        <v>46043</v>
      </c>
      <c r="M14" s="224" t="s">
        <v>1777</v>
      </c>
      <c r="N14" s="230">
        <f>IF(COUNTIF(H14:H9430,Table42[[#This Row],[Tên NCC]])=1,1,0)</f>
        <v>1</v>
      </c>
      <c r="O14" s="243">
        <f>COUNTIF(Table42[Tên NCC],Table42[[#This Row],[Tên NCC]])</f>
        <v>1</v>
      </c>
      <c r="P14" s="244" t="s">
        <v>125</v>
      </c>
    </row>
    <row r="15" spans="1:16" s="237" customFormat="1" x14ac:dyDescent="0.35">
      <c r="A15" s="226">
        <f t="shared" si="0"/>
        <v>12</v>
      </c>
      <c r="B15" s="225">
        <f>YEAR(Table42[[#This Row],[Ngày gọi]])</f>
        <v>2026</v>
      </c>
      <c r="C15" s="225">
        <f>MONTH(Table42[[#This Row],[Ngày gọi]])</f>
        <v>1</v>
      </c>
      <c r="D15" s="225">
        <f>WEEKNUM(Table42[[#This Row],[Ngày gọi]])</f>
        <v>2</v>
      </c>
      <c r="E15" s="225" t="s">
        <v>503</v>
      </c>
      <c r="F15" s="225"/>
      <c r="G15" s="227"/>
      <c r="H15" s="232" t="s">
        <v>504</v>
      </c>
      <c r="I15" s="225" t="s">
        <v>497</v>
      </c>
      <c r="J15" s="225" t="s">
        <v>92</v>
      </c>
      <c r="K15" s="225" t="s">
        <v>419</v>
      </c>
      <c r="L15" s="228">
        <v>46031</v>
      </c>
      <c r="M15" s="224" t="s">
        <v>1781</v>
      </c>
      <c r="N15" s="230">
        <f>IF(COUNTIF(H15:H9431,Table42[[#This Row],[Tên NCC]])=1,1,0)</f>
        <v>1</v>
      </c>
      <c r="O15" s="243">
        <f>COUNTIF(Table42[Tên NCC],Table42[[#This Row],[Tên NCC]])</f>
        <v>1</v>
      </c>
      <c r="P15" s="244" t="s">
        <v>125</v>
      </c>
    </row>
    <row r="16" spans="1:16" s="237" customFormat="1" ht="28" x14ac:dyDescent="0.35">
      <c r="A16" s="226">
        <f t="shared" si="0"/>
        <v>13</v>
      </c>
      <c r="B16" s="225">
        <f>YEAR(Table42[[#This Row],[Ngày gọi]])</f>
        <v>2026</v>
      </c>
      <c r="C16" s="225">
        <f>MONTH(Table42[[#This Row],[Ngày gọi]])</f>
        <v>1</v>
      </c>
      <c r="D16" s="225">
        <f>WEEKNUM(Table42[[#This Row],[Ngày gọi]])</f>
        <v>4</v>
      </c>
      <c r="E16" s="225" t="s">
        <v>1724</v>
      </c>
      <c r="F16" s="225"/>
      <c r="G16" s="227"/>
      <c r="H16" s="232" t="s">
        <v>1739</v>
      </c>
      <c r="I16" s="225" t="s">
        <v>447</v>
      </c>
      <c r="J16" s="225" t="s">
        <v>92</v>
      </c>
      <c r="K16" s="225" t="s">
        <v>419</v>
      </c>
      <c r="L16" s="228">
        <v>46043</v>
      </c>
      <c r="M16" s="224" t="s">
        <v>1777</v>
      </c>
      <c r="N16" s="230">
        <f>IF(COUNTIF(H16:H9432,Table42[[#This Row],[Tên NCC]])=1,1,0)</f>
        <v>1</v>
      </c>
      <c r="O16" s="243">
        <f>COUNTIF(Table42[Tên NCC],Table42[[#This Row],[Tên NCC]])</f>
        <v>1</v>
      </c>
      <c r="P16" s="244" t="s">
        <v>125</v>
      </c>
    </row>
    <row r="17" spans="1:16" s="237" customFormat="1" ht="28" x14ac:dyDescent="0.35">
      <c r="A17" s="226">
        <f t="shared" si="0"/>
        <v>14</v>
      </c>
      <c r="B17" s="225">
        <f>YEAR(Table42[[#This Row],[Ngày gọi]])</f>
        <v>2026</v>
      </c>
      <c r="C17" s="225">
        <f>MONTH(Table42[[#This Row],[Ngày gọi]])</f>
        <v>12</v>
      </c>
      <c r="D17" s="225">
        <f>WEEKNUM(Table42[[#This Row],[Ngày gọi]])</f>
        <v>52</v>
      </c>
      <c r="E17" s="225" t="s">
        <v>505</v>
      </c>
      <c r="F17" s="225"/>
      <c r="G17" s="227"/>
      <c r="H17" s="232" t="s">
        <v>1740</v>
      </c>
      <c r="I17" s="225" t="s">
        <v>429</v>
      </c>
      <c r="J17" s="225" t="s">
        <v>96</v>
      </c>
      <c r="K17" s="225" t="s">
        <v>1638</v>
      </c>
      <c r="L17" s="228">
        <v>46382</v>
      </c>
      <c r="M17" s="224" t="s">
        <v>1776</v>
      </c>
      <c r="N17" s="230">
        <f>IF(COUNTIF(H17:H9433,Table42[[#This Row],[Tên NCC]])=1,1,0)</f>
        <v>0</v>
      </c>
      <c r="O17" s="243">
        <f>COUNTIF(Table42[Tên NCC],Table42[[#This Row],[Tên NCC]])</f>
        <v>2</v>
      </c>
      <c r="P17" s="244" t="s">
        <v>125</v>
      </c>
    </row>
    <row r="18" spans="1:16" s="237" customFormat="1" ht="28" x14ac:dyDescent="0.35">
      <c r="A18" s="226">
        <f t="shared" si="0"/>
        <v>15</v>
      </c>
      <c r="B18" s="225">
        <f>YEAR(Table42[[#This Row],[Ngày gọi]])</f>
        <v>2026</v>
      </c>
      <c r="C18" s="225">
        <f>MONTH(Table42[[#This Row],[Ngày gọi]])</f>
        <v>1</v>
      </c>
      <c r="D18" s="225">
        <f>WEEKNUM(Table42[[#This Row],[Ngày gọi]])</f>
        <v>4</v>
      </c>
      <c r="E18" s="225" t="s">
        <v>505</v>
      </c>
      <c r="F18" s="225"/>
      <c r="G18" s="227"/>
      <c r="H18" s="232" t="s">
        <v>1740</v>
      </c>
      <c r="I18" s="225" t="s">
        <v>429</v>
      </c>
      <c r="J18" s="225" t="s">
        <v>96</v>
      </c>
      <c r="K18" s="225" t="s">
        <v>1638</v>
      </c>
      <c r="L18" s="228">
        <v>46043</v>
      </c>
      <c r="M18" s="224" t="s">
        <v>1777</v>
      </c>
      <c r="N18" s="230">
        <f>IF(COUNTIF(H18:H9434,Table42[[#This Row],[Tên NCC]])=1,1,0)</f>
        <v>1</v>
      </c>
      <c r="O18" s="243">
        <f>COUNTIF(Table42[Tên NCC],Table42[[#This Row],[Tên NCC]])</f>
        <v>2</v>
      </c>
      <c r="P18" s="244" t="s">
        <v>125</v>
      </c>
    </row>
    <row r="19" spans="1:16" s="237" customFormat="1" x14ac:dyDescent="0.35">
      <c r="A19" s="226">
        <f t="shared" si="0"/>
        <v>16</v>
      </c>
      <c r="B19" s="225">
        <f>YEAR(Table42[[#This Row],[Ngày gọi]])</f>
        <v>2026</v>
      </c>
      <c r="C19" s="225">
        <f>MONTH(Table42[[#This Row],[Ngày gọi]])</f>
        <v>12</v>
      </c>
      <c r="D19" s="225">
        <f>WEEKNUM(Table42[[#This Row],[Ngày gọi]])</f>
        <v>53</v>
      </c>
      <c r="E19" s="225" t="s">
        <v>1164</v>
      </c>
      <c r="F19" s="225"/>
      <c r="G19" s="227"/>
      <c r="H19" s="232" t="s">
        <v>1741</v>
      </c>
      <c r="I19" s="225" t="s">
        <v>418</v>
      </c>
      <c r="J19" s="225" t="s">
        <v>92</v>
      </c>
      <c r="K19" s="225" t="s">
        <v>419</v>
      </c>
      <c r="L19" s="228">
        <v>46385</v>
      </c>
      <c r="M19" s="224" t="s">
        <v>1778</v>
      </c>
      <c r="N19" s="230">
        <f>IF(COUNTIF(H19:H9435,Table42[[#This Row],[Tên NCC]])=1,1,0)</f>
        <v>0</v>
      </c>
      <c r="O19" s="243">
        <f>COUNTIF(Table42[Tên NCC],Table42[[#This Row],[Tên NCC]])</f>
        <v>2</v>
      </c>
      <c r="P19" s="244" t="s">
        <v>125</v>
      </c>
    </row>
    <row r="20" spans="1:16" s="237" customFormat="1" ht="28" x14ac:dyDescent="0.35">
      <c r="A20" s="226">
        <f t="shared" si="0"/>
        <v>17</v>
      </c>
      <c r="B20" s="225">
        <f>YEAR(Table42[[#This Row],[Ngày gọi]])</f>
        <v>2026</v>
      </c>
      <c r="C20" s="225">
        <f>MONTH(Table42[[#This Row],[Ngày gọi]])</f>
        <v>1</v>
      </c>
      <c r="D20" s="225">
        <f>WEEKNUM(Table42[[#This Row],[Ngày gọi]])</f>
        <v>4</v>
      </c>
      <c r="E20" s="225" t="s">
        <v>1164</v>
      </c>
      <c r="F20" s="225"/>
      <c r="G20" s="245"/>
      <c r="H20" s="232" t="s">
        <v>1741</v>
      </c>
      <c r="I20" s="225" t="s">
        <v>418</v>
      </c>
      <c r="J20" s="225" t="s">
        <v>92</v>
      </c>
      <c r="K20" s="225" t="s">
        <v>419</v>
      </c>
      <c r="L20" s="228">
        <v>46043</v>
      </c>
      <c r="M20" s="224" t="s">
        <v>1777</v>
      </c>
      <c r="N20" s="230">
        <f>IF(COUNTIF(H20:H9436,Table42[[#This Row],[Tên NCC]])=1,1,0)</f>
        <v>1</v>
      </c>
      <c r="O20" s="243">
        <f>COUNTIF(Table42[Tên NCC],Table42[[#This Row],[Tên NCC]])</f>
        <v>2</v>
      </c>
      <c r="P20" s="244" t="s">
        <v>125</v>
      </c>
    </row>
    <row r="21" spans="1:16" s="237" customFormat="1" ht="28" x14ac:dyDescent="0.35">
      <c r="A21" s="226">
        <f t="shared" si="0"/>
        <v>18</v>
      </c>
      <c r="B21" s="225">
        <f>YEAR(Table42[[#This Row],[Ngày gọi]])</f>
        <v>2026</v>
      </c>
      <c r="C21" s="225">
        <f>MONTH(Table42[[#This Row],[Ngày gọi]])</f>
        <v>12</v>
      </c>
      <c r="D21" s="225">
        <f>WEEKNUM(Table42[[#This Row],[Ngày gọi]])</f>
        <v>52</v>
      </c>
      <c r="E21" s="225" t="s">
        <v>527</v>
      </c>
      <c r="F21" s="225"/>
      <c r="G21" s="227"/>
      <c r="H21" s="232" t="s">
        <v>1742</v>
      </c>
      <c r="I21" s="225" t="s">
        <v>501</v>
      </c>
      <c r="J21" s="225" t="s">
        <v>95</v>
      </c>
      <c r="K21" s="225" t="s">
        <v>1638</v>
      </c>
      <c r="L21" s="228">
        <v>46382</v>
      </c>
      <c r="M21" s="224" t="s">
        <v>1776</v>
      </c>
      <c r="N21" s="230">
        <f>IF(COUNTIF(H21:H9437,Table42[[#This Row],[Tên NCC]])=1,1,0)</f>
        <v>0</v>
      </c>
      <c r="O21" s="243">
        <f>COUNTIF(Table42[Tên NCC],Table42[[#This Row],[Tên NCC]])</f>
        <v>2</v>
      </c>
      <c r="P21" s="244" t="s">
        <v>125</v>
      </c>
    </row>
    <row r="22" spans="1:16" s="237" customFormat="1" ht="28" x14ac:dyDescent="0.35">
      <c r="A22" s="226">
        <f t="shared" si="0"/>
        <v>19</v>
      </c>
      <c r="B22" s="225">
        <f>YEAR(Table42[[#This Row],[Ngày gọi]])</f>
        <v>2026</v>
      </c>
      <c r="C22" s="225">
        <f>MONTH(Table42[[#This Row],[Ngày gọi]])</f>
        <v>1</v>
      </c>
      <c r="D22" s="225">
        <f>WEEKNUM(Table42[[#This Row],[Ngày gọi]])</f>
        <v>4</v>
      </c>
      <c r="E22" s="225" t="s">
        <v>527</v>
      </c>
      <c r="F22" s="225"/>
      <c r="G22" s="227"/>
      <c r="H22" s="232" t="s">
        <v>1742</v>
      </c>
      <c r="I22" s="225" t="s">
        <v>501</v>
      </c>
      <c r="J22" s="225" t="s">
        <v>95</v>
      </c>
      <c r="K22" s="225" t="s">
        <v>1638</v>
      </c>
      <c r="L22" s="228">
        <v>46043</v>
      </c>
      <c r="M22" s="224" t="s">
        <v>1777</v>
      </c>
      <c r="N22" s="230">
        <f>IF(COUNTIF(H22:H9438,Table42[[#This Row],[Tên NCC]])=1,1,0)</f>
        <v>1</v>
      </c>
      <c r="O22" s="243">
        <f>COUNTIF(Table42[Tên NCC],Table42[[#This Row],[Tên NCC]])</f>
        <v>2</v>
      </c>
      <c r="P22" s="244" t="s">
        <v>125</v>
      </c>
    </row>
    <row r="23" spans="1:16" s="237" customFormat="1" ht="28" x14ac:dyDescent="0.35">
      <c r="A23" s="226">
        <f t="shared" si="0"/>
        <v>20</v>
      </c>
      <c r="B23" s="225">
        <f>YEAR(Table42[[#This Row],[Ngày gọi]])</f>
        <v>2026</v>
      </c>
      <c r="C23" s="225">
        <f>MONTH(Table42[[#This Row],[Ngày gọi]])</f>
        <v>1</v>
      </c>
      <c r="D23" s="225">
        <f>WEEKNUM(Table42[[#This Row],[Ngày gọi]])</f>
        <v>3</v>
      </c>
      <c r="E23" s="225" t="s">
        <v>512</v>
      </c>
      <c r="F23" s="225"/>
      <c r="G23" s="227"/>
      <c r="H23" s="232" t="s">
        <v>513</v>
      </c>
      <c r="I23" s="225" t="s">
        <v>497</v>
      </c>
      <c r="J23" s="225" t="s">
        <v>92</v>
      </c>
      <c r="K23" s="225" t="s">
        <v>419</v>
      </c>
      <c r="L23" s="228">
        <v>46039</v>
      </c>
      <c r="M23" s="224" t="s">
        <v>1782</v>
      </c>
      <c r="N23" s="230">
        <f>IF(COUNTIF(H23:H9439,Table42[[#This Row],[Tên NCC]])=1,1,0)</f>
        <v>0</v>
      </c>
      <c r="O23" s="243">
        <f>COUNTIF(Table42[Tên NCC],Table42[[#This Row],[Tên NCC]])</f>
        <v>3</v>
      </c>
      <c r="P23" s="244" t="s">
        <v>125</v>
      </c>
    </row>
    <row r="24" spans="1:16" s="237" customFormat="1" x14ac:dyDescent="0.35">
      <c r="A24" s="226">
        <f t="shared" si="0"/>
        <v>21</v>
      </c>
      <c r="B24" s="225">
        <f>YEAR(Table42[[#This Row],[Ngày gọi]])</f>
        <v>2026</v>
      </c>
      <c r="C24" s="225">
        <f>MONTH(Table42[[#This Row],[Ngày gọi]])</f>
        <v>1</v>
      </c>
      <c r="D24" s="225">
        <f>WEEKNUM(Table42[[#This Row],[Ngày gọi]])</f>
        <v>2</v>
      </c>
      <c r="E24" s="225" t="s">
        <v>512</v>
      </c>
      <c r="F24" s="225"/>
      <c r="G24" s="227"/>
      <c r="H24" s="232" t="s">
        <v>513</v>
      </c>
      <c r="I24" s="225" t="s">
        <v>497</v>
      </c>
      <c r="J24" s="225" t="s">
        <v>92</v>
      </c>
      <c r="K24" s="225" t="s">
        <v>419</v>
      </c>
      <c r="L24" s="228">
        <v>46032</v>
      </c>
      <c r="M24" s="224" t="s">
        <v>1783</v>
      </c>
      <c r="N24" s="230">
        <f>IF(COUNTIF(H24:H9440,Table42[[#This Row],[Tên NCC]])=1,1,0)</f>
        <v>0</v>
      </c>
      <c r="O24" s="243">
        <f>COUNTIF(Table42[Tên NCC],Table42[[#This Row],[Tên NCC]])</f>
        <v>3</v>
      </c>
      <c r="P24" s="244" t="s">
        <v>125</v>
      </c>
    </row>
    <row r="25" spans="1:16" s="237" customFormat="1" x14ac:dyDescent="0.35">
      <c r="A25" s="226">
        <f t="shared" si="0"/>
        <v>22</v>
      </c>
      <c r="B25" s="225">
        <f>YEAR(Table42[[#This Row],[Ngày gọi]])</f>
        <v>2026</v>
      </c>
      <c r="C25" s="225">
        <f>MONTH(Table42[[#This Row],[Ngày gọi]])</f>
        <v>1</v>
      </c>
      <c r="D25" s="225">
        <f>WEEKNUM(Table42[[#This Row],[Ngày gọi]])</f>
        <v>2</v>
      </c>
      <c r="E25" s="225" t="s">
        <v>512</v>
      </c>
      <c r="F25" s="225"/>
      <c r="G25" s="227"/>
      <c r="H25" s="232" t="s">
        <v>513</v>
      </c>
      <c r="I25" s="225" t="s">
        <v>497</v>
      </c>
      <c r="J25" s="225" t="s">
        <v>92</v>
      </c>
      <c r="K25" s="225" t="s">
        <v>419</v>
      </c>
      <c r="L25" s="228">
        <v>46031</v>
      </c>
      <c r="M25" s="224" t="s">
        <v>1781</v>
      </c>
      <c r="N25" s="230">
        <f>IF(COUNTIF(H25:H9441,Table42[[#This Row],[Tên NCC]])=1,1,0)</f>
        <v>1</v>
      </c>
      <c r="O25" s="243">
        <f>COUNTIF(Table42[Tên NCC],Table42[[#This Row],[Tên NCC]])</f>
        <v>3</v>
      </c>
      <c r="P25" s="244" t="s">
        <v>125</v>
      </c>
    </row>
    <row r="26" spans="1:16" s="237" customFormat="1" ht="28" x14ac:dyDescent="0.35">
      <c r="A26" s="226">
        <f t="shared" si="0"/>
        <v>23</v>
      </c>
      <c r="B26" s="225">
        <f>YEAR(Table42[[#This Row],[Ngày gọi]])</f>
        <v>2026</v>
      </c>
      <c r="C26" s="225">
        <f>MONTH(Table42[[#This Row],[Ngày gọi]])</f>
        <v>12</v>
      </c>
      <c r="D26" s="225">
        <f>WEEKNUM(Table42[[#This Row],[Ngày gọi]])</f>
        <v>52</v>
      </c>
      <c r="E26" s="225" t="s">
        <v>636</v>
      </c>
      <c r="F26" s="225"/>
      <c r="G26" s="227"/>
      <c r="H26" s="232" t="s">
        <v>1743</v>
      </c>
      <c r="I26" s="225" t="s">
        <v>501</v>
      </c>
      <c r="J26" s="225" t="s">
        <v>95</v>
      </c>
      <c r="K26" s="225" t="s">
        <v>1638</v>
      </c>
      <c r="L26" s="228">
        <v>46382</v>
      </c>
      <c r="M26" s="224" t="s">
        <v>1776</v>
      </c>
      <c r="N26" s="230">
        <f>IF(COUNTIF(H26:H9442,Table42[[#This Row],[Tên NCC]])=1,1,0)</f>
        <v>0</v>
      </c>
      <c r="O26" s="243">
        <f>COUNTIF(Table42[Tên NCC],Table42[[#This Row],[Tên NCC]])</f>
        <v>2</v>
      </c>
      <c r="P26" s="244" t="s">
        <v>125</v>
      </c>
    </row>
    <row r="27" spans="1:16" s="237" customFormat="1" ht="28" x14ac:dyDescent="0.35">
      <c r="A27" s="226">
        <f t="shared" si="0"/>
        <v>24</v>
      </c>
      <c r="B27" s="225">
        <f>YEAR(Table42[[#This Row],[Ngày gọi]])</f>
        <v>2026</v>
      </c>
      <c r="C27" s="225">
        <f>MONTH(Table42[[#This Row],[Ngày gọi]])</f>
        <v>1</v>
      </c>
      <c r="D27" s="225">
        <f>WEEKNUM(Table42[[#This Row],[Ngày gọi]])</f>
        <v>4</v>
      </c>
      <c r="E27" s="225" t="s">
        <v>636</v>
      </c>
      <c r="F27" s="225"/>
      <c r="G27" s="227"/>
      <c r="H27" s="232" t="s">
        <v>1743</v>
      </c>
      <c r="I27" s="225" t="s">
        <v>501</v>
      </c>
      <c r="J27" s="225" t="s">
        <v>95</v>
      </c>
      <c r="K27" s="225" t="s">
        <v>1638</v>
      </c>
      <c r="L27" s="228">
        <v>46043</v>
      </c>
      <c r="M27" s="224" t="s">
        <v>1777</v>
      </c>
      <c r="N27" s="230">
        <f>IF(COUNTIF(H27:H9443,Table42[[#This Row],[Tên NCC]])=1,1,0)</f>
        <v>1</v>
      </c>
      <c r="O27" s="243">
        <f>COUNTIF(Table42[Tên NCC],Table42[[#This Row],[Tên NCC]])</f>
        <v>2</v>
      </c>
      <c r="P27" s="244" t="s">
        <v>125</v>
      </c>
    </row>
    <row r="28" spans="1:16" s="237" customFormat="1" ht="28" x14ac:dyDescent="0.35">
      <c r="A28" s="226">
        <f t="shared" si="0"/>
        <v>25</v>
      </c>
      <c r="B28" s="225">
        <f>YEAR(Table42[[#This Row],[Ngày gọi]])</f>
        <v>2026</v>
      </c>
      <c r="C28" s="225">
        <f>MONTH(Table42[[#This Row],[Ngày gọi]])</f>
        <v>1</v>
      </c>
      <c r="D28" s="225">
        <f>WEEKNUM(Table42[[#This Row],[Ngày gọi]])</f>
        <v>4</v>
      </c>
      <c r="E28" s="225" t="s">
        <v>1263</v>
      </c>
      <c r="F28" s="225"/>
      <c r="G28" s="227"/>
      <c r="H28" s="232" t="s">
        <v>1744</v>
      </c>
      <c r="I28" s="225" t="s">
        <v>447</v>
      </c>
      <c r="J28" s="225" t="s">
        <v>92</v>
      </c>
      <c r="K28" s="225" t="s">
        <v>419</v>
      </c>
      <c r="L28" s="228">
        <v>46043</v>
      </c>
      <c r="M28" s="224" t="s">
        <v>1777</v>
      </c>
      <c r="N28" s="230">
        <f>IF(COUNTIF(H28:H9444,Table42[[#This Row],[Tên NCC]])=1,1,0)</f>
        <v>0</v>
      </c>
      <c r="O28" s="243">
        <f>COUNTIF(Table42[Tên NCC],Table42[[#This Row],[Tên NCC]])</f>
        <v>2</v>
      </c>
      <c r="P28" s="244" t="s">
        <v>125</v>
      </c>
    </row>
    <row r="29" spans="1:16" s="237" customFormat="1" ht="28" x14ac:dyDescent="0.35">
      <c r="A29" s="226">
        <f t="shared" si="0"/>
        <v>26</v>
      </c>
      <c r="B29" s="225">
        <f>YEAR(Table42[[#This Row],[Ngày gọi]])</f>
        <v>2026</v>
      </c>
      <c r="C29" s="225">
        <f>MONTH(Table42[[#This Row],[Ngày gọi]])</f>
        <v>1</v>
      </c>
      <c r="D29" s="225">
        <f>WEEKNUM(Table42[[#This Row],[Ngày gọi]])</f>
        <v>4</v>
      </c>
      <c r="E29" s="225" t="s">
        <v>1263</v>
      </c>
      <c r="F29" s="225"/>
      <c r="G29" s="227"/>
      <c r="H29" s="232" t="s">
        <v>1744</v>
      </c>
      <c r="I29" s="225" t="s">
        <v>1798</v>
      </c>
      <c r="J29" s="225" t="s">
        <v>1798</v>
      </c>
      <c r="K29" s="225" t="s">
        <v>1798</v>
      </c>
      <c r="L29" s="228">
        <v>46046</v>
      </c>
      <c r="M29" s="224" t="s">
        <v>1784</v>
      </c>
      <c r="N29" s="230">
        <f>IF(COUNTIF(H29:H9445,Table42[[#This Row],[Tên NCC]])=1,1,0)</f>
        <v>1</v>
      </c>
      <c r="O29" s="243">
        <f>COUNTIF(Table42[Tên NCC],Table42[[#This Row],[Tên NCC]])</f>
        <v>2</v>
      </c>
      <c r="P29" s="244" t="s">
        <v>125</v>
      </c>
    </row>
    <row r="30" spans="1:16" s="237" customFormat="1" ht="28" x14ac:dyDescent="0.35">
      <c r="A30" s="226">
        <f t="shared" si="0"/>
        <v>27</v>
      </c>
      <c r="B30" s="225">
        <f>YEAR(Table42[[#This Row],[Ngày gọi]])</f>
        <v>2026</v>
      </c>
      <c r="C30" s="225">
        <f>MONTH(Table42[[#This Row],[Ngày gọi]])</f>
        <v>12</v>
      </c>
      <c r="D30" s="225">
        <f>WEEKNUM(Table42[[#This Row],[Ngày gọi]])</f>
        <v>52</v>
      </c>
      <c r="E30" s="225" t="s">
        <v>1725</v>
      </c>
      <c r="F30" s="225"/>
      <c r="G30" s="227"/>
      <c r="H30" s="232" t="s">
        <v>1730</v>
      </c>
      <c r="I30" s="225" t="s">
        <v>429</v>
      </c>
      <c r="J30" s="225" t="s">
        <v>96</v>
      </c>
      <c r="K30" s="225" t="s">
        <v>1638</v>
      </c>
      <c r="L30" s="228">
        <v>46382</v>
      </c>
      <c r="M30" s="224" t="s">
        <v>1776</v>
      </c>
      <c r="N30" s="230">
        <f>IF(COUNTIF(H30:H9446,Table42[[#This Row],[Tên NCC]])=1,1,0)</f>
        <v>0</v>
      </c>
      <c r="O30" s="243">
        <f>COUNTIF(Table42[Tên NCC],Table42[[#This Row],[Tên NCC]])</f>
        <v>2</v>
      </c>
      <c r="P30" s="244" t="s">
        <v>125</v>
      </c>
    </row>
    <row r="31" spans="1:16" s="237" customFormat="1" ht="28" x14ac:dyDescent="0.35">
      <c r="A31" s="226">
        <f t="shared" si="0"/>
        <v>28</v>
      </c>
      <c r="B31" s="225">
        <f>YEAR(Table42[[#This Row],[Ngày gọi]])</f>
        <v>2026</v>
      </c>
      <c r="C31" s="225">
        <f>MONTH(Table42[[#This Row],[Ngày gọi]])</f>
        <v>1</v>
      </c>
      <c r="D31" s="225">
        <f>WEEKNUM(Table42[[#This Row],[Ngày gọi]])</f>
        <v>4</v>
      </c>
      <c r="E31" s="225" t="s">
        <v>1725</v>
      </c>
      <c r="F31" s="225"/>
      <c r="G31" s="227"/>
      <c r="H31" s="232" t="s">
        <v>1730</v>
      </c>
      <c r="I31" s="225" t="s">
        <v>429</v>
      </c>
      <c r="J31" s="225" t="s">
        <v>96</v>
      </c>
      <c r="K31" s="225" t="s">
        <v>1638</v>
      </c>
      <c r="L31" s="228">
        <v>46043</v>
      </c>
      <c r="M31" s="224" t="s">
        <v>1777</v>
      </c>
      <c r="N31" s="230">
        <f>IF(COUNTIF(H31:H9447,Table42[[#This Row],[Tên NCC]])=1,1,0)</f>
        <v>1</v>
      </c>
      <c r="O31" s="243">
        <f>COUNTIF(Table42[Tên NCC],Table42[[#This Row],[Tên NCC]])</f>
        <v>2</v>
      </c>
      <c r="P31" s="244" t="s">
        <v>125</v>
      </c>
    </row>
    <row r="32" spans="1:16" s="237" customFormat="1" ht="28" x14ac:dyDescent="0.35">
      <c r="A32" s="226">
        <f t="shared" si="0"/>
        <v>29</v>
      </c>
      <c r="B32" s="225">
        <f>YEAR(Table42[[#This Row],[Ngày gọi]])</f>
        <v>2026</v>
      </c>
      <c r="C32" s="225">
        <f>MONTH(Table42[[#This Row],[Ngày gọi]])</f>
        <v>12</v>
      </c>
      <c r="D32" s="225">
        <f>WEEKNUM(Table42[[#This Row],[Ngày gọi]])</f>
        <v>52</v>
      </c>
      <c r="E32" s="225" t="s">
        <v>637</v>
      </c>
      <c r="F32" s="225"/>
      <c r="G32" s="227"/>
      <c r="H32" s="232" t="s">
        <v>1745</v>
      </c>
      <c r="I32" s="225" t="s">
        <v>501</v>
      </c>
      <c r="J32" s="225" t="s">
        <v>95</v>
      </c>
      <c r="K32" s="225" t="s">
        <v>1638</v>
      </c>
      <c r="L32" s="228">
        <v>46382</v>
      </c>
      <c r="M32" s="224" t="s">
        <v>1776</v>
      </c>
      <c r="N32" s="230">
        <f>IF(COUNTIF(H32:H9448,Table42[[#This Row],[Tên NCC]])=1,1,0)</f>
        <v>0</v>
      </c>
      <c r="O32" s="243">
        <f>COUNTIF(Table42[Tên NCC],Table42[[#This Row],[Tên NCC]])</f>
        <v>2</v>
      </c>
      <c r="P32" s="244" t="s">
        <v>125</v>
      </c>
    </row>
    <row r="33" spans="1:16" s="237" customFormat="1" ht="28" x14ac:dyDescent="0.35">
      <c r="A33" s="226">
        <f t="shared" si="0"/>
        <v>30</v>
      </c>
      <c r="B33" s="225">
        <f>YEAR(Table42[[#This Row],[Ngày gọi]])</f>
        <v>2026</v>
      </c>
      <c r="C33" s="225">
        <f>MONTH(Table42[[#This Row],[Ngày gọi]])</f>
        <v>1</v>
      </c>
      <c r="D33" s="225">
        <f>WEEKNUM(Table42[[#This Row],[Ngày gọi]])</f>
        <v>4</v>
      </c>
      <c r="E33" s="225" t="s">
        <v>637</v>
      </c>
      <c r="F33" s="225"/>
      <c r="G33" s="227"/>
      <c r="H33" s="232" t="s">
        <v>1745</v>
      </c>
      <c r="I33" s="225" t="s">
        <v>501</v>
      </c>
      <c r="J33" s="225" t="s">
        <v>95</v>
      </c>
      <c r="K33" s="225" t="s">
        <v>1638</v>
      </c>
      <c r="L33" s="228">
        <v>46043</v>
      </c>
      <c r="M33" s="224" t="s">
        <v>1777</v>
      </c>
      <c r="N33" s="230">
        <f>IF(COUNTIF(H33:H9449,Table42[[#This Row],[Tên NCC]])=1,1,0)</f>
        <v>1</v>
      </c>
      <c r="O33" s="243">
        <f>COUNTIF(Table42[Tên NCC],Table42[[#This Row],[Tên NCC]])</f>
        <v>2</v>
      </c>
      <c r="P33" s="244" t="s">
        <v>125</v>
      </c>
    </row>
    <row r="34" spans="1:16" s="237" customFormat="1" x14ac:dyDescent="0.35">
      <c r="A34" s="226">
        <f t="shared" si="0"/>
        <v>31</v>
      </c>
      <c r="B34" s="225">
        <f>YEAR(Table42[[#This Row],[Ngày gọi]])</f>
        <v>2026</v>
      </c>
      <c r="C34" s="225">
        <f>MONTH(Table42[[#This Row],[Ngày gọi]])</f>
        <v>12</v>
      </c>
      <c r="D34" s="225">
        <f>WEEKNUM(Table42[[#This Row],[Ngày gọi]])</f>
        <v>53</v>
      </c>
      <c r="E34" s="225" t="s">
        <v>508</v>
      </c>
      <c r="F34" s="225"/>
      <c r="G34" s="227"/>
      <c r="H34" s="232" t="s">
        <v>1746</v>
      </c>
      <c r="I34" s="225" t="s">
        <v>418</v>
      </c>
      <c r="J34" s="225" t="s">
        <v>92</v>
      </c>
      <c r="K34" s="225" t="s">
        <v>419</v>
      </c>
      <c r="L34" s="228">
        <v>46385</v>
      </c>
      <c r="M34" s="224" t="s">
        <v>1778</v>
      </c>
      <c r="N34" s="230">
        <f>IF(COUNTIF(H34:H9450,Table42[[#This Row],[Tên NCC]])=1,1,0)</f>
        <v>0</v>
      </c>
      <c r="O34" s="243">
        <f>COUNTIF(Table42[Tên NCC],Table42[[#This Row],[Tên NCC]])</f>
        <v>2</v>
      </c>
      <c r="P34" s="244" t="s">
        <v>125</v>
      </c>
    </row>
    <row r="35" spans="1:16" s="237" customFormat="1" ht="28" x14ac:dyDescent="0.35">
      <c r="A35" s="226">
        <f t="shared" si="0"/>
        <v>32</v>
      </c>
      <c r="B35" s="225">
        <f>YEAR(Table42[[#This Row],[Ngày gọi]])</f>
        <v>2026</v>
      </c>
      <c r="C35" s="225">
        <f>MONTH(Table42[[#This Row],[Ngày gọi]])</f>
        <v>1</v>
      </c>
      <c r="D35" s="225">
        <f>WEEKNUM(Table42[[#This Row],[Ngày gọi]])</f>
        <v>4</v>
      </c>
      <c r="E35" s="225" t="s">
        <v>508</v>
      </c>
      <c r="F35" s="225"/>
      <c r="G35" s="227"/>
      <c r="H35" s="232" t="s">
        <v>1746</v>
      </c>
      <c r="I35" s="225" t="s">
        <v>418</v>
      </c>
      <c r="J35" s="225" t="s">
        <v>92</v>
      </c>
      <c r="K35" s="225" t="s">
        <v>419</v>
      </c>
      <c r="L35" s="228">
        <v>46043</v>
      </c>
      <c r="M35" s="224" t="s">
        <v>1777</v>
      </c>
      <c r="N35" s="230">
        <f>IF(COUNTIF(H35:H9451,Table42[[#This Row],[Tên NCC]])=1,1,0)</f>
        <v>1</v>
      </c>
      <c r="O35" s="243">
        <f>COUNTIF(Table42[Tên NCC],Table42[[#This Row],[Tên NCC]])</f>
        <v>2</v>
      </c>
      <c r="P35" s="244" t="s">
        <v>125</v>
      </c>
    </row>
    <row r="36" spans="1:16" s="237" customFormat="1" ht="28" x14ac:dyDescent="0.35">
      <c r="A36" s="226">
        <f t="shared" si="0"/>
        <v>33</v>
      </c>
      <c r="B36" s="225">
        <f>YEAR(Table42[[#This Row],[Ngày gọi]])</f>
        <v>2026</v>
      </c>
      <c r="C36" s="225">
        <f>MONTH(Table42[[#This Row],[Ngày gọi]])</f>
        <v>12</v>
      </c>
      <c r="D36" s="225">
        <f>WEEKNUM(Table42[[#This Row],[Ngày gọi]])</f>
        <v>52</v>
      </c>
      <c r="E36" s="225" t="s">
        <v>500</v>
      </c>
      <c r="F36" s="225"/>
      <c r="G36" s="227"/>
      <c r="H36" s="232" t="s">
        <v>1747</v>
      </c>
      <c r="I36" s="225" t="s">
        <v>501</v>
      </c>
      <c r="J36" s="225" t="s">
        <v>95</v>
      </c>
      <c r="K36" s="225" t="s">
        <v>1638</v>
      </c>
      <c r="L36" s="228">
        <v>46382</v>
      </c>
      <c r="M36" s="224" t="s">
        <v>1776</v>
      </c>
      <c r="N36" s="230">
        <f>IF(COUNTIF(H36:H9452,Table42[[#This Row],[Tên NCC]])=1,1,0)</f>
        <v>0</v>
      </c>
      <c r="O36" s="243">
        <f>COUNTIF(Table42[Tên NCC],Table42[[#This Row],[Tên NCC]])</f>
        <v>2</v>
      </c>
      <c r="P36" s="244" t="s">
        <v>125</v>
      </c>
    </row>
    <row r="37" spans="1:16" s="237" customFormat="1" ht="28" x14ac:dyDescent="0.35">
      <c r="A37" s="226">
        <f t="shared" si="0"/>
        <v>34</v>
      </c>
      <c r="B37" s="225">
        <f>YEAR(Table42[[#This Row],[Ngày gọi]])</f>
        <v>2026</v>
      </c>
      <c r="C37" s="225">
        <f>MONTH(Table42[[#This Row],[Ngày gọi]])</f>
        <v>1</v>
      </c>
      <c r="D37" s="225">
        <f>WEEKNUM(Table42[[#This Row],[Ngày gọi]])</f>
        <v>4</v>
      </c>
      <c r="E37" s="225" t="s">
        <v>500</v>
      </c>
      <c r="F37" s="225"/>
      <c r="G37" s="227"/>
      <c r="H37" s="232" t="s">
        <v>1747</v>
      </c>
      <c r="I37" s="225" t="s">
        <v>501</v>
      </c>
      <c r="J37" s="225" t="s">
        <v>95</v>
      </c>
      <c r="K37" s="225" t="s">
        <v>1638</v>
      </c>
      <c r="L37" s="228">
        <v>46043</v>
      </c>
      <c r="M37" s="224" t="s">
        <v>1777</v>
      </c>
      <c r="N37" s="230">
        <f>IF(COUNTIF(H37:H9453,Table42[[#This Row],[Tên NCC]])=1,1,0)</f>
        <v>1</v>
      </c>
      <c r="O37" s="243">
        <f>COUNTIF(Table42[Tên NCC],Table42[[#This Row],[Tên NCC]])</f>
        <v>2</v>
      </c>
      <c r="P37" s="244" t="s">
        <v>125</v>
      </c>
    </row>
    <row r="38" spans="1:16" s="237" customFormat="1" ht="28" x14ac:dyDescent="0.35">
      <c r="A38" s="226">
        <f t="shared" si="0"/>
        <v>35</v>
      </c>
      <c r="B38" s="225">
        <f>YEAR(Table42[[#This Row],[Ngày gọi]])</f>
        <v>2026</v>
      </c>
      <c r="C38" s="225">
        <f>MONTH(Table42[[#This Row],[Ngày gọi]])</f>
        <v>1</v>
      </c>
      <c r="D38" s="225">
        <f>WEEKNUM(Table42[[#This Row],[Ngày gọi]])</f>
        <v>4</v>
      </c>
      <c r="E38" s="225" t="s">
        <v>1720</v>
      </c>
      <c r="F38" s="225"/>
      <c r="G38" s="227"/>
      <c r="H38" s="232" t="s">
        <v>1733</v>
      </c>
      <c r="I38" s="225" t="s">
        <v>447</v>
      </c>
      <c r="J38" s="225" t="s">
        <v>92</v>
      </c>
      <c r="K38" s="225" t="s">
        <v>419</v>
      </c>
      <c r="L38" s="228">
        <v>46043</v>
      </c>
      <c r="M38" s="224" t="s">
        <v>1777</v>
      </c>
      <c r="N38" s="230">
        <f>IF(COUNTIF(H38:H9454,Table42[[#This Row],[Tên NCC]])=1,1,0)</f>
        <v>1</v>
      </c>
      <c r="O38" s="243">
        <f>COUNTIF(Table42[Tên NCC],Table42[[#This Row],[Tên NCC]])</f>
        <v>1</v>
      </c>
      <c r="P38" s="244" t="s">
        <v>125</v>
      </c>
    </row>
    <row r="39" spans="1:16" s="237" customFormat="1" ht="28" x14ac:dyDescent="0.35">
      <c r="A39" s="226">
        <f t="shared" si="0"/>
        <v>36</v>
      </c>
      <c r="B39" s="225">
        <f>YEAR(Table42[[#This Row],[Ngày gọi]])</f>
        <v>2026</v>
      </c>
      <c r="C39" s="225">
        <f>MONTH(Table42[[#This Row],[Ngày gọi]])</f>
        <v>12</v>
      </c>
      <c r="D39" s="225">
        <f>WEEKNUM(Table42[[#This Row],[Ngày gọi]])</f>
        <v>52</v>
      </c>
      <c r="E39" s="225" t="s">
        <v>749</v>
      </c>
      <c r="F39" s="225"/>
      <c r="G39" s="227"/>
      <c r="H39" s="232" t="s">
        <v>1748</v>
      </c>
      <c r="I39" s="225" t="s">
        <v>429</v>
      </c>
      <c r="J39" s="225" t="s">
        <v>96</v>
      </c>
      <c r="K39" s="225" t="s">
        <v>1638</v>
      </c>
      <c r="L39" s="228">
        <v>46382</v>
      </c>
      <c r="M39" s="224" t="s">
        <v>1776</v>
      </c>
      <c r="N39" s="230">
        <f>IF(COUNTIF(H39:H9455,Table42[[#This Row],[Tên NCC]])=1,1,0)</f>
        <v>0</v>
      </c>
      <c r="O39" s="243">
        <f>COUNTIF(Table42[Tên NCC],Table42[[#This Row],[Tên NCC]])</f>
        <v>2</v>
      </c>
      <c r="P39" s="244" t="s">
        <v>125</v>
      </c>
    </row>
    <row r="40" spans="1:16" s="237" customFormat="1" ht="28" x14ac:dyDescent="0.35">
      <c r="A40" s="226">
        <f t="shared" si="0"/>
        <v>37</v>
      </c>
      <c r="B40" s="225">
        <f>YEAR(Table42[[#This Row],[Ngày gọi]])</f>
        <v>2026</v>
      </c>
      <c r="C40" s="225">
        <f>MONTH(Table42[[#This Row],[Ngày gọi]])</f>
        <v>1</v>
      </c>
      <c r="D40" s="225">
        <f>WEEKNUM(Table42[[#This Row],[Ngày gọi]])</f>
        <v>4</v>
      </c>
      <c r="E40" s="225" t="s">
        <v>749</v>
      </c>
      <c r="F40" s="225"/>
      <c r="G40" s="227"/>
      <c r="H40" s="232" t="s">
        <v>1748</v>
      </c>
      <c r="I40" s="225" t="s">
        <v>429</v>
      </c>
      <c r="J40" s="225" t="s">
        <v>96</v>
      </c>
      <c r="K40" s="225" t="s">
        <v>1638</v>
      </c>
      <c r="L40" s="228">
        <v>46043</v>
      </c>
      <c r="M40" s="224" t="s">
        <v>1777</v>
      </c>
      <c r="N40" s="230">
        <f>IF(COUNTIF(H40:H9456,Table42[[#This Row],[Tên NCC]])=1,1,0)</f>
        <v>1</v>
      </c>
      <c r="O40" s="243">
        <f>COUNTIF(Table42[Tên NCC],Table42[[#This Row],[Tên NCC]])</f>
        <v>2</v>
      </c>
      <c r="P40" s="244" t="s">
        <v>125</v>
      </c>
    </row>
    <row r="41" spans="1:16" s="237" customFormat="1" x14ac:dyDescent="0.35">
      <c r="A41" s="226">
        <f t="shared" si="0"/>
        <v>38</v>
      </c>
      <c r="B41" s="225">
        <f>YEAR(Table42[[#This Row],[Ngày gọi]])</f>
        <v>2026</v>
      </c>
      <c r="C41" s="225">
        <f>MONTH(Table42[[#This Row],[Ngày gọi]])</f>
        <v>12</v>
      </c>
      <c r="D41" s="225">
        <f>WEEKNUM(Table42[[#This Row],[Ngày gọi]])</f>
        <v>53</v>
      </c>
      <c r="E41" s="225" t="s">
        <v>583</v>
      </c>
      <c r="F41" s="225"/>
      <c r="G41" s="227"/>
      <c r="H41" s="232" t="s">
        <v>584</v>
      </c>
      <c r="I41" s="225" t="s">
        <v>418</v>
      </c>
      <c r="J41" s="225" t="s">
        <v>92</v>
      </c>
      <c r="K41" s="225" t="s">
        <v>419</v>
      </c>
      <c r="L41" s="228">
        <v>46385</v>
      </c>
      <c r="M41" s="224" t="s">
        <v>1778</v>
      </c>
      <c r="N41" s="230">
        <f>IF(COUNTIF(H41:H9457,Table42[[#This Row],[Tên NCC]])=1,1,0)</f>
        <v>0</v>
      </c>
      <c r="O41" s="243">
        <f>COUNTIF(Table42[Tên NCC],Table42[[#This Row],[Tên NCC]])</f>
        <v>2</v>
      </c>
      <c r="P41" s="244" t="s">
        <v>125</v>
      </c>
    </row>
    <row r="42" spans="1:16" s="237" customFormat="1" ht="28" x14ac:dyDescent="0.35">
      <c r="A42" s="226">
        <f t="shared" si="0"/>
        <v>39</v>
      </c>
      <c r="B42" s="225">
        <f>YEAR(Table42[[#This Row],[Ngày gọi]])</f>
        <v>2026</v>
      </c>
      <c r="C42" s="225">
        <f>MONTH(Table42[[#This Row],[Ngày gọi]])</f>
        <v>1</v>
      </c>
      <c r="D42" s="225">
        <f>WEEKNUM(Table42[[#This Row],[Ngày gọi]])</f>
        <v>4</v>
      </c>
      <c r="E42" s="225" t="s">
        <v>583</v>
      </c>
      <c r="F42" s="225"/>
      <c r="G42" s="227"/>
      <c r="H42" s="232" t="s">
        <v>584</v>
      </c>
      <c r="I42" s="225" t="s">
        <v>418</v>
      </c>
      <c r="J42" s="225" t="s">
        <v>92</v>
      </c>
      <c r="K42" s="225" t="s">
        <v>419</v>
      </c>
      <c r="L42" s="228">
        <v>46043</v>
      </c>
      <c r="M42" s="224" t="s">
        <v>1777</v>
      </c>
      <c r="N42" s="230">
        <f>IF(COUNTIF(H42:H9458,Table42[[#This Row],[Tên NCC]])=1,1,0)</f>
        <v>1</v>
      </c>
      <c r="O42" s="243">
        <f>COUNTIF(Table42[Tên NCC],Table42[[#This Row],[Tên NCC]])</f>
        <v>2</v>
      </c>
      <c r="P42" s="244" t="s">
        <v>125</v>
      </c>
    </row>
    <row r="43" spans="1:16" s="237" customFormat="1" x14ac:dyDescent="0.35">
      <c r="A43" s="226">
        <f t="shared" si="0"/>
        <v>40</v>
      </c>
      <c r="B43" s="225">
        <f>YEAR(Table42[[#This Row],[Ngày gọi]])</f>
        <v>2026</v>
      </c>
      <c r="C43" s="225">
        <f>MONTH(Table42[[#This Row],[Ngày gọi]])</f>
        <v>1</v>
      </c>
      <c r="D43" s="225">
        <f>WEEKNUM(Table42[[#This Row],[Ngày gọi]])</f>
        <v>2</v>
      </c>
      <c r="E43" s="225" t="s">
        <v>515</v>
      </c>
      <c r="F43" s="225"/>
      <c r="G43" s="227"/>
      <c r="H43" s="232" t="s">
        <v>516</v>
      </c>
      <c r="I43" s="225" t="s">
        <v>497</v>
      </c>
      <c r="J43" s="225" t="s">
        <v>92</v>
      </c>
      <c r="K43" s="225" t="s">
        <v>419</v>
      </c>
      <c r="L43" s="228">
        <v>46031</v>
      </c>
      <c r="M43" s="224" t="s">
        <v>1781</v>
      </c>
      <c r="N43" s="230">
        <f>IF(COUNTIF(H43:H9459,Table42[[#This Row],[Tên NCC]])=1,1,0)</f>
        <v>1</v>
      </c>
      <c r="O43" s="243">
        <f>COUNTIF(Table42[Tên NCC],Table42[[#This Row],[Tên NCC]])</f>
        <v>1</v>
      </c>
      <c r="P43" s="244" t="s">
        <v>125</v>
      </c>
    </row>
    <row r="44" spans="1:16" s="237" customFormat="1" ht="28" x14ac:dyDescent="0.35">
      <c r="A44" s="226">
        <f t="shared" si="0"/>
        <v>41</v>
      </c>
      <c r="B44" s="225">
        <f>YEAR(Table42[[#This Row],[Ngày gọi]])</f>
        <v>2026</v>
      </c>
      <c r="C44" s="225">
        <f>MONTH(Table42[[#This Row],[Ngày gọi]])</f>
        <v>12</v>
      </c>
      <c r="D44" s="225">
        <f>WEEKNUM(Table42[[#This Row],[Ngày gọi]])</f>
        <v>52</v>
      </c>
      <c r="E44" s="225" t="s">
        <v>768</v>
      </c>
      <c r="F44" s="225"/>
      <c r="G44" s="227"/>
      <c r="H44" s="232" t="s">
        <v>265</v>
      </c>
      <c r="I44" s="225" t="s">
        <v>501</v>
      </c>
      <c r="J44" s="225" t="s">
        <v>95</v>
      </c>
      <c r="K44" s="225" t="s">
        <v>1638</v>
      </c>
      <c r="L44" s="228">
        <v>46382</v>
      </c>
      <c r="M44" s="224" t="s">
        <v>1776</v>
      </c>
      <c r="N44" s="230">
        <f>IF(COUNTIF(H44:H9460,Table42[[#This Row],[Tên NCC]])=1,1,0)</f>
        <v>0</v>
      </c>
      <c r="O44" s="243">
        <f>COUNTIF(Table42[Tên NCC],Table42[[#This Row],[Tên NCC]])</f>
        <v>3</v>
      </c>
      <c r="P44" s="244" t="s">
        <v>125</v>
      </c>
    </row>
    <row r="45" spans="1:16" s="237" customFormat="1" ht="28" x14ac:dyDescent="0.35">
      <c r="A45" s="226">
        <f t="shared" si="0"/>
        <v>42</v>
      </c>
      <c r="B45" s="225">
        <f>YEAR(Table42[[#This Row],[Ngày gọi]])</f>
        <v>2026</v>
      </c>
      <c r="C45" s="225">
        <f>MONTH(Table42[[#This Row],[Ngày gọi]])</f>
        <v>1</v>
      </c>
      <c r="D45" s="225">
        <f>WEEKNUM(Table42[[#This Row],[Ngày gọi]])</f>
        <v>5</v>
      </c>
      <c r="E45" s="225" t="s">
        <v>768</v>
      </c>
      <c r="F45" s="225"/>
      <c r="G45" s="227"/>
      <c r="H45" s="232" t="s">
        <v>265</v>
      </c>
      <c r="I45" s="225" t="s">
        <v>501</v>
      </c>
      <c r="J45" s="225" t="s">
        <v>95</v>
      </c>
      <c r="K45" s="225" t="s">
        <v>1638</v>
      </c>
      <c r="L45" s="228">
        <v>46047</v>
      </c>
      <c r="M45" s="224" t="s">
        <v>1785</v>
      </c>
      <c r="N45" s="230">
        <f>IF(COUNTIF(H45:H9461,Table42[[#This Row],[Tên NCC]])=1,1,0)</f>
        <v>0</v>
      </c>
      <c r="O45" s="243">
        <f>COUNTIF(Table42[Tên NCC],Table42[[#This Row],[Tên NCC]])</f>
        <v>3</v>
      </c>
      <c r="P45" s="244" t="s">
        <v>125</v>
      </c>
    </row>
    <row r="46" spans="1:16" s="237" customFormat="1" ht="28" x14ac:dyDescent="0.35">
      <c r="A46" s="226">
        <f t="shared" si="0"/>
        <v>43</v>
      </c>
      <c r="B46" s="225">
        <f>YEAR(Table42[[#This Row],[Ngày gọi]])</f>
        <v>2026</v>
      </c>
      <c r="C46" s="225">
        <f>MONTH(Table42[[#This Row],[Ngày gọi]])</f>
        <v>1</v>
      </c>
      <c r="D46" s="225">
        <f>WEEKNUM(Table42[[#This Row],[Ngày gọi]])</f>
        <v>4</v>
      </c>
      <c r="E46" s="225" t="s">
        <v>768</v>
      </c>
      <c r="F46" s="225"/>
      <c r="G46" s="227"/>
      <c r="H46" s="232" t="s">
        <v>265</v>
      </c>
      <c r="I46" s="225" t="s">
        <v>501</v>
      </c>
      <c r="J46" s="225" t="s">
        <v>95</v>
      </c>
      <c r="K46" s="225" t="s">
        <v>1638</v>
      </c>
      <c r="L46" s="228">
        <v>46043</v>
      </c>
      <c r="M46" s="224" t="s">
        <v>1777</v>
      </c>
      <c r="N46" s="230">
        <f>IF(COUNTIF(H46:H9462,Table42[[#This Row],[Tên NCC]])=1,1,0)</f>
        <v>1</v>
      </c>
      <c r="O46" s="243">
        <f>COUNTIF(Table42[Tên NCC],Table42[[#This Row],[Tên NCC]])</f>
        <v>3</v>
      </c>
      <c r="P46" s="244" t="s">
        <v>125</v>
      </c>
    </row>
    <row r="47" spans="1:16" s="237" customFormat="1" x14ac:dyDescent="0.35">
      <c r="A47" s="226">
        <f t="shared" si="0"/>
        <v>44</v>
      </c>
      <c r="B47" s="225">
        <f>YEAR(Table42[[#This Row],[Ngày gọi]])</f>
        <v>2026</v>
      </c>
      <c r="C47" s="225">
        <f>MONTH(Table42[[#This Row],[Ngày gọi]])</f>
        <v>1</v>
      </c>
      <c r="D47" s="225">
        <f>WEEKNUM(Table42[[#This Row],[Ngày gọi]])</f>
        <v>2</v>
      </c>
      <c r="E47" s="225" t="s">
        <v>517</v>
      </c>
      <c r="F47" s="225"/>
      <c r="G47" s="227"/>
      <c r="H47" s="232" t="s">
        <v>518</v>
      </c>
      <c r="I47" s="225" t="s">
        <v>497</v>
      </c>
      <c r="J47" s="225" t="s">
        <v>92</v>
      </c>
      <c r="K47" s="225" t="s">
        <v>419</v>
      </c>
      <c r="L47" s="228">
        <v>46031</v>
      </c>
      <c r="M47" s="224" t="s">
        <v>1781</v>
      </c>
      <c r="N47" s="230">
        <f>IF(COUNTIF(H47:H9463,Table42[[#This Row],[Tên NCC]])=1,1,0)</f>
        <v>1</v>
      </c>
      <c r="O47" s="243">
        <f>COUNTIF(Table42[Tên NCC],Table42[[#This Row],[Tên NCC]])</f>
        <v>1</v>
      </c>
      <c r="P47" s="244" t="s">
        <v>125</v>
      </c>
    </row>
    <row r="48" spans="1:16" s="237" customFormat="1" x14ac:dyDescent="0.35">
      <c r="A48" s="226">
        <f t="shared" si="0"/>
        <v>45</v>
      </c>
      <c r="B48" s="225">
        <f>YEAR(Table42[[#This Row],[Ngày gọi]])</f>
        <v>2026</v>
      </c>
      <c r="C48" s="225">
        <f>MONTH(Table42[[#This Row],[Ngày gọi]])</f>
        <v>1</v>
      </c>
      <c r="D48" s="225">
        <f>WEEKNUM(Table42[[#This Row],[Ngày gọi]])</f>
        <v>2</v>
      </c>
      <c r="E48" s="225" t="s">
        <v>519</v>
      </c>
      <c r="F48" s="225"/>
      <c r="G48" s="227"/>
      <c r="H48" s="232" t="s">
        <v>252</v>
      </c>
      <c r="I48" s="225" t="s">
        <v>497</v>
      </c>
      <c r="J48" s="225" t="s">
        <v>92</v>
      </c>
      <c r="K48" s="225" t="s">
        <v>419</v>
      </c>
      <c r="L48" s="228">
        <v>46031</v>
      </c>
      <c r="M48" s="224" t="s">
        <v>1781</v>
      </c>
      <c r="N48" s="230">
        <f>IF(COUNTIF(H48:H9464,Table42[[#This Row],[Tên NCC]])=1,1,0)</f>
        <v>1</v>
      </c>
      <c r="O48" s="243">
        <f>COUNTIF(Table42[Tên NCC],Table42[[#This Row],[Tên NCC]])</f>
        <v>1</v>
      </c>
      <c r="P48" s="244" t="s">
        <v>125</v>
      </c>
    </row>
    <row r="49" spans="1:16" s="237" customFormat="1" ht="28" x14ac:dyDescent="0.35">
      <c r="A49" s="226">
        <f t="shared" si="0"/>
        <v>46</v>
      </c>
      <c r="B49" s="225">
        <f>YEAR(Table42[[#This Row],[Ngày gọi]])</f>
        <v>2026</v>
      </c>
      <c r="C49" s="225">
        <f>MONTH(Table42[[#This Row],[Ngày gọi]])</f>
        <v>1</v>
      </c>
      <c r="D49" s="225">
        <f>WEEKNUM(Table42[[#This Row],[Ngày gọi]])</f>
        <v>4</v>
      </c>
      <c r="E49" s="225" t="s">
        <v>760</v>
      </c>
      <c r="F49" s="225"/>
      <c r="G49" s="227"/>
      <c r="H49" s="232" t="s">
        <v>1749</v>
      </c>
      <c r="I49" s="225" t="s">
        <v>447</v>
      </c>
      <c r="J49" s="225" t="s">
        <v>92</v>
      </c>
      <c r="K49" s="225" t="s">
        <v>419</v>
      </c>
      <c r="L49" s="228">
        <v>46043</v>
      </c>
      <c r="M49" s="224" t="s">
        <v>1777</v>
      </c>
      <c r="N49" s="230">
        <f>IF(COUNTIF(H49:H9465,Table42[[#This Row],[Tên NCC]])=1,1,0)</f>
        <v>1</v>
      </c>
      <c r="O49" s="243">
        <f>COUNTIF(Table42[Tên NCC],Table42[[#This Row],[Tên NCC]])</f>
        <v>1</v>
      </c>
      <c r="P49" s="244" t="s">
        <v>125</v>
      </c>
    </row>
    <row r="50" spans="1:16" s="237" customFormat="1" ht="28" x14ac:dyDescent="0.35">
      <c r="A50" s="226">
        <f t="shared" si="0"/>
        <v>47</v>
      </c>
      <c r="B50" s="225">
        <f>YEAR(Table42[[#This Row],[Ngày gọi]])</f>
        <v>2026</v>
      </c>
      <c r="C50" s="225">
        <f>MONTH(Table42[[#This Row],[Ngày gọi]])</f>
        <v>12</v>
      </c>
      <c r="D50" s="225">
        <f>WEEKNUM(Table42[[#This Row],[Ngày gọi]])</f>
        <v>52</v>
      </c>
      <c r="E50" s="225" t="s">
        <v>766</v>
      </c>
      <c r="F50" s="225"/>
      <c r="G50" s="227"/>
      <c r="H50" s="232" t="s">
        <v>1750</v>
      </c>
      <c r="I50" s="225" t="s">
        <v>544</v>
      </c>
      <c r="J50" s="225" t="s">
        <v>95</v>
      </c>
      <c r="K50" s="225" t="s">
        <v>1638</v>
      </c>
      <c r="L50" s="228">
        <v>46382</v>
      </c>
      <c r="M50" s="224" t="s">
        <v>1776</v>
      </c>
      <c r="N50" s="230">
        <f>IF(COUNTIF(H50:H9466,Table42[[#This Row],[Tên NCC]])=1,1,0)</f>
        <v>0</v>
      </c>
      <c r="O50" s="243">
        <f>COUNTIF(Table42[Tên NCC],Table42[[#This Row],[Tên NCC]])</f>
        <v>2</v>
      </c>
      <c r="P50" s="244" t="s">
        <v>125</v>
      </c>
    </row>
    <row r="51" spans="1:16" s="237" customFormat="1" ht="28" x14ac:dyDescent="0.35">
      <c r="A51" s="226">
        <f t="shared" si="0"/>
        <v>48</v>
      </c>
      <c r="B51" s="225">
        <f>YEAR(Table42[[#This Row],[Ngày gọi]])</f>
        <v>2026</v>
      </c>
      <c r="C51" s="225">
        <f>MONTH(Table42[[#This Row],[Ngày gọi]])</f>
        <v>1</v>
      </c>
      <c r="D51" s="225">
        <f>WEEKNUM(Table42[[#This Row],[Ngày gọi]])</f>
        <v>4</v>
      </c>
      <c r="E51" s="225" t="s">
        <v>766</v>
      </c>
      <c r="F51" s="225"/>
      <c r="G51" s="227"/>
      <c r="H51" s="232" t="s">
        <v>1750</v>
      </c>
      <c r="I51" s="225" t="s">
        <v>544</v>
      </c>
      <c r="J51" s="225" t="s">
        <v>95</v>
      </c>
      <c r="K51" s="225" t="s">
        <v>1638</v>
      </c>
      <c r="L51" s="228">
        <v>46043</v>
      </c>
      <c r="M51" s="224" t="s">
        <v>1777</v>
      </c>
      <c r="N51" s="230">
        <f>IF(COUNTIF(H51:H9467,Table42[[#This Row],[Tên NCC]])=1,1,0)</f>
        <v>1</v>
      </c>
      <c r="O51" s="243">
        <f>COUNTIF(Table42[Tên NCC],Table42[[#This Row],[Tên NCC]])</f>
        <v>2</v>
      </c>
      <c r="P51" s="244" t="s">
        <v>125</v>
      </c>
    </row>
    <row r="52" spans="1:16" s="237" customFormat="1" ht="28" x14ac:dyDescent="0.35">
      <c r="A52" s="226">
        <f t="shared" si="0"/>
        <v>49</v>
      </c>
      <c r="B52" s="225">
        <f>YEAR(Table42[[#This Row],[Ngày gọi]])</f>
        <v>2026</v>
      </c>
      <c r="C52" s="225">
        <f>MONTH(Table42[[#This Row],[Ngày gọi]])</f>
        <v>12</v>
      </c>
      <c r="D52" s="225">
        <f>WEEKNUM(Table42[[#This Row],[Ngày gọi]])</f>
        <v>52</v>
      </c>
      <c r="E52" s="225" t="s">
        <v>748</v>
      </c>
      <c r="F52" s="225"/>
      <c r="G52" s="227"/>
      <c r="H52" s="232" t="s">
        <v>1751</v>
      </c>
      <c r="I52" s="225" t="s">
        <v>429</v>
      </c>
      <c r="J52" s="225" t="s">
        <v>96</v>
      </c>
      <c r="K52" s="225" t="s">
        <v>1638</v>
      </c>
      <c r="L52" s="228">
        <v>46382</v>
      </c>
      <c r="M52" s="224" t="s">
        <v>1776</v>
      </c>
      <c r="N52" s="230">
        <f>IF(COUNTIF(H52:H9468,Table42[[#This Row],[Tên NCC]])=1,1,0)</f>
        <v>0</v>
      </c>
      <c r="O52" s="243">
        <f>COUNTIF(Table42[Tên NCC],Table42[[#This Row],[Tên NCC]])</f>
        <v>2</v>
      </c>
      <c r="P52" s="244" t="s">
        <v>125</v>
      </c>
    </row>
    <row r="53" spans="1:16" s="237" customFormat="1" ht="28" x14ac:dyDescent="0.35">
      <c r="A53" s="226">
        <f t="shared" si="0"/>
        <v>50</v>
      </c>
      <c r="B53" s="225">
        <f>YEAR(Table42[[#This Row],[Ngày gọi]])</f>
        <v>2026</v>
      </c>
      <c r="C53" s="225">
        <f>MONTH(Table42[[#This Row],[Ngày gọi]])</f>
        <v>1</v>
      </c>
      <c r="D53" s="225">
        <f>WEEKNUM(Table42[[#This Row],[Ngày gọi]])</f>
        <v>4</v>
      </c>
      <c r="E53" s="225" t="s">
        <v>748</v>
      </c>
      <c r="F53" s="225"/>
      <c r="G53" s="227"/>
      <c r="H53" s="232" t="s">
        <v>1751</v>
      </c>
      <c r="I53" s="225" t="s">
        <v>429</v>
      </c>
      <c r="J53" s="225" t="s">
        <v>96</v>
      </c>
      <c r="K53" s="225" t="s">
        <v>1638</v>
      </c>
      <c r="L53" s="228">
        <v>46043</v>
      </c>
      <c r="M53" s="224" t="s">
        <v>1777</v>
      </c>
      <c r="N53" s="230">
        <f>IF(COUNTIF(H53:H9469,Table42[[#This Row],[Tên NCC]])=1,1,0)</f>
        <v>1</v>
      </c>
      <c r="O53" s="243">
        <f>COUNTIF(Table42[Tên NCC],Table42[[#This Row],[Tên NCC]])</f>
        <v>2</v>
      </c>
      <c r="P53" s="244" t="s">
        <v>125</v>
      </c>
    </row>
    <row r="54" spans="1:16" s="237" customFormat="1" x14ac:dyDescent="0.35">
      <c r="A54" s="226">
        <f t="shared" si="0"/>
        <v>51</v>
      </c>
      <c r="B54" s="225">
        <f>YEAR(Table42[[#This Row],[Ngày gọi]])</f>
        <v>2026</v>
      </c>
      <c r="C54" s="225">
        <f>MONTH(Table42[[#This Row],[Ngày gọi]])</f>
        <v>1</v>
      </c>
      <c r="D54" s="225">
        <f>WEEKNUM(Table42[[#This Row],[Ngày gọi]])</f>
        <v>2</v>
      </c>
      <c r="E54" s="225" t="s">
        <v>545</v>
      </c>
      <c r="F54" s="225"/>
      <c r="G54" s="227"/>
      <c r="H54" s="232" t="s">
        <v>1752</v>
      </c>
      <c r="I54" s="225" t="s">
        <v>497</v>
      </c>
      <c r="J54" s="225" t="s">
        <v>92</v>
      </c>
      <c r="K54" s="225" t="s">
        <v>419</v>
      </c>
      <c r="L54" s="228">
        <v>46031</v>
      </c>
      <c r="M54" s="224" t="s">
        <v>1781</v>
      </c>
      <c r="N54" s="230">
        <f>IF(COUNTIF(H54:H9470,Table42[[#This Row],[Tên NCC]])=1,1,0)</f>
        <v>1</v>
      </c>
      <c r="O54" s="243">
        <f>COUNTIF(Table42[Tên NCC],Table42[[#This Row],[Tên NCC]])</f>
        <v>1</v>
      </c>
      <c r="P54" s="244" t="s">
        <v>125</v>
      </c>
    </row>
    <row r="55" spans="1:16" s="237" customFormat="1" x14ac:dyDescent="0.35">
      <c r="A55" s="226">
        <f t="shared" si="0"/>
        <v>52</v>
      </c>
      <c r="B55" s="225">
        <f>YEAR(Table42[[#This Row],[Ngày gọi]])</f>
        <v>2026</v>
      </c>
      <c r="C55" s="225">
        <f>MONTH(Table42[[#This Row],[Ngày gọi]])</f>
        <v>1</v>
      </c>
      <c r="D55" s="225">
        <f>WEEKNUM(Table42[[#This Row],[Ngày gọi]])</f>
        <v>3</v>
      </c>
      <c r="E55" s="225" t="s">
        <v>633</v>
      </c>
      <c r="F55" s="225"/>
      <c r="G55" s="227"/>
      <c r="H55" s="232" t="s">
        <v>1753</v>
      </c>
      <c r="I55" s="225" t="s">
        <v>1798</v>
      </c>
      <c r="J55" s="225" t="s">
        <v>1798</v>
      </c>
      <c r="K55" s="225" t="s">
        <v>1798</v>
      </c>
      <c r="L55" s="228">
        <v>46035</v>
      </c>
      <c r="M55" s="224" t="s">
        <v>1786</v>
      </c>
      <c r="N55" s="230">
        <f>IF(COUNTIF(H55:H9471,Table42[[#This Row],[Tên NCC]])=1,1,0)</f>
        <v>1</v>
      </c>
      <c r="O55" s="243">
        <f>COUNTIF(Table42[Tên NCC],Table42[[#This Row],[Tên NCC]])</f>
        <v>1</v>
      </c>
      <c r="P55" s="244" t="s">
        <v>125</v>
      </c>
    </row>
    <row r="56" spans="1:16" s="237" customFormat="1" ht="28" x14ac:dyDescent="0.35">
      <c r="A56" s="226">
        <f t="shared" si="0"/>
        <v>53</v>
      </c>
      <c r="B56" s="225">
        <f>YEAR(Table42[[#This Row],[Ngày gọi]])</f>
        <v>2026</v>
      </c>
      <c r="C56" s="225">
        <f>MONTH(Table42[[#This Row],[Ngày gọi]])</f>
        <v>1</v>
      </c>
      <c r="D56" s="225">
        <f>WEEKNUM(Table42[[#This Row],[Ngày gọi]])</f>
        <v>4</v>
      </c>
      <c r="E56" s="225" t="s">
        <v>646</v>
      </c>
      <c r="F56" s="225"/>
      <c r="G56" s="227"/>
      <c r="H56" s="232" t="s">
        <v>1754</v>
      </c>
      <c r="I56" s="225" t="s">
        <v>447</v>
      </c>
      <c r="J56" s="225" t="s">
        <v>92</v>
      </c>
      <c r="K56" s="225" t="s">
        <v>419</v>
      </c>
      <c r="L56" s="228">
        <v>46043</v>
      </c>
      <c r="M56" s="224" t="s">
        <v>1777</v>
      </c>
      <c r="N56" s="230">
        <f>IF(COUNTIF(H56:H9472,Table42[[#This Row],[Tên NCC]])=1,1,0)</f>
        <v>1</v>
      </c>
      <c r="O56" s="243">
        <f>COUNTIF(Table42[Tên NCC],Table42[[#This Row],[Tên NCC]])</f>
        <v>1</v>
      </c>
      <c r="P56" s="244" t="s">
        <v>125</v>
      </c>
    </row>
    <row r="57" spans="1:16" s="237" customFormat="1" x14ac:dyDescent="0.35">
      <c r="A57" s="226">
        <f t="shared" si="0"/>
        <v>54</v>
      </c>
      <c r="B57" s="225">
        <f>YEAR(Table42[[#This Row],[Ngày gọi]])</f>
        <v>2026</v>
      </c>
      <c r="C57" s="225">
        <f>MONTH(Table42[[#This Row],[Ngày gọi]])</f>
        <v>1</v>
      </c>
      <c r="D57" s="225">
        <f>WEEKNUM(Table42[[#This Row],[Ngày gọi]])</f>
        <v>2</v>
      </c>
      <c r="E57" s="225" t="s">
        <v>632</v>
      </c>
      <c r="F57" s="225"/>
      <c r="G57" s="227"/>
      <c r="H57" s="232" t="s">
        <v>577</v>
      </c>
      <c r="I57" s="225" t="s">
        <v>497</v>
      </c>
      <c r="J57" s="225" t="s">
        <v>92</v>
      </c>
      <c r="K57" s="225" t="s">
        <v>419</v>
      </c>
      <c r="L57" s="228">
        <v>46031</v>
      </c>
      <c r="M57" s="224" t="s">
        <v>1781</v>
      </c>
      <c r="N57" s="230">
        <f>IF(COUNTIF(H57:H9473,Table42[[#This Row],[Tên NCC]])=1,1,0)</f>
        <v>1</v>
      </c>
      <c r="O57" s="243">
        <f>COUNTIF(Table42[Tên NCC],Table42[[#This Row],[Tên NCC]])</f>
        <v>1</v>
      </c>
      <c r="P57" s="244" t="s">
        <v>125</v>
      </c>
    </row>
    <row r="58" spans="1:16" s="237" customFormat="1" x14ac:dyDescent="0.35">
      <c r="A58" s="226">
        <f t="shared" si="0"/>
        <v>55</v>
      </c>
      <c r="B58" s="225">
        <f>YEAR(Table42[[#This Row],[Ngày gọi]])</f>
        <v>2026</v>
      </c>
      <c r="C58" s="225">
        <f>MONTH(Table42[[#This Row],[Ngày gọi]])</f>
        <v>1</v>
      </c>
      <c r="D58" s="225">
        <f>WEEKNUM(Table42[[#This Row],[Ngày gọi]])</f>
        <v>2</v>
      </c>
      <c r="E58" s="225" t="s">
        <v>522</v>
      </c>
      <c r="F58" s="225"/>
      <c r="G58" s="227"/>
      <c r="H58" s="232" t="s">
        <v>523</v>
      </c>
      <c r="I58" s="225" t="s">
        <v>497</v>
      </c>
      <c r="J58" s="225" t="s">
        <v>92</v>
      </c>
      <c r="K58" s="225" t="s">
        <v>419</v>
      </c>
      <c r="L58" s="228">
        <v>46031</v>
      </c>
      <c r="M58" s="224" t="s">
        <v>1781</v>
      </c>
      <c r="N58" s="230">
        <f>IF(COUNTIF(H58:H9474,Table42[[#This Row],[Tên NCC]])=1,1,0)</f>
        <v>1</v>
      </c>
      <c r="O58" s="243">
        <f>COUNTIF(Table42[Tên NCC],Table42[[#This Row],[Tên NCC]])</f>
        <v>1</v>
      </c>
      <c r="P58" s="244" t="s">
        <v>125</v>
      </c>
    </row>
    <row r="59" spans="1:16" s="237" customFormat="1" ht="28" x14ac:dyDescent="0.35">
      <c r="A59" s="226">
        <f t="shared" si="0"/>
        <v>56</v>
      </c>
      <c r="B59" s="225">
        <f>YEAR(Table42[[#This Row],[Ngày gọi]])</f>
        <v>2026</v>
      </c>
      <c r="C59" s="225">
        <f>MONTH(Table42[[#This Row],[Ngày gọi]])</f>
        <v>1</v>
      </c>
      <c r="D59" s="225">
        <f>WEEKNUM(Table42[[#This Row],[Ngày gọi]])</f>
        <v>4</v>
      </c>
      <c r="E59" s="225" t="s">
        <v>554</v>
      </c>
      <c r="F59" s="225"/>
      <c r="G59" s="227"/>
      <c r="H59" s="232" t="s">
        <v>1755</v>
      </c>
      <c r="I59" s="225" t="s">
        <v>456</v>
      </c>
      <c r="J59" s="225" t="s">
        <v>94</v>
      </c>
      <c r="K59" s="225" t="s">
        <v>419</v>
      </c>
      <c r="L59" s="228">
        <v>46043</v>
      </c>
      <c r="M59" s="224" t="s">
        <v>1777</v>
      </c>
      <c r="N59" s="230">
        <f>IF(COUNTIF(H59:H9475,Table42[[#This Row],[Tên NCC]])=1,1,0)</f>
        <v>1</v>
      </c>
      <c r="O59" s="243">
        <f>COUNTIF(Table42[Tên NCC],Table42[[#This Row],[Tên NCC]])</f>
        <v>1</v>
      </c>
      <c r="P59" s="244" t="s">
        <v>125</v>
      </c>
    </row>
    <row r="60" spans="1:16" s="237" customFormat="1" ht="28" x14ac:dyDescent="0.35">
      <c r="A60" s="226">
        <f t="shared" si="0"/>
        <v>57</v>
      </c>
      <c r="B60" s="225">
        <f>YEAR(Table42[[#This Row],[Ngày gọi]])</f>
        <v>2026</v>
      </c>
      <c r="C60" s="225">
        <f>MONTH(Table42[[#This Row],[Ngày gọi]])</f>
        <v>1</v>
      </c>
      <c r="D60" s="225">
        <f>WEEKNUM(Table42[[#This Row],[Ngày gọi]])</f>
        <v>4</v>
      </c>
      <c r="E60" s="225" t="s">
        <v>1715</v>
      </c>
      <c r="F60" s="225"/>
      <c r="G60" s="227"/>
      <c r="H60" s="232" t="s">
        <v>1756</v>
      </c>
      <c r="I60" s="225" t="s">
        <v>447</v>
      </c>
      <c r="J60" s="225" t="s">
        <v>92</v>
      </c>
      <c r="K60" s="225" t="s">
        <v>419</v>
      </c>
      <c r="L60" s="228">
        <v>46043</v>
      </c>
      <c r="M60" s="224" t="s">
        <v>1777</v>
      </c>
      <c r="N60" s="230">
        <f>IF(COUNTIF(H60:H9476,Table42[[#This Row],[Tên NCC]])=1,1,0)</f>
        <v>1</v>
      </c>
      <c r="O60" s="243">
        <f>COUNTIF(Table42[Tên NCC],Table42[[#This Row],[Tên NCC]])</f>
        <v>1</v>
      </c>
      <c r="P60" s="244" t="s">
        <v>125</v>
      </c>
    </row>
    <row r="61" spans="1:16" s="237" customFormat="1" x14ac:dyDescent="0.35">
      <c r="A61" s="226">
        <f t="shared" si="0"/>
        <v>58</v>
      </c>
      <c r="B61" s="225">
        <f>YEAR(Table42[[#This Row],[Ngày gọi]])</f>
        <v>2026</v>
      </c>
      <c r="C61" s="225">
        <f>MONTH(Table42[[#This Row],[Ngày gọi]])</f>
        <v>1</v>
      </c>
      <c r="D61" s="225">
        <f>WEEKNUM(Table42[[#This Row],[Ngày gọi]])</f>
        <v>2</v>
      </c>
      <c r="E61" s="225" t="s">
        <v>524</v>
      </c>
      <c r="F61" s="225"/>
      <c r="G61" s="227"/>
      <c r="H61" s="232" t="s">
        <v>525</v>
      </c>
      <c r="I61" s="225" t="s">
        <v>497</v>
      </c>
      <c r="J61" s="225" t="s">
        <v>92</v>
      </c>
      <c r="K61" s="225" t="s">
        <v>419</v>
      </c>
      <c r="L61" s="228">
        <v>46031</v>
      </c>
      <c r="M61" s="224" t="s">
        <v>1781</v>
      </c>
      <c r="N61" s="230">
        <f>IF(COUNTIF(H61:H9477,Table42[[#This Row],[Tên NCC]])=1,1,0)</f>
        <v>1</v>
      </c>
      <c r="O61" s="243">
        <f>COUNTIF(Table42[Tên NCC],Table42[[#This Row],[Tên NCC]])</f>
        <v>1</v>
      </c>
      <c r="P61" s="244" t="s">
        <v>125</v>
      </c>
    </row>
    <row r="62" spans="1:16" s="237" customFormat="1" ht="28" x14ac:dyDescent="0.35">
      <c r="A62" s="226">
        <f t="shared" si="0"/>
        <v>59</v>
      </c>
      <c r="B62" s="225">
        <f>YEAR(Table42[[#This Row],[Ngày gọi]])</f>
        <v>2026</v>
      </c>
      <c r="C62" s="225">
        <f>MONTH(Table42[[#This Row],[Ngày gọi]])</f>
        <v>12</v>
      </c>
      <c r="D62" s="225">
        <f>WEEKNUM(Table42[[#This Row],[Ngày gọi]])</f>
        <v>52</v>
      </c>
      <c r="E62" s="225" t="s">
        <v>755</v>
      </c>
      <c r="F62" s="225"/>
      <c r="G62" s="227"/>
      <c r="H62" s="232" t="s">
        <v>1757</v>
      </c>
      <c r="I62" s="225" t="s">
        <v>429</v>
      </c>
      <c r="J62" s="225" t="s">
        <v>96</v>
      </c>
      <c r="K62" s="225" t="s">
        <v>1638</v>
      </c>
      <c r="L62" s="228">
        <v>46382</v>
      </c>
      <c r="M62" s="224" t="s">
        <v>1776</v>
      </c>
      <c r="N62" s="230">
        <f>IF(COUNTIF(H62:H9478,Table42[[#This Row],[Tên NCC]])=1,1,0)</f>
        <v>0</v>
      </c>
      <c r="O62" s="243">
        <f>COUNTIF(Table42[Tên NCC],Table42[[#This Row],[Tên NCC]])</f>
        <v>2</v>
      </c>
      <c r="P62" s="244" t="s">
        <v>125</v>
      </c>
    </row>
    <row r="63" spans="1:16" s="237" customFormat="1" ht="28" x14ac:dyDescent="0.35">
      <c r="A63" s="226">
        <f t="shared" si="0"/>
        <v>60</v>
      </c>
      <c r="B63" s="225">
        <f>YEAR(Table42[[#This Row],[Ngày gọi]])</f>
        <v>2026</v>
      </c>
      <c r="C63" s="225">
        <f>MONTH(Table42[[#This Row],[Ngày gọi]])</f>
        <v>1</v>
      </c>
      <c r="D63" s="225">
        <f>WEEKNUM(Table42[[#This Row],[Ngày gọi]])</f>
        <v>4</v>
      </c>
      <c r="E63" s="225" t="s">
        <v>755</v>
      </c>
      <c r="F63" s="225"/>
      <c r="G63" s="227"/>
      <c r="H63" s="232" t="s">
        <v>1757</v>
      </c>
      <c r="I63" s="225" t="s">
        <v>429</v>
      </c>
      <c r="J63" s="225" t="s">
        <v>96</v>
      </c>
      <c r="K63" s="225" t="s">
        <v>1638</v>
      </c>
      <c r="L63" s="228">
        <v>46043</v>
      </c>
      <c r="M63" s="224" t="s">
        <v>1777</v>
      </c>
      <c r="N63" s="230">
        <f>IF(COUNTIF(H63:H9479,Table42[[#This Row],[Tên NCC]])=1,1,0)</f>
        <v>1</v>
      </c>
      <c r="O63" s="243">
        <f>COUNTIF(Table42[Tên NCC],Table42[[#This Row],[Tên NCC]])</f>
        <v>2</v>
      </c>
      <c r="P63" s="244" t="s">
        <v>125</v>
      </c>
    </row>
    <row r="64" spans="1:16" s="237" customFormat="1" x14ac:dyDescent="0.35">
      <c r="A64" s="226">
        <f t="shared" si="0"/>
        <v>61</v>
      </c>
      <c r="B64" s="225">
        <f>YEAR(Table42[[#This Row],[Ngày gọi]])</f>
        <v>2026</v>
      </c>
      <c r="C64" s="225">
        <f>MONTH(Table42[[#This Row],[Ngày gọi]])</f>
        <v>12</v>
      </c>
      <c r="D64" s="225">
        <f>WEEKNUM(Table42[[#This Row],[Ngày gọi]])</f>
        <v>53</v>
      </c>
      <c r="E64" s="225" t="s">
        <v>585</v>
      </c>
      <c r="F64" s="225"/>
      <c r="G64" s="227"/>
      <c r="H64" s="232" t="s">
        <v>586</v>
      </c>
      <c r="I64" s="225" t="s">
        <v>418</v>
      </c>
      <c r="J64" s="225" t="s">
        <v>92</v>
      </c>
      <c r="K64" s="225" t="s">
        <v>419</v>
      </c>
      <c r="L64" s="228">
        <v>46385</v>
      </c>
      <c r="M64" s="224" t="s">
        <v>1778</v>
      </c>
      <c r="N64" s="230">
        <f>IF(COUNTIF(H64:H9480,Table42[[#This Row],[Tên NCC]])=1,1,0)</f>
        <v>0</v>
      </c>
      <c r="O64" s="243">
        <f>COUNTIF(Table42[Tên NCC],Table42[[#This Row],[Tên NCC]])</f>
        <v>2</v>
      </c>
      <c r="P64" s="244" t="s">
        <v>125</v>
      </c>
    </row>
    <row r="65" spans="1:16" s="237" customFormat="1" ht="28" x14ac:dyDescent="0.35">
      <c r="A65" s="226">
        <f t="shared" si="0"/>
        <v>62</v>
      </c>
      <c r="B65" s="225">
        <f>YEAR(Table42[[#This Row],[Ngày gọi]])</f>
        <v>2026</v>
      </c>
      <c r="C65" s="225">
        <f>MONTH(Table42[[#This Row],[Ngày gọi]])</f>
        <v>1</v>
      </c>
      <c r="D65" s="225">
        <f>WEEKNUM(Table42[[#This Row],[Ngày gọi]])</f>
        <v>4</v>
      </c>
      <c r="E65" s="225" t="s">
        <v>585</v>
      </c>
      <c r="F65" s="225"/>
      <c r="G65" s="227"/>
      <c r="H65" s="232" t="s">
        <v>586</v>
      </c>
      <c r="I65" s="225" t="s">
        <v>418</v>
      </c>
      <c r="J65" s="225" t="s">
        <v>92</v>
      </c>
      <c r="K65" s="225" t="s">
        <v>419</v>
      </c>
      <c r="L65" s="228">
        <v>46043</v>
      </c>
      <c r="M65" s="224" t="s">
        <v>1777</v>
      </c>
      <c r="N65" s="230">
        <f>IF(COUNTIF(H65:H9481,Table42[[#This Row],[Tên NCC]])=1,1,0)</f>
        <v>1</v>
      </c>
      <c r="O65" s="243">
        <f>COUNTIF(Table42[Tên NCC],Table42[[#This Row],[Tên NCC]])</f>
        <v>2</v>
      </c>
      <c r="P65" s="244" t="s">
        <v>125</v>
      </c>
    </row>
    <row r="66" spans="1:16" s="237" customFormat="1" ht="28" x14ac:dyDescent="0.35">
      <c r="A66" s="226">
        <f t="shared" si="0"/>
        <v>63</v>
      </c>
      <c r="B66" s="225">
        <f>YEAR(Table42[[#This Row],[Ngày gọi]])</f>
        <v>2026</v>
      </c>
      <c r="C66" s="225">
        <f>MONTH(Table42[[#This Row],[Ngày gọi]])</f>
        <v>1</v>
      </c>
      <c r="D66" s="225">
        <f>WEEKNUM(Table42[[#This Row],[Ngày gọi]])</f>
        <v>4</v>
      </c>
      <c r="E66" s="225" t="s">
        <v>1107</v>
      </c>
      <c r="F66" s="225"/>
      <c r="G66" s="227"/>
      <c r="H66" s="232" t="s">
        <v>1758</v>
      </c>
      <c r="I66" s="225" t="s">
        <v>447</v>
      </c>
      <c r="J66" s="225" t="s">
        <v>92</v>
      </c>
      <c r="K66" s="225" t="s">
        <v>419</v>
      </c>
      <c r="L66" s="228">
        <v>46043</v>
      </c>
      <c r="M66" s="224" t="s">
        <v>1777</v>
      </c>
      <c r="N66" s="230">
        <f>IF(COUNTIF(H66:H9482,Table42[[#This Row],[Tên NCC]])=1,1,0)</f>
        <v>1</v>
      </c>
      <c r="O66" s="243">
        <f>COUNTIF(Table42[Tên NCC],Table42[[#This Row],[Tên NCC]])</f>
        <v>1</v>
      </c>
      <c r="P66" s="244" t="s">
        <v>125</v>
      </c>
    </row>
    <row r="67" spans="1:16" s="237" customFormat="1" ht="28" x14ac:dyDescent="0.35">
      <c r="A67" s="226">
        <f t="shared" si="0"/>
        <v>64</v>
      </c>
      <c r="B67" s="225">
        <f>YEAR(Table42[[#This Row],[Ngày gọi]])</f>
        <v>2026</v>
      </c>
      <c r="C67" s="225">
        <f>MONTH(Table42[[#This Row],[Ngày gọi]])</f>
        <v>1</v>
      </c>
      <c r="D67" s="225">
        <f>WEEKNUM(Table42[[#This Row],[Ngày gọi]])</f>
        <v>4</v>
      </c>
      <c r="E67" s="225" t="s">
        <v>571</v>
      </c>
      <c r="F67" s="225"/>
      <c r="G67" s="227"/>
      <c r="H67" s="232" t="s">
        <v>572</v>
      </c>
      <c r="I67" s="225" t="s">
        <v>407</v>
      </c>
      <c r="J67" s="225" t="s">
        <v>107</v>
      </c>
      <c r="K67" s="225" t="s">
        <v>419</v>
      </c>
      <c r="L67" s="228">
        <v>46043</v>
      </c>
      <c r="M67" s="224" t="s">
        <v>1777</v>
      </c>
      <c r="N67" s="230">
        <f>IF(COUNTIF(H67:H9483,Table42[[#This Row],[Tên NCC]])=1,1,0)</f>
        <v>1</v>
      </c>
      <c r="O67" s="243">
        <f>COUNTIF(Table42[Tên NCC],Table42[[#This Row],[Tên NCC]])</f>
        <v>1</v>
      </c>
      <c r="P67" s="244" t="s">
        <v>125</v>
      </c>
    </row>
    <row r="68" spans="1:16" s="237" customFormat="1" x14ac:dyDescent="0.35">
      <c r="A68" s="226">
        <f t="shared" ref="A68:A131" si="1">ROW()-3</f>
        <v>65</v>
      </c>
      <c r="B68" s="225">
        <f>YEAR(Table42[[#This Row],[Ngày gọi]])</f>
        <v>2026</v>
      </c>
      <c r="C68" s="225">
        <f>MONTH(Table42[[#This Row],[Ngày gọi]])</f>
        <v>1</v>
      </c>
      <c r="D68" s="225">
        <f>WEEKNUM(Table42[[#This Row],[Ngày gọi]])</f>
        <v>4</v>
      </c>
      <c r="E68" s="225" t="s">
        <v>570</v>
      </c>
      <c r="F68" s="225"/>
      <c r="G68" s="227"/>
      <c r="H68" s="232" t="s">
        <v>1759</v>
      </c>
      <c r="I68" s="225" t="s">
        <v>407</v>
      </c>
      <c r="J68" s="225" t="s">
        <v>107</v>
      </c>
      <c r="K68" s="225" t="s">
        <v>419</v>
      </c>
      <c r="L68" s="228">
        <v>46043</v>
      </c>
      <c r="M68" s="227" t="s">
        <v>1777</v>
      </c>
      <c r="N68" s="230">
        <f>IF(COUNTIF(H68:H9484,Table42[[#This Row],[Tên NCC]])=1,1,0)</f>
        <v>1</v>
      </c>
      <c r="O68" s="243">
        <f>COUNTIF(Table42[Tên NCC],Table42[[#This Row],[Tên NCC]])</f>
        <v>1</v>
      </c>
      <c r="P68" s="244" t="s">
        <v>125</v>
      </c>
    </row>
    <row r="69" spans="1:16" s="237" customFormat="1" ht="28" x14ac:dyDescent="0.35">
      <c r="A69" s="226">
        <f t="shared" si="1"/>
        <v>66</v>
      </c>
      <c r="B69" s="225">
        <f>YEAR(Table42[[#This Row],[Ngày gọi]])</f>
        <v>2026</v>
      </c>
      <c r="C69" s="225">
        <f>MONTH(Table42[[#This Row],[Ngày gọi]])</f>
        <v>1</v>
      </c>
      <c r="D69" s="225">
        <f>WEEKNUM(Table42[[#This Row],[Ngày gọi]])</f>
        <v>4</v>
      </c>
      <c r="E69" s="225" t="s">
        <v>470</v>
      </c>
      <c r="F69" s="225"/>
      <c r="G69" s="227"/>
      <c r="H69" s="232" t="s">
        <v>1760</v>
      </c>
      <c r="I69" s="225" t="s">
        <v>407</v>
      </c>
      <c r="J69" s="225" t="s">
        <v>107</v>
      </c>
      <c r="K69" s="225" t="s">
        <v>419</v>
      </c>
      <c r="L69" s="228">
        <v>46043</v>
      </c>
      <c r="M69" s="224" t="s">
        <v>1777</v>
      </c>
      <c r="N69" s="230">
        <f>IF(COUNTIF(H69:H9485,Table42[[#This Row],[Tên NCC]])=1,1,0)</f>
        <v>1</v>
      </c>
      <c r="O69" s="243">
        <f>COUNTIF(Table42[Tên NCC],Table42[[#This Row],[Tên NCC]])</f>
        <v>1</v>
      </c>
      <c r="P69" s="244" t="s">
        <v>125</v>
      </c>
    </row>
    <row r="70" spans="1:16" s="237" customFormat="1" x14ac:dyDescent="0.35">
      <c r="A70" s="226">
        <f t="shared" si="1"/>
        <v>67</v>
      </c>
      <c r="B70" s="225">
        <f>YEAR(Table42[[#This Row],[Ngày gọi]])</f>
        <v>2026</v>
      </c>
      <c r="C70" s="225">
        <f>MONTH(Table42[[#This Row],[Ngày gọi]])</f>
        <v>1</v>
      </c>
      <c r="D70" s="225">
        <f>WEEKNUM(Table42[[#This Row],[Ngày gọi]])</f>
        <v>2</v>
      </c>
      <c r="E70" s="225" t="s">
        <v>529</v>
      </c>
      <c r="F70" s="225"/>
      <c r="G70" s="227"/>
      <c r="H70" s="232" t="s">
        <v>530</v>
      </c>
      <c r="I70" s="225" t="s">
        <v>497</v>
      </c>
      <c r="J70" s="225" t="s">
        <v>92</v>
      </c>
      <c r="K70" s="225" t="s">
        <v>419</v>
      </c>
      <c r="L70" s="228">
        <v>46031</v>
      </c>
      <c r="M70" s="224" t="s">
        <v>1781</v>
      </c>
      <c r="N70" s="230">
        <f>IF(COUNTIF(H70:H9486,Table42[[#This Row],[Tên NCC]])=1,1,0)</f>
        <v>1</v>
      </c>
      <c r="O70" s="243">
        <f>COUNTIF(Table42[Tên NCC],Table42[[#This Row],[Tên NCC]])</f>
        <v>1</v>
      </c>
      <c r="P70" s="244" t="s">
        <v>125</v>
      </c>
    </row>
    <row r="71" spans="1:16" s="237" customFormat="1" x14ac:dyDescent="0.35">
      <c r="A71" s="226">
        <f t="shared" si="1"/>
        <v>68</v>
      </c>
      <c r="B71" s="225">
        <f>YEAR(Table42[[#This Row],[Ngày gọi]])</f>
        <v>2026</v>
      </c>
      <c r="C71" s="225">
        <f>MONTH(Table42[[#This Row],[Ngày gọi]])</f>
        <v>1</v>
      </c>
      <c r="D71" s="225">
        <f>WEEKNUM(Table42[[#This Row],[Ngày gọi]])</f>
        <v>2</v>
      </c>
      <c r="E71" s="225" t="s">
        <v>531</v>
      </c>
      <c r="F71" s="225"/>
      <c r="G71" s="227"/>
      <c r="H71" s="232" t="s">
        <v>255</v>
      </c>
      <c r="I71" s="225" t="s">
        <v>497</v>
      </c>
      <c r="J71" s="225" t="s">
        <v>92</v>
      </c>
      <c r="K71" s="225" t="s">
        <v>419</v>
      </c>
      <c r="L71" s="228">
        <v>46031</v>
      </c>
      <c r="M71" s="224" t="s">
        <v>1781</v>
      </c>
      <c r="N71" s="230">
        <f>IF(COUNTIF(H71:H9487,Table42[[#This Row],[Tên NCC]])=1,1,0)</f>
        <v>1</v>
      </c>
      <c r="O71" s="243">
        <f>COUNTIF(Table42[Tên NCC],Table42[[#This Row],[Tên NCC]])</f>
        <v>1</v>
      </c>
      <c r="P71" s="244" t="s">
        <v>125</v>
      </c>
    </row>
    <row r="72" spans="1:16" s="237" customFormat="1" ht="28" x14ac:dyDescent="0.35">
      <c r="A72" s="226">
        <f t="shared" si="1"/>
        <v>69</v>
      </c>
      <c r="B72" s="225">
        <f>YEAR(Table42[[#This Row],[Ngày gọi]])</f>
        <v>2026</v>
      </c>
      <c r="C72" s="225">
        <f>MONTH(Table42[[#This Row],[Ngày gọi]])</f>
        <v>1</v>
      </c>
      <c r="D72" s="225">
        <f>WEEKNUM(Table42[[#This Row],[Ngày gọi]])</f>
        <v>4</v>
      </c>
      <c r="E72" s="225" t="s">
        <v>532</v>
      </c>
      <c r="F72" s="225"/>
      <c r="G72" s="227"/>
      <c r="H72" s="232" t="s">
        <v>533</v>
      </c>
      <c r="I72" s="225" t="s">
        <v>456</v>
      </c>
      <c r="J72" s="225" t="s">
        <v>94</v>
      </c>
      <c r="K72" s="225" t="s">
        <v>419</v>
      </c>
      <c r="L72" s="228">
        <v>46043</v>
      </c>
      <c r="M72" s="224" t="s">
        <v>1777</v>
      </c>
      <c r="N72" s="230">
        <f>IF(COUNTIF(H72:H9488,Table42[[#This Row],[Tên NCC]])=1,1,0)</f>
        <v>1</v>
      </c>
      <c r="O72" s="243">
        <f>COUNTIF(Table42[Tên NCC],Table42[[#This Row],[Tên NCC]])</f>
        <v>1</v>
      </c>
      <c r="P72" s="244" t="s">
        <v>125</v>
      </c>
    </row>
    <row r="73" spans="1:16" s="237" customFormat="1" ht="28" x14ac:dyDescent="0.35">
      <c r="A73" s="226">
        <f t="shared" si="1"/>
        <v>70</v>
      </c>
      <c r="B73" s="225">
        <f>YEAR(Table42[[#This Row],[Ngày gọi]])</f>
        <v>2026</v>
      </c>
      <c r="C73" s="225">
        <f>MONTH(Table42[[#This Row],[Ngày gọi]])</f>
        <v>1</v>
      </c>
      <c r="D73" s="225">
        <f>WEEKNUM(Table42[[#This Row],[Ngày gọi]])</f>
        <v>4</v>
      </c>
      <c r="E73" s="225" t="s">
        <v>535</v>
      </c>
      <c r="F73" s="225"/>
      <c r="G73" s="227"/>
      <c r="H73" s="232" t="s">
        <v>1761</v>
      </c>
      <c r="I73" s="225" t="s">
        <v>499</v>
      </c>
      <c r="J73" s="225" t="s">
        <v>94</v>
      </c>
      <c r="K73" s="225" t="s">
        <v>419</v>
      </c>
      <c r="L73" s="228">
        <v>46043</v>
      </c>
      <c r="M73" s="224" t="s">
        <v>1777</v>
      </c>
      <c r="N73" s="230">
        <f>IF(COUNTIF(H73:H9489,Table42[[#This Row],[Tên NCC]])=1,1,0)</f>
        <v>1</v>
      </c>
      <c r="O73" s="243">
        <f>COUNTIF(Table42[Tên NCC],Table42[[#This Row],[Tên NCC]])</f>
        <v>1</v>
      </c>
      <c r="P73" s="244" t="s">
        <v>125</v>
      </c>
    </row>
    <row r="74" spans="1:16" s="237" customFormat="1" x14ac:dyDescent="0.35">
      <c r="A74" s="226">
        <f t="shared" si="1"/>
        <v>71</v>
      </c>
      <c r="B74" s="225">
        <f>YEAR(Table42[[#This Row],[Ngày gọi]])</f>
        <v>2026</v>
      </c>
      <c r="C74" s="225">
        <f>MONTH(Table42[[#This Row],[Ngày gọi]])</f>
        <v>1</v>
      </c>
      <c r="D74" s="225">
        <f>WEEKNUM(Table42[[#This Row],[Ngày gọi]])</f>
        <v>2</v>
      </c>
      <c r="E74" s="225" t="s">
        <v>536</v>
      </c>
      <c r="F74" s="225"/>
      <c r="G74" s="227"/>
      <c r="H74" s="232" t="s">
        <v>537</v>
      </c>
      <c r="I74" s="225" t="s">
        <v>497</v>
      </c>
      <c r="J74" s="225" t="s">
        <v>92</v>
      </c>
      <c r="K74" s="225" t="s">
        <v>419</v>
      </c>
      <c r="L74" s="228">
        <v>46031</v>
      </c>
      <c r="M74" s="224" t="s">
        <v>1781</v>
      </c>
      <c r="N74" s="230">
        <f>IF(COUNTIF(H74:H9490,Table42[[#This Row],[Tên NCC]])=1,1,0)</f>
        <v>1</v>
      </c>
      <c r="O74" s="243">
        <f>COUNTIF(Table42[Tên NCC],Table42[[#This Row],[Tên NCC]])</f>
        <v>1</v>
      </c>
      <c r="P74" s="244" t="s">
        <v>125</v>
      </c>
    </row>
    <row r="75" spans="1:16" s="237" customFormat="1" x14ac:dyDescent="0.35">
      <c r="A75" s="226">
        <f t="shared" si="1"/>
        <v>72</v>
      </c>
      <c r="B75" s="225">
        <f>YEAR(Table42[[#This Row],[Ngày gọi]])</f>
        <v>2026</v>
      </c>
      <c r="C75" s="225">
        <f>MONTH(Table42[[#This Row],[Ngày gọi]])</f>
        <v>1</v>
      </c>
      <c r="D75" s="225">
        <f>WEEKNUM(Table42[[#This Row],[Ngày gọi]])</f>
        <v>2</v>
      </c>
      <c r="E75" s="225" t="s">
        <v>538</v>
      </c>
      <c r="F75" s="225"/>
      <c r="G75" s="227"/>
      <c r="H75" s="232" t="s">
        <v>539</v>
      </c>
      <c r="I75" s="225" t="s">
        <v>497</v>
      </c>
      <c r="J75" s="225" t="s">
        <v>92</v>
      </c>
      <c r="K75" s="225" t="s">
        <v>419</v>
      </c>
      <c r="L75" s="228">
        <v>46031</v>
      </c>
      <c r="M75" s="224" t="s">
        <v>1781</v>
      </c>
      <c r="N75" s="230">
        <f>IF(COUNTIF(H75:H9491,Table42[[#This Row],[Tên NCC]])=1,1,0)</f>
        <v>1</v>
      </c>
      <c r="O75" s="243">
        <f>COUNTIF(Table42[Tên NCC],Table42[[#This Row],[Tên NCC]])</f>
        <v>1</v>
      </c>
      <c r="P75" s="244" t="s">
        <v>125</v>
      </c>
    </row>
    <row r="76" spans="1:16" s="237" customFormat="1" ht="28" x14ac:dyDescent="0.35">
      <c r="A76" s="226">
        <f t="shared" si="1"/>
        <v>73</v>
      </c>
      <c r="B76" s="225">
        <f>YEAR(Table42[[#This Row],[Ngày gọi]])</f>
        <v>2026</v>
      </c>
      <c r="C76" s="225">
        <f>MONTH(Table42[[#This Row],[Ngày gọi]])</f>
        <v>12</v>
      </c>
      <c r="D76" s="225">
        <f>WEEKNUM(Table42[[#This Row],[Ngày gọi]])</f>
        <v>52</v>
      </c>
      <c r="E76" s="225" t="s">
        <v>543</v>
      </c>
      <c r="F76" s="225"/>
      <c r="G76" s="227"/>
      <c r="H76" s="232" t="s">
        <v>1762</v>
      </c>
      <c r="I76" s="225" t="s">
        <v>544</v>
      </c>
      <c r="J76" s="225" t="s">
        <v>95</v>
      </c>
      <c r="K76" s="225" t="s">
        <v>1638</v>
      </c>
      <c r="L76" s="228">
        <v>46382</v>
      </c>
      <c r="M76" s="224" t="s">
        <v>1776</v>
      </c>
      <c r="N76" s="230">
        <f>IF(COUNTIF(H76:H9492,Table42[[#This Row],[Tên NCC]])=1,1,0)</f>
        <v>0</v>
      </c>
      <c r="O76" s="243">
        <f>COUNTIF(Table42[Tên NCC],Table42[[#This Row],[Tên NCC]])</f>
        <v>2</v>
      </c>
      <c r="P76" s="244" t="s">
        <v>125</v>
      </c>
    </row>
    <row r="77" spans="1:16" s="237" customFormat="1" ht="28" x14ac:dyDescent="0.35">
      <c r="A77" s="226">
        <f t="shared" si="1"/>
        <v>74</v>
      </c>
      <c r="B77" s="225">
        <f>YEAR(Table42[[#This Row],[Ngày gọi]])</f>
        <v>2026</v>
      </c>
      <c r="C77" s="225">
        <f>MONTH(Table42[[#This Row],[Ngày gọi]])</f>
        <v>1</v>
      </c>
      <c r="D77" s="225">
        <f>WEEKNUM(Table42[[#This Row],[Ngày gọi]])</f>
        <v>4</v>
      </c>
      <c r="E77" s="225" t="s">
        <v>543</v>
      </c>
      <c r="F77" s="225"/>
      <c r="G77" s="227"/>
      <c r="H77" s="232" t="s">
        <v>1762</v>
      </c>
      <c r="I77" s="225" t="s">
        <v>544</v>
      </c>
      <c r="J77" s="225" t="s">
        <v>95</v>
      </c>
      <c r="K77" s="225" t="s">
        <v>1638</v>
      </c>
      <c r="L77" s="228">
        <v>46043</v>
      </c>
      <c r="M77" s="224" t="s">
        <v>1777</v>
      </c>
      <c r="N77" s="230">
        <f>IF(COUNTIF(H77:H9493,Table42[[#This Row],[Tên NCC]])=1,1,0)</f>
        <v>1</v>
      </c>
      <c r="O77" s="243">
        <f>COUNTIF(Table42[Tên NCC],Table42[[#This Row],[Tên NCC]])</f>
        <v>2</v>
      </c>
      <c r="P77" s="244" t="s">
        <v>125</v>
      </c>
    </row>
    <row r="78" spans="1:16" s="237" customFormat="1" x14ac:dyDescent="0.35">
      <c r="A78" s="226">
        <f t="shared" si="1"/>
        <v>75</v>
      </c>
      <c r="B78" s="225">
        <f>YEAR(Table42[[#This Row],[Ngày gọi]])</f>
        <v>2026</v>
      </c>
      <c r="C78" s="225">
        <f>MONTH(Table42[[#This Row],[Ngày gọi]])</f>
        <v>1</v>
      </c>
      <c r="D78" s="225">
        <f>WEEKNUM(Table42[[#This Row],[Ngày gọi]])</f>
        <v>2</v>
      </c>
      <c r="E78" s="225" t="s">
        <v>538</v>
      </c>
      <c r="F78" s="225"/>
      <c r="G78" s="227"/>
      <c r="H78" s="232" t="s">
        <v>576</v>
      </c>
      <c r="I78" s="225" t="s">
        <v>497</v>
      </c>
      <c r="J78" s="225" t="s">
        <v>92</v>
      </c>
      <c r="K78" s="225" t="s">
        <v>419</v>
      </c>
      <c r="L78" s="228">
        <v>46031</v>
      </c>
      <c r="M78" s="224" t="s">
        <v>1781</v>
      </c>
      <c r="N78" s="230">
        <f>IF(COUNTIF(H78:H9494,Table42[[#This Row],[Tên NCC]])=1,1,0)</f>
        <v>1</v>
      </c>
      <c r="O78" s="243">
        <f>COUNTIF(Table42[Tên NCC],Table42[[#This Row],[Tên NCC]])</f>
        <v>1</v>
      </c>
      <c r="P78" s="244" t="s">
        <v>125</v>
      </c>
    </row>
    <row r="79" spans="1:16" s="237" customFormat="1" ht="28" x14ac:dyDescent="0.35">
      <c r="A79" s="226">
        <f t="shared" si="1"/>
        <v>76</v>
      </c>
      <c r="B79" s="225">
        <f>YEAR(Table42[[#This Row],[Ngày gọi]])</f>
        <v>2026</v>
      </c>
      <c r="C79" s="225">
        <f>MONTH(Table42[[#This Row],[Ngày gọi]])</f>
        <v>12</v>
      </c>
      <c r="D79" s="225">
        <f>WEEKNUM(Table42[[#This Row],[Ngày gọi]])</f>
        <v>52</v>
      </c>
      <c r="E79" s="225" t="s">
        <v>752</v>
      </c>
      <c r="F79" s="225"/>
      <c r="G79" s="227"/>
      <c r="H79" s="232" t="s">
        <v>1763</v>
      </c>
      <c r="I79" s="225" t="s">
        <v>544</v>
      </c>
      <c r="J79" s="225" t="s">
        <v>95</v>
      </c>
      <c r="K79" s="225" t="s">
        <v>1638</v>
      </c>
      <c r="L79" s="228">
        <v>46382</v>
      </c>
      <c r="M79" s="224" t="s">
        <v>1776</v>
      </c>
      <c r="N79" s="230">
        <f>IF(COUNTIF(H79:H9495,Table42[[#This Row],[Tên NCC]])=1,1,0)</f>
        <v>0</v>
      </c>
      <c r="O79" s="243">
        <f>COUNTIF(Table42[Tên NCC],Table42[[#This Row],[Tên NCC]])</f>
        <v>2</v>
      </c>
      <c r="P79" s="244" t="s">
        <v>125</v>
      </c>
    </row>
    <row r="80" spans="1:16" s="237" customFormat="1" ht="28" x14ac:dyDescent="0.35">
      <c r="A80" s="226">
        <f t="shared" si="1"/>
        <v>77</v>
      </c>
      <c r="B80" s="225">
        <f>YEAR(Table42[[#This Row],[Ngày gọi]])</f>
        <v>2026</v>
      </c>
      <c r="C80" s="225">
        <f>MONTH(Table42[[#This Row],[Ngày gọi]])</f>
        <v>1</v>
      </c>
      <c r="D80" s="225">
        <f>WEEKNUM(Table42[[#This Row],[Ngày gọi]])</f>
        <v>4</v>
      </c>
      <c r="E80" s="225" t="s">
        <v>752</v>
      </c>
      <c r="F80" s="225"/>
      <c r="G80" s="227"/>
      <c r="H80" s="232" t="s">
        <v>1763</v>
      </c>
      <c r="I80" s="225" t="s">
        <v>544</v>
      </c>
      <c r="J80" s="225" t="s">
        <v>95</v>
      </c>
      <c r="K80" s="225" t="s">
        <v>1638</v>
      </c>
      <c r="L80" s="228">
        <v>46043</v>
      </c>
      <c r="M80" s="224" t="s">
        <v>1777</v>
      </c>
      <c r="N80" s="230">
        <f>IF(COUNTIF(H80:H9496,Table42[[#This Row],[Tên NCC]])=1,1,0)</f>
        <v>1</v>
      </c>
      <c r="O80" s="243">
        <f>COUNTIF(Table42[Tên NCC],Table42[[#This Row],[Tên NCC]])</f>
        <v>2</v>
      </c>
      <c r="P80" s="244" t="s">
        <v>125</v>
      </c>
    </row>
    <row r="81" spans="1:16" s="237" customFormat="1" ht="28" x14ac:dyDescent="0.35">
      <c r="A81" s="226">
        <f t="shared" si="1"/>
        <v>78</v>
      </c>
      <c r="B81" s="225">
        <f>YEAR(Table42[[#This Row],[Ngày gọi]])</f>
        <v>2026</v>
      </c>
      <c r="C81" s="225">
        <f>MONTH(Table42[[#This Row],[Ngày gọi]])</f>
        <v>1</v>
      </c>
      <c r="D81" s="225">
        <f>WEEKNUM(Table42[[#This Row],[Ngày gọi]])</f>
        <v>4</v>
      </c>
      <c r="E81" s="225" t="s">
        <v>1723</v>
      </c>
      <c r="F81" s="225"/>
      <c r="G81" s="227"/>
      <c r="H81" s="232" t="s">
        <v>1764</v>
      </c>
      <c r="I81" s="225" t="s">
        <v>447</v>
      </c>
      <c r="J81" s="225" t="s">
        <v>92</v>
      </c>
      <c r="K81" s="225" t="s">
        <v>419</v>
      </c>
      <c r="L81" s="228">
        <v>46043</v>
      </c>
      <c r="M81" s="229" t="s">
        <v>1777</v>
      </c>
      <c r="N81" s="230">
        <f>IF(COUNTIF(H81:H9497,Table42[[#This Row],[Tên NCC]])=1,1,0)</f>
        <v>1</v>
      </c>
      <c r="O81" s="243">
        <f>COUNTIF(Table42[Tên NCC],Table42[[#This Row],[Tên NCC]])</f>
        <v>1</v>
      </c>
      <c r="P81" s="244" t="s">
        <v>125</v>
      </c>
    </row>
    <row r="82" spans="1:16" s="237" customFormat="1" ht="28" x14ac:dyDescent="0.35">
      <c r="A82" s="226">
        <f t="shared" si="1"/>
        <v>79</v>
      </c>
      <c r="B82" s="225">
        <f>YEAR(Table42[[#This Row],[Ngày gọi]])</f>
        <v>2026</v>
      </c>
      <c r="C82" s="225">
        <f>MONTH(Table42[[#This Row],[Ngày gọi]])</f>
        <v>1</v>
      </c>
      <c r="D82" s="225">
        <f>WEEKNUM(Table42[[#This Row],[Ngày gọi]])</f>
        <v>4</v>
      </c>
      <c r="E82" s="225" t="s">
        <v>587</v>
      </c>
      <c r="F82" s="225"/>
      <c r="G82" s="227"/>
      <c r="H82" s="232" t="s">
        <v>1631</v>
      </c>
      <c r="I82" s="225" t="s">
        <v>499</v>
      </c>
      <c r="J82" s="225" t="s">
        <v>94</v>
      </c>
      <c r="K82" s="225" t="s">
        <v>419</v>
      </c>
      <c r="L82" s="228">
        <v>46043</v>
      </c>
      <c r="M82" s="229" t="s">
        <v>1777</v>
      </c>
      <c r="N82" s="230">
        <f>IF(COUNTIF(H82:H9498,Table42[[#This Row],[Tên NCC]])=1,1,0)</f>
        <v>0</v>
      </c>
      <c r="O82" s="243">
        <f>COUNTIF(Table42[Tên NCC],Table42[[#This Row],[Tên NCC]])</f>
        <v>3</v>
      </c>
      <c r="P82" s="244" t="s">
        <v>125</v>
      </c>
    </row>
    <row r="83" spans="1:16" s="237" customFormat="1" x14ac:dyDescent="0.35">
      <c r="A83" s="226">
        <f t="shared" si="1"/>
        <v>80</v>
      </c>
      <c r="B83" s="225">
        <f>YEAR(Table42[[#This Row],[Ngày gọi]])</f>
        <v>2026</v>
      </c>
      <c r="C83" s="225">
        <f>MONTH(Table42[[#This Row],[Ngày gọi]])</f>
        <v>1</v>
      </c>
      <c r="D83" s="225">
        <f>WEEKNUM(Table42[[#This Row],[Ngày gọi]])</f>
        <v>5</v>
      </c>
      <c r="E83" s="225" t="s">
        <v>587</v>
      </c>
      <c r="F83" s="225"/>
      <c r="G83" s="227"/>
      <c r="H83" s="232" t="s">
        <v>1631</v>
      </c>
      <c r="I83" s="225" t="s">
        <v>499</v>
      </c>
      <c r="J83" s="225" t="s">
        <v>94</v>
      </c>
      <c r="K83" s="225" t="s">
        <v>419</v>
      </c>
      <c r="L83" s="228">
        <v>46047</v>
      </c>
      <c r="M83" s="229" t="s">
        <v>1787</v>
      </c>
      <c r="N83" s="230">
        <f>IF(COUNTIF(H83:H9499,Table42[[#This Row],[Tên NCC]])=1,1,0)</f>
        <v>0</v>
      </c>
      <c r="O83" s="243">
        <f>COUNTIF(Table42[Tên NCC],Table42[[#This Row],[Tên NCC]])</f>
        <v>3</v>
      </c>
      <c r="P83" s="244" t="s">
        <v>125</v>
      </c>
    </row>
    <row r="84" spans="1:16" s="237" customFormat="1" x14ac:dyDescent="0.35">
      <c r="A84" s="226">
        <f t="shared" si="1"/>
        <v>81</v>
      </c>
      <c r="B84" s="225">
        <f>YEAR(Table42[[#This Row],[Ngày gọi]])</f>
        <v>2026</v>
      </c>
      <c r="C84" s="225">
        <f>MONTH(Table42[[#This Row],[Ngày gọi]])</f>
        <v>12</v>
      </c>
      <c r="D84" s="225">
        <f>WEEKNUM(Table42[[#This Row],[Ngày gọi]])</f>
        <v>52</v>
      </c>
      <c r="E84" s="225" t="s">
        <v>587</v>
      </c>
      <c r="F84" s="225"/>
      <c r="G84" s="227"/>
      <c r="H84" s="232" t="s">
        <v>1631</v>
      </c>
      <c r="I84" s="225" t="s">
        <v>499</v>
      </c>
      <c r="J84" s="225" t="s">
        <v>94</v>
      </c>
      <c r="K84" s="225" t="s">
        <v>419</v>
      </c>
      <c r="L84" s="228">
        <v>46382</v>
      </c>
      <c r="M84" s="229" t="s">
        <v>1788</v>
      </c>
      <c r="N84" s="230">
        <f>IF(COUNTIF(H84:H9500,Table42[[#This Row],[Tên NCC]])=1,1,0)</f>
        <v>1</v>
      </c>
      <c r="O84" s="243">
        <f>COUNTIF(Table42[Tên NCC],Table42[[#This Row],[Tên NCC]])</f>
        <v>3</v>
      </c>
      <c r="P84" s="244" t="s">
        <v>125</v>
      </c>
    </row>
    <row r="85" spans="1:16" s="237" customFormat="1" x14ac:dyDescent="0.35">
      <c r="A85" s="226">
        <f t="shared" si="1"/>
        <v>82</v>
      </c>
      <c r="B85" s="225">
        <f>YEAR(Table42[[#This Row],[Ngày gọi]])</f>
        <v>2026</v>
      </c>
      <c r="C85" s="225">
        <f>MONTH(Table42[[#This Row],[Ngày gọi]])</f>
        <v>1</v>
      </c>
      <c r="D85" s="225">
        <f>WEEKNUM(Table42[[#This Row],[Ngày gọi]])</f>
        <v>2</v>
      </c>
      <c r="E85" s="225" t="s">
        <v>546</v>
      </c>
      <c r="F85" s="225"/>
      <c r="G85" s="227"/>
      <c r="H85" s="232" t="s">
        <v>259</v>
      </c>
      <c r="I85" s="225" t="s">
        <v>497</v>
      </c>
      <c r="J85" s="225" t="s">
        <v>92</v>
      </c>
      <c r="K85" s="225" t="s">
        <v>419</v>
      </c>
      <c r="L85" s="228">
        <v>46031</v>
      </c>
      <c r="M85" s="229" t="s">
        <v>1781</v>
      </c>
      <c r="N85" s="230">
        <f>IF(COUNTIF(H85:H9501,Table42[[#This Row],[Tên NCC]])=1,1,0)</f>
        <v>1</v>
      </c>
      <c r="O85" s="243">
        <f>COUNTIF(Table42[Tên NCC],Table42[[#This Row],[Tên NCC]])</f>
        <v>1</v>
      </c>
      <c r="P85" s="244" t="s">
        <v>125</v>
      </c>
    </row>
    <row r="86" spans="1:16" s="237" customFormat="1" x14ac:dyDescent="0.35">
      <c r="A86" s="226">
        <f t="shared" si="1"/>
        <v>83</v>
      </c>
      <c r="B86" s="225">
        <f>YEAR(Table42[[#This Row],[Ngày gọi]])</f>
        <v>2026</v>
      </c>
      <c r="C86" s="225">
        <f>MONTH(Table42[[#This Row],[Ngày gọi]])</f>
        <v>1</v>
      </c>
      <c r="D86" s="225">
        <f>WEEKNUM(Table42[[#This Row],[Ngày gọi]])</f>
        <v>2</v>
      </c>
      <c r="E86" s="225" t="s">
        <v>1707</v>
      </c>
      <c r="F86" s="225"/>
      <c r="G86" s="227"/>
      <c r="H86" s="233" t="s">
        <v>1713</v>
      </c>
      <c r="I86" s="225" t="s">
        <v>497</v>
      </c>
      <c r="J86" s="225" t="s">
        <v>92</v>
      </c>
      <c r="K86" s="225" t="s">
        <v>419</v>
      </c>
      <c r="L86" s="228">
        <v>46031</v>
      </c>
      <c r="M86" s="229" t="s">
        <v>1781</v>
      </c>
      <c r="N86" s="230">
        <f>IF(COUNTIF(H86:H9502,Table42[[#This Row],[Tên NCC]])=1,1,0)</f>
        <v>1</v>
      </c>
      <c r="O86" s="243">
        <f>COUNTIF(Table42[Tên NCC],Table42[[#This Row],[Tên NCC]])</f>
        <v>1</v>
      </c>
      <c r="P86" s="244" t="s">
        <v>125</v>
      </c>
    </row>
    <row r="87" spans="1:16" s="237" customFormat="1" x14ac:dyDescent="0.35">
      <c r="A87" s="226">
        <f t="shared" si="1"/>
        <v>84</v>
      </c>
      <c r="B87" s="225">
        <f>YEAR(Table42[[#This Row],[Ngày gọi]])</f>
        <v>2026</v>
      </c>
      <c r="C87" s="225">
        <f>MONTH(Table42[[#This Row],[Ngày gọi]])</f>
        <v>1</v>
      </c>
      <c r="D87" s="225">
        <f>WEEKNUM(Table42[[#This Row],[Ngày gọi]])</f>
        <v>2</v>
      </c>
      <c r="E87" s="225" t="s">
        <v>1652</v>
      </c>
      <c r="F87" s="225"/>
      <c r="G87" s="227"/>
      <c r="H87" s="232" t="s">
        <v>1658</v>
      </c>
      <c r="I87" s="225" t="s">
        <v>497</v>
      </c>
      <c r="J87" s="225" t="s">
        <v>92</v>
      </c>
      <c r="K87" s="225" t="s">
        <v>419</v>
      </c>
      <c r="L87" s="228">
        <v>46031</v>
      </c>
      <c r="M87" s="229" t="s">
        <v>1781</v>
      </c>
      <c r="N87" s="230">
        <f>IF(COUNTIF(H87:H9503,Table42[[#This Row],[Tên NCC]])=1,1,0)</f>
        <v>1</v>
      </c>
      <c r="O87" s="243">
        <f>COUNTIF(Table42[Tên NCC],Table42[[#This Row],[Tên NCC]])</f>
        <v>1</v>
      </c>
      <c r="P87" s="244" t="s">
        <v>125</v>
      </c>
    </row>
    <row r="88" spans="1:16" s="237" customFormat="1" x14ac:dyDescent="0.35">
      <c r="A88" s="226">
        <f t="shared" si="1"/>
        <v>85</v>
      </c>
      <c r="B88" s="225">
        <f>YEAR(Table42[[#This Row],[Ngày gọi]])</f>
        <v>2026</v>
      </c>
      <c r="C88" s="225">
        <f>MONTH(Table42[[#This Row],[Ngày gọi]])</f>
        <v>12</v>
      </c>
      <c r="D88" s="225">
        <f>WEEKNUM(Table42[[#This Row],[Ngày gọi]])</f>
        <v>53</v>
      </c>
      <c r="E88" s="225" t="s">
        <v>1698</v>
      </c>
      <c r="F88" s="225"/>
      <c r="G88" s="227"/>
      <c r="H88" s="232" t="s">
        <v>1765</v>
      </c>
      <c r="I88" s="225" t="s">
        <v>418</v>
      </c>
      <c r="J88" s="225" t="s">
        <v>92</v>
      </c>
      <c r="K88" s="225" t="s">
        <v>419</v>
      </c>
      <c r="L88" s="228">
        <v>46385</v>
      </c>
      <c r="M88" s="229" t="s">
        <v>1778</v>
      </c>
      <c r="N88" s="230">
        <f>IF(COUNTIF(H88:H9504,Table42[[#This Row],[Tên NCC]])=1,1,0)</f>
        <v>0</v>
      </c>
      <c r="O88" s="243">
        <f>COUNTIF(Table42[Tên NCC],Table42[[#This Row],[Tên NCC]])</f>
        <v>2</v>
      </c>
      <c r="P88" s="244" t="s">
        <v>125</v>
      </c>
    </row>
    <row r="89" spans="1:16" s="237" customFormat="1" ht="28" x14ac:dyDescent="0.35">
      <c r="A89" s="226">
        <f t="shared" si="1"/>
        <v>86</v>
      </c>
      <c r="B89" s="225">
        <f>YEAR(Table42[[#This Row],[Ngày gọi]])</f>
        <v>2026</v>
      </c>
      <c r="C89" s="225">
        <f>MONTH(Table42[[#This Row],[Ngày gọi]])</f>
        <v>1</v>
      </c>
      <c r="D89" s="225">
        <f>WEEKNUM(Table42[[#This Row],[Ngày gọi]])</f>
        <v>4</v>
      </c>
      <c r="E89" s="225" t="s">
        <v>1698</v>
      </c>
      <c r="F89" s="225"/>
      <c r="G89" s="227"/>
      <c r="H89" s="232" t="s">
        <v>1765</v>
      </c>
      <c r="I89" s="225" t="s">
        <v>418</v>
      </c>
      <c r="J89" s="225" t="s">
        <v>92</v>
      </c>
      <c r="K89" s="225" t="s">
        <v>419</v>
      </c>
      <c r="L89" s="228">
        <v>46043</v>
      </c>
      <c r="M89" s="229" t="s">
        <v>1777</v>
      </c>
      <c r="N89" s="230">
        <f>IF(COUNTIF(H89:H9505,Table42[[#This Row],[Tên NCC]])=1,1,0)</f>
        <v>1</v>
      </c>
      <c r="O89" s="243">
        <f>COUNTIF(Table42[Tên NCC],Table42[[#This Row],[Tên NCC]])</f>
        <v>2</v>
      </c>
      <c r="P89" s="244" t="s">
        <v>125</v>
      </c>
    </row>
    <row r="90" spans="1:16" s="237" customFormat="1" ht="28" x14ac:dyDescent="0.35">
      <c r="A90" s="226">
        <f t="shared" si="1"/>
        <v>87</v>
      </c>
      <c r="B90" s="225">
        <f>YEAR(Table42[[#This Row],[Ngày gọi]])</f>
        <v>2026</v>
      </c>
      <c r="C90" s="225">
        <f>MONTH(Table42[[#This Row],[Ngày gọi]])</f>
        <v>12</v>
      </c>
      <c r="D90" s="225">
        <f>WEEKNUM(Table42[[#This Row],[Ngày gọi]])</f>
        <v>52</v>
      </c>
      <c r="E90" s="225" t="s">
        <v>767</v>
      </c>
      <c r="F90" s="225"/>
      <c r="G90" s="227"/>
      <c r="H90" s="232" t="s">
        <v>1766</v>
      </c>
      <c r="I90" s="225" t="s">
        <v>507</v>
      </c>
      <c r="J90" s="225" t="s">
        <v>96</v>
      </c>
      <c r="K90" s="225" t="s">
        <v>1638</v>
      </c>
      <c r="L90" s="228">
        <v>46382</v>
      </c>
      <c r="M90" s="229" t="s">
        <v>1776</v>
      </c>
      <c r="N90" s="230">
        <f>IF(COUNTIF(H90:H9506,Table42[[#This Row],[Tên NCC]])=1,1,0)</f>
        <v>0</v>
      </c>
      <c r="O90" s="243">
        <f>COUNTIF(Table42[Tên NCC],Table42[[#This Row],[Tên NCC]])</f>
        <v>2</v>
      </c>
      <c r="P90" s="244" t="s">
        <v>125</v>
      </c>
    </row>
    <row r="91" spans="1:16" s="237" customFormat="1" ht="28" x14ac:dyDescent="0.35">
      <c r="A91" s="226">
        <f t="shared" si="1"/>
        <v>88</v>
      </c>
      <c r="B91" s="225">
        <f>YEAR(Table42[[#This Row],[Ngày gọi]])</f>
        <v>2026</v>
      </c>
      <c r="C91" s="225">
        <f>MONTH(Table42[[#This Row],[Ngày gọi]])</f>
        <v>1</v>
      </c>
      <c r="D91" s="225">
        <f>WEEKNUM(Table42[[#This Row],[Ngày gọi]])</f>
        <v>4</v>
      </c>
      <c r="E91" s="225" t="s">
        <v>767</v>
      </c>
      <c r="F91" s="225"/>
      <c r="G91" s="227"/>
      <c r="H91" s="232" t="s">
        <v>1766</v>
      </c>
      <c r="I91" s="225" t="s">
        <v>507</v>
      </c>
      <c r="J91" s="225" t="s">
        <v>96</v>
      </c>
      <c r="K91" s="225" t="s">
        <v>1638</v>
      </c>
      <c r="L91" s="228">
        <v>46043</v>
      </c>
      <c r="M91" s="229" t="s">
        <v>1777</v>
      </c>
      <c r="N91" s="230">
        <f>IF(COUNTIF(H91:H9507,Table42[[#This Row],[Tên NCC]])=1,1,0)</f>
        <v>1</v>
      </c>
      <c r="O91" s="243">
        <f>COUNTIF(Table42[Tên NCC],Table42[[#This Row],[Tên NCC]])</f>
        <v>2</v>
      </c>
      <c r="P91" s="244" t="s">
        <v>125</v>
      </c>
    </row>
    <row r="92" spans="1:16" s="237" customFormat="1" ht="28" x14ac:dyDescent="0.35">
      <c r="A92" s="226">
        <f t="shared" si="1"/>
        <v>89</v>
      </c>
      <c r="B92" s="225">
        <f>YEAR(Table42[[#This Row],[Ngày gọi]])</f>
        <v>2026</v>
      </c>
      <c r="C92" s="225">
        <f>MONTH(Table42[[#This Row],[Ngày gọi]])</f>
        <v>1</v>
      </c>
      <c r="D92" s="225">
        <f>WEEKNUM(Table42[[#This Row],[Ngày gọi]])</f>
        <v>4</v>
      </c>
      <c r="E92" s="225" t="s">
        <v>641</v>
      </c>
      <c r="F92" s="225"/>
      <c r="G92" s="227"/>
      <c r="H92" s="232" t="s">
        <v>1637</v>
      </c>
      <c r="I92" s="225" t="s">
        <v>447</v>
      </c>
      <c r="J92" s="225" t="s">
        <v>92</v>
      </c>
      <c r="K92" s="225" t="s">
        <v>419</v>
      </c>
      <c r="L92" s="228">
        <v>46043</v>
      </c>
      <c r="M92" s="229" t="s">
        <v>1777</v>
      </c>
      <c r="N92" s="230">
        <f>IF(COUNTIF(H92:H9508,Table42[[#This Row],[Tên NCC]])=1,1,0)</f>
        <v>1</v>
      </c>
      <c r="O92" s="243">
        <f>COUNTIF(Table42[Tên NCC],Table42[[#This Row],[Tên NCC]])</f>
        <v>1</v>
      </c>
      <c r="P92" s="244" t="s">
        <v>125</v>
      </c>
    </row>
    <row r="93" spans="1:16" s="237" customFormat="1" x14ac:dyDescent="0.35">
      <c r="A93" s="226">
        <f t="shared" si="1"/>
        <v>90</v>
      </c>
      <c r="B93" s="225">
        <f>YEAR(Table42[[#This Row],[Ngày gọi]])</f>
        <v>2026</v>
      </c>
      <c r="C93" s="225">
        <f>MONTH(Table42[[#This Row],[Ngày gọi]])</f>
        <v>1</v>
      </c>
      <c r="D93" s="225">
        <f>WEEKNUM(Table42[[#This Row],[Ngày gọi]])</f>
        <v>2</v>
      </c>
      <c r="E93" s="225" t="s">
        <v>550</v>
      </c>
      <c r="F93" s="225"/>
      <c r="G93" s="227"/>
      <c r="H93" s="232" t="s">
        <v>551</v>
      </c>
      <c r="I93" s="225" t="s">
        <v>497</v>
      </c>
      <c r="J93" s="225" t="s">
        <v>92</v>
      </c>
      <c r="K93" s="225" t="s">
        <v>419</v>
      </c>
      <c r="L93" s="228">
        <v>46031</v>
      </c>
      <c r="M93" s="229" t="s">
        <v>1781</v>
      </c>
      <c r="N93" s="230">
        <f>IF(COUNTIF(H93:H9509,Table42[[#This Row],[Tên NCC]])=1,1,0)</f>
        <v>0</v>
      </c>
      <c r="O93" s="243">
        <f>COUNTIF(Table42[Tên NCC],Table42[[#This Row],[Tên NCC]])</f>
        <v>3</v>
      </c>
      <c r="P93" s="244" t="s">
        <v>125</v>
      </c>
    </row>
    <row r="94" spans="1:16" s="237" customFormat="1" x14ac:dyDescent="0.35">
      <c r="A94" s="226">
        <f t="shared" si="1"/>
        <v>91</v>
      </c>
      <c r="B94" s="225">
        <f>YEAR(Table42[[#This Row],[Ngày gọi]])</f>
        <v>2026</v>
      </c>
      <c r="C94" s="225">
        <f>MONTH(Table42[[#This Row],[Ngày gọi]])</f>
        <v>1</v>
      </c>
      <c r="D94" s="225">
        <f>WEEKNUM(Table42[[#This Row],[Ngày gọi]])</f>
        <v>4</v>
      </c>
      <c r="E94" s="225" t="s">
        <v>550</v>
      </c>
      <c r="F94" s="225"/>
      <c r="G94" s="227"/>
      <c r="H94" s="232" t="s">
        <v>551</v>
      </c>
      <c r="I94" s="225" t="s">
        <v>1798</v>
      </c>
      <c r="J94" s="225" t="s">
        <v>1798</v>
      </c>
      <c r="K94" s="225" t="s">
        <v>1798</v>
      </c>
      <c r="L94" s="228">
        <v>46046</v>
      </c>
      <c r="M94" s="229" t="s">
        <v>1789</v>
      </c>
      <c r="N94" s="230">
        <f>IF(COUNTIF(H94:H9510,Table42[[#This Row],[Tên NCC]])=1,1,0)</f>
        <v>0</v>
      </c>
      <c r="O94" s="243">
        <f>COUNTIF(Table42[Tên NCC],Table42[[#This Row],[Tên NCC]])</f>
        <v>3</v>
      </c>
      <c r="P94" s="244" t="s">
        <v>125</v>
      </c>
    </row>
    <row r="95" spans="1:16" s="237" customFormat="1" ht="28" x14ac:dyDescent="0.35">
      <c r="A95" s="226">
        <f t="shared" si="1"/>
        <v>92</v>
      </c>
      <c r="B95" s="225">
        <f>YEAR(Table42[[#This Row],[Ngày gọi]])</f>
        <v>2026</v>
      </c>
      <c r="C95" s="225">
        <f>MONTH(Table42[[#This Row],[Ngày gọi]])</f>
        <v>1</v>
      </c>
      <c r="D95" s="225">
        <f>WEEKNUM(Table42[[#This Row],[Ngày gọi]])</f>
        <v>2</v>
      </c>
      <c r="E95" s="225" t="s">
        <v>550</v>
      </c>
      <c r="F95" s="225"/>
      <c r="G95" s="227"/>
      <c r="H95" s="232" t="s">
        <v>551</v>
      </c>
      <c r="I95" s="225" t="s">
        <v>1798</v>
      </c>
      <c r="J95" s="225" t="s">
        <v>1798</v>
      </c>
      <c r="K95" s="225" t="s">
        <v>1798</v>
      </c>
      <c r="L95" s="228">
        <v>46028</v>
      </c>
      <c r="M95" s="229" t="s">
        <v>1790</v>
      </c>
      <c r="N95" s="230">
        <f>IF(COUNTIF(H95:H9511,Table42[[#This Row],[Tên NCC]])=1,1,0)</f>
        <v>1</v>
      </c>
      <c r="O95" s="243">
        <f>COUNTIF(Table42[Tên NCC],Table42[[#This Row],[Tên NCC]])</f>
        <v>3</v>
      </c>
      <c r="P95" s="244" t="s">
        <v>125</v>
      </c>
    </row>
    <row r="96" spans="1:16" s="237" customFormat="1" ht="28" x14ac:dyDescent="0.35">
      <c r="A96" s="226">
        <f t="shared" si="1"/>
        <v>93</v>
      </c>
      <c r="B96" s="225">
        <f>YEAR(Table42[[#This Row],[Ngày gọi]])</f>
        <v>2026</v>
      </c>
      <c r="C96" s="225">
        <f>MONTH(Table42[[#This Row],[Ngày gọi]])</f>
        <v>12</v>
      </c>
      <c r="D96" s="225">
        <f>WEEKNUM(Table42[[#This Row],[Ngày gọi]])</f>
        <v>52</v>
      </c>
      <c r="E96" s="225" t="s">
        <v>763</v>
      </c>
      <c r="F96" s="225"/>
      <c r="G96" s="227"/>
      <c r="H96" s="232" t="s">
        <v>1767</v>
      </c>
      <c r="I96" s="225" t="s">
        <v>507</v>
      </c>
      <c r="J96" s="225" t="s">
        <v>96</v>
      </c>
      <c r="K96" s="225" t="s">
        <v>1638</v>
      </c>
      <c r="L96" s="228">
        <v>46382</v>
      </c>
      <c r="M96" s="229" t="s">
        <v>1776</v>
      </c>
      <c r="N96" s="230">
        <f>IF(COUNTIF(H96:H9512,Table42[[#This Row],[Tên NCC]])=1,1,0)</f>
        <v>0</v>
      </c>
      <c r="O96" s="243">
        <f>COUNTIF(Table42[Tên NCC],Table42[[#This Row],[Tên NCC]])</f>
        <v>2</v>
      </c>
      <c r="P96" s="244" t="s">
        <v>125</v>
      </c>
    </row>
    <row r="97" spans="1:16" s="237" customFormat="1" ht="28" x14ac:dyDescent="0.35">
      <c r="A97" s="226">
        <f t="shared" si="1"/>
        <v>94</v>
      </c>
      <c r="B97" s="225">
        <f>YEAR(Table42[[#This Row],[Ngày gọi]])</f>
        <v>2026</v>
      </c>
      <c r="C97" s="225">
        <f>MONTH(Table42[[#This Row],[Ngày gọi]])</f>
        <v>1</v>
      </c>
      <c r="D97" s="225">
        <f>WEEKNUM(Table42[[#This Row],[Ngày gọi]])</f>
        <v>4</v>
      </c>
      <c r="E97" s="225" t="s">
        <v>763</v>
      </c>
      <c r="F97" s="225"/>
      <c r="G97" s="227"/>
      <c r="H97" s="232" t="s">
        <v>1767</v>
      </c>
      <c r="I97" s="225" t="s">
        <v>507</v>
      </c>
      <c r="J97" s="225" t="s">
        <v>96</v>
      </c>
      <c r="K97" s="225" t="s">
        <v>1638</v>
      </c>
      <c r="L97" s="228">
        <v>46043</v>
      </c>
      <c r="M97" s="229" t="s">
        <v>1777</v>
      </c>
      <c r="N97" s="230">
        <f>IF(COUNTIF(H97:H9513,Table42[[#This Row],[Tên NCC]])=1,1,0)</f>
        <v>1</v>
      </c>
      <c r="O97" s="243">
        <f>COUNTIF(Table42[Tên NCC],Table42[[#This Row],[Tên NCC]])</f>
        <v>2</v>
      </c>
      <c r="P97" s="244" t="s">
        <v>125</v>
      </c>
    </row>
    <row r="98" spans="1:16" s="237" customFormat="1" x14ac:dyDescent="0.35">
      <c r="A98" s="226">
        <f t="shared" si="1"/>
        <v>95</v>
      </c>
      <c r="B98" s="225">
        <f>YEAR(Table42[[#This Row],[Ngày gọi]])</f>
        <v>2026</v>
      </c>
      <c r="C98" s="225">
        <f>MONTH(Table42[[#This Row],[Ngày gọi]])</f>
        <v>1</v>
      </c>
      <c r="D98" s="225">
        <f>WEEKNUM(Table42[[#This Row],[Ngày gọi]])</f>
        <v>2</v>
      </c>
      <c r="E98" s="225" t="s">
        <v>552</v>
      </c>
      <c r="F98" s="225"/>
      <c r="G98" s="227"/>
      <c r="H98" s="232" t="s">
        <v>553</v>
      </c>
      <c r="I98" s="225" t="s">
        <v>497</v>
      </c>
      <c r="J98" s="225" t="s">
        <v>92</v>
      </c>
      <c r="K98" s="225" t="s">
        <v>419</v>
      </c>
      <c r="L98" s="228">
        <v>46031</v>
      </c>
      <c r="M98" s="229" t="s">
        <v>1781</v>
      </c>
      <c r="N98" s="230">
        <f>IF(COUNTIF(H98:H9514,Table42[[#This Row],[Tên NCC]])=1,1,0)</f>
        <v>1</v>
      </c>
      <c r="O98" s="243">
        <f>COUNTIF(Table42[Tên NCC],Table42[[#This Row],[Tên NCC]])</f>
        <v>1</v>
      </c>
      <c r="P98" s="244" t="s">
        <v>125</v>
      </c>
    </row>
    <row r="99" spans="1:16" s="237" customFormat="1" x14ac:dyDescent="0.35">
      <c r="A99" s="226">
        <f t="shared" si="1"/>
        <v>96</v>
      </c>
      <c r="B99" s="225">
        <f>YEAR(Table42[[#This Row],[Ngày gọi]])</f>
        <v>2026</v>
      </c>
      <c r="C99" s="225">
        <f>MONTH(Table42[[#This Row],[Ngày gọi]])</f>
        <v>1</v>
      </c>
      <c r="D99" s="225">
        <f>WEEKNUM(Table42[[#This Row],[Ngày gọi]])</f>
        <v>2</v>
      </c>
      <c r="E99" s="225" t="s">
        <v>573</v>
      </c>
      <c r="F99" s="225"/>
      <c r="G99" s="227"/>
      <c r="H99" s="232" t="s">
        <v>574</v>
      </c>
      <c r="I99" s="225" t="s">
        <v>497</v>
      </c>
      <c r="J99" s="225" t="s">
        <v>92</v>
      </c>
      <c r="K99" s="225" t="s">
        <v>419</v>
      </c>
      <c r="L99" s="228">
        <v>46031</v>
      </c>
      <c r="M99" s="229" t="s">
        <v>1781</v>
      </c>
      <c r="N99" s="230">
        <f>IF(COUNTIF(H99:H9515,Table42[[#This Row],[Tên NCC]])=1,1,0)</f>
        <v>0</v>
      </c>
      <c r="O99" s="243">
        <f>COUNTIF(Table42[Tên NCC],Table42[[#This Row],[Tên NCC]])</f>
        <v>4</v>
      </c>
      <c r="P99" s="244" t="s">
        <v>125</v>
      </c>
    </row>
    <row r="100" spans="1:16" s="237" customFormat="1" x14ac:dyDescent="0.35">
      <c r="A100" s="226">
        <f t="shared" si="1"/>
        <v>97</v>
      </c>
      <c r="B100" s="225">
        <f>YEAR(Table42[[#This Row],[Ngày gọi]])</f>
        <v>2026</v>
      </c>
      <c r="C100" s="225">
        <f>MONTH(Table42[[#This Row],[Ngày gọi]])</f>
        <v>1</v>
      </c>
      <c r="D100" s="225">
        <f>WEEKNUM(Table42[[#This Row],[Ngày gọi]])</f>
        <v>4</v>
      </c>
      <c r="E100" s="225" t="s">
        <v>573</v>
      </c>
      <c r="F100" s="225"/>
      <c r="G100" s="227"/>
      <c r="H100" s="232" t="s">
        <v>574</v>
      </c>
      <c r="I100" s="225" t="s">
        <v>497</v>
      </c>
      <c r="J100" s="225" t="s">
        <v>92</v>
      </c>
      <c r="K100" s="225" t="s">
        <v>419</v>
      </c>
      <c r="L100" s="228">
        <v>46046</v>
      </c>
      <c r="M100" s="229" t="s">
        <v>1791</v>
      </c>
      <c r="N100" s="230">
        <f>IF(COUNTIF(H100:H9516,Table42[[#This Row],[Tên NCC]])=1,1,0)</f>
        <v>0</v>
      </c>
      <c r="O100" s="243">
        <f>COUNTIF(Table42[Tên NCC],Table42[[#This Row],[Tên NCC]])</f>
        <v>4</v>
      </c>
      <c r="P100" s="244" t="s">
        <v>125</v>
      </c>
    </row>
    <row r="101" spans="1:16" s="237" customFormat="1" x14ac:dyDescent="0.35">
      <c r="A101" s="226">
        <f t="shared" si="1"/>
        <v>98</v>
      </c>
      <c r="B101" s="225">
        <f>YEAR(Table42[[#This Row],[Ngày gọi]])</f>
        <v>2026</v>
      </c>
      <c r="C101" s="225">
        <f>MONTH(Table42[[#This Row],[Ngày gọi]])</f>
        <v>1</v>
      </c>
      <c r="D101" s="225">
        <f>WEEKNUM(Table42[[#This Row],[Ngày gọi]])</f>
        <v>3</v>
      </c>
      <c r="E101" s="225" t="s">
        <v>573</v>
      </c>
      <c r="F101" s="225"/>
      <c r="G101" s="227"/>
      <c r="H101" s="232" t="s">
        <v>574</v>
      </c>
      <c r="I101" s="225" t="s">
        <v>497</v>
      </c>
      <c r="J101" s="225" t="s">
        <v>92</v>
      </c>
      <c r="K101" s="225" t="s">
        <v>419</v>
      </c>
      <c r="L101" s="228">
        <v>46036</v>
      </c>
      <c r="M101" s="229" t="s">
        <v>1792</v>
      </c>
      <c r="N101" s="230">
        <f>IF(COUNTIF(H101:H9517,Table42[[#This Row],[Tên NCC]])=1,1,0)</f>
        <v>0</v>
      </c>
      <c r="O101" s="243">
        <f>COUNTIF(Table42[Tên NCC],Table42[[#This Row],[Tên NCC]])</f>
        <v>4</v>
      </c>
      <c r="P101" s="244" t="s">
        <v>125</v>
      </c>
    </row>
    <row r="102" spans="1:16" s="237" customFormat="1" ht="28" x14ac:dyDescent="0.35">
      <c r="A102" s="226">
        <f t="shared" si="1"/>
        <v>99</v>
      </c>
      <c r="B102" s="225">
        <f>YEAR(Table42[[#This Row],[Ngày gọi]])</f>
        <v>2026</v>
      </c>
      <c r="C102" s="225">
        <f>MONTH(Table42[[#This Row],[Ngày gọi]])</f>
        <v>1</v>
      </c>
      <c r="D102" s="225">
        <f>WEEKNUM(Table42[[#This Row],[Ngày gọi]])</f>
        <v>3</v>
      </c>
      <c r="E102" s="225" t="s">
        <v>573</v>
      </c>
      <c r="F102" s="225"/>
      <c r="G102" s="227"/>
      <c r="H102" s="232" t="s">
        <v>574</v>
      </c>
      <c r="I102" s="225" t="s">
        <v>497</v>
      </c>
      <c r="J102" s="225" t="s">
        <v>92</v>
      </c>
      <c r="K102" s="225" t="s">
        <v>419</v>
      </c>
      <c r="L102" s="228">
        <v>46034</v>
      </c>
      <c r="M102" s="229" t="s">
        <v>1793</v>
      </c>
      <c r="N102" s="230">
        <f>IF(COUNTIF(H102:H9518,Table42[[#This Row],[Tên NCC]])=1,1,0)</f>
        <v>1</v>
      </c>
      <c r="O102" s="243">
        <f>COUNTIF(Table42[Tên NCC],Table42[[#This Row],[Tên NCC]])</f>
        <v>4</v>
      </c>
      <c r="P102" s="244" t="s">
        <v>125</v>
      </c>
    </row>
    <row r="103" spans="1:16" s="237" customFormat="1" ht="28" x14ac:dyDescent="0.35">
      <c r="A103" s="226">
        <f t="shared" si="1"/>
        <v>100</v>
      </c>
      <c r="B103" s="225">
        <f>YEAR(Table42[[#This Row],[Ngày gọi]])</f>
        <v>2026</v>
      </c>
      <c r="C103" s="225">
        <f>MONTH(Table42[[#This Row],[Ngày gọi]])</f>
        <v>12</v>
      </c>
      <c r="D103" s="225">
        <f>WEEKNUM(Table42[[#This Row],[Ngày gọi]])</f>
        <v>52</v>
      </c>
      <c r="E103" s="225" t="s">
        <v>1695</v>
      </c>
      <c r="F103" s="225"/>
      <c r="G103" s="227"/>
      <c r="H103" s="232" t="s">
        <v>1768</v>
      </c>
      <c r="I103" s="225" t="s">
        <v>544</v>
      </c>
      <c r="J103" s="225" t="s">
        <v>95</v>
      </c>
      <c r="K103" s="225" t="s">
        <v>1638</v>
      </c>
      <c r="L103" s="228">
        <v>46382</v>
      </c>
      <c r="M103" s="229" t="s">
        <v>1776</v>
      </c>
      <c r="N103" s="230">
        <f>IF(COUNTIF(H103:H9519,Table42[[#This Row],[Tên NCC]])=1,1,0)</f>
        <v>0</v>
      </c>
      <c r="O103" s="243">
        <f>COUNTIF(Table42[Tên NCC],Table42[[#This Row],[Tên NCC]])</f>
        <v>2</v>
      </c>
      <c r="P103" s="244" t="s">
        <v>125</v>
      </c>
    </row>
    <row r="104" spans="1:16" s="237" customFormat="1" ht="28" x14ac:dyDescent="0.35">
      <c r="A104" s="226">
        <f t="shared" si="1"/>
        <v>101</v>
      </c>
      <c r="B104" s="225">
        <f>YEAR(Table42[[#This Row],[Ngày gọi]])</f>
        <v>2026</v>
      </c>
      <c r="C104" s="225">
        <f>MONTH(Table42[[#This Row],[Ngày gọi]])</f>
        <v>1</v>
      </c>
      <c r="D104" s="225">
        <f>WEEKNUM(Table42[[#This Row],[Ngày gọi]])</f>
        <v>4</v>
      </c>
      <c r="E104" s="225" t="s">
        <v>1695</v>
      </c>
      <c r="F104" s="225"/>
      <c r="G104" s="227"/>
      <c r="H104" s="232" t="s">
        <v>1768</v>
      </c>
      <c r="I104" s="225" t="s">
        <v>544</v>
      </c>
      <c r="J104" s="225" t="s">
        <v>95</v>
      </c>
      <c r="K104" s="225" t="s">
        <v>1638</v>
      </c>
      <c r="L104" s="228">
        <v>46043</v>
      </c>
      <c r="M104" s="229" t="s">
        <v>1777</v>
      </c>
      <c r="N104" s="230">
        <f>IF(COUNTIF(H104:H9520,Table42[[#This Row],[Tên NCC]])=1,1,0)</f>
        <v>1</v>
      </c>
      <c r="O104" s="243">
        <f>COUNTIF(Table42[Tên NCC],Table42[[#This Row],[Tên NCC]])</f>
        <v>2</v>
      </c>
      <c r="P104" s="244" t="s">
        <v>125</v>
      </c>
    </row>
    <row r="105" spans="1:16" s="237" customFormat="1" ht="28" x14ac:dyDescent="0.35">
      <c r="A105" s="226">
        <f t="shared" si="1"/>
        <v>102</v>
      </c>
      <c r="B105" s="225">
        <f>YEAR(Table42[[#This Row],[Ngày gọi]])</f>
        <v>2026</v>
      </c>
      <c r="C105" s="225">
        <f>MONTH(Table42[[#This Row],[Ngày gọi]])</f>
        <v>1</v>
      </c>
      <c r="D105" s="225">
        <f>WEEKNUM(Table42[[#This Row],[Ngày gọi]])</f>
        <v>4</v>
      </c>
      <c r="E105" s="225" t="s">
        <v>557</v>
      </c>
      <c r="F105" s="225"/>
      <c r="G105" s="227"/>
      <c r="H105" s="232" t="s">
        <v>558</v>
      </c>
      <c r="I105" s="225" t="s">
        <v>456</v>
      </c>
      <c r="J105" s="225" t="s">
        <v>94</v>
      </c>
      <c r="K105" s="225" t="s">
        <v>419</v>
      </c>
      <c r="L105" s="228">
        <v>46043</v>
      </c>
      <c r="M105" s="229" t="s">
        <v>1777</v>
      </c>
      <c r="N105" s="230">
        <f>IF(COUNTIF(H105:H9521,Table42[[#This Row],[Tên NCC]])=1,1,0)</f>
        <v>1</v>
      </c>
      <c r="O105" s="243">
        <f>COUNTIF(Table42[Tên NCC],Table42[[#This Row],[Tên NCC]])</f>
        <v>1</v>
      </c>
      <c r="P105" s="244" t="s">
        <v>125</v>
      </c>
    </row>
    <row r="106" spans="1:16" s="237" customFormat="1" x14ac:dyDescent="0.35">
      <c r="A106" s="226">
        <f t="shared" si="1"/>
        <v>103</v>
      </c>
      <c r="B106" s="225">
        <f>YEAR(Table42[[#This Row],[Ngày gọi]])</f>
        <v>2026</v>
      </c>
      <c r="C106" s="225">
        <f>MONTH(Table42[[#This Row],[Ngày gọi]])</f>
        <v>12</v>
      </c>
      <c r="D106" s="225">
        <f>WEEKNUM(Table42[[#This Row],[Ngày gọi]])</f>
        <v>53</v>
      </c>
      <c r="E106" s="225" t="s">
        <v>526</v>
      </c>
      <c r="F106" s="225"/>
      <c r="G106" s="227"/>
      <c r="H106" s="232" t="s">
        <v>1632</v>
      </c>
      <c r="I106" s="225" t="s">
        <v>380</v>
      </c>
      <c r="J106" s="225" t="s">
        <v>89</v>
      </c>
      <c r="K106" s="225" t="s">
        <v>381</v>
      </c>
      <c r="L106" s="228">
        <v>46385</v>
      </c>
      <c r="M106" s="229" t="s">
        <v>1778</v>
      </c>
      <c r="N106" s="230">
        <f>IF(COUNTIF(H106:H9522,Table42[[#This Row],[Tên NCC]])=1,1,0)</f>
        <v>1</v>
      </c>
      <c r="O106" s="243">
        <f>COUNTIF(Table42[Tên NCC],Table42[[#This Row],[Tên NCC]])</f>
        <v>1</v>
      </c>
      <c r="P106" s="244" t="s">
        <v>125</v>
      </c>
    </row>
    <row r="107" spans="1:16" s="237" customFormat="1" x14ac:dyDescent="0.35">
      <c r="A107" s="226">
        <f t="shared" si="1"/>
        <v>104</v>
      </c>
      <c r="B107" s="225">
        <f>YEAR(Table42[[#This Row],[Ngày gọi]])</f>
        <v>2026</v>
      </c>
      <c r="C107" s="225">
        <f>MONTH(Table42[[#This Row],[Ngày gọi]])</f>
        <v>1</v>
      </c>
      <c r="D107" s="225">
        <f>WEEKNUM(Table42[[#This Row],[Ngày gọi]])</f>
        <v>2</v>
      </c>
      <c r="E107" s="225" t="s">
        <v>545</v>
      </c>
      <c r="F107" s="225"/>
      <c r="G107" s="227"/>
      <c r="H107" s="232" t="s">
        <v>1633</v>
      </c>
      <c r="I107" s="225" t="s">
        <v>497</v>
      </c>
      <c r="J107" s="225" t="s">
        <v>92</v>
      </c>
      <c r="K107" s="225" t="s">
        <v>419</v>
      </c>
      <c r="L107" s="228">
        <v>46031</v>
      </c>
      <c r="M107" s="229" t="s">
        <v>1781</v>
      </c>
      <c r="N107" s="230">
        <f>IF(COUNTIF(H107:H9523,Table42[[#This Row],[Tên NCC]])=1,1,0)</f>
        <v>1</v>
      </c>
      <c r="O107" s="243">
        <f>COUNTIF(Table42[Tên NCC],Table42[[#This Row],[Tên NCC]])</f>
        <v>1</v>
      </c>
      <c r="P107" s="244" t="s">
        <v>125</v>
      </c>
    </row>
    <row r="108" spans="1:16" s="237" customFormat="1" ht="28" x14ac:dyDescent="0.35">
      <c r="A108" s="226">
        <f t="shared" si="1"/>
        <v>105</v>
      </c>
      <c r="B108" s="225">
        <f>YEAR(Table42[[#This Row],[Ngày gọi]])</f>
        <v>2026</v>
      </c>
      <c r="C108" s="225">
        <f>MONTH(Table42[[#This Row],[Ngày gọi]])</f>
        <v>12</v>
      </c>
      <c r="D108" s="225">
        <f>WEEKNUM(Table42[[#This Row],[Ngày gọi]])</f>
        <v>52</v>
      </c>
      <c r="E108" s="225" t="s">
        <v>1706</v>
      </c>
      <c r="F108" s="225"/>
      <c r="G108" s="227"/>
      <c r="H108" s="233" t="s">
        <v>1769</v>
      </c>
      <c r="I108" s="225" t="s">
        <v>544</v>
      </c>
      <c r="J108" s="225" t="s">
        <v>95</v>
      </c>
      <c r="K108" s="225" t="s">
        <v>1638</v>
      </c>
      <c r="L108" s="228">
        <v>46382</v>
      </c>
      <c r="M108" s="229" t="s">
        <v>1776</v>
      </c>
      <c r="N108" s="230">
        <f>IF(COUNTIF(H108:H9524,Table42[[#This Row],[Tên NCC]])=1,1,0)</f>
        <v>0</v>
      </c>
      <c r="O108" s="243">
        <f>COUNTIF(Table42[Tên NCC],Table42[[#This Row],[Tên NCC]])</f>
        <v>3</v>
      </c>
      <c r="P108" s="244" t="s">
        <v>125</v>
      </c>
    </row>
    <row r="109" spans="1:16" s="237" customFormat="1" ht="28" x14ac:dyDescent="0.35">
      <c r="A109" s="226">
        <f t="shared" si="1"/>
        <v>106</v>
      </c>
      <c r="B109" s="225">
        <f>YEAR(Table42[[#This Row],[Ngày gọi]])</f>
        <v>2026</v>
      </c>
      <c r="C109" s="225">
        <f>MONTH(Table42[[#This Row],[Ngày gọi]])</f>
        <v>1</v>
      </c>
      <c r="D109" s="225">
        <f>WEEKNUM(Table42[[#This Row],[Ngày gọi]])</f>
        <v>4</v>
      </c>
      <c r="E109" s="225" t="s">
        <v>1706</v>
      </c>
      <c r="F109" s="225"/>
      <c r="G109" s="227"/>
      <c r="H109" s="232" t="s">
        <v>1769</v>
      </c>
      <c r="I109" s="225" t="s">
        <v>544</v>
      </c>
      <c r="J109" s="225" t="s">
        <v>95</v>
      </c>
      <c r="K109" s="225" t="s">
        <v>1638</v>
      </c>
      <c r="L109" s="228">
        <v>46043</v>
      </c>
      <c r="M109" s="229" t="s">
        <v>1777</v>
      </c>
      <c r="N109" s="230">
        <f>IF(COUNTIF(H109:H9525,Table42[[#This Row],[Tên NCC]])=1,1,0)</f>
        <v>0</v>
      </c>
      <c r="O109" s="243">
        <f>COUNTIF(Table42[Tên NCC],Table42[[#This Row],[Tên NCC]])</f>
        <v>3</v>
      </c>
      <c r="P109" s="244" t="s">
        <v>125</v>
      </c>
    </row>
    <row r="110" spans="1:16" s="237" customFormat="1" ht="28" x14ac:dyDescent="0.35">
      <c r="A110" s="226">
        <f t="shared" si="1"/>
        <v>107</v>
      </c>
      <c r="B110" s="225">
        <f>YEAR(Table42[[#This Row],[Ngày gọi]])</f>
        <v>2026</v>
      </c>
      <c r="C110" s="225">
        <f>MONTH(Table42[[#This Row],[Ngày gọi]])</f>
        <v>1</v>
      </c>
      <c r="D110" s="225">
        <f>WEEKNUM(Table42[[#This Row],[Ngày gọi]])</f>
        <v>4</v>
      </c>
      <c r="E110" s="225" t="s">
        <v>1706</v>
      </c>
      <c r="F110" s="225"/>
      <c r="G110" s="227"/>
      <c r="H110" s="232" t="s">
        <v>1769</v>
      </c>
      <c r="I110" s="225" t="s">
        <v>1798</v>
      </c>
      <c r="J110" s="225" t="s">
        <v>1798</v>
      </c>
      <c r="K110" s="225" t="s">
        <v>1798</v>
      </c>
      <c r="L110" s="228">
        <v>46044</v>
      </c>
      <c r="M110" s="229" t="s">
        <v>1794</v>
      </c>
      <c r="N110" s="230">
        <f>IF(COUNTIF(H110:H9526,Table42[[#This Row],[Tên NCC]])=1,1,0)</f>
        <v>1</v>
      </c>
      <c r="O110" s="243">
        <f>COUNTIF(Table42[Tên NCC],Table42[[#This Row],[Tên NCC]])</f>
        <v>3</v>
      </c>
      <c r="P110" s="244" t="s">
        <v>125</v>
      </c>
    </row>
    <row r="111" spans="1:16" s="237" customFormat="1" ht="28" x14ac:dyDescent="0.35">
      <c r="A111" s="226">
        <f t="shared" si="1"/>
        <v>108</v>
      </c>
      <c r="B111" s="225">
        <f>YEAR(Table42[[#This Row],[Ngày gọi]])</f>
        <v>2026</v>
      </c>
      <c r="C111" s="225">
        <f>MONTH(Table42[[#This Row],[Ngày gọi]])</f>
        <v>12</v>
      </c>
      <c r="D111" s="225">
        <f>WEEKNUM(Table42[[#This Row],[Ngày gọi]])</f>
        <v>52</v>
      </c>
      <c r="E111" s="225" t="s">
        <v>1661</v>
      </c>
      <c r="F111" s="225"/>
      <c r="G111" s="227"/>
      <c r="H111" s="232" t="s">
        <v>1770</v>
      </c>
      <c r="I111" s="225" t="s">
        <v>544</v>
      </c>
      <c r="J111" s="225" t="s">
        <v>95</v>
      </c>
      <c r="K111" s="225" t="s">
        <v>1638</v>
      </c>
      <c r="L111" s="228">
        <v>46382</v>
      </c>
      <c r="M111" s="229" t="s">
        <v>1776</v>
      </c>
      <c r="N111" s="230">
        <f>IF(COUNTIF(H111:H9527,Table42[[#This Row],[Tên NCC]])=1,1,0)</f>
        <v>1</v>
      </c>
      <c r="O111" s="243">
        <f>COUNTIF(Table42[Tên NCC],Table42[[#This Row],[Tên NCC]])</f>
        <v>1</v>
      </c>
      <c r="P111" s="244" t="s">
        <v>125</v>
      </c>
    </row>
    <row r="112" spans="1:16" s="237" customFormat="1" x14ac:dyDescent="0.35">
      <c r="A112" s="226">
        <f t="shared" si="1"/>
        <v>109</v>
      </c>
      <c r="B112" s="225">
        <f>YEAR(Table42[[#This Row],[Ngày gọi]])</f>
        <v>2026</v>
      </c>
      <c r="C112" s="225">
        <f>MONTH(Table42[[#This Row],[Ngày gọi]])</f>
        <v>12</v>
      </c>
      <c r="D112" s="225">
        <f>WEEKNUM(Table42[[#This Row],[Ngày gọi]])</f>
        <v>53</v>
      </c>
      <c r="E112" s="225" t="s">
        <v>638</v>
      </c>
      <c r="F112" s="225"/>
      <c r="G112" s="227"/>
      <c r="H112" s="232" t="s">
        <v>1771</v>
      </c>
      <c r="I112" s="225" t="s">
        <v>418</v>
      </c>
      <c r="J112" s="225" t="s">
        <v>92</v>
      </c>
      <c r="K112" s="225" t="s">
        <v>419</v>
      </c>
      <c r="L112" s="228">
        <v>46385</v>
      </c>
      <c r="M112" s="229" t="s">
        <v>1778</v>
      </c>
      <c r="N112" s="230">
        <f>IF(COUNTIF(H112:H9528,Table42[[#This Row],[Tên NCC]])=1,1,0)</f>
        <v>1</v>
      </c>
      <c r="O112" s="243">
        <f>COUNTIF(Table42[Tên NCC],Table42[[#This Row],[Tên NCC]])</f>
        <v>1</v>
      </c>
      <c r="P112" s="244" t="s">
        <v>125</v>
      </c>
    </row>
    <row r="113" spans="1:16" s="237" customFormat="1" x14ac:dyDescent="0.35">
      <c r="A113" s="226">
        <f t="shared" si="1"/>
        <v>110</v>
      </c>
      <c r="B113" s="225">
        <f>YEAR(Table42[[#This Row],[Ngày gọi]])</f>
        <v>2026</v>
      </c>
      <c r="C113" s="225">
        <f>MONTH(Table42[[#This Row],[Ngày gọi]])</f>
        <v>1</v>
      </c>
      <c r="D113" s="225">
        <f>WEEKNUM(Table42[[#This Row],[Ngày gọi]])</f>
        <v>2</v>
      </c>
      <c r="E113" s="225" t="s">
        <v>552</v>
      </c>
      <c r="F113" s="225"/>
      <c r="G113" s="227"/>
      <c r="H113" s="232" t="s">
        <v>1634</v>
      </c>
      <c r="I113" s="225" t="s">
        <v>497</v>
      </c>
      <c r="J113" s="225" t="s">
        <v>92</v>
      </c>
      <c r="K113" s="225" t="s">
        <v>419</v>
      </c>
      <c r="L113" s="228">
        <v>46031</v>
      </c>
      <c r="M113" s="229" t="s">
        <v>1781</v>
      </c>
      <c r="N113" s="230">
        <f>IF(COUNTIF(H113:H9529,Table42[[#This Row],[Tên NCC]])=1,1,0)</f>
        <v>1</v>
      </c>
      <c r="O113" s="243">
        <f>COUNTIF(Table42[Tên NCC],Table42[[#This Row],[Tên NCC]])</f>
        <v>1</v>
      </c>
      <c r="P113" s="244" t="s">
        <v>125</v>
      </c>
    </row>
    <row r="114" spans="1:16" s="237" customFormat="1" ht="28" x14ac:dyDescent="0.35">
      <c r="A114" s="226">
        <f t="shared" si="1"/>
        <v>111</v>
      </c>
      <c r="B114" s="225">
        <f>YEAR(Table42[[#This Row],[Ngày gọi]])</f>
        <v>2026</v>
      </c>
      <c r="C114" s="225">
        <f>MONTH(Table42[[#This Row],[Ngày gọi]])</f>
        <v>12</v>
      </c>
      <c r="D114" s="225">
        <f>WEEKNUM(Table42[[#This Row],[Ngày gọi]])</f>
        <v>52</v>
      </c>
      <c r="E114" s="225" t="s">
        <v>649</v>
      </c>
      <c r="F114" s="225"/>
      <c r="G114" s="227"/>
      <c r="H114" s="232" t="s">
        <v>1772</v>
      </c>
      <c r="I114" s="225" t="s">
        <v>429</v>
      </c>
      <c r="J114" s="225" t="s">
        <v>96</v>
      </c>
      <c r="K114" s="225" t="s">
        <v>1638</v>
      </c>
      <c r="L114" s="228">
        <v>46382</v>
      </c>
      <c r="M114" s="229" t="s">
        <v>1776</v>
      </c>
      <c r="N114" s="230">
        <f>IF(COUNTIF(H114:H9530,Table42[[#This Row],[Tên NCC]])=1,1,0)</f>
        <v>0</v>
      </c>
      <c r="O114" s="243">
        <f>COUNTIF(Table42[Tên NCC],Table42[[#This Row],[Tên NCC]])</f>
        <v>2</v>
      </c>
      <c r="P114" s="244" t="s">
        <v>125</v>
      </c>
    </row>
    <row r="115" spans="1:16" s="237" customFormat="1" ht="28" x14ac:dyDescent="0.35">
      <c r="A115" s="226">
        <f t="shared" si="1"/>
        <v>112</v>
      </c>
      <c r="B115" s="225">
        <f>YEAR(Table42[[#This Row],[Ngày gọi]])</f>
        <v>2026</v>
      </c>
      <c r="C115" s="225">
        <f>MONTH(Table42[[#This Row],[Ngày gọi]])</f>
        <v>1</v>
      </c>
      <c r="D115" s="225">
        <f>WEEKNUM(Table42[[#This Row],[Ngày gọi]])</f>
        <v>4</v>
      </c>
      <c r="E115" s="225" t="s">
        <v>649</v>
      </c>
      <c r="F115" s="225"/>
      <c r="G115" s="227"/>
      <c r="H115" s="232" t="s">
        <v>1772</v>
      </c>
      <c r="I115" s="225" t="s">
        <v>429</v>
      </c>
      <c r="J115" s="225" t="s">
        <v>96</v>
      </c>
      <c r="K115" s="225" t="s">
        <v>1638</v>
      </c>
      <c r="L115" s="228">
        <v>46043</v>
      </c>
      <c r="M115" s="229" t="s">
        <v>1777</v>
      </c>
      <c r="N115" s="230">
        <f>IF(COUNTIF(H115:H9531,Table42[[#This Row],[Tên NCC]])=1,1,0)</f>
        <v>1</v>
      </c>
      <c r="O115" s="243">
        <f>COUNTIF(Table42[Tên NCC],Table42[[#This Row],[Tên NCC]])</f>
        <v>2</v>
      </c>
      <c r="P115" s="244" t="s">
        <v>125</v>
      </c>
    </row>
    <row r="116" spans="1:16" s="237" customFormat="1" x14ac:dyDescent="0.35">
      <c r="A116" s="226">
        <f t="shared" si="1"/>
        <v>113</v>
      </c>
      <c r="B116" s="225">
        <f>YEAR(Table42[[#This Row],[Ngày gọi]])</f>
        <v>2026</v>
      </c>
      <c r="C116" s="225">
        <f>MONTH(Table42[[#This Row],[Ngày gọi]])</f>
        <v>1</v>
      </c>
      <c r="D116" s="225">
        <f>WEEKNUM(Table42[[#This Row],[Ngày gọi]])</f>
        <v>2</v>
      </c>
      <c r="E116" s="225" t="s">
        <v>538</v>
      </c>
      <c r="F116" s="225"/>
      <c r="G116" s="227"/>
      <c r="H116" s="232" t="s">
        <v>1635</v>
      </c>
      <c r="I116" s="225" t="s">
        <v>497</v>
      </c>
      <c r="J116" s="225" t="s">
        <v>92</v>
      </c>
      <c r="K116" s="225" t="s">
        <v>419</v>
      </c>
      <c r="L116" s="228">
        <v>46031</v>
      </c>
      <c r="M116" s="229" t="s">
        <v>1781</v>
      </c>
      <c r="N116" s="230">
        <f>IF(COUNTIF(H116:H9532,Table42[[#This Row],[Tên NCC]])=1,1,0)</f>
        <v>1</v>
      </c>
      <c r="O116" s="243">
        <f>COUNTIF(Table42[Tên NCC],Table42[[#This Row],[Tên NCC]])</f>
        <v>1</v>
      </c>
      <c r="P116" s="244" t="s">
        <v>125</v>
      </c>
    </row>
    <row r="117" spans="1:16" s="237" customFormat="1" x14ac:dyDescent="0.35">
      <c r="A117" s="226">
        <f t="shared" si="1"/>
        <v>114</v>
      </c>
      <c r="B117" s="225">
        <f>YEAR(Table42[[#This Row],[Ngày gọi]])</f>
        <v>2026</v>
      </c>
      <c r="C117" s="225">
        <f>MONTH(Table42[[#This Row],[Ngày gọi]])</f>
        <v>1</v>
      </c>
      <c r="D117" s="225">
        <f>WEEKNUM(Table42[[#This Row],[Ngày gọi]])</f>
        <v>2</v>
      </c>
      <c r="E117" s="225" t="s">
        <v>1274</v>
      </c>
      <c r="F117" s="225"/>
      <c r="G117" s="227"/>
      <c r="H117" s="232" t="s">
        <v>1636</v>
      </c>
      <c r="I117" s="225" t="s">
        <v>497</v>
      </c>
      <c r="J117" s="225" t="s">
        <v>92</v>
      </c>
      <c r="K117" s="225" t="s">
        <v>419</v>
      </c>
      <c r="L117" s="228">
        <v>46031</v>
      </c>
      <c r="M117" s="229" t="s">
        <v>1781</v>
      </c>
      <c r="N117" s="230">
        <f>IF(COUNTIF(H117:H9533,Table42[[#This Row],[Tên NCC]])=1,1,0)</f>
        <v>1</v>
      </c>
      <c r="O117" s="243">
        <f>COUNTIF(Table42[Tên NCC],Table42[[#This Row],[Tên NCC]])</f>
        <v>1</v>
      </c>
      <c r="P117" s="244" t="s">
        <v>125</v>
      </c>
    </row>
    <row r="118" spans="1:16" s="237" customFormat="1" x14ac:dyDescent="0.35">
      <c r="A118" s="226">
        <f t="shared" si="1"/>
        <v>115</v>
      </c>
      <c r="B118" s="225">
        <f>YEAR(Table42[[#This Row],[Ngày gọi]])</f>
        <v>2026</v>
      </c>
      <c r="C118" s="225">
        <f>MONTH(Table42[[#This Row],[Ngày gọi]])</f>
        <v>12</v>
      </c>
      <c r="D118" s="225">
        <f>WEEKNUM(Table42[[#This Row],[Ngày gọi]])</f>
        <v>53</v>
      </c>
      <c r="E118" s="225" t="s">
        <v>560</v>
      </c>
      <c r="F118" s="225"/>
      <c r="G118" s="227"/>
      <c r="H118" s="232" t="s">
        <v>561</v>
      </c>
      <c r="I118" s="225" t="s">
        <v>418</v>
      </c>
      <c r="J118" s="225" t="s">
        <v>92</v>
      </c>
      <c r="K118" s="225" t="s">
        <v>419</v>
      </c>
      <c r="L118" s="228">
        <v>46385</v>
      </c>
      <c r="M118" s="229" t="s">
        <v>1778</v>
      </c>
      <c r="N118" s="230">
        <f>IF(COUNTIF(H118:H9534,Table42[[#This Row],[Tên NCC]])=1,1,0)</f>
        <v>0</v>
      </c>
      <c r="O118" s="243">
        <f>COUNTIF(Table42[Tên NCC],Table42[[#This Row],[Tên NCC]])</f>
        <v>2</v>
      </c>
      <c r="P118" s="244" t="s">
        <v>125</v>
      </c>
    </row>
    <row r="119" spans="1:16" s="237" customFormat="1" ht="28" x14ac:dyDescent="0.35">
      <c r="A119" s="226">
        <f t="shared" si="1"/>
        <v>116</v>
      </c>
      <c r="B119" s="225">
        <f>YEAR(Table42[[#This Row],[Ngày gọi]])</f>
        <v>2026</v>
      </c>
      <c r="C119" s="225">
        <f>MONTH(Table42[[#This Row],[Ngày gọi]])</f>
        <v>1</v>
      </c>
      <c r="D119" s="225">
        <f>WEEKNUM(Table42[[#This Row],[Ngày gọi]])</f>
        <v>4</v>
      </c>
      <c r="E119" s="225" t="s">
        <v>560</v>
      </c>
      <c r="F119" s="225"/>
      <c r="G119" s="227"/>
      <c r="H119" s="232" t="s">
        <v>561</v>
      </c>
      <c r="I119" s="225" t="s">
        <v>418</v>
      </c>
      <c r="J119" s="225" t="s">
        <v>92</v>
      </c>
      <c r="K119" s="225" t="s">
        <v>419</v>
      </c>
      <c r="L119" s="228">
        <v>46043</v>
      </c>
      <c r="M119" s="229" t="s">
        <v>1777</v>
      </c>
      <c r="N119" s="230">
        <f>IF(COUNTIF(H119:H9535,Table42[[#This Row],[Tên NCC]])=1,1,0)</f>
        <v>1</v>
      </c>
      <c r="O119" s="243">
        <f>COUNTIF(Table42[Tên NCC],Table42[[#This Row],[Tên NCC]])</f>
        <v>2</v>
      </c>
      <c r="P119" s="244" t="s">
        <v>125</v>
      </c>
    </row>
    <row r="120" spans="1:16" s="237" customFormat="1" x14ac:dyDescent="0.35">
      <c r="A120" s="226">
        <f t="shared" si="1"/>
        <v>117</v>
      </c>
      <c r="B120" s="225">
        <f>YEAR(Table42[[#This Row],[Ngày gọi]])</f>
        <v>2026</v>
      </c>
      <c r="C120" s="225">
        <f>MONTH(Table42[[#This Row],[Ngày gọi]])</f>
        <v>1</v>
      </c>
      <c r="D120" s="225">
        <f>WEEKNUM(Table42[[#This Row],[Ngày gọi]])</f>
        <v>2</v>
      </c>
      <c r="E120" s="225" t="s">
        <v>562</v>
      </c>
      <c r="F120" s="225"/>
      <c r="G120" s="227"/>
      <c r="H120" s="232" t="s">
        <v>267</v>
      </c>
      <c r="I120" s="225" t="s">
        <v>497</v>
      </c>
      <c r="J120" s="225" t="s">
        <v>92</v>
      </c>
      <c r="K120" s="225" t="s">
        <v>419</v>
      </c>
      <c r="L120" s="228">
        <v>46031</v>
      </c>
      <c r="M120" s="229" t="s">
        <v>1781</v>
      </c>
      <c r="N120" s="230">
        <f>IF(COUNTIF(H120:H9536,Table42[[#This Row],[Tên NCC]])=1,1,0)</f>
        <v>1</v>
      </c>
      <c r="O120" s="243">
        <f>COUNTIF(Table42[Tên NCC],Table42[[#This Row],[Tên NCC]])</f>
        <v>1</v>
      </c>
      <c r="P120" s="244" t="s">
        <v>125</v>
      </c>
    </row>
    <row r="121" spans="1:16" s="237" customFormat="1" x14ac:dyDescent="0.35">
      <c r="A121" s="226">
        <f t="shared" si="1"/>
        <v>118</v>
      </c>
      <c r="B121" s="225">
        <f>YEAR(Table42[[#This Row],[Ngày gọi]])</f>
        <v>2026</v>
      </c>
      <c r="C121" s="225">
        <f>MONTH(Table42[[#This Row],[Ngày gọi]])</f>
        <v>1</v>
      </c>
      <c r="D121" s="225">
        <f>WEEKNUM(Table42[[#This Row],[Ngày gọi]])</f>
        <v>2</v>
      </c>
      <c r="E121" s="225" t="s">
        <v>563</v>
      </c>
      <c r="F121" s="225"/>
      <c r="G121" s="227"/>
      <c r="H121" s="232" t="s">
        <v>564</v>
      </c>
      <c r="I121" s="225" t="s">
        <v>497</v>
      </c>
      <c r="J121" s="225" t="s">
        <v>92</v>
      </c>
      <c r="K121" s="225" t="s">
        <v>419</v>
      </c>
      <c r="L121" s="228">
        <v>46031</v>
      </c>
      <c r="M121" s="229" t="s">
        <v>1781</v>
      </c>
      <c r="N121" s="230">
        <f>IF(COUNTIF(H121:H9537,Table42[[#This Row],[Tên NCC]])=1,1,0)</f>
        <v>0</v>
      </c>
      <c r="O121" s="243">
        <f>COUNTIF(Table42[Tên NCC],Table42[[#This Row],[Tên NCC]])</f>
        <v>2</v>
      </c>
      <c r="P121" s="244" t="s">
        <v>125</v>
      </c>
    </row>
    <row r="122" spans="1:16" s="237" customFormat="1" x14ac:dyDescent="0.35">
      <c r="A122" s="226">
        <f t="shared" si="1"/>
        <v>119</v>
      </c>
      <c r="B122" s="225">
        <f>YEAR(Table42[[#This Row],[Ngày gọi]])</f>
        <v>2026</v>
      </c>
      <c r="C122" s="225">
        <f>MONTH(Table42[[#This Row],[Ngày gọi]])</f>
        <v>1</v>
      </c>
      <c r="D122" s="225">
        <f>WEEKNUM(Table42[[#This Row],[Ngày gọi]])</f>
        <v>4</v>
      </c>
      <c r="E122" s="225" t="s">
        <v>563</v>
      </c>
      <c r="F122" s="225"/>
      <c r="G122" s="227"/>
      <c r="H122" s="232" t="s">
        <v>564</v>
      </c>
      <c r="I122" s="225" t="s">
        <v>497</v>
      </c>
      <c r="J122" s="225" t="s">
        <v>92</v>
      </c>
      <c r="K122" s="225" t="s">
        <v>419</v>
      </c>
      <c r="L122" s="228">
        <v>46046</v>
      </c>
      <c r="M122" s="229" t="s">
        <v>1783</v>
      </c>
      <c r="N122" s="230">
        <f>IF(COUNTIF(H122:H9538,Table42[[#This Row],[Tên NCC]])=1,1,0)</f>
        <v>1</v>
      </c>
      <c r="O122" s="243">
        <f>COUNTIF(Table42[Tên NCC],Table42[[#This Row],[Tên NCC]])</f>
        <v>2</v>
      </c>
      <c r="P122" s="244" t="s">
        <v>125</v>
      </c>
    </row>
    <row r="123" spans="1:16" s="237" customFormat="1" ht="28" x14ac:dyDescent="0.35">
      <c r="A123" s="226">
        <f t="shared" si="1"/>
        <v>120</v>
      </c>
      <c r="B123" s="225">
        <f>YEAR(Table42[[#This Row],[Ngày gọi]])</f>
        <v>2026</v>
      </c>
      <c r="C123" s="225">
        <f>MONTH(Table42[[#This Row],[Ngày gọi]])</f>
        <v>1</v>
      </c>
      <c r="D123" s="225">
        <f>WEEKNUM(Table42[[#This Row],[Ngày gọi]])</f>
        <v>4</v>
      </c>
      <c r="E123" s="225" t="s">
        <v>565</v>
      </c>
      <c r="F123" s="225"/>
      <c r="G123" s="227"/>
      <c r="H123" s="232" t="s">
        <v>1773</v>
      </c>
      <c r="I123" s="225" t="s">
        <v>447</v>
      </c>
      <c r="J123" s="225" t="s">
        <v>92</v>
      </c>
      <c r="K123" s="225" t="s">
        <v>419</v>
      </c>
      <c r="L123" s="228">
        <v>46043</v>
      </c>
      <c r="M123" s="229" t="s">
        <v>1777</v>
      </c>
      <c r="N123" s="230">
        <f>IF(COUNTIF(H123:H9539,Table42[[#This Row],[Tên NCC]])=1,1,0)</f>
        <v>1</v>
      </c>
      <c r="O123" s="243">
        <f>COUNTIF(Table42[Tên NCC],Table42[[#This Row],[Tên NCC]])</f>
        <v>1</v>
      </c>
      <c r="P123" s="244" t="s">
        <v>125</v>
      </c>
    </row>
    <row r="124" spans="1:16" s="237" customFormat="1" ht="28" x14ac:dyDescent="0.35">
      <c r="A124" s="226">
        <f t="shared" si="1"/>
        <v>121</v>
      </c>
      <c r="B124" s="225">
        <f>YEAR(Table42[[#This Row],[Ngày gọi]])</f>
        <v>2026</v>
      </c>
      <c r="C124" s="225">
        <f>MONTH(Table42[[#This Row],[Ngày gọi]])</f>
        <v>1</v>
      </c>
      <c r="D124" s="225">
        <f>WEEKNUM(Table42[[#This Row],[Ngày gọi]])</f>
        <v>2</v>
      </c>
      <c r="E124" s="225" t="s">
        <v>566</v>
      </c>
      <c r="F124" s="225"/>
      <c r="G124" s="227"/>
      <c r="H124" s="232" t="s">
        <v>567</v>
      </c>
      <c r="I124" s="225" t="s">
        <v>456</v>
      </c>
      <c r="J124" s="225" t="s">
        <v>94</v>
      </c>
      <c r="K124" s="225" t="s">
        <v>419</v>
      </c>
      <c r="L124" s="228">
        <v>46028</v>
      </c>
      <c r="M124" s="229" t="s">
        <v>1795</v>
      </c>
      <c r="N124" s="230">
        <f>IF(COUNTIF(H124:H9540,Table42[[#This Row],[Tên NCC]])=1,1,0)</f>
        <v>0</v>
      </c>
      <c r="O124" s="243">
        <f>COUNTIF(Table42[Tên NCC],Table42[[#This Row],[Tên NCC]])</f>
        <v>3</v>
      </c>
      <c r="P124" s="244" t="s">
        <v>125</v>
      </c>
    </row>
    <row r="125" spans="1:16" s="237" customFormat="1" x14ac:dyDescent="0.35">
      <c r="A125" s="226">
        <f t="shared" si="1"/>
        <v>122</v>
      </c>
      <c r="B125" s="225">
        <f>YEAR(Table42[[#This Row],[Ngày gọi]])</f>
        <v>2026</v>
      </c>
      <c r="C125" s="225">
        <f>MONTH(Table42[[#This Row],[Ngày gọi]])</f>
        <v>1</v>
      </c>
      <c r="D125" s="225">
        <f>WEEKNUM(Table42[[#This Row],[Ngày gọi]])</f>
        <v>1</v>
      </c>
      <c r="E125" s="225" t="s">
        <v>566</v>
      </c>
      <c r="F125" s="225"/>
      <c r="G125" s="227"/>
      <c r="H125" s="232" t="s">
        <v>567</v>
      </c>
      <c r="I125" s="225" t="s">
        <v>456</v>
      </c>
      <c r="J125" s="225" t="s">
        <v>94</v>
      </c>
      <c r="K125" s="225" t="s">
        <v>419</v>
      </c>
      <c r="L125" s="228">
        <v>46025</v>
      </c>
      <c r="M125" s="229" t="s">
        <v>1796</v>
      </c>
      <c r="N125" s="230">
        <f>IF(COUNTIF(H125:H9541,Table42[[#This Row],[Tên NCC]])=1,1,0)</f>
        <v>0</v>
      </c>
      <c r="O125" s="243">
        <f>COUNTIF(Table42[Tên NCC],Table42[[#This Row],[Tên NCC]])</f>
        <v>3</v>
      </c>
      <c r="P125" s="244" t="s">
        <v>125</v>
      </c>
    </row>
    <row r="126" spans="1:16" s="237" customFormat="1" x14ac:dyDescent="0.35">
      <c r="A126" s="226">
        <f t="shared" si="1"/>
        <v>123</v>
      </c>
      <c r="B126" s="225">
        <f>YEAR(Table42[[#This Row],[Ngày gọi]])</f>
        <v>2026</v>
      </c>
      <c r="C126" s="225">
        <f>MONTH(Table42[[#This Row],[Ngày gọi]])</f>
        <v>12</v>
      </c>
      <c r="D126" s="225">
        <f>WEEKNUM(Table42[[#This Row],[Ngày gọi]])</f>
        <v>53</v>
      </c>
      <c r="E126" s="225" t="s">
        <v>566</v>
      </c>
      <c r="F126" s="225"/>
      <c r="G126" s="227"/>
      <c r="H126" s="232" t="s">
        <v>567</v>
      </c>
      <c r="I126" s="225" t="s">
        <v>456</v>
      </c>
      <c r="J126" s="225" t="s">
        <v>94</v>
      </c>
      <c r="K126" s="225" t="s">
        <v>419</v>
      </c>
      <c r="L126" s="228">
        <v>46386</v>
      </c>
      <c r="M126" s="229" t="s">
        <v>1796</v>
      </c>
      <c r="N126" s="230">
        <f>IF(COUNTIF(H126:H9542,Table42[[#This Row],[Tên NCC]])=1,1,0)</f>
        <v>1</v>
      </c>
      <c r="O126" s="243">
        <f>COUNTIF(Table42[Tên NCC],Table42[[#This Row],[Tên NCC]])</f>
        <v>3</v>
      </c>
      <c r="P126" s="244" t="s">
        <v>125</v>
      </c>
    </row>
    <row r="127" spans="1:16" s="237" customFormat="1" x14ac:dyDescent="0.35">
      <c r="A127" s="226">
        <f t="shared" si="1"/>
        <v>124</v>
      </c>
      <c r="B127" s="225">
        <f>YEAR(Table42[[#This Row],[Ngày gọi]])</f>
        <v>2026</v>
      </c>
      <c r="C127" s="225">
        <f>MONTH(Table42[[#This Row],[Ngày gọi]])</f>
        <v>1</v>
      </c>
      <c r="D127" s="225">
        <f>WEEKNUM(Table42[[#This Row],[Ngày gọi]])</f>
        <v>2</v>
      </c>
      <c r="E127" s="225" t="s">
        <v>568</v>
      </c>
      <c r="F127" s="225"/>
      <c r="G127" s="227"/>
      <c r="H127" s="232" t="s">
        <v>569</v>
      </c>
      <c r="I127" s="225" t="s">
        <v>497</v>
      </c>
      <c r="J127" s="225" t="s">
        <v>92</v>
      </c>
      <c r="K127" s="225" t="s">
        <v>419</v>
      </c>
      <c r="L127" s="228">
        <v>46031</v>
      </c>
      <c r="M127" s="229" t="s">
        <v>1781</v>
      </c>
      <c r="N127" s="230">
        <f>IF(COUNTIF(H127:H9543,Table42[[#This Row],[Tên NCC]])=1,1,0)</f>
        <v>1</v>
      </c>
      <c r="O127" s="243">
        <f>COUNTIF(Table42[Tên NCC],Table42[[#This Row],[Tên NCC]])</f>
        <v>1</v>
      </c>
      <c r="P127" s="244" t="s">
        <v>125</v>
      </c>
    </row>
    <row r="128" spans="1:16" s="237" customFormat="1" x14ac:dyDescent="0.35">
      <c r="A128" s="226">
        <f t="shared" si="1"/>
        <v>125</v>
      </c>
      <c r="B128" s="225">
        <f>YEAR(Table42[[#This Row],[Ngày gọi]])</f>
        <v>2026</v>
      </c>
      <c r="C128" s="225">
        <f>MONTH(Table42[[#This Row],[Ngày gọi]])</f>
        <v>1</v>
      </c>
      <c r="D128" s="225">
        <f>WEEKNUM(Table42[[#This Row],[Ngày gọi]])</f>
        <v>2</v>
      </c>
      <c r="E128" s="225" t="s">
        <v>644</v>
      </c>
      <c r="F128" s="225"/>
      <c r="G128" s="227"/>
      <c r="H128" s="232" t="s">
        <v>1774</v>
      </c>
      <c r="I128" s="225" t="s">
        <v>1798</v>
      </c>
      <c r="J128" s="225" t="s">
        <v>1798</v>
      </c>
      <c r="K128" s="225" t="s">
        <v>1798</v>
      </c>
      <c r="L128" s="228">
        <v>46029</v>
      </c>
      <c r="M128" s="229" t="s">
        <v>1797</v>
      </c>
      <c r="N128" s="230">
        <f>IF(COUNTIF(H128:H9544,Table42[[#This Row],[Tên NCC]])=1,1,0)</f>
        <v>0</v>
      </c>
      <c r="O128" s="243">
        <f>COUNTIF(Table42[Tên NCC],Table42[[#This Row],[Tên NCC]])</f>
        <v>2</v>
      </c>
      <c r="P128" s="244" t="s">
        <v>125</v>
      </c>
    </row>
    <row r="129" spans="1:16" s="237" customFormat="1" x14ac:dyDescent="0.35">
      <c r="A129" s="226">
        <f t="shared" si="1"/>
        <v>126</v>
      </c>
      <c r="B129" s="225">
        <f>YEAR(Table42[[#This Row],[Ngày gọi]])</f>
        <v>2026</v>
      </c>
      <c r="C129" s="225">
        <f>MONTH(Table42[[#This Row],[Ngày gọi]])</f>
        <v>1</v>
      </c>
      <c r="D129" s="225">
        <f>WEEKNUM(Table42[[#This Row],[Ngày gọi]])</f>
        <v>3</v>
      </c>
      <c r="E129" s="225" t="s">
        <v>644</v>
      </c>
      <c r="F129" s="225"/>
      <c r="G129" s="227"/>
      <c r="H129" s="232" t="s">
        <v>1774</v>
      </c>
      <c r="I129" s="225" t="s">
        <v>1798</v>
      </c>
      <c r="J129" s="225" t="s">
        <v>1798</v>
      </c>
      <c r="K129" s="225" t="s">
        <v>1798</v>
      </c>
      <c r="L129" s="228">
        <v>46038</v>
      </c>
      <c r="M129" s="229" t="s">
        <v>1797</v>
      </c>
      <c r="N129" s="230">
        <f>IF(COUNTIF(H129:H9545,Table42[[#This Row],[Tên NCC]])=1,1,0)</f>
        <v>1</v>
      </c>
      <c r="O129" s="243">
        <f>COUNTIF(Table42[Tên NCC],Table42[[#This Row],[Tên NCC]])</f>
        <v>2</v>
      </c>
      <c r="P129" s="244" t="s">
        <v>125</v>
      </c>
    </row>
    <row r="130" spans="1:16" s="237" customFormat="1" x14ac:dyDescent="0.35">
      <c r="A130" s="226">
        <f t="shared" si="1"/>
        <v>127</v>
      </c>
      <c r="B130" s="225">
        <f>YEAR(Table42[[#This Row],[Ngày gọi]])</f>
        <v>2026</v>
      </c>
      <c r="C130" s="225">
        <f>MONTH(Table42[[#This Row],[Ngày gọi]])</f>
        <v>12</v>
      </c>
      <c r="D130" s="225">
        <f>WEEKNUM(Table42[[#This Row],[Ngày gọi]])</f>
        <v>53</v>
      </c>
      <c r="E130" s="225" t="s">
        <v>638</v>
      </c>
      <c r="F130" s="225"/>
      <c r="G130" s="227"/>
      <c r="H130" s="232" t="s">
        <v>1775</v>
      </c>
      <c r="I130" s="225" t="s">
        <v>418</v>
      </c>
      <c r="J130" s="225" t="s">
        <v>92</v>
      </c>
      <c r="K130" s="225" t="s">
        <v>419</v>
      </c>
      <c r="L130" s="228">
        <v>46385</v>
      </c>
      <c r="M130" s="229" t="s">
        <v>1778</v>
      </c>
      <c r="N130" s="230">
        <f>IF(COUNTIF(H130:H9546,Table42[[#This Row],[Tên NCC]])=1,1,0)</f>
        <v>1</v>
      </c>
      <c r="O130" s="243">
        <f>COUNTIF(Table42[Tên NCC],Table42[[#This Row],[Tên NCC]])</f>
        <v>1</v>
      </c>
      <c r="P130" s="244" t="s">
        <v>125</v>
      </c>
    </row>
    <row r="131" spans="1:16" s="237" customFormat="1" x14ac:dyDescent="0.35">
      <c r="A131" s="226">
        <f t="shared" si="1"/>
        <v>128</v>
      </c>
      <c r="B131" s="225">
        <f>YEAR(Table42[[#This Row],[Ngày gọi]])</f>
        <v>2026</v>
      </c>
      <c r="C131" s="225">
        <f>MONTH(Table42[[#This Row],[Ngày gọi]])</f>
        <v>1</v>
      </c>
      <c r="D131" s="225">
        <f>WEEKNUM(Table42[[#This Row],[Ngày gọi]])</f>
        <v>1</v>
      </c>
      <c r="E131" s="225" t="s">
        <v>348</v>
      </c>
      <c r="F131" s="225"/>
      <c r="G131" s="227">
        <v>100386</v>
      </c>
      <c r="H131" s="232" t="s">
        <v>1820</v>
      </c>
      <c r="I131" s="225" t="s">
        <v>349</v>
      </c>
      <c r="J131" s="225" t="s">
        <v>104</v>
      </c>
      <c r="K131" s="225" t="s">
        <v>350</v>
      </c>
      <c r="L131" s="228">
        <v>46024</v>
      </c>
      <c r="M131" s="229" t="s">
        <v>1821</v>
      </c>
      <c r="N131" s="230">
        <f>IF(COUNTIF(H131:H9547,Table42[[#This Row],[Tên NCC]])=1,1,0)</f>
        <v>0</v>
      </c>
      <c r="O131" s="243">
        <f>COUNTIF(Table42[Tên NCC],Table42[[#This Row],[Tên NCC]])</f>
        <v>2</v>
      </c>
      <c r="P131" s="244" t="s">
        <v>124</v>
      </c>
    </row>
    <row r="132" spans="1:16" s="237" customFormat="1" ht="28" x14ac:dyDescent="0.35">
      <c r="A132" s="226">
        <f t="shared" ref="A132:A175" si="2">ROW()-3</f>
        <v>129</v>
      </c>
      <c r="B132" s="225">
        <f>YEAR(Table42[[#This Row],[Ngày gọi]])</f>
        <v>2026</v>
      </c>
      <c r="C132" s="225">
        <f>MONTH(Table42[[#This Row],[Ngày gọi]])</f>
        <v>1</v>
      </c>
      <c r="D132" s="225">
        <f>WEEKNUM(Table42[[#This Row],[Ngày gọi]])</f>
        <v>1</v>
      </c>
      <c r="E132" s="225" t="s">
        <v>735</v>
      </c>
      <c r="F132" s="225"/>
      <c r="G132" s="227">
        <v>100283</v>
      </c>
      <c r="H132" s="232" t="s">
        <v>1822</v>
      </c>
      <c r="I132" s="225" t="s">
        <v>843</v>
      </c>
      <c r="J132" s="225" t="s">
        <v>102</v>
      </c>
      <c r="K132" s="225" t="s">
        <v>372</v>
      </c>
      <c r="L132" s="228">
        <v>46024</v>
      </c>
      <c r="M132" s="229" t="s">
        <v>1823</v>
      </c>
      <c r="N132" s="230">
        <f>IF(COUNTIF(H132:H9548,Table42[[#This Row],[Tên NCC]])=1,1,0)</f>
        <v>1</v>
      </c>
      <c r="O132" s="243">
        <f>COUNTIF(Table42[Tên NCC],Table42[[#This Row],[Tên NCC]])</f>
        <v>1</v>
      </c>
      <c r="P132" s="244" t="s">
        <v>124</v>
      </c>
    </row>
    <row r="133" spans="1:16" s="237" customFormat="1" ht="28" x14ac:dyDescent="0.35">
      <c r="A133" s="226">
        <f t="shared" si="2"/>
        <v>130</v>
      </c>
      <c r="B133" s="225">
        <f>YEAR(Table42[[#This Row],[Ngày gọi]])</f>
        <v>2026</v>
      </c>
      <c r="C133" s="225">
        <f>MONTH(Table42[[#This Row],[Ngày gọi]])</f>
        <v>1</v>
      </c>
      <c r="D133" s="225">
        <f>WEEKNUM(Table42[[#This Row],[Ngày gọi]])</f>
        <v>1</v>
      </c>
      <c r="E133" s="246" t="s">
        <v>327</v>
      </c>
      <c r="F133" s="246"/>
      <c r="G133" s="247">
        <v>100025</v>
      </c>
      <c r="H133" s="248" t="s">
        <v>133</v>
      </c>
      <c r="I133" s="225" t="s">
        <v>293</v>
      </c>
      <c r="J133" s="225" t="s">
        <v>100</v>
      </c>
      <c r="K133" s="225" t="s">
        <v>294</v>
      </c>
      <c r="L133" s="249">
        <v>46024</v>
      </c>
      <c r="M133" s="250" t="s">
        <v>1824</v>
      </c>
      <c r="N133" s="230">
        <f>IF(COUNTIF(H133:H9549,Table42[[#This Row],[Tên NCC]])=1,1,0)</f>
        <v>1</v>
      </c>
      <c r="O133" s="243">
        <f>COUNTIF(Table42[Tên NCC],Table42[[#This Row],[Tên NCC]])</f>
        <v>1</v>
      </c>
      <c r="P133" s="244" t="s">
        <v>124</v>
      </c>
    </row>
    <row r="134" spans="1:16" s="237" customFormat="1" ht="28" x14ac:dyDescent="0.35">
      <c r="A134" s="226">
        <f t="shared" si="2"/>
        <v>131</v>
      </c>
      <c r="B134" s="225">
        <f>YEAR(Table42[[#This Row],[Ngày gọi]])</f>
        <v>2026</v>
      </c>
      <c r="C134" s="225">
        <f>MONTH(Table42[[#This Row],[Ngày gọi]])</f>
        <v>1</v>
      </c>
      <c r="D134" s="225">
        <f>WEEKNUM(Table42[[#This Row],[Ngày gọi]])</f>
        <v>1</v>
      </c>
      <c r="E134" s="225" t="s">
        <v>296</v>
      </c>
      <c r="F134" s="225"/>
      <c r="G134" s="227">
        <v>100027</v>
      </c>
      <c r="H134" s="232" t="s">
        <v>1180</v>
      </c>
      <c r="I134" s="225" t="s">
        <v>293</v>
      </c>
      <c r="J134" s="225" t="s">
        <v>100</v>
      </c>
      <c r="K134" s="225" t="s">
        <v>294</v>
      </c>
      <c r="L134" s="228">
        <v>46024</v>
      </c>
      <c r="M134" s="229" t="s">
        <v>1825</v>
      </c>
      <c r="N134" s="230">
        <f>IF(COUNTIF(H134:H9550,Table42[[#This Row],[Tên NCC]])=1,1,0)</f>
        <v>1</v>
      </c>
      <c r="O134" s="243">
        <f>COUNTIF(Table42[Tên NCC],Table42[[#This Row],[Tên NCC]])</f>
        <v>1</v>
      </c>
      <c r="P134" s="244" t="s">
        <v>124</v>
      </c>
    </row>
    <row r="135" spans="1:16" s="237" customFormat="1" ht="42" x14ac:dyDescent="0.35">
      <c r="A135" s="226">
        <f t="shared" si="2"/>
        <v>132</v>
      </c>
      <c r="B135" s="225">
        <f>YEAR(Table42[[#This Row],[Ngày gọi]])</f>
        <v>2026</v>
      </c>
      <c r="C135" s="225">
        <f>MONTH(Table42[[#This Row],[Ngày gọi]])</f>
        <v>1</v>
      </c>
      <c r="D135" s="225">
        <f>WEEKNUM(Table42[[#This Row],[Ngày gọi]])</f>
        <v>1</v>
      </c>
      <c r="E135" s="225" t="s">
        <v>309</v>
      </c>
      <c r="F135" s="225"/>
      <c r="G135" s="227">
        <v>100030</v>
      </c>
      <c r="H135" s="232" t="s">
        <v>1826</v>
      </c>
      <c r="I135" s="225" t="s">
        <v>293</v>
      </c>
      <c r="J135" s="225" t="s">
        <v>100</v>
      </c>
      <c r="K135" s="225" t="s">
        <v>294</v>
      </c>
      <c r="L135" s="228">
        <v>46024</v>
      </c>
      <c r="M135" s="229" t="s">
        <v>1827</v>
      </c>
      <c r="N135" s="230">
        <f>IF(COUNTIF(H135:H9551,Table42[[#This Row],[Tên NCC]])=1,1,0)</f>
        <v>1</v>
      </c>
      <c r="O135" s="243">
        <f>COUNTIF(Table42[Tên NCC],Table42[[#This Row],[Tên NCC]])</f>
        <v>1</v>
      </c>
      <c r="P135" s="244" t="s">
        <v>124</v>
      </c>
    </row>
    <row r="136" spans="1:16" s="237" customFormat="1" ht="28" x14ac:dyDescent="0.35">
      <c r="A136" s="226">
        <f t="shared" si="2"/>
        <v>133</v>
      </c>
      <c r="B136" s="225">
        <f>YEAR(Table42[[#This Row],[Ngày gọi]])</f>
        <v>2026</v>
      </c>
      <c r="C136" s="225">
        <f>MONTH(Table42[[#This Row],[Ngày gọi]])</f>
        <v>1</v>
      </c>
      <c r="D136" s="225">
        <f>WEEKNUM(Table42[[#This Row],[Ngày gọi]])</f>
        <v>1</v>
      </c>
      <c r="E136" s="225" t="s">
        <v>319</v>
      </c>
      <c r="F136" s="225"/>
      <c r="G136" s="227">
        <v>100066</v>
      </c>
      <c r="H136" s="232" t="s">
        <v>131</v>
      </c>
      <c r="I136" s="225" t="s">
        <v>293</v>
      </c>
      <c r="J136" s="225" t="s">
        <v>100</v>
      </c>
      <c r="K136" s="225" t="s">
        <v>294</v>
      </c>
      <c r="L136" s="228">
        <v>46024</v>
      </c>
      <c r="M136" s="229" t="s">
        <v>1824</v>
      </c>
      <c r="N136" s="230">
        <f>IF(COUNTIF(H136:H9552,Table42[[#This Row],[Tên NCC]])=1,1,0)</f>
        <v>1</v>
      </c>
      <c r="O136" s="243">
        <f>COUNTIF(Table42[Tên NCC],Table42[[#This Row],[Tên NCC]])</f>
        <v>1</v>
      </c>
      <c r="P136" s="244" t="s">
        <v>124</v>
      </c>
    </row>
    <row r="137" spans="1:16" s="237" customFormat="1" ht="42" x14ac:dyDescent="0.35">
      <c r="A137" s="226">
        <f t="shared" si="2"/>
        <v>134</v>
      </c>
      <c r="B137" s="225">
        <f>YEAR(Table42[[#This Row],[Ngày gọi]])</f>
        <v>2026</v>
      </c>
      <c r="C137" s="225">
        <f>MONTH(Table42[[#This Row],[Ngày gọi]])</f>
        <v>1</v>
      </c>
      <c r="D137" s="225">
        <f>WEEKNUM(Table42[[#This Row],[Ngày gọi]])</f>
        <v>1</v>
      </c>
      <c r="E137" s="225" t="s">
        <v>325</v>
      </c>
      <c r="F137" s="225"/>
      <c r="G137" s="227">
        <v>100166</v>
      </c>
      <c r="H137" s="232" t="s">
        <v>164</v>
      </c>
      <c r="I137" s="225" t="s">
        <v>293</v>
      </c>
      <c r="J137" s="225" t="s">
        <v>100</v>
      </c>
      <c r="K137" s="225" t="s">
        <v>294</v>
      </c>
      <c r="L137" s="228">
        <v>46024</v>
      </c>
      <c r="M137" s="229" t="s">
        <v>1828</v>
      </c>
      <c r="N137" s="230">
        <f>IF(COUNTIF(H137:H9553,Table42[[#This Row],[Tên NCC]])=1,1,0)</f>
        <v>1</v>
      </c>
      <c r="O137" s="243">
        <f>COUNTIF(Table42[Tên NCC],Table42[[#This Row],[Tên NCC]])</f>
        <v>1</v>
      </c>
      <c r="P137" s="244" t="s">
        <v>124</v>
      </c>
    </row>
    <row r="138" spans="1:16" s="237" customFormat="1" ht="28" x14ac:dyDescent="0.35">
      <c r="A138" s="226">
        <f t="shared" si="2"/>
        <v>135</v>
      </c>
      <c r="B138" s="225">
        <f>YEAR(Table42[[#This Row],[Ngày gọi]])</f>
        <v>2026</v>
      </c>
      <c r="C138" s="225">
        <f>MONTH(Table42[[#This Row],[Ngày gọi]])</f>
        <v>1</v>
      </c>
      <c r="D138" s="225">
        <f>WEEKNUM(Table42[[#This Row],[Ngày gọi]])</f>
        <v>1</v>
      </c>
      <c r="E138" s="225" t="s">
        <v>352</v>
      </c>
      <c r="F138" s="225"/>
      <c r="G138" s="227">
        <v>100179</v>
      </c>
      <c r="H138" s="232" t="s">
        <v>140</v>
      </c>
      <c r="I138" s="225" t="s">
        <v>293</v>
      </c>
      <c r="J138" s="225" t="s">
        <v>100</v>
      </c>
      <c r="K138" s="225" t="s">
        <v>294</v>
      </c>
      <c r="L138" s="228">
        <v>46024</v>
      </c>
      <c r="M138" s="229" t="s">
        <v>1829</v>
      </c>
      <c r="N138" s="230">
        <f>IF(COUNTIF(H138:H9554,Table42[[#This Row],[Tên NCC]])=1,1,0)</f>
        <v>1</v>
      </c>
      <c r="O138" s="243">
        <f>COUNTIF(Table42[Tên NCC],Table42[[#This Row],[Tên NCC]])</f>
        <v>1</v>
      </c>
      <c r="P138" s="244" t="s">
        <v>124</v>
      </c>
    </row>
    <row r="139" spans="1:16" s="237" customFormat="1" ht="28" x14ac:dyDescent="0.35">
      <c r="A139" s="226">
        <f t="shared" si="2"/>
        <v>136</v>
      </c>
      <c r="B139" s="225">
        <f>YEAR(Table42[[#This Row],[Ngày gọi]])</f>
        <v>2026</v>
      </c>
      <c r="C139" s="225">
        <f>MONTH(Table42[[#This Row],[Ngày gọi]])</f>
        <v>1</v>
      </c>
      <c r="D139" s="225">
        <f>WEEKNUM(Table42[[#This Row],[Ngày gọi]])</f>
        <v>1</v>
      </c>
      <c r="E139" s="225" t="s">
        <v>341</v>
      </c>
      <c r="F139" s="225"/>
      <c r="G139" s="227">
        <v>100181</v>
      </c>
      <c r="H139" s="232" t="s">
        <v>150</v>
      </c>
      <c r="I139" s="225" t="s">
        <v>293</v>
      </c>
      <c r="J139" s="225" t="s">
        <v>100</v>
      </c>
      <c r="K139" s="225" t="s">
        <v>294</v>
      </c>
      <c r="L139" s="228">
        <v>46024</v>
      </c>
      <c r="M139" s="229" t="s">
        <v>1830</v>
      </c>
      <c r="N139" s="230">
        <f>IF(COUNTIF(H139:H9555,Table42[[#This Row],[Tên NCC]])=1,1,0)</f>
        <v>1</v>
      </c>
      <c r="O139" s="243">
        <f>COUNTIF(Table42[Tên NCC],Table42[[#This Row],[Tên NCC]])</f>
        <v>1</v>
      </c>
      <c r="P139" s="244" t="s">
        <v>124</v>
      </c>
    </row>
    <row r="140" spans="1:16" s="237" customFormat="1" ht="28" x14ac:dyDescent="0.35">
      <c r="A140" s="226">
        <f t="shared" si="2"/>
        <v>137</v>
      </c>
      <c r="B140" s="225">
        <f>YEAR(Table42[[#This Row],[Ngày gọi]])</f>
        <v>2026</v>
      </c>
      <c r="C140" s="225">
        <f>MONTH(Table42[[#This Row],[Ngày gọi]])</f>
        <v>1</v>
      </c>
      <c r="D140" s="225">
        <f>WEEKNUM(Table42[[#This Row],[Ngày gọi]])</f>
        <v>1</v>
      </c>
      <c r="E140" s="225" t="s">
        <v>323</v>
      </c>
      <c r="F140" s="225"/>
      <c r="G140" s="227">
        <v>100186</v>
      </c>
      <c r="H140" s="232" t="s">
        <v>139</v>
      </c>
      <c r="I140" s="225" t="s">
        <v>293</v>
      </c>
      <c r="J140" s="225" t="s">
        <v>100</v>
      </c>
      <c r="K140" s="225" t="s">
        <v>294</v>
      </c>
      <c r="L140" s="228">
        <v>46025</v>
      </c>
      <c r="M140" s="229" t="s">
        <v>1824</v>
      </c>
      <c r="N140" s="230">
        <f>IF(COUNTIF(H140:H9556,Table42[[#This Row],[Tên NCC]])=1,1,0)</f>
        <v>1</v>
      </c>
      <c r="O140" s="243">
        <f>COUNTIF(Table42[Tên NCC],Table42[[#This Row],[Tên NCC]])</f>
        <v>1</v>
      </c>
      <c r="P140" s="244" t="s">
        <v>124</v>
      </c>
    </row>
    <row r="141" spans="1:16" s="237" customFormat="1" ht="42" x14ac:dyDescent="0.35">
      <c r="A141" s="226">
        <f t="shared" si="2"/>
        <v>138</v>
      </c>
      <c r="B141" s="225">
        <f>YEAR(Table42[[#This Row],[Ngày gọi]])</f>
        <v>2026</v>
      </c>
      <c r="C141" s="225">
        <f>MONTH(Table42[[#This Row],[Ngày gọi]])</f>
        <v>1</v>
      </c>
      <c r="D141" s="225">
        <f>WEEKNUM(Table42[[#This Row],[Ngày gọi]])</f>
        <v>1</v>
      </c>
      <c r="E141" s="225" t="s">
        <v>331</v>
      </c>
      <c r="F141" s="225"/>
      <c r="G141" s="227">
        <v>100189</v>
      </c>
      <c r="H141" s="232" t="s">
        <v>137</v>
      </c>
      <c r="I141" s="225" t="s">
        <v>293</v>
      </c>
      <c r="J141" s="225" t="s">
        <v>100</v>
      </c>
      <c r="K141" s="225" t="s">
        <v>294</v>
      </c>
      <c r="L141" s="228">
        <v>46025</v>
      </c>
      <c r="M141" s="229" t="s">
        <v>1831</v>
      </c>
      <c r="N141" s="230">
        <f>IF(COUNTIF(H141:H9557,Table42[[#This Row],[Tên NCC]])=1,1,0)</f>
        <v>1</v>
      </c>
      <c r="O141" s="243">
        <f>COUNTIF(Table42[Tên NCC],Table42[[#This Row],[Tên NCC]])</f>
        <v>1</v>
      </c>
      <c r="P141" s="244" t="s">
        <v>124</v>
      </c>
    </row>
    <row r="142" spans="1:16" s="237" customFormat="1" ht="28" x14ac:dyDescent="0.35">
      <c r="A142" s="226">
        <f t="shared" si="2"/>
        <v>139</v>
      </c>
      <c r="B142" s="225">
        <f>YEAR(Table42[[#This Row],[Ngày gọi]])</f>
        <v>2026</v>
      </c>
      <c r="C142" s="225">
        <f>MONTH(Table42[[#This Row],[Ngày gọi]])</f>
        <v>1</v>
      </c>
      <c r="D142" s="225">
        <f>WEEKNUM(Table42[[#This Row],[Ngày gọi]])</f>
        <v>1</v>
      </c>
      <c r="E142" s="225" t="s">
        <v>354</v>
      </c>
      <c r="F142" s="225"/>
      <c r="G142" s="227">
        <v>100191</v>
      </c>
      <c r="H142" s="232" t="s">
        <v>1832</v>
      </c>
      <c r="I142" s="225" t="s">
        <v>302</v>
      </c>
      <c r="J142" s="225" t="s">
        <v>100</v>
      </c>
      <c r="K142" s="225" t="s">
        <v>294</v>
      </c>
      <c r="L142" s="228">
        <v>46025</v>
      </c>
      <c r="M142" s="229" t="s">
        <v>1833</v>
      </c>
      <c r="N142" s="230">
        <f>IF(COUNTIF(H142:H9558,Table42[[#This Row],[Tên NCC]])=1,1,0)</f>
        <v>1</v>
      </c>
      <c r="O142" s="243">
        <f>COUNTIF(Table42[Tên NCC],Table42[[#This Row],[Tên NCC]])</f>
        <v>1</v>
      </c>
      <c r="P142" s="244" t="s">
        <v>124</v>
      </c>
    </row>
    <row r="143" spans="1:16" s="237" customFormat="1" ht="28" x14ac:dyDescent="0.35">
      <c r="A143" s="226">
        <f t="shared" si="2"/>
        <v>140</v>
      </c>
      <c r="B143" s="225">
        <f>YEAR(Table42[[#This Row],[Ngày gọi]])</f>
        <v>2026</v>
      </c>
      <c r="C143" s="225">
        <f>MONTH(Table42[[#This Row],[Ngày gọi]])</f>
        <v>1</v>
      </c>
      <c r="D143" s="225">
        <f>WEEKNUM(Table42[[#This Row],[Ngày gọi]])</f>
        <v>1</v>
      </c>
      <c r="E143" s="225" t="s">
        <v>310</v>
      </c>
      <c r="F143" s="225"/>
      <c r="G143" s="227">
        <v>100233</v>
      </c>
      <c r="H143" s="232" t="s">
        <v>1834</v>
      </c>
      <c r="I143" s="225" t="s">
        <v>293</v>
      </c>
      <c r="J143" s="225" t="s">
        <v>100</v>
      </c>
      <c r="K143" s="225" t="s">
        <v>294</v>
      </c>
      <c r="L143" s="228">
        <v>46025</v>
      </c>
      <c r="M143" s="224" t="s">
        <v>1835</v>
      </c>
      <c r="N143" s="230">
        <f>IF(COUNTIF(H143:H9559,Table42[[#This Row],[Tên NCC]])=1,1,0)</f>
        <v>1</v>
      </c>
      <c r="O143" s="243">
        <f>COUNTIF(Table42[Tên NCC],Table42[[#This Row],[Tên NCC]])</f>
        <v>1</v>
      </c>
      <c r="P143" s="244" t="s">
        <v>124</v>
      </c>
    </row>
    <row r="144" spans="1:16" s="237" customFormat="1" ht="42" x14ac:dyDescent="0.35">
      <c r="A144" s="226">
        <f t="shared" si="2"/>
        <v>141</v>
      </c>
      <c r="B144" s="225">
        <f>YEAR(Table42[[#This Row],[Ngày gọi]])</f>
        <v>2026</v>
      </c>
      <c r="C144" s="225">
        <f>MONTH(Table42[[#This Row],[Ngày gọi]])</f>
        <v>1</v>
      </c>
      <c r="D144" s="225">
        <f>WEEKNUM(Table42[[#This Row],[Ngày gọi]])</f>
        <v>1</v>
      </c>
      <c r="E144" s="225" t="s">
        <v>313</v>
      </c>
      <c r="F144" s="225"/>
      <c r="G144" s="227">
        <v>100243</v>
      </c>
      <c r="H144" s="232" t="s">
        <v>128</v>
      </c>
      <c r="I144" s="225" t="s">
        <v>293</v>
      </c>
      <c r="J144" s="225" t="s">
        <v>100</v>
      </c>
      <c r="K144" s="225" t="s">
        <v>294</v>
      </c>
      <c r="L144" s="228">
        <v>46025</v>
      </c>
      <c r="M144" s="224" t="s">
        <v>1836</v>
      </c>
      <c r="N144" s="230">
        <f>IF(COUNTIF(H144:H9560,Table42[[#This Row],[Tên NCC]])=1,1,0)</f>
        <v>1</v>
      </c>
      <c r="O144" s="243">
        <f>COUNTIF(Table42[Tên NCC],Table42[[#This Row],[Tên NCC]])</f>
        <v>1</v>
      </c>
      <c r="P144" s="244" t="s">
        <v>124</v>
      </c>
    </row>
    <row r="145" spans="1:16" s="237" customFormat="1" ht="28" x14ac:dyDescent="0.35">
      <c r="A145" s="226">
        <f t="shared" si="2"/>
        <v>142</v>
      </c>
      <c r="B145" s="225">
        <f>YEAR(Table42[[#This Row],[Ngày gọi]])</f>
        <v>2026</v>
      </c>
      <c r="C145" s="225">
        <f>MONTH(Table42[[#This Row],[Ngày gọi]])</f>
        <v>1</v>
      </c>
      <c r="D145" s="225">
        <f>WEEKNUM(Table42[[#This Row],[Ngày gọi]])</f>
        <v>2</v>
      </c>
      <c r="E145" s="225" t="s">
        <v>342</v>
      </c>
      <c r="F145" s="225"/>
      <c r="G145" s="227">
        <v>100244</v>
      </c>
      <c r="H145" s="232" t="s">
        <v>148</v>
      </c>
      <c r="I145" s="225" t="s">
        <v>293</v>
      </c>
      <c r="J145" s="225" t="s">
        <v>100</v>
      </c>
      <c r="K145" s="225" t="s">
        <v>294</v>
      </c>
      <c r="L145" s="228">
        <v>46027</v>
      </c>
      <c r="M145" s="224" t="s">
        <v>1837</v>
      </c>
      <c r="N145" s="230">
        <f>IF(COUNTIF(H145:H9561,Table42[[#This Row],[Tên NCC]])=1,1,0)</f>
        <v>1</v>
      </c>
      <c r="O145" s="243">
        <f>COUNTIF(Table42[Tên NCC],Table42[[#This Row],[Tên NCC]])</f>
        <v>1</v>
      </c>
      <c r="P145" s="244" t="s">
        <v>124</v>
      </c>
    </row>
    <row r="146" spans="1:16" s="237" customFormat="1" ht="42" x14ac:dyDescent="0.35">
      <c r="A146" s="226">
        <f t="shared" si="2"/>
        <v>143</v>
      </c>
      <c r="B146" s="225">
        <f>YEAR(Table42[[#This Row],[Ngày gọi]])</f>
        <v>2026</v>
      </c>
      <c r="C146" s="225">
        <f>MONTH(Table42[[#This Row],[Ngày gọi]])</f>
        <v>1</v>
      </c>
      <c r="D146" s="225">
        <f>WEEKNUM(Table42[[#This Row],[Ngày gọi]])</f>
        <v>2</v>
      </c>
      <c r="E146" s="225" t="s">
        <v>301</v>
      </c>
      <c r="F146" s="225"/>
      <c r="G146" s="227">
        <v>100286</v>
      </c>
      <c r="H146" s="232" t="s">
        <v>1838</v>
      </c>
      <c r="I146" s="225" t="s">
        <v>302</v>
      </c>
      <c r="J146" s="225" t="s">
        <v>100</v>
      </c>
      <c r="K146" s="225" t="s">
        <v>294</v>
      </c>
      <c r="L146" s="228">
        <v>46027</v>
      </c>
      <c r="M146" s="224" t="s">
        <v>1839</v>
      </c>
      <c r="N146" s="230">
        <f>IF(COUNTIF(H146:H9562,Table42[[#This Row],[Tên NCC]])=1,1,0)</f>
        <v>1</v>
      </c>
      <c r="O146" s="243">
        <f>COUNTIF(Table42[Tên NCC],Table42[[#This Row],[Tên NCC]])</f>
        <v>1</v>
      </c>
      <c r="P146" s="244" t="s">
        <v>124</v>
      </c>
    </row>
    <row r="147" spans="1:16" s="237" customFormat="1" ht="42" x14ac:dyDescent="0.35">
      <c r="A147" s="226">
        <f t="shared" si="2"/>
        <v>144</v>
      </c>
      <c r="B147" s="225">
        <f>YEAR(Table42[[#This Row],[Ngày gọi]])</f>
        <v>2026</v>
      </c>
      <c r="C147" s="225">
        <f>MONTH(Table42[[#This Row],[Ngày gọi]])</f>
        <v>1</v>
      </c>
      <c r="D147" s="225">
        <f>WEEKNUM(Table42[[#This Row],[Ngày gọi]])</f>
        <v>2</v>
      </c>
      <c r="E147" s="225" t="s">
        <v>344</v>
      </c>
      <c r="F147" s="225"/>
      <c r="G147" s="223">
        <v>100288</v>
      </c>
      <c r="H147" s="232" t="s">
        <v>130</v>
      </c>
      <c r="I147" s="225" t="s">
        <v>293</v>
      </c>
      <c r="J147" s="225" t="s">
        <v>100</v>
      </c>
      <c r="K147" s="225" t="s">
        <v>294</v>
      </c>
      <c r="L147" s="228">
        <v>46027</v>
      </c>
      <c r="M147" s="224" t="s">
        <v>1840</v>
      </c>
      <c r="N147" s="230">
        <f>IF(COUNTIF(H147:H9563,Table42[[#This Row],[Tên NCC]])=1,1,0)</f>
        <v>1</v>
      </c>
      <c r="O147" s="243">
        <f>COUNTIF(Table42[Tên NCC],Table42[[#This Row],[Tên NCC]])</f>
        <v>1</v>
      </c>
      <c r="P147" s="244" t="s">
        <v>124</v>
      </c>
    </row>
    <row r="148" spans="1:16" s="237" customFormat="1" ht="42" x14ac:dyDescent="0.35">
      <c r="A148" s="226">
        <f t="shared" si="2"/>
        <v>145</v>
      </c>
      <c r="B148" s="225">
        <f>YEAR(Table42[[#This Row],[Ngày gọi]])</f>
        <v>2026</v>
      </c>
      <c r="C148" s="225">
        <f>MONTH(Table42[[#This Row],[Ngày gọi]])</f>
        <v>1</v>
      </c>
      <c r="D148" s="225">
        <f>WEEKNUM(Table42[[#This Row],[Ngày gọi]])</f>
        <v>2</v>
      </c>
      <c r="E148" s="225" t="s">
        <v>335</v>
      </c>
      <c r="F148" s="225"/>
      <c r="G148" s="227">
        <v>100289</v>
      </c>
      <c r="H148" s="232" t="s">
        <v>1841</v>
      </c>
      <c r="I148" s="225" t="s">
        <v>302</v>
      </c>
      <c r="J148" s="225" t="s">
        <v>100</v>
      </c>
      <c r="K148" s="225" t="s">
        <v>294</v>
      </c>
      <c r="L148" s="228">
        <v>46027</v>
      </c>
      <c r="M148" s="224" t="s">
        <v>1842</v>
      </c>
      <c r="N148" s="230">
        <f>IF(COUNTIF(H148:H9564,Table42[[#This Row],[Tên NCC]])=1,1,0)</f>
        <v>1</v>
      </c>
      <c r="O148" s="243">
        <f>COUNTIF(Table42[Tên NCC],Table42[[#This Row],[Tên NCC]])</f>
        <v>1</v>
      </c>
      <c r="P148" s="244" t="s">
        <v>124</v>
      </c>
    </row>
    <row r="149" spans="1:16" s="237" customFormat="1" ht="42" x14ac:dyDescent="0.35">
      <c r="A149" s="226">
        <f t="shared" si="2"/>
        <v>146</v>
      </c>
      <c r="B149" s="225">
        <f>YEAR(Table42[[#This Row],[Ngày gọi]])</f>
        <v>2026</v>
      </c>
      <c r="C149" s="225">
        <f>MONTH(Table42[[#This Row],[Ngày gọi]])</f>
        <v>1</v>
      </c>
      <c r="D149" s="225">
        <f>WEEKNUM(Table42[[#This Row],[Ngày gọi]])</f>
        <v>2</v>
      </c>
      <c r="E149" s="225" t="s">
        <v>355</v>
      </c>
      <c r="F149" s="225"/>
      <c r="G149" s="227">
        <v>100299</v>
      </c>
      <c r="H149" s="232" t="s">
        <v>1843</v>
      </c>
      <c r="I149" s="225" t="s">
        <v>293</v>
      </c>
      <c r="J149" s="225" t="s">
        <v>100</v>
      </c>
      <c r="K149" s="225" t="s">
        <v>294</v>
      </c>
      <c r="L149" s="228">
        <v>46027</v>
      </c>
      <c r="M149" s="224" t="s">
        <v>1844</v>
      </c>
      <c r="N149" s="230">
        <f>IF(COUNTIF(H149:H9565,Table42[[#This Row],[Tên NCC]])=1,1,0)</f>
        <v>1</v>
      </c>
      <c r="O149" s="243">
        <f>COUNTIF(Table42[Tên NCC],Table42[[#This Row],[Tên NCC]])</f>
        <v>1</v>
      </c>
      <c r="P149" s="244" t="s">
        <v>124</v>
      </c>
    </row>
    <row r="150" spans="1:16" s="237" customFormat="1" ht="42" x14ac:dyDescent="0.35">
      <c r="A150" s="226">
        <f t="shared" si="2"/>
        <v>147</v>
      </c>
      <c r="B150" s="225">
        <f>YEAR(Table42[[#This Row],[Ngày gọi]])</f>
        <v>2026</v>
      </c>
      <c r="C150" s="225">
        <f>MONTH(Table42[[#This Row],[Ngày gọi]])</f>
        <v>1</v>
      </c>
      <c r="D150" s="225">
        <f>WEEKNUM(Table42[[#This Row],[Ngày gọi]])</f>
        <v>2</v>
      </c>
      <c r="E150" s="225" t="s">
        <v>328</v>
      </c>
      <c r="F150" s="225"/>
      <c r="G150" s="227">
        <v>100301</v>
      </c>
      <c r="H150" s="232" t="s">
        <v>1845</v>
      </c>
      <c r="I150" s="225" t="s">
        <v>293</v>
      </c>
      <c r="J150" s="225" t="s">
        <v>100</v>
      </c>
      <c r="K150" s="225" t="s">
        <v>294</v>
      </c>
      <c r="L150" s="228">
        <v>46027</v>
      </c>
      <c r="M150" s="224" t="s">
        <v>1846</v>
      </c>
      <c r="N150" s="230">
        <f>IF(COUNTIF(H150:H9566,Table42[[#This Row],[Tên NCC]])=1,1,0)</f>
        <v>1</v>
      </c>
      <c r="O150" s="243">
        <f>COUNTIF(Table42[Tên NCC],Table42[[#This Row],[Tên NCC]])</f>
        <v>1</v>
      </c>
      <c r="P150" s="244" t="s">
        <v>124</v>
      </c>
    </row>
    <row r="151" spans="1:16" s="237" customFormat="1" ht="42" x14ac:dyDescent="0.35">
      <c r="A151" s="226">
        <f t="shared" si="2"/>
        <v>148</v>
      </c>
      <c r="B151" s="225">
        <f>YEAR(Table42[[#This Row],[Ngày gọi]])</f>
        <v>2026</v>
      </c>
      <c r="C151" s="225">
        <f>MONTH(Table42[[#This Row],[Ngày gọi]])</f>
        <v>1</v>
      </c>
      <c r="D151" s="225">
        <f>WEEKNUM(Table42[[#This Row],[Ngày gọi]])</f>
        <v>2</v>
      </c>
      <c r="E151" s="225" t="s">
        <v>292</v>
      </c>
      <c r="F151" s="225"/>
      <c r="G151" s="227">
        <v>100302</v>
      </c>
      <c r="H151" s="232" t="s">
        <v>1847</v>
      </c>
      <c r="I151" s="225" t="s">
        <v>293</v>
      </c>
      <c r="J151" s="225" t="s">
        <v>100</v>
      </c>
      <c r="K151" s="225" t="s">
        <v>294</v>
      </c>
      <c r="L151" s="228">
        <v>46028</v>
      </c>
      <c r="M151" s="224" t="s">
        <v>1848</v>
      </c>
      <c r="N151" s="230">
        <f>IF(COUNTIF(H151:H9567,Table42[[#This Row],[Tên NCC]])=1,1,0)</f>
        <v>1</v>
      </c>
      <c r="O151" s="243">
        <f>COUNTIF(Table42[Tên NCC],Table42[[#This Row],[Tên NCC]])</f>
        <v>1</v>
      </c>
      <c r="P151" s="244" t="s">
        <v>124</v>
      </c>
    </row>
    <row r="152" spans="1:16" s="237" customFormat="1" ht="28" x14ac:dyDescent="0.35">
      <c r="A152" s="226">
        <f t="shared" si="2"/>
        <v>149</v>
      </c>
      <c r="B152" s="225">
        <f>YEAR(Table42[[#This Row],[Ngày gọi]])</f>
        <v>2026</v>
      </c>
      <c r="C152" s="225">
        <f>MONTH(Table42[[#This Row],[Ngày gọi]])</f>
        <v>1</v>
      </c>
      <c r="D152" s="225">
        <f>WEEKNUM(Table42[[#This Row],[Ngày gọi]])</f>
        <v>2</v>
      </c>
      <c r="E152" s="225" t="s">
        <v>333</v>
      </c>
      <c r="F152" s="225"/>
      <c r="G152" s="227">
        <v>100303</v>
      </c>
      <c r="H152" s="232" t="s">
        <v>141</v>
      </c>
      <c r="I152" s="225" t="s">
        <v>293</v>
      </c>
      <c r="J152" s="225" t="s">
        <v>100</v>
      </c>
      <c r="K152" s="225" t="s">
        <v>294</v>
      </c>
      <c r="L152" s="228">
        <v>46028</v>
      </c>
      <c r="M152" s="224" t="s">
        <v>1849</v>
      </c>
      <c r="N152" s="230">
        <f>IF(COUNTIF(H152:H9568,Table42[[#This Row],[Tên NCC]])=1,1,0)</f>
        <v>1</v>
      </c>
      <c r="O152" s="243">
        <f>COUNTIF(Table42[Tên NCC],Table42[[#This Row],[Tên NCC]])</f>
        <v>1</v>
      </c>
      <c r="P152" s="244" t="s">
        <v>124</v>
      </c>
    </row>
    <row r="153" spans="1:16" s="237" customFormat="1" ht="28" x14ac:dyDescent="0.35">
      <c r="A153" s="226">
        <f t="shared" si="2"/>
        <v>150</v>
      </c>
      <c r="B153" s="225">
        <f>YEAR(Table42[[#This Row],[Ngày gọi]])</f>
        <v>2026</v>
      </c>
      <c r="C153" s="225">
        <f>MONTH(Table42[[#This Row],[Ngày gọi]])</f>
        <v>1</v>
      </c>
      <c r="D153" s="225">
        <f>WEEKNUM(Table42[[#This Row],[Ngày gọi]])</f>
        <v>2</v>
      </c>
      <c r="E153" s="225" t="s">
        <v>356</v>
      </c>
      <c r="F153" s="225"/>
      <c r="G153" s="227">
        <v>100312</v>
      </c>
      <c r="H153" s="232" t="s">
        <v>1850</v>
      </c>
      <c r="I153" s="225" t="s">
        <v>293</v>
      </c>
      <c r="J153" s="225" t="s">
        <v>100</v>
      </c>
      <c r="K153" s="225" t="s">
        <v>294</v>
      </c>
      <c r="L153" s="228">
        <v>46028</v>
      </c>
      <c r="M153" s="224" t="s">
        <v>1849</v>
      </c>
      <c r="N153" s="230">
        <f>IF(COUNTIF(H153:H9569,Table42[[#This Row],[Tên NCC]])=1,1,0)</f>
        <v>1</v>
      </c>
      <c r="O153" s="243">
        <f>COUNTIF(Table42[Tên NCC],Table42[[#This Row],[Tên NCC]])</f>
        <v>1</v>
      </c>
      <c r="P153" s="244" t="s">
        <v>124</v>
      </c>
    </row>
    <row r="154" spans="1:16" s="237" customFormat="1" ht="28" x14ac:dyDescent="0.35">
      <c r="A154" s="226">
        <f t="shared" si="2"/>
        <v>151</v>
      </c>
      <c r="B154" s="225">
        <f>YEAR(Table42[[#This Row],[Ngày gọi]])</f>
        <v>2026</v>
      </c>
      <c r="C154" s="225">
        <f>MONTH(Table42[[#This Row],[Ngày gọi]])</f>
        <v>1</v>
      </c>
      <c r="D154" s="225">
        <f>WEEKNUM(Table42[[#This Row],[Ngày gọi]])</f>
        <v>2</v>
      </c>
      <c r="E154" s="225" t="s">
        <v>320</v>
      </c>
      <c r="F154" s="225"/>
      <c r="G154" s="227">
        <v>100316</v>
      </c>
      <c r="H154" s="232" t="s">
        <v>1851</v>
      </c>
      <c r="I154" s="225" t="s">
        <v>293</v>
      </c>
      <c r="J154" s="225" t="s">
        <v>100</v>
      </c>
      <c r="K154" s="225" t="s">
        <v>294</v>
      </c>
      <c r="L154" s="228">
        <v>46028</v>
      </c>
      <c r="M154" s="224" t="s">
        <v>1849</v>
      </c>
      <c r="N154" s="230">
        <f>IF(COUNTIF(H154:H9570,Table42[[#This Row],[Tên NCC]])=1,1,0)</f>
        <v>1</v>
      </c>
      <c r="O154" s="243">
        <f>COUNTIF(Table42[Tên NCC],Table42[[#This Row],[Tên NCC]])</f>
        <v>1</v>
      </c>
      <c r="P154" s="244" t="s">
        <v>124</v>
      </c>
    </row>
    <row r="155" spans="1:16" s="237" customFormat="1" ht="42" x14ac:dyDescent="0.35">
      <c r="A155" s="226">
        <f t="shared" si="2"/>
        <v>152</v>
      </c>
      <c r="B155" s="225">
        <f>YEAR(Table42[[#This Row],[Ngày gọi]])</f>
        <v>2026</v>
      </c>
      <c r="C155" s="225">
        <f>MONTH(Table42[[#This Row],[Ngày gọi]])</f>
        <v>1</v>
      </c>
      <c r="D155" s="225">
        <f>WEEKNUM(Table42[[#This Row],[Ngày gọi]])</f>
        <v>2</v>
      </c>
      <c r="E155" s="225" t="s">
        <v>338</v>
      </c>
      <c r="F155" s="225"/>
      <c r="G155" s="227">
        <v>100318</v>
      </c>
      <c r="H155" s="232" t="s">
        <v>162</v>
      </c>
      <c r="I155" s="225" t="s">
        <v>293</v>
      </c>
      <c r="J155" s="225" t="s">
        <v>100</v>
      </c>
      <c r="K155" s="225" t="s">
        <v>294</v>
      </c>
      <c r="L155" s="228">
        <v>46028</v>
      </c>
      <c r="M155" s="224" t="s">
        <v>1852</v>
      </c>
      <c r="N155" s="230">
        <f>IF(COUNTIF(H155:H9571,Table42[[#This Row],[Tên NCC]])=1,1,0)</f>
        <v>1</v>
      </c>
      <c r="O155" s="243">
        <f>COUNTIF(Table42[Tên NCC],Table42[[#This Row],[Tên NCC]])</f>
        <v>1</v>
      </c>
      <c r="P155" s="244" t="s">
        <v>124</v>
      </c>
    </row>
    <row r="156" spans="1:16" s="237" customFormat="1" ht="28" x14ac:dyDescent="0.35">
      <c r="A156" s="226">
        <f t="shared" si="2"/>
        <v>153</v>
      </c>
      <c r="B156" s="225">
        <f>YEAR(Table42[[#This Row],[Ngày gọi]])</f>
        <v>2026</v>
      </c>
      <c r="C156" s="225">
        <f>MONTH(Table42[[#This Row],[Ngày gọi]])</f>
        <v>1</v>
      </c>
      <c r="D156" s="225">
        <f>WEEKNUM(Table42[[#This Row],[Ngày gọi]])</f>
        <v>2</v>
      </c>
      <c r="E156" s="225" t="s">
        <v>299</v>
      </c>
      <c r="F156" s="225"/>
      <c r="G156" s="227">
        <v>100326</v>
      </c>
      <c r="H156" s="232" t="s">
        <v>1853</v>
      </c>
      <c r="I156" s="225" t="s">
        <v>293</v>
      </c>
      <c r="J156" s="225" t="s">
        <v>100</v>
      </c>
      <c r="K156" s="225" t="s">
        <v>294</v>
      </c>
      <c r="L156" s="228">
        <v>46028</v>
      </c>
      <c r="M156" s="224" t="s">
        <v>1854</v>
      </c>
      <c r="N156" s="230">
        <f>IF(COUNTIF(H156:H9572,Table42[[#This Row],[Tên NCC]])=1,1,0)</f>
        <v>1</v>
      </c>
      <c r="O156" s="243">
        <f>COUNTIF(Table42[Tên NCC],Table42[[#This Row],[Tên NCC]])</f>
        <v>1</v>
      </c>
      <c r="P156" s="244" t="s">
        <v>124</v>
      </c>
    </row>
    <row r="157" spans="1:16" s="237" customFormat="1" ht="28" x14ac:dyDescent="0.35">
      <c r="A157" s="226">
        <f t="shared" si="2"/>
        <v>154</v>
      </c>
      <c r="B157" s="225">
        <f>YEAR(Table42[[#This Row],[Ngày gọi]])</f>
        <v>2026</v>
      </c>
      <c r="C157" s="225">
        <f>MONTH(Table42[[#This Row],[Ngày gọi]])</f>
        <v>1</v>
      </c>
      <c r="D157" s="225">
        <f>WEEKNUM(Table42[[#This Row],[Ngày gọi]])</f>
        <v>2</v>
      </c>
      <c r="E157" s="225" t="s">
        <v>340</v>
      </c>
      <c r="F157" s="225"/>
      <c r="G157" s="227">
        <v>100330</v>
      </c>
      <c r="H157" s="232" t="s">
        <v>156</v>
      </c>
      <c r="I157" s="225" t="s">
        <v>293</v>
      </c>
      <c r="J157" s="225" t="s">
        <v>100</v>
      </c>
      <c r="K157" s="225" t="s">
        <v>294</v>
      </c>
      <c r="L157" s="228">
        <v>46029</v>
      </c>
      <c r="M157" s="224" t="s">
        <v>1855</v>
      </c>
      <c r="N157" s="230">
        <f>IF(COUNTIF(H157:H9573,Table42[[#This Row],[Tên NCC]])=1,1,0)</f>
        <v>1</v>
      </c>
      <c r="O157" s="243">
        <f>COUNTIF(Table42[Tên NCC],Table42[[#This Row],[Tên NCC]])</f>
        <v>1</v>
      </c>
      <c r="P157" s="244" t="s">
        <v>124</v>
      </c>
    </row>
    <row r="158" spans="1:16" s="237" customFormat="1" ht="42" x14ac:dyDescent="0.35">
      <c r="A158" s="226">
        <f t="shared" si="2"/>
        <v>155</v>
      </c>
      <c r="B158" s="225">
        <f>YEAR(Table42[[#This Row],[Ngày gọi]])</f>
        <v>2026</v>
      </c>
      <c r="C158" s="225">
        <f>MONTH(Table42[[#This Row],[Ngày gọi]])</f>
        <v>1</v>
      </c>
      <c r="D158" s="225">
        <f>WEEKNUM(Table42[[#This Row],[Ngày gọi]])</f>
        <v>2</v>
      </c>
      <c r="E158" s="225" t="s">
        <v>312</v>
      </c>
      <c r="F158" s="225"/>
      <c r="G158" s="227">
        <v>100332</v>
      </c>
      <c r="H158" s="232" t="s">
        <v>160</v>
      </c>
      <c r="I158" s="225" t="s">
        <v>293</v>
      </c>
      <c r="J158" s="225" t="s">
        <v>100</v>
      </c>
      <c r="K158" s="225" t="s">
        <v>294</v>
      </c>
      <c r="L158" s="228">
        <v>46029</v>
      </c>
      <c r="M158" s="224" t="s">
        <v>1856</v>
      </c>
      <c r="N158" s="230">
        <f>IF(COUNTIF(H158:H9574,Table42[[#This Row],[Tên NCC]])=1,1,0)</f>
        <v>1</v>
      </c>
      <c r="O158" s="243">
        <f>COUNTIF(Table42[Tên NCC],Table42[[#This Row],[Tên NCC]])</f>
        <v>1</v>
      </c>
      <c r="P158" s="244" t="s">
        <v>124</v>
      </c>
    </row>
    <row r="159" spans="1:16" s="237" customFormat="1" ht="28" x14ac:dyDescent="0.35">
      <c r="A159" s="226">
        <f t="shared" si="2"/>
        <v>156</v>
      </c>
      <c r="B159" s="225">
        <f>YEAR(Table42[[#This Row],[Ngày gọi]])</f>
        <v>2026</v>
      </c>
      <c r="C159" s="225">
        <f>MONTH(Table42[[#This Row],[Ngày gọi]])</f>
        <v>1</v>
      </c>
      <c r="D159" s="225">
        <f>WEEKNUM(Table42[[#This Row],[Ngày gọi]])</f>
        <v>2</v>
      </c>
      <c r="E159" s="225" t="s">
        <v>321</v>
      </c>
      <c r="F159" s="225"/>
      <c r="G159" s="227">
        <v>100336</v>
      </c>
      <c r="H159" s="232" t="s">
        <v>322</v>
      </c>
      <c r="I159" s="225" t="s">
        <v>293</v>
      </c>
      <c r="J159" s="225" t="s">
        <v>100</v>
      </c>
      <c r="K159" s="225" t="s">
        <v>294</v>
      </c>
      <c r="L159" s="228">
        <v>46029</v>
      </c>
      <c r="M159" s="224" t="s">
        <v>1849</v>
      </c>
      <c r="N159" s="230">
        <f>IF(COUNTIF(H159:H9575,Table42[[#This Row],[Tên NCC]])=1,1,0)</f>
        <v>1</v>
      </c>
      <c r="O159" s="243">
        <f>COUNTIF(Table42[Tên NCC],Table42[[#This Row],[Tên NCC]])</f>
        <v>1</v>
      </c>
      <c r="P159" s="244" t="s">
        <v>124</v>
      </c>
    </row>
    <row r="160" spans="1:16" s="237" customFormat="1" ht="28" x14ac:dyDescent="0.35">
      <c r="A160" s="226">
        <f t="shared" si="2"/>
        <v>157</v>
      </c>
      <c r="B160" s="225">
        <f>YEAR(Table42[[#This Row],[Ngày gọi]])</f>
        <v>2026</v>
      </c>
      <c r="C160" s="225">
        <f>MONTH(Table42[[#This Row],[Ngày gọi]])</f>
        <v>1</v>
      </c>
      <c r="D160" s="225">
        <f>WEEKNUM(Table42[[#This Row],[Ngày gọi]])</f>
        <v>2</v>
      </c>
      <c r="E160" s="225" t="s">
        <v>337</v>
      </c>
      <c r="F160" s="225"/>
      <c r="G160" s="227">
        <v>100339</v>
      </c>
      <c r="H160" s="232" t="s">
        <v>132</v>
      </c>
      <c r="I160" s="225" t="s">
        <v>293</v>
      </c>
      <c r="J160" s="225" t="s">
        <v>100</v>
      </c>
      <c r="K160" s="225" t="s">
        <v>294</v>
      </c>
      <c r="L160" s="228">
        <v>46029</v>
      </c>
      <c r="M160" s="224" t="s">
        <v>1857</v>
      </c>
      <c r="N160" s="230">
        <f>IF(COUNTIF(H160:H9576,Table42[[#This Row],[Tên NCC]])=1,1,0)</f>
        <v>1</v>
      </c>
      <c r="O160" s="243">
        <f>COUNTIF(Table42[Tên NCC],Table42[[#This Row],[Tên NCC]])</f>
        <v>1</v>
      </c>
      <c r="P160" s="244" t="s">
        <v>124</v>
      </c>
    </row>
    <row r="161" spans="1:16377" s="237" customFormat="1" ht="28" x14ac:dyDescent="0.35">
      <c r="A161" s="226">
        <f t="shared" si="2"/>
        <v>158</v>
      </c>
      <c r="B161" s="225">
        <f>YEAR(Table42[[#This Row],[Ngày gọi]])</f>
        <v>2026</v>
      </c>
      <c r="C161" s="225">
        <f>MONTH(Table42[[#This Row],[Ngày gọi]])</f>
        <v>1</v>
      </c>
      <c r="D161" s="225">
        <f>WEEKNUM(Table42[[#This Row],[Ngày gọi]])</f>
        <v>2</v>
      </c>
      <c r="E161" s="225" t="s">
        <v>357</v>
      </c>
      <c r="F161" s="225"/>
      <c r="G161" s="227">
        <v>100360</v>
      </c>
      <c r="H161" s="232" t="s">
        <v>358</v>
      </c>
      <c r="I161" s="225" t="s">
        <v>293</v>
      </c>
      <c r="J161" s="225" t="s">
        <v>100</v>
      </c>
      <c r="K161" s="225" t="s">
        <v>294</v>
      </c>
      <c r="L161" s="228">
        <v>46029</v>
      </c>
      <c r="M161" s="224" t="s">
        <v>1824</v>
      </c>
      <c r="N161" s="230">
        <f>IF(COUNTIF(H161:H9577,Table42[[#This Row],[Tên NCC]])=1,1,0)</f>
        <v>1</v>
      </c>
      <c r="O161" s="243">
        <f>COUNTIF(Table42[Tên NCC],Table42[[#This Row],[Tên NCC]])</f>
        <v>1</v>
      </c>
      <c r="P161" s="244" t="s">
        <v>124</v>
      </c>
    </row>
    <row r="162" spans="1:16377" s="237" customFormat="1" ht="28" x14ac:dyDescent="0.35">
      <c r="A162" s="226">
        <f t="shared" si="2"/>
        <v>159</v>
      </c>
      <c r="B162" s="225">
        <f>YEAR(Table42[[#This Row],[Ngày gọi]])</f>
        <v>2026</v>
      </c>
      <c r="C162" s="225">
        <f>MONTH(Table42[[#This Row],[Ngày gọi]])</f>
        <v>1</v>
      </c>
      <c r="D162" s="225">
        <f>WEEKNUM(Table42[[#This Row],[Ngày gọi]])</f>
        <v>2</v>
      </c>
      <c r="E162" s="225" t="s">
        <v>359</v>
      </c>
      <c r="F162" s="225"/>
      <c r="G162" s="227">
        <v>100365</v>
      </c>
      <c r="H162" s="232" t="s">
        <v>1858</v>
      </c>
      <c r="I162" s="225" t="s">
        <v>293</v>
      </c>
      <c r="J162" s="225" t="s">
        <v>100</v>
      </c>
      <c r="K162" s="225" t="s">
        <v>294</v>
      </c>
      <c r="L162" s="228">
        <v>46029</v>
      </c>
      <c r="M162" s="224" t="s">
        <v>1824</v>
      </c>
      <c r="N162" s="230">
        <f>IF(COUNTIF(H162:H9578,Table42[[#This Row],[Tên NCC]])=1,1,0)</f>
        <v>1</v>
      </c>
      <c r="O162" s="243">
        <f>COUNTIF(Table42[Tên NCC],Table42[[#This Row],[Tên NCC]])</f>
        <v>1</v>
      </c>
      <c r="P162" s="244" t="s">
        <v>124</v>
      </c>
    </row>
    <row r="163" spans="1:16377" s="237" customFormat="1" ht="28" x14ac:dyDescent="0.35">
      <c r="A163" s="226">
        <f t="shared" si="2"/>
        <v>160</v>
      </c>
      <c r="B163" s="225">
        <f>YEAR(Table42[[#This Row],[Ngày gọi]])</f>
        <v>2026</v>
      </c>
      <c r="C163" s="225">
        <f>MONTH(Table42[[#This Row],[Ngày gọi]])</f>
        <v>1</v>
      </c>
      <c r="D163" s="225">
        <f>WEEKNUM(Table42[[#This Row],[Ngày gọi]])</f>
        <v>2</v>
      </c>
      <c r="E163" s="225" t="s">
        <v>1230</v>
      </c>
      <c r="F163" s="225"/>
      <c r="G163" s="227">
        <v>100371</v>
      </c>
      <c r="H163" s="232" t="s">
        <v>1231</v>
      </c>
      <c r="I163" s="225" t="s">
        <v>293</v>
      </c>
      <c r="J163" s="225" t="s">
        <v>100</v>
      </c>
      <c r="K163" s="225" t="s">
        <v>294</v>
      </c>
      <c r="L163" s="228">
        <v>46029</v>
      </c>
      <c r="M163" s="224" t="s">
        <v>1824</v>
      </c>
      <c r="N163" s="230">
        <f>IF(COUNTIF(H163:H9579,Table42[[#This Row],[Tên NCC]])=1,1,0)</f>
        <v>1</v>
      </c>
      <c r="O163" s="243">
        <f>COUNTIF(Table42[Tên NCC],Table42[[#This Row],[Tên NCC]])</f>
        <v>1</v>
      </c>
      <c r="P163" s="244" t="s">
        <v>124</v>
      </c>
    </row>
    <row r="164" spans="1:16377" s="237" customFormat="1" ht="28" x14ac:dyDescent="0.35">
      <c r="A164" s="226">
        <f t="shared" si="2"/>
        <v>161</v>
      </c>
      <c r="B164" s="225">
        <f>YEAR(Table42[[#This Row],[Ngày gọi]])</f>
        <v>2026</v>
      </c>
      <c r="C164" s="225">
        <f>MONTH(Table42[[#This Row],[Ngày gọi]])</f>
        <v>1</v>
      </c>
      <c r="D164" s="225">
        <f>WEEKNUM(Table42[[#This Row],[Ngày gọi]])</f>
        <v>2</v>
      </c>
      <c r="E164" s="225" t="s">
        <v>326</v>
      </c>
      <c r="F164" s="225"/>
      <c r="G164" s="227">
        <v>100391</v>
      </c>
      <c r="H164" s="232" t="s">
        <v>1859</v>
      </c>
      <c r="I164" s="225" t="s">
        <v>293</v>
      </c>
      <c r="J164" s="225" t="s">
        <v>100</v>
      </c>
      <c r="K164" s="225" t="s">
        <v>294</v>
      </c>
      <c r="L164" s="228">
        <v>46029</v>
      </c>
      <c r="M164" s="224" t="s">
        <v>1860</v>
      </c>
      <c r="N164" s="230">
        <f>IF(COUNTIF(H164:H9580,Table42[[#This Row],[Tên NCC]])=1,1,0)</f>
        <v>1</v>
      </c>
      <c r="O164" s="243">
        <f>COUNTIF(Table42[Tên NCC],Table42[[#This Row],[Tên NCC]])</f>
        <v>1</v>
      </c>
      <c r="P164" s="244" t="s">
        <v>124</v>
      </c>
    </row>
    <row r="165" spans="1:16377" s="237" customFormat="1" ht="28" x14ac:dyDescent="0.35">
      <c r="A165" s="226">
        <f t="shared" si="2"/>
        <v>162</v>
      </c>
      <c r="B165" s="225">
        <f>YEAR(Table42[[#This Row],[Ngày gọi]])</f>
        <v>2026</v>
      </c>
      <c r="C165" s="225">
        <f>MONTH(Table42[[#This Row],[Ngày gọi]])</f>
        <v>1</v>
      </c>
      <c r="D165" s="225">
        <f>WEEKNUM(Table42[[#This Row],[Ngày gọi]])</f>
        <v>2</v>
      </c>
      <c r="E165" s="225" t="s">
        <v>311</v>
      </c>
      <c r="F165" s="225"/>
      <c r="G165" s="227">
        <v>100393</v>
      </c>
      <c r="H165" s="232" t="s">
        <v>1861</v>
      </c>
      <c r="I165" s="225" t="s">
        <v>293</v>
      </c>
      <c r="J165" s="225" t="s">
        <v>100</v>
      </c>
      <c r="K165" s="225" t="s">
        <v>294</v>
      </c>
      <c r="L165" s="228">
        <v>46030</v>
      </c>
      <c r="M165" s="224" t="s">
        <v>1857</v>
      </c>
      <c r="N165" s="230">
        <f>IF(COUNTIF(H165:H9581,Table42[[#This Row],[Tên NCC]])=1,1,0)</f>
        <v>1</v>
      </c>
      <c r="O165" s="243">
        <f>COUNTIF(Table42[Tên NCC],Table42[[#This Row],[Tên NCC]])</f>
        <v>1</v>
      </c>
      <c r="P165" s="244" t="s">
        <v>124</v>
      </c>
    </row>
    <row r="166" spans="1:16377" s="237" customFormat="1" ht="28" x14ac:dyDescent="0.35">
      <c r="A166" s="226">
        <f t="shared" si="2"/>
        <v>163</v>
      </c>
      <c r="B166" s="225">
        <f>YEAR(Table42[[#This Row],[Ngày gọi]])</f>
        <v>2026</v>
      </c>
      <c r="C166" s="225">
        <f>MONTH(Table42[[#This Row],[Ngày gọi]])</f>
        <v>1</v>
      </c>
      <c r="D166" s="225">
        <f>WEEKNUM(Table42[[#This Row],[Ngày gọi]])</f>
        <v>2</v>
      </c>
      <c r="E166" s="225" t="s">
        <v>361</v>
      </c>
      <c r="F166" s="225"/>
      <c r="G166" s="227">
        <v>100403</v>
      </c>
      <c r="H166" s="232" t="s">
        <v>1862</v>
      </c>
      <c r="I166" s="225" t="s">
        <v>293</v>
      </c>
      <c r="J166" s="225" t="s">
        <v>100</v>
      </c>
      <c r="K166" s="225" t="s">
        <v>294</v>
      </c>
      <c r="L166" s="228">
        <v>46030</v>
      </c>
      <c r="M166" s="224" t="s">
        <v>1857</v>
      </c>
      <c r="N166" s="230">
        <f>IF(COUNTIF(H166:H9582,Table42[[#This Row],[Tên NCC]])=1,1,0)</f>
        <v>1</v>
      </c>
      <c r="O166" s="243">
        <f>COUNTIF(Table42[Tên NCC],Table42[[#This Row],[Tên NCC]])</f>
        <v>1</v>
      </c>
      <c r="P166" s="244" t="s">
        <v>124</v>
      </c>
    </row>
    <row r="167" spans="1:16377" s="237" customFormat="1" ht="28" x14ac:dyDescent="0.35">
      <c r="A167" s="226">
        <f t="shared" si="2"/>
        <v>164</v>
      </c>
      <c r="B167" s="225">
        <f>YEAR(Table42[[#This Row],[Ngày gọi]])</f>
        <v>2026</v>
      </c>
      <c r="C167" s="225">
        <f>MONTH(Table42[[#This Row],[Ngày gọi]])</f>
        <v>1</v>
      </c>
      <c r="D167" s="225">
        <f>WEEKNUM(Table42[[#This Row],[Ngày gọi]])</f>
        <v>2</v>
      </c>
      <c r="E167" s="225" t="s">
        <v>1253</v>
      </c>
      <c r="F167" s="225"/>
      <c r="G167" s="227">
        <v>100405</v>
      </c>
      <c r="H167" s="232" t="s">
        <v>1863</v>
      </c>
      <c r="I167" s="225" t="s">
        <v>293</v>
      </c>
      <c r="J167" s="225" t="s">
        <v>100</v>
      </c>
      <c r="K167" s="225" t="s">
        <v>294</v>
      </c>
      <c r="L167" s="228">
        <v>46030</v>
      </c>
      <c r="M167" s="224" t="s">
        <v>1864</v>
      </c>
      <c r="N167" s="230">
        <f>IF(COUNTIF(H167:H9583,Table42[[#This Row],[Tên NCC]])=1,1,0)</f>
        <v>1</v>
      </c>
      <c r="O167" s="243">
        <f>COUNTIF(Table42[Tên NCC],Table42[[#This Row],[Tên NCC]])</f>
        <v>1</v>
      </c>
      <c r="P167" s="244" t="s">
        <v>124</v>
      </c>
    </row>
    <row r="168" spans="1:16377" s="237" customFormat="1" ht="42" x14ac:dyDescent="0.35">
      <c r="A168" s="226">
        <f t="shared" si="2"/>
        <v>165</v>
      </c>
      <c r="B168" s="225">
        <f>YEAR(Table42[[#This Row],[Ngày gọi]])</f>
        <v>2026</v>
      </c>
      <c r="C168" s="225">
        <f>MONTH(Table42[[#This Row],[Ngày gọi]])</f>
        <v>1</v>
      </c>
      <c r="D168" s="225">
        <f>WEEKNUM(Table42[[#This Row],[Ngày gọi]])</f>
        <v>2</v>
      </c>
      <c r="E168" s="225" t="s">
        <v>343</v>
      </c>
      <c r="F168" s="225"/>
      <c r="G168" s="227">
        <v>100407</v>
      </c>
      <c r="H168" s="232" t="s">
        <v>1865</v>
      </c>
      <c r="I168" s="225" t="s">
        <v>293</v>
      </c>
      <c r="J168" s="225" t="s">
        <v>100</v>
      </c>
      <c r="K168" s="225" t="s">
        <v>294</v>
      </c>
      <c r="L168" s="228">
        <v>46030</v>
      </c>
      <c r="M168" s="224" t="s">
        <v>1866</v>
      </c>
      <c r="N168" s="230">
        <f>IF(COUNTIF(H168:H9584,Table42[[#This Row],[Tên NCC]])=1,1,0)</f>
        <v>1</v>
      </c>
      <c r="O168" s="243">
        <f>COUNTIF(Table42[Tên NCC],Table42[[#This Row],[Tên NCC]])</f>
        <v>1</v>
      </c>
      <c r="P168" s="244" t="s">
        <v>124</v>
      </c>
    </row>
    <row r="169" spans="1:16377" s="237" customFormat="1" ht="42" x14ac:dyDescent="0.35">
      <c r="A169" s="226">
        <f t="shared" si="2"/>
        <v>166</v>
      </c>
      <c r="B169" s="225">
        <f>YEAR(Table42[[#This Row],[Ngày gọi]])</f>
        <v>2026</v>
      </c>
      <c r="C169" s="225">
        <f>MONTH(Table42[[#This Row],[Ngày gọi]])</f>
        <v>1</v>
      </c>
      <c r="D169" s="225">
        <f>WEEKNUM(Table42[[#This Row],[Ngày gọi]])</f>
        <v>2</v>
      </c>
      <c r="E169" s="225" t="s">
        <v>330</v>
      </c>
      <c r="F169" s="225"/>
      <c r="G169" s="227">
        <v>100411</v>
      </c>
      <c r="H169" s="232" t="s">
        <v>1867</v>
      </c>
      <c r="I169" s="225" t="s">
        <v>293</v>
      </c>
      <c r="J169" s="225" t="s">
        <v>100</v>
      </c>
      <c r="K169" s="225" t="s">
        <v>294</v>
      </c>
      <c r="L169" s="228">
        <v>46030</v>
      </c>
      <c r="M169" s="224" t="s">
        <v>1868</v>
      </c>
      <c r="N169" s="230">
        <f>IF(COUNTIF(H169:H9585,Table42[[#This Row],[Tên NCC]])=1,1,0)</f>
        <v>1</v>
      </c>
      <c r="O169" s="243">
        <f>COUNTIF(Table42[Tên NCC],Table42[[#This Row],[Tên NCC]])</f>
        <v>1</v>
      </c>
      <c r="P169" s="244" t="s">
        <v>124</v>
      </c>
    </row>
    <row r="170" spans="1:16377" s="237" customFormat="1" ht="28" x14ac:dyDescent="0.35">
      <c r="A170" s="226">
        <f t="shared" si="2"/>
        <v>167</v>
      </c>
      <c r="B170" s="225">
        <f>YEAR(Table42[[#This Row],[Ngày gọi]])</f>
        <v>2026</v>
      </c>
      <c r="C170" s="225">
        <f>MONTH(Table42[[#This Row],[Ngày gọi]])</f>
        <v>1</v>
      </c>
      <c r="D170" s="225">
        <f>WEEKNUM(Table42[[#This Row],[Ngày gọi]])</f>
        <v>2</v>
      </c>
      <c r="E170" s="225" t="s">
        <v>1188</v>
      </c>
      <c r="F170" s="225"/>
      <c r="G170" s="227">
        <v>100415</v>
      </c>
      <c r="H170" s="232" t="s">
        <v>1869</v>
      </c>
      <c r="I170" s="225" t="s">
        <v>293</v>
      </c>
      <c r="J170" s="225" t="s">
        <v>100</v>
      </c>
      <c r="K170" s="225" t="s">
        <v>294</v>
      </c>
      <c r="L170" s="228">
        <v>46030</v>
      </c>
      <c r="M170" s="224" t="s">
        <v>1824</v>
      </c>
      <c r="N170" s="230">
        <f>IF(COUNTIF(H170:H9586,Table42[[#This Row],[Tên NCC]])=1,1,0)</f>
        <v>1</v>
      </c>
      <c r="O170" s="243">
        <f>COUNTIF(Table42[Tên NCC],Table42[[#This Row],[Tên NCC]])</f>
        <v>1</v>
      </c>
      <c r="P170" s="244" t="s">
        <v>124</v>
      </c>
    </row>
    <row r="171" spans="1:16377" s="237" customFormat="1" ht="28" x14ac:dyDescent="0.35">
      <c r="A171" s="226">
        <f t="shared" si="2"/>
        <v>168</v>
      </c>
      <c r="B171" s="225">
        <f>YEAR(Table42[[#This Row],[Ngày gọi]])</f>
        <v>2026</v>
      </c>
      <c r="C171" s="225">
        <f>MONTH(Table42[[#This Row],[Ngày gọi]])</f>
        <v>1</v>
      </c>
      <c r="D171" s="225">
        <f>WEEKNUM(Table42[[#This Row],[Ngày gọi]])</f>
        <v>2</v>
      </c>
      <c r="E171" s="225" t="s">
        <v>365</v>
      </c>
      <c r="F171" s="225"/>
      <c r="G171" s="227">
        <v>100424</v>
      </c>
      <c r="H171" s="232" t="s">
        <v>362</v>
      </c>
      <c r="I171" s="225" t="s">
        <v>293</v>
      </c>
      <c r="J171" s="225" t="s">
        <v>100</v>
      </c>
      <c r="K171" s="225" t="s">
        <v>294</v>
      </c>
      <c r="L171" s="228">
        <v>46030</v>
      </c>
      <c r="M171" s="224" t="s">
        <v>1824</v>
      </c>
      <c r="N171" s="230">
        <f>IF(COUNTIF(H171:H9587,Table42[[#This Row],[Tên NCC]])=1,1,0)</f>
        <v>1</v>
      </c>
      <c r="O171" s="243">
        <f>COUNTIF(Table42[Tên NCC],Table42[[#This Row],[Tên NCC]])</f>
        <v>1</v>
      </c>
      <c r="P171" s="244" t="s">
        <v>124</v>
      </c>
    </row>
    <row r="172" spans="1:16377" s="231" customFormat="1" ht="28" x14ac:dyDescent="0.35">
      <c r="A172" s="226">
        <f t="shared" si="2"/>
        <v>169</v>
      </c>
      <c r="B172" s="225">
        <f>YEAR(Table42[[#This Row],[Ngày gọi]])</f>
        <v>2026</v>
      </c>
      <c r="C172" s="225">
        <f>MONTH(Table42[[#This Row],[Ngày gọi]])</f>
        <v>1</v>
      </c>
      <c r="D172" s="225">
        <f>WEEKNUM(Table42[[#This Row],[Ngày gọi]])</f>
        <v>2</v>
      </c>
      <c r="E172" s="225" t="s">
        <v>624</v>
      </c>
      <c r="F172" s="225"/>
      <c r="G172" s="227">
        <v>100430</v>
      </c>
      <c r="H172" s="232" t="s">
        <v>1870</v>
      </c>
      <c r="I172" s="225" t="s">
        <v>302</v>
      </c>
      <c r="J172" s="225" t="s">
        <v>100</v>
      </c>
      <c r="K172" s="225" t="s">
        <v>294</v>
      </c>
      <c r="L172" s="228">
        <v>46030</v>
      </c>
      <c r="M172" s="224" t="s">
        <v>1824</v>
      </c>
      <c r="N172" s="230">
        <f>IF(COUNTIF(H172:H9588,Table42[[#This Row],[Tên NCC]])=1,1,0)</f>
        <v>1</v>
      </c>
      <c r="O172" s="242">
        <f>COUNTIF(Table42[Tên NCC],Table42[[#This Row],[Tên NCC]])</f>
        <v>1</v>
      </c>
      <c r="P172" s="244" t="s">
        <v>124</v>
      </c>
      <c r="AZ172" s="231" t="s">
        <v>373</v>
      </c>
      <c r="BA172" s="231" t="s">
        <v>373</v>
      </c>
      <c r="BB172" s="231" t="s">
        <v>373</v>
      </c>
      <c r="BC172" s="231" t="s">
        <v>373</v>
      </c>
      <c r="BD172" s="231" t="s">
        <v>373</v>
      </c>
      <c r="BE172" s="231" t="s">
        <v>373</v>
      </c>
      <c r="BF172" s="231" t="s">
        <v>373</v>
      </c>
      <c r="BG172" s="231" t="s">
        <v>373</v>
      </c>
      <c r="BH172" s="231" t="s">
        <v>373</v>
      </c>
      <c r="BI172" s="231" t="s">
        <v>373</v>
      </c>
      <c r="BJ172" s="231" t="s">
        <v>373</v>
      </c>
      <c r="BK172" s="231" t="s">
        <v>373</v>
      </c>
      <c r="BL172" s="231" t="s">
        <v>373</v>
      </c>
      <c r="BM172" s="231" t="s">
        <v>373</v>
      </c>
      <c r="BN172" s="231" t="s">
        <v>373</v>
      </c>
      <c r="BO172" s="231" t="s">
        <v>373</v>
      </c>
      <c r="BP172" s="231" t="s">
        <v>373</v>
      </c>
      <c r="BQ172" s="231" t="s">
        <v>373</v>
      </c>
      <c r="BR172" s="231" t="s">
        <v>373</v>
      </c>
      <c r="BS172" s="231" t="s">
        <v>373</v>
      </c>
      <c r="BT172" s="231" t="s">
        <v>373</v>
      </c>
      <c r="BU172" s="231" t="s">
        <v>373</v>
      </c>
      <c r="BV172" s="231" t="s">
        <v>373</v>
      </c>
      <c r="BW172" s="231" t="s">
        <v>373</v>
      </c>
      <c r="BX172" s="231" t="s">
        <v>373</v>
      </c>
      <c r="BY172" s="231" t="s">
        <v>373</v>
      </c>
      <c r="BZ172" s="231" t="s">
        <v>373</v>
      </c>
      <c r="CA172" s="231" t="s">
        <v>373</v>
      </c>
      <c r="CB172" s="231" t="s">
        <v>373</v>
      </c>
      <c r="CC172" s="231" t="s">
        <v>373</v>
      </c>
      <c r="CD172" s="231" t="s">
        <v>373</v>
      </c>
      <c r="CE172" s="231" t="s">
        <v>373</v>
      </c>
      <c r="CF172" s="231" t="s">
        <v>373</v>
      </c>
      <c r="CG172" s="231" t="s">
        <v>373</v>
      </c>
      <c r="CH172" s="231" t="s">
        <v>373</v>
      </c>
      <c r="CI172" s="231" t="s">
        <v>373</v>
      </c>
      <c r="CJ172" s="231" t="s">
        <v>373</v>
      </c>
      <c r="CK172" s="231" t="s">
        <v>373</v>
      </c>
      <c r="CL172" s="231" t="s">
        <v>373</v>
      </c>
      <c r="CM172" s="231" t="s">
        <v>373</v>
      </c>
      <c r="CN172" s="231" t="s">
        <v>373</v>
      </c>
      <c r="CO172" s="231" t="s">
        <v>373</v>
      </c>
      <c r="CP172" s="231" t="s">
        <v>373</v>
      </c>
      <c r="CQ172" s="231" t="s">
        <v>373</v>
      </c>
      <c r="CR172" s="231" t="s">
        <v>373</v>
      </c>
      <c r="CS172" s="231" t="s">
        <v>373</v>
      </c>
      <c r="CT172" s="231" t="s">
        <v>373</v>
      </c>
      <c r="CU172" s="231" t="s">
        <v>373</v>
      </c>
      <c r="CV172" s="231" t="s">
        <v>373</v>
      </c>
      <c r="CW172" s="231" t="s">
        <v>373</v>
      </c>
      <c r="CX172" s="231" t="s">
        <v>373</v>
      </c>
      <c r="CY172" s="231" t="s">
        <v>373</v>
      </c>
      <c r="CZ172" s="231" t="s">
        <v>373</v>
      </c>
      <c r="DA172" s="231" t="s">
        <v>373</v>
      </c>
      <c r="DB172" s="231" t="s">
        <v>373</v>
      </c>
      <c r="DC172" s="231" t="s">
        <v>373</v>
      </c>
      <c r="DD172" s="231" t="s">
        <v>373</v>
      </c>
      <c r="DE172" s="231" t="s">
        <v>373</v>
      </c>
      <c r="DF172" s="231" t="s">
        <v>373</v>
      </c>
      <c r="DG172" s="231" t="s">
        <v>373</v>
      </c>
      <c r="DH172" s="231" t="s">
        <v>373</v>
      </c>
      <c r="DI172" s="231" t="s">
        <v>373</v>
      </c>
      <c r="DJ172" s="231" t="s">
        <v>373</v>
      </c>
      <c r="DK172" s="231" t="s">
        <v>373</v>
      </c>
      <c r="DL172" s="231" t="s">
        <v>373</v>
      </c>
      <c r="DM172" s="231" t="s">
        <v>373</v>
      </c>
      <c r="DN172" s="231" t="s">
        <v>373</v>
      </c>
      <c r="DO172" s="231" t="s">
        <v>373</v>
      </c>
      <c r="DP172" s="231" t="s">
        <v>373</v>
      </c>
      <c r="DQ172" s="231" t="s">
        <v>373</v>
      </c>
      <c r="DR172" s="231" t="s">
        <v>373</v>
      </c>
      <c r="DS172" s="231" t="s">
        <v>373</v>
      </c>
      <c r="DT172" s="231" t="s">
        <v>373</v>
      </c>
      <c r="DU172" s="231" t="s">
        <v>373</v>
      </c>
      <c r="DV172" s="231" t="s">
        <v>373</v>
      </c>
      <c r="DW172" s="231" t="s">
        <v>373</v>
      </c>
      <c r="DX172" s="231" t="s">
        <v>373</v>
      </c>
      <c r="DY172" s="231" t="s">
        <v>373</v>
      </c>
      <c r="DZ172" s="231" t="s">
        <v>373</v>
      </c>
      <c r="EA172" s="231" t="s">
        <v>373</v>
      </c>
      <c r="EB172" s="231" t="s">
        <v>373</v>
      </c>
      <c r="EC172" s="231" t="s">
        <v>373</v>
      </c>
      <c r="ED172" s="231" t="s">
        <v>373</v>
      </c>
      <c r="EE172" s="231" t="s">
        <v>373</v>
      </c>
      <c r="EF172" s="231" t="s">
        <v>373</v>
      </c>
      <c r="EG172" s="231" t="s">
        <v>373</v>
      </c>
      <c r="EH172" s="231" t="s">
        <v>373</v>
      </c>
      <c r="EI172" s="231" t="s">
        <v>373</v>
      </c>
      <c r="EJ172" s="231" t="s">
        <v>373</v>
      </c>
      <c r="EK172" s="231" t="s">
        <v>373</v>
      </c>
      <c r="EL172" s="231" t="s">
        <v>373</v>
      </c>
      <c r="EM172" s="231" t="s">
        <v>373</v>
      </c>
      <c r="EN172" s="231" t="s">
        <v>373</v>
      </c>
      <c r="EO172" s="231" t="s">
        <v>373</v>
      </c>
      <c r="EP172" s="231" t="s">
        <v>373</v>
      </c>
      <c r="EQ172" s="231" t="s">
        <v>373</v>
      </c>
      <c r="ER172" s="231" t="s">
        <v>373</v>
      </c>
      <c r="ES172" s="231" t="s">
        <v>373</v>
      </c>
      <c r="ET172" s="231" t="s">
        <v>373</v>
      </c>
      <c r="EU172" s="231" t="s">
        <v>373</v>
      </c>
      <c r="EV172" s="231" t="s">
        <v>373</v>
      </c>
      <c r="EW172" s="231" t="s">
        <v>373</v>
      </c>
      <c r="EX172" s="231" t="s">
        <v>373</v>
      </c>
      <c r="EY172" s="231" t="s">
        <v>373</v>
      </c>
      <c r="EZ172" s="231" t="s">
        <v>373</v>
      </c>
      <c r="FA172" s="231" t="s">
        <v>373</v>
      </c>
      <c r="FB172" s="231" t="s">
        <v>373</v>
      </c>
      <c r="FC172" s="231" t="s">
        <v>373</v>
      </c>
      <c r="FD172" s="231" t="s">
        <v>373</v>
      </c>
      <c r="FE172" s="231" t="s">
        <v>373</v>
      </c>
      <c r="FF172" s="231" t="s">
        <v>373</v>
      </c>
      <c r="FG172" s="231" t="s">
        <v>373</v>
      </c>
      <c r="FH172" s="231" t="s">
        <v>373</v>
      </c>
      <c r="FI172" s="231" t="s">
        <v>373</v>
      </c>
      <c r="FJ172" s="231" t="s">
        <v>373</v>
      </c>
      <c r="FK172" s="231" t="s">
        <v>373</v>
      </c>
      <c r="FL172" s="231" t="s">
        <v>373</v>
      </c>
      <c r="FM172" s="231" t="s">
        <v>373</v>
      </c>
      <c r="FN172" s="231" t="s">
        <v>373</v>
      </c>
      <c r="FO172" s="231" t="s">
        <v>373</v>
      </c>
      <c r="FP172" s="231" t="s">
        <v>373</v>
      </c>
      <c r="FQ172" s="231" t="s">
        <v>373</v>
      </c>
      <c r="FR172" s="231" t="s">
        <v>373</v>
      </c>
      <c r="FS172" s="231" t="s">
        <v>373</v>
      </c>
      <c r="FT172" s="231" t="s">
        <v>373</v>
      </c>
      <c r="FU172" s="231" t="s">
        <v>373</v>
      </c>
      <c r="FV172" s="231" t="s">
        <v>373</v>
      </c>
      <c r="FW172" s="231" t="s">
        <v>373</v>
      </c>
      <c r="FX172" s="231" t="s">
        <v>373</v>
      </c>
      <c r="FY172" s="231" t="s">
        <v>373</v>
      </c>
      <c r="FZ172" s="231" t="s">
        <v>373</v>
      </c>
      <c r="GA172" s="231" t="s">
        <v>373</v>
      </c>
      <c r="GB172" s="231" t="s">
        <v>373</v>
      </c>
      <c r="GC172" s="231" t="s">
        <v>373</v>
      </c>
      <c r="GD172" s="231" t="s">
        <v>373</v>
      </c>
      <c r="GE172" s="231" t="s">
        <v>373</v>
      </c>
      <c r="GF172" s="231" t="s">
        <v>373</v>
      </c>
      <c r="GG172" s="231" t="s">
        <v>373</v>
      </c>
      <c r="GH172" s="231" t="s">
        <v>373</v>
      </c>
      <c r="GI172" s="231" t="s">
        <v>373</v>
      </c>
      <c r="GJ172" s="231" t="s">
        <v>373</v>
      </c>
      <c r="GK172" s="231" t="s">
        <v>373</v>
      </c>
      <c r="GL172" s="231" t="s">
        <v>373</v>
      </c>
      <c r="GM172" s="231" t="s">
        <v>373</v>
      </c>
      <c r="GN172" s="231" t="s">
        <v>373</v>
      </c>
      <c r="GO172" s="231" t="s">
        <v>373</v>
      </c>
      <c r="GP172" s="231" t="s">
        <v>373</v>
      </c>
      <c r="GQ172" s="231" t="s">
        <v>373</v>
      </c>
      <c r="GR172" s="231" t="s">
        <v>373</v>
      </c>
      <c r="GS172" s="231" t="s">
        <v>373</v>
      </c>
      <c r="GT172" s="231" t="s">
        <v>373</v>
      </c>
      <c r="GU172" s="231" t="s">
        <v>373</v>
      </c>
      <c r="GV172" s="231" t="s">
        <v>373</v>
      </c>
      <c r="GW172" s="231" t="s">
        <v>373</v>
      </c>
      <c r="GX172" s="231" t="s">
        <v>373</v>
      </c>
      <c r="GY172" s="231" t="s">
        <v>373</v>
      </c>
      <c r="GZ172" s="231" t="s">
        <v>373</v>
      </c>
      <c r="HA172" s="231" t="s">
        <v>373</v>
      </c>
      <c r="HB172" s="231" t="s">
        <v>373</v>
      </c>
      <c r="HC172" s="231" t="s">
        <v>373</v>
      </c>
      <c r="HD172" s="231" t="s">
        <v>373</v>
      </c>
      <c r="HE172" s="231" t="s">
        <v>373</v>
      </c>
      <c r="HF172" s="231" t="s">
        <v>373</v>
      </c>
      <c r="HG172" s="231" t="s">
        <v>373</v>
      </c>
      <c r="HH172" s="231" t="s">
        <v>373</v>
      </c>
      <c r="HI172" s="231" t="s">
        <v>373</v>
      </c>
      <c r="HJ172" s="231" t="s">
        <v>373</v>
      </c>
      <c r="HK172" s="231" t="s">
        <v>373</v>
      </c>
      <c r="HL172" s="231" t="s">
        <v>373</v>
      </c>
      <c r="HM172" s="231" t="s">
        <v>373</v>
      </c>
      <c r="HN172" s="231" t="s">
        <v>373</v>
      </c>
      <c r="HO172" s="231" t="s">
        <v>373</v>
      </c>
      <c r="HP172" s="231" t="s">
        <v>373</v>
      </c>
      <c r="HQ172" s="231" t="s">
        <v>373</v>
      </c>
      <c r="HR172" s="231" t="s">
        <v>373</v>
      </c>
      <c r="HS172" s="231" t="s">
        <v>373</v>
      </c>
      <c r="HT172" s="231" t="s">
        <v>373</v>
      </c>
      <c r="HU172" s="231" t="s">
        <v>373</v>
      </c>
      <c r="HV172" s="231" t="s">
        <v>373</v>
      </c>
      <c r="HW172" s="231" t="s">
        <v>373</v>
      </c>
      <c r="HX172" s="231" t="s">
        <v>373</v>
      </c>
      <c r="HY172" s="231" t="s">
        <v>373</v>
      </c>
      <c r="HZ172" s="231" t="s">
        <v>373</v>
      </c>
      <c r="IA172" s="231" t="s">
        <v>373</v>
      </c>
      <c r="IB172" s="231" t="s">
        <v>373</v>
      </c>
      <c r="IC172" s="231" t="s">
        <v>373</v>
      </c>
      <c r="ID172" s="231" t="s">
        <v>373</v>
      </c>
      <c r="IE172" s="231" t="s">
        <v>373</v>
      </c>
      <c r="IF172" s="231" t="s">
        <v>373</v>
      </c>
      <c r="IG172" s="231" t="s">
        <v>373</v>
      </c>
      <c r="IH172" s="231" t="s">
        <v>373</v>
      </c>
      <c r="II172" s="231" t="s">
        <v>373</v>
      </c>
      <c r="IJ172" s="231" t="s">
        <v>373</v>
      </c>
      <c r="IK172" s="231" t="s">
        <v>373</v>
      </c>
      <c r="IL172" s="231" t="s">
        <v>373</v>
      </c>
      <c r="IM172" s="231" t="s">
        <v>373</v>
      </c>
      <c r="IN172" s="231" t="s">
        <v>373</v>
      </c>
      <c r="IO172" s="231" t="s">
        <v>373</v>
      </c>
      <c r="IP172" s="231" t="s">
        <v>373</v>
      </c>
      <c r="IQ172" s="231" t="s">
        <v>373</v>
      </c>
      <c r="IR172" s="231" t="s">
        <v>373</v>
      </c>
      <c r="IS172" s="231" t="s">
        <v>373</v>
      </c>
      <c r="IT172" s="231" t="s">
        <v>373</v>
      </c>
      <c r="IU172" s="231" t="s">
        <v>373</v>
      </c>
      <c r="IV172" s="231" t="s">
        <v>373</v>
      </c>
      <c r="IW172" s="231" t="s">
        <v>373</v>
      </c>
      <c r="IX172" s="231" t="s">
        <v>373</v>
      </c>
      <c r="IY172" s="231" t="s">
        <v>373</v>
      </c>
      <c r="IZ172" s="231" t="s">
        <v>373</v>
      </c>
      <c r="JA172" s="231" t="s">
        <v>373</v>
      </c>
      <c r="JB172" s="231" t="s">
        <v>373</v>
      </c>
      <c r="JC172" s="231" t="s">
        <v>373</v>
      </c>
      <c r="JD172" s="231" t="s">
        <v>373</v>
      </c>
      <c r="JE172" s="231" t="s">
        <v>373</v>
      </c>
      <c r="JF172" s="231" t="s">
        <v>373</v>
      </c>
      <c r="JG172" s="231" t="s">
        <v>373</v>
      </c>
      <c r="JH172" s="231" t="s">
        <v>373</v>
      </c>
      <c r="JI172" s="231" t="s">
        <v>373</v>
      </c>
      <c r="JJ172" s="231" t="s">
        <v>373</v>
      </c>
      <c r="JK172" s="231" t="s">
        <v>373</v>
      </c>
      <c r="JL172" s="231" t="s">
        <v>373</v>
      </c>
      <c r="JM172" s="231" t="s">
        <v>373</v>
      </c>
      <c r="JN172" s="231" t="s">
        <v>373</v>
      </c>
      <c r="JO172" s="231" t="s">
        <v>373</v>
      </c>
      <c r="JP172" s="231" t="s">
        <v>373</v>
      </c>
      <c r="JQ172" s="231" t="s">
        <v>373</v>
      </c>
      <c r="JR172" s="231" t="s">
        <v>373</v>
      </c>
      <c r="JS172" s="231" t="s">
        <v>373</v>
      </c>
      <c r="JT172" s="231" t="s">
        <v>373</v>
      </c>
      <c r="JU172" s="231" t="s">
        <v>373</v>
      </c>
      <c r="JV172" s="231" t="s">
        <v>373</v>
      </c>
      <c r="JW172" s="231" t="s">
        <v>373</v>
      </c>
      <c r="JX172" s="231" t="s">
        <v>373</v>
      </c>
      <c r="JY172" s="231" t="s">
        <v>373</v>
      </c>
      <c r="JZ172" s="231" t="s">
        <v>373</v>
      </c>
      <c r="KA172" s="231" t="s">
        <v>373</v>
      </c>
      <c r="KB172" s="231" t="s">
        <v>373</v>
      </c>
      <c r="KC172" s="231" t="s">
        <v>373</v>
      </c>
      <c r="KD172" s="231" t="s">
        <v>373</v>
      </c>
      <c r="KE172" s="231" t="s">
        <v>373</v>
      </c>
      <c r="KF172" s="231" t="s">
        <v>373</v>
      </c>
      <c r="KG172" s="231" t="s">
        <v>373</v>
      </c>
      <c r="KH172" s="231" t="s">
        <v>373</v>
      </c>
      <c r="KI172" s="231" t="s">
        <v>373</v>
      </c>
      <c r="KJ172" s="231" t="s">
        <v>373</v>
      </c>
      <c r="KK172" s="231" t="s">
        <v>373</v>
      </c>
      <c r="KL172" s="231" t="s">
        <v>373</v>
      </c>
      <c r="KM172" s="231" t="s">
        <v>373</v>
      </c>
      <c r="KN172" s="231" t="s">
        <v>373</v>
      </c>
      <c r="KO172" s="231" t="s">
        <v>373</v>
      </c>
      <c r="KP172" s="231" t="s">
        <v>373</v>
      </c>
      <c r="KQ172" s="231" t="s">
        <v>373</v>
      </c>
      <c r="KR172" s="231" t="s">
        <v>373</v>
      </c>
      <c r="KS172" s="231" t="s">
        <v>373</v>
      </c>
      <c r="KT172" s="231" t="s">
        <v>373</v>
      </c>
      <c r="KU172" s="231" t="s">
        <v>373</v>
      </c>
      <c r="KV172" s="231" t="s">
        <v>373</v>
      </c>
      <c r="KW172" s="231" t="s">
        <v>373</v>
      </c>
      <c r="KX172" s="231" t="s">
        <v>373</v>
      </c>
      <c r="KY172" s="231" t="s">
        <v>373</v>
      </c>
      <c r="KZ172" s="231" t="s">
        <v>373</v>
      </c>
      <c r="LA172" s="231" t="s">
        <v>373</v>
      </c>
      <c r="LB172" s="231" t="s">
        <v>373</v>
      </c>
      <c r="LC172" s="231" t="s">
        <v>373</v>
      </c>
      <c r="LD172" s="231" t="s">
        <v>373</v>
      </c>
      <c r="LE172" s="231" t="s">
        <v>373</v>
      </c>
      <c r="LF172" s="231" t="s">
        <v>373</v>
      </c>
      <c r="LG172" s="231" t="s">
        <v>373</v>
      </c>
      <c r="LH172" s="231" t="s">
        <v>373</v>
      </c>
      <c r="LI172" s="231" t="s">
        <v>373</v>
      </c>
      <c r="LJ172" s="231" t="s">
        <v>373</v>
      </c>
      <c r="LK172" s="231" t="s">
        <v>373</v>
      </c>
      <c r="LL172" s="231" t="s">
        <v>373</v>
      </c>
      <c r="LM172" s="231" t="s">
        <v>373</v>
      </c>
      <c r="LN172" s="231" t="s">
        <v>373</v>
      </c>
      <c r="LO172" s="231" t="s">
        <v>373</v>
      </c>
      <c r="LP172" s="231" t="s">
        <v>373</v>
      </c>
      <c r="LQ172" s="231" t="s">
        <v>373</v>
      </c>
      <c r="LR172" s="231" t="s">
        <v>373</v>
      </c>
      <c r="LS172" s="231" t="s">
        <v>373</v>
      </c>
      <c r="LT172" s="231" t="s">
        <v>373</v>
      </c>
      <c r="LU172" s="231" t="s">
        <v>373</v>
      </c>
      <c r="LV172" s="231" t="s">
        <v>373</v>
      </c>
      <c r="LW172" s="231" t="s">
        <v>373</v>
      </c>
      <c r="LX172" s="231" t="s">
        <v>373</v>
      </c>
      <c r="LY172" s="231" t="s">
        <v>373</v>
      </c>
      <c r="LZ172" s="231" t="s">
        <v>373</v>
      </c>
      <c r="MA172" s="231" t="s">
        <v>373</v>
      </c>
      <c r="MB172" s="231" t="s">
        <v>373</v>
      </c>
      <c r="MC172" s="231" t="s">
        <v>373</v>
      </c>
      <c r="MD172" s="231" t="s">
        <v>373</v>
      </c>
      <c r="ME172" s="231" t="s">
        <v>373</v>
      </c>
      <c r="MF172" s="231" t="s">
        <v>373</v>
      </c>
      <c r="MG172" s="231" t="s">
        <v>373</v>
      </c>
      <c r="MH172" s="231" t="s">
        <v>373</v>
      </c>
      <c r="MI172" s="231" t="s">
        <v>373</v>
      </c>
      <c r="MJ172" s="231" t="s">
        <v>373</v>
      </c>
      <c r="MK172" s="231" t="s">
        <v>373</v>
      </c>
      <c r="ML172" s="231" t="s">
        <v>373</v>
      </c>
      <c r="MM172" s="231" t="s">
        <v>373</v>
      </c>
      <c r="MN172" s="231" t="s">
        <v>373</v>
      </c>
      <c r="MO172" s="231" t="s">
        <v>373</v>
      </c>
      <c r="MP172" s="231" t="s">
        <v>373</v>
      </c>
      <c r="MQ172" s="231" t="s">
        <v>373</v>
      </c>
      <c r="MR172" s="231" t="s">
        <v>373</v>
      </c>
      <c r="MS172" s="231" t="s">
        <v>373</v>
      </c>
      <c r="MT172" s="231" t="s">
        <v>373</v>
      </c>
      <c r="MU172" s="231" t="s">
        <v>373</v>
      </c>
      <c r="MV172" s="231" t="s">
        <v>373</v>
      </c>
      <c r="MW172" s="231" t="s">
        <v>373</v>
      </c>
      <c r="MX172" s="231" t="s">
        <v>373</v>
      </c>
      <c r="MY172" s="231" t="s">
        <v>373</v>
      </c>
      <c r="MZ172" s="231" t="s">
        <v>373</v>
      </c>
      <c r="NA172" s="231" t="s">
        <v>373</v>
      </c>
      <c r="NB172" s="231" t="s">
        <v>373</v>
      </c>
      <c r="NC172" s="231" t="s">
        <v>373</v>
      </c>
      <c r="ND172" s="231" t="s">
        <v>373</v>
      </c>
      <c r="NE172" s="231" t="s">
        <v>373</v>
      </c>
      <c r="NF172" s="231" t="s">
        <v>373</v>
      </c>
      <c r="NG172" s="231" t="s">
        <v>373</v>
      </c>
      <c r="NH172" s="231" t="s">
        <v>373</v>
      </c>
      <c r="NI172" s="231" t="s">
        <v>373</v>
      </c>
      <c r="NJ172" s="231" t="s">
        <v>373</v>
      </c>
      <c r="NK172" s="231" t="s">
        <v>373</v>
      </c>
      <c r="NL172" s="231" t="s">
        <v>373</v>
      </c>
      <c r="NM172" s="231" t="s">
        <v>373</v>
      </c>
      <c r="NN172" s="231" t="s">
        <v>373</v>
      </c>
      <c r="NO172" s="231" t="s">
        <v>373</v>
      </c>
      <c r="NP172" s="231" t="s">
        <v>373</v>
      </c>
      <c r="NQ172" s="231" t="s">
        <v>373</v>
      </c>
      <c r="NR172" s="231" t="s">
        <v>373</v>
      </c>
      <c r="NS172" s="231" t="s">
        <v>373</v>
      </c>
      <c r="NT172" s="231" t="s">
        <v>373</v>
      </c>
      <c r="NU172" s="231" t="s">
        <v>373</v>
      </c>
      <c r="NV172" s="231" t="s">
        <v>373</v>
      </c>
      <c r="NW172" s="231" t="s">
        <v>373</v>
      </c>
      <c r="NX172" s="231" t="s">
        <v>373</v>
      </c>
      <c r="NY172" s="231" t="s">
        <v>373</v>
      </c>
      <c r="NZ172" s="231" t="s">
        <v>373</v>
      </c>
      <c r="OA172" s="231" t="s">
        <v>373</v>
      </c>
      <c r="OB172" s="231" t="s">
        <v>373</v>
      </c>
      <c r="OC172" s="231" t="s">
        <v>373</v>
      </c>
      <c r="OD172" s="231" t="s">
        <v>373</v>
      </c>
      <c r="OE172" s="231" t="s">
        <v>373</v>
      </c>
      <c r="OF172" s="231" t="s">
        <v>373</v>
      </c>
      <c r="OG172" s="231" t="s">
        <v>373</v>
      </c>
      <c r="OH172" s="231" t="s">
        <v>373</v>
      </c>
      <c r="OI172" s="231" t="s">
        <v>373</v>
      </c>
      <c r="OJ172" s="231" t="s">
        <v>373</v>
      </c>
      <c r="OK172" s="231" t="s">
        <v>373</v>
      </c>
      <c r="OL172" s="231" t="s">
        <v>373</v>
      </c>
      <c r="OM172" s="231" t="s">
        <v>373</v>
      </c>
      <c r="ON172" s="231" t="s">
        <v>373</v>
      </c>
      <c r="OO172" s="231" t="s">
        <v>373</v>
      </c>
      <c r="OP172" s="231" t="s">
        <v>373</v>
      </c>
      <c r="OQ172" s="231" t="s">
        <v>373</v>
      </c>
      <c r="OR172" s="231" t="s">
        <v>373</v>
      </c>
      <c r="OS172" s="231" t="s">
        <v>373</v>
      </c>
      <c r="OT172" s="231" t="s">
        <v>373</v>
      </c>
      <c r="OU172" s="231" t="s">
        <v>373</v>
      </c>
      <c r="OV172" s="231" t="s">
        <v>373</v>
      </c>
      <c r="OW172" s="231" t="s">
        <v>373</v>
      </c>
      <c r="OX172" s="231" t="s">
        <v>373</v>
      </c>
      <c r="OY172" s="231" t="s">
        <v>373</v>
      </c>
      <c r="OZ172" s="231" t="s">
        <v>373</v>
      </c>
      <c r="PA172" s="231" t="s">
        <v>373</v>
      </c>
      <c r="PB172" s="231" t="s">
        <v>373</v>
      </c>
      <c r="PC172" s="231" t="s">
        <v>373</v>
      </c>
      <c r="PD172" s="231" t="s">
        <v>373</v>
      </c>
      <c r="PE172" s="231" t="s">
        <v>373</v>
      </c>
      <c r="PF172" s="231" t="s">
        <v>373</v>
      </c>
      <c r="PG172" s="231" t="s">
        <v>373</v>
      </c>
      <c r="PH172" s="231" t="s">
        <v>373</v>
      </c>
      <c r="PI172" s="231" t="s">
        <v>373</v>
      </c>
      <c r="PJ172" s="231" t="s">
        <v>373</v>
      </c>
      <c r="PK172" s="231" t="s">
        <v>373</v>
      </c>
      <c r="PL172" s="231" t="s">
        <v>373</v>
      </c>
      <c r="PM172" s="231" t="s">
        <v>373</v>
      </c>
      <c r="PN172" s="231" t="s">
        <v>373</v>
      </c>
      <c r="PO172" s="231" t="s">
        <v>373</v>
      </c>
      <c r="PP172" s="231" t="s">
        <v>373</v>
      </c>
      <c r="PQ172" s="231" t="s">
        <v>373</v>
      </c>
      <c r="PR172" s="231" t="s">
        <v>373</v>
      </c>
      <c r="PS172" s="231" t="s">
        <v>373</v>
      </c>
      <c r="PT172" s="231" t="s">
        <v>373</v>
      </c>
      <c r="PU172" s="231" t="s">
        <v>373</v>
      </c>
      <c r="PV172" s="231" t="s">
        <v>373</v>
      </c>
      <c r="PW172" s="231" t="s">
        <v>373</v>
      </c>
      <c r="PX172" s="231" t="s">
        <v>373</v>
      </c>
      <c r="PY172" s="231" t="s">
        <v>373</v>
      </c>
      <c r="PZ172" s="231" t="s">
        <v>373</v>
      </c>
      <c r="QA172" s="231" t="s">
        <v>373</v>
      </c>
      <c r="QB172" s="231" t="s">
        <v>373</v>
      </c>
      <c r="QC172" s="231" t="s">
        <v>373</v>
      </c>
      <c r="QD172" s="231" t="s">
        <v>373</v>
      </c>
      <c r="QE172" s="231" t="s">
        <v>373</v>
      </c>
      <c r="QF172" s="231" t="s">
        <v>373</v>
      </c>
      <c r="QG172" s="231" t="s">
        <v>373</v>
      </c>
      <c r="QH172" s="231" t="s">
        <v>373</v>
      </c>
      <c r="QI172" s="231" t="s">
        <v>373</v>
      </c>
      <c r="QJ172" s="231" t="s">
        <v>373</v>
      </c>
      <c r="QK172" s="231" t="s">
        <v>373</v>
      </c>
      <c r="QL172" s="231" t="s">
        <v>373</v>
      </c>
      <c r="QM172" s="231" t="s">
        <v>373</v>
      </c>
      <c r="QN172" s="231" t="s">
        <v>373</v>
      </c>
      <c r="QO172" s="231" t="s">
        <v>373</v>
      </c>
      <c r="QP172" s="231" t="s">
        <v>373</v>
      </c>
      <c r="QQ172" s="231" t="s">
        <v>373</v>
      </c>
      <c r="QR172" s="231" t="s">
        <v>373</v>
      </c>
      <c r="QS172" s="231" t="s">
        <v>373</v>
      </c>
      <c r="QT172" s="231" t="s">
        <v>373</v>
      </c>
      <c r="QU172" s="231" t="s">
        <v>373</v>
      </c>
      <c r="QV172" s="231" t="s">
        <v>373</v>
      </c>
      <c r="QW172" s="231" t="s">
        <v>373</v>
      </c>
      <c r="QX172" s="231" t="s">
        <v>373</v>
      </c>
      <c r="QY172" s="231" t="s">
        <v>373</v>
      </c>
      <c r="QZ172" s="231" t="s">
        <v>373</v>
      </c>
      <c r="RA172" s="231" t="s">
        <v>373</v>
      </c>
      <c r="RB172" s="231" t="s">
        <v>373</v>
      </c>
      <c r="RC172" s="231" t="s">
        <v>373</v>
      </c>
      <c r="RD172" s="231" t="s">
        <v>373</v>
      </c>
      <c r="RE172" s="231" t="s">
        <v>373</v>
      </c>
      <c r="RF172" s="231" t="s">
        <v>373</v>
      </c>
      <c r="RG172" s="231" t="s">
        <v>373</v>
      </c>
      <c r="RH172" s="231" t="s">
        <v>373</v>
      </c>
      <c r="RI172" s="231" t="s">
        <v>373</v>
      </c>
      <c r="RJ172" s="231" t="s">
        <v>373</v>
      </c>
      <c r="RK172" s="231" t="s">
        <v>373</v>
      </c>
      <c r="RL172" s="231" t="s">
        <v>373</v>
      </c>
      <c r="RM172" s="231" t="s">
        <v>373</v>
      </c>
      <c r="RN172" s="231" t="s">
        <v>373</v>
      </c>
      <c r="RO172" s="231" t="s">
        <v>373</v>
      </c>
      <c r="RP172" s="231" t="s">
        <v>373</v>
      </c>
      <c r="RQ172" s="231" t="s">
        <v>373</v>
      </c>
      <c r="RR172" s="231" t="s">
        <v>373</v>
      </c>
      <c r="RS172" s="231" t="s">
        <v>373</v>
      </c>
      <c r="RT172" s="231" t="s">
        <v>373</v>
      </c>
      <c r="RU172" s="231" t="s">
        <v>373</v>
      </c>
      <c r="RV172" s="231" t="s">
        <v>373</v>
      </c>
      <c r="RW172" s="231" t="s">
        <v>373</v>
      </c>
      <c r="RX172" s="231" t="s">
        <v>373</v>
      </c>
      <c r="RY172" s="231" t="s">
        <v>373</v>
      </c>
      <c r="RZ172" s="231" t="s">
        <v>373</v>
      </c>
      <c r="SA172" s="231" t="s">
        <v>373</v>
      </c>
      <c r="SB172" s="231" t="s">
        <v>373</v>
      </c>
      <c r="SC172" s="231" t="s">
        <v>373</v>
      </c>
      <c r="SD172" s="231" t="s">
        <v>373</v>
      </c>
      <c r="SE172" s="231" t="s">
        <v>373</v>
      </c>
      <c r="SF172" s="231" t="s">
        <v>373</v>
      </c>
      <c r="SG172" s="231" t="s">
        <v>373</v>
      </c>
      <c r="SH172" s="231" t="s">
        <v>373</v>
      </c>
      <c r="SI172" s="231" t="s">
        <v>373</v>
      </c>
      <c r="SJ172" s="231" t="s">
        <v>373</v>
      </c>
      <c r="SK172" s="231" t="s">
        <v>373</v>
      </c>
      <c r="SL172" s="231" t="s">
        <v>373</v>
      </c>
      <c r="SM172" s="231" t="s">
        <v>373</v>
      </c>
      <c r="SN172" s="231" t="s">
        <v>373</v>
      </c>
      <c r="SO172" s="231" t="s">
        <v>373</v>
      </c>
      <c r="SP172" s="231" t="s">
        <v>373</v>
      </c>
      <c r="SQ172" s="231" t="s">
        <v>373</v>
      </c>
      <c r="SR172" s="231" t="s">
        <v>373</v>
      </c>
      <c r="SS172" s="231" t="s">
        <v>373</v>
      </c>
      <c r="ST172" s="231" t="s">
        <v>373</v>
      </c>
      <c r="SU172" s="231" t="s">
        <v>373</v>
      </c>
      <c r="SV172" s="231" t="s">
        <v>373</v>
      </c>
      <c r="SW172" s="231" t="s">
        <v>373</v>
      </c>
      <c r="SX172" s="231" t="s">
        <v>373</v>
      </c>
      <c r="SY172" s="231" t="s">
        <v>373</v>
      </c>
      <c r="SZ172" s="231" t="s">
        <v>373</v>
      </c>
      <c r="TA172" s="231" t="s">
        <v>373</v>
      </c>
      <c r="TB172" s="231" t="s">
        <v>373</v>
      </c>
      <c r="TC172" s="231" t="s">
        <v>373</v>
      </c>
      <c r="TD172" s="231" t="s">
        <v>373</v>
      </c>
      <c r="TE172" s="231" t="s">
        <v>373</v>
      </c>
      <c r="TF172" s="231" t="s">
        <v>373</v>
      </c>
      <c r="TG172" s="231" t="s">
        <v>373</v>
      </c>
      <c r="TH172" s="231" t="s">
        <v>373</v>
      </c>
      <c r="TI172" s="231" t="s">
        <v>373</v>
      </c>
      <c r="TJ172" s="231" t="s">
        <v>373</v>
      </c>
      <c r="TK172" s="231" t="s">
        <v>373</v>
      </c>
      <c r="TL172" s="231" t="s">
        <v>373</v>
      </c>
      <c r="TM172" s="231" t="s">
        <v>373</v>
      </c>
      <c r="TN172" s="231" t="s">
        <v>373</v>
      </c>
      <c r="TO172" s="231" t="s">
        <v>373</v>
      </c>
      <c r="TP172" s="231" t="s">
        <v>373</v>
      </c>
      <c r="TQ172" s="231" t="s">
        <v>373</v>
      </c>
      <c r="TR172" s="231" t="s">
        <v>373</v>
      </c>
      <c r="TS172" s="231" t="s">
        <v>373</v>
      </c>
      <c r="TT172" s="231" t="s">
        <v>373</v>
      </c>
      <c r="TU172" s="231" t="s">
        <v>373</v>
      </c>
      <c r="TV172" s="231" t="s">
        <v>373</v>
      </c>
      <c r="TW172" s="231" t="s">
        <v>373</v>
      </c>
      <c r="TX172" s="231" t="s">
        <v>373</v>
      </c>
      <c r="TY172" s="231" t="s">
        <v>373</v>
      </c>
      <c r="TZ172" s="231" t="s">
        <v>373</v>
      </c>
      <c r="UA172" s="231" t="s">
        <v>373</v>
      </c>
      <c r="UB172" s="231" t="s">
        <v>373</v>
      </c>
      <c r="UC172" s="231" t="s">
        <v>373</v>
      </c>
      <c r="UD172" s="231" t="s">
        <v>373</v>
      </c>
      <c r="UE172" s="231" t="s">
        <v>373</v>
      </c>
      <c r="UF172" s="231" t="s">
        <v>373</v>
      </c>
      <c r="UG172" s="231" t="s">
        <v>373</v>
      </c>
      <c r="UH172" s="231" t="s">
        <v>373</v>
      </c>
      <c r="UI172" s="231" t="s">
        <v>373</v>
      </c>
      <c r="UJ172" s="231" t="s">
        <v>373</v>
      </c>
      <c r="UK172" s="231" t="s">
        <v>373</v>
      </c>
      <c r="UL172" s="231" t="s">
        <v>373</v>
      </c>
      <c r="UM172" s="231" t="s">
        <v>373</v>
      </c>
      <c r="UN172" s="231" t="s">
        <v>373</v>
      </c>
      <c r="UO172" s="231" t="s">
        <v>373</v>
      </c>
      <c r="UP172" s="231" t="s">
        <v>373</v>
      </c>
      <c r="UQ172" s="231" t="s">
        <v>373</v>
      </c>
      <c r="UR172" s="231" t="s">
        <v>373</v>
      </c>
      <c r="US172" s="231" t="s">
        <v>373</v>
      </c>
      <c r="UT172" s="231" t="s">
        <v>373</v>
      </c>
      <c r="UU172" s="231" t="s">
        <v>373</v>
      </c>
      <c r="UV172" s="231" t="s">
        <v>373</v>
      </c>
      <c r="UW172" s="231" t="s">
        <v>373</v>
      </c>
      <c r="UX172" s="231" t="s">
        <v>373</v>
      </c>
      <c r="UY172" s="231" t="s">
        <v>373</v>
      </c>
      <c r="UZ172" s="231" t="s">
        <v>373</v>
      </c>
      <c r="VA172" s="231" t="s">
        <v>373</v>
      </c>
      <c r="VB172" s="231" t="s">
        <v>373</v>
      </c>
      <c r="VC172" s="231" t="s">
        <v>373</v>
      </c>
      <c r="VD172" s="231" t="s">
        <v>373</v>
      </c>
      <c r="VE172" s="231" t="s">
        <v>373</v>
      </c>
      <c r="VF172" s="231" t="s">
        <v>373</v>
      </c>
      <c r="VG172" s="231" t="s">
        <v>373</v>
      </c>
      <c r="VH172" s="231" t="s">
        <v>373</v>
      </c>
      <c r="VI172" s="231" t="s">
        <v>373</v>
      </c>
      <c r="VJ172" s="231" t="s">
        <v>373</v>
      </c>
      <c r="VK172" s="231" t="s">
        <v>373</v>
      </c>
      <c r="VL172" s="231" t="s">
        <v>373</v>
      </c>
      <c r="VM172" s="231" t="s">
        <v>373</v>
      </c>
      <c r="VN172" s="231" t="s">
        <v>373</v>
      </c>
      <c r="VO172" s="231" t="s">
        <v>373</v>
      </c>
      <c r="VP172" s="231" t="s">
        <v>373</v>
      </c>
      <c r="VQ172" s="231" t="s">
        <v>373</v>
      </c>
      <c r="VR172" s="231" t="s">
        <v>373</v>
      </c>
      <c r="VS172" s="231" t="s">
        <v>373</v>
      </c>
      <c r="VT172" s="231" t="s">
        <v>373</v>
      </c>
      <c r="VU172" s="231" t="s">
        <v>373</v>
      </c>
      <c r="VV172" s="231" t="s">
        <v>373</v>
      </c>
      <c r="VW172" s="231" t="s">
        <v>373</v>
      </c>
      <c r="VX172" s="231" t="s">
        <v>373</v>
      </c>
      <c r="VY172" s="231" t="s">
        <v>373</v>
      </c>
      <c r="VZ172" s="231" t="s">
        <v>373</v>
      </c>
      <c r="WA172" s="231" t="s">
        <v>373</v>
      </c>
      <c r="WB172" s="231" t="s">
        <v>373</v>
      </c>
      <c r="WC172" s="231" t="s">
        <v>373</v>
      </c>
      <c r="WD172" s="231" t="s">
        <v>373</v>
      </c>
      <c r="WE172" s="231" t="s">
        <v>373</v>
      </c>
      <c r="WF172" s="231" t="s">
        <v>373</v>
      </c>
      <c r="WG172" s="231" t="s">
        <v>373</v>
      </c>
      <c r="WH172" s="231" t="s">
        <v>373</v>
      </c>
      <c r="WI172" s="231" t="s">
        <v>373</v>
      </c>
      <c r="WJ172" s="231" t="s">
        <v>373</v>
      </c>
      <c r="WK172" s="231" t="s">
        <v>373</v>
      </c>
      <c r="WL172" s="231" t="s">
        <v>373</v>
      </c>
      <c r="WM172" s="231" t="s">
        <v>373</v>
      </c>
      <c r="WN172" s="231" t="s">
        <v>373</v>
      </c>
      <c r="WO172" s="231" t="s">
        <v>373</v>
      </c>
      <c r="WP172" s="231" t="s">
        <v>373</v>
      </c>
      <c r="WQ172" s="231" t="s">
        <v>373</v>
      </c>
      <c r="WR172" s="231" t="s">
        <v>373</v>
      </c>
      <c r="WS172" s="231" t="s">
        <v>373</v>
      </c>
      <c r="WT172" s="231" t="s">
        <v>373</v>
      </c>
      <c r="WU172" s="231" t="s">
        <v>373</v>
      </c>
      <c r="WV172" s="231" t="s">
        <v>373</v>
      </c>
      <c r="WW172" s="231" t="s">
        <v>373</v>
      </c>
      <c r="WX172" s="231" t="s">
        <v>373</v>
      </c>
      <c r="WY172" s="231" t="s">
        <v>373</v>
      </c>
      <c r="WZ172" s="231" t="s">
        <v>373</v>
      </c>
      <c r="XA172" s="231" t="s">
        <v>373</v>
      </c>
      <c r="XB172" s="231" t="s">
        <v>373</v>
      </c>
      <c r="XC172" s="231" t="s">
        <v>373</v>
      </c>
      <c r="XD172" s="231" t="s">
        <v>373</v>
      </c>
      <c r="XE172" s="231" t="s">
        <v>373</v>
      </c>
      <c r="XF172" s="231" t="s">
        <v>373</v>
      </c>
      <c r="XG172" s="231" t="s">
        <v>373</v>
      </c>
      <c r="XH172" s="231" t="s">
        <v>373</v>
      </c>
      <c r="XI172" s="231" t="s">
        <v>373</v>
      </c>
      <c r="XJ172" s="231" t="s">
        <v>373</v>
      </c>
      <c r="XK172" s="231" t="s">
        <v>373</v>
      </c>
      <c r="XL172" s="231" t="s">
        <v>373</v>
      </c>
      <c r="XM172" s="231" t="s">
        <v>373</v>
      </c>
      <c r="XN172" s="231" t="s">
        <v>373</v>
      </c>
      <c r="XO172" s="231" t="s">
        <v>373</v>
      </c>
      <c r="XP172" s="231" t="s">
        <v>373</v>
      </c>
      <c r="XQ172" s="231" t="s">
        <v>373</v>
      </c>
      <c r="XR172" s="231" t="s">
        <v>373</v>
      </c>
      <c r="XS172" s="231" t="s">
        <v>373</v>
      </c>
      <c r="XT172" s="231" t="s">
        <v>373</v>
      </c>
      <c r="XU172" s="231" t="s">
        <v>373</v>
      </c>
      <c r="XV172" s="231" t="s">
        <v>373</v>
      </c>
      <c r="XW172" s="231" t="s">
        <v>373</v>
      </c>
      <c r="XX172" s="231" t="s">
        <v>373</v>
      </c>
      <c r="XY172" s="231" t="s">
        <v>373</v>
      </c>
      <c r="XZ172" s="231" t="s">
        <v>373</v>
      </c>
      <c r="YA172" s="231" t="s">
        <v>373</v>
      </c>
      <c r="YB172" s="231" t="s">
        <v>373</v>
      </c>
      <c r="YC172" s="231" t="s">
        <v>373</v>
      </c>
      <c r="YD172" s="231" t="s">
        <v>373</v>
      </c>
      <c r="YE172" s="231" t="s">
        <v>373</v>
      </c>
      <c r="YF172" s="231" t="s">
        <v>373</v>
      </c>
      <c r="YG172" s="231" t="s">
        <v>373</v>
      </c>
      <c r="YH172" s="231" t="s">
        <v>373</v>
      </c>
      <c r="YI172" s="231" t="s">
        <v>373</v>
      </c>
      <c r="YJ172" s="231" t="s">
        <v>373</v>
      </c>
      <c r="YK172" s="231" t="s">
        <v>373</v>
      </c>
      <c r="YL172" s="231" t="s">
        <v>373</v>
      </c>
      <c r="YM172" s="231" t="s">
        <v>373</v>
      </c>
      <c r="YN172" s="231" t="s">
        <v>373</v>
      </c>
      <c r="YO172" s="231" t="s">
        <v>373</v>
      </c>
      <c r="YP172" s="231" t="s">
        <v>373</v>
      </c>
      <c r="YQ172" s="231" t="s">
        <v>373</v>
      </c>
      <c r="YR172" s="231" t="s">
        <v>373</v>
      </c>
      <c r="YS172" s="231" t="s">
        <v>373</v>
      </c>
      <c r="YT172" s="231" t="s">
        <v>373</v>
      </c>
      <c r="YU172" s="231" t="s">
        <v>373</v>
      </c>
      <c r="YV172" s="231" t="s">
        <v>373</v>
      </c>
      <c r="YW172" s="231" t="s">
        <v>373</v>
      </c>
      <c r="YX172" s="231" t="s">
        <v>373</v>
      </c>
      <c r="YY172" s="231" t="s">
        <v>373</v>
      </c>
      <c r="YZ172" s="231" t="s">
        <v>373</v>
      </c>
      <c r="ZA172" s="231" t="s">
        <v>373</v>
      </c>
      <c r="ZB172" s="231" t="s">
        <v>373</v>
      </c>
      <c r="ZC172" s="231" t="s">
        <v>373</v>
      </c>
      <c r="ZD172" s="231" t="s">
        <v>373</v>
      </c>
      <c r="ZE172" s="231" t="s">
        <v>373</v>
      </c>
      <c r="ZF172" s="231" t="s">
        <v>373</v>
      </c>
      <c r="ZG172" s="231" t="s">
        <v>373</v>
      </c>
      <c r="ZH172" s="231" t="s">
        <v>373</v>
      </c>
      <c r="ZI172" s="231" t="s">
        <v>373</v>
      </c>
      <c r="ZJ172" s="231" t="s">
        <v>373</v>
      </c>
      <c r="ZK172" s="231" t="s">
        <v>373</v>
      </c>
      <c r="ZL172" s="231" t="s">
        <v>373</v>
      </c>
      <c r="ZM172" s="231" t="s">
        <v>373</v>
      </c>
      <c r="ZN172" s="231" t="s">
        <v>373</v>
      </c>
      <c r="ZO172" s="231" t="s">
        <v>373</v>
      </c>
      <c r="ZP172" s="231" t="s">
        <v>373</v>
      </c>
      <c r="ZQ172" s="231" t="s">
        <v>373</v>
      </c>
      <c r="ZR172" s="231" t="s">
        <v>373</v>
      </c>
      <c r="ZS172" s="231" t="s">
        <v>373</v>
      </c>
      <c r="ZT172" s="231" t="s">
        <v>373</v>
      </c>
      <c r="ZU172" s="231" t="s">
        <v>373</v>
      </c>
      <c r="ZV172" s="231" t="s">
        <v>373</v>
      </c>
      <c r="ZW172" s="231" t="s">
        <v>373</v>
      </c>
      <c r="ZX172" s="231" t="s">
        <v>373</v>
      </c>
      <c r="ZY172" s="231" t="s">
        <v>373</v>
      </c>
      <c r="ZZ172" s="231" t="s">
        <v>373</v>
      </c>
      <c r="AAA172" s="231" t="s">
        <v>373</v>
      </c>
      <c r="AAB172" s="231" t="s">
        <v>373</v>
      </c>
      <c r="AAC172" s="231" t="s">
        <v>373</v>
      </c>
      <c r="AAD172" s="231" t="s">
        <v>373</v>
      </c>
      <c r="AAE172" s="231" t="s">
        <v>373</v>
      </c>
      <c r="AAF172" s="231" t="s">
        <v>373</v>
      </c>
      <c r="AAG172" s="231" t="s">
        <v>373</v>
      </c>
      <c r="AAH172" s="231" t="s">
        <v>373</v>
      </c>
      <c r="AAI172" s="231" t="s">
        <v>373</v>
      </c>
      <c r="AAJ172" s="231" t="s">
        <v>373</v>
      </c>
      <c r="AAK172" s="231" t="s">
        <v>373</v>
      </c>
      <c r="AAL172" s="231" t="s">
        <v>373</v>
      </c>
      <c r="AAM172" s="231" t="s">
        <v>373</v>
      </c>
      <c r="AAN172" s="231" t="s">
        <v>373</v>
      </c>
      <c r="AAO172" s="231" t="s">
        <v>373</v>
      </c>
      <c r="AAP172" s="231" t="s">
        <v>373</v>
      </c>
      <c r="AAQ172" s="231" t="s">
        <v>373</v>
      </c>
      <c r="AAR172" s="231" t="s">
        <v>373</v>
      </c>
      <c r="AAS172" s="231" t="s">
        <v>373</v>
      </c>
      <c r="AAT172" s="231" t="s">
        <v>373</v>
      </c>
      <c r="AAU172" s="231" t="s">
        <v>373</v>
      </c>
      <c r="AAV172" s="231" t="s">
        <v>373</v>
      </c>
      <c r="AAW172" s="231" t="s">
        <v>373</v>
      </c>
      <c r="AAX172" s="231" t="s">
        <v>373</v>
      </c>
      <c r="AAY172" s="231" t="s">
        <v>373</v>
      </c>
      <c r="AAZ172" s="231" t="s">
        <v>373</v>
      </c>
      <c r="ABA172" s="231" t="s">
        <v>373</v>
      </c>
      <c r="ABB172" s="231" t="s">
        <v>373</v>
      </c>
      <c r="ABC172" s="231" t="s">
        <v>373</v>
      </c>
      <c r="ABD172" s="231" t="s">
        <v>373</v>
      </c>
      <c r="ABE172" s="231" t="s">
        <v>373</v>
      </c>
      <c r="ABF172" s="231" t="s">
        <v>373</v>
      </c>
      <c r="ABG172" s="231" t="s">
        <v>373</v>
      </c>
      <c r="ABH172" s="231" t="s">
        <v>373</v>
      </c>
      <c r="ABI172" s="231" t="s">
        <v>373</v>
      </c>
      <c r="ABJ172" s="231" t="s">
        <v>373</v>
      </c>
      <c r="ABK172" s="231" t="s">
        <v>373</v>
      </c>
      <c r="ABL172" s="231" t="s">
        <v>373</v>
      </c>
      <c r="ABM172" s="231" t="s">
        <v>373</v>
      </c>
      <c r="ABN172" s="231" t="s">
        <v>373</v>
      </c>
      <c r="ABO172" s="231" t="s">
        <v>373</v>
      </c>
      <c r="ABP172" s="231" t="s">
        <v>373</v>
      </c>
      <c r="ABQ172" s="231" t="s">
        <v>373</v>
      </c>
      <c r="ABR172" s="231" t="s">
        <v>373</v>
      </c>
      <c r="ABS172" s="231" t="s">
        <v>373</v>
      </c>
      <c r="ABT172" s="231" t="s">
        <v>373</v>
      </c>
      <c r="ABU172" s="231" t="s">
        <v>373</v>
      </c>
      <c r="ABV172" s="231" t="s">
        <v>373</v>
      </c>
      <c r="ABW172" s="231" t="s">
        <v>373</v>
      </c>
      <c r="ABX172" s="231" t="s">
        <v>373</v>
      </c>
      <c r="ABY172" s="231" t="s">
        <v>373</v>
      </c>
      <c r="ABZ172" s="231" t="s">
        <v>373</v>
      </c>
      <c r="ACA172" s="231" t="s">
        <v>373</v>
      </c>
      <c r="ACB172" s="231" t="s">
        <v>373</v>
      </c>
      <c r="ACC172" s="231" t="s">
        <v>373</v>
      </c>
      <c r="ACD172" s="231" t="s">
        <v>373</v>
      </c>
      <c r="ACE172" s="231" t="s">
        <v>373</v>
      </c>
      <c r="ACF172" s="231" t="s">
        <v>373</v>
      </c>
      <c r="ACG172" s="231" t="s">
        <v>373</v>
      </c>
      <c r="ACH172" s="231" t="s">
        <v>373</v>
      </c>
      <c r="ACI172" s="231" t="s">
        <v>373</v>
      </c>
      <c r="ACJ172" s="231" t="s">
        <v>373</v>
      </c>
      <c r="ACK172" s="231" t="s">
        <v>373</v>
      </c>
      <c r="ACL172" s="231" t="s">
        <v>373</v>
      </c>
      <c r="ACM172" s="231" t="s">
        <v>373</v>
      </c>
      <c r="ACN172" s="231" t="s">
        <v>373</v>
      </c>
      <c r="ACO172" s="231" t="s">
        <v>373</v>
      </c>
      <c r="ACP172" s="231" t="s">
        <v>373</v>
      </c>
      <c r="ACQ172" s="231" t="s">
        <v>373</v>
      </c>
      <c r="ACR172" s="231" t="s">
        <v>373</v>
      </c>
      <c r="ACS172" s="231" t="s">
        <v>373</v>
      </c>
      <c r="ACT172" s="231" t="s">
        <v>373</v>
      </c>
      <c r="ACU172" s="231" t="s">
        <v>373</v>
      </c>
      <c r="ACV172" s="231" t="s">
        <v>373</v>
      </c>
      <c r="ACW172" s="231" t="s">
        <v>373</v>
      </c>
      <c r="ACX172" s="231" t="s">
        <v>373</v>
      </c>
      <c r="ACY172" s="231" t="s">
        <v>373</v>
      </c>
      <c r="ACZ172" s="231" t="s">
        <v>373</v>
      </c>
      <c r="ADA172" s="231" t="s">
        <v>373</v>
      </c>
      <c r="ADB172" s="231" t="s">
        <v>373</v>
      </c>
      <c r="ADC172" s="231" t="s">
        <v>373</v>
      </c>
      <c r="ADD172" s="231" t="s">
        <v>373</v>
      </c>
      <c r="ADE172" s="231" t="s">
        <v>373</v>
      </c>
      <c r="ADF172" s="231" t="s">
        <v>373</v>
      </c>
      <c r="ADG172" s="231" t="s">
        <v>373</v>
      </c>
      <c r="ADH172" s="231" t="s">
        <v>373</v>
      </c>
      <c r="ADI172" s="231" t="s">
        <v>373</v>
      </c>
      <c r="ADJ172" s="231" t="s">
        <v>373</v>
      </c>
      <c r="ADK172" s="231" t="s">
        <v>373</v>
      </c>
      <c r="ADL172" s="231" t="s">
        <v>373</v>
      </c>
      <c r="ADM172" s="231" t="s">
        <v>373</v>
      </c>
      <c r="ADN172" s="231" t="s">
        <v>373</v>
      </c>
      <c r="ADO172" s="231" t="s">
        <v>373</v>
      </c>
      <c r="ADP172" s="231" t="s">
        <v>373</v>
      </c>
      <c r="ADQ172" s="231" t="s">
        <v>373</v>
      </c>
      <c r="ADR172" s="231" t="s">
        <v>373</v>
      </c>
      <c r="ADS172" s="231" t="s">
        <v>373</v>
      </c>
      <c r="ADT172" s="231" t="s">
        <v>373</v>
      </c>
      <c r="ADU172" s="231" t="s">
        <v>373</v>
      </c>
      <c r="ADV172" s="231" t="s">
        <v>373</v>
      </c>
      <c r="ADW172" s="231" t="s">
        <v>373</v>
      </c>
      <c r="ADX172" s="231" t="s">
        <v>373</v>
      </c>
      <c r="ADY172" s="231" t="s">
        <v>373</v>
      </c>
      <c r="ADZ172" s="231" t="s">
        <v>373</v>
      </c>
      <c r="AEA172" s="231" t="s">
        <v>373</v>
      </c>
      <c r="AEB172" s="231" t="s">
        <v>373</v>
      </c>
      <c r="AEC172" s="231" t="s">
        <v>373</v>
      </c>
      <c r="AED172" s="231" t="s">
        <v>373</v>
      </c>
      <c r="AEE172" s="231" t="s">
        <v>373</v>
      </c>
      <c r="AEF172" s="231" t="s">
        <v>373</v>
      </c>
      <c r="AEG172" s="231" t="s">
        <v>373</v>
      </c>
      <c r="AEH172" s="231" t="s">
        <v>373</v>
      </c>
      <c r="AEI172" s="231" t="s">
        <v>373</v>
      </c>
      <c r="AEJ172" s="231" t="s">
        <v>373</v>
      </c>
      <c r="AEK172" s="231" t="s">
        <v>373</v>
      </c>
      <c r="AEL172" s="231" t="s">
        <v>373</v>
      </c>
      <c r="AEM172" s="231" t="s">
        <v>373</v>
      </c>
      <c r="AEN172" s="231" t="s">
        <v>373</v>
      </c>
      <c r="AEO172" s="231" t="s">
        <v>373</v>
      </c>
      <c r="AEP172" s="231" t="s">
        <v>373</v>
      </c>
      <c r="AEQ172" s="231" t="s">
        <v>373</v>
      </c>
      <c r="AER172" s="231" t="s">
        <v>373</v>
      </c>
      <c r="AES172" s="231" t="s">
        <v>373</v>
      </c>
      <c r="AET172" s="231" t="s">
        <v>373</v>
      </c>
      <c r="AEU172" s="231" t="s">
        <v>373</v>
      </c>
      <c r="AEV172" s="231" t="s">
        <v>373</v>
      </c>
      <c r="AEW172" s="231" t="s">
        <v>373</v>
      </c>
      <c r="AEX172" s="231" t="s">
        <v>373</v>
      </c>
      <c r="AEY172" s="231" t="s">
        <v>373</v>
      </c>
      <c r="AEZ172" s="231" t="s">
        <v>373</v>
      </c>
      <c r="AFA172" s="231" t="s">
        <v>373</v>
      </c>
      <c r="AFB172" s="231" t="s">
        <v>373</v>
      </c>
      <c r="AFC172" s="231" t="s">
        <v>373</v>
      </c>
      <c r="AFD172" s="231" t="s">
        <v>373</v>
      </c>
      <c r="AFE172" s="231" t="s">
        <v>373</v>
      </c>
      <c r="AFF172" s="231" t="s">
        <v>373</v>
      </c>
      <c r="AFG172" s="231" t="s">
        <v>373</v>
      </c>
      <c r="AFH172" s="231" t="s">
        <v>373</v>
      </c>
      <c r="AFI172" s="231" t="s">
        <v>373</v>
      </c>
      <c r="AFJ172" s="231" t="s">
        <v>373</v>
      </c>
      <c r="AFK172" s="231" t="s">
        <v>373</v>
      </c>
      <c r="AFL172" s="231" t="s">
        <v>373</v>
      </c>
      <c r="AFM172" s="231" t="s">
        <v>373</v>
      </c>
      <c r="AFN172" s="231" t="s">
        <v>373</v>
      </c>
      <c r="AFO172" s="231" t="s">
        <v>373</v>
      </c>
      <c r="AFP172" s="231" t="s">
        <v>373</v>
      </c>
      <c r="AFQ172" s="231" t="s">
        <v>373</v>
      </c>
      <c r="AFR172" s="231" t="s">
        <v>373</v>
      </c>
      <c r="AFS172" s="231" t="s">
        <v>373</v>
      </c>
      <c r="AFT172" s="231" t="s">
        <v>373</v>
      </c>
      <c r="AFU172" s="231" t="s">
        <v>373</v>
      </c>
      <c r="AFV172" s="231" t="s">
        <v>373</v>
      </c>
      <c r="AFW172" s="231" t="s">
        <v>373</v>
      </c>
      <c r="AFX172" s="231" t="s">
        <v>373</v>
      </c>
      <c r="AFY172" s="231" t="s">
        <v>373</v>
      </c>
      <c r="AFZ172" s="231" t="s">
        <v>373</v>
      </c>
      <c r="AGA172" s="231" t="s">
        <v>373</v>
      </c>
      <c r="AGB172" s="231" t="s">
        <v>373</v>
      </c>
      <c r="AGC172" s="231" t="s">
        <v>373</v>
      </c>
      <c r="AGD172" s="231" t="s">
        <v>373</v>
      </c>
      <c r="AGE172" s="231" t="s">
        <v>373</v>
      </c>
      <c r="AGF172" s="231" t="s">
        <v>373</v>
      </c>
      <c r="AGG172" s="231" t="s">
        <v>373</v>
      </c>
      <c r="AGH172" s="231" t="s">
        <v>373</v>
      </c>
      <c r="AGI172" s="231" t="s">
        <v>373</v>
      </c>
      <c r="AGJ172" s="231" t="s">
        <v>373</v>
      </c>
      <c r="AGK172" s="231" t="s">
        <v>373</v>
      </c>
      <c r="AGL172" s="231" t="s">
        <v>373</v>
      </c>
      <c r="AGM172" s="231" t="s">
        <v>373</v>
      </c>
      <c r="AGN172" s="231" t="s">
        <v>373</v>
      </c>
      <c r="AGO172" s="231" t="s">
        <v>373</v>
      </c>
      <c r="AGP172" s="231" t="s">
        <v>373</v>
      </c>
      <c r="AGQ172" s="231" t="s">
        <v>373</v>
      </c>
      <c r="AGR172" s="231" t="s">
        <v>373</v>
      </c>
      <c r="AGS172" s="231" t="s">
        <v>373</v>
      </c>
      <c r="AGT172" s="231" t="s">
        <v>373</v>
      </c>
      <c r="AGU172" s="231" t="s">
        <v>373</v>
      </c>
      <c r="AGV172" s="231" t="s">
        <v>373</v>
      </c>
      <c r="AGW172" s="231" t="s">
        <v>373</v>
      </c>
      <c r="AGX172" s="231" t="s">
        <v>373</v>
      </c>
      <c r="AGY172" s="231" t="s">
        <v>373</v>
      </c>
      <c r="AGZ172" s="231" t="s">
        <v>373</v>
      </c>
      <c r="AHA172" s="231" t="s">
        <v>373</v>
      </c>
      <c r="AHB172" s="231" t="s">
        <v>373</v>
      </c>
      <c r="AHC172" s="231" t="s">
        <v>373</v>
      </c>
      <c r="AHD172" s="231" t="s">
        <v>373</v>
      </c>
      <c r="AHE172" s="231" t="s">
        <v>373</v>
      </c>
      <c r="AHF172" s="231" t="s">
        <v>373</v>
      </c>
      <c r="AHG172" s="231" t="s">
        <v>373</v>
      </c>
      <c r="AHH172" s="231" t="s">
        <v>373</v>
      </c>
      <c r="AHI172" s="231" t="s">
        <v>373</v>
      </c>
      <c r="AHJ172" s="231" t="s">
        <v>373</v>
      </c>
      <c r="AHK172" s="231" t="s">
        <v>373</v>
      </c>
      <c r="AHL172" s="231" t="s">
        <v>373</v>
      </c>
      <c r="AHM172" s="231" t="s">
        <v>373</v>
      </c>
      <c r="AHN172" s="231" t="s">
        <v>373</v>
      </c>
      <c r="AHO172" s="231" t="s">
        <v>373</v>
      </c>
      <c r="AHP172" s="231" t="s">
        <v>373</v>
      </c>
      <c r="AHQ172" s="231" t="s">
        <v>373</v>
      </c>
      <c r="AHR172" s="231" t="s">
        <v>373</v>
      </c>
      <c r="AHS172" s="231" t="s">
        <v>373</v>
      </c>
      <c r="AHT172" s="231" t="s">
        <v>373</v>
      </c>
      <c r="AHU172" s="231" t="s">
        <v>373</v>
      </c>
      <c r="AHV172" s="231" t="s">
        <v>373</v>
      </c>
      <c r="AHW172" s="231" t="s">
        <v>373</v>
      </c>
      <c r="AHX172" s="231" t="s">
        <v>373</v>
      </c>
      <c r="AHY172" s="231" t="s">
        <v>373</v>
      </c>
      <c r="AHZ172" s="231" t="s">
        <v>373</v>
      </c>
      <c r="AIA172" s="231" t="s">
        <v>373</v>
      </c>
      <c r="AIB172" s="231" t="s">
        <v>373</v>
      </c>
      <c r="AIC172" s="231" t="s">
        <v>373</v>
      </c>
      <c r="AID172" s="231" t="s">
        <v>373</v>
      </c>
      <c r="AIE172" s="231" t="s">
        <v>373</v>
      </c>
      <c r="AIF172" s="231" t="s">
        <v>373</v>
      </c>
      <c r="AIG172" s="231" t="s">
        <v>373</v>
      </c>
      <c r="AIH172" s="231" t="s">
        <v>373</v>
      </c>
      <c r="AII172" s="231" t="s">
        <v>373</v>
      </c>
      <c r="AIJ172" s="231" t="s">
        <v>373</v>
      </c>
      <c r="AIK172" s="231" t="s">
        <v>373</v>
      </c>
      <c r="AIL172" s="231" t="s">
        <v>373</v>
      </c>
      <c r="AIM172" s="231" t="s">
        <v>373</v>
      </c>
      <c r="AIN172" s="231" t="s">
        <v>373</v>
      </c>
      <c r="AIO172" s="231" t="s">
        <v>373</v>
      </c>
      <c r="AIP172" s="231" t="s">
        <v>373</v>
      </c>
      <c r="AIQ172" s="231" t="s">
        <v>373</v>
      </c>
      <c r="AIR172" s="231" t="s">
        <v>373</v>
      </c>
      <c r="AIS172" s="231" t="s">
        <v>373</v>
      </c>
      <c r="AIT172" s="231" t="s">
        <v>373</v>
      </c>
      <c r="AIU172" s="231" t="s">
        <v>373</v>
      </c>
      <c r="AIV172" s="231" t="s">
        <v>373</v>
      </c>
      <c r="AIW172" s="231" t="s">
        <v>373</v>
      </c>
      <c r="AIX172" s="231" t="s">
        <v>373</v>
      </c>
      <c r="AIY172" s="231" t="s">
        <v>373</v>
      </c>
      <c r="AIZ172" s="231" t="s">
        <v>373</v>
      </c>
      <c r="AJA172" s="231" t="s">
        <v>373</v>
      </c>
      <c r="AJB172" s="231" t="s">
        <v>373</v>
      </c>
      <c r="AJC172" s="231" t="s">
        <v>373</v>
      </c>
      <c r="AJD172" s="231" t="s">
        <v>373</v>
      </c>
      <c r="AJE172" s="231" t="s">
        <v>373</v>
      </c>
      <c r="AJF172" s="231" t="s">
        <v>373</v>
      </c>
      <c r="AJG172" s="231" t="s">
        <v>373</v>
      </c>
      <c r="AJH172" s="231" t="s">
        <v>373</v>
      </c>
      <c r="AJI172" s="231" t="s">
        <v>373</v>
      </c>
      <c r="AJJ172" s="231" t="s">
        <v>373</v>
      </c>
      <c r="AJK172" s="231" t="s">
        <v>373</v>
      </c>
      <c r="AJL172" s="231" t="s">
        <v>373</v>
      </c>
      <c r="AJM172" s="231" t="s">
        <v>373</v>
      </c>
      <c r="AJN172" s="231" t="s">
        <v>373</v>
      </c>
      <c r="AJO172" s="231" t="s">
        <v>373</v>
      </c>
      <c r="AJP172" s="231" t="s">
        <v>373</v>
      </c>
      <c r="AJQ172" s="231" t="s">
        <v>373</v>
      </c>
      <c r="AJR172" s="231" t="s">
        <v>373</v>
      </c>
      <c r="AJS172" s="231" t="s">
        <v>373</v>
      </c>
      <c r="AJT172" s="231" t="s">
        <v>373</v>
      </c>
      <c r="AJU172" s="231" t="s">
        <v>373</v>
      </c>
      <c r="AJV172" s="231" t="s">
        <v>373</v>
      </c>
      <c r="AJW172" s="231" t="s">
        <v>373</v>
      </c>
      <c r="AJX172" s="231" t="s">
        <v>373</v>
      </c>
      <c r="AJY172" s="231" t="s">
        <v>373</v>
      </c>
      <c r="AJZ172" s="231" t="s">
        <v>373</v>
      </c>
      <c r="AKA172" s="231" t="s">
        <v>373</v>
      </c>
      <c r="AKB172" s="231" t="s">
        <v>373</v>
      </c>
      <c r="AKC172" s="231" t="s">
        <v>373</v>
      </c>
      <c r="AKD172" s="231" t="s">
        <v>373</v>
      </c>
      <c r="AKE172" s="231" t="s">
        <v>373</v>
      </c>
      <c r="AKF172" s="231" t="s">
        <v>373</v>
      </c>
      <c r="AKG172" s="231" t="s">
        <v>373</v>
      </c>
      <c r="AKH172" s="231" t="s">
        <v>373</v>
      </c>
      <c r="AKI172" s="231" t="s">
        <v>373</v>
      </c>
      <c r="AKJ172" s="231" t="s">
        <v>373</v>
      </c>
      <c r="AKK172" s="231" t="s">
        <v>373</v>
      </c>
      <c r="AKL172" s="231" t="s">
        <v>373</v>
      </c>
      <c r="AKM172" s="231" t="s">
        <v>373</v>
      </c>
      <c r="AKN172" s="231" t="s">
        <v>373</v>
      </c>
      <c r="AKO172" s="231" t="s">
        <v>373</v>
      </c>
      <c r="AKP172" s="231" t="s">
        <v>373</v>
      </c>
      <c r="AKQ172" s="231" t="s">
        <v>373</v>
      </c>
      <c r="AKR172" s="231" t="s">
        <v>373</v>
      </c>
      <c r="AKS172" s="231" t="s">
        <v>373</v>
      </c>
      <c r="AKT172" s="231" t="s">
        <v>373</v>
      </c>
      <c r="AKU172" s="231" t="s">
        <v>373</v>
      </c>
      <c r="AKV172" s="231" t="s">
        <v>373</v>
      </c>
      <c r="AKW172" s="231" t="s">
        <v>373</v>
      </c>
      <c r="AKX172" s="231" t="s">
        <v>373</v>
      </c>
      <c r="AKY172" s="231" t="s">
        <v>373</v>
      </c>
      <c r="AKZ172" s="231" t="s">
        <v>373</v>
      </c>
      <c r="ALA172" s="231" t="s">
        <v>373</v>
      </c>
      <c r="ALB172" s="231" t="s">
        <v>373</v>
      </c>
      <c r="ALC172" s="231" t="s">
        <v>373</v>
      </c>
      <c r="ALD172" s="231" t="s">
        <v>373</v>
      </c>
      <c r="ALE172" s="231" t="s">
        <v>373</v>
      </c>
      <c r="ALF172" s="231" t="s">
        <v>373</v>
      </c>
      <c r="ALG172" s="231" t="s">
        <v>373</v>
      </c>
      <c r="ALH172" s="231" t="s">
        <v>373</v>
      </c>
      <c r="ALI172" s="231" t="s">
        <v>373</v>
      </c>
      <c r="ALJ172" s="231" t="s">
        <v>373</v>
      </c>
      <c r="ALK172" s="231" t="s">
        <v>373</v>
      </c>
      <c r="ALL172" s="231" t="s">
        <v>373</v>
      </c>
      <c r="ALM172" s="231" t="s">
        <v>373</v>
      </c>
      <c r="ALN172" s="231" t="s">
        <v>373</v>
      </c>
      <c r="ALO172" s="231" t="s">
        <v>373</v>
      </c>
      <c r="ALP172" s="231" t="s">
        <v>373</v>
      </c>
      <c r="ALQ172" s="231" t="s">
        <v>373</v>
      </c>
      <c r="ALR172" s="231" t="s">
        <v>373</v>
      </c>
      <c r="ALS172" s="231" t="s">
        <v>373</v>
      </c>
      <c r="ALT172" s="231" t="s">
        <v>373</v>
      </c>
      <c r="ALU172" s="231" t="s">
        <v>373</v>
      </c>
      <c r="ALV172" s="231" t="s">
        <v>373</v>
      </c>
      <c r="ALW172" s="231" t="s">
        <v>373</v>
      </c>
      <c r="ALX172" s="231" t="s">
        <v>373</v>
      </c>
      <c r="ALY172" s="231" t="s">
        <v>373</v>
      </c>
      <c r="ALZ172" s="231" t="s">
        <v>373</v>
      </c>
      <c r="AMA172" s="231" t="s">
        <v>373</v>
      </c>
      <c r="AMB172" s="231" t="s">
        <v>373</v>
      </c>
      <c r="AMC172" s="231" t="s">
        <v>373</v>
      </c>
      <c r="AMD172" s="231" t="s">
        <v>373</v>
      </c>
      <c r="AME172" s="231" t="s">
        <v>373</v>
      </c>
      <c r="AMF172" s="231" t="s">
        <v>373</v>
      </c>
      <c r="AMG172" s="231" t="s">
        <v>373</v>
      </c>
      <c r="AMH172" s="231" t="s">
        <v>373</v>
      </c>
      <c r="AMI172" s="231" t="s">
        <v>373</v>
      </c>
      <c r="AMJ172" s="231" t="s">
        <v>373</v>
      </c>
      <c r="AMK172" s="231" t="s">
        <v>373</v>
      </c>
      <c r="AML172" s="231" t="s">
        <v>373</v>
      </c>
      <c r="AMM172" s="231" t="s">
        <v>373</v>
      </c>
      <c r="AMN172" s="231" t="s">
        <v>373</v>
      </c>
      <c r="AMO172" s="231" t="s">
        <v>373</v>
      </c>
      <c r="AMP172" s="231" t="s">
        <v>373</v>
      </c>
      <c r="AMQ172" s="231" t="s">
        <v>373</v>
      </c>
      <c r="AMR172" s="231" t="s">
        <v>373</v>
      </c>
      <c r="AMS172" s="231" t="s">
        <v>373</v>
      </c>
      <c r="AMT172" s="231" t="s">
        <v>373</v>
      </c>
      <c r="AMU172" s="231" t="s">
        <v>373</v>
      </c>
      <c r="AMV172" s="231" t="s">
        <v>373</v>
      </c>
      <c r="AMW172" s="231" t="s">
        <v>373</v>
      </c>
      <c r="AMX172" s="231" t="s">
        <v>373</v>
      </c>
      <c r="AMY172" s="231" t="s">
        <v>373</v>
      </c>
      <c r="AMZ172" s="231" t="s">
        <v>373</v>
      </c>
      <c r="ANA172" s="231" t="s">
        <v>373</v>
      </c>
      <c r="ANB172" s="231" t="s">
        <v>373</v>
      </c>
      <c r="ANC172" s="231" t="s">
        <v>373</v>
      </c>
      <c r="AND172" s="231" t="s">
        <v>373</v>
      </c>
      <c r="ANE172" s="231" t="s">
        <v>373</v>
      </c>
      <c r="ANF172" s="231" t="s">
        <v>373</v>
      </c>
      <c r="ANG172" s="231" t="s">
        <v>373</v>
      </c>
      <c r="ANH172" s="231" t="s">
        <v>373</v>
      </c>
      <c r="ANI172" s="231" t="s">
        <v>373</v>
      </c>
      <c r="ANJ172" s="231" t="s">
        <v>373</v>
      </c>
      <c r="ANK172" s="231" t="s">
        <v>373</v>
      </c>
      <c r="ANL172" s="231" t="s">
        <v>373</v>
      </c>
      <c r="ANM172" s="231" t="s">
        <v>373</v>
      </c>
      <c r="ANN172" s="231" t="s">
        <v>373</v>
      </c>
      <c r="ANO172" s="231" t="s">
        <v>373</v>
      </c>
      <c r="ANP172" s="231" t="s">
        <v>373</v>
      </c>
      <c r="ANQ172" s="231" t="s">
        <v>373</v>
      </c>
      <c r="ANR172" s="231" t="s">
        <v>373</v>
      </c>
      <c r="ANS172" s="231" t="s">
        <v>373</v>
      </c>
      <c r="ANT172" s="231" t="s">
        <v>373</v>
      </c>
      <c r="ANU172" s="231" t="s">
        <v>373</v>
      </c>
      <c r="ANV172" s="231" t="s">
        <v>373</v>
      </c>
      <c r="ANW172" s="231" t="s">
        <v>373</v>
      </c>
      <c r="ANX172" s="231" t="s">
        <v>373</v>
      </c>
      <c r="ANY172" s="231" t="s">
        <v>373</v>
      </c>
      <c r="ANZ172" s="231" t="s">
        <v>373</v>
      </c>
      <c r="AOA172" s="231" t="s">
        <v>373</v>
      </c>
      <c r="AOB172" s="231" t="s">
        <v>373</v>
      </c>
      <c r="AOC172" s="231" t="s">
        <v>373</v>
      </c>
      <c r="AOD172" s="231" t="s">
        <v>373</v>
      </c>
      <c r="AOE172" s="231" t="s">
        <v>373</v>
      </c>
      <c r="AOF172" s="231" t="s">
        <v>373</v>
      </c>
      <c r="AOG172" s="231" t="s">
        <v>373</v>
      </c>
      <c r="AOH172" s="231" t="s">
        <v>373</v>
      </c>
      <c r="AOI172" s="231" t="s">
        <v>373</v>
      </c>
      <c r="AOJ172" s="231" t="s">
        <v>373</v>
      </c>
      <c r="AOK172" s="231" t="s">
        <v>373</v>
      </c>
      <c r="AOL172" s="231" t="s">
        <v>373</v>
      </c>
      <c r="AOM172" s="231" t="s">
        <v>373</v>
      </c>
      <c r="AON172" s="231" t="s">
        <v>373</v>
      </c>
      <c r="AOO172" s="231" t="s">
        <v>373</v>
      </c>
      <c r="AOP172" s="231" t="s">
        <v>373</v>
      </c>
      <c r="AOQ172" s="231" t="s">
        <v>373</v>
      </c>
      <c r="AOR172" s="231" t="s">
        <v>373</v>
      </c>
      <c r="AOS172" s="231" t="s">
        <v>373</v>
      </c>
      <c r="AOT172" s="231" t="s">
        <v>373</v>
      </c>
      <c r="AOU172" s="231" t="s">
        <v>373</v>
      </c>
      <c r="AOV172" s="231" t="s">
        <v>373</v>
      </c>
      <c r="AOW172" s="231" t="s">
        <v>373</v>
      </c>
      <c r="AOX172" s="231" t="s">
        <v>373</v>
      </c>
      <c r="AOY172" s="231" t="s">
        <v>373</v>
      </c>
      <c r="AOZ172" s="231" t="s">
        <v>373</v>
      </c>
      <c r="APA172" s="231" t="s">
        <v>373</v>
      </c>
      <c r="APB172" s="231" t="s">
        <v>373</v>
      </c>
      <c r="APC172" s="231" t="s">
        <v>373</v>
      </c>
      <c r="APD172" s="231" t="s">
        <v>373</v>
      </c>
      <c r="APE172" s="231" t="s">
        <v>373</v>
      </c>
      <c r="APF172" s="231" t="s">
        <v>373</v>
      </c>
      <c r="APG172" s="231" t="s">
        <v>373</v>
      </c>
      <c r="APH172" s="231" t="s">
        <v>373</v>
      </c>
      <c r="API172" s="231" t="s">
        <v>373</v>
      </c>
      <c r="APJ172" s="231" t="s">
        <v>373</v>
      </c>
      <c r="APK172" s="231" t="s">
        <v>373</v>
      </c>
      <c r="APL172" s="231" t="s">
        <v>373</v>
      </c>
      <c r="APM172" s="231" t="s">
        <v>373</v>
      </c>
      <c r="APN172" s="231" t="s">
        <v>373</v>
      </c>
      <c r="APO172" s="231" t="s">
        <v>373</v>
      </c>
      <c r="APP172" s="231" t="s">
        <v>373</v>
      </c>
      <c r="APQ172" s="231" t="s">
        <v>373</v>
      </c>
      <c r="APR172" s="231" t="s">
        <v>373</v>
      </c>
      <c r="APS172" s="231" t="s">
        <v>373</v>
      </c>
      <c r="APT172" s="231" t="s">
        <v>373</v>
      </c>
      <c r="APU172" s="231" t="s">
        <v>373</v>
      </c>
      <c r="APV172" s="231" t="s">
        <v>373</v>
      </c>
      <c r="APW172" s="231" t="s">
        <v>373</v>
      </c>
      <c r="APX172" s="231" t="s">
        <v>373</v>
      </c>
      <c r="APY172" s="231" t="s">
        <v>373</v>
      </c>
      <c r="APZ172" s="231" t="s">
        <v>373</v>
      </c>
      <c r="AQA172" s="231" t="s">
        <v>373</v>
      </c>
      <c r="AQB172" s="231" t="s">
        <v>373</v>
      </c>
      <c r="AQC172" s="231" t="s">
        <v>373</v>
      </c>
      <c r="AQD172" s="231" t="s">
        <v>373</v>
      </c>
      <c r="AQE172" s="231" t="s">
        <v>373</v>
      </c>
      <c r="AQF172" s="231" t="s">
        <v>373</v>
      </c>
      <c r="AQG172" s="231" t="s">
        <v>373</v>
      </c>
      <c r="AQH172" s="231" t="s">
        <v>373</v>
      </c>
      <c r="AQI172" s="231" t="s">
        <v>373</v>
      </c>
      <c r="AQJ172" s="231" t="s">
        <v>373</v>
      </c>
      <c r="AQK172" s="231" t="s">
        <v>373</v>
      </c>
      <c r="AQL172" s="231" t="s">
        <v>373</v>
      </c>
      <c r="AQM172" s="231" t="s">
        <v>373</v>
      </c>
      <c r="AQN172" s="231" t="s">
        <v>373</v>
      </c>
      <c r="AQO172" s="231" t="s">
        <v>373</v>
      </c>
      <c r="AQP172" s="231" t="s">
        <v>373</v>
      </c>
      <c r="AQQ172" s="231" t="s">
        <v>373</v>
      </c>
      <c r="AQR172" s="231" t="s">
        <v>373</v>
      </c>
      <c r="AQS172" s="231" t="s">
        <v>373</v>
      </c>
      <c r="AQT172" s="231" t="s">
        <v>373</v>
      </c>
      <c r="AQU172" s="231" t="s">
        <v>373</v>
      </c>
      <c r="AQV172" s="231" t="s">
        <v>373</v>
      </c>
      <c r="AQW172" s="231" t="s">
        <v>373</v>
      </c>
      <c r="AQX172" s="231" t="s">
        <v>373</v>
      </c>
      <c r="AQY172" s="231" t="s">
        <v>373</v>
      </c>
      <c r="AQZ172" s="231" t="s">
        <v>373</v>
      </c>
      <c r="ARA172" s="231" t="s">
        <v>373</v>
      </c>
      <c r="ARB172" s="231" t="s">
        <v>373</v>
      </c>
      <c r="ARC172" s="231" t="s">
        <v>373</v>
      </c>
      <c r="ARD172" s="231" t="s">
        <v>373</v>
      </c>
      <c r="ARE172" s="231" t="s">
        <v>373</v>
      </c>
      <c r="ARF172" s="231" t="s">
        <v>373</v>
      </c>
      <c r="ARG172" s="231" t="s">
        <v>373</v>
      </c>
      <c r="ARH172" s="231" t="s">
        <v>373</v>
      </c>
      <c r="ARI172" s="231" t="s">
        <v>373</v>
      </c>
      <c r="ARJ172" s="231" t="s">
        <v>373</v>
      </c>
      <c r="ARK172" s="231" t="s">
        <v>373</v>
      </c>
      <c r="ARL172" s="231" t="s">
        <v>373</v>
      </c>
      <c r="ARM172" s="231" t="s">
        <v>373</v>
      </c>
      <c r="ARN172" s="231" t="s">
        <v>373</v>
      </c>
      <c r="ARO172" s="231" t="s">
        <v>373</v>
      </c>
      <c r="ARP172" s="231" t="s">
        <v>373</v>
      </c>
      <c r="ARQ172" s="231" t="s">
        <v>373</v>
      </c>
      <c r="ARR172" s="231" t="s">
        <v>373</v>
      </c>
      <c r="ARS172" s="231" t="s">
        <v>373</v>
      </c>
      <c r="ART172" s="231" t="s">
        <v>373</v>
      </c>
      <c r="ARU172" s="231" t="s">
        <v>373</v>
      </c>
      <c r="ARV172" s="231" t="s">
        <v>373</v>
      </c>
      <c r="ARW172" s="231" t="s">
        <v>373</v>
      </c>
      <c r="ARX172" s="231" t="s">
        <v>373</v>
      </c>
      <c r="ARY172" s="231" t="s">
        <v>373</v>
      </c>
      <c r="ARZ172" s="231" t="s">
        <v>373</v>
      </c>
      <c r="ASA172" s="231" t="s">
        <v>373</v>
      </c>
      <c r="ASB172" s="231" t="s">
        <v>373</v>
      </c>
      <c r="ASC172" s="231" t="s">
        <v>373</v>
      </c>
      <c r="ASD172" s="231" t="s">
        <v>373</v>
      </c>
      <c r="ASE172" s="231" t="s">
        <v>373</v>
      </c>
      <c r="ASF172" s="231" t="s">
        <v>373</v>
      </c>
      <c r="ASG172" s="231" t="s">
        <v>373</v>
      </c>
      <c r="ASH172" s="231" t="s">
        <v>373</v>
      </c>
      <c r="ASI172" s="231" t="s">
        <v>373</v>
      </c>
      <c r="ASJ172" s="231" t="s">
        <v>373</v>
      </c>
      <c r="ASK172" s="231" t="s">
        <v>373</v>
      </c>
      <c r="ASL172" s="231" t="s">
        <v>373</v>
      </c>
      <c r="ASM172" s="231" t="s">
        <v>373</v>
      </c>
      <c r="ASN172" s="231" t="s">
        <v>373</v>
      </c>
      <c r="ASO172" s="231" t="s">
        <v>373</v>
      </c>
      <c r="ASP172" s="231" t="s">
        <v>373</v>
      </c>
      <c r="ASQ172" s="231" t="s">
        <v>373</v>
      </c>
      <c r="ASR172" s="231" t="s">
        <v>373</v>
      </c>
      <c r="ASS172" s="231" t="s">
        <v>373</v>
      </c>
      <c r="AST172" s="231" t="s">
        <v>373</v>
      </c>
      <c r="ASU172" s="231" t="s">
        <v>373</v>
      </c>
      <c r="ASV172" s="231" t="s">
        <v>373</v>
      </c>
      <c r="ASW172" s="231" t="s">
        <v>373</v>
      </c>
      <c r="ASX172" s="231" t="s">
        <v>373</v>
      </c>
      <c r="ASY172" s="231" t="s">
        <v>373</v>
      </c>
      <c r="ASZ172" s="231" t="s">
        <v>373</v>
      </c>
      <c r="ATA172" s="231" t="s">
        <v>373</v>
      </c>
      <c r="ATB172" s="231" t="s">
        <v>373</v>
      </c>
      <c r="ATC172" s="231" t="s">
        <v>373</v>
      </c>
      <c r="ATD172" s="231" t="s">
        <v>373</v>
      </c>
      <c r="ATE172" s="231" t="s">
        <v>373</v>
      </c>
      <c r="ATF172" s="231" t="s">
        <v>373</v>
      </c>
      <c r="ATG172" s="231" t="s">
        <v>373</v>
      </c>
      <c r="ATH172" s="231" t="s">
        <v>373</v>
      </c>
      <c r="ATI172" s="231" t="s">
        <v>373</v>
      </c>
      <c r="ATJ172" s="231" t="s">
        <v>373</v>
      </c>
      <c r="ATK172" s="231" t="s">
        <v>373</v>
      </c>
      <c r="ATL172" s="231" t="s">
        <v>373</v>
      </c>
      <c r="ATM172" s="231" t="s">
        <v>373</v>
      </c>
      <c r="ATN172" s="231" t="s">
        <v>373</v>
      </c>
      <c r="ATO172" s="231" t="s">
        <v>373</v>
      </c>
      <c r="ATP172" s="231" t="s">
        <v>373</v>
      </c>
      <c r="ATQ172" s="231" t="s">
        <v>373</v>
      </c>
      <c r="ATR172" s="231" t="s">
        <v>373</v>
      </c>
      <c r="ATS172" s="231" t="s">
        <v>373</v>
      </c>
      <c r="ATT172" s="231" t="s">
        <v>373</v>
      </c>
      <c r="ATU172" s="231" t="s">
        <v>373</v>
      </c>
      <c r="ATV172" s="231" t="s">
        <v>373</v>
      </c>
      <c r="ATW172" s="231" t="s">
        <v>373</v>
      </c>
      <c r="ATX172" s="231" t="s">
        <v>373</v>
      </c>
      <c r="ATY172" s="231" t="s">
        <v>373</v>
      </c>
      <c r="ATZ172" s="231" t="s">
        <v>373</v>
      </c>
      <c r="AUA172" s="231" t="s">
        <v>373</v>
      </c>
      <c r="AUB172" s="231" t="s">
        <v>373</v>
      </c>
      <c r="AUC172" s="231" t="s">
        <v>373</v>
      </c>
      <c r="AUD172" s="231" t="s">
        <v>373</v>
      </c>
      <c r="AUE172" s="231" t="s">
        <v>373</v>
      </c>
      <c r="AUF172" s="231" t="s">
        <v>373</v>
      </c>
      <c r="AUG172" s="231" t="s">
        <v>373</v>
      </c>
      <c r="AUH172" s="231" t="s">
        <v>373</v>
      </c>
      <c r="AUI172" s="231" t="s">
        <v>373</v>
      </c>
      <c r="AUJ172" s="231" t="s">
        <v>373</v>
      </c>
      <c r="AUK172" s="231" t="s">
        <v>373</v>
      </c>
      <c r="AUL172" s="231" t="s">
        <v>373</v>
      </c>
      <c r="AUM172" s="231" t="s">
        <v>373</v>
      </c>
      <c r="AUN172" s="231" t="s">
        <v>373</v>
      </c>
      <c r="AUO172" s="231" t="s">
        <v>373</v>
      </c>
      <c r="AUP172" s="231" t="s">
        <v>373</v>
      </c>
      <c r="AUQ172" s="231" t="s">
        <v>373</v>
      </c>
      <c r="AUR172" s="231" t="s">
        <v>373</v>
      </c>
      <c r="AUS172" s="231" t="s">
        <v>373</v>
      </c>
      <c r="AUT172" s="231" t="s">
        <v>373</v>
      </c>
      <c r="AUU172" s="231" t="s">
        <v>373</v>
      </c>
      <c r="AUV172" s="231" t="s">
        <v>373</v>
      </c>
      <c r="AUW172" s="231" t="s">
        <v>373</v>
      </c>
      <c r="AUX172" s="231" t="s">
        <v>373</v>
      </c>
      <c r="AUY172" s="231" t="s">
        <v>373</v>
      </c>
      <c r="AUZ172" s="231" t="s">
        <v>373</v>
      </c>
      <c r="AVA172" s="231" t="s">
        <v>373</v>
      </c>
      <c r="AVB172" s="231" t="s">
        <v>373</v>
      </c>
      <c r="AVC172" s="231" t="s">
        <v>373</v>
      </c>
      <c r="AVD172" s="231" t="s">
        <v>373</v>
      </c>
      <c r="AVE172" s="231" t="s">
        <v>373</v>
      </c>
      <c r="AVF172" s="231" t="s">
        <v>373</v>
      </c>
      <c r="AVG172" s="231" t="s">
        <v>373</v>
      </c>
      <c r="AVH172" s="231" t="s">
        <v>373</v>
      </c>
      <c r="AVI172" s="231" t="s">
        <v>373</v>
      </c>
      <c r="AVJ172" s="231" t="s">
        <v>373</v>
      </c>
      <c r="AVK172" s="231" t="s">
        <v>373</v>
      </c>
      <c r="AVL172" s="231" t="s">
        <v>373</v>
      </c>
      <c r="AVM172" s="231" t="s">
        <v>373</v>
      </c>
      <c r="AVN172" s="231" t="s">
        <v>373</v>
      </c>
      <c r="AVO172" s="231" t="s">
        <v>373</v>
      </c>
      <c r="AVP172" s="231" t="s">
        <v>373</v>
      </c>
      <c r="AVQ172" s="231" t="s">
        <v>373</v>
      </c>
      <c r="AVR172" s="231" t="s">
        <v>373</v>
      </c>
      <c r="AVS172" s="231" t="s">
        <v>373</v>
      </c>
      <c r="AVT172" s="231" t="s">
        <v>373</v>
      </c>
      <c r="AVU172" s="231" t="s">
        <v>373</v>
      </c>
      <c r="AVV172" s="231" t="s">
        <v>373</v>
      </c>
      <c r="AVW172" s="231" t="s">
        <v>373</v>
      </c>
      <c r="AVX172" s="231" t="s">
        <v>373</v>
      </c>
      <c r="AVY172" s="231" t="s">
        <v>373</v>
      </c>
      <c r="AVZ172" s="231" t="s">
        <v>373</v>
      </c>
      <c r="AWA172" s="231" t="s">
        <v>373</v>
      </c>
      <c r="AWB172" s="231" t="s">
        <v>373</v>
      </c>
      <c r="AWC172" s="231" t="s">
        <v>373</v>
      </c>
      <c r="AWD172" s="231" t="s">
        <v>373</v>
      </c>
      <c r="AWE172" s="231" t="s">
        <v>373</v>
      </c>
      <c r="AWF172" s="231" t="s">
        <v>373</v>
      </c>
      <c r="AWG172" s="231" t="s">
        <v>373</v>
      </c>
      <c r="AWH172" s="231" t="s">
        <v>373</v>
      </c>
      <c r="AWI172" s="231" t="s">
        <v>373</v>
      </c>
      <c r="AWJ172" s="231" t="s">
        <v>373</v>
      </c>
      <c r="AWK172" s="231" t="s">
        <v>373</v>
      </c>
      <c r="AWL172" s="231" t="s">
        <v>373</v>
      </c>
      <c r="AWM172" s="231" t="s">
        <v>373</v>
      </c>
      <c r="AWN172" s="231" t="s">
        <v>373</v>
      </c>
      <c r="AWO172" s="231" t="s">
        <v>373</v>
      </c>
      <c r="AWP172" s="231" t="s">
        <v>373</v>
      </c>
      <c r="AWQ172" s="231" t="s">
        <v>373</v>
      </c>
      <c r="AWR172" s="231" t="s">
        <v>373</v>
      </c>
      <c r="AWS172" s="231" t="s">
        <v>373</v>
      </c>
      <c r="AWT172" s="231" t="s">
        <v>373</v>
      </c>
      <c r="AWU172" s="231" t="s">
        <v>373</v>
      </c>
      <c r="AWV172" s="231" t="s">
        <v>373</v>
      </c>
      <c r="AWW172" s="231" t="s">
        <v>373</v>
      </c>
      <c r="AWX172" s="231" t="s">
        <v>373</v>
      </c>
      <c r="AWY172" s="231" t="s">
        <v>373</v>
      </c>
      <c r="AWZ172" s="231" t="s">
        <v>373</v>
      </c>
      <c r="AXA172" s="231" t="s">
        <v>373</v>
      </c>
      <c r="AXB172" s="231" t="s">
        <v>373</v>
      </c>
      <c r="AXC172" s="231" t="s">
        <v>373</v>
      </c>
      <c r="AXD172" s="231" t="s">
        <v>373</v>
      </c>
      <c r="AXE172" s="231" t="s">
        <v>373</v>
      </c>
      <c r="AXF172" s="231" t="s">
        <v>373</v>
      </c>
      <c r="AXG172" s="231" t="s">
        <v>373</v>
      </c>
      <c r="AXH172" s="231" t="s">
        <v>373</v>
      </c>
      <c r="AXI172" s="231" t="s">
        <v>373</v>
      </c>
      <c r="AXJ172" s="231" t="s">
        <v>373</v>
      </c>
      <c r="AXK172" s="231" t="s">
        <v>373</v>
      </c>
      <c r="AXL172" s="231" t="s">
        <v>373</v>
      </c>
      <c r="AXM172" s="231" t="s">
        <v>373</v>
      </c>
      <c r="AXN172" s="231" t="s">
        <v>373</v>
      </c>
      <c r="AXO172" s="231" t="s">
        <v>373</v>
      </c>
      <c r="AXP172" s="231" t="s">
        <v>373</v>
      </c>
      <c r="AXQ172" s="231" t="s">
        <v>373</v>
      </c>
      <c r="AXR172" s="231" t="s">
        <v>373</v>
      </c>
      <c r="AXS172" s="231" t="s">
        <v>373</v>
      </c>
      <c r="AXT172" s="231" t="s">
        <v>373</v>
      </c>
      <c r="AXU172" s="231" t="s">
        <v>373</v>
      </c>
      <c r="AXV172" s="231" t="s">
        <v>373</v>
      </c>
      <c r="AXW172" s="231" t="s">
        <v>373</v>
      </c>
      <c r="AXX172" s="231" t="s">
        <v>373</v>
      </c>
      <c r="AXY172" s="231" t="s">
        <v>373</v>
      </c>
      <c r="AXZ172" s="231" t="s">
        <v>373</v>
      </c>
      <c r="AYA172" s="231" t="s">
        <v>373</v>
      </c>
      <c r="AYB172" s="231" t="s">
        <v>373</v>
      </c>
      <c r="AYC172" s="231" t="s">
        <v>373</v>
      </c>
      <c r="AYD172" s="231" t="s">
        <v>373</v>
      </c>
      <c r="AYE172" s="231" t="s">
        <v>373</v>
      </c>
      <c r="AYF172" s="231" t="s">
        <v>373</v>
      </c>
      <c r="AYG172" s="231" t="s">
        <v>373</v>
      </c>
      <c r="AYH172" s="231" t="s">
        <v>373</v>
      </c>
      <c r="AYI172" s="231" t="s">
        <v>373</v>
      </c>
      <c r="AYJ172" s="231" t="s">
        <v>373</v>
      </c>
      <c r="AYK172" s="231" t="s">
        <v>373</v>
      </c>
      <c r="AYL172" s="231" t="s">
        <v>373</v>
      </c>
      <c r="AYM172" s="231" t="s">
        <v>373</v>
      </c>
      <c r="AYN172" s="231" t="s">
        <v>373</v>
      </c>
      <c r="AYO172" s="231" t="s">
        <v>373</v>
      </c>
      <c r="AYP172" s="231" t="s">
        <v>373</v>
      </c>
      <c r="AYQ172" s="231" t="s">
        <v>373</v>
      </c>
      <c r="AYR172" s="231" t="s">
        <v>373</v>
      </c>
      <c r="AYS172" s="231" t="s">
        <v>373</v>
      </c>
      <c r="AYT172" s="231" t="s">
        <v>373</v>
      </c>
      <c r="AYU172" s="231" t="s">
        <v>373</v>
      </c>
      <c r="AYV172" s="231" t="s">
        <v>373</v>
      </c>
      <c r="AYW172" s="231" t="s">
        <v>373</v>
      </c>
      <c r="AYX172" s="231" t="s">
        <v>373</v>
      </c>
      <c r="AYY172" s="231" t="s">
        <v>373</v>
      </c>
      <c r="AYZ172" s="231" t="s">
        <v>373</v>
      </c>
      <c r="AZA172" s="231" t="s">
        <v>373</v>
      </c>
      <c r="AZB172" s="231" t="s">
        <v>373</v>
      </c>
      <c r="AZC172" s="231" t="s">
        <v>373</v>
      </c>
      <c r="AZD172" s="231" t="s">
        <v>373</v>
      </c>
      <c r="AZE172" s="231" t="s">
        <v>373</v>
      </c>
      <c r="AZF172" s="231" t="s">
        <v>373</v>
      </c>
      <c r="AZG172" s="231" t="s">
        <v>373</v>
      </c>
      <c r="AZH172" s="231" t="s">
        <v>373</v>
      </c>
      <c r="AZI172" s="231" t="s">
        <v>373</v>
      </c>
      <c r="AZJ172" s="231" t="s">
        <v>373</v>
      </c>
      <c r="AZK172" s="231" t="s">
        <v>373</v>
      </c>
      <c r="AZL172" s="231" t="s">
        <v>373</v>
      </c>
      <c r="AZM172" s="231" t="s">
        <v>373</v>
      </c>
      <c r="AZN172" s="231" t="s">
        <v>373</v>
      </c>
      <c r="AZO172" s="231" t="s">
        <v>373</v>
      </c>
      <c r="AZP172" s="231" t="s">
        <v>373</v>
      </c>
      <c r="AZQ172" s="231" t="s">
        <v>373</v>
      </c>
      <c r="AZR172" s="231" t="s">
        <v>373</v>
      </c>
      <c r="AZS172" s="231" t="s">
        <v>373</v>
      </c>
      <c r="AZT172" s="231" t="s">
        <v>373</v>
      </c>
      <c r="AZU172" s="231" t="s">
        <v>373</v>
      </c>
      <c r="AZV172" s="231" t="s">
        <v>373</v>
      </c>
      <c r="AZW172" s="231" t="s">
        <v>373</v>
      </c>
      <c r="AZX172" s="231" t="s">
        <v>373</v>
      </c>
      <c r="AZY172" s="231" t="s">
        <v>373</v>
      </c>
      <c r="AZZ172" s="231" t="s">
        <v>373</v>
      </c>
      <c r="BAA172" s="231" t="s">
        <v>373</v>
      </c>
      <c r="BAB172" s="231" t="s">
        <v>373</v>
      </c>
      <c r="BAC172" s="231" t="s">
        <v>373</v>
      </c>
      <c r="BAD172" s="231" t="s">
        <v>373</v>
      </c>
      <c r="BAE172" s="231" t="s">
        <v>373</v>
      </c>
      <c r="BAF172" s="231" t="s">
        <v>373</v>
      </c>
      <c r="BAG172" s="231" t="s">
        <v>373</v>
      </c>
      <c r="BAH172" s="231" t="s">
        <v>373</v>
      </c>
      <c r="BAI172" s="231" t="s">
        <v>373</v>
      </c>
      <c r="BAJ172" s="231" t="s">
        <v>373</v>
      </c>
      <c r="BAK172" s="231" t="s">
        <v>373</v>
      </c>
      <c r="BAL172" s="231" t="s">
        <v>373</v>
      </c>
      <c r="BAM172" s="231" t="s">
        <v>373</v>
      </c>
      <c r="BAN172" s="231" t="s">
        <v>373</v>
      </c>
      <c r="BAO172" s="231" t="s">
        <v>373</v>
      </c>
      <c r="BAP172" s="231" t="s">
        <v>373</v>
      </c>
      <c r="BAQ172" s="231" t="s">
        <v>373</v>
      </c>
      <c r="BAR172" s="231" t="s">
        <v>373</v>
      </c>
      <c r="BAS172" s="231" t="s">
        <v>373</v>
      </c>
      <c r="BAT172" s="231" t="s">
        <v>373</v>
      </c>
      <c r="BAU172" s="231" t="s">
        <v>373</v>
      </c>
      <c r="BAV172" s="231" t="s">
        <v>373</v>
      </c>
      <c r="BAW172" s="231" t="s">
        <v>373</v>
      </c>
      <c r="BAX172" s="231" t="s">
        <v>373</v>
      </c>
      <c r="BAY172" s="231" t="s">
        <v>373</v>
      </c>
      <c r="BAZ172" s="231" t="s">
        <v>373</v>
      </c>
      <c r="BBA172" s="231" t="s">
        <v>373</v>
      </c>
      <c r="BBB172" s="231" t="s">
        <v>373</v>
      </c>
      <c r="BBC172" s="231" t="s">
        <v>373</v>
      </c>
      <c r="BBD172" s="231" t="s">
        <v>373</v>
      </c>
      <c r="BBE172" s="231" t="s">
        <v>373</v>
      </c>
      <c r="BBF172" s="231" t="s">
        <v>373</v>
      </c>
      <c r="BBG172" s="231" t="s">
        <v>373</v>
      </c>
      <c r="BBH172" s="231" t="s">
        <v>373</v>
      </c>
      <c r="BBI172" s="231" t="s">
        <v>373</v>
      </c>
      <c r="BBJ172" s="231" t="s">
        <v>373</v>
      </c>
      <c r="BBK172" s="231" t="s">
        <v>373</v>
      </c>
      <c r="BBL172" s="231" t="s">
        <v>373</v>
      </c>
      <c r="BBM172" s="231" t="s">
        <v>373</v>
      </c>
      <c r="BBN172" s="231" t="s">
        <v>373</v>
      </c>
      <c r="BBO172" s="231" t="s">
        <v>373</v>
      </c>
      <c r="BBP172" s="231" t="s">
        <v>373</v>
      </c>
      <c r="BBQ172" s="231" t="s">
        <v>373</v>
      </c>
      <c r="BBR172" s="231" t="s">
        <v>373</v>
      </c>
      <c r="BBS172" s="231" t="s">
        <v>373</v>
      </c>
      <c r="BBT172" s="231" t="s">
        <v>373</v>
      </c>
      <c r="BBU172" s="231" t="s">
        <v>373</v>
      </c>
      <c r="BBV172" s="231" t="s">
        <v>373</v>
      </c>
      <c r="BBW172" s="231" t="s">
        <v>373</v>
      </c>
      <c r="BBX172" s="231" t="s">
        <v>373</v>
      </c>
      <c r="BBY172" s="231" t="s">
        <v>373</v>
      </c>
      <c r="BBZ172" s="231" t="s">
        <v>373</v>
      </c>
      <c r="BCA172" s="231" t="s">
        <v>373</v>
      </c>
      <c r="BCB172" s="231" t="s">
        <v>373</v>
      </c>
      <c r="BCC172" s="231" t="s">
        <v>373</v>
      </c>
      <c r="BCD172" s="231" t="s">
        <v>373</v>
      </c>
      <c r="BCE172" s="231" t="s">
        <v>373</v>
      </c>
      <c r="BCF172" s="231" t="s">
        <v>373</v>
      </c>
      <c r="BCG172" s="231" t="s">
        <v>373</v>
      </c>
      <c r="BCH172" s="231" t="s">
        <v>373</v>
      </c>
      <c r="BCI172" s="231" t="s">
        <v>373</v>
      </c>
      <c r="BCJ172" s="231" t="s">
        <v>373</v>
      </c>
      <c r="BCK172" s="231" t="s">
        <v>373</v>
      </c>
      <c r="BCL172" s="231" t="s">
        <v>373</v>
      </c>
      <c r="BCM172" s="231" t="s">
        <v>373</v>
      </c>
      <c r="BCN172" s="231" t="s">
        <v>373</v>
      </c>
      <c r="BCO172" s="231" t="s">
        <v>373</v>
      </c>
      <c r="BCP172" s="231" t="s">
        <v>373</v>
      </c>
      <c r="BCQ172" s="231" t="s">
        <v>373</v>
      </c>
      <c r="BCR172" s="231" t="s">
        <v>373</v>
      </c>
      <c r="BCS172" s="231" t="s">
        <v>373</v>
      </c>
      <c r="BCT172" s="231" t="s">
        <v>373</v>
      </c>
      <c r="BCU172" s="231" t="s">
        <v>373</v>
      </c>
      <c r="BCV172" s="231" t="s">
        <v>373</v>
      </c>
      <c r="BCW172" s="231" t="s">
        <v>373</v>
      </c>
      <c r="BCX172" s="231" t="s">
        <v>373</v>
      </c>
      <c r="BCY172" s="231" t="s">
        <v>373</v>
      </c>
      <c r="BCZ172" s="231" t="s">
        <v>373</v>
      </c>
      <c r="BDA172" s="231" t="s">
        <v>373</v>
      </c>
      <c r="BDB172" s="231" t="s">
        <v>373</v>
      </c>
      <c r="BDC172" s="231" t="s">
        <v>373</v>
      </c>
      <c r="BDD172" s="231" t="s">
        <v>373</v>
      </c>
      <c r="BDE172" s="231" t="s">
        <v>373</v>
      </c>
      <c r="BDF172" s="231" t="s">
        <v>373</v>
      </c>
      <c r="BDG172" s="231" t="s">
        <v>373</v>
      </c>
      <c r="BDH172" s="231" t="s">
        <v>373</v>
      </c>
      <c r="BDI172" s="231" t="s">
        <v>373</v>
      </c>
      <c r="BDJ172" s="231" t="s">
        <v>373</v>
      </c>
      <c r="BDK172" s="231" t="s">
        <v>373</v>
      </c>
      <c r="BDL172" s="231" t="s">
        <v>373</v>
      </c>
      <c r="BDM172" s="231" t="s">
        <v>373</v>
      </c>
      <c r="BDN172" s="231" t="s">
        <v>373</v>
      </c>
      <c r="BDO172" s="231" t="s">
        <v>373</v>
      </c>
      <c r="BDP172" s="231" t="s">
        <v>373</v>
      </c>
      <c r="BDQ172" s="231" t="s">
        <v>373</v>
      </c>
      <c r="BDR172" s="231" t="s">
        <v>373</v>
      </c>
      <c r="BDS172" s="231" t="s">
        <v>373</v>
      </c>
      <c r="BDT172" s="231" t="s">
        <v>373</v>
      </c>
      <c r="BDU172" s="231" t="s">
        <v>373</v>
      </c>
      <c r="BDV172" s="231" t="s">
        <v>373</v>
      </c>
      <c r="BDW172" s="231" t="s">
        <v>373</v>
      </c>
      <c r="BDX172" s="231" t="s">
        <v>373</v>
      </c>
      <c r="BDY172" s="231" t="s">
        <v>373</v>
      </c>
      <c r="BDZ172" s="231" t="s">
        <v>373</v>
      </c>
      <c r="BEA172" s="231" t="s">
        <v>373</v>
      </c>
      <c r="BEB172" s="231" t="s">
        <v>373</v>
      </c>
      <c r="BEC172" s="231" t="s">
        <v>373</v>
      </c>
      <c r="BED172" s="231" t="s">
        <v>373</v>
      </c>
      <c r="BEE172" s="231" t="s">
        <v>373</v>
      </c>
      <c r="BEF172" s="231" t="s">
        <v>373</v>
      </c>
      <c r="BEG172" s="231" t="s">
        <v>373</v>
      </c>
      <c r="BEH172" s="231" t="s">
        <v>373</v>
      </c>
      <c r="BEI172" s="231" t="s">
        <v>373</v>
      </c>
      <c r="BEJ172" s="231" t="s">
        <v>373</v>
      </c>
      <c r="BEK172" s="231" t="s">
        <v>373</v>
      </c>
      <c r="BEL172" s="231" t="s">
        <v>373</v>
      </c>
      <c r="BEM172" s="231" t="s">
        <v>373</v>
      </c>
      <c r="BEN172" s="231" t="s">
        <v>373</v>
      </c>
      <c r="BEO172" s="231" t="s">
        <v>373</v>
      </c>
      <c r="BEP172" s="231" t="s">
        <v>373</v>
      </c>
      <c r="BEQ172" s="231" t="s">
        <v>373</v>
      </c>
      <c r="BER172" s="231" t="s">
        <v>373</v>
      </c>
      <c r="BES172" s="231" t="s">
        <v>373</v>
      </c>
      <c r="BET172" s="231" t="s">
        <v>373</v>
      </c>
      <c r="BEU172" s="231" t="s">
        <v>373</v>
      </c>
      <c r="BEV172" s="231" t="s">
        <v>373</v>
      </c>
      <c r="BEW172" s="231" t="s">
        <v>373</v>
      </c>
      <c r="BEX172" s="231" t="s">
        <v>373</v>
      </c>
      <c r="BEY172" s="231" t="s">
        <v>373</v>
      </c>
      <c r="BEZ172" s="231" t="s">
        <v>373</v>
      </c>
      <c r="BFA172" s="231" t="s">
        <v>373</v>
      </c>
      <c r="BFB172" s="231" t="s">
        <v>373</v>
      </c>
      <c r="BFC172" s="231" t="s">
        <v>373</v>
      </c>
      <c r="BFD172" s="231" t="s">
        <v>373</v>
      </c>
      <c r="BFE172" s="231" t="s">
        <v>373</v>
      </c>
      <c r="BFF172" s="231" t="s">
        <v>373</v>
      </c>
      <c r="BFG172" s="231" t="s">
        <v>373</v>
      </c>
      <c r="BFH172" s="231" t="s">
        <v>373</v>
      </c>
      <c r="BFI172" s="231" t="s">
        <v>373</v>
      </c>
      <c r="BFJ172" s="231" t="s">
        <v>373</v>
      </c>
      <c r="BFK172" s="231" t="s">
        <v>373</v>
      </c>
      <c r="BFL172" s="231" t="s">
        <v>373</v>
      </c>
      <c r="BFM172" s="231" t="s">
        <v>373</v>
      </c>
      <c r="BFN172" s="231" t="s">
        <v>373</v>
      </c>
      <c r="BFO172" s="231" t="s">
        <v>373</v>
      </c>
      <c r="BFP172" s="231" t="s">
        <v>373</v>
      </c>
      <c r="BFQ172" s="231" t="s">
        <v>373</v>
      </c>
      <c r="BFR172" s="231" t="s">
        <v>373</v>
      </c>
      <c r="BFS172" s="231" t="s">
        <v>373</v>
      </c>
      <c r="BFT172" s="231" t="s">
        <v>373</v>
      </c>
      <c r="BFU172" s="231" t="s">
        <v>373</v>
      </c>
      <c r="BFV172" s="231" t="s">
        <v>373</v>
      </c>
      <c r="BFW172" s="231" t="s">
        <v>373</v>
      </c>
      <c r="BFX172" s="231" t="s">
        <v>373</v>
      </c>
      <c r="BFY172" s="231" t="s">
        <v>373</v>
      </c>
      <c r="BFZ172" s="231" t="s">
        <v>373</v>
      </c>
      <c r="BGA172" s="231" t="s">
        <v>373</v>
      </c>
      <c r="BGB172" s="231" t="s">
        <v>373</v>
      </c>
      <c r="BGC172" s="231" t="s">
        <v>373</v>
      </c>
      <c r="BGD172" s="231" t="s">
        <v>373</v>
      </c>
      <c r="BGE172" s="231" t="s">
        <v>373</v>
      </c>
      <c r="BGF172" s="231" t="s">
        <v>373</v>
      </c>
      <c r="BGG172" s="231" t="s">
        <v>373</v>
      </c>
      <c r="BGH172" s="231" t="s">
        <v>373</v>
      </c>
      <c r="BGI172" s="231" t="s">
        <v>373</v>
      </c>
      <c r="BGJ172" s="231" t="s">
        <v>373</v>
      </c>
      <c r="BGK172" s="231" t="s">
        <v>373</v>
      </c>
      <c r="BGL172" s="231" t="s">
        <v>373</v>
      </c>
      <c r="BGM172" s="231" t="s">
        <v>373</v>
      </c>
      <c r="BGN172" s="231" t="s">
        <v>373</v>
      </c>
      <c r="BGO172" s="231" t="s">
        <v>373</v>
      </c>
      <c r="BGP172" s="231" t="s">
        <v>373</v>
      </c>
      <c r="BGQ172" s="231" t="s">
        <v>373</v>
      </c>
      <c r="BGR172" s="231" t="s">
        <v>373</v>
      </c>
      <c r="BGS172" s="231" t="s">
        <v>373</v>
      </c>
      <c r="BGT172" s="231" t="s">
        <v>373</v>
      </c>
      <c r="BGU172" s="231" t="s">
        <v>373</v>
      </c>
      <c r="BGV172" s="231" t="s">
        <v>373</v>
      </c>
      <c r="BGW172" s="231" t="s">
        <v>373</v>
      </c>
      <c r="BGX172" s="231" t="s">
        <v>373</v>
      </c>
      <c r="BGY172" s="231" t="s">
        <v>373</v>
      </c>
      <c r="BGZ172" s="231" t="s">
        <v>373</v>
      </c>
      <c r="BHA172" s="231" t="s">
        <v>373</v>
      </c>
      <c r="BHB172" s="231" t="s">
        <v>373</v>
      </c>
      <c r="BHC172" s="231" t="s">
        <v>373</v>
      </c>
      <c r="BHD172" s="231" t="s">
        <v>373</v>
      </c>
      <c r="BHE172" s="231" t="s">
        <v>373</v>
      </c>
      <c r="BHF172" s="231" t="s">
        <v>373</v>
      </c>
      <c r="BHG172" s="231" t="s">
        <v>373</v>
      </c>
      <c r="BHH172" s="231" t="s">
        <v>373</v>
      </c>
      <c r="BHI172" s="231" t="s">
        <v>373</v>
      </c>
      <c r="BHJ172" s="231" t="s">
        <v>373</v>
      </c>
      <c r="BHK172" s="231" t="s">
        <v>373</v>
      </c>
      <c r="BHL172" s="231" t="s">
        <v>373</v>
      </c>
      <c r="BHM172" s="231" t="s">
        <v>373</v>
      </c>
      <c r="BHN172" s="231" t="s">
        <v>373</v>
      </c>
      <c r="BHO172" s="231" t="s">
        <v>373</v>
      </c>
      <c r="BHP172" s="231" t="s">
        <v>373</v>
      </c>
      <c r="BHQ172" s="231" t="s">
        <v>373</v>
      </c>
      <c r="BHR172" s="231" t="s">
        <v>373</v>
      </c>
      <c r="BHS172" s="231" t="s">
        <v>373</v>
      </c>
      <c r="BHT172" s="231" t="s">
        <v>373</v>
      </c>
      <c r="BHU172" s="231" t="s">
        <v>373</v>
      </c>
      <c r="BHV172" s="231" t="s">
        <v>373</v>
      </c>
      <c r="BHW172" s="231" t="s">
        <v>373</v>
      </c>
      <c r="BHX172" s="231" t="s">
        <v>373</v>
      </c>
      <c r="BHY172" s="231" t="s">
        <v>373</v>
      </c>
      <c r="BHZ172" s="231" t="s">
        <v>373</v>
      </c>
      <c r="BIA172" s="231" t="s">
        <v>373</v>
      </c>
      <c r="BIB172" s="231" t="s">
        <v>373</v>
      </c>
      <c r="BIC172" s="231" t="s">
        <v>373</v>
      </c>
      <c r="BID172" s="231" t="s">
        <v>373</v>
      </c>
      <c r="BIE172" s="231" t="s">
        <v>373</v>
      </c>
      <c r="BIF172" s="231" t="s">
        <v>373</v>
      </c>
      <c r="BIG172" s="231" t="s">
        <v>373</v>
      </c>
      <c r="BIH172" s="231" t="s">
        <v>373</v>
      </c>
      <c r="BII172" s="231" t="s">
        <v>373</v>
      </c>
      <c r="BIJ172" s="231" t="s">
        <v>373</v>
      </c>
      <c r="BIK172" s="231" t="s">
        <v>373</v>
      </c>
      <c r="BIL172" s="231" t="s">
        <v>373</v>
      </c>
      <c r="BIM172" s="231" t="s">
        <v>373</v>
      </c>
      <c r="BIN172" s="231" t="s">
        <v>373</v>
      </c>
      <c r="BIO172" s="231" t="s">
        <v>373</v>
      </c>
      <c r="BIP172" s="231" t="s">
        <v>373</v>
      </c>
      <c r="BIQ172" s="231" t="s">
        <v>373</v>
      </c>
      <c r="BIR172" s="231" t="s">
        <v>373</v>
      </c>
      <c r="BIS172" s="231" t="s">
        <v>373</v>
      </c>
      <c r="BIT172" s="231" t="s">
        <v>373</v>
      </c>
      <c r="BIU172" s="231" t="s">
        <v>373</v>
      </c>
      <c r="BIV172" s="231" t="s">
        <v>373</v>
      </c>
      <c r="BIW172" s="231" t="s">
        <v>373</v>
      </c>
      <c r="BIX172" s="231" t="s">
        <v>373</v>
      </c>
      <c r="BIY172" s="231" t="s">
        <v>373</v>
      </c>
      <c r="BIZ172" s="231" t="s">
        <v>373</v>
      </c>
      <c r="BJA172" s="231" t="s">
        <v>373</v>
      </c>
      <c r="BJB172" s="231" t="s">
        <v>373</v>
      </c>
      <c r="BJC172" s="231" t="s">
        <v>373</v>
      </c>
      <c r="BJD172" s="231" t="s">
        <v>373</v>
      </c>
      <c r="BJE172" s="231" t="s">
        <v>373</v>
      </c>
      <c r="BJF172" s="231" t="s">
        <v>373</v>
      </c>
      <c r="BJG172" s="231" t="s">
        <v>373</v>
      </c>
      <c r="BJH172" s="231" t="s">
        <v>373</v>
      </c>
      <c r="BJI172" s="231" t="s">
        <v>373</v>
      </c>
      <c r="BJJ172" s="231" t="s">
        <v>373</v>
      </c>
      <c r="BJK172" s="231" t="s">
        <v>373</v>
      </c>
      <c r="BJL172" s="231" t="s">
        <v>373</v>
      </c>
      <c r="BJM172" s="231" t="s">
        <v>373</v>
      </c>
      <c r="BJN172" s="231" t="s">
        <v>373</v>
      </c>
      <c r="BJO172" s="231" t="s">
        <v>373</v>
      </c>
      <c r="BJP172" s="231" t="s">
        <v>373</v>
      </c>
      <c r="BJQ172" s="231" t="s">
        <v>373</v>
      </c>
      <c r="BJR172" s="231" t="s">
        <v>373</v>
      </c>
      <c r="BJS172" s="231" t="s">
        <v>373</v>
      </c>
      <c r="BJT172" s="231" t="s">
        <v>373</v>
      </c>
      <c r="BJU172" s="231" t="s">
        <v>373</v>
      </c>
      <c r="BJV172" s="231" t="s">
        <v>373</v>
      </c>
      <c r="BJW172" s="231" t="s">
        <v>373</v>
      </c>
      <c r="BJX172" s="231" t="s">
        <v>373</v>
      </c>
      <c r="BJY172" s="231" t="s">
        <v>373</v>
      </c>
      <c r="BJZ172" s="231" t="s">
        <v>373</v>
      </c>
      <c r="BKA172" s="231" t="s">
        <v>373</v>
      </c>
      <c r="BKB172" s="231" t="s">
        <v>373</v>
      </c>
      <c r="BKC172" s="231" t="s">
        <v>373</v>
      </c>
      <c r="BKD172" s="231" t="s">
        <v>373</v>
      </c>
      <c r="BKE172" s="231" t="s">
        <v>373</v>
      </c>
      <c r="BKF172" s="231" t="s">
        <v>373</v>
      </c>
      <c r="BKG172" s="231" t="s">
        <v>373</v>
      </c>
      <c r="BKH172" s="231" t="s">
        <v>373</v>
      </c>
      <c r="BKI172" s="231" t="s">
        <v>373</v>
      </c>
      <c r="BKJ172" s="231" t="s">
        <v>373</v>
      </c>
      <c r="BKK172" s="231" t="s">
        <v>373</v>
      </c>
      <c r="BKL172" s="231" t="s">
        <v>373</v>
      </c>
      <c r="BKM172" s="231" t="s">
        <v>373</v>
      </c>
      <c r="BKN172" s="231" t="s">
        <v>373</v>
      </c>
      <c r="BKO172" s="231" t="s">
        <v>373</v>
      </c>
      <c r="BKP172" s="231" t="s">
        <v>373</v>
      </c>
      <c r="BKQ172" s="231" t="s">
        <v>373</v>
      </c>
      <c r="BKR172" s="231" t="s">
        <v>373</v>
      </c>
      <c r="BKS172" s="231" t="s">
        <v>373</v>
      </c>
      <c r="BKT172" s="231" t="s">
        <v>373</v>
      </c>
      <c r="BKU172" s="231" t="s">
        <v>373</v>
      </c>
      <c r="BKV172" s="231" t="s">
        <v>373</v>
      </c>
      <c r="BKW172" s="231" t="s">
        <v>373</v>
      </c>
      <c r="BKX172" s="231" t="s">
        <v>373</v>
      </c>
      <c r="BKY172" s="231" t="s">
        <v>373</v>
      </c>
      <c r="BKZ172" s="231" t="s">
        <v>373</v>
      </c>
      <c r="BLA172" s="231" t="s">
        <v>373</v>
      </c>
      <c r="BLB172" s="231" t="s">
        <v>373</v>
      </c>
      <c r="BLC172" s="231" t="s">
        <v>373</v>
      </c>
      <c r="BLD172" s="231" t="s">
        <v>373</v>
      </c>
      <c r="BLE172" s="231" t="s">
        <v>373</v>
      </c>
      <c r="BLF172" s="231" t="s">
        <v>373</v>
      </c>
      <c r="BLG172" s="231" t="s">
        <v>373</v>
      </c>
      <c r="BLH172" s="231" t="s">
        <v>373</v>
      </c>
      <c r="BLI172" s="231" t="s">
        <v>373</v>
      </c>
      <c r="BLJ172" s="231" t="s">
        <v>373</v>
      </c>
      <c r="BLK172" s="231" t="s">
        <v>373</v>
      </c>
      <c r="BLL172" s="231" t="s">
        <v>373</v>
      </c>
      <c r="BLM172" s="231" t="s">
        <v>373</v>
      </c>
      <c r="BLN172" s="231" t="s">
        <v>373</v>
      </c>
      <c r="BLO172" s="231" t="s">
        <v>373</v>
      </c>
      <c r="BLP172" s="231" t="s">
        <v>373</v>
      </c>
      <c r="BLQ172" s="231" t="s">
        <v>373</v>
      </c>
      <c r="BLR172" s="231" t="s">
        <v>373</v>
      </c>
      <c r="BLS172" s="231" t="s">
        <v>373</v>
      </c>
      <c r="BLT172" s="231" t="s">
        <v>373</v>
      </c>
      <c r="BLU172" s="231" t="s">
        <v>373</v>
      </c>
      <c r="BLV172" s="231" t="s">
        <v>373</v>
      </c>
      <c r="BLW172" s="231" t="s">
        <v>373</v>
      </c>
      <c r="BLX172" s="231" t="s">
        <v>373</v>
      </c>
      <c r="BLY172" s="231" t="s">
        <v>373</v>
      </c>
      <c r="BLZ172" s="231" t="s">
        <v>373</v>
      </c>
      <c r="BMA172" s="231" t="s">
        <v>373</v>
      </c>
      <c r="BMB172" s="231" t="s">
        <v>373</v>
      </c>
      <c r="BMC172" s="231" t="s">
        <v>373</v>
      </c>
      <c r="BMD172" s="231" t="s">
        <v>373</v>
      </c>
      <c r="BME172" s="231" t="s">
        <v>373</v>
      </c>
      <c r="BMF172" s="231" t="s">
        <v>373</v>
      </c>
      <c r="BMG172" s="231" t="s">
        <v>373</v>
      </c>
      <c r="BMH172" s="231" t="s">
        <v>373</v>
      </c>
      <c r="BMI172" s="231" t="s">
        <v>373</v>
      </c>
      <c r="BMJ172" s="231" t="s">
        <v>373</v>
      </c>
      <c r="BMK172" s="231" t="s">
        <v>373</v>
      </c>
      <c r="BML172" s="231" t="s">
        <v>373</v>
      </c>
      <c r="BMM172" s="231" t="s">
        <v>373</v>
      </c>
      <c r="BMN172" s="231" t="s">
        <v>373</v>
      </c>
      <c r="BMO172" s="231" t="s">
        <v>373</v>
      </c>
      <c r="BMP172" s="231" t="s">
        <v>373</v>
      </c>
      <c r="BMQ172" s="231" t="s">
        <v>373</v>
      </c>
      <c r="BMR172" s="231" t="s">
        <v>373</v>
      </c>
      <c r="BMS172" s="231" t="s">
        <v>373</v>
      </c>
      <c r="BMT172" s="231" t="s">
        <v>373</v>
      </c>
      <c r="BMU172" s="231" t="s">
        <v>373</v>
      </c>
      <c r="BMV172" s="231" t="s">
        <v>373</v>
      </c>
      <c r="BMW172" s="231" t="s">
        <v>373</v>
      </c>
      <c r="BMX172" s="231" t="s">
        <v>373</v>
      </c>
      <c r="BMY172" s="231" t="s">
        <v>373</v>
      </c>
      <c r="BMZ172" s="231" t="s">
        <v>373</v>
      </c>
      <c r="BNA172" s="231" t="s">
        <v>373</v>
      </c>
      <c r="BNB172" s="231" t="s">
        <v>373</v>
      </c>
      <c r="BNC172" s="231" t="s">
        <v>373</v>
      </c>
      <c r="BND172" s="231" t="s">
        <v>373</v>
      </c>
      <c r="BNE172" s="231" t="s">
        <v>373</v>
      </c>
      <c r="BNF172" s="231" t="s">
        <v>373</v>
      </c>
      <c r="BNG172" s="231" t="s">
        <v>373</v>
      </c>
      <c r="BNH172" s="231" t="s">
        <v>373</v>
      </c>
      <c r="BNI172" s="231" t="s">
        <v>373</v>
      </c>
      <c r="BNJ172" s="231" t="s">
        <v>373</v>
      </c>
      <c r="BNK172" s="231" t="s">
        <v>373</v>
      </c>
      <c r="BNL172" s="231" t="s">
        <v>373</v>
      </c>
      <c r="BNM172" s="231" t="s">
        <v>373</v>
      </c>
      <c r="BNN172" s="231" t="s">
        <v>373</v>
      </c>
      <c r="BNO172" s="231" t="s">
        <v>373</v>
      </c>
      <c r="BNP172" s="231" t="s">
        <v>373</v>
      </c>
      <c r="BNQ172" s="231" t="s">
        <v>373</v>
      </c>
      <c r="BNR172" s="231" t="s">
        <v>373</v>
      </c>
      <c r="BNS172" s="231" t="s">
        <v>373</v>
      </c>
      <c r="BNT172" s="231" t="s">
        <v>373</v>
      </c>
      <c r="BNU172" s="231" t="s">
        <v>373</v>
      </c>
      <c r="BNV172" s="231" t="s">
        <v>373</v>
      </c>
      <c r="BNW172" s="231" t="s">
        <v>373</v>
      </c>
      <c r="BNX172" s="231" t="s">
        <v>373</v>
      </c>
      <c r="BNY172" s="231" t="s">
        <v>373</v>
      </c>
      <c r="BNZ172" s="231" t="s">
        <v>373</v>
      </c>
      <c r="BOA172" s="231" t="s">
        <v>373</v>
      </c>
      <c r="BOB172" s="231" t="s">
        <v>373</v>
      </c>
      <c r="BOC172" s="231" t="s">
        <v>373</v>
      </c>
      <c r="BOD172" s="231" t="s">
        <v>373</v>
      </c>
      <c r="BOE172" s="231" t="s">
        <v>373</v>
      </c>
      <c r="BOF172" s="231" t="s">
        <v>373</v>
      </c>
      <c r="BOG172" s="231" t="s">
        <v>373</v>
      </c>
      <c r="BOH172" s="231" t="s">
        <v>373</v>
      </c>
      <c r="BOI172" s="231" t="s">
        <v>373</v>
      </c>
      <c r="BOJ172" s="231" t="s">
        <v>373</v>
      </c>
      <c r="BOK172" s="231" t="s">
        <v>373</v>
      </c>
      <c r="BOL172" s="231" t="s">
        <v>373</v>
      </c>
      <c r="BOM172" s="231" t="s">
        <v>373</v>
      </c>
      <c r="BON172" s="231" t="s">
        <v>373</v>
      </c>
      <c r="BOO172" s="231" t="s">
        <v>373</v>
      </c>
      <c r="BOP172" s="231" t="s">
        <v>373</v>
      </c>
      <c r="BOQ172" s="231" t="s">
        <v>373</v>
      </c>
      <c r="BOR172" s="231" t="s">
        <v>373</v>
      </c>
      <c r="BOS172" s="231" t="s">
        <v>373</v>
      </c>
      <c r="BOT172" s="231" t="s">
        <v>373</v>
      </c>
      <c r="BOU172" s="231" t="s">
        <v>373</v>
      </c>
      <c r="BOV172" s="231" t="s">
        <v>373</v>
      </c>
      <c r="BOW172" s="231" t="s">
        <v>373</v>
      </c>
      <c r="BOX172" s="231" t="s">
        <v>373</v>
      </c>
      <c r="BOY172" s="231" t="s">
        <v>373</v>
      </c>
      <c r="BOZ172" s="231" t="s">
        <v>373</v>
      </c>
      <c r="BPA172" s="231" t="s">
        <v>373</v>
      </c>
      <c r="BPB172" s="231" t="s">
        <v>373</v>
      </c>
      <c r="BPC172" s="231" t="s">
        <v>373</v>
      </c>
      <c r="BPD172" s="231" t="s">
        <v>373</v>
      </c>
      <c r="BPE172" s="231" t="s">
        <v>373</v>
      </c>
      <c r="BPF172" s="231" t="s">
        <v>373</v>
      </c>
      <c r="BPG172" s="231" t="s">
        <v>373</v>
      </c>
      <c r="BPH172" s="231" t="s">
        <v>373</v>
      </c>
      <c r="BPI172" s="231" t="s">
        <v>373</v>
      </c>
      <c r="BPJ172" s="231" t="s">
        <v>373</v>
      </c>
      <c r="BPK172" s="231" t="s">
        <v>373</v>
      </c>
      <c r="BPL172" s="231" t="s">
        <v>373</v>
      </c>
      <c r="BPM172" s="231" t="s">
        <v>373</v>
      </c>
      <c r="BPN172" s="231" t="s">
        <v>373</v>
      </c>
      <c r="BPO172" s="231" t="s">
        <v>373</v>
      </c>
      <c r="BPP172" s="231" t="s">
        <v>373</v>
      </c>
      <c r="BPQ172" s="231" t="s">
        <v>373</v>
      </c>
      <c r="BPR172" s="231" t="s">
        <v>373</v>
      </c>
      <c r="BPS172" s="231" t="s">
        <v>373</v>
      </c>
      <c r="BPT172" s="231" t="s">
        <v>373</v>
      </c>
      <c r="BPU172" s="231" t="s">
        <v>373</v>
      </c>
      <c r="BPV172" s="231" t="s">
        <v>373</v>
      </c>
      <c r="BPW172" s="231" t="s">
        <v>373</v>
      </c>
      <c r="BPX172" s="231" t="s">
        <v>373</v>
      </c>
      <c r="BPY172" s="231" t="s">
        <v>373</v>
      </c>
      <c r="BPZ172" s="231" t="s">
        <v>373</v>
      </c>
      <c r="BQA172" s="231" t="s">
        <v>373</v>
      </c>
      <c r="BQB172" s="231" t="s">
        <v>373</v>
      </c>
      <c r="BQC172" s="231" t="s">
        <v>373</v>
      </c>
      <c r="BQD172" s="231" t="s">
        <v>373</v>
      </c>
      <c r="BQE172" s="231" t="s">
        <v>373</v>
      </c>
      <c r="BQF172" s="231" t="s">
        <v>373</v>
      </c>
      <c r="BQG172" s="231" t="s">
        <v>373</v>
      </c>
      <c r="BQH172" s="231" t="s">
        <v>373</v>
      </c>
      <c r="BQI172" s="231" t="s">
        <v>373</v>
      </c>
      <c r="BQJ172" s="231" t="s">
        <v>373</v>
      </c>
      <c r="BQK172" s="231" t="s">
        <v>373</v>
      </c>
      <c r="BQL172" s="231" t="s">
        <v>373</v>
      </c>
      <c r="BQM172" s="231" t="s">
        <v>373</v>
      </c>
      <c r="BQN172" s="231" t="s">
        <v>373</v>
      </c>
      <c r="BQO172" s="231" t="s">
        <v>373</v>
      </c>
      <c r="BQP172" s="231" t="s">
        <v>373</v>
      </c>
      <c r="BQQ172" s="231" t="s">
        <v>373</v>
      </c>
      <c r="BQR172" s="231" t="s">
        <v>373</v>
      </c>
      <c r="BQS172" s="231" t="s">
        <v>373</v>
      </c>
      <c r="BQT172" s="231" t="s">
        <v>373</v>
      </c>
      <c r="BQU172" s="231" t="s">
        <v>373</v>
      </c>
      <c r="BQV172" s="231" t="s">
        <v>373</v>
      </c>
      <c r="BQW172" s="231" t="s">
        <v>373</v>
      </c>
      <c r="BQX172" s="231" t="s">
        <v>373</v>
      </c>
      <c r="BQY172" s="231" t="s">
        <v>373</v>
      </c>
      <c r="BQZ172" s="231" t="s">
        <v>373</v>
      </c>
      <c r="BRA172" s="231" t="s">
        <v>373</v>
      </c>
      <c r="BRB172" s="231" t="s">
        <v>373</v>
      </c>
      <c r="BRC172" s="231" t="s">
        <v>373</v>
      </c>
      <c r="BRD172" s="231" t="s">
        <v>373</v>
      </c>
      <c r="BRE172" s="231" t="s">
        <v>373</v>
      </c>
      <c r="BRF172" s="231" t="s">
        <v>373</v>
      </c>
      <c r="BRG172" s="231" t="s">
        <v>373</v>
      </c>
      <c r="BRH172" s="231" t="s">
        <v>373</v>
      </c>
      <c r="BRI172" s="231" t="s">
        <v>373</v>
      </c>
      <c r="BRJ172" s="231" t="s">
        <v>373</v>
      </c>
      <c r="BRK172" s="231" t="s">
        <v>373</v>
      </c>
      <c r="BRL172" s="231" t="s">
        <v>373</v>
      </c>
      <c r="BRM172" s="231" t="s">
        <v>373</v>
      </c>
      <c r="BRN172" s="231" t="s">
        <v>373</v>
      </c>
      <c r="BRO172" s="231" t="s">
        <v>373</v>
      </c>
      <c r="BRP172" s="231" t="s">
        <v>373</v>
      </c>
      <c r="BRQ172" s="231" t="s">
        <v>373</v>
      </c>
      <c r="BRR172" s="231" t="s">
        <v>373</v>
      </c>
      <c r="BRS172" s="231" t="s">
        <v>373</v>
      </c>
      <c r="BRT172" s="231" t="s">
        <v>373</v>
      </c>
      <c r="BRU172" s="231" t="s">
        <v>373</v>
      </c>
      <c r="BRV172" s="231" t="s">
        <v>373</v>
      </c>
      <c r="BRW172" s="231" t="s">
        <v>373</v>
      </c>
      <c r="BRX172" s="231" t="s">
        <v>373</v>
      </c>
      <c r="BRY172" s="231" t="s">
        <v>373</v>
      </c>
      <c r="BRZ172" s="231" t="s">
        <v>373</v>
      </c>
      <c r="BSA172" s="231" t="s">
        <v>373</v>
      </c>
      <c r="BSB172" s="231" t="s">
        <v>373</v>
      </c>
      <c r="BSC172" s="231" t="s">
        <v>373</v>
      </c>
      <c r="BSD172" s="231" t="s">
        <v>373</v>
      </c>
      <c r="BSE172" s="231" t="s">
        <v>373</v>
      </c>
      <c r="BSF172" s="231" t="s">
        <v>373</v>
      </c>
      <c r="BSG172" s="231" t="s">
        <v>373</v>
      </c>
      <c r="BSH172" s="231" t="s">
        <v>373</v>
      </c>
      <c r="BSI172" s="231" t="s">
        <v>373</v>
      </c>
      <c r="BSJ172" s="231" t="s">
        <v>373</v>
      </c>
      <c r="BSK172" s="231" t="s">
        <v>373</v>
      </c>
      <c r="BSL172" s="231" t="s">
        <v>373</v>
      </c>
      <c r="BSM172" s="231" t="s">
        <v>373</v>
      </c>
      <c r="BSN172" s="231" t="s">
        <v>373</v>
      </c>
      <c r="BSO172" s="231" t="s">
        <v>373</v>
      </c>
      <c r="BSP172" s="231" t="s">
        <v>373</v>
      </c>
      <c r="BSQ172" s="231" t="s">
        <v>373</v>
      </c>
      <c r="BSR172" s="231" t="s">
        <v>373</v>
      </c>
      <c r="BSS172" s="231" t="s">
        <v>373</v>
      </c>
      <c r="BST172" s="231" t="s">
        <v>373</v>
      </c>
      <c r="BSU172" s="231" t="s">
        <v>373</v>
      </c>
      <c r="BSV172" s="231" t="s">
        <v>373</v>
      </c>
      <c r="BSW172" s="231" t="s">
        <v>373</v>
      </c>
      <c r="BSX172" s="231" t="s">
        <v>373</v>
      </c>
      <c r="BSY172" s="231" t="s">
        <v>373</v>
      </c>
      <c r="BSZ172" s="231" t="s">
        <v>373</v>
      </c>
      <c r="BTA172" s="231" t="s">
        <v>373</v>
      </c>
      <c r="BTB172" s="231" t="s">
        <v>373</v>
      </c>
      <c r="BTC172" s="231" t="s">
        <v>373</v>
      </c>
      <c r="BTD172" s="231" t="s">
        <v>373</v>
      </c>
      <c r="BTE172" s="231" t="s">
        <v>373</v>
      </c>
      <c r="BTF172" s="231" t="s">
        <v>373</v>
      </c>
      <c r="BTG172" s="231" t="s">
        <v>373</v>
      </c>
      <c r="BTH172" s="231" t="s">
        <v>373</v>
      </c>
      <c r="BTI172" s="231" t="s">
        <v>373</v>
      </c>
      <c r="BTJ172" s="231" t="s">
        <v>373</v>
      </c>
      <c r="BTK172" s="231" t="s">
        <v>373</v>
      </c>
      <c r="BTL172" s="231" t="s">
        <v>373</v>
      </c>
      <c r="BTM172" s="231" t="s">
        <v>373</v>
      </c>
      <c r="BTN172" s="231" t="s">
        <v>373</v>
      </c>
      <c r="BTO172" s="231" t="s">
        <v>373</v>
      </c>
      <c r="BTP172" s="231" t="s">
        <v>373</v>
      </c>
      <c r="BTQ172" s="231" t="s">
        <v>373</v>
      </c>
      <c r="BTR172" s="231" t="s">
        <v>373</v>
      </c>
      <c r="BTS172" s="231" t="s">
        <v>373</v>
      </c>
      <c r="BTT172" s="231" t="s">
        <v>373</v>
      </c>
      <c r="BTU172" s="231" t="s">
        <v>373</v>
      </c>
      <c r="BTV172" s="231" t="s">
        <v>373</v>
      </c>
      <c r="BTW172" s="231" t="s">
        <v>373</v>
      </c>
      <c r="BTX172" s="231" t="s">
        <v>373</v>
      </c>
      <c r="BTY172" s="231" t="s">
        <v>373</v>
      </c>
      <c r="BTZ172" s="231" t="s">
        <v>373</v>
      </c>
      <c r="BUA172" s="231" t="s">
        <v>373</v>
      </c>
      <c r="BUB172" s="231" t="s">
        <v>373</v>
      </c>
      <c r="BUC172" s="231" t="s">
        <v>373</v>
      </c>
      <c r="BUD172" s="231" t="s">
        <v>373</v>
      </c>
      <c r="BUE172" s="231" t="s">
        <v>373</v>
      </c>
      <c r="BUF172" s="231" t="s">
        <v>373</v>
      </c>
      <c r="BUG172" s="231" t="s">
        <v>373</v>
      </c>
      <c r="BUH172" s="231" t="s">
        <v>373</v>
      </c>
      <c r="BUI172" s="231" t="s">
        <v>373</v>
      </c>
      <c r="BUJ172" s="231" t="s">
        <v>373</v>
      </c>
      <c r="BUK172" s="231" t="s">
        <v>373</v>
      </c>
      <c r="BUL172" s="231" t="s">
        <v>373</v>
      </c>
      <c r="BUM172" s="231" t="s">
        <v>373</v>
      </c>
      <c r="BUN172" s="231" t="s">
        <v>373</v>
      </c>
      <c r="BUO172" s="231" t="s">
        <v>373</v>
      </c>
      <c r="BUP172" s="231" t="s">
        <v>373</v>
      </c>
      <c r="BUQ172" s="231" t="s">
        <v>373</v>
      </c>
      <c r="BUR172" s="231" t="s">
        <v>373</v>
      </c>
      <c r="BUS172" s="231" t="s">
        <v>373</v>
      </c>
      <c r="BUT172" s="231" t="s">
        <v>373</v>
      </c>
      <c r="BUU172" s="231" t="s">
        <v>373</v>
      </c>
      <c r="BUV172" s="231" t="s">
        <v>373</v>
      </c>
      <c r="BUW172" s="231" t="s">
        <v>373</v>
      </c>
      <c r="BUX172" s="231" t="s">
        <v>373</v>
      </c>
      <c r="BUY172" s="231" t="s">
        <v>373</v>
      </c>
      <c r="BUZ172" s="231" t="s">
        <v>373</v>
      </c>
      <c r="BVA172" s="231" t="s">
        <v>373</v>
      </c>
      <c r="BVB172" s="231" t="s">
        <v>373</v>
      </c>
      <c r="BVC172" s="231" t="s">
        <v>373</v>
      </c>
      <c r="BVD172" s="231" t="s">
        <v>373</v>
      </c>
      <c r="BVE172" s="231" t="s">
        <v>373</v>
      </c>
      <c r="BVF172" s="231" t="s">
        <v>373</v>
      </c>
      <c r="BVG172" s="231" t="s">
        <v>373</v>
      </c>
      <c r="BVH172" s="231" t="s">
        <v>373</v>
      </c>
      <c r="BVI172" s="231" t="s">
        <v>373</v>
      </c>
      <c r="BVJ172" s="231" t="s">
        <v>373</v>
      </c>
      <c r="BVK172" s="231" t="s">
        <v>373</v>
      </c>
      <c r="BVL172" s="231" t="s">
        <v>373</v>
      </c>
      <c r="BVM172" s="231" t="s">
        <v>373</v>
      </c>
      <c r="BVN172" s="231" t="s">
        <v>373</v>
      </c>
      <c r="BVO172" s="231" t="s">
        <v>373</v>
      </c>
      <c r="BVP172" s="231" t="s">
        <v>373</v>
      </c>
      <c r="BVQ172" s="231" t="s">
        <v>373</v>
      </c>
      <c r="BVR172" s="231" t="s">
        <v>373</v>
      </c>
      <c r="BVS172" s="231" t="s">
        <v>373</v>
      </c>
      <c r="BVT172" s="231" t="s">
        <v>373</v>
      </c>
      <c r="BVU172" s="231" t="s">
        <v>373</v>
      </c>
      <c r="BVV172" s="231" t="s">
        <v>373</v>
      </c>
      <c r="BVW172" s="231" t="s">
        <v>373</v>
      </c>
      <c r="BVX172" s="231" t="s">
        <v>373</v>
      </c>
      <c r="BVY172" s="231" t="s">
        <v>373</v>
      </c>
      <c r="BVZ172" s="231" t="s">
        <v>373</v>
      </c>
      <c r="BWA172" s="231" t="s">
        <v>373</v>
      </c>
      <c r="BWB172" s="231" t="s">
        <v>373</v>
      </c>
      <c r="BWC172" s="231" t="s">
        <v>373</v>
      </c>
      <c r="BWD172" s="231" t="s">
        <v>373</v>
      </c>
      <c r="BWE172" s="231" t="s">
        <v>373</v>
      </c>
      <c r="BWF172" s="231" t="s">
        <v>373</v>
      </c>
      <c r="BWG172" s="231" t="s">
        <v>373</v>
      </c>
      <c r="BWH172" s="231" t="s">
        <v>373</v>
      </c>
      <c r="BWI172" s="231" t="s">
        <v>373</v>
      </c>
      <c r="BWJ172" s="231" t="s">
        <v>373</v>
      </c>
      <c r="BWK172" s="231" t="s">
        <v>373</v>
      </c>
      <c r="BWL172" s="231" t="s">
        <v>373</v>
      </c>
      <c r="BWM172" s="231" t="s">
        <v>373</v>
      </c>
      <c r="BWN172" s="231" t="s">
        <v>373</v>
      </c>
      <c r="BWO172" s="231" t="s">
        <v>373</v>
      </c>
      <c r="BWP172" s="231" t="s">
        <v>373</v>
      </c>
      <c r="BWQ172" s="231" t="s">
        <v>373</v>
      </c>
      <c r="BWR172" s="231" t="s">
        <v>373</v>
      </c>
      <c r="BWS172" s="231" t="s">
        <v>373</v>
      </c>
      <c r="BWT172" s="231" t="s">
        <v>373</v>
      </c>
      <c r="BWU172" s="231" t="s">
        <v>373</v>
      </c>
      <c r="BWV172" s="231" t="s">
        <v>373</v>
      </c>
      <c r="BWW172" s="231" t="s">
        <v>373</v>
      </c>
      <c r="BWX172" s="231" t="s">
        <v>373</v>
      </c>
      <c r="BWY172" s="231" t="s">
        <v>373</v>
      </c>
      <c r="BWZ172" s="231" t="s">
        <v>373</v>
      </c>
      <c r="BXA172" s="231" t="s">
        <v>373</v>
      </c>
      <c r="BXB172" s="231" t="s">
        <v>373</v>
      </c>
      <c r="BXC172" s="231" t="s">
        <v>373</v>
      </c>
      <c r="BXD172" s="231" t="s">
        <v>373</v>
      </c>
      <c r="BXE172" s="231" t="s">
        <v>373</v>
      </c>
      <c r="BXF172" s="231" t="s">
        <v>373</v>
      </c>
      <c r="BXG172" s="231" t="s">
        <v>373</v>
      </c>
      <c r="BXH172" s="231" t="s">
        <v>373</v>
      </c>
      <c r="BXI172" s="231" t="s">
        <v>373</v>
      </c>
      <c r="BXJ172" s="231" t="s">
        <v>373</v>
      </c>
      <c r="BXK172" s="231" t="s">
        <v>373</v>
      </c>
      <c r="BXL172" s="231" t="s">
        <v>373</v>
      </c>
      <c r="BXM172" s="231" t="s">
        <v>373</v>
      </c>
      <c r="BXN172" s="231" t="s">
        <v>373</v>
      </c>
      <c r="BXO172" s="231" t="s">
        <v>373</v>
      </c>
      <c r="BXP172" s="231" t="s">
        <v>373</v>
      </c>
      <c r="BXQ172" s="231" t="s">
        <v>373</v>
      </c>
      <c r="BXR172" s="231" t="s">
        <v>373</v>
      </c>
      <c r="BXS172" s="231" t="s">
        <v>373</v>
      </c>
      <c r="BXT172" s="231" t="s">
        <v>373</v>
      </c>
      <c r="BXU172" s="231" t="s">
        <v>373</v>
      </c>
      <c r="BXV172" s="231" t="s">
        <v>373</v>
      </c>
      <c r="BXW172" s="231" t="s">
        <v>373</v>
      </c>
      <c r="BXX172" s="231" t="s">
        <v>373</v>
      </c>
      <c r="BXY172" s="231" t="s">
        <v>373</v>
      </c>
      <c r="BXZ172" s="231" t="s">
        <v>373</v>
      </c>
      <c r="BYA172" s="231" t="s">
        <v>373</v>
      </c>
      <c r="BYB172" s="231" t="s">
        <v>373</v>
      </c>
      <c r="BYC172" s="231" t="s">
        <v>373</v>
      </c>
      <c r="BYD172" s="231" t="s">
        <v>373</v>
      </c>
      <c r="BYE172" s="231" t="s">
        <v>373</v>
      </c>
      <c r="BYF172" s="231" t="s">
        <v>373</v>
      </c>
      <c r="BYG172" s="231" t="s">
        <v>373</v>
      </c>
      <c r="BYH172" s="231" t="s">
        <v>373</v>
      </c>
      <c r="BYI172" s="231" t="s">
        <v>373</v>
      </c>
      <c r="BYJ172" s="231" t="s">
        <v>373</v>
      </c>
      <c r="BYK172" s="231" t="s">
        <v>373</v>
      </c>
      <c r="BYL172" s="231" t="s">
        <v>373</v>
      </c>
      <c r="BYM172" s="231" t="s">
        <v>373</v>
      </c>
      <c r="BYN172" s="231" t="s">
        <v>373</v>
      </c>
      <c r="BYO172" s="231" t="s">
        <v>373</v>
      </c>
      <c r="BYP172" s="231" t="s">
        <v>373</v>
      </c>
      <c r="BYQ172" s="231" t="s">
        <v>373</v>
      </c>
      <c r="BYR172" s="231" t="s">
        <v>373</v>
      </c>
      <c r="BYS172" s="231" t="s">
        <v>373</v>
      </c>
      <c r="BYT172" s="231" t="s">
        <v>373</v>
      </c>
      <c r="BYU172" s="231" t="s">
        <v>373</v>
      </c>
      <c r="BYV172" s="231" t="s">
        <v>373</v>
      </c>
      <c r="BYW172" s="231" t="s">
        <v>373</v>
      </c>
      <c r="BYX172" s="231" t="s">
        <v>373</v>
      </c>
      <c r="BYY172" s="231" t="s">
        <v>373</v>
      </c>
      <c r="BYZ172" s="231" t="s">
        <v>373</v>
      </c>
      <c r="BZA172" s="231" t="s">
        <v>373</v>
      </c>
      <c r="BZB172" s="231" t="s">
        <v>373</v>
      </c>
      <c r="BZC172" s="231" t="s">
        <v>373</v>
      </c>
      <c r="BZD172" s="231" t="s">
        <v>373</v>
      </c>
      <c r="BZE172" s="231" t="s">
        <v>373</v>
      </c>
      <c r="BZF172" s="231" t="s">
        <v>373</v>
      </c>
      <c r="BZG172" s="231" t="s">
        <v>373</v>
      </c>
      <c r="BZH172" s="231" t="s">
        <v>373</v>
      </c>
      <c r="BZI172" s="231" t="s">
        <v>373</v>
      </c>
      <c r="BZJ172" s="231" t="s">
        <v>373</v>
      </c>
      <c r="BZK172" s="231" t="s">
        <v>373</v>
      </c>
      <c r="BZL172" s="231" t="s">
        <v>373</v>
      </c>
      <c r="BZM172" s="231" t="s">
        <v>373</v>
      </c>
      <c r="BZN172" s="231" t="s">
        <v>373</v>
      </c>
      <c r="BZO172" s="231" t="s">
        <v>373</v>
      </c>
      <c r="BZP172" s="231" t="s">
        <v>373</v>
      </c>
      <c r="BZQ172" s="231" t="s">
        <v>373</v>
      </c>
      <c r="BZR172" s="231" t="s">
        <v>373</v>
      </c>
      <c r="BZS172" s="231" t="s">
        <v>373</v>
      </c>
      <c r="BZT172" s="231" t="s">
        <v>373</v>
      </c>
      <c r="BZU172" s="231" t="s">
        <v>373</v>
      </c>
      <c r="BZV172" s="231" t="s">
        <v>373</v>
      </c>
      <c r="BZW172" s="231" t="s">
        <v>373</v>
      </c>
      <c r="BZX172" s="231" t="s">
        <v>373</v>
      </c>
      <c r="BZY172" s="231" t="s">
        <v>373</v>
      </c>
      <c r="BZZ172" s="231" t="s">
        <v>373</v>
      </c>
      <c r="CAA172" s="231" t="s">
        <v>373</v>
      </c>
      <c r="CAB172" s="231" t="s">
        <v>373</v>
      </c>
      <c r="CAC172" s="231" t="s">
        <v>373</v>
      </c>
      <c r="CAD172" s="231" t="s">
        <v>373</v>
      </c>
      <c r="CAE172" s="231" t="s">
        <v>373</v>
      </c>
      <c r="CAF172" s="231" t="s">
        <v>373</v>
      </c>
      <c r="CAG172" s="231" t="s">
        <v>373</v>
      </c>
      <c r="CAH172" s="231" t="s">
        <v>373</v>
      </c>
      <c r="CAI172" s="231" t="s">
        <v>373</v>
      </c>
      <c r="CAJ172" s="231" t="s">
        <v>373</v>
      </c>
      <c r="CAK172" s="231" t="s">
        <v>373</v>
      </c>
      <c r="CAL172" s="231" t="s">
        <v>373</v>
      </c>
      <c r="CAM172" s="231" t="s">
        <v>373</v>
      </c>
      <c r="CAN172" s="231" t="s">
        <v>373</v>
      </c>
      <c r="CAO172" s="231" t="s">
        <v>373</v>
      </c>
      <c r="CAP172" s="231" t="s">
        <v>373</v>
      </c>
      <c r="CAQ172" s="231" t="s">
        <v>373</v>
      </c>
      <c r="CAR172" s="231" t="s">
        <v>373</v>
      </c>
      <c r="CAS172" s="231" t="s">
        <v>373</v>
      </c>
      <c r="CAT172" s="231" t="s">
        <v>373</v>
      </c>
      <c r="CAU172" s="231" t="s">
        <v>373</v>
      </c>
      <c r="CAV172" s="231" t="s">
        <v>373</v>
      </c>
      <c r="CAW172" s="231" t="s">
        <v>373</v>
      </c>
      <c r="CAX172" s="231" t="s">
        <v>373</v>
      </c>
      <c r="CAY172" s="231" t="s">
        <v>373</v>
      </c>
      <c r="CAZ172" s="231" t="s">
        <v>373</v>
      </c>
      <c r="CBA172" s="231" t="s">
        <v>373</v>
      </c>
      <c r="CBB172" s="231" t="s">
        <v>373</v>
      </c>
      <c r="CBC172" s="231" t="s">
        <v>373</v>
      </c>
      <c r="CBD172" s="231" t="s">
        <v>373</v>
      </c>
      <c r="CBE172" s="231" t="s">
        <v>373</v>
      </c>
      <c r="CBF172" s="231" t="s">
        <v>373</v>
      </c>
      <c r="CBG172" s="231" t="s">
        <v>373</v>
      </c>
      <c r="CBH172" s="231" t="s">
        <v>373</v>
      </c>
      <c r="CBI172" s="231" t="s">
        <v>373</v>
      </c>
      <c r="CBJ172" s="231" t="s">
        <v>373</v>
      </c>
      <c r="CBK172" s="231" t="s">
        <v>373</v>
      </c>
      <c r="CBL172" s="231" t="s">
        <v>373</v>
      </c>
      <c r="CBM172" s="231" t="s">
        <v>373</v>
      </c>
      <c r="CBN172" s="231" t="s">
        <v>373</v>
      </c>
      <c r="CBO172" s="231" t="s">
        <v>373</v>
      </c>
      <c r="CBP172" s="231" t="s">
        <v>373</v>
      </c>
      <c r="CBQ172" s="231" t="s">
        <v>373</v>
      </c>
      <c r="CBR172" s="231" t="s">
        <v>373</v>
      </c>
      <c r="CBS172" s="231" t="s">
        <v>373</v>
      </c>
      <c r="CBT172" s="231" t="s">
        <v>373</v>
      </c>
      <c r="CBU172" s="231" t="s">
        <v>373</v>
      </c>
      <c r="CBV172" s="231" t="s">
        <v>373</v>
      </c>
      <c r="CBW172" s="231" t="s">
        <v>373</v>
      </c>
      <c r="CBX172" s="231" t="s">
        <v>373</v>
      </c>
      <c r="CBY172" s="231" t="s">
        <v>373</v>
      </c>
      <c r="CBZ172" s="231" t="s">
        <v>373</v>
      </c>
      <c r="CCA172" s="231" t="s">
        <v>373</v>
      </c>
      <c r="CCB172" s="231" t="s">
        <v>373</v>
      </c>
      <c r="CCC172" s="231" t="s">
        <v>373</v>
      </c>
      <c r="CCD172" s="231" t="s">
        <v>373</v>
      </c>
      <c r="CCE172" s="231" t="s">
        <v>373</v>
      </c>
      <c r="CCF172" s="231" t="s">
        <v>373</v>
      </c>
      <c r="CCG172" s="231" t="s">
        <v>373</v>
      </c>
      <c r="CCH172" s="231" t="s">
        <v>373</v>
      </c>
      <c r="CCI172" s="231" t="s">
        <v>373</v>
      </c>
      <c r="CCJ172" s="231" t="s">
        <v>373</v>
      </c>
      <c r="CCK172" s="231" t="s">
        <v>373</v>
      </c>
      <c r="CCL172" s="231" t="s">
        <v>373</v>
      </c>
      <c r="CCM172" s="231" t="s">
        <v>373</v>
      </c>
      <c r="CCN172" s="231" t="s">
        <v>373</v>
      </c>
      <c r="CCO172" s="231" t="s">
        <v>373</v>
      </c>
      <c r="CCP172" s="231" t="s">
        <v>373</v>
      </c>
      <c r="CCQ172" s="231" t="s">
        <v>373</v>
      </c>
      <c r="CCR172" s="231" t="s">
        <v>373</v>
      </c>
      <c r="CCS172" s="231" t="s">
        <v>373</v>
      </c>
      <c r="CCT172" s="231" t="s">
        <v>373</v>
      </c>
      <c r="CCU172" s="231" t="s">
        <v>373</v>
      </c>
      <c r="CCV172" s="231" t="s">
        <v>373</v>
      </c>
      <c r="CCW172" s="231" t="s">
        <v>373</v>
      </c>
      <c r="CCX172" s="231" t="s">
        <v>373</v>
      </c>
      <c r="CCY172" s="231" t="s">
        <v>373</v>
      </c>
      <c r="CCZ172" s="231" t="s">
        <v>373</v>
      </c>
      <c r="CDA172" s="231" t="s">
        <v>373</v>
      </c>
      <c r="CDB172" s="231" t="s">
        <v>373</v>
      </c>
      <c r="CDC172" s="231" t="s">
        <v>373</v>
      </c>
      <c r="CDD172" s="231" t="s">
        <v>373</v>
      </c>
      <c r="CDE172" s="231" t="s">
        <v>373</v>
      </c>
      <c r="CDF172" s="231" t="s">
        <v>373</v>
      </c>
      <c r="CDG172" s="231" t="s">
        <v>373</v>
      </c>
      <c r="CDH172" s="231" t="s">
        <v>373</v>
      </c>
      <c r="CDI172" s="231" t="s">
        <v>373</v>
      </c>
      <c r="CDJ172" s="231" t="s">
        <v>373</v>
      </c>
      <c r="CDK172" s="231" t="s">
        <v>373</v>
      </c>
      <c r="CDL172" s="231" t="s">
        <v>373</v>
      </c>
      <c r="CDM172" s="231" t="s">
        <v>373</v>
      </c>
      <c r="CDN172" s="231" t="s">
        <v>373</v>
      </c>
      <c r="CDO172" s="231" t="s">
        <v>373</v>
      </c>
      <c r="CDP172" s="231" t="s">
        <v>373</v>
      </c>
      <c r="CDQ172" s="231" t="s">
        <v>373</v>
      </c>
      <c r="CDR172" s="231" t="s">
        <v>373</v>
      </c>
      <c r="CDS172" s="231" t="s">
        <v>373</v>
      </c>
      <c r="CDT172" s="231" t="s">
        <v>373</v>
      </c>
      <c r="CDU172" s="231" t="s">
        <v>373</v>
      </c>
      <c r="CDV172" s="231" t="s">
        <v>373</v>
      </c>
      <c r="CDW172" s="231" t="s">
        <v>373</v>
      </c>
      <c r="CDX172" s="231" t="s">
        <v>373</v>
      </c>
      <c r="CDY172" s="231" t="s">
        <v>373</v>
      </c>
      <c r="CDZ172" s="231" t="s">
        <v>373</v>
      </c>
      <c r="CEA172" s="231" t="s">
        <v>373</v>
      </c>
      <c r="CEB172" s="231" t="s">
        <v>373</v>
      </c>
      <c r="CEC172" s="231" t="s">
        <v>373</v>
      </c>
      <c r="CED172" s="231" t="s">
        <v>373</v>
      </c>
      <c r="CEE172" s="231" t="s">
        <v>373</v>
      </c>
      <c r="CEF172" s="231" t="s">
        <v>373</v>
      </c>
      <c r="CEG172" s="231" t="s">
        <v>373</v>
      </c>
      <c r="CEH172" s="231" t="s">
        <v>373</v>
      </c>
      <c r="CEI172" s="231" t="s">
        <v>373</v>
      </c>
      <c r="CEJ172" s="231" t="s">
        <v>373</v>
      </c>
      <c r="CEK172" s="231" t="s">
        <v>373</v>
      </c>
      <c r="CEL172" s="231" t="s">
        <v>373</v>
      </c>
      <c r="CEM172" s="231" t="s">
        <v>373</v>
      </c>
      <c r="CEN172" s="231" t="s">
        <v>373</v>
      </c>
      <c r="CEO172" s="231" t="s">
        <v>373</v>
      </c>
      <c r="CEP172" s="231" t="s">
        <v>373</v>
      </c>
      <c r="CEQ172" s="231" t="s">
        <v>373</v>
      </c>
      <c r="CER172" s="231" t="s">
        <v>373</v>
      </c>
      <c r="CES172" s="231" t="s">
        <v>373</v>
      </c>
      <c r="CET172" s="231" t="s">
        <v>373</v>
      </c>
      <c r="CEU172" s="231" t="s">
        <v>373</v>
      </c>
      <c r="CEV172" s="231" t="s">
        <v>373</v>
      </c>
      <c r="CEW172" s="231" t="s">
        <v>373</v>
      </c>
      <c r="CEX172" s="231" t="s">
        <v>373</v>
      </c>
      <c r="CEY172" s="231" t="s">
        <v>373</v>
      </c>
      <c r="CEZ172" s="231" t="s">
        <v>373</v>
      </c>
      <c r="CFA172" s="231" t="s">
        <v>373</v>
      </c>
      <c r="CFB172" s="231" t="s">
        <v>373</v>
      </c>
      <c r="CFC172" s="231" t="s">
        <v>373</v>
      </c>
      <c r="CFD172" s="231" t="s">
        <v>373</v>
      </c>
      <c r="CFE172" s="231" t="s">
        <v>373</v>
      </c>
      <c r="CFF172" s="231" t="s">
        <v>373</v>
      </c>
      <c r="CFG172" s="231" t="s">
        <v>373</v>
      </c>
      <c r="CFH172" s="231" t="s">
        <v>373</v>
      </c>
      <c r="CFI172" s="231" t="s">
        <v>373</v>
      </c>
      <c r="CFJ172" s="231" t="s">
        <v>373</v>
      </c>
      <c r="CFK172" s="231" t="s">
        <v>373</v>
      </c>
      <c r="CFL172" s="231" t="s">
        <v>373</v>
      </c>
      <c r="CFM172" s="231" t="s">
        <v>373</v>
      </c>
      <c r="CFN172" s="231" t="s">
        <v>373</v>
      </c>
      <c r="CFO172" s="231" t="s">
        <v>373</v>
      </c>
      <c r="CFP172" s="231" t="s">
        <v>373</v>
      </c>
      <c r="CFQ172" s="231" t="s">
        <v>373</v>
      </c>
      <c r="CFR172" s="231" t="s">
        <v>373</v>
      </c>
      <c r="CFS172" s="231" t="s">
        <v>373</v>
      </c>
      <c r="CFT172" s="231" t="s">
        <v>373</v>
      </c>
      <c r="CFU172" s="231" t="s">
        <v>373</v>
      </c>
      <c r="CFV172" s="231" t="s">
        <v>373</v>
      </c>
      <c r="CFW172" s="231" t="s">
        <v>373</v>
      </c>
      <c r="CFX172" s="231" t="s">
        <v>373</v>
      </c>
      <c r="CFY172" s="231" t="s">
        <v>373</v>
      </c>
      <c r="CFZ172" s="231" t="s">
        <v>373</v>
      </c>
      <c r="CGA172" s="231" t="s">
        <v>373</v>
      </c>
      <c r="CGB172" s="231" t="s">
        <v>373</v>
      </c>
      <c r="CGC172" s="231" t="s">
        <v>373</v>
      </c>
      <c r="CGD172" s="231" t="s">
        <v>373</v>
      </c>
      <c r="CGE172" s="231" t="s">
        <v>373</v>
      </c>
      <c r="CGF172" s="231" t="s">
        <v>373</v>
      </c>
      <c r="CGG172" s="231" t="s">
        <v>373</v>
      </c>
      <c r="CGH172" s="231" t="s">
        <v>373</v>
      </c>
      <c r="CGI172" s="231" t="s">
        <v>373</v>
      </c>
      <c r="CGJ172" s="231" t="s">
        <v>373</v>
      </c>
      <c r="CGK172" s="231" t="s">
        <v>373</v>
      </c>
      <c r="CGL172" s="231" t="s">
        <v>373</v>
      </c>
      <c r="CGM172" s="231" t="s">
        <v>373</v>
      </c>
      <c r="CGN172" s="231" t="s">
        <v>373</v>
      </c>
      <c r="CGO172" s="231" t="s">
        <v>373</v>
      </c>
      <c r="CGP172" s="231" t="s">
        <v>373</v>
      </c>
      <c r="CGQ172" s="231" t="s">
        <v>373</v>
      </c>
      <c r="CGR172" s="231" t="s">
        <v>373</v>
      </c>
      <c r="CGS172" s="231" t="s">
        <v>373</v>
      </c>
      <c r="CGT172" s="231" t="s">
        <v>373</v>
      </c>
      <c r="CGU172" s="231" t="s">
        <v>373</v>
      </c>
      <c r="CGV172" s="231" t="s">
        <v>373</v>
      </c>
      <c r="CGW172" s="231" t="s">
        <v>373</v>
      </c>
      <c r="CGX172" s="231" t="s">
        <v>373</v>
      </c>
      <c r="CGY172" s="231" t="s">
        <v>373</v>
      </c>
      <c r="CGZ172" s="231" t="s">
        <v>373</v>
      </c>
      <c r="CHA172" s="231" t="s">
        <v>373</v>
      </c>
      <c r="CHB172" s="231" t="s">
        <v>373</v>
      </c>
      <c r="CHC172" s="231" t="s">
        <v>373</v>
      </c>
      <c r="CHD172" s="231" t="s">
        <v>373</v>
      </c>
      <c r="CHE172" s="231" t="s">
        <v>373</v>
      </c>
      <c r="CHF172" s="231" t="s">
        <v>373</v>
      </c>
      <c r="CHG172" s="231" t="s">
        <v>373</v>
      </c>
      <c r="CHH172" s="231" t="s">
        <v>373</v>
      </c>
      <c r="CHI172" s="231" t="s">
        <v>373</v>
      </c>
      <c r="CHJ172" s="231" t="s">
        <v>373</v>
      </c>
      <c r="CHK172" s="231" t="s">
        <v>373</v>
      </c>
      <c r="CHL172" s="231" t="s">
        <v>373</v>
      </c>
      <c r="CHM172" s="231" t="s">
        <v>373</v>
      </c>
      <c r="CHN172" s="231" t="s">
        <v>373</v>
      </c>
      <c r="CHO172" s="231" t="s">
        <v>373</v>
      </c>
      <c r="CHP172" s="231" t="s">
        <v>373</v>
      </c>
      <c r="CHQ172" s="231" t="s">
        <v>373</v>
      </c>
      <c r="CHR172" s="231" t="s">
        <v>373</v>
      </c>
      <c r="CHS172" s="231" t="s">
        <v>373</v>
      </c>
      <c r="CHT172" s="231" t="s">
        <v>373</v>
      </c>
      <c r="CHU172" s="231" t="s">
        <v>373</v>
      </c>
      <c r="CHV172" s="231" t="s">
        <v>373</v>
      </c>
      <c r="CHW172" s="231" t="s">
        <v>373</v>
      </c>
      <c r="CHX172" s="231" t="s">
        <v>373</v>
      </c>
      <c r="CHY172" s="231" t="s">
        <v>373</v>
      </c>
      <c r="CHZ172" s="231" t="s">
        <v>373</v>
      </c>
      <c r="CIA172" s="231" t="s">
        <v>373</v>
      </c>
      <c r="CIB172" s="231" t="s">
        <v>373</v>
      </c>
      <c r="CIC172" s="231" t="s">
        <v>373</v>
      </c>
      <c r="CID172" s="231" t="s">
        <v>373</v>
      </c>
      <c r="CIE172" s="231" t="s">
        <v>373</v>
      </c>
      <c r="CIF172" s="231" t="s">
        <v>373</v>
      </c>
      <c r="CIG172" s="231" t="s">
        <v>373</v>
      </c>
      <c r="CIH172" s="231" t="s">
        <v>373</v>
      </c>
      <c r="CII172" s="231" t="s">
        <v>373</v>
      </c>
      <c r="CIJ172" s="231" t="s">
        <v>373</v>
      </c>
      <c r="CIK172" s="231" t="s">
        <v>373</v>
      </c>
      <c r="CIL172" s="231" t="s">
        <v>373</v>
      </c>
      <c r="CIM172" s="231" t="s">
        <v>373</v>
      </c>
      <c r="CIN172" s="231" t="s">
        <v>373</v>
      </c>
      <c r="CIO172" s="231" t="s">
        <v>373</v>
      </c>
      <c r="CIP172" s="231" t="s">
        <v>373</v>
      </c>
      <c r="CIQ172" s="231" t="s">
        <v>373</v>
      </c>
      <c r="CIR172" s="231" t="s">
        <v>373</v>
      </c>
      <c r="CIS172" s="231" t="s">
        <v>373</v>
      </c>
      <c r="CIT172" s="231" t="s">
        <v>373</v>
      </c>
      <c r="CIU172" s="231" t="s">
        <v>373</v>
      </c>
      <c r="CIV172" s="231" t="s">
        <v>373</v>
      </c>
      <c r="CIW172" s="231" t="s">
        <v>373</v>
      </c>
      <c r="CIX172" s="231" t="s">
        <v>373</v>
      </c>
      <c r="CIY172" s="231" t="s">
        <v>373</v>
      </c>
      <c r="CIZ172" s="231" t="s">
        <v>373</v>
      </c>
      <c r="CJA172" s="231" t="s">
        <v>373</v>
      </c>
      <c r="CJB172" s="231" t="s">
        <v>373</v>
      </c>
      <c r="CJC172" s="231" t="s">
        <v>373</v>
      </c>
      <c r="CJD172" s="231" t="s">
        <v>373</v>
      </c>
      <c r="CJE172" s="231" t="s">
        <v>373</v>
      </c>
      <c r="CJF172" s="231" t="s">
        <v>373</v>
      </c>
      <c r="CJG172" s="231" t="s">
        <v>373</v>
      </c>
      <c r="CJH172" s="231" t="s">
        <v>373</v>
      </c>
      <c r="CJI172" s="231" t="s">
        <v>373</v>
      </c>
      <c r="CJJ172" s="231" t="s">
        <v>373</v>
      </c>
      <c r="CJK172" s="231" t="s">
        <v>373</v>
      </c>
      <c r="CJL172" s="231" t="s">
        <v>373</v>
      </c>
      <c r="CJM172" s="231" t="s">
        <v>373</v>
      </c>
      <c r="CJN172" s="231" t="s">
        <v>373</v>
      </c>
      <c r="CJO172" s="231" t="s">
        <v>373</v>
      </c>
      <c r="CJP172" s="231" t="s">
        <v>373</v>
      </c>
      <c r="CJQ172" s="231" t="s">
        <v>373</v>
      </c>
      <c r="CJR172" s="231" t="s">
        <v>373</v>
      </c>
      <c r="CJS172" s="231" t="s">
        <v>373</v>
      </c>
      <c r="CJT172" s="231" t="s">
        <v>373</v>
      </c>
      <c r="CJU172" s="231" t="s">
        <v>373</v>
      </c>
      <c r="CJV172" s="231" t="s">
        <v>373</v>
      </c>
      <c r="CJW172" s="231" t="s">
        <v>373</v>
      </c>
      <c r="CJX172" s="231" t="s">
        <v>373</v>
      </c>
      <c r="CJY172" s="231" t="s">
        <v>373</v>
      </c>
      <c r="CJZ172" s="231" t="s">
        <v>373</v>
      </c>
      <c r="CKA172" s="231" t="s">
        <v>373</v>
      </c>
      <c r="CKB172" s="231" t="s">
        <v>373</v>
      </c>
      <c r="CKC172" s="231" t="s">
        <v>373</v>
      </c>
      <c r="CKD172" s="231" t="s">
        <v>373</v>
      </c>
      <c r="CKE172" s="231" t="s">
        <v>373</v>
      </c>
      <c r="CKF172" s="231" t="s">
        <v>373</v>
      </c>
      <c r="CKG172" s="231" t="s">
        <v>373</v>
      </c>
      <c r="CKH172" s="231" t="s">
        <v>373</v>
      </c>
      <c r="CKI172" s="231" t="s">
        <v>373</v>
      </c>
      <c r="CKJ172" s="231" t="s">
        <v>373</v>
      </c>
      <c r="CKK172" s="231" t="s">
        <v>373</v>
      </c>
      <c r="CKL172" s="231" t="s">
        <v>373</v>
      </c>
      <c r="CKM172" s="231" t="s">
        <v>373</v>
      </c>
      <c r="CKN172" s="231" t="s">
        <v>373</v>
      </c>
      <c r="CKO172" s="231" t="s">
        <v>373</v>
      </c>
      <c r="CKP172" s="231" t="s">
        <v>373</v>
      </c>
      <c r="CKQ172" s="231" t="s">
        <v>373</v>
      </c>
      <c r="CKR172" s="231" t="s">
        <v>373</v>
      </c>
      <c r="CKS172" s="231" t="s">
        <v>373</v>
      </c>
      <c r="CKT172" s="231" t="s">
        <v>373</v>
      </c>
      <c r="CKU172" s="231" t="s">
        <v>373</v>
      </c>
      <c r="CKV172" s="231" t="s">
        <v>373</v>
      </c>
      <c r="CKW172" s="231" t="s">
        <v>373</v>
      </c>
      <c r="CKX172" s="231" t="s">
        <v>373</v>
      </c>
      <c r="CKY172" s="231" t="s">
        <v>373</v>
      </c>
      <c r="CKZ172" s="231" t="s">
        <v>373</v>
      </c>
      <c r="CLA172" s="231" t="s">
        <v>373</v>
      </c>
      <c r="CLB172" s="231" t="s">
        <v>373</v>
      </c>
      <c r="CLC172" s="231" t="s">
        <v>373</v>
      </c>
      <c r="CLD172" s="231" t="s">
        <v>373</v>
      </c>
      <c r="CLE172" s="231" t="s">
        <v>373</v>
      </c>
      <c r="CLF172" s="231" t="s">
        <v>373</v>
      </c>
      <c r="CLG172" s="231" t="s">
        <v>373</v>
      </c>
      <c r="CLH172" s="231" t="s">
        <v>373</v>
      </c>
      <c r="CLI172" s="231" t="s">
        <v>373</v>
      </c>
      <c r="CLJ172" s="231" t="s">
        <v>373</v>
      </c>
      <c r="CLK172" s="231" t="s">
        <v>373</v>
      </c>
      <c r="CLL172" s="231" t="s">
        <v>373</v>
      </c>
      <c r="CLM172" s="231" t="s">
        <v>373</v>
      </c>
      <c r="CLN172" s="231" t="s">
        <v>373</v>
      </c>
      <c r="CLO172" s="231" t="s">
        <v>373</v>
      </c>
      <c r="CLP172" s="231" t="s">
        <v>373</v>
      </c>
      <c r="CLQ172" s="231" t="s">
        <v>373</v>
      </c>
      <c r="CLR172" s="231" t="s">
        <v>373</v>
      </c>
      <c r="CLS172" s="231" t="s">
        <v>373</v>
      </c>
      <c r="CLT172" s="231" t="s">
        <v>373</v>
      </c>
      <c r="CLU172" s="231" t="s">
        <v>373</v>
      </c>
      <c r="CLV172" s="231" t="s">
        <v>373</v>
      </c>
      <c r="CLW172" s="231" t="s">
        <v>373</v>
      </c>
      <c r="CLX172" s="231" t="s">
        <v>373</v>
      </c>
      <c r="CLY172" s="231" t="s">
        <v>373</v>
      </c>
      <c r="CLZ172" s="231" t="s">
        <v>373</v>
      </c>
      <c r="CMA172" s="231" t="s">
        <v>373</v>
      </c>
      <c r="CMB172" s="231" t="s">
        <v>373</v>
      </c>
      <c r="CMC172" s="231" t="s">
        <v>373</v>
      </c>
      <c r="CMD172" s="231" t="s">
        <v>373</v>
      </c>
      <c r="CME172" s="231" t="s">
        <v>373</v>
      </c>
      <c r="CMF172" s="231" t="s">
        <v>373</v>
      </c>
      <c r="CMG172" s="231" t="s">
        <v>373</v>
      </c>
      <c r="CMH172" s="231" t="s">
        <v>373</v>
      </c>
      <c r="CMI172" s="231" t="s">
        <v>373</v>
      </c>
      <c r="CMJ172" s="231" t="s">
        <v>373</v>
      </c>
      <c r="CMK172" s="231" t="s">
        <v>373</v>
      </c>
      <c r="CML172" s="231" t="s">
        <v>373</v>
      </c>
      <c r="CMM172" s="231" t="s">
        <v>373</v>
      </c>
      <c r="CMN172" s="231" t="s">
        <v>373</v>
      </c>
      <c r="CMO172" s="231" t="s">
        <v>373</v>
      </c>
      <c r="CMP172" s="231" t="s">
        <v>373</v>
      </c>
      <c r="CMQ172" s="231" t="s">
        <v>373</v>
      </c>
      <c r="CMR172" s="231" t="s">
        <v>373</v>
      </c>
      <c r="CMS172" s="231" t="s">
        <v>373</v>
      </c>
      <c r="CMT172" s="231" t="s">
        <v>373</v>
      </c>
      <c r="CMU172" s="231" t="s">
        <v>373</v>
      </c>
      <c r="CMV172" s="231" t="s">
        <v>373</v>
      </c>
      <c r="CMW172" s="231" t="s">
        <v>373</v>
      </c>
      <c r="CMX172" s="231" t="s">
        <v>373</v>
      </c>
      <c r="CMY172" s="231" t="s">
        <v>373</v>
      </c>
      <c r="CMZ172" s="231" t="s">
        <v>373</v>
      </c>
      <c r="CNA172" s="231" t="s">
        <v>373</v>
      </c>
      <c r="CNB172" s="231" t="s">
        <v>373</v>
      </c>
      <c r="CNC172" s="231" t="s">
        <v>373</v>
      </c>
      <c r="CND172" s="231" t="s">
        <v>373</v>
      </c>
      <c r="CNE172" s="231" t="s">
        <v>373</v>
      </c>
      <c r="CNF172" s="231" t="s">
        <v>373</v>
      </c>
      <c r="CNG172" s="231" t="s">
        <v>373</v>
      </c>
      <c r="CNH172" s="231" t="s">
        <v>373</v>
      </c>
      <c r="CNI172" s="231" t="s">
        <v>373</v>
      </c>
      <c r="CNJ172" s="231" t="s">
        <v>373</v>
      </c>
      <c r="CNK172" s="231" t="s">
        <v>373</v>
      </c>
      <c r="CNL172" s="231" t="s">
        <v>373</v>
      </c>
      <c r="CNM172" s="231" t="s">
        <v>373</v>
      </c>
      <c r="CNN172" s="231" t="s">
        <v>373</v>
      </c>
      <c r="CNO172" s="231" t="s">
        <v>373</v>
      </c>
      <c r="CNP172" s="231" t="s">
        <v>373</v>
      </c>
      <c r="CNQ172" s="231" t="s">
        <v>373</v>
      </c>
      <c r="CNR172" s="231" t="s">
        <v>373</v>
      </c>
      <c r="CNS172" s="231" t="s">
        <v>373</v>
      </c>
      <c r="CNT172" s="231" t="s">
        <v>373</v>
      </c>
      <c r="CNU172" s="231" t="s">
        <v>373</v>
      </c>
      <c r="CNV172" s="231" t="s">
        <v>373</v>
      </c>
      <c r="CNW172" s="231" t="s">
        <v>373</v>
      </c>
      <c r="CNX172" s="231" t="s">
        <v>373</v>
      </c>
      <c r="CNY172" s="231" t="s">
        <v>373</v>
      </c>
      <c r="CNZ172" s="231" t="s">
        <v>373</v>
      </c>
      <c r="COA172" s="231" t="s">
        <v>373</v>
      </c>
      <c r="COB172" s="231" t="s">
        <v>373</v>
      </c>
      <c r="COC172" s="231" t="s">
        <v>373</v>
      </c>
      <c r="COD172" s="231" t="s">
        <v>373</v>
      </c>
      <c r="COE172" s="231" t="s">
        <v>373</v>
      </c>
      <c r="COF172" s="231" t="s">
        <v>373</v>
      </c>
      <c r="COG172" s="231" t="s">
        <v>373</v>
      </c>
      <c r="COH172" s="231" t="s">
        <v>373</v>
      </c>
      <c r="COI172" s="231" t="s">
        <v>373</v>
      </c>
      <c r="COJ172" s="231" t="s">
        <v>373</v>
      </c>
      <c r="COK172" s="231" t="s">
        <v>373</v>
      </c>
      <c r="COL172" s="231" t="s">
        <v>373</v>
      </c>
      <c r="COM172" s="231" t="s">
        <v>373</v>
      </c>
      <c r="CON172" s="231" t="s">
        <v>373</v>
      </c>
      <c r="COO172" s="231" t="s">
        <v>373</v>
      </c>
      <c r="COP172" s="231" t="s">
        <v>373</v>
      </c>
      <c r="COQ172" s="231" t="s">
        <v>373</v>
      </c>
      <c r="COR172" s="231" t="s">
        <v>373</v>
      </c>
      <c r="COS172" s="231" t="s">
        <v>373</v>
      </c>
      <c r="COT172" s="231" t="s">
        <v>373</v>
      </c>
      <c r="COU172" s="231" t="s">
        <v>373</v>
      </c>
      <c r="COV172" s="231" t="s">
        <v>373</v>
      </c>
      <c r="COW172" s="231" t="s">
        <v>373</v>
      </c>
      <c r="COX172" s="231" t="s">
        <v>373</v>
      </c>
      <c r="COY172" s="231" t="s">
        <v>373</v>
      </c>
      <c r="COZ172" s="231" t="s">
        <v>373</v>
      </c>
      <c r="CPA172" s="231" t="s">
        <v>373</v>
      </c>
      <c r="CPB172" s="231" t="s">
        <v>373</v>
      </c>
      <c r="CPC172" s="231" t="s">
        <v>373</v>
      </c>
      <c r="CPD172" s="231" t="s">
        <v>373</v>
      </c>
      <c r="CPE172" s="231" t="s">
        <v>373</v>
      </c>
      <c r="CPF172" s="231" t="s">
        <v>373</v>
      </c>
      <c r="CPG172" s="231" t="s">
        <v>373</v>
      </c>
      <c r="CPH172" s="231" t="s">
        <v>373</v>
      </c>
      <c r="CPI172" s="231" t="s">
        <v>373</v>
      </c>
      <c r="CPJ172" s="231" t="s">
        <v>373</v>
      </c>
      <c r="CPK172" s="231" t="s">
        <v>373</v>
      </c>
      <c r="CPL172" s="231" t="s">
        <v>373</v>
      </c>
      <c r="CPM172" s="231" t="s">
        <v>373</v>
      </c>
      <c r="CPN172" s="231" t="s">
        <v>373</v>
      </c>
      <c r="CPO172" s="231" t="s">
        <v>373</v>
      </c>
      <c r="CPP172" s="231" t="s">
        <v>373</v>
      </c>
      <c r="CPQ172" s="231" t="s">
        <v>373</v>
      </c>
      <c r="CPR172" s="231" t="s">
        <v>373</v>
      </c>
      <c r="CPS172" s="231" t="s">
        <v>373</v>
      </c>
      <c r="CPT172" s="231" t="s">
        <v>373</v>
      </c>
      <c r="CPU172" s="231" t="s">
        <v>373</v>
      </c>
      <c r="CPV172" s="231" t="s">
        <v>373</v>
      </c>
      <c r="CPW172" s="231" t="s">
        <v>373</v>
      </c>
      <c r="CPX172" s="231" t="s">
        <v>373</v>
      </c>
      <c r="CPY172" s="231" t="s">
        <v>373</v>
      </c>
      <c r="CPZ172" s="231" t="s">
        <v>373</v>
      </c>
      <c r="CQA172" s="231" t="s">
        <v>373</v>
      </c>
      <c r="CQB172" s="231" t="s">
        <v>373</v>
      </c>
      <c r="CQC172" s="231" t="s">
        <v>373</v>
      </c>
      <c r="CQD172" s="231" t="s">
        <v>373</v>
      </c>
      <c r="CQE172" s="231" t="s">
        <v>373</v>
      </c>
      <c r="CQF172" s="231" t="s">
        <v>373</v>
      </c>
      <c r="CQG172" s="231" t="s">
        <v>373</v>
      </c>
      <c r="CQH172" s="231" t="s">
        <v>373</v>
      </c>
      <c r="CQI172" s="231" t="s">
        <v>373</v>
      </c>
      <c r="CQJ172" s="231" t="s">
        <v>373</v>
      </c>
      <c r="CQK172" s="231" t="s">
        <v>373</v>
      </c>
      <c r="CQL172" s="231" t="s">
        <v>373</v>
      </c>
      <c r="CQM172" s="231" t="s">
        <v>373</v>
      </c>
      <c r="CQN172" s="231" t="s">
        <v>373</v>
      </c>
      <c r="CQO172" s="231" t="s">
        <v>373</v>
      </c>
      <c r="CQP172" s="231" t="s">
        <v>373</v>
      </c>
      <c r="CQQ172" s="231" t="s">
        <v>373</v>
      </c>
      <c r="CQR172" s="231" t="s">
        <v>373</v>
      </c>
      <c r="CQS172" s="231" t="s">
        <v>373</v>
      </c>
      <c r="CQT172" s="231" t="s">
        <v>373</v>
      </c>
      <c r="CQU172" s="231" t="s">
        <v>373</v>
      </c>
      <c r="CQV172" s="231" t="s">
        <v>373</v>
      </c>
      <c r="CQW172" s="231" t="s">
        <v>373</v>
      </c>
      <c r="CQX172" s="231" t="s">
        <v>373</v>
      </c>
      <c r="CQY172" s="231" t="s">
        <v>373</v>
      </c>
      <c r="CQZ172" s="231" t="s">
        <v>373</v>
      </c>
      <c r="CRA172" s="231" t="s">
        <v>373</v>
      </c>
      <c r="CRB172" s="231" t="s">
        <v>373</v>
      </c>
      <c r="CRC172" s="231" t="s">
        <v>373</v>
      </c>
      <c r="CRD172" s="231" t="s">
        <v>373</v>
      </c>
      <c r="CRE172" s="231" t="s">
        <v>373</v>
      </c>
      <c r="CRF172" s="231" t="s">
        <v>373</v>
      </c>
      <c r="CRG172" s="231" t="s">
        <v>373</v>
      </c>
      <c r="CRH172" s="231" t="s">
        <v>373</v>
      </c>
      <c r="CRI172" s="231" t="s">
        <v>373</v>
      </c>
      <c r="CRJ172" s="231" t="s">
        <v>373</v>
      </c>
      <c r="CRK172" s="231" t="s">
        <v>373</v>
      </c>
      <c r="CRL172" s="231" t="s">
        <v>373</v>
      </c>
      <c r="CRM172" s="231" t="s">
        <v>373</v>
      </c>
      <c r="CRN172" s="231" t="s">
        <v>373</v>
      </c>
      <c r="CRO172" s="231" t="s">
        <v>373</v>
      </c>
      <c r="CRP172" s="231" t="s">
        <v>373</v>
      </c>
      <c r="CRQ172" s="231" t="s">
        <v>373</v>
      </c>
      <c r="CRR172" s="231" t="s">
        <v>373</v>
      </c>
      <c r="CRS172" s="231" t="s">
        <v>373</v>
      </c>
      <c r="CRT172" s="231" t="s">
        <v>373</v>
      </c>
      <c r="CRU172" s="231" t="s">
        <v>373</v>
      </c>
      <c r="CRV172" s="231" t="s">
        <v>373</v>
      </c>
      <c r="CRW172" s="231" t="s">
        <v>373</v>
      </c>
      <c r="CRX172" s="231" t="s">
        <v>373</v>
      </c>
      <c r="CRY172" s="231" t="s">
        <v>373</v>
      </c>
      <c r="CRZ172" s="231" t="s">
        <v>373</v>
      </c>
      <c r="CSA172" s="231" t="s">
        <v>373</v>
      </c>
      <c r="CSB172" s="231" t="s">
        <v>373</v>
      </c>
      <c r="CSC172" s="231" t="s">
        <v>373</v>
      </c>
      <c r="CSD172" s="231" t="s">
        <v>373</v>
      </c>
      <c r="CSE172" s="231" t="s">
        <v>373</v>
      </c>
      <c r="CSF172" s="231" t="s">
        <v>373</v>
      </c>
      <c r="CSG172" s="231" t="s">
        <v>373</v>
      </c>
      <c r="CSH172" s="231" t="s">
        <v>373</v>
      </c>
      <c r="CSI172" s="231" t="s">
        <v>373</v>
      </c>
      <c r="CSJ172" s="231" t="s">
        <v>373</v>
      </c>
      <c r="CSK172" s="231" t="s">
        <v>373</v>
      </c>
      <c r="CSL172" s="231" t="s">
        <v>373</v>
      </c>
      <c r="CSM172" s="231" t="s">
        <v>373</v>
      </c>
      <c r="CSN172" s="231" t="s">
        <v>373</v>
      </c>
      <c r="CSO172" s="231" t="s">
        <v>373</v>
      </c>
      <c r="CSP172" s="231" t="s">
        <v>373</v>
      </c>
      <c r="CSQ172" s="231" t="s">
        <v>373</v>
      </c>
      <c r="CSR172" s="231" t="s">
        <v>373</v>
      </c>
      <c r="CSS172" s="231" t="s">
        <v>373</v>
      </c>
      <c r="CST172" s="231" t="s">
        <v>373</v>
      </c>
      <c r="CSU172" s="231" t="s">
        <v>373</v>
      </c>
      <c r="CSV172" s="231" t="s">
        <v>373</v>
      </c>
      <c r="CSW172" s="231" t="s">
        <v>373</v>
      </c>
      <c r="CSX172" s="231" t="s">
        <v>373</v>
      </c>
      <c r="CSY172" s="231" t="s">
        <v>373</v>
      </c>
      <c r="CSZ172" s="231" t="s">
        <v>373</v>
      </c>
      <c r="CTA172" s="231" t="s">
        <v>373</v>
      </c>
      <c r="CTB172" s="231" t="s">
        <v>373</v>
      </c>
      <c r="CTC172" s="231" t="s">
        <v>373</v>
      </c>
      <c r="CTD172" s="231" t="s">
        <v>373</v>
      </c>
      <c r="CTE172" s="231" t="s">
        <v>373</v>
      </c>
      <c r="CTF172" s="231" t="s">
        <v>373</v>
      </c>
      <c r="CTG172" s="231" t="s">
        <v>373</v>
      </c>
      <c r="CTH172" s="231" t="s">
        <v>373</v>
      </c>
      <c r="CTI172" s="231" t="s">
        <v>373</v>
      </c>
      <c r="CTJ172" s="231" t="s">
        <v>373</v>
      </c>
      <c r="CTK172" s="231" t="s">
        <v>373</v>
      </c>
      <c r="CTL172" s="231" t="s">
        <v>373</v>
      </c>
      <c r="CTM172" s="231" t="s">
        <v>373</v>
      </c>
      <c r="CTN172" s="231" t="s">
        <v>373</v>
      </c>
      <c r="CTO172" s="231" t="s">
        <v>373</v>
      </c>
      <c r="CTP172" s="231" t="s">
        <v>373</v>
      </c>
      <c r="CTQ172" s="231" t="s">
        <v>373</v>
      </c>
      <c r="CTR172" s="231" t="s">
        <v>373</v>
      </c>
      <c r="CTS172" s="231" t="s">
        <v>373</v>
      </c>
      <c r="CTT172" s="231" t="s">
        <v>373</v>
      </c>
      <c r="CTU172" s="231" t="s">
        <v>373</v>
      </c>
      <c r="CTV172" s="231" t="s">
        <v>373</v>
      </c>
      <c r="CTW172" s="231" t="s">
        <v>373</v>
      </c>
      <c r="CTX172" s="231" t="s">
        <v>373</v>
      </c>
      <c r="CTY172" s="231" t="s">
        <v>373</v>
      </c>
      <c r="CTZ172" s="231" t="s">
        <v>373</v>
      </c>
      <c r="CUA172" s="231" t="s">
        <v>373</v>
      </c>
      <c r="CUB172" s="231" t="s">
        <v>373</v>
      </c>
      <c r="CUC172" s="231" t="s">
        <v>373</v>
      </c>
      <c r="CUD172" s="231" t="s">
        <v>373</v>
      </c>
      <c r="CUE172" s="231" t="s">
        <v>373</v>
      </c>
      <c r="CUF172" s="231" t="s">
        <v>373</v>
      </c>
      <c r="CUG172" s="231" t="s">
        <v>373</v>
      </c>
      <c r="CUH172" s="231" t="s">
        <v>373</v>
      </c>
      <c r="CUI172" s="231" t="s">
        <v>373</v>
      </c>
      <c r="CUJ172" s="231" t="s">
        <v>373</v>
      </c>
      <c r="CUK172" s="231" t="s">
        <v>373</v>
      </c>
      <c r="CUL172" s="231" t="s">
        <v>373</v>
      </c>
      <c r="CUM172" s="231" t="s">
        <v>373</v>
      </c>
      <c r="CUN172" s="231" t="s">
        <v>373</v>
      </c>
      <c r="CUO172" s="231" t="s">
        <v>373</v>
      </c>
      <c r="CUP172" s="231" t="s">
        <v>373</v>
      </c>
      <c r="CUQ172" s="231" t="s">
        <v>373</v>
      </c>
      <c r="CUR172" s="231" t="s">
        <v>373</v>
      </c>
      <c r="CUS172" s="231" t="s">
        <v>373</v>
      </c>
      <c r="CUT172" s="231" t="s">
        <v>373</v>
      </c>
      <c r="CUU172" s="231" t="s">
        <v>373</v>
      </c>
      <c r="CUV172" s="231" t="s">
        <v>373</v>
      </c>
      <c r="CUW172" s="231" t="s">
        <v>373</v>
      </c>
      <c r="CUX172" s="231" t="s">
        <v>373</v>
      </c>
      <c r="CUY172" s="231" t="s">
        <v>373</v>
      </c>
      <c r="CUZ172" s="231" t="s">
        <v>373</v>
      </c>
      <c r="CVA172" s="231" t="s">
        <v>373</v>
      </c>
      <c r="CVB172" s="231" t="s">
        <v>373</v>
      </c>
      <c r="CVC172" s="231" t="s">
        <v>373</v>
      </c>
      <c r="CVD172" s="231" t="s">
        <v>373</v>
      </c>
      <c r="CVE172" s="231" t="s">
        <v>373</v>
      </c>
      <c r="CVF172" s="231" t="s">
        <v>373</v>
      </c>
      <c r="CVG172" s="231" t="s">
        <v>373</v>
      </c>
      <c r="CVH172" s="231" t="s">
        <v>373</v>
      </c>
      <c r="CVI172" s="231" t="s">
        <v>373</v>
      </c>
      <c r="CVJ172" s="231" t="s">
        <v>373</v>
      </c>
      <c r="CVK172" s="231" t="s">
        <v>373</v>
      </c>
      <c r="CVL172" s="231" t="s">
        <v>373</v>
      </c>
      <c r="CVM172" s="231" t="s">
        <v>373</v>
      </c>
      <c r="CVN172" s="231" t="s">
        <v>373</v>
      </c>
      <c r="CVO172" s="231" t="s">
        <v>373</v>
      </c>
      <c r="CVP172" s="231" t="s">
        <v>373</v>
      </c>
      <c r="CVQ172" s="231" t="s">
        <v>373</v>
      </c>
      <c r="CVR172" s="231" t="s">
        <v>373</v>
      </c>
      <c r="CVS172" s="231" t="s">
        <v>373</v>
      </c>
      <c r="CVT172" s="231" t="s">
        <v>373</v>
      </c>
      <c r="CVU172" s="231" t="s">
        <v>373</v>
      </c>
      <c r="CVV172" s="231" t="s">
        <v>373</v>
      </c>
      <c r="CVW172" s="231" t="s">
        <v>373</v>
      </c>
      <c r="CVX172" s="231" t="s">
        <v>373</v>
      </c>
      <c r="CVY172" s="231" t="s">
        <v>373</v>
      </c>
      <c r="CVZ172" s="231" t="s">
        <v>373</v>
      </c>
      <c r="CWA172" s="231" t="s">
        <v>373</v>
      </c>
      <c r="CWB172" s="231" t="s">
        <v>373</v>
      </c>
      <c r="CWC172" s="231" t="s">
        <v>373</v>
      </c>
      <c r="CWD172" s="231" t="s">
        <v>373</v>
      </c>
      <c r="CWE172" s="231" t="s">
        <v>373</v>
      </c>
      <c r="CWF172" s="231" t="s">
        <v>373</v>
      </c>
      <c r="CWG172" s="231" t="s">
        <v>373</v>
      </c>
      <c r="CWH172" s="231" t="s">
        <v>373</v>
      </c>
      <c r="CWI172" s="231" t="s">
        <v>373</v>
      </c>
      <c r="CWJ172" s="231" t="s">
        <v>373</v>
      </c>
      <c r="CWK172" s="231" t="s">
        <v>373</v>
      </c>
      <c r="CWL172" s="231" t="s">
        <v>373</v>
      </c>
      <c r="CWM172" s="231" t="s">
        <v>373</v>
      </c>
      <c r="CWN172" s="231" t="s">
        <v>373</v>
      </c>
      <c r="CWO172" s="231" t="s">
        <v>373</v>
      </c>
      <c r="CWP172" s="231" t="s">
        <v>373</v>
      </c>
      <c r="CWQ172" s="231" t="s">
        <v>373</v>
      </c>
      <c r="CWR172" s="231" t="s">
        <v>373</v>
      </c>
      <c r="CWS172" s="231" t="s">
        <v>373</v>
      </c>
      <c r="CWT172" s="231" t="s">
        <v>373</v>
      </c>
      <c r="CWU172" s="231" t="s">
        <v>373</v>
      </c>
      <c r="CWV172" s="231" t="s">
        <v>373</v>
      </c>
      <c r="CWW172" s="231" t="s">
        <v>373</v>
      </c>
      <c r="CWX172" s="231" t="s">
        <v>373</v>
      </c>
      <c r="CWY172" s="231" t="s">
        <v>373</v>
      </c>
      <c r="CWZ172" s="231" t="s">
        <v>373</v>
      </c>
      <c r="CXA172" s="231" t="s">
        <v>373</v>
      </c>
      <c r="CXB172" s="231" t="s">
        <v>373</v>
      </c>
      <c r="CXC172" s="231" t="s">
        <v>373</v>
      </c>
      <c r="CXD172" s="231" t="s">
        <v>373</v>
      </c>
      <c r="CXE172" s="231" t="s">
        <v>373</v>
      </c>
      <c r="CXF172" s="231" t="s">
        <v>373</v>
      </c>
      <c r="CXG172" s="231" t="s">
        <v>373</v>
      </c>
      <c r="CXH172" s="231" t="s">
        <v>373</v>
      </c>
      <c r="CXI172" s="231" t="s">
        <v>373</v>
      </c>
      <c r="CXJ172" s="231" t="s">
        <v>373</v>
      </c>
      <c r="CXK172" s="231" t="s">
        <v>373</v>
      </c>
      <c r="CXL172" s="231" t="s">
        <v>373</v>
      </c>
      <c r="CXM172" s="231" t="s">
        <v>373</v>
      </c>
      <c r="CXN172" s="231" t="s">
        <v>373</v>
      </c>
      <c r="CXO172" s="231" t="s">
        <v>373</v>
      </c>
      <c r="CXP172" s="231" t="s">
        <v>373</v>
      </c>
      <c r="CXQ172" s="231" t="s">
        <v>373</v>
      </c>
      <c r="CXR172" s="231" t="s">
        <v>373</v>
      </c>
      <c r="CXS172" s="231" t="s">
        <v>373</v>
      </c>
      <c r="CXT172" s="231" t="s">
        <v>373</v>
      </c>
      <c r="CXU172" s="231" t="s">
        <v>373</v>
      </c>
      <c r="CXV172" s="231" t="s">
        <v>373</v>
      </c>
      <c r="CXW172" s="231" t="s">
        <v>373</v>
      </c>
      <c r="CXX172" s="231" t="s">
        <v>373</v>
      </c>
      <c r="CXY172" s="231" t="s">
        <v>373</v>
      </c>
      <c r="CXZ172" s="231" t="s">
        <v>373</v>
      </c>
      <c r="CYA172" s="231" t="s">
        <v>373</v>
      </c>
      <c r="CYB172" s="231" t="s">
        <v>373</v>
      </c>
      <c r="CYC172" s="231" t="s">
        <v>373</v>
      </c>
      <c r="CYD172" s="231" t="s">
        <v>373</v>
      </c>
      <c r="CYE172" s="231" t="s">
        <v>373</v>
      </c>
      <c r="CYF172" s="231" t="s">
        <v>373</v>
      </c>
      <c r="CYG172" s="231" t="s">
        <v>373</v>
      </c>
      <c r="CYH172" s="231" t="s">
        <v>373</v>
      </c>
      <c r="CYI172" s="231" t="s">
        <v>373</v>
      </c>
      <c r="CYJ172" s="231" t="s">
        <v>373</v>
      </c>
      <c r="CYK172" s="231" t="s">
        <v>373</v>
      </c>
      <c r="CYL172" s="231" t="s">
        <v>373</v>
      </c>
      <c r="CYM172" s="231" t="s">
        <v>373</v>
      </c>
      <c r="CYN172" s="231" t="s">
        <v>373</v>
      </c>
      <c r="CYO172" s="231" t="s">
        <v>373</v>
      </c>
      <c r="CYP172" s="231" t="s">
        <v>373</v>
      </c>
      <c r="CYQ172" s="231" t="s">
        <v>373</v>
      </c>
      <c r="CYR172" s="231" t="s">
        <v>373</v>
      </c>
      <c r="CYS172" s="231" t="s">
        <v>373</v>
      </c>
      <c r="CYT172" s="231" t="s">
        <v>373</v>
      </c>
      <c r="CYU172" s="231" t="s">
        <v>373</v>
      </c>
      <c r="CYV172" s="231" t="s">
        <v>373</v>
      </c>
      <c r="CYW172" s="231" t="s">
        <v>373</v>
      </c>
      <c r="CYX172" s="231" t="s">
        <v>373</v>
      </c>
      <c r="CYY172" s="231" t="s">
        <v>373</v>
      </c>
      <c r="CYZ172" s="231" t="s">
        <v>373</v>
      </c>
      <c r="CZA172" s="231" t="s">
        <v>373</v>
      </c>
      <c r="CZB172" s="231" t="s">
        <v>373</v>
      </c>
      <c r="CZC172" s="231" t="s">
        <v>373</v>
      </c>
      <c r="CZD172" s="231" t="s">
        <v>373</v>
      </c>
      <c r="CZE172" s="231" t="s">
        <v>373</v>
      </c>
      <c r="CZF172" s="231" t="s">
        <v>373</v>
      </c>
      <c r="CZG172" s="231" t="s">
        <v>373</v>
      </c>
      <c r="CZH172" s="231" t="s">
        <v>373</v>
      </c>
      <c r="CZI172" s="231" t="s">
        <v>373</v>
      </c>
      <c r="CZJ172" s="231" t="s">
        <v>373</v>
      </c>
      <c r="CZK172" s="231" t="s">
        <v>373</v>
      </c>
      <c r="CZL172" s="231" t="s">
        <v>373</v>
      </c>
      <c r="CZM172" s="231" t="s">
        <v>373</v>
      </c>
      <c r="CZN172" s="231" t="s">
        <v>373</v>
      </c>
      <c r="CZO172" s="231" t="s">
        <v>373</v>
      </c>
      <c r="CZP172" s="231" t="s">
        <v>373</v>
      </c>
      <c r="CZQ172" s="231" t="s">
        <v>373</v>
      </c>
      <c r="CZR172" s="231" t="s">
        <v>373</v>
      </c>
      <c r="CZS172" s="231" t="s">
        <v>373</v>
      </c>
      <c r="CZT172" s="231" t="s">
        <v>373</v>
      </c>
      <c r="CZU172" s="231" t="s">
        <v>373</v>
      </c>
      <c r="CZV172" s="231" t="s">
        <v>373</v>
      </c>
      <c r="CZW172" s="231" t="s">
        <v>373</v>
      </c>
      <c r="CZX172" s="231" t="s">
        <v>373</v>
      </c>
      <c r="CZY172" s="231" t="s">
        <v>373</v>
      </c>
      <c r="CZZ172" s="231" t="s">
        <v>373</v>
      </c>
      <c r="DAA172" s="231" t="s">
        <v>373</v>
      </c>
      <c r="DAB172" s="231" t="s">
        <v>373</v>
      </c>
      <c r="DAC172" s="231" t="s">
        <v>373</v>
      </c>
      <c r="DAD172" s="231" t="s">
        <v>373</v>
      </c>
      <c r="DAE172" s="231" t="s">
        <v>373</v>
      </c>
      <c r="DAF172" s="231" t="s">
        <v>373</v>
      </c>
      <c r="DAG172" s="231" t="s">
        <v>373</v>
      </c>
      <c r="DAH172" s="231" t="s">
        <v>373</v>
      </c>
      <c r="DAI172" s="231" t="s">
        <v>373</v>
      </c>
      <c r="DAJ172" s="231" t="s">
        <v>373</v>
      </c>
      <c r="DAK172" s="231" t="s">
        <v>373</v>
      </c>
      <c r="DAL172" s="231" t="s">
        <v>373</v>
      </c>
      <c r="DAM172" s="231" t="s">
        <v>373</v>
      </c>
      <c r="DAN172" s="231" t="s">
        <v>373</v>
      </c>
      <c r="DAO172" s="231" t="s">
        <v>373</v>
      </c>
      <c r="DAP172" s="231" t="s">
        <v>373</v>
      </c>
      <c r="DAQ172" s="231" t="s">
        <v>373</v>
      </c>
      <c r="DAR172" s="231" t="s">
        <v>373</v>
      </c>
      <c r="DAS172" s="231" t="s">
        <v>373</v>
      </c>
      <c r="DAT172" s="231" t="s">
        <v>373</v>
      </c>
      <c r="DAU172" s="231" t="s">
        <v>373</v>
      </c>
      <c r="DAV172" s="231" t="s">
        <v>373</v>
      </c>
      <c r="DAW172" s="231" t="s">
        <v>373</v>
      </c>
      <c r="DAX172" s="231" t="s">
        <v>373</v>
      </c>
      <c r="DAY172" s="231" t="s">
        <v>373</v>
      </c>
      <c r="DAZ172" s="231" t="s">
        <v>373</v>
      </c>
      <c r="DBA172" s="231" t="s">
        <v>373</v>
      </c>
      <c r="DBB172" s="231" t="s">
        <v>373</v>
      </c>
      <c r="DBC172" s="231" t="s">
        <v>373</v>
      </c>
      <c r="DBD172" s="231" t="s">
        <v>373</v>
      </c>
      <c r="DBE172" s="231" t="s">
        <v>373</v>
      </c>
      <c r="DBF172" s="231" t="s">
        <v>373</v>
      </c>
      <c r="DBG172" s="231" t="s">
        <v>373</v>
      </c>
      <c r="DBH172" s="231" t="s">
        <v>373</v>
      </c>
      <c r="DBI172" s="231" t="s">
        <v>373</v>
      </c>
      <c r="DBJ172" s="231" t="s">
        <v>373</v>
      </c>
      <c r="DBK172" s="231" t="s">
        <v>373</v>
      </c>
      <c r="DBL172" s="231" t="s">
        <v>373</v>
      </c>
      <c r="DBM172" s="231" t="s">
        <v>373</v>
      </c>
      <c r="DBN172" s="231" t="s">
        <v>373</v>
      </c>
      <c r="DBO172" s="231" t="s">
        <v>373</v>
      </c>
      <c r="DBP172" s="231" t="s">
        <v>373</v>
      </c>
      <c r="DBQ172" s="231" t="s">
        <v>373</v>
      </c>
      <c r="DBR172" s="231" t="s">
        <v>373</v>
      </c>
      <c r="DBS172" s="231" t="s">
        <v>373</v>
      </c>
      <c r="DBT172" s="231" t="s">
        <v>373</v>
      </c>
      <c r="DBU172" s="231" t="s">
        <v>373</v>
      </c>
      <c r="DBV172" s="231" t="s">
        <v>373</v>
      </c>
      <c r="DBW172" s="231" t="s">
        <v>373</v>
      </c>
      <c r="DBX172" s="231" t="s">
        <v>373</v>
      </c>
      <c r="DBY172" s="231" t="s">
        <v>373</v>
      </c>
      <c r="DBZ172" s="231" t="s">
        <v>373</v>
      </c>
      <c r="DCA172" s="231" t="s">
        <v>373</v>
      </c>
      <c r="DCB172" s="231" t="s">
        <v>373</v>
      </c>
      <c r="DCC172" s="231" t="s">
        <v>373</v>
      </c>
      <c r="DCD172" s="231" t="s">
        <v>373</v>
      </c>
      <c r="DCE172" s="231" t="s">
        <v>373</v>
      </c>
      <c r="DCF172" s="231" t="s">
        <v>373</v>
      </c>
      <c r="DCG172" s="231" t="s">
        <v>373</v>
      </c>
      <c r="DCH172" s="231" t="s">
        <v>373</v>
      </c>
      <c r="DCI172" s="231" t="s">
        <v>373</v>
      </c>
      <c r="DCJ172" s="231" t="s">
        <v>373</v>
      </c>
      <c r="DCK172" s="231" t="s">
        <v>373</v>
      </c>
      <c r="DCL172" s="231" t="s">
        <v>373</v>
      </c>
      <c r="DCM172" s="231" t="s">
        <v>373</v>
      </c>
      <c r="DCN172" s="231" t="s">
        <v>373</v>
      </c>
      <c r="DCO172" s="231" t="s">
        <v>373</v>
      </c>
      <c r="DCP172" s="231" t="s">
        <v>373</v>
      </c>
      <c r="DCQ172" s="231" t="s">
        <v>373</v>
      </c>
      <c r="DCR172" s="231" t="s">
        <v>373</v>
      </c>
      <c r="DCS172" s="231" t="s">
        <v>373</v>
      </c>
      <c r="DCT172" s="231" t="s">
        <v>373</v>
      </c>
      <c r="DCU172" s="231" t="s">
        <v>373</v>
      </c>
      <c r="DCV172" s="231" t="s">
        <v>373</v>
      </c>
      <c r="DCW172" s="231" t="s">
        <v>373</v>
      </c>
      <c r="DCX172" s="231" t="s">
        <v>373</v>
      </c>
      <c r="DCY172" s="231" t="s">
        <v>373</v>
      </c>
      <c r="DCZ172" s="231" t="s">
        <v>373</v>
      </c>
      <c r="DDA172" s="231" t="s">
        <v>373</v>
      </c>
      <c r="DDB172" s="231" t="s">
        <v>373</v>
      </c>
      <c r="DDC172" s="231" t="s">
        <v>373</v>
      </c>
      <c r="DDD172" s="231" t="s">
        <v>373</v>
      </c>
      <c r="DDE172" s="231" t="s">
        <v>373</v>
      </c>
      <c r="DDF172" s="231" t="s">
        <v>373</v>
      </c>
      <c r="DDG172" s="231" t="s">
        <v>373</v>
      </c>
      <c r="DDH172" s="231" t="s">
        <v>373</v>
      </c>
      <c r="DDI172" s="231" t="s">
        <v>373</v>
      </c>
      <c r="DDJ172" s="231" t="s">
        <v>373</v>
      </c>
      <c r="DDK172" s="231" t="s">
        <v>373</v>
      </c>
      <c r="DDL172" s="231" t="s">
        <v>373</v>
      </c>
      <c r="DDM172" s="231" t="s">
        <v>373</v>
      </c>
      <c r="DDN172" s="231" t="s">
        <v>373</v>
      </c>
      <c r="DDO172" s="231" t="s">
        <v>373</v>
      </c>
      <c r="DDP172" s="231" t="s">
        <v>373</v>
      </c>
      <c r="DDQ172" s="231" t="s">
        <v>373</v>
      </c>
      <c r="DDR172" s="231" t="s">
        <v>373</v>
      </c>
      <c r="DDS172" s="231" t="s">
        <v>373</v>
      </c>
      <c r="DDT172" s="231" t="s">
        <v>373</v>
      </c>
      <c r="DDU172" s="231" t="s">
        <v>373</v>
      </c>
      <c r="DDV172" s="231" t="s">
        <v>373</v>
      </c>
      <c r="DDW172" s="231" t="s">
        <v>373</v>
      </c>
      <c r="DDX172" s="231" t="s">
        <v>373</v>
      </c>
      <c r="DDY172" s="231" t="s">
        <v>373</v>
      </c>
      <c r="DDZ172" s="231" t="s">
        <v>373</v>
      </c>
      <c r="DEA172" s="231" t="s">
        <v>373</v>
      </c>
      <c r="DEB172" s="231" t="s">
        <v>373</v>
      </c>
      <c r="DEC172" s="231" t="s">
        <v>373</v>
      </c>
      <c r="DED172" s="231" t="s">
        <v>373</v>
      </c>
      <c r="DEE172" s="231" t="s">
        <v>373</v>
      </c>
      <c r="DEF172" s="231" t="s">
        <v>373</v>
      </c>
      <c r="DEG172" s="231" t="s">
        <v>373</v>
      </c>
      <c r="DEH172" s="231" t="s">
        <v>373</v>
      </c>
      <c r="DEI172" s="231" t="s">
        <v>373</v>
      </c>
      <c r="DEJ172" s="231" t="s">
        <v>373</v>
      </c>
      <c r="DEK172" s="231" t="s">
        <v>373</v>
      </c>
      <c r="DEL172" s="231" t="s">
        <v>373</v>
      </c>
      <c r="DEM172" s="231" t="s">
        <v>373</v>
      </c>
      <c r="DEN172" s="231" t="s">
        <v>373</v>
      </c>
      <c r="DEO172" s="231" t="s">
        <v>373</v>
      </c>
      <c r="DEP172" s="231" t="s">
        <v>373</v>
      </c>
      <c r="DEQ172" s="231" t="s">
        <v>373</v>
      </c>
      <c r="DER172" s="231" t="s">
        <v>373</v>
      </c>
      <c r="DES172" s="231" t="s">
        <v>373</v>
      </c>
      <c r="DET172" s="231" t="s">
        <v>373</v>
      </c>
      <c r="DEU172" s="231" t="s">
        <v>373</v>
      </c>
      <c r="DEV172" s="231" t="s">
        <v>373</v>
      </c>
      <c r="DEW172" s="231" t="s">
        <v>373</v>
      </c>
      <c r="DEX172" s="231" t="s">
        <v>373</v>
      </c>
      <c r="DEY172" s="231" t="s">
        <v>373</v>
      </c>
      <c r="DEZ172" s="231" t="s">
        <v>373</v>
      </c>
      <c r="DFA172" s="231" t="s">
        <v>373</v>
      </c>
      <c r="DFB172" s="231" t="s">
        <v>373</v>
      </c>
      <c r="DFC172" s="231" t="s">
        <v>373</v>
      </c>
      <c r="DFD172" s="231" t="s">
        <v>373</v>
      </c>
      <c r="DFE172" s="231" t="s">
        <v>373</v>
      </c>
      <c r="DFF172" s="231" t="s">
        <v>373</v>
      </c>
      <c r="DFG172" s="231" t="s">
        <v>373</v>
      </c>
      <c r="DFH172" s="231" t="s">
        <v>373</v>
      </c>
      <c r="DFI172" s="231" t="s">
        <v>373</v>
      </c>
      <c r="DFJ172" s="231" t="s">
        <v>373</v>
      </c>
      <c r="DFK172" s="231" t="s">
        <v>373</v>
      </c>
      <c r="DFL172" s="231" t="s">
        <v>373</v>
      </c>
      <c r="DFM172" s="231" t="s">
        <v>373</v>
      </c>
      <c r="DFN172" s="231" t="s">
        <v>373</v>
      </c>
      <c r="DFO172" s="231" t="s">
        <v>373</v>
      </c>
      <c r="DFP172" s="231" t="s">
        <v>373</v>
      </c>
      <c r="DFQ172" s="231" t="s">
        <v>373</v>
      </c>
      <c r="DFR172" s="231" t="s">
        <v>373</v>
      </c>
      <c r="DFS172" s="231" t="s">
        <v>373</v>
      </c>
      <c r="DFT172" s="231" t="s">
        <v>373</v>
      </c>
      <c r="DFU172" s="231" t="s">
        <v>373</v>
      </c>
      <c r="DFV172" s="231" t="s">
        <v>373</v>
      </c>
      <c r="DFW172" s="231" t="s">
        <v>373</v>
      </c>
      <c r="DFX172" s="231" t="s">
        <v>373</v>
      </c>
      <c r="DFY172" s="231" t="s">
        <v>373</v>
      </c>
      <c r="DFZ172" s="231" t="s">
        <v>373</v>
      </c>
      <c r="DGA172" s="231" t="s">
        <v>373</v>
      </c>
      <c r="DGB172" s="231" t="s">
        <v>373</v>
      </c>
      <c r="DGC172" s="231" t="s">
        <v>373</v>
      </c>
      <c r="DGD172" s="231" t="s">
        <v>373</v>
      </c>
      <c r="DGE172" s="231" t="s">
        <v>373</v>
      </c>
      <c r="DGF172" s="231" t="s">
        <v>373</v>
      </c>
      <c r="DGG172" s="231" t="s">
        <v>373</v>
      </c>
      <c r="DGH172" s="231" t="s">
        <v>373</v>
      </c>
      <c r="DGI172" s="231" t="s">
        <v>373</v>
      </c>
      <c r="DGJ172" s="231" t="s">
        <v>373</v>
      </c>
      <c r="DGK172" s="231" t="s">
        <v>373</v>
      </c>
      <c r="DGL172" s="231" t="s">
        <v>373</v>
      </c>
      <c r="DGM172" s="231" t="s">
        <v>373</v>
      </c>
      <c r="DGN172" s="231" t="s">
        <v>373</v>
      </c>
      <c r="DGO172" s="231" t="s">
        <v>373</v>
      </c>
      <c r="DGP172" s="231" t="s">
        <v>373</v>
      </c>
      <c r="DGQ172" s="231" t="s">
        <v>373</v>
      </c>
      <c r="DGR172" s="231" t="s">
        <v>373</v>
      </c>
      <c r="DGS172" s="231" t="s">
        <v>373</v>
      </c>
      <c r="DGT172" s="231" t="s">
        <v>373</v>
      </c>
      <c r="DGU172" s="231" t="s">
        <v>373</v>
      </c>
      <c r="DGV172" s="231" t="s">
        <v>373</v>
      </c>
      <c r="DGW172" s="231" t="s">
        <v>373</v>
      </c>
      <c r="DGX172" s="231" t="s">
        <v>373</v>
      </c>
      <c r="DGY172" s="231" t="s">
        <v>373</v>
      </c>
      <c r="DGZ172" s="231" t="s">
        <v>373</v>
      </c>
      <c r="DHA172" s="231" t="s">
        <v>373</v>
      </c>
      <c r="DHB172" s="231" t="s">
        <v>373</v>
      </c>
      <c r="DHC172" s="231" t="s">
        <v>373</v>
      </c>
      <c r="DHD172" s="231" t="s">
        <v>373</v>
      </c>
      <c r="DHE172" s="231" t="s">
        <v>373</v>
      </c>
      <c r="DHF172" s="231" t="s">
        <v>373</v>
      </c>
      <c r="DHG172" s="231" t="s">
        <v>373</v>
      </c>
      <c r="DHH172" s="231" t="s">
        <v>373</v>
      </c>
      <c r="DHI172" s="231" t="s">
        <v>373</v>
      </c>
      <c r="DHJ172" s="231" t="s">
        <v>373</v>
      </c>
      <c r="DHK172" s="231" t="s">
        <v>373</v>
      </c>
      <c r="DHL172" s="231" t="s">
        <v>373</v>
      </c>
      <c r="DHM172" s="231" t="s">
        <v>373</v>
      </c>
      <c r="DHN172" s="231" t="s">
        <v>373</v>
      </c>
      <c r="DHO172" s="231" t="s">
        <v>373</v>
      </c>
      <c r="DHP172" s="231" t="s">
        <v>373</v>
      </c>
      <c r="DHQ172" s="231" t="s">
        <v>373</v>
      </c>
      <c r="DHR172" s="231" t="s">
        <v>373</v>
      </c>
      <c r="DHS172" s="231" t="s">
        <v>373</v>
      </c>
      <c r="DHT172" s="231" t="s">
        <v>373</v>
      </c>
      <c r="DHU172" s="231" t="s">
        <v>373</v>
      </c>
      <c r="DHV172" s="231" t="s">
        <v>373</v>
      </c>
      <c r="DHW172" s="231" t="s">
        <v>373</v>
      </c>
      <c r="DHX172" s="231" t="s">
        <v>373</v>
      </c>
      <c r="DHY172" s="231" t="s">
        <v>373</v>
      </c>
      <c r="DHZ172" s="231" t="s">
        <v>373</v>
      </c>
      <c r="DIA172" s="231" t="s">
        <v>373</v>
      </c>
      <c r="DIB172" s="231" t="s">
        <v>373</v>
      </c>
      <c r="DIC172" s="231" t="s">
        <v>373</v>
      </c>
      <c r="DID172" s="231" t="s">
        <v>373</v>
      </c>
      <c r="DIE172" s="231" t="s">
        <v>373</v>
      </c>
      <c r="DIF172" s="231" t="s">
        <v>373</v>
      </c>
      <c r="DIG172" s="231" t="s">
        <v>373</v>
      </c>
      <c r="DIH172" s="231" t="s">
        <v>373</v>
      </c>
      <c r="DII172" s="231" t="s">
        <v>373</v>
      </c>
      <c r="DIJ172" s="231" t="s">
        <v>373</v>
      </c>
      <c r="DIK172" s="231" t="s">
        <v>373</v>
      </c>
      <c r="DIL172" s="231" t="s">
        <v>373</v>
      </c>
      <c r="DIM172" s="231" t="s">
        <v>373</v>
      </c>
      <c r="DIN172" s="231" t="s">
        <v>373</v>
      </c>
      <c r="DIO172" s="231" t="s">
        <v>373</v>
      </c>
      <c r="DIP172" s="231" t="s">
        <v>373</v>
      </c>
      <c r="DIQ172" s="231" t="s">
        <v>373</v>
      </c>
      <c r="DIR172" s="231" t="s">
        <v>373</v>
      </c>
      <c r="DIS172" s="231" t="s">
        <v>373</v>
      </c>
      <c r="DIT172" s="231" t="s">
        <v>373</v>
      </c>
      <c r="DIU172" s="231" t="s">
        <v>373</v>
      </c>
      <c r="DIV172" s="231" t="s">
        <v>373</v>
      </c>
      <c r="DIW172" s="231" t="s">
        <v>373</v>
      </c>
      <c r="DIX172" s="231" t="s">
        <v>373</v>
      </c>
      <c r="DIY172" s="231" t="s">
        <v>373</v>
      </c>
      <c r="DIZ172" s="231" t="s">
        <v>373</v>
      </c>
      <c r="DJA172" s="231" t="s">
        <v>373</v>
      </c>
      <c r="DJB172" s="231" t="s">
        <v>373</v>
      </c>
      <c r="DJC172" s="231" t="s">
        <v>373</v>
      </c>
      <c r="DJD172" s="231" t="s">
        <v>373</v>
      </c>
      <c r="DJE172" s="231" t="s">
        <v>373</v>
      </c>
      <c r="DJF172" s="231" t="s">
        <v>373</v>
      </c>
      <c r="DJG172" s="231" t="s">
        <v>373</v>
      </c>
      <c r="DJH172" s="231" t="s">
        <v>373</v>
      </c>
      <c r="DJI172" s="231" t="s">
        <v>373</v>
      </c>
      <c r="DJJ172" s="231" t="s">
        <v>373</v>
      </c>
      <c r="DJK172" s="231" t="s">
        <v>373</v>
      </c>
      <c r="DJL172" s="231" t="s">
        <v>373</v>
      </c>
      <c r="DJM172" s="231" t="s">
        <v>373</v>
      </c>
      <c r="DJN172" s="231" t="s">
        <v>373</v>
      </c>
      <c r="DJO172" s="231" t="s">
        <v>373</v>
      </c>
      <c r="DJP172" s="231" t="s">
        <v>373</v>
      </c>
      <c r="DJQ172" s="231" t="s">
        <v>373</v>
      </c>
      <c r="DJR172" s="231" t="s">
        <v>373</v>
      </c>
      <c r="DJS172" s="231" t="s">
        <v>373</v>
      </c>
      <c r="DJT172" s="231" t="s">
        <v>373</v>
      </c>
      <c r="DJU172" s="231" t="s">
        <v>373</v>
      </c>
      <c r="DJV172" s="231" t="s">
        <v>373</v>
      </c>
      <c r="DJW172" s="231" t="s">
        <v>373</v>
      </c>
      <c r="DJX172" s="231" t="s">
        <v>373</v>
      </c>
      <c r="DJY172" s="231" t="s">
        <v>373</v>
      </c>
      <c r="DJZ172" s="231" t="s">
        <v>373</v>
      </c>
      <c r="DKA172" s="231" t="s">
        <v>373</v>
      </c>
      <c r="DKB172" s="231" t="s">
        <v>373</v>
      </c>
      <c r="DKC172" s="231" t="s">
        <v>373</v>
      </c>
      <c r="DKD172" s="231" t="s">
        <v>373</v>
      </c>
      <c r="DKE172" s="231" t="s">
        <v>373</v>
      </c>
      <c r="DKF172" s="231" t="s">
        <v>373</v>
      </c>
      <c r="DKG172" s="231" t="s">
        <v>373</v>
      </c>
      <c r="DKH172" s="231" t="s">
        <v>373</v>
      </c>
      <c r="DKI172" s="231" t="s">
        <v>373</v>
      </c>
      <c r="DKJ172" s="231" t="s">
        <v>373</v>
      </c>
      <c r="DKK172" s="231" t="s">
        <v>373</v>
      </c>
      <c r="DKL172" s="231" t="s">
        <v>373</v>
      </c>
      <c r="DKM172" s="231" t="s">
        <v>373</v>
      </c>
      <c r="DKN172" s="231" t="s">
        <v>373</v>
      </c>
      <c r="DKO172" s="231" t="s">
        <v>373</v>
      </c>
      <c r="DKP172" s="231" t="s">
        <v>373</v>
      </c>
      <c r="DKQ172" s="231" t="s">
        <v>373</v>
      </c>
      <c r="DKR172" s="231" t="s">
        <v>373</v>
      </c>
      <c r="DKS172" s="231" t="s">
        <v>373</v>
      </c>
      <c r="DKT172" s="231" t="s">
        <v>373</v>
      </c>
      <c r="DKU172" s="231" t="s">
        <v>373</v>
      </c>
      <c r="DKV172" s="231" t="s">
        <v>373</v>
      </c>
      <c r="DKW172" s="231" t="s">
        <v>373</v>
      </c>
      <c r="DKX172" s="231" t="s">
        <v>373</v>
      </c>
      <c r="DKY172" s="231" t="s">
        <v>373</v>
      </c>
      <c r="DKZ172" s="231" t="s">
        <v>373</v>
      </c>
      <c r="DLA172" s="231" t="s">
        <v>373</v>
      </c>
      <c r="DLB172" s="231" t="s">
        <v>373</v>
      </c>
      <c r="DLC172" s="231" t="s">
        <v>373</v>
      </c>
      <c r="DLD172" s="231" t="s">
        <v>373</v>
      </c>
      <c r="DLE172" s="231" t="s">
        <v>373</v>
      </c>
      <c r="DLF172" s="231" t="s">
        <v>373</v>
      </c>
      <c r="DLG172" s="231" t="s">
        <v>373</v>
      </c>
      <c r="DLH172" s="231" t="s">
        <v>373</v>
      </c>
      <c r="DLI172" s="231" t="s">
        <v>373</v>
      </c>
      <c r="DLJ172" s="231" t="s">
        <v>373</v>
      </c>
      <c r="DLK172" s="231" t="s">
        <v>373</v>
      </c>
      <c r="DLL172" s="231" t="s">
        <v>373</v>
      </c>
      <c r="DLM172" s="231" t="s">
        <v>373</v>
      </c>
      <c r="DLN172" s="231" t="s">
        <v>373</v>
      </c>
      <c r="DLO172" s="231" t="s">
        <v>373</v>
      </c>
      <c r="DLP172" s="231" t="s">
        <v>373</v>
      </c>
      <c r="DLQ172" s="231" t="s">
        <v>373</v>
      </c>
      <c r="DLR172" s="231" t="s">
        <v>373</v>
      </c>
      <c r="DLS172" s="231" t="s">
        <v>373</v>
      </c>
      <c r="DLT172" s="231" t="s">
        <v>373</v>
      </c>
      <c r="DLU172" s="231" t="s">
        <v>373</v>
      </c>
      <c r="DLV172" s="231" t="s">
        <v>373</v>
      </c>
      <c r="DLW172" s="231" t="s">
        <v>373</v>
      </c>
      <c r="DLX172" s="231" t="s">
        <v>373</v>
      </c>
      <c r="DLY172" s="231" t="s">
        <v>373</v>
      </c>
      <c r="DLZ172" s="231" t="s">
        <v>373</v>
      </c>
      <c r="DMA172" s="231" t="s">
        <v>373</v>
      </c>
      <c r="DMB172" s="231" t="s">
        <v>373</v>
      </c>
      <c r="DMC172" s="231" t="s">
        <v>373</v>
      </c>
      <c r="DMD172" s="231" t="s">
        <v>373</v>
      </c>
      <c r="DME172" s="231" t="s">
        <v>373</v>
      </c>
      <c r="DMF172" s="231" t="s">
        <v>373</v>
      </c>
      <c r="DMG172" s="231" t="s">
        <v>373</v>
      </c>
      <c r="DMH172" s="231" t="s">
        <v>373</v>
      </c>
      <c r="DMI172" s="231" t="s">
        <v>373</v>
      </c>
      <c r="DMJ172" s="231" t="s">
        <v>373</v>
      </c>
      <c r="DMK172" s="231" t="s">
        <v>373</v>
      </c>
      <c r="DML172" s="231" t="s">
        <v>373</v>
      </c>
      <c r="DMM172" s="231" t="s">
        <v>373</v>
      </c>
      <c r="DMN172" s="231" t="s">
        <v>373</v>
      </c>
      <c r="DMO172" s="231" t="s">
        <v>373</v>
      </c>
      <c r="DMP172" s="231" t="s">
        <v>373</v>
      </c>
      <c r="DMQ172" s="231" t="s">
        <v>373</v>
      </c>
      <c r="DMR172" s="231" t="s">
        <v>373</v>
      </c>
      <c r="DMS172" s="231" t="s">
        <v>373</v>
      </c>
      <c r="DMT172" s="231" t="s">
        <v>373</v>
      </c>
      <c r="DMU172" s="231" t="s">
        <v>373</v>
      </c>
      <c r="DMV172" s="231" t="s">
        <v>373</v>
      </c>
      <c r="DMW172" s="231" t="s">
        <v>373</v>
      </c>
      <c r="DMX172" s="231" t="s">
        <v>373</v>
      </c>
      <c r="DMY172" s="231" t="s">
        <v>373</v>
      </c>
      <c r="DMZ172" s="231" t="s">
        <v>373</v>
      </c>
      <c r="DNA172" s="231" t="s">
        <v>373</v>
      </c>
      <c r="DNB172" s="231" t="s">
        <v>373</v>
      </c>
      <c r="DNC172" s="231" t="s">
        <v>373</v>
      </c>
      <c r="DND172" s="231" t="s">
        <v>373</v>
      </c>
      <c r="DNE172" s="231" t="s">
        <v>373</v>
      </c>
      <c r="DNF172" s="231" t="s">
        <v>373</v>
      </c>
      <c r="DNG172" s="231" t="s">
        <v>373</v>
      </c>
      <c r="DNH172" s="231" t="s">
        <v>373</v>
      </c>
      <c r="DNI172" s="231" t="s">
        <v>373</v>
      </c>
      <c r="DNJ172" s="231" t="s">
        <v>373</v>
      </c>
      <c r="DNK172" s="231" t="s">
        <v>373</v>
      </c>
      <c r="DNL172" s="231" t="s">
        <v>373</v>
      </c>
      <c r="DNM172" s="231" t="s">
        <v>373</v>
      </c>
      <c r="DNN172" s="231" t="s">
        <v>373</v>
      </c>
      <c r="DNO172" s="231" t="s">
        <v>373</v>
      </c>
      <c r="DNP172" s="231" t="s">
        <v>373</v>
      </c>
      <c r="DNQ172" s="231" t="s">
        <v>373</v>
      </c>
      <c r="DNR172" s="231" t="s">
        <v>373</v>
      </c>
      <c r="DNS172" s="231" t="s">
        <v>373</v>
      </c>
      <c r="DNT172" s="231" t="s">
        <v>373</v>
      </c>
      <c r="DNU172" s="231" t="s">
        <v>373</v>
      </c>
      <c r="DNV172" s="231" t="s">
        <v>373</v>
      </c>
      <c r="DNW172" s="231" t="s">
        <v>373</v>
      </c>
      <c r="DNX172" s="231" t="s">
        <v>373</v>
      </c>
      <c r="DNY172" s="231" t="s">
        <v>373</v>
      </c>
      <c r="DNZ172" s="231" t="s">
        <v>373</v>
      </c>
      <c r="DOA172" s="231" t="s">
        <v>373</v>
      </c>
      <c r="DOB172" s="231" t="s">
        <v>373</v>
      </c>
      <c r="DOC172" s="231" t="s">
        <v>373</v>
      </c>
      <c r="DOD172" s="231" t="s">
        <v>373</v>
      </c>
      <c r="DOE172" s="231" t="s">
        <v>373</v>
      </c>
      <c r="DOF172" s="231" t="s">
        <v>373</v>
      </c>
      <c r="DOG172" s="231" t="s">
        <v>373</v>
      </c>
      <c r="DOH172" s="231" t="s">
        <v>373</v>
      </c>
      <c r="DOI172" s="231" t="s">
        <v>373</v>
      </c>
      <c r="DOJ172" s="231" t="s">
        <v>373</v>
      </c>
      <c r="DOK172" s="231" t="s">
        <v>373</v>
      </c>
      <c r="DOL172" s="231" t="s">
        <v>373</v>
      </c>
      <c r="DOM172" s="231" t="s">
        <v>373</v>
      </c>
      <c r="DON172" s="231" t="s">
        <v>373</v>
      </c>
      <c r="DOO172" s="231" t="s">
        <v>373</v>
      </c>
      <c r="DOP172" s="231" t="s">
        <v>373</v>
      </c>
      <c r="DOQ172" s="231" t="s">
        <v>373</v>
      </c>
      <c r="DOR172" s="231" t="s">
        <v>373</v>
      </c>
      <c r="DOS172" s="231" t="s">
        <v>373</v>
      </c>
      <c r="DOT172" s="231" t="s">
        <v>373</v>
      </c>
      <c r="DOU172" s="231" t="s">
        <v>373</v>
      </c>
      <c r="DOV172" s="231" t="s">
        <v>373</v>
      </c>
      <c r="DOW172" s="231" t="s">
        <v>373</v>
      </c>
      <c r="DOX172" s="231" t="s">
        <v>373</v>
      </c>
      <c r="DOY172" s="231" t="s">
        <v>373</v>
      </c>
      <c r="DOZ172" s="231" t="s">
        <v>373</v>
      </c>
      <c r="DPA172" s="231" t="s">
        <v>373</v>
      </c>
      <c r="DPB172" s="231" t="s">
        <v>373</v>
      </c>
      <c r="DPC172" s="231" t="s">
        <v>373</v>
      </c>
      <c r="DPD172" s="231" t="s">
        <v>373</v>
      </c>
      <c r="DPE172" s="231" t="s">
        <v>373</v>
      </c>
      <c r="DPF172" s="231" t="s">
        <v>373</v>
      </c>
      <c r="DPG172" s="231" t="s">
        <v>373</v>
      </c>
      <c r="DPH172" s="231" t="s">
        <v>373</v>
      </c>
      <c r="DPI172" s="231" t="s">
        <v>373</v>
      </c>
      <c r="DPJ172" s="231" t="s">
        <v>373</v>
      </c>
      <c r="DPK172" s="231" t="s">
        <v>373</v>
      </c>
      <c r="DPL172" s="231" t="s">
        <v>373</v>
      </c>
      <c r="DPM172" s="231" t="s">
        <v>373</v>
      </c>
      <c r="DPN172" s="231" t="s">
        <v>373</v>
      </c>
      <c r="DPO172" s="231" t="s">
        <v>373</v>
      </c>
      <c r="DPP172" s="231" t="s">
        <v>373</v>
      </c>
      <c r="DPQ172" s="231" t="s">
        <v>373</v>
      </c>
      <c r="DPR172" s="231" t="s">
        <v>373</v>
      </c>
      <c r="DPS172" s="231" t="s">
        <v>373</v>
      </c>
      <c r="DPT172" s="231" t="s">
        <v>373</v>
      </c>
      <c r="DPU172" s="231" t="s">
        <v>373</v>
      </c>
      <c r="DPV172" s="231" t="s">
        <v>373</v>
      </c>
      <c r="DPW172" s="231" t="s">
        <v>373</v>
      </c>
      <c r="DPX172" s="231" t="s">
        <v>373</v>
      </c>
      <c r="DPY172" s="231" t="s">
        <v>373</v>
      </c>
      <c r="DPZ172" s="231" t="s">
        <v>373</v>
      </c>
      <c r="DQA172" s="231" t="s">
        <v>373</v>
      </c>
      <c r="DQB172" s="231" t="s">
        <v>373</v>
      </c>
      <c r="DQC172" s="231" t="s">
        <v>373</v>
      </c>
      <c r="DQD172" s="231" t="s">
        <v>373</v>
      </c>
      <c r="DQE172" s="231" t="s">
        <v>373</v>
      </c>
      <c r="DQF172" s="231" t="s">
        <v>373</v>
      </c>
      <c r="DQG172" s="231" t="s">
        <v>373</v>
      </c>
      <c r="DQH172" s="231" t="s">
        <v>373</v>
      </c>
      <c r="DQI172" s="231" t="s">
        <v>373</v>
      </c>
      <c r="DQJ172" s="231" t="s">
        <v>373</v>
      </c>
      <c r="DQK172" s="231" t="s">
        <v>373</v>
      </c>
      <c r="DQL172" s="231" t="s">
        <v>373</v>
      </c>
      <c r="DQM172" s="231" t="s">
        <v>373</v>
      </c>
      <c r="DQN172" s="231" t="s">
        <v>373</v>
      </c>
      <c r="DQO172" s="231" t="s">
        <v>373</v>
      </c>
      <c r="DQP172" s="231" t="s">
        <v>373</v>
      </c>
      <c r="DQQ172" s="231" t="s">
        <v>373</v>
      </c>
      <c r="DQR172" s="231" t="s">
        <v>373</v>
      </c>
      <c r="DQS172" s="231" t="s">
        <v>373</v>
      </c>
      <c r="DQT172" s="231" t="s">
        <v>373</v>
      </c>
      <c r="DQU172" s="231" t="s">
        <v>373</v>
      </c>
      <c r="DQV172" s="231" t="s">
        <v>373</v>
      </c>
      <c r="DQW172" s="231" t="s">
        <v>373</v>
      </c>
      <c r="DQX172" s="231" t="s">
        <v>373</v>
      </c>
      <c r="DQY172" s="231" t="s">
        <v>373</v>
      </c>
      <c r="DQZ172" s="231" t="s">
        <v>373</v>
      </c>
      <c r="DRA172" s="231" t="s">
        <v>373</v>
      </c>
      <c r="DRB172" s="231" t="s">
        <v>373</v>
      </c>
      <c r="DRC172" s="231" t="s">
        <v>373</v>
      </c>
      <c r="DRD172" s="231" t="s">
        <v>373</v>
      </c>
      <c r="DRE172" s="231" t="s">
        <v>373</v>
      </c>
      <c r="DRF172" s="231" t="s">
        <v>373</v>
      </c>
      <c r="DRG172" s="231" t="s">
        <v>373</v>
      </c>
      <c r="DRH172" s="231" t="s">
        <v>373</v>
      </c>
      <c r="DRI172" s="231" t="s">
        <v>373</v>
      </c>
      <c r="DRJ172" s="231" t="s">
        <v>373</v>
      </c>
      <c r="DRK172" s="231" t="s">
        <v>373</v>
      </c>
      <c r="DRL172" s="231" t="s">
        <v>373</v>
      </c>
      <c r="DRM172" s="231" t="s">
        <v>373</v>
      </c>
      <c r="DRN172" s="231" t="s">
        <v>373</v>
      </c>
      <c r="DRO172" s="231" t="s">
        <v>373</v>
      </c>
      <c r="DRP172" s="231" t="s">
        <v>373</v>
      </c>
      <c r="DRQ172" s="231" t="s">
        <v>373</v>
      </c>
      <c r="DRR172" s="231" t="s">
        <v>373</v>
      </c>
      <c r="DRS172" s="231" t="s">
        <v>373</v>
      </c>
      <c r="DRT172" s="231" t="s">
        <v>373</v>
      </c>
      <c r="DRU172" s="231" t="s">
        <v>373</v>
      </c>
      <c r="DRV172" s="231" t="s">
        <v>373</v>
      </c>
      <c r="DRW172" s="231" t="s">
        <v>373</v>
      </c>
      <c r="DRX172" s="231" t="s">
        <v>373</v>
      </c>
      <c r="DRY172" s="231" t="s">
        <v>373</v>
      </c>
      <c r="DRZ172" s="231" t="s">
        <v>373</v>
      </c>
      <c r="DSA172" s="231" t="s">
        <v>373</v>
      </c>
      <c r="DSB172" s="231" t="s">
        <v>373</v>
      </c>
      <c r="DSC172" s="231" t="s">
        <v>373</v>
      </c>
      <c r="DSD172" s="231" t="s">
        <v>373</v>
      </c>
      <c r="DSE172" s="231" t="s">
        <v>373</v>
      </c>
      <c r="DSF172" s="231" t="s">
        <v>373</v>
      </c>
      <c r="DSG172" s="231" t="s">
        <v>373</v>
      </c>
      <c r="DSH172" s="231" t="s">
        <v>373</v>
      </c>
      <c r="DSI172" s="231" t="s">
        <v>373</v>
      </c>
      <c r="DSJ172" s="231" t="s">
        <v>373</v>
      </c>
      <c r="DSK172" s="231" t="s">
        <v>373</v>
      </c>
      <c r="DSL172" s="231" t="s">
        <v>373</v>
      </c>
      <c r="DSM172" s="231" t="s">
        <v>373</v>
      </c>
      <c r="DSN172" s="231" t="s">
        <v>373</v>
      </c>
      <c r="DSO172" s="231" t="s">
        <v>373</v>
      </c>
      <c r="DSP172" s="231" t="s">
        <v>373</v>
      </c>
      <c r="DSQ172" s="231" t="s">
        <v>373</v>
      </c>
      <c r="DSR172" s="231" t="s">
        <v>373</v>
      </c>
      <c r="DSS172" s="231" t="s">
        <v>373</v>
      </c>
      <c r="DST172" s="231" t="s">
        <v>373</v>
      </c>
      <c r="DSU172" s="231" t="s">
        <v>373</v>
      </c>
      <c r="DSV172" s="231" t="s">
        <v>373</v>
      </c>
      <c r="DSW172" s="231" t="s">
        <v>373</v>
      </c>
      <c r="DSX172" s="231" t="s">
        <v>373</v>
      </c>
      <c r="DSY172" s="231" t="s">
        <v>373</v>
      </c>
      <c r="DSZ172" s="231" t="s">
        <v>373</v>
      </c>
      <c r="DTA172" s="231" t="s">
        <v>373</v>
      </c>
      <c r="DTB172" s="231" t="s">
        <v>373</v>
      </c>
      <c r="DTC172" s="231" t="s">
        <v>373</v>
      </c>
      <c r="DTD172" s="231" t="s">
        <v>373</v>
      </c>
      <c r="DTE172" s="231" t="s">
        <v>373</v>
      </c>
      <c r="DTF172" s="231" t="s">
        <v>373</v>
      </c>
      <c r="DTG172" s="231" t="s">
        <v>373</v>
      </c>
      <c r="DTH172" s="231" t="s">
        <v>373</v>
      </c>
      <c r="DTI172" s="231" t="s">
        <v>373</v>
      </c>
      <c r="DTJ172" s="231" t="s">
        <v>373</v>
      </c>
      <c r="DTK172" s="231" t="s">
        <v>373</v>
      </c>
      <c r="DTL172" s="231" t="s">
        <v>373</v>
      </c>
      <c r="DTM172" s="231" t="s">
        <v>373</v>
      </c>
      <c r="DTN172" s="231" t="s">
        <v>373</v>
      </c>
      <c r="DTO172" s="231" t="s">
        <v>373</v>
      </c>
      <c r="DTP172" s="231" t="s">
        <v>373</v>
      </c>
      <c r="DTQ172" s="231" t="s">
        <v>373</v>
      </c>
      <c r="DTR172" s="231" t="s">
        <v>373</v>
      </c>
      <c r="DTS172" s="231" t="s">
        <v>373</v>
      </c>
      <c r="DTT172" s="231" t="s">
        <v>373</v>
      </c>
      <c r="DTU172" s="231" t="s">
        <v>373</v>
      </c>
      <c r="DTV172" s="231" t="s">
        <v>373</v>
      </c>
      <c r="DTW172" s="231" t="s">
        <v>373</v>
      </c>
      <c r="DTX172" s="231" t="s">
        <v>373</v>
      </c>
      <c r="DTY172" s="231" t="s">
        <v>373</v>
      </c>
      <c r="DTZ172" s="231" t="s">
        <v>373</v>
      </c>
      <c r="DUA172" s="231" t="s">
        <v>373</v>
      </c>
      <c r="DUB172" s="231" t="s">
        <v>373</v>
      </c>
      <c r="DUC172" s="231" t="s">
        <v>373</v>
      </c>
      <c r="DUD172" s="231" t="s">
        <v>373</v>
      </c>
      <c r="DUE172" s="231" t="s">
        <v>373</v>
      </c>
      <c r="DUF172" s="231" t="s">
        <v>373</v>
      </c>
      <c r="DUG172" s="231" t="s">
        <v>373</v>
      </c>
      <c r="DUH172" s="231" t="s">
        <v>373</v>
      </c>
      <c r="DUI172" s="231" t="s">
        <v>373</v>
      </c>
      <c r="DUJ172" s="231" t="s">
        <v>373</v>
      </c>
      <c r="DUK172" s="231" t="s">
        <v>373</v>
      </c>
      <c r="DUL172" s="231" t="s">
        <v>373</v>
      </c>
      <c r="DUM172" s="231" t="s">
        <v>373</v>
      </c>
      <c r="DUN172" s="231" t="s">
        <v>373</v>
      </c>
      <c r="DUO172" s="231" t="s">
        <v>373</v>
      </c>
      <c r="DUP172" s="231" t="s">
        <v>373</v>
      </c>
      <c r="DUQ172" s="231" t="s">
        <v>373</v>
      </c>
      <c r="DUR172" s="231" t="s">
        <v>373</v>
      </c>
      <c r="DUS172" s="231" t="s">
        <v>373</v>
      </c>
      <c r="DUT172" s="231" t="s">
        <v>373</v>
      </c>
      <c r="DUU172" s="231" t="s">
        <v>373</v>
      </c>
      <c r="DUV172" s="231" t="s">
        <v>373</v>
      </c>
      <c r="DUW172" s="231" t="s">
        <v>373</v>
      </c>
      <c r="DUX172" s="231" t="s">
        <v>373</v>
      </c>
      <c r="DUY172" s="231" t="s">
        <v>373</v>
      </c>
      <c r="DUZ172" s="231" t="s">
        <v>373</v>
      </c>
      <c r="DVA172" s="231" t="s">
        <v>373</v>
      </c>
      <c r="DVB172" s="231" t="s">
        <v>373</v>
      </c>
      <c r="DVC172" s="231" t="s">
        <v>373</v>
      </c>
      <c r="DVD172" s="231" t="s">
        <v>373</v>
      </c>
      <c r="DVE172" s="231" t="s">
        <v>373</v>
      </c>
      <c r="DVF172" s="231" t="s">
        <v>373</v>
      </c>
      <c r="DVG172" s="231" t="s">
        <v>373</v>
      </c>
      <c r="DVH172" s="231" t="s">
        <v>373</v>
      </c>
      <c r="DVI172" s="231" t="s">
        <v>373</v>
      </c>
      <c r="DVJ172" s="231" t="s">
        <v>373</v>
      </c>
      <c r="DVK172" s="231" t="s">
        <v>373</v>
      </c>
      <c r="DVL172" s="231" t="s">
        <v>373</v>
      </c>
      <c r="DVM172" s="231" t="s">
        <v>373</v>
      </c>
      <c r="DVN172" s="231" t="s">
        <v>373</v>
      </c>
      <c r="DVO172" s="231" t="s">
        <v>373</v>
      </c>
      <c r="DVP172" s="231" t="s">
        <v>373</v>
      </c>
      <c r="DVQ172" s="231" t="s">
        <v>373</v>
      </c>
      <c r="DVR172" s="231" t="s">
        <v>373</v>
      </c>
      <c r="DVS172" s="231" t="s">
        <v>373</v>
      </c>
      <c r="DVT172" s="231" t="s">
        <v>373</v>
      </c>
      <c r="DVU172" s="231" t="s">
        <v>373</v>
      </c>
      <c r="DVV172" s="231" t="s">
        <v>373</v>
      </c>
      <c r="DVW172" s="231" t="s">
        <v>373</v>
      </c>
      <c r="DVX172" s="231" t="s">
        <v>373</v>
      </c>
      <c r="DVY172" s="231" t="s">
        <v>373</v>
      </c>
      <c r="DVZ172" s="231" t="s">
        <v>373</v>
      </c>
      <c r="DWA172" s="231" t="s">
        <v>373</v>
      </c>
      <c r="DWB172" s="231" t="s">
        <v>373</v>
      </c>
      <c r="DWC172" s="231" t="s">
        <v>373</v>
      </c>
      <c r="DWD172" s="231" t="s">
        <v>373</v>
      </c>
      <c r="DWE172" s="231" t="s">
        <v>373</v>
      </c>
      <c r="DWF172" s="231" t="s">
        <v>373</v>
      </c>
      <c r="DWG172" s="231" t="s">
        <v>373</v>
      </c>
      <c r="DWH172" s="231" t="s">
        <v>373</v>
      </c>
      <c r="DWI172" s="231" t="s">
        <v>373</v>
      </c>
      <c r="DWJ172" s="231" t="s">
        <v>373</v>
      </c>
      <c r="DWK172" s="231" t="s">
        <v>373</v>
      </c>
      <c r="DWL172" s="231" t="s">
        <v>373</v>
      </c>
      <c r="DWM172" s="231" t="s">
        <v>373</v>
      </c>
      <c r="DWN172" s="231" t="s">
        <v>373</v>
      </c>
      <c r="DWO172" s="231" t="s">
        <v>373</v>
      </c>
      <c r="DWP172" s="231" t="s">
        <v>373</v>
      </c>
      <c r="DWQ172" s="231" t="s">
        <v>373</v>
      </c>
      <c r="DWR172" s="231" t="s">
        <v>373</v>
      </c>
      <c r="DWS172" s="231" t="s">
        <v>373</v>
      </c>
      <c r="DWT172" s="231" t="s">
        <v>373</v>
      </c>
      <c r="DWU172" s="231" t="s">
        <v>373</v>
      </c>
      <c r="DWV172" s="231" t="s">
        <v>373</v>
      </c>
      <c r="DWW172" s="231" t="s">
        <v>373</v>
      </c>
      <c r="DWX172" s="231" t="s">
        <v>373</v>
      </c>
      <c r="DWY172" s="231" t="s">
        <v>373</v>
      </c>
      <c r="DWZ172" s="231" t="s">
        <v>373</v>
      </c>
      <c r="DXA172" s="231" t="s">
        <v>373</v>
      </c>
      <c r="DXB172" s="231" t="s">
        <v>373</v>
      </c>
      <c r="DXC172" s="231" t="s">
        <v>373</v>
      </c>
      <c r="DXD172" s="231" t="s">
        <v>373</v>
      </c>
      <c r="DXE172" s="231" t="s">
        <v>373</v>
      </c>
      <c r="DXF172" s="231" t="s">
        <v>373</v>
      </c>
      <c r="DXG172" s="231" t="s">
        <v>373</v>
      </c>
      <c r="DXH172" s="231" t="s">
        <v>373</v>
      </c>
      <c r="DXI172" s="231" t="s">
        <v>373</v>
      </c>
      <c r="DXJ172" s="231" t="s">
        <v>373</v>
      </c>
      <c r="DXK172" s="231" t="s">
        <v>373</v>
      </c>
      <c r="DXL172" s="231" t="s">
        <v>373</v>
      </c>
      <c r="DXM172" s="231" t="s">
        <v>373</v>
      </c>
      <c r="DXN172" s="231" t="s">
        <v>373</v>
      </c>
      <c r="DXO172" s="231" t="s">
        <v>373</v>
      </c>
      <c r="DXP172" s="231" t="s">
        <v>373</v>
      </c>
      <c r="DXQ172" s="231" t="s">
        <v>373</v>
      </c>
      <c r="DXR172" s="231" t="s">
        <v>373</v>
      </c>
      <c r="DXS172" s="231" t="s">
        <v>373</v>
      </c>
      <c r="DXT172" s="231" t="s">
        <v>373</v>
      </c>
      <c r="DXU172" s="231" t="s">
        <v>373</v>
      </c>
      <c r="DXV172" s="231" t="s">
        <v>373</v>
      </c>
      <c r="DXW172" s="231" t="s">
        <v>373</v>
      </c>
      <c r="DXX172" s="231" t="s">
        <v>373</v>
      </c>
      <c r="DXY172" s="231" t="s">
        <v>373</v>
      </c>
      <c r="DXZ172" s="231" t="s">
        <v>373</v>
      </c>
      <c r="DYA172" s="231" t="s">
        <v>373</v>
      </c>
      <c r="DYB172" s="231" t="s">
        <v>373</v>
      </c>
      <c r="DYC172" s="231" t="s">
        <v>373</v>
      </c>
      <c r="DYD172" s="231" t="s">
        <v>373</v>
      </c>
      <c r="DYE172" s="231" t="s">
        <v>373</v>
      </c>
      <c r="DYF172" s="231" t="s">
        <v>373</v>
      </c>
      <c r="DYG172" s="231" t="s">
        <v>373</v>
      </c>
      <c r="DYH172" s="231" t="s">
        <v>373</v>
      </c>
      <c r="DYI172" s="231" t="s">
        <v>373</v>
      </c>
      <c r="DYJ172" s="231" t="s">
        <v>373</v>
      </c>
      <c r="DYK172" s="231" t="s">
        <v>373</v>
      </c>
      <c r="DYL172" s="231" t="s">
        <v>373</v>
      </c>
      <c r="DYM172" s="231" t="s">
        <v>373</v>
      </c>
      <c r="DYN172" s="231" t="s">
        <v>373</v>
      </c>
      <c r="DYO172" s="231" t="s">
        <v>373</v>
      </c>
      <c r="DYP172" s="231" t="s">
        <v>373</v>
      </c>
      <c r="DYQ172" s="231" t="s">
        <v>373</v>
      </c>
      <c r="DYR172" s="231" t="s">
        <v>373</v>
      </c>
      <c r="DYS172" s="231" t="s">
        <v>373</v>
      </c>
      <c r="DYT172" s="231" t="s">
        <v>373</v>
      </c>
      <c r="DYU172" s="231" t="s">
        <v>373</v>
      </c>
      <c r="DYV172" s="231" t="s">
        <v>373</v>
      </c>
      <c r="DYW172" s="231" t="s">
        <v>373</v>
      </c>
      <c r="DYX172" s="231" t="s">
        <v>373</v>
      </c>
      <c r="DYY172" s="231" t="s">
        <v>373</v>
      </c>
      <c r="DYZ172" s="231" t="s">
        <v>373</v>
      </c>
      <c r="DZA172" s="231" t="s">
        <v>373</v>
      </c>
      <c r="DZB172" s="231" t="s">
        <v>373</v>
      </c>
      <c r="DZC172" s="231" t="s">
        <v>373</v>
      </c>
      <c r="DZD172" s="231" t="s">
        <v>373</v>
      </c>
      <c r="DZE172" s="231" t="s">
        <v>373</v>
      </c>
      <c r="DZF172" s="231" t="s">
        <v>373</v>
      </c>
      <c r="DZG172" s="231" t="s">
        <v>373</v>
      </c>
      <c r="DZH172" s="231" t="s">
        <v>373</v>
      </c>
      <c r="DZI172" s="231" t="s">
        <v>373</v>
      </c>
      <c r="DZJ172" s="231" t="s">
        <v>373</v>
      </c>
      <c r="DZK172" s="231" t="s">
        <v>373</v>
      </c>
      <c r="DZL172" s="231" t="s">
        <v>373</v>
      </c>
      <c r="DZM172" s="231" t="s">
        <v>373</v>
      </c>
      <c r="DZN172" s="231" t="s">
        <v>373</v>
      </c>
      <c r="DZO172" s="231" t="s">
        <v>373</v>
      </c>
      <c r="DZP172" s="231" t="s">
        <v>373</v>
      </c>
      <c r="DZQ172" s="231" t="s">
        <v>373</v>
      </c>
      <c r="DZR172" s="231" t="s">
        <v>373</v>
      </c>
      <c r="DZS172" s="231" t="s">
        <v>373</v>
      </c>
      <c r="DZT172" s="231" t="s">
        <v>373</v>
      </c>
      <c r="DZU172" s="231" t="s">
        <v>373</v>
      </c>
      <c r="DZV172" s="231" t="s">
        <v>373</v>
      </c>
      <c r="DZW172" s="231" t="s">
        <v>373</v>
      </c>
      <c r="DZX172" s="231" t="s">
        <v>373</v>
      </c>
      <c r="DZY172" s="231" t="s">
        <v>373</v>
      </c>
      <c r="DZZ172" s="231" t="s">
        <v>373</v>
      </c>
      <c r="EAA172" s="231" t="s">
        <v>373</v>
      </c>
      <c r="EAB172" s="231" t="s">
        <v>373</v>
      </c>
      <c r="EAC172" s="231" t="s">
        <v>373</v>
      </c>
      <c r="EAD172" s="231" t="s">
        <v>373</v>
      </c>
      <c r="EAE172" s="231" t="s">
        <v>373</v>
      </c>
      <c r="EAF172" s="231" t="s">
        <v>373</v>
      </c>
      <c r="EAG172" s="231" t="s">
        <v>373</v>
      </c>
      <c r="EAH172" s="231" t="s">
        <v>373</v>
      </c>
      <c r="EAI172" s="231" t="s">
        <v>373</v>
      </c>
      <c r="EAJ172" s="231" t="s">
        <v>373</v>
      </c>
      <c r="EAK172" s="231" t="s">
        <v>373</v>
      </c>
      <c r="EAL172" s="231" t="s">
        <v>373</v>
      </c>
      <c r="EAM172" s="231" t="s">
        <v>373</v>
      </c>
      <c r="EAN172" s="231" t="s">
        <v>373</v>
      </c>
      <c r="EAO172" s="231" t="s">
        <v>373</v>
      </c>
      <c r="EAP172" s="231" t="s">
        <v>373</v>
      </c>
      <c r="EAQ172" s="231" t="s">
        <v>373</v>
      </c>
      <c r="EAR172" s="231" t="s">
        <v>373</v>
      </c>
      <c r="EAS172" s="231" t="s">
        <v>373</v>
      </c>
      <c r="EAT172" s="231" t="s">
        <v>373</v>
      </c>
      <c r="EAU172" s="231" t="s">
        <v>373</v>
      </c>
      <c r="EAV172" s="231" t="s">
        <v>373</v>
      </c>
      <c r="EAW172" s="231" t="s">
        <v>373</v>
      </c>
      <c r="EAX172" s="231" t="s">
        <v>373</v>
      </c>
      <c r="EAY172" s="231" t="s">
        <v>373</v>
      </c>
      <c r="EAZ172" s="231" t="s">
        <v>373</v>
      </c>
      <c r="EBA172" s="231" t="s">
        <v>373</v>
      </c>
      <c r="EBB172" s="231" t="s">
        <v>373</v>
      </c>
      <c r="EBC172" s="231" t="s">
        <v>373</v>
      </c>
      <c r="EBD172" s="231" t="s">
        <v>373</v>
      </c>
      <c r="EBE172" s="231" t="s">
        <v>373</v>
      </c>
      <c r="EBF172" s="231" t="s">
        <v>373</v>
      </c>
      <c r="EBG172" s="231" t="s">
        <v>373</v>
      </c>
      <c r="EBH172" s="231" t="s">
        <v>373</v>
      </c>
      <c r="EBI172" s="231" t="s">
        <v>373</v>
      </c>
      <c r="EBJ172" s="231" t="s">
        <v>373</v>
      </c>
      <c r="EBK172" s="231" t="s">
        <v>373</v>
      </c>
      <c r="EBL172" s="231" t="s">
        <v>373</v>
      </c>
      <c r="EBM172" s="231" t="s">
        <v>373</v>
      </c>
      <c r="EBN172" s="231" t="s">
        <v>373</v>
      </c>
      <c r="EBO172" s="231" t="s">
        <v>373</v>
      </c>
      <c r="EBP172" s="231" t="s">
        <v>373</v>
      </c>
      <c r="EBQ172" s="231" t="s">
        <v>373</v>
      </c>
      <c r="EBR172" s="231" t="s">
        <v>373</v>
      </c>
      <c r="EBS172" s="231" t="s">
        <v>373</v>
      </c>
      <c r="EBT172" s="231" t="s">
        <v>373</v>
      </c>
      <c r="EBU172" s="231" t="s">
        <v>373</v>
      </c>
      <c r="EBV172" s="231" t="s">
        <v>373</v>
      </c>
      <c r="EBW172" s="231" t="s">
        <v>373</v>
      </c>
      <c r="EBX172" s="231" t="s">
        <v>373</v>
      </c>
      <c r="EBY172" s="231" t="s">
        <v>373</v>
      </c>
      <c r="EBZ172" s="231" t="s">
        <v>373</v>
      </c>
      <c r="ECA172" s="231" t="s">
        <v>373</v>
      </c>
      <c r="ECB172" s="231" t="s">
        <v>373</v>
      </c>
      <c r="ECC172" s="231" t="s">
        <v>373</v>
      </c>
      <c r="ECD172" s="231" t="s">
        <v>373</v>
      </c>
      <c r="ECE172" s="231" t="s">
        <v>373</v>
      </c>
      <c r="ECF172" s="231" t="s">
        <v>373</v>
      </c>
      <c r="ECG172" s="231" t="s">
        <v>373</v>
      </c>
      <c r="ECH172" s="231" t="s">
        <v>373</v>
      </c>
      <c r="ECI172" s="231" t="s">
        <v>373</v>
      </c>
      <c r="ECJ172" s="231" t="s">
        <v>373</v>
      </c>
      <c r="ECK172" s="231" t="s">
        <v>373</v>
      </c>
      <c r="ECL172" s="231" t="s">
        <v>373</v>
      </c>
      <c r="ECM172" s="231" t="s">
        <v>373</v>
      </c>
      <c r="ECN172" s="231" t="s">
        <v>373</v>
      </c>
      <c r="ECO172" s="231" t="s">
        <v>373</v>
      </c>
      <c r="ECP172" s="231" t="s">
        <v>373</v>
      </c>
      <c r="ECQ172" s="231" t="s">
        <v>373</v>
      </c>
      <c r="ECR172" s="231" t="s">
        <v>373</v>
      </c>
      <c r="ECS172" s="231" t="s">
        <v>373</v>
      </c>
      <c r="ECT172" s="231" t="s">
        <v>373</v>
      </c>
      <c r="ECU172" s="231" t="s">
        <v>373</v>
      </c>
      <c r="ECV172" s="231" t="s">
        <v>373</v>
      </c>
      <c r="ECW172" s="231" t="s">
        <v>373</v>
      </c>
      <c r="ECX172" s="231" t="s">
        <v>373</v>
      </c>
      <c r="ECY172" s="231" t="s">
        <v>373</v>
      </c>
      <c r="ECZ172" s="231" t="s">
        <v>373</v>
      </c>
      <c r="EDA172" s="231" t="s">
        <v>373</v>
      </c>
      <c r="EDB172" s="231" t="s">
        <v>373</v>
      </c>
      <c r="EDC172" s="231" t="s">
        <v>373</v>
      </c>
      <c r="EDD172" s="231" t="s">
        <v>373</v>
      </c>
      <c r="EDE172" s="231" t="s">
        <v>373</v>
      </c>
      <c r="EDF172" s="231" t="s">
        <v>373</v>
      </c>
      <c r="EDG172" s="231" t="s">
        <v>373</v>
      </c>
      <c r="EDH172" s="231" t="s">
        <v>373</v>
      </c>
      <c r="EDI172" s="231" t="s">
        <v>373</v>
      </c>
      <c r="EDJ172" s="231" t="s">
        <v>373</v>
      </c>
      <c r="EDK172" s="231" t="s">
        <v>373</v>
      </c>
      <c r="EDL172" s="231" t="s">
        <v>373</v>
      </c>
      <c r="EDM172" s="231" t="s">
        <v>373</v>
      </c>
      <c r="EDN172" s="231" t="s">
        <v>373</v>
      </c>
      <c r="EDO172" s="231" t="s">
        <v>373</v>
      </c>
      <c r="EDP172" s="231" t="s">
        <v>373</v>
      </c>
      <c r="EDQ172" s="231" t="s">
        <v>373</v>
      </c>
      <c r="EDR172" s="231" t="s">
        <v>373</v>
      </c>
      <c r="EDS172" s="231" t="s">
        <v>373</v>
      </c>
      <c r="EDT172" s="231" t="s">
        <v>373</v>
      </c>
      <c r="EDU172" s="231" t="s">
        <v>373</v>
      </c>
      <c r="EDV172" s="231" t="s">
        <v>373</v>
      </c>
      <c r="EDW172" s="231" t="s">
        <v>373</v>
      </c>
      <c r="EDX172" s="231" t="s">
        <v>373</v>
      </c>
      <c r="EDY172" s="231" t="s">
        <v>373</v>
      </c>
      <c r="EDZ172" s="231" t="s">
        <v>373</v>
      </c>
      <c r="EEA172" s="231" t="s">
        <v>373</v>
      </c>
      <c r="EEB172" s="231" t="s">
        <v>373</v>
      </c>
      <c r="EEC172" s="231" t="s">
        <v>373</v>
      </c>
      <c r="EED172" s="231" t="s">
        <v>373</v>
      </c>
      <c r="EEE172" s="231" t="s">
        <v>373</v>
      </c>
      <c r="EEF172" s="231" t="s">
        <v>373</v>
      </c>
      <c r="EEG172" s="231" t="s">
        <v>373</v>
      </c>
      <c r="EEH172" s="231" t="s">
        <v>373</v>
      </c>
      <c r="EEI172" s="231" t="s">
        <v>373</v>
      </c>
      <c r="EEJ172" s="231" t="s">
        <v>373</v>
      </c>
      <c r="EEK172" s="231" t="s">
        <v>373</v>
      </c>
      <c r="EEL172" s="231" t="s">
        <v>373</v>
      </c>
      <c r="EEM172" s="231" t="s">
        <v>373</v>
      </c>
      <c r="EEN172" s="231" t="s">
        <v>373</v>
      </c>
      <c r="EEO172" s="231" t="s">
        <v>373</v>
      </c>
      <c r="EEP172" s="231" t="s">
        <v>373</v>
      </c>
      <c r="EEQ172" s="231" t="s">
        <v>373</v>
      </c>
      <c r="EER172" s="231" t="s">
        <v>373</v>
      </c>
      <c r="EES172" s="231" t="s">
        <v>373</v>
      </c>
      <c r="EET172" s="231" t="s">
        <v>373</v>
      </c>
      <c r="EEU172" s="231" t="s">
        <v>373</v>
      </c>
      <c r="EEV172" s="231" t="s">
        <v>373</v>
      </c>
      <c r="EEW172" s="231" t="s">
        <v>373</v>
      </c>
      <c r="EEX172" s="231" t="s">
        <v>373</v>
      </c>
      <c r="EEY172" s="231" t="s">
        <v>373</v>
      </c>
      <c r="EEZ172" s="231" t="s">
        <v>373</v>
      </c>
      <c r="EFA172" s="231" t="s">
        <v>373</v>
      </c>
      <c r="EFB172" s="231" t="s">
        <v>373</v>
      </c>
      <c r="EFC172" s="231" t="s">
        <v>373</v>
      </c>
      <c r="EFD172" s="231" t="s">
        <v>373</v>
      </c>
      <c r="EFE172" s="231" t="s">
        <v>373</v>
      </c>
      <c r="EFF172" s="231" t="s">
        <v>373</v>
      </c>
      <c r="EFG172" s="231" t="s">
        <v>373</v>
      </c>
      <c r="EFH172" s="231" t="s">
        <v>373</v>
      </c>
      <c r="EFI172" s="231" t="s">
        <v>373</v>
      </c>
      <c r="EFJ172" s="231" t="s">
        <v>373</v>
      </c>
      <c r="EFK172" s="231" t="s">
        <v>373</v>
      </c>
      <c r="EFL172" s="231" t="s">
        <v>373</v>
      </c>
      <c r="EFM172" s="231" t="s">
        <v>373</v>
      </c>
      <c r="EFN172" s="231" t="s">
        <v>373</v>
      </c>
      <c r="EFO172" s="231" t="s">
        <v>373</v>
      </c>
      <c r="EFP172" s="231" t="s">
        <v>373</v>
      </c>
      <c r="EFQ172" s="231" t="s">
        <v>373</v>
      </c>
      <c r="EFR172" s="231" t="s">
        <v>373</v>
      </c>
      <c r="EFS172" s="231" t="s">
        <v>373</v>
      </c>
      <c r="EFT172" s="231" t="s">
        <v>373</v>
      </c>
      <c r="EFU172" s="231" t="s">
        <v>373</v>
      </c>
      <c r="EFV172" s="231" t="s">
        <v>373</v>
      </c>
      <c r="EFW172" s="231" t="s">
        <v>373</v>
      </c>
      <c r="EFX172" s="231" t="s">
        <v>373</v>
      </c>
      <c r="EFY172" s="231" t="s">
        <v>373</v>
      </c>
      <c r="EFZ172" s="231" t="s">
        <v>373</v>
      </c>
      <c r="EGA172" s="231" t="s">
        <v>373</v>
      </c>
      <c r="EGB172" s="231" t="s">
        <v>373</v>
      </c>
      <c r="EGC172" s="231" t="s">
        <v>373</v>
      </c>
      <c r="EGD172" s="231" t="s">
        <v>373</v>
      </c>
      <c r="EGE172" s="231" t="s">
        <v>373</v>
      </c>
      <c r="EGF172" s="231" t="s">
        <v>373</v>
      </c>
      <c r="EGG172" s="231" t="s">
        <v>373</v>
      </c>
      <c r="EGH172" s="231" t="s">
        <v>373</v>
      </c>
      <c r="EGI172" s="231" t="s">
        <v>373</v>
      </c>
      <c r="EGJ172" s="231" t="s">
        <v>373</v>
      </c>
      <c r="EGK172" s="231" t="s">
        <v>373</v>
      </c>
      <c r="EGL172" s="231" t="s">
        <v>373</v>
      </c>
      <c r="EGM172" s="231" t="s">
        <v>373</v>
      </c>
      <c r="EGN172" s="231" t="s">
        <v>373</v>
      </c>
      <c r="EGO172" s="231" t="s">
        <v>373</v>
      </c>
      <c r="EGP172" s="231" t="s">
        <v>373</v>
      </c>
      <c r="EGQ172" s="231" t="s">
        <v>373</v>
      </c>
      <c r="EGR172" s="231" t="s">
        <v>373</v>
      </c>
      <c r="EGS172" s="231" t="s">
        <v>373</v>
      </c>
      <c r="EGT172" s="231" t="s">
        <v>373</v>
      </c>
      <c r="EGU172" s="231" t="s">
        <v>373</v>
      </c>
      <c r="EGV172" s="231" t="s">
        <v>373</v>
      </c>
      <c r="EGW172" s="231" t="s">
        <v>373</v>
      </c>
      <c r="EGX172" s="231" t="s">
        <v>373</v>
      </c>
      <c r="EGY172" s="231" t="s">
        <v>373</v>
      </c>
      <c r="EGZ172" s="231" t="s">
        <v>373</v>
      </c>
      <c r="EHA172" s="231" t="s">
        <v>373</v>
      </c>
      <c r="EHB172" s="231" t="s">
        <v>373</v>
      </c>
      <c r="EHC172" s="231" t="s">
        <v>373</v>
      </c>
      <c r="EHD172" s="231" t="s">
        <v>373</v>
      </c>
      <c r="EHE172" s="231" t="s">
        <v>373</v>
      </c>
      <c r="EHF172" s="231" t="s">
        <v>373</v>
      </c>
      <c r="EHG172" s="231" t="s">
        <v>373</v>
      </c>
      <c r="EHH172" s="231" t="s">
        <v>373</v>
      </c>
      <c r="EHI172" s="231" t="s">
        <v>373</v>
      </c>
      <c r="EHJ172" s="231" t="s">
        <v>373</v>
      </c>
      <c r="EHK172" s="231" t="s">
        <v>373</v>
      </c>
      <c r="EHL172" s="231" t="s">
        <v>373</v>
      </c>
      <c r="EHM172" s="231" t="s">
        <v>373</v>
      </c>
      <c r="EHN172" s="231" t="s">
        <v>373</v>
      </c>
      <c r="EHO172" s="231" t="s">
        <v>373</v>
      </c>
      <c r="EHP172" s="231" t="s">
        <v>373</v>
      </c>
      <c r="EHQ172" s="231" t="s">
        <v>373</v>
      </c>
      <c r="EHR172" s="231" t="s">
        <v>373</v>
      </c>
      <c r="EHS172" s="231" t="s">
        <v>373</v>
      </c>
      <c r="EHT172" s="231" t="s">
        <v>373</v>
      </c>
      <c r="EHU172" s="231" t="s">
        <v>373</v>
      </c>
      <c r="EHV172" s="231" t="s">
        <v>373</v>
      </c>
      <c r="EHW172" s="231" t="s">
        <v>373</v>
      </c>
      <c r="EHX172" s="231" t="s">
        <v>373</v>
      </c>
      <c r="EHY172" s="231" t="s">
        <v>373</v>
      </c>
      <c r="EHZ172" s="231" t="s">
        <v>373</v>
      </c>
      <c r="EIA172" s="231" t="s">
        <v>373</v>
      </c>
      <c r="EIB172" s="231" t="s">
        <v>373</v>
      </c>
      <c r="EIC172" s="231" t="s">
        <v>373</v>
      </c>
      <c r="EID172" s="231" t="s">
        <v>373</v>
      </c>
      <c r="EIE172" s="231" t="s">
        <v>373</v>
      </c>
      <c r="EIF172" s="231" t="s">
        <v>373</v>
      </c>
      <c r="EIG172" s="231" t="s">
        <v>373</v>
      </c>
      <c r="EIH172" s="231" t="s">
        <v>373</v>
      </c>
      <c r="EII172" s="231" t="s">
        <v>373</v>
      </c>
      <c r="EIJ172" s="231" t="s">
        <v>373</v>
      </c>
      <c r="EIK172" s="231" t="s">
        <v>373</v>
      </c>
      <c r="EIL172" s="231" t="s">
        <v>373</v>
      </c>
      <c r="EIM172" s="231" t="s">
        <v>373</v>
      </c>
      <c r="EIN172" s="231" t="s">
        <v>373</v>
      </c>
      <c r="EIO172" s="231" t="s">
        <v>373</v>
      </c>
      <c r="EIP172" s="231" t="s">
        <v>373</v>
      </c>
      <c r="EIQ172" s="231" t="s">
        <v>373</v>
      </c>
      <c r="EIR172" s="231" t="s">
        <v>373</v>
      </c>
      <c r="EIS172" s="231" t="s">
        <v>373</v>
      </c>
      <c r="EIT172" s="231" t="s">
        <v>373</v>
      </c>
      <c r="EIU172" s="231" t="s">
        <v>373</v>
      </c>
      <c r="EIV172" s="231" t="s">
        <v>373</v>
      </c>
      <c r="EIW172" s="231" t="s">
        <v>373</v>
      </c>
      <c r="EIX172" s="231" t="s">
        <v>373</v>
      </c>
      <c r="EIY172" s="231" t="s">
        <v>373</v>
      </c>
      <c r="EIZ172" s="231" t="s">
        <v>373</v>
      </c>
      <c r="EJA172" s="231" t="s">
        <v>373</v>
      </c>
      <c r="EJB172" s="231" t="s">
        <v>373</v>
      </c>
      <c r="EJC172" s="231" t="s">
        <v>373</v>
      </c>
      <c r="EJD172" s="231" t="s">
        <v>373</v>
      </c>
      <c r="EJE172" s="231" t="s">
        <v>373</v>
      </c>
      <c r="EJF172" s="231" t="s">
        <v>373</v>
      </c>
      <c r="EJG172" s="231" t="s">
        <v>373</v>
      </c>
      <c r="EJH172" s="231" t="s">
        <v>373</v>
      </c>
      <c r="EJI172" s="231" t="s">
        <v>373</v>
      </c>
      <c r="EJJ172" s="231" t="s">
        <v>373</v>
      </c>
      <c r="EJK172" s="231" t="s">
        <v>373</v>
      </c>
      <c r="EJL172" s="231" t="s">
        <v>373</v>
      </c>
      <c r="EJM172" s="231" t="s">
        <v>373</v>
      </c>
      <c r="EJN172" s="231" t="s">
        <v>373</v>
      </c>
      <c r="EJO172" s="231" t="s">
        <v>373</v>
      </c>
      <c r="EJP172" s="231" t="s">
        <v>373</v>
      </c>
      <c r="EJQ172" s="231" t="s">
        <v>373</v>
      </c>
      <c r="EJR172" s="231" t="s">
        <v>373</v>
      </c>
      <c r="EJS172" s="231" t="s">
        <v>373</v>
      </c>
      <c r="EJT172" s="231" t="s">
        <v>373</v>
      </c>
      <c r="EJU172" s="231" t="s">
        <v>373</v>
      </c>
      <c r="EJV172" s="231" t="s">
        <v>373</v>
      </c>
      <c r="EJW172" s="231" t="s">
        <v>373</v>
      </c>
      <c r="EJX172" s="231" t="s">
        <v>373</v>
      </c>
      <c r="EJY172" s="231" t="s">
        <v>373</v>
      </c>
      <c r="EJZ172" s="231" t="s">
        <v>373</v>
      </c>
      <c r="EKA172" s="231" t="s">
        <v>373</v>
      </c>
      <c r="EKB172" s="231" t="s">
        <v>373</v>
      </c>
      <c r="EKC172" s="231" t="s">
        <v>373</v>
      </c>
      <c r="EKD172" s="231" t="s">
        <v>373</v>
      </c>
      <c r="EKE172" s="231" t="s">
        <v>373</v>
      </c>
      <c r="EKF172" s="231" t="s">
        <v>373</v>
      </c>
      <c r="EKG172" s="231" t="s">
        <v>373</v>
      </c>
      <c r="EKH172" s="231" t="s">
        <v>373</v>
      </c>
      <c r="EKI172" s="231" t="s">
        <v>373</v>
      </c>
      <c r="EKJ172" s="231" t="s">
        <v>373</v>
      </c>
      <c r="EKK172" s="231" t="s">
        <v>373</v>
      </c>
      <c r="EKL172" s="231" t="s">
        <v>373</v>
      </c>
      <c r="EKM172" s="231" t="s">
        <v>373</v>
      </c>
      <c r="EKN172" s="231" t="s">
        <v>373</v>
      </c>
      <c r="EKO172" s="231" t="s">
        <v>373</v>
      </c>
      <c r="EKP172" s="231" t="s">
        <v>373</v>
      </c>
      <c r="EKQ172" s="231" t="s">
        <v>373</v>
      </c>
      <c r="EKR172" s="231" t="s">
        <v>373</v>
      </c>
      <c r="EKS172" s="231" t="s">
        <v>373</v>
      </c>
      <c r="EKT172" s="231" t="s">
        <v>373</v>
      </c>
      <c r="EKU172" s="231" t="s">
        <v>373</v>
      </c>
      <c r="EKV172" s="231" t="s">
        <v>373</v>
      </c>
      <c r="EKW172" s="231" t="s">
        <v>373</v>
      </c>
      <c r="EKX172" s="231" t="s">
        <v>373</v>
      </c>
      <c r="EKY172" s="231" t="s">
        <v>373</v>
      </c>
      <c r="EKZ172" s="231" t="s">
        <v>373</v>
      </c>
      <c r="ELA172" s="231" t="s">
        <v>373</v>
      </c>
      <c r="ELB172" s="231" t="s">
        <v>373</v>
      </c>
      <c r="ELC172" s="231" t="s">
        <v>373</v>
      </c>
      <c r="ELD172" s="231" t="s">
        <v>373</v>
      </c>
      <c r="ELE172" s="231" t="s">
        <v>373</v>
      </c>
      <c r="ELF172" s="231" t="s">
        <v>373</v>
      </c>
      <c r="ELG172" s="231" t="s">
        <v>373</v>
      </c>
      <c r="ELH172" s="231" t="s">
        <v>373</v>
      </c>
      <c r="ELI172" s="231" t="s">
        <v>373</v>
      </c>
      <c r="ELJ172" s="231" t="s">
        <v>373</v>
      </c>
      <c r="ELK172" s="231" t="s">
        <v>373</v>
      </c>
      <c r="ELL172" s="231" t="s">
        <v>373</v>
      </c>
      <c r="ELM172" s="231" t="s">
        <v>373</v>
      </c>
      <c r="ELN172" s="231" t="s">
        <v>373</v>
      </c>
      <c r="ELO172" s="231" t="s">
        <v>373</v>
      </c>
      <c r="ELP172" s="231" t="s">
        <v>373</v>
      </c>
      <c r="ELQ172" s="231" t="s">
        <v>373</v>
      </c>
      <c r="ELR172" s="231" t="s">
        <v>373</v>
      </c>
      <c r="ELS172" s="231" t="s">
        <v>373</v>
      </c>
      <c r="ELT172" s="231" t="s">
        <v>373</v>
      </c>
      <c r="ELU172" s="231" t="s">
        <v>373</v>
      </c>
      <c r="ELV172" s="231" t="s">
        <v>373</v>
      </c>
      <c r="ELW172" s="231" t="s">
        <v>373</v>
      </c>
      <c r="ELX172" s="231" t="s">
        <v>373</v>
      </c>
      <c r="ELY172" s="231" t="s">
        <v>373</v>
      </c>
      <c r="ELZ172" s="231" t="s">
        <v>373</v>
      </c>
      <c r="EMA172" s="231" t="s">
        <v>373</v>
      </c>
      <c r="EMB172" s="231" t="s">
        <v>373</v>
      </c>
      <c r="EMC172" s="231" t="s">
        <v>373</v>
      </c>
      <c r="EMD172" s="231" t="s">
        <v>373</v>
      </c>
      <c r="EME172" s="231" t="s">
        <v>373</v>
      </c>
      <c r="EMF172" s="231" t="s">
        <v>373</v>
      </c>
      <c r="EMG172" s="231" t="s">
        <v>373</v>
      </c>
      <c r="EMH172" s="231" t="s">
        <v>373</v>
      </c>
      <c r="EMI172" s="231" t="s">
        <v>373</v>
      </c>
      <c r="EMJ172" s="231" t="s">
        <v>373</v>
      </c>
      <c r="EMK172" s="231" t="s">
        <v>373</v>
      </c>
      <c r="EML172" s="231" t="s">
        <v>373</v>
      </c>
      <c r="EMM172" s="231" t="s">
        <v>373</v>
      </c>
      <c r="EMN172" s="231" t="s">
        <v>373</v>
      </c>
      <c r="EMO172" s="231" t="s">
        <v>373</v>
      </c>
      <c r="EMP172" s="231" t="s">
        <v>373</v>
      </c>
      <c r="EMQ172" s="231" t="s">
        <v>373</v>
      </c>
      <c r="EMR172" s="231" t="s">
        <v>373</v>
      </c>
      <c r="EMS172" s="231" t="s">
        <v>373</v>
      </c>
      <c r="EMT172" s="231" t="s">
        <v>373</v>
      </c>
      <c r="EMU172" s="231" t="s">
        <v>373</v>
      </c>
      <c r="EMV172" s="231" t="s">
        <v>373</v>
      </c>
      <c r="EMW172" s="231" t="s">
        <v>373</v>
      </c>
      <c r="EMX172" s="231" t="s">
        <v>373</v>
      </c>
      <c r="EMY172" s="231" t="s">
        <v>373</v>
      </c>
      <c r="EMZ172" s="231" t="s">
        <v>373</v>
      </c>
      <c r="ENA172" s="231" t="s">
        <v>373</v>
      </c>
      <c r="ENB172" s="231" t="s">
        <v>373</v>
      </c>
      <c r="ENC172" s="231" t="s">
        <v>373</v>
      </c>
      <c r="END172" s="231" t="s">
        <v>373</v>
      </c>
      <c r="ENE172" s="231" t="s">
        <v>373</v>
      </c>
      <c r="ENF172" s="231" t="s">
        <v>373</v>
      </c>
      <c r="ENG172" s="231" t="s">
        <v>373</v>
      </c>
      <c r="ENH172" s="231" t="s">
        <v>373</v>
      </c>
      <c r="ENI172" s="231" t="s">
        <v>373</v>
      </c>
      <c r="ENJ172" s="231" t="s">
        <v>373</v>
      </c>
      <c r="ENK172" s="231" t="s">
        <v>373</v>
      </c>
      <c r="ENL172" s="231" t="s">
        <v>373</v>
      </c>
      <c r="ENM172" s="231" t="s">
        <v>373</v>
      </c>
      <c r="ENN172" s="231" t="s">
        <v>373</v>
      </c>
      <c r="ENO172" s="231" t="s">
        <v>373</v>
      </c>
      <c r="ENP172" s="231" t="s">
        <v>373</v>
      </c>
      <c r="ENQ172" s="231" t="s">
        <v>373</v>
      </c>
      <c r="ENR172" s="231" t="s">
        <v>373</v>
      </c>
      <c r="ENS172" s="231" t="s">
        <v>373</v>
      </c>
      <c r="ENT172" s="231" t="s">
        <v>373</v>
      </c>
      <c r="ENU172" s="231" t="s">
        <v>373</v>
      </c>
      <c r="ENV172" s="231" t="s">
        <v>373</v>
      </c>
      <c r="ENW172" s="231" t="s">
        <v>373</v>
      </c>
      <c r="ENX172" s="231" t="s">
        <v>373</v>
      </c>
      <c r="ENY172" s="231" t="s">
        <v>373</v>
      </c>
      <c r="ENZ172" s="231" t="s">
        <v>373</v>
      </c>
      <c r="EOA172" s="231" t="s">
        <v>373</v>
      </c>
      <c r="EOB172" s="231" t="s">
        <v>373</v>
      </c>
      <c r="EOC172" s="231" t="s">
        <v>373</v>
      </c>
      <c r="EOD172" s="231" t="s">
        <v>373</v>
      </c>
      <c r="EOE172" s="231" t="s">
        <v>373</v>
      </c>
      <c r="EOF172" s="231" t="s">
        <v>373</v>
      </c>
      <c r="EOG172" s="231" t="s">
        <v>373</v>
      </c>
      <c r="EOH172" s="231" t="s">
        <v>373</v>
      </c>
      <c r="EOI172" s="231" t="s">
        <v>373</v>
      </c>
      <c r="EOJ172" s="231" t="s">
        <v>373</v>
      </c>
      <c r="EOK172" s="231" t="s">
        <v>373</v>
      </c>
      <c r="EOL172" s="231" t="s">
        <v>373</v>
      </c>
      <c r="EOM172" s="231" t="s">
        <v>373</v>
      </c>
      <c r="EON172" s="231" t="s">
        <v>373</v>
      </c>
      <c r="EOO172" s="231" t="s">
        <v>373</v>
      </c>
      <c r="EOP172" s="231" t="s">
        <v>373</v>
      </c>
      <c r="EOQ172" s="231" t="s">
        <v>373</v>
      </c>
      <c r="EOR172" s="231" t="s">
        <v>373</v>
      </c>
      <c r="EOS172" s="231" t="s">
        <v>373</v>
      </c>
      <c r="EOT172" s="231" t="s">
        <v>373</v>
      </c>
      <c r="EOU172" s="231" t="s">
        <v>373</v>
      </c>
      <c r="EOV172" s="231" t="s">
        <v>373</v>
      </c>
      <c r="EOW172" s="231" t="s">
        <v>373</v>
      </c>
      <c r="EOX172" s="231" t="s">
        <v>373</v>
      </c>
      <c r="EOY172" s="231" t="s">
        <v>373</v>
      </c>
      <c r="EOZ172" s="231" t="s">
        <v>373</v>
      </c>
      <c r="EPA172" s="231" t="s">
        <v>373</v>
      </c>
      <c r="EPB172" s="231" t="s">
        <v>373</v>
      </c>
      <c r="EPC172" s="231" t="s">
        <v>373</v>
      </c>
      <c r="EPD172" s="231" t="s">
        <v>373</v>
      </c>
      <c r="EPE172" s="231" t="s">
        <v>373</v>
      </c>
      <c r="EPF172" s="231" t="s">
        <v>373</v>
      </c>
      <c r="EPG172" s="231" t="s">
        <v>373</v>
      </c>
      <c r="EPH172" s="231" t="s">
        <v>373</v>
      </c>
      <c r="EPI172" s="231" t="s">
        <v>373</v>
      </c>
      <c r="EPJ172" s="231" t="s">
        <v>373</v>
      </c>
      <c r="EPK172" s="231" t="s">
        <v>373</v>
      </c>
      <c r="EPL172" s="231" t="s">
        <v>373</v>
      </c>
      <c r="EPM172" s="231" t="s">
        <v>373</v>
      </c>
      <c r="EPN172" s="231" t="s">
        <v>373</v>
      </c>
      <c r="EPO172" s="231" t="s">
        <v>373</v>
      </c>
      <c r="EPP172" s="231" t="s">
        <v>373</v>
      </c>
      <c r="EPQ172" s="231" t="s">
        <v>373</v>
      </c>
      <c r="EPR172" s="231" t="s">
        <v>373</v>
      </c>
      <c r="EPS172" s="231" t="s">
        <v>373</v>
      </c>
      <c r="EPT172" s="231" t="s">
        <v>373</v>
      </c>
      <c r="EPU172" s="231" t="s">
        <v>373</v>
      </c>
      <c r="EPV172" s="231" t="s">
        <v>373</v>
      </c>
      <c r="EPW172" s="231" t="s">
        <v>373</v>
      </c>
      <c r="EPX172" s="231" t="s">
        <v>373</v>
      </c>
      <c r="EPY172" s="231" t="s">
        <v>373</v>
      </c>
      <c r="EPZ172" s="231" t="s">
        <v>373</v>
      </c>
      <c r="EQA172" s="231" t="s">
        <v>373</v>
      </c>
      <c r="EQB172" s="231" t="s">
        <v>373</v>
      </c>
      <c r="EQC172" s="231" t="s">
        <v>373</v>
      </c>
      <c r="EQD172" s="231" t="s">
        <v>373</v>
      </c>
      <c r="EQE172" s="231" t="s">
        <v>373</v>
      </c>
      <c r="EQF172" s="231" t="s">
        <v>373</v>
      </c>
      <c r="EQG172" s="231" t="s">
        <v>373</v>
      </c>
      <c r="EQH172" s="231" t="s">
        <v>373</v>
      </c>
      <c r="EQI172" s="231" t="s">
        <v>373</v>
      </c>
      <c r="EQJ172" s="231" t="s">
        <v>373</v>
      </c>
      <c r="EQK172" s="231" t="s">
        <v>373</v>
      </c>
      <c r="EQL172" s="231" t="s">
        <v>373</v>
      </c>
      <c r="EQM172" s="231" t="s">
        <v>373</v>
      </c>
      <c r="EQN172" s="231" t="s">
        <v>373</v>
      </c>
      <c r="EQO172" s="231" t="s">
        <v>373</v>
      </c>
      <c r="EQP172" s="231" t="s">
        <v>373</v>
      </c>
      <c r="EQQ172" s="231" t="s">
        <v>373</v>
      </c>
      <c r="EQR172" s="231" t="s">
        <v>373</v>
      </c>
      <c r="EQS172" s="231" t="s">
        <v>373</v>
      </c>
      <c r="EQT172" s="231" t="s">
        <v>373</v>
      </c>
      <c r="EQU172" s="231" t="s">
        <v>373</v>
      </c>
      <c r="EQV172" s="231" t="s">
        <v>373</v>
      </c>
      <c r="EQW172" s="231" t="s">
        <v>373</v>
      </c>
      <c r="EQX172" s="231" t="s">
        <v>373</v>
      </c>
      <c r="EQY172" s="231" t="s">
        <v>373</v>
      </c>
      <c r="EQZ172" s="231" t="s">
        <v>373</v>
      </c>
      <c r="ERA172" s="231" t="s">
        <v>373</v>
      </c>
      <c r="ERB172" s="231" t="s">
        <v>373</v>
      </c>
      <c r="ERC172" s="231" t="s">
        <v>373</v>
      </c>
      <c r="ERD172" s="231" t="s">
        <v>373</v>
      </c>
      <c r="ERE172" s="231" t="s">
        <v>373</v>
      </c>
      <c r="ERF172" s="231" t="s">
        <v>373</v>
      </c>
      <c r="ERG172" s="231" t="s">
        <v>373</v>
      </c>
      <c r="ERH172" s="231" t="s">
        <v>373</v>
      </c>
      <c r="ERI172" s="231" t="s">
        <v>373</v>
      </c>
      <c r="ERJ172" s="231" t="s">
        <v>373</v>
      </c>
      <c r="ERK172" s="231" t="s">
        <v>373</v>
      </c>
      <c r="ERL172" s="231" t="s">
        <v>373</v>
      </c>
      <c r="ERM172" s="231" t="s">
        <v>373</v>
      </c>
      <c r="ERN172" s="231" t="s">
        <v>373</v>
      </c>
      <c r="ERO172" s="231" t="s">
        <v>373</v>
      </c>
      <c r="ERP172" s="231" t="s">
        <v>373</v>
      </c>
      <c r="ERQ172" s="231" t="s">
        <v>373</v>
      </c>
      <c r="ERR172" s="231" t="s">
        <v>373</v>
      </c>
      <c r="ERS172" s="231" t="s">
        <v>373</v>
      </c>
      <c r="ERT172" s="231" t="s">
        <v>373</v>
      </c>
      <c r="ERU172" s="231" t="s">
        <v>373</v>
      </c>
      <c r="ERV172" s="231" t="s">
        <v>373</v>
      </c>
      <c r="ERW172" s="231" t="s">
        <v>373</v>
      </c>
      <c r="ERX172" s="231" t="s">
        <v>373</v>
      </c>
      <c r="ERY172" s="231" t="s">
        <v>373</v>
      </c>
      <c r="ERZ172" s="231" t="s">
        <v>373</v>
      </c>
      <c r="ESA172" s="231" t="s">
        <v>373</v>
      </c>
      <c r="ESB172" s="231" t="s">
        <v>373</v>
      </c>
      <c r="ESC172" s="231" t="s">
        <v>373</v>
      </c>
      <c r="ESD172" s="231" t="s">
        <v>373</v>
      </c>
      <c r="ESE172" s="231" t="s">
        <v>373</v>
      </c>
      <c r="ESF172" s="231" t="s">
        <v>373</v>
      </c>
      <c r="ESG172" s="231" t="s">
        <v>373</v>
      </c>
      <c r="ESH172" s="231" t="s">
        <v>373</v>
      </c>
      <c r="ESI172" s="231" t="s">
        <v>373</v>
      </c>
      <c r="ESJ172" s="231" t="s">
        <v>373</v>
      </c>
      <c r="ESK172" s="231" t="s">
        <v>373</v>
      </c>
      <c r="ESL172" s="231" t="s">
        <v>373</v>
      </c>
      <c r="ESM172" s="231" t="s">
        <v>373</v>
      </c>
      <c r="ESN172" s="231" t="s">
        <v>373</v>
      </c>
      <c r="ESO172" s="231" t="s">
        <v>373</v>
      </c>
      <c r="ESP172" s="231" t="s">
        <v>373</v>
      </c>
      <c r="ESQ172" s="231" t="s">
        <v>373</v>
      </c>
      <c r="ESR172" s="231" t="s">
        <v>373</v>
      </c>
      <c r="ESS172" s="231" t="s">
        <v>373</v>
      </c>
      <c r="EST172" s="231" t="s">
        <v>373</v>
      </c>
      <c r="ESU172" s="231" t="s">
        <v>373</v>
      </c>
      <c r="ESV172" s="231" t="s">
        <v>373</v>
      </c>
      <c r="ESW172" s="231" t="s">
        <v>373</v>
      </c>
      <c r="ESX172" s="231" t="s">
        <v>373</v>
      </c>
      <c r="ESY172" s="231" t="s">
        <v>373</v>
      </c>
      <c r="ESZ172" s="231" t="s">
        <v>373</v>
      </c>
      <c r="ETA172" s="231" t="s">
        <v>373</v>
      </c>
      <c r="ETB172" s="231" t="s">
        <v>373</v>
      </c>
      <c r="ETC172" s="231" t="s">
        <v>373</v>
      </c>
      <c r="ETD172" s="231" t="s">
        <v>373</v>
      </c>
      <c r="ETE172" s="231" t="s">
        <v>373</v>
      </c>
      <c r="ETF172" s="231" t="s">
        <v>373</v>
      </c>
      <c r="ETG172" s="231" t="s">
        <v>373</v>
      </c>
      <c r="ETH172" s="231" t="s">
        <v>373</v>
      </c>
      <c r="ETI172" s="231" t="s">
        <v>373</v>
      </c>
      <c r="ETJ172" s="231" t="s">
        <v>373</v>
      </c>
      <c r="ETK172" s="231" t="s">
        <v>373</v>
      </c>
      <c r="ETL172" s="231" t="s">
        <v>373</v>
      </c>
      <c r="ETM172" s="231" t="s">
        <v>373</v>
      </c>
      <c r="ETN172" s="231" t="s">
        <v>373</v>
      </c>
      <c r="ETO172" s="231" t="s">
        <v>373</v>
      </c>
      <c r="ETP172" s="231" t="s">
        <v>373</v>
      </c>
      <c r="ETQ172" s="231" t="s">
        <v>373</v>
      </c>
      <c r="ETR172" s="231" t="s">
        <v>373</v>
      </c>
      <c r="ETS172" s="231" t="s">
        <v>373</v>
      </c>
      <c r="ETT172" s="231" t="s">
        <v>373</v>
      </c>
      <c r="ETU172" s="231" t="s">
        <v>373</v>
      </c>
      <c r="ETV172" s="231" t="s">
        <v>373</v>
      </c>
      <c r="ETW172" s="231" t="s">
        <v>373</v>
      </c>
      <c r="ETX172" s="231" t="s">
        <v>373</v>
      </c>
      <c r="ETY172" s="231" t="s">
        <v>373</v>
      </c>
      <c r="ETZ172" s="231" t="s">
        <v>373</v>
      </c>
      <c r="EUA172" s="231" t="s">
        <v>373</v>
      </c>
      <c r="EUB172" s="231" t="s">
        <v>373</v>
      </c>
      <c r="EUC172" s="231" t="s">
        <v>373</v>
      </c>
      <c r="EUD172" s="231" t="s">
        <v>373</v>
      </c>
      <c r="EUE172" s="231" t="s">
        <v>373</v>
      </c>
      <c r="EUF172" s="231" t="s">
        <v>373</v>
      </c>
      <c r="EUG172" s="231" t="s">
        <v>373</v>
      </c>
      <c r="EUH172" s="231" t="s">
        <v>373</v>
      </c>
      <c r="EUI172" s="231" t="s">
        <v>373</v>
      </c>
      <c r="EUJ172" s="231" t="s">
        <v>373</v>
      </c>
      <c r="EUK172" s="231" t="s">
        <v>373</v>
      </c>
      <c r="EUL172" s="231" t="s">
        <v>373</v>
      </c>
      <c r="EUM172" s="231" t="s">
        <v>373</v>
      </c>
      <c r="EUN172" s="231" t="s">
        <v>373</v>
      </c>
      <c r="EUO172" s="231" t="s">
        <v>373</v>
      </c>
      <c r="EUP172" s="231" t="s">
        <v>373</v>
      </c>
      <c r="EUQ172" s="231" t="s">
        <v>373</v>
      </c>
      <c r="EUR172" s="231" t="s">
        <v>373</v>
      </c>
      <c r="EUS172" s="231" t="s">
        <v>373</v>
      </c>
      <c r="EUT172" s="231" t="s">
        <v>373</v>
      </c>
      <c r="EUU172" s="231" t="s">
        <v>373</v>
      </c>
      <c r="EUV172" s="231" t="s">
        <v>373</v>
      </c>
      <c r="EUW172" s="231" t="s">
        <v>373</v>
      </c>
      <c r="EUX172" s="231" t="s">
        <v>373</v>
      </c>
      <c r="EUY172" s="231" t="s">
        <v>373</v>
      </c>
      <c r="EUZ172" s="231" t="s">
        <v>373</v>
      </c>
      <c r="EVA172" s="231" t="s">
        <v>373</v>
      </c>
      <c r="EVB172" s="231" t="s">
        <v>373</v>
      </c>
      <c r="EVC172" s="231" t="s">
        <v>373</v>
      </c>
      <c r="EVD172" s="231" t="s">
        <v>373</v>
      </c>
      <c r="EVE172" s="231" t="s">
        <v>373</v>
      </c>
      <c r="EVF172" s="231" t="s">
        <v>373</v>
      </c>
      <c r="EVG172" s="231" t="s">
        <v>373</v>
      </c>
      <c r="EVH172" s="231" t="s">
        <v>373</v>
      </c>
      <c r="EVI172" s="231" t="s">
        <v>373</v>
      </c>
      <c r="EVJ172" s="231" t="s">
        <v>373</v>
      </c>
      <c r="EVK172" s="231" t="s">
        <v>373</v>
      </c>
      <c r="EVL172" s="231" t="s">
        <v>373</v>
      </c>
      <c r="EVM172" s="231" t="s">
        <v>373</v>
      </c>
      <c r="EVN172" s="231" t="s">
        <v>373</v>
      </c>
      <c r="EVO172" s="231" t="s">
        <v>373</v>
      </c>
      <c r="EVP172" s="231" t="s">
        <v>373</v>
      </c>
      <c r="EVQ172" s="231" t="s">
        <v>373</v>
      </c>
      <c r="EVR172" s="231" t="s">
        <v>373</v>
      </c>
      <c r="EVS172" s="231" t="s">
        <v>373</v>
      </c>
      <c r="EVT172" s="231" t="s">
        <v>373</v>
      </c>
      <c r="EVU172" s="231" t="s">
        <v>373</v>
      </c>
      <c r="EVV172" s="231" t="s">
        <v>373</v>
      </c>
      <c r="EVW172" s="231" t="s">
        <v>373</v>
      </c>
      <c r="EVX172" s="231" t="s">
        <v>373</v>
      </c>
      <c r="EVY172" s="231" t="s">
        <v>373</v>
      </c>
      <c r="EVZ172" s="231" t="s">
        <v>373</v>
      </c>
      <c r="EWA172" s="231" t="s">
        <v>373</v>
      </c>
      <c r="EWB172" s="231" t="s">
        <v>373</v>
      </c>
      <c r="EWC172" s="231" t="s">
        <v>373</v>
      </c>
      <c r="EWD172" s="231" t="s">
        <v>373</v>
      </c>
      <c r="EWE172" s="231" t="s">
        <v>373</v>
      </c>
      <c r="EWF172" s="231" t="s">
        <v>373</v>
      </c>
      <c r="EWG172" s="231" t="s">
        <v>373</v>
      </c>
      <c r="EWH172" s="231" t="s">
        <v>373</v>
      </c>
      <c r="EWI172" s="231" t="s">
        <v>373</v>
      </c>
      <c r="EWJ172" s="231" t="s">
        <v>373</v>
      </c>
      <c r="EWK172" s="231" t="s">
        <v>373</v>
      </c>
      <c r="EWL172" s="231" t="s">
        <v>373</v>
      </c>
      <c r="EWM172" s="231" t="s">
        <v>373</v>
      </c>
      <c r="EWN172" s="231" t="s">
        <v>373</v>
      </c>
      <c r="EWO172" s="231" t="s">
        <v>373</v>
      </c>
      <c r="EWP172" s="231" t="s">
        <v>373</v>
      </c>
      <c r="EWQ172" s="231" t="s">
        <v>373</v>
      </c>
      <c r="EWR172" s="231" t="s">
        <v>373</v>
      </c>
      <c r="EWS172" s="231" t="s">
        <v>373</v>
      </c>
      <c r="EWT172" s="231" t="s">
        <v>373</v>
      </c>
      <c r="EWU172" s="231" t="s">
        <v>373</v>
      </c>
      <c r="EWV172" s="231" t="s">
        <v>373</v>
      </c>
      <c r="EWW172" s="231" t="s">
        <v>373</v>
      </c>
      <c r="EWX172" s="231" t="s">
        <v>373</v>
      </c>
      <c r="EWY172" s="231" t="s">
        <v>373</v>
      </c>
      <c r="EWZ172" s="231" t="s">
        <v>373</v>
      </c>
      <c r="EXA172" s="231" t="s">
        <v>373</v>
      </c>
      <c r="EXB172" s="231" t="s">
        <v>373</v>
      </c>
      <c r="EXC172" s="231" t="s">
        <v>373</v>
      </c>
      <c r="EXD172" s="231" t="s">
        <v>373</v>
      </c>
      <c r="EXE172" s="231" t="s">
        <v>373</v>
      </c>
      <c r="EXF172" s="231" t="s">
        <v>373</v>
      </c>
      <c r="EXG172" s="231" t="s">
        <v>373</v>
      </c>
      <c r="EXH172" s="231" t="s">
        <v>373</v>
      </c>
      <c r="EXI172" s="231" t="s">
        <v>373</v>
      </c>
      <c r="EXJ172" s="231" t="s">
        <v>373</v>
      </c>
      <c r="EXK172" s="231" t="s">
        <v>373</v>
      </c>
      <c r="EXL172" s="231" t="s">
        <v>373</v>
      </c>
      <c r="EXM172" s="231" t="s">
        <v>373</v>
      </c>
      <c r="EXN172" s="231" t="s">
        <v>373</v>
      </c>
      <c r="EXO172" s="231" t="s">
        <v>373</v>
      </c>
      <c r="EXP172" s="231" t="s">
        <v>373</v>
      </c>
      <c r="EXQ172" s="231" t="s">
        <v>373</v>
      </c>
      <c r="EXR172" s="231" t="s">
        <v>373</v>
      </c>
      <c r="EXS172" s="231" t="s">
        <v>373</v>
      </c>
      <c r="EXT172" s="231" t="s">
        <v>373</v>
      </c>
      <c r="EXU172" s="231" t="s">
        <v>373</v>
      </c>
      <c r="EXV172" s="231" t="s">
        <v>373</v>
      </c>
      <c r="EXW172" s="231" t="s">
        <v>373</v>
      </c>
      <c r="EXX172" s="231" t="s">
        <v>373</v>
      </c>
      <c r="EXY172" s="231" t="s">
        <v>373</v>
      </c>
      <c r="EXZ172" s="231" t="s">
        <v>373</v>
      </c>
      <c r="EYA172" s="231" t="s">
        <v>373</v>
      </c>
      <c r="EYB172" s="231" t="s">
        <v>373</v>
      </c>
      <c r="EYC172" s="231" t="s">
        <v>373</v>
      </c>
      <c r="EYD172" s="231" t="s">
        <v>373</v>
      </c>
      <c r="EYE172" s="231" t="s">
        <v>373</v>
      </c>
      <c r="EYF172" s="231" t="s">
        <v>373</v>
      </c>
      <c r="EYG172" s="231" t="s">
        <v>373</v>
      </c>
      <c r="EYH172" s="231" t="s">
        <v>373</v>
      </c>
      <c r="EYI172" s="231" t="s">
        <v>373</v>
      </c>
      <c r="EYJ172" s="231" t="s">
        <v>373</v>
      </c>
      <c r="EYK172" s="231" t="s">
        <v>373</v>
      </c>
      <c r="EYL172" s="231" t="s">
        <v>373</v>
      </c>
      <c r="EYM172" s="231" t="s">
        <v>373</v>
      </c>
      <c r="EYN172" s="231" t="s">
        <v>373</v>
      </c>
      <c r="EYO172" s="231" t="s">
        <v>373</v>
      </c>
      <c r="EYP172" s="231" t="s">
        <v>373</v>
      </c>
      <c r="EYQ172" s="231" t="s">
        <v>373</v>
      </c>
      <c r="EYR172" s="231" t="s">
        <v>373</v>
      </c>
      <c r="EYS172" s="231" t="s">
        <v>373</v>
      </c>
      <c r="EYT172" s="231" t="s">
        <v>373</v>
      </c>
      <c r="EYU172" s="231" t="s">
        <v>373</v>
      </c>
      <c r="EYV172" s="231" t="s">
        <v>373</v>
      </c>
      <c r="EYW172" s="231" t="s">
        <v>373</v>
      </c>
      <c r="EYX172" s="231" t="s">
        <v>373</v>
      </c>
      <c r="EYY172" s="231" t="s">
        <v>373</v>
      </c>
      <c r="EYZ172" s="231" t="s">
        <v>373</v>
      </c>
      <c r="EZA172" s="231" t="s">
        <v>373</v>
      </c>
      <c r="EZB172" s="231" t="s">
        <v>373</v>
      </c>
      <c r="EZC172" s="231" t="s">
        <v>373</v>
      </c>
      <c r="EZD172" s="231" t="s">
        <v>373</v>
      </c>
      <c r="EZE172" s="231" t="s">
        <v>373</v>
      </c>
      <c r="EZF172" s="231" t="s">
        <v>373</v>
      </c>
      <c r="EZG172" s="231" t="s">
        <v>373</v>
      </c>
      <c r="EZH172" s="231" t="s">
        <v>373</v>
      </c>
      <c r="EZI172" s="231" t="s">
        <v>373</v>
      </c>
      <c r="EZJ172" s="231" t="s">
        <v>373</v>
      </c>
      <c r="EZK172" s="231" t="s">
        <v>373</v>
      </c>
      <c r="EZL172" s="231" t="s">
        <v>373</v>
      </c>
      <c r="EZM172" s="231" t="s">
        <v>373</v>
      </c>
      <c r="EZN172" s="231" t="s">
        <v>373</v>
      </c>
      <c r="EZO172" s="231" t="s">
        <v>373</v>
      </c>
      <c r="EZP172" s="231" t="s">
        <v>373</v>
      </c>
      <c r="EZQ172" s="231" t="s">
        <v>373</v>
      </c>
      <c r="EZR172" s="231" t="s">
        <v>373</v>
      </c>
      <c r="EZS172" s="231" t="s">
        <v>373</v>
      </c>
      <c r="EZT172" s="231" t="s">
        <v>373</v>
      </c>
      <c r="EZU172" s="231" t="s">
        <v>373</v>
      </c>
      <c r="EZV172" s="231" t="s">
        <v>373</v>
      </c>
      <c r="EZW172" s="231" t="s">
        <v>373</v>
      </c>
      <c r="EZX172" s="231" t="s">
        <v>373</v>
      </c>
      <c r="EZY172" s="231" t="s">
        <v>373</v>
      </c>
      <c r="EZZ172" s="231" t="s">
        <v>373</v>
      </c>
      <c r="FAA172" s="231" t="s">
        <v>373</v>
      </c>
      <c r="FAB172" s="231" t="s">
        <v>373</v>
      </c>
      <c r="FAC172" s="231" t="s">
        <v>373</v>
      </c>
      <c r="FAD172" s="231" t="s">
        <v>373</v>
      </c>
      <c r="FAE172" s="231" t="s">
        <v>373</v>
      </c>
      <c r="FAF172" s="231" t="s">
        <v>373</v>
      </c>
      <c r="FAG172" s="231" t="s">
        <v>373</v>
      </c>
      <c r="FAH172" s="231" t="s">
        <v>373</v>
      </c>
      <c r="FAI172" s="231" t="s">
        <v>373</v>
      </c>
      <c r="FAJ172" s="231" t="s">
        <v>373</v>
      </c>
      <c r="FAK172" s="231" t="s">
        <v>373</v>
      </c>
      <c r="FAL172" s="231" t="s">
        <v>373</v>
      </c>
      <c r="FAM172" s="231" t="s">
        <v>373</v>
      </c>
      <c r="FAN172" s="231" t="s">
        <v>373</v>
      </c>
      <c r="FAO172" s="231" t="s">
        <v>373</v>
      </c>
      <c r="FAP172" s="231" t="s">
        <v>373</v>
      </c>
      <c r="FAQ172" s="231" t="s">
        <v>373</v>
      </c>
      <c r="FAR172" s="231" t="s">
        <v>373</v>
      </c>
      <c r="FAS172" s="231" t="s">
        <v>373</v>
      </c>
      <c r="FAT172" s="231" t="s">
        <v>373</v>
      </c>
      <c r="FAU172" s="231" t="s">
        <v>373</v>
      </c>
      <c r="FAV172" s="231" t="s">
        <v>373</v>
      </c>
      <c r="FAW172" s="231" t="s">
        <v>373</v>
      </c>
      <c r="FAX172" s="231" t="s">
        <v>373</v>
      </c>
      <c r="FAY172" s="231" t="s">
        <v>373</v>
      </c>
      <c r="FAZ172" s="231" t="s">
        <v>373</v>
      </c>
      <c r="FBA172" s="231" t="s">
        <v>373</v>
      </c>
      <c r="FBB172" s="231" t="s">
        <v>373</v>
      </c>
      <c r="FBC172" s="231" t="s">
        <v>373</v>
      </c>
      <c r="FBD172" s="231" t="s">
        <v>373</v>
      </c>
      <c r="FBE172" s="231" t="s">
        <v>373</v>
      </c>
      <c r="FBF172" s="231" t="s">
        <v>373</v>
      </c>
      <c r="FBG172" s="231" t="s">
        <v>373</v>
      </c>
      <c r="FBH172" s="231" t="s">
        <v>373</v>
      </c>
      <c r="FBI172" s="231" t="s">
        <v>373</v>
      </c>
      <c r="FBJ172" s="231" t="s">
        <v>373</v>
      </c>
      <c r="FBK172" s="231" t="s">
        <v>373</v>
      </c>
      <c r="FBL172" s="231" t="s">
        <v>373</v>
      </c>
      <c r="FBM172" s="231" t="s">
        <v>373</v>
      </c>
      <c r="FBN172" s="231" t="s">
        <v>373</v>
      </c>
      <c r="FBO172" s="231" t="s">
        <v>373</v>
      </c>
      <c r="FBP172" s="231" t="s">
        <v>373</v>
      </c>
      <c r="FBQ172" s="231" t="s">
        <v>373</v>
      </c>
      <c r="FBR172" s="231" t="s">
        <v>373</v>
      </c>
      <c r="FBS172" s="231" t="s">
        <v>373</v>
      </c>
      <c r="FBT172" s="231" t="s">
        <v>373</v>
      </c>
      <c r="FBU172" s="231" t="s">
        <v>373</v>
      </c>
      <c r="FBV172" s="231" t="s">
        <v>373</v>
      </c>
      <c r="FBW172" s="231" t="s">
        <v>373</v>
      </c>
      <c r="FBX172" s="231" t="s">
        <v>373</v>
      </c>
      <c r="FBY172" s="231" t="s">
        <v>373</v>
      </c>
      <c r="FBZ172" s="231" t="s">
        <v>373</v>
      </c>
      <c r="FCA172" s="231" t="s">
        <v>373</v>
      </c>
      <c r="FCB172" s="231" t="s">
        <v>373</v>
      </c>
      <c r="FCC172" s="231" t="s">
        <v>373</v>
      </c>
      <c r="FCD172" s="231" t="s">
        <v>373</v>
      </c>
      <c r="FCE172" s="231" t="s">
        <v>373</v>
      </c>
      <c r="FCF172" s="231" t="s">
        <v>373</v>
      </c>
      <c r="FCG172" s="231" t="s">
        <v>373</v>
      </c>
      <c r="FCH172" s="231" t="s">
        <v>373</v>
      </c>
      <c r="FCI172" s="231" t="s">
        <v>373</v>
      </c>
      <c r="FCJ172" s="231" t="s">
        <v>373</v>
      </c>
      <c r="FCK172" s="231" t="s">
        <v>373</v>
      </c>
      <c r="FCL172" s="231" t="s">
        <v>373</v>
      </c>
      <c r="FCM172" s="231" t="s">
        <v>373</v>
      </c>
      <c r="FCN172" s="231" t="s">
        <v>373</v>
      </c>
      <c r="FCO172" s="231" t="s">
        <v>373</v>
      </c>
      <c r="FCP172" s="231" t="s">
        <v>373</v>
      </c>
      <c r="FCQ172" s="231" t="s">
        <v>373</v>
      </c>
      <c r="FCR172" s="231" t="s">
        <v>373</v>
      </c>
      <c r="FCS172" s="231" t="s">
        <v>373</v>
      </c>
      <c r="FCT172" s="231" t="s">
        <v>373</v>
      </c>
      <c r="FCU172" s="231" t="s">
        <v>373</v>
      </c>
      <c r="FCV172" s="231" t="s">
        <v>373</v>
      </c>
      <c r="FCW172" s="231" t="s">
        <v>373</v>
      </c>
      <c r="FCX172" s="231" t="s">
        <v>373</v>
      </c>
      <c r="FCY172" s="231" t="s">
        <v>373</v>
      </c>
      <c r="FCZ172" s="231" t="s">
        <v>373</v>
      </c>
      <c r="FDA172" s="231" t="s">
        <v>373</v>
      </c>
      <c r="FDB172" s="231" t="s">
        <v>373</v>
      </c>
      <c r="FDC172" s="231" t="s">
        <v>373</v>
      </c>
      <c r="FDD172" s="231" t="s">
        <v>373</v>
      </c>
      <c r="FDE172" s="231" t="s">
        <v>373</v>
      </c>
      <c r="FDF172" s="231" t="s">
        <v>373</v>
      </c>
      <c r="FDG172" s="231" t="s">
        <v>373</v>
      </c>
      <c r="FDH172" s="231" t="s">
        <v>373</v>
      </c>
      <c r="FDI172" s="231" t="s">
        <v>373</v>
      </c>
      <c r="FDJ172" s="231" t="s">
        <v>373</v>
      </c>
      <c r="FDK172" s="231" t="s">
        <v>373</v>
      </c>
      <c r="FDL172" s="231" t="s">
        <v>373</v>
      </c>
      <c r="FDM172" s="231" t="s">
        <v>373</v>
      </c>
      <c r="FDN172" s="231" t="s">
        <v>373</v>
      </c>
      <c r="FDO172" s="231" t="s">
        <v>373</v>
      </c>
      <c r="FDP172" s="231" t="s">
        <v>373</v>
      </c>
      <c r="FDQ172" s="231" t="s">
        <v>373</v>
      </c>
      <c r="FDR172" s="231" t="s">
        <v>373</v>
      </c>
      <c r="FDS172" s="231" t="s">
        <v>373</v>
      </c>
      <c r="FDT172" s="231" t="s">
        <v>373</v>
      </c>
      <c r="FDU172" s="231" t="s">
        <v>373</v>
      </c>
      <c r="FDV172" s="231" t="s">
        <v>373</v>
      </c>
      <c r="FDW172" s="231" t="s">
        <v>373</v>
      </c>
      <c r="FDX172" s="231" t="s">
        <v>373</v>
      </c>
      <c r="FDY172" s="231" t="s">
        <v>373</v>
      </c>
      <c r="FDZ172" s="231" t="s">
        <v>373</v>
      </c>
      <c r="FEA172" s="231" t="s">
        <v>373</v>
      </c>
      <c r="FEB172" s="231" t="s">
        <v>373</v>
      </c>
      <c r="FEC172" s="231" t="s">
        <v>373</v>
      </c>
      <c r="FED172" s="231" t="s">
        <v>373</v>
      </c>
      <c r="FEE172" s="231" t="s">
        <v>373</v>
      </c>
      <c r="FEF172" s="231" t="s">
        <v>373</v>
      </c>
      <c r="FEG172" s="231" t="s">
        <v>373</v>
      </c>
      <c r="FEH172" s="231" t="s">
        <v>373</v>
      </c>
      <c r="FEI172" s="231" t="s">
        <v>373</v>
      </c>
      <c r="FEJ172" s="231" t="s">
        <v>373</v>
      </c>
      <c r="FEK172" s="231" t="s">
        <v>373</v>
      </c>
      <c r="FEL172" s="231" t="s">
        <v>373</v>
      </c>
      <c r="FEM172" s="231" t="s">
        <v>373</v>
      </c>
      <c r="FEN172" s="231" t="s">
        <v>373</v>
      </c>
      <c r="FEO172" s="231" t="s">
        <v>373</v>
      </c>
      <c r="FEP172" s="231" t="s">
        <v>373</v>
      </c>
      <c r="FEQ172" s="231" t="s">
        <v>373</v>
      </c>
      <c r="FER172" s="231" t="s">
        <v>373</v>
      </c>
      <c r="FES172" s="231" t="s">
        <v>373</v>
      </c>
      <c r="FET172" s="231" t="s">
        <v>373</v>
      </c>
      <c r="FEU172" s="231" t="s">
        <v>373</v>
      </c>
      <c r="FEV172" s="231" t="s">
        <v>373</v>
      </c>
      <c r="FEW172" s="231" t="s">
        <v>373</v>
      </c>
      <c r="FEX172" s="231" t="s">
        <v>373</v>
      </c>
      <c r="FEY172" s="231" t="s">
        <v>373</v>
      </c>
      <c r="FEZ172" s="231" t="s">
        <v>373</v>
      </c>
      <c r="FFA172" s="231" t="s">
        <v>373</v>
      </c>
      <c r="FFB172" s="231" t="s">
        <v>373</v>
      </c>
      <c r="FFC172" s="231" t="s">
        <v>373</v>
      </c>
      <c r="FFD172" s="231" t="s">
        <v>373</v>
      </c>
      <c r="FFE172" s="231" t="s">
        <v>373</v>
      </c>
      <c r="FFF172" s="231" t="s">
        <v>373</v>
      </c>
      <c r="FFG172" s="231" t="s">
        <v>373</v>
      </c>
      <c r="FFH172" s="231" t="s">
        <v>373</v>
      </c>
      <c r="FFI172" s="231" t="s">
        <v>373</v>
      </c>
      <c r="FFJ172" s="231" t="s">
        <v>373</v>
      </c>
      <c r="FFK172" s="231" t="s">
        <v>373</v>
      </c>
      <c r="FFL172" s="231" t="s">
        <v>373</v>
      </c>
      <c r="FFM172" s="231" t="s">
        <v>373</v>
      </c>
      <c r="FFN172" s="231" t="s">
        <v>373</v>
      </c>
      <c r="FFO172" s="231" t="s">
        <v>373</v>
      </c>
      <c r="FFP172" s="231" t="s">
        <v>373</v>
      </c>
      <c r="FFQ172" s="231" t="s">
        <v>373</v>
      </c>
      <c r="FFR172" s="231" t="s">
        <v>373</v>
      </c>
      <c r="FFS172" s="231" t="s">
        <v>373</v>
      </c>
      <c r="FFT172" s="231" t="s">
        <v>373</v>
      </c>
      <c r="FFU172" s="231" t="s">
        <v>373</v>
      </c>
      <c r="FFV172" s="231" t="s">
        <v>373</v>
      </c>
      <c r="FFW172" s="231" t="s">
        <v>373</v>
      </c>
      <c r="FFX172" s="231" t="s">
        <v>373</v>
      </c>
      <c r="FFY172" s="231" t="s">
        <v>373</v>
      </c>
      <c r="FFZ172" s="231" t="s">
        <v>373</v>
      </c>
      <c r="FGA172" s="231" t="s">
        <v>373</v>
      </c>
      <c r="FGB172" s="231" t="s">
        <v>373</v>
      </c>
      <c r="FGC172" s="231" t="s">
        <v>373</v>
      </c>
      <c r="FGD172" s="231" t="s">
        <v>373</v>
      </c>
      <c r="FGE172" s="231" t="s">
        <v>373</v>
      </c>
      <c r="FGF172" s="231" t="s">
        <v>373</v>
      </c>
      <c r="FGG172" s="231" t="s">
        <v>373</v>
      </c>
      <c r="FGH172" s="231" t="s">
        <v>373</v>
      </c>
      <c r="FGI172" s="231" t="s">
        <v>373</v>
      </c>
      <c r="FGJ172" s="231" t="s">
        <v>373</v>
      </c>
      <c r="FGK172" s="231" t="s">
        <v>373</v>
      </c>
      <c r="FGL172" s="231" t="s">
        <v>373</v>
      </c>
      <c r="FGM172" s="231" t="s">
        <v>373</v>
      </c>
      <c r="FGN172" s="231" t="s">
        <v>373</v>
      </c>
      <c r="FGO172" s="231" t="s">
        <v>373</v>
      </c>
      <c r="FGP172" s="231" t="s">
        <v>373</v>
      </c>
      <c r="FGQ172" s="231" t="s">
        <v>373</v>
      </c>
      <c r="FGR172" s="231" t="s">
        <v>373</v>
      </c>
      <c r="FGS172" s="231" t="s">
        <v>373</v>
      </c>
      <c r="FGT172" s="231" t="s">
        <v>373</v>
      </c>
      <c r="FGU172" s="231" t="s">
        <v>373</v>
      </c>
      <c r="FGV172" s="231" t="s">
        <v>373</v>
      </c>
      <c r="FGW172" s="231" t="s">
        <v>373</v>
      </c>
      <c r="FGX172" s="231" t="s">
        <v>373</v>
      </c>
      <c r="FGY172" s="231" t="s">
        <v>373</v>
      </c>
      <c r="FGZ172" s="231" t="s">
        <v>373</v>
      </c>
      <c r="FHA172" s="231" t="s">
        <v>373</v>
      </c>
      <c r="FHB172" s="231" t="s">
        <v>373</v>
      </c>
      <c r="FHC172" s="231" t="s">
        <v>373</v>
      </c>
      <c r="FHD172" s="231" t="s">
        <v>373</v>
      </c>
      <c r="FHE172" s="231" t="s">
        <v>373</v>
      </c>
      <c r="FHF172" s="231" t="s">
        <v>373</v>
      </c>
      <c r="FHG172" s="231" t="s">
        <v>373</v>
      </c>
      <c r="FHH172" s="231" t="s">
        <v>373</v>
      </c>
      <c r="FHI172" s="231" t="s">
        <v>373</v>
      </c>
      <c r="FHJ172" s="231" t="s">
        <v>373</v>
      </c>
      <c r="FHK172" s="231" t="s">
        <v>373</v>
      </c>
      <c r="FHL172" s="231" t="s">
        <v>373</v>
      </c>
      <c r="FHM172" s="231" t="s">
        <v>373</v>
      </c>
      <c r="FHN172" s="231" t="s">
        <v>373</v>
      </c>
      <c r="FHO172" s="231" t="s">
        <v>373</v>
      </c>
      <c r="FHP172" s="231" t="s">
        <v>373</v>
      </c>
      <c r="FHQ172" s="231" t="s">
        <v>373</v>
      </c>
      <c r="FHR172" s="231" t="s">
        <v>373</v>
      </c>
      <c r="FHS172" s="231" t="s">
        <v>373</v>
      </c>
      <c r="FHT172" s="231" t="s">
        <v>373</v>
      </c>
      <c r="FHU172" s="231" t="s">
        <v>373</v>
      </c>
      <c r="FHV172" s="231" t="s">
        <v>373</v>
      </c>
      <c r="FHW172" s="231" t="s">
        <v>373</v>
      </c>
      <c r="FHX172" s="231" t="s">
        <v>373</v>
      </c>
      <c r="FHY172" s="231" t="s">
        <v>373</v>
      </c>
      <c r="FHZ172" s="231" t="s">
        <v>373</v>
      </c>
      <c r="FIA172" s="231" t="s">
        <v>373</v>
      </c>
      <c r="FIB172" s="231" t="s">
        <v>373</v>
      </c>
      <c r="FIC172" s="231" t="s">
        <v>373</v>
      </c>
      <c r="FID172" s="231" t="s">
        <v>373</v>
      </c>
      <c r="FIE172" s="231" t="s">
        <v>373</v>
      </c>
      <c r="FIF172" s="231" t="s">
        <v>373</v>
      </c>
      <c r="FIG172" s="231" t="s">
        <v>373</v>
      </c>
      <c r="FIH172" s="231" t="s">
        <v>373</v>
      </c>
      <c r="FII172" s="231" t="s">
        <v>373</v>
      </c>
      <c r="FIJ172" s="231" t="s">
        <v>373</v>
      </c>
      <c r="FIK172" s="231" t="s">
        <v>373</v>
      </c>
      <c r="FIL172" s="231" t="s">
        <v>373</v>
      </c>
      <c r="FIM172" s="231" t="s">
        <v>373</v>
      </c>
      <c r="FIN172" s="231" t="s">
        <v>373</v>
      </c>
      <c r="FIO172" s="231" t="s">
        <v>373</v>
      </c>
      <c r="FIP172" s="231" t="s">
        <v>373</v>
      </c>
      <c r="FIQ172" s="231" t="s">
        <v>373</v>
      </c>
      <c r="FIR172" s="231" t="s">
        <v>373</v>
      </c>
      <c r="FIS172" s="231" t="s">
        <v>373</v>
      </c>
      <c r="FIT172" s="231" t="s">
        <v>373</v>
      </c>
      <c r="FIU172" s="231" t="s">
        <v>373</v>
      </c>
      <c r="FIV172" s="231" t="s">
        <v>373</v>
      </c>
      <c r="FIW172" s="231" t="s">
        <v>373</v>
      </c>
      <c r="FIX172" s="231" t="s">
        <v>373</v>
      </c>
      <c r="FIY172" s="231" t="s">
        <v>373</v>
      </c>
      <c r="FIZ172" s="231" t="s">
        <v>373</v>
      </c>
      <c r="FJA172" s="231" t="s">
        <v>373</v>
      </c>
      <c r="FJB172" s="231" t="s">
        <v>373</v>
      </c>
      <c r="FJC172" s="231" t="s">
        <v>373</v>
      </c>
      <c r="FJD172" s="231" t="s">
        <v>373</v>
      </c>
      <c r="FJE172" s="231" t="s">
        <v>373</v>
      </c>
      <c r="FJF172" s="231" t="s">
        <v>373</v>
      </c>
      <c r="FJG172" s="231" t="s">
        <v>373</v>
      </c>
      <c r="FJH172" s="231" t="s">
        <v>373</v>
      </c>
      <c r="FJI172" s="231" t="s">
        <v>373</v>
      </c>
      <c r="FJJ172" s="231" t="s">
        <v>373</v>
      </c>
      <c r="FJK172" s="231" t="s">
        <v>373</v>
      </c>
      <c r="FJL172" s="231" t="s">
        <v>373</v>
      </c>
      <c r="FJM172" s="231" t="s">
        <v>373</v>
      </c>
      <c r="FJN172" s="231" t="s">
        <v>373</v>
      </c>
      <c r="FJO172" s="231" t="s">
        <v>373</v>
      </c>
      <c r="FJP172" s="231" t="s">
        <v>373</v>
      </c>
      <c r="FJQ172" s="231" t="s">
        <v>373</v>
      </c>
      <c r="FJR172" s="231" t="s">
        <v>373</v>
      </c>
      <c r="FJS172" s="231" t="s">
        <v>373</v>
      </c>
      <c r="FJT172" s="231" t="s">
        <v>373</v>
      </c>
      <c r="FJU172" s="231" t="s">
        <v>373</v>
      </c>
      <c r="FJV172" s="231" t="s">
        <v>373</v>
      </c>
      <c r="FJW172" s="231" t="s">
        <v>373</v>
      </c>
      <c r="FJX172" s="231" t="s">
        <v>373</v>
      </c>
      <c r="FJY172" s="231" t="s">
        <v>373</v>
      </c>
      <c r="FJZ172" s="231" t="s">
        <v>373</v>
      </c>
      <c r="FKA172" s="231" t="s">
        <v>373</v>
      </c>
      <c r="FKB172" s="231" t="s">
        <v>373</v>
      </c>
      <c r="FKC172" s="231" t="s">
        <v>373</v>
      </c>
      <c r="FKD172" s="231" t="s">
        <v>373</v>
      </c>
      <c r="FKE172" s="231" t="s">
        <v>373</v>
      </c>
      <c r="FKF172" s="231" t="s">
        <v>373</v>
      </c>
      <c r="FKG172" s="231" t="s">
        <v>373</v>
      </c>
      <c r="FKH172" s="231" t="s">
        <v>373</v>
      </c>
      <c r="FKI172" s="231" t="s">
        <v>373</v>
      </c>
      <c r="FKJ172" s="231" t="s">
        <v>373</v>
      </c>
      <c r="FKK172" s="231" t="s">
        <v>373</v>
      </c>
      <c r="FKL172" s="231" t="s">
        <v>373</v>
      </c>
      <c r="FKM172" s="231" t="s">
        <v>373</v>
      </c>
      <c r="FKN172" s="231" t="s">
        <v>373</v>
      </c>
      <c r="FKO172" s="231" t="s">
        <v>373</v>
      </c>
      <c r="FKP172" s="231" t="s">
        <v>373</v>
      </c>
      <c r="FKQ172" s="231" t="s">
        <v>373</v>
      </c>
      <c r="FKR172" s="231" t="s">
        <v>373</v>
      </c>
      <c r="FKS172" s="231" t="s">
        <v>373</v>
      </c>
      <c r="FKT172" s="231" t="s">
        <v>373</v>
      </c>
      <c r="FKU172" s="231" t="s">
        <v>373</v>
      </c>
      <c r="FKV172" s="231" t="s">
        <v>373</v>
      </c>
      <c r="FKW172" s="231" t="s">
        <v>373</v>
      </c>
      <c r="FKX172" s="231" t="s">
        <v>373</v>
      </c>
      <c r="FKY172" s="231" t="s">
        <v>373</v>
      </c>
      <c r="FKZ172" s="231" t="s">
        <v>373</v>
      </c>
      <c r="FLA172" s="231" t="s">
        <v>373</v>
      </c>
      <c r="FLB172" s="231" t="s">
        <v>373</v>
      </c>
      <c r="FLC172" s="231" t="s">
        <v>373</v>
      </c>
      <c r="FLD172" s="231" t="s">
        <v>373</v>
      </c>
      <c r="FLE172" s="231" t="s">
        <v>373</v>
      </c>
      <c r="FLF172" s="231" t="s">
        <v>373</v>
      </c>
      <c r="FLG172" s="231" t="s">
        <v>373</v>
      </c>
      <c r="FLH172" s="231" t="s">
        <v>373</v>
      </c>
      <c r="FLI172" s="231" t="s">
        <v>373</v>
      </c>
      <c r="FLJ172" s="231" t="s">
        <v>373</v>
      </c>
      <c r="FLK172" s="231" t="s">
        <v>373</v>
      </c>
      <c r="FLL172" s="231" t="s">
        <v>373</v>
      </c>
      <c r="FLM172" s="231" t="s">
        <v>373</v>
      </c>
      <c r="FLN172" s="231" t="s">
        <v>373</v>
      </c>
      <c r="FLO172" s="231" t="s">
        <v>373</v>
      </c>
      <c r="FLP172" s="231" t="s">
        <v>373</v>
      </c>
      <c r="FLQ172" s="231" t="s">
        <v>373</v>
      </c>
      <c r="FLR172" s="231" t="s">
        <v>373</v>
      </c>
      <c r="FLS172" s="231" t="s">
        <v>373</v>
      </c>
      <c r="FLT172" s="231" t="s">
        <v>373</v>
      </c>
      <c r="FLU172" s="231" t="s">
        <v>373</v>
      </c>
      <c r="FLV172" s="231" t="s">
        <v>373</v>
      </c>
      <c r="FLW172" s="231" t="s">
        <v>373</v>
      </c>
      <c r="FLX172" s="231" t="s">
        <v>373</v>
      </c>
      <c r="FLY172" s="231" t="s">
        <v>373</v>
      </c>
      <c r="FLZ172" s="231" t="s">
        <v>373</v>
      </c>
      <c r="FMA172" s="231" t="s">
        <v>373</v>
      </c>
      <c r="FMB172" s="231" t="s">
        <v>373</v>
      </c>
      <c r="FMC172" s="231" t="s">
        <v>373</v>
      </c>
      <c r="FMD172" s="231" t="s">
        <v>373</v>
      </c>
      <c r="FME172" s="231" t="s">
        <v>373</v>
      </c>
      <c r="FMF172" s="231" t="s">
        <v>373</v>
      </c>
      <c r="FMG172" s="231" t="s">
        <v>373</v>
      </c>
      <c r="FMH172" s="231" t="s">
        <v>373</v>
      </c>
      <c r="FMI172" s="231" t="s">
        <v>373</v>
      </c>
      <c r="FMJ172" s="231" t="s">
        <v>373</v>
      </c>
      <c r="FMK172" s="231" t="s">
        <v>373</v>
      </c>
      <c r="FML172" s="231" t="s">
        <v>373</v>
      </c>
      <c r="FMM172" s="231" t="s">
        <v>373</v>
      </c>
      <c r="FMN172" s="231" t="s">
        <v>373</v>
      </c>
      <c r="FMO172" s="231" t="s">
        <v>373</v>
      </c>
      <c r="FMP172" s="231" t="s">
        <v>373</v>
      </c>
      <c r="FMQ172" s="231" t="s">
        <v>373</v>
      </c>
      <c r="FMR172" s="231" t="s">
        <v>373</v>
      </c>
      <c r="FMS172" s="231" t="s">
        <v>373</v>
      </c>
      <c r="FMT172" s="231" t="s">
        <v>373</v>
      </c>
      <c r="FMU172" s="231" t="s">
        <v>373</v>
      </c>
      <c r="FMV172" s="231" t="s">
        <v>373</v>
      </c>
      <c r="FMW172" s="231" t="s">
        <v>373</v>
      </c>
      <c r="FMX172" s="231" t="s">
        <v>373</v>
      </c>
      <c r="FMY172" s="231" t="s">
        <v>373</v>
      </c>
      <c r="FMZ172" s="231" t="s">
        <v>373</v>
      </c>
      <c r="FNA172" s="231" t="s">
        <v>373</v>
      </c>
      <c r="FNB172" s="231" t="s">
        <v>373</v>
      </c>
      <c r="FNC172" s="231" t="s">
        <v>373</v>
      </c>
      <c r="FND172" s="231" t="s">
        <v>373</v>
      </c>
      <c r="FNE172" s="231" t="s">
        <v>373</v>
      </c>
      <c r="FNF172" s="231" t="s">
        <v>373</v>
      </c>
      <c r="FNG172" s="231" t="s">
        <v>373</v>
      </c>
      <c r="FNH172" s="231" t="s">
        <v>373</v>
      </c>
      <c r="FNI172" s="231" t="s">
        <v>373</v>
      </c>
      <c r="FNJ172" s="231" t="s">
        <v>373</v>
      </c>
      <c r="FNK172" s="231" t="s">
        <v>373</v>
      </c>
      <c r="FNL172" s="231" t="s">
        <v>373</v>
      </c>
      <c r="FNM172" s="231" t="s">
        <v>373</v>
      </c>
      <c r="FNN172" s="231" t="s">
        <v>373</v>
      </c>
      <c r="FNO172" s="231" t="s">
        <v>373</v>
      </c>
      <c r="FNP172" s="231" t="s">
        <v>373</v>
      </c>
      <c r="FNQ172" s="231" t="s">
        <v>373</v>
      </c>
      <c r="FNR172" s="231" t="s">
        <v>373</v>
      </c>
      <c r="FNS172" s="231" t="s">
        <v>373</v>
      </c>
      <c r="FNT172" s="231" t="s">
        <v>373</v>
      </c>
      <c r="FNU172" s="231" t="s">
        <v>373</v>
      </c>
      <c r="FNV172" s="231" t="s">
        <v>373</v>
      </c>
      <c r="FNW172" s="231" t="s">
        <v>373</v>
      </c>
      <c r="FNX172" s="231" t="s">
        <v>373</v>
      </c>
      <c r="FNY172" s="231" t="s">
        <v>373</v>
      </c>
      <c r="FNZ172" s="231" t="s">
        <v>373</v>
      </c>
      <c r="FOA172" s="231" t="s">
        <v>373</v>
      </c>
      <c r="FOB172" s="231" t="s">
        <v>373</v>
      </c>
      <c r="FOC172" s="231" t="s">
        <v>373</v>
      </c>
      <c r="FOD172" s="231" t="s">
        <v>373</v>
      </c>
      <c r="FOE172" s="231" t="s">
        <v>373</v>
      </c>
      <c r="FOF172" s="231" t="s">
        <v>373</v>
      </c>
      <c r="FOG172" s="231" t="s">
        <v>373</v>
      </c>
      <c r="FOH172" s="231" t="s">
        <v>373</v>
      </c>
      <c r="FOI172" s="231" t="s">
        <v>373</v>
      </c>
      <c r="FOJ172" s="231" t="s">
        <v>373</v>
      </c>
      <c r="FOK172" s="231" t="s">
        <v>373</v>
      </c>
      <c r="FOL172" s="231" t="s">
        <v>373</v>
      </c>
      <c r="FOM172" s="231" t="s">
        <v>373</v>
      </c>
      <c r="FON172" s="231" t="s">
        <v>373</v>
      </c>
      <c r="FOO172" s="231" t="s">
        <v>373</v>
      </c>
      <c r="FOP172" s="231" t="s">
        <v>373</v>
      </c>
      <c r="FOQ172" s="231" t="s">
        <v>373</v>
      </c>
      <c r="FOR172" s="231" t="s">
        <v>373</v>
      </c>
      <c r="FOS172" s="231" t="s">
        <v>373</v>
      </c>
      <c r="FOT172" s="231" t="s">
        <v>373</v>
      </c>
      <c r="FOU172" s="231" t="s">
        <v>373</v>
      </c>
      <c r="FOV172" s="231" t="s">
        <v>373</v>
      </c>
      <c r="FOW172" s="231" t="s">
        <v>373</v>
      </c>
      <c r="FOX172" s="231" t="s">
        <v>373</v>
      </c>
      <c r="FOY172" s="231" t="s">
        <v>373</v>
      </c>
      <c r="FOZ172" s="231" t="s">
        <v>373</v>
      </c>
      <c r="FPA172" s="231" t="s">
        <v>373</v>
      </c>
      <c r="FPB172" s="231" t="s">
        <v>373</v>
      </c>
      <c r="FPC172" s="231" t="s">
        <v>373</v>
      </c>
      <c r="FPD172" s="231" t="s">
        <v>373</v>
      </c>
      <c r="FPE172" s="231" t="s">
        <v>373</v>
      </c>
      <c r="FPF172" s="231" t="s">
        <v>373</v>
      </c>
      <c r="FPG172" s="231" t="s">
        <v>373</v>
      </c>
      <c r="FPH172" s="231" t="s">
        <v>373</v>
      </c>
      <c r="FPI172" s="231" t="s">
        <v>373</v>
      </c>
      <c r="FPJ172" s="231" t="s">
        <v>373</v>
      </c>
      <c r="FPK172" s="231" t="s">
        <v>373</v>
      </c>
      <c r="FPL172" s="231" t="s">
        <v>373</v>
      </c>
      <c r="FPM172" s="231" t="s">
        <v>373</v>
      </c>
      <c r="FPN172" s="231" t="s">
        <v>373</v>
      </c>
      <c r="FPO172" s="231" t="s">
        <v>373</v>
      </c>
      <c r="FPP172" s="231" t="s">
        <v>373</v>
      </c>
      <c r="FPQ172" s="231" t="s">
        <v>373</v>
      </c>
      <c r="FPR172" s="231" t="s">
        <v>373</v>
      </c>
      <c r="FPS172" s="231" t="s">
        <v>373</v>
      </c>
      <c r="FPT172" s="231" t="s">
        <v>373</v>
      </c>
      <c r="FPU172" s="231" t="s">
        <v>373</v>
      </c>
      <c r="FPV172" s="231" t="s">
        <v>373</v>
      </c>
      <c r="FPW172" s="231" t="s">
        <v>373</v>
      </c>
      <c r="FPX172" s="231" t="s">
        <v>373</v>
      </c>
      <c r="FPY172" s="231" t="s">
        <v>373</v>
      </c>
      <c r="FPZ172" s="231" t="s">
        <v>373</v>
      </c>
      <c r="FQA172" s="231" t="s">
        <v>373</v>
      </c>
      <c r="FQB172" s="231" t="s">
        <v>373</v>
      </c>
      <c r="FQC172" s="231" t="s">
        <v>373</v>
      </c>
      <c r="FQD172" s="231" t="s">
        <v>373</v>
      </c>
      <c r="FQE172" s="231" t="s">
        <v>373</v>
      </c>
      <c r="FQF172" s="231" t="s">
        <v>373</v>
      </c>
      <c r="FQG172" s="231" t="s">
        <v>373</v>
      </c>
      <c r="FQH172" s="231" t="s">
        <v>373</v>
      </c>
      <c r="FQI172" s="231" t="s">
        <v>373</v>
      </c>
      <c r="FQJ172" s="231" t="s">
        <v>373</v>
      </c>
      <c r="FQK172" s="231" t="s">
        <v>373</v>
      </c>
      <c r="FQL172" s="231" t="s">
        <v>373</v>
      </c>
      <c r="FQM172" s="231" t="s">
        <v>373</v>
      </c>
      <c r="FQN172" s="231" t="s">
        <v>373</v>
      </c>
      <c r="FQO172" s="231" t="s">
        <v>373</v>
      </c>
      <c r="FQP172" s="231" t="s">
        <v>373</v>
      </c>
      <c r="FQQ172" s="231" t="s">
        <v>373</v>
      </c>
      <c r="FQR172" s="231" t="s">
        <v>373</v>
      </c>
      <c r="FQS172" s="231" t="s">
        <v>373</v>
      </c>
      <c r="FQT172" s="231" t="s">
        <v>373</v>
      </c>
      <c r="FQU172" s="231" t="s">
        <v>373</v>
      </c>
      <c r="FQV172" s="231" t="s">
        <v>373</v>
      </c>
      <c r="FQW172" s="231" t="s">
        <v>373</v>
      </c>
      <c r="FQX172" s="231" t="s">
        <v>373</v>
      </c>
      <c r="FQY172" s="231" t="s">
        <v>373</v>
      </c>
      <c r="FQZ172" s="231" t="s">
        <v>373</v>
      </c>
      <c r="FRA172" s="231" t="s">
        <v>373</v>
      </c>
      <c r="FRB172" s="231" t="s">
        <v>373</v>
      </c>
      <c r="FRC172" s="231" t="s">
        <v>373</v>
      </c>
      <c r="FRD172" s="231" t="s">
        <v>373</v>
      </c>
      <c r="FRE172" s="231" t="s">
        <v>373</v>
      </c>
      <c r="FRF172" s="231" t="s">
        <v>373</v>
      </c>
      <c r="FRG172" s="231" t="s">
        <v>373</v>
      </c>
      <c r="FRH172" s="231" t="s">
        <v>373</v>
      </c>
      <c r="FRI172" s="231" t="s">
        <v>373</v>
      </c>
      <c r="FRJ172" s="231" t="s">
        <v>373</v>
      </c>
      <c r="FRK172" s="231" t="s">
        <v>373</v>
      </c>
      <c r="FRL172" s="231" t="s">
        <v>373</v>
      </c>
      <c r="FRM172" s="231" t="s">
        <v>373</v>
      </c>
      <c r="FRN172" s="231" t="s">
        <v>373</v>
      </c>
      <c r="FRO172" s="231" t="s">
        <v>373</v>
      </c>
      <c r="FRP172" s="231" t="s">
        <v>373</v>
      </c>
      <c r="FRQ172" s="231" t="s">
        <v>373</v>
      </c>
      <c r="FRR172" s="231" t="s">
        <v>373</v>
      </c>
      <c r="FRS172" s="231" t="s">
        <v>373</v>
      </c>
      <c r="FRT172" s="231" t="s">
        <v>373</v>
      </c>
      <c r="FRU172" s="231" t="s">
        <v>373</v>
      </c>
      <c r="FRV172" s="231" t="s">
        <v>373</v>
      </c>
      <c r="FRW172" s="231" t="s">
        <v>373</v>
      </c>
      <c r="FRX172" s="231" t="s">
        <v>373</v>
      </c>
      <c r="FRY172" s="231" t="s">
        <v>373</v>
      </c>
      <c r="FRZ172" s="231" t="s">
        <v>373</v>
      </c>
      <c r="FSA172" s="231" t="s">
        <v>373</v>
      </c>
      <c r="FSB172" s="231" t="s">
        <v>373</v>
      </c>
      <c r="FSC172" s="231" t="s">
        <v>373</v>
      </c>
      <c r="FSD172" s="231" t="s">
        <v>373</v>
      </c>
      <c r="FSE172" s="231" t="s">
        <v>373</v>
      </c>
      <c r="FSF172" s="231" t="s">
        <v>373</v>
      </c>
      <c r="FSG172" s="231" t="s">
        <v>373</v>
      </c>
      <c r="FSH172" s="231" t="s">
        <v>373</v>
      </c>
      <c r="FSI172" s="231" t="s">
        <v>373</v>
      </c>
      <c r="FSJ172" s="231" t="s">
        <v>373</v>
      </c>
      <c r="FSK172" s="231" t="s">
        <v>373</v>
      </c>
      <c r="FSL172" s="231" t="s">
        <v>373</v>
      </c>
      <c r="FSM172" s="231" t="s">
        <v>373</v>
      </c>
      <c r="FSN172" s="231" t="s">
        <v>373</v>
      </c>
      <c r="FSO172" s="231" t="s">
        <v>373</v>
      </c>
      <c r="FSP172" s="231" t="s">
        <v>373</v>
      </c>
      <c r="FSQ172" s="231" t="s">
        <v>373</v>
      </c>
      <c r="FSR172" s="231" t="s">
        <v>373</v>
      </c>
      <c r="FSS172" s="231" t="s">
        <v>373</v>
      </c>
      <c r="FST172" s="231" t="s">
        <v>373</v>
      </c>
      <c r="FSU172" s="231" t="s">
        <v>373</v>
      </c>
      <c r="FSV172" s="231" t="s">
        <v>373</v>
      </c>
      <c r="FSW172" s="231" t="s">
        <v>373</v>
      </c>
      <c r="FSX172" s="231" t="s">
        <v>373</v>
      </c>
      <c r="FSY172" s="231" t="s">
        <v>373</v>
      </c>
      <c r="FSZ172" s="231" t="s">
        <v>373</v>
      </c>
      <c r="FTA172" s="231" t="s">
        <v>373</v>
      </c>
      <c r="FTB172" s="231" t="s">
        <v>373</v>
      </c>
      <c r="FTC172" s="231" t="s">
        <v>373</v>
      </c>
      <c r="FTD172" s="231" t="s">
        <v>373</v>
      </c>
      <c r="FTE172" s="231" t="s">
        <v>373</v>
      </c>
      <c r="FTF172" s="231" t="s">
        <v>373</v>
      </c>
      <c r="FTG172" s="231" t="s">
        <v>373</v>
      </c>
      <c r="FTH172" s="231" t="s">
        <v>373</v>
      </c>
      <c r="FTI172" s="231" t="s">
        <v>373</v>
      </c>
      <c r="FTJ172" s="231" t="s">
        <v>373</v>
      </c>
      <c r="FTK172" s="231" t="s">
        <v>373</v>
      </c>
      <c r="FTL172" s="231" t="s">
        <v>373</v>
      </c>
      <c r="FTM172" s="231" t="s">
        <v>373</v>
      </c>
      <c r="FTN172" s="231" t="s">
        <v>373</v>
      </c>
      <c r="FTO172" s="231" t="s">
        <v>373</v>
      </c>
      <c r="FTP172" s="231" t="s">
        <v>373</v>
      </c>
      <c r="FTQ172" s="231" t="s">
        <v>373</v>
      </c>
      <c r="FTR172" s="231" t="s">
        <v>373</v>
      </c>
      <c r="FTS172" s="231" t="s">
        <v>373</v>
      </c>
      <c r="FTT172" s="231" t="s">
        <v>373</v>
      </c>
      <c r="FTU172" s="231" t="s">
        <v>373</v>
      </c>
      <c r="FTV172" s="231" t="s">
        <v>373</v>
      </c>
      <c r="FTW172" s="231" t="s">
        <v>373</v>
      </c>
      <c r="FTX172" s="231" t="s">
        <v>373</v>
      </c>
      <c r="FTY172" s="231" t="s">
        <v>373</v>
      </c>
      <c r="FTZ172" s="231" t="s">
        <v>373</v>
      </c>
      <c r="FUA172" s="231" t="s">
        <v>373</v>
      </c>
      <c r="FUB172" s="231" t="s">
        <v>373</v>
      </c>
      <c r="FUC172" s="231" t="s">
        <v>373</v>
      </c>
      <c r="FUD172" s="231" t="s">
        <v>373</v>
      </c>
      <c r="FUE172" s="231" t="s">
        <v>373</v>
      </c>
      <c r="FUF172" s="231" t="s">
        <v>373</v>
      </c>
      <c r="FUG172" s="231" t="s">
        <v>373</v>
      </c>
      <c r="FUH172" s="231" t="s">
        <v>373</v>
      </c>
      <c r="FUI172" s="231" t="s">
        <v>373</v>
      </c>
      <c r="FUJ172" s="231" t="s">
        <v>373</v>
      </c>
      <c r="FUK172" s="231" t="s">
        <v>373</v>
      </c>
      <c r="FUL172" s="231" t="s">
        <v>373</v>
      </c>
      <c r="FUM172" s="231" t="s">
        <v>373</v>
      </c>
      <c r="FUN172" s="231" t="s">
        <v>373</v>
      </c>
      <c r="FUO172" s="231" t="s">
        <v>373</v>
      </c>
      <c r="FUP172" s="231" t="s">
        <v>373</v>
      </c>
      <c r="FUQ172" s="231" t="s">
        <v>373</v>
      </c>
      <c r="FUR172" s="231" t="s">
        <v>373</v>
      </c>
      <c r="FUS172" s="231" t="s">
        <v>373</v>
      </c>
      <c r="FUT172" s="231" t="s">
        <v>373</v>
      </c>
      <c r="FUU172" s="231" t="s">
        <v>373</v>
      </c>
      <c r="FUV172" s="231" t="s">
        <v>373</v>
      </c>
      <c r="FUW172" s="231" t="s">
        <v>373</v>
      </c>
      <c r="FUX172" s="231" t="s">
        <v>373</v>
      </c>
      <c r="FUY172" s="231" t="s">
        <v>373</v>
      </c>
      <c r="FUZ172" s="231" t="s">
        <v>373</v>
      </c>
      <c r="FVA172" s="231" t="s">
        <v>373</v>
      </c>
      <c r="FVB172" s="231" t="s">
        <v>373</v>
      </c>
      <c r="FVC172" s="231" t="s">
        <v>373</v>
      </c>
      <c r="FVD172" s="231" t="s">
        <v>373</v>
      </c>
      <c r="FVE172" s="231" t="s">
        <v>373</v>
      </c>
      <c r="FVF172" s="231" t="s">
        <v>373</v>
      </c>
      <c r="FVG172" s="231" t="s">
        <v>373</v>
      </c>
      <c r="FVH172" s="231" t="s">
        <v>373</v>
      </c>
      <c r="FVI172" s="231" t="s">
        <v>373</v>
      </c>
      <c r="FVJ172" s="231" t="s">
        <v>373</v>
      </c>
      <c r="FVK172" s="231" t="s">
        <v>373</v>
      </c>
      <c r="FVL172" s="231" t="s">
        <v>373</v>
      </c>
      <c r="FVM172" s="231" t="s">
        <v>373</v>
      </c>
      <c r="FVN172" s="231" t="s">
        <v>373</v>
      </c>
      <c r="FVO172" s="231" t="s">
        <v>373</v>
      </c>
      <c r="FVP172" s="231" t="s">
        <v>373</v>
      </c>
      <c r="FVQ172" s="231" t="s">
        <v>373</v>
      </c>
      <c r="FVR172" s="231" t="s">
        <v>373</v>
      </c>
      <c r="FVS172" s="231" t="s">
        <v>373</v>
      </c>
      <c r="FVT172" s="231" t="s">
        <v>373</v>
      </c>
      <c r="FVU172" s="231" t="s">
        <v>373</v>
      </c>
      <c r="FVV172" s="231" t="s">
        <v>373</v>
      </c>
      <c r="FVW172" s="231" t="s">
        <v>373</v>
      </c>
      <c r="FVX172" s="231" t="s">
        <v>373</v>
      </c>
      <c r="FVY172" s="231" t="s">
        <v>373</v>
      </c>
      <c r="FVZ172" s="231" t="s">
        <v>373</v>
      </c>
      <c r="FWA172" s="231" t="s">
        <v>373</v>
      </c>
      <c r="FWB172" s="231" t="s">
        <v>373</v>
      </c>
      <c r="FWC172" s="231" t="s">
        <v>373</v>
      </c>
      <c r="FWD172" s="231" t="s">
        <v>373</v>
      </c>
      <c r="FWE172" s="231" t="s">
        <v>373</v>
      </c>
      <c r="FWF172" s="231" t="s">
        <v>373</v>
      </c>
      <c r="FWG172" s="231" t="s">
        <v>373</v>
      </c>
      <c r="FWH172" s="231" t="s">
        <v>373</v>
      </c>
      <c r="FWI172" s="231" t="s">
        <v>373</v>
      </c>
      <c r="FWJ172" s="231" t="s">
        <v>373</v>
      </c>
      <c r="FWK172" s="231" t="s">
        <v>373</v>
      </c>
      <c r="FWL172" s="231" t="s">
        <v>373</v>
      </c>
      <c r="FWM172" s="231" t="s">
        <v>373</v>
      </c>
      <c r="FWN172" s="231" t="s">
        <v>373</v>
      </c>
      <c r="FWO172" s="231" t="s">
        <v>373</v>
      </c>
      <c r="FWP172" s="231" t="s">
        <v>373</v>
      </c>
      <c r="FWQ172" s="231" t="s">
        <v>373</v>
      </c>
      <c r="FWR172" s="231" t="s">
        <v>373</v>
      </c>
      <c r="FWS172" s="231" t="s">
        <v>373</v>
      </c>
      <c r="FWT172" s="231" t="s">
        <v>373</v>
      </c>
      <c r="FWU172" s="231" t="s">
        <v>373</v>
      </c>
      <c r="FWV172" s="231" t="s">
        <v>373</v>
      </c>
      <c r="FWW172" s="231" t="s">
        <v>373</v>
      </c>
      <c r="FWX172" s="231" t="s">
        <v>373</v>
      </c>
      <c r="FWY172" s="231" t="s">
        <v>373</v>
      </c>
      <c r="FWZ172" s="231" t="s">
        <v>373</v>
      </c>
      <c r="FXA172" s="231" t="s">
        <v>373</v>
      </c>
      <c r="FXB172" s="231" t="s">
        <v>373</v>
      </c>
      <c r="FXC172" s="231" t="s">
        <v>373</v>
      </c>
      <c r="FXD172" s="231" t="s">
        <v>373</v>
      </c>
      <c r="FXE172" s="231" t="s">
        <v>373</v>
      </c>
      <c r="FXF172" s="231" t="s">
        <v>373</v>
      </c>
      <c r="FXG172" s="231" t="s">
        <v>373</v>
      </c>
      <c r="FXH172" s="231" t="s">
        <v>373</v>
      </c>
      <c r="FXI172" s="231" t="s">
        <v>373</v>
      </c>
      <c r="FXJ172" s="231" t="s">
        <v>373</v>
      </c>
      <c r="FXK172" s="231" t="s">
        <v>373</v>
      </c>
      <c r="FXL172" s="231" t="s">
        <v>373</v>
      </c>
      <c r="FXM172" s="231" t="s">
        <v>373</v>
      </c>
      <c r="FXN172" s="231" t="s">
        <v>373</v>
      </c>
      <c r="FXO172" s="231" t="s">
        <v>373</v>
      </c>
      <c r="FXP172" s="231" t="s">
        <v>373</v>
      </c>
      <c r="FXQ172" s="231" t="s">
        <v>373</v>
      </c>
      <c r="FXR172" s="231" t="s">
        <v>373</v>
      </c>
      <c r="FXS172" s="231" t="s">
        <v>373</v>
      </c>
      <c r="FXT172" s="231" t="s">
        <v>373</v>
      </c>
      <c r="FXU172" s="231" t="s">
        <v>373</v>
      </c>
      <c r="FXV172" s="231" t="s">
        <v>373</v>
      </c>
      <c r="FXW172" s="231" t="s">
        <v>373</v>
      </c>
      <c r="FXX172" s="231" t="s">
        <v>373</v>
      </c>
      <c r="FXY172" s="231" t="s">
        <v>373</v>
      </c>
      <c r="FXZ172" s="231" t="s">
        <v>373</v>
      </c>
      <c r="FYA172" s="231" t="s">
        <v>373</v>
      </c>
      <c r="FYB172" s="231" t="s">
        <v>373</v>
      </c>
      <c r="FYC172" s="231" t="s">
        <v>373</v>
      </c>
      <c r="FYD172" s="231" t="s">
        <v>373</v>
      </c>
      <c r="FYE172" s="231" t="s">
        <v>373</v>
      </c>
      <c r="FYF172" s="231" t="s">
        <v>373</v>
      </c>
      <c r="FYG172" s="231" t="s">
        <v>373</v>
      </c>
      <c r="FYH172" s="231" t="s">
        <v>373</v>
      </c>
      <c r="FYI172" s="231" t="s">
        <v>373</v>
      </c>
      <c r="FYJ172" s="231" t="s">
        <v>373</v>
      </c>
      <c r="FYK172" s="231" t="s">
        <v>373</v>
      </c>
      <c r="FYL172" s="231" t="s">
        <v>373</v>
      </c>
      <c r="FYM172" s="231" t="s">
        <v>373</v>
      </c>
      <c r="FYN172" s="231" t="s">
        <v>373</v>
      </c>
      <c r="FYO172" s="231" t="s">
        <v>373</v>
      </c>
      <c r="FYP172" s="231" t="s">
        <v>373</v>
      </c>
      <c r="FYQ172" s="231" t="s">
        <v>373</v>
      </c>
      <c r="FYR172" s="231" t="s">
        <v>373</v>
      </c>
      <c r="FYS172" s="231" t="s">
        <v>373</v>
      </c>
      <c r="FYT172" s="231" t="s">
        <v>373</v>
      </c>
      <c r="FYU172" s="231" t="s">
        <v>373</v>
      </c>
      <c r="FYV172" s="231" t="s">
        <v>373</v>
      </c>
      <c r="FYW172" s="231" t="s">
        <v>373</v>
      </c>
      <c r="FYX172" s="231" t="s">
        <v>373</v>
      </c>
      <c r="FYY172" s="231" t="s">
        <v>373</v>
      </c>
      <c r="FYZ172" s="231" t="s">
        <v>373</v>
      </c>
      <c r="FZA172" s="231" t="s">
        <v>373</v>
      </c>
      <c r="FZB172" s="231" t="s">
        <v>373</v>
      </c>
      <c r="FZC172" s="231" t="s">
        <v>373</v>
      </c>
      <c r="FZD172" s="231" t="s">
        <v>373</v>
      </c>
      <c r="FZE172" s="231" t="s">
        <v>373</v>
      </c>
      <c r="FZF172" s="231" t="s">
        <v>373</v>
      </c>
      <c r="FZG172" s="231" t="s">
        <v>373</v>
      </c>
      <c r="FZH172" s="231" t="s">
        <v>373</v>
      </c>
      <c r="FZI172" s="231" t="s">
        <v>373</v>
      </c>
      <c r="FZJ172" s="231" t="s">
        <v>373</v>
      </c>
      <c r="FZK172" s="231" t="s">
        <v>373</v>
      </c>
      <c r="FZL172" s="231" t="s">
        <v>373</v>
      </c>
      <c r="FZM172" s="231" t="s">
        <v>373</v>
      </c>
      <c r="FZN172" s="231" t="s">
        <v>373</v>
      </c>
      <c r="FZO172" s="231" t="s">
        <v>373</v>
      </c>
      <c r="FZP172" s="231" t="s">
        <v>373</v>
      </c>
      <c r="FZQ172" s="231" t="s">
        <v>373</v>
      </c>
      <c r="FZR172" s="231" t="s">
        <v>373</v>
      </c>
      <c r="FZS172" s="231" t="s">
        <v>373</v>
      </c>
      <c r="FZT172" s="231" t="s">
        <v>373</v>
      </c>
      <c r="FZU172" s="231" t="s">
        <v>373</v>
      </c>
      <c r="FZV172" s="231" t="s">
        <v>373</v>
      </c>
      <c r="FZW172" s="231" t="s">
        <v>373</v>
      </c>
      <c r="FZX172" s="231" t="s">
        <v>373</v>
      </c>
      <c r="FZY172" s="231" t="s">
        <v>373</v>
      </c>
      <c r="FZZ172" s="231" t="s">
        <v>373</v>
      </c>
      <c r="GAA172" s="231" t="s">
        <v>373</v>
      </c>
      <c r="GAB172" s="231" t="s">
        <v>373</v>
      </c>
      <c r="GAC172" s="231" t="s">
        <v>373</v>
      </c>
      <c r="GAD172" s="231" t="s">
        <v>373</v>
      </c>
      <c r="GAE172" s="231" t="s">
        <v>373</v>
      </c>
      <c r="GAF172" s="231" t="s">
        <v>373</v>
      </c>
      <c r="GAG172" s="231" t="s">
        <v>373</v>
      </c>
      <c r="GAH172" s="231" t="s">
        <v>373</v>
      </c>
      <c r="GAI172" s="231" t="s">
        <v>373</v>
      </c>
      <c r="GAJ172" s="231" t="s">
        <v>373</v>
      </c>
      <c r="GAK172" s="231" t="s">
        <v>373</v>
      </c>
      <c r="GAL172" s="231" t="s">
        <v>373</v>
      </c>
      <c r="GAM172" s="231" t="s">
        <v>373</v>
      </c>
      <c r="GAN172" s="231" t="s">
        <v>373</v>
      </c>
      <c r="GAO172" s="231" t="s">
        <v>373</v>
      </c>
      <c r="GAP172" s="231" t="s">
        <v>373</v>
      </c>
      <c r="GAQ172" s="231" t="s">
        <v>373</v>
      </c>
      <c r="GAR172" s="231" t="s">
        <v>373</v>
      </c>
      <c r="GAS172" s="231" t="s">
        <v>373</v>
      </c>
      <c r="GAT172" s="231" t="s">
        <v>373</v>
      </c>
      <c r="GAU172" s="231" t="s">
        <v>373</v>
      </c>
      <c r="GAV172" s="231" t="s">
        <v>373</v>
      </c>
      <c r="GAW172" s="231" t="s">
        <v>373</v>
      </c>
      <c r="GAX172" s="231" t="s">
        <v>373</v>
      </c>
      <c r="GAY172" s="231" t="s">
        <v>373</v>
      </c>
      <c r="GAZ172" s="231" t="s">
        <v>373</v>
      </c>
      <c r="GBA172" s="231" t="s">
        <v>373</v>
      </c>
      <c r="GBB172" s="231" t="s">
        <v>373</v>
      </c>
      <c r="GBC172" s="231" t="s">
        <v>373</v>
      </c>
      <c r="GBD172" s="231" t="s">
        <v>373</v>
      </c>
      <c r="GBE172" s="231" t="s">
        <v>373</v>
      </c>
      <c r="GBF172" s="231" t="s">
        <v>373</v>
      </c>
      <c r="GBG172" s="231" t="s">
        <v>373</v>
      </c>
      <c r="GBH172" s="231" t="s">
        <v>373</v>
      </c>
      <c r="GBI172" s="231" t="s">
        <v>373</v>
      </c>
      <c r="GBJ172" s="231" t="s">
        <v>373</v>
      </c>
      <c r="GBK172" s="231" t="s">
        <v>373</v>
      </c>
      <c r="GBL172" s="231" t="s">
        <v>373</v>
      </c>
      <c r="GBM172" s="231" t="s">
        <v>373</v>
      </c>
      <c r="GBN172" s="231" t="s">
        <v>373</v>
      </c>
      <c r="GBO172" s="231" t="s">
        <v>373</v>
      </c>
      <c r="GBP172" s="231" t="s">
        <v>373</v>
      </c>
      <c r="GBQ172" s="231" t="s">
        <v>373</v>
      </c>
      <c r="GBR172" s="231" t="s">
        <v>373</v>
      </c>
      <c r="GBS172" s="231" t="s">
        <v>373</v>
      </c>
      <c r="GBT172" s="231" t="s">
        <v>373</v>
      </c>
      <c r="GBU172" s="231" t="s">
        <v>373</v>
      </c>
      <c r="GBV172" s="231" t="s">
        <v>373</v>
      </c>
      <c r="GBW172" s="231" t="s">
        <v>373</v>
      </c>
      <c r="GBX172" s="231" t="s">
        <v>373</v>
      </c>
      <c r="GBY172" s="231" t="s">
        <v>373</v>
      </c>
      <c r="GBZ172" s="231" t="s">
        <v>373</v>
      </c>
      <c r="GCA172" s="231" t="s">
        <v>373</v>
      </c>
      <c r="GCB172" s="231" t="s">
        <v>373</v>
      </c>
      <c r="GCC172" s="231" t="s">
        <v>373</v>
      </c>
      <c r="GCD172" s="231" t="s">
        <v>373</v>
      </c>
      <c r="GCE172" s="231" t="s">
        <v>373</v>
      </c>
      <c r="GCF172" s="231" t="s">
        <v>373</v>
      </c>
      <c r="GCG172" s="231" t="s">
        <v>373</v>
      </c>
      <c r="GCH172" s="231" t="s">
        <v>373</v>
      </c>
      <c r="GCI172" s="231" t="s">
        <v>373</v>
      </c>
      <c r="GCJ172" s="231" t="s">
        <v>373</v>
      </c>
      <c r="GCK172" s="231" t="s">
        <v>373</v>
      </c>
      <c r="GCL172" s="231" t="s">
        <v>373</v>
      </c>
      <c r="GCM172" s="231" t="s">
        <v>373</v>
      </c>
      <c r="GCN172" s="231" t="s">
        <v>373</v>
      </c>
      <c r="GCO172" s="231" t="s">
        <v>373</v>
      </c>
      <c r="GCP172" s="231" t="s">
        <v>373</v>
      </c>
      <c r="GCQ172" s="231" t="s">
        <v>373</v>
      </c>
      <c r="GCR172" s="231" t="s">
        <v>373</v>
      </c>
      <c r="GCS172" s="231" t="s">
        <v>373</v>
      </c>
      <c r="GCT172" s="231" t="s">
        <v>373</v>
      </c>
      <c r="GCU172" s="231" t="s">
        <v>373</v>
      </c>
      <c r="GCV172" s="231" t="s">
        <v>373</v>
      </c>
      <c r="GCW172" s="231" t="s">
        <v>373</v>
      </c>
      <c r="GCX172" s="231" t="s">
        <v>373</v>
      </c>
      <c r="GCY172" s="231" t="s">
        <v>373</v>
      </c>
      <c r="GCZ172" s="231" t="s">
        <v>373</v>
      </c>
      <c r="GDA172" s="231" t="s">
        <v>373</v>
      </c>
      <c r="GDB172" s="231" t="s">
        <v>373</v>
      </c>
      <c r="GDC172" s="231" t="s">
        <v>373</v>
      </c>
      <c r="GDD172" s="231" t="s">
        <v>373</v>
      </c>
      <c r="GDE172" s="231" t="s">
        <v>373</v>
      </c>
      <c r="GDF172" s="231" t="s">
        <v>373</v>
      </c>
      <c r="GDG172" s="231" t="s">
        <v>373</v>
      </c>
      <c r="GDH172" s="231" t="s">
        <v>373</v>
      </c>
      <c r="GDI172" s="231" t="s">
        <v>373</v>
      </c>
      <c r="GDJ172" s="231" t="s">
        <v>373</v>
      </c>
      <c r="GDK172" s="231" t="s">
        <v>373</v>
      </c>
      <c r="GDL172" s="231" t="s">
        <v>373</v>
      </c>
      <c r="GDM172" s="231" t="s">
        <v>373</v>
      </c>
      <c r="GDN172" s="231" t="s">
        <v>373</v>
      </c>
      <c r="GDO172" s="231" t="s">
        <v>373</v>
      </c>
      <c r="GDP172" s="231" t="s">
        <v>373</v>
      </c>
      <c r="GDQ172" s="231" t="s">
        <v>373</v>
      </c>
      <c r="GDR172" s="231" t="s">
        <v>373</v>
      </c>
      <c r="GDS172" s="231" t="s">
        <v>373</v>
      </c>
      <c r="GDT172" s="231" t="s">
        <v>373</v>
      </c>
      <c r="GDU172" s="231" t="s">
        <v>373</v>
      </c>
      <c r="GDV172" s="231" t="s">
        <v>373</v>
      </c>
      <c r="GDW172" s="231" t="s">
        <v>373</v>
      </c>
      <c r="GDX172" s="231" t="s">
        <v>373</v>
      </c>
      <c r="GDY172" s="231" t="s">
        <v>373</v>
      </c>
      <c r="GDZ172" s="231" t="s">
        <v>373</v>
      </c>
      <c r="GEA172" s="231" t="s">
        <v>373</v>
      </c>
      <c r="GEB172" s="231" t="s">
        <v>373</v>
      </c>
      <c r="GEC172" s="231" t="s">
        <v>373</v>
      </c>
      <c r="GED172" s="231" t="s">
        <v>373</v>
      </c>
      <c r="GEE172" s="231" t="s">
        <v>373</v>
      </c>
      <c r="GEF172" s="231" t="s">
        <v>373</v>
      </c>
      <c r="GEG172" s="231" t="s">
        <v>373</v>
      </c>
      <c r="GEH172" s="231" t="s">
        <v>373</v>
      </c>
      <c r="GEI172" s="231" t="s">
        <v>373</v>
      </c>
      <c r="GEJ172" s="231" t="s">
        <v>373</v>
      </c>
      <c r="GEK172" s="231" t="s">
        <v>373</v>
      </c>
      <c r="GEL172" s="231" t="s">
        <v>373</v>
      </c>
      <c r="GEM172" s="231" t="s">
        <v>373</v>
      </c>
      <c r="GEN172" s="231" t="s">
        <v>373</v>
      </c>
      <c r="GEO172" s="231" t="s">
        <v>373</v>
      </c>
      <c r="GEP172" s="231" t="s">
        <v>373</v>
      </c>
      <c r="GEQ172" s="231" t="s">
        <v>373</v>
      </c>
      <c r="GER172" s="231" t="s">
        <v>373</v>
      </c>
      <c r="GES172" s="231" t="s">
        <v>373</v>
      </c>
      <c r="GET172" s="231" t="s">
        <v>373</v>
      </c>
      <c r="GEU172" s="231" t="s">
        <v>373</v>
      </c>
      <c r="GEV172" s="231" t="s">
        <v>373</v>
      </c>
      <c r="GEW172" s="231" t="s">
        <v>373</v>
      </c>
      <c r="GEX172" s="231" t="s">
        <v>373</v>
      </c>
      <c r="GEY172" s="231" t="s">
        <v>373</v>
      </c>
      <c r="GEZ172" s="231" t="s">
        <v>373</v>
      </c>
      <c r="GFA172" s="231" t="s">
        <v>373</v>
      </c>
      <c r="GFB172" s="231" t="s">
        <v>373</v>
      </c>
      <c r="GFC172" s="231" t="s">
        <v>373</v>
      </c>
      <c r="GFD172" s="231" t="s">
        <v>373</v>
      </c>
      <c r="GFE172" s="231" t="s">
        <v>373</v>
      </c>
      <c r="GFF172" s="231" t="s">
        <v>373</v>
      </c>
      <c r="GFG172" s="231" t="s">
        <v>373</v>
      </c>
      <c r="GFH172" s="231" t="s">
        <v>373</v>
      </c>
      <c r="GFI172" s="231" t="s">
        <v>373</v>
      </c>
      <c r="GFJ172" s="231" t="s">
        <v>373</v>
      </c>
      <c r="GFK172" s="231" t="s">
        <v>373</v>
      </c>
      <c r="GFL172" s="231" t="s">
        <v>373</v>
      </c>
      <c r="GFM172" s="231" t="s">
        <v>373</v>
      </c>
      <c r="GFN172" s="231" t="s">
        <v>373</v>
      </c>
      <c r="GFO172" s="231" t="s">
        <v>373</v>
      </c>
      <c r="GFP172" s="231" t="s">
        <v>373</v>
      </c>
      <c r="GFQ172" s="231" t="s">
        <v>373</v>
      </c>
      <c r="GFR172" s="231" t="s">
        <v>373</v>
      </c>
      <c r="GFS172" s="231" t="s">
        <v>373</v>
      </c>
      <c r="GFT172" s="231" t="s">
        <v>373</v>
      </c>
      <c r="GFU172" s="231" t="s">
        <v>373</v>
      </c>
      <c r="GFV172" s="231" t="s">
        <v>373</v>
      </c>
      <c r="GFW172" s="231" t="s">
        <v>373</v>
      </c>
      <c r="GFX172" s="231" t="s">
        <v>373</v>
      </c>
      <c r="GFY172" s="231" t="s">
        <v>373</v>
      </c>
      <c r="GFZ172" s="231" t="s">
        <v>373</v>
      </c>
      <c r="GGA172" s="231" t="s">
        <v>373</v>
      </c>
      <c r="GGB172" s="231" t="s">
        <v>373</v>
      </c>
      <c r="GGC172" s="231" t="s">
        <v>373</v>
      </c>
      <c r="GGD172" s="231" t="s">
        <v>373</v>
      </c>
      <c r="GGE172" s="231" t="s">
        <v>373</v>
      </c>
      <c r="GGF172" s="231" t="s">
        <v>373</v>
      </c>
      <c r="GGG172" s="231" t="s">
        <v>373</v>
      </c>
      <c r="GGH172" s="231" t="s">
        <v>373</v>
      </c>
      <c r="GGI172" s="231" t="s">
        <v>373</v>
      </c>
      <c r="GGJ172" s="231" t="s">
        <v>373</v>
      </c>
      <c r="GGK172" s="231" t="s">
        <v>373</v>
      </c>
      <c r="GGL172" s="231" t="s">
        <v>373</v>
      </c>
      <c r="GGM172" s="231" t="s">
        <v>373</v>
      </c>
      <c r="GGN172" s="231" t="s">
        <v>373</v>
      </c>
      <c r="GGO172" s="231" t="s">
        <v>373</v>
      </c>
      <c r="GGP172" s="231" t="s">
        <v>373</v>
      </c>
      <c r="GGQ172" s="231" t="s">
        <v>373</v>
      </c>
      <c r="GGR172" s="231" t="s">
        <v>373</v>
      </c>
      <c r="GGS172" s="231" t="s">
        <v>373</v>
      </c>
      <c r="GGT172" s="231" t="s">
        <v>373</v>
      </c>
      <c r="GGU172" s="231" t="s">
        <v>373</v>
      </c>
      <c r="GGV172" s="231" t="s">
        <v>373</v>
      </c>
      <c r="GGW172" s="231" t="s">
        <v>373</v>
      </c>
      <c r="GGX172" s="231" t="s">
        <v>373</v>
      </c>
      <c r="GGY172" s="231" t="s">
        <v>373</v>
      </c>
      <c r="GGZ172" s="231" t="s">
        <v>373</v>
      </c>
      <c r="GHA172" s="231" t="s">
        <v>373</v>
      </c>
      <c r="GHB172" s="231" t="s">
        <v>373</v>
      </c>
      <c r="GHC172" s="231" t="s">
        <v>373</v>
      </c>
      <c r="GHD172" s="231" t="s">
        <v>373</v>
      </c>
      <c r="GHE172" s="231" t="s">
        <v>373</v>
      </c>
      <c r="GHF172" s="231" t="s">
        <v>373</v>
      </c>
      <c r="GHG172" s="231" t="s">
        <v>373</v>
      </c>
      <c r="GHH172" s="231" t="s">
        <v>373</v>
      </c>
      <c r="GHI172" s="231" t="s">
        <v>373</v>
      </c>
      <c r="GHJ172" s="231" t="s">
        <v>373</v>
      </c>
      <c r="GHK172" s="231" t="s">
        <v>373</v>
      </c>
      <c r="GHL172" s="231" t="s">
        <v>373</v>
      </c>
      <c r="GHM172" s="231" t="s">
        <v>373</v>
      </c>
      <c r="GHN172" s="231" t="s">
        <v>373</v>
      </c>
      <c r="GHO172" s="231" t="s">
        <v>373</v>
      </c>
      <c r="GHP172" s="231" t="s">
        <v>373</v>
      </c>
      <c r="GHQ172" s="231" t="s">
        <v>373</v>
      </c>
      <c r="GHR172" s="231" t="s">
        <v>373</v>
      </c>
      <c r="GHS172" s="231" t="s">
        <v>373</v>
      </c>
      <c r="GHT172" s="231" t="s">
        <v>373</v>
      </c>
      <c r="GHU172" s="231" t="s">
        <v>373</v>
      </c>
      <c r="GHV172" s="231" t="s">
        <v>373</v>
      </c>
      <c r="GHW172" s="231" t="s">
        <v>373</v>
      </c>
      <c r="GHX172" s="231" t="s">
        <v>373</v>
      </c>
      <c r="GHY172" s="231" t="s">
        <v>373</v>
      </c>
      <c r="GHZ172" s="231" t="s">
        <v>373</v>
      </c>
      <c r="GIA172" s="231" t="s">
        <v>373</v>
      </c>
      <c r="GIB172" s="231" t="s">
        <v>373</v>
      </c>
      <c r="GIC172" s="231" t="s">
        <v>373</v>
      </c>
      <c r="GID172" s="231" t="s">
        <v>373</v>
      </c>
      <c r="GIE172" s="231" t="s">
        <v>373</v>
      </c>
      <c r="GIF172" s="231" t="s">
        <v>373</v>
      </c>
      <c r="GIG172" s="231" t="s">
        <v>373</v>
      </c>
      <c r="GIH172" s="231" t="s">
        <v>373</v>
      </c>
      <c r="GII172" s="231" t="s">
        <v>373</v>
      </c>
      <c r="GIJ172" s="231" t="s">
        <v>373</v>
      </c>
      <c r="GIK172" s="231" t="s">
        <v>373</v>
      </c>
      <c r="GIL172" s="231" t="s">
        <v>373</v>
      </c>
      <c r="GIM172" s="231" t="s">
        <v>373</v>
      </c>
      <c r="GIN172" s="231" t="s">
        <v>373</v>
      </c>
      <c r="GIO172" s="231" t="s">
        <v>373</v>
      </c>
      <c r="GIP172" s="231" t="s">
        <v>373</v>
      </c>
      <c r="GIQ172" s="231" t="s">
        <v>373</v>
      </c>
      <c r="GIR172" s="231" t="s">
        <v>373</v>
      </c>
      <c r="GIS172" s="231" t="s">
        <v>373</v>
      </c>
      <c r="GIT172" s="231" t="s">
        <v>373</v>
      </c>
      <c r="GIU172" s="231" t="s">
        <v>373</v>
      </c>
      <c r="GIV172" s="231" t="s">
        <v>373</v>
      </c>
      <c r="GIW172" s="231" t="s">
        <v>373</v>
      </c>
      <c r="GIX172" s="231" t="s">
        <v>373</v>
      </c>
      <c r="GIY172" s="231" t="s">
        <v>373</v>
      </c>
      <c r="GIZ172" s="231" t="s">
        <v>373</v>
      </c>
      <c r="GJA172" s="231" t="s">
        <v>373</v>
      </c>
      <c r="GJB172" s="231" t="s">
        <v>373</v>
      </c>
      <c r="GJC172" s="231" t="s">
        <v>373</v>
      </c>
      <c r="GJD172" s="231" t="s">
        <v>373</v>
      </c>
      <c r="GJE172" s="231" t="s">
        <v>373</v>
      </c>
      <c r="GJF172" s="231" t="s">
        <v>373</v>
      </c>
      <c r="GJG172" s="231" t="s">
        <v>373</v>
      </c>
      <c r="GJH172" s="231" t="s">
        <v>373</v>
      </c>
      <c r="GJI172" s="231" t="s">
        <v>373</v>
      </c>
      <c r="GJJ172" s="231" t="s">
        <v>373</v>
      </c>
      <c r="GJK172" s="231" t="s">
        <v>373</v>
      </c>
      <c r="GJL172" s="231" t="s">
        <v>373</v>
      </c>
      <c r="GJM172" s="231" t="s">
        <v>373</v>
      </c>
      <c r="GJN172" s="231" t="s">
        <v>373</v>
      </c>
      <c r="GJO172" s="231" t="s">
        <v>373</v>
      </c>
      <c r="GJP172" s="231" t="s">
        <v>373</v>
      </c>
      <c r="GJQ172" s="231" t="s">
        <v>373</v>
      </c>
      <c r="GJR172" s="231" t="s">
        <v>373</v>
      </c>
      <c r="GJS172" s="231" t="s">
        <v>373</v>
      </c>
      <c r="GJT172" s="231" t="s">
        <v>373</v>
      </c>
      <c r="GJU172" s="231" t="s">
        <v>373</v>
      </c>
      <c r="GJV172" s="231" t="s">
        <v>373</v>
      </c>
      <c r="GJW172" s="231" t="s">
        <v>373</v>
      </c>
      <c r="GJX172" s="231" t="s">
        <v>373</v>
      </c>
      <c r="GJY172" s="231" t="s">
        <v>373</v>
      </c>
      <c r="GJZ172" s="231" t="s">
        <v>373</v>
      </c>
      <c r="GKA172" s="231" t="s">
        <v>373</v>
      </c>
      <c r="GKB172" s="231" t="s">
        <v>373</v>
      </c>
      <c r="GKC172" s="231" t="s">
        <v>373</v>
      </c>
      <c r="GKD172" s="231" t="s">
        <v>373</v>
      </c>
      <c r="GKE172" s="231" t="s">
        <v>373</v>
      </c>
      <c r="GKF172" s="231" t="s">
        <v>373</v>
      </c>
      <c r="GKG172" s="231" t="s">
        <v>373</v>
      </c>
      <c r="GKH172" s="231" t="s">
        <v>373</v>
      </c>
      <c r="GKI172" s="231" t="s">
        <v>373</v>
      </c>
      <c r="GKJ172" s="231" t="s">
        <v>373</v>
      </c>
      <c r="GKK172" s="231" t="s">
        <v>373</v>
      </c>
      <c r="GKL172" s="231" t="s">
        <v>373</v>
      </c>
      <c r="GKM172" s="231" t="s">
        <v>373</v>
      </c>
      <c r="GKN172" s="231" t="s">
        <v>373</v>
      </c>
      <c r="GKO172" s="231" t="s">
        <v>373</v>
      </c>
      <c r="GKP172" s="231" t="s">
        <v>373</v>
      </c>
      <c r="GKQ172" s="231" t="s">
        <v>373</v>
      </c>
      <c r="GKR172" s="231" t="s">
        <v>373</v>
      </c>
      <c r="GKS172" s="231" t="s">
        <v>373</v>
      </c>
      <c r="GKT172" s="231" t="s">
        <v>373</v>
      </c>
      <c r="GKU172" s="231" t="s">
        <v>373</v>
      </c>
      <c r="GKV172" s="231" t="s">
        <v>373</v>
      </c>
      <c r="GKW172" s="231" t="s">
        <v>373</v>
      </c>
      <c r="GKX172" s="231" t="s">
        <v>373</v>
      </c>
      <c r="GKY172" s="231" t="s">
        <v>373</v>
      </c>
      <c r="GKZ172" s="231" t="s">
        <v>373</v>
      </c>
      <c r="GLA172" s="231" t="s">
        <v>373</v>
      </c>
      <c r="GLB172" s="231" t="s">
        <v>373</v>
      </c>
      <c r="GLC172" s="231" t="s">
        <v>373</v>
      </c>
      <c r="GLD172" s="231" t="s">
        <v>373</v>
      </c>
      <c r="GLE172" s="231" t="s">
        <v>373</v>
      </c>
      <c r="GLF172" s="231" t="s">
        <v>373</v>
      </c>
      <c r="GLG172" s="231" t="s">
        <v>373</v>
      </c>
      <c r="GLH172" s="231" t="s">
        <v>373</v>
      </c>
      <c r="GLI172" s="231" t="s">
        <v>373</v>
      </c>
      <c r="GLJ172" s="231" t="s">
        <v>373</v>
      </c>
      <c r="GLK172" s="231" t="s">
        <v>373</v>
      </c>
      <c r="GLL172" s="231" t="s">
        <v>373</v>
      </c>
      <c r="GLM172" s="231" t="s">
        <v>373</v>
      </c>
      <c r="GLN172" s="231" t="s">
        <v>373</v>
      </c>
      <c r="GLO172" s="231" t="s">
        <v>373</v>
      </c>
      <c r="GLP172" s="231" t="s">
        <v>373</v>
      </c>
      <c r="GLQ172" s="231" t="s">
        <v>373</v>
      </c>
      <c r="GLR172" s="231" t="s">
        <v>373</v>
      </c>
      <c r="GLS172" s="231" t="s">
        <v>373</v>
      </c>
      <c r="GLT172" s="231" t="s">
        <v>373</v>
      </c>
      <c r="GLU172" s="231" t="s">
        <v>373</v>
      </c>
      <c r="GLV172" s="231" t="s">
        <v>373</v>
      </c>
      <c r="GLW172" s="231" t="s">
        <v>373</v>
      </c>
      <c r="GLX172" s="231" t="s">
        <v>373</v>
      </c>
      <c r="GLY172" s="231" t="s">
        <v>373</v>
      </c>
      <c r="GLZ172" s="231" t="s">
        <v>373</v>
      </c>
      <c r="GMA172" s="231" t="s">
        <v>373</v>
      </c>
      <c r="GMB172" s="231" t="s">
        <v>373</v>
      </c>
      <c r="GMC172" s="231" t="s">
        <v>373</v>
      </c>
      <c r="GMD172" s="231" t="s">
        <v>373</v>
      </c>
      <c r="GME172" s="231" t="s">
        <v>373</v>
      </c>
      <c r="GMF172" s="231" t="s">
        <v>373</v>
      </c>
      <c r="GMG172" s="231" t="s">
        <v>373</v>
      </c>
      <c r="GMH172" s="231" t="s">
        <v>373</v>
      </c>
      <c r="GMI172" s="231" t="s">
        <v>373</v>
      </c>
      <c r="GMJ172" s="231" t="s">
        <v>373</v>
      </c>
      <c r="GMK172" s="231" t="s">
        <v>373</v>
      </c>
      <c r="GML172" s="231" t="s">
        <v>373</v>
      </c>
      <c r="GMM172" s="231" t="s">
        <v>373</v>
      </c>
      <c r="GMN172" s="231" t="s">
        <v>373</v>
      </c>
      <c r="GMO172" s="231" t="s">
        <v>373</v>
      </c>
      <c r="GMP172" s="231" t="s">
        <v>373</v>
      </c>
      <c r="GMQ172" s="231" t="s">
        <v>373</v>
      </c>
      <c r="GMR172" s="231" t="s">
        <v>373</v>
      </c>
      <c r="GMS172" s="231" t="s">
        <v>373</v>
      </c>
      <c r="GMT172" s="231" t="s">
        <v>373</v>
      </c>
      <c r="GMU172" s="231" t="s">
        <v>373</v>
      </c>
      <c r="GMV172" s="231" t="s">
        <v>373</v>
      </c>
      <c r="GMW172" s="231" t="s">
        <v>373</v>
      </c>
      <c r="GMX172" s="231" t="s">
        <v>373</v>
      </c>
      <c r="GMY172" s="231" t="s">
        <v>373</v>
      </c>
      <c r="GMZ172" s="231" t="s">
        <v>373</v>
      </c>
      <c r="GNA172" s="231" t="s">
        <v>373</v>
      </c>
      <c r="GNB172" s="231" t="s">
        <v>373</v>
      </c>
      <c r="GNC172" s="231" t="s">
        <v>373</v>
      </c>
      <c r="GND172" s="231" t="s">
        <v>373</v>
      </c>
      <c r="GNE172" s="231" t="s">
        <v>373</v>
      </c>
      <c r="GNF172" s="231" t="s">
        <v>373</v>
      </c>
      <c r="GNG172" s="231" t="s">
        <v>373</v>
      </c>
      <c r="GNH172" s="231" t="s">
        <v>373</v>
      </c>
      <c r="GNI172" s="231" t="s">
        <v>373</v>
      </c>
      <c r="GNJ172" s="231" t="s">
        <v>373</v>
      </c>
      <c r="GNK172" s="231" t="s">
        <v>373</v>
      </c>
      <c r="GNL172" s="231" t="s">
        <v>373</v>
      </c>
      <c r="GNM172" s="231" t="s">
        <v>373</v>
      </c>
      <c r="GNN172" s="231" t="s">
        <v>373</v>
      </c>
      <c r="GNO172" s="231" t="s">
        <v>373</v>
      </c>
      <c r="GNP172" s="231" t="s">
        <v>373</v>
      </c>
      <c r="GNQ172" s="231" t="s">
        <v>373</v>
      </c>
      <c r="GNR172" s="231" t="s">
        <v>373</v>
      </c>
      <c r="GNS172" s="231" t="s">
        <v>373</v>
      </c>
      <c r="GNT172" s="231" t="s">
        <v>373</v>
      </c>
      <c r="GNU172" s="231" t="s">
        <v>373</v>
      </c>
      <c r="GNV172" s="231" t="s">
        <v>373</v>
      </c>
      <c r="GNW172" s="231" t="s">
        <v>373</v>
      </c>
      <c r="GNX172" s="231" t="s">
        <v>373</v>
      </c>
      <c r="GNY172" s="231" t="s">
        <v>373</v>
      </c>
      <c r="GNZ172" s="231" t="s">
        <v>373</v>
      </c>
      <c r="GOA172" s="231" t="s">
        <v>373</v>
      </c>
      <c r="GOB172" s="231" t="s">
        <v>373</v>
      </c>
      <c r="GOC172" s="231" t="s">
        <v>373</v>
      </c>
      <c r="GOD172" s="231" t="s">
        <v>373</v>
      </c>
      <c r="GOE172" s="231" t="s">
        <v>373</v>
      </c>
      <c r="GOF172" s="231" t="s">
        <v>373</v>
      </c>
      <c r="GOG172" s="231" t="s">
        <v>373</v>
      </c>
      <c r="GOH172" s="231" t="s">
        <v>373</v>
      </c>
      <c r="GOI172" s="231" t="s">
        <v>373</v>
      </c>
      <c r="GOJ172" s="231" t="s">
        <v>373</v>
      </c>
      <c r="GOK172" s="231" t="s">
        <v>373</v>
      </c>
      <c r="GOL172" s="231" t="s">
        <v>373</v>
      </c>
      <c r="GOM172" s="231" t="s">
        <v>373</v>
      </c>
      <c r="GON172" s="231" t="s">
        <v>373</v>
      </c>
      <c r="GOO172" s="231" t="s">
        <v>373</v>
      </c>
      <c r="GOP172" s="231" t="s">
        <v>373</v>
      </c>
      <c r="GOQ172" s="231" t="s">
        <v>373</v>
      </c>
      <c r="GOR172" s="231" t="s">
        <v>373</v>
      </c>
      <c r="GOS172" s="231" t="s">
        <v>373</v>
      </c>
      <c r="GOT172" s="231" t="s">
        <v>373</v>
      </c>
      <c r="GOU172" s="231" t="s">
        <v>373</v>
      </c>
      <c r="GOV172" s="231" t="s">
        <v>373</v>
      </c>
      <c r="GOW172" s="231" t="s">
        <v>373</v>
      </c>
      <c r="GOX172" s="231" t="s">
        <v>373</v>
      </c>
      <c r="GOY172" s="231" t="s">
        <v>373</v>
      </c>
      <c r="GOZ172" s="231" t="s">
        <v>373</v>
      </c>
      <c r="GPA172" s="231" t="s">
        <v>373</v>
      </c>
      <c r="GPB172" s="231" t="s">
        <v>373</v>
      </c>
      <c r="GPC172" s="231" t="s">
        <v>373</v>
      </c>
      <c r="GPD172" s="231" t="s">
        <v>373</v>
      </c>
      <c r="GPE172" s="231" t="s">
        <v>373</v>
      </c>
      <c r="GPF172" s="231" t="s">
        <v>373</v>
      </c>
      <c r="GPG172" s="231" t="s">
        <v>373</v>
      </c>
      <c r="GPH172" s="231" t="s">
        <v>373</v>
      </c>
      <c r="GPI172" s="231" t="s">
        <v>373</v>
      </c>
      <c r="GPJ172" s="231" t="s">
        <v>373</v>
      </c>
      <c r="GPK172" s="231" t="s">
        <v>373</v>
      </c>
      <c r="GPL172" s="231" t="s">
        <v>373</v>
      </c>
      <c r="GPM172" s="231" t="s">
        <v>373</v>
      </c>
      <c r="GPN172" s="231" t="s">
        <v>373</v>
      </c>
      <c r="GPO172" s="231" t="s">
        <v>373</v>
      </c>
      <c r="GPP172" s="231" t="s">
        <v>373</v>
      </c>
      <c r="GPQ172" s="231" t="s">
        <v>373</v>
      </c>
      <c r="GPR172" s="231" t="s">
        <v>373</v>
      </c>
      <c r="GPS172" s="231" t="s">
        <v>373</v>
      </c>
      <c r="GPT172" s="231" t="s">
        <v>373</v>
      </c>
      <c r="GPU172" s="231" t="s">
        <v>373</v>
      </c>
      <c r="GPV172" s="231" t="s">
        <v>373</v>
      </c>
      <c r="GPW172" s="231" t="s">
        <v>373</v>
      </c>
      <c r="GPX172" s="231" t="s">
        <v>373</v>
      </c>
      <c r="GPY172" s="231" t="s">
        <v>373</v>
      </c>
      <c r="GPZ172" s="231" t="s">
        <v>373</v>
      </c>
      <c r="GQA172" s="231" t="s">
        <v>373</v>
      </c>
      <c r="GQB172" s="231" t="s">
        <v>373</v>
      </c>
      <c r="GQC172" s="231" t="s">
        <v>373</v>
      </c>
      <c r="GQD172" s="231" t="s">
        <v>373</v>
      </c>
      <c r="GQE172" s="231" t="s">
        <v>373</v>
      </c>
      <c r="GQF172" s="231" t="s">
        <v>373</v>
      </c>
      <c r="GQG172" s="231" t="s">
        <v>373</v>
      </c>
      <c r="GQH172" s="231" t="s">
        <v>373</v>
      </c>
      <c r="GQI172" s="231" t="s">
        <v>373</v>
      </c>
      <c r="GQJ172" s="231" t="s">
        <v>373</v>
      </c>
      <c r="GQK172" s="231" t="s">
        <v>373</v>
      </c>
      <c r="GQL172" s="231" t="s">
        <v>373</v>
      </c>
      <c r="GQM172" s="231" t="s">
        <v>373</v>
      </c>
      <c r="GQN172" s="231" t="s">
        <v>373</v>
      </c>
      <c r="GQO172" s="231" t="s">
        <v>373</v>
      </c>
      <c r="GQP172" s="231" t="s">
        <v>373</v>
      </c>
      <c r="GQQ172" s="231" t="s">
        <v>373</v>
      </c>
      <c r="GQR172" s="231" t="s">
        <v>373</v>
      </c>
      <c r="GQS172" s="231" t="s">
        <v>373</v>
      </c>
      <c r="GQT172" s="231" t="s">
        <v>373</v>
      </c>
      <c r="GQU172" s="231" t="s">
        <v>373</v>
      </c>
      <c r="GQV172" s="231" t="s">
        <v>373</v>
      </c>
      <c r="GQW172" s="231" t="s">
        <v>373</v>
      </c>
      <c r="GQX172" s="231" t="s">
        <v>373</v>
      </c>
      <c r="GQY172" s="231" t="s">
        <v>373</v>
      </c>
      <c r="GQZ172" s="231" t="s">
        <v>373</v>
      </c>
      <c r="GRA172" s="231" t="s">
        <v>373</v>
      </c>
      <c r="GRB172" s="231" t="s">
        <v>373</v>
      </c>
      <c r="GRC172" s="231" t="s">
        <v>373</v>
      </c>
      <c r="GRD172" s="231" t="s">
        <v>373</v>
      </c>
      <c r="GRE172" s="231" t="s">
        <v>373</v>
      </c>
      <c r="GRF172" s="231" t="s">
        <v>373</v>
      </c>
      <c r="GRG172" s="231" t="s">
        <v>373</v>
      </c>
      <c r="GRH172" s="231" t="s">
        <v>373</v>
      </c>
      <c r="GRI172" s="231" t="s">
        <v>373</v>
      </c>
      <c r="GRJ172" s="231" t="s">
        <v>373</v>
      </c>
      <c r="GRK172" s="231" t="s">
        <v>373</v>
      </c>
      <c r="GRL172" s="231" t="s">
        <v>373</v>
      </c>
      <c r="GRM172" s="231" t="s">
        <v>373</v>
      </c>
      <c r="GRN172" s="231" t="s">
        <v>373</v>
      </c>
      <c r="GRO172" s="231" t="s">
        <v>373</v>
      </c>
      <c r="GRP172" s="231" t="s">
        <v>373</v>
      </c>
      <c r="GRQ172" s="231" t="s">
        <v>373</v>
      </c>
      <c r="GRR172" s="231" t="s">
        <v>373</v>
      </c>
      <c r="GRS172" s="231" t="s">
        <v>373</v>
      </c>
      <c r="GRT172" s="231" t="s">
        <v>373</v>
      </c>
      <c r="GRU172" s="231" t="s">
        <v>373</v>
      </c>
      <c r="GRV172" s="231" t="s">
        <v>373</v>
      </c>
      <c r="GRW172" s="231" t="s">
        <v>373</v>
      </c>
      <c r="GRX172" s="231" t="s">
        <v>373</v>
      </c>
      <c r="GRY172" s="231" t="s">
        <v>373</v>
      </c>
      <c r="GRZ172" s="231" t="s">
        <v>373</v>
      </c>
      <c r="GSA172" s="231" t="s">
        <v>373</v>
      </c>
      <c r="GSB172" s="231" t="s">
        <v>373</v>
      </c>
      <c r="GSC172" s="231" t="s">
        <v>373</v>
      </c>
      <c r="GSD172" s="231" t="s">
        <v>373</v>
      </c>
      <c r="GSE172" s="231" t="s">
        <v>373</v>
      </c>
      <c r="GSF172" s="231" t="s">
        <v>373</v>
      </c>
      <c r="GSG172" s="231" t="s">
        <v>373</v>
      </c>
      <c r="GSH172" s="231" t="s">
        <v>373</v>
      </c>
      <c r="GSI172" s="231" t="s">
        <v>373</v>
      </c>
      <c r="GSJ172" s="231" t="s">
        <v>373</v>
      </c>
      <c r="GSK172" s="231" t="s">
        <v>373</v>
      </c>
      <c r="GSL172" s="231" t="s">
        <v>373</v>
      </c>
      <c r="GSM172" s="231" t="s">
        <v>373</v>
      </c>
      <c r="GSN172" s="231" t="s">
        <v>373</v>
      </c>
      <c r="GSO172" s="231" t="s">
        <v>373</v>
      </c>
      <c r="GSP172" s="231" t="s">
        <v>373</v>
      </c>
      <c r="GSQ172" s="231" t="s">
        <v>373</v>
      </c>
      <c r="GSR172" s="231" t="s">
        <v>373</v>
      </c>
      <c r="GSS172" s="231" t="s">
        <v>373</v>
      </c>
      <c r="GST172" s="231" t="s">
        <v>373</v>
      </c>
      <c r="GSU172" s="231" t="s">
        <v>373</v>
      </c>
      <c r="GSV172" s="231" t="s">
        <v>373</v>
      </c>
      <c r="GSW172" s="231" t="s">
        <v>373</v>
      </c>
      <c r="GSX172" s="231" t="s">
        <v>373</v>
      </c>
      <c r="GSY172" s="231" t="s">
        <v>373</v>
      </c>
      <c r="GSZ172" s="231" t="s">
        <v>373</v>
      </c>
      <c r="GTA172" s="231" t="s">
        <v>373</v>
      </c>
      <c r="GTB172" s="231" t="s">
        <v>373</v>
      </c>
      <c r="GTC172" s="231" t="s">
        <v>373</v>
      </c>
      <c r="GTD172" s="231" t="s">
        <v>373</v>
      </c>
      <c r="GTE172" s="231" t="s">
        <v>373</v>
      </c>
      <c r="GTF172" s="231" t="s">
        <v>373</v>
      </c>
      <c r="GTG172" s="231" t="s">
        <v>373</v>
      </c>
      <c r="GTH172" s="231" t="s">
        <v>373</v>
      </c>
      <c r="GTI172" s="231" t="s">
        <v>373</v>
      </c>
      <c r="GTJ172" s="231" t="s">
        <v>373</v>
      </c>
      <c r="GTK172" s="231" t="s">
        <v>373</v>
      </c>
      <c r="GTL172" s="231" t="s">
        <v>373</v>
      </c>
      <c r="GTM172" s="231" t="s">
        <v>373</v>
      </c>
      <c r="GTN172" s="231" t="s">
        <v>373</v>
      </c>
      <c r="GTO172" s="231" t="s">
        <v>373</v>
      </c>
      <c r="GTP172" s="231" t="s">
        <v>373</v>
      </c>
      <c r="GTQ172" s="231" t="s">
        <v>373</v>
      </c>
      <c r="GTR172" s="231" t="s">
        <v>373</v>
      </c>
      <c r="GTS172" s="231" t="s">
        <v>373</v>
      </c>
      <c r="GTT172" s="231" t="s">
        <v>373</v>
      </c>
      <c r="GTU172" s="231" t="s">
        <v>373</v>
      </c>
      <c r="GTV172" s="231" t="s">
        <v>373</v>
      </c>
      <c r="GTW172" s="231" t="s">
        <v>373</v>
      </c>
      <c r="GTX172" s="231" t="s">
        <v>373</v>
      </c>
      <c r="GTY172" s="231" t="s">
        <v>373</v>
      </c>
      <c r="GTZ172" s="231" t="s">
        <v>373</v>
      </c>
      <c r="GUA172" s="231" t="s">
        <v>373</v>
      </c>
      <c r="GUB172" s="231" t="s">
        <v>373</v>
      </c>
      <c r="GUC172" s="231" t="s">
        <v>373</v>
      </c>
      <c r="GUD172" s="231" t="s">
        <v>373</v>
      </c>
      <c r="GUE172" s="231" t="s">
        <v>373</v>
      </c>
      <c r="GUF172" s="231" t="s">
        <v>373</v>
      </c>
      <c r="GUG172" s="231" t="s">
        <v>373</v>
      </c>
      <c r="GUH172" s="231" t="s">
        <v>373</v>
      </c>
      <c r="GUI172" s="231" t="s">
        <v>373</v>
      </c>
      <c r="GUJ172" s="231" t="s">
        <v>373</v>
      </c>
      <c r="GUK172" s="231" t="s">
        <v>373</v>
      </c>
      <c r="GUL172" s="231" t="s">
        <v>373</v>
      </c>
      <c r="GUM172" s="231" t="s">
        <v>373</v>
      </c>
      <c r="GUN172" s="231" t="s">
        <v>373</v>
      </c>
      <c r="GUO172" s="231" t="s">
        <v>373</v>
      </c>
      <c r="GUP172" s="231" t="s">
        <v>373</v>
      </c>
      <c r="GUQ172" s="231" t="s">
        <v>373</v>
      </c>
      <c r="GUR172" s="231" t="s">
        <v>373</v>
      </c>
      <c r="GUS172" s="231" t="s">
        <v>373</v>
      </c>
      <c r="GUT172" s="231" t="s">
        <v>373</v>
      </c>
      <c r="GUU172" s="231" t="s">
        <v>373</v>
      </c>
      <c r="GUV172" s="231" t="s">
        <v>373</v>
      </c>
      <c r="GUW172" s="231" t="s">
        <v>373</v>
      </c>
      <c r="GUX172" s="231" t="s">
        <v>373</v>
      </c>
      <c r="GUY172" s="231" t="s">
        <v>373</v>
      </c>
      <c r="GUZ172" s="231" t="s">
        <v>373</v>
      </c>
      <c r="GVA172" s="231" t="s">
        <v>373</v>
      </c>
      <c r="GVB172" s="231" t="s">
        <v>373</v>
      </c>
      <c r="GVC172" s="231" t="s">
        <v>373</v>
      </c>
      <c r="GVD172" s="231" t="s">
        <v>373</v>
      </c>
      <c r="GVE172" s="231" t="s">
        <v>373</v>
      </c>
      <c r="GVF172" s="231" t="s">
        <v>373</v>
      </c>
      <c r="GVG172" s="231" t="s">
        <v>373</v>
      </c>
      <c r="GVH172" s="231" t="s">
        <v>373</v>
      </c>
      <c r="GVI172" s="231" t="s">
        <v>373</v>
      </c>
      <c r="GVJ172" s="231" t="s">
        <v>373</v>
      </c>
      <c r="GVK172" s="231" t="s">
        <v>373</v>
      </c>
      <c r="GVL172" s="231" t="s">
        <v>373</v>
      </c>
      <c r="GVM172" s="231" t="s">
        <v>373</v>
      </c>
      <c r="GVN172" s="231" t="s">
        <v>373</v>
      </c>
      <c r="GVO172" s="231" t="s">
        <v>373</v>
      </c>
      <c r="GVP172" s="231" t="s">
        <v>373</v>
      </c>
      <c r="GVQ172" s="231" t="s">
        <v>373</v>
      </c>
      <c r="GVR172" s="231" t="s">
        <v>373</v>
      </c>
      <c r="GVS172" s="231" t="s">
        <v>373</v>
      </c>
      <c r="GVT172" s="231" t="s">
        <v>373</v>
      </c>
      <c r="GVU172" s="231" t="s">
        <v>373</v>
      </c>
      <c r="GVV172" s="231" t="s">
        <v>373</v>
      </c>
      <c r="GVW172" s="231" t="s">
        <v>373</v>
      </c>
      <c r="GVX172" s="231" t="s">
        <v>373</v>
      </c>
      <c r="GVY172" s="231" t="s">
        <v>373</v>
      </c>
      <c r="GVZ172" s="231" t="s">
        <v>373</v>
      </c>
      <c r="GWA172" s="231" t="s">
        <v>373</v>
      </c>
      <c r="GWB172" s="231" t="s">
        <v>373</v>
      </c>
      <c r="GWC172" s="231" t="s">
        <v>373</v>
      </c>
      <c r="GWD172" s="231" t="s">
        <v>373</v>
      </c>
      <c r="GWE172" s="231" t="s">
        <v>373</v>
      </c>
      <c r="GWF172" s="231" t="s">
        <v>373</v>
      </c>
      <c r="GWG172" s="231" t="s">
        <v>373</v>
      </c>
      <c r="GWH172" s="231" t="s">
        <v>373</v>
      </c>
      <c r="GWI172" s="231" t="s">
        <v>373</v>
      </c>
      <c r="GWJ172" s="231" t="s">
        <v>373</v>
      </c>
      <c r="GWK172" s="231" t="s">
        <v>373</v>
      </c>
      <c r="GWL172" s="231" t="s">
        <v>373</v>
      </c>
      <c r="GWM172" s="231" t="s">
        <v>373</v>
      </c>
      <c r="GWN172" s="231" t="s">
        <v>373</v>
      </c>
      <c r="GWO172" s="231" t="s">
        <v>373</v>
      </c>
      <c r="GWP172" s="231" t="s">
        <v>373</v>
      </c>
      <c r="GWQ172" s="231" t="s">
        <v>373</v>
      </c>
      <c r="GWR172" s="231" t="s">
        <v>373</v>
      </c>
      <c r="GWS172" s="231" t="s">
        <v>373</v>
      </c>
      <c r="GWT172" s="231" t="s">
        <v>373</v>
      </c>
      <c r="GWU172" s="231" t="s">
        <v>373</v>
      </c>
      <c r="GWV172" s="231" t="s">
        <v>373</v>
      </c>
      <c r="GWW172" s="231" t="s">
        <v>373</v>
      </c>
      <c r="GWX172" s="231" t="s">
        <v>373</v>
      </c>
      <c r="GWY172" s="231" t="s">
        <v>373</v>
      </c>
      <c r="GWZ172" s="231" t="s">
        <v>373</v>
      </c>
      <c r="GXA172" s="231" t="s">
        <v>373</v>
      </c>
      <c r="GXB172" s="231" t="s">
        <v>373</v>
      </c>
      <c r="GXC172" s="231" t="s">
        <v>373</v>
      </c>
      <c r="GXD172" s="231" t="s">
        <v>373</v>
      </c>
      <c r="GXE172" s="231" t="s">
        <v>373</v>
      </c>
      <c r="GXF172" s="231" t="s">
        <v>373</v>
      </c>
      <c r="GXG172" s="231" t="s">
        <v>373</v>
      </c>
      <c r="GXH172" s="231" t="s">
        <v>373</v>
      </c>
      <c r="GXI172" s="231" t="s">
        <v>373</v>
      </c>
      <c r="GXJ172" s="231" t="s">
        <v>373</v>
      </c>
      <c r="GXK172" s="231" t="s">
        <v>373</v>
      </c>
      <c r="GXL172" s="231" t="s">
        <v>373</v>
      </c>
      <c r="GXM172" s="231" t="s">
        <v>373</v>
      </c>
      <c r="GXN172" s="231" t="s">
        <v>373</v>
      </c>
      <c r="GXO172" s="231" t="s">
        <v>373</v>
      </c>
      <c r="GXP172" s="231" t="s">
        <v>373</v>
      </c>
      <c r="GXQ172" s="231" t="s">
        <v>373</v>
      </c>
      <c r="GXR172" s="231" t="s">
        <v>373</v>
      </c>
      <c r="GXS172" s="231" t="s">
        <v>373</v>
      </c>
      <c r="GXT172" s="231" t="s">
        <v>373</v>
      </c>
      <c r="GXU172" s="231" t="s">
        <v>373</v>
      </c>
      <c r="GXV172" s="231" t="s">
        <v>373</v>
      </c>
      <c r="GXW172" s="231" t="s">
        <v>373</v>
      </c>
      <c r="GXX172" s="231" t="s">
        <v>373</v>
      </c>
      <c r="GXY172" s="231" t="s">
        <v>373</v>
      </c>
      <c r="GXZ172" s="231" t="s">
        <v>373</v>
      </c>
      <c r="GYA172" s="231" t="s">
        <v>373</v>
      </c>
      <c r="GYB172" s="231" t="s">
        <v>373</v>
      </c>
      <c r="GYC172" s="231" t="s">
        <v>373</v>
      </c>
      <c r="GYD172" s="231" t="s">
        <v>373</v>
      </c>
      <c r="GYE172" s="231" t="s">
        <v>373</v>
      </c>
      <c r="GYF172" s="231" t="s">
        <v>373</v>
      </c>
      <c r="GYG172" s="231" t="s">
        <v>373</v>
      </c>
      <c r="GYH172" s="231" t="s">
        <v>373</v>
      </c>
      <c r="GYI172" s="231" t="s">
        <v>373</v>
      </c>
      <c r="GYJ172" s="231" t="s">
        <v>373</v>
      </c>
      <c r="GYK172" s="231" t="s">
        <v>373</v>
      </c>
      <c r="GYL172" s="231" t="s">
        <v>373</v>
      </c>
      <c r="GYM172" s="231" t="s">
        <v>373</v>
      </c>
      <c r="GYN172" s="231" t="s">
        <v>373</v>
      </c>
      <c r="GYO172" s="231" t="s">
        <v>373</v>
      </c>
      <c r="GYP172" s="231" t="s">
        <v>373</v>
      </c>
      <c r="GYQ172" s="231" t="s">
        <v>373</v>
      </c>
      <c r="GYR172" s="231" t="s">
        <v>373</v>
      </c>
      <c r="GYS172" s="231" t="s">
        <v>373</v>
      </c>
      <c r="GYT172" s="231" t="s">
        <v>373</v>
      </c>
      <c r="GYU172" s="231" t="s">
        <v>373</v>
      </c>
      <c r="GYV172" s="231" t="s">
        <v>373</v>
      </c>
      <c r="GYW172" s="231" t="s">
        <v>373</v>
      </c>
      <c r="GYX172" s="231" t="s">
        <v>373</v>
      </c>
      <c r="GYY172" s="231" t="s">
        <v>373</v>
      </c>
      <c r="GYZ172" s="231" t="s">
        <v>373</v>
      </c>
      <c r="GZA172" s="231" t="s">
        <v>373</v>
      </c>
      <c r="GZB172" s="231" t="s">
        <v>373</v>
      </c>
      <c r="GZC172" s="231" t="s">
        <v>373</v>
      </c>
      <c r="GZD172" s="231" t="s">
        <v>373</v>
      </c>
      <c r="GZE172" s="231" t="s">
        <v>373</v>
      </c>
      <c r="GZF172" s="231" t="s">
        <v>373</v>
      </c>
      <c r="GZG172" s="231" t="s">
        <v>373</v>
      </c>
      <c r="GZH172" s="231" t="s">
        <v>373</v>
      </c>
      <c r="GZI172" s="231" t="s">
        <v>373</v>
      </c>
      <c r="GZJ172" s="231" t="s">
        <v>373</v>
      </c>
      <c r="GZK172" s="231" t="s">
        <v>373</v>
      </c>
      <c r="GZL172" s="231" t="s">
        <v>373</v>
      </c>
      <c r="GZM172" s="231" t="s">
        <v>373</v>
      </c>
      <c r="GZN172" s="231" t="s">
        <v>373</v>
      </c>
      <c r="GZO172" s="231" t="s">
        <v>373</v>
      </c>
      <c r="GZP172" s="231" t="s">
        <v>373</v>
      </c>
      <c r="GZQ172" s="231" t="s">
        <v>373</v>
      </c>
      <c r="GZR172" s="231" t="s">
        <v>373</v>
      </c>
      <c r="GZS172" s="231" t="s">
        <v>373</v>
      </c>
      <c r="GZT172" s="231" t="s">
        <v>373</v>
      </c>
      <c r="GZU172" s="231" t="s">
        <v>373</v>
      </c>
      <c r="GZV172" s="231" t="s">
        <v>373</v>
      </c>
      <c r="GZW172" s="231" t="s">
        <v>373</v>
      </c>
      <c r="GZX172" s="231" t="s">
        <v>373</v>
      </c>
      <c r="GZY172" s="231" t="s">
        <v>373</v>
      </c>
      <c r="GZZ172" s="231" t="s">
        <v>373</v>
      </c>
      <c r="HAA172" s="231" t="s">
        <v>373</v>
      </c>
      <c r="HAB172" s="231" t="s">
        <v>373</v>
      </c>
      <c r="HAC172" s="231" t="s">
        <v>373</v>
      </c>
      <c r="HAD172" s="231" t="s">
        <v>373</v>
      </c>
      <c r="HAE172" s="231" t="s">
        <v>373</v>
      </c>
      <c r="HAF172" s="231" t="s">
        <v>373</v>
      </c>
      <c r="HAG172" s="231" t="s">
        <v>373</v>
      </c>
      <c r="HAH172" s="231" t="s">
        <v>373</v>
      </c>
      <c r="HAI172" s="231" t="s">
        <v>373</v>
      </c>
      <c r="HAJ172" s="231" t="s">
        <v>373</v>
      </c>
      <c r="HAK172" s="231" t="s">
        <v>373</v>
      </c>
      <c r="HAL172" s="231" t="s">
        <v>373</v>
      </c>
      <c r="HAM172" s="231" t="s">
        <v>373</v>
      </c>
      <c r="HAN172" s="231" t="s">
        <v>373</v>
      </c>
      <c r="HAO172" s="231" t="s">
        <v>373</v>
      </c>
      <c r="HAP172" s="231" t="s">
        <v>373</v>
      </c>
      <c r="HAQ172" s="231" t="s">
        <v>373</v>
      </c>
      <c r="HAR172" s="231" t="s">
        <v>373</v>
      </c>
      <c r="HAS172" s="231" t="s">
        <v>373</v>
      </c>
      <c r="HAT172" s="231" t="s">
        <v>373</v>
      </c>
      <c r="HAU172" s="231" t="s">
        <v>373</v>
      </c>
      <c r="HAV172" s="231" t="s">
        <v>373</v>
      </c>
      <c r="HAW172" s="231" t="s">
        <v>373</v>
      </c>
      <c r="HAX172" s="231" t="s">
        <v>373</v>
      </c>
      <c r="HAY172" s="231" t="s">
        <v>373</v>
      </c>
      <c r="HAZ172" s="231" t="s">
        <v>373</v>
      </c>
      <c r="HBA172" s="231" t="s">
        <v>373</v>
      </c>
      <c r="HBB172" s="231" t="s">
        <v>373</v>
      </c>
      <c r="HBC172" s="231" t="s">
        <v>373</v>
      </c>
      <c r="HBD172" s="231" t="s">
        <v>373</v>
      </c>
      <c r="HBE172" s="231" t="s">
        <v>373</v>
      </c>
      <c r="HBF172" s="231" t="s">
        <v>373</v>
      </c>
      <c r="HBG172" s="231" t="s">
        <v>373</v>
      </c>
      <c r="HBH172" s="231" t="s">
        <v>373</v>
      </c>
      <c r="HBI172" s="231" t="s">
        <v>373</v>
      </c>
      <c r="HBJ172" s="231" t="s">
        <v>373</v>
      </c>
      <c r="HBK172" s="231" t="s">
        <v>373</v>
      </c>
      <c r="HBL172" s="231" t="s">
        <v>373</v>
      </c>
      <c r="HBM172" s="231" t="s">
        <v>373</v>
      </c>
      <c r="HBN172" s="231" t="s">
        <v>373</v>
      </c>
      <c r="HBO172" s="231" t="s">
        <v>373</v>
      </c>
      <c r="HBP172" s="231" t="s">
        <v>373</v>
      </c>
      <c r="HBQ172" s="231" t="s">
        <v>373</v>
      </c>
      <c r="HBR172" s="231" t="s">
        <v>373</v>
      </c>
      <c r="HBS172" s="231" t="s">
        <v>373</v>
      </c>
      <c r="HBT172" s="231" t="s">
        <v>373</v>
      </c>
      <c r="HBU172" s="231" t="s">
        <v>373</v>
      </c>
      <c r="HBV172" s="231" t="s">
        <v>373</v>
      </c>
      <c r="HBW172" s="231" t="s">
        <v>373</v>
      </c>
      <c r="HBX172" s="231" t="s">
        <v>373</v>
      </c>
      <c r="HBY172" s="231" t="s">
        <v>373</v>
      </c>
      <c r="HBZ172" s="231" t="s">
        <v>373</v>
      </c>
      <c r="HCA172" s="231" t="s">
        <v>373</v>
      </c>
      <c r="HCB172" s="231" t="s">
        <v>373</v>
      </c>
      <c r="HCC172" s="231" t="s">
        <v>373</v>
      </c>
      <c r="HCD172" s="231" t="s">
        <v>373</v>
      </c>
      <c r="HCE172" s="231" t="s">
        <v>373</v>
      </c>
      <c r="HCF172" s="231" t="s">
        <v>373</v>
      </c>
      <c r="HCG172" s="231" t="s">
        <v>373</v>
      </c>
      <c r="HCH172" s="231" t="s">
        <v>373</v>
      </c>
      <c r="HCI172" s="231" t="s">
        <v>373</v>
      </c>
      <c r="HCJ172" s="231" t="s">
        <v>373</v>
      </c>
      <c r="HCK172" s="231" t="s">
        <v>373</v>
      </c>
      <c r="HCL172" s="231" t="s">
        <v>373</v>
      </c>
      <c r="HCM172" s="231" t="s">
        <v>373</v>
      </c>
      <c r="HCN172" s="231" t="s">
        <v>373</v>
      </c>
      <c r="HCO172" s="231" t="s">
        <v>373</v>
      </c>
      <c r="HCP172" s="231" t="s">
        <v>373</v>
      </c>
      <c r="HCQ172" s="231" t="s">
        <v>373</v>
      </c>
      <c r="HCR172" s="231" t="s">
        <v>373</v>
      </c>
      <c r="HCS172" s="231" t="s">
        <v>373</v>
      </c>
      <c r="HCT172" s="231" t="s">
        <v>373</v>
      </c>
      <c r="HCU172" s="231" t="s">
        <v>373</v>
      </c>
      <c r="HCV172" s="231" t="s">
        <v>373</v>
      </c>
      <c r="HCW172" s="231" t="s">
        <v>373</v>
      </c>
      <c r="HCX172" s="231" t="s">
        <v>373</v>
      </c>
      <c r="HCY172" s="231" t="s">
        <v>373</v>
      </c>
      <c r="HCZ172" s="231" t="s">
        <v>373</v>
      </c>
      <c r="HDA172" s="231" t="s">
        <v>373</v>
      </c>
      <c r="HDB172" s="231" t="s">
        <v>373</v>
      </c>
      <c r="HDC172" s="231" t="s">
        <v>373</v>
      </c>
      <c r="HDD172" s="231" t="s">
        <v>373</v>
      </c>
      <c r="HDE172" s="231" t="s">
        <v>373</v>
      </c>
      <c r="HDF172" s="231" t="s">
        <v>373</v>
      </c>
      <c r="HDG172" s="231" t="s">
        <v>373</v>
      </c>
      <c r="HDH172" s="231" t="s">
        <v>373</v>
      </c>
      <c r="HDI172" s="231" t="s">
        <v>373</v>
      </c>
      <c r="HDJ172" s="231" t="s">
        <v>373</v>
      </c>
      <c r="HDK172" s="231" t="s">
        <v>373</v>
      </c>
      <c r="HDL172" s="231" t="s">
        <v>373</v>
      </c>
      <c r="HDM172" s="231" t="s">
        <v>373</v>
      </c>
      <c r="HDN172" s="231" t="s">
        <v>373</v>
      </c>
      <c r="HDO172" s="231" t="s">
        <v>373</v>
      </c>
      <c r="HDP172" s="231" t="s">
        <v>373</v>
      </c>
      <c r="HDQ172" s="231" t="s">
        <v>373</v>
      </c>
      <c r="HDR172" s="231" t="s">
        <v>373</v>
      </c>
      <c r="HDS172" s="231" t="s">
        <v>373</v>
      </c>
      <c r="HDT172" s="231" t="s">
        <v>373</v>
      </c>
      <c r="HDU172" s="231" t="s">
        <v>373</v>
      </c>
      <c r="HDV172" s="231" t="s">
        <v>373</v>
      </c>
      <c r="HDW172" s="231" t="s">
        <v>373</v>
      </c>
      <c r="HDX172" s="231" t="s">
        <v>373</v>
      </c>
      <c r="HDY172" s="231" t="s">
        <v>373</v>
      </c>
      <c r="HDZ172" s="231" t="s">
        <v>373</v>
      </c>
      <c r="HEA172" s="231" t="s">
        <v>373</v>
      </c>
      <c r="HEB172" s="231" t="s">
        <v>373</v>
      </c>
      <c r="HEC172" s="231" t="s">
        <v>373</v>
      </c>
      <c r="HED172" s="231" t="s">
        <v>373</v>
      </c>
      <c r="HEE172" s="231" t="s">
        <v>373</v>
      </c>
      <c r="HEF172" s="231" t="s">
        <v>373</v>
      </c>
      <c r="HEG172" s="231" t="s">
        <v>373</v>
      </c>
      <c r="HEH172" s="231" t="s">
        <v>373</v>
      </c>
      <c r="HEI172" s="231" t="s">
        <v>373</v>
      </c>
      <c r="HEJ172" s="231" t="s">
        <v>373</v>
      </c>
      <c r="HEK172" s="231" t="s">
        <v>373</v>
      </c>
      <c r="HEL172" s="231" t="s">
        <v>373</v>
      </c>
      <c r="HEM172" s="231" t="s">
        <v>373</v>
      </c>
      <c r="HEN172" s="231" t="s">
        <v>373</v>
      </c>
      <c r="HEO172" s="231" t="s">
        <v>373</v>
      </c>
      <c r="HEP172" s="231" t="s">
        <v>373</v>
      </c>
      <c r="HEQ172" s="231" t="s">
        <v>373</v>
      </c>
      <c r="HER172" s="231" t="s">
        <v>373</v>
      </c>
      <c r="HES172" s="231" t="s">
        <v>373</v>
      </c>
      <c r="HET172" s="231" t="s">
        <v>373</v>
      </c>
      <c r="HEU172" s="231" t="s">
        <v>373</v>
      </c>
      <c r="HEV172" s="231" t="s">
        <v>373</v>
      </c>
      <c r="HEW172" s="231" t="s">
        <v>373</v>
      </c>
      <c r="HEX172" s="231" t="s">
        <v>373</v>
      </c>
      <c r="HEY172" s="231" t="s">
        <v>373</v>
      </c>
      <c r="HEZ172" s="231" t="s">
        <v>373</v>
      </c>
      <c r="HFA172" s="231" t="s">
        <v>373</v>
      </c>
      <c r="HFB172" s="231" t="s">
        <v>373</v>
      </c>
      <c r="HFC172" s="231" t="s">
        <v>373</v>
      </c>
      <c r="HFD172" s="231" t="s">
        <v>373</v>
      </c>
      <c r="HFE172" s="231" t="s">
        <v>373</v>
      </c>
      <c r="HFF172" s="231" t="s">
        <v>373</v>
      </c>
      <c r="HFG172" s="231" t="s">
        <v>373</v>
      </c>
      <c r="HFH172" s="231" t="s">
        <v>373</v>
      </c>
      <c r="HFI172" s="231" t="s">
        <v>373</v>
      </c>
      <c r="HFJ172" s="231" t="s">
        <v>373</v>
      </c>
      <c r="HFK172" s="231" t="s">
        <v>373</v>
      </c>
      <c r="HFL172" s="231" t="s">
        <v>373</v>
      </c>
      <c r="HFM172" s="231" t="s">
        <v>373</v>
      </c>
      <c r="HFN172" s="231" t="s">
        <v>373</v>
      </c>
      <c r="HFO172" s="231" t="s">
        <v>373</v>
      </c>
      <c r="HFP172" s="231" t="s">
        <v>373</v>
      </c>
      <c r="HFQ172" s="231" t="s">
        <v>373</v>
      </c>
      <c r="HFR172" s="231" t="s">
        <v>373</v>
      </c>
      <c r="HFS172" s="231" t="s">
        <v>373</v>
      </c>
      <c r="HFT172" s="231" t="s">
        <v>373</v>
      </c>
      <c r="HFU172" s="231" t="s">
        <v>373</v>
      </c>
      <c r="HFV172" s="231" t="s">
        <v>373</v>
      </c>
      <c r="HFW172" s="231" t="s">
        <v>373</v>
      </c>
      <c r="HFX172" s="231" t="s">
        <v>373</v>
      </c>
      <c r="HFY172" s="231" t="s">
        <v>373</v>
      </c>
      <c r="HFZ172" s="231" t="s">
        <v>373</v>
      </c>
      <c r="HGA172" s="231" t="s">
        <v>373</v>
      </c>
      <c r="HGB172" s="231" t="s">
        <v>373</v>
      </c>
      <c r="HGC172" s="231" t="s">
        <v>373</v>
      </c>
      <c r="HGD172" s="231" t="s">
        <v>373</v>
      </c>
      <c r="HGE172" s="231" t="s">
        <v>373</v>
      </c>
      <c r="HGF172" s="231" t="s">
        <v>373</v>
      </c>
      <c r="HGG172" s="231" t="s">
        <v>373</v>
      </c>
      <c r="HGH172" s="231" t="s">
        <v>373</v>
      </c>
      <c r="HGI172" s="231" t="s">
        <v>373</v>
      </c>
      <c r="HGJ172" s="231" t="s">
        <v>373</v>
      </c>
      <c r="HGK172" s="231" t="s">
        <v>373</v>
      </c>
      <c r="HGL172" s="231" t="s">
        <v>373</v>
      </c>
      <c r="HGM172" s="231" t="s">
        <v>373</v>
      </c>
      <c r="HGN172" s="231" t="s">
        <v>373</v>
      </c>
      <c r="HGO172" s="231" t="s">
        <v>373</v>
      </c>
      <c r="HGP172" s="231" t="s">
        <v>373</v>
      </c>
      <c r="HGQ172" s="231" t="s">
        <v>373</v>
      </c>
      <c r="HGR172" s="231" t="s">
        <v>373</v>
      </c>
      <c r="HGS172" s="231" t="s">
        <v>373</v>
      </c>
      <c r="HGT172" s="231" t="s">
        <v>373</v>
      </c>
      <c r="HGU172" s="231" t="s">
        <v>373</v>
      </c>
      <c r="HGV172" s="231" t="s">
        <v>373</v>
      </c>
      <c r="HGW172" s="231" t="s">
        <v>373</v>
      </c>
      <c r="HGX172" s="231" t="s">
        <v>373</v>
      </c>
      <c r="HGY172" s="231" t="s">
        <v>373</v>
      </c>
      <c r="HGZ172" s="231" t="s">
        <v>373</v>
      </c>
      <c r="HHA172" s="231" t="s">
        <v>373</v>
      </c>
      <c r="HHB172" s="231" t="s">
        <v>373</v>
      </c>
      <c r="HHC172" s="231" t="s">
        <v>373</v>
      </c>
      <c r="HHD172" s="231" t="s">
        <v>373</v>
      </c>
      <c r="HHE172" s="231" t="s">
        <v>373</v>
      </c>
      <c r="HHF172" s="231" t="s">
        <v>373</v>
      </c>
      <c r="HHG172" s="231" t="s">
        <v>373</v>
      </c>
      <c r="HHH172" s="231" t="s">
        <v>373</v>
      </c>
      <c r="HHI172" s="231" t="s">
        <v>373</v>
      </c>
      <c r="HHJ172" s="231" t="s">
        <v>373</v>
      </c>
      <c r="HHK172" s="231" t="s">
        <v>373</v>
      </c>
      <c r="HHL172" s="231" t="s">
        <v>373</v>
      </c>
      <c r="HHM172" s="231" t="s">
        <v>373</v>
      </c>
      <c r="HHN172" s="231" t="s">
        <v>373</v>
      </c>
      <c r="HHO172" s="231" t="s">
        <v>373</v>
      </c>
      <c r="HHP172" s="231" t="s">
        <v>373</v>
      </c>
      <c r="HHQ172" s="231" t="s">
        <v>373</v>
      </c>
      <c r="HHR172" s="231" t="s">
        <v>373</v>
      </c>
      <c r="HHS172" s="231" t="s">
        <v>373</v>
      </c>
      <c r="HHT172" s="231" t="s">
        <v>373</v>
      </c>
      <c r="HHU172" s="231" t="s">
        <v>373</v>
      </c>
      <c r="HHV172" s="231" t="s">
        <v>373</v>
      </c>
      <c r="HHW172" s="231" t="s">
        <v>373</v>
      </c>
      <c r="HHX172" s="231" t="s">
        <v>373</v>
      </c>
      <c r="HHY172" s="231" t="s">
        <v>373</v>
      </c>
      <c r="HHZ172" s="231" t="s">
        <v>373</v>
      </c>
      <c r="HIA172" s="231" t="s">
        <v>373</v>
      </c>
      <c r="HIB172" s="231" t="s">
        <v>373</v>
      </c>
      <c r="HIC172" s="231" t="s">
        <v>373</v>
      </c>
      <c r="HID172" s="231" t="s">
        <v>373</v>
      </c>
      <c r="HIE172" s="231" t="s">
        <v>373</v>
      </c>
      <c r="HIF172" s="231" t="s">
        <v>373</v>
      </c>
      <c r="HIG172" s="231" t="s">
        <v>373</v>
      </c>
      <c r="HIH172" s="231" t="s">
        <v>373</v>
      </c>
      <c r="HII172" s="231" t="s">
        <v>373</v>
      </c>
      <c r="HIJ172" s="231" t="s">
        <v>373</v>
      </c>
      <c r="HIK172" s="231" t="s">
        <v>373</v>
      </c>
      <c r="HIL172" s="231" t="s">
        <v>373</v>
      </c>
      <c r="HIM172" s="231" t="s">
        <v>373</v>
      </c>
      <c r="HIN172" s="231" t="s">
        <v>373</v>
      </c>
      <c r="HIO172" s="231" t="s">
        <v>373</v>
      </c>
      <c r="HIP172" s="231" t="s">
        <v>373</v>
      </c>
      <c r="HIQ172" s="231" t="s">
        <v>373</v>
      </c>
      <c r="HIR172" s="231" t="s">
        <v>373</v>
      </c>
      <c r="HIS172" s="231" t="s">
        <v>373</v>
      </c>
      <c r="HIT172" s="231" t="s">
        <v>373</v>
      </c>
      <c r="HIU172" s="231" t="s">
        <v>373</v>
      </c>
      <c r="HIV172" s="231" t="s">
        <v>373</v>
      </c>
      <c r="HIW172" s="231" t="s">
        <v>373</v>
      </c>
      <c r="HIX172" s="231" t="s">
        <v>373</v>
      </c>
      <c r="HIY172" s="231" t="s">
        <v>373</v>
      </c>
      <c r="HIZ172" s="231" t="s">
        <v>373</v>
      </c>
      <c r="HJA172" s="231" t="s">
        <v>373</v>
      </c>
      <c r="HJB172" s="231" t="s">
        <v>373</v>
      </c>
      <c r="HJC172" s="231" t="s">
        <v>373</v>
      </c>
      <c r="HJD172" s="231" t="s">
        <v>373</v>
      </c>
      <c r="HJE172" s="231" t="s">
        <v>373</v>
      </c>
      <c r="HJF172" s="231" t="s">
        <v>373</v>
      </c>
      <c r="HJG172" s="231" t="s">
        <v>373</v>
      </c>
      <c r="HJH172" s="231" t="s">
        <v>373</v>
      </c>
      <c r="HJI172" s="231" t="s">
        <v>373</v>
      </c>
      <c r="HJJ172" s="231" t="s">
        <v>373</v>
      </c>
      <c r="HJK172" s="231" t="s">
        <v>373</v>
      </c>
      <c r="HJL172" s="231" t="s">
        <v>373</v>
      </c>
      <c r="HJM172" s="231" t="s">
        <v>373</v>
      </c>
      <c r="HJN172" s="231" t="s">
        <v>373</v>
      </c>
      <c r="HJO172" s="231" t="s">
        <v>373</v>
      </c>
      <c r="HJP172" s="231" t="s">
        <v>373</v>
      </c>
      <c r="HJQ172" s="231" t="s">
        <v>373</v>
      </c>
      <c r="HJR172" s="231" t="s">
        <v>373</v>
      </c>
      <c r="HJS172" s="231" t="s">
        <v>373</v>
      </c>
      <c r="HJT172" s="231" t="s">
        <v>373</v>
      </c>
      <c r="HJU172" s="231" t="s">
        <v>373</v>
      </c>
      <c r="HJV172" s="231" t="s">
        <v>373</v>
      </c>
      <c r="HJW172" s="231" t="s">
        <v>373</v>
      </c>
      <c r="HJX172" s="231" t="s">
        <v>373</v>
      </c>
      <c r="HJY172" s="231" t="s">
        <v>373</v>
      </c>
      <c r="HJZ172" s="231" t="s">
        <v>373</v>
      </c>
      <c r="HKA172" s="231" t="s">
        <v>373</v>
      </c>
      <c r="HKB172" s="231" t="s">
        <v>373</v>
      </c>
      <c r="HKC172" s="231" t="s">
        <v>373</v>
      </c>
      <c r="HKD172" s="231" t="s">
        <v>373</v>
      </c>
      <c r="HKE172" s="231" t="s">
        <v>373</v>
      </c>
      <c r="HKF172" s="231" t="s">
        <v>373</v>
      </c>
      <c r="HKG172" s="231" t="s">
        <v>373</v>
      </c>
      <c r="HKH172" s="231" t="s">
        <v>373</v>
      </c>
      <c r="HKI172" s="231" t="s">
        <v>373</v>
      </c>
      <c r="HKJ172" s="231" t="s">
        <v>373</v>
      </c>
      <c r="HKK172" s="231" t="s">
        <v>373</v>
      </c>
      <c r="HKL172" s="231" t="s">
        <v>373</v>
      </c>
      <c r="HKM172" s="231" t="s">
        <v>373</v>
      </c>
      <c r="HKN172" s="231" t="s">
        <v>373</v>
      </c>
      <c r="HKO172" s="231" t="s">
        <v>373</v>
      </c>
      <c r="HKP172" s="231" t="s">
        <v>373</v>
      </c>
      <c r="HKQ172" s="231" t="s">
        <v>373</v>
      </c>
      <c r="HKR172" s="231" t="s">
        <v>373</v>
      </c>
      <c r="HKS172" s="231" t="s">
        <v>373</v>
      </c>
      <c r="HKT172" s="231" t="s">
        <v>373</v>
      </c>
      <c r="HKU172" s="231" t="s">
        <v>373</v>
      </c>
      <c r="HKV172" s="231" t="s">
        <v>373</v>
      </c>
      <c r="HKW172" s="231" t="s">
        <v>373</v>
      </c>
      <c r="HKX172" s="231" t="s">
        <v>373</v>
      </c>
      <c r="HKY172" s="231" t="s">
        <v>373</v>
      </c>
      <c r="HKZ172" s="231" t="s">
        <v>373</v>
      </c>
      <c r="HLA172" s="231" t="s">
        <v>373</v>
      </c>
      <c r="HLB172" s="231" t="s">
        <v>373</v>
      </c>
      <c r="HLC172" s="231" t="s">
        <v>373</v>
      </c>
      <c r="HLD172" s="231" t="s">
        <v>373</v>
      </c>
      <c r="HLE172" s="231" t="s">
        <v>373</v>
      </c>
      <c r="HLF172" s="231" t="s">
        <v>373</v>
      </c>
      <c r="HLG172" s="231" t="s">
        <v>373</v>
      </c>
      <c r="HLH172" s="231" t="s">
        <v>373</v>
      </c>
      <c r="HLI172" s="231" t="s">
        <v>373</v>
      </c>
      <c r="HLJ172" s="231" t="s">
        <v>373</v>
      </c>
      <c r="HLK172" s="231" t="s">
        <v>373</v>
      </c>
      <c r="HLL172" s="231" t="s">
        <v>373</v>
      </c>
      <c r="HLM172" s="231" t="s">
        <v>373</v>
      </c>
      <c r="HLN172" s="231" t="s">
        <v>373</v>
      </c>
      <c r="HLO172" s="231" t="s">
        <v>373</v>
      </c>
      <c r="HLP172" s="231" t="s">
        <v>373</v>
      </c>
      <c r="HLQ172" s="231" t="s">
        <v>373</v>
      </c>
      <c r="HLR172" s="231" t="s">
        <v>373</v>
      </c>
      <c r="HLS172" s="231" t="s">
        <v>373</v>
      </c>
      <c r="HLT172" s="231" t="s">
        <v>373</v>
      </c>
      <c r="HLU172" s="231" t="s">
        <v>373</v>
      </c>
      <c r="HLV172" s="231" t="s">
        <v>373</v>
      </c>
      <c r="HLW172" s="231" t="s">
        <v>373</v>
      </c>
      <c r="HLX172" s="231" t="s">
        <v>373</v>
      </c>
      <c r="HLY172" s="231" t="s">
        <v>373</v>
      </c>
      <c r="HLZ172" s="231" t="s">
        <v>373</v>
      </c>
      <c r="HMA172" s="231" t="s">
        <v>373</v>
      </c>
      <c r="HMB172" s="231" t="s">
        <v>373</v>
      </c>
      <c r="HMC172" s="231" t="s">
        <v>373</v>
      </c>
      <c r="HMD172" s="231" t="s">
        <v>373</v>
      </c>
      <c r="HME172" s="231" t="s">
        <v>373</v>
      </c>
      <c r="HMF172" s="231" t="s">
        <v>373</v>
      </c>
      <c r="HMG172" s="231" t="s">
        <v>373</v>
      </c>
      <c r="HMH172" s="231" t="s">
        <v>373</v>
      </c>
      <c r="HMI172" s="231" t="s">
        <v>373</v>
      </c>
      <c r="HMJ172" s="231" t="s">
        <v>373</v>
      </c>
      <c r="HMK172" s="231" t="s">
        <v>373</v>
      </c>
      <c r="HML172" s="231" t="s">
        <v>373</v>
      </c>
      <c r="HMM172" s="231" t="s">
        <v>373</v>
      </c>
      <c r="HMN172" s="231" t="s">
        <v>373</v>
      </c>
      <c r="HMO172" s="231" t="s">
        <v>373</v>
      </c>
      <c r="HMP172" s="231" t="s">
        <v>373</v>
      </c>
      <c r="HMQ172" s="231" t="s">
        <v>373</v>
      </c>
      <c r="HMR172" s="231" t="s">
        <v>373</v>
      </c>
      <c r="HMS172" s="231" t="s">
        <v>373</v>
      </c>
      <c r="HMT172" s="231" t="s">
        <v>373</v>
      </c>
      <c r="HMU172" s="231" t="s">
        <v>373</v>
      </c>
      <c r="HMV172" s="231" t="s">
        <v>373</v>
      </c>
      <c r="HMW172" s="231" t="s">
        <v>373</v>
      </c>
      <c r="HMX172" s="231" t="s">
        <v>373</v>
      </c>
      <c r="HMY172" s="231" t="s">
        <v>373</v>
      </c>
      <c r="HMZ172" s="231" t="s">
        <v>373</v>
      </c>
      <c r="HNA172" s="231" t="s">
        <v>373</v>
      </c>
      <c r="HNB172" s="231" t="s">
        <v>373</v>
      </c>
      <c r="HNC172" s="231" t="s">
        <v>373</v>
      </c>
      <c r="HND172" s="231" t="s">
        <v>373</v>
      </c>
      <c r="HNE172" s="231" t="s">
        <v>373</v>
      </c>
      <c r="HNF172" s="231" t="s">
        <v>373</v>
      </c>
      <c r="HNG172" s="231" t="s">
        <v>373</v>
      </c>
      <c r="HNH172" s="231" t="s">
        <v>373</v>
      </c>
      <c r="HNI172" s="231" t="s">
        <v>373</v>
      </c>
      <c r="HNJ172" s="231" t="s">
        <v>373</v>
      </c>
      <c r="HNK172" s="231" t="s">
        <v>373</v>
      </c>
      <c r="HNL172" s="231" t="s">
        <v>373</v>
      </c>
      <c r="HNM172" s="231" t="s">
        <v>373</v>
      </c>
      <c r="HNN172" s="231" t="s">
        <v>373</v>
      </c>
      <c r="HNO172" s="231" t="s">
        <v>373</v>
      </c>
      <c r="HNP172" s="231" t="s">
        <v>373</v>
      </c>
      <c r="HNQ172" s="231" t="s">
        <v>373</v>
      </c>
      <c r="HNR172" s="231" t="s">
        <v>373</v>
      </c>
      <c r="HNS172" s="231" t="s">
        <v>373</v>
      </c>
      <c r="HNT172" s="231" t="s">
        <v>373</v>
      </c>
      <c r="HNU172" s="231" t="s">
        <v>373</v>
      </c>
      <c r="HNV172" s="231" t="s">
        <v>373</v>
      </c>
      <c r="HNW172" s="231" t="s">
        <v>373</v>
      </c>
      <c r="HNX172" s="231" t="s">
        <v>373</v>
      </c>
      <c r="HNY172" s="231" t="s">
        <v>373</v>
      </c>
      <c r="HNZ172" s="231" t="s">
        <v>373</v>
      </c>
      <c r="HOA172" s="231" t="s">
        <v>373</v>
      </c>
      <c r="HOB172" s="231" t="s">
        <v>373</v>
      </c>
      <c r="HOC172" s="231" t="s">
        <v>373</v>
      </c>
      <c r="HOD172" s="231" t="s">
        <v>373</v>
      </c>
      <c r="HOE172" s="231" t="s">
        <v>373</v>
      </c>
      <c r="HOF172" s="231" t="s">
        <v>373</v>
      </c>
      <c r="HOG172" s="231" t="s">
        <v>373</v>
      </c>
      <c r="HOH172" s="231" t="s">
        <v>373</v>
      </c>
      <c r="HOI172" s="231" t="s">
        <v>373</v>
      </c>
      <c r="HOJ172" s="231" t="s">
        <v>373</v>
      </c>
      <c r="HOK172" s="231" t="s">
        <v>373</v>
      </c>
      <c r="HOL172" s="231" t="s">
        <v>373</v>
      </c>
      <c r="HOM172" s="231" t="s">
        <v>373</v>
      </c>
      <c r="HON172" s="231" t="s">
        <v>373</v>
      </c>
      <c r="HOO172" s="231" t="s">
        <v>373</v>
      </c>
      <c r="HOP172" s="231" t="s">
        <v>373</v>
      </c>
      <c r="HOQ172" s="231" t="s">
        <v>373</v>
      </c>
      <c r="HOR172" s="231" t="s">
        <v>373</v>
      </c>
      <c r="HOS172" s="231" t="s">
        <v>373</v>
      </c>
      <c r="HOT172" s="231" t="s">
        <v>373</v>
      </c>
      <c r="HOU172" s="231" t="s">
        <v>373</v>
      </c>
      <c r="HOV172" s="231" t="s">
        <v>373</v>
      </c>
      <c r="HOW172" s="231" t="s">
        <v>373</v>
      </c>
      <c r="HOX172" s="231" t="s">
        <v>373</v>
      </c>
      <c r="HOY172" s="231" t="s">
        <v>373</v>
      </c>
      <c r="HOZ172" s="231" t="s">
        <v>373</v>
      </c>
      <c r="HPA172" s="231" t="s">
        <v>373</v>
      </c>
      <c r="HPB172" s="231" t="s">
        <v>373</v>
      </c>
      <c r="HPC172" s="231" t="s">
        <v>373</v>
      </c>
      <c r="HPD172" s="231" t="s">
        <v>373</v>
      </c>
      <c r="HPE172" s="231" t="s">
        <v>373</v>
      </c>
      <c r="HPF172" s="231" t="s">
        <v>373</v>
      </c>
      <c r="HPG172" s="231" t="s">
        <v>373</v>
      </c>
      <c r="HPH172" s="231" t="s">
        <v>373</v>
      </c>
      <c r="HPI172" s="231" t="s">
        <v>373</v>
      </c>
      <c r="HPJ172" s="231" t="s">
        <v>373</v>
      </c>
      <c r="HPK172" s="231" t="s">
        <v>373</v>
      </c>
      <c r="HPL172" s="231" t="s">
        <v>373</v>
      </c>
      <c r="HPM172" s="231" t="s">
        <v>373</v>
      </c>
      <c r="HPN172" s="231" t="s">
        <v>373</v>
      </c>
      <c r="HPO172" s="231" t="s">
        <v>373</v>
      </c>
      <c r="HPP172" s="231" t="s">
        <v>373</v>
      </c>
      <c r="HPQ172" s="231" t="s">
        <v>373</v>
      </c>
      <c r="HPR172" s="231" t="s">
        <v>373</v>
      </c>
      <c r="HPS172" s="231" t="s">
        <v>373</v>
      </c>
      <c r="HPT172" s="231" t="s">
        <v>373</v>
      </c>
      <c r="HPU172" s="231" t="s">
        <v>373</v>
      </c>
      <c r="HPV172" s="231" t="s">
        <v>373</v>
      </c>
      <c r="HPW172" s="231" t="s">
        <v>373</v>
      </c>
      <c r="HPX172" s="231" t="s">
        <v>373</v>
      </c>
      <c r="HPY172" s="231" t="s">
        <v>373</v>
      </c>
      <c r="HPZ172" s="231" t="s">
        <v>373</v>
      </c>
      <c r="HQA172" s="231" t="s">
        <v>373</v>
      </c>
      <c r="HQB172" s="231" t="s">
        <v>373</v>
      </c>
      <c r="HQC172" s="231" t="s">
        <v>373</v>
      </c>
      <c r="HQD172" s="231" t="s">
        <v>373</v>
      </c>
      <c r="HQE172" s="231" t="s">
        <v>373</v>
      </c>
      <c r="HQF172" s="231" t="s">
        <v>373</v>
      </c>
      <c r="HQG172" s="231" t="s">
        <v>373</v>
      </c>
      <c r="HQH172" s="231" t="s">
        <v>373</v>
      </c>
      <c r="HQI172" s="231" t="s">
        <v>373</v>
      </c>
      <c r="HQJ172" s="231" t="s">
        <v>373</v>
      </c>
      <c r="HQK172" s="231" t="s">
        <v>373</v>
      </c>
      <c r="HQL172" s="231" t="s">
        <v>373</v>
      </c>
      <c r="HQM172" s="231" t="s">
        <v>373</v>
      </c>
      <c r="HQN172" s="231" t="s">
        <v>373</v>
      </c>
      <c r="HQO172" s="231" t="s">
        <v>373</v>
      </c>
      <c r="HQP172" s="231" t="s">
        <v>373</v>
      </c>
      <c r="HQQ172" s="231" t="s">
        <v>373</v>
      </c>
      <c r="HQR172" s="231" t="s">
        <v>373</v>
      </c>
      <c r="HQS172" s="231" t="s">
        <v>373</v>
      </c>
      <c r="HQT172" s="231" t="s">
        <v>373</v>
      </c>
      <c r="HQU172" s="231" t="s">
        <v>373</v>
      </c>
      <c r="HQV172" s="231" t="s">
        <v>373</v>
      </c>
      <c r="HQW172" s="231" t="s">
        <v>373</v>
      </c>
      <c r="HQX172" s="231" t="s">
        <v>373</v>
      </c>
      <c r="HQY172" s="231" t="s">
        <v>373</v>
      </c>
      <c r="HQZ172" s="231" t="s">
        <v>373</v>
      </c>
      <c r="HRA172" s="231" t="s">
        <v>373</v>
      </c>
      <c r="HRB172" s="231" t="s">
        <v>373</v>
      </c>
      <c r="HRC172" s="231" t="s">
        <v>373</v>
      </c>
      <c r="HRD172" s="231" t="s">
        <v>373</v>
      </c>
      <c r="HRE172" s="231" t="s">
        <v>373</v>
      </c>
      <c r="HRF172" s="231" t="s">
        <v>373</v>
      </c>
      <c r="HRG172" s="231" t="s">
        <v>373</v>
      </c>
      <c r="HRH172" s="231" t="s">
        <v>373</v>
      </c>
      <c r="HRI172" s="231" t="s">
        <v>373</v>
      </c>
      <c r="HRJ172" s="231" t="s">
        <v>373</v>
      </c>
      <c r="HRK172" s="231" t="s">
        <v>373</v>
      </c>
      <c r="HRL172" s="231" t="s">
        <v>373</v>
      </c>
      <c r="HRM172" s="231" t="s">
        <v>373</v>
      </c>
      <c r="HRN172" s="231" t="s">
        <v>373</v>
      </c>
      <c r="HRO172" s="231" t="s">
        <v>373</v>
      </c>
      <c r="HRP172" s="231" t="s">
        <v>373</v>
      </c>
      <c r="HRQ172" s="231" t="s">
        <v>373</v>
      </c>
      <c r="HRR172" s="231" t="s">
        <v>373</v>
      </c>
      <c r="HRS172" s="231" t="s">
        <v>373</v>
      </c>
      <c r="HRT172" s="231" t="s">
        <v>373</v>
      </c>
      <c r="HRU172" s="231" t="s">
        <v>373</v>
      </c>
      <c r="HRV172" s="231" t="s">
        <v>373</v>
      </c>
      <c r="HRW172" s="231" t="s">
        <v>373</v>
      </c>
      <c r="HRX172" s="231" t="s">
        <v>373</v>
      </c>
      <c r="HRY172" s="231" t="s">
        <v>373</v>
      </c>
      <c r="HRZ172" s="231" t="s">
        <v>373</v>
      </c>
      <c r="HSA172" s="231" t="s">
        <v>373</v>
      </c>
      <c r="HSB172" s="231" t="s">
        <v>373</v>
      </c>
      <c r="HSC172" s="231" t="s">
        <v>373</v>
      </c>
      <c r="HSD172" s="231" t="s">
        <v>373</v>
      </c>
      <c r="HSE172" s="231" t="s">
        <v>373</v>
      </c>
      <c r="HSF172" s="231" t="s">
        <v>373</v>
      </c>
      <c r="HSG172" s="231" t="s">
        <v>373</v>
      </c>
      <c r="HSH172" s="231" t="s">
        <v>373</v>
      </c>
      <c r="HSI172" s="231" t="s">
        <v>373</v>
      </c>
      <c r="HSJ172" s="231" t="s">
        <v>373</v>
      </c>
      <c r="HSK172" s="231" t="s">
        <v>373</v>
      </c>
      <c r="HSL172" s="231" t="s">
        <v>373</v>
      </c>
      <c r="HSM172" s="231" t="s">
        <v>373</v>
      </c>
      <c r="HSN172" s="231" t="s">
        <v>373</v>
      </c>
      <c r="HSO172" s="231" t="s">
        <v>373</v>
      </c>
      <c r="HSP172" s="231" t="s">
        <v>373</v>
      </c>
      <c r="HSQ172" s="231" t="s">
        <v>373</v>
      </c>
      <c r="HSR172" s="231" t="s">
        <v>373</v>
      </c>
      <c r="HSS172" s="231" t="s">
        <v>373</v>
      </c>
      <c r="HST172" s="231" t="s">
        <v>373</v>
      </c>
      <c r="HSU172" s="231" t="s">
        <v>373</v>
      </c>
      <c r="HSV172" s="231" t="s">
        <v>373</v>
      </c>
      <c r="HSW172" s="231" t="s">
        <v>373</v>
      </c>
      <c r="HSX172" s="231" t="s">
        <v>373</v>
      </c>
      <c r="HSY172" s="231" t="s">
        <v>373</v>
      </c>
      <c r="HSZ172" s="231" t="s">
        <v>373</v>
      </c>
      <c r="HTA172" s="231" t="s">
        <v>373</v>
      </c>
      <c r="HTB172" s="231" t="s">
        <v>373</v>
      </c>
      <c r="HTC172" s="231" t="s">
        <v>373</v>
      </c>
      <c r="HTD172" s="231" t="s">
        <v>373</v>
      </c>
      <c r="HTE172" s="231" t="s">
        <v>373</v>
      </c>
      <c r="HTF172" s="231" t="s">
        <v>373</v>
      </c>
      <c r="HTG172" s="231" t="s">
        <v>373</v>
      </c>
      <c r="HTH172" s="231" t="s">
        <v>373</v>
      </c>
      <c r="HTI172" s="231" t="s">
        <v>373</v>
      </c>
      <c r="HTJ172" s="231" t="s">
        <v>373</v>
      </c>
      <c r="HTK172" s="231" t="s">
        <v>373</v>
      </c>
      <c r="HTL172" s="231" t="s">
        <v>373</v>
      </c>
      <c r="HTM172" s="231" t="s">
        <v>373</v>
      </c>
      <c r="HTN172" s="231" t="s">
        <v>373</v>
      </c>
      <c r="HTO172" s="231" t="s">
        <v>373</v>
      </c>
      <c r="HTP172" s="231" t="s">
        <v>373</v>
      </c>
      <c r="HTQ172" s="231" t="s">
        <v>373</v>
      </c>
      <c r="HTR172" s="231" t="s">
        <v>373</v>
      </c>
      <c r="HTS172" s="231" t="s">
        <v>373</v>
      </c>
      <c r="HTT172" s="231" t="s">
        <v>373</v>
      </c>
      <c r="HTU172" s="231" t="s">
        <v>373</v>
      </c>
      <c r="HTV172" s="231" t="s">
        <v>373</v>
      </c>
      <c r="HTW172" s="231" t="s">
        <v>373</v>
      </c>
      <c r="HTX172" s="231" t="s">
        <v>373</v>
      </c>
      <c r="HTY172" s="231" t="s">
        <v>373</v>
      </c>
      <c r="HTZ172" s="231" t="s">
        <v>373</v>
      </c>
      <c r="HUA172" s="231" t="s">
        <v>373</v>
      </c>
      <c r="HUB172" s="231" t="s">
        <v>373</v>
      </c>
      <c r="HUC172" s="231" t="s">
        <v>373</v>
      </c>
      <c r="HUD172" s="231" t="s">
        <v>373</v>
      </c>
      <c r="HUE172" s="231" t="s">
        <v>373</v>
      </c>
      <c r="HUF172" s="231" t="s">
        <v>373</v>
      </c>
      <c r="HUG172" s="231" t="s">
        <v>373</v>
      </c>
      <c r="HUH172" s="231" t="s">
        <v>373</v>
      </c>
      <c r="HUI172" s="231" t="s">
        <v>373</v>
      </c>
      <c r="HUJ172" s="231" t="s">
        <v>373</v>
      </c>
      <c r="HUK172" s="231" t="s">
        <v>373</v>
      </c>
      <c r="HUL172" s="231" t="s">
        <v>373</v>
      </c>
      <c r="HUM172" s="231" t="s">
        <v>373</v>
      </c>
      <c r="HUN172" s="231" t="s">
        <v>373</v>
      </c>
      <c r="HUO172" s="231" t="s">
        <v>373</v>
      </c>
      <c r="HUP172" s="231" t="s">
        <v>373</v>
      </c>
      <c r="HUQ172" s="231" t="s">
        <v>373</v>
      </c>
      <c r="HUR172" s="231" t="s">
        <v>373</v>
      </c>
      <c r="HUS172" s="231" t="s">
        <v>373</v>
      </c>
      <c r="HUT172" s="231" t="s">
        <v>373</v>
      </c>
      <c r="HUU172" s="231" t="s">
        <v>373</v>
      </c>
      <c r="HUV172" s="231" t="s">
        <v>373</v>
      </c>
      <c r="HUW172" s="231" t="s">
        <v>373</v>
      </c>
      <c r="HUX172" s="231" t="s">
        <v>373</v>
      </c>
      <c r="HUY172" s="231" t="s">
        <v>373</v>
      </c>
      <c r="HUZ172" s="231" t="s">
        <v>373</v>
      </c>
      <c r="HVA172" s="231" t="s">
        <v>373</v>
      </c>
      <c r="HVB172" s="231" t="s">
        <v>373</v>
      </c>
      <c r="HVC172" s="231" t="s">
        <v>373</v>
      </c>
      <c r="HVD172" s="231" t="s">
        <v>373</v>
      </c>
      <c r="HVE172" s="231" t="s">
        <v>373</v>
      </c>
      <c r="HVF172" s="231" t="s">
        <v>373</v>
      </c>
      <c r="HVG172" s="231" t="s">
        <v>373</v>
      </c>
      <c r="HVH172" s="231" t="s">
        <v>373</v>
      </c>
      <c r="HVI172" s="231" t="s">
        <v>373</v>
      </c>
      <c r="HVJ172" s="231" t="s">
        <v>373</v>
      </c>
      <c r="HVK172" s="231" t="s">
        <v>373</v>
      </c>
      <c r="HVL172" s="231" t="s">
        <v>373</v>
      </c>
      <c r="HVM172" s="231" t="s">
        <v>373</v>
      </c>
      <c r="HVN172" s="231" t="s">
        <v>373</v>
      </c>
      <c r="HVO172" s="231" t="s">
        <v>373</v>
      </c>
      <c r="HVP172" s="231" t="s">
        <v>373</v>
      </c>
      <c r="HVQ172" s="231" t="s">
        <v>373</v>
      </c>
      <c r="HVR172" s="231" t="s">
        <v>373</v>
      </c>
      <c r="HVS172" s="231" t="s">
        <v>373</v>
      </c>
      <c r="HVT172" s="231" t="s">
        <v>373</v>
      </c>
      <c r="HVU172" s="231" t="s">
        <v>373</v>
      </c>
      <c r="HVV172" s="231" t="s">
        <v>373</v>
      </c>
      <c r="HVW172" s="231" t="s">
        <v>373</v>
      </c>
      <c r="HVX172" s="231" t="s">
        <v>373</v>
      </c>
      <c r="HVY172" s="231" t="s">
        <v>373</v>
      </c>
      <c r="HVZ172" s="231" t="s">
        <v>373</v>
      </c>
      <c r="HWA172" s="231" t="s">
        <v>373</v>
      </c>
      <c r="HWB172" s="231" t="s">
        <v>373</v>
      </c>
      <c r="HWC172" s="231" t="s">
        <v>373</v>
      </c>
      <c r="HWD172" s="231" t="s">
        <v>373</v>
      </c>
      <c r="HWE172" s="231" t="s">
        <v>373</v>
      </c>
      <c r="HWF172" s="231" t="s">
        <v>373</v>
      </c>
      <c r="HWG172" s="231" t="s">
        <v>373</v>
      </c>
      <c r="HWH172" s="231" t="s">
        <v>373</v>
      </c>
      <c r="HWI172" s="231" t="s">
        <v>373</v>
      </c>
      <c r="HWJ172" s="231" t="s">
        <v>373</v>
      </c>
      <c r="HWK172" s="231" t="s">
        <v>373</v>
      </c>
      <c r="HWL172" s="231" t="s">
        <v>373</v>
      </c>
      <c r="HWM172" s="231" t="s">
        <v>373</v>
      </c>
      <c r="HWN172" s="231" t="s">
        <v>373</v>
      </c>
      <c r="HWO172" s="231" t="s">
        <v>373</v>
      </c>
      <c r="HWP172" s="231" t="s">
        <v>373</v>
      </c>
      <c r="HWQ172" s="231" t="s">
        <v>373</v>
      </c>
      <c r="HWR172" s="231" t="s">
        <v>373</v>
      </c>
      <c r="HWS172" s="231" t="s">
        <v>373</v>
      </c>
      <c r="HWT172" s="231" t="s">
        <v>373</v>
      </c>
      <c r="HWU172" s="231" t="s">
        <v>373</v>
      </c>
      <c r="HWV172" s="231" t="s">
        <v>373</v>
      </c>
      <c r="HWW172" s="231" t="s">
        <v>373</v>
      </c>
      <c r="HWX172" s="231" t="s">
        <v>373</v>
      </c>
      <c r="HWY172" s="231" t="s">
        <v>373</v>
      </c>
      <c r="HWZ172" s="231" t="s">
        <v>373</v>
      </c>
      <c r="HXA172" s="231" t="s">
        <v>373</v>
      </c>
      <c r="HXB172" s="231" t="s">
        <v>373</v>
      </c>
      <c r="HXC172" s="231" t="s">
        <v>373</v>
      </c>
      <c r="HXD172" s="231" t="s">
        <v>373</v>
      </c>
      <c r="HXE172" s="231" t="s">
        <v>373</v>
      </c>
      <c r="HXF172" s="231" t="s">
        <v>373</v>
      </c>
      <c r="HXG172" s="231" t="s">
        <v>373</v>
      </c>
      <c r="HXH172" s="231" t="s">
        <v>373</v>
      </c>
      <c r="HXI172" s="231" t="s">
        <v>373</v>
      </c>
      <c r="HXJ172" s="231" t="s">
        <v>373</v>
      </c>
      <c r="HXK172" s="231" t="s">
        <v>373</v>
      </c>
      <c r="HXL172" s="231" t="s">
        <v>373</v>
      </c>
      <c r="HXM172" s="231" t="s">
        <v>373</v>
      </c>
      <c r="HXN172" s="231" t="s">
        <v>373</v>
      </c>
      <c r="HXO172" s="231" t="s">
        <v>373</v>
      </c>
      <c r="HXP172" s="231" t="s">
        <v>373</v>
      </c>
      <c r="HXQ172" s="231" t="s">
        <v>373</v>
      </c>
      <c r="HXR172" s="231" t="s">
        <v>373</v>
      </c>
      <c r="HXS172" s="231" t="s">
        <v>373</v>
      </c>
      <c r="HXT172" s="231" t="s">
        <v>373</v>
      </c>
      <c r="HXU172" s="231" t="s">
        <v>373</v>
      </c>
      <c r="HXV172" s="231" t="s">
        <v>373</v>
      </c>
      <c r="HXW172" s="231" t="s">
        <v>373</v>
      </c>
      <c r="HXX172" s="231" t="s">
        <v>373</v>
      </c>
      <c r="HXY172" s="231" t="s">
        <v>373</v>
      </c>
      <c r="HXZ172" s="231" t="s">
        <v>373</v>
      </c>
      <c r="HYA172" s="231" t="s">
        <v>373</v>
      </c>
      <c r="HYB172" s="231" t="s">
        <v>373</v>
      </c>
      <c r="HYC172" s="231" t="s">
        <v>373</v>
      </c>
      <c r="HYD172" s="231" t="s">
        <v>373</v>
      </c>
      <c r="HYE172" s="231" t="s">
        <v>373</v>
      </c>
      <c r="HYF172" s="231" t="s">
        <v>373</v>
      </c>
      <c r="HYG172" s="231" t="s">
        <v>373</v>
      </c>
      <c r="HYH172" s="231" t="s">
        <v>373</v>
      </c>
      <c r="HYI172" s="231" t="s">
        <v>373</v>
      </c>
      <c r="HYJ172" s="231" t="s">
        <v>373</v>
      </c>
      <c r="HYK172" s="231" t="s">
        <v>373</v>
      </c>
      <c r="HYL172" s="231" t="s">
        <v>373</v>
      </c>
      <c r="HYM172" s="231" t="s">
        <v>373</v>
      </c>
      <c r="HYN172" s="231" t="s">
        <v>373</v>
      </c>
      <c r="HYO172" s="231" t="s">
        <v>373</v>
      </c>
      <c r="HYP172" s="231" t="s">
        <v>373</v>
      </c>
      <c r="HYQ172" s="231" t="s">
        <v>373</v>
      </c>
      <c r="HYR172" s="231" t="s">
        <v>373</v>
      </c>
      <c r="HYS172" s="231" t="s">
        <v>373</v>
      </c>
      <c r="HYT172" s="231" t="s">
        <v>373</v>
      </c>
      <c r="HYU172" s="231" t="s">
        <v>373</v>
      </c>
      <c r="HYV172" s="231" t="s">
        <v>373</v>
      </c>
      <c r="HYW172" s="231" t="s">
        <v>373</v>
      </c>
      <c r="HYX172" s="231" t="s">
        <v>373</v>
      </c>
      <c r="HYY172" s="231" t="s">
        <v>373</v>
      </c>
      <c r="HYZ172" s="231" t="s">
        <v>373</v>
      </c>
      <c r="HZA172" s="231" t="s">
        <v>373</v>
      </c>
      <c r="HZB172" s="231" t="s">
        <v>373</v>
      </c>
      <c r="HZC172" s="231" t="s">
        <v>373</v>
      </c>
      <c r="HZD172" s="231" t="s">
        <v>373</v>
      </c>
      <c r="HZE172" s="231" t="s">
        <v>373</v>
      </c>
      <c r="HZF172" s="231" t="s">
        <v>373</v>
      </c>
      <c r="HZG172" s="231" t="s">
        <v>373</v>
      </c>
      <c r="HZH172" s="231" t="s">
        <v>373</v>
      </c>
      <c r="HZI172" s="231" t="s">
        <v>373</v>
      </c>
      <c r="HZJ172" s="231" t="s">
        <v>373</v>
      </c>
      <c r="HZK172" s="231" t="s">
        <v>373</v>
      </c>
      <c r="HZL172" s="231" t="s">
        <v>373</v>
      </c>
      <c r="HZM172" s="231" t="s">
        <v>373</v>
      </c>
      <c r="HZN172" s="231" t="s">
        <v>373</v>
      </c>
      <c r="HZO172" s="231" t="s">
        <v>373</v>
      </c>
      <c r="HZP172" s="231" t="s">
        <v>373</v>
      </c>
      <c r="HZQ172" s="231" t="s">
        <v>373</v>
      </c>
      <c r="HZR172" s="231" t="s">
        <v>373</v>
      </c>
      <c r="HZS172" s="231" t="s">
        <v>373</v>
      </c>
      <c r="HZT172" s="231" t="s">
        <v>373</v>
      </c>
      <c r="HZU172" s="231" t="s">
        <v>373</v>
      </c>
      <c r="HZV172" s="231" t="s">
        <v>373</v>
      </c>
      <c r="HZW172" s="231" t="s">
        <v>373</v>
      </c>
      <c r="HZX172" s="231" t="s">
        <v>373</v>
      </c>
      <c r="HZY172" s="231" t="s">
        <v>373</v>
      </c>
      <c r="HZZ172" s="231" t="s">
        <v>373</v>
      </c>
      <c r="IAA172" s="231" t="s">
        <v>373</v>
      </c>
      <c r="IAB172" s="231" t="s">
        <v>373</v>
      </c>
      <c r="IAC172" s="231" t="s">
        <v>373</v>
      </c>
      <c r="IAD172" s="231" t="s">
        <v>373</v>
      </c>
      <c r="IAE172" s="231" t="s">
        <v>373</v>
      </c>
      <c r="IAF172" s="231" t="s">
        <v>373</v>
      </c>
      <c r="IAG172" s="231" t="s">
        <v>373</v>
      </c>
      <c r="IAH172" s="231" t="s">
        <v>373</v>
      </c>
      <c r="IAI172" s="231" t="s">
        <v>373</v>
      </c>
      <c r="IAJ172" s="231" t="s">
        <v>373</v>
      </c>
      <c r="IAK172" s="231" t="s">
        <v>373</v>
      </c>
      <c r="IAL172" s="231" t="s">
        <v>373</v>
      </c>
      <c r="IAM172" s="231" t="s">
        <v>373</v>
      </c>
      <c r="IAN172" s="231" t="s">
        <v>373</v>
      </c>
      <c r="IAO172" s="231" t="s">
        <v>373</v>
      </c>
      <c r="IAP172" s="231" t="s">
        <v>373</v>
      </c>
      <c r="IAQ172" s="231" t="s">
        <v>373</v>
      </c>
      <c r="IAR172" s="231" t="s">
        <v>373</v>
      </c>
      <c r="IAS172" s="231" t="s">
        <v>373</v>
      </c>
      <c r="IAT172" s="231" t="s">
        <v>373</v>
      </c>
      <c r="IAU172" s="231" t="s">
        <v>373</v>
      </c>
      <c r="IAV172" s="231" t="s">
        <v>373</v>
      </c>
      <c r="IAW172" s="231" t="s">
        <v>373</v>
      </c>
      <c r="IAX172" s="231" t="s">
        <v>373</v>
      </c>
      <c r="IAY172" s="231" t="s">
        <v>373</v>
      </c>
      <c r="IAZ172" s="231" t="s">
        <v>373</v>
      </c>
      <c r="IBA172" s="231" t="s">
        <v>373</v>
      </c>
      <c r="IBB172" s="231" t="s">
        <v>373</v>
      </c>
      <c r="IBC172" s="231" t="s">
        <v>373</v>
      </c>
      <c r="IBD172" s="231" t="s">
        <v>373</v>
      </c>
      <c r="IBE172" s="231" t="s">
        <v>373</v>
      </c>
      <c r="IBF172" s="231" t="s">
        <v>373</v>
      </c>
      <c r="IBG172" s="231" t="s">
        <v>373</v>
      </c>
      <c r="IBH172" s="231" t="s">
        <v>373</v>
      </c>
      <c r="IBI172" s="231" t="s">
        <v>373</v>
      </c>
      <c r="IBJ172" s="231" t="s">
        <v>373</v>
      </c>
      <c r="IBK172" s="231" t="s">
        <v>373</v>
      </c>
      <c r="IBL172" s="231" t="s">
        <v>373</v>
      </c>
      <c r="IBM172" s="231" t="s">
        <v>373</v>
      </c>
      <c r="IBN172" s="231" t="s">
        <v>373</v>
      </c>
      <c r="IBO172" s="231" t="s">
        <v>373</v>
      </c>
      <c r="IBP172" s="231" t="s">
        <v>373</v>
      </c>
      <c r="IBQ172" s="231" t="s">
        <v>373</v>
      </c>
      <c r="IBR172" s="231" t="s">
        <v>373</v>
      </c>
      <c r="IBS172" s="231" t="s">
        <v>373</v>
      </c>
      <c r="IBT172" s="231" t="s">
        <v>373</v>
      </c>
      <c r="IBU172" s="231" t="s">
        <v>373</v>
      </c>
      <c r="IBV172" s="231" t="s">
        <v>373</v>
      </c>
      <c r="IBW172" s="231" t="s">
        <v>373</v>
      </c>
      <c r="IBX172" s="231" t="s">
        <v>373</v>
      </c>
      <c r="IBY172" s="231" t="s">
        <v>373</v>
      </c>
      <c r="IBZ172" s="231" t="s">
        <v>373</v>
      </c>
      <c r="ICA172" s="231" t="s">
        <v>373</v>
      </c>
      <c r="ICB172" s="231" t="s">
        <v>373</v>
      </c>
      <c r="ICC172" s="231" t="s">
        <v>373</v>
      </c>
      <c r="ICD172" s="231" t="s">
        <v>373</v>
      </c>
      <c r="ICE172" s="231" t="s">
        <v>373</v>
      </c>
      <c r="ICF172" s="231" t="s">
        <v>373</v>
      </c>
      <c r="ICG172" s="231" t="s">
        <v>373</v>
      </c>
      <c r="ICH172" s="231" t="s">
        <v>373</v>
      </c>
      <c r="ICI172" s="231" t="s">
        <v>373</v>
      </c>
      <c r="ICJ172" s="231" t="s">
        <v>373</v>
      </c>
      <c r="ICK172" s="231" t="s">
        <v>373</v>
      </c>
      <c r="ICL172" s="231" t="s">
        <v>373</v>
      </c>
      <c r="ICM172" s="231" t="s">
        <v>373</v>
      </c>
      <c r="ICN172" s="231" t="s">
        <v>373</v>
      </c>
      <c r="ICO172" s="231" t="s">
        <v>373</v>
      </c>
      <c r="ICP172" s="231" t="s">
        <v>373</v>
      </c>
      <c r="ICQ172" s="231" t="s">
        <v>373</v>
      </c>
      <c r="ICR172" s="231" t="s">
        <v>373</v>
      </c>
      <c r="ICS172" s="231" t="s">
        <v>373</v>
      </c>
      <c r="ICT172" s="231" t="s">
        <v>373</v>
      </c>
      <c r="ICU172" s="231" t="s">
        <v>373</v>
      </c>
      <c r="ICV172" s="231" t="s">
        <v>373</v>
      </c>
      <c r="ICW172" s="231" t="s">
        <v>373</v>
      </c>
      <c r="ICX172" s="231" t="s">
        <v>373</v>
      </c>
      <c r="ICY172" s="231" t="s">
        <v>373</v>
      </c>
      <c r="ICZ172" s="231" t="s">
        <v>373</v>
      </c>
      <c r="IDA172" s="231" t="s">
        <v>373</v>
      </c>
      <c r="IDB172" s="231" t="s">
        <v>373</v>
      </c>
      <c r="IDC172" s="231" t="s">
        <v>373</v>
      </c>
      <c r="IDD172" s="231" t="s">
        <v>373</v>
      </c>
      <c r="IDE172" s="231" t="s">
        <v>373</v>
      </c>
      <c r="IDF172" s="231" t="s">
        <v>373</v>
      </c>
      <c r="IDG172" s="231" t="s">
        <v>373</v>
      </c>
      <c r="IDH172" s="231" t="s">
        <v>373</v>
      </c>
      <c r="IDI172" s="231" t="s">
        <v>373</v>
      </c>
      <c r="IDJ172" s="231" t="s">
        <v>373</v>
      </c>
      <c r="IDK172" s="231" t="s">
        <v>373</v>
      </c>
      <c r="IDL172" s="231" t="s">
        <v>373</v>
      </c>
      <c r="IDM172" s="231" t="s">
        <v>373</v>
      </c>
      <c r="IDN172" s="231" t="s">
        <v>373</v>
      </c>
      <c r="IDO172" s="231" t="s">
        <v>373</v>
      </c>
      <c r="IDP172" s="231" t="s">
        <v>373</v>
      </c>
      <c r="IDQ172" s="231" t="s">
        <v>373</v>
      </c>
      <c r="IDR172" s="231" t="s">
        <v>373</v>
      </c>
      <c r="IDS172" s="231" t="s">
        <v>373</v>
      </c>
      <c r="IDT172" s="231" t="s">
        <v>373</v>
      </c>
      <c r="IDU172" s="231" t="s">
        <v>373</v>
      </c>
      <c r="IDV172" s="231" t="s">
        <v>373</v>
      </c>
      <c r="IDW172" s="231" t="s">
        <v>373</v>
      </c>
      <c r="IDX172" s="231" t="s">
        <v>373</v>
      </c>
      <c r="IDY172" s="231" t="s">
        <v>373</v>
      </c>
      <c r="IDZ172" s="231" t="s">
        <v>373</v>
      </c>
      <c r="IEA172" s="231" t="s">
        <v>373</v>
      </c>
      <c r="IEB172" s="231" t="s">
        <v>373</v>
      </c>
      <c r="IEC172" s="231" t="s">
        <v>373</v>
      </c>
      <c r="IED172" s="231" t="s">
        <v>373</v>
      </c>
      <c r="IEE172" s="231" t="s">
        <v>373</v>
      </c>
      <c r="IEF172" s="231" t="s">
        <v>373</v>
      </c>
      <c r="IEG172" s="231" t="s">
        <v>373</v>
      </c>
      <c r="IEH172" s="231" t="s">
        <v>373</v>
      </c>
      <c r="IEI172" s="231" t="s">
        <v>373</v>
      </c>
      <c r="IEJ172" s="231" t="s">
        <v>373</v>
      </c>
      <c r="IEK172" s="231" t="s">
        <v>373</v>
      </c>
      <c r="IEL172" s="231" t="s">
        <v>373</v>
      </c>
      <c r="IEM172" s="231" t="s">
        <v>373</v>
      </c>
      <c r="IEN172" s="231" t="s">
        <v>373</v>
      </c>
      <c r="IEO172" s="231" t="s">
        <v>373</v>
      </c>
      <c r="IEP172" s="231" t="s">
        <v>373</v>
      </c>
      <c r="IEQ172" s="231" t="s">
        <v>373</v>
      </c>
      <c r="IER172" s="231" t="s">
        <v>373</v>
      </c>
      <c r="IES172" s="231" t="s">
        <v>373</v>
      </c>
      <c r="IET172" s="231" t="s">
        <v>373</v>
      </c>
      <c r="IEU172" s="231" t="s">
        <v>373</v>
      </c>
      <c r="IEV172" s="231" t="s">
        <v>373</v>
      </c>
      <c r="IEW172" s="231" t="s">
        <v>373</v>
      </c>
      <c r="IEX172" s="231" t="s">
        <v>373</v>
      </c>
      <c r="IEY172" s="231" t="s">
        <v>373</v>
      </c>
      <c r="IEZ172" s="231" t="s">
        <v>373</v>
      </c>
      <c r="IFA172" s="231" t="s">
        <v>373</v>
      </c>
      <c r="IFB172" s="231" t="s">
        <v>373</v>
      </c>
      <c r="IFC172" s="231" t="s">
        <v>373</v>
      </c>
      <c r="IFD172" s="231" t="s">
        <v>373</v>
      </c>
      <c r="IFE172" s="231" t="s">
        <v>373</v>
      </c>
      <c r="IFF172" s="231" t="s">
        <v>373</v>
      </c>
      <c r="IFG172" s="231" t="s">
        <v>373</v>
      </c>
      <c r="IFH172" s="231" t="s">
        <v>373</v>
      </c>
      <c r="IFI172" s="231" t="s">
        <v>373</v>
      </c>
      <c r="IFJ172" s="231" t="s">
        <v>373</v>
      </c>
      <c r="IFK172" s="231" t="s">
        <v>373</v>
      </c>
      <c r="IFL172" s="231" t="s">
        <v>373</v>
      </c>
      <c r="IFM172" s="231" t="s">
        <v>373</v>
      </c>
      <c r="IFN172" s="231" t="s">
        <v>373</v>
      </c>
      <c r="IFO172" s="231" t="s">
        <v>373</v>
      </c>
      <c r="IFP172" s="231" t="s">
        <v>373</v>
      </c>
      <c r="IFQ172" s="231" t="s">
        <v>373</v>
      </c>
      <c r="IFR172" s="231" t="s">
        <v>373</v>
      </c>
      <c r="IFS172" s="231" t="s">
        <v>373</v>
      </c>
      <c r="IFT172" s="231" t="s">
        <v>373</v>
      </c>
      <c r="IFU172" s="231" t="s">
        <v>373</v>
      </c>
      <c r="IFV172" s="231" t="s">
        <v>373</v>
      </c>
      <c r="IFW172" s="231" t="s">
        <v>373</v>
      </c>
      <c r="IFX172" s="231" t="s">
        <v>373</v>
      </c>
      <c r="IFY172" s="231" t="s">
        <v>373</v>
      </c>
      <c r="IFZ172" s="231" t="s">
        <v>373</v>
      </c>
      <c r="IGA172" s="231" t="s">
        <v>373</v>
      </c>
      <c r="IGB172" s="231" t="s">
        <v>373</v>
      </c>
      <c r="IGC172" s="231" t="s">
        <v>373</v>
      </c>
      <c r="IGD172" s="231" t="s">
        <v>373</v>
      </c>
      <c r="IGE172" s="231" t="s">
        <v>373</v>
      </c>
      <c r="IGF172" s="231" t="s">
        <v>373</v>
      </c>
      <c r="IGG172" s="231" t="s">
        <v>373</v>
      </c>
      <c r="IGH172" s="231" t="s">
        <v>373</v>
      </c>
      <c r="IGI172" s="231" t="s">
        <v>373</v>
      </c>
      <c r="IGJ172" s="231" t="s">
        <v>373</v>
      </c>
      <c r="IGK172" s="231" t="s">
        <v>373</v>
      </c>
      <c r="IGL172" s="231" t="s">
        <v>373</v>
      </c>
      <c r="IGM172" s="231" t="s">
        <v>373</v>
      </c>
      <c r="IGN172" s="231" t="s">
        <v>373</v>
      </c>
      <c r="IGO172" s="231" t="s">
        <v>373</v>
      </c>
      <c r="IGP172" s="231" t="s">
        <v>373</v>
      </c>
      <c r="IGQ172" s="231" t="s">
        <v>373</v>
      </c>
      <c r="IGR172" s="231" t="s">
        <v>373</v>
      </c>
      <c r="IGS172" s="231" t="s">
        <v>373</v>
      </c>
      <c r="IGT172" s="231" t="s">
        <v>373</v>
      </c>
      <c r="IGU172" s="231" t="s">
        <v>373</v>
      </c>
      <c r="IGV172" s="231" t="s">
        <v>373</v>
      </c>
      <c r="IGW172" s="231" t="s">
        <v>373</v>
      </c>
      <c r="IGX172" s="231" t="s">
        <v>373</v>
      </c>
      <c r="IGY172" s="231" t="s">
        <v>373</v>
      </c>
      <c r="IGZ172" s="231" t="s">
        <v>373</v>
      </c>
      <c r="IHA172" s="231" t="s">
        <v>373</v>
      </c>
      <c r="IHB172" s="231" t="s">
        <v>373</v>
      </c>
      <c r="IHC172" s="231" t="s">
        <v>373</v>
      </c>
      <c r="IHD172" s="231" t="s">
        <v>373</v>
      </c>
      <c r="IHE172" s="231" t="s">
        <v>373</v>
      </c>
      <c r="IHF172" s="231" t="s">
        <v>373</v>
      </c>
      <c r="IHG172" s="231" t="s">
        <v>373</v>
      </c>
      <c r="IHH172" s="231" t="s">
        <v>373</v>
      </c>
      <c r="IHI172" s="231" t="s">
        <v>373</v>
      </c>
      <c r="IHJ172" s="231" t="s">
        <v>373</v>
      </c>
      <c r="IHK172" s="231" t="s">
        <v>373</v>
      </c>
      <c r="IHL172" s="231" t="s">
        <v>373</v>
      </c>
      <c r="IHM172" s="231" t="s">
        <v>373</v>
      </c>
      <c r="IHN172" s="231" t="s">
        <v>373</v>
      </c>
      <c r="IHO172" s="231" t="s">
        <v>373</v>
      </c>
      <c r="IHP172" s="231" t="s">
        <v>373</v>
      </c>
      <c r="IHQ172" s="231" t="s">
        <v>373</v>
      </c>
      <c r="IHR172" s="231" t="s">
        <v>373</v>
      </c>
      <c r="IHS172" s="231" t="s">
        <v>373</v>
      </c>
      <c r="IHT172" s="231" t="s">
        <v>373</v>
      </c>
      <c r="IHU172" s="231" t="s">
        <v>373</v>
      </c>
      <c r="IHV172" s="231" t="s">
        <v>373</v>
      </c>
      <c r="IHW172" s="231" t="s">
        <v>373</v>
      </c>
      <c r="IHX172" s="231" t="s">
        <v>373</v>
      </c>
      <c r="IHY172" s="231" t="s">
        <v>373</v>
      </c>
      <c r="IHZ172" s="231" t="s">
        <v>373</v>
      </c>
      <c r="IIA172" s="231" t="s">
        <v>373</v>
      </c>
      <c r="IIB172" s="231" t="s">
        <v>373</v>
      </c>
      <c r="IIC172" s="231" t="s">
        <v>373</v>
      </c>
      <c r="IID172" s="231" t="s">
        <v>373</v>
      </c>
      <c r="IIE172" s="231" t="s">
        <v>373</v>
      </c>
      <c r="IIF172" s="231" t="s">
        <v>373</v>
      </c>
      <c r="IIG172" s="231" t="s">
        <v>373</v>
      </c>
      <c r="IIH172" s="231" t="s">
        <v>373</v>
      </c>
      <c r="III172" s="231" t="s">
        <v>373</v>
      </c>
      <c r="IIJ172" s="231" t="s">
        <v>373</v>
      </c>
      <c r="IIK172" s="231" t="s">
        <v>373</v>
      </c>
      <c r="IIL172" s="231" t="s">
        <v>373</v>
      </c>
      <c r="IIM172" s="231" t="s">
        <v>373</v>
      </c>
      <c r="IIN172" s="231" t="s">
        <v>373</v>
      </c>
      <c r="IIO172" s="231" t="s">
        <v>373</v>
      </c>
      <c r="IIP172" s="231" t="s">
        <v>373</v>
      </c>
      <c r="IIQ172" s="231" t="s">
        <v>373</v>
      </c>
      <c r="IIR172" s="231" t="s">
        <v>373</v>
      </c>
      <c r="IIS172" s="231" t="s">
        <v>373</v>
      </c>
      <c r="IIT172" s="231" t="s">
        <v>373</v>
      </c>
      <c r="IIU172" s="231" t="s">
        <v>373</v>
      </c>
      <c r="IIV172" s="231" t="s">
        <v>373</v>
      </c>
      <c r="IIW172" s="231" t="s">
        <v>373</v>
      </c>
      <c r="IIX172" s="231" t="s">
        <v>373</v>
      </c>
      <c r="IIY172" s="231" t="s">
        <v>373</v>
      </c>
      <c r="IIZ172" s="231" t="s">
        <v>373</v>
      </c>
      <c r="IJA172" s="231" t="s">
        <v>373</v>
      </c>
      <c r="IJB172" s="231" t="s">
        <v>373</v>
      </c>
      <c r="IJC172" s="231" t="s">
        <v>373</v>
      </c>
      <c r="IJD172" s="231" t="s">
        <v>373</v>
      </c>
      <c r="IJE172" s="231" t="s">
        <v>373</v>
      </c>
      <c r="IJF172" s="231" t="s">
        <v>373</v>
      </c>
      <c r="IJG172" s="231" t="s">
        <v>373</v>
      </c>
      <c r="IJH172" s="231" t="s">
        <v>373</v>
      </c>
      <c r="IJI172" s="231" t="s">
        <v>373</v>
      </c>
      <c r="IJJ172" s="231" t="s">
        <v>373</v>
      </c>
      <c r="IJK172" s="231" t="s">
        <v>373</v>
      </c>
      <c r="IJL172" s="231" t="s">
        <v>373</v>
      </c>
      <c r="IJM172" s="231" t="s">
        <v>373</v>
      </c>
      <c r="IJN172" s="231" t="s">
        <v>373</v>
      </c>
      <c r="IJO172" s="231" t="s">
        <v>373</v>
      </c>
      <c r="IJP172" s="231" t="s">
        <v>373</v>
      </c>
      <c r="IJQ172" s="231" t="s">
        <v>373</v>
      </c>
      <c r="IJR172" s="231" t="s">
        <v>373</v>
      </c>
      <c r="IJS172" s="231" t="s">
        <v>373</v>
      </c>
      <c r="IJT172" s="231" t="s">
        <v>373</v>
      </c>
      <c r="IJU172" s="231" t="s">
        <v>373</v>
      </c>
      <c r="IJV172" s="231" t="s">
        <v>373</v>
      </c>
      <c r="IJW172" s="231" t="s">
        <v>373</v>
      </c>
      <c r="IJX172" s="231" t="s">
        <v>373</v>
      </c>
      <c r="IJY172" s="231" t="s">
        <v>373</v>
      </c>
      <c r="IJZ172" s="231" t="s">
        <v>373</v>
      </c>
      <c r="IKA172" s="231" t="s">
        <v>373</v>
      </c>
      <c r="IKB172" s="231" t="s">
        <v>373</v>
      </c>
      <c r="IKC172" s="231" t="s">
        <v>373</v>
      </c>
      <c r="IKD172" s="231" t="s">
        <v>373</v>
      </c>
      <c r="IKE172" s="231" t="s">
        <v>373</v>
      </c>
      <c r="IKF172" s="231" t="s">
        <v>373</v>
      </c>
      <c r="IKG172" s="231" t="s">
        <v>373</v>
      </c>
      <c r="IKH172" s="231" t="s">
        <v>373</v>
      </c>
      <c r="IKI172" s="231" t="s">
        <v>373</v>
      </c>
      <c r="IKJ172" s="231" t="s">
        <v>373</v>
      </c>
      <c r="IKK172" s="231" t="s">
        <v>373</v>
      </c>
      <c r="IKL172" s="231" t="s">
        <v>373</v>
      </c>
      <c r="IKM172" s="231" t="s">
        <v>373</v>
      </c>
      <c r="IKN172" s="231" t="s">
        <v>373</v>
      </c>
      <c r="IKO172" s="231" t="s">
        <v>373</v>
      </c>
      <c r="IKP172" s="231" t="s">
        <v>373</v>
      </c>
      <c r="IKQ172" s="231" t="s">
        <v>373</v>
      </c>
      <c r="IKR172" s="231" t="s">
        <v>373</v>
      </c>
      <c r="IKS172" s="231" t="s">
        <v>373</v>
      </c>
      <c r="IKT172" s="231" t="s">
        <v>373</v>
      </c>
      <c r="IKU172" s="231" t="s">
        <v>373</v>
      </c>
      <c r="IKV172" s="231" t="s">
        <v>373</v>
      </c>
      <c r="IKW172" s="231" t="s">
        <v>373</v>
      </c>
      <c r="IKX172" s="231" t="s">
        <v>373</v>
      </c>
      <c r="IKY172" s="231" t="s">
        <v>373</v>
      </c>
      <c r="IKZ172" s="231" t="s">
        <v>373</v>
      </c>
      <c r="ILA172" s="231" t="s">
        <v>373</v>
      </c>
      <c r="ILB172" s="231" t="s">
        <v>373</v>
      </c>
      <c r="ILC172" s="231" t="s">
        <v>373</v>
      </c>
      <c r="ILD172" s="231" t="s">
        <v>373</v>
      </c>
      <c r="ILE172" s="231" t="s">
        <v>373</v>
      </c>
      <c r="ILF172" s="231" t="s">
        <v>373</v>
      </c>
      <c r="ILG172" s="231" t="s">
        <v>373</v>
      </c>
      <c r="ILH172" s="231" t="s">
        <v>373</v>
      </c>
      <c r="ILI172" s="231" t="s">
        <v>373</v>
      </c>
      <c r="ILJ172" s="231" t="s">
        <v>373</v>
      </c>
      <c r="ILK172" s="231" t="s">
        <v>373</v>
      </c>
      <c r="ILL172" s="231" t="s">
        <v>373</v>
      </c>
      <c r="ILM172" s="231" t="s">
        <v>373</v>
      </c>
      <c r="ILN172" s="231" t="s">
        <v>373</v>
      </c>
      <c r="ILO172" s="231" t="s">
        <v>373</v>
      </c>
      <c r="ILP172" s="231" t="s">
        <v>373</v>
      </c>
      <c r="ILQ172" s="231" t="s">
        <v>373</v>
      </c>
      <c r="ILR172" s="231" t="s">
        <v>373</v>
      </c>
      <c r="ILS172" s="231" t="s">
        <v>373</v>
      </c>
      <c r="ILT172" s="231" t="s">
        <v>373</v>
      </c>
      <c r="ILU172" s="231" t="s">
        <v>373</v>
      </c>
      <c r="ILV172" s="231" t="s">
        <v>373</v>
      </c>
      <c r="ILW172" s="231" t="s">
        <v>373</v>
      </c>
      <c r="ILX172" s="231" t="s">
        <v>373</v>
      </c>
      <c r="ILY172" s="231" t="s">
        <v>373</v>
      </c>
      <c r="ILZ172" s="231" t="s">
        <v>373</v>
      </c>
      <c r="IMA172" s="231" t="s">
        <v>373</v>
      </c>
      <c r="IMB172" s="231" t="s">
        <v>373</v>
      </c>
      <c r="IMC172" s="231" t="s">
        <v>373</v>
      </c>
      <c r="IMD172" s="231" t="s">
        <v>373</v>
      </c>
      <c r="IME172" s="231" t="s">
        <v>373</v>
      </c>
      <c r="IMF172" s="231" t="s">
        <v>373</v>
      </c>
      <c r="IMG172" s="231" t="s">
        <v>373</v>
      </c>
      <c r="IMH172" s="231" t="s">
        <v>373</v>
      </c>
      <c r="IMI172" s="231" t="s">
        <v>373</v>
      </c>
      <c r="IMJ172" s="231" t="s">
        <v>373</v>
      </c>
      <c r="IMK172" s="231" t="s">
        <v>373</v>
      </c>
      <c r="IML172" s="231" t="s">
        <v>373</v>
      </c>
      <c r="IMM172" s="231" t="s">
        <v>373</v>
      </c>
      <c r="IMN172" s="231" t="s">
        <v>373</v>
      </c>
      <c r="IMO172" s="231" t="s">
        <v>373</v>
      </c>
      <c r="IMP172" s="231" t="s">
        <v>373</v>
      </c>
      <c r="IMQ172" s="231" t="s">
        <v>373</v>
      </c>
      <c r="IMR172" s="231" t="s">
        <v>373</v>
      </c>
      <c r="IMS172" s="231" t="s">
        <v>373</v>
      </c>
      <c r="IMT172" s="231" t="s">
        <v>373</v>
      </c>
      <c r="IMU172" s="231" t="s">
        <v>373</v>
      </c>
      <c r="IMV172" s="231" t="s">
        <v>373</v>
      </c>
      <c r="IMW172" s="231" t="s">
        <v>373</v>
      </c>
      <c r="IMX172" s="231" t="s">
        <v>373</v>
      </c>
      <c r="IMY172" s="231" t="s">
        <v>373</v>
      </c>
      <c r="IMZ172" s="231" t="s">
        <v>373</v>
      </c>
      <c r="INA172" s="231" t="s">
        <v>373</v>
      </c>
      <c r="INB172" s="231" t="s">
        <v>373</v>
      </c>
      <c r="INC172" s="231" t="s">
        <v>373</v>
      </c>
      <c r="IND172" s="231" t="s">
        <v>373</v>
      </c>
      <c r="INE172" s="231" t="s">
        <v>373</v>
      </c>
      <c r="INF172" s="231" t="s">
        <v>373</v>
      </c>
      <c r="ING172" s="231" t="s">
        <v>373</v>
      </c>
      <c r="INH172" s="231" t="s">
        <v>373</v>
      </c>
      <c r="INI172" s="231" t="s">
        <v>373</v>
      </c>
      <c r="INJ172" s="231" t="s">
        <v>373</v>
      </c>
      <c r="INK172" s="231" t="s">
        <v>373</v>
      </c>
      <c r="INL172" s="231" t="s">
        <v>373</v>
      </c>
      <c r="INM172" s="231" t="s">
        <v>373</v>
      </c>
      <c r="INN172" s="231" t="s">
        <v>373</v>
      </c>
      <c r="INO172" s="231" t="s">
        <v>373</v>
      </c>
      <c r="INP172" s="231" t="s">
        <v>373</v>
      </c>
      <c r="INQ172" s="231" t="s">
        <v>373</v>
      </c>
      <c r="INR172" s="231" t="s">
        <v>373</v>
      </c>
      <c r="INS172" s="231" t="s">
        <v>373</v>
      </c>
      <c r="INT172" s="231" t="s">
        <v>373</v>
      </c>
      <c r="INU172" s="231" t="s">
        <v>373</v>
      </c>
      <c r="INV172" s="231" t="s">
        <v>373</v>
      </c>
      <c r="INW172" s="231" t="s">
        <v>373</v>
      </c>
      <c r="INX172" s="231" t="s">
        <v>373</v>
      </c>
      <c r="INY172" s="231" t="s">
        <v>373</v>
      </c>
      <c r="INZ172" s="231" t="s">
        <v>373</v>
      </c>
      <c r="IOA172" s="231" t="s">
        <v>373</v>
      </c>
      <c r="IOB172" s="231" t="s">
        <v>373</v>
      </c>
      <c r="IOC172" s="231" t="s">
        <v>373</v>
      </c>
      <c r="IOD172" s="231" t="s">
        <v>373</v>
      </c>
      <c r="IOE172" s="231" t="s">
        <v>373</v>
      </c>
      <c r="IOF172" s="231" t="s">
        <v>373</v>
      </c>
      <c r="IOG172" s="231" t="s">
        <v>373</v>
      </c>
      <c r="IOH172" s="231" t="s">
        <v>373</v>
      </c>
      <c r="IOI172" s="231" t="s">
        <v>373</v>
      </c>
      <c r="IOJ172" s="231" t="s">
        <v>373</v>
      </c>
      <c r="IOK172" s="231" t="s">
        <v>373</v>
      </c>
      <c r="IOL172" s="231" t="s">
        <v>373</v>
      </c>
      <c r="IOM172" s="231" t="s">
        <v>373</v>
      </c>
      <c r="ION172" s="231" t="s">
        <v>373</v>
      </c>
      <c r="IOO172" s="231" t="s">
        <v>373</v>
      </c>
      <c r="IOP172" s="231" t="s">
        <v>373</v>
      </c>
      <c r="IOQ172" s="231" t="s">
        <v>373</v>
      </c>
      <c r="IOR172" s="231" t="s">
        <v>373</v>
      </c>
      <c r="IOS172" s="231" t="s">
        <v>373</v>
      </c>
      <c r="IOT172" s="231" t="s">
        <v>373</v>
      </c>
      <c r="IOU172" s="231" t="s">
        <v>373</v>
      </c>
      <c r="IOV172" s="231" t="s">
        <v>373</v>
      </c>
      <c r="IOW172" s="231" t="s">
        <v>373</v>
      </c>
      <c r="IOX172" s="231" t="s">
        <v>373</v>
      </c>
      <c r="IOY172" s="231" t="s">
        <v>373</v>
      </c>
      <c r="IOZ172" s="231" t="s">
        <v>373</v>
      </c>
      <c r="IPA172" s="231" t="s">
        <v>373</v>
      </c>
      <c r="IPB172" s="231" t="s">
        <v>373</v>
      </c>
      <c r="IPC172" s="231" t="s">
        <v>373</v>
      </c>
      <c r="IPD172" s="231" t="s">
        <v>373</v>
      </c>
      <c r="IPE172" s="231" t="s">
        <v>373</v>
      </c>
      <c r="IPF172" s="231" t="s">
        <v>373</v>
      </c>
      <c r="IPG172" s="231" t="s">
        <v>373</v>
      </c>
      <c r="IPH172" s="231" t="s">
        <v>373</v>
      </c>
      <c r="IPI172" s="231" t="s">
        <v>373</v>
      </c>
      <c r="IPJ172" s="231" t="s">
        <v>373</v>
      </c>
      <c r="IPK172" s="231" t="s">
        <v>373</v>
      </c>
      <c r="IPL172" s="231" t="s">
        <v>373</v>
      </c>
      <c r="IPM172" s="231" t="s">
        <v>373</v>
      </c>
      <c r="IPN172" s="231" t="s">
        <v>373</v>
      </c>
      <c r="IPO172" s="231" t="s">
        <v>373</v>
      </c>
      <c r="IPP172" s="231" t="s">
        <v>373</v>
      </c>
      <c r="IPQ172" s="231" t="s">
        <v>373</v>
      </c>
      <c r="IPR172" s="231" t="s">
        <v>373</v>
      </c>
      <c r="IPS172" s="231" t="s">
        <v>373</v>
      </c>
      <c r="IPT172" s="231" t="s">
        <v>373</v>
      </c>
      <c r="IPU172" s="231" t="s">
        <v>373</v>
      </c>
      <c r="IPV172" s="231" t="s">
        <v>373</v>
      </c>
      <c r="IPW172" s="231" t="s">
        <v>373</v>
      </c>
      <c r="IPX172" s="231" t="s">
        <v>373</v>
      </c>
      <c r="IPY172" s="231" t="s">
        <v>373</v>
      </c>
      <c r="IPZ172" s="231" t="s">
        <v>373</v>
      </c>
      <c r="IQA172" s="231" t="s">
        <v>373</v>
      </c>
      <c r="IQB172" s="231" t="s">
        <v>373</v>
      </c>
      <c r="IQC172" s="231" t="s">
        <v>373</v>
      </c>
      <c r="IQD172" s="231" t="s">
        <v>373</v>
      </c>
      <c r="IQE172" s="231" t="s">
        <v>373</v>
      </c>
      <c r="IQF172" s="231" t="s">
        <v>373</v>
      </c>
      <c r="IQG172" s="231" t="s">
        <v>373</v>
      </c>
      <c r="IQH172" s="231" t="s">
        <v>373</v>
      </c>
      <c r="IQI172" s="231" t="s">
        <v>373</v>
      </c>
      <c r="IQJ172" s="231" t="s">
        <v>373</v>
      </c>
      <c r="IQK172" s="231" t="s">
        <v>373</v>
      </c>
      <c r="IQL172" s="231" t="s">
        <v>373</v>
      </c>
      <c r="IQM172" s="231" t="s">
        <v>373</v>
      </c>
      <c r="IQN172" s="231" t="s">
        <v>373</v>
      </c>
      <c r="IQO172" s="231" t="s">
        <v>373</v>
      </c>
      <c r="IQP172" s="231" t="s">
        <v>373</v>
      </c>
      <c r="IQQ172" s="231" t="s">
        <v>373</v>
      </c>
      <c r="IQR172" s="231" t="s">
        <v>373</v>
      </c>
      <c r="IQS172" s="231" t="s">
        <v>373</v>
      </c>
      <c r="IQT172" s="231" t="s">
        <v>373</v>
      </c>
      <c r="IQU172" s="231" t="s">
        <v>373</v>
      </c>
      <c r="IQV172" s="231" t="s">
        <v>373</v>
      </c>
      <c r="IQW172" s="231" t="s">
        <v>373</v>
      </c>
      <c r="IQX172" s="231" t="s">
        <v>373</v>
      </c>
      <c r="IQY172" s="231" t="s">
        <v>373</v>
      </c>
      <c r="IQZ172" s="231" t="s">
        <v>373</v>
      </c>
      <c r="IRA172" s="231" t="s">
        <v>373</v>
      </c>
      <c r="IRB172" s="231" t="s">
        <v>373</v>
      </c>
      <c r="IRC172" s="231" t="s">
        <v>373</v>
      </c>
      <c r="IRD172" s="231" t="s">
        <v>373</v>
      </c>
      <c r="IRE172" s="231" t="s">
        <v>373</v>
      </c>
      <c r="IRF172" s="231" t="s">
        <v>373</v>
      </c>
      <c r="IRG172" s="231" t="s">
        <v>373</v>
      </c>
      <c r="IRH172" s="231" t="s">
        <v>373</v>
      </c>
      <c r="IRI172" s="231" t="s">
        <v>373</v>
      </c>
      <c r="IRJ172" s="231" t="s">
        <v>373</v>
      </c>
      <c r="IRK172" s="231" t="s">
        <v>373</v>
      </c>
      <c r="IRL172" s="231" t="s">
        <v>373</v>
      </c>
      <c r="IRM172" s="231" t="s">
        <v>373</v>
      </c>
      <c r="IRN172" s="231" t="s">
        <v>373</v>
      </c>
      <c r="IRO172" s="231" t="s">
        <v>373</v>
      </c>
      <c r="IRP172" s="231" t="s">
        <v>373</v>
      </c>
      <c r="IRQ172" s="231" t="s">
        <v>373</v>
      </c>
      <c r="IRR172" s="231" t="s">
        <v>373</v>
      </c>
      <c r="IRS172" s="231" t="s">
        <v>373</v>
      </c>
      <c r="IRT172" s="231" t="s">
        <v>373</v>
      </c>
      <c r="IRU172" s="231" t="s">
        <v>373</v>
      </c>
      <c r="IRV172" s="231" t="s">
        <v>373</v>
      </c>
      <c r="IRW172" s="231" t="s">
        <v>373</v>
      </c>
      <c r="IRX172" s="231" t="s">
        <v>373</v>
      </c>
      <c r="IRY172" s="231" t="s">
        <v>373</v>
      </c>
      <c r="IRZ172" s="231" t="s">
        <v>373</v>
      </c>
      <c r="ISA172" s="231" t="s">
        <v>373</v>
      </c>
      <c r="ISB172" s="231" t="s">
        <v>373</v>
      </c>
      <c r="ISC172" s="231" t="s">
        <v>373</v>
      </c>
      <c r="ISD172" s="231" t="s">
        <v>373</v>
      </c>
      <c r="ISE172" s="231" t="s">
        <v>373</v>
      </c>
      <c r="ISF172" s="231" t="s">
        <v>373</v>
      </c>
      <c r="ISG172" s="231" t="s">
        <v>373</v>
      </c>
      <c r="ISH172" s="231" t="s">
        <v>373</v>
      </c>
      <c r="ISI172" s="231" t="s">
        <v>373</v>
      </c>
      <c r="ISJ172" s="231" t="s">
        <v>373</v>
      </c>
      <c r="ISK172" s="231" t="s">
        <v>373</v>
      </c>
      <c r="ISL172" s="231" t="s">
        <v>373</v>
      </c>
      <c r="ISM172" s="231" t="s">
        <v>373</v>
      </c>
      <c r="ISN172" s="231" t="s">
        <v>373</v>
      </c>
      <c r="ISO172" s="231" t="s">
        <v>373</v>
      </c>
      <c r="ISP172" s="231" t="s">
        <v>373</v>
      </c>
      <c r="ISQ172" s="231" t="s">
        <v>373</v>
      </c>
      <c r="ISR172" s="231" t="s">
        <v>373</v>
      </c>
      <c r="ISS172" s="231" t="s">
        <v>373</v>
      </c>
      <c r="IST172" s="231" t="s">
        <v>373</v>
      </c>
      <c r="ISU172" s="231" t="s">
        <v>373</v>
      </c>
      <c r="ISV172" s="231" t="s">
        <v>373</v>
      </c>
      <c r="ISW172" s="231" t="s">
        <v>373</v>
      </c>
      <c r="ISX172" s="231" t="s">
        <v>373</v>
      </c>
      <c r="ISY172" s="231" t="s">
        <v>373</v>
      </c>
      <c r="ISZ172" s="231" t="s">
        <v>373</v>
      </c>
      <c r="ITA172" s="231" t="s">
        <v>373</v>
      </c>
      <c r="ITB172" s="231" t="s">
        <v>373</v>
      </c>
      <c r="ITC172" s="231" t="s">
        <v>373</v>
      </c>
      <c r="ITD172" s="231" t="s">
        <v>373</v>
      </c>
      <c r="ITE172" s="231" t="s">
        <v>373</v>
      </c>
      <c r="ITF172" s="231" t="s">
        <v>373</v>
      </c>
      <c r="ITG172" s="231" t="s">
        <v>373</v>
      </c>
      <c r="ITH172" s="231" t="s">
        <v>373</v>
      </c>
      <c r="ITI172" s="231" t="s">
        <v>373</v>
      </c>
      <c r="ITJ172" s="231" t="s">
        <v>373</v>
      </c>
      <c r="ITK172" s="231" t="s">
        <v>373</v>
      </c>
      <c r="ITL172" s="231" t="s">
        <v>373</v>
      </c>
      <c r="ITM172" s="231" t="s">
        <v>373</v>
      </c>
      <c r="ITN172" s="231" t="s">
        <v>373</v>
      </c>
      <c r="ITO172" s="231" t="s">
        <v>373</v>
      </c>
      <c r="ITP172" s="231" t="s">
        <v>373</v>
      </c>
      <c r="ITQ172" s="231" t="s">
        <v>373</v>
      </c>
      <c r="ITR172" s="231" t="s">
        <v>373</v>
      </c>
      <c r="ITS172" s="231" t="s">
        <v>373</v>
      </c>
      <c r="ITT172" s="231" t="s">
        <v>373</v>
      </c>
      <c r="ITU172" s="231" t="s">
        <v>373</v>
      </c>
      <c r="ITV172" s="231" t="s">
        <v>373</v>
      </c>
      <c r="ITW172" s="231" t="s">
        <v>373</v>
      </c>
      <c r="ITX172" s="231" t="s">
        <v>373</v>
      </c>
      <c r="ITY172" s="231" t="s">
        <v>373</v>
      </c>
      <c r="ITZ172" s="231" t="s">
        <v>373</v>
      </c>
      <c r="IUA172" s="231" t="s">
        <v>373</v>
      </c>
      <c r="IUB172" s="231" t="s">
        <v>373</v>
      </c>
      <c r="IUC172" s="231" t="s">
        <v>373</v>
      </c>
      <c r="IUD172" s="231" t="s">
        <v>373</v>
      </c>
      <c r="IUE172" s="231" t="s">
        <v>373</v>
      </c>
      <c r="IUF172" s="231" t="s">
        <v>373</v>
      </c>
      <c r="IUG172" s="231" t="s">
        <v>373</v>
      </c>
      <c r="IUH172" s="231" t="s">
        <v>373</v>
      </c>
      <c r="IUI172" s="231" t="s">
        <v>373</v>
      </c>
      <c r="IUJ172" s="231" t="s">
        <v>373</v>
      </c>
      <c r="IUK172" s="231" t="s">
        <v>373</v>
      </c>
      <c r="IUL172" s="231" t="s">
        <v>373</v>
      </c>
      <c r="IUM172" s="231" t="s">
        <v>373</v>
      </c>
      <c r="IUN172" s="231" t="s">
        <v>373</v>
      </c>
      <c r="IUO172" s="231" t="s">
        <v>373</v>
      </c>
      <c r="IUP172" s="231" t="s">
        <v>373</v>
      </c>
      <c r="IUQ172" s="231" t="s">
        <v>373</v>
      </c>
      <c r="IUR172" s="231" t="s">
        <v>373</v>
      </c>
      <c r="IUS172" s="231" t="s">
        <v>373</v>
      </c>
      <c r="IUT172" s="231" t="s">
        <v>373</v>
      </c>
      <c r="IUU172" s="231" t="s">
        <v>373</v>
      </c>
      <c r="IUV172" s="231" t="s">
        <v>373</v>
      </c>
      <c r="IUW172" s="231" t="s">
        <v>373</v>
      </c>
      <c r="IUX172" s="231" t="s">
        <v>373</v>
      </c>
      <c r="IUY172" s="231" t="s">
        <v>373</v>
      </c>
      <c r="IUZ172" s="231" t="s">
        <v>373</v>
      </c>
      <c r="IVA172" s="231" t="s">
        <v>373</v>
      </c>
      <c r="IVB172" s="231" t="s">
        <v>373</v>
      </c>
      <c r="IVC172" s="231" t="s">
        <v>373</v>
      </c>
      <c r="IVD172" s="231" t="s">
        <v>373</v>
      </c>
      <c r="IVE172" s="231" t="s">
        <v>373</v>
      </c>
      <c r="IVF172" s="231" t="s">
        <v>373</v>
      </c>
      <c r="IVG172" s="231" t="s">
        <v>373</v>
      </c>
      <c r="IVH172" s="231" t="s">
        <v>373</v>
      </c>
      <c r="IVI172" s="231" t="s">
        <v>373</v>
      </c>
      <c r="IVJ172" s="231" t="s">
        <v>373</v>
      </c>
      <c r="IVK172" s="231" t="s">
        <v>373</v>
      </c>
      <c r="IVL172" s="231" t="s">
        <v>373</v>
      </c>
      <c r="IVM172" s="231" t="s">
        <v>373</v>
      </c>
      <c r="IVN172" s="231" t="s">
        <v>373</v>
      </c>
      <c r="IVO172" s="231" t="s">
        <v>373</v>
      </c>
      <c r="IVP172" s="231" t="s">
        <v>373</v>
      </c>
      <c r="IVQ172" s="231" t="s">
        <v>373</v>
      </c>
      <c r="IVR172" s="231" t="s">
        <v>373</v>
      </c>
      <c r="IVS172" s="231" t="s">
        <v>373</v>
      </c>
      <c r="IVT172" s="231" t="s">
        <v>373</v>
      </c>
      <c r="IVU172" s="231" t="s">
        <v>373</v>
      </c>
      <c r="IVV172" s="231" t="s">
        <v>373</v>
      </c>
      <c r="IVW172" s="231" t="s">
        <v>373</v>
      </c>
      <c r="IVX172" s="231" t="s">
        <v>373</v>
      </c>
      <c r="IVY172" s="231" t="s">
        <v>373</v>
      </c>
      <c r="IVZ172" s="231" t="s">
        <v>373</v>
      </c>
      <c r="IWA172" s="231" t="s">
        <v>373</v>
      </c>
      <c r="IWB172" s="231" t="s">
        <v>373</v>
      </c>
      <c r="IWC172" s="231" t="s">
        <v>373</v>
      </c>
      <c r="IWD172" s="231" t="s">
        <v>373</v>
      </c>
      <c r="IWE172" s="231" t="s">
        <v>373</v>
      </c>
      <c r="IWF172" s="231" t="s">
        <v>373</v>
      </c>
      <c r="IWG172" s="231" t="s">
        <v>373</v>
      </c>
      <c r="IWH172" s="231" t="s">
        <v>373</v>
      </c>
      <c r="IWI172" s="231" t="s">
        <v>373</v>
      </c>
      <c r="IWJ172" s="231" t="s">
        <v>373</v>
      </c>
      <c r="IWK172" s="231" t="s">
        <v>373</v>
      </c>
      <c r="IWL172" s="231" t="s">
        <v>373</v>
      </c>
      <c r="IWM172" s="231" t="s">
        <v>373</v>
      </c>
      <c r="IWN172" s="231" t="s">
        <v>373</v>
      </c>
      <c r="IWO172" s="231" t="s">
        <v>373</v>
      </c>
      <c r="IWP172" s="231" t="s">
        <v>373</v>
      </c>
      <c r="IWQ172" s="231" t="s">
        <v>373</v>
      </c>
      <c r="IWR172" s="231" t="s">
        <v>373</v>
      </c>
      <c r="IWS172" s="231" t="s">
        <v>373</v>
      </c>
      <c r="IWT172" s="231" t="s">
        <v>373</v>
      </c>
      <c r="IWU172" s="231" t="s">
        <v>373</v>
      </c>
      <c r="IWV172" s="231" t="s">
        <v>373</v>
      </c>
      <c r="IWW172" s="231" t="s">
        <v>373</v>
      </c>
      <c r="IWX172" s="231" t="s">
        <v>373</v>
      </c>
      <c r="IWY172" s="231" t="s">
        <v>373</v>
      </c>
      <c r="IWZ172" s="231" t="s">
        <v>373</v>
      </c>
      <c r="IXA172" s="231" t="s">
        <v>373</v>
      </c>
      <c r="IXB172" s="231" t="s">
        <v>373</v>
      </c>
      <c r="IXC172" s="231" t="s">
        <v>373</v>
      </c>
      <c r="IXD172" s="231" t="s">
        <v>373</v>
      </c>
      <c r="IXE172" s="231" t="s">
        <v>373</v>
      </c>
      <c r="IXF172" s="231" t="s">
        <v>373</v>
      </c>
      <c r="IXG172" s="231" t="s">
        <v>373</v>
      </c>
      <c r="IXH172" s="231" t="s">
        <v>373</v>
      </c>
      <c r="IXI172" s="231" t="s">
        <v>373</v>
      </c>
      <c r="IXJ172" s="231" t="s">
        <v>373</v>
      </c>
      <c r="IXK172" s="231" t="s">
        <v>373</v>
      </c>
      <c r="IXL172" s="231" t="s">
        <v>373</v>
      </c>
      <c r="IXM172" s="231" t="s">
        <v>373</v>
      </c>
      <c r="IXN172" s="231" t="s">
        <v>373</v>
      </c>
      <c r="IXO172" s="231" t="s">
        <v>373</v>
      </c>
      <c r="IXP172" s="231" t="s">
        <v>373</v>
      </c>
      <c r="IXQ172" s="231" t="s">
        <v>373</v>
      </c>
      <c r="IXR172" s="231" t="s">
        <v>373</v>
      </c>
      <c r="IXS172" s="231" t="s">
        <v>373</v>
      </c>
      <c r="IXT172" s="231" t="s">
        <v>373</v>
      </c>
      <c r="IXU172" s="231" t="s">
        <v>373</v>
      </c>
      <c r="IXV172" s="231" t="s">
        <v>373</v>
      </c>
      <c r="IXW172" s="231" t="s">
        <v>373</v>
      </c>
      <c r="IXX172" s="231" t="s">
        <v>373</v>
      </c>
      <c r="IXY172" s="231" t="s">
        <v>373</v>
      </c>
      <c r="IXZ172" s="231" t="s">
        <v>373</v>
      </c>
      <c r="IYA172" s="231" t="s">
        <v>373</v>
      </c>
      <c r="IYB172" s="231" t="s">
        <v>373</v>
      </c>
      <c r="IYC172" s="231" t="s">
        <v>373</v>
      </c>
      <c r="IYD172" s="231" t="s">
        <v>373</v>
      </c>
      <c r="IYE172" s="231" t="s">
        <v>373</v>
      </c>
      <c r="IYF172" s="231" t="s">
        <v>373</v>
      </c>
      <c r="IYG172" s="231" t="s">
        <v>373</v>
      </c>
      <c r="IYH172" s="231" t="s">
        <v>373</v>
      </c>
      <c r="IYI172" s="231" t="s">
        <v>373</v>
      </c>
      <c r="IYJ172" s="231" t="s">
        <v>373</v>
      </c>
      <c r="IYK172" s="231" t="s">
        <v>373</v>
      </c>
      <c r="IYL172" s="231" t="s">
        <v>373</v>
      </c>
      <c r="IYM172" s="231" t="s">
        <v>373</v>
      </c>
      <c r="IYN172" s="231" t="s">
        <v>373</v>
      </c>
      <c r="IYO172" s="231" t="s">
        <v>373</v>
      </c>
      <c r="IYP172" s="231" t="s">
        <v>373</v>
      </c>
      <c r="IYQ172" s="231" t="s">
        <v>373</v>
      </c>
      <c r="IYR172" s="231" t="s">
        <v>373</v>
      </c>
      <c r="IYS172" s="231" t="s">
        <v>373</v>
      </c>
      <c r="IYT172" s="231" t="s">
        <v>373</v>
      </c>
      <c r="IYU172" s="231" t="s">
        <v>373</v>
      </c>
      <c r="IYV172" s="231" t="s">
        <v>373</v>
      </c>
      <c r="IYW172" s="231" t="s">
        <v>373</v>
      </c>
      <c r="IYX172" s="231" t="s">
        <v>373</v>
      </c>
      <c r="IYY172" s="231" t="s">
        <v>373</v>
      </c>
      <c r="IYZ172" s="231" t="s">
        <v>373</v>
      </c>
      <c r="IZA172" s="231" t="s">
        <v>373</v>
      </c>
      <c r="IZB172" s="231" t="s">
        <v>373</v>
      </c>
      <c r="IZC172" s="231" t="s">
        <v>373</v>
      </c>
      <c r="IZD172" s="231" t="s">
        <v>373</v>
      </c>
      <c r="IZE172" s="231" t="s">
        <v>373</v>
      </c>
      <c r="IZF172" s="231" t="s">
        <v>373</v>
      </c>
      <c r="IZG172" s="231" t="s">
        <v>373</v>
      </c>
      <c r="IZH172" s="231" t="s">
        <v>373</v>
      </c>
      <c r="IZI172" s="231" t="s">
        <v>373</v>
      </c>
      <c r="IZJ172" s="231" t="s">
        <v>373</v>
      </c>
      <c r="IZK172" s="231" t="s">
        <v>373</v>
      </c>
      <c r="IZL172" s="231" t="s">
        <v>373</v>
      </c>
      <c r="IZM172" s="231" t="s">
        <v>373</v>
      </c>
      <c r="IZN172" s="231" t="s">
        <v>373</v>
      </c>
      <c r="IZO172" s="231" t="s">
        <v>373</v>
      </c>
      <c r="IZP172" s="231" t="s">
        <v>373</v>
      </c>
      <c r="IZQ172" s="231" t="s">
        <v>373</v>
      </c>
      <c r="IZR172" s="231" t="s">
        <v>373</v>
      </c>
      <c r="IZS172" s="231" t="s">
        <v>373</v>
      </c>
      <c r="IZT172" s="231" t="s">
        <v>373</v>
      </c>
      <c r="IZU172" s="231" t="s">
        <v>373</v>
      </c>
      <c r="IZV172" s="231" t="s">
        <v>373</v>
      </c>
      <c r="IZW172" s="231" t="s">
        <v>373</v>
      </c>
      <c r="IZX172" s="231" t="s">
        <v>373</v>
      </c>
      <c r="IZY172" s="231" t="s">
        <v>373</v>
      </c>
      <c r="IZZ172" s="231" t="s">
        <v>373</v>
      </c>
      <c r="JAA172" s="231" t="s">
        <v>373</v>
      </c>
      <c r="JAB172" s="231" t="s">
        <v>373</v>
      </c>
      <c r="JAC172" s="231" t="s">
        <v>373</v>
      </c>
      <c r="JAD172" s="231" t="s">
        <v>373</v>
      </c>
      <c r="JAE172" s="231" t="s">
        <v>373</v>
      </c>
      <c r="JAF172" s="231" t="s">
        <v>373</v>
      </c>
      <c r="JAG172" s="231" t="s">
        <v>373</v>
      </c>
      <c r="JAH172" s="231" t="s">
        <v>373</v>
      </c>
      <c r="JAI172" s="231" t="s">
        <v>373</v>
      </c>
      <c r="JAJ172" s="231" t="s">
        <v>373</v>
      </c>
      <c r="JAK172" s="231" t="s">
        <v>373</v>
      </c>
      <c r="JAL172" s="231" t="s">
        <v>373</v>
      </c>
      <c r="JAM172" s="231" t="s">
        <v>373</v>
      </c>
      <c r="JAN172" s="231" t="s">
        <v>373</v>
      </c>
      <c r="JAO172" s="231" t="s">
        <v>373</v>
      </c>
      <c r="JAP172" s="231" t="s">
        <v>373</v>
      </c>
      <c r="JAQ172" s="231" t="s">
        <v>373</v>
      </c>
      <c r="JAR172" s="231" t="s">
        <v>373</v>
      </c>
      <c r="JAS172" s="231" t="s">
        <v>373</v>
      </c>
      <c r="JAT172" s="231" t="s">
        <v>373</v>
      </c>
      <c r="JAU172" s="231" t="s">
        <v>373</v>
      </c>
      <c r="JAV172" s="231" t="s">
        <v>373</v>
      </c>
      <c r="JAW172" s="231" t="s">
        <v>373</v>
      </c>
      <c r="JAX172" s="231" t="s">
        <v>373</v>
      </c>
      <c r="JAY172" s="231" t="s">
        <v>373</v>
      </c>
      <c r="JAZ172" s="231" t="s">
        <v>373</v>
      </c>
      <c r="JBA172" s="231" t="s">
        <v>373</v>
      </c>
      <c r="JBB172" s="231" t="s">
        <v>373</v>
      </c>
      <c r="JBC172" s="231" t="s">
        <v>373</v>
      </c>
      <c r="JBD172" s="231" t="s">
        <v>373</v>
      </c>
      <c r="JBE172" s="231" t="s">
        <v>373</v>
      </c>
      <c r="JBF172" s="231" t="s">
        <v>373</v>
      </c>
      <c r="JBG172" s="231" t="s">
        <v>373</v>
      </c>
      <c r="JBH172" s="231" t="s">
        <v>373</v>
      </c>
      <c r="JBI172" s="231" t="s">
        <v>373</v>
      </c>
      <c r="JBJ172" s="231" t="s">
        <v>373</v>
      </c>
      <c r="JBK172" s="231" t="s">
        <v>373</v>
      </c>
      <c r="JBL172" s="231" t="s">
        <v>373</v>
      </c>
      <c r="JBM172" s="231" t="s">
        <v>373</v>
      </c>
      <c r="JBN172" s="231" t="s">
        <v>373</v>
      </c>
      <c r="JBO172" s="231" t="s">
        <v>373</v>
      </c>
      <c r="JBP172" s="231" t="s">
        <v>373</v>
      </c>
      <c r="JBQ172" s="231" t="s">
        <v>373</v>
      </c>
      <c r="JBR172" s="231" t="s">
        <v>373</v>
      </c>
      <c r="JBS172" s="231" t="s">
        <v>373</v>
      </c>
      <c r="JBT172" s="231" t="s">
        <v>373</v>
      </c>
      <c r="JBU172" s="231" t="s">
        <v>373</v>
      </c>
      <c r="JBV172" s="231" t="s">
        <v>373</v>
      </c>
      <c r="JBW172" s="231" t="s">
        <v>373</v>
      </c>
      <c r="JBX172" s="231" t="s">
        <v>373</v>
      </c>
      <c r="JBY172" s="231" t="s">
        <v>373</v>
      </c>
      <c r="JBZ172" s="231" t="s">
        <v>373</v>
      </c>
      <c r="JCA172" s="231" t="s">
        <v>373</v>
      </c>
      <c r="JCB172" s="231" t="s">
        <v>373</v>
      </c>
      <c r="JCC172" s="231" t="s">
        <v>373</v>
      </c>
      <c r="JCD172" s="231" t="s">
        <v>373</v>
      </c>
      <c r="JCE172" s="231" t="s">
        <v>373</v>
      </c>
      <c r="JCF172" s="231" t="s">
        <v>373</v>
      </c>
      <c r="JCG172" s="231" t="s">
        <v>373</v>
      </c>
      <c r="JCH172" s="231" t="s">
        <v>373</v>
      </c>
      <c r="JCI172" s="231" t="s">
        <v>373</v>
      </c>
      <c r="JCJ172" s="231" t="s">
        <v>373</v>
      </c>
      <c r="JCK172" s="231" t="s">
        <v>373</v>
      </c>
      <c r="JCL172" s="231" t="s">
        <v>373</v>
      </c>
      <c r="JCM172" s="231" t="s">
        <v>373</v>
      </c>
      <c r="JCN172" s="231" t="s">
        <v>373</v>
      </c>
      <c r="JCO172" s="231" t="s">
        <v>373</v>
      </c>
      <c r="JCP172" s="231" t="s">
        <v>373</v>
      </c>
      <c r="JCQ172" s="231" t="s">
        <v>373</v>
      </c>
      <c r="JCR172" s="231" t="s">
        <v>373</v>
      </c>
      <c r="JCS172" s="231" t="s">
        <v>373</v>
      </c>
      <c r="JCT172" s="231" t="s">
        <v>373</v>
      </c>
      <c r="JCU172" s="231" t="s">
        <v>373</v>
      </c>
      <c r="JCV172" s="231" t="s">
        <v>373</v>
      </c>
      <c r="JCW172" s="231" t="s">
        <v>373</v>
      </c>
      <c r="JCX172" s="231" t="s">
        <v>373</v>
      </c>
      <c r="JCY172" s="231" t="s">
        <v>373</v>
      </c>
      <c r="JCZ172" s="231" t="s">
        <v>373</v>
      </c>
      <c r="JDA172" s="231" t="s">
        <v>373</v>
      </c>
      <c r="JDB172" s="231" t="s">
        <v>373</v>
      </c>
      <c r="JDC172" s="231" t="s">
        <v>373</v>
      </c>
      <c r="JDD172" s="231" t="s">
        <v>373</v>
      </c>
      <c r="JDE172" s="231" t="s">
        <v>373</v>
      </c>
      <c r="JDF172" s="231" t="s">
        <v>373</v>
      </c>
      <c r="JDG172" s="231" t="s">
        <v>373</v>
      </c>
      <c r="JDH172" s="231" t="s">
        <v>373</v>
      </c>
      <c r="JDI172" s="231" t="s">
        <v>373</v>
      </c>
      <c r="JDJ172" s="231" t="s">
        <v>373</v>
      </c>
      <c r="JDK172" s="231" t="s">
        <v>373</v>
      </c>
      <c r="JDL172" s="231" t="s">
        <v>373</v>
      </c>
      <c r="JDM172" s="231" t="s">
        <v>373</v>
      </c>
      <c r="JDN172" s="231" t="s">
        <v>373</v>
      </c>
      <c r="JDO172" s="231" t="s">
        <v>373</v>
      </c>
      <c r="JDP172" s="231" t="s">
        <v>373</v>
      </c>
      <c r="JDQ172" s="231" t="s">
        <v>373</v>
      </c>
      <c r="JDR172" s="231" t="s">
        <v>373</v>
      </c>
      <c r="JDS172" s="231" t="s">
        <v>373</v>
      </c>
      <c r="JDT172" s="231" t="s">
        <v>373</v>
      </c>
      <c r="JDU172" s="231" t="s">
        <v>373</v>
      </c>
      <c r="JDV172" s="231" t="s">
        <v>373</v>
      </c>
      <c r="JDW172" s="231" t="s">
        <v>373</v>
      </c>
      <c r="JDX172" s="231" t="s">
        <v>373</v>
      </c>
      <c r="JDY172" s="231" t="s">
        <v>373</v>
      </c>
      <c r="JDZ172" s="231" t="s">
        <v>373</v>
      </c>
      <c r="JEA172" s="231" t="s">
        <v>373</v>
      </c>
      <c r="JEB172" s="231" t="s">
        <v>373</v>
      </c>
      <c r="JEC172" s="231" t="s">
        <v>373</v>
      </c>
      <c r="JED172" s="231" t="s">
        <v>373</v>
      </c>
      <c r="JEE172" s="231" t="s">
        <v>373</v>
      </c>
      <c r="JEF172" s="231" t="s">
        <v>373</v>
      </c>
      <c r="JEG172" s="231" t="s">
        <v>373</v>
      </c>
      <c r="JEH172" s="231" t="s">
        <v>373</v>
      </c>
      <c r="JEI172" s="231" t="s">
        <v>373</v>
      </c>
      <c r="JEJ172" s="231" t="s">
        <v>373</v>
      </c>
      <c r="JEK172" s="231" t="s">
        <v>373</v>
      </c>
      <c r="JEL172" s="231" t="s">
        <v>373</v>
      </c>
      <c r="JEM172" s="231" t="s">
        <v>373</v>
      </c>
      <c r="JEN172" s="231" t="s">
        <v>373</v>
      </c>
      <c r="JEO172" s="231" t="s">
        <v>373</v>
      </c>
      <c r="JEP172" s="231" t="s">
        <v>373</v>
      </c>
      <c r="JEQ172" s="231" t="s">
        <v>373</v>
      </c>
      <c r="JER172" s="231" t="s">
        <v>373</v>
      </c>
      <c r="JES172" s="231" t="s">
        <v>373</v>
      </c>
      <c r="JET172" s="231" t="s">
        <v>373</v>
      </c>
      <c r="JEU172" s="231" t="s">
        <v>373</v>
      </c>
      <c r="JEV172" s="231" t="s">
        <v>373</v>
      </c>
      <c r="JEW172" s="231" t="s">
        <v>373</v>
      </c>
      <c r="JEX172" s="231" t="s">
        <v>373</v>
      </c>
      <c r="JEY172" s="231" t="s">
        <v>373</v>
      </c>
      <c r="JEZ172" s="231" t="s">
        <v>373</v>
      </c>
      <c r="JFA172" s="231" t="s">
        <v>373</v>
      </c>
      <c r="JFB172" s="231" t="s">
        <v>373</v>
      </c>
      <c r="JFC172" s="231" t="s">
        <v>373</v>
      </c>
      <c r="JFD172" s="231" t="s">
        <v>373</v>
      </c>
      <c r="JFE172" s="231" t="s">
        <v>373</v>
      </c>
      <c r="JFF172" s="231" t="s">
        <v>373</v>
      </c>
      <c r="JFG172" s="231" t="s">
        <v>373</v>
      </c>
      <c r="JFH172" s="231" t="s">
        <v>373</v>
      </c>
      <c r="JFI172" s="231" t="s">
        <v>373</v>
      </c>
      <c r="JFJ172" s="231" t="s">
        <v>373</v>
      </c>
      <c r="JFK172" s="231" t="s">
        <v>373</v>
      </c>
      <c r="JFL172" s="231" t="s">
        <v>373</v>
      </c>
      <c r="JFM172" s="231" t="s">
        <v>373</v>
      </c>
      <c r="JFN172" s="231" t="s">
        <v>373</v>
      </c>
      <c r="JFO172" s="231" t="s">
        <v>373</v>
      </c>
      <c r="JFP172" s="231" t="s">
        <v>373</v>
      </c>
      <c r="JFQ172" s="231" t="s">
        <v>373</v>
      </c>
      <c r="JFR172" s="231" t="s">
        <v>373</v>
      </c>
      <c r="JFS172" s="231" t="s">
        <v>373</v>
      </c>
      <c r="JFT172" s="231" t="s">
        <v>373</v>
      </c>
      <c r="JFU172" s="231" t="s">
        <v>373</v>
      </c>
      <c r="JFV172" s="231" t="s">
        <v>373</v>
      </c>
      <c r="JFW172" s="231" t="s">
        <v>373</v>
      </c>
      <c r="JFX172" s="231" t="s">
        <v>373</v>
      </c>
      <c r="JFY172" s="231" t="s">
        <v>373</v>
      </c>
      <c r="JFZ172" s="231" t="s">
        <v>373</v>
      </c>
      <c r="JGA172" s="231" t="s">
        <v>373</v>
      </c>
      <c r="JGB172" s="231" t="s">
        <v>373</v>
      </c>
      <c r="JGC172" s="231" t="s">
        <v>373</v>
      </c>
      <c r="JGD172" s="231" t="s">
        <v>373</v>
      </c>
      <c r="JGE172" s="231" t="s">
        <v>373</v>
      </c>
      <c r="JGF172" s="231" t="s">
        <v>373</v>
      </c>
      <c r="JGG172" s="231" t="s">
        <v>373</v>
      </c>
      <c r="JGH172" s="231" t="s">
        <v>373</v>
      </c>
      <c r="JGI172" s="231" t="s">
        <v>373</v>
      </c>
      <c r="JGJ172" s="231" t="s">
        <v>373</v>
      </c>
      <c r="JGK172" s="231" t="s">
        <v>373</v>
      </c>
      <c r="JGL172" s="231" t="s">
        <v>373</v>
      </c>
      <c r="JGM172" s="231" t="s">
        <v>373</v>
      </c>
      <c r="JGN172" s="231" t="s">
        <v>373</v>
      </c>
      <c r="JGO172" s="231" t="s">
        <v>373</v>
      </c>
      <c r="JGP172" s="231" t="s">
        <v>373</v>
      </c>
      <c r="JGQ172" s="231" t="s">
        <v>373</v>
      </c>
      <c r="JGR172" s="231" t="s">
        <v>373</v>
      </c>
      <c r="JGS172" s="231" t="s">
        <v>373</v>
      </c>
      <c r="JGT172" s="231" t="s">
        <v>373</v>
      </c>
      <c r="JGU172" s="231" t="s">
        <v>373</v>
      </c>
      <c r="JGV172" s="231" t="s">
        <v>373</v>
      </c>
      <c r="JGW172" s="231" t="s">
        <v>373</v>
      </c>
      <c r="JGX172" s="231" t="s">
        <v>373</v>
      </c>
      <c r="JGY172" s="231" t="s">
        <v>373</v>
      </c>
      <c r="JGZ172" s="231" t="s">
        <v>373</v>
      </c>
      <c r="JHA172" s="231" t="s">
        <v>373</v>
      </c>
      <c r="JHB172" s="231" t="s">
        <v>373</v>
      </c>
      <c r="JHC172" s="231" t="s">
        <v>373</v>
      </c>
      <c r="JHD172" s="231" t="s">
        <v>373</v>
      </c>
      <c r="JHE172" s="231" t="s">
        <v>373</v>
      </c>
      <c r="JHF172" s="231" t="s">
        <v>373</v>
      </c>
      <c r="JHG172" s="231" t="s">
        <v>373</v>
      </c>
      <c r="JHH172" s="231" t="s">
        <v>373</v>
      </c>
      <c r="JHI172" s="231" t="s">
        <v>373</v>
      </c>
      <c r="JHJ172" s="231" t="s">
        <v>373</v>
      </c>
      <c r="JHK172" s="231" t="s">
        <v>373</v>
      </c>
      <c r="JHL172" s="231" t="s">
        <v>373</v>
      </c>
      <c r="JHM172" s="231" t="s">
        <v>373</v>
      </c>
      <c r="JHN172" s="231" t="s">
        <v>373</v>
      </c>
      <c r="JHO172" s="231" t="s">
        <v>373</v>
      </c>
      <c r="JHP172" s="231" t="s">
        <v>373</v>
      </c>
      <c r="JHQ172" s="231" t="s">
        <v>373</v>
      </c>
      <c r="JHR172" s="231" t="s">
        <v>373</v>
      </c>
      <c r="JHS172" s="231" t="s">
        <v>373</v>
      </c>
      <c r="JHT172" s="231" t="s">
        <v>373</v>
      </c>
      <c r="JHU172" s="231" t="s">
        <v>373</v>
      </c>
      <c r="JHV172" s="231" t="s">
        <v>373</v>
      </c>
      <c r="JHW172" s="231" t="s">
        <v>373</v>
      </c>
      <c r="JHX172" s="231" t="s">
        <v>373</v>
      </c>
      <c r="JHY172" s="231" t="s">
        <v>373</v>
      </c>
      <c r="JHZ172" s="231" t="s">
        <v>373</v>
      </c>
      <c r="JIA172" s="231" t="s">
        <v>373</v>
      </c>
      <c r="JIB172" s="231" t="s">
        <v>373</v>
      </c>
      <c r="JIC172" s="231" t="s">
        <v>373</v>
      </c>
      <c r="JID172" s="231" t="s">
        <v>373</v>
      </c>
      <c r="JIE172" s="231" t="s">
        <v>373</v>
      </c>
      <c r="JIF172" s="231" t="s">
        <v>373</v>
      </c>
      <c r="JIG172" s="231" t="s">
        <v>373</v>
      </c>
      <c r="JIH172" s="231" t="s">
        <v>373</v>
      </c>
      <c r="JII172" s="231" t="s">
        <v>373</v>
      </c>
      <c r="JIJ172" s="231" t="s">
        <v>373</v>
      </c>
      <c r="JIK172" s="231" t="s">
        <v>373</v>
      </c>
      <c r="JIL172" s="231" t="s">
        <v>373</v>
      </c>
      <c r="JIM172" s="231" t="s">
        <v>373</v>
      </c>
      <c r="JIN172" s="231" t="s">
        <v>373</v>
      </c>
      <c r="JIO172" s="231" t="s">
        <v>373</v>
      </c>
      <c r="JIP172" s="231" t="s">
        <v>373</v>
      </c>
      <c r="JIQ172" s="231" t="s">
        <v>373</v>
      </c>
      <c r="JIR172" s="231" t="s">
        <v>373</v>
      </c>
      <c r="JIS172" s="231" t="s">
        <v>373</v>
      </c>
      <c r="JIT172" s="231" t="s">
        <v>373</v>
      </c>
      <c r="JIU172" s="231" t="s">
        <v>373</v>
      </c>
      <c r="JIV172" s="231" t="s">
        <v>373</v>
      </c>
      <c r="JIW172" s="231" t="s">
        <v>373</v>
      </c>
      <c r="JIX172" s="231" t="s">
        <v>373</v>
      </c>
      <c r="JIY172" s="231" t="s">
        <v>373</v>
      </c>
      <c r="JIZ172" s="231" t="s">
        <v>373</v>
      </c>
      <c r="JJA172" s="231" t="s">
        <v>373</v>
      </c>
      <c r="JJB172" s="231" t="s">
        <v>373</v>
      </c>
      <c r="JJC172" s="231" t="s">
        <v>373</v>
      </c>
      <c r="JJD172" s="231" t="s">
        <v>373</v>
      </c>
      <c r="JJE172" s="231" t="s">
        <v>373</v>
      </c>
      <c r="JJF172" s="231" t="s">
        <v>373</v>
      </c>
      <c r="JJG172" s="231" t="s">
        <v>373</v>
      </c>
      <c r="JJH172" s="231" t="s">
        <v>373</v>
      </c>
      <c r="JJI172" s="231" t="s">
        <v>373</v>
      </c>
      <c r="JJJ172" s="231" t="s">
        <v>373</v>
      </c>
      <c r="JJK172" s="231" t="s">
        <v>373</v>
      </c>
      <c r="JJL172" s="231" t="s">
        <v>373</v>
      </c>
      <c r="JJM172" s="231" t="s">
        <v>373</v>
      </c>
      <c r="JJN172" s="231" t="s">
        <v>373</v>
      </c>
      <c r="JJO172" s="231" t="s">
        <v>373</v>
      </c>
      <c r="JJP172" s="231" t="s">
        <v>373</v>
      </c>
      <c r="JJQ172" s="231" t="s">
        <v>373</v>
      </c>
      <c r="JJR172" s="231" t="s">
        <v>373</v>
      </c>
      <c r="JJS172" s="231" t="s">
        <v>373</v>
      </c>
      <c r="JJT172" s="231" t="s">
        <v>373</v>
      </c>
      <c r="JJU172" s="231" t="s">
        <v>373</v>
      </c>
      <c r="JJV172" s="231" t="s">
        <v>373</v>
      </c>
      <c r="JJW172" s="231" t="s">
        <v>373</v>
      </c>
      <c r="JJX172" s="231" t="s">
        <v>373</v>
      </c>
      <c r="JJY172" s="231" t="s">
        <v>373</v>
      </c>
      <c r="JJZ172" s="231" t="s">
        <v>373</v>
      </c>
      <c r="JKA172" s="231" t="s">
        <v>373</v>
      </c>
      <c r="JKB172" s="231" t="s">
        <v>373</v>
      </c>
      <c r="JKC172" s="231" t="s">
        <v>373</v>
      </c>
      <c r="JKD172" s="231" t="s">
        <v>373</v>
      </c>
      <c r="JKE172" s="231" t="s">
        <v>373</v>
      </c>
      <c r="JKF172" s="231" t="s">
        <v>373</v>
      </c>
      <c r="JKG172" s="231" t="s">
        <v>373</v>
      </c>
      <c r="JKH172" s="231" t="s">
        <v>373</v>
      </c>
      <c r="JKI172" s="231" t="s">
        <v>373</v>
      </c>
      <c r="JKJ172" s="231" t="s">
        <v>373</v>
      </c>
      <c r="JKK172" s="231" t="s">
        <v>373</v>
      </c>
      <c r="JKL172" s="231" t="s">
        <v>373</v>
      </c>
      <c r="JKM172" s="231" t="s">
        <v>373</v>
      </c>
      <c r="JKN172" s="231" t="s">
        <v>373</v>
      </c>
      <c r="JKO172" s="231" t="s">
        <v>373</v>
      </c>
      <c r="JKP172" s="231" t="s">
        <v>373</v>
      </c>
      <c r="JKQ172" s="231" t="s">
        <v>373</v>
      </c>
      <c r="JKR172" s="231" t="s">
        <v>373</v>
      </c>
      <c r="JKS172" s="231" t="s">
        <v>373</v>
      </c>
      <c r="JKT172" s="231" t="s">
        <v>373</v>
      </c>
      <c r="JKU172" s="231" t="s">
        <v>373</v>
      </c>
      <c r="JKV172" s="231" t="s">
        <v>373</v>
      </c>
      <c r="JKW172" s="231" t="s">
        <v>373</v>
      </c>
      <c r="JKX172" s="231" t="s">
        <v>373</v>
      </c>
      <c r="JKY172" s="231" t="s">
        <v>373</v>
      </c>
      <c r="JKZ172" s="231" t="s">
        <v>373</v>
      </c>
      <c r="JLA172" s="231" t="s">
        <v>373</v>
      </c>
      <c r="JLB172" s="231" t="s">
        <v>373</v>
      </c>
      <c r="JLC172" s="231" t="s">
        <v>373</v>
      </c>
      <c r="JLD172" s="231" t="s">
        <v>373</v>
      </c>
      <c r="JLE172" s="231" t="s">
        <v>373</v>
      </c>
      <c r="JLF172" s="231" t="s">
        <v>373</v>
      </c>
      <c r="JLG172" s="231" t="s">
        <v>373</v>
      </c>
      <c r="JLH172" s="231" t="s">
        <v>373</v>
      </c>
      <c r="JLI172" s="231" t="s">
        <v>373</v>
      </c>
      <c r="JLJ172" s="231" t="s">
        <v>373</v>
      </c>
      <c r="JLK172" s="231" t="s">
        <v>373</v>
      </c>
      <c r="JLL172" s="231" t="s">
        <v>373</v>
      </c>
      <c r="JLM172" s="231" t="s">
        <v>373</v>
      </c>
      <c r="JLN172" s="231" t="s">
        <v>373</v>
      </c>
      <c r="JLO172" s="231" t="s">
        <v>373</v>
      </c>
      <c r="JLP172" s="231" t="s">
        <v>373</v>
      </c>
      <c r="JLQ172" s="231" t="s">
        <v>373</v>
      </c>
      <c r="JLR172" s="231" t="s">
        <v>373</v>
      </c>
      <c r="JLS172" s="231" t="s">
        <v>373</v>
      </c>
      <c r="JLT172" s="231" t="s">
        <v>373</v>
      </c>
      <c r="JLU172" s="231" t="s">
        <v>373</v>
      </c>
      <c r="JLV172" s="231" t="s">
        <v>373</v>
      </c>
      <c r="JLW172" s="231" t="s">
        <v>373</v>
      </c>
      <c r="JLX172" s="231" t="s">
        <v>373</v>
      </c>
      <c r="JLY172" s="231" t="s">
        <v>373</v>
      </c>
      <c r="JLZ172" s="231" t="s">
        <v>373</v>
      </c>
      <c r="JMA172" s="231" t="s">
        <v>373</v>
      </c>
      <c r="JMB172" s="231" t="s">
        <v>373</v>
      </c>
      <c r="JMC172" s="231" t="s">
        <v>373</v>
      </c>
      <c r="JMD172" s="231" t="s">
        <v>373</v>
      </c>
      <c r="JME172" s="231" t="s">
        <v>373</v>
      </c>
      <c r="JMF172" s="231" t="s">
        <v>373</v>
      </c>
      <c r="JMG172" s="231" t="s">
        <v>373</v>
      </c>
      <c r="JMH172" s="231" t="s">
        <v>373</v>
      </c>
      <c r="JMI172" s="231" t="s">
        <v>373</v>
      </c>
      <c r="JMJ172" s="231" t="s">
        <v>373</v>
      </c>
      <c r="JMK172" s="231" t="s">
        <v>373</v>
      </c>
      <c r="JML172" s="231" t="s">
        <v>373</v>
      </c>
      <c r="JMM172" s="231" t="s">
        <v>373</v>
      </c>
      <c r="JMN172" s="231" t="s">
        <v>373</v>
      </c>
      <c r="JMO172" s="231" t="s">
        <v>373</v>
      </c>
      <c r="JMP172" s="231" t="s">
        <v>373</v>
      </c>
      <c r="JMQ172" s="231" t="s">
        <v>373</v>
      </c>
      <c r="JMR172" s="231" t="s">
        <v>373</v>
      </c>
      <c r="JMS172" s="231" t="s">
        <v>373</v>
      </c>
      <c r="JMT172" s="231" t="s">
        <v>373</v>
      </c>
      <c r="JMU172" s="231" t="s">
        <v>373</v>
      </c>
      <c r="JMV172" s="231" t="s">
        <v>373</v>
      </c>
      <c r="JMW172" s="231" t="s">
        <v>373</v>
      </c>
      <c r="JMX172" s="231" t="s">
        <v>373</v>
      </c>
      <c r="JMY172" s="231" t="s">
        <v>373</v>
      </c>
      <c r="JMZ172" s="231" t="s">
        <v>373</v>
      </c>
      <c r="JNA172" s="231" t="s">
        <v>373</v>
      </c>
      <c r="JNB172" s="231" t="s">
        <v>373</v>
      </c>
      <c r="JNC172" s="231" t="s">
        <v>373</v>
      </c>
      <c r="JND172" s="231" t="s">
        <v>373</v>
      </c>
      <c r="JNE172" s="231" t="s">
        <v>373</v>
      </c>
      <c r="JNF172" s="231" t="s">
        <v>373</v>
      </c>
      <c r="JNG172" s="231" t="s">
        <v>373</v>
      </c>
      <c r="JNH172" s="231" t="s">
        <v>373</v>
      </c>
      <c r="JNI172" s="231" t="s">
        <v>373</v>
      </c>
      <c r="JNJ172" s="231" t="s">
        <v>373</v>
      </c>
      <c r="JNK172" s="231" t="s">
        <v>373</v>
      </c>
      <c r="JNL172" s="231" t="s">
        <v>373</v>
      </c>
      <c r="JNM172" s="231" t="s">
        <v>373</v>
      </c>
      <c r="JNN172" s="231" t="s">
        <v>373</v>
      </c>
      <c r="JNO172" s="231" t="s">
        <v>373</v>
      </c>
      <c r="JNP172" s="231" t="s">
        <v>373</v>
      </c>
      <c r="JNQ172" s="231" t="s">
        <v>373</v>
      </c>
      <c r="JNR172" s="231" t="s">
        <v>373</v>
      </c>
      <c r="JNS172" s="231" t="s">
        <v>373</v>
      </c>
      <c r="JNT172" s="231" t="s">
        <v>373</v>
      </c>
      <c r="JNU172" s="231" t="s">
        <v>373</v>
      </c>
      <c r="JNV172" s="231" t="s">
        <v>373</v>
      </c>
      <c r="JNW172" s="231" t="s">
        <v>373</v>
      </c>
      <c r="JNX172" s="231" t="s">
        <v>373</v>
      </c>
      <c r="JNY172" s="231" t="s">
        <v>373</v>
      </c>
      <c r="JNZ172" s="231" t="s">
        <v>373</v>
      </c>
      <c r="JOA172" s="231" t="s">
        <v>373</v>
      </c>
      <c r="JOB172" s="231" t="s">
        <v>373</v>
      </c>
      <c r="JOC172" s="231" t="s">
        <v>373</v>
      </c>
      <c r="JOD172" s="231" t="s">
        <v>373</v>
      </c>
      <c r="JOE172" s="231" t="s">
        <v>373</v>
      </c>
      <c r="JOF172" s="231" t="s">
        <v>373</v>
      </c>
      <c r="JOG172" s="231" t="s">
        <v>373</v>
      </c>
      <c r="JOH172" s="231" t="s">
        <v>373</v>
      </c>
      <c r="JOI172" s="231" t="s">
        <v>373</v>
      </c>
      <c r="JOJ172" s="231" t="s">
        <v>373</v>
      </c>
      <c r="JOK172" s="231" t="s">
        <v>373</v>
      </c>
      <c r="JOL172" s="231" t="s">
        <v>373</v>
      </c>
      <c r="JOM172" s="231" t="s">
        <v>373</v>
      </c>
      <c r="JON172" s="231" t="s">
        <v>373</v>
      </c>
      <c r="JOO172" s="231" t="s">
        <v>373</v>
      </c>
      <c r="JOP172" s="231" t="s">
        <v>373</v>
      </c>
      <c r="JOQ172" s="231" t="s">
        <v>373</v>
      </c>
      <c r="JOR172" s="231" t="s">
        <v>373</v>
      </c>
      <c r="JOS172" s="231" t="s">
        <v>373</v>
      </c>
      <c r="JOT172" s="231" t="s">
        <v>373</v>
      </c>
      <c r="JOU172" s="231" t="s">
        <v>373</v>
      </c>
      <c r="JOV172" s="231" t="s">
        <v>373</v>
      </c>
      <c r="JOW172" s="231" t="s">
        <v>373</v>
      </c>
      <c r="JOX172" s="231" t="s">
        <v>373</v>
      </c>
      <c r="JOY172" s="231" t="s">
        <v>373</v>
      </c>
      <c r="JOZ172" s="231" t="s">
        <v>373</v>
      </c>
      <c r="JPA172" s="231" t="s">
        <v>373</v>
      </c>
      <c r="JPB172" s="231" t="s">
        <v>373</v>
      </c>
      <c r="JPC172" s="231" t="s">
        <v>373</v>
      </c>
      <c r="JPD172" s="231" t="s">
        <v>373</v>
      </c>
      <c r="JPE172" s="231" t="s">
        <v>373</v>
      </c>
      <c r="JPF172" s="231" t="s">
        <v>373</v>
      </c>
      <c r="JPG172" s="231" t="s">
        <v>373</v>
      </c>
      <c r="JPH172" s="231" t="s">
        <v>373</v>
      </c>
      <c r="JPI172" s="231" t="s">
        <v>373</v>
      </c>
      <c r="JPJ172" s="231" t="s">
        <v>373</v>
      </c>
      <c r="JPK172" s="231" t="s">
        <v>373</v>
      </c>
      <c r="JPL172" s="231" t="s">
        <v>373</v>
      </c>
      <c r="JPM172" s="231" t="s">
        <v>373</v>
      </c>
      <c r="JPN172" s="231" t="s">
        <v>373</v>
      </c>
      <c r="JPO172" s="231" t="s">
        <v>373</v>
      </c>
      <c r="JPP172" s="231" t="s">
        <v>373</v>
      </c>
      <c r="JPQ172" s="231" t="s">
        <v>373</v>
      </c>
      <c r="JPR172" s="231" t="s">
        <v>373</v>
      </c>
      <c r="JPS172" s="231" t="s">
        <v>373</v>
      </c>
      <c r="JPT172" s="231" t="s">
        <v>373</v>
      </c>
      <c r="JPU172" s="231" t="s">
        <v>373</v>
      </c>
      <c r="JPV172" s="231" t="s">
        <v>373</v>
      </c>
      <c r="JPW172" s="231" t="s">
        <v>373</v>
      </c>
      <c r="JPX172" s="231" t="s">
        <v>373</v>
      </c>
      <c r="JPY172" s="231" t="s">
        <v>373</v>
      </c>
      <c r="JPZ172" s="231" t="s">
        <v>373</v>
      </c>
      <c r="JQA172" s="231" t="s">
        <v>373</v>
      </c>
      <c r="JQB172" s="231" t="s">
        <v>373</v>
      </c>
      <c r="JQC172" s="231" t="s">
        <v>373</v>
      </c>
      <c r="JQD172" s="231" t="s">
        <v>373</v>
      </c>
      <c r="JQE172" s="231" t="s">
        <v>373</v>
      </c>
      <c r="JQF172" s="231" t="s">
        <v>373</v>
      </c>
      <c r="JQG172" s="231" t="s">
        <v>373</v>
      </c>
      <c r="JQH172" s="231" t="s">
        <v>373</v>
      </c>
      <c r="JQI172" s="231" t="s">
        <v>373</v>
      </c>
      <c r="JQJ172" s="231" t="s">
        <v>373</v>
      </c>
      <c r="JQK172" s="231" t="s">
        <v>373</v>
      </c>
      <c r="JQL172" s="231" t="s">
        <v>373</v>
      </c>
      <c r="JQM172" s="231" t="s">
        <v>373</v>
      </c>
      <c r="JQN172" s="231" t="s">
        <v>373</v>
      </c>
      <c r="JQO172" s="231" t="s">
        <v>373</v>
      </c>
      <c r="JQP172" s="231" t="s">
        <v>373</v>
      </c>
      <c r="JQQ172" s="231" t="s">
        <v>373</v>
      </c>
      <c r="JQR172" s="231" t="s">
        <v>373</v>
      </c>
      <c r="JQS172" s="231" t="s">
        <v>373</v>
      </c>
      <c r="JQT172" s="231" t="s">
        <v>373</v>
      </c>
      <c r="JQU172" s="231" t="s">
        <v>373</v>
      </c>
      <c r="JQV172" s="231" t="s">
        <v>373</v>
      </c>
      <c r="JQW172" s="231" t="s">
        <v>373</v>
      </c>
      <c r="JQX172" s="231" t="s">
        <v>373</v>
      </c>
      <c r="JQY172" s="231" t="s">
        <v>373</v>
      </c>
      <c r="JQZ172" s="231" t="s">
        <v>373</v>
      </c>
      <c r="JRA172" s="231" t="s">
        <v>373</v>
      </c>
      <c r="JRB172" s="231" t="s">
        <v>373</v>
      </c>
      <c r="JRC172" s="231" t="s">
        <v>373</v>
      </c>
      <c r="JRD172" s="231" t="s">
        <v>373</v>
      </c>
      <c r="JRE172" s="231" t="s">
        <v>373</v>
      </c>
      <c r="JRF172" s="231" t="s">
        <v>373</v>
      </c>
      <c r="JRG172" s="231" t="s">
        <v>373</v>
      </c>
      <c r="JRH172" s="231" t="s">
        <v>373</v>
      </c>
      <c r="JRI172" s="231" t="s">
        <v>373</v>
      </c>
      <c r="JRJ172" s="231" t="s">
        <v>373</v>
      </c>
      <c r="JRK172" s="231" t="s">
        <v>373</v>
      </c>
      <c r="JRL172" s="231" t="s">
        <v>373</v>
      </c>
      <c r="JRM172" s="231" t="s">
        <v>373</v>
      </c>
      <c r="JRN172" s="231" t="s">
        <v>373</v>
      </c>
      <c r="JRO172" s="231" t="s">
        <v>373</v>
      </c>
      <c r="JRP172" s="231" t="s">
        <v>373</v>
      </c>
      <c r="JRQ172" s="231" t="s">
        <v>373</v>
      </c>
      <c r="JRR172" s="231" t="s">
        <v>373</v>
      </c>
      <c r="JRS172" s="231" t="s">
        <v>373</v>
      </c>
      <c r="JRT172" s="231" t="s">
        <v>373</v>
      </c>
      <c r="JRU172" s="231" t="s">
        <v>373</v>
      </c>
      <c r="JRV172" s="231" t="s">
        <v>373</v>
      </c>
      <c r="JRW172" s="231" t="s">
        <v>373</v>
      </c>
      <c r="JRX172" s="231" t="s">
        <v>373</v>
      </c>
      <c r="JRY172" s="231" t="s">
        <v>373</v>
      </c>
      <c r="JRZ172" s="231" t="s">
        <v>373</v>
      </c>
      <c r="JSA172" s="231" t="s">
        <v>373</v>
      </c>
      <c r="JSB172" s="231" t="s">
        <v>373</v>
      </c>
      <c r="JSC172" s="231" t="s">
        <v>373</v>
      </c>
      <c r="JSD172" s="231" t="s">
        <v>373</v>
      </c>
      <c r="JSE172" s="231" t="s">
        <v>373</v>
      </c>
      <c r="JSF172" s="231" t="s">
        <v>373</v>
      </c>
      <c r="JSG172" s="231" t="s">
        <v>373</v>
      </c>
      <c r="JSH172" s="231" t="s">
        <v>373</v>
      </c>
      <c r="JSI172" s="231" t="s">
        <v>373</v>
      </c>
      <c r="JSJ172" s="231" t="s">
        <v>373</v>
      </c>
      <c r="JSK172" s="231" t="s">
        <v>373</v>
      </c>
      <c r="JSL172" s="231" t="s">
        <v>373</v>
      </c>
      <c r="JSM172" s="231" t="s">
        <v>373</v>
      </c>
      <c r="JSN172" s="231" t="s">
        <v>373</v>
      </c>
      <c r="JSO172" s="231" t="s">
        <v>373</v>
      </c>
      <c r="JSP172" s="231" t="s">
        <v>373</v>
      </c>
      <c r="JSQ172" s="231" t="s">
        <v>373</v>
      </c>
      <c r="JSR172" s="231" t="s">
        <v>373</v>
      </c>
      <c r="JSS172" s="231" t="s">
        <v>373</v>
      </c>
      <c r="JST172" s="231" t="s">
        <v>373</v>
      </c>
      <c r="JSU172" s="231" t="s">
        <v>373</v>
      </c>
      <c r="JSV172" s="231" t="s">
        <v>373</v>
      </c>
      <c r="JSW172" s="231" t="s">
        <v>373</v>
      </c>
      <c r="JSX172" s="231" t="s">
        <v>373</v>
      </c>
      <c r="JSY172" s="231" t="s">
        <v>373</v>
      </c>
      <c r="JSZ172" s="231" t="s">
        <v>373</v>
      </c>
      <c r="JTA172" s="231" t="s">
        <v>373</v>
      </c>
      <c r="JTB172" s="231" t="s">
        <v>373</v>
      </c>
      <c r="JTC172" s="231" t="s">
        <v>373</v>
      </c>
      <c r="JTD172" s="231" t="s">
        <v>373</v>
      </c>
      <c r="JTE172" s="231" t="s">
        <v>373</v>
      </c>
      <c r="JTF172" s="231" t="s">
        <v>373</v>
      </c>
      <c r="JTG172" s="231" t="s">
        <v>373</v>
      </c>
      <c r="JTH172" s="231" t="s">
        <v>373</v>
      </c>
      <c r="JTI172" s="231" t="s">
        <v>373</v>
      </c>
      <c r="JTJ172" s="231" t="s">
        <v>373</v>
      </c>
      <c r="JTK172" s="231" t="s">
        <v>373</v>
      </c>
      <c r="JTL172" s="231" t="s">
        <v>373</v>
      </c>
      <c r="JTM172" s="231" t="s">
        <v>373</v>
      </c>
      <c r="JTN172" s="231" t="s">
        <v>373</v>
      </c>
      <c r="JTO172" s="231" t="s">
        <v>373</v>
      </c>
      <c r="JTP172" s="231" t="s">
        <v>373</v>
      </c>
      <c r="JTQ172" s="231" t="s">
        <v>373</v>
      </c>
      <c r="JTR172" s="231" t="s">
        <v>373</v>
      </c>
      <c r="JTS172" s="231" t="s">
        <v>373</v>
      </c>
      <c r="JTT172" s="231" t="s">
        <v>373</v>
      </c>
      <c r="JTU172" s="231" t="s">
        <v>373</v>
      </c>
      <c r="JTV172" s="231" t="s">
        <v>373</v>
      </c>
      <c r="JTW172" s="231" t="s">
        <v>373</v>
      </c>
      <c r="JTX172" s="231" t="s">
        <v>373</v>
      </c>
      <c r="JTY172" s="231" t="s">
        <v>373</v>
      </c>
      <c r="JTZ172" s="231" t="s">
        <v>373</v>
      </c>
      <c r="JUA172" s="231" t="s">
        <v>373</v>
      </c>
      <c r="JUB172" s="231" t="s">
        <v>373</v>
      </c>
      <c r="JUC172" s="231" t="s">
        <v>373</v>
      </c>
      <c r="JUD172" s="231" t="s">
        <v>373</v>
      </c>
      <c r="JUE172" s="231" t="s">
        <v>373</v>
      </c>
      <c r="JUF172" s="231" t="s">
        <v>373</v>
      </c>
      <c r="JUG172" s="231" t="s">
        <v>373</v>
      </c>
      <c r="JUH172" s="231" t="s">
        <v>373</v>
      </c>
      <c r="JUI172" s="231" t="s">
        <v>373</v>
      </c>
      <c r="JUJ172" s="231" t="s">
        <v>373</v>
      </c>
      <c r="JUK172" s="231" t="s">
        <v>373</v>
      </c>
      <c r="JUL172" s="231" t="s">
        <v>373</v>
      </c>
      <c r="JUM172" s="231" t="s">
        <v>373</v>
      </c>
      <c r="JUN172" s="231" t="s">
        <v>373</v>
      </c>
      <c r="JUO172" s="231" t="s">
        <v>373</v>
      </c>
      <c r="JUP172" s="231" t="s">
        <v>373</v>
      </c>
      <c r="JUQ172" s="231" t="s">
        <v>373</v>
      </c>
      <c r="JUR172" s="231" t="s">
        <v>373</v>
      </c>
      <c r="JUS172" s="231" t="s">
        <v>373</v>
      </c>
      <c r="JUT172" s="231" t="s">
        <v>373</v>
      </c>
      <c r="JUU172" s="231" t="s">
        <v>373</v>
      </c>
      <c r="JUV172" s="231" t="s">
        <v>373</v>
      </c>
      <c r="JUW172" s="231" t="s">
        <v>373</v>
      </c>
      <c r="JUX172" s="231" t="s">
        <v>373</v>
      </c>
      <c r="JUY172" s="231" t="s">
        <v>373</v>
      </c>
      <c r="JUZ172" s="231" t="s">
        <v>373</v>
      </c>
      <c r="JVA172" s="231" t="s">
        <v>373</v>
      </c>
      <c r="JVB172" s="231" t="s">
        <v>373</v>
      </c>
      <c r="JVC172" s="231" t="s">
        <v>373</v>
      </c>
      <c r="JVD172" s="231" t="s">
        <v>373</v>
      </c>
      <c r="JVE172" s="231" t="s">
        <v>373</v>
      </c>
      <c r="JVF172" s="231" t="s">
        <v>373</v>
      </c>
      <c r="JVG172" s="231" t="s">
        <v>373</v>
      </c>
      <c r="JVH172" s="231" t="s">
        <v>373</v>
      </c>
      <c r="JVI172" s="231" t="s">
        <v>373</v>
      </c>
      <c r="JVJ172" s="231" t="s">
        <v>373</v>
      </c>
      <c r="JVK172" s="231" t="s">
        <v>373</v>
      </c>
      <c r="JVL172" s="231" t="s">
        <v>373</v>
      </c>
      <c r="JVM172" s="231" t="s">
        <v>373</v>
      </c>
      <c r="JVN172" s="231" t="s">
        <v>373</v>
      </c>
      <c r="JVO172" s="231" t="s">
        <v>373</v>
      </c>
      <c r="JVP172" s="231" t="s">
        <v>373</v>
      </c>
      <c r="JVQ172" s="231" t="s">
        <v>373</v>
      </c>
      <c r="JVR172" s="231" t="s">
        <v>373</v>
      </c>
      <c r="JVS172" s="231" t="s">
        <v>373</v>
      </c>
      <c r="JVT172" s="231" t="s">
        <v>373</v>
      </c>
      <c r="JVU172" s="231" t="s">
        <v>373</v>
      </c>
      <c r="JVV172" s="231" t="s">
        <v>373</v>
      </c>
      <c r="JVW172" s="231" t="s">
        <v>373</v>
      </c>
      <c r="JVX172" s="231" t="s">
        <v>373</v>
      </c>
      <c r="JVY172" s="231" t="s">
        <v>373</v>
      </c>
      <c r="JVZ172" s="231" t="s">
        <v>373</v>
      </c>
      <c r="JWA172" s="231" t="s">
        <v>373</v>
      </c>
      <c r="JWB172" s="231" t="s">
        <v>373</v>
      </c>
      <c r="JWC172" s="231" t="s">
        <v>373</v>
      </c>
      <c r="JWD172" s="231" t="s">
        <v>373</v>
      </c>
      <c r="JWE172" s="231" t="s">
        <v>373</v>
      </c>
      <c r="JWF172" s="231" t="s">
        <v>373</v>
      </c>
      <c r="JWG172" s="231" t="s">
        <v>373</v>
      </c>
      <c r="JWH172" s="231" t="s">
        <v>373</v>
      </c>
      <c r="JWI172" s="231" t="s">
        <v>373</v>
      </c>
      <c r="JWJ172" s="231" t="s">
        <v>373</v>
      </c>
      <c r="JWK172" s="231" t="s">
        <v>373</v>
      </c>
      <c r="JWL172" s="231" t="s">
        <v>373</v>
      </c>
      <c r="JWM172" s="231" t="s">
        <v>373</v>
      </c>
      <c r="JWN172" s="231" t="s">
        <v>373</v>
      </c>
      <c r="JWO172" s="231" t="s">
        <v>373</v>
      </c>
      <c r="JWP172" s="231" t="s">
        <v>373</v>
      </c>
      <c r="JWQ172" s="231" t="s">
        <v>373</v>
      </c>
      <c r="JWR172" s="231" t="s">
        <v>373</v>
      </c>
      <c r="JWS172" s="231" t="s">
        <v>373</v>
      </c>
      <c r="JWT172" s="231" t="s">
        <v>373</v>
      </c>
      <c r="JWU172" s="231" t="s">
        <v>373</v>
      </c>
      <c r="JWV172" s="231" t="s">
        <v>373</v>
      </c>
      <c r="JWW172" s="231" t="s">
        <v>373</v>
      </c>
      <c r="JWX172" s="231" t="s">
        <v>373</v>
      </c>
      <c r="JWY172" s="231" t="s">
        <v>373</v>
      </c>
      <c r="JWZ172" s="231" t="s">
        <v>373</v>
      </c>
      <c r="JXA172" s="231" t="s">
        <v>373</v>
      </c>
      <c r="JXB172" s="231" t="s">
        <v>373</v>
      </c>
      <c r="JXC172" s="231" t="s">
        <v>373</v>
      </c>
      <c r="JXD172" s="231" t="s">
        <v>373</v>
      </c>
      <c r="JXE172" s="231" t="s">
        <v>373</v>
      </c>
      <c r="JXF172" s="231" t="s">
        <v>373</v>
      </c>
      <c r="JXG172" s="231" t="s">
        <v>373</v>
      </c>
      <c r="JXH172" s="231" t="s">
        <v>373</v>
      </c>
      <c r="JXI172" s="231" t="s">
        <v>373</v>
      </c>
      <c r="JXJ172" s="231" t="s">
        <v>373</v>
      </c>
      <c r="JXK172" s="231" t="s">
        <v>373</v>
      </c>
      <c r="JXL172" s="231" t="s">
        <v>373</v>
      </c>
      <c r="JXM172" s="231" t="s">
        <v>373</v>
      </c>
      <c r="JXN172" s="231" t="s">
        <v>373</v>
      </c>
      <c r="JXO172" s="231" t="s">
        <v>373</v>
      </c>
      <c r="JXP172" s="231" t="s">
        <v>373</v>
      </c>
      <c r="JXQ172" s="231" t="s">
        <v>373</v>
      </c>
      <c r="JXR172" s="231" t="s">
        <v>373</v>
      </c>
      <c r="JXS172" s="231" t="s">
        <v>373</v>
      </c>
      <c r="JXT172" s="231" t="s">
        <v>373</v>
      </c>
      <c r="JXU172" s="231" t="s">
        <v>373</v>
      </c>
      <c r="JXV172" s="231" t="s">
        <v>373</v>
      </c>
      <c r="JXW172" s="231" t="s">
        <v>373</v>
      </c>
      <c r="JXX172" s="231" t="s">
        <v>373</v>
      </c>
      <c r="JXY172" s="231" t="s">
        <v>373</v>
      </c>
      <c r="JXZ172" s="231" t="s">
        <v>373</v>
      </c>
      <c r="JYA172" s="231" t="s">
        <v>373</v>
      </c>
      <c r="JYB172" s="231" t="s">
        <v>373</v>
      </c>
      <c r="JYC172" s="231" t="s">
        <v>373</v>
      </c>
      <c r="JYD172" s="231" t="s">
        <v>373</v>
      </c>
      <c r="JYE172" s="231" t="s">
        <v>373</v>
      </c>
      <c r="JYF172" s="231" t="s">
        <v>373</v>
      </c>
      <c r="JYG172" s="231" t="s">
        <v>373</v>
      </c>
      <c r="JYH172" s="231" t="s">
        <v>373</v>
      </c>
      <c r="JYI172" s="231" t="s">
        <v>373</v>
      </c>
      <c r="JYJ172" s="231" t="s">
        <v>373</v>
      </c>
      <c r="JYK172" s="231" t="s">
        <v>373</v>
      </c>
      <c r="JYL172" s="231" t="s">
        <v>373</v>
      </c>
      <c r="JYM172" s="231" t="s">
        <v>373</v>
      </c>
      <c r="JYN172" s="231" t="s">
        <v>373</v>
      </c>
      <c r="JYO172" s="231" t="s">
        <v>373</v>
      </c>
      <c r="JYP172" s="231" t="s">
        <v>373</v>
      </c>
      <c r="JYQ172" s="231" t="s">
        <v>373</v>
      </c>
      <c r="JYR172" s="231" t="s">
        <v>373</v>
      </c>
      <c r="JYS172" s="231" t="s">
        <v>373</v>
      </c>
      <c r="JYT172" s="231" t="s">
        <v>373</v>
      </c>
      <c r="JYU172" s="231" t="s">
        <v>373</v>
      </c>
      <c r="JYV172" s="231" t="s">
        <v>373</v>
      </c>
      <c r="JYW172" s="231" t="s">
        <v>373</v>
      </c>
      <c r="JYX172" s="231" t="s">
        <v>373</v>
      </c>
      <c r="JYY172" s="231" t="s">
        <v>373</v>
      </c>
      <c r="JYZ172" s="231" t="s">
        <v>373</v>
      </c>
      <c r="JZA172" s="231" t="s">
        <v>373</v>
      </c>
      <c r="JZB172" s="231" t="s">
        <v>373</v>
      </c>
      <c r="JZC172" s="231" t="s">
        <v>373</v>
      </c>
      <c r="JZD172" s="231" t="s">
        <v>373</v>
      </c>
      <c r="JZE172" s="231" t="s">
        <v>373</v>
      </c>
      <c r="JZF172" s="231" t="s">
        <v>373</v>
      </c>
      <c r="JZG172" s="231" t="s">
        <v>373</v>
      </c>
      <c r="JZH172" s="231" t="s">
        <v>373</v>
      </c>
      <c r="JZI172" s="231" t="s">
        <v>373</v>
      </c>
      <c r="JZJ172" s="231" t="s">
        <v>373</v>
      </c>
      <c r="JZK172" s="231" t="s">
        <v>373</v>
      </c>
      <c r="JZL172" s="231" t="s">
        <v>373</v>
      </c>
      <c r="JZM172" s="231" t="s">
        <v>373</v>
      </c>
      <c r="JZN172" s="231" t="s">
        <v>373</v>
      </c>
      <c r="JZO172" s="231" t="s">
        <v>373</v>
      </c>
      <c r="JZP172" s="231" t="s">
        <v>373</v>
      </c>
      <c r="JZQ172" s="231" t="s">
        <v>373</v>
      </c>
      <c r="JZR172" s="231" t="s">
        <v>373</v>
      </c>
      <c r="JZS172" s="231" t="s">
        <v>373</v>
      </c>
      <c r="JZT172" s="231" t="s">
        <v>373</v>
      </c>
      <c r="JZU172" s="231" t="s">
        <v>373</v>
      </c>
      <c r="JZV172" s="231" t="s">
        <v>373</v>
      </c>
      <c r="JZW172" s="231" t="s">
        <v>373</v>
      </c>
      <c r="JZX172" s="231" t="s">
        <v>373</v>
      </c>
      <c r="JZY172" s="231" t="s">
        <v>373</v>
      </c>
      <c r="JZZ172" s="231" t="s">
        <v>373</v>
      </c>
      <c r="KAA172" s="231" t="s">
        <v>373</v>
      </c>
      <c r="KAB172" s="231" t="s">
        <v>373</v>
      </c>
      <c r="KAC172" s="231" t="s">
        <v>373</v>
      </c>
      <c r="KAD172" s="231" t="s">
        <v>373</v>
      </c>
      <c r="KAE172" s="231" t="s">
        <v>373</v>
      </c>
      <c r="KAF172" s="231" t="s">
        <v>373</v>
      </c>
      <c r="KAG172" s="231" t="s">
        <v>373</v>
      </c>
      <c r="KAH172" s="231" t="s">
        <v>373</v>
      </c>
      <c r="KAI172" s="231" t="s">
        <v>373</v>
      </c>
      <c r="KAJ172" s="231" t="s">
        <v>373</v>
      </c>
      <c r="KAK172" s="231" t="s">
        <v>373</v>
      </c>
      <c r="KAL172" s="231" t="s">
        <v>373</v>
      </c>
      <c r="KAM172" s="231" t="s">
        <v>373</v>
      </c>
      <c r="KAN172" s="231" t="s">
        <v>373</v>
      </c>
      <c r="KAO172" s="231" t="s">
        <v>373</v>
      </c>
      <c r="KAP172" s="231" t="s">
        <v>373</v>
      </c>
      <c r="KAQ172" s="231" t="s">
        <v>373</v>
      </c>
      <c r="KAR172" s="231" t="s">
        <v>373</v>
      </c>
      <c r="KAS172" s="231" t="s">
        <v>373</v>
      </c>
      <c r="KAT172" s="231" t="s">
        <v>373</v>
      </c>
      <c r="KAU172" s="231" t="s">
        <v>373</v>
      </c>
      <c r="KAV172" s="231" t="s">
        <v>373</v>
      </c>
      <c r="KAW172" s="231" t="s">
        <v>373</v>
      </c>
      <c r="KAX172" s="231" t="s">
        <v>373</v>
      </c>
      <c r="KAY172" s="231" t="s">
        <v>373</v>
      </c>
      <c r="KAZ172" s="231" t="s">
        <v>373</v>
      </c>
      <c r="KBA172" s="231" t="s">
        <v>373</v>
      </c>
      <c r="KBB172" s="231" t="s">
        <v>373</v>
      </c>
      <c r="KBC172" s="231" t="s">
        <v>373</v>
      </c>
      <c r="KBD172" s="231" t="s">
        <v>373</v>
      </c>
      <c r="KBE172" s="231" t="s">
        <v>373</v>
      </c>
      <c r="KBF172" s="231" t="s">
        <v>373</v>
      </c>
      <c r="KBG172" s="231" t="s">
        <v>373</v>
      </c>
      <c r="KBH172" s="231" t="s">
        <v>373</v>
      </c>
      <c r="KBI172" s="231" t="s">
        <v>373</v>
      </c>
      <c r="KBJ172" s="231" t="s">
        <v>373</v>
      </c>
      <c r="KBK172" s="231" t="s">
        <v>373</v>
      </c>
      <c r="KBL172" s="231" t="s">
        <v>373</v>
      </c>
      <c r="KBM172" s="231" t="s">
        <v>373</v>
      </c>
      <c r="KBN172" s="231" t="s">
        <v>373</v>
      </c>
      <c r="KBO172" s="231" t="s">
        <v>373</v>
      </c>
      <c r="KBP172" s="231" t="s">
        <v>373</v>
      </c>
      <c r="KBQ172" s="231" t="s">
        <v>373</v>
      </c>
      <c r="KBR172" s="231" t="s">
        <v>373</v>
      </c>
      <c r="KBS172" s="231" t="s">
        <v>373</v>
      </c>
      <c r="KBT172" s="231" t="s">
        <v>373</v>
      </c>
      <c r="KBU172" s="231" t="s">
        <v>373</v>
      </c>
      <c r="KBV172" s="231" t="s">
        <v>373</v>
      </c>
      <c r="KBW172" s="231" t="s">
        <v>373</v>
      </c>
      <c r="KBX172" s="231" t="s">
        <v>373</v>
      </c>
      <c r="KBY172" s="231" t="s">
        <v>373</v>
      </c>
      <c r="KBZ172" s="231" t="s">
        <v>373</v>
      </c>
      <c r="KCA172" s="231" t="s">
        <v>373</v>
      </c>
      <c r="KCB172" s="231" t="s">
        <v>373</v>
      </c>
      <c r="KCC172" s="231" t="s">
        <v>373</v>
      </c>
      <c r="KCD172" s="231" t="s">
        <v>373</v>
      </c>
      <c r="KCE172" s="231" t="s">
        <v>373</v>
      </c>
      <c r="KCF172" s="231" t="s">
        <v>373</v>
      </c>
      <c r="KCG172" s="231" t="s">
        <v>373</v>
      </c>
      <c r="KCH172" s="231" t="s">
        <v>373</v>
      </c>
      <c r="KCI172" s="231" t="s">
        <v>373</v>
      </c>
      <c r="KCJ172" s="231" t="s">
        <v>373</v>
      </c>
      <c r="KCK172" s="231" t="s">
        <v>373</v>
      </c>
      <c r="KCL172" s="231" t="s">
        <v>373</v>
      </c>
      <c r="KCM172" s="231" t="s">
        <v>373</v>
      </c>
      <c r="KCN172" s="231" t="s">
        <v>373</v>
      </c>
      <c r="KCO172" s="231" t="s">
        <v>373</v>
      </c>
      <c r="KCP172" s="231" t="s">
        <v>373</v>
      </c>
      <c r="KCQ172" s="231" t="s">
        <v>373</v>
      </c>
      <c r="KCR172" s="231" t="s">
        <v>373</v>
      </c>
      <c r="KCS172" s="231" t="s">
        <v>373</v>
      </c>
      <c r="KCT172" s="231" t="s">
        <v>373</v>
      </c>
      <c r="KCU172" s="231" t="s">
        <v>373</v>
      </c>
      <c r="KCV172" s="231" t="s">
        <v>373</v>
      </c>
      <c r="KCW172" s="231" t="s">
        <v>373</v>
      </c>
      <c r="KCX172" s="231" t="s">
        <v>373</v>
      </c>
      <c r="KCY172" s="231" t="s">
        <v>373</v>
      </c>
      <c r="KCZ172" s="231" t="s">
        <v>373</v>
      </c>
      <c r="KDA172" s="231" t="s">
        <v>373</v>
      </c>
      <c r="KDB172" s="231" t="s">
        <v>373</v>
      </c>
      <c r="KDC172" s="231" t="s">
        <v>373</v>
      </c>
      <c r="KDD172" s="231" t="s">
        <v>373</v>
      </c>
      <c r="KDE172" s="231" t="s">
        <v>373</v>
      </c>
      <c r="KDF172" s="231" t="s">
        <v>373</v>
      </c>
      <c r="KDG172" s="231" t="s">
        <v>373</v>
      </c>
      <c r="KDH172" s="231" t="s">
        <v>373</v>
      </c>
      <c r="KDI172" s="231" t="s">
        <v>373</v>
      </c>
      <c r="KDJ172" s="231" t="s">
        <v>373</v>
      </c>
      <c r="KDK172" s="231" t="s">
        <v>373</v>
      </c>
      <c r="KDL172" s="231" t="s">
        <v>373</v>
      </c>
      <c r="KDM172" s="231" t="s">
        <v>373</v>
      </c>
      <c r="KDN172" s="231" t="s">
        <v>373</v>
      </c>
      <c r="KDO172" s="231" t="s">
        <v>373</v>
      </c>
      <c r="KDP172" s="231" t="s">
        <v>373</v>
      </c>
      <c r="KDQ172" s="231" t="s">
        <v>373</v>
      </c>
      <c r="KDR172" s="231" t="s">
        <v>373</v>
      </c>
      <c r="KDS172" s="231" t="s">
        <v>373</v>
      </c>
      <c r="KDT172" s="231" t="s">
        <v>373</v>
      </c>
      <c r="KDU172" s="231" t="s">
        <v>373</v>
      </c>
      <c r="KDV172" s="231" t="s">
        <v>373</v>
      </c>
      <c r="KDW172" s="231" t="s">
        <v>373</v>
      </c>
      <c r="KDX172" s="231" t="s">
        <v>373</v>
      </c>
      <c r="KDY172" s="231" t="s">
        <v>373</v>
      </c>
      <c r="KDZ172" s="231" t="s">
        <v>373</v>
      </c>
      <c r="KEA172" s="231" t="s">
        <v>373</v>
      </c>
      <c r="KEB172" s="231" t="s">
        <v>373</v>
      </c>
      <c r="KEC172" s="231" t="s">
        <v>373</v>
      </c>
      <c r="KED172" s="231" t="s">
        <v>373</v>
      </c>
      <c r="KEE172" s="231" t="s">
        <v>373</v>
      </c>
      <c r="KEF172" s="231" t="s">
        <v>373</v>
      </c>
      <c r="KEG172" s="231" t="s">
        <v>373</v>
      </c>
      <c r="KEH172" s="231" t="s">
        <v>373</v>
      </c>
      <c r="KEI172" s="231" t="s">
        <v>373</v>
      </c>
      <c r="KEJ172" s="231" t="s">
        <v>373</v>
      </c>
      <c r="KEK172" s="231" t="s">
        <v>373</v>
      </c>
      <c r="KEL172" s="231" t="s">
        <v>373</v>
      </c>
      <c r="KEM172" s="231" t="s">
        <v>373</v>
      </c>
      <c r="KEN172" s="231" t="s">
        <v>373</v>
      </c>
      <c r="KEO172" s="231" t="s">
        <v>373</v>
      </c>
      <c r="KEP172" s="231" t="s">
        <v>373</v>
      </c>
      <c r="KEQ172" s="231" t="s">
        <v>373</v>
      </c>
      <c r="KER172" s="231" t="s">
        <v>373</v>
      </c>
      <c r="KES172" s="231" t="s">
        <v>373</v>
      </c>
      <c r="KET172" s="231" t="s">
        <v>373</v>
      </c>
      <c r="KEU172" s="231" t="s">
        <v>373</v>
      </c>
      <c r="KEV172" s="231" t="s">
        <v>373</v>
      </c>
      <c r="KEW172" s="231" t="s">
        <v>373</v>
      </c>
      <c r="KEX172" s="231" t="s">
        <v>373</v>
      </c>
      <c r="KEY172" s="231" t="s">
        <v>373</v>
      </c>
      <c r="KEZ172" s="231" t="s">
        <v>373</v>
      </c>
      <c r="KFA172" s="231" t="s">
        <v>373</v>
      </c>
      <c r="KFB172" s="231" t="s">
        <v>373</v>
      </c>
      <c r="KFC172" s="231" t="s">
        <v>373</v>
      </c>
      <c r="KFD172" s="231" t="s">
        <v>373</v>
      </c>
      <c r="KFE172" s="231" t="s">
        <v>373</v>
      </c>
      <c r="KFF172" s="231" t="s">
        <v>373</v>
      </c>
      <c r="KFG172" s="231" t="s">
        <v>373</v>
      </c>
      <c r="KFH172" s="231" t="s">
        <v>373</v>
      </c>
      <c r="KFI172" s="231" t="s">
        <v>373</v>
      </c>
      <c r="KFJ172" s="231" t="s">
        <v>373</v>
      </c>
      <c r="KFK172" s="231" t="s">
        <v>373</v>
      </c>
      <c r="KFL172" s="231" t="s">
        <v>373</v>
      </c>
      <c r="KFM172" s="231" t="s">
        <v>373</v>
      </c>
      <c r="KFN172" s="231" t="s">
        <v>373</v>
      </c>
      <c r="KFO172" s="231" t="s">
        <v>373</v>
      </c>
      <c r="KFP172" s="231" t="s">
        <v>373</v>
      </c>
      <c r="KFQ172" s="231" t="s">
        <v>373</v>
      </c>
      <c r="KFR172" s="231" t="s">
        <v>373</v>
      </c>
      <c r="KFS172" s="231" t="s">
        <v>373</v>
      </c>
      <c r="KFT172" s="231" t="s">
        <v>373</v>
      </c>
      <c r="KFU172" s="231" t="s">
        <v>373</v>
      </c>
      <c r="KFV172" s="231" t="s">
        <v>373</v>
      </c>
      <c r="KFW172" s="231" t="s">
        <v>373</v>
      </c>
      <c r="KFX172" s="231" t="s">
        <v>373</v>
      </c>
      <c r="KFY172" s="231" t="s">
        <v>373</v>
      </c>
      <c r="KFZ172" s="231" t="s">
        <v>373</v>
      </c>
      <c r="KGA172" s="231" t="s">
        <v>373</v>
      </c>
      <c r="KGB172" s="231" t="s">
        <v>373</v>
      </c>
      <c r="KGC172" s="231" t="s">
        <v>373</v>
      </c>
      <c r="KGD172" s="231" t="s">
        <v>373</v>
      </c>
      <c r="KGE172" s="231" t="s">
        <v>373</v>
      </c>
      <c r="KGF172" s="231" t="s">
        <v>373</v>
      </c>
      <c r="KGG172" s="231" t="s">
        <v>373</v>
      </c>
      <c r="KGH172" s="231" t="s">
        <v>373</v>
      </c>
      <c r="KGI172" s="231" t="s">
        <v>373</v>
      </c>
      <c r="KGJ172" s="231" t="s">
        <v>373</v>
      </c>
      <c r="KGK172" s="231" t="s">
        <v>373</v>
      </c>
      <c r="KGL172" s="231" t="s">
        <v>373</v>
      </c>
      <c r="KGM172" s="231" t="s">
        <v>373</v>
      </c>
      <c r="KGN172" s="231" t="s">
        <v>373</v>
      </c>
      <c r="KGO172" s="231" t="s">
        <v>373</v>
      </c>
      <c r="KGP172" s="231" t="s">
        <v>373</v>
      </c>
      <c r="KGQ172" s="231" t="s">
        <v>373</v>
      </c>
      <c r="KGR172" s="231" t="s">
        <v>373</v>
      </c>
      <c r="KGS172" s="231" t="s">
        <v>373</v>
      </c>
      <c r="KGT172" s="231" t="s">
        <v>373</v>
      </c>
      <c r="KGU172" s="231" t="s">
        <v>373</v>
      </c>
      <c r="KGV172" s="231" t="s">
        <v>373</v>
      </c>
      <c r="KGW172" s="231" t="s">
        <v>373</v>
      </c>
      <c r="KGX172" s="231" t="s">
        <v>373</v>
      </c>
      <c r="KGY172" s="231" t="s">
        <v>373</v>
      </c>
      <c r="KGZ172" s="231" t="s">
        <v>373</v>
      </c>
      <c r="KHA172" s="231" t="s">
        <v>373</v>
      </c>
      <c r="KHB172" s="231" t="s">
        <v>373</v>
      </c>
      <c r="KHC172" s="231" t="s">
        <v>373</v>
      </c>
      <c r="KHD172" s="231" t="s">
        <v>373</v>
      </c>
      <c r="KHE172" s="231" t="s">
        <v>373</v>
      </c>
      <c r="KHF172" s="231" t="s">
        <v>373</v>
      </c>
      <c r="KHG172" s="231" t="s">
        <v>373</v>
      </c>
      <c r="KHH172" s="231" t="s">
        <v>373</v>
      </c>
      <c r="KHI172" s="231" t="s">
        <v>373</v>
      </c>
      <c r="KHJ172" s="231" t="s">
        <v>373</v>
      </c>
      <c r="KHK172" s="231" t="s">
        <v>373</v>
      </c>
      <c r="KHL172" s="231" t="s">
        <v>373</v>
      </c>
      <c r="KHM172" s="231" t="s">
        <v>373</v>
      </c>
      <c r="KHN172" s="231" t="s">
        <v>373</v>
      </c>
      <c r="KHO172" s="231" t="s">
        <v>373</v>
      </c>
      <c r="KHP172" s="231" t="s">
        <v>373</v>
      </c>
      <c r="KHQ172" s="231" t="s">
        <v>373</v>
      </c>
      <c r="KHR172" s="231" t="s">
        <v>373</v>
      </c>
      <c r="KHS172" s="231" t="s">
        <v>373</v>
      </c>
      <c r="KHT172" s="231" t="s">
        <v>373</v>
      </c>
      <c r="KHU172" s="231" t="s">
        <v>373</v>
      </c>
      <c r="KHV172" s="231" t="s">
        <v>373</v>
      </c>
      <c r="KHW172" s="231" t="s">
        <v>373</v>
      </c>
      <c r="KHX172" s="231" t="s">
        <v>373</v>
      </c>
      <c r="KHY172" s="231" t="s">
        <v>373</v>
      </c>
      <c r="KHZ172" s="231" t="s">
        <v>373</v>
      </c>
      <c r="KIA172" s="231" t="s">
        <v>373</v>
      </c>
      <c r="KIB172" s="231" t="s">
        <v>373</v>
      </c>
      <c r="KIC172" s="231" t="s">
        <v>373</v>
      </c>
      <c r="KID172" s="231" t="s">
        <v>373</v>
      </c>
      <c r="KIE172" s="231" t="s">
        <v>373</v>
      </c>
      <c r="KIF172" s="231" t="s">
        <v>373</v>
      </c>
      <c r="KIG172" s="231" t="s">
        <v>373</v>
      </c>
      <c r="KIH172" s="231" t="s">
        <v>373</v>
      </c>
      <c r="KII172" s="231" t="s">
        <v>373</v>
      </c>
      <c r="KIJ172" s="231" t="s">
        <v>373</v>
      </c>
      <c r="KIK172" s="231" t="s">
        <v>373</v>
      </c>
      <c r="KIL172" s="231" t="s">
        <v>373</v>
      </c>
      <c r="KIM172" s="231" t="s">
        <v>373</v>
      </c>
      <c r="KIN172" s="231" t="s">
        <v>373</v>
      </c>
      <c r="KIO172" s="231" t="s">
        <v>373</v>
      </c>
      <c r="KIP172" s="231" t="s">
        <v>373</v>
      </c>
      <c r="KIQ172" s="231" t="s">
        <v>373</v>
      </c>
      <c r="KIR172" s="231" t="s">
        <v>373</v>
      </c>
      <c r="KIS172" s="231" t="s">
        <v>373</v>
      </c>
      <c r="KIT172" s="231" t="s">
        <v>373</v>
      </c>
      <c r="KIU172" s="231" t="s">
        <v>373</v>
      </c>
      <c r="KIV172" s="231" t="s">
        <v>373</v>
      </c>
      <c r="KIW172" s="231" t="s">
        <v>373</v>
      </c>
      <c r="KIX172" s="231" t="s">
        <v>373</v>
      </c>
      <c r="KIY172" s="231" t="s">
        <v>373</v>
      </c>
      <c r="KIZ172" s="231" t="s">
        <v>373</v>
      </c>
      <c r="KJA172" s="231" t="s">
        <v>373</v>
      </c>
      <c r="KJB172" s="231" t="s">
        <v>373</v>
      </c>
      <c r="KJC172" s="231" t="s">
        <v>373</v>
      </c>
      <c r="KJD172" s="231" t="s">
        <v>373</v>
      </c>
      <c r="KJE172" s="231" t="s">
        <v>373</v>
      </c>
      <c r="KJF172" s="231" t="s">
        <v>373</v>
      </c>
      <c r="KJG172" s="231" t="s">
        <v>373</v>
      </c>
      <c r="KJH172" s="231" t="s">
        <v>373</v>
      </c>
      <c r="KJI172" s="231" t="s">
        <v>373</v>
      </c>
      <c r="KJJ172" s="231" t="s">
        <v>373</v>
      </c>
      <c r="KJK172" s="231" t="s">
        <v>373</v>
      </c>
      <c r="KJL172" s="231" t="s">
        <v>373</v>
      </c>
      <c r="KJM172" s="231" t="s">
        <v>373</v>
      </c>
      <c r="KJN172" s="231" t="s">
        <v>373</v>
      </c>
      <c r="KJO172" s="231" t="s">
        <v>373</v>
      </c>
      <c r="KJP172" s="231" t="s">
        <v>373</v>
      </c>
      <c r="KJQ172" s="231" t="s">
        <v>373</v>
      </c>
      <c r="KJR172" s="231" t="s">
        <v>373</v>
      </c>
      <c r="KJS172" s="231" t="s">
        <v>373</v>
      </c>
      <c r="KJT172" s="231" t="s">
        <v>373</v>
      </c>
      <c r="KJU172" s="231" t="s">
        <v>373</v>
      </c>
      <c r="KJV172" s="231" t="s">
        <v>373</v>
      </c>
      <c r="KJW172" s="231" t="s">
        <v>373</v>
      </c>
      <c r="KJX172" s="231" t="s">
        <v>373</v>
      </c>
      <c r="KJY172" s="231" t="s">
        <v>373</v>
      </c>
      <c r="KJZ172" s="231" t="s">
        <v>373</v>
      </c>
      <c r="KKA172" s="231" t="s">
        <v>373</v>
      </c>
      <c r="KKB172" s="231" t="s">
        <v>373</v>
      </c>
      <c r="KKC172" s="231" t="s">
        <v>373</v>
      </c>
      <c r="KKD172" s="231" t="s">
        <v>373</v>
      </c>
      <c r="KKE172" s="231" t="s">
        <v>373</v>
      </c>
      <c r="KKF172" s="231" t="s">
        <v>373</v>
      </c>
      <c r="KKG172" s="231" t="s">
        <v>373</v>
      </c>
      <c r="KKH172" s="231" t="s">
        <v>373</v>
      </c>
      <c r="KKI172" s="231" t="s">
        <v>373</v>
      </c>
      <c r="KKJ172" s="231" t="s">
        <v>373</v>
      </c>
      <c r="KKK172" s="231" t="s">
        <v>373</v>
      </c>
      <c r="KKL172" s="231" t="s">
        <v>373</v>
      </c>
      <c r="KKM172" s="231" t="s">
        <v>373</v>
      </c>
      <c r="KKN172" s="231" t="s">
        <v>373</v>
      </c>
      <c r="KKO172" s="231" t="s">
        <v>373</v>
      </c>
      <c r="KKP172" s="231" t="s">
        <v>373</v>
      </c>
      <c r="KKQ172" s="231" t="s">
        <v>373</v>
      </c>
      <c r="KKR172" s="231" t="s">
        <v>373</v>
      </c>
      <c r="KKS172" s="231" t="s">
        <v>373</v>
      </c>
      <c r="KKT172" s="231" t="s">
        <v>373</v>
      </c>
      <c r="KKU172" s="231" t="s">
        <v>373</v>
      </c>
      <c r="KKV172" s="231" t="s">
        <v>373</v>
      </c>
      <c r="KKW172" s="231" t="s">
        <v>373</v>
      </c>
      <c r="KKX172" s="231" t="s">
        <v>373</v>
      </c>
      <c r="KKY172" s="231" t="s">
        <v>373</v>
      </c>
      <c r="KKZ172" s="231" t="s">
        <v>373</v>
      </c>
      <c r="KLA172" s="231" t="s">
        <v>373</v>
      </c>
      <c r="KLB172" s="231" t="s">
        <v>373</v>
      </c>
      <c r="KLC172" s="231" t="s">
        <v>373</v>
      </c>
      <c r="KLD172" s="231" t="s">
        <v>373</v>
      </c>
      <c r="KLE172" s="231" t="s">
        <v>373</v>
      </c>
      <c r="KLF172" s="231" t="s">
        <v>373</v>
      </c>
      <c r="KLG172" s="231" t="s">
        <v>373</v>
      </c>
      <c r="KLH172" s="231" t="s">
        <v>373</v>
      </c>
      <c r="KLI172" s="231" t="s">
        <v>373</v>
      </c>
      <c r="KLJ172" s="231" t="s">
        <v>373</v>
      </c>
      <c r="KLK172" s="231" t="s">
        <v>373</v>
      </c>
      <c r="KLL172" s="231" t="s">
        <v>373</v>
      </c>
      <c r="KLM172" s="231" t="s">
        <v>373</v>
      </c>
      <c r="KLN172" s="231" t="s">
        <v>373</v>
      </c>
      <c r="KLO172" s="231" t="s">
        <v>373</v>
      </c>
      <c r="KLP172" s="231" t="s">
        <v>373</v>
      </c>
      <c r="KLQ172" s="231" t="s">
        <v>373</v>
      </c>
      <c r="KLR172" s="231" t="s">
        <v>373</v>
      </c>
      <c r="KLS172" s="231" t="s">
        <v>373</v>
      </c>
      <c r="KLT172" s="231" t="s">
        <v>373</v>
      </c>
      <c r="KLU172" s="231" t="s">
        <v>373</v>
      </c>
      <c r="KLV172" s="231" t="s">
        <v>373</v>
      </c>
      <c r="KLW172" s="231" t="s">
        <v>373</v>
      </c>
      <c r="KLX172" s="231" t="s">
        <v>373</v>
      </c>
      <c r="KLY172" s="231" t="s">
        <v>373</v>
      </c>
      <c r="KLZ172" s="231" t="s">
        <v>373</v>
      </c>
      <c r="KMA172" s="231" t="s">
        <v>373</v>
      </c>
      <c r="KMB172" s="231" t="s">
        <v>373</v>
      </c>
      <c r="KMC172" s="231" t="s">
        <v>373</v>
      </c>
      <c r="KMD172" s="231" t="s">
        <v>373</v>
      </c>
      <c r="KME172" s="231" t="s">
        <v>373</v>
      </c>
      <c r="KMF172" s="231" t="s">
        <v>373</v>
      </c>
      <c r="KMG172" s="231" t="s">
        <v>373</v>
      </c>
      <c r="KMH172" s="231" t="s">
        <v>373</v>
      </c>
      <c r="KMI172" s="231" t="s">
        <v>373</v>
      </c>
      <c r="KMJ172" s="231" t="s">
        <v>373</v>
      </c>
      <c r="KMK172" s="231" t="s">
        <v>373</v>
      </c>
      <c r="KML172" s="231" t="s">
        <v>373</v>
      </c>
      <c r="KMM172" s="231" t="s">
        <v>373</v>
      </c>
      <c r="KMN172" s="231" t="s">
        <v>373</v>
      </c>
      <c r="KMO172" s="231" t="s">
        <v>373</v>
      </c>
      <c r="KMP172" s="231" t="s">
        <v>373</v>
      </c>
      <c r="KMQ172" s="231" t="s">
        <v>373</v>
      </c>
      <c r="KMR172" s="231" t="s">
        <v>373</v>
      </c>
      <c r="KMS172" s="231" t="s">
        <v>373</v>
      </c>
      <c r="KMT172" s="231" t="s">
        <v>373</v>
      </c>
      <c r="KMU172" s="231" t="s">
        <v>373</v>
      </c>
      <c r="KMV172" s="231" t="s">
        <v>373</v>
      </c>
      <c r="KMW172" s="231" t="s">
        <v>373</v>
      </c>
      <c r="KMX172" s="231" t="s">
        <v>373</v>
      </c>
      <c r="KMY172" s="231" t="s">
        <v>373</v>
      </c>
      <c r="KMZ172" s="231" t="s">
        <v>373</v>
      </c>
      <c r="KNA172" s="231" t="s">
        <v>373</v>
      </c>
      <c r="KNB172" s="231" t="s">
        <v>373</v>
      </c>
      <c r="KNC172" s="231" t="s">
        <v>373</v>
      </c>
      <c r="KND172" s="231" t="s">
        <v>373</v>
      </c>
      <c r="KNE172" s="231" t="s">
        <v>373</v>
      </c>
      <c r="KNF172" s="231" t="s">
        <v>373</v>
      </c>
      <c r="KNG172" s="231" t="s">
        <v>373</v>
      </c>
      <c r="KNH172" s="231" t="s">
        <v>373</v>
      </c>
      <c r="KNI172" s="231" t="s">
        <v>373</v>
      </c>
      <c r="KNJ172" s="231" t="s">
        <v>373</v>
      </c>
      <c r="KNK172" s="231" t="s">
        <v>373</v>
      </c>
      <c r="KNL172" s="231" t="s">
        <v>373</v>
      </c>
      <c r="KNM172" s="231" t="s">
        <v>373</v>
      </c>
      <c r="KNN172" s="231" t="s">
        <v>373</v>
      </c>
      <c r="KNO172" s="231" t="s">
        <v>373</v>
      </c>
      <c r="KNP172" s="231" t="s">
        <v>373</v>
      </c>
      <c r="KNQ172" s="231" t="s">
        <v>373</v>
      </c>
      <c r="KNR172" s="231" t="s">
        <v>373</v>
      </c>
      <c r="KNS172" s="231" t="s">
        <v>373</v>
      </c>
      <c r="KNT172" s="231" t="s">
        <v>373</v>
      </c>
      <c r="KNU172" s="231" t="s">
        <v>373</v>
      </c>
      <c r="KNV172" s="231" t="s">
        <v>373</v>
      </c>
      <c r="KNW172" s="231" t="s">
        <v>373</v>
      </c>
      <c r="KNX172" s="231" t="s">
        <v>373</v>
      </c>
      <c r="KNY172" s="231" t="s">
        <v>373</v>
      </c>
      <c r="KNZ172" s="231" t="s">
        <v>373</v>
      </c>
      <c r="KOA172" s="231" t="s">
        <v>373</v>
      </c>
      <c r="KOB172" s="231" t="s">
        <v>373</v>
      </c>
      <c r="KOC172" s="231" t="s">
        <v>373</v>
      </c>
      <c r="KOD172" s="231" t="s">
        <v>373</v>
      </c>
      <c r="KOE172" s="231" t="s">
        <v>373</v>
      </c>
      <c r="KOF172" s="231" t="s">
        <v>373</v>
      </c>
      <c r="KOG172" s="231" t="s">
        <v>373</v>
      </c>
      <c r="KOH172" s="231" t="s">
        <v>373</v>
      </c>
      <c r="KOI172" s="231" t="s">
        <v>373</v>
      </c>
      <c r="KOJ172" s="231" t="s">
        <v>373</v>
      </c>
      <c r="KOK172" s="231" t="s">
        <v>373</v>
      </c>
      <c r="KOL172" s="231" t="s">
        <v>373</v>
      </c>
      <c r="KOM172" s="231" t="s">
        <v>373</v>
      </c>
      <c r="KON172" s="231" t="s">
        <v>373</v>
      </c>
      <c r="KOO172" s="231" t="s">
        <v>373</v>
      </c>
      <c r="KOP172" s="231" t="s">
        <v>373</v>
      </c>
      <c r="KOQ172" s="231" t="s">
        <v>373</v>
      </c>
      <c r="KOR172" s="231" t="s">
        <v>373</v>
      </c>
      <c r="KOS172" s="231" t="s">
        <v>373</v>
      </c>
      <c r="KOT172" s="231" t="s">
        <v>373</v>
      </c>
      <c r="KOU172" s="231" t="s">
        <v>373</v>
      </c>
      <c r="KOV172" s="231" t="s">
        <v>373</v>
      </c>
      <c r="KOW172" s="231" t="s">
        <v>373</v>
      </c>
      <c r="KOX172" s="231" t="s">
        <v>373</v>
      </c>
      <c r="KOY172" s="231" t="s">
        <v>373</v>
      </c>
      <c r="KOZ172" s="231" t="s">
        <v>373</v>
      </c>
      <c r="KPA172" s="231" t="s">
        <v>373</v>
      </c>
      <c r="KPB172" s="231" t="s">
        <v>373</v>
      </c>
      <c r="KPC172" s="231" t="s">
        <v>373</v>
      </c>
      <c r="KPD172" s="231" t="s">
        <v>373</v>
      </c>
      <c r="KPE172" s="231" t="s">
        <v>373</v>
      </c>
      <c r="KPF172" s="231" t="s">
        <v>373</v>
      </c>
      <c r="KPG172" s="231" t="s">
        <v>373</v>
      </c>
      <c r="KPH172" s="231" t="s">
        <v>373</v>
      </c>
      <c r="KPI172" s="231" t="s">
        <v>373</v>
      </c>
      <c r="KPJ172" s="231" t="s">
        <v>373</v>
      </c>
      <c r="KPK172" s="231" t="s">
        <v>373</v>
      </c>
      <c r="KPL172" s="231" t="s">
        <v>373</v>
      </c>
      <c r="KPM172" s="231" t="s">
        <v>373</v>
      </c>
      <c r="KPN172" s="231" t="s">
        <v>373</v>
      </c>
      <c r="KPO172" s="231" t="s">
        <v>373</v>
      </c>
      <c r="KPP172" s="231" t="s">
        <v>373</v>
      </c>
      <c r="KPQ172" s="231" t="s">
        <v>373</v>
      </c>
      <c r="KPR172" s="231" t="s">
        <v>373</v>
      </c>
      <c r="KPS172" s="231" t="s">
        <v>373</v>
      </c>
      <c r="KPT172" s="231" t="s">
        <v>373</v>
      </c>
      <c r="KPU172" s="231" t="s">
        <v>373</v>
      </c>
      <c r="KPV172" s="231" t="s">
        <v>373</v>
      </c>
      <c r="KPW172" s="231" t="s">
        <v>373</v>
      </c>
      <c r="KPX172" s="231" t="s">
        <v>373</v>
      </c>
      <c r="KPY172" s="231" t="s">
        <v>373</v>
      </c>
      <c r="KPZ172" s="231" t="s">
        <v>373</v>
      </c>
      <c r="KQA172" s="231" t="s">
        <v>373</v>
      </c>
      <c r="KQB172" s="231" t="s">
        <v>373</v>
      </c>
      <c r="KQC172" s="231" t="s">
        <v>373</v>
      </c>
      <c r="KQD172" s="231" t="s">
        <v>373</v>
      </c>
      <c r="KQE172" s="231" t="s">
        <v>373</v>
      </c>
      <c r="KQF172" s="231" t="s">
        <v>373</v>
      </c>
      <c r="KQG172" s="231" t="s">
        <v>373</v>
      </c>
      <c r="KQH172" s="231" t="s">
        <v>373</v>
      </c>
      <c r="KQI172" s="231" t="s">
        <v>373</v>
      </c>
      <c r="KQJ172" s="231" t="s">
        <v>373</v>
      </c>
      <c r="KQK172" s="231" t="s">
        <v>373</v>
      </c>
      <c r="KQL172" s="231" t="s">
        <v>373</v>
      </c>
      <c r="KQM172" s="231" t="s">
        <v>373</v>
      </c>
      <c r="KQN172" s="231" t="s">
        <v>373</v>
      </c>
      <c r="KQO172" s="231" t="s">
        <v>373</v>
      </c>
      <c r="KQP172" s="231" t="s">
        <v>373</v>
      </c>
      <c r="KQQ172" s="231" t="s">
        <v>373</v>
      </c>
      <c r="KQR172" s="231" t="s">
        <v>373</v>
      </c>
      <c r="KQS172" s="231" t="s">
        <v>373</v>
      </c>
      <c r="KQT172" s="231" t="s">
        <v>373</v>
      </c>
      <c r="KQU172" s="231" t="s">
        <v>373</v>
      </c>
      <c r="KQV172" s="231" t="s">
        <v>373</v>
      </c>
      <c r="KQW172" s="231" t="s">
        <v>373</v>
      </c>
      <c r="KQX172" s="231" t="s">
        <v>373</v>
      </c>
      <c r="KQY172" s="231" t="s">
        <v>373</v>
      </c>
      <c r="KQZ172" s="231" t="s">
        <v>373</v>
      </c>
      <c r="KRA172" s="231" t="s">
        <v>373</v>
      </c>
      <c r="KRB172" s="231" t="s">
        <v>373</v>
      </c>
      <c r="KRC172" s="231" t="s">
        <v>373</v>
      </c>
      <c r="KRD172" s="231" t="s">
        <v>373</v>
      </c>
      <c r="KRE172" s="231" t="s">
        <v>373</v>
      </c>
      <c r="KRF172" s="231" t="s">
        <v>373</v>
      </c>
      <c r="KRG172" s="231" t="s">
        <v>373</v>
      </c>
      <c r="KRH172" s="231" t="s">
        <v>373</v>
      </c>
      <c r="KRI172" s="231" t="s">
        <v>373</v>
      </c>
      <c r="KRJ172" s="231" t="s">
        <v>373</v>
      </c>
      <c r="KRK172" s="231" t="s">
        <v>373</v>
      </c>
      <c r="KRL172" s="231" t="s">
        <v>373</v>
      </c>
      <c r="KRM172" s="231" t="s">
        <v>373</v>
      </c>
      <c r="KRN172" s="231" t="s">
        <v>373</v>
      </c>
      <c r="KRO172" s="231" t="s">
        <v>373</v>
      </c>
      <c r="KRP172" s="231" t="s">
        <v>373</v>
      </c>
      <c r="KRQ172" s="231" t="s">
        <v>373</v>
      </c>
      <c r="KRR172" s="231" t="s">
        <v>373</v>
      </c>
      <c r="KRS172" s="231" t="s">
        <v>373</v>
      </c>
      <c r="KRT172" s="231" t="s">
        <v>373</v>
      </c>
      <c r="KRU172" s="231" t="s">
        <v>373</v>
      </c>
      <c r="KRV172" s="231" t="s">
        <v>373</v>
      </c>
      <c r="KRW172" s="231" t="s">
        <v>373</v>
      </c>
      <c r="KRX172" s="231" t="s">
        <v>373</v>
      </c>
      <c r="KRY172" s="231" t="s">
        <v>373</v>
      </c>
      <c r="KRZ172" s="231" t="s">
        <v>373</v>
      </c>
      <c r="KSA172" s="231" t="s">
        <v>373</v>
      </c>
      <c r="KSB172" s="231" t="s">
        <v>373</v>
      </c>
      <c r="KSC172" s="231" t="s">
        <v>373</v>
      </c>
      <c r="KSD172" s="231" t="s">
        <v>373</v>
      </c>
      <c r="KSE172" s="231" t="s">
        <v>373</v>
      </c>
      <c r="KSF172" s="231" t="s">
        <v>373</v>
      </c>
      <c r="KSG172" s="231" t="s">
        <v>373</v>
      </c>
      <c r="KSH172" s="231" t="s">
        <v>373</v>
      </c>
      <c r="KSI172" s="231" t="s">
        <v>373</v>
      </c>
      <c r="KSJ172" s="231" t="s">
        <v>373</v>
      </c>
      <c r="KSK172" s="231" t="s">
        <v>373</v>
      </c>
      <c r="KSL172" s="231" t="s">
        <v>373</v>
      </c>
      <c r="KSM172" s="231" t="s">
        <v>373</v>
      </c>
      <c r="KSN172" s="231" t="s">
        <v>373</v>
      </c>
      <c r="KSO172" s="231" t="s">
        <v>373</v>
      </c>
      <c r="KSP172" s="231" t="s">
        <v>373</v>
      </c>
      <c r="KSQ172" s="231" t="s">
        <v>373</v>
      </c>
      <c r="KSR172" s="231" t="s">
        <v>373</v>
      </c>
      <c r="KSS172" s="231" t="s">
        <v>373</v>
      </c>
      <c r="KST172" s="231" t="s">
        <v>373</v>
      </c>
      <c r="KSU172" s="231" t="s">
        <v>373</v>
      </c>
      <c r="KSV172" s="231" t="s">
        <v>373</v>
      </c>
      <c r="KSW172" s="231" t="s">
        <v>373</v>
      </c>
      <c r="KSX172" s="231" t="s">
        <v>373</v>
      </c>
      <c r="KSY172" s="231" t="s">
        <v>373</v>
      </c>
      <c r="KSZ172" s="231" t="s">
        <v>373</v>
      </c>
      <c r="KTA172" s="231" t="s">
        <v>373</v>
      </c>
      <c r="KTB172" s="231" t="s">
        <v>373</v>
      </c>
      <c r="KTC172" s="231" t="s">
        <v>373</v>
      </c>
      <c r="KTD172" s="231" t="s">
        <v>373</v>
      </c>
      <c r="KTE172" s="231" t="s">
        <v>373</v>
      </c>
      <c r="KTF172" s="231" t="s">
        <v>373</v>
      </c>
      <c r="KTG172" s="231" t="s">
        <v>373</v>
      </c>
      <c r="KTH172" s="231" t="s">
        <v>373</v>
      </c>
      <c r="KTI172" s="231" t="s">
        <v>373</v>
      </c>
      <c r="KTJ172" s="231" t="s">
        <v>373</v>
      </c>
      <c r="KTK172" s="231" t="s">
        <v>373</v>
      </c>
      <c r="KTL172" s="231" t="s">
        <v>373</v>
      </c>
      <c r="KTM172" s="231" t="s">
        <v>373</v>
      </c>
      <c r="KTN172" s="231" t="s">
        <v>373</v>
      </c>
      <c r="KTO172" s="231" t="s">
        <v>373</v>
      </c>
      <c r="KTP172" s="231" t="s">
        <v>373</v>
      </c>
      <c r="KTQ172" s="231" t="s">
        <v>373</v>
      </c>
      <c r="KTR172" s="231" t="s">
        <v>373</v>
      </c>
      <c r="KTS172" s="231" t="s">
        <v>373</v>
      </c>
      <c r="KTT172" s="231" t="s">
        <v>373</v>
      </c>
      <c r="KTU172" s="231" t="s">
        <v>373</v>
      </c>
      <c r="KTV172" s="231" t="s">
        <v>373</v>
      </c>
      <c r="KTW172" s="231" t="s">
        <v>373</v>
      </c>
      <c r="KTX172" s="231" t="s">
        <v>373</v>
      </c>
      <c r="KTY172" s="231" t="s">
        <v>373</v>
      </c>
      <c r="KTZ172" s="231" t="s">
        <v>373</v>
      </c>
      <c r="KUA172" s="231" t="s">
        <v>373</v>
      </c>
      <c r="KUB172" s="231" t="s">
        <v>373</v>
      </c>
      <c r="KUC172" s="231" t="s">
        <v>373</v>
      </c>
      <c r="KUD172" s="231" t="s">
        <v>373</v>
      </c>
      <c r="KUE172" s="231" t="s">
        <v>373</v>
      </c>
      <c r="KUF172" s="231" t="s">
        <v>373</v>
      </c>
      <c r="KUG172" s="231" t="s">
        <v>373</v>
      </c>
      <c r="KUH172" s="231" t="s">
        <v>373</v>
      </c>
      <c r="KUI172" s="231" t="s">
        <v>373</v>
      </c>
      <c r="KUJ172" s="231" t="s">
        <v>373</v>
      </c>
      <c r="KUK172" s="231" t="s">
        <v>373</v>
      </c>
      <c r="KUL172" s="231" t="s">
        <v>373</v>
      </c>
      <c r="KUM172" s="231" t="s">
        <v>373</v>
      </c>
      <c r="KUN172" s="231" t="s">
        <v>373</v>
      </c>
      <c r="KUO172" s="231" t="s">
        <v>373</v>
      </c>
      <c r="KUP172" s="231" t="s">
        <v>373</v>
      </c>
      <c r="KUQ172" s="231" t="s">
        <v>373</v>
      </c>
      <c r="KUR172" s="231" t="s">
        <v>373</v>
      </c>
      <c r="KUS172" s="231" t="s">
        <v>373</v>
      </c>
      <c r="KUT172" s="231" t="s">
        <v>373</v>
      </c>
      <c r="KUU172" s="231" t="s">
        <v>373</v>
      </c>
      <c r="KUV172" s="231" t="s">
        <v>373</v>
      </c>
      <c r="KUW172" s="231" t="s">
        <v>373</v>
      </c>
      <c r="KUX172" s="231" t="s">
        <v>373</v>
      </c>
      <c r="KUY172" s="231" t="s">
        <v>373</v>
      </c>
      <c r="KUZ172" s="231" t="s">
        <v>373</v>
      </c>
      <c r="KVA172" s="231" t="s">
        <v>373</v>
      </c>
      <c r="KVB172" s="231" t="s">
        <v>373</v>
      </c>
      <c r="KVC172" s="231" t="s">
        <v>373</v>
      </c>
      <c r="KVD172" s="231" t="s">
        <v>373</v>
      </c>
      <c r="KVE172" s="231" t="s">
        <v>373</v>
      </c>
      <c r="KVF172" s="231" t="s">
        <v>373</v>
      </c>
      <c r="KVG172" s="231" t="s">
        <v>373</v>
      </c>
      <c r="KVH172" s="231" t="s">
        <v>373</v>
      </c>
      <c r="KVI172" s="231" t="s">
        <v>373</v>
      </c>
      <c r="KVJ172" s="231" t="s">
        <v>373</v>
      </c>
      <c r="KVK172" s="231" t="s">
        <v>373</v>
      </c>
      <c r="KVL172" s="231" t="s">
        <v>373</v>
      </c>
      <c r="KVM172" s="231" t="s">
        <v>373</v>
      </c>
      <c r="KVN172" s="231" t="s">
        <v>373</v>
      </c>
      <c r="KVO172" s="231" t="s">
        <v>373</v>
      </c>
      <c r="KVP172" s="231" t="s">
        <v>373</v>
      </c>
      <c r="KVQ172" s="231" t="s">
        <v>373</v>
      </c>
      <c r="KVR172" s="231" t="s">
        <v>373</v>
      </c>
      <c r="KVS172" s="231" t="s">
        <v>373</v>
      </c>
      <c r="KVT172" s="231" t="s">
        <v>373</v>
      </c>
      <c r="KVU172" s="231" t="s">
        <v>373</v>
      </c>
      <c r="KVV172" s="231" t="s">
        <v>373</v>
      </c>
      <c r="KVW172" s="231" t="s">
        <v>373</v>
      </c>
      <c r="KVX172" s="231" t="s">
        <v>373</v>
      </c>
      <c r="KVY172" s="231" t="s">
        <v>373</v>
      </c>
      <c r="KVZ172" s="231" t="s">
        <v>373</v>
      </c>
      <c r="KWA172" s="231" t="s">
        <v>373</v>
      </c>
      <c r="KWB172" s="231" t="s">
        <v>373</v>
      </c>
      <c r="KWC172" s="231" t="s">
        <v>373</v>
      </c>
      <c r="KWD172" s="231" t="s">
        <v>373</v>
      </c>
      <c r="KWE172" s="231" t="s">
        <v>373</v>
      </c>
      <c r="KWF172" s="231" t="s">
        <v>373</v>
      </c>
      <c r="KWG172" s="231" t="s">
        <v>373</v>
      </c>
      <c r="KWH172" s="231" t="s">
        <v>373</v>
      </c>
      <c r="KWI172" s="231" t="s">
        <v>373</v>
      </c>
      <c r="KWJ172" s="231" t="s">
        <v>373</v>
      </c>
      <c r="KWK172" s="231" t="s">
        <v>373</v>
      </c>
      <c r="KWL172" s="231" t="s">
        <v>373</v>
      </c>
      <c r="KWM172" s="231" t="s">
        <v>373</v>
      </c>
      <c r="KWN172" s="231" t="s">
        <v>373</v>
      </c>
      <c r="KWO172" s="231" t="s">
        <v>373</v>
      </c>
      <c r="KWP172" s="231" t="s">
        <v>373</v>
      </c>
      <c r="KWQ172" s="231" t="s">
        <v>373</v>
      </c>
      <c r="KWR172" s="231" t="s">
        <v>373</v>
      </c>
      <c r="KWS172" s="231" t="s">
        <v>373</v>
      </c>
      <c r="KWT172" s="231" t="s">
        <v>373</v>
      </c>
      <c r="KWU172" s="231" t="s">
        <v>373</v>
      </c>
      <c r="KWV172" s="231" t="s">
        <v>373</v>
      </c>
      <c r="KWW172" s="231" t="s">
        <v>373</v>
      </c>
      <c r="KWX172" s="231" t="s">
        <v>373</v>
      </c>
      <c r="KWY172" s="231" t="s">
        <v>373</v>
      </c>
      <c r="KWZ172" s="231" t="s">
        <v>373</v>
      </c>
      <c r="KXA172" s="231" t="s">
        <v>373</v>
      </c>
      <c r="KXB172" s="231" t="s">
        <v>373</v>
      </c>
      <c r="KXC172" s="231" t="s">
        <v>373</v>
      </c>
      <c r="KXD172" s="231" t="s">
        <v>373</v>
      </c>
      <c r="KXE172" s="231" t="s">
        <v>373</v>
      </c>
      <c r="KXF172" s="231" t="s">
        <v>373</v>
      </c>
      <c r="KXG172" s="231" t="s">
        <v>373</v>
      </c>
      <c r="KXH172" s="231" t="s">
        <v>373</v>
      </c>
      <c r="KXI172" s="231" t="s">
        <v>373</v>
      </c>
      <c r="KXJ172" s="231" t="s">
        <v>373</v>
      </c>
      <c r="KXK172" s="231" t="s">
        <v>373</v>
      </c>
      <c r="KXL172" s="231" t="s">
        <v>373</v>
      </c>
      <c r="KXM172" s="231" t="s">
        <v>373</v>
      </c>
      <c r="KXN172" s="231" t="s">
        <v>373</v>
      </c>
      <c r="KXO172" s="231" t="s">
        <v>373</v>
      </c>
      <c r="KXP172" s="231" t="s">
        <v>373</v>
      </c>
      <c r="KXQ172" s="231" t="s">
        <v>373</v>
      </c>
      <c r="KXR172" s="231" t="s">
        <v>373</v>
      </c>
      <c r="KXS172" s="231" t="s">
        <v>373</v>
      </c>
      <c r="KXT172" s="231" t="s">
        <v>373</v>
      </c>
      <c r="KXU172" s="231" t="s">
        <v>373</v>
      </c>
      <c r="KXV172" s="231" t="s">
        <v>373</v>
      </c>
      <c r="KXW172" s="231" t="s">
        <v>373</v>
      </c>
      <c r="KXX172" s="231" t="s">
        <v>373</v>
      </c>
      <c r="KXY172" s="231" t="s">
        <v>373</v>
      </c>
      <c r="KXZ172" s="231" t="s">
        <v>373</v>
      </c>
      <c r="KYA172" s="231" t="s">
        <v>373</v>
      </c>
      <c r="KYB172" s="231" t="s">
        <v>373</v>
      </c>
      <c r="KYC172" s="231" t="s">
        <v>373</v>
      </c>
      <c r="KYD172" s="231" t="s">
        <v>373</v>
      </c>
      <c r="KYE172" s="231" t="s">
        <v>373</v>
      </c>
      <c r="KYF172" s="231" t="s">
        <v>373</v>
      </c>
      <c r="KYG172" s="231" t="s">
        <v>373</v>
      </c>
      <c r="KYH172" s="231" t="s">
        <v>373</v>
      </c>
      <c r="KYI172" s="231" t="s">
        <v>373</v>
      </c>
      <c r="KYJ172" s="231" t="s">
        <v>373</v>
      </c>
      <c r="KYK172" s="231" t="s">
        <v>373</v>
      </c>
      <c r="KYL172" s="231" t="s">
        <v>373</v>
      </c>
      <c r="KYM172" s="231" t="s">
        <v>373</v>
      </c>
      <c r="KYN172" s="231" t="s">
        <v>373</v>
      </c>
      <c r="KYO172" s="231" t="s">
        <v>373</v>
      </c>
      <c r="KYP172" s="231" t="s">
        <v>373</v>
      </c>
      <c r="KYQ172" s="231" t="s">
        <v>373</v>
      </c>
      <c r="KYR172" s="231" t="s">
        <v>373</v>
      </c>
      <c r="KYS172" s="231" t="s">
        <v>373</v>
      </c>
      <c r="KYT172" s="231" t="s">
        <v>373</v>
      </c>
      <c r="KYU172" s="231" t="s">
        <v>373</v>
      </c>
      <c r="KYV172" s="231" t="s">
        <v>373</v>
      </c>
      <c r="KYW172" s="231" t="s">
        <v>373</v>
      </c>
      <c r="KYX172" s="231" t="s">
        <v>373</v>
      </c>
      <c r="KYY172" s="231" t="s">
        <v>373</v>
      </c>
      <c r="KYZ172" s="231" t="s">
        <v>373</v>
      </c>
      <c r="KZA172" s="231" t="s">
        <v>373</v>
      </c>
      <c r="KZB172" s="231" t="s">
        <v>373</v>
      </c>
      <c r="KZC172" s="231" t="s">
        <v>373</v>
      </c>
      <c r="KZD172" s="231" t="s">
        <v>373</v>
      </c>
      <c r="KZE172" s="231" t="s">
        <v>373</v>
      </c>
      <c r="KZF172" s="231" t="s">
        <v>373</v>
      </c>
      <c r="KZG172" s="231" t="s">
        <v>373</v>
      </c>
      <c r="KZH172" s="231" t="s">
        <v>373</v>
      </c>
      <c r="KZI172" s="231" t="s">
        <v>373</v>
      </c>
      <c r="KZJ172" s="231" t="s">
        <v>373</v>
      </c>
      <c r="KZK172" s="231" t="s">
        <v>373</v>
      </c>
      <c r="KZL172" s="231" t="s">
        <v>373</v>
      </c>
      <c r="KZM172" s="231" t="s">
        <v>373</v>
      </c>
      <c r="KZN172" s="231" t="s">
        <v>373</v>
      </c>
      <c r="KZO172" s="231" t="s">
        <v>373</v>
      </c>
      <c r="KZP172" s="231" t="s">
        <v>373</v>
      </c>
      <c r="KZQ172" s="231" t="s">
        <v>373</v>
      </c>
      <c r="KZR172" s="231" t="s">
        <v>373</v>
      </c>
      <c r="KZS172" s="231" t="s">
        <v>373</v>
      </c>
      <c r="KZT172" s="231" t="s">
        <v>373</v>
      </c>
      <c r="KZU172" s="231" t="s">
        <v>373</v>
      </c>
      <c r="KZV172" s="231" t="s">
        <v>373</v>
      </c>
      <c r="KZW172" s="231" t="s">
        <v>373</v>
      </c>
      <c r="KZX172" s="231" t="s">
        <v>373</v>
      </c>
      <c r="KZY172" s="231" t="s">
        <v>373</v>
      </c>
      <c r="KZZ172" s="231" t="s">
        <v>373</v>
      </c>
      <c r="LAA172" s="231" t="s">
        <v>373</v>
      </c>
      <c r="LAB172" s="231" t="s">
        <v>373</v>
      </c>
      <c r="LAC172" s="231" t="s">
        <v>373</v>
      </c>
      <c r="LAD172" s="231" t="s">
        <v>373</v>
      </c>
      <c r="LAE172" s="231" t="s">
        <v>373</v>
      </c>
      <c r="LAF172" s="231" t="s">
        <v>373</v>
      </c>
      <c r="LAG172" s="231" t="s">
        <v>373</v>
      </c>
      <c r="LAH172" s="231" t="s">
        <v>373</v>
      </c>
      <c r="LAI172" s="231" t="s">
        <v>373</v>
      </c>
      <c r="LAJ172" s="231" t="s">
        <v>373</v>
      </c>
      <c r="LAK172" s="231" t="s">
        <v>373</v>
      </c>
      <c r="LAL172" s="231" t="s">
        <v>373</v>
      </c>
      <c r="LAM172" s="231" t="s">
        <v>373</v>
      </c>
      <c r="LAN172" s="231" t="s">
        <v>373</v>
      </c>
      <c r="LAO172" s="231" t="s">
        <v>373</v>
      </c>
      <c r="LAP172" s="231" t="s">
        <v>373</v>
      </c>
      <c r="LAQ172" s="231" t="s">
        <v>373</v>
      </c>
      <c r="LAR172" s="231" t="s">
        <v>373</v>
      </c>
      <c r="LAS172" s="231" t="s">
        <v>373</v>
      </c>
      <c r="LAT172" s="231" t="s">
        <v>373</v>
      </c>
      <c r="LAU172" s="231" t="s">
        <v>373</v>
      </c>
      <c r="LAV172" s="231" t="s">
        <v>373</v>
      </c>
      <c r="LAW172" s="231" t="s">
        <v>373</v>
      </c>
      <c r="LAX172" s="231" t="s">
        <v>373</v>
      </c>
      <c r="LAY172" s="231" t="s">
        <v>373</v>
      </c>
      <c r="LAZ172" s="231" t="s">
        <v>373</v>
      </c>
      <c r="LBA172" s="231" t="s">
        <v>373</v>
      </c>
      <c r="LBB172" s="231" t="s">
        <v>373</v>
      </c>
      <c r="LBC172" s="231" t="s">
        <v>373</v>
      </c>
      <c r="LBD172" s="231" t="s">
        <v>373</v>
      </c>
      <c r="LBE172" s="231" t="s">
        <v>373</v>
      </c>
      <c r="LBF172" s="231" t="s">
        <v>373</v>
      </c>
      <c r="LBG172" s="231" t="s">
        <v>373</v>
      </c>
      <c r="LBH172" s="231" t="s">
        <v>373</v>
      </c>
      <c r="LBI172" s="231" t="s">
        <v>373</v>
      </c>
      <c r="LBJ172" s="231" t="s">
        <v>373</v>
      </c>
      <c r="LBK172" s="231" t="s">
        <v>373</v>
      </c>
      <c r="LBL172" s="231" t="s">
        <v>373</v>
      </c>
      <c r="LBM172" s="231" t="s">
        <v>373</v>
      </c>
      <c r="LBN172" s="231" t="s">
        <v>373</v>
      </c>
      <c r="LBO172" s="231" t="s">
        <v>373</v>
      </c>
      <c r="LBP172" s="231" t="s">
        <v>373</v>
      </c>
      <c r="LBQ172" s="231" t="s">
        <v>373</v>
      </c>
      <c r="LBR172" s="231" t="s">
        <v>373</v>
      </c>
      <c r="LBS172" s="231" t="s">
        <v>373</v>
      </c>
      <c r="LBT172" s="231" t="s">
        <v>373</v>
      </c>
      <c r="LBU172" s="231" t="s">
        <v>373</v>
      </c>
      <c r="LBV172" s="231" t="s">
        <v>373</v>
      </c>
      <c r="LBW172" s="231" t="s">
        <v>373</v>
      </c>
      <c r="LBX172" s="231" t="s">
        <v>373</v>
      </c>
      <c r="LBY172" s="231" t="s">
        <v>373</v>
      </c>
      <c r="LBZ172" s="231" t="s">
        <v>373</v>
      </c>
      <c r="LCA172" s="231" t="s">
        <v>373</v>
      </c>
      <c r="LCB172" s="231" t="s">
        <v>373</v>
      </c>
      <c r="LCC172" s="231" t="s">
        <v>373</v>
      </c>
      <c r="LCD172" s="231" t="s">
        <v>373</v>
      </c>
      <c r="LCE172" s="231" t="s">
        <v>373</v>
      </c>
      <c r="LCF172" s="231" t="s">
        <v>373</v>
      </c>
      <c r="LCG172" s="231" t="s">
        <v>373</v>
      </c>
      <c r="LCH172" s="231" t="s">
        <v>373</v>
      </c>
      <c r="LCI172" s="231" t="s">
        <v>373</v>
      </c>
      <c r="LCJ172" s="231" t="s">
        <v>373</v>
      </c>
      <c r="LCK172" s="231" t="s">
        <v>373</v>
      </c>
      <c r="LCL172" s="231" t="s">
        <v>373</v>
      </c>
      <c r="LCM172" s="231" t="s">
        <v>373</v>
      </c>
      <c r="LCN172" s="231" t="s">
        <v>373</v>
      </c>
      <c r="LCO172" s="231" t="s">
        <v>373</v>
      </c>
      <c r="LCP172" s="231" t="s">
        <v>373</v>
      </c>
      <c r="LCQ172" s="231" t="s">
        <v>373</v>
      </c>
      <c r="LCR172" s="231" t="s">
        <v>373</v>
      </c>
      <c r="LCS172" s="231" t="s">
        <v>373</v>
      </c>
      <c r="LCT172" s="231" t="s">
        <v>373</v>
      </c>
      <c r="LCU172" s="231" t="s">
        <v>373</v>
      </c>
      <c r="LCV172" s="231" t="s">
        <v>373</v>
      </c>
      <c r="LCW172" s="231" t="s">
        <v>373</v>
      </c>
      <c r="LCX172" s="231" t="s">
        <v>373</v>
      </c>
      <c r="LCY172" s="231" t="s">
        <v>373</v>
      </c>
      <c r="LCZ172" s="231" t="s">
        <v>373</v>
      </c>
      <c r="LDA172" s="231" t="s">
        <v>373</v>
      </c>
      <c r="LDB172" s="231" t="s">
        <v>373</v>
      </c>
      <c r="LDC172" s="231" t="s">
        <v>373</v>
      </c>
      <c r="LDD172" s="231" t="s">
        <v>373</v>
      </c>
      <c r="LDE172" s="231" t="s">
        <v>373</v>
      </c>
      <c r="LDF172" s="231" t="s">
        <v>373</v>
      </c>
      <c r="LDG172" s="231" t="s">
        <v>373</v>
      </c>
      <c r="LDH172" s="231" t="s">
        <v>373</v>
      </c>
      <c r="LDI172" s="231" t="s">
        <v>373</v>
      </c>
      <c r="LDJ172" s="231" t="s">
        <v>373</v>
      </c>
      <c r="LDK172" s="231" t="s">
        <v>373</v>
      </c>
      <c r="LDL172" s="231" t="s">
        <v>373</v>
      </c>
      <c r="LDM172" s="231" t="s">
        <v>373</v>
      </c>
      <c r="LDN172" s="231" t="s">
        <v>373</v>
      </c>
      <c r="LDO172" s="231" t="s">
        <v>373</v>
      </c>
      <c r="LDP172" s="231" t="s">
        <v>373</v>
      </c>
      <c r="LDQ172" s="231" t="s">
        <v>373</v>
      </c>
      <c r="LDR172" s="231" t="s">
        <v>373</v>
      </c>
      <c r="LDS172" s="231" t="s">
        <v>373</v>
      </c>
      <c r="LDT172" s="231" t="s">
        <v>373</v>
      </c>
      <c r="LDU172" s="231" t="s">
        <v>373</v>
      </c>
      <c r="LDV172" s="231" t="s">
        <v>373</v>
      </c>
      <c r="LDW172" s="231" t="s">
        <v>373</v>
      </c>
      <c r="LDX172" s="231" t="s">
        <v>373</v>
      </c>
      <c r="LDY172" s="231" t="s">
        <v>373</v>
      </c>
      <c r="LDZ172" s="231" t="s">
        <v>373</v>
      </c>
      <c r="LEA172" s="231" t="s">
        <v>373</v>
      </c>
      <c r="LEB172" s="231" t="s">
        <v>373</v>
      </c>
      <c r="LEC172" s="231" t="s">
        <v>373</v>
      </c>
      <c r="LED172" s="231" t="s">
        <v>373</v>
      </c>
      <c r="LEE172" s="231" t="s">
        <v>373</v>
      </c>
      <c r="LEF172" s="231" t="s">
        <v>373</v>
      </c>
      <c r="LEG172" s="231" t="s">
        <v>373</v>
      </c>
      <c r="LEH172" s="231" t="s">
        <v>373</v>
      </c>
      <c r="LEI172" s="231" t="s">
        <v>373</v>
      </c>
      <c r="LEJ172" s="231" t="s">
        <v>373</v>
      </c>
      <c r="LEK172" s="231" t="s">
        <v>373</v>
      </c>
      <c r="LEL172" s="231" t="s">
        <v>373</v>
      </c>
      <c r="LEM172" s="231" t="s">
        <v>373</v>
      </c>
      <c r="LEN172" s="231" t="s">
        <v>373</v>
      </c>
      <c r="LEO172" s="231" t="s">
        <v>373</v>
      </c>
      <c r="LEP172" s="231" t="s">
        <v>373</v>
      </c>
      <c r="LEQ172" s="231" t="s">
        <v>373</v>
      </c>
      <c r="LER172" s="231" t="s">
        <v>373</v>
      </c>
      <c r="LES172" s="231" t="s">
        <v>373</v>
      </c>
      <c r="LET172" s="231" t="s">
        <v>373</v>
      </c>
      <c r="LEU172" s="231" t="s">
        <v>373</v>
      </c>
      <c r="LEV172" s="231" t="s">
        <v>373</v>
      </c>
      <c r="LEW172" s="231" t="s">
        <v>373</v>
      </c>
      <c r="LEX172" s="231" t="s">
        <v>373</v>
      </c>
      <c r="LEY172" s="231" t="s">
        <v>373</v>
      </c>
      <c r="LEZ172" s="231" t="s">
        <v>373</v>
      </c>
      <c r="LFA172" s="231" t="s">
        <v>373</v>
      </c>
      <c r="LFB172" s="231" t="s">
        <v>373</v>
      </c>
      <c r="LFC172" s="231" t="s">
        <v>373</v>
      </c>
      <c r="LFD172" s="231" t="s">
        <v>373</v>
      </c>
      <c r="LFE172" s="231" t="s">
        <v>373</v>
      </c>
      <c r="LFF172" s="231" t="s">
        <v>373</v>
      </c>
      <c r="LFG172" s="231" t="s">
        <v>373</v>
      </c>
      <c r="LFH172" s="231" t="s">
        <v>373</v>
      </c>
      <c r="LFI172" s="231" t="s">
        <v>373</v>
      </c>
      <c r="LFJ172" s="231" t="s">
        <v>373</v>
      </c>
      <c r="LFK172" s="231" t="s">
        <v>373</v>
      </c>
      <c r="LFL172" s="231" t="s">
        <v>373</v>
      </c>
      <c r="LFM172" s="231" t="s">
        <v>373</v>
      </c>
      <c r="LFN172" s="231" t="s">
        <v>373</v>
      </c>
      <c r="LFO172" s="231" t="s">
        <v>373</v>
      </c>
      <c r="LFP172" s="231" t="s">
        <v>373</v>
      </c>
      <c r="LFQ172" s="231" t="s">
        <v>373</v>
      </c>
      <c r="LFR172" s="231" t="s">
        <v>373</v>
      </c>
      <c r="LFS172" s="231" t="s">
        <v>373</v>
      </c>
      <c r="LFT172" s="231" t="s">
        <v>373</v>
      </c>
      <c r="LFU172" s="231" t="s">
        <v>373</v>
      </c>
      <c r="LFV172" s="231" t="s">
        <v>373</v>
      </c>
      <c r="LFW172" s="231" t="s">
        <v>373</v>
      </c>
      <c r="LFX172" s="231" t="s">
        <v>373</v>
      </c>
      <c r="LFY172" s="231" t="s">
        <v>373</v>
      </c>
      <c r="LFZ172" s="231" t="s">
        <v>373</v>
      </c>
      <c r="LGA172" s="231" t="s">
        <v>373</v>
      </c>
      <c r="LGB172" s="231" t="s">
        <v>373</v>
      </c>
      <c r="LGC172" s="231" t="s">
        <v>373</v>
      </c>
      <c r="LGD172" s="231" t="s">
        <v>373</v>
      </c>
      <c r="LGE172" s="231" t="s">
        <v>373</v>
      </c>
      <c r="LGF172" s="231" t="s">
        <v>373</v>
      </c>
      <c r="LGG172" s="231" t="s">
        <v>373</v>
      </c>
      <c r="LGH172" s="231" t="s">
        <v>373</v>
      </c>
      <c r="LGI172" s="231" t="s">
        <v>373</v>
      </c>
      <c r="LGJ172" s="231" t="s">
        <v>373</v>
      </c>
      <c r="LGK172" s="231" t="s">
        <v>373</v>
      </c>
      <c r="LGL172" s="231" t="s">
        <v>373</v>
      </c>
      <c r="LGM172" s="231" t="s">
        <v>373</v>
      </c>
      <c r="LGN172" s="231" t="s">
        <v>373</v>
      </c>
      <c r="LGO172" s="231" t="s">
        <v>373</v>
      </c>
      <c r="LGP172" s="231" t="s">
        <v>373</v>
      </c>
      <c r="LGQ172" s="231" t="s">
        <v>373</v>
      </c>
      <c r="LGR172" s="231" t="s">
        <v>373</v>
      </c>
      <c r="LGS172" s="231" t="s">
        <v>373</v>
      </c>
      <c r="LGT172" s="231" t="s">
        <v>373</v>
      </c>
      <c r="LGU172" s="231" t="s">
        <v>373</v>
      </c>
      <c r="LGV172" s="231" t="s">
        <v>373</v>
      </c>
      <c r="LGW172" s="231" t="s">
        <v>373</v>
      </c>
      <c r="LGX172" s="231" t="s">
        <v>373</v>
      </c>
      <c r="LGY172" s="231" t="s">
        <v>373</v>
      </c>
      <c r="LGZ172" s="231" t="s">
        <v>373</v>
      </c>
      <c r="LHA172" s="231" t="s">
        <v>373</v>
      </c>
      <c r="LHB172" s="231" t="s">
        <v>373</v>
      </c>
      <c r="LHC172" s="231" t="s">
        <v>373</v>
      </c>
      <c r="LHD172" s="231" t="s">
        <v>373</v>
      </c>
      <c r="LHE172" s="231" t="s">
        <v>373</v>
      </c>
      <c r="LHF172" s="231" t="s">
        <v>373</v>
      </c>
      <c r="LHG172" s="231" t="s">
        <v>373</v>
      </c>
      <c r="LHH172" s="231" t="s">
        <v>373</v>
      </c>
      <c r="LHI172" s="231" t="s">
        <v>373</v>
      </c>
      <c r="LHJ172" s="231" t="s">
        <v>373</v>
      </c>
      <c r="LHK172" s="231" t="s">
        <v>373</v>
      </c>
      <c r="LHL172" s="231" t="s">
        <v>373</v>
      </c>
      <c r="LHM172" s="231" t="s">
        <v>373</v>
      </c>
      <c r="LHN172" s="231" t="s">
        <v>373</v>
      </c>
      <c r="LHO172" s="231" t="s">
        <v>373</v>
      </c>
      <c r="LHP172" s="231" t="s">
        <v>373</v>
      </c>
      <c r="LHQ172" s="231" t="s">
        <v>373</v>
      </c>
      <c r="LHR172" s="231" t="s">
        <v>373</v>
      </c>
      <c r="LHS172" s="231" t="s">
        <v>373</v>
      </c>
      <c r="LHT172" s="231" t="s">
        <v>373</v>
      </c>
      <c r="LHU172" s="231" t="s">
        <v>373</v>
      </c>
      <c r="LHV172" s="231" t="s">
        <v>373</v>
      </c>
      <c r="LHW172" s="231" t="s">
        <v>373</v>
      </c>
      <c r="LHX172" s="231" t="s">
        <v>373</v>
      </c>
      <c r="LHY172" s="231" t="s">
        <v>373</v>
      </c>
      <c r="LHZ172" s="231" t="s">
        <v>373</v>
      </c>
      <c r="LIA172" s="231" t="s">
        <v>373</v>
      </c>
      <c r="LIB172" s="231" t="s">
        <v>373</v>
      </c>
      <c r="LIC172" s="231" t="s">
        <v>373</v>
      </c>
      <c r="LID172" s="231" t="s">
        <v>373</v>
      </c>
      <c r="LIE172" s="231" t="s">
        <v>373</v>
      </c>
      <c r="LIF172" s="231" t="s">
        <v>373</v>
      </c>
      <c r="LIG172" s="231" t="s">
        <v>373</v>
      </c>
      <c r="LIH172" s="231" t="s">
        <v>373</v>
      </c>
      <c r="LII172" s="231" t="s">
        <v>373</v>
      </c>
      <c r="LIJ172" s="231" t="s">
        <v>373</v>
      </c>
      <c r="LIK172" s="231" t="s">
        <v>373</v>
      </c>
      <c r="LIL172" s="231" t="s">
        <v>373</v>
      </c>
      <c r="LIM172" s="231" t="s">
        <v>373</v>
      </c>
      <c r="LIN172" s="231" t="s">
        <v>373</v>
      </c>
      <c r="LIO172" s="231" t="s">
        <v>373</v>
      </c>
      <c r="LIP172" s="231" t="s">
        <v>373</v>
      </c>
      <c r="LIQ172" s="231" t="s">
        <v>373</v>
      </c>
      <c r="LIR172" s="231" t="s">
        <v>373</v>
      </c>
      <c r="LIS172" s="231" t="s">
        <v>373</v>
      </c>
      <c r="LIT172" s="231" t="s">
        <v>373</v>
      </c>
      <c r="LIU172" s="231" t="s">
        <v>373</v>
      </c>
      <c r="LIV172" s="231" t="s">
        <v>373</v>
      </c>
      <c r="LIW172" s="231" t="s">
        <v>373</v>
      </c>
      <c r="LIX172" s="231" t="s">
        <v>373</v>
      </c>
      <c r="LIY172" s="231" t="s">
        <v>373</v>
      </c>
      <c r="LIZ172" s="231" t="s">
        <v>373</v>
      </c>
      <c r="LJA172" s="231" t="s">
        <v>373</v>
      </c>
      <c r="LJB172" s="231" t="s">
        <v>373</v>
      </c>
      <c r="LJC172" s="231" t="s">
        <v>373</v>
      </c>
      <c r="LJD172" s="231" t="s">
        <v>373</v>
      </c>
      <c r="LJE172" s="231" t="s">
        <v>373</v>
      </c>
      <c r="LJF172" s="231" t="s">
        <v>373</v>
      </c>
      <c r="LJG172" s="231" t="s">
        <v>373</v>
      </c>
      <c r="LJH172" s="231" t="s">
        <v>373</v>
      </c>
      <c r="LJI172" s="231" t="s">
        <v>373</v>
      </c>
      <c r="LJJ172" s="231" t="s">
        <v>373</v>
      </c>
      <c r="LJK172" s="231" t="s">
        <v>373</v>
      </c>
      <c r="LJL172" s="231" t="s">
        <v>373</v>
      </c>
      <c r="LJM172" s="231" t="s">
        <v>373</v>
      </c>
      <c r="LJN172" s="231" t="s">
        <v>373</v>
      </c>
      <c r="LJO172" s="231" t="s">
        <v>373</v>
      </c>
      <c r="LJP172" s="231" t="s">
        <v>373</v>
      </c>
      <c r="LJQ172" s="231" t="s">
        <v>373</v>
      </c>
      <c r="LJR172" s="231" t="s">
        <v>373</v>
      </c>
      <c r="LJS172" s="231" t="s">
        <v>373</v>
      </c>
      <c r="LJT172" s="231" t="s">
        <v>373</v>
      </c>
      <c r="LJU172" s="231" t="s">
        <v>373</v>
      </c>
      <c r="LJV172" s="231" t="s">
        <v>373</v>
      </c>
      <c r="LJW172" s="231" t="s">
        <v>373</v>
      </c>
      <c r="LJX172" s="231" t="s">
        <v>373</v>
      </c>
      <c r="LJY172" s="231" t="s">
        <v>373</v>
      </c>
      <c r="LJZ172" s="231" t="s">
        <v>373</v>
      </c>
      <c r="LKA172" s="231" t="s">
        <v>373</v>
      </c>
      <c r="LKB172" s="231" t="s">
        <v>373</v>
      </c>
      <c r="LKC172" s="231" t="s">
        <v>373</v>
      </c>
      <c r="LKD172" s="231" t="s">
        <v>373</v>
      </c>
      <c r="LKE172" s="231" t="s">
        <v>373</v>
      </c>
      <c r="LKF172" s="231" t="s">
        <v>373</v>
      </c>
      <c r="LKG172" s="231" t="s">
        <v>373</v>
      </c>
      <c r="LKH172" s="231" t="s">
        <v>373</v>
      </c>
      <c r="LKI172" s="231" t="s">
        <v>373</v>
      </c>
      <c r="LKJ172" s="231" t="s">
        <v>373</v>
      </c>
      <c r="LKK172" s="231" t="s">
        <v>373</v>
      </c>
      <c r="LKL172" s="231" t="s">
        <v>373</v>
      </c>
      <c r="LKM172" s="231" t="s">
        <v>373</v>
      </c>
      <c r="LKN172" s="231" t="s">
        <v>373</v>
      </c>
      <c r="LKO172" s="231" t="s">
        <v>373</v>
      </c>
      <c r="LKP172" s="231" t="s">
        <v>373</v>
      </c>
      <c r="LKQ172" s="231" t="s">
        <v>373</v>
      </c>
      <c r="LKR172" s="231" t="s">
        <v>373</v>
      </c>
      <c r="LKS172" s="231" t="s">
        <v>373</v>
      </c>
      <c r="LKT172" s="231" t="s">
        <v>373</v>
      </c>
      <c r="LKU172" s="231" t="s">
        <v>373</v>
      </c>
      <c r="LKV172" s="231" t="s">
        <v>373</v>
      </c>
      <c r="LKW172" s="231" t="s">
        <v>373</v>
      </c>
      <c r="LKX172" s="231" t="s">
        <v>373</v>
      </c>
      <c r="LKY172" s="231" t="s">
        <v>373</v>
      </c>
      <c r="LKZ172" s="231" t="s">
        <v>373</v>
      </c>
      <c r="LLA172" s="231" t="s">
        <v>373</v>
      </c>
      <c r="LLB172" s="231" t="s">
        <v>373</v>
      </c>
      <c r="LLC172" s="231" t="s">
        <v>373</v>
      </c>
      <c r="LLD172" s="231" t="s">
        <v>373</v>
      </c>
      <c r="LLE172" s="231" t="s">
        <v>373</v>
      </c>
      <c r="LLF172" s="231" t="s">
        <v>373</v>
      </c>
      <c r="LLG172" s="231" t="s">
        <v>373</v>
      </c>
      <c r="LLH172" s="231" t="s">
        <v>373</v>
      </c>
      <c r="LLI172" s="231" t="s">
        <v>373</v>
      </c>
      <c r="LLJ172" s="231" t="s">
        <v>373</v>
      </c>
      <c r="LLK172" s="231" t="s">
        <v>373</v>
      </c>
      <c r="LLL172" s="231" t="s">
        <v>373</v>
      </c>
      <c r="LLM172" s="231" t="s">
        <v>373</v>
      </c>
      <c r="LLN172" s="231" t="s">
        <v>373</v>
      </c>
      <c r="LLO172" s="231" t="s">
        <v>373</v>
      </c>
      <c r="LLP172" s="231" t="s">
        <v>373</v>
      </c>
      <c r="LLQ172" s="231" t="s">
        <v>373</v>
      </c>
      <c r="LLR172" s="231" t="s">
        <v>373</v>
      </c>
      <c r="LLS172" s="231" t="s">
        <v>373</v>
      </c>
      <c r="LLT172" s="231" t="s">
        <v>373</v>
      </c>
      <c r="LLU172" s="231" t="s">
        <v>373</v>
      </c>
      <c r="LLV172" s="231" t="s">
        <v>373</v>
      </c>
      <c r="LLW172" s="231" t="s">
        <v>373</v>
      </c>
      <c r="LLX172" s="231" t="s">
        <v>373</v>
      </c>
      <c r="LLY172" s="231" t="s">
        <v>373</v>
      </c>
      <c r="LLZ172" s="231" t="s">
        <v>373</v>
      </c>
      <c r="LMA172" s="231" t="s">
        <v>373</v>
      </c>
      <c r="LMB172" s="231" t="s">
        <v>373</v>
      </c>
      <c r="LMC172" s="231" t="s">
        <v>373</v>
      </c>
      <c r="LMD172" s="231" t="s">
        <v>373</v>
      </c>
      <c r="LME172" s="231" t="s">
        <v>373</v>
      </c>
      <c r="LMF172" s="231" t="s">
        <v>373</v>
      </c>
      <c r="LMG172" s="231" t="s">
        <v>373</v>
      </c>
      <c r="LMH172" s="231" t="s">
        <v>373</v>
      </c>
      <c r="LMI172" s="231" t="s">
        <v>373</v>
      </c>
      <c r="LMJ172" s="231" t="s">
        <v>373</v>
      </c>
      <c r="LMK172" s="231" t="s">
        <v>373</v>
      </c>
      <c r="LML172" s="231" t="s">
        <v>373</v>
      </c>
      <c r="LMM172" s="231" t="s">
        <v>373</v>
      </c>
      <c r="LMN172" s="231" t="s">
        <v>373</v>
      </c>
      <c r="LMO172" s="231" t="s">
        <v>373</v>
      </c>
      <c r="LMP172" s="231" t="s">
        <v>373</v>
      </c>
      <c r="LMQ172" s="231" t="s">
        <v>373</v>
      </c>
      <c r="LMR172" s="231" t="s">
        <v>373</v>
      </c>
      <c r="LMS172" s="231" t="s">
        <v>373</v>
      </c>
      <c r="LMT172" s="231" t="s">
        <v>373</v>
      </c>
      <c r="LMU172" s="231" t="s">
        <v>373</v>
      </c>
      <c r="LMV172" s="231" t="s">
        <v>373</v>
      </c>
      <c r="LMW172" s="231" t="s">
        <v>373</v>
      </c>
      <c r="LMX172" s="231" t="s">
        <v>373</v>
      </c>
      <c r="LMY172" s="231" t="s">
        <v>373</v>
      </c>
      <c r="LMZ172" s="231" t="s">
        <v>373</v>
      </c>
      <c r="LNA172" s="231" t="s">
        <v>373</v>
      </c>
      <c r="LNB172" s="231" t="s">
        <v>373</v>
      </c>
      <c r="LNC172" s="231" t="s">
        <v>373</v>
      </c>
      <c r="LND172" s="231" t="s">
        <v>373</v>
      </c>
      <c r="LNE172" s="231" t="s">
        <v>373</v>
      </c>
      <c r="LNF172" s="231" t="s">
        <v>373</v>
      </c>
      <c r="LNG172" s="231" t="s">
        <v>373</v>
      </c>
      <c r="LNH172" s="231" t="s">
        <v>373</v>
      </c>
      <c r="LNI172" s="231" t="s">
        <v>373</v>
      </c>
      <c r="LNJ172" s="231" t="s">
        <v>373</v>
      </c>
      <c r="LNK172" s="231" t="s">
        <v>373</v>
      </c>
      <c r="LNL172" s="231" t="s">
        <v>373</v>
      </c>
      <c r="LNM172" s="231" t="s">
        <v>373</v>
      </c>
      <c r="LNN172" s="231" t="s">
        <v>373</v>
      </c>
      <c r="LNO172" s="231" t="s">
        <v>373</v>
      </c>
      <c r="LNP172" s="231" t="s">
        <v>373</v>
      </c>
      <c r="LNQ172" s="231" t="s">
        <v>373</v>
      </c>
      <c r="LNR172" s="231" t="s">
        <v>373</v>
      </c>
      <c r="LNS172" s="231" t="s">
        <v>373</v>
      </c>
      <c r="LNT172" s="231" t="s">
        <v>373</v>
      </c>
      <c r="LNU172" s="231" t="s">
        <v>373</v>
      </c>
      <c r="LNV172" s="231" t="s">
        <v>373</v>
      </c>
      <c r="LNW172" s="231" t="s">
        <v>373</v>
      </c>
      <c r="LNX172" s="231" t="s">
        <v>373</v>
      </c>
      <c r="LNY172" s="231" t="s">
        <v>373</v>
      </c>
      <c r="LNZ172" s="231" t="s">
        <v>373</v>
      </c>
      <c r="LOA172" s="231" t="s">
        <v>373</v>
      </c>
      <c r="LOB172" s="231" t="s">
        <v>373</v>
      </c>
      <c r="LOC172" s="231" t="s">
        <v>373</v>
      </c>
      <c r="LOD172" s="231" t="s">
        <v>373</v>
      </c>
      <c r="LOE172" s="231" t="s">
        <v>373</v>
      </c>
      <c r="LOF172" s="231" t="s">
        <v>373</v>
      </c>
      <c r="LOG172" s="231" t="s">
        <v>373</v>
      </c>
      <c r="LOH172" s="231" t="s">
        <v>373</v>
      </c>
      <c r="LOI172" s="231" t="s">
        <v>373</v>
      </c>
      <c r="LOJ172" s="231" t="s">
        <v>373</v>
      </c>
      <c r="LOK172" s="231" t="s">
        <v>373</v>
      </c>
      <c r="LOL172" s="231" t="s">
        <v>373</v>
      </c>
      <c r="LOM172" s="231" t="s">
        <v>373</v>
      </c>
      <c r="LON172" s="231" t="s">
        <v>373</v>
      </c>
      <c r="LOO172" s="231" t="s">
        <v>373</v>
      </c>
      <c r="LOP172" s="231" t="s">
        <v>373</v>
      </c>
      <c r="LOQ172" s="231" t="s">
        <v>373</v>
      </c>
      <c r="LOR172" s="231" t="s">
        <v>373</v>
      </c>
      <c r="LOS172" s="231" t="s">
        <v>373</v>
      </c>
      <c r="LOT172" s="231" t="s">
        <v>373</v>
      </c>
      <c r="LOU172" s="231" t="s">
        <v>373</v>
      </c>
      <c r="LOV172" s="231" t="s">
        <v>373</v>
      </c>
      <c r="LOW172" s="231" t="s">
        <v>373</v>
      </c>
      <c r="LOX172" s="231" t="s">
        <v>373</v>
      </c>
      <c r="LOY172" s="231" t="s">
        <v>373</v>
      </c>
      <c r="LOZ172" s="231" t="s">
        <v>373</v>
      </c>
      <c r="LPA172" s="231" t="s">
        <v>373</v>
      </c>
      <c r="LPB172" s="231" t="s">
        <v>373</v>
      </c>
      <c r="LPC172" s="231" t="s">
        <v>373</v>
      </c>
      <c r="LPD172" s="231" t="s">
        <v>373</v>
      </c>
      <c r="LPE172" s="231" t="s">
        <v>373</v>
      </c>
      <c r="LPF172" s="231" t="s">
        <v>373</v>
      </c>
      <c r="LPG172" s="231" t="s">
        <v>373</v>
      </c>
      <c r="LPH172" s="231" t="s">
        <v>373</v>
      </c>
      <c r="LPI172" s="231" t="s">
        <v>373</v>
      </c>
      <c r="LPJ172" s="231" t="s">
        <v>373</v>
      </c>
      <c r="LPK172" s="231" t="s">
        <v>373</v>
      </c>
      <c r="LPL172" s="231" t="s">
        <v>373</v>
      </c>
      <c r="LPM172" s="231" t="s">
        <v>373</v>
      </c>
      <c r="LPN172" s="231" t="s">
        <v>373</v>
      </c>
      <c r="LPO172" s="231" t="s">
        <v>373</v>
      </c>
      <c r="LPP172" s="231" t="s">
        <v>373</v>
      </c>
      <c r="LPQ172" s="231" t="s">
        <v>373</v>
      </c>
      <c r="LPR172" s="231" t="s">
        <v>373</v>
      </c>
      <c r="LPS172" s="231" t="s">
        <v>373</v>
      </c>
      <c r="LPT172" s="231" t="s">
        <v>373</v>
      </c>
      <c r="LPU172" s="231" t="s">
        <v>373</v>
      </c>
      <c r="LPV172" s="231" t="s">
        <v>373</v>
      </c>
      <c r="LPW172" s="231" t="s">
        <v>373</v>
      </c>
      <c r="LPX172" s="231" t="s">
        <v>373</v>
      </c>
      <c r="LPY172" s="231" t="s">
        <v>373</v>
      </c>
      <c r="LPZ172" s="231" t="s">
        <v>373</v>
      </c>
      <c r="LQA172" s="231" t="s">
        <v>373</v>
      </c>
      <c r="LQB172" s="231" t="s">
        <v>373</v>
      </c>
      <c r="LQC172" s="231" t="s">
        <v>373</v>
      </c>
      <c r="LQD172" s="231" t="s">
        <v>373</v>
      </c>
      <c r="LQE172" s="231" t="s">
        <v>373</v>
      </c>
      <c r="LQF172" s="231" t="s">
        <v>373</v>
      </c>
      <c r="LQG172" s="231" t="s">
        <v>373</v>
      </c>
      <c r="LQH172" s="231" t="s">
        <v>373</v>
      </c>
      <c r="LQI172" s="231" t="s">
        <v>373</v>
      </c>
      <c r="LQJ172" s="231" t="s">
        <v>373</v>
      </c>
      <c r="LQK172" s="231" t="s">
        <v>373</v>
      </c>
      <c r="LQL172" s="231" t="s">
        <v>373</v>
      </c>
      <c r="LQM172" s="231" t="s">
        <v>373</v>
      </c>
      <c r="LQN172" s="231" t="s">
        <v>373</v>
      </c>
      <c r="LQO172" s="231" t="s">
        <v>373</v>
      </c>
      <c r="LQP172" s="231" t="s">
        <v>373</v>
      </c>
      <c r="LQQ172" s="231" t="s">
        <v>373</v>
      </c>
      <c r="LQR172" s="231" t="s">
        <v>373</v>
      </c>
      <c r="LQS172" s="231" t="s">
        <v>373</v>
      </c>
      <c r="LQT172" s="231" t="s">
        <v>373</v>
      </c>
      <c r="LQU172" s="231" t="s">
        <v>373</v>
      </c>
      <c r="LQV172" s="231" t="s">
        <v>373</v>
      </c>
      <c r="LQW172" s="231" t="s">
        <v>373</v>
      </c>
      <c r="LQX172" s="231" t="s">
        <v>373</v>
      </c>
      <c r="LQY172" s="231" t="s">
        <v>373</v>
      </c>
      <c r="LQZ172" s="231" t="s">
        <v>373</v>
      </c>
      <c r="LRA172" s="231" t="s">
        <v>373</v>
      </c>
      <c r="LRB172" s="231" t="s">
        <v>373</v>
      </c>
      <c r="LRC172" s="231" t="s">
        <v>373</v>
      </c>
      <c r="LRD172" s="231" t="s">
        <v>373</v>
      </c>
      <c r="LRE172" s="231" t="s">
        <v>373</v>
      </c>
      <c r="LRF172" s="231" t="s">
        <v>373</v>
      </c>
      <c r="LRG172" s="231" t="s">
        <v>373</v>
      </c>
      <c r="LRH172" s="231" t="s">
        <v>373</v>
      </c>
      <c r="LRI172" s="231" t="s">
        <v>373</v>
      </c>
      <c r="LRJ172" s="231" t="s">
        <v>373</v>
      </c>
      <c r="LRK172" s="231" t="s">
        <v>373</v>
      </c>
      <c r="LRL172" s="231" t="s">
        <v>373</v>
      </c>
      <c r="LRM172" s="231" t="s">
        <v>373</v>
      </c>
      <c r="LRN172" s="231" t="s">
        <v>373</v>
      </c>
      <c r="LRO172" s="231" t="s">
        <v>373</v>
      </c>
      <c r="LRP172" s="231" t="s">
        <v>373</v>
      </c>
      <c r="LRQ172" s="231" t="s">
        <v>373</v>
      </c>
      <c r="LRR172" s="231" t="s">
        <v>373</v>
      </c>
      <c r="LRS172" s="231" t="s">
        <v>373</v>
      </c>
      <c r="LRT172" s="231" t="s">
        <v>373</v>
      </c>
      <c r="LRU172" s="231" t="s">
        <v>373</v>
      </c>
      <c r="LRV172" s="231" t="s">
        <v>373</v>
      </c>
      <c r="LRW172" s="231" t="s">
        <v>373</v>
      </c>
      <c r="LRX172" s="231" t="s">
        <v>373</v>
      </c>
      <c r="LRY172" s="231" t="s">
        <v>373</v>
      </c>
      <c r="LRZ172" s="231" t="s">
        <v>373</v>
      </c>
      <c r="LSA172" s="231" t="s">
        <v>373</v>
      </c>
      <c r="LSB172" s="231" t="s">
        <v>373</v>
      </c>
      <c r="LSC172" s="231" t="s">
        <v>373</v>
      </c>
      <c r="LSD172" s="231" t="s">
        <v>373</v>
      </c>
      <c r="LSE172" s="231" t="s">
        <v>373</v>
      </c>
      <c r="LSF172" s="231" t="s">
        <v>373</v>
      </c>
      <c r="LSG172" s="231" t="s">
        <v>373</v>
      </c>
      <c r="LSH172" s="231" t="s">
        <v>373</v>
      </c>
      <c r="LSI172" s="231" t="s">
        <v>373</v>
      </c>
      <c r="LSJ172" s="231" t="s">
        <v>373</v>
      </c>
      <c r="LSK172" s="231" t="s">
        <v>373</v>
      </c>
      <c r="LSL172" s="231" t="s">
        <v>373</v>
      </c>
      <c r="LSM172" s="231" t="s">
        <v>373</v>
      </c>
      <c r="LSN172" s="231" t="s">
        <v>373</v>
      </c>
      <c r="LSO172" s="231" t="s">
        <v>373</v>
      </c>
      <c r="LSP172" s="231" t="s">
        <v>373</v>
      </c>
      <c r="LSQ172" s="231" t="s">
        <v>373</v>
      </c>
      <c r="LSR172" s="231" t="s">
        <v>373</v>
      </c>
      <c r="LSS172" s="231" t="s">
        <v>373</v>
      </c>
      <c r="LST172" s="231" t="s">
        <v>373</v>
      </c>
      <c r="LSU172" s="231" t="s">
        <v>373</v>
      </c>
      <c r="LSV172" s="231" t="s">
        <v>373</v>
      </c>
      <c r="LSW172" s="231" t="s">
        <v>373</v>
      </c>
      <c r="LSX172" s="231" t="s">
        <v>373</v>
      </c>
      <c r="LSY172" s="231" t="s">
        <v>373</v>
      </c>
      <c r="LSZ172" s="231" t="s">
        <v>373</v>
      </c>
      <c r="LTA172" s="231" t="s">
        <v>373</v>
      </c>
      <c r="LTB172" s="231" t="s">
        <v>373</v>
      </c>
      <c r="LTC172" s="231" t="s">
        <v>373</v>
      </c>
      <c r="LTD172" s="231" t="s">
        <v>373</v>
      </c>
      <c r="LTE172" s="231" t="s">
        <v>373</v>
      </c>
      <c r="LTF172" s="231" t="s">
        <v>373</v>
      </c>
      <c r="LTG172" s="231" t="s">
        <v>373</v>
      </c>
      <c r="LTH172" s="231" t="s">
        <v>373</v>
      </c>
      <c r="LTI172" s="231" t="s">
        <v>373</v>
      </c>
      <c r="LTJ172" s="231" t="s">
        <v>373</v>
      </c>
      <c r="LTK172" s="231" t="s">
        <v>373</v>
      </c>
      <c r="LTL172" s="231" t="s">
        <v>373</v>
      </c>
      <c r="LTM172" s="231" t="s">
        <v>373</v>
      </c>
      <c r="LTN172" s="231" t="s">
        <v>373</v>
      </c>
      <c r="LTO172" s="231" t="s">
        <v>373</v>
      </c>
      <c r="LTP172" s="231" t="s">
        <v>373</v>
      </c>
      <c r="LTQ172" s="231" t="s">
        <v>373</v>
      </c>
      <c r="LTR172" s="231" t="s">
        <v>373</v>
      </c>
      <c r="LTS172" s="231" t="s">
        <v>373</v>
      </c>
      <c r="LTT172" s="231" t="s">
        <v>373</v>
      </c>
      <c r="LTU172" s="231" t="s">
        <v>373</v>
      </c>
      <c r="LTV172" s="231" t="s">
        <v>373</v>
      </c>
      <c r="LTW172" s="231" t="s">
        <v>373</v>
      </c>
      <c r="LTX172" s="231" t="s">
        <v>373</v>
      </c>
      <c r="LTY172" s="231" t="s">
        <v>373</v>
      </c>
      <c r="LTZ172" s="231" t="s">
        <v>373</v>
      </c>
      <c r="LUA172" s="231" t="s">
        <v>373</v>
      </c>
      <c r="LUB172" s="231" t="s">
        <v>373</v>
      </c>
      <c r="LUC172" s="231" t="s">
        <v>373</v>
      </c>
      <c r="LUD172" s="231" t="s">
        <v>373</v>
      </c>
      <c r="LUE172" s="231" t="s">
        <v>373</v>
      </c>
      <c r="LUF172" s="231" t="s">
        <v>373</v>
      </c>
      <c r="LUG172" s="231" t="s">
        <v>373</v>
      </c>
      <c r="LUH172" s="231" t="s">
        <v>373</v>
      </c>
      <c r="LUI172" s="231" t="s">
        <v>373</v>
      </c>
      <c r="LUJ172" s="231" t="s">
        <v>373</v>
      </c>
      <c r="LUK172" s="231" t="s">
        <v>373</v>
      </c>
      <c r="LUL172" s="231" t="s">
        <v>373</v>
      </c>
      <c r="LUM172" s="231" t="s">
        <v>373</v>
      </c>
      <c r="LUN172" s="231" t="s">
        <v>373</v>
      </c>
      <c r="LUO172" s="231" t="s">
        <v>373</v>
      </c>
      <c r="LUP172" s="231" t="s">
        <v>373</v>
      </c>
      <c r="LUQ172" s="231" t="s">
        <v>373</v>
      </c>
      <c r="LUR172" s="231" t="s">
        <v>373</v>
      </c>
      <c r="LUS172" s="231" t="s">
        <v>373</v>
      </c>
      <c r="LUT172" s="231" t="s">
        <v>373</v>
      </c>
      <c r="LUU172" s="231" t="s">
        <v>373</v>
      </c>
      <c r="LUV172" s="231" t="s">
        <v>373</v>
      </c>
      <c r="LUW172" s="231" t="s">
        <v>373</v>
      </c>
      <c r="LUX172" s="231" t="s">
        <v>373</v>
      </c>
      <c r="LUY172" s="231" t="s">
        <v>373</v>
      </c>
      <c r="LUZ172" s="231" t="s">
        <v>373</v>
      </c>
      <c r="LVA172" s="231" t="s">
        <v>373</v>
      </c>
      <c r="LVB172" s="231" t="s">
        <v>373</v>
      </c>
      <c r="LVC172" s="231" t="s">
        <v>373</v>
      </c>
      <c r="LVD172" s="231" t="s">
        <v>373</v>
      </c>
      <c r="LVE172" s="231" t="s">
        <v>373</v>
      </c>
      <c r="LVF172" s="231" t="s">
        <v>373</v>
      </c>
      <c r="LVG172" s="231" t="s">
        <v>373</v>
      </c>
      <c r="LVH172" s="231" t="s">
        <v>373</v>
      </c>
      <c r="LVI172" s="231" t="s">
        <v>373</v>
      </c>
      <c r="LVJ172" s="231" t="s">
        <v>373</v>
      </c>
      <c r="LVK172" s="231" t="s">
        <v>373</v>
      </c>
      <c r="LVL172" s="231" t="s">
        <v>373</v>
      </c>
      <c r="LVM172" s="231" t="s">
        <v>373</v>
      </c>
      <c r="LVN172" s="231" t="s">
        <v>373</v>
      </c>
      <c r="LVO172" s="231" t="s">
        <v>373</v>
      </c>
      <c r="LVP172" s="231" t="s">
        <v>373</v>
      </c>
      <c r="LVQ172" s="231" t="s">
        <v>373</v>
      </c>
      <c r="LVR172" s="231" t="s">
        <v>373</v>
      </c>
      <c r="LVS172" s="231" t="s">
        <v>373</v>
      </c>
      <c r="LVT172" s="231" t="s">
        <v>373</v>
      </c>
      <c r="LVU172" s="231" t="s">
        <v>373</v>
      </c>
      <c r="LVV172" s="231" t="s">
        <v>373</v>
      </c>
      <c r="LVW172" s="231" t="s">
        <v>373</v>
      </c>
      <c r="LVX172" s="231" t="s">
        <v>373</v>
      </c>
      <c r="LVY172" s="231" t="s">
        <v>373</v>
      </c>
      <c r="LVZ172" s="231" t="s">
        <v>373</v>
      </c>
      <c r="LWA172" s="231" t="s">
        <v>373</v>
      </c>
      <c r="LWB172" s="231" t="s">
        <v>373</v>
      </c>
      <c r="LWC172" s="231" t="s">
        <v>373</v>
      </c>
      <c r="LWD172" s="231" t="s">
        <v>373</v>
      </c>
      <c r="LWE172" s="231" t="s">
        <v>373</v>
      </c>
      <c r="LWF172" s="231" t="s">
        <v>373</v>
      </c>
      <c r="LWG172" s="231" t="s">
        <v>373</v>
      </c>
      <c r="LWH172" s="231" t="s">
        <v>373</v>
      </c>
      <c r="LWI172" s="231" t="s">
        <v>373</v>
      </c>
      <c r="LWJ172" s="231" t="s">
        <v>373</v>
      </c>
      <c r="LWK172" s="231" t="s">
        <v>373</v>
      </c>
      <c r="LWL172" s="231" t="s">
        <v>373</v>
      </c>
      <c r="LWM172" s="231" t="s">
        <v>373</v>
      </c>
      <c r="LWN172" s="231" t="s">
        <v>373</v>
      </c>
      <c r="LWO172" s="231" t="s">
        <v>373</v>
      </c>
      <c r="LWP172" s="231" t="s">
        <v>373</v>
      </c>
      <c r="LWQ172" s="231" t="s">
        <v>373</v>
      </c>
      <c r="LWR172" s="231" t="s">
        <v>373</v>
      </c>
      <c r="LWS172" s="231" t="s">
        <v>373</v>
      </c>
      <c r="LWT172" s="231" t="s">
        <v>373</v>
      </c>
      <c r="LWU172" s="231" t="s">
        <v>373</v>
      </c>
      <c r="LWV172" s="231" t="s">
        <v>373</v>
      </c>
      <c r="LWW172" s="231" t="s">
        <v>373</v>
      </c>
      <c r="LWX172" s="231" t="s">
        <v>373</v>
      </c>
      <c r="LWY172" s="231" t="s">
        <v>373</v>
      </c>
      <c r="LWZ172" s="231" t="s">
        <v>373</v>
      </c>
      <c r="LXA172" s="231" t="s">
        <v>373</v>
      </c>
      <c r="LXB172" s="231" t="s">
        <v>373</v>
      </c>
      <c r="LXC172" s="231" t="s">
        <v>373</v>
      </c>
      <c r="LXD172" s="231" t="s">
        <v>373</v>
      </c>
      <c r="LXE172" s="231" t="s">
        <v>373</v>
      </c>
      <c r="LXF172" s="231" t="s">
        <v>373</v>
      </c>
      <c r="LXG172" s="231" t="s">
        <v>373</v>
      </c>
      <c r="LXH172" s="231" t="s">
        <v>373</v>
      </c>
      <c r="LXI172" s="231" t="s">
        <v>373</v>
      </c>
      <c r="LXJ172" s="231" t="s">
        <v>373</v>
      </c>
      <c r="LXK172" s="231" t="s">
        <v>373</v>
      </c>
      <c r="LXL172" s="231" t="s">
        <v>373</v>
      </c>
      <c r="LXM172" s="231" t="s">
        <v>373</v>
      </c>
      <c r="LXN172" s="231" t="s">
        <v>373</v>
      </c>
      <c r="LXO172" s="231" t="s">
        <v>373</v>
      </c>
      <c r="LXP172" s="231" t="s">
        <v>373</v>
      </c>
      <c r="LXQ172" s="231" t="s">
        <v>373</v>
      </c>
      <c r="LXR172" s="231" t="s">
        <v>373</v>
      </c>
      <c r="LXS172" s="231" t="s">
        <v>373</v>
      </c>
      <c r="LXT172" s="231" t="s">
        <v>373</v>
      </c>
      <c r="LXU172" s="231" t="s">
        <v>373</v>
      </c>
      <c r="LXV172" s="231" t="s">
        <v>373</v>
      </c>
      <c r="LXW172" s="231" t="s">
        <v>373</v>
      </c>
      <c r="LXX172" s="231" t="s">
        <v>373</v>
      </c>
      <c r="LXY172" s="231" t="s">
        <v>373</v>
      </c>
      <c r="LXZ172" s="231" t="s">
        <v>373</v>
      </c>
      <c r="LYA172" s="231" t="s">
        <v>373</v>
      </c>
      <c r="LYB172" s="231" t="s">
        <v>373</v>
      </c>
      <c r="LYC172" s="231" t="s">
        <v>373</v>
      </c>
      <c r="LYD172" s="231" t="s">
        <v>373</v>
      </c>
      <c r="LYE172" s="231" t="s">
        <v>373</v>
      </c>
      <c r="LYF172" s="231" t="s">
        <v>373</v>
      </c>
      <c r="LYG172" s="231" t="s">
        <v>373</v>
      </c>
      <c r="LYH172" s="231" t="s">
        <v>373</v>
      </c>
      <c r="LYI172" s="231" t="s">
        <v>373</v>
      </c>
      <c r="LYJ172" s="231" t="s">
        <v>373</v>
      </c>
      <c r="LYK172" s="231" t="s">
        <v>373</v>
      </c>
      <c r="LYL172" s="231" t="s">
        <v>373</v>
      </c>
      <c r="LYM172" s="231" t="s">
        <v>373</v>
      </c>
      <c r="LYN172" s="231" t="s">
        <v>373</v>
      </c>
      <c r="LYO172" s="231" t="s">
        <v>373</v>
      </c>
      <c r="LYP172" s="231" t="s">
        <v>373</v>
      </c>
      <c r="LYQ172" s="231" t="s">
        <v>373</v>
      </c>
      <c r="LYR172" s="231" t="s">
        <v>373</v>
      </c>
      <c r="LYS172" s="231" t="s">
        <v>373</v>
      </c>
      <c r="LYT172" s="231" t="s">
        <v>373</v>
      </c>
      <c r="LYU172" s="231" t="s">
        <v>373</v>
      </c>
      <c r="LYV172" s="231" t="s">
        <v>373</v>
      </c>
      <c r="LYW172" s="231" t="s">
        <v>373</v>
      </c>
      <c r="LYX172" s="231" t="s">
        <v>373</v>
      </c>
      <c r="LYY172" s="231" t="s">
        <v>373</v>
      </c>
      <c r="LYZ172" s="231" t="s">
        <v>373</v>
      </c>
      <c r="LZA172" s="231" t="s">
        <v>373</v>
      </c>
      <c r="LZB172" s="231" t="s">
        <v>373</v>
      </c>
      <c r="LZC172" s="231" t="s">
        <v>373</v>
      </c>
      <c r="LZD172" s="231" t="s">
        <v>373</v>
      </c>
      <c r="LZE172" s="231" t="s">
        <v>373</v>
      </c>
      <c r="LZF172" s="231" t="s">
        <v>373</v>
      </c>
      <c r="LZG172" s="231" t="s">
        <v>373</v>
      </c>
      <c r="LZH172" s="231" t="s">
        <v>373</v>
      </c>
      <c r="LZI172" s="231" t="s">
        <v>373</v>
      </c>
      <c r="LZJ172" s="231" t="s">
        <v>373</v>
      </c>
      <c r="LZK172" s="231" t="s">
        <v>373</v>
      </c>
      <c r="LZL172" s="231" t="s">
        <v>373</v>
      </c>
      <c r="LZM172" s="231" t="s">
        <v>373</v>
      </c>
      <c r="LZN172" s="231" t="s">
        <v>373</v>
      </c>
      <c r="LZO172" s="231" t="s">
        <v>373</v>
      </c>
      <c r="LZP172" s="231" t="s">
        <v>373</v>
      </c>
      <c r="LZQ172" s="231" t="s">
        <v>373</v>
      </c>
      <c r="LZR172" s="231" t="s">
        <v>373</v>
      </c>
      <c r="LZS172" s="231" t="s">
        <v>373</v>
      </c>
      <c r="LZT172" s="231" t="s">
        <v>373</v>
      </c>
      <c r="LZU172" s="231" t="s">
        <v>373</v>
      </c>
      <c r="LZV172" s="231" t="s">
        <v>373</v>
      </c>
      <c r="LZW172" s="231" t="s">
        <v>373</v>
      </c>
      <c r="LZX172" s="231" t="s">
        <v>373</v>
      </c>
      <c r="LZY172" s="231" t="s">
        <v>373</v>
      </c>
      <c r="LZZ172" s="231" t="s">
        <v>373</v>
      </c>
      <c r="MAA172" s="231" t="s">
        <v>373</v>
      </c>
      <c r="MAB172" s="231" t="s">
        <v>373</v>
      </c>
      <c r="MAC172" s="231" t="s">
        <v>373</v>
      </c>
      <c r="MAD172" s="231" t="s">
        <v>373</v>
      </c>
      <c r="MAE172" s="231" t="s">
        <v>373</v>
      </c>
      <c r="MAF172" s="231" t="s">
        <v>373</v>
      </c>
      <c r="MAG172" s="231" t="s">
        <v>373</v>
      </c>
      <c r="MAH172" s="231" t="s">
        <v>373</v>
      </c>
      <c r="MAI172" s="231" t="s">
        <v>373</v>
      </c>
      <c r="MAJ172" s="231" t="s">
        <v>373</v>
      </c>
      <c r="MAK172" s="231" t="s">
        <v>373</v>
      </c>
      <c r="MAL172" s="231" t="s">
        <v>373</v>
      </c>
      <c r="MAM172" s="231" t="s">
        <v>373</v>
      </c>
      <c r="MAN172" s="231" t="s">
        <v>373</v>
      </c>
      <c r="MAO172" s="231" t="s">
        <v>373</v>
      </c>
      <c r="MAP172" s="231" t="s">
        <v>373</v>
      </c>
      <c r="MAQ172" s="231" t="s">
        <v>373</v>
      </c>
      <c r="MAR172" s="231" t="s">
        <v>373</v>
      </c>
      <c r="MAS172" s="231" t="s">
        <v>373</v>
      </c>
      <c r="MAT172" s="231" t="s">
        <v>373</v>
      </c>
      <c r="MAU172" s="231" t="s">
        <v>373</v>
      </c>
      <c r="MAV172" s="231" t="s">
        <v>373</v>
      </c>
      <c r="MAW172" s="231" t="s">
        <v>373</v>
      </c>
      <c r="MAX172" s="231" t="s">
        <v>373</v>
      </c>
      <c r="MAY172" s="231" t="s">
        <v>373</v>
      </c>
      <c r="MAZ172" s="231" t="s">
        <v>373</v>
      </c>
      <c r="MBA172" s="231" t="s">
        <v>373</v>
      </c>
      <c r="MBB172" s="231" t="s">
        <v>373</v>
      </c>
      <c r="MBC172" s="231" t="s">
        <v>373</v>
      </c>
      <c r="MBD172" s="231" t="s">
        <v>373</v>
      </c>
      <c r="MBE172" s="231" t="s">
        <v>373</v>
      </c>
      <c r="MBF172" s="231" t="s">
        <v>373</v>
      </c>
      <c r="MBG172" s="231" t="s">
        <v>373</v>
      </c>
      <c r="MBH172" s="231" t="s">
        <v>373</v>
      </c>
      <c r="MBI172" s="231" t="s">
        <v>373</v>
      </c>
      <c r="MBJ172" s="231" t="s">
        <v>373</v>
      </c>
      <c r="MBK172" s="231" t="s">
        <v>373</v>
      </c>
      <c r="MBL172" s="231" t="s">
        <v>373</v>
      </c>
      <c r="MBM172" s="231" t="s">
        <v>373</v>
      </c>
      <c r="MBN172" s="231" t="s">
        <v>373</v>
      </c>
      <c r="MBO172" s="231" t="s">
        <v>373</v>
      </c>
      <c r="MBP172" s="231" t="s">
        <v>373</v>
      </c>
      <c r="MBQ172" s="231" t="s">
        <v>373</v>
      </c>
      <c r="MBR172" s="231" t="s">
        <v>373</v>
      </c>
      <c r="MBS172" s="231" t="s">
        <v>373</v>
      </c>
      <c r="MBT172" s="231" t="s">
        <v>373</v>
      </c>
      <c r="MBU172" s="231" t="s">
        <v>373</v>
      </c>
      <c r="MBV172" s="231" t="s">
        <v>373</v>
      </c>
      <c r="MBW172" s="231" t="s">
        <v>373</v>
      </c>
      <c r="MBX172" s="231" t="s">
        <v>373</v>
      </c>
      <c r="MBY172" s="231" t="s">
        <v>373</v>
      </c>
      <c r="MBZ172" s="231" t="s">
        <v>373</v>
      </c>
      <c r="MCA172" s="231" t="s">
        <v>373</v>
      </c>
      <c r="MCB172" s="231" t="s">
        <v>373</v>
      </c>
      <c r="MCC172" s="231" t="s">
        <v>373</v>
      </c>
      <c r="MCD172" s="231" t="s">
        <v>373</v>
      </c>
      <c r="MCE172" s="231" t="s">
        <v>373</v>
      </c>
      <c r="MCF172" s="231" t="s">
        <v>373</v>
      </c>
      <c r="MCG172" s="231" t="s">
        <v>373</v>
      </c>
      <c r="MCH172" s="231" t="s">
        <v>373</v>
      </c>
      <c r="MCI172" s="231" t="s">
        <v>373</v>
      </c>
      <c r="MCJ172" s="231" t="s">
        <v>373</v>
      </c>
      <c r="MCK172" s="231" t="s">
        <v>373</v>
      </c>
      <c r="MCL172" s="231" t="s">
        <v>373</v>
      </c>
      <c r="MCM172" s="231" t="s">
        <v>373</v>
      </c>
      <c r="MCN172" s="231" t="s">
        <v>373</v>
      </c>
      <c r="MCO172" s="231" t="s">
        <v>373</v>
      </c>
      <c r="MCP172" s="231" t="s">
        <v>373</v>
      </c>
      <c r="MCQ172" s="231" t="s">
        <v>373</v>
      </c>
      <c r="MCR172" s="231" t="s">
        <v>373</v>
      </c>
      <c r="MCS172" s="231" t="s">
        <v>373</v>
      </c>
      <c r="MCT172" s="231" t="s">
        <v>373</v>
      </c>
      <c r="MCU172" s="231" t="s">
        <v>373</v>
      </c>
      <c r="MCV172" s="231" t="s">
        <v>373</v>
      </c>
      <c r="MCW172" s="231" t="s">
        <v>373</v>
      </c>
      <c r="MCX172" s="231" t="s">
        <v>373</v>
      </c>
      <c r="MCY172" s="231" t="s">
        <v>373</v>
      </c>
      <c r="MCZ172" s="231" t="s">
        <v>373</v>
      </c>
      <c r="MDA172" s="231" t="s">
        <v>373</v>
      </c>
      <c r="MDB172" s="231" t="s">
        <v>373</v>
      </c>
      <c r="MDC172" s="231" t="s">
        <v>373</v>
      </c>
      <c r="MDD172" s="231" t="s">
        <v>373</v>
      </c>
      <c r="MDE172" s="231" t="s">
        <v>373</v>
      </c>
      <c r="MDF172" s="231" t="s">
        <v>373</v>
      </c>
      <c r="MDG172" s="231" t="s">
        <v>373</v>
      </c>
      <c r="MDH172" s="231" t="s">
        <v>373</v>
      </c>
      <c r="MDI172" s="231" t="s">
        <v>373</v>
      </c>
      <c r="MDJ172" s="231" t="s">
        <v>373</v>
      </c>
      <c r="MDK172" s="231" t="s">
        <v>373</v>
      </c>
      <c r="MDL172" s="231" t="s">
        <v>373</v>
      </c>
      <c r="MDM172" s="231" t="s">
        <v>373</v>
      </c>
      <c r="MDN172" s="231" t="s">
        <v>373</v>
      </c>
      <c r="MDO172" s="231" t="s">
        <v>373</v>
      </c>
      <c r="MDP172" s="231" t="s">
        <v>373</v>
      </c>
      <c r="MDQ172" s="231" t="s">
        <v>373</v>
      </c>
      <c r="MDR172" s="231" t="s">
        <v>373</v>
      </c>
      <c r="MDS172" s="231" t="s">
        <v>373</v>
      </c>
      <c r="MDT172" s="231" t="s">
        <v>373</v>
      </c>
      <c r="MDU172" s="231" t="s">
        <v>373</v>
      </c>
      <c r="MDV172" s="231" t="s">
        <v>373</v>
      </c>
      <c r="MDW172" s="231" t="s">
        <v>373</v>
      </c>
      <c r="MDX172" s="231" t="s">
        <v>373</v>
      </c>
      <c r="MDY172" s="231" t="s">
        <v>373</v>
      </c>
      <c r="MDZ172" s="231" t="s">
        <v>373</v>
      </c>
      <c r="MEA172" s="231" t="s">
        <v>373</v>
      </c>
      <c r="MEB172" s="231" t="s">
        <v>373</v>
      </c>
      <c r="MEC172" s="231" t="s">
        <v>373</v>
      </c>
      <c r="MED172" s="231" t="s">
        <v>373</v>
      </c>
      <c r="MEE172" s="231" t="s">
        <v>373</v>
      </c>
      <c r="MEF172" s="231" t="s">
        <v>373</v>
      </c>
      <c r="MEG172" s="231" t="s">
        <v>373</v>
      </c>
      <c r="MEH172" s="231" t="s">
        <v>373</v>
      </c>
      <c r="MEI172" s="231" t="s">
        <v>373</v>
      </c>
      <c r="MEJ172" s="231" t="s">
        <v>373</v>
      </c>
      <c r="MEK172" s="231" t="s">
        <v>373</v>
      </c>
      <c r="MEL172" s="231" t="s">
        <v>373</v>
      </c>
      <c r="MEM172" s="231" t="s">
        <v>373</v>
      </c>
      <c r="MEN172" s="231" t="s">
        <v>373</v>
      </c>
      <c r="MEO172" s="231" t="s">
        <v>373</v>
      </c>
      <c r="MEP172" s="231" t="s">
        <v>373</v>
      </c>
      <c r="MEQ172" s="231" t="s">
        <v>373</v>
      </c>
      <c r="MER172" s="231" t="s">
        <v>373</v>
      </c>
      <c r="MES172" s="231" t="s">
        <v>373</v>
      </c>
      <c r="MET172" s="231" t="s">
        <v>373</v>
      </c>
      <c r="MEU172" s="231" t="s">
        <v>373</v>
      </c>
      <c r="MEV172" s="231" t="s">
        <v>373</v>
      </c>
      <c r="MEW172" s="231" t="s">
        <v>373</v>
      </c>
      <c r="MEX172" s="231" t="s">
        <v>373</v>
      </c>
      <c r="MEY172" s="231" t="s">
        <v>373</v>
      </c>
      <c r="MEZ172" s="231" t="s">
        <v>373</v>
      </c>
      <c r="MFA172" s="231" t="s">
        <v>373</v>
      </c>
      <c r="MFB172" s="231" t="s">
        <v>373</v>
      </c>
      <c r="MFC172" s="231" t="s">
        <v>373</v>
      </c>
      <c r="MFD172" s="231" t="s">
        <v>373</v>
      </c>
      <c r="MFE172" s="231" t="s">
        <v>373</v>
      </c>
      <c r="MFF172" s="231" t="s">
        <v>373</v>
      </c>
      <c r="MFG172" s="231" t="s">
        <v>373</v>
      </c>
      <c r="MFH172" s="231" t="s">
        <v>373</v>
      </c>
      <c r="MFI172" s="231" t="s">
        <v>373</v>
      </c>
      <c r="MFJ172" s="231" t="s">
        <v>373</v>
      </c>
      <c r="MFK172" s="231" t="s">
        <v>373</v>
      </c>
      <c r="MFL172" s="231" t="s">
        <v>373</v>
      </c>
      <c r="MFM172" s="231" t="s">
        <v>373</v>
      </c>
      <c r="MFN172" s="231" t="s">
        <v>373</v>
      </c>
      <c r="MFO172" s="231" t="s">
        <v>373</v>
      </c>
      <c r="MFP172" s="231" t="s">
        <v>373</v>
      </c>
      <c r="MFQ172" s="231" t="s">
        <v>373</v>
      </c>
      <c r="MFR172" s="231" t="s">
        <v>373</v>
      </c>
      <c r="MFS172" s="231" t="s">
        <v>373</v>
      </c>
      <c r="MFT172" s="231" t="s">
        <v>373</v>
      </c>
      <c r="MFU172" s="231" t="s">
        <v>373</v>
      </c>
      <c r="MFV172" s="231" t="s">
        <v>373</v>
      </c>
      <c r="MFW172" s="231" t="s">
        <v>373</v>
      </c>
      <c r="MFX172" s="231" t="s">
        <v>373</v>
      </c>
      <c r="MFY172" s="231" t="s">
        <v>373</v>
      </c>
      <c r="MFZ172" s="231" t="s">
        <v>373</v>
      </c>
      <c r="MGA172" s="231" t="s">
        <v>373</v>
      </c>
      <c r="MGB172" s="231" t="s">
        <v>373</v>
      </c>
      <c r="MGC172" s="231" t="s">
        <v>373</v>
      </c>
      <c r="MGD172" s="231" t="s">
        <v>373</v>
      </c>
      <c r="MGE172" s="231" t="s">
        <v>373</v>
      </c>
      <c r="MGF172" s="231" t="s">
        <v>373</v>
      </c>
      <c r="MGG172" s="231" t="s">
        <v>373</v>
      </c>
      <c r="MGH172" s="231" t="s">
        <v>373</v>
      </c>
      <c r="MGI172" s="231" t="s">
        <v>373</v>
      </c>
      <c r="MGJ172" s="231" t="s">
        <v>373</v>
      </c>
      <c r="MGK172" s="231" t="s">
        <v>373</v>
      </c>
      <c r="MGL172" s="231" t="s">
        <v>373</v>
      </c>
      <c r="MGM172" s="231" t="s">
        <v>373</v>
      </c>
      <c r="MGN172" s="231" t="s">
        <v>373</v>
      </c>
      <c r="MGO172" s="231" t="s">
        <v>373</v>
      </c>
      <c r="MGP172" s="231" t="s">
        <v>373</v>
      </c>
      <c r="MGQ172" s="231" t="s">
        <v>373</v>
      </c>
      <c r="MGR172" s="231" t="s">
        <v>373</v>
      </c>
      <c r="MGS172" s="231" t="s">
        <v>373</v>
      </c>
      <c r="MGT172" s="231" t="s">
        <v>373</v>
      </c>
      <c r="MGU172" s="231" t="s">
        <v>373</v>
      </c>
      <c r="MGV172" s="231" t="s">
        <v>373</v>
      </c>
      <c r="MGW172" s="231" t="s">
        <v>373</v>
      </c>
      <c r="MGX172" s="231" t="s">
        <v>373</v>
      </c>
      <c r="MGY172" s="231" t="s">
        <v>373</v>
      </c>
      <c r="MGZ172" s="231" t="s">
        <v>373</v>
      </c>
      <c r="MHA172" s="231" t="s">
        <v>373</v>
      </c>
      <c r="MHB172" s="231" t="s">
        <v>373</v>
      </c>
      <c r="MHC172" s="231" t="s">
        <v>373</v>
      </c>
      <c r="MHD172" s="231" t="s">
        <v>373</v>
      </c>
      <c r="MHE172" s="231" t="s">
        <v>373</v>
      </c>
      <c r="MHF172" s="231" t="s">
        <v>373</v>
      </c>
      <c r="MHG172" s="231" t="s">
        <v>373</v>
      </c>
      <c r="MHH172" s="231" t="s">
        <v>373</v>
      </c>
      <c r="MHI172" s="231" t="s">
        <v>373</v>
      </c>
      <c r="MHJ172" s="231" t="s">
        <v>373</v>
      </c>
      <c r="MHK172" s="231" t="s">
        <v>373</v>
      </c>
      <c r="MHL172" s="231" t="s">
        <v>373</v>
      </c>
      <c r="MHM172" s="231" t="s">
        <v>373</v>
      </c>
      <c r="MHN172" s="231" t="s">
        <v>373</v>
      </c>
      <c r="MHO172" s="231" t="s">
        <v>373</v>
      </c>
      <c r="MHP172" s="231" t="s">
        <v>373</v>
      </c>
      <c r="MHQ172" s="231" t="s">
        <v>373</v>
      </c>
      <c r="MHR172" s="231" t="s">
        <v>373</v>
      </c>
      <c r="MHS172" s="231" t="s">
        <v>373</v>
      </c>
      <c r="MHT172" s="231" t="s">
        <v>373</v>
      </c>
      <c r="MHU172" s="231" t="s">
        <v>373</v>
      </c>
      <c r="MHV172" s="231" t="s">
        <v>373</v>
      </c>
      <c r="MHW172" s="231" t="s">
        <v>373</v>
      </c>
      <c r="MHX172" s="231" t="s">
        <v>373</v>
      </c>
      <c r="MHY172" s="231" t="s">
        <v>373</v>
      </c>
      <c r="MHZ172" s="231" t="s">
        <v>373</v>
      </c>
      <c r="MIA172" s="231" t="s">
        <v>373</v>
      </c>
      <c r="MIB172" s="231" t="s">
        <v>373</v>
      </c>
      <c r="MIC172" s="231" t="s">
        <v>373</v>
      </c>
      <c r="MID172" s="231" t="s">
        <v>373</v>
      </c>
      <c r="MIE172" s="231" t="s">
        <v>373</v>
      </c>
      <c r="MIF172" s="231" t="s">
        <v>373</v>
      </c>
      <c r="MIG172" s="231" t="s">
        <v>373</v>
      </c>
      <c r="MIH172" s="231" t="s">
        <v>373</v>
      </c>
      <c r="MII172" s="231" t="s">
        <v>373</v>
      </c>
      <c r="MIJ172" s="231" t="s">
        <v>373</v>
      </c>
      <c r="MIK172" s="231" t="s">
        <v>373</v>
      </c>
      <c r="MIL172" s="231" t="s">
        <v>373</v>
      </c>
      <c r="MIM172" s="231" t="s">
        <v>373</v>
      </c>
      <c r="MIN172" s="231" t="s">
        <v>373</v>
      </c>
      <c r="MIO172" s="231" t="s">
        <v>373</v>
      </c>
      <c r="MIP172" s="231" t="s">
        <v>373</v>
      </c>
      <c r="MIQ172" s="231" t="s">
        <v>373</v>
      </c>
      <c r="MIR172" s="231" t="s">
        <v>373</v>
      </c>
      <c r="MIS172" s="231" t="s">
        <v>373</v>
      </c>
      <c r="MIT172" s="231" t="s">
        <v>373</v>
      </c>
      <c r="MIU172" s="231" t="s">
        <v>373</v>
      </c>
      <c r="MIV172" s="231" t="s">
        <v>373</v>
      </c>
      <c r="MIW172" s="231" t="s">
        <v>373</v>
      </c>
      <c r="MIX172" s="231" t="s">
        <v>373</v>
      </c>
      <c r="MIY172" s="231" t="s">
        <v>373</v>
      </c>
      <c r="MIZ172" s="231" t="s">
        <v>373</v>
      </c>
      <c r="MJA172" s="231" t="s">
        <v>373</v>
      </c>
      <c r="MJB172" s="231" t="s">
        <v>373</v>
      </c>
      <c r="MJC172" s="231" t="s">
        <v>373</v>
      </c>
      <c r="MJD172" s="231" t="s">
        <v>373</v>
      </c>
      <c r="MJE172" s="231" t="s">
        <v>373</v>
      </c>
      <c r="MJF172" s="231" t="s">
        <v>373</v>
      </c>
      <c r="MJG172" s="231" t="s">
        <v>373</v>
      </c>
      <c r="MJH172" s="231" t="s">
        <v>373</v>
      </c>
      <c r="MJI172" s="231" t="s">
        <v>373</v>
      </c>
      <c r="MJJ172" s="231" t="s">
        <v>373</v>
      </c>
      <c r="MJK172" s="231" t="s">
        <v>373</v>
      </c>
      <c r="MJL172" s="231" t="s">
        <v>373</v>
      </c>
      <c r="MJM172" s="231" t="s">
        <v>373</v>
      </c>
      <c r="MJN172" s="231" t="s">
        <v>373</v>
      </c>
      <c r="MJO172" s="231" t="s">
        <v>373</v>
      </c>
      <c r="MJP172" s="231" t="s">
        <v>373</v>
      </c>
      <c r="MJQ172" s="231" t="s">
        <v>373</v>
      </c>
      <c r="MJR172" s="231" t="s">
        <v>373</v>
      </c>
      <c r="MJS172" s="231" t="s">
        <v>373</v>
      </c>
      <c r="MJT172" s="231" t="s">
        <v>373</v>
      </c>
      <c r="MJU172" s="231" t="s">
        <v>373</v>
      </c>
      <c r="MJV172" s="231" t="s">
        <v>373</v>
      </c>
      <c r="MJW172" s="231" t="s">
        <v>373</v>
      </c>
      <c r="MJX172" s="231" t="s">
        <v>373</v>
      </c>
      <c r="MJY172" s="231" t="s">
        <v>373</v>
      </c>
      <c r="MJZ172" s="231" t="s">
        <v>373</v>
      </c>
      <c r="MKA172" s="231" t="s">
        <v>373</v>
      </c>
      <c r="MKB172" s="231" t="s">
        <v>373</v>
      </c>
      <c r="MKC172" s="231" t="s">
        <v>373</v>
      </c>
      <c r="MKD172" s="231" t="s">
        <v>373</v>
      </c>
      <c r="MKE172" s="231" t="s">
        <v>373</v>
      </c>
      <c r="MKF172" s="231" t="s">
        <v>373</v>
      </c>
      <c r="MKG172" s="231" t="s">
        <v>373</v>
      </c>
      <c r="MKH172" s="231" t="s">
        <v>373</v>
      </c>
      <c r="MKI172" s="231" t="s">
        <v>373</v>
      </c>
      <c r="MKJ172" s="231" t="s">
        <v>373</v>
      </c>
      <c r="MKK172" s="231" t="s">
        <v>373</v>
      </c>
      <c r="MKL172" s="231" t="s">
        <v>373</v>
      </c>
      <c r="MKM172" s="231" t="s">
        <v>373</v>
      </c>
      <c r="MKN172" s="231" t="s">
        <v>373</v>
      </c>
      <c r="MKO172" s="231" t="s">
        <v>373</v>
      </c>
      <c r="MKP172" s="231" t="s">
        <v>373</v>
      </c>
      <c r="MKQ172" s="231" t="s">
        <v>373</v>
      </c>
      <c r="MKR172" s="231" t="s">
        <v>373</v>
      </c>
      <c r="MKS172" s="231" t="s">
        <v>373</v>
      </c>
      <c r="MKT172" s="231" t="s">
        <v>373</v>
      </c>
      <c r="MKU172" s="231" t="s">
        <v>373</v>
      </c>
      <c r="MKV172" s="231" t="s">
        <v>373</v>
      </c>
      <c r="MKW172" s="231" t="s">
        <v>373</v>
      </c>
      <c r="MKX172" s="231" t="s">
        <v>373</v>
      </c>
      <c r="MKY172" s="231" t="s">
        <v>373</v>
      </c>
      <c r="MKZ172" s="231" t="s">
        <v>373</v>
      </c>
      <c r="MLA172" s="231" t="s">
        <v>373</v>
      </c>
      <c r="MLB172" s="231" t="s">
        <v>373</v>
      </c>
      <c r="MLC172" s="231" t="s">
        <v>373</v>
      </c>
      <c r="MLD172" s="231" t="s">
        <v>373</v>
      </c>
      <c r="MLE172" s="231" t="s">
        <v>373</v>
      </c>
      <c r="MLF172" s="231" t="s">
        <v>373</v>
      </c>
      <c r="MLG172" s="231" t="s">
        <v>373</v>
      </c>
      <c r="MLH172" s="231" t="s">
        <v>373</v>
      </c>
      <c r="MLI172" s="231" t="s">
        <v>373</v>
      </c>
      <c r="MLJ172" s="231" t="s">
        <v>373</v>
      </c>
      <c r="MLK172" s="231" t="s">
        <v>373</v>
      </c>
      <c r="MLL172" s="231" t="s">
        <v>373</v>
      </c>
      <c r="MLM172" s="231" t="s">
        <v>373</v>
      </c>
      <c r="MLN172" s="231" t="s">
        <v>373</v>
      </c>
      <c r="MLO172" s="231" t="s">
        <v>373</v>
      </c>
      <c r="MLP172" s="231" t="s">
        <v>373</v>
      </c>
      <c r="MLQ172" s="231" t="s">
        <v>373</v>
      </c>
      <c r="MLR172" s="231" t="s">
        <v>373</v>
      </c>
      <c r="MLS172" s="231" t="s">
        <v>373</v>
      </c>
      <c r="MLT172" s="231" t="s">
        <v>373</v>
      </c>
      <c r="MLU172" s="231" t="s">
        <v>373</v>
      </c>
      <c r="MLV172" s="231" t="s">
        <v>373</v>
      </c>
      <c r="MLW172" s="231" t="s">
        <v>373</v>
      </c>
      <c r="MLX172" s="231" t="s">
        <v>373</v>
      </c>
      <c r="MLY172" s="231" t="s">
        <v>373</v>
      </c>
      <c r="MLZ172" s="231" t="s">
        <v>373</v>
      </c>
      <c r="MMA172" s="231" t="s">
        <v>373</v>
      </c>
      <c r="MMB172" s="231" t="s">
        <v>373</v>
      </c>
      <c r="MMC172" s="231" t="s">
        <v>373</v>
      </c>
      <c r="MMD172" s="231" t="s">
        <v>373</v>
      </c>
      <c r="MME172" s="231" t="s">
        <v>373</v>
      </c>
      <c r="MMF172" s="231" t="s">
        <v>373</v>
      </c>
      <c r="MMG172" s="231" t="s">
        <v>373</v>
      </c>
      <c r="MMH172" s="231" t="s">
        <v>373</v>
      </c>
      <c r="MMI172" s="231" t="s">
        <v>373</v>
      </c>
      <c r="MMJ172" s="231" t="s">
        <v>373</v>
      </c>
      <c r="MMK172" s="231" t="s">
        <v>373</v>
      </c>
      <c r="MML172" s="231" t="s">
        <v>373</v>
      </c>
      <c r="MMM172" s="231" t="s">
        <v>373</v>
      </c>
      <c r="MMN172" s="231" t="s">
        <v>373</v>
      </c>
      <c r="MMO172" s="231" t="s">
        <v>373</v>
      </c>
      <c r="MMP172" s="231" t="s">
        <v>373</v>
      </c>
      <c r="MMQ172" s="231" t="s">
        <v>373</v>
      </c>
      <c r="MMR172" s="231" t="s">
        <v>373</v>
      </c>
      <c r="MMS172" s="231" t="s">
        <v>373</v>
      </c>
      <c r="MMT172" s="231" t="s">
        <v>373</v>
      </c>
      <c r="MMU172" s="231" t="s">
        <v>373</v>
      </c>
      <c r="MMV172" s="231" t="s">
        <v>373</v>
      </c>
      <c r="MMW172" s="231" t="s">
        <v>373</v>
      </c>
      <c r="MMX172" s="231" t="s">
        <v>373</v>
      </c>
      <c r="MMY172" s="231" t="s">
        <v>373</v>
      </c>
      <c r="MMZ172" s="231" t="s">
        <v>373</v>
      </c>
      <c r="MNA172" s="231" t="s">
        <v>373</v>
      </c>
      <c r="MNB172" s="231" t="s">
        <v>373</v>
      </c>
      <c r="MNC172" s="231" t="s">
        <v>373</v>
      </c>
      <c r="MND172" s="231" t="s">
        <v>373</v>
      </c>
      <c r="MNE172" s="231" t="s">
        <v>373</v>
      </c>
      <c r="MNF172" s="231" t="s">
        <v>373</v>
      </c>
      <c r="MNG172" s="231" t="s">
        <v>373</v>
      </c>
      <c r="MNH172" s="231" t="s">
        <v>373</v>
      </c>
      <c r="MNI172" s="231" t="s">
        <v>373</v>
      </c>
      <c r="MNJ172" s="231" t="s">
        <v>373</v>
      </c>
      <c r="MNK172" s="231" t="s">
        <v>373</v>
      </c>
      <c r="MNL172" s="231" t="s">
        <v>373</v>
      </c>
      <c r="MNM172" s="231" t="s">
        <v>373</v>
      </c>
      <c r="MNN172" s="231" t="s">
        <v>373</v>
      </c>
      <c r="MNO172" s="231" t="s">
        <v>373</v>
      </c>
      <c r="MNP172" s="231" t="s">
        <v>373</v>
      </c>
      <c r="MNQ172" s="231" t="s">
        <v>373</v>
      </c>
      <c r="MNR172" s="231" t="s">
        <v>373</v>
      </c>
      <c r="MNS172" s="231" t="s">
        <v>373</v>
      </c>
      <c r="MNT172" s="231" t="s">
        <v>373</v>
      </c>
      <c r="MNU172" s="231" t="s">
        <v>373</v>
      </c>
      <c r="MNV172" s="231" t="s">
        <v>373</v>
      </c>
      <c r="MNW172" s="231" t="s">
        <v>373</v>
      </c>
      <c r="MNX172" s="231" t="s">
        <v>373</v>
      </c>
      <c r="MNY172" s="231" t="s">
        <v>373</v>
      </c>
      <c r="MNZ172" s="231" t="s">
        <v>373</v>
      </c>
      <c r="MOA172" s="231" t="s">
        <v>373</v>
      </c>
      <c r="MOB172" s="231" t="s">
        <v>373</v>
      </c>
      <c r="MOC172" s="231" t="s">
        <v>373</v>
      </c>
      <c r="MOD172" s="231" t="s">
        <v>373</v>
      </c>
      <c r="MOE172" s="231" t="s">
        <v>373</v>
      </c>
      <c r="MOF172" s="231" t="s">
        <v>373</v>
      </c>
      <c r="MOG172" s="231" t="s">
        <v>373</v>
      </c>
      <c r="MOH172" s="231" t="s">
        <v>373</v>
      </c>
      <c r="MOI172" s="231" t="s">
        <v>373</v>
      </c>
      <c r="MOJ172" s="231" t="s">
        <v>373</v>
      </c>
      <c r="MOK172" s="231" t="s">
        <v>373</v>
      </c>
      <c r="MOL172" s="231" t="s">
        <v>373</v>
      </c>
      <c r="MOM172" s="231" t="s">
        <v>373</v>
      </c>
      <c r="MON172" s="231" t="s">
        <v>373</v>
      </c>
      <c r="MOO172" s="231" t="s">
        <v>373</v>
      </c>
      <c r="MOP172" s="231" t="s">
        <v>373</v>
      </c>
      <c r="MOQ172" s="231" t="s">
        <v>373</v>
      </c>
      <c r="MOR172" s="231" t="s">
        <v>373</v>
      </c>
      <c r="MOS172" s="231" t="s">
        <v>373</v>
      </c>
      <c r="MOT172" s="231" t="s">
        <v>373</v>
      </c>
      <c r="MOU172" s="231" t="s">
        <v>373</v>
      </c>
      <c r="MOV172" s="231" t="s">
        <v>373</v>
      </c>
      <c r="MOW172" s="231" t="s">
        <v>373</v>
      </c>
      <c r="MOX172" s="231" t="s">
        <v>373</v>
      </c>
      <c r="MOY172" s="231" t="s">
        <v>373</v>
      </c>
      <c r="MOZ172" s="231" t="s">
        <v>373</v>
      </c>
      <c r="MPA172" s="231" t="s">
        <v>373</v>
      </c>
      <c r="MPB172" s="231" t="s">
        <v>373</v>
      </c>
      <c r="MPC172" s="231" t="s">
        <v>373</v>
      </c>
      <c r="MPD172" s="231" t="s">
        <v>373</v>
      </c>
      <c r="MPE172" s="231" t="s">
        <v>373</v>
      </c>
      <c r="MPF172" s="231" t="s">
        <v>373</v>
      </c>
      <c r="MPG172" s="231" t="s">
        <v>373</v>
      </c>
      <c r="MPH172" s="231" t="s">
        <v>373</v>
      </c>
      <c r="MPI172" s="231" t="s">
        <v>373</v>
      </c>
      <c r="MPJ172" s="231" t="s">
        <v>373</v>
      </c>
      <c r="MPK172" s="231" t="s">
        <v>373</v>
      </c>
      <c r="MPL172" s="231" t="s">
        <v>373</v>
      </c>
      <c r="MPM172" s="231" t="s">
        <v>373</v>
      </c>
      <c r="MPN172" s="231" t="s">
        <v>373</v>
      </c>
      <c r="MPO172" s="231" t="s">
        <v>373</v>
      </c>
      <c r="MPP172" s="231" t="s">
        <v>373</v>
      </c>
      <c r="MPQ172" s="231" t="s">
        <v>373</v>
      </c>
      <c r="MPR172" s="231" t="s">
        <v>373</v>
      </c>
      <c r="MPS172" s="231" t="s">
        <v>373</v>
      </c>
      <c r="MPT172" s="231" t="s">
        <v>373</v>
      </c>
      <c r="MPU172" s="231" t="s">
        <v>373</v>
      </c>
      <c r="MPV172" s="231" t="s">
        <v>373</v>
      </c>
      <c r="MPW172" s="231" t="s">
        <v>373</v>
      </c>
      <c r="MPX172" s="231" t="s">
        <v>373</v>
      </c>
      <c r="MPY172" s="231" t="s">
        <v>373</v>
      </c>
      <c r="MPZ172" s="231" t="s">
        <v>373</v>
      </c>
      <c r="MQA172" s="231" t="s">
        <v>373</v>
      </c>
      <c r="MQB172" s="231" t="s">
        <v>373</v>
      </c>
      <c r="MQC172" s="231" t="s">
        <v>373</v>
      </c>
      <c r="MQD172" s="231" t="s">
        <v>373</v>
      </c>
      <c r="MQE172" s="231" t="s">
        <v>373</v>
      </c>
      <c r="MQF172" s="231" t="s">
        <v>373</v>
      </c>
      <c r="MQG172" s="231" t="s">
        <v>373</v>
      </c>
      <c r="MQH172" s="231" t="s">
        <v>373</v>
      </c>
      <c r="MQI172" s="231" t="s">
        <v>373</v>
      </c>
      <c r="MQJ172" s="231" t="s">
        <v>373</v>
      </c>
      <c r="MQK172" s="231" t="s">
        <v>373</v>
      </c>
      <c r="MQL172" s="231" t="s">
        <v>373</v>
      </c>
      <c r="MQM172" s="231" t="s">
        <v>373</v>
      </c>
      <c r="MQN172" s="231" t="s">
        <v>373</v>
      </c>
      <c r="MQO172" s="231" t="s">
        <v>373</v>
      </c>
      <c r="MQP172" s="231" t="s">
        <v>373</v>
      </c>
      <c r="MQQ172" s="231" t="s">
        <v>373</v>
      </c>
      <c r="MQR172" s="231" t="s">
        <v>373</v>
      </c>
      <c r="MQS172" s="231" t="s">
        <v>373</v>
      </c>
      <c r="MQT172" s="231" t="s">
        <v>373</v>
      </c>
      <c r="MQU172" s="231" t="s">
        <v>373</v>
      </c>
      <c r="MQV172" s="231" t="s">
        <v>373</v>
      </c>
      <c r="MQW172" s="231" t="s">
        <v>373</v>
      </c>
      <c r="MQX172" s="231" t="s">
        <v>373</v>
      </c>
      <c r="MQY172" s="231" t="s">
        <v>373</v>
      </c>
      <c r="MQZ172" s="231" t="s">
        <v>373</v>
      </c>
      <c r="MRA172" s="231" t="s">
        <v>373</v>
      </c>
      <c r="MRB172" s="231" t="s">
        <v>373</v>
      </c>
      <c r="MRC172" s="231" t="s">
        <v>373</v>
      </c>
      <c r="MRD172" s="231" t="s">
        <v>373</v>
      </c>
      <c r="MRE172" s="231" t="s">
        <v>373</v>
      </c>
      <c r="MRF172" s="231" t="s">
        <v>373</v>
      </c>
      <c r="MRG172" s="231" t="s">
        <v>373</v>
      </c>
      <c r="MRH172" s="231" t="s">
        <v>373</v>
      </c>
      <c r="MRI172" s="231" t="s">
        <v>373</v>
      </c>
      <c r="MRJ172" s="231" t="s">
        <v>373</v>
      </c>
      <c r="MRK172" s="231" t="s">
        <v>373</v>
      </c>
      <c r="MRL172" s="231" t="s">
        <v>373</v>
      </c>
      <c r="MRM172" s="231" t="s">
        <v>373</v>
      </c>
      <c r="MRN172" s="231" t="s">
        <v>373</v>
      </c>
      <c r="MRO172" s="231" t="s">
        <v>373</v>
      </c>
      <c r="MRP172" s="231" t="s">
        <v>373</v>
      </c>
      <c r="MRQ172" s="231" t="s">
        <v>373</v>
      </c>
      <c r="MRR172" s="231" t="s">
        <v>373</v>
      </c>
      <c r="MRS172" s="231" t="s">
        <v>373</v>
      </c>
      <c r="MRT172" s="231" t="s">
        <v>373</v>
      </c>
      <c r="MRU172" s="231" t="s">
        <v>373</v>
      </c>
      <c r="MRV172" s="231" t="s">
        <v>373</v>
      </c>
      <c r="MRW172" s="231" t="s">
        <v>373</v>
      </c>
      <c r="MRX172" s="231" t="s">
        <v>373</v>
      </c>
      <c r="MRY172" s="231" t="s">
        <v>373</v>
      </c>
      <c r="MRZ172" s="231" t="s">
        <v>373</v>
      </c>
      <c r="MSA172" s="231" t="s">
        <v>373</v>
      </c>
      <c r="MSB172" s="231" t="s">
        <v>373</v>
      </c>
      <c r="MSC172" s="231" t="s">
        <v>373</v>
      </c>
      <c r="MSD172" s="231" t="s">
        <v>373</v>
      </c>
      <c r="MSE172" s="231" t="s">
        <v>373</v>
      </c>
      <c r="MSF172" s="231" t="s">
        <v>373</v>
      </c>
      <c r="MSG172" s="231" t="s">
        <v>373</v>
      </c>
      <c r="MSH172" s="231" t="s">
        <v>373</v>
      </c>
      <c r="MSI172" s="231" t="s">
        <v>373</v>
      </c>
      <c r="MSJ172" s="231" t="s">
        <v>373</v>
      </c>
      <c r="MSK172" s="231" t="s">
        <v>373</v>
      </c>
      <c r="MSL172" s="231" t="s">
        <v>373</v>
      </c>
      <c r="MSM172" s="231" t="s">
        <v>373</v>
      </c>
      <c r="MSN172" s="231" t="s">
        <v>373</v>
      </c>
      <c r="MSO172" s="231" t="s">
        <v>373</v>
      </c>
      <c r="MSP172" s="231" t="s">
        <v>373</v>
      </c>
      <c r="MSQ172" s="231" t="s">
        <v>373</v>
      </c>
      <c r="MSR172" s="231" t="s">
        <v>373</v>
      </c>
      <c r="MSS172" s="231" t="s">
        <v>373</v>
      </c>
      <c r="MST172" s="231" t="s">
        <v>373</v>
      </c>
      <c r="MSU172" s="231" t="s">
        <v>373</v>
      </c>
      <c r="MSV172" s="231" t="s">
        <v>373</v>
      </c>
      <c r="MSW172" s="231" t="s">
        <v>373</v>
      </c>
      <c r="MSX172" s="231" t="s">
        <v>373</v>
      </c>
      <c r="MSY172" s="231" t="s">
        <v>373</v>
      </c>
      <c r="MSZ172" s="231" t="s">
        <v>373</v>
      </c>
      <c r="MTA172" s="231" t="s">
        <v>373</v>
      </c>
      <c r="MTB172" s="231" t="s">
        <v>373</v>
      </c>
      <c r="MTC172" s="231" t="s">
        <v>373</v>
      </c>
      <c r="MTD172" s="231" t="s">
        <v>373</v>
      </c>
      <c r="MTE172" s="231" t="s">
        <v>373</v>
      </c>
      <c r="MTF172" s="231" t="s">
        <v>373</v>
      </c>
      <c r="MTG172" s="231" t="s">
        <v>373</v>
      </c>
      <c r="MTH172" s="231" t="s">
        <v>373</v>
      </c>
      <c r="MTI172" s="231" t="s">
        <v>373</v>
      </c>
      <c r="MTJ172" s="231" t="s">
        <v>373</v>
      </c>
      <c r="MTK172" s="231" t="s">
        <v>373</v>
      </c>
      <c r="MTL172" s="231" t="s">
        <v>373</v>
      </c>
      <c r="MTM172" s="231" t="s">
        <v>373</v>
      </c>
      <c r="MTN172" s="231" t="s">
        <v>373</v>
      </c>
      <c r="MTO172" s="231" t="s">
        <v>373</v>
      </c>
      <c r="MTP172" s="231" t="s">
        <v>373</v>
      </c>
      <c r="MTQ172" s="231" t="s">
        <v>373</v>
      </c>
      <c r="MTR172" s="231" t="s">
        <v>373</v>
      </c>
      <c r="MTS172" s="231" t="s">
        <v>373</v>
      </c>
      <c r="MTT172" s="231" t="s">
        <v>373</v>
      </c>
      <c r="MTU172" s="231" t="s">
        <v>373</v>
      </c>
      <c r="MTV172" s="231" t="s">
        <v>373</v>
      </c>
      <c r="MTW172" s="231" t="s">
        <v>373</v>
      </c>
      <c r="MTX172" s="231" t="s">
        <v>373</v>
      </c>
      <c r="MTY172" s="231" t="s">
        <v>373</v>
      </c>
      <c r="MTZ172" s="231" t="s">
        <v>373</v>
      </c>
      <c r="MUA172" s="231" t="s">
        <v>373</v>
      </c>
      <c r="MUB172" s="231" t="s">
        <v>373</v>
      </c>
      <c r="MUC172" s="231" t="s">
        <v>373</v>
      </c>
      <c r="MUD172" s="231" t="s">
        <v>373</v>
      </c>
      <c r="MUE172" s="231" t="s">
        <v>373</v>
      </c>
      <c r="MUF172" s="231" t="s">
        <v>373</v>
      </c>
      <c r="MUG172" s="231" t="s">
        <v>373</v>
      </c>
      <c r="MUH172" s="231" t="s">
        <v>373</v>
      </c>
      <c r="MUI172" s="231" t="s">
        <v>373</v>
      </c>
      <c r="MUJ172" s="231" t="s">
        <v>373</v>
      </c>
      <c r="MUK172" s="231" t="s">
        <v>373</v>
      </c>
      <c r="MUL172" s="231" t="s">
        <v>373</v>
      </c>
      <c r="MUM172" s="231" t="s">
        <v>373</v>
      </c>
      <c r="MUN172" s="231" t="s">
        <v>373</v>
      </c>
      <c r="MUO172" s="231" t="s">
        <v>373</v>
      </c>
      <c r="MUP172" s="231" t="s">
        <v>373</v>
      </c>
      <c r="MUQ172" s="231" t="s">
        <v>373</v>
      </c>
      <c r="MUR172" s="231" t="s">
        <v>373</v>
      </c>
      <c r="MUS172" s="231" t="s">
        <v>373</v>
      </c>
      <c r="MUT172" s="231" t="s">
        <v>373</v>
      </c>
      <c r="MUU172" s="231" t="s">
        <v>373</v>
      </c>
      <c r="MUV172" s="231" t="s">
        <v>373</v>
      </c>
      <c r="MUW172" s="231" t="s">
        <v>373</v>
      </c>
      <c r="MUX172" s="231" t="s">
        <v>373</v>
      </c>
      <c r="MUY172" s="231" t="s">
        <v>373</v>
      </c>
      <c r="MUZ172" s="231" t="s">
        <v>373</v>
      </c>
      <c r="MVA172" s="231" t="s">
        <v>373</v>
      </c>
      <c r="MVB172" s="231" t="s">
        <v>373</v>
      </c>
      <c r="MVC172" s="231" t="s">
        <v>373</v>
      </c>
      <c r="MVD172" s="231" t="s">
        <v>373</v>
      </c>
      <c r="MVE172" s="231" t="s">
        <v>373</v>
      </c>
      <c r="MVF172" s="231" t="s">
        <v>373</v>
      </c>
      <c r="MVG172" s="231" t="s">
        <v>373</v>
      </c>
      <c r="MVH172" s="231" t="s">
        <v>373</v>
      </c>
      <c r="MVI172" s="231" t="s">
        <v>373</v>
      </c>
      <c r="MVJ172" s="231" t="s">
        <v>373</v>
      </c>
      <c r="MVK172" s="231" t="s">
        <v>373</v>
      </c>
      <c r="MVL172" s="231" t="s">
        <v>373</v>
      </c>
      <c r="MVM172" s="231" t="s">
        <v>373</v>
      </c>
      <c r="MVN172" s="231" t="s">
        <v>373</v>
      </c>
      <c r="MVO172" s="231" t="s">
        <v>373</v>
      </c>
      <c r="MVP172" s="231" t="s">
        <v>373</v>
      </c>
      <c r="MVQ172" s="231" t="s">
        <v>373</v>
      </c>
      <c r="MVR172" s="231" t="s">
        <v>373</v>
      </c>
      <c r="MVS172" s="231" t="s">
        <v>373</v>
      </c>
      <c r="MVT172" s="231" t="s">
        <v>373</v>
      </c>
      <c r="MVU172" s="231" t="s">
        <v>373</v>
      </c>
      <c r="MVV172" s="231" t="s">
        <v>373</v>
      </c>
      <c r="MVW172" s="231" t="s">
        <v>373</v>
      </c>
      <c r="MVX172" s="231" t="s">
        <v>373</v>
      </c>
      <c r="MVY172" s="231" t="s">
        <v>373</v>
      </c>
      <c r="MVZ172" s="231" t="s">
        <v>373</v>
      </c>
      <c r="MWA172" s="231" t="s">
        <v>373</v>
      </c>
      <c r="MWB172" s="231" t="s">
        <v>373</v>
      </c>
      <c r="MWC172" s="231" t="s">
        <v>373</v>
      </c>
      <c r="MWD172" s="231" t="s">
        <v>373</v>
      </c>
      <c r="MWE172" s="231" t="s">
        <v>373</v>
      </c>
      <c r="MWF172" s="231" t="s">
        <v>373</v>
      </c>
      <c r="MWG172" s="231" t="s">
        <v>373</v>
      </c>
      <c r="MWH172" s="231" t="s">
        <v>373</v>
      </c>
      <c r="MWI172" s="231" t="s">
        <v>373</v>
      </c>
      <c r="MWJ172" s="231" t="s">
        <v>373</v>
      </c>
      <c r="MWK172" s="231" t="s">
        <v>373</v>
      </c>
      <c r="MWL172" s="231" t="s">
        <v>373</v>
      </c>
      <c r="MWM172" s="231" t="s">
        <v>373</v>
      </c>
      <c r="MWN172" s="231" t="s">
        <v>373</v>
      </c>
      <c r="MWO172" s="231" t="s">
        <v>373</v>
      </c>
      <c r="MWP172" s="231" t="s">
        <v>373</v>
      </c>
      <c r="MWQ172" s="231" t="s">
        <v>373</v>
      </c>
      <c r="MWR172" s="231" t="s">
        <v>373</v>
      </c>
      <c r="MWS172" s="231" t="s">
        <v>373</v>
      </c>
      <c r="MWT172" s="231" t="s">
        <v>373</v>
      </c>
      <c r="MWU172" s="231" t="s">
        <v>373</v>
      </c>
      <c r="MWV172" s="231" t="s">
        <v>373</v>
      </c>
      <c r="MWW172" s="231" t="s">
        <v>373</v>
      </c>
      <c r="MWX172" s="231" t="s">
        <v>373</v>
      </c>
      <c r="MWY172" s="231" t="s">
        <v>373</v>
      </c>
      <c r="MWZ172" s="231" t="s">
        <v>373</v>
      </c>
      <c r="MXA172" s="231" t="s">
        <v>373</v>
      </c>
      <c r="MXB172" s="231" t="s">
        <v>373</v>
      </c>
      <c r="MXC172" s="231" t="s">
        <v>373</v>
      </c>
      <c r="MXD172" s="231" t="s">
        <v>373</v>
      </c>
      <c r="MXE172" s="231" t="s">
        <v>373</v>
      </c>
      <c r="MXF172" s="231" t="s">
        <v>373</v>
      </c>
      <c r="MXG172" s="231" t="s">
        <v>373</v>
      </c>
      <c r="MXH172" s="231" t="s">
        <v>373</v>
      </c>
      <c r="MXI172" s="231" t="s">
        <v>373</v>
      </c>
      <c r="MXJ172" s="231" t="s">
        <v>373</v>
      </c>
      <c r="MXK172" s="231" t="s">
        <v>373</v>
      </c>
      <c r="MXL172" s="231" t="s">
        <v>373</v>
      </c>
      <c r="MXM172" s="231" t="s">
        <v>373</v>
      </c>
      <c r="MXN172" s="231" t="s">
        <v>373</v>
      </c>
      <c r="MXO172" s="231" t="s">
        <v>373</v>
      </c>
      <c r="MXP172" s="231" t="s">
        <v>373</v>
      </c>
      <c r="MXQ172" s="231" t="s">
        <v>373</v>
      </c>
      <c r="MXR172" s="231" t="s">
        <v>373</v>
      </c>
      <c r="MXS172" s="231" t="s">
        <v>373</v>
      </c>
      <c r="MXT172" s="231" t="s">
        <v>373</v>
      </c>
      <c r="MXU172" s="231" t="s">
        <v>373</v>
      </c>
      <c r="MXV172" s="231" t="s">
        <v>373</v>
      </c>
      <c r="MXW172" s="231" t="s">
        <v>373</v>
      </c>
      <c r="MXX172" s="231" t="s">
        <v>373</v>
      </c>
      <c r="MXY172" s="231" t="s">
        <v>373</v>
      </c>
      <c r="MXZ172" s="231" t="s">
        <v>373</v>
      </c>
      <c r="MYA172" s="231" t="s">
        <v>373</v>
      </c>
      <c r="MYB172" s="231" t="s">
        <v>373</v>
      </c>
      <c r="MYC172" s="231" t="s">
        <v>373</v>
      </c>
      <c r="MYD172" s="231" t="s">
        <v>373</v>
      </c>
      <c r="MYE172" s="231" t="s">
        <v>373</v>
      </c>
      <c r="MYF172" s="231" t="s">
        <v>373</v>
      </c>
      <c r="MYG172" s="231" t="s">
        <v>373</v>
      </c>
      <c r="MYH172" s="231" t="s">
        <v>373</v>
      </c>
      <c r="MYI172" s="231" t="s">
        <v>373</v>
      </c>
      <c r="MYJ172" s="231" t="s">
        <v>373</v>
      </c>
      <c r="MYK172" s="231" t="s">
        <v>373</v>
      </c>
      <c r="MYL172" s="231" t="s">
        <v>373</v>
      </c>
      <c r="MYM172" s="231" t="s">
        <v>373</v>
      </c>
      <c r="MYN172" s="231" t="s">
        <v>373</v>
      </c>
      <c r="MYO172" s="231" t="s">
        <v>373</v>
      </c>
      <c r="MYP172" s="231" t="s">
        <v>373</v>
      </c>
      <c r="MYQ172" s="231" t="s">
        <v>373</v>
      </c>
      <c r="MYR172" s="231" t="s">
        <v>373</v>
      </c>
      <c r="MYS172" s="231" t="s">
        <v>373</v>
      </c>
      <c r="MYT172" s="231" t="s">
        <v>373</v>
      </c>
      <c r="MYU172" s="231" t="s">
        <v>373</v>
      </c>
      <c r="MYV172" s="231" t="s">
        <v>373</v>
      </c>
      <c r="MYW172" s="231" t="s">
        <v>373</v>
      </c>
      <c r="MYX172" s="231" t="s">
        <v>373</v>
      </c>
      <c r="MYY172" s="231" t="s">
        <v>373</v>
      </c>
      <c r="MYZ172" s="231" t="s">
        <v>373</v>
      </c>
      <c r="MZA172" s="231" t="s">
        <v>373</v>
      </c>
      <c r="MZB172" s="231" t="s">
        <v>373</v>
      </c>
      <c r="MZC172" s="231" t="s">
        <v>373</v>
      </c>
      <c r="MZD172" s="231" t="s">
        <v>373</v>
      </c>
      <c r="MZE172" s="231" t="s">
        <v>373</v>
      </c>
      <c r="MZF172" s="231" t="s">
        <v>373</v>
      </c>
      <c r="MZG172" s="231" t="s">
        <v>373</v>
      </c>
      <c r="MZH172" s="231" t="s">
        <v>373</v>
      </c>
      <c r="MZI172" s="231" t="s">
        <v>373</v>
      </c>
      <c r="MZJ172" s="231" t="s">
        <v>373</v>
      </c>
      <c r="MZK172" s="231" t="s">
        <v>373</v>
      </c>
      <c r="MZL172" s="231" t="s">
        <v>373</v>
      </c>
      <c r="MZM172" s="231" t="s">
        <v>373</v>
      </c>
      <c r="MZN172" s="231" t="s">
        <v>373</v>
      </c>
      <c r="MZO172" s="231" t="s">
        <v>373</v>
      </c>
      <c r="MZP172" s="231" t="s">
        <v>373</v>
      </c>
      <c r="MZQ172" s="231" t="s">
        <v>373</v>
      </c>
      <c r="MZR172" s="231" t="s">
        <v>373</v>
      </c>
      <c r="MZS172" s="231" t="s">
        <v>373</v>
      </c>
      <c r="MZT172" s="231" t="s">
        <v>373</v>
      </c>
      <c r="MZU172" s="231" t="s">
        <v>373</v>
      </c>
      <c r="MZV172" s="231" t="s">
        <v>373</v>
      </c>
      <c r="MZW172" s="231" t="s">
        <v>373</v>
      </c>
      <c r="MZX172" s="231" t="s">
        <v>373</v>
      </c>
      <c r="MZY172" s="231" t="s">
        <v>373</v>
      </c>
      <c r="MZZ172" s="231" t="s">
        <v>373</v>
      </c>
      <c r="NAA172" s="231" t="s">
        <v>373</v>
      </c>
      <c r="NAB172" s="231" t="s">
        <v>373</v>
      </c>
      <c r="NAC172" s="231" t="s">
        <v>373</v>
      </c>
      <c r="NAD172" s="231" t="s">
        <v>373</v>
      </c>
      <c r="NAE172" s="231" t="s">
        <v>373</v>
      </c>
      <c r="NAF172" s="231" t="s">
        <v>373</v>
      </c>
      <c r="NAG172" s="231" t="s">
        <v>373</v>
      </c>
      <c r="NAH172" s="231" t="s">
        <v>373</v>
      </c>
      <c r="NAI172" s="231" t="s">
        <v>373</v>
      </c>
      <c r="NAJ172" s="231" t="s">
        <v>373</v>
      </c>
      <c r="NAK172" s="231" t="s">
        <v>373</v>
      </c>
      <c r="NAL172" s="231" t="s">
        <v>373</v>
      </c>
      <c r="NAM172" s="231" t="s">
        <v>373</v>
      </c>
      <c r="NAN172" s="231" t="s">
        <v>373</v>
      </c>
      <c r="NAO172" s="231" t="s">
        <v>373</v>
      </c>
      <c r="NAP172" s="231" t="s">
        <v>373</v>
      </c>
      <c r="NAQ172" s="231" t="s">
        <v>373</v>
      </c>
      <c r="NAR172" s="231" t="s">
        <v>373</v>
      </c>
      <c r="NAS172" s="231" t="s">
        <v>373</v>
      </c>
      <c r="NAT172" s="231" t="s">
        <v>373</v>
      </c>
      <c r="NAU172" s="231" t="s">
        <v>373</v>
      </c>
      <c r="NAV172" s="231" t="s">
        <v>373</v>
      </c>
      <c r="NAW172" s="231" t="s">
        <v>373</v>
      </c>
      <c r="NAX172" s="231" t="s">
        <v>373</v>
      </c>
      <c r="NAY172" s="231" t="s">
        <v>373</v>
      </c>
      <c r="NAZ172" s="231" t="s">
        <v>373</v>
      </c>
      <c r="NBA172" s="231" t="s">
        <v>373</v>
      </c>
      <c r="NBB172" s="231" t="s">
        <v>373</v>
      </c>
      <c r="NBC172" s="231" t="s">
        <v>373</v>
      </c>
      <c r="NBD172" s="231" t="s">
        <v>373</v>
      </c>
      <c r="NBE172" s="231" t="s">
        <v>373</v>
      </c>
      <c r="NBF172" s="231" t="s">
        <v>373</v>
      </c>
      <c r="NBG172" s="231" t="s">
        <v>373</v>
      </c>
      <c r="NBH172" s="231" t="s">
        <v>373</v>
      </c>
      <c r="NBI172" s="231" t="s">
        <v>373</v>
      </c>
      <c r="NBJ172" s="231" t="s">
        <v>373</v>
      </c>
      <c r="NBK172" s="231" t="s">
        <v>373</v>
      </c>
      <c r="NBL172" s="231" t="s">
        <v>373</v>
      </c>
      <c r="NBM172" s="231" t="s">
        <v>373</v>
      </c>
      <c r="NBN172" s="231" t="s">
        <v>373</v>
      </c>
      <c r="NBO172" s="231" t="s">
        <v>373</v>
      </c>
      <c r="NBP172" s="231" t="s">
        <v>373</v>
      </c>
      <c r="NBQ172" s="231" t="s">
        <v>373</v>
      </c>
      <c r="NBR172" s="231" t="s">
        <v>373</v>
      </c>
      <c r="NBS172" s="231" t="s">
        <v>373</v>
      </c>
      <c r="NBT172" s="231" t="s">
        <v>373</v>
      </c>
      <c r="NBU172" s="231" t="s">
        <v>373</v>
      </c>
      <c r="NBV172" s="231" t="s">
        <v>373</v>
      </c>
      <c r="NBW172" s="231" t="s">
        <v>373</v>
      </c>
      <c r="NBX172" s="231" t="s">
        <v>373</v>
      </c>
      <c r="NBY172" s="231" t="s">
        <v>373</v>
      </c>
      <c r="NBZ172" s="231" t="s">
        <v>373</v>
      </c>
      <c r="NCA172" s="231" t="s">
        <v>373</v>
      </c>
      <c r="NCB172" s="231" t="s">
        <v>373</v>
      </c>
      <c r="NCC172" s="231" t="s">
        <v>373</v>
      </c>
      <c r="NCD172" s="231" t="s">
        <v>373</v>
      </c>
      <c r="NCE172" s="231" t="s">
        <v>373</v>
      </c>
      <c r="NCF172" s="231" t="s">
        <v>373</v>
      </c>
      <c r="NCG172" s="231" t="s">
        <v>373</v>
      </c>
      <c r="NCH172" s="231" t="s">
        <v>373</v>
      </c>
      <c r="NCI172" s="231" t="s">
        <v>373</v>
      </c>
      <c r="NCJ172" s="231" t="s">
        <v>373</v>
      </c>
      <c r="NCK172" s="231" t="s">
        <v>373</v>
      </c>
      <c r="NCL172" s="231" t="s">
        <v>373</v>
      </c>
      <c r="NCM172" s="231" t="s">
        <v>373</v>
      </c>
      <c r="NCN172" s="231" t="s">
        <v>373</v>
      </c>
      <c r="NCO172" s="231" t="s">
        <v>373</v>
      </c>
      <c r="NCP172" s="231" t="s">
        <v>373</v>
      </c>
      <c r="NCQ172" s="231" t="s">
        <v>373</v>
      </c>
      <c r="NCR172" s="231" t="s">
        <v>373</v>
      </c>
      <c r="NCS172" s="231" t="s">
        <v>373</v>
      </c>
      <c r="NCT172" s="231" t="s">
        <v>373</v>
      </c>
      <c r="NCU172" s="231" t="s">
        <v>373</v>
      </c>
      <c r="NCV172" s="231" t="s">
        <v>373</v>
      </c>
      <c r="NCW172" s="231" t="s">
        <v>373</v>
      </c>
      <c r="NCX172" s="231" t="s">
        <v>373</v>
      </c>
      <c r="NCY172" s="231" t="s">
        <v>373</v>
      </c>
      <c r="NCZ172" s="231" t="s">
        <v>373</v>
      </c>
      <c r="NDA172" s="231" t="s">
        <v>373</v>
      </c>
      <c r="NDB172" s="231" t="s">
        <v>373</v>
      </c>
      <c r="NDC172" s="231" t="s">
        <v>373</v>
      </c>
      <c r="NDD172" s="231" t="s">
        <v>373</v>
      </c>
      <c r="NDE172" s="231" t="s">
        <v>373</v>
      </c>
      <c r="NDF172" s="231" t="s">
        <v>373</v>
      </c>
      <c r="NDG172" s="231" t="s">
        <v>373</v>
      </c>
      <c r="NDH172" s="231" t="s">
        <v>373</v>
      </c>
      <c r="NDI172" s="231" t="s">
        <v>373</v>
      </c>
      <c r="NDJ172" s="231" t="s">
        <v>373</v>
      </c>
      <c r="NDK172" s="231" t="s">
        <v>373</v>
      </c>
      <c r="NDL172" s="231" t="s">
        <v>373</v>
      </c>
      <c r="NDM172" s="231" t="s">
        <v>373</v>
      </c>
      <c r="NDN172" s="231" t="s">
        <v>373</v>
      </c>
      <c r="NDO172" s="231" t="s">
        <v>373</v>
      </c>
      <c r="NDP172" s="231" t="s">
        <v>373</v>
      </c>
      <c r="NDQ172" s="231" t="s">
        <v>373</v>
      </c>
      <c r="NDR172" s="231" t="s">
        <v>373</v>
      </c>
      <c r="NDS172" s="231" t="s">
        <v>373</v>
      </c>
      <c r="NDT172" s="231" t="s">
        <v>373</v>
      </c>
      <c r="NDU172" s="231" t="s">
        <v>373</v>
      </c>
      <c r="NDV172" s="231" t="s">
        <v>373</v>
      </c>
      <c r="NDW172" s="231" t="s">
        <v>373</v>
      </c>
      <c r="NDX172" s="231" t="s">
        <v>373</v>
      </c>
      <c r="NDY172" s="231" t="s">
        <v>373</v>
      </c>
      <c r="NDZ172" s="231" t="s">
        <v>373</v>
      </c>
      <c r="NEA172" s="231" t="s">
        <v>373</v>
      </c>
      <c r="NEB172" s="231" t="s">
        <v>373</v>
      </c>
      <c r="NEC172" s="231" t="s">
        <v>373</v>
      </c>
      <c r="NED172" s="231" t="s">
        <v>373</v>
      </c>
      <c r="NEE172" s="231" t="s">
        <v>373</v>
      </c>
      <c r="NEF172" s="231" t="s">
        <v>373</v>
      </c>
      <c r="NEG172" s="231" t="s">
        <v>373</v>
      </c>
      <c r="NEH172" s="231" t="s">
        <v>373</v>
      </c>
      <c r="NEI172" s="231" t="s">
        <v>373</v>
      </c>
      <c r="NEJ172" s="231" t="s">
        <v>373</v>
      </c>
      <c r="NEK172" s="231" t="s">
        <v>373</v>
      </c>
      <c r="NEL172" s="231" t="s">
        <v>373</v>
      </c>
      <c r="NEM172" s="231" t="s">
        <v>373</v>
      </c>
      <c r="NEN172" s="231" t="s">
        <v>373</v>
      </c>
      <c r="NEO172" s="231" t="s">
        <v>373</v>
      </c>
      <c r="NEP172" s="231" t="s">
        <v>373</v>
      </c>
      <c r="NEQ172" s="231" t="s">
        <v>373</v>
      </c>
      <c r="NER172" s="231" t="s">
        <v>373</v>
      </c>
      <c r="NES172" s="231" t="s">
        <v>373</v>
      </c>
      <c r="NET172" s="231" t="s">
        <v>373</v>
      </c>
      <c r="NEU172" s="231" t="s">
        <v>373</v>
      </c>
      <c r="NEV172" s="231" t="s">
        <v>373</v>
      </c>
      <c r="NEW172" s="231" t="s">
        <v>373</v>
      </c>
      <c r="NEX172" s="231" t="s">
        <v>373</v>
      </c>
      <c r="NEY172" s="231" t="s">
        <v>373</v>
      </c>
      <c r="NEZ172" s="231" t="s">
        <v>373</v>
      </c>
      <c r="NFA172" s="231" t="s">
        <v>373</v>
      </c>
      <c r="NFB172" s="231" t="s">
        <v>373</v>
      </c>
      <c r="NFC172" s="231" t="s">
        <v>373</v>
      </c>
      <c r="NFD172" s="231" t="s">
        <v>373</v>
      </c>
      <c r="NFE172" s="231" t="s">
        <v>373</v>
      </c>
      <c r="NFF172" s="231" t="s">
        <v>373</v>
      </c>
      <c r="NFG172" s="231" t="s">
        <v>373</v>
      </c>
      <c r="NFH172" s="231" t="s">
        <v>373</v>
      </c>
      <c r="NFI172" s="231" t="s">
        <v>373</v>
      </c>
      <c r="NFJ172" s="231" t="s">
        <v>373</v>
      </c>
      <c r="NFK172" s="231" t="s">
        <v>373</v>
      </c>
      <c r="NFL172" s="231" t="s">
        <v>373</v>
      </c>
      <c r="NFM172" s="231" t="s">
        <v>373</v>
      </c>
      <c r="NFN172" s="231" t="s">
        <v>373</v>
      </c>
      <c r="NFO172" s="231" t="s">
        <v>373</v>
      </c>
      <c r="NFP172" s="231" t="s">
        <v>373</v>
      </c>
      <c r="NFQ172" s="231" t="s">
        <v>373</v>
      </c>
      <c r="NFR172" s="231" t="s">
        <v>373</v>
      </c>
      <c r="NFS172" s="231" t="s">
        <v>373</v>
      </c>
      <c r="NFT172" s="231" t="s">
        <v>373</v>
      </c>
      <c r="NFU172" s="231" t="s">
        <v>373</v>
      </c>
      <c r="NFV172" s="231" t="s">
        <v>373</v>
      </c>
      <c r="NFW172" s="231" t="s">
        <v>373</v>
      </c>
      <c r="NFX172" s="231" t="s">
        <v>373</v>
      </c>
      <c r="NFY172" s="231" t="s">
        <v>373</v>
      </c>
      <c r="NFZ172" s="231" t="s">
        <v>373</v>
      </c>
      <c r="NGA172" s="231" t="s">
        <v>373</v>
      </c>
      <c r="NGB172" s="231" t="s">
        <v>373</v>
      </c>
      <c r="NGC172" s="231" t="s">
        <v>373</v>
      </c>
      <c r="NGD172" s="231" t="s">
        <v>373</v>
      </c>
      <c r="NGE172" s="231" t="s">
        <v>373</v>
      </c>
      <c r="NGF172" s="231" t="s">
        <v>373</v>
      </c>
      <c r="NGG172" s="231" t="s">
        <v>373</v>
      </c>
      <c r="NGH172" s="231" t="s">
        <v>373</v>
      </c>
      <c r="NGI172" s="231" t="s">
        <v>373</v>
      </c>
      <c r="NGJ172" s="231" t="s">
        <v>373</v>
      </c>
      <c r="NGK172" s="231" t="s">
        <v>373</v>
      </c>
      <c r="NGL172" s="231" t="s">
        <v>373</v>
      </c>
      <c r="NGM172" s="231" t="s">
        <v>373</v>
      </c>
      <c r="NGN172" s="231" t="s">
        <v>373</v>
      </c>
      <c r="NGO172" s="231" t="s">
        <v>373</v>
      </c>
      <c r="NGP172" s="231" t="s">
        <v>373</v>
      </c>
      <c r="NGQ172" s="231" t="s">
        <v>373</v>
      </c>
      <c r="NGR172" s="231" t="s">
        <v>373</v>
      </c>
      <c r="NGS172" s="231" t="s">
        <v>373</v>
      </c>
      <c r="NGT172" s="231" t="s">
        <v>373</v>
      </c>
      <c r="NGU172" s="231" t="s">
        <v>373</v>
      </c>
      <c r="NGV172" s="231" t="s">
        <v>373</v>
      </c>
      <c r="NGW172" s="231" t="s">
        <v>373</v>
      </c>
      <c r="NGX172" s="231" t="s">
        <v>373</v>
      </c>
      <c r="NGY172" s="231" t="s">
        <v>373</v>
      </c>
      <c r="NGZ172" s="231" t="s">
        <v>373</v>
      </c>
      <c r="NHA172" s="231" t="s">
        <v>373</v>
      </c>
      <c r="NHB172" s="231" t="s">
        <v>373</v>
      </c>
      <c r="NHC172" s="231" t="s">
        <v>373</v>
      </c>
      <c r="NHD172" s="231" t="s">
        <v>373</v>
      </c>
      <c r="NHE172" s="231" t="s">
        <v>373</v>
      </c>
      <c r="NHF172" s="231" t="s">
        <v>373</v>
      </c>
      <c r="NHG172" s="231" t="s">
        <v>373</v>
      </c>
      <c r="NHH172" s="231" t="s">
        <v>373</v>
      </c>
      <c r="NHI172" s="231" t="s">
        <v>373</v>
      </c>
      <c r="NHJ172" s="231" t="s">
        <v>373</v>
      </c>
      <c r="NHK172" s="231" t="s">
        <v>373</v>
      </c>
      <c r="NHL172" s="231" t="s">
        <v>373</v>
      </c>
      <c r="NHM172" s="231" t="s">
        <v>373</v>
      </c>
      <c r="NHN172" s="231" t="s">
        <v>373</v>
      </c>
      <c r="NHO172" s="231" t="s">
        <v>373</v>
      </c>
      <c r="NHP172" s="231" t="s">
        <v>373</v>
      </c>
      <c r="NHQ172" s="231" t="s">
        <v>373</v>
      </c>
      <c r="NHR172" s="231" t="s">
        <v>373</v>
      </c>
      <c r="NHS172" s="231" t="s">
        <v>373</v>
      </c>
      <c r="NHT172" s="231" t="s">
        <v>373</v>
      </c>
      <c r="NHU172" s="231" t="s">
        <v>373</v>
      </c>
      <c r="NHV172" s="231" t="s">
        <v>373</v>
      </c>
      <c r="NHW172" s="231" t="s">
        <v>373</v>
      </c>
      <c r="NHX172" s="231" t="s">
        <v>373</v>
      </c>
      <c r="NHY172" s="231" t="s">
        <v>373</v>
      </c>
      <c r="NHZ172" s="231" t="s">
        <v>373</v>
      </c>
      <c r="NIA172" s="231" t="s">
        <v>373</v>
      </c>
      <c r="NIB172" s="231" t="s">
        <v>373</v>
      </c>
      <c r="NIC172" s="231" t="s">
        <v>373</v>
      </c>
      <c r="NID172" s="231" t="s">
        <v>373</v>
      </c>
      <c r="NIE172" s="231" t="s">
        <v>373</v>
      </c>
      <c r="NIF172" s="231" t="s">
        <v>373</v>
      </c>
      <c r="NIG172" s="231" t="s">
        <v>373</v>
      </c>
      <c r="NIH172" s="231" t="s">
        <v>373</v>
      </c>
      <c r="NII172" s="231" t="s">
        <v>373</v>
      </c>
      <c r="NIJ172" s="231" t="s">
        <v>373</v>
      </c>
      <c r="NIK172" s="231" t="s">
        <v>373</v>
      </c>
      <c r="NIL172" s="231" t="s">
        <v>373</v>
      </c>
      <c r="NIM172" s="231" t="s">
        <v>373</v>
      </c>
      <c r="NIN172" s="231" t="s">
        <v>373</v>
      </c>
      <c r="NIO172" s="231" t="s">
        <v>373</v>
      </c>
      <c r="NIP172" s="231" t="s">
        <v>373</v>
      </c>
      <c r="NIQ172" s="231" t="s">
        <v>373</v>
      </c>
      <c r="NIR172" s="231" t="s">
        <v>373</v>
      </c>
      <c r="NIS172" s="231" t="s">
        <v>373</v>
      </c>
      <c r="NIT172" s="231" t="s">
        <v>373</v>
      </c>
      <c r="NIU172" s="231" t="s">
        <v>373</v>
      </c>
      <c r="NIV172" s="231" t="s">
        <v>373</v>
      </c>
      <c r="NIW172" s="231" t="s">
        <v>373</v>
      </c>
      <c r="NIX172" s="231" t="s">
        <v>373</v>
      </c>
      <c r="NIY172" s="231" t="s">
        <v>373</v>
      </c>
      <c r="NIZ172" s="231" t="s">
        <v>373</v>
      </c>
      <c r="NJA172" s="231" t="s">
        <v>373</v>
      </c>
      <c r="NJB172" s="231" t="s">
        <v>373</v>
      </c>
      <c r="NJC172" s="231" t="s">
        <v>373</v>
      </c>
      <c r="NJD172" s="231" t="s">
        <v>373</v>
      </c>
      <c r="NJE172" s="231" t="s">
        <v>373</v>
      </c>
      <c r="NJF172" s="231" t="s">
        <v>373</v>
      </c>
      <c r="NJG172" s="231" t="s">
        <v>373</v>
      </c>
      <c r="NJH172" s="231" t="s">
        <v>373</v>
      </c>
      <c r="NJI172" s="231" t="s">
        <v>373</v>
      </c>
      <c r="NJJ172" s="231" t="s">
        <v>373</v>
      </c>
      <c r="NJK172" s="231" t="s">
        <v>373</v>
      </c>
      <c r="NJL172" s="231" t="s">
        <v>373</v>
      </c>
      <c r="NJM172" s="231" t="s">
        <v>373</v>
      </c>
      <c r="NJN172" s="231" t="s">
        <v>373</v>
      </c>
      <c r="NJO172" s="231" t="s">
        <v>373</v>
      </c>
      <c r="NJP172" s="231" t="s">
        <v>373</v>
      </c>
      <c r="NJQ172" s="231" t="s">
        <v>373</v>
      </c>
      <c r="NJR172" s="231" t="s">
        <v>373</v>
      </c>
      <c r="NJS172" s="231" t="s">
        <v>373</v>
      </c>
      <c r="NJT172" s="231" t="s">
        <v>373</v>
      </c>
      <c r="NJU172" s="231" t="s">
        <v>373</v>
      </c>
      <c r="NJV172" s="231" t="s">
        <v>373</v>
      </c>
      <c r="NJW172" s="231" t="s">
        <v>373</v>
      </c>
      <c r="NJX172" s="231" t="s">
        <v>373</v>
      </c>
      <c r="NJY172" s="231" t="s">
        <v>373</v>
      </c>
      <c r="NJZ172" s="231" t="s">
        <v>373</v>
      </c>
      <c r="NKA172" s="231" t="s">
        <v>373</v>
      </c>
      <c r="NKB172" s="231" t="s">
        <v>373</v>
      </c>
      <c r="NKC172" s="231" t="s">
        <v>373</v>
      </c>
      <c r="NKD172" s="231" t="s">
        <v>373</v>
      </c>
      <c r="NKE172" s="231" t="s">
        <v>373</v>
      </c>
      <c r="NKF172" s="231" t="s">
        <v>373</v>
      </c>
      <c r="NKG172" s="231" t="s">
        <v>373</v>
      </c>
      <c r="NKH172" s="231" t="s">
        <v>373</v>
      </c>
      <c r="NKI172" s="231" t="s">
        <v>373</v>
      </c>
      <c r="NKJ172" s="231" t="s">
        <v>373</v>
      </c>
      <c r="NKK172" s="231" t="s">
        <v>373</v>
      </c>
      <c r="NKL172" s="231" t="s">
        <v>373</v>
      </c>
      <c r="NKM172" s="231" t="s">
        <v>373</v>
      </c>
      <c r="NKN172" s="231" t="s">
        <v>373</v>
      </c>
      <c r="NKO172" s="231" t="s">
        <v>373</v>
      </c>
      <c r="NKP172" s="231" t="s">
        <v>373</v>
      </c>
      <c r="NKQ172" s="231" t="s">
        <v>373</v>
      </c>
      <c r="NKR172" s="231" t="s">
        <v>373</v>
      </c>
      <c r="NKS172" s="231" t="s">
        <v>373</v>
      </c>
      <c r="NKT172" s="231" t="s">
        <v>373</v>
      </c>
      <c r="NKU172" s="231" t="s">
        <v>373</v>
      </c>
      <c r="NKV172" s="231" t="s">
        <v>373</v>
      </c>
      <c r="NKW172" s="231" t="s">
        <v>373</v>
      </c>
      <c r="NKX172" s="231" t="s">
        <v>373</v>
      </c>
      <c r="NKY172" s="231" t="s">
        <v>373</v>
      </c>
      <c r="NKZ172" s="231" t="s">
        <v>373</v>
      </c>
      <c r="NLA172" s="231" t="s">
        <v>373</v>
      </c>
      <c r="NLB172" s="231" t="s">
        <v>373</v>
      </c>
      <c r="NLC172" s="231" t="s">
        <v>373</v>
      </c>
      <c r="NLD172" s="231" t="s">
        <v>373</v>
      </c>
      <c r="NLE172" s="231" t="s">
        <v>373</v>
      </c>
      <c r="NLF172" s="231" t="s">
        <v>373</v>
      </c>
      <c r="NLG172" s="231" t="s">
        <v>373</v>
      </c>
      <c r="NLH172" s="231" t="s">
        <v>373</v>
      </c>
      <c r="NLI172" s="231" t="s">
        <v>373</v>
      </c>
      <c r="NLJ172" s="231" t="s">
        <v>373</v>
      </c>
      <c r="NLK172" s="231" t="s">
        <v>373</v>
      </c>
      <c r="NLL172" s="231" t="s">
        <v>373</v>
      </c>
      <c r="NLM172" s="231" t="s">
        <v>373</v>
      </c>
      <c r="NLN172" s="231" t="s">
        <v>373</v>
      </c>
      <c r="NLO172" s="231" t="s">
        <v>373</v>
      </c>
      <c r="NLP172" s="231" t="s">
        <v>373</v>
      </c>
      <c r="NLQ172" s="231" t="s">
        <v>373</v>
      </c>
      <c r="NLR172" s="231" t="s">
        <v>373</v>
      </c>
      <c r="NLS172" s="231" t="s">
        <v>373</v>
      </c>
      <c r="NLT172" s="231" t="s">
        <v>373</v>
      </c>
      <c r="NLU172" s="231" t="s">
        <v>373</v>
      </c>
      <c r="NLV172" s="231" t="s">
        <v>373</v>
      </c>
      <c r="NLW172" s="231" t="s">
        <v>373</v>
      </c>
      <c r="NLX172" s="231" t="s">
        <v>373</v>
      </c>
      <c r="NLY172" s="231" t="s">
        <v>373</v>
      </c>
      <c r="NLZ172" s="231" t="s">
        <v>373</v>
      </c>
      <c r="NMA172" s="231" t="s">
        <v>373</v>
      </c>
      <c r="NMB172" s="231" t="s">
        <v>373</v>
      </c>
      <c r="NMC172" s="231" t="s">
        <v>373</v>
      </c>
      <c r="NMD172" s="231" t="s">
        <v>373</v>
      </c>
      <c r="NME172" s="231" t="s">
        <v>373</v>
      </c>
      <c r="NMF172" s="231" t="s">
        <v>373</v>
      </c>
      <c r="NMG172" s="231" t="s">
        <v>373</v>
      </c>
      <c r="NMH172" s="231" t="s">
        <v>373</v>
      </c>
      <c r="NMI172" s="231" t="s">
        <v>373</v>
      </c>
      <c r="NMJ172" s="231" t="s">
        <v>373</v>
      </c>
      <c r="NMK172" s="231" t="s">
        <v>373</v>
      </c>
      <c r="NML172" s="231" t="s">
        <v>373</v>
      </c>
      <c r="NMM172" s="231" t="s">
        <v>373</v>
      </c>
      <c r="NMN172" s="231" t="s">
        <v>373</v>
      </c>
      <c r="NMO172" s="231" t="s">
        <v>373</v>
      </c>
      <c r="NMP172" s="231" t="s">
        <v>373</v>
      </c>
      <c r="NMQ172" s="231" t="s">
        <v>373</v>
      </c>
      <c r="NMR172" s="231" t="s">
        <v>373</v>
      </c>
      <c r="NMS172" s="231" t="s">
        <v>373</v>
      </c>
      <c r="NMT172" s="231" t="s">
        <v>373</v>
      </c>
      <c r="NMU172" s="231" t="s">
        <v>373</v>
      </c>
      <c r="NMV172" s="231" t="s">
        <v>373</v>
      </c>
      <c r="NMW172" s="231" t="s">
        <v>373</v>
      </c>
      <c r="NMX172" s="231" t="s">
        <v>373</v>
      </c>
      <c r="NMY172" s="231" t="s">
        <v>373</v>
      </c>
      <c r="NMZ172" s="231" t="s">
        <v>373</v>
      </c>
      <c r="NNA172" s="231" t="s">
        <v>373</v>
      </c>
      <c r="NNB172" s="231" t="s">
        <v>373</v>
      </c>
      <c r="NNC172" s="231" t="s">
        <v>373</v>
      </c>
      <c r="NND172" s="231" t="s">
        <v>373</v>
      </c>
      <c r="NNE172" s="231" t="s">
        <v>373</v>
      </c>
      <c r="NNF172" s="231" t="s">
        <v>373</v>
      </c>
      <c r="NNG172" s="231" t="s">
        <v>373</v>
      </c>
      <c r="NNH172" s="231" t="s">
        <v>373</v>
      </c>
      <c r="NNI172" s="231" t="s">
        <v>373</v>
      </c>
      <c r="NNJ172" s="231" t="s">
        <v>373</v>
      </c>
      <c r="NNK172" s="231" t="s">
        <v>373</v>
      </c>
      <c r="NNL172" s="231" t="s">
        <v>373</v>
      </c>
      <c r="NNM172" s="231" t="s">
        <v>373</v>
      </c>
      <c r="NNN172" s="231" t="s">
        <v>373</v>
      </c>
      <c r="NNO172" s="231" t="s">
        <v>373</v>
      </c>
      <c r="NNP172" s="231" t="s">
        <v>373</v>
      </c>
      <c r="NNQ172" s="231" t="s">
        <v>373</v>
      </c>
      <c r="NNR172" s="231" t="s">
        <v>373</v>
      </c>
      <c r="NNS172" s="231" t="s">
        <v>373</v>
      </c>
      <c r="NNT172" s="231" t="s">
        <v>373</v>
      </c>
      <c r="NNU172" s="231" t="s">
        <v>373</v>
      </c>
      <c r="NNV172" s="231" t="s">
        <v>373</v>
      </c>
      <c r="NNW172" s="231" t="s">
        <v>373</v>
      </c>
      <c r="NNX172" s="231" t="s">
        <v>373</v>
      </c>
      <c r="NNY172" s="231" t="s">
        <v>373</v>
      </c>
      <c r="NNZ172" s="231" t="s">
        <v>373</v>
      </c>
      <c r="NOA172" s="231" t="s">
        <v>373</v>
      </c>
      <c r="NOB172" s="231" t="s">
        <v>373</v>
      </c>
      <c r="NOC172" s="231" t="s">
        <v>373</v>
      </c>
      <c r="NOD172" s="231" t="s">
        <v>373</v>
      </c>
      <c r="NOE172" s="231" t="s">
        <v>373</v>
      </c>
      <c r="NOF172" s="231" t="s">
        <v>373</v>
      </c>
      <c r="NOG172" s="231" t="s">
        <v>373</v>
      </c>
      <c r="NOH172" s="231" t="s">
        <v>373</v>
      </c>
      <c r="NOI172" s="231" t="s">
        <v>373</v>
      </c>
      <c r="NOJ172" s="231" t="s">
        <v>373</v>
      </c>
      <c r="NOK172" s="231" t="s">
        <v>373</v>
      </c>
      <c r="NOL172" s="231" t="s">
        <v>373</v>
      </c>
      <c r="NOM172" s="231" t="s">
        <v>373</v>
      </c>
      <c r="NON172" s="231" t="s">
        <v>373</v>
      </c>
      <c r="NOO172" s="231" t="s">
        <v>373</v>
      </c>
      <c r="NOP172" s="231" t="s">
        <v>373</v>
      </c>
      <c r="NOQ172" s="231" t="s">
        <v>373</v>
      </c>
      <c r="NOR172" s="231" t="s">
        <v>373</v>
      </c>
      <c r="NOS172" s="231" t="s">
        <v>373</v>
      </c>
      <c r="NOT172" s="231" t="s">
        <v>373</v>
      </c>
      <c r="NOU172" s="231" t="s">
        <v>373</v>
      </c>
      <c r="NOV172" s="231" t="s">
        <v>373</v>
      </c>
      <c r="NOW172" s="231" t="s">
        <v>373</v>
      </c>
      <c r="NOX172" s="231" t="s">
        <v>373</v>
      </c>
      <c r="NOY172" s="231" t="s">
        <v>373</v>
      </c>
      <c r="NOZ172" s="231" t="s">
        <v>373</v>
      </c>
      <c r="NPA172" s="231" t="s">
        <v>373</v>
      </c>
      <c r="NPB172" s="231" t="s">
        <v>373</v>
      </c>
      <c r="NPC172" s="231" t="s">
        <v>373</v>
      </c>
      <c r="NPD172" s="231" t="s">
        <v>373</v>
      </c>
      <c r="NPE172" s="231" t="s">
        <v>373</v>
      </c>
      <c r="NPF172" s="231" t="s">
        <v>373</v>
      </c>
      <c r="NPG172" s="231" t="s">
        <v>373</v>
      </c>
      <c r="NPH172" s="231" t="s">
        <v>373</v>
      </c>
      <c r="NPI172" s="231" t="s">
        <v>373</v>
      </c>
      <c r="NPJ172" s="231" t="s">
        <v>373</v>
      </c>
      <c r="NPK172" s="231" t="s">
        <v>373</v>
      </c>
      <c r="NPL172" s="231" t="s">
        <v>373</v>
      </c>
      <c r="NPM172" s="231" t="s">
        <v>373</v>
      </c>
      <c r="NPN172" s="231" t="s">
        <v>373</v>
      </c>
      <c r="NPO172" s="231" t="s">
        <v>373</v>
      </c>
      <c r="NPP172" s="231" t="s">
        <v>373</v>
      </c>
      <c r="NPQ172" s="231" t="s">
        <v>373</v>
      </c>
      <c r="NPR172" s="231" t="s">
        <v>373</v>
      </c>
      <c r="NPS172" s="231" t="s">
        <v>373</v>
      </c>
      <c r="NPT172" s="231" t="s">
        <v>373</v>
      </c>
      <c r="NPU172" s="231" t="s">
        <v>373</v>
      </c>
      <c r="NPV172" s="231" t="s">
        <v>373</v>
      </c>
      <c r="NPW172" s="231" t="s">
        <v>373</v>
      </c>
      <c r="NPX172" s="231" t="s">
        <v>373</v>
      </c>
      <c r="NPY172" s="231" t="s">
        <v>373</v>
      </c>
      <c r="NPZ172" s="231" t="s">
        <v>373</v>
      </c>
      <c r="NQA172" s="231" t="s">
        <v>373</v>
      </c>
      <c r="NQB172" s="231" t="s">
        <v>373</v>
      </c>
      <c r="NQC172" s="231" t="s">
        <v>373</v>
      </c>
      <c r="NQD172" s="231" t="s">
        <v>373</v>
      </c>
      <c r="NQE172" s="231" t="s">
        <v>373</v>
      </c>
      <c r="NQF172" s="231" t="s">
        <v>373</v>
      </c>
      <c r="NQG172" s="231" t="s">
        <v>373</v>
      </c>
      <c r="NQH172" s="231" t="s">
        <v>373</v>
      </c>
      <c r="NQI172" s="231" t="s">
        <v>373</v>
      </c>
      <c r="NQJ172" s="231" t="s">
        <v>373</v>
      </c>
      <c r="NQK172" s="231" t="s">
        <v>373</v>
      </c>
      <c r="NQL172" s="231" t="s">
        <v>373</v>
      </c>
      <c r="NQM172" s="231" t="s">
        <v>373</v>
      </c>
      <c r="NQN172" s="231" t="s">
        <v>373</v>
      </c>
      <c r="NQO172" s="231" t="s">
        <v>373</v>
      </c>
      <c r="NQP172" s="231" t="s">
        <v>373</v>
      </c>
      <c r="NQQ172" s="231" t="s">
        <v>373</v>
      </c>
      <c r="NQR172" s="231" t="s">
        <v>373</v>
      </c>
      <c r="NQS172" s="231" t="s">
        <v>373</v>
      </c>
      <c r="NQT172" s="231" t="s">
        <v>373</v>
      </c>
      <c r="NQU172" s="231" t="s">
        <v>373</v>
      </c>
      <c r="NQV172" s="231" t="s">
        <v>373</v>
      </c>
      <c r="NQW172" s="231" t="s">
        <v>373</v>
      </c>
      <c r="NQX172" s="231" t="s">
        <v>373</v>
      </c>
      <c r="NQY172" s="231" t="s">
        <v>373</v>
      </c>
      <c r="NQZ172" s="231" t="s">
        <v>373</v>
      </c>
      <c r="NRA172" s="231" t="s">
        <v>373</v>
      </c>
      <c r="NRB172" s="231" t="s">
        <v>373</v>
      </c>
      <c r="NRC172" s="231" t="s">
        <v>373</v>
      </c>
      <c r="NRD172" s="231" t="s">
        <v>373</v>
      </c>
      <c r="NRE172" s="231" t="s">
        <v>373</v>
      </c>
      <c r="NRF172" s="231" t="s">
        <v>373</v>
      </c>
      <c r="NRG172" s="231" t="s">
        <v>373</v>
      </c>
      <c r="NRH172" s="231" t="s">
        <v>373</v>
      </c>
      <c r="NRI172" s="231" t="s">
        <v>373</v>
      </c>
      <c r="NRJ172" s="231" t="s">
        <v>373</v>
      </c>
      <c r="NRK172" s="231" t="s">
        <v>373</v>
      </c>
      <c r="NRL172" s="231" t="s">
        <v>373</v>
      </c>
      <c r="NRM172" s="231" t="s">
        <v>373</v>
      </c>
      <c r="NRN172" s="231" t="s">
        <v>373</v>
      </c>
      <c r="NRO172" s="231" t="s">
        <v>373</v>
      </c>
      <c r="NRP172" s="231" t="s">
        <v>373</v>
      </c>
      <c r="NRQ172" s="231" t="s">
        <v>373</v>
      </c>
      <c r="NRR172" s="231" t="s">
        <v>373</v>
      </c>
      <c r="NRS172" s="231" t="s">
        <v>373</v>
      </c>
      <c r="NRT172" s="231" t="s">
        <v>373</v>
      </c>
      <c r="NRU172" s="231" t="s">
        <v>373</v>
      </c>
      <c r="NRV172" s="231" t="s">
        <v>373</v>
      </c>
      <c r="NRW172" s="231" t="s">
        <v>373</v>
      </c>
      <c r="NRX172" s="231" t="s">
        <v>373</v>
      </c>
      <c r="NRY172" s="231" t="s">
        <v>373</v>
      </c>
      <c r="NRZ172" s="231" t="s">
        <v>373</v>
      </c>
      <c r="NSA172" s="231" t="s">
        <v>373</v>
      </c>
      <c r="NSB172" s="231" t="s">
        <v>373</v>
      </c>
      <c r="NSC172" s="231" t="s">
        <v>373</v>
      </c>
      <c r="NSD172" s="231" t="s">
        <v>373</v>
      </c>
      <c r="NSE172" s="231" t="s">
        <v>373</v>
      </c>
      <c r="NSF172" s="231" t="s">
        <v>373</v>
      </c>
      <c r="NSG172" s="231" t="s">
        <v>373</v>
      </c>
      <c r="NSH172" s="231" t="s">
        <v>373</v>
      </c>
      <c r="NSI172" s="231" t="s">
        <v>373</v>
      </c>
      <c r="NSJ172" s="231" t="s">
        <v>373</v>
      </c>
      <c r="NSK172" s="231" t="s">
        <v>373</v>
      </c>
      <c r="NSL172" s="231" t="s">
        <v>373</v>
      </c>
      <c r="NSM172" s="231" t="s">
        <v>373</v>
      </c>
      <c r="NSN172" s="231" t="s">
        <v>373</v>
      </c>
      <c r="NSO172" s="231" t="s">
        <v>373</v>
      </c>
      <c r="NSP172" s="231" t="s">
        <v>373</v>
      </c>
      <c r="NSQ172" s="231" t="s">
        <v>373</v>
      </c>
      <c r="NSR172" s="231" t="s">
        <v>373</v>
      </c>
      <c r="NSS172" s="231" t="s">
        <v>373</v>
      </c>
      <c r="NST172" s="231" t="s">
        <v>373</v>
      </c>
      <c r="NSU172" s="231" t="s">
        <v>373</v>
      </c>
      <c r="NSV172" s="231" t="s">
        <v>373</v>
      </c>
      <c r="NSW172" s="231" t="s">
        <v>373</v>
      </c>
      <c r="NSX172" s="231" t="s">
        <v>373</v>
      </c>
      <c r="NSY172" s="231" t="s">
        <v>373</v>
      </c>
      <c r="NSZ172" s="231" t="s">
        <v>373</v>
      </c>
      <c r="NTA172" s="231" t="s">
        <v>373</v>
      </c>
      <c r="NTB172" s="231" t="s">
        <v>373</v>
      </c>
      <c r="NTC172" s="231" t="s">
        <v>373</v>
      </c>
      <c r="NTD172" s="231" t="s">
        <v>373</v>
      </c>
      <c r="NTE172" s="231" t="s">
        <v>373</v>
      </c>
      <c r="NTF172" s="231" t="s">
        <v>373</v>
      </c>
      <c r="NTG172" s="231" t="s">
        <v>373</v>
      </c>
      <c r="NTH172" s="231" t="s">
        <v>373</v>
      </c>
      <c r="NTI172" s="231" t="s">
        <v>373</v>
      </c>
      <c r="NTJ172" s="231" t="s">
        <v>373</v>
      </c>
      <c r="NTK172" s="231" t="s">
        <v>373</v>
      </c>
      <c r="NTL172" s="231" t="s">
        <v>373</v>
      </c>
      <c r="NTM172" s="231" t="s">
        <v>373</v>
      </c>
      <c r="NTN172" s="231" t="s">
        <v>373</v>
      </c>
      <c r="NTO172" s="231" t="s">
        <v>373</v>
      </c>
      <c r="NTP172" s="231" t="s">
        <v>373</v>
      </c>
      <c r="NTQ172" s="231" t="s">
        <v>373</v>
      </c>
      <c r="NTR172" s="231" t="s">
        <v>373</v>
      </c>
      <c r="NTS172" s="231" t="s">
        <v>373</v>
      </c>
      <c r="NTT172" s="231" t="s">
        <v>373</v>
      </c>
      <c r="NTU172" s="231" t="s">
        <v>373</v>
      </c>
      <c r="NTV172" s="231" t="s">
        <v>373</v>
      </c>
      <c r="NTW172" s="231" t="s">
        <v>373</v>
      </c>
      <c r="NTX172" s="231" t="s">
        <v>373</v>
      </c>
      <c r="NTY172" s="231" t="s">
        <v>373</v>
      </c>
      <c r="NTZ172" s="231" t="s">
        <v>373</v>
      </c>
      <c r="NUA172" s="231" t="s">
        <v>373</v>
      </c>
      <c r="NUB172" s="231" t="s">
        <v>373</v>
      </c>
      <c r="NUC172" s="231" t="s">
        <v>373</v>
      </c>
      <c r="NUD172" s="231" t="s">
        <v>373</v>
      </c>
      <c r="NUE172" s="231" t="s">
        <v>373</v>
      </c>
      <c r="NUF172" s="231" t="s">
        <v>373</v>
      </c>
      <c r="NUG172" s="231" t="s">
        <v>373</v>
      </c>
      <c r="NUH172" s="231" t="s">
        <v>373</v>
      </c>
      <c r="NUI172" s="231" t="s">
        <v>373</v>
      </c>
      <c r="NUJ172" s="231" t="s">
        <v>373</v>
      </c>
      <c r="NUK172" s="231" t="s">
        <v>373</v>
      </c>
      <c r="NUL172" s="231" t="s">
        <v>373</v>
      </c>
      <c r="NUM172" s="231" t="s">
        <v>373</v>
      </c>
      <c r="NUN172" s="231" t="s">
        <v>373</v>
      </c>
      <c r="NUO172" s="231" t="s">
        <v>373</v>
      </c>
      <c r="NUP172" s="231" t="s">
        <v>373</v>
      </c>
      <c r="NUQ172" s="231" t="s">
        <v>373</v>
      </c>
      <c r="NUR172" s="231" t="s">
        <v>373</v>
      </c>
      <c r="NUS172" s="231" t="s">
        <v>373</v>
      </c>
      <c r="NUT172" s="231" t="s">
        <v>373</v>
      </c>
      <c r="NUU172" s="231" t="s">
        <v>373</v>
      </c>
      <c r="NUV172" s="231" t="s">
        <v>373</v>
      </c>
      <c r="NUW172" s="231" t="s">
        <v>373</v>
      </c>
      <c r="NUX172" s="231" t="s">
        <v>373</v>
      </c>
      <c r="NUY172" s="231" t="s">
        <v>373</v>
      </c>
      <c r="NUZ172" s="231" t="s">
        <v>373</v>
      </c>
      <c r="NVA172" s="231" t="s">
        <v>373</v>
      </c>
      <c r="NVB172" s="231" t="s">
        <v>373</v>
      </c>
      <c r="NVC172" s="231" t="s">
        <v>373</v>
      </c>
      <c r="NVD172" s="231" t="s">
        <v>373</v>
      </c>
      <c r="NVE172" s="231" t="s">
        <v>373</v>
      </c>
      <c r="NVF172" s="231" t="s">
        <v>373</v>
      </c>
      <c r="NVG172" s="231" t="s">
        <v>373</v>
      </c>
      <c r="NVH172" s="231" t="s">
        <v>373</v>
      </c>
      <c r="NVI172" s="231" t="s">
        <v>373</v>
      </c>
      <c r="NVJ172" s="231" t="s">
        <v>373</v>
      </c>
      <c r="NVK172" s="231" t="s">
        <v>373</v>
      </c>
      <c r="NVL172" s="231" t="s">
        <v>373</v>
      </c>
      <c r="NVM172" s="231" t="s">
        <v>373</v>
      </c>
      <c r="NVN172" s="231" t="s">
        <v>373</v>
      </c>
      <c r="NVO172" s="231" t="s">
        <v>373</v>
      </c>
      <c r="NVP172" s="231" t="s">
        <v>373</v>
      </c>
      <c r="NVQ172" s="231" t="s">
        <v>373</v>
      </c>
      <c r="NVR172" s="231" t="s">
        <v>373</v>
      </c>
      <c r="NVS172" s="231" t="s">
        <v>373</v>
      </c>
      <c r="NVT172" s="231" t="s">
        <v>373</v>
      </c>
      <c r="NVU172" s="231" t="s">
        <v>373</v>
      </c>
      <c r="NVV172" s="231" t="s">
        <v>373</v>
      </c>
      <c r="NVW172" s="231" t="s">
        <v>373</v>
      </c>
      <c r="NVX172" s="231" t="s">
        <v>373</v>
      </c>
      <c r="NVY172" s="231" t="s">
        <v>373</v>
      </c>
      <c r="NVZ172" s="231" t="s">
        <v>373</v>
      </c>
      <c r="NWA172" s="231" t="s">
        <v>373</v>
      </c>
      <c r="NWB172" s="231" t="s">
        <v>373</v>
      </c>
      <c r="NWC172" s="231" t="s">
        <v>373</v>
      </c>
      <c r="NWD172" s="231" t="s">
        <v>373</v>
      </c>
      <c r="NWE172" s="231" t="s">
        <v>373</v>
      </c>
      <c r="NWF172" s="231" t="s">
        <v>373</v>
      </c>
      <c r="NWG172" s="231" t="s">
        <v>373</v>
      </c>
      <c r="NWH172" s="231" t="s">
        <v>373</v>
      </c>
      <c r="NWI172" s="231" t="s">
        <v>373</v>
      </c>
      <c r="NWJ172" s="231" t="s">
        <v>373</v>
      </c>
      <c r="NWK172" s="231" t="s">
        <v>373</v>
      </c>
      <c r="NWL172" s="231" t="s">
        <v>373</v>
      </c>
      <c r="NWM172" s="231" t="s">
        <v>373</v>
      </c>
      <c r="NWN172" s="231" t="s">
        <v>373</v>
      </c>
      <c r="NWO172" s="231" t="s">
        <v>373</v>
      </c>
      <c r="NWP172" s="231" t="s">
        <v>373</v>
      </c>
      <c r="NWQ172" s="231" t="s">
        <v>373</v>
      </c>
      <c r="NWR172" s="231" t="s">
        <v>373</v>
      </c>
      <c r="NWS172" s="231" t="s">
        <v>373</v>
      </c>
      <c r="NWT172" s="231" t="s">
        <v>373</v>
      </c>
      <c r="NWU172" s="231" t="s">
        <v>373</v>
      </c>
      <c r="NWV172" s="231" t="s">
        <v>373</v>
      </c>
      <c r="NWW172" s="231" t="s">
        <v>373</v>
      </c>
      <c r="NWX172" s="231" t="s">
        <v>373</v>
      </c>
      <c r="NWY172" s="231" t="s">
        <v>373</v>
      </c>
      <c r="NWZ172" s="231" t="s">
        <v>373</v>
      </c>
      <c r="NXA172" s="231" t="s">
        <v>373</v>
      </c>
      <c r="NXB172" s="231" t="s">
        <v>373</v>
      </c>
      <c r="NXC172" s="231" t="s">
        <v>373</v>
      </c>
      <c r="NXD172" s="231" t="s">
        <v>373</v>
      </c>
      <c r="NXE172" s="231" t="s">
        <v>373</v>
      </c>
      <c r="NXF172" s="231" t="s">
        <v>373</v>
      </c>
      <c r="NXG172" s="231" t="s">
        <v>373</v>
      </c>
      <c r="NXH172" s="231" t="s">
        <v>373</v>
      </c>
      <c r="NXI172" s="231" t="s">
        <v>373</v>
      </c>
      <c r="NXJ172" s="231" t="s">
        <v>373</v>
      </c>
      <c r="NXK172" s="231" t="s">
        <v>373</v>
      </c>
      <c r="NXL172" s="231" t="s">
        <v>373</v>
      </c>
      <c r="NXM172" s="231" t="s">
        <v>373</v>
      </c>
      <c r="NXN172" s="231" t="s">
        <v>373</v>
      </c>
      <c r="NXO172" s="231" t="s">
        <v>373</v>
      </c>
      <c r="NXP172" s="231" t="s">
        <v>373</v>
      </c>
      <c r="NXQ172" s="231" t="s">
        <v>373</v>
      </c>
      <c r="NXR172" s="231" t="s">
        <v>373</v>
      </c>
      <c r="NXS172" s="231" t="s">
        <v>373</v>
      </c>
      <c r="NXT172" s="231" t="s">
        <v>373</v>
      </c>
      <c r="NXU172" s="231" t="s">
        <v>373</v>
      </c>
      <c r="NXV172" s="231" t="s">
        <v>373</v>
      </c>
      <c r="NXW172" s="231" t="s">
        <v>373</v>
      </c>
      <c r="NXX172" s="231" t="s">
        <v>373</v>
      </c>
      <c r="NXY172" s="231" t="s">
        <v>373</v>
      </c>
      <c r="NXZ172" s="231" t="s">
        <v>373</v>
      </c>
      <c r="NYA172" s="231" t="s">
        <v>373</v>
      </c>
      <c r="NYB172" s="231" t="s">
        <v>373</v>
      </c>
      <c r="NYC172" s="231" t="s">
        <v>373</v>
      </c>
      <c r="NYD172" s="231" t="s">
        <v>373</v>
      </c>
      <c r="NYE172" s="231" t="s">
        <v>373</v>
      </c>
      <c r="NYF172" s="231" t="s">
        <v>373</v>
      </c>
      <c r="NYG172" s="231" t="s">
        <v>373</v>
      </c>
      <c r="NYH172" s="231" t="s">
        <v>373</v>
      </c>
      <c r="NYI172" s="231" t="s">
        <v>373</v>
      </c>
      <c r="NYJ172" s="231" t="s">
        <v>373</v>
      </c>
      <c r="NYK172" s="231" t="s">
        <v>373</v>
      </c>
      <c r="NYL172" s="231" t="s">
        <v>373</v>
      </c>
      <c r="NYM172" s="231" t="s">
        <v>373</v>
      </c>
      <c r="NYN172" s="231" t="s">
        <v>373</v>
      </c>
      <c r="NYO172" s="231" t="s">
        <v>373</v>
      </c>
      <c r="NYP172" s="231" t="s">
        <v>373</v>
      </c>
      <c r="NYQ172" s="231" t="s">
        <v>373</v>
      </c>
      <c r="NYR172" s="231" t="s">
        <v>373</v>
      </c>
      <c r="NYS172" s="231" t="s">
        <v>373</v>
      </c>
      <c r="NYT172" s="231" t="s">
        <v>373</v>
      </c>
      <c r="NYU172" s="231" t="s">
        <v>373</v>
      </c>
      <c r="NYV172" s="231" t="s">
        <v>373</v>
      </c>
      <c r="NYW172" s="231" t="s">
        <v>373</v>
      </c>
      <c r="NYX172" s="231" t="s">
        <v>373</v>
      </c>
      <c r="NYY172" s="231" t="s">
        <v>373</v>
      </c>
      <c r="NYZ172" s="231" t="s">
        <v>373</v>
      </c>
      <c r="NZA172" s="231" t="s">
        <v>373</v>
      </c>
      <c r="NZB172" s="231" t="s">
        <v>373</v>
      </c>
      <c r="NZC172" s="231" t="s">
        <v>373</v>
      </c>
      <c r="NZD172" s="231" t="s">
        <v>373</v>
      </c>
      <c r="NZE172" s="231" t="s">
        <v>373</v>
      </c>
      <c r="NZF172" s="231" t="s">
        <v>373</v>
      </c>
      <c r="NZG172" s="231" t="s">
        <v>373</v>
      </c>
      <c r="NZH172" s="231" t="s">
        <v>373</v>
      </c>
      <c r="NZI172" s="231" t="s">
        <v>373</v>
      </c>
      <c r="NZJ172" s="231" t="s">
        <v>373</v>
      </c>
      <c r="NZK172" s="231" t="s">
        <v>373</v>
      </c>
      <c r="NZL172" s="231" t="s">
        <v>373</v>
      </c>
      <c r="NZM172" s="231" t="s">
        <v>373</v>
      </c>
      <c r="NZN172" s="231" t="s">
        <v>373</v>
      </c>
      <c r="NZO172" s="231" t="s">
        <v>373</v>
      </c>
      <c r="NZP172" s="231" t="s">
        <v>373</v>
      </c>
      <c r="NZQ172" s="231" t="s">
        <v>373</v>
      </c>
      <c r="NZR172" s="231" t="s">
        <v>373</v>
      </c>
      <c r="NZS172" s="231" t="s">
        <v>373</v>
      </c>
      <c r="NZT172" s="231" t="s">
        <v>373</v>
      </c>
      <c r="NZU172" s="231" t="s">
        <v>373</v>
      </c>
      <c r="NZV172" s="231" t="s">
        <v>373</v>
      </c>
      <c r="NZW172" s="231" t="s">
        <v>373</v>
      </c>
      <c r="NZX172" s="231" t="s">
        <v>373</v>
      </c>
      <c r="NZY172" s="231" t="s">
        <v>373</v>
      </c>
      <c r="NZZ172" s="231" t="s">
        <v>373</v>
      </c>
      <c r="OAA172" s="231" t="s">
        <v>373</v>
      </c>
      <c r="OAB172" s="231" t="s">
        <v>373</v>
      </c>
      <c r="OAC172" s="231" t="s">
        <v>373</v>
      </c>
      <c r="OAD172" s="231" t="s">
        <v>373</v>
      </c>
      <c r="OAE172" s="231" t="s">
        <v>373</v>
      </c>
      <c r="OAF172" s="231" t="s">
        <v>373</v>
      </c>
      <c r="OAG172" s="231" t="s">
        <v>373</v>
      </c>
      <c r="OAH172" s="231" t="s">
        <v>373</v>
      </c>
      <c r="OAI172" s="231" t="s">
        <v>373</v>
      </c>
      <c r="OAJ172" s="231" t="s">
        <v>373</v>
      </c>
      <c r="OAK172" s="231" t="s">
        <v>373</v>
      </c>
      <c r="OAL172" s="231" t="s">
        <v>373</v>
      </c>
      <c r="OAM172" s="231" t="s">
        <v>373</v>
      </c>
      <c r="OAN172" s="231" t="s">
        <v>373</v>
      </c>
      <c r="OAO172" s="231" t="s">
        <v>373</v>
      </c>
      <c r="OAP172" s="231" t="s">
        <v>373</v>
      </c>
      <c r="OAQ172" s="231" t="s">
        <v>373</v>
      </c>
      <c r="OAR172" s="231" t="s">
        <v>373</v>
      </c>
      <c r="OAS172" s="231" t="s">
        <v>373</v>
      </c>
      <c r="OAT172" s="231" t="s">
        <v>373</v>
      </c>
      <c r="OAU172" s="231" t="s">
        <v>373</v>
      </c>
      <c r="OAV172" s="231" t="s">
        <v>373</v>
      </c>
      <c r="OAW172" s="231" t="s">
        <v>373</v>
      </c>
      <c r="OAX172" s="231" t="s">
        <v>373</v>
      </c>
      <c r="OAY172" s="231" t="s">
        <v>373</v>
      </c>
      <c r="OAZ172" s="231" t="s">
        <v>373</v>
      </c>
      <c r="OBA172" s="231" t="s">
        <v>373</v>
      </c>
      <c r="OBB172" s="231" t="s">
        <v>373</v>
      </c>
      <c r="OBC172" s="231" t="s">
        <v>373</v>
      </c>
      <c r="OBD172" s="231" t="s">
        <v>373</v>
      </c>
      <c r="OBE172" s="231" t="s">
        <v>373</v>
      </c>
      <c r="OBF172" s="231" t="s">
        <v>373</v>
      </c>
      <c r="OBG172" s="231" t="s">
        <v>373</v>
      </c>
      <c r="OBH172" s="231" t="s">
        <v>373</v>
      </c>
      <c r="OBI172" s="231" t="s">
        <v>373</v>
      </c>
      <c r="OBJ172" s="231" t="s">
        <v>373</v>
      </c>
      <c r="OBK172" s="231" t="s">
        <v>373</v>
      </c>
      <c r="OBL172" s="231" t="s">
        <v>373</v>
      </c>
      <c r="OBM172" s="231" t="s">
        <v>373</v>
      </c>
      <c r="OBN172" s="231" t="s">
        <v>373</v>
      </c>
      <c r="OBO172" s="231" t="s">
        <v>373</v>
      </c>
      <c r="OBP172" s="231" t="s">
        <v>373</v>
      </c>
      <c r="OBQ172" s="231" t="s">
        <v>373</v>
      </c>
      <c r="OBR172" s="231" t="s">
        <v>373</v>
      </c>
      <c r="OBS172" s="231" t="s">
        <v>373</v>
      </c>
      <c r="OBT172" s="231" t="s">
        <v>373</v>
      </c>
      <c r="OBU172" s="231" t="s">
        <v>373</v>
      </c>
      <c r="OBV172" s="231" t="s">
        <v>373</v>
      </c>
      <c r="OBW172" s="231" t="s">
        <v>373</v>
      </c>
      <c r="OBX172" s="231" t="s">
        <v>373</v>
      </c>
      <c r="OBY172" s="231" t="s">
        <v>373</v>
      </c>
      <c r="OBZ172" s="231" t="s">
        <v>373</v>
      </c>
      <c r="OCA172" s="231" t="s">
        <v>373</v>
      </c>
      <c r="OCB172" s="231" t="s">
        <v>373</v>
      </c>
      <c r="OCC172" s="231" t="s">
        <v>373</v>
      </c>
      <c r="OCD172" s="231" t="s">
        <v>373</v>
      </c>
      <c r="OCE172" s="231" t="s">
        <v>373</v>
      </c>
      <c r="OCF172" s="231" t="s">
        <v>373</v>
      </c>
      <c r="OCG172" s="231" t="s">
        <v>373</v>
      </c>
      <c r="OCH172" s="231" t="s">
        <v>373</v>
      </c>
      <c r="OCI172" s="231" t="s">
        <v>373</v>
      </c>
      <c r="OCJ172" s="231" t="s">
        <v>373</v>
      </c>
      <c r="OCK172" s="231" t="s">
        <v>373</v>
      </c>
      <c r="OCL172" s="231" t="s">
        <v>373</v>
      </c>
      <c r="OCM172" s="231" t="s">
        <v>373</v>
      </c>
      <c r="OCN172" s="231" t="s">
        <v>373</v>
      </c>
      <c r="OCO172" s="231" t="s">
        <v>373</v>
      </c>
      <c r="OCP172" s="231" t="s">
        <v>373</v>
      </c>
      <c r="OCQ172" s="231" t="s">
        <v>373</v>
      </c>
      <c r="OCR172" s="231" t="s">
        <v>373</v>
      </c>
      <c r="OCS172" s="231" t="s">
        <v>373</v>
      </c>
      <c r="OCT172" s="231" t="s">
        <v>373</v>
      </c>
      <c r="OCU172" s="231" t="s">
        <v>373</v>
      </c>
      <c r="OCV172" s="231" t="s">
        <v>373</v>
      </c>
      <c r="OCW172" s="231" t="s">
        <v>373</v>
      </c>
      <c r="OCX172" s="231" t="s">
        <v>373</v>
      </c>
      <c r="OCY172" s="231" t="s">
        <v>373</v>
      </c>
      <c r="OCZ172" s="231" t="s">
        <v>373</v>
      </c>
      <c r="ODA172" s="231" t="s">
        <v>373</v>
      </c>
      <c r="ODB172" s="231" t="s">
        <v>373</v>
      </c>
      <c r="ODC172" s="231" t="s">
        <v>373</v>
      </c>
      <c r="ODD172" s="231" t="s">
        <v>373</v>
      </c>
      <c r="ODE172" s="231" t="s">
        <v>373</v>
      </c>
      <c r="ODF172" s="231" t="s">
        <v>373</v>
      </c>
      <c r="ODG172" s="231" t="s">
        <v>373</v>
      </c>
      <c r="ODH172" s="231" t="s">
        <v>373</v>
      </c>
      <c r="ODI172" s="231" t="s">
        <v>373</v>
      </c>
      <c r="ODJ172" s="231" t="s">
        <v>373</v>
      </c>
      <c r="ODK172" s="231" t="s">
        <v>373</v>
      </c>
      <c r="ODL172" s="231" t="s">
        <v>373</v>
      </c>
      <c r="ODM172" s="231" t="s">
        <v>373</v>
      </c>
      <c r="ODN172" s="231" t="s">
        <v>373</v>
      </c>
      <c r="ODO172" s="231" t="s">
        <v>373</v>
      </c>
      <c r="ODP172" s="231" t="s">
        <v>373</v>
      </c>
      <c r="ODQ172" s="231" t="s">
        <v>373</v>
      </c>
      <c r="ODR172" s="231" t="s">
        <v>373</v>
      </c>
      <c r="ODS172" s="231" t="s">
        <v>373</v>
      </c>
      <c r="ODT172" s="231" t="s">
        <v>373</v>
      </c>
      <c r="ODU172" s="231" t="s">
        <v>373</v>
      </c>
      <c r="ODV172" s="231" t="s">
        <v>373</v>
      </c>
      <c r="ODW172" s="231" t="s">
        <v>373</v>
      </c>
      <c r="ODX172" s="231" t="s">
        <v>373</v>
      </c>
      <c r="ODY172" s="231" t="s">
        <v>373</v>
      </c>
      <c r="ODZ172" s="231" t="s">
        <v>373</v>
      </c>
      <c r="OEA172" s="231" t="s">
        <v>373</v>
      </c>
      <c r="OEB172" s="231" t="s">
        <v>373</v>
      </c>
      <c r="OEC172" s="231" t="s">
        <v>373</v>
      </c>
      <c r="OED172" s="231" t="s">
        <v>373</v>
      </c>
      <c r="OEE172" s="231" t="s">
        <v>373</v>
      </c>
      <c r="OEF172" s="231" t="s">
        <v>373</v>
      </c>
      <c r="OEG172" s="231" t="s">
        <v>373</v>
      </c>
      <c r="OEH172" s="231" t="s">
        <v>373</v>
      </c>
      <c r="OEI172" s="231" t="s">
        <v>373</v>
      </c>
      <c r="OEJ172" s="231" t="s">
        <v>373</v>
      </c>
      <c r="OEK172" s="231" t="s">
        <v>373</v>
      </c>
      <c r="OEL172" s="231" t="s">
        <v>373</v>
      </c>
      <c r="OEM172" s="231" t="s">
        <v>373</v>
      </c>
      <c r="OEN172" s="231" t="s">
        <v>373</v>
      </c>
      <c r="OEO172" s="231" t="s">
        <v>373</v>
      </c>
      <c r="OEP172" s="231" t="s">
        <v>373</v>
      </c>
      <c r="OEQ172" s="231" t="s">
        <v>373</v>
      </c>
      <c r="OER172" s="231" t="s">
        <v>373</v>
      </c>
      <c r="OES172" s="231" t="s">
        <v>373</v>
      </c>
      <c r="OET172" s="231" t="s">
        <v>373</v>
      </c>
      <c r="OEU172" s="231" t="s">
        <v>373</v>
      </c>
      <c r="OEV172" s="231" t="s">
        <v>373</v>
      </c>
      <c r="OEW172" s="231" t="s">
        <v>373</v>
      </c>
      <c r="OEX172" s="231" t="s">
        <v>373</v>
      </c>
      <c r="OEY172" s="231" t="s">
        <v>373</v>
      </c>
      <c r="OEZ172" s="231" t="s">
        <v>373</v>
      </c>
      <c r="OFA172" s="231" t="s">
        <v>373</v>
      </c>
      <c r="OFB172" s="231" t="s">
        <v>373</v>
      </c>
      <c r="OFC172" s="231" t="s">
        <v>373</v>
      </c>
      <c r="OFD172" s="231" t="s">
        <v>373</v>
      </c>
      <c r="OFE172" s="231" t="s">
        <v>373</v>
      </c>
      <c r="OFF172" s="231" t="s">
        <v>373</v>
      </c>
      <c r="OFG172" s="231" t="s">
        <v>373</v>
      </c>
      <c r="OFH172" s="231" t="s">
        <v>373</v>
      </c>
      <c r="OFI172" s="231" t="s">
        <v>373</v>
      </c>
      <c r="OFJ172" s="231" t="s">
        <v>373</v>
      </c>
      <c r="OFK172" s="231" t="s">
        <v>373</v>
      </c>
      <c r="OFL172" s="231" t="s">
        <v>373</v>
      </c>
      <c r="OFM172" s="231" t="s">
        <v>373</v>
      </c>
      <c r="OFN172" s="231" t="s">
        <v>373</v>
      </c>
      <c r="OFO172" s="231" t="s">
        <v>373</v>
      </c>
      <c r="OFP172" s="231" t="s">
        <v>373</v>
      </c>
      <c r="OFQ172" s="231" t="s">
        <v>373</v>
      </c>
      <c r="OFR172" s="231" t="s">
        <v>373</v>
      </c>
      <c r="OFS172" s="231" t="s">
        <v>373</v>
      </c>
      <c r="OFT172" s="231" t="s">
        <v>373</v>
      </c>
      <c r="OFU172" s="231" t="s">
        <v>373</v>
      </c>
      <c r="OFV172" s="231" t="s">
        <v>373</v>
      </c>
      <c r="OFW172" s="231" t="s">
        <v>373</v>
      </c>
      <c r="OFX172" s="231" t="s">
        <v>373</v>
      </c>
      <c r="OFY172" s="231" t="s">
        <v>373</v>
      </c>
      <c r="OFZ172" s="231" t="s">
        <v>373</v>
      </c>
      <c r="OGA172" s="231" t="s">
        <v>373</v>
      </c>
      <c r="OGB172" s="231" t="s">
        <v>373</v>
      </c>
      <c r="OGC172" s="231" t="s">
        <v>373</v>
      </c>
      <c r="OGD172" s="231" t="s">
        <v>373</v>
      </c>
      <c r="OGE172" s="231" t="s">
        <v>373</v>
      </c>
      <c r="OGF172" s="231" t="s">
        <v>373</v>
      </c>
      <c r="OGG172" s="231" t="s">
        <v>373</v>
      </c>
      <c r="OGH172" s="231" t="s">
        <v>373</v>
      </c>
      <c r="OGI172" s="231" t="s">
        <v>373</v>
      </c>
      <c r="OGJ172" s="231" t="s">
        <v>373</v>
      </c>
      <c r="OGK172" s="231" t="s">
        <v>373</v>
      </c>
      <c r="OGL172" s="231" t="s">
        <v>373</v>
      </c>
      <c r="OGM172" s="231" t="s">
        <v>373</v>
      </c>
      <c r="OGN172" s="231" t="s">
        <v>373</v>
      </c>
      <c r="OGO172" s="231" t="s">
        <v>373</v>
      </c>
      <c r="OGP172" s="231" t="s">
        <v>373</v>
      </c>
      <c r="OGQ172" s="231" t="s">
        <v>373</v>
      </c>
      <c r="OGR172" s="231" t="s">
        <v>373</v>
      </c>
      <c r="OGS172" s="231" t="s">
        <v>373</v>
      </c>
      <c r="OGT172" s="231" t="s">
        <v>373</v>
      </c>
      <c r="OGU172" s="231" t="s">
        <v>373</v>
      </c>
      <c r="OGV172" s="231" t="s">
        <v>373</v>
      </c>
      <c r="OGW172" s="231" t="s">
        <v>373</v>
      </c>
      <c r="OGX172" s="231" t="s">
        <v>373</v>
      </c>
      <c r="OGY172" s="231" t="s">
        <v>373</v>
      </c>
      <c r="OGZ172" s="231" t="s">
        <v>373</v>
      </c>
      <c r="OHA172" s="231" t="s">
        <v>373</v>
      </c>
      <c r="OHB172" s="231" t="s">
        <v>373</v>
      </c>
      <c r="OHC172" s="231" t="s">
        <v>373</v>
      </c>
      <c r="OHD172" s="231" t="s">
        <v>373</v>
      </c>
      <c r="OHE172" s="231" t="s">
        <v>373</v>
      </c>
      <c r="OHF172" s="231" t="s">
        <v>373</v>
      </c>
      <c r="OHG172" s="231" t="s">
        <v>373</v>
      </c>
      <c r="OHH172" s="231" t="s">
        <v>373</v>
      </c>
      <c r="OHI172" s="231" t="s">
        <v>373</v>
      </c>
      <c r="OHJ172" s="231" t="s">
        <v>373</v>
      </c>
      <c r="OHK172" s="231" t="s">
        <v>373</v>
      </c>
      <c r="OHL172" s="231" t="s">
        <v>373</v>
      </c>
      <c r="OHM172" s="231" t="s">
        <v>373</v>
      </c>
      <c r="OHN172" s="231" t="s">
        <v>373</v>
      </c>
      <c r="OHO172" s="231" t="s">
        <v>373</v>
      </c>
      <c r="OHP172" s="231" t="s">
        <v>373</v>
      </c>
      <c r="OHQ172" s="231" t="s">
        <v>373</v>
      </c>
      <c r="OHR172" s="231" t="s">
        <v>373</v>
      </c>
      <c r="OHS172" s="231" t="s">
        <v>373</v>
      </c>
      <c r="OHT172" s="231" t="s">
        <v>373</v>
      </c>
      <c r="OHU172" s="231" t="s">
        <v>373</v>
      </c>
      <c r="OHV172" s="231" t="s">
        <v>373</v>
      </c>
      <c r="OHW172" s="231" t="s">
        <v>373</v>
      </c>
      <c r="OHX172" s="231" t="s">
        <v>373</v>
      </c>
      <c r="OHY172" s="231" t="s">
        <v>373</v>
      </c>
      <c r="OHZ172" s="231" t="s">
        <v>373</v>
      </c>
      <c r="OIA172" s="231" t="s">
        <v>373</v>
      </c>
      <c r="OIB172" s="231" t="s">
        <v>373</v>
      </c>
      <c r="OIC172" s="231" t="s">
        <v>373</v>
      </c>
      <c r="OID172" s="231" t="s">
        <v>373</v>
      </c>
      <c r="OIE172" s="231" t="s">
        <v>373</v>
      </c>
      <c r="OIF172" s="231" t="s">
        <v>373</v>
      </c>
      <c r="OIG172" s="231" t="s">
        <v>373</v>
      </c>
      <c r="OIH172" s="231" t="s">
        <v>373</v>
      </c>
      <c r="OII172" s="231" t="s">
        <v>373</v>
      </c>
      <c r="OIJ172" s="231" t="s">
        <v>373</v>
      </c>
      <c r="OIK172" s="231" t="s">
        <v>373</v>
      </c>
      <c r="OIL172" s="231" t="s">
        <v>373</v>
      </c>
      <c r="OIM172" s="231" t="s">
        <v>373</v>
      </c>
      <c r="OIN172" s="231" t="s">
        <v>373</v>
      </c>
      <c r="OIO172" s="231" t="s">
        <v>373</v>
      </c>
      <c r="OIP172" s="231" t="s">
        <v>373</v>
      </c>
      <c r="OIQ172" s="231" t="s">
        <v>373</v>
      </c>
      <c r="OIR172" s="231" t="s">
        <v>373</v>
      </c>
      <c r="OIS172" s="231" t="s">
        <v>373</v>
      </c>
      <c r="OIT172" s="231" t="s">
        <v>373</v>
      </c>
      <c r="OIU172" s="231" t="s">
        <v>373</v>
      </c>
      <c r="OIV172" s="231" t="s">
        <v>373</v>
      </c>
      <c r="OIW172" s="231" t="s">
        <v>373</v>
      </c>
      <c r="OIX172" s="231" t="s">
        <v>373</v>
      </c>
      <c r="OIY172" s="231" t="s">
        <v>373</v>
      </c>
      <c r="OIZ172" s="231" t="s">
        <v>373</v>
      </c>
      <c r="OJA172" s="231" t="s">
        <v>373</v>
      </c>
      <c r="OJB172" s="231" t="s">
        <v>373</v>
      </c>
      <c r="OJC172" s="231" t="s">
        <v>373</v>
      </c>
      <c r="OJD172" s="231" t="s">
        <v>373</v>
      </c>
      <c r="OJE172" s="231" t="s">
        <v>373</v>
      </c>
      <c r="OJF172" s="231" t="s">
        <v>373</v>
      </c>
      <c r="OJG172" s="231" t="s">
        <v>373</v>
      </c>
      <c r="OJH172" s="231" t="s">
        <v>373</v>
      </c>
      <c r="OJI172" s="231" t="s">
        <v>373</v>
      </c>
      <c r="OJJ172" s="231" t="s">
        <v>373</v>
      </c>
      <c r="OJK172" s="231" t="s">
        <v>373</v>
      </c>
      <c r="OJL172" s="231" t="s">
        <v>373</v>
      </c>
      <c r="OJM172" s="231" t="s">
        <v>373</v>
      </c>
      <c r="OJN172" s="231" t="s">
        <v>373</v>
      </c>
      <c r="OJO172" s="231" t="s">
        <v>373</v>
      </c>
      <c r="OJP172" s="231" t="s">
        <v>373</v>
      </c>
      <c r="OJQ172" s="231" t="s">
        <v>373</v>
      </c>
      <c r="OJR172" s="231" t="s">
        <v>373</v>
      </c>
      <c r="OJS172" s="231" t="s">
        <v>373</v>
      </c>
      <c r="OJT172" s="231" t="s">
        <v>373</v>
      </c>
      <c r="OJU172" s="231" t="s">
        <v>373</v>
      </c>
      <c r="OJV172" s="231" t="s">
        <v>373</v>
      </c>
      <c r="OJW172" s="231" t="s">
        <v>373</v>
      </c>
      <c r="OJX172" s="231" t="s">
        <v>373</v>
      </c>
      <c r="OJY172" s="231" t="s">
        <v>373</v>
      </c>
      <c r="OJZ172" s="231" t="s">
        <v>373</v>
      </c>
      <c r="OKA172" s="231" t="s">
        <v>373</v>
      </c>
      <c r="OKB172" s="231" t="s">
        <v>373</v>
      </c>
      <c r="OKC172" s="231" t="s">
        <v>373</v>
      </c>
      <c r="OKD172" s="231" t="s">
        <v>373</v>
      </c>
      <c r="OKE172" s="231" t="s">
        <v>373</v>
      </c>
      <c r="OKF172" s="231" t="s">
        <v>373</v>
      </c>
      <c r="OKG172" s="231" t="s">
        <v>373</v>
      </c>
      <c r="OKH172" s="231" t="s">
        <v>373</v>
      </c>
      <c r="OKI172" s="231" t="s">
        <v>373</v>
      </c>
      <c r="OKJ172" s="231" t="s">
        <v>373</v>
      </c>
      <c r="OKK172" s="231" t="s">
        <v>373</v>
      </c>
      <c r="OKL172" s="231" t="s">
        <v>373</v>
      </c>
      <c r="OKM172" s="231" t="s">
        <v>373</v>
      </c>
      <c r="OKN172" s="231" t="s">
        <v>373</v>
      </c>
      <c r="OKO172" s="231" t="s">
        <v>373</v>
      </c>
      <c r="OKP172" s="231" t="s">
        <v>373</v>
      </c>
      <c r="OKQ172" s="231" t="s">
        <v>373</v>
      </c>
      <c r="OKR172" s="231" t="s">
        <v>373</v>
      </c>
      <c r="OKS172" s="231" t="s">
        <v>373</v>
      </c>
      <c r="OKT172" s="231" t="s">
        <v>373</v>
      </c>
      <c r="OKU172" s="231" t="s">
        <v>373</v>
      </c>
      <c r="OKV172" s="231" t="s">
        <v>373</v>
      </c>
      <c r="OKW172" s="231" t="s">
        <v>373</v>
      </c>
      <c r="OKX172" s="231" t="s">
        <v>373</v>
      </c>
      <c r="OKY172" s="231" t="s">
        <v>373</v>
      </c>
      <c r="OKZ172" s="231" t="s">
        <v>373</v>
      </c>
      <c r="OLA172" s="231" t="s">
        <v>373</v>
      </c>
      <c r="OLB172" s="231" t="s">
        <v>373</v>
      </c>
      <c r="OLC172" s="231" t="s">
        <v>373</v>
      </c>
      <c r="OLD172" s="231" t="s">
        <v>373</v>
      </c>
      <c r="OLE172" s="231" t="s">
        <v>373</v>
      </c>
      <c r="OLF172" s="231" t="s">
        <v>373</v>
      </c>
      <c r="OLG172" s="231" t="s">
        <v>373</v>
      </c>
      <c r="OLH172" s="231" t="s">
        <v>373</v>
      </c>
      <c r="OLI172" s="231" t="s">
        <v>373</v>
      </c>
      <c r="OLJ172" s="231" t="s">
        <v>373</v>
      </c>
      <c r="OLK172" s="231" t="s">
        <v>373</v>
      </c>
      <c r="OLL172" s="231" t="s">
        <v>373</v>
      </c>
      <c r="OLM172" s="231" t="s">
        <v>373</v>
      </c>
      <c r="OLN172" s="231" t="s">
        <v>373</v>
      </c>
      <c r="OLO172" s="231" t="s">
        <v>373</v>
      </c>
      <c r="OLP172" s="231" t="s">
        <v>373</v>
      </c>
      <c r="OLQ172" s="231" t="s">
        <v>373</v>
      </c>
      <c r="OLR172" s="231" t="s">
        <v>373</v>
      </c>
      <c r="OLS172" s="231" t="s">
        <v>373</v>
      </c>
      <c r="OLT172" s="231" t="s">
        <v>373</v>
      </c>
      <c r="OLU172" s="231" t="s">
        <v>373</v>
      </c>
      <c r="OLV172" s="231" t="s">
        <v>373</v>
      </c>
      <c r="OLW172" s="231" t="s">
        <v>373</v>
      </c>
      <c r="OLX172" s="231" t="s">
        <v>373</v>
      </c>
      <c r="OLY172" s="231" t="s">
        <v>373</v>
      </c>
      <c r="OLZ172" s="231" t="s">
        <v>373</v>
      </c>
      <c r="OMA172" s="231" t="s">
        <v>373</v>
      </c>
      <c r="OMB172" s="231" t="s">
        <v>373</v>
      </c>
      <c r="OMC172" s="231" t="s">
        <v>373</v>
      </c>
      <c r="OMD172" s="231" t="s">
        <v>373</v>
      </c>
      <c r="OME172" s="231" t="s">
        <v>373</v>
      </c>
      <c r="OMF172" s="231" t="s">
        <v>373</v>
      </c>
      <c r="OMG172" s="231" t="s">
        <v>373</v>
      </c>
      <c r="OMH172" s="231" t="s">
        <v>373</v>
      </c>
      <c r="OMI172" s="231" t="s">
        <v>373</v>
      </c>
      <c r="OMJ172" s="231" t="s">
        <v>373</v>
      </c>
      <c r="OMK172" s="231" t="s">
        <v>373</v>
      </c>
      <c r="OML172" s="231" t="s">
        <v>373</v>
      </c>
      <c r="OMM172" s="231" t="s">
        <v>373</v>
      </c>
      <c r="OMN172" s="231" t="s">
        <v>373</v>
      </c>
      <c r="OMO172" s="231" t="s">
        <v>373</v>
      </c>
      <c r="OMP172" s="231" t="s">
        <v>373</v>
      </c>
      <c r="OMQ172" s="231" t="s">
        <v>373</v>
      </c>
      <c r="OMR172" s="231" t="s">
        <v>373</v>
      </c>
      <c r="OMS172" s="231" t="s">
        <v>373</v>
      </c>
      <c r="OMT172" s="231" t="s">
        <v>373</v>
      </c>
      <c r="OMU172" s="231" t="s">
        <v>373</v>
      </c>
      <c r="OMV172" s="231" t="s">
        <v>373</v>
      </c>
      <c r="OMW172" s="231" t="s">
        <v>373</v>
      </c>
      <c r="OMX172" s="231" t="s">
        <v>373</v>
      </c>
      <c r="OMY172" s="231" t="s">
        <v>373</v>
      </c>
      <c r="OMZ172" s="231" t="s">
        <v>373</v>
      </c>
      <c r="ONA172" s="231" t="s">
        <v>373</v>
      </c>
      <c r="ONB172" s="231" t="s">
        <v>373</v>
      </c>
      <c r="ONC172" s="231" t="s">
        <v>373</v>
      </c>
      <c r="OND172" s="231" t="s">
        <v>373</v>
      </c>
      <c r="ONE172" s="231" t="s">
        <v>373</v>
      </c>
      <c r="ONF172" s="231" t="s">
        <v>373</v>
      </c>
      <c r="ONG172" s="231" t="s">
        <v>373</v>
      </c>
      <c r="ONH172" s="231" t="s">
        <v>373</v>
      </c>
      <c r="ONI172" s="231" t="s">
        <v>373</v>
      </c>
      <c r="ONJ172" s="231" t="s">
        <v>373</v>
      </c>
      <c r="ONK172" s="231" t="s">
        <v>373</v>
      </c>
      <c r="ONL172" s="231" t="s">
        <v>373</v>
      </c>
      <c r="ONM172" s="231" t="s">
        <v>373</v>
      </c>
      <c r="ONN172" s="231" t="s">
        <v>373</v>
      </c>
      <c r="ONO172" s="231" t="s">
        <v>373</v>
      </c>
      <c r="ONP172" s="231" t="s">
        <v>373</v>
      </c>
      <c r="ONQ172" s="231" t="s">
        <v>373</v>
      </c>
      <c r="ONR172" s="231" t="s">
        <v>373</v>
      </c>
      <c r="ONS172" s="231" t="s">
        <v>373</v>
      </c>
      <c r="ONT172" s="231" t="s">
        <v>373</v>
      </c>
      <c r="ONU172" s="231" t="s">
        <v>373</v>
      </c>
      <c r="ONV172" s="231" t="s">
        <v>373</v>
      </c>
      <c r="ONW172" s="231" t="s">
        <v>373</v>
      </c>
      <c r="ONX172" s="231" t="s">
        <v>373</v>
      </c>
      <c r="ONY172" s="231" t="s">
        <v>373</v>
      </c>
      <c r="ONZ172" s="231" t="s">
        <v>373</v>
      </c>
      <c r="OOA172" s="231" t="s">
        <v>373</v>
      </c>
      <c r="OOB172" s="231" t="s">
        <v>373</v>
      </c>
      <c r="OOC172" s="231" t="s">
        <v>373</v>
      </c>
      <c r="OOD172" s="231" t="s">
        <v>373</v>
      </c>
      <c r="OOE172" s="231" t="s">
        <v>373</v>
      </c>
      <c r="OOF172" s="231" t="s">
        <v>373</v>
      </c>
      <c r="OOG172" s="231" t="s">
        <v>373</v>
      </c>
      <c r="OOH172" s="231" t="s">
        <v>373</v>
      </c>
      <c r="OOI172" s="231" t="s">
        <v>373</v>
      </c>
      <c r="OOJ172" s="231" t="s">
        <v>373</v>
      </c>
      <c r="OOK172" s="231" t="s">
        <v>373</v>
      </c>
      <c r="OOL172" s="231" t="s">
        <v>373</v>
      </c>
      <c r="OOM172" s="231" t="s">
        <v>373</v>
      </c>
      <c r="OON172" s="231" t="s">
        <v>373</v>
      </c>
      <c r="OOO172" s="231" t="s">
        <v>373</v>
      </c>
      <c r="OOP172" s="231" t="s">
        <v>373</v>
      </c>
      <c r="OOQ172" s="231" t="s">
        <v>373</v>
      </c>
      <c r="OOR172" s="231" t="s">
        <v>373</v>
      </c>
      <c r="OOS172" s="231" t="s">
        <v>373</v>
      </c>
      <c r="OOT172" s="231" t="s">
        <v>373</v>
      </c>
      <c r="OOU172" s="231" t="s">
        <v>373</v>
      </c>
      <c r="OOV172" s="231" t="s">
        <v>373</v>
      </c>
      <c r="OOW172" s="231" t="s">
        <v>373</v>
      </c>
      <c r="OOX172" s="231" t="s">
        <v>373</v>
      </c>
      <c r="OOY172" s="231" t="s">
        <v>373</v>
      </c>
      <c r="OOZ172" s="231" t="s">
        <v>373</v>
      </c>
      <c r="OPA172" s="231" t="s">
        <v>373</v>
      </c>
      <c r="OPB172" s="231" t="s">
        <v>373</v>
      </c>
      <c r="OPC172" s="231" t="s">
        <v>373</v>
      </c>
      <c r="OPD172" s="231" t="s">
        <v>373</v>
      </c>
      <c r="OPE172" s="231" t="s">
        <v>373</v>
      </c>
      <c r="OPF172" s="231" t="s">
        <v>373</v>
      </c>
      <c r="OPG172" s="231" t="s">
        <v>373</v>
      </c>
      <c r="OPH172" s="231" t="s">
        <v>373</v>
      </c>
      <c r="OPI172" s="231" t="s">
        <v>373</v>
      </c>
      <c r="OPJ172" s="231" t="s">
        <v>373</v>
      </c>
      <c r="OPK172" s="231" t="s">
        <v>373</v>
      </c>
      <c r="OPL172" s="231" t="s">
        <v>373</v>
      </c>
      <c r="OPM172" s="231" t="s">
        <v>373</v>
      </c>
      <c r="OPN172" s="231" t="s">
        <v>373</v>
      </c>
      <c r="OPO172" s="231" t="s">
        <v>373</v>
      </c>
      <c r="OPP172" s="231" t="s">
        <v>373</v>
      </c>
      <c r="OPQ172" s="231" t="s">
        <v>373</v>
      </c>
      <c r="OPR172" s="231" t="s">
        <v>373</v>
      </c>
      <c r="OPS172" s="231" t="s">
        <v>373</v>
      </c>
      <c r="OPT172" s="231" t="s">
        <v>373</v>
      </c>
      <c r="OPU172" s="231" t="s">
        <v>373</v>
      </c>
      <c r="OPV172" s="231" t="s">
        <v>373</v>
      </c>
      <c r="OPW172" s="231" t="s">
        <v>373</v>
      </c>
      <c r="OPX172" s="231" t="s">
        <v>373</v>
      </c>
      <c r="OPY172" s="231" t="s">
        <v>373</v>
      </c>
      <c r="OPZ172" s="231" t="s">
        <v>373</v>
      </c>
      <c r="OQA172" s="231" t="s">
        <v>373</v>
      </c>
      <c r="OQB172" s="231" t="s">
        <v>373</v>
      </c>
      <c r="OQC172" s="231" t="s">
        <v>373</v>
      </c>
      <c r="OQD172" s="231" t="s">
        <v>373</v>
      </c>
      <c r="OQE172" s="231" t="s">
        <v>373</v>
      </c>
      <c r="OQF172" s="231" t="s">
        <v>373</v>
      </c>
      <c r="OQG172" s="231" t="s">
        <v>373</v>
      </c>
      <c r="OQH172" s="231" t="s">
        <v>373</v>
      </c>
      <c r="OQI172" s="231" t="s">
        <v>373</v>
      </c>
      <c r="OQJ172" s="231" t="s">
        <v>373</v>
      </c>
      <c r="OQK172" s="231" t="s">
        <v>373</v>
      </c>
      <c r="OQL172" s="231" t="s">
        <v>373</v>
      </c>
      <c r="OQM172" s="231" t="s">
        <v>373</v>
      </c>
      <c r="OQN172" s="231" t="s">
        <v>373</v>
      </c>
      <c r="OQO172" s="231" t="s">
        <v>373</v>
      </c>
      <c r="OQP172" s="231" t="s">
        <v>373</v>
      </c>
      <c r="OQQ172" s="231" t="s">
        <v>373</v>
      </c>
      <c r="OQR172" s="231" t="s">
        <v>373</v>
      </c>
      <c r="OQS172" s="231" t="s">
        <v>373</v>
      </c>
      <c r="OQT172" s="231" t="s">
        <v>373</v>
      </c>
      <c r="OQU172" s="231" t="s">
        <v>373</v>
      </c>
      <c r="OQV172" s="231" t="s">
        <v>373</v>
      </c>
      <c r="OQW172" s="231" t="s">
        <v>373</v>
      </c>
      <c r="OQX172" s="231" t="s">
        <v>373</v>
      </c>
      <c r="OQY172" s="231" t="s">
        <v>373</v>
      </c>
      <c r="OQZ172" s="231" t="s">
        <v>373</v>
      </c>
      <c r="ORA172" s="231" t="s">
        <v>373</v>
      </c>
      <c r="ORB172" s="231" t="s">
        <v>373</v>
      </c>
      <c r="ORC172" s="231" t="s">
        <v>373</v>
      </c>
      <c r="ORD172" s="231" t="s">
        <v>373</v>
      </c>
      <c r="ORE172" s="231" t="s">
        <v>373</v>
      </c>
      <c r="ORF172" s="231" t="s">
        <v>373</v>
      </c>
      <c r="ORG172" s="231" t="s">
        <v>373</v>
      </c>
      <c r="ORH172" s="231" t="s">
        <v>373</v>
      </c>
      <c r="ORI172" s="231" t="s">
        <v>373</v>
      </c>
      <c r="ORJ172" s="231" t="s">
        <v>373</v>
      </c>
      <c r="ORK172" s="231" t="s">
        <v>373</v>
      </c>
      <c r="ORL172" s="231" t="s">
        <v>373</v>
      </c>
      <c r="ORM172" s="231" t="s">
        <v>373</v>
      </c>
      <c r="ORN172" s="231" t="s">
        <v>373</v>
      </c>
      <c r="ORO172" s="231" t="s">
        <v>373</v>
      </c>
      <c r="ORP172" s="231" t="s">
        <v>373</v>
      </c>
      <c r="ORQ172" s="231" t="s">
        <v>373</v>
      </c>
      <c r="ORR172" s="231" t="s">
        <v>373</v>
      </c>
      <c r="ORS172" s="231" t="s">
        <v>373</v>
      </c>
      <c r="ORT172" s="231" t="s">
        <v>373</v>
      </c>
      <c r="ORU172" s="231" t="s">
        <v>373</v>
      </c>
      <c r="ORV172" s="231" t="s">
        <v>373</v>
      </c>
      <c r="ORW172" s="231" t="s">
        <v>373</v>
      </c>
      <c r="ORX172" s="231" t="s">
        <v>373</v>
      </c>
      <c r="ORY172" s="231" t="s">
        <v>373</v>
      </c>
      <c r="ORZ172" s="231" t="s">
        <v>373</v>
      </c>
      <c r="OSA172" s="231" t="s">
        <v>373</v>
      </c>
      <c r="OSB172" s="231" t="s">
        <v>373</v>
      </c>
      <c r="OSC172" s="231" t="s">
        <v>373</v>
      </c>
      <c r="OSD172" s="231" t="s">
        <v>373</v>
      </c>
      <c r="OSE172" s="231" t="s">
        <v>373</v>
      </c>
      <c r="OSF172" s="231" t="s">
        <v>373</v>
      </c>
      <c r="OSG172" s="231" t="s">
        <v>373</v>
      </c>
      <c r="OSH172" s="231" t="s">
        <v>373</v>
      </c>
      <c r="OSI172" s="231" t="s">
        <v>373</v>
      </c>
      <c r="OSJ172" s="231" t="s">
        <v>373</v>
      </c>
      <c r="OSK172" s="231" t="s">
        <v>373</v>
      </c>
      <c r="OSL172" s="231" t="s">
        <v>373</v>
      </c>
      <c r="OSM172" s="231" t="s">
        <v>373</v>
      </c>
      <c r="OSN172" s="231" t="s">
        <v>373</v>
      </c>
      <c r="OSO172" s="231" t="s">
        <v>373</v>
      </c>
      <c r="OSP172" s="231" t="s">
        <v>373</v>
      </c>
      <c r="OSQ172" s="231" t="s">
        <v>373</v>
      </c>
      <c r="OSR172" s="231" t="s">
        <v>373</v>
      </c>
      <c r="OSS172" s="231" t="s">
        <v>373</v>
      </c>
      <c r="OST172" s="231" t="s">
        <v>373</v>
      </c>
      <c r="OSU172" s="231" t="s">
        <v>373</v>
      </c>
      <c r="OSV172" s="231" t="s">
        <v>373</v>
      </c>
      <c r="OSW172" s="231" t="s">
        <v>373</v>
      </c>
      <c r="OSX172" s="231" t="s">
        <v>373</v>
      </c>
      <c r="OSY172" s="231" t="s">
        <v>373</v>
      </c>
      <c r="OSZ172" s="231" t="s">
        <v>373</v>
      </c>
      <c r="OTA172" s="231" t="s">
        <v>373</v>
      </c>
      <c r="OTB172" s="231" t="s">
        <v>373</v>
      </c>
      <c r="OTC172" s="231" t="s">
        <v>373</v>
      </c>
      <c r="OTD172" s="231" t="s">
        <v>373</v>
      </c>
      <c r="OTE172" s="231" t="s">
        <v>373</v>
      </c>
      <c r="OTF172" s="231" t="s">
        <v>373</v>
      </c>
      <c r="OTG172" s="231" t="s">
        <v>373</v>
      </c>
      <c r="OTH172" s="231" t="s">
        <v>373</v>
      </c>
      <c r="OTI172" s="231" t="s">
        <v>373</v>
      </c>
      <c r="OTJ172" s="231" t="s">
        <v>373</v>
      </c>
      <c r="OTK172" s="231" t="s">
        <v>373</v>
      </c>
      <c r="OTL172" s="231" t="s">
        <v>373</v>
      </c>
      <c r="OTM172" s="231" t="s">
        <v>373</v>
      </c>
      <c r="OTN172" s="231" t="s">
        <v>373</v>
      </c>
      <c r="OTO172" s="231" t="s">
        <v>373</v>
      </c>
      <c r="OTP172" s="231" t="s">
        <v>373</v>
      </c>
      <c r="OTQ172" s="231" t="s">
        <v>373</v>
      </c>
      <c r="OTR172" s="231" t="s">
        <v>373</v>
      </c>
      <c r="OTS172" s="231" t="s">
        <v>373</v>
      </c>
      <c r="OTT172" s="231" t="s">
        <v>373</v>
      </c>
      <c r="OTU172" s="231" t="s">
        <v>373</v>
      </c>
      <c r="OTV172" s="231" t="s">
        <v>373</v>
      </c>
      <c r="OTW172" s="231" t="s">
        <v>373</v>
      </c>
      <c r="OTX172" s="231" t="s">
        <v>373</v>
      </c>
      <c r="OTY172" s="231" t="s">
        <v>373</v>
      </c>
      <c r="OTZ172" s="231" t="s">
        <v>373</v>
      </c>
      <c r="OUA172" s="231" t="s">
        <v>373</v>
      </c>
      <c r="OUB172" s="231" t="s">
        <v>373</v>
      </c>
      <c r="OUC172" s="231" t="s">
        <v>373</v>
      </c>
      <c r="OUD172" s="231" t="s">
        <v>373</v>
      </c>
      <c r="OUE172" s="231" t="s">
        <v>373</v>
      </c>
      <c r="OUF172" s="231" t="s">
        <v>373</v>
      </c>
      <c r="OUG172" s="231" t="s">
        <v>373</v>
      </c>
      <c r="OUH172" s="231" t="s">
        <v>373</v>
      </c>
      <c r="OUI172" s="231" t="s">
        <v>373</v>
      </c>
      <c r="OUJ172" s="231" t="s">
        <v>373</v>
      </c>
      <c r="OUK172" s="231" t="s">
        <v>373</v>
      </c>
      <c r="OUL172" s="231" t="s">
        <v>373</v>
      </c>
      <c r="OUM172" s="231" t="s">
        <v>373</v>
      </c>
      <c r="OUN172" s="231" t="s">
        <v>373</v>
      </c>
      <c r="OUO172" s="231" t="s">
        <v>373</v>
      </c>
      <c r="OUP172" s="231" t="s">
        <v>373</v>
      </c>
      <c r="OUQ172" s="231" t="s">
        <v>373</v>
      </c>
      <c r="OUR172" s="231" t="s">
        <v>373</v>
      </c>
      <c r="OUS172" s="231" t="s">
        <v>373</v>
      </c>
      <c r="OUT172" s="231" t="s">
        <v>373</v>
      </c>
      <c r="OUU172" s="231" t="s">
        <v>373</v>
      </c>
      <c r="OUV172" s="231" t="s">
        <v>373</v>
      </c>
      <c r="OUW172" s="231" t="s">
        <v>373</v>
      </c>
      <c r="OUX172" s="231" t="s">
        <v>373</v>
      </c>
      <c r="OUY172" s="231" t="s">
        <v>373</v>
      </c>
      <c r="OUZ172" s="231" t="s">
        <v>373</v>
      </c>
      <c r="OVA172" s="231" t="s">
        <v>373</v>
      </c>
      <c r="OVB172" s="231" t="s">
        <v>373</v>
      </c>
      <c r="OVC172" s="231" t="s">
        <v>373</v>
      </c>
      <c r="OVD172" s="231" t="s">
        <v>373</v>
      </c>
      <c r="OVE172" s="231" t="s">
        <v>373</v>
      </c>
      <c r="OVF172" s="231" t="s">
        <v>373</v>
      </c>
      <c r="OVG172" s="231" t="s">
        <v>373</v>
      </c>
      <c r="OVH172" s="231" t="s">
        <v>373</v>
      </c>
      <c r="OVI172" s="231" t="s">
        <v>373</v>
      </c>
      <c r="OVJ172" s="231" t="s">
        <v>373</v>
      </c>
      <c r="OVK172" s="231" t="s">
        <v>373</v>
      </c>
      <c r="OVL172" s="231" t="s">
        <v>373</v>
      </c>
      <c r="OVM172" s="231" t="s">
        <v>373</v>
      </c>
      <c r="OVN172" s="231" t="s">
        <v>373</v>
      </c>
      <c r="OVO172" s="231" t="s">
        <v>373</v>
      </c>
      <c r="OVP172" s="231" t="s">
        <v>373</v>
      </c>
      <c r="OVQ172" s="231" t="s">
        <v>373</v>
      </c>
      <c r="OVR172" s="231" t="s">
        <v>373</v>
      </c>
      <c r="OVS172" s="231" t="s">
        <v>373</v>
      </c>
      <c r="OVT172" s="231" t="s">
        <v>373</v>
      </c>
      <c r="OVU172" s="231" t="s">
        <v>373</v>
      </c>
      <c r="OVV172" s="231" t="s">
        <v>373</v>
      </c>
      <c r="OVW172" s="231" t="s">
        <v>373</v>
      </c>
      <c r="OVX172" s="231" t="s">
        <v>373</v>
      </c>
      <c r="OVY172" s="231" t="s">
        <v>373</v>
      </c>
      <c r="OVZ172" s="231" t="s">
        <v>373</v>
      </c>
      <c r="OWA172" s="231" t="s">
        <v>373</v>
      </c>
      <c r="OWB172" s="231" t="s">
        <v>373</v>
      </c>
      <c r="OWC172" s="231" t="s">
        <v>373</v>
      </c>
      <c r="OWD172" s="231" t="s">
        <v>373</v>
      </c>
      <c r="OWE172" s="231" t="s">
        <v>373</v>
      </c>
      <c r="OWF172" s="231" t="s">
        <v>373</v>
      </c>
      <c r="OWG172" s="231" t="s">
        <v>373</v>
      </c>
      <c r="OWH172" s="231" t="s">
        <v>373</v>
      </c>
      <c r="OWI172" s="231" t="s">
        <v>373</v>
      </c>
      <c r="OWJ172" s="231" t="s">
        <v>373</v>
      </c>
      <c r="OWK172" s="231" t="s">
        <v>373</v>
      </c>
      <c r="OWL172" s="231" t="s">
        <v>373</v>
      </c>
      <c r="OWM172" s="231" t="s">
        <v>373</v>
      </c>
      <c r="OWN172" s="231" t="s">
        <v>373</v>
      </c>
      <c r="OWO172" s="231" t="s">
        <v>373</v>
      </c>
      <c r="OWP172" s="231" t="s">
        <v>373</v>
      </c>
      <c r="OWQ172" s="231" t="s">
        <v>373</v>
      </c>
      <c r="OWR172" s="231" t="s">
        <v>373</v>
      </c>
      <c r="OWS172" s="231" t="s">
        <v>373</v>
      </c>
      <c r="OWT172" s="231" t="s">
        <v>373</v>
      </c>
      <c r="OWU172" s="231" t="s">
        <v>373</v>
      </c>
      <c r="OWV172" s="231" t="s">
        <v>373</v>
      </c>
      <c r="OWW172" s="231" t="s">
        <v>373</v>
      </c>
      <c r="OWX172" s="231" t="s">
        <v>373</v>
      </c>
      <c r="OWY172" s="231" t="s">
        <v>373</v>
      </c>
      <c r="OWZ172" s="231" t="s">
        <v>373</v>
      </c>
      <c r="OXA172" s="231" t="s">
        <v>373</v>
      </c>
      <c r="OXB172" s="231" t="s">
        <v>373</v>
      </c>
      <c r="OXC172" s="231" t="s">
        <v>373</v>
      </c>
      <c r="OXD172" s="231" t="s">
        <v>373</v>
      </c>
      <c r="OXE172" s="231" t="s">
        <v>373</v>
      </c>
      <c r="OXF172" s="231" t="s">
        <v>373</v>
      </c>
      <c r="OXG172" s="231" t="s">
        <v>373</v>
      </c>
      <c r="OXH172" s="231" t="s">
        <v>373</v>
      </c>
      <c r="OXI172" s="231" t="s">
        <v>373</v>
      </c>
      <c r="OXJ172" s="231" t="s">
        <v>373</v>
      </c>
      <c r="OXK172" s="231" t="s">
        <v>373</v>
      </c>
      <c r="OXL172" s="231" t="s">
        <v>373</v>
      </c>
      <c r="OXM172" s="231" t="s">
        <v>373</v>
      </c>
      <c r="OXN172" s="231" t="s">
        <v>373</v>
      </c>
      <c r="OXO172" s="231" t="s">
        <v>373</v>
      </c>
      <c r="OXP172" s="231" t="s">
        <v>373</v>
      </c>
      <c r="OXQ172" s="231" t="s">
        <v>373</v>
      </c>
      <c r="OXR172" s="231" t="s">
        <v>373</v>
      </c>
      <c r="OXS172" s="231" t="s">
        <v>373</v>
      </c>
      <c r="OXT172" s="231" t="s">
        <v>373</v>
      </c>
      <c r="OXU172" s="231" t="s">
        <v>373</v>
      </c>
      <c r="OXV172" s="231" t="s">
        <v>373</v>
      </c>
      <c r="OXW172" s="231" t="s">
        <v>373</v>
      </c>
      <c r="OXX172" s="231" t="s">
        <v>373</v>
      </c>
      <c r="OXY172" s="231" t="s">
        <v>373</v>
      </c>
      <c r="OXZ172" s="231" t="s">
        <v>373</v>
      </c>
      <c r="OYA172" s="231" t="s">
        <v>373</v>
      </c>
      <c r="OYB172" s="231" t="s">
        <v>373</v>
      </c>
      <c r="OYC172" s="231" t="s">
        <v>373</v>
      </c>
      <c r="OYD172" s="231" t="s">
        <v>373</v>
      </c>
      <c r="OYE172" s="231" t="s">
        <v>373</v>
      </c>
      <c r="OYF172" s="231" t="s">
        <v>373</v>
      </c>
      <c r="OYG172" s="231" t="s">
        <v>373</v>
      </c>
      <c r="OYH172" s="231" t="s">
        <v>373</v>
      </c>
      <c r="OYI172" s="231" t="s">
        <v>373</v>
      </c>
      <c r="OYJ172" s="231" t="s">
        <v>373</v>
      </c>
      <c r="OYK172" s="231" t="s">
        <v>373</v>
      </c>
      <c r="OYL172" s="231" t="s">
        <v>373</v>
      </c>
      <c r="OYM172" s="231" t="s">
        <v>373</v>
      </c>
      <c r="OYN172" s="231" t="s">
        <v>373</v>
      </c>
      <c r="OYO172" s="231" t="s">
        <v>373</v>
      </c>
      <c r="OYP172" s="231" t="s">
        <v>373</v>
      </c>
      <c r="OYQ172" s="231" t="s">
        <v>373</v>
      </c>
      <c r="OYR172" s="231" t="s">
        <v>373</v>
      </c>
      <c r="OYS172" s="231" t="s">
        <v>373</v>
      </c>
      <c r="OYT172" s="231" t="s">
        <v>373</v>
      </c>
      <c r="OYU172" s="231" t="s">
        <v>373</v>
      </c>
      <c r="OYV172" s="231" t="s">
        <v>373</v>
      </c>
      <c r="OYW172" s="231" t="s">
        <v>373</v>
      </c>
      <c r="OYX172" s="231" t="s">
        <v>373</v>
      </c>
      <c r="OYY172" s="231" t="s">
        <v>373</v>
      </c>
      <c r="OYZ172" s="231" t="s">
        <v>373</v>
      </c>
      <c r="OZA172" s="231" t="s">
        <v>373</v>
      </c>
      <c r="OZB172" s="231" t="s">
        <v>373</v>
      </c>
      <c r="OZC172" s="231" t="s">
        <v>373</v>
      </c>
      <c r="OZD172" s="231" t="s">
        <v>373</v>
      </c>
      <c r="OZE172" s="231" t="s">
        <v>373</v>
      </c>
      <c r="OZF172" s="231" t="s">
        <v>373</v>
      </c>
      <c r="OZG172" s="231" t="s">
        <v>373</v>
      </c>
      <c r="OZH172" s="231" t="s">
        <v>373</v>
      </c>
      <c r="OZI172" s="231" t="s">
        <v>373</v>
      </c>
      <c r="OZJ172" s="231" t="s">
        <v>373</v>
      </c>
      <c r="OZK172" s="231" t="s">
        <v>373</v>
      </c>
      <c r="OZL172" s="231" t="s">
        <v>373</v>
      </c>
      <c r="OZM172" s="231" t="s">
        <v>373</v>
      </c>
      <c r="OZN172" s="231" t="s">
        <v>373</v>
      </c>
      <c r="OZO172" s="231" t="s">
        <v>373</v>
      </c>
      <c r="OZP172" s="231" t="s">
        <v>373</v>
      </c>
      <c r="OZQ172" s="231" t="s">
        <v>373</v>
      </c>
      <c r="OZR172" s="231" t="s">
        <v>373</v>
      </c>
      <c r="OZS172" s="231" t="s">
        <v>373</v>
      </c>
      <c r="OZT172" s="231" t="s">
        <v>373</v>
      </c>
      <c r="OZU172" s="231" t="s">
        <v>373</v>
      </c>
      <c r="OZV172" s="231" t="s">
        <v>373</v>
      </c>
      <c r="OZW172" s="231" t="s">
        <v>373</v>
      </c>
      <c r="OZX172" s="231" t="s">
        <v>373</v>
      </c>
      <c r="OZY172" s="231" t="s">
        <v>373</v>
      </c>
      <c r="OZZ172" s="231" t="s">
        <v>373</v>
      </c>
      <c r="PAA172" s="231" t="s">
        <v>373</v>
      </c>
      <c r="PAB172" s="231" t="s">
        <v>373</v>
      </c>
      <c r="PAC172" s="231" t="s">
        <v>373</v>
      </c>
      <c r="PAD172" s="231" t="s">
        <v>373</v>
      </c>
      <c r="PAE172" s="231" t="s">
        <v>373</v>
      </c>
      <c r="PAF172" s="231" t="s">
        <v>373</v>
      </c>
      <c r="PAG172" s="231" t="s">
        <v>373</v>
      </c>
      <c r="PAH172" s="231" t="s">
        <v>373</v>
      </c>
      <c r="PAI172" s="231" t="s">
        <v>373</v>
      </c>
      <c r="PAJ172" s="231" t="s">
        <v>373</v>
      </c>
      <c r="PAK172" s="231" t="s">
        <v>373</v>
      </c>
      <c r="PAL172" s="231" t="s">
        <v>373</v>
      </c>
      <c r="PAM172" s="231" t="s">
        <v>373</v>
      </c>
      <c r="PAN172" s="231" t="s">
        <v>373</v>
      </c>
      <c r="PAO172" s="231" t="s">
        <v>373</v>
      </c>
      <c r="PAP172" s="231" t="s">
        <v>373</v>
      </c>
      <c r="PAQ172" s="231" t="s">
        <v>373</v>
      </c>
      <c r="PAR172" s="231" t="s">
        <v>373</v>
      </c>
      <c r="PAS172" s="231" t="s">
        <v>373</v>
      </c>
      <c r="PAT172" s="231" t="s">
        <v>373</v>
      </c>
      <c r="PAU172" s="231" t="s">
        <v>373</v>
      </c>
      <c r="PAV172" s="231" t="s">
        <v>373</v>
      </c>
      <c r="PAW172" s="231" t="s">
        <v>373</v>
      </c>
      <c r="PAX172" s="231" t="s">
        <v>373</v>
      </c>
      <c r="PAY172" s="231" t="s">
        <v>373</v>
      </c>
      <c r="PAZ172" s="231" t="s">
        <v>373</v>
      </c>
      <c r="PBA172" s="231" t="s">
        <v>373</v>
      </c>
      <c r="PBB172" s="231" t="s">
        <v>373</v>
      </c>
      <c r="PBC172" s="231" t="s">
        <v>373</v>
      </c>
      <c r="PBD172" s="231" t="s">
        <v>373</v>
      </c>
      <c r="PBE172" s="231" t="s">
        <v>373</v>
      </c>
      <c r="PBF172" s="231" t="s">
        <v>373</v>
      </c>
      <c r="PBG172" s="231" t="s">
        <v>373</v>
      </c>
      <c r="PBH172" s="231" t="s">
        <v>373</v>
      </c>
      <c r="PBI172" s="231" t="s">
        <v>373</v>
      </c>
      <c r="PBJ172" s="231" t="s">
        <v>373</v>
      </c>
      <c r="PBK172" s="231" t="s">
        <v>373</v>
      </c>
      <c r="PBL172" s="231" t="s">
        <v>373</v>
      </c>
      <c r="PBM172" s="231" t="s">
        <v>373</v>
      </c>
      <c r="PBN172" s="231" t="s">
        <v>373</v>
      </c>
      <c r="PBO172" s="231" t="s">
        <v>373</v>
      </c>
      <c r="PBP172" s="231" t="s">
        <v>373</v>
      </c>
      <c r="PBQ172" s="231" t="s">
        <v>373</v>
      </c>
      <c r="PBR172" s="231" t="s">
        <v>373</v>
      </c>
      <c r="PBS172" s="231" t="s">
        <v>373</v>
      </c>
      <c r="PBT172" s="231" t="s">
        <v>373</v>
      </c>
      <c r="PBU172" s="231" t="s">
        <v>373</v>
      </c>
      <c r="PBV172" s="231" t="s">
        <v>373</v>
      </c>
      <c r="PBW172" s="231" t="s">
        <v>373</v>
      </c>
      <c r="PBX172" s="231" t="s">
        <v>373</v>
      </c>
      <c r="PBY172" s="231" t="s">
        <v>373</v>
      </c>
      <c r="PBZ172" s="231" t="s">
        <v>373</v>
      </c>
      <c r="PCA172" s="231" t="s">
        <v>373</v>
      </c>
      <c r="PCB172" s="231" t="s">
        <v>373</v>
      </c>
      <c r="PCC172" s="231" t="s">
        <v>373</v>
      </c>
      <c r="PCD172" s="231" t="s">
        <v>373</v>
      </c>
      <c r="PCE172" s="231" t="s">
        <v>373</v>
      </c>
      <c r="PCF172" s="231" t="s">
        <v>373</v>
      </c>
      <c r="PCG172" s="231" t="s">
        <v>373</v>
      </c>
      <c r="PCH172" s="231" t="s">
        <v>373</v>
      </c>
      <c r="PCI172" s="231" t="s">
        <v>373</v>
      </c>
      <c r="PCJ172" s="231" t="s">
        <v>373</v>
      </c>
      <c r="PCK172" s="231" t="s">
        <v>373</v>
      </c>
      <c r="PCL172" s="231" t="s">
        <v>373</v>
      </c>
      <c r="PCM172" s="231" t="s">
        <v>373</v>
      </c>
      <c r="PCN172" s="231" t="s">
        <v>373</v>
      </c>
      <c r="PCO172" s="231" t="s">
        <v>373</v>
      </c>
      <c r="PCP172" s="231" t="s">
        <v>373</v>
      </c>
      <c r="PCQ172" s="231" t="s">
        <v>373</v>
      </c>
      <c r="PCR172" s="231" t="s">
        <v>373</v>
      </c>
      <c r="PCS172" s="231" t="s">
        <v>373</v>
      </c>
      <c r="PCT172" s="231" t="s">
        <v>373</v>
      </c>
      <c r="PCU172" s="231" t="s">
        <v>373</v>
      </c>
      <c r="PCV172" s="231" t="s">
        <v>373</v>
      </c>
      <c r="PCW172" s="231" t="s">
        <v>373</v>
      </c>
      <c r="PCX172" s="231" t="s">
        <v>373</v>
      </c>
      <c r="PCY172" s="231" t="s">
        <v>373</v>
      </c>
      <c r="PCZ172" s="231" t="s">
        <v>373</v>
      </c>
      <c r="PDA172" s="231" t="s">
        <v>373</v>
      </c>
      <c r="PDB172" s="231" t="s">
        <v>373</v>
      </c>
      <c r="PDC172" s="231" t="s">
        <v>373</v>
      </c>
      <c r="PDD172" s="231" t="s">
        <v>373</v>
      </c>
      <c r="PDE172" s="231" t="s">
        <v>373</v>
      </c>
      <c r="PDF172" s="231" t="s">
        <v>373</v>
      </c>
      <c r="PDG172" s="231" t="s">
        <v>373</v>
      </c>
      <c r="PDH172" s="231" t="s">
        <v>373</v>
      </c>
      <c r="PDI172" s="231" t="s">
        <v>373</v>
      </c>
      <c r="PDJ172" s="231" t="s">
        <v>373</v>
      </c>
      <c r="PDK172" s="231" t="s">
        <v>373</v>
      </c>
      <c r="PDL172" s="231" t="s">
        <v>373</v>
      </c>
      <c r="PDM172" s="231" t="s">
        <v>373</v>
      </c>
      <c r="PDN172" s="231" t="s">
        <v>373</v>
      </c>
      <c r="PDO172" s="231" t="s">
        <v>373</v>
      </c>
      <c r="PDP172" s="231" t="s">
        <v>373</v>
      </c>
      <c r="PDQ172" s="231" t="s">
        <v>373</v>
      </c>
      <c r="PDR172" s="231" t="s">
        <v>373</v>
      </c>
      <c r="PDS172" s="231" t="s">
        <v>373</v>
      </c>
      <c r="PDT172" s="231" t="s">
        <v>373</v>
      </c>
      <c r="PDU172" s="231" t="s">
        <v>373</v>
      </c>
      <c r="PDV172" s="231" t="s">
        <v>373</v>
      </c>
      <c r="PDW172" s="231" t="s">
        <v>373</v>
      </c>
      <c r="PDX172" s="231" t="s">
        <v>373</v>
      </c>
      <c r="PDY172" s="231" t="s">
        <v>373</v>
      </c>
      <c r="PDZ172" s="231" t="s">
        <v>373</v>
      </c>
      <c r="PEA172" s="231" t="s">
        <v>373</v>
      </c>
      <c r="PEB172" s="231" t="s">
        <v>373</v>
      </c>
      <c r="PEC172" s="231" t="s">
        <v>373</v>
      </c>
      <c r="PED172" s="231" t="s">
        <v>373</v>
      </c>
      <c r="PEE172" s="231" t="s">
        <v>373</v>
      </c>
      <c r="PEF172" s="231" t="s">
        <v>373</v>
      </c>
      <c r="PEG172" s="231" t="s">
        <v>373</v>
      </c>
      <c r="PEH172" s="231" t="s">
        <v>373</v>
      </c>
      <c r="PEI172" s="231" t="s">
        <v>373</v>
      </c>
      <c r="PEJ172" s="231" t="s">
        <v>373</v>
      </c>
      <c r="PEK172" s="231" t="s">
        <v>373</v>
      </c>
      <c r="PEL172" s="231" t="s">
        <v>373</v>
      </c>
      <c r="PEM172" s="231" t="s">
        <v>373</v>
      </c>
      <c r="PEN172" s="231" t="s">
        <v>373</v>
      </c>
      <c r="PEO172" s="231" t="s">
        <v>373</v>
      </c>
      <c r="PEP172" s="231" t="s">
        <v>373</v>
      </c>
      <c r="PEQ172" s="231" t="s">
        <v>373</v>
      </c>
      <c r="PER172" s="231" t="s">
        <v>373</v>
      </c>
      <c r="PES172" s="231" t="s">
        <v>373</v>
      </c>
      <c r="PET172" s="231" t="s">
        <v>373</v>
      </c>
      <c r="PEU172" s="231" t="s">
        <v>373</v>
      </c>
      <c r="PEV172" s="231" t="s">
        <v>373</v>
      </c>
      <c r="PEW172" s="231" t="s">
        <v>373</v>
      </c>
      <c r="PEX172" s="231" t="s">
        <v>373</v>
      </c>
      <c r="PEY172" s="231" t="s">
        <v>373</v>
      </c>
      <c r="PEZ172" s="231" t="s">
        <v>373</v>
      </c>
      <c r="PFA172" s="231" t="s">
        <v>373</v>
      </c>
      <c r="PFB172" s="231" t="s">
        <v>373</v>
      </c>
      <c r="PFC172" s="231" t="s">
        <v>373</v>
      </c>
      <c r="PFD172" s="231" t="s">
        <v>373</v>
      </c>
      <c r="PFE172" s="231" t="s">
        <v>373</v>
      </c>
      <c r="PFF172" s="231" t="s">
        <v>373</v>
      </c>
      <c r="PFG172" s="231" t="s">
        <v>373</v>
      </c>
      <c r="PFH172" s="231" t="s">
        <v>373</v>
      </c>
      <c r="PFI172" s="231" t="s">
        <v>373</v>
      </c>
      <c r="PFJ172" s="231" t="s">
        <v>373</v>
      </c>
      <c r="PFK172" s="231" t="s">
        <v>373</v>
      </c>
      <c r="PFL172" s="231" t="s">
        <v>373</v>
      </c>
      <c r="PFM172" s="231" t="s">
        <v>373</v>
      </c>
      <c r="PFN172" s="231" t="s">
        <v>373</v>
      </c>
      <c r="PFO172" s="231" t="s">
        <v>373</v>
      </c>
      <c r="PFP172" s="231" t="s">
        <v>373</v>
      </c>
      <c r="PFQ172" s="231" t="s">
        <v>373</v>
      </c>
      <c r="PFR172" s="231" t="s">
        <v>373</v>
      </c>
      <c r="PFS172" s="231" t="s">
        <v>373</v>
      </c>
      <c r="PFT172" s="231" t="s">
        <v>373</v>
      </c>
      <c r="PFU172" s="231" t="s">
        <v>373</v>
      </c>
      <c r="PFV172" s="231" t="s">
        <v>373</v>
      </c>
      <c r="PFW172" s="231" t="s">
        <v>373</v>
      </c>
      <c r="PFX172" s="231" t="s">
        <v>373</v>
      </c>
      <c r="PFY172" s="231" t="s">
        <v>373</v>
      </c>
      <c r="PFZ172" s="231" t="s">
        <v>373</v>
      </c>
      <c r="PGA172" s="231" t="s">
        <v>373</v>
      </c>
      <c r="PGB172" s="231" t="s">
        <v>373</v>
      </c>
      <c r="PGC172" s="231" t="s">
        <v>373</v>
      </c>
      <c r="PGD172" s="231" t="s">
        <v>373</v>
      </c>
      <c r="PGE172" s="231" t="s">
        <v>373</v>
      </c>
      <c r="PGF172" s="231" t="s">
        <v>373</v>
      </c>
      <c r="PGG172" s="231" t="s">
        <v>373</v>
      </c>
      <c r="PGH172" s="231" t="s">
        <v>373</v>
      </c>
      <c r="PGI172" s="231" t="s">
        <v>373</v>
      </c>
      <c r="PGJ172" s="231" t="s">
        <v>373</v>
      </c>
      <c r="PGK172" s="231" t="s">
        <v>373</v>
      </c>
      <c r="PGL172" s="231" t="s">
        <v>373</v>
      </c>
      <c r="PGM172" s="231" t="s">
        <v>373</v>
      </c>
      <c r="PGN172" s="231" t="s">
        <v>373</v>
      </c>
      <c r="PGO172" s="231" t="s">
        <v>373</v>
      </c>
      <c r="PGP172" s="231" t="s">
        <v>373</v>
      </c>
      <c r="PGQ172" s="231" t="s">
        <v>373</v>
      </c>
      <c r="PGR172" s="231" t="s">
        <v>373</v>
      </c>
      <c r="PGS172" s="231" t="s">
        <v>373</v>
      </c>
      <c r="PGT172" s="231" t="s">
        <v>373</v>
      </c>
      <c r="PGU172" s="231" t="s">
        <v>373</v>
      </c>
      <c r="PGV172" s="231" t="s">
        <v>373</v>
      </c>
      <c r="PGW172" s="231" t="s">
        <v>373</v>
      </c>
      <c r="PGX172" s="231" t="s">
        <v>373</v>
      </c>
      <c r="PGY172" s="231" t="s">
        <v>373</v>
      </c>
      <c r="PGZ172" s="231" t="s">
        <v>373</v>
      </c>
      <c r="PHA172" s="231" t="s">
        <v>373</v>
      </c>
      <c r="PHB172" s="231" t="s">
        <v>373</v>
      </c>
      <c r="PHC172" s="231" t="s">
        <v>373</v>
      </c>
      <c r="PHD172" s="231" t="s">
        <v>373</v>
      </c>
      <c r="PHE172" s="231" t="s">
        <v>373</v>
      </c>
      <c r="PHF172" s="231" t="s">
        <v>373</v>
      </c>
      <c r="PHG172" s="231" t="s">
        <v>373</v>
      </c>
      <c r="PHH172" s="231" t="s">
        <v>373</v>
      </c>
      <c r="PHI172" s="231" t="s">
        <v>373</v>
      </c>
      <c r="PHJ172" s="231" t="s">
        <v>373</v>
      </c>
      <c r="PHK172" s="231" t="s">
        <v>373</v>
      </c>
      <c r="PHL172" s="231" t="s">
        <v>373</v>
      </c>
      <c r="PHM172" s="231" t="s">
        <v>373</v>
      </c>
      <c r="PHN172" s="231" t="s">
        <v>373</v>
      </c>
      <c r="PHO172" s="231" t="s">
        <v>373</v>
      </c>
      <c r="PHP172" s="231" t="s">
        <v>373</v>
      </c>
      <c r="PHQ172" s="231" t="s">
        <v>373</v>
      </c>
      <c r="PHR172" s="231" t="s">
        <v>373</v>
      </c>
      <c r="PHS172" s="231" t="s">
        <v>373</v>
      </c>
      <c r="PHT172" s="231" t="s">
        <v>373</v>
      </c>
      <c r="PHU172" s="231" t="s">
        <v>373</v>
      </c>
      <c r="PHV172" s="231" t="s">
        <v>373</v>
      </c>
      <c r="PHW172" s="231" t="s">
        <v>373</v>
      </c>
      <c r="PHX172" s="231" t="s">
        <v>373</v>
      </c>
      <c r="PHY172" s="231" t="s">
        <v>373</v>
      </c>
      <c r="PHZ172" s="231" t="s">
        <v>373</v>
      </c>
      <c r="PIA172" s="231" t="s">
        <v>373</v>
      </c>
      <c r="PIB172" s="231" t="s">
        <v>373</v>
      </c>
      <c r="PIC172" s="231" t="s">
        <v>373</v>
      </c>
      <c r="PID172" s="231" t="s">
        <v>373</v>
      </c>
      <c r="PIE172" s="231" t="s">
        <v>373</v>
      </c>
      <c r="PIF172" s="231" t="s">
        <v>373</v>
      </c>
      <c r="PIG172" s="231" t="s">
        <v>373</v>
      </c>
      <c r="PIH172" s="231" t="s">
        <v>373</v>
      </c>
      <c r="PII172" s="231" t="s">
        <v>373</v>
      </c>
      <c r="PIJ172" s="231" t="s">
        <v>373</v>
      </c>
      <c r="PIK172" s="231" t="s">
        <v>373</v>
      </c>
      <c r="PIL172" s="231" t="s">
        <v>373</v>
      </c>
      <c r="PIM172" s="231" t="s">
        <v>373</v>
      </c>
      <c r="PIN172" s="231" t="s">
        <v>373</v>
      </c>
      <c r="PIO172" s="231" t="s">
        <v>373</v>
      </c>
      <c r="PIP172" s="231" t="s">
        <v>373</v>
      </c>
      <c r="PIQ172" s="231" t="s">
        <v>373</v>
      </c>
      <c r="PIR172" s="231" t="s">
        <v>373</v>
      </c>
      <c r="PIS172" s="231" t="s">
        <v>373</v>
      </c>
      <c r="PIT172" s="231" t="s">
        <v>373</v>
      </c>
      <c r="PIU172" s="231" t="s">
        <v>373</v>
      </c>
      <c r="PIV172" s="231" t="s">
        <v>373</v>
      </c>
      <c r="PIW172" s="231" t="s">
        <v>373</v>
      </c>
      <c r="PIX172" s="231" t="s">
        <v>373</v>
      </c>
      <c r="PIY172" s="231" t="s">
        <v>373</v>
      </c>
      <c r="PIZ172" s="231" t="s">
        <v>373</v>
      </c>
      <c r="PJA172" s="231" t="s">
        <v>373</v>
      </c>
      <c r="PJB172" s="231" t="s">
        <v>373</v>
      </c>
      <c r="PJC172" s="231" t="s">
        <v>373</v>
      </c>
      <c r="PJD172" s="231" t="s">
        <v>373</v>
      </c>
      <c r="PJE172" s="231" t="s">
        <v>373</v>
      </c>
      <c r="PJF172" s="231" t="s">
        <v>373</v>
      </c>
      <c r="PJG172" s="231" t="s">
        <v>373</v>
      </c>
      <c r="PJH172" s="231" t="s">
        <v>373</v>
      </c>
      <c r="PJI172" s="231" t="s">
        <v>373</v>
      </c>
      <c r="PJJ172" s="231" t="s">
        <v>373</v>
      </c>
      <c r="PJK172" s="231" t="s">
        <v>373</v>
      </c>
      <c r="PJL172" s="231" t="s">
        <v>373</v>
      </c>
      <c r="PJM172" s="231" t="s">
        <v>373</v>
      </c>
      <c r="PJN172" s="231" t="s">
        <v>373</v>
      </c>
      <c r="PJO172" s="231" t="s">
        <v>373</v>
      </c>
      <c r="PJP172" s="231" t="s">
        <v>373</v>
      </c>
      <c r="PJQ172" s="231" t="s">
        <v>373</v>
      </c>
      <c r="PJR172" s="231" t="s">
        <v>373</v>
      </c>
      <c r="PJS172" s="231" t="s">
        <v>373</v>
      </c>
      <c r="PJT172" s="231" t="s">
        <v>373</v>
      </c>
      <c r="PJU172" s="231" t="s">
        <v>373</v>
      </c>
      <c r="PJV172" s="231" t="s">
        <v>373</v>
      </c>
      <c r="PJW172" s="231" t="s">
        <v>373</v>
      </c>
      <c r="PJX172" s="231" t="s">
        <v>373</v>
      </c>
      <c r="PJY172" s="231" t="s">
        <v>373</v>
      </c>
      <c r="PJZ172" s="231" t="s">
        <v>373</v>
      </c>
      <c r="PKA172" s="231" t="s">
        <v>373</v>
      </c>
      <c r="PKB172" s="231" t="s">
        <v>373</v>
      </c>
      <c r="PKC172" s="231" t="s">
        <v>373</v>
      </c>
      <c r="PKD172" s="231" t="s">
        <v>373</v>
      </c>
      <c r="PKE172" s="231" t="s">
        <v>373</v>
      </c>
      <c r="PKF172" s="231" t="s">
        <v>373</v>
      </c>
      <c r="PKG172" s="231" t="s">
        <v>373</v>
      </c>
      <c r="PKH172" s="231" t="s">
        <v>373</v>
      </c>
      <c r="PKI172" s="231" t="s">
        <v>373</v>
      </c>
      <c r="PKJ172" s="231" t="s">
        <v>373</v>
      </c>
      <c r="PKK172" s="231" t="s">
        <v>373</v>
      </c>
      <c r="PKL172" s="231" t="s">
        <v>373</v>
      </c>
      <c r="PKM172" s="231" t="s">
        <v>373</v>
      </c>
      <c r="PKN172" s="231" t="s">
        <v>373</v>
      </c>
      <c r="PKO172" s="231" t="s">
        <v>373</v>
      </c>
      <c r="PKP172" s="231" t="s">
        <v>373</v>
      </c>
      <c r="PKQ172" s="231" t="s">
        <v>373</v>
      </c>
      <c r="PKR172" s="231" t="s">
        <v>373</v>
      </c>
      <c r="PKS172" s="231" t="s">
        <v>373</v>
      </c>
      <c r="PKT172" s="231" t="s">
        <v>373</v>
      </c>
      <c r="PKU172" s="231" t="s">
        <v>373</v>
      </c>
      <c r="PKV172" s="231" t="s">
        <v>373</v>
      </c>
      <c r="PKW172" s="231" t="s">
        <v>373</v>
      </c>
      <c r="PKX172" s="231" t="s">
        <v>373</v>
      </c>
      <c r="PKY172" s="231" t="s">
        <v>373</v>
      </c>
      <c r="PKZ172" s="231" t="s">
        <v>373</v>
      </c>
      <c r="PLA172" s="231" t="s">
        <v>373</v>
      </c>
      <c r="PLB172" s="231" t="s">
        <v>373</v>
      </c>
      <c r="PLC172" s="231" t="s">
        <v>373</v>
      </c>
      <c r="PLD172" s="231" t="s">
        <v>373</v>
      </c>
      <c r="PLE172" s="231" t="s">
        <v>373</v>
      </c>
      <c r="PLF172" s="231" t="s">
        <v>373</v>
      </c>
      <c r="PLG172" s="231" t="s">
        <v>373</v>
      </c>
      <c r="PLH172" s="231" t="s">
        <v>373</v>
      </c>
      <c r="PLI172" s="231" t="s">
        <v>373</v>
      </c>
      <c r="PLJ172" s="231" t="s">
        <v>373</v>
      </c>
      <c r="PLK172" s="231" t="s">
        <v>373</v>
      </c>
      <c r="PLL172" s="231" t="s">
        <v>373</v>
      </c>
      <c r="PLM172" s="231" t="s">
        <v>373</v>
      </c>
      <c r="PLN172" s="231" t="s">
        <v>373</v>
      </c>
      <c r="PLO172" s="231" t="s">
        <v>373</v>
      </c>
      <c r="PLP172" s="231" t="s">
        <v>373</v>
      </c>
      <c r="PLQ172" s="231" t="s">
        <v>373</v>
      </c>
      <c r="PLR172" s="231" t="s">
        <v>373</v>
      </c>
      <c r="PLS172" s="231" t="s">
        <v>373</v>
      </c>
      <c r="PLT172" s="231" t="s">
        <v>373</v>
      </c>
      <c r="PLU172" s="231" t="s">
        <v>373</v>
      </c>
      <c r="PLV172" s="231" t="s">
        <v>373</v>
      </c>
      <c r="PLW172" s="231" t="s">
        <v>373</v>
      </c>
      <c r="PLX172" s="231" t="s">
        <v>373</v>
      </c>
      <c r="PLY172" s="231" t="s">
        <v>373</v>
      </c>
      <c r="PLZ172" s="231" t="s">
        <v>373</v>
      </c>
      <c r="PMA172" s="231" t="s">
        <v>373</v>
      </c>
      <c r="PMB172" s="231" t="s">
        <v>373</v>
      </c>
      <c r="PMC172" s="231" t="s">
        <v>373</v>
      </c>
      <c r="PMD172" s="231" t="s">
        <v>373</v>
      </c>
      <c r="PME172" s="231" t="s">
        <v>373</v>
      </c>
      <c r="PMF172" s="231" t="s">
        <v>373</v>
      </c>
      <c r="PMG172" s="231" t="s">
        <v>373</v>
      </c>
      <c r="PMH172" s="231" t="s">
        <v>373</v>
      </c>
      <c r="PMI172" s="231" t="s">
        <v>373</v>
      </c>
      <c r="PMJ172" s="231" t="s">
        <v>373</v>
      </c>
      <c r="PMK172" s="231" t="s">
        <v>373</v>
      </c>
      <c r="PML172" s="231" t="s">
        <v>373</v>
      </c>
      <c r="PMM172" s="231" t="s">
        <v>373</v>
      </c>
      <c r="PMN172" s="231" t="s">
        <v>373</v>
      </c>
      <c r="PMO172" s="231" t="s">
        <v>373</v>
      </c>
      <c r="PMP172" s="231" t="s">
        <v>373</v>
      </c>
      <c r="PMQ172" s="231" t="s">
        <v>373</v>
      </c>
      <c r="PMR172" s="231" t="s">
        <v>373</v>
      </c>
      <c r="PMS172" s="231" t="s">
        <v>373</v>
      </c>
      <c r="PMT172" s="231" t="s">
        <v>373</v>
      </c>
      <c r="PMU172" s="231" t="s">
        <v>373</v>
      </c>
      <c r="PMV172" s="231" t="s">
        <v>373</v>
      </c>
      <c r="PMW172" s="231" t="s">
        <v>373</v>
      </c>
      <c r="PMX172" s="231" t="s">
        <v>373</v>
      </c>
      <c r="PMY172" s="231" t="s">
        <v>373</v>
      </c>
      <c r="PMZ172" s="231" t="s">
        <v>373</v>
      </c>
      <c r="PNA172" s="231" t="s">
        <v>373</v>
      </c>
      <c r="PNB172" s="231" t="s">
        <v>373</v>
      </c>
      <c r="PNC172" s="231" t="s">
        <v>373</v>
      </c>
      <c r="PND172" s="231" t="s">
        <v>373</v>
      </c>
      <c r="PNE172" s="231" t="s">
        <v>373</v>
      </c>
      <c r="PNF172" s="231" t="s">
        <v>373</v>
      </c>
      <c r="PNG172" s="231" t="s">
        <v>373</v>
      </c>
      <c r="PNH172" s="231" t="s">
        <v>373</v>
      </c>
      <c r="PNI172" s="231" t="s">
        <v>373</v>
      </c>
      <c r="PNJ172" s="231" t="s">
        <v>373</v>
      </c>
      <c r="PNK172" s="231" t="s">
        <v>373</v>
      </c>
      <c r="PNL172" s="231" t="s">
        <v>373</v>
      </c>
      <c r="PNM172" s="231" t="s">
        <v>373</v>
      </c>
      <c r="PNN172" s="231" t="s">
        <v>373</v>
      </c>
      <c r="PNO172" s="231" t="s">
        <v>373</v>
      </c>
      <c r="PNP172" s="231" t="s">
        <v>373</v>
      </c>
      <c r="PNQ172" s="231" t="s">
        <v>373</v>
      </c>
      <c r="PNR172" s="231" t="s">
        <v>373</v>
      </c>
      <c r="PNS172" s="231" t="s">
        <v>373</v>
      </c>
      <c r="PNT172" s="231" t="s">
        <v>373</v>
      </c>
      <c r="PNU172" s="231" t="s">
        <v>373</v>
      </c>
      <c r="PNV172" s="231" t="s">
        <v>373</v>
      </c>
      <c r="PNW172" s="231" t="s">
        <v>373</v>
      </c>
      <c r="PNX172" s="231" t="s">
        <v>373</v>
      </c>
      <c r="PNY172" s="231" t="s">
        <v>373</v>
      </c>
      <c r="PNZ172" s="231" t="s">
        <v>373</v>
      </c>
      <c r="POA172" s="231" t="s">
        <v>373</v>
      </c>
      <c r="POB172" s="231" t="s">
        <v>373</v>
      </c>
      <c r="POC172" s="231" t="s">
        <v>373</v>
      </c>
      <c r="POD172" s="231" t="s">
        <v>373</v>
      </c>
      <c r="POE172" s="231" t="s">
        <v>373</v>
      </c>
      <c r="POF172" s="231" t="s">
        <v>373</v>
      </c>
      <c r="POG172" s="231" t="s">
        <v>373</v>
      </c>
      <c r="POH172" s="231" t="s">
        <v>373</v>
      </c>
      <c r="POI172" s="231" t="s">
        <v>373</v>
      </c>
      <c r="POJ172" s="231" t="s">
        <v>373</v>
      </c>
      <c r="POK172" s="231" t="s">
        <v>373</v>
      </c>
      <c r="POL172" s="231" t="s">
        <v>373</v>
      </c>
      <c r="POM172" s="231" t="s">
        <v>373</v>
      </c>
      <c r="PON172" s="231" t="s">
        <v>373</v>
      </c>
      <c r="POO172" s="231" t="s">
        <v>373</v>
      </c>
      <c r="POP172" s="231" t="s">
        <v>373</v>
      </c>
      <c r="POQ172" s="231" t="s">
        <v>373</v>
      </c>
      <c r="POR172" s="231" t="s">
        <v>373</v>
      </c>
      <c r="POS172" s="231" t="s">
        <v>373</v>
      </c>
      <c r="POT172" s="231" t="s">
        <v>373</v>
      </c>
      <c r="POU172" s="231" t="s">
        <v>373</v>
      </c>
      <c r="POV172" s="231" t="s">
        <v>373</v>
      </c>
      <c r="POW172" s="231" t="s">
        <v>373</v>
      </c>
      <c r="POX172" s="231" t="s">
        <v>373</v>
      </c>
      <c r="POY172" s="231" t="s">
        <v>373</v>
      </c>
      <c r="POZ172" s="231" t="s">
        <v>373</v>
      </c>
      <c r="PPA172" s="231" t="s">
        <v>373</v>
      </c>
      <c r="PPB172" s="231" t="s">
        <v>373</v>
      </c>
      <c r="PPC172" s="231" t="s">
        <v>373</v>
      </c>
      <c r="PPD172" s="231" t="s">
        <v>373</v>
      </c>
      <c r="PPE172" s="231" t="s">
        <v>373</v>
      </c>
      <c r="PPF172" s="231" t="s">
        <v>373</v>
      </c>
      <c r="PPG172" s="231" t="s">
        <v>373</v>
      </c>
      <c r="PPH172" s="231" t="s">
        <v>373</v>
      </c>
      <c r="PPI172" s="231" t="s">
        <v>373</v>
      </c>
      <c r="PPJ172" s="231" t="s">
        <v>373</v>
      </c>
      <c r="PPK172" s="231" t="s">
        <v>373</v>
      </c>
      <c r="PPL172" s="231" t="s">
        <v>373</v>
      </c>
      <c r="PPM172" s="231" t="s">
        <v>373</v>
      </c>
      <c r="PPN172" s="231" t="s">
        <v>373</v>
      </c>
      <c r="PPO172" s="231" t="s">
        <v>373</v>
      </c>
      <c r="PPP172" s="231" t="s">
        <v>373</v>
      </c>
      <c r="PPQ172" s="231" t="s">
        <v>373</v>
      </c>
      <c r="PPR172" s="231" t="s">
        <v>373</v>
      </c>
      <c r="PPS172" s="231" t="s">
        <v>373</v>
      </c>
      <c r="PPT172" s="231" t="s">
        <v>373</v>
      </c>
      <c r="PPU172" s="231" t="s">
        <v>373</v>
      </c>
      <c r="PPV172" s="231" t="s">
        <v>373</v>
      </c>
      <c r="PPW172" s="231" t="s">
        <v>373</v>
      </c>
      <c r="PPX172" s="231" t="s">
        <v>373</v>
      </c>
      <c r="PPY172" s="231" t="s">
        <v>373</v>
      </c>
      <c r="PPZ172" s="231" t="s">
        <v>373</v>
      </c>
      <c r="PQA172" s="231" t="s">
        <v>373</v>
      </c>
      <c r="PQB172" s="231" t="s">
        <v>373</v>
      </c>
      <c r="PQC172" s="231" t="s">
        <v>373</v>
      </c>
      <c r="PQD172" s="231" t="s">
        <v>373</v>
      </c>
      <c r="PQE172" s="231" t="s">
        <v>373</v>
      </c>
      <c r="PQF172" s="231" t="s">
        <v>373</v>
      </c>
      <c r="PQG172" s="231" t="s">
        <v>373</v>
      </c>
      <c r="PQH172" s="231" t="s">
        <v>373</v>
      </c>
      <c r="PQI172" s="231" t="s">
        <v>373</v>
      </c>
      <c r="PQJ172" s="231" t="s">
        <v>373</v>
      </c>
      <c r="PQK172" s="231" t="s">
        <v>373</v>
      </c>
      <c r="PQL172" s="231" t="s">
        <v>373</v>
      </c>
      <c r="PQM172" s="231" t="s">
        <v>373</v>
      </c>
      <c r="PQN172" s="231" t="s">
        <v>373</v>
      </c>
      <c r="PQO172" s="231" t="s">
        <v>373</v>
      </c>
      <c r="PQP172" s="231" t="s">
        <v>373</v>
      </c>
      <c r="PQQ172" s="231" t="s">
        <v>373</v>
      </c>
      <c r="PQR172" s="231" t="s">
        <v>373</v>
      </c>
      <c r="PQS172" s="231" t="s">
        <v>373</v>
      </c>
      <c r="PQT172" s="231" t="s">
        <v>373</v>
      </c>
      <c r="PQU172" s="231" t="s">
        <v>373</v>
      </c>
      <c r="PQV172" s="231" t="s">
        <v>373</v>
      </c>
      <c r="PQW172" s="231" t="s">
        <v>373</v>
      </c>
      <c r="PQX172" s="231" t="s">
        <v>373</v>
      </c>
      <c r="PQY172" s="231" t="s">
        <v>373</v>
      </c>
      <c r="PQZ172" s="231" t="s">
        <v>373</v>
      </c>
      <c r="PRA172" s="231" t="s">
        <v>373</v>
      </c>
      <c r="PRB172" s="231" t="s">
        <v>373</v>
      </c>
      <c r="PRC172" s="231" t="s">
        <v>373</v>
      </c>
      <c r="PRD172" s="231" t="s">
        <v>373</v>
      </c>
      <c r="PRE172" s="231" t="s">
        <v>373</v>
      </c>
      <c r="PRF172" s="231" t="s">
        <v>373</v>
      </c>
      <c r="PRG172" s="231" t="s">
        <v>373</v>
      </c>
      <c r="PRH172" s="231" t="s">
        <v>373</v>
      </c>
      <c r="PRI172" s="231" t="s">
        <v>373</v>
      </c>
      <c r="PRJ172" s="231" t="s">
        <v>373</v>
      </c>
      <c r="PRK172" s="231" t="s">
        <v>373</v>
      </c>
      <c r="PRL172" s="231" t="s">
        <v>373</v>
      </c>
      <c r="PRM172" s="231" t="s">
        <v>373</v>
      </c>
      <c r="PRN172" s="231" t="s">
        <v>373</v>
      </c>
      <c r="PRO172" s="231" t="s">
        <v>373</v>
      </c>
      <c r="PRP172" s="231" t="s">
        <v>373</v>
      </c>
      <c r="PRQ172" s="231" t="s">
        <v>373</v>
      </c>
      <c r="PRR172" s="231" t="s">
        <v>373</v>
      </c>
      <c r="PRS172" s="231" t="s">
        <v>373</v>
      </c>
      <c r="PRT172" s="231" t="s">
        <v>373</v>
      </c>
      <c r="PRU172" s="231" t="s">
        <v>373</v>
      </c>
      <c r="PRV172" s="231" t="s">
        <v>373</v>
      </c>
      <c r="PRW172" s="231" t="s">
        <v>373</v>
      </c>
      <c r="PRX172" s="231" t="s">
        <v>373</v>
      </c>
      <c r="PRY172" s="231" t="s">
        <v>373</v>
      </c>
      <c r="PRZ172" s="231" t="s">
        <v>373</v>
      </c>
      <c r="PSA172" s="231" t="s">
        <v>373</v>
      </c>
      <c r="PSB172" s="231" t="s">
        <v>373</v>
      </c>
      <c r="PSC172" s="231" t="s">
        <v>373</v>
      </c>
      <c r="PSD172" s="231" t="s">
        <v>373</v>
      </c>
      <c r="PSE172" s="231" t="s">
        <v>373</v>
      </c>
      <c r="PSF172" s="231" t="s">
        <v>373</v>
      </c>
      <c r="PSG172" s="231" t="s">
        <v>373</v>
      </c>
      <c r="PSH172" s="231" t="s">
        <v>373</v>
      </c>
      <c r="PSI172" s="231" t="s">
        <v>373</v>
      </c>
      <c r="PSJ172" s="231" t="s">
        <v>373</v>
      </c>
      <c r="PSK172" s="231" t="s">
        <v>373</v>
      </c>
      <c r="PSL172" s="231" t="s">
        <v>373</v>
      </c>
      <c r="PSM172" s="231" t="s">
        <v>373</v>
      </c>
      <c r="PSN172" s="231" t="s">
        <v>373</v>
      </c>
      <c r="PSO172" s="231" t="s">
        <v>373</v>
      </c>
      <c r="PSP172" s="231" t="s">
        <v>373</v>
      </c>
      <c r="PSQ172" s="231" t="s">
        <v>373</v>
      </c>
      <c r="PSR172" s="231" t="s">
        <v>373</v>
      </c>
      <c r="PSS172" s="231" t="s">
        <v>373</v>
      </c>
      <c r="PST172" s="231" t="s">
        <v>373</v>
      </c>
      <c r="PSU172" s="231" t="s">
        <v>373</v>
      </c>
      <c r="PSV172" s="231" t="s">
        <v>373</v>
      </c>
      <c r="PSW172" s="231" t="s">
        <v>373</v>
      </c>
      <c r="PSX172" s="231" t="s">
        <v>373</v>
      </c>
      <c r="PSY172" s="231" t="s">
        <v>373</v>
      </c>
      <c r="PSZ172" s="231" t="s">
        <v>373</v>
      </c>
      <c r="PTA172" s="231" t="s">
        <v>373</v>
      </c>
      <c r="PTB172" s="231" t="s">
        <v>373</v>
      </c>
      <c r="PTC172" s="231" t="s">
        <v>373</v>
      </c>
      <c r="PTD172" s="231" t="s">
        <v>373</v>
      </c>
      <c r="PTE172" s="231" t="s">
        <v>373</v>
      </c>
      <c r="PTF172" s="231" t="s">
        <v>373</v>
      </c>
      <c r="PTG172" s="231" t="s">
        <v>373</v>
      </c>
      <c r="PTH172" s="231" t="s">
        <v>373</v>
      </c>
      <c r="PTI172" s="231" t="s">
        <v>373</v>
      </c>
      <c r="PTJ172" s="231" t="s">
        <v>373</v>
      </c>
      <c r="PTK172" s="231" t="s">
        <v>373</v>
      </c>
      <c r="PTL172" s="231" t="s">
        <v>373</v>
      </c>
      <c r="PTM172" s="231" t="s">
        <v>373</v>
      </c>
      <c r="PTN172" s="231" t="s">
        <v>373</v>
      </c>
      <c r="PTO172" s="231" t="s">
        <v>373</v>
      </c>
      <c r="PTP172" s="231" t="s">
        <v>373</v>
      </c>
      <c r="PTQ172" s="231" t="s">
        <v>373</v>
      </c>
      <c r="PTR172" s="231" t="s">
        <v>373</v>
      </c>
      <c r="PTS172" s="231" t="s">
        <v>373</v>
      </c>
      <c r="PTT172" s="231" t="s">
        <v>373</v>
      </c>
      <c r="PTU172" s="231" t="s">
        <v>373</v>
      </c>
      <c r="PTV172" s="231" t="s">
        <v>373</v>
      </c>
      <c r="PTW172" s="231" t="s">
        <v>373</v>
      </c>
      <c r="PTX172" s="231" t="s">
        <v>373</v>
      </c>
      <c r="PTY172" s="231" t="s">
        <v>373</v>
      </c>
      <c r="PTZ172" s="231" t="s">
        <v>373</v>
      </c>
      <c r="PUA172" s="231" t="s">
        <v>373</v>
      </c>
      <c r="PUB172" s="231" t="s">
        <v>373</v>
      </c>
      <c r="PUC172" s="231" t="s">
        <v>373</v>
      </c>
      <c r="PUD172" s="231" t="s">
        <v>373</v>
      </c>
      <c r="PUE172" s="231" t="s">
        <v>373</v>
      </c>
      <c r="PUF172" s="231" t="s">
        <v>373</v>
      </c>
      <c r="PUG172" s="231" t="s">
        <v>373</v>
      </c>
      <c r="PUH172" s="231" t="s">
        <v>373</v>
      </c>
      <c r="PUI172" s="231" t="s">
        <v>373</v>
      </c>
      <c r="PUJ172" s="231" t="s">
        <v>373</v>
      </c>
      <c r="PUK172" s="231" t="s">
        <v>373</v>
      </c>
      <c r="PUL172" s="231" t="s">
        <v>373</v>
      </c>
      <c r="PUM172" s="231" t="s">
        <v>373</v>
      </c>
      <c r="PUN172" s="231" t="s">
        <v>373</v>
      </c>
      <c r="PUO172" s="231" t="s">
        <v>373</v>
      </c>
      <c r="PUP172" s="231" t="s">
        <v>373</v>
      </c>
      <c r="PUQ172" s="231" t="s">
        <v>373</v>
      </c>
      <c r="PUR172" s="231" t="s">
        <v>373</v>
      </c>
      <c r="PUS172" s="231" t="s">
        <v>373</v>
      </c>
      <c r="PUT172" s="231" t="s">
        <v>373</v>
      </c>
      <c r="PUU172" s="231" t="s">
        <v>373</v>
      </c>
      <c r="PUV172" s="231" t="s">
        <v>373</v>
      </c>
      <c r="PUW172" s="231" t="s">
        <v>373</v>
      </c>
      <c r="PUX172" s="231" t="s">
        <v>373</v>
      </c>
      <c r="PUY172" s="231" t="s">
        <v>373</v>
      </c>
      <c r="PUZ172" s="231" t="s">
        <v>373</v>
      </c>
      <c r="PVA172" s="231" t="s">
        <v>373</v>
      </c>
      <c r="PVB172" s="231" t="s">
        <v>373</v>
      </c>
      <c r="PVC172" s="231" t="s">
        <v>373</v>
      </c>
      <c r="PVD172" s="231" t="s">
        <v>373</v>
      </c>
      <c r="PVE172" s="231" t="s">
        <v>373</v>
      </c>
      <c r="PVF172" s="231" t="s">
        <v>373</v>
      </c>
      <c r="PVG172" s="231" t="s">
        <v>373</v>
      </c>
      <c r="PVH172" s="231" t="s">
        <v>373</v>
      </c>
      <c r="PVI172" s="231" t="s">
        <v>373</v>
      </c>
      <c r="PVJ172" s="231" t="s">
        <v>373</v>
      </c>
      <c r="PVK172" s="231" t="s">
        <v>373</v>
      </c>
      <c r="PVL172" s="231" t="s">
        <v>373</v>
      </c>
      <c r="PVM172" s="231" t="s">
        <v>373</v>
      </c>
      <c r="PVN172" s="231" t="s">
        <v>373</v>
      </c>
      <c r="PVO172" s="231" t="s">
        <v>373</v>
      </c>
      <c r="PVP172" s="231" t="s">
        <v>373</v>
      </c>
      <c r="PVQ172" s="231" t="s">
        <v>373</v>
      </c>
      <c r="PVR172" s="231" t="s">
        <v>373</v>
      </c>
      <c r="PVS172" s="231" t="s">
        <v>373</v>
      </c>
      <c r="PVT172" s="231" t="s">
        <v>373</v>
      </c>
      <c r="PVU172" s="231" t="s">
        <v>373</v>
      </c>
      <c r="PVV172" s="231" t="s">
        <v>373</v>
      </c>
      <c r="PVW172" s="231" t="s">
        <v>373</v>
      </c>
      <c r="PVX172" s="231" t="s">
        <v>373</v>
      </c>
      <c r="PVY172" s="231" t="s">
        <v>373</v>
      </c>
      <c r="PVZ172" s="231" t="s">
        <v>373</v>
      </c>
      <c r="PWA172" s="231" t="s">
        <v>373</v>
      </c>
      <c r="PWB172" s="231" t="s">
        <v>373</v>
      </c>
      <c r="PWC172" s="231" t="s">
        <v>373</v>
      </c>
      <c r="PWD172" s="231" t="s">
        <v>373</v>
      </c>
      <c r="PWE172" s="231" t="s">
        <v>373</v>
      </c>
      <c r="PWF172" s="231" t="s">
        <v>373</v>
      </c>
      <c r="PWG172" s="231" t="s">
        <v>373</v>
      </c>
      <c r="PWH172" s="231" t="s">
        <v>373</v>
      </c>
      <c r="PWI172" s="231" t="s">
        <v>373</v>
      </c>
      <c r="PWJ172" s="231" t="s">
        <v>373</v>
      </c>
      <c r="PWK172" s="231" t="s">
        <v>373</v>
      </c>
      <c r="PWL172" s="231" t="s">
        <v>373</v>
      </c>
      <c r="PWM172" s="231" t="s">
        <v>373</v>
      </c>
      <c r="PWN172" s="231" t="s">
        <v>373</v>
      </c>
      <c r="PWO172" s="231" t="s">
        <v>373</v>
      </c>
      <c r="PWP172" s="231" t="s">
        <v>373</v>
      </c>
      <c r="PWQ172" s="231" t="s">
        <v>373</v>
      </c>
      <c r="PWR172" s="231" t="s">
        <v>373</v>
      </c>
      <c r="PWS172" s="231" t="s">
        <v>373</v>
      </c>
      <c r="PWT172" s="231" t="s">
        <v>373</v>
      </c>
      <c r="PWU172" s="231" t="s">
        <v>373</v>
      </c>
      <c r="PWV172" s="231" t="s">
        <v>373</v>
      </c>
      <c r="PWW172" s="231" t="s">
        <v>373</v>
      </c>
      <c r="PWX172" s="231" t="s">
        <v>373</v>
      </c>
      <c r="PWY172" s="231" t="s">
        <v>373</v>
      </c>
      <c r="PWZ172" s="231" t="s">
        <v>373</v>
      </c>
      <c r="PXA172" s="231" t="s">
        <v>373</v>
      </c>
      <c r="PXB172" s="231" t="s">
        <v>373</v>
      </c>
      <c r="PXC172" s="231" t="s">
        <v>373</v>
      </c>
      <c r="PXD172" s="231" t="s">
        <v>373</v>
      </c>
      <c r="PXE172" s="231" t="s">
        <v>373</v>
      </c>
      <c r="PXF172" s="231" t="s">
        <v>373</v>
      </c>
      <c r="PXG172" s="231" t="s">
        <v>373</v>
      </c>
      <c r="PXH172" s="231" t="s">
        <v>373</v>
      </c>
      <c r="PXI172" s="231" t="s">
        <v>373</v>
      </c>
      <c r="PXJ172" s="231" t="s">
        <v>373</v>
      </c>
      <c r="PXK172" s="231" t="s">
        <v>373</v>
      </c>
      <c r="PXL172" s="231" t="s">
        <v>373</v>
      </c>
      <c r="PXM172" s="231" t="s">
        <v>373</v>
      </c>
      <c r="PXN172" s="231" t="s">
        <v>373</v>
      </c>
      <c r="PXO172" s="231" t="s">
        <v>373</v>
      </c>
      <c r="PXP172" s="231" t="s">
        <v>373</v>
      </c>
      <c r="PXQ172" s="231" t="s">
        <v>373</v>
      </c>
      <c r="PXR172" s="231" t="s">
        <v>373</v>
      </c>
      <c r="PXS172" s="231" t="s">
        <v>373</v>
      </c>
      <c r="PXT172" s="231" t="s">
        <v>373</v>
      </c>
      <c r="PXU172" s="231" t="s">
        <v>373</v>
      </c>
      <c r="PXV172" s="231" t="s">
        <v>373</v>
      </c>
      <c r="PXW172" s="231" t="s">
        <v>373</v>
      </c>
      <c r="PXX172" s="231" t="s">
        <v>373</v>
      </c>
      <c r="PXY172" s="231" t="s">
        <v>373</v>
      </c>
      <c r="PXZ172" s="231" t="s">
        <v>373</v>
      </c>
      <c r="PYA172" s="231" t="s">
        <v>373</v>
      </c>
      <c r="PYB172" s="231" t="s">
        <v>373</v>
      </c>
      <c r="PYC172" s="231" t="s">
        <v>373</v>
      </c>
      <c r="PYD172" s="231" t="s">
        <v>373</v>
      </c>
      <c r="PYE172" s="231" t="s">
        <v>373</v>
      </c>
      <c r="PYF172" s="231" t="s">
        <v>373</v>
      </c>
      <c r="PYG172" s="231" t="s">
        <v>373</v>
      </c>
      <c r="PYH172" s="231" t="s">
        <v>373</v>
      </c>
      <c r="PYI172" s="231" t="s">
        <v>373</v>
      </c>
      <c r="PYJ172" s="231" t="s">
        <v>373</v>
      </c>
      <c r="PYK172" s="231" t="s">
        <v>373</v>
      </c>
      <c r="PYL172" s="231" t="s">
        <v>373</v>
      </c>
      <c r="PYM172" s="231" t="s">
        <v>373</v>
      </c>
      <c r="PYN172" s="231" t="s">
        <v>373</v>
      </c>
      <c r="PYO172" s="231" t="s">
        <v>373</v>
      </c>
      <c r="PYP172" s="231" t="s">
        <v>373</v>
      </c>
      <c r="PYQ172" s="231" t="s">
        <v>373</v>
      </c>
      <c r="PYR172" s="231" t="s">
        <v>373</v>
      </c>
      <c r="PYS172" s="231" t="s">
        <v>373</v>
      </c>
      <c r="PYT172" s="231" t="s">
        <v>373</v>
      </c>
      <c r="PYU172" s="231" t="s">
        <v>373</v>
      </c>
      <c r="PYV172" s="231" t="s">
        <v>373</v>
      </c>
      <c r="PYW172" s="231" t="s">
        <v>373</v>
      </c>
      <c r="PYX172" s="231" t="s">
        <v>373</v>
      </c>
      <c r="PYY172" s="231" t="s">
        <v>373</v>
      </c>
      <c r="PYZ172" s="231" t="s">
        <v>373</v>
      </c>
      <c r="PZA172" s="231" t="s">
        <v>373</v>
      </c>
      <c r="PZB172" s="231" t="s">
        <v>373</v>
      </c>
      <c r="PZC172" s="231" t="s">
        <v>373</v>
      </c>
      <c r="PZD172" s="231" t="s">
        <v>373</v>
      </c>
      <c r="PZE172" s="231" t="s">
        <v>373</v>
      </c>
      <c r="PZF172" s="231" t="s">
        <v>373</v>
      </c>
      <c r="PZG172" s="231" t="s">
        <v>373</v>
      </c>
      <c r="PZH172" s="231" t="s">
        <v>373</v>
      </c>
      <c r="PZI172" s="231" t="s">
        <v>373</v>
      </c>
      <c r="PZJ172" s="231" t="s">
        <v>373</v>
      </c>
      <c r="PZK172" s="231" t="s">
        <v>373</v>
      </c>
      <c r="PZL172" s="231" t="s">
        <v>373</v>
      </c>
      <c r="PZM172" s="231" t="s">
        <v>373</v>
      </c>
      <c r="PZN172" s="231" t="s">
        <v>373</v>
      </c>
      <c r="PZO172" s="231" t="s">
        <v>373</v>
      </c>
      <c r="PZP172" s="231" t="s">
        <v>373</v>
      </c>
      <c r="PZQ172" s="231" t="s">
        <v>373</v>
      </c>
      <c r="PZR172" s="231" t="s">
        <v>373</v>
      </c>
      <c r="PZS172" s="231" t="s">
        <v>373</v>
      </c>
      <c r="PZT172" s="231" t="s">
        <v>373</v>
      </c>
      <c r="PZU172" s="231" t="s">
        <v>373</v>
      </c>
      <c r="PZV172" s="231" t="s">
        <v>373</v>
      </c>
      <c r="PZW172" s="231" t="s">
        <v>373</v>
      </c>
      <c r="PZX172" s="231" t="s">
        <v>373</v>
      </c>
      <c r="PZY172" s="231" t="s">
        <v>373</v>
      </c>
      <c r="PZZ172" s="231" t="s">
        <v>373</v>
      </c>
      <c r="QAA172" s="231" t="s">
        <v>373</v>
      </c>
      <c r="QAB172" s="231" t="s">
        <v>373</v>
      </c>
      <c r="QAC172" s="231" t="s">
        <v>373</v>
      </c>
      <c r="QAD172" s="231" t="s">
        <v>373</v>
      </c>
      <c r="QAE172" s="231" t="s">
        <v>373</v>
      </c>
      <c r="QAF172" s="231" t="s">
        <v>373</v>
      </c>
      <c r="QAG172" s="231" t="s">
        <v>373</v>
      </c>
      <c r="QAH172" s="231" t="s">
        <v>373</v>
      </c>
      <c r="QAI172" s="231" t="s">
        <v>373</v>
      </c>
      <c r="QAJ172" s="231" t="s">
        <v>373</v>
      </c>
      <c r="QAK172" s="231" t="s">
        <v>373</v>
      </c>
      <c r="QAL172" s="231" t="s">
        <v>373</v>
      </c>
      <c r="QAM172" s="231" t="s">
        <v>373</v>
      </c>
      <c r="QAN172" s="231" t="s">
        <v>373</v>
      </c>
      <c r="QAO172" s="231" t="s">
        <v>373</v>
      </c>
      <c r="QAP172" s="231" t="s">
        <v>373</v>
      </c>
      <c r="QAQ172" s="231" t="s">
        <v>373</v>
      </c>
      <c r="QAR172" s="231" t="s">
        <v>373</v>
      </c>
      <c r="QAS172" s="231" t="s">
        <v>373</v>
      </c>
      <c r="QAT172" s="231" t="s">
        <v>373</v>
      </c>
      <c r="QAU172" s="231" t="s">
        <v>373</v>
      </c>
      <c r="QAV172" s="231" t="s">
        <v>373</v>
      </c>
      <c r="QAW172" s="231" t="s">
        <v>373</v>
      </c>
      <c r="QAX172" s="231" t="s">
        <v>373</v>
      </c>
      <c r="QAY172" s="231" t="s">
        <v>373</v>
      </c>
      <c r="QAZ172" s="231" t="s">
        <v>373</v>
      </c>
      <c r="QBA172" s="231" t="s">
        <v>373</v>
      </c>
      <c r="QBB172" s="231" t="s">
        <v>373</v>
      </c>
      <c r="QBC172" s="231" t="s">
        <v>373</v>
      </c>
      <c r="QBD172" s="231" t="s">
        <v>373</v>
      </c>
      <c r="QBE172" s="231" t="s">
        <v>373</v>
      </c>
      <c r="QBF172" s="231" t="s">
        <v>373</v>
      </c>
      <c r="QBG172" s="231" t="s">
        <v>373</v>
      </c>
      <c r="QBH172" s="231" t="s">
        <v>373</v>
      </c>
      <c r="QBI172" s="231" t="s">
        <v>373</v>
      </c>
      <c r="QBJ172" s="231" t="s">
        <v>373</v>
      </c>
      <c r="QBK172" s="231" t="s">
        <v>373</v>
      </c>
      <c r="QBL172" s="231" t="s">
        <v>373</v>
      </c>
      <c r="QBM172" s="231" t="s">
        <v>373</v>
      </c>
      <c r="QBN172" s="231" t="s">
        <v>373</v>
      </c>
      <c r="QBO172" s="231" t="s">
        <v>373</v>
      </c>
      <c r="QBP172" s="231" t="s">
        <v>373</v>
      </c>
      <c r="QBQ172" s="231" t="s">
        <v>373</v>
      </c>
      <c r="QBR172" s="231" t="s">
        <v>373</v>
      </c>
      <c r="QBS172" s="231" t="s">
        <v>373</v>
      </c>
      <c r="QBT172" s="231" t="s">
        <v>373</v>
      </c>
      <c r="QBU172" s="231" t="s">
        <v>373</v>
      </c>
      <c r="QBV172" s="231" t="s">
        <v>373</v>
      </c>
      <c r="QBW172" s="231" t="s">
        <v>373</v>
      </c>
      <c r="QBX172" s="231" t="s">
        <v>373</v>
      </c>
      <c r="QBY172" s="231" t="s">
        <v>373</v>
      </c>
      <c r="QBZ172" s="231" t="s">
        <v>373</v>
      </c>
      <c r="QCA172" s="231" t="s">
        <v>373</v>
      </c>
      <c r="QCB172" s="231" t="s">
        <v>373</v>
      </c>
      <c r="QCC172" s="231" t="s">
        <v>373</v>
      </c>
      <c r="QCD172" s="231" t="s">
        <v>373</v>
      </c>
      <c r="QCE172" s="231" t="s">
        <v>373</v>
      </c>
      <c r="QCF172" s="231" t="s">
        <v>373</v>
      </c>
      <c r="QCG172" s="231" t="s">
        <v>373</v>
      </c>
      <c r="QCH172" s="231" t="s">
        <v>373</v>
      </c>
      <c r="QCI172" s="231" t="s">
        <v>373</v>
      </c>
      <c r="QCJ172" s="231" t="s">
        <v>373</v>
      </c>
      <c r="QCK172" s="231" t="s">
        <v>373</v>
      </c>
      <c r="QCL172" s="231" t="s">
        <v>373</v>
      </c>
      <c r="QCM172" s="231" t="s">
        <v>373</v>
      </c>
      <c r="QCN172" s="231" t="s">
        <v>373</v>
      </c>
      <c r="QCO172" s="231" t="s">
        <v>373</v>
      </c>
      <c r="QCP172" s="231" t="s">
        <v>373</v>
      </c>
      <c r="QCQ172" s="231" t="s">
        <v>373</v>
      </c>
      <c r="QCR172" s="231" t="s">
        <v>373</v>
      </c>
      <c r="QCS172" s="231" t="s">
        <v>373</v>
      </c>
      <c r="QCT172" s="231" t="s">
        <v>373</v>
      </c>
      <c r="QCU172" s="231" t="s">
        <v>373</v>
      </c>
      <c r="QCV172" s="231" t="s">
        <v>373</v>
      </c>
      <c r="QCW172" s="231" t="s">
        <v>373</v>
      </c>
      <c r="QCX172" s="231" t="s">
        <v>373</v>
      </c>
      <c r="QCY172" s="231" t="s">
        <v>373</v>
      </c>
      <c r="QCZ172" s="231" t="s">
        <v>373</v>
      </c>
      <c r="QDA172" s="231" t="s">
        <v>373</v>
      </c>
      <c r="QDB172" s="231" t="s">
        <v>373</v>
      </c>
      <c r="QDC172" s="231" t="s">
        <v>373</v>
      </c>
      <c r="QDD172" s="231" t="s">
        <v>373</v>
      </c>
      <c r="QDE172" s="231" t="s">
        <v>373</v>
      </c>
      <c r="QDF172" s="231" t="s">
        <v>373</v>
      </c>
      <c r="QDG172" s="231" t="s">
        <v>373</v>
      </c>
      <c r="QDH172" s="231" t="s">
        <v>373</v>
      </c>
      <c r="QDI172" s="231" t="s">
        <v>373</v>
      </c>
      <c r="QDJ172" s="231" t="s">
        <v>373</v>
      </c>
      <c r="QDK172" s="231" t="s">
        <v>373</v>
      </c>
      <c r="QDL172" s="231" t="s">
        <v>373</v>
      </c>
      <c r="QDM172" s="231" t="s">
        <v>373</v>
      </c>
      <c r="QDN172" s="231" t="s">
        <v>373</v>
      </c>
      <c r="QDO172" s="231" t="s">
        <v>373</v>
      </c>
      <c r="QDP172" s="231" t="s">
        <v>373</v>
      </c>
      <c r="QDQ172" s="231" t="s">
        <v>373</v>
      </c>
      <c r="QDR172" s="231" t="s">
        <v>373</v>
      </c>
      <c r="QDS172" s="231" t="s">
        <v>373</v>
      </c>
      <c r="QDT172" s="231" t="s">
        <v>373</v>
      </c>
      <c r="QDU172" s="231" t="s">
        <v>373</v>
      </c>
      <c r="QDV172" s="231" t="s">
        <v>373</v>
      </c>
      <c r="QDW172" s="231" t="s">
        <v>373</v>
      </c>
      <c r="QDX172" s="231" t="s">
        <v>373</v>
      </c>
      <c r="QDY172" s="231" t="s">
        <v>373</v>
      </c>
      <c r="QDZ172" s="231" t="s">
        <v>373</v>
      </c>
      <c r="QEA172" s="231" t="s">
        <v>373</v>
      </c>
      <c r="QEB172" s="231" t="s">
        <v>373</v>
      </c>
      <c r="QEC172" s="231" t="s">
        <v>373</v>
      </c>
      <c r="QED172" s="231" t="s">
        <v>373</v>
      </c>
      <c r="QEE172" s="231" t="s">
        <v>373</v>
      </c>
      <c r="QEF172" s="231" t="s">
        <v>373</v>
      </c>
      <c r="QEG172" s="231" t="s">
        <v>373</v>
      </c>
      <c r="QEH172" s="231" t="s">
        <v>373</v>
      </c>
      <c r="QEI172" s="231" t="s">
        <v>373</v>
      </c>
      <c r="QEJ172" s="231" t="s">
        <v>373</v>
      </c>
      <c r="QEK172" s="231" t="s">
        <v>373</v>
      </c>
      <c r="QEL172" s="231" t="s">
        <v>373</v>
      </c>
      <c r="QEM172" s="231" t="s">
        <v>373</v>
      </c>
      <c r="QEN172" s="231" t="s">
        <v>373</v>
      </c>
      <c r="QEO172" s="231" t="s">
        <v>373</v>
      </c>
      <c r="QEP172" s="231" t="s">
        <v>373</v>
      </c>
      <c r="QEQ172" s="231" t="s">
        <v>373</v>
      </c>
      <c r="QER172" s="231" t="s">
        <v>373</v>
      </c>
      <c r="QES172" s="231" t="s">
        <v>373</v>
      </c>
      <c r="QET172" s="231" t="s">
        <v>373</v>
      </c>
      <c r="QEU172" s="231" t="s">
        <v>373</v>
      </c>
      <c r="QEV172" s="231" t="s">
        <v>373</v>
      </c>
      <c r="QEW172" s="231" t="s">
        <v>373</v>
      </c>
      <c r="QEX172" s="231" t="s">
        <v>373</v>
      </c>
      <c r="QEY172" s="231" t="s">
        <v>373</v>
      </c>
      <c r="QEZ172" s="231" t="s">
        <v>373</v>
      </c>
      <c r="QFA172" s="231" t="s">
        <v>373</v>
      </c>
      <c r="QFB172" s="231" t="s">
        <v>373</v>
      </c>
      <c r="QFC172" s="231" t="s">
        <v>373</v>
      </c>
      <c r="QFD172" s="231" t="s">
        <v>373</v>
      </c>
      <c r="QFE172" s="231" t="s">
        <v>373</v>
      </c>
      <c r="QFF172" s="231" t="s">
        <v>373</v>
      </c>
      <c r="QFG172" s="231" t="s">
        <v>373</v>
      </c>
      <c r="QFH172" s="231" t="s">
        <v>373</v>
      </c>
      <c r="QFI172" s="231" t="s">
        <v>373</v>
      </c>
      <c r="QFJ172" s="231" t="s">
        <v>373</v>
      </c>
      <c r="QFK172" s="231" t="s">
        <v>373</v>
      </c>
      <c r="QFL172" s="231" t="s">
        <v>373</v>
      </c>
      <c r="QFM172" s="231" t="s">
        <v>373</v>
      </c>
      <c r="QFN172" s="231" t="s">
        <v>373</v>
      </c>
      <c r="QFO172" s="231" t="s">
        <v>373</v>
      </c>
      <c r="QFP172" s="231" t="s">
        <v>373</v>
      </c>
      <c r="QFQ172" s="231" t="s">
        <v>373</v>
      </c>
      <c r="QFR172" s="231" t="s">
        <v>373</v>
      </c>
      <c r="QFS172" s="231" t="s">
        <v>373</v>
      </c>
      <c r="QFT172" s="231" t="s">
        <v>373</v>
      </c>
      <c r="QFU172" s="231" t="s">
        <v>373</v>
      </c>
      <c r="QFV172" s="231" t="s">
        <v>373</v>
      </c>
      <c r="QFW172" s="231" t="s">
        <v>373</v>
      </c>
      <c r="QFX172" s="231" t="s">
        <v>373</v>
      </c>
      <c r="QFY172" s="231" t="s">
        <v>373</v>
      </c>
      <c r="QFZ172" s="231" t="s">
        <v>373</v>
      </c>
      <c r="QGA172" s="231" t="s">
        <v>373</v>
      </c>
      <c r="QGB172" s="231" t="s">
        <v>373</v>
      </c>
      <c r="QGC172" s="231" t="s">
        <v>373</v>
      </c>
      <c r="QGD172" s="231" t="s">
        <v>373</v>
      </c>
      <c r="QGE172" s="231" t="s">
        <v>373</v>
      </c>
      <c r="QGF172" s="231" t="s">
        <v>373</v>
      </c>
      <c r="QGG172" s="231" t="s">
        <v>373</v>
      </c>
      <c r="QGH172" s="231" t="s">
        <v>373</v>
      </c>
      <c r="QGI172" s="231" t="s">
        <v>373</v>
      </c>
      <c r="QGJ172" s="231" t="s">
        <v>373</v>
      </c>
      <c r="QGK172" s="231" t="s">
        <v>373</v>
      </c>
      <c r="QGL172" s="231" t="s">
        <v>373</v>
      </c>
      <c r="QGM172" s="231" t="s">
        <v>373</v>
      </c>
      <c r="QGN172" s="231" t="s">
        <v>373</v>
      </c>
      <c r="QGO172" s="231" t="s">
        <v>373</v>
      </c>
      <c r="QGP172" s="231" t="s">
        <v>373</v>
      </c>
      <c r="QGQ172" s="231" t="s">
        <v>373</v>
      </c>
      <c r="QGR172" s="231" t="s">
        <v>373</v>
      </c>
      <c r="QGS172" s="231" t="s">
        <v>373</v>
      </c>
      <c r="QGT172" s="231" t="s">
        <v>373</v>
      </c>
      <c r="QGU172" s="231" t="s">
        <v>373</v>
      </c>
      <c r="QGV172" s="231" t="s">
        <v>373</v>
      </c>
      <c r="QGW172" s="231" t="s">
        <v>373</v>
      </c>
      <c r="QGX172" s="231" t="s">
        <v>373</v>
      </c>
      <c r="QGY172" s="231" t="s">
        <v>373</v>
      </c>
      <c r="QGZ172" s="231" t="s">
        <v>373</v>
      </c>
      <c r="QHA172" s="231" t="s">
        <v>373</v>
      </c>
      <c r="QHB172" s="231" t="s">
        <v>373</v>
      </c>
      <c r="QHC172" s="231" t="s">
        <v>373</v>
      </c>
      <c r="QHD172" s="231" t="s">
        <v>373</v>
      </c>
      <c r="QHE172" s="231" t="s">
        <v>373</v>
      </c>
      <c r="QHF172" s="231" t="s">
        <v>373</v>
      </c>
      <c r="QHG172" s="231" t="s">
        <v>373</v>
      </c>
      <c r="QHH172" s="231" t="s">
        <v>373</v>
      </c>
      <c r="QHI172" s="231" t="s">
        <v>373</v>
      </c>
      <c r="QHJ172" s="231" t="s">
        <v>373</v>
      </c>
      <c r="QHK172" s="231" t="s">
        <v>373</v>
      </c>
      <c r="QHL172" s="231" t="s">
        <v>373</v>
      </c>
      <c r="QHM172" s="231" t="s">
        <v>373</v>
      </c>
      <c r="QHN172" s="231" t="s">
        <v>373</v>
      </c>
      <c r="QHO172" s="231" t="s">
        <v>373</v>
      </c>
      <c r="QHP172" s="231" t="s">
        <v>373</v>
      </c>
      <c r="QHQ172" s="231" t="s">
        <v>373</v>
      </c>
      <c r="QHR172" s="231" t="s">
        <v>373</v>
      </c>
      <c r="QHS172" s="231" t="s">
        <v>373</v>
      </c>
      <c r="QHT172" s="231" t="s">
        <v>373</v>
      </c>
      <c r="QHU172" s="231" t="s">
        <v>373</v>
      </c>
      <c r="QHV172" s="231" t="s">
        <v>373</v>
      </c>
      <c r="QHW172" s="231" t="s">
        <v>373</v>
      </c>
      <c r="QHX172" s="231" t="s">
        <v>373</v>
      </c>
      <c r="QHY172" s="231" t="s">
        <v>373</v>
      </c>
      <c r="QHZ172" s="231" t="s">
        <v>373</v>
      </c>
      <c r="QIA172" s="231" t="s">
        <v>373</v>
      </c>
      <c r="QIB172" s="231" t="s">
        <v>373</v>
      </c>
      <c r="QIC172" s="231" t="s">
        <v>373</v>
      </c>
      <c r="QID172" s="231" t="s">
        <v>373</v>
      </c>
      <c r="QIE172" s="231" t="s">
        <v>373</v>
      </c>
      <c r="QIF172" s="231" t="s">
        <v>373</v>
      </c>
      <c r="QIG172" s="231" t="s">
        <v>373</v>
      </c>
      <c r="QIH172" s="231" t="s">
        <v>373</v>
      </c>
      <c r="QII172" s="231" t="s">
        <v>373</v>
      </c>
      <c r="QIJ172" s="231" t="s">
        <v>373</v>
      </c>
      <c r="QIK172" s="231" t="s">
        <v>373</v>
      </c>
      <c r="QIL172" s="231" t="s">
        <v>373</v>
      </c>
      <c r="QIM172" s="231" t="s">
        <v>373</v>
      </c>
      <c r="QIN172" s="231" t="s">
        <v>373</v>
      </c>
      <c r="QIO172" s="231" t="s">
        <v>373</v>
      </c>
      <c r="QIP172" s="231" t="s">
        <v>373</v>
      </c>
      <c r="QIQ172" s="231" t="s">
        <v>373</v>
      </c>
      <c r="QIR172" s="231" t="s">
        <v>373</v>
      </c>
      <c r="QIS172" s="231" t="s">
        <v>373</v>
      </c>
      <c r="QIT172" s="231" t="s">
        <v>373</v>
      </c>
      <c r="QIU172" s="231" t="s">
        <v>373</v>
      </c>
      <c r="QIV172" s="231" t="s">
        <v>373</v>
      </c>
      <c r="QIW172" s="231" t="s">
        <v>373</v>
      </c>
      <c r="QIX172" s="231" t="s">
        <v>373</v>
      </c>
      <c r="QIY172" s="231" t="s">
        <v>373</v>
      </c>
      <c r="QIZ172" s="231" t="s">
        <v>373</v>
      </c>
      <c r="QJA172" s="231" t="s">
        <v>373</v>
      </c>
      <c r="QJB172" s="231" t="s">
        <v>373</v>
      </c>
      <c r="QJC172" s="231" t="s">
        <v>373</v>
      </c>
      <c r="QJD172" s="231" t="s">
        <v>373</v>
      </c>
      <c r="QJE172" s="231" t="s">
        <v>373</v>
      </c>
      <c r="QJF172" s="231" t="s">
        <v>373</v>
      </c>
      <c r="QJG172" s="231" t="s">
        <v>373</v>
      </c>
      <c r="QJH172" s="231" t="s">
        <v>373</v>
      </c>
      <c r="QJI172" s="231" t="s">
        <v>373</v>
      </c>
      <c r="QJJ172" s="231" t="s">
        <v>373</v>
      </c>
      <c r="QJK172" s="231" t="s">
        <v>373</v>
      </c>
      <c r="QJL172" s="231" t="s">
        <v>373</v>
      </c>
      <c r="QJM172" s="231" t="s">
        <v>373</v>
      </c>
      <c r="QJN172" s="231" t="s">
        <v>373</v>
      </c>
      <c r="QJO172" s="231" t="s">
        <v>373</v>
      </c>
      <c r="QJP172" s="231" t="s">
        <v>373</v>
      </c>
      <c r="QJQ172" s="231" t="s">
        <v>373</v>
      </c>
      <c r="QJR172" s="231" t="s">
        <v>373</v>
      </c>
      <c r="QJS172" s="231" t="s">
        <v>373</v>
      </c>
      <c r="QJT172" s="231" t="s">
        <v>373</v>
      </c>
      <c r="QJU172" s="231" t="s">
        <v>373</v>
      </c>
      <c r="QJV172" s="231" t="s">
        <v>373</v>
      </c>
      <c r="QJW172" s="231" t="s">
        <v>373</v>
      </c>
      <c r="QJX172" s="231" t="s">
        <v>373</v>
      </c>
      <c r="QJY172" s="231" t="s">
        <v>373</v>
      </c>
      <c r="QJZ172" s="231" t="s">
        <v>373</v>
      </c>
      <c r="QKA172" s="231" t="s">
        <v>373</v>
      </c>
      <c r="QKB172" s="231" t="s">
        <v>373</v>
      </c>
      <c r="QKC172" s="231" t="s">
        <v>373</v>
      </c>
      <c r="QKD172" s="231" t="s">
        <v>373</v>
      </c>
      <c r="QKE172" s="231" t="s">
        <v>373</v>
      </c>
      <c r="QKF172" s="231" t="s">
        <v>373</v>
      </c>
      <c r="QKG172" s="231" t="s">
        <v>373</v>
      </c>
      <c r="QKH172" s="231" t="s">
        <v>373</v>
      </c>
      <c r="QKI172" s="231" t="s">
        <v>373</v>
      </c>
      <c r="QKJ172" s="231" t="s">
        <v>373</v>
      </c>
      <c r="QKK172" s="231" t="s">
        <v>373</v>
      </c>
      <c r="QKL172" s="231" t="s">
        <v>373</v>
      </c>
      <c r="QKM172" s="231" t="s">
        <v>373</v>
      </c>
      <c r="QKN172" s="231" t="s">
        <v>373</v>
      </c>
      <c r="QKO172" s="231" t="s">
        <v>373</v>
      </c>
      <c r="QKP172" s="231" t="s">
        <v>373</v>
      </c>
      <c r="QKQ172" s="231" t="s">
        <v>373</v>
      </c>
      <c r="QKR172" s="231" t="s">
        <v>373</v>
      </c>
      <c r="QKS172" s="231" t="s">
        <v>373</v>
      </c>
      <c r="QKT172" s="231" t="s">
        <v>373</v>
      </c>
      <c r="QKU172" s="231" t="s">
        <v>373</v>
      </c>
      <c r="QKV172" s="231" t="s">
        <v>373</v>
      </c>
      <c r="QKW172" s="231" t="s">
        <v>373</v>
      </c>
      <c r="QKX172" s="231" t="s">
        <v>373</v>
      </c>
      <c r="QKY172" s="231" t="s">
        <v>373</v>
      </c>
      <c r="QKZ172" s="231" t="s">
        <v>373</v>
      </c>
      <c r="QLA172" s="231" t="s">
        <v>373</v>
      </c>
      <c r="QLB172" s="231" t="s">
        <v>373</v>
      </c>
      <c r="QLC172" s="231" t="s">
        <v>373</v>
      </c>
      <c r="QLD172" s="231" t="s">
        <v>373</v>
      </c>
      <c r="QLE172" s="231" t="s">
        <v>373</v>
      </c>
      <c r="QLF172" s="231" t="s">
        <v>373</v>
      </c>
      <c r="QLG172" s="231" t="s">
        <v>373</v>
      </c>
      <c r="QLH172" s="231" t="s">
        <v>373</v>
      </c>
      <c r="QLI172" s="231" t="s">
        <v>373</v>
      </c>
      <c r="QLJ172" s="231" t="s">
        <v>373</v>
      </c>
      <c r="QLK172" s="231" t="s">
        <v>373</v>
      </c>
      <c r="QLL172" s="231" t="s">
        <v>373</v>
      </c>
      <c r="QLM172" s="231" t="s">
        <v>373</v>
      </c>
      <c r="QLN172" s="231" t="s">
        <v>373</v>
      </c>
      <c r="QLO172" s="231" t="s">
        <v>373</v>
      </c>
      <c r="QLP172" s="231" t="s">
        <v>373</v>
      </c>
      <c r="QLQ172" s="231" t="s">
        <v>373</v>
      </c>
      <c r="QLR172" s="231" t="s">
        <v>373</v>
      </c>
      <c r="QLS172" s="231" t="s">
        <v>373</v>
      </c>
      <c r="QLT172" s="231" t="s">
        <v>373</v>
      </c>
      <c r="QLU172" s="231" t="s">
        <v>373</v>
      </c>
      <c r="QLV172" s="231" t="s">
        <v>373</v>
      </c>
      <c r="QLW172" s="231" t="s">
        <v>373</v>
      </c>
      <c r="QLX172" s="231" t="s">
        <v>373</v>
      </c>
      <c r="QLY172" s="231" t="s">
        <v>373</v>
      </c>
      <c r="QLZ172" s="231" t="s">
        <v>373</v>
      </c>
      <c r="QMA172" s="231" t="s">
        <v>373</v>
      </c>
      <c r="QMB172" s="231" t="s">
        <v>373</v>
      </c>
      <c r="QMC172" s="231" t="s">
        <v>373</v>
      </c>
      <c r="QMD172" s="231" t="s">
        <v>373</v>
      </c>
      <c r="QME172" s="231" t="s">
        <v>373</v>
      </c>
      <c r="QMF172" s="231" t="s">
        <v>373</v>
      </c>
      <c r="QMG172" s="231" t="s">
        <v>373</v>
      </c>
      <c r="QMH172" s="231" t="s">
        <v>373</v>
      </c>
      <c r="QMI172" s="231" t="s">
        <v>373</v>
      </c>
      <c r="QMJ172" s="231" t="s">
        <v>373</v>
      </c>
      <c r="QMK172" s="231" t="s">
        <v>373</v>
      </c>
      <c r="QML172" s="231" t="s">
        <v>373</v>
      </c>
      <c r="QMM172" s="231" t="s">
        <v>373</v>
      </c>
      <c r="QMN172" s="231" t="s">
        <v>373</v>
      </c>
      <c r="QMO172" s="231" t="s">
        <v>373</v>
      </c>
      <c r="QMP172" s="231" t="s">
        <v>373</v>
      </c>
      <c r="QMQ172" s="231" t="s">
        <v>373</v>
      </c>
      <c r="QMR172" s="231" t="s">
        <v>373</v>
      </c>
      <c r="QMS172" s="231" t="s">
        <v>373</v>
      </c>
      <c r="QMT172" s="231" t="s">
        <v>373</v>
      </c>
      <c r="QMU172" s="231" t="s">
        <v>373</v>
      </c>
      <c r="QMV172" s="231" t="s">
        <v>373</v>
      </c>
      <c r="QMW172" s="231" t="s">
        <v>373</v>
      </c>
      <c r="QMX172" s="231" t="s">
        <v>373</v>
      </c>
      <c r="QMY172" s="231" t="s">
        <v>373</v>
      </c>
      <c r="QMZ172" s="231" t="s">
        <v>373</v>
      </c>
      <c r="QNA172" s="231" t="s">
        <v>373</v>
      </c>
      <c r="QNB172" s="231" t="s">
        <v>373</v>
      </c>
      <c r="QNC172" s="231" t="s">
        <v>373</v>
      </c>
      <c r="QND172" s="231" t="s">
        <v>373</v>
      </c>
      <c r="QNE172" s="231" t="s">
        <v>373</v>
      </c>
      <c r="QNF172" s="231" t="s">
        <v>373</v>
      </c>
      <c r="QNG172" s="231" t="s">
        <v>373</v>
      </c>
      <c r="QNH172" s="231" t="s">
        <v>373</v>
      </c>
      <c r="QNI172" s="231" t="s">
        <v>373</v>
      </c>
      <c r="QNJ172" s="231" t="s">
        <v>373</v>
      </c>
      <c r="QNK172" s="231" t="s">
        <v>373</v>
      </c>
      <c r="QNL172" s="231" t="s">
        <v>373</v>
      </c>
      <c r="QNM172" s="231" t="s">
        <v>373</v>
      </c>
      <c r="QNN172" s="231" t="s">
        <v>373</v>
      </c>
      <c r="QNO172" s="231" t="s">
        <v>373</v>
      </c>
      <c r="QNP172" s="231" t="s">
        <v>373</v>
      </c>
      <c r="QNQ172" s="231" t="s">
        <v>373</v>
      </c>
      <c r="QNR172" s="231" t="s">
        <v>373</v>
      </c>
      <c r="QNS172" s="231" t="s">
        <v>373</v>
      </c>
      <c r="QNT172" s="231" t="s">
        <v>373</v>
      </c>
      <c r="QNU172" s="231" t="s">
        <v>373</v>
      </c>
      <c r="QNV172" s="231" t="s">
        <v>373</v>
      </c>
      <c r="QNW172" s="231" t="s">
        <v>373</v>
      </c>
      <c r="QNX172" s="231" t="s">
        <v>373</v>
      </c>
      <c r="QNY172" s="231" t="s">
        <v>373</v>
      </c>
      <c r="QNZ172" s="231" t="s">
        <v>373</v>
      </c>
      <c r="QOA172" s="231" t="s">
        <v>373</v>
      </c>
      <c r="QOB172" s="231" t="s">
        <v>373</v>
      </c>
      <c r="QOC172" s="231" t="s">
        <v>373</v>
      </c>
      <c r="QOD172" s="231" t="s">
        <v>373</v>
      </c>
      <c r="QOE172" s="231" t="s">
        <v>373</v>
      </c>
      <c r="QOF172" s="231" t="s">
        <v>373</v>
      </c>
      <c r="QOG172" s="231" t="s">
        <v>373</v>
      </c>
      <c r="QOH172" s="231" t="s">
        <v>373</v>
      </c>
      <c r="QOI172" s="231" t="s">
        <v>373</v>
      </c>
      <c r="QOJ172" s="231" t="s">
        <v>373</v>
      </c>
      <c r="QOK172" s="231" t="s">
        <v>373</v>
      </c>
      <c r="QOL172" s="231" t="s">
        <v>373</v>
      </c>
      <c r="QOM172" s="231" t="s">
        <v>373</v>
      </c>
      <c r="QON172" s="231" t="s">
        <v>373</v>
      </c>
      <c r="QOO172" s="231" t="s">
        <v>373</v>
      </c>
      <c r="QOP172" s="231" t="s">
        <v>373</v>
      </c>
      <c r="QOQ172" s="231" t="s">
        <v>373</v>
      </c>
      <c r="QOR172" s="231" t="s">
        <v>373</v>
      </c>
      <c r="QOS172" s="231" t="s">
        <v>373</v>
      </c>
      <c r="QOT172" s="231" t="s">
        <v>373</v>
      </c>
      <c r="QOU172" s="231" t="s">
        <v>373</v>
      </c>
      <c r="QOV172" s="231" t="s">
        <v>373</v>
      </c>
      <c r="QOW172" s="231" t="s">
        <v>373</v>
      </c>
      <c r="QOX172" s="231" t="s">
        <v>373</v>
      </c>
      <c r="QOY172" s="231" t="s">
        <v>373</v>
      </c>
      <c r="QOZ172" s="231" t="s">
        <v>373</v>
      </c>
      <c r="QPA172" s="231" t="s">
        <v>373</v>
      </c>
      <c r="QPB172" s="231" t="s">
        <v>373</v>
      </c>
      <c r="QPC172" s="231" t="s">
        <v>373</v>
      </c>
      <c r="QPD172" s="231" t="s">
        <v>373</v>
      </c>
      <c r="QPE172" s="231" t="s">
        <v>373</v>
      </c>
      <c r="QPF172" s="231" t="s">
        <v>373</v>
      </c>
      <c r="QPG172" s="231" t="s">
        <v>373</v>
      </c>
      <c r="QPH172" s="231" t="s">
        <v>373</v>
      </c>
      <c r="QPI172" s="231" t="s">
        <v>373</v>
      </c>
      <c r="QPJ172" s="231" t="s">
        <v>373</v>
      </c>
      <c r="QPK172" s="231" t="s">
        <v>373</v>
      </c>
      <c r="QPL172" s="231" t="s">
        <v>373</v>
      </c>
      <c r="QPM172" s="231" t="s">
        <v>373</v>
      </c>
      <c r="QPN172" s="231" t="s">
        <v>373</v>
      </c>
      <c r="QPO172" s="231" t="s">
        <v>373</v>
      </c>
      <c r="QPP172" s="231" t="s">
        <v>373</v>
      </c>
      <c r="QPQ172" s="231" t="s">
        <v>373</v>
      </c>
      <c r="QPR172" s="231" t="s">
        <v>373</v>
      </c>
      <c r="QPS172" s="231" t="s">
        <v>373</v>
      </c>
      <c r="QPT172" s="231" t="s">
        <v>373</v>
      </c>
      <c r="QPU172" s="231" t="s">
        <v>373</v>
      </c>
      <c r="QPV172" s="231" t="s">
        <v>373</v>
      </c>
      <c r="QPW172" s="231" t="s">
        <v>373</v>
      </c>
      <c r="QPX172" s="231" t="s">
        <v>373</v>
      </c>
      <c r="QPY172" s="231" t="s">
        <v>373</v>
      </c>
      <c r="QPZ172" s="231" t="s">
        <v>373</v>
      </c>
      <c r="QQA172" s="231" t="s">
        <v>373</v>
      </c>
      <c r="QQB172" s="231" t="s">
        <v>373</v>
      </c>
      <c r="QQC172" s="231" t="s">
        <v>373</v>
      </c>
      <c r="QQD172" s="231" t="s">
        <v>373</v>
      </c>
      <c r="QQE172" s="231" t="s">
        <v>373</v>
      </c>
      <c r="QQF172" s="231" t="s">
        <v>373</v>
      </c>
      <c r="QQG172" s="231" t="s">
        <v>373</v>
      </c>
      <c r="QQH172" s="231" t="s">
        <v>373</v>
      </c>
      <c r="QQI172" s="231" t="s">
        <v>373</v>
      </c>
      <c r="QQJ172" s="231" t="s">
        <v>373</v>
      </c>
      <c r="QQK172" s="231" t="s">
        <v>373</v>
      </c>
      <c r="QQL172" s="231" t="s">
        <v>373</v>
      </c>
      <c r="QQM172" s="231" t="s">
        <v>373</v>
      </c>
      <c r="QQN172" s="231" t="s">
        <v>373</v>
      </c>
      <c r="QQO172" s="231" t="s">
        <v>373</v>
      </c>
      <c r="QQP172" s="231" t="s">
        <v>373</v>
      </c>
      <c r="QQQ172" s="231" t="s">
        <v>373</v>
      </c>
      <c r="QQR172" s="231" t="s">
        <v>373</v>
      </c>
      <c r="QQS172" s="231" t="s">
        <v>373</v>
      </c>
      <c r="QQT172" s="231" t="s">
        <v>373</v>
      </c>
      <c r="QQU172" s="231" t="s">
        <v>373</v>
      </c>
      <c r="QQV172" s="231" t="s">
        <v>373</v>
      </c>
      <c r="QQW172" s="231" t="s">
        <v>373</v>
      </c>
      <c r="QQX172" s="231" t="s">
        <v>373</v>
      </c>
      <c r="QQY172" s="231" t="s">
        <v>373</v>
      </c>
      <c r="QQZ172" s="231" t="s">
        <v>373</v>
      </c>
      <c r="QRA172" s="231" t="s">
        <v>373</v>
      </c>
      <c r="QRB172" s="231" t="s">
        <v>373</v>
      </c>
      <c r="QRC172" s="231" t="s">
        <v>373</v>
      </c>
      <c r="QRD172" s="231" t="s">
        <v>373</v>
      </c>
      <c r="QRE172" s="231" t="s">
        <v>373</v>
      </c>
      <c r="QRF172" s="231" t="s">
        <v>373</v>
      </c>
      <c r="QRG172" s="231" t="s">
        <v>373</v>
      </c>
      <c r="QRH172" s="231" t="s">
        <v>373</v>
      </c>
      <c r="QRI172" s="231" t="s">
        <v>373</v>
      </c>
      <c r="QRJ172" s="231" t="s">
        <v>373</v>
      </c>
      <c r="QRK172" s="231" t="s">
        <v>373</v>
      </c>
      <c r="QRL172" s="231" t="s">
        <v>373</v>
      </c>
      <c r="QRM172" s="231" t="s">
        <v>373</v>
      </c>
      <c r="QRN172" s="231" t="s">
        <v>373</v>
      </c>
      <c r="QRO172" s="231" t="s">
        <v>373</v>
      </c>
      <c r="QRP172" s="231" t="s">
        <v>373</v>
      </c>
      <c r="QRQ172" s="231" t="s">
        <v>373</v>
      </c>
      <c r="QRR172" s="231" t="s">
        <v>373</v>
      </c>
      <c r="QRS172" s="231" t="s">
        <v>373</v>
      </c>
      <c r="QRT172" s="231" t="s">
        <v>373</v>
      </c>
      <c r="QRU172" s="231" t="s">
        <v>373</v>
      </c>
      <c r="QRV172" s="231" t="s">
        <v>373</v>
      </c>
      <c r="QRW172" s="231" t="s">
        <v>373</v>
      </c>
      <c r="QRX172" s="231" t="s">
        <v>373</v>
      </c>
      <c r="QRY172" s="231" t="s">
        <v>373</v>
      </c>
      <c r="QRZ172" s="231" t="s">
        <v>373</v>
      </c>
      <c r="QSA172" s="231" t="s">
        <v>373</v>
      </c>
      <c r="QSB172" s="231" t="s">
        <v>373</v>
      </c>
      <c r="QSC172" s="231" t="s">
        <v>373</v>
      </c>
      <c r="QSD172" s="231" t="s">
        <v>373</v>
      </c>
      <c r="QSE172" s="231" t="s">
        <v>373</v>
      </c>
      <c r="QSF172" s="231" t="s">
        <v>373</v>
      </c>
      <c r="QSG172" s="231" t="s">
        <v>373</v>
      </c>
      <c r="QSH172" s="231" t="s">
        <v>373</v>
      </c>
      <c r="QSI172" s="231" t="s">
        <v>373</v>
      </c>
      <c r="QSJ172" s="231" t="s">
        <v>373</v>
      </c>
      <c r="QSK172" s="231" t="s">
        <v>373</v>
      </c>
      <c r="QSL172" s="231" t="s">
        <v>373</v>
      </c>
      <c r="QSM172" s="231" t="s">
        <v>373</v>
      </c>
      <c r="QSN172" s="231" t="s">
        <v>373</v>
      </c>
      <c r="QSO172" s="231" t="s">
        <v>373</v>
      </c>
      <c r="QSP172" s="231" t="s">
        <v>373</v>
      </c>
      <c r="QSQ172" s="231" t="s">
        <v>373</v>
      </c>
      <c r="QSR172" s="231" t="s">
        <v>373</v>
      </c>
      <c r="QSS172" s="231" t="s">
        <v>373</v>
      </c>
      <c r="QST172" s="231" t="s">
        <v>373</v>
      </c>
      <c r="QSU172" s="231" t="s">
        <v>373</v>
      </c>
      <c r="QSV172" s="231" t="s">
        <v>373</v>
      </c>
      <c r="QSW172" s="231" t="s">
        <v>373</v>
      </c>
      <c r="QSX172" s="231" t="s">
        <v>373</v>
      </c>
      <c r="QSY172" s="231" t="s">
        <v>373</v>
      </c>
      <c r="QSZ172" s="231" t="s">
        <v>373</v>
      </c>
      <c r="QTA172" s="231" t="s">
        <v>373</v>
      </c>
      <c r="QTB172" s="231" t="s">
        <v>373</v>
      </c>
      <c r="QTC172" s="231" t="s">
        <v>373</v>
      </c>
      <c r="QTD172" s="231" t="s">
        <v>373</v>
      </c>
      <c r="QTE172" s="231" t="s">
        <v>373</v>
      </c>
      <c r="QTF172" s="231" t="s">
        <v>373</v>
      </c>
      <c r="QTG172" s="231" t="s">
        <v>373</v>
      </c>
      <c r="QTH172" s="231" t="s">
        <v>373</v>
      </c>
      <c r="QTI172" s="231" t="s">
        <v>373</v>
      </c>
      <c r="QTJ172" s="231" t="s">
        <v>373</v>
      </c>
      <c r="QTK172" s="231" t="s">
        <v>373</v>
      </c>
      <c r="QTL172" s="231" t="s">
        <v>373</v>
      </c>
      <c r="QTM172" s="231" t="s">
        <v>373</v>
      </c>
      <c r="QTN172" s="231" t="s">
        <v>373</v>
      </c>
      <c r="QTO172" s="231" t="s">
        <v>373</v>
      </c>
      <c r="QTP172" s="231" t="s">
        <v>373</v>
      </c>
      <c r="QTQ172" s="231" t="s">
        <v>373</v>
      </c>
      <c r="QTR172" s="231" t="s">
        <v>373</v>
      </c>
      <c r="QTS172" s="231" t="s">
        <v>373</v>
      </c>
      <c r="QTT172" s="231" t="s">
        <v>373</v>
      </c>
      <c r="QTU172" s="231" t="s">
        <v>373</v>
      </c>
      <c r="QTV172" s="231" t="s">
        <v>373</v>
      </c>
      <c r="QTW172" s="231" t="s">
        <v>373</v>
      </c>
      <c r="QTX172" s="231" t="s">
        <v>373</v>
      </c>
      <c r="QTY172" s="231" t="s">
        <v>373</v>
      </c>
      <c r="QTZ172" s="231" t="s">
        <v>373</v>
      </c>
      <c r="QUA172" s="231" t="s">
        <v>373</v>
      </c>
      <c r="QUB172" s="231" t="s">
        <v>373</v>
      </c>
      <c r="QUC172" s="231" t="s">
        <v>373</v>
      </c>
      <c r="QUD172" s="231" t="s">
        <v>373</v>
      </c>
      <c r="QUE172" s="231" t="s">
        <v>373</v>
      </c>
      <c r="QUF172" s="231" t="s">
        <v>373</v>
      </c>
      <c r="QUG172" s="231" t="s">
        <v>373</v>
      </c>
      <c r="QUH172" s="231" t="s">
        <v>373</v>
      </c>
      <c r="QUI172" s="231" t="s">
        <v>373</v>
      </c>
      <c r="QUJ172" s="231" t="s">
        <v>373</v>
      </c>
      <c r="QUK172" s="231" t="s">
        <v>373</v>
      </c>
      <c r="QUL172" s="231" t="s">
        <v>373</v>
      </c>
      <c r="QUM172" s="231" t="s">
        <v>373</v>
      </c>
      <c r="QUN172" s="231" t="s">
        <v>373</v>
      </c>
      <c r="QUO172" s="231" t="s">
        <v>373</v>
      </c>
      <c r="QUP172" s="231" t="s">
        <v>373</v>
      </c>
      <c r="QUQ172" s="231" t="s">
        <v>373</v>
      </c>
      <c r="QUR172" s="231" t="s">
        <v>373</v>
      </c>
      <c r="QUS172" s="231" t="s">
        <v>373</v>
      </c>
      <c r="QUT172" s="231" t="s">
        <v>373</v>
      </c>
      <c r="QUU172" s="231" t="s">
        <v>373</v>
      </c>
      <c r="QUV172" s="231" t="s">
        <v>373</v>
      </c>
      <c r="QUW172" s="231" t="s">
        <v>373</v>
      </c>
      <c r="QUX172" s="231" t="s">
        <v>373</v>
      </c>
      <c r="QUY172" s="231" t="s">
        <v>373</v>
      </c>
      <c r="QUZ172" s="231" t="s">
        <v>373</v>
      </c>
      <c r="QVA172" s="231" t="s">
        <v>373</v>
      </c>
      <c r="QVB172" s="231" t="s">
        <v>373</v>
      </c>
      <c r="QVC172" s="231" t="s">
        <v>373</v>
      </c>
      <c r="QVD172" s="231" t="s">
        <v>373</v>
      </c>
      <c r="QVE172" s="231" t="s">
        <v>373</v>
      </c>
      <c r="QVF172" s="231" t="s">
        <v>373</v>
      </c>
      <c r="QVG172" s="231" t="s">
        <v>373</v>
      </c>
      <c r="QVH172" s="231" t="s">
        <v>373</v>
      </c>
      <c r="QVI172" s="231" t="s">
        <v>373</v>
      </c>
      <c r="QVJ172" s="231" t="s">
        <v>373</v>
      </c>
      <c r="QVK172" s="231" t="s">
        <v>373</v>
      </c>
      <c r="QVL172" s="231" t="s">
        <v>373</v>
      </c>
      <c r="QVM172" s="231" t="s">
        <v>373</v>
      </c>
      <c r="QVN172" s="231" t="s">
        <v>373</v>
      </c>
      <c r="QVO172" s="231" t="s">
        <v>373</v>
      </c>
      <c r="QVP172" s="231" t="s">
        <v>373</v>
      </c>
      <c r="QVQ172" s="231" t="s">
        <v>373</v>
      </c>
      <c r="QVR172" s="231" t="s">
        <v>373</v>
      </c>
      <c r="QVS172" s="231" t="s">
        <v>373</v>
      </c>
      <c r="QVT172" s="231" t="s">
        <v>373</v>
      </c>
      <c r="QVU172" s="231" t="s">
        <v>373</v>
      </c>
      <c r="QVV172" s="231" t="s">
        <v>373</v>
      </c>
      <c r="QVW172" s="231" t="s">
        <v>373</v>
      </c>
      <c r="QVX172" s="231" t="s">
        <v>373</v>
      </c>
      <c r="QVY172" s="231" t="s">
        <v>373</v>
      </c>
      <c r="QVZ172" s="231" t="s">
        <v>373</v>
      </c>
      <c r="QWA172" s="231" t="s">
        <v>373</v>
      </c>
      <c r="QWB172" s="231" t="s">
        <v>373</v>
      </c>
      <c r="QWC172" s="231" t="s">
        <v>373</v>
      </c>
      <c r="QWD172" s="231" t="s">
        <v>373</v>
      </c>
      <c r="QWE172" s="231" t="s">
        <v>373</v>
      </c>
      <c r="QWF172" s="231" t="s">
        <v>373</v>
      </c>
      <c r="QWG172" s="231" t="s">
        <v>373</v>
      </c>
      <c r="QWH172" s="231" t="s">
        <v>373</v>
      </c>
      <c r="QWI172" s="231" t="s">
        <v>373</v>
      </c>
      <c r="QWJ172" s="231" t="s">
        <v>373</v>
      </c>
      <c r="QWK172" s="231" t="s">
        <v>373</v>
      </c>
      <c r="QWL172" s="231" t="s">
        <v>373</v>
      </c>
      <c r="QWM172" s="231" t="s">
        <v>373</v>
      </c>
      <c r="QWN172" s="231" t="s">
        <v>373</v>
      </c>
      <c r="QWO172" s="231" t="s">
        <v>373</v>
      </c>
      <c r="QWP172" s="231" t="s">
        <v>373</v>
      </c>
      <c r="QWQ172" s="231" t="s">
        <v>373</v>
      </c>
      <c r="QWR172" s="231" t="s">
        <v>373</v>
      </c>
      <c r="QWS172" s="231" t="s">
        <v>373</v>
      </c>
      <c r="QWT172" s="231" t="s">
        <v>373</v>
      </c>
      <c r="QWU172" s="231" t="s">
        <v>373</v>
      </c>
      <c r="QWV172" s="231" t="s">
        <v>373</v>
      </c>
      <c r="QWW172" s="231" t="s">
        <v>373</v>
      </c>
      <c r="QWX172" s="231" t="s">
        <v>373</v>
      </c>
      <c r="QWY172" s="231" t="s">
        <v>373</v>
      </c>
      <c r="QWZ172" s="231" t="s">
        <v>373</v>
      </c>
      <c r="QXA172" s="231" t="s">
        <v>373</v>
      </c>
      <c r="QXB172" s="231" t="s">
        <v>373</v>
      </c>
      <c r="QXC172" s="231" t="s">
        <v>373</v>
      </c>
      <c r="QXD172" s="231" t="s">
        <v>373</v>
      </c>
      <c r="QXE172" s="231" t="s">
        <v>373</v>
      </c>
      <c r="QXF172" s="231" t="s">
        <v>373</v>
      </c>
      <c r="QXG172" s="231" t="s">
        <v>373</v>
      </c>
      <c r="QXH172" s="231" t="s">
        <v>373</v>
      </c>
      <c r="QXI172" s="231" t="s">
        <v>373</v>
      </c>
      <c r="QXJ172" s="231" t="s">
        <v>373</v>
      </c>
      <c r="QXK172" s="231" t="s">
        <v>373</v>
      </c>
      <c r="QXL172" s="231" t="s">
        <v>373</v>
      </c>
      <c r="QXM172" s="231" t="s">
        <v>373</v>
      </c>
      <c r="QXN172" s="231" t="s">
        <v>373</v>
      </c>
      <c r="QXO172" s="231" t="s">
        <v>373</v>
      </c>
      <c r="QXP172" s="231" t="s">
        <v>373</v>
      </c>
      <c r="QXQ172" s="231" t="s">
        <v>373</v>
      </c>
      <c r="QXR172" s="231" t="s">
        <v>373</v>
      </c>
      <c r="QXS172" s="231" t="s">
        <v>373</v>
      </c>
      <c r="QXT172" s="231" t="s">
        <v>373</v>
      </c>
      <c r="QXU172" s="231" t="s">
        <v>373</v>
      </c>
      <c r="QXV172" s="231" t="s">
        <v>373</v>
      </c>
      <c r="QXW172" s="231" t="s">
        <v>373</v>
      </c>
      <c r="QXX172" s="231" t="s">
        <v>373</v>
      </c>
      <c r="QXY172" s="231" t="s">
        <v>373</v>
      </c>
      <c r="QXZ172" s="231" t="s">
        <v>373</v>
      </c>
      <c r="QYA172" s="231" t="s">
        <v>373</v>
      </c>
      <c r="QYB172" s="231" t="s">
        <v>373</v>
      </c>
      <c r="QYC172" s="231" t="s">
        <v>373</v>
      </c>
      <c r="QYD172" s="231" t="s">
        <v>373</v>
      </c>
      <c r="QYE172" s="231" t="s">
        <v>373</v>
      </c>
      <c r="QYF172" s="231" t="s">
        <v>373</v>
      </c>
      <c r="QYG172" s="231" t="s">
        <v>373</v>
      </c>
      <c r="QYH172" s="231" t="s">
        <v>373</v>
      </c>
      <c r="QYI172" s="231" t="s">
        <v>373</v>
      </c>
      <c r="QYJ172" s="231" t="s">
        <v>373</v>
      </c>
      <c r="QYK172" s="231" t="s">
        <v>373</v>
      </c>
      <c r="QYL172" s="231" t="s">
        <v>373</v>
      </c>
      <c r="QYM172" s="231" t="s">
        <v>373</v>
      </c>
      <c r="QYN172" s="231" t="s">
        <v>373</v>
      </c>
      <c r="QYO172" s="231" t="s">
        <v>373</v>
      </c>
      <c r="QYP172" s="231" t="s">
        <v>373</v>
      </c>
      <c r="QYQ172" s="231" t="s">
        <v>373</v>
      </c>
      <c r="QYR172" s="231" t="s">
        <v>373</v>
      </c>
      <c r="QYS172" s="231" t="s">
        <v>373</v>
      </c>
      <c r="QYT172" s="231" t="s">
        <v>373</v>
      </c>
      <c r="QYU172" s="231" t="s">
        <v>373</v>
      </c>
      <c r="QYV172" s="231" t="s">
        <v>373</v>
      </c>
      <c r="QYW172" s="231" t="s">
        <v>373</v>
      </c>
      <c r="QYX172" s="231" t="s">
        <v>373</v>
      </c>
      <c r="QYY172" s="231" t="s">
        <v>373</v>
      </c>
      <c r="QYZ172" s="231" t="s">
        <v>373</v>
      </c>
      <c r="QZA172" s="231" t="s">
        <v>373</v>
      </c>
      <c r="QZB172" s="231" t="s">
        <v>373</v>
      </c>
      <c r="QZC172" s="231" t="s">
        <v>373</v>
      </c>
      <c r="QZD172" s="231" t="s">
        <v>373</v>
      </c>
      <c r="QZE172" s="231" t="s">
        <v>373</v>
      </c>
      <c r="QZF172" s="231" t="s">
        <v>373</v>
      </c>
      <c r="QZG172" s="231" t="s">
        <v>373</v>
      </c>
      <c r="QZH172" s="231" t="s">
        <v>373</v>
      </c>
      <c r="QZI172" s="231" t="s">
        <v>373</v>
      </c>
      <c r="QZJ172" s="231" t="s">
        <v>373</v>
      </c>
      <c r="QZK172" s="231" t="s">
        <v>373</v>
      </c>
      <c r="QZL172" s="231" t="s">
        <v>373</v>
      </c>
      <c r="QZM172" s="231" t="s">
        <v>373</v>
      </c>
      <c r="QZN172" s="231" t="s">
        <v>373</v>
      </c>
      <c r="QZO172" s="231" t="s">
        <v>373</v>
      </c>
      <c r="QZP172" s="231" t="s">
        <v>373</v>
      </c>
      <c r="QZQ172" s="231" t="s">
        <v>373</v>
      </c>
      <c r="QZR172" s="231" t="s">
        <v>373</v>
      </c>
      <c r="QZS172" s="231" t="s">
        <v>373</v>
      </c>
      <c r="QZT172" s="231" t="s">
        <v>373</v>
      </c>
      <c r="QZU172" s="231" t="s">
        <v>373</v>
      </c>
      <c r="QZV172" s="231" t="s">
        <v>373</v>
      </c>
      <c r="QZW172" s="231" t="s">
        <v>373</v>
      </c>
      <c r="QZX172" s="231" t="s">
        <v>373</v>
      </c>
      <c r="QZY172" s="231" t="s">
        <v>373</v>
      </c>
      <c r="QZZ172" s="231" t="s">
        <v>373</v>
      </c>
      <c r="RAA172" s="231" t="s">
        <v>373</v>
      </c>
      <c r="RAB172" s="231" t="s">
        <v>373</v>
      </c>
      <c r="RAC172" s="231" t="s">
        <v>373</v>
      </c>
      <c r="RAD172" s="231" t="s">
        <v>373</v>
      </c>
      <c r="RAE172" s="231" t="s">
        <v>373</v>
      </c>
      <c r="RAF172" s="231" t="s">
        <v>373</v>
      </c>
      <c r="RAG172" s="231" t="s">
        <v>373</v>
      </c>
      <c r="RAH172" s="231" t="s">
        <v>373</v>
      </c>
      <c r="RAI172" s="231" t="s">
        <v>373</v>
      </c>
      <c r="RAJ172" s="231" t="s">
        <v>373</v>
      </c>
      <c r="RAK172" s="231" t="s">
        <v>373</v>
      </c>
      <c r="RAL172" s="231" t="s">
        <v>373</v>
      </c>
      <c r="RAM172" s="231" t="s">
        <v>373</v>
      </c>
      <c r="RAN172" s="231" t="s">
        <v>373</v>
      </c>
      <c r="RAO172" s="231" t="s">
        <v>373</v>
      </c>
      <c r="RAP172" s="231" t="s">
        <v>373</v>
      </c>
      <c r="RAQ172" s="231" t="s">
        <v>373</v>
      </c>
      <c r="RAR172" s="231" t="s">
        <v>373</v>
      </c>
      <c r="RAS172" s="231" t="s">
        <v>373</v>
      </c>
      <c r="RAT172" s="231" t="s">
        <v>373</v>
      </c>
      <c r="RAU172" s="231" t="s">
        <v>373</v>
      </c>
      <c r="RAV172" s="231" t="s">
        <v>373</v>
      </c>
      <c r="RAW172" s="231" t="s">
        <v>373</v>
      </c>
      <c r="RAX172" s="231" t="s">
        <v>373</v>
      </c>
      <c r="RAY172" s="231" t="s">
        <v>373</v>
      </c>
      <c r="RAZ172" s="231" t="s">
        <v>373</v>
      </c>
      <c r="RBA172" s="231" t="s">
        <v>373</v>
      </c>
      <c r="RBB172" s="231" t="s">
        <v>373</v>
      </c>
      <c r="RBC172" s="231" t="s">
        <v>373</v>
      </c>
      <c r="RBD172" s="231" t="s">
        <v>373</v>
      </c>
      <c r="RBE172" s="231" t="s">
        <v>373</v>
      </c>
      <c r="RBF172" s="231" t="s">
        <v>373</v>
      </c>
      <c r="RBG172" s="231" t="s">
        <v>373</v>
      </c>
      <c r="RBH172" s="231" t="s">
        <v>373</v>
      </c>
      <c r="RBI172" s="231" t="s">
        <v>373</v>
      </c>
      <c r="RBJ172" s="231" t="s">
        <v>373</v>
      </c>
      <c r="RBK172" s="231" t="s">
        <v>373</v>
      </c>
      <c r="RBL172" s="231" t="s">
        <v>373</v>
      </c>
      <c r="RBM172" s="231" t="s">
        <v>373</v>
      </c>
      <c r="RBN172" s="231" t="s">
        <v>373</v>
      </c>
      <c r="RBO172" s="231" t="s">
        <v>373</v>
      </c>
      <c r="RBP172" s="231" t="s">
        <v>373</v>
      </c>
      <c r="RBQ172" s="231" t="s">
        <v>373</v>
      </c>
      <c r="RBR172" s="231" t="s">
        <v>373</v>
      </c>
      <c r="RBS172" s="231" t="s">
        <v>373</v>
      </c>
      <c r="RBT172" s="231" t="s">
        <v>373</v>
      </c>
      <c r="RBU172" s="231" t="s">
        <v>373</v>
      </c>
      <c r="RBV172" s="231" t="s">
        <v>373</v>
      </c>
      <c r="RBW172" s="231" t="s">
        <v>373</v>
      </c>
      <c r="RBX172" s="231" t="s">
        <v>373</v>
      </c>
      <c r="RBY172" s="231" t="s">
        <v>373</v>
      </c>
      <c r="RBZ172" s="231" t="s">
        <v>373</v>
      </c>
      <c r="RCA172" s="231" t="s">
        <v>373</v>
      </c>
      <c r="RCB172" s="231" t="s">
        <v>373</v>
      </c>
      <c r="RCC172" s="231" t="s">
        <v>373</v>
      </c>
      <c r="RCD172" s="231" t="s">
        <v>373</v>
      </c>
      <c r="RCE172" s="231" t="s">
        <v>373</v>
      </c>
      <c r="RCF172" s="231" t="s">
        <v>373</v>
      </c>
      <c r="RCG172" s="231" t="s">
        <v>373</v>
      </c>
      <c r="RCH172" s="231" t="s">
        <v>373</v>
      </c>
      <c r="RCI172" s="231" t="s">
        <v>373</v>
      </c>
      <c r="RCJ172" s="231" t="s">
        <v>373</v>
      </c>
      <c r="RCK172" s="231" t="s">
        <v>373</v>
      </c>
      <c r="RCL172" s="231" t="s">
        <v>373</v>
      </c>
      <c r="RCM172" s="231" t="s">
        <v>373</v>
      </c>
      <c r="RCN172" s="231" t="s">
        <v>373</v>
      </c>
      <c r="RCO172" s="231" t="s">
        <v>373</v>
      </c>
      <c r="RCP172" s="231" t="s">
        <v>373</v>
      </c>
      <c r="RCQ172" s="231" t="s">
        <v>373</v>
      </c>
      <c r="RCR172" s="231" t="s">
        <v>373</v>
      </c>
      <c r="RCS172" s="231" t="s">
        <v>373</v>
      </c>
      <c r="RCT172" s="231" t="s">
        <v>373</v>
      </c>
      <c r="RCU172" s="231" t="s">
        <v>373</v>
      </c>
      <c r="RCV172" s="231" t="s">
        <v>373</v>
      </c>
      <c r="RCW172" s="231" t="s">
        <v>373</v>
      </c>
      <c r="RCX172" s="231" t="s">
        <v>373</v>
      </c>
      <c r="RCY172" s="231" t="s">
        <v>373</v>
      </c>
      <c r="RCZ172" s="231" t="s">
        <v>373</v>
      </c>
      <c r="RDA172" s="231" t="s">
        <v>373</v>
      </c>
      <c r="RDB172" s="231" t="s">
        <v>373</v>
      </c>
      <c r="RDC172" s="231" t="s">
        <v>373</v>
      </c>
      <c r="RDD172" s="231" t="s">
        <v>373</v>
      </c>
      <c r="RDE172" s="231" t="s">
        <v>373</v>
      </c>
      <c r="RDF172" s="231" t="s">
        <v>373</v>
      </c>
      <c r="RDG172" s="231" t="s">
        <v>373</v>
      </c>
      <c r="RDH172" s="231" t="s">
        <v>373</v>
      </c>
      <c r="RDI172" s="231" t="s">
        <v>373</v>
      </c>
      <c r="RDJ172" s="231" t="s">
        <v>373</v>
      </c>
      <c r="RDK172" s="231" t="s">
        <v>373</v>
      </c>
      <c r="RDL172" s="231" t="s">
        <v>373</v>
      </c>
      <c r="RDM172" s="231" t="s">
        <v>373</v>
      </c>
      <c r="RDN172" s="231" t="s">
        <v>373</v>
      </c>
      <c r="RDO172" s="231" t="s">
        <v>373</v>
      </c>
      <c r="RDP172" s="231" t="s">
        <v>373</v>
      </c>
      <c r="RDQ172" s="231" t="s">
        <v>373</v>
      </c>
      <c r="RDR172" s="231" t="s">
        <v>373</v>
      </c>
      <c r="RDS172" s="231" t="s">
        <v>373</v>
      </c>
      <c r="RDT172" s="231" t="s">
        <v>373</v>
      </c>
      <c r="RDU172" s="231" t="s">
        <v>373</v>
      </c>
      <c r="RDV172" s="231" t="s">
        <v>373</v>
      </c>
      <c r="RDW172" s="231" t="s">
        <v>373</v>
      </c>
      <c r="RDX172" s="231" t="s">
        <v>373</v>
      </c>
      <c r="RDY172" s="231" t="s">
        <v>373</v>
      </c>
      <c r="RDZ172" s="231" t="s">
        <v>373</v>
      </c>
      <c r="REA172" s="231" t="s">
        <v>373</v>
      </c>
      <c r="REB172" s="231" t="s">
        <v>373</v>
      </c>
      <c r="REC172" s="231" t="s">
        <v>373</v>
      </c>
      <c r="RED172" s="231" t="s">
        <v>373</v>
      </c>
      <c r="REE172" s="231" t="s">
        <v>373</v>
      </c>
      <c r="REF172" s="231" t="s">
        <v>373</v>
      </c>
      <c r="REG172" s="231" t="s">
        <v>373</v>
      </c>
      <c r="REH172" s="231" t="s">
        <v>373</v>
      </c>
      <c r="REI172" s="231" t="s">
        <v>373</v>
      </c>
      <c r="REJ172" s="231" t="s">
        <v>373</v>
      </c>
      <c r="REK172" s="231" t="s">
        <v>373</v>
      </c>
      <c r="REL172" s="231" t="s">
        <v>373</v>
      </c>
      <c r="REM172" s="231" t="s">
        <v>373</v>
      </c>
      <c r="REN172" s="231" t="s">
        <v>373</v>
      </c>
      <c r="REO172" s="231" t="s">
        <v>373</v>
      </c>
      <c r="REP172" s="231" t="s">
        <v>373</v>
      </c>
      <c r="REQ172" s="231" t="s">
        <v>373</v>
      </c>
      <c r="RER172" s="231" t="s">
        <v>373</v>
      </c>
      <c r="RES172" s="231" t="s">
        <v>373</v>
      </c>
      <c r="RET172" s="231" t="s">
        <v>373</v>
      </c>
      <c r="REU172" s="231" t="s">
        <v>373</v>
      </c>
      <c r="REV172" s="231" t="s">
        <v>373</v>
      </c>
      <c r="REW172" s="231" t="s">
        <v>373</v>
      </c>
      <c r="REX172" s="231" t="s">
        <v>373</v>
      </c>
      <c r="REY172" s="231" t="s">
        <v>373</v>
      </c>
      <c r="REZ172" s="231" t="s">
        <v>373</v>
      </c>
      <c r="RFA172" s="231" t="s">
        <v>373</v>
      </c>
      <c r="RFB172" s="231" t="s">
        <v>373</v>
      </c>
      <c r="RFC172" s="231" t="s">
        <v>373</v>
      </c>
      <c r="RFD172" s="231" t="s">
        <v>373</v>
      </c>
      <c r="RFE172" s="231" t="s">
        <v>373</v>
      </c>
      <c r="RFF172" s="231" t="s">
        <v>373</v>
      </c>
      <c r="RFG172" s="231" t="s">
        <v>373</v>
      </c>
      <c r="RFH172" s="231" t="s">
        <v>373</v>
      </c>
      <c r="RFI172" s="231" t="s">
        <v>373</v>
      </c>
      <c r="RFJ172" s="231" t="s">
        <v>373</v>
      </c>
      <c r="RFK172" s="231" t="s">
        <v>373</v>
      </c>
      <c r="RFL172" s="231" t="s">
        <v>373</v>
      </c>
      <c r="RFM172" s="231" t="s">
        <v>373</v>
      </c>
      <c r="RFN172" s="231" t="s">
        <v>373</v>
      </c>
      <c r="RFO172" s="231" t="s">
        <v>373</v>
      </c>
      <c r="RFP172" s="231" t="s">
        <v>373</v>
      </c>
      <c r="RFQ172" s="231" t="s">
        <v>373</v>
      </c>
      <c r="RFR172" s="231" t="s">
        <v>373</v>
      </c>
      <c r="RFS172" s="231" t="s">
        <v>373</v>
      </c>
      <c r="RFT172" s="231" t="s">
        <v>373</v>
      </c>
      <c r="RFU172" s="231" t="s">
        <v>373</v>
      </c>
      <c r="RFV172" s="231" t="s">
        <v>373</v>
      </c>
      <c r="RFW172" s="231" t="s">
        <v>373</v>
      </c>
      <c r="RFX172" s="231" t="s">
        <v>373</v>
      </c>
      <c r="RFY172" s="231" t="s">
        <v>373</v>
      </c>
      <c r="RFZ172" s="231" t="s">
        <v>373</v>
      </c>
      <c r="RGA172" s="231" t="s">
        <v>373</v>
      </c>
      <c r="RGB172" s="231" t="s">
        <v>373</v>
      </c>
      <c r="RGC172" s="231" t="s">
        <v>373</v>
      </c>
      <c r="RGD172" s="231" t="s">
        <v>373</v>
      </c>
      <c r="RGE172" s="231" t="s">
        <v>373</v>
      </c>
      <c r="RGF172" s="231" t="s">
        <v>373</v>
      </c>
      <c r="RGG172" s="231" t="s">
        <v>373</v>
      </c>
      <c r="RGH172" s="231" t="s">
        <v>373</v>
      </c>
      <c r="RGI172" s="231" t="s">
        <v>373</v>
      </c>
      <c r="RGJ172" s="231" t="s">
        <v>373</v>
      </c>
      <c r="RGK172" s="231" t="s">
        <v>373</v>
      </c>
      <c r="RGL172" s="231" t="s">
        <v>373</v>
      </c>
      <c r="RGM172" s="231" t="s">
        <v>373</v>
      </c>
      <c r="RGN172" s="231" t="s">
        <v>373</v>
      </c>
      <c r="RGO172" s="231" t="s">
        <v>373</v>
      </c>
      <c r="RGP172" s="231" t="s">
        <v>373</v>
      </c>
      <c r="RGQ172" s="231" t="s">
        <v>373</v>
      </c>
      <c r="RGR172" s="231" t="s">
        <v>373</v>
      </c>
      <c r="RGS172" s="231" t="s">
        <v>373</v>
      </c>
      <c r="RGT172" s="231" t="s">
        <v>373</v>
      </c>
      <c r="RGU172" s="231" t="s">
        <v>373</v>
      </c>
      <c r="RGV172" s="231" t="s">
        <v>373</v>
      </c>
      <c r="RGW172" s="231" t="s">
        <v>373</v>
      </c>
      <c r="RGX172" s="231" t="s">
        <v>373</v>
      </c>
      <c r="RGY172" s="231" t="s">
        <v>373</v>
      </c>
      <c r="RGZ172" s="231" t="s">
        <v>373</v>
      </c>
      <c r="RHA172" s="231" t="s">
        <v>373</v>
      </c>
      <c r="RHB172" s="231" t="s">
        <v>373</v>
      </c>
      <c r="RHC172" s="231" t="s">
        <v>373</v>
      </c>
      <c r="RHD172" s="231" t="s">
        <v>373</v>
      </c>
      <c r="RHE172" s="231" t="s">
        <v>373</v>
      </c>
      <c r="RHF172" s="231" t="s">
        <v>373</v>
      </c>
      <c r="RHG172" s="231" t="s">
        <v>373</v>
      </c>
      <c r="RHH172" s="231" t="s">
        <v>373</v>
      </c>
      <c r="RHI172" s="231" t="s">
        <v>373</v>
      </c>
      <c r="RHJ172" s="231" t="s">
        <v>373</v>
      </c>
      <c r="RHK172" s="231" t="s">
        <v>373</v>
      </c>
      <c r="RHL172" s="231" t="s">
        <v>373</v>
      </c>
      <c r="RHM172" s="231" t="s">
        <v>373</v>
      </c>
      <c r="RHN172" s="231" t="s">
        <v>373</v>
      </c>
      <c r="RHO172" s="231" t="s">
        <v>373</v>
      </c>
      <c r="RHP172" s="231" t="s">
        <v>373</v>
      </c>
      <c r="RHQ172" s="231" t="s">
        <v>373</v>
      </c>
      <c r="RHR172" s="231" t="s">
        <v>373</v>
      </c>
      <c r="RHS172" s="231" t="s">
        <v>373</v>
      </c>
      <c r="RHT172" s="231" t="s">
        <v>373</v>
      </c>
      <c r="RHU172" s="231" t="s">
        <v>373</v>
      </c>
      <c r="RHV172" s="231" t="s">
        <v>373</v>
      </c>
      <c r="RHW172" s="231" t="s">
        <v>373</v>
      </c>
      <c r="RHX172" s="231" t="s">
        <v>373</v>
      </c>
      <c r="RHY172" s="231" t="s">
        <v>373</v>
      </c>
      <c r="RHZ172" s="231" t="s">
        <v>373</v>
      </c>
      <c r="RIA172" s="231" t="s">
        <v>373</v>
      </c>
      <c r="RIB172" s="231" t="s">
        <v>373</v>
      </c>
      <c r="RIC172" s="231" t="s">
        <v>373</v>
      </c>
      <c r="RID172" s="231" t="s">
        <v>373</v>
      </c>
      <c r="RIE172" s="231" t="s">
        <v>373</v>
      </c>
      <c r="RIF172" s="231" t="s">
        <v>373</v>
      </c>
      <c r="RIG172" s="231" t="s">
        <v>373</v>
      </c>
      <c r="RIH172" s="231" t="s">
        <v>373</v>
      </c>
      <c r="RII172" s="231" t="s">
        <v>373</v>
      </c>
      <c r="RIJ172" s="231" t="s">
        <v>373</v>
      </c>
      <c r="RIK172" s="231" t="s">
        <v>373</v>
      </c>
      <c r="RIL172" s="231" t="s">
        <v>373</v>
      </c>
      <c r="RIM172" s="231" t="s">
        <v>373</v>
      </c>
      <c r="RIN172" s="231" t="s">
        <v>373</v>
      </c>
      <c r="RIO172" s="231" t="s">
        <v>373</v>
      </c>
      <c r="RIP172" s="231" t="s">
        <v>373</v>
      </c>
      <c r="RIQ172" s="231" t="s">
        <v>373</v>
      </c>
      <c r="RIR172" s="231" t="s">
        <v>373</v>
      </c>
      <c r="RIS172" s="231" t="s">
        <v>373</v>
      </c>
      <c r="RIT172" s="231" t="s">
        <v>373</v>
      </c>
      <c r="RIU172" s="231" t="s">
        <v>373</v>
      </c>
      <c r="RIV172" s="231" t="s">
        <v>373</v>
      </c>
      <c r="RIW172" s="231" t="s">
        <v>373</v>
      </c>
      <c r="RIX172" s="231" t="s">
        <v>373</v>
      </c>
      <c r="RIY172" s="231" t="s">
        <v>373</v>
      </c>
      <c r="RIZ172" s="231" t="s">
        <v>373</v>
      </c>
      <c r="RJA172" s="231" t="s">
        <v>373</v>
      </c>
      <c r="RJB172" s="231" t="s">
        <v>373</v>
      </c>
      <c r="RJC172" s="231" t="s">
        <v>373</v>
      </c>
      <c r="RJD172" s="231" t="s">
        <v>373</v>
      </c>
      <c r="RJE172" s="231" t="s">
        <v>373</v>
      </c>
      <c r="RJF172" s="231" t="s">
        <v>373</v>
      </c>
      <c r="RJG172" s="231" t="s">
        <v>373</v>
      </c>
      <c r="RJH172" s="231" t="s">
        <v>373</v>
      </c>
      <c r="RJI172" s="231" t="s">
        <v>373</v>
      </c>
      <c r="RJJ172" s="231" t="s">
        <v>373</v>
      </c>
      <c r="RJK172" s="231" t="s">
        <v>373</v>
      </c>
      <c r="RJL172" s="231" t="s">
        <v>373</v>
      </c>
      <c r="RJM172" s="231" t="s">
        <v>373</v>
      </c>
      <c r="RJN172" s="231" t="s">
        <v>373</v>
      </c>
      <c r="RJO172" s="231" t="s">
        <v>373</v>
      </c>
      <c r="RJP172" s="231" t="s">
        <v>373</v>
      </c>
      <c r="RJQ172" s="231" t="s">
        <v>373</v>
      </c>
      <c r="RJR172" s="231" t="s">
        <v>373</v>
      </c>
      <c r="RJS172" s="231" t="s">
        <v>373</v>
      </c>
      <c r="RJT172" s="231" t="s">
        <v>373</v>
      </c>
      <c r="RJU172" s="231" t="s">
        <v>373</v>
      </c>
      <c r="RJV172" s="231" t="s">
        <v>373</v>
      </c>
      <c r="RJW172" s="231" t="s">
        <v>373</v>
      </c>
      <c r="RJX172" s="231" t="s">
        <v>373</v>
      </c>
      <c r="RJY172" s="231" t="s">
        <v>373</v>
      </c>
      <c r="RJZ172" s="231" t="s">
        <v>373</v>
      </c>
      <c r="RKA172" s="231" t="s">
        <v>373</v>
      </c>
      <c r="RKB172" s="231" t="s">
        <v>373</v>
      </c>
      <c r="RKC172" s="231" t="s">
        <v>373</v>
      </c>
      <c r="RKD172" s="231" t="s">
        <v>373</v>
      </c>
      <c r="RKE172" s="231" t="s">
        <v>373</v>
      </c>
      <c r="RKF172" s="231" t="s">
        <v>373</v>
      </c>
      <c r="RKG172" s="231" t="s">
        <v>373</v>
      </c>
      <c r="RKH172" s="231" t="s">
        <v>373</v>
      </c>
      <c r="RKI172" s="231" t="s">
        <v>373</v>
      </c>
      <c r="RKJ172" s="231" t="s">
        <v>373</v>
      </c>
      <c r="RKK172" s="231" t="s">
        <v>373</v>
      </c>
      <c r="RKL172" s="231" t="s">
        <v>373</v>
      </c>
      <c r="RKM172" s="231" t="s">
        <v>373</v>
      </c>
      <c r="RKN172" s="231" t="s">
        <v>373</v>
      </c>
      <c r="RKO172" s="231" t="s">
        <v>373</v>
      </c>
      <c r="RKP172" s="231" t="s">
        <v>373</v>
      </c>
      <c r="RKQ172" s="231" t="s">
        <v>373</v>
      </c>
      <c r="RKR172" s="231" t="s">
        <v>373</v>
      </c>
      <c r="RKS172" s="231" t="s">
        <v>373</v>
      </c>
      <c r="RKT172" s="231" t="s">
        <v>373</v>
      </c>
      <c r="RKU172" s="231" t="s">
        <v>373</v>
      </c>
      <c r="RKV172" s="231" t="s">
        <v>373</v>
      </c>
      <c r="RKW172" s="231" t="s">
        <v>373</v>
      </c>
      <c r="RKX172" s="231" t="s">
        <v>373</v>
      </c>
      <c r="RKY172" s="231" t="s">
        <v>373</v>
      </c>
      <c r="RKZ172" s="231" t="s">
        <v>373</v>
      </c>
      <c r="RLA172" s="231" t="s">
        <v>373</v>
      </c>
      <c r="RLB172" s="231" t="s">
        <v>373</v>
      </c>
      <c r="RLC172" s="231" t="s">
        <v>373</v>
      </c>
      <c r="RLD172" s="231" t="s">
        <v>373</v>
      </c>
      <c r="RLE172" s="231" t="s">
        <v>373</v>
      </c>
      <c r="RLF172" s="231" t="s">
        <v>373</v>
      </c>
      <c r="RLG172" s="231" t="s">
        <v>373</v>
      </c>
      <c r="RLH172" s="231" t="s">
        <v>373</v>
      </c>
      <c r="RLI172" s="231" t="s">
        <v>373</v>
      </c>
      <c r="RLJ172" s="231" t="s">
        <v>373</v>
      </c>
      <c r="RLK172" s="231" t="s">
        <v>373</v>
      </c>
      <c r="RLL172" s="231" t="s">
        <v>373</v>
      </c>
      <c r="RLM172" s="231" t="s">
        <v>373</v>
      </c>
      <c r="RLN172" s="231" t="s">
        <v>373</v>
      </c>
      <c r="RLO172" s="231" t="s">
        <v>373</v>
      </c>
      <c r="RLP172" s="231" t="s">
        <v>373</v>
      </c>
      <c r="RLQ172" s="231" t="s">
        <v>373</v>
      </c>
      <c r="RLR172" s="231" t="s">
        <v>373</v>
      </c>
      <c r="RLS172" s="231" t="s">
        <v>373</v>
      </c>
      <c r="RLT172" s="231" t="s">
        <v>373</v>
      </c>
      <c r="RLU172" s="231" t="s">
        <v>373</v>
      </c>
      <c r="RLV172" s="231" t="s">
        <v>373</v>
      </c>
      <c r="RLW172" s="231" t="s">
        <v>373</v>
      </c>
      <c r="RLX172" s="231" t="s">
        <v>373</v>
      </c>
      <c r="RLY172" s="231" t="s">
        <v>373</v>
      </c>
      <c r="RLZ172" s="231" t="s">
        <v>373</v>
      </c>
      <c r="RMA172" s="231" t="s">
        <v>373</v>
      </c>
      <c r="RMB172" s="231" t="s">
        <v>373</v>
      </c>
      <c r="RMC172" s="231" t="s">
        <v>373</v>
      </c>
      <c r="RMD172" s="231" t="s">
        <v>373</v>
      </c>
      <c r="RME172" s="231" t="s">
        <v>373</v>
      </c>
      <c r="RMF172" s="231" t="s">
        <v>373</v>
      </c>
      <c r="RMG172" s="231" t="s">
        <v>373</v>
      </c>
      <c r="RMH172" s="231" t="s">
        <v>373</v>
      </c>
      <c r="RMI172" s="231" t="s">
        <v>373</v>
      </c>
      <c r="RMJ172" s="231" t="s">
        <v>373</v>
      </c>
      <c r="RMK172" s="231" t="s">
        <v>373</v>
      </c>
      <c r="RML172" s="231" t="s">
        <v>373</v>
      </c>
      <c r="RMM172" s="231" t="s">
        <v>373</v>
      </c>
      <c r="RMN172" s="231" t="s">
        <v>373</v>
      </c>
      <c r="RMO172" s="231" t="s">
        <v>373</v>
      </c>
      <c r="RMP172" s="231" t="s">
        <v>373</v>
      </c>
      <c r="RMQ172" s="231" t="s">
        <v>373</v>
      </c>
      <c r="RMR172" s="231" t="s">
        <v>373</v>
      </c>
      <c r="RMS172" s="231" t="s">
        <v>373</v>
      </c>
      <c r="RMT172" s="231" t="s">
        <v>373</v>
      </c>
      <c r="RMU172" s="231" t="s">
        <v>373</v>
      </c>
      <c r="RMV172" s="231" t="s">
        <v>373</v>
      </c>
      <c r="RMW172" s="231" t="s">
        <v>373</v>
      </c>
      <c r="RMX172" s="231" t="s">
        <v>373</v>
      </c>
      <c r="RMY172" s="231" t="s">
        <v>373</v>
      </c>
      <c r="RMZ172" s="231" t="s">
        <v>373</v>
      </c>
      <c r="RNA172" s="231" t="s">
        <v>373</v>
      </c>
      <c r="RNB172" s="231" t="s">
        <v>373</v>
      </c>
      <c r="RNC172" s="231" t="s">
        <v>373</v>
      </c>
      <c r="RND172" s="231" t="s">
        <v>373</v>
      </c>
      <c r="RNE172" s="231" t="s">
        <v>373</v>
      </c>
      <c r="RNF172" s="231" t="s">
        <v>373</v>
      </c>
      <c r="RNG172" s="231" t="s">
        <v>373</v>
      </c>
      <c r="RNH172" s="231" t="s">
        <v>373</v>
      </c>
      <c r="RNI172" s="231" t="s">
        <v>373</v>
      </c>
      <c r="RNJ172" s="231" t="s">
        <v>373</v>
      </c>
      <c r="RNK172" s="231" t="s">
        <v>373</v>
      </c>
      <c r="RNL172" s="231" t="s">
        <v>373</v>
      </c>
      <c r="RNM172" s="231" t="s">
        <v>373</v>
      </c>
      <c r="RNN172" s="231" t="s">
        <v>373</v>
      </c>
      <c r="RNO172" s="231" t="s">
        <v>373</v>
      </c>
      <c r="RNP172" s="231" t="s">
        <v>373</v>
      </c>
      <c r="RNQ172" s="231" t="s">
        <v>373</v>
      </c>
      <c r="RNR172" s="231" t="s">
        <v>373</v>
      </c>
      <c r="RNS172" s="231" t="s">
        <v>373</v>
      </c>
      <c r="RNT172" s="231" t="s">
        <v>373</v>
      </c>
      <c r="RNU172" s="231" t="s">
        <v>373</v>
      </c>
      <c r="RNV172" s="231" t="s">
        <v>373</v>
      </c>
      <c r="RNW172" s="231" t="s">
        <v>373</v>
      </c>
      <c r="RNX172" s="231" t="s">
        <v>373</v>
      </c>
      <c r="RNY172" s="231" t="s">
        <v>373</v>
      </c>
      <c r="RNZ172" s="231" t="s">
        <v>373</v>
      </c>
      <c r="ROA172" s="231" t="s">
        <v>373</v>
      </c>
      <c r="ROB172" s="231" t="s">
        <v>373</v>
      </c>
      <c r="ROC172" s="231" t="s">
        <v>373</v>
      </c>
      <c r="ROD172" s="231" t="s">
        <v>373</v>
      </c>
      <c r="ROE172" s="231" t="s">
        <v>373</v>
      </c>
      <c r="ROF172" s="231" t="s">
        <v>373</v>
      </c>
      <c r="ROG172" s="231" t="s">
        <v>373</v>
      </c>
      <c r="ROH172" s="231" t="s">
        <v>373</v>
      </c>
      <c r="ROI172" s="231" t="s">
        <v>373</v>
      </c>
      <c r="ROJ172" s="231" t="s">
        <v>373</v>
      </c>
      <c r="ROK172" s="231" t="s">
        <v>373</v>
      </c>
      <c r="ROL172" s="231" t="s">
        <v>373</v>
      </c>
      <c r="ROM172" s="231" t="s">
        <v>373</v>
      </c>
      <c r="RON172" s="231" t="s">
        <v>373</v>
      </c>
      <c r="ROO172" s="231" t="s">
        <v>373</v>
      </c>
      <c r="ROP172" s="231" t="s">
        <v>373</v>
      </c>
      <c r="ROQ172" s="231" t="s">
        <v>373</v>
      </c>
      <c r="ROR172" s="231" t="s">
        <v>373</v>
      </c>
      <c r="ROS172" s="231" t="s">
        <v>373</v>
      </c>
      <c r="ROT172" s="231" t="s">
        <v>373</v>
      </c>
      <c r="ROU172" s="231" t="s">
        <v>373</v>
      </c>
      <c r="ROV172" s="231" t="s">
        <v>373</v>
      </c>
      <c r="ROW172" s="231" t="s">
        <v>373</v>
      </c>
      <c r="ROX172" s="231" t="s">
        <v>373</v>
      </c>
      <c r="ROY172" s="231" t="s">
        <v>373</v>
      </c>
      <c r="ROZ172" s="231" t="s">
        <v>373</v>
      </c>
      <c r="RPA172" s="231" t="s">
        <v>373</v>
      </c>
      <c r="RPB172" s="231" t="s">
        <v>373</v>
      </c>
      <c r="RPC172" s="231" t="s">
        <v>373</v>
      </c>
      <c r="RPD172" s="231" t="s">
        <v>373</v>
      </c>
      <c r="RPE172" s="231" t="s">
        <v>373</v>
      </c>
      <c r="RPF172" s="231" t="s">
        <v>373</v>
      </c>
      <c r="RPG172" s="231" t="s">
        <v>373</v>
      </c>
      <c r="RPH172" s="231" t="s">
        <v>373</v>
      </c>
      <c r="RPI172" s="231" t="s">
        <v>373</v>
      </c>
      <c r="RPJ172" s="231" t="s">
        <v>373</v>
      </c>
      <c r="RPK172" s="231" t="s">
        <v>373</v>
      </c>
      <c r="RPL172" s="231" t="s">
        <v>373</v>
      </c>
      <c r="RPM172" s="231" t="s">
        <v>373</v>
      </c>
      <c r="RPN172" s="231" t="s">
        <v>373</v>
      </c>
      <c r="RPO172" s="231" t="s">
        <v>373</v>
      </c>
      <c r="RPP172" s="231" t="s">
        <v>373</v>
      </c>
      <c r="RPQ172" s="231" t="s">
        <v>373</v>
      </c>
      <c r="RPR172" s="231" t="s">
        <v>373</v>
      </c>
      <c r="RPS172" s="231" t="s">
        <v>373</v>
      </c>
      <c r="RPT172" s="231" t="s">
        <v>373</v>
      </c>
      <c r="RPU172" s="231" t="s">
        <v>373</v>
      </c>
      <c r="RPV172" s="231" t="s">
        <v>373</v>
      </c>
      <c r="RPW172" s="231" t="s">
        <v>373</v>
      </c>
      <c r="RPX172" s="231" t="s">
        <v>373</v>
      </c>
      <c r="RPY172" s="231" t="s">
        <v>373</v>
      </c>
      <c r="RPZ172" s="231" t="s">
        <v>373</v>
      </c>
      <c r="RQA172" s="231" t="s">
        <v>373</v>
      </c>
      <c r="RQB172" s="231" t="s">
        <v>373</v>
      </c>
      <c r="RQC172" s="231" t="s">
        <v>373</v>
      </c>
      <c r="RQD172" s="231" t="s">
        <v>373</v>
      </c>
      <c r="RQE172" s="231" t="s">
        <v>373</v>
      </c>
      <c r="RQF172" s="231" t="s">
        <v>373</v>
      </c>
      <c r="RQG172" s="231" t="s">
        <v>373</v>
      </c>
      <c r="RQH172" s="231" t="s">
        <v>373</v>
      </c>
      <c r="RQI172" s="231" t="s">
        <v>373</v>
      </c>
      <c r="RQJ172" s="231" t="s">
        <v>373</v>
      </c>
      <c r="RQK172" s="231" t="s">
        <v>373</v>
      </c>
      <c r="RQL172" s="231" t="s">
        <v>373</v>
      </c>
      <c r="RQM172" s="231" t="s">
        <v>373</v>
      </c>
      <c r="RQN172" s="231" t="s">
        <v>373</v>
      </c>
      <c r="RQO172" s="231" t="s">
        <v>373</v>
      </c>
      <c r="RQP172" s="231" t="s">
        <v>373</v>
      </c>
      <c r="RQQ172" s="231" t="s">
        <v>373</v>
      </c>
      <c r="RQR172" s="231" t="s">
        <v>373</v>
      </c>
      <c r="RQS172" s="231" t="s">
        <v>373</v>
      </c>
      <c r="RQT172" s="231" t="s">
        <v>373</v>
      </c>
      <c r="RQU172" s="231" t="s">
        <v>373</v>
      </c>
      <c r="RQV172" s="231" t="s">
        <v>373</v>
      </c>
      <c r="RQW172" s="231" t="s">
        <v>373</v>
      </c>
      <c r="RQX172" s="231" t="s">
        <v>373</v>
      </c>
      <c r="RQY172" s="231" t="s">
        <v>373</v>
      </c>
      <c r="RQZ172" s="231" t="s">
        <v>373</v>
      </c>
      <c r="RRA172" s="231" t="s">
        <v>373</v>
      </c>
      <c r="RRB172" s="231" t="s">
        <v>373</v>
      </c>
      <c r="RRC172" s="231" t="s">
        <v>373</v>
      </c>
      <c r="RRD172" s="231" t="s">
        <v>373</v>
      </c>
      <c r="RRE172" s="231" t="s">
        <v>373</v>
      </c>
      <c r="RRF172" s="231" t="s">
        <v>373</v>
      </c>
      <c r="RRG172" s="231" t="s">
        <v>373</v>
      </c>
      <c r="RRH172" s="231" t="s">
        <v>373</v>
      </c>
      <c r="RRI172" s="231" t="s">
        <v>373</v>
      </c>
      <c r="RRJ172" s="231" t="s">
        <v>373</v>
      </c>
      <c r="RRK172" s="231" t="s">
        <v>373</v>
      </c>
      <c r="RRL172" s="231" t="s">
        <v>373</v>
      </c>
      <c r="RRM172" s="231" t="s">
        <v>373</v>
      </c>
      <c r="RRN172" s="231" t="s">
        <v>373</v>
      </c>
      <c r="RRO172" s="231" t="s">
        <v>373</v>
      </c>
      <c r="RRP172" s="231" t="s">
        <v>373</v>
      </c>
      <c r="RRQ172" s="231" t="s">
        <v>373</v>
      </c>
      <c r="RRR172" s="231" t="s">
        <v>373</v>
      </c>
      <c r="RRS172" s="231" t="s">
        <v>373</v>
      </c>
      <c r="RRT172" s="231" t="s">
        <v>373</v>
      </c>
      <c r="RRU172" s="231" t="s">
        <v>373</v>
      </c>
      <c r="RRV172" s="231" t="s">
        <v>373</v>
      </c>
      <c r="RRW172" s="231" t="s">
        <v>373</v>
      </c>
      <c r="RRX172" s="231" t="s">
        <v>373</v>
      </c>
      <c r="RRY172" s="231" t="s">
        <v>373</v>
      </c>
      <c r="RRZ172" s="231" t="s">
        <v>373</v>
      </c>
      <c r="RSA172" s="231" t="s">
        <v>373</v>
      </c>
      <c r="RSB172" s="231" t="s">
        <v>373</v>
      </c>
      <c r="RSC172" s="231" t="s">
        <v>373</v>
      </c>
      <c r="RSD172" s="231" t="s">
        <v>373</v>
      </c>
      <c r="RSE172" s="231" t="s">
        <v>373</v>
      </c>
      <c r="RSF172" s="231" t="s">
        <v>373</v>
      </c>
      <c r="RSG172" s="231" t="s">
        <v>373</v>
      </c>
      <c r="RSH172" s="231" t="s">
        <v>373</v>
      </c>
      <c r="RSI172" s="231" t="s">
        <v>373</v>
      </c>
      <c r="RSJ172" s="231" t="s">
        <v>373</v>
      </c>
      <c r="RSK172" s="231" t="s">
        <v>373</v>
      </c>
      <c r="RSL172" s="231" t="s">
        <v>373</v>
      </c>
      <c r="RSM172" s="231" t="s">
        <v>373</v>
      </c>
      <c r="RSN172" s="231" t="s">
        <v>373</v>
      </c>
      <c r="RSO172" s="231" t="s">
        <v>373</v>
      </c>
      <c r="RSP172" s="231" t="s">
        <v>373</v>
      </c>
      <c r="RSQ172" s="231" t="s">
        <v>373</v>
      </c>
      <c r="RSR172" s="231" t="s">
        <v>373</v>
      </c>
      <c r="RSS172" s="231" t="s">
        <v>373</v>
      </c>
      <c r="RST172" s="231" t="s">
        <v>373</v>
      </c>
      <c r="RSU172" s="231" t="s">
        <v>373</v>
      </c>
      <c r="RSV172" s="231" t="s">
        <v>373</v>
      </c>
      <c r="RSW172" s="231" t="s">
        <v>373</v>
      </c>
      <c r="RSX172" s="231" t="s">
        <v>373</v>
      </c>
      <c r="RSY172" s="231" t="s">
        <v>373</v>
      </c>
      <c r="RSZ172" s="231" t="s">
        <v>373</v>
      </c>
      <c r="RTA172" s="231" t="s">
        <v>373</v>
      </c>
      <c r="RTB172" s="231" t="s">
        <v>373</v>
      </c>
      <c r="RTC172" s="231" t="s">
        <v>373</v>
      </c>
      <c r="RTD172" s="231" t="s">
        <v>373</v>
      </c>
      <c r="RTE172" s="231" t="s">
        <v>373</v>
      </c>
      <c r="RTF172" s="231" t="s">
        <v>373</v>
      </c>
      <c r="RTG172" s="231" t="s">
        <v>373</v>
      </c>
      <c r="RTH172" s="231" t="s">
        <v>373</v>
      </c>
      <c r="RTI172" s="231" t="s">
        <v>373</v>
      </c>
      <c r="RTJ172" s="231" t="s">
        <v>373</v>
      </c>
      <c r="RTK172" s="231" t="s">
        <v>373</v>
      </c>
      <c r="RTL172" s="231" t="s">
        <v>373</v>
      </c>
      <c r="RTM172" s="231" t="s">
        <v>373</v>
      </c>
      <c r="RTN172" s="231" t="s">
        <v>373</v>
      </c>
      <c r="RTO172" s="231" t="s">
        <v>373</v>
      </c>
      <c r="RTP172" s="231" t="s">
        <v>373</v>
      </c>
      <c r="RTQ172" s="231" t="s">
        <v>373</v>
      </c>
      <c r="RTR172" s="231" t="s">
        <v>373</v>
      </c>
      <c r="RTS172" s="231" t="s">
        <v>373</v>
      </c>
      <c r="RTT172" s="231" t="s">
        <v>373</v>
      </c>
      <c r="RTU172" s="231" t="s">
        <v>373</v>
      </c>
      <c r="RTV172" s="231" t="s">
        <v>373</v>
      </c>
      <c r="RTW172" s="231" t="s">
        <v>373</v>
      </c>
      <c r="RTX172" s="231" t="s">
        <v>373</v>
      </c>
      <c r="RTY172" s="231" t="s">
        <v>373</v>
      </c>
      <c r="RTZ172" s="231" t="s">
        <v>373</v>
      </c>
      <c r="RUA172" s="231" t="s">
        <v>373</v>
      </c>
      <c r="RUB172" s="231" t="s">
        <v>373</v>
      </c>
      <c r="RUC172" s="231" t="s">
        <v>373</v>
      </c>
      <c r="RUD172" s="231" t="s">
        <v>373</v>
      </c>
      <c r="RUE172" s="231" t="s">
        <v>373</v>
      </c>
      <c r="RUF172" s="231" t="s">
        <v>373</v>
      </c>
      <c r="RUG172" s="231" t="s">
        <v>373</v>
      </c>
      <c r="RUH172" s="231" t="s">
        <v>373</v>
      </c>
      <c r="RUI172" s="231" t="s">
        <v>373</v>
      </c>
      <c r="RUJ172" s="231" t="s">
        <v>373</v>
      </c>
      <c r="RUK172" s="231" t="s">
        <v>373</v>
      </c>
      <c r="RUL172" s="231" t="s">
        <v>373</v>
      </c>
      <c r="RUM172" s="231" t="s">
        <v>373</v>
      </c>
      <c r="RUN172" s="231" t="s">
        <v>373</v>
      </c>
      <c r="RUO172" s="231" t="s">
        <v>373</v>
      </c>
      <c r="RUP172" s="231" t="s">
        <v>373</v>
      </c>
      <c r="RUQ172" s="231" t="s">
        <v>373</v>
      </c>
      <c r="RUR172" s="231" t="s">
        <v>373</v>
      </c>
      <c r="RUS172" s="231" t="s">
        <v>373</v>
      </c>
      <c r="RUT172" s="231" t="s">
        <v>373</v>
      </c>
      <c r="RUU172" s="231" t="s">
        <v>373</v>
      </c>
      <c r="RUV172" s="231" t="s">
        <v>373</v>
      </c>
      <c r="RUW172" s="231" t="s">
        <v>373</v>
      </c>
      <c r="RUX172" s="231" t="s">
        <v>373</v>
      </c>
      <c r="RUY172" s="231" t="s">
        <v>373</v>
      </c>
      <c r="RUZ172" s="231" t="s">
        <v>373</v>
      </c>
      <c r="RVA172" s="231" t="s">
        <v>373</v>
      </c>
      <c r="RVB172" s="231" t="s">
        <v>373</v>
      </c>
      <c r="RVC172" s="231" t="s">
        <v>373</v>
      </c>
      <c r="RVD172" s="231" t="s">
        <v>373</v>
      </c>
      <c r="RVE172" s="231" t="s">
        <v>373</v>
      </c>
      <c r="RVF172" s="231" t="s">
        <v>373</v>
      </c>
      <c r="RVG172" s="231" t="s">
        <v>373</v>
      </c>
      <c r="RVH172" s="231" t="s">
        <v>373</v>
      </c>
      <c r="RVI172" s="231" t="s">
        <v>373</v>
      </c>
      <c r="RVJ172" s="231" t="s">
        <v>373</v>
      </c>
      <c r="RVK172" s="231" t="s">
        <v>373</v>
      </c>
      <c r="RVL172" s="231" t="s">
        <v>373</v>
      </c>
      <c r="RVM172" s="231" t="s">
        <v>373</v>
      </c>
      <c r="RVN172" s="231" t="s">
        <v>373</v>
      </c>
      <c r="RVO172" s="231" t="s">
        <v>373</v>
      </c>
      <c r="RVP172" s="231" t="s">
        <v>373</v>
      </c>
      <c r="RVQ172" s="231" t="s">
        <v>373</v>
      </c>
      <c r="RVR172" s="231" t="s">
        <v>373</v>
      </c>
      <c r="RVS172" s="231" t="s">
        <v>373</v>
      </c>
      <c r="RVT172" s="231" t="s">
        <v>373</v>
      </c>
      <c r="RVU172" s="231" t="s">
        <v>373</v>
      </c>
      <c r="RVV172" s="231" t="s">
        <v>373</v>
      </c>
      <c r="RVW172" s="231" t="s">
        <v>373</v>
      </c>
      <c r="RVX172" s="231" t="s">
        <v>373</v>
      </c>
      <c r="RVY172" s="231" t="s">
        <v>373</v>
      </c>
      <c r="RVZ172" s="231" t="s">
        <v>373</v>
      </c>
      <c r="RWA172" s="231" t="s">
        <v>373</v>
      </c>
      <c r="RWB172" s="231" t="s">
        <v>373</v>
      </c>
      <c r="RWC172" s="231" t="s">
        <v>373</v>
      </c>
      <c r="RWD172" s="231" t="s">
        <v>373</v>
      </c>
      <c r="RWE172" s="231" t="s">
        <v>373</v>
      </c>
      <c r="RWF172" s="231" t="s">
        <v>373</v>
      </c>
      <c r="RWG172" s="231" t="s">
        <v>373</v>
      </c>
      <c r="RWH172" s="231" t="s">
        <v>373</v>
      </c>
      <c r="RWI172" s="231" t="s">
        <v>373</v>
      </c>
      <c r="RWJ172" s="231" t="s">
        <v>373</v>
      </c>
      <c r="RWK172" s="231" t="s">
        <v>373</v>
      </c>
      <c r="RWL172" s="231" t="s">
        <v>373</v>
      </c>
      <c r="RWM172" s="231" t="s">
        <v>373</v>
      </c>
      <c r="RWN172" s="231" t="s">
        <v>373</v>
      </c>
      <c r="RWO172" s="231" t="s">
        <v>373</v>
      </c>
      <c r="RWP172" s="231" t="s">
        <v>373</v>
      </c>
      <c r="RWQ172" s="231" t="s">
        <v>373</v>
      </c>
      <c r="RWR172" s="231" t="s">
        <v>373</v>
      </c>
      <c r="RWS172" s="231" t="s">
        <v>373</v>
      </c>
      <c r="RWT172" s="231" t="s">
        <v>373</v>
      </c>
      <c r="RWU172" s="231" t="s">
        <v>373</v>
      </c>
      <c r="RWV172" s="231" t="s">
        <v>373</v>
      </c>
      <c r="RWW172" s="231" t="s">
        <v>373</v>
      </c>
      <c r="RWX172" s="231" t="s">
        <v>373</v>
      </c>
      <c r="RWY172" s="231" t="s">
        <v>373</v>
      </c>
      <c r="RWZ172" s="231" t="s">
        <v>373</v>
      </c>
      <c r="RXA172" s="231" t="s">
        <v>373</v>
      </c>
      <c r="RXB172" s="231" t="s">
        <v>373</v>
      </c>
      <c r="RXC172" s="231" t="s">
        <v>373</v>
      </c>
      <c r="RXD172" s="231" t="s">
        <v>373</v>
      </c>
      <c r="RXE172" s="231" t="s">
        <v>373</v>
      </c>
      <c r="RXF172" s="231" t="s">
        <v>373</v>
      </c>
      <c r="RXG172" s="231" t="s">
        <v>373</v>
      </c>
      <c r="RXH172" s="231" t="s">
        <v>373</v>
      </c>
      <c r="RXI172" s="231" t="s">
        <v>373</v>
      </c>
      <c r="RXJ172" s="231" t="s">
        <v>373</v>
      </c>
      <c r="RXK172" s="231" t="s">
        <v>373</v>
      </c>
      <c r="RXL172" s="231" t="s">
        <v>373</v>
      </c>
      <c r="RXM172" s="231" t="s">
        <v>373</v>
      </c>
      <c r="RXN172" s="231" t="s">
        <v>373</v>
      </c>
      <c r="RXO172" s="231" t="s">
        <v>373</v>
      </c>
      <c r="RXP172" s="231" t="s">
        <v>373</v>
      </c>
      <c r="RXQ172" s="231" t="s">
        <v>373</v>
      </c>
      <c r="RXR172" s="231" t="s">
        <v>373</v>
      </c>
      <c r="RXS172" s="231" t="s">
        <v>373</v>
      </c>
      <c r="RXT172" s="231" t="s">
        <v>373</v>
      </c>
      <c r="RXU172" s="231" t="s">
        <v>373</v>
      </c>
      <c r="RXV172" s="231" t="s">
        <v>373</v>
      </c>
      <c r="RXW172" s="231" t="s">
        <v>373</v>
      </c>
      <c r="RXX172" s="231" t="s">
        <v>373</v>
      </c>
      <c r="RXY172" s="231" t="s">
        <v>373</v>
      </c>
      <c r="RXZ172" s="231" t="s">
        <v>373</v>
      </c>
      <c r="RYA172" s="231" t="s">
        <v>373</v>
      </c>
      <c r="RYB172" s="231" t="s">
        <v>373</v>
      </c>
      <c r="RYC172" s="231" t="s">
        <v>373</v>
      </c>
      <c r="RYD172" s="231" t="s">
        <v>373</v>
      </c>
      <c r="RYE172" s="231" t="s">
        <v>373</v>
      </c>
      <c r="RYF172" s="231" t="s">
        <v>373</v>
      </c>
      <c r="RYG172" s="231" t="s">
        <v>373</v>
      </c>
      <c r="RYH172" s="231" t="s">
        <v>373</v>
      </c>
      <c r="RYI172" s="231" t="s">
        <v>373</v>
      </c>
      <c r="RYJ172" s="231" t="s">
        <v>373</v>
      </c>
      <c r="RYK172" s="231" t="s">
        <v>373</v>
      </c>
      <c r="RYL172" s="231" t="s">
        <v>373</v>
      </c>
      <c r="RYM172" s="231" t="s">
        <v>373</v>
      </c>
      <c r="RYN172" s="231" t="s">
        <v>373</v>
      </c>
      <c r="RYO172" s="231" t="s">
        <v>373</v>
      </c>
      <c r="RYP172" s="231" t="s">
        <v>373</v>
      </c>
      <c r="RYQ172" s="231" t="s">
        <v>373</v>
      </c>
      <c r="RYR172" s="231" t="s">
        <v>373</v>
      </c>
      <c r="RYS172" s="231" t="s">
        <v>373</v>
      </c>
      <c r="RYT172" s="231" t="s">
        <v>373</v>
      </c>
      <c r="RYU172" s="231" t="s">
        <v>373</v>
      </c>
      <c r="RYV172" s="231" t="s">
        <v>373</v>
      </c>
      <c r="RYW172" s="231" t="s">
        <v>373</v>
      </c>
      <c r="RYX172" s="231" t="s">
        <v>373</v>
      </c>
      <c r="RYY172" s="231" t="s">
        <v>373</v>
      </c>
      <c r="RYZ172" s="231" t="s">
        <v>373</v>
      </c>
      <c r="RZA172" s="231" t="s">
        <v>373</v>
      </c>
      <c r="RZB172" s="231" t="s">
        <v>373</v>
      </c>
      <c r="RZC172" s="231" t="s">
        <v>373</v>
      </c>
      <c r="RZD172" s="231" t="s">
        <v>373</v>
      </c>
      <c r="RZE172" s="231" t="s">
        <v>373</v>
      </c>
      <c r="RZF172" s="231" t="s">
        <v>373</v>
      </c>
      <c r="RZG172" s="231" t="s">
        <v>373</v>
      </c>
      <c r="RZH172" s="231" t="s">
        <v>373</v>
      </c>
      <c r="RZI172" s="231" t="s">
        <v>373</v>
      </c>
      <c r="RZJ172" s="231" t="s">
        <v>373</v>
      </c>
      <c r="RZK172" s="231" t="s">
        <v>373</v>
      </c>
      <c r="RZL172" s="231" t="s">
        <v>373</v>
      </c>
      <c r="RZM172" s="231" t="s">
        <v>373</v>
      </c>
      <c r="RZN172" s="231" t="s">
        <v>373</v>
      </c>
      <c r="RZO172" s="231" t="s">
        <v>373</v>
      </c>
      <c r="RZP172" s="231" t="s">
        <v>373</v>
      </c>
      <c r="RZQ172" s="231" t="s">
        <v>373</v>
      </c>
      <c r="RZR172" s="231" t="s">
        <v>373</v>
      </c>
      <c r="RZS172" s="231" t="s">
        <v>373</v>
      </c>
      <c r="RZT172" s="231" t="s">
        <v>373</v>
      </c>
      <c r="RZU172" s="231" t="s">
        <v>373</v>
      </c>
      <c r="RZV172" s="231" t="s">
        <v>373</v>
      </c>
      <c r="RZW172" s="231" t="s">
        <v>373</v>
      </c>
      <c r="RZX172" s="231" t="s">
        <v>373</v>
      </c>
      <c r="RZY172" s="231" t="s">
        <v>373</v>
      </c>
      <c r="RZZ172" s="231" t="s">
        <v>373</v>
      </c>
      <c r="SAA172" s="231" t="s">
        <v>373</v>
      </c>
      <c r="SAB172" s="231" t="s">
        <v>373</v>
      </c>
      <c r="SAC172" s="231" t="s">
        <v>373</v>
      </c>
      <c r="SAD172" s="231" t="s">
        <v>373</v>
      </c>
      <c r="SAE172" s="231" t="s">
        <v>373</v>
      </c>
      <c r="SAF172" s="231" t="s">
        <v>373</v>
      </c>
      <c r="SAG172" s="231" t="s">
        <v>373</v>
      </c>
      <c r="SAH172" s="231" t="s">
        <v>373</v>
      </c>
      <c r="SAI172" s="231" t="s">
        <v>373</v>
      </c>
      <c r="SAJ172" s="231" t="s">
        <v>373</v>
      </c>
      <c r="SAK172" s="231" t="s">
        <v>373</v>
      </c>
      <c r="SAL172" s="231" t="s">
        <v>373</v>
      </c>
      <c r="SAM172" s="231" t="s">
        <v>373</v>
      </c>
      <c r="SAN172" s="231" t="s">
        <v>373</v>
      </c>
      <c r="SAO172" s="231" t="s">
        <v>373</v>
      </c>
      <c r="SAP172" s="231" t="s">
        <v>373</v>
      </c>
      <c r="SAQ172" s="231" t="s">
        <v>373</v>
      </c>
      <c r="SAR172" s="231" t="s">
        <v>373</v>
      </c>
      <c r="SAS172" s="231" t="s">
        <v>373</v>
      </c>
      <c r="SAT172" s="231" t="s">
        <v>373</v>
      </c>
      <c r="SAU172" s="231" t="s">
        <v>373</v>
      </c>
      <c r="SAV172" s="231" t="s">
        <v>373</v>
      </c>
      <c r="SAW172" s="231" t="s">
        <v>373</v>
      </c>
      <c r="SAX172" s="231" t="s">
        <v>373</v>
      </c>
      <c r="SAY172" s="231" t="s">
        <v>373</v>
      </c>
      <c r="SAZ172" s="231" t="s">
        <v>373</v>
      </c>
      <c r="SBA172" s="231" t="s">
        <v>373</v>
      </c>
      <c r="SBB172" s="231" t="s">
        <v>373</v>
      </c>
      <c r="SBC172" s="231" t="s">
        <v>373</v>
      </c>
      <c r="SBD172" s="231" t="s">
        <v>373</v>
      </c>
      <c r="SBE172" s="231" t="s">
        <v>373</v>
      </c>
      <c r="SBF172" s="231" t="s">
        <v>373</v>
      </c>
      <c r="SBG172" s="231" t="s">
        <v>373</v>
      </c>
      <c r="SBH172" s="231" t="s">
        <v>373</v>
      </c>
      <c r="SBI172" s="231" t="s">
        <v>373</v>
      </c>
      <c r="SBJ172" s="231" t="s">
        <v>373</v>
      </c>
      <c r="SBK172" s="231" t="s">
        <v>373</v>
      </c>
      <c r="SBL172" s="231" t="s">
        <v>373</v>
      </c>
      <c r="SBM172" s="231" t="s">
        <v>373</v>
      </c>
      <c r="SBN172" s="231" t="s">
        <v>373</v>
      </c>
      <c r="SBO172" s="231" t="s">
        <v>373</v>
      </c>
      <c r="SBP172" s="231" t="s">
        <v>373</v>
      </c>
      <c r="SBQ172" s="231" t="s">
        <v>373</v>
      </c>
      <c r="SBR172" s="231" t="s">
        <v>373</v>
      </c>
      <c r="SBS172" s="231" t="s">
        <v>373</v>
      </c>
      <c r="SBT172" s="231" t="s">
        <v>373</v>
      </c>
      <c r="SBU172" s="231" t="s">
        <v>373</v>
      </c>
      <c r="SBV172" s="231" t="s">
        <v>373</v>
      </c>
      <c r="SBW172" s="231" t="s">
        <v>373</v>
      </c>
      <c r="SBX172" s="231" t="s">
        <v>373</v>
      </c>
      <c r="SBY172" s="231" t="s">
        <v>373</v>
      </c>
      <c r="SBZ172" s="231" t="s">
        <v>373</v>
      </c>
      <c r="SCA172" s="231" t="s">
        <v>373</v>
      </c>
      <c r="SCB172" s="231" t="s">
        <v>373</v>
      </c>
      <c r="SCC172" s="231" t="s">
        <v>373</v>
      </c>
      <c r="SCD172" s="231" t="s">
        <v>373</v>
      </c>
      <c r="SCE172" s="231" t="s">
        <v>373</v>
      </c>
      <c r="SCF172" s="231" t="s">
        <v>373</v>
      </c>
      <c r="SCG172" s="231" t="s">
        <v>373</v>
      </c>
      <c r="SCH172" s="231" t="s">
        <v>373</v>
      </c>
      <c r="SCI172" s="231" t="s">
        <v>373</v>
      </c>
      <c r="SCJ172" s="231" t="s">
        <v>373</v>
      </c>
      <c r="SCK172" s="231" t="s">
        <v>373</v>
      </c>
      <c r="SCL172" s="231" t="s">
        <v>373</v>
      </c>
      <c r="SCM172" s="231" t="s">
        <v>373</v>
      </c>
      <c r="SCN172" s="231" t="s">
        <v>373</v>
      </c>
      <c r="SCO172" s="231" t="s">
        <v>373</v>
      </c>
      <c r="SCP172" s="231" t="s">
        <v>373</v>
      </c>
      <c r="SCQ172" s="231" t="s">
        <v>373</v>
      </c>
      <c r="SCR172" s="231" t="s">
        <v>373</v>
      </c>
      <c r="SCS172" s="231" t="s">
        <v>373</v>
      </c>
      <c r="SCT172" s="231" t="s">
        <v>373</v>
      </c>
      <c r="SCU172" s="231" t="s">
        <v>373</v>
      </c>
      <c r="SCV172" s="231" t="s">
        <v>373</v>
      </c>
      <c r="SCW172" s="231" t="s">
        <v>373</v>
      </c>
      <c r="SCX172" s="231" t="s">
        <v>373</v>
      </c>
      <c r="SCY172" s="231" t="s">
        <v>373</v>
      </c>
      <c r="SCZ172" s="231" t="s">
        <v>373</v>
      </c>
      <c r="SDA172" s="231" t="s">
        <v>373</v>
      </c>
      <c r="SDB172" s="231" t="s">
        <v>373</v>
      </c>
      <c r="SDC172" s="231" t="s">
        <v>373</v>
      </c>
      <c r="SDD172" s="231" t="s">
        <v>373</v>
      </c>
      <c r="SDE172" s="231" t="s">
        <v>373</v>
      </c>
      <c r="SDF172" s="231" t="s">
        <v>373</v>
      </c>
      <c r="SDG172" s="231" t="s">
        <v>373</v>
      </c>
      <c r="SDH172" s="231" t="s">
        <v>373</v>
      </c>
      <c r="SDI172" s="231" t="s">
        <v>373</v>
      </c>
      <c r="SDJ172" s="231" t="s">
        <v>373</v>
      </c>
      <c r="SDK172" s="231" t="s">
        <v>373</v>
      </c>
      <c r="SDL172" s="231" t="s">
        <v>373</v>
      </c>
      <c r="SDM172" s="231" t="s">
        <v>373</v>
      </c>
      <c r="SDN172" s="231" t="s">
        <v>373</v>
      </c>
      <c r="SDO172" s="231" t="s">
        <v>373</v>
      </c>
      <c r="SDP172" s="231" t="s">
        <v>373</v>
      </c>
      <c r="SDQ172" s="231" t="s">
        <v>373</v>
      </c>
      <c r="SDR172" s="231" t="s">
        <v>373</v>
      </c>
      <c r="SDS172" s="231" t="s">
        <v>373</v>
      </c>
      <c r="SDT172" s="231" t="s">
        <v>373</v>
      </c>
      <c r="SDU172" s="231" t="s">
        <v>373</v>
      </c>
      <c r="SDV172" s="231" t="s">
        <v>373</v>
      </c>
      <c r="SDW172" s="231" t="s">
        <v>373</v>
      </c>
      <c r="SDX172" s="231" t="s">
        <v>373</v>
      </c>
      <c r="SDY172" s="231" t="s">
        <v>373</v>
      </c>
      <c r="SDZ172" s="231" t="s">
        <v>373</v>
      </c>
      <c r="SEA172" s="231" t="s">
        <v>373</v>
      </c>
      <c r="SEB172" s="231" t="s">
        <v>373</v>
      </c>
      <c r="SEC172" s="231" t="s">
        <v>373</v>
      </c>
      <c r="SED172" s="231" t="s">
        <v>373</v>
      </c>
      <c r="SEE172" s="231" t="s">
        <v>373</v>
      </c>
      <c r="SEF172" s="231" t="s">
        <v>373</v>
      </c>
      <c r="SEG172" s="231" t="s">
        <v>373</v>
      </c>
      <c r="SEH172" s="231" t="s">
        <v>373</v>
      </c>
      <c r="SEI172" s="231" t="s">
        <v>373</v>
      </c>
      <c r="SEJ172" s="231" t="s">
        <v>373</v>
      </c>
      <c r="SEK172" s="231" t="s">
        <v>373</v>
      </c>
      <c r="SEL172" s="231" t="s">
        <v>373</v>
      </c>
      <c r="SEM172" s="231" t="s">
        <v>373</v>
      </c>
      <c r="SEN172" s="231" t="s">
        <v>373</v>
      </c>
      <c r="SEO172" s="231" t="s">
        <v>373</v>
      </c>
      <c r="SEP172" s="231" t="s">
        <v>373</v>
      </c>
      <c r="SEQ172" s="231" t="s">
        <v>373</v>
      </c>
      <c r="SER172" s="231" t="s">
        <v>373</v>
      </c>
      <c r="SES172" s="231" t="s">
        <v>373</v>
      </c>
      <c r="SET172" s="231" t="s">
        <v>373</v>
      </c>
      <c r="SEU172" s="231" t="s">
        <v>373</v>
      </c>
      <c r="SEV172" s="231" t="s">
        <v>373</v>
      </c>
      <c r="SEW172" s="231" t="s">
        <v>373</v>
      </c>
      <c r="SEX172" s="231" t="s">
        <v>373</v>
      </c>
      <c r="SEY172" s="231" t="s">
        <v>373</v>
      </c>
      <c r="SEZ172" s="231" t="s">
        <v>373</v>
      </c>
      <c r="SFA172" s="231" t="s">
        <v>373</v>
      </c>
      <c r="SFB172" s="231" t="s">
        <v>373</v>
      </c>
      <c r="SFC172" s="231" t="s">
        <v>373</v>
      </c>
      <c r="SFD172" s="231" t="s">
        <v>373</v>
      </c>
      <c r="SFE172" s="231" t="s">
        <v>373</v>
      </c>
      <c r="SFF172" s="231" t="s">
        <v>373</v>
      </c>
      <c r="SFG172" s="231" t="s">
        <v>373</v>
      </c>
      <c r="SFH172" s="231" t="s">
        <v>373</v>
      </c>
      <c r="SFI172" s="231" t="s">
        <v>373</v>
      </c>
      <c r="SFJ172" s="231" t="s">
        <v>373</v>
      </c>
      <c r="SFK172" s="231" t="s">
        <v>373</v>
      </c>
      <c r="SFL172" s="231" t="s">
        <v>373</v>
      </c>
      <c r="SFM172" s="231" t="s">
        <v>373</v>
      </c>
      <c r="SFN172" s="231" t="s">
        <v>373</v>
      </c>
      <c r="SFO172" s="231" t="s">
        <v>373</v>
      </c>
      <c r="SFP172" s="231" t="s">
        <v>373</v>
      </c>
      <c r="SFQ172" s="231" t="s">
        <v>373</v>
      </c>
      <c r="SFR172" s="231" t="s">
        <v>373</v>
      </c>
      <c r="SFS172" s="231" t="s">
        <v>373</v>
      </c>
      <c r="SFT172" s="231" t="s">
        <v>373</v>
      </c>
      <c r="SFU172" s="231" t="s">
        <v>373</v>
      </c>
      <c r="SFV172" s="231" t="s">
        <v>373</v>
      </c>
      <c r="SFW172" s="231" t="s">
        <v>373</v>
      </c>
      <c r="SFX172" s="231" t="s">
        <v>373</v>
      </c>
      <c r="SFY172" s="231" t="s">
        <v>373</v>
      </c>
      <c r="SFZ172" s="231" t="s">
        <v>373</v>
      </c>
      <c r="SGA172" s="231" t="s">
        <v>373</v>
      </c>
      <c r="SGB172" s="231" t="s">
        <v>373</v>
      </c>
      <c r="SGC172" s="231" t="s">
        <v>373</v>
      </c>
      <c r="SGD172" s="231" t="s">
        <v>373</v>
      </c>
      <c r="SGE172" s="231" t="s">
        <v>373</v>
      </c>
      <c r="SGF172" s="231" t="s">
        <v>373</v>
      </c>
      <c r="SGG172" s="231" t="s">
        <v>373</v>
      </c>
      <c r="SGH172" s="231" t="s">
        <v>373</v>
      </c>
      <c r="SGI172" s="231" t="s">
        <v>373</v>
      </c>
      <c r="SGJ172" s="231" t="s">
        <v>373</v>
      </c>
      <c r="SGK172" s="231" t="s">
        <v>373</v>
      </c>
      <c r="SGL172" s="231" t="s">
        <v>373</v>
      </c>
      <c r="SGM172" s="231" t="s">
        <v>373</v>
      </c>
      <c r="SGN172" s="231" t="s">
        <v>373</v>
      </c>
      <c r="SGO172" s="231" t="s">
        <v>373</v>
      </c>
      <c r="SGP172" s="231" t="s">
        <v>373</v>
      </c>
      <c r="SGQ172" s="231" t="s">
        <v>373</v>
      </c>
      <c r="SGR172" s="231" t="s">
        <v>373</v>
      </c>
      <c r="SGS172" s="231" t="s">
        <v>373</v>
      </c>
      <c r="SGT172" s="231" t="s">
        <v>373</v>
      </c>
      <c r="SGU172" s="231" t="s">
        <v>373</v>
      </c>
      <c r="SGV172" s="231" t="s">
        <v>373</v>
      </c>
      <c r="SGW172" s="231" t="s">
        <v>373</v>
      </c>
      <c r="SGX172" s="231" t="s">
        <v>373</v>
      </c>
      <c r="SGY172" s="231" t="s">
        <v>373</v>
      </c>
      <c r="SGZ172" s="231" t="s">
        <v>373</v>
      </c>
      <c r="SHA172" s="231" t="s">
        <v>373</v>
      </c>
      <c r="SHB172" s="231" t="s">
        <v>373</v>
      </c>
      <c r="SHC172" s="231" t="s">
        <v>373</v>
      </c>
      <c r="SHD172" s="231" t="s">
        <v>373</v>
      </c>
      <c r="SHE172" s="231" t="s">
        <v>373</v>
      </c>
      <c r="SHF172" s="231" t="s">
        <v>373</v>
      </c>
      <c r="SHG172" s="231" t="s">
        <v>373</v>
      </c>
      <c r="SHH172" s="231" t="s">
        <v>373</v>
      </c>
      <c r="SHI172" s="231" t="s">
        <v>373</v>
      </c>
      <c r="SHJ172" s="231" t="s">
        <v>373</v>
      </c>
      <c r="SHK172" s="231" t="s">
        <v>373</v>
      </c>
      <c r="SHL172" s="231" t="s">
        <v>373</v>
      </c>
      <c r="SHM172" s="231" t="s">
        <v>373</v>
      </c>
      <c r="SHN172" s="231" t="s">
        <v>373</v>
      </c>
      <c r="SHO172" s="231" t="s">
        <v>373</v>
      </c>
      <c r="SHP172" s="231" t="s">
        <v>373</v>
      </c>
      <c r="SHQ172" s="231" t="s">
        <v>373</v>
      </c>
      <c r="SHR172" s="231" t="s">
        <v>373</v>
      </c>
      <c r="SHS172" s="231" t="s">
        <v>373</v>
      </c>
      <c r="SHT172" s="231" t="s">
        <v>373</v>
      </c>
      <c r="SHU172" s="231" t="s">
        <v>373</v>
      </c>
      <c r="SHV172" s="231" t="s">
        <v>373</v>
      </c>
      <c r="SHW172" s="231" t="s">
        <v>373</v>
      </c>
      <c r="SHX172" s="231" t="s">
        <v>373</v>
      </c>
      <c r="SHY172" s="231" t="s">
        <v>373</v>
      </c>
      <c r="SHZ172" s="231" t="s">
        <v>373</v>
      </c>
      <c r="SIA172" s="231" t="s">
        <v>373</v>
      </c>
      <c r="SIB172" s="231" t="s">
        <v>373</v>
      </c>
      <c r="SIC172" s="231" t="s">
        <v>373</v>
      </c>
      <c r="SID172" s="231" t="s">
        <v>373</v>
      </c>
      <c r="SIE172" s="231" t="s">
        <v>373</v>
      </c>
      <c r="SIF172" s="231" t="s">
        <v>373</v>
      </c>
      <c r="SIG172" s="231" t="s">
        <v>373</v>
      </c>
      <c r="SIH172" s="231" t="s">
        <v>373</v>
      </c>
      <c r="SII172" s="231" t="s">
        <v>373</v>
      </c>
      <c r="SIJ172" s="231" t="s">
        <v>373</v>
      </c>
      <c r="SIK172" s="231" t="s">
        <v>373</v>
      </c>
      <c r="SIL172" s="231" t="s">
        <v>373</v>
      </c>
      <c r="SIM172" s="231" t="s">
        <v>373</v>
      </c>
      <c r="SIN172" s="231" t="s">
        <v>373</v>
      </c>
      <c r="SIO172" s="231" t="s">
        <v>373</v>
      </c>
      <c r="SIP172" s="231" t="s">
        <v>373</v>
      </c>
      <c r="SIQ172" s="231" t="s">
        <v>373</v>
      </c>
      <c r="SIR172" s="231" t="s">
        <v>373</v>
      </c>
      <c r="SIS172" s="231" t="s">
        <v>373</v>
      </c>
      <c r="SIT172" s="231" t="s">
        <v>373</v>
      </c>
      <c r="SIU172" s="231" t="s">
        <v>373</v>
      </c>
      <c r="SIV172" s="231" t="s">
        <v>373</v>
      </c>
      <c r="SIW172" s="231" t="s">
        <v>373</v>
      </c>
      <c r="SIX172" s="231" t="s">
        <v>373</v>
      </c>
      <c r="SIY172" s="231" t="s">
        <v>373</v>
      </c>
      <c r="SIZ172" s="231" t="s">
        <v>373</v>
      </c>
      <c r="SJA172" s="231" t="s">
        <v>373</v>
      </c>
      <c r="SJB172" s="231" t="s">
        <v>373</v>
      </c>
      <c r="SJC172" s="231" t="s">
        <v>373</v>
      </c>
      <c r="SJD172" s="231" t="s">
        <v>373</v>
      </c>
      <c r="SJE172" s="231" t="s">
        <v>373</v>
      </c>
      <c r="SJF172" s="231" t="s">
        <v>373</v>
      </c>
      <c r="SJG172" s="231" t="s">
        <v>373</v>
      </c>
      <c r="SJH172" s="231" t="s">
        <v>373</v>
      </c>
      <c r="SJI172" s="231" t="s">
        <v>373</v>
      </c>
      <c r="SJJ172" s="231" t="s">
        <v>373</v>
      </c>
      <c r="SJK172" s="231" t="s">
        <v>373</v>
      </c>
      <c r="SJL172" s="231" t="s">
        <v>373</v>
      </c>
      <c r="SJM172" s="231" t="s">
        <v>373</v>
      </c>
      <c r="SJN172" s="231" t="s">
        <v>373</v>
      </c>
      <c r="SJO172" s="231" t="s">
        <v>373</v>
      </c>
      <c r="SJP172" s="231" t="s">
        <v>373</v>
      </c>
      <c r="SJQ172" s="231" t="s">
        <v>373</v>
      </c>
      <c r="SJR172" s="231" t="s">
        <v>373</v>
      </c>
      <c r="SJS172" s="231" t="s">
        <v>373</v>
      </c>
      <c r="SJT172" s="231" t="s">
        <v>373</v>
      </c>
      <c r="SJU172" s="231" t="s">
        <v>373</v>
      </c>
      <c r="SJV172" s="231" t="s">
        <v>373</v>
      </c>
      <c r="SJW172" s="231" t="s">
        <v>373</v>
      </c>
      <c r="SJX172" s="231" t="s">
        <v>373</v>
      </c>
      <c r="SJY172" s="231" t="s">
        <v>373</v>
      </c>
      <c r="SJZ172" s="231" t="s">
        <v>373</v>
      </c>
      <c r="SKA172" s="231" t="s">
        <v>373</v>
      </c>
      <c r="SKB172" s="231" t="s">
        <v>373</v>
      </c>
      <c r="SKC172" s="231" t="s">
        <v>373</v>
      </c>
      <c r="SKD172" s="231" t="s">
        <v>373</v>
      </c>
      <c r="SKE172" s="231" t="s">
        <v>373</v>
      </c>
      <c r="SKF172" s="231" t="s">
        <v>373</v>
      </c>
      <c r="SKG172" s="231" t="s">
        <v>373</v>
      </c>
      <c r="SKH172" s="231" t="s">
        <v>373</v>
      </c>
      <c r="SKI172" s="231" t="s">
        <v>373</v>
      </c>
      <c r="SKJ172" s="231" t="s">
        <v>373</v>
      </c>
      <c r="SKK172" s="231" t="s">
        <v>373</v>
      </c>
      <c r="SKL172" s="231" t="s">
        <v>373</v>
      </c>
      <c r="SKM172" s="231" t="s">
        <v>373</v>
      </c>
      <c r="SKN172" s="231" t="s">
        <v>373</v>
      </c>
      <c r="SKO172" s="231" t="s">
        <v>373</v>
      </c>
      <c r="SKP172" s="231" t="s">
        <v>373</v>
      </c>
      <c r="SKQ172" s="231" t="s">
        <v>373</v>
      </c>
      <c r="SKR172" s="231" t="s">
        <v>373</v>
      </c>
      <c r="SKS172" s="231" t="s">
        <v>373</v>
      </c>
      <c r="SKT172" s="231" t="s">
        <v>373</v>
      </c>
      <c r="SKU172" s="231" t="s">
        <v>373</v>
      </c>
      <c r="SKV172" s="231" t="s">
        <v>373</v>
      </c>
      <c r="SKW172" s="231" t="s">
        <v>373</v>
      </c>
      <c r="SKX172" s="231" t="s">
        <v>373</v>
      </c>
      <c r="SKY172" s="231" t="s">
        <v>373</v>
      </c>
      <c r="SKZ172" s="231" t="s">
        <v>373</v>
      </c>
      <c r="SLA172" s="231" t="s">
        <v>373</v>
      </c>
      <c r="SLB172" s="231" t="s">
        <v>373</v>
      </c>
      <c r="SLC172" s="231" t="s">
        <v>373</v>
      </c>
      <c r="SLD172" s="231" t="s">
        <v>373</v>
      </c>
      <c r="SLE172" s="231" t="s">
        <v>373</v>
      </c>
      <c r="SLF172" s="231" t="s">
        <v>373</v>
      </c>
      <c r="SLG172" s="231" t="s">
        <v>373</v>
      </c>
      <c r="SLH172" s="231" t="s">
        <v>373</v>
      </c>
      <c r="SLI172" s="231" t="s">
        <v>373</v>
      </c>
      <c r="SLJ172" s="231" t="s">
        <v>373</v>
      </c>
      <c r="SLK172" s="231" t="s">
        <v>373</v>
      </c>
      <c r="SLL172" s="231" t="s">
        <v>373</v>
      </c>
      <c r="SLM172" s="231" t="s">
        <v>373</v>
      </c>
      <c r="SLN172" s="231" t="s">
        <v>373</v>
      </c>
      <c r="SLO172" s="231" t="s">
        <v>373</v>
      </c>
      <c r="SLP172" s="231" t="s">
        <v>373</v>
      </c>
      <c r="SLQ172" s="231" t="s">
        <v>373</v>
      </c>
      <c r="SLR172" s="231" t="s">
        <v>373</v>
      </c>
      <c r="SLS172" s="231" t="s">
        <v>373</v>
      </c>
      <c r="SLT172" s="231" t="s">
        <v>373</v>
      </c>
      <c r="SLU172" s="231" t="s">
        <v>373</v>
      </c>
      <c r="SLV172" s="231" t="s">
        <v>373</v>
      </c>
      <c r="SLW172" s="231" t="s">
        <v>373</v>
      </c>
      <c r="SLX172" s="231" t="s">
        <v>373</v>
      </c>
      <c r="SLY172" s="231" t="s">
        <v>373</v>
      </c>
      <c r="SLZ172" s="231" t="s">
        <v>373</v>
      </c>
      <c r="SMA172" s="231" t="s">
        <v>373</v>
      </c>
      <c r="SMB172" s="231" t="s">
        <v>373</v>
      </c>
      <c r="SMC172" s="231" t="s">
        <v>373</v>
      </c>
      <c r="SMD172" s="231" t="s">
        <v>373</v>
      </c>
      <c r="SME172" s="231" t="s">
        <v>373</v>
      </c>
      <c r="SMF172" s="231" t="s">
        <v>373</v>
      </c>
      <c r="SMG172" s="231" t="s">
        <v>373</v>
      </c>
      <c r="SMH172" s="231" t="s">
        <v>373</v>
      </c>
      <c r="SMI172" s="231" t="s">
        <v>373</v>
      </c>
      <c r="SMJ172" s="231" t="s">
        <v>373</v>
      </c>
      <c r="SMK172" s="231" t="s">
        <v>373</v>
      </c>
      <c r="SML172" s="231" t="s">
        <v>373</v>
      </c>
      <c r="SMM172" s="231" t="s">
        <v>373</v>
      </c>
      <c r="SMN172" s="231" t="s">
        <v>373</v>
      </c>
      <c r="SMO172" s="231" t="s">
        <v>373</v>
      </c>
      <c r="SMP172" s="231" t="s">
        <v>373</v>
      </c>
      <c r="SMQ172" s="231" t="s">
        <v>373</v>
      </c>
      <c r="SMR172" s="231" t="s">
        <v>373</v>
      </c>
      <c r="SMS172" s="231" t="s">
        <v>373</v>
      </c>
      <c r="SMT172" s="231" t="s">
        <v>373</v>
      </c>
      <c r="SMU172" s="231" t="s">
        <v>373</v>
      </c>
      <c r="SMV172" s="231" t="s">
        <v>373</v>
      </c>
      <c r="SMW172" s="231" t="s">
        <v>373</v>
      </c>
      <c r="SMX172" s="231" t="s">
        <v>373</v>
      </c>
      <c r="SMY172" s="231" t="s">
        <v>373</v>
      </c>
      <c r="SMZ172" s="231" t="s">
        <v>373</v>
      </c>
      <c r="SNA172" s="231" t="s">
        <v>373</v>
      </c>
      <c r="SNB172" s="231" t="s">
        <v>373</v>
      </c>
      <c r="SNC172" s="231" t="s">
        <v>373</v>
      </c>
      <c r="SND172" s="231" t="s">
        <v>373</v>
      </c>
      <c r="SNE172" s="231" t="s">
        <v>373</v>
      </c>
      <c r="SNF172" s="231" t="s">
        <v>373</v>
      </c>
      <c r="SNG172" s="231" t="s">
        <v>373</v>
      </c>
      <c r="SNH172" s="231" t="s">
        <v>373</v>
      </c>
      <c r="SNI172" s="231" t="s">
        <v>373</v>
      </c>
      <c r="SNJ172" s="231" t="s">
        <v>373</v>
      </c>
      <c r="SNK172" s="231" t="s">
        <v>373</v>
      </c>
      <c r="SNL172" s="231" t="s">
        <v>373</v>
      </c>
      <c r="SNM172" s="231" t="s">
        <v>373</v>
      </c>
      <c r="SNN172" s="231" t="s">
        <v>373</v>
      </c>
      <c r="SNO172" s="231" t="s">
        <v>373</v>
      </c>
      <c r="SNP172" s="231" t="s">
        <v>373</v>
      </c>
      <c r="SNQ172" s="231" t="s">
        <v>373</v>
      </c>
      <c r="SNR172" s="231" t="s">
        <v>373</v>
      </c>
      <c r="SNS172" s="231" t="s">
        <v>373</v>
      </c>
      <c r="SNT172" s="231" t="s">
        <v>373</v>
      </c>
      <c r="SNU172" s="231" t="s">
        <v>373</v>
      </c>
      <c r="SNV172" s="231" t="s">
        <v>373</v>
      </c>
      <c r="SNW172" s="231" t="s">
        <v>373</v>
      </c>
      <c r="SNX172" s="231" t="s">
        <v>373</v>
      </c>
      <c r="SNY172" s="231" t="s">
        <v>373</v>
      </c>
      <c r="SNZ172" s="231" t="s">
        <v>373</v>
      </c>
      <c r="SOA172" s="231" t="s">
        <v>373</v>
      </c>
      <c r="SOB172" s="231" t="s">
        <v>373</v>
      </c>
      <c r="SOC172" s="231" t="s">
        <v>373</v>
      </c>
      <c r="SOD172" s="231" t="s">
        <v>373</v>
      </c>
      <c r="SOE172" s="231" t="s">
        <v>373</v>
      </c>
      <c r="SOF172" s="231" t="s">
        <v>373</v>
      </c>
      <c r="SOG172" s="231" t="s">
        <v>373</v>
      </c>
      <c r="SOH172" s="231" t="s">
        <v>373</v>
      </c>
      <c r="SOI172" s="231" t="s">
        <v>373</v>
      </c>
      <c r="SOJ172" s="231" t="s">
        <v>373</v>
      </c>
      <c r="SOK172" s="231" t="s">
        <v>373</v>
      </c>
      <c r="SOL172" s="231" t="s">
        <v>373</v>
      </c>
      <c r="SOM172" s="231" t="s">
        <v>373</v>
      </c>
      <c r="SON172" s="231" t="s">
        <v>373</v>
      </c>
      <c r="SOO172" s="231" t="s">
        <v>373</v>
      </c>
      <c r="SOP172" s="231" t="s">
        <v>373</v>
      </c>
      <c r="SOQ172" s="231" t="s">
        <v>373</v>
      </c>
      <c r="SOR172" s="231" t="s">
        <v>373</v>
      </c>
      <c r="SOS172" s="231" t="s">
        <v>373</v>
      </c>
      <c r="SOT172" s="231" t="s">
        <v>373</v>
      </c>
      <c r="SOU172" s="231" t="s">
        <v>373</v>
      </c>
      <c r="SOV172" s="231" t="s">
        <v>373</v>
      </c>
      <c r="SOW172" s="231" t="s">
        <v>373</v>
      </c>
      <c r="SOX172" s="231" t="s">
        <v>373</v>
      </c>
      <c r="SOY172" s="231" t="s">
        <v>373</v>
      </c>
      <c r="SOZ172" s="231" t="s">
        <v>373</v>
      </c>
      <c r="SPA172" s="231" t="s">
        <v>373</v>
      </c>
      <c r="SPB172" s="231" t="s">
        <v>373</v>
      </c>
      <c r="SPC172" s="231" t="s">
        <v>373</v>
      </c>
      <c r="SPD172" s="231" t="s">
        <v>373</v>
      </c>
      <c r="SPE172" s="231" t="s">
        <v>373</v>
      </c>
      <c r="SPF172" s="231" t="s">
        <v>373</v>
      </c>
      <c r="SPG172" s="231" t="s">
        <v>373</v>
      </c>
      <c r="SPH172" s="231" t="s">
        <v>373</v>
      </c>
      <c r="SPI172" s="231" t="s">
        <v>373</v>
      </c>
      <c r="SPJ172" s="231" t="s">
        <v>373</v>
      </c>
      <c r="SPK172" s="231" t="s">
        <v>373</v>
      </c>
      <c r="SPL172" s="231" t="s">
        <v>373</v>
      </c>
      <c r="SPM172" s="231" t="s">
        <v>373</v>
      </c>
      <c r="SPN172" s="231" t="s">
        <v>373</v>
      </c>
      <c r="SPO172" s="231" t="s">
        <v>373</v>
      </c>
      <c r="SPP172" s="231" t="s">
        <v>373</v>
      </c>
      <c r="SPQ172" s="231" t="s">
        <v>373</v>
      </c>
      <c r="SPR172" s="231" t="s">
        <v>373</v>
      </c>
      <c r="SPS172" s="231" t="s">
        <v>373</v>
      </c>
      <c r="SPT172" s="231" t="s">
        <v>373</v>
      </c>
      <c r="SPU172" s="231" t="s">
        <v>373</v>
      </c>
      <c r="SPV172" s="231" t="s">
        <v>373</v>
      </c>
      <c r="SPW172" s="231" t="s">
        <v>373</v>
      </c>
      <c r="SPX172" s="231" t="s">
        <v>373</v>
      </c>
      <c r="SPY172" s="231" t="s">
        <v>373</v>
      </c>
      <c r="SPZ172" s="231" t="s">
        <v>373</v>
      </c>
      <c r="SQA172" s="231" t="s">
        <v>373</v>
      </c>
      <c r="SQB172" s="231" t="s">
        <v>373</v>
      </c>
      <c r="SQC172" s="231" t="s">
        <v>373</v>
      </c>
      <c r="SQD172" s="231" t="s">
        <v>373</v>
      </c>
      <c r="SQE172" s="231" t="s">
        <v>373</v>
      </c>
      <c r="SQF172" s="231" t="s">
        <v>373</v>
      </c>
      <c r="SQG172" s="231" t="s">
        <v>373</v>
      </c>
      <c r="SQH172" s="231" t="s">
        <v>373</v>
      </c>
      <c r="SQI172" s="231" t="s">
        <v>373</v>
      </c>
      <c r="SQJ172" s="231" t="s">
        <v>373</v>
      </c>
      <c r="SQK172" s="231" t="s">
        <v>373</v>
      </c>
      <c r="SQL172" s="231" t="s">
        <v>373</v>
      </c>
      <c r="SQM172" s="231" t="s">
        <v>373</v>
      </c>
      <c r="SQN172" s="231" t="s">
        <v>373</v>
      </c>
      <c r="SQO172" s="231" t="s">
        <v>373</v>
      </c>
      <c r="SQP172" s="231" t="s">
        <v>373</v>
      </c>
      <c r="SQQ172" s="231" t="s">
        <v>373</v>
      </c>
      <c r="SQR172" s="231" t="s">
        <v>373</v>
      </c>
      <c r="SQS172" s="231" t="s">
        <v>373</v>
      </c>
      <c r="SQT172" s="231" t="s">
        <v>373</v>
      </c>
      <c r="SQU172" s="231" t="s">
        <v>373</v>
      </c>
      <c r="SQV172" s="231" t="s">
        <v>373</v>
      </c>
      <c r="SQW172" s="231" t="s">
        <v>373</v>
      </c>
      <c r="SQX172" s="231" t="s">
        <v>373</v>
      </c>
      <c r="SQY172" s="231" t="s">
        <v>373</v>
      </c>
      <c r="SQZ172" s="231" t="s">
        <v>373</v>
      </c>
      <c r="SRA172" s="231" t="s">
        <v>373</v>
      </c>
      <c r="SRB172" s="231" t="s">
        <v>373</v>
      </c>
      <c r="SRC172" s="231" t="s">
        <v>373</v>
      </c>
      <c r="SRD172" s="231" t="s">
        <v>373</v>
      </c>
      <c r="SRE172" s="231" t="s">
        <v>373</v>
      </c>
      <c r="SRF172" s="231" t="s">
        <v>373</v>
      </c>
      <c r="SRG172" s="231" t="s">
        <v>373</v>
      </c>
      <c r="SRH172" s="231" t="s">
        <v>373</v>
      </c>
      <c r="SRI172" s="231" t="s">
        <v>373</v>
      </c>
      <c r="SRJ172" s="231" t="s">
        <v>373</v>
      </c>
      <c r="SRK172" s="231" t="s">
        <v>373</v>
      </c>
      <c r="SRL172" s="231" t="s">
        <v>373</v>
      </c>
      <c r="SRM172" s="231" t="s">
        <v>373</v>
      </c>
      <c r="SRN172" s="231" t="s">
        <v>373</v>
      </c>
      <c r="SRO172" s="231" t="s">
        <v>373</v>
      </c>
      <c r="SRP172" s="231" t="s">
        <v>373</v>
      </c>
      <c r="SRQ172" s="231" t="s">
        <v>373</v>
      </c>
      <c r="SRR172" s="231" t="s">
        <v>373</v>
      </c>
      <c r="SRS172" s="231" t="s">
        <v>373</v>
      </c>
      <c r="SRT172" s="231" t="s">
        <v>373</v>
      </c>
      <c r="SRU172" s="231" t="s">
        <v>373</v>
      </c>
      <c r="SRV172" s="231" t="s">
        <v>373</v>
      </c>
      <c r="SRW172" s="231" t="s">
        <v>373</v>
      </c>
      <c r="SRX172" s="231" t="s">
        <v>373</v>
      </c>
      <c r="SRY172" s="231" t="s">
        <v>373</v>
      </c>
      <c r="SRZ172" s="231" t="s">
        <v>373</v>
      </c>
      <c r="SSA172" s="231" t="s">
        <v>373</v>
      </c>
      <c r="SSB172" s="231" t="s">
        <v>373</v>
      </c>
      <c r="SSC172" s="231" t="s">
        <v>373</v>
      </c>
      <c r="SSD172" s="231" t="s">
        <v>373</v>
      </c>
      <c r="SSE172" s="231" t="s">
        <v>373</v>
      </c>
      <c r="SSF172" s="231" t="s">
        <v>373</v>
      </c>
      <c r="SSG172" s="231" t="s">
        <v>373</v>
      </c>
      <c r="SSH172" s="231" t="s">
        <v>373</v>
      </c>
      <c r="SSI172" s="231" t="s">
        <v>373</v>
      </c>
      <c r="SSJ172" s="231" t="s">
        <v>373</v>
      </c>
      <c r="SSK172" s="231" t="s">
        <v>373</v>
      </c>
      <c r="SSL172" s="231" t="s">
        <v>373</v>
      </c>
      <c r="SSM172" s="231" t="s">
        <v>373</v>
      </c>
      <c r="SSN172" s="231" t="s">
        <v>373</v>
      </c>
      <c r="SSO172" s="231" t="s">
        <v>373</v>
      </c>
      <c r="SSP172" s="231" t="s">
        <v>373</v>
      </c>
      <c r="SSQ172" s="231" t="s">
        <v>373</v>
      </c>
      <c r="SSR172" s="231" t="s">
        <v>373</v>
      </c>
      <c r="SSS172" s="231" t="s">
        <v>373</v>
      </c>
      <c r="SST172" s="231" t="s">
        <v>373</v>
      </c>
      <c r="SSU172" s="231" t="s">
        <v>373</v>
      </c>
      <c r="SSV172" s="231" t="s">
        <v>373</v>
      </c>
      <c r="SSW172" s="231" t="s">
        <v>373</v>
      </c>
      <c r="SSX172" s="231" t="s">
        <v>373</v>
      </c>
      <c r="SSY172" s="231" t="s">
        <v>373</v>
      </c>
      <c r="SSZ172" s="231" t="s">
        <v>373</v>
      </c>
      <c r="STA172" s="231" t="s">
        <v>373</v>
      </c>
      <c r="STB172" s="231" t="s">
        <v>373</v>
      </c>
      <c r="STC172" s="231" t="s">
        <v>373</v>
      </c>
      <c r="STD172" s="231" t="s">
        <v>373</v>
      </c>
      <c r="STE172" s="231" t="s">
        <v>373</v>
      </c>
      <c r="STF172" s="231" t="s">
        <v>373</v>
      </c>
      <c r="STG172" s="231" t="s">
        <v>373</v>
      </c>
      <c r="STH172" s="231" t="s">
        <v>373</v>
      </c>
      <c r="STI172" s="231" t="s">
        <v>373</v>
      </c>
      <c r="STJ172" s="231" t="s">
        <v>373</v>
      </c>
      <c r="STK172" s="231" t="s">
        <v>373</v>
      </c>
      <c r="STL172" s="231" t="s">
        <v>373</v>
      </c>
      <c r="STM172" s="231" t="s">
        <v>373</v>
      </c>
      <c r="STN172" s="231" t="s">
        <v>373</v>
      </c>
      <c r="STO172" s="231" t="s">
        <v>373</v>
      </c>
      <c r="STP172" s="231" t="s">
        <v>373</v>
      </c>
      <c r="STQ172" s="231" t="s">
        <v>373</v>
      </c>
      <c r="STR172" s="231" t="s">
        <v>373</v>
      </c>
      <c r="STS172" s="231" t="s">
        <v>373</v>
      </c>
      <c r="STT172" s="231" t="s">
        <v>373</v>
      </c>
      <c r="STU172" s="231" t="s">
        <v>373</v>
      </c>
      <c r="STV172" s="231" t="s">
        <v>373</v>
      </c>
      <c r="STW172" s="231" t="s">
        <v>373</v>
      </c>
      <c r="STX172" s="231" t="s">
        <v>373</v>
      </c>
      <c r="STY172" s="231" t="s">
        <v>373</v>
      </c>
      <c r="STZ172" s="231" t="s">
        <v>373</v>
      </c>
      <c r="SUA172" s="231" t="s">
        <v>373</v>
      </c>
      <c r="SUB172" s="231" t="s">
        <v>373</v>
      </c>
      <c r="SUC172" s="231" t="s">
        <v>373</v>
      </c>
      <c r="SUD172" s="231" t="s">
        <v>373</v>
      </c>
      <c r="SUE172" s="231" t="s">
        <v>373</v>
      </c>
      <c r="SUF172" s="231" t="s">
        <v>373</v>
      </c>
      <c r="SUG172" s="231" t="s">
        <v>373</v>
      </c>
      <c r="SUH172" s="231" t="s">
        <v>373</v>
      </c>
      <c r="SUI172" s="231" t="s">
        <v>373</v>
      </c>
      <c r="SUJ172" s="231" t="s">
        <v>373</v>
      </c>
      <c r="SUK172" s="231" t="s">
        <v>373</v>
      </c>
      <c r="SUL172" s="231" t="s">
        <v>373</v>
      </c>
      <c r="SUM172" s="231" t="s">
        <v>373</v>
      </c>
      <c r="SUN172" s="231" t="s">
        <v>373</v>
      </c>
      <c r="SUO172" s="231" t="s">
        <v>373</v>
      </c>
      <c r="SUP172" s="231" t="s">
        <v>373</v>
      </c>
      <c r="SUQ172" s="231" t="s">
        <v>373</v>
      </c>
      <c r="SUR172" s="231" t="s">
        <v>373</v>
      </c>
      <c r="SUS172" s="231" t="s">
        <v>373</v>
      </c>
      <c r="SUT172" s="231" t="s">
        <v>373</v>
      </c>
      <c r="SUU172" s="231" t="s">
        <v>373</v>
      </c>
      <c r="SUV172" s="231" t="s">
        <v>373</v>
      </c>
      <c r="SUW172" s="231" t="s">
        <v>373</v>
      </c>
      <c r="SUX172" s="231" t="s">
        <v>373</v>
      </c>
      <c r="SUY172" s="231" t="s">
        <v>373</v>
      </c>
      <c r="SUZ172" s="231" t="s">
        <v>373</v>
      </c>
      <c r="SVA172" s="231" t="s">
        <v>373</v>
      </c>
      <c r="SVB172" s="231" t="s">
        <v>373</v>
      </c>
      <c r="SVC172" s="231" t="s">
        <v>373</v>
      </c>
      <c r="SVD172" s="231" t="s">
        <v>373</v>
      </c>
      <c r="SVE172" s="231" t="s">
        <v>373</v>
      </c>
      <c r="SVF172" s="231" t="s">
        <v>373</v>
      </c>
      <c r="SVG172" s="231" t="s">
        <v>373</v>
      </c>
      <c r="SVH172" s="231" t="s">
        <v>373</v>
      </c>
      <c r="SVI172" s="231" t="s">
        <v>373</v>
      </c>
      <c r="SVJ172" s="231" t="s">
        <v>373</v>
      </c>
      <c r="SVK172" s="231" t="s">
        <v>373</v>
      </c>
      <c r="SVL172" s="231" t="s">
        <v>373</v>
      </c>
      <c r="SVM172" s="231" t="s">
        <v>373</v>
      </c>
      <c r="SVN172" s="231" t="s">
        <v>373</v>
      </c>
      <c r="SVO172" s="231" t="s">
        <v>373</v>
      </c>
      <c r="SVP172" s="231" t="s">
        <v>373</v>
      </c>
      <c r="SVQ172" s="231" t="s">
        <v>373</v>
      </c>
      <c r="SVR172" s="231" t="s">
        <v>373</v>
      </c>
      <c r="SVS172" s="231" t="s">
        <v>373</v>
      </c>
      <c r="SVT172" s="231" t="s">
        <v>373</v>
      </c>
      <c r="SVU172" s="231" t="s">
        <v>373</v>
      </c>
      <c r="SVV172" s="231" t="s">
        <v>373</v>
      </c>
      <c r="SVW172" s="231" t="s">
        <v>373</v>
      </c>
      <c r="SVX172" s="231" t="s">
        <v>373</v>
      </c>
      <c r="SVY172" s="231" t="s">
        <v>373</v>
      </c>
      <c r="SVZ172" s="231" t="s">
        <v>373</v>
      </c>
      <c r="SWA172" s="231" t="s">
        <v>373</v>
      </c>
      <c r="SWB172" s="231" t="s">
        <v>373</v>
      </c>
      <c r="SWC172" s="231" t="s">
        <v>373</v>
      </c>
      <c r="SWD172" s="231" t="s">
        <v>373</v>
      </c>
      <c r="SWE172" s="231" t="s">
        <v>373</v>
      </c>
      <c r="SWF172" s="231" t="s">
        <v>373</v>
      </c>
      <c r="SWG172" s="231" t="s">
        <v>373</v>
      </c>
      <c r="SWH172" s="231" t="s">
        <v>373</v>
      </c>
      <c r="SWI172" s="231" t="s">
        <v>373</v>
      </c>
      <c r="SWJ172" s="231" t="s">
        <v>373</v>
      </c>
      <c r="SWK172" s="231" t="s">
        <v>373</v>
      </c>
      <c r="SWL172" s="231" t="s">
        <v>373</v>
      </c>
      <c r="SWM172" s="231" t="s">
        <v>373</v>
      </c>
      <c r="SWN172" s="231" t="s">
        <v>373</v>
      </c>
      <c r="SWO172" s="231" t="s">
        <v>373</v>
      </c>
      <c r="SWP172" s="231" t="s">
        <v>373</v>
      </c>
      <c r="SWQ172" s="231" t="s">
        <v>373</v>
      </c>
      <c r="SWR172" s="231" t="s">
        <v>373</v>
      </c>
      <c r="SWS172" s="231" t="s">
        <v>373</v>
      </c>
      <c r="SWT172" s="231" t="s">
        <v>373</v>
      </c>
      <c r="SWU172" s="231" t="s">
        <v>373</v>
      </c>
      <c r="SWV172" s="231" t="s">
        <v>373</v>
      </c>
      <c r="SWW172" s="231" t="s">
        <v>373</v>
      </c>
      <c r="SWX172" s="231" t="s">
        <v>373</v>
      </c>
      <c r="SWY172" s="231" t="s">
        <v>373</v>
      </c>
      <c r="SWZ172" s="231" t="s">
        <v>373</v>
      </c>
      <c r="SXA172" s="231" t="s">
        <v>373</v>
      </c>
      <c r="SXB172" s="231" t="s">
        <v>373</v>
      </c>
      <c r="SXC172" s="231" t="s">
        <v>373</v>
      </c>
      <c r="SXD172" s="231" t="s">
        <v>373</v>
      </c>
      <c r="SXE172" s="231" t="s">
        <v>373</v>
      </c>
      <c r="SXF172" s="231" t="s">
        <v>373</v>
      </c>
      <c r="SXG172" s="231" t="s">
        <v>373</v>
      </c>
      <c r="SXH172" s="231" t="s">
        <v>373</v>
      </c>
      <c r="SXI172" s="231" t="s">
        <v>373</v>
      </c>
      <c r="SXJ172" s="231" t="s">
        <v>373</v>
      </c>
      <c r="SXK172" s="231" t="s">
        <v>373</v>
      </c>
      <c r="SXL172" s="231" t="s">
        <v>373</v>
      </c>
      <c r="SXM172" s="231" t="s">
        <v>373</v>
      </c>
      <c r="SXN172" s="231" t="s">
        <v>373</v>
      </c>
      <c r="SXO172" s="231" t="s">
        <v>373</v>
      </c>
      <c r="SXP172" s="231" t="s">
        <v>373</v>
      </c>
      <c r="SXQ172" s="231" t="s">
        <v>373</v>
      </c>
      <c r="SXR172" s="231" t="s">
        <v>373</v>
      </c>
      <c r="SXS172" s="231" t="s">
        <v>373</v>
      </c>
      <c r="SXT172" s="231" t="s">
        <v>373</v>
      </c>
      <c r="SXU172" s="231" t="s">
        <v>373</v>
      </c>
      <c r="SXV172" s="231" t="s">
        <v>373</v>
      </c>
      <c r="SXW172" s="231" t="s">
        <v>373</v>
      </c>
      <c r="SXX172" s="231" t="s">
        <v>373</v>
      </c>
      <c r="SXY172" s="231" t="s">
        <v>373</v>
      </c>
      <c r="SXZ172" s="231" t="s">
        <v>373</v>
      </c>
      <c r="SYA172" s="231" t="s">
        <v>373</v>
      </c>
      <c r="SYB172" s="231" t="s">
        <v>373</v>
      </c>
      <c r="SYC172" s="231" t="s">
        <v>373</v>
      </c>
      <c r="SYD172" s="231" t="s">
        <v>373</v>
      </c>
      <c r="SYE172" s="231" t="s">
        <v>373</v>
      </c>
      <c r="SYF172" s="231" t="s">
        <v>373</v>
      </c>
      <c r="SYG172" s="231" t="s">
        <v>373</v>
      </c>
      <c r="SYH172" s="231" t="s">
        <v>373</v>
      </c>
      <c r="SYI172" s="231" t="s">
        <v>373</v>
      </c>
      <c r="SYJ172" s="231" t="s">
        <v>373</v>
      </c>
      <c r="SYK172" s="231" t="s">
        <v>373</v>
      </c>
      <c r="SYL172" s="231" t="s">
        <v>373</v>
      </c>
      <c r="SYM172" s="231" t="s">
        <v>373</v>
      </c>
      <c r="SYN172" s="231" t="s">
        <v>373</v>
      </c>
      <c r="SYO172" s="231" t="s">
        <v>373</v>
      </c>
      <c r="SYP172" s="231" t="s">
        <v>373</v>
      </c>
      <c r="SYQ172" s="231" t="s">
        <v>373</v>
      </c>
      <c r="SYR172" s="231" t="s">
        <v>373</v>
      </c>
      <c r="SYS172" s="231" t="s">
        <v>373</v>
      </c>
      <c r="SYT172" s="231" t="s">
        <v>373</v>
      </c>
      <c r="SYU172" s="231" t="s">
        <v>373</v>
      </c>
      <c r="SYV172" s="231" t="s">
        <v>373</v>
      </c>
      <c r="SYW172" s="231" t="s">
        <v>373</v>
      </c>
      <c r="SYX172" s="231" t="s">
        <v>373</v>
      </c>
      <c r="SYY172" s="231" t="s">
        <v>373</v>
      </c>
      <c r="SYZ172" s="231" t="s">
        <v>373</v>
      </c>
      <c r="SZA172" s="231" t="s">
        <v>373</v>
      </c>
      <c r="SZB172" s="231" t="s">
        <v>373</v>
      </c>
      <c r="SZC172" s="231" t="s">
        <v>373</v>
      </c>
      <c r="SZD172" s="231" t="s">
        <v>373</v>
      </c>
      <c r="SZE172" s="231" t="s">
        <v>373</v>
      </c>
      <c r="SZF172" s="231" t="s">
        <v>373</v>
      </c>
      <c r="SZG172" s="231" t="s">
        <v>373</v>
      </c>
      <c r="SZH172" s="231" t="s">
        <v>373</v>
      </c>
      <c r="SZI172" s="231" t="s">
        <v>373</v>
      </c>
      <c r="SZJ172" s="231" t="s">
        <v>373</v>
      </c>
      <c r="SZK172" s="231" t="s">
        <v>373</v>
      </c>
      <c r="SZL172" s="231" t="s">
        <v>373</v>
      </c>
      <c r="SZM172" s="231" t="s">
        <v>373</v>
      </c>
      <c r="SZN172" s="231" t="s">
        <v>373</v>
      </c>
      <c r="SZO172" s="231" t="s">
        <v>373</v>
      </c>
      <c r="SZP172" s="231" t="s">
        <v>373</v>
      </c>
      <c r="SZQ172" s="231" t="s">
        <v>373</v>
      </c>
      <c r="SZR172" s="231" t="s">
        <v>373</v>
      </c>
      <c r="SZS172" s="231" t="s">
        <v>373</v>
      </c>
      <c r="SZT172" s="231" t="s">
        <v>373</v>
      </c>
      <c r="SZU172" s="231" t="s">
        <v>373</v>
      </c>
      <c r="SZV172" s="231" t="s">
        <v>373</v>
      </c>
      <c r="SZW172" s="231" t="s">
        <v>373</v>
      </c>
      <c r="SZX172" s="231" t="s">
        <v>373</v>
      </c>
      <c r="SZY172" s="231" t="s">
        <v>373</v>
      </c>
      <c r="SZZ172" s="231" t="s">
        <v>373</v>
      </c>
      <c r="TAA172" s="231" t="s">
        <v>373</v>
      </c>
      <c r="TAB172" s="231" t="s">
        <v>373</v>
      </c>
      <c r="TAC172" s="231" t="s">
        <v>373</v>
      </c>
      <c r="TAD172" s="231" t="s">
        <v>373</v>
      </c>
      <c r="TAE172" s="231" t="s">
        <v>373</v>
      </c>
      <c r="TAF172" s="231" t="s">
        <v>373</v>
      </c>
      <c r="TAG172" s="231" t="s">
        <v>373</v>
      </c>
      <c r="TAH172" s="231" t="s">
        <v>373</v>
      </c>
      <c r="TAI172" s="231" t="s">
        <v>373</v>
      </c>
      <c r="TAJ172" s="231" t="s">
        <v>373</v>
      </c>
      <c r="TAK172" s="231" t="s">
        <v>373</v>
      </c>
      <c r="TAL172" s="231" t="s">
        <v>373</v>
      </c>
      <c r="TAM172" s="231" t="s">
        <v>373</v>
      </c>
      <c r="TAN172" s="231" t="s">
        <v>373</v>
      </c>
      <c r="TAO172" s="231" t="s">
        <v>373</v>
      </c>
      <c r="TAP172" s="231" t="s">
        <v>373</v>
      </c>
      <c r="TAQ172" s="231" t="s">
        <v>373</v>
      </c>
      <c r="TAR172" s="231" t="s">
        <v>373</v>
      </c>
      <c r="TAS172" s="231" t="s">
        <v>373</v>
      </c>
      <c r="TAT172" s="231" t="s">
        <v>373</v>
      </c>
      <c r="TAU172" s="231" t="s">
        <v>373</v>
      </c>
      <c r="TAV172" s="231" t="s">
        <v>373</v>
      </c>
      <c r="TAW172" s="231" t="s">
        <v>373</v>
      </c>
      <c r="TAX172" s="231" t="s">
        <v>373</v>
      </c>
      <c r="TAY172" s="231" t="s">
        <v>373</v>
      </c>
      <c r="TAZ172" s="231" t="s">
        <v>373</v>
      </c>
      <c r="TBA172" s="231" t="s">
        <v>373</v>
      </c>
      <c r="TBB172" s="231" t="s">
        <v>373</v>
      </c>
      <c r="TBC172" s="231" t="s">
        <v>373</v>
      </c>
      <c r="TBD172" s="231" t="s">
        <v>373</v>
      </c>
      <c r="TBE172" s="231" t="s">
        <v>373</v>
      </c>
      <c r="TBF172" s="231" t="s">
        <v>373</v>
      </c>
      <c r="TBG172" s="231" t="s">
        <v>373</v>
      </c>
      <c r="TBH172" s="231" t="s">
        <v>373</v>
      </c>
      <c r="TBI172" s="231" t="s">
        <v>373</v>
      </c>
      <c r="TBJ172" s="231" t="s">
        <v>373</v>
      </c>
      <c r="TBK172" s="231" t="s">
        <v>373</v>
      </c>
      <c r="TBL172" s="231" t="s">
        <v>373</v>
      </c>
      <c r="TBM172" s="231" t="s">
        <v>373</v>
      </c>
      <c r="TBN172" s="231" t="s">
        <v>373</v>
      </c>
      <c r="TBO172" s="231" t="s">
        <v>373</v>
      </c>
      <c r="TBP172" s="231" t="s">
        <v>373</v>
      </c>
      <c r="TBQ172" s="231" t="s">
        <v>373</v>
      </c>
      <c r="TBR172" s="231" t="s">
        <v>373</v>
      </c>
      <c r="TBS172" s="231" t="s">
        <v>373</v>
      </c>
      <c r="TBT172" s="231" t="s">
        <v>373</v>
      </c>
      <c r="TBU172" s="231" t="s">
        <v>373</v>
      </c>
      <c r="TBV172" s="231" t="s">
        <v>373</v>
      </c>
      <c r="TBW172" s="231" t="s">
        <v>373</v>
      </c>
      <c r="TBX172" s="231" t="s">
        <v>373</v>
      </c>
      <c r="TBY172" s="231" t="s">
        <v>373</v>
      </c>
      <c r="TBZ172" s="231" t="s">
        <v>373</v>
      </c>
      <c r="TCA172" s="231" t="s">
        <v>373</v>
      </c>
      <c r="TCB172" s="231" t="s">
        <v>373</v>
      </c>
      <c r="TCC172" s="231" t="s">
        <v>373</v>
      </c>
      <c r="TCD172" s="231" t="s">
        <v>373</v>
      </c>
      <c r="TCE172" s="231" t="s">
        <v>373</v>
      </c>
      <c r="TCF172" s="231" t="s">
        <v>373</v>
      </c>
      <c r="TCG172" s="231" t="s">
        <v>373</v>
      </c>
      <c r="TCH172" s="231" t="s">
        <v>373</v>
      </c>
      <c r="TCI172" s="231" t="s">
        <v>373</v>
      </c>
      <c r="TCJ172" s="231" t="s">
        <v>373</v>
      </c>
      <c r="TCK172" s="231" t="s">
        <v>373</v>
      </c>
      <c r="TCL172" s="231" t="s">
        <v>373</v>
      </c>
      <c r="TCM172" s="231" t="s">
        <v>373</v>
      </c>
      <c r="TCN172" s="231" t="s">
        <v>373</v>
      </c>
      <c r="TCO172" s="231" t="s">
        <v>373</v>
      </c>
      <c r="TCP172" s="231" t="s">
        <v>373</v>
      </c>
      <c r="TCQ172" s="231" t="s">
        <v>373</v>
      </c>
      <c r="TCR172" s="231" t="s">
        <v>373</v>
      </c>
      <c r="TCS172" s="231" t="s">
        <v>373</v>
      </c>
      <c r="TCT172" s="231" t="s">
        <v>373</v>
      </c>
      <c r="TCU172" s="231" t="s">
        <v>373</v>
      </c>
      <c r="TCV172" s="231" t="s">
        <v>373</v>
      </c>
      <c r="TCW172" s="231" t="s">
        <v>373</v>
      </c>
      <c r="TCX172" s="231" t="s">
        <v>373</v>
      </c>
      <c r="TCY172" s="231" t="s">
        <v>373</v>
      </c>
      <c r="TCZ172" s="231" t="s">
        <v>373</v>
      </c>
      <c r="TDA172" s="231" t="s">
        <v>373</v>
      </c>
      <c r="TDB172" s="231" t="s">
        <v>373</v>
      </c>
      <c r="TDC172" s="231" t="s">
        <v>373</v>
      </c>
      <c r="TDD172" s="231" t="s">
        <v>373</v>
      </c>
      <c r="TDE172" s="231" t="s">
        <v>373</v>
      </c>
      <c r="TDF172" s="231" t="s">
        <v>373</v>
      </c>
      <c r="TDG172" s="231" t="s">
        <v>373</v>
      </c>
      <c r="TDH172" s="231" t="s">
        <v>373</v>
      </c>
      <c r="TDI172" s="231" t="s">
        <v>373</v>
      </c>
      <c r="TDJ172" s="231" t="s">
        <v>373</v>
      </c>
      <c r="TDK172" s="231" t="s">
        <v>373</v>
      </c>
      <c r="TDL172" s="231" t="s">
        <v>373</v>
      </c>
      <c r="TDM172" s="231" t="s">
        <v>373</v>
      </c>
      <c r="TDN172" s="231" t="s">
        <v>373</v>
      </c>
      <c r="TDO172" s="231" t="s">
        <v>373</v>
      </c>
      <c r="TDP172" s="231" t="s">
        <v>373</v>
      </c>
      <c r="TDQ172" s="231" t="s">
        <v>373</v>
      </c>
      <c r="TDR172" s="231" t="s">
        <v>373</v>
      </c>
      <c r="TDS172" s="231" t="s">
        <v>373</v>
      </c>
      <c r="TDT172" s="231" t="s">
        <v>373</v>
      </c>
      <c r="TDU172" s="231" t="s">
        <v>373</v>
      </c>
      <c r="TDV172" s="231" t="s">
        <v>373</v>
      </c>
      <c r="TDW172" s="231" t="s">
        <v>373</v>
      </c>
      <c r="TDX172" s="231" t="s">
        <v>373</v>
      </c>
      <c r="TDY172" s="231" t="s">
        <v>373</v>
      </c>
      <c r="TDZ172" s="231" t="s">
        <v>373</v>
      </c>
      <c r="TEA172" s="231" t="s">
        <v>373</v>
      </c>
      <c r="TEB172" s="231" t="s">
        <v>373</v>
      </c>
      <c r="TEC172" s="231" t="s">
        <v>373</v>
      </c>
      <c r="TED172" s="231" t="s">
        <v>373</v>
      </c>
      <c r="TEE172" s="231" t="s">
        <v>373</v>
      </c>
      <c r="TEF172" s="231" t="s">
        <v>373</v>
      </c>
      <c r="TEG172" s="231" t="s">
        <v>373</v>
      </c>
      <c r="TEH172" s="231" t="s">
        <v>373</v>
      </c>
      <c r="TEI172" s="231" t="s">
        <v>373</v>
      </c>
      <c r="TEJ172" s="231" t="s">
        <v>373</v>
      </c>
      <c r="TEK172" s="231" t="s">
        <v>373</v>
      </c>
      <c r="TEL172" s="231" t="s">
        <v>373</v>
      </c>
      <c r="TEM172" s="231" t="s">
        <v>373</v>
      </c>
      <c r="TEN172" s="231" t="s">
        <v>373</v>
      </c>
      <c r="TEO172" s="231" t="s">
        <v>373</v>
      </c>
      <c r="TEP172" s="231" t="s">
        <v>373</v>
      </c>
      <c r="TEQ172" s="231" t="s">
        <v>373</v>
      </c>
      <c r="TER172" s="231" t="s">
        <v>373</v>
      </c>
      <c r="TES172" s="231" t="s">
        <v>373</v>
      </c>
      <c r="TET172" s="231" t="s">
        <v>373</v>
      </c>
      <c r="TEU172" s="231" t="s">
        <v>373</v>
      </c>
      <c r="TEV172" s="231" t="s">
        <v>373</v>
      </c>
      <c r="TEW172" s="231" t="s">
        <v>373</v>
      </c>
      <c r="TEX172" s="231" t="s">
        <v>373</v>
      </c>
      <c r="TEY172" s="231" t="s">
        <v>373</v>
      </c>
      <c r="TEZ172" s="231" t="s">
        <v>373</v>
      </c>
      <c r="TFA172" s="231" t="s">
        <v>373</v>
      </c>
      <c r="TFB172" s="231" t="s">
        <v>373</v>
      </c>
      <c r="TFC172" s="231" t="s">
        <v>373</v>
      </c>
      <c r="TFD172" s="231" t="s">
        <v>373</v>
      </c>
      <c r="TFE172" s="231" t="s">
        <v>373</v>
      </c>
      <c r="TFF172" s="231" t="s">
        <v>373</v>
      </c>
      <c r="TFG172" s="231" t="s">
        <v>373</v>
      </c>
      <c r="TFH172" s="231" t="s">
        <v>373</v>
      </c>
      <c r="TFI172" s="231" t="s">
        <v>373</v>
      </c>
      <c r="TFJ172" s="231" t="s">
        <v>373</v>
      </c>
      <c r="TFK172" s="231" t="s">
        <v>373</v>
      </c>
      <c r="TFL172" s="231" t="s">
        <v>373</v>
      </c>
      <c r="TFM172" s="231" t="s">
        <v>373</v>
      </c>
      <c r="TFN172" s="231" t="s">
        <v>373</v>
      </c>
      <c r="TFO172" s="231" t="s">
        <v>373</v>
      </c>
      <c r="TFP172" s="231" t="s">
        <v>373</v>
      </c>
      <c r="TFQ172" s="231" t="s">
        <v>373</v>
      </c>
      <c r="TFR172" s="231" t="s">
        <v>373</v>
      </c>
      <c r="TFS172" s="231" t="s">
        <v>373</v>
      </c>
      <c r="TFT172" s="231" t="s">
        <v>373</v>
      </c>
      <c r="TFU172" s="231" t="s">
        <v>373</v>
      </c>
      <c r="TFV172" s="231" t="s">
        <v>373</v>
      </c>
      <c r="TFW172" s="231" t="s">
        <v>373</v>
      </c>
      <c r="TFX172" s="231" t="s">
        <v>373</v>
      </c>
      <c r="TFY172" s="231" t="s">
        <v>373</v>
      </c>
      <c r="TFZ172" s="231" t="s">
        <v>373</v>
      </c>
      <c r="TGA172" s="231" t="s">
        <v>373</v>
      </c>
      <c r="TGB172" s="231" t="s">
        <v>373</v>
      </c>
      <c r="TGC172" s="231" t="s">
        <v>373</v>
      </c>
      <c r="TGD172" s="231" t="s">
        <v>373</v>
      </c>
      <c r="TGE172" s="231" t="s">
        <v>373</v>
      </c>
      <c r="TGF172" s="231" t="s">
        <v>373</v>
      </c>
      <c r="TGG172" s="231" t="s">
        <v>373</v>
      </c>
      <c r="TGH172" s="231" t="s">
        <v>373</v>
      </c>
      <c r="TGI172" s="231" t="s">
        <v>373</v>
      </c>
      <c r="TGJ172" s="231" t="s">
        <v>373</v>
      </c>
      <c r="TGK172" s="231" t="s">
        <v>373</v>
      </c>
      <c r="TGL172" s="231" t="s">
        <v>373</v>
      </c>
      <c r="TGM172" s="231" t="s">
        <v>373</v>
      </c>
      <c r="TGN172" s="231" t="s">
        <v>373</v>
      </c>
      <c r="TGO172" s="231" t="s">
        <v>373</v>
      </c>
      <c r="TGP172" s="231" t="s">
        <v>373</v>
      </c>
      <c r="TGQ172" s="231" t="s">
        <v>373</v>
      </c>
      <c r="TGR172" s="231" t="s">
        <v>373</v>
      </c>
      <c r="TGS172" s="231" t="s">
        <v>373</v>
      </c>
      <c r="TGT172" s="231" t="s">
        <v>373</v>
      </c>
      <c r="TGU172" s="231" t="s">
        <v>373</v>
      </c>
      <c r="TGV172" s="231" t="s">
        <v>373</v>
      </c>
      <c r="TGW172" s="231" t="s">
        <v>373</v>
      </c>
      <c r="TGX172" s="231" t="s">
        <v>373</v>
      </c>
      <c r="TGY172" s="231" t="s">
        <v>373</v>
      </c>
      <c r="TGZ172" s="231" t="s">
        <v>373</v>
      </c>
      <c r="THA172" s="231" t="s">
        <v>373</v>
      </c>
      <c r="THB172" s="231" t="s">
        <v>373</v>
      </c>
      <c r="THC172" s="231" t="s">
        <v>373</v>
      </c>
      <c r="THD172" s="231" t="s">
        <v>373</v>
      </c>
      <c r="THE172" s="231" t="s">
        <v>373</v>
      </c>
      <c r="THF172" s="231" t="s">
        <v>373</v>
      </c>
      <c r="THG172" s="231" t="s">
        <v>373</v>
      </c>
      <c r="THH172" s="231" t="s">
        <v>373</v>
      </c>
      <c r="THI172" s="231" t="s">
        <v>373</v>
      </c>
      <c r="THJ172" s="231" t="s">
        <v>373</v>
      </c>
      <c r="THK172" s="231" t="s">
        <v>373</v>
      </c>
      <c r="THL172" s="231" t="s">
        <v>373</v>
      </c>
      <c r="THM172" s="231" t="s">
        <v>373</v>
      </c>
      <c r="THN172" s="231" t="s">
        <v>373</v>
      </c>
      <c r="THO172" s="231" t="s">
        <v>373</v>
      </c>
      <c r="THP172" s="231" t="s">
        <v>373</v>
      </c>
      <c r="THQ172" s="231" t="s">
        <v>373</v>
      </c>
      <c r="THR172" s="231" t="s">
        <v>373</v>
      </c>
      <c r="THS172" s="231" t="s">
        <v>373</v>
      </c>
      <c r="THT172" s="231" t="s">
        <v>373</v>
      </c>
      <c r="THU172" s="231" t="s">
        <v>373</v>
      </c>
      <c r="THV172" s="231" t="s">
        <v>373</v>
      </c>
      <c r="THW172" s="231" t="s">
        <v>373</v>
      </c>
      <c r="THX172" s="231" t="s">
        <v>373</v>
      </c>
      <c r="THY172" s="231" t="s">
        <v>373</v>
      </c>
      <c r="THZ172" s="231" t="s">
        <v>373</v>
      </c>
      <c r="TIA172" s="231" t="s">
        <v>373</v>
      </c>
      <c r="TIB172" s="231" t="s">
        <v>373</v>
      </c>
      <c r="TIC172" s="231" t="s">
        <v>373</v>
      </c>
      <c r="TID172" s="231" t="s">
        <v>373</v>
      </c>
      <c r="TIE172" s="231" t="s">
        <v>373</v>
      </c>
      <c r="TIF172" s="231" t="s">
        <v>373</v>
      </c>
      <c r="TIG172" s="231" t="s">
        <v>373</v>
      </c>
      <c r="TIH172" s="231" t="s">
        <v>373</v>
      </c>
      <c r="TII172" s="231" t="s">
        <v>373</v>
      </c>
      <c r="TIJ172" s="231" t="s">
        <v>373</v>
      </c>
      <c r="TIK172" s="231" t="s">
        <v>373</v>
      </c>
      <c r="TIL172" s="231" t="s">
        <v>373</v>
      </c>
      <c r="TIM172" s="231" t="s">
        <v>373</v>
      </c>
      <c r="TIN172" s="231" t="s">
        <v>373</v>
      </c>
      <c r="TIO172" s="231" t="s">
        <v>373</v>
      </c>
      <c r="TIP172" s="231" t="s">
        <v>373</v>
      </c>
      <c r="TIQ172" s="231" t="s">
        <v>373</v>
      </c>
      <c r="TIR172" s="231" t="s">
        <v>373</v>
      </c>
      <c r="TIS172" s="231" t="s">
        <v>373</v>
      </c>
      <c r="TIT172" s="231" t="s">
        <v>373</v>
      </c>
      <c r="TIU172" s="231" t="s">
        <v>373</v>
      </c>
      <c r="TIV172" s="231" t="s">
        <v>373</v>
      </c>
      <c r="TIW172" s="231" t="s">
        <v>373</v>
      </c>
      <c r="TIX172" s="231" t="s">
        <v>373</v>
      </c>
      <c r="TIY172" s="231" t="s">
        <v>373</v>
      </c>
      <c r="TIZ172" s="231" t="s">
        <v>373</v>
      </c>
      <c r="TJA172" s="231" t="s">
        <v>373</v>
      </c>
      <c r="TJB172" s="231" t="s">
        <v>373</v>
      </c>
      <c r="TJC172" s="231" t="s">
        <v>373</v>
      </c>
      <c r="TJD172" s="231" t="s">
        <v>373</v>
      </c>
      <c r="TJE172" s="231" t="s">
        <v>373</v>
      </c>
      <c r="TJF172" s="231" t="s">
        <v>373</v>
      </c>
      <c r="TJG172" s="231" t="s">
        <v>373</v>
      </c>
      <c r="TJH172" s="231" t="s">
        <v>373</v>
      </c>
      <c r="TJI172" s="231" t="s">
        <v>373</v>
      </c>
      <c r="TJJ172" s="231" t="s">
        <v>373</v>
      </c>
      <c r="TJK172" s="231" t="s">
        <v>373</v>
      </c>
      <c r="TJL172" s="231" t="s">
        <v>373</v>
      </c>
      <c r="TJM172" s="231" t="s">
        <v>373</v>
      </c>
      <c r="TJN172" s="231" t="s">
        <v>373</v>
      </c>
      <c r="TJO172" s="231" t="s">
        <v>373</v>
      </c>
      <c r="TJP172" s="231" t="s">
        <v>373</v>
      </c>
      <c r="TJQ172" s="231" t="s">
        <v>373</v>
      </c>
      <c r="TJR172" s="231" t="s">
        <v>373</v>
      </c>
      <c r="TJS172" s="231" t="s">
        <v>373</v>
      </c>
      <c r="TJT172" s="231" t="s">
        <v>373</v>
      </c>
      <c r="TJU172" s="231" t="s">
        <v>373</v>
      </c>
      <c r="TJV172" s="231" t="s">
        <v>373</v>
      </c>
      <c r="TJW172" s="231" t="s">
        <v>373</v>
      </c>
      <c r="TJX172" s="231" t="s">
        <v>373</v>
      </c>
      <c r="TJY172" s="231" t="s">
        <v>373</v>
      </c>
      <c r="TJZ172" s="231" t="s">
        <v>373</v>
      </c>
      <c r="TKA172" s="231" t="s">
        <v>373</v>
      </c>
      <c r="TKB172" s="231" t="s">
        <v>373</v>
      </c>
      <c r="TKC172" s="231" t="s">
        <v>373</v>
      </c>
      <c r="TKD172" s="231" t="s">
        <v>373</v>
      </c>
      <c r="TKE172" s="231" t="s">
        <v>373</v>
      </c>
      <c r="TKF172" s="231" t="s">
        <v>373</v>
      </c>
      <c r="TKG172" s="231" t="s">
        <v>373</v>
      </c>
      <c r="TKH172" s="231" t="s">
        <v>373</v>
      </c>
      <c r="TKI172" s="231" t="s">
        <v>373</v>
      </c>
      <c r="TKJ172" s="231" t="s">
        <v>373</v>
      </c>
      <c r="TKK172" s="231" t="s">
        <v>373</v>
      </c>
      <c r="TKL172" s="231" t="s">
        <v>373</v>
      </c>
      <c r="TKM172" s="231" t="s">
        <v>373</v>
      </c>
      <c r="TKN172" s="231" t="s">
        <v>373</v>
      </c>
      <c r="TKO172" s="231" t="s">
        <v>373</v>
      </c>
      <c r="TKP172" s="231" t="s">
        <v>373</v>
      </c>
      <c r="TKQ172" s="231" t="s">
        <v>373</v>
      </c>
      <c r="TKR172" s="231" t="s">
        <v>373</v>
      </c>
      <c r="TKS172" s="231" t="s">
        <v>373</v>
      </c>
      <c r="TKT172" s="231" t="s">
        <v>373</v>
      </c>
      <c r="TKU172" s="231" t="s">
        <v>373</v>
      </c>
      <c r="TKV172" s="231" t="s">
        <v>373</v>
      </c>
      <c r="TKW172" s="231" t="s">
        <v>373</v>
      </c>
      <c r="TKX172" s="231" t="s">
        <v>373</v>
      </c>
      <c r="TKY172" s="231" t="s">
        <v>373</v>
      </c>
      <c r="TKZ172" s="231" t="s">
        <v>373</v>
      </c>
      <c r="TLA172" s="231" t="s">
        <v>373</v>
      </c>
      <c r="TLB172" s="231" t="s">
        <v>373</v>
      </c>
      <c r="TLC172" s="231" t="s">
        <v>373</v>
      </c>
      <c r="TLD172" s="231" t="s">
        <v>373</v>
      </c>
      <c r="TLE172" s="231" t="s">
        <v>373</v>
      </c>
      <c r="TLF172" s="231" t="s">
        <v>373</v>
      </c>
      <c r="TLG172" s="231" t="s">
        <v>373</v>
      </c>
      <c r="TLH172" s="231" t="s">
        <v>373</v>
      </c>
      <c r="TLI172" s="231" t="s">
        <v>373</v>
      </c>
      <c r="TLJ172" s="231" t="s">
        <v>373</v>
      </c>
      <c r="TLK172" s="231" t="s">
        <v>373</v>
      </c>
      <c r="TLL172" s="231" t="s">
        <v>373</v>
      </c>
      <c r="TLM172" s="231" t="s">
        <v>373</v>
      </c>
      <c r="TLN172" s="231" t="s">
        <v>373</v>
      </c>
      <c r="TLO172" s="231" t="s">
        <v>373</v>
      </c>
      <c r="TLP172" s="231" t="s">
        <v>373</v>
      </c>
      <c r="TLQ172" s="231" t="s">
        <v>373</v>
      </c>
      <c r="TLR172" s="231" t="s">
        <v>373</v>
      </c>
      <c r="TLS172" s="231" t="s">
        <v>373</v>
      </c>
      <c r="TLT172" s="231" t="s">
        <v>373</v>
      </c>
      <c r="TLU172" s="231" t="s">
        <v>373</v>
      </c>
      <c r="TLV172" s="231" t="s">
        <v>373</v>
      </c>
      <c r="TLW172" s="231" t="s">
        <v>373</v>
      </c>
      <c r="TLX172" s="231" t="s">
        <v>373</v>
      </c>
      <c r="TLY172" s="231" t="s">
        <v>373</v>
      </c>
      <c r="TLZ172" s="231" t="s">
        <v>373</v>
      </c>
      <c r="TMA172" s="231" t="s">
        <v>373</v>
      </c>
      <c r="TMB172" s="231" t="s">
        <v>373</v>
      </c>
      <c r="TMC172" s="231" t="s">
        <v>373</v>
      </c>
      <c r="TMD172" s="231" t="s">
        <v>373</v>
      </c>
      <c r="TME172" s="231" t="s">
        <v>373</v>
      </c>
      <c r="TMF172" s="231" t="s">
        <v>373</v>
      </c>
      <c r="TMG172" s="231" t="s">
        <v>373</v>
      </c>
      <c r="TMH172" s="231" t="s">
        <v>373</v>
      </c>
      <c r="TMI172" s="231" t="s">
        <v>373</v>
      </c>
      <c r="TMJ172" s="231" t="s">
        <v>373</v>
      </c>
      <c r="TMK172" s="231" t="s">
        <v>373</v>
      </c>
      <c r="TML172" s="231" t="s">
        <v>373</v>
      </c>
      <c r="TMM172" s="231" t="s">
        <v>373</v>
      </c>
      <c r="TMN172" s="231" t="s">
        <v>373</v>
      </c>
      <c r="TMO172" s="231" t="s">
        <v>373</v>
      </c>
      <c r="TMP172" s="231" t="s">
        <v>373</v>
      </c>
      <c r="TMQ172" s="231" t="s">
        <v>373</v>
      </c>
      <c r="TMR172" s="231" t="s">
        <v>373</v>
      </c>
      <c r="TMS172" s="231" t="s">
        <v>373</v>
      </c>
      <c r="TMT172" s="231" t="s">
        <v>373</v>
      </c>
      <c r="TMU172" s="231" t="s">
        <v>373</v>
      </c>
      <c r="TMV172" s="231" t="s">
        <v>373</v>
      </c>
      <c r="TMW172" s="231" t="s">
        <v>373</v>
      </c>
      <c r="TMX172" s="231" t="s">
        <v>373</v>
      </c>
      <c r="TMY172" s="231" t="s">
        <v>373</v>
      </c>
      <c r="TMZ172" s="231" t="s">
        <v>373</v>
      </c>
      <c r="TNA172" s="231" t="s">
        <v>373</v>
      </c>
      <c r="TNB172" s="231" t="s">
        <v>373</v>
      </c>
      <c r="TNC172" s="231" t="s">
        <v>373</v>
      </c>
      <c r="TND172" s="231" t="s">
        <v>373</v>
      </c>
      <c r="TNE172" s="231" t="s">
        <v>373</v>
      </c>
      <c r="TNF172" s="231" t="s">
        <v>373</v>
      </c>
      <c r="TNG172" s="231" t="s">
        <v>373</v>
      </c>
      <c r="TNH172" s="231" t="s">
        <v>373</v>
      </c>
      <c r="TNI172" s="231" t="s">
        <v>373</v>
      </c>
      <c r="TNJ172" s="231" t="s">
        <v>373</v>
      </c>
      <c r="TNK172" s="231" t="s">
        <v>373</v>
      </c>
      <c r="TNL172" s="231" t="s">
        <v>373</v>
      </c>
      <c r="TNM172" s="231" t="s">
        <v>373</v>
      </c>
      <c r="TNN172" s="231" t="s">
        <v>373</v>
      </c>
      <c r="TNO172" s="231" t="s">
        <v>373</v>
      </c>
      <c r="TNP172" s="231" t="s">
        <v>373</v>
      </c>
      <c r="TNQ172" s="231" t="s">
        <v>373</v>
      </c>
      <c r="TNR172" s="231" t="s">
        <v>373</v>
      </c>
      <c r="TNS172" s="231" t="s">
        <v>373</v>
      </c>
      <c r="TNT172" s="231" t="s">
        <v>373</v>
      </c>
      <c r="TNU172" s="231" t="s">
        <v>373</v>
      </c>
      <c r="TNV172" s="231" t="s">
        <v>373</v>
      </c>
      <c r="TNW172" s="231" t="s">
        <v>373</v>
      </c>
      <c r="TNX172" s="231" t="s">
        <v>373</v>
      </c>
      <c r="TNY172" s="231" t="s">
        <v>373</v>
      </c>
      <c r="TNZ172" s="231" t="s">
        <v>373</v>
      </c>
      <c r="TOA172" s="231" t="s">
        <v>373</v>
      </c>
      <c r="TOB172" s="231" t="s">
        <v>373</v>
      </c>
      <c r="TOC172" s="231" t="s">
        <v>373</v>
      </c>
      <c r="TOD172" s="231" t="s">
        <v>373</v>
      </c>
      <c r="TOE172" s="231" t="s">
        <v>373</v>
      </c>
      <c r="TOF172" s="231" t="s">
        <v>373</v>
      </c>
      <c r="TOG172" s="231" t="s">
        <v>373</v>
      </c>
      <c r="TOH172" s="231" t="s">
        <v>373</v>
      </c>
      <c r="TOI172" s="231" t="s">
        <v>373</v>
      </c>
      <c r="TOJ172" s="231" t="s">
        <v>373</v>
      </c>
      <c r="TOK172" s="231" t="s">
        <v>373</v>
      </c>
      <c r="TOL172" s="231" t="s">
        <v>373</v>
      </c>
      <c r="TOM172" s="231" t="s">
        <v>373</v>
      </c>
      <c r="TON172" s="231" t="s">
        <v>373</v>
      </c>
      <c r="TOO172" s="231" t="s">
        <v>373</v>
      </c>
      <c r="TOP172" s="231" t="s">
        <v>373</v>
      </c>
      <c r="TOQ172" s="231" t="s">
        <v>373</v>
      </c>
      <c r="TOR172" s="231" t="s">
        <v>373</v>
      </c>
      <c r="TOS172" s="231" t="s">
        <v>373</v>
      </c>
      <c r="TOT172" s="231" t="s">
        <v>373</v>
      </c>
      <c r="TOU172" s="231" t="s">
        <v>373</v>
      </c>
      <c r="TOV172" s="231" t="s">
        <v>373</v>
      </c>
      <c r="TOW172" s="231" t="s">
        <v>373</v>
      </c>
      <c r="TOX172" s="231" t="s">
        <v>373</v>
      </c>
      <c r="TOY172" s="231" t="s">
        <v>373</v>
      </c>
      <c r="TOZ172" s="231" t="s">
        <v>373</v>
      </c>
      <c r="TPA172" s="231" t="s">
        <v>373</v>
      </c>
      <c r="TPB172" s="231" t="s">
        <v>373</v>
      </c>
      <c r="TPC172" s="231" t="s">
        <v>373</v>
      </c>
      <c r="TPD172" s="231" t="s">
        <v>373</v>
      </c>
      <c r="TPE172" s="231" t="s">
        <v>373</v>
      </c>
      <c r="TPF172" s="231" t="s">
        <v>373</v>
      </c>
      <c r="TPG172" s="231" t="s">
        <v>373</v>
      </c>
      <c r="TPH172" s="231" t="s">
        <v>373</v>
      </c>
      <c r="TPI172" s="231" t="s">
        <v>373</v>
      </c>
      <c r="TPJ172" s="231" t="s">
        <v>373</v>
      </c>
      <c r="TPK172" s="231" t="s">
        <v>373</v>
      </c>
      <c r="TPL172" s="231" t="s">
        <v>373</v>
      </c>
      <c r="TPM172" s="231" t="s">
        <v>373</v>
      </c>
      <c r="TPN172" s="231" t="s">
        <v>373</v>
      </c>
      <c r="TPO172" s="231" t="s">
        <v>373</v>
      </c>
      <c r="TPP172" s="231" t="s">
        <v>373</v>
      </c>
      <c r="TPQ172" s="231" t="s">
        <v>373</v>
      </c>
      <c r="TPR172" s="231" t="s">
        <v>373</v>
      </c>
      <c r="TPS172" s="231" t="s">
        <v>373</v>
      </c>
      <c r="TPT172" s="231" t="s">
        <v>373</v>
      </c>
      <c r="TPU172" s="231" t="s">
        <v>373</v>
      </c>
      <c r="TPV172" s="231" t="s">
        <v>373</v>
      </c>
      <c r="TPW172" s="231" t="s">
        <v>373</v>
      </c>
      <c r="TPX172" s="231" t="s">
        <v>373</v>
      </c>
      <c r="TPY172" s="231" t="s">
        <v>373</v>
      </c>
      <c r="TPZ172" s="231" t="s">
        <v>373</v>
      </c>
      <c r="TQA172" s="231" t="s">
        <v>373</v>
      </c>
      <c r="TQB172" s="231" t="s">
        <v>373</v>
      </c>
      <c r="TQC172" s="231" t="s">
        <v>373</v>
      </c>
      <c r="TQD172" s="231" t="s">
        <v>373</v>
      </c>
      <c r="TQE172" s="231" t="s">
        <v>373</v>
      </c>
      <c r="TQF172" s="231" t="s">
        <v>373</v>
      </c>
      <c r="TQG172" s="231" t="s">
        <v>373</v>
      </c>
      <c r="TQH172" s="231" t="s">
        <v>373</v>
      </c>
      <c r="TQI172" s="231" t="s">
        <v>373</v>
      </c>
      <c r="TQJ172" s="231" t="s">
        <v>373</v>
      </c>
      <c r="TQK172" s="231" t="s">
        <v>373</v>
      </c>
      <c r="TQL172" s="231" t="s">
        <v>373</v>
      </c>
      <c r="TQM172" s="231" t="s">
        <v>373</v>
      </c>
      <c r="TQN172" s="231" t="s">
        <v>373</v>
      </c>
      <c r="TQO172" s="231" t="s">
        <v>373</v>
      </c>
      <c r="TQP172" s="231" t="s">
        <v>373</v>
      </c>
      <c r="TQQ172" s="231" t="s">
        <v>373</v>
      </c>
      <c r="TQR172" s="231" t="s">
        <v>373</v>
      </c>
      <c r="TQS172" s="231" t="s">
        <v>373</v>
      </c>
      <c r="TQT172" s="231" t="s">
        <v>373</v>
      </c>
      <c r="TQU172" s="231" t="s">
        <v>373</v>
      </c>
      <c r="TQV172" s="231" t="s">
        <v>373</v>
      </c>
      <c r="TQW172" s="231" t="s">
        <v>373</v>
      </c>
      <c r="TQX172" s="231" t="s">
        <v>373</v>
      </c>
      <c r="TQY172" s="231" t="s">
        <v>373</v>
      </c>
      <c r="TQZ172" s="231" t="s">
        <v>373</v>
      </c>
      <c r="TRA172" s="231" t="s">
        <v>373</v>
      </c>
      <c r="TRB172" s="231" t="s">
        <v>373</v>
      </c>
      <c r="TRC172" s="231" t="s">
        <v>373</v>
      </c>
      <c r="TRD172" s="231" t="s">
        <v>373</v>
      </c>
      <c r="TRE172" s="231" t="s">
        <v>373</v>
      </c>
      <c r="TRF172" s="231" t="s">
        <v>373</v>
      </c>
      <c r="TRG172" s="231" t="s">
        <v>373</v>
      </c>
      <c r="TRH172" s="231" t="s">
        <v>373</v>
      </c>
      <c r="TRI172" s="231" t="s">
        <v>373</v>
      </c>
      <c r="TRJ172" s="231" t="s">
        <v>373</v>
      </c>
      <c r="TRK172" s="231" t="s">
        <v>373</v>
      </c>
      <c r="TRL172" s="231" t="s">
        <v>373</v>
      </c>
      <c r="TRM172" s="231" t="s">
        <v>373</v>
      </c>
      <c r="TRN172" s="231" t="s">
        <v>373</v>
      </c>
      <c r="TRO172" s="231" t="s">
        <v>373</v>
      </c>
      <c r="TRP172" s="231" t="s">
        <v>373</v>
      </c>
      <c r="TRQ172" s="231" t="s">
        <v>373</v>
      </c>
      <c r="TRR172" s="231" t="s">
        <v>373</v>
      </c>
      <c r="TRS172" s="231" t="s">
        <v>373</v>
      </c>
      <c r="TRT172" s="231" t="s">
        <v>373</v>
      </c>
      <c r="TRU172" s="231" t="s">
        <v>373</v>
      </c>
      <c r="TRV172" s="231" t="s">
        <v>373</v>
      </c>
      <c r="TRW172" s="231" t="s">
        <v>373</v>
      </c>
      <c r="TRX172" s="231" t="s">
        <v>373</v>
      </c>
      <c r="TRY172" s="231" t="s">
        <v>373</v>
      </c>
      <c r="TRZ172" s="231" t="s">
        <v>373</v>
      </c>
      <c r="TSA172" s="231" t="s">
        <v>373</v>
      </c>
      <c r="TSB172" s="231" t="s">
        <v>373</v>
      </c>
      <c r="TSC172" s="231" t="s">
        <v>373</v>
      </c>
      <c r="TSD172" s="231" t="s">
        <v>373</v>
      </c>
      <c r="TSE172" s="231" t="s">
        <v>373</v>
      </c>
      <c r="TSF172" s="231" t="s">
        <v>373</v>
      </c>
      <c r="TSG172" s="231" t="s">
        <v>373</v>
      </c>
      <c r="TSH172" s="231" t="s">
        <v>373</v>
      </c>
      <c r="TSI172" s="231" t="s">
        <v>373</v>
      </c>
      <c r="TSJ172" s="231" t="s">
        <v>373</v>
      </c>
      <c r="TSK172" s="231" t="s">
        <v>373</v>
      </c>
      <c r="TSL172" s="231" t="s">
        <v>373</v>
      </c>
      <c r="TSM172" s="231" t="s">
        <v>373</v>
      </c>
      <c r="TSN172" s="231" t="s">
        <v>373</v>
      </c>
      <c r="TSO172" s="231" t="s">
        <v>373</v>
      </c>
      <c r="TSP172" s="231" t="s">
        <v>373</v>
      </c>
      <c r="TSQ172" s="231" t="s">
        <v>373</v>
      </c>
      <c r="TSR172" s="231" t="s">
        <v>373</v>
      </c>
      <c r="TSS172" s="231" t="s">
        <v>373</v>
      </c>
      <c r="TST172" s="231" t="s">
        <v>373</v>
      </c>
      <c r="TSU172" s="231" t="s">
        <v>373</v>
      </c>
      <c r="TSV172" s="231" t="s">
        <v>373</v>
      </c>
      <c r="TSW172" s="231" t="s">
        <v>373</v>
      </c>
      <c r="TSX172" s="231" t="s">
        <v>373</v>
      </c>
      <c r="TSY172" s="231" t="s">
        <v>373</v>
      </c>
      <c r="TSZ172" s="231" t="s">
        <v>373</v>
      </c>
      <c r="TTA172" s="231" t="s">
        <v>373</v>
      </c>
      <c r="TTB172" s="231" t="s">
        <v>373</v>
      </c>
      <c r="TTC172" s="231" t="s">
        <v>373</v>
      </c>
      <c r="TTD172" s="231" t="s">
        <v>373</v>
      </c>
      <c r="TTE172" s="231" t="s">
        <v>373</v>
      </c>
      <c r="TTF172" s="231" t="s">
        <v>373</v>
      </c>
      <c r="TTG172" s="231" t="s">
        <v>373</v>
      </c>
      <c r="TTH172" s="231" t="s">
        <v>373</v>
      </c>
      <c r="TTI172" s="231" t="s">
        <v>373</v>
      </c>
      <c r="TTJ172" s="231" t="s">
        <v>373</v>
      </c>
      <c r="TTK172" s="231" t="s">
        <v>373</v>
      </c>
      <c r="TTL172" s="231" t="s">
        <v>373</v>
      </c>
      <c r="TTM172" s="231" t="s">
        <v>373</v>
      </c>
      <c r="TTN172" s="231" t="s">
        <v>373</v>
      </c>
      <c r="TTO172" s="231" t="s">
        <v>373</v>
      </c>
      <c r="TTP172" s="231" t="s">
        <v>373</v>
      </c>
      <c r="TTQ172" s="231" t="s">
        <v>373</v>
      </c>
      <c r="TTR172" s="231" t="s">
        <v>373</v>
      </c>
      <c r="TTS172" s="231" t="s">
        <v>373</v>
      </c>
      <c r="TTT172" s="231" t="s">
        <v>373</v>
      </c>
      <c r="TTU172" s="231" t="s">
        <v>373</v>
      </c>
      <c r="TTV172" s="231" t="s">
        <v>373</v>
      </c>
      <c r="TTW172" s="231" t="s">
        <v>373</v>
      </c>
      <c r="TTX172" s="231" t="s">
        <v>373</v>
      </c>
      <c r="TTY172" s="231" t="s">
        <v>373</v>
      </c>
      <c r="TTZ172" s="231" t="s">
        <v>373</v>
      </c>
      <c r="TUA172" s="231" t="s">
        <v>373</v>
      </c>
      <c r="TUB172" s="231" t="s">
        <v>373</v>
      </c>
      <c r="TUC172" s="231" t="s">
        <v>373</v>
      </c>
      <c r="TUD172" s="231" t="s">
        <v>373</v>
      </c>
      <c r="TUE172" s="231" t="s">
        <v>373</v>
      </c>
      <c r="TUF172" s="231" t="s">
        <v>373</v>
      </c>
      <c r="TUG172" s="231" t="s">
        <v>373</v>
      </c>
      <c r="TUH172" s="231" t="s">
        <v>373</v>
      </c>
      <c r="TUI172" s="231" t="s">
        <v>373</v>
      </c>
      <c r="TUJ172" s="231" t="s">
        <v>373</v>
      </c>
      <c r="TUK172" s="231" t="s">
        <v>373</v>
      </c>
      <c r="TUL172" s="231" t="s">
        <v>373</v>
      </c>
      <c r="TUM172" s="231" t="s">
        <v>373</v>
      </c>
      <c r="TUN172" s="231" t="s">
        <v>373</v>
      </c>
      <c r="TUO172" s="231" t="s">
        <v>373</v>
      </c>
      <c r="TUP172" s="231" t="s">
        <v>373</v>
      </c>
      <c r="TUQ172" s="231" t="s">
        <v>373</v>
      </c>
      <c r="TUR172" s="231" t="s">
        <v>373</v>
      </c>
      <c r="TUS172" s="231" t="s">
        <v>373</v>
      </c>
      <c r="TUT172" s="231" t="s">
        <v>373</v>
      </c>
      <c r="TUU172" s="231" t="s">
        <v>373</v>
      </c>
      <c r="TUV172" s="231" t="s">
        <v>373</v>
      </c>
      <c r="TUW172" s="231" t="s">
        <v>373</v>
      </c>
      <c r="TUX172" s="231" t="s">
        <v>373</v>
      </c>
      <c r="TUY172" s="231" t="s">
        <v>373</v>
      </c>
      <c r="TUZ172" s="231" t="s">
        <v>373</v>
      </c>
      <c r="TVA172" s="231" t="s">
        <v>373</v>
      </c>
      <c r="TVB172" s="231" t="s">
        <v>373</v>
      </c>
      <c r="TVC172" s="231" t="s">
        <v>373</v>
      </c>
      <c r="TVD172" s="231" t="s">
        <v>373</v>
      </c>
      <c r="TVE172" s="231" t="s">
        <v>373</v>
      </c>
      <c r="TVF172" s="231" t="s">
        <v>373</v>
      </c>
      <c r="TVG172" s="231" t="s">
        <v>373</v>
      </c>
      <c r="TVH172" s="231" t="s">
        <v>373</v>
      </c>
      <c r="TVI172" s="231" t="s">
        <v>373</v>
      </c>
      <c r="TVJ172" s="231" t="s">
        <v>373</v>
      </c>
      <c r="TVK172" s="231" t="s">
        <v>373</v>
      </c>
      <c r="TVL172" s="231" t="s">
        <v>373</v>
      </c>
      <c r="TVM172" s="231" t="s">
        <v>373</v>
      </c>
      <c r="TVN172" s="231" t="s">
        <v>373</v>
      </c>
      <c r="TVO172" s="231" t="s">
        <v>373</v>
      </c>
      <c r="TVP172" s="231" t="s">
        <v>373</v>
      </c>
      <c r="TVQ172" s="231" t="s">
        <v>373</v>
      </c>
      <c r="TVR172" s="231" t="s">
        <v>373</v>
      </c>
      <c r="TVS172" s="231" t="s">
        <v>373</v>
      </c>
      <c r="TVT172" s="231" t="s">
        <v>373</v>
      </c>
      <c r="TVU172" s="231" t="s">
        <v>373</v>
      </c>
      <c r="TVV172" s="231" t="s">
        <v>373</v>
      </c>
      <c r="TVW172" s="231" t="s">
        <v>373</v>
      </c>
      <c r="TVX172" s="231" t="s">
        <v>373</v>
      </c>
      <c r="TVY172" s="231" t="s">
        <v>373</v>
      </c>
      <c r="TVZ172" s="231" t="s">
        <v>373</v>
      </c>
      <c r="TWA172" s="231" t="s">
        <v>373</v>
      </c>
      <c r="TWB172" s="231" t="s">
        <v>373</v>
      </c>
      <c r="TWC172" s="231" t="s">
        <v>373</v>
      </c>
      <c r="TWD172" s="231" t="s">
        <v>373</v>
      </c>
      <c r="TWE172" s="231" t="s">
        <v>373</v>
      </c>
      <c r="TWF172" s="231" t="s">
        <v>373</v>
      </c>
      <c r="TWG172" s="231" t="s">
        <v>373</v>
      </c>
      <c r="TWH172" s="231" t="s">
        <v>373</v>
      </c>
      <c r="TWI172" s="231" t="s">
        <v>373</v>
      </c>
      <c r="TWJ172" s="231" t="s">
        <v>373</v>
      </c>
      <c r="TWK172" s="231" t="s">
        <v>373</v>
      </c>
      <c r="TWL172" s="231" t="s">
        <v>373</v>
      </c>
      <c r="TWM172" s="231" t="s">
        <v>373</v>
      </c>
      <c r="TWN172" s="231" t="s">
        <v>373</v>
      </c>
      <c r="TWO172" s="231" t="s">
        <v>373</v>
      </c>
      <c r="TWP172" s="231" t="s">
        <v>373</v>
      </c>
      <c r="TWQ172" s="231" t="s">
        <v>373</v>
      </c>
      <c r="TWR172" s="231" t="s">
        <v>373</v>
      </c>
      <c r="TWS172" s="231" t="s">
        <v>373</v>
      </c>
      <c r="TWT172" s="231" t="s">
        <v>373</v>
      </c>
      <c r="TWU172" s="231" t="s">
        <v>373</v>
      </c>
      <c r="TWV172" s="231" t="s">
        <v>373</v>
      </c>
      <c r="TWW172" s="231" t="s">
        <v>373</v>
      </c>
      <c r="TWX172" s="231" t="s">
        <v>373</v>
      </c>
      <c r="TWY172" s="231" t="s">
        <v>373</v>
      </c>
      <c r="TWZ172" s="231" t="s">
        <v>373</v>
      </c>
      <c r="TXA172" s="231" t="s">
        <v>373</v>
      </c>
      <c r="TXB172" s="231" t="s">
        <v>373</v>
      </c>
      <c r="TXC172" s="231" t="s">
        <v>373</v>
      </c>
      <c r="TXD172" s="231" t="s">
        <v>373</v>
      </c>
      <c r="TXE172" s="231" t="s">
        <v>373</v>
      </c>
      <c r="TXF172" s="231" t="s">
        <v>373</v>
      </c>
      <c r="TXG172" s="231" t="s">
        <v>373</v>
      </c>
      <c r="TXH172" s="231" t="s">
        <v>373</v>
      </c>
      <c r="TXI172" s="231" t="s">
        <v>373</v>
      </c>
      <c r="TXJ172" s="231" t="s">
        <v>373</v>
      </c>
      <c r="TXK172" s="231" t="s">
        <v>373</v>
      </c>
      <c r="TXL172" s="231" t="s">
        <v>373</v>
      </c>
      <c r="TXM172" s="231" t="s">
        <v>373</v>
      </c>
      <c r="TXN172" s="231" t="s">
        <v>373</v>
      </c>
      <c r="TXO172" s="231" t="s">
        <v>373</v>
      </c>
      <c r="TXP172" s="231" t="s">
        <v>373</v>
      </c>
      <c r="TXQ172" s="231" t="s">
        <v>373</v>
      </c>
      <c r="TXR172" s="231" t="s">
        <v>373</v>
      </c>
      <c r="TXS172" s="231" t="s">
        <v>373</v>
      </c>
      <c r="TXT172" s="231" t="s">
        <v>373</v>
      </c>
      <c r="TXU172" s="231" t="s">
        <v>373</v>
      </c>
      <c r="TXV172" s="231" t="s">
        <v>373</v>
      </c>
      <c r="TXW172" s="231" t="s">
        <v>373</v>
      </c>
      <c r="TXX172" s="231" t="s">
        <v>373</v>
      </c>
      <c r="TXY172" s="231" t="s">
        <v>373</v>
      </c>
      <c r="TXZ172" s="231" t="s">
        <v>373</v>
      </c>
      <c r="TYA172" s="231" t="s">
        <v>373</v>
      </c>
      <c r="TYB172" s="231" t="s">
        <v>373</v>
      </c>
      <c r="TYC172" s="231" t="s">
        <v>373</v>
      </c>
      <c r="TYD172" s="231" t="s">
        <v>373</v>
      </c>
      <c r="TYE172" s="231" t="s">
        <v>373</v>
      </c>
      <c r="TYF172" s="231" t="s">
        <v>373</v>
      </c>
      <c r="TYG172" s="231" t="s">
        <v>373</v>
      </c>
      <c r="TYH172" s="231" t="s">
        <v>373</v>
      </c>
      <c r="TYI172" s="231" t="s">
        <v>373</v>
      </c>
      <c r="TYJ172" s="231" t="s">
        <v>373</v>
      </c>
      <c r="TYK172" s="231" t="s">
        <v>373</v>
      </c>
      <c r="TYL172" s="231" t="s">
        <v>373</v>
      </c>
      <c r="TYM172" s="231" t="s">
        <v>373</v>
      </c>
      <c r="TYN172" s="231" t="s">
        <v>373</v>
      </c>
      <c r="TYO172" s="231" t="s">
        <v>373</v>
      </c>
      <c r="TYP172" s="231" t="s">
        <v>373</v>
      </c>
      <c r="TYQ172" s="231" t="s">
        <v>373</v>
      </c>
      <c r="TYR172" s="231" t="s">
        <v>373</v>
      </c>
      <c r="TYS172" s="231" t="s">
        <v>373</v>
      </c>
      <c r="TYT172" s="231" t="s">
        <v>373</v>
      </c>
      <c r="TYU172" s="231" t="s">
        <v>373</v>
      </c>
      <c r="TYV172" s="231" t="s">
        <v>373</v>
      </c>
      <c r="TYW172" s="231" t="s">
        <v>373</v>
      </c>
      <c r="TYX172" s="231" t="s">
        <v>373</v>
      </c>
      <c r="TYY172" s="231" t="s">
        <v>373</v>
      </c>
      <c r="TYZ172" s="231" t="s">
        <v>373</v>
      </c>
      <c r="TZA172" s="231" t="s">
        <v>373</v>
      </c>
      <c r="TZB172" s="231" t="s">
        <v>373</v>
      </c>
      <c r="TZC172" s="231" t="s">
        <v>373</v>
      </c>
      <c r="TZD172" s="231" t="s">
        <v>373</v>
      </c>
      <c r="TZE172" s="231" t="s">
        <v>373</v>
      </c>
      <c r="TZF172" s="231" t="s">
        <v>373</v>
      </c>
      <c r="TZG172" s="231" t="s">
        <v>373</v>
      </c>
      <c r="TZH172" s="231" t="s">
        <v>373</v>
      </c>
      <c r="TZI172" s="231" t="s">
        <v>373</v>
      </c>
      <c r="TZJ172" s="231" t="s">
        <v>373</v>
      </c>
      <c r="TZK172" s="231" t="s">
        <v>373</v>
      </c>
      <c r="TZL172" s="231" t="s">
        <v>373</v>
      </c>
      <c r="TZM172" s="231" t="s">
        <v>373</v>
      </c>
      <c r="TZN172" s="231" t="s">
        <v>373</v>
      </c>
      <c r="TZO172" s="231" t="s">
        <v>373</v>
      </c>
      <c r="TZP172" s="231" t="s">
        <v>373</v>
      </c>
      <c r="TZQ172" s="231" t="s">
        <v>373</v>
      </c>
      <c r="TZR172" s="231" t="s">
        <v>373</v>
      </c>
      <c r="TZS172" s="231" t="s">
        <v>373</v>
      </c>
      <c r="TZT172" s="231" t="s">
        <v>373</v>
      </c>
      <c r="TZU172" s="231" t="s">
        <v>373</v>
      </c>
      <c r="TZV172" s="231" t="s">
        <v>373</v>
      </c>
      <c r="TZW172" s="231" t="s">
        <v>373</v>
      </c>
      <c r="TZX172" s="231" t="s">
        <v>373</v>
      </c>
      <c r="TZY172" s="231" t="s">
        <v>373</v>
      </c>
      <c r="TZZ172" s="231" t="s">
        <v>373</v>
      </c>
      <c r="UAA172" s="231" t="s">
        <v>373</v>
      </c>
      <c r="UAB172" s="231" t="s">
        <v>373</v>
      </c>
      <c r="UAC172" s="231" t="s">
        <v>373</v>
      </c>
      <c r="UAD172" s="231" t="s">
        <v>373</v>
      </c>
      <c r="UAE172" s="231" t="s">
        <v>373</v>
      </c>
      <c r="UAF172" s="231" t="s">
        <v>373</v>
      </c>
      <c r="UAG172" s="231" t="s">
        <v>373</v>
      </c>
      <c r="UAH172" s="231" t="s">
        <v>373</v>
      </c>
      <c r="UAI172" s="231" t="s">
        <v>373</v>
      </c>
      <c r="UAJ172" s="231" t="s">
        <v>373</v>
      </c>
      <c r="UAK172" s="231" t="s">
        <v>373</v>
      </c>
      <c r="UAL172" s="231" t="s">
        <v>373</v>
      </c>
      <c r="UAM172" s="231" t="s">
        <v>373</v>
      </c>
      <c r="UAN172" s="231" t="s">
        <v>373</v>
      </c>
      <c r="UAO172" s="231" t="s">
        <v>373</v>
      </c>
      <c r="UAP172" s="231" t="s">
        <v>373</v>
      </c>
      <c r="UAQ172" s="231" t="s">
        <v>373</v>
      </c>
      <c r="UAR172" s="231" t="s">
        <v>373</v>
      </c>
      <c r="UAS172" s="231" t="s">
        <v>373</v>
      </c>
      <c r="UAT172" s="231" t="s">
        <v>373</v>
      </c>
      <c r="UAU172" s="231" t="s">
        <v>373</v>
      </c>
      <c r="UAV172" s="231" t="s">
        <v>373</v>
      </c>
      <c r="UAW172" s="231" t="s">
        <v>373</v>
      </c>
      <c r="UAX172" s="231" t="s">
        <v>373</v>
      </c>
      <c r="UAY172" s="231" t="s">
        <v>373</v>
      </c>
      <c r="UAZ172" s="231" t="s">
        <v>373</v>
      </c>
      <c r="UBA172" s="231" t="s">
        <v>373</v>
      </c>
      <c r="UBB172" s="231" t="s">
        <v>373</v>
      </c>
      <c r="UBC172" s="231" t="s">
        <v>373</v>
      </c>
      <c r="UBD172" s="231" t="s">
        <v>373</v>
      </c>
      <c r="UBE172" s="231" t="s">
        <v>373</v>
      </c>
      <c r="UBF172" s="231" t="s">
        <v>373</v>
      </c>
      <c r="UBG172" s="231" t="s">
        <v>373</v>
      </c>
      <c r="UBH172" s="231" t="s">
        <v>373</v>
      </c>
      <c r="UBI172" s="231" t="s">
        <v>373</v>
      </c>
      <c r="UBJ172" s="231" t="s">
        <v>373</v>
      </c>
      <c r="UBK172" s="231" t="s">
        <v>373</v>
      </c>
      <c r="UBL172" s="231" t="s">
        <v>373</v>
      </c>
      <c r="UBM172" s="231" t="s">
        <v>373</v>
      </c>
      <c r="UBN172" s="231" t="s">
        <v>373</v>
      </c>
      <c r="UBO172" s="231" t="s">
        <v>373</v>
      </c>
      <c r="UBP172" s="231" t="s">
        <v>373</v>
      </c>
      <c r="UBQ172" s="231" t="s">
        <v>373</v>
      </c>
      <c r="UBR172" s="231" t="s">
        <v>373</v>
      </c>
      <c r="UBS172" s="231" t="s">
        <v>373</v>
      </c>
      <c r="UBT172" s="231" t="s">
        <v>373</v>
      </c>
      <c r="UBU172" s="231" t="s">
        <v>373</v>
      </c>
      <c r="UBV172" s="231" t="s">
        <v>373</v>
      </c>
      <c r="UBW172" s="231" t="s">
        <v>373</v>
      </c>
      <c r="UBX172" s="231" t="s">
        <v>373</v>
      </c>
      <c r="UBY172" s="231" t="s">
        <v>373</v>
      </c>
      <c r="UBZ172" s="231" t="s">
        <v>373</v>
      </c>
      <c r="UCA172" s="231" t="s">
        <v>373</v>
      </c>
      <c r="UCB172" s="231" t="s">
        <v>373</v>
      </c>
      <c r="UCC172" s="231" t="s">
        <v>373</v>
      </c>
      <c r="UCD172" s="231" t="s">
        <v>373</v>
      </c>
      <c r="UCE172" s="231" t="s">
        <v>373</v>
      </c>
      <c r="UCF172" s="231" t="s">
        <v>373</v>
      </c>
      <c r="UCG172" s="231" t="s">
        <v>373</v>
      </c>
      <c r="UCH172" s="231" t="s">
        <v>373</v>
      </c>
      <c r="UCI172" s="231" t="s">
        <v>373</v>
      </c>
      <c r="UCJ172" s="231" t="s">
        <v>373</v>
      </c>
      <c r="UCK172" s="231" t="s">
        <v>373</v>
      </c>
      <c r="UCL172" s="231" t="s">
        <v>373</v>
      </c>
      <c r="UCM172" s="231" t="s">
        <v>373</v>
      </c>
      <c r="UCN172" s="231" t="s">
        <v>373</v>
      </c>
      <c r="UCO172" s="231" t="s">
        <v>373</v>
      </c>
      <c r="UCP172" s="231" t="s">
        <v>373</v>
      </c>
      <c r="UCQ172" s="231" t="s">
        <v>373</v>
      </c>
      <c r="UCR172" s="231" t="s">
        <v>373</v>
      </c>
      <c r="UCS172" s="231" t="s">
        <v>373</v>
      </c>
      <c r="UCT172" s="231" t="s">
        <v>373</v>
      </c>
      <c r="UCU172" s="231" t="s">
        <v>373</v>
      </c>
      <c r="UCV172" s="231" t="s">
        <v>373</v>
      </c>
      <c r="UCW172" s="231" t="s">
        <v>373</v>
      </c>
      <c r="UCX172" s="231" t="s">
        <v>373</v>
      </c>
      <c r="UCY172" s="231" t="s">
        <v>373</v>
      </c>
      <c r="UCZ172" s="231" t="s">
        <v>373</v>
      </c>
      <c r="UDA172" s="231" t="s">
        <v>373</v>
      </c>
      <c r="UDB172" s="231" t="s">
        <v>373</v>
      </c>
      <c r="UDC172" s="231" t="s">
        <v>373</v>
      </c>
      <c r="UDD172" s="231" t="s">
        <v>373</v>
      </c>
      <c r="UDE172" s="231" t="s">
        <v>373</v>
      </c>
      <c r="UDF172" s="231" t="s">
        <v>373</v>
      </c>
      <c r="UDG172" s="231" t="s">
        <v>373</v>
      </c>
      <c r="UDH172" s="231" t="s">
        <v>373</v>
      </c>
      <c r="UDI172" s="231" t="s">
        <v>373</v>
      </c>
      <c r="UDJ172" s="231" t="s">
        <v>373</v>
      </c>
      <c r="UDK172" s="231" t="s">
        <v>373</v>
      </c>
      <c r="UDL172" s="231" t="s">
        <v>373</v>
      </c>
      <c r="UDM172" s="231" t="s">
        <v>373</v>
      </c>
      <c r="UDN172" s="231" t="s">
        <v>373</v>
      </c>
      <c r="UDO172" s="231" t="s">
        <v>373</v>
      </c>
      <c r="UDP172" s="231" t="s">
        <v>373</v>
      </c>
      <c r="UDQ172" s="231" t="s">
        <v>373</v>
      </c>
      <c r="UDR172" s="231" t="s">
        <v>373</v>
      </c>
      <c r="UDS172" s="231" t="s">
        <v>373</v>
      </c>
      <c r="UDT172" s="231" t="s">
        <v>373</v>
      </c>
      <c r="UDU172" s="231" t="s">
        <v>373</v>
      </c>
      <c r="UDV172" s="231" t="s">
        <v>373</v>
      </c>
      <c r="UDW172" s="231" t="s">
        <v>373</v>
      </c>
      <c r="UDX172" s="231" t="s">
        <v>373</v>
      </c>
      <c r="UDY172" s="231" t="s">
        <v>373</v>
      </c>
      <c r="UDZ172" s="231" t="s">
        <v>373</v>
      </c>
      <c r="UEA172" s="231" t="s">
        <v>373</v>
      </c>
      <c r="UEB172" s="231" t="s">
        <v>373</v>
      </c>
      <c r="UEC172" s="231" t="s">
        <v>373</v>
      </c>
      <c r="UED172" s="231" t="s">
        <v>373</v>
      </c>
      <c r="UEE172" s="231" t="s">
        <v>373</v>
      </c>
      <c r="UEF172" s="231" t="s">
        <v>373</v>
      </c>
      <c r="UEG172" s="231" t="s">
        <v>373</v>
      </c>
      <c r="UEH172" s="231" t="s">
        <v>373</v>
      </c>
      <c r="UEI172" s="231" t="s">
        <v>373</v>
      </c>
      <c r="UEJ172" s="231" t="s">
        <v>373</v>
      </c>
      <c r="UEK172" s="231" t="s">
        <v>373</v>
      </c>
      <c r="UEL172" s="231" t="s">
        <v>373</v>
      </c>
      <c r="UEM172" s="231" t="s">
        <v>373</v>
      </c>
      <c r="UEN172" s="231" t="s">
        <v>373</v>
      </c>
      <c r="UEO172" s="231" t="s">
        <v>373</v>
      </c>
      <c r="UEP172" s="231" t="s">
        <v>373</v>
      </c>
      <c r="UEQ172" s="231" t="s">
        <v>373</v>
      </c>
      <c r="UER172" s="231" t="s">
        <v>373</v>
      </c>
      <c r="UES172" s="231" t="s">
        <v>373</v>
      </c>
      <c r="UET172" s="231" t="s">
        <v>373</v>
      </c>
      <c r="UEU172" s="231" t="s">
        <v>373</v>
      </c>
      <c r="UEV172" s="231" t="s">
        <v>373</v>
      </c>
      <c r="UEW172" s="231" t="s">
        <v>373</v>
      </c>
      <c r="UEX172" s="231" t="s">
        <v>373</v>
      </c>
      <c r="UEY172" s="231" t="s">
        <v>373</v>
      </c>
      <c r="UEZ172" s="231" t="s">
        <v>373</v>
      </c>
      <c r="UFA172" s="231" t="s">
        <v>373</v>
      </c>
      <c r="UFB172" s="231" t="s">
        <v>373</v>
      </c>
      <c r="UFC172" s="231" t="s">
        <v>373</v>
      </c>
      <c r="UFD172" s="231" t="s">
        <v>373</v>
      </c>
      <c r="UFE172" s="231" t="s">
        <v>373</v>
      </c>
      <c r="UFF172" s="231" t="s">
        <v>373</v>
      </c>
      <c r="UFG172" s="231" t="s">
        <v>373</v>
      </c>
      <c r="UFH172" s="231" t="s">
        <v>373</v>
      </c>
      <c r="UFI172" s="231" t="s">
        <v>373</v>
      </c>
      <c r="UFJ172" s="231" t="s">
        <v>373</v>
      </c>
      <c r="UFK172" s="231" t="s">
        <v>373</v>
      </c>
      <c r="UFL172" s="231" t="s">
        <v>373</v>
      </c>
      <c r="UFM172" s="231" t="s">
        <v>373</v>
      </c>
      <c r="UFN172" s="231" t="s">
        <v>373</v>
      </c>
      <c r="UFO172" s="231" t="s">
        <v>373</v>
      </c>
      <c r="UFP172" s="231" t="s">
        <v>373</v>
      </c>
      <c r="UFQ172" s="231" t="s">
        <v>373</v>
      </c>
      <c r="UFR172" s="231" t="s">
        <v>373</v>
      </c>
      <c r="UFS172" s="231" t="s">
        <v>373</v>
      </c>
      <c r="UFT172" s="231" t="s">
        <v>373</v>
      </c>
      <c r="UFU172" s="231" t="s">
        <v>373</v>
      </c>
      <c r="UFV172" s="231" t="s">
        <v>373</v>
      </c>
      <c r="UFW172" s="231" t="s">
        <v>373</v>
      </c>
      <c r="UFX172" s="231" t="s">
        <v>373</v>
      </c>
      <c r="UFY172" s="231" t="s">
        <v>373</v>
      </c>
      <c r="UFZ172" s="231" t="s">
        <v>373</v>
      </c>
      <c r="UGA172" s="231" t="s">
        <v>373</v>
      </c>
      <c r="UGB172" s="231" t="s">
        <v>373</v>
      </c>
      <c r="UGC172" s="231" t="s">
        <v>373</v>
      </c>
      <c r="UGD172" s="231" t="s">
        <v>373</v>
      </c>
      <c r="UGE172" s="231" t="s">
        <v>373</v>
      </c>
      <c r="UGF172" s="231" t="s">
        <v>373</v>
      </c>
      <c r="UGG172" s="231" t="s">
        <v>373</v>
      </c>
      <c r="UGH172" s="231" t="s">
        <v>373</v>
      </c>
      <c r="UGI172" s="231" t="s">
        <v>373</v>
      </c>
      <c r="UGJ172" s="231" t="s">
        <v>373</v>
      </c>
      <c r="UGK172" s="231" t="s">
        <v>373</v>
      </c>
      <c r="UGL172" s="231" t="s">
        <v>373</v>
      </c>
      <c r="UGM172" s="231" t="s">
        <v>373</v>
      </c>
      <c r="UGN172" s="231" t="s">
        <v>373</v>
      </c>
      <c r="UGO172" s="231" t="s">
        <v>373</v>
      </c>
      <c r="UGP172" s="231" t="s">
        <v>373</v>
      </c>
      <c r="UGQ172" s="231" t="s">
        <v>373</v>
      </c>
      <c r="UGR172" s="231" t="s">
        <v>373</v>
      </c>
      <c r="UGS172" s="231" t="s">
        <v>373</v>
      </c>
      <c r="UGT172" s="231" t="s">
        <v>373</v>
      </c>
      <c r="UGU172" s="231" t="s">
        <v>373</v>
      </c>
      <c r="UGV172" s="231" t="s">
        <v>373</v>
      </c>
      <c r="UGW172" s="231" t="s">
        <v>373</v>
      </c>
      <c r="UGX172" s="231" t="s">
        <v>373</v>
      </c>
      <c r="UGY172" s="231" t="s">
        <v>373</v>
      </c>
      <c r="UGZ172" s="231" t="s">
        <v>373</v>
      </c>
      <c r="UHA172" s="231" t="s">
        <v>373</v>
      </c>
      <c r="UHB172" s="231" t="s">
        <v>373</v>
      </c>
      <c r="UHC172" s="231" t="s">
        <v>373</v>
      </c>
      <c r="UHD172" s="231" t="s">
        <v>373</v>
      </c>
      <c r="UHE172" s="231" t="s">
        <v>373</v>
      </c>
      <c r="UHF172" s="231" t="s">
        <v>373</v>
      </c>
      <c r="UHG172" s="231" t="s">
        <v>373</v>
      </c>
      <c r="UHH172" s="231" t="s">
        <v>373</v>
      </c>
      <c r="UHI172" s="231" t="s">
        <v>373</v>
      </c>
      <c r="UHJ172" s="231" t="s">
        <v>373</v>
      </c>
      <c r="UHK172" s="231" t="s">
        <v>373</v>
      </c>
      <c r="UHL172" s="231" t="s">
        <v>373</v>
      </c>
      <c r="UHM172" s="231" t="s">
        <v>373</v>
      </c>
      <c r="UHN172" s="231" t="s">
        <v>373</v>
      </c>
      <c r="UHO172" s="231" t="s">
        <v>373</v>
      </c>
      <c r="UHP172" s="231" t="s">
        <v>373</v>
      </c>
      <c r="UHQ172" s="231" t="s">
        <v>373</v>
      </c>
      <c r="UHR172" s="231" t="s">
        <v>373</v>
      </c>
      <c r="UHS172" s="231" t="s">
        <v>373</v>
      </c>
      <c r="UHT172" s="231" t="s">
        <v>373</v>
      </c>
      <c r="UHU172" s="231" t="s">
        <v>373</v>
      </c>
      <c r="UHV172" s="231" t="s">
        <v>373</v>
      </c>
      <c r="UHW172" s="231" t="s">
        <v>373</v>
      </c>
      <c r="UHX172" s="231" t="s">
        <v>373</v>
      </c>
      <c r="UHY172" s="231" t="s">
        <v>373</v>
      </c>
      <c r="UHZ172" s="231" t="s">
        <v>373</v>
      </c>
      <c r="UIA172" s="231" t="s">
        <v>373</v>
      </c>
      <c r="UIB172" s="231" t="s">
        <v>373</v>
      </c>
      <c r="UIC172" s="231" t="s">
        <v>373</v>
      </c>
      <c r="UID172" s="231" t="s">
        <v>373</v>
      </c>
      <c r="UIE172" s="231" t="s">
        <v>373</v>
      </c>
      <c r="UIF172" s="231" t="s">
        <v>373</v>
      </c>
      <c r="UIG172" s="231" t="s">
        <v>373</v>
      </c>
      <c r="UIH172" s="231" t="s">
        <v>373</v>
      </c>
      <c r="UII172" s="231" t="s">
        <v>373</v>
      </c>
      <c r="UIJ172" s="231" t="s">
        <v>373</v>
      </c>
      <c r="UIK172" s="231" t="s">
        <v>373</v>
      </c>
      <c r="UIL172" s="231" t="s">
        <v>373</v>
      </c>
      <c r="UIM172" s="231" t="s">
        <v>373</v>
      </c>
      <c r="UIN172" s="231" t="s">
        <v>373</v>
      </c>
      <c r="UIO172" s="231" t="s">
        <v>373</v>
      </c>
      <c r="UIP172" s="231" t="s">
        <v>373</v>
      </c>
      <c r="UIQ172" s="231" t="s">
        <v>373</v>
      </c>
      <c r="UIR172" s="231" t="s">
        <v>373</v>
      </c>
      <c r="UIS172" s="231" t="s">
        <v>373</v>
      </c>
      <c r="UIT172" s="231" t="s">
        <v>373</v>
      </c>
      <c r="UIU172" s="231" t="s">
        <v>373</v>
      </c>
      <c r="UIV172" s="231" t="s">
        <v>373</v>
      </c>
      <c r="UIW172" s="231" t="s">
        <v>373</v>
      </c>
      <c r="UIX172" s="231" t="s">
        <v>373</v>
      </c>
      <c r="UIY172" s="231" t="s">
        <v>373</v>
      </c>
      <c r="UIZ172" s="231" t="s">
        <v>373</v>
      </c>
      <c r="UJA172" s="231" t="s">
        <v>373</v>
      </c>
      <c r="UJB172" s="231" t="s">
        <v>373</v>
      </c>
      <c r="UJC172" s="231" t="s">
        <v>373</v>
      </c>
      <c r="UJD172" s="231" t="s">
        <v>373</v>
      </c>
      <c r="UJE172" s="231" t="s">
        <v>373</v>
      </c>
      <c r="UJF172" s="231" t="s">
        <v>373</v>
      </c>
      <c r="UJG172" s="231" t="s">
        <v>373</v>
      </c>
      <c r="UJH172" s="231" t="s">
        <v>373</v>
      </c>
      <c r="UJI172" s="231" t="s">
        <v>373</v>
      </c>
      <c r="UJJ172" s="231" t="s">
        <v>373</v>
      </c>
      <c r="UJK172" s="231" t="s">
        <v>373</v>
      </c>
      <c r="UJL172" s="231" t="s">
        <v>373</v>
      </c>
      <c r="UJM172" s="231" t="s">
        <v>373</v>
      </c>
      <c r="UJN172" s="231" t="s">
        <v>373</v>
      </c>
      <c r="UJO172" s="231" t="s">
        <v>373</v>
      </c>
      <c r="UJP172" s="231" t="s">
        <v>373</v>
      </c>
      <c r="UJQ172" s="231" t="s">
        <v>373</v>
      </c>
      <c r="UJR172" s="231" t="s">
        <v>373</v>
      </c>
      <c r="UJS172" s="231" t="s">
        <v>373</v>
      </c>
      <c r="UJT172" s="231" t="s">
        <v>373</v>
      </c>
      <c r="UJU172" s="231" t="s">
        <v>373</v>
      </c>
      <c r="UJV172" s="231" t="s">
        <v>373</v>
      </c>
      <c r="UJW172" s="231" t="s">
        <v>373</v>
      </c>
      <c r="UJX172" s="231" t="s">
        <v>373</v>
      </c>
      <c r="UJY172" s="231" t="s">
        <v>373</v>
      </c>
      <c r="UJZ172" s="231" t="s">
        <v>373</v>
      </c>
      <c r="UKA172" s="231" t="s">
        <v>373</v>
      </c>
      <c r="UKB172" s="231" t="s">
        <v>373</v>
      </c>
      <c r="UKC172" s="231" t="s">
        <v>373</v>
      </c>
      <c r="UKD172" s="231" t="s">
        <v>373</v>
      </c>
      <c r="UKE172" s="231" t="s">
        <v>373</v>
      </c>
      <c r="UKF172" s="231" t="s">
        <v>373</v>
      </c>
      <c r="UKG172" s="231" t="s">
        <v>373</v>
      </c>
      <c r="UKH172" s="231" t="s">
        <v>373</v>
      </c>
      <c r="UKI172" s="231" t="s">
        <v>373</v>
      </c>
      <c r="UKJ172" s="231" t="s">
        <v>373</v>
      </c>
      <c r="UKK172" s="231" t="s">
        <v>373</v>
      </c>
      <c r="UKL172" s="231" t="s">
        <v>373</v>
      </c>
      <c r="UKM172" s="231" t="s">
        <v>373</v>
      </c>
      <c r="UKN172" s="231" t="s">
        <v>373</v>
      </c>
      <c r="UKO172" s="231" t="s">
        <v>373</v>
      </c>
      <c r="UKP172" s="231" t="s">
        <v>373</v>
      </c>
      <c r="UKQ172" s="231" t="s">
        <v>373</v>
      </c>
      <c r="UKR172" s="231" t="s">
        <v>373</v>
      </c>
      <c r="UKS172" s="231" t="s">
        <v>373</v>
      </c>
      <c r="UKT172" s="231" t="s">
        <v>373</v>
      </c>
      <c r="UKU172" s="231" t="s">
        <v>373</v>
      </c>
      <c r="UKV172" s="231" t="s">
        <v>373</v>
      </c>
      <c r="UKW172" s="231" t="s">
        <v>373</v>
      </c>
      <c r="UKX172" s="231" t="s">
        <v>373</v>
      </c>
      <c r="UKY172" s="231" t="s">
        <v>373</v>
      </c>
      <c r="UKZ172" s="231" t="s">
        <v>373</v>
      </c>
      <c r="ULA172" s="231" t="s">
        <v>373</v>
      </c>
      <c r="ULB172" s="231" t="s">
        <v>373</v>
      </c>
      <c r="ULC172" s="231" t="s">
        <v>373</v>
      </c>
      <c r="ULD172" s="231" t="s">
        <v>373</v>
      </c>
      <c r="ULE172" s="231" t="s">
        <v>373</v>
      </c>
      <c r="ULF172" s="231" t="s">
        <v>373</v>
      </c>
      <c r="ULG172" s="231" t="s">
        <v>373</v>
      </c>
      <c r="ULH172" s="231" t="s">
        <v>373</v>
      </c>
      <c r="ULI172" s="231" t="s">
        <v>373</v>
      </c>
      <c r="ULJ172" s="231" t="s">
        <v>373</v>
      </c>
      <c r="ULK172" s="231" t="s">
        <v>373</v>
      </c>
      <c r="ULL172" s="231" t="s">
        <v>373</v>
      </c>
      <c r="ULM172" s="231" t="s">
        <v>373</v>
      </c>
      <c r="ULN172" s="231" t="s">
        <v>373</v>
      </c>
      <c r="ULO172" s="231" t="s">
        <v>373</v>
      </c>
      <c r="ULP172" s="231" t="s">
        <v>373</v>
      </c>
      <c r="ULQ172" s="231" t="s">
        <v>373</v>
      </c>
      <c r="ULR172" s="231" t="s">
        <v>373</v>
      </c>
      <c r="ULS172" s="231" t="s">
        <v>373</v>
      </c>
      <c r="ULT172" s="231" t="s">
        <v>373</v>
      </c>
      <c r="ULU172" s="231" t="s">
        <v>373</v>
      </c>
      <c r="ULV172" s="231" t="s">
        <v>373</v>
      </c>
      <c r="ULW172" s="231" t="s">
        <v>373</v>
      </c>
      <c r="ULX172" s="231" t="s">
        <v>373</v>
      </c>
      <c r="ULY172" s="231" t="s">
        <v>373</v>
      </c>
      <c r="ULZ172" s="231" t="s">
        <v>373</v>
      </c>
      <c r="UMA172" s="231" t="s">
        <v>373</v>
      </c>
      <c r="UMB172" s="231" t="s">
        <v>373</v>
      </c>
      <c r="UMC172" s="231" t="s">
        <v>373</v>
      </c>
      <c r="UMD172" s="231" t="s">
        <v>373</v>
      </c>
      <c r="UME172" s="231" t="s">
        <v>373</v>
      </c>
      <c r="UMF172" s="231" t="s">
        <v>373</v>
      </c>
      <c r="UMG172" s="231" t="s">
        <v>373</v>
      </c>
      <c r="UMH172" s="231" t="s">
        <v>373</v>
      </c>
      <c r="UMI172" s="231" t="s">
        <v>373</v>
      </c>
      <c r="UMJ172" s="231" t="s">
        <v>373</v>
      </c>
      <c r="UMK172" s="231" t="s">
        <v>373</v>
      </c>
      <c r="UML172" s="231" t="s">
        <v>373</v>
      </c>
      <c r="UMM172" s="231" t="s">
        <v>373</v>
      </c>
      <c r="UMN172" s="231" t="s">
        <v>373</v>
      </c>
      <c r="UMO172" s="231" t="s">
        <v>373</v>
      </c>
      <c r="UMP172" s="231" t="s">
        <v>373</v>
      </c>
      <c r="UMQ172" s="231" t="s">
        <v>373</v>
      </c>
      <c r="UMR172" s="231" t="s">
        <v>373</v>
      </c>
      <c r="UMS172" s="231" t="s">
        <v>373</v>
      </c>
      <c r="UMT172" s="231" t="s">
        <v>373</v>
      </c>
      <c r="UMU172" s="231" t="s">
        <v>373</v>
      </c>
      <c r="UMV172" s="231" t="s">
        <v>373</v>
      </c>
      <c r="UMW172" s="231" t="s">
        <v>373</v>
      </c>
      <c r="UMX172" s="231" t="s">
        <v>373</v>
      </c>
      <c r="UMY172" s="231" t="s">
        <v>373</v>
      </c>
      <c r="UMZ172" s="231" t="s">
        <v>373</v>
      </c>
      <c r="UNA172" s="231" t="s">
        <v>373</v>
      </c>
      <c r="UNB172" s="231" t="s">
        <v>373</v>
      </c>
      <c r="UNC172" s="231" t="s">
        <v>373</v>
      </c>
      <c r="UND172" s="231" t="s">
        <v>373</v>
      </c>
      <c r="UNE172" s="231" t="s">
        <v>373</v>
      </c>
      <c r="UNF172" s="231" t="s">
        <v>373</v>
      </c>
      <c r="UNG172" s="231" t="s">
        <v>373</v>
      </c>
      <c r="UNH172" s="231" t="s">
        <v>373</v>
      </c>
      <c r="UNI172" s="231" t="s">
        <v>373</v>
      </c>
      <c r="UNJ172" s="231" t="s">
        <v>373</v>
      </c>
      <c r="UNK172" s="231" t="s">
        <v>373</v>
      </c>
      <c r="UNL172" s="231" t="s">
        <v>373</v>
      </c>
      <c r="UNM172" s="231" t="s">
        <v>373</v>
      </c>
      <c r="UNN172" s="231" t="s">
        <v>373</v>
      </c>
      <c r="UNO172" s="231" t="s">
        <v>373</v>
      </c>
      <c r="UNP172" s="231" t="s">
        <v>373</v>
      </c>
      <c r="UNQ172" s="231" t="s">
        <v>373</v>
      </c>
      <c r="UNR172" s="231" t="s">
        <v>373</v>
      </c>
      <c r="UNS172" s="231" t="s">
        <v>373</v>
      </c>
      <c r="UNT172" s="231" t="s">
        <v>373</v>
      </c>
      <c r="UNU172" s="231" t="s">
        <v>373</v>
      </c>
      <c r="UNV172" s="231" t="s">
        <v>373</v>
      </c>
      <c r="UNW172" s="231" t="s">
        <v>373</v>
      </c>
      <c r="UNX172" s="231" t="s">
        <v>373</v>
      </c>
      <c r="UNY172" s="231" t="s">
        <v>373</v>
      </c>
      <c r="UNZ172" s="231" t="s">
        <v>373</v>
      </c>
      <c r="UOA172" s="231" t="s">
        <v>373</v>
      </c>
      <c r="UOB172" s="231" t="s">
        <v>373</v>
      </c>
      <c r="UOC172" s="231" t="s">
        <v>373</v>
      </c>
      <c r="UOD172" s="231" t="s">
        <v>373</v>
      </c>
      <c r="UOE172" s="231" t="s">
        <v>373</v>
      </c>
      <c r="UOF172" s="231" t="s">
        <v>373</v>
      </c>
      <c r="UOG172" s="231" t="s">
        <v>373</v>
      </c>
      <c r="UOH172" s="231" t="s">
        <v>373</v>
      </c>
      <c r="UOI172" s="231" t="s">
        <v>373</v>
      </c>
      <c r="UOJ172" s="231" t="s">
        <v>373</v>
      </c>
      <c r="UOK172" s="231" t="s">
        <v>373</v>
      </c>
      <c r="UOL172" s="231" t="s">
        <v>373</v>
      </c>
      <c r="UOM172" s="231" t="s">
        <v>373</v>
      </c>
      <c r="UON172" s="231" t="s">
        <v>373</v>
      </c>
      <c r="UOO172" s="231" t="s">
        <v>373</v>
      </c>
      <c r="UOP172" s="231" t="s">
        <v>373</v>
      </c>
      <c r="UOQ172" s="231" t="s">
        <v>373</v>
      </c>
      <c r="UOR172" s="231" t="s">
        <v>373</v>
      </c>
      <c r="UOS172" s="231" t="s">
        <v>373</v>
      </c>
      <c r="UOT172" s="231" t="s">
        <v>373</v>
      </c>
      <c r="UOU172" s="231" t="s">
        <v>373</v>
      </c>
      <c r="UOV172" s="231" t="s">
        <v>373</v>
      </c>
      <c r="UOW172" s="231" t="s">
        <v>373</v>
      </c>
      <c r="UOX172" s="231" t="s">
        <v>373</v>
      </c>
      <c r="UOY172" s="231" t="s">
        <v>373</v>
      </c>
      <c r="UOZ172" s="231" t="s">
        <v>373</v>
      </c>
      <c r="UPA172" s="231" t="s">
        <v>373</v>
      </c>
      <c r="UPB172" s="231" t="s">
        <v>373</v>
      </c>
      <c r="UPC172" s="231" t="s">
        <v>373</v>
      </c>
      <c r="UPD172" s="231" t="s">
        <v>373</v>
      </c>
      <c r="UPE172" s="231" t="s">
        <v>373</v>
      </c>
      <c r="UPF172" s="231" t="s">
        <v>373</v>
      </c>
      <c r="UPG172" s="231" t="s">
        <v>373</v>
      </c>
      <c r="UPH172" s="231" t="s">
        <v>373</v>
      </c>
      <c r="UPI172" s="231" t="s">
        <v>373</v>
      </c>
      <c r="UPJ172" s="231" t="s">
        <v>373</v>
      </c>
      <c r="UPK172" s="231" t="s">
        <v>373</v>
      </c>
      <c r="UPL172" s="231" t="s">
        <v>373</v>
      </c>
      <c r="UPM172" s="231" t="s">
        <v>373</v>
      </c>
      <c r="UPN172" s="231" t="s">
        <v>373</v>
      </c>
      <c r="UPO172" s="231" t="s">
        <v>373</v>
      </c>
      <c r="UPP172" s="231" t="s">
        <v>373</v>
      </c>
      <c r="UPQ172" s="231" t="s">
        <v>373</v>
      </c>
      <c r="UPR172" s="231" t="s">
        <v>373</v>
      </c>
      <c r="UPS172" s="231" t="s">
        <v>373</v>
      </c>
      <c r="UPT172" s="231" t="s">
        <v>373</v>
      </c>
      <c r="UPU172" s="231" t="s">
        <v>373</v>
      </c>
      <c r="UPV172" s="231" t="s">
        <v>373</v>
      </c>
      <c r="UPW172" s="231" t="s">
        <v>373</v>
      </c>
      <c r="UPX172" s="231" t="s">
        <v>373</v>
      </c>
      <c r="UPY172" s="231" t="s">
        <v>373</v>
      </c>
      <c r="UPZ172" s="231" t="s">
        <v>373</v>
      </c>
      <c r="UQA172" s="231" t="s">
        <v>373</v>
      </c>
      <c r="UQB172" s="231" t="s">
        <v>373</v>
      </c>
      <c r="UQC172" s="231" t="s">
        <v>373</v>
      </c>
      <c r="UQD172" s="231" t="s">
        <v>373</v>
      </c>
      <c r="UQE172" s="231" t="s">
        <v>373</v>
      </c>
      <c r="UQF172" s="231" t="s">
        <v>373</v>
      </c>
      <c r="UQG172" s="231" t="s">
        <v>373</v>
      </c>
      <c r="UQH172" s="231" t="s">
        <v>373</v>
      </c>
      <c r="UQI172" s="231" t="s">
        <v>373</v>
      </c>
      <c r="UQJ172" s="231" t="s">
        <v>373</v>
      </c>
      <c r="UQK172" s="231" t="s">
        <v>373</v>
      </c>
      <c r="UQL172" s="231" t="s">
        <v>373</v>
      </c>
      <c r="UQM172" s="231" t="s">
        <v>373</v>
      </c>
      <c r="UQN172" s="231" t="s">
        <v>373</v>
      </c>
      <c r="UQO172" s="231" t="s">
        <v>373</v>
      </c>
      <c r="UQP172" s="231" t="s">
        <v>373</v>
      </c>
      <c r="UQQ172" s="231" t="s">
        <v>373</v>
      </c>
      <c r="UQR172" s="231" t="s">
        <v>373</v>
      </c>
      <c r="UQS172" s="231" t="s">
        <v>373</v>
      </c>
      <c r="UQT172" s="231" t="s">
        <v>373</v>
      </c>
      <c r="UQU172" s="231" t="s">
        <v>373</v>
      </c>
      <c r="UQV172" s="231" t="s">
        <v>373</v>
      </c>
      <c r="UQW172" s="231" t="s">
        <v>373</v>
      </c>
      <c r="UQX172" s="231" t="s">
        <v>373</v>
      </c>
      <c r="UQY172" s="231" t="s">
        <v>373</v>
      </c>
      <c r="UQZ172" s="231" t="s">
        <v>373</v>
      </c>
      <c r="URA172" s="231" t="s">
        <v>373</v>
      </c>
      <c r="URB172" s="231" t="s">
        <v>373</v>
      </c>
      <c r="URC172" s="231" t="s">
        <v>373</v>
      </c>
      <c r="URD172" s="231" t="s">
        <v>373</v>
      </c>
      <c r="URE172" s="231" t="s">
        <v>373</v>
      </c>
      <c r="URF172" s="231" t="s">
        <v>373</v>
      </c>
      <c r="URG172" s="231" t="s">
        <v>373</v>
      </c>
      <c r="URH172" s="231" t="s">
        <v>373</v>
      </c>
      <c r="URI172" s="231" t="s">
        <v>373</v>
      </c>
      <c r="URJ172" s="231" t="s">
        <v>373</v>
      </c>
      <c r="URK172" s="231" t="s">
        <v>373</v>
      </c>
      <c r="URL172" s="231" t="s">
        <v>373</v>
      </c>
      <c r="URM172" s="231" t="s">
        <v>373</v>
      </c>
      <c r="URN172" s="231" t="s">
        <v>373</v>
      </c>
      <c r="URO172" s="231" t="s">
        <v>373</v>
      </c>
      <c r="URP172" s="231" t="s">
        <v>373</v>
      </c>
      <c r="URQ172" s="231" t="s">
        <v>373</v>
      </c>
      <c r="URR172" s="231" t="s">
        <v>373</v>
      </c>
      <c r="URS172" s="231" t="s">
        <v>373</v>
      </c>
      <c r="URT172" s="231" t="s">
        <v>373</v>
      </c>
      <c r="URU172" s="231" t="s">
        <v>373</v>
      </c>
      <c r="URV172" s="231" t="s">
        <v>373</v>
      </c>
      <c r="URW172" s="231" t="s">
        <v>373</v>
      </c>
      <c r="URX172" s="231" t="s">
        <v>373</v>
      </c>
      <c r="URY172" s="231" t="s">
        <v>373</v>
      </c>
      <c r="URZ172" s="231" t="s">
        <v>373</v>
      </c>
      <c r="USA172" s="231" t="s">
        <v>373</v>
      </c>
      <c r="USB172" s="231" t="s">
        <v>373</v>
      </c>
      <c r="USC172" s="231" t="s">
        <v>373</v>
      </c>
      <c r="USD172" s="231" t="s">
        <v>373</v>
      </c>
      <c r="USE172" s="231" t="s">
        <v>373</v>
      </c>
      <c r="USF172" s="231" t="s">
        <v>373</v>
      </c>
      <c r="USG172" s="231" t="s">
        <v>373</v>
      </c>
      <c r="USH172" s="231" t="s">
        <v>373</v>
      </c>
      <c r="USI172" s="231" t="s">
        <v>373</v>
      </c>
      <c r="USJ172" s="231" t="s">
        <v>373</v>
      </c>
      <c r="USK172" s="231" t="s">
        <v>373</v>
      </c>
      <c r="USL172" s="231" t="s">
        <v>373</v>
      </c>
      <c r="USM172" s="231" t="s">
        <v>373</v>
      </c>
      <c r="USN172" s="231" t="s">
        <v>373</v>
      </c>
      <c r="USO172" s="231" t="s">
        <v>373</v>
      </c>
      <c r="USP172" s="231" t="s">
        <v>373</v>
      </c>
      <c r="USQ172" s="231" t="s">
        <v>373</v>
      </c>
      <c r="USR172" s="231" t="s">
        <v>373</v>
      </c>
      <c r="USS172" s="231" t="s">
        <v>373</v>
      </c>
      <c r="UST172" s="231" t="s">
        <v>373</v>
      </c>
      <c r="USU172" s="231" t="s">
        <v>373</v>
      </c>
      <c r="USV172" s="231" t="s">
        <v>373</v>
      </c>
      <c r="USW172" s="231" t="s">
        <v>373</v>
      </c>
      <c r="USX172" s="231" t="s">
        <v>373</v>
      </c>
      <c r="USY172" s="231" t="s">
        <v>373</v>
      </c>
      <c r="USZ172" s="231" t="s">
        <v>373</v>
      </c>
      <c r="UTA172" s="231" t="s">
        <v>373</v>
      </c>
      <c r="UTB172" s="231" t="s">
        <v>373</v>
      </c>
      <c r="UTC172" s="231" t="s">
        <v>373</v>
      </c>
      <c r="UTD172" s="231" t="s">
        <v>373</v>
      </c>
      <c r="UTE172" s="231" t="s">
        <v>373</v>
      </c>
      <c r="UTF172" s="231" t="s">
        <v>373</v>
      </c>
      <c r="UTG172" s="231" t="s">
        <v>373</v>
      </c>
      <c r="UTH172" s="231" t="s">
        <v>373</v>
      </c>
      <c r="UTI172" s="231" t="s">
        <v>373</v>
      </c>
      <c r="UTJ172" s="231" t="s">
        <v>373</v>
      </c>
      <c r="UTK172" s="231" t="s">
        <v>373</v>
      </c>
      <c r="UTL172" s="231" t="s">
        <v>373</v>
      </c>
      <c r="UTM172" s="231" t="s">
        <v>373</v>
      </c>
      <c r="UTN172" s="231" t="s">
        <v>373</v>
      </c>
      <c r="UTO172" s="231" t="s">
        <v>373</v>
      </c>
      <c r="UTP172" s="231" t="s">
        <v>373</v>
      </c>
      <c r="UTQ172" s="231" t="s">
        <v>373</v>
      </c>
      <c r="UTR172" s="231" t="s">
        <v>373</v>
      </c>
      <c r="UTS172" s="231" t="s">
        <v>373</v>
      </c>
      <c r="UTT172" s="231" t="s">
        <v>373</v>
      </c>
      <c r="UTU172" s="231" t="s">
        <v>373</v>
      </c>
      <c r="UTV172" s="231" t="s">
        <v>373</v>
      </c>
      <c r="UTW172" s="231" t="s">
        <v>373</v>
      </c>
      <c r="UTX172" s="231" t="s">
        <v>373</v>
      </c>
      <c r="UTY172" s="231" t="s">
        <v>373</v>
      </c>
      <c r="UTZ172" s="231" t="s">
        <v>373</v>
      </c>
      <c r="UUA172" s="231" t="s">
        <v>373</v>
      </c>
      <c r="UUB172" s="231" t="s">
        <v>373</v>
      </c>
      <c r="UUC172" s="231" t="s">
        <v>373</v>
      </c>
      <c r="UUD172" s="231" t="s">
        <v>373</v>
      </c>
      <c r="UUE172" s="231" t="s">
        <v>373</v>
      </c>
      <c r="UUF172" s="231" t="s">
        <v>373</v>
      </c>
      <c r="UUG172" s="231" t="s">
        <v>373</v>
      </c>
      <c r="UUH172" s="231" t="s">
        <v>373</v>
      </c>
      <c r="UUI172" s="231" t="s">
        <v>373</v>
      </c>
      <c r="UUJ172" s="231" t="s">
        <v>373</v>
      </c>
      <c r="UUK172" s="231" t="s">
        <v>373</v>
      </c>
      <c r="UUL172" s="231" t="s">
        <v>373</v>
      </c>
      <c r="UUM172" s="231" t="s">
        <v>373</v>
      </c>
      <c r="UUN172" s="231" t="s">
        <v>373</v>
      </c>
      <c r="UUO172" s="231" t="s">
        <v>373</v>
      </c>
      <c r="UUP172" s="231" t="s">
        <v>373</v>
      </c>
      <c r="UUQ172" s="231" t="s">
        <v>373</v>
      </c>
      <c r="UUR172" s="231" t="s">
        <v>373</v>
      </c>
      <c r="UUS172" s="231" t="s">
        <v>373</v>
      </c>
      <c r="UUT172" s="231" t="s">
        <v>373</v>
      </c>
      <c r="UUU172" s="231" t="s">
        <v>373</v>
      </c>
      <c r="UUV172" s="231" t="s">
        <v>373</v>
      </c>
      <c r="UUW172" s="231" t="s">
        <v>373</v>
      </c>
      <c r="UUX172" s="231" t="s">
        <v>373</v>
      </c>
      <c r="UUY172" s="231" t="s">
        <v>373</v>
      </c>
      <c r="UUZ172" s="231" t="s">
        <v>373</v>
      </c>
      <c r="UVA172" s="231" t="s">
        <v>373</v>
      </c>
      <c r="UVB172" s="231" t="s">
        <v>373</v>
      </c>
      <c r="UVC172" s="231" t="s">
        <v>373</v>
      </c>
      <c r="UVD172" s="231" t="s">
        <v>373</v>
      </c>
      <c r="UVE172" s="231" t="s">
        <v>373</v>
      </c>
      <c r="UVF172" s="231" t="s">
        <v>373</v>
      </c>
      <c r="UVG172" s="231" t="s">
        <v>373</v>
      </c>
      <c r="UVH172" s="231" t="s">
        <v>373</v>
      </c>
      <c r="UVI172" s="231" t="s">
        <v>373</v>
      </c>
      <c r="UVJ172" s="231" t="s">
        <v>373</v>
      </c>
      <c r="UVK172" s="231" t="s">
        <v>373</v>
      </c>
      <c r="UVL172" s="231" t="s">
        <v>373</v>
      </c>
      <c r="UVM172" s="231" t="s">
        <v>373</v>
      </c>
      <c r="UVN172" s="231" t="s">
        <v>373</v>
      </c>
      <c r="UVO172" s="231" t="s">
        <v>373</v>
      </c>
      <c r="UVP172" s="231" t="s">
        <v>373</v>
      </c>
      <c r="UVQ172" s="231" t="s">
        <v>373</v>
      </c>
      <c r="UVR172" s="231" t="s">
        <v>373</v>
      </c>
      <c r="UVS172" s="231" t="s">
        <v>373</v>
      </c>
      <c r="UVT172" s="231" t="s">
        <v>373</v>
      </c>
      <c r="UVU172" s="231" t="s">
        <v>373</v>
      </c>
      <c r="UVV172" s="231" t="s">
        <v>373</v>
      </c>
      <c r="UVW172" s="231" t="s">
        <v>373</v>
      </c>
      <c r="UVX172" s="231" t="s">
        <v>373</v>
      </c>
      <c r="UVY172" s="231" t="s">
        <v>373</v>
      </c>
      <c r="UVZ172" s="231" t="s">
        <v>373</v>
      </c>
      <c r="UWA172" s="231" t="s">
        <v>373</v>
      </c>
      <c r="UWB172" s="231" t="s">
        <v>373</v>
      </c>
      <c r="UWC172" s="231" t="s">
        <v>373</v>
      </c>
      <c r="UWD172" s="231" t="s">
        <v>373</v>
      </c>
      <c r="UWE172" s="231" t="s">
        <v>373</v>
      </c>
      <c r="UWF172" s="231" t="s">
        <v>373</v>
      </c>
      <c r="UWG172" s="231" t="s">
        <v>373</v>
      </c>
      <c r="UWH172" s="231" t="s">
        <v>373</v>
      </c>
      <c r="UWI172" s="231" t="s">
        <v>373</v>
      </c>
      <c r="UWJ172" s="231" t="s">
        <v>373</v>
      </c>
      <c r="UWK172" s="231" t="s">
        <v>373</v>
      </c>
      <c r="UWL172" s="231" t="s">
        <v>373</v>
      </c>
      <c r="UWM172" s="231" t="s">
        <v>373</v>
      </c>
      <c r="UWN172" s="231" t="s">
        <v>373</v>
      </c>
      <c r="UWO172" s="231" t="s">
        <v>373</v>
      </c>
      <c r="UWP172" s="231" t="s">
        <v>373</v>
      </c>
      <c r="UWQ172" s="231" t="s">
        <v>373</v>
      </c>
      <c r="UWR172" s="231" t="s">
        <v>373</v>
      </c>
      <c r="UWS172" s="231" t="s">
        <v>373</v>
      </c>
      <c r="UWT172" s="231" t="s">
        <v>373</v>
      </c>
      <c r="UWU172" s="231" t="s">
        <v>373</v>
      </c>
      <c r="UWV172" s="231" t="s">
        <v>373</v>
      </c>
      <c r="UWW172" s="231" t="s">
        <v>373</v>
      </c>
      <c r="UWX172" s="231" t="s">
        <v>373</v>
      </c>
      <c r="UWY172" s="231" t="s">
        <v>373</v>
      </c>
      <c r="UWZ172" s="231" t="s">
        <v>373</v>
      </c>
      <c r="UXA172" s="231" t="s">
        <v>373</v>
      </c>
      <c r="UXB172" s="231" t="s">
        <v>373</v>
      </c>
      <c r="UXC172" s="231" t="s">
        <v>373</v>
      </c>
      <c r="UXD172" s="231" t="s">
        <v>373</v>
      </c>
      <c r="UXE172" s="231" t="s">
        <v>373</v>
      </c>
      <c r="UXF172" s="231" t="s">
        <v>373</v>
      </c>
      <c r="UXG172" s="231" t="s">
        <v>373</v>
      </c>
      <c r="UXH172" s="231" t="s">
        <v>373</v>
      </c>
      <c r="UXI172" s="231" t="s">
        <v>373</v>
      </c>
      <c r="UXJ172" s="231" t="s">
        <v>373</v>
      </c>
      <c r="UXK172" s="231" t="s">
        <v>373</v>
      </c>
      <c r="UXL172" s="231" t="s">
        <v>373</v>
      </c>
      <c r="UXM172" s="231" t="s">
        <v>373</v>
      </c>
      <c r="UXN172" s="231" t="s">
        <v>373</v>
      </c>
      <c r="UXO172" s="231" t="s">
        <v>373</v>
      </c>
      <c r="UXP172" s="231" t="s">
        <v>373</v>
      </c>
      <c r="UXQ172" s="231" t="s">
        <v>373</v>
      </c>
      <c r="UXR172" s="231" t="s">
        <v>373</v>
      </c>
      <c r="UXS172" s="231" t="s">
        <v>373</v>
      </c>
      <c r="UXT172" s="231" t="s">
        <v>373</v>
      </c>
      <c r="UXU172" s="231" t="s">
        <v>373</v>
      </c>
      <c r="UXV172" s="231" t="s">
        <v>373</v>
      </c>
      <c r="UXW172" s="231" t="s">
        <v>373</v>
      </c>
      <c r="UXX172" s="231" t="s">
        <v>373</v>
      </c>
      <c r="UXY172" s="231" t="s">
        <v>373</v>
      </c>
      <c r="UXZ172" s="231" t="s">
        <v>373</v>
      </c>
      <c r="UYA172" s="231" t="s">
        <v>373</v>
      </c>
      <c r="UYB172" s="231" t="s">
        <v>373</v>
      </c>
      <c r="UYC172" s="231" t="s">
        <v>373</v>
      </c>
      <c r="UYD172" s="231" t="s">
        <v>373</v>
      </c>
      <c r="UYE172" s="231" t="s">
        <v>373</v>
      </c>
      <c r="UYF172" s="231" t="s">
        <v>373</v>
      </c>
      <c r="UYG172" s="231" t="s">
        <v>373</v>
      </c>
      <c r="UYH172" s="231" t="s">
        <v>373</v>
      </c>
      <c r="UYI172" s="231" t="s">
        <v>373</v>
      </c>
      <c r="UYJ172" s="231" t="s">
        <v>373</v>
      </c>
      <c r="UYK172" s="231" t="s">
        <v>373</v>
      </c>
      <c r="UYL172" s="231" t="s">
        <v>373</v>
      </c>
      <c r="UYM172" s="231" t="s">
        <v>373</v>
      </c>
      <c r="UYN172" s="231" t="s">
        <v>373</v>
      </c>
      <c r="UYO172" s="231" t="s">
        <v>373</v>
      </c>
      <c r="UYP172" s="231" t="s">
        <v>373</v>
      </c>
      <c r="UYQ172" s="231" t="s">
        <v>373</v>
      </c>
      <c r="UYR172" s="231" t="s">
        <v>373</v>
      </c>
      <c r="UYS172" s="231" t="s">
        <v>373</v>
      </c>
      <c r="UYT172" s="231" t="s">
        <v>373</v>
      </c>
      <c r="UYU172" s="231" t="s">
        <v>373</v>
      </c>
      <c r="UYV172" s="231" t="s">
        <v>373</v>
      </c>
      <c r="UYW172" s="231" t="s">
        <v>373</v>
      </c>
      <c r="UYX172" s="231" t="s">
        <v>373</v>
      </c>
      <c r="UYY172" s="231" t="s">
        <v>373</v>
      </c>
      <c r="UYZ172" s="231" t="s">
        <v>373</v>
      </c>
      <c r="UZA172" s="231" t="s">
        <v>373</v>
      </c>
      <c r="UZB172" s="231" t="s">
        <v>373</v>
      </c>
      <c r="UZC172" s="231" t="s">
        <v>373</v>
      </c>
      <c r="UZD172" s="231" t="s">
        <v>373</v>
      </c>
      <c r="UZE172" s="231" t="s">
        <v>373</v>
      </c>
      <c r="UZF172" s="231" t="s">
        <v>373</v>
      </c>
      <c r="UZG172" s="231" t="s">
        <v>373</v>
      </c>
      <c r="UZH172" s="231" t="s">
        <v>373</v>
      </c>
      <c r="UZI172" s="231" t="s">
        <v>373</v>
      </c>
      <c r="UZJ172" s="231" t="s">
        <v>373</v>
      </c>
      <c r="UZK172" s="231" t="s">
        <v>373</v>
      </c>
      <c r="UZL172" s="231" t="s">
        <v>373</v>
      </c>
      <c r="UZM172" s="231" t="s">
        <v>373</v>
      </c>
      <c r="UZN172" s="231" t="s">
        <v>373</v>
      </c>
      <c r="UZO172" s="231" t="s">
        <v>373</v>
      </c>
      <c r="UZP172" s="231" t="s">
        <v>373</v>
      </c>
      <c r="UZQ172" s="231" t="s">
        <v>373</v>
      </c>
      <c r="UZR172" s="231" t="s">
        <v>373</v>
      </c>
      <c r="UZS172" s="231" t="s">
        <v>373</v>
      </c>
      <c r="UZT172" s="231" t="s">
        <v>373</v>
      </c>
      <c r="UZU172" s="231" t="s">
        <v>373</v>
      </c>
      <c r="UZV172" s="231" t="s">
        <v>373</v>
      </c>
      <c r="UZW172" s="231" t="s">
        <v>373</v>
      </c>
      <c r="UZX172" s="231" t="s">
        <v>373</v>
      </c>
      <c r="UZY172" s="231" t="s">
        <v>373</v>
      </c>
      <c r="UZZ172" s="231" t="s">
        <v>373</v>
      </c>
      <c r="VAA172" s="231" t="s">
        <v>373</v>
      </c>
      <c r="VAB172" s="231" t="s">
        <v>373</v>
      </c>
      <c r="VAC172" s="231" t="s">
        <v>373</v>
      </c>
      <c r="VAD172" s="231" t="s">
        <v>373</v>
      </c>
      <c r="VAE172" s="231" t="s">
        <v>373</v>
      </c>
      <c r="VAF172" s="231" t="s">
        <v>373</v>
      </c>
      <c r="VAG172" s="231" t="s">
        <v>373</v>
      </c>
      <c r="VAH172" s="231" t="s">
        <v>373</v>
      </c>
      <c r="VAI172" s="231" t="s">
        <v>373</v>
      </c>
      <c r="VAJ172" s="231" t="s">
        <v>373</v>
      </c>
      <c r="VAK172" s="231" t="s">
        <v>373</v>
      </c>
      <c r="VAL172" s="231" t="s">
        <v>373</v>
      </c>
      <c r="VAM172" s="231" t="s">
        <v>373</v>
      </c>
      <c r="VAN172" s="231" t="s">
        <v>373</v>
      </c>
      <c r="VAO172" s="231" t="s">
        <v>373</v>
      </c>
      <c r="VAP172" s="231" t="s">
        <v>373</v>
      </c>
      <c r="VAQ172" s="231" t="s">
        <v>373</v>
      </c>
      <c r="VAR172" s="231" t="s">
        <v>373</v>
      </c>
      <c r="VAS172" s="231" t="s">
        <v>373</v>
      </c>
      <c r="VAT172" s="231" t="s">
        <v>373</v>
      </c>
      <c r="VAU172" s="231" t="s">
        <v>373</v>
      </c>
      <c r="VAV172" s="231" t="s">
        <v>373</v>
      </c>
      <c r="VAW172" s="231" t="s">
        <v>373</v>
      </c>
      <c r="VAX172" s="231" t="s">
        <v>373</v>
      </c>
      <c r="VAY172" s="231" t="s">
        <v>373</v>
      </c>
      <c r="VAZ172" s="231" t="s">
        <v>373</v>
      </c>
      <c r="VBA172" s="231" t="s">
        <v>373</v>
      </c>
      <c r="VBB172" s="231" t="s">
        <v>373</v>
      </c>
      <c r="VBC172" s="231" t="s">
        <v>373</v>
      </c>
      <c r="VBD172" s="231" t="s">
        <v>373</v>
      </c>
      <c r="VBE172" s="231" t="s">
        <v>373</v>
      </c>
      <c r="VBF172" s="231" t="s">
        <v>373</v>
      </c>
      <c r="VBG172" s="231" t="s">
        <v>373</v>
      </c>
      <c r="VBH172" s="231" t="s">
        <v>373</v>
      </c>
      <c r="VBI172" s="231" t="s">
        <v>373</v>
      </c>
      <c r="VBJ172" s="231" t="s">
        <v>373</v>
      </c>
      <c r="VBK172" s="231" t="s">
        <v>373</v>
      </c>
      <c r="VBL172" s="231" t="s">
        <v>373</v>
      </c>
      <c r="VBM172" s="231" t="s">
        <v>373</v>
      </c>
      <c r="VBN172" s="231" t="s">
        <v>373</v>
      </c>
      <c r="VBO172" s="231" t="s">
        <v>373</v>
      </c>
      <c r="VBP172" s="231" t="s">
        <v>373</v>
      </c>
      <c r="VBQ172" s="231" t="s">
        <v>373</v>
      </c>
      <c r="VBR172" s="231" t="s">
        <v>373</v>
      </c>
      <c r="VBS172" s="231" t="s">
        <v>373</v>
      </c>
      <c r="VBT172" s="231" t="s">
        <v>373</v>
      </c>
      <c r="VBU172" s="231" t="s">
        <v>373</v>
      </c>
      <c r="VBV172" s="231" t="s">
        <v>373</v>
      </c>
      <c r="VBW172" s="231" t="s">
        <v>373</v>
      </c>
      <c r="VBX172" s="231" t="s">
        <v>373</v>
      </c>
      <c r="VBY172" s="231" t="s">
        <v>373</v>
      </c>
      <c r="VBZ172" s="231" t="s">
        <v>373</v>
      </c>
      <c r="VCA172" s="231" t="s">
        <v>373</v>
      </c>
      <c r="VCB172" s="231" t="s">
        <v>373</v>
      </c>
      <c r="VCC172" s="231" t="s">
        <v>373</v>
      </c>
      <c r="VCD172" s="231" t="s">
        <v>373</v>
      </c>
      <c r="VCE172" s="231" t="s">
        <v>373</v>
      </c>
      <c r="VCF172" s="231" t="s">
        <v>373</v>
      </c>
      <c r="VCG172" s="231" t="s">
        <v>373</v>
      </c>
      <c r="VCH172" s="231" t="s">
        <v>373</v>
      </c>
      <c r="VCI172" s="231" t="s">
        <v>373</v>
      </c>
      <c r="VCJ172" s="231" t="s">
        <v>373</v>
      </c>
      <c r="VCK172" s="231" t="s">
        <v>373</v>
      </c>
      <c r="VCL172" s="231" t="s">
        <v>373</v>
      </c>
      <c r="VCM172" s="231" t="s">
        <v>373</v>
      </c>
      <c r="VCN172" s="231" t="s">
        <v>373</v>
      </c>
      <c r="VCO172" s="231" t="s">
        <v>373</v>
      </c>
      <c r="VCP172" s="231" t="s">
        <v>373</v>
      </c>
      <c r="VCQ172" s="231" t="s">
        <v>373</v>
      </c>
      <c r="VCR172" s="231" t="s">
        <v>373</v>
      </c>
      <c r="VCS172" s="231" t="s">
        <v>373</v>
      </c>
      <c r="VCT172" s="231" t="s">
        <v>373</v>
      </c>
      <c r="VCU172" s="231" t="s">
        <v>373</v>
      </c>
      <c r="VCV172" s="231" t="s">
        <v>373</v>
      </c>
      <c r="VCW172" s="231" t="s">
        <v>373</v>
      </c>
      <c r="VCX172" s="231" t="s">
        <v>373</v>
      </c>
      <c r="VCY172" s="231" t="s">
        <v>373</v>
      </c>
      <c r="VCZ172" s="231" t="s">
        <v>373</v>
      </c>
      <c r="VDA172" s="231" t="s">
        <v>373</v>
      </c>
      <c r="VDB172" s="231" t="s">
        <v>373</v>
      </c>
      <c r="VDC172" s="231" t="s">
        <v>373</v>
      </c>
      <c r="VDD172" s="231" t="s">
        <v>373</v>
      </c>
      <c r="VDE172" s="231" t="s">
        <v>373</v>
      </c>
      <c r="VDF172" s="231" t="s">
        <v>373</v>
      </c>
      <c r="VDG172" s="231" t="s">
        <v>373</v>
      </c>
      <c r="VDH172" s="231" t="s">
        <v>373</v>
      </c>
      <c r="VDI172" s="231" t="s">
        <v>373</v>
      </c>
      <c r="VDJ172" s="231" t="s">
        <v>373</v>
      </c>
      <c r="VDK172" s="231" t="s">
        <v>373</v>
      </c>
      <c r="VDL172" s="231" t="s">
        <v>373</v>
      </c>
      <c r="VDM172" s="231" t="s">
        <v>373</v>
      </c>
      <c r="VDN172" s="231" t="s">
        <v>373</v>
      </c>
      <c r="VDO172" s="231" t="s">
        <v>373</v>
      </c>
      <c r="VDP172" s="231" t="s">
        <v>373</v>
      </c>
      <c r="VDQ172" s="231" t="s">
        <v>373</v>
      </c>
      <c r="VDR172" s="231" t="s">
        <v>373</v>
      </c>
      <c r="VDS172" s="231" t="s">
        <v>373</v>
      </c>
      <c r="VDT172" s="231" t="s">
        <v>373</v>
      </c>
      <c r="VDU172" s="231" t="s">
        <v>373</v>
      </c>
      <c r="VDV172" s="231" t="s">
        <v>373</v>
      </c>
      <c r="VDW172" s="231" t="s">
        <v>373</v>
      </c>
      <c r="VDX172" s="231" t="s">
        <v>373</v>
      </c>
      <c r="VDY172" s="231" t="s">
        <v>373</v>
      </c>
      <c r="VDZ172" s="231" t="s">
        <v>373</v>
      </c>
      <c r="VEA172" s="231" t="s">
        <v>373</v>
      </c>
      <c r="VEB172" s="231" t="s">
        <v>373</v>
      </c>
      <c r="VEC172" s="231" t="s">
        <v>373</v>
      </c>
      <c r="VED172" s="231" t="s">
        <v>373</v>
      </c>
      <c r="VEE172" s="231" t="s">
        <v>373</v>
      </c>
      <c r="VEF172" s="231" t="s">
        <v>373</v>
      </c>
      <c r="VEG172" s="231" t="s">
        <v>373</v>
      </c>
      <c r="VEH172" s="231" t="s">
        <v>373</v>
      </c>
      <c r="VEI172" s="231" t="s">
        <v>373</v>
      </c>
      <c r="VEJ172" s="231" t="s">
        <v>373</v>
      </c>
      <c r="VEK172" s="231" t="s">
        <v>373</v>
      </c>
      <c r="VEL172" s="231" t="s">
        <v>373</v>
      </c>
      <c r="VEM172" s="231" t="s">
        <v>373</v>
      </c>
      <c r="VEN172" s="231" t="s">
        <v>373</v>
      </c>
      <c r="VEO172" s="231" t="s">
        <v>373</v>
      </c>
      <c r="VEP172" s="231" t="s">
        <v>373</v>
      </c>
      <c r="VEQ172" s="231" t="s">
        <v>373</v>
      </c>
      <c r="VER172" s="231" t="s">
        <v>373</v>
      </c>
      <c r="VES172" s="231" t="s">
        <v>373</v>
      </c>
      <c r="VET172" s="231" t="s">
        <v>373</v>
      </c>
      <c r="VEU172" s="231" t="s">
        <v>373</v>
      </c>
      <c r="VEV172" s="231" t="s">
        <v>373</v>
      </c>
      <c r="VEW172" s="231" t="s">
        <v>373</v>
      </c>
      <c r="VEX172" s="231" t="s">
        <v>373</v>
      </c>
      <c r="VEY172" s="231" t="s">
        <v>373</v>
      </c>
      <c r="VEZ172" s="231" t="s">
        <v>373</v>
      </c>
      <c r="VFA172" s="231" t="s">
        <v>373</v>
      </c>
      <c r="VFB172" s="231" t="s">
        <v>373</v>
      </c>
      <c r="VFC172" s="231" t="s">
        <v>373</v>
      </c>
      <c r="VFD172" s="231" t="s">
        <v>373</v>
      </c>
      <c r="VFE172" s="231" t="s">
        <v>373</v>
      </c>
      <c r="VFF172" s="231" t="s">
        <v>373</v>
      </c>
      <c r="VFG172" s="231" t="s">
        <v>373</v>
      </c>
      <c r="VFH172" s="231" t="s">
        <v>373</v>
      </c>
      <c r="VFI172" s="231" t="s">
        <v>373</v>
      </c>
      <c r="VFJ172" s="231" t="s">
        <v>373</v>
      </c>
      <c r="VFK172" s="231" t="s">
        <v>373</v>
      </c>
      <c r="VFL172" s="231" t="s">
        <v>373</v>
      </c>
      <c r="VFM172" s="231" t="s">
        <v>373</v>
      </c>
      <c r="VFN172" s="231" t="s">
        <v>373</v>
      </c>
      <c r="VFO172" s="231" t="s">
        <v>373</v>
      </c>
      <c r="VFP172" s="231" t="s">
        <v>373</v>
      </c>
      <c r="VFQ172" s="231" t="s">
        <v>373</v>
      </c>
      <c r="VFR172" s="231" t="s">
        <v>373</v>
      </c>
      <c r="VFS172" s="231" t="s">
        <v>373</v>
      </c>
      <c r="VFT172" s="231" t="s">
        <v>373</v>
      </c>
      <c r="VFU172" s="231" t="s">
        <v>373</v>
      </c>
      <c r="VFV172" s="231" t="s">
        <v>373</v>
      </c>
      <c r="VFW172" s="231" t="s">
        <v>373</v>
      </c>
      <c r="VFX172" s="231" t="s">
        <v>373</v>
      </c>
      <c r="VFY172" s="231" t="s">
        <v>373</v>
      </c>
      <c r="VFZ172" s="231" t="s">
        <v>373</v>
      </c>
      <c r="VGA172" s="231" t="s">
        <v>373</v>
      </c>
      <c r="VGB172" s="231" t="s">
        <v>373</v>
      </c>
      <c r="VGC172" s="231" t="s">
        <v>373</v>
      </c>
      <c r="VGD172" s="231" t="s">
        <v>373</v>
      </c>
      <c r="VGE172" s="231" t="s">
        <v>373</v>
      </c>
      <c r="VGF172" s="231" t="s">
        <v>373</v>
      </c>
      <c r="VGG172" s="231" t="s">
        <v>373</v>
      </c>
      <c r="VGH172" s="231" t="s">
        <v>373</v>
      </c>
      <c r="VGI172" s="231" t="s">
        <v>373</v>
      </c>
      <c r="VGJ172" s="231" t="s">
        <v>373</v>
      </c>
      <c r="VGK172" s="231" t="s">
        <v>373</v>
      </c>
      <c r="VGL172" s="231" t="s">
        <v>373</v>
      </c>
      <c r="VGM172" s="231" t="s">
        <v>373</v>
      </c>
      <c r="VGN172" s="231" t="s">
        <v>373</v>
      </c>
      <c r="VGO172" s="231" t="s">
        <v>373</v>
      </c>
      <c r="VGP172" s="231" t="s">
        <v>373</v>
      </c>
      <c r="VGQ172" s="231" t="s">
        <v>373</v>
      </c>
      <c r="VGR172" s="231" t="s">
        <v>373</v>
      </c>
      <c r="VGS172" s="231" t="s">
        <v>373</v>
      </c>
      <c r="VGT172" s="231" t="s">
        <v>373</v>
      </c>
      <c r="VGU172" s="231" t="s">
        <v>373</v>
      </c>
      <c r="VGV172" s="231" t="s">
        <v>373</v>
      </c>
      <c r="VGW172" s="231" t="s">
        <v>373</v>
      </c>
      <c r="VGX172" s="231" t="s">
        <v>373</v>
      </c>
      <c r="VGY172" s="231" t="s">
        <v>373</v>
      </c>
      <c r="VGZ172" s="231" t="s">
        <v>373</v>
      </c>
      <c r="VHA172" s="231" t="s">
        <v>373</v>
      </c>
      <c r="VHB172" s="231" t="s">
        <v>373</v>
      </c>
      <c r="VHC172" s="231" t="s">
        <v>373</v>
      </c>
      <c r="VHD172" s="231" t="s">
        <v>373</v>
      </c>
      <c r="VHE172" s="231" t="s">
        <v>373</v>
      </c>
      <c r="VHF172" s="231" t="s">
        <v>373</v>
      </c>
      <c r="VHG172" s="231" t="s">
        <v>373</v>
      </c>
      <c r="VHH172" s="231" t="s">
        <v>373</v>
      </c>
      <c r="VHI172" s="231" t="s">
        <v>373</v>
      </c>
      <c r="VHJ172" s="231" t="s">
        <v>373</v>
      </c>
      <c r="VHK172" s="231" t="s">
        <v>373</v>
      </c>
      <c r="VHL172" s="231" t="s">
        <v>373</v>
      </c>
      <c r="VHM172" s="231" t="s">
        <v>373</v>
      </c>
      <c r="VHN172" s="231" t="s">
        <v>373</v>
      </c>
      <c r="VHO172" s="231" t="s">
        <v>373</v>
      </c>
      <c r="VHP172" s="231" t="s">
        <v>373</v>
      </c>
      <c r="VHQ172" s="231" t="s">
        <v>373</v>
      </c>
      <c r="VHR172" s="231" t="s">
        <v>373</v>
      </c>
      <c r="VHS172" s="231" t="s">
        <v>373</v>
      </c>
      <c r="VHT172" s="231" t="s">
        <v>373</v>
      </c>
      <c r="VHU172" s="231" t="s">
        <v>373</v>
      </c>
      <c r="VHV172" s="231" t="s">
        <v>373</v>
      </c>
      <c r="VHW172" s="231" t="s">
        <v>373</v>
      </c>
      <c r="VHX172" s="231" t="s">
        <v>373</v>
      </c>
      <c r="VHY172" s="231" t="s">
        <v>373</v>
      </c>
      <c r="VHZ172" s="231" t="s">
        <v>373</v>
      </c>
      <c r="VIA172" s="231" t="s">
        <v>373</v>
      </c>
      <c r="VIB172" s="231" t="s">
        <v>373</v>
      </c>
      <c r="VIC172" s="231" t="s">
        <v>373</v>
      </c>
      <c r="VID172" s="231" t="s">
        <v>373</v>
      </c>
      <c r="VIE172" s="231" t="s">
        <v>373</v>
      </c>
      <c r="VIF172" s="231" t="s">
        <v>373</v>
      </c>
      <c r="VIG172" s="231" t="s">
        <v>373</v>
      </c>
      <c r="VIH172" s="231" t="s">
        <v>373</v>
      </c>
      <c r="VII172" s="231" t="s">
        <v>373</v>
      </c>
      <c r="VIJ172" s="231" t="s">
        <v>373</v>
      </c>
      <c r="VIK172" s="231" t="s">
        <v>373</v>
      </c>
      <c r="VIL172" s="231" t="s">
        <v>373</v>
      </c>
      <c r="VIM172" s="231" t="s">
        <v>373</v>
      </c>
      <c r="VIN172" s="231" t="s">
        <v>373</v>
      </c>
      <c r="VIO172" s="231" t="s">
        <v>373</v>
      </c>
      <c r="VIP172" s="231" t="s">
        <v>373</v>
      </c>
      <c r="VIQ172" s="231" t="s">
        <v>373</v>
      </c>
      <c r="VIR172" s="231" t="s">
        <v>373</v>
      </c>
      <c r="VIS172" s="231" t="s">
        <v>373</v>
      </c>
      <c r="VIT172" s="231" t="s">
        <v>373</v>
      </c>
      <c r="VIU172" s="231" t="s">
        <v>373</v>
      </c>
      <c r="VIV172" s="231" t="s">
        <v>373</v>
      </c>
      <c r="VIW172" s="231" t="s">
        <v>373</v>
      </c>
      <c r="VIX172" s="231" t="s">
        <v>373</v>
      </c>
      <c r="VIY172" s="231" t="s">
        <v>373</v>
      </c>
      <c r="VIZ172" s="231" t="s">
        <v>373</v>
      </c>
      <c r="VJA172" s="231" t="s">
        <v>373</v>
      </c>
      <c r="VJB172" s="231" t="s">
        <v>373</v>
      </c>
      <c r="VJC172" s="231" t="s">
        <v>373</v>
      </c>
      <c r="VJD172" s="231" t="s">
        <v>373</v>
      </c>
      <c r="VJE172" s="231" t="s">
        <v>373</v>
      </c>
      <c r="VJF172" s="231" t="s">
        <v>373</v>
      </c>
      <c r="VJG172" s="231" t="s">
        <v>373</v>
      </c>
      <c r="VJH172" s="231" t="s">
        <v>373</v>
      </c>
      <c r="VJI172" s="231" t="s">
        <v>373</v>
      </c>
      <c r="VJJ172" s="231" t="s">
        <v>373</v>
      </c>
      <c r="VJK172" s="231" t="s">
        <v>373</v>
      </c>
      <c r="VJL172" s="231" t="s">
        <v>373</v>
      </c>
      <c r="VJM172" s="231" t="s">
        <v>373</v>
      </c>
      <c r="VJN172" s="231" t="s">
        <v>373</v>
      </c>
      <c r="VJO172" s="231" t="s">
        <v>373</v>
      </c>
      <c r="VJP172" s="231" t="s">
        <v>373</v>
      </c>
      <c r="VJQ172" s="231" t="s">
        <v>373</v>
      </c>
      <c r="VJR172" s="231" t="s">
        <v>373</v>
      </c>
      <c r="VJS172" s="231" t="s">
        <v>373</v>
      </c>
      <c r="VJT172" s="231" t="s">
        <v>373</v>
      </c>
      <c r="VJU172" s="231" t="s">
        <v>373</v>
      </c>
      <c r="VJV172" s="231" t="s">
        <v>373</v>
      </c>
      <c r="VJW172" s="231" t="s">
        <v>373</v>
      </c>
      <c r="VJX172" s="231" t="s">
        <v>373</v>
      </c>
      <c r="VJY172" s="231" t="s">
        <v>373</v>
      </c>
      <c r="VJZ172" s="231" t="s">
        <v>373</v>
      </c>
      <c r="VKA172" s="231" t="s">
        <v>373</v>
      </c>
      <c r="VKB172" s="231" t="s">
        <v>373</v>
      </c>
      <c r="VKC172" s="231" t="s">
        <v>373</v>
      </c>
      <c r="VKD172" s="231" t="s">
        <v>373</v>
      </c>
      <c r="VKE172" s="231" t="s">
        <v>373</v>
      </c>
      <c r="VKF172" s="231" t="s">
        <v>373</v>
      </c>
      <c r="VKG172" s="231" t="s">
        <v>373</v>
      </c>
      <c r="VKH172" s="231" t="s">
        <v>373</v>
      </c>
      <c r="VKI172" s="231" t="s">
        <v>373</v>
      </c>
      <c r="VKJ172" s="231" t="s">
        <v>373</v>
      </c>
      <c r="VKK172" s="231" t="s">
        <v>373</v>
      </c>
      <c r="VKL172" s="231" t="s">
        <v>373</v>
      </c>
      <c r="VKM172" s="231" t="s">
        <v>373</v>
      </c>
      <c r="VKN172" s="231" t="s">
        <v>373</v>
      </c>
      <c r="VKO172" s="231" t="s">
        <v>373</v>
      </c>
      <c r="VKP172" s="231" t="s">
        <v>373</v>
      </c>
      <c r="VKQ172" s="231" t="s">
        <v>373</v>
      </c>
      <c r="VKR172" s="231" t="s">
        <v>373</v>
      </c>
      <c r="VKS172" s="231" t="s">
        <v>373</v>
      </c>
      <c r="VKT172" s="231" t="s">
        <v>373</v>
      </c>
      <c r="VKU172" s="231" t="s">
        <v>373</v>
      </c>
      <c r="VKV172" s="231" t="s">
        <v>373</v>
      </c>
      <c r="VKW172" s="231" t="s">
        <v>373</v>
      </c>
      <c r="VKX172" s="231" t="s">
        <v>373</v>
      </c>
      <c r="VKY172" s="231" t="s">
        <v>373</v>
      </c>
      <c r="VKZ172" s="231" t="s">
        <v>373</v>
      </c>
      <c r="VLA172" s="231" t="s">
        <v>373</v>
      </c>
      <c r="VLB172" s="231" t="s">
        <v>373</v>
      </c>
      <c r="VLC172" s="231" t="s">
        <v>373</v>
      </c>
      <c r="VLD172" s="231" t="s">
        <v>373</v>
      </c>
      <c r="VLE172" s="231" t="s">
        <v>373</v>
      </c>
      <c r="VLF172" s="231" t="s">
        <v>373</v>
      </c>
      <c r="VLG172" s="231" t="s">
        <v>373</v>
      </c>
      <c r="VLH172" s="231" t="s">
        <v>373</v>
      </c>
      <c r="VLI172" s="231" t="s">
        <v>373</v>
      </c>
      <c r="VLJ172" s="231" t="s">
        <v>373</v>
      </c>
      <c r="VLK172" s="231" t="s">
        <v>373</v>
      </c>
      <c r="VLL172" s="231" t="s">
        <v>373</v>
      </c>
      <c r="VLM172" s="231" t="s">
        <v>373</v>
      </c>
      <c r="VLN172" s="231" t="s">
        <v>373</v>
      </c>
      <c r="VLO172" s="231" t="s">
        <v>373</v>
      </c>
      <c r="VLP172" s="231" t="s">
        <v>373</v>
      </c>
      <c r="VLQ172" s="231" t="s">
        <v>373</v>
      </c>
      <c r="VLR172" s="231" t="s">
        <v>373</v>
      </c>
      <c r="VLS172" s="231" t="s">
        <v>373</v>
      </c>
      <c r="VLT172" s="231" t="s">
        <v>373</v>
      </c>
      <c r="VLU172" s="231" t="s">
        <v>373</v>
      </c>
      <c r="VLV172" s="231" t="s">
        <v>373</v>
      </c>
      <c r="VLW172" s="231" t="s">
        <v>373</v>
      </c>
      <c r="VLX172" s="231" t="s">
        <v>373</v>
      </c>
      <c r="VLY172" s="231" t="s">
        <v>373</v>
      </c>
      <c r="VLZ172" s="231" t="s">
        <v>373</v>
      </c>
      <c r="VMA172" s="231" t="s">
        <v>373</v>
      </c>
      <c r="VMB172" s="231" t="s">
        <v>373</v>
      </c>
      <c r="VMC172" s="231" t="s">
        <v>373</v>
      </c>
      <c r="VMD172" s="231" t="s">
        <v>373</v>
      </c>
      <c r="VME172" s="231" t="s">
        <v>373</v>
      </c>
      <c r="VMF172" s="231" t="s">
        <v>373</v>
      </c>
      <c r="VMG172" s="231" t="s">
        <v>373</v>
      </c>
      <c r="VMH172" s="231" t="s">
        <v>373</v>
      </c>
      <c r="VMI172" s="231" t="s">
        <v>373</v>
      </c>
      <c r="VMJ172" s="231" t="s">
        <v>373</v>
      </c>
      <c r="VMK172" s="231" t="s">
        <v>373</v>
      </c>
      <c r="VML172" s="231" t="s">
        <v>373</v>
      </c>
      <c r="VMM172" s="231" t="s">
        <v>373</v>
      </c>
      <c r="VMN172" s="231" t="s">
        <v>373</v>
      </c>
      <c r="VMO172" s="231" t="s">
        <v>373</v>
      </c>
      <c r="VMP172" s="231" t="s">
        <v>373</v>
      </c>
      <c r="VMQ172" s="231" t="s">
        <v>373</v>
      </c>
      <c r="VMR172" s="231" t="s">
        <v>373</v>
      </c>
      <c r="VMS172" s="231" t="s">
        <v>373</v>
      </c>
      <c r="VMT172" s="231" t="s">
        <v>373</v>
      </c>
      <c r="VMU172" s="231" t="s">
        <v>373</v>
      </c>
      <c r="VMV172" s="231" t="s">
        <v>373</v>
      </c>
      <c r="VMW172" s="231" t="s">
        <v>373</v>
      </c>
      <c r="VMX172" s="231" t="s">
        <v>373</v>
      </c>
      <c r="VMY172" s="231" t="s">
        <v>373</v>
      </c>
      <c r="VMZ172" s="231" t="s">
        <v>373</v>
      </c>
      <c r="VNA172" s="231" t="s">
        <v>373</v>
      </c>
      <c r="VNB172" s="231" t="s">
        <v>373</v>
      </c>
      <c r="VNC172" s="231" t="s">
        <v>373</v>
      </c>
      <c r="VND172" s="231" t="s">
        <v>373</v>
      </c>
      <c r="VNE172" s="231" t="s">
        <v>373</v>
      </c>
      <c r="VNF172" s="231" t="s">
        <v>373</v>
      </c>
      <c r="VNG172" s="231" t="s">
        <v>373</v>
      </c>
      <c r="VNH172" s="231" t="s">
        <v>373</v>
      </c>
      <c r="VNI172" s="231" t="s">
        <v>373</v>
      </c>
      <c r="VNJ172" s="231" t="s">
        <v>373</v>
      </c>
      <c r="VNK172" s="231" t="s">
        <v>373</v>
      </c>
      <c r="VNL172" s="231" t="s">
        <v>373</v>
      </c>
      <c r="VNM172" s="231" t="s">
        <v>373</v>
      </c>
      <c r="VNN172" s="231" t="s">
        <v>373</v>
      </c>
      <c r="VNO172" s="231" t="s">
        <v>373</v>
      </c>
      <c r="VNP172" s="231" t="s">
        <v>373</v>
      </c>
      <c r="VNQ172" s="231" t="s">
        <v>373</v>
      </c>
      <c r="VNR172" s="231" t="s">
        <v>373</v>
      </c>
      <c r="VNS172" s="231" t="s">
        <v>373</v>
      </c>
      <c r="VNT172" s="231" t="s">
        <v>373</v>
      </c>
      <c r="VNU172" s="231" t="s">
        <v>373</v>
      </c>
      <c r="VNV172" s="231" t="s">
        <v>373</v>
      </c>
      <c r="VNW172" s="231" t="s">
        <v>373</v>
      </c>
      <c r="VNX172" s="231" t="s">
        <v>373</v>
      </c>
      <c r="VNY172" s="231" t="s">
        <v>373</v>
      </c>
      <c r="VNZ172" s="231" t="s">
        <v>373</v>
      </c>
      <c r="VOA172" s="231" t="s">
        <v>373</v>
      </c>
      <c r="VOB172" s="231" t="s">
        <v>373</v>
      </c>
      <c r="VOC172" s="231" t="s">
        <v>373</v>
      </c>
      <c r="VOD172" s="231" t="s">
        <v>373</v>
      </c>
      <c r="VOE172" s="231" t="s">
        <v>373</v>
      </c>
      <c r="VOF172" s="231" t="s">
        <v>373</v>
      </c>
      <c r="VOG172" s="231" t="s">
        <v>373</v>
      </c>
      <c r="VOH172" s="231" t="s">
        <v>373</v>
      </c>
      <c r="VOI172" s="231" t="s">
        <v>373</v>
      </c>
      <c r="VOJ172" s="231" t="s">
        <v>373</v>
      </c>
      <c r="VOK172" s="231" t="s">
        <v>373</v>
      </c>
      <c r="VOL172" s="231" t="s">
        <v>373</v>
      </c>
      <c r="VOM172" s="231" t="s">
        <v>373</v>
      </c>
      <c r="VON172" s="231" t="s">
        <v>373</v>
      </c>
      <c r="VOO172" s="231" t="s">
        <v>373</v>
      </c>
      <c r="VOP172" s="231" t="s">
        <v>373</v>
      </c>
      <c r="VOQ172" s="231" t="s">
        <v>373</v>
      </c>
      <c r="VOR172" s="231" t="s">
        <v>373</v>
      </c>
      <c r="VOS172" s="231" t="s">
        <v>373</v>
      </c>
      <c r="VOT172" s="231" t="s">
        <v>373</v>
      </c>
      <c r="VOU172" s="231" t="s">
        <v>373</v>
      </c>
      <c r="VOV172" s="231" t="s">
        <v>373</v>
      </c>
      <c r="VOW172" s="231" t="s">
        <v>373</v>
      </c>
      <c r="VOX172" s="231" t="s">
        <v>373</v>
      </c>
      <c r="VOY172" s="231" t="s">
        <v>373</v>
      </c>
      <c r="VOZ172" s="231" t="s">
        <v>373</v>
      </c>
      <c r="VPA172" s="231" t="s">
        <v>373</v>
      </c>
      <c r="VPB172" s="231" t="s">
        <v>373</v>
      </c>
      <c r="VPC172" s="231" t="s">
        <v>373</v>
      </c>
      <c r="VPD172" s="231" t="s">
        <v>373</v>
      </c>
      <c r="VPE172" s="231" t="s">
        <v>373</v>
      </c>
      <c r="VPF172" s="231" t="s">
        <v>373</v>
      </c>
      <c r="VPG172" s="231" t="s">
        <v>373</v>
      </c>
      <c r="VPH172" s="231" t="s">
        <v>373</v>
      </c>
      <c r="VPI172" s="231" t="s">
        <v>373</v>
      </c>
      <c r="VPJ172" s="231" t="s">
        <v>373</v>
      </c>
      <c r="VPK172" s="231" t="s">
        <v>373</v>
      </c>
      <c r="VPL172" s="231" t="s">
        <v>373</v>
      </c>
      <c r="VPM172" s="231" t="s">
        <v>373</v>
      </c>
      <c r="VPN172" s="231" t="s">
        <v>373</v>
      </c>
      <c r="VPO172" s="231" t="s">
        <v>373</v>
      </c>
      <c r="VPP172" s="231" t="s">
        <v>373</v>
      </c>
      <c r="VPQ172" s="231" t="s">
        <v>373</v>
      </c>
      <c r="VPR172" s="231" t="s">
        <v>373</v>
      </c>
      <c r="VPS172" s="231" t="s">
        <v>373</v>
      </c>
      <c r="VPT172" s="231" t="s">
        <v>373</v>
      </c>
      <c r="VPU172" s="231" t="s">
        <v>373</v>
      </c>
      <c r="VPV172" s="231" t="s">
        <v>373</v>
      </c>
      <c r="VPW172" s="231" t="s">
        <v>373</v>
      </c>
      <c r="VPX172" s="231" t="s">
        <v>373</v>
      </c>
      <c r="VPY172" s="231" t="s">
        <v>373</v>
      </c>
      <c r="VPZ172" s="231" t="s">
        <v>373</v>
      </c>
      <c r="VQA172" s="231" t="s">
        <v>373</v>
      </c>
      <c r="VQB172" s="231" t="s">
        <v>373</v>
      </c>
      <c r="VQC172" s="231" t="s">
        <v>373</v>
      </c>
      <c r="VQD172" s="231" t="s">
        <v>373</v>
      </c>
      <c r="VQE172" s="231" t="s">
        <v>373</v>
      </c>
      <c r="VQF172" s="231" t="s">
        <v>373</v>
      </c>
      <c r="VQG172" s="231" t="s">
        <v>373</v>
      </c>
      <c r="VQH172" s="231" t="s">
        <v>373</v>
      </c>
      <c r="VQI172" s="231" t="s">
        <v>373</v>
      </c>
      <c r="VQJ172" s="231" t="s">
        <v>373</v>
      </c>
      <c r="VQK172" s="231" t="s">
        <v>373</v>
      </c>
      <c r="VQL172" s="231" t="s">
        <v>373</v>
      </c>
      <c r="VQM172" s="231" t="s">
        <v>373</v>
      </c>
      <c r="VQN172" s="231" t="s">
        <v>373</v>
      </c>
      <c r="VQO172" s="231" t="s">
        <v>373</v>
      </c>
      <c r="VQP172" s="231" t="s">
        <v>373</v>
      </c>
      <c r="VQQ172" s="231" t="s">
        <v>373</v>
      </c>
      <c r="VQR172" s="231" t="s">
        <v>373</v>
      </c>
      <c r="VQS172" s="231" t="s">
        <v>373</v>
      </c>
      <c r="VQT172" s="231" t="s">
        <v>373</v>
      </c>
      <c r="VQU172" s="231" t="s">
        <v>373</v>
      </c>
      <c r="VQV172" s="231" t="s">
        <v>373</v>
      </c>
      <c r="VQW172" s="231" t="s">
        <v>373</v>
      </c>
      <c r="VQX172" s="231" t="s">
        <v>373</v>
      </c>
      <c r="VQY172" s="231" t="s">
        <v>373</v>
      </c>
      <c r="VQZ172" s="231" t="s">
        <v>373</v>
      </c>
      <c r="VRA172" s="231" t="s">
        <v>373</v>
      </c>
      <c r="VRB172" s="231" t="s">
        <v>373</v>
      </c>
      <c r="VRC172" s="231" t="s">
        <v>373</v>
      </c>
      <c r="VRD172" s="231" t="s">
        <v>373</v>
      </c>
      <c r="VRE172" s="231" t="s">
        <v>373</v>
      </c>
      <c r="VRF172" s="231" t="s">
        <v>373</v>
      </c>
      <c r="VRG172" s="231" t="s">
        <v>373</v>
      </c>
      <c r="VRH172" s="231" t="s">
        <v>373</v>
      </c>
      <c r="VRI172" s="231" t="s">
        <v>373</v>
      </c>
      <c r="VRJ172" s="231" t="s">
        <v>373</v>
      </c>
      <c r="VRK172" s="231" t="s">
        <v>373</v>
      </c>
      <c r="VRL172" s="231" t="s">
        <v>373</v>
      </c>
      <c r="VRM172" s="231" t="s">
        <v>373</v>
      </c>
      <c r="VRN172" s="231" t="s">
        <v>373</v>
      </c>
      <c r="VRO172" s="231" t="s">
        <v>373</v>
      </c>
      <c r="VRP172" s="231" t="s">
        <v>373</v>
      </c>
      <c r="VRQ172" s="231" t="s">
        <v>373</v>
      </c>
      <c r="VRR172" s="231" t="s">
        <v>373</v>
      </c>
      <c r="VRS172" s="231" t="s">
        <v>373</v>
      </c>
      <c r="VRT172" s="231" t="s">
        <v>373</v>
      </c>
      <c r="VRU172" s="231" t="s">
        <v>373</v>
      </c>
      <c r="VRV172" s="231" t="s">
        <v>373</v>
      </c>
      <c r="VRW172" s="231" t="s">
        <v>373</v>
      </c>
      <c r="VRX172" s="231" t="s">
        <v>373</v>
      </c>
      <c r="VRY172" s="231" t="s">
        <v>373</v>
      </c>
      <c r="VRZ172" s="231" t="s">
        <v>373</v>
      </c>
      <c r="VSA172" s="231" t="s">
        <v>373</v>
      </c>
      <c r="VSB172" s="231" t="s">
        <v>373</v>
      </c>
      <c r="VSC172" s="231" t="s">
        <v>373</v>
      </c>
      <c r="VSD172" s="231" t="s">
        <v>373</v>
      </c>
      <c r="VSE172" s="231" t="s">
        <v>373</v>
      </c>
      <c r="VSF172" s="231" t="s">
        <v>373</v>
      </c>
      <c r="VSG172" s="231" t="s">
        <v>373</v>
      </c>
      <c r="VSH172" s="231" t="s">
        <v>373</v>
      </c>
      <c r="VSI172" s="231" t="s">
        <v>373</v>
      </c>
      <c r="VSJ172" s="231" t="s">
        <v>373</v>
      </c>
      <c r="VSK172" s="231" t="s">
        <v>373</v>
      </c>
      <c r="VSL172" s="231" t="s">
        <v>373</v>
      </c>
      <c r="VSM172" s="231" t="s">
        <v>373</v>
      </c>
      <c r="VSN172" s="231" t="s">
        <v>373</v>
      </c>
      <c r="VSO172" s="231" t="s">
        <v>373</v>
      </c>
      <c r="VSP172" s="231" t="s">
        <v>373</v>
      </c>
      <c r="VSQ172" s="231" t="s">
        <v>373</v>
      </c>
      <c r="VSR172" s="231" t="s">
        <v>373</v>
      </c>
      <c r="VSS172" s="231" t="s">
        <v>373</v>
      </c>
      <c r="VST172" s="231" t="s">
        <v>373</v>
      </c>
      <c r="VSU172" s="231" t="s">
        <v>373</v>
      </c>
      <c r="VSV172" s="231" t="s">
        <v>373</v>
      </c>
      <c r="VSW172" s="231" t="s">
        <v>373</v>
      </c>
      <c r="VSX172" s="231" t="s">
        <v>373</v>
      </c>
      <c r="VSY172" s="231" t="s">
        <v>373</v>
      </c>
      <c r="VSZ172" s="231" t="s">
        <v>373</v>
      </c>
      <c r="VTA172" s="231" t="s">
        <v>373</v>
      </c>
      <c r="VTB172" s="231" t="s">
        <v>373</v>
      </c>
      <c r="VTC172" s="231" t="s">
        <v>373</v>
      </c>
      <c r="VTD172" s="231" t="s">
        <v>373</v>
      </c>
      <c r="VTE172" s="231" t="s">
        <v>373</v>
      </c>
      <c r="VTF172" s="231" t="s">
        <v>373</v>
      </c>
      <c r="VTG172" s="231" t="s">
        <v>373</v>
      </c>
      <c r="VTH172" s="231" t="s">
        <v>373</v>
      </c>
      <c r="VTI172" s="231" t="s">
        <v>373</v>
      </c>
      <c r="VTJ172" s="231" t="s">
        <v>373</v>
      </c>
      <c r="VTK172" s="231" t="s">
        <v>373</v>
      </c>
      <c r="VTL172" s="231" t="s">
        <v>373</v>
      </c>
      <c r="VTM172" s="231" t="s">
        <v>373</v>
      </c>
      <c r="VTN172" s="231" t="s">
        <v>373</v>
      </c>
      <c r="VTO172" s="231" t="s">
        <v>373</v>
      </c>
      <c r="VTP172" s="231" t="s">
        <v>373</v>
      </c>
      <c r="VTQ172" s="231" t="s">
        <v>373</v>
      </c>
      <c r="VTR172" s="231" t="s">
        <v>373</v>
      </c>
      <c r="VTS172" s="231" t="s">
        <v>373</v>
      </c>
      <c r="VTT172" s="231" t="s">
        <v>373</v>
      </c>
      <c r="VTU172" s="231" t="s">
        <v>373</v>
      </c>
      <c r="VTV172" s="231" t="s">
        <v>373</v>
      </c>
      <c r="VTW172" s="231" t="s">
        <v>373</v>
      </c>
      <c r="VTX172" s="231" t="s">
        <v>373</v>
      </c>
      <c r="VTY172" s="231" t="s">
        <v>373</v>
      </c>
      <c r="VTZ172" s="231" t="s">
        <v>373</v>
      </c>
      <c r="VUA172" s="231" t="s">
        <v>373</v>
      </c>
      <c r="VUB172" s="231" t="s">
        <v>373</v>
      </c>
      <c r="VUC172" s="231" t="s">
        <v>373</v>
      </c>
      <c r="VUD172" s="231" t="s">
        <v>373</v>
      </c>
      <c r="VUE172" s="231" t="s">
        <v>373</v>
      </c>
      <c r="VUF172" s="231" t="s">
        <v>373</v>
      </c>
      <c r="VUG172" s="231" t="s">
        <v>373</v>
      </c>
      <c r="VUH172" s="231" t="s">
        <v>373</v>
      </c>
      <c r="VUI172" s="231" t="s">
        <v>373</v>
      </c>
      <c r="VUJ172" s="231" t="s">
        <v>373</v>
      </c>
      <c r="VUK172" s="231" t="s">
        <v>373</v>
      </c>
      <c r="VUL172" s="231" t="s">
        <v>373</v>
      </c>
      <c r="VUM172" s="231" t="s">
        <v>373</v>
      </c>
      <c r="VUN172" s="231" t="s">
        <v>373</v>
      </c>
      <c r="VUO172" s="231" t="s">
        <v>373</v>
      </c>
      <c r="VUP172" s="231" t="s">
        <v>373</v>
      </c>
      <c r="VUQ172" s="231" t="s">
        <v>373</v>
      </c>
      <c r="VUR172" s="231" t="s">
        <v>373</v>
      </c>
      <c r="VUS172" s="231" t="s">
        <v>373</v>
      </c>
      <c r="VUT172" s="231" t="s">
        <v>373</v>
      </c>
      <c r="VUU172" s="231" t="s">
        <v>373</v>
      </c>
      <c r="VUV172" s="231" t="s">
        <v>373</v>
      </c>
      <c r="VUW172" s="231" t="s">
        <v>373</v>
      </c>
      <c r="VUX172" s="231" t="s">
        <v>373</v>
      </c>
      <c r="VUY172" s="231" t="s">
        <v>373</v>
      </c>
      <c r="VUZ172" s="231" t="s">
        <v>373</v>
      </c>
      <c r="VVA172" s="231" t="s">
        <v>373</v>
      </c>
      <c r="VVB172" s="231" t="s">
        <v>373</v>
      </c>
      <c r="VVC172" s="231" t="s">
        <v>373</v>
      </c>
      <c r="VVD172" s="231" t="s">
        <v>373</v>
      </c>
      <c r="VVE172" s="231" t="s">
        <v>373</v>
      </c>
      <c r="VVF172" s="231" t="s">
        <v>373</v>
      </c>
      <c r="VVG172" s="231" t="s">
        <v>373</v>
      </c>
      <c r="VVH172" s="231" t="s">
        <v>373</v>
      </c>
      <c r="VVI172" s="231" t="s">
        <v>373</v>
      </c>
      <c r="VVJ172" s="231" t="s">
        <v>373</v>
      </c>
      <c r="VVK172" s="231" t="s">
        <v>373</v>
      </c>
      <c r="VVL172" s="231" t="s">
        <v>373</v>
      </c>
      <c r="VVM172" s="231" t="s">
        <v>373</v>
      </c>
      <c r="VVN172" s="231" t="s">
        <v>373</v>
      </c>
      <c r="VVO172" s="231" t="s">
        <v>373</v>
      </c>
      <c r="VVP172" s="231" t="s">
        <v>373</v>
      </c>
      <c r="VVQ172" s="231" t="s">
        <v>373</v>
      </c>
      <c r="VVR172" s="231" t="s">
        <v>373</v>
      </c>
      <c r="VVS172" s="231" t="s">
        <v>373</v>
      </c>
      <c r="VVT172" s="231" t="s">
        <v>373</v>
      </c>
      <c r="VVU172" s="231" t="s">
        <v>373</v>
      </c>
      <c r="VVV172" s="231" t="s">
        <v>373</v>
      </c>
      <c r="VVW172" s="231" t="s">
        <v>373</v>
      </c>
      <c r="VVX172" s="231" t="s">
        <v>373</v>
      </c>
      <c r="VVY172" s="231" t="s">
        <v>373</v>
      </c>
      <c r="VVZ172" s="231" t="s">
        <v>373</v>
      </c>
      <c r="VWA172" s="231" t="s">
        <v>373</v>
      </c>
      <c r="VWB172" s="231" t="s">
        <v>373</v>
      </c>
      <c r="VWC172" s="231" t="s">
        <v>373</v>
      </c>
      <c r="VWD172" s="231" t="s">
        <v>373</v>
      </c>
      <c r="VWE172" s="231" t="s">
        <v>373</v>
      </c>
      <c r="VWF172" s="231" t="s">
        <v>373</v>
      </c>
      <c r="VWG172" s="231" t="s">
        <v>373</v>
      </c>
      <c r="VWH172" s="231" t="s">
        <v>373</v>
      </c>
      <c r="VWI172" s="231" t="s">
        <v>373</v>
      </c>
      <c r="VWJ172" s="231" t="s">
        <v>373</v>
      </c>
      <c r="VWK172" s="231" t="s">
        <v>373</v>
      </c>
      <c r="VWL172" s="231" t="s">
        <v>373</v>
      </c>
      <c r="VWM172" s="231" t="s">
        <v>373</v>
      </c>
      <c r="VWN172" s="231" t="s">
        <v>373</v>
      </c>
      <c r="VWO172" s="231" t="s">
        <v>373</v>
      </c>
      <c r="VWP172" s="231" t="s">
        <v>373</v>
      </c>
      <c r="VWQ172" s="231" t="s">
        <v>373</v>
      </c>
      <c r="VWR172" s="231" t="s">
        <v>373</v>
      </c>
      <c r="VWS172" s="231" t="s">
        <v>373</v>
      </c>
      <c r="VWT172" s="231" t="s">
        <v>373</v>
      </c>
      <c r="VWU172" s="231" t="s">
        <v>373</v>
      </c>
      <c r="VWV172" s="231" t="s">
        <v>373</v>
      </c>
      <c r="VWW172" s="231" t="s">
        <v>373</v>
      </c>
      <c r="VWX172" s="231" t="s">
        <v>373</v>
      </c>
      <c r="VWY172" s="231" t="s">
        <v>373</v>
      </c>
      <c r="VWZ172" s="231" t="s">
        <v>373</v>
      </c>
      <c r="VXA172" s="231" t="s">
        <v>373</v>
      </c>
      <c r="VXB172" s="231" t="s">
        <v>373</v>
      </c>
      <c r="VXC172" s="231" t="s">
        <v>373</v>
      </c>
      <c r="VXD172" s="231" t="s">
        <v>373</v>
      </c>
      <c r="VXE172" s="231" t="s">
        <v>373</v>
      </c>
      <c r="VXF172" s="231" t="s">
        <v>373</v>
      </c>
      <c r="VXG172" s="231" t="s">
        <v>373</v>
      </c>
      <c r="VXH172" s="231" t="s">
        <v>373</v>
      </c>
      <c r="VXI172" s="231" t="s">
        <v>373</v>
      </c>
      <c r="VXJ172" s="231" t="s">
        <v>373</v>
      </c>
      <c r="VXK172" s="231" t="s">
        <v>373</v>
      </c>
      <c r="VXL172" s="231" t="s">
        <v>373</v>
      </c>
      <c r="VXM172" s="231" t="s">
        <v>373</v>
      </c>
      <c r="VXN172" s="231" t="s">
        <v>373</v>
      </c>
      <c r="VXO172" s="231" t="s">
        <v>373</v>
      </c>
      <c r="VXP172" s="231" t="s">
        <v>373</v>
      </c>
      <c r="VXQ172" s="231" t="s">
        <v>373</v>
      </c>
      <c r="VXR172" s="231" t="s">
        <v>373</v>
      </c>
      <c r="VXS172" s="231" t="s">
        <v>373</v>
      </c>
      <c r="VXT172" s="231" t="s">
        <v>373</v>
      </c>
      <c r="VXU172" s="231" t="s">
        <v>373</v>
      </c>
      <c r="VXV172" s="231" t="s">
        <v>373</v>
      </c>
      <c r="VXW172" s="231" t="s">
        <v>373</v>
      </c>
      <c r="VXX172" s="231" t="s">
        <v>373</v>
      </c>
      <c r="VXY172" s="231" t="s">
        <v>373</v>
      </c>
      <c r="VXZ172" s="231" t="s">
        <v>373</v>
      </c>
      <c r="VYA172" s="231" t="s">
        <v>373</v>
      </c>
      <c r="VYB172" s="231" t="s">
        <v>373</v>
      </c>
      <c r="VYC172" s="231" t="s">
        <v>373</v>
      </c>
      <c r="VYD172" s="231" t="s">
        <v>373</v>
      </c>
      <c r="VYE172" s="231" t="s">
        <v>373</v>
      </c>
      <c r="VYF172" s="231" t="s">
        <v>373</v>
      </c>
      <c r="VYG172" s="231" t="s">
        <v>373</v>
      </c>
      <c r="VYH172" s="231" t="s">
        <v>373</v>
      </c>
      <c r="VYI172" s="231" t="s">
        <v>373</v>
      </c>
      <c r="VYJ172" s="231" t="s">
        <v>373</v>
      </c>
      <c r="VYK172" s="231" t="s">
        <v>373</v>
      </c>
      <c r="VYL172" s="231" t="s">
        <v>373</v>
      </c>
      <c r="VYM172" s="231" t="s">
        <v>373</v>
      </c>
      <c r="VYN172" s="231" t="s">
        <v>373</v>
      </c>
      <c r="VYO172" s="231" t="s">
        <v>373</v>
      </c>
      <c r="VYP172" s="231" t="s">
        <v>373</v>
      </c>
      <c r="VYQ172" s="231" t="s">
        <v>373</v>
      </c>
      <c r="VYR172" s="231" t="s">
        <v>373</v>
      </c>
      <c r="VYS172" s="231" t="s">
        <v>373</v>
      </c>
      <c r="VYT172" s="231" t="s">
        <v>373</v>
      </c>
      <c r="VYU172" s="231" t="s">
        <v>373</v>
      </c>
      <c r="VYV172" s="231" t="s">
        <v>373</v>
      </c>
      <c r="VYW172" s="231" t="s">
        <v>373</v>
      </c>
      <c r="VYX172" s="231" t="s">
        <v>373</v>
      </c>
      <c r="VYY172" s="231" t="s">
        <v>373</v>
      </c>
      <c r="VYZ172" s="231" t="s">
        <v>373</v>
      </c>
      <c r="VZA172" s="231" t="s">
        <v>373</v>
      </c>
      <c r="VZB172" s="231" t="s">
        <v>373</v>
      </c>
      <c r="VZC172" s="231" t="s">
        <v>373</v>
      </c>
      <c r="VZD172" s="231" t="s">
        <v>373</v>
      </c>
      <c r="VZE172" s="231" t="s">
        <v>373</v>
      </c>
      <c r="VZF172" s="231" t="s">
        <v>373</v>
      </c>
      <c r="VZG172" s="231" t="s">
        <v>373</v>
      </c>
      <c r="VZH172" s="231" t="s">
        <v>373</v>
      </c>
      <c r="VZI172" s="231" t="s">
        <v>373</v>
      </c>
      <c r="VZJ172" s="231" t="s">
        <v>373</v>
      </c>
      <c r="VZK172" s="231" t="s">
        <v>373</v>
      </c>
      <c r="VZL172" s="231" t="s">
        <v>373</v>
      </c>
      <c r="VZM172" s="231" t="s">
        <v>373</v>
      </c>
      <c r="VZN172" s="231" t="s">
        <v>373</v>
      </c>
      <c r="VZO172" s="231" t="s">
        <v>373</v>
      </c>
      <c r="VZP172" s="231" t="s">
        <v>373</v>
      </c>
      <c r="VZQ172" s="231" t="s">
        <v>373</v>
      </c>
      <c r="VZR172" s="231" t="s">
        <v>373</v>
      </c>
      <c r="VZS172" s="231" t="s">
        <v>373</v>
      </c>
      <c r="VZT172" s="231" t="s">
        <v>373</v>
      </c>
      <c r="VZU172" s="231" t="s">
        <v>373</v>
      </c>
      <c r="VZV172" s="231" t="s">
        <v>373</v>
      </c>
      <c r="VZW172" s="231" t="s">
        <v>373</v>
      </c>
      <c r="VZX172" s="231" t="s">
        <v>373</v>
      </c>
      <c r="VZY172" s="231" t="s">
        <v>373</v>
      </c>
      <c r="VZZ172" s="231" t="s">
        <v>373</v>
      </c>
      <c r="WAA172" s="231" t="s">
        <v>373</v>
      </c>
      <c r="WAB172" s="231" t="s">
        <v>373</v>
      </c>
      <c r="WAC172" s="231" t="s">
        <v>373</v>
      </c>
      <c r="WAD172" s="231" t="s">
        <v>373</v>
      </c>
      <c r="WAE172" s="231" t="s">
        <v>373</v>
      </c>
      <c r="WAF172" s="231" t="s">
        <v>373</v>
      </c>
      <c r="WAG172" s="231" t="s">
        <v>373</v>
      </c>
      <c r="WAH172" s="231" t="s">
        <v>373</v>
      </c>
      <c r="WAI172" s="231" t="s">
        <v>373</v>
      </c>
      <c r="WAJ172" s="231" t="s">
        <v>373</v>
      </c>
      <c r="WAK172" s="231" t="s">
        <v>373</v>
      </c>
      <c r="WAL172" s="231" t="s">
        <v>373</v>
      </c>
      <c r="WAM172" s="231" t="s">
        <v>373</v>
      </c>
      <c r="WAN172" s="231" t="s">
        <v>373</v>
      </c>
      <c r="WAO172" s="231" t="s">
        <v>373</v>
      </c>
      <c r="WAP172" s="231" t="s">
        <v>373</v>
      </c>
      <c r="WAQ172" s="231" t="s">
        <v>373</v>
      </c>
      <c r="WAR172" s="231" t="s">
        <v>373</v>
      </c>
      <c r="WAS172" s="231" t="s">
        <v>373</v>
      </c>
      <c r="WAT172" s="231" t="s">
        <v>373</v>
      </c>
      <c r="WAU172" s="231" t="s">
        <v>373</v>
      </c>
      <c r="WAV172" s="231" t="s">
        <v>373</v>
      </c>
      <c r="WAW172" s="231" t="s">
        <v>373</v>
      </c>
      <c r="WAX172" s="231" t="s">
        <v>373</v>
      </c>
      <c r="WAY172" s="231" t="s">
        <v>373</v>
      </c>
      <c r="WAZ172" s="231" t="s">
        <v>373</v>
      </c>
      <c r="WBA172" s="231" t="s">
        <v>373</v>
      </c>
      <c r="WBB172" s="231" t="s">
        <v>373</v>
      </c>
      <c r="WBC172" s="231" t="s">
        <v>373</v>
      </c>
      <c r="WBD172" s="231" t="s">
        <v>373</v>
      </c>
      <c r="WBE172" s="231" t="s">
        <v>373</v>
      </c>
      <c r="WBF172" s="231" t="s">
        <v>373</v>
      </c>
      <c r="WBG172" s="231" t="s">
        <v>373</v>
      </c>
      <c r="WBH172" s="231" t="s">
        <v>373</v>
      </c>
      <c r="WBI172" s="231" t="s">
        <v>373</v>
      </c>
      <c r="WBJ172" s="231" t="s">
        <v>373</v>
      </c>
      <c r="WBK172" s="231" t="s">
        <v>373</v>
      </c>
      <c r="WBL172" s="231" t="s">
        <v>373</v>
      </c>
      <c r="WBM172" s="231" t="s">
        <v>373</v>
      </c>
      <c r="WBN172" s="231" t="s">
        <v>373</v>
      </c>
      <c r="WBO172" s="231" t="s">
        <v>373</v>
      </c>
      <c r="WBP172" s="231" t="s">
        <v>373</v>
      </c>
      <c r="WBQ172" s="231" t="s">
        <v>373</v>
      </c>
      <c r="WBR172" s="231" t="s">
        <v>373</v>
      </c>
      <c r="WBS172" s="231" t="s">
        <v>373</v>
      </c>
      <c r="WBT172" s="231" t="s">
        <v>373</v>
      </c>
      <c r="WBU172" s="231" t="s">
        <v>373</v>
      </c>
      <c r="WBV172" s="231" t="s">
        <v>373</v>
      </c>
      <c r="WBW172" s="231" t="s">
        <v>373</v>
      </c>
      <c r="WBX172" s="231" t="s">
        <v>373</v>
      </c>
      <c r="WBY172" s="231" t="s">
        <v>373</v>
      </c>
      <c r="WBZ172" s="231" t="s">
        <v>373</v>
      </c>
      <c r="WCA172" s="231" t="s">
        <v>373</v>
      </c>
      <c r="WCB172" s="231" t="s">
        <v>373</v>
      </c>
      <c r="WCC172" s="231" t="s">
        <v>373</v>
      </c>
      <c r="WCD172" s="231" t="s">
        <v>373</v>
      </c>
      <c r="WCE172" s="231" t="s">
        <v>373</v>
      </c>
      <c r="WCF172" s="231" t="s">
        <v>373</v>
      </c>
      <c r="WCG172" s="231" t="s">
        <v>373</v>
      </c>
      <c r="WCH172" s="231" t="s">
        <v>373</v>
      </c>
      <c r="WCI172" s="231" t="s">
        <v>373</v>
      </c>
      <c r="WCJ172" s="231" t="s">
        <v>373</v>
      </c>
      <c r="WCK172" s="231" t="s">
        <v>373</v>
      </c>
      <c r="WCL172" s="231" t="s">
        <v>373</v>
      </c>
      <c r="WCM172" s="231" t="s">
        <v>373</v>
      </c>
      <c r="WCN172" s="231" t="s">
        <v>373</v>
      </c>
      <c r="WCO172" s="231" t="s">
        <v>373</v>
      </c>
      <c r="WCP172" s="231" t="s">
        <v>373</v>
      </c>
      <c r="WCQ172" s="231" t="s">
        <v>373</v>
      </c>
      <c r="WCR172" s="231" t="s">
        <v>373</v>
      </c>
      <c r="WCS172" s="231" t="s">
        <v>373</v>
      </c>
      <c r="WCT172" s="231" t="s">
        <v>373</v>
      </c>
      <c r="WCU172" s="231" t="s">
        <v>373</v>
      </c>
      <c r="WCV172" s="231" t="s">
        <v>373</v>
      </c>
      <c r="WCW172" s="231" t="s">
        <v>373</v>
      </c>
      <c r="WCX172" s="231" t="s">
        <v>373</v>
      </c>
      <c r="WCY172" s="231" t="s">
        <v>373</v>
      </c>
      <c r="WCZ172" s="231" t="s">
        <v>373</v>
      </c>
      <c r="WDA172" s="231" t="s">
        <v>373</v>
      </c>
      <c r="WDB172" s="231" t="s">
        <v>373</v>
      </c>
      <c r="WDC172" s="231" t="s">
        <v>373</v>
      </c>
      <c r="WDD172" s="231" t="s">
        <v>373</v>
      </c>
      <c r="WDE172" s="231" t="s">
        <v>373</v>
      </c>
      <c r="WDF172" s="231" t="s">
        <v>373</v>
      </c>
      <c r="WDG172" s="231" t="s">
        <v>373</v>
      </c>
      <c r="WDH172" s="231" t="s">
        <v>373</v>
      </c>
      <c r="WDI172" s="231" t="s">
        <v>373</v>
      </c>
      <c r="WDJ172" s="231" t="s">
        <v>373</v>
      </c>
      <c r="WDK172" s="231" t="s">
        <v>373</v>
      </c>
      <c r="WDL172" s="231" t="s">
        <v>373</v>
      </c>
      <c r="WDM172" s="231" t="s">
        <v>373</v>
      </c>
      <c r="WDN172" s="231" t="s">
        <v>373</v>
      </c>
      <c r="WDO172" s="231" t="s">
        <v>373</v>
      </c>
      <c r="WDP172" s="231" t="s">
        <v>373</v>
      </c>
      <c r="WDQ172" s="231" t="s">
        <v>373</v>
      </c>
      <c r="WDR172" s="231" t="s">
        <v>373</v>
      </c>
      <c r="WDS172" s="231" t="s">
        <v>373</v>
      </c>
      <c r="WDT172" s="231" t="s">
        <v>373</v>
      </c>
      <c r="WDU172" s="231" t="s">
        <v>373</v>
      </c>
      <c r="WDV172" s="231" t="s">
        <v>373</v>
      </c>
      <c r="WDW172" s="231" t="s">
        <v>373</v>
      </c>
      <c r="WDX172" s="231" t="s">
        <v>373</v>
      </c>
      <c r="WDY172" s="231" t="s">
        <v>373</v>
      </c>
      <c r="WDZ172" s="231" t="s">
        <v>373</v>
      </c>
      <c r="WEA172" s="231" t="s">
        <v>373</v>
      </c>
      <c r="WEB172" s="231" t="s">
        <v>373</v>
      </c>
      <c r="WEC172" s="231" t="s">
        <v>373</v>
      </c>
      <c r="WED172" s="231" t="s">
        <v>373</v>
      </c>
      <c r="WEE172" s="231" t="s">
        <v>373</v>
      </c>
      <c r="WEF172" s="231" t="s">
        <v>373</v>
      </c>
      <c r="WEG172" s="231" t="s">
        <v>373</v>
      </c>
      <c r="WEH172" s="231" t="s">
        <v>373</v>
      </c>
      <c r="WEI172" s="231" t="s">
        <v>373</v>
      </c>
      <c r="WEJ172" s="231" t="s">
        <v>373</v>
      </c>
      <c r="WEK172" s="231" t="s">
        <v>373</v>
      </c>
      <c r="WEL172" s="231" t="s">
        <v>373</v>
      </c>
      <c r="WEM172" s="231" t="s">
        <v>373</v>
      </c>
      <c r="WEN172" s="231" t="s">
        <v>373</v>
      </c>
      <c r="WEO172" s="231" t="s">
        <v>373</v>
      </c>
      <c r="WEP172" s="231" t="s">
        <v>373</v>
      </c>
      <c r="WEQ172" s="231" t="s">
        <v>373</v>
      </c>
      <c r="WER172" s="231" t="s">
        <v>373</v>
      </c>
      <c r="WES172" s="231" t="s">
        <v>373</v>
      </c>
      <c r="WET172" s="231" t="s">
        <v>373</v>
      </c>
      <c r="WEU172" s="231" t="s">
        <v>373</v>
      </c>
      <c r="WEV172" s="231" t="s">
        <v>373</v>
      </c>
      <c r="WEW172" s="231" t="s">
        <v>373</v>
      </c>
      <c r="WEX172" s="231" t="s">
        <v>373</v>
      </c>
      <c r="WEY172" s="231" t="s">
        <v>373</v>
      </c>
      <c r="WEZ172" s="231" t="s">
        <v>373</v>
      </c>
      <c r="WFA172" s="231" t="s">
        <v>373</v>
      </c>
      <c r="WFB172" s="231" t="s">
        <v>373</v>
      </c>
      <c r="WFC172" s="231" t="s">
        <v>373</v>
      </c>
      <c r="WFD172" s="231" t="s">
        <v>373</v>
      </c>
      <c r="WFE172" s="231" t="s">
        <v>373</v>
      </c>
      <c r="WFF172" s="231" t="s">
        <v>373</v>
      </c>
      <c r="WFG172" s="231" t="s">
        <v>373</v>
      </c>
      <c r="WFH172" s="231" t="s">
        <v>373</v>
      </c>
      <c r="WFI172" s="231" t="s">
        <v>373</v>
      </c>
      <c r="WFJ172" s="231" t="s">
        <v>373</v>
      </c>
      <c r="WFK172" s="231" t="s">
        <v>373</v>
      </c>
      <c r="WFL172" s="231" t="s">
        <v>373</v>
      </c>
      <c r="WFM172" s="231" t="s">
        <v>373</v>
      </c>
      <c r="WFN172" s="231" t="s">
        <v>373</v>
      </c>
      <c r="WFO172" s="231" t="s">
        <v>373</v>
      </c>
      <c r="WFP172" s="231" t="s">
        <v>373</v>
      </c>
      <c r="WFQ172" s="231" t="s">
        <v>373</v>
      </c>
      <c r="WFR172" s="231" t="s">
        <v>373</v>
      </c>
      <c r="WFS172" s="231" t="s">
        <v>373</v>
      </c>
      <c r="WFT172" s="231" t="s">
        <v>373</v>
      </c>
      <c r="WFU172" s="231" t="s">
        <v>373</v>
      </c>
      <c r="WFV172" s="231" t="s">
        <v>373</v>
      </c>
      <c r="WFW172" s="231" t="s">
        <v>373</v>
      </c>
      <c r="WFX172" s="231" t="s">
        <v>373</v>
      </c>
      <c r="WFY172" s="231" t="s">
        <v>373</v>
      </c>
      <c r="WFZ172" s="231" t="s">
        <v>373</v>
      </c>
      <c r="WGA172" s="231" t="s">
        <v>373</v>
      </c>
      <c r="WGB172" s="231" t="s">
        <v>373</v>
      </c>
      <c r="WGC172" s="231" t="s">
        <v>373</v>
      </c>
      <c r="WGD172" s="231" t="s">
        <v>373</v>
      </c>
      <c r="WGE172" s="231" t="s">
        <v>373</v>
      </c>
      <c r="WGF172" s="231" t="s">
        <v>373</v>
      </c>
      <c r="WGG172" s="231" t="s">
        <v>373</v>
      </c>
      <c r="WGH172" s="231" t="s">
        <v>373</v>
      </c>
      <c r="WGI172" s="231" t="s">
        <v>373</v>
      </c>
      <c r="WGJ172" s="231" t="s">
        <v>373</v>
      </c>
      <c r="WGK172" s="231" t="s">
        <v>373</v>
      </c>
      <c r="WGL172" s="231" t="s">
        <v>373</v>
      </c>
      <c r="WGM172" s="231" t="s">
        <v>373</v>
      </c>
      <c r="WGN172" s="231" t="s">
        <v>373</v>
      </c>
      <c r="WGO172" s="231" t="s">
        <v>373</v>
      </c>
      <c r="WGP172" s="231" t="s">
        <v>373</v>
      </c>
      <c r="WGQ172" s="231" t="s">
        <v>373</v>
      </c>
      <c r="WGR172" s="231" t="s">
        <v>373</v>
      </c>
      <c r="WGS172" s="231" t="s">
        <v>373</v>
      </c>
      <c r="WGT172" s="231" t="s">
        <v>373</v>
      </c>
      <c r="WGU172" s="231" t="s">
        <v>373</v>
      </c>
      <c r="WGV172" s="231" t="s">
        <v>373</v>
      </c>
      <c r="WGW172" s="231" t="s">
        <v>373</v>
      </c>
      <c r="WGX172" s="231" t="s">
        <v>373</v>
      </c>
      <c r="WGY172" s="231" t="s">
        <v>373</v>
      </c>
      <c r="WGZ172" s="231" t="s">
        <v>373</v>
      </c>
      <c r="WHA172" s="231" t="s">
        <v>373</v>
      </c>
      <c r="WHB172" s="231" t="s">
        <v>373</v>
      </c>
      <c r="WHC172" s="231" t="s">
        <v>373</v>
      </c>
      <c r="WHD172" s="231" t="s">
        <v>373</v>
      </c>
      <c r="WHE172" s="231" t="s">
        <v>373</v>
      </c>
      <c r="WHF172" s="231" t="s">
        <v>373</v>
      </c>
      <c r="WHG172" s="231" t="s">
        <v>373</v>
      </c>
      <c r="WHH172" s="231" t="s">
        <v>373</v>
      </c>
      <c r="WHI172" s="231" t="s">
        <v>373</v>
      </c>
      <c r="WHJ172" s="231" t="s">
        <v>373</v>
      </c>
      <c r="WHK172" s="231" t="s">
        <v>373</v>
      </c>
      <c r="WHL172" s="231" t="s">
        <v>373</v>
      </c>
      <c r="WHM172" s="231" t="s">
        <v>373</v>
      </c>
      <c r="WHN172" s="231" t="s">
        <v>373</v>
      </c>
      <c r="WHO172" s="231" t="s">
        <v>373</v>
      </c>
      <c r="WHP172" s="231" t="s">
        <v>373</v>
      </c>
      <c r="WHQ172" s="231" t="s">
        <v>373</v>
      </c>
      <c r="WHR172" s="231" t="s">
        <v>373</v>
      </c>
      <c r="WHS172" s="231" t="s">
        <v>373</v>
      </c>
      <c r="WHT172" s="231" t="s">
        <v>373</v>
      </c>
      <c r="WHU172" s="231" t="s">
        <v>373</v>
      </c>
      <c r="WHV172" s="231" t="s">
        <v>373</v>
      </c>
      <c r="WHW172" s="231" t="s">
        <v>373</v>
      </c>
      <c r="WHX172" s="231" t="s">
        <v>373</v>
      </c>
      <c r="WHY172" s="231" t="s">
        <v>373</v>
      </c>
      <c r="WHZ172" s="231" t="s">
        <v>373</v>
      </c>
      <c r="WIA172" s="231" t="s">
        <v>373</v>
      </c>
      <c r="WIB172" s="231" t="s">
        <v>373</v>
      </c>
      <c r="WIC172" s="231" t="s">
        <v>373</v>
      </c>
      <c r="WID172" s="231" t="s">
        <v>373</v>
      </c>
      <c r="WIE172" s="231" t="s">
        <v>373</v>
      </c>
      <c r="WIF172" s="231" t="s">
        <v>373</v>
      </c>
      <c r="WIG172" s="231" t="s">
        <v>373</v>
      </c>
      <c r="WIH172" s="231" t="s">
        <v>373</v>
      </c>
      <c r="WII172" s="231" t="s">
        <v>373</v>
      </c>
      <c r="WIJ172" s="231" t="s">
        <v>373</v>
      </c>
      <c r="WIK172" s="231" t="s">
        <v>373</v>
      </c>
      <c r="WIL172" s="231" t="s">
        <v>373</v>
      </c>
      <c r="WIM172" s="231" t="s">
        <v>373</v>
      </c>
      <c r="WIN172" s="231" t="s">
        <v>373</v>
      </c>
      <c r="WIO172" s="231" t="s">
        <v>373</v>
      </c>
      <c r="WIP172" s="231" t="s">
        <v>373</v>
      </c>
      <c r="WIQ172" s="231" t="s">
        <v>373</v>
      </c>
      <c r="WIR172" s="231" t="s">
        <v>373</v>
      </c>
      <c r="WIS172" s="231" t="s">
        <v>373</v>
      </c>
      <c r="WIT172" s="231" t="s">
        <v>373</v>
      </c>
      <c r="WIU172" s="231" t="s">
        <v>373</v>
      </c>
      <c r="WIV172" s="231" t="s">
        <v>373</v>
      </c>
      <c r="WIW172" s="231" t="s">
        <v>373</v>
      </c>
      <c r="WIX172" s="231" t="s">
        <v>373</v>
      </c>
      <c r="WIY172" s="231" t="s">
        <v>373</v>
      </c>
      <c r="WIZ172" s="231" t="s">
        <v>373</v>
      </c>
      <c r="WJA172" s="231" t="s">
        <v>373</v>
      </c>
      <c r="WJB172" s="231" t="s">
        <v>373</v>
      </c>
      <c r="WJC172" s="231" t="s">
        <v>373</v>
      </c>
      <c r="WJD172" s="231" t="s">
        <v>373</v>
      </c>
      <c r="WJE172" s="231" t="s">
        <v>373</v>
      </c>
      <c r="WJF172" s="231" t="s">
        <v>373</v>
      </c>
      <c r="WJG172" s="231" t="s">
        <v>373</v>
      </c>
      <c r="WJH172" s="231" t="s">
        <v>373</v>
      </c>
      <c r="WJI172" s="231" t="s">
        <v>373</v>
      </c>
      <c r="WJJ172" s="231" t="s">
        <v>373</v>
      </c>
      <c r="WJK172" s="231" t="s">
        <v>373</v>
      </c>
      <c r="WJL172" s="231" t="s">
        <v>373</v>
      </c>
      <c r="WJM172" s="231" t="s">
        <v>373</v>
      </c>
      <c r="WJN172" s="231" t="s">
        <v>373</v>
      </c>
      <c r="WJO172" s="231" t="s">
        <v>373</v>
      </c>
      <c r="WJP172" s="231" t="s">
        <v>373</v>
      </c>
      <c r="WJQ172" s="231" t="s">
        <v>373</v>
      </c>
      <c r="WJR172" s="231" t="s">
        <v>373</v>
      </c>
      <c r="WJS172" s="231" t="s">
        <v>373</v>
      </c>
      <c r="WJT172" s="231" t="s">
        <v>373</v>
      </c>
      <c r="WJU172" s="231" t="s">
        <v>373</v>
      </c>
      <c r="WJV172" s="231" t="s">
        <v>373</v>
      </c>
      <c r="WJW172" s="231" t="s">
        <v>373</v>
      </c>
      <c r="WJX172" s="231" t="s">
        <v>373</v>
      </c>
      <c r="WJY172" s="231" t="s">
        <v>373</v>
      </c>
      <c r="WJZ172" s="231" t="s">
        <v>373</v>
      </c>
      <c r="WKA172" s="231" t="s">
        <v>373</v>
      </c>
      <c r="WKB172" s="231" t="s">
        <v>373</v>
      </c>
      <c r="WKC172" s="231" t="s">
        <v>373</v>
      </c>
      <c r="WKD172" s="231" t="s">
        <v>373</v>
      </c>
      <c r="WKE172" s="231" t="s">
        <v>373</v>
      </c>
      <c r="WKF172" s="231" t="s">
        <v>373</v>
      </c>
      <c r="WKG172" s="231" t="s">
        <v>373</v>
      </c>
      <c r="WKH172" s="231" t="s">
        <v>373</v>
      </c>
      <c r="WKI172" s="231" t="s">
        <v>373</v>
      </c>
      <c r="WKJ172" s="231" t="s">
        <v>373</v>
      </c>
      <c r="WKK172" s="231" t="s">
        <v>373</v>
      </c>
      <c r="WKL172" s="231" t="s">
        <v>373</v>
      </c>
      <c r="WKM172" s="231" t="s">
        <v>373</v>
      </c>
      <c r="WKN172" s="231" t="s">
        <v>373</v>
      </c>
      <c r="WKO172" s="231" t="s">
        <v>373</v>
      </c>
      <c r="WKP172" s="231" t="s">
        <v>373</v>
      </c>
      <c r="WKQ172" s="231" t="s">
        <v>373</v>
      </c>
      <c r="WKR172" s="231" t="s">
        <v>373</v>
      </c>
      <c r="WKS172" s="231" t="s">
        <v>373</v>
      </c>
      <c r="WKT172" s="231" t="s">
        <v>373</v>
      </c>
      <c r="WKU172" s="231" t="s">
        <v>373</v>
      </c>
      <c r="WKV172" s="231" t="s">
        <v>373</v>
      </c>
      <c r="WKW172" s="231" t="s">
        <v>373</v>
      </c>
      <c r="WKX172" s="231" t="s">
        <v>373</v>
      </c>
      <c r="WKY172" s="231" t="s">
        <v>373</v>
      </c>
      <c r="WKZ172" s="231" t="s">
        <v>373</v>
      </c>
      <c r="WLA172" s="231" t="s">
        <v>373</v>
      </c>
      <c r="WLB172" s="231" t="s">
        <v>373</v>
      </c>
      <c r="WLC172" s="231" t="s">
        <v>373</v>
      </c>
      <c r="WLD172" s="231" t="s">
        <v>373</v>
      </c>
      <c r="WLE172" s="231" t="s">
        <v>373</v>
      </c>
      <c r="WLF172" s="231" t="s">
        <v>373</v>
      </c>
      <c r="WLG172" s="231" t="s">
        <v>373</v>
      </c>
      <c r="WLH172" s="231" t="s">
        <v>373</v>
      </c>
      <c r="WLI172" s="231" t="s">
        <v>373</v>
      </c>
      <c r="WLJ172" s="231" t="s">
        <v>373</v>
      </c>
      <c r="WLK172" s="231" t="s">
        <v>373</v>
      </c>
      <c r="WLL172" s="231" t="s">
        <v>373</v>
      </c>
      <c r="WLM172" s="231" t="s">
        <v>373</v>
      </c>
      <c r="WLN172" s="231" t="s">
        <v>373</v>
      </c>
      <c r="WLO172" s="231" t="s">
        <v>373</v>
      </c>
      <c r="WLP172" s="231" t="s">
        <v>373</v>
      </c>
      <c r="WLQ172" s="231" t="s">
        <v>373</v>
      </c>
      <c r="WLR172" s="231" t="s">
        <v>373</v>
      </c>
      <c r="WLS172" s="231" t="s">
        <v>373</v>
      </c>
      <c r="WLT172" s="231" t="s">
        <v>373</v>
      </c>
      <c r="WLU172" s="231" t="s">
        <v>373</v>
      </c>
      <c r="WLV172" s="231" t="s">
        <v>373</v>
      </c>
      <c r="WLW172" s="231" t="s">
        <v>373</v>
      </c>
      <c r="WLX172" s="231" t="s">
        <v>373</v>
      </c>
      <c r="WLY172" s="231" t="s">
        <v>373</v>
      </c>
      <c r="WLZ172" s="231" t="s">
        <v>373</v>
      </c>
      <c r="WMA172" s="231" t="s">
        <v>373</v>
      </c>
      <c r="WMB172" s="231" t="s">
        <v>373</v>
      </c>
      <c r="WMC172" s="231" t="s">
        <v>373</v>
      </c>
      <c r="WMD172" s="231" t="s">
        <v>373</v>
      </c>
      <c r="WME172" s="231" t="s">
        <v>373</v>
      </c>
      <c r="WMF172" s="231" t="s">
        <v>373</v>
      </c>
      <c r="WMG172" s="231" t="s">
        <v>373</v>
      </c>
      <c r="WMH172" s="231" t="s">
        <v>373</v>
      </c>
      <c r="WMI172" s="231" t="s">
        <v>373</v>
      </c>
      <c r="WMJ172" s="231" t="s">
        <v>373</v>
      </c>
      <c r="WMK172" s="231" t="s">
        <v>373</v>
      </c>
      <c r="WML172" s="231" t="s">
        <v>373</v>
      </c>
      <c r="WMM172" s="231" t="s">
        <v>373</v>
      </c>
      <c r="WMN172" s="231" t="s">
        <v>373</v>
      </c>
      <c r="WMO172" s="231" t="s">
        <v>373</v>
      </c>
      <c r="WMP172" s="231" t="s">
        <v>373</v>
      </c>
      <c r="WMQ172" s="231" t="s">
        <v>373</v>
      </c>
      <c r="WMR172" s="231" t="s">
        <v>373</v>
      </c>
      <c r="WMS172" s="231" t="s">
        <v>373</v>
      </c>
      <c r="WMT172" s="231" t="s">
        <v>373</v>
      </c>
      <c r="WMU172" s="231" t="s">
        <v>373</v>
      </c>
      <c r="WMV172" s="231" t="s">
        <v>373</v>
      </c>
      <c r="WMW172" s="231" t="s">
        <v>373</v>
      </c>
      <c r="WMX172" s="231" t="s">
        <v>373</v>
      </c>
      <c r="WMY172" s="231" t="s">
        <v>373</v>
      </c>
      <c r="WMZ172" s="231" t="s">
        <v>373</v>
      </c>
      <c r="WNA172" s="231" t="s">
        <v>373</v>
      </c>
      <c r="WNB172" s="231" t="s">
        <v>373</v>
      </c>
      <c r="WNC172" s="231" t="s">
        <v>373</v>
      </c>
      <c r="WND172" s="231" t="s">
        <v>373</v>
      </c>
      <c r="WNE172" s="231" t="s">
        <v>373</v>
      </c>
      <c r="WNF172" s="231" t="s">
        <v>373</v>
      </c>
      <c r="WNG172" s="231" t="s">
        <v>373</v>
      </c>
      <c r="WNH172" s="231" t="s">
        <v>373</v>
      </c>
      <c r="WNI172" s="231" t="s">
        <v>373</v>
      </c>
      <c r="WNJ172" s="231" t="s">
        <v>373</v>
      </c>
      <c r="WNK172" s="231" t="s">
        <v>373</v>
      </c>
      <c r="WNL172" s="231" t="s">
        <v>373</v>
      </c>
      <c r="WNM172" s="231" t="s">
        <v>373</v>
      </c>
      <c r="WNN172" s="231" t="s">
        <v>373</v>
      </c>
      <c r="WNO172" s="231" t="s">
        <v>373</v>
      </c>
      <c r="WNP172" s="231" t="s">
        <v>373</v>
      </c>
      <c r="WNQ172" s="231" t="s">
        <v>373</v>
      </c>
      <c r="WNR172" s="231" t="s">
        <v>373</v>
      </c>
      <c r="WNS172" s="231" t="s">
        <v>373</v>
      </c>
      <c r="WNT172" s="231" t="s">
        <v>373</v>
      </c>
      <c r="WNU172" s="231" t="s">
        <v>373</v>
      </c>
      <c r="WNV172" s="231" t="s">
        <v>373</v>
      </c>
      <c r="WNW172" s="231" t="s">
        <v>373</v>
      </c>
      <c r="WNX172" s="231" t="s">
        <v>373</v>
      </c>
      <c r="WNY172" s="231" t="s">
        <v>373</v>
      </c>
      <c r="WNZ172" s="231" t="s">
        <v>373</v>
      </c>
      <c r="WOA172" s="231" t="s">
        <v>373</v>
      </c>
      <c r="WOB172" s="231" t="s">
        <v>373</v>
      </c>
      <c r="WOC172" s="231" t="s">
        <v>373</v>
      </c>
      <c r="WOD172" s="231" t="s">
        <v>373</v>
      </c>
      <c r="WOE172" s="231" t="s">
        <v>373</v>
      </c>
      <c r="WOF172" s="231" t="s">
        <v>373</v>
      </c>
      <c r="WOG172" s="231" t="s">
        <v>373</v>
      </c>
      <c r="WOH172" s="231" t="s">
        <v>373</v>
      </c>
      <c r="WOI172" s="231" t="s">
        <v>373</v>
      </c>
      <c r="WOJ172" s="231" t="s">
        <v>373</v>
      </c>
      <c r="WOK172" s="231" t="s">
        <v>373</v>
      </c>
      <c r="WOL172" s="231" t="s">
        <v>373</v>
      </c>
      <c r="WOM172" s="231" t="s">
        <v>373</v>
      </c>
      <c r="WON172" s="231" t="s">
        <v>373</v>
      </c>
      <c r="WOO172" s="231" t="s">
        <v>373</v>
      </c>
      <c r="WOP172" s="231" t="s">
        <v>373</v>
      </c>
      <c r="WOQ172" s="231" t="s">
        <v>373</v>
      </c>
      <c r="WOR172" s="231" t="s">
        <v>373</v>
      </c>
      <c r="WOS172" s="231" t="s">
        <v>373</v>
      </c>
      <c r="WOT172" s="231" t="s">
        <v>373</v>
      </c>
      <c r="WOU172" s="231" t="s">
        <v>373</v>
      </c>
      <c r="WOV172" s="231" t="s">
        <v>373</v>
      </c>
      <c r="WOW172" s="231" t="s">
        <v>373</v>
      </c>
      <c r="WOX172" s="231" t="s">
        <v>373</v>
      </c>
      <c r="WOY172" s="231" t="s">
        <v>373</v>
      </c>
      <c r="WOZ172" s="231" t="s">
        <v>373</v>
      </c>
      <c r="WPA172" s="231" t="s">
        <v>373</v>
      </c>
      <c r="WPB172" s="231" t="s">
        <v>373</v>
      </c>
      <c r="WPC172" s="231" t="s">
        <v>373</v>
      </c>
      <c r="WPD172" s="231" t="s">
        <v>373</v>
      </c>
      <c r="WPE172" s="231" t="s">
        <v>373</v>
      </c>
      <c r="WPF172" s="231" t="s">
        <v>373</v>
      </c>
      <c r="WPG172" s="231" t="s">
        <v>373</v>
      </c>
      <c r="WPH172" s="231" t="s">
        <v>373</v>
      </c>
      <c r="WPI172" s="231" t="s">
        <v>373</v>
      </c>
      <c r="WPJ172" s="231" t="s">
        <v>373</v>
      </c>
      <c r="WPK172" s="231" t="s">
        <v>373</v>
      </c>
      <c r="WPL172" s="231" t="s">
        <v>373</v>
      </c>
      <c r="WPM172" s="231" t="s">
        <v>373</v>
      </c>
      <c r="WPN172" s="231" t="s">
        <v>373</v>
      </c>
      <c r="WPO172" s="231" t="s">
        <v>373</v>
      </c>
      <c r="WPP172" s="231" t="s">
        <v>373</v>
      </c>
      <c r="WPQ172" s="231" t="s">
        <v>373</v>
      </c>
      <c r="WPR172" s="231" t="s">
        <v>373</v>
      </c>
      <c r="WPS172" s="231" t="s">
        <v>373</v>
      </c>
      <c r="WPT172" s="231" t="s">
        <v>373</v>
      </c>
      <c r="WPU172" s="231" t="s">
        <v>373</v>
      </c>
      <c r="WPV172" s="231" t="s">
        <v>373</v>
      </c>
      <c r="WPW172" s="231" t="s">
        <v>373</v>
      </c>
      <c r="WPX172" s="231" t="s">
        <v>373</v>
      </c>
      <c r="WPY172" s="231" t="s">
        <v>373</v>
      </c>
      <c r="WPZ172" s="231" t="s">
        <v>373</v>
      </c>
      <c r="WQA172" s="231" t="s">
        <v>373</v>
      </c>
      <c r="WQB172" s="231" t="s">
        <v>373</v>
      </c>
      <c r="WQC172" s="231" t="s">
        <v>373</v>
      </c>
      <c r="WQD172" s="231" t="s">
        <v>373</v>
      </c>
      <c r="WQE172" s="231" t="s">
        <v>373</v>
      </c>
      <c r="WQF172" s="231" t="s">
        <v>373</v>
      </c>
      <c r="WQG172" s="231" t="s">
        <v>373</v>
      </c>
      <c r="WQH172" s="231" t="s">
        <v>373</v>
      </c>
      <c r="WQI172" s="231" t="s">
        <v>373</v>
      </c>
      <c r="WQJ172" s="231" t="s">
        <v>373</v>
      </c>
      <c r="WQK172" s="231" t="s">
        <v>373</v>
      </c>
      <c r="WQL172" s="231" t="s">
        <v>373</v>
      </c>
      <c r="WQM172" s="231" t="s">
        <v>373</v>
      </c>
      <c r="WQN172" s="231" t="s">
        <v>373</v>
      </c>
      <c r="WQO172" s="231" t="s">
        <v>373</v>
      </c>
      <c r="WQP172" s="231" t="s">
        <v>373</v>
      </c>
      <c r="WQQ172" s="231" t="s">
        <v>373</v>
      </c>
      <c r="WQR172" s="231" t="s">
        <v>373</v>
      </c>
      <c r="WQS172" s="231" t="s">
        <v>373</v>
      </c>
      <c r="WQT172" s="231" t="s">
        <v>373</v>
      </c>
      <c r="WQU172" s="231" t="s">
        <v>373</v>
      </c>
      <c r="WQV172" s="231" t="s">
        <v>373</v>
      </c>
      <c r="WQW172" s="231" t="s">
        <v>373</v>
      </c>
      <c r="WQX172" s="231" t="s">
        <v>373</v>
      </c>
      <c r="WQY172" s="231" t="s">
        <v>373</v>
      </c>
      <c r="WQZ172" s="231" t="s">
        <v>373</v>
      </c>
      <c r="WRA172" s="231" t="s">
        <v>373</v>
      </c>
      <c r="WRB172" s="231" t="s">
        <v>373</v>
      </c>
      <c r="WRC172" s="231" t="s">
        <v>373</v>
      </c>
      <c r="WRD172" s="231" t="s">
        <v>373</v>
      </c>
      <c r="WRE172" s="231" t="s">
        <v>373</v>
      </c>
      <c r="WRF172" s="231" t="s">
        <v>373</v>
      </c>
      <c r="WRG172" s="231" t="s">
        <v>373</v>
      </c>
      <c r="WRH172" s="231" t="s">
        <v>373</v>
      </c>
      <c r="WRI172" s="231" t="s">
        <v>373</v>
      </c>
      <c r="WRJ172" s="231" t="s">
        <v>373</v>
      </c>
      <c r="WRK172" s="231" t="s">
        <v>373</v>
      </c>
      <c r="WRL172" s="231" t="s">
        <v>373</v>
      </c>
      <c r="WRM172" s="231" t="s">
        <v>373</v>
      </c>
      <c r="WRN172" s="231" t="s">
        <v>373</v>
      </c>
      <c r="WRO172" s="231" t="s">
        <v>373</v>
      </c>
      <c r="WRP172" s="231" t="s">
        <v>373</v>
      </c>
      <c r="WRQ172" s="231" t="s">
        <v>373</v>
      </c>
      <c r="WRR172" s="231" t="s">
        <v>373</v>
      </c>
      <c r="WRS172" s="231" t="s">
        <v>373</v>
      </c>
      <c r="WRT172" s="231" t="s">
        <v>373</v>
      </c>
      <c r="WRU172" s="231" t="s">
        <v>373</v>
      </c>
      <c r="WRV172" s="231" t="s">
        <v>373</v>
      </c>
      <c r="WRW172" s="231" t="s">
        <v>373</v>
      </c>
      <c r="WRX172" s="231" t="s">
        <v>373</v>
      </c>
      <c r="WRY172" s="231" t="s">
        <v>373</v>
      </c>
      <c r="WRZ172" s="231" t="s">
        <v>373</v>
      </c>
      <c r="WSA172" s="231" t="s">
        <v>373</v>
      </c>
      <c r="WSB172" s="231" t="s">
        <v>373</v>
      </c>
      <c r="WSC172" s="231" t="s">
        <v>373</v>
      </c>
      <c r="WSD172" s="231" t="s">
        <v>373</v>
      </c>
      <c r="WSE172" s="231" t="s">
        <v>373</v>
      </c>
      <c r="WSF172" s="231" t="s">
        <v>373</v>
      </c>
      <c r="WSG172" s="231" t="s">
        <v>373</v>
      </c>
      <c r="WSH172" s="231" t="s">
        <v>373</v>
      </c>
      <c r="WSI172" s="231" t="s">
        <v>373</v>
      </c>
      <c r="WSJ172" s="231" t="s">
        <v>373</v>
      </c>
      <c r="WSK172" s="231" t="s">
        <v>373</v>
      </c>
      <c r="WSL172" s="231" t="s">
        <v>373</v>
      </c>
      <c r="WSM172" s="231" t="s">
        <v>373</v>
      </c>
      <c r="WSN172" s="231" t="s">
        <v>373</v>
      </c>
      <c r="WSO172" s="231" t="s">
        <v>373</v>
      </c>
      <c r="WSP172" s="231" t="s">
        <v>373</v>
      </c>
      <c r="WSQ172" s="231" t="s">
        <v>373</v>
      </c>
      <c r="WSR172" s="231" t="s">
        <v>373</v>
      </c>
      <c r="WSS172" s="231" t="s">
        <v>373</v>
      </c>
      <c r="WST172" s="231" t="s">
        <v>373</v>
      </c>
      <c r="WSU172" s="231" t="s">
        <v>373</v>
      </c>
      <c r="WSV172" s="231" t="s">
        <v>373</v>
      </c>
      <c r="WSW172" s="231" t="s">
        <v>373</v>
      </c>
      <c r="WSX172" s="231" t="s">
        <v>373</v>
      </c>
      <c r="WSY172" s="231" t="s">
        <v>373</v>
      </c>
      <c r="WSZ172" s="231" t="s">
        <v>373</v>
      </c>
      <c r="WTA172" s="231" t="s">
        <v>373</v>
      </c>
      <c r="WTB172" s="231" t="s">
        <v>373</v>
      </c>
      <c r="WTC172" s="231" t="s">
        <v>373</v>
      </c>
      <c r="WTD172" s="231" t="s">
        <v>373</v>
      </c>
      <c r="WTE172" s="231" t="s">
        <v>373</v>
      </c>
      <c r="WTF172" s="231" t="s">
        <v>373</v>
      </c>
      <c r="WTG172" s="231" t="s">
        <v>373</v>
      </c>
      <c r="WTH172" s="231" t="s">
        <v>373</v>
      </c>
      <c r="WTI172" s="231" t="s">
        <v>373</v>
      </c>
      <c r="WTJ172" s="231" t="s">
        <v>373</v>
      </c>
      <c r="WTK172" s="231" t="s">
        <v>373</v>
      </c>
      <c r="WTL172" s="231" t="s">
        <v>373</v>
      </c>
      <c r="WTM172" s="231" t="s">
        <v>373</v>
      </c>
      <c r="WTN172" s="231" t="s">
        <v>373</v>
      </c>
      <c r="WTO172" s="231" t="s">
        <v>373</v>
      </c>
      <c r="WTP172" s="231" t="s">
        <v>373</v>
      </c>
      <c r="WTQ172" s="231" t="s">
        <v>373</v>
      </c>
      <c r="WTR172" s="231" t="s">
        <v>373</v>
      </c>
      <c r="WTS172" s="231" t="s">
        <v>373</v>
      </c>
      <c r="WTT172" s="231" t="s">
        <v>373</v>
      </c>
      <c r="WTU172" s="231" t="s">
        <v>373</v>
      </c>
      <c r="WTV172" s="231" t="s">
        <v>373</v>
      </c>
      <c r="WTW172" s="231" t="s">
        <v>373</v>
      </c>
      <c r="WTX172" s="231" t="s">
        <v>373</v>
      </c>
      <c r="WTY172" s="231" t="s">
        <v>373</v>
      </c>
      <c r="WTZ172" s="231" t="s">
        <v>373</v>
      </c>
      <c r="WUA172" s="231" t="s">
        <v>373</v>
      </c>
      <c r="WUB172" s="231" t="s">
        <v>373</v>
      </c>
      <c r="WUC172" s="231" t="s">
        <v>373</v>
      </c>
      <c r="WUD172" s="231" t="s">
        <v>373</v>
      </c>
      <c r="WUE172" s="231" t="s">
        <v>373</v>
      </c>
      <c r="WUF172" s="231" t="s">
        <v>373</v>
      </c>
      <c r="WUG172" s="231" t="s">
        <v>373</v>
      </c>
      <c r="WUH172" s="231" t="s">
        <v>373</v>
      </c>
      <c r="WUI172" s="231" t="s">
        <v>373</v>
      </c>
      <c r="WUJ172" s="231" t="s">
        <v>373</v>
      </c>
      <c r="WUK172" s="231" t="s">
        <v>373</v>
      </c>
      <c r="WUL172" s="231" t="s">
        <v>373</v>
      </c>
      <c r="WUM172" s="231" t="s">
        <v>373</v>
      </c>
      <c r="WUN172" s="231" t="s">
        <v>373</v>
      </c>
      <c r="WUO172" s="231" t="s">
        <v>373</v>
      </c>
      <c r="WUP172" s="231" t="s">
        <v>373</v>
      </c>
      <c r="WUQ172" s="231" t="s">
        <v>373</v>
      </c>
      <c r="WUR172" s="231" t="s">
        <v>373</v>
      </c>
      <c r="WUS172" s="231" t="s">
        <v>373</v>
      </c>
      <c r="WUT172" s="231" t="s">
        <v>373</v>
      </c>
      <c r="WUU172" s="231" t="s">
        <v>373</v>
      </c>
      <c r="WUV172" s="231" t="s">
        <v>373</v>
      </c>
      <c r="WUW172" s="231" t="s">
        <v>373</v>
      </c>
      <c r="WUX172" s="231" t="s">
        <v>373</v>
      </c>
      <c r="WUY172" s="231" t="s">
        <v>373</v>
      </c>
      <c r="WUZ172" s="231" t="s">
        <v>373</v>
      </c>
      <c r="WVA172" s="231" t="s">
        <v>373</v>
      </c>
      <c r="WVB172" s="231" t="s">
        <v>373</v>
      </c>
      <c r="WVC172" s="231" t="s">
        <v>373</v>
      </c>
      <c r="WVD172" s="231" t="s">
        <v>373</v>
      </c>
      <c r="WVE172" s="231" t="s">
        <v>373</v>
      </c>
      <c r="WVF172" s="231" t="s">
        <v>373</v>
      </c>
      <c r="WVG172" s="231" t="s">
        <v>373</v>
      </c>
      <c r="WVH172" s="231" t="s">
        <v>373</v>
      </c>
      <c r="WVI172" s="231" t="s">
        <v>373</v>
      </c>
      <c r="WVJ172" s="231" t="s">
        <v>373</v>
      </c>
      <c r="WVK172" s="231" t="s">
        <v>373</v>
      </c>
      <c r="WVL172" s="231" t="s">
        <v>373</v>
      </c>
      <c r="WVM172" s="231" t="s">
        <v>373</v>
      </c>
      <c r="WVN172" s="231" t="s">
        <v>373</v>
      </c>
      <c r="WVO172" s="231" t="s">
        <v>373</v>
      </c>
      <c r="WVP172" s="231" t="s">
        <v>373</v>
      </c>
      <c r="WVQ172" s="231" t="s">
        <v>373</v>
      </c>
      <c r="WVR172" s="231" t="s">
        <v>373</v>
      </c>
      <c r="WVS172" s="231" t="s">
        <v>373</v>
      </c>
      <c r="WVT172" s="231" t="s">
        <v>373</v>
      </c>
      <c r="WVU172" s="231" t="s">
        <v>373</v>
      </c>
      <c r="WVV172" s="231" t="s">
        <v>373</v>
      </c>
      <c r="WVW172" s="231" t="s">
        <v>373</v>
      </c>
      <c r="WVX172" s="231" t="s">
        <v>373</v>
      </c>
      <c r="WVY172" s="231" t="s">
        <v>373</v>
      </c>
      <c r="WVZ172" s="231" t="s">
        <v>373</v>
      </c>
      <c r="WWA172" s="231" t="s">
        <v>373</v>
      </c>
      <c r="WWB172" s="231" t="s">
        <v>373</v>
      </c>
      <c r="WWC172" s="231" t="s">
        <v>373</v>
      </c>
      <c r="WWD172" s="231" t="s">
        <v>373</v>
      </c>
      <c r="WWE172" s="231" t="s">
        <v>373</v>
      </c>
      <c r="WWF172" s="231" t="s">
        <v>373</v>
      </c>
      <c r="WWG172" s="231" t="s">
        <v>373</v>
      </c>
      <c r="WWH172" s="231" t="s">
        <v>373</v>
      </c>
      <c r="WWI172" s="231" t="s">
        <v>373</v>
      </c>
      <c r="WWJ172" s="231" t="s">
        <v>373</v>
      </c>
      <c r="WWK172" s="231" t="s">
        <v>373</v>
      </c>
      <c r="WWL172" s="231" t="s">
        <v>373</v>
      </c>
      <c r="WWM172" s="231" t="s">
        <v>373</v>
      </c>
      <c r="WWN172" s="231" t="s">
        <v>373</v>
      </c>
      <c r="WWO172" s="231" t="s">
        <v>373</v>
      </c>
      <c r="WWP172" s="231" t="s">
        <v>373</v>
      </c>
      <c r="WWQ172" s="231" t="s">
        <v>373</v>
      </c>
      <c r="WWR172" s="231" t="s">
        <v>373</v>
      </c>
      <c r="WWS172" s="231" t="s">
        <v>373</v>
      </c>
      <c r="WWT172" s="231" t="s">
        <v>373</v>
      </c>
      <c r="WWU172" s="231" t="s">
        <v>373</v>
      </c>
      <c r="WWV172" s="231" t="s">
        <v>373</v>
      </c>
      <c r="WWW172" s="231" t="s">
        <v>373</v>
      </c>
      <c r="WWX172" s="231" t="s">
        <v>373</v>
      </c>
      <c r="WWY172" s="231" t="s">
        <v>373</v>
      </c>
      <c r="WWZ172" s="231" t="s">
        <v>373</v>
      </c>
      <c r="WXA172" s="231" t="s">
        <v>373</v>
      </c>
      <c r="WXB172" s="231" t="s">
        <v>373</v>
      </c>
      <c r="WXC172" s="231" t="s">
        <v>373</v>
      </c>
      <c r="WXD172" s="231" t="s">
        <v>373</v>
      </c>
      <c r="WXE172" s="231" t="s">
        <v>373</v>
      </c>
      <c r="WXF172" s="231" t="s">
        <v>373</v>
      </c>
      <c r="WXG172" s="231" t="s">
        <v>373</v>
      </c>
      <c r="WXH172" s="231" t="s">
        <v>373</v>
      </c>
      <c r="WXI172" s="231" t="s">
        <v>373</v>
      </c>
      <c r="WXJ172" s="231" t="s">
        <v>373</v>
      </c>
      <c r="WXK172" s="231" t="s">
        <v>373</v>
      </c>
      <c r="WXL172" s="231" t="s">
        <v>373</v>
      </c>
      <c r="WXM172" s="231" t="s">
        <v>373</v>
      </c>
      <c r="WXN172" s="231" t="s">
        <v>373</v>
      </c>
      <c r="WXO172" s="231" t="s">
        <v>373</v>
      </c>
      <c r="WXP172" s="231" t="s">
        <v>373</v>
      </c>
      <c r="WXQ172" s="231" t="s">
        <v>373</v>
      </c>
      <c r="WXR172" s="231" t="s">
        <v>373</v>
      </c>
      <c r="WXS172" s="231" t="s">
        <v>373</v>
      </c>
      <c r="WXT172" s="231" t="s">
        <v>373</v>
      </c>
      <c r="WXU172" s="231" t="s">
        <v>373</v>
      </c>
      <c r="WXV172" s="231" t="s">
        <v>373</v>
      </c>
      <c r="WXW172" s="231" t="s">
        <v>373</v>
      </c>
      <c r="WXX172" s="231" t="s">
        <v>373</v>
      </c>
      <c r="WXY172" s="231" t="s">
        <v>373</v>
      </c>
      <c r="WXZ172" s="231" t="s">
        <v>373</v>
      </c>
      <c r="WYA172" s="231" t="s">
        <v>373</v>
      </c>
      <c r="WYB172" s="231" t="s">
        <v>373</v>
      </c>
      <c r="WYC172" s="231" t="s">
        <v>373</v>
      </c>
      <c r="WYD172" s="231" t="s">
        <v>373</v>
      </c>
      <c r="WYE172" s="231" t="s">
        <v>373</v>
      </c>
      <c r="WYF172" s="231" t="s">
        <v>373</v>
      </c>
      <c r="WYG172" s="231" t="s">
        <v>373</v>
      </c>
      <c r="WYH172" s="231" t="s">
        <v>373</v>
      </c>
      <c r="WYI172" s="231" t="s">
        <v>373</v>
      </c>
      <c r="WYJ172" s="231" t="s">
        <v>373</v>
      </c>
      <c r="WYK172" s="231" t="s">
        <v>373</v>
      </c>
      <c r="WYL172" s="231" t="s">
        <v>373</v>
      </c>
      <c r="WYM172" s="231" t="s">
        <v>373</v>
      </c>
      <c r="WYN172" s="231" t="s">
        <v>373</v>
      </c>
      <c r="WYO172" s="231" t="s">
        <v>373</v>
      </c>
      <c r="WYP172" s="231" t="s">
        <v>373</v>
      </c>
      <c r="WYQ172" s="231" t="s">
        <v>373</v>
      </c>
      <c r="WYR172" s="231" t="s">
        <v>373</v>
      </c>
      <c r="WYS172" s="231" t="s">
        <v>373</v>
      </c>
      <c r="WYT172" s="231" t="s">
        <v>373</v>
      </c>
      <c r="WYU172" s="231" t="s">
        <v>373</v>
      </c>
      <c r="WYV172" s="231" t="s">
        <v>373</v>
      </c>
      <c r="WYW172" s="231" t="s">
        <v>373</v>
      </c>
      <c r="WYX172" s="231" t="s">
        <v>373</v>
      </c>
      <c r="WYY172" s="231" t="s">
        <v>373</v>
      </c>
      <c r="WYZ172" s="231" t="s">
        <v>373</v>
      </c>
      <c r="WZA172" s="231" t="s">
        <v>373</v>
      </c>
      <c r="WZB172" s="231" t="s">
        <v>373</v>
      </c>
      <c r="WZC172" s="231" t="s">
        <v>373</v>
      </c>
      <c r="WZD172" s="231" t="s">
        <v>373</v>
      </c>
      <c r="WZE172" s="231" t="s">
        <v>373</v>
      </c>
      <c r="WZF172" s="231" t="s">
        <v>373</v>
      </c>
      <c r="WZG172" s="231" t="s">
        <v>373</v>
      </c>
      <c r="WZH172" s="231" t="s">
        <v>373</v>
      </c>
      <c r="WZI172" s="231" t="s">
        <v>373</v>
      </c>
      <c r="WZJ172" s="231" t="s">
        <v>373</v>
      </c>
      <c r="WZK172" s="231" t="s">
        <v>373</v>
      </c>
      <c r="WZL172" s="231" t="s">
        <v>373</v>
      </c>
      <c r="WZM172" s="231" t="s">
        <v>373</v>
      </c>
      <c r="WZN172" s="231" t="s">
        <v>373</v>
      </c>
      <c r="WZO172" s="231" t="s">
        <v>373</v>
      </c>
      <c r="WZP172" s="231" t="s">
        <v>373</v>
      </c>
      <c r="WZQ172" s="231" t="s">
        <v>373</v>
      </c>
      <c r="WZR172" s="231" t="s">
        <v>373</v>
      </c>
      <c r="WZS172" s="231" t="s">
        <v>373</v>
      </c>
      <c r="WZT172" s="231" t="s">
        <v>373</v>
      </c>
      <c r="WZU172" s="231" t="s">
        <v>373</v>
      </c>
      <c r="WZV172" s="231" t="s">
        <v>373</v>
      </c>
      <c r="WZW172" s="231" t="s">
        <v>373</v>
      </c>
      <c r="WZX172" s="231" t="s">
        <v>373</v>
      </c>
      <c r="WZY172" s="231" t="s">
        <v>373</v>
      </c>
      <c r="WZZ172" s="231" t="s">
        <v>373</v>
      </c>
      <c r="XAA172" s="231" t="s">
        <v>373</v>
      </c>
      <c r="XAB172" s="231" t="s">
        <v>373</v>
      </c>
      <c r="XAC172" s="231" t="s">
        <v>373</v>
      </c>
      <c r="XAD172" s="231" t="s">
        <v>373</v>
      </c>
      <c r="XAE172" s="231" t="s">
        <v>373</v>
      </c>
      <c r="XAF172" s="231" t="s">
        <v>373</v>
      </c>
      <c r="XAG172" s="231" t="s">
        <v>373</v>
      </c>
      <c r="XAH172" s="231" t="s">
        <v>373</v>
      </c>
      <c r="XAI172" s="231" t="s">
        <v>373</v>
      </c>
      <c r="XAJ172" s="231" t="s">
        <v>373</v>
      </c>
      <c r="XAK172" s="231" t="s">
        <v>373</v>
      </c>
      <c r="XAL172" s="231" t="s">
        <v>373</v>
      </c>
      <c r="XAM172" s="231" t="s">
        <v>373</v>
      </c>
      <c r="XAN172" s="231" t="s">
        <v>373</v>
      </c>
      <c r="XAO172" s="231" t="s">
        <v>373</v>
      </c>
      <c r="XAP172" s="231" t="s">
        <v>373</v>
      </c>
      <c r="XAQ172" s="231" t="s">
        <v>373</v>
      </c>
      <c r="XAR172" s="231" t="s">
        <v>373</v>
      </c>
      <c r="XAS172" s="231" t="s">
        <v>373</v>
      </c>
      <c r="XAT172" s="231" t="s">
        <v>373</v>
      </c>
      <c r="XAU172" s="231" t="s">
        <v>373</v>
      </c>
      <c r="XAV172" s="231" t="s">
        <v>373</v>
      </c>
      <c r="XAW172" s="231" t="s">
        <v>373</v>
      </c>
      <c r="XAX172" s="231" t="s">
        <v>373</v>
      </c>
      <c r="XAY172" s="231" t="s">
        <v>373</v>
      </c>
      <c r="XAZ172" s="231" t="s">
        <v>373</v>
      </c>
      <c r="XBA172" s="231" t="s">
        <v>373</v>
      </c>
      <c r="XBB172" s="231" t="s">
        <v>373</v>
      </c>
      <c r="XBC172" s="231" t="s">
        <v>373</v>
      </c>
      <c r="XBD172" s="231" t="s">
        <v>373</v>
      </c>
      <c r="XBE172" s="231" t="s">
        <v>373</v>
      </c>
      <c r="XBF172" s="231" t="s">
        <v>373</v>
      </c>
      <c r="XBG172" s="231" t="s">
        <v>373</v>
      </c>
      <c r="XBH172" s="231" t="s">
        <v>373</v>
      </c>
      <c r="XBI172" s="231" t="s">
        <v>373</v>
      </c>
      <c r="XBJ172" s="231" t="s">
        <v>373</v>
      </c>
      <c r="XBK172" s="231" t="s">
        <v>373</v>
      </c>
      <c r="XBL172" s="231" t="s">
        <v>373</v>
      </c>
      <c r="XBM172" s="231" t="s">
        <v>373</v>
      </c>
      <c r="XBN172" s="231" t="s">
        <v>373</v>
      </c>
      <c r="XBO172" s="231" t="s">
        <v>373</v>
      </c>
      <c r="XBP172" s="231" t="s">
        <v>373</v>
      </c>
      <c r="XBQ172" s="231" t="s">
        <v>373</v>
      </c>
      <c r="XBR172" s="231" t="s">
        <v>373</v>
      </c>
      <c r="XBS172" s="231" t="s">
        <v>373</v>
      </c>
      <c r="XBT172" s="231" t="s">
        <v>373</v>
      </c>
      <c r="XBU172" s="231" t="s">
        <v>373</v>
      </c>
      <c r="XBV172" s="231" t="s">
        <v>373</v>
      </c>
      <c r="XBW172" s="231" t="s">
        <v>373</v>
      </c>
      <c r="XBX172" s="231" t="s">
        <v>373</v>
      </c>
      <c r="XBY172" s="231" t="s">
        <v>373</v>
      </c>
      <c r="XBZ172" s="231" t="s">
        <v>373</v>
      </c>
      <c r="XCA172" s="231" t="s">
        <v>373</v>
      </c>
      <c r="XCB172" s="231" t="s">
        <v>373</v>
      </c>
      <c r="XCC172" s="231" t="s">
        <v>373</v>
      </c>
      <c r="XCD172" s="231" t="s">
        <v>373</v>
      </c>
      <c r="XCE172" s="231" t="s">
        <v>373</v>
      </c>
      <c r="XCF172" s="231" t="s">
        <v>373</v>
      </c>
      <c r="XCG172" s="231" t="s">
        <v>373</v>
      </c>
      <c r="XCH172" s="231" t="s">
        <v>373</v>
      </c>
      <c r="XCI172" s="231" t="s">
        <v>373</v>
      </c>
      <c r="XCJ172" s="231" t="s">
        <v>373</v>
      </c>
      <c r="XCK172" s="231" t="s">
        <v>373</v>
      </c>
      <c r="XCL172" s="231" t="s">
        <v>373</v>
      </c>
      <c r="XCM172" s="231" t="s">
        <v>373</v>
      </c>
      <c r="XCN172" s="231" t="s">
        <v>373</v>
      </c>
      <c r="XCO172" s="231" t="s">
        <v>373</v>
      </c>
      <c r="XCP172" s="231" t="s">
        <v>373</v>
      </c>
      <c r="XCQ172" s="231" t="s">
        <v>373</v>
      </c>
      <c r="XCR172" s="231" t="s">
        <v>373</v>
      </c>
      <c r="XCS172" s="231" t="s">
        <v>373</v>
      </c>
      <c r="XCT172" s="231" t="s">
        <v>373</v>
      </c>
      <c r="XCU172" s="231" t="s">
        <v>373</v>
      </c>
      <c r="XCV172" s="231" t="s">
        <v>373</v>
      </c>
      <c r="XCW172" s="231" t="s">
        <v>373</v>
      </c>
      <c r="XCX172" s="231" t="s">
        <v>373</v>
      </c>
      <c r="XCY172" s="231" t="s">
        <v>373</v>
      </c>
      <c r="XCZ172" s="231" t="s">
        <v>373</v>
      </c>
      <c r="XDA172" s="231" t="s">
        <v>373</v>
      </c>
      <c r="XDB172" s="231" t="s">
        <v>373</v>
      </c>
      <c r="XDC172" s="231" t="s">
        <v>373</v>
      </c>
      <c r="XDD172" s="231" t="s">
        <v>373</v>
      </c>
      <c r="XDE172" s="231" t="s">
        <v>373</v>
      </c>
      <c r="XDF172" s="231" t="s">
        <v>373</v>
      </c>
      <c r="XDG172" s="231" t="s">
        <v>373</v>
      </c>
      <c r="XDH172" s="231" t="s">
        <v>373</v>
      </c>
      <c r="XDI172" s="231" t="s">
        <v>373</v>
      </c>
      <c r="XDJ172" s="231" t="s">
        <v>373</v>
      </c>
      <c r="XDK172" s="231" t="s">
        <v>373</v>
      </c>
      <c r="XDL172" s="231" t="s">
        <v>373</v>
      </c>
      <c r="XDM172" s="231" t="s">
        <v>373</v>
      </c>
      <c r="XDN172" s="231" t="s">
        <v>373</v>
      </c>
      <c r="XDO172" s="231" t="s">
        <v>373</v>
      </c>
      <c r="XDP172" s="231" t="s">
        <v>373</v>
      </c>
      <c r="XDQ172" s="231" t="s">
        <v>373</v>
      </c>
      <c r="XDR172" s="231" t="s">
        <v>373</v>
      </c>
      <c r="XDS172" s="231" t="s">
        <v>373</v>
      </c>
      <c r="XDT172" s="231" t="s">
        <v>373</v>
      </c>
      <c r="XDU172" s="231" t="s">
        <v>373</v>
      </c>
      <c r="XDV172" s="231" t="s">
        <v>373</v>
      </c>
      <c r="XDW172" s="231" t="s">
        <v>373</v>
      </c>
      <c r="XDX172" s="231" t="s">
        <v>373</v>
      </c>
      <c r="XDY172" s="231" t="s">
        <v>373</v>
      </c>
      <c r="XDZ172" s="231" t="s">
        <v>373</v>
      </c>
      <c r="XEA172" s="231" t="s">
        <v>373</v>
      </c>
      <c r="XEB172" s="231" t="s">
        <v>373</v>
      </c>
      <c r="XEC172" s="231" t="s">
        <v>373</v>
      </c>
      <c r="XED172" s="231" t="s">
        <v>373</v>
      </c>
      <c r="XEE172" s="231" t="s">
        <v>373</v>
      </c>
      <c r="XEF172" s="231" t="s">
        <v>373</v>
      </c>
      <c r="XEG172" s="231" t="s">
        <v>373</v>
      </c>
      <c r="XEH172" s="231" t="s">
        <v>373</v>
      </c>
      <c r="XEI172" s="231" t="s">
        <v>373</v>
      </c>
      <c r="XEJ172" s="231" t="s">
        <v>373</v>
      </c>
      <c r="XEK172" s="231" t="s">
        <v>373</v>
      </c>
      <c r="XEL172" s="231" t="s">
        <v>373</v>
      </c>
      <c r="XEM172" s="231" t="s">
        <v>373</v>
      </c>
      <c r="XEN172" s="231" t="s">
        <v>373</v>
      </c>
      <c r="XEO172" s="231" t="s">
        <v>373</v>
      </c>
      <c r="XEP172" s="231" t="s">
        <v>373</v>
      </c>
      <c r="XEQ172" s="231" t="s">
        <v>373</v>
      </c>
      <c r="XER172" s="231" t="s">
        <v>373</v>
      </c>
      <c r="XES172" s="231" t="s">
        <v>373</v>
      </c>
      <c r="XET172" s="231" t="s">
        <v>373</v>
      </c>
      <c r="XEU172" s="231" t="s">
        <v>373</v>
      </c>
      <c r="XEV172" s="231" t="s">
        <v>373</v>
      </c>
      <c r="XEW172" s="231" t="s">
        <v>373</v>
      </c>
    </row>
    <row r="173" spans="1:16377" s="237" customFormat="1" ht="28" x14ac:dyDescent="0.35">
      <c r="A173" s="226">
        <f t="shared" si="2"/>
        <v>170</v>
      </c>
      <c r="B173" s="225">
        <f>YEAR(Table42[[#This Row],[Ngày gọi]])</f>
        <v>2026</v>
      </c>
      <c r="C173" s="225">
        <f>MONTH(Table42[[#This Row],[Ngày gọi]])</f>
        <v>1</v>
      </c>
      <c r="D173" s="225">
        <f>WEEKNUM(Table42[[#This Row],[Ngày gọi]])</f>
        <v>2</v>
      </c>
      <c r="E173" s="225" t="s">
        <v>366</v>
      </c>
      <c r="F173" s="225"/>
      <c r="G173" s="227">
        <v>100439</v>
      </c>
      <c r="H173" s="232" t="s">
        <v>1871</v>
      </c>
      <c r="I173" s="225" t="s">
        <v>293</v>
      </c>
      <c r="J173" s="225" t="s">
        <v>100</v>
      </c>
      <c r="K173" s="225" t="s">
        <v>294</v>
      </c>
      <c r="L173" s="228">
        <v>46030</v>
      </c>
      <c r="M173" s="224" t="s">
        <v>1824</v>
      </c>
      <c r="N173" s="230">
        <f>IF(COUNTIF(H173:H9589,Table42[[#This Row],[Tên NCC]])=1,1,0)</f>
        <v>1</v>
      </c>
      <c r="O173" s="243">
        <f>COUNTIF(Table42[Tên NCC],Table42[[#This Row],[Tên NCC]])</f>
        <v>1</v>
      </c>
      <c r="P173" s="244" t="s">
        <v>124</v>
      </c>
    </row>
    <row r="174" spans="1:16377" s="237" customFormat="1" ht="28" x14ac:dyDescent="0.35">
      <c r="A174" s="226">
        <f t="shared" si="2"/>
        <v>171</v>
      </c>
      <c r="B174" s="225">
        <f>YEAR(Table42[[#This Row],[Ngày gọi]])</f>
        <v>2026</v>
      </c>
      <c r="C174" s="225">
        <f>MONTH(Table42[[#This Row],[Ngày gọi]])</f>
        <v>1</v>
      </c>
      <c r="D174" s="225">
        <f>WEEKNUM(Table42[[#This Row],[Ngày gọi]])</f>
        <v>3</v>
      </c>
      <c r="E174" s="225" t="s">
        <v>745</v>
      </c>
      <c r="F174" s="225"/>
      <c r="G174" s="227">
        <v>100446</v>
      </c>
      <c r="H174" s="232" t="s">
        <v>1872</v>
      </c>
      <c r="I174" s="225" t="s">
        <v>293</v>
      </c>
      <c r="J174" s="225" t="s">
        <v>100</v>
      </c>
      <c r="K174" s="225" t="s">
        <v>294</v>
      </c>
      <c r="L174" s="228">
        <v>46033</v>
      </c>
      <c r="M174" s="224" t="s">
        <v>1824</v>
      </c>
      <c r="N174" s="230">
        <f>IF(COUNTIF(H174:H9590,Table42[[#This Row],[Tên NCC]])=1,1,0)</f>
        <v>1</v>
      </c>
      <c r="O174" s="243">
        <f>COUNTIF(Table42[Tên NCC],Table42[[#This Row],[Tên NCC]])</f>
        <v>1</v>
      </c>
      <c r="P174" s="244" t="s">
        <v>124</v>
      </c>
    </row>
    <row r="175" spans="1:16377" s="237" customFormat="1" ht="28" x14ac:dyDescent="0.35">
      <c r="A175" s="226">
        <f t="shared" si="2"/>
        <v>172</v>
      </c>
      <c r="B175" s="225">
        <f>YEAR(Table42[[#This Row],[Ngày gọi]])</f>
        <v>2026</v>
      </c>
      <c r="C175" s="225">
        <f>MONTH(Table42[[#This Row],[Ngày gọi]])</f>
        <v>1</v>
      </c>
      <c r="D175" s="225">
        <f>WEEKNUM(Table42[[#This Row],[Ngày gọi]])</f>
        <v>3</v>
      </c>
      <c r="E175" s="225" t="s">
        <v>742</v>
      </c>
      <c r="F175" s="225"/>
      <c r="G175" s="227">
        <v>100447</v>
      </c>
      <c r="H175" s="232" t="s">
        <v>1873</v>
      </c>
      <c r="I175" s="225" t="s">
        <v>302</v>
      </c>
      <c r="J175" s="225" t="s">
        <v>100</v>
      </c>
      <c r="K175" s="225" t="s">
        <v>294</v>
      </c>
      <c r="L175" s="228">
        <v>46033</v>
      </c>
      <c r="M175" s="224" t="s">
        <v>1824</v>
      </c>
      <c r="N175" s="230">
        <f>IF(COUNTIF(H175:H9591,Table42[[#This Row],[Tên NCC]])=1,1,0)</f>
        <v>1</v>
      </c>
      <c r="O175" s="243">
        <f>COUNTIF(Table42[Tên NCC],Table42[[#This Row],[Tên NCC]])</f>
        <v>1</v>
      </c>
      <c r="P175" s="244" t="s">
        <v>124</v>
      </c>
    </row>
    <row r="176" spans="1:16377" ht="28" x14ac:dyDescent="0.35">
      <c r="A176" s="226">
        <f t="shared" ref="A176:A207" si="3">ROW()-3</f>
        <v>173</v>
      </c>
      <c r="B176" s="225">
        <f>YEAR(Table42[[#This Row],[Ngày gọi]])</f>
        <v>2026</v>
      </c>
      <c r="C176" s="225">
        <f>MONTH(Table42[[#This Row],[Ngày gọi]])</f>
        <v>1</v>
      </c>
      <c r="D176" s="225">
        <f>WEEKNUM(Table42[[#This Row],[Ngày gọi]])</f>
        <v>3</v>
      </c>
      <c r="E176" s="225" t="s">
        <v>1278</v>
      </c>
      <c r="F176" s="225"/>
      <c r="G176" s="225">
        <v>100452</v>
      </c>
      <c r="H176" s="232" t="s">
        <v>1874</v>
      </c>
      <c r="I176" s="225" t="s">
        <v>302</v>
      </c>
      <c r="J176" s="225" t="s">
        <v>100</v>
      </c>
      <c r="K176" s="225" t="s">
        <v>294</v>
      </c>
      <c r="L176" s="228">
        <v>46033</v>
      </c>
      <c r="M176" s="224" t="s">
        <v>1824</v>
      </c>
      <c r="N176" s="230">
        <f>IF(COUNTIF(H176:H9592,Table42[[#This Row],[Tên NCC]])=1,1,0)</f>
        <v>1</v>
      </c>
      <c r="O176" s="243">
        <f>COUNTIF(Table42[Tên NCC],Table42[[#This Row],[Tên NCC]])</f>
        <v>1</v>
      </c>
      <c r="P176" s="244" t="s">
        <v>124</v>
      </c>
    </row>
    <row r="177" spans="1:16" ht="28" x14ac:dyDescent="0.35">
      <c r="A177" s="226">
        <f t="shared" si="3"/>
        <v>174</v>
      </c>
      <c r="B177" s="225">
        <f>YEAR(Table42[[#This Row],[Ngày gọi]])</f>
        <v>2026</v>
      </c>
      <c r="C177" s="225">
        <f>MONTH(Table42[[#This Row],[Ngày gọi]])</f>
        <v>1</v>
      </c>
      <c r="D177" s="225">
        <f>WEEKNUM(Table42[[#This Row],[Ngày gọi]])</f>
        <v>3</v>
      </c>
      <c r="E177" s="225" t="s">
        <v>628</v>
      </c>
      <c r="F177" s="225"/>
      <c r="G177" s="225">
        <v>100457</v>
      </c>
      <c r="H177" s="232" t="s">
        <v>1875</v>
      </c>
      <c r="I177" s="225" t="s">
        <v>293</v>
      </c>
      <c r="J177" s="225" t="s">
        <v>100</v>
      </c>
      <c r="K177" s="225" t="s">
        <v>294</v>
      </c>
      <c r="L177" s="228">
        <v>46033</v>
      </c>
      <c r="M177" s="224" t="s">
        <v>1824</v>
      </c>
      <c r="N177" s="230">
        <f>IF(COUNTIF(H177:H9593,Table42[[#This Row],[Tên NCC]])=1,1,0)</f>
        <v>1</v>
      </c>
      <c r="O177" s="243">
        <f>COUNTIF(Table42[Tên NCC],Table42[[#This Row],[Tên NCC]])</f>
        <v>1</v>
      </c>
      <c r="P177" s="244" t="s">
        <v>124</v>
      </c>
    </row>
    <row r="178" spans="1:16" ht="28" x14ac:dyDescent="0.35">
      <c r="A178" s="226">
        <f t="shared" si="3"/>
        <v>175</v>
      </c>
      <c r="B178" s="225">
        <f>YEAR(Table42[[#This Row],[Ngày gọi]])</f>
        <v>2026</v>
      </c>
      <c r="C178" s="225">
        <f>MONTH(Table42[[#This Row],[Ngày gọi]])</f>
        <v>1</v>
      </c>
      <c r="D178" s="225">
        <f>WEEKNUM(Table42[[#This Row],[Ngày gọi]])</f>
        <v>3</v>
      </c>
      <c r="E178" s="225" t="s">
        <v>300</v>
      </c>
      <c r="F178" s="225"/>
      <c r="G178" s="225">
        <v>100458</v>
      </c>
      <c r="H178" s="232" t="s">
        <v>1876</v>
      </c>
      <c r="I178" s="225" t="s">
        <v>293</v>
      </c>
      <c r="J178" s="225" t="s">
        <v>100</v>
      </c>
      <c r="K178" s="225" t="s">
        <v>294</v>
      </c>
      <c r="L178" s="228">
        <v>46033</v>
      </c>
      <c r="M178" s="224" t="s">
        <v>1877</v>
      </c>
      <c r="N178" s="230">
        <f>IF(COUNTIF(H178:H9594,Table42[[#This Row],[Tên NCC]])=1,1,0)</f>
        <v>1</v>
      </c>
      <c r="O178" s="243">
        <f>COUNTIF(Table42[Tên NCC],Table42[[#This Row],[Tên NCC]])</f>
        <v>1</v>
      </c>
      <c r="P178" s="244" t="s">
        <v>124</v>
      </c>
    </row>
    <row r="179" spans="1:16" ht="28" x14ac:dyDescent="0.35">
      <c r="A179" s="226">
        <f t="shared" si="3"/>
        <v>176</v>
      </c>
      <c r="B179" s="225">
        <f>YEAR(Table42[[#This Row],[Ngày gọi]])</f>
        <v>2026</v>
      </c>
      <c r="C179" s="225">
        <f>MONTH(Table42[[#This Row],[Ngày gọi]])</f>
        <v>1</v>
      </c>
      <c r="D179" s="225">
        <f>WEEKNUM(Table42[[#This Row],[Ngày gọi]])</f>
        <v>3</v>
      </c>
      <c r="E179" s="225" t="s">
        <v>1615</v>
      </c>
      <c r="F179" s="225"/>
      <c r="G179" s="225">
        <v>100459</v>
      </c>
      <c r="H179" s="232" t="s">
        <v>1878</v>
      </c>
      <c r="I179" s="225" t="s">
        <v>302</v>
      </c>
      <c r="J179" s="225" t="s">
        <v>100</v>
      </c>
      <c r="K179" s="225" t="s">
        <v>294</v>
      </c>
      <c r="L179" s="228">
        <v>46033</v>
      </c>
      <c r="M179" s="224" t="s">
        <v>1879</v>
      </c>
      <c r="N179" s="230">
        <f>IF(COUNTIF(H179:H9595,Table42[[#This Row],[Tên NCC]])=1,1,0)</f>
        <v>1</v>
      </c>
      <c r="O179" s="243">
        <f>COUNTIF(Table42[Tên NCC],Table42[[#This Row],[Tên NCC]])</f>
        <v>1</v>
      </c>
      <c r="P179" s="244" t="s">
        <v>124</v>
      </c>
    </row>
    <row r="180" spans="1:16" ht="42" x14ac:dyDescent="0.35">
      <c r="A180" s="226">
        <f t="shared" si="3"/>
        <v>177</v>
      </c>
      <c r="B180" s="225">
        <f>YEAR(Table42[[#This Row],[Ngày gọi]])</f>
        <v>2026</v>
      </c>
      <c r="C180" s="225">
        <f>MONTH(Table42[[#This Row],[Ngày gọi]])</f>
        <v>1</v>
      </c>
      <c r="D180" s="225">
        <f>WEEKNUM(Table42[[#This Row],[Ngày gọi]])</f>
        <v>3</v>
      </c>
      <c r="E180" s="225" t="s">
        <v>1623</v>
      </c>
      <c r="F180" s="225"/>
      <c r="G180" s="225">
        <v>100463</v>
      </c>
      <c r="H180" s="232" t="s">
        <v>1629</v>
      </c>
      <c r="I180" s="225" t="s">
        <v>293</v>
      </c>
      <c r="J180" s="225" t="s">
        <v>100</v>
      </c>
      <c r="K180" s="225" t="s">
        <v>294</v>
      </c>
      <c r="L180" s="228">
        <v>46033</v>
      </c>
      <c r="M180" s="224" t="s">
        <v>1880</v>
      </c>
      <c r="N180" s="230">
        <f>IF(COUNTIF(H180:H9596,Table42[[#This Row],[Tên NCC]])=1,1,0)</f>
        <v>1</v>
      </c>
      <c r="O180" s="243">
        <f>COUNTIF(Table42[Tên NCC],Table42[[#This Row],[Tên NCC]])</f>
        <v>1</v>
      </c>
      <c r="P180" s="244" t="s">
        <v>124</v>
      </c>
    </row>
    <row r="181" spans="1:16" ht="28" x14ac:dyDescent="0.35">
      <c r="A181" s="226">
        <f t="shared" si="3"/>
        <v>178</v>
      </c>
      <c r="B181" s="225">
        <f>YEAR(Table42[[#This Row],[Ngày gọi]])</f>
        <v>2026</v>
      </c>
      <c r="C181" s="225">
        <f>MONTH(Table42[[#This Row],[Ngày gọi]])</f>
        <v>1</v>
      </c>
      <c r="D181" s="225">
        <f>WEEKNUM(Table42[[#This Row],[Ngày gọi]])</f>
        <v>3</v>
      </c>
      <c r="E181" s="225" t="s">
        <v>1677</v>
      </c>
      <c r="F181" s="225"/>
      <c r="G181" s="225">
        <v>100469</v>
      </c>
      <c r="H181" s="232" t="s">
        <v>1881</v>
      </c>
      <c r="I181" s="225" t="s">
        <v>293</v>
      </c>
      <c r="J181" s="225" t="s">
        <v>100</v>
      </c>
      <c r="K181" s="225" t="s">
        <v>294</v>
      </c>
      <c r="L181" s="228">
        <v>46033</v>
      </c>
      <c r="M181" s="224" t="s">
        <v>1882</v>
      </c>
      <c r="N181" s="230">
        <f>IF(COUNTIF(H181:H9597,Table42[[#This Row],[Tên NCC]])=1,1,0)</f>
        <v>1</v>
      </c>
      <c r="O181" s="243">
        <f>COUNTIF(Table42[Tên NCC],Table42[[#This Row],[Tên NCC]])</f>
        <v>1</v>
      </c>
      <c r="P181" s="244" t="s">
        <v>124</v>
      </c>
    </row>
    <row r="182" spans="1:16" ht="28" x14ac:dyDescent="0.35">
      <c r="A182" s="226">
        <f t="shared" si="3"/>
        <v>179</v>
      </c>
      <c r="B182" s="225">
        <f>YEAR(Table42[[#This Row],[Ngày gọi]])</f>
        <v>2026</v>
      </c>
      <c r="C182" s="225">
        <f>MONTH(Table42[[#This Row],[Ngày gọi]])</f>
        <v>1</v>
      </c>
      <c r="D182" s="225">
        <f>WEEKNUM(Table42[[#This Row],[Ngày gọi]])</f>
        <v>3</v>
      </c>
      <c r="E182" s="225" t="s">
        <v>377</v>
      </c>
      <c r="F182" s="225"/>
      <c r="G182" s="225">
        <v>100198</v>
      </c>
      <c r="H182" s="232" t="s">
        <v>1883</v>
      </c>
      <c r="I182" s="225" t="s">
        <v>378</v>
      </c>
      <c r="J182" s="225" t="s">
        <v>108</v>
      </c>
      <c r="K182" s="225" t="s">
        <v>372</v>
      </c>
      <c r="L182" s="228">
        <v>46033</v>
      </c>
      <c r="M182" s="224" t="s">
        <v>1823</v>
      </c>
      <c r="N182" s="230">
        <f>IF(COUNTIF(H182:H9598,Table42[[#This Row],[Tên NCC]])=1,1,0)</f>
        <v>1</v>
      </c>
      <c r="O182" s="243">
        <f>COUNTIF(Table42[Tên NCC],Table42[[#This Row],[Tên NCC]])</f>
        <v>1</v>
      </c>
      <c r="P182" s="244" t="s">
        <v>124</v>
      </c>
    </row>
    <row r="183" spans="1:16" ht="28" x14ac:dyDescent="0.35">
      <c r="A183" s="226">
        <f t="shared" si="3"/>
        <v>180</v>
      </c>
      <c r="B183" s="225">
        <f>YEAR(Table42[[#This Row],[Ngày gọi]])</f>
        <v>2026</v>
      </c>
      <c r="C183" s="225">
        <f>MONTH(Table42[[#This Row],[Ngày gọi]])</f>
        <v>1</v>
      </c>
      <c r="D183" s="225">
        <f>WEEKNUM(Table42[[#This Row],[Ngày gọi]])</f>
        <v>3</v>
      </c>
      <c r="E183" s="225" t="s">
        <v>1257</v>
      </c>
      <c r="F183" s="225"/>
      <c r="G183" s="225">
        <v>100422</v>
      </c>
      <c r="H183" s="232" t="s">
        <v>1799</v>
      </c>
      <c r="I183" s="225" t="s">
        <v>378</v>
      </c>
      <c r="J183" s="225" t="s">
        <v>108</v>
      </c>
      <c r="K183" s="225" t="s">
        <v>372</v>
      </c>
      <c r="L183" s="228">
        <v>46033</v>
      </c>
      <c r="M183" s="224" t="s">
        <v>1800</v>
      </c>
      <c r="N183" s="230">
        <f>IF(COUNTIF(H183:H9599,Table42[[#This Row],[Tên NCC]])=1,1,0)</f>
        <v>1</v>
      </c>
      <c r="O183" s="243">
        <f>COUNTIF(Table42[Tên NCC],Table42[[#This Row],[Tên NCC]])</f>
        <v>1</v>
      </c>
      <c r="P183" s="244" t="s">
        <v>124</v>
      </c>
    </row>
    <row r="184" spans="1:16" ht="28" x14ac:dyDescent="0.35">
      <c r="A184" s="226">
        <f t="shared" si="3"/>
        <v>181</v>
      </c>
      <c r="B184" s="225">
        <f>YEAR(Table42[[#This Row],[Ngày gọi]])</f>
        <v>2026</v>
      </c>
      <c r="C184" s="225">
        <f>MONTH(Table42[[#This Row],[Ngày gọi]])</f>
        <v>1</v>
      </c>
      <c r="D184" s="225">
        <f>WEEKNUM(Table42[[#This Row],[Ngày gọi]])</f>
        <v>3</v>
      </c>
      <c r="E184" s="225" t="s">
        <v>1214</v>
      </c>
      <c r="F184" s="225"/>
      <c r="G184" s="225">
        <v>100320</v>
      </c>
      <c r="H184" s="232" t="s">
        <v>155</v>
      </c>
      <c r="I184" s="225" t="s">
        <v>842</v>
      </c>
      <c r="J184" s="225" t="s">
        <v>102</v>
      </c>
      <c r="K184" s="225" t="s">
        <v>372</v>
      </c>
      <c r="L184" s="228">
        <v>46036</v>
      </c>
      <c r="M184" s="224" t="s">
        <v>1801</v>
      </c>
      <c r="N184" s="230">
        <f>IF(COUNTIF(H184:H9600,Table42[[#This Row],[Tên NCC]])=1,1,0)</f>
        <v>1</v>
      </c>
      <c r="O184" s="243">
        <f>COUNTIF(Table42[Tên NCC],Table42[[#This Row],[Tên NCC]])</f>
        <v>1</v>
      </c>
      <c r="P184" s="244" t="s">
        <v>124</v>
      </c>
    </row>
    <row r="185" spans="1:16" ht="28" x14ac:dyDescent="0.35">
      <c r="A185" s="226">
        <f t="shared" si="3"/>
        <v>182</v>
      </c>
      <c r="B185" s="225">
        <f>YEAR(Table42[[#This Row],[Ngày gọi]])</f>
        <v>2026</v>
      </c>
      <c r="C185" s="225">
        <f>MONTH(Table42[[#This Row],[Ngày gọi]])</f>
        <v>1</v>
      </c>
      <c r="D185" s="225">
        <f>WEEKNUM(Table42[[#This Row],[Ngày gọi]])</f>
        <v>3</v>
      </c>
      <c r="E185" s="225" t="s">
        <v>740</v>
      </c>
      <c r="F185" s="225"/>
      <c r="G185" s="225">
        <v>100351</v>
      </c>
      <c r="H185" s="232" t="s">
        <v>1225</v>
      </c>
      <c r="I185" s="225" t="s">
        <v>842</v>
      </c>
      <c r="J185" s="225" t="s">
        <v>102</v>
      </c>
      <c r="K185" s="225" t="s">
        <v>372</v>
      </c>
      <c r="L185" s="228">
        <v>46036</v>
      </c>
      <c r="M185" s="224" t="s">
        <v>1801</v>
      </c>
      <c r="N185" s="230">
        <f>IF(COUNTIF(H185:H9601,Table42[[#This Row],[Tên NCC]])=1,1,0)</f>
        <v>1</v>
      </c>
      <c r="O185" s="243">
        <f>COUNTIF(Table42[Tên NCC],Table42[[#This Row],[Tên NCC]])</f>
        <v>1</v>
      </c>
      <c r="P185" s="244" t="s">
        <v>124</v>
      </c>
    </row>
    <row r="186" spans="1:16" ht="28" x14ac:dyDescent="0.35">
      <c r="A186" s="226">
        <f t="shared" si="3"/>
        <v>183</v>
      </c>
      <c r="B186" s="225">
        <f>YEAR(Table42[[#This Row],[Ngày gọi]])</f>
        <v>2026</v>
      </c>
      <c r="C186" s="225">
        <f>MONTH(Table42[[#This Row],[Ngày gọi]])</f>
        <v>1</v>
      </c>
      <c r="D186" s="225">
        <f>WEEKNUM(Table42[[#This Row],[Ngày gọi]])</f>
        <v>3</v>
      </c>
      <c r="E186" s="225" t="s">
        <v>1242</v>
      </c>
      <c r="F186" s="225"/>
      <c r="G186" s="225">
        <v>100383</v>
      </c>
      <c r="H186" s="232" t="s">
        <v>1802</v>
      </c>
      <c r="I186" s="225" t="s">
        <v>842</v>
      </c>
      <c r="J186" s="225" t="s">
        <v>102</v>
      </c>
      <c r="K186" s="225" t="s">
        <v>372</v>
      </c>
      <c r="L186" s="228">
        <v>46036</v>
      </c>
      <c r="M186" s="224" t="s">
        <v>1800</v>
      </c>
      <c r="N186" s="230">
        <f>IF(COUNTIF(H186:H9602,Table42[[#This Row],[Tên NCC]])=1,1,0)</f>
        <v>1</v>
      </c>
      <c r="O186" s="243">
        <f>COUNTIF(Table42[Tên NCC],Table42[[#This Row],[Tên NCC]])</f>
        <v>1</v>
      </c>
      <c r="P186" s="244" t="s">
        <v>124</v>
      </c>
    </row>
    <row r="187" spans="1:16" ht="28" x14ac:dyDescent="0.35">
      <c r="A187" s="226">
        <f t="shared" si="3"/>
        <v>184</v>
      </c>
      <c r="B187" s="225">
        <f>YEAR(Table42[[#This Row],[Ngày gọi]])</f>
        <v>2026</v>
      </c>
      <c r="C187" s="225">
        <f>MONTH(Table42[[#This Row],[Ngày gọi]])</f>
        <v>1</v>
      </c>
      <c r="D187" s="225">
        <f>WEEKNUM(Table42[[#This Row],[Ngày gọi]])</f>
        <v>3</v>
      </c>
      <c r="E187" s="225" t="s">
        <v>741</v>
      </c>
      <c r="F187" s="225"/>
      <c r="G187" s="225">
        <v>100387</v>
      </c>
      <c r="H187" s="232" t="s">
        <v>1803</v>
      </c>
      <c r="I187" s="225" t="s">
        <v>1244</v>
      </c>
      <c r="J187" s="225" t="s">
        <v>102</v>
      </c>
      <c r="K187" s="225" t="s">
        <v>372</v>
      </c>
      <c r="L187" s="228">
        <v>46036</v>
      </c>
      <c r="M187" s="224" t="s">
        <v>1800</v>
      </c>
      <c r="N187" s="230">
        <f>IF(COUNTIF(H187:H9603,Table42[[#This Row],[Tên NCC]])=1,1,0)</f>
        <v>1</v>
      </c>
      <c r="O187" s="243">
        <f>COUNTIF(Table42[Tên NCC],Table42[[#This Row],[Tên NCC]])</f>
        <v>1</v>
      </c>
      <c r="P187" s="244" t="s">
        <v>124</v>
      </c>
    </row>
    <row r="188" spans="1:16" ht="28" x14ac:dyDescent="0.35">
      <c r="A188" s="226">
        <f t="shared" si="3"/>
        <v>185</v>
      </c>
      <c r="B188" s="225">
        <f>YEAR(Table42[[#This Row],[Ngày gọi]])</f>
        <v>2026</v>
      </c>
      <c r="C188" s="225">
        <f>MONTH(Table42[[#This Row],[Ngày gọi]])</f>
        <v>1</v>
      </c>
      <c r="D188" s="225">
        <f>WEEKNUM(Table42[[#This Row],[Ngày gọi]])</f>
        <v>3</v>
      </c>
      <c r="E188" s="225" t="s">
        <v>1245</v>
      </c>
      <c r="F188" s="225"/>
      <c r="G188" s="225">
        <v>100389</v>
      </c>
      <c r="H188" s="232" t="s">
        <v>1804</v>
      </c>
      <c r="I188" s="225" t="s">
        <v>842</v>
      </c>
      <c r="J188" s="225" t="s">
        <v>102</v>
      </c>
      <c r="K188" s="225" t="s">
        <v>372</v>
      </c>
      <c r="L188" s="228">
        <v>46036</v>
      </c>
      <c r="M188" s="224" t="s">
        <v>1801</v>
      </c>
      <c r="N188" s="230">
        <f>IF(COUNTIF(H188:H9604,Table42[[#This Row],[Tên NCC]])=1,1,0)</f>
        <v>1</v>
      </c>
      <c r="O188" s="243">
        <f>COUNTIF(Table42[Tên NCC],Table42[[#This Row],[Tên NCC]])</f>
        <v>1</v>
      </c>
      <c r="P188" s="244" t="s">
        <v>124</v>
      </c>
    </row>
    <row r="189" spans="1:16" ht="28" x14ac:dyDescent="0.35">
      <c r="A189" s="226">
        <f t="shared" si="3"/>
        <v>186</v>
      </c>
      <c r="B189" s="225">
        <f>YEAR(Table42[[#This Row],[Ngày gọi]])</f>
        <v>2026</v>
      </c>
      <c r="C189" s="225">
        <f>MONTH(Table42[[#This Row],[Ngày gọi]])</f>
        <v>1</v>
      </c>
      <c r="D189" s="225">
        <f>WEEKNUM(Table42[[#This Row],[Ngày gọi]])</f>
        <v>3</v>
      </c>
      <c r="E189" s="225" t="s">
        <v>1247</v>
      </c>
      <c r="F189" s="225"/>
      <c r="G189" s="225">
        <v>100395</v>
      </c>
      <c r="H189" s="232" t="s">
        <v>1805</v>
      </c>
      <c r="I189" s="225" t="s">
        <v>842</v>
      </c>
      <c r="J189" s="225" t="s">
        <v>102</v>
      </c>
      <c r="K189" s="225" t="s">
        <v>372</v>
      </c>
      <c r="L189" s="228">
        <v>46036</v>
      </c>
      <c r="M189" s="224" t="s">
        <v>1800</v>
      </c>
      <c r="N189" s="230">
        <f>IF(COUNTIF(H189:H9605,Table42[[#This Row],[Tên NCC]])=1,1,0)</f>
        <v>1</v>
      </c>
      <c r="O189" s="243">
        <f>COUNTIF(Table42[Tên NCC],Table42[[#This Row],[Tên NCC]])</f>
        <v>1</v>
      </c>
      <c r="P189" s="244" t="s">
        <v>124</v>
      </c>
    </row>
    <row r="190" spans="1:16" ht="28" x14ac:dyDescent="0.35">
      <c r="A190" s="226">
        <f t="shared" si="3"/>
        <v>187</v>
      </c>
      <c r="B190" s="225">
        <f>YEAR(Table42[[#This Row],[Ngày gọi]])</f>
        <v>2026</v>
      </c>
      <c r="C190" s="225">
        <f>MONTH(Table42[[#This Row],[Ngày gọi]])</f>
        <v>1</v>
      </c>
      <c r="D190" s="225">
        <f>WEEKNUM(Table42[[#This Row],[Ngày gọi]])</f>
        <v>3</v>
      </c>
      <c r="E190" s="225" t="s">
        <v>738</v>
      </c>
      <c r="F190" s="225"/>
      <c r="G190" s="225">
        <v>100409</v>
      </c>
      <c r="H190" s="232" t="s">
        <v>1884</v>
      </c>
      <c r="I190" s="225" t="s">
        <v>371</v>
      </c>
      <c r="J190" s="225" t="s">
        <v>102</v>
      </c>
      <c r="K190" s="225" t="s">
        <v>372</v>
      </c>
      <c r="L190" s="228">
        <v>46036</v>
      </c>
      <c r="M190" s="224" t="s">
        <v>1823</v>
      </c>
      <c r="N190" s="230">
        <f>IF(COUNTIF(H190:H9606,Table42[[#This Row],[Tên NCC]])=1,1,0)</f>
        <v>1</v>
      </c>
      <c r="O190" s="243">
        <f>COUNTIF(Table42[Tên NCC],Table42[[#This Row],[Tên NCC]])</f>
        <v>1</v>
      </c>
      <c r="P190" s="244" t="s">
        <v>124</v>
      </c>
    </row>
    <row r="191" spans="1:16" ht="28" x14ac:dyDescent="0.35">
      <c r="A191" s="226">
        <f t="shared" si="3"/>
        <v>188</v>
      </c>
      <c r="B191" s="225">
        <f>YEAR(Table42[[#This Row],[Ngày gọi]])</f>
        <v>2026</v>
      </c>
      <c r="C191" s="225">
        <f>MONTH(Table42[[#This Row],[Ngày gọi]])</f>
        <v>1</v>
      </c>
      <c r="D191" s="225">
        <f>WEEKNUM(Table42[[#This Row],[Ngày gọi]])</f>
        <v>3</v>
      </c>
      <c r="E191" s="225" t="s">
        <v>1254</v>
      </c>
      <c r="F191" s="225"/>
      <c r="G191" s="225">
        <v>100410</v>
      </c>
      <c r="H191" s="232" t="s">
        <v>1255</v>
      </c>
      <c r="I191" s="225" t="s">
        <v>842</v>
      </c>
      <c r="J191" s="225" t="s">
        <v>102</v>
      </c>
      <c r="K191" s="225" t="s">
        <v>372</v>
      </c>
      <c r="L191" s="228">
        <v>46036</v>
      </c>
      <c r="M191" s="224" t="s">
        <v>1801</v>
      </c>
      <c r="N191" s="230">
        <f>IF(COUNTIF(H191:H9607,Table42[[#This Row],[Tên NCC]])=1,1,0)</f>
        <v>1</v>
      </c>
      <c r="O191" s="243">
        <f>COUNTIF(Table42[Tên NCC],Table42[[#This Row],[Tên NCC]])</f>
        <v>1</v>
      </c>
      <c r="P191" s="244" t="s">
        <v>124</v>
      </c>
    </row>
    <row r="192" spans="1:16" ht="28" x14ac:dyDescent="0.35">
      <c r="A192" s="226">
        <f t="shared" si="3"/>
        <v>189</v>
      </c>
      <c r="B192" s="225">
        <f>YEAR(Table42[[#This Row],[Ngày gọi]])</f>
        <v>2026</v>
      </c>
      <c r="C192" s="225">
        <f>MONTH(Table42[[#This Row],[Ngày gọi]])</f>
        <v>1</v>
      </c>
      <c r="D192" s="225">
        <f>WEEKNUM(Table42[[#This Row],[Ngày gọi]])</f>
        <v>3</v>
      </c>
      <c r="E192" s="225" t="s">
        <v>736</v>
      </c>
      <c r="F192" s="225"/>
      <c r="G192" s="225">
        <v>100421</v>
      </c>
      <c r="H192" s="232" t="s">
        <v>1885</v>
      </c>
      <c r="I192" s="225" t="s">
        <v>371</v>
      </c>
      <c r="J192" s="225" t="s">
        <v>102</v>
      </c>
      <c r="K192" s="225" t="s">
        <v>372</v>
      </c>
      <c r="L192" s="228">
        <v>46036</v>
      </c>
      <c r="M192" s="224" t="s">
        <v>1823</v>
      </c>
      <c r="N192" s="230">
        <f>IF(COUNTIF(H192:H9608,Table42[[#This Row],[Tên NCC]])=1,1,0)</f>
        <v>1</v>
      </c>
      <c r="O192" s="243">
        <f>COUNTIF(Table42[Tên NCC],Table42[[#This Row],[Tên NCC]])</f>
        <v>1</v>
      </c>
      <c r="P192" s="244" t="s">
        <v>124</v>
      </c>
    </row>
    <row r="193" spans="1:16" ht="28" x14ac:dyDescent="0.35">
      <c r="A193" s="226">
        <f t="shared" si="3"/>
        <v>190</v>
      </c>
      <c r="B193" s="225">
        <f>YEAR(Table42[[#This Row],[Ngày gọi]])</f>
        <v>2026</v>
      </c>
      <c r="C193" s="225">
        <f>MONTH(Table42[[#This Row],[Ngày gọi]])</f>
        <v>1</v>
      </c>
      <c r="D193" s="225">
        <f>WEEKNUM(Table42[[#This Row],[Ngày gọi]])</f>
        <v>3</v>
      </c>
      <c r="E193" s="225" t="s">
        <v>734</v>
      </c>
      <c r="F193" s="225"/>
      <c r="G193" s="225">
        <v>100423</v>
      </c>
      <c r="H193" s="232" t="s">
        <v>1227</v>
      </c>
      <c r="I193" s="225" t="s">
        <v>843</v>
      </c>
      <c r="J193" s="225" t="s">
        <v>102</v>
      </c>
      <c r="K193" s="225" t="s">
        <v>372</v>
      </c>
      <c r="L193" s="228">
        <v>46036</v>
      </c>
      <c r="M193" s="224" t="s">
        <v>1823</v>
      </c>
      <c r="N193" s="230">
        <f>IF(COUNTIF(H193:H9609,Table42[[#This Row],[Tên NCC]])=1,1,0)</f>
        <v>1</v>
      </c>
      <c r="O193" s="243">
        <f>COUNTIF(Table42[Tên NCC],Table42[[#This Row],[Tên NCC]])</f>
        <v>1</v>
      </c>
      <c r="P193" s="244" t="s">
        <v>124</v>
      </c>
    </row>
    <row r="194" spans="1:16" ht="28" x14ac:dyDescent="0.35">
      <c r="A194" s="226">
        <f t="shared" si="3"/>
        <v>191</v>
      </c>
      <c r="B194" s="225">
        <f>YEAR(Table42[[#This Row],[Ngày gọi]])</f>
        <v>2026</v>
      </c>
      <c r="C194" s="225">
        <f>MONTH(Table42[[#This Row],[Ngày gọi]])</f>
        <v>1</v>
      </c>
      <c r="D194" s="225">
        <f>WEEKNUM(Table42[[#This Row],[Ngày gọi]])</f>
        <v>3</v>
      </c>
      <c r="E194" s="225" t="s">
        <v>739</v>
      </c>
      <c r="F194" s="225"/>
      <c r="G194" s="225">
        <v>100429</v>
      </c>
      <c r="H194" s="232" t="s">
        <v>1806</v>
      </c>
      <c r="I194" s="225" t="s">
        <v>842</v>
      </c>
      <c r="J194" s="225" t="s">
        <v>102</v>
      </c>
      <c r="K194" s="225" t="s">
        <v>372</v>
      </c>
      <c r="L194" s="228">
        <v>46036</v>
      </c>
      <c r="M194" s="224" t="s">
        <v>1807</v>
      </c>
      <c r="N194" s="230">
        <f>IF(COUNTIF(H194:H9610,Table42[[#This Row],[Tên NCC]])=1,1,0)</f>
        <v>1</v>
      </c>
      <c r="O194" s="243">
        <f>COUNTIF(Table42[Tên NCC],Table42[[#This Row],[Tên NCC]])</f>
        <v>1</v>
      </c>
      <c r="P194" s="244" t="s">
        <v>124</v>
      </c>
    </row>
    <row r="195" spans="1:16" x14ac:dyDescent="0.35">
      <c r="A195" s="226">
        <f t="shared" si="3"/>
        <v>192</v>
      </c>
      <c r="B195" s="225">
        <f>YEAR(Table42[[#This Row],[Ngày gọi]])</f>
        <v>2026</v>
      </c>
      <c r="C195" s="225">
        <f>MONTH(Table42[[#This Row],[Ngày gọi]])</f>
        <v>1</v>
      </c>
      <c r="D195" s="225">
        <f>WEEKNUM(Table42[[#This Row],[Ngày gọi]])</f>
        <v>3</v>
      </c>
      <c r="E195" s="225" t="s">
        <v>1248</v>
      </c>
      <c r="F195" s="225"/>
      <c r="G195" s="225">
        <v>100432</v>
      </c>
      <c r="H195" s="232" t="s">
        <v>1249</v>
      </c>
      <c r="I195" s="225" t="s">
        <v>371</v>
      </c>
      <c r="J195" s="225" t="s">
        <v>102</v>
      </c>
      <c r="K195" s="225" t="s">
        <v>372</v>
      </c>
      <c r="L195" s="228">
        <v>46037</v>
      </c>
      <c r="M195" s="224" t="s">
        <v>1808</v>
      </c>
      <c r="N195" s="230">
        <f>IF(COUNTIF(H195:H9611,Table42[[#This Row],[Tên NCC]])=1,1,0)</f>
        <v>1</v>
      </c>
      <c r="O195" s="243">
        <f>COUNTIF(Table42[Tên NCC],Table42[[#This Row],[Tên NCC]])</f>
        <v>1</v>
      </c>
      <c r="P195" s="244" t="s">
        <v>124</v>
      </c>
    </row>
    <row r="196" spans="1:16" x14ac:dyDescent="0.35">
      <c r="A196" s="226">
        <f t="shared" si="3"/>
        <v>193</v>
      </c>
      <c r="B196" s="225">
        <f>YEAR(Table42[[#This Row],[Ngày gọi]])</f>
        <v>2026</v>
      </c>
      <c r="C196" s="225">
        <f>MONTH(Table42[[#This Row],[Ngày gọi]])</f>
        <v>1</v>
      </c>
      <c r="D196" s="225">
        <f>WEEKNUM(Table42[[#This Row],[Ngày gọi]])</f>
        <v>3</v>
      </c>
      <c r="E196" s="225" t="s">
        <v>369</v>
      </c>
      <c r="F196" s="225"/>
      <c r="G196" s="225">
        <v>100437</v>
      </c>
      <c r="H196" s="232" t="s">
        <v>370</v>
      </c>
      <c r="I196" s="225" t="s">
        <v>371</v>
      </c>
      <c r="J196" s="225" t="s">
        <v>102</v>
      </c>
      <c r="K196" s="225" t="s">
        <v>372</v>
      </c>
      <c r="L196" s="228">
        <v>46037</v>
      </c>
      <c r="M196" s="224" t="s">
        <v>1808</v>
      </c>
      <c r="N196" s="230">
        <f>IF(COUNTIF(H196:H9612,Table42[[#This Row],[Tên NCC]])=1,1,0)</f>
        <v>1</v>
      </c>
      <c r="O196" s="243">
        <f>COUNTIF(Table42[Tên NCC],Table42[[#This Row],[Tên NCC]])</f>
        <v>1</v>
      </c>
      <c r="P196" s="244" t="s">
        <v>124</v>
      </c>
    </row>
    <row r="197" spans="1:16" x14ac:dyDescent="0.35">
      <c r="A197" s="226">
        <f t="shared" si="3"/>
        <v>194</v>
      </c>
      <c r="B197" s="225">
        <f>YEAR(Table42[[#This Row],[Ngày gọi]])</f>
        <v>2026</v>
      </c>
      <c r="C197" s="225">
        <f>MONTH(Table42[[#This Row],[Ngày gọi]])</f>
        <v>1</v>
      </c>
      <c r="D197" s="225">
        <f>WEEKNUM(Table42[[#This Row],[Ngày gọi]])</f>
        <v>3</v>
      </c>
      <c r="E197" s="225" t="s">
        <v>1259</v>
      </c>
      <c r="F197" s="225"/>
      <c r="G197" s="225">
        <v>100440</v>
      </c>
      <c r="H197" s="232" t="s">
        <v>1809</v>
      </c>
      <c r="I197" s="225" t="s">
        <v>843</v>
      </c>
      <c r="J197" s="225" t="s">
        <v>102</v>
      </c>
      <c r="K197" s="225" t="s">
        <v>372</v>
      </c>
      <c r="L197" s="228">
        <v>46037</v>
      </c>
      <c r="M197" s="224" t="s">
        <v>1808</v>
      </c>
      <c r="N197" s="230">
        <f>IF(COUNTIF(H197:H9613,Table42[[#This Row],[Tên NCC]])=1,1,0)</f>
        <v>1</v>
      </c>
      <c r="O197" s="243">
        <f>COUNTIF(Table42[Tên NCC],Table42[[#This Row],[Tên NCC]])</f>
        <v>1</v>
      </c>
      <c r="P197" s="244" t="s">
        <v>124</v>
      </c>
    </row>
    <row r="198" spans="1:16" ht="28" x14ac:dyDescent="0.35">
      <c r="A198" s="226">
        <f t="shared" si="3"/>
        <v>195</v>
      </c>
      <c r="B198" s="225">
        <f>YEAR(Table42[[#This Row],[Ngày gọi]])</f>
        <v>2026</v>
      </c>
      <c r="C198" s="225">
        <f>MONTH(Table42[[#This Row],[Ngày gọi]])</f>
        <v>1</v>
      </c>
      <c r="D198" s="225">
        <f>WEEKNUM(Table42[[#This Row],[Ngày gọi]])</f>
        <v>3</v>
      </c>
      <c r="E198" s="225" t="s">
        <v>721</v>
      </c>
      <c r="F198" s="225"/>
      <c r="G198" s="225">
        <v>100467</v>
      </c>
      <c r="H198" s="232" t="s">
        <v>1810</v>
      </c>
      <c r="I198" s="225" t="s">
        <v>842</v>
      </c>
      <c r="J198" s="225" t="s">
        <v>102</v>
      </c>
      <c r="K198" s="225" t="s">
        <v>372</v>
      </c>
      <c r="L198" s="228">
        <v>46037</v>
      </c>
      <c r="M198" s="224" t="s">
        <v>1811</v>
      </c>
      <c r="N198" s="230">
        <f>IF(COUNTIF(H198:H9614,Table42[[#This Row],[Tên NCC]])=1,1,0)</f>
        <v>1</v>
      </c>
      <c r="O198" s="243">
        <f>COUNTIF(Table42[Tên NCC],Table42[[#This Row],[Tên NCC]])</f>
        <v>1</v>
      </c>
      <c r="P198" s="244" t="s">
        <v>124</v>
      </c>
    </row>
    <row r="199" spans="1:16" ht="28" x14ac:dyDescent="0.35">
      <c r="A199" s="226">
        <f t="shared" si="3"/>
        <v>196</v>
      </c>
      <c r="B199" s="225">
        <f>YEAR(Table42[[#This Row],[Ngày gọi]])</f>
        <v>2026</v>
      </c>
      <c r="C199" s="225">
        <f>MONTH(Table42[[#This Row],[Ngày gọi]])</f>
        <v>1</v>
      </c>
      <c r="D199" s="225">
        <f>WEEKNUM(Table42[[#This Row],[Ngày gọi]])</f>
        <v>5</v>
      </c>
      <c r="E199" s="225" t="s">
        <v>1812</v>
      </c>
      <c r="F199" s="225"/>
      <c r="G199" s="225">
        <v>100483</v>
      </c>
      <c r="H199" s="232" t="s">
        <v>1813</v>
      </c>
      <c r="I199" s="225" t="s">
        <v>843</v>
      </c>
      <c r="J199" s="225" t="s">
        <v>102</v>
      </c>
      <c r="K199" s="225" t="s">
        <v>372</v>
      </c>
      <c r="L199" s="228">
        <v>46050</v>
      </c>
      <c r="M199" s="224" t="s">
        <v>1814</v>
      </c>
      <c r="N199" s="230">
        <f>IF(COUNTIF(H199:H9615,Table42[[#This Row],[Tên NCC]])=1,1,0)</f>
        <v>0</v>
      </c>
      <c r="O199" s="243">
        <f>COUNTIF(Table42[Tên NCC],Table42[[#This Row],[Tên NCC]])</f>
        <v>2</v>
      </c>
      <c r="P199" s="244" t="s">
        <v>124</v>
      </c>
    </row>
    <row r="200" spans="1:16" ht="28" x14ac:dyDescent="0.35">
      <c r="A200" s="226">
        <f t="shared" si="3"/>
        <v>197</v>
      </c>
      <c r="B200" s="225">
        <f>YEAR(Table42[[#This Row],[Ngày gọi]])</f>
        <v>2026</v>
      </c>
      <c r="C200" s="225">
        <f>MONTH(Table42[[#This Row],[Ngày gọi]])</f>
        <v>1</v>
      </c>
      <c r="D200" s="225">
        <f>WEEKNUM(Table42[[#This Row],[Ngày gọi]])</f>
        <v>3</v>
      </c>
      <c r="E200" s="225" t="s">
        <v>316</v>
      </c>
      <c r="F200" s="225"/>
      <c r="G200" s="225">
        <v>100004</v>
      </c>
      <c r="H200" s="232" t="s">
        <v>1886</v>
      </c>
      <c r="I200" s="225" t="s">
        <v>298</v>
      </c>
      <c r="J200" s="225" t="s">
        <v>99</v>
      </c>
      <c r="K200" s="225" t="s">
        <v>294</v>
      </c>
      <c r="L200" s="228">
        <v>46037</v>
      </c>
      <c r="M200" s="224" t="s">
        <v>1887</v>
      </c>
      <c r="N200" s="230">
        <f>IF(COUNTIF(H200:H9616,Table42[[#This Row],[Tên NCC]])=1,1,0)</f>
        <v>1</v>
      </c>
      <c r="O200" s="243">
        <f>COUNTIF(Table42[Tên NCC],Table42[[#This Row],[Tên NCC]])</f>
        <v>1</v>
      </c>
      <c r="P200" s="244" t="s">
        <v>124</v>
      </c>
    </row>
    <row r="201" spans="1:16" ht="42" x14ac:dyDescent="0.35">
      <c r="A201" s="226">
        <f t="shared" si="3"/>
        <v>198</v>
      </c>
      <c r="B201" s="225">
        <f>YEAR(Table42[[#This Row],[Ngày gọi]])</f>
        <v>2026</v>
      </c>
      <c r="C201" s="225">
        <f>MONTH(Table42[[#This Row],[Ngày gọi]])</f>
        <v>1</v>
      </c>
      <c r="D201" s="225">
        <f>WEEKNUM(Table42[[#This Row],[Ngày gọi]])</f>
        <v>3</v>
      </c>
      <c r="E201" s="225" t="s">
        <v>1662</v>
      </c>
      <c r="F201" s="225"/>
      <c r="G201" s="225">
        <v>100042</v>
      </c>
      <c r="H201" s="232" t="s">
        <v>1888</v>
      </c>
      <c r="I201" s="225" t="s">
        <v>298</v>
      </c>
      <c r="J201" s="225" t="s">
        <v>99</v>
      </c>
      <c r="K201" s="225" t="s">
        <v>294</v>
      </c>
      <c r="L201" s="228">
        <v>46037</v>
      </c>
      <c r="M201" s="224" t="s">
        <v>1889</v>
      </c>
      <c r="N201" s="230">
        <f>IF(COUNTIF(H201:H9617,Table42[[#This Row],[Tên NCC]])=1,1,0)</f>
        <v>1</v>
      </c>
      <c r="O201" s="243">
        <f>COUNTIF(Table42[Tên NCC],Table42[[#This Row],[Tên NCC]])</f>
        <v>1</v>
      </c>
      <c r="P201" s="244" t="s">
        <v>124</v>
      </c>
    </row>
    <row r="202" spans="1:16" ht="28" x14ac:dyDescent="0.35">
      <c r="A202" s="226">
        <f t="shared" si="3"/>
        <v>199</v>
      </c>
      <c r="B202" s="225">
        <f>YEAR(Table42[[#This Row],[Ngày gọi]])</f>
        <v>2026</v>
      </c>
      <c r="C202" s="225">
        <f>MONTH(Table42[[#This Row],[Ngày gọi]])</f>
        <v>1</v>
      </c>
      <c r="D202" s="225">
        <f>WEEKNUM(Table42[[#This Row],[Ngày gọi]])</f>
        <v>3</v>
      </c>
      <c r="E202" s="225" t="s">
        <v>339</v>
      </c>
      <c r="F202" s="225"/>
      <c r="G202" s="225">
        <v>100060</v>
      </c>
      <c r="H202" s="232" t="s">
        <v>161</v>
      </c>
      <c r="I202" s="225" t="s">
        <v>307</v>
      </c>
      <c r="J202" s="225" t="s">
        <v>99</v>
      </c>
      <c r="K202" s="225" t="s">
        <v>294</v>
      </c>
      <c r="L202" s="228">
        <v>46037</v>
      </c>
      <c r="M202" s="224" t="s">
        <v>1890</v>
      </c>
      <c r="N202" s="230">
        <f>IF(COUNTIF(H202:H9618,Table42[[#This Row],[Tên NCC]])=1,1,0)</f>
        <v>1</v>
      </c>
      <c r="O202" s="243">
        <f>COUNTIF(Table42[Tên NCC],Table42[[#This Row],[Tên NCC]])</f>
        <v>1</v>
      </c>
      <c r="P202" s="244" t="s">
        <v>124</v>
      </c>
    </row>
    <row r="203" spans="1:16" ht="28" x14ac:dyDescent="0.35">
      <c r="A203" s="226">
        <f t="shared" si="3"/>
        <v>200</v>
      </c>
      <c r="B203" s="225">
        <f>YEAR(Table42[[#This Row],[Ngày gọi]])</f>
        <v>2026</v>
      </c>
      <c r="C203" s="225">
        <f>MONTH(Table42[[#This Row],[Ngày gọi]])</f>
        <v>1</v>
      </c>
      <c r="D203" s="225">
        <f>WEEKNUM(Table42[[#This Row],[Ngày gọi]])</f>
        <v>3</v>
      </c>
      <c r="E203" s="225" t="s">
        <v>731</v>
      </c>
      <c r="F203" s="225"/>
      <c r="G203" s="225">
        <v>100068</v>
      </c>
      <c r="H203" s="232" t="s">
        <v>163</v>
      </c>
      <c r="I203" s="225" t="s">
        <v>307</v>
      </c>
      <c r="J203" s="225" t="s">
        <v>99</v>
      </c>
      <c r="K203" s="225" t="s">
        <v>294</v>
      </c>
      <c r="L203" s="228">
        <v>46037</v>
      </c>
      <c r="M203" s="224" t="s">
        <v>1891</v>
      </c>
      <c r="N203" s="230">
        <f>IF(COUNTIF(H203:H9619,Table42[[#This Row],[Tên NCC]])=1,1,0)</f>
        <v>1</v>
      </c>
      <c r="O203" s="243">
        <f>COUNTIF(Table42[Tên NCC],Table42[[#This Row],[Tên NCC]])</f>
        <v>1</v>
      </c>
      <c r="P203" s="244" t="s">
        <v>124</v>
      </c>
    </row>
    <row r="204" spans="1:16" ht="28" x14ac:dyDescent="0.35">
      <c r="A204" s="226">
        <f t="shared" si="3"/>
        <v>201</v>
      </c>
      <c r="B204" s="225">
        <f>YEAR(Table42[[#This Row],[Ngày gọi]])</f>
        <v>2026</v>
      </c>
      <c r="C204" s="225">
        <f>MONTH(Table42[[#This Row],[Ngày gọi]])</f>
        <v>1</v>
      </c>
      <c r="D204" s="225">
        <f>WEEKNUM(Table42[[#This Row],[Ngày gọi]])</f>
        <v>3</v>
      </c>
      <c r="E204" s="225" t="s">
        <v>346</v>
      </c>
      <c r="F204" s="225"/>
      <c r="G204" s="225">
        <v>100069</v>
      </c>
      <c r="H204" s="232" t="s">
        <v>1892</v>
      </c>
      <c r="I204" s="225" t="s">
        <v>307</v>
      </c>
      <c r="J204" s="225" t="s">
        <v>99</v>
      </c>
      <c r="K204" s="225" t="s">
        <v>294</v>
      </c>
      <c r="L204" s="228">
        <v>46037</v>
      </c>
      <c r="M204" s="224" t="s">
        <v>1891</v>
      </c>
      <c r="N204" s="230">
        <f>IF(COUNTIF(H204:H9620,Table42[[#This Row],[Tên NCC]])=1,1,0)</f>
        <v>1</v>
      </c>
      <c r="O204" s="243">
        <f>COUNTIF(Table42[Tên NCC],Table42[[#This Row],[Tên NCC]])</f>
        <v>1</v>
      </c>
      <c r="P204" s="244" t="s">
        <v>124</v>
      </c>
    </row>
    <row r="205" spans="1:16" ht="28" x14ac:dyDescent="0.35">
      <c r="A205" s="226">
        <f t="shared" si="3"/>
        <v>202</v>
      </c>
      <c r="B205" s="225">
        <f>YEAR(Table42[[#This Row],[Ngày gọi]])</f>
        <v>2026</v>
      </c>
      <c r="C205" s="225">
        <f>MONTH(Table42[[#This Row],[Ngày gọi]])</f>
        <v>1</v>
      </c>
      <c r="D205" s="225">
        <f>WEEKNUM(Table42[[#This Row],[Ngày gọi]])</f>
        <v>3</v>
      </c>
      <c r="E205" s="225" t="s">
        <v>317</v>
      </c>
      <c r="F205" s="225"/>
      <c r="G205" s="225">
        <v>100109</v>
      </c>
      <c r="H205" s="232" t="s">
        <v>318</v>
      </c>
      <c r="I205" s="225" t="s">
        <v>298</v>
      </c>
      <c r="J205" s="225" t="s">
        <v>99</v>
      </c>
      <c r="K205" s="225" t="s">
        <v>294</v>
      </c>
      <c r="L205" s="228">
        <v>46037</v>
      </c>
      <c r="M205" s="224" t="s">
        <v>1824</v>
      </c>
      <c r="N205" s="230">
        <f>IF(COUNTIF(H205:H9621,Table42[[#This Row],[Tên NCC]])=1,1,0)</f>
        <v>1</v>
      </c>
      <c r="O205" s="243">
        <f>COUNTIF(Table42[Tên NCC],Table42[[#This Row],[Tên NCC]])</f>
        <v>1</v>
      </c>
      <c r="P205" s="244" t="s">
        <v>124</v>
      </c>
    </row>
    <row r="206" spans="1:16" ht="28" x14ac:dyDescent="0.35">
      <c r="A206" s="226">
        <f t="shared" si="3"/>
        <v>203</v>
      </c>
      <c r="B206" s="225">
        <f>YEAR(Table42[[#This Row],[Ngày gọi]])</f>
        <v>2026</v>
      </c>
      <c r="C206" s="225">
        <f>MONTH(Table42[[#This Row],[Ngày gọi]])</f>
        <v>1</v>
      </c>
      <c r="D206" s="225">
        <f>WEEKNUM(Table42[[#This Row],[Ngày gọi]])</f>
        <v>3</v>
      </c>
      <c r="E206" s="225" t="s">
        <v>297</v>
      </c>
      <c r="F206" s="225"/>
      <c r="G206" s="225">
        <v>100142</v>
      </c>
      <c r="H206" s="232" t="s">
        <v>144</v>
      </c>
      <c r="I206" s="225" t="s">
        <v>298</v>
      </c>
      <c r="J206" s="225" t="s">
        <v>99</v>
      </c>
      <c r="K206" s="225" t="s">
        <v>294</v>
      </c>
      <c r="L206" s="228">
        <v>46038</v>
      </c>
      <c r="M206" s="224" t="s">
        <v>1824</v>
      </c>
      <c r="N206" s="230">
        <f>IF(COUNTIF(H206:H9622,Table42[[#This Row],[Tên NCC]])=1,1,0)</f>
        <v>1</v>
      </c>
      <c r="O206" s="243">
        <f>COUNTIF(Table42[Tên NCC],Table42[[#This Row],[Tên NCC]])</f>
        <v>1</v>
      </c>
      <c r="P206" s="244" t="s">
        <v>124</v>
      </c>
    </row>
    <row r="207" spans="1:16" ht="28" x14ac:dyDescent="0.35">
      <c r="A207" s="226">
        <f t="shared" si="3"/>
        <v>204</v>
      </c>
      <c r="B207" s="225">
        <f>YEAR(Table42[[#This Row],[Ngày gọi]])</f>
        <v>2026</v>
      </c>
      <c r="C207" s="225">
        <f>MONTH(Table42[[#This Row],[Ngày gọi]])</f>
        <v>1</v>
      </c>
      <c r="D207" s="225">
        <f>WEEKNUM(Table42[[#This Row],[Ngày gọi]])</f>
        <v>3</v>
      </c>
      <c r="E207" s="225" t="s">
        <v>1819</v>
      </c>
      <c r="F207" s="225"/>
      <c r="G207" s="225">
        <v>100205</v>
      </c>
      <c r="H207" s="232" t="s">
        <v>1893</v>
      </c>
      <c r="I207" s="225" t="s">
        <v>298</v>
      </c>
      <c r="J207" s="225" t="s">
        <v>99</v>
      </c>
      <c r="K207" s="225" t="s">
        <v>294</v>
      </c>
      <c r="L207" s="228">
        <v>46038</v>
      </c>
      <c r="M207" s="224" t="s">
        <v>1824</v>
      </c>
      <c r="N207" s="230">
        <f>IF(COUNTIF(H207:H9623,Table42[[#This Row],[Tên NCC]])=1,1,0)</f>
        <v>1</v>
      </c>
      <c r="O207" s="243">
        <f>COUNTIF(Table42[Tên NCC],Table42[[#This Row],[Tên NCC]])</f>
        <v>1</v>
      </c>
      <c r="P207" s="244" t="s">
        <v>124</v>
      </c>
    </row>
    <row r="208" spans="1:16" ht="28" x14ac:dyDescent="0.35">
      <c r="A208" s="226">
        <f t="shared" ref="A208:A213" si="4">ROW()-3</f>
        <v>205</v>
      </c>
      <c r="B208" s="225">
        <f>YEAR(Table42[[#This Row],[Ngày gọi]])</f>
        <v>2026</v>
      </c>
      <c r="C208" s="225">
        <f>MONTH(Table42[[#This Row],[Ngày gọi]])</f>
        <v>1</v>
      </c>
      <c r="D208" s="225">
        <f>WEEKNUM(Table42[[#This Row],[Ngày gọi]])</f>
        <v>3</v>
      </c>
      <c r="E208" s="225" t="s">
        <v>733</v>
      </c>
      <c r="F208" s="225"/>
      <c r="G208" s="225">
        <v>100298</v>
      </c>
      <c r="H208" s="232" t="s">
        <v>153</v>
      </c>
      <c r="I208" s="225" t="s">
        <v>307</v>
      </c>
      <c r="J208" s="225" t="s">
        <v>99</v>
      </c>
      <c r="K208" s="225" t="s">
        <v>294</v>
      </c>
      <c r="L208" s="228">
        <v>46038</v>
      </c>
      <c r="M208" s="224" t="s">
        <v>1824</v>
      </c>
      <c r="N208" s="230">
        <f>IF(COUNTIF(H208:H9624,Table42[[#This Row],[Tên NCC]])=1,1,0)</f>
        <v>1</v>
      </c>
      <c r="O208" s="243">
        <f>COUNTIF(Table42[Tên NCC],Table42[[#This Row],[Tên NCC]])</f>
        <v>1</v>
      </c>
      <c r="P208" s="244" t="s">
        <v>124</v>
      </c>
    </row>
    <row r="209" spans="1:16" ht="28" x14ac:dyDescent="0.35">
      <c r="A209" s="226">
        <f t="shared" si="4"/>
        <v>206</v>
      </c>
      <c r="B209" s="225">
        <f>YEAR(Table42[[#This Row],[Ngày gọi]])</f>
        <v>2026</v>
      </c>
      <c r="C209" s="225">
        <f>MONTH(Table42[[#This Row],[Ngày gọi]])</f>
        <v>1</v>
      </c>
      <c r="D209" s="225">
        <f>WEEKNUM(Table42[[#This Row],[Ngày gọi]])</f>
        <v>3</v>
      </c>
      <c r="E209" s="225" t="s">
        <v>626</v>
      </c>
      <c r="F209" s="225"/>
      <c r="G209" s="225">
        <v>100322</v>
      </c>
      <c r="H209" s="232" t="s">
        <v>134</v>
      </c>
      <c r="I209" s="225" t="s">
        <v>307</v>
      </c>
      <c r="J209" s="225" t="s">
        <v>99</v>
      </c>
      <c r="K209" s="225" t="s">
        <v>294</v>
      </c>
      <c r="L209" s="228">
        <v>46038</v>
      </c>
      <c r="M209" s="224" t="s">
        <v>1824</v>
      </c>
      <c r="N209" s="230">
        <f>IF(COUNTIF(H209:H9625,Table42[[#This Row],[Tên NCC]])=1,1,0)</f>
        <v>1</v>
      </c>
      <c r="O209" s="243">
        <f>COUNTIF(Table42[Tên NCC],Table42[[#This Row],[Tên NCC]])</f>
        <v>1</v>
      </c>
      <c r="P209" s="244" t="s">
        <v>124</v>
      </c>
    </row>
    <row r="210" spans="1:16" ht="28" x14ac:dyDescent="0.35">
      <c r="A210" s="226">
        <f t="shared" si="4"/>
        <v>207</v>
      </c>
      <c r="B210" s="225">
        <f>YEAR(Table42[[#This Row],[Ngày gọi]])</f>
        <v>2026</v>
      </c>
      <c r="C210" s="225">
        <f>MONTH(Table42[[#This Row],[Ngày gọi]])</f>
        <v>1</v>
      </c>
      <c r="D210" s="225">
        <f>WEEKNUM(Table42[[#This Row],[Ngày gọi]])</f>
        <v>3</v>
      </c>
      <c r="E210" s="225" t="s">
        <v>351</v>
      </c>
      <c r="F210" s="225"/>
      <c r="G210" s="225">
        <v>100327</v>
      </c>
      <c r="H210" s="232" t="s">
        <v>1643</v>
      </c>
      <c r="I210" s="225" t="s">
        <v>298</v>
      </c>
      <c r="J210" s="225" t="s">
        <v>99</v>
      </c>
      <c r="K210" s="225" t="s">
        <v>294</v>
      </c>
      <c r="L210" s="228">
        <v>46038</v>
      </c>
      <c r="M210" s="224" t="s">
        <v>1824</v>
      </c>
      <c r="N210" s="230">
        <f>IF(COUNTIF(H210:H9626,Table42[[#This Row],[Tên NCC]])=1,1,0)</f>
        <v>1</v>
      </c>
      <c r="O210" s="243">
        <f>COUNTIF(Table42[Tên NCC],Table42[[#This Row],[Tên NCC]])</f>
        <v>1</v>
      </c>
      <c r="P210" s="244" t="s">
        <v>124</v>
      </c>
    </row>
    <row r="211" spans="1:16" ht="28" x14ac:dyDescent="0.35">
      <c r="A211" s="226">
        <f t="shared" si="4"/>
        <v>208</v>
      </c>
      <c r="B211" s="225">
        <f>YEAR(Table42[[#This Row],[Ngày gọi]])</f>
        <v>2026</v>
      </c>
      <c r="C211" s="225">
        <f>MONTH(Table42[[#This Row],[Ngày gọi]])</f>
        <v>1</v>
      </c>
      <c r="D211" s="225">
        <f>WEEKNUM(Table42[[#This Row],[Ngày gọi]])</f>
        <v>3</v>
      </c>
      <c r="E211" s="225" t="s">
        <v>1196</v>
      </c>
      <c r="F211" s="225"/>
      <c r="G211" s="225">
        <v>100335</v>
      </c>
      <c r="H211" s="232" t="s">
        <v>154</v>
      </c>
      <c r="I211" s="225" t="s">
        <v>307</v>
      </c>
      <c r="J211" s="225" t="s">
        <v>99</v>
      </c>
      <c r="K211" s="225" t="s">
        <v>294</v>
      </c>
      <c r="L211" s="228">
        <v>46038</v>
      </c>
      <c r="M211" s="224" t="s">
        <v>1824</v>
      </c>
      <c r="N211" s="230">
        <f>IF(COUNTIF(H211:H9627,Table42[[#This Row],[Tên NCC]])=1,1,0)</f>
        <v>1</v>
      </c>
      <c r="O211" s="243">
        <f>COUNTIF(Table42[Tên NCC],Table42[[#This Row],[Tên NCC]])</f>
        <v>1</v>
      </c>
      <c r="P211" s="244" t="s">
        <v>124</v>
      </c>
    </row>
    <row r="212" spans="1:16" ht="28" x14ac:dyDescent="0.35">
      <c r="A212" s="226">
        <f t="shared" si="4"/>
        <v>209</v>
      </c>
      <c r="B212" s="225">
        <f>YEAR(Table42[[#This Row],[Ngày gọi]])</f>
        <v>2026</v>
      </c>
      <c r="C212" s="225">
        <f>MONTH(Table42[[#This Row],[Ngày gọi]])</f>
        <v>1</v>
      </c>
      <c r="D212" s="225">
        <f>WEEKNUM(Table42[[#This Row],[Ngày gọi]])</f>
        <v>3</v>
      </c>
      <c r="E212" s="225" t="s">
        <v>305</v>
      </c>
      <c r="F212" s="225"/>
      <c r="G212" s="225">
        <v>100338</v>
      </c>
      <c r="H212" s="232" t="s">
        <v>306</v>
      </c>
      <c r="I212" s="225" t="s">
        <v>307</v>
      </c>
      <c r="J212" s="225" t="s">
        <v>99</v>
      </c>
      <c r="K212" s="225" t="s">
        <v>294</v>
      </c>
      <c r="L212" s="228">
        <v>46038</v>
      </c>
      <c r="M212" s="224" t="s">
        <v>1824</v>
      </c>
      <c r="N212" s="230">
        <f>IF(COUNTIF(H212:H9628,Table42[[#This Row],[Tên NCC]])=1,1,0)</f>
        <v>1</v>
      </c>
      <c r="O212" s="243">
        <f>COUNTIF(Table42[Tên NCC],Table42[[#This Row],[Tên NCC]])</f>
        <v>1</v>
      </c>
      <c r="P212" s="244" t="s">
        <v>124</v>
      </c>
    </row>
    <row r="213" spans="1:16" ht="28" x14ac:dyDescent="0.35">
      <c r="A213" s="226">
        <f t="shared" si="4"/>
        <v>210</v>
      </c>
      <c r="B213" s="225">
        <f>YEAR(Table42[[#This Row],[Ngày gọi]])</f>
        <v>2026</v>
      </c>
      <c r="C213" s="225">
        <f>MONTH(Table42[[#This Row],[Ngày gọi]])</f>
        <v>1</v>
      </c>
      <c r="D213" s="225">
        <f>WEEKNUM(Table42[[#This Row],[Ngày gọi]])</f>
        <v>3</v>
      </c>
      <c r="E213" s="225" t="s">
        <v>336</v>
      </c>
      <c r="F213" s="225"/>
      <c r="G213" s="225">
        <v>100349</v>
      </c>
      <c r="H213" s="232" t="s">
        <v>1894</v>
      </c>
      <c r="I213" s="225" t="s">
        <v>298</v>
      </c>
      <c r="J213" s="225" t="s">
        <v>99</v>
      </c>
      <c r="K213" s="225" t="s">
        <v>294</v>
      </c>
      <c r="L213" s="228">
        <v>46038</v>
      </c>
      <c r="M213" s="224" t="s">
        <v>1824</v>
      </c>
      <c r="N213" s="230">
        <f>IF(COUNTIF(H213:H9629,Table42[[#This Row],[Tên NCC]])=1,1,0)</f>
        <v>1</v>
      </c>
      <c r="O213" s="243">
        <f>COUNTIF(Table42[Tên NCC],Table42[[#This Row],[Tên NCC]])</f>
        <v>1</v>
      </c>
      <c r="P213" s="244" t="s">
        <v>124</v>
      </c>
    </row>
    <row r="214" spans="1:16" ht="28" x14ac:dyDescent="0.35">
      <c r="A214" s="226">
        <f t="shared" ref="A214:A245" si="5">ROW()-3</f>
        <v>211</v>
      </c>
      <c r="B214" s="225">
        <f>YEAR(Table42[[#This Row],[Ngày gọi]])</f>
        <v>2026</v>
      </c>
      <c r="C214" s="225">
        <f>MONTH(Table42[[#This Row],[Ngày gọi]])</f>
        <v>1</v>
      </c>
      <c r="D214" s="225">
        <f>WEEKNUM(Table42[[#This Row],[Ngày gọi]])</f>
        <v>3</v>
      </c>
      <c r="E214" s="225" t="s">
        <v>1226</v>
      </c>
      <c r="F214" s="225"/>
      <c r="G214" s="225">
        <v>100358</v>
      </c>
      <c r="H214" s="232" t="s">
        <v>166</v>
      </c>
      <c r="I214" s="225" t="s">
        <v>298</v>
      </c>
      <c r="J214" s="225" t="s">
        <v>99</v>
      </c>
      <c r="K214" s="225" t="s">
        <v>294</v>
      </c>
      <c r="L214" s="228">
        <v>46038</v>
      </c>
      <c r="M214" s="224" t="s">
        <v>1824</v>
      </c>
      <c r="N214" s="230">
        <f>IF(COUNTIF(H214:H9630,Table42[[#This Row],[Tên NCC]])=1,1,0)</f>
        <v>1</v>
      </c>
      <c r="O214" s="243">
        <f>COUNTIF(Table42[Tên NCC],Table42[[#This Row],[Tên NCC]])</f>
        <v>1</v>
      </c>
      <c r="P214" s="244" t="s">
        <v>124</v>
      </c>
    </row>
    <row r="215" spans="1:16" ht="42" x14ac:dyDescent="0.35">
      <c r="A215" s="226">
        <f t="shared" si="5"/>
        <v>212</v>
      </c>
      <c r="B215" s="225">
        <f>YEAR(Table42[[#This Row],[Ngày gọi]])</f>
        <v>2026</v>
      </c>
      <c r="C215" s="225">
        <f>MONTH(Table42[[#This Row],[Ngày gọi]])</f>
        <v>1</v>
      </c>
      <c r="D215" s="225">
        <f>WEEKNUM(Table42[[#This Row],[Ngày gọi]])</f>
        <v>3</v>
      </c>
      <c r="E215" s="225" t="s">
        <v>737</v>
      </c>
      <c r="F215" s="225"/>
      <c r="G215" s="225">
        <v>100445</v>
      </c>
      <c r="H215" s="232" t="s">
        <v>1187</v>
      </c>
      <c r="I215" s="225" t="s">
        <v>298</v>
      </c>
      <c r="J215" s="225" t="s">
        <v>99</v>
      </c>
      <c r="K215" s="225" t="s">
        <v>294</v>
      </c>
      <c r="L215" s="228">
        <v>46038</v>
      </c>
      <c r="M215" s="224" t="s">
        <v>1895</v>
      </c>
      <c r="N215" s="230">
        <f>IF(COUNTIF(H215:H9631,Table42[[#This Row],[Tên NCC]])=1,1,0)</f>
        <v>1</v>
      </c>
      <c r="O215" s="243">
        <f>COUNTIF(Table42[Tên NCC],Table42[[#This Row],[Tên NCC]])</f>
        <v>1</v>
      </c>
      <c r="P215" s="244" t="s">
        <v>124</v>
      </c>
    </row>
    <row r="216" spans="1:16" x14ac:dyDescent="0.35">
      <c r="A216" s="226">
        <f t="shared" si="5"/>
        <v>213</v>
      </c>
      <c r="B216" s="225">
        <f>YEAR(Table42[[#This Row],[Ngày gọi]])</f>
        <v>2026</v>
      </c>
      <c r="C216" s="225">
        <f>MONTH(Table42[[#This Row],[Ngày gọi]])</f>
        <v>1</v>
      </c>
      <c r="D216" s="225">
        <f>WEEKNUM(Table42[[#This Row],[Ngày gọi]])</f>
        <v>3</v>
      </c>
      <c r="E216" s="225" t="s">
        <v>1277</v>
      </c>
      <c r="F216" s="225"/>
      <c r="G216" s="225">
        <v>100449</v>
      </c>
      <c r="H216" s="232" t="s">
        <v>1896</v>
      </c>
      <c r="I216" s="225" t="s">
        <v>298</v>
      </c>
      <c r="J216" s="225" t="s">
        <v>99</v>
      </c>
      <c r="K216" s="225" t="s">
        <v>294</v>
      </c>
      <c r="L216" s="228">
        <v>46038</v>
      </c>
      <c r="M216" s="224" t="s">
        <v>1897</v>
      </c>
      <c r="N216" s="230">
        <f>IF(COUNTIF(H216:H9632,Table42[[#This Row],[Tên NCC]])=1,1,0)</f>
        <v>1</v>
      </c>
      <c r="O216" s="243">
        <f>COUNTIF(Table42[Tên NCC],Table42[[#This Row],[Tên NCC]])</f>
        <v>1</v>
      </c>
      <c r="P216" s="244" t="s">
        <v>124</v>
      </c>
    </row>
    <row r="217" spans="1:16" ht="28" x14ac:dyDescent="0.35">
      <c r="A217" s="226">
        <f t="shared" si="5"/>
        <v>214</v>
      </c>
      <c r="B217" s="225">
        <f>YEAR(Table42[[#This Row],[Ngày gọi]])</f>
        <v>2026</v>
      </c>
      <c r="C217" s="225">
        <f>MONTH(Table42[[#This Row],[Ngày gọi]])</f>
        <v>1</v>
      </c>
      <c r="D217" s="225">
        <f>WEEKNUM(Table42[[#This Row],[Ngày gọi]])</f>
        <v>3</v>
      </c>
      <c r="E217" s="225" t="s">
        <v>629</v>
      </c>
      <c r="F217" s="225"/>
      <c r="G217" s="225">
        <v>100450</v>
      </c>
      <c r="H217" s="232" t="s">
        <v>1898</v>
      </c>
      <c r="I217" s="225" t="s">
        <v>307</v>
      </c>
      <c r="J217" s="225" t="s">
        <v>99</v>
      </c>
      <c r="K217" s="225" t="s">
        <v>294</v>
      </c>
      <c r="L217" s="228">
        <v>46039</v>
      </c>
      <c r="M217" s="224" t="s">
        <v>1899</v>
      </c>
      <c r="N217" s="230">
        <f>IF(COUNTIF(H217:H9633,Table42[[#This Row],[Tên NCC]])=1,1,0)</f>
        <v>1</v>
      </c>
      <c r="O217" s="243">
        <f>COUNTIF(Table42[Tên NCC],Table42[[#This Row],[Tên NCC]])</f>
        <v>1</v>
      </c>
      <c r="P217" s="244" t="s">
        <v>124</v>
      </c>
    </row>
    <row r="218" spans="1:16" ht="28" x14ac:dyDescent="0.35">
      <c r="A218" s="226">
        <f t="shared" si="5"/>
        <v>215</v>
      </c>
      <c r="B218" s="225">
        <f>YEAR(Table42[[#This Row],[Ngày gọi]])</f>
        <v>2026</v>
      </c>
      <c r="C218" s="225">
        <f>MONTH(Table42[[#This Row],[Ngày gọi]])</f>
        <v>1</v>
      </c>
      <c r="D218" s="225">
        <f>WEEKNUM(Table42[[#This Row],[Ngày gọi]])</f>
        <v>3</v>
      </c>
      <c r="E218" s="225" t="s">
        <v>1280</v>
      </c>
      <c r="F218" s="225"/>
      <c r="G218" s="225">
        <v>100453</v>
      </c>
      <c r="H218" s="232" t="s">
        <v>1900</v>
      </c>
      <c r="I218" s="225" t="s">
        <v>298</v>
      </c>
      <c r="J218" s="225" t="s">
        <v>99</v>
      </c>
      <c r="K218" s="225" t="s">
        <v>294</v>
      </c>
      <c r="L218" s="228">
        <v>46039</v>
      </c>
      <c r="M218" s="224" t="s">
        <v>1901</v>
      </c>
      <c r="N218" s="230">
        <f>IF(COUNTIF(H218:H9634,Table42[[#This Row],[Tên NCC]])=1,1,0)</f>
        <v>1</v>
      </c>
      <c r="O218" s="243">
        <f>COUNTIF(Table42[Tên NCC],Table42[[#This Row],[Tên NCC]])</f>
        <v>1</v>
      </c>
      <c r="P218" s="244" t="s">
        <v>124</v>
      </c>
    </row>
    <row r="219" spans="1:16" ht="28" x14ac:dyDescent="0.35">
      <c r="A219" s="226">
        <f t="shared" si="5"/>
        <v>216</v>
      </c>
      <c r="B219" s="225">
        <f>YEAR(Table42[[#This Row],[Ngày gọi]])</f>
        <v>2026</v>
      </c>
      <c r="C219" s="225">
        <f>MONTH(Table42[[#This Row],[Ngày gọi]])</f>
        <v>1</v>
      </c>
      <c r="D219" s="225">
        <f>WEEKNUM(Table42[[#This Row],[Ngày gọi]])</f>
        <v>3</v>
      </c>
      <c r="E219" s="225" t="s">
        <v>627</v>
      </c>
      <c r="F219" s="225"/>
      <c r="G219" s="225">
        <v>100455</v>
      </c>
      <c r="H219" s="232" t="s">
        <v>1902</v>
      </c>
      <c r="I219" s="225" t="s">
        <v>298</v>
      </c>
      <c r="J219" s="225" t="s">
        <v>99</v>
      </c>
      <c r="K219" s="225" t="s">
        <v>294</v>
      </c>
      <c r="L219" s="228">
        <v>46039</v>
      </c>
      <c r="M219" s="224" t="s">
        <v>1903</v>
      </c>
      <c r="N219" s="230">
        <f>IF(COUNTIF(H219:H9635,Table42[[#This Row],[Tên NCC]])=1,1,0)</f>
        <v>1</v>
      </c>
      <c r="O219" s="243">
        <f>COUNTIF(Table42[Tên NCC],Table42[[#This Row],[Tên NCC]])</f>
        <v>1</v>
      </c>
      <c r="P219" s="244" t="s">
        <v>124</v>
      </c>
    </row>
    <row r="220" spans="1:16" ht="42" x14ac:dyDescent="0.35">
      <c r="A220" s="226">
        <f t="shared" si="5"/>
        <v>217</v>
      </c>
      <c r="B220" s="225">
        <f>YEAR(Table42[[#This Row],[Ngày gọi]])</f>
        <v>2026</v>
      </c>
      <c r="C220" s="225">
        <f>MONTH(Table42[[#This Row],[Ngày gọi]])</f>
        <v>1</v>
      </c>
      <c r="D220" s="225">
        <f>WEEKNUM(Table42[[#This Row],[Ngày gọi]])</f>
        <v>3</v>
      </c>
      <c r="E220" s="225" t="s">
        <v>625</v>
      </c>
      <c r="F220" s="225"/>
      <c r="G220" s="225">
        <v>100456</v>
      </c>
      <c r="H220" s="232" t="s">
        <v>1628</v>
      </c>
      <c r="I220" s="225" t="s">
        <v>298</v>
      </c>
      <c r="J220" s="225" t="s">
        <v>99</v>
      </c>
      <c r="K220" s="225" t="s">
        <v>294</v>
      </c>
      <c r="L220" s="228">
        <v>46039</v>
      </c>
      <c r="M220" s="224" t="s">
        <v>1904</v>
      </c>
      <c r="N220" s="230">
        <f>IF(COUNTIF(H220:H9636,Table42[[#This Row],[Tên NCC]])=1,1,0)</f>
        <v>1</v>
      </c>
      <c r="O220" s="243">
        <f>COUNTIF(Table42[Tên NCC],Table42[[#This Row],[Tên NCC]])</f>
        <v>1</v>
      </c>
      <c r="P220" s="244" t="s">
        <v>124</v>
      </c>
    </row>
    <row r="221" spans="1:16" ht="42" x14ac:dyDescent="0.35">
      <c r="A221" s="226">
        <f t="shared" si="5"/>
        <v>218</v>
      </c>
      <c r="B221" s="225">
        <f>YEAR(Table42[[#This Row],[Ngày gọi]])</f>
        <v>2026</v>
      </c>
      <c r="C221" s="225">
        <f>MONTH(Table42[[#This Row],[Ngày gọi]])</f>
        <v>1</v>
      </c>
      <c r="D221" s="225">
        <f>WEEKNUM(Table42[[#This Row],[Ngày gọi]])</f>
        <v>3</v>
      </c>
      <c r="E221" s="225" t="s">
        <v>1617</v>
      </c>
      <c r="F221" s="225"/>
      <c r="G221" s="225">
        <v>100460</v>
      </c>
      <c r="H221" s="232" t="s">
        <v>1618</v>
      </c>
      <c r="I221" s="225" t="s">
        <v>298</v>
      </c>
      <c r="J221" s="225" t="s">
        <v>99</v>
      </c>
      <c r="K221" s="225" t="s">
        <v>294</v>
      </c>
      <c r="L221" s="228">
        <v>46039</v>
      </c>
      <c r="M221" s="224" t="s">
        <v>1905</v>
      </c>
      <c r="N221" s="230">
        <f>IF(COUNTIF(H221:H9637,Table42[[#This Row],[Tên NCC]])=1,1,0)</f>
        <v>1</v>
      </c>
      <c r="O221" s="243">
        <f>COUNTIF(Table42[Tên NCC],Table42[[#This Row],[Tên NCC]])</f>
        <v>1</v>
      </c>
      <c r="P221" s="244" t="s">
        <v>124</v>
      </c>
    </row>
    <row r="222" spans="1:16" ht="28" x14ac:dyDescent="0.35">
      <c r="A222" s="226">
        <f t="shared" si="5"/>
        <v>219</v>
      </c>
      <c r="B222" s="225">
        <f>YEAR(Table42[[#This Row],[Ngày gọi]])</f>
        <v>2026</v>
      </c>
      <c r="C222" s="225">
        <f>MONTH(Table42[[#This Row],[Ngày gọi]])</f>
        <v>1</v>
      </c>
      <c r="D222" s="225">
        <f>WEEKNUM(Table42[[#This Row],[Ngày gọi]])</f>
        <v>3</v>
      </c>
      <c r="E222" s="225" t="s">
        <v>1651</v>
      </c>
      <c r="F222" s="225"/>
      <c r="G222" s="225">
        <v>100465</v>
      </c>
      <c r="H222" s="232" t="s">
        <v>1906</v>
      </c>
      <c r="I222" s="225" t="s">
        <v>298</v>
      </c>
      <c r="J222" s="225" t="s">
        <v>99</v>
      </c>
      <c r="K222" s="225" t="s">
        <v>294</v>
      </c>
      <c r="L222" s="228">
        <v>46039</v>
      </c>
      <c r="M222" s="224" t="s">
        <v>1824</v>
      </c>
      <c r="N222" s="230">
        <f>IF(COUNTIF(H222:H9638,Table42[[#This Row],[Tên NCC]])=1,1,0)</f>
        <v>1</v>
      </c>
      <c r="O222" s="243">
        <f>COUNTIF(Table42[Tên NCC],Table42[[#This Row],[Tên NCC]])</f>
        <v>1</v>
      </c>
      <c r="P222" s="244" t="s">
        <v>124</v>
      </c>
    </row>
    <row r="223" spans="1:16" ht="42" x14ac:dyDescent="0.35">
      <c r="A223" s="226">
        <f t="shared" si="5"/>
        <v>220</v>
      </c>
      <c r="B223" s="225">
        <f>YEAR(Table42[[#This Row],[Ngày gọi]])</f>
        <v>2026</v>
      </c>
      <c r="C223" s="225">
        <f>MONTH(Table42[[#This Row],[Ngày gọi]])</f>
        <v>1</v>
      </c>
      <c r="D223" s="225">
        <f>WEEKNUM(Table42[[#This Row],[Ngày gọi]])</f>
        <v>3</v>
      </c>
      <c r="E223" s="225" t="s">
        <v>630</v>
      </c>
      <c r="F223" s="225"/>
      <c r="G223" s="225">
        <v>100481</v>
      </c>
      <c r="H223" s="232" t="s">
        <v>165</v>
      </c>
      <c r="I223" s="225" t="s">
        <v>307</v>
      </c>
      <c r="J223" s="225" t="s">
        <v>99</v>
      </c>
      <c r="K223" s="225" t="s">
        <v>294</v>
      </c>
      <c r="L223" s="228">
        <v>46039</v>
      </c>
      <c r="M223" s="224" t="s">
        <v>1907</v>
      </c>
      <c r="N223" s="230">
        <f>IF(COUNTIF(H223:H9639,Table42[[#This Row],[Tên NCC]])=1,1,0)</f>
        <v>1</v>
      </c>
      <c r="O223" s="243">
        <f>COUNTIF(Table42[Tên NCC],Table42[[#This Row],[Tên NCC]])</f>
        <v>1</v>
      </c>
      <c r="P223" s="244" t="s">
        <v>124</v>
      </c>
    </row>
    <row r="224" spans="1:16" ht="28" x14ac:dyDescent="0.35">
      <c r="A224" s="226">
        <f t="shared" si="5"/>
        <v>221</v>
      </c>
      <c r="B224" s="225">
        <f>YEAR(Table42[[#This Row],[Ngày gọi]])</f>
        <v>2026</v>
      </c>
      <c r="C224" s="225">
        <f>MONTH(Table42[[#This Row],[Ngày gọi]])</f>
        <v>1</v>
      </c>
      <c r="D224" s="225">
        <f>WEEKNUM(Table42[[#This Row],[Ngày gọi]])</f>
        <v>3</v>
      </c>
      <c r="E224" s="225" t="s">
        <v>732</v>
      </c>
      <c r="F224" s="225"/>
      <c r="G224" s="225">
        <v>100485</v>
      </c>
      <c r="H224" s="232" t="s">
        <v>1251</v>
      </c>
      <c r="I224" s="225" t="s">
        <v>307</v>
      </c>
      <c r="J224" s="225" t="s">
        <v>99</v>
      </c>
      <c r="K224" s="225" t="s">
        <v>294</v>
      </c>
      <c r="L224" s="228">
        <v>46039</v>
      </c>
      <c r="M224" s="224" t="s">
        <v>1908</v>
      </c>
      <c r="N224" s="230">
        <f>IF(COUNTIF(H224:H9640,Table42[[#This Row],[Tên NCC]])=1,1,0)</f>
        <v>1</v>
      </c>
      <c r="O224" s="243">
        <f>COUNTIF(Table42[Tên NCC],Table42[[#This Row],[Tên NCC]])</f>
        <v>1</v>
      </c>
      <c r="P224" s="244" t="s">
        <v>124</v>
      </c>
    </row>
    <row r="225" spans="1:16" ht="42" x14ac:dyDescent="0.35">
      <c r="A225" s="226">
        <f t="shared" si="5"/>
        <v>222</v>
      </c>
      <c r="B225" s="225">
        <f>YEAR(Table42[[#This Row],[Ngày gọi]])</f>
        <v>2026</v>
      </c>
      <c r="C225" s="225">
        <f>MONTH(Table42[[#This Row],[Ngày gọi]])</f>
        <v>1</v>
      </c>
      <c r="D225" s="225">
        <f>WEEKNUM(Table42[[#This Row],[Ngày gọi]])</f>
        <v>3</v>
      </c>
      <c r="E225" s="225" t="s">
        <v>744</v>
      </c>
      <c r="F225" s="225"/>
      <c r="G225" s="225">
        <v>100390</v>
      </c>
      <c r="H225" s="232" t="s">
        <v>167</v>
      </c>
      <c r="I225" s="225" t="s">
        <v>376</v>
      </c>
      <c r="J225" s="225" t="s">
        <v>105</v>
      </c>
      <c r="K225" s="225" t="s">
        <v>350</v>
      </c>
      <c r="L225" s="228">
        <v>46039</v>
      </c>
      <c r="M225" s="224" t="s">
        <v>1909</v>
      </c>
      <c r="N225" s="230">
        <f>IF(COUNTIF(H225:H9641,Table42[[#This Row],[Tên NCC]])=1,1,0)</f>
        <v>1</v>
      </c>
      <c r="O225" s="243">
        <f>COUNTIF(Table42[Tên NCC],Table42[[#This Row],[Tên NCC]])</f>
        <v>1</v>
      </c>
      <c r="P225" s="244" t="s">
        <v>124</v>
      </c>
    </row>
    <row r="226" spans="1:16" ht="42" x14ac:dyDescent="0.35">
      <c r="A226" s="226">
        <f t="shared" si="5"/>
        <v>223</v>
      </c>
      <c r="B226" s="225">
        <f>YEAR(Table42[[#This Row],[Ngày gọi]])</f>
        <v>2026</v>
      </c>
      <c r="C226" s="225">
        <f>MONTH(Table42[[#This Row],[Ngày gọi]])</f>
        <v>1</v>
      </c>
      <c r="D226" s="225">
        <f>WEEKNUM(Table42[[#This Row],[Ngày gọi]])</f>
        <v>3</v>
      </c>
      <c r="E226" s="225" t="s">
        <v>374</v>
      </c>
      <c r="F226" s="225"/>
      <c r="G226" s="225">
        <v>100443</v>
      </c>
      <c r="H226" s="232" t="s">
        <v>1910</v>
      </c>
      <c r="I226" s="225" t="s">
        <v>376</v>
      </c>
      <c r="J226" s="225" t="s">
        <v>105</v>
      </c>
      <c r="K226" s="225" t="s">
        <v>350</v>
      </c>
      <c r="L226" s="228">
        <v>46039</v>
      </c>
      <c r="M226" s="224" t="s">
        <v>1911</v>
      </c>
      <c r="N226" s="230">
        <f>IF(COUNTIF(H226:H9642,Table42[[#This Row],[Tên NCC]])=1,1,0)</f>
        <v>1</v>
      </c>
      <c r="O226" s="243">
        <f>COUNTIF(Table42[Tên NCC],Table42[[#This Row],[Tên NCC]])</f>
        <v>1</v>
      </c>
      <c r="P226" s="244" t="s">
        <v>124</v>
      </c>
    </row>
    <row r="227" spans="1:16" ht="28" x14ac:dyDescent="0.35">
      <c r="A227" s="226">
        <f t="shared" si="5"/>
        <v>224</v>
      </c>
      <c r="B227" s="225">
        <f>YEAR(Table42[[#This Row],[Ngày gọi]])</f>
        <v>2026</v>
      </c>
      <c r="C227" s="225">
        <f>MONTH(Table42[[#This Row],[Ngày gọi]])</f>
        <v>1</v>
      </c>
      <c r="D227" s="225">
        <f>WEEKNUM(Table42[[#This Row],[Ngày gọi]])</f>
        <v>4</v>
      </c>
      <c r="E227" s="225" t="s">
        <v>1279</v>
      </c>
      <c r="F227" s="225"/>
      <c r="G227" s="225">
        <v>100451</v>
      </c>
      <c r="H227" s="232" t="s">
        <v>1815</v>
      </c>
      <c r="I227" s="225" t="s">
        <v>376</v>
      </c>
      <c r="J227" s="225" t="s">
        <v>105</v>
      </c>
      <c r="K227" s="225" t="s">
        <v>350</v>
      </c>
      <c r="L227" s="228">
        <v>46042</v>
      </c>
      <c r="M227" s="224" t="s">
        <v>1816</v>
      </c>
      <c r="N227" s="230">
        <f>IF(COUNTIF(H227:H9643,Table42[[#This Row],[Tên NCC]])=1,1,0)</f>
        <v>1</v>
      </c>
      <c r="O227" s="243">
        <f>COUNTIF(Table42[Tên NCC],Table42[[#This Row],[Tên NCC]])</f>
        <v>1</v>
      </c>
      <c r="P227" s="244" t="s">
        <v>124</v>
      </c>
    </row>
    <row r="228" spans="1:16" ht="28" x14ac:dyDescent="0.35">
      <c r="A228" s="226">
        <f t="shared" si="5"/>
        <v>225</v>
      </c>
      <c r="B228" s="225">
        <f>YEAR(Table42[[#This Row],[Ngày gọi]])</f>
        <v>2026</v>
      </c>
      <c r="C228" s="225">
        <f>MONTH(Table42[[#This Row],[Ngày gọi]])</f>
        <v>1</v>
      </c>
      <c r="D228" s="225">
        <f>WEEKNUM(Table42[[#This Row],[Ngày gọi]])</f>
        <v>4</v>
      </c>
      <c r="E228" s="225" t="s">
        <v>743</v>
      </c>
      <c r="F228" s="225"/>
      <c r="G228" s="225">
        <v>100304</v>
      </c>
      <c r="H228" s="232" t="s">
        <v>157</v>
      </c>
      <c r="I228" s="225" t="s">
        <v>836</v>
      </c>
      <c r="J228" s="225" t="s">
        <v>103</v>
      </c>
      <c r="K228" s="225" t="s">
        <v>304</v>
      </c>
      <c r="L228" s="228">
        <v>46042</v>
      </c>
      <c r="M228" s="224" t="s">
        <v>1912</v>
      </c>
      <c r="N228" s="230">
        <f>IF(COUNTIF(H228:H9644,Table42[[#This Row],[Tên NCC]])=1,1,0)</f>
        <v>1</v>
      </c>
      <c r="O228" s="243">
        <f>COUNTIF(Table42[Tên NCC],Table42[[#This Row],[Tên NCC]])</f>
        <v>1</v>
      </c>
      <c r="P228" s="244" t="s">
        <v>124</v>
      </c>
    </row>
    <row r="229" spans="1:16" ht="28" x14ac:dyDescent="0.35">
      <c r="A229" s="226">
        <f t="shared" si="5"/>
        <v>226</v>
      </c>
      <c r="B229" s="225">
        <f>YEAR(Table42[[#This Row],[Ngày gọi]])</f>
        <v>2026</v>
      </c>
      <c r="C229" s="225">
        <f>MONTH(Table42[[#This Row],[Ngày gọi]])</f>
        <v>1</v>
      </c>
      <c r="D229" s="225">
        <f>WEEKNUM(Table42[[#This Row],[Ngày gọi]])</f>
        <v>4</v>
      </c>
      <c r="E229" s="225" t="s">
        <v>621</v>
      </c>
      <c r="F229" s="225"/>
      <c r="G229" s="225">
        <v>100307</v>
      </c>
      <c r="H229" s="232" t="s">
        <v>158</v>
      </c>
      <c r="I229" s="225" t="s">
        <v>837</v>
      </c>
      <c r="J229" s="225" t="s">
        <v>103</v>
      </c>
      <c r="K229" s="225" t="s">
        <v>304</v>
      </c>
      <c r="L229" s="228">
        <v>46042</v>
      </c>
      <c r="M229" s="224" t="s">
        <v>1912</v>
      </c>
      <c r="N229" s="230">
        <f>IF(COUNTIF(H229:H9645,Table42[[#This Row],[Tên NCC]])=1,1,0)</f>
        <v>1</v>
      </c>
      <c r="O229" s="243">
        <f>COUNTIF(Table42[Tên NCC],Table42[[#This Row],[Tên NCC]])</f>
        <v>1</v>
      </c>
      <c r="P229" s="244" t="s">
        <v>124</v>
      </c>
    </row>
    <row r="230" spans="1:16" ht="28" x14ac:dyDescent="0.35">
      <c r="A230" s="226">
        <f t="shared" si="5"/>
        <v>227</v>
      </c>
      <c r="B230" s="225">
        <f>YEAR(Table42[[#This Row],[Ngày gọi]])</f>
        <v>2026</v>
      </c>
      <c r="C230" s="225">
        <f>MONTH(Table42[[#This Row],[Ngày gọi]])</f>
        <v>1</v>
      </c>
      <c r="D230" s="225">
        <f>WEEKNUM(Table42[[#This Row],[Ngày gọi]])</f>
        <v>4</v>
      </c>
      <c r="E230" s="225" t="s">
        <v>1237</v>
      </c>
      <c r="F230" s="225"/>
      <c r="G230" s="225">
        <v>100377</v>
      </c>
      <c r="H230" s="232" t="s">
        <v>1913</v>
      </c>
      <c r="I230" s="225" t="s">
        <v>836</v>
      </c>
      <c r="J230" s="225" t="s">
        <v>103</v>
      </c>
      <c r="K230" s="225" t="s">
        <v>304</v>
      </c>
      <c r="L230" s="228">
        <v>46042</v>
      </c>
      <c r="M230" s="224" t="s">
        <v>1914</v>
      </c>
      <c r="N230" s="230">
        <f>IF(COUNTIF(H230:H9646,Table42[[#This Row],[Tên NCC]])=1,1,0)</f>
        <v>1</v>
      </c>
      <c r="O230" s="243">
        <f>COUNTIF(Table42[Tên NCC],Table42[[#This Row],[Tên NCC]])</f>
        <v>1</v>
      </c>
      <c r="P230" s="244" t="s">
        <v>124</v>
      </c>
    </row>
    <row r="231" spans="1:16" ht="28" x14ac:dyDescent="0.35">
      <c r="A231" s="226">
        <f t="shared" si="5"/>
        <v>228</v>
      </c>
      <c r="B231" s="225">
        <f>YEAR(Table42[[#This Row],[Ngày gọi]])</f>
        <v>2026</v>
      </c>
      <c r="C231" s="225">
        <f>MONTH(Table42[[#This Row],[Ngày gọi]])</f>
        <v>1</v>
      </c>
      <c r="D231" s="225">
        <f>WEEKNUM(Table42[[#This Row],[Ngày gọi]])</f>
        <v>4</v>
      </c>
      <c r="E231" s="225" t="s">
        <v>1238</v>
      </c>
      <c r="F231" s="225"/>
      <c r="G231" s="225">
        <v>100378</v>
      </c>
      <c r="H231" s="232" t="s">
        <v>1915</v>
      </c>
      <c r="I231" s="225" t="s">
        <v>836</v>
      </c>
      <c r="J231" s="225" t="s">
        <v>103</v>
      </c>
      <c r="K231" s="225" t="s">
        <v>304</v>
      </c>
      <c r="L231" s="228">
        <v>46042</v>
      </c>
      <c r="M231" s="224" t="s">
        <v>1914</v>
      </c>
      <c r="N231" s="230">
        <f>IF(COUNTIF(H231:H9647,Table42[[#This Row],[Tên NCC]])=1,1,0)</f>
        <v>1</v>
      </c>
      <c r="O231" s="243">
        <f>COUNTIF(Table42[Tên NCC],Table42[[#This Row],[Tên NCC]])</f>
        <v>1</v>
      </c>
      <c r="P231" s="244" t="s">
        <v>124</v>
      </c>
    </row>
    <row r="232" spans="1:16" ht="28" x14ac:dyDescent="0.35">
      <c r="A232" s="226">
        <f t="shared" si="5"/>
        <v>229</v>
      </c>
      <c r="B232" s="225">
        <f>YEAR(Table42[[#This Row],[Ngày gọi]])</f>
        <v>2026</v>
      </c>
      <c r="C232" s="225">
        <f>MONTH(Table42[[#This Row],[Ngày gọi]])</f>
        <v>1</v>
      </c>
      <c r="D232" s="225">
        <f>WEEKNUM(Table42[[#This Row],[Ngày gọi]])</f>
        <v>4</v>
      </c>
      <c r="E232" s="225" t="s">
        <v>623</v>
      </c>
      <c r="F232" s="225"/>
      <c r="G232" s="225">
        <v>100400</v>
      </c>
      <c r="H232" s="232" t="s">
        <v>1916</v>
      </c>
      <c r="I232" s="225" t="s">
        <v>837</v>
      </c>
      <c r="J232" s="225" t="s">
        <v>103</v>
      </c>
      <c r="K232" s="225" t="s">
        <v>304</v>
      </c>
      <c r="L232" s="228">
        <v>46042</v>
      </c>
      <c r="M232" s="224" t="s">
        <v>1912</v>
      </c>
      <c r="N232" s="230">
        <f>IF(COUNTIF(H232:H9648,Table42[[#This Row],[Tên NCC]])=1,1,0)</f>
        <v>1</v>
      </c>
      <c r="O232" s="243">
        <f>COUNTIF(Table42[Tên NCC],Table42[[#This Row],[Tên NCC]])</f>
        <v>1</v>
      </c>
      <c r="P232" s="244" t="s">
        <v>124</v>
      </c>
    </row>
    <row r="233" spans="1:16" ht="28" x14ac:dyDescent="0.35">
      <c r="A233" s="226">
        <f t="shared" si="5"/>
        <v>230</v>
      </c>
      <c r="B233" s="225">
        <f>YEAR(Table42[[#This Row],[Ngày gọi]])</f>
        <v>2026</v>
      </c>
      <c r="C233" s="225">
        <f>MONTH(Table42[[#This Row],[Ngày gọi]])</f>
        <v>1</v>
      </c>
      <c r="D233" s="225">
        <f>WEEKNUM(Table42[[#This Row],[Ngày gọi]])</f>
        <v>4</v>
      </c>
      <c r="E233" s="225" t="s">
        <v>332</v>
      </c>
      <c r="F233" s="225"/>
      <c r="G233" s="225">
        <v>100414</v>
      </c>
      <c r="H233" s="232" t="s">
        <v>1642</v>
      </c>
      <c r="I233" s="225" t="s">
        <v>836</v>
      </c>
      <c r="J233" s="225" t="s">
        <v>103</v>
      </c>
      <c r="K233" s="225" t="s">
        <v>304</v>
      </c>
      <c r="L233" s="228">
        <v>46042</v>
      </c>
      <c r="M233" s="224" t="s">
        <v>1914</v>
      </c>
      <c r="N233" s="230">
        <f>IF(COUNTIF(H233:H9649,Table42[[#This Row],[Tên NCC]])=1,1,0)</f>
        <v>1</v>
      </c>
      <c r="O233" s="243">
        <f>COUNTIF(Table42[Tên NCC],Table42[[#This Row],[Tên NCC]])</f>
        <v>1</v>
      </c>
      <c r="P233" s="244" t="s">
        <v>124</v>
      </c>
    </row>
    <row r="234" spans="1:16" ht="28" x14ac:dyDescent="0.35">
      <c r="A234" s="226">
        <f t="shared" si="5"/>
        <v>231</v>
      </c>
      <c r="B234" s="225">
        <f>YEAR(Table42[[#This Row],[Ngày gọi]])</f>
        <v>2026</v>
      </c>
      <c r="C234" s="225">
        <f>MONTH(Table42[[#This Row],[Ngày gọi]])</f>
        <v>1</v>
      </c>
      <c r="D234" s="225">
        <f>WEEKNUM(Table42[[#This Row],[Ngày gọi]])</f>
        <v>4</v>
      </c>
      <c r="E234" s="225" t="s">
        <v>747</v>
      </c>
      <c r="F234" s="225"/>
      <c r="G234" s="225">
        <v>100448</v>
      </c>
      <c r="H234" s="232" t="s">
        <v>1917</v>
      </c>
      <c r="I234" s="225" t="s">
        <v>837</v>
      </c>
      <c r="J234" s="225" t="s">
        <v>103</v>
      </c>
      <c r="K234" s="225" t="s">
        <v>304</v>
      </c>
      <c r="L234" s="228">
        <v>46042</v>
      </c>
      <c r="M234" s="224" t="s">
        <v>1918</v>
      </c>
      <c r="N234" s="230">
        <f>IF(COUNTIF(H234:H9650,Table42[[#This Row],[Tên NCC]])=1,1,0)</f>
        <v>1</v>
      </c>
      <c r="O234" s="243">
        <f>COUNTIF(Table42[Tên NCC],Table42[[#This Row],[Tên NCC]])</f>
        <v>1</v>
      </c>
      <c r="P234" s="244" t="s">
        <v>124</v>
      </c>
    </row>
    <row r="235" spans="1:16" ht="28" x14ac:dyDescent="0.35">
      <c r="A235" s="226">
        <f t="shared" si="5"/>
        <v>232</v>
      </c>
      <c r="B235" s="225">
        <f>YEAR(Table42[[#This Row],[Ngày gọi]])</f>
        <v>2026</v>
      </c>
      <c r="C235" s="225">
        <f>MONTH(Table42[[#This Row],[Ngày gọi]])</f>
        <v>1</v>
      </c>
      <c r="D235" s="225">
        <f>WEEKNUM(Table42[[#This Row],[Ngày gọi]])</f>
        <v>4</v>
      </c>
      <c r="E235" s="225" t="s">
        <v>1644</v>
      </c>
      <c r="F235" s="225"/>
      <c r="G235" s="225">
        <v>100464</v>
      </c>
      <c r="H235" s="232" t="s">
        <v>1919</v>
      </c>
      <c r="I235" s="225" t="s">
        <v>837</v>
      </c>
      <c r="J235" s="225" t="s">
        <v>103</v>
      </c>
      <c r="K235" s="225" t="s">
        <v>304</v>
      </c>
      <c r="L235" s="228">
        <v>46043</v>
      </c>
      <c r="M235" s="224" t="s">
        <v>1918</v>
      </c>
      <c r="N235" s="230">
        <f>IF(COUNTIF(H235:H9651,Table42[[#This Row],[Tên NCC]])=1,1,0)</f>
        <v>1</v>
      </c>
      <c r="O235" s="243">
        <f>COUNTIF(Table42[Tên NCC],Table42[[#This Row],[Tên NCC]])</f>
        <v>1</v>
      </c>
      <c r="P235" s="244" t="s">
        <v>124</v>
      </c>
    </row>
    <row r="236" spans="1:16" ht="28" x14ac:dyDescent="0.35">
      <c r="A236" s="226">
        <f t="shared" si="5"/>
        <v>233</v>
      </c>
      <c r="B236" s="225">
        <f>YEAR(Table42[[#This Row],[Ngày gọi]])</f>
        <v>2026</v>
      </c>
      <c r="C236" s="225">
        <f>MONTH(Table42[[#This Row],[Ngày gọi]])</f>
        <v>1</v>
      </c>
      <c r="D236" s="225">
        <f>WEEKNUM(Table42[[#This Row],[Ngày gọi]])</f>
        <v>4</v>
      </c>
      <c r="E236" s="225" t="s">
        <v>1692</v>
      </c>
      <c r="F236" s="225"/>
      <c r="G236" s="225">
        <v>100471</v>
      </c>
      <c r="H236" s="232" t="s">
        <v>1920</v>
      </c>
      <c r="I236" s="225" t="s">
        <v>837</v>
      </c>
      <c r="J236" s="225" t="s">
        <v>103</v>
      </c>
      <c r="K236" s="225" t="s">
        <v>304</v>
      </c>
      <c r="L236" s="228">
        <v>46043</v>
      </c>
      <c r="M236" s="224" t="s">
        <v>1918</v>
      </c>
      <c r="N236" s="230">
        <f>IF(COUNTIF(H236:H9652,Table42[[#This Row],[Tên NCC]])=1,1,0)</f>
        <v>1</v>
      </c>
      <c r="O236" s="243">
        <f>COUNTIF(Table42[Tên NCC],Table42[[#This Row],[Tên NCC]])</f>
        <v>1</v>
      </c>
      <c r="P236" s="244" t="s">
        <v>124</v>
      </c>
    </row>
    <row r="237" spans="1:16" ht="28" x14ac:dyDescent="0.35">
      <c r="A237" s="226">
        <f t="shared" si="5"/>
        <v>234</v>
      </c>
      <c r="B237" s="225">
        <f>YEAR(Table42[[#This Row],[Ngày gọi]])</f>
        <v>2026</v>
      </c>
      <c r="C237" s="225">
        <f>MONTH(Table42[[#This Row],[Ngày gọi]])</f>
        <v>1</v>
      </c>
      <c r="D237" s="225">
        <f>WEEKNUM(Table42[[#This Row],[Ngày gọi]])</f>
        <v>4</v>
      </c>
      <c r="E237" s="225" t="s">
        <v>303</v>
      </c>
      <c r="F237" s="225"/>
      <c r="G237" s="225">
        <v>100479</v>
      </c>
      <c r="H237" s="232" t="s">
        <v>1921</v>
      </c>
      <c r="I237" s="225" t="s">
        <v>1235</v>
      </c>
      <c r="J237" s="225" t="s">
        <v>103</v>
      </c>
      <c r="K237" s="225" t="s">
        <v>304</v>
      </c>
      <c r="L237" s="228">
        <v>46043</v>
      </c>
      <c r="M237" s="224" t="s">
        <v>1912</v>
      </c>
      <c r="N237" s="230">
        <f>IF(COUNTIF(H237:H9653,Table42[[#This Row],[Tên NCC]])=1,1,0)</f>
        <v>0</v>
      </c>
      <c r="O237" s="243">
        <f>COUNTIF(Table42[Tên NCC],Table42[[#This Row],[Tên NCC]])</f>
        <v>2</v>
      </c>
      <c r="P237" s="244" t="s">
        <v>124</v>
      </c>
    </row>
    <row r="238" spans="1:16" ht="28" x14ac:dyDescent="0.35">
      <c r="A238" s="226">
        <f t="shared" si="5"/>
        <v>235</v>
      </c>
      <c r="B238" s="225">
        <f>YEAR(Table42[[#This Row],[Ngày gọi]])</f>
        <v>2026</v>
      </c>
      <c r="C238" s="225">
        <f>MONTH(Table42[[#This Row],[Ngày gọi]])</f>
        <v>1</v>
      </c>
      <c r="D238" s="225">
        <f>WEEKNUM(Table42[[#This Row],[Ngày gọi]])</f>
        <v>4</v>
      </c>
      <c r="E238" s="225" t="s">
        <v>1212</v>
      </c>
      <c r="F238" s="225"/>
      <c r="G238" s="225">
        <v>100466</v>
      </c>
      <c r="H238" s="232" t="s">
        <v>1817</v>
      </c>
      <c r="I238" s="225" t="s">
        <v>792</v>
      </c>
      <c r="J238" s="225" t="s">
        <v>101</v>
      </c>
      <c r="K238" s="225" t="s">
        <v>416</v>
      </c>
      <c r="L238" s="228">
        <v>46043</v>
      </c>
      <c r="M238" s="224" t="s">
        <v>1818</v>
      </c>
      <c r="N238" s="230">
        <f>IF(COUNTIF(H238:H9654,Table42[[#This Row],[Tên NCC]])=1,1,0)</f>
        <v>1</v>
      </c>
      <c r="O238" s="243">
        <f>COUNTIF(Table42[Tên NCC],Table42[[#This Row],[Tên NCC]])</f>
        <v>1</v>
      </c>
      <c r="P238" s="244" t="s">
        <v>124</v>
      </c>
    </row>
    <row r="239" spans="1:16" ht="42" x14ac:dyDescent="0.35">
      <c r="A239" s="226">
        <f t="shared" si="5"/>
        <v>236</v>
      </c>
      <c r="B239" s="225">
        <f>YEAR(Table42[[#This Row],[Ngày gọi]])</f>
        <v>2026</v>
      </c>
      <c r="C239" s="225">
        <f>MONTH(Table42[[#This Row],[Ngày gọi]])</f>
        <v>1</v>
      </c>
      <c r="D239" s="225">
        <f>WEEKNUM(Table42[[#This Row],[Ngày gọi]])</f>
        <v>4</v>
      </c>
      <c r="E239" s="225" t="s">
        <v>295</v>
      </c>
      <c r="F239" s="225"/>
      <c r="G239" s="225">
        <v>100001</v>
      </c>
      <c r="H239" s="232" t="s">
        <v>145</v>
      </c>
      <c r="I239" s="225" t="s">
        <v>293</v>
      </c>
      <c r="J239" s="225" t="s">
        <v>100</v>
      </c>
      <c r="K239" s="225" t="s">
        <v>294</v>
      </c>
      <c r="L239" s="228">
        <v>46043</v>
      </c>
      <c r="M239" s="224" t="s">
        <v>1922</v>
      </c>
      <c r="N239" s="230">
        <f>IF(COUNTIF(H239:H9655,Table42[[#This Row],[Tên NCC]])=1,1,0)</f>
        <v>1</v>
      </c>
      <c r="O239" s="243">
        <f>COUNTIF(Table42[Tên NCC],Table42[[#This Row],[Tên NCC]])</f>
        <v>1</v>
      </c>
      <c r="P239" s="244" t="s">
        <v>124</v>
      </c>
    </row>
    <row r="240" spans="1:16" ht="28" x14ac:dyDescent="0.35">
      <c r="A240" s="226">
        <f t="shared" si="5"/>
        <v>237</v>
      </c>
      <c r="B240" s="225">
        <f>YEAR(Table42[[#This Row],[Ngày gọi]])</f>
        <v>2026</v>
      </c>
      <c r="C240" s="225">
        <f>MONTH(Table42[[#This Row],[Ngày gọi]])</f>
        <v>1</v>
      </c>
      <c r="D240" s="225">
        <f>WEEKNUM(Table42[[#This Row],[Ngày gọi]])</f>
        <v>4</v>
      </c>
      <c r="E240" s="225" t="s">
        <v>315</v>
      </c>
      <c r="F240" s="225"/>
      <c r="G240" s="225">
        <v>100002</v>
      </c>
      <c r="H240" s="232" t="s">
        <v>143</v>
      </c>
      <c r="I240" s="225" t="s">
        <v>293</v>
      </c>
      <c r="J240" s="225" t="s">
        <v>100</v>
      </c>
      <c r="K240" s="225" t="s">
        <v>294</v>
      </c>
      <c r="L240" s="228">
        <v>46043</v>
      </c>
      <c r="M240" s="224" t="s">
        <v>1923</v>
      </c>
      <c r="N240" s="230">
        <f>IF(COUNTIF(H240:H9656,Table42[[#This Row],[Tên NCC]])=1,1,0)</f>
        <v>1</v>
      </c>
      <c r="O240" s="243">
        <f>COUNTIF(Table42[Tên NCC],Table42[[#This Row],[Tên NCC]])</f>
        <v>1</v>
      </c>
      <c r="P240" s="244" t="s">
        <v>124</v>
      </c>
    </row>
    <row r="241" spans="1:16" ht="28" x14ac:dyDescent="0.35">
      <c r="A241" s="226">
        <f t="shared" si="5"/>
        <v>238</v>
      </c>
      <c r="B241" s="225">
        <f>YEAR(Table42[[#This Row],[Ngày gọi]])</f>
        <v>2026</v>
      </c>
      <c r="C241" s="225">
        <f>MONTH(Table42[[#This Row],[Ngày gọi]])</f>
        <v>1</v>
      </c>
      <c r="D241" s="225">
        <f>WEEKNUM(Table42[[#This Row],[Ngày gọi]])</f>
        <v>4</v>
      </c>
      <c r="E241" s="225" t="s">
        <v>324</v>
      </c>
      <c r="F241" s="225"/>
      <c r="G241" s="225">
        <v>100006</v>
      </c>
      <c r="H241" s="232" t="s">
        <v>147</v>
      </c>
      <c r="I241" s="225" t="s">
        <v>293</v>
      </c>
      <c r="J241" s="225" t="s">
        <v>100</v>
      </c>
      <c r="K241" s="225" t="s">
        <v>294</v>
      </c>
      <c r="L241" s="228">
        <v>46043</v>
      </c>
      <c r="M241" s="224" t="s">
        <v>1924</v>
      </c>
      <c r="N241" s="230">
        <f>IF(COUNTIF(H241:H9657,Table42[[#This Row],[Tên NCC]])=1,1,0)</f>
        <v>1</v>
      </c>
      <c r="O241" s="243">
        <f>COUNTIF(Table42[Tên NCC],Table42[[#This Row],[Tên NCC]])</f>
        <v>1</v>
      </c>
      <c r="P241" s="244" t="s">
        <v>124</v>
      </c>
    </row>
    <row r="242" spans="1:16" ht="42" x14ac:dyDescent="0.35">
      <c r="A242" s="226">
        <f t="shared" si="5"/>
        <v>239</v>
      </c>
      <c r="B242" s="225">
        <f>YEAR(Table42[[#This Row],[Ngày gọi]])</f>
        <v>2026</v>
      </c>
      <c r="C242" s="225">
        <f>MONTH(Table42[[#This Row],[Ngày gọi]])</f>
        <v>1</v>
      </c>
      <c r="D242" s="225">
        <f>WEEKNUM(Table42[[#This Row],[Ngày gọi]])</f>
        <v>4</v>
      </c>
      <c r="E242" s="225" t="s">
        <v>314</v>
      </c>
      <c r="F242" s="225"/>
      <c r="G242" s="225">
        <v>100010</v>
      </c>
      <c r="H242" s="232" t="s">
        <v>136</v>
      </c>
      <c r="I242" s="225" t="s">
        <v>293</v>
      </c>
      <c r="J242" s="225" t="s">
        <v>100</v>
      </c>
      <c r="K242" s="225" t="s">
        <v>294</v>
      </c>
      <c r="L242" s="228">
        <v>46043</v>
      </c>
      <c r="M242" s="224" t="s">
        <v>1925</v>
      </c>
      <c r="N242" s="230">
        <f>IF(COUNTIF(H242:H9658,Table42[[#This Row],[Tên NCC]])=1,1,0)</f>
        <v>1</v>
      </c>
      <c r="O242" s="243">
        <f>COUNTIF(Table42[Tên NCC],Table42[[#This Row],[Tên NCC]])</f>
        <v>1</v>
      </c>
      <c r="P242" s="244" t="s">
        <v>124</v>
      </c>
    </row>
    <row r="243" spans="1:16" ht="28" x14ac:dyDescent="0.35">
      <c r="A243" s="226">
        <f t="shared" si="5"/>
        <v>240</v>
      </c>
      <c r="B243" s="225">
        <f>YEAR(Table42[[#This Row],[Ngày gọi]])</f>
        <v>2026</v>
      </c>
      <c r="C243" s="225">
        <f>MONTH(Table42[[#This Row],[Ngày gọi]])</f>
        <v>1</v>
      </c>
      <c r="D243" s="225">
        <f>WEEKNUM(Table42[[#This Row],[Ngày gọi]])</f>
        <v>4</v>
      </c>
      <c r="E243" s="225" t="s">
        <v>345</v>
      </c>
      <c r="F243" s="225"/>
      <c r="G243" s="225">
        <v>100011</v>
      </c>
      <c r="H243" s="232" t="s">
        <v>135</v>
      </c>
      <c r="I243" s="225" t="s">
        <v>293</v>
      </c>
      <c r="J243" s="225" t="s">
        <v>100</v>
      </c>
      <c r="K243" s="225" t="s">
        <v>294</v>
      </c>
      <c r="L243" s="228">
        <v>46043</v>
      </c>
      <c r="M243" s="224" t="s">
        <v>1926</v>
      </c>
      <c r="N243" s="230">
        <f>IF(COUNTIF(H243:H9659,Table42[[#This Row],[Tên NCC]])=1,1,0)</f>
        <v>1</v>
      </c>
      <c r="O243" s="243">
        <f>COUNTIF(Table42[Tên NCC],Table42[[#This Row],[Tên NCC]])</f>
        <v>1</v>
      </c>
      <c r="P243" s="244" t="s">
        <v>124</v>
      </c>
    </row>
    <row r="244" spans="1:16" ht="42" x14ac:dyDescent="0.35">
      <c r="A244" s="226">
        <f t="shared" si="5"/>
        <v>241</v>
      </c>
      <c r="B244" s="225">
        <f>YEAR(Table42[[#This Row],[Ngày gọi]])</f>
        <v>2026</v>
      </c>
      <c r="C244" s="225">
        <f>MONTH(Table42[[#This Row],[Ngày gọi]])</f>
        <v>1</v>
      </c>
      <c r="D244" s="225">
        <f>WEEKNUM(Table42[[#This Row],[Ngày gọi]])</f>
        <v>4</v>
      </c>
      <c r="E244" s="225" t="s">
        <v>329</v>
      </c>
      <c r="F244" s="225"/>
      <c r="G244" s="225">
        <v>100012</v>
      </c>
      <c r="H244" s="232" t="s">
        <v>159</v>
      </c>
      <c r="I244" s="225" t="s">
        <v>293</v>
      </c>
      <c r="J244" s="225" t="s">
        <v>100</v>
      </c>
      <c r="K244" s="225" t="s">
        <v>294</v>
      </c>
      <c r="L244" s="228">
        <v>46043</v>
      </c>
      <c r="M244" s="224" t="s">
        <v>1927</v>
      </c>
      <c r="N244" s="230">
        <f>IF(COUNTIF(H244:H9660,Table42[[#This Row],[Tên NCC]])=1,1,0)</f>
        <v>1</v>
      </c>
      <c r="O244" s="243">
        <f>COUNTIF(Table42[Tên NCC],Table42[[#This Row],[Tên NCC]])</f>
        <v>1</v>
      </c>
      <c r="P244" s="244" t="s">
        <v>124</v>
      </c>
    </row>
    <row r="245" spans="1:16" ht="28" x14ac:dyDescent="0.35">
      <c r="A245" s="226">
        <f t="shared" si="5"/>
        <v>242</v>
      </c>
      <c r="B245" s="225">
        <f>YEAR(Table42[[#This Row],[Ngày gọi]])</f>
        <v>2026</v>
      </c>
      <c r="C245" s="225">
        <f>MONTH(Table42[[#This Row],[Ngày gọi]])</f>
        <v>1</v>
      </c>
      <c r="D245" s="225">
        <f>WEEKNUM(Table42[[#This Row],[Ngày gọi]])</f>
        <v>4</v>
      </c>
      <c r="E245" s="225" t="s">
        <v>308</v>
      </c>
      <c r="F245" s="225"/>
      <c r="G245" s="225">
        <v>100014</v>
      </c>
      <c r="H245" s="232" t="s">
        <v>138</v>
      </c>
      <c r="I245" s="225" t="s">
        <v>293</v>
      </c>
      <c r="J245" s="225" t="s">
        <v>100</v>
      </c>
      <c r="K245" s="225" t="s">
        <v>294</v>
      </c>
      <c r="L245" s="228">
        <v>46043</v>
      </c>
      <c r="M245" s="224" t="s">
        <v>1924</v>
      </c>
      <c r="N245" s="230">
        <f>IF(COUNTIF(H245:H9661,Table42[[#This Row],[Tên NCC]])=1,1,0)</f>
        <v>1</v>
      </c>
      <c r="O245" s="243">
        <f>COUNTIF(Table42[Tên NCC],Table42[[#This Row],[Tên NCC]])</f>
        <v>1</v>
      </c>
      <c r="P245" s="244" t="s">
        <v>124</v>
      </c>
    </row>
    <row r="246" spans="1:16" ht="28" x14ac:dyDescent="0.35">
      <c r="A246" s="226">
        <f t="shared" ref="A246:A248" si="6">ROW()-3</f>
        <v>243</v>
      </c>
      <c r="B246" s="225">
        <f>YEAR(Table42[[#This Row],[Ngày gọi]])</f>
        <v>2026</v>
      </c>
      <c r="C246" s="225">
        <f>MONTH(Table42[[#This Row],[Ngày gọi]])</f>
        <v>1</v>
      </c>
      <c r="D246" s="225">
        <f>WEEKNUM(Table42[[#This Row],[Ngày gọi]])</f>
        <v>5</v>
      </c>
      <c r="E246" s="225" t="s">
        <v>1812</v>
      </c>
      <c r="F246" s="225"/>
      <c r="G246" s="225">
        <v>100483</v>
      </c>
      <c r="H246" s="232" t="s">
        <v>1813</v>
      </c>
      <c r="I246" s="225" t="s">
        <v>843</v>
      </c>
      <c r="J246" s="225" t="s">
        <v>102</v>
      </c>
      <c r="K246" s="225" t="s">
        <v>372</v>
      </c>
      <c r="L246" s="228">
        <v>46050</v>
      </c>
      <c r="M246" s="224" t="s">
        <v>1816</v>
      </c>
      <c r="N246" s="230">
        <f>IF(COUNTIF(H246:H9662,Table42[[#This Row],[Tên NCC]])=1,1,0)</f>
        <v>1</v>
      </c>
      <c r="O246" s="243">
        <f>COUNTIF(Table42[Tên NCC],Table42[[#This Row],[Tên NCC]])</f>
        <v>2</v>
      </c>
      <c r="P246" s="244" t="s">
        <v>124</v>
      </c>
    </row>
    <row r="247" spans="1:16" x14ac:dyDescent="0.35">
      <c r="A247" s="226">
        <f t="shared" si="6"/>
        <v>244</v>
      </c>
      <c r="B247" s="225">
        <f>YEAR(Table42[[#This Row],[Ngày gọi]])</f>
        <v>2026</v>
      </c>
      <c r="C247" s="225">
        <f>MONTH(Table42[[#This Row],[Ngày gọi]])</f>
        <v>1</v>
      </c>
      <c r="D247" s="225">
        <f>WEEKNUM(Table42[[#This Row],[Ngày gọi]])</f>
        <v>5</v>
      </c>
      <c r="E247" s="225" t="s">
        <v>303</v>
      </c>
      <c r="F247" s="225"/>
      <c r="G247" s="225">
        <v>100479</v>
      </c>
      <c r="H247" s="232" t="s">
        <v>1921</v>
      </c>
      <c r="I247" s="225" t="s">
        <v>1235</v>
      </c>
      <c r="J247" s="225" t="s">
        <v>103</v>
      </c>
      <c r="K247" s="225" t="s">
        <v>304</v>
      </c>
      <c r="L247" s="228">
        <v>46049</v>
      </c>
      <c r="M247" s="224" t="s">
        <v>1928</v>
      </c>
      <c r="N247" s="230">
        <f>IF(COUNTIF(H247:H9663,Table42[[#This Row],[Tên NCC]])=1,1,0)</f>
        <v>1</v>
      </c>
      <c r="O247" s="243">
        <f>COUNTIF(Table42[Tên NCC],Table42[[#This Row],[Tên NCC]])</f>
        <v>2</v>
      </c>
      <c r="P247" s="244" t="s">
        <v>124</v>
      </c>
    </row>
    <row r="248" spans="1:16" ht="28" x14ac:dyDescent="0.35">
      <c r="A248" s="226">
        <f t="shared" si="6"/>
        <v>245</v>
      </c>
      <c r="B248" s="225">
        <f>YEAR(Table42[[#This Row],[Ngày gọi]])</f>
        <v>2026</v>
      </c>
      <c r="C248" s="225">
        <f>MONTH(Table42[[#This Row],[Ngày gọi]])</f>
        <v>1</v>
      </c>
      <c r="D248" s="225">
        <f>WEEKNUM(Table42[[#This Row],[Ngày gọi]])</f>
        <v>5</v>
      </c>
      <c r="E248" s="225" t="s">
        <v>348</v>
      </c>
      <c r="F248" s="225"/>
      <c r="G248" s="225">
        <v>100386</v>
      </c>
      <c r="H248" s="232" t="s">
        <v>1820</v>
      </c>
      <c r="I248" s="225" t="s">
        <v>349</v>
      </c>
      <c r="J248" s="225" t="s">
        <v>104</v>
      </c>
      <c r="K248" s="225" t="s">
        <v>350</v>
      </c>
      <c r="L248" s="228">
        <v>46050</v>
      </c>
      <c r="M248" s="224" t="s">
        <v>1929</v>
      </c>
      <c r="N248" s="230">
        <f>IF(COUNTIF(H248:H9664,Table42[[#This Row],[Tên NCC]])=1,1,0)</f>
        <v>1</v>
      </c>
      <c r="O248" s="243">
        <f>COUNTIF(Table42[Tên NCC],Table42[[#This Row],[Tên NCC]])</f>
        <v>2</v>
      </c>
      <c r="P248" s="244" t="s">
        <v>124</v>
      </c>
    </row>
    <row r="249" spans="1:16" x14ac:dyDescent="0.35">
      <c r="A249" s="226">
        <f t="shared" ref="A249:A280" si="7">ROW()-3</f>
        <v>246</v>
      </c>
      <c r="B249" s="225">
        <f>YEAR(Table42[[#This Row],[Ngày gọi]])</f>
        <v>2026</v>
      </c>
      <c r="C249" s="225">
        <f>MONTH(Table42[[#This Row],[Ngày gọi]])</f>
        <v>1</v>
      </c>
      <c r="D249" s="225">
        <f>WEEKNUM(Table42[[#This Row],[Ngày gọi]])</f>
        <v>1</v>
      </c>
      <c r="E249" s="225" t="s">
        <v>389</v>
      </c>
      <c r="F249" s="225" t="s">
        <v>1930</v>
      </c>
      <c r="G249" s="225"/>
      <c r="H249" s="232" t="s">
        <v>219</v>
      </c>
      <c r="I249" s="225" t="s">
        <v>380</v>
      </c>
      <c r="J249" s="225" t="s">
        <v>89</v>
      </c>
      <c r="K249" s="225" t="s">
        <v>381</v>
      </c>
      <c r="L249" s="228">
        <v>46024</v>
      </c>
      <c r="M249" s="224" t="s">
        <v>1997</v>
      </c>
      <c r="N249" s="230">
        <f>IF(COUNTIF(H249:H9665,Table42[[#This Row],[Tên NCC]])=1,1,0)</f>
        <v>0</v>
      </c>
      <c r="O249" s="243">
        <f>COUNTIF(Table42[Tên NCC],Table42[[#This Row],[Tên NCC]])</f>
        <v>4</v>
      </c>
      <c r="P249" s="244" t="s">
        <v>121</v>
      </c>
    </row>
    <row r="250" spans="1:16" x14ac:dyDescent="0.35">
      <c r="A250" s="226">
        <f t="shared" si="7"/>
        <v>247</v>
      </c>
      <c r="B250" s="225">
        <f>YEAR(Table42[[#This Row],[Ngày gọi]])</f>
        <v>2026</v>
      </c>
      <c r="C250" s="225">
        <f>MONTH(Table42[[#This Row],[Ngày gọi]])</f>
        <v>1</v>
      </c>
      <c r="D250" s="225">
        <f>WEEKNUM(Table42[[#This Row],[Ngày gọi]])</f>
        <v>1</v>
      </c>
      <c r="E250" s="225" t="s">
        <v>384</v>
      </c>
      <c r="F250" s="225" t="s">
        <v>1931</v>
      </c>
      <c r="G250" s="225"/>
      <c r="H250" s="232" t="s">
        <v>169</v>
      </c>
      <c r="I250" s="225" t="s">
        <v>380</v>
      </c>
      <c r="J250" s="225" t="s">
        <v>89</v>
      </c>
      <c r="K250" s="225" t="s">
        <v>381</v>
      </c>
      <c r="L250" s="228">
        <v>46024</v>
      </c>
      <c r="M250" s="224" t="s">
        <v>1998</v>
      </c>
      <c r="N250" s="230">
        <f>IF(COUNTIF(H250:H9666,Table42[[#This Row],[Tên NCC]])=1,1,0)</f>
        <v>0</v>
      </c>
      <c r="O250" s="243">
        <f>COUNTIF(Table42[Tên NCC],Table42[[#This Row],[Tên NCC]])</f>
        <v>3</v>
      </c>
      <c r="P250" s="244" t="s">
        <v>121</v>
      </c>
    </row>
    <row r="251" spans="1:16" x14ac:dyDescent="0.35">
      <c r="A251" s="226">
        <f t="shared" si="7"/>
        <v>248</v>
      </c>
      <c r="B251" s="225">
        <f>YEAR(Table42[[#This Row],[Ngày gọi]])</f>
        <v>2026</v>
      </c>
      <c r="C251" s="225">
        <f>MONTH(Table42[[#This Row],[Ngày gọi]])</f>
        <v>1</v>
      </c>
      <c r="D251" s="225">
        <f>WEEKNUM(Table42[[#This Row],[Ngày gọi]])</f>
        <v>1</v>
      </c>
      <c r="E251" s="225" t="s">
        <v>382</v>
      </c>
      <c r="F251" s="225" t="s">
        <v>1932</v>
      </c>
      <c r="G251" s="225"/>
      <c r="H251" s="232" t="s">
        <v>229</v>
      </c>
      <c r="I251" s="225" t="s">
        <v>380</v>
      </c>
      <c r="J251" s="225" t="s">
        <v>89</v>
      </c>
      <c r="K251" s="225" t="s">
        <v>381</v>
      </c>
      <c r="L251" s="228">
        <v>46024</v>
      </c>
      <c r="M251" s="224" t="s">
        <v>1999</v>
      </c>
      <c r="N251" s="230">
        <f>IF(COUNTIF(H251:H9667,Table42[[#This Row],[Tên NCC]])=1,1,0)</f>
        <v>1</v>
      </c>
      <c r="O251" s="243">
        <f>COUNTIF(Table42[Tên NCC],Table42[[#This Row],[Tên NCC]])</f>
        <v>1</v>
      </c>
      <c r="P251" s="244" t="s">
        <v>121</v>
      </c>
    </row>
    <row r="252" spans="1:16" ht="28" x14ac:dyDescent="0.35">
      <c r="A252" s="226">
        <f t="shared" si="7"/>
        <v>249</v>
      </c>
      <c r="B252" s="225">
        <f>YEAR(Table42[[#This Row],[Ngày gọi]])</f>
        <v>2026</v>
      </c>
      <c r="C252" s="225">
        <f>MONTH(Table42[[#This Row],[Ngày gọi]])</f>
        <v>1</v>
      </c>
      <c r="D252" s="225">
        <f>WEEKNUM(Table42[[#This Row],[Ngày gọi]])</f>
        <v>1</v>
      </c>
      <c r="E252" s="225" t="s">
        <v>413</v>
      </c>
      <c r="F252" s="225" t="s">
        <v>1933</v>
      </c>
      <c r="G252" s="225"/>
      <c r="H252" s="232" t="s">
        <v>414</v>
      </c>
      <c r="I252" s="225" t="s">
        <v>415</v>
      </c>
      <c r="J252" s="225" t="s">
        <v>101</v>
      </c>
      <c r="K252" s="225" t="s">
        <v>416</v>
      </c>
      <c r="L252" s="228">
        <v>46024</v>
      </c>
      <c r="M252" s="224" t="s">
        <v>2000</v>
      </c>
      <c r="N252" s="230">
        <f>IF(COUNTIF(H252:H9668,Table42[[#This Row],[Tên NCC]])=1,1,0)</f>
        <v>1</v>
      </c>
      <c r="O252" s="243">
        <f>COUNTIF(Table42[Tên NCC],Table42[[#This Row],[Tên NCC]])</f>
        <v>1</v>
      </c>
      <c r="P252" s="244" t="s">
        <v>121</v>
      </c>
    </row>
    <row r="253" spans="1:16" ht="28" x14ac:dyDescent="0.35">
      <c r="A253" s="226">
        <f t="shared" si="7"/>
        <v>250</v>
      </c>
      <c r="B253" s="225">
        <f>YEAR(Table42[[#This Row],[Ngày gọi]])</f>
        <v>2026</v>
      </c>
      <c r="C253" s="225">
        <f>MONTH(Table42[[#This Row],[Ngày gọi]])</f>
        <v>1</v>
      </c>
      <c r="D253" s="225">
        <f>WEEKNUM(Table42[[#This Row],[Ngày gọi]])</f>
        <v>1</v>
      </c>
      <c r="E253" s="225" t="s">
        <v>393</v>
      </c>
      <c r="F253" s="225" t="s">
        <v>1934</v>
      </c>
      <c r="G253" s="225"/>
      <c r="H253" s="232" t="s">
        <v>199</v>
      </c>
      <c r="I253" s="225" t="s">
        <v>380</v>
      </c>
      <c r="J253" s="225" t="s">
        <v>89</v>
      </c>
      <c r="K253" s="225" t="s">
        <v>381</v>
      </c>
      <c r="L253" s="228">
        <v>46024</v>
      </c>
      <c r="M253" s="224" t="s">
        <v>2001</v>
      </c>
      <c r="N253" s="230">
        <f>IF(COUNTIF(H253:H9669,Table42[[#This Row],[Tên NCC]])=1,1,0)</f>
        <v>0</v>
      </c>
      <c r="O253" s="243">
        <f>COUNTIF(Table42[Tên NCC],Table42[[#This Row],[Tên NCC]])</f>
        <v>2</v>
      </c>
      <c r="P253" s="244" t="s">
        <v>121</v>
      </c>
    </row>
    <row r="254" spans="1:16" x14ac:dyDescent="0.35">
      <c r="A254" s="226">
        <f t="shared" si="7"/>
        <v>251</v>
      </c>
      <c r="B254" s="225">
        <f>YEAR(Table42[[#This Row],[Ngày gọi]])</f>
        <v>2026</v>
      </c>
      <c r="C254" s="225">
        <f>MONTH(Table42[[#This Row],[Ngày gọi]])</f>
        <v>1</v>
      </c>
      <c r="D254" s="225">
        <f>WEEKNUM(Table42[[#This Row],[Ngày gọi]])</f>
        <v>1</v>
      </c>
      <c r="E254" s="225" t="s">
        <v>394</v>
      </c>
      <c r="F254" s="225" t="s">
        <v>1935</v>
      </c>
      <c r="G254" s="225"/>
      <c r="H254" s="232" t="s">
        <v>185</v>
      </c>
      <c r="I254" s="225" t="s">
        <v>380</v>
      </c>
      <c r="J254" s="225" t="s">
        <v>89</v>
      </c>
      <c r="K254" s="225" t="s">
        <v>381</v>
      </c>
      <c r="L254" s="228">
        <v>46024</v>
      </c>
      <c r="M254" s="224" t="s">
        <v>2002</v>
      </c>
      <c r="N254" s="230">
        <f>IF(COUNTIF(H254:H9670,Table42[[#This Row],[Tên NCC]])=1,1,0)</f>
        <v>1</v>
      </c>
      <c r="O254" s="243">
        <f>COUNTIF(Table42[Tên NCC],Table42[[#This Row],[Tên NCC]])</f>
        <v>1</v>
      </c>
      <c r="P254" s="244" t="s">
        <v>121</v>
      </c>
    </row>
    <row r="255" spans="1:16" ht="28" x14ac:dyDescent="0.35">
      <c r="A255" s="226">
        <f t="shared" si="7"/>
        <v>252</v>
      </c>
      <c r="B255" s="225">
        <f>YEAR(Table42[[#This Row],[Ngày gọi]])</f>
        <v>2026</v>
      </c>
      <c r="C255" s="225">
        <f>MONTH(Table42[[#This Row],[Ngày gọi]])</f>
        <v>1</v>
      </c>
      <c r="D255" s="225">
        <f>WEEKNUM(Table42[[#This Row],[Ngày gọi]])</f>
        <v>1</v>
      </c>
      <c r="E255" s="225" t="s">
        <v>395</v>
      </c>
      <c r="F255" s="225" t="s">
        <v>1936</v>
      </c>
      <c r="G255" s="225"/>
      <c r="H255" s="232" t="s">
        <v>221</v>
      </c>
      <c r="I255" s="225" t="s">
        <v>388</v>
      </c>
      <c r="J255" s="225" t="s">
        <v>89</v>
      </c>
      <c r="K255" s="225" t="s">
        <v>381</v>
      </c>
      <c r="L255" s="228">
        <v>46025</v>
      </c>
      <c r="M255" s="224" t="s">
        <v>2003</v>
      </c>
      <c r="N255" s="230">
        <f>IF(COUNTIF(H255:H9671,Table42[[#This Row],[Tên NCC]])=1,1,0)</f>
        <v>0</v>
      </c>
      <c r="O255" s="243">
        <f>COUNTIF(Table42[Tên NCC],Table42[[#This Row],[Tên NCC]])</f>
        <v>2</v>
      </c>
      <c r="P255" s="244" t="s">
        <v>121</v>
      </c>
    </row>
    <row r="256" spans="1:16" ht="28" x14ac:dyDescent="0.35">
      <c r="A256" s="226">
        <f t="shared" si="7"/>
        <v>253</v>
      </c>
      <c r="B256" s="225">
        <f>YEAR(Table42[[#This Row],[Ngày gọi]])</f>
        <v>2026</v>
      </c>
      <c r="C256" s="225">
        <f>MONTH(Table42[[#This Row],[Ngày gọi]])</f>
        <v>1</v>
      </c>
      <c r="D256" s="225">
        <f>WEEKNUM(Table42[[#This Row],[Ngày gọi]])</f>
        <v>1</v>
      </c>
      <c r="E256" s="225" t="s">
        <v>389</v>
      </c>
      <c r="F256" s="225" t="s">
        <v>1930</v>
      </c>
      <c r="G256" s="225"/>
      <c r="H256" s="232" t="s">
        <v>219</v>
      </c>
      <c r="I256" s="225" t="s">
        <v>380</v>
      </c>
      <c r="J256" s="225" t="s">
        <v>89</v>
      </c>
      <c r="K256" s="225" t="s">
        <v>381</v>
      </c>
      <c r="L256" s="228">
        <v>46025</v>
      </c>
      <c r="M256" s="224" t="s">
        <v>2004</v>
      </c>
      <c r="N256" s="230">
        <f>IF(COUNTIF(H256:H9672,Table42[[#This Row],[Tên NCC]])=1,1,0)</f>
        <v>0</v>
      </c>
      <c r="O256" s="243">
        <f>COUNTIF(Table42[Tên NCC],Table42[[#This Row],[Tên NCC]])</f>
        <v>4</v>
      </c>
      <c r="P256" s="244" t="s">
        <v>121</v>
      </c>
    </row>
    <row r="257" spans="1:16" ht="28" x14ac:dyDescent="0.35">
      <c r="A257" s="226">
        <f t="shared" si="7"/>
        <v>254</v>
      </c>
      <c r="B257" s="225">
        <f>YEAR(Table42[[#This Row],[Ngày gọi]])</f>
        <v>2026</v>
      </c>
      <c r="C257" s="225">
        <f>MONTH(Table42[[#This Row],[Ngày gọi]])</f>
        <v>1</v>
      </c>
      <c r="D257" s="225">
        <f>WEEKNUM(Table42[[#This Row],[Ngày gọi]])</f>
        <v>1</v>
      </c>
      <c r="E257" s="225" t="s">
        <v>397</v>
      </c>
      <c r="F257" s="225" t="s">
        <v>1937</v>
      </c>
      <c r="G257" s="225"/>
      <c r="H257" s="232" t="s">
        <v>194</v>
      </c>
      <c r="I257" s="225" t="s">
        <v>388</v>
      </c>
      <c r="J257" s="225" t="s">
        <v>89</v>
      </c>
      <c r="K257" s="225" t="s">
        <v>381</v>
      </c>
      <c r="L257" s="228">
        <v>46025</v>
      </c>
      <c r="M257" s="224" t="s">
        <v>2005</v>
      </c>
      <c r="N257" s="230">
        <f>IF(COUNTIF(H257:H9673,Table42[[#This Row],[Tên NCC]])=1,1,0)</f>
        <v>0</v>
      </c>
      <c r="O257" s="243">
        <f>COUNTIF(Table42[Tên NCC],Table42[[#This Row],[Tên NCC]])</f>
        <v>3</v>
      </c>
      <c r="P257" s="244" t="s">
        <v>121</v>
      </c>
    </row>
    <row r="258" spans="1:16" x14ac:dyDescent="0.35">
      <c r="A258" s="226">
        <f t="shared" si="7"/>
        <v>255</v>
      </c>
      <c r="B258" s="225">
        <f>YEAR(Table42[[#This Row],[Ngày gọi]])</f>
        <v>2026</v>
      </c>
      <c r="C258" s="225">
        <f>MONTH(Table42[[#This Row],[Ngày gọi]])</f>
        <v>1</v>
      </c>
      <c r="D258" s="225">
        <f>WEEKNUM(Table42[[#This Row],[Ngày gọi]])</f>
        <v>2</v>
      </c>
      <c r="E258" s="225" t="s">
        <v>458</v>
      </c>
      <c r="F258" s="225" t="s">
        <v>237</v>
      </c>
      <c r="G258" s="225"/>
      <c r="H258" s="232" t="s">
        <v>237</v>
      </c>
      <c r="I258" s="225" t="s">
        <v>380</v>
      </c>
      <c r="J258" s="225" t="s">
        <v>89</v>
      </c>
      <c r="K258" s="225" t="s">
        <v>381</v>
      </c>
      <c r="L258" s="228">
        <v>46027</v>
      </c>
      <c r="M258" s="224" t="s">
        <v>2006</v>
      </c>
      <c r="N258" s="230">
        <f>IF(COUNTIF(H258:H9674,Table42[[#This Row],[Tên NCC]])=1,1,0)</f>
        <v>0</v>
      </c>
      <c r="O258" s="243">
        <f>COUNTIF(Table42[Tên NCC],Table42[[#This Row],[Tên NCC]])</f>
        <v>2</v>
      </c>
      <c r="P258" s="244" t="s">
        <v>121</v>
      </c>
    </row>
    <row r="259" spans="1:16" ht="28" x14ac:dyDescent="0.35">
      <c r="A259" s="226">
        <f t="shared" si="7"/>
        <v>256</v>
      </c>
      <c r="B259" s="225">
        <f>YEAR(Table42[[#This Row],[Ngày gọi]])</f>
        <v>2026</v>
      </c>
      <c r="C259" s="225">
        <f>MONTH(Table42[[#This Row],[Ngày gọi]])</f>
        <v>1</v>
      </c>
      <c r="D259" s="225">
        <f>WEEKNUM(Table42[[#This Row],[Ngày gọi]])</f>
        <v>2</v>
      </c>
      <c r="E259" s="225" t="s">
        <v>1705</v>
      </c>
      <c r="F259" s="225" t="s">
        <v>1734</v>
      </c>
      <c r="G259" s="225"/>
      <c r="H259" s="232" t="s">
        <v>1734</v>
      </c>
      <c r="I259" s="225" t="s">
        <v>380</v>
      </c>
      <c r="J259" s="225" t="s">
        <v>89</v>
      </c>
      <c r="K259" s="225" t="s">
        <v>381</v>
      </c>
      <c r="L259" s="228">
        <v>46028</v>
      </c>
      <c r="M259" s="224" t="s">
        <v>2007</v>
      </c>
      <c r="N259" s="230">
        <f>IF(COUNTIF(H259:H9675,Table42[[#This Row],[Tên NCC]])=1,1,0)</f>
        <v>1</v>
      </c>
      <c r="O259" s="243">
        <f>COUNTIF(Table42[Tên NCC],Table42[[#This Row],[Tên NCC]])</f>
        <v>1</v>
      </c>
      <c r="P259" s="244" t="s">
        <v>121</v>
      </c>
    </row>
    <row r="260" spans="1:16" ht="28" x14ac:dyDescent="0.35">
      <c r="A260" s="226">
        <f t="shared" si="7"/>
        <v>257</v>
      </c>
      <c r="B260" s="225">
        <f>YEAR(Table42[[#This Row],[Ngày gọi]])</f>
        <v>2026</v>
      </c>
      <c r="C260" s="225">
        <f>MONTH(Table42[[#This Row],[Ngày gọi]])</f>
        <v>1</v>
      </c>
      <c r="D260" s="225">
        <f>WEEKNUM(Table42[[#This Row],[Ngày gọi]])</f>
        <v>2</v>
      </c>
      <c r="E260" s="225" t="s">
        <v>385</v>
      </c>
      <c r="F260" s="225" t="s">
        <v>1938</v>
      </c>
      <c r="G260" s="225"/>
      <c r="H260" s="232" t="s">
        <v>1991</v>
      </c>
      <c r="I260" s="225" t="s">
        <v>380</v>
      </c>
      <c r="J260" s="225" t="s">
        <v>89</v>
      </c>
      <c r="K260" s="225" t="s">
        <v>381</v>
      </c>
      <c r="L260" s="228">
        <v>46028</v>
      </c>
      <c r="M260" s="224" t="s">
        <v>2008</v>
      </c>
      <c r="N260" s="230">
        <f>IF(COUNTIF(H260:H9676,Table42[[#This Row],[Tên NCC]])=1,1,0)</f>
        <v>0</v>
      </c>
      <c r="O260" s="243">
        <f>COUNTIF(Table42[Tên NCC],Table42[[#This Row],[Tên NCC]])</f>
        <v>4</v>
      </c>
      <c r="P260" s="244" t="s">
        <v>121</v>
      </c>
    </row>
    <row r="261" spans="1:16" ht="28" x14ac:dyDescent="0.35">
      <c r="A261" s="226">
        <f t="shared" si="7"/>
        <v>258</v>
      </c>
      <c r="B261" s="225">
        <f>YEAR(Table42[[#This Row],[Ngày gọi]])</f>
        <v>2026</v>
      </c>
      <c r="C261" s="225">
        <f>MONTH(Table42[[#This Row],[Ngày gọi]])</f>
        <v>1</v>
      </c>
      <c r="D261" s="225">
        <f>WEEKNUM(Table42[[#This Row],[Ngày gọi]])</f>
        <v>2</v>
      </c>
      <c r="E261" s="225" t="s">
        <v>1716</v>
      </c>
      <c r="F261" s="225" t="s">
        <v>1718</v>
      </c>
      <c r="G261" s="225"/>
      <c r="H261" s="232" t="s">
        <v>1735</v>
      </c>
      <c r="I261" s="225" t="s">
        <v>456</v>
      </c>
      <c r="J261" s="225" t="s">
        <v>94</v>
      </c>
      <c r="K261" s="225" t="s">
        <v>419</v>
      </c>
      <c r="L261" s="228">
        <v>46028</v>
      </c>
      <c r="M261" s="224" t="s">
        <v>2009</v>
      </c>
      <c r="N261" s="230">
        <f>IF(COUNTIF(H261:H9677,Table42[[#This Row],[Tên NCC]])=1,1,0)</f>
        <v>1</v>
      </c>
      <c r="O261" s="243">
        <f>COUNTIF(Table42[Tên NCC],Table42[[#This Row],[Tên NCC]])</f>
        <v>1</v>
      </c>
      <c r="P261" s="244" t="s">
        <v>121</v>
      </c>
    </row>
    <row r="262" spans="1:16" x14ac:dyDescent="0.35">
      <c r="A262" s="226">
        <f t="shared" si="7"/>
        <v>259</v>
      </c>
      <c r="B262" s="225">
        <f>YEAR(Table42[[#This Row],[Ngày gọi]])</f>
        <v>2026</v>
      </c>
      <c r="C262" s="225">
        <f>MONTH(Table42[[#This Row],[Ngày gọi]])</f>
        <v>1</v>
      </c>
      <c r="D262" s="225">
        <f>WEEKNUM(Table42[[#This Row],[Ngày gọi]])</f>
        <v>2</v>
      </c>
      <c r="E262" s="225" t="s">
        <v>404</v>
      </c>
      <c r="F262" s="225" t="s">
        <v>217</v>
      </c>
      <c r="G262" s="225"/>
      <c r="H262" s="232" t="s">
        <v>217</v>
      </c>
      <c r="I262" s="225" t="s">
        <v>380</v>
      </c>
      <c r="J262" s="225" t="s">
        <v>89</v>
      </c>
      <c r="K262" s="225" t="s">
        <v>381</v>
      </c>
      <c r="L262" s="228">
        <v>46030</v>
      </c>
      <c r="M262" s="224" t="s">
        <v>2010</v>
      </c>
      <c r="N262" s="230">
        <f>IF(COUNTIF(H262:H9678,Table42[[#This Row],[Tên NCC]])=1,1,0)</f>
        <v>0</v>
      </c>
      <c r="O262" s="243">
        <f>COUNTIF(Table42[Tên NCC],Table42[[#This Row],[Tên NCC]])</f>
        <v>3</v>
      </c>
      <c r="P262" s="244" t="s">
        <v>121</v>
      </c>
    </row>
    <row r="263" spans="1:16" ht="28" x14ac:dyDescent="0.35">
      <c r="A263" s="226">
        <f t="shared" si="7"/>
        <v>260</v>
      </c>
      <c r="B263" s="225">
        <f>YEAR(Table42[[#This Row],[Ngày gọi]])</f>
        <v>2026</v>
      </c>
      <c r="C263" s="225">
        <f>MONTH(Table42[[#This Row],[Ngày gọi]])</f>
        <v>1</v>
      </c>
      <c r="D263" s="225">
        <f>WEEKNUM(Table42[[#This Row],[Ngày gọi]])</f>
        <v>2</v>
      </c>
      <c r="E263" s="225" t="s">
        <v>1624</v>
      </c>
      <c r="F263" s="225" t="s">
        <v>1939</v>
      </c>
      <c r="G263" s="225"/>
      <c r="H263" s="232" t="s">
        <v>1627</v>
      </c>
      <c r="I263" s="225" t="s">
        <v>444</v>
      </c>
      <c r="J263" s="225" t="s">
        <v>97</v>
      </c>
      <c r="K263" s="225" t="s">
        <v>402</v>
      </c>
      <c r="L263" s="228">
        <v>46029</v>
      </c>
      <c r="M263" s="224" t="s">
        <v>2011</v>
      </c>
      <c r="N263" s="230">
        <f>IF(COUNTIF(H263:H9679,Table42[[#This Row],[Tên NCC]])=1,1,0)</f>
        <v>1</v>
      </c>
      <c r="O263" s="243">
        <f>COUNTIF(Table42[Tên NCC],Table42[[#This Row],[Tên NCC]])</f>
        <v>1</v>
      </c>
      <c r="P263" s="244" t="s">
        <v>121</v>
      </c>
    </row>
    <row r="264" spans="1:16" ht="28" x14ac:dyDescent="0.35">
      <c r="A264" s="226">
        <f t="shared" si="7"/>
        <v>261</v>
      </c>
      <c r="B264" s="225">
        <f>YEAR(Table42[[#This Row],[Ngày gọi]])</f>
        <v>2026</v>
      </c>
      <c r="C264" s="225">
        <f>MONTH(Table42[[#This Row],[Ngày gọi]])</f>
        <v>1</v>
      </c>
      <c r="D264" s="225">
        <f>WEEKNUM(Table42[[#This Row],[Ngày gọi]])</f>
        <v>2</v>
      </c>
      <c r="E264" s="225" t="s">
        <v>408</v>
      </c>
      <c r="F264" s="225" t="s">
        <v>1940</v>
      </c>
      <c r="G264" s="225"/>
      <c r="H264" s="232" t="s">
        <v>409</v>
      </c>
      <c r="I264" s="225" t="s">
        <v>407</v>
      </c>
      <c r="J264" s="225" t="s">
        <v>107</v>
      </c>
      <c r="K264" s="225" t="s">
        <v>419</v>
      </c>
      <c r="L264" s="228">
        <v>46030</v>
      </c>
      <c r="M264" s="224" t="s">
        <v>2012</v>
      </c>
      <c r="N264" s="230">
        <f>IF(COUNTIF(H264:H9680,Table42[[#This Row],[Tên NCC]])=1,1,0)</f>
        <v>1</v>
      </c>
      <c r="O264" s="243">
        <f>COUNTIF(Table42[Tên NCC],Table42[[#This Row],[Tên NCC]])</f>
        <v>1</v>
      </c>
      <c r="P264" s="244" t="s">
        <v>121</v>
      </c>
    </row>
    <row r="265" spans="1:16" x14ac:dyDescent="0.35">
      <c r="A265" s="226">
        <f t="shared" si="7"/>
        <v>262</v>
      </c>
      <c r="B265" s="225">
        <f>YEAR(Table42[[#This Row],[Ngày gọi]])</f>
        <v>2026</v>
      </c>
      <c r="C265" s="225">
        <f>MONTH(Table42[[#This Row],[Ngày gọi]])</f>
        <v>1</v>
      </c>
      <c r="D265" s="225">
        <f>WEEKNUM(Table42[[#This Row],[Ngày gọi]])</f>
        <v>2</v>
      </c>
      <c r="E265" s="225" t="s">
        <v>440</v>
      </c>
      <c r="F265" s="225" t="s">
        <v>1941</v>
      </c>
      <c r="G265" s="225"/>
      <c r="H265" s="232" t="s">
        <v>441</v>
      </c>
      <c r="I265" s="225" t="s">
        <v>380</v>
      </c>
      <c r="J265" s="225" t="s">
        <v>89</v>
      </c>
      <c r="K265" s="225" t="s">
        <v>381</v>
      </c>
      <c r="L265" s="228">
        <v>46030</v>
      </c>
      <c r="M265" s="224" t="s">
        <v>2013</v>
      </c>
      <c r="N265" s="230">
        <f>IF(COUNTIF(H265:H9681,Table42[[#This Row],[Tên NCC]])=1,1,0)</f>
        <v>0</v>
      </c>
      <c r="O265" s="243">
        <f>COUNTIF(Table42[Tên NCC],Table42[[#This Row],[Tên NCC]])</f>
        <v>2</v>
      </c>
      <c r="P265" s="244" t="s">
        <v>121</v>
      </c>
    </row>
    <row r="266" spans="1:16" ht="28" x14ac:dyDescent="0.35">
      <c r="A266" s="226">
        <f t="shared" si="7"/>
        <v>263</v>
      </c>
      <c r="B266" s="225">
        <f>YEAR(Table42[[#This Row],[Ngày gọi]])</f>
        <v>2026</v>
      </c>
      <c r="C266" s="225">
        <f>MONTH(Table42[[#This Row],[Ngày gọi]])</f>
        <v>1</v>
      </c>
      <c r="D266" s="225">
        <f>WEEKNUM(Table42[[#This Row],[Ngày gọi]])</f>
        <v>2</v>
      </c>
      <c r="E266" s="225" t="s">
        <v>665</v>
      </c>
      <c r="F266" s="225" t="s">
        <v>1942</v>
      </c>
      <c r="G266" s="225"/>
      <c r="H266" s="232" t="s">
        <v>205</v>
      </c>
      <c r="I266" s="225" t="s">
        <v>380</v>
      </c>
      <c r="J266" s="225" t="s">
        <v>89</v>
      </c>
      <c r="K266" s="225" t="s">
        <v>381</v>
      </c>
      <c r="L266" s="228">
        <v>46031</v>
      </c>
      <c r="M266" s="224" t="s">
        <v>2014</v>
      </c>
      <c r="N266" s="230">
        <f>IF(COUNTIF(H266:H9682,Table42[[#This Row],[Tên NCC]])=1,1,0)</f>
        <v>1</v>
      </c>
      <c r="O266" s="243">
        <f>COUNTIF(Table42[Tên NCC],Table42[[#This Row],[Tên NCC]])</f>
        <v>1</v>
      </c>
      <c r="P266" s="244" t="s">
        <v>121</v>
      </c>
    </row>
    <row r="267" spans="1:16" x14ac:dyDescent="0.35">
      <c r="A267" s="226">
        <f t="shared" si="7"/>
        <v>264</v>
      </c>
      <c r="B267" s="225">
        <f>YEAR(Table42[[#This Row],[Ngày gọi]])</f>
        <v>2026</v>
      </c>
      <c r="C267" s="225">
        <f>MONTH(Table42[[#This Row],[Ngày gọi]])</f>
        <v>1</v>
      </c>
      <c r="D267" s="225">
        <f>WEEKNUM(Table42[[#This Row],[Ngày gọi]])</f>
        <v>2</v>
      </c>
      <c r="E267" s="225" t="s">
        <v>457</v>
      </c>
      <c r="F267" s="225" t="s">
        <v>1943</v>
      </c>
      <c r="G267" s="225"/>
      <c r="H267" s="232" t="s">
        <v>206</v>
      </c>
      <c r="I267" s="225" t="s">
        <v>380</v>
      </c>
      <c r="J267" s="225" t="s">
        <v>89</v>
      </c>
      <c r="K267" s="225" t="s">
        <v>381</v>
      </c>
      <c r="L267" s="228">
        <v>46031</v>
      </c>
      <c r="M267" s="224" t="s">
        <v>2015</v>
      </c>
      <c r="N267" s="230">
        <f>IF(COUNTIF(H267:H9683,Table42[[#This Row],[Tên NCC]])=1,1,0)</f>
        <v>0</v>
      </c>
      <c r="O267" s="243">
        <f>COUNTIF(Table42[Tên NCC],Table42[[#This Row],[Tên NCC]])</f>
        <v>2</v>
      </c>
      <c r="P267" s="244" t="s">
        <v>121</v>
      </c>
    </row>
    <row r="268" spans="1:16" x14ac:dyDescent="0.35">
      <c r="A268" s="226">
        <f t="shared" si="7"/>
        <v>265</v>
      </c>
      <c r="B268" s="225">
        <f>YEAR(Table42[[#This Row],[Ngày gọi]])</f>
        <v>2026</v>
      </c>
      <c r="C268" s="225">
        <f>MONTH(Table42[[#This Row],[Ngày gọi]])</f>
        <v>1</v>
      </c>
      <c r="D268" s="225">
        <f>WEEKNUM(Table42[[#This Row],[Ngày gọi]])</f>
        <v>2</v>
      </c>
      <c r="E268" s="225" t="s">
        <v>487</v>
      </c>
      <c r="F268" s="225" t="s">
        <v>1944</v>
      </c>
      <c r="G268" s="225"/>
      <c r="H268" s="232" t="s">
        <v>1641</v>
      </c>
      <c r="I268" s="225" t="s">
        <v>415</v>
      </c>
      <c r="J268" s="225" t="s">
        <v>101</v>
      </c>
      <c r="K268" s="225" t="s">
        <v>416</v>
      </c>
      <c r="L268" s="228">
        <v>46032</v>
      </c>
      <c r="M268" s="224" t="s">
        <v>2016</v>
      </c>
      <c r="N268" s="230">
        <f>IF(COUNTIF(H268:H9684,Table42[[#This Row],[Tên NCC]])=1,1,0)</f>
        <v>0</v>
      </c>
      <c r="O268" s="243">
        <f>COUNTIF(Table42[Tên NCC],Table42[[#This Row],[Tên NCC]])</f>
        <v>2</v>
      </c>
      <c r="P268" s="244" t="s">
        <v>121</v>
      </c>
    </row>
    <row r="269" spans="1:16" ht="28" x14ac:dyDescent="0.35">
      <c r="A269" s="226">
        <f t="shared" si="7"/>
        <v>266</v>
      </c>
      <c r="B269" s="225">
        <f>YEAR(Table42[[#This Row],[Ngày gọi]])</f>
        <v>2026</v>
      </c>
      <c r="C269" s="225">
        <f>MONTH(Table42[[#This Row],[Ngày gọi]])</f>
        <v>1</v>
      </c>
      <c r="D269" s="225">
        <f>WEEKNUM(Table42[[#This Row],[Ngày gọi]])</f>
        <v>2</v>
      </c>
      <c r="E269" s="225" t="s">
        <v>395</v>
      </c>
      <c r="F269" s="225" t="s">
        <v>1936</v>
      </c>
      <c r="G269" s="225"/>
      <c r="H269" s="232" t="s">
        <v>221</v>
      </c>
      <c r="I269" s="225" t="s">
        <v>388</v>
      </c>
      <c r="J269" s="225" t="s">
        <v>89</v>
      </c>
      <c r="K269" s="225" t="s">
        <v>381</v>
      </c>
      <c r="L269" s="228">
        <v>46032</v>
      </c>
      <c r="M269" s="224" t="s">
        <v>2017</v>
      </c>
      <c r="N269" s="230">
        <f>IF(COUNTIF(H269:H9685,Table42[[#This Row],[Tên NCC]])=1,1,0)</f>
        <v>1</v>
      </c>
      <c r="O269" s="243">
        <f>COUNTIF(Table42[Tên NCC],Table42[[#This Row],[Tên NCC]])</f>
        <v>2</v>
      </c>
      <c r="P269" s="244" t="s">
        <v>121</v>
      </c>
    </row>
    <row r="270" spans="1:16" x14ac:dyDescent="0.35">
      <c r="A270" s="226">
        <f t="shared" si="7"/>
        <v>267</v>
      </c>
      <c r="B270" s="225">
        <f>YEAR(Table42[[#This Row],[Ngày gọi]])</f>
        <v>2026</v>
      </c>
      <c r="C270" s="225">
        <f>MONTH(Table42[[#This Row],[Ngày gọi]])</f>
        <v>1</v>
      </c>
      <c r="D270" s="225">
        <f>WEEKNUM(Table42[[#This Row],[Ngày gọi]])</f>
        <v>3</v>
      </c>
      <c r="E270" s="225" t="s">
        <v>443</v>
      </c>
      <c r="F270" s="225" t="s">
        <v>1945</v>
      </c>
      <c r="G270" s="225"/>
      <c r="H270" s="232" t="s">
        <v>208</v>
      </c>
      <c r="I270" s="225" t="s">
        <v>444</v>
      </c>
      <c r="J270" s="225" t="s">
        <v>97</v>
      </c>
      <c r="K270" s="225" t="s">
        <v>402</v>
      </c>
      <c r="L270" s="228">
        <v>46034</v>
      </c>
      <c r="M270" s="224" t="s">
        <v>2018</v>
      </c>
      <c r="N270" s="230">
        <f>IF(COUNTIF(H270:H9686,Table42[[#This Row],[Tên NCC]])=1,1,0)</f>
        <v>1</v>
      </c>
      <c r="O270" s="243">
        <f>COUNTIF(Table42[Tên NCC],Table42[[#This Row],[Tên NCC]])</f>
        <v>1</v>
      </c>
      <c r="P270" s="244" t="s">
        <v>121</v>
      </c>
    </row>
    <row r="271" spans="1:16" x14ac:dyDescent="0.35">
      <c r="A271" s="226">
        <f t="shared" si="7"/>
        <v>268</v>
      </c>
      <c r="B271" s="225">
        <f>YEAR(Table42[[#This Row],[Ngày gọi]])</f>
        <v>2026</v>
      </c>
      <c r="C271" s="225">
        <f>MONTH(Table42[[#This Row],[Ngày gọi]])</f>
        <v>1</v>
      </c>
      <c r="D271" s="225">
        <f>WEEKNUM(Table42[[#This Row],[Ngày gọi]])</f>
        <v>3</v>
      </c>
      <c r="E271" s="225" t="s">
        <v>421</v>
      </c>
      <c r="F271" s="225" t="s">
        <v>1946</v>
      </c>
      <c r="G271" s="225"/>
      <c r="H271" s="232" t="s">
        <v>202</v>
      </c>
      <c r="I271" s="225" t="s">
        <v>380</v>
      </c>
      <c r="J271" s="225" t="s">
        <v>89</v>
      </c>
      <c r="K271" s="225" t="s">
        <v>381</v>
      </c>
      <c r="L271" s="228">
        <v>46035</v>
      </c>
      <c r="M271" s="224" t="s">
        <v>2019</v>
      </c>
      <c r="N271" s="230">
        <f>IF(COUNTIF(H271:H9687,Table42[[#This Row],[Tên NCC]])=1,1,0)</f>
        <v>0</v>
      </c>
      <c r="O271" s="243">
        <f>COUNTIF(Table42[Tên NCC],Table42[[#This Row],[Tên NCC]])</f>
        <v>2</v>
      </c>
      <c r="P271" s="244" t="s">
        <v>121</v>
      </c>
    </row>
    <row r="272" spans="1:16" ht="28" x14ac:dyDescent="0.35">
      <c r="A272" s="226">
        <f t="shared" si="7"/>
        <v>269</v>
      </c>
      <c r="B272" s="225">
        <f>YEAR(Table42[[#This Row],[Ngày gọi]])</f>
        <v>2026</v>
      </c>
      <c r="C272" s="225">
        <f>MONTH(Table42[[#This Row],[Ngày gọi]])</f>
        <v>1</v>
      </c>
      <c r="D272" s="225">
        <f>WEEKNUM(Table42[[#This Row],[Ngày gọi]])</f>
        <v>3</v>
      </c>
      <c r="E272" s="225" t="s">
        <v>385</v>
      </c>
      <c r="F272" s="225" t="s">
        <v>1938</v>
      </c>
      <c r="G272" s="225"/>
      <c r="H272" s="232" t="s">
        <v>1991</v>
      </c>
      <c r="I272" s="225" t="s">
        <v>380</v>
      </c>
      <c r="J272" s="225" t="s">
        <v>89</v>
      </c>
      <c r="K272" s="225" t="s">
        <v>381</v>
      </c>
      <c r="L272" s="228">
        <v>46035</v>
      </c>
      <c r="M272" s="224" t="s">
        <v>2020</v>
      </c>
      <c r="N272" s="230">
        <f>IF(COUNTIF(H272:H9688,Table42[[#This Row],[Tên NCC]])=1,1,0)</f>
        <v>0</v>
      </c>
      <c r="O272" s="243">
        <f>COUNTIF(Table42[Tên NCC],Table42[[#This Row],[Tên NCC]])</f>
        <v>4</v>
      </c>
      <c r="P272" s="244" t="s">
        <v>121</v>
      </c>
    </row>
    <row r="273" spans="1:16" ht="28" x14ac:dyDescent="0.35">
      <c r="A273" s="226">
        <f t="shared" si="7"/>
        <v>270</v>
      </c>
      <c r="B273" s="225">
        <f>YEAR(Table42[[#This Row],[Ngày gọi]])</f>
        <v>2026</v>
      </c>
      <c r="C273" s="225">
        <f>MONTH(Table42[[#This Row],[Ngày gọi]])</f>
        <v>1</v>
      </c>
      <c r="D273" s="225">
        <f>WEEKNUM(Table42[[#This Row],[Ngày gọi]])</f>
        <v>3</v>
      </c>
      <c r="E273" s="225" t="s">
        <v>658</v>
      </c>
      <c r="F273" s="225" t="s">
        <v>1947</v>
      </c>
      <c r="G273" s="225"/>
      <c r="H273" s="232" t="s">
        <v>178</v>
      </c>
      <c r="I273" s="225" t="s">
        <v>380</v>
      </c>
      <c r="J273" s="225" t="s">
        <v>89</v>
      </c>
      <c r="K273" s="225" t="s">
        <v>381</v>
      </c>
      <c r="L273" s="228">
        <v>46036</v>
      </c>
      <c r="M273" s="224" t="s">
        <v>2021</v>
      </c>
      <c r="N273" s="230">
        <f>IF(COUNTIF(H273:H9689,Table42[[#This Row],[Tên NCC]])=1,1,0)</f>
        <v>1</v>
      </c>
      <c r="O273" s="243">
        <f>COUNTIF(Table42[Tên NCC],Table42[[#This Row],[Tên NCC]])</f>
        <v>1</v>
      </c>
      <c r="P273" s="244" t="s">
        <v>121</v>
      </c>
    </row>
    <row r="274" spans="1:16" ht="28" x14ac:dyDescent="0.35">
      <c r="A274" s="226">
        <f t="shared" si="7"/>
        <v>271</v>
      </c>
      <c r="B274" s="225">
        <f>YEAR(Table42[[#This Row],[Ngày gọi]])</f>
        <v>2026</v>
      </c>
      <c r="C274" s="225">
        <f>MONTH(Table42[[#This Row],[Ngày gọi]])</f>
        <v>1</v>
      </c>
      <c r="D274" s="225">
        <f>WEEKNUM(Table42[[#This Row],[Ngày gọi]])</f>
        <v>3</v>
      </c>
      <c r="E274" s="225" t="s">
        <v>970</v>
      </c>
      <c r="F274" s="225" t="s">
        <v>1948</v>
      </c>
      <c r="G274" s="225"/>
      <c r="H274" s="232" t="s">
        <v>225</v>
      </c>
      <c r="I274" s="225" t="s">
        <v>380</v>
      </c>
      <c r="J274" s="225" t="s">
        <v>89</v>
      </c>
      <c r="K274" s="225" t="s">
        <v>381</v>
      </c>
      <c r="L274" s="228">
        <v>46037</v>
      </c>
      <c r="M274" s="224" t="s">
        <v>2022</v>
      </c>
      <c r="N274" s="230">
        <f>IF(COUNTIF(H274:H9690,Table42[[#This Row],[Tên NCC]])=1,1,0)</f>
        <v>0</v>
      </c>
      <c r="O274" s="243">
        <f>COUNTIF(Table42[Tên NCC],Table42[[#This Row],[Tên NCC]])</f>
        <v>2</v>
      </c>
      <c r="P274" s="244" t="s">
        <v>121</v>
      </c>
    </row>
    <row r="275" spans="1:16" x14ac:dyDescent="0.35">
      <c r="A275" s="226">
        <f t="shared" si="7"/>
        <v>272</v>
      </c>
      <c r="B275" s="225">
        <f>YEAR(Table42[[#This Row],[Ngày gọi]])</f>
        <v>2026</v>
      </c>
      <c r="C275" s="225">
        <f>MONTH(Table42[[#This Row],[Ngày gọi]])</f>
        <v>1</v>
      </c>
      <c r="D275" s="225">
        <f>WEEKNUM(Table42[[#This Row],[Ngày gọi]])</f>
        <v>3</v>
      </c>
      <c r="E275" s="225" t="s">
        <v>425</v>
      </c>
      <c r="F275" s="225" t="s">
        <v>1949</v>
      </c>
      <c r="G275" s="225"/>
      <c r="H275" s="232" t="s">
        <v>170</v>
      </c>
      <c r="I275" s="225" t="s">
        <v>380</v>
      </c>
      <c r="J275" s="225" t="s">
        <v>89</v>
      </c>
      <c r="K275" s="225" t="s">
        <v>381</v>
      </c>
      <c r="L275" s="228">
        <v>46036</v>
      </c>
      <c r="M275" s="224" t="s">
        <v>2023</v>
      </c>
      <c r="N275" s="230">
        <f>IF(COUNTIF(H275:H9691,Table42[[#This Row],[Tên NCC]])=1,1,0)</f>
        <v>0</v>
      </c>
      <c r="O275" s="243">
        <f>COUNTIF(Table42[Tên NCC],Table42[[#This Row],[Tên NCC]])</f>
        <v>4</v>
      </c>
      <c r="P275" s="244" t="s">
        <v>121</v>
      </c>
    </row>
    <row r="276" spans="1:16" ht="28" x14ac:dyDescent="0.35">
      <c r="A276" s="226">
        <f t="shared" si="7"/>
        <v>273</v>
      </c>
      <c r="B276" s="225">
        <f>YEAR(Table42[[#This Row],[Ngày gọi]])</f>
        <v>2026</v>
      </c>
      <c r="C276" s="225">
        <f>MONTH(Table42[[#This Row],[Ngày gọi]])</f>
        <v>1</v>
      </c>
      <c r="D276" s="225">
        <f>WEEKNUM(Table42[[#This Row],[Ngày gọi]])</f>
        <v>3</v>
      </c>
      <c r="E276" s="225" t="s">
        <v>405</v>
      </c>
      <c r="F276" s="225" t="s">
        <v>406</v>
      </c>
      <c r="G276" s="225"/>
      <c r="H276" s="232" t="s">
        <v>406</v>
      </c>
      <c r="I276" s="225" t="s">
        <v>407</v>
      </c>
      <c r="J276" s="225" t="s">
        <v>107</v>
      </c>
      <c r="K276" s="225" t="s">
        <v>419</v>
      </c>
      <c r="L276" s="228">
        <v>46036</v>
      </c>
      <c r="M276" s="224" t="s">
        <v>2024</v>
      </c>
      <c r="N276" s="230">
        <f>IF(COUNTIF(H276:H9692,Table42[[#This Row],[Tên NCC]])=1,1,0)</f>
        <v>1</v>
      </c>
      <c r="O276" s="243">
        <f>COUNTIF(Table42[Tên NCC],Table42[[#This Row],[Tên NCC]])</f>
        <v>1</v>
      </c>
      <c r="P276" s="244" t="s">
        <v>121</v>
      </c>
    </row>
    <row r="277" spans="1:16" ht="28" x14ac:dyDescent="0.35">
      <c r="A277" s="226">
        <f t="shared" si="7"/>
        <v>274</v>
      </c>
      <c r="B277" s="225">
        <f>YEAR(Table42[[#This Row],[Ngày gọi]])</f>
        <v>2026</v>
      </c>
      <c r="C277" s="225">
        <f>MONTH(Table42[[#This Row],[Ngày gọi]])</f>
        <v>1</v>
      </c>
      <c r="D277" s="225">
        <f>WEEKNUM(Table42[[#This Row],[Ngày gọi]])</f>
        <v>3</v>
      </c>
      <c r="E277" s="225" t="s">
        <v>427</v>
      </c>
      <c r="F277" s="225" t="s">
        <v>1950</v>
      </c>
      <c r="G277" s="225"/>
      <c r="H277" s="232" t="s">
        <v>428</v>
      </c>
      <c r="I277" s="225" t="s">
        <v>429</v>
      </c>
      <c r="J277" s="225" t="s">
        <v>96</v>
      </c>
      <c r="K277" s="225" t="s">
        <v>1638</v>
      </c>
      <c r="L277" s="228">
        <v>46036</v>
      </c>
      <c r="M277" s="224" t="s">
        <v>2025</v>
      </c>
      <c r="N277" s="230">
        <f>IF(COUNTIF(H277:H9693,Table42[[#This Row],[Tên NCC]])=1,1,0)</f>
        <v>1</v>
      </c>
      <c r="O277" s="243">
        <f>COUNTIF(Table42[Tên NCC],Table42[[#This Row],[Tên NCC]])</f>
        <v>1</v>
      </c>
      <c r="P277" s="244" t="s">
        <v>121</v>
      </c>
    </row>
    <row r="278" spans="1:16" x14ac:dyDescent="0.35">
      <c r="A278" s="226">
        <f t="shared" si="7"/>
        <v>275</v>
      </c>
      <c r="B278" s="225">
        <f>YEAR(Table42[[#This Row],[Ngày gọi]])</f>
        <v>2026</v>
      </c>
      <c r="C278" s="225">
        <f>MONTH(Table42[[#This Row],[Ngày gọi]])</f>
        <v>1</v>
      </c>
      <c r="D278" s="225">
        <f>WEEKNUM(Table42[[#This Row],[Ngày gọi]])</f>
        <v>3</v>
      </c>
      <c r="E278" s="225" t="s">
        <v>430</v>
      </c>
      <c r="F278" s="225" t="s">
        <v>1951</v>
      </c>
      <c r="G278" s="225"/>
      <c r="H278" s="232" t="s">
        <v>212</v>
      </c>
      <c r="I278" s="225" t="s">
        <v>388</v>
      </c>
      <c r="J278" s="225" t="s">
        <v>89</v>
      </c>
      <c r="K278" s="225" t="s">
        <v>381</v>
      </c>
      <c r="L278" s="228">
        <v>46036</v>
      </c>
      <c r="M278" s="224" t="s">
        <v>2026</v>
      </c>
      <c r="N278" s="230">
        <f>IF(COUNTIF(H278:H9694,Table42[[#This Row],[Tên NCC]])=1,1,0)</f>
        <v>0</v>
      </c>
      <c r="O278" s="243">
        <f>COUNTIF(Table42[Tên NCC],Table42[[#This Row],[Tên NCC]])</f>
        <v>2</v>
      </c>
      <c r="P278" s="244" t="s">
        <v>121</v>
      </c>
    </row>
    <row r="279" spans="1:16" ht="28" x14ac:dyDescent="0.35">
      <c r="A279" s="226">
        <f t="shared" si="7"/>
        <v>276</v>
      </c>
      <c r="B279" s="225">
        <f>YEAR(Table42[[#This Row],[Ngày gọi]])</f>
        <v>2026</v>
      </c>
      <c r="C279" s="225">
        <f>MONTH(Table42[[#This Row],[Ngày gọi]])</f>
        <v>1</v>
      </c>
      <c r="D279" s="225">
        <f>WEEKNUM(Table42[[#This Row],[Ngày gọi]])</f>
        <v>3</v>
      </c>
      <c r="E279" s="225" t="s">
        <v>431</v>
      </c>
      <c r="F279" s="225" t="s">
        <v>1952</v>
      </c>
      <c r="G279" s="225"/>
      <c r="H279" s="232" t="s">
        <v>180</v>
      </c>
      <c r="I279" s="225" t="s">
        <v>388</v>
      </c>
      <c r="J279" s="225" t="s">
        <v>89</v>
      </c>
      <c r="K279" s="225" t="s">
        <v>381</v>
      </c>
      <c r="L279" s="228">
        <v>46036</v>
      </c>
      <c r="M279" s="224" t="s">
        <v>2027</v>
      </c>
      <c r="N279" s="230">
        <f>IF(COUNTIF(H279:H9695,Table42[[#This Row],[Tên NCC]])=1,1,0)</f>
        <v>1</v>
      </c>
      <c r="O279" s="243">
        <f>COUNTIF(Table42[Tên NCC],Table42[[#This Row],[Tên NCC]])</f>
        <v>1</v>
      </c>
      <c r="P279" s="244" t="s">
        <v>121</v>
      </c>
    </row>
    <row r="280" spans="1:16" x14ac:dyDescent="0.35">
      <c r="A280" s="226">
        <f t="shared" si="7"/>
        <v>277</v>
      </c>
      <c r="B280" s="225">
        <f>YEAR(Table42[[#This Row],[Ngày gọi]])</f>
        <v>2026</v>
      </c>
      <c r="C280" s="225">
        <f>MONTH(Table42[[#This Row],[Ngày gọi]])</f>
        <v>1</v>
      </c>
      <c r="D280" s="225">
        <f>WEEKNUM(Table42[[#This Row],[Ngày gọi]])</f>
        <v>3</v>
      </c>
      <c r="E280" s="225" t="s">
        <v>396</v>
      </c>
      <c r="F280" s="225" t="s">
        <v>1953</v>
      </c>
      <c r="G280" s="225"/>
      <c r="H280" s="232" t="s">
        <v>195</v>
      </c>
      <c r="I280" s="225" t="s">
        <v>380</v>
      </c>
      <c r="J280" s="225" t="s">
        <v>89</v>
      </c>
      <c r="K280" s="225" t="s">
        <v>381</v>
      </c>
      <c r="L280" s="228">
        <v>46037</v>
      </c>
      <c r="M280" s="224" t="s">
        <v>2028</v>
      </c>
      <c r="N280" s="230">
        <f>IF(COUNTIF(H280:H9696,Table42[[#This Row],[Tên NCC]])=1,1,0)</f>
        <v>0</v>
      </c>
      <c r="O280" s="243">
        <f>COUNTIF(Table42[Tên NCC],Table42[[#This Row],[Tên NCC]])</f>
        <v>4</v>
      </c>
      <c r="P280" s="244" t="s">
        <v>121</v>
      </c>
    </row>
    <row r="281" spans="1:16" x14ac:dyDescent="0.35">
      <c r="A281" s="226">
        <f t="shared" ref="A281:A312" si="8">ROW()-3</f>
        <v>278</v>
      </c>
      <c r="B281" s="225">
        <f>YEAR(Table42[[#This Row],[Ngày gọi]])</f>
        <v>2026</v>
      </c>
      <c r="C281" s="225">
        <f>MONTH(Table42[[#This Row],[Ngày gọi]])</f>
        <v>1</v>
      </c>
      <c r="D281" s="225">
        <f>WEEKNUM(Table42[[#This Row],[Ngày gọi]])</f>
        <v>3</v>
      </c>
      <c r="E281" s="225" t="s">
        <v>432</v>
      </c>
      <c r="F281" s="225" t="s">
        <v>1954</v>
      </c>
      <c r="G281" s="225"/>
      <c r="H281" s="232" t="s">
        <v>224</v>
      </c>
      <c r="I281" s="225" t="s">
        <v>380</v>
      </c>
      <c r="J281" s="225" t="s">
        <v>89</v>
      </c>
      <c r="K281" s="225" t="s">
        <v>381</v>
      </c>
      <c r="L281" s="228">
        <v>46037</v>
      </c>
      <c r="M281" s="224" t="s">
        <v>2029</v>
      </c>
      <c r="N281" s="230">
        <f>IF(COUNTIF(H281:H9697,Table42[[#This Row],[Tên NCC]])=1,1,0)</f>
        <v>1</v>
      </c>
      <c r="O281" s="243">
        <f>COUNTIF(Table42[Tên NCC],Table42[[#This Row],[Tên NCC]])</f>
        <v>1</v>
      </c>
      <c r="P281" s="244" t="s">
        <v>121</v>
      </c>
    </row>
    <row r="282" spans="1:16" ht="28" x14ac:dyDescent="0.35">
      <c r="A282" s="226">
        <f t="shared" si="8"/>
        <v>279</v>
      </c>
      <c r="B282" s="225">
        <f>YEAR(Table42[[#This Row],[Ngày gọi]])</f>
        <v>2026</v>
      </c>
      <c r="C282" s="225">
        <f>MONTH(Table42[[#This Row],[Ngày gọi]])</f>
        <v>1</v>
      </c>
      <c r="D282" s="225">
        <f>WEEKNUM(Table42[[#This Row],[Ngày gọi]])</f>
        <v>3</v>
      </c>
      <c r="E282" s="225" t="s">
        <v>774</v>
      </c>
      <c r="F282" s="225" t="s">
        <v>1049</v>
      </c>
      <c r="G282" s="225"/>
      <c r="H282" s="232" t="s">
        <v>1049</v>
      </c>
      <c r="I282" s="225" t="s">
        <v>388</v>
      </c>
      <c r="J282" s="225" t="s">
        <v>89</v>
      </c>
      <c r="K282" s="225" t="s">
        <v>381</v>
      </c>
      <c r="L282" s="228">
        <v>46038</v>
      </c>
      <c r="M282" s="224" t="s">
        <v>2030</v>
      </c>
      <c r="N282" s="230">
        <f>IF(COUNTIF(H282:H9698,Table42[[#This Row],[Tên NCC]])=1,1,0)</f>
        <v>1</v>
      </c>
      <c r="O282" s="243">
        <f>COUNTIF(Table42[Tên NCC],Table42[[#This Row],[Tên NCC]])</f>
        <v>1</v>
      </c>
      <c r="P282" s="244" t="s">
        <v>121</v>
      </c>
    </row>
    <row r="283" spans="1:16" x14ac:dyDescent="0.35">
      <c r="A283" s="226">
        <f t="shared" si="8"/>
        <v>280</v>
      </c>
      <c r="B283" s="225">
        <f>YEAR(Table42[[#This Row],[Ngày gọi]])</f>
        <v>2026</v>
      </c>
      <c r="C283" s="225">
        <f>MONTH(Table42[[#This Row],[Ngày gọi]])</f>
        <v>1</v>
      </c>
      <c r="D283" s="225">
        <f>WEEKNUM(Table42[[#This Row],[Ngày gọi]])</f>
        <v>3</v>
      </c>
      <c r="E283" s="225" t="s">
        <v>438</v>
      </c>
      <c r="F283" s="225" t="s">
        <v>1955</v>
      </c>
      <c r="G283" s="225"/>
      <c r="H283" s="232" t="s">
        <v>439</v>
      </c>
      <c r="I283" s="225" t="s">
        <v>380</v>
      </c>
      <c r="J283" s="225" t="s">
        <v>89</v>
      </c>
      <c r="K283" s="225" t="s">
        <v>381</v>
      </c>
      <c r="L283" s="228">
        <v>46038</v>
      </c>
      <c r="M283" s="224" t="s">
        <v>437</v>
      </c>
      <c r="N283" s="230">
        <f>IF(COUNTIF(H283:H9699,Table42[[#This Row],[Tên NCC]])=1,1,0)</f>
        <v>0</v>
      </c>
      <c r="O283" s="243">
        <f>COUNTIF(Table42[Tên NCC],Table42[[#This Row],[Tên NCC]])</f>
        <v>2</v>
      </c>
      <c r="P283" s="244" t="s">
        <v>121</v>
      </c>
    </row>
    <row r="284" spans="1:16" x14ac:dyDescent="0.35">
      <c r="A284" s="226">
        <f t="shared" si="8"/>
        <v>281</v>
      </c>
      <c r="B284" s="225">
        <f>YEAR(Table42[[#This Row],[Ngày gọi]])</f>
        <v>2026</v>
      </c>
      <c r="C284" s="225">
        <f>MONTH(Table42[[#This Row],[Ngày gọi]])</f>
        <v>1</v>
      </c>
      <c r="D284" s="225">
        <f>WEEKNUM(Table42[[#This Row],[Ngày gọi]])</f>
        <v>3</v>
      </c>
      <c r="E284" s="225" t="s">
        <v>440</v>
      </c>
      <c r="F284" s="225" t="s">
        <v>1941</v>
      </c>
      <c r="G284" s="225"/>
      <c r="H284" s="232" t="s">
        <v>441</v>
      </c>
      <c r="I284" s="225" t="s">
        <v>380</v>
      </c>
      <c r="J284" s="225" t="s">
        <v>89</v>
      </c>
      <c r="K284" s="225" t="s">
        <v>381</v>
      </c>
      <c r="L284" s="228">
        <v>46038</v>
      </c>
      <c r="M284" s="224" t="s">
        <v>2031</v>
      </c>
      <c r="N284" s="230">
        <f>IF(COUNTIF(H284:H9700,Table42[[#This Row],[Tên NCC]])=1,1,0)</f>
        <v>1</v>
      </c>
      <c r="O284" s="243">
        <f>COUNTIF(Table42[Tên NCC],Table42[[#This Row],[Tên NCC]])</f>
        <v>2</v>
      </c>
      <c r="P284" s="244" t="s">
        <v>121</v>
      </c>
    </row>
    <row r="285" spans="1:16" x14ac:dyDescent="0.35">
      <c r="A285" s="226">
        <f t="shared" si="8"/>
        <v>282</v>
      </c>
      <c r="B285" s="225">
        <f>YEAR(Table42[[#This Row],[Ngày gọi]])</f>
        <v>2026</v>
      </c>
      <c r="C285" s="225">
        <f>MONTH(Table42[[#This Row],[Ngày gọi]])</f>
        <v>1</v>
      </c>
      <c r="D285" s="225">
        <f>WEEKNUM(Table42[[#This Row],[Ngày gọi]])</f>
        <v>3</v>
      </c>
      <c r="E285" s="225" t="s">
        <v>442</v>
      </c>
      <c r="F285" s="225" t="s">
        <v>1956</v>
      </c>
      <c r="G285" s="225"/>
      <c r="H285" s="232" t="s">
        <v>233</v>
      </c>
      <c r="I285" s="225" t="s">
        <v>380</v>
      </c>
      <c r="J285" s="225" t="s">
        <v>89</v>
      </c>
      <c r="K285" s="225" t="s">
        <v>381</v>
      </c>
      <c r="L285" s="228">
        <v>46039</v>
      </c>
      <c r="M285" s="224" t="s">
        <v>2032</v>
      </c>
      <c r="N285" s="230">
        <f>IF(COUNTIF(H285:H9701,Table42[[#This Row],[Tên NCC]])=1,1,0)</f>
        <v>1</v>
      </c>
      <c r="O285" s="243">
        <f>COUNTIF(Table42[Tên NCC],Table42[[#This Row],[Tên NCC]])</f>
        <v>1</v>
      </c>
      <c r="P285" s="244" t="s">
        <v>121</v>
      </c>
    </row>
    <row r="286" spans="1:16" ht="28" x14ac:dyDescent="0.35">
      <c r="A286" s="226">
        <f t="shared" si="8"/>
        <v>283</v>
      </c>
      <c r="B286" s="225">
        <f>YEAR(Table42[[#This Row],[Ngày gọi]])</f>
        <v>2026</v>
      </c>
      <c r="C286" s="225">
        <f>MONTH(Table42[[#This Row],[Ngày gọi]])</f>
        <v>1</v>
      </c>
      <c r="D286" s="225">
        <f>WEEKNUM(Table42[[#This Row],[Ngày gọi]])</f>
        <v>3</v>
      </c>
      <c r="E286" s="225" t="s">
        <v>421</v>
      </c>
      <c r="F286" s="225" t="s">
        <v>1946</v>
      </c>
      <c r="G286" s="225"/>
      <c r="H286" s="232" t="s">
        <v>202</v>
      </c>
      <c r="I286" s="225" t="s">
        <v>380</v>
      </c>
      <c r="J286" s="225" t="s">
        <v>89</v>
      </c>
      <c r="K286" s="225" t="s">
        <v>381</v>
      </c>
      <c r="L286" s="228">
        <v>46039</v>
      </c>
      <c r="M286" s="224" t="s">
        <v>2033</v>
      </c>
      <c r="N286" s="230">
        <f>IF(COUNTIF(H286:H9702,Table42[[#This Row],[Tên NCC]])=1,1,0)</f>
        <v>1</v>
      </c>
      <c r="O286" s="243">
        <f>COUNTIF(Table42[Tên NCC],Table42[[#This Row],[Tên NCC]])</f>
        <v>2</v>
      </c>
      <c r="P286" s="244" t="s">
        <v>121</v>
      </c>
    </row>
    <row r="287" spans="1:16" ht="28" x14ac:dyDescent="0.35">
      <c r="A287" s="226">
        <f t="shared" si="8"/>
        <v>284</v>
      </c>
      <c r="B287" s="225">
        <f>YEAR(Table42[[#This Row],[Ngày gọi]])</f>
        <v>2026</v>
      </c>
      <c r="C287" s="225">
        <f>MONTH(Table42[[#This Row],[Ngày gọi]])</f>
        <v>1</v>
      </c>
      <c r="D287" s="225">
        <f>WEEKNUM(Table42[[#This Row],[Ngày gọi]])</f>
        <v>3</v>
      </c>
      <c r="E287" s="225" t="s">
        <v>392</v>
      </c>
      <c r="F287" s="225" t="s">
        <v>1957</v>
      </c>
      <c r="G287" s="225"/>
      <c r="H287" s="232" t="s">
        <v>191</v>
      </c>
      <c r="I287" s="225" t="s">
        <v>380</v>
      </c>
      <c r="J287" s="225" t="s">
        <v>89</v>
      </c>
      <c r="K287" s="225" t="s">
        <v>381</v>
      </c>
      <c r="L287" s="228">
        <v>46039</v>
      </c>
      <c r="M287" s="224" t="s">
        <v>2034</v>
      </c>
      <c r="N287" s="230">
        <f>IF(COUNTIF(H287:H9703,Table42[[#This Row],[Tên NCC]])=1,1,0)</f>
        <v>1</v>
      </c>
      <c r="O287" s="243">
        <f>COUNTIF(Table42[Tên NCC],Table42[[#This Row],[Tên NCC]])</f>
        <v>1</v>
      </c>
      <c r="P287" s="244" t="s">
        <v>121</v>
      </c>
    </row>
    <row r="288" spans="1:16" x14ac:dyDescent="0.35">
      <c r="A288" s="226">
        <f t="shared" si="8"/>
        <v>285</v>
      </c>
      <c r="B288" s="225">
        <f>YEAR(Table42[[#This Row],[Ngày gọi]])</f>
        <v>2026</v>
      </c>
      <c r="C288" s="225">
        <f>MONTH(Table42[[#This Row],[Ngày gọi]])</f>
        <v>1</v>
      </c>
      <c r="D288" s="225">
        <f>WEEKNUM(Table42[[#This Row],[Ngày gọi]])</f>
        <v>4</v>
      </c>
      <c r="E288" s="225" t="s">
        <v>385</v>
      </c>
      <c r="F288" s="225" t="s">
        <v>1938</v>
      </c>
      <c r="G288" s="225"/>
      <c r="H288" s="232" t="s">
        <v>1991</v>
      </c>
      <c r="I288" s="225" t="s">
        <v>380</v>
      </c>
      <c r="J288" s="225" t="s">
        <v>89</v>
      </c>
      <c r="K288" s="225" t="s">
        <v>381</v>
      </c>
      <c r="L288" s="228">
        <v>46041</v>
      </c>
      <c r="M288" s="224" t="s">
        <v>2035</v>
      </c>
      <c r="N288" s="230">
        <f>IF(COUNTIF(H288:H9704,Table42[[#This Row],[Tên NCC]])=1,1,0)</f>
        <v>0</v>
      </c>
      <c r="O288" s="243">
        <f>COUNTIF(Table42[Tên NCC],Table42[[#This Row],[Tên NCC]])</f>
        <v>4</v>
      </c>
      <c r="P288" s="244" t="s">
        <v>121</v>
      </c>
    </row>
    <row r="289" spans="1:16" ht="28" x14ac:dyDescent="0.35">
      <c r="A289" s="226">
        <f t="shared" si="8"/>
        <v>286</v>
      </c>
      <c r="B289" s="225">
        <f>YEAR(Table42[[#This Row],[Ngày gọi]])</f>
        <v>2026</v>
      </c>
      <c r="C289" s="225">
        <f>MONTH(Table42[[#This Row],[Ngày gọi]])</f>
        <v>1</v>
      </c>
      <c r="D289" s="225">
        <f>WEEKNUM(Table42[[#This Row],[Ngày gọi]])</f>
        <v>4</v>
      </c>
      <c r="E289" s="225" t="s">
        <v>425</v>
      </c>
      <c r="F289" s="225" t="s">
        <v>1949</v>
      </c>
      <c r="G289" s="225"/>
      <c r="H289" s="232" t="s">
        <v>170</v>
      </c>
      <c r="I289" s="225" t="s">
        <v>380</v>
      </c>
      <c r="J289" s="225" t="s">
        <v>89</v>
      </c>
      <c r="K289" s="225" t="s">
        <v>381</v>
      </c>
      <c r="L289" s="228">
        <v>46041</v>
      </c>
      <c r="M289" s="224" t="s">
        <v>2036</v>
      </c>
      <c r="N289" s="230">
        <f>IF(COUNTIF(H289:H9705,Table42[[#This Row],[Tên NCC]])=1,1,0)</f>
        <v>0</v>
      </c>
      <c r="O289" s="243">
        <f>COUNTIF(Table42[Tên NCC],Table42[[#This Row],[Tên NCC]])</f>
        <v>4</v>
      </c>
      <c r="P289" s="244" t="s">
        <v>121</v>
      </c>
    </row>
    <row r="290" spans="1:16" ht="28" x14ac:dyDescent="0.35">
      <c r="A290" s="226">
        <f t="shared" si="8"/>
        <v>287</v>
      </c>
      <c r="B290" s="225">
        <f>YEAR(Table42[[#This Row],[Ngày gọi]])</f>
        <v>2026</v>
      </c>
      <c r="C290" s="225">
        <f>MONTH(Table42[[#This Row],[Ngày gọi]])</f>
        <v>1</v>
      </c>
      <c r="D290" s="225">
        <f>WEEKNUM(Table42[[#This Row],[Ngày gọi]])</f>
        <v>4</v>
      </c>
      <c r="E290" s="225" t="s">
        <v>396</v>
      </c>
      <c r="F290" s="225" t="s">
        <v>1953</v>
      </c>
      <c r="G290" s="225"/>
      <c r="H290" s="232" t="s">
        <v>195</v>
      </c>
      <c r="I290" s="225" t="s">
        <v>380</v>
      </c>
      <c r="J290" s="225" t="s">
        <v>89</v>
      </c>
      <c r="K290" s="225" t="s">
        <v>381</v>
      </c>
      <c r="L290" s="228">
        <v>46041</v>
      </c>
      <c r="M290" s="224" t="s">
        <v>2037</v>
      </c>
      <c r="N290" s="230">
        <f>IF(COUNTIF(H290:H9706,Table42[[#This Row],[Tên NCC]])=1,1,0)</f>
        <v>0</v>
      </c>
      <c r="O290" s="243">
        <f>COUNTIF(Table42[Tên NCC],Table42[[#This Row],[Tên NCC]])</f>
        <v>4</v>
      </c>
      <c r="P290" s="244" t="s">
        <v>121</v>
      </c>
    </row>
    <row r="291" spans="1:16" x14ac:dyDescent="0.35">
      <c r="A291" s="226">
        <f t="shared" si="8"/>
        <v>288</v>
      </c>
      <c r="B291" s="225">
        <f>YEAR(Table42[[#This Row],[Ngày gọi]])</f>
        <v>2026</v>
      </c>
      <c r="C291" s="225">
        <f>MONTH(Table42[[#This Row],[Ngày gọi]])</f>
        <v>1</v>
      </c>
      <c r="D291" s="225">
        <f>WEEKNUM(Table42[[#This Row],[Ngày gọi]])</f>
        <v>4</v>
      </c>
      <c r="E291" s="225" t="s">
        <v>384</v>
      </c>
      <c r="F291" s="225" t="s">
        <v>1931</v>
      </c>
      <c r="G291" s="225"/>
      <c r="H291" s="232" t="s">
        <v>169</v>
      </c>
      <c r="I291" s="225" t="s">
        <v>380</v>
      </c>
      <c r="J291" s="225" t="s">
        <v>89</v>
      </c>
      <c r="K291" s="225" t="s">
        <v>381</v>
      </c>
      <c r="L291" s="228">
        <v>46041</v>
      </c>
      <c r="M291" s="224" t="s">
        <v>2038</v>
      </c>
      <c r="N291" s="230">
        <f>IF(COUNTIF(H291:H9707,Table42[[#This Row],[Tên NCC]])=1,1,0)</f>
        <v>0</v>
      </c>
      <c r="O291" s="243">
        <f>COUNTIF(Table42[Tên NCC],Table42[[#This Row],[Tên NCC]])</f>
        <v>3</v>
      </c>
      <c r="P291" s="244" t="s">
        <v>121</v>
      </c>
    </row>
    <row r="292" spans="1:16" ht="28" x14ac:dyDescent="0.35">
      <c r="A292" s="226">
        <f t="shared" si="8"/>
        <v>289</v>
      </c>
      <c r="B292" s="225">
        <f>YEAR(Table42[[#This Row],[Ngày gọi]])</f>
        <v>2026</v>
      </c>
      <c r="C292" s="225">
        <f>MONTH(Table42[[#This Row],[Ngày gọi]])</f>
        <v>1</v>
      </c>
      <c r="D292" s="225">
        <f>WEEKNUM(Table42[[#This Row],[Ngày gọi]])</f>
        <v>4</v>
      </c>
      <c r="E292" s="225" t="s">
        <v>676</v>
      </c>
      <c r="F292" s="225" t="s">
        <v>1958</v>
      </c>
      <c r="G292" s="225"/>
      <c r="H292" s="232" t="s">
        <v>207</v>
      </c>
      <c r="I292" s="225" t="s">
        <v>388</v>
      </c>
      <c r="J292" s="225" t="s">
        <v>89</v>
      </c>
      <c r="K292" s="225" t="s">
        <v>381</v>
      </c>
      <c r="L292" s="228">
        <v>46042</v>
      </c>
      <c r="M292" s="224" t="s">
        <v>2039</v>
      </c>
      <c r="N292" s="230">
        <f>IF(COUNTIF(H292:H9708,Table42[[#This Row],[Tên NCC]])=1,1,0)</f>
        <v>1</v>
      </c>
      <c r="O292" s="243">
        <f>COUNTIF(Table42[Tên NCC],Table42[[#This Row],[Tên NCC]])</f>
        <v>1</v>
      </c>
      <c r="P292" s="244" t="s">
        <v>121</v>
      </c>
    </row>
    <row r="293" spans="1:16" x14ac:dyDescent="0.35">
      <c r="A293" s="226">
        <f t="shared" si="8"/>
        <v>290</v>
      </c>
      <c r="B293" s="225">
        <f>YEAR(Table42[[#This Row],[Ngày gọi]])</f>
        <v>2026</v>
      </c>
      <c r="C293" s="225">
        <f>MONTH(Table42[[#This Row],[Ngày gọi]])</f>
        <v>1</v>
      </c>
      <c r="D293" s="225">
        <f>WEEKNUM(Table42[[#This Row],[Ngày gọi]])</f>
        <v>4</v>
      </c>
      <c r="E293" s="225" t="s">
        <v>452</v>
      </c>
      <c r="F293" s="225" t="s">
        <v>1959</v>
      </c>
      <c r="G293" s="225"/>
      <c r="H293" s="232" t="s">
        <v>228</v>
      </c>
      <c r="I293" s="225" t="s">
        <v>380</v>
      </c>
      <c r="J293" s="225" t="s">
        <v>89</v>
      </c>
      <c r="K293" s="225" t="s">
        <v>381</v>
      </c>
      <c r="L293" s="228">
        <v>46042</v>
      </c>
      <c r="M293" s="224" t="s">
        <v>2040</v>
      </c>
      <c r="N293" s="230">
        <f>IF(COUNTIF(H293:H9709,Table42[[#This Row],[Tên NCC]])=1,1,0)</f>
        <v>0</v>
      </c>
      <c r="O293" s="243">
        <f>COUNTIF(Table42[Tên NCC],Table42[[#This Row],[Tên NCC]])</f>
        <v>2</v>
      </c>
      <c r="P293" s="244" t="s">
        <v>121</v>
      </c>
    </row>
    <row r="294" spans="1:16" ht="28" x14ac:dyDescent="0.35">
      <c r="A294" s="226">
        <f t="shared" si="8"/>
        <v>291</v>
      </c>
      <c r="B294" s="225">
        <f>YEAR(Table42[[#This Row],[Ngày gọi]])</f>
        <v>2026</v>
      </c>
      <c r="C294" s="225">
        <f>MONTH(Table42[[#This Row],[Ngày gọi]])</f>
        <v>1</v>
      </c>
      <c r="D294" s="225">
        <f>WEEKNUM(Table42[[#This Row],[Ngày gọi]])</f>
        <v>4</v>
      </c>
      <c r="E294" s="225" t="s">
        <v>453</v>
      </c>
      <c r="F294" s="225" t="s">
        <v>1960</v>
      </c>
      <c r="G294" s="225"/>
      <c r="H294" s="232" t="s">
        <v>213</v>
      </c>
      <c r="I294" s="225" t="s">
        <v>380</v>
      </c>
      <c r="J294" s="225" t="s">
        <v>89</v>
      </c>
      <c r="K294" s="225" t="s">
        <v>381</v>
      </c>
      <c r="L294" s="228">
        <v>46042</v>
      </c>
      <c r="M294" s="224" t="s">
        <v>2041</v>
      </c>
      <c r="N294" s="230">
        <f>IF(COUNTIF(H294:H9710,Table42[[#This Row],[Tên NCC]])=1,1,0)</f>
        <v>1</v>
      </c>
      <c r="O294" s="243">
        <f>COUNTIF(Table42[Tên NCC],Table42[[#This Row],[Tên NCC]])</f>
        <v>1</v>
      </c>
      <c r="P294" s="244" t="s">
        <v>121</v>
      </c>
    </row>
    <row r="295" spans="1:16" ht="28" x14ac:dyDescent="0.35">
      <c r="A295" s="226">
        <f t="shared" si="8"/>
        <v>292</v>
      </c>
      <c r="B295" s="225">
        <f>YEAR(Table42[[#This Row],[Ngày gọi]])</f>
        <v>2026</v>
      </c>
      <c r="C295" s="225">
        <f>MONTH(Table42[[#This Row],[Ngày gọi]])</f>
        <v>1</v>
      </c>
      <c r="D295" s="225">
        <f>WEEKNUM(Table42[[#This Row],[Ngày gọi]])</f>
        <v>4</v>
      </c>
      <c r="E295" s="225" t="s">
        <v>454</v>
      </c>
      <c r="F295" s="225" t="s">
        <v>1961</v>
      </c>
      <c r="G295" s="225"/>
      <c r="H295" s="232" t="s">
        <v>455</v>
      </c>
      <c r="I295" s="225" t="s">
        <v>456</v>
      </c>
      <c r="J295" s="225" t="s">
        <v>94</v>
      </c>
      <c r="K295" s="225" t="s">
        <v>419</v>
      </c>
      <c r="L295" s="228">
        <v>46042</v>
      </c>
      <c r="M295" s="224" t="s">
        <v>2042</v>
      </c>
      <c r="N295" s="230">
        <f>IF(COUNTIF(H295:H9711,Table42[[#This Row],[Tên NCC]])=1,1,0)</f>
        <v>1</v>
      </c>
      <c r="O295" s="243">
        <f>COUNTIF(Table42[Tên NCC],Table42[[#This Row],[Tên NCC]])</f>
        <v>1</v>
      </c>
      <c r="P295" s="244" t="s">
        <v>121</v>
      </c>
    </row>
    <row r="296" spans="1:16" x14ac:dyDescent="0.35">
      <c r="A296" s="226">
        <f t="shared" si="8"/>
        <v>293</v>
      </c>
      <c r="B296" s="225">
        <f>YEAR(Table42[[#This Row],[Ngày gọi]])</f>
        <v>2026</v>
      </c>
      <c r="C296" s="225">
        <f>MONTH(Table42[[#This Row],[Ngày gọi]])</f>
        <v>1</v>
      </c>
      <c r="D296" s="225">
        <f>WEEKNUM(Table42[[#This Row],[Ngày gọi]])</f>
        <v>4</v>
      </c>
      <c r="E296" s="225" t="s">
        <v>457</v>
      </c>
      <c r="F296" s="225" t="s">
        <v>1943</v>
      </c>
      <c r="G296" s="225"/>
      <c r="H296" s="232" t="s">
        <v>206</v>
      </c>
      <c r="I296" s="225" t="s">
        <v>380</v>
      </c>
      <c r="J296" s="225" t="s">
        <v>89</v>
      </c>
      <c r="K296" s="225" t="s">
        <v>381</v>
      </c>
      <c r="L296" s="228">
        <v>46043</v>
      </c>
      <c r="M296" s="224" t="s">
        <v>2043</v>
      </c>
      <c r="N296" s="230">
        <f>IF(COUNTIF(H296:H9712,Table42[[#This Row],[Tên NCC]])=1,1,0)</f>
        <v>1</v>
      </c>
      <c r="O296" s="243">
        <f>COUNTIF(Table42[Tên NCC],Table42[[#This Row],[Tên NCC]])</f>
        <v>2</v>
      </c>
      <c r="P296" s="244" t="s">
        <v>121</v>
      </c>
    </row>
    <row r="297" spans="1:16" x14ac:dyDescent="0.35">
      <c r="A297" s="226">
        <f t="shared" si="8"/>
        <v>294</v>
      </c>
      <c r="B297" s="225">
        <f>YEAR(Table42[[#This Row],[Ngày gọi]])</f>
        <v>2026</v>
      </c>
      <c r="C297" s="225">
        <f>MONTH(Table42[[#This Row],[Ngày gọi]])</f>
        <v>1</v>
      </c>
      <c r="D297" s="225">
        <f>WEEKNUM(Table42[[#This Row],[Ngày gọi]])</f>
        <v>4</v>
      </c>
      <c r="E297" s="225" t="s">
        <v>458</v>
      </c>
      <c r="F297" s="225" t="s">
        <v>237</v>
      </c>
      <c r="G297" s="225"/>
      <c r="H297" s="232" t="s">
        <v>237</v>
      </c>
      <c r="I297" s="225" t="s">
        <v>380</v>
      </c>
      <c r="J297" s="225" t="s">
        <v>89</v>
      </c>
      <c r="K297" s="225" t="s">
        <v>381</v>
      </c>
      <c r="L297" s="228">
        <v>46043</v>
      </c>
      <c r="M297" s="224" t="s">
        <v>2044</v>
      </c>
      <c r="N297" s="230">
        <f>IF(COUNTIF(H297:H9713,Table42[[#This Row],[Tên NCC]])=1,1,0)</f>
        <v>1</v>
      </c>
      <c r="O297" s="243">
        <f>COUNTIF(Table42[Tên NCC],Table42[[#This Row],[Tên NCC]])</f>
        <v>2</v>
      </c>
      <c r="P297" s="244" t="s">
        <v>121</v>
      </c>
    </row>
    <row r="298" spans="1:16" ht="28" x14ac:dyDescent="0.35">
      <c r="A298" s="226">
        <f t="shared" si="8"/>
        <v>295</v>
      </c>
      <c r="B298" s="225">
        <f>YEAR(Table42[[#This Row],[Ngày gọi]])</f>
        <v>2026</v>
      </c>
      <c r="C298" s="225">
        <f>MONTH(Table42[[#This Row],[Ngày gọi]])</f>
        <v>1</v>
      </c>
      <c r="D298" s="225">
        <f>WEEKNUM(Table42[[#This Row],[Ngày gọi]])</f>
        <v>4</v>
      </c>
      <c r="E298" s="225" t="s">
        <v>459</v>
      </c>
      <c r="F298" s="225" t="s">
        <v>1962</v>
      </c>
      <c r="G298" s="225"/>
      <c r="H298" s="232" t="s">
        <v>234</v>
      </c>
      <c r="I298" s="225" t="s">
        <v>380</v>
      </c>
      <c r="J298" s="225" t="s">
        <v>89</v>
      </c>
      <c r="K298" s="225" t="s">
        <v>381</v>
      </c>
      <c r="L298" s="228">
        <v>46043</v>
      </c>
      <c r="M298" s="224" t="s">
        <v>2045</v>
      </c>
      <c r="N298" s="230">
        <f>IF(COUNTIF(H298:H9714,Table42[[#This Row],[Tên NCC]])=1,1,0)</f>
        <v>1</v>
      </c>
      <c r="O298" s="243">
        <f>COUNTIF(Table42[Tên NCC],Table42[[#This Row],[Tên NCC]])</f>
        <v>1</v>
      </c>
      <c r="P298" s="244" t="s">
        <v>121</v>
      </c>
    </row>
    <row r="299" spans="1:16" x14ac:dyDescent="0.35">
      <c r="A299" s="226">
        <f t="shared" si="8"/>
        <v>296</v>
      </c>
      <c r="B299" s="225">
        <f>YEAR(Table42[[#This Row],[Ngày gọi]])</f>
        <v>2026</v>
      </c>
      <c r="C299" s="225">
        <f>MONTH(Table42[[#This Row],[Ngày gọi]])</f>
        <v>1</v>
      </c>
      <c r="D299" s="225">
        <f>WEEKNUM(Table42[[#This Row],[Ngày gọi]])</f>
        <v>4</v>
      </c>
      <c r="E299" s="225" t="s">
        <v>430</v>
      </c>
      <c r="F299" s="225" t="s">
        <v>1951</v>
      </c>
      <c r="G299" s="225"/>
      <c r="H299" s="232" t="s">
        <v>212</v>
      </c>
      <c r="I299" s="225" t="s">
        <v>388</v>
      </c>
      <c r="J299" s="225" t="s">
        <v>89</v>
      </c>
      <c r="K299" s="225" t="s">
        <v>381</v>
      </c>
      <c r="L299" s="228">
        <v>46043</v>
      </c>
      <c r="M299" s="224" t="s">
        <v>2046</v>
      </c>
      <c r="N299" s="230">
        <f>IF(COUNTIF(H299:H9715,Table42[[#This Row],[Tên NCC]])=1,1,0)</f>
        <v>1</v>
      </c>
      <c r="O299" s="243">
        <f>COUNTIF(Table42[Tên NCC],Table42[[#This Row],[Tên NCC]])</f>
        <v>2</v>
      </c>
      <c r="P299" s="244" t="s">
        <v>121</v>
      </c>
    </row>
    <row r="300" spans="1:16" x14ac:dyDescent="0.35">
      <c r="A300" s="226">
        <f t="shared" si="8"/>
        <v>297</v>
      </c>
      <c r="B300" s="225">
        <f>YEAR(Table42[[#This Row],[Ngày gọi]])</f>
        <v>2026</v>
      </c>
      <c r="C300" s="225">
        <f>MONTH(Table42[[#This Row],[Ngày gọi]])</f>
        <v>1</v>
      </c>
      <c r="D300" s="225">
        <f>WEEKNUM(Table42[[#This Row],[Ngày gọi]])</f>
        <v>4</v>
      </c>
      <c r="E300" s="225" t="s">
        <v>460</v>
      </c>
      <c r="F300" s="225" t="s">
        <v>1963</v>
      </c>
      <c r="G300" s="225"/>
      <c r="H300" s="232" t="s">
        <v>186</v>
      </c>
      <c r="I300" s="225" t="s">
        <v>380</v>
      </c>
      <c r="J300" s="225" t="s">
        <v>89</v>
      </c>
      <c r="K300" s="225" t="s">
        <v>381</v>
      </c>
      <c r="L300" s="228">
        <v>46044</v>
      </c>
      <c r="M300" s="224" t="s">
        <v>2047</v>
      </c>
      <c r="N300" s="230">
        <f>IF(COUNTIF(H300:H9716,Table42[[#This Row],[Tên NCC]])=1,1,0)</f>
        <v>1</v>
      </c>
      <c r="O300" s="243">
        <f>COUNTIF(Table42[Tên NCC],Table42[[#This Row],[Tên NCC]])</f>
        <v>1</v>
      </c>
      <c r="P300" s="244" t="s">
        <v>121</v>
      </c>
    </row>
    <row r="301" spans="1:16" x14ac:dyDescent="0.35">
      <c r="A301" s="226">
        <f t="shared" si="8"/>
        <v>298</v>
      </c>
      <c r="B301" s="225">
        <f>YEAR(Table42[[#This Row],[Ngày gọi]])</f>
        <v>2026</v>
      </c>
      <c r="C301" s="225">
        <f>MONTH(Table42[[#This Row],[Ngày gọi]])</f>
        <v>1</v>
      </c>
      <c r="D301" s="225">
        <f>WEEKNUM(Table42[[#This Row],[Ngày gọi]])</f>
        <v>4</v>
      </c>
      <c r="E301" s="225" t="s">
        <v>1013</v>
      </c>
      <c r="F301" s="225" t="s">
        <v>1964</v>
      </c>
      <c r="G301" s="225"/>
      <c r="H301" s="232" t="s">
        <v>235</v>
      </c>
      <c r="I301" s="225" t="s">
        <v>380</v>
      </c>
      <c r="J301" s="225" t="s">
        <v>89</v>
      </c>
      <c r="K301" s="225" t="s">
        <v>381</v>
      </c>
      <c r="L301" s="228">
        <v>46044</v>
      </c>
      <c r="M301" s="224" t="s">
        <v>2048</v>
      </c>
      <c r="N301" s="230">
        <f>IF(COUNTIF(H301:H9717,Table42[[#This Row],[Tên NCC]])=1,1,0)</f>
        <v>1</v>
      </c>
      <c r="O301" s="243">
        <f>COUNTIF(Table42[Tên NCC],Table42[[#This Row],[Tên NCC]])</f>
        <v>1</v>
      </c>
      <c r="P301" s="244" t="s">
        <v>121</v>
      </c>
    </row>
    <row r="302" spans="1:16" x14ac:dyDescent="0.35">
      <c r="A302" s="226">
        <f t="shared" si="8"/>
        <v>299</v>
      </c>
      <c r="B302" s="225">
        <f>YEAR(Table42[[#This Row],[Ngày gọi]])</f>
        <v>2026</v>
      </c>
      <c r="C302" s="225">
        <f>MONTH(Table42[[#This Row],[Ngày gọi]])</f>
        <v>1</v>
      </c>
      <c r="D302" s="225">
        <f>WEEKNUM(Table42[[#This Row],[Ngày gọi]])</f>
        <v>4</v>
      </c>
      <c r="E302" s="225" t="s">
        <v>397</v>
      </c>
      <c r="F302" s="225" t="s">
        <v>1937</v>
      </c>
      <c r="G302" s="225"/>
      <c r="H302" s="232" t="s">
        <v>194</v>
      </c>
      <c r="I302" s="225" t="s">
        <v>388</v>
      </c>
      <c r="J302" s="225" t="s">
        <v>89</v>
      </c>
      <c r="K302" s="225" t="s">
        <v>381</v>
      </c>
      <c r="L302" s="228">
        <v>46044</v>
      </c>
      <c r="M302" s="224" t="s">
        <v>2049</v>
      </c>
      <c r="N302" s="230">
        <f>IF(COUNTIF(H302:H9718,Table42[[#This Row],[Tên NCC]])=1,1,0)</f>
        <v>0</v>
      </c>
      <c r="O302" s="243">
        <f>COUNTIF(Table42[Tên NCC],Table42[[#This Row],[Tên NCC]])</f>
        <v>3</v>
      </c>
      <c r="P302" s="244" t="s">
        <v>121</v>
      </c>
    </row>
    <row r="303" spans="1:16" x14ac:dyDescent="0.35">
      <c r="A303" s="226">
        <f t="shared" si="8"/>
        <v>300</v>
      </c>
      <c r="B303" s="225">
        <f>YEAR(Table42[[#This Row],[Ngày gọi]])</f>
        <v>2026</v>
      </c>
      <c r="C303" s="225">
        <f>MONTH(Table42[[#This Row],[Ngày gọi]])</f>
        <v>1</v>
      </c>
      <c r="D303" s="225">
        <f>WEEKNUM(Table42[[#This Row],[Ngày gọi]])</f>
        <v>4</v>
      </c>
      <c r="E303" s="225" t="s">
        <v>1040</v>
      </c>
      <c r="F303" s="225" t="s">
        <v>1965</v>
      </c>
      <c r="G303" s="225"/>
      <c r="H303" s="232" t="s">
        <v>1992</v>
      </c>
      <c r="I303" s="225" t="s">
        <v>507</v>
      </c>
      <c r="J303" s="225" t="s">
        <v>96</v>
      </c>
      <c r="K303" s="225" t="s">
        <v>1638</v>
      </c>
      <c r="L303" s="228">
        <v>46045</v>
      </c>
      <c r="M303" s="224" t="s">
        <v>2050</v>
      </c>
      <c r="N303" s="230">
        <f>IF(COUNTIF(H303:H9719,Table42[[#This Row],[Tên NCC]])=1,1,0)</f>
        <v>1</v>
      </c>
      <c r="O303" s="243">
        <f>COUNTIF(Table42[Tên NCC],Table42[[#This Row],[Tên NCC]])</f>
        <v>1</v>
      </c>
      <c r="P303" s="244" t="s">
        <v>121</v>
      </c>
    </row>
    <row r="304" spans="1:16" x14ac:dyDescent="0.35">
      <c r="A304" s="226">
        <f t="shared" si="8"/>
        <v>301</v>
      </c>
      <c r="B304" s="225">
        <f>YEAR(Table42[[#This Row],[Ngày gọi]])</f>
        <v>2026</v>
      </c>
      <c r="C304" s="225">
        <f>MONTH(Table42[[#This Row],[Ngày gọi]])</f>
        <v>1</v>
      </c>
      <c r="D304" s="225">
        <f>WEEKNUM(Table42[[#This Row],[Ngày gọi]])</f>
        <v>4</v>
      </c>
      <c r="E304" s="225" t="s">
        <v>469</v>
      </c>
      <c r="F304" s="225" t="s">
        <v>1966</v>
      </c>
      <c r="G304" s="225"/>
      <c r="H304" s="232" t="s">
        <v>238</v>
      </c>
      <c r="I304" s="225" t="s">
        <v>380</v>
      </c>
      <c r="J304" s="225" t="s">
        <v>89</v>
      </c>
      <c r="K304" s="225" t="s">
        <v>381</v>
      </c>
      <c r="L304" s="228">
        <v>46045</v>
      </c>
      <c r="M304" s="224" t="s">
        <v>2051</v>
      </c>
      <c r="N304" s="230">
        <f>IF(COUNTIF(H304:H9720,Table42[[#This Row],[Tên NCC]])=1,1,0)</f>
        <v>1</v>
      </c>
      <c r="O304" s="243">
        <f>COUNTIF(Table42[Tên NCC],Table42[[#This Row],[Tên NCC]])</f>
        <v>1</v>
      </c>
      <c r="P304" s="244" t="s">
        <v>121</v>
      </c>
    </row>
    <row r="305" spans="1:16" x14ac:dyDescent="0.35">
      <c r="A305" s="226">
        <f t="shared" si="8"/>
        <v>302</v>
      </c>
      <c r="B305" s="225">
        <f>YEAR(Table42[[#This Row],[Ngày gọi]])</f>
        <v>2026</v>
      </c>
      <c r="C305" s="225">
        <f>MONTH(Table42[[#This Row],[Ngày gọi]])</f>
        <v>1</v>
      </c>
      <c r="D305" s="225">
        <f>WEEKNUM(Table42[[#This Row],[Ngày gọi]])</f>
        <v>4</v>
      </c>
      <c r="E305" s="225" t="s">
        <v>383</v>
      </c>
      <c r="F305" s="225" t="s">
        <v>1967</v>
      </c>
      <c r="G305" s="225"/>
      <c r="H305" s="232" t="s">
        <v>171</v>
      </c>
      <c r="I305" s="225" t="s">
        <v>380</v>
      </c>
      <c r="J305" s="225" t="s">
        <v>89</v>
      </c>
      <c r="K305" s="225" t="s">
        <v>381</v>
      </c>
      <c r="L305" s="228">
        <v>46046</v>
      </c>
      <c r="M305" s="224" t="s">
        <v>2052</v>
      </c>
      <c r="N305" s="230">
        <f>IF(COUNTIF(H305:H9721,Table42[[#This Row],[Tên NCC]])=1,1,0)</f>
        <v>0</v>
      </c>
      <c r="O305" s="243">
        <f>COUNTIF(Table42[Tên NCC],Table42[[#This Row],[Tên NCC]])</f>
        <v>2</v>
      </c>
      <c r="P305" s="244" t="s">
        <v>121</v>
      </c>
    </row>
    <row r="306" spans="1:16" x14ac:dyDescent="0.35">
      <c r="A306" s="226">
        <f t="shared" si="8"/>
        <v>303</v>
      </c>
      <c r="B306" s="225">
        <f>YEAR(Table42[[#This Row],[Ngày gọi]])</f>
        <v>2026</v>
      </c>
      <c r="C306" s="225">
        <f>MONTH(Table42[[#This Row],[Ngày gọi]])</f>
        <v>1</v>
      </c>
      <c r="D306" s="225">
        <f>WEEKNUM(Table42[[#This Row],[Ngày gọi]])</f>
        <v>4</v>
      </c>
      <c r="E306" s="225" t="s">
        <v>396</v>
      </c>
      <c r="F306" s="225" t="s">
        <v>1953</v>
      </c>
      <c r="G306" s="225"/>
      <c r="H306" s="232" t="s">
        <v>195</v>
      </c>
      <c r="I306" s="225" t="s">
        <v>380</v>
      </c>
      <c r="J306" s="225" t="s">
        <v>89</v>
      </c>
      <c r="K306" s="225" t="s">
        <v>381</v>
      </c>
      <c r="L306" s="228">
        <v>46046</v>
      </c>
      <c r="M306" s="224" t="s">
        <v>2053</v>
      </c>
      <c r="N306" s="230">
        <f>IF(COUNTIF(H306:H9722,Table42[[#This Row],[Tên NCC]])=1,1,0)</f>
        <v>0</v>
      </c>
      <c r="O306" s="243">
        <f>COUNTIF(Table42[Tên NCC],Table42[[#This Row],[Tên NCC]])</f>
        <v>4</v>
      </c>
      <c r="P306" s="244" t="s">
        <v>121</v>
      </c>
    </row>
    <row r="307" spans="1:16" ht="28" x14ac:dyDescent="0.35">
      <c r="A307" s="226">
        <f t="shared" si="8"/>
        <v>304</v>
      </c>
      <c r="B307" s="225">
        <f>YEAR(Table42[[#This Row],[Ngày gọi]])</f>
        <v>2026</v>
      </c>
      <c r="C307" s="225">
        <f>MONTH(Table42[[#This Row],[Ngày gọi]])</f>
        <v>1</v>
      </c>
      <c r="D307" s="225">
        <f>WEEKNUM(Table42[[#This Row],[Ngày gọi]])</f>
        <v>4</v>
      </c>
      <c r="E307" s="225" t="s">
        <v>452</v>
      </c>
      <c r="F307" s="225" t="s">
        <v>1959</v>
      </c>
      <c r="G307" s="225"/>
      <c r="H307" s="232" t="s">
        <v>228</v>
      </c>
      <c r="I307" s="225" t="s">
        <v>380</v>
      </c>
      <c r="J307" s="225" t="s">
        <v>89</v>
      </c>
      <c r="K307" s="225" t="s">
        <v>381</v>
      </c>
      <c r="L307" s="228">
        <v>46045</v>
      </c>
      <c r="M307" s="224" t="s">
        <v>2054</v>
      </c>
      <c r="N307" s="230">
        <f>IF(COUNTIF(H307:H9723,Table42[[#This Row],[Tên NCC]])=1,1,0)</f>
        <v>1</v>
      </c>
      <c r="O307" s="243">
        <f>COUNTIF(Table42[Tên NCC],Table42[[#This Row],[Tên NCC]])</f>
        <v>2</v>
      </c>
      <c r="P307" s="244" t="s">
        <v>121</v>
      </c>
    </row>
    <row r="308" spans="1:16" x14ac:dyDescent="0.35">
      <c r="A308" s="226">
        <f t="shared" si="8"/>
        <v>305</v>
      </c>
      <c r="B308" s="225">
        <f>YEAR(Table42[[#This Row],[Ngày gọi]])</f>
        <v>2026</v>
      </c>
      <c r="C308" s="225">
        <f>MONTH(Table42[[#This Row],[Ngày gọi]])</f>
        <v>1</v>
      </c>
      <c r="D308" s="225">
        <f>WEEKNUM(Table42[[#This Row],[Ngày gọi]])</f>
        <v>4</v>
      </c>
      <c r="E308" s="225" t="s">
        <v>1696</v>
      </c>
      <c r="F308" s="225" t="s">
        <v>1968</v>
      </c>
      <c r="G308" s="225"/>
      <c r="H308" s="232" t="s">
        <v>1993</v>
      </c>
      <c r="I308" s="225" t="s">
        <v>415</v>
      </c>
      <c r="J308" s="225" t="s">
        <v>101</v>
      </c>
      <c r="K308" s="225" t="s">
        <v>416</v>
      </c>
      <c r="L308" s="228">
        <v>46046</v>
      </c>
      <c r="M308" s="224" t="s">
        <v>2055</v>
      </c>
      <c r="N308" s="230">
        <f>IF(COUNTIF(H308:H9724,Table42[[#This Row],[Tên NCC]])=1,1,0)</f>
        <v>1</v>
      </c>
      <c r="O308" s="243">
        <f>COUNTIF(Table42[Tên NCC],Table42[[#This Row],[Tên NCC]])</f>
        <v>1</v>
      </c>
      <c r="P308" s="244" t="s">
        <v>121</v>
      </c>
    </row>
    <row r="309" spans="1:16" x14ac:dyDescent="0.35">
      <c r="A309" s="226">
        <f t="shared" si="8"/>
        <v>306</v>
      </c>
      <c r="B309" s="225">
        <f>YEAR(Table42[[#This Row],[Ngày gọi]])</f>
        <v>2026</v>
      </c>
      <c r="C309" s="225">
        <f>MONTH(Table42[[#This Row],[Ngày gọi]])</f>
        <v>1</v>
      </c>
      <c r="D309" s="225">
        <f>WEEKNUM(Table42[[#This Row],[Ngày gọi]])</f>
        <v>4</v>
      </c>
      <c r="E309" s="225" t="s">
        <v>472</v>
      </c>
      <c r="F309" s="225" t="s">
        <v>1969</v>
      </c>
      <c r="G309" s="225"/>
      <c r="H309" s="232" t="s">
        <v>174</v>
      </c>
      <c r="I309" s="225" t="s">
        <v>380</v>
      </c>
      <c r="J309" s="225" t="s">
        <v>89</v>
      </c>
      <c r="K309" s="225" t="s">
        <v>381</v>
      </c>
      <c r="L309" s="228">
        <v>46046</v>
      </c>
      <c r="M309" s="224" t="s">
        <v>2056</v>
      </c>
      <c r="N309" s="230">
        <f>IF(COUNTIF(H309:H9725,Table42[[#This Row],[Tên NCC]])=1,1,0)</f>
        <v>1</v>
      </c>
      <c r="O309" s="243">
        <f>COUNTIF(Table42[Tên NCC],Table42[[#This Row],[Tên NCC]])</f>
        <v>1</v>
      </c>
      <c r="P309" s="244" t="s">
        <v>121</v>
      </c>
    </row>
    <row r="310" spans="1:16" x14ac:dyDescent="0.35">
      <c r="A310" s="226">
        <f t="shared" si="8"/>
        <v>307</v>
      </c>
      <c r="B310" s="225">
        <f>YEAR(Table42[[#This Row],[Ngày gọi]])</f>
        <v>2026</v>
      </c>
      <c r="C310" s="225">
        <f>MONTH(Table42[[#This Row],[Ngày gọi]])</f>
        <v>1</v>
      </c>
      <c r="D310" s="225">
        <f>WEEKNUM(Table42[[#This Row],[Ngày gọi]])</f>
        <v>4</v>
      </c>
      <c r="E310" s="225" t="s">
        <v>477</v>
      </c>
      <c r="F310" s="225" t="s">
        <v>1970</v>
      </c>
      <c r="G310" s="225"/>
      <c r="H310" s="232" t="s">
        <v>200</v>
      </c>
      <c r="I310" s="225" t="s">
        <v>388</v>
      </c>
      <c r="J310" s="225" t="s">
        <v>89</v>
      </c>
      <c r="K310" s="225" t="s">
        <v>381</v>
      </c>
      <c r="L310" s="228">
        <v>46046</v>
      </c>
      <c r="M310" s="224" t="s">
        <v>2057</v>
      </c>
      <c r="N310" s="230">
        <f>IF(COUNTIF(H310:H9726,Table42[[#This Row],[Tên NCC]])=1,1,0)</f>
        <v>1</v>
      </c>
      <c r="O310" s="243">
        <f>COUNTIF(Table42[Tên NCC],Table42[[#This Row],[Tên NCC]])</f>
        <v>1</v>
      </c>
      <c r="P310" s="244" t="s">
        <v>121</v>
      </c>
    </row>
    <row r="311" spans="1:16" x14ac:dyDescent="0.35">
      <c r="A311" s="226">
        <f t="shared" si="8"/>
        <v>308</v>
      </c>
      <c r="B311" s="225">
        <f>YEAR(Table42[[#This Row],[Ngày gọi]])</f>
        <v>2026</v>
      </c>
      <c r="C311" s="225">
        <f>MONTH(Table42[[#This Row],[Ngày gọi]])</f>
        <v>1</v>
      </c>
      <c r="D311" s="225">
        <f>WEEKNUM(Table42[[#This Row],[Ngày gọi]])</f>
        <v>4</v>
      </c>
      <c r="E311" s="225" t="s">
        <v>390</v>
      </c>
      <c r="F311" s="225" t="s">
        <v>1971</v>
      </c>
      <c r="G311" s="225"/>
      <c r="H311" s="232" t="s">
        <v>391</v>
      </c>
      <c r="I311" s="225" t="s">
        <v>380</v>
      </c>
      <c r="J311" s="225" t="s">
        <v>89</v>
      </c>
      <c r="K311" s="225" t="s">
        <v>381</v>
      </c>
      <c r="L311" s="228">
        <v>46046</v>
      </c>
      <c r="M311" s="224" t="s">
        <v>2058</v>
      </c>
      <c r="N311" s="230">
        <f>IF(COUNTIF(H311:H9727,Table42[[#This Row],[Tên NCC]])=1,1,0)</f>
        <v>1</v>
      </c>
      <c r="O311" s="243">
        <f>COUNTIF(Table42[Tên NCC],Table42[[#This Row],[Tên NCC]])</f>
        <v>1</v>
      </c>
      <c r="P311" s="244" t="s">
        <v>121</v>
      </c>
    </row>
    <row r="312" spans="1:16" x14ac:dyDescent="0.35">
      <c r="A312" s="226">
        <f t="shared" si="8"/>
        <v>309</v>
      </c>
      <c r="B312" s="225">
        <f>YEAR(Table42[[#This Row],[Ngày gọi]])</f>
        <v>2026</v>
      </c>
      <c r="C312" s="225">
        <f>MONTH(Table42[[#This Row],[Ngày gọi]])</f>
        <v>1</v>
      </c>
      <c r="D312" s="225">
        <f>WEEKNUM(Table42[[#This Row],[Ngày gọi]])</f>
        <v>5</v>
      </c>
      <c r="E312" s="225" t="s">
        <v>478</v>
      </c>
      <c r="F312" s="225" t="s">
        <v>479</v>
      </c>
      <c r="G312" s="225"/>
      <c r="H312" s="232" t="s">
        <v>479</v>
      </c>
      <c r="I312" s="225" t="s">
        <v>380</v>
      </c>
      <c r="J312" s="225" t="s">
        <v>89</v>
      </c>
      <c r="K312" s="225" t="s">
        <v>381</v>
      </c>
      <c r="L312" s="228">
        <v>46048</v>
      </c>
      <c r="M312" s="224" t="s">
        <v>2059</v>
      </c>
      <c r="N312" s="230">
        <f>IF(COUNTIF(H312:H9728,Table42[[#This Row],[Tên NCC]])=1,1,0)</f>
        <v>1</v>
      </c>
      <c r="O312" s="243">
        <f>COUNTIF(Table42[Tên NCC],Table42[[#This Row],[Tên NCC]])</f>
        <v>1</v>
      </c>
      <c r="P312" s="244" t="s">
        <v>121</v>
      </c>
    </row>
    <row r="313" spans="1:16" ht="28" x14ac:dyDescent="0.35">
      <c r="A313" s="226">
        <f t="shared" ref="A313:A349" si="9">ROW()-3</f>
        <v>310</v>
      </c>
      <c r="B313" s="225">
        <f>YEAR(Table42[[#This Row],[Ngày gọi]])</f>
        <v>2026</v>
      </c>
      <c r="C313" s="225">
        <f>MONTH(Table42[[#This Row],[Ngày gọi]])</f>
        <v>1</v>
      </c>
      <c r="D313" s="225">
        <f>WEEKNUM(Table42[[#This Row],[Ngày gọi]])</f>
        <v>5</v>
      </c>
      <c r="E313" s="225" t="s">
        <v>480</v>
      </c>
      <c r="F313" s="225" t="s">
        <v>1972</v>
      </c>
      <c r="G313" s="225"/>
      <c r="H313" s="232" t="s">
        <v>481</v>
      </c>
      <c r="I313" s="225" t="s">
        <v>456</v>
      </c>
      <c r="J313" s="225" t="s">
        <v>94</v>
      </c>
      <c r="K313" s="225" t="s">
        <v>419</v>
      </c>
      <c r="L313" s="228">
        <v>46048</v>
      </c>
      <c r="M313" s="224" t="s">
        <v>2060</v>
      </c>
      <c r="N313" s="230">
        <f>IF(COUNTIF(H313:H9729,Table42[[#This Row],[Tên NCC]])=1,1,0)</f>
        <v>1</v>
      </c>
      <c r="O313" s="243">
        <f>COUNTIF(Table42[Tên NCC],Table42[[#This Row],[Tên NCC]])</f>
        <v>1</v>
      </c>
      <c r="P313" s="244" t="s">
        <v>121</v>
      </c>
    </row>
    <row r="314" spans="1:16" x14ac:dyDescent="0.35">
      <c r="A314" s="226">
        <f t="shared" si="9"/>
        <v>311</v>
      </c>
      <c r="B314" s="225">
        <f>YEAR(Table42[[#This Row],[Ngày gọi]])</f>
        <v>2026</v>
      </c>
      <c r="C314" s="225">
        <f>MONTH(Table42[[#This Row],[Ngày gọi]])</f>
        <v>1</v>
      </c>
      <c r="D314" s="225">
        <f>WEEKNUM(Table42[[#This Row],[Ngày gọi]])</f>
        <v>5</v>
      </c>
      <c r="E314" s="225" t="s">
        <v>417</v>
      </c>
      <c r="F314" s="225" t="s">
        <v>1973</v>
      </c>
      <c r="G314" s="225"/>
      <c r="H314" s="232" t="s">
        <v>1639</v>
      </c>
      <c r="I314" s="225" t="s">
        <v>418</v>
      </c>
      <c r="J314" s="225" t="s">
        <v>92</v>
      </c>
      <c r="K314" s="225" t="s">
        <v>419</v>
      </c>
      <c r="L314" s="228">
        <v>46048</v>
      </c>
      <c r="M314" s="224" t="s">
        <v>2061</v>
      </c>
      <c r="N314" s="230">
        <f>IF(COUNTIF(H314:H9730,Table42[[#This Row],[Tên NCC]])=1,1,0)</f>
        <v>1</v>
      </c>
      <c r="O314" s="243">
        <f>COUNTIF(Table42[Tên NCC],Table42[[#This Row],[Tên NCC]])</f>
        <v>1</v>
      </c>
      <c r="P314" s="244" t="s">
        <v>121</v>
      </c>
    </row>
    <row r="315" spans="1:16" x14ac:dyDescent="0.35">
      <c r="A315" s="226">
        <f t="shared" si="9"/>
        <v>312</v>
      </c>
      <c r="B315" s="225">
        <f>YEAR(Table42[[#This Row],[Ngày gọi]])</f>
        <v>2026</v>
      </c>
      <c r="C315" s="225">
        <f>MONTH(Table42[[#This Row],[Ngày gọi]])</f>
        <v>1</v>
      </c>
      <c r="D315" s="225">
        <f>WEEKNUM(Table42[[#This Row],[Ngày gọi]])</f>
        <v>5</v>
      </c>
      <c r="E315" s="225" t="s">
        <v>389</v>
      </c>
      <c r="F315" s="225" t="s">
        <v>1930</v>
      </c>
      <c r="G315" s="225"/>
      <c r="H315" s="232" t="s">
        <v>219</v>
      </c>
      <c r="I315" s="225" t="s">
        <v>380</v>
      </c>
      <c r="J315" s="225" t="s">
        <v>89</v>
      </c>
      <c r="K315" s="225" t="s">
        <v>381</v>
      </c>
      <c r="L315" s="228">
        <v>46048</v>
      </c>
      <c r="M315" s="224" t="s">
        <v>2062</v>
      </c>
      <c r="N315" s="230">
        <f>IF(COUNTIF(H315:H9731,Table42[[#This Row],[Tên NCC]])=1,1,0)</f>
        <v>0</v>
      </c>
      <c r="O315" s="243">
        <f>COUNTIF(Table42[Tên NCC],Table42[[#This Row],[Tên NCC]])</f>
        <v>4</v>
      </c>
      <c r="P315" s="244" t="s">
        <v>121</v>
      </c>
    </row>
    <row r="316" spans="1:16" ht="28" x14ac:dyDescent="0.35">
      <c r="A316" s="226">
        <f t="shared" si="9"/>
        <v>313</v>
      </c>
      <c r="B316" s="225">
        <f>YEAR(Table42[[#This Row],[Ngày gọi]])</f>
        <v>2026</v>
      </c>
      <c r="C316" s="225">
        <f>MONTH(Table42[[#This Row],[Ngày gọi]])</f>
        <v>1</v>
      </c>
      <c r="D316" s="225">
        <f>WEEKNUM(Table42[[#This Row],[Ngày gọi]])</f>
        <v>5</v>
      </c>
      <c r="E316" s="225" t="s">
        <v>482</v>
      </c>
      <c r="F316" s="225" t="s">
        <v>483</v>
      </c>
      <c r="G316" s="225"/>
      <c r="H316" s="232" t="s">
        <v>483</v>
      </c>
      <c r="I316" s="225" t="s">
        <v>380</v>
      </c>
      <c r="J316" s="225" t="s">
        <v>89</v>
      </c>
      <c r="K316" s="225" t="s">
        <v>381</v>
      </c>
      <c r="L316" s="228">
        <v>46048</v>
      </c>
      <c r="M316" s="224" t="s">
        <v>2063</v>
      </c>
      <c r="N316" s="230">
        <f>IF(COUNTIF(H316:H9732,Table42[[#This Row],[Tên NCC]])=1,1,0)</f>
        <v>1</v>
      </c>
      <c r="O316" s="243">
        <f>COUNTIF(Table42[Tên NCC],Table42[[#This Row],[Tên NCC]])</f>
        <v>1</v>
      </c>
      <c r="P316" s="244" t="s">
        <v>121</v>
      </c>
    </row>
    <row r="317" spans="1:16" x14ac:dyDescent="0.35">
      <c r="A317" s="226">
        <f t="shared" si="9"/>
        <v>314</v>
      </c>
      <c r="B317" s="225">
        <f>YEAR(Table42[[#This Row],[Ngày gọi]])</f>
        <v>2026</v>
      </c>
      <c r="C317" s="225">
        <f>MONTH(Table42[[#This Row],[Ngày gọi]])</f>
        <v>1</v>
      </c>
      <c r="D317" s="225">
        <f>WEEKNUM(Table42[[#This Row],[Ngày gọi]])</f>
        <v>5</v>
      </c>
      <c r="E317" s="225" t="s">
        <v>484</v>
      </c>
      <c r="F317" s="225" t="s">
        <v>1974</v>
      </c>
      <c r="G317" s="225"/>
      <c r="H317" s="232" t="s">
        <v>485</v>
      </c>
      <c r="I317" s="225" t="s">
        <v>380</v>
      </c>
      <c r="J317" s="225" t="s">
        <v>89</v>
      </c>
      <c r="K317" s="225" t="s">
        <v>381</v>
      </c>
      <c r="L317" s="228">
        <v>46048</v>
      </c>
      <c r="M317" s="224" t="s">
        <v>2064</v>
      </c>
      <c r="N317" s="230">
        <f>IF(COUNTIF(H317:H9733,Table42[[#This Row],[Tên NCC]])=1,1,0)</f>
        <v>1</v>
      </c>
      <c r="O317" s="243">
        <f>COUNTIF(Table42[Tên NCC],Table42[[#This Row],[Tên NCC]])</f>
        <v>1</v>
      </c>
      <c r="P317" s="244" t="s">
        <v>121</v>
      </c>
    </row>
    <row r="318" spans="1:16" x14ac:dyDescent="0.35">
      <c r="A318" s="226">
        <f t="shared" si="9"/>
        <v>315</v>
      </c>
      <c r="B318" s="225">
        <f>YEAR(Table42[[#This Row],[Ngày gọi]])</f>
        <v>2026</v>
      </c>
      <c r="C318" s="225">
        <f>MONTH(Table42[[#This Row],[Ngày gọi]])</f>
        <v>1</v>
      </c>
      <c r="D318" s="225">
        <f>WEEKNUM(Table42[[#This Row],[Ngày gọi]])</f>
        <v>5</v>
      </c>
      <c r="E318" s="225" t="s">
        <v>486</v>
      </c>
      <c r="F318" s="225" t="s">
        <v>1975</v>
      </c>
      <c r="G318" s="225"/>
      <c r="H318" s="232" t="s">
        <v>231</v>
      </c>
      <c r="I318" s="225" t="s">
        <v>388</v>
      </c>
      <c r="J318" s="225" t="s">
        <v>89</v>
      </c>
      <c r="K318" s="225" t="s">
        <v>381</v>
      </c>
      <c r="L318" s="228">
        <v>46048</v>
      </c>
      <c r="M318" s="224" t="s">
        <v>2065</v>
      </c>
      <c r="N318" s="230">
        <f>IF(COUNTIF(H318:H9734,Table42[[#This Row],[Tên NCC]])=1,1,0)</f>
        <v>1</v>
      </c>
      <c r="O318" s="243">
        <f>COUNTIF(Table42[Tên NCC],Table42[[#This Row],[Tên NCC]])</f>
        <v>1</v>
      </c>
      <c r="P318" s="244" t="s">
        <v>121</v>
      </c>
    </row>
    <row r="319" spans="1:16" x14ac:dyDescent="0.35">
      <c r="A319" s="226">
        <f t="shared" si="9"/>
        <v>316</v>
      </c>
      <c r="B319" s="225">
        <f>YEAR(Table42[[#This Row],[Ngày gọi]])</f>
        <v>2026</v>
      </c>
      <c r="C319" s="225">
        <f>MONTH(Table42[[#This Row],[Ngày gọi]])</f>
        <v>1</v>
      </c>
      <c r="D319" s="225">
        <f>WEEKNUM(Table42[[#This Row],[Ngày gọi]])</f>
        <v>5</v>
      </c>
      <c r="E319" s="225" t="s">
        <v>383</v>
      </c>
      <c r="F319" s="225" t="s">
        <v>1967</v>
      </c>
      <c r="G319" s="225"/>
      <c r="H319" s="232" t="s">
        <v>171</v>
      </c>
      <c r="I319" s="225" t="s">
        <v>380</v>
      </c>
      <c r="J319" s="225" t="s">
        <v>89</v>
      </c>
      <c r="K319" s="225" t="s">
        <v>381</v>
      </c>
      <c r="L319" s="228">
        <v>46049</v>
      </c>
      <c r="M319" s="224" t="s">
        <v>2066</v>
      </c>
      <c r="N319" s="230">
        <f>IF(COUNTIF(H319:H9735,Table42[[#This Row],[Tên NCC]])=1,1,0)</f>
        <v>1</v>
      </c>
      <c r="O319" s="243">
        <f>COUNTIF(Table42[Tên NCC],Table42[[#This Row],[Tên NCC]])</f>
        <v>2</v>
      </c>
      <c r="P319" s="244" t="s">
        <v>121</v>
      </c>
    </row>
    <row r="320" spans="1:16" ht="28" x14ac:dyDescent="0.35">
      <c r="A320" s="226">
        <f t="shared" si="9"/>
        <v>317</v>
      </c>
      <c r="B320" s="225">
        <f>YEAR(Table42[[#This Row],[Ngày gọi]])</f>
        <v>2026</v>
      </c>
      <c r="C320" s="225">
        <f>MONTH(Table42[[#This Row],[Ngày gọi]])</f>
        <v>1</v>
      </c>
      <c r="D320" s="225">
        <f>WEEKNUM(Table42[[#This Row],[Ngày gọi]])</f>
        <v>5</v>
      </c>
      <c r="E320" s="225" t="s">
        <v>385</v>
      </c>
      <c r="F320" s="225" t="s">
        <v>1938</v>
      </c>
      <c r="G320" s="225"/>
      <c r="H320" s="232" t="s">
        <v>1991</v>
      </c>
      <c r="I320" s="225" t="s">
        <v>380</v>
      </c>
      <c r="J320" s="225" t="s">
        <v>89</v>
      </c>
      <c r="K320" s="225" t="s">
        <v>381</v>
      </c>
      <c r="L320" s="228">
        <v>46049</v>
      </c>
      <c r="M320" s="224" t="s">
        <v>2067</v>
      </c>
      <c r="N320" s="230">
        <f>IF(COUNTIF(H320:H9736,Table42[[#This Row],[Tên NCC]])=1,1,0)</f>
        <v>1</v>
      </c>
      <c r="O320" s="243">
        <f>COUNTIF(Table42[Tên NCC],Table42[[#This Row],[Tên NCC]])</f>
        <v>4</v>
      </c>
      <c r="P320" s="244" t="s">
        <v>121</v>
      </c>
    </row>
    <row r="321" spans="1:16" x14ac:dyDescent="0.35">
      <c r="A321" s="226">
        <f t="shared" si="9"/>
        <v>318</v>
      </c>
      <c r="B321" s="225">
        <f>YEAR(Table42[[#This Row],[Ngày gọi]])</f>
        <v>2026</v>
      </c>
      <c r="C321" s="225">
        <f>MONTH(Table42[[#This Row],[Ngày gọi]])</f>
        <v>1</v>
      </c>
      <c r="D321" s="225">
        <f>WEEKNUM(Table42[[#This Row],[Ngày gọi]])</f>
        <v>5</v>
      </c>
      <c r="E321" s="225" t="s">
        <v>384</v>
      </c>
      <c r="F321" s="225" t="s">
        <v>1931</v>
      </c>
      <c r="G321" s="225"/>
      <c r="H321" s="232" t="s">
        <v>169</v>
      </c>
      <c r="I321" s="225" t="s">
        <v>380</v>
      </c>
      <c r="J321" s="225" t="s">
        <v>89</v>
      </c>
      <c r="K321" s="225" t="s">
        <v>381</v>
      </c>
      <c r="L321" s="228">
        <v>46049</v>
      </c>
      <c r="M321" s="224" t="s">
        <v>2068</v>
      </c>
      <c r="N321" s="230">
        <f>IF(COUNTIF(H321:H9737,Table42[[#This Row],[Tên NCC]])=1,1,0)</f>
        <v>1</v>
      </c>
      <c r="O321" s="243">
        <f>COUNTIF(Table42[Tên NCC],Table42[[#This Row],[Tên NCC]])</f>
        <v>3</v>
      </c>
      <c r="P321" s="244" t="s">
        <v>121</v>
      </c>
    </row>
    <row r="322" spans="1:16" x14ac:dyDescent="0.35">
      <c r="A322" s="226">
        <f t="shared" si="9"/>
        <v>319</v>
      </c>
      <c r="B322" s="225">
        <f>YEAR(Table42[[#This Row],[Ngày gọi]])</f>
        <v>2026</v>
      </c>
      <c r="C322" s="225">
        <f>MONTH(Table42[[#This Row],[Ngày gọi]])</f>
        <v>1</v>
      </c>
      <c r="D322" s="225">
        <f>WEEKNUM(Table42[[#This Row],[Ngày gọi]])</f>
        <v>5</v>
      </c>
      <c r="E322" s="225" t="s">
        <v>425</v>
      </c>
      <c r="F322" s="225" t="s">
        <v>1949</v>
      </c>
      <c r="G322" s="225"/>
      <c r="H322" s="232" t="s">
        <v>1994</v>
      </c>
      <c r="I322" s="225" t="s">
        <v>380</v>
      </c>
      <c r="J322" s="225" t="s">
        <v>89</v>
      </c>
      <c r="K322" s="225" t="s">
        <v>381</v>
      </c>
      <c r="L322" s="228">
        <v>46049</v>
      </c>
      <c r="M322" s="224" t="s">
        <v>2069</v>
      </c>
      <c r="N322" s="230">
        <f>IF(COUNTIF(H322:H9738,Table42[[#This Row],[Tên NCC]])=1,1,0)</f>
        <v>0</v>
      </c>
      <c r="O322" s="243">
        <f>COUNTIF(Table42[Tên NCC],Table42[[#This Row],[Tên NCC]])</f>
        <v>4</v>
      </c>
      <c r="P322" s="244" t="s">
        <v>121</v>
      </c>
    </row>
    <row r="323" spans="1:16" ht="28" x14ac:dyDescent="0.35">
      <c r="A323" s="226">
        <f t="shared" si="9"/>
        <v>320</v>
      </c>
      <c r="B323" s="225">
        <f>YEAR(Table42[[#This Row],[Ngày gọi]])</f>
        <v>2026</v>
      </c>
      <c r="C323" s="225">
        <f>MONTH(Table42[[#This Row],[Ngày gọi]])</f>
        <v>1</v>
      </c>
      <c r="D323" s="225">
        <f>WEEKNUM(Table42[[#This Row],[Ngày gọi]])</f>
        <v>5</v>
      </c>
      <c r="E323" s="225" t="s">
        <v>487</v>
      </c>
      <c r="F323" s="225" t="s">
        <v>1944</v>
      </c>
      <c r="G323" s="225"/>
      <c r="H323" s="232" t="s">
        <v>1641</v>
      </c>
      <c r="I323" s="225" t="s">
        <v>415</v>
      </c>
      <c r="J323" s="225" t="s">
        <v>101</v>
      </c>
      <c r="K323" s="225" t="s">
        <v>416</v>
      </c>
      <c r="L323" s="228">
        <v>46049</v>
      </c>
      <c r="M323" s="224" t="s">
        <v>2070</v>
      </c>
      <c r="N323" s="230">
        <f>IF(COUNTIF(H323:H9739,Table42[[#This Row],[Tên NCC]])=1,1,0)</f>
        <v>1</v>
      </c>
      <c r="O323" s="243">
        <f>COUNTIF(Table42[Tên NCC],Table42[[#This Row],[Tên NCC]])</f>
        <v>2</v>
      </c>
      <c r="P323" s="244" t="s">
        <v>121</v>
      </c>
    </row>
    <row r="324" spans="1:16" x14ac:dyDescent="0.35">
      <c r="A324" s="226">
        <f t="shared" si="9"/>
        <v>321</v>
      </c>
      <c r="B324" s="225">
        <f>YEAR(Table42[[#This Row],[Ngày gọi]])</f>
        <v>2026</v>
      </c>
      <c r="C324" s="225">
        <f>MONTH(Table42[[#This Row],[Ngày gọi]])</f>
        <v>1</v>
      </c>
      <c r="D324" s="225">
        <f>WEEKNUM(Table42[[#This Row],[Ngày gọi]])</f>
        <v>5</v>
      </c>
      <c r="E324" s="225" t="s">
        <v>489</v>
      </c>
      <c r="F324" s="225" t="s">
        <v>1976</v>
      </c>
      <c r="G324" s="225"/>
      <c r="H324" s="232" t="s">
        <v>184</v>
      </c>
      <c r="I324" s="225" t="s">
        <v>380</v>
      </c>
      <c r="J324" s="225" t="s">
        <v>89</v>
      </c>
      <c r="K324" s="225" t="s">
        <v>381</v>
      </c>
      <c r="L324" s="228">
        <v>46049</v>
      </c>
      <c r="M324" s="224" t="s">
        <v>2071</v>
      </c>
      <c r="N324" s="230">
        <f>IF(COUNTIF(H324:H9740,Table42[[#This Row],[Tên NCC]])=1,1,0)</f>
        <v>1</v>
      </c>
      <c r="O324" s="243">
        <f>COUNTIF(Table42[Tên NCC],Table42[[#This Row],[Tên NCC]])</f>
        <v>1</v>
      </c>
      <c r="P324" s="244" t="s">
        <v>121</v>
      </c>
    </row>
    <row r="325" spans="1:16" ht="28" x14ac:dyDescent="0.35">
      <c r="A325" s="226">
        <f t="shared" si="9"/>
        <v>322</v>
      </c>
      <c r="B325" s="225">
        <f>YEAR(Table42[[#This Row],[Ngày gọi]])</f>
        <v>2026</v>
      </c>
      <c r="C325" s="225">
        <f>MONTH(Table42[[#This Row],[Ngày gọi]])</f>
        <v>1</v>
      </c>
      <c r="D325" s="225">
        <f>WEEKNUM(Table42[[#This Row],[Ngày gọi]])</f>
        <v>5</v>
      </c>
      <c r="E325" s="225" t="s">
        <v>490</v>
      </c>
      <c r="F325" s="225" t="s">
        <v>1977</v>
      </c>
      <c r="G325" s="225"/>
      <c r="H325" s="232" t="s">
        <v>1640</v>
      </c>
      <c r="I325" s="225" t="s">
        <v>407</v>
      </c>
      <c r="J325" s="225" t="s">
        <v>107</v>
      </c>
      <c r="K325" s="225" t="s">
        <v>419</v>
      </c>
      <c r="L325" s="228">
        <v>46049</v>
      </c>
      <c r="M325" s="224" t="s">
        <v>2072</v>
      </c>
      <c r="N325" s="230">
        <f>IF(COUNTIF(H325:H9741,Table42[[#This Row],[Tên NCC]])=1,1,0)</f>
        <v>1</v>
      </c>
      <c r="O325" s="243">
        <f>COUNTIF(Table42[Tên NCC],Table42[[#This Row],[Tên NCC]])</f>
        <v>1</v>
      </c>
      <c r="P325" s="244" t="s">
        <v>121</v>
      </c>
    </row>
    <row r="326" spans="1:16" x14ac:dyDescent="0.35">
      <c r="A326" s="226">
        <f t="shared" si="9"/>
        <v>323</v>
      </c>
      <c r="B326" s="225">
        <f>YEAR(Table42[[#This Row],[Ngày gọi]])</f>
        <v>2026</v>
      </c>
      <c r="C326" s="225">
        <f>MONTH(Table42[[#This Row],[Ngày gọi]])</f>
        <v>1</v>
      </c>
      <c r="D326" s="225">
        <f>WEEKNUM(Table42[[#This Row],[Ngày gọi]])</f>
        <v>5</v>
      </c>
      <c r="E326" s="225" t="s">
        <v>411</v>
      </c>
      <c r="F326" s="225" t="s">
        <v>1978</v>
      </c>
      <c r="G326" s="225"/>
      <c r="H326" s="232" t="s">
        <v>173</v>
      </c>
      <c r="I326" s="225" t="s">
        <v>380</v>
      </c>
      <c r="J326" s="225" t="s">
        <v>89</v>
      </c>
      <c r="K326" s="225" t="s">
        <v>381</v>
      </c>
      <c r="L326" s="228">
        <v>46049</v>
      </c>
      <c r="M326" s="224" t="s">
        <v>2073</v>
      </c>
      <c r="N326" s="230">
        <f>IF(COUNTIF(H326:H9742,Table42[[#This Row],[Tên NCC]])=1,1,0)</f>
        <v>1</v>
      </c>
      <c r="O326" s="243">
        <f>COUNTIF(Table42[Tên NCC],Table42[[#This Row],[Tên NCC]])</f>
        <v>1</v>
      </c>
      <c r="P326" s="244" t="s">
        <v>121</v>
      </c>
    </row>
    <row r="327" spans="1:16" x14ac:dyDescent="0.35">
      <c r="A327" s="226">
        <f t="shared" si="9"/>
        <v>324</v>
      </c>
      <c r="B327" s="225">
        <f>YEAR(Table42[[#This Row],[Ngày gọi]])</f>
        <v>2026</v>
      </c>
      <c r="C327" s="225">
        <f>MONTH(Table42[[#This Row],[Ngày gọi]])</f>
        <v>1</v>
      </c>
      <c r="D327" s="225">
        <f>WEEKNUM(Table42[[#This Row],[Ngày gọi]])</f>
        <v>5</v>
      </c>
      <c r="E327" s="225" t="s">
        <v>396</v>
      </c>
      <c r="F327" s="225" t="s">
        <v>1953</v>
      </c>
      <c r="G327" s="225"/>
      <c r="H327" s="232" t="s">
        <v>195</v>
      </c>
      <c r="I327" s="225" t="s">
        <v>380</v>
      </c>
      <c r="J327" s="225" t="s">
        <v>89</v>
      </c>
      <c r="K327" s="225" t="s">
        <v>381</v>
      </c>
      <c r="L327" s="228">
        <v>46049</v>
      </c>
      <c r="M327" s="224" t="s">
        <v>2073</v>
      </c>
      <c r="N327" s="230">
        <f>IF(COUNTIF(H327:H9743,Table42[[#This Row],[Tên NCC]])=1,1,0)</f>
        <v>1</v>
      </c>
      <c r="O327" s="243">
        <f>COUNTIF(Table42[Tên NCC],Table42[[#This Row],[Tên NCC]])</f>
        <v>4</v>
      </c>
      <c r="P327" s="244" t="s">
        <v>121</v>
      </c>
    </row>
    <row r="328" spans="1:16" x14ac:dyDescent="0.35">
      <c r="A328" s="226">
        <f t="shared" si="9"/>
        <v>325</v>
      </c>
      <c r="B328" s="225">
        <f>YEAR(Table42[[#This Row],[Ngày gọi]])</f>
        <v>2026</v>
      </c>
      <c r="C328" s="225">
        <f>MONTH(Table42[[#This Row],[Ngày gọi]])</f>
        <v>1</v>
      </c>
      <c r="D328" s="225">
        <f>WEEKNUM(Table42[[#This Row],[Ngày gọi]])</f>
        <v>5</v>
      </c>
      <c r="E328" s="225" t="s">
        <v>492</v>
      </c>
      <c r="F328" s="225" t="s">
        <v>1979</v>
      </c>
      <c r="G328" s="225"/>
      <c r="H328" s="232" t="s">
        <v>493</v>
      </c>
      <c r="I328" s="225" t="s">
        <v>380</v>
      </c>
      <c r="J328" s="225" t="s">
        <v>89</v>
      </c>
      <c r="K328" s="225" t="s">
        <v>381</v>
      </c>
      <c r="L328" s="228">
        <v>46049</v>
      </c>
      <c r="M328" s="224" t="s">
        <v>2074</v>
      </c>
      <c r="N328" s="230">
        <f>IF(COUNTIF(H328:H9744,Table42[[#This Row],[Tên NCC]])=1,1,0)</f>
        <v>1</v>
      </c>
      <c r="O328" s="243">
        <f>COUNTIF(Table42[Tên NCC],Table42[[#This Row],[Tên NCC]])</f>
        <v>1</v>
      </c>
      <c r="P328" s="244" t="s">
        <v>121</v>
      </c>
    </row>
    <row r="329" spans="1:16" x14ac:dyDescent="0.35">
      <c r="A329" s="226">
        <f t="shared" si="9"/>
        <v>326</v>
      </c>
      <c r="B329" s="225">
        <f>YEAR(Table42[[#This Row],[Ngày gọi]])</f>
        <v>2026</v>
      </c>
      <c r="C329" s="225">
        <f>MONTH(Table42[[#This Row],[Ngày gọi]])</f>
        <v>1</v>
      </c>
      <c r="D329" s="225">
        <f>WEEKNUM(Table42[[#This Row],[Ngày gọi]])</f>
        <v>5</v>
      </c>
      <c r="E329" s="225" t="s">
        <v>1023</v>
      </c>
      <c r="F329" s="225" t="s">
        <v>1024</v>
      </c>
      <c r="G329" s="225"/>
      <c r="H329" s="232" t="s">
        <v>1024</v>
      </c>
      <c r="I329" s="225" t="s">
        <v>380</v>
      </c>
      <c r="J329" s="225" t="s">
        <v>89</v>
      </c>
      <c r="K329" s="225" t="s">
        <v>381</v>
      </c>
      <c r="L329" s="228">
        <v>46050</v>
      </c>
      <c r="M329" s="224" t="s">
        <v>2075</v>
      </c>
      <c r="N329" s="230">
        <f>IF(COUNTIF(H329:H9745,Table42[[#This Row],[Tên NCC]])=1,1,0)</f>
        <v>1</v>
      </c>
      <c r="O329" s="243">
        <f>COUNTIF(Table42[Tên NCC],Table42[[#This Row],[Tên NCC]])</f>
        <v>1</v>
      </c>
      <c r="P329" s="244" t="s">
        <v>121</v>
      </c>
    </row>
    <row r="330" spans="1:16" ht="28" x14ac:dyDescent="0.35">
      <c r="A330" s="226">
        <f t="shared" si="9"/>
        <v>327</v>
      </c>
      <c r="B330" s="225">
        <f>YEAR(Table42[[#This Row],[Ngày gọi]])</f>
        <v>2026</v>
      </c>
      <c r="C330" s="225">
        <f>MONTH(Table42[[#This Row],[Ngày gọi]])</f>
        <v>1</v>
      </c>
      <c r="D330" s="225">
        <f>WEEKNUM(Table42[[#This Row],[Ngày gọi]])</f>
        <v>5</v>
      </c>
      <c r="E330" s="225" t="s">
        <v>666</v>
      </c>
      <c r="F330" s="225" t="s">
        <v>1980</v>
      </c>
      <c r="G330" s="225"/>
      <c r="H330" s="232" t="s">
        <v>198</v>
      </c>
      <c r="I330" s="225" t="s">
        <v>380</v>
      </c>
      <c r="J330" s="225" t="s">
        <v>89</v>
      </c>
      <c r="K330" s="225" t="s">
        <v>381</v>
      </c>
      <c r="L330" s="228">
        <v>46050</v>
      </c>
      <c r="M330" s="224" t="s">
        <v>2076</v>
      </c>
      <c r="N330" s="230">
        <f>IF(COUNTIF(H330:H9746,Table42[[#This Row],[Tên NCC]])=1,1,0)</f>
        <v>1</v>
      </c>
      <c r="O330" s="243">
        <f>COUNTIF(Table42[Tên NCC],Table42[[#This Row],[Tên NCC]])</f>
        <v>1</v>
      </c>
      <c r="P330" s="244" t="s">
        <v>121</v>
      </c>
    </row>
    <row r="331" spans="1:16" ht="28" x14ac:dyDescent="0.35">
      <c r="A331" s="226">
        <f t="shared" si="9"/>
        <v>328</v>
      </c>
      <c r="B331" s="225">
        <f>YEAR(Table42[[#This Row],[Ngày gọi]])</f>
        <v>2026</v>
      </c>
      <c r="C331" s="225">
        <f>MONTH(Table42[[#This Row],[Ngày gọi]])</f>
        <v>1</v>
      </c>
      <c r="D331" s="225">
        <f>WEEKNUM(Table42[[#This Row],[Ngày gọi]])</f>
        <v>5</v>
      </c>
      <c r="E331" s="225" t="s">
        <v>445</v>
      </c>
      <c r="F331" s="225" t="s">
        <v>1981</v>
      </c>
      <c r="G331" s="225"/>
      <c r="H331" s="232" t="s">
        <v>446</v>
      </c>
      <c r="I331" s="225" t="s">
        <v>447</v>
      </c>
      <c r="J331" s="225" t="s">
        <v>92</v>
      </c>
      <c r="K331" s="225" t="s">
        <v>419</v>
      </c>
      <c r="L331" s="228">
        <v>46050</v>
      </c>
      <c r="M331" s="224" t="s">
        <v>2077</v>
      </c>
      <c r="N331" s="230">
        <f>IF(COUNTIF(H331:H9747,Table42[[#This Row],[Tên NCC]])=1,1,0)</f>
        <v>1</v>
      </c>
      <c r="O331" s="243">
        <f>COUNTIF(Table42[Tên NCC],Table42[[#This Row],[Tên NCC]])</f>
        <v>1</v>
      </c>
      <c r="P331" s="244" t="s">
        <v>121</v>
      </c>
    </row>
    <row r="332" spans="1:16" ht="28" x14ac:dyDescent="0.35">
      <c r="A332" s="226">
        <f t="shared" si="9"/>
        <v>329</v>
      </c>
      <c r="B332" s="225">
        <f>YEAR(Table42[[#This Row],[Ngày gọi]])</f>
        <v>2026</v>
      </c>
      <c r="C332" s="225">
        <f>MONTH(Table42[[#This Row],[Ngày gọi]])</f>
        <v>1</v>
      </c>
      <c r="D332" s="225">
        <f>WEEKNUM(Table42[[#This Row],[Ngày gọi]])</f>
        <v>5</v>
      </c>
      <c r="E332" s="225" t="s">
        <v>970</v>
      </c>
      <c r="F332" s="225" t="s">
        <v>1948</v>
      </c>
      <c r="G332" s="225"/>
      <c r="H332" s="232" t="s">
        <v>225</v>
      </c>
      <c r="I332" s="225" t="s">
        <v>380</v>
      </c>
      <c r="J332" s="225" t="s">
        <v>89</v>
      </c>
      <c r="K332" s="225" t="s">
        <v>381</v>
      </c>
      <c r="L332" s="228">
        <v>46050</v>
      </c>
      <c r="M332" s="224" t="s">
        <v>2078</v>
      </c>
      <c r="N332" s="230">
        <f>IF(COUNTIF(H332:H9748,Table42[[#This Row],[Tên NCC]])=1,1,0)</f>
        <v>1</v>
      </c>
      <c r="O332" s="243">
        <f>COUNTIF(Table42[Tên NCC],Table42[[#This Row],[Tên NCC]])</f>
        <v>2</v>
      </c>
      <c r="P332" s="244" t="s">
        <v>121</v>
      </c>
    </row>
    <row r="333" spans="1:16" ht="28" x14ac:dyDescent="0.35">
      <c r="A333" s="226">
        <f t="shared" si="9"/>
        <v>330</v>
      </c>
      <c r="B333" s="225">
        <f>YEAR(Table42[[#This Row],[Ngày gọi]])</f>
        <v>2026</v>
      </c>
      <c r="C333" s="225">
        <f>MONTH(Table42[[#This Row],[Ngày gọi]])</f>
        <v>1</v>
      </c>
      <c r="D333" s="225">
        <f>WEEKNUM(Table42[[#This Row],[Ngày gọi]])</f>
        <v>5</v>
      </c>
      <c r="E333" s="225" t="s">
        <v>404</v>
      </c>
      <c r="F333" s="225" t="s">
        <v>217</v>
      </c>
      <c r="G333" s="225"/>
      <c r="H333" s="232" t="s">
        <v>217</v>
      </c>
      <c r="I333" s="225" t="s">
        <v>380</v>
      </c>
      <c r="J333" s="225" t="s">
        <v>89</v>
      </c>
      <c r="K333" s="225" t="s">
        <v>381</v>
      </c>
      <c r="L333" s="228">
        <v>46050</v>
      </c>
      <c r="M333" s="224" t="s">
        <v>2079</v>
      </c>
      <c r="N333" s="230">
        <f>IF(COUNTIF(H333:H9749,Table42[[#This Row],[Tên NCC]])=1,1,0)</f>
        <v>0</v>
      </c>
      <c r="O333" s="243">
        <f>COUNTIF(Table42[Tên NCC],Table42[[#This Row],[Tên NCC]])</f>
        <v>3</v>
      </c>
      <c r="P333" s="244" t="s">
        <v>121</v>
      </c>
    </row>
    <row r="334" spans="1:16" x14ac:dyDescent="0.35">
      <c r="A334" s="226">
        <f t="shared" si="9"/>
        <v>331</v>
      </c>
      <c r="B334" s="225">
        <f>YEAR(Table42[[#This Row],[Ngày gọi]])</f>
        <v>2026</v>
      </c>
      <c r="C334" s="225">
        <f>MONTH(Table42[[#This Row],[Ngày gọi]])</f>
        <v>1</v>
      </c>
      <c r="D334" s="225">
        <f>WEEKNUM(Table42[[#This Row],[Ngày gọi]])</f>
        <v>5</v>
      </c>
      <c r="E334" s="225" t="s">
        <v>663</v>
      </c>
      <c r="F334" s="225" t="s">
        <v>1982</v>
      </c>
      <c r="G334" s="225"/>
      <c r="H334" s="232" t="s">
        <v>177</v>
      </c>
      <c r="I334" s="225" t="s">
        <v>388</v>
      </c>
      <c r="J334" s="225" t="s">
        <v>89</v>
      </c>
      <c r="K334" s="225" t="s">
        <v>381</v>
      </c>
      <c r="L334" s="228">
        <v>46050</v>
      </c>
      <c r="M334" s="224" t="s">
        <v>2080</v>
      </c>
      <c r="N334" s="230">
        <f>IF(COUNTIF(H334:H9750,Table42[[#This Row],[Tên NCC]])=1,1,0)</f>
        <v>1</v>
      </c>
      <c r="O334" s="243">
        <f>COUNTIF(Table42[Tên NCC],Table42[[#This Row],[Tên NCC]])</f>
        <v>1</v>
      </c>
      <c r="P334" s="244" t="s">
        <v>121</v>
      </c>
    </row>
    <row r="335" spans="1:16" ht="28" x14ac:dyDescent="0.35">
      <c r="A335" s="226">
        <f t="shared" si="9"/>
        <v>332</v>
      </c>
      <c r="B335" s="225">
        <f>YEAR(Table42[[#This Row],[Ngày gọi]])</f>
        <v>2026</v>
      </c>
      <c r="C335" s="225">
        <f>MONTH(Table42[[#This Row],[Ngày gọi]])</f>
        <v>1</v>
      </c>
      <c r="D335" s="225">
        <f>WEEKNUM(Table42[[#This Row],[Ngày gọi]])</f>
        <v>5</v>
      </c>
      <c r="E335" s="225" t="s">
        <v>1003</v>
      </c>
      <c r="F335" s="225" t="s">
        <v>1983</v>
      </c>
      <c r="G335" s="225"/>
      <c r="H335" s="232" t="s">
        <v>1004</v>
      </c>
      <c r="I335" s="225" t="s">
        <v>444</v>
      </c>
      <c r="J335" s="225" t="s">
        <v>97</v>
      </c>
      <c r="K335" s="225" t="s">
        <v>402</v>
      </c>
      <c r="L335" s="228">
        <v>46051</v>
      </c>
      <c r="M335" s="224" t="s">
        <v>2081</v>
      </c>
      <c r="N335" s="230">
        <f>IF(COUNTIF(H335:H9751,Table42[[#This Row],[Tên NCC]])=1,1,0)</f>
        <v>1</v>
      </c>
      <c r="O335" s="243">
        <f>COUNTIF(Table42[Tên NCC],Table42[[#This Row],[Tên NCC]])</f>
        <v>1</v>
      </c>
      <c r="P335" s="244" t="s">
        <v>121</v>
      </c>
    </row>
    <row r="336" spans="1:16" ht="28" x14ac:dyDescent="0.35">
      <c r="A336" s="226">
        <f t="shared" si="9"/>
        <v>333</v>
      </c>
      <c r="B336" s="225">
        <f>YEAR(Table42[[#This Row],[Ngày gọi]])</f>
        <v>2026</v>
      </c>
      <c r="C336" s="225">
        <f>MONTH(Table42[[#This Row],[Ngày gọi]])</f>
        <v>1</v>
      </c>
      <c r="D336" s="225">
        <f>WEEKNUM(Table42[[#This Row],[Ngày gọi]])</f>
        <v>5</v>
      </c>
      <c r="E336" s="225" t="s">
        <v>463</v>
      </c>
      <c r="F336" s="225" t="s">
        <v>464</v>
      </c>
      <c r="G336" s="225"/>
      <c r="H336" s="232" t="s">
        <v>464</v>
      </c>
      <c r="I336" s="225" t="s">
        <v>380</v>
      </c>
      <c r="J336" s="225" t="s">
        <v>89</v>
      </c>
      <c r="K336" s="225" t="s">
        <v>381</v>
      </c>
      <c r="L336" s="228">
        <v>46051</v>
      </c>
      <c r="M336" s="224" t="s">
        <v>2082</v>
      </c>
      <c r="N336" s="230">
        <f>IF(COUNTIF(H336:H9752,Table42[[#This Row],[Tên NCC]])=1,1,0)</f>
        <v>1</v>
      </c>
      <c r="O336" s="243">
        <f>COUNTIF(Table42[Tên NCC],Table42[[#This Row],[Tên NCC]])</f>
        <v>1</v>
      </c>
      <c r="P336" s="244" t="s">
        <v>121</v>
      </c>
    </row>
    <row r="337" spans="1:16" x14ac:dyDescent="0.35">
      <c r="A337" s="226">
        <f t="shared" si="9"/>
        <v>334</v>
      </c>
      <c r="B337" s="225">
        <f>YEAR(Table42[[#This Row],[Ngày gọi]])</f>
        <v>2026</v>
      </c>
      <c r="C337" s="225">
        <f>MONTH(Table42[[#This Row],[Ngày gọi]])</f>
        <v>1</v>
      </c>
      <c r="D337" s="225">
        <f>WEEKNUM(Table42[[#This Row],[Ngày gọi]])</f>
        <v>5</v>
      </c>
      <c r="E337" s="225" t="s">
        <v>438</v>
      </c>
      <c r="F337" s="225" t="s">
        <v>1955</v>
      </c>
      <c r="G337" s="225"/>
      <c r="H337" s="232" t="s">
        <v>439</v>
      </c>
      <c r="I337" s="225" t="s">
        <v>380</v>
      </c>
      <c r="J337" s="225" t="s">
        <v>89</v>
      </c>
      <c r="K337" s="225" t="s">
        <v>381</v>
      </c>
      <c r="L337" s="228">
        <v>46051</v>
      </c>
      <c r="M337" s="224" t="s">
        <v>2083</v>
      </c>
      <c r="N337" s="230">
        <f>IF(COUNTIF(H337:H9753,Table42[[#This Row],[Tên NCC]])=1,1,0)</f>
        <v>1</v>
      </c>
      <c r="O337" s="243">
        <f>COUNTIF(Table42[Tên NCC],Table42[[#This Row],[Tên NCC]])</f>
        <v>2</v>
      </c>
      <c r="P337" s="244" t="s">
        <v>121</v>
      </c>
    </row>
    <row r="338" spans="1:16" x14ac:dyDescent="0.35">
      <c r="A338" s="226">
        <f t="shared" si="9"/>
        <v>335</v>
      </c>
      <c r="B338" s="225">
        <f>YEAR(Table42[[#This Row],[Ngày gọi]])</f>
        <v>2026</v>
      </c>
      <c r="C338" s="225">
        <f>MONTH(Table42[[#This Row],[Ngày gọi]])</f>
        <v>1</v>
      </c>
      <c r="D338" s="225">
        <f>WEEKNUM(Table42[[#This Row],[Ngày gọi]])</f>
        <v>5</v>
      </c>
      <c r="E338" s="225" t="s">
        <v>404</v>
      </c>
      <c r="F338" s="225" t="s">
        <v>217</v>
      </c>
      <c r="G338" s="225"/>
      <c r="H338" s="232" t="s">
        <v>217</v>
      </c>
      <c r="I338" s="225" t="s">
        <v>380</v>
      </c>
      <c r="J338" s="225" t="s">
        <v>89</v>
      </c>
      <c r="K338" s="225" t="s">
        <v>381</v>
      </c>
      <c r="L338" s="228">
        <v>46050</v>
      </c>
      <c r="M338" s="224" t="s">
        <v>2084</v>
      </c>
      <c r="N338" s="230">
        <f>IF(COUNTIF(H338:H9754,Table42[[#This Row],[Tên NCC]])=1,1,0)</f>
        <v>1</v>
      </c>
      <c r="O338" s="243">
        <f>COUNTIF(Table42[Tên NCC],Table42[[#This Row],[Tên NCC]])</f>
        <v>3</v>
      </c>
      <c r="P338" s="244" t="s">
        <v>121</v>
      </c>
    </row>
    <row r="339" spans="1:16" x14ac:dyDescent="0.35">
      <c r="A339" s="226">
        <f t="shared" si="9"/>
        <v>336</v>
      </c>
      <c r="B339" s="225">
        <f>YEAR(Table42[[#This Row],[Ngày gọi]])</f>
        <v>2026</v>
      </c>
      <c r="C339" s="225">
        <f>MONTH(Table42[[#This Row],[Ngày gọi]])</f>
        <v>1</v>
      </c>
      <c r="D339" s="225">
        <f>WEEKNUM(Table42[[#This Row],[Ngày gọi]])</f>
        <v>5</v>
      </c>
      <c r="E339" s="225" t="s">
        <v>403</v>
      </c>
      <c r="F339" s="225" t="s">
        <v>1984</v>
      </c>
      <c r="G339" s="225"/>
      <c r="H339" s="232" t="s">
        <v>197</v>
      </c>
      <c r="I339" s="225" t="s">
        <v>380</v>
      </c>
      <c r="J339" s="225" t="s">
        <v>89</v>
      </c>
      <c r="K339" s="225" t="s">
        <v>381</v>
      </c>
      <c r="L339" s="228">
        <v>46051</v>
      </c>
      <c r="M339" s="224" t="s">
        <v>2085</v>
      </c>
      <c r="N339" s="230">
        <f>IF(COUNTIF(H339:H9755,Table42[[#This Row],[Tên NCC]])=1,1,0)</f>
        <v>1</v>
      </c>
      <c r="O339" s="243">
        <f>COUNTIF(Table42[Tên NCC],Table42[[#This Row],[Tên NCC]])</f>
        <v>1</v>
      </c>
      <c r="P339" s="244" t="s">
        <v>121</v>
      </c>
    </row>
    <row r="340" spans="1:16" x14ac:dyDescent="0.35">
      <c r="A340" s="226">
        <f t="shared" si="9"/>
        <v>337</v>
      </c>
      <c r="B340" s="225">
        <f>YEAR(Table42[[#This Row],[Ngày gọi]])</f>
        <v>2026</v>
      </c>
      <c r="C340" s="225">
        <f>MONTH(Table42[[#This Row],[Ngày gọi]])</f>
        <v>1</v>
      </c>
      <c r="D340" s="225">
        <f>WEEKNUM(Table42[[#This Row],[Ngày gọi]])</f>
        <v>5</v>
      </c>
      <c r="E340" s="225" t="s">
        <v>422</v>
      </c>
      <c r="F340" s="225" t="s">
        <v>1985</v>
      </c>
      <c r="G340" s="225"/>
      <c r="H340" s="232" t="s">
        <v>423</v>
      </c>
      <c r="I340" s="225" t="s">
        <v>380</v>
      </c>
      <c r="J340" s="225" t="s">
        <v>89</v>
      </c>
      <c r="K340" s="225" t="s">
        <v>381</v>
      </c>
      <c r="L340" s="228">
        <v>46052</v>
      </c>
      <c r="M340" s="224" t="s">
        <v>2086</v>
      </c>
      <c r="N340" s="230">
        <f>IF(COUNTIF(H340:H9756,Table42[[#This Row],[Tên NCC]])=1,1,0)</f>
        <v>1</v>
      </c>
      <c r="O340" s="243">
        <f>COUNTIF(Table42[Tên NCC],Table42[[#This Row],[Tên NCC]])</f>
        <v>1</v>
      </c>
      <c r="P340" s="244" t="s">
        <v>121</v>
      </c>
    </row>
    <row r="341" spans="1:16" x14ac:dyDescent="0.35">
      <c r="A341" s="226">
        <f t="shared" si="9"/>
        <v>338</v>
      </c>
      <c r="B341" s="225">
        <f>YEAR(Table42[[#This Row],[Ngày gọi]])</f>
        <v>2026</v>
      </c>
      <c r="C341" s="225">
        <f>MONTH(Table42[[#This Row],[Ngày gọi]])</f>
        <v>1</v>
      </c>
      <c r="D341" s="225">
        <f>WEEKNUM(Table42[[#This Row],[Ngày gọi]])</f>
        <v>5</v>
      </c>
      <c r="E341" s="225" t="s">
        <v>397</v>
      </c>
      <c r="F341" s="225" t="s">
        <v>1937</v>
      </c>
      <c r="G341" s="225"/>
      <c r="H341" s="232" t="s">
        <v>194</v>
      </c>
      <c r="I341" s="225" t="s">
        <v>388</v>
      </c>
      <c r="J341" s="225" t="s">
        <v>89</v>
      </c>
      <c r="K341" s="225" t="s">
        <v>381</v>
      </c>
      <c r="L341" s="228">
        <v>46052</v>
      </c>
      <c r="M341" s="224" t="s">
        <v>2087</v>
      </c>
      <c r="N341" s="230">
        <f>IF(COUNTIF(H341:H9757,Table42[[#This Row],[Tên NCC]])=1,1,0)</f>
        <v>1</v>
      </c>
      <c r="O341" s="243">
        <f>COUNTIF(Table42[Tên NCC],Table42[[#This Row],[Tên NCC]])</f>
        <v>3</v>
      </c>
      <c r="P341" s="244" t="s">
        <v>121</v>
      </c>
    </row>
    <row r="342" spans="1:16" x14ac:dyDescent="0.35">
      <c r="A342" s="226">
        <f t="shared" si="9"/>
        <v>339</v>
      </c>
      <c r="B342" s="225">
        <f>YEAR(Table42[[#This Row],[Ngày gọi]])</f>
        <v>2026</v>
      </c>
      <c r="C342" s="225">
        <f>MONTH(Table42[[#This Row],[Ngày gọi]])</f>
        <v>1</v>
      </c>
      <c r="D342" s="225">
        <f>WEEKNUM(Table42[[#This Row],[Ngày gọi]])</f>
        <v>5</v>
      </c>
      <c r="E342" s="225" t="s">
        <v>662</v>
      </c>
      <c r="F342" s="225" t="s">
        <v>1986</v>
      </c>
      <c r="G342" s="225"/>
      <c r="H342" s="232" t="s">
        <v>1039</v>
      </c>
      <c r="I342" s="225" t="s">
        <v>507</v>
      </c>
      <c r="J342" s="225" t="s">
        <v>96</v>
      </c>
      <c r="K342" s="225" t="s">
        <v>1638</v>
      </c>
      <c r="L342" s="228">
        <v>46052</v>
      </c>
      <c r="M342" s="224" t="s">
        <v>2088</v>
      </c>
      <c r="N342" s="230">
        <f>IF(COUNTIF(H342:H9758,Table42[[#This Row],[Tên NCC]])=1,1,0)</f>
        <v>1</v>
      </c>
      <c r="O342" s="243">
        <f>COUNTIF(Table42[Tên NCC],Table42[[#This Row],[Tên NCC]])</f>
        <v>1</v>
      </c>
      <c r="P342" s="244" t="s">
        <v>121</v>
      </c>
    </row>
    <row r="343" spans="1:16" x14ac:dyDescent="0.35">
      <c r="A343" s="226">
        <f t="shared" si="9"/>
        <v>340</v>
      </c>
      <c r="B343" s="225">
        <f>YEAR(Table42[[#This Row],[Ngày gọi]])</f>
        <v>2026</v>
      </c>
      <c r="C343" s="225">
        <f>MONTH(Table42[[#This Row],[Ngày gọi]])</f>
        <v>1</v>
      </c>
      <c r="D343" s="225">
        <f>WEEKNUM(Table42[[#This Row],[Ngày gọi]])</f>
        <v>5</v>
      </c>
      <c r="E343" s="225" t="s">
        <v>1693</v>
      </c>
      <c r="F343" s="225" t="s">
        <v>1987</v>
      </c>
      <c r="G343" s="225"/>
      <c r="H343" s="232" t="s">
        <v>1995</v>
      </c>
      <c r="I343" s="225" t="s">
        <v>401</v>
      </c>
      <c r="J343" s="225" t="s">
        <v>98</v>
      </c>
      <c r="K343" s="225" t="s">
        <v>402</v>
      </c>
      <c r="L343" s="228">
        <v>46052</v>
      </c>
      <c r="M343" s="224" t="s">
        <v>2089</v>
      </c>
      <c r="N343" s="230">
        <f>IF(COUNTIF(H343:H9759,Table42[[#This Row],[Tên NCC]])=1,1,0)</f>
        <v>1</v>
      </c>
      <c r="O343" s="243">
        <f>COUNTIF(Table42[Tên NCC],Table42[[#This Row],[Tên NCC]])</f>
        <v>1</v>
      </c>
      <c r="P343" s="244" t="s">
        <v>121</v>
      </c>
    </row>
    <row r="344" spans="1:16" x14ac:dyDescent="0.35">
      <c r="A344" s="226">
        <f t="shared" si="9"/>
        <v>341</v>
      </c>
      <c r="B344" s="225">
        <f>YEAR(Table42[[#This Row],[Ngày gọi]])</f>
        <v>2026</v>
      </c>
      <c r="C344" s="225">
        <f>MONTH(Table42[[#This Row],[Ngày gọi]])</f>
        <v>1</v>
      </c>
      <c r="D344" s="225">
        <f>WEEKNUM(Table42[[#This Row],[Ngày gọi]])</f>
        <v>5</v>
      </c>
      <c r="E344" s="225" t="s">
        <v>1646</v>
      </c>
      <c r="F344" s="225" t="s">
        <v>1988</v>
      </c>
      <c r="G344" s="225"/>
      <c r="H344" s="232" t="s">
        <v>1996</v>
      </c>
      <c r="I344" s="225" t="s">
        <v>415</v>
      </c>
      <c r="J344" s="225" t="s">
        <v>101</v>
      </c>
      <c r="K344" s="225" t="s">
        <v>416</v>
      </c>
      <c r="L344" s="228">
        <v>46053</v>
      </c>
      <c r="M344" s="224" t="s">
        <v>2090</v>
      </c>
      <c r="N344" s="230">
        <f>IF(COUNTIF(H344:H9760,Table42[[#This Row],[Tên NCC]])=1,1,0)</f>
        <v>1</v>
      </c>
      <c r="O344" s="243">
        <f>COUNTIF(Table42[Tên NCC],Table42[[#This Row],[Tên NCC]])</f>
        <v>1</v>
      </c>
      <c r="P344" s="244" t="s">
        <v>121</v>
      </c>
    </row>
    <row r="345" spans="1:16" ht="28" x14ac:dyDescent="0.35">
      <c r="A345" s="226">
        <f t="shared" si="9"/>
        <v>342</v>
      </c>
      <c r="B345" s="225">
        <f>YEAR(Table42[[#This Row],[Ngày gọi]])</f>
        <v>2026</v>
      </c>
      <c r="C345" s="225">
        <f>MONTH(Table42[[#This Row],[Ngày gọi]])</f>
        <v>1</v>
      </c>
      <c r="D345" s="225">
        <f>WEEKNUM(Table42[[#This Row],[Ngày gọi]])</f>
        <v>5</v>
      </c>
      <c r="E345" s="225" t="s">
        <v>1271</v>
      </c>
      <c r="F345" s="225" t="s">
        <v>1989</v>
      </c>
      <c r="G345" s="225"/>
      <c r="H345" s="232" t="s">
        <v>1272</v>
      </c>
      <c r="I345" s="225" t="s">
        <v>380</v>
      </c>
      <c r="J345" s="225" t="s">
        <v>89</v>
      </c>
      <c r="K345" s="225" t="s">
        <v>381</v>
      </c>
      <c r="L345" s="228">
        <v>46053</v>
      </c>
      <c r="M345" s="224" t="s">
        <v>2091</v>
      </c>
      <c r="N345" s="230">
        <f>IF(COUNTIF(H345:H9761,Table42[[#This Row],[Tên NCC]])=1,1,0)</f>
        <v>1</v>
      </c>
      <c r="O345" s="243">
        <f>COUNTIF(Table42[Tên NCC],Table42[[#This Row],[Tên NCC]])</f>
        <v>1</v>
      </c>
      <c r="P345" s="244" t="s">
        <v>121</v>
      </c>
    </row>
    <row r="346" spans="1:16" ht="28" x14ac:dyDescent="0.35">
      <c r="A346" s="226">
        <f t="shared" si="9"/>
        <v>343</v>
      </c>
      <c r="B346" s="225">
        <f>YEAR(Table42[[#This Row],[Ngày gọi]])</f>
        <v>2026</v>
      </c>
      <c r="C346" s="225">
        <f>MONTH(Table42[[#This Row],[Ngày gọi]])</f>
        <v>1</v>
      </c>
      <c r="D346" s="225">
        <f>WEEKNUM(Table42[[#This Row],[Ngày gọi]])</f>
        <v>5</v>
      </c>
      <c r="E346" s="225" t="s">
        <v>425</v>
      </c>
      <c r="F346" s="225" t="s">
        <v>1949</v>
      </c>
      <c r="G346" s="225"/>
      <c r="H346" s="232" t="s">
        <v>170</v>
      </c>
      <c r="I346" s="225" t="s">
        <v>380</v>
      </c>
      <c r="J346" s="225" t="s">
        <v>89</v>
      </c>
      <c r="K346" s="225" t="s">
        <v>381</v>
      </c>
      <c r="L346" s="228">
        <v>46053</v>
      </c>
      <c r="M346" s="224" t="s">
        <v>2092</v>
      </c>
      <c r="N346" s="230">
        <f>IF(COUNTIF(H346:H9762,Table42[[#This Row],[Tên NCC]])=1,1,0)</f>
        <v>1</v>
      </c>
      <c r="O346" s="243">
        <f>COUNTIF(Table42[Tên NCC],Table42[[#This Row],[Tên NCC]])</f>
        <v>4</v>
      </c>
      <c r="P346" s="244" t="s">
        <v>121</v>
      </c>
    </row>
    <row r="347" spans="1:16" x14ac:dyDescent="0.35">
      <c r="A347" s="226">
        <f t="shared" si="9"/>
        <v>344</v>
      </c>
      <c r="B347" s="225">
        <f>YEAR(Table42[[#This Row],[Ngày gọi]])</f>
        <v>2026</v>
      </c>
      <c r="C347" s="225">
        <f>MONTH(Table42[[#This Row],[Ngày gọi]])</f>
        <v>1</v>
      </c>
      <c r="D347" s="225">
        <f>WEEKNUM(Table42[[#This Row],[Ngày gọi]])</f>
        <v>5</v>
      </c>
      <c r="E347" s="225" t="s">
        <v>393</v>
      </c>
      <c r="F347" s="225" t="s">
        <v>1934</v>
      </c>
      <c r="G347" s="225"/>
      <c r="H347" s="232" t="s">
        <v>199</v>
      </c>
      <c r="I347" s="225" t="s">
        <v>380</v>
      </c>
      <c r="J347" s="225" t="s">
        <v>89</v>
      </c>
      <c r="K347" s="225" t="s">
        <v>381</v>
      </c>
      <c r="L347" s="228">
        <v>46053</v>
      </c>
      <c r="M347" s="224" t="s">
        <v>2093</v>
      </c>
      <c r="N347" s="230">
        <f>IF(COUNTIF(H347:H9763,Table42[[#This Row],[Tên NCC]])=1,1,0)</f>
        <v>1</v>
      </c>
      <c r="O347" s="243">
        <f>COUNTIF(Table42[Tên NCC],Table42[[#This Row],[Tên NCC]])</f>
        <v>2</v>
      </c>
      <c r="P347" s="244" t="s">
        <v>121</v>
      </c>
    </row>
    <row r="348" spans="1:16" ht="28" x14ac:dyDescent="0.35">
      <c r="A348" s="226">
        <f t="shared" si="9"/>
        <v>345</v>
      </c>
      <c r="B348" s="225">
        <f>YEAR(Table42[[#This Row],[Ngày gọi]])</f>
        <v>2026</v>
      </c>
      <c r="C348" s="225">
        <f>MONTH(Table42[[#This Row],[Ngày gọi]])</f>
        <v>1</v>
      </c>
      <c r="D348" s="225">
        <f>WEEKNUM(Table42[[#This Row],[Ngày gọi]])</f>
        <v>5</v>
      </c>
      <c r="E348" s="225" t="s">
        <v>389</v>
      </c>
      <c r="F348" s="225" t="s">
        <v>1930</v>
      </c>
      <c r="G348" s="225"/>
      <c r="H348" s="232" t="s">
        <v>219</v>
      </c>
      <c r="I348" s="225" t="s">
        <v>380</v>
      </c>
      <c r="J348" s="225" t="s">
        <v>89</v>
      </c>
      <c r="K348" s="225" t="s">
        <v>381</v>
      </c>
      <c r="L348" s="228">
        <v>46053</v>
      </c>
      <c r="M348" s="224" t="s">
        <v>2094</v>
      </c>
      <c r="N348" s="230">
        <f>IF(COUNTIF(H348:H9764,Table42[[#This Row],[Tên NCC]])=1,1,0)</f>
        <v>1</v>
      </c>
      <c r="O348" s="243">
        <f>COUNTIF(Table42[Tên NCC],Table42[[#This Row],[Tên NCC]])</f>
        <v>4</v>
      </c>
      <c r="P348" s="244" t="s">
        <v>121</v>
      </c>
    </row>
    <row r="349" spans="1:16" ht="28" x14ac:dyDescent="0.35">
      <c r="A349" s="466">
        <f t="shared" si="9"/>
        <v>346</v>
      </c>
      <c r="B349" s="406">
        <f>YEAR(Table42[[#This Row],[Ngày gọi]])</f>
        <v>2026</v>
      </c>
      <c r="C349" s="406">
        <f>MONTH(Table42[[#This Row],[Ngày gọi]])</f>
        <v>1</v>
      </c>
      <c r="D349" s="406">
        <f>WEEKNUM(Table42[[#This Row],[Ngày gọi]])</f>
        <v>5</v>
      </c>
      <c r="E349" s="406" t="s">
        <v>1708</v>
      </c>
      <c r="F349" s="406" t="s">
        <v>1990</v>
      </c>
      <c r="G349" s="406"/>
      <c r="H349" s="407" t="s">
        <v>1710</v>
      </c>
      <c r="I349" s="406" t="s">
        <v>415</v>
      </c>
      <c r="J349" s="406" t="s">
        <v>101</v>
      </c>
      <c r="K349" s="406" t="s">
        <v>416</v>
      </c>
      <c r="L349" s="467">
        <v>46053</v>
      </c>
      <c r="M349" s="408" t="s">
        <v>2095</v>
      </c>
      <c r="N349" s="468">
        <f>IF(COUNTIF(H349:H9765,Table42[[#This Row],[Tên NCC]])=1,1,0)</f>
        <v>1</v>
      </c>
      <c r="O349" s="469">
        <f>COUNTIF(Table42[Tên NCC],Table42[[#This Row],[Tên NCC]])</f>
        <v>1</v>
      </c>
      <c r="P349" s="244" t="s">
        <v>121</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51775-6D9D-4584-AE77-A68A9E126EFC}">
  <sheetPr>
    <tabColor rgb="FF00B050"/>
  </sheetPr>
  <dimension ref="A1:K10"/>
  <sheetViews>
    <sheetView workbookViewId="0">
      <selection activeCell="C8" sqref="C8"/>
    </sheetView>
  </sheetViews>
  <sheetFormatPr defaultRowHeight="14.5" x14ac:dyDescent="0.35"/>
  <cols>
    <col min="1" max="1" width="25.453125" bestFit="1" customWidth="1"/>
    <col min="2" max="2" width="13.1796875" customWidth="1"/>
    <col min="3" max="3" width="13.81640625" customWidth="1"/>
    <col min="4" max="4" width="31.1796875" bestFit="1" customWidth="1"/>
    <col min="5" max="5" width="13.81640625" customWidth="1"/>
    <col min="6" max="6" width="14.1796875" customWidth="1"/>
    <col min="7" max="7" width="12.81640625" customWidth="1"/>
    <col min="8" max="8" width="14" customWidth="1"/>
    <col min="9" max="10" width="14.453125" customWidth="1"/>
  </cols>
  <sheetData>
    <row r="1" spans="1:11" x14ac:dyDescent="0.35">
      <c r="F1" s="69">
        <f>SUBTOTAL(9,Table15[PO ký])</f>
        <v>1068</v>
      </c>
      <c r="K1">
        <f>SUBTOTAL(9,Table15[Đếm PO])</f>
        <v>6</v>
      </c>
    </row>
    <row r="2" spans="1:11" x14ac:dyDescent="0.35">
      <c r="A2" t="s">
        <v>271</v>
      </c>
      <c r="B2" t="s">
        <v>286</v>
      </c>
      <c r="C2" t="s">
        <v>283</v>
      </c>
      <c r="D2" t="s">
        <v>591</v>
      </c>
      <c r="E2" t="s">
        <v>592</v>
      </c>
      <c r="F2" t="s">
        <v>593</v>
      </c>
      <c r="G2" t="s">
        <v>594</v>
      </c>
      <c r="H2" t="s">
        <v>595</v>
      </c>
      <c r="I2" t="s">
        <v>596</v>
      </c>
      <c r="J2" t="s">
        <v>597</v>
      </c>
      <c r="K2" t="s">
        <v>598</v>
      </c>
    </row>
    <row r="3" spans="1:11" x14ac:dyDescent="0.35">
      <c r="A3" t="s">
        <v>116</v>
      </c>
      <c r="B3" t="s">
        <v>402</v>
      </c>
      <c r="C3" t="s">
        <v>882</v>
      </c>
      <c r="D3" t="s">
        <v>694</v>
      </c>
      <c r="E3" t="s">
        <v>80</v>
      </c>
      <c r="F3">
        <v>300</v>
      </c>
      <c r="G3">
        <v>18100</v>
      </c>
      <c r="H3">
        <v>18300</v>
      </c>
      <c r="I3">
        <f>Table15[[#This Row],[Giá Mua]]-Table15[[#This Row],[Giá Duyệt]]</f>
        <v>200</v>
      </c>
      <c r="J3">
        <f>IF(Table15[[#This Row],[Chênh lệch]]&lt;0,1,0)</f>
        <v>0</v>
      </c>
      <c r="K3">
        <f>IF(Table15[[#This Row],[PO ký]]&gt;0,1,0)</f>
        <v>1</v>
      </c>
    </row>
    <row r="4" spans="1:11" x14ac:dyDescent="0.35">
      <c r="A4" t="s">
        <v>116</v>
      </c>
      <c r="B4" t="s">
        <v>402</v>
      </c>
      <c r="C4" t="s">
        <v>2096</v>
      </c>
      <c r="D4" t="s">
        <v>694</v>
      </c>
      <c r="E4" t="s">
        <v>80</v>
      </c>
      <c r="F4">
        <v>100</v>
      </c>
      <c r="G4">
        <v>18000</v>
      </c>
      <c r="H4">
        <v>18300</v>
      </c>
      <c r="I4">
        <f>Table15[[#This Row],[Giá Mua]]-Table15[[#This Row],[Giá Duyệt]]</f>
        <v>300</v>
      </c>
      <c r="J4">
        <f>IF(Table15[[#This Row],[Chênh lệch]]&lt;0,1,0)</f>
        <v>0</v>
      </c>
      <c r="K4">
        <f>IF(Table15[[#This Row],[PO ký]]&gt;0,1,0)</f>
        <v>1</v>
      </c>
    </row>
    <row r="5" spans="1:11" x14ac:dyDescent="0.35">
      <c r="A5" t="s">
        <v>116</v>
      </c>
      <c r="B5" t="s">
        <v>821</v>
      </c>
      <c r="C5" t="s">
        <v>613</v>
      </c>
      <c r="D5" t="s">
        <v>1547</v>
      </c>
      <c r="E5" t="s">
        <v>80</v>
      </c>
      <c r="F5">
        <v>53</v>
      </c>
      <c r="G5">
        <v>16800</v>
      </c>
      <c r="H5">
        <v>17200</v>
      </c>
      <c r="I5">
        <f>Table15[[#This Row],[Giá Mua]]-Table15[[#This Row],[Giá Duyệt]]</f>
        <v>400</v>
      </c>
      <c r="J5">
        <f>IF(Table15[[#This Row],[Chênh lệch]]&lt;0,1,0)</f>
        <v>0</v>
      </c>
      <c r="K5">
        <f>IF(Table15[[#This Row],[PO ký]]&gt;0,1,0)</f>
        <v>1</v>
      </c>
    </row>
    <row r="6" spans="1:11" x14ac:dyDescent="0.35">
      <c r="A6" t="s">
        <v>116</v>
      </c>
      <c r="B6" t="s">
        <v>402</v>
      </c>
      <c r="C6" t="s">
        <v>848</v>
      </c>
      <c r="D6" t="s">
        <v>23542</v>
      </c>
      <c r="E6" t="s">
        <v>82</v>
      </c>
      <c r="F6">
        <v>200</v>
      </c>
      <c r="G6">
        <v>22500</v>
      </c>
      <c r="H6">
        <v>23000</v>
      </c>
      <c r="I6">
        <f>Table15[[#This Row],[Giá Mua]]-Table15[[#This Row],[Giá Duyệt]]</f>
        <v>500</v>
      </c>
      <c r="J6">
        <f>IF(Table15[[#This Row],[Chênh lệch]]&lt;0,1,0)</f>
        <v>0</v>
      </c>
      <c r="K6">
        <f>IF(Table15[[#This Row],[PO ký]]&gt;0,1,0)</f>
        <v>1</v>
      </c>
    </row>
    <row r="7" spans="1:11" x14ac:dyDescent="0.35">
      <c r="A7" t="s">
        <v>116</v>
      </c>
      <c r="B7" t="s">
        <v>402</v>
      </c>
      <c r="C7" t="s">
        <v>848</v>
      </c>
      <c r="D7" t="s">
        <v>694</v>
      </c>
      <c r="E7" t="s">
        <v>80</v>
      </c>
      <c r="F7">
        <v>300</v>
      </c>
      <c r="G7">
        <v>18100</v>
      </c>
      <c r="H7">
        <v>18300</v>
      </c>
      <c r="I7">
        <f>Table15[[#This Row],[Giá Mua]]-Table15[[#This Row],[Giá Duyệt]]</f>
        <v>200</v>
      </c>
      <c r="J7">
        <f>IF(Table15[[#This Row],[Chênh lệch]]&lt;0,1,0)</f>
        <v>0</v>
      </c>
      <c r="K7">
        <f>IF(Table15[[#This Row],[PO ký]]&gt;0,1,0)</f>
        <v>1</v>
      </c>
    </row>
    <row r="8" spans="1:11" x14ac:dyDescent="0.35">
      <c r="A8" t="s">
        <v>116</v>
      </c>
      <c r="B8" t="s">
        <v>402</v>
      </c>
      <c r="C8" t="s">
        <v>23540</v>
      </c>
      <c r="D8" t="s">
        <v>600</v>
      </c>
      <c r="E8" t="s">
        <v>81</v>
      </c>
      <c r="F8">
        <v>115</v>
      </c>
      <c r="G8">
        <v>15000</v>
      </c>
      <c r="H8">
        <v>15500</v>
      </c>
      <c r="I8">
        <f>Table15[[#This Row],[Giá Mua]]-Table15[[#This Row],[Giá Duyệt]]</f>
        <v>500</v>
      </c>
      <c r="J8">
        <f>IF(Table15[[#This Row],[Chênh lệch]]&lt;0,1,0)</f>
        <v>0</v>
      </c>
      <c r="K8">
        <f>IF(Table15[[#This Row],[PO ký]]&gt;0,1,0)</f>
        <v>1</v>
      </c>
    </row>
    <row r="9" spans="1:11" hidden="1" x14ac:dyDescent="0.35">
      <c r="A9" t="s">
        <v>111</v>
      </c>
      <c r="B9" t="s">
        <v>381</v>
      </c>
      <c r="C9" t="s">
        <v>23541</v>
      </c>
      <c r="D9" t="s">
        <v>694</v>
      </c>
      <c r="E9" t="s">
        <v>80</v>
      </c>
      <c r="F9">
        <v>100</v>
      </c>
      <c r="G9">
        <v>18100</v>
      </c>
      <c r="H9">
        <v>17900</v>
      </c>
      <c r="I9">
        <f>Table15[[#This Row],[Giá Mua]]-Table15[[#This Row],[Giá Duyệt]]</f>
        <v>-200</v>
      </c>
      <c r="J9">
        <f>IF(Table15[[#This Row],[Chênh lệch]]&lt;0,1,0)</f>
        <v>1</v>
      </c>
      <c r="K9">
        <f>IF(Table15[[#This Row],[PO ký]]&gt;0,1,0)</f>
        <v>1</v>
      </c>
    </row>
    <row r="10" spans="1:11" hidden="1" x14ac:dyDescent="0.35">
      <c r="A10" t="s">
        <v>111</v>
      </c>
      <c r="B10" t="s">
        <v>381</v>
      </c>
      <c r="C10" t="s">
        <v>610</v>
      </c>
      <c r="D10" t="s">
        <v>1534</v>
      </c>
      <c r="E10" t="s">
        <v>82</v>
      </c>
      <c r="F10">
        <v>5</v>
      </c>
      <c r="G10">
        <v>19000</v>
      </c>
      <c r="H10">
        <v>18500</v>
      </c>
      <c r="I10">
        <f>Table15[[#This Row],[Giá Mua]]-Table15[[#This Row],[Giá Duyệt]]</f>
        <v>-500</v>
      </c>
      <c r="J10">
        <f>IF(Table15[[#This Row],[Chênh lệch]]&lt;0,1,0)</f>
        <v>1</v>
      </c>
      <c r="K10">
        <f>IF(Table15[[#This Row],[PO ký]]&gt;0,1,0)</f>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29637-D7DD-4D19-8613-15A33C647639}">
  <sheetPr>
    <tabColor rgb="FF00B050"/>
  </sheetPr>
  <dimension ref="A1:N1993"/>
  <sheetViews>
    <sheetView topLeftCell="E1" zoomScaleNormal="100" workbookViewId="0">
      <selection activeCell="J1" sqref="J1"/>
    </sheetView>
  </sheetViews>
  <sheetFormatPr defaultRowHeight="14.5" x14ac:dyDescent="0.35"/>
  <cols>
    <col min="1" max="1" width="28.453125" bestFit="1" customWidth="1"/>
    <col min="2" max="2" width="28.453125" customWidth="1"/>
    <col min="3" max="3" width="11.1796875" customWidth="1"/>
    <col min="4" max="4" width="40.26953125" customWidth="1"/>
    <col min="5" max="6" width="21.1796875" customWidth="1"/>
    <col min="7" max="7" width="33.453125" customWidth="1"/>
    <col min="8" max="8" width="19.1796875" customWidth="1"/>
    <col min="9" max="9" width="13.453125" customWidth="1"/>
    <col min="10" max="10" width="14.81640625" customWidth="1"/>
    <col min="11" max="11" width="9.1796875" customWidth="1"/>
    <col min="12" max="12" width="11.81640625" style="403" customWidth="1"/>
    <col min="13" max="13" width="10.453125" customWidth="1"/>
    <col min="14" max="14" width="9.453125" bestFit="1" customWidth="1"/>
    <col min="17" max="17" width="20.7265625" bestFit="1" customWidth="1"/>
  </cols>
  <sheetData>
    <row r="1" spans="1:14" x14ac:dyDescent="0.35">
      <c r="F1" s="666"/>
      <c r="G1" s="43"/>
      <c r="H1" s="43"/>
      <c r="I1" s="43">
        <f>SUBTOTAL(9,Table10[Sản lượng kg])</f>
        <v>2845398</v>
      </c>
      <c r="J1" s="413">
        <f>SUBTOTAL(9,Table10[Sản lượng Tấn])</f>
        <v>2845.3979999999988</v>
      </c>
      <c r="L1">
        <v>1000</v>
      </c>
      <c r="N1">
        <f>SUBTOTAL(9,Table10[Đếm ncc])</f>
        <v>289</v>
      </c>
    </row>
    <row r="2" spans="1:14" s="87" customFormat="1" ht="24" customHeight="1" x14ac:dyDescent="0.35">
      <c r="A2" s="87" t="s">
        <v>2969</v>
      </c>
      <c r="B2" s="87" t="s">
        <v>283</v>
      </c>
      <c r="C2" s="87" t="s">
        <v>269</v>
      </c>
      <c r="D2" s="87" t="s">
        <v>614</v>
      </c>
      <c r="E2" s="87" t="s">
        <v>271</v>
      </c>
      <c r="F2" s="87" t="s">
        <v>615</v>
      </c>
      <c r="G2" s="87" t="s">
        <v>23530</v>
      </c>
      <c r="H2" s="87" t="s">
        <v>270</v>
      </c>
      <c r="I2" s="87" t="s">
        <v>616</v>
      </c>
      <c r="J2" s="87" t="s">
        <v>617</v>
      </c>
      <c r="K2" s="87" t="s">
        <v>618</v>
      </c>
      <c r="L2" s="404" t="s">
        <v>619</v>
      </c>
      <c r="M2" s="87" t="s">
        <v>126</v>
      </c>
      <c r="N2" s="87" t="s">
        <v>620</v>
      </c>
    </row>
    <row r="3" spans="1:14" hidden="1" x14ac:dyDescent="0.35">
      <c r="A3" t="s">
        <v>1619</v>
      </c>
      <c r="B3" s="497" t="str">
        <f>IF(Table10[[#This Row],[DTR/Trạm]]="DTR",_xlfn.XLOOKUP(Table10[[#This Row],[ID NCC]],DS_NCC_DTR[ID NCC],DS_NCC_DTR[Tên NCC]),_xlfn.XLOOKUP(Table10[[#This Row],[ID NCC]],Data_TongTram2[ID NCC],Data_TongTram2[Tên NCC]))</f>
        <v>Du Phương</v>
      </c>
      <c r="C3" s="497" t="str">
        <f>IF(Table10[[#This Row],[Trạm/DTR]]="DTR","DTR","Trạm")</f>
        <v>DTR</v>
      </c>
      <c r="D3" s="497" t="str">
        <f>Table10[[#This Row],[ID NCC]]&amp;Table10[[#This Row],[Trạm/DTR]]</f>
        <v>001J3000002HLscIAGDTR</v>
      </c>
      <c r="E3" s="497" t="str">
        <f>IF(Table10[[#This Row],[DTR/Trạm]]="DTR",_xlfn.XLOOKUP(Table10[[#This Row],[ID NCC]],DS_NCC_DTR[ID NCC],DS_NCC_DTR[Nhân viên]),_xlfn.XLOOKUP(Table10[[#This Row],[ID NCC]],Data_TongTram2[ID NCC],Data_TongTram2[Nhân viên]))</f>
        <v>Bùi Vũ Thanh Huy</v>
      </c>
      <c r="F3" s="497" t="str">
        <f>IF(Table10[[#This Row],[Trạm/DTR]]="DTR",_xlfn.XLOOKUP(Table10[[#This Row],[ID NCC]],DS_NCC_DTR[ID NCC],DS_NCC_DTR[Admin miền]),_xlfn.XLOOKUP(Table10[[#This Row],[Trạm/DTR]],Table16[Trạm],Table16[[Admin ]]))</f>
        <v>Nguyễn Hoàng Thúy</v>
      </c>
      <c r="G3" t="s">
        <v>694</v>
      </c>
      <c r="H3" s="497" t="str">
        <f>VLOOKUP(Table10[[#This Row],[Sản Phẩm RG]],'Thông tin'!C:F,4,0)</f>
        <v>PET vảy</v>
      </c>
      <c r="I3">
        <v>14096</v>
      </c>
      <c r="J3" s="497">
        <f>Table10[[#This Row],[Sản lượng kg]]/1000</f>
        <v>14.096</v>
      </c>
      <c r="K3" s="497" t="str">
        <f>_xlfn.XLOOKUP(Table10[[#This Row],[Loại Hàng]],Table59[Nhóm],Table59[Qui đổi])</f>
        <v>PET vảy</v>
      </c>
      <c r="L3" s="403">
        <v>46144</v>
      </c>
      <c r="M3" t="s">
        <v>23533</v>
      </c>
      <c r="N3" s="497">
        <f>IF(COUNTIF($A$3:A3,A3)=1,1,0)</f>
        <v>1</v>
      </c>
    </row>
    <row r="4" spans="1:14" hidden="1" x14ac:dyDescent="0.35">
      <c r="A4" t="s">
        <v>1619</v>
      </c>
      <c r="B4" s="497" t="str">
        <f>IF(Table10[[#This Row],[DTR/Trạm]]="DTR",_xlfn.XLOOKUP(Table10[[#This Row],[ID NCC]],DS_NCC_DTR[ID NCC],DS_NCC_DTR[Tên NCC]),_xlfn.XLOOKUP(Table10[[#This Row],[ID NCC]],Data_TongTram2[ID NCC],Data_TongTram2[Tên NCC]))</f>
        <v>Du Phương</v>
      </c>
      <c r="C4" s="497" t="str">
        <f>IF(Table10[[#This Row],[Trạm/DTR]]="DTR","DTR","Trạm")</f>
        <v>DTR</v>
      </c>
      <c r="D4" s="497" t="str">
        <f>Table10[[#This Row],[ID NCC]]&amp;Table10[[#This Row],[Trạm/DTR]]</f>
        <v>001J3000002HLscIAGDTR</v>
      </c>
      <c r="E4" s="497" t="str">
        <f>IF(Table10[[#This Row],[DTR/Trạm]]="DTR",_xlfn.XLOOKUP(Table10[[#This Row],[ID NCC]],DS_NCC_DTR[ID NCC],DS_NCC_DTR[Nhân viên]),_xlfn.XLOOKUP(Table10[[#This Row],[ID NCC]],Data_TongTram2[ID NCC],Data_TongTram2[Nhân viên]))</f>
        <v>Bùi Vũ Thanh Huy</v>
      </c>
      <c r="F4" s="497" t="str">
        <f>IF(Table10[[#This Row],[Trạm/DTR]]="DTR",_xlfn.XLOOKUP(Table10[[#This Row],[ID NCC]],DS_NCC_DTR[ID NCC],DS_NCC_DTR[Admin miền]),_xlfn.XLOOKUP(Table10[[#This Row],[Trạm/DTR]],Table16[Trạm],Table16[[Admin ]]))</f>
        <v>Nguyễn Hoàng Thúy</v>
      </c>
      <c r="G4" t="s">
        <v>694</v>
      </c>
      <c r="H4" s="497" t="str">
        <f>VLOOKUP(Table10[[#This Row],[Sản Phẩm RG]],'Thông tin'!C:F,4,0)</f>
        <v>PET vảy</v>
      </c>
      <c r="I4">
        <v>14476</v>
      </c>
      <c r="J4" s="497">
        <f>Table10[[#This Row],[Sản lượng kg]]/1000</f>
        <v>14.476000000000001</v>
      </c>
      <c r="K4" s="497" t="str">
        <f>_xlfn.XLOOKUP(Table10[[#This Row],[Loại Hàng]],Table59[Nhóm],Table59[Qui đổi])</f>
        <v>PET vảy</v>
      </c>
      <c r="L4" s="403">
        <v>46144</v>
      </c>
      <c r="M4" t="s">
        <v>23533</v>
      </c>
      <c r="N4" s="497">
        <f>IF(COUNTIF($A$3:A4,A4)=1,1,0)</f>
        <v>0</v>
      </c>
    </row>
    <row r="5" spans="1:14" hidden="1" x14ac:dyDescent="0.35">
      <c r="A5" t="s">
        <v>2994</v>
      </c>
      <c r="B5" s="497" t="str">
        <f>IF(Table10[[#This Row],[DTR/Trạm]]="DTR",_xlfn.XLOOKUP(Table10[[#This Row],[ID NCC]],DS_NCC_DTR[ID NCC],DS_NCC_DTR[Tên NCC]),_xlfn.XLOOKUP(Table10[[#This Row],[ID NCC]],Data_TongTram2[ID NCC],Data_TongTram2[Tên NCC]))</f>
        <v>Văn Phòng Rồng Việt</v>
      </c>
      <c r="C5" s="497" t="str">
        <f>IF(Table10[[#This Row],[Trạm/DTR]]="DTR","DTR","Trạm")</f>
        <v>DTR</v>
      </c>
      <c r="D5" s="497" t="str">
        <f>Table10[[#This Row],[ID NCC]]&amp;Table10[[#This Row],[Trạm/DTR]]</f>
        <v>001dc0000304ICwAAMDTR</v>
      </c>
      <c r="E5" s="497" t="str">
        <f>IF(Table10[[#This Row],[DTR/Trạm]]="DTR",_xlfn.XLOOKUP(Table10[[#This Row],[ID NCC]],DS_NCC_DTR[ID NCC],DS_NCC_DTR[Nhân viên]),_xlfn.XLOOKUP(Table10[[#This Row],[ID NCC]],Data_TongTram2[ID NCC],Data_TongTram2[Nhân viên]))</f>
        <v>Bùi Vũ Thanh Huy</v>
      </c>
      <c r="F5" s="497" t="str">
        <f>IF(Table10[[#This Row],[Trạm/DTR]]="DTR",_xlfn.XLOOKUP(Table10[[#This Row],[ID NCC]],DS_NCC_DTR[ID NCC],DS_NCC_DTR[Admin miền]),_xlfn.XLOOKUP(Table10[[#This Row],[Trạm/DTR]],Table16[Trạm],Table16[[Admin ]]))</f>
        <v>Nguyễn Hoàng Thúy</v>
      </c>
      <c r="G5" t="s">
        <v>694</v>
      </c>
      <c r="H5" s="497" t="str">
        <f>VLOOKUP(Table10[[#This Row],[Sản Phẩm RG]],'Thông tin'!C:F,4,0)</f>
        <v>PET vảy</v>
      </c>
      <c r="I5">
        <v>14030</v>
      </c>
      <c r="J5" s="497">
        <f>Table10[[#This Row],[Sản lượng kg]]/1000</f>
        <v>14.03</v>
      </c>
      <c r="K5" s="497" t="str">
        <f>_xlfn.XLOOKUP(Table10[[#This Row],[Loại Hàng]],Table59[Nhóm],Table59[Qui đổi])</f>
        <v>PET vảy</v>
      </c>
      <c r="L5" s="403">
        <v>46146</v>
      </c>
      <c r="M5" t="s">
        <v>23533</v>
      </c>
      <c r="N5" s="497">
        <f>IF(COUNTIF($A$3:A5,A5)=1,1,0)</f>
        <v>1</v>
      </c>
    </row>
    <row r="6" spans="1:14" hidden="1" x14ac:dyDescent="0.35">
      <c r="A6" t="s">
        <v>2994</v>
      </c>
      <c r="B6" s="497" t="str">
        <f>IF(Table10[[#This Row],[DTR/Trạm]]="DTR",_xlfn.XLOOKUP(Table10[[#This Row],[ID NCC]],DS_NCC_DTR[ID NCC],DS_NCC_DTR[Tên NCC]),_xlfn.XLOOKUP(Table10[[#This Row],[ID NCC]],Data_TongTram2[ID NCC],Data_TongTram2[Tên NCC]))</f>
        <v>Văn Phòng Rồng Việt</v>
      </c>
      <c r="C6" s="497" t="str">
        <f>IF(Table10[[#This Row],[Trạm/DTR]]="DTR","DTR","Trạm")</f>
        <v>DTR</v>
      </c>
      <c r="D6" s="497" t="str">
        <f>Table10[[#This Row],[ID NCC]]&amp;Table10[[#This Row],[Trạm/DTR]]</f>
        <v>001dc0000304ICwAAMDTR</v>
      </c>
      <c r="E6" s="497" t="str">
        <f>IF(Table10[[#This Row],[DTR/Trạm]]="DTR",_xlfn.XLOOKUP(Table10[[#This Row],[ID NCC]],DS_NCC_DTR[ID NCC],DS_NCC_DTR[Nhân viên]),_xlfn.XLOOKUP(Table10[[#This Row],[ID NCC]],Data_TongTram2[ID NCC],Data_TongTram2[Nhân viên]))</f>
        <v>Bùi Vũ Thanh Huy</v>
      </c>
      <c r="F6" s="497" t="str">
        <f>IF(Table10[[#This Row],[Trạm/DTR]]="DTR",_xlfn.XLOOKUP(Table10[[#This Row],[ID NCC]],DS_NCC_DTR[ID NCC],DS_NCC_DTR[Admin miền]),_xlfn.XLOOKUP(Table10[[#This Row],[Trạm/DTR]],Table16[Trạm],Table16[[Admin ]]))</f>
        <v>Nguyễn Hoàng Thúy</v>
      </c>
      <c r="G6" t="s">
        <v>694</v>
      </c>
      <c r="H6" s="497" t="str">
        <f>VLOOKUP(Table10[[#This Row],[Sản Phẩm RG]],'Thông tin'!C:F,4,0)</f>
        <v>PET vảy</v>
      </c>
      <c r="I6">
        <v>13672</v>
      </c>
      <c r="J6" s="497">
        <f>Table10[[#This Row],[Sản lượng kg]]/1000</f>
        <v>13.672000000000001</v>
      </c>
      <c r="K6" s="497" t="str">
        <f>_xlfn.XLOOKUP(Table10[[#This Row],[Loại Hàng]],Table59[Nhóm],Table59[Qui đổi])</f>
        <v>PET vảy</v>
      </c>
      <c r="L6" s="403">
        <v>46146</v>
      </c>
      <c r="M6" t="s">
        <v>23533</v>
      </c>
      <c r="N6" s="497">
        <f>IF(COUNTIF($A$3:A6,A6)=1,1,0)</f>
        <v>0</v>
      </c>
    </row>
    <row r="7" spans="1:14" hidden="1" x14ac:dyDescent="0.35">
      <c r="A7" t="s">
        <v>689</v>
      </c>
      <c r="B7" s="497" t="str">
        <f>IF(Table10[[#This Row],[DTR/Trạm]]="DTR",_xlfn.XLOOKUP(Table10[[#This Row],[ID NCC]],DS_NCC_DTR[ID NCC],DS_NCC_DTR[Tên NCC]),_xlfn.XLOOKUP(Table10[[#This Row],[ID NCC]],Data_TongTram2[ID NCC],Data_TongTram2[Tên NCC]))</f>
        <v>La Vie</v>
      </c>
      <c r="C7" s="497" t="str">
        <f>IF(Table10[[#This Row],[Trạm/DTR]]="DTR","DTR","Trạm")</f>
        <v>DTR</v>
      </c>
      <c r="D7" s="497" t="str">
        <f>Table10[[#This Row],[ID NCC]]&amp;Table10[[#This Row],[Trạm/DTR]]</f>
        <v>001J3000002HLb7IAGDTR</v>
      </c>
      <c r="E7" s="497" t="str">
        <f>IF(Table10[[#This Row],[DTR/Trạm]]="DTR",_xlfn.XLOOKUP(Table10[[#This Row],[ID NCC]],DS_NCC_DTR[ID NCC],DS_NCC_DTR[Nhân viên]),_xlfn.XLOOKUP(Table10[[#This Row],[ID NCC]],Data_TongTram2[ID NCC],Data_TongTram2[Nhân viên]))</f>
        <v>Nguyễn Duy Tân</v>
      </c>
      <c r="F7" s="497" t="str">
        <f>IF(Table10[[#This Row],[Trạm/DTR]]="DTR",_xlfn.XLOOKUP(Table10[[#This Row],[ID NCC]],DS_NCC_DTR[ID NCC],DS_NCC_DTR[Admin miền]),_xlfn.XLOOKUP(Table10[[#This Row],[Trạm/DTR]],Table16[Trạm],Table16[[Admin ]]))</f>
        <v>Trần Dương Quang Ngọc Linh</v>
      </c>
      <c r="G7" t="s">
        <v>690</v>
      </c>
      <c r="H7" s="497" t="str">
        <f>VLOOKUP(Table10[[#This Row],[Sản Phẩm RG]],'Thông tin'!C:F,4,0)</f>
        <v>PET chai</v>
      </c>
      <c r="I7">
        <v>827.99999999999989</v>
      </c>
      <c r="J7" s="497">
        <f>Table10[[#This Row],[Sản lượng kg]]/1000</f>
        <v>0.82799999999999985</v>
      </c>
      <c r="K7" s="497" t="str">
        <f>_xlfn.XLOOKUP(Table10[[#This Row],[Loại Hàng]],Table59[Nhóm],Table59[Qui đổi])</f>
        <v>PET chai</v>
      </c>
      <c r="L7" s="403">
        <v>46146</v>
      </c>
      <c r="M7" t="s">
        <v>23533</v>
      </c>
      <c r="N7" s="497">
        <f>IF(COUNTIF($A$3:A7,A7)=1,1,0)</f>
        <v>1</v>
      </c>
    </row>
    <row r="8" spans="1:14" hidden="1" x14ac:dyDescent="0.35">
      <c r="A8" t="s">
        <v>689</v>
      </c>
      <c r="B8" s="497" t="str">
        <f>IF(Table10[[#This Row],[DTR/Trạm]]="DTR",_xlfn.XLOOKUP(Table10[[#This Row],[ID NCC]],DS_NCC_DTR[ID NCC],DS_NCC_DTR[Tên NCC]),_xlfn.XLOOKUP(Table10[[#This Row],[ID NCC]],Data_TongTram2[ID NCC],Data_TongTram2[Tên NCC]))</f>
        <v>La Vie</v>
      </c>
      <c r="C8" s="497" t="str">
        <f>IF(Table10[[#This Row],[Trạm/DTR]]="DTR","DTR","Trạm")</f>
        <v>DTR</v>
      </c>
      <c r="D8" s="497" t="str">
        <f>Table10[[#This Row],[ID NCC]]&amp;Table10[[#This Row],[Trạm/DTR]]</f>
        <v>001J3000002HLb7IAGDTR</v>
      </c>
      <c r="E8" s="497" t="str">
        <f>IF(Table10[[#This Row],[DTR/Trạm]]="DTR",_xlfn.XLOOKUP(Table10[[#This Row],[ID NCC]],DS_NCC_DTR[ID NCC],DS_NCC_DTR[Nhân viên]),_xlfn.XLOOKUP(Table10[[#This Row],[ID NCC]],Data_TongTram2[ID NCC],Data_TongTram2[Nhân viên]))</f>
        <v>Nguyễn Duy Tân</v>
      </c>
      <c r="F8" s="497" t="str">
        <f>IF(Table10[[#This Row],[Trạm/DTR]]="DTR",_xlfn.XLOOKUP(Table10[[#This Row],[ID NCC]],DS_NCC_DTR[ID NCC],DS_NCC_DTR[Admin miền]),_xlfn.XLOOKUP(Table10[[#This Row],[Trạm/DTR]],Table16[Trạm],Table16[[Admin ]]))</f>
        <v>Trần Dương Quang Ngọc Linh</v>
      </c>
      <c r="G8" t="s">
        <v>690</v>
      </c>
      <c r="H8" s="497" t="str">
        <f>VLOOKUP(Table10[[#This Row],[Sản Phẩm RG]],'Thông tin'!C:F,4,0)</f>
        <v>PET chai</v>
      </c>
      <c r="I8">
        <v>827.99999999999989</v>
      </c>
      <c r="J8" s="497">
        <f>Table10[[#This Row],[Sản lượng kg]]/1000</f>
        <v>0.82799999999999985</v>
      </c>
      <c r="K8" s="497" t="str">
        <f>_xlfn.XLOOKUP(Table10[[#This Row],[Loại Hàng]],Table59[Nhóm],Table59[Qui đổi])</f>
        <v>PET chai</v>
      </c>
      <c r="L8" s="403">
        <v>46146</v>
      </c>
      <c r="M8" t="s">
        <v>23533</v>
      </c>
      <c r="N8" s="497">
        <f>IF(COUNTIF($A$3:A8,A8)=1,1,0)</f>
        <v>0</v>
      </c>
    </row>
    <row r="9" spans="1:14" hidden="1" x14ac:dyDescent="0.35">
      <c r="A9" t="s">
        <v>689</v>
      </c>
      <c r="B9" s="497" t="str">
        <f>IF(Table10[[#This Row],[DTR/Trạm]]="DTR",_xlfn.XLOOKUP(Table10[[#This Row],[ID NCC]],DS_NCC_DTR[ID NCC],DS_NCC_DTR[Tên NCC]),_xlfn.XLOOKUP(Table10[[#This Row],[ID NCC]],Data_TongTram2[ID NCC],Data_TongTram2[Tên NCC]))</f>
        <v>La Vie</v>
      </c>
      <c r="C9" s="497" t="str">
        <f>IF(Table10[[#This Row],[Trạm/DTR]]="DTR","DTR","Trạm")</f>
        <v>DTR</v>
      </c>
      <c r="D9" s="497" t="str">
        <f>Table10[[#This Row],[ID NCC]]&amp;Table10[[#This Row],[Trạm/DTR]]</f>
        <v>001J3000002HLb7IAGDTR</v>
      </c>
      <c r="E9" s="497" t="str">
        <f>IF(Table10[[#This Row],[DTR/Trạm]]="DTR",_xlfn.XLOOKUP(Table10[[#This Row],[ID NCC]],DS_NCC_DTR[ID NCC],DS_NCC_DTR[Nhân viên]),_xlfn.XLOOKUP(Table10[[#This Row],[ID NCC]],Data_TongTram2[ID NCC],Data_TongTram2[Nhân viên]))</f>
        <v>Nguyễn Duy Tân</v>
      </c>
      <c r="F9" s="497" t="str">
        <f>IF(Table10[[#This Row],[Trạm/DTR]]="DTR",_xlfn.XLOOKUP(Table10[[#This Row],[ID NCC]],DS_NCC_DTR[ID NCC],DS_NCC_DTR[Admin miền]),_xlfn.XLOOKUP(Table10[[#This Row],[Trạm/DTR]],Table16[Trạm],Table16[[Admin ]]))</f>
        <v>Trần Dương Quang Ngọc Linh</v>
      </c>
      <c r="G9" t="s">
        <v>690</v>
      </c>
      <c r="H9" s="497" t="str">
        <f>VLOOKUP(Table10[[#This Row],[Sản Phẩm RG]],'Thông tin'!C:F,4,0)</f>
        <v>PET chai</v>
      </c>
      <c r="I9">
        <v>827.99999999999989</v>
      </c>
      <c r="J9" s="497">
        <f>Table10[[#This Row],[Sản lượng kg]]/1000</f>
        <v>0.82799999999999985</v>
      </c>
      <c r="K9" s="497" t="str">
        <f>_xlfn.XLOOKUP(Table10[[#This Row],[Loại Hàng]],Table59[Nhóm],Table59[Qui đổi])</f>
        <v>PET chai</v>
      </c>
      <c r="L9" s="403">
        <v>46146</v>
      </c>
      <c r="M9" t="s">
        <v>23533</v>
      </c>
      <c r="N9" s="497">
        <f>IF(COUNTIF($A$3:A9,A9)=1,1,0)</f>
        <v>0</v>
      </c>
    </row>
    <row r="10" spans="1:14" hidden="1" x14ac:dyDescent="0.35">
      <c r="A10" t="s">
        <v>689</v>
      </c>
      <c r="B10" s="497" t="str">
        <f>IF(Table10[[#This Row],[DTR/Trạm]]="DTR",_xlfn.XLOOKUP(Table10[[#This Row],[ID NCC]],DS_NCC_DTR[ID NCC],DS_NCC_DTR[Tên NCC]),_xlfn.XLOOKUP(Table10[[#This Row],[ID NCC]],Data_TongTram2[ID NCC],Data_TongTram2[Tên NCC]))</f>
        <v>La Vie</v>
      </c>
      <c r="C10" s="497" t="str">
        <f>IF(Table10[[#This Row],[Trạm/DTR]]="DTR","DTR","Trạm")</f>
        <v>DTR</v>
      </c>
      <c r="D10" s="497" t="str">
        <f>Table10[[#This Row],[ID NCC]]&amp;Table10[[#This Row],[Trạm/DTR]]</f>
        <v>001J3000002HLb7IAGDTR</v>
      </c>
      <c r="E10" s="497" t="str">
        <f>IF(Table10[[#This Row],[DTR/Trạm]]="DTR",_xlfn.XLOOKUP(Table10[[#This Row],[ID NCC]],DS_NCC_DTR[ID NCC],DS_NCC_DTR[Nhân viên]),_xlfn.XLOOKUP(Table10[[#This Row],[ID NCC]],Data_TongTram2[ID NCC],Data_TongTram2[Nhân viên]))</f>
        <v>Nguyễn Duy Tân</v>
      </c>
      <c r="F10" s="497" t="str">
        <f>IF(Table10[[#This Row],[Trạm/DTR]]="DTR",_xlfn.XLOOKUP(Table10[[#This Row],[ID NCC]],DS_NCC_DTR[ID NCC],DS_NCC_DTR[Admin miền]),_xlfn.XLOOKUP(Table10[[#This Row],[Trạm/DTR]],Table16[Trạm],Table16[[Admin ]]))</f>
        <v>Trần Dương Quang Ngọc Linh</v>
      </c>
      <c r="G10" t="s">
        <v>690</v>
      </c>
      <c r="H10" s="497" t="str">
        <f>VLOOKUP(Table10[[#This Row],[Sản Phẩm RG]],'Thông tin'!C:F,4,0)</f>
        <v>PET chai</v>
      </c>
      <c r="I10">
        <v>827.99999999999989</v>
      </c>
      <c r="J10" s="497">
        <f>Table10[[#This Row],[Sản lượng kg]]/1000</f>
        <v>0.82799999999999985</v>
      </c>
      <c r="K10" s="497" t="str">
        <f>_xlfn.XLOOKUP(Table10[[#This Row],[Loại Hàng]],Table59[Nhóm],Table59[Qui đổi])</f>
        <v>PET chai</v>
      </c>
      <c r="L10" s="403">
        <v>46146</v>
      </c>
      <c r="M10" t="s">
        <v>23533</v>
      </c>
      <c r="N10" s="497">
        <f>IF(COUNTIF($A$3:A1993,A10)=1,1,0)</f>
        <v>0</v>
      </c>
    </row>
    <row r="11" spans="1:14" hidden="1" x14ac:dyDescent="0.35">
      <c r="A11" t="s">
        <v>1619</v>
      </c>
      <c r="B11" s="497" t="str">
        <f>IF(Table10[[#This Row],[DTR/Trạm]]="DTR",_xlfn.XLOOKUP(Table10[[#This Row],[ID NCC]],DS_NCC_DTR[ID NCC],DS_NCC_DTR[Tên NCC]),_xlfn.XLOOKUP(Table10[[#This Row],[ID NCC]],Data_TongTram2[ID NCC],Data_TongTram2[Tên NCC]))</f>
        <v>Du Phương</v>
      </c>
      <c r="C11" s="497" t="str">
        <f>IF(Table10[[#This Row],[Trạm/DTR]]="DTR","DTR","Trạm")</f>
        <v>DTR</v>
      </c>
      <c r="D11" s="497" t="str">
        <f>Table10[[#This Row],[ID NCC]]&amp;Table10[[#This Row],[Trạm/DTR]]</f>
        <v>001J3000002HLscIAGDTR</v>
      </c>
      <c r="E11" s="497" t="str">
        <f>IF(Table10[[#This Row],[DTR/Trạm]]="DTR",_xlfn.XLOOKUP(Table10[[#This Row],[ID NCC]],DS_NCC_DTR[ID NCC],DS_NCC_DTR[Nhân viên]),_xlfn.XLOOKUP(Table10[[#This Row],[ID NCC]],Data_TongTram2[ID NCC],Data_TongTram2[Nhân viên]))</f>
        <v>Bùi Vũ Thanh Huy</v>
      </c>
      <c r="F11" s="497" t="str">
        <f>IF(Table10[[#This Row],[Trạm/DTR]]="DTR",_xlfn.XLOOKUP(Table10[[#This Row],[ID NCC]],DS_NCC_DTR[ID NCC],DS_NCC_DTR[Admin miền]),_xlfn.XLOOKUP(Table10[[#This Row],[Trạm/DTR]],Table16[Trạm],Table16[[Admin ]]))</f>
        <v>Nguyễn Hoàng Thúy</v>
      </c>
      <c r="G11" t="s">
        <v>694</v>
      </c>
      <c r="H11" s="497" t="str">
        <f>VLOOKUP(Table10[[#This Row],[Sản Phẩm RG]],'Thông tin'!C:F,4,0)</f>
        <v>PET vảy</v>
      </c>
      <c r="I11">
        <v>-14146</v>
      </c>
      <c r="J11" s="497">
        <f>Table10[[#This Row],[Sản lượng kg]]/1000</f>
        <v>-14.146000000000001</v>
      </c>
      <c r="K11" s="497" t="str">
        <f>_xlfn.XLOOKUP(Table10[[#This Row],[Loại Hàng]],Table59[Nhóm],Table59[Qui đổi])</f>
        <v>PET vảy</v>
      </c>
      <c r="L11" s="403">
        <v>46146</v>
      </c>
      <c r="M11" t="s">
        <v>23533</v>
      </c>
      <c r="N11" s="497">
        <f>IF(COUNTIF($A$3:A11,A11)=1,1,0)</f>
        <v>0</v>
      </c>
    </row>
    <row r="12" spans="1:14" hidden="1" x14ac:dyDescent="0.35">
      <c r="A12" t="s">
        <v>1619</v>
      </c>
      <c r="B12" s="497" t="str">
        <f>IF(Table10[[#This Row],[DTR/Trạm]]="DTR",_xlfn.XLOOKUP(Table10[[#This Row],[ID NCC]],DS_NCC_DTR[ID NCC],DS_NCC_DTR[Tên NCC]),_xlfn.XLOOKUP(Table10[[#This Row],[ID NCC]],Data_TongTram2[ID NCC],Data_TongTram2[Tên NCC]))</f>
        <v>Du Phương</v>
      </c>
      <c r="C12" s="497" t="str">
        <f>IF(Table10[[#This Row],[Trạm/DTR]]="DTR","DTR","Trạm")</f>
        <v>DTR</v>
      </c>
      <c r="D12" s="497" t="str">
        <f>Table10[[#This Row],[ID NCC]]&amp;Table10[[#This Row],[Trạm/DTR]]</f>
        <v>001J3000002HLscIAGDTR</v>
      </c>
      <c r="E12" s="497" t="str">
        <f>IF(Table10[[#This Row],[DTR/Trạm]]="DTR",_xlfn.XLOOKUP(Table10[[#This Row],[ID NCC]],DS_NCC_DTR[ID NCC],DS_NCC_DTR[Nhân viên]),_xlfn.XLOOKUP(Table10[[#This Row],[ID NCC]],Data_TongTram2[ID NCC],Data_TongTram2[Nhân viên]))</f>
        <v>Bùi Vũ Thanh Huy</v>
      </c>
      <c r="F12" s="497" t="str">
        <f>IF(Table10[[#This Row],[Trạm/DTR]]="DTR",_xlfn.XLOOKUP(Table10[[#This Row],[ID NCC]],DS_NCC_DTR[ID NCC],DS_NCC_DTR[Admin miền]),_xlfn.XLOOKUP(Table10[[#This Row],[Trạm/DTR]],Table16[Trạm],Table16[[Admin ]]))</f>
        <v>Nguyễn Hoàng Thúy</v>
      </c>
      <c r="G12" t="s">
        <v>694</v>
      </c>
      <c r="H12" s="497" t="str">
        <f>VLOOKUP(Table10[[#This Row],[Sản Phẩm RG]],'Thông tin'!C:F,4,0)</f>
        <v>PET vảy</v>
      </c>
      <c r="I12">
        <v>14146</v>
      </c>
      <c r="J12" s="497">
        <f>Table10[[#This Row],[Sản lượng kg]]/1000</f>
        <v>14.146000000000001</v>
      </c>
      <c r="K12" s="497" t="str">
        <f>_xlfn.XLOOKUP(Table10[[#This Row],[Loại Hàng]],Table59[Nhóm],Table59[Qui đổi])</f>
        <v>PET vảy</v>
      </c>
      <c r="L12" s="403">
        <v>46146</v>
      </c>
      <c r="M12" t="s">
        <v>23533</v>
      </c>
      <c r="N12" s="497">
        <f>IF(COUNTIF($A$3:A12,A12)=1,1,0)</f>
        <v>0</v>
      </c>
    </row>
    <row r="13" spans="1:14" hidden="1" x14ac:dyDescent="0.35">
      <c r="A13" t="s">
        <v>696</v>
      </c>
      <c r="B13" s="497" t="str">
        <f>IF(Table10[[#This Row],[DTR/Trạm]]="DTR",_xlfn.XLOOKUP(Table10[[#This Row],[ID NCC]],DS_NCC_DTR[ID NCC],DS_NCC_DTR[Tên NCC]),_xlfn.XLOOKUP(Table10[[#This Row],[ID NCC]],Data_TongTram2[ID NCC],Data_TongTram2[Tên NCC]))</f>
        <v>Huỳnh Trần</v>
      </c>
      <c r="C13" s="497" t="str">
        <f>IF(Table10[[#This Row],[Trạm/DTR]]="DTR","DTR","Trạm")</f>
        <v>DTR</v>
      </c>
      <c r="D13" s="497" t="str">
        <f>Table10[[#This Row],[ID NCC]]&amp;Table10[[#This Row],[Trạm/DTR]]</f>
        <v>001J300000DJt2lIADDTR</v>
      </c>
      <c r="E13" s="497" t="str">
        <f>IF(Table10[[#This Row],[DTR/Trạm]]="DTR",_xlfn.XLOOKUP(Table10[[#This Row],[ID NCC]],DS_NCC_DTR[ID NCC],DS_NCC_DTR[Nhân viên]),_xlfn.XLOOKUP(Table10[[#This Row],[ID NCC]],Data_TongTram2[ID NCC],Data_TongTram2[Nhân viên]))</f>
        <v>Bùi Vũ Thanh Huy</v>
      </c>
      <c r="F13" s="497" t="str">
        <f>IF(Table10[[#This Row],[Trạm/DTR]]="DTR",_xlfn.XLOOKUP(Table10[[#This Row],[ID NCC]],DS_NCC_DTR[ID NCC],DS_NCC_DTR[Admin miền]),_xlfn.XLOOKUP(Table10[[#This Row],[Trạm/DTR]],Table16[Trạm],Table16[[Admin ]]))</f>
        <v>Nguyễn Hoàng Thúy</v>
      </c>
      <c r="G13" t="s">
        <v>694</v>
      </c>
      <c r="H13" s="497" t="str">
        <f>VLOOKUP(Table10[[#This Row],[Sản Phẩm RG]],'Thông tin'!C:F,4,0)</f>
        <v>PET vảy</v>
      </c>
      <c r="I13">
        <v>13626</v>
      </c>
      <c r="J13" s="497">
        <f>Table10[[#This Row],[Sản lượng kg]]/1000</f>
        <v>13.625999999999999</v>
      </c>
      <c r="K13" s="497" t="str">
        <f>_xlfn.XLOOKUP(Table10[[#This Row],[Loại Hàng]],Table59[Nhóm],Table59[Qui đổi])</f>
        <v>PET vảy</v>
      </c>
      <c r="L13" s="403">
        <v>46146</v>
      </c>
      <c r="M13" t="s">
        <v>23533</v>
      </c>
      <c r="N13" s="497">
        <f>IF(COUNTIF($A$3:A13,A13)=1,1,0)</f>
        <v>1</v>
      </c>
    </row>
    <row r="14" spans="1:14" hidden="1" x14ac:dyDescent="0.35">
      <c r="A14" t="s">
        <v>696</v>
      </c>
      <c r="B14" s="497" t="str">
        <f>IF(Table10[[#This Row],[DTR/Trạm]]="DTR",_xlfn.XLOOKUP(Table10[[#This Row],[ID NCC]],DS_NCC_DTR[ID NCC],DS_NCC_DTR[Tên NCC]),_xlfn.XLOOKUP(Table10[[#This Row],[ID NCC]],Data_TongTram2[ID NCC],Data_TongTram2[Tên NCC]))</f>
        <v>Huỳnh Trần</v>
      </c>
      <c r="C14" s="497" t="str">
        <f>IF(Table10[[#This Row],[Trạm/DTR]]="DTR","DTR","Trạm")</f>
        <v>DTR</v>
      </c>
      <c r="D14" s="497" t="str">
        <f>Table10[[#This Row],[ID NCC]]&amp;Table10[[#This Row],[Trạm/DTR]]</f>
        <v>001J300000DJt2lIADDTR</v>
      </c>
      <c r="E14" s="497" t="str">
        <f>IF(Table10[[#This Row],[DTR/Trạm]]="DTR",_xlfn.XLOOKUP(Table10[[#This Row],[ID NCC]],DS_NCC_DTR[ID NCC],DS_NCC_DTR[Nhân viên]),_xlfn.XLOOKUP(Table10[[#This Row],[ID NCC]],Data_TongTram2[ID NCC],Data_TongTram2[Nhân viên]))</f>
        <v>Bùi Vũ Thanh Huy</v>
      </c>
      <c r="F14" s="497" t="str">
        <f>IF(Table10[[#This Row],[Trạm/DTR]]="DTR",_xlfn.XLOOKUP(Table10[[#This Row],[ID NCC]],DS_NCC_DTR[ID NCC],DS_NCC_DTR[Admin miền]),_xlfn.XLOOKUP(Table10[[#This Row],[Trạm/DTR]],Table16[Trạm],Table16[[Admin ]]))</f>
        <v>Nguyễn Hoàng Thúy</v>
      </c>
      <c r="G14" t="s">
        <v>694</v>
      </c>
      <c r="H14" s="497" t="str">
        <f>VLOOKUP(Table10[[#This Row],[Sản Phẩm RG]],'Thông tin'!C:F,4,0)</f>
        <v>PET vảy</v>
      </c>
      <c r="I14">
        <v>14016</v>
      </c>
      <c r="J14" s="497">
        <f>Table10[[#This Row],[Sản lượng kg]]/1000</f>
        <v>14.016</v>
      </c>
      <c r="K14" s="497" t="str">
        <f>_xlfn.XLOOKUP(Table10[[#This Row],[Loại Hàng]],Table59[Nhóm],Table59[Qui đổi])</f>
        <v>PET vảy</v>
      </c>
      <c r="L14" s="403">
        <v>46146</v>
      </c>
      <c r="M14" t="s">
        <v>23533</v>
      </c>
      <c r="N14" s="497">
        <f>IF(COUNTIF($A$3:A14,A14)=1,1,0)</f>
        <v>0</v>
      </c>
    </row>
    <row r="15" spans="1:14" hidden="1" x14ac:dyDescent="0.35">
      <c r="A15" t="s">
        <v>696</v>
      </c>
      <c r="B15" s="497" t="str">
        <f>IF(Table10[[#This Row],[DTR/Trạm]]="DTR",_xlfn.XLOOKUP(Table10[[#This Row],[ID NCC]],DS_NCC_DTR[ID NCC],DS_NCC_DTR[Tên NCC]),_xlfn.XLOOKUP(Table10[[#This Row],[ID NCC]],Data_TongTram2[ID NCC],Data_TongTram2[Tên NCC]))</f>
        <v>Huỳnh Trần</v>
      </c>
      <c r="C15" s="497" t="str">
        <f>IF(Table10[[#This Row],[Trạm/DTR]]="DTR","DTR","Trạm")</f>
        <v>DTR</v>
      </c>
      <c r="D15" s="497" t="str">
        <f>Table10[[#This Row],[ID NCC]]&amp;Table10[[#This Row],[Trạm/DTR]]</f>
        <v>001J300000DJt2lIADDTR</v>
      </c>
      <c r="E15" s="497" t="str">
        <f>IF(Table10[[#This Row],[DTR/Trạm]]="DTR",_xlfn.XLOOKUP(Table10[[#This Row],[ID NCC]],DS_NCC_DTR[ID NCC],DS_NCC_DTR[Nhân viên]),_xlfn.XLOOKUP(Table10[[#This Row],[ID NCC]],Data_TongTram2[ID NCC],Data_TongTram2[Nhân viên]))</f>
        <v>Bùi Vũ Thanh Huy</v>
      </c>
      <c r="F15" s="497" t="str">
        <f>IF(Table10[[#This Row],[Trạm/DTR]]="DTR",_xlfn.XLOOKUP(Table10[[#This Row],[ID NCC]],DS_NCC_DTR[ID NCC],DS_NCC_DTR[Admin miền]),_xlfn.XLOOKUP(Table10[[#This Row],[Trạm/DTR]],Table16[Trạm],Table16[[Admin ]]))</f>
        <v>Nguyễn Hoàng Thúy</v>
      </c>
      <c r="G15" t="s">
        <v>694</v>
      </c>
      <c r="H15" s="497" t="str">
        <f>VLOOKUP(Table10[[#This Row],[Sản Phẩm RG]],'Thông tin'!C:F,4,0)</f>
        <v>PET vảy</v>
      </c>
      <c r="I15">
        <v>-13626</v>
      </c>
      <c r="J15" s="497">
        <f>Table10[[#This Row],[Sản lượng kg]]/1000</f>
        <v>-13.625999999999999</v>
      </c>
      <c r="K15" s="497" t="str">
        <f>_xlfn.XLOOKUP(Table10[[#This Row],[Loại Hàng]],Table59[Nhóm],Table59[Qui đổi])</f>
        <v>PET vảy</v>
      </c>
      <c r="L15" s="403">
        <v>46146</v>
      </c>
      <c r="M15" t="s">
        <v>23533</v>
      </c>
      <c r="N15" s="497">
        <f>IF(COUNTIF($A$3:A15,A15)=1,1,0)</f>
        <v>0</v>
      </c>
    </row>
    <row r="16" spans="1:14" hidden="1" x14ac:dyDescent="0.35">
      <c r="A16" t="s">
        <v>707</v>
      </c>
      <c r="B16" s="497" t="str">
        <f>IF(Table10[[#This Row],[DTR/Trạm]]="DTR",_xlfn.XLOOKUP(Table10[[#This Row],[ID NCC]],DS_NCC_DTR[ID NCC],DS_NCC_DTR[Tên NCC]),_xlfn.XLOOKUP(Table10[[#This Row],[ID NCC]],Data_TongTram2[ID NCC],Data_TongTram2[Tên NCC]))</f>
        <v>Suntory Pepsico Vn</v>
      </c>
      <c r="C16" s="497" t="str">
        <f>IF(Table10[[#This Row],[Trạm/DTR]]="DTR","DTR","Trạm")</f>
        <v>DTR</v>
      </c>
      <c r="D16" s="497" t="str">
        <f>Table10[[#This Row],[ID NCC]]&amp;Table10[[#This Row],[Trạm/DTR]]</f>
        <v>001J300000DKllTIATDTR</v>
      </c>
      <c r="E16" s="497" t="str">
        <f>IF(Table10[[#This Row],[DTR/Trạm]]="DTR",_xlfn.XLOOKUP(Table10[[#This Row],[ID NCC]],DS_NCC_DTR[ID NCC],DS_NCC_DTR[Nhân viên]),_xlfn.XLOOKUP(Table10[[#This Row],[ID NCC]],Data_TongTram2[ID NCC],Data_TongTram2[Nhân viên]))</f>
        <v>Bùi Vũ Thanh Huy</v>
      </c>
      <c r="F16" s="497" t="str">
        <f>IF(Table10[[#This Row],[Trạm/DTR]]="DTR",_xlfn.XLOOKUP(Table10[[#This Row],[ID NCC]],DS_NCC_DTR[ID NCC],DS_NCC_DTR[Admin miền]),_xlfn.XLOOKUP(Table10[[#This Row],[Trạm/DTR]],Table16[Trạm],Table16[[Admin ]]))</f>
        <v>Trần Dương Quang Ngọc Linh</v>
      </c>
      <c r="G16" t="s">
        <v>708</v>
      </c>
      <c r="H16" s="497" t="str">
        <f>VLOOKUP(Table10[[#This Row],[Sản Phẩm RG]],'Thông tin'!C:F,4,0)</f>
        <v>HDPE ép thô</v>
      </c>
      <c r="I16">
        <v>3380</v>
      </c>
      <c r="J16" s="497">
        <f>Table10[[#This Row],[Sản lượng kg]]/1000</f>
        <v>3.38</v>
      </c>
      <c r="K16" s="497" t="str">
        <f>_xlfn.XLOOKUP(Table10[[#This Row],[Loại Hàng]],Table59[Nhóm],Table59[Qui đổi])</f>
        <v>HDPE</v>
      </c>
      <c r="L16" s="403">
        <v>46146</v>
      </c>
      <c r="M16" t="s">
        <v>23533</v>
      </c>
      <c r="N16" s="497">
        <f>IF(COUNTIF($A$3:A16,A16)=1,1,0)</f>
        <v>1</v>
      </c>
    </row>
    <row r="17" spans="1:14" hidden="1" x14ac:dyDescent="0.35">
      <c r="A17" t="s">
        <v>707</v>
      </c>
      <c r="B17" s="497" t="str">
        <f>IF(Table10[[#This Row],[DTR/Trạm]]="DTR",_xlfn.XLOOKUP(Table10[[#This Row],[ID NCC]],DS_NCC_DTR[ID NCC],DS_NCC_DTR[Tên NCC]),_xlfn.XLOOKUP(Table10[[#This Row],[ID NCC]],Data_TongTram2[ID NCC],Data_TongTram2[Tên NCC]))</f>
        <v>Suntory Pepsico Vn</v>
      </c>
      <c r="C17" s="497" t="str">
        <f>IF(Table10[[#This Row],[Trạm/DTR]]="DTR","DTR","Trạm")</f>
        <v>DTR</v>
      </c>
      <c r="D17" s="497" t="str">
        <f>Table10[[#This Row],[ID NCC]]&amp;Table10[[#This Row],[Trạm/DTR]]</f>
        <v>001J300000DKllTIATDTR</v>
      </c>
      <c r="E17" s="497" t="str">
        <f>IF(Table10[[#This Row],[DTR/Trạm]]="DTR",_xlfn.XLOOKUP(Table10[[#This Row],[ID NCC]],DS_NCC_DTR[ID NCC],DS_NCC_DTR[Nhân viên]),_xlfn.XLOOKUP(Table10[[#This Row],[ID NCC]],Data_TongTram2[ID NCC],Data_TongTram2[Nhân viên]))</f>
        <v>Bùi Vũ Thanh Huy</v>
      </c>
      <c r="F17" s="497" t="str">
        <f>IF(Table10[[#This Row],[Trạm/DTR]]="DTR",_xlfn.XLOOKUP(Table10[[#This Row],[ID NCC]],DS_NCC_DTR[ID NCC],DS_NCC_DTR[Admin miền]),_xlfn.XLOOKUP(Table10[[#This Row],[Trạm/DTR]],Table16[Trạm],Table16[[Admin ]]))</f>
        <v>Trần Dương Quang Ngọc Linh</v>
      </c>
      <c r="G17" t="s">
        <v>708</v>
      </c>
      <c r="H17" s="497" t="str">
        <f>VLOOKUP(Table10[[#This Row],[Sản Phẩm RG]],'Thông tin'!C:F,4,0)</f>
        <v>HDPE ép thô</v>
      </c>
      <c r="I17">
        <v>-3380</v>
      </c>
      <c r="J17" s="497">
        <f>Table10[[#This Row],[Sản lượng kg]]/1000</f>
        <v>-3.38</v>
      </c>
      <c r="K17" s="497" t="str">
        <f>_xlfn.XLOOKUP(Table10[[#This Row],[Loại Hàng]],Table59[Nhóm],Table59[Qui đổi])</f>
        <v>HDPE</v>
      </c>
      <c r="L17" s="403">
        <v>46146</v>
      </c>
      <c r="M17" t="s">
        <v>23533</v>
      </c>
      <c r="N17" s="497">
        <f>IF(COUNTIF($A$3:A17,A17)=1,1,0)</f>
        <v>0</v>
      </c>
    </row>
    <row r="18" spans="1:14" hidden="1" x14ac:dyDescent="0.35">
      <c r="A18" t="s">
        <v>725</v>
      </c>
      <c r="B18" s="497" t="str">
        <f>IF(Table10[[#This Row],[DTR/Trạm]]="DTR",_xlfn.XLOOKUP(Table10[[#This Row],[ID NCC]],DS_NCC_DTR[ID NCC],DS_NCC_DTR[Tên NCC]),_xlfn.XLOOKUP(Table10[[#This Row],[ID NCC]],Data_TongTram2[ID NCC],Data_TongTram2[Tên NCC]))</f>
        <v>Green Life</v>
      </c>
      <c r="C18" s="497" t="str">
        <f>IF(Table10[[#This Row],[Trạm/DTR]]="DTR","DTR","Trạm")</f>
        <v>DTR</v>
      </c>
      <c r="D18" s="497" t="str">
        <f>Table10[[#This Row],[ID NCC]]&amp;Table10[[#This Row],[Trạm/DTR]]</f>
        <v>001dc00000pWrlNAASDTR</v>
      </c>
      <c r="E18" s="497" t="str">
        <f>IF(Table10[[#This Row],[DTR/Trạm]]="DTR",_xlfn.XLOOKUP(Table10[[#This Row],[ID NCC]],DS_NCC_DTR[ID NCC],DS_NCC_DTR[Nhân viên]),_xlfn.XLOOKUP(Table10[[#This Row],[ID NCC]],Data_TongTram2[ID NCC],Data_TongTram2[Nhân viên]))</f>
        <v>Võ Thị Kim Thủy</v>
      </c>
      <c r="F18" s="497" t="str">
        <f>IF(Table10[[#This Row],[Trạm/DTR]]="DTR",_xlfn.XLOOKUP(Table10[[#This Row],[ID NCC]],DS_NCC_DTR[ID NCC],DS_NCC_DTR[Admin miền]),_xlfn.XLOOKUP(Table10[[#This Row],[Trạm/DTR]],Table16[Trạm],Table16[[Admin ]]))</f>
        <v>Từ Thị Yến Oanh</v>
      </c>
      <c r="G18" t="s">
        <v>1547</v>
      </c>
      <c r="H18" s="497" t="str">
        <f>VLOOKUP(Table10[[#This Row],[Sản Phẩm RG]],'Thông tin'!C:F,4,0)</f>
        <v>PET vảy</v>
      </c>
      <c r="I18">
        <v>17037</v>
      </c>
      <c r="J18" s="497">
        <f>Table10[[#This Row],[Sản lượng kg]]/1000</f>
        <v>17.036999999999999</v>
      </c>
      <c r="K18" s="497" t="str">
        <f>_xlfn.XLOOKUP(Table10[[#This Row],[Loại Hàng]],Table59[Nhóm],Table59[Qui đổi])</f>
        <v>PET vảy</v>
      </c>
      <c r="L18" s="403">
        <v>46146</v>
      </c>
      <c r="M18" t="s">
        <v>23533</v>
      </c>
      <c r="N18" s="497">
        <f>IF(COUNTIF($A$3:A18,A18)=1,1,0)</f>
        <v>1</v>
      </c>
    </row>
    <row r="19" spans="1:14" hidden="1" x14ac:dyDescent="0.35">
      <c r="A19" t="s">
        <v>3379</v>
      </c>
      <c r="B19" s="497" t="str">
        <f>IF(Table10[[#This Row],[DTR/Trạm]]="DTR",_xlfn.XLOOKUP(Table10[[#This Row],[ID NCC]],DS_NCC_DTR[ID NCC],DS_NCC_DTR[Tên NCC]),_xlfn.XLOOKUP(Table10[[#This Row],[ID NCC]],Data_TongTram2[ID NCC],Data_TongTram2[Tên NCC]))</f>
        <v>Văn Phòng Yu Shin HCM</v>
      </c>
      <c r="C19" s="497" t="str">
        <f>IF(Table10[[#This Row],[Trạm/DTR]]="DTR","DTR","Trạm")</f>
        <v>DTR</v>
      </c>
      <c r="D19" s="497" t="str">
        <f>Table10[[#This Row],[ID NCC]]&amp;Table10[[#This Row],[Trạm/DTR]]</f>
        <v>001dc000029Nk5aAACDTR</v>
      </c>
      <c r="E19" s="497" t="str">
        <f>IF(Table10[[#This Row],[DTR/Trạm]]="DTR",_xlfn.XLOOKUP(Table10[[#This Row],[ID NCC]],DS_NCC_DTR[ID NCC],DS_NCC_DTR[Nhân viên]),_xlfn.XLOOKUP(Table10[[#This Row],[ID NCC]],Data_TongTram2[ID NCC],Data_TongTram2[Nhân viên]))</f>
        <v>Bùi Vũ Thanh Huy</v>
      </c>
      <c r="F19" s="497" t="str">
        <f>IF(Table10[[#This Row],[Trạm/DTR]]="DTR",_xlfn.XLOOKUP(Table10[[#This Row],[ID NCC]],DS_NCC_DTR[ID NCC],DS_NCC_DTR[Admin miền]),_xlfn.XLOOKUP(Table10[[#This Row],[Trạm/DTR]],Table16[Trạm],Table16[[Admin ]]))</f>
        <v>Nguyễn Hoàng Thúy</v>
      </c>
      <c r="G19" t="s">
        <v>1685</v>
      </c>
      <c r="H19" s="497" t="str">
        <f>VLOOKUP(Table10[[#This Row],[Sản Phẩm RG]],'Thông tin'!C:F,4,0)</f>
        <v>PET chai</v>
      </c>
      <c r="I19">
        <v>10194</v>
      </c>
      <c r="J19" s="497">
        <f>Table10[[#This Row],[Sản lượng kg]]/1000</f>
        <v>10.194000000000001</v>
      </c>
      <c r="K19" s="497" t="str">
        <f>_xlfn.XLOOKUP(Table10[[#This Row],[Loại Hàng]],Table59[Nhóm],Table59[Qui đổi])</f>
        <v>PET chai</v>
      </c>
      <c r="L19" s="403">
        <v>46146</v>
      </c>
      <c r="M19" t="s">
        <v>23533</v>
      </c>
      <c r="N19" s="497">
        <f>IF(COUNTIF($A$3:A19,A19)=1,1,0)</f>
        <v>1</v>
      </c>
    </row>
    <row r="20" spans="1:14" hidden="1" x14ac:dyDescent="0.35">
      <c r="A20" t="s">
        <v>2994</v>
      </c>
      <c r="B20" s="497" t="str">
        <f>IF(Table10[[#This Row],[DTR/Trạm]]="DTR",_xlfn.XLOOKUP(Table10[[#This Row],[ID NCC]],DS_NCC_DTR[ID NCC],DS_NCC_DTR[Tên NCC]),_xlfn.XLOOKUP(Table10[[#This Row],[ID NCC]],Data_TongTram2[ID NCC],Data_TongTram2[Tên NCC]))</f>
        <v>Văn Phòng Rồng Việt</v>
      </c>
      <c r="C20" s="497" t="str">
        <f>IF(Table10[[#This Row],[Trạm/DTR]]="DTR","DTR","Trạm")</f>
        <v>DTR</v>
      </c>
      <c r="D20" s="497" t="str">
        <f>Table10[[#This Row],[ID NCC]]&amp;Table10[[#This Row],[Trạm/DTR]]</f>
        <v>001dc0000304ICwAAMDTR</v>
      </c>
      <c r="E20" s="497" t="str">
        <f>IF(Table10[[#This Row],[DTR/Trạm]]="DTR",_xlfn.XLOOKUP(Table10[[#This Row],[ID NCC]],DS_NCC_DTR[ID NCC],DS_NCC_DTR[Nhân viên]),_xlfn.XLOOKUP(Table10[[#This Row],[ID NCC]],Data_TongTram2[ID NCC],Data_TongTram2[Nhân viên]))</f>
        <v>Bùi Vũ Thanh Huy</v>
      </c>
      <c r="F20" s="497" t="str">
        <f>IF(Table10[[#This Row],[Trạm/DTR]]="DTR",_xlfn.XLOOKUP(Table10[[#This Row],[ID NCC]],DS_NCC_DTR[ID NCC],DS_NCC_DTR[Admin miền]),_xlfn.XLOOKUP(Table10[[#This Row],[Trạm/DTR]],Table16[Trạm],Table16[[Admin ]]))</f>
        <v>Nguyễn Hoàng Thúy</v>
      </c>
      <c r="G20" t="s">
        <v>694</v>
      </c>
      <c r="H20" s="497" t="str">
        <f>VLOOKUP(Table10[[#This Row],[Sản Phẩm RG]],'Thông tin'!C:F,4,0)</f>
        <v>PET vảy</v>
      </c>
      <c r="I20">
        <v>14590</v>
      </c>
      <c r="J20" s="497">
        <f>Table10[[#This Row],[Sản lượng kg]]/1000</f>
        <v>14.59</v>
      </c>
      <c r="K20" s="497" t="str">
        <f>_xlfn.XLOOKUP(Table10[[#This Row],[Loại Hàng]],Table59[Nhóm],Table59[Qui đổi])</f>
        <v>PET vảy</v>
      </c>
      <c r="L20" s="403">
        <v>46147</v>
      </c>
      <c r="M20" t="s">
        <v>23533</v>
      </c>
      <c r="N20" s="497">
        <f>IF(COUNTIF($A$3:A20,A20)=1,1,0)</f>
        <v>0</v>
      </c>
    </row>
    <row r="21" spans="1:14" hidden="1" x14ac:dyDescent="0.35">
      <c r="A21" t="s">
        <v>2994</v>
      </c>
      <c r="B21" s="497" t="str">
        <f>IF(Table10[[#This Row],[DTR/Trạm]]="DTR",_xlfn.XLOOKUP(Table10[[#This Row],[ID NCC]],DS_NCC_DTR[ID NCC],DS_NCC_DTR[Tên NCC]),_xlfn.XLOOKUP(Table10[[#This Row],[ID NCC]],Data_TongTram2[ID NCC],Data_TongTram2[Tên NCC]))</f>
        <v>Văn Phòng Rồng Việt</v>
      </c>
      <c r="C21" s="497" t="str">
        <f>IF(Table10[[#This Row],[Trạm/DTR]]="DTR","DTR","Trạm")</f>
        <v>DTR</v>
      </c>
      <c r="D21" s="497" t="str">
        <f>Table10[[#This Row],[ID NCC]]&amp;Table10[[#This Row],[Trạm/DTR]]</f>
        <v>001dc0000304ICwAAMDTR</v>
      </c>
      <c r="E21" s="497" t="str">
        <f>IF(Table10[[#This Row],[DTR/Trạm]]="DTR",_xlfn.XLOOKUP(Table10[[#This Row],[ID NCC]],DS_NCC_DTR[ID NCC],DS_NCC_DTR[Nhân viên]),_xlfn.XLOOKUP(Table10[[#This Row],[ID NCC]],Data_TongTram2[ID NCC],Data_TongTram2[Nhân viên]))</f>
        <v>Bùi Vũ Thanh Huy</v>
      </c>
      <c r="F21" s="497" t="str">
        <f>IF(Table10[[#This Row],[Trạm/DTR]]="DTR",_xlfn.XLOOKUP(Table10[[#This Row],[ID NCC]],DS_NCC_DTR[ID NCC],DS_NCC_DTR[Admin miền]),_xlfn.XLOOKUP(Table10[[#This Row],[Trạm/DTR]],Table16[Trạm],Table16[[Admin ]]))</f>
        <v>Nguyễn Hoàng Thúy</v>
      </c>
      <c r="G21" t="s">
        <v>694</v>
      </c>
      <c r="H21" s="497" t="str">
        <f>VLOOKUP(Table10[[#This Row],[Sản Phẩm RG]],'Thông tin'!C:F,4,0)</f>
        <v>PET vảy</v>
      </c>
      <c r="I21">
        <v>13400</v>
      </c>
      <c r="J21" s="497">
        <f>Table10[[#This Row],[Sản lượng kg]]/1000</f>
        <v>13.4</v>
      </c>
      <c r="K21" s="497" t="str">
        <f>_xlfn.XLOOKUP(Table10[[#This Row],[Loại Hàng]],Table59[Nhóm],Table59[Qui đổi])</f>
        <v>PET vảy</v>
      </c>
      <c r="L21" s="403">
        <v>46147</v>
      </c>
      <c r="M21" t="s">
        <v>23533</v>
      </c>
      <c r="N21" s="497">
        <f>IF(COUNTIF($A$3:A21,A21)=1,1,0)</f>
        <v>0</v>
      </c>
    </row>
    <row r="22" spans="1:14" hidden="1" x14ac:dyDescent="0.35">
      <c r="A22" t="s">
        <v>2994</v>
      </c>
      <c r="B22" s="497" t="str">
        <f>IF(Table10[[#This Row],[DTR/Trạm]]="DTR",_xlfn.XLOOKUP(Table10[[#This Row],[ID NCC]],DS_NCC_DTR[ID NCC],DS_NCC_DTR[Tên NCC]),_xlfn.XLOOKUP(Table10[[#This Row],[ID NCC]],Data_TongTram2[ID NCC],Data_TongTram2[Tên NCC]))</f>
        <v>Văn Phòng Rồng Việt</v>
      </c>
      <c r="C22" s="497" t="str">
        <f>IF(Table10[[#This Row],[Trạm/DTR]]="DTR","DTR","Trạm")</f>
        <v>DTR</v>
      </c>
      <c r="D22" s="497" t="str">
        <f>Table10[[#This Row],[ID NCC]]&amp;Table10[[#This Row],[Trạm/DTR]]</f>
        <v>001dc0000304ICwAAMDTR</v>
      </c>
      <c r="E22" s="497" t="str">
        <f>IF(Table10[[#This Row],[DTR/Trạm]]="DTR",_xlfn.XLOOKUP(Table10[[#This Row],[ID NCC]],DS_NCC_DTR[ID NCC],DS_NCC_DTR[Nhân viên]),_xlfn.XLOOKUP(Table10[[#This Row],[ID NCC]],Data_TongTram2[ID NCC],Data_TongTram2[Nhân viên]))</f>
        <v>Bùi Vũ Thanh Huy</v>
      </c>
      <c r="F22" s="497" t="str">
        <f>IF(Table10[[#This Row],[Trạm/DTR]]="DTR",_xlfn.XLOOKUP(Table10[[#This Row],[ID NCC]],DS_NCC_DTR[ID NCC],DS_NCC_DTR[Admin miền]),_xlfn.XLOOKUP(Table10[[#This Row],[Trạm/DTR]],Table16[Trạm],Table16[[Admin ]]))</f>
        <v>Nguyễn Hoàng Thúy</v>
      </c>
      <c r="G22" t="s">
        <v>694</v>
      </c>
      <c r="H22" s="497" t="str">
        <f>VLOOKUP(Table10[[#This Row],[Sản Phẩm RG]],'Thông tin'!C:F,4,0)</f>
        <v>PET vảy</v>
      </c>
      <c r="I22">
        <v>13680</v>
      </c>
      <c r="J22" s="497">
        <f>Table10[[#This Row],[Sản lượng kg]]/1000</f>
        <v>13.68</v>
      </c>
      <c r="K22" s="497" t="str">
        <f>_xlfn.XLOOKUP(Table10[[#This Row],[Loại Hàng]],Table59[Nhóm],Table59[Qui đổi])</f>
        <v>PET vảy</v>
      </c>
      <c r="L22" s="403">
        <v>46147</v>
      </c>
      <c r="M22" t="s">
        <v>23533</v>
      </c>
      <c r="N22" s="497">
        <f>IF(COUNTIF($A$3:A1993,A22)=1,1,0)</f>
        <v>0</v>
      </c>
    </row>
    <row r="23" spans="1:14" hidden="1" x14ac:dyDescent="0.35">
      <c r="A23" t="s">
        <v>689</v>
      </c>
      <c r="B23" s="497" t="str">
        <f>IF(Table10[[#This Row],[DTR/Trạm]]="DTR",_xlfn.XLOOKUP(Table10[[#This Row],[ID NCC]],DS_NCC_DTR[ID NCC],DS_NCC_DTR[Tên NCC]),_xlfn.XLOOKUP(Table10[[#This Row],[ID NCC]],Data_TongTram2[ID NCC],Data_TongTram2[Tên NCC]))</f>
        <v>La Vie</v>
      </c>
      <c r="C23" s="497" t="str">
        <f>IF(Table10[[#This Row],[Trạm/DTR]]="DTR","DTR","Trạm")</f>
        <v>DTR</v>
      </c>
      <c r="D23" s="497" t="str">
        <f>Table10[[#This Row],[ID NCC]]&amp;Table10[[#This Row],[Trạm/DTR]]</f>
        <v>001J3000002HLb7IAGDTR</v>
      </c>
      <c r="E23" s="497" t="str">
        <f>IF(Table10[[#This Row],[DTR/Trạm]]="DTR",_xlfn.XLOOKUP(Table10[[#This Row],[ID NCC]],DS_NCC_DTR[ID NCC],DS_NCC_DTR[Nhân viên]),_xlfn.XLOOKUP(Table10[[#This Row],[ID NCC]],Data_TongTram2[ID NCC],Data_TongTram2[Nhân viên]))</f>
        <v>Nguyễn Duy Tân</v>
      </c>
      <c r="F23" s="497" t="str">
        <f>IF(Table10[[#This Row],[Trạm/DTR]]="DTR",_xlfn.XLOOKUP(Table10[[#This Row],[ID NCC]],DS_NCC_DTR[ID NCC],DS_NCC_DTR[Admin miền]),_xlfn.XLOOKUP(Table10[[#This Row],[Trạm/DTR]],Table16[Trạm],Table16[[Admin ]]))</f>
        <v>Trần Dương Quang Ngọc Linh</v>
      </c>
      <c r="G23" t="s">
        <v>690</v>
      </c>
      <c r="H23" s="497" t="str">
        <f>VLOOKUP(Table10[[#This Row],[Sản Phẩm RG]],'Thông tin'!C:F,4,0)</f>
        <v>PET chai</v>
      </c>
      <c r="I23">
        <v>827.99999999999989</v>
      </c>
      <c r="J23" s="497">
        <f>Table10[[#This Row],[Sản lượng kg]]/1000</f>
        <v>0.82799999999999985</v>
      </c>
      <c r="K23" s="497" t="str">
        <f>_xlfn.XLOOKUP(Table10[[#This Row],[Loại Hàng]],Table59[Nhóm],Table59[Qui đổi])</f>
        <v>PET chai</v>
      </c>
      <c r="L23" s="403">
        <v>46147</v>
      </c>
      <c r="M23" t="s">
        <v>23533</v>
      </c>
      <c r="N23" s="497">
        <f>IF(COUNTIF($A$3:A23,A23)=1,1,0)</f>
        <v>0</v>
      </c>
    </row>
    <row r="24" spans="1:14" hidden="1" x14ac:dyDescent="0.35">
      <c r="A24" t="s">
        <v>689</v>
      </c>
      <c r="B24" s="497" t="str">
        <f>IF(Table10[[#This Row],[DTR/Trạm]]="DTR",_xlfn.XLOOKUP(Table10[[#This Row],[ID NCC]],DS_NCC_DTR[ID NCC],DS_NCC_DTR[Tên NCC]),_xlfn.XLOOKUP(Table10[[#This Row],[ID NCC]],Data_TongTram2[ID NCC],Data_TongTram2[Tên NCC]))</f>
        <v>La Vie</v>
      </c>
      <c r="C24" s="497" t="str">
        <f>IF(Table10[[#This Row],[Trạm/DTR]]="DTR","DTR","Trạm")</f>
        <v>DTR</v>
      </c>
      <c r="D24" s="497" t="str">
        <f>Table10[[#This Row],[ID NCC]]&amp;Table10[[#This Row],[Trạm/DTR]]</f>
        <v>001J3000002HLb7IAGDTR</v>
      </c>
      <c r="E24" s="497" t="str">
        <f>IF(Table10[[#This Row],[DTR/Trạm]]="DTR",_xlfn.XLOOKUP(Table10[[#This Row],[ID NCC]],DS_NCC_DTR[ID NCC],DS_NCC_DTR[Nhân viên]),_xlfn.XLOOKUP(Table10[[#This Row],[ID NCC]],Data_TongTram2[ID NCC],Data_TongTram2[Nhân viên]))</f>
        <v>Nguyễn Duy Tân</v>
      </c>
      <c r="F24" s="497" t="str">
        <f>IF(Table10[[#This Row],[Trạm/DTR]]="DTR",_xlfn.XLOOKUP(Table10[[#This Row],[ID NCC]],DS_NCC_DTR[ID NCC],DS_NCC_DTR[Admin miền]),_xlfn.XLOOKUP(Table10[[#This Row],[Trạm/DTR]],Table16[Trạm],Table16[[Admin ]]))</f>
        <v>Trần Dương Quang Ngọc Linh</v>
      </c>
      <c r="G24" t="s">
        <v>690</v>
      </c>
      <c r="H24" s="497" t="str">
        <f>VLOOKUP(Table10[[#This Row],[Sản Phẩm RG]],'Thông tin'!C:F,4,0)</f>
        <v>PET chai</v>
      </c>
      <c r="I24">
        <v>827.99999999999989</v>
      </c>
      <c r="J24" s="497">
        <f>Table10[[#This Row],[Sản lượng kg]]/1000</f>
        <v>0.82799999999999985</v>
      </c>
      <c r="K24" s="497" t="str">
        <f>_xlfn.XLOOKUP(Table10[[#This Row],[Loại Hàng]],Table59[Nhóm],Table59[Qui đổi])</f>
        <v>PET chai</v>
      </c>
      <c r="L24" s="403">
        <v>46147</v>
      </c>
      <c r="M24" t="s">
        <v>23533</v>
      </c>
      <c r="N24" s="497">
        <f>IF(COUNTIF($A$3:A1993,A24)=1,1,0)</f>
        <v>0</v>
      </c>
    </row>
    <row r="25" spans="1:14" hidden="1" x14ac:dyDescent="0.35">
      <c r="A25" t="s">
        <v>1619</v>
      </c>
      <c r="B25" s="497" t="str">
        <f>IF(Table10[[#This Row],[DTR/Trạm]]="DTR",_xlfn.XLOOKUP(Table10[[#This Row],[ID NCC]],DS_NCC_DTR[ID NCC],DS_NCC_DTR[Tên NCC]),_xlfn.XLOOKUP(Table10[[#This Row],[ID NCC]],Data_TongTram2[ID NCC],Data_TongTram2[Tên NCC]))</f>
        <v>Du Phương</v>
      </c>
      <c r="C25" s="497" t="str">
        <f>IF(Table10[[#This Row],[Trạm/DTR]]="DTR","DTR","Trạm")</f>
        <v>DTR</v>
      </c>
      <c r="D25" s="497" t="str">
        <f>Table10[[#This Row],[ID NCC]]&amp;Table10[[#This Row],[Trạm/DTR]]</f>
        <v>001J3000002HLscIAGDTR</v>
      </c>
      <c r="E25" s="497" t="str">
        <f>IF(Table10[[#This Row],[DTR/Trạm]]="DTR",_xlfn.XLOOKUP(Table10[[#This Row],[ID NCC]],DS_NCC_DTR[ID NCC],DS_NCC_DTR[Nhân viên]),_xlfn.XLOOKUP(Table10[[#This Row],[ID NCC]],Data_TongTram2[ID NCC],Data_TongTram2[Nhân viên]))</f>
        <v>Bùi Vũ Thanh Huy</v>
      </c>
      <c r="F25" s="497" t="str">
        <f>IF(Table10[[#This Row],[Trạm/DTR]]="DTR",_xlfn.XLOOKUP(Table10[[#This Row],[ID NCC]],DS_NCC_DTR[ID NCC],DS_NCC_DTR[Admin miền]),_xlfn.XLOOKUP(Table10[[#This Row],[Trạm/DTR]],Table16[Trạm],Table16[[Admin ]]))</f>
        <v>Nguyễn Hoàng Thúy</v>
      </c>
      <c r="G25" t="s">
        <v>694</v>
      </c>
      <c r="H25" s="497" t="str">
        <f>VLOOKUP(Table10[[#This Row],[Sản Phẩm RG]],'Thông tin'!C:F,4,0)</f>
        <v>PET vảy</v>
      </c>
      <c r="I25">
        <v>14146</v>
      </c>
      <c r="J25" s="497">
        <f>Table10[[#This Row],[Sản lượng kg]]/1000</f>
        <v>14.146000000000001</v>
      </c>
      <c r="K25" s="497" t="str">
        <f>_xlfn.XLOOKUP(Table10[[#This Row],[Loại Hàng]],Table59[Nhóm],Table59[Qui đổi])</f>
        <v>PET vảy</v>
      </c>
      <c r="L25" s="403">
        <v>46147</v>
      </c>
      <c r="M25" t="s">
        <v>23533</v>
      </c>
      <c r="N25" s="497">
        <f>IF(COUNTIF($A$3:A25,A25)=1,1,0)</f>
        <v>0</v>
      </c>
    </row>
    <row r="26" spans="1:14" hidden="1" x14ac:dyDescent="0.35">
      <c r="A26" t="s">
        <v>1619</v>
      </c>
      <c r="B26" s="497" t="str">
        <f>IF(Table10[[#This Row],[DTR/Trạm]]="DTR",_xlfn.XLOOKUP(Table10[[#This Row],[ID NCC]],DS_NCC_DTR[ID NCC],DS_NCC_DTR[Tên NCC]),_xlfn.XLOOKUP(Table10[[#This Row],[ID NCC]],Data_TongTram2[ID NCC],Data_TongTram2[Tên NCC]))</f>
        <v>Du Phương</v>
      </c>
      <c r="C26" s="497" t="str">
        <f>IF(Table10[[#This Row],[Trạm/DTR]]="DTR","DTR","Trạm")</f>
        <v>DTR</v>
      </c>
      <c r="D26" s="497" t="str">
        <f>Table10[[#This Row],[ID NCC]]&amp;Table10[[#This Row],[Trạm/DTR]]</f>
        <v>001J3000002HLscIAGDTR</v>
      </c>
      <c r="E26" s="497" t="str">
        <f>IF(Table10[[#This Row],[DTR/Trạm]]="DTR",_xlfn.XLOOKUP(Table10[[#This Row],[ID NCC]],DS_NCC_DTR[ID NCC],DS_NCC_DTR[Nhân viên]),_xlfn.XLOOKUP(Table10[[#This Row],[ID NCC]],Data_TongTram2[ID NCC],Data_TongTram2[Nhân viên]))</f>
        <v>Bùi Vũ Thanh Huy</v>
      </c>
      <c r="F26" s="497" t="str">
        <f>IF(Table10[[#This Row],[Trạm/DTR]]="DTR",_xlfn.XLOOKUP(Table10[[#This Row],[ID NCC]],DS_NCC_DTR[ID NCC],DS_NCC_DTR[Admin miền]),_xlfn.XLOOKUP(Table10[[#This Row],[Trạm/DTR]],Table16[Trạm],Table16[[Admin ]]))</f>
        <v>Nguyễn Hoàng Thúy</v>
      </c>
      <c r="G26" t="s">
        <v>694</v>
      </c>
      <c r="H26" s="497" t="str">
        <f>VLOOKUP(Table10[[#This Row],[Sản Phẩm RG]],'Thông tin'!C:F,4,0)</f>
        <v>PET vảy</v>
      </c>
      <c r="I26">
        <v>14106</v>
      </c>
      <c r="J26" s="497">
        <f>Table10[[#This Row],[Sản lượng kg]]/1000</f>
        <v>14.106</v>
      </c>
      <c r="K26" s="497" t="str">
        <f>_xlfn.XLOOKUP(Table10[[#This Row],[Loại Hàng]],Table59[Nhóm],Table59[Qui đổi])</f>
        <v>PET vảy</v>
      </c>
      <c r="L26" s="403">
        <v>46147</v>
      </c>
      <c r="M26" t="s">
        <v>23533</v>
      </c>
      <c r="N26" s="497">
        <f>IF(COUNTIF($A$3:A26,A26)=1,1,0)</f>
        <v>0</v>
      </c>
    </row>
    <row r="27" spans="1:14" hidden="1" x14ac:dyDescent="0.35">
      <c r="A27" t="s">
        <v>696</v>
      </c>
      <c r="B27" s="497" t="str">
        <f>IF(Table10[[#This Row],[DTR/Trạm]]="DTR",_xlfn.XLOOKUP(Table10[[#This Row],[ID NCC]],DS_NCC_DTR[ID NCC],DS_NCC_DTR[Tên NCC]),_xlfn.XLOOKUP(Table10[[#This Row],[ID NCC]],Data_TongTram2[ID NCC],Data_TongTram2[Tên NCC]))</f>
        <v>Huỳnh Trần</v>
      </c>
      <c r="C27" s="497" t="str">
        <f>IF(Table10[[#This Row],[Trạm/DTR]]="DTR","DTR","Trạm")</f>
        <v>DTR</v>
      </c>
      <c r="D27" s="497" t="str">
        <f>Table10[[#This Row],[ID NCC]]&amp;Table10[[#This Row],[Trạm/DTR]]</f>
        <v>001J300000DJt2lIADDTR</v>
      </c>
      <c r="E27" s="497" t="str">
        <f>IF(Table10[[#This Row],[DTR/Trạm]]="DTR",_xlfn.XLOOKUP(Table10[[#This Row],[ID NCC]],DS_NCC_DTR[ID NCC],DS_NCC_DTR[Nhân viên]),_xlfn.XLOOKUP(Table10[[#This Row],[ID NCC]],Data_TongTram2[ID NCC],Data_TongTram2[Nhân viên]))</f>
        <v>Bùi Vũ Thanh Huy</v>
      </c>
      <c r="F27" s="497" t="str">
        <f>IF(Table10[[#This Row],[Trạm/DTR]]="DTR",_xlfn.XLOOKUP(Table10[[#This Row],[ID NCC]],DS_NCC_DTR[ID NCC],DS_NCC_DTR[Admin miền]),_xlfn.XLOOKUP(Table10[[#This Row],[Trạm/DTR]],Table16[Trạm],Table16[[Admin ]]))</f>
        <v>Nguyễn Hoàng Thúy</v>
      </c>
      <c r="G27" t="s">
        <v>694</v>
      </c>
      <c r="H27" s="497" t="str">
        <f>VLOOKUP(Table10[[#This Row],[Sản Phẩm RG]],'Thông tin'!C:F,4,0)</f>
        <v>PET vảy</v>
      </c>
      <c r="I27">
        <v>13626</v>
      </c>
      <c r="J27" s="497">
        <f>Table10[[#This Row],[Sản lượng kg]]/1000</f>
        <v>13.625999999999999</v>
      </c>
      <c r="K27" s="497" t="str">
        <f>_xlfn.XLOOKUP(Table10[[#This Row],[Loại Hàng]],Table59[Nhóm],Table59[Qui đổi])</f>
        <v>PET vảy</v>
      </c>
      <c r="L27" s="403">
        <v>46147</v>
      </c>
      <c r="M27" t="s">
        <v>23533</v>
      </c>
      <c r="N27" s="497">
        <f>IF(COUNTIF($A$3:A27,A27)=1,1,0)</f>
        <v>0</v>
      </c>
    </row>
    <row r="28" spans="1:14" hidden="1" x14ac:dyDescent="0.35">
      <c r="A28" t="s">
        <v>696</v>
      </c>
      <c r="B28" s="497" t="str">
        <f>IF(Table10[[#This Row],[DTR/Trạm]]="DTR",_xlfn.XLOOKUP(Table10[[#This Row],[ID NCC]],DS_NCC_DTR[ID NCC],DS_NCC_DTR[Tên NCC]),_xlfn.XLOOKUP(Table10[[#This Row],[ID NCC]],Data_TongTram2[ID NCC],Data_TongTram2[Tên NCC]))</f>
        <v>Huỳnh Trần</v>
      </c>
      <c r="C28" s="497" t="str">
        <f>IF(Table10[[#This Row],[Trạm/DTR]]="DTR","DTR","Trạm")</f>
        <v>DTR</v>
      </c>
      <c r="D28" s="497" t="str">
        <f>Table10[[#This Row],[ID NCC]]&amp;Table10[[#This Row],[Trạm/DTR]]</f>
        <v>001J300000DJt2lIADDTR</v>
      </c>
      <c r="E28" s="497" t="str">
        <f>IF(Table10[[#This Row],[DTR/Trạm]]="DTR",_xlfn.XLOOKUP(Table10[[#This Row],[ID NCC]],DS_NCC_DTR[ID NCC],DS_NCC_DTR[Nhân viên]),_xlfn.XLOOKUP(Table10[[#This Row],[ID NCC]],Data_TongTram2[ID NCC],Data_TongTram2[Nhân viên]))</f>
        <v>Bùi Vũ Thanh Huy</v>
      </c>
      <c r="F28" s="497" t="str">
        <f>IF(Table10[[#This Row],[Trạm/DTR]]="DTR",_xlfn.XLOOKUP(Table10[[#This Row],[ID NCC]],DS_NCC_DTR[ID NCC],DS_NCC_DTR[Admin miền]),_xlfn.XLOOKUP(Table10[[#This Row],[Trạm/DTR]],Table16[Trạm],Table16[[Admin ]]))</f>
        <v>Nguyễn Hoàng Thúy</v>
      </c>
      <c r="G28" t="s">
        <v>694</v>
      </c>
      <c r="H28" s="497" t="str">
        <f>VLOOKUP(Table10[[#This Row],[Sản Phẩm RG]],'Thông tin'!C:F,4,0)</f>
        <v>PET vảy</v>
      </c>
      <c r="I28">
        <v>13286</v>
      </c>
      <c r="J28" s="497">
        <f>Table10[[#This Row],[Sản lượng kg]]/1000</f>
        <v>13.286</v>
      </c>
      <c r="K28" s="497" t="str">
        <f>_xlfn.XLOOKUP(Table10[[#This Row],[Loại Hàng]],Table59[Nhóm],Table59[Qui đổi])</f>
        <v>PET vảy</v>
      </c>
      <c r="L28" s="403">
        <v>46147</v>
      </c>
      <c r="M28" t="s">
        <v>23533</v>
      </c>
      <c r="N28" s="497">
        <f>IF(COUNTIF($A$3:A28,A28)=1,1,0)</f>
        <v>0</v>
      </c>
    </row>
    <row r="29" spans="1:14" hidden="1" x14ac:dyDescent="0.35">
      <c r="A29" t="s">
        <v>696</v>
      </c>
      <c r="B29" s="497" t="str">
        <f>IF(Table10[[#This Row],[DTR/Trạm]]="DTR",_xlfn.XLOOKUP(Table10[[#This Row],[ID NCC]],DS_NCC_DTR[ID NCC],DS_NCC_DTR[Tên NCC]),_xlfn.XLOOKUP(Table10[[#This Row],[ID NCC]],Data_TongTram2[ID NCC],Data_TongTram2[Tên NCC]))</f>
        <v>Huỳnh Trần</v>
      </c>
      <c r="C29" s="497" t="str">
        <f>IF(Table10[[#This Row],[Trạm/DTR]]="DTR","DTR","Trạm")</f>
        <v>DTR</v>
      </c>
      <c r="D29" s="497" t="str">
        <f>Table10[[#This Row],[ID NCC]]&amp;Table10[[#This Row],[Trạm/DTR]]</f>
        <v>001J300000DJt2lIADDTR</v>
      </c>
      <c r="E29" s="497" t="str">
        <f>IF(Table10[[#This Row],[DTR/Trạm]]="DTR",_xlfn.XLOOKUP(Table10[[#This Row],[ID NCC]],DS_NCC_DTR[ID NCC],DS_NCC_DTR[Nhân viên]),_xlfn.XLOOKUP(Table10[[#This Row],[ID NCC]],Data_TongTram2[ID NCC],Data_TongTram2[Nhân viên]))</f>
        <v>Bùi Vũ Thanh Huy</v>
      </c>
      <c r="F29" s="497" t="str">
        <f>IF(Table10[[#This Row],[Trạm/DTR]]="DTR",_xlfn.XLOOKUP(Table10[[#This Row],[ID NCC]],DS_NCC_DTR[ID NCC],DS_NCC_DTR[Admin miền]),_xlfn.XLOOKUP(Table10[[#This Row],[Trạm/DTR]],Table16[Trạm],Table16[[Admin ]]))</f>
        <v>Nguyễn Hoàng Thúy</v>
      </c>
      <c r="G29" t="s">
        <v>694</v>
      </c>
      <c r="H29" s="497" t="str">
        <f>VLOOKUP(Table10[[#This Row],[Sản Phẩm RG]],'Thông tin'!C:F,4,0)</f>
        <v>PET vảy</v>
      </c>
      <c r="I29">
        <v>12788</v>
      </c>
      <c r="J29" s="497">
        <f>Table10[[#This Row],[Sản lượng kg]]/1000</f>
        <v>12.788</v>
      </c>
      <c r="K29" s="497" t="str">
        <f>_xlfn.XLOOKUP(Table10[[#This Row],[Loại Hàng]],Table59[Nhóm],Table59[Qui đổi])</f>
        <v>PET vảy</v>
      </c>
      <c r="L29" s="403">
        <v>46147</v>
      </c>
      <c r="M29" t="s">
        <v>23533</v>
      </c>
      <c r="N29" s="497">
        <f>IF(COUNTIF($A$3:A29,A29)=1,1,0)</f>
        <v>0</v>
      </c>
    </row>
    <row r="30" spans="1:14" hidden="1" x14ac:dyDescent="0.35">
      <c r="A30" t="s">
        <v>696</v>
      </c>
      <c r="B30" s="497" t="str">
        <f>IF(Table10[[#This Row],[DTR/Trạm]]="DTR",_xlfn.XLOOKUP(Table10[[#This Row],[ID NCC]],DS_NCC_DTR[ID NCC],DS_NCC_DTR[Tên NCC]),_xlfn.XLOOKUP(Table10[[#This Row],[ID NCC]],Data_TongTram2[ID NCC],Data_TongTram2[Tên NCC]))</f>
        <v>Huỳnh Trần</v>
      </c>
      <c r="C30" s="497" t="str">
        <f>IF(Table10[[#This Row],[Trạm/DTR]]="DTR","DTR","Trạm")</f>
        <v>DTR</v>
      </c>
      <c r="D30" s="497" t="str">
        <f>Table10[[#This Row],[ID NCC]]&amp;Table10[[#This Row],[Trạm/DTR]]</f>
        <v>001J300000DJt2lIADDTR</v>
      </c>
      <c r="E30" s="497" t="str">
        <f>IF(Table10[[#This Row],[DTR/Trạm]]="DTR",_xlfn.XLOOKUP(Table10[[#This Row],[ID NCC]],DS_NCC_DTR[ID NCC],DS_NCC_DTR[Nhân viên]),_xlfn.XLOOKUP(Table10[[#This Row],[ID NCC]],Data_TongTram2[ID NCC],Data_TongTram2[Nhân viên]))</f>
        <v>Bùi Vũ Thanh Huy</v>
      </c>
      <c r="F30" s="497" t="str">
        <f>IF(Table10[[#This Row],[Trạm/DTR]]="DTR",_xlfn.XLOOKUP(Table10[[#This Row],[ID NCC]],DS_NCC_DTR[ID NCC],DS_NCC_DTR[Admin miền]),_xlfn.XLOOKUP(Table10[[#This Row],[Trạm/DTR]],Table16[Trạm],Table16[[Admin ]]))</f>
        <v>Nguyễn Hoàng Thúy</v>
      </c>
      <c r="G30" t="s">
        <v>701</v>
      </c>
      <c r="H30" s="497" t="str">
        <f>VLOOKUP(Table10[[#This Row],[Sản Phẩm RG]],'Thông tin'!C:F,4,0)</f>
        <v>PET vảy</v>
      </c>
      <c r="I30">
        <v>12366</v>
      </c>
      <c r="J30" s="497">
        <f>Table10[[#This Row],[Sản lượng kg]]/1000</f>
        <v>12.366</v>
      </c>
      <c r="K30" s="497" t="str">
        <f>_xlfn.XLOOKUP(Table10[[#This Row],[Loại Hàng]],Table59[Nhóm],Table59[Qui đổi])</f>
        <v>PET vảy</v>
      </c>
      <c r="L30" s="403">
        <v>46147</v>
      </c>
      <c r="M30" t="s">
        <v>23533</v>
      </c>
      <c r="N30" s="497">
        <f>IF(COUNTIF($A$3:A30,A30)=1,1,0)</f>
        <v>0</v>
      </c>
    </row>
    <row r="31" spans="1:14" hidden="1" x14ac:dyDescent="0.35">
      <c r="A31" t="s">
        <v>696</v>
      </c>
      <c r="B31" s="497" t="str">
        <f>IF(Table10[[#This Row],[DTR/Trạm]]="DTR",_xlfn.XLOOKUP(Table10[[#This Row],[ID NCC]],DS_NCC_DTR[ID NCC],DS_NCC_DTR[Tên NCC]),_xlfn.XLOOKUP(Table10[[#This Row],[ID NCC]],Data_TongTram2[ID NCC],Data_TongTram2[Tên NCC]))</f>
        <v>Huỳnh Trần</v>
      </c>
      <c r="C31" s="497" t="str">
        <f>IF(Table10[[#This Row],[Trạm/DTR]]="DTR","DTR","Trạm")</f>
        <v>DTR</v>
      </c>
      <c r="D31" s="497" t="str">
        <f>Table10[[#This Row],[ID NCC]]&amp;Table10[[#This Row],[Trạm/DTR]]</f>
        <v>001J300000DJt2lIADDTR</v>
      </c>
      <c r="E31" s="497" t="str">
        <f>IF(Table10[[#This Row],[DTR/Trạm]]="DTR",_xlfn.XLOOKUP(Table10[[#This Row],[ID NCC]],DS_NCC_DTR[ID NCC],DS_NCC_DTR[Nhân viên]),_xlfn.XLOOKUP(Table10[[#This Row],[ID NCC]],Data_TongTram2[ID NCC],Data_TongTram2[Nhân viên]))</f>
        <v>Bùi Vũ Thanh Huy</v>
      </c>
      <c r="F31" s="497" t="str">
        <f>IF(Table10[[#This Row],[Trạm/DTR]]="DTR",_xlfn.XLOOKUP(Table10[[#This Row],[ID NCC]],DS_NCC_DTR[ID NCC],DS_NCC_DTR[Admin miền]),_xlfn.XLOOKUP(Table10[[#This Row],[Trạm/DTR]],Table16[Trạm],Table16[[Admin ]]))</f>
        <v>Nguyễn Hoàng Thúy</v>
      </c>
      <c r="G31" t="s">
        <v>701</v>
      </c>
      <c r="H31" s="497" t="str">
        <f>VLOOKUP(Table10[[#This Row],[Sản Phẩm RG]],'Thông tin'!C:F,4,0)</f>
        <v>PET vảy</v>
      </c>
      <c r="I31">
        <v>13486</v>
      </c>
      <c r="J31" s="497">
        <f>Table10[[#This Row],[Sản lượng kg]]/1000</f>
        <v>13.486000000000001</v>
      </c>
      <c r="K31" s="497" t="str">
        <f>_xlfn.XLOOKUP(Table10[[#This Row],[Loại Hàng]],Table59[Nhóm],Table59[Qui đổi])</f>
        <v>PET vảy</v>
      </c>
      <c r="L31" s="403">
        <v>46147</v>
      </c>
      <c r="M31" t="s">
        <v>23533</v>
      </c>
      <c r="N31" s="497">
        <f>IF(COUNTIF($A$3:A31,A31)=1,1,0)</f>
        <v>0</v>
      </c>
    </row>
    <row r="32" spans="1:14" hidden="1" x14ac:dyDescent="0.35">
      <c r="A32" t="s">
        <v>707</v>
      </c>
      <c r="B32" s="497" t="str">
        <f>IF(Table10[[#This Row],[DTR/Trạm]]="DTR",_xlfn.XLOOKUP(Table10[[#This Row],[ID NCC]],DS_NCC_DTR[ID NCC],DS_NCC_DTR[Tên NCC]),_xlfn.XLOOKUP(Table10[[#This Row],[ID NCC]],Data_TongTram2[ID NCC],Data_TongTram2[Tên NCC]))</f>
        <v>Suntory Pepsico Vn</v>
      </c>
      <c r="C32" s="497" t="str">
        <f>IF(Table10[[#This Row],[Trạm/DTR]]="DTR","DTR","Trạm")</f>
        <v>DTR</v>
      </c>
      <c r="D32" s="497" t="str">
        <f>Table10[[#This Row],[ID NCC]]&amp;Table10[[#This Row],[Trạm/DTR]]</f>
        <v>001J300000DKllTIATDTR</v>
      </c>
      <c r="E32" s="497" t="str">
        <f>IF(Table10[[#This Row],[DTR/Trạm]]="DTR",_xlfn.XLOOKUP(Table10[[#This Row],[ID NCC]],DS_NCC_DTR[ID NCC],DS_NCC_DTR[Nhân viên]),_xlfn.XLOOKUP(Table10[[#This Row],[ID NCC]],Data_TongTram2[ID NCC],Data_TongTram2[Nhân viên]))</f>
        <v>Bùi Vũ Thanh Huy</v>
      </c>
      <c r="F32" s="497" t="str">
        <f>IF(Table10[[#This Row],[Trạm/DTR]]="DTR",_xlfn.XLOOKUP(Table10[[#This Row],[ID NCC]],DS_NCC_DTR[ID NCC],DS_NCC_DTR[Admin miền]),_xlfn.XLOOKUP(Table10[[#This Row],[Trạm/DTR]],Table16[Trạm],Table16[[Admin ]]))</f>
        <v>Trần Dương Quang Ngọc Linh</v>
      </c>
      <c r="G32" t="s">
        <v>708</v>
      </c>
      <c r="H32" s="497" t="str">
        <f>VLOOKUP(Table10[[#This Row],[Sản Phẩm RG]],'Thông tin'!C:F,4,0)</f>
        <v>HDPE ép thô</v>
      </c>
      <c r="I32">
        <v>3220</v>
      </c>
      <c r="J32" s="497">
        <f>Table10[[#This Row],[Sản lượng kg]]/1000</f>
        <v>3.22</v>
      </c>
      <c r="K32" s="497" t="str">
        <f>_xlfn.XLOOKUP(Table10[[#This Row],[Loại Hàng]],Table59[Nhóm],Table59[Qui đổi])</f>
        <v>HDPE</v>
      </c>
      <c r="L32" s="403">
        <v>46147</v>
      </c>
      <c r="M32" t="s">
        <v>23533</v>
      </c>
      <c r="N32" s="497">
        <f>IF(COUNTIF($A$3:A32,A32)=1,1,0)</f>
        <v>0</v>
      </c>
    </row>
    <row r="33" spans="1:14" hidden="1" x14ac:dyDescent="0.35">
      <c r="A33" t="s">
        <v>698</v>
      </c>
      <c r="B33" s="497" t="str">
        <f>IF(Table10[[#This Row],[DTR/Trạm]]="DTR",_xlfn.XLOOKUP(Table10[[#This Row],[ID NCC]],DS_NCC_DTR[ID NCC],DS_NCC_DTR[Tên NCC]),_xlfn.XLOOKUP(Table10[[#This Row],[ID NCC]],Data_TongTram2[ID NCC],Data_TongTram2[Tên NCC]))</f>
        <v>Thành Phát</v>
      </c>
      <c r="C33" s="497" t="str">
        <f>IF(Table10[[#This Row],[Trạm/DTR]]="DTR","DTR","Trạm")</f>
        <v>DTR</v>
      </c>
      <c r="D33" s="497" t="str">
        <f>Table10[[#This Row],[ID NCC]]&amp;Table10[[#This Row],[Trạm/DTR]]</f>
        <v>001dc00000ZWIdiAAHDTR</v>
      </c>
      <c r="E33" s="497" t="str">
        <f>IF(Table10[[#This Row],[DTR/Trạm]]="DTR",_xlfn.XLOOKUP(Table10[[#This Row],[ID NCC]],DS_NCC_DTR[ID NCC],DS_NCC_DTR[Nhân viên]),_xlfn.XLOOKUP(Table10[[#This Row],[ID NCC]],Data_TongTram2[ID NCC],Data_TongTram2[Nhân viên]))</f>
        <v>Bùi Vũ Thanh Huy</v>
      </c>
      <c r="F33" s="497" t="str">
        <f>IF(Table10[[#This Row],[Trạm/DTR]]="DTR",_xlfn.XLOOKUP(Table10[[#This Row],[ID NCC]],DS_NCC_DTR[ID NCC],DS_NCC_DTR[Admin miền]),_xlfn.XLOOKUP(Table10[[#This Row],[Trạm/DTR]],Table16[Trạm],Table16[[Admin ]]))</f>
        <v>Nguyễn Hoàng Thúy</v>
      </c>
      <c r="G33" t="s">
        <v>694</v>
      </c>
      <c r="H33" s="497" t="str">
        <f>VLOOKUP(Table10[[#This Row],[Sản Phẩm RG]],'Thông tin'!C:F,4,0)</f>
        <v>PET vảy</v>
      </c>
      <c r="I33">
        <v>14896</v>
      </c>
      <c r="J33" s="497">
        <f>Table10[[#This Row],[Sản lượng kg]]/1000</f>
        <v>14.896000000000001</v>
      </c>
      <c r="K33" s="497" t="str">
        <f>_xlfn.XLOOKUP(Table10[[#This Row],[Loại Hàng]],Table59[Nhóm],Table59[Qui đổi])</f>
        <v>PET vảy</v>
      </c>
      <c r="L33" s="403">
        <v>46147</v>
      </c>
      <c r="M33" t="s">
        <v>23533</v>
      </c>
      <c r="N33" s="497">
        <f>IF(COUNTIF($A$3:A33,A33)=1,1,0)</f>
        <v>1</v>
      </c>
    </row>
    <row r="34" spans="1:14" hidden="1" x14ac:dyDescent="0.35">
      <c r="A34" t="s">
        <v>2994</v>
      </c>
      <c r="B34" s="497" t="str">
        <f>IF(Table10[[#This Row],[DTR/Trạm]]="DTR",_xlfn.XLOOKUP(Table10[[#This Row],[ID NCC]],DS_NCC_DTR[ID NCC],DS_NCC_DTR[Tên NCC]),_xlfn.XLOOKUP(Table10[[#This Row],[ID NCC]],Data_TongTram2[ID NCC],Data_TongTram2[Tên NCC]))</f>
        <v>Văn Phòng Rồng Việt</v>
      </c>
      <c r="C34" s="497" t="str">
        <f>IF(Table10[[#This Row],[Trạm/DTR]]="DTR","DTR","Trạm")</f>
        <v>DTR</v>
      </c>
      <c r="D34" s="497" t="str">
        <f>Table10[[#This Row],[ID NCC]]&amp;Table10[[#This Row],[Trạm/DTR]]</f>
        <v>001dc0000304ICwAAMDTR</v>
      </c>
      <c r="E34" s="497" t="str">
        <f>IF(Table10[[#This Row],[DTR/Trạm]]="DTR",_xlfn.XLOOKUP(Table10[[#This Row],[ID NCC]],DS_NCC_DTR[ID NCC],DS_NCC_DTR[Nhân viên]),_xlfn.XLOOKUP(Table10[[#This Row],[ID NCC]],Data_TongTram2[ID NCC],Data_TongTram2[Nhân viên]))</f>
        <v>Bùi Vũ Thanh Huy</v>
      </c>
      <c r="F34" s="497" t="str">
        <f>IF(Table10[[#This Row],[Trạm/DTR]]="DTR",_xlfn.XLOOKUP(Table10[[#This Row],[ID NCC]],DS_NCC_DTR[ID NCC],DS_NCC_DTR[Admin miền]),_xlfn.XLOOKUP(Table10[[#This Row],[Trạm/DTR]],Table16[Trạm],Table16[[Admin ]]))</f>
        <v>Nguyễn Hoàng Thúy</v>
      </c>
      <c r="G34" t="s">
        <v>694</v>
      </c>
      <c r="H34" s="497" t="str">
        <f>VLOOKUP(Table10[[#This Row],[Sản Phẩm RG]],'Thông tin'!C:F,4,0)</f>
        <v>PET vảy</v>
      </c>
      <c r="I34">
        <v>13410</v>
      </c>
      <c r="J34" s="497">
        <f>Table10[[#This Row],[Sản lượng kg]]/1000</f>
        <v>13.41</v>
      </c>
      <c r="K34" s="497" t="str">
        <f>_xlfn.XLOOKUP(Table10[[#This Row],[Loại Hàng]],Table59[Nhóm],Table59[Qui đổi])</f>
        <v>PET vảy</v>
      </c>
      <c r="L34" s="403">
        <v>46148</v>
      </c>
      <c r="M34" t="s">
        <v>23533</v>
      </c>
      <c r="N34" s="497">
        <f>IF(COUNTIF($A$3:A34,A34)=1,1,0)</f>
        <v>0</v>
      </c>
    </row>
    <row r="35" spans="1:14" hidden="1" x14ac:dyDescent="0.35">
      <c r="A35" t="s">
        <v>2994</v>
      </c>
      <c r="B35" s="497" t="str">
        <f>IF(Table10[[#This Row],[DTR/Trạm]]="DTR",_xlfn.XLOOKUP(Table10[[#This Row],[ID NCC]],DS_NCC_DTR[ID NCC],DS_NCC_DTR[Tên NCC]),_xlfn.XLOOKUP(Table10[[#This Row],[ID NCC]],Data_TongTram2[ID NCC],Data_TongTram2[Tên NCC]))</f>
        <v>Văn Phòng Rồng Việt</v>
      </c>
      <c r="C35" s="497" t="str">
        <f>IF(Table10[[#This Row],[Trạm/DTR]]="DTR","DTR","Trạm")</f>
        <v>DTR</v>
      </c>
      <c r="D35" s="497" t="str">
        <f>Table10[[#This Row],[ID NCC]]&amp;Table10[[#This Row],[Trạm/DTR]]</f>
        <v>001dc0000304ICwAAMDTR</v>
      </c>
      <c r="E35" s="497" t="str">
        <f>IF(Table10[[#This Row],[DTR/Trạm]]="DTR",_xlfn.XLOOKUP(Table10[[#This Row],[ID NCC]],DS_NCC_DTR[ID NCC],DS_NCC_DTR[Nhân viên]),_xlfn.XLOOKUP(Table10[[#This Row],[ID NCC]],Data_TongTram2[ID NCC],Data_TongTram2[Nhân viên]))</f>
        <v>Bùi Vũ Thanh Huy</v>
      </c>
      <c r="F35" s="497" t="str">
        <f>IF(Table10[[#This Row],[Trạm/DTR]]="DTR",_xlfn.XLOOKUP(Table10[[#This Row],[ID NCC]],DS_NCC_DTR[ID NCC],DS_NCC_DTR[Admin miền]),_xlfn.XLOOKUP(Table10[[#This Row],[Trạm/DTR]],Table16[Trạm],Table16[[Admin ]]))</f>
        <v>Nguyễn Hoàng Thúy</v>
      </c>
      <c r="G35" t="s">
        <v>694</v>
      </c>
      <c r="H35" s="497" t="str">
        <f>VLOOKUP(Table10[[#This Row],[Sản Phẩm RG]],'Thông tin'!C:F,4,0)</f>
        <v>PET vảy</v>
      </c>
      <c r="I35">
        <v>15160</v>
      </c>
      <c r="J35" s="497">
        <f>Table10[[#This Row],[Sản lượng kg]]/1000</f>
        <v>15.16</v>
      </c>
      <c r="K35" s="497" t="str">
        <f>_xlfn.XLOOKUP(Table10[[#This Row],[Loại Hàng]],Table59[Nhóm],Table59[Qui đổi])</f>
        <v>PET vảy</v>
      </c>
      <c r="L35" s="403">
        <v>46148</v>
      </c>
      <c r="M35" t="s">
        <v>23533</v>
      </c>
      <c r="N35" s="497">
        <f>IF(COUNTIF($A$3:A1993,A35)=1,1,0)</f>
        <v>0</v>
      </c>
    </row>
    <row r="36" spans="1:14" hidden="1" x14ac:dyDescent="0.35">
      <c r="A36" t="s">
        <v>689</v>
      </c>
      <c r="B36" s="497" t="str">
        <f>IF(Table10[[#This Row],[DTR/Trạm]]="DTR",_xlfn.XLOOKUP(Table10[[#This Row],[ID NCC]],DS_NCC_DTR[ID NCC],DS_NCC_DTR[Tên NCC]),_xlfn.XLOOKUP(Table10[[#This Row],[ID NCC]],Data_TongTram2[ID NCC],Data_TongTram2[Tên NCC]))</f>
        <v>La Vie</v>
      </c>
      <c r="C36" s="497" t="str">
        <f>IF(Table10[[#This Row],[Trạm/DTR]]="DTR","DTR","Trạm")</f>
        <v>DTR</v>
      </c>
      <c r="D36" s="497" t="str">
        <f>Table10[[#This Row],[ID NCC]]&amp;Table10[[#This Row],[Trạm/DTR]]</f>
        <v>001J3000002HLb7IAGDTR</v>
      </c>
      <c r="E36" s="497" t="str">
        <f>IF(Table10[[#This Row],[DTR/Trạm]]="DTR",_xlfn.XLOOKUP(Table10[[#This Row],[ID NCC]],DS_NCC_DTR[ID NCC],DS_NCC_DTR[Nhân viên]),_xlfn.XLOOKUP(Table10[[#This Row],[ID NCC]],Data_TongTram2[ID NCC],Data_TongTram2[Nhân viên]))</f>
        <v>Nguyễn Duy Tân</v>
      </c>
      <c r="F36" s="497" t="str">
        <f>IF(Table10[[#This Row],[Trạm/DTR]]="DTR",_xlfn.XLOOKUP(Table10[[#This Row],[ID NCC]],DS_NCC_DTR[ID NCC],DS_NCC_DTR[Admin miền]),_xlfn.XLOOKUP(Table10[[#This Row],[Trạm/DTR]],Table16[Trạm],Table16[[Admin ]]))</f>
        <v>Trần Dương Quang Ngọc Linh</v>
      </c>
      <c r="G36" t="s">
        <v>690</v>
      </c>
      <c r="H36" s="497" t="str">
        <f>VLOOKUP(Table10[[#This Row],[Sản Phẩm RG]],'Thông tin'!C:F,4,0)</f>
        <v>PET chai</v>
      </c>
      <c r="I36">
        <v>827.99999999999989</v>
      </c>
      <c r="J36" s="497">
        <f>Table10[[#This Row],[Sản lượng kg]]/1000</f>
        <v>0.82799999999999985</v>
      </c>
      <c r="K36" s="497" t="str">
        <f>_xlfn.XLOOKUP(Table10[[#This Row],[Loại Hàng]],Table59[Nhóm],Table59[Qui đổi])</f>
        <v>PET chai</v>
      </c>
      <c r="L36" s="403">
        <v>46148</v>
      </c>
      <c r="M36" t="s">
        <v>23533</v>
      </c>
      <c r="N36" s="497">
        <f>IF(COUNTIF($A$3:A36,A36)=1,1,0)</f>
        <v>0</v>
      </c>
    </row>
    <row r="37" spans="1:14" hidden="1" x14ac:dyDescent="0.35">
      <c r="A37" t="s">
        <v>689</v>
      </c>
      <c r="B37" s="497" t="str">
        <f>IF(Table10[[#This Row],[DTR/Trạm]]="DTR",_xlfn.XLOOKUP(Table10[[#This Row],[ID NCC]],DS_NCC_DTR[ID NCC],DS_NCC_DTR[Tên NCC]),_xlfn.XLOOKUP(Table10[[#This Row],[ID NCC]],Data_TongTram2[ID NCC],Data_TongTram2[Tên NCC]))</f>
        <v>La Vie</v>
      </c>
      <c r="C37" s="497" t="str">
        <f>IF(Table10[[#This Row],[Trạm/DTR]]="DTR","DTR","Trạm")</f>
        <v>DTR</v>
      </c>
      <c r="D37" s="497" t="str">
        <f>Table10[[#This Row],[ID NCC]]&amp;Table10[[#This Row],[Trạm/DTR]]</f>
        <v>001J3000002HLb7IAGDTR</v>
      </c>
      <c r="E37" s="497" t="str">
        <f>IF(Table10[[#This Row],[DTR/Trạm]]="DTR",_xlfn.XLOOKUP(Table10[[#This Row],[ID NCC]],DS_NCC_DTR[ID NCC],DS_NCC_DTR[Nhân viên]),_xlfn.XLOOKUP(Table10[[#This Row],[ID NCC]],Data_TongTram2[ID NCC],Data_TongTram2[Nhân viên]))</f>
        <v>Nguyễn Duy Tân</v>
      </c>
      <c r="F37" s="497" t="str">
        <f>IF(Table10[[#This Row],[Trạm/DTR]]="DTR",_xlfn.XLOOKUP(Table10[[#This Row],[ID NCC]],DS_NCC_DTR[ID NCC],DS_NCC_DTR[Admin miền]),_xlfn.XLOOKUP(Table10[[#This Row],[Trạm/DTR]],Table16[Trạm],Table16[[Admin ]]))</f>
        <v>Trần Dương Quang Ngọc Linh</v>
      </c>
      <c r="G37" t="s">
        <v>690</v>
      </c>
      <c r="H37" s="497" t="str">
        <f>VLOOKUP(Table10[[#This Row],[Sản Phẩm RG]],'Thông tin'!C:F,4,0)</f>
        <v>PET chai</v>
      </c>
      <c r="I37">
        <v>827.99999999999989</v>
      </c>
      <c r="J37" s="497">
        <f>Table10[[#This Row],[Sản lượng kg]]/1000</f>
        <v>0.82799999999999985</v>
      </c>
      <c r="K37" s="497" t="str">
        <f>_xlfn.XLOOKUP(Table10[[#This Row],[Loại Hàng]],Table59[Nhóm],Table59[Qui đổi])</f>
        <v>PET chai</v>
      </c>
      <c r="L37" s="403">
        <v>46148</v>
      </c>
      <c r="M37" t="s">
        <v>23533</v>
      </c>
      <c r="N37" s="497">
        <f>IF(COUNTIF($A$3:A1993,A37)=1,1,0)</f>
        <v>0</v>
      </c>
    </row>
    <row r="38" spans="1:14" hidden="1" x14ac:dyDescent="0.35">
      <c r="A38" t="s">
        <v>853</v>
      </c>
      <c r="B38" s="497" t="str">
        <f>IF(Table10[[#This Row],[DTR/Trạm]]="DTR",_xlfn.XLOOKUP(Table10[[#This Row],[ID NCC]],DS_NCC_DTR[ID NCC],DS_NCC_DTR[Tên NCC]),_xlfn.XLOOKUP(Table10[[#This Row],[ID NCC]],Data_TongTram2[ID NCC],Data_TongTram2[Tên NCC]))</f>
        <v>Nhật Thi - Vvb</v>
      </c>
      <c r="C38" s="497" t="str">
        <f>IF(Table10[[#This Row],[Trạm/DTR]]="DTR","DTR","Trạm")</f>
        <v>DTR</v>
      </c>
      <c r="D38" s="497" t="str">
        <f>Table10[[#This Row],[ID NCC]]&amp;Table10[[#This Row],[Trạm/DTR]]</f>
        <v>001J3000002HLoFIAWDTR</v>
      </c>
      <c r="E38" s="497" t="str">
        <f>IF(Table10[[#This Row],[DTR/Trạm]]="DTR",_xlfn.XLOOKUP(Table10[[#This Row],[ID NCC]],DS_NCC_DTR[ID NCC],DS_NCC_DTR[Nhân viên]),_xlfn.XLOOKUP(Table10[[#This Row],[ID NCC]],Data_TongTram2[ID NCC],Data_TongTram2[Nhân viên]))</f>
        <v>Bùi Vũ Thanh Huy</v>
      </c>
      <c r="F38" s="497" t="str">
        <f>IF(Table10[[#This Row],[Trạm/DTR]]="DTR",_xlfn.XLOOKUP(Table10[[#This Row],[ID NCC]],DS_NCC_DTR[ID NCC],DS_NCC_DTR[Admin miền]),_xlfn.XLOOKUP(Table10[[#This Row],[Trạm/DTR]],Table16[Trạm],Table16[[Admin ]]))</f>
        <v>Nguyễn Hoàng Thúy</v>
      </c>
      <c r="G38" t="s">
        <v>694</v>
      </c>
      <c r="H38" s="497" t="str">
        <f>VLOOKUP(Table10[[#This Row],[Sản Phẩm RG]],'Thông tin'!C:F,4,0)</f>
        <v>PET vảy</v>
      </c>
      <c r="I38">
        <v>14466</v>
      </c>
      <c r="J38" s="497">
        <f>Table10[[#This Row],[Sản lượng kg]]/1000</f>
        <v>14.465999999999999</v>
      </c>
      <c r="K38" s="497" t="str">
        <f>_xlfn.XLOOKUP(Table10[[#This Row],[Loại Hàng]],Table59[Nhóm],Table59[Qui đổi])</f>
        <v>PET vảy</v>
      </c>
      <c r="L38" s="403">
        <v>46148</v>
      </c>
      <c r="M38" t="s">
        <v>23533</v>
      </c>
      <c r="N38" s="497">
        <f>IF(COUNTIF($A$3:A38,A38)=1,1,0)</f>
        <v>1</v>
      </c>
    </row>
    <row r="39" spans="1:14" hidden="1" x14ac:dyDescent="0.35">
      <c r="A39" t="s">
        <v>853</v>
      </c>
      <c r="B39" s="497" t="str">
        <f>IF(Table10[[#This Row],[DTR/Trạm]]="DTR",_xlfn.XLOOKUP(Table10[[#This Row],[ID NCC]],DS_NCC_DTR[ID NCC],DS_NCC_DTR[Tên NCC]),_xlfn.XLOOKUP(Table10[[#This Row],[ID NCC]],Data_TongTram2[ID NCC],Data_TongTram2[Tên NCC]))</f>
        <v>Nhật Thi - Vvb</v>
      </c>
      <c r="C39" s="497" t="str">
        <f>IF(Table10[[#This Row],[Trạm/DTR]]="DTR","DTR","Trạm")</f>
        <v>DTR</v>
      </c>
      <c r="D39" s="497" t="str">
        <f>Table10[[#This Row],[ID NCC]]&amp;Table10[[#This Row],[Trạm/DTR]]</f>
        <v>001J3000002HLoFIAWDTR</v>
      </c>
      <c r="E39" s="497" t="str">
        <f>IF(Table10[[#This Row],[DTR/Trạm]]="DTR",_xlfn.XLOOKUP(Table10[[#This Row],[ID NCC]],DS_NCC_DTR[ID NCC],DS_NCC_DTR[Nhân viên]),_xlfn.XLOOKUP(Table10[[#This Row],[ID NCC]],Data_TongTram2[ID NCC],Data_TongTram2[Nhân viên]))</f>
        <v>Bùi Vũ Thanh Huy</v>
      </c>
      <c r="F39" s="497" t="str">
        <f>IF(Table10[[#This Row],[Trạm/DTR]]="DTR",_xlfn.XLOOKUP(Table10[[#This Row],[ID NCC]],DS_NCC_DTR[ID NCC],DS_NCC_DTR[Admin miền]),_xlfn.XLOOKUP(Table10[[#This Row],[Trạm/DTR]],Table16[Trạm],Table16[[Admin ]]))</f>
        <v>Nguyễn Hoàng Thúy</v>
      </c>
      <c r="G39" t="s">
        <v>694</v>
      </c>
      <c r="H39" s="497" t="str">
        <f>VLOOKUP(Table10[[#This Row],[Sản Phẩm RG]],'Thông tin'!C:F,4,0)</f>
        <v>PET vảy</v>
      </c>
      <c r="I39">
        <v>15906</v>
      </c>
      <c r="J39" s="497">
        <f>Table10[[#This Row],[Sản lượng kg]]/1000</f>
        <v>15.906000000000001</v>
      </c>
      <c r="K39" s="497" t="str">
        <f>_xlfn.XLOOKUP(Table10[[#This Row],[Loại Hàng]],Table59[Nhóm],Table59[Qui đổi])</f>
        <v>PET vảy</v>
      </c>
      <c r="L39" s="403">
        <v>46148</v>
      </c>
      <c r="M39" t="s">
        <v>23533</v>
      </c>
      <c r="N39" s="497">
        <f>IF(COUNTIF($A$3:A39,A39)=1,1,0)</f>
        <v>0</v>
      </c>
    </row>
    <row r="40" spans="1:14" hidden="1" x14ac:dyDescent="0.35">
      <c r="A40" t="s">
        <v>853</v>
      </c>
      <c r="B40" s="497" t="str">
        <f>IF(Table10[[#This Row],[DTR/Trạm]]="DTR",_xlfn.XLOOKUP(Table10[[#This Row],[ID NCC]],DS_NCC_DTR[ID NCC],DS_NCC_DTR[Tên NCC]),_xlfn.XLOOKUP(Table10[[#This Row],[ID NCC]],Data_TongTram2[ID NCC],Data_TongTram2[Tên NCC]))</f>
        <v>Nhật Thi - Vvb</v>
      </c>
      <c r="C40" s="497" t="str">
        <f>IF(Table10[[#This Row],[Trạm/DTR]]="DTR","DTR","Trạm")</f>
        <v>DTR</v>
      </c>
      <c r="D40" s="497" t="str">
        <f>Table10[[#This Row],[ID NCC]]&amp;Table10[[#This Row],[Trạm/DTR]]</f>
        <v>001J3000002HLoFIAWDTR</v>
      </c>
      <c r="E40" s="497" t="str">
        <f>IF(Table10[[#This Row],[DTR/Trạm]]="DTR",_xlfn.XLOOKUP(Table10[[#This Row],[ID NCC]],DS_NCC_DTR[ID NCC],DS_NCC_DTR[Nhân viên]),_xlfn.XLOOKUP(Table10[[#This Row],[ID NCC]],Data_TongTram2[ID NCC],Data_TongTram2[Nhân viên]))</f>
        <v>Bùi Vũ Thanh Huy</v>
      </c>
      <c r="F40" s="497" t="str">
        <f>IF(Table10[[#This Row],[Trạm/DTR]]="DTR",_xlfn.XLOOKUP(Table10[[#This Row],[ID NCC]],DS_NCC_DTR[ID NCC],DS_NCC_DTR[Admin miền]),_xlfn.XLOOKUP(Table10[[#This Row],[Trạm/DTR]],Table16[Trạm],Table16[[Admin ]]))</f>
        <v>Nguyễn Hoàng Thúy</v>
      </c>
      <c r="G40" t="s">
        <v>694</v>
      </c>
      <c r="H40" s="497" t="str">
        <f>VLOOKUP(Table10[[#This Row],[Sản Phẩm RG]],'Thông tin'!C:F,4,0)</f>
        <v>PET vảy</v>
      </c>
      <c r="I40">
        <v>15026</v>
      </c>
      <c r="J40" s="497">
        <f>Table10[[#This Row],[Sản lượng kg]]/1000</f>
        <v>15.026</v>
      </c>
      <c r="K40" s="497" t="str">
        <f>_xlfn.XLOOKUP(Table10[[#This Row],[Loại Hàng]],Table59[Nhóm],Table59[Qui đổi])</f>
        <v>PET vảy</v>
      </c>
      <c r="L40" s="403">
        <v>46148</v>
      </c>
      <c r="M40" t="s">
        <v>23533</v>
      </c>
      <c r="N40" s="497">
        <f>IF(COUNTIF($A$3:A40,A40)=1,1,0)</f>
        <v>0</v>
      </c>
    </row>
    <row r="41" spans="1:14" hidden="1" x14ac:dyDescent="0.35">
      <c r="A41" t="s">
        <v>693</v>
      </c>
      <c r="B41" s="497" t="str">
        <f>IF(Table10[[#This Row],[DTR/Trạm]]="DTR",_xlfn.XLOOKUP(Table10[[#This Row],[ID NCC]],DS_NCC_DTR[ID NCC],DS_NCC_DTR[Tên NCC]),_xlfn.XLOOKUP(Table10[[#This Row],[ID NCC]],Data_TongTram2[ID NCC],Data_TongTram2[Tên NCC]))</f>
        <v>Anh Thư</v>
      </c>
      <c r="C41" s="497" t="str">
        <f>IF(Table10[[#This Row],[Trạm/DTR]]="DTR","DTR","Trạm")</f>
        <v>DTR</v>
      </c>
      <c r="D41" s="497" t="str">
        <f>Table10[[#This Row],[ID NCC]]&amp;Table10[[#This Row],[Trạm/DTR]]</f>
        <v>001J3000002HLckIAGDTR</v>
      </c>
      <c r="E41" s="497" t="str">
        <f>IF(Table10[[#This Row],[DTR/Trạm]]="DTR",_xlfn.XLOOKUP(Table10[[#This Row],[ID NCC]],DS_NCC_DTR[ID NCC],DS_NCC_DTR[Nhân viên]),_xlfn.XLOOKUP(Table10[[#This Row],[ID NCC]],Data_TongTram2[ID NCC],Data_TongTram2[Nhân viên]))</f>
        <v>Bùi Vũ Thanh Huy</v>
      </c>
      <c r="F41" s="497" t="str">
        <f>IF(Table10[[#This Row],[Trạm/DTR]]="DTR",_xlfn.XLOOKUP(Table10[[#This Row],[ID NCC]],DS_NCC_DTR[ID NCC],DS_NCC_DTR[Admin miền]),_xlfn.XLOOKUP(Table10[[#This Row],[Trạm/DTR]],Table16[Trạm],Table16[[Admin ]]))</f>
        <v>Nguyễn Hoàng Thúy</v>
      </c>
      <c r="G41" t="s">
        <v>694</v>
      </c>
      <c r="H41" s="497" t="str">
        <f>VLOOKUP(Table10[[#This Row],[Sản Phẩm RG]],'Thông tin'!C:F,4,0)</f>
        <v>PET vảy</v>
      </c>
      <c r="I41">
        <v>14558</v>
      </c>
      <c r="J41" s="497">
        <f>Table10[[#This Row],[Sản lượng kg]]/1000</f>
        <v>14.558</v>
      </c>
      <c r="K41" s="497" t="str">
        <f>_xlfn.XLOOKUP(Table10[[#This Row],[Loại Hàng]],Table59[Nhóm],Table59[Qui đổi])</f>
        <v>PET vảy</v>
      </c>
      <c r="L41" s="403">
        <v>46148</v>
      </c>
      <c r="M41" t="s">
        <v>23533</v>
      </c>
      <c r="N41" s="497">
        <f>IF(COUNTIF($A$3:A41,A41)=1,1,0)</f>
        <v>1</v>
      </c>
    </row>
    <row r="42" spans="1:14" hidden="1" x14ac:dyDescent="0.35">
      <c r="A42" t="s">
        <v>1619</v>
      </c>
      <c r="B42" s="497" t="str">
        <f>IF(Table10[[#This Row],[DTR/Trạm]]="DTR",_xlfn.XLOOKUP(Table10[[#This Row],[ID NCC]],DS_NCC_DTR[ID NCC],DS_NCC_DTR[Tên NCC]),_xlfn.XLOOKUP(Table10[[#This Row],[ID NCC]],Data_TongTram2[ID NCC],Data_TongTram2[Tên NCC]))</f>
        <v>Du Phương</v>
      </c>
      <c r="C42" s="497" t="str">
        <f>IF(Table10[[#This Row],[Trạm/DTR]]="DTR","DTR","Trạm")</f>
        <v>DTR</v>
      </c>
      <c r="D42" s="497" t="str">
        <f>Table10[[#This Row],[ID NCC]]&amp;Table10[[#This Row],[Trạm/DTR]]</f>
        <v>001J3000002HLscIAGDTR</v>
      </c>
      <c r="E42" s="497" t="str">
        <f>IF(Table10[[#This Row],[DTR/Trạm]]="DTR",_xlfn.XLOOKUP(Table10[[#This Row],[ID NCC]],DS_NCC_DTR[ID NCC],DS_NCC_DTR[Nhân viên]),_xlfn.XLOOKUP(Table10[[#This Row],[ID NCC]],Data_TongTram2[ID NCC],Data_TongTram2[Nhân viên]))</f>
        <v>Bùi Vũ Thanh Huy</v>
      </c>
      <c r="F42" s="497" t="str">
        <f>IF(Table10[[#This Row],[Trạm/DTR]]="DTR",_xlfn.XLOOKUP(Table10[[#This Row],[ID NCC]],DS_NCC_DTR[ID NCC],DS_NCC_DTR[Admin miền]),_xlfn.XLOOKUP(Table10[[#This Row],[Trạm/DTR]],Table16[Trạm],Table16[[Admin ]]))</f>
        <v>Nguyễn Hoàng Thúy</v>
      </c>
      <c r="G42" t="s">
        <v>694</v>
      </c>
      <c r="H42" s="497" t="str">
        <f>VLOOKUP(Table10[[#This Row],[Sản Phẩm RG]],'Thông tin'!C:F,4,0)</f>
        <v>PET vảy</v>
      </c>
      <c r="I42">
        <v>14596</v>
      </c>
      <c r="J42" s="497">
        <f>Table10[[#This Row],[Sản lượng kg]]/1000</f>
        <v>14.596</v>
      </c>
      <c r="K42" s="497" t="str">
        <f>_xlfn.XLOOKUP(Table10[[#This Row],[Loại Hàng]],Table59[Nhóm],Table59[Qui đổi])</f>
        <v>PET vảy</v>
      </c>
      <c r="L42" s="403">
        <v>46148</v>
      </c>
      <c r="M42" t="s">
        <v>23533</v>
      </c>
      <c r="N42" s="497">
        <f>IF(COUNTIF($A$3:A42,A42)=1,1,0)</f>
        <v>0</v>
      </c>
    </row>
    <row r="43" spans="1:14" hidden="1" x14ac:dyDescent="0.35">
      <c r="A43" t="s">
        <v>1619</v>
      </c>
      <c r="B43" s="497" t="str">
        <f>IF(Table10[[#This Row],[DTR/Trạm]]="DTR",_xlfn.XLOOKUP(Table10[[#This Row],[ID NCC]],DS_NCC_DTR[ID NCC],DS_NCC_DTR[Tên NCC]),_xlfn.XLOOKUP(Table10[[#This Row],[ID NCC]],Data_TongTram2[ID NCC],Data_TongTram2[Tên NCC]))</f>
        <v>Du Phương</v>
      </c>
      <c r="C43" s="497" t="str">
        <f>IF(Table10[[#This Row],[Trạm/DTR]]="DTR","DTR","Trạm")</f>
        <v>DTR</v>
      </c>
      <c r="D43" s="497" t="str">
        <f>Table10[[#This Row],[ID NCC]]&amp;Table10[[#This Row],[Trạm/DTR]]</f>
        <v>001J3000002HLscIAGDTR</v>
      </c>
      <c r="E43" s="497" t="str">
        <f>IF(Table10[[#This Row],[DTR/Trạm]]="DTR",_xlfn.XLOOKUP(Table10[[#This Row],[ID NCC]],DS_NCC_DTR[ID NCC],DS_NCC_DTR[Nhân viên]),_xlfn.XLOOKUP(Table10[[#This Row],[ID NCC]],Data_TongTram2[ID NCC],Data_TongTram2[Nhân viên]))</f>
        <v>Bùi Vũ Thanh Huy</v>
      </c>
      <c r="F43" s="497" t="str">
        <f>IF(Table10[[#This Row],[Trạm/DTR]]="DTR",_xlfn.XLOOKUP(Table10[[#This Row],[ID NCC]],DS_NCC_DTR[ID NCC],DS_NCC_DTR[Admin miền]),_xlfn.XLOOKUP(Table10[[#This Row],[Trạm/DTR]],Table16[Trạm],Table16[[Admin ]]))</f>
        <v>Nguyễn Hoàng Thúy</v>
      </c>
      <c r="G43" t="s">
        <v>694</v>
      </c>
      <c r="H43" s="497" t="str">
        <f>VLOOKUP(Table10[[#This Row],[Sản Phẩm RG]],'Thông tin'!C:F,4,0)</f>
        <v>PET vảy</v>
      </c>
      <c r="I43">
        <v>13746</v>
      </c>
      <c r="J43" s="497">
        <f>Table10[[#This Row],[Sản lượng kg]]/1000</f>
        <v>13.746</v>
      </c>
      <c r="K43" s="497" t="str">
        <f>_xlfn.XLOOKUP(Table10[[#This Row],[Loại Hàng]],Table59[Nhóm],Table59[Qui đổi])</f>
        <v>PET vảy</v>
      </c>
      <c r="L43" s="403">
        <v>46148</v>
      </c>
      <c r="M43" t="s">
        <v>23533</v>
      </c>
      <c r="N43" s="497">
        <f>IF(COUNTIF($A$3:A43,A43)=1,1,0)</f>
        <v>0</v>
      </c>
    </row>
    <row r="44" spans="1:14" hidden="1" x14ac:dyDescent="0.35">
      <c r="A44" t="s">
        <v>696</v>
      </c>
      <c r="B44" s="497" t="str">
        <f>IF(Table10[[#This Row],[DTR/Trạm]]="DTR",_xlfn.XLOOKUP(Table10[[#This Row],[ID NCC]],DS_NCC_DTR[ID NCC],DS_NCC_DTR[Tên NCC]),_xlfn.XLOOKUP(Table10[[#This Row],[ID NCC]],Data_TongTram2[ID NCC],Data_TongTram2[Tên NCC]))</f>
        <v>Huỳnh Trần</v>
      </c>
      <c r="C44" s="497" t="str">
        <f>IF(Table10[[#This Row],[Trạm/DTR]]="DTR","DTR","Trạm")</f>
        <v>DTR</v>
      </c>
      <c r="D44" s="497" t="str">
        <f>Table10[[#This Row],[ID NCC]]&amp;Table10[[#This Row],[Trạm/DTR]]</f>
        <v>001J300000DJt2lIADDTR</v>
      </c>
      <c r="E44" s="497" t="str">
        <f>IF(Table10[[#This Row],[DTR/Trạm]]="DTR",_xlfn.XLOOKUP(Table10[[#This Row],[ID NCC]],DS_NCC_DTR[ID NCC],DS_NCC_DTR[Nhân viên]),_xlfn.XLOOKUP(Table10[[#This Row],[ID NCC]],Data_TongTram2[ID NCC],Data_TongTram2[Nhân viên]))</f>
        <v>Bùi Vũ Thanh Huy</v>
      </c>
      <c r="F44" s="497" t="str">
        <f>IF(Table10[[#This Row],[Trạm/DTR]]="DTR",_xlfn.XLOOKUP(Table10[[#This Row],[ID NCC]],DS_NCC_DTR[ID NCC],DS_NCC_DTR[Admin miền]),_xlfn.XLOOKUP(Table10[[#This Row],[Trạm/DTR]],Table16[Trạm],Table16[[Admin ]]))</f>
        <v>Nguyễn Hoàng Thúy</v>
      </c>
      <c r="G44" t="s">
        <v>694</v>
      </c>
      <c r="H44" s="497" t="str">
        <f>VLOOKUP(Table10[[#This Row],[Sản Phẩm RG]],'Thông tin'!C:F,4,0)</f>
        <v>PET vảy</v>
      </c>
      <c r="I44">
        <v>12566</v>
      </c>
      <c r="J44" s="497">
        <f>Table10[[#This Row],[Sản lượng kg]]/1000</f>
        <v>12.566000000000001</v>
      </c>
      <c r="K44" s="497" t="str">
        <f>_xlfn.XLOOKUP(Table10[[#This Row],[Loại Hàng]],Table59[Nhóm],Table59[Qui đổi])</f>
        <v>PET vảy</v>
      </c>
      <c r="L44" s="403">
        <v>46148</v>
      </c>
      <c r="M44" t="s">
        <v>23533</v>
      </c>
      <c r="N44" s="497">
        <f>IF(COUNTIF($A$3:A44,A44)=1,1,0)</f>
        <v>0</v>
      </c>
    </row>
    <row r="45" spans="1:14" hidden="1" x14ac:dyDescent="0.35">
      <c r="A45" t="s">
        <v>698</v>
      </c>
      <c r="B45" s="497" t="str">
        <f>IF(Table10[[#This Row],[DTR/Trạm]]="DTR",_xlfn.XLOOKUP(Table10[[#This Row],[ID NCC]],DS_NCC_DTR[ID NCC],DS_NCC_DTR[Tên NCC]),_xlfn.XLOOKUP(Table10[[#This Row],[ID NCC]],Data_TongTram2[ID NCC],Data_TongTram2[Tên NCC]))</f>
        <v>Thành Phát</v>
      </c>
      <c r="C45" s="497" t="str">
        <f>IF(Table10[[#This Row],[Trạm/DTR]]="DTR","DTR","Trạm")</f>
        <v>DTR</v>
      </c>
      <c r="D45" s="497" t="str">
        <f>Table10[[#This Row],[ID NCC]]&amp;Table10[[#This Row],[Trạm/DTR]]</f>
        <v>001dc00000ZWIdiAAHDTR</v>
      </c>
      <c r="E45" s="497" t="str">
        <f>IF(Table10[[#This Row],[DTR/Trạm]]="DTR",_xlfn.XLOOKUP(Table10[[#This Row],[ID NCC]],DS_NCC_DTR[ID NCC],DS_NCC_DTR[Nhân viên]),_xlfn.XLOOKUP(Table10[[#This Row],[ID NCC]],Data_TongTram2[ID NCC],Data_TongTram2[Nhân viên]))</f>
        <v>Bùi Vũ Thanh Huy</v>
      </c>
      <c r="F45" s="497" t="str">
        <f>IF(Table10[[#This Row],[Trạm/DTR]]="DTR",_xlfn.XLOOKUP(Table10[[#This Row],[ID NCC]],DS_NCC_DTR[ID NCC],DS_NCC_DTR[Admin miền]),_xlfn.XLOOKUP(Table10[[#This Row],[Trạm/DTR]],Table16[Trạm],Table16[[Admin ]]))</f>
        <v>Nguyễn Hoàng Thúy</v>
      </c>
      <c r="G45" t="s">
        <v>694</v>
      </c>
      <c r="H45" s="497" t="str">
        <f>VLOOKUP(Table10[[#This Row],[Sản Phẩm RG]],'Thông tin'!C:F,4,0)</f>
        <v>PET vảy</v>
      </c>
      <c r="I45">
        <v>15006</v>
      </c>
      <c r="J45" s="497">
        <f>Table10[[#This Row],[Sản lượng kg]]/1000</f>
        <v>15.006</v>
      </c>
      <c r="K45" s="497" t="str">
        <f>_xlfn.XLOOKUP(Table10[[#This Row],[Loại Hàng]],Table59[Nhóm],Table59[Qui đổi])</f>
        <v>PET vảy</v>
      </c>
      <c r="L45" s="403">
        <v>46148</v>
      </c>
      <c r="M45" t="s">
        <v>23533</v>
      </c>
      <c r="N45" s="497">
        <f>IF(COUNTIF($A$3:A45,A45)=1,1,0)</f>
        <v>0</v>
      </c>
    </row>
    <row r="46" spans="1:14" hidden="1" x14ac:dyDescent="0.35">
      <c r="A46" t="s">
        <v>3379</v>
      </c>
      <c r="B46" s="497" t="str">
        <f>IF(Table10[[#This Row],[DTR/Trạm]]="DTR",_xlfn.XLOOKUP(Table10[[#This Row],[ID NCC]],DS_NCC_DTR[ID NCC],DS_NCC_DTR[Tên NCC]),_xlfn.XLOOKUP(Table10[[#This Row],[ID NCC]],Data_TongTram2[ID NCC],Data_TongTram2[Tên NCC]))</f>
        <v>Văn Phòng Yu Shin HCM</v>
      </c>
      <c r="C46" s="497" t="str">
        <f>IF(Table10[[#This Row],[Trạm/DTR]]="DTR","DTR","Trạm")</f>
        <v>DTR</v>
      </c>
      <c r="D46" s="497" t="str">
        <f>Table10[[#This Row],[ID NCC]]&amp;Table10[[#This Row],[Trạm/DTR]]</f>
        <v>001dc000029Nk5aAACDTR</v>
      </c>
      <c r="E46" s="497" t="str">
        <f>IF(Table10[[#This Row],[DTR/Trạm]]="DTR",_xlfn.XLOOKUP(Table10[[#This Row],[ID NCC]],DS_NCC_DTR[ID NCC],DS_NCC_DTR[Nhân viên]),_xlfn.XLOOKUP(Table10[[#This Row],[ID NCC]],Data_TongTram2[ID NCC],Data_TongTram2[Nhân viên]))</f>
        <v>Bùi Vũ Thanh Huy</v>
      </c>
      <c r="F46" s="497" t="str">
        <f>IF(Table10[[#This Row],[Trạm/DTR]]="DTR",_xlfn.XLOOKUP(Table10[[#This Row],[ID NCC]],DS_NCC_DTR[ID NCC],DS_NCC_DTR[Admin miền]),_xlfn.XLOOKUP(Table10[[#This Row],[Trạm/DTR]],Table16[Trạm],Table16[[Admin ]]))</f>
        <v>Nguyễn Hoàng Thúy</v>
      </c>
      <c r="G46" t="s">
        <v>1689</v>
      </c>
      <c r="H46" s="497" t="str">
        <f>VLOOKUP(Table10[[#This Row],[Sản Phẩm RG]],'Thông tin'!C:F,4,0)</f>
        <v>PET chai</v>
      </c>
      <c r="I46">
        <v>9406</v>
      </c>
      <c r="J46" s="497">
        <f>Table10[[#This Row],[Sản lượng kg]]/1000</f>
        <v>9.4060000000000006</v>
      </c>
      <c r="K46" s="497" t="str">
        <f>_xlfn.XLOOKUP(Table10[[#This Row],[Loại Hàng]],Table59[Nhóm],Table59[Qui đổi])</f>
        <v>PET chai</v>
      </c>
      <c r="L46" s="403">
        <v>46148</v>
      </c>
      <c r="M46" t="s">
        <v>23533</v>
      </c>
      <c r="N46" s="497">
        <f>IF(COUNTIF($A$3:A46,A46)=1,1,0)</f>
        <v>0</v>
      </c>
    </row>
    <row r="47" spans="1:14" hidden="1" x14ac:dyDescent="0.35">
      <c r="A47" t="s">
        <v>3379</v>
      </c>
      <c r="B47" s="497" t="str">
        <f>IF(Table10[[#This Row],[DTR/Trạm]]="DTR",_xlfn.XLOOKUP(Table10[[#This Row],[ID NCC]],DS_NCC_DTR[ID NCC],DS_NCC_DTR[Tên NCC]),_xlfn.XLOOKUP(Table10[[#This Row],[ID NCC]],Data_TongTram2[ID NCC],Data_TongTram2[Tên NCC]))</f>
        <v>Văn Phòng Yu Shin HCM</v>
      </c>
      <c r="C47" s="497" t="str">
        <f>IF(Table10[[#This Row],[Trạm/DTR]]="DTR","DTR","Trạm")</f>
        <v>DTR</v>
      </c>
      <c r="D47" s="497" t="str">
        <f>Table10[[#This Row],[ID NCC]]&amp;Table10[[#This Row],[Trạm/DTR]]</f>
        <v>001dc000029Nk5aAACDTR</v>
      </c>
      <c r="E47" s="497" t="str">
        <f>IF(Table10[[#This Row],[DTR/Trạm]]="DTR",_xlfn.XLOOKUP(Table10[[#This Row],[ID NCC]],DS_NCC_DTR[ID NCC],DS_NCC_DTR[Nhân viên]),_xlfn.XLOOKUP(Table10[[#This Row],[ID NCC]],Data_TongTram2[ID NCC],Data_TongTram2[Nhân viên]))</f>
        <v>Bùi Vũ Thanh Huy</v>
      </c>
      <c r="F47" s="497" t="str">
        <f>IF(Table10[[#This Row],[Trạm/DTR]]="DTR",_xlfn.XLOOKUP(Table10[[#This Row],[ID NCC]],DS_NCC_DTR[ID NCC],DS_NCC_DTR[Admin miền]),_xlfn.XLOOKUP(Table10[[#This Row],[Trạm/DTR]],Table16[Trạm],Table16[[Admin ]]))</f>
        <v>Nguyễn Hoàng Thúy</v>
      </c>
      <c r="G47" t="s">
        <v>1689</v>
      </c>
      <c r="H47" s="497" t="str">
        <f>VLOOKUP(Table10[[#This Row],[Sản Phẩm RG]],'Thông tin'!C:F,4,0)</f>
        <v>PET chai</v>
      </c>
      <c r="I47">
        <v>10454</v>
      </c>
      <c r="J47" s="497">
        <f>Table10[[#This Row],[Sản lượng kg]]/1000</f>
        <v>10.454000000000001</v>
      </c>
      <c r="K47" s="497" t="str">
        <f>_xlfn.XLOOKUP(Table10[[#This Row],[Loại Hàng]],Table59[Nhóm],Table59[Qui đổi])</f>
        <v>PET chai</v>
      </c>
      <c r="L47" s="403">
        <v>46148</v>
      </c>
      <c r="M47" t="s">
        <v>23533</v>
      </c>
      <c r="N47" s="497">
        <f>IF(COUNTIF($A$3:A47,A47)=1,1,0)</f>
        <v>0</v>
      </c>
    </row>
    <row r="48" spans="1:14" hidden="1" x14ac:dyDescent="0.35">
      <c r="A48" t="s">
        <v>2994</v>
      </c>
      <c r="B48" s="497" t="str">
        <f>IF(Table10[[#This Row],[DTR/Trạm]]="DTR",_xlfn.XLOOKUP(Table10[[#This Row],[ID NCC]],DS_NCC_DTR[ID NCC],DS_NCC_DTR[Tên NCC]),_xlfn.XLOOKUP(Table10[[#This Row],[ID NCC]],Data_TongTram2[ID NCC],Data_TongTram2[Tên NCC]))</f>
        <v>Văn Phòng Rồng Việt</v>
      </c>
      <c r="C48" s="497" t="str">
        <f>IF(Table10[[#This Row],[Trạm/DTR]]="DTR","DTR","Trạm")</f>
        <v>DTR</v>
      </c>
      <c r="D48" s="497" t="str">
        <f>Table10[[#This Row],[ID NCC]]&amp;Table10[[#This Row],[Trạm/DTR]]</f>
        <v>001dc0000304ICwAAMDTR</v>
      </c>
      <c r="E48" s="497" t="str">
        <f>IF(Table10[[#This Row],[DTR/Trạm]]="DTR",_xlfn.XLOOKUP(Table10[[#This Row],[ID NCC]],DS_NCC_DTR[ID NCC],DS_NCC_DTR[Nhân viên]),_xlfn.XLOOKUP(Table10[[#This Row],[ID NCC]],Data_TongTram2[ID NCC],Data_TongTram2[Nhân viên]))</f>
        <v>Bùi Vũ Thanh Huy</v>
      </c>
      <c r="F48" s="497" t="str">
        <f>IF(Table10[[#This Row],[Trạm/DTR]]="DTR",_xlfn.XLOOKUP(Table10[[#This Row],[ID NCC]],DS_NCC_DTR[ID NCC],DS_NCC_DTR[Admin miền]),_xlfn.XLOOKUP(Table10[[#This Row],[Trạm/DTR]],Table16[Trạm],Table16[[Admin ]]))</f>
        <v>Nguyễn Hoàng Thúy</v>
      </c>
      <c r="G48" t="s">
        <v>694</v>
      </c>
      <c r="H48" s="497" t="str">
        <f>VLOOKUP(Table10[[#This Row],[Sản Phẩm RG]],'Thông tin'!C:F,4,0)</f>
        <v>PET vảy</v>
      </c>
      <c r="I48">
        <v>15260</v>
      </c>
      <c r="J48" s="497">
        <f>Table10[[#This Row],[Sản lượng kg]]/1000</f>
        <v>15.26</v>
      </c>
      <c r="K48" s="497" t="str">
        <f>_xlfn.XLOOKUP(Table10[[#This Row],[Loại Hàng]],Table59[Nhóm],Table59[Qui đổi])</f>
        <v>PET vảy</v>
      </c>
      <c r="L48" s="403">
        <v>46149</v>
      </c>
      <c r="M48" t="s">
        <v>23533</v>
      </c>
      <c r="N48" s="497">
        <f>IF(COUNTIF($A$3:A48,A48)=1,1,0)</f>
        <v>0</v>
      </c>
    </row>
    <row r="49" spans="1:14" hidden="1" x14ac:dyDescent="0.35">
      <c r="A49" t="s">
        <v>2994</v>
      </c>
      <c r="B49" s="497" t="str">
        <f>IF(Table10[[#This Row],[DTR/Trạm]]="DTR",_xlfn.XLOOKUP(Table10[[#This Row],[ID NCC]],DS_NCC_DTR[ID NCC],DS_NCC_DTR[Tên NCC]),_xlfn.XLOOKUP(Table10[[#This Row],[ID NCC]],Data_TongTram2[ID NCC],Data_TongTram2[Tên NCC]))</f>
        <v>Văn Phòng Rồng Việt</v>
      </c>
      <c r="C49" s="497" t="str">
        <f>IF(Table10[[#This Row],[Trạm/DTR]]="DTR","DTR","Trạm")</f>
        <v>DTR</v>
      </c>
      <c r="D49" s="497" t="str">
        <f>Table10[[#This Row],[ID NCC]]&amp;Table10[[#This Row],[Trạm/DTR]]</f>
        <v>001dc0000304ICwAAMDTR</v>
      </c>
      <c r="E49" s="497" t="str">
        <f>IF(Table10[[#This Row],[DTR/Trạm]]="DTR",_xlfn.XLOOKUP(Table10[[#This Row],[ID NCC]],DS_NCC_DTR[ID NCC],DS_NCC_DTR[Nhân viên]),_xlfn.XLOOKUP(Table10[[#This Row],[ID NCC]],Data_TongTram2[ID NCC],Data_TongTram2[Nhân viên]))</f>
        <v>Bùi Vũ Thanh Huy</v>
      </c>
      <c r="F49" s="497" t="str">
        <f>IF(Table10[[#This Row],[Trạm/DTR]]="DTR",_xlfn.XLOOKUP(Table10[[#This Row],[ID NCC]],DS_NCC_DTR[ID NCC],DS_NCC_DTR[Admin miền]),_xlfn.XLOOKUP(Table10[[#This Row],[Trạm/DTR]],Table16[Trạm],Table16[[Admin ]]))</f>
        <v>Nguyễn Hoàng Thúy</v>
      </c>
      <c r="G49" t="s">
        <v>694</v>
      </c>
      <c r="H49" s="497" t="str">
        <f>VLOOKUP(Table10[[#This Row],[Sản Phẩm RG]],'Thông tin'!C:F,4,0)</f>
        <v>PET vảy</v>
      </c>
      <c r="I49">
        <v>15290</v>
      </c>
      <c r="J49" s="497">
        <f>Table10[[#This Row],[Sản lượng kg]]/1000</f>
        <v>15.29</v>
      </c>
      <c r="K49" s="497" t="str">
        <f>_xlfn.XLOOKUP(Table10[[#This Row],[Loại Hàng]],Table59[Nhóm],Table59[Qui đổi])</f>
        <v>PET vảy</v>
      </c>
      <c r="L49" s="403">
        <v>46149</v>
      </c>
      <c r="M49" t="s">
        <v>23533</v>
      </c>
      <c r="N49" s="497">
        <f>IF(COUNTIF($A$3:A49,A49)=1,1,0)</f>
        <v>0</v>
      </c>
    </row>
    <row r="50" spans="1:14" hidden="1" x14ac:dyDescent="0.35">
      <c r="A50" t="s">
        <v>2994</v>
      </c>
      <c r="B50" s="497" t="str">
        <f>IF(Table10[[#This Row],[DTR/Trạm]]="DTR",_xlfn.XLOOKUP(Table10[[#This Row],[ID NCC]],DS_NCC_DTR[ID NCC],DS_NCC_DTR[Tên NCC]),_xlfn.XLOOKUP(Table10[[#This Row],[ID NCC]],Data_TongTram2[ID NCC],Data_TongTram2[Tên NCC]))</f>
        <v>Văn Phòng Rồng Việt</v>
      </c>
      <c r="C50" s="497" t="str">
        <f>IF(Table10[[#This Row],[Trạm/DTR]]="DTR","DTR","Trạm")</f>
        <v>DTR</v>
      </c>
      <c r="D50" s="497" t="str">
        <f>Table10[[#This Row],[ID NCC]]&amp;Table10[[#This Row],[Trạm/DTR]]</f>
        <v>001dc0000304ICwAAMDTR</v>
      </c>
      <c r="E50" s="497" t="str">
        <f>IF(Table10[[#This Row],[DTR/Trạm]]="DTR",_xlfn.XLOOKUP(Table10[[#This Row],[ID NCC]],DS_NCC_DTR[ID NCC],DS_NCC_DTR[Nhân viên]),_xlfn.XLOOKUP(Table10[[#This Row],[ID NCC]],Data_TongTram2[ID NCC],Data_TongTram2[Nhân viên]))</f>
        <v>Bùi Vũ Thanh Huy</v>
      </c>
      <c r="F50" s="497" t="str">
        <f>IF(Table10[[#This Row],[Trạm/DTR]]="DTR",_xlfn.XLOOKUP(Table10[[#This Row],[ID NCC]],DS_NCC_DTR[ID NCC],DS_NCC_DTR[Admin miền]),_xlfn.XLOOKUP(Table10[[#This Row],[Trạm/DTR]],Table16[Trạm],Table16[[Admin ]]))</f>
        <v>Nguyễn Hoàng Thúy</v>
      </c>
      <c r="G50" t="s">
        <v>694</v>
      </c>
      <c r="H50" s="497" t="str">
        <f>VLOOKUP(Table10[[#This Row],[Sản Phẩm RG]],'Thông tin'!C:F,4,0)</f>
        <v>PET vảy</v>
      </c>
      <c r="I50">
        <v>15110</v>
      </c>
      <c r="J50" s="497">
        <f>Table10[[#This Row],[Sản lượng kg]]/1000</f>
        <v>15.11</v>
      </c>
      <c r="K50" s="497" t="str">
        <f>_xlfn.XLOOKUP(Table10[[#This Row],[Loại Hàng]],Table59[Nhóm],Table59[Qui đổi])</f>
        <v>PET vảy</v>
      </c>
      <c r="L50" s="403">
        <v>46149</v>
      </c>
      <c r="M50" t="s">
        <v>23533</v>
      </c>
      <c r="N50" s="497">
        <f>IF(COUNTIF($A$3:A50,A50)=1,1,0)</f>
        <v>0</v>
      </c>
    </row>
    <row r="51" spans="1:14" hidden="1" x14ac:dyDescent="0.35">
      <c r="A51" t="s">
        <v>2994</v>
      </c>
      <c r="B51" s="497" t="str">
        <f>IF(Table10[[#This Row],[DTR/Trạm]]="DTR",_xlfn.XLOOKUP(Table10[[#This Row],[ID NCC]],DS_NCC_DTR[ID NCC],DS_NCC_DTR[Tên NCC]),_xlfn.XLOOKUP(Table10[[#This Row],[ID NCC]],Data_TongTram2[ID NCC],Data_TongTram2[Tên NCC]))</f>
        <v>Văn Phòng Rồng Việt</v>
      </c>
      <c r="C51" s="497" t="str">
        <f>IF(Table10[[#This Row],[Trạm/DTR]]="DTR","DTR","Trạm")</f>
        <v>DTR</v>
      </c>
      <c r="D51" s="497" t="str">
        <f>Table10[[#This Row],[ID NCC]]&amp;Table10[[#This Row],[Trạm/DTR]]</f>
        <v>001dc0000304ICwAAMDTR</v>
      </c>
      <c r="E51" s="497" t="str">
        <f>IF(Table10[[#This Row],[DTR/Trạm]]="DTR",_xlfn.XLOOKUP(Table10[[#This Row],[ID NCC]],DS_NCC_DTR[ID NCC],DS_NCC_DTR[Nhân viên]),_xlfn.XLOOKUP(Table10[[#This Row],[ID NCC]],Data_TongTram2[ID NCC],Data_TongTram2[Nhân viên]))</f>
        <v>Bùi Vũ Thanh Huy</v>
      </c>
      <c r="F51" s="497" t="str">
        <f>IF(Table10[[#This Row],[Trạm/DTR]]="DTR",_xlfn.XLOOKUP(Table10[[#This Row],[ID NCC]],DS_NCC_DTR[ID NCC],DS_NCC_DTR[Admin miền]),_xlfn.XLOOKUP(Table10[[#This Row],[Trạm/DTR]],Table16[Trạm],Table16[[Admin ]]))</f>
        <v>Nguyễn Hoàng Thúy</v>
      </c>
      <c r="G51" t="s">
        <v>694</v>
      </c>
      <c r="H51" s="497" t="str">
        <f>VLOOKUP(Table10[[#This Row],[Sản Phẩm RG]],'Thông tin'!C:F,4,0)</f>
        <v>PET vảy</v>
      </c>
      <c r="I51">
        <v>15060</v>
      </c>
      <c r="J51" s="497">
        <f>Table10[[#This Row],[Sản lượng kg]]/1000</f>
        <v>15.06</v>
      </c>
      <c r="K51" s="497" t="str">
        <f>_xlfn.XLOOKUP(Table10[[#This Row],[Loại Hàng]],Table59[Nhóm],Table59[Qui đổi])</f>
        <v>PET vảy</v>
      </c>
      <c r="L51" s="403">
        <v>46149</v>
      </c>
      <c r="M51" t="s">
        <v>23533</v>
      </c>
      <c r="N51" s="497">
        <f>IF(COUNTIF($A$3:A1993,A51)=1,1,0)</f>
        <v>0</v>
      </c>
    </row>
    <row r="52" spans="1:14" hidden="1" x14ac:dyDescent="0.35">
      <c r="A52" t="s">
        <v>689</v>
      </c>
      <c r="B52" s="497" t="str">
        <f>IF(Table10[[#This Row],[DTR/Trạm]]="DTR",_xlfn.XLOOKUP(Table10[[#This Row],[ID NCC]],DS_NCC_DTR[ID NCC],DS_NCC_DTR[Tên NCC]),_xlfn.XLOOKUP(Table10[[#This Row],[ID NCC]],Data_TongTram2[ID NCC],Data_TongTram2[Tên NCC]))</f>
        <v>La Vie</v>
      </c>
      <c r="C52" s="497" t="str">
        <f>IF(Table10[[#This Row],[Trạm/DTR]]="DTR","DTR","Trạm")</f>
        <v>DTR</v>
      </c>
      <c r="D52" s="497" t="str">
        <f>Table10[[#This Row],[ID NCC]]&amp;Table10[[#This Row],[Trạm/DTR]]</f>
        <v>001J3000002HLb7IAGDTR</v>
      </c>
      <c r="E52" s="497" t="str">
        <f>IF(Table10[[#This Row],[DTR/Trạm]]="DTR",_xlfn.XLOOKUP(Table10[[#This Row],[ID NCC]],DS_NCC_DTR[ID NCC],DS_NCC_DTR[Nhân viên]),_xlfn.XLOOKUP(Table10[[#This Row],[ID NCC]],Data_TongTram2[ID NCC],Data_TongTram2[Nhân viên]))</f>
        <v>Nguyễn Duy Tân</v>
      </c>
      <c r="F52" s="497" t="str">
        <f>IF(Table10[[#This Row],[Trạm/DTR]]="DTR",_xlfn.XLOOKUP(Table10[[#This Row],[ID NCC]],DS_NCC_DTR[ID NCC],DS_NCC_DTR[Admin miền]),_xlfn.XLOOKUP(Table10[[#This Row],[Trạm/DTR]],Table16[Trạm],Table16[[Admin ]]))</f>
        <v>Trần Dương Quang Ngọc Linh</v>
      </c>
      <c r="G52" t="s">
        <v>690</v>
      </c>
      <c r="H52" s="497" t="str">
        <f>VLOOKUP(Table10[[#This Row],[Sản Phẩm RG]],'Thông tin'!C:F,4,0)</f>
        <v>PET chai</v>
      </c>
      <c r="I52">
        <v>827.99999999999989</v>
      </c>
      <c r="J52" s="497">
        <f>Table10[[#This Row],[Sản lượng kg]]/1000</f>
        <v>0.82799999999999985</v>
      </c>
      <c r="K52" s="497" t="str">
        <f>_xlfn.XLOOKUP(Table10[[#This Row],[Loại Hàng]],Table59[Nhóm],Table59[Qui đổi])</f>
        <v>PET chai</v>
      </c>
      <c r="L52" s="403">
        <v>46149</v>
      </c>
      <c r="M52" t="s">
        <v>23533</v>
      </c>
      <c r="N52" s="497">
        <f>IF(COUNTIF($A$3:A52,A52)=1,1,0)</f>
        <v>0</v>
      </c>
    </row>
    <row r="53" spans="1:14" hidden="1" x14ac:dyDescent="0.35">
      <c r="A53" t="s">
        <v>689</v>
      </c>
      <c r="B53" s="497" t="str">
        <f>IF(Table10[[#This Row],[DTR/Trạm]]="DTR",_xlfn.XLOOKUP(Table10[[#This Row],[ID NCC]],DS_NCC_DTR[ID NCC],DS_NCC_DTR[Tên NCC]),_xlfn.XLOOKUP(Table10[[#This Row],[ID NCC]],Data_TongTram2[ID NCC],Data_TongTram2[Tên NCC]))</f>
        <v>La Vie</v>
      </c>
      <c r="C53" s="497" t="str">
        <f>IF(Table10[[#This Row],[Trạm/DTR]]="DTR","DTR","Trạm")</f>
        <v>DTR</v>
      </c>
      <c r="D53" s="497" t="str">
        <f>Table10[[#This Row],[ID NCC]]&amp;Table10[[#This Row],[Trạm/DTR]]</f>
        <v>001J3000002HLb7IAGDTR</v>
      </c>
      <c r="E53" s="497" t="str">
        <f>IF(Table10[[#This Row],[DTR/Trạm]]="DTR",_xlfn.XLOOKUP(Table10[[#This Row],[ID NCC]],DS_NCC_DTR[ID NCC],DS_NCC_DTR[Nhân viên]),_xlfn.XLOOKUP(Table10[[#This Row],[ID NCC]],Data_TongTram2[ID NCC],Data_TongTram2[Nhân viên]))</f>
        <v>Nguyễn Duy Tân</v>
      </c>
      <c r="F53" s="497" t="str">
        <f>IF(Table10[[#This Row],[Trạm/DTR]]="DTR",_xlfn.XLOOKUP(Table10[[#This Row],[ID NCC]],DS_NCC_DTR[ID NCC],DS_NCC_DTR[Admin miền]),_xlfn.XLOOKUP(Table10[[#This Row],[Trạm/DTR]],Table16[Trạm],Table16[[Admin ]]))</f>
        <v>Trần Dương Quang Ngọc Linh</v>
      </c>
      <c r="G53" t="s">
        <v>690</v>
      </c>
      <c r="H53" s="497" t="str">
        <f>VLOOKUP(Table10[[#This Row],[Sản Phẩm RG]],'Thông tin'!C:F,4,0)</f>
        <v>PET chai</v>
      </c>
      <c r="I53">
        <v>827.99999999999989</v>
      </c>
      <c r="J53" s="497">
        <f>Table10[[#This Row],[Sản lượng kg]]/1000</f>
        <v>0.82799999999999985</v>
      </c>
      <c r="K53" s="497" t="str">
        <f>_xlfn.XLOOKUP(Table10[[#This Row],[Loại Hàng]],Table59[Nhóm],Table59[Qui đổi])</f>
        <v>PET chai</v>
      </c>
      <c r="L53" s="403">
        <v>46149</v>
      </c>
      <c r="M53" t="s">
        <v>23533</v>
      </c>
      <c r="N53" s="497">
        <f>IF(COUNTIF($A$3:A1993,A53)=1,1,0)</f>
        <v>0</v>
      </c>
    </row>
    <row r="54" spans="1:14" hidden="1" x14ac:dyDescent="0.35">
      <c r="A54" t="s">
        <v>853</v>
      </c>
      <c r="B54" s="497" t="str">
        <f>IF(Table10[[#This Row],[DTR/Trạm]]="DTR",_xlfn.XLOOKUP(Table10[[#This Row],[ID NCC]],DS_NCC_DTR[ID NCC],DS_NCC_DTR[Tên NCC]),_xlfn.XLOOKUP(Table10[[#This Row],[ID NCC]],Data_TongTram2[ID NCC],Data_TongTram2[Tên NCC]))</f>
        <v>Nhật Thi - Vvb</v>
      </c>
      <c r="C54" s="497" t="str">
        <f>IF(Table10[[#This Row],[Trạm/DTR]]="DTR","DTR","Trạm")</f>
        <v>DTR</v>
      </c>
      <c r="D54" s="497" t="str">
        <f>Table10[[#This Row],[ID NCC]]&amp;Table10[[#This Row],[Trạm/DTR]]</f>
        <v>001J3000002HLoFIAWDTR</v>
      </c>
      <c r="E54" s="497" t="str">
        <f>IF(Table10[[#This Row],[DTR/Trạm]]="DTR",_xlfn.XLOOKUP(Table10[[#This Row],[ID NCC]],DS_NCC_DTR[ID NCC],DS_NCC_DTR[Nhân viên]),_xlfn.XLOOKUP(Table10[[#This Row],[ID NCC]],Data_TongTram2[ID NCC],Data_TongTram2[Nhân viên]))</f>
        <v>Bùi Vũ Thanh Huy</v>
      </c>
      <c r="F54" s="497" t="str">
        <f>IF(Table10[[#This Row],[Trạm/DTR]]="DTR",_xlfn.XLOOKUP(Table10[[#This Row],[ID NCC]],DS_NCC_DTR[ID NCC],DS_NCC_DTR[Admin miền]),_xlfn.XLOOKUP(Table10[[#This Row],[Trạm/DTR]],Table16[Trạm],Table16[[Admin ]]))</f>
        <v>Nguyễn Hoàng Thúy</v>
      </c>
      <c r="G54" t="s">
        <v>694</v>
      </c>
      <c r="H54" s="497" t="str">
        <f>VLOOKUP(Table10[[#This Row],[Sản Phẩm RG]],'Thông tin'!C:F,4,0)</f>
        <v>PET vảy</v>
      </c>
      <c r="I54">
        <v>15216</v>
      </c>
      <c r="J54" s="497">
        <f>Table10[[#This Row],[Sản lượng kg]]/1000</f>
        <v>15.215999999999999</v>
      </c>
      <c r="K54" s="497" t="str">
        <f>_xlfn.XLOOKUP(Table10[[#This Row],[Loại Hàng]],Table59[Nhóm],Table59[Qui đổi])</f>
        <v>PET vảy</v>
      </c>
      <c r="L54" s="403">
        <v>46149</v>
      </c>
      <c r="M54" t="s">
        <v>23533</v>
      </c>
      <c r="N54" s="497">
        <f>IF(COUNTIF($A$3:A54,A54)=1,1,0)</f>
        <v>0</v>
      </c>
    </row>
    <row r="55" spans="1:14" hidden="1" x14ac:dyDescent="0.35">
      <c r="A55" t="s">
        <v>693</v>
      </c>
      <c r="B55" s="497" t="str">
        <f>IF(Table10[[#This Row],[DTR/Trạm]]="DTR",_xlfn.XLOOKUP(Table10[[#This Row],[ID NCC]],DS_NCC_DTR[ID NCC],DS_NCC_DTR[Tên NCC]),_xlfn.XLOOKUP(Table10[[#This Row],[ID NCC]],Data_TongTram2[ID NCC],Data_TongTram2[Tên NCC]))</f>
        <v>Anh Thư</v>
      </c>
      <c r="C55" s="497" t="str">
        <f>IF(Table10[[#This Row],[Trạm/DTR]]="DTR","DTR","Trạm")</f>
        <v>DTR</v>
      </c>
      <c r="D55" s="497" t="str">
        <f>Table10[[#This Row],[ID NCC]]&amp;Table10[[#This Row],[Trạm/DTR]]</f>
        <v>001J3000002HLckIAGDTR</v>
      </c>
      <c r="E55" s="497" t="str">
        <f>IF(Table10[[#This Row],[DTR/Trạm]]="DTR",_xlfn.XLOOKUP(Table10[[#This Row],[ID NCC]],DS_NCC_DTR[ID NCC],DS_NCC_DTR[Nhân viên]),_xlfn.XLOOKUP(Table10[[#This Row],[ID NCC]],Data_TongTram2[ID NCC],Data_TongTram2[Nhân viên]))</f>
        <v>Bùi Vũ Thanh Huy</v>
      </c>
      <c r="F55" s="497" t="str">
        <f>IF(Table10[[#This Row],[Trạm/DTR]]="DTR",_xlfn.XLOOKUP(Table10[[#This Row],[ID NCC]],DS_NCC_DTR[ID NCC],DS_NCC_DTR[Admin miền]),_xlfn.XLOOKUP(Table10[[#This Row],[Trạm/DTR]],Table16[Trạm],Table16[[Admin ]]))</f>
        <v>Nguyễn Hoàng Thúy</v>
      </c>
      <c r="G55" t="s">
        <v>694</v>
      </c>
      <c r="H55" s="497" t="str">
        <f>VLOOKUP(Table10[[#This Row],[Sản Phẩm RG]],'Thông tin'!C:F,4,0)</f>
        <v>PET vảy</v>
      </c>
      <c r="I55">
        <v>14058</v>
      </c>
      <c r="J55" s="497">
        <f>Table10[[#This Row],[Sản lượng kg]]/1000</f>
        <v>14.058</v>
      </c>
      <c r="K55" s="497" t="str">
        <f>_xlfn.XLOOKUP(Table10[[#This Row],[Loại Hàng]],Table59[Nhóm],Table59[Qui đổi])</f>
        <v>PET vảy</v>
      </c>
      <c r="L55" s="403">
        <v>46149</v>
      </c>
      <c r="M55" t="s">
        <v>23533</v>
      </c>
      <c r="N55" s="497">
        <f>IF(COUNTIF($A$3:A55,A55)=1,1,0)</f>
        <v>0</v>
      </c>
    </row>
    <row r="56" spans="1:14" hidden="1" x14ac:dyDescent="0.35">
      <c r="A56" t="s">
        <v>693</v>
      </c>
      <c r="B56" s="497" t="str">
        <f>IF(Table10[[#This Row],[DTR/Trạm]]="DTR",_xlfn.XLOOKUP(Table10[[#This Row],[ID NCC]],DS_NCC_DTR[ID NCC],DS_NCC_DTR[Tên NCC]),_xlfn.XLOOKUP(Table10[[#This Row],[ID NCC]],Data_TongTram2[ID NCC],Data_TongTram2[Tên NCC]))</f>
        <v>Anh Thư</v>
      </c>
      <c r="C56" s="497" t="str">
        <f>IF(Table10[[#This Row],[Trạm/DTR]]="DTR","DTR","Trạm")</f>
        <v>DTR</v>
      </c>
      <c r="D56" s="497" t="str">
        <f>Table10[[#This Row],[ID NCC]]&amp;Table10[[#This Row],[Trạm/DTR]]</f>
        <v>001J3000002HLckIAGDTR</v>
      </c>
      <c r="E56" s="497" t="str">
        <f>IF(Table10[[#This Row],[DTR/Trạm]]="DTR",_xlfn.XLOOKUP(Table10[[#This Row],[ID NCC]],DS_NCC_DTR[ID NCC],DS_NCC_DTR[Nhân viên]),_xlfn.XLOOKUP(Table10[[#This Row],[ID NCC]],Data_TongTram2[ID NCC],Data_TongTram2[Nhân viên]))</f>
        <v>Bùi Vũ Thanh Huy</v>
      </c>
      <c r="F56" s="497" t="str">
        <f>IF(Table10[[#This Row],[Trạm/DTR]]="DTR",_xlfn.XLOOKUP(Table10[[#This Row],[ID NCC]],DS_NCC_DTR[ID NCC],DS_NCC_DTR[Admin miền]),_xlfn.XLOOKUP(Table10[[#This Row],[Trạm/DTR]],Table16[Trạm],Table16[[Admin ]]))</f>
        <v>Nguyễn Hoàng Thúy</v>
      </c>
      <c r="G56" t="s">
        <v>694</v>
      </c>
      <c r="H56" s="497" t="str">
        <f>VLOOKUP(Table10[[#This Row],[Sản Phẩm RG]],'Thông tin'!C:F,4,0)</f>
        <v>PET vảy</v>
      </c>
      <c r="I56">
        <v>14578</v>
      </c>
      <c r="J56" s="497">
        <f>Table10[[#This Row],[Sản lượng kg]]/1000</f>
        <v>14.577999999999999</v>
      </c>
      <c r="K56" s="497" t="str">
        <f>_xlfn.XLOOKUP(Table10[[#This Row],[Loại Hàng]],Table59[Nhóm],Table59[Qui đổi])</f>
        <v>PET vảy</v>
      </c>
      <c r="L56" s="403">
        <v>46149</v>
      </c>
      <c r="M56" t="s">
        <v>23533</v>
      </c>
      <c r="N56" s="497">
        <f>IF(COUNTIF($A$3:A56,A56)=1,1,0)</f>
        <v>0</v>
      </c>
    </row>
    <row r="57" spans="1:14" hidden="1" x14ac:dyDescent="0.35">
      <c r="A57" t="s">
        <v>1619</v>
      </c>
      <c r="B57" s="497" t="str">
        <f>IF(Table10[[#This Row],[DTR/Trạm]]="DTR",_xlfn.XLOOKUP(Table10[[#This Row],[ID NCC]],DS_NCC_DTR[ID NCC],DS_NCC_DTR[Tên NCC]),_xlfn.XLOOKUP(Table10[[#This Row],[ID NCC]],Data_TongTram2[ID NCC],Data_TongTram2[Tên NCC]))</f>
        <v>Du Phương</v>
      </c>
      <c r="C57" s="497" t="str">
        <f>IF(Table10[[#This Row],[Trạm/DTR]]="DTR","DTR","Trạm")</f>
        <v>DTR</v>
      </c>
      <c r="D57" s="497" t="str">
        <f>Table10[[#This Row],[ID NCC]]&amp;Table10[[#This Row],[Trạm/DTR]]</f>
        <v>001J3000002HLscIAGDTR</v>
      </c>
      <c r="E57" s="497" t="str">
        <f>IF(Table10[[#This Row],[DTR/Trạm]]="DTR",_xlfn.XLOOKUP(Table10[[#This Row],[ID NCC]],DS_NCC_DTR[ID NCC],DS_NCC_DTR[Nhân viên]),_xlfn.XLOOKUP(Table10[[#This Row],[ID NCC]],Data_TongTram2[ID NCC],Data_TongTram2[Nhân viên]))</f>
        <v>Bùi Vũ Thanh Huy</v>
      </c>
      <c r="F57" s="497" t="str">
        <f>IF(Table10[[#This Row],[Trạm/DTR]]="DTR",_xlfn.XLOOKUP(Table10[[#This Row],[ID NCC]],DS_NCC_DTR[ID NCC],DS_NCC_DTR[Admin miền]),_xlfn.XLOOKUP(Table10[[#This Row],[Trạm/DTR]],Table16[Trạm],Table16[[Admin ]]))</f>
        <v>Nguyễn Hoàng Thúy</v>
      </c>
      <c r="G57" t="s">
        <v>694</v>
      </c>
      <c r="H57" s="497" t="str">
        <f>VLOOKUP(Table10[[#This Row],[Sản Phẩm RG]],'Thông tin'!C:F,4,0)</f>
        <v>PET vảy</v>
      </c>
      <c r="I57">
        <v>14396</v>
      </c>
      <c r="J57" s="497">
        <f>Table10[[#This Row],[Sản lượng kg]]/1000</f>
        <v>14.396000000000001</v>
      </c>
      <c r="K57" s="497" t="str">
        <f>_xlfn.XLOOKUP(Table10[[#This Row],[Loại Hàng]],Table59[Nhóm],Table59[Qui đổi])</f>
        <v>PET vảy</v>
      </c>
      <c r="L57" s="403">
        <v>46149</v>
      </c>
      <c r="M57" t="s">
        <v>23533</v>
      </c>
      <c r="N57" s="497">
        <f>IF(COUNTIF($A$3:A57,A57)=1,1,0)</f>
        <v>0</v>
      </c>
    </row>
    <row r="58" spans="1:14" hidden="1" x14ac:dyDescent="0.35">
      <c r="A58" t="s">
        <v>696</v>
      </c>
      <c r="B58" s="497" t="str">
        <f>IF(Table10[[#This Row],[DTR/Trạm]]="DTR",_xlfn.XLOOKUP(Table10[[#This Row],[ID NCC]],DS_NCC_DTR[ID NCC],DS_NCC_DTR[Tên NCC]),_xlfn.XLOOKUP(Table10[[#This Row],[ID NCC]],Data_TongTram2[ID NCC],Data_TongTram2[Tên NCC]))</f>
        <v>Huỳnh Trần</v>
      </c>
      <c r="C58" s="497" t="str">
        <f>IF(Table10[[#This Row],[Trạm/DTR]]="DTR","DTR","Trạm")</f>
        <v>DTR</v>
      </c>
      <c r="D58" s="497" t="str">
        <f>Table10[[#This Row],[ID NCC]]&amp;Table10[[#This Row],[Trạm/DTR]]</f>
        <v>001J300000DJt2lIADDTR</v>
      </c>
      <c r="E58" s="497" t="str">
        <f>IF(Table10[[#This Row],[DTR/Trạm]]="DTR",_xlfn.XLOOKUP(Table10[[#This Row],[ID NCC]],DS_NCC_DTR[ID NCC],DS_NCC_DTR[Nhân viên]),_xlfn.XLOOKUP(Table10[[#This Row],[ID NCC]],Data_TongTram2[ID NCC],Data_TongTram2[Nhân viên]))</f>
        <v>Bùi Vũ Thanh Huy</v>
      </c>
      <c r="F58" s="497" t="str">
        <f>IF(Table10[[#This Row],[Trạm/DTR]]="DTR",_xlfn.XLOOKUP(Table10[[#This Row],[ID NCC]],DS_NCC_DTR[ID NCC],DS_NCC_DTR[Admin miền]),_xlfn.XLOOKUP(Table10[[#This Row],[Trạm/DTR]],Table16[Trạm],Table16[[Admin ]]))</f>
        <v>Nguyễn Hoàng Thúy</v>
      </c>
      <c r="G58" t="s">
        <v>701</v>
      </c>
      <c r="H58" s="497" t="str">
        <f>VLOOKUP(Table10[[#This Row],[Sản Phẩm RG]],'Thông tin'!C:F,4,0)</f>
        <v>PET vảy</v>
      </c>
      <c r="I58">
        <v>12646</v>
      </c>
      <c r="J58" s="497">
        <f>Table10[[#This Row],[Sản lượng kg]]/1000</f>
        <v>12.646000000000001</v>
      </c>
      <c r="K58" s="497" t="str">
        <f>_xlfn.XLOOKUP(Table10[[#This Row],[Loại Hàng]],Table59[Nhóm],Table59[Qui đổi])</f>
        <v>PET vảy</v>
      </c>
      <c r="L58" s="403">
        <v>46149</v>
      </c>
      <c r="M58" t="s">
        <v>23533</v>
      </c>
      <c r="N58" s="497">
        <f>IF(COUNTIF($A$3:A58,A58)=1,1,0)</f>
        <v>0</v>
      </c>
    </row>
    <row r="59" spans="1:14" hidden="1" x14ac:dyDescent="0.35">
      <c r="A59" t="s">
        <v>707</v>
      </c>
      <c r="B59" s="497" t="str">
        <f>IF(Table10[[#This Row],[DTR/Trạm]]="DTR",_xlfn.XLOOKUP(Table10[[#This Row],[ID NCC]],DS_NCC_DTR[ID NCC],DS_NCC_DTR[Tên NCC]),_xlfn.XLOOKUP(Table10[[#This Row],[ID NCC]],Data_TongTram2[ID NCC],Data_TongTram2[Tên NCC]))</f>
        <v>Suntory Pepsico Vn</v>
      </c>
      <c r="C59" s="497" t="str">
        <f>IF(Table10[[#This Row],[Trạm/DTR]]="DTR","DTR","Trạm")</f>
        <v>DTR</v>
      </c>
      <c r="D59" s="497" t="str">
        <f>Table10[[#This Row],[ID NCC]]&amp;Table10[[#This Row],[Trạm/DTR]]</f>
        <v>001J300000DKllTIATDTR</v>
      </c>
      <c r="E59" s="497" t="str">
        <f>IF(Table10[[#This Row],[DTR/Trạm]]="DTR",_xlfn.XLOOKUP(Table10[[#This Row],[ID NCC]],DS_NCC_DTR[ID NCC],DS_NCC_DTR[Nhân viên]),_xlfn.XLOOKUP(Table10[[#This Row],[ID NCC]],Data_TongTram2[ID NCC],Data_TongTram2[Nhân viên]))</f>
        <v>Bùi Vũ Thanh Huy</v>
      </c>
      <c r="F59" s="497" t="str">
        <f>IF(Table10[[#This Row],[Trạm/DTR]]="DTR",_xlfn.XLOOKUP(Table10[[#This Row],[ID NCC]],DS_NCC_DTR[ID NCC],DS_NCC_DTR[Admin miền]),_xlfn.XLOOKUP(Table10[[#This Row],[Trạm/DTR]],Table16[Trạm],Table16[[Admin ]]))</f>
        <v>Trần Dương Quang Ngọc Linh</v>
      </c>
      <c r="G59" t="s">
        <v>708</v>
      </c>
      <c r="H59" s="497" t="str">
        <f>VLOOKUP(Table10[[#This Row],[Sản Phẩm RG]],'Thông tin'!C:F,4,0)</f>
        <v>HDPE ép thô</v>
      </c>
      <c r="I59">
        <v>3220</v>
      </c>
      <c r="J59" s="497">
        <f>Table10[[#This Row],[Sản lượng kg]]/1000</f>
        <v>3.22</v>
      </c>
      <c r="K59" s="497" t="str">
        <f>_xlfn.XLOOKUP(Table10[[#This Row],[Loại Hàng]],Table59[Nhóm],Table59[Qui đổi])</f>
        <v>HDPE</v>
      </c>
      <c r="L59" s="403">
        <v>46149</v>
      </c>
      <c r="M59" t="s">
        <v>23533</v>
      </c>
      <c r="N59" s="497">
        <f>IF(COUNTIF($A$3:A59,A59)=1,1,0)</f>
        <v>0</v>
      </c>
    </row>
    <row r="60" spans="1:14" hidden="1" x14ac:dyDescent="0.35">
      <c r="A60" t="s">
        <v>698</v>
      </c>
      <c r="B60" s="497" t="str">
        <f>IF(Table10[[#This Row],[DTR/Trạm]]="DTR",_xlfn.XLOOKUP(Table10[[#This Row],[ID NCC]],DS_NCC_DTR[ID NCC],DS_NCC_DTR[Tên NCC]),_xlfn.XLOOKUP(Table10[[#This Row],[ID NCC]],Data_TongTram2[ID NCC],Data_TongTram2[Tên NCC]))</f>
        <v>Thành Phát</v>
      </c>
      <c r="C60" s="497" t="str">
        <f>IF(Table10[[#This Row],[Trạm/DTR]]="DTR","DTR","Trạm")</f>
        <v>DTR</v>
      </c>
      <c r="D60" s="497" t="str">
        <f>Table10[[#This Row],[ID NCC]]&amp;Table10[[#This Row],[Trạm/DTR]]</f>
        <v>001dc00000ZWIdiAAHDTR</v>
      </c>
      <c r="E60" s="497" t="str">
        <f>IF(Table10[[#This Row],[DTR/Trạm]]="DTR",_xlfn.XLOOKUP(Table10[[#This Row],[ID NCC]],DS_NCC_DTR[ID NCC],DS_NCC_DTR[Nhân viên]),_xlfn.XLOOKUP(Table10[[#This Row],[ID NCC]],Data_TongTram2[ID NCC],Data_TongTram2[Nhân viên]))</f>
        <v>Bùi Vũ Thanh Huy</v>
      </c>
      <c r="F60" s="497" t="str">
        <f>IF(Table10[[#This Row],[Trạm/DTR]]="DTR",_xlfn.XLOOKUP(Table10[[#This Row],[ID NCC]],DS_NCC_DTR[ID NCC],DS_NCC_DTR[Admin miền]),_xlfn.XLOOKUP(Table10[[#This Row],[Trạm/DTR]],Table16[Trạm],Table16[[Admin ]]))</f>
        <v>Nguyễn Hoàng Thúy</v>
      </c>
      <c r="G60" t="s">
        <v>694</v>
      </c>
      <c r="H60" s="497" t="str">
        <f>VLOOKUP(Table10[[#This Row],[Sản Phẩm RG]],'Thông tin'!C:F,4,0)</f>
        <v>PET vảy</v>
      </c>
      <c r="I60">
        <v>15266</v>
      </c>
      <c r="J60" s="497">
        <f>Table10[[#This Row],[Sản lượng kg]]/1000</f>
        <v>15.266</v>
      </c>
      <c r="K60" s="497" t="str">
        <f>_xlfn.XLOOKUP(Table10[[#This Row],[Loại Hàng]],Table59[Nhóm],Table59[Qui đổi])</f>
        <v>PET vảy</v>
      </c>
      <c r="L60" s="403">
        <v>46149</v>
      </c>
      <c r="M60" t="s">
        <v>23533</v>
      </c>
      <c r="N60" s="497">
        <f>IF(COUNTIF($A$3:A60,A60)=1,1,0)</f>
        <v>0</v>
      </c>
    </row>
    <row r="61" spans="1:14" hidden="1" x14ac:dyDescent="0.35">
      <c r="A61" t="s">
        <v>3379</v>
      </c>
      <c r="B61" s="497" t="str">
        <f>IF(Table10[[#This Row],[DTR/Trạm]]="DTR",_xlfn.XLOOKUP(Table10[[#This Row],[ID NCC]],DS_NCC_DTR[ID NCC],DS_NCC_DTR[Tên NCC]),_xlfn.XLOOKUP(Table10[[#This Row],[ID NCC]],Data_TongTram2[ID NCC],Data_TongTram2[Tên NCC]))</f>
        <v>Văn Phòng Yu Shin HCM</v>
      </c>
      <c r="C61" s="497" t="str">
        <f>IF(Table10[[#This Row],[Trạm/DTR]]="DTR","DTR","Trạm")</f>
        <v>DTR</v>
      </c>
      <c r="D61" s="497" t="str">
        <f>Table10[[#This Row],[ID NCC]]&amp;Table10[[#This Row],[Trạm/DTR]]</f>
        <v>001dc000029Nk5aAACDTR</v>
      </c>
      <c r="E61" s="497" t="str">
        <f>IF(Table10[[#This Row],[DTR/Trạm]]="DTR",_xlfn.XLOOKUP(Table10[[#This Row],[ID NCC]],DS_NCC_DTR[ID NCC],DS_NCC_DTR[Nhân viên]),_xlfn.XLOOKUP(Table10[[#This Row],[ID NCC]],Data_TongTram2[ID NCC],Data_TongTram2[Nhân viên]))</f>
        <v>Bùi Vũ Thanh Huy</v>
      </c>
      <c r="F61" s="497" t="str">
        <f>IF(Table10[[#This Row],[Trạm/DTR]]="DTR",_xlfn.XLOOKUP(Table10[[#This Row],[ID NCC]],DS_NCC_DTR[ID NCC],DS_NCC_DTR[Admin miền]),_xlfn.XLOOKUP(Table10[[#This Row],[Trạm/DTR]],Table16[Trạm],Table16[[Admin ]]))</f>
        <v>Nguyễn Hoàng Thúy</v>
      </c>
      <c r="G61" t="s">
        <v>1689</v>
      </c>
      <c r="H61" s="497" t="str">
        <f>VLOOKUP(Table10[[#This Row],[Sản Phẩm RG]],'Thông tin'!C:F,4,0)</f>
        <v>PET chai</v>
      </c>
      <c r="I61">
        <v>11571</v>
      </c>
      <c r="J61" s="497">
        <f>Table10[[#This Row],[Sản lượng kg]]/1000</f>
        <v>11.571</v>
      </c>
      <c r="K61" s="497" t="str">
        <f>_xlfn.XLOOKUP(Table10[[#This Row],[Loại Hàng]],Table59[Nhóm],Table59[Qui đổi])</f>
        <v>PET chai</v>
      </c>
      <c r="L61" s="403">
        <v>46149</v>
      </c>
      <c r="M61" t="s">
        <v>23533</v>
      </c>
      <c r="N61" s="497">
        <f>IF(COUNTIF($A$3:A61,A61)=1,1,0)</f>
        <v>0</v>
      </c>
    </row>
    <row r="62" spans="1:14" hidden="1" x14ac:dyDescent="0.35">
      <c r="A62" t="s">
        <v>2994</v>
      </c>
      <c r="B62" s="497" t="str">
        <f>IF(Table10[[#This Row],[DTR/Trạm]]="DTR",_xlfn.XLOOKUP(Table10[[#This Row],[ID NCC]],DS_NCC_DTR[ID NCC],DS_NCC_DTR[Tên NCC]),_xlfn.XLOOKUP(Table10[[#This Row],[ID NCC]],Data_TongTram2[ID NCC],Data_TongTram2[Tên NCC]))</f>
        <v>Văn Phòng Rồng Việt</v>
      </c>
      <c r="C62" s="497" t="str">
        <f>IF(Table10[[#This Row],[Trạm/DTR]]="DTR","DTR","Trạm")</f>
        <v>DTR</v>
      </c>
      <c r="D62" s="497" t="str">
        <f>Table10[[#This Row],[ID NCC]]&amp;Table10[[#This Row],[Trạm/DTR]]</f>
        <v>001dc0000304ICwAAMDTR</v>
      </c>
      <c r="E62" s="497" t="str">
        <f>IF(Table10[[#This Row],[DTR/Trạm]]="DTR",_xlfn.XLOOKUP(Table10[[#This Row],[ID NCC]],DS_NCC_DTR[ID NCC],DS_NCC_DTR[Nhân viên]),_xlfn.XLOOKUP(Table10[[#This Row],[ID NCC]],Data_TongTram2[ID NCC],Data_TongTram2[Nhân viên]))</f>
        <v>Bùi Vũ Thanh Huy</v>
      </c>
      <c r="F62" s="497" t="str">
        <f>IF(Table10[[#This Row],[Trạm/DTR]]="DTR",_xlfn.XLOOKUP(Table10[[#This Row],[ID NCC]],DS_NCC_DTR[ID NCC],DS_NCC_DTR[Admin miền]),_xlfn.XLOOKUP(Table10[[#This Row],[Trạm/DTR]],Table16[Trạm],Table16[[Admin ]]))</f>
        <v>Nguyễn Hoàng Thúy</v>
      </c>
      <c r="G62" t="s">
        <v>694</v>
      </c>
      <c r="H62" s="497" t="str">
        <f>VLOOKUP(Table10[[#This Row],[Sản Phẩm RG]],'Thông tin'!C:F,4,0)</f>
        <v>PET vảy</v>
      </c>
      <c r="I62">
        <v>7343</v>
      </c>
      <c r="J62" s="497">
        <f>Table10[[#This Row],[Sản lượng kg]]/1000</f>
        <v>7.343</v>
      </c>
      <c r="K62" s="497" t="str">
        <f>_xlfn.XLOOKUP(Table10[[#This Row],[Loại Hàng]],Table59[Nhóm],Table59[Qui đổi])</f>
        <v>PET vảy</v>
      </c>
      <c r="L62" s="403">
        <v>46150</v>
      </c>
      <c r="M62" t="s">
        <v>23533</v>
      </c>
      <c r="N62" s="497">
        <f>IF(COUNTIF($A$3:A62,A62)=1,1,0)</f>
        <v>0</v>
      </c>
    </row>
    <row r="63" spans="1:14" hidden="1" x14ac:dyDescent="0.35">
      <c r="A63" t="s">
        <v>2994</v>
      </c>
      <c r="B63" s="497" t="str">
        <f>IF(Table10[[#This Row],[DTR/Trạm]]="DTR",_xlfn.XLOOKUP(Table10[[#This Row],[ID NCC]],DS_NCC_DTR[ID NCC],DS_NCC_DTR[Tên NCC]),_xlfn.XLOOKUP(Table10[[#This Row],[ID NCC]],Data_TongTram2[ID NCC],Data_TongTram2[Tên NCC]))</f>
        <v>Văn Phòng Rồng Việt</v>
      </c>
      <c r="C63" s="497" t="str">
        <f>IF(Table10[[#This Row],[Trạm/DTR]]="DTR","DTR","Trạm")</f>
        <v>DTR</v>
      </c>
      <c r="D63" s="497" t="str">
        <f>Table10[[#This Row],[ID NCC]]&amp;Table10[[#This Row],[Trạm/DTR]]</f>
        <v>001dc0000304ICwAAMDTR</v>
      </c>
      <c r="E63" s="497" t="str">
        <f>IF(Table10[[#This Row],[DTR/Trạm]]="DTR",_xlfn.XLOOKUP(Table10[[#This Row],[ID NCC]],DS_NCC_DTR[ID NCC],DS_NCC_DTR[Nhân viên]),_xlfn.XLOOKUP(Table10[[#This Row],[ID NCC]],Data_TongTram2[ID NCC],Data_TongTram2[Nhân viên]))</f>
        <v>Bùi Vũ Thanh Huy</v>
      </c>
      <c r="F63" s="497" t="str">
        <f>IF(Table10[[#This Row],[Trạm/DTR]]="DTR",_xlfn.XLOOKUP(Table10[[#This Row],[ID NCC]],DS_NCC_DTR[ID NCC],DS_NCC_DTR[Admin miền]),_xlfn.XLOOKUP(Table10[[#This Row],[Trạm/DTR]],Table16[Trạm],Table16[[Admin ]]))</f>
        <v>Nguyễn Hoàng Thúy</v>
      </c>
      <c r="G63" t="s">
        <v>694</v>
      </c>
      <c r="H63" s="497" t="str">
        <f>VLOOKUP(Table10[[#This Row],[Sản Phẩm RG]],'Thông tin'!C:F,4,0)</f>
        <v>PET vảy</v>
      </c>
      <c r="I63">
        <v>14920</v>
      </c>
      <c r="J63" s="497">
        <f>Table10[[#This Row],[Sản lượng kg]]/1000</f>
        <v>14.92</v>
      </c>
      <c r="K63" s="497" t="str">
        <f>_xlfn.XLOOKUP(Table10[[#This Row],[Loại Hàng]],Table59[Nhóm],Table59[Qui đổi])</f>
        <v>PET vảy</v>
      </c>
      <c r="L63" s="403">
        <v>46150</v>
      </c>
      <c r="M63" t="s">
        <v>23533</v>
      </c>
      <c r="N63" s="497">
        <f>IF(COUNTIF($A$3:A1993,A63)=1,1,0)</f>
        <v>0</v>
      </c>
    </row>
    <row r="64" spans="1:14" hidden="1" x14ac:dyDescent="0.35">
      <c r="A64" t="s">
        <v>689</v>
      </c>
      <c r="B64" s="497" t="str">
        <f>IF(Table10[[#This Row],[DTR/Trạm]]="DTR",_xlfn.XLOOKUP(Table10[[#This Row],[ID NCC]],DS_NCC_DTR[ID NCC],DS_NCC_DTR[Tên NCC]),_xlfn.XLOOKUP(Table10[[#This Row],[ID NCC]],Data_TongTram2[ID NCC],Data_TongTram2[Tên NCC]))</f>
        <v>La Vie</v>
      </c>
      <c r="C64" s="497" t="str">
        <f>IF(Table10[[#This Row],[Trạm/DTR]]="DTR","DTR","Trạm")</f>
        <v>DTR</v>
      </c>
      <c r="D64" s="497" t="str">
        <f>Table10[[#This Row],[ID NCC]]&amp;Table10[[#This Row],[Trạm/DTR]]</f>
        <v>001J3000002HLb7IAGDTR</v>
      </c>
      <c r="E64" s="497" t="str">
        <f>IF(Table10[[#This Row],[DTR/Trạm]]="DTR",_xlfn.XLOOKUP(Table10[[#This Row],[ID NCC]],DS_NCC_DTR[ID NCC],DS_NCC_DTR[Nhân viên]),_xlfn.XLOOKUP(Table10[[#This Row],[ID NCC]],Data_TongTram2[ID NCC],Data_TongTram2[Nhân viên]))</f>
        <v>Nguyễn Duy Tân</v>
      </c>
      <c r="F64" s="497" t="str">
        <f>IF(Table10[[#This Row],[Trạm/DTR]]="DTR",_xlfn.XLOOKUP(Table10[[#This Row],[ID NCC]],DS_NCC_DTR[ID NCC],DS_NCC_DTR[Admin miền]),_xlfn.XLOOKUP(Table10[[#This Row],[Trạm/DTR]],Table16[Trạm],Table16[[Admin ]]))</f>
        <v>Trần Dương Quang Ngọc Linh</v>
      </c>
      <c r="G64" t="s">
        <v>690</v>
      </c>
      <c r="H64" s="497" t="str">
        <f>VLOOKUP(Table10[[#This Row],[Sản Phẩm RG]],'Thông tin'!C:F,4,0)</f>
        <v>PET chai</v>
      </c>
      <c r="I64">
        <v>827.99999999999989</v>
      </c>
      <c r="J64" s="497">
        <f>Table10[[#This Row],[Sản lượng kg]]/1000</f>
        <v>0.82799999999999985</v>
      </c>
      <c r="K64" s="497" t="str">
        <f>_xlfn.XLOOKUP(Table10[[#This Row],[Loại Hàng]],Table59[Nhóm],Table59[Qui đổi])</f>
        <v>PET chai</v>
      </c>
      <c r="L64" s="403">
        <v>46150</v>
      </c>
      <c r="M64" t="s">
        <v>23533</v>
      </c>
      <c r="N64" s="497">
        <f>IF(COUNTIF($A$3:A1993,A64)=1,1,0)</f>
        <v>0</v>
      </c>
    </row>
    <row r="65" spans="1:14" hidden="1" x14ac:dyDescent="0.35">
      <c r="A65" t="s">
        <v>693</v>
      </c>
      <c r="B65" s="497" t="str">
        <f>IF(Table10[[#This Row],[DTR/Trạm]]="DTR",_xlfn.XLOOKUP(Table10[[#This Row],[ID NCC]],DS_NCC_DTR[ID NCC],DS_NCC_DTR[Tên NCC]),_xlfn.XLOOKUP(Table10[[#This Row],[ID NCC]],Data_TongTram2[ID NCC],Data_TongTram2[Tên NCC]))</f>
        <v>Anh Thư</v>
      </c>
      <c r="C65" s="497" t="str">
        <f>IF(Table10[[#This Row],[Trạm/DTR]]="DTR","DTR","Trạm")</f>
        <v>DTR</v>
      </c>
      <c r="D65" s="497" t="str">
        <f>Table10[[#This Row],[ID NCC]]&amp;Table10[[#This Row],[Trạm/DTR]]</f>
        <v>001J3000002HLckIAGDTR</v>
      </c>
      <c r="E65" s="497" t="str">
        <f>IF(Table10[[#This Row],[DTR/Trạm]]="DTR",_xlfn.XLOOKUP(Table10[[#This Row],[ID NCC]],DS_NCC_DTR[ID NCC],DS_NCC_DTR[Nhân viên]),_xlfn.XLOOKUP(Table10[[#This Row],[ID NCC]],Data_TongTram2[ID NCC],Data_TongTram2[Nhân viên]))</f>
        <v>Bùi Vũ Thanh Huy</v>
      </c>
      <c r="F65" s="497" t="str">
        <f>IF(Table10[[#This Row],[Trạm/DTR]]="DTR",_xlfn.XLOOKUP(Table10[[#This Row],[ID NCC]],DS_NCC_DTR[ID NCC],DS_NCC_DTR[Admin miền]),_xlfn.XLOOKUP(Table10[[#This Row],[Trạm/DTR]],Table16[Trạm],Table16[[Admin ]]))</f>
        <v>Nguyễn Hoàng Thúy</v>
      </c>
      <c r="G65" t="s">
        <v>694</v>
      </c>
      <c r="H65" s="497" t="str">
        <f>VLOOKUP(Table10[[#This Row],[Sản Phẩm RG]],'Thông tin'!C:F,4,0)</f>
        <v>PET vảy</v>
      </c>
      <c r="I65">
        <v>14256</v>
      </c>
      <c r="J65" s="497">
        <f>Table10[[#This Row],[Sản lượng kg]]/1000</f>
        <v>14.256</v>
      </c>
      <c r="K65" s="497" t="str">
        <f>_xlfn.XLOOKUP(Table10[[#This Row],[Loại Hàng]],Table59[Nhóm],Table59[Qui đổi])</f>
        <v>PET vảy</v>
      </c>
      <c r="L65" s="403">
        <v>46150</v>
      </c>
      <c r="M65" t="s">
        <v>23533</v>
      </c>
      <c r="N65" s="497">
        <f>IF(COUNTIF($A$3:A65,A65)=1,1,0)</f>
        <v>0</v>
      </c>
    </row>
    <row r="66" spans="1:14" hidden="1" x14ac:dyDescent="0.35">
      <c r="A66" t="s">
        <v>1619</v>
      </c>
      <c r="B66" s="497" t="str">
        <f>IF(Table10[[#This Row],[DTR/Trạm]]="DTR",_xlfn.XLOOKUP(Table10[[#This Row],[ID NCC]],DS_NCC_DTR[ID NCC],DS_NCC_DTR[Tên NCC]),_xlfn.XLOOKUP(Table10[[#This Row],[ID NCC]],Data_TongTram2[ID NCC],Data_TongTram2[Tên NCC]))</f>
        <v>Du Phương</v>
      </c>
      <c r="C66" s="497" t="str">
        <f>IF(Table10[[#This Row],[Trạm/DTR]]="DTR","DTR","Trạm")</f>
        <v>DTR</v>
      </c>
      <c r="D66" s="497" t="str">
        <f>Table10[[#This Row],[ID NCC]]&amp;Table10[[#This Row],[Trạm/DTR]]</f>
        <v>001J3000002HLscIAGDTR</v>
      </c>
      <c r="E66" s="497" t="str">
        <f>IF(Table10[[#This Row],[DTR/Trạm]]="DTR",_xlfn.XLOOKUP(Table10[[#This Row],[ID NCC]],DS_NCC_DTR[ID NCC],DS_NCC_DTR[Nhân viên]),_xlfn.XLOOKUP(Table10[[#This Row],[ID NCC]],Data_TongTram2[ID NCC],Data_TongTram2[Nhân viên]))</f>
        <v>Bùi Vũ Thanh Huy</v>
      </c>
      <c r="F66" s="497" t="str">
        <f>IF(Table10[[#This Row],[Trạm/DTR]]="DTR",_xlfn.XLOOKUP(Table10[[#This Row],[ID NCC]],DS_NCC_DTR[ID NCC],DS_NCC_DTR[Admin miền]),_xlfn.XLOOKUP(Table10[[#This Row],[Trạm/DTR]],Table16[Trạm],Table16[[Admin ]]))</f>
        <v>Nguyễn Hoàng Thúy</v>
      </c>
      <c r="G66" t="s">
        <v>694</v>
      </c>
      <c r="H66" s="497" t="str">
        <f>VLOOKUP(Table10[[#This Row],[Sản Phẩm RG]],'Thông tin'!C:F,4,0)</f>
        <v>PET vảy</v>
      </c>
      <c r="I66">
        <v>14496</v>
      </c>
      <c r="J66" s="497">
        <f>Table10[[#This Row],[Sản lượng kg]]/1000</f>
        <v>14.496</v>
      </c>
      <c r="K66" s="497" t="str">
        <f>_xlfn.XLOOKUP(Table10[[#This Row],[Loại Hàng]],Table59[Nhóm],Table59[Qui đổi])</f>
        <v>PET vảy</v>
      </c>
      <c r="L66" s="403">
        <v>46150</v>
      </c>
      <c r="M66" t="s">
        <v>23533</v>
      </c>
      <c r="N66" s="497">
        <f>IF(COUNTIF($A$3:A66,A66)=1,1,0)</f>
        <v>0</v>
      </c>
    </row>
    <row r="67" spans="1:14" hidden="1" x14ac:dyDescent="0.35">
      <c r="A67" t="s">
        <v>1619</v>
      </c>
      <c r="B67" s="497" t="str">
        <f>IF(Table10[[#This Row],[DTR/Trạm]]="DTR",_xlfn.XLOOKUP(Table10[[#This Row],[ID NCC]],DS_NCC_DTR[ID NCC],DS_NCC_DTR[Tên NCC]),_xlfn.XLOOKUP(Table10[[#This Row],[ID NCC]],Data_TongTram2[ID NCC],Data_TongTram2[Tên NCC]))</f>
        <v>Du Phương</v>
      </c>
      <c r="C67" s="497" t="str">
        <f>IF(Table10[[#This Row],[Trạm/DTR]]="DTR","DTR","Trạm")</f>
        <v>DTR</v>
      </c>
      <c r="D67" s="497" t="str">
        <f>Table10[[#This Row],[ID NCC]]&amp;Table10[[#This Row],[Trạm/DTR]]</f>
        <v>001J3000002HLscIAGDTR</v>
      </c>
      <c r="E67" s="497" t="str">
        <f>IF(Table10[[#This Row],[DTR/Trạm]]="DTR",_xlfn.XLOOKUP(Table10[[#This Row],[ID NCC]],DS_NCC_DTR[ID NCC],DS_NCC_DTR[Nhân viên]),_xlfn.XLOOKUP(Table10[[#This Row],[ID NCC]],Data_TongTram2[ID NCC],Data_TongTram2[Nhân viên]))</f>
        <v>Bùi Vũ Thanh Huy</v>
      </c>
      <c r="F67" s="497" t="str">
        <f>IF(Table10[[#This Row],[Trạm/DTR]]="DTR",_xlfn.XLOOKUP(Table10[[#This Row],[ID NCC]],DS_NCC_DTR[ID NCC],DS_NCC_DTR[Admin miền]),_xlfn.XLOOKUP(Table10[[#This Row],[Trạm/DTR]],Table16[Trạm],Table16[[Admin ]]))</f>
        <v>Nguyễn Hoàng Thúy</v>
      </c>
      <c r="G67" t="s">
        <v>694</v>
      </c>
      <c r="H67" s="497" t="str">
        <f>VLOOKUP(Table10[[#This Row],[Sản Phẩm RG]],'Thông tin'!C:F,4,0)</f>
        <v>PET vảy</v>
      </c>
      <c r="I67">
        <v>15226</v>
      </c>
      <c r="J67" s="497">
        <f>Table10[[#This Row],[Sản lượng kg]]/1000</f>
        <v>15.226000000000001</v>
      </c>
      <c r="K67" s="497" t="str">
        <f>_xlfn.XLOOKUP(Table10[[#This Row],[Loại Hàng]],Table59[Nhóm],Table59[Qui đổi])</f>
        <v>PET vảy</v>
      </c>
      <c r="L67" s="403">
        <v>46150</v>
      </c>
      <c r="M67" t="s">
        <v>23533</v>
      </c>
      <c r="N67" s="497">
        <f>IF(COUNTIF($A$3:A67,A67)=1,1,0)</f>
        <v>0</v>
      </c>
    </row>
    <row r="68" spans="1:14" hidden="1" x14ac:dyDescent="0.35">
      <c r="A68" t="s">
        <v>1619</v>
      </c>
      <c r="B68" s="497" t="str">
        <f>IF(Table10[[#This Row],[DTR/Trạm]]="DTR",_xlfn.XLOOKUP(Table10[[#This Row],[ID NCC]],DS_NCC_DTR[ID NCC],DS_NCC_DTR[Tên NCC]),_xlfn.XLOOKUP(Table10[[#This Row],[ID NCC]],Data_TongTram2[ID NCC],Data_TongTram2[Tên NCC]))</f>
        <v>Du Phương</v>
      </c>
      <c r="C68" s="497" t="str">
        <f>IF(Table10[[#This Row],[Trạm/DTR]]="DTR","DTR","Trạm")</f>
        <v>DTR</v>
      </c>
      <c r="D68" s="497" t="str">
        <f>Table10[[#This Row],[ID NCC]]&amp;Table10[[#This Row],[Trạm/DTR]]</f>
        <v>001J3000002HLscIAGDTR</v>
      </c>
      <c r="E68" s="497" t="str">
        <f>IF(Table10[[#This Row],[DTR/Trạm]]="DTR",_xlfn.XLOOKUP(Table10[[#This Row],[ID NCC]],DS_NCC_DTR[ID NCC],DS_NCC_DTR[Nhân viên]),_xlfn.XLOOKUP(Table10[[#This Row],[ID NCC]],Data_TongTram2[ID NCC],Data_TongTram2[Nhân viên]))</f>
        <v>Bùi Vũ Thanh Huy</v>
      </c>
      <c r="F68" s="497" t="str">
        <f>IF(Table10[[#This Row],[Trạm/DTR]]="DTR",_xlfn.XLOOKUP(Table10[[#This Row],[ID NCC]],DS_NCC_DTR[ID NCC],DS_NCC_DTR[Admin miền]),_xlfn.XLOOKUP(Table10[[#This Row],[Trạm/DTR]],Table16[Trạm],Table16[[Admin ]]))</f>
        <v>Nguyễn Hoàng Thúy</v>
      </c>
      <c r="G68" t="s">
        <v>694</v>
      </c>
      <c r="H68" s="497" t="str">
        <f>VLOOKUP(Table10[[#This Row],[Sản Phẩm RG]],'Thông tin'!C:F,4,0)</f>
        <v>PET vảy</v>
      </c>
      <c r="I68">
        <v>14176</v>
      </c>
      <c r="J68" s="497">
        <f>Table10[[#This Row],[Sản lượng kg]]/1000</f>
        <v>14.176</v>
      </c>
      <c r="K68" s="497" t="str">
        <f>_xlfn.XLOOKUP(Table10[[#This Row],[Loại Hàng]],Table59[Nhóm],Table59[Qui đổi])</f>
        <v>PET vảy</v>
      </c>
      <c r="L68" s="403">
        <v>46150</v>
      </c>
      <c r="M68" t="s">
        <v>23533</v>
      </c>
      <c r="N68" s="497">
        <f>IF(COUNTIF($A$3:A68,A68)=1,1,0)</f>
        <v>0</v>
      </c>
    </row>
    <row r="69" spans="1:14" hidden="1" x14ac:dyDescent="0.35">
      <c r="A69" t="s">
        <v>696</v>
      </c>
      <c r="B69" s="497" t="str">
        <f>IF(Table10[[#This Row],[DTR/Trạm]]="DTR",_xlfn.XLOOKUP(Table10[[#This Row],[ID NCC]],DS_NCC_DTR[ID NCC],DS_NCC_DTR[Tên NCC]),_xlfn.XLOOKUP(Table10[[#This Row],[ID NCC]],Data_TongTram2[ID NCC],Data_TongTram2[Tên NCC]))</f>
        <v>Huỳnh Trần</v>
      </c>
      <c r="C69" s="497" t="str">
        <f>IF(Table10[[#This Row],[Trạm/DTR]]="DTR","DTR","Trạm")</f>
        <v>DTR</v>
      </c>
      <c r="D69" s="497" t="str">
        <f>Table10[[#This Row],[ID NCC]]&amp;Table10[[#This Row],[Trạm/DTR]]</f>
        <v>001J300000DJt2lIADDTR</v>
      </c>
      <c r="E69" s="497" t="str">
        <f>IF(Table10[[#This Row],[DTR/Trạm]]="DTR",_xlfn.XLOOKUP(Table10[[#This Row],[ID NCC]],DS_NCC_DTR[ID NCC],DS_NCC_DTR[Nhân viên]),_xlfn.XLOOKUP(Table10[[#This Row],[ID NCC]],Data_TongTram2[ID NCC],Data_TongTram2[Nhân viên]))</f>
        <v>Bùi Vũ Thanh Huy</v>
      </c>
      <c r="F69" s="497" t="str">
        <f>IF(Table10[[#This Row],[Trạm/DTR]]="DTR",_xlfn.XLOOKUP(Table10[[#This Row],[ID NCC]],DS_NCC_DTR[ID NCC],DS_NCC_DTR[Admin miền]),_xlfn.XLOOKUP(Table10[[#This Row],[Trạm/DTR]],Table16[Trạm],Table16[[Admin ]]))</f>
        <v>Nguyễn Hoàng Thúy</v>
      </c>
      <c r="G69" t="s">
        <v>694</v>
      </c>
      <c r="H69" s="497" t="str">
        <f>VLOOKUP(Table10[[#This Row],[Sản Phẩm RG]],'Thông tin'!C:F,4,0)</f>
        <v>PET vảy</v>
      </c>
      <c r="I69">
        <v>13112</v>
      </c>
      <c r="J69" s="497">
        <f>Table10[[#This Row],[Sản lượng kg]]/1000</f>
        <v>13.112</v>
      </c>
      <c r="K69" s="497" t="str">
        <f>_xlfn.XLOOKUP(Table10[[#This Row],[Loại Hàng]],Table59[Nhóm],Table59[Qui đổi])</f>
        <v>PET vảy</v>
      </c>
      <c r="L69" s="403">
        <v>46150</v>
      </c>
      <c r="M69" t="s">
        <v>23533</v>
      </c>
      <c r="N69" s="497">
        <f>IF(COUNTIF($A$3:A69,A69)=1,1,0)</f>
        <v>0</v>
      </c>
    </row>
    <row r="70" spans="1:14" hidden="1" x14ac:dyDescent="0.35">
      <c r="A70" t="s">
        <v>696</v>
      </c>
      <c r="B70" s="497" t="str">
        <f>IF(Table10[[#This Row],[DTR/Trạm]]="DTR",_xlfn.XLOOKUP(Table10[[#This Row],[ID NCC]],DS_NCC_DTR[ID NCC],DS_NCC_DTR[Tên NCC]),_xlfn.XLOOKUP(Table10[[#This Row],[ID NCC]],Data_TongTram2[ID NCC],Data_TongTram2[Tên NCC]))</f>
        <v>Huỳnh Trần</v>
      </c>
      <c r="C70" s="497" t="str">
        <f>IF(Table10[[#This Row],[Trạm/DTR]]="DTR","DTR","Trạm")</f>
        <v>DTR</v>
      </c>
      <c r="D70" s="497" t="str">
        <f>Table10[[#This Row],[ID NCC]]&amp;Table10[[#This Row],[Trạm/DTR]]</f>
        <v>001J300000DJt2lIADDTR</v>
      </c>
      <c r="E70" s="497" t="str">
        <f>IF(Table10[[#This Row],[DTR/Trạm]]="DTR",_xlfn.XLOOKUP(Table10[[#This Row],[ID NCC]],DS_NCC_DTR[ID NCC],DS_NCC_DTR[Nhân viên]),_xlfn.XLOOKUP(Table10[[#This Row],[ID NCC]],Data_TongTram2[ID NCC],Data_TongTram2[Nhân viên]))</f>
        <v>Bùi Vũ Thanh Huy</v>
      </c>
      <c r="F70" s="497" t="str">
        <f>IF(Table10[[#This Row],[Trạm/DTR]]="DTR",_xlfn.XLOOKUP(Table10[[#This Row],[ID NCC]],DS_NCC_DTR[ID NCC],DS_NCC_DTR[Admin miền]),_xlfn.XLOOKUP(Table10[[#This Row],[Trạm/DTR]],Table16[Trạm],Table16[[Admin ]]))</f>
        <v>Nguyễn Hoàng Thúy</v>
      </c>
      <c r="G70" t="s">
        <v>694</v>
      </c>
      <c r="H70" s="497" t="str">
        <f>VLOOKUP(Table10[[#This Row],[Sản Phẩm RG]],'Thông tin'!C:F,4,0)</f>
        <v>PET vảy</v>
      </c>
      <c r="I70">
        <v>12156</v>
      </c>
      <c r="J70" s="497">
        <f>Table10[[#This Row],[Sản lượng kg]]/1000</f>
        <v>12.156000000000001</v>
      </c>
      <c r="K70" s="497" t="str">
        <f>_xlfn.XLOOKUP(Table10[[#This Row],[Loại Hàng]],Table59[Nhóm],Table59[Qui đổi])</f>
        <v>PET vảy</v>
      </c>
      <c r="L70" s="403">
        <v>46150</v>
      </c>
      <c r="M70" t="s">
        <v>23533</v>
      </c>
      <c r="N70" s="497">
        <f>IF(COUNTIF($A$3:A70,A70)=1,1,0)</f>
        <v>0</v>
      </c>
    </row>
    <row r="71" spans="1:14" hidden="1" x14ac:dyDescent="0.35">
      <c r="A71" t="s">
        <v>696</v>
      </c>
      <c r="B71" s="497" t="str">
        <f>IF(Table10[[#This Row],[DTR/Trạm]]="DTR",_xlfn.XLOOKUP(Table10[[#This Row],[ID NCC]],DS_NCC_DTR[ID NCC],DS_NCC_DTR[Tên NCC]),_xlfn.XLOOKUP(Table10[[#This Row],[ID NCC]],Data_TongTram2[ID NCC],Data_TongTram2[Tên NCC]))</f>
        <v>Huỳnh Trần</v>
      </c>
      <c r="C71" s="497" t="str">
        <f>IF(Table10[[#This Row],[Trạm/DTR]]="DTR","DTR","Trạm")</f>
        <v>DTR</v>
      </c>
      <c r="D71" s="497" t="str">
        <f>Table10[[#This Row],[ID NCC]]&amp;Table10[[#This Row],[Trạm/DTR]]</f>
        <v>001J300000DJt2lIADDTR</v>
      </c>
      <c r="E71" s="497" t="str">
        <f>IF(Table10[[#This Row],[DTR/Trạm]]="DTR",_xlfn.XLOOKUP(Table10[[#This Row],[ID NCC]],DS_NCC_DTR[ID NCC],DS_NCC_DTR[Nhân viên]),_xlfn.XLOOKUP(Table10[[#This Row],[ID NCC]],Data_TongTram2[ID NCC],Data_TongTram2[Nhân viên]))</f>
        <v>Bùi Vũ Thanh Huy</v>
      </c>
      <c r="F71" s="497" t="str">
        <f>IF(Table10[[#This Row],[Trạm/DTR]]="DTR",_xlfn.XLOOKUP(Table10[[#This Row],[ID NCC]],DS_NCC_DTR[ID NCC],DS_NCC_DTR[Admin miền]),_xlfn.XLOOKUP(Table10[[#This Row],[Trạm/DTR]],Table16[Trạm],Table16[[Admin ]]))</f>
        <v>Nguyễn Hoàng Thúy</v>
      </c>
      <c r="G71" t="s">
        <v>694</v>
      </c>
      <c r="H71" s="497" t="str">
        <f>VLOOKUP(Table10[[#This Row],[Sản Phẩm RG]],'Thông tin'!C:F,4,0)</f>
        <v>PET vảy</v>
      </c>
      <c r="I71">
        <v>13112</v>
      </c>
      <c r="J71" s="497">
        <f>Table10[[#This Row],[Sản lượng kg]]/1000</f>
        <v>13.112</v>
      </c>
      <c r="K71" s="497" t="str">
        <f>_xlfn.XLOOKUP(Table10[[#This Row],[Loại Hàng]],Table59[Nhóm],Table59[Qui đổi])</f>
        <v>PET vảy</v>
      </c>
      <c r="L71" s="403">
        <v>46150</v>
      </c>
      <c r="M71" t="s">
        <v>23533</v>
      </c>
      <c r="N71" s="497">
        <f>IF(COUNTIF($A$3:A71,A71)=1,1,0)</f>
        <v>0</v>
      </c>
    </row>
    <row r="72" spans="1:14" hidden="1" x14ac:dyDescent="0.35">
      <c r="A72" t="s">
        <v>696</v>
      </c>
      <c r="B72" s="497" t="str">
        <f>IF(Table10[[#This Row],[DTR/Trạm]]="DTR",_xlfn.XLOOKUP(Table10[[#This Row],[ID NCC]],DS_NCC_DTR[ID NCC],DS_NCC_DTR[Tên NCC]),_xlfn.XLOOKUP(Table10[[#This Row],[ID NCC]],Data_TongTram2[ID NCC],Data_TongTram2[Tên NCC]))</f>
        <v>Huỳnh Trần</v>
      </c>
      <c r="C72" s="497" t="str">
        <f>IF(Table10[[#This Row],[Trạm/DTR]]="DTR","DTR","Trạm")</f>
        <v>DTR</v>
      </c>
      <c r="D72" s="497" t="str">
        <f>Table10[[#This Row],[ID NCC]]&amp;Table10[[#This Row],[Trạm/DTR]]</f>
        <v>001J300000DJt2lIADDTR</v>
      </c>
      <c r="E72" s="497" t="str">
        <f>IF(Table10[[#This Row],[DTR/Trạm]]="DTR",_xlfn.XLOOKUP(Table10[[#This Row],[ID NCC]],DS_NCC_DTR[ID NCC],DS_NCC_DTR[Nhân viên]),_xlfn.XLOOKUP(Table10[[#This Row],[ID NCC]],Data_TongTram2[ID NCC],Data_TongTram2[Nhân viên]))</f>
        <v>Bùi Vũ Thanh Huy</v>
      </c>
      <c r="F72" s="497" t="str">
        <f>IF(Table10[[#This Row],[Trạm/DTR]]="DTR",_xlfn.XLOOKUP(Table10[[#This Row],[ID NCC]],DS_NCC_DTR[ID NCC],DS_NCC_DTR[Admin miền]),_xlfn.XLOOKUP(Table10[[#This Row],[Trạm/DTR]],Table16[Trạm],Table16[[Admin ]]))</f>
        <v>Nguyễn Hoàng Thúy</v>
      </c>
      <c r="G72" t="s">
        <v>694</v>
      </c>
      <c r="H72" s="497" t="str">
        <f>VLOOKUP(Table10[[#This Row],[Sản Phẩm RG]],'Thông tin'!C:F,4,0)</f>
        <v>PET vảy</v>
      </c>
      <c r="I72">
        <v>12846</v>
      </c>
      <c r="J72" s="497">
        <f>Table10[[#This Row],[Sản lượng kg]]/1000</f>
        <v>12.846</v>
      </c>
      <c r="K72" s="497" t="str">
        <f>_xlfn.XLOOKUP(Table10[[#This Row],[Loại Hàng]],Table59[Nhóm],Table59[Qui đổi])</f>
        <v>PET vảy</v>
      </c>
      <c r="L72" s="403">
        <v>46150</v>
      </c>
      <c r="M72" t="s">
        <v>23533</v>
      </c>
      <c r="N72" s="497">
        <f>IF(COUNTIF($A$3:A72,A72)=1,1,0)</f>
        <v>0</v>
      </c>
    </row>
    <row r="73" spans="1:14" hidden="1" x14ac:dyDescent="0.35">
      <c r="A73" t="s">
        <v>696</v>
      </c>
      <c r="B73" s="497" t="str">
        <f>IF(Table10[[#This Row],[DTR/Trạm]]="DTR",_xlfn.XLOOKUP(Table10[[#This Row],[ID NCC]],DS_NCC_DTR[ID NCC],DS_NCC_DTR[Tên NCC]),_xlfn.XLOOKUP(Table10[[#This Row],[ID NCC]],Data_TongTram2[ID NCC],Data_TongTram2[Tên NCC]))</f>
        <v>Huỳnh Trần</v>
      </c>
      <c r="C73" s="497" t="str">
        <f>IF(Table10[[#This Row],[Trạm/DTR]]="DTR","DTR","Trạm")</f>
        <v>DTR</v>
      </c>
      <c r="D73" s="497" t="str">
        <f>Table10[[#This Row],[ID NCC]]&amp;Table10[[#This Row],[Trạm/DTR]]</f>
        <v>001J300000DJt2lIADDTR</v>
      </c>
      <c r="E73" s="497" t="str">
        <f>IF(Table10[[#This Row],[DTR/Trạm]]="DTR",_xlfn.XLOOKUP(Table10[[#This Row],[ID NCC]],DS_NCC_DTR[ID NCC],DS_NCC_DTR[Nhân viên]),_xlfn.XLOOKUP(Table10[[#This Row],[ID NCC]],Data_TongTram2[ID NCC],Data_TongTram2[Nhân viên]))</f>
        <v>Bùi Vũ Thanh Huy</v>
      </c>
      <c r="F73" s="497" t="str">
        <f>IF(Table10[[#This Row],[Trạm/DTR]]="DTR",_xlfn.XLOOKUP(Table10[[#This Row],[ID NCC]],DS_NCC_DTR[ID NCC],DS_NCC_DTR[Admin miền]),_xlfn.XLOOKUP(Table10[[#This Row],[Trạm/DTR]],Table16[Trạm],Table16[[Admin ]]))</f>
        <v>Nguyễn Hoàng Thúy</v>
      </c>
      <c r="G73" t="s">
        <v>694</v>
      </c>
      <c r="H73" s="497" t="str">
        <f>VLOOKUP(Table10[[#This Row],[Sản Phẩm RG]],'Thông tin'!C:F,4,0)</f>
        <v>PET vảy</v>
      </c>
      <c r="I73">
        <v>-13112</v>
      </c>
      <c r="J73" s="497">
        <f>Table10[[#This Row],[Sản lượng kg]]/1000</f>
        <v>-13.112</v>
      </c>
      <c r="K73" s="497" t="str">
        <f>_xlfn.XLOOKUP(Table10[[#This Row],[Loại Hàng]],Table59[Nhóm],Table59[Qui đổi])</f>
        <v>PET vảy</v>
      </c>
      <c r="L73" s="403">
        <v>46150</v>
      </c>
      <c r="M73" t="s">
        <v>23533</v>
      </c>
      <c r="N73" s="497">
        <f>IF(COUNTIF($A$3:A73,A73)=1,1,0)</f>
        <v>0</v>
      </c>
    </row>
    <row r="74" spans="1:14" hidden="1" x14ac:dyDescent="0.35">
      <c r="A74" t="s">
        <v>698</v>
      </c>
      <c r="B74" s="497" t="str">
        <f>IF(Table10[[#This Row],[DTR/Trạm]]="DTR",_xlfn.XLOOKUP(Table10[[#This Row],[ID NCC]],DS_NCC_DTR[ID NCC],DS_NCC_DTR[Tên NCC]),_xlfn.XLOOKUP(Table10[[#This Row],[ID NCC]],Data_TongTram2[ID NCC],Data_TongTram2[Tên NCC]))</f>
        <v>Thành Phát</v>
      </c>
      <c r="C74" s="497" t="str">
        <f>IF(Table10[[#This Row],[Trạm/DTR]]="DTR","DTR","Trạm")</f>
        <v>DTR</v>
      </c>
      <c r="D74" s="497" t="str">
        <f>Table10[[#This Row],[ID NCC]]&amp;Table10[[#This Row],[Trạm/DTR]]</f>
        <v>001dc00000ZWIdiAAHDTR</v>
      </c>
      <c r="E74" s="497" t="str">
        <f>IF(Table10[[#This Row],[DTR/Trạm]]="DTR",_xlfn.XLOOKUP(Table10[[#This Row],[ID NCC]],DS_NCC_DTR[ID NCC],DS_NCC_DTR[Nhân viên]),_xlfn.XLOOKUP(Table10[[#This Row],[ID NCC]],Data_TongTram2[ID NCC],Data_TongTram2[Nhân viên]))</f>
        <v>Bùi Vũ Thanh Huy</v>
      </c>
      <c r="F74" s="497" t="str">
        <f>IF(Table10[[#This Row],[Trạm/DTR]]="DTR",_xlfn.XLOOKUP(Table10[[#This Row],[ID NCC]],DS_NCC_DTR[ID NCC],DS_NCC_DTR[Admin miền]),_xlfn.XLOOKUP(Table10[[#This Row],[Trạm/DTR]],Table16[Trạm],Table16[[Admin ]]))</f>
        <v>Nguyễn Hoàng Thúy</v>
      </c>
      <c r="G74" t="s">
        <v>694</v>
      </c>
      <c r="H74" s="497" t="str">
        <f>VLOOKUP(Table10[[#This Row],[Sản Phẩm RG]],'Thông tin'!C:F,4,0)</f>
        <v>PET vảy</v>
      </c>
      <c r="I74">
        <v>13876</v>
      </c>
      <c r="J74" s="497">
        <f>Table10[[#This Row],[Sản lượng kg]]/1000</f>
        <v>13.875999999999999</v>
      </c>
      <c r="K74" s="497" t="str">
        <f>_xlfn.XLOOKUP(Table10[[#This Row],[Loại Hàng]],Table59[Nhóm],Table59[Qui đổi])</f>
        <v>PET vảy</v>
      </c>
      <c r="L74" s="403">
        <v>46150</v>
      </c>
      <c r="M74" t="s">
        <v>23533</v>
      </c>
      <c r="N74" s="497">
        <f>IF(COUNTIF($A$3:A74,A74)=1,1,0)</f>
        <v>0</v>
      </c>
    </row>
    <row r="75" spans="1:14" hidden="1" x14ac:dyDescent="0.35">
      <c r="A75" t="s">
        <v>698</v>
      </c>
      <c r="B75" s="497" t="str">
        <f>IF(Table10[[#This Row],[DTR/Trạm]]="DTR",_xlfn.XLOOKUP(Table10[[#This Row],[ID NCC]],DS_NCC_DTR[ID NCC],DS_NCC_DTR[Tên NCC]),_xlfn.XLOOKUP(Table10[[#This Row],[ID NCC]],Data_TongTram2[ID NCC],Data_TongTram2[Tên NCC]))</f>
        <v>Thành Phát</v>
      </c>
      <c r="C75" s="497" t="str">
        <f>IF(Table10[[#This Row],[Trạm/DTR]]="DTR","DTR","Trạm")</f>
        <v>DTR</v>
      </c>
      <c r="D75" s="497" t="str">
        <f>Table10[[#This Row],[ID NCC]]&amp;Table10[[#This Row],[Trạm/DTR]]</f>
        <v>001dc00000ZWIdiAAHDTR</v>
      </c>
      <c r="E75" s="497" t="str">
        <f>IF(Table10[[#This Row],[DTR/Trạm]]="DTR",_xlfn.XLOOKUP(Table10[[#This Row],[ID NCC]],DS_NCC_DTR[ID NCC],DS_NCC_DTR[Nhân viên]),_xlfn.XLOOKUP(Table10[[#This Row],[ID NCC]],Data_TongTram2[ID NCC],Data_TongTram2[Nhân viên]))</f>
        <v>Bùi Vũ Thanh Huy</v>
      </c>
      <c r="F75" s="497" t="str">
        <f>IF(Table10[[#This Row],[Trạm/DTR]]="DTR",_xlfn.XLOOKUP(Table10[[#This Row],[ID NCC]],DS_NCC_DTR[ID NCC],DS_NCC_DTR[Admin miền]),_xlfn.XLOOKUP(Table10[[#This Row],[Trạm/DTR]],Table16[Trạm],Table16[[Admin ]]))</f>
        <v>Nguyễn Hoàng Thúy</v>
      </c>
      <c r="G75" t="s">
        <v>694</v>
      </c>
      <c r="H75" s="497" t="str">
        <f>VLOOKUP(Table10[[#This Row],[Sản Phẩm RG]],'Thông tin'!C:F,4,0)</f>
        <v>PET vảy</v>
      </c>
      <c r="I75">
        <v>14876</v>
      </c>
      <c r="J75" s="497">
        <f>Table10[[#This Row],[Sản lượng kg]]/1000</f>
        <v>14.875999999999999</v>
      </c>
      <c r="K75" s="497" t="str">
        <f>_xlfn.XLOOKUP(Table10[[#This Row],[Loại Hàng]],Table59[Nhóm],Table59[Qui đổi])</f>
        <v>PET vảy</v>
      </c>
      <c r="L75" s="403">
        <v>46150</v>
      </c>
      <c r="M75" t="s">
        <v>23533</v>
      </c>
      <c r="N75" s="497">
        <f>IF(COUNTIF($A$3:A75,A75)=1,1,0)</f>
        <v>0</v>
      </c>
    </row>
    <row r="76" spans="1:14" hidden="1" x14ac:dyDescent="0.35">
      <c r="A76" t="s">
        <v>4856</v>
      </c>
      <c r="B76" s="497" t="str">
        <f>IF(Table10[[#This Row],[DTR/Trạm]]="DTR",_xlfn.XLOOKUP(Table10[[#This Row],[ID NCC]],DS_NCC_DTR[ID NCC],DS_NCC_DTR[Tên NCC]),_xlfn.XLOOKUP(Table10[[#This Row],[ID NCC]],Data_TongTram2[ID NCC],Data_TongTram2[Tên NCC]))</f>
        <v>Ding Li - Pvt Cn</v>
      </c>
      <c r="C76" s="497" t="str">
        <f>IF(Table10[[#This Row],[Trạm/DTR]]="DTR","DTR","Trạm")</f>
        <v>DTR</v>
      </c>
      <c r="D76" s="497" t="str">
        <f>Table10[[#This Row],[ID NCC]]&amp;Table10[[#This Row],[Trạm/DTR]]</f>
        <v>001dc00001M4a6CAARDTR</v>
      </c>
      <c r="E76" s="497" t="str">
        <f>IF(Table10[[#This Row],[DTR/Trạm]]="DTR",_xlfn.XLOOKUP(Table10[[#This Row],[ID NCC]],DS_NCC_DTR[ID NCC],DS_NCC_DTR[Nhân viên]),_xlfn.XLOOKUP(Table10[[#This Row],[ID NCC]],Data_TongTram2[ID NCC],Data_TongTram2[Nhân viên]))</f>
        <v>Bùi Vũ Thanh Huy</v>
      </c>
      <c r="F76" s="497" t="str">
        <f>IF(Table10[[#This Row],[Trạm/DTR]]="DTR",_xlfn.XLOOKUP(Table10[[#This Row],[ID NCC]],DS_NCC_DTR[ID NCC],DS_NCC_DTR[Admin miền]),_xlfn.XLOOKUP(Table10[[#This Row],[Trạm/DTR]],Table16[Trạm],Table16[[Admin ]]))</f>
        <v>Nguyễn Hoàng Thúy</v>
      </c>
      <c r="G76" t="s">
        <v>694</v>
      </c>
      <c r="H76" s="497" t="str">
        <f>VLOOKUP(Table10[[#This Row],[Sản Phẩm RG]],'Thông tin'!C:F,4,0)</f>
        <v>PET vảy</v>
      </c>
      <c r="I76">
        <v>15160</v>
      </c>
      <c r="J76" s="497">
        <f>Table10[[#This Row],[Sản lượng kg]]/1000</f>
        <v>15.16</v>
      </c>
      <c r="K76" s="497" t="str">
        <f>_xlfn.XLOOKUP(Table10[[#This Row],[Loại Hàng]],Table59[Nhóm],Table59[Qui đổi])</f>
        <v>PET vảy</v>
      </c>
      <c r="L76" s="403">
        <v>46150</v>
      </c>
      <c r="M76" t="s">
        <v>23533</v>
      </c>
      <c r="N76" s="497">
        <f>IF(COUNTIF($A$3:A1993,A76)=1,1,0)</f>
        <v>0</v>
      </c>
    </row>
    <row r="77" spans="1:14" hidden="1" x14ac:dyDescent="0.35">
      <c r="A77" t="s">
        <v>689</v>
      </c>
      <c r="B77" s="497" t="str">
        <f>IF(Table10[[#This Row],[DTR/Trạm]]="DTR",_xlfn.XLOOKUP(Table10[[#This Row],[ID NCC]],DS_NCC_DTR[ID NCC],DS_NCC_DTR[Tên NCC]),_xlfn.XLOOKUP(Table10[[#This Row],[ID NCC]],Data_TongTram2[ID NCC],Data_TongTram2[Tên NCC]))</f>
        <v>La Vie</v>
      </c>
      <c r="C77" s="497" t="str">
        <f>IF(Table10[[#This Row],[Trạm/DTR]]="DTR","DTR","Trạm")</f>
        <v>DTR</v>
      </c>
      <c r="D77" s="497" t="str">
        <f>Table10[[#This Row],[ID NCC]]&amp;Table10[[#This Row],[Trạm/DTR]]</f>
        <v>001J3000002HLb7IAGDTR</v>
      </c>
      <c r="E77" s="497" t="str">
        <f>IF(Table10[[#This Row],[DTR/Trạm]]="DTR",_xlfn.XLOOKUP(Table10[[#This Row],[ID NCC]],DS_NCC_DTR[ID NCC],DS_NCC_DTR[Nhân viên]),_xlfn.XLOOKUP(Table10[[#This Row],[ID NCC]],Data_TongTram2[ID NCC],Data_TongTram2[Nhân viên]))</f>
        <v>Nguyễn Duy Tân</v>
      </c>
      <c r="F77" s="497" t="str">
        <f>IF(Table10[[#This Row],[Trạm/DTR]]="DTR",_xlfn.XLOOKUP(Table10[[#This Row],[ID NCC]],DS_NCC_DTR[ID NCC],DS_NCC_DTR[Admin miền]),_xlfn.XLOOKUP(Table10[[#This Row],[Trạm/DTR]],Table16[Trạm],Table16[[Admin ]]))</f>
        <v>Trần Dương Quang Ngọc Linh</v>
      </c>
      <c r="G77" t="s">
        <v>690</v>
      </c>
      <c r="H77" s="497" t="str">
        <f>VLOOKUP(Table10[[#This Row],[Sản Phẩm RG]],'Thông tin'!C:F,4,0)</f>
        <v>PET chai</v>
      </c>
      <c r="I77">
        <v>827.99999999999989</v>
      </c>
      <c r="J77" s="497">
        <f>Table10[[#This Row],[Sản lượng kg]]/1000</f>
        <v>0.82799999999999985</v>
      </c>
      <c r="K77" s="497" t="str">
        <f>_xlfn.XLOOKUP(Table10[[#This Row],[Loại Hàng]],Table59[Nhóm],Table59[Qui đổi])</f>
        <v>PET chai</v>
      </c>
      <c r="L77" s="403">
        <v>46151</v>
      </c>
      <c r="M77" t="s">
        <v>23533</v>
      </c>
      <c r="N77" s="497">
        <f>IF(COUNTIF($A$3:A77,A77)=1,1,0)</f>
        <v>0</v>
      </c>
    </row>
    <row r="78" spans="1:14" hidden="1" x14ac:dyDescent="0.35">
      <c r="A78" t="s">
        <v>689</v>
      </c>
      <c r="B78" s="497" t="str">
        <f>IF(Table10[[#This Row],[DTR/Trạm]]="DTR",_xlfn.XLOOKUP(Table10[[#This Row],[ID NCC]],DS_NCC_DTR[ID NCC],DS_NCC_DTR[Tên NCC]),_xlfn.XLOOKUP(Table10[[#This Row],[ID NCC]],Data_TongTram2[ID NCC],Data_TongTram2[Tên NCC]))</f>
        <v>La Vie</v>
      </c>
      <c r="C78" s="497" t="str">
        <f>IF(Table10[[#This Row],[Trạm/DTR]]="DTR","DTR","Trạm")</f>
        <v>DTR</v>
      </c>
      <c r="D78" s="497" t="str">
        <f>Table10[[#This Row],[ID NCC]]&amp;Table10[[#This Row],[Trạm/DTR]]</f>
        <v>001J3000002HLb7IAGDTR</v>
      </c>
      <c r="E78" s="497" t="str">
        <f>IF(Table10[[#This Row],[DTR/Trạm]]="DTR",_xlfn.XLOOKUP(Table10[[#This Row],[ID NCC]],DS_NCC_DTR[ID NCC],DS_NCC_DTR[Nhân viên]),_xlfn.XLOOKUP(Table10[[#This Row],[ID NCC]],Data_TongTram2[ID NCC],Data_TongTram2[Nhân viên]))</f>
        <v>Nguyễn Duy Tân</v>
      </c>
      <c r="F78" s="497" t="str">
        <f>IF(Table10[[#This Row],[Trạm/DTR]]="DTR",_xlfn.XLOOKUP(Table10[[#This Row],[ID NCC]],DS_NCC_DTR[ID NCC],DS_NCC_DTR[Admin miền]),_xlfn.XLOOKUP(Table10[[#This Row],[Trạm/DTR]],Table16[Trạm],Table16[[Admin ]]))</f>
        <v>Trần Dương Quang Ngọc Linh</v>
      </c>
      <c r="G78" t="s">
        <v>690</v>
      </c>
      <c r="H78" s="497" t="str">
        <f>VLOOKUP(Table10[[#This Row],[Sản Phẩm RG]],'Thông tin'!C:F,4,0)</f>
        <v>PET chai</v>
      </c>
      <c r="I78">
        <v>827.99999999999989</v>
      </c>
      <c r="J78" s="497">
        <f>Table10[[#This Row],[Sản lượng kg]]/1000</f>
        <v>0.82799999999999985</v>
      </c>
      <c r="K78" s="497" t="str">
        <f>_xlfn.XLOOKUP(Table10[[#This Row],[Loại Hàng]],Table59[Nhóm],Table59[Qui đổi])</f>
        <v>PET chai</v>
      </c>
      <c r="L78" s="403">
        <v>46151</v>
      </c>
      <c r="M78" t="s">
        <v>23533</v>
      </c>
      <c r="N78" s="497">
        <f>IF(COUNTIF($A$3:A78,A78)=1,1,0)</f>
        <v>0</v>
      </c>
    </row>
    <row r="79" spans="1:14" hidden="1" x14ac:dyDescent="0.35">
      <c r="A79" t="s">
        <v>689</v>
      </c>
      <c r="B79" s="497" t="str">
        <f>IF(Table10[[#This Row],[DTR/Trạm]]="DTR",_xlfn.XLOOKUP(Table10[[#This Row],[ID NCC]],DS_NCC_DTR[ID NCC],DS_NCC_DTR[Tên NCC]),_xlfn.XLOOKUP(Table10[[#This Row],[ID NCC]],Data_TongTram2[ID NCC],Data_TongTram2[Tên NCC]))</f>
        <v>La Vie</v>
      </c>
      <c r="C79" s="497" t="str">
        <f>IF(Table10[[#This Row],[Trạm/DTR]]="DTR","DTR","Trạm")</f>
        <v>DTR</v>
      </c>
      <c r="D79" s="497" t="str">
        <f>Table10[[#This Row],[ID NCC]]&amp;Table10[[#This Row],[Trạm/DTR]]</f>
        <v>001J3000002HLb7IAGDTR</v>
      </c>
      <c r="E79" s="497" t="str">
        <f>IF(Table10[[#This Row],[DTR/Trạm]]="DTR",_xlfn.XLOOKUP(Table10[[#This Row],[ID NCC]],DS_NCC_DTR[ID NCC],DS_NCC_DTR[Nhân viên]),_xlfn.XLOOKUP(Table10[[#This Row],[ID NCC]],Data_TongTram2[ID NCC],Data_TongTram2[Nhân viên]))</f>
        <v>Nguyễn Duy Tân</v>
      </c>
      <c r="F79" s="497" t="str">
        <f>IF(Table10[[#This Row],[Trạm/DTR]]="DTR",_xlfn.XLOOKUP(Table10[[#This Row],[ID NCC]],DS_NCC_DTR[ID NCC],DS_NCC_DTR[Admin miền]),_xlfn.XLOOKUP(Table10[[#This Row],[Trạm/DTR]],Table16[Trạm],Table16[[Admin ]]))</f>
        <v>Trần Dương Quang Ngọc Linh</v>
      </c>
      <c r="G79" t="s">
        <v>690</v>
      </c>
      <c r="H79" s="497" t="str">
        <f>VLOOKUP(Table10[[#This Row],[Sản Phẩm RG]],'Thông tin'!C:F,4,0)</f>
        <v>PET chai</v>
      </c>
      <c r="I79">
        <v>827.99999999999989</v>
      </c>
      <c r="J79" s="497">
        <f>Table10[[#This Row],[Sản lượng kg]]/1000</f>
        <v>0.82799999999999985</v>
      </c>
      <c r="K79" s="497" t="str">
        <f>_xlfn.XLOOKUP(Table10[[#This Row],[Loại Hàng]],Table59[Nhóm],Table59[Qui đổi])</f>
        <v>PET chai</v>
      </c>
      <c r="L79" s="403">
        <v>46151</v>
      </c>
      <c r="M79" t="s">
        <v>23533</v>
      </c>
      <c r="N79" s="497">
        <f>IF(COUNTIF($A$3:A1993,A79)=1,1,0)</f>
        <v>0</v>
      </c>
    </row>
    <row r="80" spans="1:14" hidden="1" x14ac:dyDescent="0.35">
      <c r="A80" t="s">
        <v>693</v>
      </c>
      <c r="B80" s="497" t="str">
        <f>IF(Table10[[#This Row],[DTR/Trạm]]="DTR",_xlfn.XLOOKUP(Table10[[#This Row],[ID NCC]],DS_NCC_DTR[ID NCC],DS_NCC_DTR[Tên NCC]),_xlfn.XLOOKUP(Table10[[#This Row],[ID NCC]],Data_TongTram2[ID NCC],Data_TongTram2[Tên NCC]))</f>
        <v>Anh Thư</v>
      </c>
      <c r="C80" s="497" t="str">
        <f>IF(Table10[[#This Row],[Trạm/DTR]]="DTR","DTR","Trạm")</f>
        <v>DTR</v>
      </c>
      <c r="D80" s="497" t="str">
        <f>Table10[[#This Row],[ID NCC]]&amp;Table10[[#This Row],[Trạm/DTR]]</f>
        <v>001J3000002HLckIAGDTR</v>
      </c>
      <c r="E80" s="497" t="str">
        <f>IF(Table10[[#This Row],[DTR/Trạm]]="DTR",_xlfn.XLOOKUP(Table10[[#This Row],[ID NCC]],DS_NCC_DTR[ID NCC],DS_NCC_DTR[Nhân viên]),_xlfn.XLOOKUP(Table10[[#This Row],[ID NCC]],Data_TongTram2[ID NCC],Data_TongTram2[Nhân viên]))</f>
        <v>Bùi Vũ Thanh Huy</v>
      </c>
      <c r="F80" s="497" t="str">
        <f>IF(Table10[[#This Row],[Trạm/DTR]]="DTR",_xlfn.XLOOKUP(Table10[[#This Row],[ID NCC]],DS_NCC_DTR[ID NCC],DS_NCC_DTR[Admin miền]),_xlfn.XLOOKUP(Table10[[#This Row],[Trạm/DTR]],Table16[Trạm],Table16[[Admin ]]))</f>
        <v>Nguyễn Hoàng Thúy</v>
      </c>
      <c r="G80" t="s">
        <v>694</v>
      </c>
      <c r="H80" s="497" t="str">
        <f>VLOOKUP(Table10[[#This Row],[Sản Phẩm RG]],'Thông tin'!C:F,4,0)</f>
        <v>PET vảy</v>
      </c>
      <c r="I80">
        <v>14568</v>
      </c>
      <c r="J80" s="497">
        <f>Table10[[#This Row],[Sản lượng kg]]/1000</f>
        <v>14.568</v>
      </c>
      <c r="K80" s="497" t="str">
        <f>_xlfn.XLOOKUP(Table10[[#This Row],[Loại Hàng]],Table59[Nhóm],Table59[Qui đổi])</f>
        <v>PET vảy</v>
      </c>
      <c r="L80" s="403">
        <v>46151</v>
      </c>
      <c r="M80" t="s">
        <v>23533</v>
      </c>
      <c r="N80" s="497">
        <f>IF(COUNTIF($A$3:A80,A80)=1,1,0)</f>
        <v>0</v>
      </c>
    </row>
    <row r="81" spans="1:14" hidden="1" x14ac:dyDescent="0.35">
      <c r="A81" t="s">
        <v>693</v>
      </c>
      <c r="B81" s="497" t="str">
        <f>IF(Table10[[#This Row],[DTR/Trạm]]="DTR",_xlfn.XLOOKUP(Table10[[#This Row],[ID NCC]],DS_NCC_DTR[ID NCC],DS_NCC_DTR[Tên NCC]),_xlfn.XLOOKUP(Table10[[#This Row],[ID NCC]],Data_TongTram2[ID NCC],Data_TongTram2[Tên NCC]))</f>
        <v>Anh Thư</v>
      </c>
      <c r="C81" s="497" t="str">
        <f>IF(Table10[[#This Row],[Trạm/DTR]]="DTR","DTR","Trạm")</f>
        <v>DTR</v>
      </c>
      <c r="D81" s="497" t="str">
        <f>Table10[[#This Row],[ID NCC]]&amp;Table10[[#This Row],[Trạm/DTR]]</f>
        <v>001J3000002HLckIAGDTR</v>
      </c>
      <c r="E81" s="497" t="str">
        <f>IF(Table10[[#This Row],[DTR/Trạm]]="DTR",_xlfn.XLOOKUP(Table10[[#This Row],[ID NCC]],DS_NCC_DTR[ID NCC],DS_NCC_DTR[Nhân viên]),_xlfn.XLOOKUP(Table10[[#This Row],[ID NCC]],Data_TongTram2[ID NCC],Data_TongTram2[Nhân viên]))</f>
        <v>Bùi Vũ Thanh Huy</v>
      </c>
      <c r="F81" s="497" t="str">
        <f>IF(Table10[[#This Row],[Trạm/DTR]]="DTR",_xlfn.XLOOKUP(Table10[[#This Row],[ID NCC]],DS_NCC_DTR[ID NCC],DS_NCC_DTR[Admin miền]),_xlfn.XLOOKUP(Table10[[#This Row],[Trạm/DTR]],Table16[Trạm],Table16[[Admin ]]))</f>
        <v>Nguyễn Hoàng Thúy</v>
      </c>
      <c r="G81" t="s">
        <v>694</v>
      </c>
      <c r="H81" s="497" t="str">
        <f>VLOOKUP(Table10[[#This Row],[Sản Phẩm RG]],'Thông tin'!C:F,4,0)</f>
        <v>PET vảy</v>
      </c>
      <c r="I81">
        <v>14738</v>
      </c>
      <c r="J81" s="497">
        <f>Table10[[#This Row],[Sản lượng kg]]/1000</f>
        <v>14.738</v>
      </c>
      <c r="K81" s="497" t="str">
        <f>_xlfn.XLOOKUP(Table10[[#This Row],[Loại Hàng]],Table59[Nhóm],Table59[Qui đổi])</f>
        <v>PET vảy</v>
      </c>
      <c r="L81" s="403">
        <v>46151</v>
      </c>
      <c r="M81" t="s">
        <v>23533</v>
      </c>
      <c r="N81" s="497">
        <f>IF(COUNTIF($A$3:A81,A81)=1,1,0)</f>
        <v>0</v>
      </c>
    </row>
    <row r="82" spans="1:14" hidden="1" x14ac:dyDescent="0.35">
      <c r="A82" t="s">
        <v>1619</v>
      </c>
      <c r="B82" s="497" t="str">
        <f>IF(Table10[[#This Row],[DTR/Trạm]]="DTR",_xlfn.XLOOKUP(Table10[[#This Row],[ID NCC]],DS_NCC_DTR[ID NCC],DS_NCC_DTR[Tên NCC]),_xlfn.XLOOKUP(Table10[[#This Row],[ID NCC]],Data_TongTram2[ID NCC],Data_TongTram2[Tên NCC]))</f>
        <v>Du Phương</v>
      </c>
      <c r="C82" s="497" t="str">
        <f>IF(Table10[[#This Row],[Trạm/DTR]]="DTR","DTR","Trạm")</f>
        <v>DTR</v>
      </c>
      <c r="D82" s="497" t="str">
        <f>Table10[[#This Row],[ID NCC]]&amp;Table10[[#This Row],[Trạm/DTR]]</f>
        <v>001J3000002HLscIAGDTR</v>
      </c>
      <c r="E82" s="497" t="str">
        <f>IF(Table10[[#This Row],[DTR/Trạm]]="DTR",_xlfn.XLOOKUP(Table10[[#This Row],[ID NCC]],DS_NCC_DTR[ID NCC],DS_NCC_DTR[Nhân viên]),_xlfn.XLOOKUP(Table10[[#This Row],[ID NCC]],Data_TongTram2[ID NCC],Data_TongTram2[Nhân viên]))</f>
        <v>Bùi Vũ Thanh Huy</v>
      </c>
      <c r="F82" s="497" t="str">
        <f>IF(Table10[[#This Row],[Trạm/DTR]]="DTR",_xlfn.XLOOKUP(Table10[[#This Row],[ID NCC]],DS_NCC_DTR[ID NCC],DS_NCC_DTR[Admin miền]),_xlfn.XLOOKUP(Table10[[#This Row],[Trạm/DTR]],Table16[Trạm],Table16[[Admin ]]))</f>
        <v>Nguyễn Hoàng Thúy</v>
      </c>
      <c r="G82" t="s">
        <v>694</v>
      </c>
      <c r="H82" s="497" t="str">
        <f>VLOOKUP(Table10[[#This Row],[Sản Phẩm RG]],'Thông tin'!C:F,4,0)</f>
        <v>PET vảy</v>
      </c>
      <c r="I82">
        <v>14986</v>
      </c>
      <c r="J82" s="497">
        <f>Table10[[#This Row],[Sản lượng kg]]/1000</f>
        <v>14.986000000000001</v>
      </c>
      <c r="K82" s="497" t="str">
        <f>_xlfn.XLOOKUP(Table10[[#This Row],[Loại Hàng]],Table59[Nhóm],Table59[Qui đổi])</f>
        <v>PET vảy</v>
      </c>
      <c r="L82" s="403">
        <v>46151</v>
      </c>
      <c r="M82" t="s">
        <v>23533</v>
      </c>
      <c r="N82" s="497">
        <f>IF(COUNTIF($A$3:A82,A82)=1,1,0)</f>
        <v>0</v>
      </c>
    </row>
    <row r="83" spans="1:14" hidden="1" x14ac:dyDescent="0.35">
      <c r="A83" t="s">
        <v>696</v>
      </c>
      <c r="B83" s="497" t="str">
        <f>IF(Table10[[#This Row],[DTR/Trạm]]="DTR",_xlfn.XLOOKUP(Table10[[#This Row],[ID NCC]],DS_NCC_DTR[ID NCC],DS_NCC_DTR[Tên NCC]),_xlfn.XLOOKUP(Table10[[#This Row],[ID NCC]],Data_TongTram2[ID NCC],Data_TongTram2[Tên NCC]))</f>
        <v>Huỳnh Trần</v>
      </c>
      <c r="C83" s="497" t="str">
        <f>IF(Table10[[#This Row],[Trạm/DTR]]="DTR","DTR","Trạm")</f>
        <v>DTR</v>
      </c>
      <c r="D83" s="497" t="str">
        <f>Table10[[#This Row],[ID NCC]]&amp;Table10[[#This Row],[Trạm/DTR]]</f>
        <v>001J300000DJt2lIADDTR</v>
      </c>
      <c r="E83" s="497" t="str">
        <f>IF(Table10[[#This Row],[DTR/Trạm]]="DTR",_xlfn.XLOOKUP(Table10[[#This Row],[ID NCC]],DS_NCC_DTR[ID NCC],DS_NCC_DTR[Nhân viên]),_xlfn.XLOOKUP(Table10[[#This Row],[ID NCC]],Data_TongTram2[ID NCC],Data_TongTram2[Nhân viên]))</f>
        <v>Bùi Vũ Thanh Huy</v>
      </c>
      <c r="F83" s="497" t="str">
        <f>IF(Table10[[#This Row],[Trạm/DTR]]="DTR",_xlfn.XLOOKUP(Table10[[#This Row],[ID NCC]],DS_NCC_DTR[ID NCC],DS_NCC_DTR[Admin miền]),_xlfn.XLOOKUP(Table10[[#This Row],[Trạm/DTR]],Table16[Trạm],Table16[[Admin ]]))</f>
        <v>Nguyễn Hoàng Thúy</v>
      </c>
      <c r="G83" t="s">
        <v>694</v>
      </c>
      <c r="H83" s="497" t="str">
        <f>VLOOKUP(Table10[[#This Row],[Sản Phẩm RG]],'Thông tin'!C:F,4,0)</f>
        <v>PET vảy</v>
      </c>
      <c r="I83">
        <v>12206</v>
      </c>
      <c r="J83" s="497">
        <f>Table10[[#This Row],[Sản lượng kg]]/1000</f>
        <v>12.206</v>
      </c>
      <c r="K83" s="497" t="str">
        <f>_xlfn.XLOOKUP(Table10[[#This Row],[Loại Hàng]],Table59[Nhóm],Table59[Qui đổi])</f>
        <v>PET vảy</v>
      </c>
      <c r="L83" s="403">
        <v>46151</v>
      </c>
      <c r="M83" t="s">
        <v>23533</v>
      </c>
      <c r="N83" s="497">
        <f>IF(COUNTIF($A$3:A83,A83)=1,1,0)</f>
        <v>0</v>
      </c>
    </row>
    <row r="84" spans="1:14" hidden="1" x14ac:dyDescent="0.35">
      <c r="A84" t="s">
        <v>696</v>
      </c>
      <c r="B84" s="497" t="str">
        <f>IF(Table10[[#This Row],[DTR/Trạm]]="DTR",_xlfn.XLOOKUP(Table10[[#This Row],[ID NCC]],DS_NCC_DTR[ID NCC],DS_NCC_DTR[Tên NCC]),_xlfn.XLOOKUP(Table10[[#This Row],[ID NCC]],Data_TongTram2[ID NCC],Data_TongTram2[Tên NCC]))</f>
        <v>Huỳnh Trần</v>
      </c>
      <c r="C84" s="497" t="str">
        <f>IF(Table10[[#This Row],[Trạm/DTR]]="DTR","DTR","Trạm")</f>
        <v>DTR</v>
      </c>
      <c r="D84" s="497" t="str">
        <f>Table10[[#This Row],[ID NCC]]&amp;Table10[[#This Row],[Trạm/DTR]]</f>
        <v>001J300000DJt2lIADDTR</v>
      </c>
      <c r="E84" s="497" t="str">
        <f>IF(Table10[[#This Row],[DTR/Trạm]]="DTR",_xlfn.XLOOKUP(Table10[[#This Row],[ID NCC]],DS_NCC_DTR[ID NCC],DS_NCC_DTR[Nhân viên]),_xlfn.XLOOKUP(Table10[[#This Row],[ID NCC]],Data_TongTram2[ID NCC],Data_TongTram2[Nhân viên]))</f>
        <v>Bùi Vũ Thanh Huy</v>
      </c>
      <c r="F84" s="497" t="str">
        <f>IF(Table10[[#This Row],[Trạm/DTR]]="DTR",_xlfn.XLOOKUP(Table10[[#This Row],[ID NCC]],DS_NCC_DTR[ID NCC],DS_NCC_DTR[Admin miền]),_xlfn.XLOOKUP(Table10[[#This Row],[Trạm/DTR]],Table16[Trạm],Table16[[Admin ]]))</f>
        <v>Nguyễn Hoàng Thúy</v>
      </c>
      <c r="G84" t="s">
        <v>701</v>
      </c>
      <c r="H84" s="497" t="str">
        <f>VLOOKUP(Table10[[#This Row],[Sản Phẩm RG]],'Thông tin'!C:F,4,0)</f>
        <v>PET vảy</v>
      </c>
      <c r="I84">
        <v>11769</v>
      </c>
      <c r="J84" s="497">
        <f>Table10[[#This Row],[Sản lượng kg]]/1000</f>
        <v>11.769</v>
      </c>
      <c r="K84" s="497" t="str">
        <f>_xlfn.XLOOKUP(Table10[[#This Row],[Loại Hàng]],Table59[Nhóm],Table59[Qui đổi])</f>
        <v>PET vảy</v>
      </c>
      <c r="L84" s="403">
        <v>46151</v>
      </c>
      <c r="M84" t="s">
        <v>23533</v>
      </c>
      <c r="N84" s="497">
        <f>IF(COUNTIF($A$3:A84,A84)=1,1,0)</f>
        <v>0</v>
      </c>
    </row>
    <row r="85" spans="1:14" hidden="1" x14ac:dyDescent="0.35">
      <c r="A85" t="s">
        <v>698</v>
      </c>
      <c r="B85" s="497" t="str">
        <f>IF(Table10[[#This Row],[DTR/Trạm]]="DTR",_xlfn.XLOOKUP(Table10[[#This Row],[ID NCC]],DS_NCC_DTR[ID NCC],DS_NCC_DTR[Tên NCC]),_xlfn.XLOOKUP(Table10[[#This Row],[ID NCC]],Data_TongTram2[ID NCC],Data_TongTram2[Tên NCC]))</f>
        <v>Thành Phát</v>
      </c>
      <c r="C85" s="497" t="str">
        <f>IF(Table10[[#This Row],[Trạm/DTR]]="DTR","DTR","Trạm")</f>
        <v>DTR</v>
      </c>
      <c r="D85" s="497" t="str">
        <f>Table10[[#This Row],[ID NCC]]&amp;Table10[[#This Row],[Trạm/DTR]]</f>
        <v>001dc00000ZWIdiAAHDTR</v>
      </c>
      <c r="E85" s="497" t="str">
        <f>IF(Table10[[#This Row],[DTR/Trạm]]="DTR",_xlfn.XLOOKUP(Table10[[#This Row],[ID NCC]],DS_NCC_DTR[ID NCC],DS_NCC_DTR[Nhân viên]),_xlfn.XLOOKUP(Table10[[#This Row],[ID NCC]],Data_TongTram2[ID NCC],Data_TongTram2[Nhân viên]))</f>
        <v>Bùi Vũ Thanh Huy</v>
      </c>
      <c r="F85" s="497" t="str">
        <f>IF(Table10[[#This Row],[Trạm/DTR]]="DTR",_xlfn.XLOOKUP(Table10[[#This Row],[ID NCC]],DS_NCC_DTR[ID NCC],DS_NCC_DTR[Admin miền]),_xlfn.XLOOKUP(Table10[[#This Row],[Trạm/DTR]],Table16[Trạm],Table16[[Admin ]]))</f>
        <v>Nguyễn Hoàng Thúy</v>
      </c>
      <c r="G85" t="s">
        <v>694</v>
      </c>
      <c r="H85" s="497" t="str">
        <f>VLOOKUP(Table10[[#This Row],[Sản Phẩm RG]],'Thông tin'!C:F,4,0)</f>
        <v>PET vảy</v>
      </c>
      <c r="I85">
        <v>14586</v>
      </c>
      <c r="J85" s="497">
        <f>Table10[[#This Row],[Sản lượng kg]]/1000</f>
        <v>14.586</v>
      </c>
      <c r="K85" s="497" t="str">
        <f>_xlfn.XLOOKUP(Table10[[#This Row],[Loại Hàng]],Table59[Nhóm],Table59[Qui đổi])</f>
        <v>PET vảy</v>
      </c>
      <c r="L85" s="403">
        <v>46151</v>
      </c>
      <c r="M85" t="s">
        <v>23533</v>
      </c>
      <c r="N85" s="497">
        <f>IF(COUNTIF($A$3:A85,A85)=1,1,0)</f>
        <v>0</v>
      </c>
    </row>
    <row r="86" spans="1:14" hidden="1" x14ac:dyDescent="0.35">
      <c r="A86" t="s">
        <v>698</v>
      </c>
      <c r="B86" s="497" t="str">
        <f>IF(Table10[[#This Row],[DTR/Trạm]]="DTR",_xlfn.XLOOKUP(Table10[[#This Row],[ID NCC]],DS_NCC_DTR[ID NCC],DS_NCC_DTR[Tên NCC]),_xlfn.XLOOKUP(Table10[[#This Row],[ID NCC]],Data_TongTram2[ID NCC],Data_TongTram2[Tên NCC]))</f>
        <v>Thành Phát</v>
      </c>
      <c r="C86" s="497" t="str">
        <f>IF(Table10[[#This Row],[Trạm/DTR]]="DTR","DTR","Trạm")</f>
        <v>DTR</v>
      </c>
      <c r="D86" s="497" t="str">
        <f>Table10[[#This Row],[ID NCC]]&amp;Table10[[#This Row],[Trạm/DTR]]</f>
        <v>001dc00000ZWIdiAAHDTR</v>
      </c>
      <c r="E86" s="497" t="str">
        <f>IF(Table10[[#This Row],[DTR/Trạm]]="DTR",_xlfn.XLOOKUP(Table10[[#This Row],[ID NCC]],DS_NCC_DTR[ID NCC],DS_NCC_DTR[Nhân viên]),_xlfn.XLOOKUP(Table10[[#This Row],[ID NCC]],Data_TongTram2[ID NCC],Data_TongTram2[Nhân viên]))</f>
        <v>Bùi Vũ Thanh Huy</v>
      </c>
      <c r="F86" s="497" t="str">
        <f>IF(Table10[[#This Row],[Trạm/DTR]]="DTR",_xlfn.XLOOKUP(Table10[[#This Row],[ID NCC]],DS_NCC_DTR[ID NCC],DS_NCC_DTR[Admin miền]),_xlfn.XLOOKUP(Table10[[#This Row],[Trạm/DTR]],Table16[Trạm],Table16[[Admin ]]))</f>
        <v>Nguyễn Hoàng Thúy</v>
      </c>
      <c r="G86" t="s">
        <v>694</v>
      </c>
      <c r="H86" s="497" t="str">
        <f>VLOOKUP(Table10[[#This Row],[Sản Phẩm RG]],'Thông tin'!C:F,4,0)</f>
        <v>PET vảy</v>
      </c>
      <c r="I86">
        <v>14956</v>
      </c>
      <c r="J86" s="497">
        <f>Table10[[#This Row],[Sản lượng kg]]/1000</f>
        <v>14.956</v>
      </c>
      <c r="K86" s="497" t="str">
        <f>_xlfn.XLOOKUP(Table10[[#This Row],[Loại Hàng]],Table59[Nhóm],Table59[Qui đổi])</f>
        <v>PET vảy</v>
      </c>
      <c r="L86" s="403">
        <v>46151</v>
      </c>
      <c r="M86" t="s">
        <v>23533</v>
      </c>
      <c r="N86" s="497">
        <f>IF(COUNTIF($A$3:A86,A86)=1,1,0)</f>
        <v>0</v>
      </c>
    </row>
    <row r="87" spans="1:14" hidden="1" x14ac:dyDescent="0.35">
      <c r="A87" t="s">
        <v>4856</v>
      </c>
      <c r="B87" s="497" t="str">
        <f>IF(Table10[[#This Row],[DTR/Trạm]]="DTR",_xlfn.XLOOKUP(Table10[[#This Row],[ID NCC]],DS_NCC_DTR[ID NCC],DS_NCC_DTR[Tên NCC]),_xlfn.XLOOKUP(Table10[[#This Row],[ID NCC]],Data_TongTram2[ID NCC],Data_TongTram2[Tên NCC]))</f>
        <v>Ding Li - Pvt Cn</v>
      </c>
      <c r="C87" s="497" t="str">
        <f>IF(Table10[[#This Row],[Trạm/DTR]]="DTR","DTR","Trạm")</f>
        <v>DTR</v>
      </c>
      <c r="D87" s="497" t="str">
        <f>Table10[[#This Row],[ID NCC]]&amp;Table10[[#This Row],[Trạm/DTR]]</f>
        <v>001dc00001M4a6CAARDTR</v>
      </c>
      <c r="E87" s="497" t="str">
        <f>IF(Table10[[#This Row],[DTR/Trạm]]="DTR",_xlfn.XLOOKUP(Table10[[#This Row],[ID NCC]],DS_NCC_DTR[ID NCC],DS_NCC_DTR[Nhân viên]),_xlfn.XLOOKUP(Table10[[#This Row],[ID NCC]],Data_TongTram2[ID NCC],Data_TongTram2[Nhân viên]))</f>
        <v>Bùi Vũ Thanh Huy</v>
      </c>
      <c r="F87" s="497" t="str">
        <f>IF(Table10[[#This Row],[Trạm/DTR]]="DTR",_xlfn.XLOOKUP(Table10[[#This Row],[ID NCC]],DS_NCC_DTR[ID NCC],DS_NCC_DTR[Admin miền]),_xlfn.XLOOKUP(Table10[[#This Row],[Trạm/DTR]],Table16[Trạm],Table16[[Admin ]]))</f>
        <v>Nguyễn Hoàng Thúy</v>
      </c>
      <c r="G87" t="s">
        <v>694</v>
      </c>
      <c r="H87" s="497" t="str">
        <f>VLOOKUP(Table10[[#This Row],[Sản Phẩm RG]],'Thông tin'!C:F,4,0)</f>
        <v>PET vảy</v>
      </c>
      <c r="I87">
        <v>15320</v>
      </c>
      <c r="J87" s="497">
        <f>Table10[[#This Row],[Sản lượng kg]]/1000</f>
        <v>15.32</v>
      </c>
      <c r="K87" s="497" t="str">
        <f>_xlfn.XLOOKUP(Table10[[#This Row],[Loại Hàng]],Table59[Nhóm],Table59[Qui đổi])</f>
        <v>PET vảy</v>
      </c>
      <c r="L87" s="403">
        <v>46151</v>
      </c>
      <c r="M87" t="s">
        <v>23533</v>
      </c>
      <c r="N87" s="497">
        <f>IF(COUNTIF($A$3:A87,A87)=1,1,0)</f>
        <v>0</v>
      </c>
    </row>
    <row r="88" spans="1:14" hidden="1" x14ac:dyDescent="0.35">
      <c r="A88" t="s">
        <v>3379</v>
      </c>
      <c r="B88" s="497" t="str">
        <f>IF(Table10[[#This Row],[DTR/Trạm]]="DTR",_xlfn.XLOOKUP(Table10[[#This Row],[ID NCC]],DS_NCC_DTR[ID NCC],DS_NCC_DTR[Tên NCC]),_xlfn.XLOOKUP(Table10[[#This Row],[ID NCC]],Data_TongTram2[ID NCC],Data_TongTram2[Tên NCC]))</f>
        <v>Văn Phòng Yu Shin HCM</v>
      </c>
      <c r="C88" s="497" t="str">
        <f>IF(Table10[[#This Row],[Trạm/DTR]]="DTR","DTR","Trạm")</f>
        <v>DTR</v>
      </c>
      <c r="D88" s="497" t="str">
        <f>Table10[[#This Row],[ID NCC]]&amp;Table10[[#This Row],[Trạm/DTR]]</f>
        <v>001dc000029Nk5aAACDTR</v>
      </c>
      <c r="E88" s="497" t="str">
        <f>IF(Table10[[#This Row],[DTR/Trạm]]="DTR",_xlfn.XLOOKUP(Table10[[#This Row],[ID NCC]],DS_NCC_DTR[ID NCC],DS_NCC_DTR[Nhân viên]),_xlfn.XLOOKUP(Table10[[#This Row],[ID NCC]],Data_TongTram2[ID NCC],Data_TongTram2[Nhân viên]))</f>
        <v>Bùi Vũ Thanh Huy</v>
      </c>
      <c r="F88" s="497" t="str">
        <f>IF(Table10[[#This Row],[Trạm/DTR]]="DTR",_xlfn.XLOOKUP(Table10[[#This Row],[ID NCC]],DS_NCC_DTR[ID NCC],DS_NCC_DTR[Admin miền]),_xlfn.XLOOKUP(Table10[[#This Row],[Trạm/DTR]],Table16[Trạm],Table16[[Admin ]]))</f>
        <v>Nguyễn Hoàng Thúy</v>
      </c>
      <c r="G88" t="s">
        <v>1685</v>
      </c>
      <c r="H88" s="497" t="str">
        <f>VLOOKUP(Table10[[#This Row],[Sản Phẩm RG]],'Thông tin'!C:F,4,0)</f>
        <v>PET chai</v>
      </c>
      <c r="I88">
        <v>9307</v>
      </c>
      <c r="J88" s="497">
        <f>Table10[[#This Row],[Sản lượng kg]]/1000</f>
        <v>9.3070000000000004</v>
      </c>
      <c r="K88" s="497" t="str">
        <f>_xlfn.XLOOKUP(Table10[[#This Row],[Loại Hàng]],Table59[Nhóm],Table59[Qui đổi])</f>
        <v>PET chai</v>
      </c>
      <c r="L88" s="403">
        <v>46151</v>
      </c>
      <c r="M88" t="s">
        <v>23533</v>
      </c>
      <c r="N88" s="497">
        <f>IF(COUNTIF($A$3:A1993,A88)=1,1,0)</f>
        <v>0</v>
      </c>
    </row>
    <row r="89" spans="1:14" hidden="1" x14ac:dyDescent="0.35">
      <c r="A89" t="s">
        <v>689</v>
      </c>
      <c r="B89" s="497" t="str">
        <f>IF(Table10[[#This Row],[DTR/Trạm]]="DTR",_xlfn.XLOOKUP(Table10[[#This Row],[ID NCC]],DS_NCC_DTR[ID NCC],DS_NCC_DTR[Tên NCC]),_xlfn.XLOOKUP(Table10[[#This Row],[ID NCC]],Data_TongTram2[ID NCC],Data_TongTram2[Tên NCC]))</f>
        <v>La Vie</v>
      </c>
      <c r="C89" s="497" t="str">
        <f>IF(Table10[[#This Row],[Trạm/DTR]]="DTR","DTR","Trạm")</f>
        <v>DTR</v>
      </c>
      <c r="D89" s="497" t="str">
        <f>Table10[[#This Row],[ID NCC]]&amp;Table10[[#This Row],[Trạm/DTR]]</f>
        <v>001J3000002HLb7IAGDTR</v>
      </c>
      <c r="E89" s="497" t="str">
        <f>IF(Table10[[#This Row],[DTR/Trạm]]="DTR",_xlfn.XLOOKUP(Table10[[#This Row],[ID NCC]],DS_NCC_DTR[ID NCC],DS_NCC_DTR[Nhân viên]),_xlfn.XLOOKUP(Table10[[#This Row],[ID NCC]],Data_TongTram2[ID NCC],Data_TongTram2[Nhân viên]))</f>
        <v>Nguyễn Duy Tân</v>
      </c>
      <c r="F89" s="497" t="str">
        <f>IF(Table10[[#This Row],[Trạm/DTR]]="DTR",_xlfn.XLOOKUP(Table10[[#This Row],[ID NCC]],DS_NCC_DTR[ID NCC],DS_NCC_DTR[Admin miền]),_xlfn.XLOOKUP(Table10[[#This Row],[Trạm/DTR]],Table16[Trạm],Table16[[Admin ]]))</f>
        <v>Trần Dương Quang Ngọc Linh</v>
      </c>
      <c r="G89" t="s">
        <v>690</v>
      </c>
      <c r="H89" s="497" t="str">
        <f>VLOOKUP(Table10[[#This Row],[Sản Phẩm RG]],'Thông tin'!C:F,4,0)</f>
        <v>PET chai</v>
      </c>
      <c r="I89">
        <v>827.99999999999989</v>
      </c>
      <c r="J89" s="497">
        <f>Table10[[#This Row],[Sản lượng kg]]/1000</f>
        <v>0.82799999999999985</v>
      </c>
      <c r="K89" s="497" t="str">
        <f>_xlfn.XLOOKUP(Table10[[#This Row],[Loại Hàng]],Table59[Nhóm],Table59[Qui đổi])</f>
        <v>PET chai</v>
      </c>
      <c r="L89" s="403">
        <v>46153</v>
      </c>
      <c r="M89" t="s">
        <v>23533</v>
      </c>
      <c r="N89" s="497">
        <f>IF(COUNTIF($A$3:A1993,A89)=1,1,0)</f>
        <v>0</v>
      </c>
    </row>
    <row r="90" spans="1:14" hidden="1" x14ac:dyDescent="0.35">
      <c r="A90" t="s">
        <v>853</v>
      </c>
      <c r="B90" s="497" t="str">
        <f>IF(Table10[[#This Row],[DTR/Trạm]]="DTR",_xlfn.XLOOKUP(Table10[[#This Row],[ID NCC]],DS_NCC_DTR[ID NCC],DS_NCC_DTR[Tên NCC]),_xlfn.XLOOKUP(Table10[[#This Row],[ID NCC]],Data_TongTram2[ID NCC],Data_TongTram2[Tên NCC]))</f>
        <v>Nhật Thi - Vvb</v>
      </c>
      <c r="C90" s="497" t="str">
        <f>IF(Table10[[#This Row],[Trạm/DTR]]="DTR","DTR","Trạm")</f>
        <v>DTR</v>
      </c>
      <c r="D90" s="497" t="str">
        <f>Table10[[#This Row],[ID NCC]]&amp;Table10[[#This Row],[Trạm/DTR]]</f>
        <v>001J3000002HLoFIAWDTR</v>
      </c>
      <c r="E90" s="497" t="str">
        <f>IF(Table10[[#This Row],[DTR/Trạm]]="DTR",_xlfn.XLOOKUP(Table10[[#This Row],[ID NCC]],DS_NCC_DTR[ID NCC],DS_NCC_DTR[Nhân viên]),_xlfn.XLOOKUP(Table10[[#This Row],[ID NCC]],Data_TongTram2[ID NCC],Data_TongTram2[Nhân viên]))</f>
        <v>Bùi Vũ Thanh Huy</v>
      </c>
      <c r="F90" s="497" t="str">
        <f>IF(Table10[[#This Row],[Trạm/DTR]]="DTR",_xlfn.XLOOKUP(Table10[[#This Row],[ID NCC]],DS_NCC_DTR[ID NCC],DS_NCC_DTR[Admin miền]),_xlfn.XLOOKUP(Table10[[#This Row],[Trạm/DTR]],Table16[Trạm],Table16[[Admin ]]))</f>
        <v>Nguyễn Hoàng Thúy</v>
      </c>
      <c r="G90" t="s">
        <v>694</v>
      </c>
      <c r="H90" s="497" t="str">
        <f>VLOOKUP(Table10[[#This Row],[Sản Phẩm RG]],'Thông tin'!C:F,4,0)</f>
        <v>PET vảy</v>
      </c>
      <c r="I90">
        <v>15966</v>
      </c>
      <c r="J90" s="497">
        <f>Table10[[#This Row],[Sản lượng kg]]/1000</f>
        <v>15.965999999999999</v>
      </c>
      <c r="K90" s="497" t="str">
        <f>_xlfn.XLOOKUP(Table10[[#This Row],[Loại Hàng]],Table59[Nhóm],Table59[Qui đổi])</f>
        <v>PET vảy</v>
      </c>
      <c r="L90" s="403">
        <v>46153</v>
      </c>
      <c r="M90" t="s">
        <v>23533</v>
      </c>
      <c r="N90" s="497">
        <f>IF(COUNTIF($A$3:A90,A90)=1,1,0)</f>
        <v>0</v>
      </c>
    </row>
    <row r="91" spans="1:14" hidden="1" x14ac:dyDescent="0.35">
      <c r="A91" t="s">
        <v>1619</v>
      </c>
      <c r="B91" s="497" t="str">
        <f>IF(Table10[[#This Row],[DTR/Trạm]]="DTR",_xlfn.XLOOKUP(Table10[[#This Row],[ID NCC]],DS_NCC_DTR[ID NCC],DS_NCC_DTR[Tên NCC]),_xlfn.XLOOKUP(Table10[[#This Row],[ID NCC]],Data_TongTram2[ID NCC],Data_TongTram2[Tên NCC]))</f>
        <v>Du Phương</v>
      </c>
      <c r="C91" s="497" t="str">
        <f>IF(Table10[[#This Row],[Trạm/DTR]]="DTR","DTR","Trạm")</f>
        <v>DTR</v>
      </c>
      <c r="D91" s="497" t="str">
        <f>Table10[[#This Row],[ID NCC]]&amp;Table10[[#This Row],[Trạm/DTR]]</f>
        <v>001J3000002HLscIAGDTR</v>
      </c>
      <c r="E91" s="497" t="str">
        <f>IF(Table10[[#This Row],[DTR/Trạm]]="DTR",_xlfn.XLOOKUP(Table10[[#This Row],[ID NCC]],DS_NCC_DTR[ID NCC],DS_NCC_DTR[Nhân viên]),_xlfn.XLOOKUP(Table10[[#This Row],[ID NCC]],Data_TongTram2[ID NCC],Data_TongTram2[Nhân viên]))</f>
        <v>Bùi Vũ Thanh Huy</v>
      </c>
      <c r="F91" s="497" t="str">
        <f>IF(Table10[[#This Row],[Trạm/DTR]]="DTR",_xlfn.XLOOKUP(Table10[[#This Row],[ID NCC]],DS_NCC_DTR[ID NCC],DS_NCC_DTR[Admin miền]),_xlfn.XLOOKUP(Table10[[#This Row],[Trạm/DTR]],Table16[Trạm],Table16[[Admin ]]))</f>
        <v>Nguyễn Hoàng Thúy</v>
      </c>
      <c r="G91" t="s">
        <v>694</v>
      </c>
      <c r="H91" s="497" t="str">
        <f>VLOOKUP(Table10[[#This Row],[Sản Phẩm RG]],'Thông tin'!C:F,4,0)</f>
        <v>PET vảy</v>
      </c>
      <c r="I91">
        <v>14776</v>
      </c>
      <c r="J91" s="497">
        <f>Table10[[#This Row],[Sản lượng kg]]/1000</f>
        <v>14.776</v>
      </c>
      <c r="K91" s="497" t="str">
        <f>_xlfn.XLOOKUP(Table10[[#This Row],[Loại Hàng]],Table59[Nhóm],Table59[Qui đổi])</f>
        <v>PET vảy</v>
      </c>
      <c r="L91" s="403">
        <v>46153</v>
      </c>
      <c r="M91" t="s">
        <v>23533</v>
      </c>
      <c r="N91" s="497">
        <f>IF(COUNTIF($A$3:A91,A91)=1,1,0)</f>
        <v>0</v>
      </c>
    </row>
    <row r="92" spans="1:14" hidden="1" x14ac:dyDescent="0.35">
      <c r="A92" t="s">
        <v>696</v>
      </c>
      <c r="B92" s="497" t="str">
        <f>IF(Table10[[#This Row],[DTR/Trạm]]="DTR",_xlfn.XLOOKUP(Table10[[#This Row],[ID NCC]],DS_NCC_DTR[ID NCC],DS_NCC_DTR[Tên NCC]),_xlfn.XLOOKUP(Table10[[#This Row],[ID NCC]],Data_TongTram2[ID NCC],Data_TongTram2[Tên NCC]))</f>
        <v>Huỳnh Trần</v>
      </c>
      <c r="C92" s="497" t="str">
        <f>IF(Table10[[#This Row],[Trạm/DTR]]="DTR","DTR","Trạm")</f>
        <v>DTR</v>
      </c>
      <c r="D92" s="497" t="str">
        <f>Table10[[#This Row],[ID NCC]]&amp;Table10[[#This Row],[Trạm/DTR]]</f>
        <v>001J300000DJt2lIADDTR</v>
      </c>
      <c r="E92" s="497" t="str">
        <f>IF(Table10[[#This Row],[DTR/Trạm]]="DTR",_xlfn.XLOOKUP(Table10[[#This Row],[ID NCC]],DS_NCC_DTR[ID NCC],DS_NCC_DTR[Nhân viên]),_xlfn.XLOOKUP(Table10[[#This Row],[ID NCC]],Data_TongTram2[ID NCC],Data_TongTram2[Nhân viên]))</f>
        <v>Bùi Vũ Thanh Huy</v>
      </c>
      <c r="F92" s="497" t="str">
        <f>IF(Table10[[#This Row],[Trạm/DTR]]="DTR",_xlfn.XLOOKUP(Table10[[#This Row],[ID NCC]],DS_NCC_DTR[ID NCC],DS_NCC_DTR[Admin miền]),_xlfn.XLOOKUP(Table10[[#This Row],[Trạm/DTR]],Table16[Trạm],Table16[[Admin ]]))</f>
        <v>Nguyễn Hoàng Thúy</v>
      </c>
      <c r="G92" t="s">
        <v>694</v>
      </c>
      <c r="H92" s="497" t="str">
        <f>VLOOKUP(Table10[[#This Row],[Sản Phẩm RG]],'Thông tin'!C:F,4,0)</f>
        <v>PET vảy</v>
      </c>
      <c r="I92">
        <v>13086</v>
      </c>
      <c r="J92" s="497">
        <f>Table10[[#This Row],[Sản lượng kg]]/1000</f>
        <v>13.086</v>
      </c>
      <c r="K92" s="497" t="str">
        <f>_xlfn.XLOOKUP(Table10[[#This Row],[Loại Hàng]],Table59[Nhóm],Table59[Qui đổi])</f>
        <v>PET vảy</v>
      </c>
      <c r="L92" s="403">
        <v>46153</v>
      </c>
      <c r="M92" t="s">
        <v>23533</v>
      </c>
      <c r="N92" s="497">
        <f>IF(COUNTIF($A$3:A92,A92)=1,1,0)</f>
        <v>0</v>
      </c>
    </row>
    <row r="93" spans="1:14" hidden="1" x14ac:dyDescent="0.35">
      <c r="A93" t="s">
        <v>696</v>
      </c>
      <c r="B93" s="497" t="str">
        <f>IF(Table10[[#This Row],[DTR/Trạm]]="DTR",_xlfn.XLOOKUP(Table10[[#This Row],[ID NCC]],DS_NCC_DTR[ID NCC],DS_NCC_DTR[Tên NCC]),_xlfn.XLOOKUP(Table10[[#This Row],[ID NCC]],Data_TongTram2[ID NCC],Data_TongTram2[Tên NCC]))</f>
        <v>Huỳnh Trần</v>
      </c>
      <c r="C93" s="497" t="str">
        <f>IF(Table10[[#This Row],[Trạm/DTR]]="DTR","DTR","Trạm")</f>
        <v>DTR</v>
      </c>
      <c r="D93" s="497" t="str">
        <f>Table10[[#This Row],[ID NCC]]&amp;Table10[[#This Row],[Trạm/DTR]]</f>
        <v>001J300000DJt2lIADDTR</v>
      </c>
      <c r="E93" s="497" t="str">
        <f>IF(Table10[[#This Row],[DTR/Trạm]]="DTR",_xlfn.XLOOKUP(Table10[[#This Row],[ID NCC]],DS_NCC_DTR[ID NCC],DS_NCC_DTR[Nhân viên]),_xlfn.XLOOKUP(Table10[[#This Row],[ID NCC]],Data_TongTram2[ID NCC],Data_TongTram2[Nhân viên]))</f>
        <v>Bùi Vũ Thanh Huy</v>
      </c>
      <c r="F93" s="497" t="str">
        <f>IF(Table10[[#This Row],[Trạm/DTR]]="DTR",_xlfn.XLOOKUP(Table10[[#This Row],[ID NCC]],DS_NCC_DTR[ID NCC],DS_NCC_DTR[Admin miền]),_xlfn.XLOOKUP(Table10[[#This Row],[Trạm/DTR]],Table16[Trạm],Table16[[Admin ]]))</f>
        <v>Nguyễn Hoàng Thúy</v>
      </c>
      <c r="G93" t="s">
        <v>701</v>
      </c>
      <c r="H93" s="497" t="str">
        <f>VLOOKUP(Table10[[#This Row],[Sản Phẩm RG]],'Thông tin'!C:F,4,0)</f>
        <v>PET vảy</v>
      </c>
      <c r="I93">
        <v>12536</v>
      </c>
      <c r="J93" s="497">
        <f>Table10[[#This Row],[Sản lượng kg]]/1000</f>
        <v>12.536</v>
      </c>
      <c r="K93" s="497" t="str">
        <f>_xlfn.XLOOKUP(Table10[[#This Row],[Loại Hàng]],Table59[Nhóm],Table59[Qui đổi])</f>
        <v>PET vảy</v>
      </c>
      <c r="L93" s="403">
        <v>46153</v>
      </c>
      <c r="M93" t="s">
        <v>23533</v>
      </c>
      <c r="N93" s="497">
        <f>IF(COUNTIF($A$3:A93,A93)=1,1,0)</f>
        <v>0</v>
      </c>
    </row>
    <row r="94" spans="1:14" hidden="1" x14ac:dyDescent="0.35">
      <c r="A94" t="s">
        <v>4856</v>
      </c>
      <c r="B94" s="497" t="str">
        <f>IF(Table10[[#This Row],[DTR/Trạm]]="DTR",_xlfn.XLOOKUP(Table10[[#This Row],[ID NCC]],DS_NCC_DTR[ID NCC],DS_NCC_DTR[Tên NCC]),_xlfn.XLOOKUP(Table10[[#This Row],[ID NCC]],Data_TongTram2[ID NCC],Data_TongTram2[Tên NCC]))</f>
        <v>Ding Li - Pvt Cn</v>
      </c>
      <c r="C94" s="497" t="str">
        <f>IF(Table10[[#This Row],[Trạm/DTR]]="DTR","DTR","Trạm")</f>
        <v>DTR</v>
      </c>
      <c r="D94" s="497" t="str">
        <f>Table10[[#This Row],[ID NCC]]&amp;Table10[[#This Row],[Trạm/DTR]]</f>
        <v>001dc00001M4a6CAARDTR</v>
      </c>
      <c r="E94" s="497" t="str">
        <f>IF(Table10[[#This Row],[DTR/Trạm]]="DTR",_xlfn.XLOOKUP(Table10[[#This Row],[ID NCC]],DS_NCC_DTR[ID NCC],DS_NCC_DTR[Nhân viên]),_xlfn.XLOOKUP(Table10[[#This Row],[ID NCC]],Data_TongTram2[ID NCC],Data_TongTram2[Nhân viên]))</f>
        <v>Bùi Vũ Thanh Huy</v>
      </c>
      <c r="F94" s="497" t="str">
        <f>IF(Table10[[#This Row],[Trạm/DTR]]="DTR",_xlfn.XLOOKUP(Table10[[#This Row],[ID NCC]],DS_NCC_DTR[ID NCC],DS_NCC_DTR[Admin miền]),_xlfn.XLOOKUP(Table10[[#This Row],[Trạm/DTR]],Table16[Trạm],Table16[[Admin ]]))</f>
        <v>Nguyễn Hoàng Thúy</v>
      </c>
      <c r="G94" t="s">
        <v>694</v>
      </c>
      <c r="H94" s="497" t="str">
        <f>VLOOKUP(Table10[[#This Row],[Sản Phẩm RG]],'Thông tin'!C:F,4,0)</f>
        <v>PET vảy</v>
      </c>
      <c r="I94">
        <v>15380</v>
      </c>
      <c r="J94" s="497">
        <f>Table10[[#This Row],[Sản lượng kg]]/1000</f>
        <v>15.38</v>
      </c>
      <c r="K94" s="497" t="str">
        <f>_xlfn.XLOOKUP(Table10[[#This Row],[Loại Hàng]],Table59[Nhóm],Table59[Qui đổi])</f>
        <v>PET vảy</v>
      </c>
      <c r="L94" s="403">
        <v>46153</v>
      </c>
      <c r="M94" t="s">
        <v>23533</v>
      </c>
      <c r="N94" s="497">
        <f>IF(COUNTIF($A$3:A94,A94)=1,1,0)</f>
        <v>0</v>
      </c>
    </row>
    <row r="95" spans="1:14" hidden="1" x14ac:dyDescent="0.35">
      <c r="A95" t="s">
        <v>3379</v>
      </c>
      <c r="B95" s="497" t="str">
        <f>IF(Table10[[#This Row],[DTR/Trạm]]="DTR",_xlfn.XLOOKUP(Table10[[#This Row],[ID NCC]],DS_NCC_DTR[ID NCC],DS_NCC_DTR[Tên NCC]),_xlfn.XLOOKUP(Table10[[#This Row],[ID NCC]],Data_TongTram2[ID NCC],Data_TongTram2[Tên NCC]))</f>
        <v>Văn Phòng Yu Shin HCM</v>
      </c>
      <c r="C95" s="497" t="str">
        <f>IF(Table10[[#This Row],[Trạm/DTR]]="DTR","DTR","Trạm")</f>
        <v>DTR</v>
      </c>
      <c r="D95" s="497" t="str">
        <f>Table10[[#This Row],[ID NCC]]&amp;Table10[[#This Row],[Trạm/DTR]]</f>
        <v>001dc000029Nk5aAACDTR</v>
      </c>
      <c r="E95" s="497" t="str">
        <f>IF(Table10[[#This Row],[DTR/Trạm]]="DTR",_xlfn.XLOOKUP(Table10[[#This Row],[ID NCC]],DS_NCC_DTR[ID NCC],DS_NCC_DTR[Nhân viên]),_xlfn.XLOOKUP(Table10[[#This Row],[ID NCC]],Data_TongTram2[ID NCC],Data_TongTram2[Nhân viên]))</f>
        <v>Bùi Vũ Thanh Huy</v>
      </c>
      <c r="F95" s="497" t="str">
        <f>IF(Table10[[#This Row],[Trạm/DTR]]="DTR",_xlfn.XLOOKUP(Table10[[#This Row],[ID NCC]],DS_NCC_DTR[ID NCC],DS_NCC_DTR[Admin miền]),_xlfn.XLOOKUP(Table10[[#This Row],[Trạm/DTR]],Table16[Trạm],Table16[[Admin ]]))</f>
        <v>Nguyễn Hoàng Thúy</v>
      </c>
      <c r="G95" t="s">
        <v>1685</v>
      </c>
      <c r="H95" s="497" t="str">
        <f>VLOOKUP(Table10[[#This Row],[Sản Phẩm RG]],'Thông tin'!C:F,4,0)</f>
        <v>PET chai</v>
      </c>
      <c r="I95">
        <v>-9785</v>
      </c>
      <c r="J95" s="497">
        <f>Table10[[#This Row],[Sản lượng kg]]/1000</f>
        <v>-9.7850000000000001</v>
      </c>
      <c r="K95" s="497" t="str">
        <f>_xlfn.XLOOKUP(Table10[[#This Row],[Loại Hàng]],Table59[Nhóm],Table59[Qui đổi])</f>
        <v>PET chai</v>
      </c>
      <c r="L95" s="403">
        <v>46153</v>
      </c>
      <c r="M95" t="s">
        <v>23533</v>
      </c>
      <c r="N95" s="497">
        <f>IF(COUNTIF($A$3:A95,A95)=1,1,0)</f>
        <v>0</v>
      </c>
    </row>
    <row r="96" spans="1:14" hidden="1" x14ac:dyDescent="0.35">
      <c r="A96" t="s">
        <v>2994</v>
      </c>
      <c r="B96" s="497" t="str">
        <f>IF(Table10[[#This Row],[DTR/Trạm]]="DTR",_xlfn.XLOOKUP(Table10[[#This Row],[ID NCC]],DS_NCC_DTR[ID NCC],DS_NCC_DTR[Tên NCC]),_xlfn.XLOOKUP(Table10[[#This Row],[ID NCC]],Data_TongTram2[ID NCC],Data_TongTram2[Tên NCC]))</f>
        <v>Văn Phòng Rồng Việt</v>
      </c>
      <c r="C96" s="497" t="str">
        <f>IF(Table10[[#This Row],[Trạm/DTR]]="DTR","DTR","Trạm")</f>
        <v>DTR</v>
      </c>
      <c r="D96" s="497" t="str">
        <f>Table10[[#This Row],[ID NCC]]&amp;Table10[[#This Row],[Trạm/DTR]]</f>
        <v>001dc0000304ICwAAMDTR</v>
      </c>
      <c r="E96" s="497" t="str">
        <f>IF(Table10[[#This Row],[DTR/Trạm]]="DTR",_xlfn.XLOOKUP(Table10[[#This Row],[ID NCC]],DS_NCC_DTR[ID NCC],DS_NCC_DTR[Nhân viên]),_xlfn.XLOOKUP(Table10[[#This Row],[ID NCC]],Data_TongTram2[ID NCC],Data_TongTram2[Nhân viên]))</f>
        <v>Bùi Vũ Thanh Huy</v>
      </c>
      <c r="F96" s="497" t="str">
        <f>IF(Table10[[#This Row],[Trạm/DTR]]="DTR",_xlfn.XLOOKUP(Table10[[#This Row],[ID NCC]],DS_NCC_DTR[ID NCC],DS_NCC_DTR[Admin miền]),_xlfn.XLOOKUP(Table10[[#This Row],[Trạm/DTR]],Table16[Trạm],Table16[[Admin ]]))</f>
        <v>Nguyễn Hoàng Thúy</v>
      </c>
      <c r="G96" t="s">
        <v>694</v>
      </c>
      <c r="H96" s="497" t="str">
        <f>VLOOKUP(Table10[[#This Row],[Sản Phẩm RG]],'Thông tin'!C:F,4,0)</f>
        <v>PET vảy</v>
      </c>
      <c r="I96">
        <v>7615</v>
      </c>
      <c r="J96" s="497">
        <f>Table10[[#This Row],[Sản lượng kg]]/1000</f>
        <v>7.6150000000000002</v>
      </c>
      <c r="K96" s="497" t="str">
        <f>_xlfn.XLOOKUP(Table10[[#This Row],[Loại Hàng]],Table59[Nhóm],Table59[Qui đổi])</f>
        <v>PET vảy</v>
      </c>
      <c r="L96" s="403">
        <v>46154</v>
      </c>
      <c r="M96" t="s">
        <v>23533</v>
      </c>
      <c r="N96" s="497">
        <f>IF(COUNTIF($A$3:A1993,A96)=1,1,0)</f>
        <v>0</v>
      </c>
    </row>
    <row r="97" spans="1:14" hidden="1" x14ac:dyDescent="0.35">
      <c r="A97" t="s">
        <v>689</v>
      </c>
      <c r="B97" s="497" t="str">
        <f>IF(Table10[[#This Row],[DTR/Trạm]]="DTR",_xlfn.XLOOKUP(Table10[[#This Row],[ID NCC]],DS_NCC_DTR[ID NCC],DS_NCC_DTR[Tên NCC]),_xlfn.XLOOKUP(Table10[[#This Row],[ID NCC]],Data_TongTram2[ID NCC],Data_TongTram2[Tên NCC]))</f>
        <v>La Vie</v>
      </c>
      <c r="C97" s="497" t="str">
        <f>IF(Table10[[#This Row],[Trạm/DTR]]="DTR","DTR","Trạm")</f>
        <v>DTR</v>
      </c>
      <c r="D97" s="497" t="str">
        <f>Table10[[#This Row],[ID NCC]]&amp;Table10[[#This Row],[Trạm/DTR]]</f>
        <v>001J3000002HLb7IAGDTR</v>
      </c>
      <c r="E97" s="497" t="str">
        <f>IF(Table10[[#This Row],[DTR/Trạm]]="DTR",_xlfn.XLOOKUP(Table10[[#This Row],[ID NCC]],DS_NCC_DTR[ID NCC],DS_NCC_DTR[Nhân viên]),_xlfn.XLOOKUP(Table10[[#This Row],[ID NCC]],Data_TongTram2[ID NCC],Data_TongTram2[Nhân viên]))</f>
        <v>Nguyễn Duy Tân</v>
      </c>
      <c r="F97" s="497" t="str">
        <f>IF(Table10[[#This Row],[Trạm/DTR]]="DTR",_xlfn.XLOOKUP(Table10[[#This Row],[ID NCC]],DS_NCC_DTR[ID NCC],DS_NCC_DTR[Admin miền]),_xlfn.XLOOKUP(Table10[[#This Row],[Trạm/DTR]],Table16[Trạm],Table16[[Admin ]]))</f>
        <v>Trần Dương Quang Ngọc Linh</v>
      </c>
      <c r="G97" t="s">
        <v>690</v>
      </c>
      <c r="H97" s="497" t="str">
        <f>VLOOKUP(Table10[[#This Row],[Sản Phẩm RG]],'Thông tin'!C:F,4,0)</f>
        <v>PET chai</v>
      </c>
      <c r="I97">
        <v>827.99999999999989</v>
      </c>
      <c r="J97" s="497">
        <f>Table10[[#This Row],[Sản lượng kg]]/1000</f>
        <v>0.82799999999999985</v>
      </c>
      <c r="K97" s="497" t="str">
        <f>_xlfn.XLOOKUP(Table10[[#This Row],[Loại Hàng]],Table59[Nhóm],Table59[Qui đổi])</f>
        <v>PET chai</v>
      </c>
      <c r="L97" s="403">
        <v>46154</v>
      </c>
      <c r="M97" t="s">
        <v>23533</v>
      </c>
      <c r="N97" s="497">
        <f>IF(COUNTIF($A$3:A97,A97)=1,1,0)</f>
        <v>0</v>
      </c>
    </row>
    <row r="98" spans="1:14" hidden="1" x14ac:dyDescent="0.35">
      <c r="A98" t="s">
        <v>689</v>
      </c>
      <c r="B98" s="497" t="str">
        <f>IF(Table10[[#This Row],[DTR/Trạm]]="DTR",_xlfn.XLOOKUP(Table10[[#This Row],[ID NCC]],DS_NCC_DTR[ID NCC],DS_NCC_DTR[Tên NCC]),_xlfn.XLOOKUP(Table10[[#This Row],[ID NCC]],Data_TongTram2[ID NCC],Data_TongTram2[Tên NCC]))</f>
        <v>La Vie</v>
      </c>
      <c r="C98" s="497" t="str">
        <f>IF(Table10[[#This Row],[Trạm/DTR]]="DTR","DTR","Trạm")</f>
        <v>DTR</v>
      </c>
      <c r="D98" s="497" t="str">
        <f>Table10[[#This Row],[ID NCC]]&amp;Table10[[#This Row],[Trạm/DTR]]</f>
        <v>001J3000002HLb7IAGDTR</v>
      </c>
      <c r="E98" s="497" t="str">
        <f>IF(Table10[[#This Row],[DTR/Trạm]]="DTR",_xlfn.XLOOKUP(Table10[[#This Row],[ID NCC]],DS_NCC_DTR[ID NCC],DS_NCC_DTR[Nhân viên]),_xlfn.XLOOKUP(Table10[[#This Row],[ID NCC]],Data_TongTram2[ID NCC],Data_TongTram2[Nhân viên]))</f>
        <v>Nguyễn Duy Tân</v>
      </c>
      <c r="F98" s="497" t="str">
        <f>IF(Table10[[#This Row],[Trạm/DTR]]="DTR",_xlfn.XLOOKUP(Table10[[#This Row],[ID NCC]],DS_NCC_DTR[ID NCC],DS_NCC_DTR[Admin miền]),_xlfn.XLOOKUP(Table10[[#This Row],[Trạm/DTR]],Table16[Trạm],Table16[[Admin ]]))</f>
        <v>Trần Dương Quang Ngọc Linh</v>
      </c>
      <c r="G98" t="s">
        <v>690</v>
      </c>
      <c r="H98" s="497" t="str">
        <f>VLOOKUP(Table10[[#This Row],[Sản Phẩm RG]],'Thông tin'!C:F,4,0)</f>
        <v>PET chai</v>
      </c>
      <c r="I98">
        <v>827.99999999999989</v>
      </c>
      <c r="J98" s="497">
        <f>Table10[[#This Row],[Sản lượng kg]]/1000</f>
        <v>0.82799999999999985</v>
      </c>
      <c r="K98" s="497" t="str">
        <f>_xlfn.XLOOKUP(Table10[[#This Row],[Loại Hàng]],Table59[Nhóm],Table59[Qui đổi])</f>
        <v>PET chai</v>
      </c>
      <c r="L98" s="403">
        <v>46154</v>
      </c>
      <c r="M98" t="s">
        <v>23533</v>
      </c>
      <c r="N98" s="497">
        <f>IF(COUNTIF($A$3:A1993,A98)=1,1,0)</f>
        <v>0</v>
      </c>
    </row>
    <row r="99" spans="1:14" hidden="1" x14ac:dyDescent="0.35">
      <c r="A99" t="s">
        <v>693</v>
      </c>
      <c r="B99" s="497" t="str">
        <f>IF(Table10[[#This Row],[DTR/Trạm]]="DTR",_xlfn.XLOOKUP(Table10[[#This Row],[ID NCC]],DS_NCC_DTR[ID NCC],DS_NCC_DTR[Tên NCC]),_xlfn.XLOOKUP(Table10[[#This Row],[ID NCC]],Data_TongTram2[ID NCC],Data_TongTram2[Tên NCC]))</f>
        <v>Anh Thư</v>
      </c>
      <c r="C99" s="497" t="str">
        <f>IF(Table10[[#This Row],[Trạm/DTR]]="DTR","DTR","Trạm")</f>
        <v>DTR</v>
      </c>
      <c r="D99" s="497" t="str">
        <f>Table10[[#This Row],[ID NCC]]&amp;Table10[[#This Row],[Trạm/DTR]]</f>
        <v>001J3000002HLckIAGDTR</v>
      </c>
      <c r="E99" s="497" t="str">
        <f>IF(Table10[[#This Row],[DTR/Trạm]]="DTR",_xlfn.XLOOKUP(Table10[[#This Row],[ID NCC]],DS_NCC_DTR[ID NCC],DS_NCC_DTR[Nhân viên]),_xlfn.XLOOKUP(Table10[[#This Row],[ID NCC]],Data_TongTram2[ID NCC],Data_TongTram2[Nhân viên]))</f>
        <v>Bùi Vũ Thanh Huy</v>
      </c>
      <c r="F99" s="497" t="str">
        <f>IF(Table10[[#This Row],[Trạm/DTR]]="DTR",_xlfn.XLOOKUP(Table10[[#This Row],[ID NCC]],DS_NCC_DTR[ID NCC],DS_NCC_DTR[Admin miền]),_xlfn.XLOOKUP(Table10[[#This Row],[Trạm/DTR]],Table16[Trạm],Table16[[Admin ]]))</f>
        <v>Nguyễn Hoàng Thúy</v>
      </c>
      <c r="G99" t="s">
        <v>694</v>
      </c>
      <c r="H99" s="497" t="str">
        <f>VLOOKUP(Table10[[#This Row],[Sản Phẩm RG]],'Thông tin'!C:F,4,0)</f>
        <v>PET vảy</v>
      </c>
      <c r="I99">
        <v>14448</v>
      </c>
      <c r="J99" s="497">
        <f>Table10[[#This Row],[Sản lượng kg]]/1000</f>
        <v>14.448</v>
      </c>
      <c r="K99" s="497" t="str">
        <f>_xlfn.XLOOKUP(Table10[[#This Row],[Loại Hàng]],Table59[Nhóm],Table59[Qui đổi])</f>
        <v>PET vảy</v>
      </c>
      <c r="L99" s="403">
        <v>46154</v>
      </c>
      <c r="M99" t="s">
        <v>23533</v>
      </c>
      <c r="N99" s="497">
        <f>IF(COUNTIF($A$3:A99,A99)=1,1,0)</f>
        <v>0</v>
      </c>
    </row>
    <row r="100" spans="1:14" hidden="1" x14ac:dyDescent="0.35">
      <c r="A100" t="s">
        <v>693</v>
      </c>
      <c r="B100" s="497" t="str">
        <f>IF(Table10[[#This Row],[DTR/Trạm]]="DTR",_xlfn.XLOOKUP(Table10[[#This Row],[ID NCC]],DS_NCC_DTR[ID NCC],DS_NCC_DTR[Tên NCC]),_xlfn.XLOOKUP(Table10[[#This Row],[ID NCC]],Data_TongTram2[ID NCC],Data_TongTram2[Tên NCC]))</f>
        <v>Anh Thư</v>
      </c>
      <c r="C100" s="497" t="str">
        <f>IF(Table10[[#This Row],[Trạm/DTR]]="DTR","DTR","Trạm")</f>
        <v>DTR</v>
      </c>
      <c r="D100" s="497" t="str">
        <f>Table10[[#This Row],[ID NCC]]&amp;Table10[[#This Row],[Trạm/DTR]]</f>
        <v>001J3000002HLckIAGDTR</v>
      </c>
      <c r="E100" s="497" t="str">
        <f>IF(Table10[[#This Row],[DTR/Trạm]]="DTR",_xlfn.XLOOKUP(Table10[[#This Row],[ID NCC]],DS_NCC_DTR[ID NCC],DS_NCC_DTR[Nhân viên]),_xlfn.XLOOKUP(Table10[[#This Row],[ID NCC]],Data_TongTram2[ID NCC],Data_TongTram2[Nhân viên]))</f>
        <v>Bùi Vũ Thanh Huy</v>
      </c>
      <c r="F100" s="497" t="str">
        <f>IF(Table10[[#This Row],[Trạm/DTR]]="DTR",_xlfn.XLOOKUP(Table10[[#This Row],[ID NCC]],DS_NCC_DTR[ID NCC],DS_NCC_DTR[Admin miền]),_xlfn.XLOOKUP(Table10[[#This Row],[Trạm/DTR]],Table16[Trạm],Table16[[Admin ]]))</f>
        <v>Nguyễn Hoàng Thúy</v>
      </c>
      <c r="G100" t="s">
        <v>694</v>
      </c>
      <c r="H100" s="497" t="str">
        <f>VLOOKUP(Table10[[#This Row],[Sản Phẩm RG]],'Thông tin'!C:F,4,0)</f>
        <v>PET vảy</v>
      </c>
      <c r="I100">
        <v>15326</v>
      </c>
      <c r="J100" s="497">
        <f>Table10[[#This Row],[Sản lượng kg]]/1000</f>
        <v>15.326000000000001</v>
      </c>
      <c r="K100" s="497" t="str">
        <f>_xlfn.XLOOKUP(Table10[[#This Row],[Loại Hàng]],Table59[Nhóm],Table59[Qui đổi])</f>
        <v>PET vảy</v>
      </c>
      <c r="L100" s="403">
        <v>46154</v>
      </c>
      <c r="M100" t="s">
        <v>23533</v>
      </c>
      <c r="N100" s="497">
        <f>IF(COUNTIF($A$3:A100,A100)=1,1,0)</f>
        <v>0</v>
      </c>
    </row>
    <row r="101" spans="1:14" hidden="1" x14ac:dyDescent="0.35">
      <c r="A101" t="s">
        <v>1619</v>
      </c>
      <c r="B101" s="497" t="str">
        <f>IF(Table10[[#This Row],[DTR/Trạm]]="DTR",_xlfn.XLOOKUP(Table10[[#This Row],[ID NCC]],DS_NCC_DTR[ID NCC],DS_NCC_DTR[Tên NCC]),_xlfn.XLOOKUP(Table10[[#This Row],[ID NCC]],Data_TongTram2[ID NCC],Data_TongTram2[Tên NCC]))</f>
        <v>Du Phương</v>
      </c>
      <c r="C101" s="497" t="str">
        <f>IF(Table10[[#This Row],[Trạm/DTR]]="DTR","DTR","Trạm")</f>
        <v>DTR</v>
      </c>
      <c r="D101" s="497" t="str">
        <f>Table10[[#This Row],[ID NCC]]&amp;Table10[[#This Row],[Trạm/DTR]]</f>
        <v>001J3000002HLscIAGDTR</v>
      </c>
      <c r="E101" s="497" t="str">
        <f>IF(Table10[[#This Row],[DTR/Trạm]]="DTR",_xlfn.XLOOKUP(Table10[[#This Row],[ID NCC]],DS_NCC_DTR[ID NCC],DS_NCC_DTR[Nhân viên]),_xlfn.XLOOKUP(Table10[[#This Row],[ID NCC]],Data_TongTram2[ID NCC],Data_TongTram2[Nhân viên]))</f>
        <v>Bùi Vũ Thanh Huy</v>
      </c>
      <c r="F101" s="497" t="str">
        <f>IF(Table10[[#This Row],[Trạm/DTR]]="DTR",_xlfn.XLOOKUP(Table10[[#This Row],[ID NCC]],DS_NCC_DTR[ID NCC],DS_NCC_DTR[Admin miền]),_xlfn.XLOOKUP(Table10[[#This Row],[Trạm/DTR]],Table16[Trạm],Table16[[Admin ]]))</f>
        <v>Nguyễn Hoàng Thúy</v>
      </c>
      <c r="G101" t="s">
        <v>694</v>
      </c>
      <c r="H101" s="497" t="str">
        <f>VLOOKUP(Table10[[#This Row],[Sản Phẩm RG]],'Thông tin'!C:F,4,0)</f>
        <v>PET vảy</v>
      </c>
      <c r="I101">
        <v>13746</v>
      </c>
      <c r="J101" s="497">
        <f>Table10[[#This Row],[Sản lượng kg]]/1000</f>
        <v>13.746</v>
      </c>
      <c r="K101" s="497" t="str">
        <f>_xlfn.XLOOKUP(Table10[[#This Row],[Loại Hàng]],Table59[Nhóm],Table59[Qui đổi])</f>
        <v>PET vảy</v>
      </c>
      <c r="L101" s="403">
        <v>46154</v>
      </c>
      <c r="M101" t="s">
        <v>23533</v>
      </c>
      <c r="N101" s="497">
        <f>IF(COUNTIF($A$3:A101,A101)=1,1,0)</f>
        <v>0</v>
      </c>
    </row>
    <row r="102" spans="1:14" hidden="1" x14ac:dyDescent="0.35">
      <c r="A102" t="s">
        <v>696</v>
      </c>
      <c r="B102" s="497" t="str">
        <f>IF(Table10[[#This Row],[DTR/Trạm]]="DTR",_xlfn.XLOOKUP(Table10[[#This Row],[ID NCC]],DS_NCC_DTR[ID NCC],DS_NCC_DTR[Tên NCC]),_xlfn.XLOOKUP(Table10[[#This Row],[ID NCC]],Data_TongTram2[ID NCC],Data_TongTram2[Tên NCC]))</f>
        <v>Huỳnh Trần</v>
      </c>
      <c r="C102" s="497" t="str">
        <f>IF(Table10[[#This Row],[Trạm/DTR]]="DTR","DTR","Trạm")</f>
        <v>DTR</v>
      </c>
      <c r="D102" s="497" t="str">
        <f>Table10[[#This Row],[ID NCC]]&amp;Table10[[#This Row],[Trạm/DTR]]</f>
        <v>001J300000DJt2lIADDTR</v>
      </c>
      <c r="E102" s="497" t="str">
        <f>IF(Table10[[#This Row],[DTR/Trạm]]="DTR",_xlfn.XLOOKUP(Table10[[#This Row],[ID NCC]],DS_NCC_DTR[ID NCC],DS_NCC_DTR[Nhân viên]),_xlfn.XLOOKUP(Table10[[#This Row],[ID NCC]],Data_TongTram2[ID NCC],Data_TongTram2[Nhân viên]))</f>
        <v>Bùi Vũ Thanh Huy</v>
      </c>
      <c r="F102" s="497" t="str">
        <f>IF(Table10[[#This Row],[Trạm/DTR]]="DTR",_xlfn.XLOOKUP(Table10[[#This Row],[ID NCC]],DS_NCC_DTR[ID NCC],DS_NCC_DTR[Admin miền]),_xlfn.XLOOKUP(Table10[[#This Row],[Trạm/DTR]],Table16[Trạm],Table16[[Admin ]]))</f>
        <v>Nguyễn Hoàng Thúy</v>
      </c>
      <c r="G102" t="s">
        <v>694</v>
      </c>
      <c r="H102" s="497" t="str">
        <f>VLOOKUP(Table10[[#This Row],[Sản Phẩm RG]],'Thông tin'!C:F,4,0)</f>
        <v>PET vảy</v>
      </c>
      <c r="I102">
        <v>14136</v>
      </c>
      <c r="J102" s="497">
        <f>Table10[[#This Row],[Sản lượng kg]]/1000</f>
        <v>14.135999999999999</v>
      </c>
      <c r="K102" s="497" t="str">
        <f>_xlfn.XLOOKUP(Table10[[#This Row],[Loại Hàng]],Table59[Nhóm],Table59[Qui đổi])</f>
        <v>PET vảy</v>
      </c>
      <c r="L102" s="403">
        <v>46154</v>
      </c>
      <c r="M102" t="s">
        <v>23533</v>
      </c>
      <c r="N102" s="497">
        <f>IF(COUNTIF($A$3:A102,A102)=1,1,0)</f>
        <v>0</v>
      </c>
    </row>
    <row r="103" spans="1:14" hidden="1" x14ac:dyDescent="0.35">
      <c r="A103" t="s">
        <v>696</v>
      </c>
      <c r="B103" s="497" t="str">
        <f>IF(Table10[[#This Row],[DTR/Trạm]]="DTR",_xlfn.XLOOKUP(Table10[[#This Row],[ID NCC]],DS_NCC_DTR[ID NCC],DS_NCC_DTR[Tên NCC]),_xlfn.XLOOKUP(Table10[[#This Row],[ID NCC]],Data_TongTram2[ID NCC],Data_TongTram2[Tên NCC]))</f>
        <v>Huỳnh Trần</v>
      </c>
      <c r="C103" s="497" t="str">
        <f>IF(Table10[[#This Row],[Trạm/DTR]]="DTR","DTR","Trạm")</f>
        <v>DTR</v>
      </c>
      <c r="D103" s="497" t="str">
        <f>Table10[[#This Row],[ID NCC]]&amp;Table10[[#This Row],[Trạm/DTR]]</f>
        <v>001J300000DJt2lIADDTR</v>
      </c>
      <c r="E103" s="497" t="str">
        <f>IF(Table10[[#This Row],[DTR/Trạm]]="DTR",_xlfn.XLOOKUP(Table10[[#This Row],[ID NCC]],DS_NCC_DTR[ID NCC],DS_NCC_DTR[Nhân viên]),_xlfn.XLOOKUP(Table10[[#This Row],[ID NCC]],Data_TongTram2[ID NCC],Data_TongTram2[Nhân viên]))</f>
        <v>Bùi Vũ Thanh Huy</v>
      </c>
      <c r="F103" s="497" t="str">
        <f>IF(Table10[[#This Row],[Trạm/DTR]]="DTR",_xlfn.XLOOKUP(Table10[[#This Row],[ID NCC]],DS_NCC_DTR[ID NCC],DS_NCC_DTR[Admin miền]),_xlfn.XLOOKUP(Table10[[#This Row],[Trạm/DTR]],Table16[Trạm],Table16[[Admin ]]))</f>
        <v>Nguyễn Hoàng Thúy</v>
      </c>
      <c r="G103" t="s">
        <v>701</v>
      </c>
      <c r="H103" s="497" t="str">
        <f>VLOOKUP(Table10[[#This Row],[Sản Phẩm RG]],'Thông tin'!C:F,4,0)</f>
        <v>PET vảy</v>
      </c>
      <c r="I103">
        <v>12656</v>
      </c>
      <c r="J103" s="497">
        <f>Table10[[#This Row],[Sản lượng kg]]/1000</f>
        <v>12.656000000000001</v>
      </c>
      <c r="K103" s="497" t="str">
        <f>_xlfn.XLOOKUP(Table10[[#This Row],[Loại Hàng]],Table59[Nhóm],Table59[Qui đổi])</f>
        <v>PET vảy</v>
      </c>
      <c r="L103" s="403">
        <v>46154</v>
      </c>
      <c r="M103" t="s">
        <v>23533</v>
      </c>
      <c r="N103" s="497">
        <f>IF(COUNTIF($A$3:A103,A103)=1,1,0)</f>
        <v>0</v>
      </c>
    </row>
    <row r="104" spans="1:14" hidden="1" x14ac:dyDescent="0.35">
      <c r="A104" t="s">
        <v>698</v>
      </c>
      <c r="B104" s="497" t="str">
        <f>IF(Table10[[#This Row],[DTR/Trạm]]="DTR",_xlfn.XLOOKUP(Table10[[#This Row],[ID NCC]],DS_NCC_DTR[ID NCC],DS_NCC_DTR[Tên NCC]),_xlfn.XLOOKUP(Table10[[#This Row],[ID NCC]],Data_TongTram2[ID NCC],Data_TongTram2[Tên NCC]))</f>
        <v>Thành Phát</v>
      </c>
      <c r="C104" s="497" t="str">
        <f>IF(Table10[[#This Row],[Trạm/DTR]]="DTR","DTR","Trạm")</f>
        <v>DTR</v>
      </c>
      <c r="D104" s="497" t="str">
        <f>Table10[[#This Row],[ID NCC]]&amp;Table10[[#This Row],[Trạm/DTR]]</f>
        <v>001dc00000ZWIdiAAHDTR</v>
      </c>
      <c r="E104" s="497" t="str">
        <f>IF(Table10[[#This Row],[DTR/Trạm]]="DTR",_xlfn.XLOOKUP(Table10[[#This Row],[ID NCC]],DS_NCC_DTR[ID NCC],DS_NCC_DTR[Nhân viên]),_xlfn.XLOOKUP(Table10[[#This Row],[ID NCC]],Data_TongTram2[ID NCC],Data_TongTram2[Nhân viên]))</f>
        <v>Bùi Vũ Thanh Huy</v>
      </c>
      <c r="F104" s="497" t="str">
        <f>IF(Table10[[#This Row],[Trạm/DTR]]="DTR",_xlfn.XLOOKUP(Table10[[#This Row],[ID NCC]],DS_NCC_DTR[ID NCC],DS_NCC_DTR[Admin miền]),_xlfn.XLOOKUP(Table10[[#This Row],[Trạm/DTR]],Table16[Trạm],Table16[[Admin ]]))</f>
        <v>Nguyễn Hoàng Thúy</v>
      </c>
      <c r="G104" t="s">
        <v>694</v>
      </c>
      <c r="H104" s="497" t="str">
        <f>VLOOKUP(Table10[[#This Row],[Sản Phẩm RG]],'Thông tin'!C:F,4,0)</f>
        <v>PET vảy</v>
      </c>
      <c r="I104">
        <v>15436</v>
      </c>
      <c r="J104" s="497">
        <f>Table10[[#This Row],[Sản lượng kg]]/1000</f>
        <v>15.436</v>
      </c>
      <c r="K104" s="497" t="str">
        <f>_xlfn.XLOOKUP(Table10[[#This Row],[Loại Hàng]],Table59[Nhóm],Table59[Qui đổi])</f>
        <v>PET vảy</v>
      </c>
      <c r="L104" s="403">
        <v>46154</v>
      </c>
      <c r="M104" t="s">
        <v>23533</v>
      </c>
      <c r="N104" s="497">
        <f>IF(COUNTIF($A$3:A104,A104)=1,1,0)</f>
        <v>0</v>
      </c>
    </row>
    <row r="105" spans="1:14" hidden="1" x14ac:dyDescent="0.35">
      <c r="A105" t="s">
        <v>698</v>
      </c>
      <c r="B105" s="497" t="str">
        <f>IF(Table10[[#This Row],[DTR/Trạm]]="DTR",_xlfn.XLOOKUP(Table10[[#This Row],[ID NCC]],DS_NCC_DTR[ID NCC],DS_NCC_DTR[Tên NCC]),_xlfn.XLOOKUP(Table10[[#This Row],[ID NCC]],Data_TongTram2[ID NCC],Data_TongTram2[Tên NCC]))</f>
        <v>Thành Phát</v>
      </c>
      <c r="C105" s="497" t="str">
        <f>IF(Table10[[#This Row],[Trạm/DTR]]="DTR","DTR","Trạm")</f>
        <v>DTR</v>
      </c>
      <c r="D105" s="497" t="str">
        <f>Table10[[#This Row],[ID NCC]]&amp;Table10[[#This Row],[Trạm/DTR]]</f>
        <v>001dc00000ZWIdiAAHDTR</v>
      </c>
      <c r="E105" s="497" t="str">
        <f>IF(Table10[[#This Row],[DTR/Trạm]]="DTR",_xlfn.XLOOKUP(Table10[[#This Row],[ID NCC]],DS_NCC_DTR[ID NCC],DS_NCC_DTR[Nhân viên]),_xlfn.XLOOKUP(Table10[[#This Row],[ID NCC]],Data_TongTram2[ID NCC],Data_TongTram2[Nhân viên]))</f>
        <v>Bùi Vũ Thanh Huy</v>
      </c>
      <c r="F105" s="497" t="str">
        <f>IF(Table10[[#This Row],[Trạm/DTR]]="DTR",_xlfn.XLOOKUP(Table10[[#This Row],[ID NCC]],DS_NCC_DTR[ID NCC],DS_NCC_DTR[Admin miền]),_xlfn.XLOOKUP(Table10[[#This Row],[Trạm/DTR]],Table16[Trạm],Table16[[Admin ]]))</f>
        <v>Nguyễn Hoàng Thúy</v>
      </c>
      <c r="G105" t="s">
        <v>694</v>
      </c>
      <c r="H105" s="497" t="str">
        <f>VLOOKUP(Table10[[#This Row],[Sản Phẩm RG]],'Thông tin'!C:F,4,0)</f>
        <v>PET vảy</v>
      </c>
      <c r="I105">
        <v>15228</v>
      </c>
      <c r="J105" s="497">
        <f>Table10[[#This Row],[Sản lượng kg]]/1000</f>
        <v>15.228</v>
      </c>
      <c r="K105" s="497" t="str">
        <f>_xlfn.XLOOKUP(Table10[[#This Row],[Loại Hàng]],Table59[Nhóm],Table59[Qui đổi])</f>
        <v>PET vảy</v>
      </c>
      <c r="L105" s="403">
        <v>46154</v>
      </c>
      <c r="M105" t="s">
        <v>23533</v>
      </c>
      <c r="N105" s="497">
        <f>IF(COUNTIF($A$3:A105,A105)=1,1,0)</f>
        <v>0</v>
      </c>
    </row>
    <row r="106" spans="1:14" hidden="1" x14ac:dyDescent="0.35">
      <c r="A106" t="s">
        <v>3379</v>
      </c>
      <c r="B106" s="497" t="str">
        <f>IF(Table10[[#This Row],[DTR/Trạm]]="DTR",_xlfn.XLOOKUP(Table10[[#This Row],[ID NCC]],DS_NCC_DTR[ID NCC],DS_NCC_DTR[Tên NCC]),_xlfn.XLOOKUP(Table10[[#This Row],[ID NCC]],Data_TongTram2[ID NCC],Data_TongTram2[Tên NCC]))</f>
        <v>Văn Phòng Yu Shin HCM</v>
      </c>
      <c r="C106" s="497" t="str">
        <f>IF(Table10[[#This Row],[Trạm/DTR]]="DTR","DTR","Trạm")</f>
        <v>DTR</v>
      </c>
      <c r="D106" s="497" t="str">
        <f>Table10[[#This Row],[ID NCC]]&amp;Table10[[#This Row],[Trạm/DTR]]</f>
        <v>001dc000029Nk5aAACDTR</v>
      </c>
      <c r="E106" s="497" t="str">
        <f>IF(Table10[[#This Row],[DTR/Trạm]]="DTR",_xlfn.XLOOKUP(Table10[[#This Row],[ID NCC]],DS_NCC_DTR[ID NCC],DS_NCC_DTR[Nhân viên]),_xlfn.XLOOKUP(Table10[[#This Row],[ID NCC]],Data_TongTram2[ID NCC],Data_TongTram2[Nhân viên]))</f>
        <v>Bùi Vũ Thanh Huy</v>
      </c>
      <c r="F106" s="497" t="str">
        <f>IF(Table10[[#This Row],[Trạm/DTR]]="DTR",_xlfn.XLOOKUP(Table10[[#This Row],[ID NCC]],DS_NCC_DTR[ID NCC],DS_NCC_DTR[Admin miền]),_xlfn.XLOOKUP(Table10[[#This Row],[Trạm/DTR]],Table16[Trạm],Table16[[Admin ]]))</f>
        <v>Nguyễn Hoàng Thúy</v>
      </c>
      <c r="G106" t="s">
        <v>1685</v>
      </c>
      <c r="H106" s="497" t="str">
        <f>VLOOKUP(Table10[[#This Row],[Sản Phẩm RG]],'Thông tin'!C:F,4,0)</f>
        <v>PET chai</v>
      </c>
      <c r="I106">
        <v>9785</v>
      </c>
      <c r="J106" s="497">
        <f>Table10[[#This Row],[Sản lượng kg]]/1000</f>
        <v>9.7850000000000001</v>
      </c>
      <c r="K106" s="497" t="str">
        <f>_xlfn.XLOOKUP(Table10[[#This Row],[Loại Hàng]],Table59[Nhóm],Table59[Qui đổi])</f>
        <v>PET chai</v>
      </c>
      <c r="L106" s="403">
        <v>46154</v>
      </c>
      <c r="M106" t="s">
        <v>23533</v>
      </c>
      <c r="N106" s="497">
        <f>IF(COUNTIF($A$3:A106,A106)=1,1,0)</f>
        <v>0</v>
      </c>
    </row>
    <row r="107" spans="1:14" hidden="1" x14ac:dyDescent="0.35">
      <c r="A107" t="s">
        <v>3379</v>
      </c>
      <c r="B107" s="497" t="str">
        <f>IF(Table10[[#This Row],[DTR/Trạm]]="DTR",_xlfn.XLOOKUP(Table10[[#This Row],[ID NCC]],DS_NCC_DTR[ID NCC],DS_NCC_DTR[Tên NCC]),_xlfn.XLOOKUP(Table10[[#This Row],[ID NCC]],Data_TongTram2[ID NCC],Data_TongTram2[Tên NCC]))</f>
        <v>Văn Phòng Yu Shin HCM</v>
      </c>
      <c r="C107" s="497" t="str">
        <f>IF(Table10[[#This Row],[Trạm/DTR]]="DTR","DTR","Trạm")</f>
        <v>DTR</v>
      </c>
      <c r="D107" s="497" t="str">
        <f>Table10[[#This Row],[ID NCC]]&amp;Table10[[#This Row],[Trạm/DTR]]</f>
        <v>001dc000029Nk5aAACDTR</v>
      </c>
      <c r="E107" s="497" t="str">
        <f>IF(Table10[[#This Row],[DTR/Trạm]]="DTR",_xlfn.XLOOKUP(Table10[[#This Row],[ID NCC]],DS_NCC_DTR[ID NCC],DS_NCC_DTR[Nhân viên]),_xlfn.XLOOKUP(Table10[[#This Row],[ID NCC]],Data_TongTram2[ID NCC],Data_TongTram2[Nhân viên]))</f>
        <v>Bùi Vũ Thanh Huy</v>
      </c>
      <c r="F107" s="497" t="str">
        <f>IF(Table10[[#This Row],[Trạm/DTR]]="DTR",_xlfn.XLOOKUP(Table10[[#This Row],[ID NCC]],DS_NCC_DTR[ID NCC],DS_NCC_DTR[Admin miền]),_xlfn.XLOOKUP(Table10[[#This Row],[Trạm/DTR]],Table16[Trạm],Table16[[Admin ]]))</f>
        <v>Nguyễn Hoàng Thúy</v>
      </c>
      <c r="G107" t="s">
        <v>1689</v>
      </c>
      <c r="H107" s="497" t="str">
        <f>VLOOKUP(Table10[[#This Row],[Sản Phẩm RG]],'Thông tin'!C:F,4,0)</f>
        <v>PET chai</v>
      </c>
      <c r="I107">
        <v>9785</v>
      </c>
      <c r="J107" s="497">
        <f>Table10[[#This Row],[Sản lượng kg]]/1000</f>
        <v>9.7850000000000001</v>
      </c>
      <c r="K107" s="497" t="str">
        <f>_xlfn.XLOOKUP(Table10[[#This Row],[Loại Hàng]],Table59[Nhóm],Table59[Qui đổi])</f>
        <v>PET chai</v>
      </c>
      <c r="L107" s="403">
        <v>46154</v>
      </c>
      <c r="M107" t="s">
        <v>23533</v>
      </c>
      <c r="N107" s="497">
        <f>IF(COUNTIF($A$3:A107,A107)=1,1,0)</f>
        <v>0</v>
      </c>
    </row>
    <row r="108" spans="1:14" hidden="1" x14ac:dyDescent="0.35">
      <c r="A108" t="s">
        <v>2994</v>
      </c>
      <c r="B108" s="497" t="str">
        <f>IF(Table10[[#This Row],[DTR/Trạm]]="DTR",_xlfn.XLOOKUP(Table10[[#This Row],[ID NCC]],DS_NCC_DTR[ID NCC],DS_NCC_DTR[Tên NCC]),_xlfn.XLOOKUP(Table10[[#This Row],[ID NCC]],Data_TongTram2[ID NCC],Data_TongTram2[Tên NCC]))</f>
        <v>Văn Phòng Rồng Việt</v>
      </c>
      <c r="C108" s="497" t="str">
        <f>IF(Table10[[#This Row],[Trạm/DTR]]="DTR","DTR","Trạm")</f>
        <v>DTR</v>
      </c>
      <c r="D108" s="497" t="str">
        <f>Table10[[#This Row],[ID NCC]]&amp;Table10[[#This Row],[Trạm/DTR]]</f>
        <v>001dc0000304ICwAAMDTR</v>
      </c>
      <c r="E108" s="497" t="str">
        <f>IF(Table10[[#This Row],[DTR/Trạm]]="DTR",_xlfn.XLOOKUP(Table10[[#This Row],[ID NCC]],DS_NCC_DTR[ID NCC],DS_NCC_DTR[Nhân viên]),_xlfn.XLOOKUP(Table10[[#This Row],[ID NCC]],Data_TongTram2[ID NCC],Data_TongTram2[Nhân viên]))</f>
        <v>Bùi Vũ Thanh Huy</v>
      </c>
      <c r="F108" s="497" t="str">
        <f>IF(Table10[[#This Row],[Trạm/DTR]]="DTR",_xlfn.XLOOKUP(Table10[[#This Row],[ID NCC]],DS_NCC_DTR[ID NCC],DS_NCC_DTR[Admin miền]),_xlfn.XLOOKUP(Table10[[#This Row],[Trạm/DTR]],Table16[Trạm],Table16[[Admin ]]))</f>
        <v>Nguyễn Hoàng Thúy</v>
      </c>
      <c r="G108" t="s">
        <v>694</v>
      </c>
      <c r="H108" s="497" t="str">
        <f>VLOOKUP(Table10[[#This Row],[Sản Phẩm RG]],'Thông tin'!C:F,4,0)</f>
        <v>PET vảy</v>
      </c>
      <c r="I108">
        <v>13620</v>
      </c>
      <c r="J108" s="497">
        <f>Table10[[#This Row],[Sản lượng kg]]/1000</f>
        <v>13.62</v>
      </c>
      <c r="K108" s="497" t="str">
        <f>_xlfn.XLOOKUP(Table10[[#This Row],[Loại Hàng]],Table59[Nhóm],Table59[Qui đổi])</f>
        <v>PET vảy</v>
      </c>
      <c r="L108" s="403">
        <v>46155</v>
      </c>
      <c r="M108" t="s">
        <v>23533</v>
      </c>
      <c r="N108" s="497">
        <f>IF(COUNTIF($A$3:A108,A108)=1,1,0)</f>
        <v>0</v>
      </c>
    </row>
    <row r="109" spans="1:14" hidden="1" x14ac:dyDescent="0.35">
      <c r="A109" t="s">
        <v>2994</v>
      </c>
      <c r="B109" s="497" t="str">
        <f>IF(Table10[[#This Row],[DTR/Trạm]]="DTR",_xlfn.XLOOKUP(Table10[[#This Row],[ID NCC]],DS_NCC_DTR[ID NCC],DS_NCC_DTR[Tên NCC]),_xlfn.XLOOKUP(Table10[[#This Row],[ID NCC]],Data_TongTram2[ID NCC],Data_TongTram2[Tên NCC]))</f>
        <v>Văn Phòng Rồng Việt</v>
      </c>
      <c r="C109" s="497" t="str">
        <f>IF(Table10[[#This Row],[Trạm/DTR]]="DTR","DTR","Trạm")</f>
        <v>DTR</v>
      </c>
      <c r="D109" s="497" t="str">
        <f>Table10[[#This Row],[ID NCC]]&amp;Table10[[#This Row],[Trạm/DTR]]</f>
        <v>001dc0000304ICwAAMDTR</v>
      </c>
      <c r="E109" s="497" t="str">
        <f>IF(Table10[[#This Row],[DTR/Trạm]]="DTR",_xlfn.XLOOKUP(Table10[[#This Row],[ID NCC]],DS_NCC_DTR[ID NCC],DS_NCC_DTR[Nhân viên]),_xlfn.XLOOKUP(Table10[[#This Row],[ID NCC]],Data_TongTram2[ID NCC],Data_TongTram2[Nhân viên]))</f>
        <v>Bùi Vũ Thanh Huy</v>
      </c>
      <c r="F109" s="497" t="str">
        <f>IF(Table10[[#This Row],[Trạm/DTR]]="DTR",_xlfn.XLOOKUP(Table10[[#This Row],[ID NCC]],DS_NCC_DTR[ID NCC],DS_NCC_DTR[Admin miền]),_xlfn.XLOOKUP(Table10[[#This Row],[Trạm/DTR]],Table16[Trạm],Table16[[Admin ]]))</f>
        <v>Nguyễn Hoàng Thúy</v>
      </c>
      <c r="G109" t="s">
        <v>694</v>
      </c>
      <c r="H109" s="497" t="str">
        <f>VLOOKUP(Table10[[#This Row],[Sản Phẩm RG]],'Thông tin'!C:F,4,0)</f>
        <v>PET vảy</v>
      </c>
      <c r="I109">
        <v>14070</v>
      </c>
      <c r="J109" s="497">
        <f>Table10[[#This Row],[Sản lượng kg]]/1000</f>
        <v>14.07</v>
      </c>
      <c r="K109" s="497" t="str">
        <f>_xlfn.XLOOKUP(Table10[[#This Row],[Loại Hàng]],Table59[Nhóm],Table59[Qui đổi])</f>
        <v>PET vảy</v>
      </c>
      <c r="L109" s="403">
        <v>46155</v>
      </c>
      <c r="M109" t="s">
        <v>23533</v>
      </c>
      <c r="N109" s="497">
        <f>IF(COUNTIF($A$3:A1993,A109)=1,1,0)</f>
        <v>0</v>
      </c>
    </row>
    <row r="110" spans="1:14" hidden="1" x14ac:dyDescent="0.35">
      <c r="A110" t="s">
        <v>689</v>
      </c>
      <c r="B110" s="497" t="str">
        <f>IF(Table10[[#This Row],[DTR/Trạm]]="DTR",_xlfn.XLOOKUP(Table10[[#This Row],[ID NCC]],DS_NCC_DTR[ID NCC],DS_NCC_DTR[Tên NCC]),_xlfn.XLOOKUP(Table10[[#This Row],[ID NCC]],Data_TongTram2[ID NCC],Data_TongTram2[Tên NCC]))</f>
        <v>La Vie</v>
      </c>
      <c r="C110" s="497" t="str">
        <f>IF(Table10[[#This Row],[Trạm/DTR]]="DTR","DTR","Trạm")</f>
        <v>DTR</v>
      </c>
      <c r="D110" s="497" t="str">
        <f>Table10[[#This Row],[ID NCC]]&amp;Table10[[#This Row],[Trạm/DTR]]</f>
        <v>001J3000002HLb7IAGDTR</v>
      </c>
      <c r="E110" s="497" t="str">
        <f>IF(Table10[[#This Row],[DTR/Trạm]]="DTR",_xlfn.XLOOKUP(Table10[[#This Row],[ID NCC]],DS_NCC_DTR[ID NCC],DS_NCC_DTR[Nhân viên]),_xlfn.XLOOKUP(Table10[[#This Row],[ID NCC]],Data_TongTram2[ID NCC],Data_TongTram2[Nhân viên]))</f>
        <v>Nguyễn Duy Tân</v>
      </c>
      <c r="F110" s="497" t="str">
        <f>IF(Table10[[#This Row],[Trạm/DTR]]="DTR",_xlfn.XLOOKUP(Table10[[#This Row],[ID NCC]],DS_NCC_DTR[ID NCC],DS_NCC_DTR[Admin miền]),_xlfn.XLOOKUP(Table10[[#This Row],[Trạm/DTR]],Table16[Trạm],Table16[[Admin ]]))</f>
        <v>Trần Dương Quang Ngọc Linh</v>
      </c>
      <c r="G110" t="s">
        <v>690</v>
      </c>
      <c r="H110" s="497" t="str">
        <f>VLOOKUP(Table10[[#This Row],[Sản Phẩm RG]],'Thông tin'!C:F,4,0)</f>
        <v>PET chai</v>
      </c>
      <c r="I110">
        <v>827.99999999999989</v>
      </c>
      <c r="J110" s="497">
        <f>Table10[[#This Row],[Sản lượng kg]]/1000</f>
        <v>0.82799999999999985</v>
      </c>
      <c r="K110" s="497" t="str">
        <f>_xlfn.XLOOKUP(Table10[[#This Row],[Loại Hàng]],Table59[Nhóm],Table59[Qui đổi])</f>
        <v>PET chai</v>
      </c>
      <c r="L110" s="403">
        <v>46155</v>
      </c>
      <c r="M110" t="s">
        <v>23533</v>
      </c>
      <c r="N110" s="497">
        <f>IF(COUNTIF($A$3:A110,A110)=1,1,0)</f>
        <v>0</v>
      </c>
    </row>
    <row r="111" spans="1:14" hidden="1" x14ac:dyDescent="0.35">
      <c r="A111" t="s">
        <v>689</v>
      </c>
      <c r="B111" s="497" t="str">
        <f>IF(Table10[[#This Row],[DTR/Trạm]]="DTR",_xlfn.XLOOKUP(Table10[[#This Row],[ID NCC]],DS_NCC_DTR[ID NCC],DS_NCC_DTR[Tên NCC]),_xlfn.XLOOKUP(Table10[[#This Row],[ID NCC]],Data_TongTram2[ID NCC],Data_TongTram2[Tên NCC]))</f>
        <v>La Vie</v>
      </c>
      <c r="C111" s="497" t="str">
        <f>IF(Table10[[#This Row],[Trạm/DTR]]="DTR","DTR","Trạm")</f>
        <v>DTR</v>
      </c>
      <c r="D111" s="497" t="str">
        <f>Table10[[#This Row],[ID NCC]]&amp;Table10[[#This Row],[Trạm/DTR]]</f>
        <v>001J3000002HLb7IAGDTR</v>
      </c>
      <c r="E111" s="497" t="str">
        <f>IF(Table10[[#This Row],[DTR/Trạm]]="DTR",_xlfn.XLOOKUP(Table10[[#This Row],[ID NCC]],DS_NCC_DTR[ID NCC],DS_NCC_DTR[Nhân viên]),_xlfn.XLOOKUP(Table10[[#This Row],[ID NCC]],Data_TongTram2[ID NCC],Data_TongTram2[Nhân viên]))</f>
        <v>Nguyễn Duy Tân</v>
      </c>
      <c r="F111" s="497" t="str">
        <f>IF(Table10[[#This Row],[Trạm/DTR]]="DTR",_xlfn.XLOOKUP(Table10[[#This Row],[ID NCC]],DS_NCC_DTR[ID NCC],DS_NCC_DTR[Admin miền]),_xlfn.XLOOKUP(Table10[[#This Row],[Trạm/DTR]],Table16[Trạm],Table16[[Admin ]]))</f>
        <v>Trần Dương Quang Ngọc Linh</v>
      </c>
      <c r="G111" t="s">
        <v>690</v>
      </c>
      <c r="H111" s="497" t="str">
        <f>VLOOKUP(Table10[[#This Row],[Sản Phẩm RG]],'Thông tin'!C:F,4,0)</f>
        <v>PET chai</v>
      </c>
      <c r="I111">
        <v>827.99999999999989</v>
      </c>
      <c r="J111" s="497">
        <f>Table10[[#This Row],[Sản lượng kg]]/1000</f>
        <v>0.82799999999999985</v>
      </c>
      <c r="K111" s="497" t="str">
        <f>_xlfn.XLOOKUP(Table10[[#This Row],[Loại Hàng]],Table59[Nhóm],Table59[Qui đổi])</f>
        <v>PET chai</v>
      </c>
      <c r="L111" s="403">
        <v>46155</v>
      </c>
      <c r="M111" t="s">
        <v>23533</v>
      </c>
      <c r="N111" s="497">
        <f>IF(COUNTIF($A$3:A111,A111)=1,1,0)</f>
        <v>0</v>
      </c>
    </row>
    <row r="112" spans="1:14" hidden="1" x14ac:dyDescent="0.35">
      <c r="A112" t="s">
        <v>689</v>
      </c>
      <c r="B112" s="497" t="str">
        <f>IF(Table10[[#This Row],[DTR/Trạm]]="DTR",_xlfn.XLOOKUP(Table10[[#This Row],[ID NCC]],DS_NCC_DTR[ID NCC],DS_NCC_DTR[Tên NCC]),_xlfn.XLOOKUP(Table10[[#This Row],[ID NCC]],Data_TongTram2[ID NCC],Data_TongTram2[Tên NCC]))</f>
        <v>La Vie</v>
      </c>
      <c r="C112" s="497" t="str">
        <f>IF(Table10[[#This Row],[Trạm/DTR]]="DTR","DTR","Trạm")</f>
        <v>DTR</v>
      </c>
      <c r="D112" s="497" t="str">
        <f>Table10[[#This Row],[ID NCC]]&amp;Table10[[#This Row],[Trạm/DTR]]</f>
        <v>001J3000002HLb7IAGDTR</v>
      </c>
      <c r="E112" s="497" t="str">
        <f>IF(Table10[[#This Row],[DTR/Trạm]]="DTR",_xlfn.XLOOKUP(Table10[[#This Row],[ID NCC]],DS_NCC_DTR[ID NCC],DS_NCC_DTR[Nhân viên]),_xlfn.XLOOKUP(Table10[[#This Row],[ID NCC]],Data_TongTram2[ID NCC],Data_TongTram2[Nhân viên]))</f>
        <v>Nguyễn Duy Tân</v>
      </c>
      <c r="F112" s="497" t="str">
        <f>IF(Table10[[#This Row],[Trạm/DTR]]="DTR",_xlfn.XLOOKUP(Table10[[#This Row],[ID NCC]],DS_NCC_DTR[ID NCC],DS_NCC_DTR[Admin miền]),_xlfn.XLOOKUP(Table10[[#This Row],[Trạm/DTR]],Table16[Trạm],Table16[[Admin ]]))</f>
        <v>Trần Dương Quang Ngọc Linh</v>
      </c>
      <c r="G112" t="s">
        <v>690</v>
      </c>
      <c r="H112" s="497" t="str">
        <f>VLOOKUP(Table10[[#This Row],[Sản Phẩm RG]],'Thông tin'!C:F,4,0)</f>
        <v>PET chai</v>
      </c>
      <c r="I112">
        <v>827.99999999999989</v>
      </c>
      <c r="J112" s="497">
        <f>Table10[[#This Row],[Sản lượng kg]]/1000</f>
        <v>0.82799999999999985</v>
      </c>
      <c r="K112" s="497" t="str">
        <f>_xlfn.XLOOKUP(Table10[[#This Row],[Loại Hàng]],Table59[Nhóm],Table59[Qui đổi])</f>
        <v>PET chai</v>
      </c>
      <c r="L112" s="403">
        <v>46155</v>
      </c>
      <c r="M112" t="s">
        <v>23533</v>
      </c>
      <c r="N112" s="497">
        <f>IF(COUNTIF($A$3:A1993,A112)=1,1,0)</f>
        <v>0</v>
      </c>
    </row>
    <row r="113" spans="1:14" hidden="1" x14ac:dyDescent="0.35">
      <c r="A113" t="s">
        <v>853</v>
      </c>
      <c r="B113" s="497" t="str">
        <f>IF(Table10[[#This Row],[DTR/Trạm]]="DTR",_xlfn.XLOOKUP(Table10[[#This Row],[ID NCC]],DS_NCC_DTR[ID NCC],DS_NCC_DTR[Tên NCC]),_xlfn.XLOOKUP(Table10[[#This Row],[ID NCC]],Data_TongTram2[ID NCC],Data_TongTram2[Tên NCC]))</f>
        <v>Nhật Thi - Vvb</v>
      </c>
      <c r="C113" s="497" t="str">
        <f>IF(Table10[[#This Row],[Trạm/DTR]]="DTR","DTR","Trạm")</f>
        <v>DTR</v>
      </c>
      <c r="D113" s="497" t="str">
        <f>Table10[[#This Row],[ID NCC]]&amp;Table10[[#This Row],[Trạm/DTR]]</f>
        <v>001J3000002HLoFIAWDTR</v>
      </c>
      <c r="E113" s="497" t="str">
        <f>IF(Table10[[#This Row],[DTR/Trạm]]="DTR",_xlfn.XLOOKUP(Table10[[#This Row],[ID NCC]],DS_NCC_DTR[ID NCC],DS_NCC_DTR[Nhân viên]),_xlfn.XLOOKUP(Table10[[#This Row],[ID NCC]],Data_TongTram2[ID NCC],Data_TongTram2[Nhân viên]))</f>
        <v>Bùi Vũ Thanh Huy</v>
      </c>
      <c r="F113" s="497" t="str">
        <f>IF(Table10[[#This Row],[Trạm/DTR]]="DTR",_xlfn.XLOOKUP(Table10[[#This Row],[ID NCC]],DS_NCC_DTR[ID NCC],DS_NCC_DTR[Admin miền]),_xlfn.XLOOKUP(Table10[[#This Row],[Trạm/DTR]],Table16[Trạm],Table16[[Admin ]]))</f>
        <v>Nguyễn Hoàng Thúy</v>
      </c>
      <c r="G113" t="s">
        <v>694</v>
      </c>
      <c r="H113" s="497" t="str">
        <f>VLOOKUP(Table10[[#This Row],[Sản Phẩm RG]],'Thông tin'!C:F,4,0)</f>
        <v>PET vảy</v>
      </c>
      <c r="I113">
        <v>15046</v>
      </c>
      <c r="J113" s="497">
        <f>Table10[[#This Row],[Sản lượng kg]]/1000</f>
        <v>15.045999999999999</v>
      </c>
      <c r="K113" s="497" t="str">
        <f>_xlfn.XLOOKUP(Table10[[#This Row],[Loại Hàng]],Table59[Nhóm],Table59[Qui đổi])</f>
        <v>PET vảy</v>
      </c>
      <c r="L113" s="403">
        <v>46155</v>
      </c>
      <c r="M113" t="s">
        <v>23533</v>
      </c>
      <c r="N113" s="497">
        <f>IF(COUNTIF($A$3:A113,A113)=1,1,0)</f>
        <v>0</v>
      </c>
    </row>
    <row r="114" spans="1:14" hidden="1" x14ac:dyDescent="0.35">
      <c r="A114" t="s">
        <v>1619</v>
      </c>
      <c r="B114" s="497" t="str">
        <f>IF(Table10[[#This Row],[DTR/Trạm]]="DTR",_xlfn.XLOOKUP(Table10[[#This Row],[ID NCC]],DS_NCC_DTR[ID NCC],DS_NCC_DTR[Tên NCC]),_xlfn.XLOOKUP(Table10[[#This Row],[ID NCC]],Data_TongTram2[ID NCC],Data_TongTram2[Tên NCC]))</f>
        <v>Du Phương</v>
      </c>
      <c r="C114" s="497" t="str">
        <f>IF(Table10[[#This Row],[Trạm/DTR]]="DTR","DTR","Trạm")</f>
        <v>DTR</v>
      </c>
      <c r="D114" s="497" t="str">
        <f>Table10[[#This Row],[ID NCC]]&amp;Table10[[#This Row],[Trạm/DTR]]</f>
        <v>001J3000002HLscIAGDTR</v>
      </c>
      <c r="E114" s="497" t="str">
        <f>IF(Table10[[#This Row],[DTR/Trạm]]="DTR",_xlfn.XLOOKUP(Table10[[#This Row],[ID NCC]],DS_NCC_DTR[ID NCC],DS_NCC_DTR[Nhân viên]),_xlfn.XLOOKUP(Table10[[#This Row],[ID NCC]],Data_TongTram2[ID NCC],Data_TongTram2[Nhân viên]))</f>
        <v>Bùi Vũ Thanh Huy</v>
      </c>
      <c r="F114" s="497" t="str">
        <f>IF(Table10[[#This Row],[Trạm/DTR]]="DTR",_xlfn.XLOOKUP(Table10[[#This Row],[ID NCC]],DS_NCC_DTR[ID NCC],DS_NCC_DTR[Admin miền]),_xlfn.XLOOKUP(Table10[[#This Row],[Trạm/DTR]],Table16[Trạm],Table16[[Admin ]]))</f>
        <v>Nguyễn Hoàng Thúy</v>
      </c>
      <c r="G114" t="s">
        <v>694</v>
      </c>
      <c r="H114" s="497" t="str">
        <f>VLOOKUP(Table10[[#This Row],[Sản Phẩm RG]],'Thông tin'!C:F,4,0)</f>
        <v>PET vảy</v>
      </c>
      <c r="I114">
        <v>13626</v>
      </c>
      <c r="J114" s="497">
        <f>Table10[[#This Row],[Sản lượng kg]]/1000</f>
        <v>13.625999999999999</v>
      </c>
      <c r="K114" s="497" t="str">
        <f>_xlfn.XLOOKUP(Table10[[#This Row],[Loại Hàng]],Table59[Nhóm],Table59[Qui đổi])</f>
        <v>PET vảy</v>
      </c>
      <c r="L114" s="403">
        <v>46155</v>
      </c>
      <c r="M114" t="s">
        <v>23533</v>
      </c>
      <c r="N114" s="497">
        <f>IF(COUNTIF($A$3:A114,A114)=1,1,0)</f>
        <v>0</v>
      </c>
    </row>
    <row r="115" spans="1:14" hidden="1" x14ac:dyDescent="0.35">
      <c r="A115" t="s">
        <v>696</v>
      </c>
      <c r="B115" s="497" t="str">
        <f>IF(Table10[[#This Row],[DTR/Trạm]]="DTR",_xlfn.XLOOKUP(Table10[[#This Row],[ID NCC]],DS_NCC_DTR[ID NCC],DS_NCC_DTR[Tên NCC]),_xlfn.XLOOKUP(Table10[[#This Row],[ID NCC]],Data_TongTram2[ID NCC],Data_TongTram2[Tên NCC]))</f>
        <v>Huỳnh Trần</v>
      </c>
      <c r="C115" s="497" t="str">
        <f>IF(Table10[[#This Row],[Trạm/DTR]]="DTR","DTR","Trạm")</f>
        <v>DTR</v>
      </c>
      <c r="D115" s="497" t="str">
        <f>Table10[[#This Row],[ID NCC]]&amp;Table10[[#This Row],[Trạm/DTR]]</f>
        <v>001J300000DJt2lIADDTR</v>
      </c>
      <c r="E115" s="497" t="str">
        <f>IF(Table10[[#This Row],[DTR/Trạm]]="DTR",_xlfn.XLOOKUP(Table10[[#This Row],[ID NCC]],DS_NCC_DTR[ID NCC],DS_NCC_DTR[Nhân viên]),_xlfn.XLOOKUP(Table10[[#This Row],[ID NCC]],Data_TongTram2[ID NCC],Data_TongTram2[Nhân viên]))</f>
        <v>Bùi Vũ Thanh Huy</v>
      </c>
      <c r="F115" s="497" t="str">
        <f>IF(Table10[[#This Row],[Trạm/DTR]]="DTR",_xlfn.XLOOKUP(Table10[[#This Row],[ID NCC]],DS_NCC_DTR[ID NCC],DS_NCC_DTR[Admin miền]),_xlfn.XLOOKUP(Table10[[#This Row],[Trạm/DTR]],Table16[Trạm],Table16[[Admin ]]))</f>
        <v>Nguyễn Hoàng Thúy</v>
      </c>
      <c r="G115" t="s">
        <v>694</v>
      </c>
      <c r="H115" s="497" t="str">
        <f>VLOOKUP(Table10[[#This Row],[Sản Phẩm RG]],'Thông tin'!C:F,4,0)</f>
        <v>PET vảy</v>
      </c>
      <c r="I115">
        <v>12264</v>
      </c>
      <c r="J115" s="497">
        <f>Table10[[#This Row],[Sản lượng kg]]/1000</f>
        <v>12.263999999999999</v>
      </c>
      <c r="K115" s="497" t="str">
        <f>_xlfn.XLOOKUP(Table10[[#This Row],[Loại Hàng]],Table59[Nhóm],Table59[Qui đổi])</f>
        <v>PET vảy</v>
      </c>
      <c r="L115" s="403">
        <v>46155</v>
      </c>
      <c r="M115" t="s">
        <v>23533</v>
      </c>
      <c r="N115" s="497">
        <f>IF(COUNTIF($A$3:A115,A115)=1,1,0)</f>
        <v>0</v>
      </c>
    </row>
    <row r="116" spans="1:14" hidden="1" x14ac:dyDescent="0.35">
      <c r="A116" t="s">
        <v>696</v>
      </c>
      <c r="B116" s="497" t="str">
        <f>IF(Table10[[#This Row],[DTR/Trạm]]="DTR",_xlfn.XLOOKUP(Table10[[#This Row],[ID NCC]],DS_NCC_DTR[ID NCC],DS_NCC_DTR[Tên NCC]),_xlfn.XLOOKUP(Table10[[#This Row],[ID NCC]],Data_TongTram2[ID NCC],Data_TongTram2[Tên NCC]))</f>
        <v>Huỳnh Trần</v>
      </c>
      <c r="C116" s="497" t="str">
        <f>IF(Table10[[#This Row],[Trạm/DTR]]="DTR","DTR","Trạm")</f>
        <v>DTR</v>
      </c>
      <c r="D116" s="497" t="str">
        <f>Table10[[#This Row],[ID NCC]]&amp;Table10[[#This Row],[Trạm/DTR]]</f>
        <v>001J300000DJt2lIADDTR</v>
      </c>
      <c r="E116" s="497" t="str">
        <f>IF(Table10[[#This Row],[DTR/Trạm]]="DTR",_xlfn.XLOOKUP(Table10[[#This Row],[ID NCC]],DS_NCC_DTR[ID NCC],DS_NCC_DTR[Nhân viên]),_xlfn.XLOOKUP(Table10[[#This Row],[ID NCC]],Data_TongTram2[ID NCC],Data_TongTram2[Nhân viên]))</f>
        <v>Bùi Vũ Thanh Huy</v>
      </c>
      <c r="F116" s="497" t="str">
        <f>IF(Table10[[#This Row],[Trạm/DTR]]="DTR",_xlfn.XLOOKUP(Table10[[#This Row],[ID NCC]],DS_NCC_DTR[ID NCC],DS_NCC_DTR[Admin miền]),_xlfn.XLOOKUP(Table10[[#This Row],[Trạm/DTR]],Table16[Trạm],Table16[[Admin ]]))</f>
        <v>Nguyễn Hoàng Thúy</v>
      </c>
      <c r="G116" t="s">
        <v>701</v>
      </c>
      <c r="H116" s="497" t="str">
        <f>VLOOKUP(Table10[[#This Row],[Sản Phẩm RG]],'Thông tin'!C:F,4,0)</f>
        <v>PET vảy</v>
      </c>
      <c r="I116">
        <v>13046</v>
      </c>
      <c r="J116" s="497">
        <f>Table10[[#This Row],[Sản lượng kg]]/1000</f>
        <v>13.045999999999999</v>
      </c>
      <c r="K116" s="497" t="str">
        <f>_xlfn.XLOOKUP(Table10[[#This Row],[Loại Hàng]],Table59[Nhóm],Table59[Qui đổi])</f>
        <v>PET vảy</v>
      </c>
      <c r="L116" s="403">
        <v>46155</v>
      </c>
      <c r="M116" t="s">
        <v>23533</v>
      </c>
      <c r="N116" s="497">
        <f>IF(COUNTIF($A$3:A116,A116)=1,1,0)</f>
        <v>0</v>
      </c>
    </row>
    <row r="117" spans="1:14" hidden="1" x14ac:dyDescent="0.35">
      <c r="A117" t="s">
        <v>3379</v>
      </c>
      <c r="B117" s="497" t="str">
        <f>IF(Table10[[#This Row],[DTR/Trạm]]="DTR",_xlfn.XLOOKUP(Table10[[#This Row],[ID NCC]],DS_NCC_DTR[ID NCC],DS_NCC_DTR[Tên NCC]),_xlfn.XLOOKUP(Table10[[#This Row],[ID NCC]],Data_TongTram2[ID NCC],Data_TongTram2[Tên NCC]))</f>
        <v>Văn Phòng Yu Shin HCM</v>
      </c>
      <c r="C117" s="497" t="str">
        <f>IF(Table10[[#This Row],[Trạm/DTR]]="DTR","DTR","Trạm")</f>
        <v>DTR</v>
      </c>
      <c r="D117" s="497" t="str">
        <f>Table10[[#This Row],[ID NCC]]&amp;Table10[[#This Row],[Trạm/DTR]]</f>
        <v>001dc000029Nk5aAACDTR</v>
      </c>
      <c r="E117" s="497" t="str">
        <f>IF(Table10[[#This Row],[DTR/Trạm]]="DTR",_xlfn.XLOOKUP(Table10[[#This Row],[ID NCC]],DS_NCC_DTR[ID NCC],DS_NCC_DTR[Nhân viên]),_xlfn.XLOOKUP(Table10[[#This Row],[ID NCC]],Data_TongTram2[ID NCC],Data_TongTram2[Nhân viên]))</f>
        <v>Bùi Vũ Thanh Huy</v>
      </c>
      <c r="F117" s="497" t="str">
        <f>IF(Table10[[#This Row],[Trạm/DTR]]="DTR",_xlfn.XLOOKUP(Table10[[#This Row],[ID NCC]],DS_NCC_DTR[ID NCC],DS_NCC_DTR[Admin miền]),_xlfn.XLOOKUP(Table10[[#This Row],[Trạm/DTR]],Table16[Trạm],Table16[[Admin ]]))</f>
        <v>Nguyễn Hoàng Thúy</v>
      </c>
      <c r="G117" t="s">
        <v>1685</v>
      </c>
      <c r="H117" s="497" t="str">
        <f>VLOOKUP(Table10[[#This Row],[Sản Phẩm RG]],'Thông tin'!C:F,4,0)</f>
        <v>PET chai</v>
      </c>
      <c r="I117">
        <v>9476</v>
      </c>
      <c r="J117" s="497">
        <f>Table10[[#This Row],[Sản lượng kg]]/1000</f>
        <v>9.4760000000000009</v>
      </c>
      <c r="K117" s="497" t="str">
        <f>_xlfn.XLOOKUP(Table10[[#This Row],[Loại Hàng]],Table59[Nhóm],Table59[Qui đổi])</f>
        <v>PET chai</v>
      </c>
      <c r="L117" s="403">
        <v>46155</v>
      </c>
      <c r="M117" t="s">
        <v>23533</v>
      </c>
      <c r="N117" s="497">
        <f>IF(COUNTIF($A$3:A117,A117)=1,1,0)</f>
        <v>0</v>
      </c>
    </row>
    <row r="118" spans="1:14" hidden="1" x14ac:dyDescent="0.35">
      <c r="A118" t="s">
        <v>2994</v>
      </c>
      <c r="B118" s="497" t="str">
        <f>IF(Table10[[#This Row],[DTR/Trạm]]="DTR",_xlfn.XLOOKUP(Table10[[#This Row],[ID NCC]],DS_NCC_DTR[ID NCC],DS_NCC_DTR[Tên NCC]),_xlfn.XLOOKUP(Table10[[#This Row],[ID NCC]],Data_TongTram2[ID NCC],Data_TongTram2[Tên NCC]))</f>
        <v>Văn Phòng Rồng Việt</v>
      </c>
      <c r="C118" s="497" t="str">
        <f>IF(Table10[[#This Row],[Trạm/DTR]]="DTR","DTR","Trạm")</f>
        <v>DTR</v>
      </c>
      <c r="D118" s="497" t="str">
        <f>Table10[[#This Row],[ID NCC]]&amp;Table10[[#This Row],[Trạm/DTR]]</f>
        <v>001dc0000304ICwAAMDTR</v>
      </c>
      <c r="E118" s="497" t="str">
        <f>IF(Table10[[#This Row],[DTR/Trạm]]="DTR",_xlfn.XLOOKUP(Table10[[#This Row],[ID NCC]],DS_NCC_DTR[ID NCC],DS_NCC_DTR[Nhân viên]),_xlfn.XLOOKUP(Table10[[#This Row],[ID NCC]],Data_TongTram2[ID NCC],Data_TongTram2[Nhân viên]))</f>
        <v>Bùi Vũ Thanh Huy</v>
      </c>
      <c r="F118" s="497" t="str">
        <f>IF(Table10[[#This Row],[Trạm/DTR]]="DTR",_xlfn.XLOOKUP(Table10[[#This Row],[ID NCC]],DS_NCC_DTR[ID NCC],DS_NCC_DTR[Admin miền]),_xlfn.XLOOKUP(Table10[[#This Row],[Trạm/DTR]],Table16[Trạm],Table16[[Admin ]]))</f>
        <v>Nguyễn Hoàng Thúy</v>
      </c>
      <c r="G118" t="s">
        <v>694</v>
      </c>
      <c r="H118" s="497" t="str">
        <f>VLOOKUP(Table10[[#This Row],[Sản Phẩm RG]],'Thông tin'!C:F,4,0)</f>
        <v>PET vảy</v>
      </c>
      <c r="I118">
        <v>13250</v>
      </c>
      <c r="J118" s="497">
        <f>Table10[[#This Row],[Sản lượng kg]]/1000</f>
        <v>13.25</v>
      </c>
      <c r="K118" s="497" t="str">
        <f>_xlfn.XLOOKUP(Table10[[#This Row],[Loại Hàng]],Table59[Nhóm],Table59[Qui đổi])</f>
        <v>PET vảy</v>
      </c>
      <c r="L118" s="403">
        <v>46156</v>
      </c>
      <c r="M118" t="s">
        <v>23533</v>
      </c>
      <c r="N118" s="497">
        <f>IF(COUNTIF($A$3:A1993,A118)=1,1,0)</f>
        <v>0</v>
      </c>
    </row>
    <row r="119" spans="1:14" hidden="1" x14ac:dyDescent="0.35">
      <c r="A119" t="s">
        <v>689</v>
      </c>
      <c r="B119" s="497" t="str">
        <f>IF(Table10[[#This Row],[DTR/Trạm]]="DTR",_xlfn.XLOOKUP(Table10[[#This Row],[ID NCC]],DS_NCC_DTR[ID NCC],DS_NCC_DTR[Tên NCC]),_xlfn.XLOOKUP(Table10[[#This Row],[ID NCC]],Data_TongTram2[ID NCC],Data_TongTram2[Tên NCC]))</f>
        <v>La Vie</v>
      </c>
      <c r="C119" s="497" t="str">
        <f>IF(Table10[[#This Row],[Trạm/DTR]]="DTR","DTR","Trạm")</f>
        <v>DTR</v>
      </c>
      <c r="D119" s="497" t="str">
        <f>Table10[[#This Row],[ID NCC]]&amp;Table10[[#This Row],[Trạm/DTR]]</f>
        <v>001J3000002HLb7IAGDTR</v>
      </c>
      <c r="E119" s="497" t="str">
        <f>IF(Table10[[#This Row],[DTR/Trạm]]="DTR",_xlfn.XLOOKUP(Table10[[#This Row],[ID NCC]],DS_NCC_DTR[ID NCC],DS_NCC_DTR[Nhân viên]),_xlfn.XLOOKUP(Table10[[#This Row],[ID NCC]],Data_TongTram2[ID NCC],Data_TongTram2[Nhân viên]))</f>
        <v>Nguyễn Duy Tân</v>
      </c>
      <c r="F119" s="497" t="str">
        <f>IF(Table10[[#This Row],[Trạm/DTR]]="DTR",_xlfn.XLOOKUP(Table10[[#This Row],[ID NCC]],DS_NCC_DTR[ID NCC],DS_NCC_DTR[Admin miền]),_xlfn.XLOOKUP(Table10[[#This Row],[Trạm/DTR]],Table16[Trạm],Table16[[Admin ]]))</f>
        <v>Trần Dương Quang Ngọc Linh</v>
      </c>
      <c r="G119" t="s">
        <v>690</v>
      </c>
      <c r="H119" s="497" t="str">
        <f>VLOOKUP(Table10[[#This Row],[Sản Phẩm RG]],'Thông tin'!C:F,4,0)</f>
        <v>PET chai</v>
      </c>
      <c r="I119">
        <v>827.99999999999989</v>
      </c>
      <c r="J119" s="497">
        <f>Table10[[#This Row],[Sản lượng kg]]/1000</f>
        <v>0.82799999999999985</v>
      </c>
      <c r="K119" s="497" t="str">
        <f>_xlfn.XLOOKUP(Table10[[#This Row],[Loại Hàng]],Table59[Nhóm],Table59[Qui đổi])</f>
        <v>PET chai</v>
      </c>
      <c r="L119" s="403">
        <v>46156</v>
      </c>
      <c r="M119" t="s">
        <v>23533</v>
      </c>
      <c r="N119" s="497">
        <f>IF(COUNTIF($A$3:A119,A119)=1,1,0)</f>
        <v>0</v>
      </c>
    </row>
    <row r="120" spans="1:14" hidden="1" x14ac:dyDescent="0.35">
      <c r="A120" t="s">
        <v>689</v>
      </c>
      <c r="B120" s="497" t="str">
        <f>IF(Table10[[#This Row],[DTR/Trạm]]="DTR",_xlfn.XLOOKUP(Table10[[#This Row],[ID NCC]],DS_NCC_DTR[ID NCC],DS_NCC_DTR[Tên NCC]),_xlfn.XLOOKUP(Table10[[#This Row],[ID NCC]],Data_TongTram2[ID NCC],Data_TongTram2[Tên NCC]))</f>
        <v>La Vie</v>
      </c>
      <c r="C120" s="497" t="str">
        <f>IF(Table10[[#This Row],[Trạm/DTR]]="DTR","DTR","Trạm")</f>
        <v>DTR</v>
      </c>
      <c r="D120" s="497" t="str">
        <f>Table10[[#This Row],[ID NCC]]&amp;Table10[[#This Row],[Trạm/DTR]]</f>
        <v>001J3000002HLb7IAGDTR</v>
      </c>
      <c r="E120" s="497" t="str">
        <f>IF(Table10[[#This Row],[DTR/Trạm]]="DTR",_xlfn.XLOOKUP(Table10[[#This Row],[ID NCC]],DS_NCC_DTR[ID NCC],DS_NCC_DTR[Nhân viên]),_xlfn.XLOOKUP(Table10[[#This Row],[ID NCC]],Data_TongTram2[ID NCC],Data_TongTram2[Nhân viên]))</f>
        <v>Nguyễn Duy Tân</v>
      </c>
      <c r="F120" s="497" t="str">
        <f>IF(Table10[[#This Row],[Trạm/DTR]]="DTR",_xlfn.XLOOKUP(Table10[[#This Row],[ID NCC]],DS_NCC_DTR[ID NCC],DS_NCC_DTR[Admin miền]),_xlfn.XLOOKUP(Table10[[#This Row],[Trạm/DTR]],Table16[Trạm],Table16[[Admin ]]))</f>
        <v>Trần Dương Quang Ngọc Linh</v>
      </c>
      <c r="G120" t="s">
        <v>690</v>
      </c>
      <c r="H120" s="497" t="str">
        <f>VLOOKUP(Table10[[#This Row],[Sản Phẩm RG]],'Thông tin'!C:F,4,0)</f>
        <v>PET chai</v>
      </c>
      <c r="I120">
        <v>827.99999999999989</v>
      </c>
      <c r="J120" s="497">
        <f>Table10[[#This Row],[Sản lượng kg]]/1000</f>
        <v>0.82799999999999985</v>
      </c>
      <c r="K120" s="497" t="str">
        <f>_xlfn.XLOOKUP(Table10[[#This Row],[Loại Hàng]],Table59[Nhóm],Table59[Qui đổi])</f>
        <v>PET chai</v>
      </c>
      <c r="L120" s="403">
        <v>46156</v>
      </c>
      <c r="M120" t="s">
        <v>23533</v>
      </c>
      <c r="N120" s="497">
        <f>IF(COUNTIF($A$3:A120,A120)=1,1,0)</f>
        <v>0</v>
      </c>
    </row>
    <row r="121" spans="1:14" hidden="1" x14ac:dyDescent="0.35">
      <c r="A121" t="s">
        <v>689</v>
      </c>
      <c r="B121" s="497" t="str">
        <f>IF(Table10[[#This Row],[DTR/Trạm]]="DTR",_xlfn.XLOOKUP(Table10[[#This Row],[ID NCC]],DS_NCC_DTR[ID NCC],DS_NCC_DTR[Tên NCC]),_xlfn.XLOOKUP(Table10[[#This Row],[ID NCC]],Data_TongTram2[ID NCC],Data_TongTram2[Tên NCC]))</f>
        <v>La Vie</v>
      </c>
      <c r="C121" s="497" t="str">
        <f>IF(Table10[[#This Row],[Trạm/DTR]]="DTR","DTR","Trạm")</f>
        <v>DTR</v>
      </c>
      <c r="D121" s="497" t="str">
        <f>Table10[[#This Row],[ID NCC]]&amp;Table10[[#This Row],[Trạm/DTR]]</f>
        <v>001J3000002HLb7IAGDTR</v>
      </c>
      <c r="E121" s="497" t="str">
        <f>IF(Table10[[#This Row],[DTR/Trạm]]="DTR",_xlfn.XLOOKUP(Table10[[#This Row],[ID NCC]],DS_NCC_DTR[ID NCC],DS_NCC_DTR[Nhân viên]),_xlfn.XLOOKUP(Table10[[#This Row],[ID NCC]],Data_TongTram2[ID NCC],Data_TongTram2[Nhân viên]))</f>
        <v>Nguyễn Duy Tân</v>
      </c>
      <c r="F121" s="497" t="str">
        <f>IF(Table10[[#This Row],[Trạm/DTR]]="DTR",_xlfn.XLOOKUP(Table10[[#This Row],[ID NCC]],DS_NCC_DTR[ID NCC],DS_NCC_DTR[Admin miền]),_xlfn.XLOOKUP(Table10[[#This Row],[Trạm/DTR]],Table16[Trạm],Table16[[Admin ]]))</f>
        <v>Trần Dương Quang Ngọc Linh</v>
      </c>
      <c r="G121" t="s">
        <v>690</v>
      </c>
      <c r="H121" s="497" t="str">
        <f>VLOOKUP(Table10[[#This Row],[Sản Phẩm RG]],'Thông tin'!C:F,4,0)</f>
        <v>PET chai</v>
      </c>
      <c r="I121">
        <v>827.99999999999989</v>
      </c>
      <c r="J121" s="497">
        <f>Table10[[#This Row],[Sản lượng kg]]/1000</f>
        <v>0.82799999999999985</v>
      </c>
      <c r="K121" s="497" t="str">
        <f>_xlfn.XLOOKUP(Table10[[#This Row],[Loại Hàng]],Table59[Nhóm],Table59[Qui đổi])</f>
        <v>PET chai</v>
      </c>
      <c r="L121" s="403">
        <v>46156</v>
      </c>
      <c r="M121" t="s">
        <v>23533</v>
      </c>
      <c r="N121" s="497">
        <f>IF(COUNTIF($A$3:A1993,A121)=1,1,0)</f>
        <v>0</v>
      </c>
    </row>
    <row r="122" spans="1:14" hidden="1" x14ac:dyDescent="0.35">
      <c r="A122" t="s">
        <v>853</v>
      </c>
      <c r="B122" s="497" t="str">
        <f>IF(Table10[[#This Row],[DTR/Trạm]]="DTR",_xlfn.XLOOKUP(Table10[[#This Row],[ID NCC]],DS_NCC_DTR[ID NCC],DS_NCC_DTR[Tên NCC]),_xlfn.XLOOKUP(Table10[[#This Row],[ID NCC]],Data_TongTram2[ID NCC],Data_TongTram2[Tên NCC]))</f>
        <v>Nhật Thi - Vvb</v>
      </c>
      <c r="C122" s="497" t="str">
        <f>IF(Table10[[#This Row],[Trạm/DTR]]="DTR","DTR","Trạm")</f>
        <v>DTR</v>
      </c>
      <c r="D122" s="497" t="str">
        <f>Table10[[#This Row],[ID NCC]]&amp;Table10[[#This Row],[Trạm/DTR]]</f>
        <v>001J3000002HLoFIAWDTR</v>
      </c>
      <c r="E122" s="497" t="str">
        <f>IF(Table10[[#This Row],[DTR/Trạm]]="DTR",_xlfn.XLOOKUP(Table10[[#This Row],[ID NCC]],DS_NCC_DTR[ID NCC],DS_NCC_DTR[Nhân viên]),_xlfn.XLOOKUP(Table10[[#This Row],[ID NCC]],Data_TongTram2[ID NCC],Data_TongTram2[Nhân viên]))</f>
        <v>Bùi Vũ Thanh Huy</v>
      </c>
      <c r="F122" s="497" t="str">
        <f>IF(Table10[[#This Row],[Trạm/DTR]]="DTR",_xlfn.XLOOKUP(Table10[[#This Row],[ID NCC]],DS_NCC_DTR[ID NCC],DS_NCC_DTR[Admin miền]),_xlfn.XLOOKUP(Table10[[#This Row],[Trạm/DTR]],Table16[Trạm],Table16[[Admin ]]))</f>
        <v>Nguyễn Hoàng Thúy</v>
      </c>
      <c r="G122" t="s">
        <v>694</v>
      </c>
      <c r="H122" s="497" t="str">
        <f>VLOOKUP(Table10[[#This Row],[Sản Phẩm RG]],'Thông tin'!C:F,4,0)</f>
        <v>PET vảy</v>
      </c>
      <c r="I122">
        <v>14676</v>
      </c>
      <c r="J122" s="497">
        <f>Table10[[#This Row],[Sản lượng kg]]/1000</f>
        <v>14.676</v>
      </c>
      <c r="K122" s="497" t="str">
        <f>_xlfn.XLOOKUP(Table10[[#This Row],[Loại Hàng]],Table59[Nhóm],Table59[Qui đổi])</f>
        <v>PET vảy</v>
      </c>
      <c r="L122" s="403">
        <v>46156</v>
      </c>
      <c r="M122" t="s">
        <v>23533</v>
      </c>
      <c r="N122" s="497">
        <f>IF(COUNTIF($A$3:A122,A122)=1,1,0)</f>
        <v>0</v>
      </c>
    </row>
    <row r="123" spans="1:14" hidden="1" x14ac:dyDescent="0.35">
      <c r="A123" t="s">
        <v>1619</v>
      </c>
      <c r="B123" s="497" t="str">
        <f>IF(Table10[[#This Row],[DTR/Trạm]]="DTR",_xlfn.XLOOKUP(Table10[[#This Row],[ID NCC]],DS_NCC_DTR[ID NCC],DS_NCC_DTR[Tên NCC]),_xlfn.XLOOKUP(Table10[[#This Row],[ID NCC]],Data_TongTram2[ID NCC],Data_TongTram2[Tên NCC]))</f>
        <v>Du Phương</v>
      </c>
      <c r="C123" s="497" t="str">
        <f>IF(Table10[[#This Row],[Trạm/DTR]]="DTR","DTR","Trạm")</f>
        <v>DTR</v>
      </c>
      <c r="D123" s="497" t="str">
        <f>Table10[[#This Row],[ID NCC]]&amp;Table10[[#This Row],[Trạm/DTR]]</f>
        <v>001J3000002HLscIAGDTR</v>
      </c>
      <c r="E123" s="497" t="str">
        <f>IF(Table10[[#This Row],[DTR/Trạm]]="DTR",_xlfn.XLOOKUP(Table10[[#This Row],[ID NCC]],DS_NCC_DTR[ID NCC],DS_NCC_DTR[Nhân viên]),_xlfn.XLOOKUP(Table10[[#This Row],[ID NCC]],Data_TongTram2[ID NCC],Data_TongTram2[Nhân viên]))</f>
        <v>Bùi Vũ Thanh Huy</v>
      </c>
      <c r="F123" s="497" t="str">
        <f>IF(Table10[[#This Row],[Trạm/DTR]]="DTR",_xlfn.XLOOKUP(Table10[[#This Row],[ID NCC]],DS_NCC_DTR[ID NCC],DS_NCC_DTR[Admin miền]),_xlfn.XLOOKUP(Table10[[#This Row],[Trạm/DTR]],Table16[Trạm],Table16[[Admin ]]))</f>
        <v>Nguyễn Hoàng Thúy</v>
      </c>
      <c r="G123" t="s">
        <v>694</v>
      </c>
      <c r="H123" s="497" t="str">
        <f>VLOOKUP(Table10[[#This Row],[Sản Phẩm RG]],'Thông tin'!C:F,4,0)</f>
        <v>PET vảy</v>
      </c>
      <c r="I123">
        <v>13526</v>
      </c>
      <c r="J123" s="497">
        <f>Table10[[#This Row],[Sản lượng kg]]/1000</f>
        <v>13.526</v>
      </c>
      <c r="K123" s="497" t="str">
        <f>_xlfn.XLOOKUP(Table10[[#This Row],[Loại Hàng]],Table59[Nhóm],Table59[Qui đổi])</f>
        <v>PET vảy</v>
      </c>
      <c r="L123" s="403">
        <v>46156</v>
      </c>
      <c r="M123" t="s">
        <v>23533</v>
      </c>
      <c r="N123" s="497">
        <f>IF(COUNTIF($A$3:A123,A123)=1,1,0)</f>
        <v>0</v>
      </c>
    </row>
    <row r="124" spans="1:14" hidden="1" x14ac:dyDescent="0.35">
      <c r="A124" t="s">
        <v>696</v>
      </c>
      <c r="B124" s="497" t="str">
        <f>IF(Table10[[#This Row],[DTR/Trạm]]="DTR",_xlfn.XLOOKUP(Table10[[#This Row],[ID NCC]],DS_NCC_DTR[ID NCC],DS_NCC_DTR[Tên NCC]),_xlfn.XLOOKUP(Table10[[#This Row],[ID NCC]],Data_TongTram2[ID NCC],Data_TongTram2[Tên NCC]))</f>
        <v>Huỳnh Trần</v>
      </c>
      <c r="C124" s="497" t="str">
        <f>IF(Table10[[#This Row],[Trạm/DTR]]="DTR","DTR","Trạm")</f>
        <v>DTR</v>
      </c>
      <c r="D124" s="497" t="str">
        <f>Table10[[#This Row],[ID NCC]]&amp;Table10[[#This Row],[Trạm/DTR]]</f>
        <v>001J300000DJt2lIADDTR</v>
      </c>
      <c r="E124" s="497" t="str">
        <f>IF(Table10[[#This Row],[DTR/Trạm]]="DTR",_xlfn.XLOOKUP(Table10[[#This Row],[ID NCC]],DS_NCC_DTR[ID NCC],DS_NCC_DTR[Nhân viên]),_xlfn.XLOOKUP(Table10[[#This Row],[ID NCC]],Data_TongTram2[ID NCC],Data_TongTram2[Nhân viên]))</f>
        <v>Bùi Vũ Thanh Huy</v>
      </c>
      <c r="F124" s="497" t="str">
        <f>IF(Table10[[#This Row],[Trạm/DTR]]="DTR",_xlfn.XLOOKUP(Table10[[#This Row],[ID NCC]],DS_NCC_DTR[ID NCC],DS_NCC_DTR[Admin miền]),_xlfn.XLOOKUP(Table10[[#This Row],[Trạm/DTR]],Table16[Trạm],Table16[[Admin ]]))</f>
        <v>Nguyễn Hoàng Thúy</v>
      </c>
      <c r="G124" t="s">
        <v>694</v>
      </c>
      <c r="H124" s="497" t="str">
        <f>VLOOKUP(Table10[[#This Row],[Sản Phẩm RG]],'Thông tin'!C:F,4,0)</f>
        <v>PET vảy</v>
      </c>
      <c r="I124">
        <v>13126</v>
      </c>
      <c r="J124" s="497">
        <f>Table10[[#This Row],[Sản lượng kg]]/1000</f>
        <v>13.125999999999999</v>
      </c>
      <c r="K124" s="497" t="str">
        <f>_xlfn.XLOOKUP(Table10[[#This Row],[Loại Hàng]],Table59[Nhóm],Table59[Qui đổi])</f>
        <v>PET vảy</v>
      </c>
      <c r="L124" s="403">
        <v>46156</v>
      </c>
      <c r="M124" t="s">
        <v>23533</v>
      </c>
      <c r="N124" s="497">
        <f>IF(COUNTIF($A$3:A124,A124)=1,1,0)</f>
        <v>0</v>
      </c>
    </row>
    <row r="125" spans="1:14" hidden="1" x14ac:dyDescent="0.35">
      <c r="A125" t="s">
        <v>696</v>
      </c>
      <c r="B125" s="497" t="str">
        <f>IF(Table10[[#This Row],[DTR/Trạm]]="DTR",_xlfn.XLOOKUP(Table10[[#This Row],[ID NCC]],DS_NCC_DTR[ID NCC],DS_NCC_DTR[Tên NCC]),_xlfn.XLOOKUP(Table10[[#This Row],[ID NCC]],Data_TongTram2[ID NCC],Data_TongTram2[Tên NCC]))</f>
        <v>Huỳnh Trần</v>
      </c>
      <c r="C125" s="497" t="str">
        <f>IF(Table10[[#This Row],[Trạm/DTR]]="DTR","DTR","Trạm")</f>
        <v>DTR</v>
      </c>
      <c r="D125" s="497" t="str">
        <f>Table10[[#This Row],[ID NCC]]&amp;Table10[[#This Row],[Trạm/DTR]]</f>
        <v>001J300000DJt2lIADDTR</v>
      </c>
      <c r="E125" s="497" t="str">
        <f>IF(Table10[[#This Row],[DTR/Trạm]]="DTR",_xlfn.XLOOKUP(Table10[[#This Row],[ID NCC]],DS_NCC_DTR[ID NCC],DS_NCC_DTR[Nhân viên]),_xlfn.XLOOKUP(Table10[[#This Row],[ID NCC]],Data_TongTram2[ID NCC],Data_TongTram2[Nhân viên]))</f>
        <v>Bùi Vũ Thanh Huy</v>
      </c>
      <c r="F125" s="497" t="str">
        <f>IF(Table10[[#This Row],[Trạm/DTR]]="DTR",_xlfn.XLOOKUP(Table10[[#This Row],[ID NCC]],DS_NCC_DTR[ID NCC],DS_NCC_DTR[Admin miền]),_xlfn.XLOOKUP(Table10[[#This Row],[Trạm/DTR]],Table16[Trạm],Table16[[Admin ]]))</f>
        <v>Nguyễn Hoàng Thúy</v>
      </c>
      <c r="G125" t="s">
        <v>694</v>
      </c>
      <c r="H125" s="497" t="str">
        <f>VLOOKUP(Table10[[#This Row],[Sản Phẩm RG]],'Thông tin'!C:F,4,0)</f>
        <v>PET vảy</v>
      </c>
      <c r="I125">
        <v>13486</v>
      </c>
      <c r="J125" s="497">
        <f>Table10[[#This Row],[Sản lượng kg]]/1000</f>
        <v>13.486000000000001</v>
      </c>
      <c r="K125" s="497" t="str">
        <f>_xlfn.XLOOKUP(Table10[[#This Row],[Loại Hàng]],Table59[Nhóm],Table59[Qui đổi])</f>
        <v>PET vảy</v>
      </c>
      <c r="L125" s="403">
        <v>46156</v>
      </c>
      <c r="M125" t="s">
        <v>23533</v>
      </c>
      <c r="N125" s="497">
        <f>IF(COUNTIF($A$3:A125,A125)=1,1,0)</f>
        <v>0</v>
      </c>
    </row>
    <row r="126" spans="1:14" hidden="1" x14ac:dyDescent="0.35">
      <c r="A126" t="s">
        <v>698</v>
      </c>
      <c r="B126" s="497" t="str">
        <f>IF(Table10[[#This Row],[DTR/Trạm]]="DTR",_xlfn.XLOOKUP(Table10[[#This Row],[ID NCC]],DS_NCC_DTR[ID NCC],DS_NCC_DTR[Tên NCC]),_xlfn.XLOOKUP(Table10[[#This Row],[ID NCC]],Data_TongTram2[ID NCC],Data_TongTram2[Tên NCC]))</f>
        <v>Thành Phát</v>
      </c>
      <c r="C126" s="497" t="str">
        <f>IF(Table10[[#This Row],[Trạm/DTR]]="DTR","DTR","Trạm")</f>
        <v>DTR</v>
      </c>
      <c r="D126" s="497" t="str">
        <f>Table10[[#This Row],[ID NCC]]&amp;Table10[[#This Row],[Trạm/DTR]]</f>
        <v>001dc00000ZWIdiAAHDTR</v>
      </c>
      <c r="E126" s="497" t="str">
        <f>IF(Table10[[#This Row],[DTR/Trạm]]="DTR",_xlfn.XLOOKUP(Table10[[#This Row],[ID NCC]],DS_NCC_DTR[ID NCC],DS_NCC_DTR[Nhân viên]),_xlfn.XLOOKUP(Table10[[#This Row],[ID NCC]],Data_TongTram2[ID NCC],Data_TongTram2[Nhân viên]))</f>
        <v>Bùi Vũ Thanh Huy</v>
      </c>
      <c r="F126" s="497" t="str">
        <f>IF(Table10[[#This Row],[Trạm/DTR]]="DTR",_xlfn.XLOOKUP(Table10[[#This Row],[ID NCC]],DS_NCC_DTR[ID NCC],DS_NCC_DTR[Admin miền]),_xlfn.XLOOKUP(Table10[[#This Row],[Trạm/DTR]],Table16[Trạm],Table16[[Admin ]]))</f>
        <v>Nguyễn Hoàng Thúy</v>
      </c>
      <c r="G126" t="s">
        <v>694</v>
      </c>
      <c r="H126" s="497" t="str">
        <f>VLOOKUP(Table10[[#This Row],[Sản Phẩm RG]],'Thông tin'!C:F,4,0)</f>
        <v>PET vảy</v>
      </c>
      <c r="I126">
        <v>15716</v>
      </c>
      <c r="J126" s="497">
        <f>Table10[[#This Row],[Sản lượng kg]]/1000</f>
        <v>15.715999999999999</v>
      </c>
      <c r="K126" s="497" t="str">
        <f>_xlfn.XLOOKUP(Table10[[#This Row],[Loại Hàng]],Table59[Nhóm],Table59[Qui đổi])</f>
        <v>PET vảy</v>
      </c>
      <c r="L126" s="403">
        <v>46156</v>
      </c>
      <c r="M126" t="s">
        <v>23533</v>
      </c>
      <c r="N126" s="497">
        <f>IF(COUNTIF($A$3:A126,A126)=1,1,0)</f>
        <v>0</v>
      </c>
    </row>
    <row r="127" spans="1:14" hidden="1" x14ac:dyDescent="0.35">
      <c r="A127" t="s">
        <v>698</v>
      </c>
      <c r="B127" s="497" t="str">
        <f>IF(Table10[[#This Row],[DTR/Trạm]]="DTR",_xlfn.XLOOKUP(Table10[[#This Row],[ID NCC]],DS_NCC_DTR[ID NCC],DS_NCC_DTR[Tên NCC]),_xlfn.XLOOKUP(Table10[[#This Row],[ID NCC]],Data_TongTram2[ID NCC],Data_TongTram2[Tên NCC]))</f>
        <v>Thành Phát</v>
      </c>
      <c r="C127" s="497" t="str">
        <f>IF(Table10[[#This Row],[Trạm/DTR]]="DTR","DTR","Trạm")</f>
        <v>DTR</v>
      </c>
      <c r="D127" s="497" t="str">
        <f>Table10[[#This Row],[ID NCC]]&amp;Table10[[#This Row],[Trạm/DTR]]</f>
        <v>001dc00000ZWIdiAAHDTR</v>
      </c>
      <c r="E127" s="497" t="str">
        <f>IF(Table10[[#This Row],[DTR/Trạm]]="DTR",_xlfn.XLOOKUP(Table10[[#This Row],[ID NCC]],DS_NCC_DTR[ID NCC],DS_NCC_DTR[Nhân viên]),_xlfn.XLOOKUP(Table10[[#This Row],[ID NCC]],Data_TongTram2[ID NCC],Data_TongTram2[Nhân viên]))</f>
        <v>Bùi Vũ Thanh Huy</v>
      </c>
      <c r="F127" s="497" t="str">
        <f>IF(Table10[[#This Row],[Trạm/DTR]]="DTR",_xlfn.XLOOKUP(Table10[[#This Row],[ID NCC]],DS_NCC_DTR[ID NCC],DS_NCC_DTR[Admin miền]),_xlfn.XLOOKUP(Table10[[#This Row],[Trạm/DTR]],Table16[Trạm],Table16[[Admin ]]))</f>
        <v>Nguyễn Hoàng Thúy</v>
      </c>
      <c r="G127" t="s">
        <v>694</v>
      </c>
      <c r="H127" s="497" t="str">
        <f>VLOOKUP(Table10[[#This Row],[Sản Phẩm RG]],'Thông tin'!C:F,4,0)</f>
        <v>PET vảy</v>
      </c>
      <c r="I127">
        <v>15606</v>
      </c>
      <c r="J127" s="497">
        <f>Table10[[#This Row],[Sản lượng kg]]/1000</f>
        <v>15.606</v>
      </c>
      <c r="K127" s="497" t="str">
        <f>_xlfn.XLOOKUP(Table10[[#This Row],[Loại Hàng]],Table59[Nhóm],Table59[Qui đổi])</f>
        <v>PET vảy</v>
      </c>
      <c r="L127" s="403">
        <v>46156</v>
      </c>
      <c r="M127" t="s">
        <v>23533</v>
      </c>
      <c r="N127" s="497">
        <f>IF(COUNTIF($A$3:A127,A127)=1,1,0)</f>
        <v>0</v>
      </c>
    </row>
    <row r="128" spans="1:14" hidden="1" x14ac:dyDescent="0.35">
      <c r="A128" t="s">
        <v>4856</v>
      </c>
      <c r="B128" s="497" t="str">
        <f>IF(Table10[[#This Row],[DTR/Trạm]]="DTR",_xlfn.XLOOKUP(Table10[[#This Row],[ID NCC]],DS_NCC_DTR[ID NCC],DS_NCC_DTR[Tên NCC]),_xlfn.XLOOKUP(Table10[[#This Row],[ID NCC]],Data_TongTram2[ID NCC],Data_TongTram2[Tên NCC]))</f>
        <v>Ding Li - Pvt Cn</v>
      </c>
      <c r="C128" s="497" t="str">
        <f>IF(Table10[[#This Row],[Trạm/DTR]]="DTR","DTR","Trạm")</f>
        <v>DTR</v>
      </c>
      <c r="D128" s="497" t="str">
        <f>Table10[[#This Row],[ID NCC]]&amp;Table10[[#This Row],[Trạm/DTR]]</f>
        <v>001dc00001M4a6CAARDTR</v>
      </c>
      <c r="E128" s="497" t="str">
        <f>IF(Table10[[#This Row],[DTR/Trạm]]="DTR",_xlfn.XLOOKUP(Table10[[#This Row],[ID NCC]],DS_NCC_DTR[ID NCC],DS_NCC_DTR[Nhân viên]),_xlfn.XLOOKUP(Table10[[#This Row],[ID NCC]],Data_TongTram2[ID NCC],Data_TongTram2[Nhân viên]))</f>
        <v>Bùi Vũ Thanh Huy</v>
      </c>
      <c r="F128" s="497" t="str">
        <f>IF(Table10[[#This Row],[Trạm/DTR]]="DTR",_xlfn.XLOOKUP(Table10[[#This Row],[ID NCC]],DS_NCC_DTR[ID NCC],DS_NCC_DTR[Admin miền]),_xlfn.XLOOKUP(Table10[[#This Row],[Trạm/DTR]],Table16[Trạm],Table16[[Admin ]]))</f>
        <v>Nguyễn Hoàng Thúy</v>
      </c>
      <c r="G128" t="s">
        <v>694</v>
      </c>
      <c r="H128" s="497" t="str">
        <f>VLOOKUP(Table10[[#This Row],[Sản Phẩm RG]],'Thông tin'!C:F,4,0)</f>
        <v>PET vảy</v>
      </c>
      <c r="I128">
        <v>16316</v>
      </c>
      <c r="J128" s="497">
        <f>Table10[[#This Row],[Sản lượng kg]]/1000</f>
        <v>16.315999999999999</v>
      </c>
      <c r="K128" s="497" t="str">
        <f>_xlfn.XLOOKUP(Table10[[#This Row],[Loại Hàng]],Table59[Nhóm],Table59[Qui đổi])</f>
        <v>PET vảy</v>
      </c>
      <c r="L128" s="403">
        <v>46156</v>
      </c>
      <c r="M128" t="s">
        <v>23533</v>
      </c>
      <c r="N128" s="497">
        <f>IF(COUNTIF($A$3:A128,A128)=1,1,0)</f>
        <v>0</v>
      </c>
    </row>
    <row r="129" spans="1:14" hidden="1" x14ac:dyDescent="0.35">
      <c r="A129" t="s">
        <v>2941</v>
      </c>
      <c r="B129" s="497" t="str">
        <f>IF(Table10[[#This Row],[DTR/Trạm]]="DTR",_xlfn.XLOOKUP(Table10[[#This Row],[ID NCC]],DS_NCC_DTR[ID NCC],DS_NCC_DTR[Tên NCC]),_xlfn.XLOOKUP(Table10[[#This Row],[ID NCC]],Data_TongTram2[ID NCC],Data_TongTram2[Tên NCC]))</f>
        <v>NHỰA LONG AN</v>
      </c>
      <c r="C129" s="497" t="str">
        <f>IF(Table10[[#This Row],[Trạm/DTR]]="DTR","DTR","Trạm")</f>
        <v>DTR</v>
      </c>
      <c r="D129" s="497" t="str">
        <f>Table10[[#This Row],[ID NCC]]&amp;Table10[[#This Row],[Trạm/DTR]]</f>
        <v>001dc00002rIgUIAA0DTR</v>
      </c>
      <c r="E129" s="497" t="str">
        <f>IF(Table10[[#This Row],[DTR/Trạm]]="DTR",_xlfn.XLOOKUP(Table10[[#This Row],[ID NCC]],DS_NCC_DTR[ID NCC],DS_NCC_DTR[Nhân viên]),_xlfn.XLOOKUP(Table10[[#This Row],[ID NCC]],Data_TongTram2[ID NCC],Data_TongTram2[Nhân viên]))</f>
        <v>Nguyễn Duy Tân</v>
      </c>
      <c r="F129" s="497" t="str">
        <f>IF(Table10[[#This Row],[Trạm/DTR]]="DTR",_xlfn.XLOOKUP(Table10[[#This Row],[ID NCC]],DS_NCC_DTR[ID NCC],DS_NCC_DTR[Admin miền]),_xlfn.XLOOKUP(Table10[[#This Row],[Trạm/DTR]],Table16[Trạm],Table16[[Admin ]]))</f>
        <v>Phạm Thị Thúy Duy</v>
      </c>
      <c r="G129" t="s">
        <v>694</v>
      </c>
      <c r="H129" s="497" t="str">
        <f>VLOOKUP(Table10[[#This Row],[Sản Phẩm RG]],'Thông tin'!C:F,4,0)</f>
        <v>PET vảy</v>
      </c>
      <c r="I129">
        <v>9490</v>
      </c>
      <c r="J129" s="497">
        <f>Table10[[#This Row],[Sản lượng kg]]/1000</f>
        <v>9.49</v>
      </c>
      <c r="K129" s="497" t="str">
        <f>_xlfn.XLOOKUP(Table10[[#This Row],[Loại Hàng]],Table59[Nhóm],Table59[Qui đổi])</f>
        <v>PET vảy</v>
      </c>
      <c r="L129" s="403">
        <v>46156</v>
      </c>
      <c r="M129" t="s">
        <v>23533</v>
      </c>
      <c r="N129" s="497">
        <f>IF(COUNTIF($A$3:A1993,A129)=1,1,0)</f>
        <v>0</v>
      </c>
    </row>
    <row r="130" spans="1:14" hidden="1" x14ac:dyDescent="0.35">
      <c r="A130" t="s">
        <v>689</v>
      </c>
      <c r="B130" s="497" t="str">
        <f>IF(Table10[[#This Row],[DTR/Trạm]]="DTR",_xlfn.XLOOKUP(Table10[[#This Row],[ID NCC]],DS_NCC_DTR[ID NCC],DS_NCC_DTR[Tên NCC]),_xlfn.XLOOKUP(Table10[[#This Row],[ID NCC]],Data_TongTram2[ID NCC],Data_TongTram2[Tên NCC]))</f>
        <v>La Vie</v>
      </c>
      <c r="C130" s="497" t="str">
        <f>IF(Table10[[#This Row],[Trạm/DTR]]="DTR","DTR","Trạm")</f>
        <v>DTR</v>
      </c>
      <c r="D130" s="497" t="str">
        <f>Table10[[#This Row],[ID NCC]]&amp;Table10[[#This Row],[Trạm/DTR]]</f>
        <v>001J3000002HLb7IAGDTR</v>
      </c>
      <c r="E130" s="497" t="str">
        <f>IF(Table10[[#This Row],[DTR/Trạm]]="DTR",_xlfn.XLOOKUP(Table10[[#This Row],[ID NCC]],DS_NCC_DTR[ID NCC],DS_NCC_DTR[Nhân viên]),_xlfn.XLOOKUP(Table10[[#This Row],[ID NCC]],Data_TongTram2[ID NCC],Data_TongTram2[Nhân viên]))</f>
        <v>Nguyễn Duy Tân</v>
      </c>
      <c r="F130" s="497" t="str">
        <f>IF(Table10[[#This Row],[Trạm/DTR]]="DTR",_xlfn.XLOOKUP(Table10[[#This Row],[ID NCC]],DS_NCC_DTR[ID NCC],DS_NCC_DTR[Admin miền]),_xlfn.XLOOKUP(Table10[[#This Row],[Trạm/DTR]],Table16[Trạm],Table16[[Admin ]]))</f>
        <v>Trần Dương Quang Ngọc Linh</v>
      </c>
      <c r="G130" t="s">
        <v>690</v>
      </c>
      <c r="H130" s="497" t="str">
        <f>VLOOKUP(Table10[[#This Row],[Sản Phẩm RG]],'Thông tin'!C:F,4,0)</f>
        <v>PET chai</v>
      </c>
      <c r="I130">
        <v>827.99999999999989</v>
      </c>
      <c r="J130" s="497">
        <f>Table10[[#This Row],[Sản lượng kg]]/1000</f>
        <v>0.82799999999999985</v>
      </c>
      <c r="K130" s="497" t="str">
        <f>_xlfn.XLOOKUP(Table10[[#This Row],[Loại Hàng]],Table59[Nhóm],Table59[Qui đổi])</f>
        <v>PET chai</v>
      </c>
      <c r="L130" s="403">
        <v>46157</v>
      </c>
      <c r="M130" t="s">
        <v>23533</v>
      </c>
      <c r="N130" s="497">
        <f>IF(COUNTIF($A$3:A130,A130)=1,1,0)</f>
        <v>0</v>
      </c>
    </row>
    <row r="131" spans="1:14" hidden="1" x14ac:dyDescent="0.35">
      <c r="A131" t="s">
        <v>689</v>
      </c>
      <c r="B131" s="497" t="str">
        <f>IF(Table10[[#This Row],[DTR/Trạm]]="DTR",_xlfn.XLOOKUP(Table10[[#This Row],[ID NCC]],DS_NCC_DTR[ID NCC],DS_NCC_DTR[Tên NCC]),_xlfn.XLOOKUP(Table10[[#This Row],[ID NCC]],Data_TongTram2[ID NCC],Data_TongTram2[Tên NCC]))</f>
        <v>La Vie</v>
      </c>
      <c r="C131" s="497" t="str">
        <f>IF(Table10[[#This Row],[Trạm/DTR]]="DTR","DTR","Trạm")</f>
        <v>DTR</v>
      </c>
      <c r="D131" s="497" t="str">
        <f>Table10[[#This Row],[ID NCC]]&amp;Table10[[#This Row],[Trạm/DTR]]</f>
        <v>001J3000002HLb7IAGDTR</v>
      </c>
      <c r="E131" s="497" t="str">
        <f>IF(Table10[[#This Row],[DTR/Trạm]]="DTR",_xlfn.XLOOKUP(Table10[[#This Row],[ID NCC]],DS_NCC_DTR[ID NCC],DS_NCC_DTR[Nhân viên]),_xlfn.XLOOKUP(Table10[[#This Row],[ID NCC]],Data_TongTram2[ID NCC],Data_TongTram2[Nhân viên]))</f>
        <v>Nguyễn Duy Tân</v>
      </c>
      <c r="F131" s="497" t="str">
        <f>IF(Table10[[#This Row],[Trạm/DTR]]="DTR",_xlfn.XLOOKUP(Table10[[#This Row],[ID NCC]],DS_NCC_DTR[ID NCC],DS_NCC_DTR[Admin miền]),_xlfn.XLOOKUP(Table10[[#This Row],[Trạm/DTR]],Table16[Trạm],Table16[[Admin ]]))</f>
        <v>Trần Dương Quang Ngọc Linh</v>
      </c>
      <c r="G131" t="s">
        <v>690</v>
      </c>
      <c r="H131" s="497" t="str">
        <f>VLOOKUP(Table10[[#This Row],[Sản Phẩm RG]],'Thông tin'!C:F,4,0)</f>
        <v>PET chai</v>
      </c>
      <c r="I131">
        <v>827.99999999999989</v>
      </c>
      <c r="J131" s="497">
        <f>Table10[[#This Row],[Sản lượng kg]]/1000</f>
        <v>0.82799999999999985</v>
      </c>
      <c r="K131" s="497" t="str">
        <f>_xlfn.XLOOKUP(Table10[[#This Row],[Loại Hàng]],Table59[Nhóm],Table59[Qui đổi])</f>
        <v>PET chai</v>
      </c>
      <c r="L131" s="403">
        <v>46157</v>
      </c>
      <c r="M131" t="s">
        <v>23533</v>
      </c>
      <c r="N131" s="497">
        <f>IF(COUNTIF($A$3:A131,A131)=1,1,0)</f>
        <v>0</v>
      </c>
    </row>
    <row r="132" spans="1:14" hidden="1" x14ac:dyDescent="0.35">
      <c r="A132" t="s">
        <v>689</v>
      </c>
      <c r="B132" s="497" t="str">
        <f>IF(Table10[[#This Row],[DTR/Trạm]]="DTR",_xlfn.XLOOKUP(Table10[[#This Row],[ID NCC]],DS_NCC_DTR[ID NCC],DS_NCC_DTR[Tên NCC]),_xlfn.XLOOKUP(Table10[[#This Row],[ID NCC]],Data_TongTram2[ID NCC],Data_TongTram2[Tên NCC]))</f>
        <v>La Vie</v>
      </c>
      <c r="C132" s="497" t="str">
        <f>IF(Table10[[#This Row],[Trạm/DTR]]="DTR","DTR","Trạm")</f>
        <v>DTR</v>
      </c>
      <c r="D132" s="497" t="str">
        <f>Table10[[#This Row],[ID NCC]]&amp;Table10[[#This Row],[Trạm/DTR]]</f>
        <v>001J3000002HLb7IAGDTR</v>
      </c>
      <c r="E132" s="497" t="str">
        <f>IF(Table10[[#This Row],[DTR/Trạm]]="DTR",_xlfn.XLOOKUP(Table10[[#This Row],[ID NCC]],DS_NCC_DTR[ID NCC],DS_NCC_DTR[Nhân viên]),_xlfn.XLOOKUP(Table10[[#This Row],[ID NCC]],Data_TongTram2[ID NCC],Data_TongTram2[Nhân viên]))</f>
        <v>Nguyễn Duy Tân</v>
      </c>
      <c r="F132" s="497" t="str">
        <f>IF(Table10[[#This Row],[Trạm/DTR]]="DTR",_xlfn.XLOOKUP(Table10[[#This Row],[ID NCC]],DS_NCC_DTR[ID NCC],DS_NCC_DTR[Admin miền]),_xlfn.XLOOKUP(Table10[[#This Row],[Trạm/DTR]],Table16[Trạm],Table16[[Admin ]]))</f>
        <v>Trần Dương Quang Ngọc Linh</v>
      </c>
      <c r="G132" t="s">
        <v>690</v>
      </c>
      <c r="H132" s="497" t="str">
        <f>VLOOKUP(Table10[[#This Row],[Sản Phẩm RG]],'Thông tin'!C:F,4,0)</f>
        <v>PET chai</v>
      </c>
      <c r="I132">
        <v>827.99999999999989</v>
      </c>
      <c r="J132" s="497">
        <f>Table10[[#This Row],[Sản lượng kg]]/1000</f>
        <v>0.82799999999999985</v>
      </c>
      <c r="K132" s="497" t="str">
        <f>_xlfn.XLOOKUP(Table10[[#This Row],[Loại Hàng]],Table59[Nhóm],Table59[Qui đổi])</f>
        <v>PET chai</v>
      </c>
      <c r="L132" s="403">
        <v>46157</v>
      </c>
      <c r="M132" t="s">
        <v>23533</v>
      </c>
      <c r="N132" s="497">
        <f>IF(COUNTIF($A$3:A1993,A132)=1,1,0)</f>
        <v>0</v>
      </c>
    </row>
    <row r="133" spans="1:14" hidden="1" x14ac:dyDescent="0.35">
      <c r="A133" t="s">
        <v>693</v>
      </c>
      <c r="B133" s="497" t="str">
        <f>IF(Table10[[#This Row],[DTR/Trạm]]="DTR",_xlfn.XLOOKUP(Table10[[#This Row],[ID NCC]],DS_NCC_DTR[ID NCC],DS_NCC_DTR[Tên NCC]),_xlfn.XLOOKUP(Table10[[#This Row],[ID NCC]],Data_TongTram2[ID NCC],Data_TongTram2[Tên NCC]))</f>
        <v>Anh Thư</v>
      </c>
      <c r="C133" s="497" t="str">
        <f>IF(Table10[[#This Row],[Trạm/DTR]]="DTR","DTR","Trạm")</f>
        <v>DTR</v>
      </c>
      <c r="D133" s="497" t="str">
        <f>Table10[[#This Row],[ID NCC]]&amp;Table10[[#This Row],[Trạm/DTR]]</f>
        <v>001J3000002HLckIAGDTR</v>
      </c>
      <c r="E133" s="497" t="str">
        <f>IF(Table10[[#This Row],[DTR/Trạm]]="DTR",_xlfn.XLOOKUP(Table10[[#This Row],[ID NCC]],DS_NCC_DTR[ID NCC],DS_NCC_DTR[Nhân viên]),_xlfn.XLOOKUP(Table10[[#This Row],[ID NCC]],Data_TongTram2[ID NCC],Data_TongTram2[Nhân viên]))</f>
        <v>Bùi Vũ Thanh Huy</v>
      </c>
      <c r="F133" s="497" t="str">
        <f>IF(Table10[[#This Row],[Trạm/DTR]]="DTR",_xlfn.XLOOKUP(Table10[[#This Row],[ID NCC]],DS_NCC_DTR[ID NCC],DS_NCC_DTR[Admin miền]),_xlfn.XLOOKUP(Table10[[#This Row],[Trạm/DTR]],Table16[Trạm],Table16[[Admin ]]))</f>
        <v>Nguyễn Hoàng Thúy</v>
      </c>
      <c r="G133" t="s">
        <v>694</v>
      </c>
      <c r="H133" s="497" t="str">
        <f>VLOOKUP(Table10[[#This Row],[Sản Phẩm RG]],'Thông tin'!C:F,4,0)</f>
        <v>PET vảy</v>
      </c>
      <c r="I133">
        <v>14418</v>
      </c>
      <c r="J133" s="497">
        <f>Table10[[#This Row],[Sản lượng kg]]/1000</f>
        <v>14.417999999999999</v>
      </c>
      <c r="K133" s="497" t="str">
        <f>_xlfn.XLOOKUP(Table10[[#This Row],[Loại Hàng]],Table59[Nhóm],Table59[Qui đổi])</f>
        <v>PET vảy</v>
      </c>
      <c r="L133" s="403">
        <v>46157</v>
      </c>
      <c r="M133" t="s">
        <v>23533</v>
      </c>
      <c r="N133" s="497">
        <f>IF(COUNTIF($A$3:A133,A133)=1,1,0)</f>
        <v>0</v>
      </c>
    </row>
    <row r="134" spans="1:14" hidden="1" x14ac:dyDescent="0.35">
      <c r="A134" t="s">
        <v>693</v>
      </c>
      <c r="B134" s="497" t="str">
        <f>IF(Table10[[#This Row],[DTR/Trạm]]="DTR",_xlfn.XLOOKUP(Table10[[#This Row],[ID NCC]],DS_NCC_DTR[ID NCC],DS_NCC_DTR[Tên NCC]),_xlfn.XLOOKUP(Table10[[#This Row],[ID NCC]],Data_TongTram2[ID NCC],Data_TongTram2[Tên NCC]))</f>
        <v>Anh Thư</v>
      </c>
      <c r="C134" s="497" t="str">
        <f>IF(Table10[[#This Row],[Trạm/DTR]]="DTR","DTR","Trạm")</f>
        <v>DTR</v>
      </c>
      <c r="D134" s="497" t="str">
        <f>Table10[[#This Row],[ID NCC]]&amp;Table10[[#This Row],[Trạm/DTR]]</f>
        <v>001J3000002HLckIAGDTR</v>
      </c>
      <c r="E134" s="497" t="str">
        <f>IF(Table10[[#This Row],[DTR/Trạm]]="DTR",_xlfn.XLOOKUP(Table10[[#This Row],[ID NCC]],DS_NCC_DTR[ID NCC],DS_NCC_DTR[Nhân viên]),_xlfn.XLOOKUP(Table10[[#This Row],[ID NCC]],Data_TongTram2[ID NCC],Data_TongTram2[Nhân viên]))</f>
        <v>Bùi Vũ Thanh Huy</v>
      </c>
      <c r="F134" s="497" t="str">
        <f>IF(Table10[[#This Row],[Trạm/DTR]]="DTR",_xlfn.XLOOKUP(Table10[[#This Row],[ID NCC]],DS_NCC_DTR[ID NCC],DS_NCC_DTR[Admin miền]),_xlfn.XLOOKUP(Table10[[#This Row],[Trạm/DTR]],Table16[Trạm],Table16[[Admin ]]))</f>
        <v>Nguyễn Hoàng Thúy</v>
      </c>
      <c r="G134" t="s">
        <v>694</v>
      </c>
      <c r="H134" s="497" t="str">
        <f>VLOOKUP(Table10[[#This Row],[Sản Phẩm RG]],'Thông tin'!C:F,4,0)</f>
        <v>PET vảy</v>
      </c>
      <c r="I134">
        <v>13962</v>
      </c>
      <c r="J134" s="497">
        <f>Table10[[#This Row],[Sản lượng kg]]/1000</f>
        <v>13.962</v>
      </c>
      <c r="K134" s="497" t="str">
        <f>_xlfn.XLOOKUP(Table10[[#This Row],[Loại Hàng]],Table59[Nhóm],Table59[Qui đổi])</f>
        <v>PET vảy</v>
      </c>
      <c r="L134" s="403">
        <v>46157</v>
      </c>
      <c r="M134" t="s">
        <v>23533</v>
      </c>
      <c r="N134" s="497">
        <f>IF(COUNTIF($A$3:A134,A134)=1,1,0)</f>
        <v>0</v>
      </c>
    </row>
    <row r="135" spans="1:14" hidden="1" x14ac:dyDescent="0.35">
      <c r="A135" t="s">
        <v>1619</v>
      </c>
      <c r="B135" s="497" t="str">
        <f>IF(Table10[[#This Row],[DTR/Trạm]]="DTR",_xlfn.XLOOKUP(Table10[[#This Row],[ID NCC]],DS_NCC_DTR[ID NCC],DS_NCC_DTR[Tên NCC]),_xlfn.XLOOKUP(Table10[[#This Row],[ID NCC]],Data_TongTram2[ID NCC],Data_TongTram2[Tên NCC]))</f>
        <v>Du Phương</v>
      </c>
      <c r="C135" s="497" t="str">
        <f>IF(Table10[[#This Row],[Trạm/DTR]]="DTR","DTR","Trạm")</f>
        <v>DTR</v>
      </c>
      <c r="D135" s="497" t="str">
        <f>Table10[[#This Row],[ID NCC]]&amp;Table10[[#This Row],[Trạm/DTR]]</f>
        <v>001J3000002HLscIAGDTR</v>
      </c>
      <c r="E135" s="497" t="str">
        <f>IF(Table10[[#This Row],[DTR/Trạm]]="DTR",_xlfn.XLOOKUP(Table10[[#This Row],[ID NCC]],DS_NCC_DTR[ID NCC],DS_NCC_DTR[Nhân viên]),_xlfn.XLOOKUP(Table10[[#This Row],[ID NCC]],Data_TongTram2[ID NCC],Data_TongTram2[Nhân viên]))</f>
        <v>Bùi Vũ Thanh Huy</v>
      </c>
      <c r="F135" s="497" t="str">
        <f>IF(Table10[[#This Row],[Trạm/DTR]]="DTR",_xlfn.XLOOKUP(Table10[[#This Row],[ID NCC]],DS_NCC_DTR[ID NCC],DS_NCC_DTR[Admin miền]),_xlfn.XLOOKUP(Table10[[#This Row],[Trạm/DTR]],Table16[Trạm],Table16[[Admin ]]))</f>
        <v>Nguyễn Hoàng Thúy</v>
      </c>
      <c r="G135" t="s">
        <v>694</v>
      </c>
      <c r="H135" s="497" t="str">
        <f>VLOOKUP(Table10[[#This Row],[Sản Phẩm RG]],'Thông tin'!C:F,4,0)</f>
        <v>PET vảy</v>
      </c>
      <c r="I135">
        <v>13646</v>
      </c>
      <c r="J135" s="497">
        <f>Table10[[#This Row],[Sản lượng kg]]/1000</f>
        <v>13.646000000000001</v>
      </c>
      <c r="K135" s="497" t="str">
        <f>_xlfn.XLOOKUP(Table10[[#This Row],[Loại Hàng]],Table59[Nhóm],Table59[Qui đổi])</f>
        <v>PET vảy</v>
      </c>
      <c r="L135" s="403">
        <v>46157</v>
      </c>
      <c r="M135" t="s">
        <v>23533</v>
      </c>
      <c r="N135" s="497">
        <f>IF(COUNTIF($A$3:A135,A135)=1,1,0)</f>
        <v>0</v>
      </c>
    </row>
    <row r="136" spans="1:14" hidden="1" x14ac:dyDescent="0.35">
      <c r="A136" t="s">
        <v>1619</v>
      </c>
      <c r="B136" s="497" t="str">
        <f>IF(Table10[[#This Row],[DTR/Trạm]]="DTR",_xlfn.XLOOKUP(Table10[[#This Row],[ID NCC]],DS_NCC_DTR[ID NCC],DS_NCC_DTR[Tên NCC]),_xlfn.XLOOKUP(Table10[[#This Row],[ID NCC]],Data_TongTram2[ID NCC],Data_TongTram2[Tên NCC]))</f>
        <v>Du Phương</v>
      </c>
      <c r="C136" s="497" t="str">
        <f>IF(Table10[[#This Row],[Trạm/DTR]]="DTR","DTR","Trạm")</f>
        <v>DTR</v>
      </c>
      <c r="D136" s="497" t="str">
        <f>Table10[[#This Row],[ID NCC]]&amp;Table10[[#This Row],[Trạm/DTR]]</f>
        <v>001J3000002HLscIAGDTR</v>
      </c>
      <c r="E136" s="497" t="str">
        <f>IF(Table10[[#This Row],[DTR/Trạm]]="DTR",_xlfn.XLOOKUP(Table10[[#This Row],[ID NCC]],DS_NCC_DTR[ID NCC],DS_NCC_DTR[Nhân viên]),_xlfn.XLOOKUP(Table10[[#This Row],[ID NCC]],Data_TongTram2[ID NCC],Data_TongTram2[Nhân viên]))</f>
        <v>Bùi Vũ Thanh Huy</v>
      </c>
      <c r="F136" s="497" t="str">
        <f>IF(Table10[[#This Row],[Trạm/DTR]]="DTR",_xlfn.XLOOKUP(Table10[[#This Row],[ID NCC]],DS_NCC_DTR[ID NCC],DS_NCC_DTR[Admin miền]),_xlfn.XLOOKUP(Table10[[#This Row],[Trạm/DTR]],Table16[Trạm],Table16[[Admin ]]))</f>
        <v>Nguyễn Hoàng Thúy</v>
      </c>
      <c r="G136" t="s">
        <v>694</v>
      </c>
      <c r="H136" s="497" t="str">
        <f>VLOOKUP(Table10[[#This Row],[Sản Phẩm RG]],'Thông tin'!C:F,4,0)</f>
        <v>PET vảy</v>
      </c>
      <c r="I136">
        <v>13346</v>
      </c>
      <c r="J136" s="497">
        <f>Table10[[#This Row],[Sản lượng kg]]/1000</f>
        <v>13.346</v>
      </c>
      <c r="K136" s="497" t="str">
        <f>_xlfn.XLOOKUP(Table10[[#This Row],[Loại Hàng]],Table59[Nhóm],Table59[Qui đổi])</f>
        <v>PET vảy</v>
      </c>
      <c r="L136" s="403">
        <v>46157</v>
      </c>
      <c r="M136" t="s">
        <v>23533</v>
      </c>
      <c r="N136" s="497">
        <f>IF(COUNTIF($A$3:A136,A136)=1,1,0)</f>
        <v>0</v>
      </c>
    </row>
    <row r="137" spans="1:14" hidden="1" x14ac:dyDescent="0.35">
      <c r="A137" t="s">
        <v>1619</v>
      </c>
      <c r="B137" s="497" t="str">
        <f>IF(Table10[[#This Row],[DTR/Trạm]]="DTR",_xlfn.XLOOKUP(Table10[[#This Row],[ID NCC]],DS_NCC_DTR[ID NCC],DS_NCC_DTR[Tên NCC]),_xlfn.XLOOKUP(Table10[[#This Row],[ID NCC]],Data_TongTram2[ID NCC],Data_TongTram2[Tên NCC]))</f>
        <v>Du Phương</v>
      </c>
      <c r="C137" s="497" t="str">
        <f>IF(Table10[[#This Row],[Trạm/DTR]]="DTR","DTR","Trạm")</f>
        <v>DTR</v>
      </c>
      <c r="D137" s="497" t="str">
        <f>Table10[[#This Row],[ID NCC]]&amp;Table10[[#This Row],[Trạm/DTR]]</f>
        <v>001J3000002HLscIAGDTR</v>
      </c>
      <c r="E137" s="497" t="str">
        <f>IF(Table10[[#This Row],[DTR/Trạm]]="DTR",_xlfn.XLOOKUP(Table10[[#This Row],[ID NCC]],DS_NCC_DTR[ID NCC],DS_NCC_DTR[Nhân viên]),_xlfn.XLOOKUP(Table10[[#This Row],[ID NCC]],Data_TongTram2[ID NCC],Data_TongTram2[Nhân viên]))</f>
        <v>Bùi Vũ Thanh Huy</v>
      </c>
      <c r="F137" s="497" t="str">
        <f>IF(Table10[[#This Row],[Trạm/DTR]]="DTR",_xlfn.XLOOKUP(Table10[[#This Row],[ID NCC]],DS_NCC_DTR[ID NCC],DS_NCC_DTR[Admin miền]),_xlfn.XLOOKUP(Table10[[#This Row],[Trạm/DTR]],Table16[Trạm],Table16[[Admin ]]))</f>
        <v>Nguyễn Hoàng Thúy</v>
      </c>
      <c r="G137" t="s">
        <v>694</v>
      </c>
      <c r="H137" s="497" t="str">
        <f>VLOOKUP(Table10[[#This Row],[Sản Phẩm RG]],'Thông tin'!C:F,4,0)</f>
        <v>PET vảy</v>
      </c>
      <c r="I137">
        <v>13406</v>
      </c>
      <c r="J137" s="497">
        <f>Table10[[#This Row],[Sản lượng kg]]/1000</f>
        <v>13.406000000000001</v>
      </c>
      <c r="K137" s="497" t="str">
        <f>_xlfn.XLOOKUP(Table10[[#This Row],[Loại Hàng]],Table59[Nhóm],Table59[Qui đổi])</f>
        <v>PET vảy</v>
      </c>
      <c r="L137" s="403">
        <v>46157</v>
      </c>
      <c r="M137" t="s">
        <v>23533</v>
      </c>
      <c r="N137" s="497">
        <f>IF(COUNTIF($A$3:A137,A137)=1,1,0)</f>
        <v>0</v>
      </c>
    </row>
    <row r="138" spans="1:14" hidden="1" x14ac:dyDescent="0.35">
      <c r="A138" t="s">
        <v>696</v>
      </c>
      <c r="B138" s="497" t="str">
        <f>IF(Table10[[#This Row],[DTR/Trạm]]="DTR",_xlfn.XLOOKUP(Table10[[#This Row],[ID NCC]],DS_NCC_DTR[ID NCC],DS_NCC_DTR[Tên NCC]),_xlfn.XLOOKUP(Table10[[#This Row],[ID NCC]],Data_TongTram2[ID NCC],Data_TongTram2[Tên NCC]))</f>
        <v>Huỳnh Trần</v>
      </c>
      <c r="C138" s="497" t="str">
        <f>IF(Table10[[#This Row],[Trạm/DTR]]="DTR","DTR","Trạm")</f>
        <v>DTR</v>
      </c>
      <c r="D138" s="497" t="str">
        <f>Table10[[#This Row],[ID NCC]]&amp;Table10[[#This Row],[Trạm/DTR]]</f>
        <v>001J300000DJt2lIADDTR</v>
      </c>
      <c r="E138" s="497" t="str">
        <f>IF(Table10[[#This Row],[DTR/Trạm]]="DTR",_xlfn.XLOOKUP(Table10[[#This Row],[ID NCC]],DS_NCC_DTR[ID NCC],DS_NCC_DTR[Nhân viên]),_xlfn.XLOOKUP(Table10[[#This Row],[ID NCC]],Data_TongTram2[ID NCC],Data_TongTram2[Nhân viên]))</f>
        <v>Bùi Vũ Thanh Huy</v>
      </c>
      <c r="F138" s="497" t="str">
        <f>IF(Table10[[#This Row],[Trạm/DTR]]="DTR",_xlfn.XLOOKUP(Table10[[#This Row],[ID NCC]],DS_NCC_DTR[ID NCC],DS_NCC_DTR[Admin miền]),_xlfn.XLOOKUP(Table10[[#This Row],[Trạm/DTR]],Table16[Trạm],Table16[[Admin ]]))</f>
        <v>Nguyễn Hoàng Thúy</v>
      </c>
      <c r="G138" t="s">
        <v>694</v>
      </c>
      <c r="H138" s="497" t="str">
        <f>VLOOKUP(Table10[[#This Row],[Sản Phẩm RG]],'Thông tin'!C:F,4,0)</f>
        <v>PET vảy</v>
      </c>
      <c r="I138">
        <v>13662</v>
      </c>
      <c r="J138" s="497">
        <f>Table10[[#This Row],[Sản lượng kg]]/1000</f>
        <v>13.662000000000001</v>
      </c>
      <c r="K138" s="497" t="str">
        <f>_xlfn.XLOOKUP(Table10[[#This Row],[Loại Hàng]],Table59[Nhóm],Table59[Qui đổi])</f>
        <v>PET vảy</v>
      </c>
      <c r="L138" s="403">
        <v>46157</v>
      </c>
      <c r="M138" t="s">
        <v>23533</v>
      </c>
      <c r="N138" s="497">
        <f>IF(COUNTIF($A$3:A138,A138)=1,1,0)</f>
        <v>0</v>
      </c>
    </row>
    <row r="139" spans="1:14" hidden="1" x14ac:dyDescent="0.35">
      <c r="A139" t="s">
        <v>4856</v>
      </c>
      <c r="B139" s="497" t="str">
        <f>IF(Table10[[#This Row],[DTR/Trạm]]="DTR",_xlfn.XLOOKUP(Table10[[#This Row],[ID NCC]],DS_NCC_DTR[ID NCC],DS_NCC_DTR[Tên NCC]),_xlfn.XLOOKUP(Table10[[#This Row],[ID NCC]],Data_TongTram2[ID NCC],Data_TongTram2[Tên NCC]))</f>
        <v>Ding Li - Pvt Cn</v>
      </c>
      <c r="C139" s="497" t="str">
        <f>IF(Table10[[#This Row],[Trạm/DTR]]="DTR","DTR","Trạm")</f>
        <v>DTR</v>
      </c>
      <c r="D139" s="497" t="str">
        <f>Table10[[#This Row],[ID NCC]]&amp;Table10[[#This Row],[Trạm/DTR]]</f>
        <v>001dc00001M4a6CAARDTR</v>
      </c>
      <c r="E139" s="497" t="str">
        <f>IF(Table10[[#This Row],[DTR/Trạm]]="DTR",_xlfn.XLOOKUP(Table10[[#This Row],[ID NCC]],DS_NCC_DTR[ID NCC],DS_NCC_DTR[Nhân viên]),_xlfn.XLOOKUP(Table10[[#This Row],[ID NCC]],Data_TongTram2[ID NCC],Data_TongTram2[Nhân viên]))</f>
        <v>Bùi Vũ Thanh Huy</v>
      </c>
      <c r="F139" s="497" t="str">
        <f>IF(Table10[[#This Row],[Trạm/DTR]]="DTR",_xlfn.XLOOKUP(Table10[[#This Row],[ID NCC]],DS_NCC_DTR[ID NCC],DS_NCC_DTR[Admin miền]),_xlfn.XLOOKUP(Table10[[#This Row],[Trạm/DTR]],Table16[Trạm],Table16[[Admin ]]))</f>
        <v>Nguyễn Hoàng Thúy</v>
      </c>
      <c r="G139" t="s">
        <v>694</v>
      </c>
      <c r="H139" s="497" t="str">
        <f>VLOOKUP(Table10[[#This Row],[Sản Phẩm RG]],'Thông tin'!C:F,4,0)</f>
        <v>PET vảy</v>
      </c>
      <c r="I139">
        <v>16306</v>
      </c>
      <c r="J139" s="497">
        <f>Table10[[#This Row],[Sản lượng kg]]/1000</f>
        <v>16.306000000000001</v>
      </c>
      <c r="K139" s="497" t="str">
        <f>_xlfn.XLOOKUP(Table10[[#This Row],[Loại Hàng]],Table59[Nhóm],Table59[Qui đổi])</f>
        <v>PET vảy</v>
      </c>
      <c r="L139" s="403">
        <v>46157</v>
      </c>
      <c r="M139" t="s">
        <v>23533</v>
      </c>
      <c r="N139" s="497">
        <f>IF(COUNTIF($A$3:A139,A139)=1,1,0)</f>
        <v>0</v>
      </c>
    </row>
    <row r="140" spans="1:14" hidden="1" x14ac:dyDescent="0.35">
      <c r="A140" t="s">
        <v>2941</v>
      </c>
      <c r="B140" s="497" t="str">
        <f>IF(Table10[[#This Row],[DTR/Trạm]]="DTR",_xlfn.XLOOKUP(Table10[[#This Row],[ID NCC]],DS_NCC_DTR[ID NCC],DS_NCC_DTR[Tên NCC]),_xlfn.XLOOKUP(Table10[[#This Row],[ID NCC]],Data_TongTram2[ID NCC],Data_TongTram2[Tên NCC]))</f>
        <v>NHỰA LONG AN</v>
      </c>
      <c r="C140" s="497" t="str">
        <f>IF(Table10[[#This Row],[Trạm/DTR]]="DTR","DTR","Trạm")</f>
        <v>DTR</v>
      </c>
      <c r="D140" s="497" t="str">
        <f>Table10[[#This Row],[ID NCC]]&amp;Table10[[#This Row],[Trạm/DTR]]</f>
        <v>001dc00002rIgUIAA0DTR</v>
      </c>
      <c r="E140" s="497" t="str">
        <f>IF(Table10[[#This Row],[DTR/Trạm]]="DTR",_xlfn.XLOOKUP(Table10[[#This Row],[ID NCC]],DS_NCC_DTR[ID NCC],DS_NCC_DTR[Nhân viên]),_xlfn.XLOOKUP(Table10[[#This Row],[ID NCC]],Data_TongTram2[ID NCC],Data_TongTram2[Nhân viên]))</f>
        <v>Nguyễn Duy Tân</v>
      </c>
      <c r="F140" s="497" t="str">
        <f>IF(Table10[[#This Row],[Trạm/DTR]]="DTR",_xlfn.XLOOKUP(Table10[[#This Row],[ID NCC]],DS_NCC_DTR[ID NCC],DS_NCC_DTR[Admin miền]),_xlfn.XLOOKUP(Table10[[#This Row],[Trạm/DTR]],Table16[Trạm],Table16[[Admin ]]))</f>
        <v>Phạm Thị Thúy Duy</v>
      </c>
      <c r="G140" t="s">
        <v>694</v>
      </c>
      <c r="H140" s="497" t="str">
        <f>VLOOKUP(Table10[[#This Row],[Sản Phẩm RG]],'Thông tin'!C:F,4,0)</f>
        <v>PET vảy</v>
      </c>
      <c r="I140">
        <v>9730</v>
      </c>
      <c r="J140" s="497">
        <f>Table10[[#This Row],[Sản lượng kg]]/1000</f>
        <v>9.73</v>
      </c>
      <c r="K140" s="497" t="str">
        <f>_xlfn.XLOOKUP(Table10[[#This Row],[Loại Hàng]],Table59[Nhóm],Table59[Qui đổi])</f>
        <v>PET vảy</v>
      </c>
      <c r="L140" s="403">
        <v>46157</v>
      </c>
      <c r="M140" t="s">
        <v>23533</v>
      </c>
      <c r="N140" s="497">
        <f>IF(COUNTIF($A$3:A140,A140)=1,1,0)</f>
        <v>0</v>
      </c>
    </row>
    <row r="141" spans="1:14" hidden="1" x14ac:dyDescent="0.35">
      <c r="A141" t="s">
        <v>2994</v>
      </c>
      <c r="B141" s="497" t="str">
        <f>IF(Table10[[#This Row],[DTR/Trạm]]="DTR",_xlfn.XLOOKUP(Table10[[#This Row],[ID NCC]],DS_NCC_DTR[ID NCC],DS_NCC_DTR[Tên NCC]),_xlfn.XLOOKUP(Table10[[#This Row],[ID NCC]],Data_TongTram2[ID NCC],Data_TongTram2[Tên NCC]))</f>
        <v>Văn Phòng Rồng Việt</v>
      </c>
      <c r="C141" s="497" t="str">
        <f>IF(Table10[[#This Row],[Trạm/DTR]]="DTR","DTR","Trạm")</f>
        <v>DTR</v>
      </c>
      <c r="D141" s="497" t="str">
        <f>Table10[[#This Row],[ID NCC]]&amp;Table10[[#This Row],[Trạm/DTR]]</f>
        <v>001dc0000304ICwAAMDTR</v>
      </c>
      <c r="E141" s="497" t="str">
        <f>IF(Table10[[#This Row],[DTR/Trạm]]="DTR",_xlfn.XLOOKUP(Table10[[#This Row],[ID NCC]],DS_NCC_DTR[ID NCC],DS_NCC_DTR[Nhân viên]),_xlfn.XLOOKUP(Table10[[#This Row],[ID NCC]],Data_TongTram2[ID NCC],Data_TongTram2[Nhân viên]))</f>
        <v>Bùi Vũ Thanh Huy</v>
      </c>
      <c r="F141" s="497" t="str">
        <f>IF(Table10[[#This Row],[Trạm/DTR]]="DTR",_xlfn.XLOOKUP(Table10[[#This Row],[ID NCC]],DS_NCC_DTR[ID NCC],DS_NCC_DTR[Admin miền]),_xlfn.XLOOKUP(Table10[[#This Row],[Trạm/DTR]],Table16[Trạm],Table16[[Admin ]]))</f>
        <v>Nguyễn Hoàng Thúy</v>
      </c>
      <c r="G141" t="s">
        <v>694</v>
      </c>
      <c r="H141" s="497" t="str">
        <f>VLOOKUP(Table10[[#This Row],[Sản Phẩm RG]],'Thông tin'!C:F,4,0)</f>
        <v>PET vảy</v>
      </c>
      <c r="I141">
        <v>15080</v>
      </c>
      <c r="J141" s="497">
        <f>Table10[[#This Row],[Sản lượng kg]]/1000</f>
        <v>15.08</v>
      </c>
      <c r="K141" s="497" t="str">
        <f>_xlfn.XLOOKUP(Table10[[#This Row],[Loại Hàng]],Table59[Nhóm],Table59[Qui đổi])</f>
        <v>PET vảy</v>
      </c>
      <c r="L141" s="403">
        <v>46158</v>
      </c>
      <c r="M141" t="s">
        <v>23533</v>
      </c>
      <c r="N141" s="497">
        <f>IF(COUNTIF($A$3:A1993,A141)=1,1,0)</f>
        <v>0</v>
      </c>
    </row>
    <row r="142" spans="1:14" hidden="1" x14ac:dyDescent="0.35">
      <c r="A142" t="s">
        <v>689</v>
      </c>
      <c r="B142" s="497" t="str">
        <f>IF(Table10[[#This Row],[DTR/Trạm]]="DTR",_xlfn.XLOOKUP(Table10[[#This Row],[ID NCC]],DS_NCC_DTR[ID NCC],DS_NCC_DTR[Tên NCC]),_xlfn.XLOOKUP(Table10[[#This Row],[ID NCC]],Data_TongTram2[ID NCC],Data_TongTram2[Tên NCC]))</f>
        <v>La Vie</v>
      </c>
      <c r="C142" s="497" t="str">
        <f>IF(Table10[[#This Row],[Trạm/DTR]]="DTR","DTR","Trạm")</f>
        <v>DTR</v>
      </c>
      <c r="D142" s="497" t="str">
        <f>Table10[[#This Row],[ID NCC]]&amp;Table10[[#This Row],[Trạm/DTR]]</f>
        <v>001J3000002HLb7IAGDTR</v>
      </c>
      <c r="E142" s="497" t="str">
        <f>IF(Table10[[#This Row],[DTR/Trạm]]="DTR",_xlfn.XLOOKUP(Table10[[#This Row],[ID NCC]],DS_NCC_DTR[ID NCC],DS_NCC_DTR[Nhân viên]),_xlfn.XLOOKUP(Table10[[#This Row],[ID NCC]],Data_TongTram2[ID NCC],Data_TongTram2[Nhân viên]))</f>
        <v>Nguyễn Duy Tân</v>
      </c>
      <c r="F142" s="497" t="str">
        <f>IF(Table10[[#This Row],[Trạm/DTR]]="DTR",_xlfn.XLOOKUP(Table10[[#This Row],[ID NCC]],DS_NCC_DTR[ID NCC],DS_NCC_DTR[Admin miền]),_xlfn.XLOOKUP(Table10[[#This Row],[Trạm/DTR]],Table16[Trạm],Table16[[Admin ]]))</f>
        <v>Trần Dương Quang Ngọc Linh</v>
      </c>
      <c r="G142" t="s">
        <v>690</v>
      </c>
      <c r="H142" s="497" t="str">
        <f>VLOOKUP(Table10[[#This Row],[Sản Phẩm RG]],'Thông tin'!C:F,4,0)</f>
        <v>PET chai</v>
      </c>
      <c r="I142">
        <v>827.99999999999989</v>
      </c>
      <c r="J142" s="497">
        <f>Table10[[#This Row],[Sản lượng kg]]/1000</f>
        <v>0.82799999999999985</v>
      </c>
      <c r="K142" s="497" t="str">
        <f>_xlfn.XLOOKUP(Table10[[#This Row],[Loại Hàng]],Table59[Nhóm],Table59[Qui đổi])</f>
        <v>PET chai</v>
      </c>
      <c r="L142" s="403">
        <v>46158</v>
      </c>
      <c r="M142" t="s">
        <v>23533</v>
      </c>
      <c r="N142" s="497">
        <f>IF(COUNTIF($A$3:A142,A142)=1,1,0)</f>
        <v>0</v>
      </c>
    </row>
    <row r="143" spans="1:14" hidden="1" x14ac:dyDescent="0.35">
      <c r="A143" t="s">
        <v>689</v>
      </c>
      <c r="B143" s="497" t="str">
        <f>IF(Table10[[#This Row],[DTR/Trạm]]="DTR",_xlfn.XLOOKUP(Table10[[#This Row],[ID NCC]],DS_NCC_DTR[ID NCC],DS_NCC_DTR[Tên NCC]),_xlfn.XLOOKUP(Table10[[#This Row],[ID NCC]],Data_TongTram2[ID NCC],Data_TongTram2[Tên NCC]))</f>
        <v>La Vie</v>
      </c>
      <c r="C143" s="497" t="str">
        <f>IF(Table10[[#This Row],[Trạm/DTR]]="DTR","DTR","Trạm")</f>
        <v>DTR</v>
      </c>
      <c r="D143" s="497" t="str">
        <f>Table10[[#This Row],[ID NCC]]&amp;Table10[[#This Row],[Trạm/DTR]]</f>
        <v>001J3000002HLb7IAGDTR</v>
      </c>
      <c r="E143" s="497" t="str">
        <f>IF(Table10[[#This Row],[DTR/Trạm]]="DTR",_xlfn.XLOOKUP(Table10[[#This Row],[ID NCC]],DS_NCC_DTR[ID NCC],DS_NCC_DTR[Nhân viên]),_xlfn.XLOOKUP(Table10[[#This Row],[ID NCC]],Data_TongTram2[ID NCC],Data_TongTram2[Nhân viên]))</f>
        <v>Nguyễn Duy Tân</v>
      </c>
      <c r="F143" s="497" t="str">
        <f>IF(Table10[[#This Row],[Trạm/DTR]]="DTR",_xlfn.XLOOKUP(Table10[[#This Row],[ID NCC]],DS_NCC_DTR[ID NCC],DS_NCC_DTR[Admin miền]),_xlfn.XLOOKUP(Table10[[#This Row],[Trạm/DTR]],Table16[Trạm],Table16[[Admin ]]))</f>
        <v>Trần Dương Quang Ngọc Linh</v>
      </c>
      <c r="G143" t="s">
        <v>690</v>
      </c>
      <c r="H143" s="497" t="str">
        <f>VLOOKUP(Table10[[#This Row],[Sản Phẩm RG]],'Thông tin'!C:F,4,0)</f>
        <v>PET chai</v>
      </c>
      <c r="I143">
        <v>827.99999999999989</v>
      </c>
      <c r="J143" s="497">
        <f>Table10[[#This Row],[Sản lượng kg]]/1000</f>
        <v>0.82799999999999985</v>
      </c>
      <c r="K143" s="497" t="str">
        <f>_xlfn.XLOOKUP(Table10[[#This Row],[Loại Hàng]],Table59[Nhóm],Table59[Qui đổi])</f>
        <v>PET chai</v>
      </c>
      <c r="L143" s="403">
        <v>46158</v>
      </c>
      <c r="M143" t="s">
        <v>23533</v>
      </c>
      <c r="N143" s="497">
        <f>IF(COUNTIF($A$3:A143,A143)=1,1,0)</f>
        <v>0</v>
      </c>
    </row>
    <row r="144" spans="1:14" hidden="1" x14ac:dyDescent="0.35">
      <c r="A144" t="s">
        <v>689</v>
      </c>
      <c r="B144" s="497" t="str">
        <f>IF(Table10[[#This Row],[DTR/Trạm]]="DTR",_xlfn.XLOOKUP(Table10[[#This Row],[ID NCC]],DS_NCC_DTR[ID NCC],DS_NCC_DTR[Tên NCC]),_xlfn.XLOOKUP(Table10[[#This Row],[ID NCC]],Data_TongTram2[ID NCC],Data_TongTram2[Tên NCC]))</f>
        <v>La Vie</v>
      </c>
      <c r="C144" s="497" t="str">
        <f>IF(Table10[[#This Row],[Trạm/DTR]]="DTR","DTR","Trạm")</f>
        <v>DTR</v>
      </c>
      <c r="D144" s="497" t="str">
        <f>Table10[[#This Row],[ID NCC]]&amp;Table10[[#This Row],[Trạm/DTR]]</f>
        <v>001J3000002HLb7IAGDTR</v>
      </c>
      <c r="E144" s="497" t="str">
        <f>IF(Table10[[#This Row],[DTR/Trạm]]="DTR",_xlfn.XLOOKUP(Table10[[#This Row],[ID NCC]],DS_NCC_DTR[ID NCC],DS_NCC_DTR[Nhân viên]),_xlfn.XLOOKUP(Table10[[#This Row],[ID NCC]],Data_TongTram2[ID NCC],Data_TongTram2[Nhân viên]))</f>
        <v>Nguyễn Duy Tân</v>
      </c>
      <c r="F144" s="497" t="str">
        <f>IF(Table10[[#This Row],[Trạm/DTR]]="DTR",_xlfn.XLOOKUP(Table10[[#This Row],[ID NCC]],DS_NCC_DTR[ID NCC],DS_NCC_DTR[Admin miền]),_xlfn.XLOOKUP(Table10[[#This Row],[Trạm/DTR]],Table16[Trạm],Table16[[Admin ]]))</f>
        <v>Trần Dương Quang Ngọc Linh</v>
      </c>
      <c r="G144" t="s">
        <v>690</v>
      </c>
      <c r="H144" s="497" t="str">
        <f>VLOOKUP(Table10[[#This Row],[Sản Phẩm RG]],'Thông tin'!C:F,4,0)</f>
        <v>PET chai</v>
      </c>
      <c r="I144">
        <v>827.99999999999989</v>
      </c>
      <c r="J144" s="497">
        <f>Table10[[#This Row],[Sản lượng kg]]/1000</f>
        <v>0.82799999999999985</v>
      </c>
      <c r="K144" s="497" t="str">
        <f>_xlfn.XLOOKUP(Table10[[#This Row],[Loại Hàng]],Table59[Nhóm],Table59[Qui đổi])</f>
        <v>PET chai</v>
      </c>
      <c r="L144" s="403">
        <v>46158</v>
      </c>
      <c r="M144" t="s">
        <v>23533</v>
      </c>
      <c r="N144" s="497">
        <f>IF(COUNTIF($A$3:A1993,A144)=1,1,0)</f>
        <v>0</v>
      </c>
    </row>
    <row r="145" spans="1:14" hidden="1" x14ac:dyDescent="0.35">
      <c r="A145" t="s">
        <v>2994</v>
      </c>
      <c r="B145" s="497" t="str">
        <f>IF(Table10[[#This Row],[DTR/Trạm]]="DTR",_xlfn.XLOOKUP(Table10[[#This Row],[ID NCC]],DS_NCC_DTR[ID NCC],DS_NCC_DTR[Tên NCC]),_xlfn.XLOOKUP(Table10[[#This Row],[ID NCC]],Data_TongTram2[ID NCC],Data_TongTram2[Tên NCC]))</f>
        <v>Văn Phòng Rồng Việt</v>
      </c>
      <c r="C145" s="497" t="str">
        <f>IF(Table10[[#This Row],[Trạm/DTR]]="DTR","DTR","Trạm")</f>
        <v>DTR</v>
      </c>
      <c r="D145" s="497" t="str">
        <f>Table10[[#This Row],[ID NCC]]&amp;Table10[[#This Row],[Trạm/DTR]]</f>
        <v>001dc0000304ICwAAMDTR</v>
      </c>
      <c r="E145" s="497" t="str">
        <f>IF(Table10[[#This Row],[DTR/Trạm]]="DTR",_xlfn.XLOOKUP(Table10[[#This Row],[ID NCC]],DS_NCC_DTR[ID NCC],DS_NCC_DTR[Nhân viên]),_xlfn.XLOOKUP(Table10[[#This Row],[ID NCC]],Data_TongTram2[ID NCC],Data_TongTram2[Nhân viên]))</f>
        <v>Bùi Vũ Thanh Huy</v>
      </c>
      <c r="F145" s="497" t="str">
        <f>IF(Table10[[#This Row],[Trạm/DTR]]="DTR",_xlfn.XLOOKUP(Table10[[#This Row],[ID NCC]],DS_NCC_DTR[ID NCC],DS_NCC_DTR[Admin miền]),_xlfn.XLOOKUP(Table10[[#This Row],[Trạm/DTR]],Table16[Trạm],Table16[[Admin ]]))</f>
        <v>Nguyễn Hoàng Thúy</v>
      </c>
      <c r="G145" t="s">
        <v>602</v>
      </c>
      <c r="H145" s="497" t="str">
        <f>VLOOKUP(Table10[[#This Row],[Sản Phẩm RG]],'Thông tin'!C:F,4,0)</f>
        <v>HDPE thổi vảy</v>
      </c>
      <c r="I145">
        <v>22370</v>
      </c>
      <c r="J145" s="497">
        <f>Table10[[#This Row],[Sản lượng kg]]/1000</f>
        <v>22.37</v>
      </c>
      <c r="K145" s="497" t="str">
        <f>_xlfn.XLOOKUP(Table10[[#This Row],[Loại Hàng]],Table59[Nhóm],Table59[Qui đổi])</f>
        <v>HDPE</v>
      </c>
      <c r="L145" s="403">
        <v>46160</v>
      </c>
      <c r="M145" t="s">
        <v>23533</v>
      </c>
      <c r="N145" s="497">
        <f>IF(COUNTIF($A$3:A145,A145)=1,1,0)</f>
        <v>0</v>
      </c>
    </row>
    <row r="146" spans="1:14" hidden="1" x14ac:dyDescent="0.35">
      <c r="A146" t="s">
        <v>2994</v>
      </c>
      <c r="B146" s="497" t="str">
        <f>IF(Table10[[#This Row],[DTR/Trạm]]="DTR",_xlfn.XLOOKUP(Table10[[#This Row],[ID NCC]],DS_NCC_DTR[ID NCC],DS_NCC_DTR[Tên NCC]),_xlfn.XLOOKUP(Table10[[#This Row],[ID NCC]],Data_TongTram2[ID NCC],Data_TongTram2[Tên NCC]))</f>
        <v>Văn Phòng Rồng Việt</v>
      </c>
      <c r="C146" s="497" t="str">
        <f>IF(Table10[[#This Row],[Trạm/DTR]]="DTR","DTR","Trạm")</f>
        <v>DTR</v>
      </c>
      <c r="D146" s="497" t="str">
        <f>Table10[[#This Row],[ID NCC]]&amp;Table10[[#This Row],[Trạm/DTR]]</f>
        <v>001dc0000304ICwAAMDTR</v>
      </c>
      <c r="E146" s="497" t="str">
        <f>IF(Table10[[#This Row],[DTR/Trạm]]="DTR",_xlfn.XLOOKUP(Table10[[#This Row],[ID NCC]],DS_NCC_DTR[ID NCC],DS_NCC_DTR[Nhân viên]),_xlfn.XLOOKUP(Table10[[#This Row],[ID NCC]],Data_TongTram2[ID NCC],Data_TongTram2[Nhân viên]))</f>
        <v>Bùi Vũ Thanh Huy</v>
      </c>
      <c r="F146" s="497" t="str">
        <f>IF(Table10[[#This Row],[Trạm/DTR]]="DTR",_xlfn.XLOOKUP(Table10[[#This Row],[ID NCC]],DS_NCC_DTR[ID NCC],DS_NCC_DTR[Admin miền]),_xlfn.XLOOKUP(Table10[[#This Row],[Trạm/DTR]],Table16[Trạm],Table16[[Admin ]]))</f>
        <v>Nguyễn Hoàng Thúy</v>
      </c>
      <c r="G146" t="s">
        <v>602</v>
      </c>
      <c r="H146" s="497" t="str">
        <f>VLOOKUP(Table10[[#This Row],[Sản Phẩm RG]],'Thông tin'!C:F,4,0)</f>
        <v>HDPE thổi vảy</v>
      </c>
      <c r="I146">
        <v>22370</v>
      </c>
      <c r="J146" s="497">
        <f>Table10[[#This Row],[Sản lượng kg]]/1000</f>
        <v>22.37</v>
      </c>
      <c r="K146" s="497" t="str">
        <f>_xlfn.XLOOKUP(Table10[[#This Row],[Loại Hàng]],Table59[Nhóm],Table59[Qui đổi])</f>
        <v>HDPE</v>
      </c>
      <c r="L146" s="403">
        <v>46160</v>
      </c>
      <c r="M146" t="s">
        <v>23533</v>
      </c>
      <c r="N146" s="497">
        <f>IF(COUNTIF($A$3:A1993,A146)=1,1,0)</f>
        <v>0</v>
      </c>
    </row>
    <row r="147" spans="1:14" hidden="1" x14ac:dyDescent="0.35">
      <c r="A147" t="s">
        <v>689</v>
      </c>
      <c r="B147" s="497" t="str">
        <f>IF(Table10[[#This Row],[DTR/Trạm]]="DTR",_xlfn.XLOOKUP(Table10[[#This Row],[ID NCC]],DS_NCC_DTR[ID NCC],DS_NCC_DTR[Tên NCC]),_xlfn.XLOOKUP(Table10[[#This Row],[ID NCC]],Data_TongTram2[ID NCC],Data_TongTram2[Tên NCC]))</f>
        <v>La Vie</v>
      </c>
      <c r="C147" s="497" t="str">
        <f>IF(Table10[[#This Row],[Trạm/DTR]]="DTR","DTR","Trạm")</f>
        <v>DTR</v>
      </c>
      <c r="D147" s="497" t="str">
        <f>Table10[[#This Row],[ID NCC]]&amp;Table10[[#This Row],[Trạm/DTR]]</f>
        <v>001J3000002HLb7IAGDTR</v>
      </c>
      <c r="E147" s="497" t="str">
        <f>IF(Table10[[#This Row],[DTR/Trạm]]="DTR",_xlfn.XLOOKUP(Table10[[#This Row],[ID NCC]],DS_NCC_DTR[ID NCC],DS_NCC_DTR[Nhân viên]),_xlfn.XLOOKUP(Table10[[#This Row],[ID NCC]],Data_TongTram2[ID NCC],Data_TongTram2[Nhân viên]))</f>
        <v>Nguyễn Duy Tân</v>
      </c>
      <c r="F147" s="497" t="str">
        <f>IF(Table10[[#This Row],[Trạm/DTR]]="DTR",_xlfn.XLOOKUP(Table10[[#This Row],[ID NCC]],DS_NCC_DTR[ID NCC],DS_NCC_DTR[Admin miền]),_xlfn.XLOOKUP(Table10[[#This Row],[Trạm/DTR]],Table16[Trạm],Table16[[Admin ]]))</f>
        <v>Trần Dương Quang Ngọc Linh</v>
      </c>
      <c r="G147" t="s">
        <v>690</v>
      </c>
      <c r="H147" s="497" t="str">
        <f>VLOOKUP(Table10[[#This Row],[Sản Phẩm RG]],'Thông tin'!C:F,4,0)</f>
        <v>PET chai</v>
      </c>
      <c r="I147">
        <v>827.99999999999989</v>
      </c>
      <c r="J147" s="497">
        <f>Table10[[#This Row],[Sản lượng kg]]/1000</f>
        <v>0.82799999999999985</v>
      </c>
      <c r="K147" s="497" t="str">
        <f>_xlfn.XLOOKUP(Table10[[#This Row],[Loại Hàng]],Table59[Nhóm],Table59[Qui đổi])</f>
        <v>PET chai</v>
      </c>
      <c r="L147" s="403">
        <v>46160</v>
      </c>
      <c r="M147" t="s">
        <v>23533</v>
      </c>
      <c r="N147" s="497">
        <f>IF(COUNTIF($A$3:A147,A147)=1,1,0)</f>
        <v>0</v>
      </c>
    </row>
    <row r="148" spans="1:14" hidden="1" x14ac:dyDescent="0.35">
      <c r="A148" t="s">
        <v>689</v>
      </c>
      <c r="B148" s="497" t="str">
        <f>IF(Table10[[#This Row],[DTR/Trạm]]="DTR",_xlfn.XLOOKUP(Table10[[#This Row],[ID NCC]],DS_NCC_DTR[ID NCC],DS_NCC_DTR[Tên NCC]),_xlfn.XLOOKUP(Table10[[#This Row],[ID NCC]],Data_TongTram2[ID NCC],Data_TongTram2[Tên NCC]))</f>
        <v>La Vie</v>
      </c>
      <c r="C148" s="497" t="str">
        <f>IF(Table10[[#This Row],[Trạm/DTR]]="DTR","DTR","Trạm")</f>
        <v>DTR</v>
      </c>
      <c r="D148" s="497" t="str">
        <f>Table10[[#This Row],[ID NCC]]&amp;Table10[[#This Row],[Trạm/DTR]]</f>
        <v>001J3000002HLb7IAGDTR</v>
      </c>
      <c r="E148" s="497" t="str">
        <f>IF(Table10[[#This Row],[DTR/Trạm]]="DTR",_xlfn.XLOOKUP(Table10[[#This Row],[ID NCC]],DS_NCC_DTR[ID NCC],DS_NCC_DTR[Nhân viên]),_xlfn.XLOOKUP(Table10[[#This Row],[ID NCC]],Data_TongTram2[ID NCC],Data_TongTram2[Nhân viên]))</f>
        <v>Nguyễn Duy Tân</v>
      </c>
      <c r="F148" s="497" t="str">
        <f>IF(Table10[[#This Row],[Trạm/DTR]]="DTR",_xlfn.XLOOKUP(Table10[[#This Row],[ID NCC]],DS_NCC_DTR[ID NCC],DS_NCC_DTR[Admin miền]),_xlfn.XLOOKUP(Table10[[#This Row],[Trạm/DTR]],Table16[Trạm],Table16[[Admin ]]))</f>
        <v>Trần Dương Quang Ngọc Linh</v>
      </c>
      <c r="G148" t="s">
        <v>690</v>
      </c>
      <c r="H148" s="497" t="str">
        <f>VLOOKUP(Table10[[#This Row],[Sản Phẩm RG]],'Thông tin'!C:F,4,0)</f>
        <v>PET chai</v>
      </c>
      <c r="I148">
        <v>827.99999999999989</v>
      </c>
      <c r="J148" s="497">
        <f>Table10[[#This Row],[Sản lượng kg]]/1000</f>
        <v>0.82799999999999985</v>
      </c>
      <c r="K148" s="497" t="str">
        <f>_xlfn.XLOOKUP(Table10[[#This Row],[Loại Hàng]],Table59[Nhóm],Table59[Qui đổi])</f>
        <v>PET chai</v>
      </c>
      <c r="L148" s="403">
        <v>46160</v>
      </c>
      <c r="M148" t="s">
        <v>23533</v>
      </c>
      <c r="N148" s="497">
        <f>IF(COUNTIF($A$3:A1993,A148)=1,1,0)</f>
        <v>0</v>
      </c>
    </row>
    <row r="149" spans="1:14" hidden="1" x14ac:dyDescent="0.35">
      <c r="A149" t="s">
        <v>1619</v>
      </c>
      <c r="B149" s="497" t="str">
        <f>IF(Table10[[#This Row],[DTR/Trạm]]="DTR",_xlfn.XLOOKUP(Table10[[#This Row],[ID NCC]],DS_NCC_DTR[ID NCC],DS_NCC_DTR[Tên NCC]),_xlfn.XLOOKUP(Table10[[#This Row],[ID NCC]],Data_TongTram2[ID NCC],Data_TongTram2[Tên NCC]))</f>
        <v>Du Phương</v>
      </c>
      <c r="C149" s="497" t="str">
        <f>IF(Table10[[#This Row],[Trạm/DTR]]="DTR","DTR","Trạm")</f>
        <v>DTR</v>
      </c>
      <c r="D149" s="497" t="str">
        <f>Table10[[#This Row],[ID NCC]]&amp;Table10[[#This Row],[Trạm/DTR]]</f>
        <v>001J3000002HLscIAGDTR</v>
      </c>
      <c r="E149" s="497" t="str">
        <f>IF(Table10[[#This Row],[DTR/Trạm]]="DTR",_xlfn.XLOOKUP(Table10[[#This Row],[ID NCC]],DS_NCC_DTR[ID NCC],DS_NCC_DTR[Nhân viên]),_xlfn.XLOOKUP(Table10[[#This Row],[ID NCC]],Data_TongTram2[ID NCC],Data_TongTram2[Nhân viên]))</f>
        <v>Bùi Vũ Thanh Huy</v>
      </c>
      <c r="F149" s="497" t="str">
        <f>IF(Table10[[#This Row],[Trạm/DTR]]="DTR",_xlfn.XLOOKUP(Table10[[#This Row],[ID NCC]],DS_NCC_DTR[ID NCC],DS_NCC_DTR[Admin miền]),_xlfn.XLOOKUP(Table10[[#This Row],[Trạm/DTR]],Table16[Trạm],Table16[[Admin ]]))</f>
        <v>Nguyễn Hoàng Thúy</v>
      </c>
      <c r="G149" t="s">
        <v>694</v>
      </c>
      <c r="H149" s="497" t="str">
        <f>VLOOKUP(Table10[[#This Row],[Sản Phẩm RG]],'Thông tin'!C:F,4,0)</f>
        <v>PET vảy</v>
      </c>
      <c r="I149">
        <v>14306</v>
      </c>
      <c r="J149" s="497">
        <f>Table10[[#This Row],[Sản lượng kg]]/1000</f>
        <v>14.305999999999999</v>
      </c>
      <c r="K149" s="497" t="str">
        <f>_xlfn.XLOOKUP(Table10[[#This Row],[Loại Hàng]],Table59[Nhóm],Table59[Qui đổi])</f>
        <v>PET vảy</v>
      </c>
      <c r="L149" s="403">
        <v>46160</v>
      </c>
      <c r="M149" t="s">
        <v>23533</v>
      </c>
      <c r="N149" s="497">
        <f>IF(COUNTIF($A$3:A149,A149)=1,1,0)</f>
        <v>0</v>
      </c>
    </row>
    <row r="150" spans="1:14" hidden="1" x14ac:dyDescent="0.35">
      <c r="A150" t="s">
        <v>1619</v>
      </c>
      <c r="B150" s="497" t="str">
        <f>IF(Table10[[#This Row],[DTR/Trạm]]="DTR",_xlfn.XLOOKUP(Table10[[#This Row],[ID NCC]],DS_NCC_DTR[ID NCC],DS_NCC_DTR[Tên NCC]),_xlfn.XLOOKUP(Table10[[#This Row],[ID NCC]],Data_TongTram2[ID NCC],Data_TongTram2[Tên NCC]))</f>
        <v>Du Phương</v>
      </c>
      <c r="C150" s="497" t="str">
        <f>IF(Table10[[#This Row],[Trạm/DTR]]="DTR","DTR","Trạm")</f>
        <v>DTR</v>
      </c>
      <c r="D150" s="497" t="str">
        <f>Table10[[#This Row],[ID NCC]]&amp;Table10[[#This Row],[Trạm/DTR]]</f>
        <v>001J3000002HLscIAGDTR</v>
      </c>
      <c r="E150" s="497" t="str">
        <f>IF(Table10[[#This Row],[DTR/Trạm]]="DTR",_xlfn.XLOOKUP(Table10[[#This Row],[ID NCC]],DS_NCC_DTR[ID NCC],DS_NCC_DTR[Nhân viên]),_xlfn.XLOOKUP(Table10[[#This Row],[ID NCC]],Data_TongTram2[ID NCC],Data_TongTram2[Nhân viên]))</f>
        <v>Bùi Vũ Thanh Huy</v>
      </c>
      <c r="F150" s="497" t="str">
        <f>IF(Table10[[#This Row],[Trạm/DTR]]="DTR",_xlfn.XLOOKUP(Table10[[#This Row],[ID NCC]],DS_NCC_DTR[ID NCC],DS_NCC_DTR[Admin miền]),_xlfn.XLOOKUP(Table10[[#This Row],[Trạm/DTR]],Table16[Trạm],Table16[[Admin ]]))</f>
        <v>Nguyễn Hoàng Thúy</v>
      </c>
      <c r="G150" t="s">
        <v>694</v>
      </c>
      <c r="H150" s="497" t="str">
        <f>VLOOKUP(Table10[[#This Row],[Sản Phẩm RG]],'Thông tin'!C:F,4,0)</f>
        <v>PET vảy</v>
      </c>
      <c r="I150">
        <v>13696</v>
      </c>
      <c r="J150" s="497">
        <f>Table10[[#This Row],[Sản lượng kg]]/1000</f>
        <v>13.696</v>
      </c>
      <c r="K150" s="497" t="str">
        <f>_xlfn.XLOOKUP(Table10[[#This Row],[Loại Hàng]],Table59[Nhóm],Table59[Qui đổi])</f>
        <v>PET vảy</v>
      </c>
      <c r="L150" s="403">
        <v>46160</v>
      </c>
      <c r="M150" t="s">
        <v>23533</v>
      </c>
      <c r="N150" s="497">
        <f>IF(COUNTIF($A$3:A150,A150)=1,1,0)</f>
        <v>0</v>
      </c>
    </row>
    <row r="151" spans="1:14" hidden="1" x14ac:dyDescent="0.35">
      <c r="A151" t="s">
        <v>696</v>
      </c>
      <c r="B151" s="497" t="str">
        <f>IF(Table10[[#This Row],[DTR/Trạm]]="DTR",_xlfn.XLOOKUP(Table10[[#This Row],[ID NCC]],DS_NCC_DTR[ID NCC],DS_NCC_DTR[Tên NCC]),_xlfn.XLOOKUP(Table10[[#This Row],[ID NCC]],Data_TongTram2[ID NCC],Data_TongTram2[Tên NCC]))</f>
        <v>Huỳnh Trần</v>
      </c>
      <c r="C151" s="497" t="str">
        <f>IF(Table10[[#This Row],[Trạm/DTR]]="DTR","DTR","Trạm")</f>
        <v>DTR</v>
      </c>
      <c r="D151" s="497" t="str">
        <f>Table10[[#This Row],[ID NCC]]&amp;Table10[[#This Row],[Trạm/DTR]]</f>
        <v>001J300000DJt2lIADDTR</v>
      </c>
      <c r="E151" s="497" t="str">
        <f>IF(Table10[[#This Row],[DTR/Trạm]]="DTR",_xlfn.XLOOKUP(Table10[[#This Row],[ID NCC]],DS_NCC_DTR[ID NCC],DS_NCC_DTR[Nhân viên]),_xlfn.XLOOKUP(Table10[[#This Row],[ID NCC]],Data_TongTram2[ID NCC],Data_TongTram2[Nhân viên]))</f>
        <v>Bùi Vũ Thanh Huy</v>
      </c>
      <c r="F151" s="497" t="str">
        <f>IF(Table10[[#This Row],[Trạm/DTR]]="DTR",_xlfn.XLOOKUP(Table10[[#This Row],[ID NCC]],DS_NCC_DTR[ID NCC],DS_NCC_DTR[Admin miền]),_xlfn.XLOOKUP(Table10[[#This Row],[Trạm/DTR]],Table16[Trạm],Table16[[Admin ]]))</f>
        <v>Nguyễn Hoàng Thúy</v>
      </c>
      <c r="G151" t="s">
        <v>694</v>
      </c>
      <c r="H151" s="497" t="str">
        <f>VLOOKUP(Table10[[#This Row],[Sản Phẩm RG]],'Thông tin'!C:F,4,0)</f>
        <v>PET vảy</v>
      </c>
      <c r="I151">
        <v>13078</v>
      </c>
      <c r="J151" s="497">
        <f>Table10[[#This Row],[Sản lượng kg]]/1000</f>
        <v>13.077999999999999</v>
      </c>
      <c r="K151" s="497" t="str">
        <f>_xlfn.XLOOKUP(Table10[[#This Row],[Loại Hàng]],Table59[Nhóm],Table59[Qui đổi])</f>
        <v>PET vảy</v>
      </c>
      <c r="L151" s="403">
        <v>46160</v>
      </c>
      <c r="M151" t="s">
        <v>23533</v>
      </c>
      <c r="N151" s="497">
        <f>IF(COUNTIF($A$3:A151,A151)=1,1,0)</f>
        <v>0</v>
      </c>
    </row>
    <row r="152" spans="1:14" hidden="1" x14ac:dyDescent="0.35">
      <c r="A152" t="s">
        <v>696</v>
      </c>
      <c r="B152" s="497" t="str">
        <f>IF(Table10[[#This Row],[DTR/Trạm]]="DTR",_xlfn.XLOOKUP(Table10[[#This Row],[ID NCC]],DS_NCC_DTR[ID NCC],DS_NCC_DTR[Tên NCC]),_xlfn.XLOOKUP(Table10[[#This Row],[ID NCC]],Data_TongTram2[ID NCC],Data_TongTram2[Tên NCC]))</f>
        <v>Huỳnh Trần</v>
      </c>
      <c r="C152" s="497" t="str">
        <f>IF(Table10[[#This Row],[Trạm/DTR]]="DTR","DTR","Trạm")</f>
        <v>DTR</v>
      </c>
      <c r="D152" s="497" t="str">
        <f>Table10[[#This Row],[ID NCC]]&amp;Table10[[#This Row],[Trạm/DTR]]</f>
        <v>001J300000DJt2lIADDTR</v>
      </c>
      <c r="E152" s="497" t="str">
        <f>IF(Table10[[#This Row],[DTR/Trạm]]="DTR",_xlfn.XLOOKUP(Table10[[#This Row],[ID NCC]],DS_NCC_DTR[ID NCC],DS_NCC_DTR[Nhân viên]),_xlfn.XLOOKUP(Table10[[#This Row],[ID NCC]],Data_TongTram2[ID NCC],Data_TongTram2[Nhân viên]))</f>
        <v>Bùi Vũ Thanh Huy</v>
      </c>
      <c r="F152" s="497" t="str">
        <f>IF(Table10[[#This Row],[Trạm/DTR]]="DTR",_xlfn.XLOOKUP(Table10[[#This Row],[ID NCC]],DS_NCC_DTR[ID NCC],DS_NCC_DTR[Admin miền]),_xlfn.XLOOKUP(Table10[[#This Row],[Trạm/DTR]],Table16[Trạm],Table16[[Admin ]]))</f>
        <v>Nguyễn Hoàng Thúy</v>
      </c>
      <c r="G152" t="s">
        <v>694</v>
      </c>
      <c r="H152" s="497" t="str">
        <f>VLOOKUP(Table10[[#This Row],[Sản Phẩm RG]],'Thông tin'!C:F,4,0)</f>
        <v>PET vảy</v>
      </c>
      <c r="I152">
        <v>12816</v>
      </c>
      <c r="J152" s="497">
        <f>Table10[[#This Row],[Sản lượng kg]]/1000</f>
        <v>12.816000000000001</v>
      </c>
      <c r="K152" s="497" t="str">
        <f>_xlfn.XLOOKUP(Table10[[#This Row],[Loại Hàng]],Table59[Nhóm],Table59[Qui đổi])</f>
        <v>PET vảy</v>
      </c>
      <c r="L152" s="403">
        <v>46160</v>
      </c>
      <c r="M152" t="s">
        <v>23533</v>
      </c>
      <c r="N152" s="497">
        <f>IF(COUNTIF($A$3:A152,A152)=1,1,0)</f>
        <v>0</v>
      </c>
    </row>
    <row r="153" spans="1:14" hidden="1" x14ac:dyDescent="0.35">
      <c r="A153" t="s">
        <v>725</v>
      </c>
      <c r="B153" s="497" t="str">
        <f>IF(Table10[[#This Row],[DTR/Trạm]]="DTR",_xlfn.XLOOKUP(Table10[[#This Row],[ID NCC]],DS_NCC_DTR[ID NCC],DS_NCC_DTR[Tên NCC]),_xlfn.XLOOKUP(Table10[[#This Row],[ID NCC]],Data_TongTram2[ID NCC],Data_TongTram2[Tên NCC]))</f>
        <v>Green Life</v>
      </c>
      <c r="C153" s="497" t="str">
        <f>IF(Table10[[#This Row],[Trạm/DTR]]="DTR","DTR","Trạm")</f>
        <v>DTR</v>
      </c>
      <c r="D153" s="497" t="str">
        <f>Table10[[#This Row],[ID NCC]]&amp;Table10[[#This Row],[Trạm/DTR]]</f>
        <v>001dc00000pWrlNAASDTR</v>
      </c>
      <c r="E153" s="497" t="str">
        <f>IF(Table10[[#This Row],[DTR/Trạm]]="DTR",_xlfn.XLOOKUP(Table10[[#This Row],[ID NCC]],DS_NCC_DTR[ID NCC],DS_NCC_DTR[Nhân viên]),_xlfn.XLOOKUP(Table10[[#This Row],[ID NCC]],Data_TongTram2[ID NCC],Data_TongTram2[Nhân viên]))</f>
        <v>Võ Thị Kim Thủy</v>
      </c>
      <c r="F153" s="497" t="str">
        <f>IF(Table10[[#This Row],[Trạm/DTR]]="DTR",_xlfn.XLOOKUP(Table10[[#This Row],[ID NCC]],DS_NCC_DTR[ID NCC],DS_NCC_DTR[Admin miền]),_xlfn.XLOOKUP(Table10[[#This Row],[Trạm/DTR]],Table16[Trạm],Table16[[Admin ]]))</f>
        <v>Từ Thị Yến Oanh</v>
      </c>
      <c r="G153" t="s">
        <v>1547</v>
      </c>
      <c r="H153" s="497" t="str">
        <f>VLOOKUP(Table10[[#This Row],[Sản Phẩm RG]],'Thông tin'!C:F,4,0)</f>
        <v>PET vảy</v>
      </c>
      <c r="I153">
        <v>16807</v>
      </c>
      <c r="J153" s="497">
        <f>Table10[[#This Row],[Sản lượng kg]]/1000</f>
        <v>16.806999999999999</v>
      </c>
      <c r="K153" s="497" t="str">
        <f>_xlfn.XLOOKUP(Table10[[#This Row],[Loại Hàng]],Table59[Nhóm],Table59[Qui đổi])</f>
        <v>PET vảy</v>
      </c>
      <c r="L153" s="403">
        <v>46160</v>
      </c>
      <c r="M153" t="s">
        <v>23533</v>
      </c>
      <c r="N153" s="497">
        <f>IF(COUNTIF($A$3:A153,A153)=1,1,0)</f>
        <v>0</v>
      </c>
    </row>
    <row r="154" spans="1:14" hidden="1" x14ac:dyDescent="0.35">
      <c r="A154" t="s">
        <v>4856</v>
      </c>
      <c r="B154" s="497" t="str">
        <f>IF(Table10[[#This Row],[DTR/Trạm]]="DTR",_xlfn.XLOOKUP(Table10[[#This Row],[ID NCC]],DS_NCC_DTR[ID NCC],DS_NCC_DTR[Tên NCC]),_xlfn.XLOOKUP(Table10[[#This Row],[ID NCC]],Data_TongTram2[ID NCC],Data_TongTram2[Tên NCC]))</f>
        <v>Ding Li - Pvt Cn</v>
      </c>
      <c r="C154" s="497" t="str">
        <f>IF(Table10[[#This Row],[Trạm/DTR]]="DTR","DTR","Trạm")</f>
        <v>DTR</v>
      </c>
      <c r="D154" s="497" t="str">
        <f>Table10[[#This Row],[ID NCC]]&amp;Table10[[#This Row],[Trạm/DTR]]</f>
        <v>001dc00001M4a6CAARDTR</v>
      </c>
      <c r="E154" s="497" t="str">
        <f>IF(Table10[[#This Row],[DTR/Trạm]]="DTR",_xlfn.XLOOKUP(Table10[[#This Row],[ID NCC]],DS_NCC_DTR[ID NCC],DS_NCC_DTR[Nhân viên]),_xlfn.XLOOKUP(Table10[[#This Row],[ID NCC]],Data_TongTram2[ID NCC],Data_TongTram2[Nhân viên]))</f>
        <v>Bùi Vũ Thanh Huy</v>
      </c>
      <c r="F154" s="497" t="str">
        <f>IF(Table10[[#This Row],[Trạm/DTR]]="DTR",_xlfn.XLOOKUP(Table10[[#This Row],[ID NCC]],DS_NCC_DTR[ID NCC],DS_NCC_DTR[Admin miền]),_xlfn.XLOOKUP(Table10[[#This Row],[Trạm/DTR]],Table16[Trạm],Table16[[Admin ]]))</f>
        <v>Nguyễn Hoàng Thúy</v>
      </c>
      <c r="G154" t="s">
        <v>694</v>
      </c>
      <c r="H154" s="497" t="str">
        <f>VLOOKUP(Table10[[#This Row],[Sản Phẩm RG]],'Thông tin'!C:F,4,0)</f>
        <v>PET vảy</v>
      </c>
      <c r="I154">
        <v>15470</v>
      </c>
      <c r="J154" s="497">
        <f>Table10[[#This Row],[Sản lượng kg]]/1000</f>
        <v>15.47</v>
      </c>
      <c r="K154" s="497" t="str">
        <f>_xlfn.XLOOKUP(Table10[[#This Row],[Loại Hàng]],Table59[Nhóm],Table59[Qui đổi])</f>
        <v>PET vảy</v>
      </c>
      <c r="L154" s="403">
        <v>46160</v>
      </c>
      <c r="M154" t="s">
        <v>23533</v>
      </c>
      <c r="N154" s="497">
        <f>IF(COUNTIF($A$3:A154,A154)=1,1,0)</f>
        <v>0</v>
      </c>
    </row>
    <row r="155" spans="1:14" hidden="1" x14ac:dyDescent="0.35">
      <c r="A155" t="s">
        <v>3379</v>
      </c>
      <c r="B155" s="497" t="str">
        <f>IF(Table10[[#This Row],[DTR/Trạm]]="DTR",_xlfn.XLOOKUP(Table10[[#This Row],[ID NCC]],DS_NCC_DTR[ID NCC],DS_NCC_DTR[Tên NCC]),_xlfn.XLOOKUP(Table10[[#This Row],[ID NCC]],Data_TongTram2[ID NCC],Data_TongTram2[Tên NCC]))</f>
        <v>Văn Phòng Yu Shin HCM</v>
      </c>
      <c r="C155" s="497" t="str">
        <f>IF(Table10[[#This Row],[Trạm/DTR]]="DTR","DTR","Trạm")</f>
        <v>DTR</v>
      </c>
      <c r="D155" s="497" t="str">
        <f>Table10[[#This Row],[ID NCC]]&amp;Table10[[#This Row],[Trạm/DTR]]</f>
        <v>001dc000029Nk5aAACDTR</v>
      </c>
      <c r="E155" s="497" t="str">
        <f>IF(Table10[[#This Row],[DTR/Trạm]]="DTR",_xlfn.XLOOKUP(Table10[[#This Row],[ID NCC]],DS_NCC_DTR[ID NCC],DS_NCC_DTR[Nhân viên]),_xlfn.XLOOKUP(Table10[[#This Row],[ID NCC]],Data_TongTram2[ID NCC],Data_TongTram2[Nhân viên]))</f>
        <v>Bùi Vũ Thanh Huy</v>
      </c>
      <c r="F155" s="497" t="str">
        <f>IF(Table10[[#This Row],[Trạm/DTR]]="DTR",_xlfn.XLOOKUP(Table10[[#This Row],[ID NCC]],DS_NCC_DTR[ID NCC],DS_NCC_DTR[Admin miền]),_xlfn.XLOOKUP(Table10[[#This Row],[Trạm/DTR]],Table16[Trạm],Table16[[Admin ]]))</f>
        <v>Nguyễn Hoàng Thúy</v>
      </c>
      <c r="G155" t="s">
        <v>1689</v>
      </c>
      <c r="H155" s="497" t="str">
        <f>VLOOKUP(Table10[[#This Row],[Sản Phẩm RG]],'Thông tin'!C:F,4,0)</f>
        <v>PET chai</v>
      </c>
      <c r="I155">
        <v>9456</v>
      </c>
      <c r="J155" s="497">
        <f>Table10[[#This Row],[Sản lượng kg]]/1000</f>
        <v>9.4559999999999995</v>
      </c>
      <c r="K155" s="497" t="str">
        <f>_xlfn.XLOOKUP(Table10[[#This Row],[Loại Hàng]],Table59[Nhóm],Table59[Qui đổi])</f>
        <v>PET chai</v>
      </c>
      <c r="L155" s="403">
        <v>46160</v>
      </c>
      <c r="M155" t="s">
        <v>23533</v>
      </c>
      <c r="N155" s="497">
        <f>IF(COUNTIF($A$3:A155,A155)=1,1,0)</f>
        <v>0</v>
      </c>
    </row>
    <row r="156" spans="1:14" hidden="1" x14ac:dyDescent="0.35">
      <c r="A156" t="s">
        <v>2994</v>
      </c>
      <c r="B156" s="497" t="str">
        <f>IF(Table10[[#This Row],[DTR/Trạm]]="DTR",_xlfn.XLOOKUP(Table10[[#This Row],[ID NCC]],DS_NCC_DTR[ID NCC],DS_NCC_DTR[Tên NCC]),_xlfn.XLOOKUP(Table10[[#This Row],[ID NCC]],Data_TongTram2[ID NCC],Data_TongTram2[Tên NCC]))</f>
        <v>Văn Phòng Rồng Việt</v>
      </c>
      <c r="C156" s="497" t="str">
        <f>IF(Table10[[#This Row],[Trạm/DTR]]="DTR","DTR","Trạm")</f>
        <v>DTR</v>
      </c>
      <c r="D156" s="497" t="str">
        <f>Table10[[#This Row],[ID NCC]]&amp;Table10[[#This Row],[Trạm/DTR]]</f>
        <v>001dc0000304ICwAAMDTR</v>
      </c>
      <c r="E156" s="497" t="str">
        <f>IF(Table10[[#This Row],[DTR/Trạm]]="DTR",_xlfn.XLOOKUP(Table10[[#This Row],[ID NCC]],DS_NCC_DTR[ID NCC],DS_NCC_DTR[Nhân viên]),_xlfn.XLOOKUP(Table10[[#This Row],[ID NCC]],Data_TongTram2[ID NCC],Data_TongTram2[Nhân viên]))</f>
        <v>Bùi Vũ Thanh Huy</v>
      </c>
      <c r="F156" s="497" t="str">
        <f>IF(Table10[[#This Row],[Trạm/DTR]]="DTR",_xlfn.XLOOKUP(Table10[[#This Row],[ID NCC]],DS_NCC_DTR[ID NCC],DS_NCC_DTR[Admin miền]),_xlfn.XLOOKUP(Table10[[#This Row],[Trạm/DTR]],Table16[Trạm],Table16[[Admin ]]))</f>
        <v>Nguyễn Hoàng Thúy</v>
      </c>
      <c r="G156" t="s">
        <v>694</v>
      </c>
      <c r="H156" s="497" t="str">
        <f>VLOOKUP(Table10[[#This Row],[Sản Phẩm RG]],'Thông tin'!C:F,4,0)</f>
        <v>PET vảy</v>
      </c>
      <c r="I156">
        <v>15420</v>
      </c>
      <c r="J156" s="497">
        <f>Table10[[#This Row],[Sản lượng kg]]/1000</f>
        <v>15.42</v>
      </c>
      <c r="K156" s="497" t="str">
        <f>_xlfn.XLOOKUP(Table10[[#This Row],[Loại Hàng]],Table59[Nhóm],Table59[Qui đổi])</f>
        <v>PET vảy</v>
      </c>
      <c r="L156" s="403">
        <v>46161</v>
      </c>
      <c r="M156" t="s">
        <v>23533</v>
      </c>
      <c r="N156" s="497">
        <f>IF(COUNTIF($A$3:A156,A156)=1,1,0)</f>
        <v>0</v>
      </c>
    </row>
    <row r="157" spans="1:14" hidden="1" x14ac:dyDescent="0.35">
      <c r="A157" t="s">
        <v>2994</v>
      </c>
      <c r="B157" s="497" t="str">
        <f>IF(Table10[[#This Row],[DTR/Trạm]]="DTR",_xlfn.XLOOKUP(Table10[[#This Row],[ID NCC]],DS_NCC_DTR[ID NCC],DS_NCC_DTR[Tên NCC]),_xlfn.XLOOKUP(Table10[[#This Row],[ID NCC]],Data_TongTram2[ID NCC],Data_TongTram2[Tên NCC]))</f>
        <v>Văn Phòng Rồng Việt</v>
      </c>
      <c r="C157" s="497" t="str">
        <f>IF(Table10[[#This Row],[Trạm/DTR]]="DTR","DTR","Trạm")</f>
        <v>DTR</v>
      </c>
      <c r="D157" s="497" t="str">
        <f>Table10[[#This Row],[ID NCC]]&amp;Table10[[#This Row],[Trạm/DTR]]</f>
        <v>001dc0000304ICwAAMDTR</v>
      </c>
      <c r="E157" s="497" t="str">
        <f>IF(Table10[[#This Row],[DTR/Trạm]]="DTR",_xlfn.XLOOKUP(Table10[[#This Row],[ID NCC]],DS_NCC_DTR[ID NCC],DS_NCC_DTR[Nhân viên]),_xlfn.XLOOKUP(Table10[[#This Row],[ID NCC]],Data_TongTram2[ID NCC],Data_TongTram2[Nhân viên]))</f>
        <v>Bùi Vũ Thanh Huy</v>
      </c>
      <c r="F157" s="497" t="str">
        <f>IF(Table10[[#This Row],[Trạm/DTR]]="DTR",_xlfn.XLOOKUP(Table10[[#This Row],[ID NCC]],DS_NCC_DTR[ID NCC],DS_NCC_DTR[Admin miền]),_xlfn.XLOOKUP(Table10[[#This Row],[Trạm/DTR]],Table16[Trạm],Table16[[Admin ]]))</f>
        <v>Nguyễn Hoàng Thúy</v>
      </c>
      <c r="G157" t="s">
        <v>694</v>
      </c>
      <c r="H157" s="497" t="str">
        <f>VLOOKUP(Table10[[#This Row],[Sản Phẩm RG]],'Thông tin'!C:F,4,0)</f>
        <v>PET vảy</v>
      </c>
      <c r="I157">
        <v>7615</v>
      </c>
      <c r="J157" s="497">
        <f>Table10[[#This Row],[Sản lượng kg]]/1000</f>
        <v>7.6150000000000002</v>
      </c>
      <c r="K157" s="497" t="str">
        <f>_xlfn.XLOOKUP(Table10[[#This Row],[Loại Hàng]],Table59[Nhóm],Table59[Qui đổi])</f>
        <v>PET vảy</v>
      </c>
      <c r="L157" s="403">
        <v>46161</v>
      </c>
      <c r="M157" t="s">
        <v>23533</v>
      </c>
      <c r="N157" s="497">
        <f>IF(COUNTIF($A$3:A1993,A157)=1,1,0)</f>
        <v>0</v>
      </c>
    </row>
    <row r="158" spans="1:14" hidden="1" x14ac:dyDescent="0.35">
      <c r="A158" t="s">
        <v>689</v>
      </c>
      <c r="B158" s="497" t="str">
        <f>IF(Table10[[#This Row],[DTR/Trạm]]="DTR",_xlfn.XLOOKUP(Table10[[#This Row],[ID NCC]],DS_NCC_DTR[ID NCC],DS_NCC_DTR[Tên NCC]),_xlfn.XLOOKUP(Table10[[#This Row],[ID NCC]],Data_TongTram2[ID NCC],Data_TongTram2[Tên NCC]))</f>
        <v>La Vie</v>
      </c>
      <c r="C158" s="497" t="str">
        <f>IF(Table10[[#This Row],[Trạm/DTR]]="DTR","DTR","Trạm")</f>
        <v>DTR</v>
      </c>
      <c r="D158" s="497" t="str">
        <f>Table10[[#This Row],[ID NCC]]&amp;Table10[[#This Row],[Trạm/DTR]]</f>
        <v>001J3000002HLb7IAGDTR</v>
      </c>
      <c r="E158" s="497" t="str">
        <f>IF(Table10[[#This Row],[DTR/Trạm]]="DTR",_xlfn.XLOOKUP(Table10[[#This Row],[ID NCC]],DS_NCC_DTR[ID NCC],DS_NCC_DTR[Nhân viên]),_xlfn.XLOOKUP(Table10[[#This Row],[ID NCC]],Data_TongTram2[ID NCC],Data_TongTram2[Nhân viên]))</f>
        <v>Nguyễn Duy Tân</v>
      </c>
      <c r="F158" s="497" t="str">
        <f>IF(Table10[[#This Row],[Trạm/DTR]]="DTR",_xlfn.XLOOKUP(Table10[[#This Row],[ID NCC]],DS_NCC_DTR[ID NCC],DS_NCC_DTR[Admin miền]),_xlfn.XLOOKUP(Table10[[#This Row],[Trạm/DTR]],Table16[Trạm],Table16[[Admin ]]))</f>
        <v>Trần Dương Quang Ngọc Linh</v>
      </c>
      <c r="G158" t="s">
        <v>690</v>
      </c>
      <c r="H158" s="497" t="str">
        <f>VLOOKUP(Table10[[#This Row],[Sản Phẩm RG]],'Thông tin'!C:F,4,0)</f>
        <v>PET chai</v>
      </c>
      <c r="I158">
        <v>827.99999999999989</v>
      </c>
      <c r="J158" s="497">
        <f>Table10[[#This Row],[Sản lượng kg]]/1000</f>
        <v>0.82799999999999985</v>
      </c>
      <c r="K158" s="497" t="str">
        <f>_xlfn.XLOOKUP(Table10[[#This Row],[Loại Hàng]],Table59[Nhóm],Table59[Qui đổi])</f>
        <v>PET chai</v>
      </c>
      <c r="L158" s="403">
        <v>46161</v>
      </c>
      <c r="M158" t="s">
        <v>23533</v>
      </c>
      <c r="N158" s="497">
        <f>IF(COUNTIF($A$3:A158,A158)=1,1,0)</f>
        <v>0</v>
      </c>
    </row>
    <row r="159" spans="1:14" hidden="1" x14ac:dyDescent="0.35">
      <c r="A159" t="s">
        <v>689</v>
      </c>
      <c r="B159" s="497" t="str">
        <f>IF(Table10[[#This Row],[DTR/Trạm]]="DTR",_xlfn.XLOOKUP(Table10[[#This Row],[ID NCC]],DS_NCC_DTR[ID NCC],DS_NCC_DTR[Tên NCC]),_xlfn.XLOOKUP(Table10[[#This Row],[ID NCC]],Data_TongTram2[ID NCC],Data_TongTram2[Tên NCC]))</f>
        <v>La Vie</v>
      </c>
      <c r="C159" s="497" t="str">
        <f>IF(Table10[[#This Row],[Trạm/DTR]]="DTR","DTR","Trạm")</f>
        <v>DTR</v>
      </c>
      <c r="D159" s="497" t="str">
        <f>Table10[[#This Row],[ID NCC]]&amp;Table10[[#This Row],[Trạm/DTR]]</f>
        <v>001J3000002HLb7IAGDTR</v>
      </c>
      <c r="E159" s="497" t="str">
        <f>IF(Table10[[#This Row],[DTR/Trạm]]="DTR",_xlfn.XLOOKUP(Table10[[#This Row],[ID NCC]],DS_NCC_DTR[ID NCC],DS_NCC_DTR[Nhân viên]),_xlfn.XLOOKUP(Table10[[#This Row],[ID NCC]],Data_TongTram2[ID NCC],Data_TongTram2[Nhân viên]))</f>
        <v>Nguyễn Duy Tân</v>
      </c>
      <c r="F159" s="497" t="str">
        <f>IF(Table10[[#This Row],[Trạm/DTR]]="DTR",_xlfn.XLOOKUP(Table10[[#This Row],[ID NCC]],DS_NCC_DTR[ID NCC],DS_NCC_DTR[Admin miền]),_xlfn.XLOOKUP(Table10[[#This Row],[Trạm/DTR]],Table16[Trạm],Table16[[Admin ]]))</f>
        <v>Trần Dương Quang Ngọc Linh</v>
      </c>
      <c r="G159" t="s">
        <v>690</v>
      </c>
      <c r="H159" s="497" t="str">
        <f>VLOOKUP(Table10[[#This Row],[Sản Phẩm RG]],'Thông tin'!C:F,4,0)</f>
        <v>PET chai</v>
      </c>
      <c r="I159">
        <v>827.99999999999989</v>
      </c>
      <c r="J159" s="497">
        <f>Table10[[#This Row],[Sản lượng kg]]/1000</f>
        <v>0.82799999999999985</v>
      </c>
      <c r="K159" s="497" t="str">
        <f>_xlfn.XLOOKUP(Table10[[#This Row],[Loại Hàng]],Table59[Nhóm],Table59[Qui đổi])</f>
        <v>PET chai</v>
      </c>
      <c r="L159" s="403">
        <v>46161</v>
      </c>
      <c r="M159" t="s">
        <v>23533</v>
      </c>
      <c r="N159" s="497">
        <f>IF(COUNTIF($A$3:A159,A159)=1,1,0)</f>
        <v>0</v>
      </c>
    </row>
    <row r="160" spans="1:14" hidden="1" x14ac:dyDescent="0.35">
      <c r="A160" t="s">
        <v>689</v>
      </c>
      <c r="B160" s="497" t="str">
        <f>IF(Table10[[#This Row],[DTR/Trạm]]="DTR",_xlfn.XLOOKUP(Table10[[#This Row],[ID NCC]],DS_NCC_DTR[ID NCC],DS_NCC_DTR[Tên NCC]),_xlfn.XLOOKUP(Table10[[#This Row],[ID NCC]],Data_TongTram2[ID NCC],Data_TongTram2[Tên NCC]))</f>
        <v>La Vie</v>
      </c>
      <c r="C160" s="497" t="str">
        <f>IF(Table10[[#This Row],[Trạm/DTR]]="DTR","DTR","Trạm")</f>
        <v>DTR</v>
      </c>
      <c r="D160" s="497" t="str">
        <f>Table10[[#This Row],[ID NCC]]&amp;Table10[[#This Row],[Trạm/DTR]]</f>
        <v>001J3000002HLb7IAGDTR</v>
      </c>
      <c r="E160" s="497" t="str">
        <f>IF(Table10[[#This Row],[DTR/Trạm]]="DTR",_xlfn.XLOOKUP(Table10[[#This Row],[ID NCC]],DS_NCC_DTR[ID NCC],DS_NCC_DTR[Nhân viên]),_xlfn.XLOOKUP(Table10[[#This Row],[ID NCC]],Data_TongTram2[ID NCC],Data_TongTram2[Nhân viên]))</f>
        <v>Nguyễn Duy Tân</v>
      </c>
      <c r="F160" s="497" t="str">
        <f>IF(Table10[[#This Row],[Trạm/DTR]]="DTR",_xlfn.XLOOKUP(Table10[[#This Row],[ID NCC]],DS_NCC_DTR[ID NCC],DS_NCC_DTR[Admin miền]),_xlfn.XLOOKUP(Table10[[#This Row],[Trạm/DTR]],Table16[Trạm],Table16[[Admin ]]))</f>
        <v>Trần Dương Quang Ngọc Linh</v>
      </c>
      <c r="G160" t="s">
        <v>690</v>
      </c>
      <c r="H160" s="497" t="str">
        <f>VLOOKUP(Table10[[#This Row],[Sản Phẩm RG]],'Thông tin'!C:F,4,0)</f>
        <v>PET chai</v>
      </c>
      <c r="I160">
        <v>827.99999999999989</v>
      </c>
      <c r="J160" s="497">
        <f>Table10[[#This Row],[Sản lượng kg]]/1000</f>
        <v>0.82799999999999985</v>
      </c>
      <c r="K160" s="497" t="str">
        <f>_xlfn.XLOOKUP(Table10[[#This Row],[Loại Hàng]],Table59[Nhóm],Table59[Qui đổi])</f>
        <v>PET chai</v>
      </c>
      <c r="L160" s="403">
        <v>46161</v>
      </c>
      <c r="M160" t="s">
        <v>23533</v>
      </c>
      <c r="N160" s="497">
        <f>IF(COUNTIF($A$3:A1993,A160)=1,1,0)</f>
        <v>0</v>
      </c>
    </row>
    <row r="161" spans="1:14" hidden="1" x14ac:dyDescent="0.35">
      <c r="A161" t="s">
        <v>853</v>
      </c>
      <c r="B161" s="497" t="str">
        <f>IF(Table10[[#This Row],[DTR/Trạm]]="DTR",_xlfn.XLOOKUP(Table10[[#This Row],[ID NCC]],DS_NCC_DTR[ID NCC],DS_NCC_DTR[Tên NCC]),_xlfn.XLOOKUP(Table10[[#This Row],[ID NCC]],Data_TongTram2[ID NCC],Data_TongTram2[Tên NCC]))</f>
        <v>Nhật Thi - Vvb</v>
      </c>
      <c r="C161" s="497" t="str">
        <f>IF(Table10[[#This Row],[Trạm/DTR]]="DTR","DTR","Trạm")</f>
        <v>DTR</v>
      </c>
      <c r="D161" s="497" t="str">
        <f>Table10[[#This Row],[ID NCC]]&amp;Table10[[#This Row],[Trạm/DTR]]</f>
        <v>001J3000002HLoFIAWDTR</v>
      </c>
      <c r="E161" s="497" t="str">
        <f>IF(Table10[[#This Row],[DTR/Trạm]]="DTR",_xlfn.XLOOKUP(Table10[[#This Row],[ID NCC]],DS_NCC_DTR[ID NCC],DS_NCC_DTR[Nhân viên]),_xlfn.XLOOKUP(Table10[[#This Row],[ID NCC]],Data_TongTram2[ID NCC],Data_TongTram2[Nhân viên]))</f>
        <v>Bùi Vũ Thanh Huy</v>
      </c>
      <c r="F161" s="497" t="str">
        <f>IF(Table10[[#This Row],[Trạm/DTR]]="DTR",_xlfn.XLOOKUP(Table10[[#This Row],[ID NCC]],DS_NCC_DTR[ID NCC],DS_NCC_DTR[Admin miền]),_xlfn.XLOOKUP(Table10[[#This Row],[Trạm/DTR]],Table16[Trạm],Table16[[Admin ]]))</f>
        <v>Nguyễn Hoàng Thúy</v>
      </c>
      <c r="G161" t="s">
        <v>694</v>
      </c>
      <c r="H161" s="497" t="str">
        <f>VLOOKUP(Table10[[#This Row],[Sản Phẩm RG]],'Thông tin'!C:F,4,0)</f>
        <v>PET vảy</v>
      </c>
      <c r="I161">
        <v>16414</v>
      </c>
      <c r="J161" s="497">
        <f>Table10[[#This Row],[Sản lượng kg]]/1000</f>
        <v>16.414000000000001</v>
      </c>
      <c r="K161" s="497" t="str">
        <f>_xlfn.XLOOKUP(Table10[[#This Row],[Loại Hàng]],Table59[Nhóm],Table59[Qui đổi])</f>
        <v>PET vảy</v>
      </c>
      <c r="L161" s="403">
        <v>46161</v>
      </c>
      <c r="M161" t="s">
        <v>23533</v>
      </c>
      <c r="N161" s="497">
        <f>IF(COUNTIF($A$3:A161,A161)=1,1,0)</f>
        <v>0</v>
      </c>
    </row>
    <row r="162" spans="1:14" hidden="1" x14ac:dyDescent="0.35">
      <c r="A162" t="s">
        <v>1619</v>
      </c>
      <c r="B162" s="497" t="str">
        <f>IF(Table10[[#This Row],[DTR/Trạm]]="DTR",_xlfn.XLOOKUP(Table10[[#This Row],[ID NCC]],DS_NCC_DTR[ID NCC],DS_NCC_DTR[Tên NCC]),_xlfn.XLOOKUP(Table10[[#This Row],[ID NCC]],Data_TongTram2[ID NCC],Data_TongTram2[Tên NCC]))</f>
        <v>Du Phương</v>
      </c>
      <c r="C162" s="497" t="str">
        <f>IF(Table10[[#This Row],[Trạm/DTR]]="DTR","DTR","Trạm")</f>
        <v>DTR</v>
      </c>
      <c r="D162" s="497" t="str">
        <f>Table10[[#This Row],[ID NCC]]&amp;Table10[[#This Row],[Trạm/DTR]]</f>
        <v>001J3000002HLscIAGDTR</v>
      </c>
      <c r="E162" s="497" t="str">
        <f>IF(Table10[[#This Row],[DTR/Trạm]]="DTR",_xlfn.XLOOKUP(Table10[[#This Row],[ID NCC]],DS_NCC_DTR[ID NCC],DS_NCC_DTR[Nhân viên]),_xlfn.XLOOKUP(Table10[[#This Row],[ID NCC]],Data_TongTram2[ID NCC],Data_TongTram2[Nhân viên]))</f>
        <v>Bùi Vũ Thanh Huy</v>
      </c>
      <c r="F162" s="497" t="str">
        <f>IF(Table10[[#This Row],[Trạm/DTR]]="DTR",_xlfn.XLOOKUP(Table10[[#This Row],[ID NCC]],DS_NCC_DTR[ID NCC],DS_NCC_DTR[Admin miền]),_xlfn.XLOOKUP(Table10[[#This Row],[Trạm/DTR]],Table16[Trạm],Table16[[Admin ]]))</f>
        <v>Nguyễn Hoàng Thúy</v>
      </c>
      <c r="G162" t="s">
        <v>694</v>
      </c>
      <c r="H162" s="497" t="str">
        <f>VLOOKUP(Table10[[#This Row],[Sản Phẩm RG]],'Thông tin'!C:F,4,0)</f>
        <v>PET vảy</v>
      </c>
      <c r="I162">
        <v>14186</v>
      </c>
      <c r="J162" s="497">
        <f>Table10[[#This Row],[Sản lượng kg]]/1000</f>
        <v>14.186</v>
      </c>
      <c r="K162" s="497" t="str">
        <f>_xlfn.XLOOKUP(Table10[[#This Row],[Loại Hàng]],Table59[Nhóm],Table59[Qui đổi])</f>
        <v>PET vảy</v>
      </c>
      <c r="L162" s="403">
        <v>46161</v>
      </c>
      <c r="M162" t="s">
        <v>23533</v>
      </c>
      <c r="N162" s="497">
        <f>IF(COUNTIF($A$3:A162,A162)=1,1,0)</f>
        <v>0</v>
      </c>
    </row>
    <row r="163" spans="1:14" hidden="1" x14ac:dyDescent="0.35">
      <c r="A163" t="s">
        <v>698</v>
      </c>
      <c r="B163" s="497" t="str">
        <f>IF(Table10[[#This Row],[DTR/Trạm]]="DTR",_xlfn.XLOOKUP(Table10[[#This Row],[ID NCC]],DS_NCC_DTR[ID NCC],DS_NCC_DTR[Tên NCC]),_xlfn.XLOOKUP(Table10[[#This Row],[ID NCC]],Data_TongTram2[ID NCC],Data_TongTram2[Tên NCC]))</f>
        <v>Thành Phát</v>
      </c>
      <c r="C163" s="497" t="str">
        <f>IF(Table10[[#This Row],[Trạm/DTR]]="DTR","DTR","Trạm")</f>
        <v>DTR</v>
      </c>
      <c r="D163" s="497" t="str">
        <f>Table10[[#This Row],[ID NCC]]&amp;Table10[[#This Row],[Trạm/DTR]]</f>
        <v>001dc00000ZWIdiAAHDTR</v>
      </c>
      <c r="E163" s="497" t="str">
        <f>IF(Table10[[#This Row],[DTR/Trạm]]="DTR",_xlfn.XLOOKUP(Table10[[#This Row],[ID NCC]],DS_NCC_DTR[ID NCC],DS_NCC_DTR[Nhân viên]),_xlfn.XLOOKUP(Table10[[#This Row],[ID NCC]],Data_TongTram2[ID NCC],Data_TongTram2[Nhân viên]))</f>
        <v>Bùi Vũ Thanh Huy</v>
      </c>
      <c r="F163" s="497" t="str">
        <f>IF(Table10[[#This Row],[Trạm/DTR]]="DTR",_xlfn.XLOOKUP(Table10[[#This Row],[ID NCC]],DS_NCC_DTR[ID NCC],DS_NCC_DTR[Admin miền]),_xlfn.XLOOKUP(Table10[[#This Row],[Trạm/DTR]],Table16[Trạm],Table16[[Admin ]]))</f>
        <v>Nguyễn Hoàng Thúy</v>
      </c>
      <c r="G163" t="s">
        <v>694</v>
      </c>
      <c r="H163" s="497" t="str">
        <f>VLOOKUP(Table10[[#This Row],[Sản Phẩm RG]],'Thông tin'!C:F,4,0)</f>
        <v>PET vảy</v>
      </c>
      <c r="I163">
        <v>15348</v>
      </c>
      <c r="J163" s="497">
        <f>Table10[[#This Row],[Sản lượng kg]]/1000</f>
        <v>15.348000000000001</v>
      </c>
      <c r="K163" s="497" t="str">
        <f>_xlfn.XLOOKUP(Table10[[#This Row],[Loại Hàng]],Table59[Nhóm],Table59[Qui đổi])</f>
        <v>PET vảy</v>
      </c>
      <c r="L163" s="403">
        <v>46161</v>
      </c>
      <c r="M163" t="s">
        <v>23533</v>
      </c>
      <c r="N163" s="497">
        <f>IF(COUNTIF($A$3:A163,A163)=1,1,0)</f>
        <v>0</v>
      </c>
    </row>
    <row r="164" spans="1:14" hidden="1" x14ac:dyDescent="0.35">
      <c r="A164" t="s">
        <v>698</v>
      </c>
      <c r="B164" s="497" t="str">
        <f>IF(Table10[[#This Row],[DTR/Trạm]]="DTR",_xlfn.XLOOKUP(Table10[[#This Row],[ID NCC]],DS_NCC_DTR[ID NCC],DS_NCC_DTR[Tên NCC]),_xlfn.XLOOKUP(Table10[[#This Row],[ID NCC]],Data_TongTram2[ID NCC],Data_TongTram2[Tên NCC]))</f>
        <v>Thành Phát</v>
      </c>
      <c r="C164" s="497" t="str">
        <f>IF(Table10[[#This Row],[Trạm/DTR]]="DTR","DTR","Trạm")</f>
        <v>DTR</v>
      </c>
      <c r="D164" s="497" t="str">
        <f>Table10[[#This Row],[ID NCC]]&amp;Table10[[#This Row],[Trạm/DTR]]</f>
        <v>001dc00000ZWIdiAAHDTR</v>
      </c>
      <c r="E164" s="497" t="str">
        <f>IF(Table10[[#This Row],[DTR/Trạm]]="DTR",_xlfn.XLOOKUP(Table10[[#This Row],[ID NCC]],DS_NCC_DTR[ID NCC],DS_NCC_DTR[Nhân viên]),_xlfn.XLOOKUP(Table10[[#This Row],[ID NCC]],Data_TongTram2[ID NCC],Data_TongTram2[Nhân viên]))</f>
        <v>Bùi Vũ Thanh Huy</v>
      </c>
      <c r="F164" s="497" t="str">
        <f>IF(Table10[[#This Row],[Trạm/DTR]]="DTR",_xlfn.XLOOKUP(Table10[[#This Row],[ID NCC]],DS_NCC_DTR[ID NCC],DS_NCC_DTR[Admin miền]),_xlfn.XLOOKUP(Table10[[#This Row],[Trạm/DTR]],Table16[Trạm],Table16[[Admin ]]))</f>
        <v>Nguyễn Hoàng Thúy</v>
      </c>
      <c r="G164" t="s">
        <v>694</v>
      </c>
      <c r="H164" s="497" t="str">
        <f>VLOOKUP(Table10[[#This Row],[Sản Phẩm RG]],'Thông tin'!C:F,4,0)</f>
        <v>PET vảy</v>
      </c>
      <c r="I164">
        <v>15366</v>
      </c>
      <c r="J164" s="497">
        <f>Table10[[#This Row],[Sản lượng kg]]/1000</f>
        <v>15.366</v>
      </c>
      <c r="K164" s="497" t="str">
        <f>_xlfn.XLOOKUP(Table10[[#This Row],[Loại Hàng]],Table59[Nhóm],Table59[Qui đổi])</f>
        <v>PET vảy</v>
      </c>
      <c r="L164" s="403">
        <v>46161</v>
      </c>
      <c r="M164" t="s">
        <v>23533</v>
      </c>
      <c r="N164" s="497">
        <f>IF(COUNTIF($A$3:A164,A164)=1,1,0)</f>
        <v>0</v>
      </c>
    </row>
    <row r="165" spans="1:14" hidden="1" x14ac:dyDescent="0.35">
      <c r="A165" t="s">
        <v>4856</v>
      </c>
      <c r="B165" s="497" t="str">
        <f>IF(Table10[[#This Row],[DTR/Trạm]]="DTR",_xlfn.XLOOKUP(Table10[[#This Row],[ID NCC]],DS_NCC_DTR[ID NCC],DS_NCC_DTR[Tên NCC]),_xlfn.XLOOKUP(Table10[[#This Row],[ID NCC]],Data_TongTram2[ID NCC],Data_TongTram2[Tên NCC]))</f>
        <v>Ding Li - Pvt Cn</v>
      </c>
      <c r="C165" s="497" t="str">
        <f>IF(Table10[[#This Row],[Trạm/DTR]]="DTR","DTR","Trạm")</f>
        <v>DTR</v>
      </c>
      <c r="D165" s="497" t="str">
        <f>Table10[[#This Row],[ID NCC]]&amp;Table10[[#This Row],[Trạm/DTR]]</f>
        <v>001dc00001M4a6CAARDTR</v>
      </c>
      <c r="E165" s="497" t="str">
        <f>IF(Table10[[#This Row],[DTR/Trạm]]="DTR",_xlfn.XLOOKUP(Table10[[#This Row],[ID NCC]],DS_NCC_DTR[ID NCC],DS_NCC_DTR[Nhân viên]),_xlfn.XLOOKUP(Table10[[#This Row],[ID NCC]],Data_TongTram2[ID NCC],Data_TongTram2[Nhân viên]))</f>
        <v>Bùi Vũ Thanh Huy</v>
      </c>
      <c r="F165" s="497" t="str">
        <f>IF(Table10[[#This Row],[Trạm/DTR]]="DTR",_xlfn.XLOOKUP(Table10[[#This Row],[ID NCC]],DS_NCC_DTR[ID NCC],DS_NCC_DTR[Admin miền]),_xlfn.XLOOKUP(Table10[[#This Row],[Trạm/DTR]],Table16[Trạm],Table16[[Admin ]]))</f>
        <v>Nguyễn Hoàng Thúy</v>
      </c>
      <c r="G165" t="s">
        <v>694</v>
      </c>
      <c r="H165" s="497" t="str">
        <f>VLOOKUP(Table10[[#This Row],[Sản Phẩm RG]],'Thông tin'!C:F,4,0)</f>
        <v>PET vảy</v>
      </c>
      <c r="I165">
        <v>16416</v>
      </c>
      <c r="J165" s="497">
        <f>Table10[[#This Row],[Sản lượng kg]]/1000</f>
        <v>16.416</v>
      </c>
      <c r="K165" s="497" t="str">
        <f>_xlfn.XLOOKUP(Table10[[#This Row],[Loại Hàng]],Table59[Nhóm],Table59[Qui đổi])</f>
        <v>PET vảy</v>
      </c>
      <c r="L165" s="403">
        <v>46161</v>
      </c>
      <c r="M165" t="s">
        <v>23533</v>
      </c>
      <c r="N165" s="497">
        <f>IF(COUNTIF($A$3:A1993,A165)=1,1,0)</f>
        <v>0</v>
      </c>
    </row>
    <row r="166" spans="1:14" hidden="1" x14ac:dyDescent="0.35">
      <c r="A166" t="s">
        <v>689</v>
      </c>
      <c r="B166" s="497" t="str">
        <f>IF(Table10[[#This Row],[DTR/Trạm]]="DTR",_xlfn.XLOOKUP(Table10[[#This Row],[ID NCC]],DS_NCC_DTR[ID NCC],DS_NCC_DTR[Tên NCC]),_xlfn.XLOOKUP(Table10[[#This Row],[ID NCC]],Data_TongTram2[ID NCC],Data_TongTram2[Tên NCC]))</f>
        <v>La Vie</v>
      </c>
      <c r="C166" s="497" t="str">
        <f>IF(Table10[[#This Row],[Trạm/DTR]]="DTR","DTR","Trạm")</f>
        <v>DTR</v>
      </c>
      <c r="D166" s="497" t="str">
        <f>Table10[[#This Row],[ID NCC]]&amp;Table10[[#This Row],[Trạm/DTR]]</f>
        <v>001J3000002HLb7IAGDTR</v>
      </c>
      <c r="E166" s="497" t="str">
        <f>IF(Table10[[#This Row],[DTR/Trạm]]="DTR",_xlfn.XLOOKUP(Table10[[#This Row],[ID NCC]],DS_NCC_DTR[ID NCC],DS_NCC_DTR[Nhân viên]),_xlfn.XLOOKUP(Table10[[#This Row],[ID NCC]],Data_TongTram2[ID NCC],Data_TongTram2[Nhân viên]))</f>
        <v>Nguyễn Duy Tân</v>
      </c>
      <c r="F166" s="497" t="str">
        <f>IF(Table10[[#This Row],[Trạm/DTR]]="DTR",_xlfn.XLOOKUP(Table10[[#This Row],[ID NCC]],DS_NCC_DTR[ID NCC],DS_NCC_DTR[Admin miền]),_xlfn.XLOOKUP(Table10[[#This Row],[Trạm/DTR]],Table16[Trạm],Table16[[Admin ]]))</f>
        <v>Trần Dương Quang Ngọc Linh</v>
      </c>
      <c r="G166" t="s">
        <v>690</v>
      </c>
      <c r="H166" s="497" t="str">
        <f>VLOOKUP(Table10[[#This Row],[Sản Phẩm RG]],'Thông tin'!C:F,4,0)</f>
        <v>PET chai</v>
      </c>
      <c r="I166">
        <v>827.99999999999989</v>
      </c>
      <c r="J166" s="497">
        <f>Table10[[#This Row],[Sản lượng kg]]/1000</f>
        <v>0.82799999999999985</v>
      </c>
      <c r="K166" s="497" t="str">
        <f>_xlfn.XLOOKUP(Table10[[#This Row],[Loại Hàng]],Table59[Nhóm],Table59[Qui đổi])</f>
        <v>PET chai</v>
      </c>
      <c r="L166" s="403">
        <v>46162</v>
      </c>
      <c r="M166" t="s">
        <v>23533</v>
      </c>
      <c r="N166" s="497">
        <f>IF(COUNTIF($A$3:A166,A166)=1,1,0)</f>
        <v>0</v>
      </c>
    </row>
    <row r="167" spans="1:14" hidden="1" x14ac:dyDescent="0.35">
      <c r="A167" t="s">
        <v>689</v>
      </c>
      <c r="B167" s="497" t="str">
        <f>IF(Table10[[#This Row],[DTR/Trạm]]="DTR",_xlfn.XLOOKUP(Table10[[#This Row],[ID NCC]],DS_NCC_DTR[ID NCC],DS_NCC_DTR[Tên NCC]),_xlfn.XLOOKUP(Table10[[#This Row],[ID NCC]],Data_TongTram2[ID NCC],Data_TongTram2[Tên NCC]))</f>
        <v>La Vie</v>
      </c>
      <c r="C167" s="497" t="str">
        <f>IF(Table10[[#This Row],[Trạm/DTR]]="DTR","DTR","Trạm")</f>
        <v>DTR</v>
      </c>
      <c r="D167" s="497" t="str">
        <f>Table10[[#This Row],[ID NCC]]&amp;Table10[[#This Row],[Trạm/DTR]]</f>
        <v>001J3000002HLb7IAGDTR</v>
      </c>
      <c r="E167" s="497" t="str">
        <f>IF(Table10[[#This Row],[DTR/Trạm]]="DTR",_xlfn.XLOOKUP(Table10[[#This Row],[ID NCC]],DS_NCC_DTR[ID NCC],DS_NCC_DTR[Nhân viên]),_xlfn.XLOOKUP(Table10[[#This Row],[ID NCC]],Data_TongTram2[ID NCC],Data_TongTram2[Nhân viên]))</f>
        <v>Nguyễn Duy Tân</v>
      </c>
      <c r="F167" s="497" t="str">
        <f>IF(Table10[[#This Row],[Trạm/DTR]]="DTR",_xlfn.XLOOKUP(Table10[[#This Row],[ID NCC]],DS_NCC_DTR[ID NCC],DS_NCC_DTR[Admin miền]),_xlfn.XLOOKUP(Table10[[#This Row],[Trạm/DTR]],Table16[Trạm],Table16[[Admin ]]))</f>
        <v>Trần Dương Quang Ngọc Linh</v>
      </c>
      <c r="G167" t="s">
        <v>690</v>
      </c>
      <c r="H167" s="497" t="str">
        <f>VLOOKUP(Table10[[#This Row],[Sản Phẩm RG]],'Thông tin'!C:F,4,0)</f>
        <v>PET chai</v>
      </c>
      <c r="I167">
        <v>827.99999999999989</v>
      </c>
      <c r="J167" s="497">
        <f>Table10[[#This Row],[Sản lượng kg]]/1000</f>
        <v>0.82799999999999985</v>
      </c>
      <c r="K167" s="497" t="str">
        <f>_xlfn.XLOOKUP(Table10[[#This Row],[Loại Hàng]],Table59[Nhóm],Table59[Qui đổi])</f>
        <v>PET chai</v>
      </c>
      <c r="L167" s="403">
        <v>46162</v>
      </c>
      <c r="M167" t="s">
        <v>23533</v>
      </c>
      <c r="N167" s="497">
        <f>IF(COUNTIF($A$3:A1993,A167)=1,1,0)</f>
        <v>0</v>
      </c>
    </row>
    <row r="168" spans="1:14" hidden="1" x14ac:dyDescent="0.35">
      <c r="A168" t="s">
        <v>1619</v>
      </c>
      <c r="B168" s="497" t="str">
        <f>IF(Table10[[#This Row],[DTR/Trạm]]="DTR",_xlfn.XLOOKUP(Table10[[#This Row],[ID NCC]],DS_NCC_DTR[ID NCC],DS_NCC_DTR[Tên NCC]),_xlfn.XLOOKUP(Table10[[#This Row],[ID NCC]],Data_TongTram2[ID NCC],Data_TongTram2[Tên NCC]))</f>
        <v>Du Phương</v>
      </c>
      <c r="C168" s="497" t="str">
        <f>IF(Table10[[#This Row],[Trạm/DTR]]="DTR","DTR","Trạm")</f>
        <v>DTR</v>
      </c>
      <c r="D168" s="497" t="str">
        <f>Table10[[#This Row],[ID NCC]]&amp;Table10[[#This Row],[Trạm/DTR]]</f>
        <v>001J3000002HLscIAGDTR</v>
      </c>
      <c r="E168" s="497" t="str">
        <f>IF(Table10[[#This Row],[DTR/Trạm]]="DTR",_xlfn.XLOOKUP(Table10[[#This Row],[ID NCC]],DS_NCC_DTR[ID NCC],DS_NCC_DTR[Nhân viên]),_xlfn.XLOOKUP(Table10[[#This Row],[ID NCC]],Data_TongTram2[ID NCC],Data_TongTram2[Nhân viên]))</f>
        <v>Bùi Vũ Thanh Huy</v>
      </c>
      <c r="F168" s="497" t="str">
        <f>IF(Table10[[#This Row],[Trạm/DTR]]="DTR",_xlfn.XLOOKUP(Table10[[#This Row],[ID NCC]],DS_NCC_DTR[ID NCC],DS_NCC_DTR[Admin miền]),_xlfn.XLOOKUP(Table10[[#This Row],[Trạm/DTR]],Table16[Trạm],Table16[[Admin ]]))</f>
        <v>Nguyễn Hoàng Thúy</v>
      </c>
      <c r="G168" t="s">
        <v>694</v>
      </c>
      <c r="H168" s="497" t="str">
        <f>VLOOKUP(Table10[[#This Row],[Sản Phẩm RG]],'Thông tin'!C:F,4,0)</f>
        <v>PET vảy</v>
      </c>
      <c r="I168">
        <v>13286</v>
      </c>
      <c r="J168" s="497">
        <f>Table10[[#This Row],[Sản lượng kg]]/1000</f>
        <v>13.286</v>
      </c>
      <c r="K168" s="497" t="str">
        <f>_xlfn.XLOOKUP(Table10[[#This Row],[Loại Hàng]],Table59[Nhóm],Table59[Qui đổi])</f>
        <v>PET vảy</v>
      </c>
      <c r="L168" s="403">
        <v>46162</v>
      </c>
      <c r="M168" t="s">
        <v>23533</v>
      </c>
      <c r="N168" s="497">
        <f>IF(COUNTIF($A$3:A168,A168)=1,1,0)</f>
        <v>0</v>
      </c>
    </row>
    <row r="169" spans="1:14" hidden="1" x14ac:dyDescent="0.35">
      <c r="A169" t="s">
        <v>1619</v>
      </c>
      <c r="B169" s="497" t="str">
        <f>IF(Table10[[#This Row],[DTR/Trạm]]="DTR",_xlfn.XLOOKUP(Table10[[#This Row],[ID NCC]],DS_NCC_DTR[ID NCC],DS_NCC_DTR[Tên NCC]),_xlfn.XLOOKUP(Table10[[#This Row],[ID NCC]],Data_TongTram2[ID NCC],Data_TongTram2[Tên NCC]))</f>
        <v>Du Phương</v>
      </c>
      <c r="C169" s="497" t="str">
        <f>IF(Table10[[#This Row],[Trạm/DTR]]="DTR","DTR","Trạm")</f>
        <v>DTR</v>
      </c>
      <c r="D169" s="497" t="str">
        <f>Table10[[#This Row],[ID NCC]]&amp;Table10[[#This Row],[Trạm/DTR]]</f>
        <v>001J3000002HLscIAGDTR</v>
      </c>
      <c r="E169" s="497" t="str">
        <f>IF(Table10[[#This Row],[DTR/Trạm]]="DTR",_xlfn.XLOOKUP(Table10[[#This Row],[ID NCC]],DS_NCC_DTR[ID NCC],DS_NCC_DTR[Nhân viên]),_xlfn.XLOOKUP(Table10[[#This Row],[ID NCC]],Data_TongTram2[ID NCC],Data_TongTram2[Nhân viên]))</f>
        <v>Bùi Vũ Thanh Huy</v>
      </c>
      <c r="F169" s="497" t="str">
        <f>IF(Table10[[#This Row],[Trạm/DTR]]="DTR",_xlfn.XLOOKUP(Table10[[#This Row],[ID NCC]],DS_NCC_DTR[ID NCC],DS_NCC_DTR[Admin miền]),_xlfn.XLOOKUP(Table10[[#This Row],[Trạm/DTR]],Table16[Trạm],Table16[[Admin ]]))</f>
        <v>Nguyễn Hoàng Thúy</v>
      </c>
      <c r="G169" t="s">
        <v>694</v>
      </c>
      <c r="H169" s="497" t="str">
        <f>VLOOKUP(Table10[[#This Row],[Sản Phẩm RG]],'Thông tin'!C:F,4,0)</f>
        <v>PET vảy</v>
      </c>
      <c r="I169">
        <v>13646</v>
      </c>
      <c r="J169" s="497">
        <f>Table10[[#This Row],[Sản lượng kg]]/1000</f>
        <v>13.646000000000001</v>
      </c>
      <c r="K169" s="497" t="str">
        <f>_xlfn.XLOOKUP(Table10[[#This Row],[Loại Hàng]],Table59[Nhóm],Table59[Qui đổi])</f>
        <v>PET vảy</v>
      </c>
      <c r="L169" s="403">
        <v>46162</v>
      </c>
      <c r="M169" t="s">
        <v>23533</v>
      </c>
      <c r="N169" s="497">
        <f>IF(COUNTIF($A$3:A169,A169)=1,1,0)</f>
        <v>0</v>
      </c>
    </row>
    <row r="170" spans="1:14" hidden="1" x14ac:dyDescent="0.35">
      <c r="A170" t="s">
        <v>696</v>
      </c>
      <c r="B170" s="497" t="str">
        <f>IF(Table10[[#This Row],[DTR/Trạm]]="DTR",_xlfn.XLOOKUP(Table10[[#This Row],[ID NCC]],DS_NCC_DTR[ID NCC],DS_NCC_DTR[Tên NCC]),_xlfn.XLOOKUP(Table10[[#This Row],[ID NCC]],Data_TongTram2[ID NCC],Data_TongTram2[Tên NCC]))</f>
        <v>Huỳnh Trần</v>
      </c>
      <c r="C170" s="497" t="str">
        <f>IF(Table10[[#This Row],[Trạm/DTR]]="DTR","DTR","Trạm")</f>
        <v>DTR</v>
      </c>
      <c r="D170" s="497" t="str">
        <f>Table10[[#This Row],[ID NCC]]&amp;Table10[[#This Row],[Trạm/DTR]]</f>
        <v>001J300000DJt2lIADDTR</v>
      </c>
      <c r="E170" s="497" t="str">
        <f>IF(Table10[[#This Row],[DTR/Trạm]]="DTR",_xlfn.XLOOKUP(Table10[[#This Row],[ID NCC]],DS_NCC_DTR[ID NCC],DS_NCC_DTR[Nhân viên]),_xlfn.XLOOKUP(Table10[[#This Row],[ID NCC]],Data_TongTram2[ID NCC],Data_TongTram2[Nhân viên]))</f>
        <v>Bùi Vũ Thanh Huy</v>
      </c>
      <c r="F170" s="497" t="str">
        <f>IF(Table10[[#This Row],[Trạm/DTR]]="DTR",_xlfn.XLOOKUP(Table10[[#This Row],[ID NCC]],DS_NCC_DTR[ID NCC],DS_NCC_DTR[Admin miền]),_xlfn.XLOOKUP(Table10[[#This Row],[Trạm/DTR]],Table16[Trạm],Table16[[Admin ]]))</f>
        <v>Nguyễn Hoàng Thúy</v>
      </c>
      <c r="G170" t="s">
        <v>694</v>
      </c>
      <c r="H170" s="497" t="str">
        <f>VLOOKUP(Table10[[#This Row],[Sản Phẩm RG]],'Thông tin'!C:F,4,0)</f>
        <v>PET vảy</v>
      </c>
      <c r="I170">
        <v>13626</v>
      </c>
      <c r="J170" s="497">
        <f>Table10[[#This Row],[Sản lượng kg]]/1000</f>
        <v>13.625999999999999</v>
      </c>
      <c r="K170" s="497" t="str">
        <f>_xlfn.XLOOKUP(Table10[[#This Row],[Loại Hàng]],Table59[Nhóm],Table59[Qui đổi])</f>
        <v>PET vảy</v>
      </c>
      <c r="L170" s="403">
        <v>46162</v>
      </c>
      <c r="M170" t="s">
        <v>23533</v>
      </c>
      <c r="N170" s="497">
        <f>IF(COUNTIF($A$3:A170,A170)=1,1,0)</f>
        <v>0</v>
      </c>
    </row>
    <row r="171" spans="1:14" hidden="1" x14ac:dyDescent="0.35">
      <c r="A171" t="s">
        <v>707</v>
      </c>
      <c r="B171" s="497" t="str">
        <f>IF(Table10[[#This Row],[DTR/Trạm]]="DTR",_xlfn.XLOOKUP(Table10[[#This Row],[ID NCC]],DS_NCC_DTR[ID NCC],DS_NCC_DTR[Tên NCC]),_xlfn.XLOOKUP(Table10[[#This Row],[ID NCC]],Data_TongTram2[ID NCC],Data_TongTram2[Tên NCC]))</f>
        <v>Suntory Pepsico Vn</v>
      </c>
      <c r="C171" s="497" t="str">
        <f>IF(Table10[[#This Row],[Trạm/DTR]]="DTR","DTR","Trạm")</f>
        <v>DTR</v>
      </c>
      <c r="D171" s="497" t="str">
        <f>Table10[[#This Row],[ID NCC]]&amp;Table10[[#This Row],[Trạm/DTR]]</f>
        <v>001J300000DKllTIATDTR</v>
      </c>
      <c r="E171" s="497" t="str">
        <f>IF(Table10[[#This Row],[DTR/Trạm]]="DTR",_xlfn.XLOOKUP(Table10[[#This Row],[ID NCC]],DS_NCC_DTR[ID NCC],DS_NCC_DTR[Nhân viên]),_xlfn.XLOOKUP(Table10[[#This Row],[ID NCC]],Data_TongTram2[ID NCC],Data_TongTram2[Nhân viên]))</f>
        <v>Bùi Vũ Thanh Huy</v>
      </c>
      <c r="F171" s="497" t="str">
        <f>IF(Table10[[#This Row],[Trạm/DTR]]="DTR",_xlfn.XLOOKUP(Table10[[#This Row],[ID NCC]],DS_NCC_DTR[ID NCC],DS_NCC_DTR[Admin miền]),_xlfn.XLOOKUP(Table10[[#This Row],[Trạm/DTR]],Table16[Trạm],Table16[[Admin ]]))</f>
        <v>Trần Dương Quang Ngọc Linh</v>
      </c>
      <c r="G171" t="s">
        <v>708</v>
      </c>
      <c r="H171" s="497" t="str">
        <f>VLOOKUP(Table10[[#This Row],[Sản Phẩm RG]],'Thông tin'!C:F,4,0)</f>
        <v>HDPE ép thô</v>
      </c>
      <c r="I171">
        <v>3220</v>
      </c>
      <c r="J171" s="497">
        <f>Table10[[#This Row],[Sản lượng kg]]/1000</f>
        <v>3.22</v>
      </c>
      <c r="K171" s="497" t="str">
        <f>_xlfn.XLOOKUP(Table10[[#This Row],[Loại Hàng]],Table59[Nhóm],Table59[Qui đổi])</f>
        <v>HDPE</v>
      </c>
      <c r="L171" s="403">
        <v>46162</v>
      </c>
      <c r="M171" t="s">
        <v>23533</v>
      </c>
      <c r="N171" s="497">
        <f>IF(COUNTIF($A$3:A171,A171)=1,1,0)</f>
        <v>0</v>
      </c>
    </row>
    <row r="172" spans="1:14" hidden="1" x14ac:dyDescent="0.35">
      <c r="A172" t="s">
        <v>2994</v>
      </c>
      <c r="B172" s="497" t="str">
        <f>IF(Table10[[#This Row],[DTR/Trạm]]="DTR",_xlfn.XLOOKUP(Table10[[#This Row],[ID NCC]],DS_NCC_DTR[ID NCC],DS_NCC_DTR[Tên NCC]),_xlfn.XLOOKUP(Table10[[#This Row],[ID NCC]],Data_TongTram2[ID NCC],Data_TongTram2[Tên NCC]))</f>
        <v>Văn Phòng Rồng Việt</v>
      </c>
      <c r="C172" s="497" t="str">
        <f>IF(Table10[[#This Row],[Trạm/DTR]]="DTR","DTR","Trạm")</f>
        <v>DTR</v>
      </c>
      <c r="D172" s="497" t="str">
        <f>Table10[[#This Row],[ID NCC]]&amp;Table10[[#This Row],[Trạm/DTR]]</f>
        <v>001dc0000304ICwAAMDTR</v>
      </c>
      <c r="E172" s="497" t="str">
        <f>IF(Table10[[#This Row],[DTR/Trạm]]="DTR",_xlfn.XLOOKUP(Table10[[#This Row],[ID NCC]],DS_NCC_DTR[ID NCC],DS_NCC_DTR[Nhân viên]),_xlfn.XLOOKUP(Table10[[#This Row],[ID NCC]],Data_TongTram2[ID NCC],Data_TongTram2[Nhân viên]))</f>
        <v>Bùi Vũ Thanh Huy</v>
      </c>
      <c r="F172" s="497" t="str">
        <f>IF(Table10[[#This Row],[Trạm/DTR]]="DTR",_xlfn.XLOOKUP(Table10[[#This Row],[ID NCC]],DS_NCC_DTR[ID NCC],DS_NCC_DTR[Admin miền]),_xlfn.XLOOKUP(Table10[[#This Row],[Trạm/DTR]],Table16[Trạm],Table16[[Admin ]]))</f>
        <v>Nguyễn Hoàng Thúy</v>
      </c>
      <c r="G172" t="s">
        <v>694</v>
      </c>
      <c r="H172" s="497" t="str">
        <f>VLOOKUP(Table10[[#This Row],[Sản Phẩm RG]],'Thông tin'!C:F,4,0)</f>
        <v>PET vảy</v>
      </c>
      <c r="I172">
        <v>14070</v>
      </c>
      <c r="J172" s="497">
        <f>Table10[[#This Row],[Sản lượng kg]]/1000</f>
        <v>14.07</v>
      </c>
      <c r="K172" s="497" t="str">
        <f>_xlfn.XLOOKUP(Table10[[#This Row],[Loại Hàng]],Table59[Nhóm],Table59[Qui đổi])</f>
        <v>PET vảy</v>
      </c>
      <c r="L172" s="403">
        <v>46163</v>
      </c>
      <c r="M172" t="s">
        <v>23533</v>
      </c>
      <c r="N172" s="497">
        <f>IF(COUNTIF($A$3:A1993,A172)=1,1,0)</f>
        <v>0</v>
      </c>
    </row>
    <row r="173" spans="1:14" hidden="1" x14ac:dyDescent="0.35">
      <c r="A173" t="s">
        <v>689</v>
      </c>
      <c r="B173" s="497" t="str">
        <f>IF(Table10[[#This Row],[DTR/Trạm]]="DTR",_xlfn.XLOOKUP(Table10[[#This Row],[ID NCC]],DS_NCC_DTR[ID NCC],DS_NCC_DTR[Tên NCC]),_xlfn.XLOOKUP(Table10[[#This Row],[ID NCC]],Data_TongTram2[ID NCC],Data_TongTram2[Tên NCC]))</f>
        <v>La Vie</v>
      </c>
      <c r="C173" s="497" t="str">
        <f>IF(Table10[[#This Row],[Trạm/DTR]]="DTR","DTR","Trạm")</f>
        <v>DTR</v>
      </c>
      <c r="D173" s="497" t="str">
        <f>Table10[[#This Row],[ID NCC]]&amp;Table10[[#This Row],[Trạm/DTR]]</f>
        <v>001J3000002HLb7IAGDTR</v>
      </c>
      <c r="E173" s="497" t="str">
        <f>IF(Table10[[#This Row],[DTR/Trạm]]="DTR",_xlfn.XLOOKUP(Table10[[#This Row],[ID NCC]],DS_NCC_DTR[ID NCC],DS_NCC_DTR[Nhân viên]),_xlfn.XLOOKUP(Table10[[#This Row],[ID NCC]],Data_TongTram2[ID NCC],Data_TongTram2[Nhân viên]))</f>
        <v>Nguyễn Duy Tân</v>
      </c>
      <c r="F173" s="497" t="str">
        <f>IF(Table10[[#This Row],[Trạm/DTR]]="DTR",_xlfn.XLOOKUP(Table10[[#This Row],[ID NCC]],DS_NCC_DTR[ID NCC],DS_NCC_DTR[Admin miền]),_xlfn.XLOOKUP(Table10[[#This Row],[Trạm/DTR]],Table16[Trạm],Table16[[Admin ]]))</f>
        <v>Trần Dương Quang Ngọc Linh</v>
      </c>
      <c r="G173" t="s">
        <v>690</v>
      </c>
      <c r="H173" s="497" t="str">
        <f>VLOOKUP(Table10[[#This Row],[Sản Phẩm RG]],'Thông tin'!C:F,4,0)</f>
        <v>PET chai</v>
      </c>
      <c r="I173">
        <v>827.99999999999989</v>
      </c>
      <c r="J173" s="497">
        <f>Table10[[#This Row],[Sản lượng kg]]/1000</f>
        <v>0.82799999999999985</v>
      </c>
      <c r="K173" s="497" t="str">
        <f>_xlfn.XLOOKUP(Table10[[#This Row],[Loại Hàng]],Table59[Nhóm],Table59[Qui đổi])</f>
        <v>PET chai</v>
      </c>
      <c r="L173" s="403">
        <v>46163</v>
      </c>
      <c r="M173" t="s">
        <v>23533</v>
      </c>
      <c r="N173" s="497">
        <f>IF(COUNTIF($A$3:A173,A173)=1,1,0)</f>
        <v>0</v>
      </c>
    </row>
    <row r="174" spans="1:14" hidden="1" x14ac:dyDescent="0.35">
      <c r="A174" t="s">
        <v>689</v>
      </c>
      <c r="B174" s="497" t="str">
        <f>IF(Table10[[#This Row],[DTR/Trạm]]="DTR",_xlfn.XLOOKUP(Table10[[#This Row],[ID NCC]],DS_NCC_DTR[ID NCC],DS_NCC_DTR[Tên NCC]),_xlfn.XLOOKUP(Table10[[#This Row],[ID NCC]],Data_TongTram2[ID NCC],Data_TongTram2[Tên NCC]))</f>
        <v>La Vie</v>
      </c>
      <c r="C174" s="497" t="str">
        <f>IF(Table10[[#This Row],[Trạm/DTR]]="DTR","DTR","Trạm")</f>
        <v>DTR</v>
      </c>
      <c r="D174" s="497" t="str">
        <f>Table10[[#This Row],[ID NCC]]&amp;Table10[[#This Row],[Trạm/DTR]]</f>
        <v>001J3000002HLb7IAGDTR</v>
      </c>
      <c r="E174" s="497" t="str">
        <f>IF(Table10[[#This Row],[DTR/Trạm]]="DTR",_xlfn.XLOOKUP(Table10[[#This Row],[ID NCC]],DS_NCC_DTR[ID NCC],DS_NCC_DTR[Nhân viên]),_xlfn.XLOOKUP(Table10[[#This Row],[ID NCC]],Data_TongTram2[ID NCC],Data_TongTram2[Nhân viên]))</f>
        <v>Nguyễn Duy Tân</v>
      </c>
      <c r="F174" s="497" t="str">
        <f>IF(Table10[[#This Row],[Trạm/DTR]]="DTR",_xlfn.XLOOKUP(Table10[[#This Row],[ID NCC]],DS_NCC_DTR[ID NCC],DS_NCC_DTR[Admin miền]),_xlfn.XLOOKUP(Table10[[#This Row],[Trạm/DTR]],Table16[Trạm],Table16[[Admin ]]))</f>
        <v>Trần Dương Quang Ngọc Linh</v>
      </c>
      <c r="G174" t="s">
        <v>690</v>
      </c>
      <c r="H174" s="497" t="str">
        <f>VLOOKUP(Table10[[#This Row],[Sản Phẩm RG]],'Thông tin'!C:F,4,0)</f>
        <v>PET chai</v>
      </c>
      <c r="I174">
        <v>827.99999999999989</v>
      </c>
      <c r="J174" s="497">
        <f>Table10[[#This Row],[Sản lượng kg]]/1000</f>
        <v>0.82799999999999985</v>
      </c>
      <c r="K174" s="497" t="str">
        <f>_xlfn.XLOOKUP(Table10[[#This Row],[Loại Hàng]],Table59[Nhóm],Table59[Qui đổi])</f>
        <v>PET chai</v>
      </c>
      <c r="L174" s="403">
        <v>46163</v>
      </c>
      <c r="M174" t="s">
        <v>23533</v>
      </c>
      <c r="N174" s="497">
        <f>IF(COUNTIF($A$3:A1993,A174)=1,1,0)</f>
        <v>0</v>
      </c>
    </row>
    <row r="175" spans="1:14" hidden="1" x14ac:dyDescent="0.35">
      <c r="A175" t="s">
        <v>853</v>
      </c>
      <c r="B175" s="497" t="str">
        <f>IF(Table10[[#This Row],[DTR/Trạm]]="DTR",_xlfn.XLOOKUP(Table10[[#This Row],[ID NCC]],DS_NCC_DTR[ID NCC],DS_NCC_DTR[Tên NCC]),_xlfn.XLOOKUP(Table10[[#This Row],[ID NCC]],Data_TongTram2[ID NCC],Data_TongTram2[Tên NCC]))</f>
        <v>Nhật Thi - Vvb</v>
      </c>
      <c r="C175" s="497" t="str">
        <f>IF(Table10[[#This Row],[Trạm/DTR]]="DTR","DTR","Trạm")</f>
        <v>DTR</v>
      </c>
      <c r="D175" s="497" t="str">
        <f>Table10[[#This Row],[ID NCC]]&amp;Table10[[#This Row],[Trạm/DTR]]</f>
        <v>001J3000002HLoFIAWDTR</v>
      </c>
      <c r="E175" s="497" t="str">
        <f>IF(Table10[[#This Row],[DTR/Trạm]]="DTR",_xlfn.XLOOKUP(Table10[[#This Row],[ID NCC]],DS_NCC_DTR[ID NCC],DS_NCC_DTR[Nhân viên]),_xlfn.XLOOKUP(Table10[[#This Row],[ID NCC]],Data_TongTram2[ID NCC],Data_TongTram2[Nhân viên]))</f>
        <v>Bùi Vũ Thanh Huy</v>
      </c>
      <c r="F175" s="497" t="str">
        <f>IF(Table10[[#This Row],[Trạm/DTR]]="DTR",_xlfn.XLOOKUP(Table10[[#This Row],[ID NCC]],DS_NCC_DTR[ID NCC],DS_NCC_DTR[Admin miền]),_xlfn.XLOOKUP(Table10[[#This Row],[Trạm/DTR]],Table16[Trạm],Table16[[Admin ]]))</f>
        <v>Nguyễn Hoàng Thúy</v>
      </c>
      <c r="G175" t="s">
        <v>694</v>
      </c>
      <c r="H175" s="497" t="str">
        <f>VLOOKUP(Table10[[#This Row],[Sản Phẩm RG]],'Thông tin'!C:F,4,0)</f>
        <v>PET vảy</v>
      </c>
      <c r="I175">
        <v>15226</v>
      </c>
      <c r="J175" s="497">
        <f>Table10[[#This Row],[Sản lượng kg]]/1000</f>
        <v>15.226000000000001</v>
      </c>
      <c r="K175" s="497" t="str">
        <f>_xlfn.XLOOKUP(Table10[[#This Row],[Loại Hàng]],Table59[Nhóm],Table59[Qui đổi])</f>
        <v>PET vảy</v>
      </c>
      <c r="L175" s="403">
        <v>46163</v>
      </c>
      <c r="M175" t="s">
        <v>23533</v>
      </c>
      <c r="N175" s="497">
        <f>IF(COUNTIF($A$3:A175,A175)=1,1,0)</f>
        <v>0</v>
      </c>
    </row>
    <row r="176" spans="1:14" hidden="1" x14ac:dyDescent="0.35">
      <c r="A176" t="s">
        <v>853</v>
      </c>
      <c r="B176" s="497" t="str">
        <f>IF(Table10[[#This Row],[DTR/Trạm]]="DTR",_xlfn.XLOOKUP(Table10[[#This Row],[ID NCC]],DS_NCC_DTR[ID NCC],DS_NCC_DTR[Tên NCC]),_xlfn.XLOOKUP(Table10[[#This Row],[ID NCC]],Data_TongTram2[ID NCC],Data_TongTram2[Tên NCC]))</f>
        <v>Nhật Thi - Vvb</v>
      </c>
      <c r="C176" s="497" t="str">
        <f>IF(Table10[[#This Row],[Trạm/DTR]]="DTR","DTR","Trạm")</f>
        <v>DTR</v>
      </c>
      <c r="D176" s="497" t="str">
        <f>Table10[[#This Row],[ID NCC]]&amp;Table10[[#This Row],[Trạm/DTR]]</f>
        <v>001J3000002HLoFIAWDTR</v>
      </c>
      <c r="E176" s="497" t="str">
        <f>IF(Table10[[#This Row],[DTR/Trạm]]="DTR",_xlfn.XLOOKUP(Table10[[#This Row],[ID NCC]],DS_NCC_DTR[ID NCC],DS_NCC_DTR[Nhân viên]),_xlfn.XLOOKUP(Table10[[#This Row],[ID NCC]],Data_TongTram2[ID NCC],Data_TongTram2[Nhân viên]))</f>
        <v>Bùi Vũ Thanh Huy</v>
      </c>
      <c r="F176" s="497" t="str">
        <f>IF(Table10[[#This Row],[Trạm/DTR]]="DTR",_xlfn.XLOOKUP(Table10[[#This Row],[ID NCC]],DS_NCC_DTR[ID NCC],DS_NCC_DTR[Admin miền]),_xlfn.XLOOKUP(Table10[[#This Row],[Trạm/DTR]],Table16[Trạm],Table16[[Admin ]]))</f>
        <v>Nguyễn Hoàng Thúy</v>
      </c>
      <c r="G176" t="s">
        <v>694</v>
      </c>
      <c r="H176" s="497" t="str">
        <f>VLOOKUP(Table10[[#This Row],[Sản Phẩm RG]],'Thông tin'!C:F,4,0)</f>
        <v>PET vảy</v>
      </c>
      <c r="I176">
        <v>16006</v>
      </c>
      <c r="J176" s="497">
        <f>Table10[[#This Row],[Sản lượng kg]]/1000</f>
        <v>16.006</v>
      </c>
      <c r="K176" s="497" t="str">
        <f>_xlfn.XLOOKUP(Table10[[#This Row],[Loại Hàng]],Table59[Nhóm],Table59[Qui đổi])</f>
        <v>PET vảy</v>
      </c>
      <c r="L176" s="403">
        <v>46163</v>
      </c>
      <c r="M176" t="s">
        <v>23533</v>
      </c>
      <c r="N176" s="497">
        <f>IF(COUNTIF($A$3:A176,A176)=1,1,0)</f>
        <v>0</v>
      </c>
    </row>
    <row r="177" spans="1:14" hidden="1" x14ac:dyDescent="0.35">
      <c r="A177" t="s">
        <v>1619</v>
      </c>
      <c r="B177" s="497" t="str">
        <f>IF(Table10[[#This Row],[DTR/Trạm]]="DTR",_xlfn.XLOOKUP(Table10[[#This Row],[ID NCC]],DS_NCC_DTR[ID NCC],DS_NCC_DTR[Tên NCC]),_xlfn.XLOOKUP(Table10[[#This Row],[ID NCC]],Data_TongTram2[ID NCC],Data_TongTram2[Tên NCC]))</f>
        <v>Du Phương</v>
      </c>
      <c r="C177" s="497" t="str">
        <f>IF(Table10[[#This Row],[Trạm/DTR]]="DTR","DTR","Trạm")</f>
        <v>DTR</v>
      </c>
      <c r="D177" s="497" t="str">
        <f>Table10[[#This Row],[ID NCC]]&amp;Table10[[#This Row],[Trạm/DTR]]</f>
        <v>001J3000002HLscIAGDTR</v>
      </c>
      <c r="E177" s="497" t="str">
        <f>IF(Table10[[#This Row],[DTR/Trạm]]="DTR",_xlfn.XLOOKUP(Table10[[#This Row],[ID NCC]],DS_NCC_DTR[ID NCC],DS_NCC_DTR[Nhân viên]),_xlfn.XLOOKUP(Table10[[#This Row],[ID NCC]],Data_TongTram2[ID NCC],Data_TongTram2[Nhân viên]))</f>
        <v>Bùi Vũ Thanh Huy</v>
      </c>
      <c r="F177" s="497" t="str">
        <f>IF(Table10[[#This Row],[Trạm/DTR]]="DTR",_xlfn.XLOOKUP(Table10[[#This Row],[ID NCC]],DS_NCC_DTR[ID NCC],DS_NCC_DTR[Admin miền]),_xlfn.XLOOKUP(Table10[[#This Row],[Trạm/DTR]],Table16[Trạm],Table16[[Admin ]]))</f>
        <v>Nguyễn Hoàng Thúy</v>
      </c>
      <c r="G177" t="s">
        <v>694</v>
      </c>
      <c r="H177" s="497" t="str">
        <f>VLOOKUP(Table10[[#This Row],[Sản Phẩm RG]],'Thông tin'!C:F,4,0)</f>
        <v>PET vảy</v>
      </c>
      <c r="I177">
        <v>13676</v>
      </c>
      <c r="J177" s="497">
        <f>Table10[[#This Row],[Sản lượng kg]]/1000</f>
        <v>13.676</v>
      </c>
      <c r="K177" s="497" t="str">
        <f>_xlfn.XLOOKUP(Table10[[#This Row],[Loại Hàng]],Table59[Nhóm],Table59[Qui đổi])</f>
        <v>PET vảy</v>
      </c>
      <c r="L177" s="403">
        <v>46163</v>
      </c>
      <c r="M177" t="s">
        <v>23533</v>
      </c>
      <c r="N177" s="497">
        <f>IF(COUNTIF($A$3:A177,A177)=1,1,0)</f>
        <v>0</v>
      </c>
    </row>
    <row r="178" spans="1:14" hidden="1" x14ac:dyDescent="0.35">
      <c r="A178" t="s">
        <v>696</v>
      </c>
      <c r="B178" s="497" t="str">
        <f>IF(Table10[[#This Row],[DTR/Trạm]]="DTR",_xlfn.XLOOKUP(Table10[[#This Row],[ID NCC]],DS_NCC_DTR[ID NCC],DS_NCC_DTR[Tên NCC]),_xlfn.XLOOKUP(Table10[[#This Row],[ID NCC]],Data_TongTram2[ID NCC],Data_TongTram2[Tên NCC]))</f>
        <v>Huỳnh Trần</v>
      </c>
      <c r="C178" s="497" t="str">
        <f>IF(Table10[[#This Row],[Trạm/DTR]]="DTR","DTR","Trạm")</f>
        <v>DTR</v>
      </c>
      <c r="D178" s="497" t="str">
        <f>Table10[[#This Row],[ID NCC]]&amp;Table10[[#This Row],[Trạm/DTR]]</f>
        <v>001J300000DJt2lIADDTR</v>
      </c>
      <c r="E178" s="497" t="str">
        <f>IF(Table10[[#This Row],[DTR/Trạm]]="DTR",_xlfn.XLOOKUP(Table10[[#This Row],[ID NCC]],DS_NCC_DTR[ID NCC],DS_NCC_DTR[Nhân viên]),_xlfn.XLOOKUP(Table10[[#This Row],[ID NCC]],Data_TongTram2[ID NCC],Data_TongTram2[Nhân viên]))</f>
        <v>Bùi Vũ Thanh Huy</v>
      </c>
      <c r="F178" s="497" t="str">
        <f>IF(Table10[[#This Row],[Trạm/DTR]]="DTR",_xlfn.XLOOKUP(Table10[[#This Row],[ID NCC]],DS_NCC_DTR[ID NCC],DS_NCC_DTR[Admin miền]),_xlfn.XLOOKUP(Table10[[#This Row],[Trạm/DTR]],Table16[Trạm],Table16[[Admin ]]))</f>
        <v>Nguyễn Hoàng Thúy</v>
      </c>
      <c r="G178" t="s">
        <v>694</v>
      </c>
      <c r="H178" s="497" t="str">
        <f>VLOOKUP(Table10[[#This Row],[Sản Phẩm RG]],'Thông tin'!C:F,4,0)</f>
        <v>PET vảy</v>
      </c>
      <c r="I178">
        <v>13747</v>
      </c>
      <c r="J178" s="497">
        <f>Table10[[#This Row],[Sản lượng kg]]/1000</f>
        <v>13.747</v>
      </c>
      <c r="K178" s="497" t="str">
        <f>_xlfn.XLOOKUP(Table10[[#This Row],[Loại Hàng]],Table59[Nhóm],Table59[Qui đổi])</f>
        <v>PET vảy</v>
      </c>
      <c r="L178" s="403">
        <v>46163</v>
      </c>
      <c r="M178" t="s">
        <v>23533</v>
      </c>
      <c r="N178" s="497">
        <f>IF(COUNTIF($A$3:A178,A178)=1,1,0)</f>
        <v>0</v>
      </c>
    </row>
    <row r="179" spans="1:14" hidden="1" x14ac:dyDescent="0.35">
      <c r="A179" t="s">
        <v>4856</v>
      </c>
      <c r="B179" s="497" t="str">
        <f>IF(Table10[[#This Row],[DTR/Trạm]]="DTR",_xlfn.XLOOKUP(Table10[[#This Row],[ID NCC]],DS_NCC_DTR[ID NCC],DS_NCC_DTR[Tên NCC]),_xlfn.XLOOKUP(Table10[[#This Row],[ID NCC]],Data_TongTram2[ID NCC],Data_TongTram2[Tên NCC]))</f>
        <v>Ding Li - Pvt Cn</v>
      </c>
      <c r="C179" s="497" t="str">
        <f>IF(Table10[[#This Row],[Trạm/DTR]]="DTR","DTR","Trạm")</f>
        <v>DTR</v>
      </c>
      <c r="D179" s="497" t="str">
        <f>Table10[[#This Row],[ID NCC]]&amp;Table10[[#This Row],[Trạm/DTR]]</f>
        <v>001dc00001M4a6CAARDTR</v>
      </c>
      <c r="E179" s="497" t="str">
        <f>IF(Table10[[#This Row],[DTR/Trạm]]="DTR",_xlfn.XLOOKUP(Table10[[#This Row],[ID NCC]],DS_NCC_DTR[ID NCC],DS_NCC_DTR[Nhân viên]),_xlfn.XLOOKUP(Table10[[#This Row],[ID NCC]],Data_TongTram2[ID NCC],Data_TongTram2[Nhân viên]))</f>
        <v>Bùi Vũ Thanh Huy</v>
      </c>
      <c r="F179" s="497" t="str">
        <f>IF(Table10[[#This Row],[Trạm/DTR]]="DTR",_xlfn.XLOOKUP(Table10[[#This Row],[ID NCC]],DS_NCC_DTR[ID NCC],DS_NCC_DTR[Admin miền]),_xlfn.XLOOKUP(Table10[[#This Row],[Trạm/DTR]],Table16[Trạm],Table16[[Admin ]]))</f>
        <v>Nguyễn Hoàng Thúy</v>
      </c>
      <c r="G179" t="s">
        <v>694</v>
      </c>
      <c r="H179" s="497" t="str">
        <f>VLOOKUP(Table10[[#This Row],[Sản Phẩm RG]],'Thông tin'!C:F,4,0)</f>
        <v>PET vảy</v>
      </c>
      <c r="I179">
        <v>15310</v>
      </c>
      <c r="J179" s="497">
        <f>Table10[[#This Row],[Sản lượng kg]]/1000</f>
        <v>15.31</v>
      </c>
      <c r="K179" s="497" t="str">
        <f>_xlfn.XLOOKUP(Table10[[#This Row],[Loại Hàng]],Table59[Nhóm],Table59[Qui đổi])</f>
        <v>PET vảy</v>
      </c>
      <c r="L179" s="403">
        <v>46163</v>
      </c>
      <c r="M179" t="s">
        <v>23533</v>
      </c>
      <c r="N179" s="497">
        <f>IF(COUNTIF($A$3:A179,A179)=1,1,0)</f>
        <v>0</v>
      </c>
    </row>
    <row r="180" spans="1:14" hidden="1" x14ac:dyDescent="0.35">
      <c r="A180" t="s">
        <v>2941</v>
      </c>
      <c r="B180" s="497" t="str">
        <f>IF(Table10[[#This Row],[DTR/Trạm]]="DTR",_xlfn.XLOOKUP(Table10[[#This Row],[ID NCC]],DS_NCC_DTR[ID NCC],DS_NCC_DTR[Tên NCC]),_xlfn.XLOOKUP(Table10[[#This Row],[ID NCC]],Data_TongTram2[ID NCC],Data_TongTram2[Tên NCC]))</f>
        <v>NHỰA LONG AN</v>
      </c>
      <c r="C180" s="497" t="str">
        <f>IF(Table10[[#This Row],[Trạm/DTR]]="DTR","DTR","Trạm")</f>
        <v>DTR</v>
      </c>
      <c r="D180" s="497" t="str">
        <f>Table10[[#This Row],[ID NCC]]&amp;Table10[[#This Row],[Trạm/DTR]]</f>
        <v>001dc00002rIgUIAA0DTR</v>
      </c>
      <c r="E180" s="497" t="str">
        <f>IF(Table10[[#This Row],[DTR/Trạm]]="DTR",_xlfn.XLOOKUP(Table10[[#This Row],[ID NCC]],DS_NCC_DTR[ID NCC],DS_NCC_DTR[Nhân viên]),_xlfn.XLOOKUP(Table10[[#This Row],[ID NCC]],Data_TongTram2[ID NCC],Data_TongTram2[Nhân viên]))</f>
        <v>Nguyễn Duy Tân</v>
      </c>
      <c r="F180" s="497" t="str">
        <f>IF(Table10[[#This Row],[Trạm/DTR]]="DTR",_xlfn.XLOOKUP(Table10[[#This Row],[ID NCC]],DS_NCC_DTR[ID NCC],DS_NCC_DTR[Admin miền]),_xlfn.XLOOKUP(Table10[[#This Row],[Trạm/DTR]],Table16[Trạm],Table16[[Admin ]]))</f>
        <v>Phạm Thị Thúy Duy</v>
      </c>
      <c r="G180" t="s">
        <v>694</v>
      </c>
      <c r="H180" s="497" t="str">
        <f>VLOOKUP(Table10[[#This Row],[Sản Phẩm RG]],'Thông tin'!C:F,4,0)</f>
        <v>PET vảy</v>
      </c>
      <c r="I180">
        <v>9810</v>
      </c>
      <c r="J180" s="497">
        <f>Table10[[#This Row],[Sản lượng kg]]/1000</f>
        <v>9.81</v>
      </c>
      <c r="K180" s="497" t="str">
        <f>_xlfn.XLOOKUP(Table10[[#This Row],[Loại Hàng]],Table59[Nhóm],Table59[Qui đổi])</f>
        <v>PET vảy</v>
      </c>
      <c r="L180" s="403">
        <v>46163</v>
      </c>
      <c r="M180" t="s">
        <v>23533</v>
      </c>
      <c r="N180" s="497">
        <f>IF(COUNTIF($A$3:A180,A180)=1,1,0)</f>
        <v>0</v>
      </c>
    </row>
    <row r="181" spans="1:14" hidden="1" x14ac:dyDescent="0.35">
      <c r="A181" t="s">
        <v>2994</v>
      </c>
      <c r="B181" s="497" t="str">
        <f>IF(Table10[[#This Row],[DTR/Trạm]]="DTR",_xlfn.XLOOKUP(Table10[[#This Row],[ID NCC]],DS_NCC_DTR[ID NCC],DS_NCC_DTR[Tên NCC]),_xlfn.XLOOKUP(Table10[[#This Row],[ID NCC]],Data_TongTram2[ID NCC],Data_TongTram2[Tên NCC]))</f>
        <v>Văn Phòng Rồng Việt</v>
      </c>
      <c r="C181" s="497" t="str">
        <f>IF(Table10[[#This Row],[Trạm/DTR]]="DTR","DTR","Trạm")</f>
        <v>DTR</v>
      </c>
      <c r="D181" s="497" t="str">
        <f>Table10[[#This Row],[ID NCC]]&amp;Table10[[#This Row],[Trạm/DTR]]</f>
        <v>001dc0000304ICwAAMDTR</v>
      </c>
      <c r="E181" s="497" t="str">
        <f>IF(Table10[[#This Row],[DTR/Trạm]]="DTR",_xlfn.XLOOKUP(Table10[[#This Row],[ID NCC]],DS_NCC_DTR[ID NCC],DS_NCC_DTR[Nhân viên]),_xlfn.XLOOKUP(Table10[[#This Row],[ID NCC]],Data_TongTram2[ID NCC],Data_TongTram2[Nhân viên]))</f>
        <v>Bùi Vũ Thanh Huy</v>
      </c>
      <c r="F181" s="497" t="str">
        <f>IF(Table10[[#This Row],[Trạm/DTR]]="DTR",_xlfn.XLOOKUP(Table10[[#This Row],[ID NCC]],DS_NCC_DTR[ID NCC],DS_NCC_DTR[Admin miền]),_xlfn.XLOOKUP(Table10[[#This Row],[Trạm/DTR]],Table16[Trạm],Table16[[Admin ]]))</f>
        <v>Nguyễn Hoàng Thúy</v>
      </c>
      <c r="G181" t="s">
        <v>694</v>
      </c>
      <c r="H181" s="497" t="str">
        <f>VLOOKUP(Table10[[#This Row],[Sản Phẩm RG]],'Thông tin'!C:F,4,0)</f>
        <v>PET vảy</v>
      </c>
      <c r="I181">
        <v>14100</v>
      </c>
      <c r="J181" s="497">
        <f>Table10[[#This Row],[Sản lượng kg]]/1000</f>
        <v>14.1</v>
      </c>
      <c r="K181" s="497" t="str">
        <f>_xlfn.XLOOKUP(Table10[[#This Row],[Loại Hàng]],Table59[Nhóm],Table59[Qui đổi])</f>
        <v>PET vảy</v>
      </c>
      <c r="L181" s="403">
        <v>46164</v>
      </c>
      <c r="M181" t="s">
        <v>23533</v>
      </c>
      <c r="N181" s="497">
        <f>IF(COUNTIF($A$3:A1993,A181)=1,1,0)</f>
        <v>0</v>
      </c>
    </row>
    <row r="182" spans="1:14" hidden="1" x14ac:dyDescent="0.35">
      <c r="A182" t="s">
        <v>689</v>
      </c>
      <c r="B182" s="497" t="str">
        <f>IF(Table10[[#This Row],[DTR/Trạm]]="DTR",_xlfn.XLOOKUP(Table10[[#This Row],[ID NCC]],DS_NCC_DTR[ID NCC],DS_NCC_DTR[Tên NCC]),_xlfn.XLOOKUP(Table10[[#This Row],[ID NCC]],Data_TongTram2[ID NCC],Data_TongTram2[Tên NCC]))</f>
        <v>La Vie</v>
      </c>
      <c r="C182" s="497" t="str">
        <f>IF(Table10[[#This Row],[Trạm/DTR]]="DTR","DTR","Trạm")</f>
        <v>DTR</v>
      </c>
      <c r="D182" s="497" t="str">
        <f>Table10[[#This Row],[ID NCC]]&amp;Table10[[#This Row],[Trạm/DTR]]</f>
        <v>001J3000002HLb7IAGDTR</v>
      </c>
      <c r="E182" s="497" t="str">
        <f>IF(Table10[[#This Row],[DTR/Trạm]]="DTR",_xlfn.XLOOKUP(Table10[[#This Row],[ID NCC]],DS_NCC_DTR[ID NCC],DS_NCC_DTR[Nhân viên]),_xlfn.XLOOKUP(Table10[[#This Row],[ID NCC]],Data_TongTram2[ID NCC],Data_TongTram2[Nhân viên]))</f>
        <v>Nguyễn Duy Tân</v>
      </c>
      <c r="F182" s="497" t="str">
        <f>IF(Table10[[#This Row],[Trạm/DTR]]="DTR",_xlfn.XLOOKUP(Table10[[#This Row],[ID NCC]],DS_NCC_DTR[ID NCC],DS_NCC_DTR[Admin miền]),_xlfn.XLOOKUP(Table10[[#This Row],[Trạm/DTR]],Table16[Trạm],Table16[[Admin ]]))</f>
        <v>Trần Dương Quang Ngọc Linh</v>
      </c>
      <c r="G182" t="s">
        <v>690</v>
      </c>
      <c r="H182" s="497" t="str">
        <f>VLOOKUP(Table10[[#This Row],[Sản Phẩm RG]],'Thông tin'!C:F,4,0)</f>
        <v>PET chai</v>
      </c>
      <c r="I182">
        <v>695.52</v>
      </c>
      <c r="J182" s="497">
        <f>Table10[[#This Row],[Sản lượng kg]]/1000</f>
        <v>0.69552000000000003</v>
      </c>
      <c r="K182" s="497" t="str">
        <f>_xlfn.XLOOKUP(Table10[[#This Row],[Loại Hàng]],Table59[Nhóm],Table59[Qui đổi])</f>
        <v>PET chai</v>
      </c>
      <c r="L182" s="403">
        <v>46164</v>
      </c>
      <c r="M182" t="s">
        <v>23533</v>
      </c>
      <c r="N182" s="497">
        <f>IF(COUNTIF($A$3:A182,A182)=1,1,0)</f>
        <v>0</v>
      </c>
    </row>
    <row r="183" spans="1:14" hidden="1" x14ac:dyDescent="0.35">
      <c r="A183" t="s">
        <v>689</v>
      </c>
      <c r="B183" s="497" t="str">
        <f>IF(Table10[[#This Row],[DTR/Trạm]]="DTR",_xlfn.XLOOKUP(Table10[[#This Row],[ID NCC]],DS_NCC_DTR[ID NCC],DS_NCC_DTR[Tên NCC]),_xlfn.XLOOKUP(Table10[[#This Row],[ID NCC]],Data_TongTram2[ID NCC],Data_TongTram2[Tên NCC]))</f>
        <v>La Vie</v>
      </c>
      <c r="C183" s="497" t="str">
        <f>IF(Table10[[#This Row],[Trạm/DTR]]="DTR","DTR","Trạm")</f>
        <v>DTR</v>
      </c>
      <c r="D183" s="497" t="str">
        <f>Table10[[#This Row],[ID NCC]]&amp;Table10[[#This Row],[Trạm/DTR]]</f>
        <v>001J3000002HLb7IAGDTR</v>
      </c>
      <c r="E183" s="497" t="str">
        <f>IF(Table10[[#This Row],[DTR/Trạm]]="DTR",_xlfn.XLOOKUP(Table10[[#This Row],[ID NCC]],DS_NCC_DTR[ID NCC],DS_NCC_DTR[Nhân viên]),_xlfn.XLOOKUP(Table10[[#This Row],[ID NCC]],Data_TongTram2[ID NCC],Data_TongTram2[Nhân viên]))</f>
        <v>Nguyễn Duy Tân</v>
      </c>
      <c r="F183" s="497" t="str">
        <f>IF(Table10[[#This Row],[Trạm/DTR]]="DTR",_xlfn.XLOOKUP(Table10[[#This Row],[ID NCC]],DS_NCC_DTR[ID NCC],DS_NCC_DTR[Admin miền]),_xlfn.XLOOKUP(Table10[[#This Row],[Trạm/DTR]],Table16[Trạm],Table16[[Admin ]]))</f>
        <v>Trần Dương Quang Ngọc Linh</v>
      </c>
      <c r="G183" t="s">
        <v>690</v>
      </c>
      <c r="H183" s="497" t="str">
        <f>VLOOKUP(Table10[[#This Row],[Sản Phẩm RG]],'Thông tin'!C:F,4,0)</f>
        <v>PET chai</v>
      </c>
      <c r="I183">
        <v>827.99999999999989</v>
      </c>
      <c r="J183" s="497">
        <f>Table10[[#This Row],[Sản lượng kg]]/1000</f>
        <v>0.82799999999999985</v>
      </c>
      <c r="K183" s="497" t="str">
        <f>_xlfn.XLOOKUP(Table10[[#This Row],[Loại Hàng]],Table59[Nhóm],Table59[Qui đổi])</f>
        <v>PET chai</v>
      </c>
      <c r="L183" s="403">
        <v>46164</v>
      </c>
      <c r="M183" t="s">
        <v>23533</v>
      </c>
      <c r="N183" s="497">
        <f>IF(COUNTIF($A$3:A183,A183)=1,1,0)</f>
        <v>0</v>
      </c>
    </row>
    <row r="184" spans="1:14" hidden="1" x14ac:dyDescent="0.35">
      <c r="A184" t="s">
        <v>689</v>
      </c>
      <c r="B184" s="497" t="str">
        <f>IF(Table10[[#This Row],[DTR/Trạm]]="DTR",_xlfn.XLOOKUP(Table10[[#This Row],[ID NCC]],DS_NCC_DTR[ID NCC],DS_NCC_DTR[Tên NCC]),_xlfn.XLOOKUP(Table10[[#This Row],[ID NCC]],Data_TongTram2[ID NCC],Data_TongTram2[Tên NCC]))</f>
        <v>La Vie</v>
      </c>
      <c r="C184" s="497" t="str">
        <f>IF(Table10[[#This Row],[Trạm/DTR]]="DTR","DTR","Trạm")</f>
        <v>DTR</v>
      </c>
      <c r="D184" s="497" t="str">
        <f>Table10[[#This Row],[ID NCC]]&amp;Table10[[#This Row],[Trạm/DTR]]</f>
        <v>001J3000002HLb7IAGDTR</v>
      </c>
      <c r="E184" s="497" t="str">
        <f>IF(Table10[[#This Row],[DTR/Trạm]]="DTR",_xlfn.XLOOKUP(Table10[[#This Row],[ID NCC]],DS_NCC_DTR[ID NCC],DS_NCC_DTR[Nhân viên]),_xlfn.XLOOKUP(Table10[[#This Row],[ID NCC]],Data_TongTram2[ID NCC],Data_TongTram2[Nhân viên]))</f>
        <v>Nguyễn Duy Tân</v>
      </c>
      <c r="F184" s="497" t="str">
        <f>IF(Table10[[#This Row],[Trạm/DTR]]="DTR",_xlfn.XLOOKUP(Table10[[#This Row],[ID NCC]],DS_NCC_DTR[ID NCC],DS_NCC_DTR[Admin miền]),_xlfn.XLOOKUP(Table10[[#This Row],[Trạm/DTR]],Table16[Trạm],Table16[[Admin ]]))</f>
        <v>Trần Dương Quang Ngọc Linh</v>
      </c>
      <c r="G184" t="s">
        <v>690</v>
      </c>
      <c r="H184" s="497" t="str">
        <f>VLOOKUP(Table10[[#This Row],[Sản Phẩm RG]],'Thông tin'!C:F,4,0)</f>
        <v>PET chai</v>
      </c>
      <c r="I184">
        <v>827.99999999999989</v>
      </c>
      <c r="J184" s="497">
        <f>Table10[[#This Row],[Sản lượng kg]]/1000</f>
        <v>0.82799999999999985</v>
      </c>
      <c r="K184" s="497" t="str">
        <f>_xlfn.XLOOKUP(Table10[[#This Row],[Loại Hàng]],Table59[Nhóm],Table59[Qui đổi])</f>
        <v>PET chai</v>
      </c>
      <c r="L184" s="403">
        <v>46164</v>
      </c>
      <c r="M184" t="s">
        <v>23533</v>
      </c>
      <c r="N184" s="497">
        <f>IF(COUNTIF($A$3:A184,A184)=1,1,0)</f>
        <v>0</v>
      </c>
    </row>
    <row r="185" spans="1:14" hidden="1" x14ac:dyDescent="0.35">
      <c r="A185" t="s">
        <v>689</v>
      </c>
      <c r="B185" s="497" t="str">
        <f>IF(Table10[[#This Row],[DTR/Trạm]]="DTR",_xlfn.XLOOKUP(Table10[[#This Row],[ID NCC]],DS_NCC_DTR[ID NCC],DS_NCC_DTR[Tên NCC]),_xlfn.XLOOKUP(Table10[[#This Row],[ID NCC]],Data_TongTram2[ID NCC],Data_TongTram2[Tên NCC]))</f>
        <v>La Vie</v>
      </c>
      <c r="C185" s="497" t="str">
        <f>IF(Table10[[#This Row],[Trạm/DTR]]="DTR","DTR","Trạm")</f>
        <v>DTR</v>
      </c>
      <c r="D185" s="497" t="str">
        <f>Table10[[#This Row],[ID NCC]]&amp;Table10[[#This Row],[Trạm/DTR]]</f>
        <v>001J3000002HLb7IAGDTR</v>
      </c>
      <c r="E185" s="497" t="str">
        <f>IF(Table10[[#This Row],[DTR/Trạm]]="DTR",_xlfn.XLOOKUP(Table10[[#This Row],[ID NCC]],DS_NCC_DTR[ID NCC],DS_NCC_DTR[Nhân viên]),_xlfn.XLOOKUP(Table10[[#This Row],[ID NCC]],Data_TongTram2[ID NCC],Data_TongTram2[Nhân viên]))</f>
        <v>Nguyễn Duy Tân</v>
      </c>
      <c r="F185" s="497" t="str">
        <f>IF(Table10[[#This Row],[Trạm/DTR]]="DTR",_xlfn.XLOOKUP(Table10[[#This Row],[ID NCC]],DS_NCC_DTR[ID NCC],DS_NCC_DTR[Admin miền]),_xlfn.XLOOKUP(Table10[[#This Row],[Trạm/DTR]],Table16[Trạm],Table16[[Admin ]]))</f>
        <v>Trần Dương Quang Ngọc Linh</v>
      </c>
      <c r="G185" t="s">
        <v>690</v>
      </c>
      <c r="H185" s="497" t="str">
        <f>VLOOKUP(Table10[[#This Row],[Sản Phẩm RG]],'Thông tin'!C:F,4,0)</f>
        <v>PET chai</v>
      </c>
      <c r="I185">
        <v>827.99999999999989</v>
      </c>
      <c r="J185" s="497">
        <f>Table10[[#This Row],[Sản lượng kg]]/1000</f>
        <v>0.82799999999999985</v>
      </c>
      <c r="K185" s="497" t="str">
        <f>_xlfn.XLOOKUP(Table10[[#This Row],[Loại Hàng]],Table59[Nhóm],Table59[Qui đổi])</f>
        <v>PET chai</v>
      </c>
      <c r="L185" s="403">
        <v>46164</v>
      </c>
      <c r="M185" t="s">
        <v>23533</v>
      </c>
      <c r="N185" s="497">
        <f>IF(COUNTIF($A$3:A1993,A185)=1,1,0)</f>
        <v>0</v>
      </c>
    </row>
    <row r="186" spans="1:14" hidden="1" x14ac:dyDescent="0.35">
      <c r="A186" t="s">
        <v>693</v>
      </c>
      <c r="B186" s="497" t="str">
        <f>IF(Table10[[#This Row],[DTR/Trạm]]="DTR",_xlfn.XLOOKUP(Table10[[#This Row],[ID NCC]],DS_NCC_DTR[ID NCC],DS_NCC_DTR[Tên NCC]),_xlfn.XLOOKUP(Table10[[#This Row],[ID NCC]],Data_TongTram2[ID NCC],Data_TongTram2[Tên NCC]))</f>
        <v>Anh Thư</v>
      </c>
      <c r="C186" s="497" t="str">
        <f>IF(Table10[[#This Row],[Trạm/DTR]]="DTR","DTR","Trạm")</f>
        <v>DTR</v>
      </c>
      <c r="D186" s="497" t="str">
        <f>Table10[[#This Row],[ID NCC]]&amp;Table10[[#This Row],[Trạm/DTR]]</f>
        <v>001J3000002HLckIAGDTR</v>
      </c>
      <c r="E186" s="497" t="str">
        <f>IF(Table10[[#This Row],[DTR/Trạm]]="DTR",_xlfn.XLOOKUP(Table10[[#This Row],[ID NCC]],DS_NCC_DTR[ID NCC],DS_NCC_DTR[Nhân viên]),_xlfn.XLOOKUP(Table10[[#This Row],[ID NCC]],Data_TongTram2[ID NCC],Data_TongTram2[Nhân viên]))</f>
        <v>Bùi Vũ Thanh Huy</v>
      </c>
      <c r="F186" s="497" t="str">
        <f>IF(Table10[[#This Row],[Trạm/DTR]]="DTR",_xlfn.XLOOKUP(Table10[[#This Row],[ID NCC]],DS_NCC_DTR[ID NCC],DS_NCC_DTR[Admin miền]),_xlfn.XLOOKUP(Table10[[#This Row],[Trạm/DTR]],Table16[Trạm],Table16[[Admin ]]))</f>
        <v>Nguyễn Hoàng Thúy</v>
      </c>
      <c r="G186" t="s">
        <v>694</v>
      </c>
      <c r="H186" s="497" t="str">
        <f>VLOOKUP(Table10[[#This Row],[Sản Phẩm RG]],'Thông tin'!C:F,4,0)</f>
        <v>PET vảy</v>
      </c>
      <c r="I186">
        <v>13330</v>
      </c>
      <c r="J186" s="497">
        <f>Table10[[#This Row],[Sản lượng kg]]/1000</f>
        <v>13.33</v>
      </c>
      <c r="K186" s="497" t="str">
        <f>_xlfn.XLOOKUP(Table10[[#This Row],[Loại Hàng]],Table59[Nhóm],Table59[Qui đổi])</f>
        <v>PET vảy</v>
      </c>
      <c r="L186" s="403">
        <v>46164</v>
      </c>
      <c r="M186" t="s">
        <v>23533</v>
      </c>
      <c r="N186" s="497">
        <f>IF(COUNTIF($A$3:A186,A186)=1,1,0)</f>
        <v>0</v>
      </c>
    </row>
    <row r="187" spans="1:14" hidden="1" x14ac:dyDescent="0.35">
      <c r="A187" t="s">
        <v>1619</v>
      </c>
      <c r="B187" s="497" t="str">
        <f>IF(Table10[[#This Row],[DTR/Trạm]]="DTR",_xlfn.XLOOKUP(Table10[[#This Row],[ID NCC]],DS_NCC_DTR[ID NCC],DS_NCC_DTR[Tên NCC]),_xlfn.XLOOKUP(Table10[[#This Row],[ID NCC]],Data_TongTram2[ID NCC],Data_TongTram2[Tên NCC]))</f>
        <v>Du Phương</v>
      </c>
      <c r="C187" s="497" t="str">
        <f>IF(Table10[[#This Row],[Trạm/DTR]]="DTR","DTR","Trạm")</f>
        <v>DTR</v>
      </c>
      <c r="D187" s="497" t="str">
        <f>Table10[[#This Row],[ID NCC]]&amp;Table10[[#This Row],[Trạm/DTR]]</f>
        <v>001J3000002HLscIAGDTR</v>
      </c>
      <c r="E187" s="497" t="str">
        <f>IF(Table10[[#This Row],[DTR/Trạm]]="DTR",_xlfn.XLOOKUP(Table10[[#This Row],[ID NCC]],DS_NCC_DTR[ID NCC],DS_NCC_DTR[Nhân viên]),_xlfn.XLOOKUP(Table10[[#This Row],[ID NCC]],Data_TongTram2[ID NCC],Data_TongTram2[Nhân viên]))</f>
        <v>Bùi Vũ Thanh Huy</v>
      </c>
      <c r="F187" s="497" t="str">
        <f>IF(Table10[[#This Row],[Trạm/DTR]]="DTR",_xlfn.XLOOKUP(Table10[[#This Row],[ID NCC]],DS_NCC_DTR[ID NCC],DS_NCC_DTR[Admin miền]),_xlfn.XLOOKUP(Table10[[#This Row],[Trạm/DTR]],Table16[Trạm],Table16[[Admin ]]))</f>
        <v>Nguyễn Hoàng Thúy</v>
      </c>
      <c r="G187" t="s">
        <v>694</v>
      </c>
      <c r="H187" s="497" t="str">
        <f>VLOOKUP(Table10[[#This Row],[Sản Phẩm RG]],'Thông tin'!C:F,4,0)</f>
        <v>PET vảy</v>
      </c>
      <c r="I187">
        <v>13986</v>
      </c>
      <c r="J187" s="497">
        <f>Table10[[#This Row],[Sản lượng kg]]/1000</f>
        <v>13.986000000000001</v>
      </c>
      <c r="K187" s="497" t="str">
        <f>_xlfn.XLOOKUP(Table10[[#This Row],[Loại Hàng]],Table59[Nhóm],Table59[Qui đổi])</f>
        <v>PET vảy</v>
      </c>
      <c r="L187" s="403">
        <v>46164</v>
      </c>
      <c r="M187" t="s">
        <v>23533</v>
      </c>
      <c r="N187" s="497">
        <f>IF(COUNTIF($A$3:A187,A187)=1,1,0)</f>
        <v>0</v>
      </c>
    </row>
    <row r="188" spans="1:14" hidden="1" x14ac:dyDescent="0.35">
      <c r="A188" t="s">
        <v>1619</v>
      </c>
      <c r="B188" s="497" t="str">
        <f>IF(Table10[[#This Row],[DTR/Trạm]]="DTR",_xlfn.XLOOKUP(Table10[[#This Row],[ID NCC]],DS_NCC_DTR[ID NCC],DS_NCC_DTR[Tên NCC]),_xlfn.XLOOKUP(Table10[[#This Row],[ID NCC]],Data_TongTram2[ID NCC],Data_TongTram2[Tên NCC]))</f>
        <v>Du Phương</v>
      </c>
      <c r="C188" s="497" t="str">
        <f>IF(Table10[[#This Row],[Trạm/DTR]]="DTR","DTR","Trạm")</f>
        <v>DTR</v>
      </c>
      <c r="D188" s="497" t="str">
        <f>Table10[[#This Row],[ID NCC]]&amp;Table10[[#This Row],[Trạm/DTR]]</f>
        <v>001J3000002HLscIAGDTR</v>
      </c>
      <c r="E188" s="497" t="str">
        <f>IF(Table10[[#This Row],[DTR/Trạm]]="DTR",_xlfn.XLOOKUP(Table10[[#This Row],[ID NCC]],DS_NCC_DTR[ID NCC],DS_NCC_DTR[Nhân viên]),_xlfn.XLOOKUP(Table10[[#This Row],[ID NCC]],Data_TongTram2[ID NCC],Data_TongTram2[Nhân viên]))</f>
        <v>Bùi Vũ Thanh Huy</v>
      </c>
      <c r="F188" s="497" t="str">
        <f>IF(Table10[[#This Row],[Trạm/DTR]]="DTR",_xlfn.XLOOKUP(Table10[[#This Row],[ID NCC]],DS_NCC_DTR[ID NCC],DS_NCC_DTR[Admin miền]),_xlfn.XLOOKUP(Table10[[#This Row],[Trạm/DTR]],Table16[Trạm],Table16[[Admin ]]))</f>
        <v>Nguyễn Hoàng Thúy</v>
      </c>
      <c r="G188" t="s">
        <v>694</v>
      </c>
      <c r="H188" s="497" t="str">
        <f>VLOOKUP(Table10[[#This Row],[Sản Phẩm RG]],'Thông tin'!C:F,4,0)</f>
        <v>PET vảy</v>
      </c>
      <c r="I188">
        <v>13776</v>
      </c>
      <c r="J188" s="497">
        <f>Table10[[#This Row],[Sản lượng kg]]/1000</f>
        <v>13.776</v>
      </c>
      <c r="K188" s="497" t="str">
        <f>_xlfn.XLOOKUP(Table10[[#This Row],[Loại Hàng]],Table59[Nhóm],Table59[Qui đổi])</f>
        <v>PET vảy</v>
      </c>
      <c r="L188" s="403">
        <v>46164</v>
      </c>
      <c r="M188" t="s">
        <v>23533</v>
      </c>
      <c r="N188" s="497">
        <f>IF(COUNTIF($A$3:A188,A188)=1,1,0)</f>
        <v>0</v>
      </c>
    </row>
    <row r="189" spans="1:14" hidden="1" x14ac:dyDescent="0.35">
      <c r="A189" t="s">
        <v>696</v>
      </c>
      <c r="B189" s="497" t="str">
        <f>IF(Table10[[#This Row],[DTR/Trạm]]="DTR",_xlfn.XLOOKUP(Table10[[#This Row],[ID NCC]],DS_NCC_DTR[ID NCC],DS_NCC_DTR[Tên NCC]),_xlfn.XLOOKUP(Table10[[#This Row],[ID NCC]],Data_TongTram2[ID NCC],Data_TongTram2[Tên NCC]))</f>
        <v>Huỳnh Trần</v>
      </c>
      <c r="C189" s="497" t="str">
        <f>IF(Table10[[#This Row],[Trạm/DTR]]="DTR","DTR","Trạm")</f>
        <v>DTR</v>
      </c>
      <c r="D189" s="497" t="str">
        <f>Table10[[#This Row],[ID NCC]]&amp;Table10[[#This Row],[Trạm/DTR]]</f>
        <v>001J300000DJt2lIADDTR</v>
      </c>
      <c r="E189" s="497" t="str">
        <f>IF(Table10[[#This Row],[DTR/Trạm]]="DTR",_xlfn.XLOOKUP(Table10[[#This Row],[ID NCC]],DS_NCC_DTR[ID NCC],DS_NCC_DTR[Nhân viên]),_xlfn.XLOOKUP(Table10[[#This Row],[ID NCC]],Data_TongTram2[ID NCC],Data_TongTram2[Nhân viên]))</f>
        <v>Bùi Vũ Thanh Huy</v>
      </c>
      <c r="F189" s="497" t="str">
        <f>IF(Table10[[#This Row],[Trạm/DTR]]="DTR",_xlfn.XLOOKUP(Table10[[#This Row],[ID NCC]],DS_NCC_DTR[ID NCC],DS_NCC_DTR[Admin miền]),_xlfn.XLOOKUP(Table10[[#This Row],[Trạm/DTR]],Table16[Trạm],Table16[[Admin ]]))</f>
        <v>Nguyễn Hoàng Thúy</v>
      </c>
      <c r="G189" t="s">
        <v>694</v>
      </c>
      <c r="H189" s="497" t="str">
        <f>VLOOKUP(Table10[[#This Row],[Sản Phẩm RG]],'Thông tin'!C:F,4,0)</f>
        <v>PET vảy</v>
      </c>
      <c r="I189">
        <v>13876</v>
      </c>
      <c r="J189" s="497">
        <f>Table10[[#This Row],[Sản lượng kg]]/1000</f>
        <v>13.875999999999999</v>
      </c>
      <c r="K189" s="497" t="str">
        <f>_xlfn.XLOOKUP(Table10[[#This Row],[Loại Hàng]],Table59[Nhóm],Table59[Qui đổi])</f>
        <v>PET vảy</v>
      </c>
      <c r="L189" s="403">
        <v>46164</v>
      </c>
      <c r="M189" t="s">
        <v>23533</v>
      </c>
      <c r="N189" s="497">
        <f>IF(COUNTIF($A$3:A189,A189)=1,1,0)</f>
        <v>0</v>
      </c>
    </row>
    <row r="190" spans="1:14" hidden="1" x14ac:dyDescent="0.35">
      <c r="A190" t="s">
        <v>696</v>
      </c>
      <c r="B190" s="497" t="str">
        <f>IF(Table10[[#This Row],[DTR/Trạm]]="DTR",_xlfn.XLOOKUP(Table10[[#This Row],[ID NCC]],DS_NCC_DTR[ID NCC],DS_NCC_DTR[Tên NCC]),_xlfn.XLOOKUP(Table10[[#This Row],[ID NCC]],Data_TongTram2[ID NCC],Data_TongTram2[Tên NCC]))</f>
        <v>Huỳnh Trần</v>
      </c>
      <c r="C190" s="497" t="str">
        <f>IF(Table10[[#This Row],[Trạm/DTR]]="DTR","DTR","Trạm")</f>
        <v>DTR</v>
      </c>
      <c r="D190" s="497" t="str">
        <f>Table10[[#This Row],[ID NCC]]&amp;Table10[[#This Row],[Trạm/DTR]]</f>
        <v>001J300000DJt2lIADDTR</v>
      </c>
      <c r="E190" s="497" t="str">
        <f>IF(Table10[[#This Row],[DTR/Trạm]]="DTR",_xlfn.XLOOKUP(Table10[[#This Row],[ID NCC]],DS_NCC_DTR[ID NCC],DS_NCC_DTR[Nhân viên]),_xlfn.XLOOKUP(Table10[[#This Row],[ID NCC]],Data_TongTram2[ID NCC],Data_TongTram2[Nhân viên]))</f>
        <v>Bùi Vũ Thanh Huy</v>
      </c>
      <c r="F190" s="497" t="str">
        <f>IF(Table10[[#This Row],[Trạm/DTR]]="DTR",_xlfn.XLOOKUP(Table10[[#This Row],[ID NCC]],DS_NCC_DTR[ID NCC],DS_NCC_DTR[Admin miền]),_xlfn.XLOOKUP(Table10[[#This Row],[Trạm/DTR]],Table16[Trạm],Table16[[Admin ]]))</f>
        <v>Nguyễn Hoàng Thúy</v>
      </c>
      <c r="G190" t="s">
        <v>694</v>
      </c>
      <c r="H190" s="497" t="str">
        <f>VLOOKUP(Table10[[#This Row],[Sản Phẩm RG]],'Thông tin'!C:F,4,0)</f>
        <v>PET vảy</v>
      </c>
      <c r="I190">
        <v>13990</v>
      </c>
      <c r="J190" s="497">
        <f>Table10[[#This Row],[Sản lượng kg]]/1000</f>
        <v>13.99</v>
      </c>
      <c r="K190" s="497" t="str">
        <f>_xlfn.XLOOKUP(Table10[[#This Row],[Loại Hàng]],Table59[Nhóm],Table59[Qui đổi])</f>
        <v>PET vảy</v>
      </c>
      <c r="L190" s="403">
        <v>46164</v>
      </c>
      <c r="M190" t="s">
        <v>23533</v>
      </c>
      <c r="N190" s="497">
        <f>IF(COUNTIF($A$3:A190,A190)=1,1,0)</f>
        <v>0</v>
      </c>
    </row>
    <row r="191" spans="1:14" hidden="1" x14ac:dyDescent="0.35">
      <c r="A191" t="s">
        <v>4856</v>
      </c>
      <c r="B191" s="497" t="str">
        <f>IF(Table10[[#This Row],[DTR/Trạm]]="DTR",_xlfn.XLOOKUP(Table10[[#This Row],[ID NCC]],DS_NCC_DTR[ID NCC],DS_NCC_DTR[Tên NCC]),_xlfn.XLOOKUP(Table10[[#This Row],[ID NCC]],Data_TongTram2[ID NCC],Data_TongTram2[Tên NCC]))</f>
        <v>Ding Li - Pvt Cn</v>
      </c>
      <c r="C191" s="497" t="str">
        <f>IF(Table10[[#This Row],[Trạm/DTR]]="DTR","DTR","Trạm")</f>
        <v>DTR</v>
      </c>
      <c r="D191" s="497" t="str">
        <f>Table10[[#This Row],[ID NCC]]&amp;Table10[[#This Row],[Trạm/DTR]]</f>
        <v>001dc00001M4a6CAARDTR</v>
      </c>
      <c r="E191" s="497" t="str">
        <f>IF(Table10[[#This Row],[DTR/Trạm]]="DTR",_xlfn.XLOOKUP(Table10[[#This Row],[ID NCC]],DS_NCC_DTR[ID NCC],DS_NCC_DTR[Nhân viên]),_xlfn.XLOOKUP(Table10[[#This Row],[ID NCC]],Data_TongTram2[ID NCC],Data_TongTram2[Nhân viên]))</f>
        <v>Bùi Vũ Thanh Huy</v>
      </c>
      <c r="F191" s="497" t="str">
        <f>IF(Table10[[#This Row],[Trạm/DTR]]="DTR",_xlfn.XLOOKUP(Table10[[#This Row],[ID NCC]],DS_NCC_DTR[ID NCC],DS_NCC_DTR[Admin miền]),_xlfn.XLOOKUP(Table10[[#This Row],[Trạm/DTR]],Table16[Trạm],Table16[[Admin ]]))</f>
        <v>Nguyễn Hoàng Thúy</v>
      </c>
      <c r="G191" t="s">
        <v>694</v>
      </c>
      <c r="H191" s="497" t="str">
        <f>VLOOKUP(Table10[[#This Row],[Sản Phẩm RG]],'Thông tin'!C:F,4,0)</f>
        <v>PET vảy</v>
      </c>
      <c r="I191">
        <v>-15630</v>
      </c>
      <c r="J191" s="497">
        <f>Table10[[#This Row],[Sản lượng kg]]/1000</f>
        <v>-15.63</v>
      </c>
      <c r="K191" s="497" t="str">
        <f>_xlfn.XLOOKUP(Table10[[#This Row],[Loại Hàng]],Table59[Nhóm],Table59[Qui đổi])</f>
        <v>PET vảy</v>
      </c>
      <c r="L191" s="403">
        <v>46164</v>
      </c>
      <c r="M191" t="s">
        <v>23533</v>
      </c>
      <c r="N191" s="497">
        <f>IF(COUNTIF($A$3:A191,A191)=1,1,0)</f>
        <v>0</v>
      </c>
    </row>
    <row r="192" spans="1:14" hidden="1" x14ac:dyDescent="0.35">
      <c r="A192" t="s">
        <v>4856</v>
      </c>
      <c r="B192" s="497" t="str">
        <f>IF(Table10[[#This Row],[DTR/Trạm]]="DTR",_xlfn.XLOOKUP(Table10[[#This Row],[ID NCC]],DS_NCC_DTR[ID NCC],DS_NCC_DTR[Tên NCC]),_xlfn.XLOOKUP(Table10[[#This Row],[ID NCC]],Data_TongTram2[ID NCC],Data_TongTram2[Tên NCC]))</f>
        <v>Ding Li - Pvt Cn</v>
      </c>
      <c r="C192" s="497" t="str">
        <f>IF(Table10[[#This Row],[Trạm/DTR]]="DTR","DTR","Trạm")</f>
        <v>DTR</v>
      </c>
      <c r="D192" s="497" t="str">
        <f>Table10[[#This Row],[ID NCC]]&amp;Table10[[#This Row],[Trạm/DTR]]</f>
        <v>001dc00001M4a6CAARDTR</v>
      </c>
      <c r="E192" s="497" t="str">
        <f>IF(Table10[[#This Row],[DTR/Trạm]]="DTR",_xlfn.XLOOKUP(Table10[[#This Row],[ID NCC]],DS_NCC_DTR[ID NCC],DS_NCC_DTR[Nhân viên]),_xlfn.XLOOKUP(Table10[[#This Row],[ID NCC]],Data_TongTram2[ID NCC],Data_TongTram2[Nhân viên]))</f>
        <v>Bùi Vũ Thanh Huy</v>
      </c>
      <c r="F192" s="497" t="str">
        <f>IF(Table10[[#This Row],[Trạm/DTR]]="DTR",_xlfn.XLOOKUP(Table10[[#This Row],[ID NCC]],DS_NCC_DTR[ID NCC],DS_NCC_DTR[Admin miền]),_xlfn.XLOOKUP(Table10[[#This Row],[Trạm/DTR]],Table16[Trạm],Table16[[Admin ]]))</f>
        <v>Nguyễn Hoàng Thúy</v>
      </c>
      <c r="G192" t="s">
        <v>694</v>
      </c>
      <c r="H192" s="497" t="str">
        <f>VLOOKUP(Table10[[#This Row],[Sản Phẩm RG]],'Thông tin'!C:F,4,0)</f>
        <v>PET vảy</v>
      </c>
      <c r="I192">
        <v>15630</v>
      </c>
      <c r="J192" s="497">
        <f>Table10[[#This Row],[Sản lượng kg]]/1000</f>
        <v>15.63</v>
      </c>
      <c r="K192" s="497" t="str">
        <f>_xlfn.XLOOKUP(Table10[[#This Row],[Loại Hàng]],Table59[Nhóm],Table59[Qui đổi])</f>
        <v>PET vảy</v>
      </c>
      <c r="L192" s="403">
        <v>46164</v>
      </c>
      <c r="M192" t="s">
        <v>23533</v>
      </c>
      <c r="N192" s="497">
        <f>IF(COUNTIF($A$3:A192,A192)=1,1,0)</f>
        <v>0</v>
      </c>
    </row>
    <row r="193" spans="1:14" hidden="1" x14ac:dyDescent="0.35">
      <c r="A193" t="s">
        <v>4856</v>
      </c>
      <c r="B193" s="497" t="str">
        <f>IF(Table10[[#This Row],[DTR/Trạm]]="DTR",_xlfn.XLOOKUP(Table10[[#This Row],[ID NCC]],DS_NCC_DTR[ID NCC],DS_NCC_DTR[Tên NCC]),_xlfn.XLOOKUP(Table10[[#This Row],[ID NCC]],Data_TongTram2[ID NCC],Data_TongTram2[Tên NCC]))</f>
        <v>Ding Li - Pvt Cn</v>
      </c>
      <c r="C193" s="497" t="str">
        <f>IF(Table10[[#This Row],[Trạm/DTR]]="DTR","DTR","Trạm")</f>
        <v>DTR</v>
      </c>
      <c r="D193" s="497" t="str">
        <f>Table10[[#This Row],[ID NCC]]&amp;Table10[[#This Row],[Trạm/DTR]]</f>
        <v>001dc00001M4a6CAARDTR</v>
      </c>
      <c r="E193" s="497" t="str">
        <f>IF(Table10[[#This Row],[DTR/Trạm]]="DTR",_xlfn.XLOOKUP(Table10[[#This Row],[ID NCC]],DS_NCC_DTR[ID NCC],DS_NCC_DTR[Nhân viên]),_xlfn.XLOOKUP(Table10[[#This Row],[ID NCC]],Data_TongTram2[ID NCC],Data_TongTram2[Nhân viên]))</f>
        <v>Bùi Vũ Thanh Huy</v>
      </c>
      <c r="F193" s="497" t="str">
        <f>IF(Table10[[#This Row],[Trạm/DTR]]="DTR",_xlfn.XLOOKUP(Table10[[#This Row],[ID NCC]],DS_NCC_DTR[ID NCC],DS_NCC_DTR[Admin miền]),_xlfn.XLOOKUP(Table10[[#This Row],[Trạm/DTR]],Table16[Trạm],Table16[[Admin ]]))</f>
        <v>Nguyễn Hoàng Thúy</v>
      </c>
      <c r="G193" t="s">
        <v>701</v>
      </c>
      <c r="H193" s="497" t="str">
        <f>VLOOKUP(Table10[[#This Row],[Sản Phẩm RG]],'Thông tin'!C:F,4,0)</f>
        <v>PET vảy</v>
      </c>
      <c r="I193">
        <v>15630</v>
      </c>
      <c r="J193" s="497">
        <f>Table10[[#This Row],[Sản lượng kg]]/1000</f>
        <v>15.63</v>
      </c>
      <c r="K193" s="497" t="str">
        <f>_xlfn.XLOOKUP(Table10[[#This Row],[Loại Hàng]],Table59[Nhóm],Table59[Qui đổi])</f>
        <v>PET vảy</v>
      </c>
      <c r="L193" s="403">
        <v>46164</v>
      </c>
      <c r="M193" t="s">
        <v>23533</v>
      </c>
      <c r="N193" s="497">
        <f>IF(COUNTIF($A$3:A193,A193)=1,1,0)</f>
        <v>0</v>
      </c>
    </row>
    <row r="194" spans="1:14" hidden="1" x14ac:dyDescent="0.35">
      <c r="A194" t="s">
        <v>3379</v>
      </c>
      <c r="B194" s="497" t="str">
        <f>IF(Table10[[#This Row],[DTR/Trạm]]="DTR",_xlfn.XLOOKUP(Table10[[#This Row],[ID NCC]],DS_NCC_DTR[ID NCC],DS_NCC_DTR[Tên NCC]),_xlfn.XLOOKUP(Table10[[#This Row],[ID NCC]],Data_TongTram2[ID NCC],Data_TongTram2[Tên NCC]))</f>
        <v>Văn Phòng Yu Shin HCM</v>
      </c>
      <c r="C194" s="497" t="str">
        <f>IF(Table10[[#This Row],[Trạm/DTR]]="DTR","DTR","Trạm")</f>
        <v>DTR</v>
      </c>
      <c r="D194" s="497" t="str">
        <f>Table10[[#This Row],[ID NCC]]&amp;Table10[[#This Row],[Trạm/DTR]]</f>
        <v>001dc000029Nk5aAACDTR</v>
      </c>
      <c r="E194" s="497" t="str">
        <f>IF(Table10[[#This Row],[DTR/Trạm]]="DTR",_xlfn.XLOOKUP(Table10[[#This Row],[ID NCC]],DS_NCC_DTR[ID NCC],DS_NCC_DTR[Nhân viên]),_xlfn.XLOOKUP(Table10[[#This Row],[ID NCC]],Data_TongTram2[ID NCC],Data_TongTram2[Nhân viên]))</f>
        <v>Bùi Vũ Thanh Huy</v>
      </c>
      <c r="F194" s="497" t="str">
        <f>IF(Table10[[#This Row],[Trạm/DTR]]="DTR",_xlfn.XLOOKUP(Table10[[#This Row],[ID NCC]],DS_NCC_DTR[ID NCC],DS_NCC_DTR[Admin miền]),_xlfn.XLOOKUP(Table10[[#This Row],[Trạm/DTR]],Table16[Trạm],Table16[[Admin ]]))</f>
        <v>Nguyễn Hoàng Thúy</v>
      </c>
      <c r="G194" t="s">
        <v>1685</v>
      </c>
      <c r="H194" s="497" t="str">
        <f>VLOOKUP(Table10[[#This Row],[Sản Phẩm RG]],'Thông tin'!C:F,4,0)</f>
        <v>PET chai</v>
      </c>
      <c r="I194">
        <v>9396</v>
      </c>
      <c r="J194" s="497">
        <f>Table10[[#This Row],[Sản lượng kg]]/1000</f>
        <v>9.3960000000000008</v>
      </c>
      <c r="K194" s="497" t="str">
        <f>_xlfn.XLOOKUP(Table10[[#This Row],[Loại Hàng]],Table59[Nhóm],Table59[Qui đổi])</f>
        <v>PET chai</v>
      </c>
      <c r="L194" s="403">
        <v>46164</v>
      </c>
      <c r="M194" t="s">
        <v>23533</v>
      </c>
      <c r="N194" s="497">
        <f>IF(COUNTIF($A$3:A194,A194)=1,1,0)</f>
        <v>0</v>
      </c>
    </row>
    <row r="195" spans="1:14" hidden="1" x14ac:dyDescent="0.35">
      <c r="A195" t="s">
        <v>2941</v>
      </c>
      <c r="B195" s="497" t="str">
        <f>IF(Table10[[#This Row],[DTR/Trạm]]="DTR",_xlfn.XLOOKUP(Table10[[#This Row],[ID NCC]],DS_NCC_DTR[ID NCC],DS_NCC_DTR[Tên NCC]),_xlfn.XLOOKUP(Table10[[#This Row],[ID NCC]],Data_TongTram2[ID NCC],Data_TongTram2[Tên NCC]))</f>
        <v>NHỰA LONG AN</v>
      </c>
      <c r="C195" s="497" t="str">
        <f>IF(Table10[[#This Row],[Trạm/DTR]]="DTR","DTR","Trạm")</f>
        <v>DTR</v>
      </c>
      <c r="D195" s="497" t="str">
        <f>Table10[[#This Row],[ID NCC]]&amp;Table10[[#This Row],[Trạm/DTR]]</f>
        <v>001dc00002rIgUIAA0DTR</v>
      </c>
      <c r="E195" s="497" t="str">
        <f>IF(Table10[[#This Row],[DTR/Trạm]]="DTR",_xlfn.XLOOKUP(Table10[[#This Row],[ID NCC]],DS_NCC_DTR[ID NCC],DS_NCC_DTR[Nhân viên]),_xlfn.XLOOKUP(Table10[[#This Row],[ID NCC]],Data_TongTram2[ID NCC],Data_TongTram2[Nhân viên]))</f>
        <v>Nguyễn Duy Tân</v>
      </c>
      <c r="F195" s="497" t="str">
        <f>IF(Table10[[#This Row],[Trạm/DTR]]="DTR",_xlfn.XLOOKUP(Table10[[#This Row],[ID NCC]],DS_NCC_DTR[ID NCC],DS_NCC_DTR[Admin miền]),_xlfn.XLOOKUP(Table10[[#This Row],[Trạm/DTR]],Table16[Trạm],Table16[[Admin ]]))</f>
        <v>Phạm Thị Thúy Duy</v>
      </c>
      <c r="G195" t="s">
        <v>694</v>
      </c>
      <c r="H195" s="497" t="str">
        <f>VLOOKUP(Table10[[#This Row],[Sản Phẩm RG]],'Thông tin'!C:F,4,0)</f>
        <v>PET vảy</v>
      </c>
      <c r="I195">
        <v>10090</v>
      </c>
      <c r="J195" s="497">
        <f>Table10[[#This Row],[Sản lượng kg]]/1000</f>
        <v>10.09</v>
      </c>
      <c r="K195" s="497" t="str">
        <f>_xlfn.XLOOKUP(Table10[[#This Row],[Loại Hàng]],Table59[Nhóm],Table59[Qui đổi])</f>
        <v>PET vảy</v>
      </c>
      <c r="L195" s="403">
        <v>46164</v>
      </c>
      <c r="M195" t="s">
        <v>23533</v>
      </c>
      <c r="N195" s="497">
        <f>IF(COUNTIF($A$3:A195,A195)=1,1,0)</f>
        <v>0</v>
      </c>
    </row>
    <row r="196" spans="1:14" hidden="1" x14ac:dyDescent="0.35">
      <c r="A196" t="s">
        <v>2994</v>
      </c>
      <c r="B196" s="497" t="str">
        <f>IF(Table10[[#This Row],[DTR/Trạm]]="DTR",_xlfn.XLOOKUP(Table10[[#This Row],[ID NCC]],DS_NCC_DTR[ID NCC],DS_NCC_DTR[Tên NCC]),_xlfn.XLOOKUP(Table10[[#This Row],[ID NCC]],Data_TongTram2[ID NCC],Data_TongTram2[Tên NCC]))</f>
        <v>Văn Phòng Rồng Việt</v>
      </c>
      <c r="C196" s="497" t="str">
        <f>IF(Table10[[#This Row],[Trạm/DTR]]="DTR","DTR","Trạm")</f>
        <v>DTR</v>
      </c>
      <c r="D196" s="497" t="str">
        <f>Table10[[#This Row],[ID NCC]]&amp;Table10[[#This Row],[Trạm/DTR]]</f>
        <v>001dc0000304ICwAAMDTR</v>
      </c>
      <c r="E196" s="497" t="str">
        <f>IF(Table10[[#This Row],[DTR/Trạm]]="DTR",_xlfn.XLOOKUP(Table10[[#This Row],[ID NCC]],DS_NCC_DTR[ID NCC],DS_NCC_DTR[Nhân viên]),_xlfn.XLOOKUP(Table10[[#This Row],[ID NCC]],Data_TongTram2[ID NCC],Data_TongTram2[Nhân viên]))</f>
        <v>Bùi Vũ Thanh Huy</v>
      </c>
      <c r="F196" s="497" t="str">
        <f>IF(Table10[[#This Row],[Trạm/DTR]]="DTR",_xlfn.XLOOKUP(Table10[[#This Row],[ID NCC]],DS_NCC_DTR[ID NCC],DS_NCC_DTR[Admin miền]),_xlfn.XLOOKUP(Table10[[#This Row],[Trạm/DTR]],Table16[Trạm],Table16[[Admin ]]))</f>
        <v>Nguyễn Hoàng Thúy</v>
      </c>
      <c r="G196" t="s">
        <v>602</v>
      </c>
      <c r="H196" s="497" t="str">
        <f>VLOOKUP(Table10[[#This Row],[Sản Phẩm RG]],'Thông tin'!C:F,4,0)</f>
        <v>HDPE thổi vảy</v>
      </c>
      <c r="I196">
        <v>22380</v>
      </c>
      <c r="J196" s="497">
        <f>Table10[[#This Row],[Sản lượng kg]]/1000</f>
        <v>22.38</v>
      </c>
      <c r="K196" s="497" t="str">
        <f>_xlfn.XLOOKUP(Table10[[#This Row],[Loại Hàng]],Table59[Nhóm],Table59[Qui đổi])</f>
        <v>HDPE</v>
      </c>
      <c r="L196" s="403">
        <v>46165</v>
      </c>
      <c r="M196" t="s">
        <v>23533</v>
      </c>
      <c r="N196" s="497">
        <f>IF(COUNTIF($A$3:A196,A196)=1,1,0)</f>
        <v>0</v>
      </c>
    </row>
    <row r="197" spans="1:14" hidden="1" x14ac:dyDescent="0.35">
      <c r="A197" t="s">
        <v>2994</v>
      </c>
      <c r="B197" s="497" t="str">
        <f>IF(Table10[[#This Row],[DTR/Trạm]]="DTR",_xlfn.XLOOKUP(Table10[[#This Row],[ID NCC]],DS_NCC_DTR[ID NCC],DS_NCC_DTR[Tên NCC]),_xlfn.XLOOKUP(Table10[[#This Row],[ID NCC]],Data_TongTram2[ID NCC],Data_TongTram2[Tên NCC]))</f>
        <v>Văn Phòng Rồng Việt</v>
      </c>
      <c r="C197" s="497" t="str">
        <f>IF(Table10[[#This Row],[Trạm/DTR]]="DTR","DTR","Trạm")</f>
        <v>DTR</v>
      </c>
      <c r="D197" s="497" t="str">
        <f>Table10[[#This Row],[ID NCC]]&amp;Table10[[#This Row],[Trạm/DTR]]</f>
        <v>001dc0000304ICwAAMDTR</v>
      </c>
      <c r="E197" s="497" t="str">
        <f>IF(Table10[[#This Row],[DTR/Trạm]]="DTR",_xlfn.XLOOKUP(Table10[[#This Row],[ID NCC]],DS_NCC_DTR[ID NCC],DS_NCC_DTR[Nhân viên]),_xlfn.XLOOKUP(Table10[[#This Row],[ID NCC]],Data_TongTram2[ID NCC],Data_TongTram2[Nhân viên]))</f>
        <v>Bùi Vũ Thanh Huy</v>
      </c>
      <c r="F197" s="497" t="str">
        <f>IF(Table10[[#This Row],[Trạm/DTR]]="DTR",_xlfn.XLOOKUP(Table10[[#This Row],[ID NCC]],DS_NCC_DTR[ID NCC],DS_NCC_DTR[Admin miền]),_xlfn.XLOOKUP(Table10[[#This Row],[Trạm/DTR]],Table16[Trạm],Table16[[Admin ]]))</f>
        <v>Nguyễn Hoàng Thúy</v>
      </c>
      <c r="G197" t="s">
        <v>602</v>
      </c>
      <c r="H197" s="497" t="str">
        <f>VLOOKUP(Table10[[#This Row],[Sản Phẩm RG]],'Thông tin'!C:F,4,0)</f>
        <v>HDPE thổi vảy</v>
      </c>
      <c r="I197">
        <v>20610</v>
      </c>
      <c r="J197" s="497">
        <f>Table10[[#This Row],[Sản lượng kg]]/1000</f>
        <v>20.61</v>
      </c>
      <c r="K197" s="497" t="str">
        <f>_xlfn.XLOOKUP(Table10[[#This Row],[Loại Hàng]],Table59[Nhóm],Table59[Qui đổi])</f>
        <v>HDPE</v>
      </c>
      <c r="L197" s="403">
        <v>46165</v>
      </c>
      <c r="M197" t="s">
        <v>23533</v>
      </c>
      <c r="N197" s="497">
        <f>IF(COUNTIF($A$3:A1993,A197)=1,1,0)</f>
        <v>0</v>
      </c>
    </row>
    <row r="198" spans="1:14" hidden="1" x14ac:dyDescent="0.35">
      <c r="A198" t="s">
        <v>689</v>
      </c>
      <c r="B198" s="497" t="str">
        <f>IF(Table10[[#This Row],[DTR/Trạm]]="DTR",_xlfn.XLOOKUP(Table10[[#This Row],[ID NCC]],DS_NCC_DTR[ID NCC],DS_NCC_DTR[Tên NCC]),_xlfn.XLOOKUP(Table10[[#This Row],[ID NCC]],Data_TongTram2[ID NCC],Data_TongTram2[Tên NCC]))</f>
        <v>La Vie</v>
      </c>
      <c r="C198" s="497" t="str">
        <f>IF(Table10[[#This Row],[Trạm/DTR]]="DTR","DTR","Trạm")</f>
        <v>DTR</v>
      </c>
      <c r="D198" s="497" t="str">
        <f>Table10[[#This Row],[ID NCC]]&amp;Table10[[#This Row],[Trạm/DTR]]</f>
        <v>001J3000002HLb7IAGDTR</v>
      </c>
      <c r="E198" s="497" t="str">
        <f>IF(Table10[[#This Row],[DTR/Trạm]]="DTR",_xlfn.XLOOKUP(Table10[[#This Row],[ID NCC]],DS_NCC_DTR[ID NCC],DS_NCC_DTR[Nhân viên]),_xlfn.XLOOKUP(Table10[[#This Row],[ID NCC]],Data_TongTram2[ID NCC],Data_TongTram2[Nhân viên]))</f>
        <v>Nguyễn Duy Tân</v>
      </c>
      <c r="F198" s="497" t="str">
        <f>IF(Table10[[#This Row],[Trạm/DTR]]="DTR",_xlfn.XLOOKUP(Table10[[#This Row],[ID NCC]],DS_NCC_DTR[ID NCC],DS_NCC_DTR[Admin miền]),_xlfn.XLOOKUP(Table10[[#This Row],[Trạm/DTR]],Table16[Trạm],Table16[[Admin ]]))</f>
        <v>Trần Dương Quang Ngọc Linh</v>
      </c>
      <c r="G198" t="s">
        <v>690</v>
      </c>
      <c r="H198" s="497" t="str">
        <f>VLOOKUP(Table10[[#This Row],[Sản Phẩm RG]],'Thông tin'!C:F,4,0)</f>
        <v>PET chai</v>
      </c>
      <c r="I198">
        <v>827.99999999999989</v>
      </c>
      <c r="J198" s="497">
        <f>Table10[[#This Row],[Sản lượng kg]]/1000</f>
        <v>0.82799999999999985</v>
      </c>
      <c r="K198" s="497" t="str">
        <f>_xlfn.XLOOKUP(Table10[[#This Row],[Loại Hàng]],Table59[Nhóm],Table59[Qui đổi])</f>
        <v>PET chai</v>
      </c>
      <c r="L198" s="403">
        <v>46165</v>
      </c>
      <c r="M198" t="s">
        <v>23533</v>
      </c>
      <c r="N198" s="497">
        <f>IF(COUNTIF($A$3:A198,A198)=1,1,0)</f>
        <v>0</v>
      </c>
    </row>
    <row r="199" spans="1:14" hidden="1" x14ac:dyDescent="0.35">
      <c r="A199" t="s">
        <v>689</v>
      </c>
      <c r="B199" s="497" t="str">
        <f>IF(Table10[[#This Row],[DTR/Trạm]]="DTR",_xlfn.XLOOKUP(Table10[[#This Row],[ID NCC]],DS_NCC_DTR[ID NCC],DS_NCC_DTR[Tên NCC]),_xlfn.XLOOKUP(Table10[[#This Row],[ID NCC]],Data_TongTram2[ID NCC],Data_TongTram2[Tên NCC]))</f>
        <v>La Vie</v>
      </c>
      <c r="C199" s="497" t="str">
        <f>IF(Table10[[#This Row],[Trạm/DTR]]="DTR","DTR","Trạm")</f>
        <v>DTR</v>
      </c>
      <c r="D199" s="497" t="str">
        <f>Table10[[#This Row],[ID NCC]]&amp;Table10[[#This Row],[Trạm/DTR]]</f>
        <v>001J3000002HLb7IAGDTR</v>
      </c>
      <c r="E199" s="497" t="str">
        <f>IF(Table10[[#This Row],[DTR/Trạm]]="DTR",_xlfn.XLOOKUP(Table10[[#This Row],[ID NCC]],DS_NCC_DTR[ID NCC],DS_NCC_DTR[Nhân viên]),_xlfn.XLOOKUP(Table10[[#This Row],[ID NCC]],Data_TongTram2[ID NCC],Data_TongTram2[Nhân viên]))</f>
        <v>Nguyễn Duy Tân</v>
      </c>
      <c r="F199" s="497" t="str">
        <f>IF(Table10[[#This Row],[Trạm/DTR]]="DTR",_xlfn.XLOOKUP(Table10[[#This Row],[ID NCC]],DS_NCC_DTR[ID NCC],DS_NCC_DTR[Admin miền]),_xlfn.XLOOKUP(Table10[[#This Row],[Trạm/DTR]],Table16[Trạm],Table16[[Admin ]]))</f>
        <v>Trần Dương Quang Ngọc Linh</v>
      </c>
      <c r="G199" t="s">
        <v>690</v>
      </c>
      <c r="H199" s="497" t="str">
        <f>VLOOKUP(Table10[[#This Row],[Sản Phẩm RG]],'Thông tin'!C:F,4,0)</f>
        <v>PET chai</v>
      </c>
      <c r="I199">
        <v>827.99999999999989</v>
      </c>
      <c r="J199" s="497">
        <f>Table10[[#This Row],[Sản lượng kg]]/1000</f>
        <v>0.82799999999999985</v>
      </c>
      <c r="K199" s="497" t="str">
        <f>_xlfn.XLOOKUP(Table10[[#This Row],[Loại Hàng]],Table59[Nhóm],Table59[Qui đổi])</f>
        <v>PET chai</v>
      </c>
      <c r="L199" s="403">
        <v>46165</v>
      </c>
      <c r="M199" t="s">
        <v>23533</v>
      </c>
      <c r="N199" s="497">
        <f>IF(COUNTIF($A$3:A1993,A199)=1,1,0)</f>
        <v>0</v>
      </c>
    </row>
    <row r="200" spans="1:14" hidden="1" x14ac:dyDescent="0.35">
      <c r="A200" t="s">
        <v>853</v>
      </c>
      <c r="B200" s="497" t="str">
        <f>IF(Table10[[#This Row],[DTR/Trạm]]="DTR",_xlfn.XLOOKUP(Table10[[#This Row],[ID NCC]],DS_NCC_DTR[ID NCC],DS_NCC_DTR[Tên NCC]),_xlfn.XLOOKUP(Table10[[#This Row],[ID NCC]],Data_TongTram2[ID NCC],Data_TongTram2[Tên NCC]))</f>
        <v>Nhật Thi - Vvb</v>
      </c>
      <c r="C200" s="497" t="str">
        <f>IF(Table10[[#This Row],[Trạm/DTR]]="DTR","DTR","Trạm")</f>
        <v>DTR</v>
      </c>
      <c r="D200" s="497" t="str">
        <f>Table10[[#This Row],[ID NCC]]&amp;Table10[[#This Row],[Trạm/DTR]]</f>
        <v>001J3000002HLoFIAWDTR</v>
      </c>
      <c r="E200" s="497" t="str">
        <f>IF(Table10[[#This Row],[DTR/Trạm]]="DTR",_xlfn.XLOOKUP(Table10[[#This Row],[ID NCC]],DS_NCC_DTR[ID NCC],DS_NCC_DTR[Nhân viên]),_xlfn.XLOOKUP(Table10[[#This Row],[ID NCC]],Data_TongTram2[ID NCC],Data_TongTram2[Nhân viên]))</f>
        <v>Bùi Vũ Thanh Huy</v>
      </c>
      <c r="F200" s="497" t="str">
        <f>IF(Table10[[#This Row],[Trạm/DTR]]="DTR",_xlfn.XLOOKUP(Table10[[#This Row],[ID NCC]],DS_NCC_DTR[ID NCC],DS_NCC_DTR[Admin miền]),_xlfn.XLOOKUP(Table10[[#This Row],[Trạm/DTR]],Table16[Trạm],Table16[[Admin ]]))</f>
        <v>Nguyễn Hoàng Thúy</v>
      </c>
      <c r="G200" t="s">
        <v>694</v>
      </c>
      <c r="H200" s="497" t="str">
        <f>VLOOKUP(Table10[[#This Row],[Sản Phẩm RG]],'Thông tin'!C:F,4,0)</f>
        <v>PET vảy</v>
      </c>
      <c r="I200">
        <v>15636</v>
      </c>
      <c r="J200" s="497">
        <f>Table10[[#This Row],[Sản lượng kg]]/1000</f>
        <v>15.635999999999999</v>
      </c>
      <c r="K200" s="497" t="str">
        <f>_xlfn.XLOOKUP(Table10[[#This Row],[Loại Hàng]],Table59[Nhóm],Table59[Qui đổi])</f>
        <v>PET vảy</v>
      </c>
      <c r="L200" s="403">
        <v>46165</v>
      </c>
      <c r="M200" t="s">
        <v>23533</v>
      </c>
      <c r="N200" s="497">
        <f>IF(COUNTIF($A$3:A200,A200)=1,1,0)</f>
        <v>0</v>
      </c>
    </row>
    <row r="201" spans="1:14" hidden="1" x14ac:dyDescent="0.35">
      <c r="A201" t="s">
        <v>853</v>
      </c>
      <c r="B201" s="497" t="str">
        <f>IF(Table10[[#This Row],[DTR/Trạm]]="DTR",_xlfn.XLOOKUP(Table10[[#This Row],[ID NCC]],DS_NCC_DTR[ID NCC],DS_NCC_DTR[Tên NCC]),_xlfn.XLOOKUP(Table10[[#This Row],[ID NCC]],Data_TongTram2[ID NCC],Data_TongTram2[Tên NCC]))</f>
        <v>Nhật Thi - Vvb</v>
      </c>
      <c r="C201" s="497" t="str">
        <f>IF(Table10[[#This Row],[Trạm/DTR]]="DTR","DTR","Trạm")</f>
        <v>DTR</v>
      </c>
      <c r="D201" s="497" t="str">
        <f>Table10[[#This Row],[ID NCC]]&amp;Table10[[#This Row],[Trạm/DTR]]</f>
        <v>001J3000002HLoFIAWDTR</v>
      </c>
      <c r="E201" s="497" t="str">
        <f>IF(Table10[[#This Row],[DTR/Trạm]]="DTR",_xlfn.XLOOKUP(Table10[[#This Row],[ID NCC]],DS_NCC_DTR[ID NCC],DS_NCC_DTR[Nhân viên]),_xlfn.XLOOKUP(Table10[[#This Row],[ID NCC]],Data_TongTram2[ID NCC],Data_TongTram2[Nhân viên]))</f>
        <v>Bùi Vũ Thanh Huy</v>
      </c>
      <c r="F201" s="497" t="str">
        <f>IF(Table10[[#This Row],[Trạm/DTR]]="DTR",_xlfn.XLOOKUP(Table10[[#This Row],[ID NCC]],DS_NCC_DTR[ID NCC],DS_NCC_DTR[Admin miền]),_xlfn.XLOOKUP(Table10[[#This Row],[Trạm/DTR]],Table16[Trạm],Table16[[Admin ]]))</f>
        <v>Nguyễn Hoàng Thúy</v>
      </c>
      <c r="G201" t="s">
        <v>694</v>
      </c>
      <c r="H201" s="497" t="str">
        <f>VLOOKUP(Table10[[#This Row],[Sản Phẩm RG]],'Thông tin'!C:F,4,0)</f>
        <v>PET vảy</v>
      </c>
      <c r="I201">
        <v>16112</v>
      </c>
      <c r="J201" s="497">
        <f>Table10[[#This Row],[Sản lượng kg]]/1000</f>
        <v>16.111999999999998</v>
      </c>
      <c r="K201" s="497" t="str">
        <f>_xlfn.XLOOKUP(Table10[[#This Row],[Loại Hàng]],Table59[Nhóm],Table59[Qui đổi])</f>
        <v>PET vảy</v>
      </c>
      <c r="L201" s="403">
        <v>46165</v>
      </c>
      <c r="M201" t="s">
        <v>23533</v>
      </c>
      <c r="N201" s="497">
        <f>IF(COUNTIF($A$3:A201,A201)=1,1,0)</f>
        <v>0</v>
      </c>
    </row>
    <row r="202" spans="1:14" hidden="1" x14ac:dyDescent="0.35">
      <c r="A202" t="s">
        <v>1619</v>
      </c>
      <c r="B202" s="497" t="str">
        <f>IF(Table10[[#This Row],[DTR/Trạm]]="DTR",_xlfn.XLOOKUP(Table10[[#This Row],[ID NCC]],DS_NCC_DTR[ID NCC],DS_NCC_DTR[Tên NCC]),_xlfn.XLOOKUP(Table10[[#This Row],[ID NCC]],Data_TongTram2[ID NCC],Data_TongTram2[Tên NCC]))</f>
        <v>Du Phương</v>
      </c>
      <c r="C202" s="497" t="str">
        <f>IF(Table10[[#This Row],[Trạm/DTR]]="DTR","DTR","Trạm")</f>
        <v>DTR</v>
      </c>
      <c r="D202" s="497" t="str">
        <f>Table10[[#This Row],[ID NCC]]&amp;Table10[[#This Row],[Trạm/DTR]]</f>
        <v>001J3000002HLscIAGDTR</v>
      </c>
      <c r="E202" s="497" t="str">
        <f>IF(Table10[[#This Row],[DTR/Trạm]]="DTR",_xlfn.XLOOKUP(Table10[[#This Row],[ID NCC]],DS_NCC_DTR[ID NCC],DS_NCC_DTR[Nhân viên]),_xlfn.XLOOKUP(Table10[[#This Row],[ID NCC]],Data_TongTram2[ID NCC],Data_TongTram2[Nhân viên]))</f>
        <v>Bùi Vũ Thanh Huy</v>
      </c>
      <c r="F202" s="497" t="str">
        <f>IF(Table10[[#This Row],[Trạm/DTR]]="DTR",_xlfn.XLOOKUP(Table10[[#This Row],[ID NCC]],DS_NCC_DTR[ID NCC],DS_NCC_DTR[Admin miền]),_xlfn.XLOOKUP(Table10[[#This Row],[Trạm/DTR]],Table16[Trạm],Table16[[Admin ]]))</f>
        <v>Nguyễn Hoàng Thúy</v>
      </c>
      <c r="G202" t="s">
        <v>694</v>
      </c>
      <c r="H202" s="497" t="str">
        <f>VLOOKUP(Table10[[#This Row],[Sản Phẩm RG]],'Thông tin'!C:F,4,0)</f>
        <v>PET vảy</v>
      </c>
      <c r="I202">
        <v>13426</v>
      </c>
      <c r="J202" s="497">
        <f>Table10[[#This Row],[Sản lượng kg]]/1000</f>
        <v>13.426</v>
      </c>
      <c r="K202" s="497" t="str">
        <f>_xlfn.XLOOKUP(Table10[[#This Row],[Loại Hàng]],Table59[Nhóm],Table59[Qui đổi])</f>
        <v>PET vảy</v>
      </c>
      <c r="L202" s="403">
        <v>46165</v>
      </c>
      <c r="M202" t="s">
        <v>23533</v>
      </c>
      <c r="N202" s="497">
        <f>IF(COUNTIF($A$3:A202,A202)=1,1,0)</f>
        <v>0</v>
      </c>
    </row>
    <row r="203" spans="1:14" hidden="1" x14ac:dyDescent="0.35">
      <c r="A203" t="s">
        <v>696</v>
      </c>
      <c r="B203" s="497" t="str">
        <f>IF(Table10[[#This Row],[DTR/Trạm]]="DTR",_xlfn.XLOOKUP(Table10[[#This Row],[ID NCC]],DS_NCC_DTR[ID NCC],DS_NCC_DTR[Tên NCC]),_xlfn.XLOOKUP(Table10[[#This Row],[ID NCC]],Data_TongTram2[ID NCC],Data_TongTram2[Tên NCC]))</f>
        <v>Huỳnh Trần</v>
      </c>
      <c r="C203" s="497" t="str">
        <f>IF(Table10[[#This Row],[Trạm/DTR]]="DTR","DTR","Trạm")</f>
        <v>DTR</v>
      </c>
      <c r="D203" s="497" t="str">
        <f>Table10[[#This Row],[ID NCC]]&amp;Table10[[#This Row],[Trạm/DTR]]</f>
        <v>001J300000DJt2lIADDTR</v>
      </c>
      <c r="E203" s="497" t="str">
        <f>IF(Table10[[#This Row],[DTR/Trạm]]="DTR",_xlfn.XLOOKUP(Table10[[#This Row],[ID NCC]],DS_NCC_DTR[ID NCC],DS_NCC_DTR[Nhân viên]),_xlfn.XLOOKUP(Table10[[#This Row],[ID NCC]],Data_TongTram2[ID NCC],Data_TongTram2[Nhân viên]))</f>
        <v>Bùi Vũ Thanh Huy</v>
      </c>
      <c r="F203" s="497" t="str">
        <f>IF(Table10[[#This Row],[Trạm/DTR]]="DTR",_xlfn.XLOOKUP(Table10[[#This Row],[ID NCC]],DS_NCC_DTR[ID NCC],DS_NCC_DTR[Admin miền]),_xlfn.XLOOKUP(Table10[[#This Row],[Trạm/DTR]],Table16[Trạm],Table16[[Admin ]]))</f>
        <v>Nguyễn Hoàng Thúy</v>
      </c>
      <c r="G203" t="s">
        <v>694</v>
      </c>
      <c r="H203" s="497" t="str">
        <f>VLOOKUP(Table10[[#This Row],[Sản Phẩm RG]],'Thông tin'!C:F,4,0)</f>
        <v>PET vảy</v>
      </c>
      <c r="I203">
        <v>13473</v>
      </c>
      <c r="J203" s="497">
        <f>Table10[[#This Row],[Sản lượng kg]]/1000</f>
        <v>13.473000000000001</v>
      </c>
      <c r="K203" s="497" t="str">
        <f>_xlfn.XLOOKUP(Table10[[#This Row],[Loại Hàng]],Table59[Nhóm],Table59[Qui đổi])</f>
        <v>PET vảy</v>
      </c>
      <c r="L203" s="403">
        <v>46165</v>
      </c>
      <c r="M203" t="s">
        <v>23533</v>
      </c>
      <c r="N203" s="497">
        <f>IF(COUNTIF($A$3:A203,A203)=1,1,0)</f>
        <v>0</v>
      </c>
    </row>
    <row r="204" spans="1:14" hidden="1" x14ac:dyDescent="0.35">
      <c r="A204" t="s">
        <v>698</v>
      </c>
      <c r="B204" s="497" t="str">
        <f>IF(Table10[[#This Row],[DTR/Trạm]]="DTR",_xlfn.XLOOKUP(Table10[[#This Row],[ID NCC]],DS_NCC_DTR[ID NCC],DS_NCC_DTR[Tên NCC]),_xlfn.XLOOKUP(Table10[[#This Row],[ID NCC]],Data_TongTram2[ID NCC],Data_TongTram2[Tên NCC]))</f>
        <v>Thành Phát</v>
      </c>
      <c r="C204" s="497" t="str">
        <f>IF(Table10[[#This Row],[Trạm/DTR]]="DTR","DTR","Trạm")</f>
        <v>DTR</v>
      </c>
      <c r="D204" s="497" t="str">
        <f>Table10[[#This Row],[ID NCC]]&amp;Table10[[#This Row],[Trạm/DTR]]</f>
        <v>001dc00000ZWIdiAAHDTR</v>
      </c>
      <c r="E204" s="497" t="str">
        <f>IF(Table10[[#This Row],[DTR/Trạm]]="DTR",_xlfn.XLOOKUP(Table10[[#This Row],[ID NCC]],DS_NCC_DTR[ID NCC],DS_NCC_DTR[Nhân viên]),_xlfn.XLOOKUP(Table10[[#This Row],[ID NCC]],Data_TongTram2[ID NCC],Data_TongTram2[Nhân viên]))</f>
        <v>Bùi Vũ Thanh Huy</v>
      </c>
      <c r="F204" s="497" t="str">
        <f>IF(Table10[[#This Row],[Trạm/DTR]]="DTR",_xlfn.XLOOKUP(Table10[[#This Row],[ID NCC]],DS_NCC_DTR[ID NCC],DS_NCC_DTR[Admin miền]),_xlfn.XLOOKUP(Table10[[#This Row],[Trạm/DTR]],Table16[Trạm],Table16[[Admin ]]))</f>
        <v>Nguyễn Hoàng Thúy</v>
      </c>
      <c r="G204" t="s">
        <v>694</v>
      </c>
      <c r="H204" s="497" t="str">
        <f>VLOOKUP(Table10[[#This Row],[Sản Phẩm RG]],'Thông tin'!C:F,4,0)</f>
        <v>PET vảy</v>
      </c>
      <c r="I204">
        <v>14586</v>
      </c>
      <c r="J204" s="497">
        <f>Table10[[#This Row],[Sản lượng kg]]/1000</f>
        <v>14.586</v>
      </c>
      <c r="K204" s="497" t="str">
        <f>_xlfn.XLOOKUP(Table10[[#This Row],[Loại Hàng]],Table59[Nhóm],Table59[Qui đổi])</f>
        <v>PET vảy</v>
      </c>
      <c r="L204" s="403">
        <v>46165</v>
      </c>
      <c r="M204" t="s">
        <v>23533</v>
      </c>
      <c r="N204" s="497">
        <f>IF(COUNTIF($A$3:A204,A204)=1,1,0)</f>
        <v>0</v>
      </c>
    </row>
    <row r="205" spans="1:14" hidden="1" x14ac:dyDescent="0.35">
      <c r="A205" t="s">
        <v>698</v>
      </c>
      <c r="B205" s="497" t="str">
        <f>IF(Table10[[#This Row],[DTR/Trạm]]="DTR",_xlfn.XLOOKUP(Table10[[#This Row],[ID NCC]],DS_NCC_DTR[ID NCC],DS_NCC_DTR[Tên NCC]),_xlfn.XLOOKUP(Table10[[#This Row],[ID NCC]],Data_TongTram2[ID NCC],Data_TongTram2[Tên NCC]))</f>
        <v>Thành Phát</v>
      </c>
      <c r="C205" s="497" t="str">
        <f>IF(Table10[[#This Row],[Trạm/DTR]]="DTR","DTR","Trạm")</f>
        <v>DTR</v>
      </c>
      <c r="D205" s="497" t="str">
        <f>Table10[[#This Row],[ID NCC]]&amp;Table10[[#This Row],[Trạm/DTR]]</f>
        <v>001dc00000ZWIdiAAHDTR</v>
      </c>
      <c r="E205" s="497" t="str">
        <f>IF(Table10[[#This Row],[DTR/Trạm]]="DTR",_xlfn.XLOOKUP(Table10[[#This Row],[ID NCC]],DS_NCC_DTR[ID NCC],DS_NCC_DTR[Nhân viên]),_xlfn.XLOOKUP(Table10[[#This Row],[ID NCC]],Data_TongTram2[ID NCC],Data_TongTram2[Nhân viên]))</f>
        <v>Bùi Vũ Thanh Huy</v>
      </c>
      <c r="F205" s="497" t="str">
        <f>IF(Table10[[#This Row],[Trạm/DTR]]="DTR",_xlfn.XLOOKUP(Table10[[#This Row],[ID NCC]],DS_NCC_DTR[ID NCC],DS_NCC_DTR[Admin miền]),_xlfn.XLOOKUP(Table10[[#This Row],[Trạm/DTR]],Table16[Trạm],Table16[[Admin ]]))</f>
        <v>Nguyễn Hoàng Thúy</v>
      </c>
      <c r="G205" t="s">
        <v>694</v>
      </c>
      <c r="H205" s="497" t="str">
        <f>VLOOKUP(Table10[[#This Row],[Sản Phẩm RG]],'Thông tin'!C:F,4,0)</f>
        <v>PET vảy</v>
      </c>
      <c r="I205">
        <v>14586</v>
      </c>
      <c r="J205" s="497">
        <f>Table10[[#This Row],[Sản lượng kg]]/1000</f>
        <v>14.586</v>
      </c>
      <c r="K205" s="497" t="str">
        <f>_xlfn.XLOOKUP(Table10[[#This Row],[Loại Hàng]],Table59[Nhóm],Table59[Qui đổi])</f>
        <v>PET vảy</v>
      </c>
      <c r="L205" s="403">
        <v>46165</v>
      </c>
      <c r="M205" t="s">
        <v>23533</v>
      </c>
      <c r="N205" s="497">
        <f>IF(COUNTIF($A$3:A205,A205)=1,1,0)</f>
        <v>0</v>
      </c>
    </row>
    <row r="206" spans="1:14" hidden="1" x14ac:dyDescent="0.35">
      <c r="A206" t="s">
        <v>698</v>
      </c>
      <c r="B206" s="497" t="str">
        <f>IF(Table10[[#This Row],[DTR/Trạm]]="DTR",_xlfn.XLOOKUP(Table10[[#This Row],[ID NCC]],DS_NCC_DTR[ID NCC],DS_NCC_DTR[Tên NCC]),_xlfn.XLOOKUP(Table10[[#This Row],[ID NCC]],Data_TongTram2[ID NCC],Data_TongTram2[Tên NCC]))</f>
        <v>Thành Phát</v>
      </c>
      <c r="C206" s="497" t="str">
        <f>IF(Table10[[#This Row],[Trạm/DTR]]="DTR","DTR","Trạm")</f>
        <v>DTR</v>
      </c>
      <c r="D206" s="497" t="str">
        <f>Table10[[#This Row],[ID NCC]]&amp;Table10[[#This Row],[Trạm/DTR]]</f>
        <v>001dc00000ZWIdiAAHDTR</v>
      </c>
      <c r="E206" s="497" t="str">
        <f>IF(Table10[[#This Row],[DTR/Trạm]]="DTR",_xlfn.XLOOKUP(Table10[[#This Row],[ID NCC]],DS_NCC_DTR[ID NCC],DS_NCC_DTR[Nhân viên]),_xlfn.XLOOKUP(Table10[[#This Row],[ID NCC]],Data_TongTram2[ID NCC],Data_TongTram2[Nhân viên]))</f>
        <v>Bùi Vũ Thanh Huy</v>
      </c>
      <c r="F206" s="497" t="str">
        <f>IF(Table10[[#This Row],[Trạm/DTR]]="DTR",_xlfn.XLOOKUP(Table10[[#This Row],[ID NCC]],DS_NCC_DTR[ID NCC],DS_NCC_DTR[Admin miền]),_xlfn.XLOOKUP(Table10[[#This Row],[Trạm/DTR]],Table16[Trạm],Table16[[Admin ]]))</f>
        <v>Nguyễn Hoàng Thúy</v>
      </c>
      <c r="G206" t="s">
        <v>694</v>
      </c>
      <c r="H206" s="497" t="str">
        <f>VLOOKUP(Table10[[#This Row],[Sản Phẩm RG]],'Thông tin'!C:F,4,0)</f>
        <v>PET vảy</v>
      </c>
      <c r="I206">
        <v>-14586</v>
      </c>
      <c r="J206" s="497">
        <f>Table10[[#This Row],[Sản lượng kg]]/1000</f>
        <v>-14.586</v>
      </c>
      <c r="K206" s="497" t="str">
        <f>_xlfn.XLOOKUP(Table10[[#This Row],[Loại Hàng]],Table59[Nhóm],Table59[Qui đổi])</f>
        <v>PET vảy</v>
      </c>
      <c r="L206" s="403">
        <v>46165</v>
      </c>
      <c r="M206" t="s">
        <v>23533</v>
      </c>
      <c r="N206" s="497">
        <f>IF(COUNTIF($A$3:A206,A206)=1,1,0)</f>
        <v>0</v>
      </c>
    </row>
    <row r="207" spans="1:14" hidden="1" x14ac:dyDescent="0.35">
      <c r="A207" t="s">
        <v>698</v>
      </c>
      <c r="B207" s="497" t="str">
        <f>IF(Table10[[#This Row],[DTR/Trạm]]="DTR",_xlfn.XLOOKUP(Table10[[#This Row],[ID NCC]],DS_NCC_DTR[ID NCC],DS_NCC_DTR[Tên NCC]),_xlfn.XLOOKUP(Table10[[#This Row],[ID NCC]],Data_TongTram2[ID NCC],Data_TongTram2[Tên NCC]))</f>
        <v>Thành Phát</v>
      </c>
      <c r="C207" s="497" t="str">
        <f>IF(Table10[[#This Row],[Trạm/DTR]]="DTR","DTR","Trạm")</f>
        <v>DTR</v>
      </c>
      <c r="D207" s="497" t="str">
        <f>Table10[[#This Row],[ID NCC]]&amp;Table10[[#This Row],[Trạm/DTR]]</f>
        <v>001dc00000ZWIdiAAHDTR</v>
      </c>
      <c r="E207" s="497" t="str">
        <f>IF(Table10[[#This Row],[DTR/Trạm]]="DTR",_xlfn.XLOOKUP(Table10[[#This Row],[ID NCC]],DS_NCC_DTR[ID NCC],DS_NCC_DTR[Nhân viên]),_xlfn.XLOOKUP(Table10[[#This Row],[ID NCC]],Data_TongTram2[ID NCC],Data_TongTram2[Nhân viên]))</f>
        <v>Bùi Vũ Thanh Huy</v>
      </c>
      <c r="F207" s="497" t="str">
        <f>IF(Table10[[#This Row],[Trạm/DTR]]="DTR",_xlfn.XLOOKUP(Table10[[#This Row],[ID NCC]],DS_NCC_DTR[ID NCC],DS_NCC_DTR[Admin miền]),_xlfn.XLOOKUP(Table10[[#This Row],[Trạm/DTR]],Table16[Trạm],Table16[[Admin ]]))</f>
        <v>Nguyễn Hoàng Thúy</v>
      </c>
      <c r="G207" t="s">
        <v>694</v>
      </c>
      <c r="H207" s="497" t="str">
        <f>VLOOKUP(Table10[[#This Row],[Sản Phẩm RG]],'Thông tin'!C:F,4,0)</f>
        <v>PET vảy</v>
      </c>
      <c r="I207">
        <v>14586</v>
      </c>
      <c r="J207" s="497">
        <f>Table10[[#This Row],[Sản lượng kg]]/1000</f>
        <v>14.586</v>
      </c>
      <c r="K207" s="497" t="str">
        <f>_xlfn.XLOOKUP(Table10[[#This Row],[Loại Hàng]],Table59[Nhóm],Table59[Qui đổi])</f>
        <v>PET vảy</v>
      </c>
      <c r="L207" s="403">
        <v>46165</v>
      </c>
      <c r="M207" t="s">
        <v>23533</v>
      </c>
      <c r="N207" s="497">
        <f>IF(COUNTIF($A$3:A207,A207)=1,1,0)</f>
        <v>0</v>
      </c>
    </row>
    <row r="208" spans="1:14" hidden="1" x14ac:dyDescent="0.35">
      <c r="A208" t="s">
        <v>698</v>
      </c>
      <c r="B208" s="497" t="str">
        <f>IF(Table10[[#This Row],[DTR/Trạm]]="DTR",_xlfn.XLOOKUP(Table10[[#This Row],[ID NCC]],DS_NCC_DTR[ID NCC],DS_NCC_DTR[Tên NCC]),_xlfn.XLOOKUP(Table10[[#This Row],[ID NCC]],Data_TongTram2[ID NCC],Data_TongTram2[Tên NCC]))</f>
        <v>Thành Phát</v>
      </c>
      <c r="C208" s="497" t="str">
        <f>IF(Table10[[#This Row],[Trạm/DTR]]="DTR","DTR","Trạm")</f>
        <v>DTR</v>
      </c>
      <c r="D208" s="497" t="str">
        <f>Table10[[#This Row],[ID NCC]]&amp;Table10[[#This Row],[Trạm/DTR]]</f>
        <v>001dc00000ZWIdiAAHDTR</v>
      </c>
      <c r="E208" s="497" t="str">
        <f>IF(Table10[[#This Row],[DTR/Trạm]]="DTR",_xlfn.XLOOKUP(Table10[[#This Row],[ID NCC]],DS_NCC_DTR[ID NCC],DS_NCC_DTR[Nhân viên]),_xlfn.XLOOKUP(Table10[[#This Row],[ID NCC]],Data_TongTram2[ID NCC],Data_TongTram2[Nhân viên]))</f>
        <v>Bùi Vũ Thanh Huy</v>
      </c>
      <c r="F208" s="497" t="str">
        <f>IF(Table10[[#This Row],[Trạm/DTR]]="DTR",_xlfn.XLOOKUP(Table10[[#This Row],[ID NCC]],DS_NCC_DTR[ID NCC],DS_NCC_DTR[Admin miền]),_xlfn.XLOOKUP(Table10[[#This Row],[Trạm/DTR]],Table16[Trạm],Table16[[Admin ]]))</f>
        <v>Nguyễn Hoàng Thúy</v>
      </c>
      <c r="G208" t="s">
        <v>694</v>
      </c>
      <c r="H208" s="497" t="str">
        <f>VLOOKUP(Table10[[#This Row],[Sản Phẩm RG]],'Thông tin'!C:F,4,0)</f>
        <v>PET vảy</v>
      </c>
      <c r="I208">
        <v>14426</v>
      </c>
      <c r="J208" s="497">
        <f>Table10[[#This Row],[Sản lượng kg]]/1000</f>
        <v>14.426</v>
      </c>
      <c r="K208" s="497" t="str">
        <f>_xlfn.XLOOKUP(Table10[[#This Row],[Loại Hàng]],Table59[Nhóm],Table59[Qui đổi])</f>
        <v>PET vảy</v>
      </c>
      <c r="L208" s="403">
        <v>46165</v>
      </c>
      <c r="M208" t="s">
        <v>23533</v>
      </c>
      <c r="N208" s="497">
        <f>IF(COUNTIF($A$3:A208,A208)=1,1,0)</f>
        <v>0</v>
      </c>
    </row>
    <row r="209" spans="1:14" hidden="1" x14ac:dyDescent="0.35">
      <c r="A209" t="s">
        <v>698</v>
      </c>
      <c r="B209" s="497" t="str">
        <f>IF(Table10[[#This Row],[DTR/Trạm]]="DTR",_xlfn.XLOOKUP(Table10[[#This Row],[ID NCC]],DS_NCC_DTR[ID NCC],DS_NCC_DTR[Tên NCC]),_xlfn.XLOOKUP(Table10[[#This Row],[ID NCC]],Data_TongTram2[ID NCC],Data_TongTram2[Tên NCC]))</f>
        <v>Thành Phát</v>
      </c>
      <c r="C209" s="497" t="str">
        <f>IF(Table10[[#This Row],[Trạm/DTR]]="DTR","DTR","Trạm")</f>
        <v>DTR</v>
      </c>
      <c r="D209" s="497" t="str">
        <f>Table10[[#This Row],[ID NCC]]&amp;Table10[[#This Row],[Trạm/DTR]]</f>
        <v>001dc00000ZWIdiAAHDTR</v>
      </c>
      <c r="E209" s="497" t="str">
        <f>IF(Table10[[#This Row],[DTR/Trạm]]="DTR",_xlfn.XLOOKUP(Table10[[#This Row],[ID NCC]],DS_NCC_DTR[ID NCC],DS_NCC_DTR[Nhân viên]),_xlfn.XLOOKUP(Table10[[#This Row],[ID NCC]],Data_TongTram2[ID NCC],Data_TongTram2[Nhân viên]))</f>
        <v>Bùi Vũ Thanh Huy</v>
      </c>
      <c r="F209" s="497" t="str">
        <f>IF(Table10[[#This Row],[Trạm/DTR]]="DTR",_xlfn.XLOOKUP(Table10[[#This Row],[ID NCC]],DS_NCC_DTR[ID NCC],DS_NCC_DTR[Admin miền]),_xlfn.XLOOKUP(Table10[[#This Row],[Trạm/DTR]],Table16[Trạm],Table16[[Admin ]]))</f>
        <v>Nguyễn Hoàng Thúy</v>
      </c>
      <c r="G209" t="s">
        <v>694</v>
      </c>
      <c r="H209" s="497" t="str">
        <f>VLOOKUP(Table10[[#This Row],[Sản Phẩm RG]],'Thông tin'!C:F,4,0)</f>
        <v>PET vảy</v>
      </c>
      <c r="I209">
        <v>-14586</v>
      </c>
      <c r="J209" s="497">
        <f>Table10[[#This Row],[Sản lượng kg]]/1000</f>
        <v>-14.586</v>
      </c>
      <c r="K209" s="497" t="str">
        <f>_xlfn.XLOOKUP(Table10[[#This Row],[Loại Hàng]],Table59[Nhóm],Table59[Qui đổi])</f>
        <v>PET vảy</v>
      </c>
      <c r="L209" s="403">
        <v>46165</v>
      </c>
      <c r="M209" t="s">
        <v>23533</v>
      </c>
      <c r="N209" s="497">
        <f>IF(COUNTIF($A$3:A1993,A209)=1,1,0)</f>
        <v>0</v>
      </c>
    </row>
    <row r="210" spans="1:14" hidden="1" x14ac:dyDescent="0.35">
      <c r="A210" t="s">
        <v>689</v>
      </c>
      <c r="B210" s="497" t="str">
        <f>IF(Table10[[#This Row],[DTR/Trạm]]="DTR",_xlfn.XLOOKUP(Table10[[#This Row],[ID NCC]],DS_NCC_DTR[ID NCC],DS_NCC_DTR[Tên NCC]),_xlfn.XLOOKUP(Table10[[#This Row],[ID NCC]],Data_TongTram2[ID NCC],Data_TongTram2[Tên NCC]))</f>
        <v>La Vie</v>
      </c>
      <c r="C210" s="497" t="str">
        <f>IF(Table10[[#This Row],[Trạm/DTR]]="DTR","DTR","Trạm")</f>
        <v>DTR</v>
      </c>
      <c r="D210" s="497" t="str">
        <f>Table10[[#This Row],[ID NCC]]&amp;Table10[[#This Row],[Trạm/DTR]]</f>
        <v>001J3000002HLb7IAGDTR</v>
      </c>
      <c r="E210" s="497" t="str">
        <f>IF(Table10[[#This Row],[DTR/Trạm]]="DTR",_xlfn.XLOOKUP(Table10[[#This Row],[ID NCC]],DS_NCC_DTR[ID NCC],DS_NCC_DTR[Nhân viên]),_xlfn.XLOOKUP(Table10[[#This Row],[ID NCC]],Data_TongTram2[ID NCC],Data_TongTram2[Nhân viên]))</f>
        <v>Nguyễn Duy Tân</v>
      </c>
      <c r="F210" s="497" t="str">
        <f>IF(Table10[[#This Row],[Trạm/DTR]]="DTR",_xlfn.XLOOKUP(Table10[[#This Row],[ID NCC]],DS_NCC_DTR[ID NCC],DS_NCC_DTR[Admin miền]),_xlfn.XLOOKUP(Table10[[#This Row],[Trạm/DTR]],Table16[Trạm],Table16[[Admin ]]))</f>
        <v>Trần Dương Quang Ngọc Linh</v>
      </c>
      <c r="G210" t="s">
        <v>690</v>
      </c>
      <c r="H210" s="497" t="str">
        <f>VLOOKUP(Table10[[#This Row],[Sản Phẩm RG]],'Thông tin'!C:F,4,0)</f>
        <v>PET chai</v>
      </c>
      <c r="I210">
        <v>827.99999999999989</v>
      </c>
      <c r="J210" s="497">
        <f>Table10[[#This Row],[Sản lượng kg]]/1000</f>
        <v>0.82799999999999985</v>
      </c>
      <c r="K210" s="497" t="str">
        <f>_xlfn.XLOOKUP(Table10[[#This Row],[Loại Hàng]],Table59[Nhóm],Table59[Qui đổi])</f>
        <v>PET chai</v>
      </c>
      <c r="L210" s="403">
        <v>46167</v>
      </c>
      <c r="M210" t="s">
        <v>23533</v>
      </c>
      <c r="N210" s="497">
        <f>IF(COUNTIF($A$3:A210,A210)=1,1,0)</f>
        <v>0</v>
      </c>
    </row>
    <row r="211" spans="1:14" hidden="1" x14ac:dyDescent="0.35">
      <c r="A211" t="s">
        <v>689</v>
      </c>
      <c r="B211" s="497" t="str">
        <f>IF(Table10[[#This Row],[DTR/Trạm]]="DTR",_xlfn.XLOOKUP(Table10[[#This Row],[ID NCC]],DS_NCC_DTR[ID NCC],DS_NCC_DTR[Tên NCC]),_xlfn.XLOOKUP(Table10[[#This Row],[ID NCC]],Data_TongTram2[ID NCC],Data_TongTram2[Tên NCC]))</f>
        <v>La Vie</v>
      </c>
      <c r="C211" s="497" t="str">
        <f>IF(Table10[[#This Row],[Trạm/DTR]]="DTR","DTR","Trạm")</f>
        <v>DTR</v>
      </c>
      <c r="D211" s="497" t="str">
        <f>Table10[[#This Row],[ID NCC]]&amp;Table10[[#This Row],[Trạm/DTR]]</f>
        <v>001J3000002HLb7IAGDTR</v>
      </c>
      <c r="E211" s="497" t="str">
        <f>IF(Table10[[#This Row],[DTR/Trạm]]="DTR",_xlfn.XLOOKUP(Table10[[#This Row],[ID NCC]],DS_NCC_DTR[ID NCC],DS_NCC_DTR[Nhân viên]),_xlfn.XLOOKUP(Table10[[#This Row],[ID NCC]],Data_TongTram2[ID NCC],Data_TongTram2[Nhân viên]))</f>
        <v>Nguyễn Duy Tân</v>
      </c>
      <c r="F211" s="497" t="str">
        <f>IF(Table10[[#This Row],[Trạm/DTR]]="DTR",_xlfn.XLOOKUP(Table10[[#This Row],[ID NCC]],DS_NCC_DTR[ID NCC],DS_NCC_DTR[Admin miền]),_xlfn.XLOOKUP(Table10[[#This Row],[Trạm/DTR]],Table16[Trạm],Table16[[Admin ]]))</f>
        <v>Trần Dương Quang Ngọc Linh</v>
      </c>
      <c r="G211" t="s">
        <v>690</v>
      </c>
      <c r="H211" s="497" t="str">
        <f>VLOOKUP(Table10[[#This Row],[Sản Phẩm RG]],'Thông tin'!C:F,4,0)</f>
        <v>PET chai</v>
      </c>
      <c r="I211">
        <v>827.99999999999989</v>
      </c>
      <c r="J211" s="497">
        <f>Table10[[#This Row],[Sản lượng kg]]/1000</f>
        <v>0.82799999999999985</v>
      </c>
      <c r="K211" s="497" t="str">
        <f>_xlfn.XLOOKUP(Table10[[#This Row],[Loại Hàng]],Table59[Nhóm],Table59[Qui đổi])</f>
        <v>PET chai</v>
      </c>
      <c r="L211" s="403">
        <v>46167</v>
      </c>
      <c r="M211" t="s">
        <v>23533</v>
      </c>
      <c r="N211" s="497">
        <f>IF(COUNTIF($A$3:A1993,A211)=1,1,0)</f>
        <v>0</v>
      </c>
    </row>
    <row r="212" spans="1:14" hidden="1" x14ac:dyDescent="0.35">
      <c r="A212" t="s">
        <v>853</v>
      </c>
      <c r="B212" s="497" t="str">
        <f>IF(Table10[[#This Row],[DTR/Trạm]]="DTR",_xlfn.XLOOKUP(Table10[[#This Row],[ID NCC]],DS_NCC_DTR[ID NCC],DS_NCC_DTR[Tên NCC]),_xlfn.XLOOKUP(Table10[[#This Row],[ID NCC]],Data_TongTram2[ID NCC],Data_TongTram2[Tên NCC]))</f>
        <v>Nhật Thi - Vvb</v>
      </c>
      <c r="C212" s="497" t="str">
        <f>IF(Table10[[#This Row],[Trạm/DTR]]="DTR","DTR","Trạm")</f>
        <v>DTR</v>
      </c>
      <c r="D212" s="497" t="str">
        <f>Table10[[#This Row],[ID NCC]]&amp;Table10[[#This Row],[Trạm/DTR]]</f>
        <v>001J3000002HLoFIAWDTR</v>
      </c>
      <c r="E212" s="497" t="str">
        <f>IF(Table10[[#This Row],[DTR/Trạm]]="DTR",_xlfn.XLOOKUP(Table10[[#This Row],[ID NCC]],DS_NCC_DTR[ID NCC],DS_NCC_DTR[Nhân viên]),_xlfn.XLOOKUP(Table10[[#This Row],[ID NCC]],Data_TongTram2[ID NCC],Data_TongTram2[Nhân viên]))</f>
        <v>Bùi Vũ Thanh Huy</v>
      </c>
      <c r="F212" s="497" t="str">
        <f>IF(Table10[[#This Row],[Trạm/DTR]]="DTR",_xlfn.XLOOKUP(Table10[[#This Row],[ID NCC]],DS_NCC_DTR[ID NCC],DS_NCC_DTR[Admin miền]),_xlfn.XLOOKUP(Table10[[#This Row],[Trạm/DTR]],Table16[Trạm],Table16[[Admin ]]))</f>
        <v>Nguyễn Hoàng Thúy</v>
      </c>
      <c r="G212" t="s">
        <v>694</v>
      </c>
      <c r="H212" s="497" t="str">
        <f>VLOOKUP(Table10[[#This Row],[Sản Phẩm RG]],'Thông tin'!C:F,4,0)</f>
        <v>PET vảy</v>
      </c>
      <c r="I212">
        <v>15939</v>
      </c>
      <c r="J212" s="497">
        <f>Table10[[#This Row],[Sản lượng kg]]/1000</f>
        <v>15.939</v>
      </c>
      <c r="K212" s="497" t="str">
        <f>_xlfn.XLOOKUP(Table10[[#This Row],[Loại Hàng]],Table59[Nhóm],Table59[Qui đổi])</f>
        <v>PET vảy</v>
      </c>
      <c r="L212" s="403">
        <v>46167</v>
      </c>
      <c r="M212" t="s">
        <v>23533</v>
      </c>
      <c r="N212" s="497">
        <f>IF(COUNTIF($A$3:A212,A212)=1,1,0)</f>
        <v>0</v>
      </c>
    </row>
    <row r="213" spans="1:14" hidden="1" x14ac:dyDescent="0.35">
      <c r="A213" t="s">
        <v>693</v>
      </c>
      <c r="B213" s="497" t="str">
        <f>IF(Table10[[#This Row],[DTR/Trạm]]="DTR",_xlfn.XLOOKUP(Table10[[#This Row],[ID NCC]],DS_NCC_DTR[ID NCC],DS_NCC_DTR[Tên NCC]),_xlfn.XLOOKUP(Table10[[#This Row],[ID NCC]],Data_TongTram2[ID NCC],Data_TongTram2[Tên NCC]))</f>
        <v>Anh Thư</v>
      </c>
      <c r="C213" s="497" t="str">
        <f>IF(Table10[[#This Row],[Trạm/DTR]]="DTR","DTR","Trạm")</f>
        <v>DTR</v>
      </c>
      <c r="D213" s="497" t="str">
        <f>Table10[[#This Row],[ID NCC]]&amp;Table10[[#This Row],[Trạm/DTR]]</f>
        <v>001J3000002HLckIAGDTR</v>
      </c>
      <c r="E213" s="497" t="str">
        <f>IF(Table10[[#This Row],[DTR/Trạm]]="DTR",_xlfn.XLOOKUP(Table10[[#This Row],[ID NCC]],DS_NCC_DTR[ID NCC],DS_NCC_DTR[Nhân viên]),_xlfn.XLOOKUP(Table10[[#This Row],[ID NCC]],Data_TongTram2[ID NCC],Data_TongTram2[Nhân viên]))</f>
        <v>Bùi Vũ Thanh Huy</v>
      </c>
      <c r="F213" s="497" t="str">
        <f>IF(Table10[[#This Row],[Trạm/DTR]]="DTR",_xlfn.XLOOKUP(Table10[[#This Row],[ID NCC]],DS_NCC_DTR[ID NCC],DS_NCC_DTR[Admin miền]),_xlfn.XLOOKUP(Table10[[#This Row],[Trạm/DTR]],Table16[Trạm],Table16[[Admin ]]))</f>
        <v>Nguyễn Hoàng Thúy</v>
      </c>
      <c r="G213" t="s">
        <v>694</v>
      </c>
      <c r="H213" s="497" t="str">
        <f>VLOOKUP(Table10[[#This Row],[Sản Phẩm RG]],'Thông tin'!C:F,4,0)</f>
        <v>PET vảy</v>
      </c>
      <c r="I213">
        <v>12808</v>
      </c>
      <c r="J213" s="497">
        <f>Table10[[#This Row],[Sản lượng kg]]/1000</f>
        <v>12.808</v>
      </c>
      <c r="K213" s="497" t="str">
        <f>_xlfn.XLOOKUP(Table10[[#This Row],[Loại Hàng]],Table59[Nhóm],Table59[Qui đổi])</f>
        <v>PET vảy</v>
      </c>
      <c r="L213" s="403">
        <v>46167</v>
      </c>
      <c r="M213" t="s">
        <v>23533</v>
      </c>
      <c r="N213" s="497">
        <f>IF(COUNTIF($A$3:A213,A213)=1,1,0)</f>
        <v>0</v>
      </c>
    </row>
    <row r="214" spans="1:14" hidden="1" x14ac:dyDescent="0.35">
      <c r="A214" t="s">
        <v>1619</v>
      </c>
      <c r="B214" s="497" t="str">
        <f>IF(Table10[[#This Row],[DTR/Trạm]]="DTR",_xlfn.XLOOKUP(Table10[[#This Row],[ID NCC]],DS_NCC_DTR[ID NCC],DS_NCC_DTR[Tên NCC]),_xlfn.XLOOKUP(Table10[[#This Row],[ID NCC]],Data_TongTram2[ID NCC],Data_TongTram2[Tên NCC]))</f>
        <v>Du Phương</v>
      </c>
      <c r="C214" s="497" t="str">
        <f>IF(Table10[[#This Row],[Trạm/DTR]]="DTR","DTR","Trạm")</f>
        <v>DTR</v>
      </c>
      <c r="D214" s="497" t="str">
        <f>Table10[[#This Row],[ID NCC]]&amp;Table10[[#This Row],[Trạm/DTR]]</f>
        <v>001J3000002HLscIAGDTR</v>
      </c>
      <c r="E214" s="497" t="str">
        <f>IF(Table10[[#This Row],[DTR/Trạm]]="DTR",_xlfn.XLOOKUP(Table10[[#This Row],[ID NCC]],DS_NCC_DTR[ID NCC],DS_NCC_DTR[Nhân viên]),_xlfn.XLOOKUP(Table10[[#This Row],[ID NCC]],Data_TongTram2[ID NCC],Data_TongTram2[Nhân viên]))</f>
        <v>Bùi Vũ Thanh Huy</v>
      </c>
      <c r="F214" s="497" t="str">
        <f>IF(Table10[[#This Row],[Trạm/DTR]]="DTR",_xlfn.XLOOKUP(Table10[[#This Row],[ID NCC]],DS_NCC_DTR[ID NCC],DS_NCC_DTR[Admin miền]),_xlfn.XLOOKUP(Table10[[#This Row],[Trạm/DTR]],Table16[Trạm],Table16[[Admin ]]))</f>
        <v>Nguyễn Hoàng Thúy</v>
      </c>
      <c r="G214" t="s">
        <v>694</v>
      </c>
      <c r="H214" s="497" t="str">
        <f>VLOOKUP(Table10[[#This Row],[Sản Phẩm RG]],'Thông tin'!C:F,4,0)</f>
        <v>PET vảy</v>
      </c>
      <c r="I214">
        <v>14556</v>
      </c>
      <c r="J214" s="497">
        <f>Table10[[#This Row],[Sản lượng kg]]/1000</f>
        <v>14.555999999999999</v>
      </c>
      <c r="K214" s="497" t="str">
        <f>_xlfn.XLOOKUP(Table10[[#This Row],[Loại Hàng]],Table59[Nhóm],Table59[Qui đổi])</f>
        <v>PET vảy</v>
      </c>
      <c r="L214" s="403">
        <v>46167</v>
      </c>
      <c r="M214" t="s">
        <v>23533</v>
      </c>
      <c r="N214" s="497">
        <f>IF(COUNTIF($A$3:A214,A214)=1,1,0)</f>
        <v>0</v>
      </c>
    </row>
    <row r="215" spans="1:14" hidden="1" x14ac:dyDescent="0.35">
      <c r="A215" t="s">
        <v>1619</v>
      </c>
      <c r="B215" s="497" t="str">
        <f>IF(Table10[[#This Row],[DTR/Trạm]]="DTR",_xlfn.XLOOKUP(Table10[[#This Row],[ID NCC]],DS_NCC_DTR[ID NCC],DS_NCC_DTR[Tên NCC]),_xlfn.XLOOKUP(Table10[[#This Row],[ID NCC]],Data_TongTram2[ID NCC],Data_TongTram2[Tên NCC]))</f>
        <v>Du Phương</v>
      </c>
      <c r="C215" s="497" t="str">
        <f>IF(Table10[[#This Row],[Trạm/DTR]]="DTR","DTR","Trạm")</f>
        <v>DTR</v>
      </c>
      <c r="D215" s="497" t="str">
        <f>Table10[[#This Row],[ID NCC]]&amp;Table10[[#This Row],[Trạm/DTR]]</f>
        <v>001J3000002HLscIAGDTR</v>
      </c>
      <c r="E215" s="497" t="str">
        <f>IF(Table10[[#This Row],[DTR/Trạm]]="DTR",_xlfn.XLOOKUP(Table10[[#This Row],[ID NCC]],DS_NCC_DTR[ID NCC],DS_NCC_DTR[Nhân viên]),_xlfn.XLOOKUP(Table10[[#This Row],[ID NCC]],Data_TongTram2[ID NCC],Data_TongTram2[Nhân viên]))</f>
        <v>Bùi Vũ Thanh Huy</v>
      </c>
      <c r="F215" s="497" t="str">
        <f>IF(Table10[[#This Row],[Trạm/DTR]]="DTR",_xlfn.XLOOKUP(Table10[[#This Row],[ID NCC]],DS_NCC_DTR[ID NCC],DS_NCC_DTR[Admin miền]),_xlfn.XLOOKUP(Table10[[#This Row],[Trạm/DTR]],Table16[Trạm],Table16[[Admin ]]))</f>
        <v>Nguyễn Hoàng Thúy</v>
      </c>
      <c r="G215" t="s">
        <v>694</v>
      </c>
      <c r="H215" s="497" t="str">
        <f>VLOOKUP(Table10[[#This Row],[Sản Phẩm RG]],'Thông tin'!C:F,4,0)</f>
        <v>PET vảy</v>
      </c>
      <c r="I215">
        <v>14606</v>
      </c>
      <c r="J215" s="497">
        <f>Table10[[#This Row],[Sản lượng kg]]/1000</f>
        <v>14.606</v>
      </c>
      <c r="K215" s="497" t="str">
        <f>_xlfn.XLOOKUP(Table10[[#This Row],[Loại Hàng]],Table59[Nhóm],Table59[Qui đổi])</f>
        <v>PET vảy</v>
      </c>
      <c r="L215" s="403">
        <v>46167</v>
      </c>
      <c r="M215" t="s">
        <v>23533</v>
      </c>
      <c r="N215" s="497">
        <f>IF(COUNTIF($A$3:A215,A215)=1,1,0)</f>
        <v>0</v>
      </c>
    </row>
    <row r="216" spans="1:14" hidden="1" x14ac:dyDescent="0.35">
      <c r="A216" t="s">
        <v>1619</v>
      </c>
      <c r="B216" s="497" t="str">
        <f>IF(Table10[[#This Row],[DTR/Trạm]]="DTR",_xlfn.XLOOKUP(Table10[[#This Row],[ID NCC]],DS_NCC_DTR[ID NCC],DS_NCC_DTR[Tên NCC]),_xlfn.XLOOKUP(Table10[[#This Row],[ID NCC]],Data_TongTram2[ID NCC],Data_TongTram2[Tên NCC]))</f>
        <v>Du Phương</v>
      </c>
      <c r="C216" s="497" t="str">
        <f>IF(Table10[[#This Row],[Trạm/DTR]]="DTR","DTR","Trạm")</f>
        <v>DTR</v>
      </c>
      <c r="D216" s="497" t="str">
        <f>Table10[[#This Row],[ID NCC]]&amp;Table10[[#This Row],[Trạm/DTR]]</f>
        <v>001J3000002HLscIAGDTR</v>
      </c>
      <c r="E216" s="497" t="str">
        <f>IF(Table10[[#This Row],[DTR/Trạm]]="DTR",_xlfn.XLOOKUP(Table10[[#This Row],[ID NCC]],DS_NCC_DTR[ID NCC],DS_NCC_DTR[Nhân viên]),_xlfn.XLOOKUP(Table10[[#This Row],[ID NCC]],Data_TongTram2[ID NCC],Data_TongTram2[Nhân viên]))</f>
        <v>Bùi Vũ Thanh Huy</v>
      </c>
      <c r="F216" s="497" t="str">
        <f>IF(Table10[[#This Row],[Trạm/DTR]]="DTR",_xlfn.XLOOKUP(Table10[[#This Row],[ID NCC]],DS_NCC_DTR[ID NCC],DS_NCC_DTR[Admin miền]),_xlfn.XLOOKUP(Table10[[#This Row],[Trạm/DTR]],Table16[Trạm],Table16[[Admin ]]))</f>
        <v>Nguyễn Hoàng Thúy</v>
      </c>
      <c r="G216" t="s">
        <v>694</v>
      </c>
      <c r="H216" s="497" t="str">
        <f>VLOOKUP(Table10[[#This Row],[Sản Phẩm RG]],'Thông tin'!C:F,4,0)</f>
        <v>PET vảy</v>
      </c>
      <c r="I216">
        <v>13676</v>
      </c>
      <c r="J216" s="497">
        <f>Table10[[#This Row],[Sản lượng kg]]/1000</f>
        <v>13.676</v>
      </c>
      <c r="K216" s="497" t="str">
        <f>_xlfn.XLOOKUP(Table10[[#This Row],[Loại Hàng]],Table59[Nhóm],Table59[Qui đổi])</f>
        <v>PET vảy</v>
      </c>
      <c r="L216" s="403">
        <v>46167</v>
      </c>
      <c r="M216" t="s">
        <v>23533</v>
      </c>
      <c r="N216" s="497">
        <f>IF(COUNTIF($A$3:A216,A216)=1,1,0)</f>
        <v>0</v>
      </c>
    </row>
    <row r="217" spans="1:14" hidden="1" x14ac:dyDescent="0.35">
      <c r="A217" t="s">
        <v>696</v>
      </c>
      <c r="B217" s="497" t="str">
        <f>IF(Table10[[#This Row],[DTR/Trạm]]="DTR",_xlfn.XLOOKUP(Table10[[#This Row],[ID NCC]],DS_NCC_DTR[ID NCC],DS_NCC_DTR[Tên NCC]),_xlfn.XLOOKUP(Table10[[#This Row],[ID NCC]],Data_TongTram2[ID NCC],Data_TongTram2[Tên NCC]))</f>
        <v>Huỳnh Trần</v>
      </c>
      <c r="C217" s="497" t="str">
        <f>IF(Table10[[#This Row],[Trạm/DTR]]="DTR","DTR","Trạm")</f>
        <v>DTR</v>
      </c>
      <c r="D217" s="497" t="str">
        <f>Table10[[#This Row],[ID NCC]]&amp;Table10[[#This Row],[Trạm/DTR]]</f>
        <v>001J300000DJt2lIADDTR</v>
      </c>
      <c r="E217" s="497" t="str">
        <f>IF(Table10[[#This Row],[DTR/Trạm]]="DTR",_xlfn.XLOOKUP(Table10[[#This Row],[ID NCC]],DS_NCC_DTR[ID NCC],DS_NCC_DTR[Nhân viên]),_xlfn.XLOOKUP(Table10[[#This Row],[ID NCC]],Data_TongTram2[ID NCC],Data_TongTram2[Nhân viên]))</f>
        <v>Bùi Vũ Thanh Huy</v>
      </c>
      <c r="F217" s="497" t="str">
        <f>IF(Table10[[#This Row],[Trạm/DTR]]="DTR",_xlfn.XLOOKUP(Table10[[#This Row],[ID NCC]],DS_NCC_DTR[ID NCC],DS_NCC_DTR[Admin miền]),_xlfn.XLOOKUP(Table10[[#This Row],[Trạm/DTR]],Table16[Trạm],Table16[[Admin ]]))</f>
        <v>Nguyễn Hoàng Thúy</v>
      </c>
      <c r="G217" t="s">
        <v>694</v>
      </c>
      <c r="H217" s="497" t="str">
        <f>VLOOKUP(Table10[[#This Row],[Sản Phẩm RG]],'Thông tin'!C:F,4,0)</f>
        <v>PET vảy</v>
      </c>
      <c r="I217">
        <v>13016</v>
      </c>
      <c r="J217" s="497">
        <f>Table10[[#This Row],[Sản lượng kg]]/1000</f>
        <v>13.016</v>
      </c>
      <c r="K217" s="497" t="str">
        <f>_xlfn.XLOOKUP(Table10[[#This Row],[Loại Hàng]],Table59[Nhóm],Table59[Qui đổi])</f>
        <v>PET vảy</v>
      </c>
      <c r="L217" s="403">
        <v>46167</v>
      </c>
      <c r="M217" t="s">
        <v>23533</v>
      </c>
      <c r="N217" s="497">
        <f>IF(COUNTIF($A$3:A217,A217)=1,1,0)</f>
        <v>0</v>
      </c>
    </row>
    <row r="218" spans="1:14" hidden="1" x14ac:dyDescent="0.35">
      <c r="A218" t="s">
        <v>696</v>
      </c>
      <c r="B218" s="497" t="str">
        <f>IF(Table10[[#This Row],[DTR/Trạm]]="DTR",_xlfn.XLOOKUP(Table10[[#This Row],[ID NCC]],DS_NCC_DTR[ID NCC],DS_NCC_DTR[Tên NCC]),_xlfn.XLOOKUP(Table10[[#This Row],[ID NCC]],Data_TongTram2[ID NCC],Data_TongTram2[Tên NCC]))</f>
        <v>Huỳnh Trần</v>
      </c>
      <c r="C218" s="497" t="str">
        <f>IF(Table10[[#This Row],[Trạm/DTR]]="DTR","DTR","Trạm")</f>
        <v>DTR</v>
      </c>
      <c r="D218" s="497" t="str">
        <f>Table10[[#This Row],[ID NCC]]&amp;Table10[[#This Row],[Trạm/DTR]]</f>
        <v>001J300000DJt2lIADDTR</v>
      </c>
      <c r="E218" s="497" t="str">
        <f>IF(Table10[[#This Row],[DTR/Trạm]]="DTR",_xlfn.XLOOKUP(Table10[[#This Row],[ID NCC]],DS_NCC_DTR[ID NCC],DS_NCC_DTR[Nhân viên]),_xlfn.XLOOKUP(Table10[[#This Row],[ID NCC]],Data_TongTram2[ID NCC],Data_TongTram2[Nhân viên]))</f>
        <v>Bùi Vũ Thanh Huy</v>
      </c>
      <c r="F218" s="497" t="str">
        <f>IF(Table10[[#This Row],[Trạm/DTR]]="DTR",_xlfn.XLOOKUP(Table10[[#This Row],[ID NCC]],DS_NCC_DTR[ID NCC],DS_NCC_DTR[Admin miền]),_xlfn.XLOOKUP(Table10[[#This Row],[Trạm/DTR]],Table16[Trạm],Table16[[Admin ]]))</f>
        <v>Nguyễn Hoàng Thúy</v>
      </c>
      <c r="G218" t="s">
        <v>694</v>
      </c>
      <c r="H218" s="497" t="str">
        <f>VLOOKUP(Table10[[#This Row],[Sản Phẩm RG]],'Thông tin'!C:F,4,0)</f>
        <v>PET vảy</v>
      </c>
      <c r="I218">
        <v>12976</v>
      </c>
      <c r="J218" s="497">
        <f>Table10[[#This Row],[Sản lượng kg]]/1000</f>
        <v>12.976000000000001</v>
      </c>
      <c r="K218" s="497" t="str">
        <f>_xlfn.XLOOKUP(Table10[[#This Row],[Loại Hàng]],Table59[Nhóm],Table59[Qui đổi])</f>
        <v>PET vảy</v>
      </c>
      <c r="L218" s="403">
        <v>46167</v>
      </c>
      <c r="M218" t="s">
        <v>23533</v>
      </c>
      <c r="N218" s="497">
        <f>IF(COUNTIF($A$3:A218,A218)=1,1,0)</f>
        <v>0</v>
      </c>
    </row>
    <row r="219" spans="1:14" hidden="1" x14ac:dyDescent="0.35">
      <c r="A219" t="s">
        <v>698</v>
      </c>
      <c r="B219" s="497" t="str">
        <f>IF(Table10[[#This Row],[DTR/Trạm]]="DTR",_xlfn.XLOOKUP(Table10[[#This Row],[ID NCC]],DS_NCC_DTR[ID NCC],DS_NCC_DTR[Tên NCC]),_xlfn.XLOOKUP(Table10[[#This Row],[ID NCC]],Data_TongTram2[ID NCC],Data_TongTram2[Tên NCC]))</f>
        <v>Thành Phát</v>
      </c>
      <c r="C219" s="497" t="str">
        <f>IF(Table10[[#This Row],[Trạm/DTR]]="DTR","DTR","Trạm")</f>
        <v>DTR</v>
      </c>
      <c r="D219" s="497" t="str">
        <f>Table10[[#This Row],[ID NCC]]&amp;Table10[[#This Row],[Trạm/DTR]]</f>
        <v>001dc00000ZWIdiAAHDTR</v>
      </c>
      <c r="E219" s="497" t="str">
        <f>IF(Table10[[#This Row],[DTR/Trạm]]="DTR",_xlfn.XLOOKUP(Table10[[#This Row],[ID NCC]],DS_NCC_DTR[ID NCC],DS_NCC_DTR[Nhân viên]),_xlfn.XLOOKUP(Table10[[#This Row],[ID NCC]],Data_TongTram2[ID NCC],Data_TongTram2[Nhân viên]))</f>
        <v>Bùi Vũ Thanh Huy</v>
      </c>
      <c r="F219" s="497" t="str">
        <f>IF(Table10[[#This Row],[Trạm/DTR]]="DTR",_xlfn.XLOOKUP(Table10[[#This Row],[ID NCC]],DS_NCC_DTR[ID NCC],DS_NCC_DTR[Admin miền]),_xlfn.XLOOKUP(Table10[[#This Row],[Trạm/DTR]],Table16[Trạm],Table16[[Admin ]]))</f>
        <v>Nguyễn Hoàng Thúy</v>
      </c>
      <c r="G219" t="s">
        <v>694</v>
      </c>
      <c r="H219" s="497" t="str">
        <f>VLOOKUP(Table10[[#This Row],[Sản Phẩm RG]],'Thông tin'!C:F,4,0)</f>
        <v>PET vảy</v>
      </c>
      <c r="I219">
        <v>15346</v>
      </c>
      <c r="J219" s="497">
        <f>Table10[[#This Row],[Sản lượng kg]]/1000</f>
        <v>15.346</v>
      </c>
      <c r="K219" s="497" t="str">
        <f>_xlfn.XLOOKUP(Table10[[#This Row],[Loại Hàng]],Table59[Nhóm],Table59[Qui đổi])</f>
        <v>PET vảy</v>
      </c>
      <c r="L219" s="403">
        <v>46167</v>
      </c>
      <c r="M219" t="s">
        <v>23533</v>
      </c>
      <c r="N219" s="497">
        <f>IF(COUNTIF($A$3:A219,A219)=1,1,0)</f>
        <v>0</v>
      </c>
    </row>
    <row r="220" spans="1:14" hidden="1" x14ac:dyDescent="0.35">
      <c r="A220" t="s">
        <v>727</v>
      </c>
      <c r="B220" s="497" t="str">
        <f>IF(Table10[[#This Row],[DTR/Trạm]]="DTR",_xlfn.XLOOKUP(Table10[[#This Row],[ID NCC]],DS_NCC_DTR[ID NCC],DS_NCC_DTR[Tên NCC]),_xlfn.XLOOKUP(Table10[[#This Row],[ID NCC]],Data_TongTram2[ID NCC],Data_TongTram2[Tên NCC]))</f>
        <v>Luận Hợp</v>
      </c>
      <c r="C220" s="497" t="str">
        <f>IF(Table10[[#This Row],[Trạm/DTR]]="DTR","DTR","Trạm")</f>
        <v>DTR</v>
      </c>
      <c r="D220" s="497" t="str">
        <f>Table10[[#This Row],[ID NCC]]&amp;Table10[[#This Row],[Trạm/DTR]]</f>
        <v>001dc000011aWqIAAUDTR</v>
      </c>
      <c r="E220" s="497" t="str">
        <f>IF(Table10[[#This Row],[DTR/Trạm]]="DTR",_xlfn.XLOOKUP(Table10[[#This Row],[ID NCC]],DS_NCC_DTR[ID NCC],DS_NCC_DTR[Nhân viên]),_xlfn.XLOOKUP(Table10[[#This Row],[ID NCC]],Data_TongTram2[ID NCC],Data_TongTram2[Nhân viên]))</f>
        <v>Võ Thị Kim Thủy</v>
      </c>
      <c r="F220" s="497" t="str">
        <f>IF(Table10[[#This Row],[Trạm/DTR]]="DTR",_xlfn.XLOOKUP(Table10[[#This Row],[ID NCC]],DS_NCC_DTR[ID NCC],DS_NCC_DTR[Admin miền]),_xlfn.XLOOKUP(Table10[[#This Row],[Trạm/DTR]],Table16[Trạm],Table16[[Admin ]]))</f>
        <v>Từ Thị Yến Oanh</v>
      </c>
      <c r="G220" t="s">
        <v>1547</v>
      </c>
      <c r="H220" s="497" t="str">
        <f>VLOOKUP(Table10[[#This Row],[Sản Phẩm RG]],'Thông tin'!C:F,4,0)</f>
        <v>PET vảy</v>
      </c>
      <c r="I220">
        <v>18580</v>
      </c>
      <c r="J220" s="497">
        <f>Table10[[#This Row],[Sản lượng kg]]/1000</f>
        <v>18.579999999999998</v>
      </c>
      <c r="K220" s="497" t="str">
        <f>_xlfn.XLOOKUP(Table10[[#This Row],[Loại Hàng]],Table59[Nhóm],Table59[Qui đổi])</f>
        <v>PET vảy</v>
      </c>
      <c r="L220" s="403">
        <v>46167</v>
      </c>
      <c r="M220" t="s">
        <v>23533</v>
      </c>
      <c r="N220" s="497">
        <f>IF(COUNTIF($A$3:A220,A220)=1,1,0)</f>
        <v>1</v>
      </c>
    </row>
    <row r="221" spans="1:14" hidden="1" x14ac:dyDescent="0.35">
      <c r="A221" t="s">
        <v>4856</v>
      </c>
      <c r="B221" s="497" t="str">
        <f>IF(Table10[[#This Row],[DTR/Trạm]]="DTR",_xlfn.XLOOKUP(Table10[[#This Row],[ID NCC]],DS_NCC_DTR[ID NCC],DS_NCC_DTR[Tên NCC]),_xlfn.XLOOKUP(Table10[[#This Row],[ID NCC]],Data_TongTram2[ID NCC],Data_TongTram2[Tên NCC]))</f>
        <v>Ding Li - Pvt Cn</v>
      </c>
      <c r="C221" s="497" t="str">
        <f>IF(Table10[[#This Row],[Trạm/DTR]]="DTR","DTR","Trạm")</f>
        <v>DTR</v>
      </c>
      <c r="D221" s="497" t="str">
        <f>Table10[[#This Row],[ID NCC]]&amp;Table10[[#This Row],[Trạm/DTR]]</f>
        <v>001dc00001M4a6CAARDTR</v>
      </c>
      <c r="E221" s="497" t="str">
        <f>IF(Table10[[#This Row],[DTR/Trạm]]="DTR",_xlfn.XLOOKUP(Table10[[#This Row],[ID NCC]],DS_NCC_DTR[ID NCC],DS_NCC_DTR[Nhân viên]),_xlfn.XLOOKUP(Table10[[#This Row],[ID NCC]],Data_TongTram2[ID NCC],Data_TongTram2[Nhân viên]))</f>
        <v>Bùi Vũ Thanh Huy</v>
      </c>
      <c r="F221" s="497" t="str">
        <f>IF(Table10[[#This Row],[Trạm/DTR]]="DTR",_xlfn.XLOOKUP(Table10[[#This Row],[ID NCC]],DS_NCC_DTR[ID NCC],DS_NCC_DTR[Admin miền]),_xlfn.XLOOKUP(Table10[[#This Row],[Trạm/DTR]],Table16[Trạm],Table16[[Admin ]]))</f>
        <v>Nguyễn Hoàng Thúy</v>
      </c>
      <c r="G221" t="s">
        <v>694</v>
      </c>
      <c r="H221" s="497" t="str">
        <f>VLOOKUP(Table10[[#This Row],[Sản Phẩm RG]],'Thông tin'!C:F,4,0)</f>
        <v>PET vảy</v>
      </c>
      <c r="I221">
        <v>15880</v>
      </c>
      <c r="J221" s="497">
        <f>Table10[[#This Row],[Sản lượng kg]]/1000</f>
        <v>15.88</v>
      </c>
      <c r="K221" s="497" t="str">
        <f>_xlfn.XLOOKUP(Table10[[#This Row],[Loại Hàng]],Table59[Nhóm],Table59[Qui đổi])</f>
        <v>PET vảy</v>
      </c>
      <c r="L221" s="403">
        <v>46167</v>
      </c>
      <c r="M221" t="s">
        <v>23533</v>
      </c>
      <c r="N221" s="497">
        <f>IF(COUNTIF($A$3:A221,A221)=1,1,0)</f>
        <v>0</v>
      </c>
    </row>
    <row r="222" spans="1:14" hidden="1" x14ac:dyDescent="0.35">
      <c r="A222" t="s">
        <v>3379</v>
      </c>
      <c r="B222" s="497" t="str">
        <f>IF(Table10[[#This Row],[DTR/Trạm]]="DTR",_xlfn.XLOOKUP(Table10[[#This Row],[ID NCC]],DS_NCC_DTR[ID NCC],DS_NCC_DTR[Tên NCC]),_xlfn.XLOOKUP(Table10[[#This Row],[ID NCC]],Data_TongTram2[ID NCC],Data_TongTram2[Tên NCC]))</f>
        <v>Văn Phòng Yu Shin HCM</v>
      </c>
      <c r="C222" s="497" t="str">
        <f>IF(Table10[[#This Row],[Trạm/DTR]]="DTR","DTR","Trạm")</f>
        <v>DTR</v>
      </c>
      <c r="D222" s="497" t="str">
        <f>Table10[[#This Row],[ID NCC]]&amp;Table10[[#This Row],[Trạm/DTR]]</f>
        <v>001dc000029Nk5aAACDTR</v>
      </c>
      <c r="E222" s="497" t="str">
        <f>IF(Table10[[#This Row],[DTR/Trạm]]="DTR",_xlfn.XLOOKUP(Table10[[#This Row],[ID NCC]],DS_NCC_DTR[ID NCC],DS_NCC_DTR[Nhân viên]),_xlfn.XLOOKUP(Table10[[#This Row],[ID NCC]],Data_TongTram2[ID NCC],Data_TongTram2[Nhân viên]))</f>
        <v>Bùi Vũ Thanh Huy</v>
      </c>
      <c r="F222" s="497" t="str">
        <f>IF(Table10[[#This Row],[Trạm/DTR]]="DTR",_xlfn.XLOOKUP(Table10[[#This Row],[ID NCC]],DS_NCC_DTR[ID NCC],DS_NCC_DTR[Admin miền]),_xlfn.XLOOKUP(Table10[[#This Row],[Trạm/DTR]],Table16[Trạm],Table16[[Admin ]]))</f>
        <v>Nguyễn Hoàng Thúy</v>
      </c>
      <c r="G222" t="s">
        <v>1685</v>
      </c>
      <c r="H222" s="497" t="str">
        <f>VLOOKUP(Table10[[#This Row],[Sản Phẩm RG]],'Thông tin'!C:F,4,0)</f>
        <v>PET chai</v>
      </c>
      <c r="I222">
        <v>9736</v>
      </c>
      <c r="J222" s="497">
        <f>Table10[[#This Row],[Sản lượng kg]]/1000</f>
        <v>9.7360000000000007</v>
      </c>
      <c r="K222" s="497" t="str">
        <f>_xlfn.XLOOKUP(Table10[[#This Row],[Loại Hàng]],Table59[Nhóm],Table59[Qui đổi])</f>
        <v>PET chai</v>
      </c>
      <c r="L222" s="403">
        <v>46167</v>
      </c>
      <c r="M222" t="s">
        <v>23533</v>
      </c>
      <c r="N222" s="497">
        <f>IF(COUNTIF($A$3:A222,A222)=1,1,0)</f>
        <v>0</v>
      </c>
    </row>
    <row r="223" spans="1:14" hidden="1" x14ac:dyDescent="0.35">
      <c r="A223" t="s">
        <v>2941</v>
      </c>
      <c r="B223" s="497" t="str">
        <f>IF(Table10[[#This Row],[DTR/Trạm]]="DTR",_xlfn.XLOOKUP(Table10[[#This Row],[ID NCC]],DS_NCC_DTR[ID NCC],DS_NCC_DTR[Tên NCC]),_xlfn.XLOOKUP(Table10[[#This Row],[ID NCC]],Data_TongTram2[ID NCC],Data_TongTram2[Tên NCC]))</f>
        <v>NHỰA LONG AN</v>
      </c>
      <c r="C223" s="497" t="str">
        <f>IF(Table10[[#This Row],[Trạm/DTR]]="DTR","DTR","Trạm")</f>
        <v>DTR</v>
      </c>
      <c r="D223" s="497" t="str">
        <f>Table10[[#This Row],[ID NCC]]&amp;Table10[[#This Row],[Trạm/DTR]]</f>
        <v>001dc00002rIgUIAA0DTR</v>
      </c>
      <c r="E223" s="497" t="str">
        <f>IF(Table10[[#This Row],[DTR/Trạm]]="DTR",_xlfn.XLOOKUP(Table10[[#This Row],[ID NCC]],DS_NCC_DTR[ID NCC],DS_NCC_DTR[Nhân viên]),_xlfn.XLOOKUP(Table10[[#This Row],[ID NCC]],Data_TongTram2[ID NCC],Data_TongTram2[Nhân viên]))</f>
        <v>Nguyễn Duy Tân</v>
      </c>
      <c r="F223" s="497" t="str">
        <f>IF(Table10[[#This Row],[Trạm/DTR]]="DTR",_xlfn.XLOOKUP(Table10[[#This Row],[ID NCC]],DS_NCC_DTR[ID NCC],DS_NCC_DTR[Admin miền]),_xlfn.XLOOKUP(Table10[[#This Row],[Trạm/DTR]],Table16[Trạm],Table16[[Admin ]]))</f>
        <v>Phạm Thị Thúy Duy</v>
      </c>
      <c r="G223" t="s">
        <v>694</v>
      </c>
      <c r="H223" s="497" t="str">
        <f>VLOOKUP(Table10[[#This Row],[Sản Phẩm RG]],'Thông tin'!C:F,4,0)</f>
        <v>PET vảy</v>
      </c>
      <c r="I223">
        <v>9390</v>
      </c>
      <c r="J223" s="497">
        <f>Table10[[#This Row],[Sản lượng kg]]/1000</f>
        <v>9.39</v>
      </c>
      <c r="K223" s="497" t="str">
        <f>_xlfn.XLOOKUP(Table10[[#This Row],[Loại Hàng]],Table59[Nhóm],Table59[Qui đổi])</f>
        <v>PET vảy</v>
      </c>
      <c r="L223" s="403">
        <v>46167</v>
      </c>
      <c r="M223" t="s">
        <v>23533</v>
      </c>
      <c r="N223" s="497">
        <f>IF(COUNTIF($A$3:A223,A223)=1,1,0)</f>
        <v>0</v>
      </c>
    </row>
    <row r="224" spans="1:14" hidden="1" x14ac:dyDescent="0.35">
      <c r="A224" t="s">
        <v>2994</v>
      </c>
      <c r="B224" s="497" t="str">
        <f>IF(Table10[[#This Row],[DTR/Trạm]]="DTR",_xlfn.XLOOKUP(Table10[[#This Row],[ID NCC]],DS_NCC_DTR[ID NCC],DS_NCC_DTR[Tên NCC]),_xlfn.XLOOKUP(Table10[[#This Row],[ID NCC]],Data_TongTram2[ID NCC],Data_TongTram2[Tên NCC]))</f>
        <v>Văn Phòng Rồng Việt</v>
      </c>
      <c r="C224" s="497" t="str">
        <f>IF(Table10[[#This Row],[Trạm/DTR]]="DTR","DTR","Trạm")</f>
        <v>DTR</v>
      </c>
      <c r="D224" s="497" t="str">
        <f>Table10[[#This Row],[ID NCC]]&amp;Table10[[#This Row],[Trạm/DTR]]</f>
        <v>001dc0000304ICwAAMDTR</v>
      </c>
      <c r="E224" s="497" t="str">
        <f>IF(Table10[[#This Row],[DTR/Trạm]]="DTR",_xlfn.XLOOKUP(Table10[[#This Row],[ID NCC]],DS_NCC_DTR[ID NCC],DS_NCC_DTR[Nhân viên]),_xlfn.XLOOKUP(Table10[[#This Row],[ID NCC]],Data_TongTram2[ID NCC],Data_TongTram2[Nhân viên]))</f>
        <v>Bùi Vũ Thanh Huy</v>
      </c>
      <c r="F224" s="497" t="str">
        <f>IF(Table10[[#This Row],[Trạm/DTR]]="DTR",_xlfn.XLOOKUP(Table10[[#This Row],[ID NCC]],DS_NCC_DTR[ID NCC],DS_NCC_DTR[Admin miền]),_xlfn.XLOOKUP(Table10[[#This Row],[Trạm/DTR]],Table16[Trạm],Table16[[Admin ]]))</f>
        <v>Nguyễn Hoàng Thúy</v>
      </c>
      <c r="G224" t="s">
        <v>694</v>
      </c>
      <c r="H224" s="497" t="str">
        <f>VLOOKUP(Table10[[#This Row],[Sản Phẩm RG]],'Thông tin'!C:F,4,0)</f>
        <v>PET vảy</v>
      </c>
      <c r="I224">
        <v>7345</v>
      </c>
      <c r="J224" s="497">
        <f>Table10[[#This Row],[Sản lượng kg]]/1000</f>
        <v>7.3449999999999998</v>
      </c>
      <c r="K224" s="497" t="str">
        <f>_xlfn.XLOOKUP(Table10[[#This Row],[Loại Hàng]],Table59[Nhóm],Table59[Qui đổi])</f>
        <v>PET vảy</v>
      </c>
      <c r="L224" s="403">
        <v>46168</v>
      </c>
      <c r="M224" t="s">
        <v>23533</v>
      </c>
      <c r="N224" s="497">
        <f>IF(COUNTIF($A$3:A224,A224)=1,1,0)</f>
        <v>0</v>
      </c>
    </row>
    <row r="225" spans="1:14" hidden="1" x14ac:dyDescent="0.35">
      <c r="A225" t="s">
        <v>2994</v>
      </c>
      <c r="B225" s="497" t="str">
        <f>IF(Table10[[#This Row],[DTR/Trạm]]="DTR",_xlfn.XLOOKUP(Table10[[#This Row],[ID NCC]],DS_NCC_DTR[ID NCC],DS_NCC_DTR[Tên NCC]),_xlfn.XLOOKUP(Table10[[#This Row],[ID NCC]],Data_TongTram2[ID NCC],Data_TongTram2[Tên NCC]))</f>
        <v>Văn Phòng Rồng Việt</v>
      </c>
      <c r="C225" s="497" t="str">
        <f>IF(Table10[[#This Row],[Trạm/DTR]]="DTR","DTR","Trạm")</f>
        <v>DTR</v>
      </c>
      <c r="D225" s="497" t="str">
        <f>Table10[[#This Row],[ID NCC]]&amp;Table10[[#This Row],[Trạm/DTR]]</f>
        <v>001dc0000304ICwAAMDTR</v>
      </c>
      <c r="E225" s="497" t="str">
        <f>IF(Table10[[#This Row],[DTR/Trạm]]="DTR",_xlfn.XLOOKUP(Table10[[#This Row],[ID NCC]],DS_NCC_DTR[ID NCC],DS_NCC_DTR[Nhân viên]),_xlfn.XLOOKUP(Table10[[#This Row],[ID NCC]],Data_TongTram2[ID NCC],Data_TongTram2[Nhân viên]))</f>
        <v>Bùi Vũ Thanh Huy</v>
      </c>
      <c r="F225" s="497" t="str">
        <f>IF(Table10[[#This Row],[Trạm/DTR]]="DTR",_xlfn.XLOOKUP(Table10[[#This Row],[ID NCC]],DS_NCC_DTR[ID NCC],DS_NCC_DTR[Admin miền]),_xlfn.XLOOKUP(Table10[[#This Row],[Trạm/DTR]],Table16[Trạm],Table16[[Admin ]]))</f>
        <v>Nguyễn Hoàng Thúy</v>
      </c>
      <c r="G225" t="s">
        <v>602</v>
      </c>
      <c r="H225" s="497" t="str">
        <f>VLOOKUP(Table10[[#This Row],[Sản Phẩm RG]],'Thông tin'!C:F,4,0)</f>
        <v>HDPE thổi vảy</v>
      </c>
      <c r="I225">
        <v>15098</v>
      </c>
      <c r="J225" s="497">
        <f>Table10[[#This Row],[Sản lượng kg]]/1000</f>
        <v>15.098000000000001</v>
      </c>
      <c r="K225" s="497" t="str">
        <f>_xlfn.XLOOKUP(Table10[[#This Row],[Loại Hàng]],Table59[Nhóm],Table59[Qui đổi])</f>
        <v>HDPE</v>
      </c>
      <c r="L225" s="403">
        <v>46168</v>
      </c>
      <c r="M225" t="s">
        <v>23533</v>
      </c>
      <c r="N225" s="497">
        <f>IF(COUNTIF($A$3:A1993,A225)=1,1,0)</f>
        <v>0</v>
      </c>
    </row>
    <row r="226" spans="1:14" hidden="1" x14ac:dyDescent="0.35">
      <c r="A226" t="s">
        <v>689</v>
      </c>
      <c r="B226" s="497" t="str">
        <f>IF(Table10[[#This Row],[DTR/Trạm]]="DTR",_xlfn.XLOOKUP(Table10[[#This Row],[ID NCC]],DS_NCC_DTR[ID NCC],DS_NCC_DTR[Tên NCC]),_xlfn.XLOOKUP(Table10[[#This Row],[ID NCC]],Data_TongTram2[ID NCC],Data_TongTram2[Tên NCC]))</f>
        <v>La Vie</v>
      </c>
      <c r="C226" s="497" t="str">
        <f>IF(Table10[[#This Row],[Trạm/DTR]]="DTR","DTR","Trạm")</f>
        <v>DTR</v>
      </c>
      <c r="D226" s="497" t="str">
        <f>Table10[[#This Row],[ID NCC]]&amp;Table10[[#This Row],[Trạm/DTR]]</f>
        <v>001J3000002HLb7IAGDTR</v>
      </c>
      <c r="E226" s="497" t="str">
        <f>IF(Table10[[#This Row],[DTR/Trạm]]="DTR",_xlfn.XLOOKUP(Table10[[#This Row],[ID NCC]],DS_NCC_DTR[ID NCC],DS_NCC_DTR[Nhân viên]),_xlfn.XLOOKUP(Table10[[#This Row],[ID NCC]],Data_TongTram2[ID NCC],Data_TongTram2[Nhân viên]))</f>
        <v>Nguyễn Duy Tân</v>
      </c>
      <c r="F226" s="497" t="str">
        <f>IF(Table10[[#This Row],[Trạm/DTR]]="DTR",_xlfn.XLOOKUP(Table10[[#This Row],[ID NCC]],DS_NCC_DTR[ID NCC],DS_NCC_DTR[Admin miền]),_xlfn.XLOOKUP(Table10[[#This Row],[Trạm/DTR]],Table16[Trạm],Table16[[Admin ]]))</f>
        <v>Trần Dương Quang Ngọc Linh</v>
      </c>
      <c r="G226" t="s">
        <v>690</v>
      </c>
      <c r="H226" s="497" t="str">
        <f>VLOOKUP(Table10[[#This Row],[Sản Phẩm RG]],'Thông tin'!C:F,4,0)</f>
        <v>PET chai</v>
      </c>
      <c r="I226">
        <v>827.99999999999989</v>
      </c>
      <c r="J226" s="497">
        <f>Table10[[#This Row],[Sản lượng kg]]/1000</f>
        <v>0.82799999999999985</v>
      </c>
      <c r="K226" s="497" t="str">
        <f>_xlfn.XLOOKUP(Table10[[#This Row],[Loại Hàng]],Table59[Nhóm],Table59[Qui đổi])</f>
        <v>PET chai</v>
      </c>
      <c r="L226" s="403">
        <v>46168</v>
      </c>
      <c r="M226" t="s">
        <v>23533</v>
      </c>
      <c r="N226" s="497">
        <f>IF(COUNTIF($A$3:A226,A226)=1,1,0)</f>
        <v>0</v>
      </c>
    </row>
    <row r="227" spans="1:14" hidden="1" x14ac:dyDescent="0.35">
      <c r="A227" t="s">
        <v>689</v>
      </c>
      <c r="B227" s="497" t="str">
        <f>IF(Table10[[#This Row],[DTR/Trạm]]="DTR",_xlfn.XLOOKUP(Table10[[#This Row],[ID NCC]],DS_NCC_DTR[ID NCC],DS_NCC_DTR[Tên NCC]),_xlfn.XLOOKUP(Table10[[#This Row],[ID NCC]],Data_TongTram2[ID NCC],Data_TongTram2[Tên NCC]))</f>
        <v>La Vie</v>
      </c>
      <c r="C227" s="497" t="str">
        <f>IF(Table10[[#This Row],[Trạm/DTR]]="DTR","DTR","Trạm")</f>
        <v>DTR</v>
      </c>
      <c r="D227" s="497" t="str">
        <f>Table10[[#This Row],[ID NCC]]&amp;Table10[[#This Row],[Trạm/DTR]]</f>
        <v>001J3000002HLb7IAGDTR</v>
      </c>
      <c r="E227" s="497" t="str">
        <f>IF(Table10[[#This Row],[DTR/Trạm]]="DTR",_xlfn.XLOOKUP(Table10[[#This Row],[ID NCC]],DS_NCC_DTR[ID NCC],DS_NCC_DTR[Nhân viên]),_xlfn.XLOOKUP(Table10[[#This Row],[ID NCC]],Data_TongTram2[ID NCC],Data_TongTram2[Nhân viên]))</f>
        <v>Nguyễn Duy Tân</v>
      </c>
      <c r="F227" s="497" t="str">
        <f>IF(Table10[[#This Row],[Trạm/DTR]]="DTR",_xlfn.XLOOKUP(Table10[[#This Row],[ID NCC]],DS_NCC_DTR[ID NCC],DS_NCC_DTR[Admin miền]),_xlfn.XLOOKUP(Table10[[#This Row],[Trạm/DTR]],Table16[Trạm],Table16[[Admin ]]))</f>
        <v>Trần Dương Quang Ngọc Linh</v>
      </c>
      <c r="G227" t="s">
        <v>690</v>
      </c>
      <c r="H227" s="497" t="str">
        <f>VLOOKUP(Table10[[#This Row],[Sản Phẩm RG]],'Thông tin'!C:F,4,0)</f>
        <v>PET chai</v>
      </c>
      <c r="I227">
        <v>827.99999999999989</v>
      </c>
      <c r="J227" s="497">
        <f>Table10[[#This Row],[Sản lượng kg]]/1000</f>
        <v>0.82799999999999985</v>
      </c>
      <c r="K227" s="497" t="str">
        <f>_xlfn.XLOOKUP(Table10[[#This Row],[Loại Hàng]],Table59[Nhóm],Table59[Qui đổi])</f>
        <v>PET chai</v>
      </c>
      <c r="L227" s="403">
        <v>46168</v>
      </c>
      <c r="M227" t="s">
        <v>23533</v>
      </c>
      <c r="N227" s="497">
        <f>IF(COUNTIF($A$3:A227,A227)=1,1,0)</f>
        <v>0</v>
      </c>
    </row>
    <row r="228" spans="1:14" hidden="1" x14ac:dyDescent="0.35">
      <c r="A228" t="s">
        <v>689</v>
      </c>
      <c r="B228" s="497" t="str">
        <f>IF(Table10[[#This Row],[DTR/Trạm]]="DTR",_xlfn.XLOOKUP(Table10[[#This Row],[ID NCC]],DS_NCC_DTR[ID NCC],DS_NCC_DTR[Tên NCC]),_xlfn.XLOOKUP(Table10[[#This Row],[ID NCC]],Data_TongTram2[ID NCC],Data_TongTram2[Tên NCC]))</f>
        <v>La Vie</v>
      </c>
      <c r="C228" s="497" t="str">
        <f>IF(Table10[[#This Row],[Trạm/DTR]]="DTR","DTR","Trạm")</f>
        <v>DTR</v>
      </c>
      <c r="D228" s="497" t="str">
        <f>Table10[[#This Row],[ID NCC]]&amp;Table10[[#This Row],[Trạm/DTR]]</f>
        <v>001J3000002HLb7IAGDTR</v>
      </c>
      <c r="E228" s="497" t="str">
        <f>IF(Table10[[#This Row],[DTR/Trạm]]="DTR",_xlfn.XLOOKUP(Table10[[#This Row],[ID NCC]],DS_NCC_DTR[ID NCC],DS_NCC_DTR[Nhân viên]),_xlfn.XLOOKUP(Table10[[#This Row],[ID NCC]],Data_TongTram2[ID NCC],Data_TongTram2[Nhân viên]))</f>
        <v>Nguyễn Duy Tân</v>
      </c>
      <c r="F228" s="497" t="str">
        <f>IF(Table10[[#This Row],[Trạm/DTR]]="DTR",_xlfn.XLOOKUP(Table10[[#This Row],[ID NCC]],DS_NCC_DTR[ID NCC],DS_NCC_DTR[Admin miền]),_xlfn.XLOOKUP(Table10[[#This Row],[Trạm/DTR]],Table16[Trạm],Table16[[Admin ]]))</f>
        <v>Trần Dương Quang Ngọc Linh</v>
      </c>
      <c r="G228" t="s">
        <v>690</v>
      </c>
      <c r="H228" s="497" t="str">
        <f>VLOOKUP(Table10[[#This Row],[Sản Phẩm RG]],'Thông tin'!C:F,4,0)</f>
        <v>PET chai</v>
      </c>
      <c r="I228">
        <v>827.99999999999989</v>
      </c>
      <c r="J228" s="497">
        <f>Table10[[#This Row],[Sản lượng kg]]/1000</f>
        <v>0.82799999999999985</v>
      </c>
      <c r="K228" s="497" t="str">
        <f>_xlfn.XLOOKUP(Table10[[#This Row],[Loại Hàng]],Table59[Nhóm],Table59[Qui đổi])</f>
        <v>PET chai</v>
      </c>
      <c r="L228" s="403">
        <v>46168</v>
      </c>
      <c r="M228" t="s">
        <v>23533</v>
      </c>
      <c r="N228" s="497">
        <f>IF(COUNTIF($A$3:A1993,A228)=1,1,0)</f>
        <v>0</v>
      </c>
    </row>
    <row r="229" spans="1:14" hidden="1" x14ac:dyDescent="0.35">
      <c r="A229" t="s">
        <v>853</v>
      </c>
      <c r="B229" s="497" t="str">
        <f>IF(Table10[[#This Row],[DTR/Trạm]]="DTR",_xlfn.XLOOKUP(Table10[[#This Row],[ID NCC]],DS_NCC_DTR[ID NCC],DS_NCC_DTR[Tên NCC]),_xlfn.XLOOKUP(Table10[[#This Row],[ID NCC]],Data_TongTram2[ID NCC],Data_TongTram2[Tên NCC]))</f>
        <v>Nhật Thi - Vvb</v>
      </c>
      <c r="C229" s="497" t="str">
        <f>IF(Table10[[#This Row],[Trạm/DTR]]="DTR","DTR","Trạm")</f>
        <v>DTR</v>
      </c>
      <c r="D229" s="497" t="str">
        <f>Table10[[#This Row],[ID NCC]]&amp;Table10[[#This Row],[Trạm/DTR]]</f>
        <v>001J3000002HLoFIAWDTR</v>
      </c>
      <c r="E229" s="497" t="str">
        <f>IF(Table10[[#This Row],[DTR/Trạm]]="DTR",_xlfn.XLOOKUP(Table10[[#This Row],[ID NCC]],DS_NCC_DTR[ID NCC],DS_NCC_DTR[Nhân viên]),_xlfn.XLOOKUP(Table10[[#This Row],[ID NCC]],Data_TongTram2[ID NCC],Data_TongTram2[Nhân viên]))</f>
        <v>Bùi Vũ Thanh Huy</v>
      </c>
      <c r="F229" s="497" t="str">
        <f>IF(Table10[[#This Row],[Trạm/DTR]]="DTR",_xlfn.XLOOKUP(Table10[[#This Row],[ID NCC]],DS_NCC_DTR[ID NCC],DS_NCC_DTR[Admin miền]),_xlfn.XLOOKUP(Table10[[#This Row],[Trạm/DTR]],Table16[Trạm],Table16[[Admin ]]))</f>
        <v>Nguyễn Hoàng Thúy</v>
      </c>
      <c r="G229" t="s">
        <v>694</v>
      </c>
      <c r="H229" s="497" t="str">
        <f>VLOOKUP(Table10[[#This Row],[Sản Phẩm RG]],'Thông tin'!C:F,4,0)</f>
        <v>PET vảy</v>
      </c>
      <c r="I229">
        <v>15622</v>
      </c>
      <c r="J229" s="497">
        <f>Table10[[#This Row],[Sản lượng kg]]/1000</f>
        <v>15.622</v>
      </c>
      <c r="K229" s="497" t="str">
        <f>_xlfn.XLOOKUP(Table10[[#This Row],[Loại Hàng]],Table59[Nhóm],Table59[Qui đổi])</f>
        <v>PET vảy</v>
      </c>
      <c r="L229" s="403">
        <v>46168</v>
      </c>
      <c r="M229" t="s">
        <v>23533</v>
      </c>
      <c r="N229" s="497">
        <f>IF(COUNTIF($A$3:A229,A229)=1,1,0)</f>
        <v>0</v>
      </c>
    </row>
    <row r="230" spans="1:14" hidden="1" x14ac:dyDescent="0.35">
      <c r="A230" t="s">
        <v>693</v>
      </c>
      <c r="B230" s="497" t="str">
        <f>IF(Table10[[#This Row],[DTR/Trạm]]="DTR",_xlfn.XLOOKUP(Table10[[#This Row],[ID NCC]],DS_NCC_DTR[ID NCC],DS_NCC_DTR[Tên NCC]),_xlfn.XLOOKUP(Table10[[#This Row],[ID NCC]],Data_TongTram2[ID NCC],Data_TongTram2[Tên NCC]))</f>
        <v>Anh Thư</v>
      </c>
      <c r="C230" s="497" t="str">
        <f>IF(Table10[[#This Row],[Trạm/DTR]]="DTR","DTR","Trạm")</f>
        <v>DTR</v>
      </c>
      <c r="D230" s="497" t="str">
        <f>Table10[[#This Row],[ID NCC]]&amp;Table10[[#This Row],[Trạm/DTR]]</f>
        <v>001J3000002HLckIAGDTR</v>
      </c>
      <c r="E230" s="497" t="str">
        <f>IF(Table10[[#This Row],[DTR/Trạm]]="DTR",_xlfn.XLOOKUP(Table10[[#This Row],[ID NCC]],DS_NCC_DTR[ID NCC],DS_NCC_DTR[Nhân viên]),_xlfn.XLOOKUP(Table10[[#This Row],[ID NCC]],Data_TongTram2[ID NCC],Data_TongTram2[Nhân viên]))</f>
        <v>Bùi Vũ Thanh Huy</v>
      </c>
      <c r="F230" s="497" t="str">
        <f>IF(Table10[[#This Row],[Trạm/DTR]]="DTR",_xlfn.XLOOKUP(Table10[[#This Row],[ID NCC]],DS_NCC_DTR[ID NCC],DS_NCC_DTR[Admin miền]),_xlfn.XLOOKUP(Table10[[#This Row],[Trạm/DTR]],Table16[Trạm],Table16[[Admin ]]))</f>
        <v>Nguyễn Hoàng Thúy</v>
      </c>
      <c r="G230" t="s">
        <v>694</v>
      </c>
      <c r="H230" s="497" t="str">
        <f>VLOOKUP(Table10[[#This Row],[Sản Phẩm RG]],'Thông tin'!C:F,4,0)</f>
        <v>PET vảy</v>
      </c>
      <c r="I230">
        <v>13568</v>
      </c>
      <c r="J230" s="497">
        <f>Table10[[#This Row],[Sản lượng kg]]/1000</f>
        <v>13.568</v>
      </c>
      <c r="K230" s="497" t="str">
        <f>_xlfn.XLOOKUP(Table10[[#This Row],[Loại Hàng]],Table59[Nhóm],Table59[Qui đổi])</f>
        <v>PET vảy</v>
      </c>
      <c r="L230" s="403">
        <v>46168</v>
      </c>
      <c r="M230" t="s">
        <v>23533</v>
      </c>
      <c r="N230" s="497">
        <f>IF(COUNTIF($A$3:A230,A230)=1,1,0)</f>
        <v>0</v>
      </c>
    </row>
    <row r="231" spans="1:14" hidden="1" x14ac:dyDescent="0.35">
      <c r="A231" t="s">
        <v>1619</v>
      </c>
      <c r="B231" s="497" t="str">
        <f>IF(Table10[[#This Row],[DTR/Trạm]]="DTR",_xlfn.XLOOKUP(Table10[[#This Row],[ID NCC]],DS_NCC_DTR[ID NCC],DS_NCC_DTR[Tên NCC]),_xlfn.XLOOKUP(Table10[[#This Row],[ID NCC]],Data_TongTram2[ID NCC],Data_TongTram2[Tên NCC]))</f>
        <v>Du Phương</v>
      </c>
      <c r="C231" s="497" t="str">
        <f>IF(Table10[[#This Row],[Trạm/DTR]]="DTR","DTR","Trạm")</f>
        <v>DTR</v>
      </c>
      <c r="D231" s="497" t="str">
        <f>Table10[[#This Row],[ID NCC]]&amp;Table10[[#This Row],[Trạm/DTR]]</f>
        <v>001J3000002HLscIAGDTR</v>
      </c>
      <c r="E231" s="497" t="str">
        <f>IF(Table10[[#This Row],[DTR/Trạm]]="DTR",_xlfn.XLOOKUP(Table10[[#This Row],[ID NCC]],DS_NCC_DTR[ID NCC],DS_NCC_DTR[Nhân viên]),_xlfn.XLOOKUP(Table10[[#This Row],[ID NCC]],Data_TongTram2[ID NCC],Data_TongTram2[Nhân viên]))</f>
        <v>Bùi Vũ Thanh Huy</v>
      </c>
      <c r="F231" s="497" t="str">
        <f>IF(Table10[[#This Row],[Trạm/DTR]]="DTR",_xlfn.XLOOKUP(Table10[[#This Row],[ID NCC]],DS_NCC_DTR[ID NCC],DS_NCC_DTR[Admin miền]),_xlfn.XLOOKUP(Table10[[#This Row],[Trạm/DTR]],Table16[Trạm],Table16[[Admin ]]))</f>
        <v>Nguyễn Hoàng Thúy</v>
      </c>
      <c r="G231" t="s">
        <v>694</v>
      </c>
      <c r="H231" s="497" t="str">
        <f>VLOOKUP(Table10[[#This Row],[Sản Phẩm RG]],'Thông tin'!C:F,4,0)</f>
        <v>PET vảy</v>
      </c>
      <c r="I231">
        <v>14346</v>
      </c>
      <c r="J231" s="497">
        <f>Table10[[#This Row],[Sản lượng kg]]/1000</f>
        <v>14.346</v>
      </c>
      <c r="K231" s="497" t="str">
        <f>_xlfn.XLOOKUP(Table10[[#This Row],[Loại Hàng]],Table59[Nhóm],Table59[Qui đổi])</f>
        <v>PET vảy</v>
      </c>
      <c r="L231" s="403">
        <v>46168</v>
      </c>
      <c r="M231" t="s">
        <v>23533</v>
      </c>
      <c r="N231" s="497">
        <f>IF(COUNTIF($A$3:A231,A231)=1,1,0)</f>
        <v>0</v>
      </c>
    </row>
    <row r="232" spans="1:14" hidden="1" x14ac:dyDescent="0.35">
      <c r="A232" t="s">
        <v>1619</v>
      </c>
      <c r="B232" s="497" t="str">
        <f>IF(Table10[[#This Row],[DTR/Trạm]]="DTR",_xlfn.XLOOKUP(Table10[[#This Row],[ID NCC]],DS_NCC_DTR[ID NCC],DS_NCC_DTR[Tên NCC]),_xlfn.XLOOKUP(Table10[[#This Row],[ID NCC]],Data_TongTram2[ID NCC],Data_TongTram2[Tên NCC]))</f>
        <v>Du Phương</v>
      </c>
      <c r="C232" s="497" t="str">
        <f>IF(Table10[[#This Row],[Trạm/DTR]]="DTR","DTR","Trạm")</f>
        <v>DTR</v>
      </c>
      <c r="D232" s="497" t="str">
        <f>Table10[[#This Row],[ID NCC]]&amp;Table10[[#This Row],[Trạm/DTR]]</f>
        <v>001J3000002HLscIAGDTR</v>
      </c>
      <c r="E232" s="497" t="str">
        <f>IF(Table10[[#This Row],[DTR/Trạm]]="DTR",_xlfn.XLOOKUP(Table10[[#This Row],[ID NCC]],DS_NCC_DTR[ID NCC],DS_NCC_DTR[Nhân viên]),_xlfn.XLOOKUP(Table10[[#This Row],[ID NCC]],Data_TongTram2[ID NCC],Data_TongTram2[Nhân viên]))</f>
        <v>Bùi Vũ Thanh Huy</v>
      </c>
      <c r="F232" s="497" t="str">
        <f>IF(Table10[[#This Row],[Trạm/DTR]]="DTR",_xlfn.XLOOKUP(Table10[[#This Row],[ID NCC]],DS_NCC_DTR[ID NCC],DS_NCC_DTR[Admin miền]),_xlfn.XLOOKUP(Table10[[#This Row],[Trạm/DTR]],Table16[Trạm],Table16[[Admin ]]))</f>
        <v>Nguyễn Hoàng Thúy</v>
      </c>
      <c r="G232" t="s">
        <v>694</v>
      </c>
      <c r="H232" s="497" t="str">
        <f>VLOOKUP(Table10[[#This Row],[Sản Phẩm RG]],'Thông tin'!C:F,4,0)</f>
        <v>PET vảy</v>
      </c>
      <c r="I232">
        <v>14286</v>
      </c>
      <c r="J232" s="497">
        <f>Table10[[#This Row],[Sản lượng kg]]/1000</f>
        <v>14.286</v>
      </c>
      <c r="K232" s="497" t="str">
        <f>_xlfn.XLOOKUP(Table10[[#This Row],[Loại Hàng]],Table59[Nhóm],Table59[Qui đổi])</f>
        <v>PET vảy</v>
      </c>
      <c r="L232" s="403">
        <v>46168</v>
      </c>
      <c r="M232" t="s">
        <v>23533</v>
      </c>
      <c r="N232" s="497">
        <f>IF(COUNTIF($A$3:A232,A232)=1,1,0)</f>
        <v>0</v>
      </c>
    </row>
    <row r="233" spans="1:14" hidden="1" x14ac:dyDescent="0.35">
      <c r="A233" t="s">
        <v>696</v>
      </c>
      <c r="B233" s="497" t="str">
        <f>IF(Table10[[#This Row],[DTR/Trạm]]="DTR",_xlfn.XLOOKUP(Table10[[#This Row],[ID NCC]],DS_NCC_DTR[ID NCC],DS_NCC_DTR[Tên NCC]),_xlfn.XLOOKUP(Table10[[#This Row],[ID NCC]],Data_TongTram2[ID NCC],Data_TongTram2[Tên NCC]))</f>
        <v>Huỳnh Trần</v>
      </c>
      <c r="C233" s="497" t="str">
        <f>IF(Table10[[#This Row],[Trạm/DTR]]="DTR","DTR","Trạm")</f>
        <v>DTR</v>
      </c>
      <c r="D233" s="497" t="str">
        <f>Table10[[#This Row],[ID NCC]]&amp;Table10[[#This Row],[Trạm/DTR]]</f>
        <v>001J300000DJt2lIADDTR</v>
      </c>
      <c r="E233" s="497" t="str">
        <f>IF(Table10[[#This Row],[DTR/Trạm]]="DTR",_xlfn.XLOOKUP(Table10[[#This Row],[ID NCC]],DS_NCC_DTR[ID NCC],DS_NCC_DTR[Nhân viên]),_xlfn.XLOOKUP(Table10[[#This Row],[ID NCC]],Data_TongTram2[ID NCC],Data_TongTram2[Nhân viên]))</f>
        <v>Bùi Vũ Thanh Huy</v>
      </c>
      <c r="F233" s="497" t="str">
        <f>IF(Table10[[#This Row],[Trạm/DTR]]="DTR",_xlfn.XLOOKUP(Table10[[#This Row],[ID NCC]],DS_NCC_DTR[ID NCC],DS_NCC_DTR[Admin miền]),_xlfn.XLOOKUP(Table10[[#This Row],[Trạm/DTR]],Table16[Trạm],Table16[[Admin ]]))</f>
        <v>Nguyễn Hoàng Thúy</v>
      </c>
      <c r="G233" t="s">
        <v>694</v>
      </c>
      <c r="H233" s="497" t="str">
        <f>VLOOKUP(Table10[[#This Row],[Sản Phẩm RG]],'Thông tin'!C:F,4,0)</f>
        <v>PET vảy</v>
      </c>
      <c r="I233">
        <v>13146</v>
      </c>
      <c r="J233" s="497">
        <f>Table10[[#This Row],[Sản lượng kg]]/1000</f>
        <v>13.146000000000001</v>
      </c>
      <c r="K233" s="497" t="str">
        <f>_xlfn.XLOOKUP(Table10[[#This Row],[Loại Hàng]],Table59[Nhóm],Table59[Qui đổi])</f>
        <v>PET vảy</v>
      </c>
      <c r="L233" s="403">
        <v>46168</v>
      </c>
      <c r="M233" t="s">
        <v>23533</v>
      </c>
      <c r="N233" s="497">
        <f>IF(COUNTIF($A$3:A233,A233)=1,1,0)</f>
        <v>0</v>
      </c>
    </row>
    <row r="234" spans="1:14" hidden="1" x14ac:dyDescent="0.35">
      <c r="A234" t="s">
        <v>698</v>
      </c>
      <c r="B234" s="497" t="str">
        <f>IF(Table10[[#This Row],[DTR/Trạm]]="DTR",_xlfn.XLOOKUP(Table10[[#This Row],[ID NCC]],DS_NCC_DTR[ID NCC],DS_NCC_DTR[Tên NCC]),_xlfn.XLOOKUP(Table10[[#This Row],[ID NCC]],Data_TongTram2[ID NCC],Data_TongTram2[Tên NCC]))</f>
        <v>Thành Phát</v>
      </c>
      <c r="C234" s="497" t="str">
        <f>IF(Table10[[#This Row],[Trạm/DTR]]="DTR","DTR","Trạm")</f>
        <v>DTR</v>
      </c>
      <c r="D234" s="497" t="str">
        <f>Table10[[#This Row],[ID NCC]]&amp;Table10[[#This Row],[Trạm/DTR]]</f>
        <v>001dc00000ZWIdiAAHDTR</v>
      </c>
      <c r="E234" s="497" t="str">
        <f>IF(Table10[[#This Row],[DTR/Trạm]]="DTR",_xlfn.XLOOKUP(Table10[[#This Row],[ID NCC]],DS_NCC_DTR[ID NCC],DS_NCC_DTR[Nhân viên]),_xlfn.XLOOKUP(Table10[[#This Row],[ID NCC]],Data_TongTram2[ID NCC],Data_TongTram2[Nhân viên]))</f>
        <v>Bùi Vũ Thanh Huy</v>
      </c>
      <c r="F234" s="497" t="str">
        <f>IF(Table10[[#This Row],[Trạm/DTR]]="DTR",_xlfn.XLOOKUP(Table10[[#This Row],[ID NCC]],DS_NCC_DTR[ID NCC],DS_NCC_DTR[Admin miền]),_xlfn.XLOOKUP(Table10[[#This Row],[Trạm/DTR]],Table16[Trạm],Table16[[Admin ]]))</f>
        <v>Nguyễn Hoàng Thúy</v>
      </c>
      <c r="G234" t="s">
        <v>694</v>
      </c>
      <c r="H234" s="497" t="str">
        <f>VLOOKUP(Table10[[#This Row],[Sản Phẩm RG]],'Thông tin'!C:F,4,0)</f>
        <v>PET vảy</v>
      </c>
      <c r="I234">
        <v>15425</v>
      </c>
      <c r="J234" s="497">
        <f>Table10[[#This Row],[Sản lượng kg]]/1000</f>
        <v>15.425000000000001</v>
      </c>
      <c r="K234" s="497" t="str">
        <f>_xlfn.XLOOKUP(Table10[[#This Row],[Loại Hàng]],Table59[Nhóm],Table59[Qui đổi])</f>
        <v>PET vảy</v>
      </c>
      <c r="L234" s="403">
        <v>46168</v>
      </c>
      <c r="M234" t="s">
        <v>23533</v>
      </c>
      <c r="N234" s="497">
        <f>IF(COUNTIF($A$3:A234,A234)=1,1,0)</f>
        <v>0</v>
      </c>
    </row>
    <row r="235" spans="1:14" hidden="1" x14ac:dyDescent="0.35">
      <c r="A235" t="s">
        <v>727</v>
      </c>
      <c r="B235" s="497" t="str">
        <f>IF(Table10[[#This Row],[DTR/Trạm]]="DTR",_xlfn.XLOOKUP(Table10[[#This Row],[ID NCC]],DS_NCC_DTR[ID NCC],DS_NCC_DTR[Tên NCC]),_xlfn.XLOOKUP(Table10[[#This Row],[ID NCC]],Data_TongTram2[ID NCC],Data_TongTram2[Tên NCC]))</f>
        <v>Luận Hợp</v>
      </c>
      <c r="C235" s="497" t="str">
        <f>IF(Table10[[#This Row],[Trạm/DTR]]="DTR","DTR","Trạm")</f>
        <v>DTR</v>
      </c>
      <c r="D235" s="497" t="str">
        <f>Table10[[#This Row],[ID NCC]]&amp;Table10[[#This Row],[Trạm/DTR]]</f>
        <v>001dc000011aWqIAAUDTR</v>
      </c>
      <c r="E235" s="497" t="str">
        <f>IF(Table10[[#This Row],[DTR/Trạm]]="DTR",_xlfn.XLOOKUP(Table10[[#This Row],[ID NCC]],DS_NCC_DTR[ID NCC],DS_NCC_DTR[Nhân viên]),_xlfn.XLOOKUP(Table10[[#This Row],[ID NCC]],Data_TongTram2[ID NCC],Data_TongTram2[Nhân viên]))</f>
        <v>Võ Thị Kim Thủy</v>
      </c>
      <c r="F235" s="497" t="str">
        <f>IF(Table10[[#This Row],[Trạm/DTR]]="DTR",_xlfn.XLOOKUP(Table10[[#This Row],[ID NCC]],DS_NCC_DTR[ID NCC],DS_NCC_DTR[Admin miền]),_xlfn.XLOOKUP(Table10[[#This Row],[Trạm/DTR]],Table16[Trạm],Table16[[Admin ]]))</f>
        <v>Từ Thị Yến Oanh</v>
      </c>
      <c r="G235" t="s">
        <v>1547</v>
      </c>
      <c r="H235" s="497" t="str">
        <f>VLOOKUP(Table10[[#This Row],[Sản Phẩm RG]],'Thông tin'!C:F,4,0)</f>
        <v>PET vảy</v>
      </c>
      <c r="I235">
        <v>18448</v>
      </c>
      <c r="J235" s="497">
        <f>Table10[[#This Row],[Sản lượng kg]]/1000</f>
        <v>18.448</v>
      </c>
      <c r="K235" s="497" t="str">
        <f>_xlfn.XLOOKUP(Table10[[#This Row],[Loại Hàng]],Table59[Nhóm],Table59[Qui đổi])</f>
        <v>PET vảy</v>
      </c>
      <c r="L235" s="403">
        <v>46168</v>
      </c>
      <c r="M235" t="s">
        <v>23533</v>
      </c>
      <c r="N235" s="497">
        <f>IF(COUNTIF($A$3:A235,A235)=1,1,0)</f>
        <v>0</v>
      </c>
    </row>
    <row r="236" spans="1:14" hidden="1" x14ac:dyDescent="0.35">
      <c r="A236" t="s">
        <v>2994</v>
      </c>
      <c r="B236" s="497" t="str">
        <f>IF(Table10[[#This Row],[DTR/Trạm]]="DTR",_xlfn.XLOOKUP(Table10[[#This Row],[ID NCC]],DS_NCC_DTR[ID NCC],DS_NCC_DTR[Tên NCC]),_xlfn.XLOOKUP(Table10[[#This Row],[ID NCC]],Data_TongTram2[ID NCC],Data_TongTram2[Tên NCC]))</f>
        <v>Văn Phòng Rồng Việt</v>
      </c>
      <c r="C236" s="497" t="str">
        <f>IF(Table10[[#This Row],[Trạm/DTR]]="DTR","DTR","Trạm")</f>
        <v>DTR</v>
      </c>
      <c r="D236" s="497" t="str">
        <f>Table10[[#This Row],[ID NCC]]&amp;Table10[[#This Row],[Trạm/DTR]]</f>
        <v>001dc0000304ICwAAMDTR</v>
      </c>
      <c r="E236" s="497" t="str">
        <f>IF(Table10[[#This Row],[DTR/Trạm]]="DTR",_xlfn.XLOOKUP(Table10[[#This Row],[ID NCC]],DS_NCC_DTR[ID NCC],DS_NCC_DTR[Nhân viên]),_xlfn.XLOOKUP(Table10[[#This Row],[ID NCC]],Data_TongTram2[ID NCC],Data_TongTram2[Nhân viên]))</f>
        <v>Bùi Vũ Thanh Huy</v>
      </c>
      <c r="F236" s="497" t="str">
        <f>IF(Table10[[#This Row],[Trạm/DTR]]="DTR",_xlfn.XLOOKUP(Table10[[#This Row],[ID NCC]],DS_NCC_DTR[ID NCC],DS_NCC_DTR[Admin miền]),_xlfn.XLOOKUP(Table10[[#This Row],[Trạm/DTR]],Table16[Trạm],Table16[[Admin ]]))</f>
        <v>Nguyễn Hoàng Thúy</v>
      </c>
      <c r="G236" t="s">
        <v>602</v>
      </c>
      <c r="H236" s="497" t="str">
        <f>VLOOKUP(Table10[[#This Row],[Sản Phẩm RG]],'Thông tin'!C:F,4,0)</f>
        <v>HDPE thổi vảy</v>
      </c>
      <c r="I236">
        <v>14543</v>
      </c>
      <c r="J236" s="497">
        <f>Table10[[#This Row],[Sản lượng kg]]/1000</f>
        <v>14.542999999999999</v>
      </c>
      <c r="K236" s="497" t="str">
        <f>_xlfn.XLOOKUP(Table10[[#This Row],[Loại Hàng]],Table59[Nhóm],Table59[Qui đổi])</f>
        <v>HDPE</v>
      </c>
      <c r="L236" s="403">
        <v>46169</v>
      </c>
      <c r="M236" t="s">
        <v>23533</v>
      </c>
      <c r="N236" s="497">
        <f>IF(COUNTIF($A$3:A236,A236)=1,1,0)</f>
        <v>0</v>
      </c>
    </row>
    <row r="237" spans="1:14" hidden="1" x14ac:dyDescent="0.35">
      <c r="A237" t="s">
        <v>2994</v>
      </c>
      <c r="B237" s="497" t="str">
        <f>IF(Table10[[#This Row],[DTR/Trạm]]="DTR",_xlfn.XLOOKUP(Table10[[#This Row],[ID NCC]],DS_NCC_DTR[ID NCC],DS_NCC_DTR[Tên NCC]),_xlfn.XLOOKUP(Table10[[#This Row],[ID NCC]],Data_TongTram2[ID NCC],Data_TongTram2[Tên NCC]))</f>
        <v>Văn Phòng Rồng Việt</v>
      </c>
      <c r="C237" s="497" t="str">
        <f>IF(Table10[[#This Row],[Trạm/DTR]]="DTR","DTR","Trạm")</f>
        <v>DTR</v>
      </c>
      <c r="D237" s="497" t="str">
        <f>Table10[[#This Row],[ID NCC]]&amp;Table10[[#This Row],[Trạm/DTR]]</f>
        <v>001dc0000304ICwAAMDTR</v>
      </c>
      <c r="E237" s="497" t="str">
        <f>IF(Table10[[#This Row],[DTR/Trạm]]="DTR",_xlfn.XLOOKUP(Table10[[#This Row],[ID NCC]],DS_NCC_DTR[ID NCC],DS_NCC_DTR[Nhân viên]),_xlfn.XLOOKUP(Table10[[#This Row],[ID NCC]],Data_TongTram2[ID NCC],Data_TongTram2[Nhân viên]))</f>
        <v>Bùi Vũ Thanh Huy</v>
      </c>
      <c r="F237" s="497" t="str">
        <f>IF(Table10[[#This Row],[Trạm/DTR]]="DTR",_xlfn.XLOOKUP(Table10[[#This Row],[ID NCC]],DS_NCC_DTR[ID NCC],DS_NCC_DTR[Admin miền]),_xlfn.XLOOKUP(Table10[[#This Row],[Trạm/DTR]],Table16[Trạm],Table16[[Admin ]]))</f>
        <v>Nguyễn Hoàng Thúy</v>
      </c>
      <c r="G237" t="s">
        <v>602</v>
      </c>
      <c r="H237" s="497" t="str">
        <f>VLOOKUP(Table10[[#This Row],[Sản Phẩm RG]],'Thông tin'!C:F,4,0)</f>
        <v>HDPE thổi vảy</v>
      </c>
      <c r="I237">
        <v>15920</v>
      </c>
      <c r="J237" s="497">
        <f>Table10[[#This Row],[Sản lượng kg]]/1000</f>
        <v>15.92</v>
      </c>
      <c r="K237" s="497" t="str">
        <f>_xlfn.XLOOKUP(Table10[[#This Row],[Loại Hàng]],Table59[Nhóm],Table59[Qui đổi])</f>
        <v>HDPE</v>
      </c>
      <c r="L237" s="403">
        <v>46169</v>
      </c>
      <c r="M237" t="s">
        <v>23533</v>
      </c>
      <c r="N237" s="497">
        <f>IF(COUNTIF($A$3:A1993,A237)=1,1,0)</f>
        <v>0</v>
      </c>
    </row>
    <row r="238" spans="1:14" hidden="1" x14ac:dyDescent="0.35">
      <c r="A238" t="s">
        <v>689</v>
      </c>
      <c r="B238" s="497" t="str">
        <f>IF(Table10[[#This Row],[DTR/Trạm]]="DTR",_xlfn.XLOOKUP(Table10[[#This Row],[ID NCC]],DS_NCC_DTR[ID NCC],DS_NCC_DTR[Tên NCC]),_xlfn.XLOOKUP(Table10[[#This Row],[ID NCC]],Data_TongTram2[ID NCC],Data_TongTram2[Tên NCC]))</f>
        <v>La Vie</v>
      </c>
      <c r="C238" s="497" t="str">
        <f>IF(Table10[[#This Row],[Trạm/DTR]]="DTR","DTR","Trạm")</f>
        <v>DTR</v>
      </c>
      <c r="D238" s="497" t="str">
        <f>Table10[[#This Row],[ID NCC]]&amp;Table10[[#This Row],[Trạm/DTR]]</f>
        <v>001J3000002HLb7IAGDTR</v>
      </c>
      <c r="E238" s="497" t="str">
        <f>IF(Table10[[#This Row],[DTR/Trạm]]="DTR",_xlfn.XLOOKUP(Table10[[#This Row],[ID NCC]],DS_NCC_DTR[ID NCC],DS_NCC_DTR[Nhân viên]),_xlfn.XLOOKUP(Table10[[#This Row],[ID NCC]],Data_TongTram2[ID NCC],Data_TongTram2[Nhân viên]))</f>
        <v>Nguyễn Duy Tân</v>
      </c>
      <c r="F238" s="497" t="str">
        <f>IF(Table10[[#This Row],[Trạm/DTR]]="DTR",_xlfn.XLOOKUP(Table10[[#This Row],[ID NCC]],DS_NCC_DTR[ID NCC],DS_NCC_DTR[Admin miền]),_xlfn.XLOOKUP(Table10[[#This Row],[Trạm/DTR]],Table16[Trạm],Table16[[Admin ]]))</f>
        <v>Trần Dương Quang Ngọc Linh</v>
      </c>
      <c r="G238" t="s">
        <v>690</v>
      </c>
      <c r="H238" s="497" t="str">
        <f>VLOOKUP(Table10[[#This Row],[Sản Phẩm RG]],'Thông tin'!C:F,4,0)</f>
        <v>PET chai</v>
      </c>
      <c r="I238">
        <v>827.99999999999989</v>
      </c>
      <c r="J238" s="497">
        <f>Table10[[#This Row],[Sản lượng kg]]/1000</f>
        <v>0.82799999999999985</v>
      </c>
      <c r="K238" s="497" t="str">
        <f>_xlfn.XLOOKUP(Table10[[#This Row],[Loại Hàng]],Table59[Nhóm],Table59[Qui đổi])</f>
        <v>PET chai</v>
      </c>
      <c r="L238" s="403">
        <v>46169</v>
      </c>
      <c r="M238" t="s">
        <v>23533</v>
      </c>
      <c r="N238" s="497">
        <f>IF(COUNTIF($A$3:A238,A238)=1,1,0)</f>
        <v>0</v>
      </c>
    </row>
    <row r="239" spans="1:14" hidden="1" x14ac:dyDescent="0.35">
      <c r="A239" t="s">
        <v>689</v>
      </c>
      <c r="B239" s="497" t="str">
        <f>IF(Table10[[#This Row],[DTR/Trạm]]="DTR",_xlfn.XLOOKUP(Table10[[#This Row],[ID NCC]],DS_NCC_DTR[ID NCC],DS_NCC_DTR[Tên NCC]),_xlfn.XLOOKUP(Table10[[#This Row],[ID NCC]],Data_TongTram2[ID NCC],Data_TongTram2[Tên NCC]))</f>
        <v>La Vie</v>
      </c>
      <c r="C239" s="497" t="str">
        <f>IF(Table10[[#This Row],[Trạm/DTR]]="DTR","DTR","Trạm")</f>
        <v>DTR</v>
      </c>
      <c r="D239" s="497" t="str">
        <f>Table10[[#This Row],[ID NCC]]&amp;Table10[[#This Row],[Trạm/DTR]]</f>
        <v>001J3000002HLb7IAGDTR</v>
      </c>
      <c r="E239" s="497" t="str">
        <f>IF(Table10[[#This Row],[DTR/Trạm]]="DTR",_xlfn.XLOOKUP(Table10[[#This Row],[ID NCC]],DS_NCC_DTR[ID NCC],DS_NCC_DTR[Nhân viên]),_xlfn.XLOOKUP(Table10[[#This Row],[ID NCC]],Data_TongTram2[ID NCC],Data_TongTram2[Nhân viên]))</f>
        <v>Nguyễn Duy Tân</v>
      </c>
      <c r="F239" s="497" t="str">
        <f>IF(Table10[[#This Row],[Trạm/DTR]]="DTR",_xlfn.XLOOKUP(Table10[[#This Row],[ID NCC]],DS_NCC_DTR[ID NCC],DS_NCC_DTR[Admin miền]),_xlfn.XLOOKUP(Table10[[#This Row],[Trạm/DTR]],Table16[Trạm],Table16[[Admin ]]))</f>
        <v>Trần Dương Quang Ngọc Linh</v>
      </c>
      <c r="G239" t="s">
        <v>690</v>
      </c>
      <c r="H239" s="497" t="str">
        <f>VLOOKUP(Table10[[#This Row],[Sản Phẩm RG]],'Thông tin'!C:F,4,0)</f>
        <v>PET chai</v>
      </c>
      <c r="I239">
        <v>827.99999999999989</v>
      </c>
      <c r="J239" s="497">
        <f>Table10[[#This Row],[Sản lượng kg]]/1000</f>
        <v>0.82799999999999985</v>
      </c>
      <c r="K239" s="497" t="str">
        <f>_xlfn.XLOOKUP(Table10[[#This Row],[Loại Hàng]],Table59[Nhóm],Table59[Qui đổi])</f>
        <v>PET chai</v>
      </c>
      <c r="L239" s="403">
        <v>46169</v>
      </c>
      <c r="M239" t="s">
        <v>23533</v>
      </c>
      <c r="N239" s="497">
        <f>IF(COUNTIF($A$3:A239,A239)=1,1,0)</f>
        <v>0</v>
      </c>
    </row>
    <row r="240" spans="1:14" hidden="1" x14ac:dyDescent="0.35">
      <c r="A240" t="s">
        <v>689</v>
      </c>
      <c r="B240" s="497" t="str">
        <f>IF(Table10[[#This Row],[DTR/Trạm]]="DTR",_xlfn.XLOOKUP(Table10[[#This Row],[ID NCC]],DS_NCC_DTR[ID NCC],DS_NCC_DTR[Tên NCC]),_xlfn.XLOOKUP(Table10[[#This Row],[ID NCC]],Data_TongTram2[ID NCC],Data_TongTram2[Tên NCC]))</f>
        <v>La Vie</v>
      </c>
      <c r="C240" s="497" t="str">
        <f>IF(Table10[[#This Row],[Trạm/DTR]]="DTR","DTR","Trạm")</f>
        <v>DTR</v>
      </c>
      <c r="D240" s="497" t="str">
        <f>Table10[[#This Row],[ID NCC]]&amp;Table10[[#This Row],[Trạm/DTR]]</f>
        <v>001J3000002HLb7IAGDTR</v>
      </c>
      <c r="E240" s="497" t="str">
        <f>IF(Table10[[#This Row],[DTR/Trạm]]="DTR",_xlfn.XLOOKUP(Table10[[#This Row],[ID NCC]],DS_NCC_DTR[ID NCC],DS_NCC_DTR[Nhân viên]),_xlfn.XLOOKUP(Table10[[#This Row],[ID NCC]],Data_TongTram2[ID NCC],Data_TongTram2[Nhân viên]))</f>
        <v>Nguyễn Duy Tân</v>
      </c>
      <c r="F240" s="497" t="str">
        <f>IF(Table10[[#This Row],[Trạm/DTR]]="DTR",_xlfn.XLOOKUP(Table10[[#This Row],[ID NCC]],DS_NCC_DTR[ID NCC],DS_NCC_DTR[Admin miền]),_xlfn.XLOOKUP(Table10[[#This Row],[Trạm/DTR]],Table16[Trạm],Table16[[Admin ]]))</f>
        <v>Trần Dương Quang Ngọc Linh</v>
      </c>
      <c r="G240" t="s">
        <v>690</v>
      </c>
      <c r="H240" s="497" t="str">
        <f>VLOOKUP(Table10[[#This Row],[Sản Phẩm RG]],'Thông tin'!C:F,4,0)</f>
        <v>PET chai</v>
      </c>
      <c r="I240">
        <v>827.99999999999989</v>
      </c>
      <c r="J240" s="497">
        <f>Table10[[#This Row],[Sản lượng kg]]/1000</f>
        <v>0.82799999999999985</v>
      </c>
      <c r="K240" s="497" t="str">
        <f>_xlfn.XLOOKUP(Table10[[#This Row],[Loại Hàng]],Table59[Nhóm],Table59[Qui đổi])</f>
        <v>PET chai</v>
      </c>
      <c r="L240" s="403">
        <v>46169</v>
      </c>
      <c r="M240" t="s">
        <v>23533</v>
      </c>
      <c r="N240" s="497">
        <f>IF(COUNTIF($A$3:A1993,A240)=1,1,0)</f>
        <v>0</v>
      </c>
    </row>
    <row r="241" spans="1:14" hidden="1" x14ac:dyDescent="0.35">
      <c r="A241" t="s">
        <v>853</v>
      </c>
      <c r="B241" s="497" t="str">
        <f>IF(Table10[[#This Row],[DTR/Trạm]]="DTR",_xlfn.XLOOKUP(Table10[[#This Row],[ID NCC]],DS_NCC_DTR[ID NCC],DS_NCC_DTR[Tên NCC]),_xlfn.XLOOKUP(Table10[[#This Row],[ID NCC]],Data_TongTram2[ID NCC],Data_TongTram2[Tên NCC]))</f>
        <v>Nhật Thi - Vvb</v>
      </c>
      <c r="C241" s="497" t="str">
        <f>IF(Table10[[#This Row],[Trạm/DTR]]="DTR","DTR","Trạm")</f>
        <v>DTR</v>
      </c>
      <c r="D241" s="497" t="str">
        <f>Table10[[#This Row],[ID NCC]]&amp;Table10[[#This Row],[Trạm/DTR]]</f>
        <v>001J3000002HLoFIAWDTR</v>
      </c>
      <c r="E241" s="497" t="str">
        <f>IF(Table10[[#This Row],[DTR/Trạm]]="DTR",_xlfn.XLOOKUP(Table10[[#This Row],[ID NCC]],DS_NCC_DTR[ID NCC],DS_NCC_DTR[Nhân viên]),_xlfn.XLOOKUP(Table10[[#This Row],[ID NCC]],Data_TongTram2[ID NCC],Data_TongTram2[Nhân viên]))</f>
        <v>Bùi Vũ Thanh Huy</v>
      </c>
      <c r="F241" s="497" t="str">
        <f>IF(Table10[[#This Row],[Trạm/DTR]]="DTR",_xlfn.XLOOKUP(Table10[[#This Row],[ID NCC]],DS_NCC_DTR[ID NCC],DS_NCC_DTR[Admin miền]),_xlfn.XLOOKUP(Table10[[#This Row],[Trạm/DTR]],Table16[Trạm],Table16[[Admin ]]))</f>
        <v>Nguyễn Hoàng Thúy</v>
      </c>
      <c r="G241" t="s">
        <v>694</v>
      </c>
      <c r="H241" s="497" t="str">
        <f>VLOOKUP(Table10[[#This Row],[Sản Phẩm RG]],'Thông tin'!C:F,4,0)</f>
        <v>PET vảy</v>
      </c>
      <c r="I241">
        <v>15286</v>
      </c>
      <c r="J241" s="497">
        <f>Table10[[#This Row],[Sản lượng kg]]/1000</f>
        <v>15.286</v>
      </c>
      <c r="K241" s="497" t="str">
        <f>_xlfn.XLOOKUP(Table10[[#This Row],[Loại Hàng]],Table59[Nhóm],Table59[Qui đổi])</f>
        <v>PET vảy</v>
      </c>
      <c r="L241" s="403">
        <v>46169</v>
      </c>
      <c r="M241" t="s">
        <v>23533</v>
      </c>
      <c r="N241" s="497">
        <f>IF(COUNTIF($A$3:A241,A241)=1,1,0)</f>
        <v>0</v>
      </c>
    </row>
    <row r="242" spans="1:14" hidden="1" x14ac:dyDescent="0.35">
      <c r="A242" t="s">
        <v>853</v>
      </c>
      <c r="B242" s="497" t="str">
        <f>IF(Table10[[#This Row],[DTR/Trạm]]="DTR",_xlfn.XLOOKUP(Table10[[#This Row],[ID NCC]],DS_NCC_DTR[ID NCC],DS_NCC_DTR[Tên NCC]),_xlfn.XLOOKUP(Table10[[#This Row],[ID NCC]],Data_TongTram2[ID NCC],Data_TongTram2[Tên NCC]))</f>
        <v>Nhật Thi - Vvb</v>
      </c>
      <c r="C242" s="497" t="str">
        <f>IF(Table10[[#This Row],[Trạm/DTR]]="DTR","DTR","Trạm")</f>
        <v>DTR</v>
      </c>
      <c r="D242" s="497" t="str">
        <f>Table10[[#This Row],[ID NCC]]&amp;Table10[[#This Row],[Trạm/DTR]]</f>
        <v>001J3000002HLoFIAWDTR</v>
      </c>
      <c r="E242" s="497" t="str">
        <f>IF(Table10[[#This Row],[DTR/Trạm]]="DTR",_xlfn.XLOOKUP(Table10[[#This Row],[ID NCC]],DS_NCC_DTR[ID NCC],DS_NCC_DTR[Nhân viên]),_xlfn.XLOOKUP(Table10[[#This Row],[ID NCC]],Data_TongTram2[ID NCC],Data_TongTram2[Nhân viên]))</f>
        <v>Bùi Vũ Thanh Huy</v>
      </c>
      <c r="F242" s="497" t="str">
        <f>IF(Table10[[#This Row],[Trạm/DTR]]="DTR",_xlfn.XLOOKUP(Table10[[#This Row],[ID NCC]],DS_NCC_DTR[ID NCC],DS_NCC_DTR[Admin miền]),_xlfn.XLOOKUP(Table10[[#This Row],[Trạm/DTR]],Table16[Trạm],Table16[[Admin ]]))</f>
        <v>Nguyễn Hoàng Thúy</v>
      </c>
      <c r="G242" t="s">
        <v>694</v>
      </c>
      <c r="H242" s="497" t="str">
        <f>VLOOKUP(Table10[[#This Row],[Sản Phẩm RG]],'Thông tin'!C:F,4,0)</f>
        <v>PET vảy</v>
      </c>
      <c r="I242">
        <v>14805</v>
      </c>
      <c r="J242" s="497">
        <f>Table10[[#This Row],[Sản lượng kg]]/1000</f>
        <v>14.805</v>
      </c>
      <c r="K242" s="497" t="str">
        <f>_xlfn.XLOOKUP(Table10[[#This Row],[Loại Hàng]],Table59[Nhóm],Table59[Qui đổi])</f>
        <v>PET vảy</v>
      </c>
      <c r="L242" s="403">
        <v>46169</v>
      </c>
      <c r="M242" t="s">
        <v>23533</v>
      </c>
      <c r="N242" s="497">
        <f>IF(COUNTIF($A$3:A242,A242)=1,1,0)</f>
        <v>0</v>
      </c>
    </row>
    <row r="243" spans="1:14" hidden="1" x14ac:dyDescent="0.35">
      <c r="A243" t="s">
        <v>825</v>
      </c>
      <c r="B243" s="497" t="str">
        <f>IF(Table10[[#This Row],[DTR/Trạm]]="DTR",_xlfn.XLOOKUP(Table10[[#This Row],[ID NCC]],DS_NCC_DTR[ID NCC],DS_NCC_DTR[Tên NCC]),_xlfn.XLOOKUP(Table10[[#This Row],[ID NCC]],Data_TongTram2[ID NCC],Data_TongTram2[Tên NCC]))</f>
        <v>Phú Vinh</v>
      </c>
      <c r="C243" s="497" t="str">
        <f>IF(Table10[[#This Row],[Trạm/DTR]]="DTR","DTR","Trạm")</f>
        <v>DTR</v>
      </c>
      <c r="D243" s="497" t="str">
        <f>Table10[[#This Row],[ID NCC]]&amp;Table10[[#This Row],[Trạm/DTR]]</f>
        <v>001J3000002HLjoIAGDTR</v>
      </c>
      <c r="E243" s="497" t="str">
        <f>IF(Table10[[#This Row],[DTR/Trạm]]="DTR",_xlfn.XLOOKUP(Table10[[#This Row],[ID NCC]],DS_NCC_DTR[ID NCC],DS_NCC_DTR[Nhân viên]),_xlfn.XLOOKUP(Table10[[#This Row],[ID NCC]],Data_TongTram2[ID NCC],Data_TongTram2[Nhân viên]))</f>
        <v>Lê Quốc Việt</v>
      </c>
      <c r="F243" s="497" t="str">
        <f>IF(Table10[[#This Row],[Trạm/DTR]]="DTR",_xlfn.XLOOKUP(Table10[[#This Row],[ID NCC]],DS_NCC_DTR[ID NCC],DS_NCC_DTR[Admin miền]),_xlfn.XLOOKUP(Table10[[#This Row],[Trạm/DTR]],Table16[Trạm],Table16[[Admin ]]))</f>
        <v>Phạm Thị Thúy Duy</v>
      </c>
      <c r="G243" t="s">
        <v>1534</v>
      </c>
      <c r="H243" s="497" t="str">
        <f>VLOOKUP(Table10[[#This Row],[Sản Phẩm RG]],'Thông tin'!C:F,4,0)</f>
        <v>HDPE thổi vảy</v>
      </c>
      <c r="I243">
        <v>3526</v>
      </c>
      <c r="J243" s="497">
        <f>Table10[[#This Row],[Sản lượng kg]]/1000</f>
        <v>3.5259999999999998</v>
      </c>
      <c r="K243" s="497" t="str">
        <f>_xlfn.XLOOKUP(Table10[[#This Row],[Loại Hàng]],Table59[Nhóm],Table59[Qui đổi])</f>
        <v>HDPE</v>
      </c>
      <c r="L243" s="403">
        <v>46169</v>
      </c>
      <c r="M243" t="s">
        <v>23533</v>
      </c>
      <c r="N243" s="497">
        <f>IF(COUNTIF($A$3:A243,A243)=1,1,0)</f>
        <v>1</v>
      </c>
    </row>
    <row r="244" spans="1:14" hidden="1" x14ac:dyDescent="0.35">
      <c r="A244" t="s">
        <v>1619</v>
      </c>
      <c r="B244" s="497" t="str">
        <f>IF(Table10[[#This Row],[DTR/Trạm]]="DTR",_xlfn.XLOOKUP(Table10[[#This Row],[ID NCC]],DS_NCC_DTR[ID NCC],DS_NCC_DTR[Tên NCC]),_xlfn.XLOOKUP(Table10[[#This Row],[ID NCC]],Data_TongTram2[ID NCC],Data_TongTram2[Tên NCC]))</f>
        <v>Du Phương</v>
      </c>
      <c r="C244" s="497" t="str">
        <f>IF(Table10[[#This Row],[Trạm/DTR]]="DTR","DTR","Trạm")</f>
        <v>DTR</v>
      </c>
      <c r="D244" s="497" t="str">
        <f>Table10[[#This Row],[ID NCC]]&amp;Table10[[#This Row],[Trạm/DTR]]</f>
        <v>001J3000002HLscIAGDTR</v>
      </c>
      <c r="E244" s="497" t="str">
        <f>IF(Table10[[#This Row],[DTR/Trạm]]="DTR",_xlfn.XLOOKUP(Table10[[#This Row],[ID NCC]],DS_NCC_DTR[ID NCC],DS_NCC_DTR[Nhân viên]),_xlfn.XLOOKUP(Table10[[#This Row],[ID NCC]],Data_TongTram2[ID NCC],Data_TongTram2[Nhân viên]))</f>
        <v>Bùi Vũ Thanh Huy</v>
      </c>
      <c r="F244" s="497" t="str">
        <f>IF(Table10[[#This Row],[Trạm/DTR]]="DTR",_xlfn.XLOOKUP(Table10[[#This Row],[ID NCC]],DS_NCC_DTR[ID NCC],DS_NCC_DTR[Admin miền]),_xlfn.XLOOKUP(Table10[[#This Row],[Trạm/DTR]],Table16[Trạm],Table16[[Admin ]]))</f>
        <v>Nguyễn Hoàng Thúy</v>
      </c>
      <c r="G244" t="s">
        <v>694</v>
      </c>
      <c r="H244" s="497" t="str">
        <f>VLOOKUP(Table10[[#This Row],[Sản Phẩm RG]],'Thông tin'!C:F,4,0)</f>
        <v>PET vảy</v>
      </c>
      <c r="I244">
        <v>13386</v>
      </c>
      <c r="J244" s="497">
        <f>Table10[[#This Row],[Sản lượng kg]]/1000</f>
        <v>13.385999999999999</v>
      </c>
      <c r="K244" s="497" t="str">
        <f>_xlfn.XLOOKUP(Table10[[#This Row],[Loại Hàng]],Table59[Nhóm],Table59[Qui đổi])</f>
        <v>PET vảy</v>
      </c>
      <c r="L244" s="403">
        <v>46169</v>
      </c>
      <c r="M244" t="s">
        <v>23533</v>
      </c>
      <c r="N244" s="497">
        <f>IF(COUNTIF($A$3:A244,A244)=1,1,0)</f>
        <v>0</v>
      </c>
    </row>
    <row r="245" spans="1:14" hidden="1" x14ac:dyDescent="0.35">
      <c r="A245" t="s">
        <v>4856</v>
      </c>
      <c r="B245" s="497" t="str">
        <f>IF(Table10[[#This Row],[DTR/Trạm]]="DTR",_xlfn.XLOOKUP(Table10[[#This Row],[ID NCC]],DS_NCC_DTR[ID NCC],DS_NCC_DTR[Tên NCC]),_xlfn.XLOOKUP(Table10[[#This Row],[ID NCC]],Data_TongTram2[ID NCC],Data_TongTram2[Tên NCC]))</f>
        <v>Ding Li - Pvt Cn</v>
      </c>
      <c r="C245" s="497" t="str">
        <f>IF(Table10[[#This Row],[Trạm/DTR]]="DTR","DTR","Trạm")</f>
        <v>DTR</v>
      </c>
      <c r="D245" s="497" t="str">
        <f>Table10[[#This Row],[ID NCC]]&amp;Table10[[#This Row],[Trạm/DTR]]</f>
        <v>001dc00001M4a6CAARDTR</v>
      </c>
      <c r="E245" s="497" t="str">
        <f>IF(Table10[[#This Row],[DTR/Trạm]]="DTR",_xlfn.XLOOKUP(Table10[[#This Row],[ID NCC]],DS_NCC_DTR[ID NCC],DS_NCC_DTR[Nhân viên]),_xlfn.XLOOKUP(Table10[[#This Row],[ID NCC]],Data_TongTram2[ID NCC],Data_TongTram2[Nhân viên]))</f>
        <v>Bùi Vũ Thanh Huy</v>
      </c>
      <c r="F245" s="497" t="str">
        <f>IF(Table10[[#This Row],[Trạm/DTR]]="DTR",_xlfn.XLOOKUP(Table10[[#This Row],[ID NCC]],DS_NCC_DTR[ID NCC],DS_NCC_DTR[Admin miền]),_xlfn.XLOOKUP(Table10[[#This Row],[Trạm/DTR]],Table16[Trạm],Table16[[Admin ]]))</f>
        <v>Nguyễn Hoàng Thúy</v>
      </c>
      <c r="G245" t="s">
        <v>694</v>
      </c>
      <c r="H245" s="497" t="str">
        <f>VLOOKUP(Table10[[#This Row],[Sản Phẩm RG]],'Thông tin'!C:F,4,0)</f>
        <v>PET vảy</v>
      </c>
      <c r="I245">
        <v>15420</v>
      </c>
      <c r="J245" s="497">
        <f>Table10[[#This Row],[Sản lượng kg]]/1000</f>
        <v>15.42</v>
      </c>
      <c r="K245" s="497" t="str">
        <f>_xlfn.XLOOKUP(Table10[[#This Row],[Loại Hàng]],Table59[Nhóm],Table59[Qui đổi])</f>
        <v>PET vảy</v>
      </c>
      <c r="L245" s="403">
        <v>46169</v>
      </c>
      <c r="M245" t="s">
        <v>23533</v>
      </c>
      <c r="N245" s="497">
        <f>IF(COUNTIF($A$3:A245,A245)=1,1,0)</f>
        <v>0</v>
      </c>
    </row>
    <row r="246" spans="1:14" hidden="1" x14ac:dyDescent="0.35">
      <c r="A246" t="s">
        <v>3379</v>
      </c>
      <c r="B246" s="497" t="str">
        <f>IF(Table10[[#This Row],[DTR/Trạm]]="DTR",_xlfn.XLOOKUP(Table10[[#This Row],[ID NCC]],DS_NCC_DTR[ID NCC],DS_NCC_DTR[Tên NCC]),_xlfn.XLOOKUP(Table10[[#This Row],[ID NCC]],Data_TongTram2[ID NCC],Data_TongTram2[Tên NCC]))</f>
        <v>Văn Phòng Yu Shin HCM</v>
      </c>
      <c r="C246" s="497" t="str">
        <f>IF(Table10[[#This Row],[Trạm/DTR]]="DTR","DTR","Trạm")</f>
        <v>DTR</v>
      </c>
      <c r="D246" s="497" t="str">
        <f>Table10[[#This Row],[ID NCC]]&amp;Table10[[#This Row],[Trạm/DTR]]</f>
        <v>001dc000029Nk5aAACDTR</v>
      </c>
      <c r="E246" s="497" t="str">
        <f>IF(Table10[[#This Row],[DTR/Trạm]]="DTR",_xlfn.XLOOKUP(Table10[[#This Row],[ID NCC]],DS_NCC_DTR[ID NCC],DS_NCC_DTR[Nhân viên]),_xlfn.XLOOKUP(Table10[[#This Row],[ID NCC]],Data_TongTram2[ID NCC],Data_TongTram2[Nhân viên]))</f>
        <v>Bùi Vũ Thanh Huy</v>
      </c>
      <c r="F246" s="497" t="str">
        <f>IF(Table10[[#This Row],[Trạm/DTR]]="DTR",_xlfn.XLOOKUP(Table10[[#This Row],[ID NCC]],DS_NCC_DTR[ID NCC],DS_NCC_DTR[Admin miền]),_xlfn.XLOOKUP(Table10[[#This Row],[Trạm/DTR]],Table16[Trạm],Table16[[Admin ]]))</f>
        <v>Nguyễn Hoàng Thúy</v>
      </c>
      <c r="G246" t="s">
        <v>1685</v>
      </c>
      <c r="H246" s="497" t="str">
        <f>VLOOKUP(Table10[[#This Row],[Sản Phẩm RG]],'Thông tin'!C:F,4,0)</f>
        <v>PET chai</v>
      </c>
      <c r="I246">
        <v>9436</v>
      </c>
      <c r="J246" s="497">
        <f>Table10[[#This Row],[Sản lượng kg]]/1000</f>
        <v>9.4359999999999999</v>
      </c>
      <c r="K246" s="497" t="str">
        <f>_xlfn.XLOOKUP(Table10[[#This Row],[Loại Hàng]],Table59[Nhóm],Table59[Qui đổi])</f>
        <v>PET chai</v>
      </c>
      <c r="L246" s="403">
        <v>46169</v>
      </c>
      <c r="M246" t="s">
        <v>23533</v>
      </c>
      <c r="N246" s="497">
        <f>IF(COUNTIF($A$3:A246,A246)=1,1,0)</f>
        <v>0</v>
      </c>
    </row>
    <row r="247" spans="1:14" hidden="1" x14ac:dyDescent="0.35">
      <c r="A247" t="s">
        <v>2941</v>
      </c>
      <c r="B247" s="497" t="str">
        <f>IF(Table10[[#This Row],[DTR/Trạm]]="DTR",_xlfn.XLOOKUP(Table10[[#This Row],[ID NCC]],DS_NCC_DTR[ID NCC],DS_NCC_DTR[Tên NCC]),_xlfn.XLOOKUP(Table10[[#This Row],[ID NCC]],Data_TongTram2[ID NCC],Data_TongTram2[Tên NCC]))</f>
        <v>NHỰA LONG AN</v>
      </c>
      <c r="C247" s="497" t="str">
        <f>IF(Table10[[#This Row],[Trạm/DTR]]="DTR","DTR","Trạm")</f>
        <v>DTR</v>
      </c>
      <c r="D247" s="497" t="str">
        <f>Table10[[#This Row],[ID NCC]]&amp;Table10[[#This Row],[Trạm/DTR]]</f>
        <v>001dc00002rIgUIAA0DTR</v>
      </c>
      <c r="E247" s="497" t="str">
        <f>IF(Table10[[#This Row],[DTR/Trạm]]="DTR",_xlfn.XLOOKUP(Table10[[#This Row],[ID NCC]],DS_NCC_DTR[ID NCC],DS_NCC_DTR[Nhân viên]),_xlfn.XLOOKUP(Table10[[#This Row],[ID NCC]],Data_TongTram2[ID NCC],Data_TongTram2[Nhân viên]))</f>
        <v>Nguyễn Duy Tân</v>
      </c>
      <c r="F247" s="497" t="str">
        <f>IF(Table10[[#This Row],[Trạm/DTR]]="DTR",_xlfn.XLOOKUP(Table10[[#This Row],[ID NCC]],DS_NCC_DTR[ID NCC],DS_NCC_DTR[Admin miền]),_xlfn.XLOOKUP(Table10[[#This Row],[Trạm/DTR]],Table16[Trạm],Table16[[Admin ]]))</f>
        <v>Phạm Thị Thúy Duy</v>
      </c>
      <c r="G247" t="s">
        <v>694</v>
      </c>
      <c r="H247" s="497" t="str">
        <f>VLOOKUP(Table10[[#This Row],[Sản Phẩm RG]],'Thông tin'!C:F,4,0)</f>
        <v>PET vảy</v>
      </c>
      <c r="I247">
        <v>9120</v>
      </c>
      <c r="J247" s="497">
        <f>Table10[[#This Row],[Sản lượng kg]]/1000</f>
        <v>9.1199999999999992</v>
      </c>
      <c r="K247" s="497" t="str">
        <f>_xlfn.XLOOKUP(Table10[[#This Row],[Loại Hàng]],Table59[Nhóm],Table59[Qui đổi])</f>
        <v>PET vảy</v>
      </c>
      <c r="L247" s="403">
        <v>46169</v>
      </c>
      <c r="M247" t="s">
        <v>23533</v>
      </c>
      <c r="N247" s="497">
        <f>IF(COUNTIF($A$3:A247,A247)=1,1,0)</f>
        <v>0</v>
      </c>
    </row>
    <row r="248" spans="1:14" hidden="1" x14ac:dyDescent="0.35">
      <c r="A248" t="s">
        <v>2941</v>
      </c>
      <c r="B248" s="497" t="str">
        <f>IF(Table10[[#This Row],[DTR/Trạm]]="DTR",_xlfn.XLOOKUP(Table10[[#This Row],[ID NCC]],DS_NCC_DTR[ID NCC],DS_NCC_DTR[Tên NCC]),_xlfn.XLOOKUP(Table10[[#This Row],[ID NCC]],Data_TongTram2[ID NCC],Data_TongTram2[Tên NCC]))</f>
        <v>NHỰA LONG AN</v>
      </c>
      <c r="C248" s="497" t="str">
        <f>IF(Table10[[#This Row],[Trạm/DTR]]="DTR","DTR","Trạm")</f>
        <v>DTR</v>
      </c>
      <c r="D248" s="497" t="str">
        <f>Table10[[#This Row],[ID NCC]]&amp;Table10[[#This Row],[Trạm/DTR]]</f>
        <v>001dc00002rIgUIAA0DTR</v>
      </c>
      <c r="E248" s="497" t="str">
        <f>IF(Table10[[#This Row],[DTR/Trạm]]="DTR",_xlfn.XLOOKUP(Table10[[#This Row],[ID NCC]],DS_NCC_DTR[ID NCC],DS_NCC_DTR[Nhân viên]),_xlfn.XLOOKUP(Table10[[#This Row],[ID NCC]],Data_TongTram2[ID NCC],Data_TongTram2[Nhân viên]))</f>
        <v>Nguyễn Duy Tân</v>
      </c>
      <c r="F248" s="497" t="str">
        <f>IF(Table10[[#This Row],[Trạm/DTR]]="DTR",_xlfn.XLOOKUP(Table10[[#This Row],[ID NCC]],DS_NCC_DTR[ID NCC],DS_NCC_DTR[Admin miền]),_xlfn.XLOOKUP(Table10[[#This Row],[Trạm/DTR]],Table16[Trạm],Table16[[Admin ]]))</f>
        <v>Phạm Thị Thúy Duy</v>
      </c>
      <c r="G248" t="s">
        <v>694</v>
      </c>
      <c r="H248" s="497" t="str">
        <f>VLOOKUP(Table10[[#This Row],[Sản Phẩm RG]],'Thông tin'!C:F,4,0)</f>
        <v>PET vảy</v>
      </c>
      <c r="I248">
        <v>9690</v>
      </c>
      <c r="J248" s="497">
        <f>Table10[[#This Row],[Sản lượng kg]]/1000</f>
        <v>9.69</v>
      </c>
      <c r="K248" s="497" t="str">
        <f>_xlfn.XLOOKUP(Table10[[#This Row],[Loại Hàng]],Table59[Nhóm],Table59[Qui đổi])</f>
        <v>PET vảy</v>
      </c>
      <c r="L248" s="403">
        <v>46169</v>
      </c>
      <c r="M248" t="s">
        <v>23533</v>
      </c>
      <c r="N248" s="497">
        <f>IF(COUNTIF($A$3:A1993,A248)=1,1,0)</f>
        <v>0</v>
      </c>
    </row>
    <row r="249" spans="1:14" hidden="1" x14ac:dyDescent="0.35">
      <c r="A249" t="s">
        <v>689</v>
      </c>
      <c r="B249" s="497" t="str">
        <f>IF(Table10[[#This Row],[DTR/Trạm]]="DTR",_xlfn.XLOOKUP(Table10[[#This Row],[ID NCC]],DS_NCC_DTR[ID NCC],DS_NCC_DTR[Tên NCC]),_xlfn.XLOOKUP(Table10[[#This Row],[ID NCC]],Data_TongTram2[ID NCC],Data_TongTram2[Tên NCC]))</f>
        <v>La Vie</v>
      </c>
      <c r="C249" s="497" t="str">
        <f>IF(Table10[[#This Row],[Trạm/DTR]]="DTR","DTR","Trạm")</f>
        <v>DTR</v>
      </c>
      <c r="D249" s="497" t="str">
        <f>Table10[[#This Row],[ID NCC]]&amp;Table10[[#This Row],[Trạm/DTR]]</f>
        <v>001J3000002HLb7IAGDTR</v>
      </c>
      <c r="E249" s="497" t="str">
        <f>IF(Table10[[#This Row],[DTR/Trạm]]="DTR",_xlfn.XLOOKUP(Table10[[#This Row],[ID NCC]],DS_NCC_DTR[ID NCC],DS_NCC_DTR[Nhân viên]),_xlfn.XLOOKUP(Table10[[#This Row],[ID NCC]],Data_TongTram2[ID NCC],Data_TongTram2[Nhân viên]))</f>
        <v>Nguyễn Duy Tân</v>
      </c>
      <c r="F249" s="497" t="str">
        <f>IF(Table10[[#This Row],[Trạm/DTR]]="DTR",_xlfn.XLOOKUP(Table10[[#This Row],[ID NCC]],DS_NCC_DTR[ID NCC],DS_NCC_DTR[Admin miền]),_xlfn.XLOOKUP(Table10[[#This Row],[Trạm/DTR]],Table16[Trạm],Table16[[Admin ]]))</f>
        <v>Trần Dương Quang Ngọc Linh</v>
      </c>
      <c r="G249" t="s">
        <v>690</v>
      </c>
      <c r="H249" s="497" t="str">
        <f>VLOOKUP(Table10[[#This Row],[Sản Phẩm RG]],'Thông tin'!C:F,4,0)</f>
        <v>PET chai</v>
      </c>
      <c r="I249">
        <v>827.99999999999989</v>
      </c>
      <c r="J249" s="497">
        <f>Table10[[#This Row],[Sản lượng kg]]/1000</f>
        <v>0.82799999999999985</v>
      </c>
      <c r="K249" s="497" t="str">
        <f>_xlfn.XLOOKUP(Table10[[#This Row],[Loại Hàng]],Table59[Nhóm],Table59[Qui đổi])</f>
        <v>PET chai</v>
      </c>
      <c r="L249" s="403">
        <v>46170</v>
      </c>
      <c r="M249" t="s">
        <v>23533</v>
      </c>
      <c r="N249" s="497">
        <f>IF(COUNTIF($A$3:A249,A249)=1,1,0)</f>
        <v>0</v>
      </c>
    </row>
    <row r="250" spans="1:14" hidden="1" x14ac:dyDescent="0.35">
      <c r="A250" t="s">
        <v>689</v>
      </c>
      <c r="B250" s="497" t="str">
        <f>IF(Table10[[#This Row],[DTR/Trạm]]="DTR",_xlfn.XLOOKUP(Table10[[#This Row],[ID NCC]],DS_NCC_DTR[ID NCC],DS_NCC_DTR[Tên NCC]),_xlfn.XLOOKUP(Table10[[#This Row],[ID NCC]],Data_TongTram2[ID NCC],Data_TongTram2[Tên NCC]))</f>
        <v>La Vie</v>
      </c>
      <c r="C250" s="497" t="str">
        <f>IF(Table10[[#This Row],[Trạm/DTR]]="DTR","DTR","Trạm")</f>
        <v>DTR</v>
      </c>
      <c r="D250" s="497" t="str">
        <f>Table10[[#This Row],[ID NCC]]&amp;Table10[[#This Row],[Trạm/DTR]]</f>
        <v>001J3000002HLb7IAGDTR</v>
      </c>
      <c r="E250" s="497" t="str">
        <f>IF(Table10[[#This Row],[DTR/Trạm]]="DTR",_xlfn.XLOOKUP(Table10[[#This Row],[ID NCC]],DS_NCC_DTR[ID NCC],DS_NCC_DTR[Nhân viên]),_xlfn.XLOOKUP(Table10[[#This Row],[ID NCC]],Data_TongTram2[ID NCC],Data_TongTram2[Nhân viên]))</f>
        <v>Nguyễn Duy Tân</v>
      </c>
      <c r="F250" s="497" t="str">
        <f>IF(Table10[[#This Row],[Trạm/DTR]]="DTR",_xlfn.XLOOKUP(Table10[[#This Row],[ID NCC]],DS_NCC_DTR[ID NCC],DS_NCC_DTR[Admin miền]),_xlfn.XLOOKUP(Table10[[#This Row],[Trạm/DTR]],Table16[Trạm],Table16[[Admin ]]))</f>
        <v>Trần Dương Quang Ngọc Linh</v>
      </c>
      <c r="G250" t="s">
        <v>690</v>
      </c>
      <c r="H250" s="497" t="str">
        <f>VLOOKUP(Table10[[#This Row],[Sản Phẩm RG]],'Thông tin'!C:F,4,0)</f>
        <v>PET chai</v>
      </c>
      <c r="I250">
        <v>827.99999999999989</v>
      </c>
      <c r="J250" s="497">
        <f>Table10[[#This Row],[Sản lượng kg]]/1000</f>
        <v>0.82799999999999985</v>
      </c>
      <c r="K250" s="497" t="str">
        <f>_xlfn.XLOOKUP(Table10[[#This Row],[Loại Hàng]],Table59[Nhóm],Table59[Qui đổi])</f>
        <v>PET chai</v>
      </c>
      <c r="L250" s="403">
        <v>46170</v>
      </c>
      <c r="M250" t="s">
        <v>23533</v>
      </c>
      <c r="N250" s="497">
        <f>IF(COUNTIF($A$3:A250,A250)=1,1,0)</f>
        <v>0</v>
      </c>
    </row>
    <row r="251" spans="1:14" hidden="1" x14ac:dyDescent="0.35">
      <c r="A251" t="s">
        <v>689</v>
      </c>
      <c r="B251" s="497" t="str">
        <f>IF(Table10[[#This Row],[DTR/Trạm]]="DTR",_xlfn.XLOOKUP(Table10[[#This Row],[ID NCC]],DS_NCC_DTR[ID NCC],DS_NCC_DTR[Tên NCC]),_xlfn.XLOOKUP(Table10[[#This Row],[ID NCC]],Data_TongTram2[ID NCC],Data_TongTram2[Tên NCC]))</f>
        <v>La Vie</v>
      </c>
      <c r="C251" s="497" t="str">
        <f>IF(Table10[[#This Row],[Trạm/DTR]]="DTR","DTR","Trạm")</f>
        <v>DTR</v>
      </c>
      <c r="D251" s="497" t="str">
        <f>Table10[[#This Row],[ID NCC]]&amp;Table10[[#This Row],[Trạm/DTR]]</f>
        <v>001J3000002HLb7IAGDTR</v>
      </c>
      <c r="E251" s="497" t="str">
        <f>IF(Table10[[#This Row],[DTR/Trạm]]="DTR",_xlfn.XLOOKUP(Table10[[#This Row],[ID NCC]],DS_NCC_DTR[ID NCC],DS_NCC_DTR[Nhân viên]),_xlfn.XLOOKUP(Table10[[#This Row],[ID NCC]],Data_TongTram2[ID NCC],Data_TongTram2[Nhân viên]))</f>
        <v>Nguyễn Duy Tân</v>
      </c>
      <c r="F251" s="497" t="str">
        <f>IF(Table10[[#This Row],[Trạm/DTR]]="DTR",_xlfn.XLOOKUP(Table10[[#This Row],[ID NCC]],DS_NCC_DTR[ID NCC],DS_NCC_DTR[Admin miền]),_xlfn.XLOOKUP(Table10[[#This Row],[Trạm/DTR]],Table16[Trạm],Table16[[Admin ]]))</f>
        <v>Trần Dương Quang Ngọc Linh</v>
      </c>
      <c r="G251" t="s">
        <v>690</v>
      </c>
      <c r="H251" s="497" t="str">
        <f>VLOOKUP(Table10[[#This Row],[Sản Phẩm RG]],'Thông tin'!C:F,4,0)</f>
        <v>PET chai</v>
      </c>
      <c r="I251">
        <v>827.99999999999989</v>
      </c>
      <c r="J251" s="497">
        <f>Table10[[#This Row],[Sản lượng kg]]/1000</f>
        <v>0.82799999999999985</v>
      </c>
      <c r="K251" s="497" t="str">
        <f>_xlfn.XLOOKUP(Table10[[#This Row],[Loại Hàng]],Table59[Nhóm],Table59[Qui đổi])</f>
        <v>PET chai</v>
      </c>
      <c r="L251" s="403">
        <v>46170</v>
      </c>
      <c r="M251" t="s">
        <v>23533</v>
      </c>
      <c r="N251" s="497">
        <f>IF(COUNTIF($A$3:A1993,A251)=1,1,0)</f>
        <v>0</v>
      </c>
    </row>
    <row r="252" spans="1:14" hidden="1" x14ac:dyDescent="0.35">
      <c r="A252" t="s">
        <v>693</v>
      </c>
      <c r="B252" s="497" t="str">
        <f>IF(Table10[[#This Row],[DTR/Trạm]]="DTR",_xlfn.XLOOKUP(Table10[[#This Row],[ID NCC]],DS_NCC_DTR[ID NCC],DS_NCC_DTR[Tên NCC]),_xlfn.XLOOKUP(Table10[[#This Row],[ID NCC]],Data_TongTram2[ID NCC],Data_TongTram2[Tên NCC]))</f>
        <v>Anh Thư</v>
      </c>
      <c r="C252" s="497" t="str">
        <f>IF(Table10[[#This Row],[Trạm/DTR]]="DTR","DTR","Trạm")</f>
        <v>DTR</v>
      </c>
      <c r="D252" s="497" t="str">
        <f>Table10[[#This Row],[ID NCC]]&amp;Table10[[#This Row],[Trạm/DTR]]</f>
        <v>001J3000002HLckIAGDTR</v>
      </c>
      <c r="E252" s="497" t="str">
        <f>IF(Table10[[#This Row],[DTR/Trạm]]="DTR",_xlfn.XLOOKUP(Table10[[#This Row],[ID NCC]],DS_NCC_DTR[ID NCC],DS_NCC_DTR[Nhân viên]),_xlfn.XLOOKUP(Table10[[#This Row],[ID NCC]],Data_TongTram2[ID NCC],Data_TongTram2[Nhân viên]))</f>
        <v>Bùi Vũ Thanh Huy</v>
      </c>
      <c r="F252" s="497" t="str">
        <f>IF(Table10[[#This Row],[Trạm/DTR]]="DTR",_xlfn.XLOOKUP(Table10[[#This Row],[ID NCC]],DS_NCC_DTR[ID NCC],DS_NCC_DTR[Admin miền]),_xlfn.XLOOKUP(Table10[[#This Row],[Trạm/DTR]],Table16[Trạm],Table16[[Admin ]]))</f>
        <v>Nguyễn Hoàng Thúy</v>
      </c>
      <c r="G252" t="s">
        <v>694</v>
      </c>
      <c r="H252" s="497" t="str">
        <f>VLOOKUP(Table10[[#This Row],[Sản Phẩm RG]],'Thông tin'!C:F,4,0)</f>
        <v>PET vảy</v>
      </c>
      <c r="I252">
        <v>13380</v>
      </c>
      <c r="J252" s="497">
        <f>Table10[[#This Row],[Sản lượng kg]]/1000</f>
        <v>13.38</v>
      </c>
      <c r="K252" s="497" t="str">
        <f>_xlfn.XLOOKUP(Table10[[#This Row],[Loại Hàng]],Table59[Nhóm],Table59[Qui đổi])</f>
        <v>PET vảy</v>
      </c>
      <c r="L252" s="403">
        <v>46170</v>
      </c>
      <c r="M252" t="s">
        <v>23533</v>
      </c>
      <c r="N252" s="497">
        <f>IF(COUNTIF($A$3:A252,A252)=1,1,0)</f>
        <v>0</v>
      </c>
    </row>
    <row r="253" spans="1:14" hidden="1" x14ac:dyDescent="0.35">
      <c r="A253" t="s">
        <v>1619</v>
      </c>
      <c r="B253" s="497" t="str">
        <f>IF(Table10[[#This Row],[DTR/Trạm]]="DTR",_xlfn.XLOOKUP(Table10[[#This Row],[ID NCC]],DS_NCC_DTR[ID NCC],DS_NCC_DTR[Tên NCC]),_xlfn.XLOOKUP(Table10[[#This Row],[ID NCC]],Data_TongTram2[ID NCC],Data_TongTram2[Tên NCC]))</f>
        <v>Du Phương</v>
      </c>
      <c r="C253" s="497" t="str">
        <f>IF(Table10[[#This Row],[Trạm/DTR]]="DTR","DTR","Trạm")</f>
        <v>DTR</v>
      </c>
      <c r="D253" s="497" t="str">
        <f>Table10[[#This Row],[ID NCC]]&amp;Table10[[#This Row],[Trạm/DTR]]</f>
        <v>001J3000002HLscIAGDTR</v>
      </c>
      <c r="E253" s="497" t="str">
        <f>IF(Table10[[#This Row],[DTR/Trạm]]="DTR",_xlfn.XLOOKUP(Table10[[#This Row],[ID NCC]],DS_NCC_DTR[ID NCC],DS_NCC_DTR[Nhân viên]),_xlfn.XLOOKUP(Table10[[#This Row],[ID NCC]],Data_TongTram2[ID NCC],Data_TongTram2[Nhân viên]))</f>
        <v>Bùi Vũ Thanh Huy</v>
      </c>
      <c r="F253" s="497" t="str">
        <f>IF(Table10[[#This Row],[Trạm/DTR]]="DTR",_xlfn.XLOOKUP(Table10[[#This Row],[ID NCC]],DS_NCC_DTR[ID NCC],DS_NCC_DTR[Admin miền]),_xlfn.XLOOKUP(Table10[[#This Row],[Trạm/DTR]],Table16[Trạm],Table16[[Admin ]]))</f>
        <v>Nguyễn Hoàng Thúy</v>
      </c>
      <c r="G253" t="s">
        <v>694</v>
      </c>
      <c r="H253" s="497" t="str">
        <f>VLOOKUP(Table10[[#This Row],[Sản Phẩm RG]],'Thông tin'!C:F,4,0)</f>
        <v>PET vảy</v>
      </c>
      <c r="I253">
        <v>14316</v>
      </c>
      <c r="J253" s="497">
        <f>Table10[[#This Row],[Sản lượng kg]]/1000</f>
        <v>14.316000000000001</v>
      </c>
      <c r="K253" s="497" t="str">
        <f>_xlfn.XLOOKUP(Table10[[#This Row],[Loại Hàng]],Table59[Nhóm],Table59[Qui đổi])</f>
        <v>PET vảy</v>
      </c>
      <c r="L253" s="403">
        <v>46170</v>
      </c>
      <c r="M253" t="s">
        <v>23533</v>
      </c>
      <c r="N253" s="497">
        <f>IF(COUNTIF($A$3:A253,A253)=1,1,0)</f>
        <v>0</v>
      </c>
    </row>
    <row r="254" spans="1:14" hidden="1" x14ac:dyDescent="0.35">
      <c r="A254" t="s">
        <v>696</v>
      </c>
      <c r="B254" s="497" t="str">
        <f>IF(Table10[[#This Row],[DTR/Trạm]]="DTR",_xlfn.XLOOKUP(Table10[[#This Row],[ID NCC]],DS_NCC_DTR[ID NCC],DS_NCC_DTR[Tên NCC]),_xlfn.XLOOKUP(Table10[[#This Row],[ID NCC]],Data_TongTram2[ID NCC],Data_TongTram2[Tên NCC]))</f>
        <v>Huỳnh Trần</v>
      </c>
      <c r="C254" s="497" t="str">
        <f>IF(Table10[[#This Row],[Trạm/DTR]]="DTR","DTR","Trạm")</f>
        <v>DTR</v>
      </c>
      <c r="D254" s="497" t="str">
        <f>Table10[[#This Row],[ID NCC]]&amp;Table10[[#This Row],[Trạm/DTR]]</f>
        <v>001J300000DJt2lIADDTR</v>
      </c>
      <c r="E254" s="497" t="str">
        <f>IF(Table10[[#This Row],[DTR/Trạm]]="DTR",_xlfn.XLOOKUP(Table10[[#This Row],[ID NCC]],DS_NCC_DTR[ID NCC],DS_NCC_DTR[Nhân viên]),_xlfn.XLOOKUP(Table10[[#This Row],[ID NCC]],Data_TongTram2[ID NCC],Data_TongTram2[Nhân viên]))</f>
        <v>Bùi Vũ Thanh Huy</v>
      </c>
      <c r="F254" s="497" t="str">
        <f>IF(Table10[[#This Row],[Trạm/DTR]]="DTR",_xlfn.XLOOKUP(Table10[[#This Row],[ID NCC]],DS_NCC_DTR[ID NCC],DS_NCC_DTR[Admin miền]),_xlfn.XLOOKUP(Table10[[#This Row],[Trạm/DTR]],Table16[Trạm],Table16[[Admin ]]))</f>
        <v>Nguyễn Hoàng Thúy</v>
      </c>
      <c r="G254" t="s">
        <v>694</v>
      </c>
      <c r="H254" s="497" t="str">
        <f>VLOOKUP(Table10[[#This Row],[Sản Phẩm RG]],'Thông tin'!C:F,4,0)</f>
        <v>PET vảy</v>
      </c>
      <c r="I254">
        <v>12883</v>
      </c>
      <c r="J254" s="497">
        <f>Table10[[#This Row],[Sản lượng kg]]/1000</f>
        <v>12.882999999999999</v>
      </c>
      <c r="K254" s="497" t="str">
        <f>_xlfn.XLOOKUP(Table10[[#This Row],[Loại Hàng]],Table59[Nhóm],Table59[Qui đổi])</f>
        <v>PET vảy</v>
      </c>
      <c r="L254" s="403">
        <v>46170</v>
      </c>
      <c r="M254" t="s">
        <v>23533</v>
      </c>
      <c r="N254" s="497">
        <f>IF(COUNTIF($A$3:A254,A254)=1,1,0)</f>
        <v>0</v>
      </c>
    </row>
    <row r="255" spans="1:14" hidden="1" x14ac:dyDescent="0.35">
      <c r="A255" t="s">
        <v>696</v>
      </c>
      <c r="B255" s="497" t="str">
        <f>IF(Table10[[#This Row],[DTR/Trạm]]="DTR",_xlfn.XLOOKUP(Table10[[#This Row],[ID NCC]],DS_NCC_DTR[ID NCC],DS_NCC_DTR[Tên NCC]),_xlfn.XLOOKUP(Table10[[#This Row],[ID NCC]],Data_TongTram2[ID NCC],Data_TongTram2[Tên NCC]))</f>
        <v>Huỳnh Trần</v>
      </c>
      <c r="C255" s="497" t="str">
        <f>IF(Table10[[#This Row],[Trạm/DTR]]="DTR","DTR","Trạm")</f>
        <v>DTR</v>
      </c>
      <c r="D255" s="497" t="str">
        <f>Table10[[#This Row],[ID NCC]]&amp;Table10[[#This Row],[Trạm/DTR]]</f>
        <v>001J300000DJt2lIADDTR</v>
      </c>
      <c r="E255" s="497" t="str">
        <f>IF(Table10[[#This Row],[DTR/Trạm]]="DTR",_xlfn.XLOOKUP(Table10[[#This Row],[ID NCC]],DS_NCC_DTR[ID NCC],DS_NCC_DTR[Nhân viên]),_xlfn.XLOOKUP(Table10[[#This Row],[ID NCC]],Data_TongTram2[ID NCC],Data_TongTram2[Nhân viên]))</f>
        <v>Bùi Vũ Thanh Huy</v>
      </c>
      <c r="F255" s="497" t="str">
        <f>IF(Table10[[#This Row],[Trạm/DTR]]="DTR",_xlfn.XLOOKUP(Table10[[#This Row],[ID NCC]],DS_NCC_DTR[ID NCC],DS_NCC_DTR[Admin miền]),_xlfn.XLOOKUP(Table10[[#This Row],[Trạm/DTR]],Table16[Trạm],Table16[[Admin ]]))</f>
        <v>Nguyễn Hoàng Thúy</v>
      </c>
      <c r="G255" t="s">
        <v>694</v>
      </c>
      <c r="H255" s="497" t="str">
        <f>VLOOKUP(Table10[[#This Row],[Sản Phẩm RG]],'Thông tin'!C:F,4,0)</f>
        <v>PET vảy</v>
      </c>
      <c r="I255">
        <v>13056</v>
      </c>
      <c r="J255" s="497">
        <f>Table10[[#This Row],[Sản lượng kg]]/1000</f>
        <v>13.055999999999999</v>
      </c>
      <c r="K255" s="497" t="str">
        <f>_xlfn.XLOOKUP(Table10[[#This Row],[Loại Hàng]],Table59[Nhóm],Table59[Qui đổi])</f>
        <v>PET vảy</v>
      </c>
      <c r="L255" s="403">
        <v>46170</v>
      </c>
      <c r="M255" t="s">
        <v>23533</v>
      </c>
      <c r="N255" s="497">
        <f>IF(COUNTIF($A$3:A255,A255)=1,1,0)</f>
        <v>0</v>
      </c>
    </row>
    <row r="256" spans="1:14" hidden="1" x14ac:dyDescent="0.35">
      <c r="A256" t="s">
        <v>696</v>
      </c>
      <c r="B256" s="497" t="str">
        <f>IF(Table10[[#This Row],[DTR/Trạm]]="DTR",_xlfn.XLOOKUP(Table10[[#This Row],[ID NCC]],DS_NCC_DTR[ID NCC],DS_NCC_DTR[Tên NCC]),_xlfn.XLOOKUP(Table10[[#This Row],[ID NCC]],Data_TongTram2[ID NCC],Data_TongTram2[Tên NCC]))</f>
        <v>Huỳnh Trần</v>
      </c>
      <c r="C256" s="497" t="str">
        <f>IF(Table10[[#This Row],[Trạm/DTR]]="DTR","DTR","Trạm")</f>
        <v>DTR</v>
      </c>
      <c r="D256" s="497" t="str">
        <f>Table10[[#This Row],[ID NCC]]&amp;Table10[[#This Row],[Trạm/DTR]]</f>
        <v>001J300000DJt2lIADDTR</v>
      </c>
      <c r="E256" s="497" t="str">
        <f>IF(Table10[[#This Row],[DTR/Trạm]]="DTR",_xlfn.XLOOKUP(Table10[[#This Row],[ID NCC]],DS_NCC_DTR[ID NCC],DS_NCC_DTR[Nhân viên]),_xlfn.XLOOKUP(Table10[[#This Row],[ID NCC]],Data_TongTram2[ID NCC],Data_TongTram2[Nhân viên]))</f>
        <v>Bùi Vũ Thanh Huy</v>
      </c>
      <c r="F256" s="497" t="str">
        <f>IF(Table10[[#This Row],[Trạm/DTR]]="DTR",_xlfn.XLOOKUP(Table10[[#This Row],[ID NCC]],DS_NCC_DTR[ID NCC],DS_NCC_DTR[Admin miền]),_xlfn.XLOOKUP(Table10[[#This Row],[Trạm/DTR]],Table16[Trạm],Table16[[Admin ]]))</f>
        <v>Nguyễn Hoàng Thúy</v>
      </c>
      <c r="G256" t="s">
        <v>694</v>
      </c>
      <c r="H256" s="497" t="str">
        <f>VLOOKUP(Table10[[#This Row],[Sản Phẩm RG]],'Thông tin'!C:F,4,0)</f>
        <v>PET vảy</v>
      </c>
      <c r="I256">
        <v>13681</v>
      </c>
      <c r="J256" s="497">
        <f>Table10[[#This Row],[Sản lượng kg]]/1000</f>
        <v>13.680999999999999</v>
      </c>
      <c r="K256" s="497" t="str">
        <f>_xlfn.XLOOKUP(Table10[[#This Row],[Loại Hàng]],Table59[Nhóm],Table59[Qui đổi])</f>
        <v>PET vảy</v>
      </c>
      <c r="L256" s="403">
        <v>46170</v>
      </c>
      <c r="M256" t="s">
        <v>23533</v>
      </c>
      <c r="N256" s="497">
        <f>IF(COUNTIF($A$3:A256,A256)=1,1,0)</f>
        <v>0</v>
      </c>
    </row>
    <row r="257" spans="1:14" hidden="1" x14ac:dyDescent="0.35">
      <c r="A257" t="s">
        <v>698</v>
      </c>
      <c r="B257" s="497" t="str">
        <f>IF(Table10[[#This Row],[DTR/Trạm]]="DTR",_xlfn.XLOOKUP(Table10[[#This Row],[ID NCC]],DS_NCC_DTR[ID NCC],DS_NCC_DTR[Tên NCC]),_xlfn.XLOOKUP(Table10[[#This Row],[ID NCC]],Data_TongTram2[ID NCC],Data_TongTram2[Tên NCC]))</f>
        <v>Thành Phát</v>
      </c>
      <c r="C257" s="497" t="str">
        <f>IF(Table10[[#This Row],[Trạm/DTR]]="DTR","DTR","Trạm")</f>
        <v>DTR</v>
      </c>
      <c r="D257" s="497" t="str">
        <f>Table10[[#This Row],[ID NCC]]&amp;Table10[[#This Row],[Trạm/DTR]]</f>
        <v>001dc00000ZWIdiAAHDTR</v>
      </c>
      <c r="E257" s="497" t="str">
        <f>IF(Table10[[#This Row],[DTR/Trạm]]="DTR",_xlfn.XLOOKUP(Table10[[#This Row],[ID NCC]],DS_NCC_DTR[ID NCC],DS_NCC_DTR[Nhân viên]),_xlfn.XLOOKUP(Table10[[#This Row],[ID NCC]],Data_TongTram2[ID NCC],Data_TongTram2[Nhân viên]))</f>
        <v>Bùi Vũ Thanh Huy</v>
      </c>
      <c r="F257" s="497" t="str">
        <f>IF(Table10[[#This Row],[Trạm/DTR]]="DTR",_xlfn.XLOOKUP(Table10[[#This Row],[ID NCC]],DS_NCC_DTR[ID NCC],DS_NCC_DTR[Admin miền]),_xlfn.XLOOKUP(Table10[[#This Row],[Trạm/DTR]],Table16[Trạm],Table16[[Admin ]]))</f>
        <v>Nguyễn Hoàng Thúy</v>
      </c>
      <c r="G257" t="s">
        <v>694</v>
      </c>
      <c r="H257" s="497" t="str">
        <f>VLOOKUP(Table10[[#This Row],[Sản Phẩm RG]],'Thông tin'!C:F,4,0)</f>
        <v>PET vảy</v>
      </c>
      <c r="I257">
        <v>14746</v>
      </c>
      <c r="J257" s="497">
        <f>Table10[[#This Row],[Sản lượng kg]]/1000</f>
        <v>14.746</v>
      </c>
      <c r="K257" s="497" t="str">
        <f>_xlfn.XLOOKUP(Table10[[#This Row],[Loại Hàng]],Table59[Nhóm],Table59[Qui đổi])</f>
        <v>PET vảy</v>
      </c>
      <c r="L257" s="403">
        <v>46170</v>
      </c>
      <c r="M257" t="s">
        <v>23533</v>
      </c>
      <c r="N257" s="497">
        <f>IF(COUNTIF($A$3:A257,A257)=1,1,0)</f>
        <v>0</v>
      </c>
    </row>
    <row r="258" spans="1:14" hidden="1" x14ac:dyDescent="0.35">
      <c r="A258" t="s">
        <v>698</v>
      </c>
      <c r="B258" s="497" t="str">
        <f>IF(Table10[[#This Row],[DTR/Trạm]]="DTR",_xlfn.XLOOKUP(Table10[[#This Row],[ID NCC]],DS_NCC_DTR[ID NCC],DS_NCC_DTR[Tên NCC]),_xlfn.XLOOKUP(Table10[[#This Row],[ID NCC]],Data_TongTram2[ID NCC],Data_TongTram2[Tên NCC]))</f>
        <v>Thành Phát</v>
      </c>
      <c r="C258" s="497" t="str">
        <f>IF(Table10[[#This Row],[Trạm/DTR]]="DTR","DTR","Trạm")</f>
        <v>DTR</v>
      </c>
      <c r="D258" s="497" t="str">
        <f>Table10[[#This Row],[ID NCC]]&amp;Table10[[#This Row],[Trạm/DTR]]</f>
        <v>001dc00000ZWIdiAAHDTR</v>
      </c>
      <c r="E258" s="497" t="str">
        <f>IF(Table10[[#This Row],[DTR/Trạm]]="DTR",_xlfn.XLOOKUP(Table10[[#This Row],[ID NCC]],DS_NCC_DTR[ID NCC],DS_NCC_DTR[Nhân viên]),_xlfn.XLOOKUP(Table10[[#This Row],[ID NCC]],Data_TongTram2[ID NCC],Data_TongTram2[Nhân viên]))</f>
        <v>Bùi Vũ Thanh Huy</v>
      </c>
      <c r="F258" s="497" t="str">
        <f>IF(Table10[[#This Row],[Trạm/DTR]]="DTR",_xlfn.XLOOKUP(Table10[[#This Row],[ID NCC]],DS_NCC_DTR[ID NCC],DS_NCC_DTR[Admin miền]),_xlfn.XLOOKUP(Table10[[#This Row],[Trạm/DTR]],Table16[Trạm],Table16[[Admin ]]))</f>
        <v>Nguyễn Hoàng Thúy</v>
      </c>
      <c r="G258" t="s">
        <v>694</v>
      </c>
      <c r="H258" s="497" t="str">
        <f>VLOOKUP(Table10[[#This Row],[Sản Phẩm RG]],'Thông tin'!C:F,4,0)</f>
        <v>PET vảy</v>
      </c>
      <c r="I258">
        <v>15446</v>
      </c>
      <c r="J258" s="497">
        <f>Table10[[#This Row],[Sản lượng kg]]/1000</f>
        <v>15.446</v>
      </c>
      <c r="K258" s="497" t="str">
        <f>_xlfn.XLOOKUP(Table10[[#This Row],[Loại Hàng]],Table59[Nhóm],Table59[Qui đổi])</f>
        <v>PET vảy</v>
      </c>
      <c r="L258" s="403">
        <v>46170</v>
      </c>
      <c r="M258" t="s">
        <v>23533</v>
      </c>
      <c r="N258" s="497">
        <f>IF(COUNTIF($A$3:A258,A258)=1,1,0)</f>
        <v>0</v>
      </c>
    </row>
    <row r="259" spans="1:14" hidden="1" x14ac:dyDescent="0.35">
      <c r="A259" t="s">
        <v>725</v>
      </c>
      <c r="B259" s="497" t="str">
        <f>IF(Table10[[#This Row],[DTR/Trạm]]="DTR",_xlfn.XLOOKUP(Table10[[#This Row],[ID NCC]],DS_NCC_DTR[ID NCC],DS_NCC_DTR[Tên NCC]),_xlfn.XLOOKUP(Table10[[#This Row],[ID NCC]],Data_TongTram2[ID NCC],Data_TongTram2[Tên NCC]))</f>
        <v>Green Life</v>
      </c>
      <c r="C259" s="497" t="str">
        <f>IF(Table10[[#This Row],[Trạm/DTR]]="DTR","DTR","Trạm")</f>
        <v>DTR</v>
      </c>
      <c r="D259" s="497" t="str">
        <f>Table10[[#This Row],[ID NCC]]&amp;Table10[[#This Row],[Trạm/DTR]]</f>
        <v>001dc00000pWrlNAASDTR</v>
      </c>
      <c r="E259" s="497" t="str">
        <f>IF(Table10[[#This Row],[DTR/Trạm]]="DTR",_xlfn.XLOOKUP(Table10[[#This Row],[ID NCC]],DS_NCC_DTR[ID NCC],DS_NCC_DTR[Nhân viên]),_xlfn.XLOOKUP(Table10[[#This Row],[ID NCC]],Data_TongTram2[ID NCC],Data_TongTram2[Nhân viên]))</f>
        <v>Võ Thị Kim Thủy</v>
      </c>
      <c r="F259" s="497" t="str">
        <f>IF(Table10[[#This Row],[Trạm/DTR]]="DTR",_xlfn.XLOOKUP(Table10[[#This Row],[ID NCC]],DS_NCC_DTR[ID NCC],DS_NCC_DTR[Admin miền]),_xlfn.XLOOKUP(Table10[[#This Row],[Trạm/DTR]],Table16[Trạm],Table16[[Admin ]]))</f>
        <v>Từ Thị Yến Oanh</v>
      </c>
      <c r="G259" t="s">
        <v>1547</v>
      </c>
      <c r="H259" s="497" t="str">
        <f>VLOOKUP(Table10[[#This Row],[Sản Phẩm RG]],'Thông tin'!C:F,4,0)</f>
        <v>PET vảy</v>
      </c>
      <c r="I259">
        <v>17252</v>
      </c>
      <c r="J259" s="497">
        <f>Table10[[#This Row],[Sản lượng kg]]/1000</f>
        <v>17.251999999999999</v>
      </c>
      <c r="K259" s="497" t="str">
        <f>_xlfn.XLOOKUP(Table10[[#This Row],[Loại Hàng]],Table59[Nhóm],Table59[Qui đổi])</f>
        <v>PET vảy</v>
      </c>
      <c r="L259" s="403">
        <v>46170</v>
      </c>
      <c r="M259" t="s">
        <v>23533</v>
      </c>
      <c r="N259" s="497">
        <f>IF(COUNTIF($A$3:A259,A259)=1,1,0)</f>
        <v>0</v>
      </c>
    </row>
    <row r="260" spans="1:14" hidden="1" x14ac:dyDescent="0.35">
      <c r="A260" t="s">
        <v>4856</v>
      </c>
      <c r="B260" s="497" t="str">
        <f>IF(Table10[[#This Row],[DTR/Trạm]]="DTR",_xlfn.XLOOKUP(Table10[[#This Row],[ID NCC]],DS_NCC_DTR[ID NCC],DS_NCC_DTR[Tên NCC]),_xlfn.XLOOKUP(Table10[[#This Row],[ID NCC]],Data_TongTram2[ID NCC],Data_TongTram2[Tên NCC]))</f>
        <v>Ding Li - Pvt Cn</v>
      </c>
      <c r="C260" s="497" t="str">
        <f>IF(Table10[[#This Row],[Trạm/DTR]]="DTR","DTR","Trạm")</f>
        <v>DTR</v>
      </c>
      <c r="D260" s="497" t="str">
        <f>Table10[[#This Row],[ID NCC]]&amp;Table10[[#This Row],[Trạm/DTR]]</f>
        <v>001dc00001M4a6CAARDTR</v>
      </c>
      <c r="E260" s="497" t="str">
        <f>IF(Table10[[#This Row],[DTR/Trạm]]="DTR",_xlfn.XLOOKUP(Table10[[#This Row],[ID NCC]],DS_NCC_DTR[ID NCC],DS_NCC_DTR[Nhân viên]),_xlfn.XLOOKUP(Table10[[#This Row],[ID NCC]],Data_TongTram2[ID NCC],Data_TongTram2[Nhân viên]))</f>
        <v>Bùi Vũ Thanh Huy</v>
      </c>
      <c r="F260" s="497" t="str">
        <f>IF(Table10[[#This Row],[Trạm/DTR]]="DTR",_xlfn.XLOOKUP(Table10[[#This Row],[ID NCC]],DS_NCC_DTR[ID NCC],DS_NCC_DTR[Admin miền]),_xlfn.XLOOKUP(Table10[[#This Row],[Trạm/DTR]],Table16[Trạm],Table16[[Admin ]]))</f>
        <v>Nguyễn Hoàng Thúy</v>
      </c>
      <c r="G260" t="s">
        <v>694</v>
      </c>
      <c r="H260" s="497" t="str">
        <f>VLOOKUP(Table10[[#This Row],[Sản Phẩm RG]],'Thông tin'!C:F,4,0)</f>
        <v>PET vảy</v>
      </c>
      <c r="I260">
        <v>15450</v>
      </c>
      <c r="J260" s="497">
        <f>Table10[[#This Row],[Sản lượng kg]]/1000</f>
        <v>15.45</v>
      </c>
      <c r="K260" s="497" t="str">
        <f>_xlfn.XLOOKUP(Table10[[#This Row],[Loại Hàng]],Table59[Nhóm],Table59[Qui đổi])</f>
        <v>PET vảy</v>
      </c>
      <c r="L260" s="403">
        <v>46170</v>
      </c>
      <c r="M260" t="s">
        <v>23533</v>
      </c>
      <c r="N260" s="497">
        <f>IF(COUNTIF($A$3:A260,A260)=1,1,0)</f>
        <v>0</v>
      </c>
    </row>
    <row r="261" spans="1:14" hidden="1" x14ac:dyDescent="0.35">
      <c r="A261" t="s">
        <v>3379</v>
      </c>
      <c r="B261" s="497" t="str">
        <f>IF(Table10[[#This Row],[DTR/Trạm]]="DTR",_xlfn.XLOOKUP(Table10[[#This Row],[ID NCC]],DS_NCC_DTR[ID NCC],DS_NCC_DTR[Tên NCC]),_xlfn.XLOOKUP(Table10[[#This Row],[ID NCC]],Data_TongTram2[ID NCC],Data_TongTram2[Tên NCC]))</f>
        <v>Văn Phòng Yu Shin HCM</v>
      </c>
      <c r="C261" s="497" t="str">
        <f>IF(Table10[[#This Row],[Trạm/DTR]]="DTR","DTR","Trạm")</f>
        <v>DTR</v>
      </c>
      <c r="D261" s="497" t="str">
        <f>Table10[[#This Row],[ID NCC]]&amp;Table10[[#This Row],[Trạm/DTR]]</f>
        <v>001dc000029Nk5aAACDTR</v>
      </c>
      <c r="E261" s="497" t="str">
        <f>IF(Table10[[#This Row],[DTR/Trạm]]="DTR",_xlfn.XLOOKUP(Table10[[#This Row],[ID NCC]],DS_NCC_DTR[ID NCC],DS_NCC_DTR[Nhân viên]),_xlfn.XLOOKUP(Table10[[#This Row],[ID NCC]],Data_TongTram2[ID NCC],Data_TongTram2[Nhân viên]))</f>
        <v>Bùi Vũ Thanh Huy</v>
      </c>
      <c r="F261" s="497" t="str">
        <f>IF(Table10[[#This Row],[Trạm/DTR]]="DTR",_xlfn.XLOOKUP(Table10[[#This Row],[ID NCC]],DS_NCC_DTR[ID NCC],DS_NCC_DTR[Admin miền]),_xlfn.XLOOKUP(Table10[[#This Row],[Trạm/DTR]],Table16[Trạm],Table16[[Admin ]]))</f>
        <v>Nguyễn Hoàng Thúy</v>
      </c>
      <c r="G261" t="s">
        <v>1685</v>
      </c>
      <c r="H261" s="497" t="str">
        <f>VLOOKUP(Table10[[#This Row],[Sản Phẩm RG]],'Thông tin'!C:F,4,0)</f>
        <v>PET chai</v>
      </c>
      <c r="I261">
        <v>6673</v>
      </c>
      <c r="J261" s="497">
        <f>Table10[[#This Row],[Sản lượng kg]]/1000</f>
        <v>6.673</v>
      </c>
      <c r="K261" s="497" t="str">
        <f>_xlfn.XLOOKUP(Table10[[#This Row],[Loại Hàng]],Table59[Nhóm],Table59[Qui đổi])</f>
        <v>PET chai</v>
      </c>
      <c r="L261" s="403">
        <v>46170</v>
      </c>
      <c r="M261" t="s">
        <v>23533</v>
      </c>
      <c r="N261" s="497">
        <f>IF(COUNTIF($A$3:A261,A261)=1,1,0)</f>
        <v>0</v>
      </c>
    </row>
    <row r="262" spans="1:14" hidden="1" x14ac:dyDescent="0.35">
      <c r="A262" t="s">
        <v>2994</v>
      </c>
      <c r="B262" s="497" t="str">
        <f>IF(Table10[[#This Row],[DTR/Trạm]]="DTR",_xlfn.XLOOKUP(Table10[[#This Row],[ID NCC]],DS_NCC_DTR[ID NCC],DS_NCC_DTR[Tên NCC]),_xlfn.XLOOKUP(Table10[[#This Row],[ID NCC]],Data_TongTram2[ID NCC],Data_TongTram2[Tên NCC]))</f>
        <v>Văn Phòng Rồng Việt</v>
      </c>
      <c r="C262" s="497" t="str">
        <f>IF(Table10[[#This Row],[Trạm/DTR]]="DTR","DTR","Trạm")</f>
        <v>DTR</v>
      </c>
      <c r="D262" s="497" t="str">
        <f>Table10[[#This Row],[ID NCC]]&amp;Table10[[#This Row],[Trạm/DTR]]</f>
        <v>001dc0000304ICwAAMDTR</v>
      </c>
      <c r="E262" s="497" t="str">
        <f>IF(Table10[[#This Row],[DTR/Trạm]]="DTR",_xlfn.XLOOKUP(Table10[[#This Row],[ID NCC]],DS_NCC_DTR[ID NCC],DS_NCC_DTR[Nhân viên]),_xlfn.XLOOKUP(Table10[[#This Row],[ID NCC]],Data_TongTram2[ID NCC],Data_TongTram2[Nhân viên]))</f>
        <v>Bùi Vũ Thanh Huy</v>
      </c>
      <c r="F262" s="497" t="str">
        <f>IF(Table10[[#This Row],[Trạm/DTR]]="DTR",_xlfn.XLOOKUP(Table10[[#This Row],[ID NCC]],DS_NCC_DTR[ID NCC],DS_NCC_DTR[Admin miền]),_xlfn.XLOOKUP(Table10[[#This Row],[Trạm/DTR]],Table16[Trạm],Table16[[Admin ]]))</f>
        <v>Nguyễn Hoàng Thúy</v>
      </c>
      <c r="G262" t="s">
        <v>602</v>
      </c>
      <c r="H262" s="497" t="str">
        <f>VLOOKUP(Table10[[#This Row],[Sản Phẩm RG]],'Thông tin'!C:F,4,0)</f>
        <v>HDPE thổi vảy</v>
      </c>
      <c r="I262">
        <v>15785</v>
      </c>
      <c r="J262" s="497">
        <f>Table10[[#This Row],[Sản lượng kg]]/1000</f>
        <v>15.785</v>
      </c>
      <c r="K262" s="497" t="str">
        <f>_xlfn.XLOOKUP(Table10[[#This Row],[Loại Hàng]],Table59[Nhóm],Table59[Qui đổi])</f>
        <v>HDPE</v>
      </c>
      <c r="L262" s="403">
        <v>46171</v>
      </c>
      <c r="M262" t="s">
        <v>23533</v>
      </c>
      <c r="N262" s="497">
        <f>IF(COUNTIF($A$3:A262,A262)=1,1,0)</f>
        <v>0</v>
      </c>
    </row>
    <row r="263" spans="1:14" hidden="1" x14ac:dyDescent="0.35">
      <c r="A263" t="s">
        <v>2994</v>
      </c>
      <c r="B263" s="497" t="str">
        <f>IF(Table10[[#This Row],[DTR/Trạm]]="DTR",_xlfn.XLOOKUP(Table10[[#This Row],[ID NCC]],DS_NCC_DTR[ID NCC],DS_NCC_DTR[Tên NCC]),_xlfn.XLOOKUP(Table10[[#This Row],[ID NCC]],Data_TongTram2[ID NCC],Data_TongTram2[Tên NCC]))</f>
        <v>Văn Phòng Rồng Việt</v>
      </c>
      <c r="C263" s="497" t="str">
        <f>IF(Table10[[#This Row],[Trạm/DTR]]="DTR","DTR","Trạm")</f>
        <v>DTR</v>
      </c>
      <c r="D263" s="497" t="str">
        <f>Table10[[#This Row],[ID NCC]]&amp;Table10[[#This Row],[Trạm/DTR]]</f>
        <v>001dc0000304ICwAAMDTR</v>
      </c>
      <c r="E263" s="497" t="str">
        <f>IF(Table10[[#This Row],[DTR/Trạm]]="DTR",_xlfn.XLOOKUP(Table10[[#This Row],[ID NCC]],DS_NCC_DTR[ID NCC],DS_NCC_DTR[Nhân viên]),_xlfn.XLOOKUP(Table10[[#This Row],[ID NCC]],Data_TongTram2[ID NCC],Data_TongTram2[Nhân viên]))</f>
        <v>Bùi Vũ Thanh Huy</v>
      </c>
      <c r="F263" s="497" t="str">
        <f>IF(Table10[[#This Row],[Trạm/DTR]]="DTR",_xlfn.XLOOKUP(Table10[[#This Row],[ID NCC]],DS_NCC_DTR[ID NCC],DS_NCC_DTR[Admin miền]),_xlfn.XLOOKUP(Table10[[#This Row],[Trạm/DTR]],Table16[Trạm],Table16[[Admin ]]))</f>
        <v>Nguyễn Hoàng Thúy</v>
      </c>
      <c r="G263" t="s">
        <v>602</v>
      </c>
      <c r="H263" s="497" t="str">
        <f>VLOOKUP(Table10[[#This Row],[Sản Phẩm RG]],'Thông tin'!C:F,4,0)</f>
        <v>HDPE thổi vảy</v>
      </c>
      <c r="I263">
        <v>13245</v>
      </c>
      <c r="J263" s="497">
        <f>Table10[[#This Row],[Sản lượng kg]]/1000</f>
        <v>13.244999999999999</v>
      </c>
      <c r="K263" s="497" t="str">
        <f>_xlfn.XLOOKUP(Table10[[#This Row],[Loại Hàng]],Table59[Nhóm],Table59[Qui đổi])</f>
        <v>HDPE</v>
      </c>
      <c r="L263" s="403">
        <v>46171</v>
      </c>
      <c r="M263" t="s">
        <v>23533</v>
      </c>
      <c r="N263" s="497">
        <f>IF(COUNTIF($A$3:A263,A263)=1,1,0)</f>
        <v>0</v>
      </c>
    </row>
    <row r="264" spans="1:14" hidden="1" x14ac:dyDescent="0.35">
      <c r="A264" t="s">
        <v>2994</v>
      </c>
      <c r="B264" s="497" t="str">
        <f>IF(Table10[[#This Row],[DTR/Trạm]]="DTR",_xlfn.XLOOKUP(Table10[[#This Row],[ID NCC]],DS_NCC_DTR[ID NCC],DS_NCC_DTR[Tên NCC]),_xlfn.XLOOKUP(Table10[[#This Row],[ID NCC]],Data_TongTram2[ID NCC],Data_TongTram2[Tên NCC]))</f>
        <v>Văn Phòng Rồng Việt</v>
      </c>
      <c r="C264" s="497" t="str">
        <f>IF(Table10[[#This Row],[Trạm/DTR]]="DTR","DTR","Trạm")</f>
        <v>DTR</v>
      </c>
      <c r="D264" s="497" t="str">
        <f>Table10[[#This Row],[ID NCC]]&amp;Table10[[#This Row],[Trạm/DTR]]</f>
        <v>001dc0000304ICwAAMDTR</v>
      </c>
      <c r="E264" s="497" t="str">
        <f>IF(Table10[[#This Row],[DTR/Trạm]]="DTR",_xlfn.XLOOKUP(Table10[[#This Row],[ID NCC]],DS_NCC_DTR[ID NCC],DS_NCC_DTR[Nhân viên]),_xlfn.XLOOKUP(Table10[[#This Row],[ID NCC]],Data_TongTram2[ID NCC],Data_TongTram2[Nhân viên]))</f>
        <v>Bùi Vũ Thanh Huy</v>
      </c>
      <c r="F264" s="497" t="str">
        <f>IF(Table10[[#This Row],[Trạm/DTR]]="DTR",_xlfn.XLOOKUP(Table10[[#This Row],[ID NCC]],DS_NCC_DTR[ID NCC],DS_NCC_DTR[Admin miền]),_xlfn.XLOOKUP(Table10[[#This Row],[Trạm/DTR]],Table16[Trạm],Table16[[Admin ]]))</f>
        <v>Nguyễn Hoàng Thúy</v>
      </c>
      <c r="G264" t="s">
        <v>602</v>
      </c>
      <c r="H264" s="497" t="str">
        <f>VLOOKUP(Table10[[#This Row],[Sản Phẩm RG]],'Thông tin'!C:F,4,0)</f>
        <v>HDPE thổi vảy</v>
      </c>
      <c r="I264">
        <v>14063</v>
      </c>
      <c r="J264" s="497">
        <f>Table10[[#This Row],[Sản lượng kg]]/1000</f>
        <v>14.063000000000001</v>
      </c>
      <c r="K264" s="497" t="str">
        <f>_xlfn.XLOOKUP(Table10[[#This Row],[Loại Hàng]],Table59[Nhóm],Table59[Qui đổi])</f>
        <v>HDPE</v>
      </c>
      <c r="L264" s="403">
        <v>46171</v>
      </c>
      <c r="M264" t="s">
        <v>23533</v>
      </c>
      <c r="N264" s="497">
        <f>IF(COUNTIF($A$3:A1993,A264)=1,1,0)</f>
        <v>0</v>
      </c>
    </row>
    <row r="265" spans="1:14" hidden="1" x14ac:dyDescent="0.35">
      <c r="A265" t="s">
        <v>689</v>
      </c>
      <c r="B265" s="497" t="str">
        <f>IF(Table10[[#This Row],[DTR/Trạm]]="DTR",_xlfn.XLOOKUP(Table10[[#This Row],[ID NCC]],DS_NCC_DTR[ID NCC],DS_NCC_DTR[Tên NCC]),_xlfn.XLOOKUP(Table10[[#This Row],[ID NCC]],Data_TongTram2[ID NCC],Data_TongTram2[Tên NCC]))</f>
        <v>La Vie</v>
      </c>
      <c r="C265" s="497" t="str">
        <f>IF(Table10[[#This Row],[Trạm/DTR]]="DTR","DTR","Trạm")</f>
        <v>DTR</v>
      </c>
      <c r="D265" s="497" t="str">
        <f>Table10[[#This Row],[ID NCC]]&amp;Table10[[#This Row],[Trạm/DTR]]</f>
        <v>001J3000002HLb7IAGDTR</v>
      </c>
      <c r="E265" s="497" t="str">
        <f>IF(Table10[[#This Row],[DTR/Trạm]]="DTR",_xlfn.XLOOKUP(Table10[[#This Row],[ID NCC]],DS_NCC_DTR[ID NCC],DS_NCC_DTR[Nhân viên]),_xlfn.XLOOKUP(Table10[[#This Row],[ID NCC]],Data_TongTram2[ID NCC],Data_TongTram2[Nhân viên]))</f>
        <v>Nguyễn Duy Tân</v>
      </c>
      <c r="F265" s="497" t="str">
        <f>IF(Table10[[#This Row],[Trạm/DTR]]="DTR",_xlfn.XLOOKUP(Table10[[#This Row],[ID NCC]],DS_NCC_DTR[ID NCC],DS_NCC_DTR[Admin miền]),_xlfn.XLOOKUP(Table10[[#This Row],[Trạm/DTR]],Table16[Trạm],Table16[[Admin ]]))</f>
        <v>Trần Dương Quang Ngọc Linh</v>
      </c>
      <c r="G265" t="s">
        <v>690</v>
      </c>
      <c r="H265" s="497" t="str">
        <f>VLOOKUP(Table10[[#This Row],[Sản Phẩm RG]],'Thông tin'!C:F,4,0)</f>
        <v>PET chai</v>
      </c>
      <c r="I265">
        <v>794.87999999999988</v>
      </c>
      <c r="J265" s="497">
        <f>Table10[[#This Row],[Sản lượng kg]]/1000</f>
        <v>0.79487999999999992</v>
      </c>
      <c r="K265" s="497" t="str">
        <f>_xlfn.XLOOKUP(Table10[[#This Row],[Loại Hàng]],Table59[Nhóm],Table59[Qui đổi])</f>
        <v>PET chai</v>
      </c>
      <c r="L265" s="403">
        <v>46171</v>
      </c>
      <c r="M265" t="s">
        <v>23533</v>
      </c>
      <c r="N265" s="497">
        <f>IF(COUNTIF($A$3:A265,A265)=1,1,0)</f>
        <v>0</v>
      </c>
    </row>
    <row r="266" spans="1:14" hidden="1" x14ac:dyDescent="0.35">
      <c r="A266" t="s">
        <v>689</v>
      </c>
      <c r="B266" s="497" t="str">
        <f>IF(Table10[[#This Row],[DTR/Trạm]]="DTR",_xlfn.XLOOKUP(Table10[[#This Row],[ID NCC]],DS_NCC_DTR[ID NCC],DS_NCC_DTR[Tên NCC]),_xlfn.XLOOKUP(Table10[[#This Row],[ID NCC]],Data_TongTram2[ID NCC],Data_TongTram2[Tên NCC]))</f>
        <v>La Vie</v>
      </c>
      <c r="C266" s="497" t="str">
        <f>IF(Table10[[#This Row],[Trạm/DTR]]="DTR","DTR","Trạm")</f>
        <v>DTR</v>
      </c>
      <c r="D266" s="497" t="str">
        <f>Table10[[#This Row],[ID NCC]]&amp;Table10[[#This Row],[Trạm/DTR]]</f>
        <v>001J3000002HLb7IAGDTR</v>
      </c>
      <c r="E266" s="497" t="str">
        <f>IF(Table10[[#This Row],[DTR/Trạm]]="DTR",_xlfn.XLOOKUP(Table10[[#This Row],[ID NCC]],DS_NCC_DTR[ID NCC],DS_NCC_DTR[Nhân viên]),_xlfn.XLOOKUP(Table10[[#This Row],[ID NCC]],Data_TongTram2[ID NCC],Data_TongTram2[Nhân viên]))</f>
        <v>Nguyễn Duy Tân</v>
      </c>
      <c r="F266" s="497" t="str">
        <f>IF(Table10[[#This Row],[Trạm/DTR]]="DTR",_xlfn.XLOOKUP(Table10[[#This Row],[ID NCC]],DS_NCC_DTR[ID NCC],DS_NCC_DTR[Admin miền]),_xlfn.XLOOKUP(Table10[[#This Row],[Trạm/DTR]],Table16[Trạm],Table16[[Admin ]]))</f>
        <v>Trần Dương Quang Ngọc Linh</v>
      </c>
      <c r="G266" t="s">
        <v>690</v>
      </c>
      <c r="H266" s="497" t="str">
        <f>VLOOKUP(Table10[[#This Row],[Sản Phẩm RG]],'Thông tin'!C:F,4,0)</f>
        <v>PET chai</v>
      </c>
      <c r="I266">
        <v>662.4</v>
      </c>
      <c r="J266" s="497">
        <f>Table10[[#This Row],[Sản lượng kg]]/1000</f>
        <v>0.66239999999999999</v>
      </c>
      <c r="K266" s="497" t="str">
        <f>_xlfn.XLOOKUP(Table10[[#This Row],[Loại Hàng]],Table59[Nhóm],Table59[Qui đổi])</f>
        <v>PET chai</v>
      </c>
      <c r="L266" s="403">
        <v>46171</v>
      </c>
      <c r="M266" t="s">
        <v>23533</v>
      </c>
      <c r="N266" s="497">
        <f>IF(COUNTIF($A$3:A1993,A266)=1,1,0)</f>
        <v>0</v>
      </c>
    </row>
    <row r="267" spans="1:14" hidden="1" x14ac:dyDescent="0.35">
      <c r="A267" t="s">
        <v>853</v>
      </c>
      <c r="B267" s="497" t="str">
        <f>IF(Table10[[#This Row],[DTR/Trạm]]="DTR",_xlfn.XLOOKUP(Table10[[#This Row],[ID NCC]],DS_NCC_DTR[ID NCC],DS_NCC_DTR[Tên NCC]),_xlfn.XLOOKUP(Table10[[#This Row],[ID NCC]],Data_TongTram2[ID NCC],Data_TongTram2[Tên NCC]))</f>
        <v>Nhật Thi - Vvb</v>
      </c>
      <c r="C267" s="497" t="str">
        <f>IF(Table10[[#This Row],[Trạm/DTR]]="DTR","DTR","Trạm")</f>
        <v>DTR</v>
      </c>
      <c r="D267" s="497" t="str">
        <f>Table10[[#This Row],[ID NCC]]&amp;Table10[[#This Row],[Trạm/DTR]]</f>
        <v>001J3000002HLoFIAWDTR</v>
      </c>
      <c r="E267" s="497" t="str">
        <f>IF(Table10[[#This Row],[DTR/Trạm]]="DTR",_xlfn.XLOOKUP(Table10[[#This Row],[ID NCC]],DS_NCC_DTR[ID NCC],DS_NCC_DTR[Nhân viên]),_xlfn.XLOOKUP(Table10[[#This Row],[ID NCC]],Data_TongTram2[ID NCC],Data_TongTram2[Nhân viên]))</f>
        <v>Bùi Vũ Thanh Huy</v>
      </c>
      <c r="F267" s="497" t="str">
        <f>IF(Table10[[#This Row],[Trạm/DTR]]="DTR",_xlfn.XLOOKUP(Table10[[#This Row],[ID NCC]],DS_NCC_DTR[ID NCC],DS_NCC_DTR[Admin miền]),_xlfn.XLOOKUP(Table10[[#This Row],[Trạm/DTR]],Table16[Trạm],Table16[[Admin ]]))</f>
        <v>Nguyễn Hoàng Thúy</v>
      </c>
      <c r="G267" t="s">
        <v>694</v>
      </c>
      <c r="H267" s="497" t="str">
        <f>VLOOKUP(Table10[[#This Row],[Sản Phẩm RG]],'Thông tin'!C:F,4,0)</f>
        <v>PET vảy</v>
      </c>
      <c r="I267">
        <v>14876</v>
      </c>
      <c r="J267" s="497">
        <f>Table10[[#This Row],[Sản lượng kg]]/1000</f>
        <v>14.875999999999999</v>
      </c>
      <c r="K267" s="497" t="str">
        <f>_xlfn.XLOOKUP(Table10[[#This Row],[Loại Hàng]],Table59[Nhóm],Table59[Qui đổi])</f>
        <v>PET vảy</v>
      </c>
      <c r="L267" s="403">
        <v>46171</v>
      </c>
      <c r="M267" t="s">
        <v>23533</v>
      </c>
      <c r="N267" s="497">
        <f>IF(COUNTIF($A$3:A267,A267)=1,1,0)</f>
        <v>0</v>
      </c>
    </row>
    <row r="268" spans="1:14" hidden="1" x14ac:dyDescent="0.35">
      <c r="A268" t="s">
        <v>853</v>
      </c>
      <c r="B268" s="497" t="str">
        <f>IF(Table10[[#This Row],[DTR/Trạm]]="DTR",_xlfn.XLOOKUP(Table10[[#This Row],[ID NCC]],DS_NCC_DTR[ID NCC],DS_NCC_DTR[Tên NCC]),_xlfn.XLOOKUP(Table10[[#This Row],[ID NCC]],Data_TongTram2[ID NCC],Data_TongTram2[Tên NCC]))</f>
        <v>Nhật Thi - Vvb</v>
      </c>
      <c r="C268" s="497" t="str">
        <f>IF(Table10[[#This Row],[Trạm/DTR]]="DTR","DTR","Trạm")</f>
        <v>DTR</v>
      </c>
      <c r="D268" s="497" t="str">
        <f>Table10[[#This Row],[ID NCC]]&amp;Table10[[#This Row],[Trạm/DTR]]</f>
        <v>001J3000002HLoFIAWDTR</v>
      </c>
      <c r="E268" s="497" t="str">
        <f>IF(Table10[[#This Row],[DTR/Trạm]]="DTR",_xlfn.XLOOKUP(Table10[[#This Row],[ID NCC]],DS_NCC_DTR[ID NCC],DS_NCC_DTR[Nhân viên]),_xlfn.XLOOKUP(Table10[[#This Row],[ID NCC]],Data_TongTram2[ID NCC],Data_TongTram2[Nhân viên]))</f>
        <v>Bùi Vũ Thanh Huy</v>
      </c>
      <c r="F268" s="497" t="str">
        <f>IF(Table10[[#This Row],[Trạm/DTR]]="DTR",_xlfn.XLOOKUP(Table10[[#This Row],[ID NCC]],DS_NCC_DTR[ID NCC],DS_NCC_DTR[Admin miền]),_xlfn.XLOOKUP(Table10[[#This Row],[Trạm/DTR]],Table16[Trạm],Table16[[Admin ]]))</f>
        <v>Nguyễn Hoàng Thúy</v>
      </c>
      <c r="G268" t="s">
        <v>694</v>
      </c>
      <c r="H268" s="497" t="str">
        <f>VLOOKUP(Table10[[#This Row],[Sản Phẩm RG]],'Thông tin'!C:F,4,0)</f>
        <v>PET vảy</v>
      </c>
      <c r="I268">
        <v>14046</v>
      </c>
      <c r="J268" s="497">
        <f>Table10[[#This Row],[Sản lượng kg]]/1000</f>
        <v>14.045999999999999</v>
      </c>
      <c r="K268" s="497" t="str">
        <f>_xlfn.XLOOKUP(Table10[[#This Row],[Loại Hàng]],Table59[Nhóm],Table59[Qui đổi])</f>
        <v>PET vảy</v>
      </c>
      <c r="L268" s="403">
        <v>46171</v>
      </c>
      <c r="M268" t="s">
        <v>23533</v>
      </c>
      <c r="N268" s="497">
        <f>IF(COUNTIF($A$3:A268,A268)=1,1,0)</f>
        <v>0</v>
      </c>
    </row>
    <row r="269" spans="1:14" hidden="1" x14ac:dyDescent="0.35">
      <c r="A269" t="s">
        <v>693</v>
      </c>
      <c r="B269" s="497" t="str">
        <f>IF(Table10[[#This Row],[DTR/Trạm]]="DTR",_xlfn.XLOOKUP(Table10[[#This Row],[ID NCC]],DS_NCC_DTR[ID NCC],DS_NCC_DTR[Tên NCC]),_xlfn.XLOOKUP(Table10[[#This Row],[ID NCC]],Data_TongTram2[ID NCC],Data_TongTram2[Tên NCC]))</f>
        <v>Anh Thư</v>
      </c>
      <c r="C269" s="497" t="str">
        <f>IF(Table10[[#This Row],[Trạm/DTR]]="DTR","DTR","Trạm")</f>
        <v>DTR</v>
      </c>
      <c r="D269" s="497" t="str">
        <f>Table10[[#This Row],[ID NCC]]&amp;Table10[[#This Row],[Trạm/DTR]]</f>
        <v>001J3000002HLckIAGDTR</v>
      </c>
      <c r="E269" s="497" t="str">
        <f>IF(Table10[[#This Row],[DTR/Trạm]]="DTR",_xlfn.XLOOKUP(Table10[[#This Row],[ID NCC]],DS_NCC_DTR[ID NCC],DS_NCC_DTR[Nhân viên]),_xlfn.XLOOKUP(Table10[[#This Row],[ID NCC]],Data_TongTram2[ID NCC],Data_TongTram2[Nhân viên]))</f>
        <v>Bùi Vũ Thanh Huy</v>
      </c>
      <c r="F269" s="497" t="str">
        <f>IF(Table10[[#This Row],[Trạm/DTR]]="DTR",_xlfn.XLOOKUP(Table10[[#This Row],[ID NCC]],DS_NCC_DTR[ID NCC],DS_NCC_DTR[Admin miền]),_xlfn.XLOOKUP(Table10[[#This Row],[Trạm/DTR]],Table16[Trạm],Table16[[Admin ]]))</f>
        <v>Nguyễn Hoàng Thúy</v>
      </c>
      <c r="G269" t="s">
        <v>694</v>
      </c>
      <c r="H269" s="497" t="str">
        <f>VLOOKUP(Table10[[#This Row],[Sản Phẩm RG]],'Thông tin'!C:F,4,0)</f>
        <v>PET vảy</v>
      </c>
      <c r="I269">
        <v>13010</v>
      </c>
      <c r="J269" s="497">
        <f>Table10[[#This Row],[Sản lượng kg]]/1000</f>
        <v>13.01</v>
      </c>
      <c r="K269" s="497" t="str">
        <f>_xlfn.XLOOKUP(Table10[[#This Row],[Loại Hàng]],Table59[Nhóm],Table59[Qui đổi])</f>
        <v>PET vảy</v>
      </c>
      <c r="L269" s="403">
        <v>46171</v>
      </c>
      <c r="M269" t="s">
        <v>23533</v>
      </c>
      <c r="N269" s="497">
        <f>IF(COUNTIF($A$3:A269,A269)=1,1,0)</f>
        <v>0</v>
      </c>
    </row>
    <row r="270" spans="1:14" hidden="1" x14ac:dyDescent="0.35">
      <c r="A270" t="s">
        <v>1619</v>
      </c>
      <c r="B270" s="497" t="str">
        <f>IF(Table10[[#This Row],[DTR/Trạm]]="DTR",_xlfn.XLOOKUP(Table10[[#This Row],[ID NCC]],DS_NCC_DTR[ID NCC],DS_NCC_DTR[Tên NCC]),_xlfn.XLOOKUP(Table10[[#This Row],[ID NCC]],Data_TongTram2[ID NCC],Data_TongTram2[Tên NCC]))</f>
        <v>Du Phương</v>
      </c>
      <c r="C270" s="497" t="str">
        <f>IF(Table10[[#This Row],[Trạm/DTR]]="DTR","DTR","Trạm")</f>
        <v>DTR</v>
      </c>
      <c r="D270" s="497" t="str">
        <f>Table10[[#This Row],[ID NCC]]&amp;Table10[[#This Row],[Trạm/DTR]]</f>
        <v>001J3000002HLscIAGDTR</v>
      </c>
      <c r="E270" s="497" t="str">
        <f>IF(Table10[[#This Row],[DTR/Trạm]]="DTR",_xlfn.XLOOKUP(Table10[[#This Row],[ID NCC]],DS_NCC_DTR[ID NCC],DS_NCC_DTR[Nhân viên]),_xlfn.XLOOKUP(Table10[[#This Row],[ID NCC]],Data_TongTram2[ID NCC],Data_TongTram2[Nhân viên]))</f>
        <v>Bùi Vũ Thanh Huy</v>
      </c>
      <c r="F270" s="497" t="str">
        <f>IF(Table10[[#This Row],[Trạm/DTR]]="DTR",_xlfn.XLOOKUP(Table10[[#This Row],[ID NCC]],DS_NCC_DTR[ID NCC],DS_NCC_DTR[Admin miền]),_xlfn.XLOOKUP(Table10[[#This Row],[Trạm/DTR]],Table16[Trạm],Table16[[Admin ]]))</f>
        <v>Nguyễn Hoàng Thúy</v>
      </c>
      <c r="G270" t="s">
        <v>694</v>
      </c>
      <c r="H270" s="497" t="str">
        <f>VLOOKUP(Table10[[#This Row],[Sản Phẩm RG]],'Thông tin'!C:F,4,0)</f>
        <v>PET vảy</v>
      </c>
      <c r="I270">
        <v>14756</v>
      </c>
      <c r="J270" s="497">
        <f>Table10[[#This Row],[Sản lượng kg]]/1000</f>
        <v>14.756</v>
      </c>
      <c r="K270" s="497" t="str">
        <f>_xlfn.XLOOKUP(Table10[[#This Row],[Loại Hàng]],Table59[Nhóm],Table59[Qui đổi])</f>
        <v>PET vảy</v>
      </c>
      <c r="L270" s="403">
        <v>46171</v>
      </c>
      <c r="M270" t="s">
        <v>23533</v>
      </c>
      <c r="N270" s="497">
        <f>IF(COUNTIF($A$3:A270,A270)=1,1,0)</f>
        <v>0</v>
      </c>
    </row>
    <row r="271" spans="1:14" hidden="1" x14ac:dyDescent="0.35">
      <c r="A271" t="s">
        <v>696</v>
      </c>
      <c r="B271" s="497" t="str">
        <f>IF(Table10[[#This Row],[DTR/Trạm]]="DTR",_xlfn.XLOOKUP(Table10[[#This Row],[ID NCC]],DS_NCC_DTR[ID NCC],DS_NCC_DTR[Tên NCC]),_xlfn.XLOOKUP(Table10[[#This Row],[ID NCC]],Data_TongTram2[ID NCC],Data_TongTram2[Tên NCC]))</f>
        <v>Huỳnh Trần</v>
      </c>
      <c r="C271" s="497" t="str">
        <f>IF(Table10[[#This Row],[Trạm/DTR]]="DTR","DTR","Trạm")</f>
        <v>DTR</v>
      </c>
      <c r="D271" s="497" t="str">
        <f>Table10[[#This Row],[ID NCC]]&amp;Table10[[#This Row],[Trạm/DTR]]</f>
        <v>001J300000DJt2lIADDTR</v>
      </c>
      <c r="E271" s="497" t="str">
        <f>IF(Table10[[#This Row],[DTR/Trạm]]="DTR",_xlfn.XLOOKUP(Table10[[#This Row],[ID NCC]],DS_NCC_DTR[ID NCC],DS_NCC_DTR[Nhân viên]),_xlfn.XLOOKUP(Table10[[#This Row],[ID NCC]],Data_TongTram2[ID NCC],Data_TongTram2[Nhân viên]))</f>
        <v>Bùi Vũ Thanh Huy</v>
      </c>
      <c r="F271" s="497" t="str">
        <f>IF(Table10[[#This Row],[Trạm/DTR]]="DTR",_xlfn.XLOOKUP(Table10[[#This Row],[ID NCC]],DS_NCC_DTR[ID NCC],DS_NCC_DTR[Admin miền]),_xlfn.XLOOKUP(Table10[[#This Row],[Trạm/DTR]],Table16[Trạm],Table16[[Admin ]]))</f>
        <v>Nguyễn Hoàng Thúy</v>
      </c>
      <c r="G271" t="s">
        <v>694</v>
      </c>
      <c r="H271" s="497" t="str">
        <f>VLOOKUP(Table10[[#This Row],[Sản Phẩm RG]],'Thông tin'!C:F,4,0)</f>
        <v>PET vảy</v>
      </c>
      <c r="I271">
        <v>14215</v>
      </c>
      <c r="J271" s="497">
        <f>Table10[[#This Row],[Sản lượng kg]]/1000</f>
        <v>14.215</v>
      </c>
      <c r="K271" s="497" t="str">
        <f>_xlfn.XLOOKUP(Table10[[#This Row],[Loại Hàng]],Table59[Nhóm],Table59[Qui đổi])</f>
        <v>PET vảy</v>
      </c>
      <c r="L271" s="403">
        <v>46171</v>
      </c>
      <c r="M271" t="s">
        <v>23533</v>
      </c>
      <c r="N271" s="497">
        <f>IF(COUNTIF($A$3:A271,A271)=1,1,0)</f>
        <v>0</v>
      </c>
    </row>
    <row r="272" spans="1:14" hidden="1" x14ac:dyDescent="0.35">
      <c r="A272" t="s">
        <v>698</v>
      </c>
      <c r="B272" s="497" t="str">
        <f>IF(Table10[[#This Row],[DTR/Trạm]]="DTR",_xlfn.XLOOKUP(Table10[[#This Row],[ID NCC]],DS_NCC_DTR[ID NCC],DS_NCC_DTR[Tên NCC]),_xlfn.XLOOKUP(Table10[[#This Row],[ID NCC]],Data_TongTram2[ID NCC],Data_TongTram2[Tên NCC]))</f>
        <v>Thành Phát</v>
      </c>
      <c r="C272" s="497" t="str">
        <f>IF(Table10[[#This Row],[Trạm/DTR]]="DTR","DTR","Trạm")</f>
        <v>DTR</v>
      </c>
      <c r="D272" s="497" t="str">
        <f>Table10[[#This Row],[ID NCC]]&amp;Table10[[#This Row],[Trạm/DTR]]</f>
        <v>001dc00000ZWIdiAAHDTR</v>
      </c>
      <c r="E272" s="497" t="str">
        <f>IF(Table10[[#This Row],[DTR/Trạm]]="DTR",_xlfn.XLOOKUP(Table10[[#This Row],[ID NCC]],DS_NCC_DTR[ID NCC],DS_NCC_DTR[Nhân viên]),_xlfn.XLOOKUP(Table10[[#This Row],[ID NCC]],Data_TongTram2[ID NCC],Data_TongTram2[Nhân viên]))</f>
        <v>Bùi Vũ Thanh Huy</v>
      </c>
      <c r="F272" s="497" t="str">
        <f>IF(Table10[[#This Row],[Trạm/DTR]]="DTR",_xlfn.XLOOKUP(Table10[[#This Row],[ID NCC]],DS_NCC_DTR[ID NCC],DS_NCC_DTR[Admin miền]),_xlfn.XLOOKUP(Table10[[#This Row],[Trạm/DTR]],Table16[Trạm],Table16[[Admin ]]))</f>
        <v>Nguyễn Hoàng Thúy</v>
      </c>
      <c r="G272" t="s">
        <v>694</v>
      </c>
      <c r="H272" s="497" t="str">
        <f>VLOOKUP(Table10[[#This Row],[Sản Phẩm RG]],'Thông tin'!C:F,4,0)</f>
        <v>PET vảy</v>
      </c>
      <c r="I272">
        <v>16166</v>
      </c>
      <c r="J272" s="497">
        <f>Table10[[#This Row],[Sản lượng kg]]/1000</f>
        <v>16.166</v>
      </c>
      <c r="K272" s="497" t="str">
        <f>_xlfn.XLOOKUP(Table10[[#This Row],[Loại Hàng]],Table59[Nhóm],Table59[Qui đổi])</f>
        <v>PET vảy</v>
      </c>
      <c r="L272" s="403">
        <v>46171</v>
      </c>
      <c r="M272" t="s">
        <v>23533</v>
      </c>
      <c r="N272" s="497">
        <f>IF(COUNTIF($A$3:A272,A272)=1,1,0)</f>
        <v>0</v>
      </c>
    </row>
    <row r="273" spans="1:14" hidden="1" x14ac:dyDescent="0.35">
      <c r="A273" t="s">
        <v>698</v>
      </c>
      <c r="B273" s="497" t="str">
        <f>IF(Table10[[#This Row],[DTR/Trạm]]="DTR",_xlfn.XLOOKUP(Table10[[#This Row],[ID NCC]],DS_NCC_DTR[ID NCC],DS_NCC_DTR[Tên NCC]),_xlfn.XLOOKUP(Table10[[#This Row],[ID NCC]],Data_TongTram2[ID NCC],Data_TongTram2[Tên NCC]))</f>
        <v>Thành Phát</v>
      </c>
      <c r="C273" s="497" t="str">
        <f>IF(Table10[[#This Row],[Trạm/DTR]]="DTR","DTR","Trạm")</f>
        <v>DTR</v>
      </c>
      <c r="D273" s="497" t="str">
        <f>Table10[[#This Row],[ID NCC]]&amp;Table10[[#This Row],[Trạm/DTR]]</f>
        <v>001dc00000ZWIdiAAHDTR</v>
      </c>
      <c r="E273" s="497" t="str">
        <f>IF(Table10[[#This Row],[DTR/Trạm]]="DTR",_xlfn.XLOOKUP(Table10[[#This Row],[ID NCC]],DS_NCC_DTR[ID NCC],DS_NCC_DTR[Nhân viên]),_xlfn.XLOOKUP(Table10[[#This Row],[ID NCC]],Data_TongTram2[ID NCC],Data_TongTram2[Nhân viên]))</f>
        <v>Bùi Vũ Thanh Huy</v>
      </c>
      <c r="F273" s="497" t="str">
        <f>IF(Table10[[#This Row],[Trạm/DTR]]="DTR",_xlfn.XLOOKUP(Table10[[#This Row],[ID NCC]],DS_NCC_DTR[ID NCC],DS_NCC_DTR[Admin miền]),_xlfn.XLOOKUP(Table10[[#This Row],[Trạm/DTR]],Table16[Trạm],Table16[[Admin ]]))</f>
        <v>Nguyễn Hoàng Thúy</v>
      </c>
      <c r="G273" t="s">
        <v>694</v>
      </c>
      <c r="H273" s="497" t="str">
        <f>VLOOKUP(Table10[[#This Row],[Sản Phẩm RG]],'Thông tin'!C:F,4,0)</f>
        <v>PET vảy</v>
      </c>
      <c r="I273">
        <v>14376</v>
      </c>
      <c r="J273" s="497">
        <f>Table10[[#This Row],[Sản lượng kg]]/1000</f>
        <v>14.375999999999999</v>
      </c>
      <c r="K273" s="497" t="str">
        <f>_xlfn.XLOOKUP(Table10[[#This Row],[Loại Hàng]],Table59[Nhóm],Table59[Qui đổi])</f>
        <v>PET vảy</v>
      </c>
      <c r="L273" s="403">
        <v>46171</v>
      </c>
      <c r="M273" t="s">
        <v>23533</v>
      </c>
      <c r="N273" s="497">
        <f>IF(COUNTIF($A$3:A273,A273)=1,1,0)</f>
        <v>0</v>
      </c>
    </row>
    <row r="274" spans="1:14" hidden="1" x14ac:dyDescent="0.35">
      <c r="A274" t="s">
        <v>4856</v>
      </c>
      <c r="B274" s="497" t="str">
        <f>IF(Table10[[#This Row],[DTR/Trạm]]="DTR",_xlfn.XLOOKUP(Table10[[#This Row],[ID NCC]],DS_NCC_DTR[ID NCC],DS_NCC_DTR[Tên NCC]),_xlfn.XLOOKUP(Table10[[#This Row],[ID NCC]],Data_TongTram2[ID NCC],Data_TongTram2[Tên NCC]))</f>
        <v>Ding Li - Pvt Cn</v>
      </c>
      <c r="C274" s="497" t="str">
        <f>IF(Table10[[#This Row],[Trạm/DTR]]="DTR","DTR","Trạm")</f>
        <v>DTR</v>
      </c>
      <c r="D274" s="497" t="str">
        <f>Table10[[#This Row],[ID NCC]]&amp;Table10[[#This Row],[Trạm/DTR]]</f>
        <v>001dc00001M4a6CAARDTR</v>
      </c>
      <c r="E274" s="497" t="str">
        <f>IF(Table10[[#This Row],[DTR/Trạm]]="DTR",_xlfn.XLOOKUP(Table10[[#This Row],[ID NCC]],DS_NCC_DTR[ID NCC],DS_NCC_DTR[Nhân viên]),_xlfn.XLOOKUP(Table10[[#This Row],[ID NCC]],Data_TongTram2[ID NCC],Data_TongTram2[Nhân viên]))</f>
        <v>Bùi Vũ Thanh Huy</v>
      </c>
      <c r="F274" s="497" t="str">
        <f>IF(Table10[[#This Row],[Trạm/DTR]]="DTR",_xlfn.XLOOKUP(Table10[[#This Row],[ID NCC]],DS_NCC_DTR[ID NCC],DS_NCC_DTR[Admin miền]),_xlfn.XLOOKUP(Table10[[#This Row],[Trạm/DTR]],Table16[Trạm],Table16[[Admin ]]))</f>
        <v>Nguyễn Hoàng Thúy</v>
      </c>
      <c r="G274" t="s">
        <v>701</v>
      </c>
      <c r="H274" s="497" t="str">
        <f>VLOOKUP(Table10[[#This Row],[Sản Phẩm RG]],'Thông tin'!C:F,4,0)</f>
        <v>PET vảy</v>
      </c>
      <c r="I274">
        <v>5080</v>
      </c>
      <c r="J274" s="497">
        <f>Table10[[#This Row],[Sản lượng kg]]/1000</f>
        <v>5.08</v>
      </c>
      <c r="K274" s="497" t="str">
        <f>_xlfn.XLOOKUP(Table10[[#This Row],[Loại Hàng]],Table59[Nhóm],Table59[Qui đổi])</f>
        <v>PET vảy</v>
      </c>
      <c r="L274" s="403">
        <v>46171</v>
      </c>
      <c r="M274" t="s">
        <v>23533</v>
      </c>
      <c r="N274" s="497">
        <f>IF(COUNTIF($A$3:A274,A274)=1,1,0)</f>
        <v>0</v>
      </c>
    </row>
    <row r="275" spans="1:14" hidden="1" x14ac:dyDescent="0.35">
      <c r="A275" t="s">
        <v>2941</v>
      </c>
      <c r="B275" s="497" t="str">
        <f>IF(Table10[[#This Row],[DTR/Trạm]]="DTR",_xlfn.XLOOKUP(Table10[[#This Row],[ID NCC]],DS_NCC_DTR[ID NCC],DS_NCC_DTR[Tên NCC]),_xlfn.XLOOKUP(Table10[[#This Row],[ID NCC]],Data_TongTram2[ID NCC],Data_TongTram2[Tên NCC]))</f>
        <v>NHỰA LONG AN</v>
      </c>
      <c r="C275" s="497" t="str">
        <f>IF(Table10[[#This Row],[Trạm/DTR]]="DTR","DTR","Trạm")</f>
        <v>DTR</v>
      </c>
      <c r="D275" s="497" t="str">
        <f>Table10[[#This Row],[ID NCC]]&amp;Table10[[#This Row],[Trạm/DTR]]</f>
        <v>001dc00002rIgUIAA0DTR</v>
      </c>
      <c r="E275" s="497" t="str">
        <f>IF(Table10[[#This Row],[DTR/Trạm]]="DTR",_xlfn.XLOOKUP(Table10[[#This Row],[ID NCC]],DS_NCC_DTR[ID NCC],DS_NCC_DTR[Nhân viên]),_xlfn.XLOOKUP(Table10[[#This Row],[ID NCC]],Data_TongTram2[ID NCC],Data_TongTram2[Nhân viên]))</f>
        <v>Nguyễn Duy Tân</v>
      </c>
      <c r="F275" s="497" t="str">
        <f>IF(Table10[[#This Row],[Trạm/DTR]]="DTR",_xlfn.XLOOKUP(Table10[[#This Row],[ID NCC]],DS_NCC_DTR[ID NCC],DS_NCC_DTR[Admin miền]),_xlfn.XLOOKUP(Table10[[#This Row],[Trạm/DTR]],Table16[Trạm],Table16[[Admin ]]))</f>
        <v>Phạm Thị Thúy Duy</v>
      </c>
      <c r="G275" t="s">
        <v>701</v>
      </c>
      <c r="H275" s="497" t="str">
        <f>VLOOKUP(Table10[[#This Row],[Sản Phẩm RG]],'Thông tin'!C:F,4,0)</f>
        <v>PET vảy</v>
      </c>
      <c r="I275">
        <v>9442</v>
      </c>
      <c r="J275" s="497">
        <f>Table10[[#This Row],[Sản lượng kg]]/1000</f>
        <v>9.4420000000000002</v>
      </c>
      <c r="K275" s="497" t="str">
        <f>_xlfn.XLOOKUP(Table10[[#This Row],[Loại Hàng]],Table59[Nhóm],Table59[Qui đổi])</f>
        <v>PET vảy</v>
      </c>
      <c r="L275" s="403">
        <v>46171</v>
      </c>
      <c r="M275" t="s">
        <v>23533</v>
      </c>
      <c r="N275" s="497">
        <f>IF(COUNTIF($A$3:A275,A275)=1,1,0)</f>
        <v>0</v>
      </c>
    </row>
    <row r="276" spans="1:14" hidden="1" x14ac:dyDescent="0.35">
      <c r="A276" t="s">
        <v>2994</v>
      </c>
      <c r="B276" s="497" t="str">
        <f>IF(Table10[[#This Row],[DTR/Trạm]]="DTR",_xlfn.XLOOKUP(Table10[[#This Row],[ID NCC]],DS_NCC_DTR[ID NCC],DS_NCC_DTR[Tên NCC]),_xlfn.XLOOKUP(Table10[[#This Row],[ID NCC]],Data_TongTram2[ID NCC],Data_TongTram2[Tên NCC]))</f>
        <v>Văn Phòng Rồng Việt</v>
      </c>
      <c r="C276" s="497" t="str">
        <f>IF(Table10[[#This Row],[Trạm/DTR]]="DTR","DTR","Trạm")</f>
        <v>DTR</v>
      </c>
      <c r="D276" s="497" t="str">
        <f>Table10[[#This Row],[ID NCC]]&amp;Table10[[#This Row],[Trạm/DTR]]</f>
        <v>001dc0000304ICwAAMDTR</v>
      </c>
      <c r="E276" s="497" t="str">
        <f>IF(Table10[[#This Row],[DTR/Trạm]]="DTR",_xlfn.XLOOKUP(Table10[[#This Row],[ID NCC]],DS_NCC_DTR[ID NCC],DS_NCC_DTR[Nhân viên]),_xlfn.XLOOKUP(Table10[[#This Row],[ID NCC]],Data_TongTram2[ID NCC],Data_TongTram2[Nhân viên]))</f>
        <v>Bùi Vũ Thanh Huy</v>
      </c>
      <c r="F276" s="497" t="str">
        <f>IF(Table10[[#This Row],[Trạm/DTR]]="DTR",_xlfn.XLOOKUP(Table10[[#This Row],[ID NCC]],DS_NCC_DTR[ID NCC],DS_NCC_DTR[Admin miền]),_xlfn.XLOOKUP(Table10[[#This Row],[Trạm/DTR]],Table16[Trạm],Table16[[Admin ]]))</f>
        <v>Nguyễn Hoàng Thúy</v>
      </c>
      <c r="G276" t="s">
        <v>602</v>
      </c>
      <c r="H276" s="497" t="str">
        <f>VLOOKUP(Table10[[#This Row],[Sản Phẩm RG]],'Thông tin'!C:F,4,0)</f>
        <v>HDPE thổi vảy</v>
      </c>
      <c r="I276">
        <v>19443</v>
      </c>
      <c r="J276" s="497">
        <f>Table10[[#This Row],[Sản lượng kg]]/1000</f>
        <v>19.443000000000001</v>
      </c>
      <c r="K276" s="497" t="str">
        <f>_xlfn.XLOOKUP(Table10[[#This Row],[Loại Hàng]],Table59[Nhóm],Table59[Qui đổi])</f>
        <v>HDPE</v>
      </c>
      <c r="L276" s="403">
        <v>46172</v>
      </c>
      <c r="M276" t="s">
        <v>23533</v>
      </c>
      <c r="N276" s="497">
        <f>IF(COUNTIF($A$3:A1993,A276)=1,1,0)</f>
        <v>0</v>
      </c>
    </row>
    <row r="277" spans="1:14" hidden="1" x14ac:dyDescent="0.35">
      <c r="A277" t="s">
        <v>689</v>
      </c>
      <c r="B277" s="497" t="str">
        <f>IF(Table10[[#This Row],[DTR/Trạm]]="DTR",_xlfn.XLOOKUP(Table10[[#This Row],[ID NCC]],DS_NCC_DTR[ID NCC],DS_NCC_DTR[Tên NCC]),_xlfn.XLOOKUP(Table10[[#This Row],[ID NCC]],Data_TongTram2[ID NCC],Data_TongTram2[Tên NCC]))</f>
        <v>La Vie</v>
      </c>
      <c r="C277" s="497" t="str">
        <f>IF(Table10[[#This Row],[Trạm/DTR]]="DTR","DTR","Trạm")</f>
        <v>DTR</v>
      </c>
      <c r="D277" s="497" t="str">
        <f>Table10[[#This Row],[ID NCC]]&amp;Table10[[#This Row],[Trạm/DTR]]</f>
        <v>001J3000002HLb7IAGDTR</v>
      </c>
      <c r="E277" s="497" t="str">
        <f>IF(Table10[[#This Row],[DTR/Trạm]]="DTR",_xlfn.XLOOKUP(Table10[[#This Row],[ID NCC]],DS_NCC_DTR[ID NCC],DS_NCC_DTR[Nhân viên]),_xlfn.XLOOKUP(Table10[[#This Row],[ID NCC]],Data_TongTram2[ID NCC],Data_TongTram2[Nhân viên]))</f>
        <v>Nguyễn Duy Tân</v>
      </c>
      <c r="F277" s="497" t="str">
        <f>IF(Table10[[#This Row],[Trạm/DTR]]="DTR",_xlfn.XLOOKUP(Table10[[#This Row],[ID NCC]],DS_NCC_DTR[ID NCC],DS_NCC_DTR[Admin miền]),_xlfn.XLOOKUP(Table10[[#This Row],[Trạm/DTR]],Table16[Trạm],Table16[[Admin ]]))</f>
        <v>Trần Dương Quang Ngọc Linh</v>
      </c>
      <c r="G277" t="s">
        <v>690</v>
      </c>
      <c r="H277" s="497" t="str">
        <f>VLOOKUP(Table10[[#This Row],[Sản Phẩm RG]],'Thông tin'!C:F,4,0)</f>
        <v>PET chai</v>
      </c>
      <c r="I277">
        <v>827.99999999999989</v>
      </c>
      <c r="J277" s="497">
        <f>Table10[[#This Row],[Sản lượng kg]]/1000</f>
        <v>0.82799999999999985</v>
      </c>
      <c r="K277" s="497" t="str">
        <f>_xlfn.XLOOKUP(Table10[[#This Row],[Loại Hàng]],Table59[Nhóm],Table59[Qui đổi])</f>
        <v>PET chai</v>
      </c>
      <c r="L277" s="403">
        <v>46172</v>
      </c>
      <c r="M277" t="s">
        <v>23533</v>
      </c>
      <c r="N277" s="497">
        <f>IF(COUNTIF($A$3:A277,A277)=1,1,0)</f>
        <v>0</v>
      </c>
    </row>
    <row r="278" spans="1:14" hidden="1" x14ac:dyDescent="0.35">
      <c r="A278" t="s">
        <v>689</v>
      </c>
      <c r="B278" s="497" t="str">
        <f>IF(Table10[[#This Row],[DTR/Trạm]]="DTR",_xlfn.XLOOKUP(Table10[[#This Row],[ID NCC]],DS_NCC_DTR[ID NCC],DS_NCC_DTR[Tên NCC]),_xlfn.XLOOKUP(Table10[[#This Row],[ID NCC]],Data_TongTram2[ID NCC],Data_TongTram2[Tên NCC]))</f>
        <v>La Vie</v>
      </c>
      <c r="C278" s="497" t="str">
        <f>IF(Table10[[#This Row],[Trạm/DTR]]="DTR","DTR","Trạm")</f>
        <v>DTR</v>
      </c>
      <c r="D278" s="497" t="str">
        <f>Table10[[#This Row],[ID NCC]]&amp;Table10[[#This Row],[Trạm/DTR]]</f>
        <v>001J3000002HLb7IAGDTR</v>
      </c>
      <c r="E278" s="497" t="str">
        <f>IF(Table10[[#This Row],[DTR/Trạm]]="DTR",_xlfn.XLOOKUP(Table10[[#This Row],[ID NCC]],DS_NCC_DTR[ID NCC],DS_NCC_DTR[Nhân viên]),_xlfn.XLOOKUP(Table10[[#This Row],[ID NCC]],Data_TongTram2[ID NCC],Data_TongTram2[Nhân viên]))</f>
        <v>Nguyễn Duy Tân</v>
      </c>
      <c r="F278" s="497" t="str">
        <f>IF(Table10[[#This Row],[Trạm/DTR]]="DTR",_xlfn.XLOOKUP(Table10[[#This Row],[ID NCC]],DS_NCC_DTR[ID NCC],DS_NCC_DTR[Admin miền]),_xlfn.XLOOKUP(Table10[[#This Row],[Trạm/DTR]],Table16[Trạm],Table16[[Admin ]]))</f>
        <v>Trần Dương Quang Ngọc Linh</v>
      </c>
      <c r="G278" t="s">
        <v>690</v>
      </c>
      <c r="H278" s="497" t="str">
        <f>VLOOKUP(Table10[[#This Row],[Sản Phẩm RG]],'Thông tin'!C:F,4,0)</f>
        <v>PET chai</v>
      </c>
      <c r="I278">
        <v>827.99999999999989</v>
      </c>
      <c r="J278" s="497">
        <f>Table10[[#This Row],[Sản lượng kg]]/1000</f>
        <v>0.82799999999999985</v>
      </c>
      <c r="K278" s="497" t="str">
        <f>_xlfn.XLOOKUP(Table10[[#This Row],[Loại Hàng]],Table59[Nhóm],Table59[Qui đổi])</f>
        <v>PET chai</v>
      </c>
      <c r="L278" s="403">
        <v>46172</v>
      </c>
      <c r="M278" t="s">
        <v>23533</v>
      </c>
      <c r="N278" s="497">
        <f>IF(COUNTIF($A$3:A1993,A278)=1,1,0)</f>
        <v>0</v>
      </c>
    </row>
    <row r="279" spans="1:14" hidden="1" x14ac:dyDescent="0.35">
      <c r="A279" t="s">
        <v>853</v>
      </c>
      <c r="B279" s="497" t="str">
        <f>IF(Table10[[#This Row],[DTR/Trạm]]="DTR",_xlfn.XLOOKUP(Table10[[#This Row],[ID NCC]],DS_NCC_DTR[ID NCC],DS_NCC_DTR[Tên NCC]),_xlfn.XLOOKUP(Table10[[#This Row],[ID NCC]],Data_TongTram2[ID NCC],Data_TongTram2[Tên NCC]))</f>
        <v>Nhật Thi - Vvb</v>
      </c>
      <c r="C279" s="497" t="str">
        <f>IF(Table10[[#This Row],[Trạm/DTR]]="DTR","DTR","Trạm")</f>
        <v>DTR</v>
      </c>
      <c r="D279" s="497" t="str">
        <f>Table10[[#This Row],[ID NCC]]&amp;Table10[[#This Row],[Trạm/DTR]]</f>
        <v>001J3000002HLoFIAWDTR</v>
      </c>
      <c r="E279" s="497" t="str">
        <f>IF(Table10[[#This Row],[DTR/Trạm]]="DTR",_xlfn.XLOOKUP(Table10[[#This Row],[ID NCC]],DS_NCC_DTR[ID NCC],DS_NCC_DTR[Nhân viên]),_xlfn.XLOOKUP(Table10[[#This Row],[ID NCC]],Data_TongTram2[ID NCC],Data_TongTram2[Nhân viên]))</f>
        <v>Bùi Vũ Thanh Huy</v>
      </c>
      <c r="F279" s="497" t="str">
        <f>IF(Table10[[#This Row],[Trạm/DTR]]="DTR",_xlfn.XLOOKUP(Table10[[#This Row],[ID NCC]],DS_NCC_DTR[ID NCC],DS_NCC_DTR[Admin miền]),_xlfn.XLOOKUP(Table10[[#This Row],[Trạm/DTR]],Table16[Trạm],Table16[[Admin ]]))</f>
        <v>Nguyễn Hoàng Thúy</v>
      </c>
      <c r="G279" t="s">
        <v>694</v>
      </c>
      <c r="H279" s="497" t="str">
        <f>VLOOKUP(Table10[[#This Row],[Sản Phẩm RG]],'Thông tin'!C:F,4,0)</f>
        <v>PET vảy</v>
      </c>
      <c r="I279">
        <v>15851</v>
      </c>
      <c r="J279" s="497">
        <f>Table10[[#This Row],[Sản lượng kg]]/1000</f>
        <v>15.851000000000001</v>
      </c>
      <c r="K279" s="497" t="str">
        <f>_xlfn.XLOOKUP(Table10[[#This Row],[Loại Hàng]],Table59[Nhóm],Table59[Qui đổi])</f>
        <v>PET vảy</v>
      </c>
      <c r="L279" s="403">
        <v>46172</v>
      </c>
      <c r="M279" t="s">
        <v>23533</v>
      </c>
      <c r="N279" s="497">
        <f>IF(COUNTIF($A$3:A279,A279)=1,1,0)</f>
        <v>0</v>
      </c>
    </row>
    <row r="280" spans="1:14" hidden="1" x14ac:dyDescent="0.35">
      <c r="A280" t="s">
        <v>853</v>
      </c>
      <c r="B280" s="497" t="str">
        <f>IF(Table10[[#This Row],[DTR/Trạm]]="DTR",_xlfn.XLOOKUP(Table10[[#This Row],[ID NCC]],DS_NCC_DTR[ID NCC],DS_NCC_DTR[Tên NCC]),_xlfn.XLOOKUP(Table10[[#This Row],[ID NCC]],Data_TongTram2[ID NCC],Data_TongTram2[Tên NCC]))</f>
        <v>Nhật Thi - Vvb</v>
      </c>
      <c r="C280" s="497" t="str">
        <f>IF(Table10[[#This Row],[Trạm/DTR]]="DTR","DTR","Trạm")</f>
        <v>DTR</v>
      </c>
      <c r="D280" s="497" t="str">
        <f>Table10[[#This Row],[ID NCC]]&amp;Table10[[#This Row],[Trạm/DTR]]</f>
        <v>001J3000002HLoFIAWDTR</v>
      </c>
      <c r="E280" s="497" t="str">
        <f>IF(Table10[[#This Row],[DTR/Trạm]]="DTR",_xlfn.XLOOKUP(Table10[[#This Row],[ID NCC]],DS_NCC_DTR[ID NCC],DS_NCC_DTR[Nhân viên]),_xlfn.XLOOKUP(Table10[[#This Row],[ID NCC]],Data_TongTram2[ID NCC],Data_TongTram2[Nhân viên]))</f>
        <v>Bùi Vũ Thanh Huy</v>
      </c>
      <c r="F280" s="497" t="str">
        <f>IF(Table10[[#This Row],[Trạm/DTR]]="DTR",_xlfn.XLOOKUP(Table10[[#This Row],[ID NCC]],DS_NCC_DTR[ID NCC],DS_NCC_DTR[Admin miền]),_xlfn.XLOOKUP(Table10[[#This Row],[Trạm/DTR]],Table16[Trạm],Table16[[Admin ]]))</f>
        <v>Nguyễn Hoàng Thúy</v>
      </c>
      <c r="G280" t="s">
        <v>694</v>
      </c>
      <c r="H280" s="497" t="str">
        <f>VLOOKUP(Table10[[#This Row],[Sản Phẩm RG]],'Thông tin'!C:F,4,0)</f>
        <v>PET vảy</v>
      </c>
      <c r="I280">
        <v>8260</v>
      </c>
      <c r="J280" s="497">
        <f>Table10[[#This Row],[Sản lượng kg]]/1000</f>
        <v>8.26</v>
      </c>
      <c r="K280" s="497" t="str">
        <f>_xlfn.XLOOKUP(Table10[[#This Row],[Loại Hàng]],Table59[Nhóm],Table59[Qui đổi])</f>
        <v>PET vảy</v>
      </c>
      <c r="L280" s="403">
        <v>46172</v>
      </c>
      <c r="M280" t="s">
        <v>23533</v>
      </c>
      <c r="N280" s="497">
        <f>IF(COUNTIF($A$3:A280,A280)=1,1,0)</f>
        <v>0</v>
      </c>
    </row>
    <row r="281" spans="1:14" hidden="1" x14ac:dyDescent="0.35">
      <c r="A281" t="s">
        <v>1619</v>
      </c>
      <c r="B281" s="497" t="str">
        <f>IF(Table10[[#This Row],[DTR/Trạm]]="DTR",_xlfn.XLOOKUP(Table10[[#This Row],[ID NCC]],DS_NCC_DTR[ID NCC],DS_NCC_DTR[Tên NCC]),_xlfn.XLOOKUP(Table10[[#This Row],[ID NCC]],Data_TongTram2[ID NCC],Data_TongTram2[Tên NCC]))</f>
        <v>Du Phương</v>
      </c>
      <c r="C281" s="497" t="str">
        <f>IF(Table10[[#This Row],[Trạm/DTR]]="DTR","DTR","Trạm")</f>
        <v>DTR</v>
      </c>
      <c r="D281" s="497" t="str">
        <f>Table10[[#This Row],[ID NCC]]&amp;Table10[[#This Row],[Trạm/DTR]]</f>
        <v>001J3000002HLscIAGDTR</v>
      </c>
      <c r="E281" s="497" t="str">
        <f>IF(Table10[[#This Row],[DTR/Trạm]]="DTR",_xlfn.XLOOKUP(Table10[[#This Row],[ID NCC]],DS_NCC_DTR[ID NCC],DS_NCC_DTR[Nhân viên]),_xlfn.XLOOKUP(Table10[[#This Row],[ID NCC]],Data_TongTram2[ID NCC],Data_TongTram2[Nhân viên]))</f>
        <v>Bùi Vũ Thanh Huy</v>
      </c>
      <c r="F281" s="497" t="str">
        <f>IF(Table10[[#This Row],[Trạm/DTR]]="DTR",_xlfn.XLOOKUP(Table10[[#This Row],[ID NCC]],DS_NCC_DTR[ID NCC],DS_NCC_DTR[Admin miền]),_xlfn.XLOOKUP(Table10[[#This Row],[Trạm/DTR]],Table16[Trạm],Table16[[Admin ]]))</f>
        <v>Nguyễn Hoàng Thúy</v>
      </c>
      <c r="G281" t="s">
        <v>694</v>
      </c>
      <c r="H281" s="497" t="str">
        <f>VLOOKUP(Table10[[#This Row],[Sản Phẩm RG]],'Thông tin'!C:F,4,0)</f>
        <v>PET vảy</v>
      </c>
      <c r="I281">
        <v>14686</v>
      </c>
      <c r="J281" s="497">
        <f>Table10[[#This Row],[Sản lượng kg]]/1000</f>
        <v>14.686</v>
      </c>
      <c r="K281" s="497" t="str">
        <f>_xlfn.XLOOKUP(Table10[[#This Row],[Loại Hàng]],Table59[Nhóm],Table59[Qui đổi])</f>
        <v>PET vảy</v>
      </c>
      <c r="L281" s="403">
        <v>46172</v>
      </c>
      <c r="M281" t="s">
        <v>23533</v>
      </c>
      <c r="N281" s="497">
        <f>IF(COUNTIF($A$3:A281,A281)=1,1,0)</f>
        <v>0</v>
      </c>
    </row>
    <row r="282" spans="1:14" hidden="1" x14ac:dyDescent="0.35">
      <c r="A282" t="s">
        <v>696</v>
      </c>
      <c r="B282" s="497" t="str">
        <f>IF(Table10[[#This Row],[DTR/Trạm]]="DTR",_xlfn.XLOOKUP(Table10[[#This Row],[ID NCC]],DS_NCC_DTR[ID NCC],DS_NCC_DTR[Tên NCC]),_xlfn.XLOOKUP(Table10[[#This Row],[ID NCC]],Data_TongTram2[ID NCC],Data_TongTram2[Tên NCC]))</f>
        <v>Huỳnh Trần</v>
      </c>
      <c r="C282" s="497" t="str">
        <f>IF(Table10[[#This Row],[Trạm/DTR]]="DTR","DTR","Trạm")</f>
        <v>DTR</v>
      </c>
      <c r="D282" s="497" t="str">
        <f>Table10[[#This Row],[ID NCC]]&amp;Table10[[#This Row],[Trạm/DTR]]</f>
        <v>001J300000DJt2lIADDTR</v>
      </c>
      <c r="E282" s="497" t="str">
        <f>IF(Table10[[#This Row],[DTR/Trạm]]="DTR",_xlfn.XLOOKUP(Table10[[#This Row],[ID NCC]],DS_NCC_DTR[ID NCC],DS_NCC_DTR[Nhân viên]),_xlfn.XLOOKUP(Table10[[#This Row],[ID NCC]],Data_TongTram2[ID NCC],Data_TongTram2[Nhân viên]))</f>
        <v>Bùi Vũ Thanh Huy</v>
      </c>
      <c r="F282" s="497" t="str">
        <f>IF(Table10[[#This Row],[Trạm/DTR]]="DTR",_xlfn.XLOOKUP(Table10[[#This Row],[ID NCC]],DS_NCC_DTR[ID NCC],DS_NCC_DTR[Admin miền]),_xlfn.XLOOKUP(Table10[[#This Row],[Trạm/DTR]],Table16[Trạm],Table16[[Admin ]]))</f>
        <v>Nguyễn Hoàng Thúy</v>
      </c>
      <c r="G282" t="s">
        <v>694</v>
      </c>
      <c r="H282" s="497" t="str">
        <f>VLOOKUP(Table10[[#This Row],[Sản Phẩm RG]],'Thông tin'!C:F,4,0)</f>
        <v>PET vảy</v>
      </c>
      <c r="I282">
        <v>13506</v>
      </c>
      <c r="J282" s="497">
        <f>Table10[[#This Row],[Sản lượng kg]]/1000</f>
        <v>13.506</v>
      </c>
      <c r="K282" s="497" t="str">
        <f>_xlfn.XLOOKUP(Table10[[#This Row],[Loại Hàng]],Table59[Nhóm],Table59[Qui đổi])</f>
        <v>PET vảy</v>
      </c>
      <c r="L282" s="403">
        <v>46172</v>
      </c>
      <c r="M282" t="s">
        <v>23533</v>
      </c>
      <c r="N282" s="497">
        <f>IF(COUNTIF($A$3:A282,A282)=1,1,0)</f>
        <v>0</v>
      </c>
    </row>
    <row r="283" spans="1:14" hidden="1" x14ac:dyDescent="0.35">
      <c r="A283" t="s">
        <v>696</v>
      </c>
      <c r="B283" s="497" t="str">
        <f>IF(Table10[[#This Row],[DTR/Trạm]]="DTR",_xlfn.XLOOKUP(Table10[[#This Row],[ID NCC]],DS_NCC_DTR[ID NCC],DS_NCC_DTR[Tên NCC]),_xlfn.XLOOKUP(Table10[[#This Row],[ID NCC]],Data_TongTram2[ID NCC],Data_TongTram2[Tên NCC]))</f>
        <v>Huỳnh Trần</v>
      </c>
      <c r="C283" s="497" t="str">
        <f>IF(Table10[[#This Row],[Trạm/DTR]]="DTR","DTR","Trạm")</f>
        <v>DTR</v>
      </c>
      <c r="D283" s="497" t="str">
        <f>Table10[[#This Row],[ID NCC]]&amp;Table10[[#This Row],[Trạm/DTR]]</f>
        <v>001J300000DJt2lIADDTR</v>
      </c>
      <c r="E283" s="497" t="str">
        <f>IF(Table10[[#This Row],[DTR/Trạm]]="DTR",_xlfn.XLOOKUP(Table10[[#This Row],[ID NCC]],DS_NCC_DTR[ID NCC],DS_NCC_DTR[Nhân viên]),_xlfn.XLOOKUP(Table10[[#This Row],[ID NCC]],Data_TongTram2[ID NCC],Data_TongTram2[Nhân viên]))</f>
        <v>Bùi Vũ Thanh Huy</v>
      </c>
      <c r="F283" s="497" t="str">
        <f>IF(Table10[[#This Row],[Trạm/DTR]]="DTR",_xlfn.XLOOKUP(Table10[[#This Row],[ID NCC]],DS_NCC_DTR[ID NCC],DS_NCC_DTR[Admin miền]),_xlfn.XLOOKUP(Table10[[#This Row],[Trạm/DTR]],Table16[Trạm],Table16[[Admin ]]))</f>
        <v>Nguyễn Hoàng Thúy</v>
      </c>
      <c r="G283" t="s">
        <v>694</v>
      </c>
      <c r="H283" s="497" t="str">
        <f>VLOOKUP(Table10[[#This Row],[Sản Phẩm RG]],'Thông tin'!C:F,4,0)</f>
        <v>PET vảy</v>
      </c>
      <c r="I283">
        <v>13506</v>
      </c>
      <c r="J283" s="497">
        <f>Table10[[#This Row],[Sản lượng kg]]/1000</f>
        <v>13.506</v>
      </c>
      <c r="K283" s="497" t="str">
        <f>_xlfn.XLOOKUP(Table10[[#This Row],[Loại Hàng]],Table59[Nhóm],Table59[Qui đổi])</f>
        <v>PET vảy</v>
      </c>
      <c r="L283" s="403">
        <v>46172</v>
      </c>
      <c r="M283" t="s">
        <v>23533</v>
      </c>
      <c r="N283" s="497">
        <f>IF(COUNTIF($A$3:A283,A283)=1,1,0)</f>
        <v>0</v>
      </c>
    </row>
    <row r="284" spans="1:14" hidden="1" x14ac:dyDescent="0.35">
      <c r="A284" t="s">
        <v>696</v>
      </c>
      <c r="B284" s="497" t="str">
        <f>IF(Table10[[#This Row],[DTR/Trạm]]="DTR",_xlfn.XLOOKUP(Table10[[#This Row],[ID NCC]],DS_NCC_DTR[ID NCC],DS_NCC_DTR[Tên NCC]),_xlfn.XLOOKUP(Table10[[#This Row],[ID NCC]],Data_TongTram2[ID NCC],Data_TongTram2[Tên NCC]))</f>
        <v>Huỳnh Trần</v>
      </c>
      <c r="C284" s="497" t="str">
        <f>IF(Table10[[#This Row],[Trạm/DTR]]="DTR","DTR","Trạm")</f>
        <v>DTR</v>
      </c>
      <c r="D284" s="497" t="str">
        <f>Table10[[#This Row],[ID NCC]]&amp;Table10[[#This Row],[Trạm/DTR]]</f>
        <v>001J300000DJt2lIADDTR</v>
      </c>
      <c r="E284" s="497" t="str">
        <f>IF(Table10[[#This Row],[DTR/Trạm]]="DTR",_xlfn.XLOOKUP(Table10[[#This Row],[ID NCC]],DS_NCC_DTR[ID NCC],DS_NCC_DTR[Nhân viên]),_xlfn.XLOOKUP(Table10[[#This Row],[ID NCC]],Data_TongTram2[ID NCC],Data_TongTram2[Nhân viên]))</f>
        <v>Bùi Vũ Thanh Huy</v>
      </c>
      <c r="F284" s="497" t="str">
        <f>IF(Table10[[#This Row],[Trạm/DTR]]="DTR",_xlfn.XLOOKUP(Table10[[#This Row],[ID NCC]],DS_NCC_DTR[ID NCC],DS_NCC_DTR[Admin miền]),_xlfn.XLOOKUP(Table10[[#This Row],[Trạm/DTR]],Table16[Trạm],Table16[[Admin ]]))</f>
        <v>Nguyễn Hoàng Thúy</v>
      </c>
      <c r="G284" t="s">
        <v>694</v>
      </c>
      <c r="H284" s="497" t="str">
        <f>VLOOKUP(Table10[[#This Row],[Sản Phẩm RG]],'Thông tin'!C:F,4,0)</f>
        <v>PET vảy</v>
      </c>
      <c r="I284">
        <v>-13506</v>
      </c>
      <c r="J284" s="497">
        <f>Table10[[#This Row],[Sản lượng kg]]/1000</f>
        <v>-13.506</v>
      </c>
      <c r="K284" s="497" t="str">
        <f>_xlfn.XLOOKUP(Table10[[#This Row],[Loại Hàng]],Table59[Nhóm],Table59[Qui đổi])</f>
        <v>PET vảy</v>
      </c>
      <c r="L284" s="403">
        <v>46172</v>
      </c>
      <c r="M284" t="s">
        <v>23533</v>
      </c>
      <c r="N284" s="497">
        <f>IF(COUNTIF($A$3:A284,A284)=1,1,0)</f>
        <v>0</v>
      </c>
    </row>
    <row r="285" spans="1:14" hidden="1" x14ac:dyDescent="0.35">
      <c r="A285" t="s">
        <v>696</v>
      </c>
      <c r="B285" s="497" t="str">
        <f>IF(Table10[[#This Row],[DTR/Trạm]]="DTR",_xlfn.XLOOKUP(Table10[[#This Row],[ID NCC]],DS_NCC_DTR[ID NCC],DS_NCC_DTR[Tên NCC]),_xlfn.XLOOKUP(Table10[[#This Row],[ID NCC]],Data_TongTram2[ID NCC],Data_TongTram2[Tên NCC]))</f>
        <v>Huỳnh Trần</v>
      </c>
      <c r="C285" s="497" t="str">
        <f>IF(Table10[[#This Row],[Trạm/DTR]]="DTR","DTR","Trạm")</f>
        <v>DTR</v>
      </c>
      <c r="D285" s="497" t="str">
        <f>Table10[[#This Row],[ID NCC]]&amp;Table10[[#This Row],[Trạm/DTR]]</f>
        <v>001J300000DJt2lIADDTR</v>
      </c>
      <c r="E285" s="497" t="str">
        <f>IF(Table10[[#This Row],[DTR/Trạm]]="DTR",_xlfn.XLOOKUP(Table10[[#This Row],[ID NCC]],DS_NCC_DTR[ID NCC],DS_NCC_DTR[Nhân viên]),_xlfn.XLOOKUP(Table10[[#This Row],[ID NCC]],Data_TongTram2[ID NCC],Data_TongTram2[Nhân viên]))</f>
        <v>Bùi Vũ Thanh Huy</v>
      </c>
      <c r="F285" s="497" t="str">
        <f>IF(Table10[[#This Row],[Trạm/DTR]]="DTR",_xlfn.XLOOKUP(Table10[[#This Row],[ID NCC]],DS_NCC_DTR[ID NCC],DS_NCC_DTR[Admin miền]),_xlfn.XLOOKUP(Table10[[#This Row],[Trạm/DTR]],Table16[Trạm],Table16[[Admin ]]))</f>
        <v>Nguyễn Hoàng Thúy</v>
      </c>
      <c r="G285" t="s">
        <v>694</v>
      </c>
      <c r="H285" s="497" t="str">
        <f>VLOOKUP(Table10[[#This Row],[Sản Phẩm RG]],'Thông tin'!C:F,4,0)</f>
        <v>PET vảy</v>
      </c>
      <c r="I285">
        <v>14446</v>
      </c>
      <c r="J285" s="497">
        <f>Table10[[#This Row],[Sản lượng kg]]/1000</f>
        <v>14.446</v>
      </c>
      <c r="K285" s="497" t="str">
        <f>_xlfn.XLOOKUP(Table10[[#This Row],[Loại Hàng]],Table59[Nhóm],Table59[Qui đổi])</f>
        <v>PET vảy</v>
      </c>
      <c r="L285" s="403">
        <v>46172</v>
      </c>
      <c r="M285" t="s">
        <v>23533</v>
      </c>
      <c r="N285" s="497">
        <f>IF(COUNTIF($A$3:A285,A285)=1,1,0)</f>
        <v>0</v>
      </c>
    </row>
    <row r="286" spans="1:14" hidden="1" x14ac:dyDescent="0.35">
      <c r="A286" t="s">
        <v>698</v>
      </c>
      <c r="B286" s="497" t="str">
        <f>IF(Table10[[#This Row],[DTR/Trạm]]="DTR",_xlfn.XLOOKUP(Table10[[#This Row],[ID NCC]],DS_NCC_DTR[ID NCC],DS_NCC_DTR[Tên NCC]),_xlfn.XLOOKUP(Table10[[#This Row],[ID NCC]],Data_TongTram2[ID NCC],Data_TongTram2[Tên NCC]))</f>
        <v>Thành Phát</v>
      </c>
      <c r="C286" s="497" t="str">
        <f>IF(Table10[[#This Row],[Trạm/DTR]]="DTR","DTR","Trạm")</f>
        <v>DTR</v>
      </c>
      <c r="D286" s="497" t="str">
        <f>Table10[[#This Row],[ID NCC]]&amp;Table10[[#This Row],[Trạm/DTR]]</f>
        <v>001dc00000ZWIdiAAHDTR</v>
      </c>
      <c r="E286" s="497" t="str">
        <f>IF(Table10[[#This Row],[DTR/Trạm]]="DTR",_xlfn.XLOOKUP(Table10[[#This Row],[ID NCC]],DS_NCC_DTR[ID NCC],DS_NCC_DTR[Nhân viên]),_xlfn.XLOOKUP(Table10[[#This Row],[ID NCC]],Data_TongTram2[ID NCC],Data_TongTram2[Nhân viên]))</f>
        <v>Bùi Vũ Thanh Huy</v>
      </c>
      <c r="F286" s="497" t="str">
        <f>IF(Table10[[#This Row],[Trạm/DTR]]="DTR",_xlfn.XLOOKUP(Table10[[#This Row],[ID NCC]],DS_NCC_DTR[ID NCC],DS_NCC_DTR[Admin miền]),_xlfn.XLOOKUP(Table10[[#This Row],[Trạm/DTR]],Table16[Trạm],Table16[[Admin ]]))</f>
        <v>Nguyễn Hoàng Thúy</v>
      </c>
      <c r="G286" t="s">
        <v>694</v>
      </c>
      <c r="H286" s="497" t="str">
        <f>VLOOKUP(Table10[[#This Row],[Sản Phẩm RG]],'Thông tin'!C:F,4,0)</f>
        <v>PET vảy</v>
      </c>
      <c r="I286">
        <v>14746</v>
      </c>
      <c r="J286" s="497">
        <f>Table10[[#This Row],[Sản lượng kg]]/1000</f>
        <v>14.746</v>
      </c>
      <c r="K286" s="497" t="str">
        <f>_xlfn.XLOOKUP(Table10[[#This Row],[Loại Hàng]],Table59[Nhóm],Table59[Qui đổi])</f>
        <v>PET vảy</v>
      </c>
      <c r="L286" s="403">
        <v>46172</v>
      </c>
      <c r="M286" t="s">
        <v>23533</v>
      </c>
      <c r="N286" s="497">
        <f>IF(COUNTIF($A$3:A286,A286)=1,1,0)</f>
        <v>0</v>
      </c>
    </row>
    <row r="287" spans="1:14" hidden="1" x14ac:dyDescent="0.35">
      <c r="A287" t="s">
        <v>698</v>
      </c>
      <c r="B287" s="497" t="str">
        <f>IF(Table10[[#This Row],[DTR/Trạm]]="DTR",_xlfn.XLOOKUP(Table10[[#This Row],[ID NCC]],DS_NCC_DTR[ID NCC],DS_NCC_DTR[Tên NCC]),_xlfn.XLOOKUP(Table10[[#This Row],[ID NCC]],Data_TongTram2[ID NCC],Data_TongTram2[Tên NCC]))</f>
        <v>Thành Phát</v>
      </c>
      <c r="C287" s="497" t="str">
        <f>IF(Table10[[#This Row],[Trạm/DTR]]="DTR","DTR","Trạm")</f>
        <v>DTR</v>
      </c>
      <c r="D287" s="497" t="str">
        <f>Table10[[#This Row],[ID NCC]]&amp;Table10[[#This Row],[Trạm/DTR]]</f>
        <v>001dc00000ZWIdiAAHDTR</v>
      </c>
      <c r="E287" s="497" t="str">
        <f>IF(Table10[[#This Row],[DTR/Trạm]]="DTR",_xlfn.XLOOKUP(Table10[[#This Row],[ID NCC]],DS_NCC_DTR[ID NCC],DS_NCC_DTR[Nhân viên]),_xlfn.XLOOKUP(Table10[[#This Row],[ID NCC]],Data_TongTram2[ID NCC],Data_TongTram2[Nhân viên]))</f>
        <v>Bùi Vũ Thanh Huy</v>
      </c>
      <c r="F287" s="497" t="str">
        <f>IF(Table10[[#This Row],[Trạm/DTR]]="DTR",_xlfn.XLOOKUP(Table10[[#This Row],[ID NCC]],DS_NCC_DTR[ID NCC],DS_NCC_DTR[Admin miền]),_xlfn.XLOOKUP(Table10[[#This Row],[Trạm/DTR]],Table16[Trạm],Table16[[Admin ]]))</f>
        <v>Nguyễn Hoàng Thúy</v>
      </c>
      <c r="G287" t="s">
        <v>694</v>
      </c>
      <c r="H287" s="497" t="str">
        <f>VLOOKUP(Table10[[#This Row],[Sản Phẩm RG]],'Thông tin'!C:F,4,0)</f>
        <v>PET vảy</v>
      </c>
      <c r="I287">
        <v>15466</v>
      </c>
      <c r="J287" s="497">
        <f>Table10[[#This Row],[Sản lượng kg]]/1000</f>
        <v>15.465999999999999</v>
      </c>
      <c r="K287" s="497" t="str">
        <f>_xlfn.XLOOKUP(Table10[[#This Row],[Loại Hàng]],Table59[Nhóm],Table59[Qui đổi])</f>
        <v>PET vảy</v>
      </c>
      <c r="L287" s="403">
        <v>46172</v>
      </c>
      <c r="M287" t="s">
        <v>23533</v>
      </c>
      <c r="N287" s="497">
        <f>IF(COUNTIF($A$3:A287,A287)=1,1,0)</f>
        <v>0</v>
      </c>
    </row>
    <row r="288" spans="1:14" hidden="1" x14ac:dyDescent="0.35">
      <c r="A288" t="s">
        <v>2941</v>
      </c>
      <c r="B288" s="497" t="str">
        <f>IF(Table10[[#This Row],[DTR/Trạm]]="DTR",_xlfn.XLOOKUP(Table10[[#This Row],[ID NCC]],DS_NCC_DTR[ID NCC],DS_NCC_DTR[Tên NCC]),_xlfn.XLOOKUP(Table10[[#This Row],[ID NCC]],Data_TongTram2[ID NCC],Data_TongTram2[Tên NCC]))</f>
        <v>NHỰA LONG AN</v>
      </c>
      <c r="C288" s="497" t="str">
        <f>IF(Table10[[#This Row],[Trạm/DTR]]="DTR","DTR","Trạm")</f>
        <v>DTR</v>
      </c>
      <c r="D288" s="497" t="str">
        <f>Table10[[#This Row],[ID NCC]]&amp;Table10[[#This Row],[Trạm/DTR]]</f>
        <v>001dc00002rIgUIAA0DTR</v>
      </c>
      <c r="E288" s="497" t="str">
        <f>IF(Table10[[#This Row],[DTR/Trạm]]="DTR",_xlfn.XLOOKUP(Table10[[#This Row],[ID NCC]],DS_NCC_DTR[ID NCC],DS_NCC_DTR[Nhân viên]),_xlfn.XLOOKUP(Table10[[#This Row],[ID NCC]],Data_TongTram2[ID NCC],Data_TongTram2[Nhân viên]))</f>
        <v>Nguyễn Duy Tân</v>
      </c>
      <c r="F288" s="497" t="str">
        <f>IF(Table10[[#This Row],[Trạm/DTR]]="DTR",_xlfn.XLOOKUP(Table10[[#This Row],[ID NCC]],DS_NCC_DTR[ID NCC],DS_NCC_DTR[Admin miền]),_xlfn.XLOOKUP(Table10[[#This Row],[Trạm/DTR]],Table16[Trạm],Table16[[Admin ]]))</f>
        <v>Phạm Thị Thúy Duy</v>
      </c>
      <c r="G288" t="s">
        <v>694</v>
      </c>
      <c r="H288" s="497" t="str">
        <f>VLOOKUP(Table10[[#This Row],[Sản Phẩm RG]],'Thông tin'!C:F,4,0)</f>
        <v>PET vảy</v>
      </c>
      <c r="I288">
        <v>8142</v>
      </c>
      <c r="J288" s="497">
        <f>Table10[[#This Row],[Sản lượng kg]]/1000</f>
        <v>8.1419999999999995</v>
      </c>
      <c r="K288" s="497" t="str">
        <f>_xlfn.XLOOKUP(Table10[[#This Row],[Loại Hàng]],Table59[Nhóm],Table59[Qui đổi])</f>
        <v>PET vảy</v>
      </c>
      <c r="L288" s="403">
        <v>46172</v>
      </c>
      <c r="M288" t="s">
        <v>23533</v>
      </c>
      <c r="N288" s="497">
        <f>IF(COUNTIF($A$3:A288,A288)=1,1,0)</f>
        <v>0</v>
      </c>
    </row>
    <row r="289" spans="1:14" hidden="1" x14ac:dyDescent="0.35">
      <c r="A289" t="s">
        <v>2941</v>
      </c>
      <c r="B289" s="497" t="str">
        <f>IF(Table10[[#This Row],[DTR/Trạm]]="DTR",_xlfn.XLOOKUP(Table10[[#This Row],[ID NCC]],DS_NCC_DTR[ID NCC],DS_NCC_DTR[Tên NCC]),_xlfn.XLOOKUP(Table10[[#This Row],[ID NCC]],Data_TongTram2[ID NCC],Data_TongTram2[Tên NCC]))</f>
        <v>NHỰA LONG AN</v>
      </c>
      <c r="C289" s="497" t="str">
        <f>IF(Table10[[#This Row],[Trạm/DTR]]="DTR","DTR","Trạm")</f>
        <v>DTR</v>
      </c>
      <c r="D289" s="497" t="str">
        <f>Table10[[#This Row],[ID NCC]]&amp;Table10[[#This Row],[Trạm/DTR]]</f>
        <v>001dc00002rIgUIAA0DTR</v>
      </c>
      <c r="E289" s="497" t="str">
        <f>IF(Table10[[#This Row],[DTR/Trạm]]="DTR",_xlfn.XLOOKUP(Table10[[#This Row],[ID NCC]],DS_NCC_DTR[ID NCC],DS_NCC_DTR[Nhân viên]),_xlfn.XLOOKUP(Table10[[#This Row],[ID NCC]],Data_TongTram2[ID NCC],Data_TongTram2[Nhân viên]))</f>
        <v>Nguyễn Duy Tân</v>
      </c>
      <c r="F289" s="497" t="str">
        <f>IF(Table10[[#This Row],[Trạm/DTR]]="DTR",_xlfn.XLOOKUP(Table10[[#This Row],[ID NCC]],DS_NCC_DTR[ID NCC],DS_NCC_DTR[Admin miền]),_xlfn.XLOOKUP(Table10[[#This Row],[Trạm/DTR]],Table16[Trạm],Table16[[Admin ]]))</f>
        <v>Phạm Thị Thúy Duy</v>
      </c>
      <c r="G289" t="s">
        <v>694</v>
      </c>
      <c r="H289" s="497" t="str">
        <f>VLOOKUP(Table10[[#This Row],[Sản Phẩm RG]],'Thông tin'!C:F,4,0)</f>
        <v>PET vảy</v>
      </c>
      <c r="I289">
        <v>9450</v>
      </c>
      <c r="J289" s="497">
        <f>Table10[[#This Row],[Sản lượng kg]]/1000</f>
        <v>9.4499999999999993</v>
      </c>
      <c r="K289" s="497" t="str">
        <f>_xlfn.XLOOKUP(Table10[[#This Row],[Loại Hàng]],Table59[Nhóm],Table59[Qui đổi])</f>
        <v>PET vảy</v>
      </c>
      <c r="L289" s="403">
        <v>46172</v>
      </c>
      <c r="M289" t="s">
        <v>23533</v>
      </c>
      <c r="N289" s="497">
        <f>IF(COUNTIF($A$3:A1993,A289)=1,1,0)</f>
        <v>0</v>
      </c>
    </row>
    <row r="290" spans="1:14" x14ac:dyDescent="0.35">
      <c r="A290" t="s">
        <v>648</v>
      </c>
      <c r="B290" s="497" t="str">
        <f>IF(Table10[[#This Row],[DTR/Trạm]]="DTR",_xlfn.XLOOKUP(Table10[[#This Row],[ID NCC]],DS_NCC_DTR[ID NCC],DS_NCC_DTR[Tên NCC]),_xlfn.XLOOKUP(Table10[[#This Row],[ID NCC]],Data_TongTram2[ID NCC],Data_TongTram2[Tên NCC]))</f>
        <v>Lê Văn Long</v>
      </c>
      <c r="C290" s="497" t="str">
        <f>IF(Table10[[#This Row],[Trạm/DTR]]="DTR","DTR","Trạm")</f>
        <v>Trạm</v>
      </c>
      <c r="D290" s="497" t="str">
        <f>Table10[[#This Row],[ID NCC]]&amp;Table10[[#This Row],[Trạm/DTR]]</f>
        <v>001J3000005FlsUIASĐồng Lâm</v>
      </c>
      <c r="E290" s="497" t="str">
        <f>IF(Table10[[#This Row],[DTR/Trạm]]="DTR",_xlfn.XLOOKUP(Table10[[#This Row],[ID NCC]],DS_NCC_DTR[ID NCC],DS_NCC_DTR[Nhân viên]),_xlfn.XLOOKUP(Table10[[#This Row],[ID NCC]],Data_TongTram2[ID NCC],Data_TongTram2[Nhân viên]))</f>
        <v>Lâm Đỗ Anh Hào</v>
      </c>
      <c r="F290" s="497" t="str">
        <f>IF(Table10[[#This Row],[Trạm/DTR]]="DTR",_xlfn.XLOOKUP(Table10[[#This Row],[ID NCC]],DS_NCC_DTR[ID NCC],DS_NCC_DTR[Admin miền]),_xlfn.XLOOKUP(Table10[[#This Row],[Trạm/DTR]],Table16[Trạm],Table16[[Admin ]]))</f>
        <v>Phạm Thị Thúy Duy</v>
      </c>
      <c r="G290" t="s">
        <v>1296</v>
      </c>
      <c r="H290" s="497" t="str">
        <f>VLOOKUP(Table10[[#This Row],[Sản Phẩm RG]],'Thông tin'!C:F,4,0)</f>
        <v>PET chai</v>
      </c>
      <c r="I290">
        <v>370</v>
      </c>
      <c r="J290" s="497">
        <f>Table10[[#This Row],[Sản lượng kg]]/1000</f>
        <v>0.37</v>
      </c>
      <c r="K290" s="497" t="str">
        <f>_xlfn.XLOOKUP(Table10[[#This Row],[Loại Hàng]],Table59[Nhóm],Table59[Qui đổi])</f>
        <v>PET chai</v>
      </c>
      <c r="L290" s="403">
        <v>46144</v>
      </c>
      <c r="M290" t="s">
        <v>607</v>
      </c>
      <c r="N290" s="497">
        <f>IF(COUNTIF($A$3:A290,A290)=1,1,0)</f>
        <v>1</v>
      </c>
    </row>
    <row r="291" spans="1:14" x14ac:dyDescent="0.35">
      <c r="A291" t="s">
        <v>1263</v>
      </c>
      <c r="B291" s="497" t="str">
        <f>IF(Table10[[#This Row],[DTR/Trạm]]="DTR",_xlfn.XLOOKUP(Table10[[#This Row],[ID NCC]],DS_NCC_DTR[ID NCC],DS_NCC_DTR[Tên NCC]),_xlfn.XLOOKUP(Table10[[#This Row],[ID NCC]],Data_TongTram2[ID NCC],Data_TongTram2[Tên NCC]))</f>
        <v>Hộ Kinh Doanh An Tâm</v>
      </c>
      <c r="C291" s="497" t="str">
        <f>IF(Table10[[#This Row],[Trạm/DTR]]="DTR","DTR","Trạm")</f>
        <v>Trạm</v>
      </c>
      <c r="D291" s="497" t="str">
        <f>Table10[[#This Row],[ID NCC]]&amp;Table10[[#This Row],[Trạm/DTR]]</f>
        <v>001dc000014oE0DAAUĐồng Lâm</v>
      </c>
      <c r="E291" s="497" t="str">
        <f>IF(Table10[[#This Row],[DTR/Trạm]]="DTR",_xlfn.XLOOKUP(Table10[[#This Row],[ID NCC]],DS_NCC_DTR[ID NCC],DS_NCC_DTR[Nhân viên]),_xlfn.XLOOKUP(Table10[[#This Row],[ID NCC]],Data_TongTram2[ID NCC],Data_TongTram2[Nhân viên]))</f>
        <v>Phạm Huỳnh Hữu Lộc</v>
      </c>
      <c r="F291" s="497" t="str">
        <f>IF(Table10[[#This Row],[Trạm/DTR]]="DTR",_xlfn.XLOOKUP(Table10[[#This Row],[ID NCC]],DS_NCC_DTR[ID NCC],DS_NCC_DTR[Admin miền]),_xlfn.XLOOKUP(Table10[[#This Row],[Trạm/DTR]],Table16[Trạm],Table16[[Admin ]]))</f>
        <v>Phạm Thị Thúy Duy</v>
      </c>
      <c r="G291" t="s">
        <v>2240</v>
      </c>
      <c r="H291" s="497" t="str">
        <f>VLOOKUP(Table10[[#This Row],[Sản Phẩm RG]],'Thông tin'!C:F,4,0)</f>
        <v>PET chai</v>
      </c>
      <c r="I291">
        <v>5659</v>
      </c>
      <c r="J291" s="497">
        <f>Table10[[#This Row],[Sản lượng kg]]/1000</f>
        <v>5.6589999999999998</v>
      </c>
      <c r="K291" s="497" t="str">
        <f>_xlfn.XLOOKUP(Table10[[#This Row],[Loại Hàng]],Table59[Nhóm],Table59[Qui đổi])</f>
        <v>PET chai</v>
      </c>
      <c r="L291" s="403">
        <v>46144</v>
      </c>
      <c r="M291" t="s">
        <v>607</v>
      </c>
      <c r="N291" s="497">
        <f>IF(COUNTIF($A$3:A291,A291)=1,1,0)</f>
        <v>1</v>
      </c>
    </row>
    <row r="292" spans="1:14" x14ac:dyDescent="0.35">
      <c r="A292" t="s">
        <v>524</v>
      </c>
      <c r="B292" s="497" t="str">
        <f>IF(Table10[[#This Row],[DTR/Trạm]]="DTR",_xlfn.XLOOKUP(Table10[[#This Row],[ID NCC]],DS_NCC_DTR[ID NCC],DS_NCC_DTR[Tên NCC]),_xlfn.XLOOKUP(Table10[[#This Row],[ID NCC]],Data_TongTram2[ID NCC],Data_TongTram2[Tên NCC]))</f>
        <v>Anh Tốt</v>
      </c>
      <c r="C292" s="497" t="str">
        <f>IF(Table10[[#This Row],[Trạm/DTR]]="DTR","DTR","Trạm")</f>
        <v>Trạm</v>
      </c>
      <c r="D292" s="497" t="str">
        <f>Table10[[#This Row],[ID NCC]]&amp;Table10[[#This Row],[Trạm/DTR]]</f>
        <v>001J3000002HLkWIAWĐồng Lâm</v>
      </c>
      <c r="E292" s="497" t="str">
        <f>IF(Table10[[#This Row],[DTR/Trạm]]="DTR",_xlfn.XLOOKUP(Table10[[#This Row],[ID NCC]],DS_NCC_DTR[ID NCC],DS_NCC_DTR[Nhân viên]),_xlfn.XLOOKUP(Table10[[#This Row],[ID NCC]],Data_TongTram2[ID NCC],Data_TongTram2[Nhân viên]))</f>
        <v>Lê Quốc Việt</v>
      </c>
      <c r="F292" s="497" t="str">
        <f>IF(Table10[[#This Row],[Trạm/DTR]]="DTR",_xlfn.XLOOKUP(Table10[[#This Row],[ID NCC]],DS_NCC_DTR[ID NCC],DS_NCC_DTR[Admin miền]),_xlfn.XLOOKUP(Table10[[#This Row],[Trạm/DTR]],Table16[Trạm],Table16[[Admin ]]))</f>
        <v>Phạm Thị Thúy Duy</v>
      </c>
      <c r="G292" t="s">
        <v>1296</v>
      </c>
      <c r="H292" s="497" t="str">
        <f>VLOOKUP(Table10[[#This Row],[Sản Phẩm RG]],'Thông tin'!C:F,4,0)</f>
        <v>PET chai</v>
      </c>
      <c r="I292">
        <v>776</v>
      </c>
      <c r="J292" s="497">
        <f>Table10[[#This Row],[Sản lượng kg]]/1000</f>
        <v>0.77600000000000002</v>
      </c>
      <c r="K292" s="497" t="str">
        <f>_xlfn.XLOOKUP(Table10[[#This Row],[Loại Hàng]],Table59[Nhóm],Table59[Qui đổi])</f>
        <v>PET chai</v>
      </c>
      <c r="L292" s="403">
        <v>46144</v>
      </c>
      <c r="M292" t="s">
        <v>607</v>
      </c>
      <c r="N292" s="497">
        <f>IF(COUNTIF($A$3:A292,A292)=1,1,0)</f>
        <v>1</v>
      </c>
    </row>
    <row r="293" spans="1:14" x14ac:dyDescent="0.35">
      <c r="A293" t="s">
        <v>519</v>
      </c>
      <c r="B293" s="497" t="str">
        <f>IF(Table10[[#This Row],[DTR/Trạm]]="DTR",_xlfn.XLOOKUP(Table10[[#This Row],[ID NCC]],DS_NCC_DTR[ID NCC],DS_NCC_DTR[Tên NCC]),_xlfn.XLOOKUP(Table10[[#This Row],[ID NCC]],Data_TongTram2[ID NCC],Data_TongTram2[Tên NCC]))</f>
        <v>Kiều Bình Thái</v>
      </c>
      <c r="C293" s="497" t="str">
        <f>IF(Table10[[#This Row],[Trạm/DTR]]="DTR","DTR","Trạm")</f>
        <v>Trạm</v>
      </c>
      <c r="D293" s="497" t="str">
        <f>Table10[[#This Row],[ID NCC]]&amp;Table10[[#This Row],[Trạm/DTR]]</f>
        <v>001J3000005FFAsIAOĐồng Lâm</v>
      </c>
      <c r="E293" s="497" t="str">
        <f>IF(Table10[[#This Row],[DTR/Trạm]]="DTR",_xlfn.XLOOKUP(Table10[[#This Row],[ID NCC]],DS_NCC_DTR[ID NCC],DS_NCC_DTR[Nhân viên]),_xlfn.XLOOKUP(Table10[[#This Row],[ID NCC]],Data_TongTram2[ID NCC],Data_TongTram2[Nhân viên]))</f>
        <v>Lê Quốc Việt</v>
      </c>
      <c r="F293" s="497" t="str">
        <f>IF(Table10[[#This Row],[Trạm/DTR]]="DTR",_xlfn.XLOOKUP(Table10[[#This Row],[ID NCC]],DS_NCC_DTR[ID NCC],DS_NCC_DTR[Admin miền]),_xlfn.XLOOKUP(Table10[[#This Row],[Trạm/DTR]],Table16[Trạm],Table16[[Admin ]]))</f>
        <v>Phạm Thị Thúy Duy</v>
      </c>
      <c r="G293" t="s">
        <v>1296</v>
      </c>
      <c r="H293" s="497" t="str">
        <f>VLOOKUP(Table10[[#This Row],[Sản Phẩm RG]],'Thông tin'!C:F,4,0)</f>
        <v>PET chai</v>
      </c>
      <c r="I293">
        <v>700</v>
      </c>
      <c r="J293" s="497">
        <f>Table10[[#This Row],[Sản lượng kg]]/1000</f>
        <v>0.7</v>
      </c>
      <c r="K293" s="497" t="str">
        <f>_xlfn.XLOOKUP(Table10[[#This Row],[Loại Hàng]],Table59[Nhóm],Table59[Qui đổi])</f>
        <v>PET chai</v>
      </c>
      <c r="L293" s="403">
        <v>46144</v>
      </c>
      <c r="M293" t="s">
        <v>607</v>
      </c>
      <c r="N293" s="497">
        <f>IF(COUNTIF($A$3:A293,A293)=1,1,0)</f>
        <v>1</v>
      </c>
    </row>
    <row r="294" spans="1:14" x14ac:dyDescent="0.35">
      <c r="A294" t="s">
        <v>498</v>
      </c>
      <c r="B294" s="497" t="str">
        <f>IF(Table10[[#This Row],[DTR/Trạm]]="DTR",_xlfn.XLOOKUP(Table10[[#This Row],[ID NCC]],DS_NCC_DTR[ID NCC],DS_NCC_DTR[Tên NCC]),_xlfn.XLOOKUP(Table10[[#This Row],[ID NCC]],Data_TongTram2[ID NCC],Data_TongTram2[Tên NCC]))</f>
        <v>HKD Nguyên Chương</v>
      </c>
      <c r="C294" s="497" t="str">
        <f>IF(Table10[[#This Row],[Trạm/DTR]]="DTR","DTR","Trạm")</f>
        <v>Trạm</v>
      </c>
      <c r="D294" s="497" t="str">
        <f>Table10[[#This Row],[ID NCC]]&amp;Table10[[#This Row],[Trạm/DTR]]</f>
        <v>001J3000002HM0PIAWĐồng Lâm</v>
      </c>
      <c r="E294" s="497" t="str">
        <f>IF(Table10[[#This Row],[DTR/Trạm]]="DTR",_xlfn.XLOOKUP(Table10[[#This Row],[ID NCC]],DS_NCC_DTR[ID NCC],DS_NCC_DTR[Nhân viên]),_xlfn.XLOOKUP(Table10[[#This Row],[ID NCC]],Data_TongTram2[ID NCC],Data_TongTram2[Nhân viên]))</f>
        <v>Nguyễn Ngọc Lâm</v>
      </c>
      <c r="F294" s="497" t="str">
        <f>IF(Table10[[#This Row],[Trạm/DTR]]="DTR",_xlfn.XLOOKUP(Table10[[#This Row],[ID NCC]],DS_NCC_DTR[ID NCC],DS_NCC_DTR[Admin miền]),_xlfn.XLOOKUP(Table10[[#This Row],[Trạm/DTR]],Table16[Trạm],Table16[[Admin ]]))</f>
        <v>Phạm Thị Thúy Duy</v>
      </c>
      <c r="G294" t="s">
        <v>1296</v>
      </c>
      <c r="H294" s="497" t="str">
        <f>VLOOKUP(Table10[[#This Row],[Sản Phẩm RG]],'Thông tin'!C:F,4,0)</f>
        <v>PET chai</v>
      </c>
      <c r="I294">
        <v>581</v>
      </c>
      <c r="J294" s="497">
        <f>Table10[[#This Row],[Sản lượng kg]]/1000</f>
        <v>0.58099999999999996</v>
      </c>
      <c r="K294" s="497" t="str">
        <f>_xlfn.XLOOKUP(Table10[[#This Row],[Loại Hàng]],Table59[Nhóm],Table59[Qui đổi])</f>
        <v>PET chai</v>
      </c>
      <c r="L294" s="403">
        <v>46144</v>
      </c>
      <c r="M294" t="s">
        <v>607</v>
      </c>
      <c r="N294" s="497">
        <f>IF(COUNTIF($A$3:A294,A294)=1,1,0)</f>
        <v>1</v>
      </c>
    </row>
    <row r="295" spans="1:14" x14ac:dyDescent="0.35">
      <c r="A295" t="s">
        <v>568</v>
      </c>
      <c r="B295" s="497" t="str">
        <f>IF(Table10[[#This Row],[DTR/Trạm]]="DTR",_xlfn.XLOOKUP(Table10[[#This Row],[ID NCC]],DS_NCC_DTR[ID NCC],DS_NCC_DTR[Tên NCC]),_xlfn.XLOOKUP(Table10[[#This Row],[ID NCC]],Data_TongTram2[ID NCC],Data_TongTram2[Tên NCC]))</f>
        <v>HKD Huỳnh Văn Đông</v>
      </c>
      <c r="C295" s="497" t="str">
        <f>IF(Table10[[#This Row],[Trạm/DTR]]="DTR","DTR","Trạm")</f>
        <v>Trạm</v>
      </c>
      <c r="D295" s="497" t="str">
        <f>Table10[[#This Row],[ID NCC]]&amp;Table10[[#This Row],[Trạm/DTR]]</f>
        <v>001J3000002HLkSIAWĐồng Lâm</v>
      </c>
      <c r="E295" s="497" t="str">
        <f>IF(Table10[[#This Row],[DTR/Trạm]]="DTR",_xlfn.XLOOKUP(Table10[[#This Row],[ID NCC]],DS_NCC_DTR[ID NCC],DS_NCC_DTR[Nhân viên]),_xlfn.XLOOKUP(Table10[[#This Row],[ID NCC]],Data_TongTram2[ID NCC],Data_TongTram2[Nhân viên]))</f>
        <v>Lê Quốc Việt</v>
      </c>
      <c r="F295" s="497" t="str">
        <f>IF(Table10[[#This Row],[Trạm/DTR]]="DTR",_xlfn.XLOOKUP(Table10[[#This Row],[ID NCC]],DS_NCC_DTR[ID NCC],DS_NCC_DTR[Admin miền]),_xlfn.XLOOKUP(Table10[[#This Row],[Trạm/DTR]],Table16[Trạm],Table16[[Admin ]]))</f>
        <v>Phạm Thị Thúy Duy</v>
      </c>
      <c r="G295" t="s">
        <v>1296</v>
      </c>
      <c r="H295" s="497" t="str">
        <f>VLOOKUP(Table10[[#This Row],[Sản Phẩm RG]],'Thông tin'!C:F,4,0)</f>
        <v>PET chai</v>
      </c>
      <c r="I295">
        <v>810</v>
      </c>
      <c r="J295" s="497">
        <f>Table10[[#This Row],[Sản lượng kg]]/1000</f>
        <v>0.81</v>
      </c>
      <c r="K295" s="497" t="str">
        <f>_xlfn.XLOOKUP(Table10[[#This Row],[Loại Hàng]],Table59[Nhóm],Table59[Qui đổi])</f>
        <v>PET chai</v>
      </c>
      <c r="L295" s="403">
        <v>46144</v>
      </c>
      <c r="M295" t="s">
        <v>607</v>
      </c>
      <c r="N295" s="497">
        <f>IF(COUNTIF($A$3:A295,A295)=1,1,0)</f>
        <v>1</v>
      </c>
    </row>
    <row r="296" spans="1:14" x14ac:dyDescent="0.35">
      <c r="A296" t="s">
        <v>519</v>
      </c>
      <c r="B296" s="497" t="str">
        <f>IF(Table10[[#This Row],[DTR/Trạm]]="DTR",_xlfn.XLOOKUP(Table10[[#This Row],[ID NCC]],DS_NCC_DTR[ID NCC],DS_NCC_DTR[Tên NCC]),_xlfn.XLOOKUP(Table10[[#This Row],[ID NCC]],Data_TongTram2[ID NCC],Data_TongTram2[Tên NCC]))</f>
        <v>Kiều Bình Thái</v>
      </c>
      <c r="C296" s="497" t="str">
        <f>IF(Table10[[#This Row],[Trạm/DTR]]="DTR","DTR","Trạm")</f>
        <v>Trạm</v>
      </c>
      <c r="D296" s="497" t="str">
        <f>Table10[[#This Row],[ID NCC]]&amp;Table10[[#This Row],[Trạm/DTR]]</f>
        <v>001J3000005FFAsIAOĐồng Lâm</v>
      </c>
      <c r="E296" s="497" t="str">
        <f>IF(Table10[[#This Row],[DTR/Trạm]]="DTR",_xlfn.XLOOKUP(Table10[[#This Row],[ID NCC]],DS_NCC_DTR[ID NCC],DS_NCC_DTR[Nhân viên]),_xlfn.XLOOKUP(Table10[[#This Row],[ID NCC]],Data_TongTram2[ID NCC],Data_TongTram2[Nhân viên]))</f>
        <v>Lê Quốc Việt</v>
      </c>
      <c r="F296" s="497" t="str">
        <f>IF(Table10[[#This Row],[Trạm/DTR]]="DTR",_xlfn.XLOOKUP(Table10[[#This Row],[ID NCC]],DS_NCC_DTR[ID NCC],DS_NCC_DTR[Admin miền]),_xlfn.XLOOKUP(Table10[[#This Row],[Trạm/DTR]],Table16[Trạm],Table16[[Admin ]]))</f>
        <v>Phạm Thị Thúy Duy</v>
      </c>
      <c r="G296" t="s">
        <v>1296</v>
      </c>
      <c r="H296" s="497" t="str">
        <f>VLOOKUP(Table10[[#This Row],[Sản Phẩm RG]],'Thông tin'!C:F,4,0)</f>
        <v>PET chai</v>
      </c>
      <c r="I296">
        <v>660</v>
      </c>
      <c r="J296" s="497">
        <f>Table10[[#This Row],[Sản lượng kg]]/1000</f>
        <v>0.66</v>
      </c>
      <c r="K296" s="497" t="str">
        <f>_xlfn.XLOOKUP(Table10[[#This Row],[Loại Hàng]],Table59[Nhóm],Table59[Qui đổi])</f>
        <v>PET chai</v>
      </c>
      <c r="L296" s="403">
        <v>46144</v>
      </c>
      <c r="M296" t="s">
        <v>607</v>
      </c>
      <c r="N296" s="497">
        <f>IF(COUNTIF($A$3:A296,A296)=1,1,0)</f>
        <v>0</v>
      </c>
    </row>
    <row r="297" spans="1:14" x14ac:dyDescent="0.35">
      <c r="A297" t="s">
        <v>634</v>
      </c>
      <c r="B297" s="497" t="str">
        <f>IF(Table10[[#This Row],[DTR/Trạm]]="DTR",_xlfn.XLOOKUP(Table10[[#This Row],[ID NCC]],DS_NCC_DTR[ID NCC],DS_NCC_DTR[Tên NCC]),_xlfn.XLOOKUP(Table10[[#This Row],[ID NCC]],Data_TongTram2[ID NCC],Data_TongTram2[Tên NCC]))</f>
        <v>HKD Tín Trang</v>
      </c>
      <c r="C297" s="497" t="str">
        <f>IF(Table10[[#This Row],[Trạm/DTR]]="DTR","DTR","Trạm")</f>
        <v>Trạm</v>
      </c>
      <c r="D297" s="497" t="str">
        <f>Table10[[#This Row],[ID NCC]]&amp;Table10[[#This Row],[Trạm/DTR]]</f>
        <v>001J3000002HLguIAGĐồng Lâm</v>
      </c>
      <c r="E297" s="497" t="str">
        <f>IF(Table10[[#This Row],[DTR/Trạm]]="DTR",_xlfn.XLOOKUP(Table10[[#This Row],[ID NCC]],DS_NCC_DTR[ID NCC],DS_NCC_DTR[Nhân viên]),_xlfn.XLOOKUP(Table10[[#This Row],[ID NCC]],Data_TongTram2[ID NCC],Data_TongTram2[Nhân viên]))</f>
        <v>Lâm Đỗ Anh Hào</v>
      </c>
      <c r="F297" s="497" t="str">
        <f>IF(Table10[[#This Row],[Trạm/DTR]]="DTR",_xlfn.XLOOKUP(Table10[[#This Row],[ID NCC]],DS_NCC_DTR[ID NCC],DS_NCC_DTR[Admin miền]),_xlfn.XLOOKUP(Table10[[#This Row],[Trạm/DTR]],Table16[Trạm],Table16[[Admin ]]))</f>
        <v>Phạm Thị Thúy Duy</v>
      </c>
      <c r="G297" t="s">
        <v>1296</v>
      </c>
      <c r="H297" s="497" t="str">
        <f>VLOOKUP(Table10[[#This Row],[Sản Phẩm RG]],'Thông tin'!C:F,4,0)</f>
        <v>PET chai</v>
      </c>
      <c r="I297">
        <v>960</v>
      </c>
      <c r="J297" s="497">
        <f>Table10[[#This Row],[Sản lượng kg]]/1000</f>
        <v>0.96</v>
      </c>
      <c r="K297" s="497" t="str">
        <f>_xlfn.XLOOKUP(Table10[[#This Row],[Loại Hàng]],Table59[Nhóm],Table59[Qui đổi])</f>
        <v>PET chai</v>
      </c>
      <c r="L297" s="403">
        <v>46144</v>
      </c>
      <c r="M297" t="s">
        <v>607</v>
      </c>
      <c r="N297" s="497">
        <f>IF(COUNTIF($A$3:A297,A297)=1,1,0)</f>
        <v>1</v>
      </c>
    </row>
    <row r="298" spans="1:14" x14ac:dyDescent="0.35">
      <c r="A298" t="s">
        <v>1056</v>
      </c>
      <c r="B298" s="497" t="str">
        <f>IF(Table10[[#This Row],[DTR/Trạm]]="DTR",_xlfn.XLOOKUP(Table10[[#This Row],[ID NCC]],DS_NCC_DTR[ID NCC],DS_NCC_DTR[Tên NCC]),_xlfn.XLOOKUP(Table10[[#This Row],[ID NCC]],Data_TongTram2[ID NCC],Data_TongTram2[Tên NCC]))</f>
        <v>Anh Nuôi Cần Thơ</v>
      </c>
      <c r="C298" s="497" t="str">
        <f>IF(Table10[[#This Row],[Trạm/DTR]]="DTR","DTR","Trạm")</f>
        <v>Trạm</v>
      </c>
      <c r="D298" s="497" t="str">
        <f>Table10[[#This Row],[ID NCC]]&amp;Table10[[#This Row],[Trạm/DTR]]</f>
        <v>001J3000002HLr3IAGĐồng Lâm</v>
      </c>
      <c r="E298" s="497" t="str">
        <f>IF(Table10[[#This Row],[DTR/Trạm]]="DTR",_xlfn.XLOOKUP(Table10[[#This Row],[ID NCC]],DS_NCC_DTR[ID NCC],DS_NCC_DTR[Nhân viên]),_xlfn.XLOOKUP(Table10[[#This Row],[ID NCC]],Data_TongTram2[ID NCC],Data_TongTram2[Nhân viên]))</f>
        <v>Nguyễn Ngọc Lâm</v>
      </c>
      <c r="F298" s="497" t="str">
        <f>IF(Table10[[#This Row],[Trạm/DTR]]="DTR",_xlfn.XLOOKUP(Table10[[#This Row],[ID NCC]],DS_NCC_DTR[ID NCC],DS_NCC_DTR[Admin miền]),_xlfn.XLOOKUP(Table10[[#This Row],[Trạm/DTR]],Table16[Trạm],Table16[[Admin ]]))</f>
        <v>Phạm Thị Thúy Duy</v>
      </c>
      <c r="G298" t="s">
        <v>1296</v>
      </c>
      <c r="H298" s="497" t="str">
        <f>VLOOKUP(Table10[[#This Row],[Sản Phẩm RG]],'Thông tin'!C:F,4,0)</f>
        <v>PET chai</v>
      </c>
      <c r="I298">
        <v>670</v>
      </c>
      <c r="J298" s="497">
        <f>Table10[[#This Row],[Sản lượng kg]]/1000</f>
        <v>0.67</v>
      </c>
      <c r="K298" s="497" t="str">
        <f>_xlfn.XLOOKUP(Table10[[#This Row],[Loại Hàng]],Table59[Nhóm],Table59[Qui đổi])</f>
        <v>PET chai</v>
      </c>
      <c r="L298" s="403">
        <v>46144</v>
      </c>
      <c r="M298" t="s">
        <v>607</v>
      </c>
      <c r="N298" s="497">
        <f>IF(COUNTIF($A$3:A298,A298)=1,1,0)</f>
        <v>1</v>
      </c>
    </row>
    <row r="299" spans="1:14" x14ac:dyDescent="0.35">
      <c r="A299" t="s">
        <v>528</v>
      </c>
      <c r="B299" s="497" t="str">
        <f>IF(Table10[[#This Row],[DTR/Trạm]]="DTR",_xlfn.XLOOKUP(Table10[[#This Row],[ID NCC]],DS_NCC_DTR[ID NCC],DS_NCC_DTR[Tên NCC]),_xlfn.XLOOKUP(Table10[[#This Row],[ID NCC]],Data_TongTram2[ID NCC],Data_TongTram2[Tên NCC]))</f>
        <v>Anh Dự</v>
      </c>
      <c r="C299" s="497" t="str">
        <f>IF(Table10[[#This Row],[Trạm/DTR]]="DTR","DTR","Trạm")</f>
        <v>Trạm</v>
      </c>
      <c r="D299" s="497" t="str">
        <f>Table10[[#This Row],[ID NCC]]&amp;Table10[[#This Row],[Trạm/DTR]]</f>
        <v>001J3000002HLfIIAWĐồng Lâm</v>
      </c>
      <c r="E299" s="497" t="str">
        <f>IF(Table10[[#This Row],[DTR/Trạm]]="DTR",_xlfn.XLOOKUP(Table10[[#This Row],[ID NCC]],DS_NCC_DTR[ID NCC],DS_NCC_DTR[Nhân viên]),_xlfn.XLOOKUP(Table10[[#This Row],[ID NCC]],Data_TongTram2[ID NCC],Data_TongTram2[Nhân viên]))</f>
        <v>Lâm Đỗ Anh Hào</v>
      </c>
      <c r="F299" s="497" t="str">
        <f>IF(Table10[[#This Row],[Trạm/DTR]]="DTR",_xlfn.XLOOKUP(Table10[[#This Row],[ID NCC]],DS_NCC_DTR[ID NCC],DS_NCC_DTR[Admin miền]),_xlfn.XLOOKUP(Table10[[#This Row],[Trạm/DTR]],Table16[Trạm],Table16[[Admin ]]))</f>
        <v>Phạm Thị Thúy Duy</v>
      </c>
      <c r="G299" t="s">
        <v>1296</v>
      </c>
      <c r="H299" s="497" t="str">
        <f>VLOOKUP(Table10[[#This Row],[Sản Phẩm RG]],'Thông tin'!C:F,4,0)</f>
        <v>PET chai</v>
      </c>
      <c r="I299">
        <v>890</v>
      </c>
      <c r="J299" s="497">
        <f>Table10[[#This Row],[Sản lượng kg]]/1000</f>
        <v>0.89</v>
      </c>
      <c r="K299" s="497" t="str">
        <f>_xlfn.XLOOKUP(Table10[[#This Row],[Loại Hàng]],Table59[Nhóm],Table59[Qui đổi])</f>
        <v>PET chai</v>
      </c>
      <c r="L299" s="403">
        <v>46144</v>
      </c>
      <c r="M299" t="s">
        <v>607</v>
      </c>
      <c r="N299" s="497">
        <f>IF(COUNTIF($A$3:A299,A299)=1,1,0)</f>
        <v>1</v>
      </c>
    </row>
    <row r="300" spans="1:14" x14ac:dyDescent="0.35">
      <c r="A300" t="s">
        <v>498</v>
      </c>
      <c r="B300" s="497" t="str">
        <f>IF(Table10[[#This Row],[DTR/Trạm]]="DTR",_xlfn.XLOOKUP(Table10[[#This Row],[ID NCC]],DS_NCC_DTR[ID NCC],DS_NCC_DTR[Tên NCC]),_xlfn.XLOOKUP(Table10[[#This Row],[ID NCC]],Data_TongTram2[ID NCC],Data_TongTram2[Tên NCC]))</f>
        <v>HKD Nguyên Chương</v>
      </c>
      <c r="C300" s="497" t="str">
        <f>IF(Table10[[#This Row],[Trạm/DTR]]="DTR","DTR","Trạm")</f>
        <v>Trạm</v>
      </c>
      <c r="D300" s="497" t="str">
        <f>Table10[[#This Row],[ID NCC]]&amp;Table10[[#This Row],[Trạm/DTR]]</f>
        <v>001J3000002HM0PIAWĐồng Lâm</v>
      </c>
      <c r="E300" s="497" t="str">
        <f>IF(Table10[[#This Row],[DTR/Trạm]]="DTR",_xlfn.XLOOKUP(Table10[[#This Row],[ID NCC]],DS_NCC_DTR[ID NCC],DS_NCC_DTR[Nhân viên]),_xlfn.XLOOKUP(Table10[[#This Row],[ID NCC]],Data_TongTram2[ID NCC],Data_TongTram2[Nhân viên]))</f>
        <v>Nguyễn Ngọc Lâm</v>
      </c>
      <c r="F300" s="497" t="str">
        <f>IF(Table10[[#This Row],[Trạm/DTR]]="DTR",_xlfn.XLOOKUP(Table10[[#This Row],[ID NCC]],DS_NCC_DTR[ID NCC],DS_NCC_DTR[Admin miền]),_xlfn.XLOOKUP(Table10[[#This Row],[Trạm/DTR]],Table16[Trạm],Table16[[Admin ]]))</f>
        <v>Phạm Thị Thúy Duy</v>
      </c>
      <c r="G300" t="s">
        <v>1296</v>
      </c>
      <c r="H300" s="497" t="str">
        <f>VLOOKUP(Table10[[#This Row],[Sản Phẩm RG]],'Thông tin'!C:F,4,0)</f>
        <v>PET chai</v>
      </c>
      <c r="I300">
        <v>551</v>
      </c>
      <c r="J300" s="497">
        <f>Table10[[#This Row],[Sản lượng kg]]/1000</f>
        <v>0.55100000000000005</v>
      </c>
      <c r="K300" s="497" t="str">
        <f>_xlfn.XLOOKUP(Table10[[#This Row],[Loại Hàng]],Table59[Nhóm],Table59[Qui đổi])</f>
        <v>PET chai</v>
      </c>
      <c r="L300" s="403">
        <v>46144</v>
      </c>
      <c r="M300" t="s">
        <v>607</v>
      </c>
      <c r="N300" s="497">
        <f>IF(COUNTIF($A$3:A300,A300)=1,1,0)</f>
        <v>0</v>
      </c>
    </row>
    <row r="301" spans="1:14" x14ac:dyDescent="0.35">
      <c r="A301" t="s">
        <v>534</v>
      </c>
      <c r="B301" s="497" t="str">
        <f>IF(Table10[[#This Row],[DTR/Trạm]]="DTR",_xlfn.XLOOKUP(Table10[[#This Row],[ID NCC]],DS_NCC_DTR[ID NCC],DS_NCC_DTR[Tên NCC]),_xlfn.XLOOKUP(Table10[[#This Row],[ID NCC]],Data_TongTram2[ID NCC],Data_TongTram2[Tên NCC]))</f>
        <v>Nguyễn Ngọc Sương</v>
      </c>
      <c r="C301" s="497" t="str">
        <f>IF(Table10[[#This Row],[Trạm/DTR]]="DTR","DTR","Trạm")</f>
        <v>Trạm</v>
      </c>
      <c r="D301" s="497" t="str">
        <f>Table10[[#This Row],[ID NCC]]&amp;Table10[[#This Row],[Trạm/DTR]]</f>
        <v>001J3000007XKGvIAOĐồng Lâm</v>
      </c>
      <c r="E301" s="497" t="str">
        <f>IF(Table10[[#This Row],[DTR/Trạm]]="DTR",_xlfn.XLOOKUP(Table10[[#This Row],[ID NCC]],DS_NCC_DTR[ID NCC],DS_NCC_DTR[Nhân viên]),_xlfn.XLOOKUP(Table10[[#This Row],[ID NCC]],Data_TongTram2[ID NCC],Data_TongTram2[Nhân viên]))</f>
        <v>Lâm Đỗ Anh Hào</v>
      </c>
      <c r="F301" s="497" t="str">
        <f>IF(Table10[[#This Row],[Trạm/DTR]]="DTR",_xlfn.XLOOKUP(Table10[[#This Row],[ID NCC]],DS_NCC_DTR[ID NCC],DS_NCC_DTR[Admin miền]),_xlfn.XLOOKUP(Table10[[#This Row],[Trạm/DTR]],Table16[Trạm],Table16[[Admin ]]))</f>
        <v>Phạm Thị Thúy Duy</v>
      </c>
      <c r="G301" t="s">
        <v>1296</v>
      </c>
      <c r="H301" s="497" t="str">
        <f>VLOOKUP(Table10[[#This Row],[Sản Phẩm RG]],'Thông tin'!C:F,4,0)</f>
        <v>PET chai</v>
      </c>
      <c r="I301">
        <v>430</v>
      </c>
      <c r="J301" s="497">
        <f>Table10[[#This Row],[Sản lượng kg]]/1000</f>
        <v>0.43</v>
      </c>
      <c r="K301" s="497" t="str">
        <f>_xlfn.XLOOKUP(Table10[[#This Row],[Loại Hàng]],Table59[Nhóm],Table59[Qui đổi])</f>
        <v>PET chai</v>
      </c>
      <c r="L301" s="403">
        <v>46144</v>
      </c>
      <c r="M301" t="s">
        <v>607</v>
      </c>
      <c r="N301" s="497">
        <f>IF(COUNTIF($A$3:A301,A301)=1,1,0)</f>
        <v>1</v>
      </c>
    </row>
    <row r="302" spans="1:14" x14ac:dyDescent="0.35">
      <c r="A302" t="s">
        <v>524</v>
      </c>
      <c r="B302" s="497" t="str">
        <f>IF(Table10[[#This Row],[DTR/Trạm]]="DTR",_xlfn.XLOOKUP(Table10[[#This Row],[ID NCC]],DS_NCC_DTR[ID NCC],DS_NCC_DTR[Tên NCC]),_xlfn.XLOOKUP(Table10[[#This Row],[ID NCC]],Data_TongTram2[ID NCC],Data_TongTram2[Tên NCC]))</f>
        <v>Anh Tốt</v>
      </c>
      <c r="C302" s="497" t="str">
        <f>IF(Table10[[#This Row],[Trạm/DTR]]="DTR","DTR","Trạm")</f>
        <v>Trạm</v>
      </c>
      <c r="D302" s="497" t="str">
        <f>Table10[[#This Row],[ID NCC]]&amp;Table10[[#This Row],[Trạm/DTR]]</f>
        <v>001J3000002HLkWIAWĐồng Lâm</v>
      </c>
      <c r="E302" s="497" t="str">
        <f>IF(Table10[[#This Row],[DTR/Trạm]]="DTR",_xlfn.XLOOKUP(Table10[[#This Row],[ID NCC]],DS_NCC_DTR[ID NCC],DS_NCC_DTR[Nhân viên]),_xlfn.XLOOKUP(Table10[[#This Row],[ID NCC]],Data_TongTram2[ID NCC],Data_TongTram2[Nhân viên]))</f>
        <v>Lê Quốc Việt</v>
      </c>
      <c r="F302" s="497" t="str">
        <f>IF(Table10[[#This Row],[Trạm/DTR]]="DTR",_xlfn.XLOOKUP(Table10[[#This Row],[ID NCC]],DS_NCC_DTR[ID NCC],DS_NCC_DTR[Admin miền]),_xlfn.XLOOKUP(Table10[[#This Row],[Trạm/DTR]],Table16[Trạm],Table16[[Admin ]]))</f>
        <v>Phạm Thị Thúy Duy</v>
      </c>
      <c r="G302" t="s">
        <v>1296</v>
      </c>
      <c r="H302" s="497" t="str">
        <f>VLOOKUP(Table10[[#This Row],[Sản Phẩm RG]],'Thông tin'!C:F,4,0)</f>
        <v>PET chai</v>
      </c>
      <c r="I302">
        <v>860</v>
      </c>
      <c r="J302" s="497">
        <f>Table10[[#This Row],[Sản lượng kg]]/1000</f>
        <v>0.86</v>
      </c>
      <c r="K302" s="497" t="str">
        <f>_xlfn.XLOOKUP(Table10[[#This Row],[Loại Hàng]],Table59[Nhóm],Table59[Qui đổi])</f>
        <v>PET chai</v>
      </c>
      <c r="L302" s="403">
        <v>46144</v>
      </c>
      <c r="M302" t="s">
        <v>607</v>
      </c>
      <c r="N302" s="497">
        <f>IF(COUNTIF($A$3:A302,A302)=1,1,0)</f>
        <v>0</v>
      </c>
    </row>
    <row r="303" spans="1:14" x14ac:dyDescent="0.35">
      <c r="A303" t="s">
        <v>587</v>
      </c>
      <c r="B303" s="497" t="str">
        <f>IF(Table10[[#This Row],[DTR/Trạm]]="DTR",_xlfn.XLOOKUP(Table10[[#This Row],[ID NCC]],DS_NCC_DTR[ID NCC],DS_NCC_DTR[Tên NCC]),_xlfn.XLOOKUP(Table10[[#This Row],[ID NCC]],Data_TongTram2[ID NCC],Data_TongTram2[Tên NCC]))</f>
        <v>Trần Thanh Vũ</v>
      </c>
      <c r="C303" s="497" t="str">
        <f>IF(Table10[[#This Row],[Trạm/DTR]]="DTR","DTR","Trạm")</f>
        <v>Trạm</v>
      </c>
      <c r="D303" s="497" t="str">
        <f>Table10[[#This Row],[ID NCC]]&amp;Table10[[#This Row],[Trạm/DTR]]</f>
        <v>001dc00000QpttAAARĐồng Lâm</v>
      </c>
      <c r="E303" s="497" t="str">
        <f>IF(Table10[[#This Row],[DTR/Trạm]]="DTR",_xlfn.XLOOKUP(Table10[[#This Row],[ID NCC]],DS_NCC_DTR[ID NCC],DS_NCC_DTR[Nhân viên]),_xlfn.XLOOKUP(Table10[[#This Row],[ID NCC]],Data_TongTram2[ID NCC],Data_TongTram2[Nhân viên]))</f>
        <v>Nguyễn Ngọc Lâm</v>
      </c>
      <c r="F303" s="497" t="str">
        <f>IF(Table10[[#This Row],[Trạm/DTR]]="DTR",_xlfn.XLOOKUP(Table10[[#This Row],[ID NCC]],DS_NCC_DTR[ID NCC],DS_NCC_DTR[Admin miền]),_xlfn.XLOOKUP(Table10[[#This Row],[Trạm/DTR]],Table16[Trạm],Table16[[Admin ]]))</f>
        <v>Phạm Thị Thúy Duy</v>
      </c>
      <c r="G303" t="s">
        <v>1296</v>
      </c>
      <c r="H303" s="497" t="str">
        <f>VLOOKUP(Table10[[#This Row],[Sản Phẩm RG]],'Thông tin'!C:F,4,0)</f>
        <v>PET chai</v>
      </c>
      <c r="I303">
        <v>540</v>
      </c>
      <c r="J303" s="497">
        <f>Table10[[#This Row],[Sản lượng kg]]/1000</f>
        <v>0.54</v>
      </c>
      <c r="K303" s="497" t="str">
        <f>_xlfn.XLOOKUP(Table10[[#This Row],[Loại Hàng]],Table59[Nhóm],Table59[Qui đổi])</f>
        <v>PET chai</v>
      </c>
      <c r="L303" s="403">
        <v>46144</v>
      </c>
      <c r="M303" t="s">
        <v>607</v>
      </c>
      <c r="N303" s="497">
        <f>IF(COUNTIF($A$3:A303,A303)=1,1,0)</f>
        <v>1</v>
      </c>
    </row>
    <row r="304" spans="1:14" x14ac:dyDescent="0.35">
      <c r="A304" t="s">
        <v>2931</v>
      </c>
      <c r="B304" s="497" t="str">
        <f>IF(Table10[[#This Row],[DTR/Trạm]]="DTR",_xlfn.XLOOKUP(Table10[[#This Row],[ID NCC]],DS_NCC_DTR[ID NCC],DS_NCC_DTR[Tên NCC]),_xlfn.XLOOKUP(Table10[[#This Row],[ID NCC]],Data_TongTram2[ID NCC],Data_TongTram2[Tên NCC]))</f>
        <v>Vựa phế liệu Kiều Oanh</v>
      </c>
      <c r="C304" s="497" t="str">
        <f>IF(Table10[[#This Row],[Trạm/DTR]]="DTR","DTR","Trạm")</f>
        <v>Trạm</v>
      </c>
      <c r="D304" s="497" t="str">
        <f>Table10[[#This Row],[ID NCC]]&amp;Table10[[#This Row],[Trạm/DTR]]</f>
        <v>001dc00002bfyMrAAIĐồng Lâm</v>
      </c>
      <c r="E304" s="497" t="str">
        <f>IF(Table10[[#This Row],[DTR/Trạm]]="DTR",_xlfn.XLOOKUP(Table10[[#This Row],[ID NCC]],DS_NCC_DTR[ID NCC],DS_NCC_DTR[Nhân viên]),_xlfn.XLOOKUP(Table10[[#This Row],[ID NCC]],Data_TongTram2[ID NCC],Data_TongTram2[Nhân viên]))</f>
        <v>Lê Quốc Việt</v>
      </c>
      <c r="F304" s="497" t="str">
        <f>IF(Table10[[#This Row],[Trạm/DTR]]="DTR",_xlfn.XLOOKUP(Table10[[#This Row],[ID NCC]],DS_NCC_DTR[ID NCC],DS_NCC_DTR[Admin miền]),_xlfn.XLOOKUP(Table10[[#This Row],[Trạm/DTR]],Table16[Trạm],Table16[[Admin ]]))</f>
        <v>Phạm Thị Thúy Duy</v>
      </c>
      <c r="G304" t="s">
        <v>1296</v>
      </c>
      <c r="H304" s="497" t="str">
        <f>VLOOKUP(Table10[[#This Row],[Sản Phẩm RG]],'Thông tin'!C:F,4,0)</f>
        <v>PET chai</v>
      </c>
      <c r="I304">
        <v>210</v>
      </c>
      <c r="J304" s="497">
        <f>Table10[[#This Row],[Sản lượng kg]]/1000</f>
        <v>0.21</v>
      </c>
      <c r="K304" s="497" t="str">
        <f>_xlfn.XLOOKUP(Table10[[#This Row],[Loại Hàng]],Table59[Nhóm],Table59[Qui đổi])</f>
        <v>PET chai</v>
      </c>
      <c r="L304" s="403">
        <v>46144</v>
      </c>
      <c r="M304" t="s">
        <v>607</v>
      </c>
      <c r="N304" s="497">
        <f>IF(COUNTIF($A$3:A304,A304)=1,1,0)</f>
        <v>1</v>
      </c>
    </row>
    <row r="305" spans="1:14" x14ac:dyDescent="0.35">
      <c r="A305" t="s">
        <v>511</v>
      </c>
      <c r="B305" s="497" t="str">
        <f>IF(Table10[[#This Row],[DTR/Trạm]]="DTR",_xlfn.XLOOKUP(Table10[[#This Row],[ID NCC]],DS_NCC_DTR[ID NCC],DS_NCC_DTR[Tên NCC]),_xlfn.XLOOKUP(Table10[[#This Row],[ID NCC]],Data_TongTram2[ID NCC],Data_TongTram2[Tên NCC]))</f>
        <v>Công ty TNHH MTV TM DV Phúc Sang</v>
      </c>
      <c r="C305" s="497" t="str">
        <f>IF(Table10[[#This Row],[Trạm/DTR]]="DTR","DTR","Trạm")</f>
        <v>Trạm</v>
      </c>
      <c r="D305" s="497" t="str">
        <f>Table10[[#This Row],[ID NCC]]&amp;Table10[[#This Row],[Trạm/DTR]]</f>
        <v>001J3000002HLr2IAGĐồng Lâm</v>
      </c>
      <c r="E305" s="497" t="str">
        <f>IF(Table10[[#This Row],[DTR/Trạm]]="DTR",_xlfn.XLOOKUP(Table10[[#This Row],[ID NCC]],DS_NCC_DTR[ID NCC],DS_NCC_DTR[Nhân viên]),_xlfn.XLOOKUP(Table10[[#This Row],[ID NCC]],Data_TongTram2[ID NCC],Data_TongTram2[Nhân viên]))</f>
        <v>Nguyễn Ngọc Lâm</v>
      </c>
      <c r="F305" s="497" t="str">
        <f>IF(Table10[[#This Row],[Trạm/DTR]]="DTR",_xlfn.XLOOKUP(Table10[[#This Row],[ID NCC]],DS_NCC_DTR[ID NCC],DS_NCC_DTR[Admin miền]),_xlfn.XLOOKUP(Table10[[#This Row],[Trạm/DTR]],Table16[Trạm],Table16[[Admin ]]))</f>
        <v>Phạm Thị Thúy Duy</v>
      </c>
      <c r="G305" t="s">
        <v>1296</v>
      </c>
      <c r="H305" s="497" t="str">
        <f>VLOOKUP(Table10[[#This Row],[Sản Phẩm RG]],'Thông tin'!C:F,4,0)</f>
        <v>PET chai</v>
      </c>
      <c r="I305">
        <v>640</v>
      </c>
      <c r="J305" s="497">
        <f>Table10[[#This Row],[Sản lượng kg]]/1000</f>
        <v>0.64</v>
      </c>
      <c r="K305" s="497" t="str">
        <f>_xlfn.XLOOKUP(Table10[[#This Row],[Loại Hàng]],Table59[Nhóm],Table59[Qui đổi])</f>
        <v>PET chai</v>
      </c>
      <c r="L305" s="403">
        <v>46144</v>
      </c>
      <c r="M305" t="s">
        <v>607</v>
      </c>
      <c r="N305" s="497">
        <f>IF(COUNTIF($A$3:A305,A305)=1,1,0)</f>
        <v>1</v>
      </c>
    </row>
    <row r="306" spans="1:14" x14ac:dyDescent="0.35">
      <c r="A306" t="s">
        <v>498</v>
      </c>
      <c r="B306" s="497" t="str">
        <f>IF(Table10[[#This Row],[DTR/Trạm]]="DTR",_xlfn.XLOOKUP(Table10[[#This Row],[ID NCC]],DS_NCC_DTR[ID NCC],DS_NCC_DTR[Tên NCC]),_xlfn.XLOOKUP(Table10[[#This Row],[ID NCC]],Data_TongTram2[ID NCC],Data_TongTram2[Tên NCC]))</f>
        <v>HKD Nguyên Chương</v>
      </c>
      <c r="C306" s="497" t="str">
        <f>IF(Table10[[#This Row],[Trạm/DTR]]="DTR","DTR","Trạm")</f>
        <v>Trạm</v>
      </c>
      <c r="D306" s="497" t="str">
        <f>Table10[[#This Row],[ID NCC]]&amp;Table10[[#This Row],[Trạm/DTR]]</f>
        <v>001J3000002HM0PIAWĐồng Lâm</v>
      </c>
      <c r="E306" s="497" t="str">
        <f>IF(Table10[[#This Row],[DTR/Trạm]]="DTR",_xlfn.XLOOKUP(Table10[[#This Row],[ID NCC]],DS_NCC_DTR[ID NCC],DS_NCC_DTR[Nhân viên]),_xlfn.XLOOKUP(Table10[[#This Row],[ID NCC]],Data_TongTram2[ID NCC],Data_TongTram2[Nhân viên]))</f>
        <v>Nguyễn Ngọc Lâm</v>
      </c>
      <c r="F306" s="497" t="str">
        <f>IF(Table10[[#This Row],[Trạm/DTR]]="DTR",_xlfn.XLOOKUP(Table10[[#This Row],[ID NCC]],DS_NCC_DTR[ID NCC],DS_NCC_DTR[Admin miền]),_xlfn.XLOOKUP(Table10[[#This Row],[Trạm/DTR]],Table16[Trạm],Table16[[Admin ]]))</f>
        <v>Phạm Thị Thúy Duy</v>
      </c>
      <c r="G306" t="s">
        <v>1296</v>
      </c>
      <c r="H306" s="497" t="str">
        <f>VLOOKUP(Table10[[#This Row],[Sản Phẩm RG]],'Thông tin'!C:F,4,0)</f>
        <v>PET chai</v>
      </c>
      <c r="I306">
        <v>597</v>
      </c>
      <c r="J306" s="497">
        <f>Table10[[#This Row],[Sản lượng kg]]/1000</f>
        <v>0.59699999999999998</v>
      </c>
      <c r="K306" s="497" t="str">
        <f>_xlfn.XLOOKUP(Table10[[#This Row],[Loại Hàng]],Table59[Nhóm],Table59[Qui đổi])</f>
        <v>PET chai</v>
      </c>
      <c r="L306" s="403">
        <v>46144</v>
      </c>
      <c r="M306" t="s">
        <v>607</v>
      </c>
      <c r="N306" s="497">
        <f>IF(COUNTIF($A$3:A306,A306)=1,1,0)</f>
        <v>0</v>
      </c>
    </row>
    <row r="307" spans="1:14" x14ac:dyDescent="0.35">
      <c r="A307" t="s">
        <v>524</v>
      </c>
      <c r="B307" s="497" t="str">
        <f>IF(Table10[[#This Row],[DTR/Trạm]]="DTR",_xlfn.XLOOKUP(Table10[[#This Row],[ID NCC]],DS_NCC_DTR[ID NCC],DS_NCC_DTR[Tên NCC]),_xlfn.XLOOKUP(Table10[[#This Row],[ID NCC]],Data_TongTram2[ID NCC],Data_TongTram2[Tên NCC]))</f>
        <v>Anh Tốt</v>
      </c>
      <c r="C307" s="497" t="str">
        <f>IF(Table10[[#This Row],[Trạm/DTR]]="DTR","DTR","Trạm")</f>
        <v>Trạm</v>
      </c>
      <c r="D307" s="497" t="str">
        <f>Table10[[#This Row],[ID NCC]]&amp;Table10[[#This Row],[Trạm/DTR]]</f>
        <v>001J3000002HLkWIAWĐồng Lâm</v>
      </c>
      <c r="E307" s="497" t="str">
        <f>IF(Table10[[#This Row],[DTR/Trạm]]="DTR",_xlfn.XLOOKUP(Table10[[#This Row],[ID NCC]],DS_NCC_DTR[ID NCC],DS_NCC_DTR[Nhân viên]),_xlfn.XLOOKUP(Table10[[#This Row],[ID NCC]],Data_TongTram2[ID NCC],Data_TongTram2[Nhân viên]))</f>
        <v>Lê Quốc Việt</v>
      </c>
      <c r="F307" s="497" t="str">
        <f>IF(Table10[[#This Row],[Trạm/DTR]]="DTR",_xlfn.XLOOKUP(Table10[[#This Row],[ID NCC]],DS_NCC_DTR[ID NCC],DS_NCC_DTR[Admin miền]),_xlfn.XLOOKUP(Table10[[#This Row],[Trạm/DTR]],Table16[Trạm],Table16[[Admin ]]))</f>
        <v>Phạm Thị Thúy Duy</v>
      </c>
      <c r="G307" t="s">
        <v>1296</v>
      </c>
      <c r="H307" s="497" t="str">
        <f>VLOOKUP(Table10[[#This Row],[Sản Phẩm RG]],'Thông tin'!C:F,4,0)</f>
        <v>PET chai</v>
      </c>
      <c r="I307">
        <v>740</v>
      </c>
      <c r="J307" s="497">
        <f>Table10[[#This Row],[Sản lượng kg]]/1000</f>
        <v>0.74</v>
      </c>
      <c r="K307" s="497" t="str">
        <f>_xlfn.XLOOKUP(Table10[[#This Row],[Loại Hàng]],Table59[Nhóm],Table59[Qui đổi])</f>
        <v>PET chai</v>
      </c>
      <c r="L307" s="403">
        <v>46144</v>
      </c>
      <c r="M307" t="s">
        <v>607</v>
      </c>
      <c r="N307" s="497">
        <f>IF(COUNTIF($A$3:A307,A307)=1,1,0)</f>
        <v>0</v>
      </c>
    </row>
    <row r="308" spans="1:14" x14ac:dyDescent="0.35">
      <c r="A308" t="s">
        <v>563</v>
      </c>
      <c r="B308" s="497" t="str">
        <f>IF(Table10[[#This Row],[DTR/Trạm]]="DTR",_xlfn.XLOOKUP(Table10[[#This Row],[ID NCC]],DS_NCC_DTR[ID NCC],DS_NCC_DTR[Tên NCC]),_xlfn.XLOOKUP(Table10[[#This Row],[ID NCC]],Data_TongTram2[ID NCC],Data_TongTram2[Tên NCC]))</f>
        <v>Duy Phương</v>
      </c>
      <c r="C308" s="497" t="str">
        <f>IF(Table10[[#This Row],[Trạm/DTR]]="DTR","DTR","Trạm")</f>
        <v>Trạm</v>
      </c>
      <c r="D308" s="497" t="str">
        <f>Table10[[#This Row],[ID NCC]]&amp;Table10[[#This Row],[Trạm/DTR]]</f>
        <v>001J3000002HLkUIAWĐồng Lâm</v>
      </c>
      <c r="E308" s="497" t="str">
        <f>IF(Table10[[#This Row],[DTR/Trạm]]="DTR",_xlfn.XLOOKUP(Table10[[#This Row],[ID NCC]],DS_NCC_DTR[ID NCC],DS_NCC_DTR[Nhân viên]),_xlfn.XLOOKUP(Table10[[#This Row],[ID NCC]],Data_TongTram2[ID NCC],Data_TongTram2[Nhân viên]))</f>
        <v>Lê Quốc Việt</v>
      </c>
      <c r="F308" s="497" t="str">
        <f>IF(Table10[[#This Row],[Trạm/DTR]]="DTR",_xlfn.XLOOKUP(Table10[[#This Row],[ID NCC]],DS_NCC_DTR[ID NCC],DS_NCC_DTR[Admin miền]),_xlfn.XLOOKUP(Table10[[#This Row],[Trạm/DTR]],Table16[Trạm],Table16[[Admin ]]))</f>
        <v>Phạm Thị Thúy Duy</v>
      </c>
      <c r="G308" t="s">
        <v>1296</v>
      </c>
      <c r="H308" s="497" t="str">
        <f>VLOOKUP(Table10[[#This Row],[Sản Phẩm RG]],'Thông tin'!C:F,4,0)</f>
        <v>PET chai</v>
      </c>
      <c r="I308">
        <v>1380</v>
      </c>
      <c r="J308" s="497">
        <f>Table10[[#This Row],[Sản lượng kg]]/1000</f>
        <v>1.38</v>
      </c>
      <c r="K308" s="497" t="str">
        <f>_xlfn.XLOOKUP(Table10[[#This Row],[Loại Hàng]],Table59[Nhóm],Table59[Qui đổi])</f>
        <v>PET chai</v>
      </c>
      <c r="L308" s="403">
        <v>46144</v>
      </c>
      <c r="M308" t="s">
        <v>607</v>
      </c>
      <c r="N308" s="497">
        <f>IF(COUNTIF($A$3:A308,A308)=1,1,0)</f>
        <v>1</v>
      </c>
    </row>
    <row r="309" spans="1:14" x14ac:dyDescent="0.35">
      <c r="A309" t="s">
        <v>1681</v>
      </c>
      <c r="B309" s="497" t="str">
        <f>IF(Table10[[#This Row],[DTR/Trạm]]="DTR",_xlfn.XLOOKUP(Table10[[#This Row],[ID NCC]],DS_NCC_DTR[ID NCC],DS_NCC_DTR[Tên NCC]),_xlfn.XLOOKUP(Table10[[#This Row],[ID NCC]],Data_TongTram2[ID NCC],Data_TongTram2[Tên NCC]))</f>
        <v>Anh Huệ Cà Mau</v>
      </c>
      <c r="C309" s="497" t="str">
        <f>IF(Table10[[#This Row],[Trạm/DTR]]="DTR","DTR","Trạm")</f>
        <v>Trạm</v>
      </c>
      <c r="D309" s="497" t="str">
        <f>Table10[[#This Row],[ID NCC]]&amp;Table10[[#This Row],[Trạm/DTR]]</f>
        <v>001J3000002HLo4IAGĐồng Lâm</v>
      </c>
      <c r="E309" s="497" t="str">
        <f>IF(Table10[[#This Row],[DTR/Trạm]]="DTR",_xlfn.XLOOKUP(Table10[[#This Row],[ID NCC]],DS_NCC_DTR[ID NCC],DS_NCC_DTR[Nhân viên]),_xlfn.XLOOKUP(Table10[[#This Row],[ID NCC]],Data_TongTram2[ID NCC],Data_TongTram2[Nhân viên]))</f>
        <v>Thái Tân Văn</v>
      </c>
      <c r="F309" s="497" t="str">
        <f>IF(Table10[[#This Row],[Trạm/DTR]]="DTR",_xlfn.XLOOKUP(Table10[[#This Row],[ID NCC]],DS_NCC_DTR[ID NCC],DS_NCC_DTR[Admin miền]),_xlfn.XLOOKUP(Table10[[#This Row],[Trạm/DTR]],Table16[Trạm],Table16[[Admin ]]))</f>
        <v>Phạm Thị Thúy Duy</v>
      </c>
      <c r="G309" t="s">
        <v>2240</v>
      </c>
      <c r="H309" s="497" t="str">
        <f>VLOOKUP(Table10[[#This Row],[Sản Phẩm RG]],'Thông tin'!C:F,4,0)</f>
        <v>PET chai</v>
      </c>
      <c r="I309">
        <v>4219</v>
      </c>
      <c r="J309" s="497">
        <f>Table10[[#This Row],[Sản lượng kg]]/1000</f>
        <v>4.2190000000000003</v>
      </c>
      <c r="K309" s="497" t="str">
        <f>_xlfn.XLOOKUP(Table10[[#This Row],[Loại Hàng]],Table59[Nhóm],Table59[Qui đổi])</f>
        <v>PET chai</v>
      </c>
      <c r="L309" s="403">
        <v>46146</v>
      </c>
      <c r="M309" t="s">
        <v>607</v>
      </c>
      <c r="N309" s="497">
        <f>IF(COUNTIF($A$3:A309,A309)=1,1,0)</f>
        <v>1</v>
      </c>
    </row>
    <row r="310" spans="1:14" x14ac:dyDescent="0.35">
      <c r="A310" t="s">
        <v>534</v>
      </c>
      <c r="B310" s="497" t="str">
        <f>IF(Table10[[#This Row],[DTR/Trạm]]="DTR",_xlfn.XLOOKUP(Table10[[#This Row],[ID NCC]],DS_NCC_DTR[ID NCC],DS_NCC_DTR[Tên NCC]),_xlfn.XLOOKUP(Table10[[#This Row],[ID NCC]],Data_TongTram2[ID NCC],Data_TongTram2[Tên NCC]))</f>
        <v>Nguyễn Ngọc Sương</v>
      </c>
      <c r="C310" s="497" t="str">
        <f>IF(Table10[[#This Row],[Trạm/DTR]]="DTR","DTR","Trạm")</f>
        <v>Trạm</v>
      </c>
      <c r="D310" s="497" t="str">
        <f>Table10[[#This Row],[ID NCC]]&amp;Table10[[#This Row],[Trạm/DTR]]</f>
        <v>001J3000007XKGvIAOĐồng Lâm</v>
      </c>
      <c r="E310" s="497" t="str">
        <f>IF(Table10[[#This Row],[DTR/Trạm]]="DTR",_xlfn.XLOOKUP(Table10[[#This Row],[ID NCC]],DS_NCC_DTR[ID NCC],DS_NCC_DTR[Nhân viên]),_xlfn.XLOOKUP(Table10[[#This Row],[ID NCC]],Data_TongTram2[ID NCC],Data_TongTram2[Nhân viên]))</f>
        <v>Lâm Đỗ Anh Hào</v>
      </c>
      <c r="F310" s="497" t="str">
        <f>IF(Table10[[#This Row],[Trạm/DTR]]="DTR",_xlfn.XLOOKUP(Table10[[#This Row],[ID NCC]],DS_NCC_DTR[ID NCC],DS_NCC_DTR[Admin miền]),_xlfn.XLOOKUP(Table10[[#This Row],[Trạm/DTR]],Table16[Trạm],Table16[[Admin ]]))</f>
        <v>Phạm Thị Thúy Duy</v>
      </c>
      <c r="G310" t="s">
        <v>1296</v>
      </c>
      <c r="H310" s="497" t="str">
        <f>VLOOKUP(Table10[[#This Row],[Sản Phẩm RG]],'Thông tin'!C:F,4,0)</f>
        <v>PET chai</v>
      </c>
      <c r="I310">
        <v>430</v>
      </c>
      <c r="J310" s="497">
        <f>Table10[[#This Row],[Sản lượng kg]]/1000</f>
        <v>0.43</v>
      </c>
      <c r="K310" s="497" t="str">
        <f>_xlfn.XLOOKUP(Table10[[#This Row],[Loại Hàng]],Table59[Nhóm],Table59[Qui đổi])</f>
        <v>PET chai</v>
      </c>
      <c r="L310" s="403">
        <v>46146</v>
      </c>
      <c r="M310" t="s">
        <v>607</v>
      </c>
      <c r="N310" s="497">
        <f>IF(COUNTIF($A$3:A310,A310)=1,1,0)</f>
        <v>0</v>
      </c>
    </row>
    <row r="311" spans="1:14" x14ac:dyDescent="0.35">
      <c r="A311" t="s">
        <v>559</v>
      </c>
      <c r="B311" s="497" t="str">
        <f>IF(Table10[[#This Row],[DTR/Trạm]]="DTR",_xlfn.XLOOKUP(Table10[[#This Row],[ID NCC]],DS_NCC_DTR[ID NCC],DS_NCC_DTR[Tên NCC]),_xlfn.XLOOKUP(Table10[[#This Row],[ID NCC]],Data_TongTram2[ID NCC],Data_TongTram2[Tên NCC]))</f>
        <v>HKD Nguyễn Hồng Mây</v>
      </c>
      <c r="C311" s="497" t="str">
        <f>IF(Table10[[#This Row],[Trạm/DTR]]="DTR","DTR","Trạm")</f>
        <v>Trạm</v>
      </c>
      <c r="D311" s="497" t="str">
        <f>Table10[[#This Row],[ID NCC]]&amp;Table10[[#This Row],[Trạm/DTR]]</f>
        <v>001J3000002HM0DIAWĐồng Lâm</v>
      </c>
      <c r="E311" s="497" t="str">
        <f>IF(Table10[[#This Row],[DTR/Trạm]]="DTR",_xlfn.XLOOKUP(Table10[[#This Row],[ID NCC]],DS_NCC_DTR[ID NCC],DS_NCC_DTR[Nhân viên]),_xlfn.XLOOKUP(Table10[[#This Row],[ID NCC]],Data_TongTram2[ID NCC],Data_TongTram2[Nhân viên]))</f>
        <v>Nguyễn Ngọc Lâm</v>
      </c>
      <c r="F311" s="497" t="str">
        <f>IF(Table10[[#This Row],[Trạm/DTR]]="DTR",_xlfn.XLOOKUP(Table10[[#This Row],[ID NCC]],DS_NCC_DTR[ID NCC],DS_NCC_DTR[Admin miền]),_xlfn.XLOOKUP(Table10[[#This Row],[Trạm/DTR]],Table16[Trạm],Table16[[Admin ]]))</f>
        <v>Phạm Thị Thúy Duy</v>
      </c>
      <c r="G311" t="s">
        <v>1296</v>
      </c>
      <c r="H311" s="497" t="str">
        <f>VLOOKUP(Table10[[#This Row],[Sản Phẩm RG]],'Thông tin'!C:F,4,0)</f>
        <v>PET chai</v>
      </c>
      <c r="I311">
        <v>991</v>
      </c>
      <c r="J311" s="497">
        <f>Table10[[#This Row],[Sản lượng kg]]/1000</f>
        <v>0.99099999999999999</v>
      </c>
      <c r="K311" s="497" t="str">
        <f>_xlfn.XLOOKUP(Table10[[#This Row],[Loại Hàng]],Table59[Nhóm],Table59[Qui đổi])</f>
        <v>PET chai</v>
      </c>
      <c r="L311" s="403">
        <v>46146</v>
      </c>
      <c r="M311" t="s">
        <v>607</v>
      </c>
      <c r="N311" s="497">
        <f>IF(COUNTIF($A$3:A311,A311)=1,1,0)</f>
        <v>1</v>
      </c>
    </row>
    <row r="312" spans="1:14" x14ac:dyDescent="0.35">
      <c r="A312" t="s">
        <v>1064</v>
      </c>
      <c r="B312" s="497" t="str">
        <f>IF(Table10[[#This Row],[DTR/Trạm]]="DTR",_xlfn.XLOOKUP(Table10[[#This Row],[ID NCC]],DS_NCC_DTR[ID NCC],DS_NCC_DTR[Tên NCC]),_xlfn.XLOOKUP(Table10[[#This Row],[ID NCC]],Data_TongTram2[ID NCC],Data_TongTram2[Tên NCC]))</f>
        <v>HKD Đoàn Thị Ngọc Dung</v>
      </c>
      <c r="C312" s="497" t="str">
        <f>IF(Table10[[#This Row],[Trạm/DTR]]="DTR","DTR","Trạm")</f>
        <v>Trạm</v>
      </c>
      <c r="D312" s="497" t="str">
        <f>Table10[[#This Row],[ID NCC]]&amp;Table10[[#This Row],[Trạm/DTR]]</f>
        <v>001J3000002HLjLIAWĐồng Lâm</v>
      </c>
      <c r="E312" s="497" t="str">
        <f>IF(Table10[[#This Row],[DTR/Trạm]]="DTR",_xlfn.XLOOKUP(Table10[[#This Row],[ID NCC]],DS_NCC_DTR[ID NCC],DS_NCC_DTR[Nhân viên]),_xlfn.XLOOKUP(Table10[[#This Row],[ID NCC]],Data_TongTram2[ID NCC],Data_TongTram2[Nhân viên]))</f>
        <v>Nguyễn Ngọc Lâm</v>
      </c>
      <c r="F312" s="497" t="str">
        <f>IF(Table10[[#This Row],[Trạm/DTR]]="DTR",_xlfn.XLOOKUP(Table10[[#This Row],[ID NCC]],DS_NCC_DTR[ID NCC],DS_NCC_DTR[Admin miền]),_xlfn.XLOOKUP(Table10[[#This Row],[Trạm/DTR]],Table16[Trạm],Table16[[Admin ]]))</f>
        <v>Phạm Thị Thúy Duy</v>
      </c>
      <c r="G312" t="s">
        <v>1296</v>
      </c>
      <c r="H312" s="497" t="str">
        <f>VLOOKUP(Table10[[#This Row],[Sản Phẩm RG]],'Thông tin'!C:F,4,0)</f>
        <v>PET chai</v>
      </c>
      <c r="I312">
        <v>1510</v>
      </c>
      <c r="J312" s="497">
        <f>Table10[[#This Row],[Sản lượng kg]]/1000</f>
        <v>1.51</v>
      </c>
      <c r="K312" s="497" t="str">
        <f>_xlfn.XLOOKUP(Table10[[#This Row],[Loại Hàng]],Table59[Nhóm],Table59[Qui đổi])</f>
        <v>PET chai</v>
      </c>
      <c r="L312" s="403">
        <v>46146</v>
      </c>
      <c r="M312" t="s">
        <v>607</v>
      </c>
      <c r="N312" s="497">
        <f>IF(COUNTIF($A$3:A312,A312)=1,1,0)</f>
        <v>1</v>
      </c>
    </row>
    <row r="313" spans="1:14" x14ac:dyDescent="0.35">
      <c r="A313" t="s">
        <v>494</v>
      </c>
      <c r="B313" s="497" t="str">
        <f>IF(Table10[[#This Row],[DTR/Trạm]]="DTR",_xlfn.XLOOKUP(Table10[[#This Row],[ID NCC]],DS_NCC_DTR[ID NCC],DS_NCC_DTR[Tên NCC]),_xlfn.XLOOKUP(Table10[[#This Row],[ID NCC]],Data_TongTram2[ID NCC],Data_TongTram2[Tên NCC]))</f>
        <v>Bùi Thanh Tùng</v>
      </c>
      <c r="C313" s="497" t="str">
        <f>IF(Table10[[#This Row],[Trạm/DTR]]="DTR","DTR","Trạm")</f>
        <v>Trạm</v>
      </c>
      <c r="D313" s="497" t="str">
        <f>Table10[[#This Row],[ID NCC]]&amp;Table10[[#This Row],[Trạm/DTR]]</f>
        <v>001J3000002J4XyIAKĐồng Lâm</v>
      </c>
      <c r="E313" s="497" t="str">
        <f>IF(Table10[[#This Row],[DTR/Trạm]]="DTR",_xlfn.XLOOKUP(Table10[[#This Row],[ID NCC]],DS_NCC_DTR[ID NCC],DS_NCC_DTR[Nhân viên]),_xlfn.XLOOKUP(Table10[[#This Row],[ID NCC]],Data_TongTram2[ID NCC],Data_TongTram2[Nhân viên]))</f>
        <v>Lâm Đỗ Anh Hào</v>
      </c>
      <c r="F313" s="497" t="str">
        <f>IF(Table10[[#This Row],[Trạm/DTR]]="DTR",_xlfn.XLOOKUP(Table10[[#This Row],[ID NCC]],DS_NCC_DTR[ID NCC],DS_NCC_DTR[Admin miền]),_xlfn.XLOOKUP(Table10[[#This Row],[Trạm/DTR]],Table16[Trạm],Table16[[Admin ]]))</f>
        <v>Phạm Thị Thúy Duy</v>
      </c>
      <c r="G313" t="s">
        <v>1296</v>
      </c>
      <c r="H313" s="497" t="str">
        <f>VLOOKUP(Table10[[#This Row],[Sản Phẩm RG]],'Thông tin'!C:F,4,0)</f>
        <v>PET chai</v>
      </c>
      <c r="I313">
        <v>344</v>
      </c>
      <c r="J313" s="497">
        <f>Table10[[#This Row],[Sản lượng kg]]/1000</f>
        <v>0.34399999999999997</v>
      </c>
      <c r="K313" s="497" t="str">
        <f>_xlfn.XLOOKUP(Table10[[#This Row],[Loại Hàng]],Table59[Nhóm],Table59[Qui đổi])</f>
        <v>PET chai</v>
      </c>
      <c r="L313" s="403">
        <v>46146</v>
      </c>
      <c r="M313" t="s">
        <v>607</v>
      </c>
      <c r="N313" s="497">
        <f>IF(COUNTIF($A$3:A313,A313)=1,1,0)</f>
        <v>1</v>
      </c>
    </row>
    <row r="314" spans="1:14" x14ac:dyDescent="0.35">
      <c r="A314" t="s">
        <v>498</v>
      </c>
      <c r="B314" s="497" t="str">
        <f>IF(Table10[[#This Row],[DTR/Trạm]]="DTR",_xlfn.XLOOKUP(Table10[[#This Row],[ID NCC]],DS_NCC_DTR[ID NCC],DS_NCC_DTR[Tên NCC]),_xlfn.XLOOKUP(Table10[[#This Row],[ID NCC]],Data_TongTram2[ID NCC],Data_TongTram2[Tên NCC]))</f>
        <v>HKD Nguyên Chương</v>
      </c>
      <c r="C314" s="497" t="str">
        <f>IF(Table10[[#This Row],[Trạm/DTR]]="DTR","DTR","Trạm")</f>
        <v>Trạm</v>
      </c>
      <c r="D314" s="497" t="str">
        <f>Table10[[#This Row],[ID NCC]]&amp;Table10[[#This Row],[Trạm/DTR]]</f>
        <v>001J3000002HM0PIAWĐồng Lâm</v>
      </c>
      <c r="E314" s="497" t="str">
        <f>IF(Table10[[#This Row],[DTR/Trạm]]="DTR",_xlfn.XLOOKUP(Table10[[#This Row],[ID NCC]],DS_NCC_DTR[ID NCC],DS_NCC_DTR[Nhân viên]),_xlfn.XLOOKUP(Table10[[#This Row],[ID NCC]],Data_TongTram2[ID NCC],Data_TongTram2[Nhân viên]))</f>
        <v>Nguyễn Ngọc Lâm</v>
      </c>
      <c r="F314" s="497" t="str">
        <f>IF(Table10[[#This Row],[Trạm/DTR]]="DTR",_xlfn.XLOOKUP(Table10[[#This Row],[ID NCC]],DS_NCC_DTR[ID NCC],DS_NCC_DTR[Admin miền]),_xlfn.XLOOKUP(Table10[[#This Row],[Trạm/DTR]],Table16[Trạm],Table16[[Admin ]]))</f>
        <v>Phạm Thị Thúy Duy</v>
      </c>
      <c r="G314" t="s">
        <v>1296</v>
      </c>
      <c r="H314" s="497" t="str">
        <f>VLOOKUP(Table10[[#This Row],[Sản Phẩm RG]],'Thông tin'!C:F,4,0)</f>
        <v>PET chai</v>
      </c>
      <c r="I314">
        <v>548</v>
      </c>
      <c r="J314" s="497">
        <f>Table10[[#This Row],[Sản lượng kg]]/1000</f>
        <v>0.54800000000000004</v>
      </c>
      <c r="K314" s="497" t="str">
        <f>_xlfn.XLOOKUP(Table10[[#This Row],[Loại Hàng]],Table59[Nhóm],Table59[Qui đổi])</f>
        <v>PET chai</v>
      </c>
      <c r="L314" s="403">
        <v>46146</v>
      </c>
      <c r="M314" t="s">
        <v>607</v>
      </c>
      <c r="N314" s="497">
        <f>IF(COUNTIF($A$3:A314,A314)=1,1,0)</f>
        <v>0</v>
      </c>
    </row>
    <row r="315" spans="1:14" x14ac:dyDescent="0.35">
      <c r="A315" t="s">
        <v>519</v>
      </c>
      <c r="B315" s="497" t="str">
        <f>IF(Table10[[#This Row],[DTR/Trạm]]="DTR",_xlfn.XLOOKUP(Table10[[#This Row],[ID NCC]],DS_NCC_DTR[ID NCC],DS_NCC_DTR[Tên NCC]),_xlfn.XLOOKUP(Table10[[#This Row],[ID NCC]],Data_TongTram2[ID NCC],Data_TongTram2[Tên NCC]))</f>
        <v>Kiều Bình Thái</v>
      </c>
      <c r="C315" s="497" t="str">
        <f>IF(Table10[[#This Row],[Trạm/DTR]]="DTR","DTR","Trạm")</f>
        <v>Trạm</v>
      </c>
      <c r="D315" s="497" t="str">
        <f>Table10[[#This Row],[ID NCC]]&amp;Table10[[#This Row],[Trạm/DTR]]</f>
        <v>001J3000005FFAsIAOĐồng Lâm</v>
      </c>
      <c r="E315" s="497" t="str">
        <f>IF(Table10[[#This Row],[DTR/Trạm]]="DTR",_xlfn.XLOOKUP(Table10[[#This Row],[ID NCC]],DS_NCC_DTR[ID NCC],DS_NCC_DTR[Nhân viên]),_xlfn.XLOOKUP(Table10[[#This Row],[ID NCC]],Data_TongTram2[ID NCC],Data_TongTram2[Nhân viên]))</f>
        <v>Lê Quốc Việt</v>
      </c>
      <c r="F315" s="497" t="str">
        <f>IF(Table10[[#This Row],[Trạm/DTR]]="DTR",_xlfn.XLOOKUP(Table10[[#This Row],[ID NCC]],DS_NCC_DTR[ID NCC],DS_NCC_DTR[Admin miền]),_xlfn.XLOOKUP(Table10[[#This Row],[Trạm/DTR]],Table16[Trạm],Table16[[Admin ]]))</f>
        <v>Phạm Thị Thúy Duy</v>
      </c>
      <c r="G315" t="s">
        <v>1296</v>
      </c>
      <c r="H315" s="497" t="str">
        <f>VLOOKUP(Table10[[#This Row],[Sản Phẩm RG]],'Thông tin'!C:F,4,0)</f>
        <v>PET chai</v>
      </c>
      <c r="I315">
        <v>668</v>
      </c>
      <c r="J315" s="497">
        <f>Table10[[#This Row],[Sản lượng kg]]/1000</f>
        <v>0.66800000000000004</v>
      </c>
      <c r="K315" s="497" t="str">
        <f>_xlfn.XLOOKUP(Table10[[#This Row],[Loại Hàng]],Table59[Nhóm],Table59[Qui đổi])</f>
        <v>PET chai</v>
      </c>
      <c r="L315" s="403">
        <v>46146</v>
      </c>
      <c r="M315" t="s">
        <v>607</v>
      </c>
      <c r="N315" s="497">
        <f>IF(COUNTIF($A$3:A315,A315)=1,1,0)</f>
        <v>0</v>
      </c>
    </row>
    <row r="316" spans="1:14" x14ac:dyDescent="0.35">
      <c r="A316" t="s">
        <v>634</v>
      </c>
      <c r="B316" s="497" t="str">
        <f>IF(Table10[[#This Row],[DTR/Trạm]]="DTR",_xlfn.XLOOKUP(Table10[[#This Row],[ID NCC]],DS_NCC_DTR[ID NCC],DS_NCC_DTR[Tên NCC]),_xlfn.XLOOKUP(Table10[[#This Row],[ID NCC]],Data_TongTram2[ID NCC],Data_TongTram2[Tên NCC]))</f>
        <v>HKD Tín Trang</v>
      </c>
      <c r="C316" s="497" t="str">
        <f>IF(Table10[[#This Row],[Trạm/DTR]]="DTR","DTR","Trạm")</f>
        <v>Trạm</v>
      </c>
      <c r="D316" s="497" t="str">
        <f>Table10[[#This Row],[ID NCC]]&amp;Table10[[#This Row],[Trạm/DTR]]</f>
        <v>001J3000002HLguIAGĐồng Lâm</v>
      </c>
      <c r="E316" s="497" t="str">
        <f>IF(Table10[[#This Row],[DTR/Trạm]]="DTR",_xlfn.XLOOKUP(Table10[[#This Row],[ID NCC]],DS_NCC_DTR[ID NCC],DS_NCC_DTR[Nhân viên]),_xlfn.XLOOKUP(Table10[[#This Row],[ID NCC]],Data_TongTram2[ID NCC],Data_TongTram2[Nhân viên]))</f>
        <v>Lâm Đỗ Anh Hào</v>
      </c>
      <c r="F316" s="497" t="str">
        <f>IF(Table10[[#This Row],[Trạm/DTR]]="DTR",_xlfn.XLOOKUP(Table10[[#This Row],[ID NCC]],DS_NCC_DTR[ID NCC],DS_NCC_DTR[Admin miền]),_xlfn.XLOOKUP(Table10[[#This Row],[Trạm/DTR]],Table16[Trạm],Table16[[Admin ]]))</f>
        <v>Phạm Thị Thúy Duy</v>
      </c>
      <c r="G316" t="s">
        <v>1296</v>
      </c>
      <c r="H316" s="497" t="str">
        <f>VLOOKUP(Table10[[#This Row],[Sản Phẩm RG]],'Thông tin'!C:F,4,0)</f>
        <v>PET chai</v>
      </c>
      <c r="I316">
        <v>960</v>
      </c>
      <c r="J316" s="497">
        <f>Table10[[#This Row],[Sản lượng kg]]/1000</f>
        <v>0.96</v>
      </c>
      <c r="K316" s="497" t="str">
        <f>_xlfn.XLOOKUP(Table10[[#This Row],[Loại Hàng]],Table59[Nhóm],Table59[Qui đổi])</f>
        <v>PET chai</v>
      </c>
      <c r="L316" s="403">
        <v>46146</v>
      </c>
      <c r="M316" t="s">
        <v>607</v>
      </c>
      <c r="N316" s="497">
        <f>IF(COUNTIF($A$3:A316,A316)=1,1,0)</f>
        <v>0</v>
      </c>
    </row>
    <row r="317" spans="1:14" x14ac:dyDescent="0.35">
      <c r="A317" t="s">
        <v>631</v>
      </c>
      <c r="B317" s="497" t="str">
        <f>IF(Table10[[#This Row],[DTR/Trạm]]="DTR",_xlfn.XLOOKUP(Table10[[#This Row],[ID NCC]],DS_NCC_DTR[ID NCC],DS_NCC_DTR[Tên NCC]),_xlfn.XLOOKUP(Table10[[#This Row],[ID NCC]],Data_TongTram2[ID NCC],Data_TongTram2[Tên NCC]))</f>
        <v>Nguyễn Thị Trúc Mai</v>
      </c>
      <c r="C317" s="497" t="str">
        <f>IF(Table10[[#This Row],[Trạm/DTR]]="DTR","DTR","Trạm")</f>
        <v>Trạm</v>
      </c>
      <c r="D317" s="497" t="str">
        <f>Table10[[#This Row],[ID NCC]]&amp;Table10[[#This Row],[Trạm/DTR]]</f>
        <v>001J300000Ar9kvIABĐồng Lâm</v>
      </c>
      <c r="E317" s="497" t="str">
        <f>IF(Table10[[#This Row],[DTR/Trạm]]="DTR",_xlfn.XLOOKUP(Table10[[#This Row],[ID NCC]],DS_NCC_DTR[ID NCC],DS_NCC_DTR[Nhân viên]),_xlfn.XLOOKUP(Table10[[#This Row],[ID NCC]],Data_TongTram2[ID NCC],Data_TongTram2[Nhân viên]))</f>
        <v>Lâm Đỗ Anh Hào</v>
      </c>
      <c r="F317" s="497" t="str">
        <f>IF(Table10[[#This Row],[Trạm/DTR]]="DTR",_xlfn.XLOOKUP(Table10[[#This Row],[ID NCC]],DS_NCC_DTR[ID NCC],DS_NCC_DTR[Admin miền]),_xlfn.XLOOKUP(Table10[[#This Row],[Trạm/DTR]],Table16[Trạm],Table16[[Admin ]]))</f>
        <v>Phạm Thị Thúy Duy</v>
      </c>
      <c r="G317" t="s">
        <v>1296</v>
      </c>
      <c r="H317" s="497" t="str">
        <f>VLOOKUP(Table10[[#This Row],[Sản Phẩm RG]],'Thông tin'!C:F,4,0)</f>
        <v>PET chai</v>
      </c>
      <c r="I317">
        <v>460</v>
      </c>
      <c r="J317" s="497">
        <f>Table10[[#This Row],[Sản lượng kg]]/1000</f>
        <v>0.46</v>
      </c>
      <c r="K317" s="497" t="str">
        <f>_xlfn.XLOOKUP(Table10[[#This Row],[Loại Hàng]],Table59[Nhóm],Table59[Qui đổi])</f>
        <v>PET chai</v>
      </c>
      <c r="L317" s="403">
        <v>46146</v>
      </c>
      <c r="M317" t="s">
        <v>607</v>
      </c>
      <c r="N317" s="497">
        <f>IF(COUNTIF($A$3:A317,A317)=1,1,0)</f>
        <v>1</v>
      </c>
    </row>
    <row r="318" spans="1:14" x14ac:dyDescent="0.35">
      <c r="A318" t="s">
        <v>512</v>
      </c>
      <c r="B318" s="497" t="str">
        <f>IF(Table10[[#This Row],[DTR/Trạm]]="DTR",_xlfn.XLOOKUP(Table10[[#This Row],[ID NCC]],DS_NCC_DTR[ID NCC],DS_NCC_DTR[Tên NCC]),_xlfn.XLOOKUP(Table10[[#This Row],[ID NCC]],Data_TongTram2[ID NCC],Data_TongTram2[Tên NCC]))</f>
        <v>Nguyễn Thị Huệ</v>
      </c>
      <c r="C318" s="497" t="str">
        <f>IF(Table10[[#This Row],[Trạm/DTR]]="DTR","DTR","Trạm")</f>
        <v>Trạm</v>
      </c>
      <c r="D318" s="497" t="str">
        <f>Table10[[#This Row],[ID NCC]]&amp;Table10[[#This Row],[Trạm/DTR]]</f>
        <v>001J3000002HM1hIAGĐồng Lâm</v>
      </c>
      <c r="E318" s="497" t="str">
        <f>IF(Table10[[#This Row],[DTR/Trạm]]="DTR",_xlfn.XLOOKUP(Table10[[#This Row],[ID NCC]],DS_NCC_DTR[ID NCC],DS_NCC_DTR[Nhân viên]),_xlfn.XLOOKUP(Table10[[#This Row],[ID NCC]],Data_TongTram2[ID NCC],Data_TongTram2[Nhân viên]))</f>
        <v>Lê Quốc Việt</v>
      </c>
      <c r="F318" s="497" t="str">
        <f>IF(Table10[[#This Row],[Trạm/DTR]]="DTR",_xlfn.XLOOKUP(Table10[[#This Row],[ID NCC]],DS_NCC_DTR[ID NCC],DS_NCC_DTR[Admin miền]),_xlfn.XLOOKUP(Table10[[#This Row],[Trạm/DTR]],Table16[Trạm],Table16[[Admin ]]))</f>
        <v>Phạm Thị Thúy Duy</v>
      </c>
      <c r="G318" t="s">
        <v>1296</v>
      </c>
      <c r="H318" s="497" t="str">
        <f>VLOOKUP(Table10[[#This Row],[Sản Phẩm RG]],'Thông tin'!C:F,4,0)</f>
        <v>PET chai</v>
      </c>
      <c r="I318">
        <v>797</v>
      </c>
      <c r="J318" s="497">
        <f>Table10[[#This Row],[Sản lượng kg]]/1000</f>
        <v>0.79700000000000004</v>
      </c>
      <c r="K318" s="497" t="str">
        <f>_xlfn.XLOOKUP(Table10[[#This Row],[Loại Hàng]],Table59[Nhóm],Table59[Qui đổi])</f>
        <v>PET chai</v>
      </c>
      <c r="L318" s="403">
        <v>46146</v>
      </c>
      <c r="M318" t="s">
        <v>607</v>
      </c>
      <c r="N318" s="497">
        <f>IF(COUNTIF($A$3:A318,A318)=1,1,0)</f>
        <v>1</v>
      </c>
    </row>
    <row r="319" spans="1:14" x14ac:dyDescent="0.35">
      <c r="A319" t="s">
        <v>566</v>
      </c>
      <c r="B319" s="497" t="str">
        <f>IF(Table10[[#This Row],[DTR/Trạm]]="DTR",_xlfn.XLOOKUP(Table10[[#This Row],[ID NCC]],DS_NCC_DTR[ID NCC],DS_NCC_DTR[Tên NCC]),_xlfn.XLOOKUP(Table10[[#This Row],[ID NCC]],Data_TongTram2[ID NCC],Data_TongTram2[Tên NCC]))</f>
        <v>Chị Điệp (Phát Xương)</v>
      </c>
      <c r="C319" s="497" t="str">
        <f>IF(Table10[[#This Row],[Trạm/DTR]]="DTR","DTR","Trạm")</f>
        <v>Trạm</v>
      </c>
      <c r="D319" s="497" t="str">
        <f>Table10[[#This Row],[ID NCC]]&amp;Table10[[#This Row],[Trạm/DTR]]</f>
        <v>001J3000002HLbCIAWĐồng Lâm</v>
      </c>
      <c r="E319" s="497" t="str">
        <f>IF(Table10[[#This Row],[DTR/Trạm]]="DTR",_xlfn.XLOOKUP(Table10[[#This Row],[ID NCC]],DS_NCC_DTR[ID NCC],DS_NCC_DTR[Nhân viên]),_xlfn.XLOOKUP(Table10[[#This Row],[ID NCC]],Data_TongTram2[ID NCC],Data_TongTram2[Nhân viên]))</f>
        <v>Lâm Đỗ Anh Hào</v>
      </c>
      <c r="F319" s="497" t="str">
        <f>IF(Table10[[#This Row],[Trạm/DTR]]="DTR",_xlfn.XLOOKUP(Table10[[#This Row],[ID NCC]],DS_NCC_DTR[ID NCC],DS_NCC_DTR[Admin miền]),_xlfn.XLOOKUP(Table10[[#This Row],[Trạm/DTR]],Table16[Trạm],Table16[[Admin ]]))</f>
        <v>Phạm Thị Thúy Duy</v>
      </c>
      <c r="G319" t="s">
        <v>1296</v>
      </c>
      <c r="H319" s="497" t="str">
        <f>VLOOKUP(Table10[[#This Row],[Sản Phẩm RG]],'Thông tin'!C:F,4,0)</f>
        <v>PET chai</v>
      </c>
      <c r="I319">
        <v>590</v>
      </c>
      <c r="J319" s="497">
        <f>Table10[[#This Row],[Sản lượng kg]]/1000</f>
        <v>0.59</v>
      </c>
      <c r="K319" s="497" t="str">
        <f>_xlfn.XLOOKUP(Table10[[#This Row],[Loại Hàng]],Table59[Nhóm],Table59[Qui đổi])</f>
        <v>PET chai</v>
      </c>
      <c r="L319" s="403">
        <v>46146</v>
      </c>
      <c r="M319" t="s">
        <v>607</v>
      </c>
      <c r="N319" s="497">
        <f>IF(COUNTIF($A$3:A319,A319)=1,1,0)</f>
        <v>1</v>
      </c>
    </row>
    <row r="320" spans="1:14" x14ac:dyDescent="0.35">
      <c r="A320" t="s">
        <v>536</v>
      </c>
      <c r="B320" s="497" t="str">
        <f>IF(Table10[[#This Row],[DTR/Trạm]]="DTR",_xlfn.XLOOKUP(Table10[[#This Row],[ID NCC]],DS_NCC_DTR[ID NCC],DS_NCC_DTR[Tên NCC]),_xlfn.XLOOKUP(Table10[[#This Row],[ID NCC]],Data_TongTram2[ID NCC],Data_TongTram2[Tên NCC]))</f>
        <v>Anh Tài Đc</v>
      </c>
      <c r="C320" s="497" t="str">
        <f>IF(Table10[[#This Row],[Trạm/DTR]]="DTR","DTR","Trạm")</f>
        <v>Trạm</v>
      </c>
      <c r="D320" s="497" t="str">
        <f>Table10[[#This Row],[ID NCC]]&amp;Table10[[#This Row],[Trạm/DTR]]</f>
        <v>001J3000002HLkXIAWĐồng Lâm</v>
      </c>
      <c r="E320" s="497" t="str">
        <f>IF(Table10[[#This Row],[DTR/Trạm]]="DTR",_xlfn.XLOOKUP(Table10[[#This Row],[ID NCC]],DS_NCC_DTR[ID NCC],DS_NCC_DTR[Nhân viên]),_xlfn.XLOOKUP(Table10[[#This Row],[ID NCC]],Data_TongTram2[ID NCC],Data_TongTram2[Nhân viên]))</f>
        <v>Lê Quốc Việt</v>
      </c>
      <c r="F320" s="497" t="str">
        <f>IF(Table10[[#This Row],[Trạm/DTR]]="DTR",_xlfn.XLOOKUP(Table10[[#This Row],[ID NCC]],DS_NCC_DTR[ID NCC],DS_NCC_DTR[Admin miền]),_xlfn.XLOOKUP(Table10[[#This Row],[Trạm/DTR]],Table16[Trạm],Table16[[Admin ]]))</f>
        <v>Phạm Thị Thúy Duy</v>
      </c>
      <c r="G320" t="s">
        <v>1296</v>
      </c>
      <c r="H320" s="497" t="str">
        <f>VLOOKUP(Table10[[#This Row],[Sản Phẩm RG]],'Thông tin'!C:F,4,0)</f>
        <v>PET chai</v>
      </c>
      <c r="I320">
        <v>590</v>
      </c>
      <c r="J320" s="497">
        <f>Table10[[#This Row],[Sản lượng kg]]/1000</f>
        <v>0.59</v>
      </c>
      <c r="K320" s="497" t="str">
        <f>_xlfn.XLOOKUP(Table10[[#This Row],[Loại Hàng]],Table59[Nhóm],Table59[Qui đổi])</f>
        <v>PET chai</v>
      </c>
      <c r="L320" s="403">
        <v>46146</v>
      </c>
      <c r="M320" t="s">
        <v>607</v>
      </c>
      <c r="N320" s="497">
        <f>IF(COUNTIF($A$3:A320,A320)=1,1,0)</f>
        <v>1</v>
      </c>
    </row>
    <row r="321" spans="1:14" x14ac:dyDescent="0.35">
      <c r="A321" t="s">
        <v>494</v>
      </c>
      <c r="B321" s="497" t="str">
        <f>IF(Table10[[#This Row],[DTR/Trạm]]="DTR",_xlfn.XLOOKUP(Table10[[#This Row],[ID NCC]],DS_NCC_DTR[ID NCC],DS_NCC_DTR[Tên NCC]),_xlfn.XLOOKUP(Table10[[#This Row],[ID NCC]],Data_TongTram2[ID NCC],Data_TongTram2[Tên NCC]))</f>
        <v>Bùi Thanh Tùng</v>
      </c>
      <c r="C321" s="497" t="str">
        <f>IF(Table10[[#This Row],[Trạm/DTR]]="DTR","DTR","Trạm")</f>
        <v>Trạm</v>
      </c>
      <c r="D321" s="497" t="str">
        <f>Table10[[#This Row],[ID NCC]]&amp;Table10[[#This Row],[Trạm/DTR]]</f>
        <v>001J3000002J4XyIAKĐồng Lâm</v>
      </c>
      <c r="E321" s="497" t="str">
        <f>IF(Table10[[#This Row],[DTR/Trạm]]="DTR",_xlfn.XLOOKUP(Table10[[#This Row],[ID NCC]],DS_NCC_DTR[ID NCC],DS_NCC_DTR[Nhân viên]),_xlfn.XLOOKUP(Table10[[#This Row],[ID NCC]],Data_TongTram2[ID NCC],Data_TongTram2[Nhân viên]))</f>
        <v>Lâm Đỗ Anh Hào</v>
      </c>
      <c r="F321" s="497" t="str">
        <f>IF(Table10[[#This Row],[Trạm/DTR]]="DTR",_xlfn.XLOOKUP(Table10[[#This Row],[ID NCC]],DS_NCC_DTR[ID NCC],DS_NCC_DTR[Admin miền]),_xlfn.XLOOKUP(Table10[[#This Row],[Trạm/DTR]],Table16[Trạm],Table16[[Admin ]]))</f>
        <v>Phạm Thị Thúy Duy</v>
      </c>
      <c r="G321" t="s">
        <v>1296</v>
      </c>
      <c r="H321" s="497" t="str">
        <f>VLOOKUP(Table10[[#This Row],[Sản Phẩm RG]],'Thông tin'!C:F,4,0)</f>
        <v>PET chai</v>
      </c>
      <c r="I321">
        <v>350</v>
      </c>
      <c r="J321" s="497">
        <f>Table10[[#This Row],[Sản lượng kg]]/1000</f>
        <v>0.35</v>
      </c>
      <c r="K321" s="497" t="str">
        <f>_xlfn.XLOOKUP(Table10[[#This Row],[Loại Hàng]],Table59[Nhóm],Table59[Qui đổi])</f>
        <v>PET chai</v>
      </c>
      <c r="L321" s="403">
        <v>46146</v>
      </c>
      <c r="M321" t="s">
        <v>607</v>
      </c>
      <c r="N321" s="497">
        <f>IF(COUNTIF($A$3:A321,A321)=1,1,0)</f>
        <v>0</v>
      </c>
    </row>
    <row r="322" spans="1:14" x14ac:dyDescent="0.35">
      <c r="A322" t="s">
        <v>635</v>
      </c>
      <c r="B322" s="497" t="str">
        <f>IF(Table10[[#This Row],[DTR/Trạm]]="DTR",_xlfn.XLOOKUP(Table10[[#This Row],[ID NCC]],DS_NCC_DTR[ID NCC],DS_NCC_DTR[Tên NCC]),_xlfn.XLOOKUP(Table10[[#This Row],[ID NCC]],Data_TongTram2[ID NCC],Data_TongTram2[Tên NCC]))</f>
        <v>Ngân Phát</v>
      </c>
      <c r="C322" s="497" t="str">
        <f>IF(Table10[[#This Row],[Trạm/DTR]]="DTR","DTR","Trạm")</f>
        <v>Trạm</v>
      </c>
      <c r="D322" s="497" t="str">
        <f>Table10[[#This Row],[ID NCC]]&amp;Table10[[#This Row],[Trạm/DTR]]</f>
        <v>001J3000002HLqDIAWĐồng Lâm</v>
      </c>
      <c r="E322" s="497" t="str">
        <f>IF(Table10[[#This Row],[DTR/Trạm]]="DTR",_xlfn.XLOOKUP(Table10[[#This Row],[ID NCC]],DS_NCC_DTR[ID NCC],DS_NCC_DTR[Nhân viên]),_xlfn.XLOOKUP(Table10[[#This Row],[ID NCC]],Data_TongTram2[ID NCC],Data_TongTram2[Nhân viên]))</f>
        <v>Lâm Đỗ Anh Hào</v>
      </c>
      <c r="F322" s="497" t="str">
        <f>IF(Table10[[#This Row],[Trạm/DTR]]="DTR",_xlfn.XLOOKUP(Table10[[#This Row],[ID NCC]],DS_NCC_DTR[ID NCC],DS_NCC_DTR[Admin miền]),_xlfn.XLOOKUP(Table10[[#This Row],[Trạm/DTR]],Table16[Trạm],Table16[[Admin ]]))</f>
        <v>Phạm Thị Thúy Duy</v>
      </c>
      <c r="G322" t="s">
        <v>1296</v>
      </c>
      <c r="H322" s="497" t="str">
        <f>VLOOKUP(Table10[[#This Row],[Sản Phẩm RG]],'Thông tin'!C:F,4,0)</f>
        <v>PET chai</v>
      </c>
      <c r="I322">
        <v>620</v>
      </c>
      <c r="J322" s="497">
        <f>Table10[[#This Row],[Sản lượng kg]]/1000</f>
        <v>0.62</v>
      </c>
      <c r="K322" s="497" t="str">
        <f>_xlfn.XLOOKUP(Table10[[#This Row],[Loại Hàng]],Table59[Nhóm],Table59[Qui đổi])</f>
        <v>PET chai</v>
      </c>
      <c r="L322" s="403">
        <v>46146</v>
      </c>
      <c r="M322" t="s">
        <v>607</v>
      </c>
      <c r="N322" s="497">
        <f>IF(COUNTIF($A$3:A322,A322)=1,1,0)</f>
        <v>1</v>
      </c>
    </row>
    <row r="323" spans="1:14" x14ac:dyDescent="0.35">
      <c r="A323" t="s">
        <v>512</v>
      </c>
      <c r="B323" s="497" t="str">
        <f>IF(Table10[[#This Row],[DTR/Trạm]]="DTR",_xlfn.XLOOKUP(Table10[[#This Row],[ID NCC]],DS_NCC_DTR[ID NCC],DS_NCC_DTR[Tên NCC]),_xlfn.XLOOKUP(Table10[[#This Row],[ID NCC]],Data_TongTram2[ID NCC],Data_TongTram2[Tên NCC]))</f>
        <v>Nguyễn Thị Huệ</v>
      </c>
      <c r="C323" s="497" t="str">
        <f>IF(Table10[[#This Row],[Trạm/DTR]]="DTR","DTR","Trạm")</f>
        <v>Trạm</v>
      </c>
      <c r="D323" s="497" t="str">
        <f>Table10[[#This Row],[ID NCC]]&amp;Table10[[#This Row],[Trạm/DTR]]</f>
        <v>001J3000002HM1hIAGĐồng Lâm</v>
      </c>
      <c r="E323" s="497" t="str">
        <f>IF(Table10[[#This Row],[DTR/Trạm]]="DTR",_xlfn.XLOOKUP(Table10[[#This Row],[ID NCC]],DS_NCC_DTR[ID NCC],DS_NCC_DTR[Nhân viên]),_xlfn.XLOOKUP(Table10[[#This Row],[ID NCC]],Data_TongTram2[ID NCC],Data_TongTram2[Nhân viên]))</f>
        <v>Lê Quốc Việt</v>
      </c>
      <c r="F323" s="497" t="str">
        <f>IF(Table10[[#This Row],[Trạm/DTR]]="DTR",_xlfn.XLOOKUP(Table10[[#This Row],[ID NCC]],DS_NCC_DTR[ID NCC],DS_NCC_DTR[Admin miền]),_xlfn.XLOOKUP(Table10[[#This Row],[Trạm/DTR]],Table16[Trạm],Table16[[Admin ]]))</f>
        <v>Phạm Thị Thúy Duy</v>
      </c>
      <c r="G323" t="s">
        <v>1296</v>
      </c>
      <c r="H323" s="497" t="str">
        <f>VLOOKUP(Table10[[#This Row],[Sản Phẩm RG]],'Thông tin'!C:F,4,0)</f>
        <v>PET chai</v>
      </c>
      <c r="I323">
        <v>830</v>
      </c>
      <c r="J323" s="497">
        <f>Table10[[#This Row],[Sản lượng kg]]/1000</f>
        <v>0.83</v>
      </c>
      <c r="K323" s="497" t="str">
        <f>_xlfn.XLOOKUP(Table10[[#This Row],[Loại Hàng]],Table59[Nhóm],Table59[Qui đổi])</f>
        <v>PET chai</v>
      </c>
      <c r="L323" s="403">
        <v>46146</v>
      </c>
      <c r="M323" t="s">
        <v>607</v>
      </c>
      <c r="N323" s="497">
        <f>IF(COUNTIF($A$3:A323,A323)=1,1,0)</f>
        <v>0</v>
      </c>
    </row>
    <row r="324" spans="1:14" x14ac:dyDescent="0.35">
      <c r="A324" t="s">
        <v>566</v>
      </c>
      <c r="B324" s="497" t="str">
        <f>IF(Table10[[#This Row],[DTR/Trạm]]="DTR",_xlfn.XLOOKUP(Table10[[#This Row],[ID NCC]],DS_NCC_DTR[ID NCC],DS_NCC_DTR[Tên NCC]),_xlfn.XLOOKUP(Table10[[#This Row],[ID NCC]],Data_TongTram2[ID NCC],Data_TongTram2[Tên NCC]))</f>
        <v>Chị Điệp (Phát Xương)</v>
      </c>
      <c r="C324" s="497" t="str">
        <f>IF(Table10[[#This Row],[Trạm/DTR]]="DTR","DTR","Trạm")</f>
        <v>Trạm</v>
      </c>
      <c r="D324" s="497" t="str">
        <f>Table10[[#This Row],[ID NCC]]&amp;Table10[[#This Row],[Trạm/DTR]]</f>
        <v>001J3000002HLbCIAWĐồng Lâm</v>
      </c>
      <c r="E324" s="497" t="str">
        <f>IF(Table10[[#This Row],[DTR/Trạm]]="DTR",_xlfn.XLOOKUP(Table10[[#This Row],[ID NCC]],DS_NCC_DTR[ID NCC],DS_NCC_DTR[Nhân viên]),_xlfn.XLOOKUP(Table10[[#This Row],[ID NCC]],Data_TongTram2[ID NCC],Data_TongTram2[Nhân viên]))</f>
        <v>Lâm Đỗ Anh Hào</v>
      </c>
      <c r="F324" s="497" t="str">
        <f>IF(Table10[[#This Row],[Trạm/DTR]]="DTR",_xlfn.XLOOKUP(Table10[[#This Row],[ID NCC]],DS_NCC_DTR[ID NCC],DS_NCC_DTR[Admin miền]),_xlfn.XLOOKUP(Table10[[#This Row],[Trạm/DTR]],Table16[Trạm],Table16[[Admin ]]))</f>
        <v>Phạm Thị Thúy Duy</v>
      </c>
      <c r="G324" t="s">
        <v>1296</v>
      </c>
      <c r="H324" s="497" t="str">
        <f>VLOOKUP(Table10[[#This Row],[Sản Phẩm RG]],'Thông tin'!C:F,4,0)</f>
        <v>PET chai</v>
      </c>
      <c r="I324">
        <v>590</v>
      </c>
      <c r="J324" s="497">
        <f>Table10[[#This Row],[Sản lượng kg]]/1000</f>
        <v>0.59</v>
      </c>
      <c r="K324" s="497" t="str">
        <f>_xlfn.XLOOKUP(Table10[[#This Row],[Loại Hàng]],Table59[Nhóm],Table59[Qui đổi])</f>
        <v>PET chai</v>
      </c>
      <c r="L324" s="403">
        <v>46146</v>
      </c>
      <c r="M324" t="s">
        <v>607</v>
      </c>
      <c r="N324" s="497">
        <f>IF(COUNTIF($A$3:A324,A324)=1,1,0)</f>
        <v>0</v>
      </c>
    </row>
    <row r="325" spans="1:14" x14ac:dyDescent="0.35">
      <c r="A325" t="s">
        <v>519</v>
      </c>
      <c r="B325" s="497" t="str">
        <f>IF(Table10[[#This Row],[DTR/Trạm]]="DTR",_xlfn.XLOOKUP(Table10[[#This Row],[ID NCC]],DS_NCC_DTR[ID NCC],DS_NCC_DTR[Tên NCC]),_xlfn.XLOOKUP(Table10[[#This Row],[ID NCC]],Data_TongTram2[ID NCC],Data_TongTram2[Tên NCC]))</f>
        <v>Kiều Bình Thái</v>
      </c>
      <c r="C325" s="497" t="str">
        <f>IF(Table10[[#This Row],[Trạm/DTR]]="DTR","DTR","Trạm")</f>
        <v>Trạm</v>
      </c>
      <c r="D325" s="497" t="str">
        <f>Table10[[#This Row],[ID NCC]]&amp;Table10[[#This Row],[Trạm/DTR]]</f>
        <v>001J3000005FFAsIAOĐồng Lâm</v>
      </c>
      <c r="E325" s="497" t="str">
        <f>IF(Table10[[#This Row],[DTR/Trạm]]="DTR",_xlfn.XLOOKUP(Table10[[#This Row],[ID NCC]],DS_NCC_DTR[ID NCC],DS_NCC_DTR[Nhân viên]),_xlfn.XLOOKUP(Table10[[#This Row],[ID NCC]],Data_TongTram2[ID NCC],Data_TongTram2[Nhân viên]))</f>
        <v>Lê Quốc Việt</v>
      </c>
      <c r="F325" s="497" t="str">
        <f>IF(Table10[[#This Row],[Trạm/DTR]]="DTR",_xlfn.XLOOKUP(Table10[[#This Row],[ID NCC]],DS_NCC_DTR[ID NCC],DS_NCC_DTR[Admin miền]),_xlfn.XLOOKUP(Table10[[#This Row],[Trạm/DTR]],Table16[Trạm],Table16[[Admin ]]))</f>
        <v>Phạm Thị Thúy Duy</v>
      </c>
      <c r="G325" t="s">
        <v>1296</v>
      </c>
      <c r="H325" s="497" t="str">
        <f>VLOOKUP(Table10[[#This Row],[Sản Phẩm RG]],'Thông tin'!C:F,4,0)</f>
        <v>PET chai</v>
      </c>
      <c r="I325">
        <v>818</v>
      </c>
      <c r="J325" s="497">
        <f>Table10[[#This Row],[Sản lượng kg]]/1000</f>
        <v>0.81799999999999995</v>
      </c>
      <c r="K325" s="497" t="str">
        <f>_xlfn.XLOOKUP(Table10[[#This Row],[Loại Hàng]],Table59[Nhóm],Table59[Qui đổi])</f>
        <v>PET chai</v>
      </c>
      <c r="L325" s="403">
        <v>46146</v>
      </c>
      <c r="M325" t="s">
        <v>607</v>
      </c>
      <c r="N325" s="497">
        <f>IF(COUNTIF($A$3:A325,A325)=1,1,0)</f>
        <v>0</v>
      </c>
    </row>
    <row r="326" spans="1:14" x14ac:dyDescent="0.35">
      <c r="A326" t="s">
        <v>498</v>
      </c>
      <c r="B326" s="497" t="str">
        <f>IF(Table10[[#This Row],[DTR/Trạm]]="DTR",_xlfn.XLOOKUP(Table10[[#This Row],[ID NCC]],DS_NCC_DTR[ID NCC],DS_NCC_DTR[Tên NCC]),_xlfn.XLOOKUP(Table10[[#This Row],[ID NCC]],Data_TongTram2[ID NCC],Data_TongTram2[Tên NCC]))</f>
        <v>HKD Nguyên Chương</v>
      </c>
      <c r="C326" s="497" t="str">
        <f>IF(Table10[[#This Row],[Trạm/DTR]]="DTR","DTR","Trạm")</f>
        <v>Trạm</v>
      </c>
      <c r="D326" s="497" t="str">
        <f>Table10[[#This Row],[ID NCC]]&amp;Table10[[#This Row],[Trạm/DTR]]</f>
        <v>001J3000002HM0PIAWĐồng Lâm</v>
      </c>
      <c r="E326" s="497" t="str">
        <f>IF(Table10[[#This Row],[DTR/Trạm]]="DTR",_xlfn.XLOOKUP(Table10[[#This Row],[ID NCC]],DS_NCC_DTR[ID NCC],DS_NCC_DTR[Nhân viên]),_xlfn.XLOOKUP(Table10[[#This Row],[ID NCC]],Data_TongTram2[ID NCC],Data_TongTram2[Nhân viên]))</f>
        <v>Nguyễn Ngọc Lâm</v>
      </c>
      <c r="F326" s="497" t="str">
        <f>IF(Table10[[#This Row],[Trạm/DTR]]="DTR",_xlfn.XLOOKUP(Table10[[#This Row],[ID NCC]],DS_NCC_DTR[ID NCC],DS_NCC_DTR[Admin miền]),_xlfn.XLOOKUP(Table10[[#This Row],[Trạm/DTR]],Table16[Trạm],Table16[[Admin ]]))</f>
        <v>Phạm Thị Thúy Duy</v>
      </c>
      <c r="G326" t="s">
        <v>1296</v>
      </c>
      <c r="H326" s="497" t="str">
        <f>VLOOKUP(Table10[[#This Row],[Sản Phẩm RG]],'Thông tin'!C:F,4,0)</f>
        <v>PET chai</v>
      </c>
      <c r="I326">
        <v>565</v>
      </c>
      <c r="J326" s="497">
        <f>Table10[[#This Row],[Sản lượng kg]]/1000</f>
        <v>0.56499999999999995</v>
      </c>
      <c r="K326" s="497" t="str">
        <f>_xlfn.XLOOKUP(Table10[[#This Row],[Loại Hàng]],Table59[Nhóm],Table59[Qui đổi])</f>
        <v>PET chai</v>
      </c>
      <c r="L326" s="403">
        <v>46146</v>
      </c>
      <c r="M326" t="s">
        <v>607</v>
      </c>
      <c r="N326" s="497">
        <f>IF(COUNTIF($A$3:A326,A326)=1,1,0)</f>
        <v>0</v>
      </c>
    </row>
    <row r="327" spans="1:14" x14ac:dyDescent="0.35">
      <c r="A327" t="s">
        <v>526</v>
      </c>
      <c r="B327" s="497" t="str">
        <f>IF(Table10[[#This Row],[DTR/Trạm]]="DTR",_xlfn.XLOOKUP(Table10[[#This Row],[ID NCC]],DS_NCC_DTR[ID NCC],DS_NCC_DTR[Tên NCC]),_xlfn.XLOOKUP(Table10[[#This Row],[ID NCC]],Data_TongTram2[ID NCC],Data_TongTram2[Tên NCC]))</f>
        <v>Chị Nguyệt</v>
      </c>
      <c r="C327" s="497" t="str">
        <f>IF(Table10[[#This Row],[Trạm/DTR]]="DTR","DTR","Trạm")</f>
        <v>Trạm</v>
      </c>
      <c r="D327" s="497" t="str">
        <f>Table10[[#This Row],[ID NCC]]&amp;Table10[[#This Row],[Trạm/DTR]]</f>
        <v>001J3000002HLrIIAWĐồng Lâm</v>
      </c>
      <c r="E327" s="497" t="str">
        <f>IF(Table10[[#This Row],[DTR/Trạm]]="DTR",_xlfn.XLOOKUP(Table10[[#This Row],[ID NCC]],DS_NCC_DTR[ID NCC],DS_NCC_DTR[Nhân viên]),_xlfn.XLOOKUP(Table10[[#This Row],[ID NCC]],Data_TongTram2[ID NCC],Data_TongTram2[Nhân viên]))</f>
        <v>Lâm Đỗ Anh Hào</v>
      </c>
      <c r="F327" s="497" t="str">
        <f>IF(Table10[[#This Row],[Trạm/DTR]]="DTR",_xlfn.XLOOKUP(Table10[[#This Row],[ID NCC]],DS_NCC_DTR[ID NCC],DS_NCC_DTR[Admin miền]),_xlfn.XLOOKUP(Table10[[#This Row],[Trạm/DTR]],Table16[Trạm],Table16[[Admin ]]))</f>
        <v>Phạm Thị Thúy Duy</v>
      </c>
      <c r="G327" t="s">
        <v>1296</v>
      </c>
      <c r="H327" s="497" t="str">
        <f>VLOOKUP(Table10[[#This Row],[Sản Phẩm RG]],'Thông tin'!C:F,4,0)</f>
        <v>PET chai</v>
      </c>
      <c r="I327">
        <v>580</v>
      </c>
      <c r="J327" s="497">
        <f>Table10[[#This Row],[Sản lượng kg]]/1000</f>
        <v>0.57999999999999996</v>
      </c>
      <c r="K327" s="497" t="str">
        <f>_xlfn.XLOOKUP(Table10[[#This Row],[Loại Hàng]],Table59[Nhóm],Table59[Qui đổi])</f>
        <v>PET chai</v>
      </c>
      <c r="L327" s="403">
        <v>46146</v>
      </c>
      <c r="M327" t="s">
        <v>607</v>
      </c>
      <c r="N327" s="497">
        <f>IF(COUNTIF($A$3:A327,A327)=1,1,0)</f>
        <v>1</v>
      </c>
    </row>
    <row r="328" spans="1:14" x14ac:dyDescent="0.35">
      <c r="A328" t="s">
        <v>632</v>
      </c>
      <c r="B328" s="497" t="str">
        <f>IF(Table10[[#This Row],[DTR/Trạm]]="DTR",_xlfn.XLOOKUP(Table10[[#This Row],[ID NCC]],DS_NCC_DTR[ID NCC],DS_NCC_DTR[Tên NCC]),_xlfn.XLOOKUP(Table10[[#This Row],[ID NCC]],Data_TongTram2[ID NCC],Data_TongTram2[Tên NCC]))</f>
        <v>Chị Ngọc Trà Ôn</v>
      </c>
      <c r="C328" s="497" t="str">
        <f>IF(Table10[[#This Row],[Trạm/DTR]]="DTR","DTR","Trạm")</f>
        <v>Trạm</v>
      </c>
      <c r="D328" s="497" t="str">
        <f>Table10[[#This Row],[ID NCC]]&amp;Table10[[#This Row],[Trạm/DTR]]</f>
        <v>001dc00001AZdUrAALĐồng Lâm</v>
      </c>
      <c r="E328" s="497" t="str">
        <f>IF(Table10[[#This Row],[DTR/Trạm]]="DTR",_xlfn.XLOOKUP(Table10[[#This Row],[ID NCC]],DS_NCC_DTR[ID NCC],DS_NCC_DTR[Nhân viên]),_xlfn.XLOOKUP(Table10[[#This Row],[ID NCC]],Data_TongTram2[ID NCC],Data_TongTram2[Nhân viên]))</f>
        <v>Lê Quốc Việt</v>
      </c>
      <c r="F328" s="497" t="str">
        <f>IF(Table10[[#This Row],[Trạm/DTR]]="DTR",_xlfn.XLOOKUP(Table10[[#This Row],[ID NCC]],DS_NCC_DTR[ID NCC],DS_NCC_DTR[Admin miền]),_xlfn.XLOOKUP(Table10[[#This Row],[Trạm/DTR]],Table16[Trạm],Table16[[Admin ]]))</f>
        <v>Phạm Thị Thúy Duy</v>
      </c>
      <c r="G328" t="s">
        <v>1296</v>
      </c>
      <c r="H328" s="497" t="str">
        <f>VLOOKUP(Table10[[#This Row],[Sản Phẩm RG]],'Thông tin'!C:F,4,0)</f>
        <v>PET chai</v>
      </c>
      <c r="I328">
        <v>610</v>
      </c>
      <c r="J328" s="497">
        <f>Table10[[#This Row],[Sản lượng kg]]/1000</f>
        <v>0.61</v>
      </c>
      <c r="K328" s="497" t="str">
        <f>_xlfn.XLOOKUP(Table10[[#This Row],[Loại Hàng]],Table59[Nhóm],Table59[Qui đổi])</f>
        <v>PET chai</v>
      </c>
      <c r="L328" s="403">
        <v>46146</v>
      </c>
      <c r="M328" t="s">
        <v>607</v>
      </c>
      <c r="N328" s="497">
        <f>IF(COUNTIF($A$3:A328,A328)=1,1,0)</f>
        <v>1</v>
      </c>
    </row>
    <row r="329" spans="1:14" x14ac:dyDescent="0.35">
      <c r="A329" t="s">
        <v>528</v>
      </c>
      <c r="B329" s="497" t="str">
        <f>IF(Table10[[#This Row],[DTR/Trạm]]="DTR",_xlfn.XLOOKUP(Table10[[#This Row],[ID NCC]],DS_NCC_DTR[ID NCC],DS_NCC_DTR[Tên NCC]),_xlfn.XLOOKUP(Table10[[#This Row],[ID NCC]],Data_TongTram2[ID NCC],Data_TongTram2[Tên NCC]))</f>
        <v>Anh Dự</v>
      </c>
      <c r="C329" s="497" t="str">
        <f>IF(Table10[[#This Row],[Trạm/DTR]]="DTR","DTR","Trạm")</f>
        <v>Trạm</v>
      </c>
      <c r="D329" s="497" t="str">
        <f>Table10[[#This Row],[ID NCC]]&amp;Table10[[#This Row],[Trạm/DTR]]</f>
        <v>001J3000002HLfIIAWĐồng Lâm</v>
      </c>
      <c r="E329" s="497" t="str">
        <f>IF(Table10[[#This Row],[DTR/Trạm]]="DTR",_xlfn.XLOOKUP(Table10[[#This Row],[ID NCC]],DS_NCC_DTR[ID NCC],DS_NCC_DTR[Nhân viên]),_xlfn.XLOOKUP(Table10[[#This Row],[ID NCC]],Data_TongTram2[ID NCC],Data_TongTram2[Nhân viên]))</f>
        <v>Lâm Đỗ Anh Hào</v>
      </c>
      <c r="F329" s="497" t="str">
        <f>IF(Table10[[#This Row],[Trạm/DTR]]="DTR",_xlfn.XLOOKUP(Table10[[#This Row],[ID NCC]],DS_NCC_DTR[ID NCC],DS_NCC_DTR[Admin miền]),_xlfn.XLOOKUP(Table10[[#This Row],[Trạm/DTR]],Table16[Trạm],Table16[[Admin ]]))</f>
        <v>Phạm Thị Thúy Duy</v>
      </c>
      <c r="G329" t="s">
        <v>1296</v>
      </c>
      <c r="H329" s="497" t="str">
        <f>VLOOKUP(Table10[[#This Row],[Sản Phẩm RG]],'Thông tin'!C:F,4,0)</f>
        <v>PET chai</v>
      </c>
      <c r="I329">
        <v>870</v>
      </c>
      <c r="J329" s="497">
        <f>Table10[[#This Row],[Sản lượng kg]]/1000</f>
        <v>0.87</v>
      </c>
      <c r="K329" s="497" t="str">
        <f>_xlfn.XLOOKUP(Table10[[#This Row],[Loại Hàng]],Table59[Nhóm],Table59[Qui đổi])</f>
        <v>PET chai</v>
      </c>
      <c r="L329" s="403">
        <v>46146</v>
      </c>
      <c r="M329" t="s">
        <v>607</v>
      </c>
      <c r="N329" s="497">
        <f>IF(COUNTIF($A$3:A329,A329)=1,1,0)</f>
        <v>0</v>
      </c>
    </row>
    <row r="330" spans="1:14" x14ac:dyDescent="0.35">
      <c r="A330" t="s">
        <v>639</v>
      </c>
      <c r="B330" s="497" t="str">
        <f>IF(Table10[[#This Row],[DTR/Trạm]]="DTR",_xlfn.XLOOKUP(Table10[[#This Row],[ID NCC]],DS_NCC_DTR[ID NCC],DS_NCC_DTR[Tên NCC]),_xlfn.XLOOKUP(Table10[[#This Row],[ID NCC]],Data_TongTram2[ID NCC],Data_TongTram2[Tên NCC]))</f>
        <v>Phan Minh Khang</v>
      </c>
      <c r="C330" s="497" t="str">
        <f>IF(Table10[[#This Row],[Trạm/DTR]]="DTR","DTR","Trạm")</f>
        <v>Trạm</v>
      </c>
      <c r="D330" s="497" t="str">
        <f>Table10[[#This Row],[ID NCC]]&amp;Table10[[#This Row],[Trạm/DTR]]</f>
        <v>001J3000005GuLQIA0Đồng Lâm</v>
      </c>
      <c r="E330" s="497" t="str">
        <f>IF(Table10[[#This Row],[DTR/Trạm]]="DTR",_xlfn.XLOOKUP(Table10[[#This Row],[ID NCC]],DS_NCC_DTR[ID NCC],DS_NCC_DTR[Nhân viên]),_xlfn.XLOOKUP(Table10[[#This Row],[ID NCC]],Data_TongTram2[ID NCC],Data_TongTram2[Nhân viên]))</f>
        <v>Lâm Đỗ Anh Hào</v>
      </c>
      <c r="F330" s="497" t="str">
        <f>IF(Table10[[#This Row],[Trạm/DTR]]="DTR",_xlfn.XLOOKUP(Table10[[#This Row],[ID NCC]],DS_NCC_DTR[ID NCC],DS_NCC_DTR[Admin miền]),_xlfn.XLOOKUP(Table10[[#This Row],[Trạm/DTR]],Table16[Trạm],Table16[[Admin ]]))</f>
        <v>Phạm Thị Thúy Duy</v>
      </c>
      <c r="G330" t="s">
        <v>1296</v>
      </c>
      <c r="H330" s="497" t="str">
        <f>VLOOKUP(Table10[[#This Row],[Sản Phẩm RG]],'Thông tin'!C:F,4,0)</f>
        <v>PET chai</v>
      </c>
      <c r="I330">
        <v>662</v>
      </c>
      <c r="J330" s="497">
        <f>Table10[[#This Row],[Sản lượng kg]]/1000</f>
        <v>0.66200000000000003</v>
      </c>
      <c r="K330" s="497" t="str">
        <f>_xlfn.XLOOKUP(Table10[[#This Row],[Loại Hàng]],Table59[Nhóm],Table59[Qui đổi])</f>
        <v>PET chai</v>
      </c>
      <c r="L330" s="403">
        <v>46146</v>
      </c>
      <c r="M330" t="s">
        <v>607</v>
      </c>
      <c r="N330" s="497">
        <f>IF(COUNTIF($A$3:A330,A330)=1,1,0)</f>
        <v>1</v>
      </c>
    </row>
    <row r="331" spans="1:14" x14ac:dyDescent="0.35">
      <c r="A331" t="s">
        <v>562</v>
      </c>
      <c r="B331" s="497" t="str">
        <f>IF(Table10[[#This Row],[DTR/Trạm]]="DTR",_xlfn.XLOOKUP(Table10[[#This Row],[ID NCC]],DS_NCC_DTR[ID NCC],DS_NCC_DTR[Tên NCC]),_xlfn.XLOOKUP(Table10[[#This Row],[ID NCC]],Data_TongTram2[ID NCC],Data_TongTram2[Tên NCC]))</f>
        <v>Võ Nhật Trường</v>
      </c>
      <c r="C331" s="497" t="str">
        <f>IF(Table10[[#This Row],[Trạm/DTR]]="DTR","DTR","Trạm")</f>
        <v>Trạm</v>
      </c>
      <c r="D331" s="497" t="str">
        <f>Table10[[#This Row],[ID NCC]]&amp;Table10[[#This Row],[Trạm/DTR]]</f>
        <v>001J300000HZs5NIATĐồng Lâm</v>
      </c>
      <c r="E331" s="497" t="str">
        <f>IF(Table10[[#This Row],[DTR/Trạm]]="DTR",_xlfn.XLOOKUP(Table10[[#This Row],[ID NCC]],DS_NCC_DTR[ID NCC],DS_NCC_DTR[Nhân viên]),_xlfn.XLOOKUP(Table10[[#This Row],[ID NCC]],Data_TongTram2[ID NCC],Data_TongTram2[Nhân viên]))</f>
        <v>Lê Quốc Việt</v>
      </c>
      <c r="F331" s="497" t="str">
        <f>IF(Table10[[#This Row],[Trạm/DTR]]="DTR",_xlfn.XLOOKUP(Table10[[#This Row],[ID NCC]],DS_NCC_DTR[ID NCC],DS_NCC_DTR[Admin miền]),_xlfn.XLOOKUP(Table10[[#This Row],[Trạm/DTR]],Table16[Trạm],Table16[[Admin ]]))</f>
        <v>Phạm Thị Thúy Duy</v>
      </c>
      <c r="G331" t="s">
        <v>1296</v>
      </c>
      <c r="H331" s="497" t="str">
        <f>VLOOKUP(Table10[[#This Row],[Sản Phẩm RG]],'Thông tin'!C:F,4,0)</f>
        <v>PET chai</v>
      </c>
      <c r="I331">
        <v>304</v>
      </c>
      <c r="J331" s="497">
        <f>Table10[[#This Row],[Sản lượng kg]]/1000</f>
        <v>0.30399999999999999</v>
      </c>
      <c r="K331" s="497" t="str">
        <f>_xlfn.XLOOKUP(Table10[[#This Row],[Loại Hàng]],Table59[Nhóm],Table59[Qui đổi])</f>
        <v>PET chai</v>
      </c>
      <c r="L331" s="403">
        <v>46146</v>
      </c>
      <c r="M331" t="s">
        <v>607</v>
      </c>
      <c r="N331" s="497">
        <f>IF(COUNTIF($A$3:A331,A331)=1,1,0)</f>
        <v>1</v>
      </c>
    </row>
    <row r="332" spans="1:14" x14ac:dyDescent="0.35">
      <c r="A332" t="s">
        <v>512</v>
      </c>
      <c r="B332" s="497" t="str">
        <f>IF(Table10[[#This Row],[DTR/Trạm]]="DTR",_xlfn.XLOOKUP(Table10[[#This Row],[ID NCC]],DS_NCC_DTR[ID NCC],DS_NCC_DTR[Tên NCC]),_xlfn.XLOOKUP(Table10[[#This Row],[ID NCC]],Data_TongTram2[ID NCC],Data_TongTram2[Tên NCC]))</f>
        <v>Nguyễn Thị Huệ</v>
      </c>
      <c r="C332" s="497" t="str">
        <f>IF(Table10[[#This Row],[Trạm/DTR]]="DTR","DTR","Trạm")</f>
        <v>Trạm</v>
      </c>
      <c r="D332" s="497" t="str">
        <f>Table10[[#This Row],[ID NCC]]&amp;Table10[[#This Row],[Trạm/DTR]]</f>
        <v>001J3000002HM1hIAGĐồng Lâm</v>
      </c>
      <c r="E332" s="497" t="str">
        <f>IF(Table10[[#This Row],[DTR/Trạm]]="DTR",_xlfn.XLOOKUP(Table10[[#This Row],[ID NCC]],DS_NCC_DTR[ID NCC],DS_NCC_DTR[Nhân viên]),_xlfn.XLOOKUP(Table10[[#This Row],[ID NCC]],Data_TongTram2[ID NCC],Data_TongTram2[Nhân viên]))</f>
        <v>Lê Quốc Việt</v>
      </c>
      <c r="F332" s="497" t="str">
        <f>IF(Table10[[#This Row],[Trạm/DTR]]="DTR",_xlfn.XLOOKUP(Table10[[#This Row],[ID NCC]],DS_NCC_DTR[ID NCC],DS_NCC_DTR[Admin miền]),_xlfn.XLOOKUP(Table10[[#This Row],[Trạm/DTR]],Table16[Trạm],Table16[[Admin ]]))</f>
        <v>Phạm Thị Thúy Duy</v>
      </c>
      <c r="G332" t="s">
        <v>1296</v>
      </c>
      <c r="H332" s="497" t="str">
        <f>VLOOKUP(Table10[[#This Row],[Sản Phẩm RG]],'Thông tin'!C:F,4,0)</f>
        <v>PET chai</v>
      </c>
      <c r="I332">
        <v>290</v>
      </c>
      <c r="J332" s="497">
        <f>Table10[[#This Row],[Sản lượng kg]]/1000</f>
        <v>0.28999999999999998</v>
      </c>
      <c r="K332" s="497" t="str">
        <f>_xlfn.XLOOKUP(Table10[[#This Row],[Loại Hàng]],Table59[Nhóm],Table59[Qui đổi])</f>
        <v>PET chai</v>
      </c>
      <c r="L332" s="403">
        <v>46146</v>
      </c>
      <c r="M332" t="s">
        <v>607</v>
      </c>
      <c r="N332" s="497">
        <f>IF(COUNTIF($A$3:A332,A332)=1,1,0)</f>
        <v>0</v>
      </c>
    </row>
    <row r="333" spans="1:14" x14ac:dyDescent="0.35">
      <c r="A333" t="s">
        <v>545</v>
      </c>
      <c r="B333" s="497" t="str">
        <f>IF(Table10[[#This Row],[DTR/Trạm]]="DTR",_xlfn.XLOOKUP(Table10[[#This Row],[ID NCC]],DS_NCC_DTR[ID NCC],DS_NCC_DTR[Tên NCC]),_xlfn.XLOOKUP(Table10[[#This Row],[ID NCC]],Data_TongTram2[ID NCC],Data_TongTram2[Tên NCC]))</f>
        <v>Nguyễn Thị Ngọc Châu</v>
      </c>
      <c r="C333" s="497" t="str">
        <f>IF(Table10[[#This Row],[Trạm/DTR]]="DTR","DTR","Trạm")</f>
        <v>Trạm</v>
      </c>
      <c r="D333" s="497" t="str">
        <f>Table10[[#This Row],[ID NCC]]&amp;Table10[[#This Row],[Trạm/DTR]]</f>
        <v>001dc00000dpemjAAAĐồng Lâm</v>
      </c>
      <c r="E333" s="497" t="str">
        <f>IF(Table10[[#This Row],[DTR/Trạm]]="DTR",_xlfn.XLOOKUP(Table10[[#This Row],[ID NCC]],DS_NCC_DTR[ID NCC],DS_NCC_DTR[Nhân viên]),_xlfn.XLOOKUP(Table10[[#This Row],[ID NCC]],Data_TongTram2[ID NCC],Data_TongTram2[Nhân viên]))</f>
        <v>Lê Quốc Việt</v>
      </c>
      <c r="F333" s="497" t="str">
        <f>IF(Table10[[#This Row],[Trạm/DTR]]="DTR",_xlfn.XLOOKUP(Table10[[#This Row],[ID NCC]],DS_NCC_DTR[ID NCC],DS_NCC_DTR[Admin miền]),_xlfn.XLOOKUP(Table10[[#This Row],[Trạm/DTR]],Table16[Trạm],Table16[[Admin ]]))</f>
        <v>Phạm Thị Thúy Duy</v>
      </c>
      <c r="G333" t="s">
        <v>1296</v>
      </c>
      <c r="H333" s="497" t="str">
        <f>VLOOKUP(Table10[[#This Row],[Sản Phẩm RG]],'Thông tin'!C:F,4,0)</f>
        <v>PET chai</v>
      </c>
      <c r="I333">
        <v>390</v>
      </c>
      <c r="J333" s="497">
        <f>Table10[[#This Row],[Sản lượng kg]]/1000</f>
        <v>0.39</v>
      </c>
      <c r="K333" s="497" t="str">
        <f>_xlfn.XLOOKUP(Table10[[#This Row],[Loại Hàng]],Table59[Nhóm],Table59[Qui đổi])</f>
        <v>PET chai</v>
      </c>
      <c r="L333" s="403">
        <v>46146</v>
      </c>
      <c r="M333" t="s">
        <v>607</v>
      </c>
      <c r="N333" s="497">
        <f>IF(COUNTIF($A$3:A333,A333)=1,1,0)</f>
        <v>1</v>
      </c>
    </row>
    <row r="334" spans="1:14" x14ac:dyDescent="0.35">
      <c r="A334" t="s">
        <v>557</v>
      </c>
      <c r="B334" s="497" t="str">
        <f>IF(Table10[[#This Row],[DTR/Trạm]]="DTR",_xlfn.XLOOKUP(Table10[[#This Row],[ID NCC]],DS_NCC_DTR[ID NCC],DS_NCC_DTR[Tên NCC]),_xlfn.XLOOKUP(Table10[[#This Row],[ID NCC]],Data_TongTram2[ID NCC],Data_TongTram2[Tên NCC]))</f>
        <v>Trần Dương Kiến Trúc</v>
      </c>
      <c r="C334" s="497" t="str">
        <f>IF(Table10[[#This Row],[Trạm/DTR]]="DTR","DTR","Trạm")</f>
        <v>Trạm</v>
      </c>
      <c r="D334" s="497" t="str">
        <f>Table10[[#This Row],[ID NCC]]&amp;Table10[[#This Row],[Trạm/DTR]]</f>
        <v>001J3000002HLbFIAWĐồng Lâm</v>
      </c>
      <c r="E334" s="497" t="str">
        <f>IF(Table10[[#This Row],[DTR/Trạm]]="DTR",_xlfn.XLOOKUP(Table10[[#This Row],[ID NCC]],DS_NCC_DTR[ID NCC],DS_NCC_DTR[Nhân viên]),_xlfn.XLOOKUP(Table10[[#This Row],[ID NCC]],Data_TongTram2[ID NCC],Data_TongTram2[Nhân viên]))</f>
        <v>Lâm Đỗ Anh Hào</v>
      </c>
      <c r="F334" s="497" t="str">
        <f>IF(Table10[[#This Row],[Trạm/DTR]]="DTR",_xlfn.XLOOKUP(Table10[[#This Row],[ID NCC]],DS_NCC_DTR[ID NCC],DS_NCC_DTR[Admin miền]),_xlfn.XLOOKUP(Table10[[#This Row],[Trạm/DTR]],Table16[Trạm],Table16[[Admin ]]))</f>
        <v>Phạm Thị Thúy Duy</v>
      </c>
      <c r="G334" t="s">
        <v>1296</v>
      </c>
      <c r="H334" s="497" t="str">
        <f>VLOOKUP(Table10[[#This Row],[Sản Phẩm RG]],'Thông tin'!C:F,4,0)</f>
        <v>PET chai</v>
      </c>
      <c r="I334">
        <v>730</v>
      </c>
      <c r="J334" s="497">
        <f>Table10[[#This Row],[Sản lượng kg]]/1000</f>
        <v>0.73</v>
      </c>
      <c r="K334" s="497" t="str">
        <f>_xlfn.XLOOKUP(Table10[[#This Row],[Loại Hàng]],Table59[Nhóm],Table59[Qui đổi])</f>
        <v>PET chai</v>
      </c>
      <c r="L334" s="403">
        <v>46146</v>
      </c>
      <c r="M334" t="s">
        <v>607</v>
      </c>
      <c r="N334" s="497">
        <f>IF(COUNTIF($A$3:A334,A334)=1,1,0)</f>
        <v>1</v>
      </c>
    </row>
    <row r="335" spans="1:14" x14ac:dyDescent="0.35">
      <c r="A335" t="s">
        <v>571</v>
      </c>
      <c r="B335" s="497" t="str">
        <f>IF(Table10[[#This Row],[DTR/Trạm]]="DTR",_xlfn.XLOOKUP(Table10[[#This Row],[ID NCC]],DS_NCC_DTR[ID NCC],DS_NCC_DTR[Tên NCC]),_xlfn.XLOOKUP(Table10[[#This Row],[ID NCC]],Data_TongTram2[ID NCC],Data_TongTram2[Tên NCC]))</f>
        <v>Anh Sơn</v>
      </c>
      <c r="C335" s="497" t="str">
        <f>IF(Table10[[#This Row],[Trạm/DTR]]="DTR","DTR","Trạm")</f>
        <v>Trạm</v>
      </c>
      <c r="D335" s="497" t="str">
        <f>Table10[[#This Row],[ID NCC]]&amp;Table10[[#This Row],[Trạm/DTR]]</f>
        <v>001J3000002HLztIAGĐồng Lâm</v>
      </c>
      <c r="E335" s="497" t="str">
        <f>IF(Table10[[#This Row],[DTR/Trạm]]="DTR",_xlfn.XLOOKUP(Table10[[#This Row],[ID NCC]],DS_NCC_DTR[ID NCC],DS_NCC_DTR[Nhân viên]),_xlfn.XLOOKUP(Table10[[#This Row],[ID NCC]],Data_TongTram2[ID NCC],Data_TongTram2[Nhân viên]))</f>
        <v>Lê Quốc Việt</v>
      </c>
      <c r="F335" s="497" t="str">
        <f>IF(Table10[[#This Row],[Trạm/DTR]]="DTR",_xlfn.XLOOKUP(Table10[[#This Row],[ID NCC]],DS_NCC_DTR[ID NCC],DS_NCC_DTR[Admin miền]),_xlfn.XLOOKUP(Table10[[#This Row],[Trạm/DTR]],Table16[Trạm],Table16[[Admin ]]))</f>
        <v>Phạm Thị Thúy Duy</v>
      </c>
      <c r="G335" t="s">
        <v>2240</v>
      </c>
      <c r="H335" s="497" t="str">
        <f>VLOOKUP(Table10[[#This Row],[Sản Phẩm RG]],'Thông tin'!C:F,4,0)</f>
        <v>PET chai</v>
      </c>
      <c r="I335">
        <v>4558</v>
      </c>
      <c r="J335" s="497">
        <f>Table10[[#This Row],[Sản lượng kg]]/1000</f>
        <v>4.5579999999999998</v>
      </c>
      <c r="K335" s="497" t="str">
        <f>_xlfn.XLOOKUP(Table10[[#This Row],[Loại Hàng]],Table59[Nhóm],Table59[Qui đổi])</f>
        <v>PET chai</v>
      </c>
      <c r="L335" s="403">
        <v>46146</v>
      </c>
      <c r="M335" t="s">
        <v>607</v>
      </c>
      <c r="N335" s="497">
        <f>IF(COUNTIF($A$3:A335,A335)=1,1,0)</f>
        <v>1</v>
      </c>
    </row>
    <row r="336" spans="1:14" x14ac:dyDescent="0.35">
      <c r="A336" t="s">
        <v>512</v>
      </c>
      <c r="B336" s="497" t="str">
        <f>IF(Table10[[#This Row],[DTR/Trạm]]="DTR",_xlfn.XLOOKUP(Table10[[#This Row],[ID NCC]],DS_NCC_DTR[ID NCC],DS_NCC_DTR[Tên NCC]),_xlfn.XLOOKUP(Table10[[#This Row],[ID NCC]],Data_TongTram2[ID NCC],Data_TongTram2[Tên NCC]))</f>
        <v>Nguyễn Thị Huệ</v>
      </c>
      <c r="C336" s="497" t="str">
        <f>IF(Table10[[#This Row],[Trạm/DTR]]="DTR","DTR","Trạm")</f>
        <v>Trạm</v>
      </c>
      <c r="D336" s="497" t="str">
        <f>Table10[[#This Row],[ID NCC]]&amp;Table10[[#This Row],[Trạm/DTR]]</f>
        <v>001J3000002HM1hIAGĐồng Lâm</v>
      </c>
      <c r="E336" s="497" t="str">
        <f>IF(Table10[[#This Row],[DTR/Trạm]]="DTR",_xlfn.XLOOKUP(Table10[[#This Row],[ID NCC]],DS_NCC_DTR[ID NCC],DS_NCC_DTR[Nhân viên]),_xlfn.XLOOKUP(Table10[[#This Row],[ID NCC]],Data_TongTram2[ID NCC],Data_TongTram2[Nhân viên]))</f>
        <v>Lê Quốc Việt</v>
      </c>
      <c r="F336" s="497" t="str">
        <f>IF(Table10[[#This Row],[Trạm/DTR]]="DTR",_xlfn.XLOOKUP(Table10[[#This Row],[ID NCC]],DS_NCC_DTR[ID NCC],DS_NCC_DTR[Admin miền]),_xlfn.XLOOKUP(Table10[[#This Row],[Trạm/DTR]],Table16[Trạm],Table16[[Admin ]]))</f>
        <v>Phạm Thị Thúy Duy</v>
      </c>
      <c r="G336" t="s">
        <v>1296</v>
      </c>
      <c r="H336" s="497" t="str">
        <f>VLOOKUP(Table10[[#This Row],[Sản Phẩm RG]],'Thông tin'!C:F,4,0)</f>
        <v>PET chai</v>
      </c>
      <c r="I336">
        <v>174</v>
      </c>
      <c r="J336" s="497">
        <f>Table10[[#This Row],[Sản lượng kg]]/1000</f>
        <v>0.17399999999999999</v>
      </c>
      <c r="K336" s="497" t="str">
        <f>_xlfn.XLOOKUP(Table10[[#This Row],[Loại Hàng]],Table59[Nhóm],Table59[Qui đổi])</f>
        <v>PET chai</v>
      </c>
      <c r="L336" s="403">
        <v>46146</v>
      </c>
      <c r="M336" t="s">
        <v>607</v>
      </c>
      <c r="N336" s="497">
        <f>IF(COUNTIF($A$3:A336,A336)=1,1,0)</f>
        <v>0</v>
      </c>
    </row>
    <row r="337" spans="1:14" x14ac:dyDescent="0.35">
      <c r="A337" t="s">
        <v>519</v>
      </c>
      <c r="B337" s="497" t="str">
        <f>IF(Table10[[#This Row],[DTR/Trạm]]="DTR",_xlfn.XLOOKUP(Table10[[#This Row],[ID NCC]],DS_NCC_DTR[ID NCC],DS_NCC_DTR[Tên NCC]),_xlfn.XLOOKUP(Table10[[#This Row],[ID NCC]],Data_TongTram2[ID NCC],Data_TongTram2[Tên NCC]))</f>
        <v>Kiều Bình Thái</v>
      </c>
      <c r="C337" s="497" t="str">
        <f>IF(Table10[[#This Row],[Trạm/DTR]]="DTR","DTR","Trạm")</f>
        <v>Trạm</v>
      </c>
      <c r="D337" s="497" t="str">
        <f>Table10[[#This Row],[ID NCC]]&amp;Table10[[#This Row],[Trạm/DTR]]</f>
        <v>001J3000005FFAsIAOĐồng Lâm</v>
      </c>
      <c r="E337" s="497" t="str">
        <f>IF(Table10[[#This Row],[DTR/Trạm]]="DTR",_xlfn.XLOOKUP(Table10[[#This Row],[ID NCC]],DS_NCC_DTR[ID NCC],DS_NCC_DTR[Nhân viên]),_xlfn.XLOOKUP(Table10[[#This Row],[ID NCC]],Data_TongTram2[ID NCC],Data_TongTram2[Nhân viên]))</f>
        <v>Lê Quốc Việt</v>
      </c>
      <c r="F337" s="497" t="str">
        <f>IF(Table10[[#This Row],[Trạm/DTR]]="DTR",_xlfn.XLOOKUP(Table10[[#This Row],[ID NCC]],DS_NCC_DTR[ID NCC],DS_NCC_DTR[Admin miền]),_xlfn.XLOOKUP(Table10[[#This Row],[Trạm/DTR]],Table16[Trạm],Table16[[Admin ]]))</f>
        <v>Phạm Thị Thúy Duy</v>
      </c>
      <c r="G337" t="s">
        <v>1296</v>
      </c>
      <c r="H337" s="497" t="str">
        <f>VLOOKUP(Table10[[#This Row],[Sản Phẩm RG]],'Thông tin'!C:F,4,0)</f>
        <v>PET chai</v>
      </c>
      <c r="I337">
        <v>671</v>
      </c>
      <c r="J337" s="497">
        <f>Table10[[#This Row],[Sản lượng kg]]/1000</f>
        <v>0.67100000000000004</v>
      </c>
      <c r="K337" s="497" t="str">
        <f>_xlfn.XLOOKUP(Table10[[#This Row],[Loại Hàng]],Table59[Nhóm],Table59[Qui đổi])</f>
        <v>PET chai</v>
      </c>
      <c r="L337" s="403">
        <v>46146</v>
      </c>
      <c r="M337" t="s">
        <v>607</v>
      </c>
      <c r="N337" s="497">
        <f>IF(COUNTIF($A$3:A337,A337)=1,1,0)</f>
        <v>0</v>
      </c>
    </row>
    <row r="338" spans="1:14" x14ac:dyDescent="0.35">
      <c r="A338" t="s">
        <v>536</v>
      </c>
      <c r="B338" s="497" t="str">
        <f>IF(Table10[[#This Row],[DTR/Trạm]]="DTR",_xlfn.XLOOKUP(Table10[[#This Row],[ID NCC]],DS_NCC_DTR[ID NCC],DS_NCC_DTR[Tên NCC]),_xlfn.XLOOKUP(Table10[[#This Row],[ID NCC]],Data_TongTram2[ID NCC],Data_TongTram2[Tên NCC]))</f>
        <v>Anh Tài Đc</v>
      </c>
      <c r="C338" s="497" t="str">
        <f>IF(Table10[[#This Row],[Trạm/DTR]]="DTR","DTR","Trạm")</f>
        <v>Trạm</v>
      </c>
      <c r="D338" s="497" t="str">
        <f>Table10[[#This Row],[ID NCC]]&amp;Table10[[#This Row],[Trạm/DTR]]</f>
        <v>001J3000002HLkXIAWĐồng Lâm</v>
      </c>
      <c r="E338" s="497" t="str">
        <f>IF(Table10[[#This Row],[DTR/Trạm]]="DTR",_xlfn.XLOOKUP(Table10[[#This Row],[ID NCC]],DS_NCC_DTR[ID NCC],DS_NCC_DTR[Nhân viên]),_xlfn.XLOOKUP(Table10[[#This Row],[ID NCC]],Data_TongTram2[ID NCC],Data_TongTram2[Nhân viên]))</f>
        <v>Lê Quốc Việt</v>
      </c>
      <c r="F338" s="497" t="str">
        <f>IF(Table10[[#This Row],[Trạm/DTR]]="DTR",_xlfn.XLOOKUP(Table10[[#This Row],[ID NCC]],DS_NCC_DTR[ID NCC],DS_NCC_DTR[Admin miền]),_xlfn.XLOOKUP(Table10[[#This Row],[Trạm/DTR]],Table16[Trạm],Table16[[Admin ]]))</f>
        <v>Phạm Thị Thúy Duy</v>
      </c>
      <c r="G338" t="s">
        <v>1296</v>
      </c>
      <c r="H338" s="497" t="str">
        <f>VLOOKUP(Table10[[#This Row],[Sản Phẩm RG]],'Thông tin'!C:F,4,0)</f>
        <v>PET chai</v>
      </c>
      <c r="I338">
        <v>520</v>
      </c>
      <c r="J338" s="497">
        <f>Table10[[#This Row],[Sản lượng kg]]/1000</f>
        <v>0.52</v>
      </c>
      <c r="K338" s="497" t="str">
        <f>_xlfn.XLOOKUP(Table10[[#This Row],[Loại Hàng]],Table59[Nhóm],Table59[Qui đổi])</f>
        <v>PET chai</v>
      </c>
      <c r="L338" s="403">
        <v>46146</v>
      </c>
      <c r="M338" t="s">
        <v>607</v>
      </c>
      <c r="N338" s="497">
        <f>IF(COUNTIF($A$3:A338,A338)=1,1,0)</f>
        <v>0</v>
      </c>
    </row>
    <row r="339" spans="1:14" x14ac:dyDescent="0.35">
      <c r="A339" t="s">
        <v>566</v>
      </c>
      <c r="B339" s="497" t="str">
        <f>IF(Table10[[#This Row],[DTR/Trạm]]="DTR",_xlfn.XLOOKUP(Table10[[#This Row],[ID NCC]],DS_NCC_DTR[ID NCC],DS_NCC_DTR[Tên NCC]),_xlfn.XLOOKUP(Table10[[#This Row],[ID NCC]],Data_TongTram2[ID NCC],Data_TongTram2[Tên NCC]))</f>
        <v>Chị Điệp (Phát Xương)</v>
      </c>
      <c r="C339" s="497" t="str">
        <f>IF(Table10[[#This Row],[Trạm/DTR]]="DTR","DTR","Trạm")</f>
        <v>Trạm</v>
      </c>
      <c r="D339" s="497" t="str">
        <f>Table10[[#This Row],[ID NCC]]&amp;Table10[[#This Row],[Trạm/DTR]]</f>
        <v>001J3000002HLbCIAWĐồng Lâm</v>
      </c>
      <c r="E339" s="497" t="str">
        <f>IF(Table10[[#This Row],[DTR/Trạm]]="DTR",_xlfn.XLOOKUP(Table10[[#This Row],[ID NCC]],DS_NCC_DTR[ID NCC],DS_NCC_DTR[Nhân viên]),_xlfn.XLOOKUP(Table10[[#This Row],[ID NCC]],Data_TongTram2[ID NCC],Data_TongTram2[Nhân viên]))</f>
        <v>Lâm Đỗ Anh Hào</v>
      </c>
      <c r="F339" s="497" t="str">
        <f>IF(Table10[[#This Row],[Trạm/DTR]]="DTR",_xlfn.XLOOKUP(Table10[[#This Row],[ID NCC]],DS_NCC_DTR[ID NCC],DS_NCC_DTR[Admin miền]),_xlfn.XLOOKUP(Table10[[#This Row],[Trạm/DTR]],Table16[Trạm],Table16[[Admin ]]))</f>
        <v>Phạm Thị Thúy Duy</v>
      </c>
      <c r="G339" t="s">
        <v>1296</v>
      </c>
      <c r="H339" s="497" t="str">
        <f>VLOOKUP(Table10[[#This Row],[Sản Phẩm RG]],'Thông tin'!C:F,4,0)</f>
        <v>PET chai</v>
      </c>
      <c r="I339">
        <v>610</v>
      </c>
      <c r="J339" s="497">
        <f>Table10[[#This Row],[Sản lượng kg]]/1000</f>
        <v>0.61</v>
      </c>
      <c r="K339" s="497" t="str">
        <f>_xlfn.XLOOKUP(Table10[[#This Row],[Loại Hàng]],Table59[Nhóm],Table59[Qui đổi])</f>
        <v>PET chai</v>
      </c>
      <c r="L339" s="403">
        <v>46146</v>
      </c>
      <c r="M339" t="s">
        <v>607</v>
      </c>
      <c r="N339" s="497">
        <f>IF(COUNTIF($A$3:A339,A339)=1,1,0)</f>
        <v>0</v>
      </c>
    </row>
    <row r="340" spans="1:14" x14ac:dyDescent="0.35">
      <c r="A340" t="s">
        <v>517</v>
      </c>
      <c r="B340" s="497" t="str">
        <f>IF(Table10[[#This Row],[DTR/Trạm]]="DTR",_xlfn.XLOOKUP(Table10[[#This Row],[ID NCC]],DS_NCC_DTR[ID NCC],DS_NCC_DTR[Tên NCC]),_xlfn.XLOOKUP(Table10[[#This Row],[ID NCC]],Data_TongTram2[ID NCC],Data_TongTram2[Tên NCC]))</f>
        <v>Bảy Liêm</v>
      </c>
      <c r="C340" s="497" t="str">
        <f>IF(Table10[[#This Row],[Trạm/DTR]]="DTR","DTR","Trạm")</f>
        <v>Trạm</v>
      </c>
      <c r="D340" s="497" t="str">
        <f>Table10[[#This Row],[ID NCC]]&amp;Table10[[#This Row],[Trạm/DTR]]</f>
        <v>001J3000002HLgpIAGĐồng Lâm</v>
      </c>
      <c r="E340" s="497" t="str">
        <f>IF(Table10[[#This Row],[DTR/Trạm]]="DTR",_xlfn.XLOOKUP(Table10[[#This Row],[ID NCC]],DS_NCC_DTR[ID NCC],DS_NCC_DTR[Nhân viên]),_xlfn.XLOOKUP(Table10[[#This Row],[ID NCC]],Data_TongTram2[ID NCC],Data_TongTram2[Nhân viên]))</f>
        <v>Lê Quốc Việt</v>
      </c>
      <c r="F340" s="497" t="str">
        <f>IF(Table10[[#This Row],[Trạm/DTR]]="DTR",_xlfn.XLOOKUP(Table10[[#This Row],[ID NCC]],DS_NCC_DTR[ID NCC],DS_NCC_DTR[Admin miền]),_xlfn.XLOOKUP(Table10[[#This Row],[Trạm/DTR]],Table16[Trạm],Table16[[Admin ]]))</f>
        <v>Phạm Thị Thúy Duy</v>
      </c>
      <c r="G340" t="s">
        <v>1296</v>
      </c>
      <c r="H340" s="497" t="str">
        <f>VLOOKUP(Table10[[#This Row],[Sản Phẩm RG]],'Thông tin'!C:F,4,0)</f>
        <v>PET chai</v>
      </c>
      <c r="I340">
        <v>600</v>
      </c>
      <c r="J340" s="497">
        <f>Table10[[#This Row],[Sản lượng kg]]/1000</f>
        <v>0.6</v>
      </c>
      <c r="K340" s="497" t="str">
        <f>_xlfn.XLOOKUP(Table10[[#This Row],[Loại Hàng]],Table59[Nhóm],Table59[Qui đổi])</f>
        <v>PET chai</v>
      </c>
      <c r="L340" s="403">
        <v>46146</v>
      </c>
      <c r="M340" t="s">
        <v>607</v>
      </c>
      <c r="N340" s="497">
        <f>IF(COUNTIF($A$3:A340,A340)=1,1,0)</f>
        <v>1</v>
      </c>
    </row>
    <row r="341" spans="1:14" x14ac:dyDescent="0.35">
      <c r="A341" t="s">
        <v>552</v>
      </c>
      <c r="B341" s="497" t="str">
        <f>IF(Table10[[#This Row],[DTR/Trạm]]="DTR",_xlfn.XLOOKUP(Table10[[#This Row],[ID NCC]],DS_NCC_DTR[ID NCC],DS_NCC_DTR[Tên NCC]),_xlfn.XLOOKUP(Table10[[#This Row],[ID NCC]],Data_TongTram2[ID NCC],Data_TongTram2[Tên NCC]))</f>
        <v>Phạm Văn Nhờ</v>
      </c>
      <c r="C341" s="497" t="str">
        <f>IF(Table10[[#This Row],[Trạm/DTR]]="DTR","DTR","Trạm")</f>
        <v>Trạm</v>
      </c>
      <c r="D341" s="497" t="str">
        <f>Table10[[#This Row],[ID NCC]]&amp;Table10[[#This Row],[Trạm/DTR]]</f>
        <v>001dc00000zEx9xAACĐồng Lâm</v>
      </c>
      <c r="E341" s="497" t="str">
        <f>IF(Table10[[#This Row],[DTR/Trạm]]="DTR",_xlfn.XLOOKUP(Table10[[#This Row],[ID NCC]],DS_NCC_DTR[ID NCC],DS_NCC_DTR[Nhân viên]),_xlfn.XLOOKUP(Table10[[#This Row],[ID NCC]],Data_TongTram2[ID NCC],Data_TongTram2[Nhân viên]))</f>
        <v>Lê Quốc Việt</v>
      </c>
      <c r="F341" s="497" t="str">
        <f>IF(Table10[[#This Row],[Trạm/DTR]]="DTR",_xlfn.XLOOKUP(Table10[[#This Row],[ID NCC]],DS_NCC_DTR[ID NCC],DS_NCC_DTR[Admin miền]),_xlfn.XLOOKUP(Table10[[#This Row],[Trạm/DTR]],Table16[Trạm],Table16[[Admin ]]))</f>
        <v>Phạm Thị Thúy Duy</v>
      </c>
      <c r="G341" t="s">
        <v>1296</v>
      </c>
      <c r="H341" s="497" t="str">
        <f>VLOOKUP(Table10[[#This Row],[Sản Phẩm RG]],'Thông tin'!C:F,4,0)</f>
        <v>PET chai</v>
      </c>
      <c r="I341">
        <v>360</v>
      </c>
      <c r="J341" s="497">
        <f>Table10[[#This Row],[Sản lượng kg]]/1000</f>
        <v>0.36</v>
      </c>
      <c r="K341" s="497" t="str">
        <f>_xlfn.XLOOKUP(Table10[[#This Row],[Loại Hàng]],Table59[Nhóm],Table59[Qui đổi])</f>
        <v>PET chai</v>
      </c>
      <c r="L341" s="403">
        <v>46146</v>
      </c>
      <c r="M341" t="s">
        <v>607</v>
      </c>
      <c r="N341" s="497">
        <f>IF(COUNTIF($A$3:A341,A341)=1,1,0)</f>
        <v>1</v>
      </c>
    </row>
    <row r="342" spans="1:14" x14ac:dyDescent="0.35">
      <c r="A342" t="s">
        <v>534</v>
      </c>
      <c r="B342" s="497" t="str">
        <f>IF(Table10[[#This Row],[DTR/Trạm]]="DTR",_xlfn.XLOOKUP(Table10[[#This Row],[ID NCC]],DS_NCC_DTR[ID NCC],DS_NCC_DTR[Tên NCC]),_xlfn.XLOOKUP(Table10[[#This Row],[ID NCC]],Data_TongTram2[ID NCC],Data_TongTram2[Tên NCC]))</f>
        <v>Nguyễn Ngọc Sương</v>
      </c>
      <c r="C342" s="497" t="str">
        <f>IF(Table10[[#This Row],[Trạm/DTR]]="DTR","DTR","Trạm")</f>
        <v>Trạm</v>
      </c>
      <c r="D342" s="497" t="str">
        <f>Table10[[#This Row],[ID NCC]]&amp;Table10[[#This Row],[Trạm/DTR]]</f>
        <v>001J3000007XKGvIAOĐồng Lâm</v>
      </c>
      <c r="E342" s="497" t="str">
        <f>IF(Table10[[#This Row],[DTR/Trạm]]="DTR",_xlfn.XLOOKUP(Table10[[#This Row],[ID NCC]],DS_NCC_DTR[ID NCC],DS_NCC_DTR[Nhân viên]),_xlfn.XLOOKUP(Table10[[#This Row],[ID NCC]],Data_TongTram2[ID NCC],Data_TongTram2[Nhân viên]))</f>
        <v>Lâm Đỗ Anh Hào</v>
      </c>
      <c r="F342" s="497" t="str">
        <f>IF(Table10[[#This Row],[Trạm/DTR]]="DTR",_xlfn.XLOOKUP(Table10[[#This Row],[ID NCC]],DS_NCC_DTR[ID NCC],DS_NCC_DTR[Admin miền]),_xlfn.XLOOKUP(Table10[[#This Row],[Trạm/DTR]],Table16[Trạm],Table16[[Admin ]]))</f>
        <v>Phạm Thị Thúy Duy</v>
      </c>
      <c r="G342" t="s">
        <v>1296</v>
      </c>
      <c r="H342" s="497" t="str">
        <f>VLOOKUP(Table10[[#This Row],[Sản Phẩm RG]],'Thông tin'!C:F,4,0)</f>
        <v>PET chai</v>
      </c>
      <c r="I342">
        <v>490</v>
      </c>
      <c r="J342" s="497">
        <f>Table10[[#This Row],[Sản lượng kg]]/1000</f>
        <v>0.49</v>
      </c>
      <c r="K342" s="497" t="str">
        <f>_xlfn.XLOOKUP(Table10[[#This Row],[Loại Hàng]],Table59[Nhóm],Table59[Qui đổi])</f>
        <v>PET chai</v>
      </c>
      <c r="L342" s="403">
        <v>46147</v>
      </c>
      <c r="M342" t="s">
        <v>607</v>
      </c>
      <c r="N342" s="497">
        <f>IF(COUNTIF($A$3:A342,A342)=1,1,0)</f>
        <v>0</v>
      </c>
    </row>
    <row r="343" spans="1:14" x14ac:dyDescent="0.35">
      <c r="A343" t="s">
        <v>519</v>
      </c>
      <c r="B343" s="497" t="str">
        <f>IF(Table10[[#This Row],[DTR/Trạm]]="DTR",_xlfn.XLOOKUP(Table10[[#This Row],[ID NCC]],DS_NCC_DTR[ID NCC],DS_NCC_DTR[Tên NCC]),_xlfn.XLOOKUP(Table10[[#This Row],[ID NCC]],Data_TongTram2[ID NCC],Data_TongTram2[Tên NCC]))</f>
        <v>Kiều Bình Thái</v>
      </c>
      <c r="C343" s="497" t="str">
        <f>IF(Table10[[#This Row],[Trạm/DTR]]="DTR","DTR","Trạm")</f>
        <v>Trạm</v>
      </c>
      <c r="D343" s="497" t="str">
        <f>Table10[[#This Row],[ID NCC]]&amp;Table10[[#This Row],[Trạm/DTR]]</f>
        <v>001J3000005FFAsIAOĐồng Lâm</v>
      </c>
      <c r="E343" s="497" t="str">
        <f>IF(Table10[[#This Row],[DTR/Trạm]]="DTR",_xlfn.XLOOKUP(Table10[[#This Row],[ID NCC]],DS_NCC_DTR[ID NCC],DS_NCC_DTR[Nhân viên]),_xlfn.XLOOKUP(Table10[[#This Row],[ID NCC]],Data_TongTram2[ID NCC],Data_TongTram2[Nhân viên]))</f>
        <v>Lê Quốc Việt</v>
      </c>
      <c r="F343" s="497" t="str">
        <f>IF(Table10[[#This Row],[Trạm/DTR]]="DTR",_xlfn.XLOOKUP(Table10[[#This Row],[ID NCC]],DS_NCC_DTR[ID NCC],DS_NCC_DTR[Admin miền]),_xlfn.XLOOKUP(Table10[[#This Row],[Trạm/DTR]],Table16[Trạm],Table16[[Admin ]]))</f>
        <v>Phạm Thị Thúy Duy</v>
      </c>
      <c r="G343" t="s">
        <v>1296</v>
      </c>
      <c r="H343" s="497" t="str">
        <f>VLOOKUP(Table10[[#This Row],[Sản Phẩm RG]],'Thông tin'!C:F,4,0)</f>
        <v>PET chai</v>
      </c>
      <c r="I343">
        <v>680</v>
      </c>
      <c r="J343" s="497">
        <f>Table10[[#This Row],[Sản lượng kg]]/1000</f>
        <v>0.68</v>
      </c>
      <c r="K343" s="497" t="str">
        <f>_xlfn.XLOOKUP(Table10[[#This Row],[Loại Hàng]],Table59[Nhóm],Table59[Qui đổi])</f>
        <v>PET chai</v>
      </c>
      <c r="L343" s="403">
        <v>46147</v>
      </c>
      <c r="M343" t="s">
        <v>607</v>
      </c>
      <c r="N343" s="497">
        <f>IF(COUNTIF($A$3:A343,A343)=1,1,0)</f>
        <v>0</v>
      </c>
    </row>
    <row r="344" spans="1:14" x14ac:dyDescent="0.35">
      <c r="A344" t="s">
        <v>632</v>
      </c>
      <c r="B344" s="497" t="str">
        <f>IF(Table10[[#This Row],[DTR/Trạm]]="DTR",_xlfn.XLOOKUP(Table10[[#This Row],[ID NCC]],DS_NCC_DTR[ID NCC],DS_NCC_DTR[Tên NCC]),_xlfn.XLOOKUP(Table10[[#This Row],[ID NCC]],Data_TongTram2[ID NCC],Data_TongTram2[Tên NCC]))</f>
        <v>Chị Ngọc Trà Ôn</v>
      </c>
      <c r="C344" s="497" t="str">
        <f>IF(Table10[[#This Row],[Trạm/DTR]]="DTR","DTR","Trạm")</f>
        <v>Trạm</v>
      </c>
      <c r="D344" s="497" t="str">
        <f>Table10[[#This Row],[ID NCC]]&amp;Table10[[#This Row],[Trạm/DTR]]</f>
        <v>001dc00001AZdUrAALĐồng Lâm</v>
      </c>
      <c r="E344" s="497" t="str">
        <f>IF(Table10[[#This Row],[DTR/Trạm]]="DTR",_xlfn.XLOOKUP(Table10[[#This Row],[ID NCC]],DS_NCC_DTR[ID NCC],DS_NCC_DTR[Nhân viên]),_xlfn.XLOOKUP(Table10[[#This Row],[ID NCC]],Data_TongTram2[ID NCC],Data_TongTram2[Nhân viên]))</f>
        <v>Lê Quốc Việt</v>
      </c>
      <c r="F344" s="497" t="str">
        <f>IF(Table10[[#This Row],[Trạm/DTR]]="DTR",_xlfn.XLOOKUP(Table10[[#This Row],[ID NCC]],DS_NCC_DTR[ID NCC],DS_NCC_DTR[Admin miền]),_xlfn.XLOOKUP(Table10[[#This Row],[Trạm/DTR]],Table16[Trạm],Table16[[Admin ]]))</f>
        <v>Phạm Thị Thúy Duy</v>
      </c>
      <c r="G344" t="s">
        <v>1296</v>
      </c>
      <c r="H344" s="497" t="str">
        <f>VLOOKUP(Table10[[#This Row],[Sản Phẩm RG]],'Thông tin'!C:F,4,0)</f>
        <v>PET chai</v>
      </c>
      <c r="I344">
        <v>700</v>
      </c>
      <c r="J344" s="497">
        <f>Table10[[#This Row],[Sản lượng kg]]/1000</f>
        <v>0.7</v>
      </c>
      <c r="K344" s="497" t="str">
        <f>_xlfn.XLOOKUP(Table10[[#This Row],[Loại Hàng]],Table59[Nhóm],Table59[Qui đổi])</f>
        <v>PET chai</v>
      </c>
      <c r="L344" s="403">
        <v>46147</v>
      </c>
      <c r="M344" t="s">
        <v>607</v>
      </c>
      <c r="N344" s="497">
        <f>IF(COUNTIF($A$3:A344,A344)=1,1,0)</f>
        <v>0</v>
      </c>
    </row>
    <row r="345" spans="1:14" x14ac:dyDescent="0.35">
      <c r="A345" t="s">
        <v>498</v>
      </c>
      <c r="B345" s="497" t="str">
        <f>IF(Table10[[#This Row],[DTR/Trạm]]="DTR",_xlfn.XLOOKUP(Table10[[#This Row],[ID NCC]],DS_NCC_DTR[ID NCC],DS_NCC_DTR[Tên NCC]),_xlfn.XLOOKUP(Table10[[#This Row],[ID NCC]],Data_TongTram2[ID NCC],Data_TongTram2[Tên NCC]))</f>
        <v>HKD Nguyên Chương</v>
      </c>
      <c r="C345" s="497" t="str">
        <f>IF(Table10[[#This Row],[Trạm/DTR]]="DTR","DTR","Trạm")</f>
        <v>Trạm</v>
      </c>
      <c r="D345" s="497" t="str">
        <f>Table10[[#This Row],[ID NCC]]&amp;Table10[[#This Row],[Trạm/DTR]]</f>
        <v>001J3000002HM0PIAWĐồng Lâm</v>
      </c>
      <c r="E345" s="497" t="str">
        <f>IF(Table10[[#This Row],[DTR/Trạm]]="DTR",_xlfn.XLOOKUP(Table10[[#This Row],[ID NCC]],DS_NCC_DTR[ID NCC],DS_NCC_DTR[Nhân viên]),_xlfn.XLOOKUP(Table10[[#This Row],[ID NCC]],Data_TongTram2[ID NCC],Data_TongTram2[Nhân viên]))</f>
        <v>Nguyễn Ngọc Lâm</v>
      </c>
      <c r="F345" s="497" t="str">
        <f>IF(Table10[[#This Row],[Trạm/DTR]]="DTR",_xlfn.XLOOKUP(Table10[[#This Row],[ID NCC]],DS_NCC_DTR[ID NCC],DS_NCC_DTR[Admin miền]),_xlfn.XLOOKUP(Table10[[#This Row],[Trạm/DTR]],Table16[Trạm],Table16[[Admin ]]))</f>
        <v>Phạm Thị Thúy Duy</v>
      </c>
      <c r="G345" t="s">
        <v>1296</v>
      </c>
      <c r="H345" s="497" t="str">
        <f>VLOOKUP(Table10[[#This Row],[Sản Phẩm RG]],'Thông tin'!C:F,4,0)</f>
        <v>PET chai</v>
      </c>
      <c r="I345">
        <v>580</v>
      </c>
      <c r="J345" s="497">
        <f>Table10[[#This Row],[Sản lượng kg]]/1000</f>
        <v>0.57999999999999996</v>
      </c>
      <c r="K345" s="497" t="str">
        <f>_xlfn.XLOOKUP(Table10[[#This Row],[Loại Hàng]],Table59[Nhóm],Table59[Qui đổi])</f>
        <v>PET chai</v>
      </c>
      <c r="L345" s="403">
        <v>46147</v>
      </c>
      <c r="M345" t="s">
        <v>607</v>
      </c>
      <c r="N345" s="497">
        <f>IF(COUNTIF($A$3:A345,A345)=1,1,0)</f>
        <v>0</v>
      </c>
    </row>
    <row r="346" spans="1:14" x14ac:dyDescent="0.35">
      <c r="A346" t="s">
        <v>640</v>
      </c>
      <c r="B346" s="497" t="str">
        <f>IF(Table10[[#This Row],[DTR/Trạm]]="DTR",_xlfn.XLOOKUP(Table10[[#This Row],[ID NCC]],DS_NCC_DTR[ID NCC],DS_NCC_DTR[Tên NCC]),_xlfn.XLOOKUP(Table10[[#This Row],[ID NCC]],Data_TongTram2[ID NCC],Data_TongTram2[Tên NCC]))</f>
        <v>Lê Trần Thanh Linh</v>
      </c>
      <c r="C346" s="497" t="str">
        <f>IF(Table10[[#This Row],[Trạm/DTR]]="DTR","DTR","Trạm")</f>
        <v>Trạm</v>
      </c>
      <c r="D346" s="497" t="str">
        <f>Table10[[#This Row],[ID NCC]]&amp;Table10[[#This Row],[Trạm/DTR]]</f>
        <v>001J3000002HLbBIAWĐồng Lâm</v>
      </c>
      <c r="E346" s="497" t="str">
        <f>IF(Table10[[#This Row],[DTR/Trạm]]="DTR",_xlfn.XLOOKUP(Table10[[#This Row],[ID NCC]],DS_NCC_DTR[ID NCC],DS_NCC_DTR[Nhân viên]),_xlfn.XLOOKUP(Table10[[#This Row],[ID NCC]],Data_TongTram2[ID NCC],Data_TongTram2[Nhân viên]))</f>
        <v>Lâm Đỗ Anh Hào</v>
      </c>
      <c r="F346" s="497" t="str">
        <f>IF(Table10[[#This Row],[Trạm/DTR]]="DTR",_xlfn.XLOOKUP(Table10[[#This Row],[ID NCC]],DS_NCC_DTR[ID NCC],DS_NCC_DTR[Admin miền]),_xlfn.XLOOKUP(Table10[[#This Row],[Trạm/DTR]],Table16[Trạm],Table16[[Admin ]]))</f>
        <v>Phạm Thị Thúy Duy</v>
      </c>
      <c r="G346" t="s">
        <v>1296</v>
      </c>
      <c r="H346" s="497" t="str">
        <f>VLOOKUP(Table10[[#This Row],[Sản Phẩm RG]],'Thông tin'!C:F,4,0)</f>
        <v>PET chai</v>
      </c>
      <c r="I346">
        <v>560</v>
      </c>
      <c r="J346" s="497">
        <f>Table10[[#This Row],[Sản lượng kg]]/1000</f>
        <v>0.56000000000000005</v>
      </c>
      <c r="K346" s="497" t="str">
        <f>_xlfn.XLOOKUP(Table10[[#This Row],[Loại Hàng]],Table59[Nhóm],Table59[Qui đổi])</f>
        <v>PET chai</v>
      </c>
      <c r="L346" s="403">
        <v>46147</v>
      </c>
      <c r="M346" t="s">
        <v>607</v>
      </c>
      <c r="N346" s="497">
        <f>IF(COUNTIF($A$3:A346,A346)=1,1,0)</f>
        <v>1</v>
      </c>
    </row>
    <row r="347" spans="1:14" x14ac:dyDescent="0.35">
      <c r="A347" t="s">
        <v>552</v>
      </c>
      <c r="B347" s="497" t="str">
        <f>IF(Table10[[#This Row],[DTR/Trạm]]="DTR",_xlfn.XLOOKUP(Table10[[#This Row],[ID NCC]],DS_NCC_DTR[ID NCC],DS_NCC_DTR[Tên NCC]),_xlfn.XLOOKUP(Table10[[#This Row],[ID NCC]],Data_TongTram2[ID NCC],Data_TongTram2[Tên NCC]))</f>
        <v>Phạm Văn Nhờ</v>
      </c>
      <c r="C347" s="497" t="str">
        <f>IF(Table10[[#This Row],[Trạm/DTR]]="DTR","DTR","Trạm")</f>
        <v>Trạm</v>
      </c>
      <c r="D347" s="497" t="str">
        <f>Table10[[#This Row],[ID NCC]]&amp;Table10[[#This Row],[Trạm/DTR]]</f>
        <v>001dc00000zEx9xAACĐồng Lâm</v>
      </c>
      <c r="E347" s="497" t="str">
        <f>IF(Table10[[#This Row],[DTR/Trạm]]="DTR",_xlfn.XLOOKUP(Table10[[#This Row],[ID NCC]],DS_NCC_DTR[ID NCC],DS_NCC_DTR[Nhân viên]),_xlfn.XLOOKUP(Table10[[#This Row],[ID NCC]],Data_TongTram2[ID NCC],Data_TongTram2[Nhân viên]))</f>
        <v>Lê Quốc Việt</v>
      </c>
      <c r="F347" s="497" t="str">
        <f>IF(Table10[[#This Row],[Trạm/DTR]]="DTR",_xlfn.XLOOKUP(Table10[[#This Row],[ID NCC]],DS_NCC_DTR[ID NCC],DS_NCC_DTR[Admin miền]),_xlfn.XLOOKUP(Table10[[#This Row],[Trạm/DTR]],Table16[Trạm],Table16[[Admin ]]))</f>
        <v>Phạm Thị Thúy Duy</v>
      </c>
      <c r="G347" t="s">
        <v>1296</v>
      </c>
      <c r="H347" s="497" t="str">
        <f>VLOOKUP(Table10[[#This Row],[Sản Phẩm RG]],'Thông tin'!C:F,4,0)</f>
        <v>PET chai</v>
      </c>
      <c r="I347">
        <v>406</v>
      </c>
      <c r="J347" s="497">
        <f>Table10[[#This Row],[Sản lượng kg]]/1000</f>
        <v>0.40600000000000003</v>
      </c>
      <c r="K347" s="497" t="str">
        <f>_xlfn.XLOOKUP(Table10[[#This Row],[Loại Hàng]],Table59[Nhóm],Table59[Qui đổi])</f>
        <v>PET chai</v>
      </c>
      <c r="L347" s="403">
        <v>46147</v>
      </c>
      <c r="M347" t="s">
        <v>607</v>
      </c>
      <c r="N347" s="497">
        <f>IF(COUNTIF($A$3:A347,A347)=1,1,0)</f>
        <v>0</v>
      </c>
    </row>
    <row r="348" spans="1:14" x14ac:dyDescent="0.35">
      <c r="A348" t="s">
        <v>557</v>
      </c>
      <c r="B348" s="497" t="str">
        <f>IF(Table10[[#This Row],[DTR/Trạm]]="DTR",_xlfn.XLOOKUP(Table10[[#This Row],[ID NCC]],DS_NCC_DTR[ID NCC],DS_NCC_DTR[Tên NCC]),_xlfn.XLOOKUP(Table10[[#This Row],[ID NCC]],Data_TongTram2[ID NCC],Data_TongTram2[Tên NCC]))</f>
        <v>Trần Dương Kiến Trúc</v>
      </c>
      <c r="C348" s="497" t="str">
        <f>IF(Table10[[#This Row],[Trạm/DTR]]="DTR","DTR","Trạm")</f>
        <v>Trạm</v>
      </c>
      <c r="D348" s="497" t="str">
        <f>Table10[[#This Row],[ID NCC]]&amp;Table10[[#This Row],[Trạm/DTR]]</f>
        <v>001J3000002HLbFIAWĐồng Lâm</v>
      </c>
      <c r="E348" s="497" t="str">
        <f>IF(Table10[[#This Row],[DTR/Trạm]]="DTR",_xlfn.XLOOKUP(Table10[[#This Row],[ID NCC]],DS_NCC_DTR[ID NCC],DS_NCC_DTR[Nhân viên]),_xlfn.XLOOKUP(Table10[[#This Row],[ID NCC]],Data_TongTram2[ID NCC],Data_TongTram2[Nhân viên]))</f>
        <v>Lâm Đỗ Anh Hào</v>
      </c>
      <c r="F348" s="497" t="str">
        <f>IF(Table10[[#This Row],[Trạm/DTR]]="DTR",_xlfn.XLOOKUP(Table10[[#This Row],[ID NCC]],DS_NCC_DTR[ID NCC],DS_NCC_DTR[Admin miền]),_xlfn.XLOOKUP(Table10[[#This Row],[Trạm/DTR]],Table16[Trạm],Table16[[Admin ]]))</f>
        <v>Phạm Thị Thúy Duy</v>
      </c>
      <c r="G348" t="s">
        <v>1296</v>
      </c>
      <c r="H348" s="497" t="str">
        <f>VLOOKUP(Table10[[#This Row],[Sản Phẩm RG]],'Thông tin'!C:F,4,0)</f>
        <v>PET chai</v>
      </c>
      <c r="I348">
        <v>717</v>
      </c>
      <c r="J348" s="497">
        <f>Table10[[#This Row],[Sản lượng kg]]/1000</f>
        <v>0.71699999999999997</v>
      </c>
      <c r="K348" s="497" t="str">
        <f>_xlfn.XLOOKUP(Table10[[#This Row],[Loại Hàng]],Table59[Nhóm],Table59[Qui đổi])</f>
        <v>PET chai</v>
      </c>
      <c r="L348" s="403">
        <v>46147</v>
      </c>
      <c r="M348" t="s">
        <v>607</v>
      </c>
      <c r="N348" s="497">
        <f>IF(COUNTIF($A$3:A348,A348)=1,1,0)</f>
        <v>0</v>
      </c>
    </row>
    <row r="349" spans="1:14" x14ac:dyDescent="0.35">
      <c r="A349" t="s">
        <v>517</v>
      </c>
      <c r="B349" s="497" t="str">
        <f>IF(Table10[[#This Row],[DTR/Trạm]]="DTR",_xlfn.XLOOKUP(Table10[[#This Row],[ID NCC]],DS_NCC_DTR[ID NCC],DS_NCC_DTR[Tên NCC]),_xlfn.XLOOKUP(Table10[[#This Row],[ID NCC]],Data_TongTram2[ID NCC],Data_TongTram2[Tên NCC]))</f>
        <v>Bảy Liêm</v>
      </c>
      <c r="C349" s="497" t="str">
        <f>IF(Table10[[#This Row],[Trạm/DTR]]="DTR","DTR","Trạm")</f>
        <v>Trạm</v>
      </c>
      <c r="D349" s="497" t="str">
        <f>Table10[[#This Row],[ID NCC]]&amp;Table10[[#This Row],[Trạm/DTR]]</f>
        <v>001J3000002HLgpIAGĐồng Lâm</v>
      </c>
      <c r="E349" s="497" t="str">
        <f>IF(Table10[[#This Row],[DTR/Trạm]]="DTR",_xlfn.XLOOKUP(Table10[[#This Row],[ID NCC]],DS_NCC_DTR[ID NCC],DS_NCC_DTR[Nhân viên]),_xlfn.XLOOKUP(Table10[[#This Row],[ID NCC]],Data_TongTram2[ID NCC],Data_TongTram2[Nhân viên]))</f>
        <v>Lê Quốc Việt</v>
      </c>
      <c r="F349" s="497" t="str">
        <f>IF(Table10[[#This Row],[Trạm/DTR]]="DTR",_xlfn.XLOOKUP(Table10[[#This Row],[ID NCC]],DS_NCC_DTR[ID NCC],DS_NCC_DTR[Admin miền]),_xlfn.XLOOKUP(Table10[[#This Row],[Trạm/DTR]],Table16[Trạm],Table16[[Admin ]]))</f>
        <v>Phạm Thị Thúy Duy</v>
      </c>
      <c r="G349" t="s">
        <v>1296</v>
      </c>
      <c r="H349" s="497" t="str">
        <f>VLOOKUP(Table10[[#This Row],[Sản Phẩm RG]],'Thông tin'!C:F,4,0)</f>
        <v>PET chai</v>
      </c>
      <c r="I349">
        <v>600</v>
      </c>
      <c r="J349" s="497">
        <f>Table10[[#This Row],[Sản lượng kg]]/1000</f>
        <v>0.6</v>
      </c>
      <c r="K349" s="497" t="str">
        <f>_xlfn.XLOOKUP(Table10[[#This Row],[Loại Hàng]],Table59[Nhóm],Table59[Qui đổi])</f>
        <v>PET chai</v>
      </c>
      <c r="L349" s="403">
        <v>46147</v>
      </c>
      <c r="M349" t="s">
        <v>607</v>
      </c>
      <c r="N349" s="497">
        <f>IF(COUNTIF($A$3:A349,A349)=1,1,0)</f>
        <v>0</v>
      </c>
    </row>
    <row r="350" spans="1:14" x14ac:dyDescent="0.35">
      <c r="A350" t="s">
        <v>562</v>
      </c>
      <c r="B350" s="497" t="str">
        <f>IF(Table10[[#This Row],[DTR/Trạm]]="DTR",_xlfn.XLOOKUP(Table10[[#This Row],[ID NCC]],DS_NCC_DTR[ID NCC],DS_NCC_DTR[Tên NCC]),_xlfn.XLOOKUP(Table10[[#This Row],[ID NCC]],Data_TongTram2[ID NCC],Data_TongTram2[Tên NCC]))</f>
        <v>Võ Nhật Trường</v>
      </c>
      <c r="C350" s="497" t="str">
        <f>IF(Table10[[#This Row],[Trạm/DTR]]="DTR","DTR","Trạm")</f>
        <v>Trạm</v>
      </c>
      <c r="D350" s="497" t="str">
        <f>Table10[[#This Row],[ID NCC]]&amp;Table10[[#This Row],[Trạm/DTR]]</f>
        <v>001J300000HZs5NIATĐồng Lâm</v>
      </c>
      <c r="E350" s="497" t="str">
        <f>IF(Table10[[#This Row],[DTR/Trạm]]="DTR",_xlfn.XLOOKUP(Table10[[#This Row],[ID NCC]],DS_NCC_DTR[ID NCC],DS_NCC_DTR[Nhân viên]),_xlfn.XLOOKUP(Table10[[#This Row],[ID NCC]],Data_TongTram2[ID NCC],Data_TongTram2[Nhân viên]))</f>
        <v>Lê Quốc Việt</v>
      </c>
      <c r="F350" s="497" t="str">
        <f>IF(Table10[[#This Row],[Trạm/DTR]]="DTR",_xlfn.XLOOKUP(Table10[[#This Row],[ID NCC]],DS_NCC_DTR[ID NCC],DS_NCC_DTR[Admin miền]),_xlfn.XLOOKUP(Table10[[#This Row],[Trạm/DTR]],Table16[Trạm],Table16[[Admin ]]))</f>
        <v>Phạm Thị Thúy Duy</v>
      </c>
      <c r="G350" t="s">
        <v>1296</v>
      </c>
      <c r="H350" s="497" t="str">
        <f>VLOOKUP(Table10[[#This Row],[Sản Phẩm RG]],'Thông tin'!C:F,4,0)</f>
        <v>PET chai</v>
      </c>
      <c r="I350">
        <v>347</v>
      </c>
      <c r="J350" s="497">
        <f>Table10[[#This Row],[Sản lượng kg]]/1000</f>
        <v>0.34699999999999998</v>
      </c>
      <c r="K350" s="497" t="str">
        <f>_xlfn.XLOOKUP(Table10[[#This Row],[Loại Hàng]],Table59[Nhóm],Table59[Qui đổi])</f>
        <v>PET chai</v>
      </c>
      <c r="L350" s="403">
        <v>46147</v>
      </c>
      <c r="M350" t="s">
        <v>607</v>
      </c>
      <c r="N350" s="497">
        <f>IF(COUNTIF($A$3:A350,A350)=1,1,0)</f>
        <v>0</v>
      </c>
    </row>
    <row r="351" spans="1:14" x14ac:dyDescent="0.35">
      <c r="A351" t="s">
        <v>563</v>
      </c>
      <c r="B351" s="497" t="str">
        <f>IF(Table10[[#This Row],[DTR/Trạm]]="DTR",_xlfn.XLOOKUP(Table10[[#This Row],[ID NCC]],DS_NCC_DTR[ID NCC],DS_NCC_DTR[Tên NCC]),_xlfn.XLOOKUP(Table10[[#This Row],[ID NCC]],Data_TongTram2[ID NCC],Data_TongTram2[Tên NCC]))</f>
        <v>Duy Phương</v>
      </c>
      <c r="C351" s="497" t="str">
        <f>IF(Table10[[#This Row],[Trạm/DTR]]="DTR","DTR","Trạm")</f>
        <v>Trạm</v>
      </c>
      <c r="D351" s="497" t="str">
        <f>Table10[[#This Row],[ID NCC]]&amp;Table10[[#This Row],[Trạm/DTR]]</f>
        <v>001J3000002HLkUIAWĐồng Lâm</v>
      </c>
      <c r="E351" s="497" t="str">
        <f>IF(Table10[[#This Row],[DTR/Trạm]]="DTR",_xlfn.XLOOKUP(Table10[[#This Row],[ID NCC]],DS_NCC_DTR[ID NCC],DS_NCC_DTR[Nhân viên]),_xlfn.XLOOKUP(Table10[[#This Row],[ID NCC]],Data_TongTram2[ID NCC],Data_TongTram2[Nhân viên]))</f>
        <v>Lê Quốc Việt</v>
      </c>
      <c r="F351" s="497" t="str">
        <f>IF(Table10[[#This Row],[Trạm/DTR]]="DTR",_xlfn.XLOOKUP(Table10[[#This Row],[ID NCC]],DS_NCC_DTR[ID NCC],DS_NCC_DTR[Admin miền]),_xlfn.XLOOKUP(Table10[[#This Row],[Trạm/DTR]],Table16[Trạm],Table16[[Admin ]]))</f>
        <v>Phạm Thị Thúy Duy</v>
      </c>
      <c r="G351" t="s">
        <v>1296</v>
      </c>
      <c r="H351" s="497" t="str">
        <f>VLOOKUP(Table10[[#This Row],[Sản Phẩm RG]],'Thông tin'!C:F,4,0)</f>
        <v>PET chai</v>
      </c>
      <c r="I351">
        <v>1420</v>
      </c>
      <c r="J351" s="497">
        <f>Table10[[#This Row],[Sản lượng kg]]/1000</f>
        <v>1.42</v>
      </c>
      <c r="K351" s="497" t="str">
        <f>_xlfn.XLOOKUP(Table10[[#This Row],[Loại Hàng]],Table59[Nhóm],Table59[Qui đổi])</f>
        <v>PET chai</v>
      </c>
      <c r="L351" s="403">
        <v>46147</v>
      </c>
      <c r="M351" t="s">
        <v>607</v>
      </c>
      <c r="N351" s="497">
        <f>IF(COUNTIF($A$3:A351,A351)=1,1,0)</f>
        <v>0</v>
      </c>
    </row>
    <row r="352" spans="1:14" x14ac:dyDescent="0.35">
      <c r="A352" t="s">
        <v>552</v>
      </c>
      <c r="B352" s="497" t="str">
        <f>IF(Table10[[#This Row],[DTR/Trạm]]="DTR",_xlfn.XLOOKUP(Table10[[#This Row],[ID NCC]],DS_NCC_DTR[ID NCC],DS_NCC_DTR[Tên NCC]),_xlfn.XLOOKUP(Table10[[#This Row],[ID NCC]],Data_TongTram2[ID NCC],Data_TongTram2[Tên NCC]))</f>
        <v>Phạm Văn Nhờ</v>
      </c>
      <c r="C352" s="497" t="str">
        <f>IF(Table10[[#This Row],[Trạm/DTR]]="DTR","DTR","Trạm")</f>
        <v>Trạm</v>
      </c>
      <c r="D352" s="497" t="str">
        <f>Table10[[#This Row],[ID NCC]]&amp;Table10[[#This Row],[Trạm/DTR]]</f>
        <v>001dc00000zEx9xAACĐồng Lâm</v>
      </c>
      <c r="E352" s="497" t="str">
        <f>IF(Table10[[#This Row],[DTR/Trạm]]="DTR",_xlfn.XLOOKUP(Table10[[#This Row],[ID NCC]],DS_NCC_DTR[ID NCC],DS_NCC_DTR[Nhân viên]),_xlfn.XLOOKUP(Table10[[#This Row],[ID NCC]],Data_TongTram2[ID NCC],Data_TongTram2[Nhân viên]))</f>
        <v>Lê Quốc Việt</v>
      </c>
      <c r="F352" s="497" t="str">
        <f>IF(Table10[[#This Row],[Trạm/DTR]]="DTR",_xlfn.XLOOKUP(Table10[[#This Row],[ID NCC]],DS_NCC_DTR[ID NCC],DS_NCC_DTR[Admin miền]),_xlfn.XLOOKUP(Table10[[#This Row],[Trạm/DTR]],Table16[Trạm],Table16[[Admin ]]))</f>
        <v>Phạm Thị Thúy Duy</v>
      </c>
      <c r="G352" t="s">
        <v>1296</v>
      </c>
      <c r="H352" s="497" t="str">
        <f>VLOOKUP(Table10[[#This Row],[Sản Phẩm RG]],'Thông tin'!C:F,4,0)</f>
        <v>PET chai</v>
      </c>
      <c r="I352">
        <v>350</v>
      </c>
      <c r="J352" s="497">
        <f>Table10[[#This Row],[Sản lượng kg]]/1000</f>
        <v>0.35</v>
      </c>
      <c r="K352" s="497" t="str">
        <f>_xlfn.XLOOKUP(Table10[[#This Row],[Loại Hàng]],Table59[Nhóm],Table59[Qui đổi])</f>
        <v>PET chai</v>
      </c>
      <c r="L352" s="403">
        <v>46147</v>
      </c>
      <c r="M352" t="s">
        <v>607</v>
      </c>
      <c r="N352" s="497">
        <f>IF(COUNTIF($A$3:A352,A352)=1,1,0)</f>
        <v>0</v>
      </c>
    </row>
    <row r="353" spans="1:14" x14ac:dyDescent="0.35">
      <c r="A353" t="s">
        <v>528</v>
      </c>
      <c r="B353" s="497" t="str">
        <f>IF(Table10[[#This Row],[DTR/Trạm]]="DTR",_xlfn.XLOOKUP(Table10[[#This Row],[ID NCC]],DS_NCC_DTR[ID NCC],DS_NCC_DTR[Tên NCC]),_xlfn.XLOOKUP(Table10[[#This Row],[ID NCC]],Data_TongTram2[ID NCC],Data_TongTram2[Tên NCC]))</f>
        <v>Anh Dự</v>
      </c>
      <c r="C353" s="497" t="str">
        <f>IF(Table10[[#This Row],[Trạm/DTR]]="DTR","DTR","Trạm")</f>
        <v>Trạm</v>
      </c>
      <c r="D353" s="497" t="str">
        <f>Table10[[#This Row],[ID NCC]]&amp;Table10[[#This Row],[Trạm/DTR]]</f>
        <v>001J3000002HLfIIAWĐồng Lâm</v>
      </c>
      <c r="E353" s="497" t="str">
        <f>IF(Table10[[#This Row],[DTR/Trạm]]="DTR",_xlfn.XLOOKUP(Table10[[#This Row],[ID NCC]],DS_NCC_DTR[ID NCC],DS_NCC_DTR[Nhân viên]),_xlfn.XLOOKUP(Table10[[#This Row],[ID NCC]],Data_TongTram2[ID NCC],Data_TongTram2[Nhân viên]))</f>
        <v>Lâm Đỗ Anh Hào</v>
      </c>
      <c r="F353" s="497" t="str">
        <f>IF(Table10[[#This Row],[Trạm/DTR]]="DTR",_xlfn.XLOOKUP(Table10[[#This Row],[ID NCC]],DS_NCC_DTR[ID NCC],DS_NCC_DTR[Admin miền]),_xlfn.XLOOKUP(Table10[[#This Row],[Trạm/DTR]],Table16[Trạm],Table16[[Admin ]]))</f>
        <v>Phạm Thị Thúy Duy</v>
      </c>
      <c r="G353" t="s">
        <v>1296</v>
      </c>
      <c r="H353" s="497" t="str">
        <f>VLOOKUP(Table10[[#This Row],[Sản Phẩm RG]],'Thông tin'!C:F,4,0)</f>
        <v>PET chai</v>
      </c>
      <c r="I353">
        <v>890</v>
      </c>
      <c r="J353" s="497">
        <f>Table10[[#This Row],[Sản lượng kg]]/1000</f>
        <v>0.89</v>
      </c>
      <c r="K353" s="497" t="str">
        <f>_xlfn.XLOOKUP(Table10[[#This Row],[Loại Hàng]],Table59[Nhóm],Table59[Qui đổi])</f>
        <v>PET chai</v>
      </c>
      <c r="L353" s="403">
        <v>46147</v>
      </c>
      <c r="M353" t="s">
        <v>607</v>
      </c>
      <c r="N353" s="497">
        <f>IF(COUNTIF($A$3:A353,A353)=1,1,0)</f>
        <v>0</v>
      </c>
    </row>
    <row r="354" spans="1:14" x14ac:dyDescent="0.35">
      <c r="A354" t="s">
        <v>563</v>
      </c>
      <c r="B354" s="497" t="str">
        <f>IF(Table10[[#This Row],[DTR/Trạm]]="DTR",_xlfn.XLOOKUP(Table10[[#This Row],[ID NCC]],DS_NCC_DTR[ID NCC],DS_NCC_DTR[Tên NCC]),_xlfn.XLOOKUP(Table10[[#This Row],[ID NCC]],Data_TongTram2[ID NCC],Data_TongTram2[Tên NCC]))</f>
        <v>Duy Phương</v>
      </c>
      <c r="C354" s="497" t="str">
        <f>IF(Table10[[#This Row],[Trạm/DTR]]="DTR","DTR","Trạm")</f>
        <v>Trạm</v>
      </c>
      <c r="D354" s="497" t="str">
        <f>Table10[[#This Row],[ID NCC]]&amp;Table10[[#This Row],[Trạm/DTR]]</f>
        <v>001J3000002HLkUIAWĐồng Lâm</v>
      </c>
      <c r="E354" s="497" t="str">
        <f>IF(Table10[[#This Row],[DTR/Trạm]]="DTR",_xlfn.XLOOKUP(Table10[[#This Row],[ID NCC]],DS_NCC_DTR[ID NCC],DS_NCC_DTR[Nhân viên]),_xlfn.XLOOKUP(Table10[[#This Row],[ID NCC]],Data_TongTram2[ID NCC],Data_TongTram2[Nhân viên]))</f>
        <v>Lê Quốc Việt</v>
      </c>
      <c r="F354" s="497" t="str">
        <f>IF(Table10[[#This Row],[Trạm/DTR]]="DTR",_xlfn.XLOOKUP(Table10[[#This Row],[ID NCC]],DS_NCC_DTR[ID NCC],DS_NCC_DTR[Admin miền]),_xlfn.XLOOKUP(Table10[[#This Row],[Trạm/DTR]],Table16[Trạm],Table16[[Admin ]]))</f>
        <v>Phạm Thị Thúy Duy</v>
      </c>
      <c r="G354" t="s">
        <v>1296</v>
      </c>
      <c r="H354" s="497" t="str">
        <f>VLOOKUP(Table10[[#This Row],[Sản Phẩm RG]],'Thông tin'!C:F,4,0)</f>
        <v>PET chai</v>
      </c>
      <c r="I354">
        <v>546</v>
      </c>
      <c r="J354" s="497">
        <f>Table10[[#This Row],[Sản lượng kg]]/1000</f>
        <v>0.54600000000000004</v>
      </c>
      <c r="K354" s="497" t="str">
        <f>_xlfn.XLOOKUP(Table10[[#This Row],[Loại Hàng]],Table59[Nhóm],Table59[Qui đổi])</f>
        <v>PET chai</v>
      </c>
      <c r="L354" s="403">
        <v>46147</v>
      </c>
      <c r="M354" t="s">
        <v>607</v>
      </c>
      <c r="N354" s="497">
        <f>IF(COUNTIF($A$3:A354,A354)=1,1,0)</f>
        <v>0</v>
      </c>
    </row>
    <row r="355" spans="1:14" x14ac:dyDescent="0.35">
      <c r="A355" t="s">
        <v>765</v>
      </c>
      <c r="B355" s="497" t="str">
        <f>IF(Table10[[#This Row],[DTR/Trạm]]="DTR",_xlfn.XLOOKUP(Table10[[#This Row],[ID NCC]],DS_NCC_DTR[ID NCC],DS_NCC_DTR[Tên NCC]),_xlfn.XLOOKUP(Table10[[#This Row],[ID NCC]],Data_TongTram2[ID NCC],Data_TongTram2[Tên NCC]))</f>
        <v>Anh Phương Bạc Liêu</v>
      </c>
      <c r="C355" s="497" t="str">
        <f>IF(Table10[[#This Row],[Trạm/DTR]]="DTR","DTR","Trạm")</f>
        <v>Trạm</v>
      </c>
      <c r="D355" s="497" t="str">
        <f>Table10[[#This Row],[ID NCC]]&amp;Table10[[#This Row],[Trạm/DTR]]</f>
        <v>001J3000007YfEVIA0Đồng Lâm</v>
      </c>
      <c r="E355" s="497" t="str">
        <f>IF(Table10[[#This Row],[DTR/Trạm]]="DTR",_xlfn.XLOOKUP(Table10[[#This Row],[ID NCC]],DS_NCC_DTR[ID NCC],DS_NCC_DTR[Nhân viên]),_xlfn.XLOOKUP(Table10[[#This Row],[ID NCC]],Data_TongTram2[ID NCC],Data_TongTram2[Nhân viên]))</f>
        <v>Thái Tân Văn</v>
      </c>
      <c r="F355" s="497" t="str">
        <f>IF(Table10[[#This Row],[Trạm/DTR]]="DTR",_xlfn.XLOOKUP(Table10[[#This Row],[ID NCC]],DS_NCC_DTR[ID NCC],DS_NCC_DTR[Admin miền]),_xlfn.XLOOKUP(Table10[[#This Row],[Trạm/DTR]],Table16[Trạm],Table16[[Admin ]]))</f>
        <v>Phạm Thị Thúy Duy</v>
      </c>
      <c r="G355" t="s">
        <v>1296</v>
      </c>
      <c r="H355" s="497" t="str">
        <f>VLOOKUP(Table10[[#This Row],[Sản Phẩm RG]],'Thông tin'!C:F,4,0)</f>
        <v>PET chai</v>
      </c>
      <c r="I355">
        <v>828</v>
      </c>
      <c r="J355" s="497">
        <f>Table10[[#This Row],[Sản lượng kg]]/1000</f>
        <v>0.82799999999999996</v>
      </c>
      <c r="K355" s="497" t="str">
        <f>_xlfn.XLOOKUP(Table10[[#This Row],[Loại Hàng]],Table59[Nhóm],Table59[Qui đổi])</f>
        <v>PET chai</v>
      </c>
      <c r="L355" s="403">
        <v>46147</v>
      </c>
      <c r="M355" t="s">
        <v>607</v>
      </c>
      <c r="N355" s="497">
        <f>IF(COUNTIF($A$3:A355,A355)=1,1,0)</f>
        <v>1</v>
      </c>
    </row>
    <row r="356" spans="1:14" x14ac:dyDescent="0.35">
      <c r="A356" t="s">
        <v>498</v>
      </c>
      <c r="B356" s="497" t="str">
        <f>IF(Table10[[#This Row],[DTR/Trạm]]="DTR",_xlfn.XLOOKUP(Table10[[#This Row],[ID NCC]],DS_NCC_DTR[ID NCC],DS_NCC_DTR[Tên NCC]),_xlfn.XLOOKUP(Table10[[#This Row],[ID NCC]],Data_TongTram2[ID NCC],Data_TongTram2[Tên NCC]))</f>
        <v>HKD Nguyên Chương</v>
      </c>
      <c r="C356" s="497" t="str">
        <f>IF(Table10[[#This Row],[Trạm/DTR]]="DTR","DTR","Trạm")</f>
        <v>Trạm</v>
      </c>
      <c r="D356" s="497" t="str">
        <f>Table10[[#This Row],[ID NCC]]&amp;Table10[[#This Row],[Trạm/DTR]]</f>
        <v>001J3000002HM0PIAWĐồng Lâm</v>
      </c>
      <c r="E356" s="497" t="str">
        <f>IF(Table10[[#This Row],[DTR/Trạm]]="DTR",_xlfn.XLOOKUP(Table10[[#This Row],[ID NCC]],DS_NCC_DTR[ID NCC],DS_NCC_DTR[Nhân viên]),_xlfn.XLOOKUP(Table10[[#This Row],[ID NCC]],Data_TongTram2[ID NCC],Data_TongTram2[Nhân viên]))</f>
        <v>Nguyễn Ngọc Lâm</v>
      </c>
      <c r="F356" s="497" t="str">
        <f>IF(Table10[[#This Row],[Trạm/DTR]]="DTR",_xlfn.XLOOKUP(Table10[[#This Row],[ID NCC]],DS_NCC_DTR[ID NCC],DS_NCC_DTR[Admin miền]),_xlfn.XLOOKUP(Table10[[#This Row],[Trạm/DTR]],Table16[Trạm],Table16[[Admin ]]))</f>
        <v>Phạm Thị Thúy Duy</v>
      </c>
      <c r="G356" t="s">
        <v>1296</v>
      </c>
      <c r="H356" s="497" t="str">
        <f>VLOOKUP(Table10[[#This Row],[Sản Phẩm RG]],'Thông tin'!C:F,4,0)</f>
        <v>PET chai</v>
      </c>
      <c r="I356">
        <v>541</v>
      </c>
      <c r="J356" s="497">
        <f>Table10[[#This Row],[Sản lượng kg]]/1000</f>
        <v>0.54100000000000004</v>
      </c>
      <c r="K356" s="497" t="str">
        <f>_xlfn.XLOOKUP(Table10[[#This Row],[Loại Hàng]],Table59[Nhóm],Table59[Qui đổi])</f>
        <v>PET chai</v>
      </c>
      <c r="L356" s="403">
        <v>46147</v>
      </c>
      <c r="M356" t="s">
        <v>607</v>
      </c>
      <c r="N356" s="497">
        <f>IF(COUNTIF($A$3:A356,A356)=1,1,0)</f>
        <v>0</v>
      </c>
    </row>
    <row r="357" spans="1:14" x14ac:dyDescent="0.35">
      <c r="A357" t="s">
        <v>519</v>
      </c>
      <c r="B357" s="497" t="str">
        <f>IF(Table10[[#This Row],[DTR/Trạm]]="DTR",_xlfn.XLOOKUP(Table10[[#This Row],[ID NCC]],DS_NCC_DTR[ID NCC],DS_NCC_DTR[Tên NCC]),_xlfn.XLOOKUP(Table10[[#This Row],[ID NCC]],Data_TongTram2[ID NCC],Data_TongTram2[Tên NCC]))</f>
        <v>Kiều Bình Thái</v>
      </c>
      <c r="C357" s="497" t="str">
        <f>IF(Table10[[#This Row],[Trạm/DTR]]="DTR","DTR","Trạm")</f>
        <v>Trạm</v>
      </c>
      <c r="D357" s="497" t="str">
        <f>Table10[[#This Row],[ID NCC]]&amp;Table10[[#This Row],[Trạm/DTR]]</f>
        <v>001J3000005FFAsIAOĐồng Lâm</v>
      </c>
      <c r="E357" s="497" t="str">
        <f>IF(Table10[[#This Row],[DTR/Trạm]]="DTR",_xlfn.XLOOKUP(Table10[[#This Row],[ID NCC]],DS_NCC_DTR[ID NCC],DS_NCC_DTR[Nhân viên]),_xlfn.XLOOKUP(Table10[[#This Row],[ID NCC]],Data_TongTram2[ID NCC],Data_TongTram2[Nhân viên]))</f>
        <v>Lê Quốc Việt</v>
      </c>
      <c r="F357" s="497" t="str">
        <f>IF(Table10[[#This Row],[Trạm/DTR]]="DTR",_xlfn.XLOOKUP(Table10[[#This Row],[ID NCC]],DS_NCC_DTR[ID NCC],DS_NCC_DTR[Admin miền]),_xlfn.XLOOKUP(Table10[[#This Row],[Trạm/DTR]],Table16[Trạm],Table16[[Admin ]]))</f>
        <v>Phạm Thị Thúy Duy</v>
      </c>
      <c r="G357" t="s">
        <v>1296</v>
      </c>
      <c r="H357" s="497" t="str">
        <f>VLOOKUP(Table10[[#This Row],[Sản Phẩm RG]],'Thông tin'!C:F,4,0)</f>
        <v>PET chai</v>
      </c>
      <c r="I357">
        <v>700</v>
      </c>
      <c r="J357" s="497">
        <f>Table10[[#This Row],[Sản lượng kg]]/1000</f>
        <v>0.7</v>
      </c>
      <c r="K357" s="497" t="str">
        <f>_xlfn.XLOOKUP(Table10[[#This Row],[Loại Hàng]],Table59[Nhóm],Table59[Qui đổi])</f>
        <v>PET chai</v>
      </c>
      <c r="L357" s="403">
        <v>46147</v>
      </c>
      <c r="M357" t="s">
        <v>607</v>
      </c>
      <c r="N357" s="497">
        <f>IF(COUNTIF($A$3:A357,A357)=1,1,0)</f>
        <v>0</v>
      </c>
    </row>
    <row r="358" spans="1:14" x14ac:dyDescent="0.35">
      <c r="A358" t="s">
        <v>563</v>
      </c>
      <c r="B358" s="497" t="str">
        <f>IF(Table10[[#This Row],[DTR/Trạm]]="DTR",_xlfn.XLOOKUP(Table10[[#This Row],[ID NCC]],DS_NCC_DTR[ID NCC],DS_NCC_DTR[Tên NCC]),_xlfn.XLOOKUP(Table10[[#This Row],[ID NCC]],Data_TongTram2[ID NCC],Data_TongTram2[Tên NCC]))</f>
        <v>Duy Phương</v>
      </c>
      <c r="C358" s="497" t="str">
        <f>IF(Table10[[#This Row],[Trạm/DTR]]="DTR","DTR","Trạm")</f>
        <v>Trạm</v>
      </c>
      <c r="D358" s="497" t="str">
        <f>Table10[[#This Row],[ID NCC]]&amp;Table10[[#This Row],[Trạm/DTR]]</f>
        <v>001J3000002HLkUIAWĐồng Lâm</v>
      </c>
      <c r="E358" s="497" t="str">
        <f>IF(Table10[[#This Row],[DTR/Trạm]]="DTR",_xlfn.XLOOKUP(Table10[[#This Row],[ID NCC]],DS_NCC_DTR[ID NCC],DS_NCC_DTR[Nhân viên]),_xlfn.XLOOKUP(Table10[[#This Row],[ID NCC]],Data_TongTram2[ID NCC],Data_TongTram2[Nhân viên]))</f>
        <v>Lê Quốc Việt</v>
      </c>
      <c r="F358" s="497" t="str">
        <f>IF(Table10[[#This Row],[Trạm/DTR]]="DTR",_xlfn.XLOOKUP(Table10[[#This Row],[ID NCC]],DS_NCC_DTR[ID NCC],DS_NCC_DTR[Admin miền]),_xlfn.XLOOKUP(Table10[[#This Row],[Trạm/DTR]],Table16[Trạm],Table16[[Admin ]]))</f>
        <v>Phạm Thị Thúy Duy</v>
      </c>
      <c r="G358" t="s">
        <v>1296</v>
      </c>
      <c r="H358" s="497" t="str">
        <f>VLOOKUP(Table10[[#This Row],[Sản Phẩm RG]],'Thông tin'!C:F,4,0)</f>
        <v>PET chai</v>
      </c>
      <c r="I358">
        <v>564</v>
      </c>
      <c r="J358" s="497">
        <f>Table10[[#This Row],[Sản lượng kg]]/1000</f>
        <v>0.56399999999999995</v>
      </c>
      <c r="K358" s="497" t="str">
        <f>_xlfn.XLOOKUP(Table10[[#This Row],[Loại Hàng]],Table59[Nhóm],Table59[Qui đổi])</f>
        <v>PET chai</v>
      </c>
      <c r="L358" s="403">
        <v>46147</v>
      </c>
      <c r="M358" t="s">
        <v>607</v>
      </c>
      <c r="N358" s="497">
        <f>IF(COUNTIF($A$3:A358,A358)=1,1,0)</f>
        <v>0</v>
      </c>
    </row>
    <row r="359" spans="1:14" x14ac:dyDescent="0.35">
      <c r="A359" t="s">
        <v>1056</v>
      </c>
      <c r="B359" s="497" t="str">
        <f>IF(Table10[[#This Row],[DTR/Trạm]]="DTR",_xlfn.XLOOKUP(Table10[[#This Row],[ID NCC]],DS_NCC_DTR[ID NCC],DS_NCC_DTR[Tên NCC]),_xlfn.XLOOKUP(Table10[[#This Row],[ID NCC]],Data_TongTram2[ID NCC],Data_TongTram2[Tên NCC]))</f>
        <v>Anh Nuôi Cần Thơ</v>
      </c>
      <c r="C359" s="497" t="str">
        <f>IF(Table10[[#This Row],[Trạm/DTR]]="DTR","DTR","Trạm")</f>
        <v>Trạm</v>
      </c>
      <c r="D359" s="497" t="str">
        <f>Table10[[#This Row],[ID NCC]]&amp;Table10[[#This Row],[Trạm/DTR]]</f>
        <v>001J3000002HLr3IAGĐồng Lâm</v>
      </c>
      <c r="E359" s="497" t="str">
        <f>IF(Table10[[#This Row],[DTR/Trạm]]="DTR",_xlfn.XLOOKUP(Table10[[#This Row],[ID NCC]],DS_NCC_DTR[ID NCC],DS_NCC_DTR[Nhân viên]),_xlfn.XLOOKUP(Table10[[#This Row],[ID NCC]],Data_TongTram2[ID NCC],Data_TongTram2[Nhân viên]))</f>
        <v>Nguyễn Ngọc Lâm</v>
      </c>
      <c r="F359" s="497" t="str">
        <f>IF(Table10[[#This Row],[Trạm/DTR]]="DTR",_xlfn.XLOOKUP(Table10[[#This Row],[ID NCC]],DS_NCC_DTR[ID NCC],DS_NCC_DTR[Admin miền]),_xlfn.XLOOKUP(Table10[[#This Row],[Trạm/DTR]],Table16[Trạm],Table16[[Admin ]]))</f>
        <v>Phạm Thị Thúy Duy</v>
      </c>
      <c r="G359" t="s">
        <v>1296</v>
      </c>
      <c r="H359" s="497" t="str">
        <f>VLOOKUP(Table10[[#This Row],[Sản Phẩm RG]],'Thông tin'!C:F,4,0)</f>
        <v>PET chai</v>
      </c>
      <c r="I359">
        <v>690</v>
      </c>
      <c r="J359" s="497">
        <f>Table10[[#This Row],[Sản lượng kg]]/1000</f>
        <v>0.69</v>
      </c>
      <c r="K359" s="497" t="str">
        <f>_xlfn.XLOOKUP(Table10[[#This Row],[Loại Hàng]],Table59[Nhóm],Table59[Qui đổi])</f>
        <v>PET chai</v>
      </c>
      <c r="L359" s="403">
        <v>46147</v>
      </c>
      <c r="M359" t="s">
        <v>607</v>
      </c>
      <c r="N359" s="497">
        <f>IF(COUNTIF($A$3:A359,A359)=1,1,0)</f>
        <v>0</v>
      </c>
    </row>
    <row r="360" spans="1:14" x14ac:dyDescent="0.35">
      <c r="A360" t="s">
        <v>573</v>
      </c>
      <c r="B360" s="497" t="str">
        <f>IF(Table10[[#This Row],[DTR/Trạm]]="DTR",_xlfn.XLOOKUP(Table10[[#This Row],[ID NCC]],DS_NCC_DTR[ID NCC],DS_NCC_DTR[Tên NCC]),_xlfn.XLOOKUP(Table10[[#This Row],[ID NCC]],Data_TongTram2[ID NCC],Data_TongTram2[Tên NCC]))</f>
        <v>Phan Huy Tâm</v>
      </c>
      <c r="C360" s="497" t="str">
        <f>IF(Table10[[#This Row],[Trạm/DTR]]="DTR","DTR","Trạm")</f>
        <v>Trạm</v>
      </c>
      <c r="D360" s="497" t="str">
        <f>Table10[[#This Row],[ID NCC]]&amp;Table10[[#This Row],[Trạm/DTR]]</f>
        <v>001dc00000tGtVXAA0Đồng Lâm</v>
      </c>
      <c r="E360" s="497" t="str">
        <f>IF(Table10[[#This Row],[DTR/Trạm]]="DTR",_xlfn.XLOOKUP(Table10[[#This Row],[ID NCC]],DS_NCC_DTR[ID NCC],DS_NCC_DTR[Nhân viên]),_xlfn.XLOOKUP(Table10[[#This Row],[ID NCC]],Data_TongTram2[ID NCC],Data_TongTram2[Nhân viên]))</f>
        <v>Lê Quốc Việt</v>
      </c>
      <c r="F360" s="497" t="str">
        <f>IF(Table10[[#This Row],[Trạm/DTR]]="DTR",_xlfn.XLOOKUP(Table10[[#This Row],[ID NCC]],DS_NCC_DTR[ID NCC],DS_NCC_DTR[Admin miền]),_xlfn.XLOOKUP(Table10[[#This Row],[Trạm/DTR]],Table16[Trạm],Table16[[Admin ]]))</f>
        <v>Phạm Thị Thúy Duy</v>
      </c>
      <c r="G360" t="s">
        <v>1296</v>
      </c>
      <c r="H360" s="497" t="str">
        <f>VLOOKUP(Table10[[#This Row],[Sản Phẩm RG]],'Thông tin'!C:F,4,0)</f>
        <v>PET chai</v>
      </c>
      <c r="I360">
        <v>495</v>
      </c>
      <c r="J360" s="497">
        <f>Table10[[#This Row],[Sản lượng kg]]/1000</f>
        <v>0.495</v>
      </c>
      <c r="K360" s="497" t="str">
        <f>_xlfn.XLOOKUP(Table10[[#This Row],[Loại Hàng]],Table59[Nhóm],Table59[Qui đổi])</f>
        <v>PET chai</v>
      </c>
      <c r="L360" s="403">
        <v>46147</v>
      </c>
      <c r="M360" t="s">
        <v>607</v>
      </c>
      <c r="N360" s="497">
        <f>IF(COUNTIF($A$3:A360,A360)=1,1,0)</f>
        <v>1</v>
      </c>
    </row>
    <row r="361" spans="1:14" x14ac:dyDescent="0.35">
      <c r="A361" t="s">
        <v>524</v>
      </c>
      <c r="B361" s="497" t="str">
        <f>IF(Table10[[#This Row],[DTR/Trạm]]="DTR",_xlfn.XLOOKUP(Table10[[#This Row],[ID NCC]],DS_NCC_DTR[ID NCC],DS_NCC_DTR[Tên NCC]),_xlfn.XLOOKUP(Table10[[#This Row],[ID NCC]],Data_TongTram2[ID NCC],Data_TongTram2[Tên NCC]))</f>
        <v>Anh Tốt</v>
      </c>
      <c r="C361" s="497" t="str">
        <f>IF(Table10[[#This Row],[Trạm/DTR]]="DTR","DTR","Trạm")</f>
        <v>Trạm</v>
      </c>
      <c r="D361" s="497" t="str">
        <f>Table10[[#This Row],[ID NCC]]&amp;Table10[[#This Row],[Trạm/DTR]]</f>
        <v>001J3000002HLkWIAWĐồng Lâm</v>
      </c>
      <c r="E361" s="497" t="str">
        <f>IF(Table10[[#This Row],[DTR/Trạm]]="DTR",_xlfn.XLOOKUP(Table10[[#This Row],[ID NCC]],DS_NCC_DTR[ID NCC],DS_NCC_DTR[Nhân viên]),_xlfn.XLOOKUP(Table10[[#This Row],[ID NCC]],Data_TongTram2[ID NCC],Data_TongTram2[Nhân viên]))</f>
        <v>Lê Quốc Việt</v>
      </c>
      <c r="F361" s="497" t="str">
        <f>IF(Table10[[#This Row],[Trạm/DTR]]="DTR",_xlfn.XLOOKUP(Table10[[#This Row],[ID NCC]],DS_NCC_DTR[ID NCC],DS_NCC_DTR[Admin miền]),_xlfn.XLOOKUP(Table10[[#This Row],[Trạm/DTR]],Table16[Trạm],Table16[[Admin ]]))</f>
        <v>Phạm Thị Thúy Duy</v>
      </c>
      <c r="G361" t="s">
        <v>1296</v>
      </c>
      <c r="H361" s="497" t="str">
        <f>VLOOKUP(Table10[[#This Row],[Sản Phẩm RG]],'Thông tin'!C:F,4,0)</f>
        <v>PET chai</v>
      </c>
      <c r="I361">
        <v>770</v>
      </c>
      <c r="J361" s="497">
        <f>Table10[[#This Row],[Sản lượng kg]]/1000</f>
        <v>0.77</v>
      </c>
      <c r="K361" s="497" t="str">
        <f>_xlfn.XLOOKUP(Table10[[#This Row],[Loại Hàng]],Table59[Nhóm],Table59[Qui đổi])</f>
        <v>PET chai</v>
      </c>
      <c r="L361" s="403">
        <v>46147</v>
      </c>
      <c r="M361" t="s">
        <v>607</v>
      </c>
      <c r="N361" s="497">
        <f>IF(COUNTIF($A$3:A361,A361)=1,1,0)</f>
        <v>0</v>
      </c>
    </row>
    <row r="362" spans="1:14" x14ac:dyDescent="0.35">
      <c r="A362" t="s">
        <v>573</v>
      </c>
      <c r="B362" s="497" t="str">
        <f>IF(Table10[[#This Row],[DTR/Trạm]]="DTR",_xlfn.XLOOKUP(Table10[[#This Row],[ID NCC]],DS_NCC_DTR[ID NCC],DS_NCC_DTR[Tên NCC]),_xlfn.XLOOKUP(Table10[[#This Row],[ID NCC]],Data_TongTram2[ID NCC],Data_TongTram2[Tên NCC]))</f>
        <v>Phan Huy Tâm</v>
      </c>
      <c r="C362" s="497" t="str">
        <f>IF(Table10[[#This Row],[Trạm/DTR]]="DTR","DTR","Trạm")</f>
        <v>Trạm</v>
      </c>
      <c r="D362" s="497" t="str">
        <f>Table10[[#This Row],[ID NCC]]&amp;Table10[[#This Row],[Trạm/DTR]]</f>
        <v>001dc00000tGtVXAA0Đồng Lâm</v>
      </c>
      <c r="E362" s="497" t="str">
        <f>IF(Table10[[#This Row],[DTR/Trạm]]="DTR",_xlfn.XLOOKUP(Table10[[#This Row],[ID NCC]],DS_NCC_DTR[ID NCC],DS_NCC_DTR[Nhân viên]),_xlfn.XLOOKUP(Table10[[#This Row],[ID NCC]],Data_TongTram2[ID NCC],Data_TongTram2[Nhân viên]))</f>
        <v>Lê Quốc Việt</v>
      </c>
      <c r="F362" s="497" t="str">
        <f>IF(Table10[[#This Row],[Trạm/DTR]]="DTR",_xlfn.XLOOKUP(Table10[[#This Row],[ID NCC]],DS_NCC_DTR[ID NCC],DS_NCC_DTR[Admin miền]),_xlfn.XLOOKUP(Table10[[#This Row],[Trạm/DTR]],Table16[Trạm],Table16[[Admin ]]))</f>
        <v>Phạm Thị Thúy Duy</v>
      </c>
      <c r="G362" t="s">
        <v>1296</v>
      </c>
      <c r="H362" s="497" t="str">
        <f>VLOOKUP(Table10[[#This Row],[Sản Phẩm RG]],'Thông tin'!C:F,4,0)</f>
        <v>PET chai</v>
      </c>
      <c r="I362">
        <v>671</v>
      </c>
      <c r="J362" s="497">
        <f>Table10[[#This Row],[Sản lượng kg]]/1000</f>
        <v>0.67100000000000004</v>
      </c>
      <c r="K362" s="497" t="str">
        <f>_xlfn.XLOOKUP(Table10[[#This Row],[Loại Hàng]],Table59[Nhóm],Table59[Qui đổi])</f>
        <v>PET chai</v>
      </c>
      <c r="L362" s="403">
        <v>46147</v>
      </c>
      <c r="M362" t="s">
        <v>607</v>
      </c>
      <c r="N362" s="497">
        <f>IF(COUNTIF($A$3:A362,A362)=1,1,0)</f>
        <v>0</v>
      </c>
    </row>
    <row r="363" spans="1:14" x14ac:dyDescent="0.35">
      <c r="A363" t="s">
        <v>522</v>
      </c>
      <c r="B363" s="497" t="str">
        <f>IF(Table10[[#This Row],[DTR/Trạm]]="DTR",_xlfn.XLOOKUP(Table10[[#This Row],[ID NCC]],DS_NCC_DTR[ID NCC],DS_NCC_DTR[Tên NCC]),_xlfn.XLOOKUP(Table10[[#This Row],[ID NCC]],Data_TongTram2[ID NCC],Data_TongTram2[Tên NCC]))</f>
        <v>Tư Sang (Lê Thanh Sơn)</v>
      </c>
      <c r="C363" s="497" t="str">
        <f>IF(Table10[[#This Row],[Trạm/DTR]]="DTR","DTR","Trạm")</f>
        <v>Trạm</v>
      </c>
      <c r="D363" s="497" t="str">
        <f>Table10[[#This Row],[ID NCC]]&amp;Table10[[#This Row],[Trạm/DTR]]</f>
        <v>001J3000002HLkRIAWĐồng Lâm</v>
      </c>
      <c r="E363" s="497" t="str">
        <f>IF(Table10[[#This Row],[DTR/Trạm]]="DTR",_xlfn.XLOOKUP(Table10[[#This Row],[ID NCC]],DS_NCC_DTR[ID NCC],DS_NCC_DTR[Nhân viên]),_xlfn.XLOOKUP(Table10[[#This Row],[ID NCC]],Data_TongTram2[ID NCC],Data_TongTram2[Nhân viên]))</f>
        <v>Lê Quốc Việt</v>
      </c>
      <c r="F363" s="497" t="str">
        <f>IF(Table10[[#This Row],[Trạm/DTR]]="DTR",_xlfn.XLOOKUP(Table10[[#This Row],[ID NCC]],DS_NCC_DTR[ID NCC],DS_NCC_DTR[Admin miền]),_xlfn.XLOOKUP(Table10[[#This Row],[Trạm/DTR]],Table16[Trạm],Table16[[Admin ]]))</f>
        <v>Phạm Thị Thúy Duy</v>
      </c>
      <c r="G363" t="s">
        <v>1296</v>
      </c>
      <c r="H363" s="497" t="str">
        <f>VLOOKUP(Table10[[#This Row],[Sản Phẩm RG]],'Thông tin'!C:F,4,0)</f>
        <v>PET chai</v>
      </c>
      <c r="I363">
        <v>513</v>
      </c>
      <c r="J363" s="497">
        <f>Table10[[#This Row],[Sản lượng kg]]/1000</f>
        <v>0.51300000000000001</v>
      </c>
      <c r="K363" s="497" t="str">
        <f>_xlfn.XLOOKUP(Table10[[#This Row],[Loại Hàng]],Table59[Nhóm],Table59[Qui đổi])</f>
        <v>PET chai</v>
      </c>
      <c r="L363" s="403">
        <v>46147</v>
      </c>
      <c r="M363" t="s">
        <v>607</v>
      </c>
      <c r="N363" s="497">
        <f>IF(COUNTIF($A$3:A363,A363)=1,1,0)</f>
        <v>1</v>
      </c>
    </row>
    <row r="364" spans="1:14" x14ac:dyDescent="0.35">
      <c r="A364" t="s">
        <v>557</v>
      </c>
      <c r="B364" s="497" t="str">
        <f>IF(Table10[[#This Row],[DTR/Trạm]]="DTR",_xlfn.XLOOKUP(Table10[[#This Row],[ID NCC]],DS_NCC_DTR[ID NCC],DS_NCC_DTR[Tên NCC]),_xlfn.XLOOKUP(Table10[[#This Row],[ID NCC]],Data_TongTram2[ID NCC],Data_TongTram2[Tên NCC]))</f>
        <v>Trần Dương Kiến Trúc</v>
      </c>
      <c r="C364" s="497" t="str">
        <f>IF(Table10[[#This Row],[Trạm/DTR]]="DTR","DTR","Trạm")</f>
        <v>Trạm</v>
      </c>
      <c r="D364" s="497" t="str">
        <f>Table10[[#This Row],[ID NCC]]&amp;Table10[[#This Row],[Trạm/DTR]]</f>
        <v>001J3000002HLbFIAWĐồng Lâm</v>
      </c>
      <c r="E364" s="497" t="str">
        <f>IF(Table10[[#This Row],[DTR/Trạm]]="DTR",_xlfn.XLOOKUP(Table10[[#This Row],[ID NCC]],DS_NCC_DTR[ID NCC],DS_NCC_DTR[Nhân viên]),_xlfn.XLOOKUP(Table10[[#This Row],[ID NCC]],Data_TongTram2[ID NCC],Data_TongTram2[Nhân viên]))</f>
        <v>Lâm Đỗ Anh Hào</v>
      </c>
      <c r="F364" s="497" t="str">
        <f>IF(Table10[[#This Row],[Trạm/DTR]]="DTR",_xlfn.XLOOKUP(Table10[[#This Row],[ID NCC]],DS_NCC_DTR[ID NCC],DS_NCC_DTR[Admin miền]),_xlfn.XLOOKUP(Table10[[#This Row],[Trạm/DTR]],Table16[Trạm],Table16[[Admin ]]))</f>
        <v>Phạm Thị Thúy Duy</v>
      </c>
      <c r="G364" t="s">
        <v>1296</v>
      </c>
      <c r="H364" s="497" t="str">
        <f>VLOOKUP(Table10[[#This Row],[Sản Phẩm RG]],'Thông tin'!C:F,4,0)</f>
        <v>PET chai</v>
      </c>
      <c r="I364">
        <v>690</v>
      </c>
      <c r="J364" s="497">
        <f>Table10[[#This Row],[Sản lượng kg]]/1000</f>
        <v>0.69</v>
      </c>
      <c r="K364" s="497" t="str">
        <f>_xlfn.XLOOKUP(Table10[[#This Row],[Loại Hàng]],Table59[Nhóm],Table59[Qui đổi])</f>
        <v>PET chai</v>
      </c>
      <c r="L364" s="403">
        <v>46147</v>
      </c>
      <c r="M364" t="s">
        <v>607</v>
      </c>
      <c r="N364" s="497">
        <f>IF(COUNTIF($A$3:A364,A364)=1,1,0)</f>
        <v>0</v>
      </c>
    </row>
    <row r="365" spans="1:14" x14ac:dyDescent="0.35">
      <c r="A365" t="s">
        <v>633</v>
      </c>
      <c r="B365" s="497" t="str">
        <f>IF(Table10[[#This Row],[DTR/Trạm]]="DTR",_xlfn.XLOOKUP(Table10[[#This Row],[ID NCC]],DS_NCC_DTR[ID NCC],DS_NCC_DTR[Tên NCC]),_xlfn.XLOOKUP(Table10[[#This Row],[ID NCC]],Data_TongTram2[ID NCC],Data_TongTram2[Tên NCC]))</f>
        <v>Phế Liệu Minh Luân</v>
      </c>
      <c r="C365" s="497" t="str">
        <f>IF(Table10[[#This Row],[Trạm/DTR]]="DTR","DTR","Trạm")</f>
        <v>Trạm</v>
      </c>
      <c r="D365" s="497" t="str">
        <f>Table10[[#This Row],[ID NCC]]&amp;Table10[[#This Row],[Trạm/DTR]]</f>
        <v>001J3000002HLbAIAWĐồng Lâm</v>
      </c>
      <c r="E365" s="497" t="str">
        <f>IF(Table10[[#This Row],[DTR/Trạm]]="DTR",_xlfn.XLOOKUP(Table10[[#This Row],[ID NCC]],DS_NCC_DTR[ID NCC],DS_NCC_DTR[Nhân viên]),_xlfn.XLOOKUP(Table10[[#This Row],[ID NCC]],Data_TongTram2[ID NCC],Data_TongTram2[Nhân viên]))</f>
        <v>Lâm Đỗ Anh Hào</v>
      </c>
      <c r="F365" s="497" t="str">
        <f>IF(Table10[[#This Row],[Trạm/DTR]]="DTR",_xlfn.XLOOKUP(Table10[[#This Row],[ID NCC]],DS_NCC_DTR[ID NCC],DS_NCC_DTR[Admin miền]),_xlfn.XLOOKUP(Table10[[#This Row],[Trạm/DTR]],Table16[Trạm],Table16[[Admin ]]))</f>
        <v>Phạm Thị Thúy Duy</v>
      </c>
      <c r="G365" t="s">
        <v>1296</v>
      </c>
      <c r="H365" s="497" t="str">
        <f>VLOOKUP(Table10[[#This Row],[Sản Phẩm RG]],'Thông tin'!C:F,4,0)</f>
        <v>PET chai</v>
      </c>
      <c r="I365">
        <v>720</v>
      </c>
      <c r="J365" s="497">
        <f>Table10[[#This Row],[Sản lượng kg]]/1000</f>
        <v>0.72</v>
      </c>
      <c r="K365" s="497" t="str">
        <f>_xlfn.XLOOKUP(Table10[[#This Row],[Loại Hàng]],Table59[Nhóm],Table59[Qui đổi])</f>
        <v>PET chai</v>
      </c>
      <c r="L365" s="403">
        <v>46147</v>
      </c>
      <c r="M365" t="s">
        <v>607</v>
      </c>
      <c r="N365" s="497">
        <f>IF(COUNTIF($A$3:A365,A365)=1,1,0)</f>
        <v>1</v>
      </c>
    </row>
    <row r="366" spans="1:14" x14ac:dyDescent="0.35">
      <c r="A366" t="s">
        <v>632</v>
      </c>
      <c r="B366" s="497" t="str">
        <f>IF(Table10[[#This Row],[DTR/Trạm]]="DTR",_xlfn.XLOOKUP(Table10[[#This Row],[ID NCC]],DS_NCC_DTR[ID NCC],DS_NCC_DTR[Tên NCC]),_xlfn.XLOOKUP(Table10[[#This Row],[ID NCC]],Data_TongTram2[ID NCC],Data_TongTram2[Tên NCC]))</f>
        <v>Chị Ngọc Trà Ôn</v>
      </c>
      <c r="C366" s="497" t="str">
        <f>IF(Table10[[#This Row],[Trạm/DTR]]="DTR","DTR","Trạm")</f>
        <v>Trạm</v>
      </c>
      <c r="D366" s="497" t="str">
        <f>Table10[[#This Row],[ID NCC]]&amp;Table10[[#This Row],[Trạm/DTR]]</f>
        <v>001dc00001AZdUrAALĐồng Lâm</v>
      </c>
      <c r="E366" s="497" t="str">
        <f>IF(Table10[[#This Row],[DTR/Trạm]]="DTR",_xlfn.XLOOKUP(Table10[[#This Row],[ID NCC]],DS_NCC_DTR[ID NCC],DS_NCC_DTR[Nhân viên]),_xlfn.XLOOKUP(Table10[[#This Row],[ID NCC]],Data_TongTram2[ID NCC],Data_TongTram2[Nhân viên]))</f>
        <v>Lê Quốc Việt</v>
      </c>
      <c r="F366" s="497" t="str">
        <f>IF(Table10[[#This Row],[Trạm/DTR]]="DTR",_xlfn.XLOOKUP(Table10[[#This Row],[ID NCC]],DS_NCC_DTR[ID NCC],DS_NCC_DTR[Admin miền]),_xlfn.XLOOKUP(Table10[[#This Row],[Trạm/DTR]],Table16[Trạm],Table16[[Admin ]]))</f>
        <v>Phạm Thị Thúy Duy</v>
      </c>
      <c r="G366" t="s">
        <v>1296</v>
      </c>
      <c r="H366" s="497" t="str">
        <f>VLOOKUP(Table10[[#This Row],[Sản Phẩm RG]],'Thông tin'!C:F,4,0)</f>
        <v>PET chai</v>
      </c>
      <c r="I366">
        <v>650</v>
      </c>
      <c r="J366" s="497">
        <f>Table10[[#This Row],[Sản lượng kg]]/1000</f>
        <v>0.65</v>
      </c>
      <c r="K366" s="497" t="str">
        <f>_xlfn.XLOOKUP(Table10[[#This Row],[Loại Hàng]],Table59[Nhóm],Table59[Qui đổi])</f>
        <v>PET chai</v>
      </c>
      <c r="L366" s="403">
        <v>46147</v>
      </c>
      <c r="M366" t="s">
        <v>607</v>
      </c>
      <c r="N366" s="497">
        <f>IF(COUNTIF($A$3:A366,A366)=1,1,0)</f>
        <v>0</v>
      </c>
    </row>
    <row r="367" spans="1:14" x14ac:dyDescent="0.35">
      <c r="A367" t="s">
        <v>498</v>
      </c>
      <c r="B367" s="497" t="str">
        <f>IF(Table10[[#This Row],[DTR/Trạm]]="DTR",_xlfn.XLOOKUP(Table10[[#This Row],[ID NCC]],DS_NCC_DTR[ID NCC],DS_NCC_DTR[Tên NCC]),_xlfn.XLOOKUP(Table10[[#This Row],[ID NCC]],Data_TongTram2[ID NCC],Data_TongTram2[Tên NCC]))</f>
        <v>HKD Nguyên Chương</v>
      </c>
      <c r="C367" s="497" t="str">
        <f>IF(Table10[[#This Row],[Trạm/DTR]]="DTR","DTR","Trạm")</f>
        <v>Trạm</v>
      </c>
      <c r="D367" s="497" t="str">
        <f>Table10[[#This Row],[ID NCC]]&amp;Table10[[#This Row],[Trạm/DTR]]</f>
        <v>001J3000002HM0PIAWĐồng Lâm</v>
      </c>
      <c r="E367" s="497" t="str">
        <f>IF(Table10[[#This Row],[DTR/Trạm]]="DTR",_xlfn.XLOOKUP(Table10[[#This Row],[ID NCC]],DS_NCC_DTR[ID NCC],DS_NCC_DTR[Nhân viên]),_xlfn.XLOOKUP(Table10[[#This Row],[ID NCC]],Data_TongTram2[ID NCC],Data_TongTram2[Nhân viên]))</f>
        <v>Nguyễn Ngọc Lâm</v>
      </c>
      <c r="F367" s="497" t="str">
        <f>IF(Table10[[#This Row],[Trạm/DTR]]="DTR",_xlfn.XLOOKUP(Table10[[#This Row],[ID NCC]],DS_NCC_DTR[ID NCC],DS_NCC_DTR[Admin miền]),_xlfn.XLOOKUP(Table10[[#This Row],[Trạm/DTR]],Table16[Trạm],Table16[[Admin ]]))</f>
        <v>Phạm Thị Thúy Duy</v>
      </c>
      <c r="G367" t="s">
        <v>1296</v>
      </c>
      <c r="H367" s="497" t="str">
        <f>VLOOKUP(Table10[[#This Row],[Sản Phẩm RG]],'Thông tin'!C:F,4,0)</f>
        <v>PET chai</v>
      </c>
      <c r="I367">
        <v>588</v>
      </c>
      <c r="J367" s="497">
        <f>Table10[[#This Row],[Sản lượng kg]]/1000</f>
        <v>0.58799999999999997</v>
      </c>
      <c r="K367" s="497" t="str">
        <f>_xlfn.XLOOKUP(Table10[[#This Row],[Loại Hàng]],Table59[Nhóm],Table59[Qui đổi])</f>
        <v>PET chai</v>
      </c>
      <c r="L367" s="403">
        <v>46147</v>
      </c>
      <c r="M367" t="s">
        <v>607</v>
      </c>
      <c r="N367" s="497">
        <f>IF(COUNTIF($A$3:A367,A367)=1,1,0)</f>
        <v>0</v>
      </c>
    </row>
    <row r="368" spans="1:14" x14ac:dyDescent="0.35">
      <c r="A368" t="s">
        <v>754</v>
      </c>
      <c r="B368" s="497" t="str">
        <f>IF(Table10[[#This Row],[DTR/Trạm]]="DTR",_xlfn.XLOOKUP(Table10[[#This Row],[ID NCC]],DS_NCC_DTR[ID NCC],DS_NCC_DTR[Tên NCC]),_xlfn.XLOOKUP(Table10[[#This Row],[ID NCC]],Data_TongTram2[ID NCC],Data_TongTram2[Tên NCC]))</f>
        <v>Kiều Sang Đồng Tháp</v>
      </c>
      <c r="C368" s="497" t="str">
        <f>IF(Table10[[#This Row],[Trạm/DTR]]="DTR","DTR","Trạm")</f>
        <v>Trạm</v>
      </c>
      <c r="D368" s="497" t="str">
        <f>Table10[[#This Row],[ID NCC]]&amp;Table10[[#This Row],[Trạm/DTR]]</f>
        <v>001J3000002HLplIAGĐồng Lâm</v>
      </c>
      <c r="E368" s="497" t="str">
        <f>IF(Table10[[#This Row],[DTR/Trạm]]="DTR",_xlfn.XLOOKUP(Table10[[#This Row],[ID NCC]],DS_NCC_DTR[ID NCC],DS_NCC_DTR[Nhân viên]),_xlfn.XLOOKUP(Table10[[#This Row],[ID NCC]],Data_TongTram2[ID NCC],Data_TongTram2[Nhân viên]))</f>
        <v>Lâm Đỗ Anh Hào</v>
      </c>
      <c r="F368" s="497" t="str">
        <f>IF(Table10[[#This Row],[Trạm/DTR]]="DTR",_xlfn.XLOOKUP(Table10[[#This Row],[ID NCC]],DS_NCC_DTR[ID NCC],DS_NCC_DTR[Admin miền]),_xlfn.XLOOKUP(Table10[[#This Row],[Trạm/DTR]],Table16[Trạm],Table16[[Admin ]]))</f>
        <v>Phạm Thị Thúy Duy</v>
      </c>
      <c r="G368" t="s">
        <v>1296</v>
      </c>
      <c r="H368" s="497" t="str">
        <f>VLOOKUP(Table10[[#This Row],[Sản Phẩm RG]],'Thông tin'!C:F,4,0)</f>
        <v>PET chai</v>
      </c>
      <c r="I368">
        <v>660</v>
      </c>
      <c r="J368" s="497">
        <f>Table10[[#This Row],[Sản lượng kg]]/1000</f>
        <v>0.66</v>
      </c>
      <c r="K368" s="497" t="str">
        <f>_xlfn.XLOOKUP(Table10[[#This Row],[Loại Hàng]],Table59[Nhóm],Table59[Qui đổi])</f>
        <v>PET chai</v>
      </c>
      <c r="L368" s="403">
        <v>46147</v>
      </c>
      <c r="M368" t="s">
        <v>607</v>
      </c>
      <c r="N368" s="497">
        <f>IF(COUNTIF($A$3:A368,A368)=1,1,0)</f>
        <v>1</v>
      </c>
    </row>
    <row r="369" spans="1:14" x14ac:dyDescent="0.35">
      <c r="A369" t="s">
        <v>503</v>
      </c>
      <c r="B369" s="497" t="str">
        <f>IF(Table10[[#This Row],[DTR/Trạm]]="DTR",_xlfn.XLOOKUP(Table10[[#This Row],[ID NCC]],DS_NCC_DTR[ID NCC],DS_NCC_DTR[Tên NCC]),_xlfn.XLOOKUP(Table10[[#This Row],[ID NCC]],Data_TongTram2[ID NCC],Data_TongTram2[Tên NCC]))</f>
        <v>Hải Dũng</v>
      </c>
      <c r="C369" s="497" t="str">
        <f>IF(Table10[[#This Row],[Trạm/DTR]]="DTR","DTR","Trạm")</f>
        <v>Trạm</v>
      </c>
      <c r="D369" s="497" t="str">
        <f>Table10[[#This Row],[ID NCC]]&amp;Table10[[#This Row],[Trạm/DTR]]</f>
        <v>001J3000002HLk5IAGĐồng Lâm</v>
      </c>
      <c r="E369" s="497" t="str">
        <f>IF(Table10[[#This Row],[DTR/Trạm]]="DTR",_xlfn.XLOOKUP(Table10[[#This Row],[ID NCC]],DS_NCC_DTR[ID NCC],DS_NCC_DTR[Nhân viên]),_xlfn.XLOOKUP(Table10[[#This Row],[ID NCC]],Data_TongTram2[ID NCC],Data_TongTram2[Nhân viên]))</f>
        <v>Lê Quốc Việt</v>
      </c>
      <c r="F369" s="497" t="str">
        <f>IF(Table10[[#This Row],[Trạm/DTR]]="DTR",_xlfn.XLOOKUP(Table10[[#This Row],[ID NCC]],DS_NCC_DTR[ID NCC],DS_NCC_DTR[Admin miền]),_xlfn.XLOOKUP(Table10[[#This Row],[Trạm/DTR]],Table16[Trạm],Table16[[Admin ]]))</f>
        <v>Phạm Thị Thúy Duy</v>
      </c>
      <c r="G369" t="s">
        <v>1296</v>
      </c>
      <c r="H369" s="497" t="str">
        <f>VLOOKUP(Table10[[#This Row],[Sản Phẩm RG]],'Thông tin'!C:F,4,0)</f>
        <v>PET chai</v>
      </c>
      <c r="I369">
        <v>410</v>
      </c>
      <c r="J369" s="497">
        <f>Table10[[#This Row],[Sản lượng kg]]/1000</f>
        <v>0.41</v>
      </c>
      <c r="K369" s="497" t="str">
        <f>_xlfn.XLOOKUP(Table10[[#This Row],[Loại Hàng]],Table59[Nhóm],Table59[Qui đổi])</f>
        <v>PET chai</v>
      </c>
      <c r="L369" s="403">
        <v>46147</v>
      </c>
      <c r="M369" t="s">
        <v>607</v>
      </c>
      <c r="N369" s="497">
        <f>IF(COUNTIF($A$3:A369,A369)=1,1,0)</f>
        <v>1</v>
      </c>
    </row>
    <row r="370" spans="1:14" x14ac:dyDescent="0.35">
      <c r="A370" t="s">
        <v>559</v>
      </c>
      <c r="B370" s="497" t="str">
        <f>IF(Table10[[#This Row],[DTR/Trạm]]="DTR",_xlfn.XLOOKUP(Table10[[#This Row],[ID NCC]],DS_NCC_DTR[ID NCC],DS_NCC_DTR[Tên NCC]),_xlfn.XLOOKUP(Table10[[#This Row],[ID NCC]],Data_TongTram2[ID NCC],Data_TongTram2[Tên NCC]))</f>
        <v>HKD Nguyễn Hồng Mây</v>
      </c>
      <c r="C370" s="497" t="str">
        <f>IF(Table10[[#This Row],[Trạm/DTR]]="DTR","DTR","Trạm")</f>
        <v>Trạm</v>
      </c>
      <c r="D370" s="497" t="str">
        <f>Table10[[#This Row],[ID NCC]]&amp;Table10[[#This Row],[Trạm/DTR]]</f>
        <v>001J3000002HM0DIAWĐồng Lâm</v>
      </c>
      <c r="E370" s="497" t="str">
        <f>IF(Table10[[#This Row],[DTR/Trạm]]="DTR",_xlfn.XLOOKUP(Table10[[#This Row],[ID NCC]],DS_NCC_DTR[ID NCC],DS_NCC_DTR[Nhân viên]),_xlfn.XLOOKUP(Table10[[#This Row],[ID NCC]],Data_TongTram2[ID NCC],Data_TongTram2[Nhân viên]))</f>
        <v>Nguyễn Ngọc Lâm</v>
      </c>
      <c r="F370" s="497" t="str">
        <f>IF(Table10[[#This Row],[Trạm/DTR]]="DTR",_xlfn.XLOOKUP(Table10[[#This Row],[ID NCC]],DS_NCC_DTR[ID NCC],DS_NCC_DTR[Admin miền]),_xlfn.XLOOKUP(Table10[[#This Row],[Trạm/DTR]],Table16[Trạm],Table16[[Admin ]]))</f>
        <v>Phạm Thị Thúy Duy</v>
      </c>
      <c r="G370" t="s">
        <v>1296</v>
      </c>
      <c r="H370" s="497" t="str">
        <f>VLOOKUP(Table10[[#This Row],[Sản Phẩm RG]],'Thông tin'!C:F,4,0)</f>
        <v>PET chai</v>
      </c>
      <c r="I370">
        <v>994</v>
      </c>
      <c r="J370" s="497">
        <f>Table10[[#This Row],[Sản lượng kg]]/1000</f>
        <v>0.99399999999999999</v>
      </c>
      <c r="K370" s="497" t="str">
        <f>_xlfn.XLOOKUP(Table10[[#This Row],[Loại Hàng]],Table59[Nhóm],Table59[Qui đổi])</f>
        <v>PET chai</v>
      </c>
      <c r="L370" s="403">
        <v>46148</v>
      </c>
      <c r="M370" t="s">
        <v>607</v>
      </c>
      <c r="N370" s="497">
        <f>IF(COUNTIF($A$3:A370,A370)=1,1,0)</f>
        <v>0</v>
      </c>
    </row>
    <row r="371" spans="1:14" x14ac:dyDescent="0.35">
      <c r="A371" t="s">
        <v>534</v>
      </c>
      <c r="B371" s="497" t="str">
        <f>IF(Table10[[#This Row],[DTR/Trạm]]="DTR",_xlfn.XLOOKUP(Table10[[#This Row],[ID NCC]],DS_NCC_DTR[ID NCC],DS_NCC_DTR[Tên NCC]),_xlfn.XLOOKUP(Table10[[#This Row],[ID NCC]],Data_TongTram2[ID NCC],Data_TongTram2[Tên NCC]))</f>
        <v>Nguyễn Ngọc Sương</v>
      </c>
      <c r="C371" s="497" t="str">
        <f>IF(Table10[[#This Row],[Trạm/DTR]]="DTR","DTR","Trạm")</f>
        <v>Trạm</v>
      </c>
      <c r="D371" s="497" t="str">
        <f>Table10[[#This Row],[ID NCC]]&amp;Table10[[#This Row],[Trạm/DTR]]</f>
        <v>001J3000007XKGvIAOĐồng Lâm</v>
      </c>
      <c r="E371" s="497" t="str">
        <f>IF(Table10[[#This Row],[DTR/Trạm]]="DTR",_xlfn.XLOOKUP(Table10[[#This Row],[ID NCC]],DS_NCC_DTR[ID NCC],DS_NCC_DTR[Nhân viên]),_xlfn.XLOOKUP(Table10[[#This Row],[ID NCC]],Data_TongTram2[ID NCC],Data_TongTram2[Nhân viên]))</f>
        <v>Lâm Đỗ Anh Hào</v>
      </c>
      <c r="F371" s="497" t="str">
        <f>IF(Table10[[#This Row],[Trạm/DTR]]="DTR",_xlfn.XLOOKUP(Table10[[#This Row],[ID NCC]],DS_NCC_DTR[ID NCC],DS_NCC_DTR[Admin miền]),_xlfn.XLOOKUP(Table10[[#This Row],[Trạm/DTR]],Table16[Trạm],Table16[[Admin ]]))</f>
        <v>Phạm Thị Thúy Duy</v>
      </c>
      <c r="G371" t="s">
        <v>1296</v>
      </c>
      <c r="H371" s="497" t="str">
        <f>VLOOKUP(Table10[[#This Row],[Sản Phẩm RG]],'Thông tin'!C:F,4,0)</f>
        <v>PET chai</v>
      </c>
      <c r="I371">
        <v>490</v>
      </c>
      <c r="J371" s="497">
        <f>Table10[[#This Row],[Sản lượng kg]]/1000</f>
        <v>0.49</v>
      </c>
      <c r="K371" s="497" t="str">
        <f>_xlfn.XLOOKUP(Table10[[#This Row],[Loại Hàng]],Table59[Nhóm],Table59[Qui đổi])</f>
        <v>PET chai</v>
      </c>
      <c r="L371" s="403">
        <v>46148</v>
      </c>
      <c r="M371" t="s">
        <v>607</v>
      </c>
      <c r="N371" s="497">
        <f>IF(COUNTIF($A$3:A371,A371)=1,1,0)</f>
        <v>0</v>
      </c>
    </row>
    <row r="372" spans="1:14" x14ac:dyDescent="0.35">
      <c r="A372" t="s">
        <v>1726</v>
      </c>
      <c r="B372" s="497" t="str">
        <f>IF(Table10[[#This Row],[DTR/Trạm]]="DTR",_xlfn.XLOOKUP(Table10[[#This Row],[ID NCC]],DS_NCC_DTR[ID NCC],DS_NCC_DTR[Tên NCC]),_xlfn.XLOOKUP(Table10[[#This Row],[ID NCC]],Data_TongTram2[ID NCC],Data_TongTram2[Tên NCC]))</f>
        <v>Anh Phúc Đồng Tháp</v>
      </c>
      <c r="C372" s="497" t="str">
        <f>IF(Table10[[#This Row],[Trạm/DTR]]="DTR","DTR","Trạm")</f>
        <v>Trạm</v>
      </c>
      <c r="D372" s="497" t="str">
        <f>Table10[[#This Row],[ID NCC]]&amp;Table10[[#This Row],[Trạm/DTR]]</f>
        <v>001J3000002HM03IAGĐồng Lâm</v>
      </c>
      <c r="E372" s="497" t="str">
        <f>IF(Table10[[#This Row],[DTR/Trạm]]="DTR",_xlfn.XLOOKUP(Table10[[#This Row],[ID NCC]],DS_NCC_DTR[ID NCC],DS_NCC_DTR[Nhân viên]),_xlfn.XLOOKUP(Table10[[#This Row],[ID NCC]],Data_TongTram2[ID NCC],Data_TongTram2[Nhân viên]))</f>
        <v>Lâm Đỗ Anh Hào</v>
      </c>
      <c r="F372" s="497" t="str">
        <f>IF(Table10[[#This Row],[Trạm/DTR]]="DTR",_xlfn.XLOOKUP(Table10[[#This Row],[ID NCC]],DS_NCC_DTR[ID NCC],DS_NCC_DTR[Admin miền]),_xlfn.XLOOKUP(Table10[[#This Row],[Trạm/DTR]],Table16[Trạm],Table16[[Admin ]]))</f>
        <v>Phạm Thị Thúy Duy</v>
      </c>
      <c r="G372" t="s">
        <v>2240</v>
      </c>
      <c r="H372" s="497" t="str">
        <f>VLOOKUP(Table10[[#This Row],[Sản Phẩm RG]],'Thông tin'!C:F,4,0)</f>
        <v>PET chai</v>
      </c>
      <c r="I372">
        <v>7541</v>
      </c>
      <c r="J372" s="497">
        <f>Table10[[#This Row],[Sản lượng kg]]/1000</f>
        <v>7.5410000000000004</v>
      </c>
      <c r="K372" s="497" t="str">
        <f>_xlfn.XLOOKUP(Table10[[#This Row],[Loại Hàng]],Table59[Nhóm],Table59[Qui đổi])</f>
        <v>PET chai</v>
      </c>
      <c r="L372" s="403">
        <v>46148</v>
      </c>
      <c r="M372" t="s">
        <v>607</v>
      </c>
      <c r="N372" s="497">
        <f>IF(COUNTIF($A$3:A372,A372)=1,1,0)</f>
        <v>1</v>
      </c>
    </row>
    <row r="373" spans="1:14" x14ac:dyDescent="0.35">
      <c r="A373" t="s">
        <v>587</v>
      </c>
      <c r="B373" s="497" t="str">
        <f>IF(Table10[[#This Row],[DTR/Trạm]]="DTR",_xlfn.XLOOKUP(Table10[[#This Row],[ID NCC]],DS_NCC_DTR[ID NCC],DS_NCC_DTR[Tên NCC]),_xlfn.XLOOKUP(Table10[[#This Row],[ID NCC]],Data_TongTram2[ID NCC],Data_TongTram2[Tên NCC]))</f>
        <v>Trần Thanh Vũ</v>
      </c>
      <c r="C373" s="497" t="str">
        <f>IF(Table10[[#This Row],[Trạm/DTR]]="DTR","DTR","Trạm")</f>
        <v>Trạm</v>
      </c>
      <c r="D373" s="497" t="str">
        <f>Table10[[#This Row],[ID NCC]]&amp;Table10[[#This Row],[Trạm/DTR]]</f>
        <v>001dc00000QpttAAARĐồng Lâm</v>
      </c>
      <c r="E373" s="497" t="str">
        <f>IF(Table10[[#This Row],[DTR/Trạm]]="DTR",_xlfn.XLOOKUP(Table10[[#This Row],[ID NCC]],DS_NCC_DTR[ID NCC],DS_NCC_DTR[Nhân viên]),_xlfn.XLOOKUP(Table10[[#This Row],[ID NCC]],Data_TongTram2[ID NCC],Data_TongTram2[Nhân viên]))</f>
        <v>Nguyễn Ngọc Lâm</v>
      </c>
      <c r="F373" s="497" t="str">
        <f>IF(Table10[[#This Row],[Trạm/DTR]]="DTR",_xlfn.XLOOKUP(Table10[[#This Row],[ID NCC]],DS_NCC_DTR[ID NCC],DS_NCC_DTR[Admin miền]),_xlfn.XLOOKUP(Table10[[#This Row],[Trạm/DTR]],Table16[Trạm],Table16[[Admin ]]))</f>
        <v>Phạm Thị Thúy Duy</v>
      </c>
      <c r="G373" t="s">
        <v>1296</v>
      </c>
      <c r="H373" s="497" t="str">
        <f>VLOOKUP(Table10[[#This Row],[Sản Phẩm RG]],'Thông tin'!C:F,4,0)</f>
        <v>PET chai</v>
      </c>
      <c r="I373">
        <v>620</v>
      </c>
      <c r="J373" s="497">
        <f>Table10[[#This Row],[Sản lượng kg]]/1000</f>
        <v>0.62</v>
      </c>
      <c r="K373" s="497" t="str">
        <f>_xlfn.XLOOKUP(Table10[[#This Row],[Loại Hàng]],Table59[Nhóm],Table59[Qui đổi])</f>
        <v>PET chai</v>
      </c>
      <c r="L373" s="403">
        <v>46148</v>
      </c>
      <c r="M373" t="s">
        <v>607</v>
      </c>
      <c r="N373" s="497">
        <f>IF(COUNTIF($A$3:A373,A373)=1,1,0)</f>
        <v>0</v>
      </c>
    </row>
    <row r="374" spans="1:14" x14ac:dyDescent="0.35">
      <c r="A374" t="s">
        <v>519</v>
      </c>
      <c r="B374" s="497" t="str">
        <f>IF(Table10[[#This Row],[DTR/Trạm]]="DTR",_xlfn.XLOOKUP(Table10[[#This Row],[ID NCC]],DS_NCC_DTR[ID NCC],DS_NCC_DTR[Tên NCC]),_xlfn.XLOOKUP(Table10[[#This Row],[ID NCC]],Data_TongTram2[ID NCC],Data_TongTram2[Tên NCC]))</f>
        <v>Kiều Bình Thái</v>
      </c>
      <c r="C374" s="497" t="str">
        <f>IF(Table10[[#This Row],[Trạm/DTR]]="DTR","DTR","Trạm")</f>
        <v>Trạm</v>
      </c>
      <c r="D374" s="497" t="str">
        <f>Table10[[#This Row],[ID NCC]]&amp;Table10[[#This Row],[Trạm/DTR]]</f>
        <v>001J3000005FFAsIAOĐồng Lâm</v>
      </c>
      <c r="E374" s="497" t="str">
        <f>IF(Table10[[#This Row],[DTR/Trạm]]="DTR",_xlfn.XLOOKUP(Table10[[#This Row],[ID NCC]],DS_NCC_DTR[ID NCC],DS_NCC_DTR[Nhân viên]),_xlfn.XLOOKUP(Table10[[#This Row],[ID NCC]],Data_TongTram2[ID NCC],Data_TongTram2[Nhân viên]))</f>
        <v>Lê Quốc Việt</v>
      </c>
      <c r="F374" s="497" t="str">
        <f>IF(Table10[[#This Row],[Trạm/DTR]]="DTR",_xlfn.XLOOKUP(Table10[[#This Row],[ID NCC]],DS_NCC_DTR[ID NCC],DS_NCC_DTR[Admin miền]),_xlfn.XLOOKUP(Table10[[#This Row],[Trạm/DTR]],Table16[Trạm],Table16[[Admin ]]))</f>
        <v>Phạm Thị Thúy Duy</v>
      </c>
      <c r="G374" t="s">
        <v>1296</v>
      </c>
      <c r="H374" s="497" t="str">
        <f>VLOOKUP(Table10[[#This Row],[Sản Phẩm RG]],'Thông tin'!C:F,4,0)</f>
        <v>PET chai</v>
      </c>
      <c r="I374">
        <v>735</v>
      </c>
      <c r="J374" s="497">
        <f>Table10[[#This Row],[Sản lượng kg]]/1000</f>
        <v>0.73499999999999999</v>
      </c>
      <c r="K374" s="497" t="str">
        <f>_xlfn.XLOOKUP(Table10[[#This Row],[Loại Hàng]],Table59[Nhóm],Table59[Qui đổi])</f>
        <v>PET chai</v>
      </c>
      <c r="L374" s="403">
        <v>46148</v>
      </c>
      <c r="M374" t="s">
        <v>607</v>
      </c>
      <c r="N374" s="497">
        <f>IF(COUNTIF($A$3:A374,A374)=1,1,0)</f>
        <v>0</v>
      </c>
    </row>
    <row r="375" spans="1:14" x14ac:dyDescent="0.35">
      <c r="A375" t="s">
        <v>498</v>
      </c>
      <c r="B375" s="497" t="str">
        <f>IF(Table10[[#This Row],[DTR/Trạm]]="DTR",_xlfn.XLOOKUP(Table10[[#This Row],[ID NCC]],DS_NCC_DTR[ID NCC],DS_NCC_DTR[Tên NCC]),_xlfn.XLOOKUP(Table10[[#This Row],[ID NCC]],Data_TongTram2[ID NCC],Data_TongTram2[Tên NCC]))</f>
        <v>HKD Nguyên Chương</v>
      </c>
      <c r="C375" s="497" t="str">
        <f>IF(Table10[[#This Row],[Trạm/DTR]]="DTR","DTR","Trạm")</f>
        <v>Trạm</v>
      </c>
      <c r="D375" s="497" t="str">
        <f>Table10[[#This Row],[ID NCC]]&amp;Table10[[#This Row],[Trạm/DTR]]</f>
        <v>001J3000002HM0PIAWĐồng Lâm</v>
      </c>
      <c r="E375" s="497" t="str">
        <f>IF(Table10[[#This Row],[DTR/Trạm]]="DTR",_xlfn.XLOOKUP(Table10[[#This Row],[ID NCC]],DS_NCC_DTR[ID NCC],DS_NCC_DTR[Nhân viên]),_xlfn.XLOOKUP(Table10[[#This Row],[ID NCC]],Data_TongTram2[ID NCC],Data_TongTram2[Nhân viên]))</f>
        <v>Nguyễn Ngọc Lâm</v>
      </c>
      <c r="F375" s="497" t="str">
        <f>IF(Table10[[#This Row],[Trạm/DTR]]="DTR",_xlfn.XLOOKUP(Table10[[#This Row],[ID NCC]],DS_NCC_DTR[ID NCC],DS_NCC_DTR[Admin miền]),_xlfn.XLOOKUP(Table10[[#This Row],[Trạm/DTR]],Table16[Trạm],Table16[[Admin ]]))</f>
        <v>Phạm Thị Thúy Duy</v>
      </c>
      <c r="G375" t="s">
        <v>1296</v>
      </c>
      <c r="H375" s="497" t="str">
        <f>VLOOKUP(Table10[[#This Row],[Sản Phẩm RG]],'Thông tin'!C:F,4,0)</f>
        <v>PET chai</v>
      </c>
      <c r="I375">
        <v>638</v>
      </c>
      <c r="J375" s="497">
        <f>Table10[[#This Row],[Sản lượng kg]]/1000</f>
        <v>0.63800000000000001</v>
      </c>
      <c r="K375" s="497" t="str">
        <f>_xlfn.XLOOKUP(Table10[[#This Row],[Loại Hàng]],Table59[Nhóm],Table59[Qui đổi])</f>
        <v>PET chai</v>
      </c>
      <c r="L375" s="403">
        <v>46148</v>
      </c>
      <c r="M375" t="s">
        <v>607</v>
      </c>
      <c r="N375" s="497">
        <f>IF(COUNTIF($A$3:A375,A375)=1,1,0)</f>
        <v>0</v>
      </c>
    </row>
    <row r="376" spans="1:14" x14ac:dyDescent="0.35">
      <c r="A376" t="s">
        <v>641</v>
      </c>
      <c r="B376" s="497" t="str">
        <f>IF(Table10[[#This Row],[DTR/Trạm]]="DTR",_xlfn.XLOOKUP(Table10[[#This Row],[ID NCC]],DS_NCC_DTR[ID NCC],DS_NCC_DTR[Tên NCC]),_xlfn.XLOOKUP(Table10[[#This Row],[ID NCC]],Data_TongTram2[ID NCC],Data_TongTram2[Tên NCC]))</f>
        <v>Nguyễn Thị Tình (Anh Son)</v>
      </c>
      <c r="C376" s="497" t="str">
        <f>IF(Table10[[#This Row],[Trạm/DTR]]="DTR","DTR","Trạm")</f>
        <v>Trạm</v>
      </c>
      <c r="D376" s="497" t="str">
        <f>Table10[[#This Row],[ID NCC]]&amp;Table10[[#This Row],[Trạm/DTR]]</f>
        <v>001J3000005HFxxIAGĐồng Lâm</v>
      </c>
      <c r="E376" s="497" t="str">
        <f>IF(Table10[[#This Row],[DTR/Trạm]]="DTR",_xlfn.XLOOKUP(Table10[[#This Row],[ID NCC]],DS_NCC_DTR[ID NCC],DS_NCC_DTR[Nhân viên]),_xlfn.XLOOKUP(Table10[[#This Row],[ID NCC]],Data_TongTram2[ID NCC],Data_TongTram2[Nhân viên]))</f>
        <v>Phạm Huỳnh Hữu Lộc</v>
      </c>
      <c r="F376" s="497" t="str">
        <f>IF(Table10[[#This Row],[Trạm/DTR]]="DTR",_xlfn.XLOOKUP(Table10[[#This Row],[ID NCC]],DS_NCC_DTR[ID NCC],DS_NCC_DTR[Admin miền]),_xlfn.XLOOKUP(Table10[[#This Row],[Trạm/DTR]],Table16[Trạm],Table16[[Admin ]]))</f>
        <v>Phạm Thị Thúy Duy</v>
      </c>
      <c r="G376" t="s">
        <v>2240</v>
      </c>
      <c r="H376" s="497" t="str">
        <f>VLOOKUP(Table10[[#This Row],[Sản Phẩm RG]],'Thông tin'!C:F,4,0)</f>
        <v>PET chai</v>
      </c>
      <c r="I376">
        <v>3699</v>
      </c>
      <c r="J376" s="497">
        <f>Table10[[#This Row],[Sản lượng kg]]/1000</f>
        <v>3.6989999999999998</v>
      </c>
      <c r="K376" s="497" t="str">
        <f>_xlfn.XLOOKUP(Table10[[#This Row],[Loại Hàng]],Table59[Nhóm],Table59[Qui đổi])</f>
        <v>PET chai</v>
      </c>
      <c r="L376" s="403">
        <v>46148</v>
      </c>
      <c r="M376" t="s">
        <v>607</v>
      </c>
      <c r="N376" s="497">
        <f>IF(COUNTIF($A$3:A376,A376)=1,1,0)</f>
        <v>1</v>
      </c>
    </row>
    <row r="377" spans="1:14" x14ac:dyDescent="0.35">
      <c r="A377" t="s">
        <v>637</v>
      </c>
      <c r="B377" s="497" t="str">
        <f>IF(Table10[[#This Row],[DTR/Trạm]]="DTR",_xlfn.XLOOKUP(Table10[[#This Row],[ID NCC]],DS_NCC_DTR[ID NCC],DS_NCC_DTR[Tên NCC]),_xlfn.XLOOKUP(Table10[[#This Row],[ID NCC]],Data_TongTram2[ID NCC],Data_TongTram2[Tên NCC]))</f>
        <v>Lộc Phát (Anh Thum)</v>
      </c>
      <c r="C377" s="497" t="str">
        <f>IF(Table10[[#This Row],[Trạm/DTR]]="DTR","DTR","Trạm")</f>
        <v>Trạm</v>
      </c>
      <c r="D377" s="497" t="str">
        <f>Table10[[#This Row],[ID NCC]]&amp;Table10[[#This Row],[Trạm/DTR]]</f>
        <v>001J3000002HjIAIA0Đồng Lâm</v>
      </c>
      <c r="E377" s="497" t="str">
        <f>IF(Table10[[#This Row],[DTR/Trạm]]="DTR",_xlfn.XLOOKUP(Table10[[#This Row],[ID NCC]],DS_NCC_DTR[ID NCC],DS_NCC_DTR[Nhân viên]),_xlfn.XLOOKUP(Table10[[#This Row],[ID NCC]],Data_TongTram2[ID NCC],Data_TongTram2[Nhân viên]))</f>
        <v>Nguyễn Ngọc Lâm</v>
      </c>
      <c r="F377" s="497" t="str">
        <f>IF(Table10[[#This Row],[Trạm/DTR]]="DTR",_xlfn.XLOOKUP(Table10[[#This Row],[ID NCC]],DS_NCC_DTR[ID NCC],DS_NCC_DTR[Admin miền]),_xlfn.XLOOKUP(Table10[[#This Row],[Trạm/DTR]],Table16[Trạm],Table16[[Admin ]]))</f>
        <v>Phạm Thị Thúy Duy</v>
      </c>
      <c r="G377" t="s">
        <v>1296</v>
      </c>
      <c r="H377" s="497" t="str">
        <f>VLOOKUP(Table10[[#This Row],[Sản Phẩm RG]],'Thông tin'!C:F,4,0)</f>
        <v>PET chai</v>
      </c>
      <c r="I377">
        <v>1100</v>
      </c>
      <c r="J377" s="497">
        <f>Table10[[#This Row],[Sản lượng kg]]/1000</f>
        <v>1.1000000000000001</v>
      </c>
      <c r="K377" s="497" t="str">
        <f>_xlfn.XLOOKUP(Table10[[#This Row],[Loại Hàng]],Table59[Nhóm],Table59[Qui đổi])</f>
        <v>PET chai</v>
      </c>
      <c r="L377" s="403">
        <v>46148</v>
      </c>
      <c r="M377" t="s">
        <v>607</v>
      </c>
      <c r="N377" s="497">
        <f>IF(COUNTIF($A$3:A377,A377)=1,1,0)</f>
        <v>1</v>
      </c>
    </row>
    <row r="378" spans="1:14" x14ac:dyDescent="0.35">
      <c r="A378" t="s">
        <v>754</v>
      </c>
      <c r="B378" s="497" t="str">
        <f>IF(Table10[[#This Row],[DTR/Trạm]]="DTR",_xlfn.XLOOKUP(Table10[[#This Row],[ID NCC]],DS_NCC_DTR[ID NCC],DS_NCC_DTR[Tên NCC]),_xlfn.XLOOKUP(Table10[[#This Row],[ID NCC]],Data_TongTram2[ID NCC],Data_TongTram2[Tên NCC]))</f>
        <v>Kiều Sang Đồng Tháp</v>
      </c>
      <c r="C378" s="497" t="str">
        <f>IF(Table10[[#This Row],[Trạm/DTR]]="DTR","DTR","Trạm")</f>
        <v>Trạm</v>
      </c>
      <c r="D378" s="497" t="str">
        <f>Table10[[#This Row],[ID NCC]]&amp;Table10[[#This Row],[Trạm/DTR]]</f>
        <v>001J3000002HLplIAGĐồng Lâm</v>
      </c>
      <c r="E378" s="497" t="str">
        <f>IF(Table10[[#This Row],[DTR/Trạm]]="DTR",_xlfn.XLOOKUP(Table10[[#This Row],[ID NCC]],DS_NCC_DTR[ID NCC],DS_NCC_DTR[Nhân viên]),_xlfn.XLOOKUP(Table10[[#This Row],[ID NCC]],Data_TongTram2[ID NCC],Data_TongTram2[Nhân viên]))</f>
        <v>Lâm Đỗ Anh Hào</v>
      </c>
      <c r="F378" s="497" t="str">
        <f>IF(Table10[[#This Row],[Trạm/DTR]]="DTR",_xlfn.XLOOKUP(Table10[[#This Row],[ID NCC]],DS_NCC_DTR[ID NCC],DS_NCC_DTR[Admin miền]),_xlfn.XLOOKUP(Table10[[#This Row],[Trạm/DTR]],Table16[Trạm],Table16[[Admin ]]))</f>
        <v>Phạm Thị Thúy Duy</v>
      </c>
      <c r="G378" t="s">
        <v>1296</v>
      </c>
      <c r="H378" s="497" t="str">
        <f>VLOOKUP(Table10[[#This Row],[Sản Phẩm RG]],'Thông tin'!C:F,4,0)</f>
        <v>PET chai</v>
      </c>
      <c r="I378">
        <v>690</v>
      </c>
      <c r="J378" s="497">
        <f>Table10[[#This Row],[Sản lượng kg]]/1000</f>
        <v>0.69</v>
      </c>
      <c r="K378" s="497" t="str">
        <f>_xlfn.XLOOKUP(Table10[[#This Row],[Loại Hàng]],Table59[Nhóm],Table59[Qui đổi])</f>
        <v>PET chai</v>
      </c>
      <c r="L378" s="403">
        <v>46148</v>
      </c>
      <c r="M378" t="s">
        <v>607</v>
      </c>
      <c r="N378" s="497">
        <f>IF(COUNTIF($A$3:A378,A378)=1,1,0)</f>
        <v>0</v>
      </c>
    </row>
    <row r="379" spans="1:14" x14ac:dyDescent="0.35">
      <c r="A379" t="s">
        <v>545</v>
      </c>
      <c r="B379" s="497" t="str">
        <f>IF(Table10[[#This Row],[DTR/Trạm]]="DTR",_xlfn.XLOOKUP(Table10[[#This Row],[ID NCC]],DS_NCC_DTR[ID NCC],DS_NCC_DTR[Tên NCC]),_xlfn.XLOOKUP(Table10[[#This Row],[ID NCC]],Data_TongTram2[ID NCC],Data_TongTram2[Tên NCC]))</f>
        <v>Nguyễn Thị Ngọc Châu</v>
      </c>
      <c r="C379" s="497" t="str">
        <f>IF(Table10[[#This Row],[Trạm/DTR]]="DTR","DTR","Trạm")</f>
        <v>Trạm</v>
      </c>
      <c r="D379" s="497" t="str">
        <f>Table10[[#This Row],[ID NCC]]&amp;Table10[[#This Row],[Trạm/DTR]]</f>
        <v>001dc00000dpemjAAAĐồng Lâm</v>
      </c>
      <c r="E379" s="497" t="str">
        <f>IF(Table10[[#This Row],[DTR/Trạm]]="DTR",_xlfn.XLOOKUP(Table10[[#This Row],[ID NCC]],DS_NCC_DTR[ID NCC],DS_NCC_DTR[Nhân viên]),_xlfn.XLOOKUP(Table10[[#This Row],[ID NCC]],Data_TongTram2[ID NCC],Data_TongTram2[Nhân viên]))</f>
        <v>Lê Quốc Việt</v>
      </c>
      <c r="F379" s="497" t="str">
        <f>IF(Table10[[#This Row],[Trạm/DTR]]="DTR",_xlfn.XLOOKUP(Table10[[#This Row],[ID NCC]],DS_NCC_DTR[ID NCC],DS_NCC_DTR[Admin miền]),_xlfn.XLOOKUP(Table10[[#This Row],[Trạm/DTR]],Table16[Trạm],Table16[[Admin ]]))</f>
        <v>Phạm Thị Thúy Duy</v>
      </c>
      <c r="G379" t="s">
        <v>1296</v>
      </c>
      <c r="H379" s="497" t="str">
        <f>VLOOKUP(Table10[[#This Row],[Sản Phẩm RG]],'Thông tin'!C:F,4,0)</f>
        <v>PET chai</v>
      </c>
      <c r="I379">
        <v>570</v>
      </c>
      <c r="J379" s="497">
        <f>Table10[[#This Row],[Sản lượng kg]]/1000</f>
        <v>0.56999999999999995</v>
      </c>
      <c r="K379" s="497" t="str">
        <f>_xlfn.XLOOKUP(Table10[[#This Row],[Loại Hàng]],Table59[Nhóm],Table59[Qui đổi])</f>
        <v>PET chai</v>
      </c>
      <c r="L379" s="403">
        <v>46148</v>
      </c>
      <c r="M379" t="s">
        <v>607</v>
      </c>
      <c r="N379" s="497">
        <f>IF(COUNTIF($A$3:A379,A379)=1,1,0)</f>
        <v>0</v>
      </c>
    </row>
    <row r="380" spans="1:14" x14ac:dyDescent="0.35">
      <c r="A380" t="s">
        <v>634</v>
      </c>
      <c r="B380" s="497" t="str">
        <f>IF(Table10[[#This Row],[DTR/Trạm]]="DTR",_xlfn.XLOOKUP(Table10[[#This Row],[ID NCC]],DS_NCC_DTR[ID NCC],DS_NCC_DTR[Tên NCC]),_xlfn.XLOOKUP(Table10[[#This Row],[ID NCC]],Data_TongTram2[ID NCC],Data_TongTram2[Tên NCC]))</f>
        <v>HKD Tín Trang</v>
      </c>
      <c r="C380" s="497" t="str">
        <f>IF(Table10[[#This Row],[Trạm/DTR]]="DTR","DTR","Trạm")</f>
        <v>Trạm</v>
      </c>
      <c r="D380" s="497" t="str">
        <f>Table10[[#This Row],[ID NCC]]&amp;Table10[[#This Row],[Trạm/DTR]]</f>
        <v>001J3000002HLguIAGĐồng Lâm</v>
      </c>
      <c r="E380" s="497" t="str">
        <f>IF(Table10[[#This Row],[DTR/Trạm]]="DTR",_xlfn.XLOOKUP(Table10[[#This Row],[ID NCC]],DS_NCC_DTR[ID NCC],DS_NCC_DTR[Nhân viên]),_xlfn.XLOOKUP(Table10[[#This Row],[ID NCC]],Data_TongTram2[ID NCC],Data_TongTram2[Nhân viên]))</f>
        <v>Lâm Đỗ Anh Hào</v>
      </c>
      <c r="F380" s="497" t="str">
        <f>IF(Table10[[#This Row],[Trạm/DTR]]="DTR",_xlfn.XLOOKUP(Table10[[#This Row],[ID NCC]],DS_NCC_DTR[ID NCC],DS_NCC_DTR[Admin miền]),_xlfn.XLOOKUP(Table10[[#This Row],[Trạm/DTR]],Table16[Trạm],Table16[[Admin ]]))</f>
        <v>Phạm Thị Thúy Duy</v>
      </c>
      <c r="G380" t="s">
        <v>1296</v>
      </c>
      <c r="H380" s="497" t="str">
        <f>VLOOKUP(Table10[[#This Row],[Sản Phẩm RG]],'Thông tin'!C:F,4,0)</f>
        <v>PET chai</v>
      </c>
      <c r="I380">
        <v>1010</v>
      </c>
      <c r="J380" s="497">
        <f>Table10[[#This Row],[Sản lượng kg]]/1000</f>
        <v>1.01</v>
      </c>
      <c r="K380" s="497" t="str">
        <f>_xlfn.XLOOKUP(Table10[[#This Row],[Loại Hàng]],Table59[Nhóm],Table59[Qui đổi])</f>
        <v>PET chai</v>
      </c>
      <c r="L380" s="403">
        <v>46148</v>
      </c>
      <c r="M380" t="s">
        <v>607</v>
      </c>
      <c r="N380" s="497">
        <f>IF(COUNTIF($A$3:A380,A380)=1,1,0)</f>
        <v>0</v>
      </c>
    </row>
    <row r="381" spans="1:14" x14ac:dyDescent="0.35">
      <c r="A381" t="s">
        <v>765</v>
      </c>
      <c r="B381" s="497" t="str">
        <f>IF(Table10[[#This Row],[DTR/Trạm]]="DTR",_xlfn.XLOOKUP(Table10[[#This Row],[ID NCC]],DS_NCC_DTR[ID NCC],DS_NCC_DTR[Tên NCC]),_xlfn.XLOOKUP(Table10[[#This Row],[ID NCC]],Data_TongTram2[ID NCC],Data_TongTram2[Tên NCC]))</f>
        <v>Anh Phương Bạc Liêu</v>
      </c>
      <c r="C381" s="497" t="str">
        <f>IF(Table10[[#This Row],[Trạm/DTR]]="DTR","DTR","Trạm")</f>
        <v>Trạm</v>
      </c>
      <c r="D381" s="497" t="str">
        <f>Table10[[#This Row],[ID NCC]]&amp;Table10[[#This Row],[Trạm/DTR]]</f>
        <v>001J3000007YfEVIA0Đồng Lâm</v>
      </c>
      <c r="E381" s="497" t="str">
        <f>IF(Table10[[#This Row],[DTR/Trạm]]="DTR",_xlfn.XLOOKUP(Table10[[#This Row],[ID NCC]],DS_NCC_DTR[ID NCC],DS_NCC_DTR[Nhân viên]),_xlfn.XLOOKUP(Table10[[#This Row],[ID NCC]],Data_TongTram2[ID NCC],Data_TongTram2[Nhân viên]))</f>
        <v>Thái Tân Văn</v>
      </c>
      <c r="F381" s="497" t="str">
        <f>IF(Table10[[#This Row],[Trạm/DTR]]="DTR",_xlfn.XLOOKUP(Table10[[#This Row],[ID NCC]],DS_NCC_DTR[ID NCC],DS_NCC_DTR[Admin miền]),_xlfn.XLOOKUP(Table10[[#This Row],[Trạm/DTR]],Table16[Trạm],Table16[[Admin ]]))</f>
        <v>Phạm Thị Thúy Duy</v>
      </c>
      <c r="G381" t="s">
        <v>1296</v>
      </c>
      <c r="H381" s="497" t="str">
        <f>VLOOKUP(Table10[[#This Row],[Sản Phẩm RG]],'Thông tin'!C:F,4,0)</f>
        <v>PET chai</v>
      </c>
      <c r="I381">
        <v>830</v>
      </c>
      <c r="J381" s="497">
        <f>Table10[[#This Row],[Sản lượng kg]]/1000</f>
        <v>0.83</v>
      </c>
      <c r="K381" s="497" t="str">
        <f>_xlfn.XLOOKUP(Table10[[#This Row],[Loại Hàng]],Table59[Nhóm],Table59[Qui đổi])</f>
        <v>PET chai</v>
      </c>
      <c r="L381" s="403">
        <v>46148</v>
      </c>
      <c r="M381" t="s">
        <v>607</v>
      </c>
      <c r="N381" s="497">
        <f>IF(COUNTIF($A$3:A381,A381)=1,1,0)</f>
        <v>0</v>
      </c>
    </row>
    <row r="382" spans="1:14" x14ac:dyDescent="0.35">
      <c r="A382" t="s">
        <v>557</v>
      </c>
      <c r="B382" s="497" t="str">
        <f>IF(Table10[[#This Row],[DTR/Trạm]]="DTR",_xlfn.XLOOKUP(Table10[[#This Row],[ID NCC]],DS_NCC_DTR[ID NCC],DS_NCC_DTR[Tên NCC]),_xlfn.XLOOKUP(Table10[[#This Row],[ID NCC]],Data_TongTram2[ID NCC],Data_TongTram2[Tên NCC]))</f>
        <v>Trần Dương Kiến Trúc</v>
      </c>
      <c r="C382" s="497" t="str">
        <f>IF(Table10[[#This Row],[Trạm/DTR]]="DTR","DTR","Trạm")</f>
        <v>Trạm</v>
      </c>
      <c r="D382" s="497" t="str">
        <f>Table10[[#This Row],[ID NCC]]&amp;Table10[[#This Row],[Trạm/DTR]]</f>
        <v>001J3000002HLbFIAWĐồng Lâm</v>
      </c>
      <c r="E382" s="497" t="str">
        <f>IF(Table10[[#This Row],[DTR/Trạm]]="DTR",_xlfn.XLOOKUP(Table10[[#This Row],[ID NCC]],DS_NCC_DTR[ID NCC],DS_NCC_DTR[Nhân viên]),_xlfn.XLOOKUP(Table10[[#This Row],[ID NCC]],Data_TongTram2[ID NCC],Data_TongTram2[Nhân viên]))</f>
        <v>Lâm Đỗ Anh Hào</v>
      </c>
      <c r="F382" s="497" t="str">
        <f>IF(Table10[[#This Row],[Trạm/DTR]]="DTR",_xlfn.XLOOKUP(Table10[[#This Row],[ID NCC]],DS_NCC_DTR[ID NCC],DS_NCC_DTR[Admin miền]),_xlfn.XLOOKUP(Table10[[#This Row],[Trạm/DTR]],Table16[Trạm],Table16[[Admin ]]))</f>
        <v>Phạm Thị Thúy Duy</v>
      </c>
      <c r="G382" t="s">
        <v>1296</v>
      </c>
      <c r="H382" s="497" t="str">
        <f>VLOOKUP(Table10[[#This Row],[Sản Phẩm RG]],'Thông tin'!C:F,4,0)</f>
        <v>PET chai</v>
      </c>
      <c r="I382">
        <v>724</v>
      </c>
      <c r="J382" s="497">
        <f>Table10[[#This Row],[Sản lượng kg]]/1000</f>
        <v>0.72399999999999998</v>
      </c>
      <c r="K382" s="497" t="str">
        <f>_xlfn.XLOOKUP(Table10[[#This Row],[Loại Hàng]],Table59[Nhóm],Table59[Qui đổi])</f>
        <v>PET chai</v>
      </c>
      <c r="L382" s="403">
        <v>46148</v>
      </c>
      <c r="M382" t="s">
        <v>607</v>
      </c>
      <c r="N382" s="497">
        <f>IF(COUNTIF($A$3:A382,A382)=1,1,0)</f>
        <v>0</v>
      </c>
    </row>
    <row r="383" spans="1:14" x14ac:dyDescent="0.35">
      <c r="A383" t="s">
        <v>2214</v>
      </c>
      <c r="B383" s="497" t="str">
        <f>IF(Table10[[#This Row],[DTR/Trạm]]="DTR",_xlfn.XLOOKUP(Table10[[#This Row],[ID NCC]],DS_NCC_DTR[ID NCC],DS_NCC_DTR[Tên NCC]),_xlfn.XLOOKUP(Table10[[#This Row],[ID NCC]],Data_TongTram2[ID NCC],Data_TongTram2[Tên NCC]))</f>
        <v>Anh Đông</v>
      </c>
      <c r="C383" s="497" t="str">
        <f>IF(Table10[[#This Row],[Trạm/DTR]]="DTR","DTR","Trạm")</f>
        <v>Trạm</v>
      </c>
      <c r="D383" s="497" t="str">
        <f>Table10[[#This Row],[ID NCC]]&amp;Table10[[#This Row],[Trạm/DTR]]</f>
        <v>001J3000002HLcMIAWĐồng Lâm</v>
      </c>
      <c r="E383" s="497" t="str">
        <f>IF(Table10[[#This Row],[DTR/Trạm]]="DTR",_xlfn.XLOOKUP(Table10[[#This Row],[ID NCC]],DS_NCC_DTR[ID NCC],DS_NCC_DTR[Nhân viên]),_xlfn.XLOOKUP(Table10[[#This Row],[ID NCC]],Data_TongTram2[ID NCC],Data_TongTram2[Nhân viên]))</f>
        <v>Nguyễn Ngọc Lâm</v>
      </c>
      <c r="F383" s="497" t="str">
        <f>IF(Table10[[#This Row],[Trạm/DTR]]="DTR",_xlfn.XLOOKUP(Table10[[#This Row],[ID NCC]],DS_NCC_DTR[ID NCC],DS_NCC_DTR[Admin miền]),_xlfn.XLOOKUP(Table10[[#This Row],[Trạm/DTR]],Table16[Trạm],Table16[[Admin ]]))</f>
        <v>Phạm Thị Thúy Duy</v>
      </c>
      <c r="G383" t="s">
        <v>2240</v>
      </c>
      <c r="H383" s="497" t="str">
        <f>VLOOKUP(Table10[[#This Row],[Sản Phẩm RG]],'Thông tin'!C:F,4,0)</f>
        <v>PET chai</v>
      </c>
      <c r="I383">
        <v>3789</v>
      </c>
      <c r="J383" s="497">
        <f>Table10[[#This Row],[Sản lượng kg]]/1000</f>
        <v>3.7890000000000001</v>
      </c>
      <c r="K383" s="497" t="str">
        <f>_xlfn.XLOOKUP(Table10[[#This Row],[Loại Hàng]],Table59[Nhóm],Table59[Qui đổi])</f>
        <v>PET chai</v>
      </c>
      <c r="L383" s="403">
        <v>46148</v>
      </c>
      <c r="M383" t="s">
        <v>607</v>
      </c>
      <c r="N383" s="497">
        <f>IF(COUNTIF($A$3:A383,A383)=1,1,0)</f>
        <v>1</v>
      </c>
    </row>
    <row r="384" spans="1:14" x14ac:dyDescent="0.35">
      <c r="A384" t="s">
        <v>640</v>
      </c>
      <c r="B384" s="497" t="str">
        <f>IF(Table10[[#This Row],[DTR/Trạm]]="DTR",_xlfn.XLOOKUP(Table10[[#This Row],[ID NCC]],DS_NCC_DTR[ID NCC],DS_NCC_DTR[Tên NCC]),_xlfn.XLOOKUP(Table10[[#This Row],[ID NCC]],Data_TongTram2[ID NCC],Data_TongTram2[Tên NCC]))</f>
        <v>Lê Trần Thanh Linh</v>
      </c>
      <c r="C384" s="497" t="str">
        <f>IF(Table10[[#This Row],[Trạm/DTR]]="DTR","DTR","Trạm")</f>
        <v>Trạm</v>
      </c>
      <c r="D384" s="497" t="str">
        <f>Table10[[#This Row],[ID NCC]]&amp;Table10[[#This Row],[Trạm/DTR]]</f>
        <v>001J3000002HLbBIAWĐồng Lâm</v>
      </c>
      <c r="E384" s="497" t="str">
        <f>IF(Table10[[#This Row],[DTR/Trạm]]="DTR",_xlfn.XLOOKUP(Table10[[#This Row],[ID NCC]],DS_NCC_DTR[ID NCC],DS_NCC_DTR[Nhân viên]),_xlfn.XLOOKUP(Table10[[#This Row],[ID NCC]],Data_TongTram2[ID NCC],Data_TongTram2[Nhân viên]))</f>
        <v>Lâm Đỗ Anh Hào</v>
      </c>
      <c r="F384" s="497" t="str">
        <f>IF(Table10[[#This Row],[Trạm/DTR]]="DTR",_xlfn.XLOOKUP(Table10[[#This Row],[ID NCC]],DS_NCC_DTR[ID NCC],DS_NCC_DTR[Admin miền]),_xlfn.XLOOKUP(Table10[[#This Row],[Trạm/DTR]],Table16[Trạm],Table16[[Admin ]]))</f>
        <v>Phạm Thị Thúy Duy</v>
      </c>
      <c r="G384" t="s">
        <v>1296</v>
      </c>
      <c r="H384" s="497" t="str">
        <f>VLOOKUP(Table10[[#This Row],[Sản Phẩm RG]],'Thông tin'!C:F,4,0)</f>
        <v>PET chai</v>
      </c>
      <c r="I384">
        <v>540</v>
      </c>
      <c r="J384" s="497">
        <f>Table10[[#This Row],[Sản lượng kg]]/1000</f>
        <v>0.54</v>
      </c>
      <c r="K384" s="497" t="str">
        <f>_xlfn.XLOOKUP(Table10[[#This Row],[Loại Hàng]],Table59[Nhóm],Table59[Qui đổi])</f>
        <v>PET chai</v>
      </c>
      <c r="L384" s="403">
        <v>46148</v>
      </c>
      <c r="M384" t="s">
        <v>607</v>
      </c>
      <c r="N384" s="497">
        <f>IF(COUNTIF($A$3:A384,A384)=1,1,0)</f>
        <v>0</v>
      </c>
    </row>
    <row r="385" spans="1:14" x14ac:dyDescent="0.35">
      <c r="A385" t="s">
        <v>511</v>
      </c>
      <c r="B385" s="497" t="str">
        <f>IF(Table10[[#This Row],[DTR/Trạm]]="DTR",_xlfn.XLOOKUP(Table10[[#This Row],[ID NCC]],DS_NCC_DTR[ID NCC],DS_NCC_DTR[Tên NCC]),_xlfn.XLOOKUP(Table10[[#This Row],[ID NCC]],Data_TongTram2[ID NCC],Data_TongTram2[Tên NCC]))</f>
        <v>Công ty TNHH MTV TM DV Phúc Sang</v>
      </c>
      <c r="C385" s="497" t="str">
        <f>IF(Table10[[#This Row],[Trạm/DTR]]="DTR","DTR","Trạm")</f>
        <v>Trạm</v>
      </c>
      <c r="D385" s="497" t="str">
        <f>Table10[[#This Row],[ID NCC]]&amp;Table10[[#This Row],[Trạm/DTR]]</f>
        <v>001J3000002HLr2IAGĐồng Lâm</v>
      </c>
      <c r="E385" s="497" t="str">
        <f>IF(Table10[[#This Row],[DTR/Trạm]]="DTR",_xlfn.XLOOKUP(Table10[[#This Row],[ID NCC]],DS_NCC_DTR[ID NCC],DS_NCC_DTR[Nhân viên]),_xlfn.XLOOKUP(Table10[[#This Row],[ID NCC]],Data_TongTram2[ID NCC],Data_TongTram2[Nhân viên]))</f>
        <v>Nguyễn Ngọc Lâm</v>
      </c>
      <c r="F385" s="497" t="str">
        <f>IF(Table10[[#This Row],[Trạm/DTR]]="DTR",_xlfn.XLOOKUP(Table10[[#This Row],[ID NCC]],DS_NCC_DTR[ID NCC],DS_NCC_DTR[Admin miền]),_xlfn.XLOOKUP(Table10[[#This Row],[Trạm/DTR]],Table16[Trạm],Table16[[Admin ]]))</f>
        <v>Phạm Thị Thúy Duy</v>
      </c>
      <c r="G385" t="s">
        <v>1296</v>
      </c>
      <c r="H385" s="497" t="str">
        <f>VLOOKUP(Table10[[#This Row],[Sản Phẩm RG]],'Thông tin'!C:F,4,0)</f>
        <v>PET chai</v>
      </c>
      <c r="I385">
        <v>700</v>
      </c>
      <c r="J385" s="497">
        <f>Table10[[#This Row],[Sản lượng kg]]/1000</f>
        <v>0.7</v>
      </c>
      <c r="K385" s="497" t="str">
        <f>_xlfn.XLOOKUP(Table10[[#This Row],[Loại Hàng]],Table59[Nhóm],Table59[Qui đổi])</f>
        <v>PET chai</v>
      </c>
      <c r="L385" s="403">
        <v>46148</v>
      </c>
      <c r="M385" t="s">
        <v>607</v>
      </c>
      <c r="N385" s="497">
        <f>IF(COUNTIF($A$3:A385,A385)=1,1,0)</f>
        <v>0</v>
      </c>
    </row>
    <row r="386" spans="1:14" x14ac:dyDescent="0.35">
      <c r="A386" t="s">
        <v>503</v>
      </c>
      <c r="B386" s="497" t="str">
        <f>IF(Table10[[#This Row],[DTR/Trạm]]="DTR",_xlfn.XLOOKUP(Table10[[#This Row],[ID NCC]],DS_NCC_DTR[ID NCC],DS_NCC_DTR[Tên NCC]),_xlfn.XLOOKUP(Table10[[#This Row],[ID NCC]],Data_TongTram2[ID NCC],Data_TongTram2[Tên NCC]))</f>
        <v>Hải Dũng</v>
      </c>
      <c r="C386" s="497" t="str">
        <f>IF(Table10[[#This Row],[Trạm/DTR]]="DTR","DTR","Trạm")</f>
        <v>Trạm</v>
      </c>
      <c r="D386" s="497" t="str">
        <f>Table10[[#This Row],[ID NCC]]&amp;Table10[[#This Row],[Trạm/DTR]]</f>
        <v>001J3000002HLk5IAGĐồng Lâm</v>
      </c>
      <c r="E386" s="497" t="str">
        <f>IF(Table10[[#This Row],[DTR/Trạm]]="DTR",_xlfn.XLOOKUP(Table10[[#This Row],[ID NCC]],DS_NCC_DTR[ID NCC],DS_NCC_DTR[Nhân viên]),_xlfn.XLOOKUP(Table10[[#This Row],[ID NCC]],Data_TongTram2[ID NCC],Data_TongTram2[Nhân viên]))</f>
        <v>Lê Quốc Việt</v>
      </c>
      <c r="F386" s="497" t="str">
        <f>IF(Table10[[#This Row],[Trạm/DTR]]="DTR",_xlfn.XLOOKUP(Table10[[#This Row],[ID NCC]],DS_NCC_DTR[ID NCC],DS_NCC_DTR[Admin miền]),_xlfn.XLOOKUP(Table10[[#This Row],[Trạm/DTR]],Table16[Trạm],Table16[[Admin ]]))</f>
        <v>Phạm Thị Thúy Duy</v>
      </c>
      <c r="G386" t="s">
        <v>1296</v>
      </c>
      <c r="H386" s="497" t="str">
        <f>VLOOKUP(Table10[[#This Row],[Sản Phẩm RG]],'Thông tin'!C:F,4,0)</f>
        <v>PET chai</v>
      </c>
      <c r="I386">
        <v>391</v>
      </c>
      <c r="J386" s="497">
        <f>Table10[[#This Row],[Sản lượng kg]]/1000</f>
        <v>0.39100000000000001</v>
      </c>
      <c r="K386" s="497" t="str">
        <f>_xlfn.XLOOKUP(Table10[[#This Row],[Loại Hàng]],Table59[Nhóm],Table59[Qui đổi])</f>
        <v>PET chai</v>
      </c>
      <c r="L386" s="403">
        <v>46148</v>
      </c>
      <c r="M386" t="s">
        <v>607</v>
      </c>
      <c r="N386" s="497">
        <f>IF(COUNTIF($A$3:A386,A386)=1,1,0)</f>
        <v>0</v>
      </c>
    </row>
    <row r="387" spans="1:14" x14ac:dyDescent="0.35">
      <c r="A387" t="s">
        <v>519</v>
      </c>
      <c r="B387" s="497" t="str">
        <f>IF(Table10[[#This Row],[DTR/Trạm]]="DTR",_xlfn.XLOOKUP(Table10[[#This Row],[ID NCC]],DS_NCC_DTR[ID NCC],DS_NCC_DTR[Tên NCC]),_xlfn.XLOOKUP(Table10[[#This Row],[ID NCC]],Data_TongTram2[ID NCC],Data_TongTram2[Tên NCC]))</f>
        <v>Kiều Bình Thái</v>
      </c>
      <c r="C387" s="497" t="str">
        <f>IF(Table10[[#This Row],[Trạm/DTR]]="DTR","DTR","Trạm")</f>
        <v>Trạm</v>
      </c>
      <c r="D387" s="497" t="str">
        <f>Table10[[#This Row],[ID NCC]]&amp;Table10[[#This Row],[Trạm/DTR]]</f>
        <v>001J3000005FFAsIAOĐồng Lâm</v>
      </c>
      <c r="E387" s="497" t="str">
        <f>IF(Table10[[#This Row],[DTR/Trạm]]="DTR",_xlfn.XLOOKUP(Table10[[#This Row],[ID NCC]],DS_NCC_DTR[ID NCC],DS_NCC_DTR[Nhân viên]),_xlfn.XLOOKUP(Table10[[#This Row],[ID NCC]],Data_TongTram2[ID NCC],Data_TongTram2[Nhân viên]))</f>
        <v>Lê Quốc Việt</v>
      </c>
      <c r="F387" s="497" t="str">
        <f>IF(Table10[[#This Row],[Trạm/DTR]]="DTR",_xlfn.XLOOKUP(Table10[[#This Row],[ID NCC]],DS_NCC_DTR[ID NCC],DS_NCC_DTR[Admin miền]),_xlfn.XLOOKUP(Table10[[#This Row],[Trạm/DTR]],Table16[Trạm],Table16[[Admin ]]))</f>
        <v>Phạm Thị Thúy Duy</v>
      </c>
      <c r="G387" t="s">
        <v>1296</v>
      </c>
      <c r="H387" s="497" t="str">
        <f>VLOOKUP(Table10[[#This Row],[Sản Phẩm RG]],'Thông tin'!C:F,4,0)</f>
        <v>PET chai</v>
      </c>
      <c r="I387">
        <v>750</v>
      </c>
      <c r="J387" s="497">
        <f>Table10[[#This Row],[Sản lượng kg]]/1000</f>
        <v>0.75</v>
      </c>
      <c r="K387" s="497" t="str">
        <f>_xlfn.XLOOKUP(Table10[[#This Row],[Loại Hàng]],Table59[Nhóm],Table59[Qui đổi])</f>
        <v>PET chai</v>
      </c>
      <c r="L387" s="403">
        <v>46148</v>
      </c>
      <c r="M387" t="s">
        <v>607</v>
      </c>
      <c r="N387" s="497">
        <f>IF(COUNTIF($A$3:A387,A387)=1,1,0)</f>
        <v>0</v>
      </c>
    </row>
    <row r="388" spans="1:14" x14ac:dyDescent="0.35">
      <c r="A388" t="s">
        <v>498</v>
      </c>
      <c r="B388" s="497" t="str">
        <f>IF(Table10[[#This Row],[DTR/Trạm]]="DTR",_xlfn.XLOOKUP(Table10[[#This Row],[ID NCC]],DS_NCC_DTR[ID NCC],DS_NCC_DTR[Tên NCC]),_xlfn.XLOOKUP(Table10[[#This Row],[ID NCC]],Data_TongTram2[ID NCC],Data_TongTram2[Tên NCC]))</f>
        <v>HKD Nguyên Chương</v>
      </c>
      <c r="C388" s="497" t="str">
        <f>IF(Table10[[#This Row],[Trạm/DTR]]="DTR","DTR","Trạm")</f>
        <v>Trạm</v>
      </c>
      <c r="D388" s="497" t="str">
        <f>Table10[[#This Row],[ID NCC]]&amp;Table10[[#This Row],[Trạm/DTR]]</f>
        <v>001J3000002HM0PIAWĐồng Lâm</v>
      </c>
      <c r="E388" s="497" t="str">
        <f>IF(Table10[[#This Row],[DTR/Trạm]]="DTR",_xlfn.XLOOKUP(Table10[[#This Row],[ID NCC]],DS_NCC_DTR[ID NCC],DS_NCC_DTR[Nhân viên]),_xlfn.XLOOKUP(Table10[[#This Row],[ID NCC]],Data_TongTram2[ID NCC],Data_TongTram2[Nhân viên]))</f>
        <v>Nguyễn Ngọc Lâm</v>
      </c>
      <c r="F388" s="497" t="str">
        <f>IF(Table10[[#This Row],[Trạm/DTR]]="DTR",_xlfn.XLOOKUP(Table10[[#This Row],[ID NCC]],DS_NCC_DTR[ID NCC],DS_NCC_DTR[Admin miền]),_xlfn.XLOOKUP(Table10[[#This Row],[Trạm/DTR]],Table16[Trạm],Table16[[Admin ]]))</f>
        <v>Phạm Thị Thúy Duy</v>
      </c>
      <c r="G388" t="s">
        <v>1296</v>
      </c>
      <c r="H388" s="497" t="str">
        <f>VLOOKUP(Table10[[#This Row],[Sản Phẩm RG]],'Thông tin'!C:F,4,0)</f>
        <v>PET chai</v>
      </c>
      <c r="I388">
        <v>562</v>
      </c>
      <c r="J388" s="497">
        <f>Table10[[#This Row],[Sản lượng kg]]/1000</f>
        <v>0.56200000000000006</v>
      </c>
      <c r="K388" s="497" t="str">
        <f>_xlfn.XLOOKUP(Table10[[#This Row],[Loại Hàng]],Table59[Nhóm],Table59[Qui đổi])</f>
        <v>PET chai</v>
      </c>
      <c r="L388" s="403">
        <v>46148</v>
      </c>
      <c r="M388" t="s">
        <v>607</v>
      </c>
      <c r="N388" s="497">
        <f>IF(COUNTIF($A$3:A388,A388)=1,1,0)</f>
        <v>0</v>
      </c>
    </row>
    <row r="389" spans="1:14" x14ac:dyDescent="0.35">
      <c r="A389" t="s">
        <v>559</v>
      </c>
      <c r="B389" s="497" t="str">
        <f>IF(Table10[[#This Row],[DTR/Trạm]]="DTR",_xlfn.XLOOKUP(Table10[[#This Row],[ID NCC]],DS_NCC_DTR[ID NCC],DS_NCC_DTR[Tên NCC]),_xlfn.XLOOKUP(Table10[[#This Row],[ID NCC]],Data_TongTram2[ID NCC],Data_TongTram2[Tên NCC]))</f>
        <v>HKD Nguyễn Hồng Mây</v>
      </c>
      <c r="C389" s="497" t="str">
        <f>IF(Table10[[#This Row],[Trạm/DTR]]="DTR","DTR","Trạm")</f>
        <v>Trạm</v>
      </c>
      <c r="D389" s="497" t="str">
        <f>Table10[[#This Row],[ID NCC]]&amp;Table10[[#This Row],[Trạm/DTR]]</f>
        <v>001J3000002HM0DIAWĐồng Lâm</v>
      </c>
      <c r="E389" s="497" t="str">
        <f>IF(Table10[[#This Row],[DTR/Trạm]]="DTR",_xlfn.XLOOKUP(Table10[[#This Row],[ID NCC]],DS_NCC_DTR[ID NCC],DS_NCC_DTR[Nhân viên]),_xlfn.XLOOKUP(Table10[[#This Row],[ID NCC]],Data_TongTram2[ID NCC],Data_TongTram2[Nhân viên]))</f>
        <v>Nguyễn Ngọc Lâm</v>
      </c>
      <c r="F389" s="497" t="str">
        <f>IF(Table10[[#This Row],[Trạm/DTR]]="DTR",_xlfn.XLOOKUP(Table10[[#This Row],[ID NCC]],DS_NCC_DTR[ID NCC],DS_NCC_DTR[Admin miền]),_xlfn.XLOOKUP(Table10[[#This Row],[Trạm/DTR]],Table16[Trạm],Table16[[Admin ]]))</f>
        <v>Phạm Thị Thúy Duy</v>
      </c>
      <c r="G389" t="s">
        <v>1296</v>
      </c>
      <c r="H389" s="497" t="str">
        <f>VLOOKUP(Table10[[#This Row],[Sản Phẩm RG]],'Thông tin'!C:F,4,0)</f>
        <v>PET chai</v>
      </c>
      <c r="I389">
        <v>869</v>
      </c>
      <c r="J389" s="497">
        <f>Table10[[#This Row],[Sản lượng kg]]/1000</f>
        <v>0.86899999999999999</v>
      </c>
      <c r="K389" s="497" t="str">
        <f>_xlfn.XLOOKUP(Table10[[#This Row],[Loại Hàng]],Table59[Nhóm],Table59[Qui đổi])</f>
        <v>PET chai</v>
      </c>
      <c r="L389" s="403">
        <v>46148</v>
      </c>
      <c r="M389" t="s">
        <v>607</v>
      </c>
      <c r="N389" s="497">
        <f>IF(COUNTIF($A$3:A389,A389)=1,1,0)</f>
        <v>0</v>
      </c>
    </row>
    <row r="390" spans="1:14" x14ac:dyDescent="0.35">
      <c r="A390" t="s">
        <v>547</v>
      </c>
      <c r="B390" s="497" t="str">
        <f>IF(Table10[[#This Row],[DTR/Trạm]]="DTR",_xlfn.XLOOKUP(Table10[[#This Row],[ID NCC]],DS_NCC_DTR[ID NCC],DS_NCC_DTR[Tên NCC]),_xlfn.XLOOKUP(Table10[[#This Row],[ID NCC]],Data_TongTram2[ID NCC],Data_TongTram2[Tên NCC]))</f>
        <v>Nguyễn Văn Thảo</v>
      </c>
      <c r="C390" s="497" t="str">
        <f>IF(Table10[[#This Row],[Trạm/DTR]]="DTR","DTR","Trạm")</f>
        <v>Trạm</v>
      </c>
      <c r="D390" s="497" t="str">
        <f>Table10[[#This Row],[ID NCC]]&amp;Table10[[#This Row],[Trạm/DTR]]</f>
        <v>001J3000002HjDeIAKĐồng Lâm</v>
      </c>
      <c r="E390" s="497" t="str">
        <f>IF(Table10[[#This Row],[DTR/Trạm]]="DTR",_xlfn.XLOOKUP(Table10[[#This Row],[ID NCC]],DS_NCC_DTR[ID NCC],DS_NCC_DTR[Nhân viên]),_xlfn.XLOOKUP(Table10[[#This Row],[ID NCC]],Data_TongTram2[ID NCC],Data_TongTram2[Nhân viên]))</f>
        <v>Lâm Đỗ Anh Hào</v>
      </c>
      <c r="F390" s="497" t="str">
        <f>IF(Table10[[#This Row],[Trạm/DTR]]="DTR",_xlfn.XLOOKUP(Table10[[#This Row],[ID NCC]],DS_NCC_DTR[ID NCC],DS_NCC_DTR[Admin miền]),_xlfn.XLOOKUP(Table10[[#This Row],[Trạm/DTR]],Table16[Trạm],Table16[[Admin ]]))</f>
        <v>Phạm Thị Thúy Duy</v>
      </c>
      <c r="G390" t="s">
        <v>2240</v>
      </c>
      <c r="H390" s="497" t="str">
        <f>VLOOKUP(Table10[[#This Row],[Sản Phẩm RG]],'Thông tin'!C:F,4,0)</f>
        <v>PET chai</v>
      </c>
      <c r="I390">
        <v>2252</v>
      </c>
      <c r="J390" s="497">
        <f>Table10[[#This Row],[Sản lượng kg]]/1000</f>
        <v>2.2519999999999998</v>
      </c>
      <c r="K390" s="497" t="str">
        <f>_xlfn.XLOOKUP(Table10[[#This Row],[Loại Hàng]],Table59[Nhóm],Table59[Qui đổi])</f>
        <v>PET chai</v>
      </c>
      <c r="L390" s="403">
        <v>46148</v>
      </c>
      <c r="M390" t="s">
        <v>607</v>
      </c>
      <c r="N390" s="497">
        <f>IF(COUNTIF($A$3:A390,A390)=1,1,0)</f>
        <v>1</v>
      </c>
    </row>
    <row r="391" spans="1:14" x14ac:dyDescent="0.35">
      <c r="A391" t="s">
        <v>634</v>
      </c>
      <c r="B391" s="497" t="str">
        <f>IF(Table10[[#This Row],[DTR/Trạm]]="DTR",_xlfn.XLOOKUP(Table10[[#This Row],[ID NCC]],DS_NCC_DTR[ID NCC],DS_NCC_DTR[Tên NCC]),_xlfn.XLOOKUP(Table10[[#This Row],[ID NCC]],Data_TongTram2[ID NCC],Data_TongTram2[Tên NCC]))</f>
        <v>HKD Tín Trang</v>
      </c>
      <c r="C391" s="497" t="str">
        <f>IF(Table10[[#This Row],[Trạm/DTR]]="DTR","DTR","Trạm")</f>
        <v>Trạm</v>
      </c>
      <c r="D391" s="497" t="str">
        <f>Table10[[#This Row],[ID NCC]]&amp;Table10[[#This Row],[Trạm/DTR]]</f>
        <v>001J3000002HLguIAGĐồng Lâm</v>
      </c>
      <c r="E391" s="497" t="str">
        <f>IF(Table10[[#This Row],[DTR/Trạm]]="DTR",_xlfn.XLOOKUP(Table10[[#This Row],[ID NCC]],DS_NCC_DTR[ID NCC],DS_NCC_DTR[Nhân viên]),_xlfn.XLOOKUP(Table10[[#This Row],[ID NCC]],Data_TongTram2[ID NCC],Data_TongTram2[Nhân viên]))</f>
        <v>Lâm Đỗ Anh Hào</v>
      </c>
      <c r="F391" s="497" t="str">
        <f>IF(Table10[[#This Row],[Trạm/DTR]]="DTR",_xlfn.XLOOKUP(Table10[[#This Row],[ID NCC]],DS_NCC_DTR[ID NCC],DS_NCC_DTR[Admin miền]),_xlfn.XLOOKUP(Table10[[#This Row],[Trạm/DTR]],Table16[Trạm],Table16[[Admin ]]))</f>
        <v>Phạm Thị Thúy Duy</v>
      </c>
      <c r="G391" t="s">
        <v>1296</v>
      </c>
      <c r="H391" s="497" t="str">
        <f>VLOOKUP(Table10[[#This Row],[Sản Phẩm RG]],'Thông tin'!C:F,4,0)</f>
        <v>PET chai</v>
      </c>
      <c r="I391">
        <v>890</v>
      </c>
      <c r="J391" s="497">
        <f>Table10[[#This Row],[Sản lượng kg]]/1000</f>
        <v>0.89</v>
      </c>
      <c r="K391" s="497" t="str">
        <f>_xlfn.XLOOKUP(Table10[[#This Row],[Loại Hàng]],Table59[Nhóm],Table59[Qui đổi])</f>
        <v>PET chai</v>
      </c>
      <c r="L391" s="403">
        <v>46148</v>
      </c>
      <c r="M391" t="s">
        <v>607</v>
      </c>
      <c r="N391" s="497">
        <f>IF(COUNTIF($A$3:A391,A391)=1,1,0)</f>
        <v>0</v>
      </c>
    </row>
    <row r="392" spans="1:14" x14ac:dyDescent="0.35">
      <c r="A392" t="s">
        <v>536</v>
      </c>
      <c r="B392" s="497" t="str">
        <f>IF(Table10[[#This Row],[DTR/Trạm]]="DTR",_xlfn.XLOOKUP(Table10[[#This Row],[ID NCC]],DS_NCC_DTR[ID NCC],DS_NCC_DTR[Tên NCC]),_xlfn.XLOOKUP(Table10[[#This Row],[ID NCC]],Data_TongTram2[ID NCC],Data_TongTram2[Tên NCC]))</f>
        <v>Anh Tài Đc</v>
      </c>
      <c r="C392" s="497" t="str">
        <f>IF(Table10[[#This Row],[Trạm/DTR]]="DTR","DTR","Trạm")</f>
        <v>Trạm</v>
      </c>
      <c r="D392" s="497" t="str">
        <f>Table10[[#This Row],[ID NCC]]&amp;Table10[[#This Row],[Trạm/DTR]]</f>
        <v>001J3000002HLkXIAWĐồng Lâm</v>
      </c>
      <c r="E392" s="497" t="str">
        <f>IF(Table10[[#This Row],[DTR/Trạm]]="DTR",_xlfn.XLOOKUP(Table10[[#This Row],[ID NCC]],DS_NCC_DTR[ID NCC],DS_NCC_DTR[Nhân viên]),_xlfn.XLOOKUP(Table10[[#This Row],[ID NCC]],Data_TongTram2[ID NCC],Data_TongTram2[Nhân viên]))</f>
        <v>Lê Quốc Việt</v>
      </c>
      <c r="F392" s="497" t="str">
        <f>IF(Table10[[#This Row],[Trạm/DTR]]="DTR",_xlfn.XLOOKUP(Table10[[#This Row],[ID NCC]],DS_NCC_DTR[ID NCC],DS_NCC_DTR[Admin miền]),_xlfn.XLOOKUP(Table10[[#This Row],[Trạm/DTR]],Table16[Trạm],Table16[[Admin ]]))</f>
        <v>Phạm Thị Thúy Duy</v>
      </c>
      <c r="G392" t="s">
        <v>1296</v>
      </c>
      <c r="H392" s="497" t="str">
        <f>VLOOKUP(Table10[[#This Row],[Sản Phẩm RG]],'Thông tin'!C:F,4,0)</f>
        <v>PET chai</v>
      </c>
      <c r="I392">
        <v>490</v>
      </c>
      <c r="J392" s="497">
        <f>Table10[[#This Row],[Sản lượng kg]]/1000</f>
        <v>0.49</v>
      </c>
      <c r="K392" s="497" t="str">
        <f>_xlfn.XLOOKUP(Table10[[#This Row],[Loại Hàng]],Table59[Nhóm],Table59[Qui đổi])</f>
        <v>PET chai</v>
      </c>
      <c r="L392" s="403">
        <v>46148</v>
      </c>
      <c r="M392" t="s">
        <v>607</v>
      </c>
      <c r="N392" s="497">
        <f>IF(COUNTIF($A$3:A392,A392)=1,1,0)</f>
        <v>0</v>
      </c>
    </row>
    <row r="393" spans="1:14" x14ac:dyDescent="0.35">
      <c r="A393" t="s">
        <v>557</v>
      </c>
      <c r="B393" s="497" t="str">
        <f>IF(Table10[[#This Row],[DTR/Trạm]]="DTR",_xlfn.XLOOKUP(Table10[[#This Row],[ID NCC]],DS_NCC_DTR[ID NCC],DS_NCC_DTR[Tên NCC]),_xlfn.XLOOKUP(Table10[[#This Row],[ID NCC]],Data_TongTram2[ID NCC],Data_TongTram2[Tên NCC]))</f>
        <v>Trần Dương Kiến Trúc</v>
      </c>
      <c r="C393" s="497" t="str">
        <f>IF(Table10[[#This Row],[Trạm/DTR]]="DTR","DTR","Trạm")</f>
        <v>Trạm</v>
      </c>
      <c r="D393" s="497" t="str">
        <f>Table10[[#This Row],[ID NCC]]&amp;Table10[[#This Row],[Trạm/DTR]]</f>
        <v>001J3000002HLbFIAWĐồng Lâm</v>
      </c>
      <c r="E393" s="497" t="str">
        <f>IF(Table10[[#This Row],[DTR/Trạm]]="DTR",_xlfn.XLOOKUP(Table10[[#This Row],[ID NCC]],DS_NCC_DTR[ID NCC],DS_NCC_DTR[Nhân viên]),_xlfn.XLOOKUP(Table10[[#This Row],[ID NCC]],Data_TongTram2[ID NCC],Data_TongTram2[Nhân viên]))</f>
        <v>Lâm Đỗ Anh Hào</v>
      </c>
      <c r="F393" s="497" t="str">
        <f>IF(Table10[[#This Row],[Trạm/DTR]]="DTR",_xlfn.XLOOKUP(Table10[[#This Row],[ID NCC]],DS_NCC_DTR[ID NCC],DS_NCC_DTR[Admin miền]),_xlfn.XLOOKUP(Table10[[#This Row],[Trạm/DTR]],Table16[Trạm],Table16[[Admin ]]))</f>
        <v>Phạm Thị Thúy Duy</v>
      </c>
      <c r="G393" t="s">
        <v>1296</v>
      </c>
      <c r="H393" s="497" t="str">
        <f>VLOOKUP(Table10[[#This Row],[Sản Phẩm RG]],'Thông tin'!C:F,4,0)</f>
        <v>PET chai</v>
      </c>
      <c r="I393">
        <v>670</v>
      </c>
      <c r="J393" s="497">
        <f>Table10[[#This Row],[Sản lượng kg]]/1000</f>
        <v>0.67</v>
      </c>
      <c r="K393" s="497" t="str">
        <f>_xlfn.XLOOKUP(Table10[[#This Row],[Loại Hàng]],Table59[Nhóm],Table59[Qui đổi])</f>
        <v>PET chai</v>
      </c>
      <c r="L393" s="403">
        <v>46148</v>
      </c>
      <c r="M393" t="s">
        <v>607</v>
      </c>
      <c r="N393" s="497">
        <f>IF(COUNTIF($A$3:A393,A393)=1,1,0)</f>
        <v>0</v>
      </c>
    </row>
    <row r="394" spans="1:14" x14ac:dyDescent="0.35">
      <c r="A394" t="s">
        <v>644</v>
      </c>
      <c r="B394" s="497" t="str">
        <f>IF(Table10[[#This Row],[DTR/Trạm]]="DTR",_xlfn.XLOOKUP(Table10[[#This Row],[ID NCC]],DS_NCC_DTR[ID NCC],DS_NCC_DTR[Tên NCC]),_xlfn.XLOOKUP(Table10[[#This Row],[ID NCC]],Data_TongTram2[ID NCC],Data_TongTram2[Tên NCC]))</f>
        <v>Minh Thành</v>
      </c>
      <c r="C394" s="497" t="str">
        <f>IF(Table10[[#This Row],[Trạm/DTR]]="DTR","DTR","Trạm")</f>
        <v>Trạm</v>
      </c>
      <c r="D394" s="497" t="str">
        <f>Table10[[#This Row],[ID NCC]]&amp;Table10[[#This Row],[Trạm/DTR]]</f>
        <v>001dc00000jIVWTAA4Đồng Lâm</v>
      </c>
      <c r="E394" s="497" t="str">
        <f>IF(Table10[[#This Row],[DTR/Trạm]]="DTR",_xlfn.XLOOKUP(Table10[[#This Row],[ID NCC]],DS_NCC_DTR[ID NCC],DS_NCC_DTR[Nhân viên]),_xlfn.XLOOKUP(Table10[[#This Row],[ID NCC]],Data_TongTram2[ID NCC],Data_TongTram2[Nhân viên]))</f>
        <v>Lâm Đỗ Anh Hào</v>
      </c>
      <c r="F394" s="497" t="str">
        <f>IF(Table10[[#This Row],[Trạm/DTR]]="DTR",_xlfn.XLOOKUP(Table10[[#This Row],[ID NCC]],DS_NCC_DTR[ID NCC],DS_NCC_DTR[Admin miền]),_xlfn.XLOOKUP(Table10[[#This Row],[Trạm/DTR]],Table16[Trạm],Table16[[Admin ]]))</f>
        <v>Phạm Thị Thúy Duy</v>
      </c>
      <c r="G394" t="s">
        <v>1296</v>
      </c>
      <c r="H394" s="497" t="str">
        <f>VLOOKUP(Table10[[#This Row],[Sản Phẩm RG]],'Thông tin'!C:F,4,0)</f>
        <v>PET chai</v>
      </c>
      <c r="I394">
        <v>560</v>
      </c>
      <c r="J394" s="497">
        <f>Table10[[#This Row],[Sản lượng kg]]/1000</f>
        <v>0.56000000000000005</v>
      </c>
      <c r="K394" s="497" t="str">
        <f>_xlfn.XLOOKUP(Table10[[#This Row],[Loại Hàng]],Table59[Nhóm],Table59[Qui đổi])</f>
        <v>PET chai</v>
      </c>
      <c r="L394" s="403">
        <v>46148</v>
      </c>
      <c r="M394" t="s">
        <v>607</v>
      </c>
      <c r="N394" s="497">
        <f>IF(COUNTIF($A$3:A394,A394)=1,1,0)</f>
        <v>1</v>
      </c>
    </row>
    <row r="395" spans="1:14" x14ac:dyDescent="0.35">
      <c r="A395" t="s">
        <v>557</v>
      </c>
      <c r="B395" s="497" t="str">
        <f>IF(Table10[[#This Row],[DTR/Trạm]]="DTR",_xlfn.XLOOKUP(Table10[[#This Row],[ID NCC]],DS_NCC_DTR[ID NCC],DS_NCC_DTR[Tên NCC]),_xlfn.XLOOKUP(Table10[[#This Row],[ID NCC]],Data_TongTram2[ID NCC],Data_TongTram2[Tên NCC]))</f>
        <v>Trần Dương Kiến Trúc</v>
      </c>
      <c r="C395" s="497" t="str">
        <f>IF(Table10[[#This Row],[Trạm/DTR]]="DTR","DTR","Trạm")</f>
        <v>Trạm</v>
      </c>
      <c r="D395" s="497" t="str">
        <f>Table10[[#This Row],[ID NCC]]&amp;Table10[[#This Row],[Trạm/DTR]]</f>
        <v>001J3000002HLbFIAWĐồng Lâm</v>
      </c>
      <c r="E395" s="497" t="str">
        <f>IF(Table10[[#This Row],[DTR/Trạm]]="DTR",_xlfn.XLOOKUP(Table10[[#This Row],[ID NCC]],DS_NCC_DTR[ID NCC],DS_NCC_DTR[Nhân viên]),_xlfn.XLOOKUP(Table10[[#This Row],[ID NCC]],Data_TongTram2[ID NCC],Data_TongTram2[Nhân viên]))</f>
        <v>Lâm Đỗ Anh Hào</v>
      </c>
      <c r="F395" s="497" t="str">
        <f>IF(Table10[[#This Row],[Trạm/DTR]]="DTR",_xlfn.XLOOKUP(Table10[[#This Row],[ID NCC]],DS_NCC_DTR[ID NCC],DS_NCC_DTR[Admin miền]),_xlfn.XLOOKUP(Table10[[#This Row],[Trạm/DTR]],Table16[Trạm],Table16[[Admin ]]))</f>
        <v>Phạm Thị Thúy Duy</v>
      </c>
      <c r="G395" t="s">
        <v>1296</v>
      </c>
      <c r="H395" s="497" t="str">
        <f>VLOOKUP(Table10[[#This Row],[Sản Phẩm RG]],'Thông tin'!C:F,4,0)</f>
        <v>PET chai</v>
      </c>
      <c r="I395">
        <v>910</v>
      </c>
      <c r="J395" s="497">
        <f>Table10[[#This Row],[Sản lượng kg]]/1000</f>
        <v>0.91</v>
      </c>
      <c r="K395" s="497" t="str">
        <f>_xlfn.XLOOKUP(Table10[[#This Row],[Loại Hàng]],Table59[Nhóm],Table59[Qui đổi])</f>
        <v>PET chai</v>
      </c>
      <c r="L395" s="403">
        <v>46148</v>
      </c>
      <c r="M395" t="s">
        <v>607</v>
      </c>
      <c r="N395" s="497">
        <f>IF(COUNTIF($A$3:A395,A395)=1,1,0)</f>
        <v>0</v>
      </c>
    </row>
    <row r="396" spans="1:14" x14ac:dyDescent="0.35">
      <c r="A396" t="s">
        <v>545</v>
      </c>
      <c r="B396" s="497" t="str">
        <f>IF(Table10[[#This Row],[DTR/Trạm]]="DTR",_xlfn.XLOOKUP(Table10[[#This Row],[ID NCC]],DS_NCC_DTR[ID NCC],DS_NCC_DTR[Tên NCC]),_xlfn.XLOOKUP(Table10[[#This Row],[ID NCC]],Data_TongTram2[ID NCC],Data_TongTram2[Tên NCC]))</f>
        <v>Nguyễn Thị Ngọc Châu</v>
      </c>
      <c r="C396" s="497" t="str">
        <f>IF(Table10[[#This Row],[Trạm/DTR]]="DTR","DTR","Trạm")</f>
        <v>Trạm</v>
      </c>
      <c r="D396" s="497" t="str">
        <f>Table10[[#This Row],[ID NCC]]&amp;Table10[[#This Row],[Trạm/DTR]]</f>
        <v>001dc00000dpemjAAAĐồng Lâm</v>
      </c>
      <c r="E396" s="497" t="str">
        <f>IF(Table10[[#This Row],[DTR/Trạm]]="DTR",_xlfn.XLOOKUP(Table10[[#This Row],[ID NCC]],DS_NCC_DTR[ID NCC],DS_NCC_DTR[Nhân viên]),_xlfn.XLOOKUP(Table10[[#This Row],[ID NCC]],Data_TongTram2[ID NCC],Data_TongTram2[Nhân viên]))</f>
        <v>Lê Quốc Việt</v>
      </c>
      <c r="F396" s="497" t="str">
        <f>IF(Table10[[#This Row],[Trạm/DTR]]="DTR",_xlfn.XLOOKUP(Table10[[#This Row],[ID NCC]],DS_NCC_DTR[ID NCC],DS_NCC_DTR[Admin miền]),_xlfn.XLOOKUP(Table10[[#This Row],[Trạm/DTR]],Table16[Trạm],Table16[[Admin ]]))</f>
        <v>Phạm Thị Thúy Duy</v>
      </c>
      <c r="G396" t="s">
        <v>1296</v>
      </c>
      <c r="H396" s="497" t="str">
        <f>VLOOKUP(Table10[[#This Row],[Sản Phẩm RG]],'Thông tin'!C:F,4,0)</f>
        <v>PET chai</v>
      </c>
      <c r="I396">
        <v>426</v>
      </c>
      <c r="J396" s="497">
        <f>Table10[[#This Row],[Sản lượng kg]]/1000</f>
        <v>0.42599999999999999</v>
      </c>
      <c r="K396" s="497" t="str">
        <f>_xlfn.XLOOKUP(Table10[[#This Row],[Loại Hàng]],Table59[Nhóm],Table59[Qui đổi])</f>
        <v>PET chai</v>
      </c>
      <c r="L396" s="403">
        <v>46148</v>
      </c>
      <c r="M396" t="s">
        <v>607</v>
      </c>
      <c r="N396" s="497">
        <f>IF(COUNTIF($A$3:A396,A396)=1,1,0)</f>
        <v>0</v>
      </c>
    </row>
    <row r="397" spans="1:14" x14ac:dyDescent="0.35">
      <c r="A397" t="s">
        <v>498</v>
      </c>
      <c r="B397" s="497" t="str">
        <f>IF(Table10[[#This Row],[DTR/Trạm]]="DTR",_xlfn.XLOOKUP(Table10[[#This Row],[ID NCC]],DS_NCC_DTR[ID NCC],DS_NCC_DTR[Tên NCC]),_xlfn.XLOOKUP(Table10[[#This Row],[ID NCC]],Data_TongTram2[ID NCC],Data_TongTram2[Tên NCC]))</f>
        <v>HKD Nguyên Chương</v>
      </c>
      <c r="C397" s="497" t="str">
        <f>IF(Table10[[#This Row],[Trạm/DTR]]="DTR","DTR","Trạm")</f>
        <v>Trạm</v>
      </c>
      <c r="D397" s="497" t="str">
        <f>Table10[[#This Row],[ID NCC]]&amp;Table10[[#This Row],[Trạm/DTR]]</f>
        <v>001J3000002HM0PIAWĐồng Lâm</v>
      </c>
      <c r="E397" s="497" t="str">
        <f>IF(Table10[[#This Row],[DTR/Trạm]]="DTR",_xlfn.XLOOKUP(Table10[[#This Row],[ID NCC]],DS_NCC_DTR[ID NCC],DS_NCC_DTR[Nhân viên]),_xlfn.XLOOKUP(Table10[[#This Row],[ID NCC]],Data_TongTram2[ID NCC],Data_TongTram2[Nhân viên]))</f>
        <v>Nguyễn Ngọc Lâm</v>
      </c>
      <c r="F397" s="497" t="str">
        <f>IF(Table10[[#This Row],[Trạm/DTR]]="DTR",_xlfn.XLOOKUP(Table10[[#This Row],[ID NCC]],DS_NCC_DTR[ID NCC],DS_NCC_DTR[Admin miền]),_xlfn.XLOOKUP(Table10[[#This Row],[Trạm/DTR]],Table16[Trạm],Table16[[Admin ]]))</f>
        <v>Phạm Thị Thúy Duy</v>
      </c>
      <c r="G397" t="s">
        <v>1296</v>
      </c>
      <c r="H397" s="497" t="str">
        <f>VLOOKUP(Table10[[#This Row],[Sản Phẩm RG]],'Thông tin'!C:F,4,0)</f>
        <v>PET chai</v>
      </c>
      <c r="I397">
        <v>591</v>
      </c>
      <c r="J397" s="497">
        <f>Table10[[#This Row],[Sản lượng kg]]/1000</f>
        <v>0.59099999999999997</v>
      </c>
      <c r="K397" s="497" t="str">
        <f>_xlfn.XLOOKUP(Table10[[#This Row],[Loại Hàng]],Table59[Nhóm],Table59[Qui đổi])</f>
        <v>PET chai</v>
      </c>
      <c r="L397" s="403">
        <v>46148</v>
      </c>
      <c r="M397" t="s">
        <v>607</v>
      </c>
      <c r="N397" s="497">
        <f>IF(COUNTIF($A$3:A397,A397)=1,1,0)</f>
        <v>0</v>
      </c>
    </row>
    <row r="398" spans="1:14" x14ac:dyDescent="0.35">
      <c r="A398" t="s">
        <v>1164</v>
      </c>
      <c r="B398" s="497" t="str">
        <f>IF(Table10[[#This Row],[DTR/Trạm]]="DTR",_xlfn.XLOOKUP(Table10[[#This Row],[ID NCC]],DS_NCC_DTR[ID NCC],DS_NCC_DTR[Tên NCC]),_xlfn.XLOOKUP(Table10[[#This Row],[ID NCC]],Data_TongTram2[ID NCC],Data_TongTram2[Tên NCC]))</f>
        <v>Anh Hùng Thoại Sơn</v>
      </c>
      <c r="C398" s="497" t="str">
        <f>IF(Table10[[#This Row],[Trạm/DTR]]="DTR","DTR","Trạm")</f>
        <v>Trạm</v>
      </c>
      <c r="D398" s="497" t="str">
        <f>Table10[[#This Row],[ID NCC]]&amp;Table10[[#This Row],[Trạm/DTR]]</f>
        <v>001J3000002HM0pIAGĐồng Lâm</v>
      </c>
      <c r="E398" s="497" t="str">
        <f>IF(Table10[[#This Row],[DTR/Trạm]]="DTR",_xlfn.XLOOKUP(Table10[[#This Row],[ID NCC]],DS_NCC_DTR[ID NCC],DS_NCC_DTR[Nhân viên]),_xlfn.XLOOKUP(Table10[[#This Row],[ID NCC]],Data_TongTram2[ID NCC],Data_TongTram2[Nhân viên]))</f>
        <v>Phạm Huỳnh Hữu Lộc</v>
      </c>
      <c r="F398" s="497" t="str">
        <f>IF(Table10[[#This Row],[Trạm/DTR]]="DTR",_xlfn.XLOOKUP(Table10[[#This Row],[ID NCC]],DS_NCC_DTR[ID NCC],DS_NCC_DTR[Admin miền]),_xlfn.XLOOKUP(Table10[[#This Row],[Trạm/DTR]],Table16[Trạm],Table16[[Admin ]]))</f>
        <v>Phạm Thị Thúy Duy</v>
      </c>
      <c r="G398" t="s">
        <v>2240</v>
      </c>
      <c r="H398" s="497" t="str">
        <f>VLOOKUP(Table10[[#This Row],[Sản Phẩm RG]],'Thông tin'!C:F,4,0)</f>
        <v>PET chai</v>
      </c>
      <c r="I398">
        <v>7997</v>
      </c>
      <c r="J398" s="497">
        <f>Table10[[#This Row],[Sản lượng kg]]/1000</f>
        <v>7.9969999999999999</v>
      </c>
      <c r="K398" s="497" t="str">
        <f>_xlfn.XLOOKUP(Table10[[#This Row],[Loại Hàng]],Table59[Nhóm],Table59[Qui đổi])</f>
        <v>PET chai</v>
      </c>
      <c r="L398" s="403">
        <v>46149</v>
      </c>
      <c r="M398" t="s">
        <v>607</v>
      </c>
      <c r="N398" s="497">
        <f>IF(COUNTIF($A$3:A398,A398)=1,1,0)</f>
        <v>1</v>
      </c>
    </row>
    <row r="399" spans="1:14" x14ac:dyDescent="0.35">
      <c r="A399" t="s">
        <v>498</v>
      </c>
      <c r="B399" s="497" t="str">
        <f>IF(Table10[[#This Row],[DTR/Trạm]]="DTR",_xlfn.XLOOKUP(Table10[[#This Row],[ID NCC]],DS_NCC_DTR[ID NCC],DS_NCC_DTR[Tên NCC]),_xlfn.XLOOKUP(Table10[[#This Row],[ID NCC]],Data_TongTram2[ID NCC],Data_TongTram2[Tên NCC]))</f>
        <v>HKD Nguyên Chương</v>
      </c>
      <c r="C399" s="497" t="str">
        <f>IF(Table10[[#This Row],[Trạm/DTR]]="DTR","DTR","Trạm")</f>
        <v>Trạm</v>
      </c>
      <c r="D399" s="497" t="str">
        <f>Table10[[#This Row],[ID NCC]]&amp;Table10[[#This Row],[Trạm/DTR]]</f>
        <v>001J3000002HM0PIAWĐồng Lâm</v>
      </c>
      <c r="E399" s="497" t="str">
        <f>IF(Table10[[#This Row],[DTR/Trạm]]="DTR",_xlfn.XLOOKUP(Table10[[#This Row],[ID NCC]],DS_NCC_DTR[ID NCC],DS_NCC_DTR[Nhân viên]),_xlfn.XLOOKUP(Table10[[#This Row],[ID NCC]],Data_TongTram2[ID NCC],Data_TongTram2[Nhân viên]))</f>
        <v>Nguyễn Ngọc Lâm</v>
      </c>
      <c r="F399" s="497" t="str">
        <f>IF(Table10[[#This Row],[Trạm/DTR]]="DTR",_xlfn.XLOOKUP(Table10[[#This Row],[ID NCC]],DS_NCC_DTR[ID NCC],DS_NCC_DTR[Admin miền]),_xlfn.XLOOKUP(Table10[[#This Row],[Trạm/DTR]],Table16[Trạm],Table16[[Admin ]]))</f>
        <v>Phạm Thị Thúy Duy</v>
      </c>
      <c r="G399" t="s">
        <v>1296</v>
      </c>
      <c r="H399" s="497" t="str">
        <f>VLOOKUP(Table10[[#This Row],[Sản Phẩm RG]],'Thông tin'!C:F,4,0)</f>
        <v>PET chai</v>
      </c>
      <c r="I399">
        <v>550</v>
      </c>
      <c r="J399" s="497">
        <f>Table10[[#This Row],[Sản lượng kg]]/1000</f>
        <v>0.55000000000000004</v>
      </c>
      <c r="K399" s="497" t="str">
        <f>_xlfn.XLOOKUP(Table10[[#This Row],[Loại Hàng]],Table59[Nhóm],Table59[Qui đổi])</f>
        <v>PET chai</v>
      </c>
      <c r="L399" s="403">
        <v>46149</v>
      </c>
      <c r="M399" t="s">
        <v>607</v>
      </c>
      <c r="N399" s="497">
        <f>IF(COUNTIF($A$3:A399,A399)=1,1,0)</f>
        <v>0</v>
      </c>
    </row>
    <row r="400" spans="1:14" x14ac:dyDescent="0.35">
      <c r="A400" t="s">
        <v>637</v>
      </c>
      <c r="B400" s="497" t="str">
        <f>IF(Table10[[#This Row],[DTR/Trạm]]="DTR",_xlfn.XLOOKUP(Table10[[#This Row],[ID NCC]],DS_NCC_DTR[ID NCC],DS_NCC_DTR[Tên NCC]),_xlfn.XLOOKUP(Table10[[#This Row],[ID NCC]],Data_TongTram2[ID NCC],Data_TongTram2[Tên NCC]))</f>
        <v>Lộc Phát (Anh Thum)</v>
      </c>
      <c r="C400" s="497" t="str">
        <f>IF(Table10[[#This Row],[Trạm/DTR]]="DTR","DTR","Trạm")</f>
        <v>Trạm</v>
      </c>
      <c r="D400" s="497" t="str">
        <f>Table10[[#This Row],[ID NCC]]&amp;Table10[[#This Row],[Trạm/DTR]]</f>
        <v>001J3000002HjIAIA0Đồng Lâm</v>
      </c>
      <c r="E400" s="497" t="str">
        <f>IF(Table10[[#This Row],[DTR/Trạm]]="DTR",_xlfn.XLOOKUP(Table10[[#This Row],[ID NCC]],DS_NCC_DTR[ID NCC],DS_NCC_DTR[Nhân viên]),_xlfn.XLOOKUP(Table10[[#This Row],[ID NCC]],Data_TongTram2[ID NCC],Data_TongTram2[Nhân viên]))</f>
        <v>Nguyễn Ngọc Lâm</v>
      </c>
      <c r="F400" s="497" t="str">
        <f>IF(Table10[[#This Row],[Trạm/DTR]]="DTR",_xlfn.XLOOKUP(Table10[[#This Row],[ID NCC]],DS_NCC_DTR[ID NCC],DS_NCC_DTR[Admin miền]),_xlfn.XLOOKUP(Table10[[#This Row],[Trạm/DTR]],Table16[Trạm],Table16[[Admin ]]))</f>
        <v>Phạm Thị Thúy Duy</v>
      </c>
      <c r="G400" t="s">
        <v>2240</v>
      </c>
      <c r="H400" s="497" t="str">
        <f>VLOOKUP(Table10[[#This Row],[Sản Phẩm RG]],'Thông tin'!C:F,4,0)</f>
        <v>PET chai</v>
      </c>
      <c r="I400">
        <v>4693</v>
      </c>
      <c r="J400" s="497">
        <f>Table10[[#This Row],[Sản lượng kg]]/1000</f>
        <v>4.6929999999999996</v>
      </c>
      <c r="K400" s="497" t="str">
        <f>_xlfn.XLOOKUP(Table10[[#This Row],[Loại Hàng]],Table59[Nhóm],Table59[Qui đổi])</f>
        <v>PET chai</v>
      </c>
      <c r="L400" s="403">
        <v>46149</v>
      </c>
      <c r="M400" t="s">
        <v>607</v>
      </c>
      <c r="N400" s="497">
        <f>IF(COUNTIF($A$3:A400,A400)=1,1,0)</f>
        <v>0</v>
      </c>
    </row>
    <row r="401" spans="1:14" x14ac:dyDescent="0.35">
      <c r="A401" t="s">
        <v>512</v>
      </c>
      <c r="B401" s="497" t="str">
        <f>IF(Table10[[#This Row],[DTR/Trạm]]="DTR",_xlfn.XLOOKUP(Table10[[#This Row],[ID NCC]],DS_NCC_DTR[ID NCC],DS_NCC_DTR[Tên NCC]),_xlfn.XLOOKUP(Table10[[#This Row],[ID NCC]],Data_TongTram2[ID NCC],Data_TongTram2[Tên NCC]))</f>
        <v>Nguyễn Thị Huệ</v>
      </c>
      <c r="C401" s="497" t="str">
        <f>IF(Table10[[#This Row],[Trạm/DTR]]="DTR","DTR","Trạm")</f>
        <v>Trạm</v>
      </c>
      <c r="D401" s="497" t="str">
        <f>Table10[[#This Row],[ID NCC]]&amp;Table10[[#This Row],[Trạm/DTR]]</f>
        <v>001J3000002HM1hIAGĐồng Lâm</v>
      </c>
      <c r="E401" s="497" t="str">
        <f>IF(Table10[[#This Row],[DTR/Trạm]]="DTR",_xlfn.XLOOKUP(Table10[[#This Row],[ID NCC]],DS_NCC_DTR[ID NCC],DS_NCC_DTR[Nhân viên]),_xlfn.XLOOKUP(Table10[[#This Row],[ID NCC]],Data_TongTram2[ID NCC],Data_TongTram2[Nhân viên]))</f>
        <v>Lê Quốc Việt</v>
      </c>
      <c r="F401" s="497" t="str">
        <f>IF(Table10[[#This Row],[Trạm/DTR]]="DTR",_xlfn.XLOOKUP(Table10[[#This Row],[ID NCC]],DS_NCC_DTR[ID NCC],DS_NCC_DTR[Admin miền]),_xlfn.XLOOKUP(Table10[[#This Row],[Trạm/DTR]],Table16[Trạm],Table16[[Admin ]]))</f>
        <v>Phạm Thị Thúy Duy</v>
      </c>
      <c r="G401" t="s">
        <v>1296</v>
      </c>
      <c r="H401" s="497" t="str">
        <f>VLOOKUP(Table10[[#This Row],[Sản Phẩm RG]],'Thông tin'!C:F,4,0)</f>
        <v>PET chai</v>
      </c>
      <c r="I401">
        <v>904</v>
      </c>
      <c r="J401" s="497">
        <f>Table10[[#This Row],[Sản lượng kg]]/1000</f>
        <v>0.90400000000000003</v>
      </c>
      <c r="K401" s="497" t="str">
        <f>_xlfn.XLOOKUP(Table10[[#This Row],[Loại Hàng]],Table59[Nhóm],Table59[Qui đổi])</f>
        <v>PET chai</v>
      </c>
      <c r="L401" s="403">
        <v>46149</v>
      </c>
      <c r="M401" t="s">
        <v>607</v>
      </c>
      <c r="N401" s="497">
        <f>IF(COUNTIF($A$3:A401,A401)=1,1,0)</f>
        <v>0</v>
      </c>
    </row>
    <row r="402" spans="1:14" x14ac:dyDescent="0.35">
      <c r="A402" t="s">
        <v>517</v>
      </c>
      <c r="B402" s="497" t="str">
        <f>IF(Table10[[#This Row],[DTR/Trạm]]="DTR",_xlfn.XLOOKUP(Table10[[#This Row],[ID NCC]],DS_NCC_DTR[ID NCC],DS_NCC_DTR[Tên NCC]),_xlfn.XLOOKUP(Table10[[#This Row],[ID NCC]],Data_TongTram2[ID NCC],Data_TongTram2[Tên NCC]))</f>
        <v>Bảy Liêm</v>
      </c>
      <c r="C402" s="497" t="str">
        <f>IF(Table10[[#This Row],[Trạm/DTR]]="DTR","DTR","Trạm")</f>
        <v>Trạm</v>
      </c>
      <c r="D402" s="497" t="str">
        <f>Table10[[#This Row],[ID NCC]]&amp;Table10[[#This Row],[Trạm/DTR]]</f>
        <v>001J3000002HLgpIAGĐồng Lâm</v>
      </c>
      <c r="E402" s="497" t="str">
        <f>IF(Table10[[#This Row],[DTR/Trạm]]="DTR",_xlfn.XLOOKUP(Table10[[#This Row],[ID NCC]],DS_NCC_DTR[ID NCC],DS_NCC_DTR[Nhân viên]),_xlfn.XLOOKUP(Table10[[#This Row],[ID NCC]],Data_TongTram2[ID NCC],Data_TongTram2[Nhân viên]))</f>
        <v>Lê Quốc Việt</v>
      </c>
      <c r="F402" s="497" t="str">
        <f>IF(Table10[[#This Row],[Trạm/DTR]]="DTR",_xlfn.XLOOKUP(Table10[[#This Row],[ID NCC]],DS_NCC_DTR[ID NCC],DS_NCC_DTR[Admin miền]),_xlfn.XLOOKUP(Table10[[#This Row],[Trạm/DTR]],Table16[Trạm],Table16[[Admin ]]))</f>
        <v>Phạm Thị Thúy Duy</v>
      </c>
      <c r="G402" t="s">
        <v>1296</v>
      </c>
      <c r="H402" s="497" t="str">
        <f>VLOOKUP(Table10[[#This Row],[Sản Phẩm RG]],'Thông tin'!C:F,4,0)</f>
        <v>PET chai</v>
      </c>
      <c r="I402">
        <v>590</v>
      </c>
      <c r="J402" s="497">
        <f>Table10[[#This Row],[Sản lượng kg]]/1000</f>
        <v>0.59</v>
      </c>
      <c r="K402" s="497" t="str">
        <f>_xlfn.XLOOKUP(Table10[[#This Row],[Loại Hàng]],Table59[Nhóm],Table59[Qui đổi])</f>
        <v>PET chai</v>
      </c>
      <c r="L402" s="403">
        <v>46149</v>
      </c>
      <c r="M402" t="s">
        <v>607</v>
      </c>
      <c r="N402" s="497">
        <f>IF(COUNTIF($A$3:A402,A402)=1,1,0)</f>
        <v>0</v>
      </c>
    </row>
    <row r="403" spans="1:14" x14ac:dyDescent="0.35">
      <c r="A403" t="s">
        <v>528</v>
      </c>
      <c r="B403" s="497" t="str">
        <f>IF(Table10[[#This Row],[DTR/Trạm]]="DTR",_xlfn.XLOOKUP(Table10[[#This Row],[ID NCC]],DS_NCC_DTR[ID NCC],DS_NCC_DTR[Tên NCC]),_xlfn.XLOOKUP(Table10[[#This Row],[ID NCC]],Data_TongTram2[ID NCC],Data_TongTram2[Tên NCC]))</f>
        <v>Anh Dự</v>
      </c>
      <c r="C403" s="497" t="str">
        <f>IF(Table10[[#This Row],[Trạm/DTR]]="DTR","DTR","Trạm")</f>
        <v>Trạm</v>
      </c>
      <c r="D403" s="497" t="str">
        <f>Table10[[#This Row],[ID NCC]]&amp;Table10[[#This Row],[Trạm/DTR]]</f>
        <v>001J3000002HLfIIAWĐồng Lâm</v>
      </c>
      <c r="E403" s="497" t="str">
        <f>IF(Table10[[#This Row],[DTR/Trạm]]="DTR",_xlfn.XLOOKUP(Table10[[#This Row],[ID NCC]],DS_NCC_DTR[ID NCC],DS_NCC_DTR[Nhân viên]),_xlfn.XLOOKUP(Table10[[#This Row],[ID NCC]],Data_TongTram2[ID NCC],Data_TongTram2[Nhân viên]))</f>
        <v>Lâm Đỗ Anh Hào</v>
      </c>
      <c r="F403" s="497" t="str">
        <f>IF(Table10[[#This Row],[Trạm/DTR]]="DTR",_xlfn.XLOOKUP(Table10[[#This Row],[ID NCC]],DS_NCC_DTR[ID NCC],DS_NCC_DTR[Admin miền]),_xlfn.XLOOKUP(Table10[[#This Row],[Trạm/DTR]],Table16[Trạm],Table16[[Admin ]]))</f>
        <v>Phạm Thị Thúy Duy</v>
      </c>
      <c r="G403" t="s">
        <v>1296</v>
      </c>
      <c r="H403" s="497" t="str">
        <f>VLOOKUP(Table10[[#This Row],[Sản Phẩm RG]],'Thông tin'!C:F,4,0)</f>
        <v>PET chai</v>
      </c>
      <c r="I403">
        <v>765</v>
      </c>
      <c r="J403" s="497">
        <f>Table10[[#This Row],[Sản lượng kg]]/1000</f>
        <v>0.76500000000000001</v>
      </c>
      <c r="K403" s="497" t="str">
        <f>_xlfn.XLOOKUP(Table10[[#This Row],[Loại Hàng]],Table59[Nhóm],Table59[Qui đổi])</f>
        <v>PET chai</v>
      </c>
      <c r="L403" s="403">
        <v>46149</v>
      </c>
      <c r="M403" t="s">
        <v>607</v>
      </c>
      <c r="N403" s="497">
        <f>IF(COUNTIF($A$3:A403,A403)=1,1,0)</f>
        <v>0</v>
      </c>
    </row>
    <row r="404" spans="1:14" x14ac:dyDescent="0.35">
      <c r="A404" t="s">
        <v>552</v>
      </c>
      <c r="B404" s="497" t="str">
        <f>IF(Table10[[#This Row],[DTR/Trạm]]="DTR",_xlfn.XLOOKUP(Table10[[#This Row],[ID NCC]],DS_NCC_DTR[ID NCC],DS_NCC_DTR[Tên NCC]),_xlfn.XLOOKUP(Table10[[#This Row],[ID NCC]],Data_TongTram2[ID NCC],Data_TongTram2[Tên NCC]))</f>
        <v>Phạm Văn Nhờ</v>
      </c>
      <c r="C404" s="497" t="str">
        <f>IF(Table10[[#This Row],[Trạm/DTR]]="DTR","DTR","Trạm")</f>
        <v>Trạm</v>
      </c>
      <c r="D404" s="497" t="str">
        <f>Table10[[#This Row],[ID NCC]]&amp;Table10[[#This Row],[Trạm/DTR]]</f>
        <v>001dc00000zEx9xAACĐồng Lâm</v>
      </c>
      <c r="E404" s="497" t="str">
        <f>IF(Table10[[#This Row],[DTR/Trạm]]="DTR",_xlfn.XLOOKUP(Table10[[#This Row],[ID NCC]],DS_NCC_DTR[ID NCC],DS_NCC_DTR[Nhân viên]),_xlfn.XLOOKUP(Table10[[#This Row],[ID NCC]],Data_TongTram2[ID NCC],Data_TongTram2[Nhân viên]))</f>
        <v>Lê Quốc Việt</v>
      </c>
      <c r="F404" s="497" t="str">
        <f>IF(Table10[[#This Row],[Trạm/DTR]]="DTR",_xlfn.XLOOKUP(Table10[[#This Row],[ID NCC]],DS_NCC_DTR[ID NCC],DS_NCC_DTR[Admin miền]),_xlfn.XLOOKUP(Table10[[#This Row],[Trạm/DTR]],Table16[Trạm],Table16[[Admin ]]))</f>
        <v>Phạm Thị Thúy Duy</v>
      </c>
      <c r="G404" t="s">
        <v>1296</v>
      </c>
      <c r="H404" s="497" t="str">
        <f>VLOOKUP(Table10[[#This Row],[Sản Phẩm RG]],'Thông tin'!C:F,4,0)</f>
        <v>PET chai</v>
      </c>
      <c r="I404">
        <v>390</v>
      </c>
      <c r="J404" s="497">
        <f>Table10[[#This Row],[Sản lượng kg]]/1000</f>
        <v>0.39</v>
      </c>
      <c r="K404" s="497" t="str">
        <f>_xlfn.XLOOKUP(Table10[[#This Row],[Loại Hàng]],Table59[Nhóm],Table59[Qui đổi])</f>
        <v>PET chai</v>
      </c>
      <c r="L404" s="403">
        <v>46149</v>
      </c>
      <c r="M404" t="s">
        <v>607</v>
      </c>
      <c r="N404" s="497">
        <f>IF(COUNTIF($A$3:A404,A404)=1,1,0)</f>
        <v>0</v>
      </c>
    </row>
    <row r="405" spans="1:14" x14ac:dyDescent="0.35">
      <c r="A405" t="s">
        <v>524</v>
      </c>
      <c r="B405" s="497" t="str">
        <f>IF(Table10[[#This Row],[DTR/Trạm]]="DTR",_xlfn.XLOOKUP(Table10[[#This Row],[ID NCC]],DS_NCC_DTR[ID NCC],DS_NCC_DTR[Tên NCC]),_xlfn.XLOOKUP(Table10[[#This Row],[ID NCC]],Data_TongTram2[ID NCC],Data_TongTram2[Tên NCC]))</f>
        <v>Anh Tốt</v>
      </c>
      <c r="C405" s="497" t="str">
        <f>IF(Table10[[#This Row],[Trạm/DTR]]="DTR","DTR","Trạm")</f>
        <v>Trạm</v>
      </c>
      <c r="D405" s="497" t="str">
        <f>Table10[[#This Row],[ID NCC]]&amp;Table10[[#This Row],[Trạm/DTR]]</f>
        <v>001J3000002HLkWIAWĐồng Lâm</v>
      </c>
      <c r="E405" s="497" t="str">
        <f>IF(Table10[[#This Row],[DTR/Trạm]]="DTR",_xlfn.XLOOKUP(Table10[[#This Row],[ID NCC]],DS_NCC_DTR[ID NCC],DS_NCC_DTR[Nhân viên]),_xlfn.XLOOKUP(Table10[[#This Row],[ID NCC]],Data_TongTram2[ID NCC],Data_TongTram2[Nhân viên]))</f>
        <v>Lê Quốc Việt</v>
      </c>
      <c r="F405" s="497" t="str">
        <f>IF(Table10[[#This Row],[Trạm/DTR]]="DTR",_xlfn.XLOOKUP(Table10[[#This Row],[ID NCC]],DS_NCC_DTR[ID NCC],DS_NCC_DTR[Admin miền]),_xlfn.XLOOKUP(Table10[[#This Row],[Trạm/DTR]],Table16[Trạm],Table16[[Admin ]]))</f>
        <v>Phạm Thị Thúy Duy</v>
      </c>
      <c r="G405" t="s">
        <v>1296</v>
      </c>
      <c r="H405" s="497" t="str">
        <f>VLOOKUP(Table10[[#This Row],[Sản Phẩm RG]],'Thông tin'!C:F,4,0)</f>
        <v>PET chai</v>
      </c>
      <c r="I405">
        <v>892</v>
      </c>
      <c r="J405" s="497">
        <f>Table10[[#This Row],[Sản lượng kg]]/1000</f>
        <v>0.89200000000000002</v>
      </c>
      <c r="K405" s="497" t="str">
        <f>_xlfn.XLOOKUP(Table10[[#This Row],[Loại Hàng]],Table59[Nhóm],Table59[Qui đổi])</f>
        <v>PET chai</v>
      </c>
      <c r="L405" s="403">
        <v>46149</v>
      </c>
      <c r="M405" t="s">
        <v>607</v>
      </c>
      <c r="N405" s="497">
        <f>IF(COUNTIF($A$3:A405,A405)=1,1,0)</f>
        <v>0</v>
      </c>
    </row>
    <row r="406" spans="1:14" x14ac:dyDescent="0.35">
      <c r="A406" t="s">
        <v>557</v>
      </c>
      <c r="B406" s="497" t="str">
        <f>IF(Table10[[#This Row],[DTR/Trạm]]="DTR",_xlfn.XLOOKUP(Table10[[#This Row],[ID NCC]],DS_NCC_DTR[ID NCC],DS_NCC_DTR[Tên NCC]),_xlfn.XLOOKUP(Table10[[#This Row],[ID NCC]],Data_TongTram2[ID NCC],Data_TongTram2[Tên NCC]))</f>
        <v>Trần Dương Kiến Trúc</v>
      </c>
      <c r="C406" s="497" t="str">
        <f>IF(Table10[[#This Row],[Trạm/DTR]]="DTR","DTR","Trạm")</f>
        <v>Trạm</v>
      </c>
      <c r="D406" s="497" t="str">
        <f>Table10[[#This Row],[ID NCC]]&amp;Table10[[#This Row],[Trạm/DTR]]</f>
        <v>001J3000002HLbFIAWĐồng Lâm</v>
      </c>
      <c r="E406" s="497" t="str">
        <f>IF(Table10[[#This Row],[DTR/Trạm]]="DTR",_xlfn.XLOOKUP(Table10[[#This Row],[ID NCC]],DS_NCC_DTR[ID NCC],DS_NCC_DTR[Nhân viên]),_xlfn.XLOOKUP(Table10[[#This Row],[ID NCC]],Data_TongTram2[ID NCC],Data_TongTram2[Nhân viên]))</f>
        <v>Lâm Đỗ Anh Hào</v>
      </c>
      <c r="F406" s="497" t="str">
        <f>IF(Table10[[#This Row],[Trạm/DTR]]="DTR",_xlfn.XLOOKUP(Table10[[#This Row],[ID NCC]],DS_NCC_DTR[ID NCC],DS_NCC_DTR[Admin miền]),_xlfn.XLOOKUP(Table10[[#This Row],[Trạm/DTR]],Table16[Trạm],Table16[[Admin ]]))</f>
        <v>Phạm Thị Thúy Duy</v>
      </c>
      <c r="G406" t="s">
        <v>1296</v>
      </c>
      <c r="H406" s="497" t="str">
        <f>VLOOKUP(Table10[[#This Row],[Sản Phẩm RG]],'Thông tin'!C:F,4,0)</f>
        <v>PET chai</v>
      </c>
      <c r="I406">
        <v>754</v>
      </c>
      <c r="J406" s="497">
        <f>Table10[[#This Row],[Sản lượng kg]]/1000</f>
        <v>0.754</v>
      </c>
      <c r="K406" s="497" t="str">
        <f>_xlfn.XLOOKUP(Table10[[#This Row],[Loại Hàng]],Table59[Nhóm],Table59[Qui đổi])</f>
        <v>PET chai</v>
      </c>
      <c r="L406" s="403">
        <v>46149</v>
      </c>
      <c r="M406" t="s">
        <v>607</v>
      </c>
      <c r="N406" s="497">
        <f>IF(COUNTIF($A$3:A406,A406)=1,1,0)</f>
        <v>0</v>
      </c>
    </row>
    <row r="407" spans="1:14" x14ac:dyDescent="0.35">
      <c r="A407" t="s">
        <v>566</v>
      </c>
      <c r="B407" s="497" t="str">
        <f>IF(Table10[[#This Row],[DTR/Trạm]]="DTR",_xlfn.XLOOKUP(Table10[[#This Row],[ID NCC]],DS_NCC_DTR[ID NCC],DS_NCC_DTR[Tên NCC]),_xlfn.XLOOKUP(Table10[[#This Row],[ID NCC]],Data_TongTram2[ID NCC],Data_TongTram2[Tên NCC]))</f>
        <v>Chị Điệp (Phát Xương)</v>
      </c>
      <c r="C407" s="497" t="str">
        <f>IF(Table10[[#This Row],[Trạm/DTR]]="DTR","DTR","Trạm")</f>
        <v>Trạm</v>
      </c>
      <c r="D407" s="497" t="str">
        <f>Table10[[#This Row],[ID NCC]]&amp;Table10[[#This Row],[Trạm/DTR]]</f>
        <v>001J3000002HLbCIAWĐồng Lâm</v>
      </c>
      <c r="E407" s="497" t="str">
        <f>IF(Table10[[#This Row],[DTR/Trạm]]="DTR",_xlfn.XLOOKUP(Table10[[#This Row],[ID NCC]],DS_NCC_DTR[ID NCC],DS_NCC_DTR[Nhân viên]),_xlfn.XLOOKUP(Table10[[#This Row],[ID NCC]],Data_TongTram2[ID NCC],Data_TongTram2[Nhân viên]))</f>
        <v>Lâm Đỗ Anh Hào</v>
      </c>
      <c r="F407" s="497" t="str">
        <f>IF(Table10[[#This Row],[Trạm/DTR]]="DTR",_xlfn.XLOOKUP(Table10[[#This Row],[ID NCC]],DS_NCC_DTR[ID NCC],DS_NCC_DTR[Admin miền]),_xlfn.XLOOKUP(Table10[[#This Row],[Trạm/DTR]],Table16[Trạm],Table16[[Admin ]]))</f>
        <v>Phạm Thị Thúy Duy</v>
      </c>
      <c r="G407" t="s">
        <v>1296</v>
      </c>
      <c r="H407" s="497" t="str">
        <f>VLOOKUP(Table10[[#This Row],[Sản Phẩm RG]],'Thông tin'!C:F,4,0)</f>
        <v>PET chai</v>
      </c>
      <c r="I407">
        <v>595</v>
      </c>
      <c r="J407" s="497">
        <f>Table10[[#This Row],[Sản lượng kg]]/1000</f>
        <v>0.59499999999999997</v>
      </c>
      <c r="K407" s="497" t="str">
        <f>_xlfn.XLOOKUP(Table10[[#This Row],[Loại Hàng]],Table59[Nhóm],Table59[Qui đổi])</f>
        <v>PET chai</v>
      </c>
      <c r="L407" s="403">
        <v>46149</v>
      </c>
      <c r="M407" t="s">
        <v>607</v>
      </c>
      <c r="N407" s="497">
        <f>IF(COUNTIF($A$3:A407,A407)=1,1,0)</f>
        <v>0</v>
      </c>
    </row>
    <row r="408" spans="1:14" x14ac:dyDescent="0.35">
      <c r="A408" t="s">
        <v>566</v>
      </c>
      <c r="B408" s="497" t="str">
        <f>IF(Table10[[#This Row],[DTR/Trạm]]="DTR",_xlfn.XLOOKUP(Table10[[#This Row],[ID NCC]],DS_NCC_DTR[ID NCC],DS_NCC_DTR[Tên NCC]),_xlfn.XLOOKUP(Table10[[#This Row],[ID NCC]],Data_TongTram2[ID NCC],Data_TongTram2[Tên NCC]))</f>
        <v>Chị Điệp (Phát Xương)</v>
      </c>
      <c r="C408" s="497" t="str">
        <f>IF(Table10[[#This Row],[Trạm/DTR]]="DTR","DTR","Trạm")</f>
        <v>Trạm</v>
      </c>
      <c r="D408" s="497" t="str">
        <f>Table10[[#This Row],[ID NCC]]&amp;Table10[[#This Row],[Trạm/DTR]]</f>
        <v>001J3000002HLbCIAWĐồng Lâm</v>
      </c>
      <c r="E408" s="497" t="str">
        <f>IF(Table10[[#This Row],[DTR/Trạm]]="DTR",_xlfn.XLOOKUP(Table10[[#This Row],[ID NCC]],DS_NCC_DTR[ID NCC],DS_NCC_DTR[Nhân viên]),_xlfn.XLOOKUP(Table10[[#This Row],[ID NCC]],Data_TongTram2[ID NCC],Data_TongTram2[Nhân viên]))</f>
        <v>Lâm Đỗ Anh Hào</v>
      </c>
      <c r="F408" s="497" t="str">
        <f>IF(Table10[[#This Row],[Trạm/DTR]]="DTR",_xlfn.XLOOKUP(Table10[[#This Row],[ID NCC]],DS_NCC_DTR[ID NCC],DS_NCC_DTR[Admin miền]),_xlfn.XLOOKUP(Table10[[#This Row],[Trạm/DTR]],Table16[Trạm],Table16[[Admin ]]))</f>
        <v>Phạm Thị Thúy Duy</v>
      </c>
      <c r="G408" t="s">
        <v>1296</v>
      </c>
      <c r="H408" s="497" t="str">
        <f>VLOOKUP(Table10[[#This Row],[Sản Phẩm RG]],'Thông tin'!C:F,4,0)</f>
        <v>PET chai</v>
      </c>
      <c r="I408">
        <v>520</v>
      </c>
      <c r="J408" s="497">
        <f>Table10[[#This Row],[Sản lượng kg]]/1000</f>
        <v>0.52</v>
      </c>
      <c r="K408" s="497" t="str">
        <f>_xlfn.XLOOKUP(Table10[[#This Row],[Loại Hàng]],Table59[Nhóm],Table59[Qui đổi])</f>
        <v>PET chai</v>
      </c>
      <c r="L408" s="403">
        <v>46149</v>
      </c>
      <c r="M408" t="s">
        <v>607</v>
      </c>
      <c r="N408" s="497">
        <f>IF(COUNTIF($A$3:A408,A408)=1,1,0)</f>
        <v>0</v>
      </c>
    </row>
    <row r="409" spans="1:14" x14ac:dyDescent="0.35">
      <c r="A409" t="s">
        <v>498</v>
      </c>
      <c r="B409" s="497" t="str">
        <f>IF(Table10[[#This Row],[DTR/Trạm]]="DTR",_xlfn.XLOOKUP(Table10[[#This Row],[ID NCC]],DS_NCC_DTR[ID NCC],DS_NCC_DTR[Tên NCC]),_xlfn.XLOOKUP(Table10[[#This Row],[ID NCC]],Data_TongTram2[ID NCC],Data_TongTram2[Tên NCC]))</f>
        <v>HKD Nguyên Chương</v>
      </c>
      <c r="C409" s="497" t="str">
        <f>IF(Table10[[#This Row],[Trạm/DTR]]="DTR","DTR","Trạm")</f>
        <v>Trạm</v>
      </c>
      <c r="D409" s="497" t="str">
        <f>Table10[[#This Row],[ID NCC]]&amp;Table10[[#This Row],[Trạm/DTR]]</f>
        <v>001J3000002HM0PIAWĐồng Lâm</v>
      </c>
      <c r="E409" s="497" t="str">
        <f>IF(Table10[[#This Row],[DTR/Trạm]]="DTR",_xlfn.XLOOKUP(Table10[[#This Row],[ID NCC]],DS_NCC_DTR[ID NCC],DS_NCC_DTR[Nhân viên]),_xlfn.XLOOKUP(Table10[[#This Row],[ID NCC]],Data_TongTram2[ID NCC],Data_TongTram2[Nhân viên]))</f>
        <v>Nguyễn Ngọc Lâm</v>
      </c>
      <c r="F409" s="497" t="str">
        <f>IF(Table10[[#This Row],[Trạm/DTR]]="DTR",_xlfn.XLOOKUP(Table10[[#This Row],[ID NCC]],DS_NCC_DTR[ID NCC],DS_NCC_DTR[Admin miền]),_xlfn.XLOOKUP(Table10[[#This Row],[Trạm/DTR]],Table16[Trạm],Table16[[Admin ]]))</f>
        <v>Phạm Thị Thúy Duy</v>
      </c>
      <c r="G409" t="s">
        <v>1296</v>
      </c>
      <c r="H409" s="497" t="str">
        <f>VLOOKUP(Table10[[#This Row],[Sản Phẩm RG]],'Thông tin'!C:F,4,0)</f>
        <v>PET chai</v>
      </c>
      <c r="I409">
        <v>556</v>
      </c>
      <c r="J409" s="497">
        <f>Table10[[#This Row],[Sản lượng kg]]/1000</f>
        <v>0.55600000000000005</v>
      </c>
      <c r="K409" s="497" t="str">
        <f>_xlfn.XLOOKUP(Table10[[#This Row],[Loại Hàng]],Table59[Nhóm],Table59[Qui đổi])</f>
        <v>PET chai</v>
      </c>
      <c r="L409" s="403">
        <v>46149</v>
      </c>
      <c r="M409" t="s">
        <v>607</v>
      </c>
      <c r="N409" s="497">
        <f>IF(COUNTIF($A$3:A409,A409)=1,1,0)</f>
        <v>0</v>
      </c>
    </row>
    <row r="410" spans="1:14" x14ac:dyDescent="0.35">
      <c r="A410" t="s">
        <v>635</v>
      </c>
      <c r="B410" s="497" t="str">
        <f>IF(Table10[[#This Row],[DTR/Trạm]]="DTR",_xlfn.XLOOKUP(Table10[[#This Row],[ID NCC]],DS_NCC_DTR[ID NCC],DS_NCC_DTR[Tên NCC]),_xlfn.XLOOKUP(Table10[[#This Row],[ID NCC]],Data_TongTram2[ID NCC],Data_TongTram2[Tên NCC]))</f>
        <v>Ngân Phát</v>
      </c>
      <c r="C410" s="497" t="str">
        <f>IF(Table10[[#This Row],[Trạm/DTR]]="DTR","DTR","Trạm")</f>
        <v>Trạm</v>
      </c>
      <c r="D410" s="497" t="str">
        <f>Table10[[#This Row],[ID NCC]]&amp;Table10[[#This Row],[Trạm/DTR]]</f>
        <v>001J3000002HLqDIAWĐồng Lâm</v>
      </c>
      <c r="E410" s="497" t="str">
        <f>IF(Table10[[#This Row],[DTR/Trạm]]="DTR",_xlfn.XLOOKUP(Table10[[#This Row],[ID NCC]],DS_NCC_DTR[ID NCC],DS_NCC_DTR[Nhân viên]),_xlfn.XLOOKUP(Table10[[#This Row],[ID NCC]],Data_TongTram2[ID NCC],Data_TongTram2[Nhân viên]))</f>
        <v>Lâm Đỗ Anh Hào</v>
      </c>
      <c r="F410" s="497" t="str">
        <f>IF(Table10[[#This Row],[Trạm/DTR]]="DTR",_xlfn.XLOOKUP(Table10[[#This Row],[ID NCC]],DS_NCC_DTR[ID NCC],DS_NCC_DTR[Admin miền]),_xlfn.XLOOKUP(Table10[[#This Row],[Trạm/DTR]],Table16[Trạm],Table16[[Admin ]]))</f>
        <v>Phạm Thị Thúy Duy</v>
      </c>
      <c r="G410" t="s">
        <v>1296</v>
      </c>
      <c r="H410" s="497" t="str">
        <f>VLOOKUP(Table10[[#This Row],[Sản Phẩm RG]],'Thông tin'!C:F,4,0)</f>
        <v>PET chai</v>
      </c>
      <c r="I410">
        <v>680</v>
      </c>
      <c r="J410" s="497">
        <f>Table10[[#This Row],[Sản lượng kg]]/1000</f>
        <v>0.68</v>
      </c>
      <c r="K410" s="497" t="str">
        <f>_xlfn.XLOOKUP(Table10[[#This Row],[Loại Hàng]],Table59[Nhóm],Table59[Qui đổi])</f>
        <v>PET chai</v>
      </c>
      <c r="L410" s="403">
        <v>46149</v>
      </c>
      <c r="M410" t="s">
        <v>607</v>
      </c>
      <c r="N410" s="497">
        <f>IF(COUNTIF($A$3:A410,A410)=1,1,0)</f>
        <v>0</v>
      </c>
    </row>
    <row r="411" spans="1:14" x14ac:dyDescent="0.35">
      <c r="A411" t="s">
        <v>536</v>
      </c>
      <c r="B411" s="497" t="str">
        <f>IF(Table10[[#This Row],[DTR/Trạm]]="DTR",_xlfn.XLOOKUP(Table10[[#This Row],[ID NCC]],DS_NCC_DTR[ID NCC],DS_NCC_DTR[Tên NCC]),_xlfn.XLOOKUP(Table10[[#This Row],[ID NCC]],Data_TongTram2[ID NCC],Data_TongTram2[Tên NCC]))</f>
        <v>Anh Tài Đc</v>
      </c>
      <c r="C411" s="497" t="str">
        <f>IF(Table10[[#This Row],[Trạm/DTR]]="DTR","DTR","Trạm")</f>
        <v>Trạm</v>
      </c>
      <c r="D411" s="497" t="str">
        <f>Table10[[#This Row],[ID NCC]]&amp;Table10[[#This Row],[Trạm/DTR]]</f>
        <v>001J3000002HLkXIAWĐồng Lâm</v>
      </c>
      <c r="E411" s="497" t="str">
        <f>IF(Table10[[#This Row],[DTR/Trạm]]="DTR",_xlfn.XLOOKUP(Table10[[#This Row],[ID NCC]],DS_NCC_DTR[ID NCC],DS_NCC_DTR[Nhân viên]),_xlfn.XLOOKUP(Table10[[#This Row],[ID NCC]],Data_TongTram2[ID NCC],Data_TongTram2[Nhân viên]))</f>
        <v>Lê Quốc Việt</v>
      </c>
      <c r="F411" s="497" t="str">
        <f>IF(Table10[[#This Row],[Trạm/DTR]]="DTR",_xlfn.XLOOKUP(Table10[[#This Row],[ID NCC]],DS_NCC_DTR[ID NCC],DS_NCC_DTR[Admin miền]),_xlfn.XLOOKUP(Table10[[#This Row],[Trạm/DTR]],Table16[Trạm],Table16[[Admin ]]))</f>
        <v>Phạm Thị Thúy Duy</v>
      </c>
      <c r="G411" t="s">
        <v>1296</v>
      </c>
      <c r="H411" s="497" t="str">
        <f>VLOOKUP(Table10[[#This Row],[Sản Phẩm RG]],'Thông tin'!C:F,4,0)</f>
        <v>PET chai</v>
      </c>
      <c r="I411">
        <v>607</v>
      </c>
      <c r="J411" s="497">
        <f>Table10[[#This Row],[Sản lượng kg]]/1000</f>
        <v>0.60699999999999998</v>
      </c>
      <c r="K411" s="497" t="str">
        <f>_xlfn.XLOOKUP(Table10[[#This Row],[Loại Hàng]],Table59[Nhóm],Table59[Qui đổi])</f>
        <v>PET chai</v>
      </c>
      <c r="L411" s="403">
        <v>46149</v>
      </c>
      <c r="M411" t="s">
        <v>607</v>
      </c>
      <c r="N411" s="497">
        <f>IF(COUNTIF($A$3:A411,A411)=1,1,0)</f>
        <v>0</v>
      </c>
    </row>
    <row r="412" spans="1:14" x14ac:dyDescent="0.35">
      <c r="A412" t="s">
        <v>524</v>
      </c>
      <c r="B412" s="497" t="str">
        <f>IF(Table10[[#This Row],[DTR/Trạm]]="DTR",_xlfn.XLOOKUP(Table10[[#This Row],[ID NCC]],DS_NCC_DTR[ID NCC],DS_NCC_DTR[Tên NCC]),_xlfn.XLOOKUP(Table10[[#This Row],[ID NCC]],Data_TongTram2[ID NCC],Data_TongTram2[Tên NCC]))</f>
        <v>Anh Tốt</v>
      </c>
      <c r="C412" s="497" t="str">
        <f>IF(Table10[[#This Row],[Trạm/DTR]]="DTR","DTR","Trạm")</f>
        <v>Trạm</v>
      </c>
      <c r="D412" s="497" t="str">
        <f>Table10[[#This Row],[ID NCC]]&amp;Table10[[#This Row],[Trạm/DTR]]</f>
        <v>001J3000002HLkWIAWĐồng Lâm</v>
      </c>
      <c r="E412" s="497" t="str">
        <f>IF(Table10[[#This Row],[DTR/Trạm]]="DTR",_xlfn.XLOOKUP(Table10[[#This Row],[ID NCC]],DS_NCC_DTR[ID NCC],DS_NCC_DTR[Nhân viên]),_xlfn.XLOOKUP(Table10[[#This Row],[ID NCC]],Data_TongTram2[ID NCC],Data_TongTram2[Nhân viên]))</f>
        <v>Lê Quốc Việt</v>
      </c>
      <c r="F412" s="497" t="str">
        <f>IF(Table10[[#This Row],[Trạm/DTR]]="DTR",_xlfn.XLOOKUP(Table10[[#This Row],[ID NCC]],DS_NCC_DTR[ID NCC],DS_NCC_DTR[Admin miền]),_xlfn.XLOOKUP(Table10[[#This Row],[Trạm/DTR]],Table16[Trạm],Table16[[Admin ]]))</f>
        <v>Phạm Thị Thúy Duy</v>
      </c>
      <c r="G412" t="s">
        <v>1296</v>
      </c>
      <c r="H412" s="497" t="str">
        <f>VLOOKUP(Table10[[#This Row],[Sản Phẩm RG]],'Thông tin'!C:F,4,0)</f>
        <v>PET chai</v>
      </c>
      <c r="I412">
        <v>910</v>
      </c>
      <c r="J412" s="497">
        <f>Table10[[#This Row],[Sản lượng kg]]/1000</f>
        <v>0.91</v>
      </c>
      <c r="K412" s="497" t="str">
        <f>_xlfn.XLOOKUP(Table10[[#This Row],[Loại Hàng]],Table59[Nhóm],Table59[Qui đổi])</f>
        <v>PET chai</v>
      </c>
      <c r="L412" s="403">
        <v>46149</v>
      </c>
      <c r="M412" t="s">
        <v>607</v>
      </c>
      <c r="N412" s="497">
        <f>IF(COUNTIF($A$3:A412,A412)=1,1,0)</f>
        <v>0</v>
      </c>
    </row>
    <row r="413" spans="1:14" x14ac:dyDescent="0.35">
      <c r="A413" t="s">
        <v>1661</v>
      </c>
      <c r="B413" s="497" t="str">
        <f>IF(Table10[[#This Row],[DTR/Trạm]]="DTR",_xlfn.XLOOKUP(Table10[[#This Row],[ID NCC]],DS_NCC_DTR[ID NCC],DS_NCC_DTR[Tên NCC]),_xlfn.XLOOKUP(Table10[[#This Row],[ID NCC]],Data_TongTram2[ID NCC],Data_TongTram2[Tên NCC]))</f>
        <v>Anh Cường ( Bố Thảo)</v>
      </c>
      <c r="C413" s="497" t="str">
        <f>IF(Table10[[#This Row],[Trạm/DTR]]="DTR","DTR","Trạm")</f>
        <v>Trạm</v>
      </c>
      <c r="D413" s="497" t="str">
        <f>Table10[[#This Row],[ID NCC]]&amp;Table10[[#This Row],[Trạm/DTR]]</f>
        <v>001J3000002HLjiIAGĐồng Lâm</v>
      </c>
      <c r="E413" s="497" t="str">
        <f>IF(Table10[[#This Row],[DTR/Trạm]]="DTR",_xlfn.XLOOKUP(Table10[[#This Row],[ID NCC]],DS_NCC_DTR[ID NCC],DS_NCC_DTR[Nhân viên]),_xlfn.XLOOKUP(Table10[[#This Row],[ID NCC]],Data_TongTram2[ID NCC],Data_TongTram2[Nhân viên]))</f>
        <v>Nguyễn Ngọc Lâm</v>
      </c>
      <c r="F413" s="497" t="str">
        <f>IF(Table10[[#This Row],[Trạm/DTR]]="DTR",_xlfn.XLOOKUP(Table10[[#This Row],[ID NCC]],DS_NCC_DTR[ID NCC],DS_NCC_DTR[Admin miền]),_xlfn.XLOOKUP(Table10[[#This Row],[Trạm/DTR]],Table16[Trạm],Table16[[Admin ]]))</f>
        <v>Phạm Thị Thúy Duy</v>
      </c>
      <c r="G413" t="s">
        <v>2240</v>
      </c>
      <c r="H413" s="497" t="str">
        <f>VLOOKUP(Table10[[#This Row],[Sản Phẩm RG]],'Thông tin'!C:F,4,0)</f>
        <v>PET chai</v>
      </c>
      <c r="I413">
        <v>3332</v>
      </c>
      <c r="J413" s="497">
        <f>Table10[[#This Row],[Sản lượng kg]]/1000</f>
        <v>3.3319999999999999</v>
      </c>
      <c r="K413" s="497" t="str">
        <f>_xlfn.XLOOKUP(Table10[[#This Row],[Loại Hàng]],Table59[Nhóm],Table59[Qui đổi])</f>
        <v>PET chai</v>
      </c>
      <c r="L413" s="403">
        <v>46149</v>
      </c>
      <c r="M413" t="s">
        <v>607</v>
      </c>
      <c r="N413" s="497">
        <f>IF(COUNTIF($A$3:A413,A413)=1,1,0)</f>
        <v>1</v>
      </c>
    </row>
    <row r="414" spans="1:14" x14ac:dyDescent="0.35">
      <c r="A414" t="s">
        <v>573</v>
      </c>
      <c r="B414" s="497" t="str">
        <f>IF(Table10[[#This Row],[DTR/Trạm]]="DTR",_xlfn.XLOOKUP(Table10[[#This Row],[ID NCC]],DS_NCC_DTR[ID NCC],DS_NCC_DTR[Tên NCC]),_xlfn.XLOOKUP(Table10[[#This Row],[ID NCC]],Data_TongTram2[ID NCC],Data_TongTram2[Tên NCC]))</f>
        <v>Phan Huy Tâm</v>
      </c>
      <c r="C414" s="497" t="str">
        <f>IF(Table10[[#This Row],[Trạm/DTR]]="DTR","DTR","Trạm")</f>
        <v>Trạm</v>
      </c>
      <c r="D414" s="497" t="str">
        <f>Table10[[#This Row],[ID NCC]]&amp;Table10[[#This Row],[Trạm/DTR]]</f>
        <v>001dc00000tGtVXAA0Đồng Lâm</v>
      </c>
      <c r="E414" s="497" t="str">
        <f>IF(Table10[[#This Row],[DTR/Trạm]]="DTR",_xlfn.XLOOKUP(Table10[[#This Row],[ID NCC]],DS_NCC_DTR[ID NCC],DS_NCC_DTR[Nhân viên]),_xlfn.XLOOKUP(Table10[[#This Row],[ID NCC]],Data_TongTram2[ID NCC],Data_TongTram2[Nhân viên]))</f>
        <v>Lê Quốc Việt</v>
      </c>
      <c r="F414" s="497" t="str">
        <f>IF(Table10[[#This Row],[Trạm/DTR]]="DTR",_xlfn.XLOOKUP(Table10[[#This Row],[ID NCC]],DS_NCC_DTR[ID NCC],DS_NCC_DTR[Admin miền]),_xlfn.XLOOKUP(Table10[[#This Row],[Trạm/DTR]],Table16[Trạm],Table16[[Admin ]]))</f>
        <v>Phạm Thị Thúy Duy</v>
      </c>
      <c r="G414" t="s">
        <v>1296</v>
      </c>
      <c r="H414" s="497" t="str">
        <f>VLOOKUP(Table10[[#This Row],[Sản Phẩm RG]],'Thông tin'!C:F,4,0)</f>
        <v>PET chai</v>
      </c>
      <c r="I414">
        <v>770</v>
      </c>
      <c r="J414" s="497">
        <f>Table10[[#This Row],[Sản lượng kg]]/1000</f>
        <v>0.77</v>
      </c>
      <c r="K414" s="497" t="str">
        <f>_xlfn.XLOOKUP(Table10[[#This Row],[Loại Hàng]],Table59[Nhóm],Table59[Qui đổi])</f>
        <v>PET chai</v>
      </c>
      <c r="L414" s="403">
        <v>46149</v>
      </c>
      <c r="M414" t="s">
        <v>607</v>
      </c>
      <c r="N414" s="497">
        <f>IF(COUNTIF($A$3:A414,A414)=1,1,0)</f>
        <v>0</v>
      </c>
    </row>
    <row r="415" spans="1:14" x14ac:dyDescent="0.35">
      <c r="A415" t="s">
        <v>557</v>
      </c>
      <c r="B415" s="497" t="str">
        <f>IF(Table10[[#This Row],[DTR/Trạm]]="DTR",_xlfn.XLOOKUP(Table10[[#This Row],[ID NCC]],DS_NCC_DTR[ID NCC],DS_NCC_DTR[Tên NCC]),_xlfn.XLOOKUP(Table10[[#This Row],[ID NCC]],Data_TongTram2[ID NCC],Data_TongTram2[Tên NCC]))</f>
        <v>Trần Dương Kiến Trúc</v>
      </c>
      <c r="C415" s="497" t="str">
        <f>IF(Table10[[#This Row],[Trạm/DTR]]="DTR","DTR","Trạm")</f>
        <v>Trạm</v>
      </c>
      <c r="D415" s="497" t="str">
        <f>Table10[[#This Row],[ID NCC]]&amp;Table10[[#This Row],[Trạm/DTR]]</f>
        <v>001J3000002HLbFIAWĐồng Lâm</v>
      </c>
      <c r="E415" s="497" t="str">
        <f>IF(Table10[[#This Row],[DTR/Trạm]]="DTR",_xlfn.XLOOKUP(Table10[[#This Row],[ID NCC]],DS_NCC_DTR[ID NCC],DS_NCC_DTR[Nhân viên]),_xlfn.XLOOKUP(Table10[[#This Row],[ID NCC]],Data_TongTram2[ID NCC],Data_TongTram2[Nhân viên]))</f>
        <v>Lâm Đỗ Anh Hào</v>
      </c>
      <c r="F415" s="497" t="str">
        <f>IF(Table10[[#This Row],[Trạm/DTR]]="DTR",_xlfn.XLOOKUP(Table10[[#This Row],[ID NCC]],DS_NCC_DTR[ID NCC],DS_NCC_DTR[Admin miền]),_xlfn.XLOOKUP(Table10[[#This Row],[Trạm/DTR]],Table16[Trạm],Table16[[Admin ]]))</f>
        <v>Phạm Thị Thúy Duy</v>
      </c>
      <c r="G415" t="s">
        <v>1296</v>
      </c>
      <c r="H415" s="497" t="str">
        <f>VLOOKUP(Table10[[#This Row],[Sản Phẩm RG]],'Thông tin'!C:F,4,0)</f>
        <v>PET chai</v>
      </c>
      <c r="I415">
        <v>920</v>
      </c>
      <c r="J415" s="497">
        <f>Table10[[#This Row],[Sản lượng kg]]/1000</f>
        <v>0.92</v>
      </c>
      <c r="K415" s="497" t="str">
        <f>_xlfn.XLOOKUP(Table10[[#This Row],[Loại Hàng]],Table59[Nhóm],Table59[Qui đổi])</f>
        <v>PET chai</v>
      </c>
      <c r="L415" s="403">
        <v>46149</v>
      </c>
      <c r="M415" t="s">
        <v>607</v>
      </c>
      <c r="N415" s="497">
        <f>IF(COUNTIF($A$3:A415,A415)=1,1,0)</f>
        <v>0</v>
      </c>
    </row>
    <row r="416" spans="1:14" x14ac:dyDescent="0.35">
      <c r="A416" t="s">
        <v>636</v>
      </c>
      <c r="B416" s="497" t="str">
        <f>IF(Table10[[#This Row],[DTR/Trạm]]="DTR",_xlfn.XLOOKUP(Table10[[#This Row],[ID NCC]],DS_NCC_DTR[ID NCC],DS_NCC_DTR[Tên NCC]),_xlfn.XLOOKUP(Table10[[#This Row],[ID NCC]],Data_TongTram2[ID NCC],Data_TongTram2[Tên NCC]))</f>
        <v>Chị Hưởng (Nguyễn Văn Đậm)</v>
      </c>
      <c r="C416" s="497" t="str">
        <f>IF(Table10[[#This Row],[Trạm/DTR]]="DTR","DTR","Trạm")</f>
        <v>Trạm</v>
      </c>
      <c r="D416" s="497" t="str">
        <f>Table10[[#This Row],[ID NCC]]&amp;Table10[[#This Row],[Trạm/DTR]]</f>
        <v>001J3000009Cb5WIASĐồng Lâm</v>
      </c>
      <c r="E416" s="497" t="str">
        <f>IF(Table10[[#This Row],[DTR/Trạm]]="DTR",_xlfn.XLOOKUP(Table10[[#This Row],[ID NCC]],DS_NCC_DTR[ID NCC],DS_NCC_DTR[Nhân viên]),_xlfn.XLOOKUP(Table10[[#This Row],[ID NCC]],Data_TongTram2[ID NCC],Data_TongTram2[Nhân viên]))</f>
        <v>Nguyễn Ngọc Lâm</v>
      </c>
      <c r="F416" s="497" t="str">
        <f>IF(Table10[[#This Row],[Trạm/DTR]]="DTR",_xlfn.XLOOKUP(Table10[[#This Row],[ID NCC]],DS_NCC_DTR[ID NCC],DS_NCC_DTR[Admin miền]),_xlfn.XLOOKUP(Table10[[#This Row],[Trạm/DTR]],Table16[Trạm],Table16[[Admin ]]))</f>
        <v>Phạm Thị Thúy Duy</v>
      </c>
      <c r="G416" t="s">
        <v>1296</v>
      </c>
      <c r="H416" s="497" t="str">
        <f>VLOOKUP(Table10[[#This Row],[Sản Phẩm RG]],'Thông tin'!C:F,4,0)</f>
        <v>PET chai</v>
      </c>
      <c r="I416">
        <v>890</v>
      </c>
      <c r="J416" s="497">
        <f>Table10[[#This Row],[Sản lượng kg]]/1000</f>
        <v>0.89</v>
      </c>
      <c r="K416" s="497" t="str">
        <f>_xlfn.XLOOKUP(Table10[[#This Row],[Loại Hàng]],Table59[Nhóm],Table59[Qui đổi])</f>
        <v>PET chai</v>
      </c>
      <c r="L416" s="403">
        <v>46150</v>
      </c>
      <c r="M416" t="s">
        <v>607</v>
      </c>
      <c r="N416" s="497">
        <f>IF(COUNTIF($A$3:A416,A416)=1,1,0)</f>
        <v>1</v>
      </c>
    </row>
    <row r="417" spans="1:14" x14ac:dyDescent="0.35">
      <c r="A417" t="s">
        <v>557</v>
      </c>
      <c r="B417" s="497" t="str">
        <f>IF(Table10[[#This Row],[DTR/Trạm]]="DTR",_xlfn.XLOOKUP(Table10[[#This Row],[ID NCC]],DS_NCC_DTR[ID NCC],DS_NCC_DTR[Tên NCC]),_xlfn.XLOOKUP(Table10[[#This Row],[ID NCC]],Data_TongTram2[ID NCC],Data_TongTram2[Tên NCC]))</f>
        <v>Trần Dương Kiến Trúc</v>
      </c>
      <c r="C417" s="497" t="str">
        <f>IF(Table10[[#This Row],[Trạm/DTR]]="DTR","DTR","Trạm")</f>
        <v>Trạm</v>
      </c>
      <c r="D417" s="497" t="str">
        <f>Table10[[#This Row],[ID NCC]]&amp;Table10[[#This Row],[Trạm/DTR]]</f>
        <v>001J3000002HLbFIAWĐồng Lâm</v>
      </c>
      <c r="E417" s="497" t="str">
        <f>IF(Table10[[#This Row],[DTR/Trạm]]="DTR",_xlfn.XLOOKUP(Table10[[#This Row],[ID NCC]],DS_NCC_DTR[ID NCC],DS_NCC_DTR[Nhân viên]),_xlfn.XLOOKUP(Table10[[#This Row],[ID NCC]],Data_TongTram2[ID NCC],Data_TongTram2[Nhân viên]))</f>
        <v>Lâm Đỗ Anh Hào</v>
      </c>
      <c r="F417" s="497" t="str">
        <f>IF(Table10[[#This Row],[Trạm/DTR]]="DTR",_xlfn.XLOOKUP(Table10[[#This Row],[ID NCC]],DS_NCC_DTR[ID NCC],DS_NCC_DTR[Admin miền]),_xlfn.XLOOKUP(Table10[[#This Row],[Trạm/DTR]],Table16[Trạm],Table16[[Admin ]]))</f>
        <v>Phạm Thị Thúy Duy</v>
      </c>
      <c r="G417" t="s">
        <v>1296</v>
      </c>
      <c r="H417" s="497" t="str">
        <f>VLOOKUP(Table10[[#This Row],[Sản Phẩm RG]],'Thông tin'!C:F,4,0)</f>
        <v>PET chai</v>
      </c>
      <c r="I417">
        <v>790</v>
      </c>
      <c r="J417" s="497">
        <f>Table10[[#This Row],[Sản lượng kg]]/1000</f>
        <v>0.79</v>
      </c>
      <c r="K417" s="497" t="str">
        <f>_xlfn.XLOOKUP(Table10[[#This Row],[Loại Hàng]],Table59[Nhóm],Table59[Qui đổi])</f>
        <v>PET chai</v>
      </c>
      <c r="L417" s="403">
        <v>46150</v>
      </c>
      <c r="M417" t="s">
        <v>607</v>
      </c>
      <c r="N417" s="497">
        <f>IF(COUNTIF($A$3:A417,A417)=1,1,0)</f>
        <v>0</v>
      </c>
    </row>
    <row r="418" spans="1:14" x14ac:dyDescent="0.35">
      <c r="A418" t="s">
        <v>519</v>
      </c>
      <c r="B418" s="497" t="str">
        <f>IF(Table10[[#This Row],[DTR/Trạm]]="DTR",_xlfn.XLOOKUP(Table10[[#This Row],[ID NCC]],DS_NCC_DTR[ID NCC],DS_NCC_DTR[Tên NCC]),_xlfn.XLOOKUP(Table10[[#This Row],[ID NCC]],Data_TongTram2[ID NCC],Data_TongTram2[Tên NCC]))</f>
        <v>Kiều Bình Thái</v>
      </c>
      <c r="C418" s="497" t="str">
        <f>IF(Table10[[#This Row],[Trạm/DTR]]="DTR","DTR","Trạm")</f>
        <v>Trạm</v>
      </c>
      <c r="D418" s="497" t="str">
        <f>Table10[[#This Row],[ID NCC]]&amp;Table10[[#This Row],[Trạm/DTR]]</f>
        <v>001J3000005FFAsIAOĐồng Lâm</v>
      </c>
      <c r="E418" s="497" t="str">
        <f>IF(Table10[[#This Row],[DTR/Trạm]]="DTR",_xlfn.XLOOKUP(Table10[[#This Row],[ID NCC]],DS_NCC_DTR[ID NCC],DS_NCC_DTR[Nhân viên]),_xlfn.XLOOKUP(Table10[[#This Row],[ID NCC]],Data_TongTram2[ID NCC],Data_TongTram2[Nhân viên]))</f>
        <v>Lê Quốc Việt</v>
      </c>
      <c r="F418" s="497" t="str">
        <f>IF(Table10[[#This Row],[Trạm/DTR]]="DTR",_xlfn.XLOOKUP(Table10[[#This Row],[ID NCC]],DS_NCC_DTR[ID NCC],DS_NCC_DTR[Admin miền]),_xlfn.XLOOKUP(Table10[[#This Row],[Trạm/DTR]],Table16[Trạm],Table16[[Admin ]]))</f>
        <v>Phạm Thị Thúy Duy</v>
      </c>
      <c r="G418" t="s">
        <v>1296</v>
      </c>
      <c r="H418" s="497" t="str">
        <f>VLOOKUP(Table10[[#This Row],[Sản Phẩm RG]],'Thông tin'!C:F,4,0)</f>
        <v>PET chai</v>
      </c>
      <c r="I418">
        <v>752</v>
      </c>
      <c r="J418" s="497">
        <f>Table10[[#This Row],[Sản lượng kg]]/1000</f>
        <v>0.752</v>
      </c>
      <c r="K418" s="497" t="str">
        <f>_xlfn.XLOOKUP(Table10[[#This Row],[Loại Hàng]],Table59[Nhóm],Table59[Qui đổi])</f>
        <v>PET chai</v>
      </c>
      <c r="L418" s="403">
        <v>46150</v>
      </c>
      <c r="M418" t="s">
        <v>607</v>
      </c>
      <c r="N418" s="497">
        <f>IF(COUNTIF($A$3:A418,A418)=1,1,0)</f>
        <v>0</v>
      </c>
    </row>
    <row r="419" spans="1:14" x14ac:dyDescent="0.35">
      <c r="A419" t="s">
        <v>498</v>
      </c>
      <c r="B419" s="497" t="str">
        <f>IF(Table10[[#This Row],[DTR/Trạm]]="DTR",_xlfn.XLOOKUP(Table10[[#This Row],[ID NCC]],DS_NCC_DTR[ID NCC],DS_NCC_DTR[Tên NCC]),_xlfn.XLOOKUP(Table10[[#This Row],[ID NCC]],Data_TongTram2[ID NCC],Data_TongTram2[Tên NCC]))</f>
        <v>HKD Nguyên Chương</v>
      </c>
      <c r="C419" s="497" t="str">
        <f>IF(Table10[[#This Row],[Trạm/DTR]]="DTR","DTR","Trạm")</f>
        <v>Trạm</v>
      </c>
      <c r="D419" s="497" t="str">
        <f>Table10[[#This Row],[ID NCC]]&amp;Table10[[#This Row],[Trạm/DTR]]</f>
        <v>001J3000002HM0PIAWĐồng Lâm</v>
      </c>
      <c r="E419" s="497" t="str">
        <f>IF(Table10[[#This Row],[DTR/Trạm]]="DTR",_xlfn.XLOOKUP(Table10[[#This Row],[ID NCC]],DS_NCC_DTR[ID NCC],DS_NCC_DTR[Nhân viên]),_xlfn.XLOOKUP(Table10[[#This Row],[ID NCC]],Data_TongTram2[ID NCC],Data_TongTram2[Nhân viên]))</f>
        <v>Nguyễn Ngọc Lâm</v>
      </c>
      <c r="F419" s="497" t="str">
        <f>IF(Table10[[#This Row],[Trạm/DTR]]="DTR",_xlfn.XLOOKUP(Table10[[#This Row],[ID NCC]],DS_NCC_DTR[ID NCC],DS_NCC_DTR[Admin miền]),_xlfn.XLOOKUP(Table10[[#This Row],[Trạm/DTR]],Table16[Trạm],Table16[[Admin ]]))</f>
        <v>Phạm Thị Thúy Duy</v>
      </c>
      <c r="G419" t="s">
        <v>1296</v>
      </c>
      <c r="H419" s="497" t="str">
        <f>VLOOKUP(Table10[[#This Row],[Sản Phẩm RG]],'Thông tin'!C:F,4,0)</f>
        <v>PET chai</v>
      </c>
      <c r="I419">
        <v>599</v>
      </c>
      <c r="J419" s="497">
        <f>Table10[[#This Row],[Sản lượng kg]]/1000</f>
        <v>0.59899999999999998</v>
      </c>
      <c r="K419" s="497" t="str">
        <f>_xlfn.XLOOKUP(Table10[[#This Row],[Loại Hàng]],Table59[Nhóm],Table59[Qui đổi])</f>
        <v>PET chai</v>
      </c>
      <c r="L419" s="403">
        <v>46150</v>
      </c>
      <c r="M419" t="s">
        <v>607</v>
      </c>
      <c r="N419" s="497">
        <f>IF(COUNTIF($A$3:A419,A419)=1,1,0)</f>
        <v>0</v>
      </c>
    </row>
    <row r="420" spans="1:14" x14ac:dyDescent="0.35">
      <c r="A420" t="s">
        <v>529</v>
      </c>
      <c r="B420" s="497" t="str">
        <f>IF(Table10[[#This Row],[DTR/Trạm]]="DTR",_xlfn.XLOOKUP(Table10[[#This Row],[ID NCC]],DS_NCC_DTR[ID NCC],DS_NCC_DTR[Tên NCC]),_xlfn.XLOOKUP(Table10[[#This Row],[ID NCC]],Data_TongTram2[ID NCC],Data_TongTram2[Tên NCC]))</f>
        <v>Anh Tèo</v>
      </c>
      <c r="C420" s="497" t="str">
        <f>IF(Table10[[#This Row],[Trạm/DTR]]="DTR","DTR","Trạm")</f>
        <v>Trạm</v>
      </c>
      <c r="D420" s="497" t="str">
        <f>Table10[[#This Row],[ID NCC]]&amp;Table10[[#This Row],[Trạm/DTR]]</f>
        <v>001J3000002HLsKIAWĐồng Lâm</v>
      </c>
      <c r="E420" s="497" t="str">
        <f>IF(Table10[[#This Row],[DTR/Trạm]]="DTR",_xlfn.XLOOKUP(Table10[[#This Row],[ID NCC]],DS_NCC_DTR[ID NCC],DS_NCC_DTR[Nhân viên]),_xlfn.XLOOKUP(Table10[[#This Row],[ID NCC]],Data_TongTram2[ID NCC],Data_TongTram2[Nhân viên]))</f>
        <v>Lê Quốc Việt</v>
      </c>
      <c r="F420" s="497" t="str">
        <f>IF(Table10[[#This Row],[Trạm/DTR]]="DTR",_xlfn.XLOOKUP(Table10[[#This Row],[ID NCC]],DS_NCC_DTR[ID NCC],DS_NCC_DTR[Admin miền]),_xlfn.XLOOKUP(Table10[[#This Row],[Trạm/DTR]],Table16[Trạm],Table16[[Admin ]]))</f>
        <v>Phạm Thị Thúy Duy</v>
      </c>
      <c r="G420" t="s">
        <v>1296</v>
      </c>
      <c r="H420" s="497" t="str">
        <f>VLOOKUP(Table10[[#This Row],[Sản Phẩm RG]],'Thông tin'!C:F,4,0)</f>
        <v>PET chai</v>
      </c>
      <c r="I420">
        <v>410</v>
      </c>
      <c r="J420" s="497">
        <f>Table10[[#This Row],[Sản lượng kg]]/1000</f>
        <v>0.41</v>
      </c>
      <c r="K420" s="497" t="str">
        <f>_xlfn.XLOOKUP(Table10[[#This Row],[Loại Hàng]],Table59[Nhóm],Table59[Qui đổi])</f>
        <v>PET chai</v>
      </c>
      <c r="L420" s="403">
        <v>46150</v>
      </c>
      <c r="M420" t="s">
        <v>607</v>
      </c>
      <c r="N420" s="497">
        <f>IF(COUNTIF($A$3:A420,A420)=1,1,0)</f>
        <v>1</v>
      </c>
    </row>
    <row r="421" spans="1:14" x14ac:dyDescent="0.35">
      <c r="A421" t="s">
        <v>754</v>
      </c>
      <c r="B421" s="497" t="str">
        <f>IF(Table10[[#This Row],[DTR/Trạm]]="DTR",_xlfn.XLOOKUP(Table10[[#This Row],[ID NCC]],DS_NCC_DTR[ID NCC],DS_NCC_DTR[Tên NCC]),_xlfn.XLOOKUP(Table10[[#This Row],[ID NCC]],Data_TongTram2[ID NCC],Data_TongTram2[Tên NCC]))</f>
        <v>Kiều Sang Đồng Tháp</v>
      </c>
      <c r="C421" s="497" t="str">
        <f>IF(Table10[[#This Row],[Trạm/DTR]]="DTR","DTR","Trạm")</f>
        <v>Trạm</v>
      </c>
      <c r="D421" s="497" t="str">
        <f>Table10[[#This Row],[ID NCC]]&amp;Table10[[#This Row],[Trạm/DTR]]</f>
        <v>001J3000002HLplIAGĐồng Lâm</v>
      </c>
      <c r="E421" s="497" t="str">
        <f>IF(Table10[[#This Row],[DTR/Trạm]]="DTR",_xlfn.XLOOKUP(Table10[[#This Row],[ID NCC]],DS_NCC_DTR[ID NCC],DS_NCC_DTR[Nhân viên]),_xlfn.XLOOKUP(Table10[[#This Row],[ID NCC]],Data_TongTram2[ID NCC],Data_TongTram2[Nhân viên]))</f>
        <v>Lâm Đỗ Anh Hào</v>
      </c>
      <c r="F421" s="497" t="str">
        <f>IF(Table10[[#This Row],[Trạm/DTR]]="DTR",_xlfn.XLOOKUP(Table10[[#This Row],[ID NCC]],DS_NCC_DTR[ID NCC],DS_NCC_DTR[Admin miền]),_xlfn.XLOOKUP(Table10[[#This Row],[Trạm/DTR]],Table16[Trạm],Table16[[Admin ]]))</f>
        <v>Phạm Thị Thúy Duy</v>
      </c>
      <c r="G421" t="s">
        <v>1296</v>
      </c>
      <c r="H421" s="497" t="str">
        <f>VLOOKUP(Table10[[#This Row],[Sản Phẩm RG]],'Thông tin'!C:F,4,0)</f>
        <v>PET chai</v>
      </c>
      <c r="I421">
        <v>780</v>
      </c>
      <c r="J421" s="497">
        <f>Table10[[#This Row],[Sản lượng kg]]/1000</f>
        <v>0.78</v>
      </c>
      <c r="K421" s="497" t="str">
        <f>_xlfn.XLOOKUP(Table10[[#This Row],[Loại Hàng]],Table59[Nhóm],Table59[Qui đổi])</f>
        <v>PET chai</v>
      </c>
      <c r="L421" s="403">
        <v>46150</v>
      </c>
      <c r="M421" t="s">
        <v>607</v>
      </c>
      <c r="N421" s="497">
        <f>IF(COUNTIF($A$3:A421,A421)=1,1,0)</f>
        <v>0</v>
      </c>
    </row>
    <row r="422" spans="1:14" x14ac:dyDescent="0.35">
      <c r="A422" t="s">
        <v>528</v>
      </c>
      <c r="B422" s="497" t="str">
        <f>IF(Table10[[#This Row],[DTR/Trạm]]="DTR",_xlfn.XLOOKUP(Table10[[#This Row],[ID NCC]],DS_NCC_DTR[ID NCC],DS_NCC_DTR[Tên NCC]),_xlfn.XLOOKUP(Table10[[#This Row],[ID NCC]],Data_TongTram2[ID NCC],Data_TongTram2[Tên NCC]))</f>
        <v>Anh Dự</v>
      </c>
      <c r="C422" s="497" t="str">
        <f>IF(Table10[[#This Row],[Trạm/DTR]]="DTR","DTR","Trạm")</f>
        <v>Trạm</v>
      </c>
      <c r="D422" s="497" t="str">
        <f>Table10[[#This Row],[ID NCC]]&amp;Table10[[#This Row],[Trạm/DTR]]</f>
        <v>001J3000002HLfIIAWĐồng Lâm</v>
      </c>
      <c r="E422" s="497" t="str">
        <f>IF(Table10[[#This Row],[DTR/Trạm]]="DTR",_xlfn.XLOOKUP(Table10[[#This Row],[ID NCC]],DS_NCC_DTR[ID NCC],DS_NCC_DTR[Nhân viên]),_xlfn.XLOOKUP(Table10[[#This Row],[ID NCC]],Data_TongTram2[ID NCC],Data_TongTram2[Nhân viên]))</f>
        <v>Lâm Đỗ Anh Hào</v>
      </c>
      <c r="F422" s="497" t="str">
        <f>IF(Table10[[#This Row],[Trạm/DTR]]="DTR",_xlfn.XLOOKUP(Table10[[#This Row],[ID NCC]],DS_NCC_DTR[ID NCC],DS_NCC_DTR[Admin miền]),_xlfn.XLOOKUP(Table10[[#This Row],[Trạm/DTR]],Table16[Trạm],Table16[[Admin ]]))</f>
        <v>Phạm Thị Thúy Duy</v>
      </c>
      <c r="G422" t="s">
        <v>1296</v>
      </c>
      <c r="H422" s="497" t="str">
        <f>VLOOKUP(Table10[[#This Row],[Sản Phẩm RG]],'Thông tin'!C:F,4,0)</f>
        <v>PET chai</v>
      </c>
      <c r="I422">
        <v>880</v>
      </c>
      <c r="J422" s="497">
        <f>Table10[[#This Row],[Sản lượng kg]]/1000</f>
        <v>0.88</v>
      </c>
      <c r="K422" s="497" t="str">
        <f>_xlfn.XLOOKUP(Table10[[#This Row],[Loại Hàng]],Table59[Nhóm],Table59[Qui đổi])</f>
        <v>PET chai</v>
      </c>
      <c r="L422" s="403">
        <v>46150</v>
      </c>
      <c r="M422" t="s">
        <v>607</v>
      </c>
      <c r="N422" s="497">
        <f>IF(COUNTIF($A$3:A422,A422)=1,1,0)</f>
        <v>0</v>
      </c>
    </row>
    <row r="423" spans="1:14" x14ac:dyDescent="0.35">
      <c r="A423" t="s">
        <v>1056</v>
      </c>
      <c r="B423" s="497" t="str">
        <f>IF(Table10[[#This Row],[DTR/Trạm]]="DTR",_xlfn.XLOOKUP(Table10[[#This Row],[ID NCC]],DS_NCC_DTR[ID NCC],DS_NCC_DTR[Tên NCC]),_xlfn.XLOOKUP(Table10[[#This Row],[ID NCC]],Data_TongTram2[ID NCC],Data_TongTram2[Tên NCC]))</f>
        <v>Anh Nuôi Cần Thơ</v>
      </c>
      <c r="C423" s="497" t="str">
        <f>IF(Table10[[#This Row],[Trạm/DTR]]="DTR","DTR","Trạm")</f>
        <v>Trạm</v>
      </c>
      <c r="D423" s="497" t="str">
        <f>Table10[[#This Row],[ID NCC]]&amp;Table10[[#This Row],[Trạm/DTR]]</f>
        <v>001J3000002HLr3IAGĐồng Lâm</v>
      </c>
      <c r="E423" s="497" t="str">
        <f>IF(Table10[[#This Row],[DTR/Trạm]]="DTR",_xlfn.XLOOKUP(Table10[[#This Row],[ID NCC]],DS_NCC_DTR[ID NCC],DS_NCC_DTR[Nhân viên]),_xlfn.XLOOKUP(Table10[[#This Row],[ID NCC]],Data_TongTram2[ID NCC],Data_TongTram2[Nhân viên]))</f>
        <v>Nguyễn Ngọc Lâm</v>
      </c>
      <c r="F423" s="497" t="str">
        <f>IF(Table10[[#This Row],[Trạm/DTR]]="DTR",_xlfn.XLOOKUP(Table10[[#This Row],[ID NCC]],DS_NCC_DTR[ID NCC],DS_NCC_DTR[Admin miền]),_xlfn.XLOOKUP(Table10[[#This Row],[Trạm/DTR]],Table16[Trạm],Table16[[Admin ]]))</f>
        <v>Phạm Thị Thúy Duy</v>
      </c>
      <c r="G423" t="s">
        <v>1296</v>
      </c>
      <c r="H423" s="497" t="str">
        <f>VLOOKUP(Table10[[#This Row],[Sản Phẩm RG]],'Thông tin'!C:F,4,0)</f>
        <v>PET chai</v>
      </c>
      <c r="I423">
        <v>640</v>
      </c>
      <c r="J423" s="497">
        <f>Table10[[#This Row],[Sản lượng kg]]/1000</f>
        <v>0.64</v>
      </c>
      <c r="K423" s="497" t="str">
        <f>_xlfn.XLOOKUP(Table10[[#This Row],[Loại Hàng]],Table59[Nhóm],Table59[Qui đổi])</f>
        <v>PET chai</v>
      </c>
      <c r="L423" s="403">
        <v>46150</v>
      </c>
      <c r="M423" t="s">
        <v>607</v>
      </c>
      <c r="N423" s="497">
        <f>IF(COUNTIF($A$3:A423,A423)=1,1,0)</f>
        <v>0</v>
      </c>
    </row>
    <row r="424" spans="1:14" x14ac:dyDescent="0.35">
      <c r="A424" t="s">
        <v>587</v>
      </c>
      <c r="B424" s="497" t="str">
        <f>IF(Table10[[#This Row],[DTR/Trạm]]="DTR",_xlfn.XLOOKUP(Table10[[#This Row],[ID NCC]],DS_NCC_DTR[ID NCC],DS_NCC_DTR[Tên NCC]),_xlfn.XLOOKUP(Table10[[#This Row],[ID NCC]],Data_TongTram2[ID NCC],Data_TongTram2[Tên NCC]))</f>
        <v>Trần Thanh Vũ</v>
      </c>
      <c r="C424" s="497" t="str">
        <f>IF(Table10[[#This Row],[Trạm/DTR]]="DTR","DTR","Trạm")</f>
        <v>Trạm</v>
      </c>
      <c r="D424" s="497" t="str">
        <f>Table10[[#This Row],[ID NCC]]&amp;Table10[[#This Row],[Trạm/DTR]]</f>
        <v>001dc00000QpttAAARĐồng Lâm</v>
      </c>
      <c r="E424" s="497" t="str">
        <f>IF(Table10[[#This Row],[DTR/Trạm]]="DTR",_xlfn.XLOOKUP(Table10[[#This Row],[ID NCC]],DS_NCC_DTR[ID NCC],DS_NCC_DTR[Nhân viên]),_xlfn.XLOOKUP(Table10[[#This Row],[ID NCC]],Data_TongTram2[ID NCC],Data_TongTram2[Nhân viên]))</f>
        <v>Nguyễn Ngọc Lâm</v>
      </c>
      <c r="F424" s="497" t="str">
        <f>IF(Table10[[#This Row],[Trạm/DTR]]="DTR",_xlfn.XLOOKUP(Table10[[#This Row],[ID NCC]],DS_NCC_DTR[ID NCC],DS_NCC_DTR[Admin miền]),_xlfn.XLOOKUP(Table10[[#This Row],[Trạm/DTR]],Table16[Trạm],Table16[[Admin ]]))</f>
        <v>Phạm Thị Thúy Duy</v>
      </c>
      <c r="G424" t="s">
        <v>1296</v>
      </c>
      <c r="H424" s="497" t="str">
        <f>VLOOKUP(Table10[[#This Row],[Sản Phẩm RG]],'Thông tin'!C:F,4,0)</f>
        <v>PET chai</v>
      </c>
      <c r="I424">
        <v>610</v>
      </c>
      <c r="J424" s="497">
        <f>Table10[[#This Row],[Sản lượng kg]]/1000</f>
        <v>0.61</v>
      </c>
      <c r="K424" s="497" t="str">
        <f>_xlfn.XLOOKUP(Table10[[#This Row],[Loại Hàng]],Table59[Nhóm],Table59[Qui đổi])</f>
        <v>PET chai</v>
      </c>
      <c r="L424" s="403">
        <v>46150</v>
      </c>
      <c r="M424" t="s">
        <v>607</v>
      </c>
      <c r="N424" s="497">
        <f>IF(COUNTIF($A$3:A424,A424)=1,1,0)</f>
        <v>0</v>
      </c>
    </row>
    <row r="425" spans="1:14" x14ac:dyDescent="0.35">
      <c r="A425" t="s">
        <v>519</v>
      </c>
      <c r="B425" s="497" t="str">
        <f>IF(Table10[[#This Row],[DTR/Trạm]]="DTR",_xlfn.XLOOKUP(Table10[[#This Row],[ID NCC]],DS_NCC_DTR[ID NCC],DS_NCC_DTR[Tên NCC]),_xlfn.XLOOKUP(Table10[[#This Row],[ID NCC]],Data_TongTram2[ID NCC],Data_TongTram2[Tên NCC]))</f>
        <v>Kiều Bình Thái</v>
      </c>
      <c r="C425" s="497" t="str">
        <f>IF(Table10[[#This Row],[Trạm/DTR]]="DTR","DTR","Trạm")</f>
        <v>Trạm</v>
      </c>
      <c r="D425" s="497" t="str">
        <f>Table10[[#This Row],[ID NCC]]&amp;Table10[[#This Row],[Trạm/DTR]]</f>
        <v>001J3000005FFAsIAOĐồng Lâm</v>
      </c>
      <c r="E425" s="497" t="str">
        <f>IF(Table10[[#This Row],[DTR/Trạm]]="DTR",_xlfn.XLOOKUP(Table10[[#This Row],[ID NCC]],DS_NCC_DTR[ID NCC],DS_NCC_DTR[Nhân viên]),_xlfn.XLOOKUP(Table10[[#This Row],[ID NCC]],Data_TongTram2[ID NCC],Data_TongTram2[Nhân viên]))</f>
        <v>Lê Quốc Việt</v>
      </c>
      <c r="F425" s="497" t="str">
        <f>IF(Table10[[#This Row],[Trạm/DTR]]="DTR",_xlfn.XLOOKUP(Table10[[#This Row],[ID NCC]],DS_NCC_DTR[ID NCC],DS_NCC_DTR[Admin miền]),_xlfn.XLOOKUP(Table10[[#This Row],[Trạm/DTR]],Table16[Trạm],Table16[[Admin ]]))</f>
        <v>Phạm Thị Thúy Duy</v>
      </c>
      <c r="G425" t="s">
        <v>1296</v>
      </c>
      <c r="H425" s="497" t="str">
        <f>VLOOKUP(Table10[[#This Row],[Sản Phẩm RG]],'Thông tin'!C:F,4,0)</f>
        <v>PET chai</v>
      </c>
      <c r="I425">
        <v>650</v>
      </c>
      <c r="J425" s="497">
        <f>Table10[[#This Row],[Sản lượng kg]]/1000</f>
        <v>0.65</v>
      </c>
      <c r="K425" s="497" t="str">
        <f>_xlfn.XLOOKUP(Table10[[#This Row],[Loại Hàng]],Table59[Nhóm],Table59[Qui đổi])</f>
        <v>PET chai</v>
      </c>
      <c r="L425" s="403">
        <v>46150</v>
      </c>
      <c r="M425" t="s">
        <v>607</v>
      </c>
      <c r="N425" s="497">
        <f>IF(COUNTIF($A$3:A425,A425)=1,1,0)</f>
        <v>0</v>
      </c>
    </row>
    <row r="426" spans="1:14" x14ac:dyDescent="0.35">
      <c r="A426" t="s">
        <v>498</v>
      </c>
      <c r="B426" s="497" t="str">
        <f>IF(Table10[[#This Row],[DTR/Trạm]]="DTR",_xlfn.XLOOKUP(Table10[[#This Row],[ID NCC]],DS_NCC_DTR[ID NCC],DS_NCC_DTR[Tên NCC]),_xlfn.XLOOKUP(Table10[[#This Row],[ID NCC]],Data_TongTram2[ID NCC],Data_TongTram2[Tên NCC]))</f>
        <v>HKD Nguyên Chương</v>
      </c>
      <c r="C426" s="497" t="str">
        <f>IF(Table10[[#This Row],[Trạm/DTR]]="DTR","DTR","Trạm")</f>
        <v>Trạm</v>
      </c>
      <c r="D426" s="497" t="str">
        <f>Table10[[#This Row],[ID NCC]]&amp;Table10[[#This Row],[Trạm/DTR]]</f>
        <v>001J3000002HM0PIAWĐồng Lâm</v>
      </c>
      <c r="E426" s="497" t="str">
        <f>IF(Table10[[#This Row],[DTR/Trạm]]="DTR",_xlfn.XLOOKUP(Table10[[#This Row],[ID NCC]],DS_NCC_DTR[ID NCC],DS_NCC_DTR[Nhân viên]),_xlfn.XLOOKUP(Table10[[#This Row],[ID NCC]],Data_TongTram2[ID NCC],Data_TongTram2[Nhân viên]))</f>
        <v>Nguyễn Ngọc Lâm</v>
      </c>
      <c r="F426" s="497" t="str">
        <f>IF(Table10[[#This Row],[Trạm/DTR]]="DTR",_xlfn.XLOOKUP(Table10[[#This Row],[ID NCC]],DS_NCC_DTR[ID NCC],DS_NCC_DTR[Admin miền]),_xlfn.XLOOKUP(Table10[[#This Row],[Trạm/DTR]],Table16[Trạm],Table16[[Admin ]]))</f>
        <v>Phạm Thị Thúy Duy</v>
      </c>
      <c r="G426" t="s">
        <v>1296</v>
      </c>
      <c r="H426" s="497" t="str">
        <f>VLOOKUP(Table10[[#This Row],[Sản Phẩm RG]],'Thông tin'!C:F,4,0)</f>
        <v>PET chai</v>
      </c>
      <c r="I426">
        <v>572</v>
      </c>
      <c r="J426" s="497">
        <f>Table10[[#This Row],[Sản lượng kg]]/1000</f>
        <v>0.57199999999999995</v>
      </c>
      <c r="K426" s="497" t="str">
        <f>_xlfn.XLOOKUP(Table10[[#This Row],[Loại Hàng]],Table59[Nhóm],Table59[Qui đổi])</f>
        <v>PET chai</v>
      </c>
      <c r="L426" s="403">
        <v>46150</v>
      </c>
      <c r="M426" t="s">
        <v>607</v>
      </c>
      <c r="N426" s="497">
        <f>IF(COUNTIF($A$3:A426,A426)=1,1,0)</f>
        <v>0</v>
      </c>
    </row>
    <row r="427" spans="1:14" x14ac:dyDescent="0.35">
      <c r="A427" t="s">
        <v>944</v>
      </c>
      <c r="B427" s="497" t="str">
        <f>IF(Table10[[#This Row],[DTR/Trạm]]="DTR",_xlfn.XLOOKUP(Table10[[#This Row],[ID NCC]],DS_NCC_DTR[ID NCC],DS_NCC_DTR[Tên NCC]),_xlfn.XLOOKUP(Table10[[#This Row],[ID NCC]],Data_TongTram2[ID NCC],Data_TongTram2[Tên NCC]))</f>
        <v>Hkd Thái Hòa</v>
      </c>
      <c r="C427" s="497" t="str">
        <f>IF(Table10[[#This Row],[Trạm/DTR]]="DTR","DTR","Trạm")</f>
        <v>Trạm</v>
      </c>
      <c r="D427" s="497" t="str">
        <f>Table10[[#This Row],[ID NCC]]&amp;Table10[[#This Row],[Trạm/DTR]]</f>
        <v>001J3000002HLhEIAWĐồng Lâm</v>
      </c>
      <c r="E427" s="497" t="str">
        <f>IF(Table10[[#This Row],[DTR/Trạm]]="DTR",_xlfn.XLOOKUP(Table10[[#This Row],[ID NCC]],DS_NCC_DTR[ID NCC],DS_NCC_DTR[Nhân viên]),_xlfn.XLOOKUP(Table10[[#This Row],[ID NCC]],Data_TongTram2[ID NCC],Data_TongTram2[Nhân viên]))</f>
        <v>Nguyễn Ngọc Lâm</v>
      </c>
      <c r="F427" s="497" t="str">
        <f>IF(Table10[[#This Row],[Trạm/DTR]]="DTR",_xlfn.XLOOKUP(Table10[[#This Row],[ID NCC]],DS_NCC_DTR[ID NCC],DS_NCC_DTR[Admin miền]),_xlfn.XLOOKUP(Table10[[#This Row],[Trạm/DTR]],Table16[Trạm],Table16[[Admin ]]))</f>
        <v>Phạm Thị Thúy Duy</v>
      </c>
      <c r="G427" t="s">
        <v>2240</v>
      </c>
      <c r="H427" s="497" t="str">
        <f>VLOOKUP(Table10[[#This Row],[Sản Phẩm RG]],'Thông tin'!C:F,4,0)</f>
        <v>PET chai</v>
      </c>
      <c r="I427">
        <v>6596</v>
      </c>
      <c r="J427" s="497">
        <f>Table10[[#This Row],[Sản lượng kg]]/1000</f>
        <v>6.5960000000000001</v>
      </c>
      <c r="K427" s="497" t="str">
        <f>_xlfn.XLOOKUP(Table10[[#This Row],[Loại Hàng]],Table59[Nhóm],Table59[Qui đổi])</f>
        <v>PET chai</v>
      </c>
      <c r="L427" s="403">
        <v>46150</v>
      </c>
      <c r="M427" t="s">
        <v>607</v>
      </c>
      <c r="N427" s="497">
        <f>IF(COUNTIF($A$3:A427,A427)=1,1,0)</f>
        <v>1</v>
      </c>
    </row>
    <row r="428" spans="1:14" x14ac:dyDescent="0.35">
      <c r="A428" t="s">
        <v>754</v>
      </c>
      <c r="B428" s="497" t="str">
        <f>IF(Table10[[#This Row],[DTR/Trạm]]="DTR",_xlfn.XLOOKUP(Table10[[#This Row],[ID NCC]],DS_NCC_DTR[ID NCC],DS_NCC_DTR[Tên NCC]),_xlfn.XLOOKUP(Table10[[#This Row],[ID NCC]],Data_TongTram2[ID NCC],Data_TongTram2[Tên NCC]))</f>
        <v>Kiều Sang Đồng Tháp</v>
      </c>
      <c r="C428" s="497" t="str">
        <f>IF(Table10[[#This Row],[Trạm/DTR]]="DTR","DTR","Trạm")</f>
        <v>Trạm</v>
      </c>
      <c r="D428" s="497" t="str">
        <f>Table10[[#This Row],[ID NCC]]&amp;Table10[[#This Row],[Trạm/DTR]]</f>
        <v>001J3000002HLplIAGĐồng Lâm</v>
      </c>
      <c r="E428" s="497" t="str">
        <f>IF(Table10[[#This Row],[DTR/Trạm]]="DTR",_xlfn.XLOOKUP(Table10[[#This Row],[ID NCC]],DS_NCC_DTR[ID NCC],DS_NCC_DTR[Nhân viên]),_xlfn.XLOOKUP(Table10[[#This Row],[ID NCC]],Data_TongTram2[ID NCC],Data_TongTram2[Nhân viên]))</f>
        <v>Lâm Đỗ Anh Hào</v>
      </c>
      <c r="F428" s="497" t="str">
        <f>IF(Table10[[#This Row],[Trạm/DTR]]="DTR",_xlfn.XLOOKUP(Table10[[#This Row],[ID NCC]],DS_NCC_DTR[ID NCC],DS_NCC_DTR[Admin miền]),_xlfn.XLOOKUP(Table10[[#This Row],[Trạm/DTR]],Table16[Trạm],Table16[[Admin ]]))</f>
        <v>Phạm Thị Thúy Duy</v>
      </c>
      <c r="G428" t="s">
        <v>1296</v>
      </c>
      <c r="H428" s="497" t="str">
        <f>VLOOKUP(Table10[[#This Row],[Sản Phẩm RG]],'Thông tin'!C:F,4,0)</f>
        <v>PET chai</v>
      </c>
      <c r="I428">
        <v>770</v>
      </c>
      <c r="J428" s="497">
        <f>Table10[[#This Row],[Sản lượng kg]]/1000</f>
        <v>0.77</v>
      </c>
      <c r="K428" s="497" t="str">
        <f>_xlfn.XLOOKUP(Table10[[#This Row],[Loại Hàng]],Table59[Nhóm],Table59[Qui đổi])</f>
        <v>PET chai</v>
      </c>
      <c r="L428" s="403">
        <v>46150</v>
      </c>
      <c r="M428" t="s">
        <v>607</v>
      </c>
      <c r="N428" s="497">
        <f>IF(COUNTIF($A$3:A428,A428)=1,1,0)</f>
        <v>0</v>
      </c>
    </row>
    <row r="429" spans="1:14" x14ac:dyDescent="0.35">
      <c r="A429" t="s">
        <v>1724</v>
      </c>
      <c r="B429" s="497" t="str">
        <f>IF(Table10[[#This Row],[DTR/Trạm]]="DTR",_xlfn.XLOOKUP(Table10[[#This Row],[ID NCC]],DS_NCC_DTR[ID NCC],DS_NCC_DTR[Tên NCC]),_xlfn.XLOOKUP(Table10[[#This Row],[ID NCC]],Data_TongTram2[ID NCC],Data_TongTram2[Tên NCC]))</f>
        <v>Chị Cúc Kiên Giang</v>
      </c>
      <c r="C429" s="497" t="str">
        <f>IF(Table10[[#This Row],[Trạm/DTR]]="DTR","DTR","Trạm")</f>
        <v>Trạm</v>
      </c>
      <c r="D429" s="497" t="str">
        <f>Table10[[#This Row],[ID NCC]]&amp;Table10[[#This Row],[Trạm/DTR]]</f>
        <v>001J3000005FhTaIAKĐồng Lâm</v>
      </c>
      <c r="E429" s="497" t="str">
        <f>IF(Table10[[#This Row],[DTR/Trạm]]="DTR",_xlfn.XLOOKUP(Table10[[#This Row],[ID NCC]],DS_NCC_DTR[ID NCC],DS_NCC_DTR[Nhân viên]),_xlfn.XLOOKUP(Table10[[#This Row],[ID NCC]],Data_TongTram2[ID NCC],Data_TongTram2[Nhân viên]))</f>
        <v>Phạm Huỳnh Hữu Lộc</v>
      </c>
      <c r="F429" s="497" t="str">
        <f>IF(Table10[[#This Row],[Trạm/DTR]]="DTR",_xlfn.XLOOKUP(Table10[[#This Row],[ID NCC]],DS_NCC_DTR[ID NCC],DS_NCC_DTR[Admin miền]),_xlfn.XLOOKUP(Table10[[#This Row],[Trạm/DTR]],Table16[Trạm],Table16[[Admin ]]))</f>
        <v>Phạm Thị Thúy Duy</v>
      </c>
      <c r="G429" t="s">
        <v>2240</v>
      </c>
      <c r="H429" s="497" t="str">
        <f>VLOOKUP(Table10[[#This Row],[Sản Phẩm RG]],'Thông tin'!C:F,4,0)</f>
        <v>PET chai</v>
      </c>
      <c r="I429">
        <v>3525</v>
      </c>
      <c r="J429" s="497">
        <f>Table10[[#This Row],[Sản lượng kg]]/1000</f>
        <v>3.5249999999999999</v>
      </c>
      <c r="K429" s="497" t="str">
        <f>_xlfn.XLOOKUP(Table10[[#This Row],[Loại Hàng]],Table59[Nhóm],Table59[Qui đổi])</f>
        <v>PET chai</v>
      </c>
      <c r="L429" s="403">
        <v>46150</v>
      </c>
      <c r="M429" t="s">
        <v>607</v>
      </c>
      <c r="N429" s="497">
        <f>IF(COUNTIF($A$3:A429,A429)=1,1,0)</f>
        <v>1</v>
      </c>
    </row>
    <row r="430" spans="1:14" x14ac:dyDescent="0.35">
      <c r="A430" t="s">
        <v>549</v>
      </c>
      <c r="B430" s="497" t="str">
        <f>IF(Table10[[#This Row],[DTR/Trạm]]="DTR",_xlfn.XLOOKUP(Table10[[#This Row],[ID NCC]],DS_NCC_DTR[ID NCC],DS_NCC_DTR[Tên NCC]),_xlfn.XLOOKUP(Table10[[#This Row],[ID NCC]],Data_TongTram2[ID NCC],Data_TongTram2[Tên NCC]))</f>
        <v>Nhỉn Như Ngọc</v>
      </c>
      <c r="C430" s="497" t="str">
        <f>IF(Table10[[#This Row],[Trạm/DTR]]="DTR","DTR","Trạm")</f>
        <v>Trạm</v>
      </c>
      <c r="D430" s="497" t="str">
        <f>Table10[[#This Row],[ID NCC]]&amp;Table10[[#This Row],[Trạm/DTR]]</f>
        <v>001J3000002HjEHIA0Đồng Lâm</v>
      </c>
      <c r="E430" s="497" t="str">
        <f>IF(Table10[[#This Row],[DTR/Trạm]]="DTR",_xlfn.XLOOKUP(Table10[[#This Row],[ID NCC]],DS_NCC_DTR[ID NCC],DS_NCC_DTR[Nhân viên]),_xlfn.XLOOKUP(Table10[[#This Row],[ID NCC]],Data_TongTram2[ID NCC],Data_TongTram2[Nhân viên]))</f>
        <v>Lê Quốc Việt</v>
      </c>
      <c r="F430" s="497" t="str">
        <f>IF(Table10[[#This Row],[Trạm/DTR]]="DTR",_xlfn.XLOOKUP(Table10[[#This Row],[ID NCC]],DS_NCC_DTR[ID NCC],DS_NCC_DTR[Admin miền]),_xlfn.XLOOKUP(Table10[[#This Row],[Trạm/DTR]],Table16[Trạm],Table16[[Admin ]]))</f>
        <v>Phạm Thị Thúy Duy</v>
      </c>
      <c r="G430" t="s">
        <v>1296</v>
      </c>
      <c r="H430" s="497" t="str">
        <f>VLOOKUP(Table10[[#This Row],[Sản Phẩm RG]],'Thông tin'!C:F,4,0)</f>
        <v>PET chai</v>
      </c>
      <c r="I430">
        <v>1200</v>
      </c>
      <c r="J430" s="497">
        <f>Table10[[#This Row],[Sản lượng kg]]/1000</f>
        <v>1.2</v>
      </c>
      <c r="K430" s="497" t="str">
        <f>_xlfn.XLOOKUP(Table10[[#This Row],[Loại Hàng]],Table59[Nhóm],Table59[Qui đổi])</f>
        <v>PET chai</v>
      </c>
      <c r="L430" s="403">
        <v>46150</v>
      </c>
      <c r="M430" t="s">
        <v>607</v>
      </c>
      <c r="N430" s="497">
        <f>IF(COUNTIF($A$3:A430,A430)=1,1,0)</f>
        <v>1</v>
      </c>
    </row>
    <row r="431" spans="1:14" x14ac:dyDescent="0.35">
      <c r="A431" t="s">
        <v>512</v>
      </c>
      <c r="B431" s="497" t="str">
        <f>IF(Table10[[#This Row],[DTR/Trạm]]="DTR",_xlfn.XLOOKUP(Table10[[#This Row],[ID NCC]],DS_NCC_DTR[ID NCC],DS_NCC_DTR[Tên NCC]),_xlfn.XLOOKUP(Table10[[#This Row],[ID NCC]],Data_TongTram2[ID NCC],Data_TongTram2[Tên NCC]))</f>
        <v>Nguyễn Thị Huệ</v>
      </c>
      <c r="C431" s="497" t="str">
        <f>IF(Table10[[#This Row],[Trạm/DTR]]="DTR","DTR","Trạm")</f>
        <v>Trạm</v>
      </c>
      <c r="D431" s="497" t="str">
        <f>Table10[[#This Row],[ID NCC]]&amp;Table10[[#This Row],[Trạm/DTR]]</f>
        <v>001J3000002HM1hIAGĐồng Lâm</v>
      </c>
      <c r="E431" s="497" t="str">
        <f>IF(Table10[[#This Row],[DTR/Trạm]]="DTR",_xlfn.XLOOKUP(Table10[[#This Row],[ID NCC]],DS_NCC_DTR[ID NCC],DS_NCC_DTR[Nhân viên]),_xlfn.XLOOKUP(Table10[[#This Row],[ID NCC]],Data_TongTram2[ID NCC],Data_TongTram2[Nhân viên]))</f>
        <v>Lê Quốc Việt</v>
      </c>
      <c r="F431" s="497" t="str">
        <f>IF(Table10[[#This Row],[Trạm/DTR]]="DTR",_xlfn.XLOOKUP(Table10[[#This Row],[ID NCC]],DS_NCC_DTR[ID NCC],DS_NCC_DTR[Admin miền]),_xlfn.XLOOKUP(Table10[[#This Row],[Trạm/DTR]],Table16[Trạm],Table16[[Admin ]]))</f>
        <v>Phạm Thị Thúy Duy</v>
      </c>
      <c r="G431" t="s">
        <v>1296</v>
      </c>
      <c r="H431" s="497" t="str">
        <f>VLOOKUP(Table10[[#This Row],[Sản Phẩm RG]],'Thông tin'!C:F,4,0)</f>
        <v>PET chai</v>
      </c>
      <c r="I431">
        <v>876</v>
      </c>
      <c r="J431" s="497">
        <f>Table10[[#This Row],[Sản lượng kg]]/1000</f>
        <v>0.876</v>
      </c>
      <c r="K431" s="497" t="str">
        <f>_xlfn.XLOOKUP(Table10[[#This Row],[Loại Hàng]],Table59[Nhóm],Table59[Qui đổi])</f>
        <v>PET chai</v>
      </c>
      <c r="L431" s="403">
        <v>46150</v>
      </c>
      <c r="M431" t="s">
        <v>607</v>
      </c>
      <c r="N431" s="497">
        <f>IF(COUNTIF($A$3:A431,A431)=1,1,0)</f>
        <v>0</v>
      </c>
    </row>
    <row r="432" spans="1:14" x14ac:dyDescent="0.35">
      <c r="A432" t="s">
        <v>529</v>
      </c>
      <c r="B432" s="497" t="str">
        <f>IF(Table10[[#This Row],[DTR/Trạm]]="DTR",_xlfn.XLOOKUP(Table10[[#This Row],[ID NCC]],DS_NCC_DTR[ID NCC],DS_NCC_DTR[Tên NCC]),_xlfn.XLOOKUP(Table10[[#This Row],[ID NCC]],Data_TongTram2[ID NCC],Data_TongTram2[Tên NCC]))</f>
        <v>Anh Tèo</v>
      </c>
      <c r="C432" s="497" t="str">
        <f>IF(Table10[[#This Row],[Trạm/DTR]]="DTR","DTR","Trạm")</f>
        <v>Trạm</v>
      </c>
      <c r="D432" s="497" t="str">
        <f>Table10[[#This Row],[ID NCC]]&amp;Table10[[#This Row],[Trạm/DTR]]</f>
        <v>001J3000002HLsKIAWĐồng Lâm</v>
      </c>
      <c r="E432" s="497" t="str">
        <f>IF(Table10[[#This Row],[DTR/Trạm]]="DTR",_xlfn.XLOOKUP(Table10[[#This Row],[ID NCC]],DS_NCC_DTR[ID NCC],DS_NCC_DTR[Nhân viên]),_xlfn.XLOOKUP(Table10[[#This Row],[ID NCC]],Data_TongTram2[ID NCC],Data_TongTram2[Nhân viên]))</f>
        <v>Lê Quốc Việt</v>
      </c>
      <c r="F432" s="497" t="str">
        <f>IF(Table10[[#This Row],[Trạm/DTR]]="DTR",_xlfn.XLOOKUP(Table10[[#This Row],[ID NCC]],DS_NCC_DTR[ID NCC],DS_NCC_DTR[Admin miền]),_xlfn.XLOOKUP(Table10[[#This Row],[Trạm/DTR]],Table16[Trạm],Table16[[Admin ]]))</f>
        <v>Phạm Thị Thúy Duy</v>
      </c>
      <c r="G432" t="s">
        <v>1296</v>
      </c>
      <c r="H432" s="497" t="str">
        <f>VLOOKUP(Table10[[#This Row],[Sản Phẩm RG]],'Thông tin'!C:F,4,0)</f>
        <v>PET chai</v>
      </c>
      <c r="I432">
        <v>400</v>
      </c>
      <c r="J432" s="497">
        <f>Table10[[#This Row],[Sản lượng kg]]/1000</f>
        <v>0.4</v>
      </c>
      <c r="K432" s="497" t="str">
        <f>_xlfn.XLOOKUP(Table10[[#This Row],[Loại Hàng]],Table59[Nhóm],Table59[Qui đổi])</f>
        <v>PET chai</v>
      </c>
      <c r="L432" s="403">
        <v>46150</v>
      </c>
      <c r="M432" t="s">
        <v>607</v>
      </c>
      <c r="N432" s="497">
        <f>IF(COUNTIF($A$3:A432,A432)=1,1,0)</f>
        <v>0</v>
      </c>
    </row>
    <row r="433" spans="1:14" x14ac:dyDescent="0.35">
      <c r="A433" t="s">
        <v>498</v>
      </c>
      <c r="B433" s="497" t="str">
        <f>IF(Table10[[#This Row],[DTR/Trạm]]="DTR",_xlfn.XLOOKUP(Table10[[#This Row],[ID NCC]],DS_NCC_DTR[ID NCC],DS_NCC_DTR[Tên NCC]),_xlfn.XLOOKUP(Table10[[#This Row],[ID NCC]],Data_TongTram2[ID NCC],Data_TongTram2[Tên NCC]))</f>
        <v>HKD Nguyên Chương</v>
      </c>
      <c r="C433" s="497" t="str">
        <f>IF(Table10[[#This Row],[Trạm/DTR]]="DTR","DTR","Trạm")</f>
        <v>Trạm</v>
      </c>
      <c r="D433" s="497" t="str">
        <f>Table10[[#This Row],[ID NCC]]&amp;Table10[[#This Row],[Trạm/DTR]]</f>
        <v>001J3000002HM0PIAWĐồng Lâm</v>
      </c>
      <c r="E433" s="497" t="str">
        <f>IF(Table10[[#This Row],[DTR/Trạm]]="DTR",_xlfn.XLOOKUP(Table10[[#This Row],[ID NCC]],DS_NCC_DTR[ID NCC],DS_NCC_DTR[Nhân viên]),_xlfn.XLOOKUP(Table10[[#This Row],[ID NCC]],Data_TongTram2[ID NCC],Data_TongTram2[Nhân viên]))</f>
        <v>Nguyễn Ngọc Lâm</v>
      </c>
      <c r="F433" s="497" t="str">
        <f>IF(Table10[[#This Row],[Trạm/DTR]]="DTR",_xlfn.XLOOKUP(Table10[[#This Row],[ID NCC]],DS_NCC_DTR[ID NCC],DS_NCC_DTR[Admin miền]),_xlfn.XLOOKUP(Table10[[#This Row],[Trạm/DTR]],Table16[Trạm],Table16[[Admin ]]))</f>
        <v>Phạm Thị Thúy Duy</v>
      </c>
      <c r="G433" t="s">
        <v>1296</v>
      </c>
      <c r="H433" s="497" t="str">
        <f>VLOOKUP(Table10[[#This Row],[Sản Phẩm RG]],'Thông tin'!C:F,4,0)</f>
        <v>PET chai</v>
      </c>
      <c r="I433">
        <v>561</v>
      </c>
      <c r="J433" s="497">
        <f>Table10[[#This Row],[Sản lượng kg]]/1000</f>
        <v>0.56100000000000005</v>
      </c>
      <c r="K433" s="497" t="str">
        <f>_xlfn.XLOOKUP(Table10[[#This Row],[Loại Hàng]],Table59[Nhóm],Table59[Qui đổi])</f>
        <v>PET chai</v>
      </c>
      <c r="L433" s="403">
        <v>46150</v>
      </c>
      <c r="M433" t="s">
        <v>607</v>
      </c>
      <c r="N433" s="497">
        <f>IF(COUNTIF($A$3:A433,A433)=1,1,0)</f>
        <v>0</v>
      </c>
    </row>
    <row r="434" spans="1:14" x14ac:dyDescent="0.35">
      <c r="A434" t="s">
        <v>562</v>
      </c>
      <c r="B434" s="497" t="str">
        <f>IF(Table10[[#This Row],[DTR/Trạm]]="DTR",_xlfn.XLOOKUP(Table10[[#This Row],[ID NCC]],DS_NCC_DTR[ID NCC],DS_NCC_DTR[Tên NCC]),_xlfn.XLOOKUP(Table10[[#This Row],[ID NCC]],Data_TongTram2[ID NCC],Data_TongTram2[Tên NCC]))</f>
        <v>Võ Nhật Trường</v>
      </c>
      <c r="C434" s="497" t="str">
        <f>IF(Table10[[#This Row],[Trạm/DTR]]="DTR","DTR","Trạm")</f>
        <v>Trạm</v>
      </c>
      <c r="D434" s="497" t="str">
        <f>Table10[[#This Row],[ID NCC]]&amp;Table10[[#This Row],[Trạm/DTR]]</f>
        <v>001J300000HZs5NIATĐồng Lâm</v>
      </c>
      <c r="E434" s="497" t="str">
        <f>IF(Table10[[#This Row],[DTR/Trạm]]="DTR",_xlfn.XLOOKUP(Table10[[#This Row],[ID NCC]],DS_NCC_DTR[ID NCC],DS_NCC_DTR[Nhân viên]),_xlfn.XLOOKUP(Table10[[#This Row],[ID NCC]],Data_TongTram2[ID NCC],Data_TongTram2[Nhân viên]))</f>
        <v>Lê Quốc Việt</v>
      </c>
      <c r="F434" s="497" t="str">
        <f>IF(Table10[[#This Row],[Trạm/DTR]]="DTR",_xlfn.XLOOKUP(Table10[[#This Row],[ID NCC]],DS_NCC_DTR[ID NCC],DS_NCC_DTR[Admin miền]),_xlfn.XLOOKUP(Table10[[#This Row],[Trạm/DTR]],Table16[Trạm],Table16[[Admin ]]))</f>
        <v>Phạm Thị Thúy Duy</v>
      </c>
      <c r="G434" t="s">
        <v>1296</v>
      </c>
      <c r="H434" s="497" t="str">
        <f>VLOOKUP(Table10[[#This Row],[Sản Phẩm RG]],'Thông tin'!C:F,4,0)</f>
        <v>PET chai</v>
      </c>
      <c r="I434">
        <v>411</v>
      </c>
      <c r="J434" s="497">
        <f>Table10[[#This Row],[Sản lượng kg]]/1000</f>
        <v>0.41099999999999998</v>
      </c>
      <c r="K434" s="497" t="str">
        <f>_xlfn.XLOOKUP(Table10[[#This Row],[Loại Hàng]],Table59[Nhóm],Table59[Qui đổi])</f>
        <v>PET chai</v>
      </c>
      <c r="L434" s="403">
        <v>46150</v>
      </c>
      <c r="M434" t="s">
        <v>607</v>
      </c>
      <c r="N434" s="497">
        <f>IF(COUNTIF($A$3:A434,A434)=1,1,0)</f>
        <v>0</v>
      </c>
    </row>
    <row r="435" spans="1:14" x14ac:dyDescent="0.35">
      <c r="A435" t="s">
        <v>772</v>
      </c>
      <c r="B435" s="497" t="str">
        <f>IF(Table10[[#This Row],[DTR/Trạm]]="DTR",_xlfn.XLOOKUP(Table10[[#This Row],[ID NCC]],DS_NCC_DTR[ID NCC],DS_NCC_DTR[Tên NCC]),_xlfn.XLOOKUP(Table10[[#This Row],[ID NCC]],Data_TongTram2[ID NCC],Data_TongTram2[Tên NCC]))</f>
        <v>Thiện An Recycling</v>
      </c>
      <c r="C435" s="497" t="str">
        <f>IF(Table10[[#This Row],[Trạm/DTR]]="DTR","DTR","Trạm")</f>
        <v>Trạm</v>
      </c>
      <c r="D435" s="497" t="str">
        <f>Table10[[#This Row],[ID NCC]]&amp;Table10[[#This Row],[Trạm/DTR]]</f>
        <v>001dc000014o4lcAAAĐồng Lâm</v>
      </c>
      <c r="E435" s="497" t="str">
        <f>IF(Table10[[#This Row],[DTR/Trạm]]="DTR",_xlfn.XLOOKUP(Table10[[#This Row],[ID NCC]],DS_NCC_DTR[ID NCC],DS_NCC_DTR[Nhân viên]),_xlfn.XLOOKUP(Table10[[#This Row],[ID NCC]],Data_TongTram2[ID NCC],Data_TongTram2[Nhân viên]))</f>
        <v>Thái Tân Văn</v>
      </c>
      <c r="F435" s="497" t="str">
        <f>IF(Table10[[#This Row],[Trạm/DTR]]="DTR",_xlfn.XLOOKUP(Table10[[#This Row],[ID NCC]],DS_NCC_DTR[ID NCC],DS_NCC_DTR[Admin miền]),_xlfn.XLOOKUP(Table10[[#This Row],[Trạm/DTR]],Table16[Trạm],Table16[[Admin ]]))</f>
        <v>Phạm Thị Thúy Duy</v>
      </c>
      <c r="G435" t="s">
        <v>2240</v>
      </c>
      <c r="H435" s="497" t="str">
        <f>VLOOKUP(Table10[[#This Row],[Sản Phẩm RG]],'Thông tin'!C:F,4,0)</f>
        <v>PET chai</v>
      </c>
      <c r="I435">
        <v>7410</v>
      </c>
      <c r="J435" s="497">
        <f>Table10[[#This Row],[Sản lượng kg]]/1000</f>
        <v>7.41</v>
      </c>
      <c r="K435" s="497" t="str">
        <f>_xlfn.XLOOKUP(Table10[[#This Row],[Loại Hàng]],Table59[Nhóm],Table59[Qui đổi])</f>
        <v>PET chai</v>
      </c>
      <c r="L435" s="403">
        <v>46150</v>
      </c>
      <c r="M435" t="s">
        <v>607</v>
      </c>
      <c r="N435" s="497">
        <f>IF(COUNTIF($A$3:A435,A435)=1,1,0)</f>
        <v>1</v>
      </c>
    </row>
    <row r="436" spans="1:14" x14ac:dyDescent="0.35">
      <c r="A436" t="s">
        <v>559</v>
      </c>
      <c r="B436" s="497" t="str">
        <f>IF(Table10[[#This Row],[DTR/Trạm]]="DTR",_xlfn.XLOOKUP(Table10[[#This Row],[ID NCC]],DS_NCC_DTR[ID NCC],DS_NCC_DTR[Tên NCC]),_xlfn.XLOOKUP(Table10[[#This Row],[ID NCC]],Data_TongTram2[ID NCC],Data_TongTram2[Tên NCC]))</f>
        <v>HKD Nguyễn Hồng Mây</v>
      </c>
      <c r="C436" s="497" t="str">
        <f>IF(Table10[[#This Row],[Trạm/DTR]]="DTR","DTR","Trạm")</f>
        <v>Trạm</v>
      </c>
      <c r="D436" s="497" t="str">
        <f>Table10[[#This Row],[ID NCC]]&amp;Table10[[#This Row],[Trạm/DTR]]</f>
        <v>001J3000002HM0DIAWĐồng Lâm</v>
      </c>
      <c r="E436" s="497" t="str">
        <f>IF(Table10[[#This Row],[DTR/Trạm]]="DTR",_xlfn.XLOOKUP(Table10[[#This Row],[ID NCC]],DS_NCC_DTR[ID NCC],DS_NCC_DTR[Nhân viên]),_xlfn.XLOOKUP(Table10[[#This Row],[ID NCC]],Data_TongTram2[ID NCC],Data_TongTram2[Nhân viên]))</f>
        <v>Nguyễn Ngọc Lâm</v>
      </c>
      <c r="F436" s="497" t="str">
        <f>IF(Table10[[#This Row],[Trạm/DTR]]="DTR",_xlfn.XLOOKUP(Table10[[#This Row],[ID NCC]],DS_NCC_DTR[ID NCC],DS_NCC_DTR[Admin miền]),_xlfn.XLOOKUP(Table10[[#This Row],[Trạm/DTR]],Table16[Trạm],Table16[[Admin ]]))</f>
        <v>Phạm Thị Thúy Duy</v>
      </c>
      <c r="G436" t="s">
        <v>1296</v>
      </c>
      <c r="H436" s="497" t="str">
        <f>VLOOKUP(Table10[[#This Row],[Sản Phẩm RG]],'Thông tin'!C:F,4,0)</f>
        <v>PET chai</v>
      </c>
      <c r="I436">
        <v>1040</v>
      </c>
      <c r="J436" s="497">
        <f>Table10[[#This Row],[Sản lượng kg]]/1000</f>
        <v>1.04</v>
      </c>
      <c r="K436" s="497" t="str">
        <f>_xlfn.XLOOKUP(Table10[[#This Row],[Loại Hàng]],Table59[Nhóm],Table59[Qui đổi])</f>
        <v>PET chai</v>
      </c>
      <c r="L436" s="403">
        <v>46151</v>
      </c>
      <c r="M436" t="s">
        <v>607</v>
      </c>
      <c r="N436" s="497">
        <f>IF(COUNTIF($A$3:A436,A436)=1,1,0)</f>
        <v>0</v>
      </c>
    </row>
    <row r="437" spans="1:14" x14ac:dyDescent="0.35">
      <c r="A437" t="s">
        <v>534</v>
      </c>
      <c r="B437" s="497" t="str">
        <f>IF(Table10[[#This Row],[DTR/Trạm]]="DTR",_xlfn.XLOOKUP(Table10[[#This Row],[ID NCC]],DS_NCC_DTR[ID NCC],DS_NCC_DTR[Tên NCC]),_xlfn.XLOOKUP(Table10[[#This Row],[ID NCC]],Data_TongTram2[ID NCC],Data_TongTram2[Tên NCC]))</f>
        <v>Nguyễn Ngọc Sương</v>
      </c>
      <c r="C437" s="497" t="str">
        <f>IF(Table10[[#This Row],[Trạm/DTR]]="DTR","DTR","Trạm")</f>
        <v>Trạm</v>
      </c>
      <c r="D437" s="497" t="str">
        <f>Table10[[#This Row],[ID NCC]]&amp;Table10[[#This Row],[Trạm/DTR]]</f>
        <v>001J3000007XKGvIAOĐồng Lâm</v>
      </c>
      <c r="E437" s="497" t="str">
        <f>IF(Table10[[#This Row],[DTR/Trạm]]="DTR",_xlfn.XLOOKUP(Table10[[#This Row],[ID NCC]],DS_NCC_DTR[ID NCC],DS_NCC_DTR[Nhân viên]),_xlfn.XLOOKUP(Table10[[#This Row],[ID NCC]],Data_TongTram2[ID NCC],Data_TongTram2[Nhân viên]))</f>
        <v>Lâm Đỗ Anh Hào</v>
      </c>
      <c r="F437" s="497" t="str">
        <f>IF(Table10[[#This Row],[Trạm/DTR]]="DTR",_xlfn.XLOOKUP(Table10[[#This Row],[ID NCC]],DS_NCC_DTR[ID NCC],DS_NCC_DTR[Admin miền]),_xlfn.XLOOKUP(Table10[[#This Row],[Trạm/DTR]],Table16[Trạm],Table16[[Admin ]]))</f>
        <v>Phạm Thị Thúy Duy</v>
      </c>
      <c r="G437" t="s">
        <v>1296</v>
      </c>
      <c r="H437" s="497" t="str">
        <f>VLOOKUP(Table10[[#This Row],[Sản Phẩm RG]],'Thông tin'!C:F,4,0)</f>
        <v>PET chai</v>
      </c>
      <c r="I437">
        <v>490</v>
      </c>
      <c r="J437" s="497">
        <f>Table10[[#This Row],[Sản lượng kg]]/1000</f>
        <v>0.49</v>
      </c>
      <c r="K437" s="497" t="str">
        <f>_xlfn.XLOOKUP(Table10[[#This Row],[Loại Hàng]],Table59[Nhóm],Table59[Qui đổi])</f>
        <v>PET chai</v>
      </c>
      <c r="L437" s="403">
        <v>46151</v>
      </c>
      <c r="M437" t="s">
        <v>607</v>
      </c>
      <c r="N437" s="497">
        <f>IF(COUNTIF($A$3:A437,A437)=1,1,0)</f>
        <v>0</v>
      </c>
    </row>
    <row r="438" spans="1:14" x14ac:dyDescent="0.35">
      <c r="A438" t="s">
        <v>580</v>
      </c>
      <c r="B438" s="497" t="str">
        <f>IF(Table10[[#This Row],[DTR/Trạm]]="DTR",_xlfn.XLOOKUP(Table10[[#This Row],[ID NCC]],DS_NCC_DTR[ID NCC],DS_NCC_DTR[Tên NCC]),_xlfn.XLOOKUP(Table10[[#This Row],[ID NCC]],Data_TongTram2[ID NCC],Data_TongTram2[Tên NCC]))</f>
        <v>Anh Phước Minh Lương</v>
      </c>
      <c r="C438" s="497" t="str">
        <f>IF(Table10[[#This Row],[Trạm/DTR]]="DTR","DTR","Trạm")</f>
        <v>Trạm</v>
      </c>
      <c r="D438" s="497" t="str">
        <f>Table10[[#This Row],[ID NCC]]&amp;Table10[[#This Row],[Trạm/DTR]]</f>
        <v>001J3000002HlaeIACĐồng Lâm</v>
      </c>
      <c r="E438" s="497" t="str">
        <f>IF(Table10[[#This Row],[DTR/Trạm]]="DTR",_xlfn.XLOOKUP(Table10[[#This Row],[ID NCC]],DS_NCC_DTR[ID NCC],DS_NCC_DTR[Nhân viên]),_xlfn.XLOOKUP(Table10[[#This Row],[ID NCC]],Data_TongTram2[ID NCC],Data_TongTram2[Nhân viên]))</f>
        <v>Phạm Huỳnh Hữu Lộc</v>
      </c>
      <c r="F438" s="497" t="str">
        <f>IF(Table10[[#This Row],[Trạm/DTR]]="DTR",_xlfn.XLOOKUP(Table10[[#This Row],[ID NCC]],DS_NCC_DTR[ID NCC],DS_NCC_DTR[Admin miền]),_xlfn.XLOOKUP(Table10[[#This Row],[Trạm/DTR]],Table16[Trạm],Table16[[Admin ]]))</f>
        <v>Phạm Thị Thúy Duy</v>
      </c>
      <c r="G438" t="s">
        <v>2240</v>
      </c>
      <c r="H438" s="497" t="str">
        <f>VLOOKUP(Table10[[#This Row],[Sản Phẩm RG]],'Thông tin'!C:F,4,0)</f>
        <v>PET chai</v>
      </c>
      <c r="I438">
        <v>6172</v>
      </c>
      <c r="J438" s="497">
        <f>Table10[[#This Row],[Sản lượng kg]]/1000</f>
        <v>6.1719999999999997</v>
      </c>
      <c r="K438" s="497" t="str">
        <f>_xlfn.XLOOKUP(Table10[[#This Row],[Loại Hàng]],Table59[Nhóm],Table59[Qui đổi])</f>
        <v>PET chai</v>
      </c>
      <c r="L438" s="403">
        <v>46151</v>
      </c>
      <c r="M438" t="s">
        <v>607</v>
      </c>
      <c r="N438" s="497">
        <f>IF(COUNTIF($A$3:A438,A438)=1,1,0)</f>
        <v>1</v>
      </c>
    </row>
    <row r="439" spans="1:14" x14ac:dyDescent="0.35">
      <c r="A439" t="s">
        <v>636</v>
      </c>
      <c r="B439" s="497" t="str">
        <f>IF(Table10[[#This Row],[DTR/Trạm]]="DTR",_xlfn.XLOOKUP(Table10[[#This Row],[ID NCC]],DS_NCC_DTR[ID NCC],DS_NCC_DTR[Tên NCC]),_xlfn.XLOOKUP(Table10[[#This Row],[ID NCC]],Data_TongTram2[ID NCC],Data_TongTram2[Tên NCC]))</f>
        <v>Chị Hưởng (Nguyễn Văn Đậm)</v>
      </c>
      <c r="C439" s="497" t="str">
        <f>IF(Table10[[#This Row],[Trạm/DTR]]="DTR","DTR","Trạm")</f>
        <v>Trạm</v>
      </c>
      <c r="D439" s="497" t="str">
        <f>Table10[[#This Row],[ID NCC]]&amp;Table10[[#This Row],[Trạm/DTR]]</f>
        <v>001J3000009Cb5WIASĐồng Lâm</v>
      </c>
      <c r="E439" s="497" t="str">
        <f>IF(Table10[[#This Row],[DTR/Trạm]]="DTR",_xlfn.XLOOKUP(Table10[[#This Row],[ID NCC]],DS_NCC_DTR[ID NCC],DS_NCC_DTR[Nhân viên]),_xlfn.XLOOKUP(Table10[[#This Row],[ID NCC]],Data_TongTram2[ID NCC],Data_TongTram2[Nhân viên]))</f>
        <v>Nguyễn Ngọc Lâm</v>
      </c>
      <c r="F439" s="497" t="str">
        <f>IF(Table10[[#This Row],[Trạm/DTR]]="DTR",_xlfn.XLOOKUP(Table10[[#This Row],[ID NCC]],DS_NCC_DTR[ID NCC],DS_NCC_DTR[Admin miền]),_xlfn.XLOOKUP(Table10[[#This Row],[Trạm/DTR]],Table16[Trạm],Table16[[Admin ]]))</f>
        <v>Phạm Thị Thúy Duy</v>
      </c>
      <c r="G439" t="s">
        <v>1296</v>
      </c>
      <c r="H439" s="497" t="str">
        <f>VLOOKUP(Table10[[#This Row],[Sản Phẩm RG]],'Thông tin'!C:F,4,0)</f>
        <v>PET chai</v>
      </c>
      <c r="I439">
        <v>920</v>
      </c>
      <c r="J439" s="497">
        <f>Table10[[#This Row],[Sản lượng kg]]/1000</f>
        <v>0.92</v>
      </c>
      <c r="K439" s="497" t="str">
        <f>_xlfn.XLOOKUP(Table10[[#This Row],[Loại Hàng]],Table59[Nhóm],Table59[Qui đổi])</f>
        <v>PET chai</v>
      </c>
      <c r="L439" s="403">
        <v>46151</v>
      </c>
      <c r="M439" t="s">
        <v>607</v>
      </c>
      <c r="N439" s="497">
        <f>IF(COUNTIF($A$3:A439,A439)=1,1,0)</f>
        <v>0</v>
      </c>
    </row>
    <row r="440" spans="1:14" x14ac:dyDescent="0.35">
      <c r="A440" t="s">
        <v>587</v>
      </c>
      <c r="B440" s="497" t="str">
        <f>IF(Table10[[#This Row],[DTR/Trạm]]="DTR",_xlfn.XLOOKUP(Table10[[#This Row],[ID NCC]],DS_NCC_DTR[ID NCC],DS_NCC_DTR[Tên NCC]),_xlfn.XLOOKUP(Table10[[#This Row],[ID NCC]],Data_TongTram2[ID NCC],Data_TongTram2[Tên NCC]))</f>
        <v>Trần Thanh Vũ</v>
      </c>
      <c r="C440" s="497" t="str">
        <f>IF(Table10[[#This Row],[Trạm/DTR]]="DTR","DTR","Trạm")</f>
        <v>Trạm</v>
      </c>
      <c r="D440" s="497" t="str">
        <f>Table10[[#This Row],[ID NCC]]&amp;Table10[[#This Row],[Trạm/DTR]]</f>
        <v>001dc00000QpttAAARĐồng Lâm</v>
      </c>
      <c r="E440" s="497" t="str">
        <f>IF(Table10[[#This Row],[DTR/Trạm]]="DTR",_xlfn.XLOOKUP(Table10[[#This Row],[ID NCC]],DS_NCC_DTR[ID NCC],DS_NCC_DTR[Nhân viên]),_xlfn.XLOOKUP(Table10[[#This Row],[ID NCC]],Data_TongTram2[ID NCC],Data_TongTram2[Nhân viên]))</f>
        <v>Nguyễn Ngọc Lâm</v>
      </c>
      <c r="F440" s="497" t="str">
        <f>IF(Table10[[#This Row],[Trạm/DTR]]="DTR",_xlfn.XLOOKUP(Table10[[#This Row],[ID NCC]],DS_NCC_DTR[ID NCC],DS_NCC_DTR[Admin miền]),_xlfn.XLOOKUP(Table10[[#This Row],[Trạm/DTR]],Table16[Trạm],Table16[[Admin ]]))</f>
        <v>Phạm Thị Thúy Duy</v>
      </c>
      <c r="G440" t="s">
        <v>1296</v>
      </c>
      <c r="H440" s="497" t="str">
        <f>VLOOKUP(Table10[[#This Row],[Sản Phẩm RG]],'Thông tin'!C:F,4,0)</f>
        <v>PET chai</v>
      </c>
      <c r="I440">
        <v>610</v>
      </c>
      <c r="J440" s="497">
        <f>Table10[[#This Row],[Sản lượng kg]]/1000</f>
        <v>0.61</v>
      </c>
      <c r="K440" s="497" t="str">
        <f>_xlfn.XLOOKUP(Table10[[#This Row],[Loại Hàng]],Table59[Nhóm],Table59[Qui đổi])</f>
        <v>PET chai</v>
      </c>
      <c r="L440" s="403">
        <v>46151</v>
      </c>
      <c r="M440" t="s">
        <v>607</v>
      </c>
      <c r="N440" s="497">
        <f>IF(COUNTIF($A$3:A440,A440)=1,1,0)</f>
        <v>0</v>
      </c>
    </row>
    <row r="441" spans="1:14" x14ac:dyDescent="0.35">
      <c r="A441" t="s">
        <v>547</v>
      </c>
      <c r="B441" s="497" t="str">
        <f>IF(Table10[[#This Row],[DTR/Trạm]]="DTR",_xlfn.XLOOKUP(Table10[[#This Row],[ID NCC]],DS_NCC_DTR[ID NCC],DS_NCC_DTR[Tên NCC]),_xlfn.XLOOKUP(Table10[[#This Row],[ID NCC]],Data_TongTram2[ID NCC],Data_TongTram2[Tên NCC]))</f>
        <v>Nguyễn Văn Thảo</v>
      </c>
      <c r="C441" s="497" t="str">
        <f>IF(Table10[[#This Row],[Trạm/DTR]]="DTR","DTR","Trạm")</f>
        <v>Trạm</v>
      </c>
      <c r="D441" s="497" t="str">
        <f>Table10[[#This Row],[ID NCC]]&amp;Table10[[#This Row],[Trạm/DTR]]</f>
        <v>001J3000002HjDeIAKĐồng Lâm</v>
      </c>
      <c r="E441" s="497" t="str">
        <f>IF(Table10[[#This Row],[DTR/Trạm]]="DTR",_xlfn.XLOOKUP(Table10[[#This Row],[ID NCC]],DS_NCC_DTR[ID NCC],DS_NCC_DTR[Nhân viên]),_xlfn.XLOOKUP(Table10[[#This Row],[ID NCC]],Data_TongTram2[ID NCC],Data_TongTram2[Nhân viên]))</f>
        <v>Lâm Đỗ Anh Hào</v>
      </c>
      <c r="F441" s="497" t="str">
        <f>IF(Table10[[#This Row],[Trạm/DTR]]="DTR",_xlfn.XLOOKUP(Table10[[#This Row],[ID NCC]],DS_NCC_DTR[ID NCC],DS_NCC_DTR[Admin miền]),_xlfn.XLOOKUP(Table10[[#This Row],[Trạm/DTR]],Table16[Trạm],Table16[[Admin ]]))</f>
        <v>Phạm Thị Thúy Duy</v>
      </c>
      <c r="G441" t="s">
        <v>2240</v>
      </c>
      <c r="H441" s="497" t="str">
        <f>VLOOKUP(Table10[[#This Row],[Sản Phẩm RG]],'Thông tin'!C:F,4,0)</f>
        <v>PET chai</v>
      </c>
      <c r="I441">
        <v>2262</v>
      </c>
      <c r="J441" s="497">
        <f>Table10[[#This Row],[Sản lượng kg]]/1000</f>
        <v>2.262</v>
      </c>
      <c r="K441" s="497" t="str">
        <f>_xlfn.XLOOKUP(Table10[[#This Row],[Loại Hàng]],Table59[Nhóm],Table59[Qui đổi])</f>
        <v>PET chai</v>
      </c>
      <c r="L441" s="403">
        <v>46151</v>
      </c>
      <c r="M441" t="s">
        <v>607</v>
      </c>
      <c r="N441" s="497">
        <f>IF(COUNTIF($A$3:A441,A441)=1,1,0)</f>
        <v>0</v>
      </c>
    </row>
    <row r="442" spans="1:14" x14ac:dyDescent="0.35">
      <c r="A442" t="s">
        <v>524</v>
      </c>
      <c r="B442" s="497" t="str">
        <f>IF(Table10[[#This Row],[DTR/Trạm]]="DTR",_xlfn.XLOOKUP(Table10[[#This Row],[ID NCC]],DS_NCC_DTR[ID NCC],DS_NCC_DTR[Tên NCC]),_xlfn.XLOOKUP(Table10[[#This Row],[ID NCC]],Data_TongTram2[ID NCC],Data_TongTram2[Tên NCC]))</f>
        <v>Anh Tốt</v>
      </c>
      <c r="C442" s="497" t="str">
        <f>IF(Table10[[#This Row],[Trạm/DTR]]="DTR","DTR","Trạm")</f>
        <v>Trạm</v>
      </c>
      <c r="D442" s="497" t="str">
        <f>Table10[[#This Row],[ID NCC]]&amp;Table10[[#This Row],[Trạm/DTR]]</f>
        <v>001J3000002HLkWIAWĐồng Lâm</v>
      </c>
      <c r="E442" s="497" t="str">
        <f>IF(Table10[[#This Row],[DTR/Trạm]]="DTR",_xlfn.XLOOKUP(Table10[[#This Row],[ID NCC]],DS_NCC_DTR[ID NCC],DS_NCC_DTR[Nhân viên]),_xlfn.XLOOKUP(Table10[[#This Row],[ID NCC]],Data_TongTram2[ID NCC],Data_TongTram2[Nhân viên]))</f>
        <v>Lê Quốc Việt</v>
      </c>
      <c r="F442" s="497" t="str">
        <f>IF(Table10[[#This Row],[Trạm/DTR]]="DTR",_xlfn.XLOOKUP(Table10[[#This Row],[ID NCC]],DS_NCC_DTR[ID NCC],DS_NCC_DTR[Admin miền]),_xlfn.XLOOKUP(Table10[[#This Row],[Trạm/DTR]],Table16[Trạm],Table16[[Admin ]]))</f>
        <v>Phạm Thị Thúy Duy</v>
      </c>
      <c r="G442" t="s">
        <v>1296</v>
      </c>
      <c r="H442" s="497" t="str">
        <f>VLOOKUP(Table10[[#This Row],[Sản Phẩm RG]],'Thông tin'!C:F,4,0)</f>
        <v>PET chai</v>
      </c>
      <c r="I442">
        <v>700</v>
      </c>
      <c r="J442" s="497">
        <f>Table10[[#This Row],[Sản lượng kg]]/1000</f>
        <v>0.7</v>
      </c>
      <c r="K442" s="497" t="str">
        <f>_xlfn.XLOOKUP(Table10[[#This Row],[Loại Hàng]],Table59[Nhóm],Table59[Qui đổi])</f>
        <v>PET chai</v>
      </c>
      <c r="L442" s="403">
        <v>46151</v>
      </c>
      <c r="M442" t="s">
        <v>607</v>
      </c>
      <c r="N442" s="497">
        <f>IF(COUNTIF($A$3:A442,A442)=1,1,0)</f>
        <v>0</v>
      </c>
    </row>
    <row r="443" spans="1:14" x14ac:dyDescent="0.35">
      <c r="A443" t="s">
        <v>571</v>
      </c>
      <c r="B443" s="497" t="str">
        <f>IF(Table10[[#This Row],[DTR/Trạm]]="DTR",_xlfn.XLOOKUP(Table10[[#This Row],[ID NCC]],DS_NCC_DTR[ID NCC],DS_NCC_DTR[Tên NCC]),_xlfn.XLOOKUP(Table10[[#This Row],[ID NCC]],Data_TongTram2[ID NCC],Data_TongTram2[Tên NCC]))</f>
        <v>Anh Sơn</v>
      </c>
      <c r="C443" s="497" t="str">
        <f>IF(Table10[[#This Row],[Trạm/DTR]]="DTR","DTR","Trạm")</f>
        <v>Trạm</v>
      </c>
      <c r="D443" s="497" t="str">
        <f>Table10[[#This Row],[ID NCC]]&amp;Table10[[#This Row],[Trạm/DTR]]</f>
        <v>001J3000002HLztIAGĐồng Lâm</v>
      </c>
      <c r="E443" s="497" t="str">
        <f>IF(Table10[[#This Row],[DTR/Trạm]]="DTR",_xlfn.XLOOKUP(Table10[[#This Row],[ID NCC]],DS_NCC_DTR[ID NCC],DS_NCC_DTR[Nhân viên]),_xlfn.XLOOKUP(Table10[[#This Row],[ID NCC]],Data_TongTram2[ID NCC],Data_TongTram2[Nhân viên]))</f>
        <v>Lê Quốc Việt</v>
      </c>
      <c r="F443" s="497" t="str">
        <f>IF(Table10[[#This Row],[Trạm/DTR]]="DTR",_xlfn.XLOOKUP(Table10[[#This Row],[ID NCC]],DS_NCC_DTR[ID NCC],DS_NCC_DTR[Admin miền]),_xlfn.XLOOKUP(Table10[[#This Row],[Trạm/DTR]],Table16[Trạm],Table16[[Admin ]]))</f>
        <v>Phạm Thị Thúy Duy</v>
      </c>
      <c r="G443" t="s">
        <v>2240</v>
      </c>
      <c r="H443" s="497" t="str">
        <f>VLOOKUP(Table10[[#This Row],[Sản Phẩm RG]],'Thông tin'!C:F,4,0)</f>
        <v>PET chai</v>
      </c>
      <c r="I443">
        <v>4492</v>
      </c>
      <c r="J443" s="497">
        <f>Table10[[#This Row],[Sản lượng kg]]/1000</f>
        <v>4.492</v>
      </c>
      <c r="K443" s="497" t="str">
        <f>_xlfn.XLOOKUP(Table10[[#This Row],[Loại Hàng]],Table59[Nhóm],Table59[Qui đổi])</f>
        <v>PET chai</v>
      </c>
      <c r="L443" s="403">
        <v>46151</v>
      </c>
      <c r="M443" t="s">
        <v>607</v>
      </c>
      <c r="N443" s="497">
        <f>IF(COUNTIF($A$3:A443,A443)=1,1,0)</f>
        <v>0</v>
      </c>
    </row>
    <row r="444" spans="1:14" x14ac:dyDescent="0.35">
      <c r="A444" t="s">
        <v>754</v>
      </c>
      <c r="B444" s="497" t="str">
        <f>IF(Table10[[#This Row],[DTR/Trạm]]="DTR",_xlfn.XLOOKUP(Table10[[#This Row],[ID NCC]],DS_NCC_DTR[ID NCC],DS_NCC_DTR[Tên NCC]),_xlfn.XLOOKUP(Table10[[#This Row],[ID NCC]],Data_TongTram2[ID NCC],Data_TongTram2[Tên NCC]))</f>
        <v>Kiều Sang Đồng Tháp</v>
      </c>
      <c r="C444" s="497" t="str">
        <f>IF(Table10[[#This Row],[Trạm/DTR]]="DTR","DTR","Trạm")</f>
        <v>Trạm</v>
      </c>
      <c r="D444" s="497" t="str">
        <f>Table10[[#This Row],[ID NCC]]&amp;Table10[[#This Row],[Trạm/DTR]]</f>
        <v>001J3000002HLplIAGĐồng Lâm</v>
      </c>
      <c r="E444" s="497" t="str">
        <f>IF(Table10[[#This Row],[DTR/Trạm]]="DTR",_xlfn.XLOOKUP(Table10[[#This Row],[ID NCC]],DS_NCC_DTR[ID NCC],DS_NCC_DTR[Nhân viên]),_xlfn.XLOOKUP(Table10[[#This Row],[ID NCC]],Data_TongTram2[ID NCC],Data_TongTram2[Nhân viên]))</f>
        <v>Lâm Đỗ Anh Hào</v>
      </c>
      <c r="F444" s="497" t="str">
        <f>IF(Table10[[#This Row],[Trạm/DTR]]="DTR",_xlfn.XLOOKUP(Table10[[#This Row],[ID NCC]],DS_NCC_DTR[ID NCC],DS_NCC_DTR[Admin miền]),_xlfn.XLOOKUP(Table10[[#This Row],[Trạm/DTR]],Table16[Trạm],Table16[[Admin ]]))</f>
        <v>Phạm Thị Thúy Duy</v>
      </c>
      <c r="G444" t="s">
        <v>1296</v>
      </c>
      <c r="H444" s="497" t="str">
        <f>VLOOKUP(Table10[[#This Row],[Sản Phẩm RG]],'Thông tin'!C:F,4,0)</f>
        <v>PET chai</v>
      </c>
      <c r="I444">
        <v>730</v>
      </c>
      <c r="J444" s="497">
        <f>Table10[[#This Row],[Sản lượng kg]]/1000</f>
        <v>0.73</v>
      </c>
      <c r="K444" s="497" t="str">
        <f>_xlfn.XLOOKUP(Table10[[#This Row],[Loại Hàng]],Table59[Nhóm],Table59[Qui đổi])</f>
        <v>PET chai</v>
      </c>
      <c r="L444" s="403">
        <v>46151</v>
      </c>
      <c r="M444" t="s">
        <v>607</v>
      </c>
      <c r="N444" s="497">
        <f>IF(COUNTIF($A$3:A444,A444)=1,1,0)</f>
        <v>0</v>
      </c>
    </row>
    <row r="445" spans="1:14" x14ac:dyDescent="0.35">
      <c r="A445" t="s">
        <v>1263</v>
      </c>
      <c r="B445" s="497" t="str">
        <f>IF(Table10[[#This Row],[DTR/Trạm]]="DTR",_xlfn.XLOOKUP(Table10[[#This Row],[ID NCC]],DS_NCC_DTR[ID NCC],DS_NCC_DTR[Tên NCC]),_xlfn.XLOOKUP(Table10[[#This Row],[ID NCC]],Data_TongTram2[ID NCC],Data_TongTram2[Tên NCC]))</f>
        <v>Hộ Kinh Doanh An Tâm</v>
      </c>
      <c r="C445" s="497" t="str">
        <f>IF(Table10[[#This Row],[Trạm/DTR]]="DTR","DTR","Trạm")</f>
        <v>Trạm</v>
      </c>
      <c r="D445" s="497" t="str">
        <f>Table10[[#This Row],[ID NCC]]&amp;Table10[[#This Row],[Trạm/DTR]]</f>
        <v>001dc000014oE0DAAUĐồng Lâm</v>
      </c>
      <c r="E445" s="497" t="str">
        <f>IF(Table10[[#This Row],[DTR/Trạm]]="DTR",_xlfn.XLOOKUP(Table10[[#This Row],[ID NCC]],DS_NCC_DTR[ID NCC],DS_NCC_DTR[Nhân viên]),_xlfn.XLOOKUP(Table10[[#This Row],[ID NCC]],Data_TongTram2[ID NCC],Data_TongTram2[Nhân viên]))</f>
        <v>Phạm Huỳnh Hữu Lộc</v>
      </c>
      <c r="F445" s="497" t="str">
        <f>IF(Table10[[#This Row],[Trạm/DTR]]="DTR",_xlfn.XLOOKUP(Table10[[#This Row],[ID NCC]],DS_NCC_DTR[ID NCC],DS_NCC_DTR[Admin miền]),_xlfn.XLOOKUP(Table10[[#This Row],[Trạm/DTR]],Table16[Trạm],Table16[[Admin ]]))</f>
        <v>Phạm Thị Thúy Duy</v>
      </c>
      <c r="G445" t="s">
        <v>2240</v>
      </c>
      <c r="H445" s="497" t="str">
        <f>VLOOKUP(Table10[[#This Row],[Sản Phẩm RG]],'Thông tin'!C:F,4,0)</f>
        <v>PET chai</v>
      </c>
      <c r="I445">
        <v>8444</v>
      </c>
      <c r="J445" s="497">
        <f>Table10[[#This Row],[Sản lượng kg]]/1000</f>
        <v>8.4440000000000008</v>
      </c>
      <c r="K445" s="497" t="str">
        <f>_xlfn.XLOOKUP(Table10[[#This Row],[Loại Hàng]],Table59[Nhóm],Table59[Qui đổi])</f>
        <v>PET chai</v>
      </c>
      <c r="L445" s="403">
        <v>46151</v>
      </c>
      <c r="M445" t="s">
        <v>607</v>
      </c>
      <c r="N445" s="497">
        <f>IF(COUNTIF($A$3:A445,A445)=1,1,0)</f>
        <v>0</v>
      </c>
    </row>
    <row r="446" spans="1:14" x14ac:dyDescent="0.35">
      <c r="A446" t="s">
        <v>557</v>
      </c>
      <c r="B446" s="497" t="str">
        <f>IF(Table10[[#This Row],[DTR/Trạm]]="DTR",_xlfn.XLOOKUP(Table10[[#This Row],[ID NCC]],DS_NCC_DTR[ID NCC],DS_NCC_DTR[Tên NCC]),_xlfn.XLOOKUP(Table10[[#This Row],[ID NCC]],Data_TongTram2[ID NCC],Data_TongTram2[Tên NCC]))</f>
        <v>Trần Dương Kiến Trúc</v>
      </c>
      <c r="C446" s="497" t="str">
        <f>IF(Table10[[#This Row],[Trạm/DTR]]="DTR","DTR","Trạm")</f>
        <v>Trạm</v>
      </c>
      <c r="D446" s="497" t="str">
        <f>Table10[[#This Row],[ID NCC]]&amp;Table10[[#This Row],[Trạm/DTR]]</f>
        <v>001J3000002HLbFIAWĐồng Lâm</v>
      </c>
      <c r="E446" s="497" t="str">
        <f>IF(Table10[[#This Row],[DTR/Trạm]]="DTR",_xlfn.XLOOKUP(Table10[[#This Row],[ID NCC]],DS_NCC_DTR[ID NCC],DS_NCC_DTR[Nhân viên]),_xlfn.XLOOKUP(Table10[[#This Row],[ID NCC]],Data_TongTram2[ID NCC],Data_TongTram2[Nhân viên]))</f>
        <v>Lâm Đỗ Anh Hào</v>
      </c>
      <c r="F446" s="497" t="str">
        <f>IF(Table10[[#This Row],[Trạm/DTR]]="DTR",_xlfn.XLOOKUP(Table10[[#This Row],[ID NCC]],DS_NCC_DTR[ID NCC],DS_NCC_DTR[Admin miền]),_xlfn.XLOOKUP(Table10[[#This Row],[Trạm/DTR]],Table16[Trạm],Table16[[Admin ]]))</f>
        <v>Phạm Thị Thúy Duy</v>
      </c>
      <c r="G446" t="s">
        <v>1296</v>
      </c>
      <c r="H446" s="497" t="str">
        <f>VLOOKUP(Table10[[#This Row],[Sản Phẩm RG]],'Thông tin'!C:F,4,0)</f>
        <v>PET chai</v>
      </c>
      <c r="I446">
        <v>763</v>
      </c>
      <c r="J446" s="497">
        <f>Table10[[#This Row],[Sản lượng kg]]/1000</f>
        <v>0.76300000000000001</v>
      </c>
      <c r="K446" s="497" t="str">
        <f>_xlfn.XLOOKUP(Table10[[#This Row],[Loại Hàng]],Table59[Nhóm],Table59[Qui đổi])</f>
        <v>PET chai</v>
      </c>
      <c r="L446" s="403">
        <v>46151</v>
      </c>
      <c r="M446" t="s">
        <v>607</v>
      </c>
      <c r="N446" s="497">
        <f>IF(COUNTIF($A$3:A446,A446)=1,1,0)</f>
        <v>0</v>
      </c>
    </row>
    <row r="447" spans="1:14" x14ac:dyDescent="0.35">
      <c r="A447" t="s">
        <v>573</v>
      </c>
      <c r="B447" s="497" t="str">
        <f>IF(Table10[[#This Row],[DTR/Trạm]]="DTR",_xlfn.XLOOKUP(Table10[[#This Row],[ID NCC]],DS_NCC_DTR[ID NCC],DS_NCC_DTR[Tên NCC]),_xlfn.XLOOKUP(Table10[[#This Row],[ID NCC]],Data_TongTram2[ID NCC],Data_TongTram2[Tên NCC]))</f>
        <v>Phan Huy Tâm</v>
      </c>
      <c r="C447" s="497" t="str">
        <f>IF(Table10[[#This Row],[Trạm/DTR]]="DTR","DTR","Trạm")</f>
        <v>Trạm</v>
      </c>
      <c r="D447" s="497" t="str">
        <f>Table10[[#This Row],[ID NCC]]&amp;Table10[[#This Row],[Trạm/DTR]]</f>
        <v>001dc00000tGtVXAA0Đồng Lâm</v>
      </c>
      <c r="E447" s="497" t="str">
        <f>IF(Table10[[#This Row],[DTR/Trạm]]="DTR",_xlfn.XLOOKUP(Table10[[#This Row],[ID NCC]],DS_NCC_DTR[ID NCC],DS_NCC_DTR[Nhân viên]),_xlfn.XLOOKUP(Table10[[#This Row],[ID NCC]],Data_TongTram2[ID NCC],Data_TongTram2[Nhân viên]))</f>
        <v>Lê Quốc Việt</v>
      </c>
      <c r="F447" s="497" t="str">
        <f>IF(Table10[[#This Row],[Trạm/DTR]]="DTR",_xlfn.XLOOKUP(Table10[[#This Row],[ID NCC]],DS_NCC_DTR[ID NCC],DS_NCC_DTR[Admin miền]),_xlfn.XLOOKUP(Table10[[#This Row],[Trạm/DTR]],Table16[Trạm],Table16[[Admin ]]))</f>
        <v>Phạm Thị Thúy Duy</v>
      </c>
      <c r="G447" t="s">
        <v>1296</v>
      </c>
      <c r="H447" s="497" t="str">
        <f>VLOOKUP(Table10[[#This Row],[Sản Phẩm RG]],'Thông tin'!C:F,4,0)</f>
        <v>PET chai</v>
      </c>
      <c r="I447">
        <v>540</v>
      </c>
      <c r="J447" s="497">
        <f>Table10[[#This Row],[Sản lượng kg]]/1000</f>
        <v>0.54</v>
      </c>
      <c r="K447" s="497" t="str">
        <f>_xlfn.XLOOKUP(Table10[[#This Row],[Loại Hàng]],Table59[Nhóm],Table59[Qui đổi])</f>
        <v>PET chai</v>
      </c>
      <c r="L447" s="403">
        <v>46151</v>
      </c>
      <c r="M447" t="s">
        <v>607</v>
      </c>
      <c r="N447" s="497">
        <f>IF(COUNTIF($A$3:A447,A447)=1,1,0)</f>
        <v>0</v>
      </c>
    </row>
    <row r="448" spans="1:14" x14ac:dyDescent="0.35">
      <c r="A448" t="s">
        <v>1704</v>
      </c>
      <c r="B448" s="497" t="str">
        <f>IF(Table10[[#This Row],[DTR/Trạm]]="DTR",_xlfn.XLOOKUP(Table10[[#This Row],[ID NCC]],DS_NCC_DTR[ID NCC],DS_NCC_DTR[Tên NCC]),_xlfn.XLOOKUP(Table10[[#This Row],[ID NCC]],Data_TongTram2[ID NCC],Data_TongTram2[Tên NCC]))</f>
        <v>NCC Trung Anh</v>
      </c>
      <c r="C448" s="497" t="str">
        <f>IF(Table10[[#This Row],[Trạm/DTR]]="DTR","DTR","Trạm")</f>
        <v>Trạm</v>
      </c>
      <c r="D448" s="497" t="str">
        <f>Table10[[#This Row],[ID NCC]]&amp;Table10[[#This Row],[Trạm/DTR]]</f>
        <v>001dc00001x2wGjAAIĐồng Lâm</v>
      </c>
      <c r="E448" s="497" t="str">
        <f>IF(Table10[[#This Row],[DTR/Trạm]]="DTR",_xlfn.XLOOKUP(Table10[[#This Row],[ID NCC]],DS_NCC_DTR[ID NCC],DS_NCC_DTR[Nhân viên]),_xlfn.XLOOKUP(Table10[[#This Row],[ID NCC]],Data_TongTram2[ID NCC],Data_TongTram2[Nhân viên]))</f>
        <v>Lâm Đỗ Anh Hào</v>
      </c>
      <c r="F448" s="497" t="str">
        <f>IF(Table10[[#This Row],[Trạm/DTR]]="DTR",_xlfn.XLOOKUP(Table10[[#This Row],[ID NCC]],DS_NCC_DTR[ID NCC],DS_NCC_DTR[Admin miền]),_xlfn.XLOOKUP(Table10[[#This Row],[Trạm/DTR]],Table16[Trạm],Table16[[Admin ]]))</f>
        <v>Phạm Thị Thúy Duy</v>
      </c>
      <c r="G448" t="s">
        <v>1296</v>
      </c>
      <c r="H448" s="497" t="str">
        <f>VLOOKUP(Table10[[#This Row],[Sản Phẩm RG]],'Thông tin'!C:F,4,0)</f>
        <v>PET chai</v>
      </c>
      <c r="I448">
        <v>410</v>
      </c>
      <c r="J448" s="497">
        <f>Table10[[#This Row],[Sản lượng kg]]/1000</f>
        <v>0.41</v>
      </c>
      <c r="K448" s="497" t="str">
        <f>_xlfn.XLOOKUP(Table10[[#This Row],[Loại Hàng]],Table59[Nhóm],Table59[Qui đổi])</f>
        <v>PET chai</v>
      </c>
      <c r="L448" s="403">
        <v>46151</v>
      </c>
      <c r="M448" t="s">
        <v>607</v>
      </c>
      <c r="N448" s="497">
        <f>IF(COUNTIF($A$3:A448,A448)=1,1,0)</f>
        <v>1</v>
      </c>
    </row>
    <row r="449" spans="1:14" x14ac:dyDescent="0.35">
      <c r="A449" t="s">
        <v>519</v>
      </c>
      <c r="B449" s="497" t="str">
        <f>IF(Table10[[#This Row],[DTR/Trạm]]="DTR",_xlfn.XLOOKUP(Table10[[#This Row],[ID NCC]],DS_NCC_DTR[ID NCC],DS_NCC_DTR[Tên NCC]),_xlfn.XLOOKUP(Table10[[#This Row],[ID NCC]],Data_TongTram2[ID NCC],Data_TongTram2[Tên NCC]))</f>
        <v>Kiều Bình Thái</v>
      </c>
      <c r="C449" s="497" t="str">
        <f>IF(Table10[[#This Row],[Trạm/DTR]]="DTR","DTR","Trạm")</f>
        <v>Trạm</v>
      </c>
      <c r="D449" s="497" t="str">
        <f>Table10[[#This Row],[ID NCC]]&amp;Table10[[#This Row],[Trạm/DTR]]</f>
        <v>001J3000005FFAsIAOĐồng Lâm</v>
      </c>
      <c r="E449" s="497" t="str">
        <f>IF(Table10[[#This Row],[DTR/Trạm]]="DTR",_xlfn.XLOOKUP(Table10[[#This Row],[ID NCC]],DS_NCC_DTR[ID NCC],DS_NCC_DTR[Nhân viên]),_xlfn.XLOOKUP(Table10[[#This Row],[ID NCC]],Data_TongTram2[ID NCC],Data_TongTram2[Nhân viên]))</f>
        <v>Lê Quốc Việt</v>
      </c>
      <c r="F449" s="497" t="str">
        <f>IF(Table10[[#This Row],[Trạm/DTR]]="DTR",_xlfn.XLOOKUP(Table10[[#This Row],[ID NCC]],DS_NCC_DTR[ID NCC],DS_NCC_DTR[Admin miền]),_xlfn.XLOOKUP(Table10[[#This Row],[Trạm/DTR]],Table16[Trạm],Table16[[Admin ]]))</f>
        <v>Phạm Thị Thúy Duy</v>
      </c>
      <c r="G449" t="s">
        <v>1296</v>
      </c>
      <c r="H449" s="497" t="str">
        <f>VLOOKUP(Table10[[#This Row],[Sản Phẩm RG]],'Thông tin'!C:F,4,0)</f>
        <v>PET chai</v>
      </c>
      <c r="I449">
        <v>770</v>
      </c>
      <c r="J449" s="497">
        <f>Table10[[#This Row],[Sản lượng kg]]/1000</f>
        <v>0.77</v>
      </c>
      <c r="K449" s="497" t="str">
        <f>_xlfn.XLOOKUP(Table10[[#This Row],[Loại Hàng]],Table59[Nhóm],Table59[Qui đổi])</f>
        <v>PET chai</v>
      </c>
      <c r="L449" s="403">
        <v>46151</v>
      </c>
      <c r="M449" t="s">
        <v>607</v>
      </c>
      <c r="N449" s="497">
        <f>IF(COUNTIF($A$3:A449,A449)=1,1,0)</f>
        <v>0</v>
      </c>
    </row>
    <row r="450" spans="1:14" x14ac:dyDescent="0.35">
      <c r="A450" t="s">
        <v>528</v>
      </c>
      <c r="B450" s="497" t="str">
        <f>IF(Table10[[#This Row],[DTR/Trạm]]="DTR",_xlfn.XLOOKUP(Table10[[#This Row],[ID NCC]],DS_NCC_DTR[ID NCC],DS_NCC_DTR[Tên NCC]),_xlfn.XLOOKUP(Table10[[#This Row],[ID NCC]],Data_TongTram2[ID NCC],Data_TongTram2[Tên NCC]))</f>
        <v>Anh Dự</v>
      </c>
      <c r="C450" s="497" t="str">
        <f>IF(Table10[[#This Row],[Trạm/DTR]]="DTR","DTR","Trạm")</f>
        <v>Trạm</v>
      </c>
      <c r="D450" s="497" t="str">
        <f>Table10[[#This Row],[ID NCC]]&amp;Table10[[#This Row],[Trạm/DTR]]</f>
        <v>001J3000002HLfIIAWĐồng Lâm</v>
      </c>
      <c r="E450" s="497" t="str">
        <f>IF(Table10[[#This Row],[DTR/Trạm]]="DTR",_xlfn.XLOOKUP(Table10[[#This Row],[ID NCC]],DS_NCC_DTR[ID NCC],DS_NCC_DTR[Nhân viên]),_xlfn.XLOOKUP(Table10[[#This Row],[ID NCC]],Data_TongTram2[ID NCC],Data_TongTram2[Nhân viên]))</f>
        <v>Lâm Đỗ Anh Hào</v>
      </c>
      <c r="F450" s="497" t="str">
        <f>IF(Table10[[#This Row],[Trạm/DTR]]="DTR",_xlfn.XLOOKUP(Table10[[#This Row],[ID NCC]],DS_NCC_DTR[ID NCC],DS_NCC_DTR[Admin miền]),_xlfn.XLOOKUP(Table10[[#This Row],[Trạm/DTR]],Table16[Trạm],Table16[[Admin ]]))</f>
        <v>Phạm Thị Thúy Duy</v>
      </c>
      <c r="G450" t="s">
        <v>1296</v>
      </c>
      <c r="H450" s="497" t="str">
        <f>VLOOKUP(Table10[[#This Row],[Sản Phẩm RG]],'Thông tin'!C:F,4,0)</f>
        <v>PET chai</v>
      </c>
      <c r="I450">
        <v>840</v>
      </c>
      <c r="J450" s="497">
        <f>Table10[[#This Row],[Sản lượng kg]]/1000</f>
        <v>0.84</v>
      </c>
      <c r="K450" s="497" t="str">
        <f>_xlfn.XLOOKUP(Table10[[#This Row],[Loại Hàng]],Table59[Nhóm],Table59[Qui đổi])</f>
        <v>PET chai</v>
      </c>
      <c r="L450" s="403">
        <v>46151</v>
      </c>
      <c r="M450" t="s">
        <v>607</v>
      </c>
      <c r="N450" s="497">
        <f>IF(COUNTIF($A$3:A450,A450)=1,1,0)</f>
        <v>0</v>
      </c>
    </row>
    <row r="451" spans="1:14" x14ac:dyDescent="0.35">
      <c r="A451" t="s">
        <v>547</v>
      </c>
      <c r="B451" s="497" t="str">
        <f>IF(Table10[[#This Row],[DTR/Trạm]]="DTR",_xlfn.XLOOKUP(Table10[[#This Row],[ID NCC]],DS_NCC_DTR[ID NCC],DS_NCC_DTR[Tên NCC]),_xlfn.XLOOKUP(Table10[[#This Row],[ID NCC]],Data_TongTram2[ID NCC],Data_TongTram2[Tên NCC]))</f>
        <v>Nguyễn Văn Thảo</v>
      </c>
      <c r="C451" s="497" t="str">
        <f>IF(Table10[[#This Row],[Trạm/DTR]]="DTR","DTR","Trạm")</f>
        <v>Trạm</v>
      </c>
      <c r="D451" s="497" t="str">
        <f>Table10[[#This Row],[ID NCC]]&amp;Table10[[#This Row],[Trạm/DTR]]</f>
        <v>001J3000002HjDeIAKĐồng Lâm</v>
      </c>
      <c r="E451" s="497" t="str">
        <f>IF(Table10[[#This Row],[DTR/Trạm]]="DTR",_xlfn.XLOOKUP(Table10[[#This Row],[ID NCC]],DS_NCC_DTR[ID NCC],DS_NCC_DTR[Nhân viên]),_xlfn.XLOOKUP(Table10[[#This Row],[ID NCC]],Data_TongTram2[ID NCC],Data_TongTram2[Nhân viên]))</f>
        <v>Lâm Đỗ Anh Hào</v>
      </c>
      <c r="F451" s="497" t="str">
        <f>IF(Table10[[#This Row],[Trạm/DTR]]="DTR",_xlfn.XLOOKUP(Table10[[#This Row],[ID NCC]],DS_NCC_DTR[ID NCC],DS_NCC_DTR[Admin miền]),_xlfn.XLOOKUP(Table10[[#This Row],[Trạm/DTR]],Table16[Trạm],Table16[[Admin ]]))</f>
        <v>Phạm Thị Thúy Duy</v>
      </c>
      <c r="G451" t="s">
        <v>2240</v>
      </c>
      <c r="H451" s="497" t="str">
        <f>VLOOKUP(Table10[[#This Row],[Sản Phẩm RG]],'Thông tin'!C:F,4,0)</f>
        <v>PET chai</v>
      </c>
      <c r="I451">
        <v>1860</v>
      </c>
      <c r="J451" s="497">
        <f>Table10[[#This Row],[Sản lượng kg]]/1000</f>
        <v>1.86</v>
      </c>
      <c r="K451" s="497" t="str">
        <f>_xlfn.XLOOKUP(Table10[[#This Row],[Loại Hàng]],Table59[Nhóm],Table59[Qui đổi])</f>
        <v>PET chai</v>
      </c>
      <c r="L451" s="403">
        <v>46151</v>
      </c>
      <c r="M451" t="s">
        <v>607</v>
      </c>
      <c r="N451" s="497">
        <f>IF(COUNTIF($A$3:A451,A451)=1,1,0)</f>
        <v>0</v>
      </c>
    </row>
    <row r="452" spans="1:14" x14ac:dyDescent="0.35">
      <c r="A452" t="s">
        <v>536</v>
      </c>
      <c r="B452" s="497" t="str">
        <f>IF(Table10[[#This Row],[DTR/Trạm]]="DTR",_xlfn.XLOOKUP(Table10[[#This Row],[ID NCC]],DS_NCC_DTR[ID NCC],DS_NCC_DTR[Tên NCC]),_xlfn.XLOOKUP(Table10[[#This Row],[ID NCC]],Data_TongTram2[ID NCC],Data_TongTram2[Tên NCC]))</f>
        <v>Anh Tài Đc</v>
      </c>
      <c r="C452" s="497" t="str">
        <f>IF(Table10[[#This Row],[Trạm/DTR]]="DTR","DTR","Trạm")</f>
        <v>Trạm</v>
      </c>
      <c r="D452" s="497" t="str">
        <f>Table10[[#This Row],[ID NCC]]&amp;Table10[[#This Row],[Trạm/DTR]]</f>
        <v>001J3000002HLkXIAWĐồng Lâm</v>
      </c>
      <c r="E452" s="497" t="str">
        <f>IF(Table10[[#This Row],[DTR/Trạm]]="DTR",_xlfn.XLOOKUP(Table10[[#This Row],[ID NCC]],DS_NCC_DTR[ID NCC],DS_NCC_DTR[Nhân viên]),_xlfn.XLOOKUP(Table10[[#This Row],[ID NCC]],Data_TongTram2[ID NCC],Data_TongTram2[Nhân viên]))</f>
        <v>Lê Quốc Việt</v>
      </c>
      <c r="F452" s="497" t="str">
        <f>IF(Table10[[#This Row],[Trạm/DTR]]="DTR",_xlfn.XLOOKUP(Table10[[#This Row],[ID NCC]],DS_NCC_DTR[ID NCC],DS_NCC_DTR[Admin miền]),_xlfn.XLOOKUP(Table10[[#This Row],[Trạm/DTR]],Table16[Trạm],Table16[[Admin ]]))</f>
        <v>Phạm Thị Thúy Duy</v>
      </c>
      <c r="G452" t="s">
        <v>1296</v>
      </c>
      <c r="H452" s="497" t="str">
        <f>VLOOKUP(Table10[[#This Row],[Sản Phẩm RG]],'Thông tin'!C:F,4,0)</f>
        <v>PET chai</v>
      </c>
      <c r="I452">
        <v>520</v>
      </c>
      <c r="J452" s="497">
        <f>Table10[[#This Row],[Sản lượng kg]]/1000</f>
        <v>0.52</v>
      </c>
      <c r="K452" s="497" t="str">
        <f>_xlfn.XLOOKUP(Table10[[#This Row],[Loại Hàng]],Table59[Nhóm],Table59[Qui đổi])</f>
        <v>PET chai</v>
      </c>
      <c r="L452" s="403">
        <v>46151</v>
      </c>
      <c r="M452" t="s">
        <v>607</v>
      </c>
      <c r="N452" s="497">
        <f>IF(COUNTIF($A$3:A452,A452)=1,1,0)</f>
        <v>0</v>
      </c>
    </row>
    <row r="453" spans="1:14" x14ac:dyDescent="0.35">
      <c r="A453" t="s">
        <v>944</v>
      </c>
      <c r="B453" s="497" t="str">
        <f>IF(Table10[[#This Row],[DTR/Trạm]]="DTR",_xlfn.XLOOKUP(Table10[[#This Row],[ID NCC]],DS_NCC_DTR[ID NCC],DS_NCC_DTR[Tên NCC]),_xlfn.XLOOKUP(Table10[[#This Row],[ID NCC]],Data_TongTram2[ID NCC],Data_TongTram2[Tên NCC]))</f>
        <v>Hkd Thái Hòa</v>
      </c>
      <c r="C453" s="497" t="str">
        <f>IF(Table10[[#This Row],[Trạm/DTR]]="DTR","DTR","Trạm")</f>
        <v>Trạm</v>
      </c>
      <c r="D453" s="497" t="str">
        <f>Table10[[#This Row],[ID NCC]]&amp;Table10[[#This Row],[Trạm/DTR]]</f>
        <v>001J3000002HLhEIAWĐồng Lâm</v>
      </c>
      <c r="E453" s="497" t="str">
        <f>IF(Table10[[#This Row],[DTR/Trạm]]="DTR",_xlfn.XLOOKUP(Table10[[#This Row],[ID NCC]],DS_NCC_DTR[ID NCC],DS_NCC_DTR[Nhân viên]),_xlfn.XLOOKUP(Table10[[#This Row],[ID NCC]],Data_TongTram2[ID NCC],Data_TongTram2[Nhân viên]))</f>
        <v>Nguyễn Ngọc Lâm</v>
      </c>
      <c r="F453" s="497" t="str">
        <f>IF(Table10[[#This Row],[Trạm/DTR]]="DTR",_xlfn.XLOOKUP(Table10[[#This Row],[ID NCC]],DS_NCC_DTR[ID NCC],DS_NCC_DTR[Admin miền]),_xlfn.XLOOKUP(Table10[[#This Row],[Trạm/DTR]],Table16[Trạm],Table16[[Admin ]]))</f>
        <v>Phạm Thị Thúy Duy</v>
      </c>
      <c r="G453" t="s">
        <v>1296</v>
      </c>
      <c r="H453" s="497" t="str">
        <f>VLOOKUP(Table10[[#This Row],[Sản Phẩm RG]],'Thông tin'!C:F,4,0)</f>
        <v>PET chai</v>
      </c>
      <c r="I453">
        <v>1170</v>
      </c>
      <c r="J453" s="497">
        <f>Table10[[#This Row],[Sản lượng kg]]/1000</f>
        <v>1.17</v>
      </c>
      <c r="K453" s="497" t="str">
        <f>_xlfn.XLOOKUP(Table10[[#This Row],[Loại Hàng]],Table59[Nhóm],Table59[Qui đổi])</f>
        <v>PET chai</v>
      </c>
      <c r="L453" s="403">
        <v>46151</v>
      </c>
      <c r="M453" t="s">
        <v>607</v>
      </c>
      <c r="N453" s="497">
        <f>IF(COUNTIF($A$3:A453,A453)=1,1,0)</f>
        <v>0</v>
      </c>
    </row>
    <row r="454" spans="1:14" x14ac:dyDescent="0.35">
      <c r="A454" t="s">
        <v>754</v>
      </c>
      <c r="B454" s="497" t="str">
        <f>IF(Table10[[#This Row],[DTR/Trạm]]="DTR",_xlfn.XLOOKUP(Table10[[#This Row],[ID NCC]],DS_NCC_DTR[ID NCC],DS_NCC_DTR[Tên NCC]),_xlfn.XLOOKUP(Table10[[#This Row],[ID NCC]],Data_TongTram2[ID NCC],Data_TongTram2[Tên NCC]))</f>
        <v>Kiều Sang Đồng Tháp</v>
      </c>
      <c r="C454" s="497" t="str">
        <f>IF(Table10[[#This Row],[Trạm/DTR]]="DTR","DTR","Trạm")</f>
        <v>Trạm</v>
      </c>
      <c r="D454" s="497" t="str">
        <f>Table10[[#This Row],[ID NCC]]&amp;Table10[[#This Row],[Trạm/DTR]]</f>
        <v>001J3000002HLplIAGĐồng Lâm</v>
      </c>
      <c r="E454" s="497" t="str">
        <f>IF(Table10[[#This Row],[DTR/Trạm]]="DTR",_xlfn.XLOOKUP(Table10[[#This Row],[ID NCC]],DS_NCC_DTR[ID NCC],DS_NCC_DTR[Nhân viên]),_xlfn.XLOOKUP(Table10[[#This Row],[ID NCC]],Data_TongTram2[ID NCC],Data_TongTram2[Nhân viên]))</f>
        <v>Lâm Đỗ Anh Hào</v>
      </c>
      <c r="F454" s="497" t="str">
        <f>IF(Table10[[#This Row],[Trạm/DTR]]="DTR",_xlfn.XLOOKUP(Table10[[#This Row],[ID NCC]],DS_NCC_DTR[ID NCC],DS_NCC_DTR[Admin miền]),_xlfn.XLOOKUP(Table10[[#This Row],[Trạm/DTR]],Table16[Trạm],Table16[[Admin ]]))</f>
        <v>Phạm Thị Thúy Duy</v>
      </c>
      <c r="G454" t="s">
        <v>1296</v>
      </c>
      <c r="H454" s="497" t="str">
        <f>VLOOKUP(Table10[[#This Row],[Sản Phẩm RG]],'Thông tin'!C:F,4,0)</f>
        <v>PET chai</v>
      </c>
      <c r="I454">
        <v>790</v>
      </c>
      <c r="J454" s="497">
        <f>Table10[[#This Row],[Sản lượng kg]]/1000</f>
        <v>0.79</v>
      </c>
      <c r="K454" s="497" t="str">
        <f>_xlfn.XLOOKUP(Table10[[#This Row],[Loại Hàng]],Table59[Nhóm],Table59[Qui đổi])</f>
        <v>PET chai</v>
      </c>
      <c r="L454" s="403">
        <v>46151</v>
      </c>
      <c r="M454" t="s">
        <v>607</v>
      </c>
      <c r="N454" s="497">
        <f>IF(COUNTIF($A$3:A454,A454)=1,1,0)</f>
        <v>0</v>
      </c>
    </row>
    <row r="455" spans="1:14" x14ac:dyDescent="0.35">
      <c r="A455" t="s">
        <v>639</v>
      </c>
      <c r="B455" s="497" t="str">
        <f>IF(Table10[[#This Row],[DTR/Trạm]]="DTR",_xlfn.XLOOKUP(Table10[[#This Row],[ID NCC]],DS_NCC_DTR[ID NCC],DS_NCC_DTR[Tên NCC]),_xlfn.XLOOKUP(Table10[[#This Row],[ID NCC]],Data_TongTram2[ID NCC],Data_TongTram2[Tên NCC]))</f>
        <v>Phan Minh Khang</v>
      </c>
      <c r="C455" s="497" t="str">
        <f>IF(Table10[[#This Row],[Trạm/DTR]]="DTR","DTR","Trạm")</f>
        <v>Trạm</v>
      </c>
      <c r="D455" s="497" t="str">
        <f>Table10[[#This Row],[ID NCC]]&amp;Table10[[#This Row],[Trạm/DTR]]</f>
        <v>001J3000005GuLQIA0Đồng Lâm</v>
      </c>
      <c r="E455" s="497" t="str">
        <f>IF(Table10[[#This Row],[DTR/Trạm]]="DTR",_xlfn.XLOOKUP(Table10[[#This Row],[ID NCC]],DS_NCC_DTR[ID NCC],DS_NCC_DTR[Nhân viên]),_xlfn.XLOOKUP(Table10[[#This Row],[ID NCC]],Data_TongTram2[ID NCC],Data_TongTram2[Nhân viên]))</f>
        <v>Lâm Đỗ Anh Hào</v>
      </c>
      <c r="F455" s="497" t="str">
        <f>IF(Table10[[#This Row],[Trạm/DTR]]="DTR",_xlfn.XLOOKUP(Table10[[#This Row],[ID NCC]],DS_NCC_DTR[ID NCC],DS_NCC_DTR[Admin miền]),_xlfn.XLOOKUP(Table10[[#This Row],[Trạm/DTR]],Table16[Trạm],Table16[[Admin ]]))</f>
        <v>Phạm Thị Thúy Duy</v>
      </c>
      <c r="G455" t="s">
        <v>1296</v>
      </c>
      <c r="H455" s="497" t="str">
        <f>VLOOKUP(Table10[[#This Row],[Sản Phẩm RG]],'Thông tin'!C:F,4,0)</f>
        <v>PET chai</v>
      </c>
      <c r="I455">
        <v>654</v>
      </c>
      <c r="J455" s="497">
        <f>Table10[[#This Row],[Sản lượng kg]]/1000</f>
        <v>0.65400000000000003</v>
      </c>
      <c r="K455" s="497" t="str">
        <f>_xlfn.XLOOKUP(Table10[[#This Row],[Loại Hàng]],Table59[Nhóm],Table59[Qui đổi])</f>
        <v>PET chai</v>
      </c>
      <c r="L455" s="403">
        <v>46151</v>
      </c>
      <c r="M455" t="s">
        <v>607</v>
      </c>
      <c r="N455" s="497">
        <f>IF(COUNTIF($A$3:A455,A455)=1,1,0)</f>
        <v>0</v>
      </c>
    </row>
    <row r="456" spans="1:14" x14ac:dyDescent="0.35">
      <c r="A456" t="s">
        <v>2851</v>
      </c>
      <c r="B456" s="497" t="str">
        <f>IF(Table10[[#This Row],[DTR/Trạm]]="DTR",_xlfn.XLOOKUP(Table10[[#This Row],[ID NCC]],DS_NCC_DTR[ID NCC],DS_NCC_DTR[Tên NCC]),_xlfn.XLOOKUP(Table10[[#This Row],[ID NCC]],Data_TongTram2[ID NCC],Data_TongTram2[Tên NCC]))</f>
        <v>Quan Ngọc Nghĩa</v>
      </c>
      <c r="C456" s="497" t="str">
        <f>IF(Table10[[#This Row],[Trạm/DTR]]="DTR","DTR","Trạm")</f>
        <v>Trạm</v>
      </c>
      <c r="D456" s="497" t="str">
        <f>Table10[[#This Row],[ID NCC]]&amp;Table10[[#This Row],[Trạm/DTR]]</f>
        <v>001J3000002HLbDIAWĐồng Lâm</v>
      </c>
      <c r="E456" s="497" t="str">
        <f>IF(Table10[[#This Row],[DTR/Trạm]]="DTR",_xlfn.XLOOKUP(Table10[[#This Row],[ID NCC]],DS_NCC_DTR[ID NCC],DS_NCC_DTR[Nhân viên]),_xlfn.XLOOKUP(Table10[[#This Row],[ID NCC]],Data_TongTram2[ID NCC],Data_TongTram2[Nhân viên]))</f>
        <v>Lâm Đỗ Anh Hào</v>
      </c>
      <c r="F456" s="497" t="str">
        <f>IF(Table10[[#This Row],[Trạm/DTR]]="DTR",_xlfn.XLOOKUP(Table10[[#This Row],[ID NCC]],DS_NCC_DTR[ID NCC],DS_NCC_DTR[Admin miền]),_xlfn.XLOOKUP(Table10[[#This Row],[Trạm/DTR]],Table16[Trạm],Table16[[Admin ]]))</f>
        <v>Phạm Thị Thúy Duy</v>
      </c>
      <c r="G456" t="s">
        <v>1296</v>
      </c>
      <c r="H456" s="497" t="str">
        <f>VLOOKUP(Table10[[#This Row],[Sản Phẩm RG]],'Thông tin'!C:F,4,0)</f>
        <v>PET chai</v>
      </c>
      <c r="I456">
        <v>660</v>
      </c>
      <c r="J456" s="497">
        <f>Table10[[#This Row],[Sản lượng kg]]/1000</f>
        <v>0.66</v>
      </c>
      <c r="K456" s="497" t="str">
        <f>_xlfn.XLOOKUP(Table10[[#This Row],[Loại Hàng]],Table59[Nhóm],Table59[Qui đổi])</f>
        <v>PET chai</v>
      </c>
      <c r="L456" s="403">
        <v>46151</v>
      </c>
      <c r="M456" t="s">
        <v>607</v>
      </c>
      <c r="N456" s="497">
        <f>IF(COUNTIF($A$3:A456,A456)=1,1,0)</f>
        <v>1</v>
      </c>
    </row>
    <row r="457" spans="1:14" x14ac:dyDescent="0.35">
      <c r="A457" t="s">
        <v>635</v>
      </c>
      <c r="B457" s="497" t="str">
        <f>IF(Table10[[#This Row],[DTR/Trạm]]="DTR",_xlfn.XLOOKUP(Table10[[#This Row],[ID NCC]],DS_NCC_DTR[ID NCC],DS_NCC_DTR[Tên NCC]),_xlfn.XLOOKUP(Table10[[#This Row],[ID NCC]],Data_TongTram2[ID NCC],Data_TongTram2[Tên NCC]))</f>
        <v>Ngân Phát</v>
      </c>
      <c r="C457" s="497" t="str">
        <f>IF(Table10[[#This Row],[Trạm/DTR]]="DTR","DTR","Trạm")</f>
        <v>Trạm</v>
      </c>
      <c r="D457" s="497" t="str">
        <f>Table10[[#This Row],[ID NCC]]&amp;Table10[[#This Row],[Trạm/DTR]]</f>
        <v>001J3000002HLqDIAWĐồng Lâm</v>
      </c>
      <c r="E457" s="497" t="str">
        <f>IF(Table10[[#This Row],[DTR/Trạm]]="DTR",_xlfn.XLOOKUP(Table10[[#This Row],[ID NCC]],DS_NCC_DTR[ID NCC],DS_NCC_DTR[Nhân viên]),_xlfn.XLOOKUP(Table10[[#This Row],[ID NCC]],Data_TongTram2[ID NCC],Data_TongTram2[Nhân viên]))</f>
        <v>Lâm Đỗ Anh Hào</v>
      </c>
      <c r="F457" s="497" t="str">
        <f>IF(Table10[[#This Row],[Trạm/DTR]]="DTR",_xlfn.XLOOKUP(Table10[[#This Row],[ID NCC]],DS_NCC_DTR[ID NCC],DS_NCC_DTR[Admin miền]),_xlfn.XLOOKUP(Table10[[#This Row],[Trạm/DTR]],Table16[Trạm],Table16[[Admin ]]))</f>
        <v>Phạm Thị Thúy Duy</v>
      </c>
      <c r="G457" t="s">
        <v>1296</v>
      </c>
      <c r="H457" s="497" t="str">
        <f>VLOOKUP(Table10[[#This Row],[Sản Phẩm RG]],'Thông tin'!C:F,4,0)</f>
        <v>PET chai</v>
      </c>
      <c r="I457">
        <v>710</v>
      </c>
      <c r="J457" s="497">
        <f>Table10[[#This Row],[Sản lượng kg]]/1000</f>
        <v>0.71</v>
      </c>
      <c r="K457" s="497" t="str">
        <f>_xlfn.XLOOKUP(Table10[[#This Row],[Loại Hàng]],Table59[Nhóm],Table59[Qui đổi])</f>
        <v>PET chai</v>
      </c>
      <c r="L457" s="403">
        <v>46151</v>
      </c>
      <c r="M457" t="s">
        <v>607</v>
      </c>
      <c r="N457" s="497">
        <f>IF(COUNTIF($A$3:A457,A457)=1,1,0)</f>
        <v>0</v>
      </c>
    </row>
    <row r="458" spans="1:14" x14ac:dyDescent="0.35">
      <c r="A458" t="s">
        <v>519</v>
      </c>
      <c r="B458" s="497" t="str">
        <f>IF(Table10[[#This Row],[DTR/Trạm]]="DTR",_xlfn.XLOOKUP(Table10[[#This Row],[ID NCC]],DS_NCC_DTR[ID NCC],DS_NCC_DTR[Tên NCC]),_xlfn.XLOOKUP(Table10[[#This Row],[ID NCC]],Data_TongTram2[ID NCC],Data_TongTram2[Tên NCC]))</f>
        <v>Kiều Bình Thái</v>
      </c>
      <c r="C458" s="497" t="str">
        <f>IF(Table10[[#This Row],[Trạm/DTR]]="DTR","DTR","Trạm")</f>
        <v>Trạm</v>
      </c>
      <c r="D458" s="497" t="str">
        <f>Table10[[#This Row],[ID NCC]]&amp;Table10[[#This Row],[Trạm/DTR]]</f>
        <v>001J3000005FFAsIAOĐồng Lâm</v>
      </c>
      <c r="E458" s="497" t="str">
        <f>IF(Table10[[#This Row],[DTR/Trạm]]="DTR",_xlfn.XLOOKUP(Table10[[#This Row],[ID NCC]],DS_NCC_DTR[ID NCC],DS_NCC_DTR[Nhân viên]),_xlfn.XLOOKUP(Table10[[#This Row],[ID NCC]],Data_TongTram2[ID NCC],Data_TongTram2[Nhân viên]))</f>
        <v>Lê Quốc Việt</v>
      </c>
      <c r="F458" s="497" t="str">
        <f>IF(Table10[[#This Row],[Trạm/DTR]]="DTR",_xlfn.XLOOKUP(Table10[[#This Row],[ID NCC]],DS_NCC_DTR[ID NCC],DS_NCC_DTR[Admin miền]),_xlfn.XLOOKUP(Table10[[#This Row],[Trạm/DTR]],Table16[Trạm],Table16[[Admin ]]))</f>
        <v>Phạm Thị Thúy Duy</v>
      </c>
      <c r="G458" t="s">
        <v>1296</v>
      </c>
      <c r="H458" s="497" t="str">
        <f>VLOOKUP(Table10[[#This Row],[Sản Phẩm RG]],'Thông tin'!C:F,4,0)</f>
        <v>PET chai</v>
      </c>
      <c r="I458">
        <v>491</v>
      </c>
      <c r="J458" s="497">
        <f>Table10[[#This Row],[Sản lượng kg]]/1000</f>
        <v>0.49099999999999999</v>
      </c>
      <c r="K458" s="497" t="str">
        <f>_xlfn.XLOOKUP(Table10[[#This Row],[Loại Hàng]],Table59[Nhóm],Table59[Qui đổi])</f>
        <v>PET chai</v>
      </c>
      <c r="L458" s="403">
        <v>46151</v>
      </c>
      <c r="M458" t="s">
        <v>607</v>
      </c>
      <c r="N458" s="497">
        <f>IF(COUNTIF($A$3:A458,A458)=1,1,0)</f>
        <v>0</v>
      </c>
    </row>
    <row r="459" spans="1:14" x14ac:dyDescent="0.35">
      <c r="A459" t="s">
        <v>634</v>
      </c>
      <c r="B459" s="497" t="str">
        <f>IF(Table10[[#This Row],[DTR/Trạm]]="DTR",_xlfn.XLOOKUP(Table10[[#This Row],[ID NCC]],DS_NCC_DTR[ID NCC],DS_NCC_DTR[Tên NCC]),_xlfn.XLOOKUP(Table10[[#This Row],[ID NCC]],Data_TongTram2[ID NCC],Data_TongTram2[Tên NCC]))</f>
        <v>HKD Tín Trang</v>
      </c>
      <c r="C459" s="497" t="str">
        <f>IF(Table10[[#This Row],[Trạm/DTR]]="DTR","DTR","Trạm")</f>
        <v>Trạm</v>
      </c>
      <c r="D459" s="497" t="str">
        <f>Table10[[#This Row],[ID NCC]]&amp;Table10[[#This Row],[Trạm/DTR]]</f>
        <v>001J3000002HLguIAGĐồng Lâm</v>
      </c>
      <c r="E459" s="497" t="str">
        <f>IF(Table10[[#This Row],[DTR/Trạm]]="DTR",_xlfn.XLOOKUP(Table10[[#This Row],[ID NCC]],DS_NCC_DTR[ID NCC],DS_NCC_DTR[Nhân viên]),_xlfn.XLOOKUP(Table10[[#This Row],[ID NCC]],Data_TongTram2[ID NCC],Data_TongTram2[Nhân viên]))</f>
        <v>Lâm Đỗ Anh Hào</v>
      </c>
      <c r="F459" s="497" t="str">
        <f>IF(Table10[[#This Row],[Trạm/DTR]]="DTR",_xlfn.XLOOKUP(Table10[[#This Row],[ID NCC]],DS_NCC_DTR[ID NCC],DS_NCC_DTR[Admin miền]),_xlfn.XLOOKUP(Table10[[#This Row],[Trạm/DTR]],Table16[Trạm],Table16[[Admin ]]))</f>
        <v>Phạm Thị Thúy Duy</v>
      </c>
      <c r="G459" t="s">
        <v>1296</v>
      </c>
      <c r="H459" s="497" t="str">
        <f>VLOOKUP(Table10[[#This Row],[Sản Phẩm RG]],'Thông tin'!C:F,4,0)</f>
        <v>PET chai</v>
      </c>
      <c r="I459">
        <v>990</v>
      </c>
      <c r="J459" s="497">
        <f>Table10[[#This Row],[Sản lượng kg]]/1000</f>
        <v>0.99</v>
      </c>
      <c r="K459" s="497" t="str">
        <f>_xlfn.XLOOKUP(Table10[[#This Row],[Loại Hàng]],Table59[Nhóm],Table59[Qui đổi])</f>
        <v>PET chai</v>
      </c>
      <c r="L459" s="403">
        <v>46151</v>
      </c>
      <c r="M459" t="s">
        <v>607</v>
      </c>
      <c r="N459" s="497">
        <f>IF(COUNTIF($A$3:A459,A459)=1,1,0)</f>
        <v>0</v>
      </c>
    </row>
    <row r="460" spans="1:14" x14ac:dyDescent="0.35">
      <c r="A460" t="s">
        <v>503</v>
      </c>
      <c r="B460" s="497" t="str">
        <f>IF(Table10[[#This Row],[DTR/Trạm]]="DTR",_xlfn.XLOOKUP(Table10[[#This Row],[ID NCC]],DS_NCC_DTR[ID NCC],DS_NCC_DTR[Tên NCC]),_xlfn.XLOOKUP(Table10[[#This Row],[ID NCC]],Data_TongTram2[ID NCC],Data_TongTram2[Tên NCC]))</f>
        <v>Hải Dũng</v>
      </c>
      <c r="C460" s="497" t="str">
        <f>IF(Table10[[#This Row],[Trạm/DTR]]="DTR","DTR","Trạm")</f>
        <v>Trạm</v>
      </c>
      <c r="D460" s="497" t="str">
        <f>Table10[[#This Row],[ID NCC]]&amp;Table10[[#This Row],[Trạm/DTR]]</f>
        <v>001J3000002HLk5IAGĐồng Lâm</v>
      </c>
      <c r="E460" s="497" t="str">
        <f>IF(Table10[[#This Row],[DTR/Trạm]]="DTR",_xlfn.XLOOKUP(Table10[[#This Row],[ID NCC]],DS_NCC_DTR[ID NCC],DS_NCC_DTR[Nhân viên]),_xlfn.XLOOKUP(Table10[[#This Row],[ID NCC]],Data_TongTram2[ID NCC],Data_TongTram2[Nhân viên]))</f>
        <v>Lê Quốc Việt</v>
      </c>
      <c r="F460" s="497" t="str">
        <f>IF(Table10[[#This Row],[Trạm/DTR]]="DTR",_xlfn.XLOOKUP(Table10[[#This Row],[ID NCC]],DS_NCC_DTR[ID NCC],DS_NCC_DTR[Admin miền]),_xlfn.XLOOKUP(Table10[[#This Row],[Trạm/DTR]],Table16[Trạm],Table16[[Admin ]]))</f>
        <v>Phạm Thị Thúy Duy</v>
      </c>
      <c r="G460" t="s">
        <v>1296</v>
      </c>
      <c r="H460" s="497" t="str">
        <f>VLOOKUP(Table10[[#This Row],[Sản Phẩm RG]],'Thông tin'!C:F,4,0)</f>
        <v>PET chai</v>
      </c>
      <c r="I460">
        <v>450</v>
      </c>
      <c r="J460" s="497">
        <f>Table10[[#This Row],[Sản lượng kg]]/1000</f>
        <v>0.45</v>
      </c>
      <c r="K460" s="497" t="str">
        <f>_xlfn.XLOOKUP(Table10[[#This Row],[Loại Hàng]],Table59[Nhóm],Table59[Qui đổi])</f>
        <v>PET chai</v>
      </c>
      <c r="L460" s="403">
        <v>46151</v>
      </c>
      <c r="M460" t="s">
        <v>607</v>
      </c>
      <c r="N460" s="497">
        <f>IF(COUNTIF($A$3:A460,A460)=1,1,0)</f>
        <v>0</v>
      </c>
    </row>
    <row r="461" spans="1:14" x14ac:dyDescent="0.35">
      <c r="A461" t="s">
        <v>772</v>
      </c>
      <c r="B461" s="497" t="str">
        <f>IF(Table10[[#This Row],[DTR/Trạm]]="DTR",_xlfn.XLOOKUP(Table10[[#This Row],[ID NCC]],DS_NCC_DTR[ID NCC],DS_NCC_DTR[Tên NCC]),_xlfn.XLOOKUP(Table10[[#This Row],[ID NCC]],Data_TongTram2[ID NCC],Data_TongTram2[Tên NCC]))</f>
        <v>Thiện An Recycling</v>
      </c>
      <c r="C461" s="497" t="str">
        <f>IF(Table10[[#This Row],[Trạm/DTR]]="DTR","DTR","Trạm")</f>
        <v>Trạm</v>
      </c>
      <c r="D461" s="497" t="str">
        <f>Table10[[#This Row],[ID NCC]]&amp;Table10[[#This Row],[Trạm/DTR]]</f>
        <v>001dc000014o4lcAAAĐồng Lâm</v>
      </c>
      <c r="E461" s="497" t="str">
        <f>IF(Table10[[#This Row],[DTR/Trạm]]="DTR",_xlfn.XLOOKUP(Table10[[#This Row],[ID NCC]],DS_NCC_DTR[ID NCC],DS_NCC_DTR[Nhân viên]),_xlfn.XLOOKUP(Table10[[#This Row],[ID NCC]],Data_TongTram2[ID NCC],Data_TongTram2[Nhân viên]))</f>
        <v>Thái Tân Văn</v>
      </c>
      <c r="F461" s="497" t="str">
        <f>IF(Table10[[#This Row],[Trạm/DTR]]="DTR",_xlfn.XLOOKUP(Table10[[#This Row],[ID NCC]],DS_NCC_DTR[ID NCC],DS_NCC_DTR[Admin miền]),_xlfn.XLOOKUP(Table10[[#This Row],[Trạm/DTR]],Table16[Trạm],Table16[[Admin ]]))</f>
        <v>Phạm Thị Thúy Duy</v>
      </c>
      <c r="G461" t="s">
        <v>2240</v>
      </c>
      <c r="H461" s="497" t="str">
        <f>VLOOKUP(Table10[[#This Row],[Sản Phẩm RG]],'Thông tin'!C:F,4,0)</f>
        <v>PET chai</v>
      </c>
      <c r="I461">
        <v>7244</v>
      </c>
      <c r="J461" s="497">
        <f>Table10[[#This Row],[Sản lượng kg]]/1000</f>
        <v>7.2439999999999998</v>
      </c>
      <c r="K461" s="497" t="str">
        <f>_xlfn.XLOOKUP(Table10[[#This Row],[Loại Hàng]],Table59[Nhóm],Table59[Qui đổi])</f>
        <v>PET chai</v>
      </c>
      <c r="L461" s="403">
        <v>46151</v>
      </c>
      <c r="M461" t="s">
        <v>607</v>
      </c>
      <c r="N461" s="497">
        <f>IF(COUNTIF($A$3:A461,A461)=1,1,0)</f>
        <v>0</v>
      </c>
    </row>
    <row r="462" spans="1:14" x14ac:dyDescent="0.35">
      <c r="A462" t="s">
        <v>557</v>
      </c>
      <c r="B462" s="497" t="str">
        <f>IF(Table10[[#This Row],[DTR/Trạm]]="DTR",_xlfn.XLOOKUP(Table10[[#This Row],[ID NCC]],DS_NCC_DTR[ID NCC],DS_NCC_DTR[Tên NCC]),_xlfn.XLOOKUP(Table10[[#This Row],[ID NCC]],Data_TongTram2[ID NCC],Data_TongTram2[Tên NCC]))</f>
        <v>Trần Dương Kiến Trúc</v>
      </c>
      <c r="C462" s="497" t="str">
        <f>IF(Table10[[#This Row],[Trạm/DTR]]="DTR","DTR","Trạm")</f>
        <v>Trạm</v>
      </c>
      <c r="D462" s="497" t="str">
        <f>Table10[[#This Row],[ID NCC]]&amp;Table10[[#This Row],[Trạm/DTR]]</f>
        <v>001J3000002HLbFIAWĐồng Lâm</v>
      </c>
      <c r="E462" s="497" t="str">
        <f>IF(Table10[[#This Row],[DTR/Trạm]]="DTR",_xlfn.XLOOKUP(Table10[[#This Row],[ID NCC]],DS_NCC_DTR[ID NCC],DS_NCC_DTR[Nhân viên]),_xlfn.XLOOKUP(Table10[[#This Row],[ID NCC]],Data_TongTram2[ID NCC],Data_TongTram2[Nhân viên]))</f>
        <v>Lâm Đỗ Anh Hào</v>
      </c>
      <c r="F462" s="497" t="str">
        <f>IF(Table10[[#This Row],[Trạm/DTR]]="DTR",_xlfn.XLOOKUP(Table10[[#This Row],[ID NCC]],DS_NCC_DTR[ID NCC],DS_NCC_DTR[Admin miền]),_xlfn.XLOOKUP(Table10[[#This Row],[Trạm/DTR]],Table16[Trạm],Table16[[Admin ]]))</f>
        <v>Phạm Thị Thúy Duy</v>
      </c>
      <c r="G462" t="s">
        <v>1296</v>
      </c>
      <c r="H462" s="497" t="str">
        <f>VLOOKUP(Table10[[#This Row],[Sản Phẩm RG]],'Thông tin'!C:F,4,0)</f>
        <v>PET chai</v>
      </c>
      <c r="I462">
        <v>940</v>
      </c>
      <c r="J462" s="497">
        <f>Table10[[#This Row],[Sản lượng kg]]/1000</f>
        <v>0.94</v>
      </c>
      <c r="K462" s="497" t="str">
        <f>_xlfn.XLOOKUP(Table10[[#This Row],[Loại Hàng]],Table59[Nhóm],Table59[Qui đổi])</f>
        <v>PET chai</v>
      </c>
      <c r="L462" s="403">
        <v>46151</v>
      </c>
      <c r="M462" t="s">
        <v>607</v>
      </c>
      <c r="N462" s="497">
        <f>IF(COUNTIF($A$3:A462,A462)=1,1,0)</f>
        <v>0</v>
      </c>
    </row>
    <row r="463" spans="1:14" x14ac:dyDescent="0.35">
      <c r="A463" t="s">
        <v>508</v>
      </c>
      <c r="B463" s="497" t="str">
        <f>IF(Table10[[#This Row],[DTR/Trạm]]="DTR",_xlfn.XLOOKUP(Table10[[#This Row],[ID NCC]],DS_NCC_DTR[ID NCC],DS_NCC_DTR[Tên NCC]),_xlfn.XLOOKUP(Table10[[#This Row],[ID NCC]],Data_TongTram2[ID NCC],Data_TongTram2[Tên NCC]))</f>
        <v>HKD Đỗ Thị Lành</v>
      </c>
      <c r="C463" s="497" t="str">
        <f>IF(Table10[[#This Row],[Trạm/DTR]]="DTR","DTR","Trạm")</f>
        <v>Trạm</v>
      </c>
      <c r="D463" s="497" t="str">
        <f>Table10[[#This Row],[ID NCC]]&amp;Table10[[#This Row],[Trạm/DTR]]</f>
        <v>001J3000002HM0LIAWĐồng Lâm</v>
      </c>
      <c r="E463" s="497" t="str">
        <f>IF(Table10[[#This Row],[DTR/Trạm]]="DTR",_xlfn.XLOOKUP(Table10[[#This Row],[ID NCC]],DS_NCC_DTR[ID NCC],DS_NCC_DTR[Nhân viên]),_xlfn.XLOOKUP(Table10[[#This Row],[ID NCC]],Data_TongTram2[ID NCC],Data_TongTram2[Nhân viên]))</f>
        <v>Phạm Huỳnh Hữu Lộc</v>
      </c>
      <c r="F463" s="497" t="str">
        <f>IF(Table10[[#This Row],[Trạm/DTR]]="DTR",_xlfn.XLOOKUP(Table10[[#This Row],[ID NCC]],DS_NCC_DTR[ID NCC],DS_NCC_DTR[Admin miền]),_xlfn.XLOOKUP(Table10[[#This Row],[Trạm/DTR]],Table16[Trạm],Table16[[Admin ]]))</f>
        <v>Phạm Thị Thúy Duy</v>
      </c>
      <c r="G463" t="s">
        <v>2240</v>
      </c>
      <c r="H463" s="497" t="str">
        <f>VLOOKUP(Table10[[#This Row],[Sản Phẩm RG]],'Thông tin'!C:F,4,0)</f>
        <v>PET chai</v>
      </c>
      <c r="I463">
        <v>5659</v>
      </c>
      <c r="J463" s="497">
        <f>Table10[[#This Row],[Sản lượng kg]]/1000</f>
        <v>5.6589999999999998</v>
      </c>
      <c r="K463" s="497" t="str">
        <f>_xlfn.XLOOKUP(Table10[[#This Row],[Loại Hàng]],Table59[Nhóm],Table59[Qui đổi])</f>
        <v>PET chai</v>
      </c>
      <c r="L463" s="403">
        <v>46153</v>
      </c>
      <c r="M463" t="s">
        <v>607</v>
      </c>
      <c r="N463" s="497">
        <f>IF(COUNTIF($A$3:A463,A463)=1,1,0)</f>
        <v>1</v>
      </c>
    </row>
    <row r="464" spans="1:14" x14ac:dyDescent="0.35">
      <c r="A464" t="s">
        <v>632</v>
      </c>
      <c r="B464" s="497" t="str">
        <f>IF(Table10[[#This Row],[DTR/Trạm]]="DTR",_xlfn.XLOOKUP(Table10[[#This Row],[ID NCC]],DS_NCC_DTR[ID NCC],DS_NCC_DTR[Tên NCC]),_xlfn.XLOOKUP(Table10[[#This Row],[ID NCC]],Data_TongTram2[ID NCC],Data_TongTram2[Tên NCC]))</f>
        <v>Chị Ngọc Trà Ôn</v>
      </c>
      <c r="C464" s="497" t="str">
        <f>IF(Table10[[#This Row],[Trạm/DTR]]="DTR","DTR","Trạm")</f>
        <v>Trạm</v>
      </c>
      <c r="D464" s="497" t="str">
        <f>Table10[[#This Row],[ID NCC]]&amp;Table10[[#This Row],[Trạm/DTR]]</f>
        <v>001dc00001AZdUrAALĐồng Lâm</v>
      </c>
      <c r="E464" s="497" t="str">
        <f>IF(Table10[[#This Row],[DTR/Trạm]]="DTR",_xlfn.XLOOKUP(Table10[[#This Row],[ID NCC]],DS_NCC_DTR[ID NCC],DS_NCC_DTR[Nhân viên]),_xlfn.XLOOKUP(Table10[[#This Row],[ID NCC]],Data_TongTram2[ID NCC],Data_TongTram2[Nhân viên]))</f>
        <v>Lê Quốc Việt</v>
      </c>
      <c r="F464" s="497" t="str">
        <f>IF(Table10[[#This Row],[Trạm/DTR]]="DTR",_xlfn.XLOOKUP(Table10[[#This Row],[ID NCC]],DS_NCC_DTR[ID NCC],DS_NCC_DTR[Admin miền]),_xlfn.XLOOKUP(Table10[[#This Row],[Trạm/DTR]],Table16[Trạm],Table16[[Admin ]]))</f>
        <v>Phạm Thị Thúy Duy</v>
      </c>
      <c r="G464" t="s">
        <v>1296</v>
      </c>
      <c r="H464" s="497" t="str">
        <f>VLOOKUP(Table10[[#This Row],[Sản Phẩm RG]],'Thông tin'!C:F,4,0)</f>
        <v>PET chai</v>
      </c>
      <c r="I464">
        <v>600</v>
      </c>
      <c r="J464" s="497">
        <f>Table10[[#This Row],[Sản lượng kg]]/1000</f>
        <v>0.6</v>
      </c>
      <c r="K464" s="497" t="str">
        <f>_xlfn.XLOOKUP(Table10[[#This Row],[Loại Hàng]],Table59[Nhóm],Table59[Qui đổi])</f>
        <v>PET chai</v>
      </c>
      <c r="L464" s="403">
        <v>46153</v>
      </c>
      <c r="M464" t="s">
        <v>607</v>
      </c>
      <c r="N464" s="497">
        <f>IF(COUNTIF($A$3:A464,A464)=1,1,0)</f>
        <v>0</v>
      </c>
    </row>
    <row r="465" spans="1:14" x14ac:dyDescent="0.35">
      <c r="A465" t="s">
        <v>515</v>
      </c>
      <c r="B465" s="497" t="str">
        <f>IF(Table10[[#This Row],[DTR/Trạm]]="DTR",_xlfn.XLOOKUP(Table10[[#This Row],[ID NCC]],DS_NCC_DTR[ID NCC],DS_NCC_DTR[Tên NCC]),_xlfn.XLOOKUP(Table10[[#This Row],[ID NCC]],Data_TongTram2[ID NCC],Data_TongTram2[Tên NCC]))</f>
        <v>Quang Thái Vĩnh Long</v>
      </c>
      <c r="C465" s="497" t="str">
        <f>IF(Table10[[#This Row],[Trạm/DTR]]="DTR","DTR","Trạm")</f>
        <v>Trạm</v>
      </c>
      <c r="D465" s="497" t="str">
        <f>Table10[[#This Row],[ID NCC]]&amp;Table10[[#This Row],[Trạm/DTR]]</f>
        <v>001J3000002IgbfIACĐồng Lâm</v>
      </c>
      <c r="E465" s="497" t="str">
        <f>IF(Table10[[#This Row],[DTR/Trạm]]="DTR",_xlfn.XLOOKUP(Table10[[#This Row],[ID NCC]],DS_NCC_DTR[ID NCC],DS_NCC_DTR[Nhân viên]),_xlfn.XLOOKUP(Table10[[#This Row],[ID NCC]],Data_TongTram2[ID NCC],Data_TongTram2[Nhân viên]))</f>
        <v>Lê Quốc Việt</v>
      </c>
      <c r="F465" s="497" t="str">
        <f>IF(Table10[[#This Row],[Trạm/DTR]]="DTR",_xlfn.XLOOKUP(Table10[[#This Row],[ID NCC]],DS_NCC_DTR[ID NCC],DS_NCC_DTR[Admin miền]),_xlfn.XLOOKUP(Table10[[#This Row],[Trạm/DTR]],Table16[Trạm],Table16[[Admin ]]))</f>
        <v>Phạm Thị Thúy Duy</v>
      </c>
      <c r="G465" t="s">
        <v>1296</v>
      </c>
      <c r="H465" s="497" t="str">
        <f>VLOOKUP(Table10[[#This Row],[Sản Phẩm RG]],'Thông tin'!C:F,4,0)</f>
        <v>PET chai</v>
      </c>
      <c r="I465">
        <v>280</v>
      </c>
      <c r="J465" s="497">
        <f>Table10[[#This Row],[Sản lượng kg]]/1000</f>
        <v>0.28000000000000003</v>
      </c>
      <c r="K465" s="497" t="str">
        <f>_xlfn.XLOOKUP(Table10[[#This Row],[Loại Hàng]],Table59[Nhóm],Table59[Qui đổi])</f>
        <v>PET chai</v>
      </c>
      <c r="L465" s="403">
        <v>46153</v>
      </c>
      <c r="M465" t="s">
        <v>607</v>
      </c>
      <c r="N465" s="497">
        <f>IF(COUNTIF($A$3:A465,A465)=1,1,0)</f>
        <v>1</v>
      </c>
    </row>
    <row r="466" spans="1:14" x14ac:dyDescent="0.35">
      <c r="A466" t="s">
        <v>519</v>
      </c>
      <c r="B466" s="497" t="str">
        <f>IF(Table10[[#This Row],[DTR/Trạm]]="DTR",_xlfn.XLOOKUP(Table10[[#This Row],[ID NCC]],DS_NCC_DTR[ID NCC],DS_NCC_DTR[Tên NCC]),_xlfn.XLOOKUP(Table10[[#This Row],[ID NCC]],Data_TongTram2[ID NCC],Data_TongTram2[Tên NCC]))</f>
        <v>Kiều Bình Thái</v>
      </c>
      <c r="C466" s="497" t="str">
        <f>IF(Table10[[#This Row],[Trạm/DTR]]="DTR","DTR","Trạm")</f>
        <v>Trạm</v>
      </c>
      <c r="D466" s="497" t="str">
        <f>Table10[[#This Row],[ID NCC]]&amp;Table10[[#This Row],[Trạm/DTR]]</f>
        <v>001J3000005FFAsIAOĐồng Lâm</v>
      </c>
      <c r="E466" s="497" t="str">
        <f>IF(Table10[[#This Row],[DTR/Trạm]]="DTR",_xlfn.XLOOKUP(Table10[[#This Row],[ID NCC]],DS_NCC_DTR[ID NCC],DS_NCC_DTR[Nhân viên]),_xlfn.XLOOKUP(Table10[[#This Row],[ID NCC]],Data_TongTram2[ID NCC],Data_TongTram2[Nhân viên]))</f>
        <v>Lê Quốc Việt</v>
      </c>
      <c r="F466" s="497" t="str">
        <f>IF(Table10[[#This Row],[Trạm/DTR]]="DTR",_xlfn.XLOOKUP(Table10[[#This Row],[ID NCC]],DS_NCC_DTR[ID NCC],DS_NCC_DTR[Admin miền]),_xlfn.XLOOKUP(Table10[[#This Row],[Trạm/DTR]],Table16[Trạm],Table16[[Admin ]]))</f>
        <v>Phạm Thị Thúy Duy</v>
      </c>
      <c r="G466" t="s">
        <v>1296</v>
      </c>
      <c r="H466" s="497" t="str">
        <f>VLOOKUP(Table10[[#This Row],[Sản Phẩm RG]],'Thông tin'!C:F,4,0)</f>
        <v>PET chai</v>
      </c>
      <c r="I466">
        <v>761</v>
      </c>
      <c r="J466" s="497">
        <f>Table10[[#This Row],[Sản lượng kg]]/1000</f>
        <v>0.76100000000000001</v>
      </c>
      <c r="K466" s="497" t="str">
        <f>_xlfn.XLOOKUP(Table10[[#This Row],[Loại Hàng]],Table59[Nhóm],Table59[Qui đổi])</f>
        <v>PET chai</v>
      </c>
      <c r="L466" s="403">
        <v>46153</v>
      </c>
      <c r="M466" t="s">
        <v>607</v>
      </c>
      <c r="N466" s="497">
        <f>IF(COUNTIF($A$3:A466,A466)=1,1,0)</f>
        <v>0</v>
      </c>
    </row>
    <row r="467" spans="1:14" x14ac:dyDescent="0.35">
      <c r="A467" t="s">
        <v>535</v>
      </c>
      <c r="B467" s="497" t="str">
        <f>IF(Table10[[#This Row],[DTR/Trạm]]="DTR",_xlfn.XLOOKUP(Table10[[#This Row],[ID NCC]],DS_NCC_DTR[ID NCC],DS_NCC_DTR[Tên NCC]),_xlfn.XLOOKUP(Table10[[#This Row],[ID NCC]],Data_TongTram2[ID NCC],Data_TongTram2[Tên NCC]))</f>
        <v>Chị Huệ Cần Thơ</v>
      </c>
      <c r="C467" s="497" t="str">
        <f>IF(Table10[[#This Row],[Trạm/DTR]]="DTR","DTR","Trạm")</f>
        <v>Trạm</v>
      </c>
      <c r="D467" s="497" t="str">
        <f>Table10[[#This Row],[ID NCC]]&amp;Table10[[#This Row],[Trạm/DTR]]</f>
        <v>001J3000002HM0AIAWĐồng Lâm</v>
      </c>
      <c r="E467" s="497" t="str">
        <f>IF(Table10[[#This Row],[DTR/Trạm]]="DTR",_xlfn.XLOOKUP(Table10[[#This Row],[ID NCC]],DS_NCC_DTR[ID NCC],DS_NCC_DTR[Nhân viên]),_xlfn.XLOOKUP(Table10[[#This Row],[ID NCC]],Data_TongTram2[ID NCC],Data_TongTram2[Nhân viên]))</f>
        <v>Nguyễn Ngọc Lâm</v>
      </c>
      <c r="F467" s="497" t="str">
        <f>IF(Table10[[#This Row],[Trạm/DTR]]="DTR",_xlfn.XLOOKUP(Table10[[#This Row],[ID NCC]],DS_NCC_DTR[ID NCC],DS_NCC_DTR[Admin miền]),_xlfn.XLOOKUP(Table10[[#This Row],[Trạm/DTR]],Table16[Trạm],Table16[[Admin ]]))</f>
        <v>Phạm Thị Thúy Duy</v>
      </c>
      <c r="G467" t="s">
        <v>2240</v>
      </c>
      <c r="H467" s="497" t="str">
        <f>VLOOKUP(Table10[[#This Row],[Sản Phẩm RG]],'Thông tin'!C:F,4,0)</f>
        <v>PET chai</v>
      </c>
      <c r="I467">
        <v>3921</v>
      </c>
      <c r="J467" s="497">
        <f>Table10[[#This Row],[Sản lượng kg]]/1000</f>
        <v>3.9209999999999998</v>
      </c>
      <c r="K467" s="497" t="str">
        <f>_xlfn.XLOOKUP(Table10[[#This Row],[Loại Hàng]],Table59[Nhóm],Table59[Qui đổi])</f>
        <v>PET chai</v>
      </c>
      <c r="L467" s="403">
        <v>46153</v>
      </c>
      <c r="M467" t="s">
        <v>607</v>
      </c>
      <c r="N467" s="497">
        <f>IF(COUNTIF($A$3:A467,A467)=1,1,0)</f>
        <v>1</v>
      </c>
    </row>
    <row r="468" spans="1:14" x14ac:dyDescent="0.35">
      <c r="A468" t="s">
        <v>536</v>
      </c>
      <c r="B468" s="497" t="str">
        <f>IF(Table10[[#This Row],[DTR/Trạm]]="DTR",_xlfn.XLOOKUP(Table10[[#This Row],[ID NCC]],DS_NCC_DTR[ID NCC],DS_NCC_DTR[Tên NCC]),_xlfn.XLOOKUP(Table10[[#This Row],[ID NCC]],Data_TongTram2[ID NCC],Data_TongTram2[Tên NCC]))</f>
        <v>Anh Tài Đc</v>
      </c>
      <c r="C468" s="497" t="str">
        <f>IF(Table10[[#This Row],[Trạm/DTR]]="DTR","DTR","Trạm")</f>
        <v>Trạm</v>
      </c>
      <c r="D468" s="497" t="str">
        <f>Table10[[#This Row],[ID NCC]]&amp;Table10[[#This Row],[Trạm/DTR]]</f>
        <v>001J3000002HLkXIAWĐồng Lâm</v>
      </c>
      <c r="E468" s="497" t="str">
        <f>IF(Table10[[#This Row],[DTR/Trạm]]="DTR",_xlfn.XLOOKUP(Table10[[#This Row],[ID NCC]],DS_NCC_DTR[ID NCC],DS_NCC_DTR[Nhân viên]),_xlfn.XLOOKUP(Table10[[#This Row],[ID NCC]],Data_TongTram2[ID NCC],Data_TongTram2[Nhân viên]))</f>
        <v>Lê Quốc Việt</v>
      </c>
      <c r="F468" s="497" t="str">
        <f>IF(Table10[[#This Row],[Trạm/DTR]]="DTR",_xlfn.XLOOKUP(Table10[[#This Row],[ID NCC]],DS_NCC_DTR[ID NCC],DS_NCC_DTR[Admin miền]),_xlfn.XLOOKUP(Table10[[#This Row],[Trạm/DTR]],Table16[Trạm],Table16[[Admin ]]))</f>
        <v>Phạm Thị Thúy Duy</v>
      </c>
      <c r="G468" t="s">
        <v>1296</v>
      </c>
      <c r="H468" s="497" t="str">
        <f>VLOOKUP(Table10[[#This Row],[Sản Phẩm RG]],'Thông tin'!C:F,4,0)</f>
        <v>PET chai</v>
      </c>
      <c r="I468">
        <v>618</v>
      </c>
      <c r="J468" s="497">
        <f>Table10[[#This Row],[Sản lượng kg]]/1000</f>
        <v>0.61799999999999999</v>
      </c>
      <c r="K468" s="497" t="str">
        <f>_xlfn.XLOOKUP(Table10[[#This Row],[Loại Hàng]],Table59[Nhóm],Table59[Qui đổi])</f>
        <v>PET chai</v>
      </c>
      <c r="L468" s="403">
        <v>46153</v>
      </c>
      <c r="M468" t="s">
        <v>607</v>
      </c>
      <c r="N468" s="497">
        <f>IF(COUNTIF($A$3:A468,A468)=1,1,0)</f>
        <v>0</v>
      </c>
    </row>
    <row r="469" spans="1:14" x14ac:dyDescent="0.35">
      <c r="A469" t="s">
        <v>498</v>
      </c>
      <c r="B469" s="497" t="str">
        <f>IF(Table10[[#This Row],[DTR/Trạm]]="DTR",_xlfn.XLOOKUP(Table10[[#This Row],[ID NCC]],DS_NCC_DTR[ID NCC],DS_NCC_DTR[Tên NCC]),_xlfn.XLOOKUP(Table10[[#This Row],[ID NCC]],Data_TongTram2[ID NCC],Data_TongTram2[Tên NCC]))</f>
        <v>HKD Nguyên Chương</v>
      </c>
      <c r="C469" s="497" t="str">
        <f>IF(Table10[[#This Row],[Trạm/DTR]]="DTR","DTR","Trạm")</f>
        <v>Trạm</v>
      </c>
      <c r="D469" s="497" t="str">
        <f>Table10[[#This Row],[ID NCC]]&amp;Table10[[#This Row],[Trạm/DTR]]</f>
        <v>001J3000002HM0PIAWĐồng Lâm</v>
      </c>
      <c r="E469" s="497" t="str">
        <f>IF(Table10[[#This Row],[DTR/Trạm]]="DTR",_xlfn.XLOOKUP(Table10[[#This Row],[ID NCC]],DS_NCC_DTR[ID NCC],DS_NCC_DTR[Nhân viên]),_xlfn.XLOOKUP(Table10[[#This Row],[ID NCC]],Data_TongTram2[ID NCC],Data_TongTram2[Nhân viên]))</f>
        <v>Nguyễn Ngọc Lâm</v>
      </c>
      <c r="F469" s="497" t="str">
        <f>IF(Table10[[#This Row],[Trạm/DTR]]="DTR",_xlfn.XLOOKUP(Table10[[#This Row],[ID NCC]],DS_NCC_DTR[ID NCC],DS_NCC_DTR[Admin miền]),_xlfn.XLOOKUP(Table10[[#This Row],[Trạm/DTR]],Table16[Trạm],Table16[[Admin ]]))</f>
        <v>Phạm Thị Thúy Duy</v>
      </c>
      <c r="G469" t="s">
        <v>1296</v>
      </c>
      <c r="H469" s="497" t="str">
        <f>VLOOKUP(Table10[[#This Row],[Sản Phẩm RG]],'Thông tin'!C:F,4,0)</f>
        <v>PET chai</v>
      </c>
      <c r="I469">
        <v>599</v>
      </c>
      <c r="J469" s="497">
        <f>Table10[[#This Row],[Sản lượng kg]]/1000</f>
        <v>0.59899999999999998</v>
      </c>
      <c r="K469" s="497" t="str">
        <f>_xlfn.XLOOKUP(Table10[[#This Row],[Loại Hàng]],Table59[Nhóm],Table59[Qui đổi])</f>
        <v>PET chai</v>
      </c>
      <c r="L469" s="403">
        <v>46153</v>
      </c>
      <c r="M469" t="s">
        <v>607</v>
      </c>
      <c r="N469" s="497">
        <f>IF(COUNTIF($A$3:A469,A469)=1,1,0)</f>
        <v>0</v>
      </c>
    </row>
    <row r="470" spans="1:14" x14ac:dyDescent="0.35">
      <c r="A470" t="s">
        <v>549</v>
      </c>
      <c r="B470" s="497" t="str">
        <f>IF(Table10[[#This Row],[DTR/Trạm]]="DTR",_xlfn.XLOOKUP(Table10[[#This Row],[ID NCC]],DS_NCC_DTR[ID NCC],DS_NCC_DTR[Tên NCC]),_xlfn.XLOOKUP(Table10[[#This Row],[ID NCC]],Data_TongTram2[ID NCC],Data_TongTram2[Tên NCC]))</f>
        <v>Nhỉn Như Ngọc</v>
      </c>
      <c r="C470" s="497" t="str">
        <f>IF(Table10[[#This Row],[Trạm/DTR]]="DTR","DTR","Trạm")</f>
        <v>Trạm</v>
      </c>
      <c r="D470" s="497" t="str">
        <f>Table10[[#This Row],[ID NCC]]&amp;Table10[[#This Row],[Trạm/DTR]]</f>
        <v>001J3000002HjEHIA0Đồng Lâm</v>
      </c>
      <c r="E470" s="497" t="str">
        <f>IF(Table10[[#This Row],[DTR/Trạm]]="DTR",_xlfn.XLOOKUP(Table10[[#This Row],[ID NCC]],DS_NCC_DTR[ID NCC],DS_NCC_DTR[Nhân viên]),_xlfn.XLOOKUP(Table10[[#This Row],[ID NCC]],Data_TongTram2[ID NCC],Data_TongTram2[Nhân viên]))</f>
        <v>Lê Quốc Việt</v>
      </c>
      <c r="F470" s="497" t="str">
        <f>IF(Table10[[#This Row],[Trạm/DTR]]="DTR",_xlfn.XLOOKUP(Table10[[#This Row],[ID NCC]],DS_NCC_DTR[ID NCC],DS_NCC_DTR[Admin miền]),_xlfn.XLOOKUP(Table10[[#This Row],[Trạm/DTR]],Table16[Trạm],Table16[[Admin ]]))</f>
        <v>Phạm Thị Thúy Duy</v>
      </c>
      <c r="G470" t="s">
        <v>1296</v>
      </c>
      <c r="H470" s="497" t="str">
        <f>VLOOKUP(Table10[[#This Row],[Sản Phẩm RG]],'Thông tin'!C:F,4,0)</f>
        <v>PET chai</v>
      </c>
      <c r="I470">
        <v>1350</v>
      </c>
      <c r="J470" s="497">
        <f>Table10[[#This Row],[Sản lượng kg]]/1000</f>
        <v>1.35</v>
      </c>
      <c r="K470" s="497" t="str">
        <f>_xlfn.XLOOKUP(Table10[[#This Row],[Loại Hàng]],Table59[Nhóm],Table59[Qui đổi])</f>
        <v>PET chai</v>
      </c>
      <c r="L470" s="403">
        <v>46153</v>
      </c>
      <c r="M470" t="s">
        <v>607</v>
      </c>
      <c r="N470" s="497">
        <f>IF(COUNTIF($A$3:A470,A470)=1,1,0)</f>
        <v>0</v>
      </c>
    </row>
    <row r="471" spans="1:14" x14ac:dyDescent="0.35">
      <c r="A471" t="s">
        <v>517</v>
      </c>
      <c r="B471" s="497" t="str">
        <f>IF(Table10[[#This Row],[DTR/Trạm]]="DTR",_xlfn.XLOOKUP(Table10[[#This Row],[ID NCC]],DS_NCC_DTR[ID NCC],DS_NCC_DTR[Tên NCC]),_xlfn.XLOOKUP(Table10[[#This Row],[ID NCC]],Data_TongTram2[ID NCC],Data_TongTram2[Tên NCC]))</f>
        <v>Bảy Liêm</v>
      </c>
      <c r="C471" s="497" t="str">
        <f>IF(Table10[[#This Row],[Trạm/DTR]]="DTR","DTR","Trạm")</f>
        <v>Trạm</v>
      </c>
      <c r="D471" s="497" t="str">
        <f>Table10[[#This Row],[ID NCC]]&amp;Table10[[#This Row],[Trạm/DTR]]</f>
        <v>001J3000002HLgpIAGĐồng Lâm</v>
      </c>
      <c r="E471" s="497" t="str">
        <f>IF(Table10[[#This Row],[DTR/Trạm]]="DTR",_xlfn.XLOOKUP(Table10[[#This Row],[ID NCC]],DS_NCC_DTR[ID NCC],DS_NCC_DTR[Nhân viên]),_xlfn.XLOOKUP(Table10[[#This Row],[ID NCC]],Data_TongTram2[ID NCC],Data_TongTram2[Nhân viên]))</f>
        <v>Lê Quốc Việt</v>
      </c>
      <c r="F471" s="497" t="str">
        <f>IF(Table10[[#This Row],[Trạm/DTR]]="DTR",_xlfn.XLOOKUP(Table10[[#This Row],[ID NCC]],DS_NCC_DTR[ID NCC],DS_NCC_DTR[Admin miền]),_xlfn.XLOOKUP(Table10[[#This Row],[Trạm/DTR]],Table16[Trạm],Table16[[Admin ]]))</f>
        <v>Phạm Thị Thúy Duy</v>
      </c>
      <c r="G471" t="s">
        <v>1296</v>
      </c>
      <c r="H471" s="497" t="str">
        <f>VLOOKUP(Table10[[#This Row],[Sản Phẩm RG]],'Thông tin'!C:F,4,0)</f>
        <v>PET chai</v>
      </c>
      <c r="I471">
        <v>600</v>
      </c>
      <c r="J471" s="497">
        <f>Table10[[#This Row],[Sản lượng kg]]/1000</f>
        <v>0.6</v>
      </c>
      <c r="K471" s="497" t="str">
        <f>_xlfn.XLOOKUP(Table10[[#This Row],[Loại Hàng]],Table59[Nhóm],Table59[Qui đổi])</f>
        <v>PET chai</v>
      </c>
      <c r="L471" s="403">
        <v>46153</v>
      </c>
      <c r="M471" t="s">
        <v>607</v>
      </c>
      <c r="N471" s="497">
        <f>IF(COUNTIF($A$3:A471,A471)=1,1,0)</f>
        <v>0</v>
      </c>
    </row>
    <row r="472" spans="1:14" x14ac:dyDescent="0.35">
      <c r="A472" t="s">
        <v>566</v>
      </c>
      <c r="B472" s="497" t="str">
        <f>IF(Table10[[#This Row],[DTR/Trạm]]="DTR",_xlfn.XLOOKUP(Table10[[#This Row],[ID NCC]],DS_NCC_DTR[ID NCC],DS_NCC_DTR[Tên NCC]),_xlfn.XLOOKUP(Table10[[#This Row],[ID NCC]],Data_TongTram2[ID NCC],Data_TongTram2[Tên NCC]))</f>
        <v>Chị Điệp (Phát Xương)</v>
      </c>
      <c r="C472" s="497" t="str">
        <f>IF(Table10[[#This Row],[Trạm/DTR]]="DTR","DTR","Trạm")</f>
        <v>Trạm</v>
      </c>
      <c r="D472" s="497" t="str">
        <f>Table10[[#This Row],[ID NCC]]&amp;Table10[[#This Row],[Trạm/DTR]]</f>
        <v>001J3000002HLbCIAWĐồng Lâm</v>
      </c>
      <c r="E472" s="497" t="str">
        <f>IF(Table10[[#This Row],[DTR/Trạm]]="DTR",_xlfn.XLOOKUP(Table10[[#This Row],[ID NCC]],DS_NCC_DTR[ID NCC],DS_NCC_DTR[Nhân viên]),_xlfn.XLOOKUP(Table10[[#This Row],[ID NCC]],Data_TongTram2[ID NCC],Data_TongTram2[Nhân viên]))</f>
        <v>Lâm Đỗ Anh Hào</v>
      </c>
      <c r="F472" s="497" t="str">
        <f>IF(Table10[[#This Row],[Trạm/DTR]]="DTR",_xlfn.XLOOKUP(Table10[[#This Row],[ID NCC]],DS_NCC_DTR[ID NCC],DS_NCC_DTR[Admin miền]),_xlfn.XLOOKUP(Table10[[#This Row],[Trạm/DTR]],Table16[Trạm],Table16[[Admin ]]))</f>
        <v>Phạm Thị Thúy Duy</v>
      </c>
      <c r="G472" t="s">
        <v>1296</v>
      </c>
      <c r="H472" s="497" t="str">
        <f>VLOOKUP(Table10[[#This Row],[Sản Phẩm RG]],'Thông tin'!C:F,4,0)</f>
        <v>PET chai</v>
      </c>
      <c r="I472">
        <v>560</v>
      </c>
      <c r="J472" s="497">
        <f>Table10[[#This Row],[Sản lượng kg]]/1000</f>
        <v>0.56000000000000005</v>
      </c>
      <c r="K472" s="497" t="str">
        <f>_xlfn.XLOOKUP(Table10[[#This Row],[Loại Hàng]],Table59[Nhóm],Table59[Qui đổi])</f>
        <v>PET chai</v>
      </c>
      <c r="L472" s="403">
        <v>46153</v>
      </c>
      <c r="M472" t="s">
        <v>607</v>
      </c>
      <c r="N472" s="497">
        <f>IF(COUNTIF($A$3:A472,A472)=1,1,0)</f>
        <v>0</v>
      </c>
    </row>
    <row r="473" spans="1:14" x14ac:dyDescent="0.35">
      <c r="A473" t="s">
        <v>563</v>
      </c>
      <c r="B473" s="497" t="str">
        <f>IF(Table10[[#This Row],[DTR/Trạm]]="DTR",_xlfn.XLOOKUP(Table10[[#This Row],[ID NCC]],DS_NCC_DTR[ID NCC],DS_NCC_DTR[Tên NCC]),_xlfn.XLOOKUP(Table10[[#This Row],[ID NCC]],Data_TongTram2[ID NCC],Data_TongTram2[Tên NCC]))</f>
        <v>Duy Phương</v>
      </c>
      <c r="C473" s="497" t="str">
        <f>IF(Table10[[#This Row],[Trạm/DTR]]="DTR","DTR","Trạm")</f>
        <v>Trạm</v>
      </c>
      <c r="D473" s="497" t="str">
        <f>Table10[[#This Row],[ID NCC]]&amp;Table10[[#This Row],[Trạm/DTR]]</f>
        <v>001J3000002HLkUIAWĐồng Lâm</v>
      </c>
      <c r="E473" s="497" t="str">
        <f>IF(Table10[[#This Row],[DTR/Trạm]]="DTR",_xlfn.XLOOKUP(Table10[[#This Row],[ID NCC]],DS_NCC_DTR[ID NCC],DS_NCC_DTR[Nhân viên]),_xlfn.XLOOKUP(Table10[[#This Row],[ID NCC]],Data_TongTram2[ID NCC],Data_TongTram2[Nhân viên]))</f>
        <v>Lê Quốc Việt</v>
      </c>
      <c r="F473" s="497" t="str">
        <f>IF(Table10[[#This Row],[Trạm/DTR]]="DTR",_xlfn.XLOOKUP(Table10[[#This Row],[ID NCC]],DS_NCC_DTR[ID NCC],DS_NCC_DTR[Admin miền]),_xlfn.XLOOKUP(Table10[[#This Row],[Trạm/DTR]],Table16[Trạm],Table16[[Admin ]]))</f>
        <v>Phạm Thị Thúy Duy</v>
      </c>
      <c r="G473" t="s">
        <v>1296</v>
      </c>
      <c r="H473" s="497" t="str">
        <f>VLOOKUP(Table10[[#This Row],[Sản Phẩm RG]],'Thông tin'!C:F,4,0)</f>
        <v>PET chai</v>
      </c>
      <c r="I473">
        <v>1470</v>
      </c>
      <c r="J473" s="497">
        <f>Table10[[#This Row],[Sản lượng kg]]/1000</f>
        <v>1.47</v>
      </c>
      <c r="K473" s="497" t="str">
        <f>_xlfn.XLOOKUP(Table10[[#This Row],[Loại Hàng]],Table59[Nhóm],Table59[Qui đổi])</f>
        <v>PET chai</v>
      </c>
      <c r="L473" s="403">
        <v>46153</v>
      </c>
      <c r="M473" t="s">
        <v>607</v>
      </c>
      <c r="N473" s="497">
        <f>IF(COUNTIF($A$3:A473,A473)=1,1,0)</f>
        <v>0</v>
      </c>
    </row>
    <row r="474" spans="1:14" x14ac:dyDescent="0.35">
      <c r="A474" t="s">
        <v>526</v>
      </c>
      <c r="B474" s="497" t="str">
        <f>IF(Table10[[#This Row],[DTR/Trạm]]="DTR",_xlfn.XLOOKUP(Table10[[#This Row],[ID NCC]],DS_NCC_DTR[ID NCC],DS_NCC_DTR[Tên NCC]),_xlfn.XLOOKUP(Table10[[#This Row],[ID NCC]],Data_TongTram2[ID NCC],Data_TongTram2[Tên NCC]))</f>
        <v>Chị Nguyệt</v>
      </c>
      <c r="C474" s="497" t="str">
        <f>IF(Table10[[#This Row],[Trạm/DTR]]="DTR","DTR","Trạm")</f>
        <v>Trạm</v>
      </c>
      <c r="D474" s="497" t="str">
        <f>Table10[[#This Row],[ID NCC]]&amp;Table10[[#This Row],[Trạm/DTR]]</f>
        <v>001J3000002HLrIIAWĐồng Lâm</v>
      </c>
      <c r="E474" s="497" t="str">
        <f>IF(Table10[[#This Row],[DTR/Trạm]]="DTR",_xlfn.XLOOKUP(Table10[[#This Row],[ID NCC]],DS_NCC_DTR[ID NCC],DS_NCC_DTR[Nhân viên]),_xlfn.XLOOKUP(Table10[[#This Row],[ID NCC]],Data_TongTram2[ID NCC],Data_TongTram2[Nhân viên]))</f>
        <v>Lâm Đỗ Anh Hào</v>
      </c>
      <c r="F474" s="497" t="str">
        <f>IF(Table10[[#This Row],[Trạm/DTR]]="DTR",_xlfn.XLOOKUP(Table10[[#This Row],[ID NCC]],DS_NCC_DTR[ID NCC],DS_NCC_DTR[Admin miền]),_xlfn.XLOOKUP(Table10[[#This Row],[Trạm/DTR]],Table16[Trạm],Table16[[Admin ]]))</f>
        <v>Phạm Thị Thúy Duy</v>
      </c>
      <c r="G474" t="s">
        <v>1296</v>
      </c>
      <c r="H474" s="497" t="str">
        <f>VLOOKUP(Table10[[#This Row],[Sản Phẩm RG]],'Thông tin'!C:F,4,0)</f>
        <v>PET chai</v>
      </c>
      <c r="I474">
        <v>610</v>
      </c>
      <c r="J474" s="497">
        <f>Table10[[#This Row],[Sản lượng kg]]/1000</f>
        <v>0.61</v>
      </c>
      <c r="K474" s="497" t="str">
        <f>_xlfn.XLOOKUP(Table10[[#This Row],[Loại Hàng]],Table59[Nhóm],Table59[Qui đổi])</f>
        <v>PET chai</v>
      </c>
      <c r="L474" s="403">
        <v>46153</v>
      </c>
      <c r="M474" t="s">
        <v>607</v>
      </c>
      <c r="N474" s="497">
        <f>IF(COUNTIF($A$3:A474,A474)=1,1,0)</f>
        <v>0</v>
      </c>
    </row>
    <row r="475" spans="1:14" x14ac:dyDescent="0.35">
      <c r="A475" t="s">
        <v>545</v>
      </c>
      <c r="B475" s="497" t="str">
        <f>IF(Table10[[#This Row],[DTR/Trạm]]="DTR",_xlfn.XLOOKUP(Table10[[#This Row],[ID NCC]],DS_NCC_DTR[ID NCC],DS_NCC_DTR[Tên NCC]),_xlfn.XLOOKUP(Table10[[#This Row],[ID NCC]],Data_TongTram2[ID NCC],Data_TongTram2[Tên NCC]))</f>
        <v>Nguyễn Thị Ngọc Châu</v>
      </c>
      <c r="C475" s="497" t="str">
        <f>IF(Table10[[#This Row],[Trạm/DTR]]="DTR","DTR","Trạm")</f>
        <v>Trạm</v>
      </c>
      <c r="D475" s="497" t="str">
        <f>Table10[[#This Row],[ID NCC]]&amp;Table10[[#This Row],[Trạm/DTR]]</f>
        <v>001dc00000dpemjAAAĐồng Lâm</v>
      </c>
      <c r="E475" s="497" t="str">
        <f>IF(Table10[[#This Row],[DTR/Trạm]]="DTR",_xlfn.XLOOKUP(Table10[[#This Row],[ID NCC]],DS_NCC_DTR[ID NCC],DS_NCC_DTR[Nhân viên]),_xlfn.XLOOKUP(Table10[[#This Row],[ID NCC]],Data_TongTram2[ID NCC],Data_TongTram2[Nhân viên]))</f>
        <v>Lê Quốc Việt</v>
      </c>
      <c r="F475" s="497" t="str">
        <f>IF(Table10[[#This Row],[Trạm/DTR]]="DTR",_xlfn.XLOOKUP(Table10[[#This Row],[ID NCC]],DS_NCC_DTR[ID NCC],DS_NCC_DTR[Admin miền]),_xlfn.XLOOKUP(Table10[[#This Row],[Trạm/DTR]],Table16[Trạm],Table16[[Admin ]]))</f>
        <v>Phạm Thị Thúy Duy</v>
      </c>
      <c r="G475" t="s">
        <v>1296</v>
      </c>
      <c r="H475" s="497" t="str">
        <f>VLOOKUP(Table10[[#This Row],[Sản Phẩm RG]],'Thông tin'!C:F,4,0)</f>
        <v>PET chai</v>
      </c>
      <c r="I475">
        <v>580</v>
      </c>
      <c r="J475" s="497">
        <f>Table10[[#This Row],[Sản lượng kg]]/1000</f>
        <v>0.57999999999999996</v>
      </c>
      <c r="K475" s="497" t="str">
        <f>_xlfn.XLOOKUP(Table10[[#This Row],[Loại Hàng]],Table59[Nhóm],Table59[Qui đổi])</f>
        <v>PET chai</v>
      </c>
      <c r="L475" s="403">
        <v>46153</v>
      </c>
      <c r="M475" t="s">
        <v>607</v>
      </c>
      <c r="N475" s="497">
        <f>IF(COUNTIF($A$3:A475,A475)=1,1,0)</f>
        <v>0</v>
      </c>
    </row>
    <row r="476" spans="1:14" x14ac:dyDescent="0.35">
      <c r="A476" t="s">
        <v>498</v>
      </c>
      <c r="B476" s="497" t="str">
        <f>IF(Table10[[#This Row],[DTR/Trạm]]="DTR",_xlfn.XLOOKUP(Table10[[#This Row],[ID NCC]],DS_NCC_DTR[ID NCC],DS_NCC_DTR[Tên NCC]),_xlfn.XLOOKUP(Table10[[#This Row],[ID NCC]],Data_TongTram2[ID NCC],Data_TongTram2[Tên NCC]))</f>
        <v>HKD Nguyên Chương</v>
      </c>
      <c r="C476" s="497" t="str">
        <f>IF(Table10[[#This Row],[Trạm/DTR]]="DTR","DTR","Trạm")</f>
        <v>Trạm</v>
      </c>
      <c r="D476" s="497" t="str">
        <f>Table10[[#This Row],[ID NCC]]&amp;Table10[[#This Row],[Trạm/DTR]]</f>
        <v>001J3000002HM0PIAWĐồng Lâm</v>
      </c>
      <c r="E476" s="497" t="str">
        <f>IF(Table10[[#This Row],[DTR/Trạm]]="DTR",_xlfn.XLOOKUP(Table10[[#This Row],[ID NCC]],DS_NCC_DTR[ID NCC],DS_NCC_DTR[Nhân viên]),_xlfn.XLOOKUP(Table10[[#This Row],[ID NCC]],Data_TongTram2[ID NCC],Data_TongTram2[Nhân viên]))</f>
        <v>Nguyễn Ngọc Lâm</v>
      </c>
      <c r="F476" s="497" t="str">
        <f>IF(Table10[[#This Row],[Trạm/DTR]]="DTR",_xlfn.XLOOKUP(Table10[[#This Row],[ID NCC]],DS_NCC_DTR[ID NCC],DS_NCC_DTR[Admin miền]),_xlfn.XLOOKUP(Table10[[#This Row],[Trạm/DTR]],Table16[Trạm],Table16[[Admin ]]))</f>
        <v>Phạm Thị Thúy Duy</v>
      </c>
      <c r="G476" t="s">
        <v>1296</v>
      </c>
      <c r="H476" s="497" t="str">
        <f>VLOOKUP(Table10[[#This Row],[Sản Phẩm RG]],'Thông tin'!C:F,4,0)</f>
        <v>PET chai</v>
      </c>
      <c r="I476">
        <v>531</v>
      </c>
      <c r="J476" s="497">
        <f>Table10[[#This Row],[Sản lượng kg]]/1000</f>
        <v>0.53100000000000003</v>
      </c>
      <c r="K476" s="497" t="str">
        <f>_xlfn.XLOOKUP(Table10[[#This Row],[Loại Hàng]],Table59[Nhóm],Table59[Qui đổi])</f>
        <v>PET chai</v>
      </c>
      <c r="L476" s="403">
        <v>46153</v>
      </c>
      <c r="M476" t="s">
        <v>607</v>
      </c>
      <c r="N476" s="497">
        <f>IF(COUNTIF($A$3:A476,A476)=1,1,0)</f>
        <v>0</v>
      </c>
    </row>
    <row r="477" spans="1:14" x14ac:dyDescent="0.35">
      <c r="A477" t="s">
        <v>519</v>
      </c>
      <c r="B477" s="497" t="str">
        <f>IF(Table10[[#This Row],[DTR/Trạm]]="DTR",_xlfn.XLOOKUP(Table10[[#This Row],[ID NCC]],DS_NCC_DTR[ID NCC],DS_NCC_DTR[Tên NCC]),_xlfn.XLOOKUP(Table10[[#This Row],[ID NCC]],Data_TongTram2[ID NCC],Data_TongTram2[Tên NCC]))</f>
        <v>Kiều Bình Thái</v>
      </c>
      <c r="C477" s="497" t="str">
        <f>IF(Table10[[#This Row],[Trạm/DTR]]="DTR","DTR","Trạm")</f>
        <v>Trạm</v>
      </c>
      <c r="D477" s="497" t="str">
        <f>Table10[[#This Row],[ID NCC]]&amp;Table10[[#This Row],[Trạm/DTR]]</f>
        <v>001J3000005FFAsIAOĐồng Lâm</v>
      </c>
      <c r="E477" s="497" t="str">
        <f>IF(Table10[[#This Row],[DTR/Trạm]]="DTR",_xlfn.XLOOKUP(Table10[[#This Row],[ID NCC]],DS_NCC_DTR[ID NCC],DS_NCC_DTR[Nhân viên]),_xlfn.XLOOKUP(Table10[[#This Row],[ID NCC]],Data_TongTram2[ID NCC],Data_TongTram2[Nhân viên]))</f>
        <v>Lê Quốc Việt</v>
      </c>
      <c r="F477" s="497" t="str">
        <f>IF(Table10[[#This Row],[Trạm/DTR]]="DTR",_xlfn.XLOOKUP(Table10[[#This Row],[ID NCC]],DS_NCC_DTR[ID NCC],DS_NCC_DTR[Admin miền]),_xlfn.XLOOKUP(Table10[[#This Row],[Trạm/DTR]],Table16[Trạm],Table16[[Admin ]]))</f>
        <v>Phạm Thị Thúy Duy</v>
      </c>
      <c r="G477" t="s">
        <v>1296</v>
      </c>
      <c r="H477" s="497" t="str">
        <f>VLOOKUP(Table10[[#This Row],[Sản Phẩm RG]],'Thông tin'!C:F,4,0)</f>
        <v>PET chai</v>
      </c>
      <c r="I477">
        <v>694</v>
      </c>
      <c r="J477" s="497">
        <f>Table10[[#This Row],[Sản lượng kg]]/1000</f>
        <v>0.69399999999999995</v>
      </c>
      <c r="K477" s="497" t="str">
        <f>_xlfn.XLOOKUP(Table10[[#This Row],[Loại Hàng]],Table59[Nhóm],Table59[Qui đổi])</f>
        <v>PET chai</v>
      </c>
      <c r="L477" s="403">
        <v>46153</v>
      </c>
      <c r="M477" t="s">
        <v>607</v>
      </c>
      <c r="N477" s="497">
        <f>IF(COUNTIF($A$3:A477,A477)=1,1,0)</f>
        <v>0</v>
      </c>
    </row>
    <row r="478" spans="1:14" x14ac:dyDescent="0.35">
      <c r="A478" t="s">
        <v>1064</v>
      </c>
      <c r="B478" s="497" t="str">
        <f>IF(Table10[[#This Row],[DTR/Trạm]]="DTR",_xlfn.XLOOKUP(Table10[[#This Row],[ID NCC]],DS_NCC_DTR[ID NCC],DS_NCC_DTR[Tên NCC]),_xlfn.XLOOKUP(Table10[[#This Row],[ID NCC]],Data_TongTram2[ID NCC],Data_TongTram2[Tên NCC]))</f>
        <v>HKD Đoàn Thị Ngọc Dung</v>
      </c>
      <c r="C478" s="497" t="str">
        <f>IF(Table10[[#This Row],[Trạm/DTR]]="DTR","DTR","Trạm")</f>
        <v>Trạm</v>
      </c>
      <c r="D478" s="497" t="str">
        <f>Table10[[#This Row],[ID NCC]]&amp;Table10[[#This Row],[Trạm/DTR]]</f>
        <v>001J3000002HLjLIAWĐồng Lâm</v>
      </c>
      <c r="E478" s="497" t="str">
        <f>IF(Table10[[#This Row],[DTR/Trạm]]="DTR",_xlfn.XLOOKUP(Table10[[#This Row],[ID NCC]],DS_NCC_DTR[ID NCC],DS_NCC_DTR[Nhân viên]),_xlfn.XLOOKUP(Table10[[#This Row],[ID NCC]],Data_TongTram2[ID NCC],Data_TongTram2[Nhân viên]))</f>
        <v>Nguyễn Ngọc Lâm</v>
      </c>
      <c r="F478" s="497" t="str">
        <f>IF(Table10[[#This Row],[Trạm/DTR]]="DTR",_xlfn.XLOOKUP(Table10[[#This Row],[ID NCC]],DS_NCC_DTR[ID NCC],DS_NCC_DTR[Admin miền]),_xlfn.XLOOKUP(Table10[[#This Row],[Trạm/DTR]],Table16[Trạm],Table16[[Admin ]]))</f>
        <v>Phạm Thị Thúy Duy</v>
      </c>
      <c r="G478" t="s">
        <v>1296</v>
      </c>
      <c r="H478" s="497" t="str">
        <f>VLOOKUP(Table10[[#This Row],[Sản Phẩm RG]],'Thông tin'!C:F,4,0)</f>
        <v>PET chai</v>
      </c>
      <c r="I478">
        <v>1270</v>
      </c>
      <c r="J478" s="497">
        <f>Table10[[#This Row],[Sản lượng kg]]/1000</f>
        <v>1.27</v>
      </c>
      <c r="K478" s="497" t="str">
        <f>_xlfn.XLOOKUP(Table10[[#This Row],[Loại Hàng]],Table59[Nhóm],Table59[Qui đổi])</f>
        <v>PET chai</v>
      </c>
      <c r="L478" s="403">
        <v>46153</v>
      </c>
      <c r="M478" t="s">
        <v>607</v>
      </c>
      <c r="N478" s="497">
        <f>IF(COUNTIF($A$3:A478,A478)=1,1,0)</f>
        <v>0</v>
      </c>
    </row>
    <row r="479" spans="1:14" x14ac:dyDescent="0.35">
      <c r="A479" t="s">
        <v>568</v>
      </c>
      <c r="B479" s="497" t="str">
        <f>IF(Table10[[#This Row],[DTR/Trạm]]="DTR",_xlfn.XLOOKUP(Table10[[#This Row],[ID NCC]],DS_NCC_DTR[ID NCC],DS_NCC_DTR[Tên NCC]),_xlfn.XLOOKUP(Table10[[#This Row],[ID NCC]],Data_TongTram2[ID NCC],Data_TongTram2[Tên NCC]))</f>
        <v>HKD Huỳnh Văn Đông</v>
      </c>
      <c r="C479" s="497" t="str">
        <f>IF(Table10[[#This Row],[Trạm/DTR]]="DTR","DTR","Trạm")</f>
        <v>Trạm</v>
      </c>
      <c r="D479" s="497" t="str">
        <f>Table10[[#This Row],[ID NCC]]&amp;Table10[[#This Row],[Trạm/DTR]]</f>
        <v>001J3000002HLkSIAWĐồng Lâm</v>
      </c>
      <c r="E479" s="497" t="str">
        <f>IF(Table10[[#This Row],[DTR/Trạm]]="DTR",_xlfn.XLOOKUP(Table10[[#This Row],[ID NCC]],DS_NCC_DTR[ID NCC],DS_NCC_DTR[Nhân viên]),_xlfn.XLOOKUP(Table10[[#This Row],[ID NCC]],Data_TongTram2[ID NCC],Data_TongTram2[Nhân viên]))</f>
        <v>Lê Quốc Việt</v>
      </c>
      <c r="F479" s="497" t="str">
        <f>IF(Table10[[#This Row],[Trạm/DTR]]="DTR",_xlfn.XLOOKUP(Table10[[#This Row],[ID NCC]],DS_NCC_DTR[ID NCC],DS_NCC_DTR[Admin miền]),_xlfn.XLOOKUP(Table10[[#This Row],[Trạm/DTR]],Table16[Trạm],Table16[[Admin ]]))</f>
        <v>Phạm Thị Thúy Duy</v>
      </c>
      <c r="G479" t="s">
        <v>1296</v>
      </c>
      <c r="H479" s="497" t="str">
        <f>VLOOKUP(Table10[[#This Row],[Sản Phẩm RG]],'Thông tin'!C:F,4,0)</f>
        <v>PET chai</v>
      </c>
      <c r="I479">
        <v>800</v>
      </c>
      <c r="J479" s="497">
        <f>Table10[[#This Row],[Sản lượng kg]]/1000</f>
        <v>0.8</v>
      </c>
      <c r="K479" s="497" t="str">
        <f>_xlfn.XLOOKUP(Table10[[#This Row],[Loại Hàng]],Table59[Nhóm],Table59[Qui đổi])</f>
        <v>PET chai</v>
      </c>
      <c r="L479" s="403">
        <v>46153</v>
      </c>
      <c r="M479" t="s">
        <v>607</v>
      </c>
      <c r="N479" s="497">
        <f>IF(COUNTIF($A$3:A479,A479)=1,1,0)</f>
        <v>0</v>
      </c>
    </row>
    <row r="480" spans="1:14" x14ac:dyDescent="0.35">
      <c r="A480" t="s">
        <v>563</v>
      </c>
      <c r="B480" s="497" t="str">
        <f>IF(Table10[[#This Row],[DTR/Trạm]]="DTR",_xlfn.XLOOKUP(Table10[[#This Row],[ID NCC]],DS_NCC_DTR[ID NCC],DS_NCC_DTR[Tên NCC]),_xlfn.XLOOKUP(Table10[[#This Row],[ID NCC]],Data_TongTram2[ID NCC],Data_TongTram2[Tên NCC]))</f>
        <v>Duy Phương</v>
      </c>
      <c r="C480" s="497" t="str">
        <f>IF(Table10[[#This Row],[Trạm/DTR]]="DTR","DTR","Trạm")</f>
        <v>Trạm</v>
      </c>
      <c r="D480" s="497" t="str">
        <f>Table10[[#This Row],[ID NCC]]&amp;Table10[[#This Row],[Trạm/DTR]]</f>
        <v>001J3000002HLkUIAWĐồng Lâm</v>
      </c>
      <c r="E480" s="497" t="str">
        <f>IF(Table10[[#This Row],[DTR/Trạm]]="DTR",_xlfn.XLOOKUP(Table10[[#This Row],[ID NCC]],DS_NCC_DTR[ID NCC],DS_NCC_DTR[Nhân viên]),_xlfn.XLOOKUP(Table10[[#This Row],[ID NCC]],Data_TongTram2[ID NCC],Data_TongTram2[Nhân viên]))</f>
        <v>Lê Quốc Việt</v>
      </c>
      <c r="F480" s="497" t="str">
        <f>IF(Table10[[#This Row],[Trạm/DTR]]="DTR",_xlfn.XLOOKUP(Table10[[#This Row],[ID NCC]],DS_NCC_DTR[ID NCC],DS_NCC_DTR[Admin miền]),_xlfn.XLOOKUP(Table10[[#This Row],[Trạm/DTR]],Table16[Trạm],Table16[[Admin ]]))</f>
        <v>Phạm Thị Thúy Duy</v>
      </c>
      <c r="G480" t="s">
        <v>1296</v>
      </c>
      <c r="H480" s="497" t="str">
        <f>VLOOKUP(Table10[[#This Row],[Sản Phẩm RG]],'Thông tin'!C:F,4,0)</f>
        <v>PET chai</v>
      </c>
      <c r="I480">
        <v>470</v>
      </c>
      <c r="J480" s="497">
        <f>Table10[[#This Row],[Sản lượng kg]]/1000</f>
        <v>0.47</v>
      </c>
      <c r="K480" s="497" t="str">
        <f>_xlfn.XLOOKUP(Table10[[#This Row],[Loại Hàng]],Table59[Nhóm],Table59[Qui đổi])</f>
        <v>PET chai</v>
      </c>
      <c r="L480" s="403">
        <v>46153</v>
      </c>
      <c r="M480" t="s">
        <v>607</v>
      </c>
      <c r="N480" s="497">
        <f>IF(COUNTIF($A$3:A480,A480)=1,1,0)</f>
        <v>0</v>
      </c>
    </row>
    <row r="481" spans="1:14" x14ac:dyDescent="0.35">
      <c r="A481" t="s">
        <v>522</v>
      </c>
      <c r="B481" s="497" t="str">
        <f>IF(Table10[[#This Row],[DTR/Trạm]]="DTR",_xlfn.XLOOKUP(Table10[[#This Row],[ID NCC]],DS_NCC_DTR[ID NCC],DS_NCC_DTR[Tên NCC]),_xlfn.XLOOKUP(Table10[[#This Row],[ID NCC]],Data_TongTram2[ID NCC],Data_TongTram2[Tên NCC]))</f>
        <v>Tư Sang (Lê Thanh Sơn)</v>
      </c>
      <c r="C481" s="497" t="str">
        <f>IF(Table10[[#This Row],[Trạm/DTR]]="DTR","DTR","Trạm")</f>
        <v>Trạm</v>
      </c>
      <c r="D481" s="497" t="str">
        <f>Table10[[#This Row],[ID NCC]]&amp;Table10[[#This Row],[Trạm/DTR]]</f>
        <v>001J3000002HLkRIAWĐồng Lâm</v>
      </c>
      <c r="E481" s="497" t="str">
        <f>IF(Table10[[#This Row],[DTR/Trạm]]="DTR",_xlfn.XLOOKUP(Table10[[#This Row],[ID NCC]],DS_NCC_DTR[ID NCC],DS_NCC_DTR[Nhân viên]),_xlfn.XLOOKUP(Table10[[#This Row],[ID NCC]],Data_TongTram2[ID NCC],Data_TongTram2[Nhân viên]))</f>
        <v>Lê Quốc Việt</v>
      </c>
      <c r="F481" s="497" t="str">
        <f>IF(Table10[[#This Row],[Trạm/DTR]]="DTR",_xlfn.XLOOKUP(Table10[[#This Row],[ID NCC]],DS_NCC_DTR[ID NCC],DS_NCC_DTR[Admin miền]),_xlfn.XLOOKUP(Table10[[#This Row],[Trạm/DTR]],Table16[Trạm],Table16[[Admin ]]))</f>
        <v>Phạm Thị Thúy Duy</v>
      </c>
      <c r="G481" t="s">
        <v>1296</v>
      </c>
      <c r="H481" s="497" t="str">
        <f>VLOOKUP(Table10[[#This Row],[Sản Phẩm RG]],'Thông tin'!C:F,4,0)</f>
        <v>PET chai</v>
      </c>
      <c r="I481">
        <v>451</v>
      </c>
      <c r="J481" s="497">
        <f>Table10[[#This Row],[Sản lượng kg]]/1000</f>
        <v>0.45100000000000001</v>
      </c>
      <c r="K481" s="497" t="str">
        <f>_xlfn.XLOOKUP(Table10[[#This Row],[Loại Hàng]],Table59[Nhóm],Table59[Qui đổi])</f>
        <v>PET chai</v>
      </c>
      <c r="L481" s="403">
        <v>46153</v>
      </c>
      <c r="M481" t="s">
        <v>607</v>
      </c>
      <c r="N481" s="497">
        <f>IF(COUNTIF($A$3:A481,A481)=1,1,0)</f>
        <v>0</v>
      </c>
    </row>
    <row r="482" spans="1:14" x14ac:dyDescent="0.35">
      <c r="A482" t="s">
        <v>633</v>
      </c>
      <c r="B482" s="497" t="str">
        <f>IF(Table10[[#This Row],[DTR/Trạm]]="DTR",_xlfn.XLOOKUP(Table10[[#This Row],[ID NCC]],DS_NCC_DTR[ID NCC],DS_NCC_DTR[Tên NCC]),_xlfn.XLOOKUP(Table10[[#This Row],[ID NCC]],Data_TongTram2[ID NCC],Data_TongTram2[Tên NCC]))</f>
        <v>Phế Liệu Minh Luân</v>
      </c>
      <c r="C482" s="497" t="str">
        <f>IF(Table10[[#This Row],[Trạm/DTR]]="DTR","DTR","Trạm")</f>
        <v>Trạm</v>
      </c>
      <c r="D482" s="497" t="str">
        <f>Table10[[#This Row],[ID NCC]]&amp;Table10[[#This Row],[Trạm/DTR]]</f>
        <v>001J3000002HLbAIAWĐồng Lâm</v>
      </c>
      <c r="E482" s="497" t="str">
        <f>IF(Table10[[#This Row],[DTR/Trạm]]="DTR",_xlfn.XLOOKUP(Table10[[#This Row],[ID NCC]],DS_NCC_DTR[ID NCC],DS_NCC_DTR[Nhân viên]),_xlfn.XLOOKUP(Table10[[#This Row],[ID NCC]],Data_TongTram2[ID NCC],Data_TongTram2[Nhân viên]))</f>
        <v>Lâm Đỗ Anh Hào</v>
      </c>
      <c r="F482" s="497" t="str">
        <f>IF(Table10[[#This Row],[Trạm/DTR]]="DTR",_xlfn.XLOOKUP(Table10[[#This Row],[ID NCC]],DS_NCC_DTR[ID NCC],DS_NCC_DTR[Admin miền]),_xlfn.XLOOKUP(Table10[[#This Row],[Trạm/DTR]],Table16[Trạm],Table16[[Admin ]]))</f>
        <v>Phạm Thị Thúy Duy</v>
      </c>
      <c r="G482" t="s">
        <v>1296</v>
      </c>
      <c r="H482" s="497" t="str">
        <f>VLOOKUP(Table10[[#This Row],[Sản Phẩm RG]],'Thông tin'!C:F,4,0)</f>
        <v>PET chai</v>
      </c>
      <c r="I482">
        <v>740</v>
      </c>
      <c r="J482" s="497">
        <f>Table10[[#This Row],[Sản lượng kg]]/1000</f>
        <v>0.74</v>
      </c>
      <c r="K482" s="497" t="str">
        <f>_xlfn.XLOOKUP(Table10[[#This Row],[Loại Hàng]],Table59[Nhóm],Table59[Qui đổi])</f>
        <v>PET chai</v>
      </c>
      <c r="L482" s="403">
        <v>46153</v>
      </c>
      <c r="M482" t="s">
        <v>607</v>
      </c>
      <c r="N482" s="497">
        <f>IF(COUNTIF($A$3:A482,A482)=1,1,0)</f>
        <v>0</v>
      </c>
    </row>
    <row r="483" spans="1:14" x14ac:dyDescent="0.35">
      <c r="A483" t="s">
        <v>536</v>
      </c>
      <c r="B483" s="497" t="str">
        <f>IF(Table10[[#This Row],[DTR/Trạm]]="DTR",_xlfn.XLOOKUP(Table10[[#This Row],[ID NCC]],DS_NCC_DTR[ID NCC],DS_NCC_DTR[Tên NCC]),_xlfn.XLOOKUP(Table10[[#This Row],[ID NCC]],Data_TongTram2[ID NCC],Data_TongTram2[Tên NCC]))</f>
        <v>Anh Tài Đc</v>
      </c>
      <c r="C483" s="497" t="str">
        <f>IF(Table10[[#This Row],[Trạm/DTR]]="DTR","DTR","Trạm")</f>
        <v>Trạm</v>
      </c>
      <c r="D483" s="497" t="str">
        <f>Table10[[#This Row],[ID NCC]]&amp;Table10[[#This Row],[Trạm/DTR]]</f>
        <v>001J3000002HLkXIAWĐồng Lâm</v>
      </c>
      <c r="E483" s="497" t="str">
        <f>IF(Table10[[#This Row],[DTR/Trạm]]="DTR",_xlfn.XLOOKUP(Table10[[#This Row],[ID NCC]],DS_NCC_DTR[ID NCC],DS_NCC_DTR[Nhân viên]),_xlfn.XLOOKUP(Table10[[#This Row],[ID NCC]],Data_TongTram2[ID NCC],Data_TongTram2[Nhân viên]))</f>
        <v>Lê Quốc Việt</v>
      </c>
      <c r="F483" s="497" t="str">
        <f>IF(Table10[[#This Row],[Trạm/DTR]]="DTR",_xlfn.XLOOKUP(Table10[[#This Row],[ID NCC]],DS_NCC_DTR[ID NCC],DS_NCC_DTR[Admin miền]),_xlfn.XLOOKUP(Table10[[#This Row],[Trạm/DTR]],Table16[Trạm],Table16[[Admin ]]))</f>
        <v>Phạm Thị Thúy Duy</v>
      </c>
      <c r="G483" t="s">
        <v>1296</v>
      </c>
      <c r="H483" s="497" t="str">
        <f>VLOOKUP(Table10[[#This Row],[Sản Phẩm RG]],'Thông tin'!C:F,4,0)</f>
        <v>PET chai</v>
      </c>
      <c r="I483">
        <v>453</v>
      </c>
      <c r="J483" s="497">
        <f>Table10[[#This Row],[Sản lượng kg]]/1000</f>
        <v>0.45300000000000001</v>
      </c>
      <c r="K483" s="497" t="str">
        <f>_xlfn.XLOOKUP(Table10[[#This Row],[Loại Hàng]],Table59[Nhóm],Table59[Qui đổi])</f>
        <v>PET chai</v>
      </c>
      <c r="L483" s="403">
        <v>46153</v>
      </c>
      <c r="M483" t="s">
        <v>607</v>
      </c>
      <c r="N483" s="497">
        <f>IF(COUNTIF($A$3:A483,A483)=1,1,0)</f>
        <v>0</v>
      </c>
    </row>
    <row r="484" spans="1:14" x14ac:dyDescent="0.35">
      <c r="A484" t="s">
        <v>560</v>
      </c>
      <c r="B484" s="497" t="str">
        <f>IF(Table10[[#This Row],[DTR/Trạm]]="DTR",_xlfn.XLOOKUP(Table10[[#This Row],[ID NCC]],DS_NCC_DTR[ID NCC],DS_NCC_DTR[Tên NCC]),_xlfn.XLOOKUP(Table10[[#This Row],[ID NCC]],Data_TongTram2[ID NCC],Data_TongTram2[Tên NCC]))</f>
        <v>Văn Cao Cát Tường</v>
      </c>
      <c r="C484" s="497" t="str">
        <f>IF(Table10[[#This Row],[Trạm/DTR]]="DTR","DTR","Trạm")</f>
        <v>Trạm</v>
      </c>
      <c r="D484" s="497" t="str">
        <f>Table10[[#This Row],[ID NCC]]&amp;Table10[[#This Row],[Trạm/DTR]]</f>
        <v>001dc00000age2lAAAĐồng Lâm</v>
      </c>
      <c r="E484" s="497" t="str">
        <f>IF(Table10[[#This Row],[DTR/Trạm]]="DTR",_xlfn.XLOOKUP(Table10[[#This Row],[ID NCC]],DS_NCC_DTR[ID NCC],DS_NCC_DTR[Nhân viên]),_xlfn.XLOOKUP(Table10[[#This Row],[ID NCC]],Data_TongTram2[ID NCC],Data_TongTram2[Nhân viên]))</f>
        <v>Phạm Huỳnh Hữu Lộc</v>
      </c>
      <c r="F484" s="497" t="str">
        <f>IF(Table10[[#This Row],[Trạm/DTR]]="DTR",_xlfn.XLOOKUP(Table10[[#This Row],[ID NCC]],DS_NCC_DTR[ID NCC],DS_NCC_DTR[Admin miền]),_xlfn.XLOOKUP(Table10[[#This Row],[Trạm/DTR]],Table16[Trạm],Table16[[Admin ]]))</f>
        <v>Phạm Thị Thúy Duy</v>
      </c>
      <c r="G484" t="s">
        <v>2240</v>
      </c>
      <c r="H484" s="497" t="str">
        <f>VLOOKUP(Table10[[#This Row],[Sản Phẩm RG]],'Thông tin'!C:F,4,0)</f>
        <v>PET chai</v>
      </c>
      <c r="I484">
        <v>5521</v>
      </c>
      <c r="J484" s="497">
        <f>Table10[[#This Row],[Sản lượng kg]]/1000</f>
        <v>5.5209999999999999</v>
      </c>
      <c r="K484" s="497" t="str">
        <f>_xlfn.XLOOKUP(Table10[[#This Row],[Loại Hàng]],Table59[Nhóm],Table59[Qui đổi])</f>
        <v>PET chai</v>
      </c>
      <c r="L484" s="403">
        <v>46153</v>
      </c>
      <c r="M484" t="s">
        <v>607</v>
      </c>
      <c r="N484" s="497">
        <f>IF(COUNTIF($A$3:A484,A484)=1,1,0)</f>
        <v>1</v>
      </c>
    </row>
    <row r="485" spans="1:14" x14ac:dyDescent="0.35">
      <c r="A485" t="s">
        <v>560</v>
      </c>
      <c r="B485" s="497" t="str">
        <f>IF(Table10[[#This Row],[DTR/Trạm]]="DTR",_xlfn.XLOOKUP(Table10[[#This Row],[ID NCC]],DS_NCC_DTR[ID NCC],DS_NCC_DTR[Tên NCC]),_xlfn.XLOOKUP(Table10[[#This Row],[ID NCC]],Data_TongTram2[ID NCC],Data_TongTram2[Tên NCC]))</f>
        <v>Văn Cao Cát Tường</v>
      </c>
      <c r="C485" s="497" t="str">
        <f>IF(Table10[[#This Row],[Trạm/DTR]]="DTR","DTR","Trạm")</f>
        <v>Trạm</v>
      </c>
      <c r="D485" s="497" t="str">
        <f>Table10[[#This Row],[ID NCC]]&amp;Table10[[#This Row],[Trạm/DTR]]</f>
        <v>001dc00000age2lAAAĐồng Lâm</v>
      </c>
      <c r="E485" s="497" t="str">
        <f>IF(Table10[[#This Row],[DTR/Trạm]]="DTR",_xlfn.XLOOKUP(Table10[[#This Row],[ID NCC]],DS_NCC_DTR[ID NCC],DS_NCC_DTR[Nhân viên]),_xlfn.XLOOKUP(Table10[[#This Row],[ID NCC]],Data_TongTram2[ID NCC],Data_TongTram2[Nhân viên]))</f>
        <v>Phạm Huỳnh Hữu Lộc</v>
      </c>
      <c r="F485" s="497" t="str">
        <f>IF(Table10[[#This Row],[Trạm/DTR]]="DTR",_xlfn.XLOOKUP(Table10[[#This Row],[ID NCC]],DS_NCC_DTR[ID NCC],DS_NCC_DTR[Admin miền]),_xlfn.XLOOKUP(Table10[[#This Row],[Trạm/DTR]],Table16[Trạm],Table16[[Admin ]]))</f>
        <v>Phạm Thị Thúy Duy</v>
      </c>
      <c r="G485" t="s">
        <v>2240</v>
      </c>
      <c r="H485" s="497" t="str">
        <f>VLOOKUP(Table10[[#This Row],[Sản Phẩm RG]],'Thông tin'!C:F,4,0)</f>
        <v>PET chai</v>
      </c>
      <c r="I485">
        <v>3825</v>
      </c>
      <c r="J485" s="497">
        <f>Table10[[#This Row],[Sản lượng kg]]/1000</f>
        <v>3.8250000000000002</v>
      </c>
      <c r="K485" s="497" t="str">
        <f>_xlfn.XLOOKUP(Table10[[#This Row],[Loại Hàng]],Table59[Nhóm],Table59[Qui đổi])</f>
        <v>PET chai</v>
      </c>
      <c r="L485" s="403">
        <v>46153</v>
      </c>
      <c r="M485" t="s">
        <v>607</v>
      </c>
      <c r="N485" s="497">
        <f>IF(COUNTIF($A$3:A485,A485)=1,1,0)</f>
        <v>0</v>
      </c>
    </row>
    <row r="486" spans="1:14" x14ac:dyDescent="0.35">
      <c r="A486" t="s">
        <v>631</v>
      </c>
      <c r="B486" s="497" t="str">
        <f>IF(Table10[[#This Row],[DTR/Trạm]]="DTR",_xlfn.XLOOKUP(Table10[[#This Row],[ID NCC]],DS_NCC_DTR[ID NCC],DS_NCC_DTR[Tên NCC]),_xlfn.XLOOKUP(Table10[[#This Row],[ID NCC]],Data_TongTram2[ID NCC],Data_TongTram2[Tên NCC]))</f>
        <v>Nguyễn Thị Trúc Mai</v>
      </c>
      <c r="C486" s="497" t="str">
        <f>IF(Table10[[#This Row],[Trạm/DTR]]="DTR","DTR","Trạm")</f>
        <v>Trạm</v>
      </c>
      <c r="D486" s="497" t="str">
        <f>Table10[[#This Row],[ID NCC]]&amp;Table10[[#This Row],[Trạm/DTR]]</f>
        <v>001J300000Ar9kvIABĐồng Lâm</v>
      </c>
      <c r="E486" s="497" t="str">
        <f>IF(Table10[[#This Row],[DTR/Trạm]]="DTR",_xlfn.XLOOKUP(Table10[[#This Row],[ID NCC]],DS_NCC_DTR[ID NCC],DS_NCC_DTR[Nhân viên]),_xlfn.XLOOKUP(Table10[[#This Row],[ID NCC]],Data_TongTram2[ID NCC],Data_TongTram2[Nhân viên]))</f>
        <v>Lâm Đỗ Anh Hào</v>
      </c>
      <c r="F486" s="497" t="str">
        <f>IF(Table10[[#This Row],[Trạm/DTR]]="DTR",_xlfn.XLOOKUP(Table10[[#This Row],[ID NCC]],DS_NCC_DTR[ID NCC],DS_NCC_DTR[Admin miền]),_xlfn.XLOOKUP(Table10[[#This Row],[Trạm/DTR]],Table16[Trạm],Table16[[Admin ]]))</f>
        <v>Phạm Thị Thúy Duy</v>
      </c>
      <c r="G486" t="s">
        <v>1296</v>
      </c>
      <c r="H486" s="497" t="str">
        <f>VLOOKUP(Table10[[#This Row],[Sản Phẩm RG]],'Thông tin'!C:F,4,0)</f>
        <v>PET chai</v>
      </c>
      <c r="I486">
        <v>470</v>
      </c>
      <c r="J486" s="497">
        <f>Table10[[#This Row],[Sản lượng kg]]/1000</f>
        <v>0.47</v>
      </c>
      <c r="K486" s="497" t="str">
        <f>_xlfn.XLOOKUP(Table10[[#This Row],[Loại Hàng]],Table59[Nhóm],Table59[Qui đổi])</f>
        <v>PET chai</v>
      </c>
      <c r="L486" s="403">
        <v>46153</v>
      </c>
      <c r="M486" t="s">
        <v>607</v>
      </c>
      <c r="N486" s="497">
        <f>IF(COUNTIF($A$3:A486,A486)=1,1,0)</f>
        <v>0</v>
      </c>
    </row>
    <row r="487" spans="1:14" x14ac:dyDescent="0.35">
      <c r="A487" t="s">
        <v>563</v>
      </c>
      <c r="B487" s="497" t="str">
        <f>IF(Table10[[#This Row],[DTR/Trạm]]="DTR",_xlfn.XLOOKUP(Table10[[#This Row],[ID NCC]],DS_NCC_DTR[ID NCC],DS_NCC_DTR[Tên NCC]),_xlfn.XLOOKUP(Table10[[#This Row],[ID NCC]],Data_TongTram2[ID NCC],Data_TongTram2[Tên NCC]))</f>
        <v>Duy Phương</v>
      </c>
      <c r="C487" s="497" t="str">
        <f>IF(Table10[[#This Row],[Trạm/DTR]]="DTR","DTR","Trạm")</f>
        <v>Trạm</v>
      </c>
      <c r="D487" s="497" t="str">
        <f>Table10[[#This Row],[ID NCC]]&amp;Table10[[#This Row],[Trạm/DTR]]</f>
        <v>001J3000002HLkUIAWĐồng Lâm</v>
      </c>
      <c r="E487" s="497" t="str">
        <f>IF(Table10[[#This Row],[DTR/Trạm]]="DTR",_xlfn.XLOOKUP(Table10[[#This Row],[ID NCC]],DS_NCC_DTR[ID NCC],DS_NCC_DTR[Nhân viên]),_xlfn.XLOOKUP(Table10[[#This Row],[ID NCC]],Data_TongTram2[ID NCC],Data_TongTram2[Nhân viên]))</f>
        <v>Lê Quốc Việt</v>
      </c>
      <c r="F487" s="497" t="str">
        <f>IF(Table10[[#This Row],[Trạm/DTR]]="DTR",_xlfn.XLOOKUP(Table10[[#This Row],[ID NCC]],DS_NCC_DTR[ID NCC],DS_NCC_DTR[Admin miền]),_xlfn.XLOOKUP(Table10[[#This Row],[Trạm/DTR]],Table16[Trạm],Table16[[Admin ]]))</f>
        <v>Phạm Thị Thúy Duy</v>
      </c>
      <c r="G487" t="s">
        <v>1296</v>
      </c>
      <c r="H487" s="497" t="str">
        <f>VLOOKUP(Table10[[#This Row],[Sản Phẩm RG]],'Thông tin'!C:F,4,0)</f>
        <v>PET chai</v>
      </c>
      <c r="I487">
        <v>573</v>
      </c>
      <c r="J487" s="497">
        <f>Table10[[#This Row],[Sản lượng kg]]/1000</f>
        <v>0.57299999999999995</v>
      </c>
      <c r="K487" s="497" t="str">
        <f>_xlfn.XLOOKUP(Table10[[#This Row],[Loại Hàng]],Table59[Nhóm],Table59[Qui đổi])</f>
        <v>PET chai</v>
      </c>
      <c r="L487" s="403">
        <v>46153</v>
      </c>
      <c r="M487" t="s">
        <v>607</v>
      </c>
      <c r="N487" s="497">
        <f>IF(COUNTIF($A$3:A487,A487)=1,1,0)</f>
        <v>0</v>
      </c>
    </row>
    <row r="488" spans="1:14" x14ac:dyDescent="0.35">
      <c r="A488" t="s">
        <v>519</v>
      </c>
      <c r="B488" s="497" t="str">
        <f>IF(Table10[[#This Row],[DTR/Trạm]]="DTR",_xlfn.XLOOKUP(Table10[[#This Row],[ID NCC]],DS_NCC_DTR[ID NCC],DS_NCC_DTR[Tên NCC]),_xlfn.XLOOKUP(Table10[[#This Row],[ID NCC]],Data_TongTram2[ID NCC],Data_TongTram2[Tên NCC]))</f>
        <v>Kiều Bình Thái</v>
      </c>
      <c r="C488" s="497" t="str">
        <f>IF(Table10[[#This Row],[Trạm/DTR]]="DTR","DTR","Trạm")</f>
        <v>Trạm</v>
      </c>
      <c r="D488" s="497" t="str">
        <f>Table10[[#This Row],[ID NCC]]&amp;Table10[[#This Row],[Trạm/DTR]]</f>
        <v>001J3000005FFAsIAOĐồng Lâm</v>
      </c>
      <c r="E488" s="497" t="str">
        <f>IF(Table10[[#This Row],[DTR/Trạm]]="DTR",_xlfn.XLOOKUP(Table10[[#This Row],[ID NCC]],DS_NCC_DTR[ID NCC],DS_NCC_DTR[Nhân viên]),_xlfn.XLOOKUP(Table10[[#This Row],[ID NCC]],Data_TongTram2[ID NCC],Data_TongTram2[Nhân viên]))</f>
        <v>Lê Quốc Việt</v>
      </c>
      <c r="F488" s="497" t="str">
        <f>IF(Table10[[#This Row],[Trạm/DTR]]="DTR",_xlfn.XLOOKUP(Table10[[#This Row],[ID NCC]],DS_NCC_DTR[ID NCC],DS_NCC_DTR[Admin miền]),_xlfn.XLOOKUP(Table10[[#This Row],[Trạm/DTR]],Table16[Trạm],Table16[[Admin ]]))</f>
        <v>Phạm Thị Thúy Duy</v>
      </c>
      <c r="G488" t="s">
        <v>1296</v>
      </c>
      <c r="H488" s="497" t="str">
        <f>VLOOKUP(Table10[[#This Row],[Sản Phẩm RG]],'Thông tin'!C:F,4,0)</f>
        <v>PET chai</v>
      </c>
      <c r="I488">
        <v>820</v>
      </c>
      <c r="J488" s="497">
        <f>Table10[[#This Row],[Sản lượng kg]]/1000</f>
        <v>0.82</v>
      </c>
      <c r="K488" s="497" t="str">
        <f>_xlfn.XLOOKUP(Table10[[#This Row],[Loại Hàng]],Table59[Nhóm],Table59[Qui đổi])</f>
        <v>PET chai</v>
      </c>
      <c r="L488" s="403">
        <v>46153</v>
      </c>
      <c r="M488" t="s">
        <v>607</v>
      </c>
      <c r="N488" s="497">
        <f>IF(COUNTIF($A$3:A488,A488)=1,1,0)</f>
        <v>0</v>
      </c>
    </row>
    <row r="489" spans="1:14" x14ac:dyDescent="0.35">
      <c r="A489" t="s">
        <v>498</v>
      </c>
      <c r="B489" s="497" t="str">
        <f>IF(Table10[[#This Row],[DTR/Trạm]]="DTR",_xlfn.XLOOKUP(Table10[[#This Row],[ID NCC]],DS_NCC_DTR[ID NCC],DS_NCC_DTR[Tên NCC]),_xlfn.XLOOKUP(Table10[[#This Row],[ID NCC]],Data_TongTram2[ID NCC],Data_TongTram2[Tên NCC]))</f>
        <v>HKD Nguyên Chương</v>
      </c>
      <c r="C489" s="497" t="str">
        <f>IF(Table10[[#This Row],[Trạm/DTR]]="DTR","DTR","Trạm")</f>
        <v>Trạm</v>
      </c>
      <c r="D489" s="497" t="str">
        <f>Table10[[#This Row],[ID NCC]]&amp;Table10[[#This Row],[Trạm/DTR]]</f>
        <v>001J3000002HM0PIAWĐồng Lâm</v>
      </c>
      <c r="E489" s="497" t="str">
        <f>IF(Table10[[#This Row],[DTR/Trạm]]="DTR",_xlfn.XLOOKUP(Table10[[#This Row],[ID NCC]],DS_NCC_DTR[ID NCC],DS_NCC_DTR[Nhân viên]),_xlfn.XLOOKUP(Table10[[#This Row],[ID NCC]],Data_TongTram2[ID NCC],Data_TongTram2[Nhân viên]))</f>
        <v>Nguyễn Ngọc Lâm</v>
      </c>
      <c r="F489" s="497" t="str">
        <f>IF(Table10[[#This Row],[Trạm/DTR]]="DTR",_xlfn.XLOOKUP(Table10[[#This Row],[ID NCC]],DS_NCC_DTR[ID NCC],DS_NCC_DTR[Admin miền]),_xlfn.XLOOKUP(Table10[[#This Row],[Trạm/DTR]],Table16[Trạm],Table16[[Admin ]]))</f>
        <v>Phạm Thị Thúy Duy</v>
      </c>
      <c r="G489" t="s">
        <v>1296</v>
      </c>
      <c r="H489" s="497" t="str">
        <f>VLOOKUP(Table10[[#This Row],[Sản Phẩm RG]],'Thông tin'!C:F,4,0)</f>
        <v>PET chai</v>
      </c>
      <c r="I489">
        <v>533</v>
      </c>
      <c r="J489" s="497">
        <f>Table10[[#This Row],[Sản lượng kg]]/1000</f>
        <v>0.53300000000000003</v>
      </c>
      <c r="K489" s="497" t="str">
        <f>_xlfn.XLOOKUP(Table10[[#This Row],[Loại Hàng]],Table59[Nhóm],Table59[Qui đổi])</f>
        <v>PET chai</v>
      </c>
      <c r="L489" s="403">
        <v>46153</v>
      </c>
      <c r="M489" t="s">
        <v>607</v>
      </c>
      <c r="N489" s="497">
        <f>IF(COUNTIF($A$3:A489,A489)=1,1,0)</f>
        <v>0</v>
      </c>
    </row>
    <row r="490" spans="1:14" x14ac:dyDescent="0.35">
      <c r="A490" t="s">
        <v>517</v>
      </c>
      <c r="B490" s="497" t="str">
        <f>IF(Table10[[#This Row],[DTR/Trạm]]="DTR",_xlfn.XLOOKUP(Table10[[#This Row],[ID NCC]],DS_NCC_DTR[ID NCC],DS_NCC_DTR[Tên NCC]),_xlfn.XLOOKUP(Table10[[#This Row],[ID NCC]],Data_TongTram2[ID NCC],Data_TongTram2[Tên NCC]))</f>
        <v>Bảy Liêm</v>
      </c>
      <c r="C490" s="497" t="str">
        <f>IF(Table10[[#This Row],[Trạm/DTR]]="DTR","DTR","Trạm")</f>
        <v>Trạm</v>
      </c>
      <c r="D490" s="497" t="str">
        <f>Table10[[#This Row],[ID NCC]]&amp;Table10[[#This Row],[Trạm/DTR]]</f>
        <v>001J3000002HLgpIAGĐồng Lâm</v>
      </c>
      <c r="E490" s="497" t="str">
        <f>IF(Table10[[#This Row],[DTR/Trạm]]="DTR",_xlfn.XLOOKUP(Table10[[#This Row],[ID NCC]],DS_NCC_DTR[ID NCC],DS_NCC_DTR[Nhân viên]),_xlfn.XLOOKUP(Table10[[#This Row],[ID NCC]],Data_TongTram2[ID NCC],Data_TongTram2[Nhân viên]))</f>
        <v>Lê Quốc Việt</v>
      </c>
      <c r="F490" s="497" t="str">
        <f>IF(Table10[[#This Row],[Trạm/DTR]]="DTR",_xlfn.XLOOKUP(Table10[[#This Row],[ID NCC]],DS_NCC_DTR[ID NCC],DS_NCC_DTR[Admin miền]),_xlfn.XLOOKUP(Table10[[#This Row],[Trạm/DTR]],Table16[Trạm],Table16[[Admin ]]))</f>
        <v>Phạm Thị Thúy Duy</v>
      </c>
      <c r="G490" t="s">
        <v>1296</v>
      </c>
      <c r="H490" s="497" t="str">
        <f>VLOOKUP(Table10[[#This Row],[Sản Phẩm RG]],'Thông tin'!C:F,4,0)</f>
        <v>PET chai</v>
      </c>
      <c r="I490">
        <v>543</v>
      </c>
      <c r="J490" s="497">
        <f>Table10[[#This Row],[Sản lượng kg]]/1000</f>
        <v>0.54300000000000004</v>
      </c>
      <c r="K490" s="497" t="str">
        <f>_xlfn.XLOOKUP(Table10[[#This Row],[Loại Hàng]],Table59[Nhóm],Table59[Qui đổi])</f>
        <v>PET chai</v>
      </c>
      <c r="L490" s="403">
        <v>46153</v>
      </c>
      <c r="M490" t="s">
        <v>607</v>
      </c>
      <c r="N490" s="497">
        <f>IF(COUNTIF($A$3:A490,A490)=1,1,0)</f>
        <v>0</v>
      </c>
    </row>
    <row r="491" spans="1:14" x14ac:dyDescent="0.35">
      <c r="A491" t="s">
        <v>557</v>
      </c>
      <c r="B491" s="497" t="str">
        <f>IF(Table10[[#This Row],[DTR/Trạm]]="DTR",_xlfn.XLOOKUP(Table10[[#This Row],[ID NCC]],DS_NCC_DTR[ID NCC],DS_NCC_DTR[Tên NCC]),_xlfn.XLOOKUP(Table10[[#This Row],[ID NCC]],Data_TongTram2[ID NCC],Data_TongTram2[Tên NCC]))</f>
        <v>Trần Dương Kiến Trúc</v>
      </c>
      <c r="C491" s="497" t="str">
        <f>IF(Table10[[#This Row],[Trạm/DTR]]="DTR","DTR","Trạm")</f>
        <v>Trạm</v>
      </c>
      <c r="D491" s="497" t="str">
        <f>Table10[[#This Row],[ID NCC]]&amp;Table10[[#This Row],[Trạm/DTR]]</f>
        <v>001J3000002HLbFIAWĐồng Lâm</v>
      </c>
      <c r="E491" s="497" t="str">
        <f>IF(Table10[[#This Row],[DTR/Trạm]]="DTR",_xlfn.XLOOKUP(Table10[[#This Row],[ID NCC]],DS_NCC_DTR[ID NCC],DS_NCC_DTR[Nhân viên]),_xlfn.XLOOKUP(Table10[[#This Row],[ID NCC]],Data_TongTram2[ID NCC],Data_TongTram2[Nhân viên]))</f>
        <v>Lâm Đỗ Anh Hào</v>
      </c>
      <c r="F491" s="497" t="str">
        <f>IF(Table10[[#This Row],[Trạm/DTR]]="DTR",_xlfn.XLOOKUP(Table10[[#This Row],[ID NCC]],DS_NCC_DTR[ID NCC],DS_NCC_DTR[Admin miền]),_xlfn.XLOOKUP(Table10[[#This Row],[Trạm/DTR]],Table16[Trạm],Table16[[Admin ]]))</f>
        <v>Phạm Thị Thúy Duy</v>
      </c>
      <c r="G491" t="s">
        <v>1296</v>
      </c>
      <c r="H491" s="497" t="str">
        <f>VLOOKUP(Table10[[#This Row],[Sản Phẩm RG]],'Thông tin'!C:F,4,0)</f>
        <v>PET chai</v>
      </c>
      <c r="I491">
        <v>970</v>
      </c>
      <c r="J491" s="497">
        <f>Table10[[#This Row],[Sản lượng kg]]/1000</f>
        <v>0.97</v>
      </c>
      <c r="K491" s="497" t="str">
        <f>_xlfn.XLOOKUP(Table10[[#This Row],[Loại Hàng]],Table59[Nhóm],Table59[Qui đổi])</f>
        <v>PET chai</v>
      </c>
      <c r="L491" s="403">
        <v>46153</v>
      </c>
      <c r="M491" t="s">
        <v>607</v>
      </c>
      <c r="N491" s="497">
        <f>IF(COUNTIF($A$3:A491,A491)=1,1,0)</f>
        <v>0</v>
      </c>
    </row>
    <row r="492" spans="1:14" x14ac:dyDescent="0.35">
      <c r="A492" t="s">
        <v>1056</v>
      </c>
      <c r="B492" s="497" t="str">
        <f>IF(Table10[[#This Row],[DTR/Trạm]]="DTR",_xlfn.XLOOKUP(Table10[[#This Row],[ID NCC]],DS_NCC_DTR[ID NCC],DS_NCC_DTR[Tên NCC]),_xlfn.XLOOKUP(Table10[[#This Row],[ID NCC]],Data_TongTram2[ID NCC],Data_TongTram2[Tên NCC]))</f>
        <v>Anh Nuôi Cần Thơ</v>
      </c>
      <c r="C492" s="497" t="str">
        <f>IF(Table10[[#This Row],[Trạm/DTR]]="DTR","DTR","Trạm")</f>
        <v>Trạm</v>
      </c>
      <c r="D492" s="497" t="str">
        <f>Table10[[#This Row],[ID NCC]]&amp;Table10[[#This Row],[Trạm/DTR]]</f>
        <v>001J3000002HLr3IAGĐồng Lâm</v>
      </c>
      <c r="E492" s="497" t="str">
        <f>IF(Table10[[#This Row],[DTR/Trạm]]="DTR",_xlfn.XLOOKUP(Table10[[#This Row],[ID NCC]],DS_NCC_DTR[ID NCC],DS_NCC_DTR[Nhân viên]),_xlfn.XLOOKUP(Table10[[#This Row],[ID NCC]],Data_TongTram2[ID NCC],Data_TongTram2[Nhân viên]))</f>
        <v>Nguyễn Ngọc Lâm</v>
      </c>
      <c r="F492" s="497" t="str">
        <f>IF(Table10[[#This Row],[Trạm/DTR]]="DTR",_xlfn.XLOOKUP(Table10[[#This Row],[ID NCC]],DS_NCC_DTR[ID NCC],DS_NCC_DTR[Admin miền]),_xlfn.XLOOKUP(Table10[[#This Row],[Trạm/DTR]],Table16[Trạm],Table16[[Admin ]]))</f>
        <v>Phạm Thị Thúy Duy</v>
      </c>
      <c r="G492" t="s">
        <v>1296</v>
      </c>
      <c r="H492" s="497" t="str">
        <f>VLOOKUP(Table10[[#This Row],[Sản Phẩm RG]],'Thông tin'!C:F,4,0)</f>
        <v>PET chai</v>
      </c>
      <c r="I492">
        <v>650</v>
      </c>
      <c r="J492" s="497">
        <f>Table10[[#This Row],[Sản lượng kg]]/1000</f>
        <v>0.65</v>
      </c>
      <c r="K492" s="497" t="str">
        <f>_xlfn.XLOOKUP(Table10[[#This Row],[Loại Hàng]],Table59[Nhóm],Table59[Qui đổi])</f>
        <v>PET chai</v>
      </c>
      <c r="L492" s="403">
        <v>46153</v>
      </c>
      <c r="M492" t="s">
        <v>607</v>
      </c>
      <c r="N492" s="497">
        <f>IF(COUNTIF($A$3:A492,A492)=1,1,0)</f>
        <v>0</v>
      </c>
    </row>
    <row r="493" spans="1:14" x14ac:dyDescent="0.35">
      <c r="A493" t="s">
        <v>563</v>
      </c>
      <c r="B493" s="497" t="str">
        <f>IF(Table10[[#This Row],[DTR/Trạm]]="DTR",_xlfn.XLOOKUP(Table10[[#This Row],[ID NCC]],DS_NCC_DTR[ID NCC],DS_NCC_DTR[Tên NCC]),_xlfn.XLOOKUP(Table10[[#This Row],[ID NCC]],Data_TongTram2[ID NCC],Data_TongTram2[Tên NCC]))</f>
        <v>Duy Phương</v>
      </c>
      <c r="C493" s="497" t="str">
        <f>IF(Table10[[#This Row],[Trạm/DTR]]="DTR","DTR","Trạm")</f>
        <v>Trạm</v>
      </c>
      <c r="D493" s="497" t="str">
        <f>Table10[[#This Row],[ID NCC]]&amp;Table10[[#This Row],[Trạm/DTR]]</f>
        <v>001J3000002HLkUIAWĐồng Lâm</v>
      </c>
      <c r="E493" s="497" t="str">
        <f>IF(Table10[[#This Row],[DTR/Trạm]]="DTR",_xlfn.XLOOKUP(Table10[[#This Row],[ID NCC]],DS_NCC_DTR[ID NCC],DS_NCC_DTR[Nhân viên]),_xlfn.XLOOKUP(Table10[[#This Row],[ID NCC]],Data_TongTram2[ID NCC],Data_TongTram2[Nhân viên]))</f>
        <v>Lê Quốc Việt</v>
      </c>
      <c r="F493" s="497" t="str">
        <f>IF(Table10[[#This Row],[Trạm/DTR]]="DTR",_xlfn.XLOOKUP(Table10[[#This Row],[ID NCC]],DS_NCC_DTR[ID NCC],DS_NCC_DTR[Admin miền]),_xlfn.XLOOKUP(Table10[[#This Row],[Trạm/DTR]],Table16[Trạm],Table16[[Admin ]]))</f>
        <v>Phạm Thị Thúy Duy</v>
      </c>
      <c r="G493" t="s">
        <v>1296</v>
      </c>
      <c r="H493" s="497" t="str">
        <f>VLOOKUP(Table10[[#This Row],[Sản Phẩm RG]],'Thông tin'!C:F,4,0)</f>
        <v>PET chai</v>
      </c>
      <c r="I493">
        <v>485</v>
      </c>
      <c r="J493" s="497">
        <f>Table10[[#This Row],[Sản lượng kg]]/1000</f>
        <v>0.48499999999999999</v>
      </c>
      <c r="K493" s="497" t="str">
        <f>_xlfn.XLOOKUP(Table10[[#This Row],[Loại Hàng]],Table59[Nhóm],Table59[Qui đổi])</f>
        <v>PET chai</v>
      </c>
      <c r="L493" s="403">
        <v>46153</v>
      </c>
      <c r="M493" t="s">
        <v>607</v>
      </c>
      <c r="N493" s="497">
        <f>IF(COUNTIF($A$3:A493,A493)=1,1,0)</f>
        <v>0</v>
      </c>
    </row>
    <row r="494" spans="1:14" x14ac:dyDescent="0.35">
      <c r="A494" t="s">
        <v>524</v>
      </c>
      <c r="B494" s="497" t="str">
        <f>IF(Table10[[#This Row],[DTR/Trạm]]="DTR",_xlfn.XLOOKUP(Table10[[#This Row],[ID NCC]],DS_NCC_DTR[ID NCC],DS_NCC_DTR[Tên NCC]),_xlfn.XLOOKUP(Table10[[#This Row],[ID NCC]],Data_TongTram2[ID NCC],Data_TongTram2[Tên NCC]))</f>
        <v>Anh Tốt</v>
      </c>
      <c r="C494" s="497" t="str">
        <f>IF(Table10[[#This Row],[Trạm/DTR]]="DTR","DTR","Trạm")</f>
        <v>Trạm</v>
      </c>
      <c r="D494" s="497" t="str">
        <f>Table10[[#This Row],[ID NCC]]&amp;Table10[[#This Row],[Trạm/DTR]]</f>
        <v>001J3000002HLkWIAWĐồng Lâm</v>
      </c>
      <c r="E494" s="497" t="str">
        <f>IF(Table10[[#This Row],[DTR/Trạm]]="DTR",_xlfn.XLOOKUP(Table10[[#This Row],[ID NCC]],DS_NCC_DTR[ID NCC],DS_NCC_DTR[Nhân viên]),_xlfn.XLOOKUP(Table10[[#This Row],[ID NCC]],Data_TongTram2[ID NCC],Data_TongTram2[Nhân viên]))</f>
        <v>Lê Quốc Việt</v>
      </c>
      <c r="F494" s="497" t="str">
        <f>IF(Table10[[#This Row],[Trạm/DTR]]="DTR",_xlfn.XLOOKUP(Table10[[#This Row],[ID NCC]],DS_NCC_DTR[ID NCC],DS_NCC_DTR[Admin miền]),_xlfn.XLOOKUP(Table10[[#This Row],[Trạm/DTR]],Table16[Trạm],Table16[[Admin ]]))</f>
        <v>Phạm Thị Thúy Duy</v>
      </c>
      <c r="G494" t="s">
        <v>1296</v>
      </c>
      <c r="H494" s="497" t="str">
        <f>VLOOKUP(Table10[[#This Row],[Sản Phẩm RG]],'Thông tin'!C:F,4,0)</f>
        <v>PET chai</v>
      </c>
      <c r="I494">
        <v>870</v>
      </c>
      <c r="J494" s="497">
        <f>Table10[[#This Row],[Sản lượng kg]]/1000</f>
        <v>0.87</v>
      </c>
      <c r="K494" s="497" t="str">
        <f>_xlfn.XLOOKUP(Table10[[#This Row],[Loại Hàng]],Table59[Nhóm],Table59[Qui đổi])</f>
        <v>PET chai</v>
      </c>
      <c r="L494" s="403">
        <v>46153</v>
      </c>
      <c r="M494" t="s">
        <v>607</v>
      </c>
      <c r="N494" s="497">
        <f>IF(COUNTIF($A$3:A494,A494)=1,1,0)</f>
        <v>0</v>
      </c>
    </row>
    <row r="495" spans="1:14" x14ac:dyDescent="0.35">
      <c r="A495" t="s">
        <v>1263</v>
      </c>
      <c r="B495" s="497" t="str">
        <f>IF(Table10[[#This Row],[DTR/Trạm]]="DTR",_xlfn.XLOOKUP(Table10[[#This Row],[ID NCC]],DS_NCC_DTR[ID NCC],DS_NCC_DTR[Tên NCC]),_xlfn.XLOOKUP(Table10[[#This Row],[ID NCC]],Data_TongTram2[ID NCC],Data_TongTram2[Tên NCC]))</f>
        <v>Hộ Kinh Doanh An Tâm</v>
      </c>
      <c r="C495" s="497" t="str">
        <f>IF(Table10[[#This Row],[Trạm/DTR]]="DTR","DTR","Trạm")</f>
        <v>Trạm</v>
      </c>
      <c r="D495" s="497" t="str">
        <f>Table10[[#This Row],[ID NCC]]&amp;Table10[[#This Row],[Trạm/DTR]]</f>
        <v>001dc000014oE0DAAUĐồng Lâm</v>
      </c>
      <c r="E495" s="497" t="str">
        <f>IF(Table10[[#This Row],[DTR/Trạm]]="DTR",_xlfn.XLOOKUP(Table10[[#This Row],[ID NCC]],DS_NCC_DTR[ID NCC],DS_NCC_DTR[Nhân viên]),_xlfn.XLOOKUP(Table10[[#This Row],[ID NCC]],Data_TongTram2[ID NCC],Data_TongTram2[Nhân viên]))</f>
        <v>Phạm Huỳnh Hữu Lộc</v>
      </c>
      <c r="F495" s="497" t="str">
        <f>IF(Table10[[#This Row],[Trạm/DTR]]="DTR",_xlfn.XLOOKUP(Table10[[#This Row],[ID NCC]],DS_NCC_DTR[ID NCC],DS_NCC_DTR[Admin miền]),_xlfn.XLOOKUP(Table10[[#This Row],[Trạm/DTR]],Table16[Trạm],Table16[[Admin ]]))</f>
        <v>Phạm Thị Thúy Duy</v>
      </c>
      <c r="G495" t="s">
        <v>2240</v>
      </c>
      <c r="H495" s="497" t="str">
        <f>VLOOKUP(Table10[[#This Row],[Sản Phẩm RG]],'Thông tin'!C:F,4,0)</f>
        <v>PET chai</v>
      </c>
      <c r="I495">
        <v>7449</v>
      </c>
      <c r="J495" s="497">
        <f>Table10[[#This Row],[Sản lượng kg]]/1000</f>
        <v>7.4489999999999998</v>
      </c>
      <c r="K495" s="497" t="str">
        <f>_xlfn.XLOOKUP(Table10[[#This Row],[Loại Hàng]],Table59[Nhóm],Table59[Qui đổi])</f>
        <v>PET chai</v>
      </c>
      <c r="L495" s="403">
        <v>46154</v>
      </c>
      <c r="M495" t="s">
        <v>607</v>
      </c>
      <c r="N495" s="497">
        <f>IF(COUNTIF($A$3:A495,A495)=1,1,0)</f>
        <v>0</v>
      </c>
    </row>
    <row r="496" spans="1:14" x14ac:dyDescent="0.35">
      <c r="A496" t="s">
        <v>508</v>
      </c>
      <c r="B496" s="497" t="str">
        <f>IF(Table10[[#This Row],[DTR/Trạm]]="DTR",_xlfn.XLOOKUP(Table10[[#This Row],[ID NCC]],DS_NCC_DTR[ID NCC],DS_NCC_DTR[Tên NCC]),_xlfn.XLOOKUP(Table10[[#This Row],[ID NCC]],Data_TongTram2[ID NCC],Data_TongTram2[Tên NCC]))</f>
        <v>HKD Đỗ Thị Lành</v>
      </c>
      <c r="C496" s="497" t="str">
        <f>IF(Table10[[#This Row],[Trạm/DTR]]="DTR","DTR","Trạm")</f>
        <v>Trạm</v>
      </c>
      <c r="D496" s="497" t="str">
        <f>Table10[[#This Row],[ID NCC]]&amp;Table10[[#This Row],[Trạm/DTR]]</f>
        <v>001J3000002HM0LIAWĐồng Lâm</v>
      </c>
      <c r="E496" s="497" t="str">
        <f>IF(Table10[[#This Row],[DTR/Trạm]]="DTR",_xlfn.XLOOKUP(Table10[[#This Row],[ID NCC]],DS_NCC_DTR[ID NCC],DS_NCC_DTR[Nhân viên]),_xlfn.XLOOKUP(Table10[[#This Row],[ID NCC]],Data_TongTram2[ID NCC],Data_TongTram2[Nhân viên]))</f>
        <v>Phạm Huỳnh Hữu Lộc</v>
      </c>
      <c r="F496" s="497" t="str">
        <f>IF(Table10[[#This Row],[Trạm/DTR]]="DTR",_xlfn.XLOOKUP(Table10[[#This Row],[ID NCC]],DS_NCC_DTR[ID NCC],DS_NCC_DTR[Admin miền]),_xlfn.XLOOKUP(Table10[[#This Row],[Trạm/DTR]],Table16[Trạm],Table16[[Admin ]]))</f>
        <v>Phạm Thị Thúy Duy</v>
      </c>
      <c r="G496" t="s">
        <v>2240</v>
      </c>
      <c r="H496" s="497" t="str">
        <f>VLOOKUP(Table10[[#This Row],[Sản Phẩm RG]],'Thông tin'!C:F,4,0)</f>
        <v>PET chai</v>
      </c>
      <c r="I496">
        <v>5385</v>
      </c>
      <c r="J496" s="497">
        <f>Table10[[#This Row],[Sản lượng kg]]/1000</f>
        <v>5.3849999999999998</v>
      </c>
      <c r="K496" s="497" t="str">
        <f>_xlfn.XLOOKUP(Table10[[#This Row],[Loại Hàng]],Table59[Nhóm],Table59[Qui đổi])</f>
        <v>PET chai</v>
      </c>
      <c r="L496" s="403">
        <v>46154</v>
      </c>
      <c r="M496" t="s">
        <v>607</v>
      </c>
      <c r="N496" s="497">
        <f>IF(COUNTIF($A$3:A496,A496)=1,1,0)</f>
        <v>0</v>
      </c>
    </row>
    <row r="497" spans="1:14" x14ac:dyDescent="0.35">
      <c r="A497" t="s">
        <v>508</v>
      </c>
      <c r="B497" s="497" t="str">
        <f>IF(Table10[[#This Row],[DTR/Trạm]]="DTR",_xlfn.XLOOKUP(Table10[[#This Row],[ID NCC]],DS_NCC_DTR[ID NCC],DS_NCC_DTR[Tên NCC]),_xlfn.XLOOKUP(Table10[[#This Row],[ID NCC]],Data_TongTram2[ID NCC],Data_TongTram2[Tên NCC]))</f>
        <v>HKD Đỗ Thị Lành</v>
      </c>
      <c r="C497" s="497" t="str">
        <f>IF(Table10[[#This Row],[Trạm/DTR]]="DTR","DTR","Trạm")</f>
        <v>Trạm</v>
      </c>
      <c r="D497" s="497" t="str">
        <f>Table10[[#This Row],[ID NCC]]&amp;Table10[[#This Row],[Trạm/DTR]]</f>
        <v>001J3000002HM0LIAWĐồng Lâm</v>
      </c>
      <c r="E497" s="497" t="str">
        <f>IF(Table10[[#This Row],[DTR/Trạm]]="DTR",_xlfn.XLOOKUP(Table10[[#This Row],[ID NCC]],DS_NCC_DTR[ID NCC],DS_NCC_DTR[Nhân viên]),_xlfn.XLOOKUP(Table10[[#This Row],[ID NCC]],Data_TongTram2[ID NCC],Data_TongTram2[Nhân viên]))</f>
        <v>Phạm Huỳnh Hữu Lộc</v>
      </c>
      <c r="F497" s="497" t="str">
        <f>IF(Table10[[#This Row],[Trạm/DTR]]="DTR",_xlfn.XLOOKUP(Table10[[#This Row],[ID NCC]],DS_NCC_DTR[ID NCC],DS_NCC_DTR[Admin miền]),_xlfn.XLOOKUP(Table10[[#This Row],[Trạm/DTR]],Table16[Trạm],Table16[[Admin ]]))</f>
        <v>Phạm Thị Thúy Duy</v>
      </c>
      <c r="G497" t="s">
        <v>2240</v>
      </c>
      <c r="H497" s="497" t="str">
        <f>VLOOKUP(Table10[[#This Row],[Sản Phẩm RG]],'Thông tin'!C:F,4,0)</f>
        <v>PET chai</v>
      </c>
      <c r="I497">
        <v>7860</v>
      </c>
      <c r="J497" s="497">
        <f>Table10[[#This Row],[Sản lượng kg]]/1000</f>
        <v>7.86</v>
      </c>
      <c r="K497" s="497" t="str">
        <f>_xlfn.XLOOKUP(Table10[[#This Row],[Loại Hàng]],Table59[Nhóm],Table59[Qui đổi])</f>
        <v>PET chai</v>
      </c>
      <c r="L497" s="403">
        <v>46154</v>
      </c>
      <c r="M497" t="s">
        <v>607</v>
      </c>
      <c r="N497" s="497">
        <f>IF(COUNTIF($A$3:A497,A497)=1,1,0)</f>
        <v>0</v>
      </c>
    </row>
    <row r="498" spans="1:14" x14ac:dyDescent="0.35">
      <c r="A498" t="s">
        <v>559</v>
      </c>
      <c r="B498" s="497" t="str">
        <f>IF(Table10[[#This Row],[DTR/Trạm]]="DTR",_xlfn.XLOOKUP(Table10[[#This Row],[ID NCC]],DS_NCC_DTR[ID NCC],DS_NCC_DTR[Tên NCC]),_xlfn.XLOOKUP(Table10[[#This Row],[ID NCC]],Data_TongTram2[ID NCC],Data_TongTram2[Tên NCC]))</f>
        <v>HKD Nguyễn Hồng Mây</v>
      </c>
      <c r="C498" s="497" t="str">
        <f>IF(Table10[[#This Row],[Trạm/DTR]]="DTR","DTR","Trạm")</f>
        <v>Trạm</v>
      </c>
      <c r="D498" s="497" t="str">
        <f>Table10[[#This Row],[ID NCC]]&amp;Table10[[#This Row],[Trạm/DTR]]</f>
        <v>001J3000002HM0DIAWĐồng Lâm</v>
      </c>
      <c r="E498" s="497" t="str">
        <f>IF(Table10[[#This Row],[DTR/Trạm]]="DTR",_xlfn.XLOOKUP(Table10[[#This Row],[ID NCC]],DS_NCC_DTR[ID NCC],DS_NCC_DTR[Nhân viên]),_xlfn.XLOOKUP(Table10[[#This Row],[ID NCC]],Data_TongTram2[ID NCC],Data_TongTram2[Nhân viên]))</f>
        <v>Nguyễn Ngọc Lâm</v>
      </c>
      <c r="F498" s="497" t="str">
        <f>IF(Table10[[#This Row],[Trạm/DTR]]="DTR",_xlfn.XLOOKUP(Table10[[#This Row],[ID NCC]],DS_NCC_DTR[ID NCC],DS_NCC_DTR[Admin miền]),_xlfn.XLOOKUP(Table10[[#This Row],[Trạm/DTR]],Table16[Trạm],Table16[[Admin ]]))</f>
        <v>Phạm Thị Thúy Duy</v>
      </c>
      <c r="G498" t="s">
        <v>1296</v>
      </c>
      <c r="H498" s="497" t="str">
        <f>VLOOKUP(Table10[[#This Row],[Sản Phẩm RG]],'Thông tin'!C:F,4,0)</f>
        <v>PET chai</v>
      </c>
      <c r="I498">
        <v>1075</v>
      </c>
      <c r="J498" s="497">
        <f>Table10[[#This Row],[Sản lượng kg]]/1000</f>
        <v>1.075</v>
      </c>
      <c r="K498" s="497" t="str">
        <f>_xlfn.XLOOKUP(Table10[[#This Row],[Loại Hàng]],Table59[Nhóm],Table59[Qui đổi])</f>
        <v>PET chai</v>
      </c>
      <c r="L498" s="403">
        <v>46154</v>
      </c>
      <c r="M498" t="s">
        <v>607</v>
      </c>
      <c r="N498" s="497">
        <f>IF(COUNTIF($A$3:A498,A498)=1,1,0)</f>
        <v>0</v>
      </c>
    </row>
    <row r="499" spans="1:14" x14ac:dyDescent="0.35">
      <c r="A499" t="s">
        <v>1081</v>
      </c>
      <c r="B499" s="497" t="str">
        <f>IF(Table10[[#This Row],[DTR/Trạm]]="DTR",_xlfn.XLOOKUP(Table10[[#This Row],[ID NCC]],DS_NCC_DTR[ID NCC],DS_NCC_DTR[Tên NCC]),_xlfn.XLOOKUP(Table10[[#This Row],[ID NCC]],Data_TongTram2[ID NCC],Data_TongTram2[Tên NCC]))</f>
        <v>Trần Lê Phong Cần Thơ</v>
      </c>
      <c r="C499" s="497" t="str">
        <f>IF(Table10[[#This Row],[Trạm/DTR]]="DTR","DTR","Trạm")</f>
        <v>Trạm</v>
      </c>
      <c r="D499" s="497" t="str">
        <f>Table10[[#This Row],[ID NCC]]&amp;Table10[[#This Row],[Trạm/DTR]]</f>
        <v>001J3000002HjDbIAKĐồng Lâm</v>
      </c>
      <c r="E499" s="497" t="str">
        <f>IF(Table10[[#This Row],[DTR/Trạm]]="DTR",_xlfn.XLOOKUP(Table10[[#This Row],[ID NCC]],DS_NCC_DTR[ID NCC],DS_NCC_DTR[Nhân viên]),_xlfn.XLOOKUP(Table10[[#This Row],[ID NCC]],Data_TongTram2[ID NCC],Data_TongTram2[Nhân viên]))</f>
        <v>Nguyễn Ngọc Lâm</v>
      </c>
      <c r="F499" s="497" t="str">
        <f>IF(Table10[[#This Row],[Trạm/DTR]]="DTR",_xlfn.XLOOKUP(Table10[[#This Row],[ID NCC]],DS_NCC_DTR[ID NCC],DS_NCC_DTR[Admin miền]),_xlfn.XLOOKUP(Table10[[#This Row],[Trạm/DTR]],Table16[Trạm],Table16[[Admin ]]))</f>
        <v>Phạm Thị Thúy Duy</v>
      </c>
      <c r="G499" t="s">
        <v>1296</v>
      </c>
      <c r="H499" s="497" t="str">
        <f>VLOOKUP(Table10[[#This Row],[Sản Phẩm RG]],'Thông tin'!C:F,4,0)</f>
        <v>PET chai</v>
      </c>
      <c r="I499">
        <v>600</v>
      </c>
      <c r="J499" s="497">
        <f>Table10[[#This Row],[Sản lượng kg]]/1000</f>
        <v>0.6</v>
      </c>
      <c r="K499" s="497" t="str">
        <f>_xlfn.XLOOKUP(Table10[[#This Row],[Loại Hàng]],Table59[Nhóm],Table59[Qui đổi])</f>
        <v>PET chai</v>
      </c>
      <c r="L499" s="403">
        <v>46154</v>
      </c>
      <c r="M499" t="s">
        <v>607</v>
      </c>
      <c r="N499" s="497">
        <f>IF(COUNTIF($A$3:A499,A499)=1,1,0)</f>
        <v>1</v>
      </c>
    </row>
    <row r="500" spans="1:14" x14ac:dyDescent="0.35">
      <c r="A500" t="s">
        <v>2241</v>
      </c>
      <c r="B500" s="497" t="str">
        <f>IF(Table10[[#This Row],[DTR/Trạm]]="DTR",_xlfn.XLOOKUP(Table10[[#This Row],[ID NCC]],DS_NCC_DTR[ID NCC],DS_NCC_DTR[Tên NCC]),_xlfn.XLOOKUP(Table10[[#This Row],[ID NCC]],Data_TongTram2[ID NCC],Data_TongTram2[Tên NCC]))</f>
        <v>Phế Liệu Thành Đạt</v>
      </c>
      <c r="C500" s="497" t="str">
        <f>IF(Table10[[#This Row],[Trạm/DTR]]="DTR","DTR","Trạm")</f>
        <v>Trạm</v>
      </c>
      <c r="D500" s="497" t="str">
        <f>Table10[[#This Row],[ID NCC]]&amp;Table10[[#This Row],[Trạm/DTR]]</f>
        <v>001dc00002Tm42oAABĐồng Lâm</v>
      </c>
      <c r="E500" s="497" t="str">
        <f>IF(Table10[[#This Row],[DTR/Trạm]]="DTR",_xlfn.XLOOKUP(Table10[[#This Row],[ID NCC]],DS_NCC_DTR[ID NCC],DS_NCC_DTR[Nhân viên]),_xlfn.XLOOKUP(Table10[[#This Row],[ID NCC]],Data_TongTram2[ID NCC],Data_TongTram2[Nhân viên]))</f>
        <v>Lê Quốc Việt</v>
      </c>
      <c r="F500" s="497" t="str">
        <f>IF(Table10[[#This Row],[Trạm/DTR]]="DTR",_xlfn.XLOOKUP(Table10[[#This Row],[ID NCC]],DS_NCC_DTR[ID NCC],DS_NCC_DTR[Admin miền]),_xlfn.XLOOKUP(Table10[[#This Row],[Trạm/DTR]],Table16[Trạm],Table16[[Admin ]]))</f>
        <v>Phạm Thị Thúy Duy</v>
      </c>
      <c r="G500" t="s">
        <v>2240</v>
      </c>
      <c r="H500" s="497" t="str">
        <f>VLOOKUP(Table10[[#This Row],[Sản Phẩm RG]],'Thông tin'!C:F,4,0)</f>
        <v>PET chai</v>
      </c>
      <c r="I500">
        <v>2453</v>
      </c>
      <c r="J500" s="497">
        <f>Table10[[#This Row],[Sản lượng kg]]/1000</f>
        <v>2.4529999999999998</v>
      </c>
      <c r="K500" s="497" t="str">
        <f>_xlfn.XLOOKUP(Table10[[#This Row],[Loại Hàng]],Table59[Nhóm],Table59[Qui đổi])</f>
        <v>PET chai</v>
      </c>
      <c r="L500" s="403">
        <v>46154</v>
      </c>
      <c r="M500" t="s">
        <v>607</v>
      </c>
      <c r="N500" s="497">
        <f>IF(COUNTIF($A$3:A500,A500)=1,1,0)</f>
        <v>1</v>
      </c>
    </row>
    <row r="501" spans="1:14" x14ac:dyDescent="0.35">
      <c r="A501" t="s">
        <v>634</v>
      </c>
      <c r="B501" s="497" t="str">
        <f>IF(Table10[[#This Row],[DTR/Trạm]]="DTR",_xlfn.XLOOKUP(Table10[[#This Row],[ID NCC]],DS_NCC_DTR[ID NCC],DS_NCC_DTR[Tên NCC]),_xlfn.XLOOKUP(Table10[[#This Row],[ID NCC]],Data_TongTram2[ID NCC],Data_TongTram2[Tên NCC]))</f>
        <v>HKD Tín Trang</v>
      </c>
      <c r="C501" s="497" t="str">
        <f>IF(Table10[[#This Row],[Trạm/DTR]]="DTR","DTR","Trạm")</f>
        <v>Trạm</v>
      </c>
      <c r="D501" s="497" t="str">
        <f>Table10[[#This Row],[ID NCC]]&amp;Table10[[#This Row],[Trạm/DTR]]</f>
        <v>001J3000002HLguIAGĐồng Lâm</v>
      </c>
      <c r="E501" s="497" t="str">
        <f>IF(Table10[[#This Row],[DTR/Trạm]]="DTR",_xlfn.XLOOKUP(Table10[[#This Row],[ID NCC]],DS_NCC_DTR[ID NCC],DS_NCC_DTR[Nhân viên]),_xlfn.XLOOKUP(Table10[[#This Row],[ID NCC]],Data_TongTram2[ID NCC],Data_TongTram2[Nhân viên]))</f>
        <v>Lâm Đỗ Anh Hào</v>
      </c>
      <c r="F501" s="497" t="str">
        <f>IF(Table10[[#This Row],[Trạm/DTR]]="DTR",_xlfn.XLOOKUP(Table10[[#This Row],[ID NCC]],DS_NCC_DTR[ID NCC],DS_NCC_DTR[Admin miền]),_xlfn.XLOOKUP(Table10[[#This Row],[Trạm/DTR]],Table16[Trạm],Table16[[Admin ]]))</f>
        <v>Phạm Thị Thúy Duy</v>
      </c>
      <c r="G501" t="s">
        <v>1296</v>
      </c>
      <c r="H501" s="497" t="str">
        <f>VLOOKUP(Table10[[#This Row],[Sản Phẩm RG]],'Thông tin'!C:F,4,0)</f>
        <v>PET chai</v>
      </c>
      <c r="I501">
        <v>914</v>
      </c>
      <c r="J501" s="497">
        <f>Table10[[#This Row],[Sản lượng kg]]/1000</f>
        <v>0.91400000000000003</v>
      </c>
      <c r="K501" s="497" t="str">
        <f>_xlfn.XLOOKUP(Table10[[#This Row],[Loại Hàng]],Table59[Nhóm],Table59[Qui đổi])</f>
        <v>PET chai</v>
      </c>
      <c r="L501" s="403">
        <v>46154</v>
      </c>
      <c r="M501" t="s">
        <v>607</v>
      </c>
      <c r="N501" s="497">
        <f>IF(COUNTIF($A$3:A501,A501)=1,1,0)</f>
        <v>0</v>
      </c>
    </row>
    <row r="502" spans="1:14" x14ac:dyDescent="0.35">
      <c r="A502" t="s">
        <v>498</v>
      </c>
      <c r="B502" s="497" t="str">
        <f>IF(Table10[[#This Row],[DTR/Trạm]]="DTR",_xlfn.XLOOKUP(Table10[[#This Row],[ID NCC]],DS_NCC_DTR[ID NCC],DS_NCC_DTR[Tên NCC]),_xlfn.XLOOKUP(Table10[[#This Row],[ID NCC]],Data_TongTram2[ID NCC],Data_TongTram2[Tên NCC]))</f>
        <v>HKD Nguyên Chương</v>
      </c>
      <c r="C502" s="497" t="str">
        <f>IF(Table10[[#This Row],[Trạm/DTR]]="DTR","DTR","Trạm")</f>
        <v>Trạm</v>
      </c>
      <c r="D502" s="497" t="str">
        <f>Table10[[#This Row],[ID NCC]]&amp;Table10[[#This Row],[Trạm/DTR]]</f>
        <v>001J3000002HM0PIAWĐồng Lâm</v>
      </c>
      <c r="E502" s="497" t="str">
        <f>IF(Table10[[#This Row],[DTR/Trạm]]="DTR",_xlfn.XLOOKUP(Table10[[#This Row],[ID NCC]],DS_NCC_DTR[ID NCC],DS_NCC_DTR[Nhân viên]),_xlfn.XLOOKUP(Table10[[#This Row],[ID NCC]],Data_TongTram2[ID NCC],Data_TongTram2[Nhân viên]))</f>
        <v>Nguyễn Ngọc Lâm</v>
      </c>
      <c r="F502" s="497" t="str">
        <f>IF(Table10[[#This Row],[Trạm/DTR]]="DTR",_xlfn.XLOOKUP(Table10[[#This Row],[ID NCC]],DS_NCC_DTR[ID NCC],DS_NCC_DTR[Admin miền]),_xlfn.XLOOKUP(Table10[[#This Row],[Trạm/DTR]],Table16[Trạm],Table16[[Admin ]]))</f>
        <v>Phạm Thị Thúy Duy</v>
      </c>
      <c r="G502" t="s">
        <v>1296</v>
      </c>
      <c r="H502" s="497" t="str">
        <f>VLOOKUP(Table10[[#This Row],[Sản Phẩm RG]],'Thông tin'!C:F,4,0)</f>
        <v>PET chai</v>
      </c>
      <c r="I502">
        <v>630</v>
      </c>
      <c r="J502" s="497">
        <f>Table10[[#This Row],[Sản lượng kg]]/1000</f>
        <v>0.63</v>
      </c>
      <c r="K502" s="497" t="str">
        <f>_xlfn.XLOOKUP(Table10[[#This Row],[Loại Hàng]],Table59[Nhóm],Table59[Qui đổi])</f>
        <v>PET chai</v>
      </c>
      <c r="L502" s="403">
        <v>46154</v>
      </c>
      <c r="M502" t="s">
        <v>607</v>
      </c>
      <c r="N502" s="497">
        <f>IF(COUNTIF($A$3:A502,A502)=1,1,0)</f>
        <v>0</v>
      </c>
    </row>
    <row r="503" spans="1:14" x14ac:dyDescent="0.35">
      <c r="A503" t="s">
        <v>557</v>
      </c>
      <c r="B503" s="497" t="str">
        <f>IF(Table10[[#This Row],[DTR/Trạm]]="DTR",_xlfn.XLOOKUP(Table10[[#This Row],[ID NCC]],DS_NCC_DTR[ID NCC],DS_NCC_DTR[Tên NCC]),_xlfn.XLOOKUP(Table10[[#This Row],[ID NCC]],Data_TongTram2[ID NCC],Data_TongTram2[Tên NCC]))</f>
        <v>Trần Dương Kiến Trúc</v>
      </c>
      <c r="C503" s="497" t="str">
        <f>IF(Table10[[#This Row],[Trạm/DTR]]="DTR","DTR","Trạm")</f>
        <v>Trạm</v>
      </c>
      <c r="D503" s="497" t="str">
        <f>Table10[[#This Row],[ID NCC]]&amp;Table10[[#This Row],[Trạm/DTR]]</f>
        <v>001J3000002HLbFIAWĐồng Lâm</v>
      </c>
      <c r="E503" s="497" t="str">
        <f>IF(Table10[[#This Row],[DTR/Trạm]]="DTR",_xlfn.XLOOKUP(Table10[[#This Row],[ID NCC]],DS_NCC_DTR[ID NCC],DS_NCC_DTR[Nhân viên]),_xlfn.XLOOKUP(Table10[[#This Row],[ID NCC]],Data_TongTram2[ID NCC],Data_TongTram2[Nhân viên]))</f>
        <v>Lâm Đỗ Anh Hào</v>
      </c>
      <c r="F503" s="497" t="str">
        <f>IF(Table10[[#This Row],[Trạm/DTR]]="DTR",_xlfn.XLOOKUP(Table10[[#This Row],[ID NCC]],DS_NCC_DTR[ID NCC],DS_NCC_DTR[Admin miền]),_xlfn.XLOOKUP(Table10[[#This Row],[Trạm/DTR]],Table16[Trạm],Table16[[Admin ]]))</f>
        <v>Phạm Thị Thúy Duy</v>
      </c>
      <c r="G503" t="s">
        <v>1296</v>
      </c>
      <c r="H503" s="497" t="str">
        <f>VLOOKUP(Table10[[#This Row],[Sản Phẩm RG]],'Thông tin'!C:F,4,0)</f>
        <v>PET chai</v>
      </c>
      <c r="I503">
        <v>770</v>
      </c>
      <c r="J503" s="497">
        <f>Table10[[#This Row],[Sản lượng kg]]/1000</f>
        <v>0.77</v>
      </c>
      <c r="K503" s="497" t="str">
        <f>_xlfn.XLOOKUP(Table10[[#This Row],[Loại Hàng]],Table59[Nhóm],Table59[Qui đổi])</f>
        <v>PET chai</v>
      </c>
      <c r="L503" s="403">
        <v>46154</v>
      </c>
      <c r="M503" t="s">
        <v>607</v>
      </c>
      <c r="N503" s="497">
        <f>IF(COUNTIF($A$3:A503,A503)=1,1,0)</f>
        <v>0</v>
      </c>
    </row>
    <row r="504" spans="1:14" x14ac:dyDescent="0.35">
      <c r="A504" t="s">
        <v>573</v>
      </c>
      <c r="B504" s="497" t="str">
        <f>IF(Table10[[#This Row],[DTR/Trạm]]="DTR",_xlfn.XLOOKUP(Table10[[#This Row],[ID NCC]],DS_NCC_DTR[ID NCC],DS_NCC_DTR[Tên NCC]),_xlfn.XLOOKUP(Table10[[#This Row],[ID NCC]],Data_TongTram2[ID NCC],Data_TongTram2[Tên NCC]))</f>
        <v>Phan Huy Tâm</v>
      </c>
      <c r="C504" s="497" t="str">
        <f>IF(Table10[[#This Row],[Trạm/DTR]]="DTR","DTR","Trạm")</f>
        <v>Trạm</v>
      </c>
      <c r="D504" s="497" t="str">
        <f>Table10[[#This Row],[ID NCC]]&amp;Table10[[#This Row],[Trạm/DTR]]</f>
        <v>001dc00000tGtVXAA0Đồng Lâm</v>
      </c>
      <c r="E504" s="497" t="str">
        <f>IF(Table10[[#This Row],[DTR/Trạm]]="DTR",_xlfn.XLOOKUP(Table10[[#This Row],[ID NCC]],DS_NCC_DTR[ID NCC],DS_NCC_DTR[Nhân viên]),_xlfn.XLOOKUP(Table10[[#This Row],[ID NCC]],Data_TongTram2[ID NCC],Data_TongTram2[Nhân viên]))</f>
        <v>Lê Quốc Việt</v>
      </c>
      <c r="F504" s="497" t="str">
        <f>IF(Table10[[#This Row],[Trạm/DTR]]="DTR",_xlfn.XLOOKUP(Table10[[#This Row],[ID NCC]],DS_NCC_DTR[ID NCC],DS_NCC_DTR[Admin miền]),_xlfn.XLOOKUP(Table10[[#This Row],[Trạm/DTR]],Table16[Trạm],Table16[[Admin ]]))</f>
        <v>Phạm Thị Thúy Duy</v>
      </c>
      <c r="G504" t="s">
        <v>1296</v>
      </c>
      <c r="H504" s="497" t="str">
        <f>VLOOKUP(Table10[[#This Row],[Sản Phẩm RG]],'Thông tin'!C:F,4,0)</f>
        <v>PET chai</v>
      </c>
      <c r="I504">
        <v>520</v>
      </c>
      <c r="J504" s="497">
        <f>Table10[[#This Row],[Sản lượng kg]]/1000</f>
        <v>0.52</v>
      </c>
      <c r="K504" s="497" t="str">
        <f>_xlfn.XLOOKUP(Table10[[#This Row],[Loại Hàng]],Table59[Nhóm],Table59[Qui đổi])</f>
        <v>PET chai</v>
      </c>
      <c r="L504" s="403">
        <v>46154</v>
      </c>
      <c r="M504" t="s">
        <v>607</v>
      </c>
      <c r="N504" s="497">
        <f>IF(COUNTIF($A$3:A504,A504)=1,1,0)</f>
        <v>0</v>
      </c>
    </row>
    <row r="505" spans="1:14" x14ac:dyDescent="0.35">
      <c r="A505" t="s">
        <v>648</v>
      </c>
      <c r="B505" s="497" t="str">
        <f>IF(Table10[[#This Row],[DTR/Trạm]]="DTR",_xlfn.XLOOKUP(Table10[[#This Row],[ID NCC]],DS_NCC_DTR[ID NCC],DS_NCC_DTR[Tên NCC]),_xlfn.XLOOKUP(Table10[[#This Row],[ID NCC]],Data_TongTram2[ID NCC],Data_TongTram2[Tên NCC]))</f>
        <v>Lê Văn Long</v>
      </c>
      <c r="C505" s="497" t="str">
        <f>IF(Table10[[#This Row],[Trạm/DTR]]="DTR","DTR","Trạm")</f>
        <v>Trạm</v>
      </c>
      <c r="D505" s="497" t="str">
        <f>Table10[[#This Row],[ID NCC]]&amp;Table10[[#This Row],[Trạm/DTR]]</f>
        <v>001J3000005FlsUIASĐồng Lâm</v>
      </c>
      <c r="E505" s="497" t="str">
        <f>IF(Table10[[#This Row],[DTR/Trạm]]="DTR",_xlfn.XLOOKUP(Table10[[#This Row],[ID NCC]],DS_NCC_DTR[ID NCC],DS_NCC_DTR[Nhân viên]),_xlfn.XLOOKUP(Table10[[#This Row],[ID NCC]],Data_TongTram2[ID NCC],Data_TongTram2[Nhân viên]))</f>
        <v>Lâm Đỗ Anh Hào</v>
      </c>
      <c r="F505" s="497" t="str">
        <f>IF(Table10[[#This Row],[Trạm/DTR]]="DTR",_xlfn.XLOOKUP(Table10[[#This Row],[ID NCC]],DS_NCC_DTR[ID NCC],DS_NCC_DTR[Admin miền]),_xlfn.XLOOKUP(Table10[[#This Row],[Trạm/DTR]],Table16[Trạm],Table16[[Admin ]]))</f>
        <v>Phạm Thị Thúy Duy</v>
      </c>
      <c r="G505" t="s">
        <v>1296</v>
      </c>
      <c r="H505" s="497" t="str">
        <f>VLOOKUP(Table10[[#This Row],[Sản Phẩm RG]],'Thông tin'!C:F,4,0)</f>
        <v>PET chai</v>
      </c>
      <c r="I505">
        <v>320</v>
      </c>
      <c r="J505" s="497">
        <f>Table10[[#This Row],[Sản lượng kg]]/1000</f>
        <v>0.32</v>
      </c>
      <c r="K505" s="497" t="str">
        <f>_xlfn.XLOOKUP(Table10[[#This Row],[Loại Hàng]],Table59[Nhóm],Table59[Qui đổi])</f>
        <v>PET chai</v>
      </c>
      <c r="L505" s="403">
        <v>46154</v>
      </c>
      <c r="M505" t="s">
        <v>607</v>
      </c>
      <c r="N505" s="497">
        <f>IF(COUNTIF($A$3:A505,A505)=1,1,0)</f>
        <v>0</v>
      </c>
    </row>
    <row r="506" spans="1:14" x14ac:dyDescent="0.35">
      <c r="A506" t="s">
        <v>1056</v>
      </c>
      <c r="B506" s="497" t="str">
        <f>IF(Table10[[#This Row],[DTR/Trạm]]="DTR",_xlfn.XLOOKUP(Table10[[#This Row],[ID NCC]],DS_NCC_DTR[ID NCC],DS_NCC_DTR[Tên NCC]),_xlfn.XLOOKUP(Table10[[#This Row],[ID NCC]],Data_TongTram2[ID NCC],Data_TongTram2[Tên NCC]))</f>
        <v>Anh Nuôi Cần Thơ</v>
      </c>
      <c r="C506" s="497" t="str">
        <f>IF(Table10[[#This Row],[Trạm/DTR]]="DTR","DTR","Trạm")</f>
        <v>Trạm</v>
      </c>
      <c r="D506" s="497" t="str">
        <f>Table10[[#This Row],[ID NCC]]&amp;Table10[[#This Row],[Trạm/DTR]]</f>
        <v>001J3000002HLr3IAGĐồng Lâm</v>
      </c>
      <c r="E506" s="497" t="str">
        <f>IF(Table10[[#This Row],[DTR/Trạm]]="DTR",_xlfn.XLOOKUP(Table10[[#This Row],[ID NCC]],DS_NCC_DTR[ID NCC],DS_NCC_DTR[Nhân viên]),_xlfn.XLOOKUP(Table10[[#This Row],[ID NCC]],Data_TongTram2[ID NCC],Data_TongTram2[Nhân viên]))</f>
        <v>Nguyễn Ngọc Lâm</v>
      </c>
      <c r="F506" s="497" t="str">
        <f>IF(Table10[[#This Row],[Trạm/DTR]]="DTR",_xlfn.XLOOKUP(Table10[[#This Row],[ID NCC]],DS_NCC_DTR[ID NCC],DS_NCC_DTR[Admin miền]),_xlfn.XLOOKUP(Table10[[#This Row],[Trạm/DTR]],Table16[Trạm],Table16[[Admin ]]))</f>
        <v>Phạm Thị Thúy Duy</v>
      </c>
      <c r="G506" t="s">
        <v>1296</v>
      </c>
      <c r="H506" s="497" t="str">
        <f>VLOOKUP(Table10[[#This Row],[Sản Phẩm RG]],'Thông tin'!C:F,4,0)</f>
        <v>PET chai</v>
      </c>
      <c r="I506">
        <v>670</v>
      </c>
      <c r="J506" s="497">
        <f>Table10[[#This Row],[Sản lượng kg]]/1000</f>
        <v>0.67</v>
      </c>
      <c r="K506" s="497" t="str">
        <f>_xlfn.XLOOKUP(Table10[[#This Row],[Loại Hàng]],Table59[Nhóm],Table59[Qui đổi])</f>
        <v>PET chai</v>
      </c>
      <c r="L506" s="403">
        <v>46154</v>
      </c>
      <c r="M506" t="s">
        <v>607</v>
      </c>
      <c r="N506" s="497">
        <f>IF(COUNTIF($A$3:A506,A506)=1,1,0)</f>
        <v>0</v>
      </c>
    </row>
    <row r="507" spans="1:14" x14ac:dyDescent="0.35">
      <c r="A507" t="s">
        <v>557</v>
      </c>
      <c r="B507" s="497" t="str">
        <f>IF(Table10[[#This Row],[DTR/Trạm]]="DTR",_xlfn.XLOOKUP(Table10[[#This Row],[ID NCC]],DS_NCC_DTR[ID NCC],DS_NCC_DTR[Tên NCC]),_xlfn.XLOOKUP(Table10[[#This Row],[ID NCC]],Data_TongTram2[ID NCC],Data_TongTram2[Tên NCC]))</f>
        <v>Trần Dương Kiến Trúc</v>
      </c>
      <c r="C507" s="497" t="str">
        <f>IF(Table10[[#This Row],[Trạm/DTR]]="DTR","DTR","Trạm")</f>
        <v>Trạm</v>
      </c>
      <c r="D507" s="497" t="str">
        <f>Table10[[#This Row],[ID NCC]]&amp;Table10[[#This Row],[Trạm/DTR]]</f>
        <v>001J3000002HLbFIAWĐồng Lâm</v>
      </c>
      <c r="E507" s="497" t="str">
        <f>IF(Table10[[#This Row],[DTR/Trạm]]="DTR",_xlfn.XLOOKUP(Table10[[#This Row],[ID NCC]],DS_NCC_DTR[ID NCC],DS_NCC_DTR[Nhân viên]),_xlfn.XLOOKUP(Table10[[#This Row],[ID NCC]],Data_TongTram2[ID NCC],Data_TongTram2[Nhân viên]))</f>
        <v>Lâm Đỗ Anh Hào</v>
      </c>
      <c r="F507" s="497" t="str">
        <f>IF(Table10[[#This Row],[Trạm/DTR]]="DTR",_xlfn.XLOOKUP(Table10[[#This Row],[ID NCC]],DS_NCC_DTR[ID NCC],DS_NCC_DTR[Admin miền]),_xlfn.XLOOKUP(Table10[[#This Row],[Trạm/DTR]],Table16[Trạm],Table16[[Admin ]]))</f>
        <v>Phạm Thị Thúy Duy</v>
      </c>
      <c r="G507" t="s">
        <v>1296</v>
      </c>
      <c r="H507" s="497" t="str">
        <f>VLOOKUP(Table10[[#This Row],[Sản Phẩm RG]],'Thông tin'!C:F,4,0)</f>
        <v>PET chai</v>
      </c>
      <c r="I507">
        <v>980</v>
      </c>
      <c r="J507" s="497">
        <f>Table10[[#This Row],[Sản lượng kg]]/1000</f>
        <v>0.98</v>
      </c>
      <c r="K507" s="497" t="str">
        <f>_xlfn.XLOOKUP(Table10[[#This Row],[Loại Hàng]],Table59[Nhóm],Table59[Qui đổi])</f>
        <v>PET chai</v>
      </c>
      <c r="L507" s="403">
        <v>46154</v>
      </c>
      <c r="M507" t="s">
        <v>607</v>
      </c>
      <c r="N507" s="497">
        <f>IF(COUNTIF($A$3:A507,A507)=1,1,0)</f>
        <v>0</v>
      </c>
    </row>
    <row r="508" spans="1:14" x14ac:dyDescent="0.35">
      <c r="A508" t="s">
        <v>528</v>
      </c>
      <c r="B508" s="497" t="str">
        <f>IF(Table10[[#This Row],[DTR/Trạm]]="DTR",_xlfn.XLOOKUP(Table10[[#This Row],[ID NCC]],DS_NCC_DTR[ID NCC],DS_NCC_DTR[Tên NCC]),_xlfn.XLOOKUP(Table10[[#This Row],[ID NCC]],Data_TongTram2[ID NCC],Data_TongTram2[Tên NCC]))</f>
        <v>Anh Dự</v>
      </c>
      <c r="C508" s="497" t="str">
        <f>IF(Table10[[#This Row],[Trạm/DTR]]="DTR","DTR","Trạm")</f>
        <v>Trạm</v>
      </c>
      <c r="D508" s="497" t="str">
        <f>Table10[[#This Row],[ID NCC]]&amp;Table10[[#This Row],[Trạm/DTR]]</f>
        <v>001J3000002HLfIIAWĐồng Lâm</v>
      </c>
      <c r="E508" s="497" t="str">
        <f>IF(Table10[[#This Row],[DTR/Trạm]]="DTR",_xlfn.XLOOKUP(Table10[[#This Row],[ID NCC]],DS_NCC_DTR[ID NCC],DS_NCC_DTR[Nhân viên]),_xlfn.XLOOKUP(Table10[[#This Row],[ID NCC]],Data_TongTram2[ID NCC],Data_TongTram2[Nhân viên]))</f>
        <v>Lâm Đỗ Anh Hào</v>
      </c>
      <c r="F508" s="497" t="str">
        <f>IF(Table10[[#This Row],[Trạm/DTR]]="DTR",_xlfn.XLOOKUP(Table10[[#This Row],[ID NCC]],DS_NCC_DTR[ID NCC],DS_NCC_DTR[Admin miền]),_xlfn.XLOOKUP(Table10[[#This Row],[Trạm/DTR]],Table16[Trạm],Table16[[Admin ]]))</f>
        <v>Phạm Thị Thúy Duy</v>
      </c>
      <c r="G508" t="s">
        <v>1296</v>
      </c>
      <c r="H508" s="497" t="str">
        <f>VLOOKUP(Table10[[#This Row],[Sản Phẩm RG]],'Thông tin'!C:F,4,0)</f>
        <v>PET chai</v>
      </c>
      <c r="I508">
        <v>850</v>
      </c>
      <c r="J508" s="497">
        <f>Table10[[#This Row],[Sản lượng kg]]/1000</f>
        <v>0.85</v>
      </c>
      <c r="K508" s="497" t="str">
        <f>_xlfn.XLOOKUP(Table10[[#This Row],[Loại Hàng]],Table59[Nhóm],Table59[Qui đổi])</f>
        <v>PET chai</v>
      </c>
      <c r="L508" s="403">
        <v>46154</v>
      </c>
      <c r="M508" t="s">
        <v>607</v>
      </c>
      <c r="N508" s="497">
        <f>IF(COUNTIF($A$3:A508,A508)=1,1,0)</f>
        <v>0</v>
      </c>
    </row>
    <row r="509" spans="1:14" x14ac:dyDescent="0.35">
      <c r="A509" t="s">
        <v>583</v>
      </c>
      <c r="B509" s="497" t="str">
        <f>IF(Table10[[#This Row],[DTR/Trạm]]="DTR",_xlfn.XLOOKUP(Table10[[#This Row],[ID NCC]],DS_NCC_DTR[ID NCC],DS_NCC_DTR[Tên NCC]),_xlfn.XLOOKUP(Table10[[#This Row],[ID NCC]],Data_TongTram2[ID NCC],Data_TongTram2[Tên NCC]))</f>
        <v>Huỳnh Long Thới</v>
      </c>
      <c r="C509" s="497" t="str">
        <f>IF(Table10[[#This Row],[Trạm/DTR]]="DTR","DTR","Trạm")</f>
        <v>Trạm</v>
      </c>
      <c r="D509" s="497" t="str">
        <f>Table10[[#This Row],[ID NCC]]&amp;Table10[[#This Row],[Trạm/DTR]]</f>
        <v>001J3000002HM0cIAGĐồng Lâm</v>
      </c>
      <c r="E509" s="497" t="str">
        <f>IF(Table10[[#This Row],[DTR/Trạm]]="DTR",_xlfn.XLOOKUP(Table10[[#This Row],[ID NCC]],DS_NCC_DTR[ID NCC],DS_NCC_DTR[Nhân viên]),_xlfn.XLOOKUP(Table10[[#This Row],[ID NCC]],Data_TongTram2[ID NCC],Data_TongTram2[Nhân viên]))</f>
        <v>Phạm Huỳnh Hữu Lộc</v>
      </c>
      <c r="F509" s="497" t="str">
        <f>IF(Table10[[#This Row],[Trạm/DTR]]="DTR",_xlfn.XLOOKUP(Table10[[#This Row],[ID NCC]],DS_NCC_DTR[ID NCC],DS_NCC_DTR[Admin miền]),_xlfn.XLOOKUP(Table10[[#This Row],[Trạm/DTR]],Table16[Trạm],Table16[[Admin ]]))</f>
        <v>Phạm Thị Thúy Duy</v>
      </c>
      <c r="G509" t="s">
        <v>2240</v>
      </c>
      <c r="H509" s="497" t="str">
        <f>VLOOKUP(Table10[[#This Row],[Sản Phẩm RG]],'Thông tin'!C:F,4,0)</f>
        <v>PET chai</v>
      </c>
      <c r="I509">
        <v>2454</v>
      </c>
      <c r="J509" s="497">
        <f>Table10[[#This Row],[Sản lượng kg]]/1000</f>
        <v>2.4540000000000002</v>
      </c>
      <c r="K509" s="497" t="str">
        <f>_xlfn.XLOOKUP(Table10[[#This Row],[Loại Hàng]],Table59[Nhóm],Table59[Qui đổi])</f>
        <v>PET chai</v>
      </c>
      <c r="L509" s="403">
        <v>46154</v>
      </c>
      <c r="M509" t="s">
        <v>607</v>
      </c>
      <c r="N509" s="497">
        <f>IF(COUNTIF($A$3:A509,A509)=1,1,0)</f>
        <v>1</v>
      </c>
    </row>
    <row r="510" spans="1:14" x14ac:dyDescent="0.35">
      <c r="A510" t="s">
        <v>519</v>
      </c>
      <c r="B510" s="497" t="str">
        <f>IF(Table10[[#This Row],[DTR/Trạm]]="DTR",_xlfn.XLOOKUP(Table10[[#This Row],[ID NCC]],DS_NCC_DTR[ID NCC],DS_NCC_DTR[Tên NCC]),_xlfn.XLOOKUP(Table10[[#This Row],[ID NCC]],Data_TongTram2[ID NCC],Data_TongTram2[Tên NCC]))</f>
        <v>Kiều Bình Thái</v>
      </c>
      <c r="C510" s="497" t="str">
        <f>IF(Table10[[#This Row],[Trạm/DTR]]="DTR","DTR","Trạm")</f>
        <v>Trạm</v>
      </c>
      <c r="D510" s="497" t="str">
        <f>Table10[[#This Row],[ID NCC]]&amp;Table10[[#This Row],[Trạm/DTR]]</f>
        <v>001J3000005FFAsIAOĐồng Lâm</v>
      </c>
      <c r="E510" s="497" t="str">
        <f>IF(Table10[[#This Row],[DTR/Trạm]]="DTR",_xlfn.XLOOKUP(Table10[[#This Row],[ID NCC]],DS_NCC_DTR[ID NCC],DS_NCC_DTR[Nhân viên]),_xlfn.XLOOKUP(Table10[[#This Row],[ID NCC]],Data_TongTram2[ID NCC],Data_TongTram2[Nhân viên]))</f>
        <v>Lê Quốc Việt</v>
      </c>
      <c r="F510" s="497" t="str">
        <f>IF(Table10[[#This Row],[Trạm/DTR]]="DTR",_xlfn.XLOOKUP(Table10[[#This Row],[ID NCC]],DS_NCC_DTR[ID NCC],DS_NCC_DTR[Admin miền]),_xlfn.XLOOKUP(Table10[[#This Row],[Trạm/DTR]],Table16[Trạm],Table16[[Admin ]]))</f>
        <v>Phạm Thị Thúy Duy</v>
      </c>
      <c r="G510" t="s">
        <v>1296</v>
      </c>
      <c r="H510" s="497" t="str">
        <f>VLOOKUP(Table10[[#This Row],[Sản Phẩm RG]],'Thông tin'!C:F,4,0)</f>
        <v>PET chai</v>
      </c>
      <c r="I510">
        <v>779</v>
      </c>
      <c r="J510" s="497">
        <f>Table10[[#This Row],[Sản lượng kg]]/1000</f>
        <v>0.77900000000000003</v>
      </c>
      <c r="K510" s="497" t="str">
        <f>_xlfn.XLOOKUP(Table10[[#This Row],[Loại Hàng]],Table59[Nhóm],Table59[Qui đổi])</f>
        <v>PET chai</v>
      </c>
      <c r="L510" s="403">
        <v>46154</v>
      </c>
      <c r="M510" t="s">
        <v>607</v>
      </c>
      <c r="N510" s="497">
        <f>IF(COUNTIF($A$3:A510,A510)=1,1,0)</f>
        <v>0</v>
      </c>
    </row>
    <row r="511" spans="1:14" x14ac:dyDescent="0.35">
      <c r="A511" t="s">
        <v>498</v>
      </c>
      <c r="B511" s="497" t="str">
        <f>IF(Table10[[#This Row],[DTR/Trạm]]="DTR",_xlfn.XLOOKUP(Table10[[#This Row],[ID NCC]],DS_NCC_DTR[ID NCC],DS_NCC_DTR[Tên NCC]),_xlfn.XLOOKUP(Table10[[#This Row],[ID NCC]],Data_TongTram2[ID NCC],Data_TongTram2[Tên NCC]))</f>
        <v>HKD Nguyên Chương</v>
      </c>
      <c r="C511" s="497" t="str">
        <f>IF(Table10[[#This Row],[Trạm/DTR]]="DTR","DTR","Trạm")</f>
        <v>Trạm</v>
      </c>
      <c r="D511" s="497" t="str">
        <f>Table10[[#This Row],[ID NCC]]&amp;Table10[[#This Row],[Trạm/DTR]]</f>
        <v>001J3000002HM0PIAWĐồng Lâm</v>
      </c>
      <c r="E511" s="497" t="str">
        <f>IF(Table10[[#This Row],[DTR/Trạm]]="DTR",_xlfn.XLOOKUP(Table10[[#This Row],[ID NCC]],DS_NCC_DTR[ID NCC],DS_NCC_DTR[Nhân viên]),_xlfn.XLOOKUP(Table10[[#This Row],[ID NCC]],Data_TongTram2[ID NCC],Data_TongTram2[Nhân viên]))</f>
        <v>Nguyễn Ngọc Lâm</v>
      </c>
      <c r="F511" s="497" t="str">
        <f>IF(Table10[[#This Row],[Trạm/DTR]]="DTR",_xlfn.XLOOKUP(Table10[[#This Row],[ID NCC]],DS_NCC_DTR[ID NCC],DS_NCC_DTR[Admin miền]),_xlfn.XLOOKUP(Table10[[#This Row],[Trạm/DTR]],Table16[Trạm],Table16[[Admin ]]))</f>
        <v>Phạm Thị Thúy Duy</v>
      </c>
      <c r="G511" t="s">
        <v>1296</v>
      </c>
      <c r="H511" s="497" t="str">
        <f>VLOOKUP(Table10[[#This Row],[Sản Phẩm RG]],'Thông tin'!C:F,4,0)</f>
        <v>PET chai</v>
      </c>
      <c r="I511">
        <v>561</v>
      </c>
      <c r="J511" s="497">
        <f>Table10[[#This Row],[Sản lượng kg]]/1000</f>
        <v>0.56100000000000005</v>
      </c>
      <c r="K511" s="497" t="str">
        <f>_xlfn.XLOOKUP(Table10[[#This Row],[Loại Hàng]],Table59[Nhóm],Table59[Qui đổi])</f>
        <v>PET chai</v>
      </c>
      <c r="L511" s="403">
        <v>46154</v>
      </c>
      <c r="M511" t="s">
        <v>607</v>
      </c>
      <c r="N511" s="497">
        <f>IF(COUNTIF($A$3:A511,A511)=1,1,0)</f>
        <v>0</v>
      </c>
    </row>
    <row r="512" spans="1:14" x14ac:dyDescent="0.35">
      <c r="A512" t="s">
        <v>765</v>
      </c>
      <c r="B512" s="497" t="str">
        <f>IF(Table10[[#This Row],[DTR/Trạm]]="DTR",_xlfn.XLOOKUP(Table10[[#This Row],[ID NCC]],DS_NCC_DTR[ID NCC],DS_NCC_DTR[Tên NCC]),_xlfn.XLOOKUP(Table10[[#This Row],[ID NCC]],Data_TongTram2[ID NCC],Data_TongTram2[Tên NCC]))</f>
        <v>Anh Phương Bạc Liêu</v>
      </c>
      <c r="C512" s="497" t="str">
        <f>IF(Table10[[#This Row],[Trạm/DTR]]="DTR","DTR","Trạm")</f>
        <v>Trạm</v>
      </c>
      <c r="D512" s="497" t="str">
        <f>Table10[[#This Row],[ID NCC]]&amp;Table10[[#This Row],[Trạm/DTR]]</f>
        <v>001J3000007YfEVIA0Đồng Lâm</v>
      </c>
      <c r="E512" s="497" t="str">
        <f>IF(Table10[[#This Row],[DTR/Trạm]]="DTR",_xlfn.XLOOKUP(Table10[[#This Row],[ID NCC]],DS_NCC_DTR[ID NCC],DS_NCC_DTR[Nhân viên]),_xlfn.XLOOKUP(Table10[[#This Row],[ID NCC]],Data_TongTram2[ID NCC],Data_TongTram2[Nhân viên]))</f>
        <v>Thái Tân Văn</v>
      </c>
      <c r="F512" s="497" t="str">
        <f>IF(Table10[[#This Row],[Trạm/DTR]]="DTR",_xlfn.XLOOKUP(Table10[[#This Row],[ID NCC]],DS_NCC_DTR[ID NCC],DS_NCC_DTR[Admin miền]),_xlfn.XLOOKUP(Table10[[#This Row],[Trạm/DTR]],Table16[Trạm],Table16[[Admin ]]))</f>
        <v>Phạm Thị Thúy Duy</v>
      </c>
      <c r="G512" t="s">
        <v>1296</v>
      </c>
      <c r="H512" s="497" t="str">
        <f>VLOOKUP(Table10[[#This Row],[Sản Phẩm RG]],'Thông tin'!C:F,4,0)</f>
        <v>PET chai</v>
      </c>
      <c r="I512">
        <v>827</v>
      </c>
      <c r="J512" s="497">
        <f>Table10[[#This Row],[Sản lượng kg]]/1000</f>
        <v>0.82699999999999996</v>
      </c>
      <c r="K512" s="497" t="str">
        <f>_xlfn.XLOOKUP(Table10[[#This Row],[Loại Hàng]],Table59[Nhóm],Table59[Qui đổi])</f>
        <v>PET chai</v>
      </c>
      <c r="L512" s="403">
        <v>46154</v>
      </c>
      <c r="M512" t="s">
        <v>607</v>
      </c>
      <c r="N512" s="497">
        <f>IF(COUNTIF($A$3:A512,A512)=1,1,0)</f>
        <v>0</v>
      </c>
    </row>
    <row r="513" spans="1:14" x14ac:dyDescent="0.35">
      <c r="A513" t="s">
        <v>573</v>
      </c>
      <c r="B513" s="497" t="str">
        <f>IF(Table10[[#This Row],[DTR/Trạm]]="DTR",_xlfn.XLOOKUP(Table10[[#This Row],[ID NCC]],DS_NCC_DTR[ID NCC],DS_NCC_DTR[Tên NCC]),_xlfn.XLOOKUP(Table10[[#This Row],[ID NCC]],Data_TongTram2[ID NCC],Data_TongTram2[Tên NCC]))</f>
        <v>Phan Huy Tâm</v>
      </c>
      <c r="C513" s="497" t="str">
        <f>IF(Table10[[#This Row],[Trạm/DTR]]="DTR","DTR","Trạm")</f>
        <v>Trạm</v>
      </c>
      <c r="D513" s="497" t="str">
        <f>Table10[[#This Row],[ID NCC]]&amp;Table10[[#This Row],[Trạm/DTR]]</f>
        <v>001dc00000tGtVXAA0Đồng Lâm</v>
      </c>
      <c r="E513" s="497" t="str">
        <f>IF(Table10[[#This Row],[DTR/Trạm]]="DTR",_xlfn.XLOOKUP(Table10[[#This Row],[ID NCC]],DS_NCC_DTR[ID NCC],DS_NCC_DTR[Nhân viên]),_xlfn.XLOOKUP(Table10[[#This Row],[ID NCC]],Data_TongTram2[ID NCC],Data_TongTram2[Nhân viên]))</f>
        <v>Lê Quốc Việt</v>
      </c>
      <c r="F513" s="497" t="str">
        <f>IF(Table10[[#This Row],[Trạm/DTR]]="DTR",_xlfn.XLOOKUP(Table10[[#This Row],[ID NCC]],DS_NCC_DTR[ID NCC],DS_NCC_DTR[Admin miền]),_xlfn.XLOOKUP(Table10[[#This Row],[Trạm/DTR]],Table16[Trạm],Table16[[Admin ]]))</f>
        <v>Phạm Thị Thúy Duy</v>
      </c>
      <c r="G513" t="s">
        <v>1296</v>
      </c>
      <c r="H513" s="497" t="str">
        <f>VLOOKUP(Table10[[#This Row],[Sản Phẩm RG]],'Thông tin'!C:F,4,0)</f>
        <v>PET chai</v>
      </c>
      <c r="I513">
        <v>546</v>
      </c>
      <c r="J513" s="497">
        <f>Table10[[#This Row],[Sản lượng kg]]/1000</f>
        <v>0.54600000000000004</v>
      </c>
      <c r="K513" s="497" t="str">
        <f>_xlfn.XLOOKUP(Table10[[#This Row],[Loại Hàng]],Table59[Nhóm],Table59[Qui đổi])</f>
        <v>PET chai</v>
      </c>
      <c r="L513" s="403">
        <v>46154</v>
      </c>
      <c r="M513" t="s">
        <v>607</v>
      </c>
      <c r="N513" s="497">
        <f>IF(COUNTIF($A$3:A513,A513)=1,1,0)</f>
        <v>0</v>
      </c>
    </row>
    <row r="514" spans="1:14" x14ac:dyDescent="0.35">
      <c r="A514" t="s">
        <v>640</v>
      </c>
      <c r="B514" s="497" t="str">
        <f>IF(Table10[[#This Row],[DTR/Trạm]]="DTR",_xlfn.XLOOKUP(Table10[[#This Row],[ID NCC]],DS_NCC_DTR[ID NCC],DS_NCC_DTR[Tên NCC]),_xlfn.XLOOKUP(Table10[[#This Row],[ID NCC]],Data_TongTram2[ID NCC],Data_TongTram2[Tên NCC]))</f>
        <v>Lê Trần Thanh Linh</v>
      </c>
      <c r="C514" s="497" t="str">
        <f>IF(Table10[[#This Row],[Trạm/DTR]]="DTR","DTR","Trạm")</f>
        <v>Trạm</v>
      </c>
      <c r="D514" s="497" t="str">
        <f>Table10[[#This Row],[ID NCC]]&amp;Table10[[#This Row],[Trạm/DTR]]</f>
        <v>001J3000002HLbBIAWĐồng Lâm</v>
      </c>
      <c r="E514" s="497" t="str">
        <f>IF(Table10[[#This Row],[DTR/Trạm]]="DTR",_xlfn.XLOOKUP(Table10[[#This Row],[ID NCC]],DS_NCC_DTR[ID NCC],DS_NCC_DTR[Nhân viên]),_xlfn.XLOOKUP(Table10[[#This Row],[ID NCC]],Data_TongTram2[ID NCC],Data_TongTram2[Nhân viên]))</f>
        <v>Lâm Đỗ Anh Hào</v>
      </c>
      <c r="F514" s="497" t="str">
        <f>IF(Table10[[#This Row],[Trạm/DTR]]="DTR",_xlfn.XLOOKUP(Table10[[#This Row],[ID NCC]],DS_NCC_DTR[ID NCC],DS_NCC_DTR[Admin miền]),_xlfn.XLOOKUP(Table10[[#This Row],[Trạm/DTR]],Table16[Trạm],Table16[[Admin ]]))</f>
        <v>Phạm Thị Thúy Duy</v>
      </c>
      <c r="G514" t="s">
        <v>1296</v>
      </c>
      <c r="H514" s="497" t="str">
        <f>VLOOKUP(Table10[[#This Row],[Sản Phẩm RG]],'Thông tin'!C:F,4,0)</f>
        <v>PET chai</v>
      </c>
      <c r="I514">
        <v>540</v>
      </c>
      <c r="J514" s="497">
        <f>Table10[[#This Row],[Sản lượng kg]]/1000</f>
        <v>0.54</v>
      </c>
      <c r="K514" s="497" t="str">
        <f>_xlfn.XLOOKUP(Table10[[#This Row],[Loại Hàng]],Table59[Nhóm],Table59[Qui đổi])</f>
        <v>PET chai</v>
      </c>
      <c r="L514" s="403">
        <v>46154</v>
      </c>
      <c r="M514" t="s">
        <v>607</v>
      </c>
      <c r="N514" s="497">
        <f>IF(COUNTIF($A$3:A514,A514)=1,1,0)</f>
        <v>0</v>
      </c>
    </row>
    <row r="515" spans="1:14" x14ac:dyDescent="0.35">
      <c r="A515" t="s">
        <v>573</v>
      </c>
      <c r="B515" s="497" t="str">
        <f>IF(Table10[[#This Row],[DTR/Trạm]]="DTR",_xlfn.XLOOKUP(Table10[[#This Row],[ID NCC]],DS_NCC_DTR[ID NCC],DS_NCC_DTR[Tên NCC]),_xlfn.XLOOKUP(Table10[[#This Row],[ID NCC]],Data_TongTram2[ID NCC],Data_TongTram2[Tên NCC]))</f>
        <v>Phan Huy Tâm</v>
      </c>
      <c r="C515" s="497" t="str">
        <f>IF(Table10[[#This Row],[Trạm/DTR]]="DTR","DTR","Trạm")</f>
        <v>Trạm</v>
      </c>
      <c r="D515" s="497" t="str">
        <f>Table10[[#This Row],[ID NCC]]&amp;Table10[[#This Row],[Trạm/DTR]]</f>
        <v>001dc00000tGtVXAA0Đồng Lâm</v>
      </c>
      <c r="E515" s="497" t="str">
        <f>IF(Table10[[#This Row],[DTR/Trạm]]="DTR",_xlfn.XLOOKUP(Table10[[#This Row],[ID NCC]],DS_NCC_DTR[ID NCC],DS_NCC_DTR[Nhân viên]),_xlfn.XLOOKUP(Table10[[#This Row],[ID NCC]],Data_TongTram2[ID NCC],Data_TongTram2[Nhân viên]))</f>
        <v>Lê Quốc Việt</v>
      </c>
      <c r="F515" s="497" t="str">
        <f>IF(Table10[[#This Row],[Trạm/DTR]]="DTR",_xlfn.XLOOKUP(Table10[[#This Row],[ID NCC]],DS_NCC_DTR[ID NCC],DS_NCC_DTR[Admin miền]),_xlfn.XLOOKUP(Table10[[#This Row],[Trạm/DTR]],Table16[Trạm],Table16[[Admin ]]))</f>
        <v>Phạm Thị Thúy Duy</v>
      </c>
      <c r="G515" t="s">
        <v>1296</v>
      </c>
      <c r="H515" s="497" t="str">
        <f>VLOOKUP(Table10[[#This Row],[Sản Phẩm RG]],'Thông tin'!C:F,4,0)</f>
        <v>PET chai</v>
      </c>
      <c r="I515">
        <v>474</v>
      </c>
      <c r="J515" s="497">
        <f>Table10[[#This Row],[Sản lượng kg]]/1000</f>
        <v>0.47399999999999998</v>
      </c>
      <c r="K515" s="497" t="str">
        <f>_xlfn.XLOOKUP(Table10[[#This Row],[Loại Hàng]],Table59[Nhóm],Table59[Qui đổi])</f>
        <v>PET chai</v>
      </c>
      <c r="L515" s="403">
        <v>46154</v>
      </c>
      <c r="M515" t="s">
        <v>607</v>
      </c>
      <c r="N515" s="497">
        <f>IF(COUNTIF($A$3:A515,A515)=1,1,0)</f>
        <v>0</v>
      </c>
    </row>
    <row r="516" spans="1:14" x14ac:dyDescent="0.35">
      <c r="A516" t="s">
        <v>536</v>
      </c>
      <c r="B516" s="497" t="str">
        <f>IF(Table10[[#This Row],[DTR/Trạm]]="DTR",_xlfn.XLOOKUP(Table10[[#This Row],[ID NCC]],DS_NCC_DTR[ID NCC],DS_NCC_DTR[Tên NCC]),_xlfn.XLOOKUP(Table10[[#This Row],[ID NCC]],Data_TongTram2[ID NCC],Data_TongTram2[Tên NCC]))</f>
        <v>Anh Tài Đc</v>
      </c>
      <c r="C516" s="497" t="str">
        <f>IF(Table10[[#This Row],[Trạm/DTR]]="DTR","DTR","Trạm")</f>
        <v>Trạm</v>
      </c>
      <c r="D516" s="497" t="str">
        <f>Table10[[#This Row],[ID NCC]]&amp;Table10[[#This Row],[Trạm/DTR]]</f>
        <v>001J3000002HLkXIAWĐồng Lâm</v>
      </c>
      <c r="E516" s="497" t="str">
        <f>IF(Table10[[#This Row],[DTR/Trạm]]="DTR",_xlfn.XLOOKUP(Table10[[#This Row],[ID NCC]],DS_NCC_DTR[ID NCC],DS_NCC_DTR[Nhân viên]),_xlfn.XLOOKUP(Table10[[#This Row],[ID NCC]],Data_TongTram2[ID NCC],Data_TongTram2[Nhân viên]))</f>
        <v>Lê Quốc Việt</v>
      </c>
      <c r="F516" s="497" t="str">
        <f>IF(Table10[[#This Row],[Trạm/DTR]]="DTR",_xlfn.XLOOKUP(Table10[[#This Row],[ID NCC]],DS_NCC_DTR[ID NCC],DS_NCC_DTR[Admin miền]),_xlfn.XLOOKUP(Table10[[#This Row],[Trạm/DTR]],Table16[Trạm],Table16[[Admin ]]))</f>
        <v>Phạm Thị Thúy Duy</v>
      </c>
      <c r="G516" t="s">
        <v>1296</v>
      </c>
      <c r="H516" s="497" t="str">
        <f>VLOOKUP(Table10[[#This Row],[Sản Phẩm RG]],'Thông tin'!C:F,4,0)</f>
        <v>PET chai</v>
      </c>
      <c r="I516">
        <v>557</v>
      </c>
      <c r="J516" s="497">
        <f>Table10[[#This Row],[Sản lượng kg]]/1000</f>
        <v>0.55700000000000005</v>
      </c>
      <c r="K516" s="497" t="str">
        <f>_xlfn.XLOOKUP(Table10[[#This Row],[Loại Hàng]],Table59[Nhóm],Table59[Qui đổi])</f>
        <v>PET chai</v>
      </c>
      <c r="L516" s="403">
        <v>46154</v>
      </c>
      <c r="M516" t="s">
        <v>607</v>
      </c>
      <c r="N516" s="497">
        <f>IF(COUNTIF($A$3:A516,A516)=1,1,0)</f>
        <v>0</v>
      </c>
    </row>
    <row r="517" spans="1:14" x14ac:dyDescent="0.35">
      <c r="A517" t="s">
        <v>519</v>
      </c>
      <c r="B517" s="497" t="str">
        <f>IF(Table10[[#This Row],[DTR/Trạm]]="DTR",_xlfn.XLOOKUP(Table10[[#This Row],[ID NCC]],DS_NCC_DTR[ID NCC],DS_NCC_DTR[Tên NCC]),_xlfn.XLOOKUP(Table10[[#This Row],[ID NCC]],Data_TongTram2[ID NCC],Data_TongTram2[Tên NCC]))</f>
        <v>Kiều Bình Thái</v>
      </c>
      <c r="C517" s="497" t="str">
        <f>IF(Table10[[#This Row],[Trạm/DTR]]="DTR","DTR","Trạm")</f>
        <v>Trạm</v>
      </c>
      <c r="D517" s="497" t="str">
        <f>Table10[[#This Row],[ID NCC]]&amp;Table10[[#This Row],[Trạm/DTR]]</f>
        <v>001J3000005FFAsIAOĐồng Lâm</v>
      </c>
      <c r="E517" s="497" t="str">
        <f>IF(Table10[[#This Row],[DTR/Trạm]]="DTR",_xlfn.XLOOKUP(Table10[[#This Row],[ID NCC]],DS_NCC_DTR[ID NCC],DS_NCC_DTR[Nhân viên]),_xlfn.XLOOKUP(Table10[[#This Row],[ID NCC]],Data_TongTram2[ID NCC],Data_TongTram2[Nhân viên]))</f>
        <v>Lê Quốc Việt</v>
      </c>
      <c r="F517" s="497" t="str">
        <f>IF(Table10[[#This Row],[Trạm/DTR]]="DTR",_xlfn.XLOOKUP(Table10[[#This Row],[ID NCC]],DS_NCC_DTR[ID NCC],DS_NCC_DTR[Admin miền]),_xlfn.XLOOKUP(Table10[[#This Row],[Trạm/DTR]],Table16[Trạm],Table16[[Admin ]]))</f>
        <v>Phạm Thị Thúy Duy</v>
      </c>
      <c r="G517" t="s">
        <v>1296</v>
      </c>
      <c r="H517" s="497" t="str">
        <f>VLOOKUP(Table10[[#This Row],[Sản Phẩm RG]],'Thông tin'!C:F,4,0)</f>
        <v>PET chai</v>
      </c>
      <c r="I517">
        <v>710</v>
      </c>
      <c r="J517" s="497">
        <f>Table10[[#This Row],[Sản lượng kg]]/1000</f>
        <v>0.71</v>
      </c>
      <c r="K517" s="497" t="str">
        <f>_xlfn.XLOOKUP(Table10[[#This Row],[Loại Hàng]],Table59[Nhóm],Table59[Qui đổi])</f>
        <v>PET chai</v>
      </c>
      <c r="L517" s="403">
        <v>46154</v>
      </c>
      <c r="M517" t="s">
        <v>607</v>
      </c>
      <c r="N517" s="497">
        <f>IF(COUNTIF($A$3:A517,A517)=1,1,0)</f>
        <v>0</v>
      </c>
    </row>
    <row r="518" spans="1:14" x14ac:dyDescent="0.35">
      <c r="A518" t="s">
        <v>566</v>
      </c>
      <c r="B518" s="497" t="str">
        <f>IF(Table10[[#This Row],[DTR/Trạm]]="DTR",_xlfn.XLOOKUP(Table10[[#This Row],[ID NCC]],DS_NCC_DTR[ID NCC],DS_NCC_DTR[Tên NCC]),_xlfn.XLOOKUP(Table10[[#This Row],[ID NCC]],Data_TongTram2[ID NCC],Data_TongTram2[Tên NCC]))</f>
        <v>Chị Điệp (Phát Xương)</v>
      </c>
      <c r="C518" s="497" t="str">
        <f>IF(Table10[[#This Row],[Trạm/DTR]]="DTR","DTR","Trạm")</f>
        <v>Trạm</v>
      </c>
      <c r="D518" s="497" t="str">
        <f>Table10[[#This Row],[ID NCC]]&amp;Table10[[#This Row],[Trạm/DTR]]</f>
        <v>001J3000002HLbCIAWĐồng Lâm</v>
      </c>
      <c r="E518" s="497" t="str">
        <f>IF(Table10[[#This Row],[DTR/Trạm]]="DTR",_xlfn.XLOOKUP(Table10[[#This Row],[ID NCC]],DS_NCC_DTR[ID NCC],DS_NCC_DTR[Nhân viên]),_xlfn.XLOOKUP(Table10[[#This Row],[ID NCC]],Data_TongTram2[ID NCC],Data_TongTram2[Nhân viên]))</f>
        <v>Lâm Đỗ Anh Hào</v>
      </c>
      <c r="F518" s="497" t="str">
        <f>IF(Table10[[#This Row],[Trạm/DTR]]="DTR",_xlfn.XLOOKUP(Table10[[#This Row],[ID NCC]],DS_NCC_DTR[ID NCC],DS_NCC_DTR[Admin miền]),_xlfn.XLOOKUP(Table10[[#This Row],[Trạm/DTR]],Table16[Trạm],Table16[[Admin ]]))</f>
        <v>Phạm Thị Thúy Duy</v>
      </c>
      <c r="G518" t="s">
        <v>1296</v>
      </c>
      <c r="H518" s="497" t="str">
        <f>VLOOKUP(Table10[[#This Row],[Sản Phẩm RG]],'Thông tin'!C:F,4,0)</f>
        <v>PET chai</v>
      </c>
      <c r="I518">
        <v>570</v>
      </c>
      <c r="J518" s="497">
        <f>Table10[[#This Row],[Sản lượng kg]]/1000</f>
        <v>0.56999999999999995</v>
      </c>
      <c r="K518" s="497" t="str">
        <f>_xlfn.XLOOKUP(Table10[[#This Row],[Loại Hàng]],Table59[Nhóm],Table59[Qui đổi])</f>
        <v>PET chai</v>
      </c>
      <c r="L518" s="403">
        <v>46154</v>
      </c>
      <c r="M518" t="s">
        <v>607</v>
      </c>
      <c r="N518" s="497">
        <f>IF(COUNTIF($A$3:A518,A518)=1,1,0)</f>
        <v>0</v>
      </c>
    </row>
    <row r="519" spans="1:14" x14ac:dyDescent="0.35">
      <c r="A519" t="s">
        <v>1056</v>
      </c>
      <c r="B519" s="497" t="str">
        <f>IF(Table10[[#This Row],[DTR/Trạm]]="DTR",_xlfn.XLOOKUP(Table10[[#This Row],[ID NCC]],DS_NCC_DTR[ID NCC],DS_NCC_DTR[Tên NCC]),_xlfn.XLOOKUP(Table10[[#This Row],[ID NCC]],Data_TongTram2[ID NCC],Data_TongTram2[Tên NCC]))</f>
        <v>Anh Nuôi Cần Thơ</v>
      </c>
      <c r="C519" s="497" t="str">
        <f>IF(Table10[[#This Row],[Trạm/DTR]]="DTR","DTR","Trạm")</f>
        <v>Trạm</v>
      </c>
      <c r="D519" s="497" t="str">
        <f>Table10[[#This Row],[ID NCC]]&amp;Table10[[#This Row],[Trạm/DTR]]</f>
        <v>001J3000002HLr3IAGĐồng Lâm</v>
      </c>
      <c r="E519" s="497" t="str">
        <f>IF(Table10[[#This Row],[DTR/Trạm]]="DTR",_xlfn.XLOOKUP(Table10[[#This Row],[ID NCC]],DS_NCC_DTR[ID NCC],DS_NCC_DTR[Nhân viên]),_xlfn.XLOOKUP(Table10[[#This Row],[ID NCC]],Data_TongTram2[ID NCC],Data_TongTram2[Nhân viên]))</f>
        <v>Nguyễn Ngọc Lâm</v>
      </c>
      <c r="F519" s="497" t="str">
        <f>IF(Table10[[#This Row],[Trạm/DTR]]="DTR",_xlfn.XLOOKUP(Table10[[#This Row],[ID NCC]],DS_NCC_DTR[ID NCC],DS_NCC_DTR[Admin miền]),_xlfn.XLOOKUP(Table10[[#This Row],[Trạm/DTR]],Table16[Trạm],Table16[[Admin ]]))</f>
        <v>Phạm Thị Thúy Duy</v>
      </c>
      <c r="G519" t="s">
        <v>1296</v>
      </c>
      <c r="H519" s="497" t="str">
        <f>VLOOKUP(Table10[[#This Row],[Sản Phẩm RG]],'Thông tin'!C:F,4,0)</f>
        <v>PET chai</v>
      </c>
      <c r="I519">
        <v>670</v>
      </c>
      <c r="J519" s="497">
        <f>Table10[[#This Row],[Sản lượng kg]]/1000</f>
        <v>0.67</v>
      </c>
      <c r="K519" s="497" t="str">
        <f>_xlfn.XLOOKUP(Table10[[#This Row],[Loại Hàng]],Table59[Nhóm],Table59[Qui đổi])</f>
        <v>PET chai</v>
      </c>
      <c r="L519" s="403">
        <v>46154</v>
      </c>
      <c r="M519" t="s">
        <v>607</v>
      </c>
      <c r="N519" s="497">
        <f>IF(COUNTIF($A$3:A519,A519)=1,1,0)</f>
        <v>0</v>
      </c>
    </row>
    <row r="520" spans="1:14" x14ac:dyDescent="0.35">
      <c r="A520" t="s">
        <v>498</v>
      </c>
      <c r="B520" s="497" t="str">
        <f>IF(Table10[[#This Row],[DTR/Trạm]]="DTR",_xlfn.XLOOKUP(Table10[[#This Row],[ID NCC]],DS_NCC_DTR[ID NCC],DS_NCC_DTR[Tên NCC]),_xlfn.XLOOKUP(Table10[[#This Row],[ID NCC]],Data_TongTram2[ID NCC],Data_TongTram2[Tên NCC]))</f>
        <v>HKD Nguyên Chương</v>
      </c>
      <c r="C520" s="497" t="str">
        <f>IF(Table10[[#This Row],[Trạm/DTR]]="DTR","DTR","Trạm")</f>
        <v>Trạm</v>
      </c>
      <c r="D520" s="497" t="str">
        <f>Table10[[#This Row],[ID NCC]]&amp;Table10[[#This Row],[Trạm/DTR]]</f>
        <v>001J3000002HM0PIAWĐồng Lâm</v>
      </c>
      <c r="E520" s="497" t="str">
        <f>IF(Table10[[#This Row],[DTR/Trạm]]="DTR",_xlfn.XLOOKUP(Table10[[#This Row],[ID NCC]],DS_NCC_DTR[ID NCC],DS_NCC_DTR[Nhân viên]),_xlfn.XLOOKUP(Table10[[#This Row],[ID NCC]],Data_TongTram2[ID NCC],Data_TongTram2[Nhân viên]))</f>
        <v>Nguyễn Ngọc Lâm</v>
      </c>
      <c r="F520" s="497" t="str">
        <f>IF(Table10[[#This Row],[Trạm/DTR]]="DTR",_xlfn.XLOOKUP(Table10[[#This Row],[ID NCC]],DS_NCC_DTR[ID NCC],DS_NCC_DTR[Admin miền]),_xlfn.XLOOKUP(Table10[[#This Row],[Trạm/DTR]],Table16[Trạm],Table16[[Admin ]]))</f>
        <v>Phạm Thị Thúy Duy</v>
      </c>
      <c r="G520" t="s">
        <v>1296</v>
      </c>
      <c r="H520" s="497" t="str">
        <f>VLOOKUP(Table10[[#This Row],[Sản Phẩm RG]],'Thông tin'!C:F,4,0)</f>
        <v>PET chai</v>
      </c>
      <c r="I520">
        <v>550</v>
      </c>
      <c r="J520" s="497">
        <f>Table10[[#This Row],[Sản lượng kg]]/1000</f>
        <v>0.55000000000000004</v>
      </c>
      <c r="K520" s="497" t="str">
        <f>_xlfn.XLOOKUP(Table10[[#This Row],[Loại Hàng]],Table59[Nhóm],Table59[Qui đổi])</f>
        <v>PET chai</v>
      </c>
      <c r="L520" s="403">
        <v>46154</v>
      </c>
      <c r="M520" t="s">
        <v>607</v>
      </c>
      <c r="N520" s="497">
        <f>IF(COUNTIF($A$3:A520,A520)=1,1,0)</f>
        <v>0</v>
      </c>
    </row>
    <row r="521" spans="1:14" x14ac:dyDescent="0.35">
      <c r="A521" t="s">
        <v>527</v>
      </c>
      <c r="B521" s="497" t="str">
        <f>IF(Table10[[#This Row],[DTR/Trạm]]="DTR",_xlfn.XLOOKUP(Table10[[#This Row],[ID NCC]],DS_NCC_DTR[ID NCC],DS_NCC_DTR[Tên NCC]),_xlfn.XLOOKUP(Table10[[#This Row],[ID NCC]],Data_TongTram2[ID NCC],Data_TongTram2[Tên NCC]))</f>
        <v>Anh Lem</v>
      </c>
      <c r="C521" s="497" t="str">
        <f>IF(Table10[[#This Row],[Trạm/DTR]]="DTR","DTR","Trạm")</f>
        <v>Trạm</v>
      </c>
      <c r="D521" s="497" t="str">
        <f>Table10[[#This Row],[ID NCC]]&amp;Table10[[#This Row],[Trạm/DTR]]</f>
        <v>001J3000002HLYuIAOĐồng Lâm</v>
      </c>
      <c r="E521" s="497" t="str">
        <f>IF(Table10[[#This Row],[DTR/Trạm]]="DTR",_xlfn.XLOOKUP(Table10[[#This Row],[ID NCC]],DS_NCC_DTR[ID NCC],DS_NCC_DTR[Nhân viên]),_xlfn.XLOOKUP(Table10[[#This Row],[ID NCC]],Data_TongTram2[ID NCC],Data_TongTram2[Nhân viên]))</f>
        <v>Nguyễn Ngọc Lâm</v>
      </c>
      <c r="F521" s="497" t="str">
        <f>IF(Table10[[#This Row],[Trạm/DTR]]="DTR",_xlfn.XLOOKUP(Table10[[#This Row],[ID NCC]],DS_NCC_DTR[ID NCC],DS_NCC_DTR[Admin miền]),_xlfn.XLOOKUP(Table10[[#This Row],[Trạm/DTR]],Table16[Trạm],Table16[[Admin ]]))</f>
        <v>Phạm Thị Thúy Duy</v>
      </c>
      <c r="G521" t="s">
        <v>2240</v>
      </c>
      <c r="H521" s="497" t="str">
        <f>VLOOKUP(Table10[[#This Row],[Sản Phẩm RG]],'Thông tin'!C:F,4,0)</f>
        <v>PET chai</v>
      </c>
      <c r="I521">
        <v>985</v>
      </c>
      <c r="J521" s="497">
        <f>Table10[[#This Row],[Sản lượng kg]]/1000</f>
        <v>0.98499999999999999</v>
      </c>
      <c r="K521" s="497" t="str">
        <f>_xlfn.XLOOKUP(Table10[[#This Row],[Loại Hàng]],Table59[Nhóm],Table59[Qui đổi])</f>
        <v>PET chai</v>
      </c>
      <c r="L521" s="403">
        <v>46154</v>
      </c>
      <c r="M521" t="s">
        <v>607</v>
      </c>
      <c r="N521" s="497">
        <f>IF(COUNTIF($A$3:A521,A521)=1,1,0)</f>
        <v>1</v>
      </c>
    </row>
    <row r="522" spans="1:14" x14ac:dyDescent="0.35">
      <c r="A522" t="s">
        <v>528</v>
      </c>
      <c r="B522" s="497" t="str">
        <f>IF(Table10[[#This Row],[DTR/Trạm]]="DTR",_xlfn.XLOOKUP(Table10[[#This Row],[ID NCC]],DS_NCC_DTR[ID NCC],DS_NCC_DTR[Tên NCC]),_xlfn.XLOOKUP(Table10[[#This Row],[ID NCC]],Data_TongTram2[ID NCC],Data_TongTram2[Tên NCC]))</f>
        <v>Anh Dự</v>
      </c>
      <c r="C522" s="497" t="str">
        <f>IF(Table10[[#This Row],[Trạm/DTR]]="DTR","DTR","Trạm")</f>
        <v>Trạm</v>
      </c>
      <c r="D522" s="497" t="str">
        <f>Table10[[#This Row],[ID NCC]]&amp;Table10[[#This Row],[Trạm/DTR]]</f>
        <v>001J3000002HLfIIAWĐồng Lâm</v>
      </c>
      <c r="E522" s="497" t="str">
        <f>IF(Table10[[#This Row],[DTR/Trạm]]="DTR",_xlfn.XLOOKUP(Table10[[#This Row],[ID NCC]],DS_NCC_DTR[ID NCC],DS_NCC_DTR[Nhân viên]),_xlfn.XLOOKUP(Table10[[#This Row],[ID NCC]],Data_TongTram2[ID NCC],Data_TongTram2[Nhân viên]))</f>
        <v>Lâm Đỗ Anh Hào</v>
      </c>
      <c r="F522" s="497" t="str">
        <f>IF(Table10[[#This Row],[Trạm/DTR]]="DTR",_xlfn.XLOOKUP(Table10[[#This Row],[ID NCC]],DS_NCC_DTR[ID NCC],DS_NCC_DTR[Admin miền]),_xlfn.XLOOKUP(Table10[[#This Row],[Trạm/DTR]],Table16[Trạm],Table16[[Admin ]]))</f>
        <v>Phạm Thị Thúy Duy</v>
      </c>
      <c r="G522" t="s">
        <v>1296</v>
      </c>
      <c r="H522" s="497" t="str">
        <f>VLOOKUP(Table10[[#This Row],[Sản Phẩm RG]],'Thông tin'!C:F,4,0)</f>
        <v>PET chai</v>
      </c>
      <c r="I522">
        <v>870</v>
      </c>
      <c r="J522" s="497">
        <f>Table10[[#This Row],[Sản lượng kg]]/1000</f>
        <v>0.87</v>
      </c>
      <c r="K522" s="497" t="str">
        <f>_xlfn.XLOOKUP(Table10[[#This Row],[Loại Hàng]],Table59[Nhóm],Table59[Qui đổi])</f>
        <v>PET chai</v>
      </c>
      <c r="L522" s="403">
        <v>46154</v>
      </c>
      <c r="M522" t="s">
        <v>607</v>
      </c>
      <c r="N522" s="497">
        <f>IF(COUNTIF($A$3:A522,A522)=1,1,0)</f>
        <v>0</v>
      </c>
    </row>
    <row r="523" spans="1:14" x14ac:dyDescent="0.35">
      <c r="A523" t="s">
        <v>531</v>
      </c>
      <c r="B523" s="497" t="str">
        <f>IF(Table10[[#This Row],[DTR/Trạm]]="DTR",_xlfn.XLOOKUP(Table10[[#This Row],[ID NCC]],DS_NCC_DTR[ID NCC],DS_NCC_DTR[Tên NCC]),_xlfn.XLOOKUP(Table10[[#This Row],[ID NCC]],Data_TongTram2[ID NCC],Data_TongTram2[Tên NCC]))</f>
        <v>Công ty TNHH MTV TM DV Thành Thư Vĩnh Long</v>
      </c>
      <c r="C523" s="497" t="str">
        <f>IF(Table10[[#This Row],[Trạm/DTR]]="DTR","DTR","Trạm")</f>
        <v>Trạm</v>
      </c>
      <c r="D523" s="497" t="str">
        <f>Table10[[#This Row],[ID NCC]]&amp;Table10[[#This Row],[Trạm/DTR]]</f>
        <v>001J300000DJt7oIADĐồng Lâm</v>
      </c>
      <c r="E523" s="497" t="str">
        <f>IF(Table10[[#This Row],[DTR/Trạm]]="DTR",_xlfn.XLOOKUP(Table10[[#This Row],[ID NCC]],DS_NCC_DTR[ID NCC],DS_NCC_DTR[Nhân viên]),_xlfn.XLOOKUP(Table10[[#This Row],[ID NCC]],Data_TongTram2[ID NCC],Data_TongTram2[Nhân viên]))</f>
        <v>Lê Quốc Việt</v>
      </c>
      <c r="F523" s="497" t="str">
        <f>IF(Table10[[#This Row],[Trạm/DTR]]="DTR",_xlfn.XLOOKUP(Table10[[#This Row],[ID NCC]],DS_NCC_DTR[ID NCC],DS_NCC_DTR[Admin miền]),_xlfn.XLOOKUP(Table10[[#This Row],[Trạm/DTR]],Table16[Trạm],Table16[[Admin ]]))</f>
        <v>Phạm Thị Thúy Duy</v>
      </c>
      <c r="G523" t="s">
        <v>1296</v>
      </c>
      <c r="H523" s="497" t="str">
        <f>VLOOKUP(Table10[[#This Row],[Sản Phẩm RG]],'Thông tin'!C:F,4,0)</f>
        <v>PET chai</v>
      </c>
      <c r="I523">
        <v>640</v>
      </c>
      <c r="J523" s="497">
        <f>Table10[[#This Row],[Sản lượng kg]]/1000</f>
        <v>0.64</v>
      </c>
      <c r="K523" s="497" t="str">
        <f>_xlfn.XLOOKUP(Table10[[#This Row],[Loại Hàng]],Table59[Nhóm],Table59[Qui đổi])</f>
        <v>PET chai</v>
      </c>
      <c r="L523" s="403">
        <v>46154</v>
      </c>
      <c r="M523" t="s">
        <v>607</v>
      </c>
      <c r="N523" s="497">
        <f>IF(COUNTIF($A$3:A523,A523)=1,1,0)</f>
        <v>1</v>
      </c>
    </row>
    <row r="524" spans="1:14" x14ac:dyDescent="0.35">
      <c r="A524" t="s">
        <v>760</v>
      </c>
      <c r="B524" s="497" t="str">
        <f>IF(Table10[[#This Row],[DTR/Trạm]]="DTR",_xlfn.XLOOKUP(Table10[[#This Row],[ID NCC]],DS_NCC_DTR[ID NCC],DS_NCC_DTR[Tên NCC]),_xlfn.XLOOKUP(Table10[[#This Row],[ID NCC]],Data_TongTram2[ID NCC],Data_TongTram2[Tên NCC]))</f>
        <v>HKD Dung</v>
      </c>
      <c r="C524" s="497" t="str">
        <f>IF(Table10[[#This Row],[Trạm/DTR]]="DTR","DTR","Trạm")</f>
        <v>Trạm</v>
      </c>
      <c r="D524" s="497" t="str">
        <f>Table10[[#This Row],[ID NCC]]&amp;Table10[[#This Row],[Trạm/DTR]]</f>
        <v>001J3000002HM0UIAWĐồng Lâm</v>
      </c>
      <c r="E524" s="497" t="str">
        <f>IF(Table10[[#This Row],[DTR/Trạm]]="DTR",_xlfn.XLOOKUP(Table10[[#This Row],[ID NCC]],DS_NCC_DTR[ID NCC],DS_NCC_DTR[Nhân viên]),_xlfn.XLOOKUP(Table10[[#This Row],[ID NCC]],Data_TongTram2[ID NCC],Data_TongTram2[Nhân viên]))</f>
        <v>Phạm Huỳnh Hữu Lộc</v>
      </c>
      <c r="F524" s="497" t="str">
        <f>IF(Table10[[#This Row],[Trạm/DTR]]="DTR",_xlfn.XLOOKUP(Table10[[#This Row],[ID NCC]],DS_NCC_DTR[ID NCC],DS_NCC_DTR[Admin miền]),_xlfn.XLOOKUP(Table10[[#This Row],[Trạm/DTR]],Table16[Trạm],Table16[[Admin ]]))</f>
        <v>Phạm Thị Thúy Duy</v>
      </c>
      <c r="G524" t="s">
        <v>2240</v>
      </c>
      <c r="H524" s="497" t="str">
        <f>VLOOKUP(Table10[[#This Row],[Sản Phẩm RG]],'Thông tin'!C:F,4,0)</f>
        <v>PET chai</v>
      </c>
      <c r="I524">
        <v>11327</v>
      </c>
      <c r="J524" s="497">
        <f>Table10[[#This Row],[Sản lượng kg]]/1000</f>
        <v>11.327</v>
      </c>
      <c r="K524" s="497" t="str">
        <f>_xlfn.XLOOKUP(Table10[[#This Row],[Loại Hàng]],Table59[Nhóm],Table59[Qui đổi])</f>
        <v>PET chai</v>
      </c>
      <c r="L524" s="403">
        <v>46155</v>
      </c>
      <c r="M524" t="s">
        <v>607</v>
      </c>
      <c r="N524" s="497">
        <f>IF(COUNTIF($A$3:A524,A524)=1,1,0)</f>
        <v>1</v>
      </c>
    </row>
    <row r="525" spans="1:14" x14ac:dyDescent="0.35">
      <c r="A525" t="s">
        <v>534</v>
      </c>
      <c r="B525" s="497" t="str">
        <f>IF(Table10[[#This Row],[DTR/Trạm]]="DTR",_xlfn.XLOOKUP(Table10[[#This Row],[ID NCC]],DS_NCC_DTR[ID NCC],DS_NCC_DTR[Tên NCC]),_xlfn.XLOOKUP(Table10[[#This Row],[ID NCC]],Data_TongTram2[ID NCC],Data_TongTram2[Tên NCC]))</f>
        <v>Nguyễn Ngọc Sương</v>
      </c>
      <c r="C525" s="497" t="str">
        <f>IF(Table10[[#This Row],[Trạm/DTR]]="DTR","DTR","Trạm")</f>
        <v>Trạm</v>
      </c>
      <c r="D525" s="497" t="str">
        <f>Table10[[#This Row],[ID NCC]]&amp;Table10[[#This Row],[Trạm/DTR]]</f>
        <v>001J3000007XKGvIAOĐồng Lâm</v>
      </c>
      <c r="E525" s="497" t="str">
        <f>IF(Table10[[#This Row],[DTR/Trạm]]="DTR",_xlfn.XLOOKUP(Table10[[#This Row],[ID NCC]],DS_NCC_DTR[ID NCC],DS_NCC_DTR[Nhân viên]),_xlfn.XLOOKUP(Table10[[#This Row],[ID NCC]],Data_TongTram2[ID NCC],Data_TongTram2[Nhân viên]))</f>
        <v>Lâm Đỗ Anh Hào</v>
      </c>
      <c r="F525" s="497" t="str">
        <f>IF(Table10[[#This Row],[Trạm/DTR]]="DTR",_xlfn.XLOOKUP(Table10[[#This Row],[ID NCC]],DS_NCC_DTR[ID NCC],DS_NCC_DTR[Admin miền]),_xlfn.XLOOKUP(Table10[[#This Row],[Trạm/DTR]],Table16[Trạm],Table16[[Admin ]]))</f>
        <v>Phạm Thị Thúy Duy</v>
      </c>
      <c r="G525" t="s">
        <v>1296</v>
      </c>
      <c r="H525" s="497" t="str">
        <f>VLOOKUP(Table10[[#This Row],[Sản Phẩm RG]],'Thông tin'!C:F,4,0)</f>
        <v>PET chai</v>
      </c>
      <c r="I525">
        <v>440</v>
      </c>
      <c r="J525" s="497">
        <f>Table10[[#This Row],[Sản lượng kg]]/1000</f>
        <v>0.44</v>
      </c>
      <c r="K525" s="497" t="str">
        <f>_xlfn.XLOOKUP(Table10[[#This Row],[Loại Hàng]],Table59[Nhóm],Table59[Qui đổi])</f>
        <v>PET chai</v>
      </c>
      <c r="L525" s="403">
        <v>46155</v>
      </c>
      <c r="M525" t="s">
        <v>607</v>
      </c>
      <c r="N525" s="497">
        <f>IF(COUNTIF($A$3:A525,A525)=1,1,0)</f>
        <v>0</v>
      </c>
    </row>
    <row r="526" spans="1:14" x14ac:dyDescent="0.35">
      <c r="A526" t="s">
        <v>766</v>
      </c>
      <c r="B526" s="497" t="str">
        <f>IF(Table10[[#This Row],[DTR/Trạm]]="DTR",_xlfn.XLOOKUP(Table10[[#This Row],[ID NCC]],DS_NCC_DTR[ID NCC],DS_NCC_DTR[Tên NCC]),_xlfn.XLOOKUP(Table10[[#This Row],[ID NCC]],Data_TongTram2[ID NCC],Data_TongTram2[Tên NCC]))</f>
        <v>Huỳnh Quốc Thái</v>
      </c>
      <c r="C526" s="497" t="str">
        <f>IF(Table10[[#This Row],[Trạm/DTR]]="DTR","DTR","Trạm")</f>
        <v>Trạm</v>
      </c>
      <c r="D526" s="497" t="str">
        <f>Table10[[#This Row],[ID NCC]]&amp;Table10[[#This Row],[Trạm/DTR]]</f>
        <v>001J300000DJimoIADĐồng Lâm</v>
      </c>
      <c r="E526" s="497" t="str">
        <f>IF(Table10[[#This Row],[DTR/Trạm]]="DTR",_xlfn.XLOOKUP(Table10[[#This Row],[ID NCC]],DS_NCC_DTR[ID NCC],DS_NCC_DTR[Nhân viên]),_xlfn.XLOOKUP(Table10[[#This Row],[ID NCC]],Data_TongTram2[ID NCC],Data_TongTram2[Nhân viên]))</f>
        <v>Nguyễn Ngọc Lâm</v>
      </c>
      <c r="F526" s="497" t="str">
        <f>IF(Table10[[#This Row],[Trạm/DTR]]="DTR",_xlfn.XLOOKUP(Table10[[#This Row],[ID NCC]],DS_NCC_DTR[ID NCC],DS_NCC_DTR[Admin miền]),_xlfn.XLOOKUP(Table10[[#This Row],[Trạm/DTR]],Table16[Trạm],Table16[[Admin ]]))</f>
        <v>Phạm Thị Thúy Duy</v>
      </c>
      <c r="G526" t="s">
        <v>2240</v>
      </c>
      <c r="H526" s="497" t="str">
        <f>VLOOKUP(Table10[[#This Row],[Sản Phẩm RG]],'Thông tin'!C:F,4,0)</f>
        <v>PET chai</v>
      </c>
      <c r="I526">
        <v>2866</v>
      </c>
      <c r="J526" s="497">
        <f>Table10[[#This Row],[Sản lượng kg]]/1000</f>
        <v>2.8660000000000001</v>
      </c>
      <c r="K526" s="497" t="str">
        <f>_xlfn.XLOOKUP(Table10[[#This Row],[Loại Hàng]],Table59[Nhóm],Table59[Qui đổi])</f>
        <v>PET chai</v>
      </c>
      <c r="L526" s="403">
        <v>46155</v>
      </c>
      <c r="M526" t="s">
        <v>607</v>
      </c>
      <c r="N526" s="497">
        <f>IF(COUNTIF($A$3:A526,A526)=1,1,0)</f>
        <v>1</v>
      </c>
    </row>
    <row r="527" spans="1:14" x14ac:dyDescent="0.35">
      <c r="A527" t="s">
        <v>1081</v>
      </c>
      <c r="B527" s="497" t="str">
        <f>IF(Table10[[#This Row],[DTR/Trạm]]="DTR",_xlfn.XLOOKUP(Table10[[#This Row],[ID NCC]],DS_NCC_DTR[ID NCC],DS_NCC_DTR[Tên NCC]),_xlfn.XLOOKUP(Table10[[#This Row],[ID NCC]],Data_TongTram2[ID NCC],Data_TongTram2[Tên NCC]))</f>
        <v>Trần Lê Phong Cần Thơ</v>
      </c>
      <c r="C527" s="497" t="str">
        <f>IF(Table10[[#This Row],[Trạm/DTR]]="DTR","DTR","Trạm")</f>
        <v>Trạm</v>
      </c>
      <c r="D527" s="497" t="str">
        <f>Table10[[#This Row],[ID NCC]]&amp;Table10[[#This Row],[Trạm/DTR]]</f>
        <v>001J3000002HjDbIAKĐồng Lâm</v>
      </c>
      <c r="E527" s="497" t="str">
        <f>IF(Table10[[#This Row],[DTR/Trạm]]="DTR",_xlfn.XLOOKUP(Table10[[#This Row],[ID NCC]],DS_NCC_DTR[ID NCC],DS_NCC_DTR[Nhân viên]),_xlfn.XLOOKUP(Table10[[#This Row],[ID NCC]],Data_TongTram2[ID NCC],Data_TongTram2[Nhân viên]))</f>
        <v>Nguyễn Ngọc Lâm</v>
      </c>
      <c r="F527" s="497" t="str">
        <f>IF(Table10[[#This Row],[Trạm/DTR]]="DTR",_xlfn.XLOOKUP(Table10[[#This Row],[ID NCC]],DS_NCC_DTR[ID NCC],DS_NCC_DTR[Admin miền]),_xlfn.XLOOKUP(Table10[[#This Row],[Trạm/DTR]],Table16[Trạm],Table16[[Admin ]]))</f>
        <v>Phạm Thị Thúy Duy</v>
      </c>
      <c r="G527" t="s">
        <v>1296</v>
      </c>
      <c r="H527" s="497" t="str">
        <f>VLOOKUP(Table10[[#This Row],[Sản Phẩm RG]],'Thông tin'!C:F,4,0)</f>
        <v>PET chai</v>
      </c>
      <c r="I527">
        <v>560</v>
      </c>
      <c r="J527" s="497">
        <f>Table10[[#This Row],[Sản lượng kg]]/1000</f>
        <v>0.56000000000000005</v>
      </c>
      <c r="K527" s="497" t="str">
        <f>_xlfn.XLOOKUP(Table10[[#This Row],[Loại Hàng]],Table59[Nhóm],Table59[Qui đổi])</f>
        <v>PET chai</v>
      </c>
      <c r="L527" s="403">
        <v>46155</v>
      </c>
      <c r="M527" t="s">
        <v>607</v>
      </c>
      <c r="N527" s="497">
        <f>IF(COUNTIF($A$3:A527,A527)=1,1,0)</f>
        <v>0</v>
      </c>
    </row>
    <row r="528" spans="1:14" x14ac:dyDescent="0.35">
      <c r="A528" t="s">
        <v>570</v>
      </c>
      <c r="B528" s="497" t="str">
        <f>IF(Table10[[#This Row],[DTR/Trạm]]="DTR",_xlfn.XLOOKUP(Table10[[#This Row],[ID NCC]],DS_NCC_DTR[ID NCC],DS_NCC_DTR[Tên NCC]),_xlfn.XLOOKUP(Table10[[#This Row],[ID NCC]],Data_TongTram2[ID NCC],Data_TongTram2[Tên NCC]))</f>
        <v>Dì Sáu Hường</v>
      </c>
      <c r="C528" s="497" t="str">
        <f>IF(Table10[[#This Row],[Trạm/DTR]]="DTR","DTR","Trạm")</f>
        <v>Trạm</v>
      </c>
      <c r="D528" s="497" t="str">
        <f>Table10[[#This Row],[ID NCC]]&amp;Table10[[#This Row],[Trạm/DTR]]</f>
        <v>001J3000002HLzsIAGĐồng Lâm</v>
      </c>
      <c r="E528" s="497" t="str">
        <f>IF(Table10[[#This Row],[DTR/Trạm]]="DTR",_xlfn.XLOOKUP(Table10[[#This Row],[ID NCC]],DS_NCC_DTR[ID NCC],DS_NCC_DTR[Nhân viên]),_xlfn.XLOOKUP(Table10[[#This Row],[ID NCC]],Data_TongTram2[ID NCC],Data_TongTram2[Nhân viên]))</f>
        <v>Lê Quốc Việt</v>
      </c>
      <c r="F528" s="497" t="str">
        <f>IF(Table10[[#This Row],[Trạm/DTR]]="DTR",_xlfn.XLOOKUP(Table10[[#This Row],[ID NCC]],DS_NCC_DTR[ID NCC],DS_NCC_DTR[Admin miền]),_xlfn.XLOOKUP(Table10[[#This Row],[Trạm/DTR]],Table16[Trạm],Table16[[Admin ]]))</f>
        <v>Phạm Thị Thúy Duy</v>
      </c>
      <c r="G528" t="s">
        <v>2240</v>
      </c>
      <c r="H528" s="497" t="str">
        <f>VLOOKUP(Table10[[#This Row],[Sản Phẩm RG]],'Thông tin'!C:F,4,0)</f>
        <v>PET chai</v>
      </c>
      <c r="I528">
        <v>6030</v>
      </c>
      <c r="J528" s="497">
        <f>Table10[[#This Row],[Sản lượng kg]]/1000</f>
        <v>6.03</v>
      </c>
      <c r="K528" s="497" t="str">
        <f>_xlfn.XLOOKUP(Table10[[#This Row],[Loại Hàng]],Table59[Nhóm],Table59[Qui đổi])</f>
        <v>PET chai</v>
      </c>
      <c r="L528" s="403">
        <v>46155</v>
      </c>
      <c r="M528" t="s">
        <v>607</v>
      </c>
      <c r="N528" s="497">
        <f>IF(COUNTIF($A$3:A528,A528)=1,1,0)</f>
        <v>1</v>
      </c>
    </row>
    <row r="529" spans="1:14" x14ac:dyDescent="0.35">
      <c r="A529" t="s">
        <v>636</v>
      </c>
      <c r="B529" s="497" t="str">
        <f>IF(Table10[[#This Row],[DTR/Trạm]]="DTR",_xlfn.XLOOKUP(Table10[[#This Row],[ID NCC]],DS_NCC_DTR[ID NCC],DS_NCC_DTR[Tên NCC]),_xlfn.XLOOKUP(Table10[[#This Row],[ID NCC]],Data_TongTram2[ID NCC],Data_TongTram2[Tên NCC]))</f>
        <v>Chị Hưởng (Nguyễn Văn Đậm)</v>
      </c>
      <c r="C529" s="497" t="str">
        <f>IF(Table10[[#This Row],[Trạm/DTR]]="DTR","DTR","Trạm")</f>
        <v>Trạm</v>
      </c>
      <c r="D529" s="497" t="str">
        <f>Table10[[#This Row],[ID NCC]]&amp;Table10[[#This Row],[Trạm/DTR]]</f>
        <v>001J3000009Cb5WIASĐồng Lâm</v>
      </c>
      <c r="E529" s="497" t="str">
        <f>IF(Table10[[#This Row],[DTR/Trạm]]="DTR",_xlfn.XLOOKUP(Table10[[#This Row],[ID NCC]],DS_NCC_DTR[ID NCC],DS_NCC_DTR[Nhân viên]),_xlfn.XLOOKUP(Table10[[#This Row],[ID NCC]],Data_TongTram2[ID NCC],Data_TongTram2[Nhân viên]))</f>
        <v>Nguyễn Ngọc Lâm</v>
      </c>
      <c r="F529" s="497" t="str">
        <f>IF(Table10[[#This Row],[Trạm/DTR]]="DTR",_xlfn.XLOOKUP(Table10[[#This Row],[ID NCC]],DS_NCC_DTR[ID NCC],DS_NCC_DTR[Admin miền]),_xlfn.XLOOKUP(Table10[[#This Row],[Trạm/DTR]],Table16[Trạm],Table16[[Admin ]]))</f>
        <v>Phạm Thị Thúy Duy</v>
      </c>
      <c r="G529" t="s">
        <v>1296</v>
      </c>
      <c r="H529" s="497" t="str">
        <f>VLOOKUP(Table10[[#This Row],[Sản Phẩm RG]],'Thông tin'!C:F,4,0)</f>
        <v>PET chai</v>
      </c>
      <c r="I529">
        <v>930</v>
      </c>
      <c r="J529" s="497">
        <f>Table10[[#This Row],[Sản lượng kg]]/1000</f>
        <v>0.93</v>
      </c>
      <c r="K529" s="497" t="str">
        <f>_xlfn.XLOOKUP(Table10[[#This Row],[Loại Hàng]],Table59[Nhóm],Table59[Qui đổi])</f>
        <v>PET chai</v>
      </c>
      <c r="L529" s="403">
        <v>46155</v>
      </c>
      <c r="M529" t="s">
        <v>607</v>
      </c>
      <c r="N529" s="497">
        <f>IF(COUNTIF($A$3:A529,A529)=1,1,0)</f>
        <v>0</v>
      </c>
    </row>
    <row r="530" spans="1:14" x14ac:dyDescent="0.35">
      <c r="A530" t="s">
        <v>1726</v>
      </c>
      <c r="B530" s="497" t="str">
        <f>IF(Table10[[#This Row],[DTR/Trạm]]="DTR",_xlfn.XLOOKUP(Table10[[#This Row],[ID NCC]],DS_NCC_DTR[ID NCC],DS_NCC_DTR[Tên NCC]),_xlfn.XLOOKUP(Table10[[#This Row],[ID NCC]],Data_TongTram2[ID NCC],Data_TongTram2[Tên NCC]))</f>
        <v>Anh Phúc Đồng Tháp</v>
      </c>
      <c r="C530" s="497" t="str">
        <f>IF(Table10[[#This Row],[Trạm/DTR]]="DTR","DTR","Trạm")</f>
        <v>Trạm</v>
      </c>
      <c r="D530" s="497" t="str">
        <f>Table10[[#This Row],[ID NCC]]&amp;Table10[[#This Row],[Trạm/DTR]]</f>
        <v>001J3000002HM03IAGĐồng Lâm</v>
      </c>
      <c r="E530" s="497" t="str">
        <f>IF(Table10[[#This Row],[DTR/Trạm]]="DTR",_xlfn.XLOOKUP(Table10[[#This Row],[ID NCC]],DS_NCC_DTR[ID NCC],DS_NCC_DTR[Nhân viên]),_xlfn.XLOOKUP(Table10[[#This Row],[ID NCC]],Data_TongTram2[ID NCC],Data_TongTram2[Nhân viên]))</f>
        <v>Lâm Đỗ Anh Hào</v>
      </c>
      <c r="F530" s="497" t="str">
        <f>IF(Table10[[#This Row],[Trạm/DTR]]="DTR",_xlfn.XLOOKUP(Table10[[#This Row],[ID NCC]],DS_NCC_DTR[ID NCC],DS_NCC_DTR[Admin miền]),_xlfn.XLOOKUP(Table10[[#This Row],[Trạm/DTR]],Table16[Trạm],Table16[[Admin ]]))</f>
        <v>Phạm Thị Thúy Duy</v>
      </c>
      <c r="G530" t="s">
        <v>2240</v>
      </c>
      <c r="H530" s="497" t="str">
        <f>VLOOKUP(Table10[[#This Row],[Sản Phẩm RG]],'Thông tin'!C:F,4,0)</f>
        <v>PET chai</v>
      </c>
      <c r="I530">
        <v>4290</v>
      </c>
      <c r="J530" s="497">
        <f>Table10[[#This Row],[Sản lượng kg]]/1000</f>
        <v>4.29</v>
      </c>
      <c r="K530" s="497" t="str">
        <f>_xlfn.XLOOKUP(Table10[[#This Row],[Loại Hàng]],Table59[Nhóm],Table59[Qui đổi])</f>
        <v>PET chai</v>
      </c>
      <c r="L530" s="403">
        <v>46155</v>
      </c>
      <c r="M530" t="s">
        <v>607</v>
      </c>
      <c r="N530" s="497">
        <f>IF(COUNTIF($A$3:A530,A530)=1,1,0)</f>
        <v>0</v>
      </c>
    </row>
    <row r="531" spans="1:14" x14ac:dyDescent="0.35">
      <c r="A531" t="s">
        <v>498</v>
      </c>
      <c r="B531" s="497" t="str">
        <f>IF(Table10[[#This Row],[DTR/Trạm]]="DTR",_xlfn.XLOOKUP(Table10[[#This Row],[ID NCC]],DS_NCC_DTR[ID NCC],DS_NCC_DTR[Tên NCC]),_xlfn.XLOOKUP(Table10[[#This Row],[ID NCC]],Data_TongTram2[ID NCC],Data_TongTram2[Tên NCC]))</f>
        <v>HKD Nguyên Chương</v>
      </c>
      <c r="C531" s="497" t="str">
        <f>IF(Table10[[#This Row],[Trạm/DTR]]="DTR","DTR","Trạm")</f>
        <v>Trạm</v>
      </c>
      <c r="D531" s="497" t="str">
        <f>Table10[[#This Row],[ID NCC]]&amp;Table10[[#This Row],[Trạm/DTR]]</f>
        <v>001J3000002HM0PIAWĐồng Lâm</v>
      </c>
      <c r="E531" s="497" t="str">
        <f>IF(Table10[[#This Row],[DTR/Trạm]]="DTR",_xlfn.XLOOKUP(Table10[[#This Row],[ID NCC]],DS_NCC_DTR[ID NCC],DS_NCC_DTR[Nhân viên]),_xlfn.XLOOKUP(Table10[[#This Row],[ID NCC]],Data_TongTram2[ID NCC],Data_TongTram2[Nhân viên]))</f>
        <v>Nguyễn Ngọc Lâm</v>
      </c>
      <c r="F531" s="497" t="str">
        <f>IF(Table10[[#This Row],[Trạm/DTR]]="DTR",_xlfn.XLOOKUP(Table10[[#This Row],[ID NCC]],DS_NCC_DTR[ID NCC],DS_NCC_DTR[Admin miền]),_xlfn.XLOOKUP(Table10[[#This Row],[Trạm/DTR]],Table16[Trạm],Table16[[Admin ]]))</f>
        <v>Phạm Thị Thúy Duy</v>
      </c>
      <c r="G531" t="s">
        <v>1296</v>
      </c>
      <c r="H531" s="497" t="str">
        <f>VLOOKUP(Table10[[#This Row],[Sản Phẩm RG]],'Thông tin'!C:F,4,0)</f>
        <v>PET chai</v>
      </c>
      <c r="I531">
        <v>596</v>
      </c>
      <c r="J531" s="497">
        <f>Table10[[#This Row],[Sản lượng kg]]/1000</f>
        <v>0.59599999999999997</v>
      </c>
      <c r="K531" s="497" t="str">
        <f>_xlfn.XLOOKUP(Table10[[#This Row],[Loại Hàng]],Table59[Nhóm],Table59[Qui đổi])</f>
        <v>PET chai</v>
      </c>
      <c r="L531" s="403">
        <v>46155</v>
      </c>
      <c r="M531" t="s">
        <v>607</v>
      </c>
      <c r="N531" s="497">
        <f>IF(COUNTIF($A$3:A531,A531)=1,1,0)</f>
        <v>0</v>
      </c>
    </row>
    <row r="532" spans="1:14" x14ac:dyDescent="0.35">
      <c r="A532" t="s">
        <v>634</v>
      </c>
      <c r="B532" s="497" t="str">
        <f>IF(Table10[[#This Row],[DTR/Trạm]]="DTR",_xlfn.XLOOKUP(Table10[[#This Row],[ID NCC]],DS_NCC_DTR[ID NCC],DS_NCC_DTR[Tên NCC]),_xlfn.XLOOKUP(Table10[[#This Row],[ID NCC]],Data_TongTram2[ID NCC],Data_TongTram2[Tên NCC]))</f>
        <v>HKD Tín Trang</v>
      </c>
      <c r="C532" s="497" t="str">
        <f>IF(Table10[[#This Row],[Trạm/DTR]]="DTR","DTR","Trạm")</f>
        <v>Trạm</v>
      </c>
      <c r="D532" s="497" t="str">
        <f>Table10[[#This Row],[ID NCC]]&amp;Table10[[#This Row],[Trạm/DTR]]</f>
        <v>001J3000002HLguIAGĐồng Lâm</v>
      </c>
      <c r="E532" s="497" t="str">
        <f>IF(Table10[[#This Row],[DTR/Trạm]]="DTR",_xlfn.XLOOKUP(Table10[[#This Row],[ID NCC]],DS_NCC_DTR[ID NCC],DS_NCC_DTR[Nhân viên]),_xlfn.XLOOKUP(Table10[[#This Row],[ID NCC]],Data_TongTram2[ID NCC],Data_TongTram2[Nhân viên]))</f>
        <v>Lâm Đỗ Anh Hào</v>
      </c>
      <c r="F532" s="497" t="str">
        <f>IF(Table10[[#This Row],[Trạm/DTR]]="DTR",_xlfn.XLOOKUP(Table10[[#This Row],[ID NCC]],DS_NCC_DTR[ID NCC],DS_NCC_DTR[Admin miền]),_xlfn.XLOOKUP(Table10[[#This Row],[Trạm/DTR]],Table16[Trạm],Table16[[Admin ]]))</f>
        <v>Phạm Thị Thúy Duy</v>
      </c>
      <c r="G532" t="s">
        <v>1296</v>
      </c>
      <c r="H532" s="497" t="str">
        <f>VLOOKUP(Table10[[#This Row],[Sản Phẩm RG]],'Thông tin'!C:F,4,0)</f>
        <v>PET chai</v>
      </c>
      <c r="I532">
        <v>910</v>
      </c>
      <c r="J532" s="497">
        <f>Table10[[#This Row],[Sản lượng kg]]/1000</f>
        <v>0.91</v>
      </c>
      <c r="K532" s="497" t="str">
        <f>_xlfn.XLOOKUP(Table10[[#This Row],[Loại Hàng]],Table59[Nhóm],Table59[Qui đổi])</f>
        <v>PET chai</v>
      </c>
      <c r="L532" s="403">
        <v>46155</v>
      </c>
      <c r="M532" t="s">
        <v>607</v>
      </c>
      <c r="N532" s="497">
        <f>IF(COUNTIF($A$3:A532,A532)=1,1,0)</f>
        <v>0</v>
      </c>
    </row>
    <row r="533" spans="1:14" x14ac:dyDescent="0.35">
      <c r="A533" t="s">
        <v>519</v>
      </c>
      <c r="B533" s="497" t="str">
        <f>IF(Table10[[#This Row],[DTR/Trạm]]="DTR",_xlfn.XLOOKUP(Table10[[#This Row],[ID NCC]],DS_NCC_DTR[ID NCC],DS_NCC_DTR[Tên NCC]),_xlfn.XLOOKUP(Table10[[#This Row],[ID NCC]],Data_TongTram2[ID NCC],Data_TongTram2[Tên NCC]))</f>
        <v>Kiều Bình Thái</v>
      </c>
      <c r="C533" s="497" t="str">
        <f>IF(Table10[[#This Row],[Trạm/DTR]]="DTR","DTR","Trạm")</f>
        <v>Trạm</v>
      </c>
      <c r="D533" s="497" t="str">
        <f>Table10[[#This Row],[ID NCC]]&amp;Table10[[#This Row],[Trạm/DTR]]</f>
        <v>001J3000005FFAsIAOĐồng Lâm</v>
      </c>
      <c r="E533" s="497" t="str">
        <f>IF(Table10[[#This Row],[DTR/Trạm]]="DTR",_xlfn.XLOOKUP(Table10[[#This Row],[ID NCC]],DS_NCC_DTR[ID NCC],DS_NCC_DTR[Nhân viên]),_xlfn.XLOOKUP(Table10[[#This Row],[ID NCC]],Data_TongTram2[ID NCC],Data_TongTram2[Nhân viên]))</f>
        <v>Lê Quốc Việt</v>
      </c>
      <c r="F533" s="497" t="str">
        <f>IF(Table10[[#This Row],[Trạm/DTR]]="DTR",_xlfn.XLOOKUP(Table10[[#This Row],[ID NCC]],DS_NCC_DTR[ID NCC],DS_NCC_DTR[Admin miền]),_xlfn.XLOOKUP(Table10[[#This Row],[Trạm/DTR]],Table16[Trạm],Table16[[Admin ]]))</f>
        <v>Phạm Thị Thúy Duy</v>
      </c>
      <c r="G533" t="s">
        <v>1296</v>
      </c>
      <c r="H533" s="497" t="str">
        <f>VLOOKUP(Table10[[#This Row],[Sản Phẩm RG]],'Thông tin'!C:F,4,0)</f>
        <v>PET chai</v>
      </c>
      <c r="I533">
        <v>714</v>
      </c>
      <c r="J533" s="497">
        <f>Table10[[#This Row],[Sản lượng kg]]/1000</f>
        <v>0.71399999999999997</v>
      </c>
      <c r="K533" s="497" t="str">
        <f>_xlfn.XLOOKUP(Table10[[#This Row],[Loại Hàng]],Table59[Nhóm],Table59[Qui đổi])</f>
        <v>PET chai</v>
      </c>
      <c r="L533" s="403">
        <v>46155</v>
      </c>
      <c r="M533" t="s">
        <v>607</v>
      </c>
      <c r="N533" s="497">
        <f>IF(COUNTIF($A$3:A533,A533)=1,1,0)</f>
        <v>0</v>
      </c>
    </row>
    <row r="534" spans="1:14" x14ac:dyDescent="0.35">
      <c r="A534" t="s">
        <v>573</v>
      </c>
      <c r="B534" s="497" t="str">
        <f>IF(Table10[[#This Row],[DTR/Trạm]]="DTR",_xlfn.XLOOKUP(Table10[[#This Row],[ID NCC]],DS_NCC_DTR[ID NCC],DS_NCC_DTR[Tên NCC]),_xlfn.XLOOKUP(Table10[[#This Row],[ID NCC]],Data_TongTram2[ID NCC],Data_TongTram2[Tên NCC]))</f>
        <v>Phan Huy Tâm</v>
      </c>
      <c r="C534" s="497" t="str">
        <f>IF(Table10[[#This Row],[Trạm/DTR]]="DTR","DTR","Trạm")</f>
        <v>Trạm</v>
      </c>
      <c r="D534" s="497" t="str">
        <f>Table10[[#This Row],[ID NCC]]&amp;Table10[[#This Row],[Trạm/DTR]]</f>
        <v>001dc00000tGtVXAA0Đồng Lâm</v>
      </c>
      <c r="E534" s="497" t="str">
        <f>IF(Table10[[#This Row],[DTR/Trạm]]="DTR",_xlfn.XLOOKUP(Table10[[#This Row],[ID NCC]],DS_NCC_DTR[ID NCC],DS_NCC_DTR[Nhân viên]),_xlfn.XLOOKUP(Table10[[#This Row],[ID NCC]],Data_TongTram2[ID NCC],Data_TongTram2[Nhân viên]))</f>
        <v>Lê Quốc Việt</v>
      </c>
      <c r="F534" s="497" t="str">
        <f>IF(Table10[[#This Row],[Trạm/DTR]]="DTR",_xlfn.XLOOKUP(Table10[[#This Row],[ID NCC]],DS_NCC_DTR[ID NCC],DS_NCC_DTR[Admin miền]),_xlfn.XLOOKUP(Table10[[#This Row],[Trạm/DTR]],Table16[Trạm],Table16[[Admin ]]))</f>
        <v>Phạm Thị Thúy Duy</v>
      </c>
      <c r="G534" t="s">
        <v>1296</v>
      </c>
      <c r="H534" s="497" t="str">
        <f>VLOOKUP(Table10[[#This Row],[Sản Phẩm RG]],'Thông tin'!C:F,4,0)</f>
        <v>PET chai</v>
      </c>
      <c r="I534">
        <v>546</v>
      </c>
      <c r="J534" s="497">
        <f>Table10[[#This Row],[Sản lượng kg]]/1000</f>
        <v>0.54600000000000004</v>
      </c>
      <c r="K534" s="497" t="str">
        <f>_xlfn.XLOOKUP(Table10[[#This Row],[Loại Hàng]],Table59[Nhóm],Table59[Qui đổi])</f>
        <v>PET chai</v>
      </c>
      <c r="L534" s="403">
        <v>46155</v>
      </c>
      <c r="M534" t="s">
        <v>607</v>
      </c>
      <c r="N534" s="497">
        <f>IF(COUNTIF($A$3:A534,A534)=1,1,0)</f>
        <v>0</v>
      </c>
    </row>
    <row r="535" spans="1:14" x14ac:dyDescent="0.35">
      <c r="A535" t="s">
        <v>631</v>
      </c>
      <c r="B535" s="497" t="str">
        <f>IF(Table10[[#This Row],[DTR/Trạm]]="DTR",_xlfn.XLOOKUP(Table10[[#This Row],[ID NCC]],DS_NCC_DTR[ID NCC],DS_NCC_DTR[Tên NCC]),_xlfn.XLOOKUP(Table10[[#This Row],[ID NCC]],Data_TongTram2[ID NCC],Data_TongTram2[Tên NCC]))</f>
        <v>Nguyễn Thị Trúc Mai</v>
      </c>
      <c r="C535" s="497" t="str">
        <f>IF(Table10[[#This Row],[Trạm/DTR]]="DTR","DTR","Trạm")</f>
        <v>Trạm</v>
      </c>
      <c r="D535" s="497" t="str">
        <f>Table10[[#This Row],[ID NCC]]&amp;Table10[[#This Row],[Trạm/DTR]]</f>
        <v>001J300000Ar9kvIABĐồng Lâm</v>
      </c>
      <c r="E535" s="497" t="str">
        <f>IF(Table10[[#This Row],[DTR/Trạm]]="DTR",_xlfn.XLOOKUP(Table10[[#This Row],[ID NCC]],DS_NCC_DTR[ID NCC],DS_NCC_DTR[Nhân viên]),_xlfn.XLOOKUP(Table10[[#This Row],[ID NCC]],Data_TongTram2[ID NCC],Data_TongTram2[Nhân viên]))</f>
        <v>Lâm Đỗ Anh Hào</v>
      </c>
      <c r="F535" s="497" t="str">
        <f>IF(Table10[[#This Row],[Trạm/DTR]]="DTR",_xlfn.XLOOKUP(Table10[[#This Row],[ID NCC]],DS_NCC_DTR[ID NCC],DS_NCC_DTR[Admin miền]),_xlfn.XLOOKUP(Table10[[#This Row],[Trạm/DTR]],Table16[Trạm],Table16[[Admin ]]))</f>
        <v>Phạm Thị Thúy Duy</v>
      </c>
      <c r="G535" t="s">
        <v>1296</v>
      </c>
      <c r="H535" s="497" t="str">
        <f>VLOOKUP(Table10[[#This Row],[Sản Phẩm RG]],'Thông tin'!C:F,4,0)</f>
        <v>PET chai</v>
      </c>
      <c r="I535">
        <v>410</v>
      </c>
      <c r="J535" s="497">
        <f>Table10[[#This Row],[Sản lượng kg]]/1000</f>
        <v>0.41</v>
      </c>
      <c r="K535" s="497" t="str">
        <f>_xlfn.XLOOKUP(Table10[[#This Row],[Loại Hàng]],Table59[Nhóm],Table59[Qui đổi])</f>
        <v>PET chai</v>
      </c>
      <c r="L535" s="403">
        <v>46155</v>
      </c>
      <c r="M535" t="s">
        <v>607</v>
      </c>
      <c r="N535" s="497">
        <f>IF(COUNTIF($A$3:A535,A535)=1,1,0)</f>
        <v>0</v>
      </c>
    </row>
    <row r="536" spans="1:14" x14ac:dyDescent="0.35">
      <c r="A536" t="s">
        <v>545</v>
      </c>
      <c r="B536" s="497" t="str">
        <f>IF(Table10[[#This Row],[DTR/Trạm]]="DTR",_xlfn.XLOOKUP(Table10[[#This Row],[ID NCC]],DS_NCC_DTR[ID NCC],DS_NCC_DTR[Tên NCC]),_xlfn.XLOOKUP(Table10[[#This Row],[ID NCC]],Data_TongTram2[ID NCC],Data_TongTram2[Tên NCC]))</f>
        <v>Nguyễn Thị Ngọc Châu</v>
      </c>
      <c r="C536" s="497" t="str">
        <f>IF(Table10[[#This Row],[Trạm/DTR]]="DTR","DTR","Trạm")</f>
        <v>Trạm</v>
      </c>
      <c r="D536" s="497" t="str">
        <f>Table10[[#This Row],[ID NCC]]&amp;Table10[[#This Row],[Trạm/DTR]]</f>
        <v>001dc00000dpemjAAAĐồng Lâm</v>
      </c>
      <c r="E536" s="497" t="str">
        <f>IF(Table10[[#This Row],[DTR/Trạm]]="DTR",_xlfn.XLOOKUP(Table10[[#This Row],[ID NCC]],DS_NCC_DTR[ID NCC],DS_NCC_DTR[Nhân viên]),_xlfn.XLOOKUP(Table10[[#This Row],[ID NCC]],Data_TongTram2[ID NCC],Data_TongTram2[Nhân viên]))</f>
        <v>Lê Quốc Việt</v>
      </c>
      <c r="F536" s="497" t="str">
        <f>IF(Table10[[#This Row],[Trạm/DTR]]="DTR",_xlfn.XLOOKUP(Table10[[#This Row],[ID NCC]],DS_NCC_DTR[ID NCC],DS_NCC_DTR[Admin miền]),_xlfn.XLOOKUP(Table10[[#This Row],[Trạm/DTR]],Table16[Trạm],Table16[[Admin ]]))</f>
        <v>Phạm Thị Thúy Duy</v>
      </c>
      <c r="G536" t="s">
        <v>1296</v>
      </c>
      <c r="H536" s="497" t="str">
        <f>VLOOKUP(Table10[[#This Row],[Sản Phẩm RG]],'Thông tin'!C:F,4,0)</f>
        <v>PET chai</v>
      </c>
      <c r="I536">
        <v>560</v>
      </c>
      <c r="J536" s="497">
        <f>Table10[[#This Row],[Sản lượng kg]]/1000</f>
        <v>0.56000000000000005</v>
      </c>
      <c r="K536" s="497" t="str">
        <f>_xlfn.XLOOKUP(Table10[[#This Row],[Loại Hàng]],Table59[Nhóm],Table59[Qui đổi])</f>
        <v>PET chai</v>
      </c>
      <c r="L536" s="403">
        <v>46155</v>
      </c>
      <c r="M536" t="s">
        <v>607</v>
      </c>
      <c r="N536" s="497">
        <f>IF(COUNTIF($A$3:A536,A536)=1,1,0)</f>
        <v>0</v>
      </c>
    </row>
    <row r="537" spans="1:14" x14ac:dyDescent="0.35">
      <c r="A537" t="s">
        <v>646</v>
      </c>
      <c r="B537" s="497" t="str">
        <f>IF(Table10[[#This Row],[DTR/Trạm]]="DTR",_xlfn.XLOOKUP(Table10[[#This Row],[ID NCC]],DS_NCC_DTR[ID NCC],DS_NCC_DTR[Tên NCC]),_xlfn.XLOOKUP(Table10[[#This Row],[ID NCC]],Data_TongTram2[ID NCC],Data_TongTram2[Tên NCC]))</f>
        <v>Anh Ích Kiên Giang</v>
      </c>
      <c r="C537" s="497" t="str">
        <f>IF(Table10[[#This Row],[Trạm/DTR]]="DTR","DTR","Trạm")</f>
        <v>Trạm</v>
      </c>
      <c r="D537" s="497" t="str">
        <f>Table10[[#This Row],[ID NCC]]&amp;Table10[[#This Row],[Trạm/DTR]]</f>
        <v>001J3000002HjEJIA0Đồng Lâm</v>
      </c>
      <c r="E537" s="497" t="str">
        <f>IF(Table10[[#This Row],[DTR/Trạm]]="DTR",_xlfn.XLOOKUP(Table10[[#This Row],[ID NCC]],DS_NCC_DTR[ID NCC],DS_NCC_DTR[Nhân viên]),_xlfn.XLOOKUP(Table10[[#This Row],[ID NCC]],Data_TongTram2[ID NCC],Data_TongTram2[Nhân viên]))</f>
        <v>Phạm Huỳnh Hữu Lộc</v>
      </c>
      <c r="F537" s="497" t="str">
        <f>IF(Table10[[#This Row],[Trạm/DTR]]="DTR",_xlfn.XLOOKUP(Table10[[#This Row],[ID NCC]],DS_NCC_DTR[ID NCC],DS_NCC_DTR[Admin miền]),_xlfn.XLOOKUP(Table10[[#This Row],[Trạm/DTR]],Table16[Trạm],Table16[[Admin ]]))</f>
        <v>Phạm Thị Thúy Duy</v>
      </c>
      <c r="G537" t="s">
        <v>2240</v>
      </c>
      <c r="H537" s="497" t="str">
        <f>VLOOKUP(Table10[[#This Row],[Sản Phẩm RG]],'Thông tin'!C:F,4,0)</f>
        <v>PET chai</v>
      </c>
      <c r="I537">
        <v>2100</v>
      </c>
      <c r="J537" s="497">
        <f>Table10[[#This Row],[Sản lượng kg]]/1000</f>
        <v>2.1</v>
      </c>
      <c r="K537" s="497" t="str">
        <f>_xlfn.XLOOKUP(Table10[[#This Row],[Loại Hàng]],Table59[Nhóm],Table59[Qui đổi])</f>
        <v>PET chai</v>
      </c>
      <c r="L537" s="403">
        <v>46155</v>
      </c>
      <c r="M537" t="s">
        <v>607</v>
      </c>
      <c r="N537" s="497">
        <f>IF(COUNTIF($A$3:A537,A537)=1,1,0)</f>
        <v>1</v>
      </c>
    </row>
    <row r="538" spans="1:14" x14ac:dyDescent="0.35">
      <c r="A538" t="s">
        <v>520</v>
      </c>
      <c r="B538" s="497" t="str">
        <f>IF(Table10[[#This Row],[DTR/Trạm]]="DTR",_xlfn.XLOOKUP(Table10[[#This Row],[ID NCC]],DS_NCC_DTR[ID NCC],DS_NCC_DTR[Tên NCC]),_xlfn.XLOOKUP(Table10[[#This Row],[ID NCC]],Data_TongTram2[ID NCC],Data_TongTram2[Tên NCC]))</f>
        <v>Lâm Tấn Thuận</v>
      </c>
      <c r="C538" s="497" t="str">
        <f>IF(Table10[[#This Row],[Trạm/DTR]]="DTR","DTR","Trạm")</f>
        <v>Trạm</v>
      </c>
      <c r="D538" s="497" t="str">
        <f>Table10[[#This Row],[ID NCC]]&amp;Table10[[#This Row],[Trạm/DTR]]</f>
        <v>001J3000002HLd3IAGĐồng Lâm</v>
      </c>
      <c r="E538" s="497" t="str">
        <f>IF(Table10[[#This Row],[DTR/Trạm]]="DTR",_xlfn.XLOOKUP(Table10[[#This Row],[ID NCC]],DS_NCC_DTR[ID NCC],DS_NCC_DTR[Nhân viên]),_xlfn.XLOOKUP(Table10[[#This Row],[ID NCC]],Data_TongTram2[ID NCC],Data_TongTram2[Nhân viên]))</f>
        <v>Lâm Đỗ Anh Hào</v>
      </c>
      <c r="F538" s="497" t="str">
        <f>IF(Table10[[#This Row],[Trạm/DTR]]="DTR",_xlfn.XLOOKUP(Table10[[#This Row],[ID NCC]],DS_NCC_DTR[ID NCC],DS_NCC_DTR[Admin miền]),_xlfn.XLOOKUP(Table10[[#This Row],[Trạm/DTR]],Table16[Trạm],Table16[[Admin ]]))</f>
        <v>Phạm Thị Thúy Duy</v>
      </c>
      <c r="G538" t="s">
        <v>1296</v>
      </c>
      <c r="H538" s="497" t="str">
        <f>VLOOKUP(Table10[[#This Row],[Sản Phẩm RG]],'Thông tin'!C:F,4,0)</f>
        <v>PET chai</v>
      </c>
      <c r="I538">
        <v>620</v>
      </c>
      <c r="J538" s="497">
        <f>Table10[[#This Row],[Sản lượng kg]]/1000</f>
        <v>0.62</v>
      </c>
      <c r="K538" s="497" t="str">
        <f>_xlfn.XLOOKUP(Table10[[#This Row],[Loại Hàng]],Table59[Nhóm],Table59[Qui đổi])</f>
        <v>PET chai</v>
      </c>
      <c r="L538" s="403">
        <v>46155</v>
      </c>
      <c r="M538" t="s">
        <v>607</v>
      </c>
      <c r="N538" s="497">
        <f>IF(COUNTIF($A$3:A538,A538)=1,1,0)</f>
        <v>1</v>
      </c>
    </row>
    <row r="539" spans="1:14" x14ac:dyDescent="0.35">
      <c r="A539" t="s">
        <v>498</v>
      </c>
      <c r="B539" s="497" t="str">
        <f>IF(Table10[[#This Row],[DTR/Trạm]]="DTR",_xlfn.XLOOKUP(Table10[[#This Row],[ID NCC]],DS_NCC_DTR[ID NCC],DS_NCC_DTR[Tên NCC]),_xlfn.XLOOKUP(Table10[[#This Row],[ID NCC]],Data_TongTram2[ID NCC],Data_TongTram2[Tên NCC]))</f>
        <v>HKD Nguyên Chương</v>
      </c>
      <c r="C539" s="497" t="str">
        <f>IF(Table10[[#This Row],[Trạm/DTR]]="DTR","DTR","Trạm")</f>
        <v>Trạm</v>
      </c>
      <c r="D539" s="497" t="str">
        <f>Table10[[#This Row],[ID NCC]]&amp;Table10[[#This Row],[Trạm/DTR]]</f>
        <v>001J3000002HM0PIAWĐồng Lâm</v>
      </c>
      <c r="E539" s="497" t="str">
        <f>IF(Table10[[#This Row],[DTR/Trạm]]="DTR",_xlfn.XLOOKUP(Table10[[#This Row],[ID NCC]],DS_NCC_DTR[ID NCC],DS_NCC_DTR[Nhân viên]),_xlfn.XLOOKUP(Table10[[#This Row],[ID NCC]],Data_TongTram2[ID NCC],Data_TongTram2[Nhân viên]))</f>
        <v>Nguyễn Ngọc Lâm</v>
      </c>
      <c r="F539" s="497" t="str">
        <f>IF(Table10[[#This Row],[Trạm/DTR]]="DTR",_xlfn.XLOOKUP(Table10[[#This Row],[ID NCC]],DS_NCC_DTR[ID NCC],DS_NCC_DTR[Admin miền]),_xlfn.XLOOKUP(Table10[[#This Row],[Trạm/DTR]],Table16[Trạm],Table16[[Admin ]]))</f>
        <v>Phạm Thị Thúy Duy</v>
      </c>
      <c r="G539" t="s">
        <v>1296</v>
      </c>
      <c r="H539" s="497" t="str">
        <f>VLOOKUP(Table10[[#This Row],[Sản Phẩm RG]],'Thông tin'!C:F,4,0)</f>
        <v>PET chai</v>
      </c>
      <c r="I539">
        <v>552</v>
      </c>
      <c r="J539" s="497">
        <f>Table10[[#This Row],[Sản lượng kg]]/1000</f>
        <v>0.55200000000000005</v>
      </c>
      <c r="K539" s="497" t="str">
        <f>_xlfn.XLOOKUP(Table10[[#This Row],[Loại Hàng]],Table59[Nhóm],Table59[Qui đổi])</f>
        <v>PET chai</v>
      </c>
      <c r="L539" s="403">
        <v>46155</v>
      </c>
      <c r="M539" t="s">
        <v>607</v>
      </c>
      <c r="N539" s="497">
        <f>IF(COUNTIF($A$3:A539,A539)=1,1,0)</f>
        <v>0</v>
      </c>
    </row>
    <row r="540" spans="1:14" x14ac:dyDescent="0.35">
      <c r="A540" t="s">
        <v>573</v>
      </c>
      <c r="B540" s="497" t="str">
        <f>IF(Table10[[#This Row],[DTR/Trạm]]="DTR",_xlfn.XLOOKUP(Table10[[#This Row],[ID NCC]],DS_NCC_DTR[ID NCC],DS_NCC_DTR[Tên NCC]),_xlfn.XLOOKUP(Table10[[#This Row],[ID NCC]],Data_TongTram2[ID NCC],Data_TongTram2[Tên NCC]))</f>
        <v>Phan Huy Tâm</v>
      </c>
      <c r="C540" s="497" t="str">
        <f>IF(Table10[[#This Row],[Trạm/DTR]]="DTR","DTR","Trạm")</f>
        <v>Trạm</v>
      </c>
      <c r="D540" s="497" t="str">
        <f>Table10[[#This Row],[ID NCC]]&amp;Table10[[#This Row],[Trạm/DTR]]</f>
        <v>001dc00000tGtVXAA0Đồng Lâm</v>
      </c>
      <c r="E540" s="497" t="str">
        <f>IF(Table10[[#This Row],[DTR/Trạm]]="DTR",_xlfn.XLOOKUP(Table10[[#This Row],[ID NCC]],DS_NCC_DTR[ID NCC],DS_NCC_DTR[Nhân viên]),_xlfn.XLOOKUP(Table10[[#This Row],[ID NCC]],Data_TongTram2[ID NCC],Data_TongTram2[Nhân viên]))</f>
        <v>Lê Quốc Việt</v>
      </c>
      <c r="F540" s="497" t="str">
        <f>IF(Table10[[#This Row],[Trạm/DTR]]="DTR",_xlfn.XLOOKUP(Table10[[#This Row],[ID NCC]],DS_NCC_DTR[ID NCC],DS_NCC_DTR[Admin miền]),_xlfn.XLOOKUP(Table10[[#This Row],[Trạm/DTR]],Table16[Trạm],Table16[[Admin ]]))</f>
        <v>Phạm Thị Thúy Duy</v>
      </c>
      <c r="G540" t="s">
        <v>1296</v>
      </c>
      <c r="H540" s="497" t="str">
        <f>VLOOKUP(Table10[[#This Row],[Sản Phẩm RG]],'Thông tin'!C:F,4,0)</f>
        <v>PET chai</v>
      </c>
      <c r="I540">
        <v>490</v>
      </c>
      <c r="J540" s="497">
        <f>Table10[[#This Row],[Sản lượng kg]]/1000</f>
        <v>0.49</v>
      </c>
      <c r="K540" s="497" t="str">
        <f>_xlfn.XLOOKUP(Table10[[#This Row],[Loại Hàng]],Table59[Nhóm],Table59[Qui đổi])</f>
        <v>PET chai</v>
      </c>
      <c r="L540" s="403">
        <v>46155</v>
      </c>
      <c r="M540" t="s">
        <v>607</v>
      </c>
      <c r="N540" s="497">
        <f>IF(COUNTIF($A$3:A540,A540)=1,1,0)</f>
        <v>0</v>
      </c>
    </row>
    <row r="541" spans="1:14" x14ac:dyDescent="0.35">
      <c r="A541" t="s">
        <v>639</v>
      </c>
      <c r="B541" s="497" t="str">
        <f>IF(Table10[[#This Row],[DTR/Trạm]]="DTR",_xlfn.XLOOKUP(Table10[[#This Row],[ID NCC]],DS_NCC_DTR[ID NCC],DS_NCC_DTR[Tên NCC]),_xlfn.XLOOKUP(Table10[[#This Row],[ID NCC]],Data_TongTram2[ID NCC],Data_TongTram2[Tên NCC]))</f>
        <v>Phan Minh Khang</v>
      </c>
      <c r="C541" s="497" t="str">
        <f>IF(Table10[[#This Row],[Trạm/DTR]]="DTR","DTR","Trạm")</f>
        <v>Trạm</v>
      </c>
      <c r="D541" s="497" t="str">
        <f>Table10[[#This Row],[ID NCC]]&amp;Table10[[#This Row],[Trạm/DTR]]</f>
        <v>001J3000005GuLQIA0Đồng Lâm</v>
      </c>
      <c r="E541" s="497" t="str">
        <f>IF(Table10[[#This Row],[DTR/Trạm]]="DTR",_xlfn.XLOOKUP(Table10[[#This Row],[ID NCC]],DS_NCC_DTR[ID NCC],DS_NCC_DTR[Nhân viên]),_xlfn.XLOOKUP(Table10[[#This Row],[ID NCC]],Data_TongTram2[ID NCC],Data_TongTram2[Nhân viên]))</f>
        <v>Lâm Đỗ Anh Hào</v>
      </c>
      <c r="F541" s="497" t="str">
        <f>IF(Table10[[#This Row],[Trạm/DTR]]="DTR",_xlfn.XLOOKUP(Table10[[#This Row],[ID NCC]],DS_NCC_DTR[ID NCC],DS_NCC_DTR[Admin miền]),_xlfn.XLOOKUP(Table10[[#This Row],[Trạm/DTR]],Table16[Trạm],Table16[[Admin ]]))</f>
        <v>Phạm Thị Thúy Duy</v>
      </c>
      <c r="G541" t="s">
        <v>1296</v>
      </c>
      <c r="H541" s="497" t="str">
        <f>VLOOKUP(Table10[[#This Row],[Sản Phẩm RG]],'Thông tin'!C:F,4,0)</f>
        <v>PET chai</v>
      </c>
      <c r="I541">
        <v>660</v>
      </c>
      <c r="J541" s="497">
        <f>Table10[[#This Row],[Sản lượng kg]]/1000</f>
        <v>0.66</v>
      </c>
      <c r="K541" s="497" t="str">
        <f>_xlfn.XLOOKUP(Table10[[#This Row],[Loại Hàng]],Table59[Nhóm],Table59[Qui đổi])</f>
        <v>PET chai</v>
      </c>
      <c r="L541" s="403">
        <v>46155</v>
      </c>
      <c r="M541" t="s">
        <v>607</v>
      </c>
      <c r="N541" s="497">
        <f>IF(COUNTIF($A$3:A541,A541)=1,1,0)</f>
        <v>0</v>
      </c>
    </row>
    <row r="542" spans="1:14" x14ac:dyDescent="0.35">
      <c r="A542" t="s">
        <v>559</v>
      </c>
      <c r="B542" s="497" t="str">
        <f>IF(Table10[[#This Row],[DTR/Trạm]]="DTR",_xlfn.XLOOKUP(Table10[[#This Row],[ID NCC]],DS_NCC_DTR[ID NCC],DS_NCC_DTR[Tên NCC]),_xlfn.XLOOKUP(Table10[[#This Row],[ID NCC]],Data_TongTram2[ID NCC],Data_TongTram2[Tên NCC]))</f>
        <v>HKD Nguyễn Hồng Mây</v>
      </c>
      <c r="C542" s="497" t="str">
        <f>IF(Table10[[#This Row],[Trạm/DTR]]="DTR","DTR","Trạm")</f>
        <v>Trạm</v>
      </c>
      <c r="D542" s="497" t="str">
        <f>Table10[[#This Row],[ID NCC]]&amp;Table10[[#This Row],[Trạm/DTR]]</f>
        <v>001J3000002HM0DIAWĐồng Lâm</v>
      </c>
      <c r="E542" s="497" t="str">
        <f>IF(Table10[[#This Row],[DTR/Trạm]]="DTR",_xlfn.XLOOKUP(Table10[[#This Row],[ID NCC]],DS_NCC_DTR[ID NCC],DS_NCC_DTR[Nhân viên]),_xlfn.XLOOKUP(Table10[[#This Row],[ID NCC]],Data_TongTram2[ID NCC],Data_TongTram2[Nhân viên]))</f>
        <v>Nguyễn Ngọc Lâm</v>
      </c>
      <c r="F542" s="497" t="str">
        <f>IF(Table10[[#This Row],[Trạm/DTR]]="DTR",_xlfn.XLOOKUP(Table10[[#This Row],[ID NCC]],DS_NCC_DTR[ID NCC],DS_NCC_DTR[Admin miền]),_xlfn.XLOOKUP(Table10[[#This Row],[Trạm/DTR]],Table16[Trạm],Table16[[Admin ]]))</f>
        <v>Phạm Thị Thúy Duy</v>
      </c>
      <c r="G542" t="s">
        <v>1296</v>
      </c>
      <c r="H542" s="497" t="str">
        <f>VLOOKUP(Table10[[#This Row],[Sản Phẩm RG]],'Thông tin'!C:F,4,0)</f>
        <v>PET chai</v>
      </c>
      <c r="I542">
        <v>850</v>
      </c>
      <c r="J542" s="497">
        <f>Table10[[#This Row],[Sản lượng kg]]/1000</f>
        <v>0.85</v>
      </c>
      <c r="K542" s="497" t="str">
        <f>_xlfn.XLOOKUP(Table10[[#This Row],[Loại Hàng]],Table59[Nhóm],Table59[Qui đổi])</f>
        <v>PET chai</v>
      </c>
      <c r="L542" s="403">
        <v>46155</v>
      </c>
      <c r="M542" t="s">
        <v>607</v>
      </c>
      <c r="N542" s="497">
        <f>IF(COUNTIF($A$3:A542,A542)=1,1,0)</f>
        <v>0</v>
      </c>
    </row>
    <row r="543" spans="1:14" x14ac:dyDescent="0.35">
      <c r="A543" t="s">
        <v>644</v>
      </c>
      <c r="B543" s="497" t="str">
        <f>IF(Table10[[#This Row],[DTR/Trạm]]="DTR",_xlfn.XLOOKUP(Table10[[#This Row],[ID NCC]],DS_NCC_DTR[ID NCC],DS_NCC_DTR[Tên NCC]),_xlfn.XLOOKUP(Table10[[#This Row],[ID NCC]],Data_TongTram2[ID NCC],Data_TongTram2[Tên NCC]))</f>
        <v>Minh Thành</v>
      </c>
      <c r="C543" s="497" t="str">
        <f>IF(Table10[[#This Row],[Trạm/DTR]]="DTR","DTR","Trạm")</f>
        <v>Trạm</v>
      </c>
      <c r="D543" s="497" t="str">
        <f>Table10[[#This Row],[ID NCC]]&amp;Table10[[#This Row],[Trạm/DTR]]</f>
        <v>001dc00000jIVWTAA4Đồng Lâm</v>
      </c>
      <c r="E543" s="497" t="str">
        <f>IF(Table10[[#This Row],[DTR/Trạm]]="DTR",_xlfn.XLOOKUP(Table10[[#This Row],[ID NCC]],DS_NCC_DTR[ID NCC],DS_NCC_DTR[Nhân viên]),_xlfn.XLOOKUP(Table10[[#This Row],[ID NCC]],Data_TongTram2[ID NCC],Data_TongTram2[Nhân viên]))</f>
        <v>Lâm Đỗ Anh Hào</v>
      </c>
      <c r="F543" s="497" t="str">
        <f>IF(Table10[[#This Row],[Trạm/DTR]]="DTR",_xlfn.XLOOKUP(Table10[[#This Row],[ID NCC]],DS_NCC_DTR[ID NCC],DS_NCC_DTR[Admin miền]),_xlfn.XLOOKUP(Table10[[#This Row],[Trạm/DTR]],Table16[Trạm],Table16[[Admin ]]))</f>
        <v>Phạm Thị Thúy Duy</v>
      </c>
      <c r="G543" t="s">
        <v>1296</v>
      </c>
      <c r="H543" s="497" t="str">
        <f>VLOOKUP(Table10[[#This Row],[Sản Phẩm RG]],'Thông tin'!C:F,4,0)</f>
        <v>PET chai</v>
      </c>
      <c r="I543">
        <v>560</v>
      </c>
      <c r="J543" s="497">
        <f>Table10[[#This Row],[Sản lượng kg]]/1000</f>
        <v>0.56000000000000005</v>
      </c>
      <c r="K543" s="497" t="str">
        <f>_xlfn.XLOOKUP(Table10[[#This Row],[Loại Hàng]],Table59[Nhóm],Table59[Qui đổi])</f>
        <v>PET chai</v>
      </c>
      <c r="L543" s="403">
        <v>46155</v>
      </c>
      <c r="M543" t="s">
        <v>607</v>
      </c>
      <c r="N543" s="497">
        <f>IF(COUNTIF($A$3:A543,A543)=1,1,0)</f>
        <v>0</v>
      </c>
    </row>
    <row r="544" spans="1:14" x14ac:dyDescent="0.35">
      <c r="A544" t="s">
        <v>2938</v>
      </c>
      <c r="B544" s="497" t="str">
        <f>IF(Table10[[#This Row],[DTR/Trạm]]="DTR",_xlfn.XLOOKUP(Table10[[#This Row],[ID NCC]],DS_NCC_DTR[ID NCC],DS_NCC_DTR[Tên NCC]),_xlfn.XLOOKUP(Table10[[#This Row],[ID NCC]],Data_TongTram2[ID NCC],Data_TongTram2[Tên NCC]))</f>
        <v>Minh Đạt Long Xuyên</v>
      </c>
      <c r="C544" s="497" t="str">
        <f>IF(Table10[[#This Row],[Trạm/DTR]]="DTR","DTR","Trạm")</f>
        <v>Trạm</v>
      </c>
      <c r="D544" s="497" t="str">
        <f>Table10[[#This Row],[ID NCC]]&amp;Table10[[#This Row],[Trạm/DTR]]</f>
        <v>001dc00002qqLB3AAMĐồng Lâm</v>
      </c>
      <c r="E544" s="497" t="str">
        <f>IF(Table10[[#This Row],[DTR/Trạm]]="DTR",_xlfn.XLOOKUP(Table10[[#This Row],[ID NCC]],DS_NCC_DTR[ID NCC],DS_NCC_DTR[Nhân viên]),_xlfn.XLOOKUP(Table10[[#This Row],[ID NCC]],Data_TongTram2[ID NCC],Data_TongTram2[Nhân viên]))</f>
        <v>Phạm Huỳnh Hữu Lộc</v>
      </c>
      <c r="F544" s="497" t="str">
        <f>IF(Table10[[#This Row],[Trạm/DTR]]="DTR",_xlfn.XLOOKUP(Table10[[#This Row],[ID NCC]],DS_NCC_DTR[ID NCC],DS_NCC_DTR[Admin miền]),_xlfn.XLOOKUP(Table10[[#This Row],[Trạm/DTR]],Table16[Trạm],Table16[[Admin ]]))</f>
        <v>Phạm Thị Thúy Duy</v>
      </c>
      <c r="G544" t="s">
        <v>2240</v>
      </c>
      <c r="H544" s="497" t="str">
        <f>VLOOKUP(Table10[[#This Row],[Sản Phẩm RG]],'Thông tin'!C:F,4,0)</f>
        <v>PET chai</v>
      </c>
      <c r="I544">
        <v>2021</v>
      </c>
      <c r="J544" s="497">
        <f>Table10[[#This Row],[Sản lượng kg]]/1000</f>
        <v>2.0209999999999999</v>
      </c>
      <c r="K544" s="497" t="str">
        <f>_xlfn.XLOOKUP(Table10[[#This Row],[Loại Hàng]],Table59[Nhóm],Table59[Qui đổi])</f>
        <v>PET chai</v>
      </c>
      <c r="L544" s="403">
        <v>46155</v>
      </c>
      <c r="M544" t="s">
        <v>607</v>
      </c>
      <c r="N544" s="497">
        <f>IF(COUNTIF($A$3:A544,A544)=1,1,0)</f>
        <v>1</v>
      </c>
    </row>
    <row r="545" spans="1:14" x14ac:dyDescent="0.35">
      <c r="A545" t="s">
        <v>772</v>
      </c>
      <c r="B545" s="497" t="str">
        <f>IF(Table10[[#This Row],[DTR/Trạm]]="DTR",_xlfn.XLOOKUP(Table10[[#This Row],[ID NCC]],DS_NCC_DTR[ID NCC],DS_NCC_DTR[Tên NCC]),_xlfn.XLOOKUP(Table10[[#This Row],[ID NCC]],Data_TongTram2[ID NCC],Data_TongTram2[Tên NCC]))</f>
        <v>Thiện An Recycling</v>
      </c>
      <c r="C545" s="497" t="str">
        <f>IF(Table10[[#This Row],[Trạm/DTR]]="DTR","DTR","Trạm")</f>
        <v>Trạm</v>
      </c>
      <c r="D545" s="497" t="str">
        <f>Table10[[#This Row],[ID NCC]]&amp;Table10[[#This Row],[Trạm/DTR]]</f>
        <v>001dc000014o4lcAAAĐồng Lâm</v>
      </c>
      <c r="E545" s="497" t="str">
        <f>IF(Table10[[#This Row],[DTR/Trạm]]="DTR",_xlfn.XLOOKUP(Table10[[#This Row],[ID NCC]],DS_NCC_DTR[ID NCC],DS_NCC_DTR[Nhân viên]),_xlfn.XLOOKUP(Table10[[#This Row],[ID NCC]],Data_TongTram2[ID NCC],Data_TongTram2[Nhân viên]))</f>
        <v>Thái Tân Văn</v>
      </c>
      <c r="F545" s="497" t="str">
        <f>IF(Table10[[#This Row],[Trạm/DTR]]="DTR",_xlfn.XLOOKUP(Table10[[#This Row],[ID NCC]],DS_NCC_DTR[ID NCC],DS_NCC_DTR[Admin miền]),_xlfn.XLOOKUP(Table10[[#This Row],[Trạm/DTR]],Table16[Trạm],Table16[[Admin ]]))</f>
        <v>Phạm Thị Thúy Duy</v>
      </c>
      <c r="G545" t="s">
        <v>2240</v>
      </c>
      <c r="H545" s="497" t="str">
        <f>VLOOKUP(Table10[[#This Row],[Sản Phẩm RG]],'Thông tin'!C:F,4,0)</f>
        <v>PET chai</v>
      </c>
      <c r="I545">
        <v>7372</v>
      </c>
      <c r="J545" s="497">
        <f>Table10[[#This Row],[Sản lượng kg]]/1000</f>
        <v>7.3719999999999999</v>
      </c>
      <c r="K545" s="497" t="str">
        <f>_xlfn.XLOOKUP(Table10[[#This Row],[Loại Hàng]],Table59[Nhóm],Table59[Qui đổi])</f>
        <v>PET chai</v>
      </c>
      <c r="L545" s="403">
        <v>46155</v>
      </c>
      <c r="M545" t="s">
        <v>607</v>
      </c>
      <c r="N545" s="497">
        <f>IF(COUNTIF($A$3:A545,A545)=1,1,0)</f>
        <v>0</v>
      </c>
    </row>
    <row r="546" spans="1:14" x14ac:dyDescent="0.35">
      <c r="A546" t="s">
        <v>498</v>
      </c>
      <c r="B546" s="497" t="str">
        <f>IF(Table10[[#This Row],[DTR/Trạm]]="DTR",_xlfn.XLOOKUP(Table10[[#This Row],[ID NCC]],DS_NCC_DTR[ID NCC],DS_NCC_DTR[Tên NCC]),_xlfn.XLOOKUP(Table10[[#This Row],[ID NCC]],Data_TongTram2[ID NCC],Data_TongTram2[Tên NCC]))</f>
        <v>HKD Nguyên Chương</v>
      </c>
      <c r="C546" s="497" t="str">
        <f>IF(Table10[[#This Row],[Trạm/DTR]]="DTR","DTR","Trạm")</f>
        <v>Trạm</v>
      </c>
      <c r="D546" s="497" t="str">
        <f>Table10[[#This Row],[ID NCC]]&amp;Table10[[#This Row],[Trạm/DTR]]</f>
        <v>001J3000002HM0PIAWĐồng Lâm</v>
      </c>
      <c r="E546" s="497" t="str">
        <f>IF(Table10[[#This Row],[DTR/Trạm]]="DTR",_xlfn.XLOOKUP(Table10[[#This Row],[ID NCC]],DS_NCC_DTR[ID NCC],DS_NCC_DTR[Nhân viên]),_xlfn.XLOOKUP(Table10[[#This Row],[ID NCC]],Data_TongTram2[ID NCC],Data_TongTram2[Nhân viên]))</f>
        <v>Nguyễn Ngọc Lâm</v>
      </c>
      <c r="F546" s="497" t="str">
        <f>IF(Table10[[#This Row],[Trạm/DTR]]="DTR",_xlfn.XLOOKUP(Table10[[#This Row],[ID NCC]],DS_NCC_DTR[ID NCC],DS_NCC_DTR[Admin miền]),_xlfn.XLOOKUP(Table10[[#This Row],[Trạm/DTR]],Table16[Trạm],Table16[[Admin ]]))</f>
        <v>Phạm Thị Thúy Duy</v>
      </c>
      <c r="G546" t="s">
        <v>1296</v>
      </c>
      <c r="H546" s="497" t="str">
        <f>VLOOKUP(Table10[[#This Row],[Sản Phẩm RG]],'Thông tin'!C:F,4,0)</f>
        <v>PET chai</v>
      </c>
      <c r="I546">
        <v>570</v>
      </c>
      <c r="J546" s="497">
        <f>Table10[[#This Row],[Sản lượng kg]]/1000</f>
        <v>0.56999999999999995</v>
      </c>
      <c r="K546" s="497" t="str">
        <f>_xlfn.XLOOKUP(Table10[[#This Row],[Loại Hàng]],Table59[Nhóm],Table59[Qui đổi])</f>
        <v>PET chai</v>
      </c>
      <c r="L546" s="403">
        <v>46155</v>
      </c>
      <c r="M546" t="s">
        <v>607</v>
      </c>
      <c r="N546" s="497">
        <f>IF(COUNTIF($A$3:A546,A546)=1,1,0)</f>
        <v>0</v>
      </c>
    </row>
    <row r="547" spans="1:14" x14ac:dyDescent="0.35">
      <c r="A547" t="s">
        <v>557</v>
      </c>
      <c r="B547" s="497" t="str">
        <f>IF(Table10[[#This Row],[DTR/Trạm]]="DTR",_xlfn.XLOOKUP(Table10[[#This Row],[ID NCC]],DS_NCC_DTR[ID NCC],DS_NCC_DTR[Tên NCC]),_xlfn.XLOOKUP(Table10[[#This Row],[ID NCC]],Data_TongTram2[ID NCC],Data_TongTram2[Tên NCC]))</f>
        <v>Trần Dương Kiến Trúc</v>
      </c>
      <c r="C547" s="497" t="str">
        <f>IF(Table10[[#This Row],[Trạm/DTR]]="DTR","DTR","Trạm")</f>
        <v>Trạm</v>
      </c>
      <c r="D547" s="497" t="str">
        <f>Table10[[#This Row],[ID NCC]]&amp;Table10[[#This Row],[Trạm/DTR]]</f>
        <v>001J3000002HLbFIAWĐồng Lâm</v>
      </c>
      <c r="E547" s="497" t="str">
        <f>IF(Table10[[#This Row],[DTR/Trạm]]="DTR",_xlfn.XLOOKUP(Table10[[#This Row],[ID NCC]],DS_NCC_DTR[ID NCC],DS_NCC_DTR[Nhân viên]),_xlfn.XLOOKUP(Table10[[#This Row],[ID NCC]],Data_TongTram2[ID NCC],Data_TongTram2[Nhân viên]))</f>
        <v>Lâm Đỗ Anh Hào</v>
      </c>
      <c r="F547" s="497" t="str">
        <f>IF(Table10[[#This Row],[Trạm/DTR]]="DTR",_xlfn.XLOOKUP(Table10[[#This Row],[ID NCC]],DS_NCC_DTR[ID NCC],DS_NCC_DTR[Admin miền]),_xlfn.XLOOKUP(Table10[[#This Row],[Trạm/DTR]],Table16[Trạm],Table16[[Admin ]]))</f>
        <v>Phạm Thị Thúy Duy</v>
      </c>
      <c r="G547" t="s">
        <v>1296</v>
      </c>
      <c r="H547" s="497" t="str">
        <f>VLOOKUP(Table10[[#This Row],[Sản Phẩm RG]],'Thông tin'!C:F,4,0)</f>
        <v>PET chai</v>
      </c>
      <c r="I547">
        <v>930</v>
      </c>
      <c r="J547" s="497">
        <f>Table10[[#This Row],[Sản lượng kg]]/1000</f>
        <v>0.93</v>
      </c>
      <c r="K547" s="497" t="str">
        <f>_xlfn.XLOOKUP(Table10[[#This Row],[Loại Hàng]],Table59[Nhóm],Table59[Qui đổi])</f>
        <v>PET chai</v>
      </c>
      <c r="L547" s="403">
        <v>46155</v>
      </c>
      <c r="M547" t="s">
        <v>607</v>
      </c>
      <c r="N547" s="497">
        <f>IF(COUNTIF($A$3:A547,A547)=1,1,0)</f>
        <v>0</v>
      </c>
    </row>
    <row r="548" spans="1:14" x14ac:dyDescent="0.35">
      <c r="A548" t="s">
        <v>552</v>
      </c>
      <c r="B548" s="497" t="str">
        <f>IF(Table10[[#This Row],[DTR/Trạm]]="DTR",_xlfn.XLOOKUP(Table10[[#This Row],[ID NCC]],DS_NCC_DTR[ID NCC],DS_NCC_DTR[Tên NCC]),_xlfn.XLOOKUP(Table10[[#This Row],[ID NCC]],Data_TongTram2[ID NCC],Data_TongTram2[Tên NCC]))</f>
        <v>Phạm Văn Nhờ</v>
      </c>
      <c r="C548" s="497" t="str">
        <f>IF(Table10[[#This Row],[Trạm/DTR]]="DTR","DTR","Trạm")</f>
        <v>Trạm</v>
      </c>
      <c r="D548" s="497" t="str">
        <f>Table10[[#This Row],[ID NCC]]&amp;Table10[[#This Row],[Trạm/DTR]]</f>
        <v>001dc00000zEx9xAACĐồng Lâm</v>
      </c>
      <c r="E548" s="497" t="str">
        <f>IF(Table10[[#This Row],[DTR/Trạm]]="DTR",_xlfn.XLOOKUP(Table10[[#This Row],[ID NCC]],DS_NCC_DTR[ID NCC],DS_NCC_DTR[Nhân viên]),_xlfn.XLOOKUP(Table10[[#This Row],[ID NCC]],Data_TongTram2[ID NCC],Data_TongTram2[Nhân viên]))</f>
        <v>Lê Quốc Việt</v>
      </c>
      <c r="F548" s="497" t="str">
        <f>IF(Table10[[#This Row],[Trạm/DTR]]="DTR",_xlfn.XLOOKUP(Table10[[#This Row],[ID NCC]],DS_NCC_DTR[ID NCC],DS_NCC_DTR[Admin miền]),_xlfn.XLOOKUP(Table10[[#This Row],[Trạm/DTR]],Table16[Trạm],Table16[[Admin ]]))</f>
        <v>Phạm Thị Thúy Duy</v>
      </c>
      <c r="G548" t="s">
        <v>1296</v>
      </c>
      <c r="H548" s="497" t="str">
        <f>VLOOKUP(Table10[[#This Row],[Sản Phẩm RG]],'Thông tin'!C:F,4,0)</f>
        <v>PET chai</v>
      </c>
      <c r="I548">
        <v>407</v>
      </c>
      <c r="J548" s="497">
        <f>Table10[[#This Row],[Sản lượng kg]]/1000</f>
        <v>0.40699999999999997</v>
      </c>
      <c r="K548" s="497" t="str">
        <f>_xlfn.XLOOKUP(Table10[[#This Row],[Loại Hàng]],Table59[Nhóm],Table59[Qui đổi])</f>
        <v>PET chai</v>
      </c>
      <c r="L548" s="403">
        <v>46155</v>
      </c>
      <c r="M548" t="s">
        <v>607</v>
      </c>
      <c r="N548" s="497">
        <f>IF(COUNTIF($A$3:A548,A548)=1,1,0)</f>
        <v>0</v>
      </c>
    </row>
    <row r="549" spans="1:14" x14ac:dyDescent="0.35">
      <c r="A549" t="s">
        <v>534</v>
      </c>
      <c r="B549" s="497" t="str">
        <f>IF(Table10[[#This Row],[DTR/Trạm]]="DTR",_xlfn.XLOOKUP(Table10[[#This Row],[ID NCC]],DS_NCC_DTR[ID NCC],DS_NCC_DTR[Tên NCC]),_xlfn.XLOOKUP(Table10[[#This Row],[ID NCC]],Data_TongTram2[ID NCC],Data_TongTram2[Tên NCC]))</f>
        <v>Nguyễn Ngọc Sương</v>
      </c>
      <c r="C549" s="497" t="str">
        <f>IF(Table10[[#This Row],[Trạm/DTR]]="DTR","DTR","Trạm")</f>
        <v>Trạm</v>
      </c>
      <c r="D549" s="497" t="str">
        <f>Table10[[#This Row],[ID NCC]]&amp;Table10[[#This Row],[Trạm/DTR]]</f>
        <v>001J3000007XKGvIAOĐồng Lâm</v>
      </c>
      <c r="E549" s="497" t="str">
        <f>IF(Table10[[#This Row],[DTR/Trạm]]="DTR",_xlfn.XLOOKUP(Table10[[#This Row],[ID NCC]],DS_NCC_DTR[ID NCC],DS_NCC_DTR[Nhân viên]),_xlfn.XLOOKUP(Table10[[#This Row],[ID NCC]],Data_TongTram2[ID NCC],Data_TongTram2[Nhân viên]))</f>
        <v>Lâm Đỗ Anh Hào</v>
      </c>
      <c r="F549" s="497" t="str">
        <f>IF(Table10[[#This Row],[Trạm/DTR]]="DTR",_xlfn.XLOOKUP(Table10[[#This Row],[ID NCC]],DS_NCC_DTR[ID NCC],DS_NCC_DTR[Admin miền]),_xlfn.XLOOKUP(Table10[[#This Row],[Trạm/DTR]],Table16[Trạm],Table16[[Admin ]]))</f>
        <v>Phạm Thị Thúy Duy</v>
      </c>
      <c r="G549" t="s">
        <v>1296</v>
      </c>
      <c r="H549" s="497" t="str">
        <f>VLOOKUP(Table10[[#This Row],[Sản Phẩm RG]],'Thông tin'!C:F,4,0)</f>
        <v>PET chai</v>
      </c>
      <c r="I549">
        <v>540</v>
      </c>
      <c r="J549" s="497">
        <f>Table10[[#This Row],[Sản lượng kg]]/1000</f>
        <v>0.54</v>
      </c>
      <c r="K549" s="497" t="str">
        <f>_xlfn.XLOOKUP(Table10[[#This Row],[Loại Hàng]],Table59[Nhóm],Table59[Qui đổi])</f>
        <v>PET chai</v>
      </c>
      <c r="L549" s="403">
        <v>46156</v>
      </c>
      <c r="M549" t="s">
        <v>607</v>
      </c>
      <c r="N549" s="497">
        <f>IF(COUNTIF($A$3:A549,A549)=1,1,0)</f>
        <v>0</v>
      </c>
    </row>
    <row r="550" spans="1:14" x14ac:dyDescent="0.35">
      <c r="A550" t="s">
        <v>1081</v>
      </c>
      <c r="B550" s="497" t="str">
        <f>IF(Table10[[#This Row],[DTR/Trạm]]="DTR",_xlfn.XLOOKUP(Table10[[#This Row],[ID NCC]],DS_NCC_DTR[ID NCC],DS_NCC_DTR[Tên NCC]),_xlfn.XLOOKUP(Table10[[#This Row],[ID NCC]],Data_TongTram2[ID NCC],Data_TongTram2[Tên NCC]))</f>
        <v>Trần Lê Phong Cần Thơ</v>
      </c>
      <c r="C550" s="497" t="str">
        <f>IF(Table10[[#This Row],[Trạm/DTR]]="DTR","DTR","Trạm")</f>
        <v>Trạm</v>
      </c>
      <c r="D550" s="497" t="str">
        <f>Table10[[#This Row],[ID NCC]]&amp;Table10[[#This Row],[Trạm/DTR]]</f>
        <v>001J3000002HjDbIAKĐồng Lâm</v>
      </c>
      <c r="E550" s="497" t="str">
        <f>IF(Table10[[#This Row],[DTR/Trạm]]="DTR",_xlfn.XLOOKUP(Table10[[#This Row],[ID NCC]],DS_NCC_DTR[ID NCC],DS_NCC_DTR[Nhân viên]),_xlfn.XLOOKUP(Table10[[#This Row],[ID NCC]],Data_TongTram2[ID NCC],Data_TongTram2[Nhân viên]))</f>
        <v>Nguyễn Ngọc Lâm</v>
      </c>
      <c r="F550" s="497" t="str">
        <f>IF(Table10[[#This Row],[Trạm/DTR]]="DTR",_xlfn.XLOOKUP(Table10[[#This Row],[ID NCC]],DS_NCC_DTR[ID NCC],DS_NCC_DTR[Admin miền]),_xlfn.XLOOKUP(Table10[[#This Row],[Trạm/DTR]],Table16[Trạm],Table16[[Admin ]]))</f>
        <v>Phạm Thị Thúy Duy</v>
      </c>
      <c r="G550" t="s">
        <v>1296</v>
      </c>
      <c r="H550" s="497" t="str">
        <f>VLOOKUP(Table10[[#This Row],[Sản Phẩm RG]],'Thông tin'!C:F,4,0)</f>
        <v>PET chai</v>
      </c>
      <c r="I550">
        <v>550</v>
      </c>
      <c r="J550" s="497">
        <f>Table10[[#This Row],[Sản lượng kg]]/1000</f>
        <v>0.55000000000000004</v>
      </c>
      <c r="K550" s="497" t="str">
        <f>_xlfn.XLOOKUP(Table10[[#This Row],[Loại Hàng]],Table59[Nhóm],Table59[Qui đổi])</f>
        <v>PET chai</v>
      </c>
      <c r="L550" s="403">
        <v>46156</v>
      </c>
      <c r="M550" t="s">
        <v>607</v>
      </c>
      <c r="N550" s="497">
        <f>IF(COUNTIF($A$3:A550,A550)=1,1,0)</f>
        <v>0</v>
      </c>
    </row>
    <row r="551" spans="1:14" x14ac:dyDescent="0.35">
      <c r="A551" t="s">
        <v>587</v>
      </c>
      <c r="B551" s="497" t="str">
        <f>IF(Table10[[#This Row],[DTR/Trạm]]="DTR",_xlfn.XLOOKUP(Table10[[#This Row],[ID NCC]],DS_NCC_DTR[ID NCC],DS_NCC_DTR[Tên NCC]),_xlfn.XLOOKUP(Table10[[#This Row],[ID NCC]],Data_TongTram2[ID NCC],Data_TongTram2[Tên NCC]))</f>
        <v>Trần Thanh Vũ</v>
      </c>
      <c r="C551" s="497" t="str">
        <f>IF(Table10[[#This Row],[Trạm/DTR]]="DTR","DTR","Trạm")</f>
        <v>Trạm</v>
      </c>
      <c r="D551" s="497" t="str">
        <f>Table10[[#This Row],[ID NCC]]&amp;Table10[[#This Row],[Trạm/DTR]]</f>
        <v>001dc00000QpttAAARĐồng Lâm</v>
      </c>
      <c r="E551" s="497" t="str">
        <f>IF(Table10[[#This Row],[DTR/Trạm]]="DTR",_xlfn.XLOOKUP(Table10[[#This Row],[ID NCC]],DS_NCC_DTR[ID NCC],DS_NCC_DTR[Nhân viên]),_xlfn.XLOOKUP(Table10[[#This Row],[ID NCC]],Data_TongTram2[ID NCC],Data_TongTram2[Nhân viên]))</f>
        <v>Nguyễn Ngọc Lâm</v>
      </c>
      <c r="F551" s="497" t="str">
        <f>IF(Table10[[#This Row],[Trạm/DTR]]="DTR",_xlfn.XLOOKUP(Table10[[#This Row],[ID NCC]],DS_NCC_DTR[ID NCC],DS_NCC_DTR[Admin miền]),_xlfn.XLOOKUP(Table10[[#This Row],[Trạm/DTR]],Table16[Trạm],Table16[[Admin ]]))</f>
        <v>Phạm Thị Thúy Duy</v>
      </c>
      <c r="G551" t="s">
        <v>1296</v>
      </c>
      <c r="H551" s="497" t="str">
        <f>VLOOKUP(Table10[[#This Row],[Sản Phẩm RG]],'Thông tin'!C:F,4,0)</f>
        <v>PET chai</v>
      </c>
      <c r="I551">
        <v>580</v>
      </c>
      <c r="J551" s="497">
        <f>Table10[[#This Row],[Sản lượng kg]]/1000</f>
        <v>0.57999999999999996</v>
      </c>
      <c r="K551" s="497" t="str">
        <f>_xlfn.XLOOKUP(Table10[[#This Row],[Loại Hàng]],Table59[Nhóm],Table59[Qui đổi])</f>
        <v>PET chai</v>
      </c>
      <c r="L551" s="403">
        <v>46156</v>
      </c>
      <c r="M551" t="s">
        <v>607</v>
      </c>
      <c r="N551" s="497">
        <f>IF(COUNTIF($A$3:A551,A551)=1,1,0)</f>
        <v>0</v>
      </c>
    </row>
    <row r="552" spans="1:14" x14ac:dyDescent="0.35">
      <c r="A552" t="s">
        <v>498</v>
      </c>
      <c r="B552" s="497" t="str">
        <f>IF(Table10[[#This Row],[DTR/Trạm]]="DTR",_xlfn.XLOOKUP(Table10[[#This Row],[ID NCC]],DS_NCC_DTR[ID NCC],DS_NCC_DTR[Tên NCC]),_xlfn.XLOOKUP(Table10[[#This Row],[ID NCC]],Data_TongTram2[ID NCC],Data_TongTram2[Tên NCC]))</f>
        <v>HKD Nguyên Chương</v>
      </c>
      <c r="C552" s="497" t="str">
        <f>IF(Table10[[#This Row],[Trạm/DTR]]="DTR","DTR","Trạm")</f>
        <v>Trạm</v>
      </c>
      <c r="D552" s="497" t="str">
        <f>Table10[[#This Row],[ID NCC]]&amp;Table10[[#This Row],[Trạm/DTR]]</f>
        <v>001J3000002HM0PIAWĐồng Lâm</v>
      </c>
      <c r="E552" s="497" t="str">
        <f>IF(Table10[[#This Row],[DTR/Trạm]]="DTR",_xlfn.XLOOKUP(Table10[[#This Row],[ID NCC]],DS_NCC_DTR[ID NCC],DS_NCC_DTR[Nhân viên]),_xlfn.XLOOKUP(Table10[[#This Row],[ID NCC]],Data_TongTram2[ID NCC],Data_TongTram2[Nhân viên]))</f>
        <v>Nguyễn Ngọc Lâm</v>
      </c>
      <c r="F552" s="497" t="str">
        <f>IF(Table10[[#This Row],[Trạm/DTR]]="DTR",_xlfn.XLOOKUP(Table10[[#This Row],[ID NCC]],DS_NCC_DTR[ID NCC],DS_NCC_DTR[Admin miền]),_xlfn.XLOOKUP(Table10[[#This Row],[Trạm/DTR]],Table16[Trạm],Table16[[Admin ]]))</f>
        <v>Phạm Thị Thúy Duy</v>
      </c>
      <c r="G552" t="s">
        <v>1296</v>
      </c>
      <c r="H552" s="497" t="str">
        <f>VLOOKUP(Table10[[#This Row],[Sản Phẩm RG]],'Thông tin'!C:F,4,0)</f>
        <v>PET chai</v>
      </c>
      <c r="I552">
        <v>586</v>
      </c>
      <c r="J552" s="497">
        <f>Table10[[#This Row],[Sản lượng kg]]/1000</f>
        <v>0.58599999999999997</v>
      </c>
      <c r="K552" s="497" t="str">
        <f>_xlfn.XLOOKUP(Table10[[#This Row],[Loại Hàng]],Table59[Nhóm],Table59[Qui đổi])</f>
        <v>PET chai</v>
      </c>
      <c r="L552" s="403">
        <v>46156</v>
      </c>
      <c r="M552" t="s">
        <v>607</v>
      </c>
      <c r="N552" s="497">
        <f>IF(COUNTIF($A$3:A552,A552)=1,1,0)</f>
        <v>0</v>
      </c>
    </row>
    <row r="553" spans="1:14" x14ac:dyDescent="0.35">
      <c r="A553" t="s">
        <v>647</v>
      </c>
      <c r="B553" s="497" t="str">
        <f>IF(Table10[[#This Row],[DTR/Trạm]]="DTR",_xlfn.XLOOKUP(Table10[[#This Row],[ID NCC]],DS_NCC_DTR[ID NCC],DS_NCC_DTR[Tên NCC]),_xlfn.XLOOKUP(Table10[[#This Row],[ID NCC]],Data_TongTram2[ID NCC],Data_TongTram2[Tên NCC]))</f>
        <v>Chị Điệp Kiên Giang</v>
      </c>
      <c r="C553" s="497" t="str">
        <f>IF(Table10[[#This Row],[Trạm/DTR]]="DTR","DTR","Trạm")</f>
        <v>Trạm</v>
      </c>
      <c r="D553" s="497" t="str">
        <f>Table10[[#This Row],[ID NCC]]&amp;Table10[[#This Row],[Trạm/DTR]]</f>
        <v>001J3000002HjDtIAKĐồng Lâm</v>
      </c>
      <c r="E553" s="497" t="str">
        <f>IF(Table10[[#This Row],[DTR/Trạm]]="DTR",_xlfn.XLOOKUP(Table10[[#This Row],[ID NCC]],DS_NCC_DTR[ID NCC],DS_NCC_DTR[Nhân viên]),_xlfn.XLOOKUP(Table10[[#This Row],[ID NCC]],Data_TongTram2[ID NCC],Data_TongTram2[Nhân viên]))</f>
        <v>Phạm Huỳnh Hữu Lộc</v>
      </c>
      <c r="F553" s="497" t="str">
        <f>IF(Table10[[#This Row],[Trạm/DTR]]="DTR",_xlfn.XLOOKUP(Table10[[#This Row],[ID NCC]],DS_NCC_DTR[ID NCC],DS_NCC_DTR[Admin miền]),_xlfn.XLOOKUP(Table10[[#This Row],[Trạm/DTR]],Table16[Trạm],Table16[[Admin ]]))</f>
        <v>Phạm Thị Thúy Duy</v>
      </c>
      <c r="G553" t="s">
        <v>2240</v>
      </c>
      <c r="H553" s="497" t="str">
        <f>VLOOKUP(Table10[[#This Row],[Sản Phẩm RG]],'Thông tin'!C:F,4,0)</f>
        <v>PET chai</v>
      </c>
      <c r="I553">
        <v>6259</v>
      </c>
      <c r="J553" s="497">
        <f>Table10[[#This Row],[Sản lượng kg]]/1000</f>
        <v>6.2590000000000003</v>
      </c>
      <c r="K553" s="497" t="str">
        <f>_xlfn.XLOOKUP(Table10[[#This Row],[Loại Hàng]],Table59[Nhóm],Table59[Qui đổi])</f>
        <v>PET chai</v>
      </c>
      <c r="L553" s="403">
        <v>46156</v>
      </c>
      <c r="M553" t="s">
        <v>607</v>
      </c>
      <c r="N553" s="497">
        <f>IF(COUNTIF($A$3:A553,A553)=1,1,0)</f>
        <v>1</v>
      </c>
    </row>
    <row r="554" spans="1:14" x14ac:dyDescent="0.35">
      <c r="A554" t="s">
        <v>536</v>
      </c>
      <c r="B554" s="497" t="str">
        <f>IF(Table10[[#This Row],[DTR/Trạm]]="DTR",_xlfn.XLOOKUP(Table10[[#This Row],[ID NCC]],DS_NCC_DTR[ID NCC],DS_NCC_DTR[Tên NCC]),_xlfn.XLOOKUP(Table10[[#This Row],[ID NCC]],Data_TongTram2[ID NCC],Data_TongTram2[Tên NCC]))</f>
        <v>Anh Tài Đc</v>
      </c>
      <c r="C554" s="497" t="str">
        <f>IF(Table10[[#This Row],[Trạm/DTR]]="DTR","DTR","Trạm")</f>
        <v>Trạm</v>
      </c>
      <c r="D554" s="497" t="str">
        <f>Table10[[#This Row],[ID NCC]]&amp;Table10[[#This Row],[Trạm/DTR]]</f>
        <v>001J3000002HLkXIAWĐồng Lâm</v>
      </c>
      <c r="E554" s="497" t="str">
        <f>IF(Table10[[#This Row],[DTR/Trạm]]="DTR",_xlfn.XLOOKUP(Table10[[#This Row],[ID NCC]],DS_NCC_DTR[ID NCC],DS_NCC_DTR[Nhân viên]),_xlfn.XLOOKUP(Table10[[#This Row],[ID NCC]],Data_TongTram2[ID NCC],Data_TongTram2[Nhân viên]))</f>
        <v>Lê Quốc Việt</v>
      </c>
      <c r="F554" s="497" t="str">
        <f>IF(Table10[[#This Row],[Trạm/DTR]]="DTR",_xlfn.XLOOKUP(Table10[[#This Row],[ID NCC]],DS_NCC_DTR[ID NCC],DS_NCC_DTR[Admin miền]),_xlfn.XLOOKUP(Table10[[#This Row],[Trạm/DTR]],Table16[Trạm],Table16[[Admin ]]))</f>
        <v>Phạm Thị Thúy Duy</v>
      </c>
      <c r="G554" t="s">
        <v>1296</v>
      </c>
      <c r="H554" s="497" t="str">
        <f>VLOOKUP(Table10[[#This Row],[Sản Phẩm RG]],'Thông tin'!C:F,4,0)</f>
        <v>PET chai</v>
      </c>
      <c r="I554">
        <v>560</v>
      </c>
      <c r="J554" s="497">
        <f>Table10[[#This Row],[Sản lượng kg]]/1000</f>
        <v>0.56000000000000005</v>
      </c>
      <c r="K554" s="497" t="str">
        <f>_xlfn.XLOOKUP(Table10[[#This Row],[Loại Hàng]],Table59[Nhóm],Table59[Qui đổi])</f>
        <v>PET chai</v>
      </c>
      <c r="L554" s="403">
        <v>46156</v>
      </c>
      <c r="M554" t="s">
        <v>607</v>
      </c>
      <c r="N554" s="497">
        <f>IF(COUNTIF($A$3:A554,A554)=1,1,0)</f>
        <v>0</v>
      </c>
    </row>
    <row r="555" spans="1:14" x14ac:dyDescent="0.35">
      <c r="A555" t="s">
        <v>1274</v>
      </c>
      <c r="B555" s="497" t="str">
        <f>IF(Table10[[#This Row],[DTR/Trạm]]="DTR",_xlfn.XLOOKUP(Table10[[#This Row],[ID NCC]],DS_NCC_DTR[ID NCC],DS_NCC_DTR[Tên NCC]),_xlfn.XLOOKUP(Table10[[#This Row],[ID NCC]],Data_TongTram2[ID NCC],Data_TongTram2[Tên NCC]))</f>
        <v>Vựa Phế Liệu Thiên Kim</v>
      </c>
      <c r="C555" s="497" t="str">
        <f>IF(Table10[[#This Row],[Trạm/DTR]]="DTR","DTR","Trạm")</f>
        <v>Trạm</v>
      </c>
      <c r="D555" s="497" t="str">
        <f>Table10[[#This Row],[ID NCC]]&amp;Table10[[#This Row],[Trạm/DTR]]</f>
        <v>001dc00001D4MtBAAVĐồng Lâm</v>
      </c>
      <c r="E555" s="497" t="str">
        <f>IF(Table10[[#This Row],[DTR/Trạm]]="DTR",_xlfn.XLOOKUP(Table10[[#This Row],[ID NCC]],DS_NCC_DTR[ID NCC],DS_NCC_DTR[Nhân viên]),_xlfn.XLOOKUP(Table10[[#This Row],[ID NCC]],Data_TongTram2[ID NCC],Data_TongTram2[Nhân viên]))</f>
        <v>Lê Quốc Việt</v>
      </c>
      <c r="F555" s="497" t="str">
        <f>IF(Table10[[#This Row],[Trạm/DTR]]="DTR",_xlfn.XLOOKUP(Table10[[#This Row],[ID NCC]],DS_NCC_DTR[ID NCC],DS_NCC_DTR[Admin miền]),_xlfn.XLOOKUP(Table10[[#This Row],[Trạm/DTR]],Table16[Trạm],Table16[[Admin ]]))</f>
        <v>Phạm Thị Thúy Duy</v>
      </c>
      <c r="G555" t="s">
        <v>1296</v>
      </c>
      <c r="H555" s="497" t="str">
        <f>VLOOKUP(Table10[[#This Row],[Sản Phẩm RG]],'Thông tin'!C:F,4,0)</f>
        <v>PET chai</v>
      </c>
      <c r="I555">
        <v>310</v>
      </c>
      <c r="J555" s="497">
        <f>Table10[[#This Row],[Sản lượng kg]]/1000</f>
        <v>0.31</v>
      </c>
      <c r="K555" s="497" t="str">
        <f>_xlfn.XLOOKUP(Table10[[#This Row],[Loại Hàng]],Table59[Nhóm],Table59[Qui đổi])</f>
        <v>PET chai</v>
      </c>
      <c r="L555" s="403">
        <v>46156</v>
      </c>
      <c r="M555" t="s">
        <v>607</v>
      </c>
      <c r="N555" s="497">
        <f>IF(COUNTIF($A$3:A555,A555)=1,1,0)</f>
        <v>1</v>
      </c>
    </row>
    <row r="556" spans="1:14" x14ac:dyDescent="0.35">
      <c r="A556" t="s">
        <v>563</v>
      </c>
      <c r="B556" s="497" t="str">
        <f>IF(Table10[[#This Row],[DTR/Trạm]]="DTR",_xlfn.XLOOKUP(Table10[[#This Row],[ID NCC]],DS_NCC_DTR[ID NCC],DS_NCC_DTR[Tên NCC]),_xlfn.XLOOKUP(Table10[[#This Row],[ID NCC]],Data_TongTram2[ID NCC],Data_TongTram2[Tên NCC]))</f>
        <v>Duy Phương</v>
      </c>
      <c r="C556" s="497" t="str">
        <f>IF(Table10[[#This Row],[Trạm/DTR]]="DTR","DTR","Trạm")</f>
        <v>Trạm</v>
      </c>
      <c r="D556" s="497" t="str">
        <f>Table10[[#This Row],[ID NCC]]&amp;Table10[[#This Row],[Trạm/DTR]]</f>
        <v>001J3000002HLkUIAWĐồng Lâm</v>
      </c>
      <c r="E556" s="497" t="str">
        <f>IF(Table10[[#This Row],[DTR/Trạm]]="DTR",_xlfn.XLOOKUP(Table10[[#This Row],[ID NCC]],DS_NCC_DTR[ID NCC],DS_NCC_DTR[Nhân viên]),_xlfn.XLOOKUP(Table10[[#This Row],[ID NCC]],Data_TongTram2[ID NCC],Data_TongTram2[Nhân viên]))</f>
        <v>Lê Quốc Việt</v>
      </c>
      <c r="F556" s="497" t="str">
        <f>IF(Table10[[#This Row],[Trạm/DTR]]="DTR",_xlfn.XLOOKUP(Table10[[#This Row],[ID NCC]],DS_NCC_DTR[ID NCC],DS_NCC_DTR[Admin miền]),_xlfn.XLOOKUP(Table10[[#This Row],[Trạm/DTR]],Table16[Trạm],Table16[[Admin ]]))</f>
        <v>Phạm Thị Thúy Duy</v>
      </c>
      <c r="G556" t="s">
        <v>1296</v>
      </c>
      <c r="H556" s="497" t="str">
        <f>VLOOKUP(Table10[[#This Row],[Sản Phẩm RG]],'Thông tin'!C:F,4,0)</f>
        <v>PET chai</v>
      </c>
      <c r="I556">
        <v>610</v>
      </c>
      <c r="J556" s="497">
        <f>Table10[[#This Row],[Sản lượng kg]]/1000</f>
        <v>0.61</v>
      </c>
      <c r="K556" s="497" t="str">
        <f>_xlfn.XLOOKUP(Table10[[#This Row],[Loại Hàng]],Table59[Nhóm],Table59[Qui đổi])</f>
        <v>PET chai</v>
      </c>
      <c r="L556" s="403">
        <v>46156</v>
      </c>
      <c r="M556" t="s">
        <v>607</v>
      </c>
      <c r="N556" s="497">
        <f>IF(COUNTIF($A$3:A556,A556)=1,1,0)</f>
        <v>0</v>
      </c>
    </row>
    <row r="557" spans="1:14" x14ac:dyDescent="0.35">
      <c r="A557" t="s">
        <v>573</v>
      </c>
      <c r="B557" s="497" t="str">
        <f>IF(Table10[[#This Row],[DTR/Trạm]]="DTR",_xlfn.XLOOKUP(Table10[[#This Row],[ID NCC]],DS_NCC_DTR[ID NCC],DS_NCC_DTR[Tên NCC]),_xlfn.XLOOKUP(Table10[[#This Row],[ID NCC]],Data_TongTram2[ID NCC],Data_TongTram2[Tên NCC]))</f>
        <v>Phan Huy Tâm</v>
      </c>
      <c r="C557" s="497" t="str">
        <f>IF(Table10[[#This Row],[Trạm/DTR]]="DTR","DTR","Trạm")</f>
        <v>Trạm</v>
      </c>
      <c r="D557" s="497" t="str">
        <f>Table10[[#This Row],[ID NCC]]&amp;Table10[[#This Row],[Trạm/DTR]]</f>
        <v>001dc00000tGtVXAA0Đồng Lâm</v>
      </c>
      <c r="E557" s="497" t="str">
        <f>IF(Table10[[#This Row],[DTR/Trạm]]="DTR",_xlfn.XLOOKUP(Table10[[#This Row],[ID NCC]],DS_NCC_DTR[ID NCC],DS_NCC_DTR[Nhân viên]),_xlfn.XLOOKUP(Table10[[#This Row],[ID NCC]],Data_TongTram2[ID NCC],Data_TongTram2[Nhân viên]))</f>
        <v>Lê Quốc Việt</v>
      </c>
      <c r="F557" s="497" t="str">
        <f>IF(Table10[[#This Row],[Trạm/DTR]]="DTR",_xlfn.XLOOKUP(Table10[[#This Row],[ID NCC]],DS_NCC_DTR[ID NCC],DS_NCC_DTR[Admin miền]),_xlfn.XLOOKUP(Table10[[#This Row],[Trạm/DTR]],Table16[Trạm],Table16[[Admin ]]))</f>
        <v>Phạm Thị Thúy Duy</v>
      </c>
      <c r="G557" t="s">
        <v>1296</v>
      </c>
      <c r="H557" s="497" t="str">
        <f>VLOOKUP(Table10[[#This Row],[Sản Phẩm RG]],'Thông tin'!C:F,4,0)</f>
        <v>PET chai</v>
      </c>
      <c r="I557">
        <v>740</v>
      </c>
      <c r="J557" s="497">
        <f>Table10[[#This Row],[Sản lượng kg]]/1000</f>
        <v>0.74</v>
      </c>
      <c r="K557" s="497" t="str">
        <f>_xlfn.XLOOKUP(Table10[[#This Row],[Loại Hàng]],Table59[Nhóm],Table59[Qui đổi])</f>
        <v>PET chai</v>
      </c>
      <c r="L557" s="403">
        <v>46156</v>
      </c>
      <c r="M557" t="s">
        <v>607</v>
      </c>
      <c r="N557" s="497">
        <f>IF(COUNTIF($A$3:A557,A557)=1,1,0)</f>
        <v>0</v>
      </c>
    </row>
    <row r="558" spans="1:14" x14ac:dyDescent="0.35">
      <c r="A558" t="s">
        <v>754</v>
      </c>
      <c r="B558" s="497" t="str">
        <f>IF(Table10[[#This Row],[DTR/Trạm]]="DTR",_xlfn.XLOOKUP(Table10[[#This Row],[ID NCC]],DS_NCC_DTR[ID NCC],DS_NCC_DTR[Tên NCC]),_xlfn.XLOOKUP(Table10[[#This Row],[ID NCC]],Data_TongTram2[ID NCC],Data_TongTram2[Tên NCC]))</f>
        <v>Kiều Sang Đồng Tháp</v>
      </c>
      <c r="C558" s="497" t="str">
        <f>IF(Table10[[#This Row],[Trạm/DTR]]="DTR","DTR","Trạm")</f>
        <v>Trạm</v>
      </c>
      <c r="D558" s="497" t="str">
        <f>Table10[[#This Row],[ID NCC]]&amp;Table10[[#This Row],[Trạm/DTR]]</f>
        <v>001J3000002HLplIAGĐồng Lâm</v>
      </c>
      <c r="E558" s="497" t="str">
        <f>IF(Table10[[#This Row],[DTR/Trạm]]="DTR",_xlfn.XLOOKUP(Table10[[#This Row],[ID NCC]],DS_NCC_DTR[ID NCC],DS_NCC_DTR[Nhân viên]),_xlfn.XLOOKUP(Table10[[#This Row],[ID NCC]],Data_TongTram2[ID NCC],Data_TongTram2[Nhân viên]))</f>
        <v>Lâm Đỗ Anh Hào</v>
      </c>
      <c r="F558" s="497" t="str">
        <f>IF(Table10[[#This Row],[Trạm/DTR]]="DTR",_xlfn.XLOOKUP(Table10[[#This Row],[ID NCC]],DS_NCC_DTR[ID NCC],DS_NCC_DTR[Admin miền]),_xlfn.XLOOKUP(Table10[[#This Row],[Trạm/DTR]],Table16[Trạm],Table16[[Admin ]]))</f>
        <v>Phạm Thị Thúy Duy</v>
      </c>
      <c r="G558" t="s">
        <v>1296</v>
      </c>
      <c r="H558" s="497" t="str">
        <f>VLOOKUP(Table10[[#This Row],[Sản Phẩm RG]],'Thông tin'!C:F,4,0)</f>
        <v>PET chai</v>
      </c>
      <c r="I558">
        <v>660</v>
      </c>
      <c r="J558" s="497">
        <f>Table10[[#This Row],[Sản lượng kg]]/1000</f>
        <v>0.66</v>
      </c>
      <c r="K558" s="497" t="str">
        <f>_xlfn.XLOOKUP(Table10[[#This Row],[Loại Hàng]],Table59[Nhóm],Table59[Qui đổi])</f>
        <v>PET chai</v>
      </c>
      <c r="L558" s="403">
        <v>46156</v>
      </c>
      <c r="M558" t="s">
        <v>607</v>
      </c>
      <c r="N558" s="497">
        <f>IF(COUNTIF($A$3:A558,A558)=1,1,0)</f>
        <v>0</v>
      </c>
    </row>
    <row r="559" spans="1:14" x14ac:dyDescent="0.35">
      <c r="A559" t="s">
        <v>529</v>
      </c>
      <c r="B559" s="497" t="str">
        <f>IF(Table10[[#This Row],[DTR/Trạm]]="DTR",_xlfn.XLOOKUP(Table10[[#This Row],[ID NCC]],DS_NCC_DTR[ID NCC],DS_NCC_DTR[Tên NCC]),_xlfn.XLOOKUP(Table10[[#This Row],[ID NCC]],Data_TongTram2[ID NCC],Data_TongTram2[Tên NCC]))</f>
        <v>Anh Tèo</v>
      </c>
      <c r="C559" s="497" t="str">
        <f>IF(Table10[[#This Row],[Trạm/DTR]]="DTR","DTR","Trạm")</f>
        <v>Trạm</v>
      </c>
      <c r="D559" s="497" t="str">
        <f>Table10[[#This Row],[ID NCC]]&amp;Table10[[#This Row],[Trạm/DTR]]</f>
        <v>001J3000002HLsKIAWĐồng Lâm</v>
      </c>
      <c r="E559" s="497" t="str">
        <f>IF(Table10[[#This Row],[DTR/Trạm]]="DTR",_xlfn.XLOOKUP(Table10[[#This Row],[ID NCC]],DS_NCC_DTR[ID NCC],DS_NCC_DTR[Nhân viên]),_xlfn.XLOOKUP(Table10[[#This Row],[ID NCC]],Data_TongTram2[ID NCC],Data_TongTram2[Nhân viên]))</f>
        <v>Lê Quốc Việt</v>
      </c>
      <c r="F559" s="497" t="str">
        <f>IF(Table10[[#This Row],[Trạm/DTR]]="DTR",_xlfn.XLOOKUP(Table10[[#This Row],[ID NCC]],DS_NCC_DTR[ID NCC],DS_NCC_DTR[Admin miền]),_xlfn.XLOOKUP(Table10[[#This Row],[Trạm/DTR]],Table16[Trạm],Table16[[Admin ]]))</f>
        <v>Phạm Thị Thúy Duy</v>
      </c>
      <c r="G559" t="s">
        <v>1296</v>
      </c>
      <c r="H559" s="497" t="str">
        <f>VLOOKUP(Table10[[#This Row],[Sản Phẩm RG]],'Thông tin'!C:F,4,0)</f>
        <v>PET chai</v>
      </c>
      <c r="I559">
        <v>390</v>
      </c>
      <c r="J559" s="497">
        <f>Table10[[#This Row],[Sản lượng kg]]/1000</f>
        <v>0.39</v>
      </c>
      <c r="K559" s="497" t="str">
        <f>_xlfn.XLOOKUP(Table10[[#This Row],[Loại Hàng]],Table59[Nhóm],Table59[Qui đổi])</f>
        <v>PET chai</v>
      </c>
      <c r="L559" s="403">
        <v>46156</v>
      </c>
      <c r="M559" t="s">
        <v>607</v>
      </c>
      <c r="N559" s="497">
        <f>IF(COUNTIF($A$3:A559,A559)=1,1,0)</f>
        <v>0</v>
      </c>
    </row>
    <row r="560" spans="1:14" x14ac:dyDescent="0.35">
      <c r="A560" t="s">
        <v>547</v>
      </c>
      <c r="B560" s="497" t="str">
        <f>IF(Table10[[#This Row],[DTR/Trạm]]="DTR",_xlfn.XLOOKUP(Table10[[#This Row],[ID NCC]],DS_NCC_DTR[ID NCC],DS_NCC_DTR[Tên NCC]),_xlfn.XLOOKUP(Table10[[#This Row],[ID NCC]],Data_TongTram2[ID NCC],Data_TongTram2[Tên NCC]))</f>
        <v>Nguyễn Văn Thảo</v>
      </c>
      <c r="C560" s="497" t="str">
        <f>IF(Table10[[#This Row],[Trạm/DTR]]="DTR","DTR","Trạm")</f>
        <v>Trạm</v>
      </c>
      <c r="D560" s="497" t="str">
        <f>Table10[[#This Row],[ID NCC]]&amp;Table10[[#This Row],[Trạm/DTR]]</f>
        <v>001J3000002HjDeIAKĐồng Lâm</v>
      </c>
      <c r="E560" s="497" t="str">
        <f>IF(Table10[[#This Row],[DTR/Trạm]]="DTR",_xlfn.XLOOKUP(Table10[[#This Row],[ID NCC]],DS_NCC_DTR[ID NCC],DS_NCC_DTR[Nhân viên]),_xlfn.XLOOKUP(Table10[[#This Row],[ID NCC]],Data_TongTram2[ID NCC],Data_TongTram2[Nhân viên]))</f>
        <v>Lâm Đỗ Anh Hào</v>
      </c>
      <c r="F560" s="497" t="str">
        <f>IF(Table10[[#This Row],[Trạm/DTR]]="DTR",_xlfn.XLOOKUP(Table10[[#This Row],[ID NCC]],DS_NCC_DTR[ID NCC],DS_NCC_DTR[Admin miền]),_xlfn.XLOOKUP(Table10[[#This Row],[Trạm/DTR]],Table16[Trạm],Table16[[Admin ]]))</f>
        <v>Phạm Thị Thúy Duy</v>
      </c>
      <c r="G560" t="s">
        <v>2240</v>
      </c>
      <c r="H560" s="497" t="str">
        <f>VLOOKUP(Table10[[#This Row],[Sản Phẩm RG]],'Thông tin'!C:F,4,0)</f>
        <v>PET chai</v>
      </c>
      <c r="I560">
        <v>2001</v>
      </c>
      <c r="J560" s="497">
        <f>Table10[[#This Row],[Sản lượng kg]]/1000</f>
        <v>2.0009999999999999</v>
      </c>
      <c r="K560" s="497" t="str">
        <f>_xlfn.XLOOKUP(Table10[[#This Row],[Loại Hàng]],Table59[Nhóm],Table59[Qui đổi])</f>
        <v>PET chai</v>
      </c>
      <c r="L560" s="403">
        <v>46156</v>
      </c>
      <c r="M560" t="s">
        <v>607</v>
      </c>
      <c r="N560" s="497">
        <f>IF(COUNTIF($A$3:A560,A560)=1,1,0)</f>
        <v>0</v>
      </c>
    </row>
    <row r="561" spans="1:14" x14ac:dyDescent="0.35">
      <c r="A561" t="s">
        <v>552</v>
      </c>
      <c r="B561" s="497" t="str">
        <f>IF(Table10[[#This Row],[DTR/Trạm]]="DTR",_xlfn.XLOOKUP(Table10[[#This Row],[ID NCC]],DS_NCC_DTR[ID NCC],DS_NCC_DTR[Tên NCC]),_xlfn.XLOOKUP(Table10[[#This Row],[ID NCC]],Data_TongTram2[ID NCC],Data_TongTram2[Tên NCC]))</f>
        <v>Phạm Văn Nhờ</v>
      </c>
      <c r="C561" s="497" t="str">
        <f>IF(Table10[[#This Row],[Trạm/DTR]]="DTR","DTR","Trạm")</f>
        <v>Trạm</v>
      </c>
      <c r="D561" s="497" t="str">
        <f>Table10[[#This Row],[ID NCC]]&amp;Table10[[#This Row],[Trạm/DTR]]</f>
        <v>001dc00000zEx9xAACĐồng Lâm</v>
      </c>
      <c r="E561" s="497" t="str">
        <f>IF(Table10[[#This Row],[DTR/Trạm]]="DTR",_xlfn.XLOOKUP(Table10[[#This Row],[ID NCC]],DS_NCC_DTR[ID NCC],DS_NCC_DTR[Nhân viên]),_xlfn.XLOOKUP(Table10[[#This Row],[ID NCC]],Data_TongTram2[ID NCC],Data_TongTram2[Nhân viên]))</f>
        <v>Lê Quốc Việt</v>
      </c>
      <c r="F561" s="497" t="str">
        <f>IF(Table10[[#This Row],[Trạm/DTR]]="DTR",_xlfn.XLOOKUP(Table10[[#This Row],[ID NCC]],DS_NCC_DTR[ID NCC],DS_NCC_DTR[Admin miền]),_xlfn.XLOOKUP(Table10[[#This Row],[Trạm/DTR]],Table16[Trạm],Table16[[Admin ]]))</f>
        <v>Phạm Thị Thúy Duy</v>
      </c>
      <c r="G561" t="s">
        <v>1296</v>
      </c>
      <c r="H561" s="497" t="str">
        <f>VLOOKUP(Table10[[#This Row],[Sản Phẩm RG]],'Thông tin'!C:F,4,0)</f>
        <v>PET chai</v>
      </c>
      <c r="I561">
        <v>240</v>
      </c>
      <c r="J561" s="497">
        <f>Table10[[#This Row],[Sản lượng kg]]/1000</f>
        <v>0.24</v>
      </c>
      <c r="K561" s="497" t="str">
        <f>_xlfn.XLOOKUP(Table10[[#This Row],[Loại Hàng]],Table59[Nhóm],Table59[Qui đổi])</f>
        <v>PET chai</v>
      </c>
      <c r="L561" s="403">
        <v>46156</v>
      </c>
      <c r="M561" t="s">
        <v>607</v>
      </c>
      <c r="N561" s="497">
        <f>IF(COUNTIF($A$3:A561,A561)=1,1,0)</f>
        <v>0</v>
      </c>
    </row>
    <row r="562" spans="1:14" x14ac:dyDescent="0.35">
      <c r="A562" t="s">
        <v>519</v>
      </c>
      <c r="B562" s="497" t="str">
        <f>IF(Table10[[#This Row],[DTR/Trạm]]="DTR",_xlfn.XLOOKUP(Table10[[#This Row],[ID NCC]],DS_NCC_DTR[ID NCC],DS_NCC_DTR[Tên NCC]),_xlfn.XLOOKUP(Table10[[#This Row],[ID NCC]],Data_TongTram2[ID NCC],Data_TongTram2[Tên NCC]))</f>
        <v>Kiều Bình Thái</v>
      </c>
      <c r="C562" s="497" t="str">
        <f>IF(Table10[[#This Row],[Trạm/DTR]]="DTR","DTR","Trạm")</f>
        <v>Trạm</v>
      </c>
      <c r="D562" s="497" t="str">
        <f>Table10[[#This Row],[ID NCC]]&amp;Table10[[#This Row],[Trạm/DTR]]</f>
        <v>001J3000005FFAsIAOĐồng Lâm</v>
      </c>
      <c r="E562" s="497" t="str">
        <f>IF(Table10[[#This Row],[DTR/Trạm]]="DTR",_xlfn.XLOOKUP(Table10[[#This Row],[ID NCC]],DS_NCC_DTR[ID NCC],DS_NCC_DTR[Nhân viên]),_xlfn.XLOOKUP(Table10[[#This Row],[ID NCC]],Data_TongTram2[ID NCC],Data_TongTram2[Nhân viên]))</f>
        <v>Lê Quốc Việt</v>
      </c>
      <c r="F562" s="497" t="str">
        <f>IF(Table10[[#This Row],[Trạm/DTR]]="DTR",_xlfn.XLOOKUP(Table10[[#This Row],[ID NCC]],DS_NCC_DTR[ID NCC],DS_NCC_DTR[Admin miền]),_xlfn.XLOOKUP(Table10[[#This Row],[Trạm/DTR]],Table16[Trạm],Table16[[Admin ]]))</f>
        <v>Phạm Thị Thúy Duy</v>
      </c>
      <c r="G562" t="s">
        <v>1296</v>
      </c>
      <c r="H562" s="497" t="str">
        <f>VLOOKUP(Table10[[#This Row],[Sản Phẩm RG]],'Thông tin'!C:F,4,0)</f>
        <v>PET chai</v>
      </c>
      <c r="I562">
        <v>729</v>
      </c>
      <c r="J562" s="497">
        <f>Table10[[#This Row],[Sản lượng kg]]/1000</f>
        <v>0.72899999999999998</v>
      </c>
      <c r="K562" s="497" t="str">
        <f>_xlfn.XLOOKUP(Table10[[#This Row],[Loại Hàng]],Table59[Nhóm],Table59[Qui đổi])</f>
        <v>PET chai</v>
      </c>
      <c r="L562" s="403">
        <v>46156</v>
      </c>
      <c r="M562" t="s">
        <v>607</v>
      </c>
      <c r="N562" s="497">
        <f>IF(COUNTIF($A$3:A562,A562)=1,1,0)</f>
        <v>0</v>
      </c>
    </row>
    <row r="563" spans="1:14" x14ac:dyDescent="0.35">
      <c r="A563" t="s">
        <v>498</v>
      </c>
      <c r="B563" s="497" t="str">
        <f>IF(Table10[[#This Row],[DTR/Trạm]]="DTR",_xlfn.XLOOKUP(Table10[[#This Row],[ID NCC]],DS_NCC_DTR[ID NCC],DS_NCC_DTR[Tên NCC]),_xlfn.XLOOKUP(Table10[[#This Row],[ID NCC]],Data_TongTram2[ID NCC],Data_TongTram2[Tên NCC]))</f>
        <v>HKD Nguyên Chương</v>
      </c>
      <c r="C563" s="497" t="str">
        <f>IF(Table10[[#This Row],[Trạm/DTR]]="DTR","DTR","Trạm")</f>
        <v>Trạm</v>
      </c>
      <c r="D563" s="497" t="str">
        <f>Table10[[#This Row],[ID NCC]]&amp;Table10[[#This Row],[Trạm/DTR]]</f>
        <v>001J3000002HM0PIAWĐồng Lâm</v>
      </c>
      <c r="E563" s="497" t="str">
        <f>IF(Table10[[#This Row],[DTR/Trạm]]="DTR",_xlfn.XLOOKUP(Table10[[#This Row],[ID NCC]],DS_NCC_DTR[ID NCC],DS_NCC_DTR[Nhân viên]),_xlfn.XLOOKUP(Table10[[#This Row],[ID NCC]],Data_TongTram2[ID NCC],Data_TongTram2[Nhân viên]))</f>
        <v>Nguyễn Ngọc Lâm</v>
      </c>
      <c r="F563" s="497" t="str">
        <f>IF(Table10[[#This Row],[Trạm/DTR]]="DTR",_xlfn.XLOOKUP(Table10[[#This Row],[ID NCC]],DS_NCC_DTR[ID NCC],DS_NCC_DTR[Admin miền]),_xlfn.XLOOKUP(Table10[[#This Row],[Trạm/DTR]],Table16[Trạm],Table16[[Admin ]]))</f>
        <v>Phạm Thị Thúy Duy</v>
      </c>
      <c r="G563" t="s">
        <v>1296</v>
      </c>
      <c r="H563" s="497" t="str">
        <f>VLOOKUP(Table10[[#This Row],[Sản Phẩm RG]],'Thông tin'!C:F,4,0)</f>
        <v>PET chai</v>
      </c>
      <c r="I563">
        <v>538</v>
      </c>
      <c r="J563" s="497">
        <f>Table10[[#This Row],[Sản lượng kg]]/1000</f>
        <v>0.53800000000000003</v>
      </c>
      <c r="K563" s="497" t="str">
        <f>_xlfn.XLOOKUP(Table10[[#This Row],[Loại Hàng]],Table59[Nhóm],Table59[Qui đổi])</f>
        <v>PET chai</v>
      </c>
      <c r="L563" s="403">
        <v>46156</v>
      </c>
      <c r="M563" t="s">
        <v>607</v>
      </c>
      <c r="N563" s="497">
        <f>IF(COUNTIF($A$3:A563,A563)=1,1,0)</f>
        <v>0</v>
      </c>
    </row>
    <row r="564" spans="1:14" x14ac:dyDescent="0.35">
      <c r="A564" t="s">
        <v>1620</v>
      </c>
      <c r="B564" s="497" t="str">
        <f>IF(Table10[[#This Row],[DTR/Trạm]]="DTR",_xlfn.XLOOKUP(Table10[[#This Row],[ID NCC]],DS_NCC_DTR[ID NCC],DS_NCC_DTR[Tên NCC]),_xlfn.XLOOKUP(Table10[[#This Row],[ID NCC]],Data_TongTram2[ID NCC],Data_TongTram2[Tên NCC]))</f>
        <v>Nhựt Thanh</v>
      </c>
      <c r="C564" s="497" t="str">
        <f>IF(Table10[[#This Row],[Trạm/DTR]]="DTR","DTR","Trạm")</f>
        <v>Trạm</v>
      </c>
      <c r="D564" s="497" t="str">
        <f>Table10[[#This Row],[ID NCC]]&amp;Table10[[#This Row],[Trạm/DTR]]</f>
        <v>001J3000002HLxAIAWĐồng Lâm</v>
      </c>
      <c r="E564" s="497" t="str">
        <f>IF(Table10[[#This Row],[DTR/Trạm]]="DTR",_xlfn.XLOOKUP(Table10[[#This Row],[ID NCC]],DS_NCC_DTR[ID NCC],DS_NCC_DTR[Nhân viên]),_xlfn.XLOOKUP(Table10[[#This Row],[ID NCC]],Data_TongTram2[ID NCC],Data_TongTram2[Nhân viên]))</f>
        <v>Lê Quốc Việt</v>
      </c>
      <c r="F564" s="497" t="str">
        <f>IF(Table10[[#This Row],[Trạm/DTR]]="DTR",_xlfn.XLOOKUP(Table10[[#This Row],[ID NCC]],DS_NCC_DTR[ID NCC],DS_NCC_DTR[Admin miền]),_xlfn.XLOOKUP(Table10[[#This Row],[Trạm/DTR]],Table16[Trạm],Table16[[Admin ]]))</f>
        <v>Phạm Thị Thúy Duy</v>
      </c>
      <c r="G564" t="s">
        <v>2240</v>
      </c>
      <c r="H564" s="497" t="str">
        <f>VLOOKUP(Table10[[#This Row],[Sản Phẩm RG]],'Thông tin'!C:F,4,0)</f>
        <v>PET chai</v>
      </c>
      <c r="I564">
        <v>4889</v>
      </c>
      <c r="J564" s="497">
        <f>Table10[[#This Row],[Sản lượng kg]]/1000</f>
        <v>4.8890000000000002</v>
      </c>
      <c r="K564" s="497" t="str">
        <f>_xlfn.XLOOKUP(Table10[[#This Row],[Loại Hàng]],Table59[Nhóm],Table59[Qui đổi])</f>
        <v>PET chai</v>
      </c>
      <c r="L564" s="403">
        <v>46156</v>
      </c>
      <c r="M564" t="s">
        <v>607</v>
      </c>
      <c r="N564" s="497">
        <f>IF(COUNTIF($A$3:A564,A564)=1,1,0)</f>
        <v>1</v>
      </c>
    </row>
    <row r="565" spans="1:14" x14ac:dyDescent="0.35">
      <c r="A565" t="s">
        <v>526</v>
      </c>
      <c r="B565" s="497" t="str">
        <f>IF(Table10[[#This Row],[DTR/Trạm]]="DTR",_xlfn.XLOOKUP(Table10[[#This Row],[ID NCC]],DS_NCC_DTR[ID NCC],DS_NCC_DTR[Tên NCC]),_xlfn.XLOOKUP(Table10[[#This Row],[ID NCC]],Data_TongTram2[ID NCC],Data_TongTram2[Tên NCC]))</f>
        <v>Chị Nguyệt</v>
      </c>
      <c r="C565" s="497" t="str">
        <f>IF(Table10[[#This Row],[Trạm/DTR]]="DTR","DTR","Trạm")</f>
        <v>Trạm</v>
      </c>
      <c r="D565" s="497" t="str">
        <f>Table10[[#This Row],[ID NCC]]&amp;Table10[[#This Row],[Trạm/DTR]]</f>
        <v>001J3000002HLrIIAWĐồng Lâm</v>
      </c>
      <c r="E565" s="497" t="str">
        <f>IF(Table10[[#This Row],[DTR/Trạm]]="DTR",_xlfn.XLOOKUP(Table10[[#This Row],[ID NCC]],DS_NCC_DTR[ID NCC],DS_NCC_DTR[Nhân viên]),_xlfn.XLOOKUP(Table10[[#This Row],[ID NCC]],Data_TongTram2[ID NCC],Data_TongTram2[Nhân viên]))</f>
        <v>Lâm Đỗ Anh Hào</v>
      </c>
      <c r="F565" s="497" t="str">
        <f>IF(Table10[[#This Row],[Trạm/DTR]]="DTR",_xlfn.XLOOKUP(Table10[[#This Row],[ID NCC]],DS_NCC_DTR[ID NCC],DS_NCC_DTR[Admin miền]),_xlfn.XLOOKUP(Table10[[#This Row],[Trạm/DTR]],Table16[Trạm],Table16[[Admin ]]))</f>
        <v>Phạm Thị Thúy Duy</v>
      </c>
      <c r="G565" t="s">
        <v>1296</v>
      </c>
      <c r="H565" s="497" t="str">
        <f>VLOOKUP(Table10[[#This Row],[Sản Phẩm RG]],'Thông tin'!C:F,4,0)</f>
        <v>PET chai</v>
      </c>
      <c r="I565">
        <v>620</v>
      </c>
      <c r="J565" s="497">
        <f>Table10[[#This Row],[Sản lượng kg]]/1000</f>
        <v>0.62</v>
      </c>
      <c r="K565" s="497" t="str">
        <f>_xlfn.XLOOKUP(Table10[[#This Row],[Loại Hàng]],Table59[Nhóm],Table59[Qui đổi])</f>
        <v>PET chai</v>
      </c>
      <c r="L565" s="403">
        <v>46156</v>
      </c>
      <c r="M565" t="s">
        <v>607</v>
      </c>
      <c r="N565" s="497">
        <f>IF(COUNTIF($A$3:A565,A565)=1,1,0)</f>
        <v>0</v>
      </c>
    </row>
    <row r="566" spans="1:14" x14ac:dyDescent="0.35">
      <c r="A566" t="s">
        <v>557</v>
      </c>
      <c r="B566" s="497" t="str">
        <f>IF(Table10[[#This Row],[DTR/Trạm]]="DTR",_xlfn.XLOOKUP(Table10[[#This Row],[ID NCC]],DS_NCC_DTR[ID NCC],DS_NCC_DTR[Tên NCC]),_xlfn.XLOOKUP(Table10[[#This Row],[ID NCC]],Data_TongTram2[ID NCC],Data_TongTram2[Tên NCC]))</f>
        <v>Trần Dương Kiến Trúc</v>
      </c>
      <c r="C566" s="497" t="str">
        <f>IF(Table10[[#This Row],[Trạm/DTR]]="DTR","DTR","Trạm")</f>
        <v>Trạm</v>
      </c>
      <c r="D566" s="497" t="str">
        <f>Table10[[#This Row],[ID NCC]]&amp;Table10[[#This Row],[Trạm/DTR]]</f>
        <v>001J3000002HLbFIAWĐồng Lâm</v>
      </c>
      <c r="E566" s="497" t="str">
        <f>IF(Table10[[#This Row],[DTR/Trạm]]="DTR",_xlfn.XLOOKUP(Table10[[#This Row],[ID NCC]],DS_NCC_DTR[ID NCC],DS_NCC_DTR[Nhân viên]),_xlfn.XLOOKUP(Table10[[#This Row],[ID NCC]],Data_TongTram2[ID NCC],Data_TongTram2[Nhân viên]))</f>
        <v>Lâm Đỗ Anh Hào</v>
      </c>
      <c r="F566" s="497" t="str">
        <f>IF(Table10[[#This Row],[Trạm/DTR]]="DTR",_xlfn.XLOOKUP(Table10[[#This Row],[ID NCC]],DS_NCC_DTR[ID NCC],DS_NCC_DTR[Admin miền]),_xlfn.XLOOKUP(Table10[[#This Row],[Trạm/DTR]],Table16[Trạm],Table16[[Admin ]]))</f>
        <v>Phạm Thị Thúy Duy</v>
      </c>
      <c r="G566" t="s">
        <v>2240</v>
      </c>
      <c r="H566" s="497" t="str">
        <f>VLOOKUP(Table10[[#This Row],[Sản Phẩm RG]],'Thông tin'!C:F,4,0)</f>
        <v>PET chai</v>
      </c>
      <c r="I566">
        <v>3975</v>
      </c>
      <c r="J566" s="497">
        <f>Table10[[#This Row],[Sản lượng kg]]/1000</f>
        <v>3.9750000000000001</v>
      </c>
      <c r="K566" s="497" t="str">
        <f>_xlfn.XLOOKUP(Table10[[#This Row],[Loại Hàng]],Table59[Nhóm],Table59[Qui đổi])</f>
        <v>PET chai</v>
      </c>
      <c r="L566" s="403">
        <v>46156</v>
      </c>
      <c r="M566" t="s">
        <v>607</v>
      </c>
      <c r="N566" s="497">
        <f>IF(COUNTIF($A$3:A566,A566)=1,1,0)</f>
        <v>0</v>
      </c>
    </row>
    <row r="567" spans="1:14" x14ac:dyDescent="0.35">
      <c r="A567" t="s">
        <v>498</v>
      </c>
      <c r="B567" s="497" t="str">
        <f>IF(Table10[[#This Row],[DTR/Trạm]]="DTR",_xlfn.XLOOKUP(Table10[[#This Row],[ID NCC]],DS_NCC_DTR[ID NCC],DS_NCC_DTR[Tên NCC]),_xlfn.XLOOKUP(Table10[[#This Row],[ID NCC]],Data_TongTram2[ID NCC],Data_TongTram2[Tên NCC]))</f>
        <v>HKD Nguyên Chương</v>
      </c>
      <c r="C567" s="497" t="str">
        <f>IF(Table10[[#This Row],[Trạm/DTR]]="DTR","DTR","Trạm")</f>
        <v>Trạm</v>
      </c>
      <c r="D567" s="497" t="str">
        <f>Table10[[#This Row],[ID NCC]]&amp;Table10[[#This Row],[Trạm/DTR]]</f>
        <v>001J3000002HM0PIAWĐồng Lâm</v>
      </c>
      <c r="E567" s="497" t="str">
        <f>IF(Table10[[#This Row],[DTR/Trạm]]="DTR",_xlfn.XLOOKUP(Table10[[#This Row],[ID NCC]],DS_NCC_DTR[ID NCC],DS_NCC_DTR[Nhân viên]),_xlfn.XLOOKUP(Table10[[#This Row],[ID NCC]],Data_TongTram2[ID NCC],Data_TongTram2[Nhân viên]))</f>
        <v>Nguyễn Ngọc Lâm</v>
      </c>
      <c r="F567" s="497" t="str">
        <f>IF(Table10[[#This Row],[Trạm/DTR]]="DTR",_xlfn.XLOOKUP(Table10[[#This Row],[ID NCC]],DS_NCC_DTR[ID NCC],DS_NCC_DTR[Admin miền]),_xlfn.XLOOKUP(Table10[[#This Row],[Trạm/DTR]],Table16[Trạm],Table16[[Admin ]]))</f>
        <v>Phạm Thị Thúy Duy</v>
      </c>
      <c r="G567" t="s">
        <v>1296</v>
      </c>
      <c r="H567" s="497" t="str">
        <f>VLOOKUP(Table10[[#This Row],[Sản Phẩm RG]],'Thông tin'!C:F,4,0)</f>
        <v>PET chai</v>
      </c>
      <c r="I567">
        <v>535</v>
      </c>
      <c r="J567" s="497">
        <f>Table10[[#This Row],[Sản lượng kg]]/1000</f>
        <v>0.53500000000000003</v>
      </c>
      <c r="K567" s="497" t="str">
        <f>_xlfn.XLOOKUP(Table10[[#This Row],[Loại Hàng]],Table59[Nhóm],Table59[Qui đổi])</f>
        <v>PET chai</v>
      </c>
      <c r="L567" s="403">
        <v>46156</v>
      </c>
      <c r="M567" t="s">
        <v>607</v>
      </c>
      <c r="N567" s="497">
        <f>IF(COUNTIF($A$3:A567,A567)=1,1,0)</f>
        <v>0</v>
      </c>
    </row>
    <row r="568" spans="1:14" x14ac:dyDescent="0.35">
      <c r="A568" t="s">
        <v>634</v>
      </c>
      <c r="B568" s="497" t="str">
        <f>IF(Table10[[#This Row],[DTR/Trạm]]="DTR",_xlfn.XLOOKUP(Table10[[#This Row],[ID NCC]],DS_NCC_DTR[ID NCC],DS_NCC_DTR[Tên NCC]),_xlfn.XLOOKUP(Table10[[#This Row],[ID NCC]],Data_TongTram2[ID NCC],Data_TongTram2[Tên NCC]))</f>
        <v>HKD Tín Trang</v>
      </c>
      <c r="C568" s="497" t="str">
        <f>IF(Table10[[#This Row],[Trạm/DTR]]="DTR","DTR","Trạm")</f>
        <v>Trạm</v>
      </c>
      <c r="D568" s="497" t="str">
        <f>Table10[[#This Row],[ID NCC]]&amp;Table10[[#This Row],[Trạm/DTR]]</f>
        <v>001J3000002HLguIAGĐồng Lâm</v>
      </c>
      <c r="E568" s="497" t="str">
        <f>IF(Table10[[#This Row],[DTR/Trạm]]="DTR",_xlfn.XLOOKUP(Table10[[#This Row],[ID NCC]],DS_NCC_DTR[ID NCC],DS_NCC_DTR[Nhân viên]),_xlfn.XLOOKUP(Table10[[#This Row],[ID NCC]],Data_TongTram2[ID NCC],Data_TongTram2[Nhân viên]))</f>
        <v>Lâm Đỗ Anh Hào</v>
      </c>
      <c r="F568" s="497" t="str">
        <f>IF(Table10[[#This Row],[Trạm/DTR]]="DTR",_xlfn.XLOOKUP(Table10[[#This Row],[ID NCC]],DS_NCC_DTR[ID NCC],DS_NCC_DTR[Admin miền]),_xlfn.XLOOKUP(Table10[[#This Row],[Trạm/DTR]],Table16[Trạm],Table16[[Admin ]]))</f>
        <v>Phạm Thị Thúy Duy</v>
      </c>
      <c r="G568" t="s">
        <v>1296</v>
      </c>
      <c r="H568" s="497" t="str">
        <f>VLOOKUP(Table10[[#This Row],[Sản Phẩm RG]],'Thông tin'!C:F,4,0)</f>
        <v>PET chai</v>
      </c>
      <c r="I568">
        <v>910</v>
      </c>
      <c r="J568" s="497">
        <f>Table10[[#This Row],[Sản lượng kg]]/1000</f>
        <v>0.91</v>
      </c>
      <c r="K568" s="497" t="str">
        <f>_xlfn.XLOOKUP(Table10[[#This Row],[Loại Hàng]],Table59[Nhóm],Table59[Qui đổi])</f>
        <v>PET chai</v>
      </c>
      <c r="L568" s="403">
        <v>46156</v>
      </c>
      <c r="M568" t="s">
        <v>607</v>
      </c>
      <c r="N568" s="497">
        <f>IF(COUNTIF($A$3:A568,A568)=1,1,0)</f>
        <v>0</v>
      </c>
    </row>
    <row r="569" spans="1:14" x14ac:dyDescent="0.35">
      <c r="A569" t="s">
        <v>571</v>
      </c>
      <c r="B569" s="497" t="str">
        <f>IF(Table10[[#This Row],[DTR/Trạm]]="DTR",_xlfn.XLOOKUP(Table10[[#This Row],[ID NCC]],DS_NCC_DTR[ID NCC],DS_NCC_DTR[Tên NCC]),_xlfn.XLOOKUP(Table10[[#This Row],[ID NCC]],Data_TongTram2[ID NCC],Data_TongTram2[Tên NCC]))</f>
        <v>Anh Sơn</v>
      </c>
      <c r="C569" s="497" t="str">
        <f>IF(Table10[[#This Row],[Trạm/DTR]]="DTR","DTR","Trạm")</f>
        <v>Trạm</v>
      </c>
      <c r="D569" s="497" t="str">
        <f>Table10[[#This Row],[ID NCC]]&amp;Table10[[#This Row],[Trạm/DTR]]</f>
        <v>001J3000002HLztIAGĐồng Lâm</v>
      </c>
      <c r="E569" s="497" t="str">
        <f>IF(Table10[[#This Row],[DTR/Trạm]]="DTR",_xlfn.XLOOKUP(Table10[[#This Row],[ID NCC]],DS_NCC_DTR[ID NCC],DS_NCC_DTR[Nhân viên]),_xlfn.XLOOKUP(Table10[[#This Row],[ID NCC]],Data_TongTram2[ID NCC],Data_TongTram2[Nhân viên]))</f>
        <v>Lê Quốc Việt</v>
      </c>
      <c r="F569" s="497" t="str">
        <f>IF(Table10[[#This Row],[Trạm/DTR]]="DTR",_xlfn.XLOOKUP(Table10[[#This Row],[ID NCC]],DS_NCC_DTR[ID NCC],DS_NCC_DTR[Admin miền]),_xlfn.XLOOKUP(Table10[[#This Row],[Trạm/DTR]],Table16[Trạm],Table16[[Admin ]]))</f>
        <v>Phạm Thị Thúy Duy</v>
      </c>
      <c r="G569" t="s">
        <v>2240</v>
      </c>
      <c r="H569" s="497" t="str">
        <f>VLOOKUP(Table10[[#This Row],[Sản Phẩm RG]],'Thông tin'!C:F,4,0)</f>
        <v>PET chai</v>
      </c>
      <c r="I569">
        <v>4730</v>
      </c>
      <c r="J569" s="497">
        <f>Table10[[#This Row],[Sản lượng kg]]/1000</f>
        <v>4.7300000000000004</v>
      </c>
      <c r="K569" s="497" t="str">
        <f>_xlfn.XLOOKUP(Table10[[#This Row],[Loại Hàng]],Table59[Nhóm],Table59[Qui đổi])</f>
        <v>PET chai</v>
      </c>
      <c r="L569" s="403">
        <v>46156</v>
      </c>
      <c r="M569" t="s">
        <v>607</v>
      </c>
      <c r="N569" s="497">
        <f>IF(COUNTIF($A$3:A569,A569)=1,1,0)</f>
        <v>0</v>
      </c>
    </row>
    <row r="570" spans="1:14" x14ac:dyDescent="0.35">
      <c r="A570" t="s">
        <v>761</v>
      </c>
      <c r="B570" s="497" t="str">
        <f>IF(Table10[[#This Row],[DTR/Trạm]]="DTR",_xlfn.XLOOKUP(Table10[[#This Row],[ID NCC]],DS_NCC_DTR[ID NCC],DS_NCC_DTR[Tên NCC]),_xlfn.XLOOKUP(Table10[[#This Row],[ID NCC]],Data_TongTram2[ID NCC],Data_TongTram2[Tên NCC]))</f>
        <v>Anh Thịnh</v>
      </c>
      <c r="C570" s="497" t="str">
        <f>IF(Table10[[#This Row],[Trạm/DTR]]="DTR","DTR","Trạm")</f>
        <v>Trạm</v>
      </c>
      <c r="D570" s="497" t="str">
        <f>Table10[[#This Row],[ID NCC]]&amp;Table10[[#This Row],[Trạm/DTR]]</f>
        <v>001J3000002I4vmIACĐồng Lâm</v>
      </c>
      <c r="E570" s="497" t="str">
        <f>IF(Table10[[#This Row],[DTR/Trạm]]="DTR",_xlfn.XLOOKUP(Table10[[#This Row],[ID NCC]],DS_NCC_DTR[ID NCC],DS_NCC_DTR[Nhân viên]),_xlfn.XLOOKUP(Table10[[#This Row],[ID NCC]],Data_TongTram2[ID NCC],Data_TongTram2[Nhân viên]))</f>
        <v>Nguyễn Ngọc Lâm</v>
      </c>
      <c r="F570" s="497" t="str">
        <f>IF(Table10[[#This Row],[Trạm/DTR]]="DTR",_xlfn.XLOOKUP(Table10[[#This Row],[ID NCC]],DS_NCC_DTR[ID NCC],DS_NCC_DTR[Admin miền]),_xlfn.XLOOKUP(Table10[[#This Row],[Trạm/DTR]],Table16[Trạm],Table16[[Admin ]]))</f>
        <v>Phạm Thị Thúy Duy</v>
      </c>
      <c r="G570" t="s">
        <v>2240</v>
      </c>
      <c r="H570" s="497" t="str">
        <f>VLOOKUP(Table10[[#This Row],[Sản Phẩm RG]],'Thông tin'!C:F,4,0)</f>
        <v>PET chai</v>
      </c>
      <c r="I570">
        <v>5501</v>
      </c>
      <c r="J570" s="497">
        <f>Table10[[#This Row],[Sản lượng kg]]/1000</f>
        <v>5.5010000000000003</v>
      </c>
      <c r="K570" s="497" t="str">
        <f>_xlfn.XLOOKUP(Table10[[#This Row],[Loại Hàng]],Table59[Nhóm],Table59[Qui đổi])</f>
        <v>PET chai</v>
      </c>
      <c r="L570" s="403">
        <v>46156</v>
      </c>
      <c r="M570" t="s">
        <v>607</v>
      </c>
      <c r="N570" s="497">
        <f>IF(COUNTIF($A$3:A570,A570)=1,1,0)</f>
        <v>1</v>
      </c>
    </row>
    <row r="571" spans="1:14" x14ac:dyDescent="0.35">
      <c r="A571" t="s">
        <v>754</v>
      </c>
      <c r="B571" s="497" t="str">
        <f>IF(Table10[[#This Row],[DTR/Trạm]]="DTR",_xlfn.XLOOKUP(Table10[[#This Row],[ID NCC]],DS_NCC_DTR[ID NCC],DS_NCC_DTR[Tên NCC]),_xlfn.XLOOKUP(Table10[[#This Row],[ID NCC]],Data_TongTram2[ID NCC],Data_TongTram2[Tên NCC]))</f>
        <v>Kiều Sang Đồng Tháp</v>
      </c>
      <c r="C571" s="497" t="str">
        <f>IF(Table10[[#This Row],[Trạm/DTR]]="DTR","DTR","Trạm")</f>
        <v>Trạm</v>
      </c>
      <c r="D571" s="497" t="str">
        <f>Table10[[#This Row],[ID NCC]]&amp;Table10[[#This Row],[Trạm/DTR]]</f>
        <v>001J3000002HLplIAGĐồng Lâm</v>
      </c>
      <c r="E571" s="497" t="str">
        <f>IF(Table10[[#This Row],[DTR/Trạm]]="DTR",_xlfn.XLOOKUP(Table10[[#This Row],[ID NCC]],DS_NCC_DTR[ID NCC],DS_NCC_DTR[Nhân viên]),_xlfn.XLOOKUP(Table10[[#This Row],[ID NCC]],Data_TongTram2[ID NCC],Data_TongTram2[Nhân viên]))</f>
        <v>Lâm Đỗ Anh Hào</v>
      </c>
      <c r="F571" s="497" t="str">
        <f>IF(Table10[[#This Row],[Trạm/DTR]]="DTR",_xlfn.XLOOKUP(Table10[[#This Row],[ID NCC]],DS_NCC_DTR[ID NCC],DS_NCC_DTR[Admin miền]),_xlfn.XLOOKUP(Table10[[#This Row],[Trạm/DTR]],Table16[Trạm],Table16[[Admin ]]))</f>
        <v>Phạm Thị Thúy Duy</v>
      </c>
      <c r="G571" t="s">
        <v>1296</v>
      </c>
      <c r="H571" s="497" t="str">
        <f>VLOOKUP(Table10[[#This Row],[Sản Phẩm RG]],'Thông tin'!C:F,4,0)</f>
        <v>PET chai</v>
      </c>
      <c r="I571">
        <v>690</v>
      </c>
      <c r="J571" s="497">
        <f>Table10[[#This Row],[Sản lượng kg]]/1000</f>
        <v>0.69</v>
      </c>
      <c r="K571" s="497" t="str">
        <f>_xlfn.XLOOKUP(Table10[[#This Row],[Loại Hàng]],Table59[Nhóm],Table59[Qui đổi])</f>
        <v>PET chai</v>
      </c>
      <c r="L571" s="403">
        <v>46156</v>
      </c>
      <c r="M571" t="s">
        <v>607</v>
      </c>
      <c r="N571" s="497">
        <f>IF(COUNTIF($A$3:A571,A571)=1,1,0)</f>
        <v>0</v>
      </c>
    </row>
    <row r="572" spans="1:14" x14ac:dyDescent="0.35">
      <c r="A572" t="s">
        <v>559</v>
      </c>
      <c r="B572" s="497" t="str">
        <f>IF(Table10[[#This Row],[DTR/Trạm]]="DTR",_xlfn.XLOOKUP(Table10[[#This Row],[ID NCC]],DS_NCC_DTR[ID NCC],DS_NCC_DTR[Tên NCC]),_xlfn.XLOOKUP(Table10[[#This Row],[ID NCC]],Data_TongTram2[ID NCC],Data_TongTram2[Tên NCC]))</f>
        <v>HKD Nguyễn Hồng Mây</v>
      </c>
      <c r="C572" s="497" t="str">
        <f>IF(Table10[[#This Row],[Trạm/DTR]]="DTR","DTR","Trạm")</f>
        <v>Trạm</v>
      </c>
      <c r="D572" s="497" t="str">
        <f>Table10[[#This Row],[ID NCC]]&amp;Table10[[#This Row],[Trạm/DTR]]</f>
        <v>001J3000002HM0DIAWĐồng Lâm</v>
      </c>
      <c r="E572" s="497" t="str">
        <f>IF(Table10[[#This Row],[DTR/Trạm]]="DTR",_xlfn.XLOOKUP(Table10[[#This Row],[ID NCC]],DS_NCC_DTR[ID NCC],DS_NCC_DTR[Nhân viên]),_xlfn.XLOOKUP(Table10[[#This Row],[ID NCC]],Data_TongTram2[ID NCC],Data_TongTram2[Nhân viên]))</f>
        <v>Nguyễn Ngọc Lâm</v>
      </c>
      <c r="F572" s="497" t="str">
        <f>IF(Table10[[#This Row],[Trạm/DTR]]="DTR",_xlfn.XLOOKUP(Table10[[#This Row],[ID NCC]],DS_NCC_DTR[ID NCC],DS_NCC_DTR[Admin miền]),_xlfn.XLOOKUP(Table10[[#This Row],[Trạm/DTR]],Table16[Trạm],Table16[[Admin ]]))</f>
        <v>Phạm Thị Thúy Duy</v>
      </c>
      <c r="G572" t="s">
        <v>1296</v>
      </c>
      <c r="H572" s="497" t="str">
        <f>VLOOKUP(Table10[[#This Row],[Sản Phẩm RG]],'Thông tin'!C:F,4,0)</f>
        <v>PET chai</v>
      </c>
      <c r="I572">
        <v>1100</v>
      </c>
      <c r="J572" s="497">
        <f>Table10[[#This Row],[Sản lượng kg]]/1000</f>
        <v>1.1000000000000001</v>
      </c>
      <c r="K572" s="497" t="str">
        <f>_xlfn.XLOOKUP(Table10[[#This Row],[Loại Hàng]],Table59[Nhóm],Table59[Qui đổi])</f>
        <v>PET chai</v>
      </c>
      <c r="L572" s="403">
        <v>46157</v>
      </c>
      <c r="M572" t="s">
        <v>607</v>
      </c>
      <c r="N572" s="497">
        <f>IF(COUNTIF($A$3:A572,A572)=1,1,0)</f>
        <v>0</v>
      </c>
    </row>
    <row r="573" spans="1:14" x14ac:dyDescent="0.35">
      <c r="A573" t="s">
        <v>534</v>
      </c>
      <c r="B573" s="497" t="str">
        <f>IF(Table10[[#This Row],[DTR/Trạm]]="DTR",_xlfn.XLOOKUP(Table10[[#This Row],[ID NCC]],DS_NCC_DTR[ID NCC],DS_NCC_DTR[Tên NCC]),_xlfn.XLOOKUP(Table10[[#This Row],[ID NCC]],Data_TongTram2[ID NCC],Data_TongTram2[Tên NCC]))</f>
        <v>Nguyễn Ngọc Sương</v>
      </c>
      <c r="C573" s="497" t="str">
        <f>IF(Table10[[#This Row],[Trạm/DTR]]="DTR","DTR","Trạm")</f>
        <v>Trạm</v>
      </c>
      <c r="D573" s="497" t="str">
        <f>Table10[[#This Row],[ID NCC]]&amp;Table10[[#This Row],[Trạm/DTR]]</f>
        <v>001J3000007XKGvIAOĐồng Lâm</v>
      </c>
      <c r="E573" s="497" t="str">
        <f>IF(Table10[[#This Row],[DTR/Trạm]]="DTR",_xlfn.XLOOKUP(Table10[[#This Row],[ID NCC]],DS_NCC_DTR[ID NCC],DS_NCC_DTR[Nhân viên]),_xlfn.XLOOKUP(Table10[[#This Row],[ID NCC]],Data_TongTram2[ID NCC],Data_TongTram2[Nhân viên]))</f>
        <v>Lâm Đỗ Anh Hào</v>
      </c>
      <c r="F573" s="497" t="str">
        <f>IF(Table10[[#This Row],[Trạm/DTR]]="DTR",_xlfn.XLOOKUP(Table10[[#This Row],[ID NCC]],DS_NCC_DTR[ID NCC],DS_NCC_DTR[Admin miền]),_xlfn.XLOOKUP(Table10[[#This Row],[Trạm/DTR]],Table16[Trạm],Table16[[Admin ]]))</f>
        <v>Phạm Thị Thúy Duy</v>
      </c>
      <c r="G573" t="s">
        <v>1296</v>
      </c>
      <c r="H573" s="497" t="str">
        <f>VLOOKUP(Table10[[#This Row],[Sản Phẩm RG]],'Thông tin'!C:F,4,0)</f>
        <v>PET chai</v>
      </c>
      <c r="I573">
        <v>400</v>
      </c>
      <c r="J573" s="497">
        <f>Table10[[#This Row],[Sản lượng kg]]/1000</f>
        <v>0.4</v>
      </c>
      <c r="K573" s="497" t="str">
        <f>_xlfn.XLOOKUP(Table10[[#This Row],[Loại Hàng]],Table59[Nhóm],Table59[Qui đổi])</f>
        <v>PET chai</v>
      </c>
      <c r="L573" s="403">
        <v>46157</v>
      </c>
      <c r="M573" t="s">
        <v>607</v>
      </c>
      <c r="N573" s="497">
        <f>IF(COUNTIF($A$3:A573,A573)=1,1,0)</f>
        <v>0</v>
      </c>
    </row>
    <row r="574" spans="1:14" x14ac:dyDescent="0.35">
      <c r="A574" t="s">
        <v>587</v>
      </c>
      <c r="B574" s="497" t="str">
        <f>IF(Table10[[#This Row],[DTR/Trạm]]="DTR",_xlfn.XLOOKUP(Table10[[#This Row],[ID NCC]],DS_NCC_DTR[ID NCC],DS_NCC_DTR[Tên NCC]),_xlfn.XLOOKUP(Table10[[#This Row],[ID NCC]],Data_TongTram2[ID NCC],Data_TongTram2[Tên NCC]))</f>
        <v>Trần Thanh Vũ</v>
      </c>
      <c r="C574" s="497" t="str">
        <f>IF(Table10[[#This Row],[Trạm/DTR]]="DTR","DTR","Trạm")</f>
        <v>Trạm</v>
      </c>
      <c r="D574" s="497" t="str">
        <f>Table10[[#This Row],[ID NCC]]&amp;Table10[[#This Row],[Trạm/DTR]]</f>
        <v>001dc00000QpttAAARĐồng Lâm</v>
      </c>
      <c r="E574" s="497" t="str">
        <f>IF(Table10[[#This Row],[DTR/Trạm]]="DTR",_xlfn.XLOOKUP(Table10[[#This Row],[ID NCC]],DS_NCC_DTR[ID NCC],DS_NCC_DTR[Nhân viên]),_xlfn.XLOOKUP(Table10[[#This Row],[ID NCC]],Data_TongTram2[ID NCC],Data_TongTram2[Nhân viên]))</f>
        <v>Nguyễn Ngọc Lâm</v>
      </c>
      <c r="F574" s="497" t="str">
        <f>IF(Table10[[#This Row],[Trạm/DTR]]="DTR",_xlfn.XLOOKUP(Table10[[#This Row],[ID NCC]],DS_NCC_DTR[ID NCC],DS_NCC_DTR[Admin miền]),_xlfn.XLOOKUP(Table10[[#This Row],[Trạm/DTR]],Table16[Trạm],Table16[[Admin ]]))</f>
        <v>Phạm Thị Thúy Duy</v>
      </c>
      <c r="G574" t="s">
        <v>1296</v>
      </c>
      <c r="H574" s="497" t="str">
        <f>VLOOKUP(Table10[[#This Row],[Sản Phẩm RG]],'Thông tin'!C:F,4,0)</f>
        <v>PET chai</v>
      </c>
      <c r="I574">
        <v>620</v>
      </c>
      <c r="J574" s="497">
        <f>Table10[[#This Row],[Sản lượng kg]]/1000</f>
        <v>0.62</v>
      </c>
      <c r="K574" s="497" t="str">
        <f>_xlfn.XLOOKUP(Table10[[#This Row],[Loại Hàng]],Table59[Nhóm],Table59[Qui đổi])</f>
        <v>PET chai</v>
      </c>
      <c r="L574" s="403">
        <v>46157</v>
      </c>
      <c r="M574" t="s">
        <v>607</v>
      </c>
      <c r="N574" s="497">
        <f>IF(COUNTIF($A$3:A574,A574)=1,1,0)</f>
        <v>0</v>
      </c>
    </row>
    <row r="575" spans="1:14" x14ac:dyDescent="0.35">
      <c r="A575" t="s">
        <v>2944</v>
      </c>
      <c r="B575" s="497" t="str">
        <f>IF(Table10[[#This Row],[DTR/Trạm]]="DTR",_xlfn.XLOOKUP(Table10[[#This Row],[ID NCC]],DS_NCC_DTR[ID NCC],DS_NCC_DTR[Tên NCC]),_xlfn.XLOOKUP(Table10[[#This Row],[ID NCC]],Data_TongTram2[ID NCC],Data_TongTram2[Tên NCC]))</f>
        <v>Anh Mai</v>
      </c>
      <c r="C575" s="497" t="str">
        <f>IF(Table10[[#This Row],[Trạm/DTR]]="DTR","DTR","Trạm")</f>
        <v>Trạm</v>
      </c>
      <c r="D575" s="497" t="str">
        <f>Table10[[#This Row],[ID NCC]]&amp;Table10[[#This Row],[Trạm/DTR]]</f>
        <v>001dc00002mkIGeAAMĐồng Lâm</v>
      </c>
      <c r="E575" s="497" t="str">
        <f>IF(Table10[[#This Row],[DTR/Trạm]]="DTR",_xlfn.XLOOKUP(Table10[[#This Row],[ID NCC]],DS_NCC_DTR[ID NCC],DS_NCC_DTR[Nhân viên]),_xlfn.XLOOKUP(Table10[[#This Row],[ID NCC]],Data_TongTram2[ID NCC],Data_TongTram2[Nhân viên]))</f>
        <v>Nguyễn Ngọc Lâm</v>
      </c>
      <c r="F575" s="497" t="str">
        <f>IF(Table10[[#This Row],[Trạm/DTR]]="DTR",_xlfn.XLOOKUP(Table10[[#This Row],[ID NCC]],DS_NCC_DTR[ID NCC],DS_NCC_DTR[Admin miền]),_xlfn.XLOOKUP(Table10[[#This Row],[Trạm/DTR]],Table16[Trạm],Table16[[Admin ]]))</f>
        <v>Phạm Thị Thúy Duy</v>
      </c>
      <c r="G575" t="s">
        <v>2240</v>
      </c>
      <c r="H575" s="497" t="str">
        <f>VLOOKUP(Table10[[#This Row],[Sản Phẩm RG]],'Thông tin'!C:F,4,0)</f>
        <v>PET chai</v>
      </c>
      <c r="I575">
        <v>5754</v>
      </c>
      <c r="J575" s="497">
        <f>Table10[[#This Row],[Sản lượng kg]]/1000</f>
        <v>5.7539999999999996</v>
      </c>
      <c r="K575" s="497" t="str">
        <f>_xlfn.XLOOKUP(Table10[[#This Row],[Loại Hàng]],Table59[Nhóm],Table59[Qui đổi])</f>
        <v>PET chai</v>
      </c>
      <c r="L575" s="403">
        <v>46157</v>
      </c>
      <c r="M575" t="s">
        <v>607</v>
      </c>
      <c r="N575" s="497">
        <f>IF(COUNTIF($A$3:A575,A575)=1,1,0)</f>
        <v>1</v>
      </c>
    </row>
    <row r="576" spans="1:14" x14ac:dyDescent="0.35">
      <c r="A576" t="s">
        <v>637</v>
      </c>
      <c r="B576" s="497" t="str">
        <f>IF(Table10[[#This Row],[DTR/Trạm]]="DTR",_xlfn.XLOOKUP(Table10[[#This Row],[ID NCC]],DS_NCC_DTR[ID NCC],DS_NCC_DTR[Tên NCC]),_xlfn.XLOOKUP(Table10[[#This Row],[ID NCC]],Data_TongTram2[ID NCC],Data_TongTram2[Tên NCC]))</f>
        <v>Lộc Phát (Anh Thum)</v>
      </c>
      <c r="C576" s="497" t="str">
        <f>IF(Table10[[#This Row],[Trạm/DTR]]="DTR","DTR","Trạm")</f>
        <v>Trạm</v>
      </c>
      <c r="D576" s="497" t="str">
        <f>Table10[[#This Row],[ID NCC]]&amp;Table10[[#This Row],[Trạm/DTR]]</f>
        <v>001J3000002HjIAIA0Đồng Lâm</v>
      </c>
      <c r="E576" s="497" t="str">
        <f>IF(Table10[[#This Row],[DTR/Trạm]]="DTR",_xlfn.XLOOKUP(Table10[[#This Row],[ID NCC]],DS_NCC_DTR[ID NCC],DS_NCC_DTR[Nhân viên]),_xlfn.XLOOKUP(Table10[[#This Row],[ID NCC]],Data_TongTram2[ID NCC],Data_TongTram2[Nhân viên]))</f>
        <v>Nguyễn Ngọc Lâm</v>
      </c>
      <c r="F576" s="497" t="str">
        <f>IF(Table10[[#This Row],[Trạm/DTR]]="DTR",_xlfn.XLOOKUP(Table10[[#This Row],[ID NCC]],DS_NCC_DTR[ID NCC],DS_NCC_DTR[Admin miền]),_xlfn.XLOOKUP(Table10[[#This Row],[Trạm/DTR]],Table16[Trạm],Table16[[Admin ]]))</f>
        <v>Phạm Thị Thúy Duy</v>
      </c>
      <c r="G576" t="s">
        <v>2240</v>
      </c>
      <c r="H576" s="497" t="str">
        <f>VLOOKUP(Table10[[#This Row],[Sản Phẩm RG]],'Thông tin'!C:F,4,0)</f>
        <v>PET chai</v>
      </c>
      <c r="I576">
        <v>3448</v>
      </c>
      <c r="J576" s="497">
        <f>Table10[[#This Row],[Sản lượng kg]]/1000</f>
        <v>3.448</v>
      </c>
      <c r="K576" s="497" t="str">
        <f>_xlfn.XLOOKUP(Table10[[#This Row],[Loại Hàng]],Table59[Nhóm],Table59[Qui đổi])</f>
        <v>PET chai</v>
      </c>
      <c r="L576" s="403">
        <v>46157</v>
      </c>
      <c r="M576" t="s">
        <v>607</v>
      </c>
      <c r="N576" s="497">
        <f>IF(COUNTIF($A$3:A576,A576)=1,1,0)</f>
        <v>0</v>
      </c>
    </row>
    <row r="577" spans="1:14" x14ac:dyDescent="0.35">
      <c r="A577" t="s">
        <v>557</v>
      </c>
      <c r="B577" s="497" t="str">
        <f>IF(Table10[[#This Row],[DTR/Trạm]]="DTR",_xlfn.XLOOKUP(Table10[[#This Row],[ID NCC]],DS_NCC_DTR[ID NCC],DS_NCC_DTR[Tên NCC]),_xlfn.XLOOKUP(Table10[[#This Row],[ID NCC]],Data_TongTram2[ID NCC],Data_TongTram2[Tên NCC]))</f>
        <v>Trần Dương Kiến Trúc</v>
      </c>
      <c r="C577" s="497" t="str">
        <f>IF(Table10[[#This Row],[Trạm/DTR]]="DTR","DTR","Trạm")</f>
        <v>Trạm</v>
      </c>
      <c r="D577" s="497" t="str">
        <f>Table10[[#This Row],[ID NCC]]&amp;Table10[[#This Row],[Trạm/DTR]]</f>
        <v>001J3000002HLbFIAWĐồng Lâm</v>
      </c>
      <c r="E577" s="497" t="str">
        <f>IF(Table10[[#This Row],[DTR/Trạm]]="DTR",_xlfn.XLOOKUP(Table10[[#This Row],[ID NCC]],DS_NCC_DTR[ID NCC],DS_NCC_DTR[Nhân viên]),_xlfn.XLOOKUP(Table10[[#This Row],[ID NCC]],Data_TongTram2[ID NCC],Data_TongTram2[Nhân viên]))</f>
        <v>Lâm Đỗ Anh Hào</v>
      </c>
      <c r="F577" s="497" t="str">
        <f>IF(Table10[[#This Row],[Trạm/DTR]]="DTR",_xlfn.XLOOKUP(Table10[[#This Row],[ID NCC]],DS_NCC_DTR[ID NCC],DS_NCC_DTR[Admin miền]),_xlfn.XLOOKUP(Table10[[#This Row],[Trạm/DTR]],Table16[Trạm],Table16[[Admin ]]))</f>
        <v>Phạm Thị Thúy Duy</v>
      </c>
      <c r="G577" t="s">
        <v>1296</v>
      </c>
      <c r="H577" s="497" t="str">
        <f>VLOOKUP(Table10[[#This Row],[Sản Phẩm RG]],'Thông tin'!C:F,4,0)</f>
        <v>PET chai</v>
      </c>
      <c r="I577">
        <v>760</v>
      </c>
      <c r="J577" s="497">
        <f>Table10[[#This Row],[Sản lượng kg]]/1000</f>
        <v>0.76</v>
      </c>
      <c r="K577" s="497" t="str">
        <f>_xlfn.XLOOKUP(Table10[[#This Row],[Loại Hàng]],Table59[Nhóm],Table59[Qui đổi])</f>
        <v>PET chai</v>
      </c>
      <c r="L577" s="403">
        <v>46157</v>
      </c>
      <c r="M577" t="s">
        <v>607</v>
      </c>
      <c r="N577" s="497">
        <f>IF(COUNTIF($A$3:A577,A577)=1,1,0)</f>
        <v>0</v>
      </c>
    </row>
    <row r="578" spans="1:14" x14ac:dyDescent="0.35">
      <c r="A578" t="s">
        <v>2851</v>
      </c>
      <c r="B578" s="497" t="str">
        <f>IF(Table10[[#This Row],[DTR/Trạm]]="DTR",_xlfn.XLOOKUP(Table10[[#This Row],[ID NCC]],DS_NCC_DTR[ID NCC],DS_NCC_DTR[Tên NCC]),_xlfn.XLOOKUP(Table10[[#This Row],[ID NCC]],Data_TongTram2[ID NCC],Data_TongTram2[Tên NCC]))</f>
        <v>Quan Ngọc Nghĩa</v>
      </c>
      <c r="C578" s="497" t="str">
        <f>IF(Table10[[#This Row],[Trạm/DTR]]="DTR","DTR","Trạm")</f>
        <v>Trạm</v>
      </c>
      <c r="D578" s="497" t="str">
        <f>Table10[[#This Row],[ID NCC]]&amp;Table10[[#This Row],[Trạm/DTR]]</f>
        <v>001J3000002HLbDIAWĐồng Lâm</v>
      </c>
      <c r="E578" s="497" t="str">
        <f>IF(Table10[[#This Row],[DTR/Trạm]]="DTR",_xlfn.XLOOKUP(Table10[[#This Row],[ID NCC]],DS_NCC_DTR[ID NCC],DS_NCC_DTR[Nhân viên]),_xlfn.XLOOKUP(Table10[[#This Row],[ID NCC]],Data_TongTram2[ID NCC],Data_TongTram2[Nhân viên]))</f>
        <v>Lâm Đỗ Anh Hào</v>
      </c>
      <c r="F578" s="497" t="str">
        <f>IF(Table10[[#This Row],[Trạm/DTR]]="DTR",_xlfn.XLOOKUP(Table10[[#This Row],[ID NCC]],DS_NCC_DTR[ID NCC],DS_NCC_DTR[Admin miền]),_xlfn.XLOOKUP(Table10[[#This Row],[Trạm/DTR]],Table16[Trạm],Table16[[Admin ]]))</f>
        <v>Phạm Thị Thúy Duy</v>
      </c>
      <c r="G578" t="s">
        <v>1296</v>
      </c>
      <c r="H578" s="497" t="str">
        <f>VLOOKUP(Table10[[#This Row],[Sản Phẩm RG]],'Thông tin'!C:F,4,0)</f>
        <v>PET chai</v>
      </c>
      <c r="I578">
        <v>670</v>
      </c>
      <c r="J578" s="497">
        <f>Table10[[#This Row],[Sản lượng kg]]/1000</f>
        <v>0.67</v>
      </c>
      <c r="K578" s="497" t="str">
        <f>_xlfn.XLOOKUP(Table10[[#This Row],[Loại Hàng]],Table59[Nhóm],Table59[Qui đổi])</f>
        <v>PET chai</v>
      </c>
      <c r="L578" s="403">
        <v>46157</v>
      </c>
      <c r="M578" t="s">
        <v>607</v>
      </c>
      <c r="N578" s="497">
        <f>IF(COUNTIF($A$3:A578,A578)=1,1,0)</f>
        <v>0</v>
      </c>
    </row>
    <row r="579" spans="1:14" x14ac:dyDescent="0.35">
      <c r="A579" t="s">
        <v>536</v>
      </c>
      <c r="B579" s="497" t="str">
        <f>IF(Table10[[#This Row],[DTR/Trạm]]="DTR",_xlfn.XLOOKUP(Table10[[#This Row],[ID NCC]],DS_NCC_DTR[ID NCC],DS_NCC_DTR[Tên NCC]),_xlfn.XLOOKUP(Table10[[#This Row],[ID NCC]],Data_TongTram2[ID NCC],Data_TongTram2[Tên NCC]))</f>
        <v>Anh Tài Đc</v>
      </c>
      <c r="C579" s="497" t="str">
        <f>IF(Table10[[#This Row],[Trạm/DTR]]="DTR","DTR","Trạm")</f>
        <v>Trạm</v>
      </c>
      <c r="D579" s="497" t="str">
        <f>Table10[[#This Row],[ID NCC]]&amp;Table10[[#This Row],[Trạm/DTR]]</f>
        <v>001J3000002HLkXIAWĐồng Lâm</v>
      </c>
      <c r="E579" s="497" t="str">
        <f>IF(Table10[[#This Row],[DTR/Trạm]]="DTR",_xlfn.XLOOKUP(Table10[[#This Row],[ID NCC]],DS_NCC_DTR[ID NCC],DS_NCC_DTR[Nhân viên]),_xlfn.XLOOKUP(Table10[[#This Row],[ID NCC]],Data_TongTram2[ID NCC],Data_TongTram2[Nhân viên]))</f>
        <v>Lê Quốc Việt</v>
      </c>
      <c r="F579" s="497" t="str">
        <f>IF(Table10[[#This Row],[Trạm/DTR]]="DTR",_xlfn.XLOOKUP(Table10[[#This Row],[ID NCC]],DS_NCC_DTR[ID NCC],DS_NCC_DTR[Admin miền]),_xlfn.XLOOKUP(Table10[[#This Row],[Trạm/DTR]],Table16[Trạm],Table16[[Admin ]]))</f>
        <v>Phạm Thị Thúy Duy</v>
      </c>
      <c r="G579" t="s">
        <v>1296</v>
      </c>
      <c r="H579" s="497" t="str">
        <f>VLOOKUP(Table10[[#This Row],[Sản Phẩm RG]],'Thông tin'!C:F,4,0)</f>
        <v>PET chai</v>
      </c>
      <c r="I579">
        <v>612</v>
      </c>
      <c r="J579" s="497">
        <f>Table10[[#This Row],[Sản lượng kg]]/1000</f>
        <v>0.61199999999999999</v>
      </c>
      <c r="K579" s="497" t="str">
        <f>_xlfn.XLOOKUP(Table10[[#This Row],[Loại Hàng]],Table59[Nhóm],Table59[Qui đổi])</f>
        <v>PET chai</v>
      </c>
      <c r="L579" s="403">
        <v>46157</v>
      </c>
      <c r="M579" t="s">
        <v>607</v>
      </c>
      <c r="N579" s="497">
        <f>IF(COUNTIF($A$3:A579,A579)=1,1,0)</f>
        <v>0</v>
      </c>
    </row>
    <row r="580" spans="1:14" x14ac:dyDescent="0.35">
      <c r="A580" t="s">
        <v>631</v>
      </c>
      <c r="B580" s="497" t="str">
        <f>IF(Table10[[#This Row],[DTR/Trạm]]="DTR",_xlfn.XLOOKUP(Table10[[#This Row],[ID NCC]],DS_NCC_DTR[ID NCC],DS_NCC_DTR[Tên NCC]),_xlfn.XLOOKUP(Table10[[#This Row],[ID NCC]],Data_TongTram2[ID NCC],Data_TongTram2[Tên NCC]))</f>
        <v>Nguyễn Thị Trúc Mai</v>
      </c>
      <c r="C580" s="497" t="str">
        <f>IF(Table10[[#This Row],[Trạm/DTR]]="DTR","DTR","Trạm")</f>
        <v>Trạm</v>
      </c>
      <c r="D580" s="497" t="str">
        <f>Table10[[#This Row],[ID NCC]]&amp;Table10[[#This Row],[Trạm/DTR]]</f>
        <v>001J300000Ar9kvIABĐồng Lâm</v>
      </c>
      <c r="E580" s="497" t="str">
        <f>IF(Table10[[#This Row],[DTR/Trạm]]="DTR",_xlfn.XLOOKUP(Table10[[#This Row],[ID NCC]],DS_NCC_DTR[ID NCC],DS_NCC_DTR[Nhân viên]),_xlfn.XLOOKUP(Table10[[#This Row],[ID NCC]],Data_TongTram2[ID NCC],Data_TongTram2[Nhân viên]))</f>
        <v>Lâm Đỗ Anh Hào</v>
      </c>
      <c r="F580" s="497" t="str">
        <f>IF(Table10[[#This Row],[Trạm/DTR]]="DTR",_xlfn.XLOOKUP(Table10[[#This Row],[ID NCC]],DS_NCC_DTR[ID NCC],DS_NCC_DTR[Admin miền]),_xlfn.XLOOKUP(Table10[[#This Row],[Trạm/DTR]],Table16[Trạm],Table16[[Admin ]]))</f>
        <v>Phạm Thị Thúy Duy</v>
      </c>
      <c r="G580" t="s">
        <v>1296</v>
      </c>
      <c r="H580" s="497" t="str">
        <f>VLOOKUP(Table10[[#This Row],[Sản Phẩm RG]],'Thông tin'!C:F,4,0)</f>
        <v>PET chai</v>
      </c>
      <c r="I580">
        <v>396</v>
      </c>
      <c r="J580" s="497">
        <f>Table10[[#This Row],[Sản lượng kg]]/1000</f>
        <v>0.39600000000000002</v>
      </c>
      <c r="K580" s="497" t="str">
        <f>_xlfn.XLOOKUP(Table10[[#This Row],[Loại Hàng]],Table59[Nhóm],Table59[Qui đổi])</f>
        <v>PET chai</v>
      </c>
      <c r="L580" s="403">
        <v>46157</v>
      </c>
      <c r="M580" t="s">
        <v>607</v>
      </c>
      <c r="N580" s="497">
        <f>IF(COUNTIF($A$3:A580,A580)=1,1,0)</f>
        <v>0</v>
      </c>
    </row>
    <row r="581" spans="1:14" x14ac:dyDescent="0.35">
      <c r="A581" t="s">
        <v>563</v>
      </c>
      <c r="B581" s="497" t="str">
        <f>IF(Table10[[#This Row],[DTR/Trạm]]="DTR",_xlfn.XLOOKUP(Table10[[#This Row],[ID NCC]],DS_NCC_DTR[ID NCC],DS_NCC_DTR[Tên NCC]),_xlfn.XLOOKUP(Table10[[#This Row],[ID NCC]],Data_TongTram2[ID NCC],Data_TongTram2[Tên NCC]))</f>
        <v>Duy Phương</v>
      </c>
      <c r="C581" s="497" t="str">
        <f>IF(Table10[[#This Row],[Trạm/DTR]]="DTR","DTR","Trạm")</f>
        <v>Trạm</v>
      </c>
      <c r="D581" s="497" t="str">
        <f>Table10[[#This Row],[ID NCC]]&amp;Table10[[#This Row],[Trạm/DTR]]</f>
        <v>001J3000002HLkUIAWĐồng Lâm</v>
      </c>
      <c r="E581" s="497" t="str">
        <f>IF(Table10[[#This Row],[DTR/Trạm]]="DTR",_xlfn.XLOOKUP(Table10[[#This Row],[ID NCC]],DS_NCC_DTR[ID NCC],DS_NCC_DTR[Nhân viên]),_xlfn.XLOOKUP(Table10[[#This Row],[ID NCC]],Data_TongTram2[ID NCC],Data_TongTram2[Nhân viên]))</f>
        <v>Lê Quốc Việt</v>
      </c>
      <c r="F581" s="497" t="str">
        <f>IF(Table10[[#This Row],[Trạm/DTR]]="DTR",_xlfn.XLOOKUP(Table10[[#This Row],[ID NCC]],DS_NCC_DTR[ID NCC],DS_NCC_DTR[Admin miền]),_xlfn.XLOOKUP(Table10[[#This Row],[Trạm/DTR]],Table16[Trạm],Table16[[Admin ]]))</f>
        <v>Phạm Thị Thúy Duy</v>
      </c>
      <c r="G581" t="s">
        <v>1296</v>
      </c>
      <c r="H581" s="497" t="str">
        <f>VLOOKUP(Table10[[#This Row],[Sản Phẩm RG]],'Thông tin'!C:F,4,0)</f>
        <v>PET chai</v>
      </c>
      <c r="I581">
        <v>531</v>
      </c>
      <c r="J581" s="497">
        <f>Table10[[#This Row],[Sản lượng kg]]/1000</f>
        <v>0.53100000000000003</v>
      </c>
      <c r="K581" s="497" t="str">
        <f>_xlfn.XLOOKUP(Table10[[#This Row],[Loại Hàng]],Table59[Nhóm],Table59[Qui đổi])</f>
        <v>PET chai</v>
      </c>
      <c r="L581" s="403">
        <v>46157</v>
      </c>
      <c r="M581" t="s">
        <v>607</v>
      </c>
      <c r="N581" s="497">
        <f>IF(COUNTIF($A$3:A581,A581)=1,1,0)</f>
        <v>0</v>
      </c>
    </row>
    <row r="582" spans="1:14" x14ac:dyDescent="0.35">
      <c r="A582" t="s">
        <v>524</v>
      </c>
      <c r="B582" s="497" t="str">
        <f>IF(Table10[[#This Row],[DTR/Trạm]]="DTR",_xlfn.XLOOKUP(Table10[[#This Row],[ID NCC]],DS_NCC_DTR[ID NCC],DS_NCC_DTR[Tên NCC]),_xlfn.XLOOKUP(Table10[[#This Row],[ID NCC]],Data_TongTram2[ID NCC],Data_TongTram2[Tên NCC]))</f>
        <v>Anh Tốt</v>
      </c>
      <c r="C582" s="497" t="str">
        <f>IF(Table10[[#This Row],[Trạm/DTR]]="DTR","DTR","Trạm")</f>
        <v>Trạm</v>
      </c>
      <c r="D582" s="497" t="str">
        <f>Table10[[#This Row],[ID NCC]]&amp;Table10[[#This Row],[Trạm/DTR]]</f>
        <v>001J3000002HLkWIAWĐồng Lâm</v>
      </c>
      <c r="E582" s="497" t="str">
        <f>IF(Table10[[#This Row],[DTR/Trạm]]="DTR",_xlfn.XLOOKUP(Table10[[#This Row],[ID NCC]],DS_NCC_DTR[ID NCC],DS_NCC_DTR[Nhân viên]),_xlfn.XLOOKUP(Table10[[#This Row],[ID NCC]],Data_TongTram2[ID NCC],Data_TongTram2[Nhân viên]))</f>
        <v>Lê Quốc Việt</v>
      </c>
      <c r="F582" s="497" t="str">
        <f>IF(Table10[[#This Row],[Trạm/DTR]]="DTR",_xlfn.XLOOKUP(Table10[[#This Row],[ID NCC]],DS_NCC_DTR[ID NCC],DS_NCC_DTR[Admin miền]),_xlfn.XLOOKUP(Table10[[#This Row],[Trạm/DTR]],Table16[Trạm],Table16[[Admin ]]))</f>
        <v>Phạm Thị Thúy Duy</v>
      </c>
      <c r="G582" t="s">
        <v>1296</v>
      </c>
      <c r="H582" s="497" t="str">
        <f>VLOOKUP(Table10[[#This Row],[Sản Phẩm RG]],'Thông tin'!C:F,4,0)</f>
        <v>PET chai</v>
      </c>
      <c r="I582">
        <v>800</v>
      </c>
      <c r="J582" s="497">
        <f>Table10[[#This Row],[Sản lượng kg]]/1000</f>
        <v>0.8</v>
      </c>
      <c r="K582" s="497" t="str">
        <f>_xlfn.XLOOKUP(Table10[[#This Row],[Loại Hàng]],Table59[Nhóm],Table59[Qui đổi])</f>
        <v>PET chai</v>
      </c>
      <c r="L582" s="403">
        <v>46157</v>
      </c>
      <c r="M582" t="s">
        <v>607</v>
      </c>
      <c r="N582" s="497">
        <f>IF(COUNTIF($A$3:A582,A582)=1,1,0)</f>
        <v>0</v>
      </c>
    </row>
    <row r="583" spans="1:14" x14ac:dyDescent="0.35">
      <c r="A583" t="s">
        <v>549</v>
      </c>
      <c r="B583" s="497" t="str">
        <f>IF(Table10[[#This Row],[DTR/Trạm]]="DTR",_xlfn.XLOOKUP(Table10[[#This Row],[ID NCC]],DS_NCC_DTR[ID NCC],DS_NCC_DTR[Tên NCC]),_xlfn.XLOOKUP(Table10[[#This Row],[ID NCC]],Data_TongTram2[ID NCC],Data_TongTram2[Tên NCC]))</f>
        <v>Nhỉn Như Ngọc</v>
      </c>
      <c r="C583" s="497" t="str">
        <f>IF(Table10[[#This Row],[Trạm/DTR]]="DTR","DTR","Trạm")</f>
        <v>Trạm</v>
      </c>
      <c r="D583" s="497" t="str">
        <f>Table10[[#This Row],[ID NCC]]&amp;Table10[[#This Row],[Trạm/DTR]]</f>
        <v>001J3000002HjEHIA0Đồng Lâm</v>
      </c>
      <c r="E583" s="497" t="str">
        <f>IF(Table10[[#This Row],[DTR/Trạm]]="DTR",_xlfn.XLOOKUP(Table10[[#This Row],[ID NCC]],DS_NCC_DTR[ID NCC],DS_NCC_DTR[Nhân viên]),_xlfn.XLOOKUP(Table10[[#This Row],[ID NCC]],Data_TongTram2[ID NCC],Data_TongTram2[Nhân viên]))</f>
        <v>Lê Quốc Việt</v>
      </c>
      <c r="F583" s="497" t="str">
        <f>IF(Table10[[#This Row],[Trạm/DTR]]="DTR",_xlfn.XLOOKUP(Table10[[#This Row],[ID NCC]],DS_NCC_DTR[ID NCC],DS_NCC_DTR[Admin miền]),_xlfn.XLOOKUP(Table10[[#This Row],[Trạm/DTR]],Table16[Trạm],Table16[[Admin ]]))</f>
        <v>Phạm Thị Thúy Duy</v>
      </c>
      <c r="G583" t="s">
        <v>1296</v>
      </c>
      <c r="H583" s="497" t="str">
        <f>VLOOKUP(Table10[[#This Row],[Sản Phẩm RG]],'Thông tin'!C:F,4,0)</f>
        <v>PET chai</v>
      </c>
      <c r="I583">
        <v>1329</v>
      </c>
      <c r="J583" s="497">
        <f>Table10[[#This Row],[Sản lượng kg]]/1000</f>
        <v>1.329</v>
      </c>
      <c r="K583" s="497" t="str">
        <f>_xlfn.XLOOKUP(Table10[[#This Row],[Loại Hàng]],Table59[Nhóm],Table59[Qui đổi])</f>
        <v>PET chai</v>
      </c>
      <c r="L583" s="403">
        <v>46157</v>
      </c>
      <c r="M583" t="s">
        <v>607</v>
      </c>
      <c r="N583" s="497">
        <f>IF(COUNTIF($A$3:A583,A583)=1,1,0)</f>
        <v>0</v>
      </c>
    </row>
    <row r="584" spans="1:14" x14ac:dyDescent="0.35">
      <c r="A584" t="s">
        <v>520</v>
      </c>
      <c r="B584" s="497" t="str">
        <f>IF(Table10[[#This Row],[DTR/Trạm]]="DTR",_xlfn.XLOOKUP(Table10[[#This Row],[ID NCC]],DS_NCC_DTR[ID NCC],DS_NCC_DTR[Tên NCC]),_xlfn.XLOOKUP(Table10[[#This Row],[ID NCC]],Data_TongTram2[ID NCC],Data_TongTram2[Tên NCC]))</f>
        <v>Lâm Tấn Thuận</v>
      </c>
      <c r="C584" s="497" t="str">
        <f>IF(Table10[[#This Row],[Trạm/DTR]]="DTR","DTR","Trạm")</f>
        <v>Trạm</v>
      </c>
      <c r="D584" s="497" t="str">
        <f>Table10[[#This Row],[ID NCC]]&amp;Table10[[#This Row],[Trạm/DTR]]</f>
        <v>001J3000002HLd3IAGĐồng Lâm</v>
      </c>
      <c r="E584" s="497" t="str">
        <f>IF(Table10[[#This Row],[DTR/Trạm]]="DTR",_xlfn.XLOOKUP(Table10[[#This Row],[ID NCC]],DS_NCC_DTR[ID NCC],DS_NCC_DTR[Nhân viên]),_xlfn.XLOOKUP(Table10[[#This Row],[ID NCC]],Data_TongTram2[ID NCC],Data_TongTram2[Nhân viên]))</f>
        <v>Lâm Đỗ Anh Hào</v>
      </c>
      <c r="F584" s="497" t="str">
        <f>IF(Table10[[#This Row],[Trạm/DTR]]="DTR",_xlfn.XLOOKUP(Table10[[#This Row],[ID NCC]],DS_NCC_DTR[ID NCC],DS_NCC_DTR[Admin miền]),_xlfn.XLOOKUP(Table10[[#This Row],[Trạm/DTR]],Table16[Trạm],Table16[[Admin ]]))</f>
        <v>Phạm Thị Thúy Duy</v>
      </c>
      <c r="G584" t="s">
        <v>1296</v>
      </c>
      <c r="H584" s="497" t="str">
        <f>VLOOKUP(Table10[[#This Row],[Sản Phẩm RG]],'Thông tin'!C:F,4,0)</f>
        <v>PET chai</v>
      </c>
      <c r="I584">
        <v>632</v>
      </c>
      <c r="J584" s="497">
        <f>Table10[[#This Row],[Sản lượng kg]]/1000</f>
        <v>0.63200000000000001</v>
      </c>
      <c r="K584" s="497" t="str">
        <f>_xlfn.XLOOKUP(Table10[[#This Row],[Loại Hàng]],Table59[Nhóm],Table59[Qui đổi])</f>
        <v>PET chai</v>
      </c>
      <c r="L584" s="403">
        <v>46157</v>
      </c>
      <c r="M584" t="s">
        <v>607</v>
      </c>
      <c r="N584" s="497">
        <f>IF(COUNTIF($A$3:A584,A584)=1,1,0)</f>
        <v>0</v>
      </c>
    </row>
    <row r="585" spans="1:14" x14ac:dyDescent="0.35">
      <c r="A585" t="s">
        <v>528</v>
      </c>
      <c r="B585" s="497" t="str">
        <f>IF(Table10[[#This Row],[DTR/Trạm]]="DTR",_xlfn.XLOOKUP(Table10[[#This Row],[ID NCC]],DS_NCC_DTR[ID NCC],DS_NCC_DTR[Tên NCC]),_xlfn.XLOOKUP(Table10[[#This Row],[ID NCC]],Data_TongTram2[ID NCC],Data_TongTram2[Tên NCC]))</f>
        <v>Anh Dự</v>
      </c>
      <c r="C585" s="497" t="str">
        <f>IF(Table10[[#This Row],[Trạm/DTR]]="DTR","DTR","Trạm")</f>
        <v>Trạm</v>
      </c>
      <c r="D585" s="497" t="str">
        <f>Table10[[#This Row],[ID NCC]]&amp;Table10[[#This Row],[Trạm/DTR]]</f>
        <v>001J3000002HLfIIAWĐồng Lâm</v>
      </c>
      <c r="E585" s="497" t="str">
        <f>IF(Table10[[#This Row],[DTR/Trạm]]="DTR",_xlfn.XLOOKUP(Table10[[#This Row],[ID NCC]],DS_NCC_DTR[ID NCC],DS_NCC_DTR[Nhân viên]),_xlfn.XLOOKUP(Table10[[#This Row],[ID NCC]],Data_TongTram2[ID NCC],Data_TongTram2[Nhân viên]))</f>
        <v>Lâm Đỗ Anh Hào</v>
      </c>
      <c r="F585" s="497" t="str">
        <f>IF(Table10[[#This Row],[Trạm/DTR]]="DTR",_xlfn.XLOOKUP(Table10[[#This Row],[ID NCC]],DS_NCC_DTR[ID NCC],DS_NCC_DTR[Admin miền]),_xlfn.XLOOKUP(Table10[[#This Row],[Trạm/DTR]],Table16[Trạm],Table16[[Admin ]]))</f>
        <v>Phạm Thị Thúy Duy</v>
      </c>
      <c r="G585" t="s">
        <v>1296</v>
      </c>
      <c r="H585" s="497" t="str">
        <f>VLOOKUP(Table10[[#This Row],[Sản Phẩm RG]],'Thông tin'!C:F,4,0)</f>
        <v>PET chai</v>
      </c>
      <c r="I585">
        <v>890</v>
      </c>
      <c r="J585" s="497">
        <f>Table10[[#This Row],[Sản lượng kg]]/1000</f>
        <v>0.89</v>
      </c>
      <c r="K585" s="497" t="str">
        <f>_xlfn.XLOOKUP(Table10[[#This Row],[Loại Hàng]],Table59[Nhóm],Table59[Qui đổi])</f>
        <v>PET chai</v>
      </c>
      <c r="L585" s="403">
        <v>46157</v>
      </c>
      <c r="M585" t="s">
        <v>607</v>
      </c>
      <c r="N585" s="497">
        <f>IF(COUNTIF($A$3:A585,A585)=1,1,0)</f>
        <v>0</v>
      </c>
    </row>
    <row r="586" spans="1:14" x14ac:dyDescent="0.35">
      <c r="A586" t="s">
        <v>2851</v>
      </c>
      <c r="B586" s="497" t="str">
        <f>IF(Table10[[#This Row],[DTR/Trạm]]="DTR",_xlfn.XLOOKUP(Table10[[#This Row],[ID NCC]],DS_NCC_DTR[ID NCC],DS_NCC_DTR[Tên NCC]),_xlfn.XLOOKUP(Table10[[#This Row],[ID NCC]],Data_TongTram2[ID NCC],Data_TongTram2[Tên NCC]))</f>
        <v>Quan Ngọc Nghĩa</v>
      </c>
      <c r="C586" s="497" t="str">
        <f>IF(Table10[[#This Row],[Trạm/DTR]]="DTR","DTR","Trạm")</f>
        <v>Trạm</v>
      </c>
      <c r="D586" s="497" t="str">
        <f>Table10[[#This Row],[ID NCC]]&amp;Table10[[#This Row],[Trạm/DTR]]</f>
        <v>001J3000002HLbDIAWĐồng Lâm</v>
      </c>
      <c r="E586" s="497" t="str">
        <f>IF(Table10[[#This Row],[DTR/Trạm]]="DTR",_xlfn.XLOOKUP(Table10[[#This Row],[ID NCC]],DS_NCC_DTR[ID NCC],DS_NCC_DTR[Nhân viên]),_xlfn.XLOOKUP(Table10[[#This Row],[ID NCC]],Data_TongTram2[ID NCC],Data_TongTram2[Nhân viên]))</f>
        <v>Lâm Đỗ Anh Hào</v>
      </c>
      <c r="F586" s="497" t="str">
        <f>IF(Table10[[#This Row],[Trạm/DTR]]="DTR",_xlfn.XLOOKUP(Table10[[#This Row],[ID NCC]],DS_NCC_DTR[ID NCC],DS_NCC_DTR[Admin miền]),_xlfn.XLOOKUP(Table10[[#This Row],[Trạm/DTR]],Table16[Trạm],Table16[[Admin ]]))</f>
        <v>Phạm Thị Thúy Duy</v>
      </c>
      <c r="G586" t="s">
        <v>1296</v>
      </c>
      <c r="H586" s="497" t="str">
        <f>VLOOKUP(Table10[[#This Row],[Sản Phẩm RG]],'Thông tin'!C:F,4,0)</f>
        <v>PET chai</v>
      </c>
      <c r="I586">
        <v>670</v>
      </c>
      <c r="J586" s="497">
        <f>Table10[[#This Row],[Sản lượng kg]]/1000</f>
        <v>0.67</v>
      </c>
      <c r="K586" s="497" t="str">
        <f>_xlfn.XLOOKUP(Table10[[#This Row],[Loại Hàng]],Table59[Nhóm],Table59[Qui đổi])</f>
        <v>PET chai</v>
      </c>
      <c r="L586" s="403">
        <v>46157</v>
      </c>
      <c r="M586" t="s">
        <v>607</v>
      </c>
      <c r="N586" s="497">
        <f>IF(COUNTIF($A$3:A586,A586)=1,1,0)</f>
        <v>0</v>
      </c>
    </row>
    <row r="587" spans="1:14" x14ac:dyDescent="0.35">
      <c r="A587" t="s">
        <v>557</v>
      </c>
      <c r="B587" s="497" t="str">
        <f>IF(Table10[[#This Row],[DTR/Trạm]]="DTR",_xlfn.XLOOKUP(Table10[[#This Row],[ID NCC]],DS_NCC_DTR[ID NCC],DS_NCC_DTR[Tên NCC]),_xlfn.XLOOKUP(Table10[[#This Row],[ID NCC]],Data_TongTram2[ID NCC],Data_TongTram2[Tên NCC]))</f>
        <v>Trần Dương Kiến Trúc</v>
      </c>
      <c r="C587" s="497" t="str">
        <f>IF(Table10[[#This Row],[Trạm/DTR]]="DTR","DTR","Trạm")</f>
        <v>Trạm</v>
      </c>
      <c r="D587" s="497" t="str">
        <f>Table10[[#This Row],[ID NCC]]&amp;Table10[[#This Row],[Trạm/DTR]]</f>
        <v>001J3000002HLbFIAWĐồng Lâm</v>
      </c>
      <c r="E587" s="497" t="str">
        <f>IF(Table10[[#This Row],[DTR/Trạm]]="DTR",_xlfn.XLOOKUP(Table10[[#This Row],[ID NCC]],DS_NCC_DTR[ID NCC],DS_NCC_DTR[Nhân viên]),_xlfn.XLOOKUP(Table10[[#This Row],[ID NCC]],Data_TongTram2[ID NCC],Data_TongTram2[Nhân viên]))</f>
        <v>Lâm Đỗ Anh Hào</v>
      </c>
      <c r="F587" s="497" t="str">
        <f>IF(Table10[[#This Row],[Trạm/DTR]]="DTR",_xlfn.XLOOKUP(Table10[[#This Row],[ID NCC]],DS_NCC_DTR[ID NCC],DS_NCC_DTR[Admin miền]),_xlfn.XLOOKUP(Table10[[#This Row],[Trạm/DTR]],Table16[Trạm],Table16[[Admin ]]))</f>
        <v>Phạm Thị Thúy Duy</v>
      </c>
      <c r="G587" t="s">
        <v>1296</v>
      </c>
      <c r="H587" s="497" t="str">
        <f>VLOOKUP(Table10[[#This Row],[Sản Phẩm RG]],'Thông tin'!C:F,4,0)</f>
        <v>PET chai</v>
      </c>
      <c r="I587">
        <v>750</v>
      </c>
      <c r="J587" s="497">
        <f>Table10[[#This Row],[Sản lượng kg]]/1000</f>
        <v>0.75</v>
      </c>
      <c r="K587" s="497" t="str">
        <f>_xlfn.XLOOKUP(Table10[[#This Row],[Loại Hàng]],Table59[Nhóm],Table59[Qui đổi])</f>
        <v>PET chai</v>
      </c>
      <c r="L587" s="403">
        <v>46157</v>
      </c>
      <c r="M587" t="s">
        <v>607</v>
      </c>
      <c r="N587" s="497">
        <f>IF(COUNTIF($A$3:A587,A587)=1,1,0)</f>
        <v>0</v>
      </c>
    </row>
    <row r="588" spans="1:14" x14ac:dyDescent="0.35">
      <c r="A588" t="s">
        <v>527</v>
      </c>
      <c r="B588" s="497" t="str">
        <f>IF(Table10[[#This Row],[DTR/Trạm]]="DTR",_xlfn.XLOOKUP(Table10[[#This Row],[ID NCC]],DS_NCC_DTR[ID NCC],DS_NCC_DTR[Tên NCC]),_xlfn.XLOOKUP(Table10[[#This Row],[ID NCC]],Data_TongTram2[ID NCC],Data_TongTram2[Tên NCC]))</f>
        <v>Anh Lem</v>
      </c>
      <c r="C588" s="497" t="str">
        <f>IF(Table10[[#This Row],[Trạm/DTR]]="DTR","DTR","Trạm")</f>
        <v>Trạm</v>
      </c>
      <c r="D588" s="497" t="str">
        <f>Table10[[#This Row],[ID NCC]]&amp;Table10[[#This Row],[Trạm/DTR]]</f>
        <v>001J3000002HLYuIAOĐồng Lâm</v>
      </c>
      <c r="E588" s="497" t="str">
        <f>IF(Table10[[#This Row],[DTR/Trạm]]="DTR",_xlfn.XLOOKUP(Table10[[#This Row],[ID NCC]],DS_NCC_DTR[ID NCC],DS_NCC_DTR[Nhân viên]),_xlfn.XLOOKUP(Table10[[#This Row],[ID NCC]],Data_TongTram2[ID NCC],Data_TongTram2[Nhân viên]))</f>
        <v>Nguyễn Ngọc Lâm</v>
      </c>
      <c r="F588" s="497" t="str">
        <f>IF(Table10[[#This Row],[Trạm/DTR]]="DTR",_xlfn.XLOOKUP(Table10[[#This Row],[ID NCC]],DS_NCC_DTR[ID NCC],DS_NCC_DTR[Admin miền]),_xlfn.XLOOKUP(Table10[[#This Row],[Trạm/DTR]],Table16[Trạm],Table16[[Admin ]]))</f>
        <v>Phạm Thị Thúy Duy</v>
      </c>
      <c r="G588" t="s">
        <v>2240</v>
      </c>
      <c r="H588" s="497" t="str">
        <f>VLOOKUP(Table10[[#This Row],[Sản Phẩm RG]],'Thông tin'!C:F,4,0)</f>
        <v>PET chai</v>
      </c>
      <c r="I588">
        <v>1573</v>
      </c>
      <c r="J588" s="497">
        <f>Table10[[#This Row],[Sản lượng kg]]/1000</f>
        <v>1.573</v>
      </c>
      <c r="K588" s="497" t="str">
        <f>_xlfn.XLOOKUP(Table10[[#This Row],[Loại Hàng]],Table59[Nhóm],Table59[Qui đổi])</f>
        <v>PET chai</v>
      </c>
      <c r="L588" s="403">
        <v>46157</v>
      </c>
      <c r="M588" t="s">
        <v>607</v>
      </c>
      <c r="N588" s="497">
        <f>IF(COUNTIF($A$3:A588,A588)=1,1,0)</f>
        <v>0</v>
      </c>
    </row>
    <row r="589" spans="1:14" x14ac:dyDescent="0.35">
      <c r="A589" t="s">
        <v>566</v>
      </c>
      <c r="B589" s="497" t="str">
        <f>IF(Table10[[#This Row],[DTR/Trạm]]="DTR",_xlfn.XLOOKUP(Table10[[#This Row],[ID NCC]],DS_NCC_DTR[ID NCC],DS_NCC_DTR[Tên NCC]),_xlfn.XLOOKUP(Table10[[#This Row],[ID NCC]],Data_TongTram2[ID NCC],Data_TongTram2[Tên NCC]))</f>
        <v>Chị Điệp (Phát Xương)</v>
      </c>
      <c r="C589" s="497" t="str">
        <f>IF(Table10[[#This Row],[Trạm/DTR]]="DTR","DTR","Trạm")</f>
        <v>Trạm</v>
      </c>
      <c r="D589" s="497" t="str">
        <f>Table10[[#This Row],[ID NCC]]&amp;Table10[[#This Row],[Trạm/DTR]]</f>
        <v>001J3000002HLbCIAWĐồng Lâm</v>
      </c>
      <c r="E589" s="497" t="str">
        <f>IF(Table10[[#This Row],[DTR/Trạm]]="DTR",_xlfn.XLOOKUP(Table10[[#This Row],[ID NCC]],DS_NCC_DTR[ID NCC],DS_NCC_DTR[Nhân viên]),_xlfn.XLOOKUP(Table10[[#This Row],[ID NCC]],Data_TongTram2[ID NCC],Data_TongTram2[Nhân viên]))</f>
        <v>Lâm Đỗ Anh Hào</v>
      </c>
      <c r="F589" s="497" t="str">
        <f>IF(Table10[[#This Row],[Trạm/DTR]]="DTR",_xlfn.XLOOKUP(Table10[[#This Row],[ID NCC]],DS_NCC_DTR[ID NCC],DS_NCC_DTR[Admin miền]),_xlfn.XLOOKUP(Table10[[#This Row],[Trạm/DTR]],Table16[Trạm],Table16[[Admin ]]))</f>
        <v>Phạm Thị Thúy Duy</v>
      </c>
      <c r="G589" t="s">
        <v>1296</v>
      </c>
      <c r="H589" s="497" t="str">
        <f>VLOOKUP(Table10[[#This Row],[Sản Phẩm RG]],'Thông tin'!C:F,4,0)</f>
        <v>PET chai</v>
      </c>
      <c r="I589">
        <v>580</v>
      </c>
      <c r="J589" s="497">
        <f>Table10[[#This Row],[Sản lượng kg]]/1000</f>
        <v>0.57999999999999996</v>
      </c>
      <c r="K589" s="497" t="str">
        <f>_xlfn.XLOOKUP(Table10[[#This Row],[Loại Hàng]],Table59[Nhóm],Table59[Qui đổi])</f>
        <v>PET chai</v>
      </c>
      <c r="L589" s="403">
        <v>46157</v>
      </c>
      <c r="M589" t="s">
        <v>607</v>
      </c>
      <c r="N589" s="497">
        <f>IF(COUNTIF($A$3:A589,A589)=1,1,0)</f>
        <v>0</v>
      </c>
    </row>
    <row r="590" spans="1:14" x14ac:dyDescent="0.35">
      <c r="A590" t="s">
        <v>503</v>
      </c>
      <c r="B590" s="497" t="str">
        <f>IF(Table10[[#This Row],[DTR/Trạm]]="DTR",_xlfn.XLOOKUP(Table10[[#This Row],[ID NCC]],DS_NCC_DTR[ID NCC],DS_NCC_DTR[Tên NCC]),_xlfn.XLOOKUP(Table10[[#This Row],[ID NCC]],Data_TongTram2[ID NCC],Data_TongTram2[Tên NCC]))</f>
        <v>Hải Dũng</v>
      </c>
      <c r="C590" s="497" t="str">
        <f>IF(Table10[[#This Row],[Trạm/DTR]]="DTR","DTR","Trạm")</f>
        <v>Trạm</v>
      </c>
      <c r="D590" s="497" t="str">
        <f>Table10[[#This Row],[ID NCC]]&amp;Table10[[#This Row],[Trạm/DTR]]</f>
        <v>001J3000002HLk5IAGĐồng Lâm</v>
      </c>
      <c r="E590" s="497" t="str">
        <f>IF(Table10[[#This Row],[DTR/Trạm]]="DTR",_xlfn.XLOOKUP(Table10[[#This Row],[ID NCC]],DS_NCC_DTR[ID NCC],DS_NCC_DTR[Nhân viên]),_xlfn.XLOOKUP(Table10[[#This Row],[ID NCC]],Data_TongTram2[ID NCC],Data_TongTram2[Nhân viên]))</f>
        <v>Lê Quốc Việt</v>
      </c>
      <c r="F590" s="497" t="str">
        <f>IF(Table10[[#This Row],[Trạm/DTR]]="DTR",_xlfn.XLOOKUP(Table10[[#This Row],[ID NCC]],DS_NCC_DTR[ID NCC],DS_NCC_DTR[Admin miền]),_xlfn.XLOOKUP(Table10[[#This Row],[Trạm/DTR]],Table16[Trạm],Table16[[Admin ]]))</f>
        <v>Phạm Thị Thúy Duy</v>
      </c>
      <c r="G590" t="s">
        <v>1296</v>
      </c>
      <c r="H590" s="497" t="str">
        <f>VLOOKUP(Table10[[#This Row],[Sản Phẩm RG]],'Thông tin'!C:F,4,0)</f>
        <v>PET chai</v>
      </c>
      <c r="I590">
        <v>410</v>
      </c>
      <c r="J590" s="497">
        <f>Table10[[#This Row],[Sản lượng kg]]/1000</f>
        <v>0.41</v>
      </c>
      <c r="K590" s="497" t="str">
        <f>_xlfn.XLOOKUP(Table10[[#This Row],[Loại Hàng]],Table59[Nhóm],Table59[Qui đổi])</f>
        <v>PET chai</v>
      </c>
      <c r="L590" s="403">
        <v>46157</v>
      </c>
      <c r="M590" t="s">
        <v>607</v>
      </c>
      <c r="N590" s="497">
        <f>IF(COUNTIF($A$3:A590,A590)=1,1,0)</f>
        <v>0</v>
      </c>
    </row>
    <row r="591" spans="1:14" x14ac:dyDescent="0.35">
      <c r="A591" t="s">
        <v>519</v>
      </c>
      <c r="B591" s="497" t="str">
        <f>IF(Table10[[#This Row],[DTR/Trạm]]="DTR",_xlfn.XLOOKUP(Table10[[#This Row],[ID NCC]],DS_NCC_DTR[ID NCC],DS_NCC_DTR[Tên NCC]),_xlfn.XLOOKUP(Table10[[#This Row],[ID NCC]],Data_TongTram2[ID NCC],Data_TongTram2[Tên NCC]))</f>
        <v>Kiều Bình Thái</v>
      </c>
      <c r="C591" s="497" t="str">
        <f>IF(Table10[[#This Row],[Trạm/DTR]]="DTR","DTR","Trạm")</f>
        <v>Trạm</v>
      </c>
      <c r="D591" s="497" t="str">
        <f>Table10[[#This Row],[ID NCC]]&amp;Table10[[#This Row],[Trạm/DTR]]</f>
        <v>001J3000005FFAsIAOĐồng Lâm</v>
      </c>
      <c r="E591" s="497" t="str">
        <f>IF(Table10[[#This Row],[DTR/Trạm]]="DTR",_xlfn.XLOOKUP(Table10[[#This Row],[ID NCC]],DS_NCC_DTR[ID NCC],DS_NCC_DTR[Nhân viên]),_xlfn.XLOOKUP(Table10[[#This Row],[ID NCC]],Data_TongTram2[ID NCC],Data_TongTram2[Nhân viên]))</f>
        <v>Lê Quốc Việt</v>
      </c>
      <c r="F591" s="497" t="str">
        <f>IF(Table10[[#This Row],[Trạm/DTR]]="DTR",_xlfn.XLOOKUP(Table10[[#This Row],[ID NCC]],DS_NCC_DTR[ID NCC],DS_NCC_DTR[Admin miền]),_xlfn.XLOOKUP(Table10[[#This Row],[Trạm/DTR]],Table16[Trạm],Table16[[Admin ]]))</f>
        <v>Phạm Thị Thúy Duy</v>
      </c>
      <c r="G591" t="s">
        <v>1296</v>
      </c>
      <c r="H591" s="497" t="str">
        <f>VLOOKUP(Table10[[#This Row],[Sản Phẩm RG]],'Thông tin'!C:F,4,0)</f>
        <v>PET chai</v>
      </c>
      <c r="I591">
        <v>700</v>
      </c>
      <c r="J591" s="497">
        <f>Table10[[#This Row],[Sản lượng kg]]/1000</f>
        <v>0.7</v>
      </c>
      <c r="K591" s="497" t="str">
        <f>_xlfn.XLOOKUP(Table10[[#This Row],[Loại Hàng]],Table59[Nhóm],Table59[Qui đổi])</f>
        <v>PET chai</v>
      </c>
      <c r="L591" s="403">
        <v>46157</v>
      </c>
      <c r="M591" t="s">
        <v>607</v>
      </c>
      <c r="N591" s="497">
        <f>IF(COUNTIF($A$3:A591,A591)=1,1,0)</f>
        <v>0</v>
      </c>
    </row>
    <row r="592" spans="1:14" x14ac:dyDescent="0.35">
      <c r="A592" t="s">
        <v>772</v>
      </c>
      <c r="B592" s="497" t="str">
        <f>IF(Table10[[#This Row],[DTR/Trạm]]="DTR",_xlfn.XLOOKUP(Table10[[#This Row],[ID NCC]],DS_NCC_DTR[ID NCC],DS_NCC_DTR[Tên NCC]),_xlfn.XLOOKUP(Table10[[#This Row],[ID NCC]],Data_TongTram2[ID NCC],Data_TongTram2[Tên NCC]))</f>
        <v>Thiện An Recycling</v>
      </c>
      <c r="C592" s="497" t="str">
        <f>IF(Table10[[#This Row],[Trạm/DTR]]="DTR","DTR","Trạm")</f>
        <v>Trạm</v>
      </c>
      <c r="D592" s="497" t="str">
        <f>Table10[[#This Row],[ID NCC]]&amp;Table10[[#This Row],[Trạm/DTR]]</f>
        <v>001dc000014o4lcAAAĐồng Lâm</v>
      </c>
      <c r="E592" s="497" t="str">
        <f>IF(Table10[[#This Row],[DTR/Trạm]]="DTR",_xlfn.XLOOKUP(Table10[[#This Row],[ID NCC]],DS_NCC_DTR[ID NCC],DS_NCC_DTR[Nhân viên]),_xlfn.XLOOKUP(Table10[[#This Row],[ID NCC]],Data_TongTram2[ID NCC],Data_TongTram2[Nhân viên]))</f>
        <v>Thái Tân Văn</v>
      </c>
      <c r="F592" s="497" t="str">
        <f>IF(Table10[[#This Row],[Trạm/DTR]]="DTR",_xlfn.XLOOKUP(Table10[[#This Row],[ID NCC]],DS_NCC_DTR[ID NCC],DS_NCC_DTR[Admin miền]),_xlfn.XLOOKUP(Table10[[#This Row],[Trạm/DTR]],Table16[Trạm],Table16[[Admin ]]))</f>
        <v>Phạm Thị Thúy Duy</v>
      </c>
      <c r="G592" t="s">
        <v>2240</v>
      </c>
      <c r="H592" s="497" t="str">
        <f>VLOOKUP(Table10[[#This Row],[Sản Phẩm RG]],'Thông tin'!C:F,4,0)</f>
        <v>PET chai</v>
      </c>
      <c r="I592">
        <v>7330</v>
      </c>
      <c r="J592" s="497">
        <f>Table10[[#This Row],[Sản lượng kg]]/1000</f>
        <v>7.33</v>
      </c>
      <c r="K592" s="497" t="str">
        <f>_xlfn.XLOOKUP(Table10[[#This Row],[Loại Hàng]],Table59[Nhóm],Table59[Qui đổi])</f>
        <v>PET chai</v>
      </c>
      <c r="L592" s="403">
        <v>46157</v>
      </c>
      <c r="M592" t="s">
        <v>607</v>
      </c>
      <c r="N592" s="497">
        <f>IF(COUNTIF($A$3:A592,A592)=1,1,0)</f>
        <v>0</v>
      </c>
    </row>
    <row r="593" spans="1:14" x14ac:dyDescent="0.35">
      <c r="A593" t="s">
        <v>559</v>
      </c>
      <c r="B593" s="497" t="str">
        <f>IF(Table10[[#This Row],[DTR/Trạm]]="DTR",_xlfn.XLOOKUP(Table10[[#This Row],[ID NCC]],DS_NCC_DTR[ID NCC],DS_NCC_DTR[Tên NCC]),_xlfn.XLOOKUP(Table10[[#This Row],[ID NCC]],Data_TongTram2[ID NCC],Data_TongTram2[Tên NCC]))</f>
        <v>HKD Nguyễn Hồng Mây</v>
      </c>
      <c r="C593" s="497" t="str">
        <f>IF(Table10[[#This Row],[Trạm/DTR]]="DTR","DTR","Trạm")</f>
        <v>Trạm</v>
      </c>
      <c r="D593" s="497" t="str">
        <f>Table10[[#This Row],[ID NCC]]&amp;Table10[[#This Row],[Trạm/DTR]]</f>
        <v>001J3000002HM0DIAWĐồng Lâm</v>
      </c>
      <c r="E593" s="497" t="str">
        <f>IF(Table10[[#This Row],[DTR/Trạm]]="DTR",_xlfn.XLOOKUP(Table10[[#This Row],[ID NCC]],DS_NCC_DTR[ID NCC],DS_NCC_DTR[Nhân viên]),_xlfn.XLOOKUP(Table10[[#This Row],[ID NCC]],Data_TongTram2[ID NCC],Data_TongTram2[Nhân viên]))</f>
        <v>Nguyễn Ngọc Lâm</v>
      </c>
      <c r="F593" s="497" t="str">
        <f>IF(Table10[[#This Row],[Trạm/DTR]]="DTR",_xlfn.XLOOKUP(Table10[[#This Row],[ID NCC]],DS_NCC_DTR[ID NCC],DS_NCC_DTR[Admin miền]),_xlfn.XLOOKUP(Table10[[#This Row],[Trạm/DTR]],Table16[Trạm],Table16[[Admin ]]))</f>
        <v>Phạm Thị Thúy Duy</v>
      </c>
      <c r="G593" t="s">
        <v>1296</v>
      </c>
      <c r="H593" s="497" t="str">
        <f>VLOOKUP(Table10[[#This Row],[Sản Phẩm RG]],'Thông tin'!C:F,4,0)</f>
        <v>PET chai</v>
      </c>
      <c r="I593">
        <v>990</v>
      </c>
      <c r="J593" s="497">
        <f>Table10[[#This Row],[Sản lượng kg]]/1000</f>
        <v>0.99</v>
      </c>
      <c r="K593" s="497" t="str">
        <f>_xlfn.XLOOKUP(Table10[[#This Row],[Loại Hàng]],Table59[Nhóm],Table59[Qui đổi])</f>
        <v>PET chai</v>
      </c>
      <c r="L593" s="403">
        <v>46158</v>
      </c>
      <c r="M593" t="s">
        <v>607</v>
      </c>
      <c r="N593" s="497">
        <f>IF(COUNTIF($A$3:A593,A593)=1,1,0)</f>
        <v>0</v>
      </c>
    </row>
    <row r="594" spans="1:14" x14ac:dyDescent="0.35">
      <c r="A594" t="s">
        <v>534</v>
      </c>
      <c r="B594" s="497" t="str">
        <f>IF(Table10[[#This Row],[DTR/Trạm]]="DTR",_xlfn.XLOOKUP(Table10[[#This Row],[ID NCC]],DS_NCC_DTR[ID NCC],DS_NCC_DTR[Tên NCC]),_xlfn.XLOOKUP(Table10[[#This Row],[ID NCC]],Data_TongTram2[ID NCC],Data_TongTram2[Tên NCC]))</f>
        <v>Nguyễn Ngọc Sương</v>
      </c>
      <c r="C594" s="497" t="str">
        <f>IF(Table10[[#This Row],[Trạm/DTR]]="DTR","DTR","Trạm")</f>
        <v>Trạm</v>
      </c>
      <c r="D594" s="497" t="str">
        <f>Table10[[#This Row],[ID NCC]]&amp;Table10[[#This Row],[Trạm/DTR]]</f>
        <v>001J3000007XKGvIAOĐồng Lâm</v>
      </c>
      <c r="E594" s="497" t="str">
        <f>IF(Table10[[#This Row],[DTR/Trạm]]="DTR",_xlfn.XLOOKUP(Table10[[#This Row],[ID NCC]],DS_NCC_DTR[ID NCC],DS_NCC_DTR[Nhân viên]),_xlfn.XLOOKUP(Table10[[#This Row],[ID NCC]],Data_TongTram2[ID NCC],Data_TongTram2[Nhân viên]))</f>
        <v>Lâm Đỗ Anh Hào</v>
      </c>
      <c r="F594" s="497" t="str">
        <f>IF(Table10[[#This Row],[Trạm/DTR]]="DTR",_xlfn.XLOOKUP(Table10[[#This Row],[ID NCC]],DS_NCC_DTR[ID NCC],DS_NCC_DTR[Admin miền]),_xlfn.XLOOKUP(Table10[[#This Row],[Trạm/DTR]],Table16[Trạm],Table16[[Admin ]]))</f>
        <v>Phạm Thị Thúy Duy</v>
      </c>
      <c r="G594" t="s">
        <v>1296</v>
      </c>
      <c r="H594" s="497" t="str">
        <f>VLOOKUP(Table10[[#This Row],[Sản Phẩm RG]],'Thông tin'!C:F,4,0)</f>
        <v>PET chai</v>
      </c>
      <c r="I594">
        <v>470</v>
      </c>
      <c r="J594" s="497">
        <f>Table10[[#This Row],[Sản lượng kg]]/1000</f>
        <v>0.47</v>
      </c>
      <c r="K594" s="497" t="str">
        <f>_xlfn.XLOOKUP(Table10[[#This Row],[Loại Hàng]],Table59[Nhóm],Table59[Qui đổi])</f>
        <v>PET chai</v>
      </c>
      <c r="L594" s="403">
        <v>46158</v>
      </c>
      <c r="M594" t="s">
        <v>607</v>
      </c>
      <c r="N594" s="497">
        <f>IF(COUNTIF($A$3:A594,A594)=1,1,0)</f>
        <v>0</v>
      </c>
    </row>
    <row r="595" spans="1:14" x14ac:dyDescent="0.35">
      <c r="A595" t="s">
        <v>566</v>
      </c>
      <c r="B595" s="497" t="str">
        <f>IF(Table10[[#This Row],[DTR/Trạm]]="DTR",_xlfn.XLOOKUP(Table10[[#This Row],[ID NCC]],DS_NCC_DTR[ID NCC],DS_NCC_DTR[Tên NCC]),_xlfn.XLOOKUP(Table10[[#This Row],[ID NCC]],Data_TongTram2[ID NCC],Data_TongTram2[Tên NCC]))</f>
        <v>Chị Điệp (Phát Xương)</v>
      </c>
      <c r="C595" s="497" t="str">
        <f>IF(Table10[[#This Row],[Trạm/DTR]]="DTR","DTR","Trạm")</f>
        <v>Trạm</v>
      </c>
      <c r="D595" s="497" t="str">
        <f>Table10[[#This Row],[ID NCC]]&amp;Table10[[#This Row],[Trạm/DTR]]</f>
        <v>001J3000002HLbCIAWĐồng Lâm</v>
      </c>
      <c r="E595" s="497" t="str">
        <f>IF(Table10[[#This Row],[DTR/Trạm]]="DTR",_xlfn.XLOOKUP(Table10[[#This Row],[ID NCC]],DS_NCC_DTR[ID NCC],DS_NCC_DTR[Nhân viên]),_xlfn.XLOOKUP(Table10[[#This Row],[ID NCC]],Data_TongTram2[ID NCC],Data_TongTram2[Nhân viên]))</f>
        <v>Lâm Đỗ Anh Hào</v>
      </c>
      <c r="F595" s="497" t="str">
        <f>IF(Table10[[#This Row],[Trạm/DTR]]="DTR",_xlfn.XLOOKUP(Table10[[#This Row],[ID NCC]],DS_NCC_DTR[ID NCC],DS_NCC_DTR[Admin miền]),_xlfn.XLOOKUP(Table10[[#This Row],[Trạm/DTR]],Table16[Trạm],Table16[[Admin ]]))</f>
        <v>Phạm Thị Thúy Duy</v>
      </c>
      <c r="G595" t="s">
        <v>1296</v>
      </c>
      <c r="H595" s="497" t="str">
        <f>VLOOKUP(Table10[[#This Row],[Sản Phẩm RG]],'Thông tin'!C:F,4,0)</f>
        <v>PET chai</v>
      </c>
      <c r="I595">
        <v>676</v>
      </c>
      <c r="J595" s="497">
        <f>Table10[[#This Row],[Sản lượng kg]]/1000</f>
        <v>0.67600000000000005</v>
      </c>
      <c r="K595" s="497" t="str">
        <f>_xlfn.XLOOKUP(Table10[[#This Row],[Loại Hàng]],Table59[Nhóm],Table59[Qui đổi])</f>
        <v>PET chai</v>
      </c>
      <c r="L595" s="403">
        <v>46158</v>
      </c>
      <c r="M595" t="s">
        <v>607</v>
      </c>
      <c r="N595" s="497">
        <f>IF(COUNTIF($A$3:A595,A595)=1,1,0)</f>
        <v>0</v>
      </c>
    </row>
    <row r="596" spans="1:14" x14ac:dyDescent="0.35">
      <c r="A596" t="s">
        <v>637</v>
      </c>
      <c r="B596" s="497" t="str">
        <f>IF(Table10[[#This Row],[DTR/Trạm]]="DTR",_xlfn.XLOOKUP(Table10[[#This Row],[ID NCC]],DS_NCC_DTR[ID NCC],DS_NCC_DTR[Tên NCC]),_xlfn.XLOOKUP(Table10[[#This Row],[ID NCC]],Data_TongTram2[ID NCC],Data_TongTram2[Tên NCC]))</f>
        <v>Lộc Phát (Anh Thum)</v>
      </c>
      <c r="C596" s="497" t="str">
        <f>IF(Table10[[#This Row],[Trạm/DTR]]="DTR","DTR","Trạm")</f>
        <v>Trạm</v>
      </c>
      <c r="D596" s="497" t="str">
        <f>Table10[[#This Row],[ID NCC]]&amp;Table10[[#This Row],[Trạm/DTR]]</f>
        <v>001J3000002HjIAIA0Đồng Lâm</v>
      </c>
      <c r="E596" s="497" t="str">
        <f>IF(Table10[[#This Row],[DTR/Trạm]]="DTR",_xlfn.XLOOKUP(Table10[[#This Row],[ID NCC]],DS_NCC_DTR[ID NCC],DS_NCC_DTR[Nhân viên]),_xlfn.XLOOKUP(Table10[[#This Row],[ID NCC]],Data_TongTram2[ID NCC],Data_TongTram2[Nhân viên]))</f>
        <v>Nguyễn Ngọc Lâm</v>
      </c>
      <c r="F596" s="497" t="str">
        <f>IF(Table10[[#This Row],[Trạm/DTR]]="DTR",_xlfn.XLOOKUP(Table10[[#This Row],[ID NCC]],DS_NCC_DTR[ID NCC],DS_NCC_DTR[Admin miền]),_xlfn.XLOOKUP(Table10[[#This Row],[Trạm/DTR]],Table16[Trạm],Table16[[Admin ]]))</f>
        <v>Phạm Thị Thúy Duy</v>
      </c>
      <c r="G596" t="s">
        <v>1296</v>
      </c>
      <c r="H596" s="497" t="str">
        <f>VLOOKUP(Table10[[#This Row],[Sản Phẩm RG]],'Thông tin'!C:F,4,0)</f>
        <v>PET chai</v>
      </c>
      <c r="I596">
        <v>1210</v>
      </c>
      <c r="J596" s="497">
        <f>Table10[[#This Row],[Sản lượng kg]]/1000</f>
        <v>1.21</v>
      </c>
      <c r="K596" s="497" t="str">
        <f>_xlfn.XLOOKUP(Table10[[#This Row],[Loại Hàng]],Table59[Nhóm],Table59[Qui đổi])</f>
        <v>PET chai</v>
      </c>
      <c r="L596" s="403">
        <v>46158</v>
      </c>
      <c r="M596" t="s">
        <v>607</v>
      </c>
      <c r="N596" s="497">
        <f>IF(COUNTIF($A$3:A596,A596)=1,1,0)</f>
        <v>0</v>
      </c>
    </row>
    <row r="597" spans="1:14" x14ac:dyDescent="0.35">
      <c r="A597" t="s">
        <v>635</v>
      </c>
      <c r="B597" s="497" t="str">
        <f>IF(Table10[[#This Row],[DTR/Trạm]]="DTR",_xlfn.XLOOKUP(Table10[[#This Row],[ID NCC]],DS_NCC_DTR[ID NCC],DS_NCC_DTR[Tên NCC]),_xlfn.XLOOKUP(Table10[[#This Row],[ID NCC]],Data_TongTram2[ID NCC],Data_TongTram2[Tên NCC]))</f>
        <v>Ngân Phát</v>
      </c>
      <c r="C597" s="497" t="str">
        <f>IF(Table10[[#This Row],[Trạm/DTR]]="DTR","DTR","Trạm")</f>
        <v>Trạm</v>
      </c>
      <c r="D597" s="497" t="str">
        <f>Table10[[#This Row],[ID NCC]]&amp;Table10[[#This Row],[Trạm/DTR]]</f>
        <v>001J3000002HLqDIAWĐồng Lâm</v>
      </c>
      <c r="E597" s="497" t="str">
        <f>IF(Table10[[#This Row],[DTR/Trạm]]="DTR",_xlfn.XLOOKUP(Table10[[#This Row],[ID NCC]],DS_NCC_DTR[ID NCC],DS_NCC_DTR[Nhân viên]),_xlfn.XLOOKUP(Table10[[#This Row],[ID NCC]],Data_TongTram2[ID NCC],Data_TongTram2[Nhân viên]))</f>
        <v>Lâm Đỗ Anh Hào</v>
      </c>
      <c r="F597" s="497" t="str">
        <f>IF(Table10[[#This Row],[Trạm/DTR]]="DTR",_xlfn.XLOOKUP(Table10[[#This Row],[ID NCC]],DS_NCC_DTR[ID NCC],DS_NCC_DTR[Admin miền]),_xlfn.XLOOKUP(Table10[[#This Row],[Trạm/DTR]],Table16[Trạm],Table16[[Admin ]]))</f>
        <v>Phạm Thị Thúy Duy</v>
      </c>
      <c r="G597" t="s">
        <v>1296</v>
      </c>
      <c r="H597" s="497" t="str">
        <f>VLOOKUP(Table10[[#This Row],[Sản Phẩm RG]],'Thông tin'!C:F,4,0)</f>
        <v>PET chai</v>
      </c>
      <c r="I597">
        <v>550</v>
      </c>
      <c r="J597" s="497">
        <f>Table10[[#This Row],[Sản lượng kg]]/1000</f>
        <v>0.55000000000000004</v>
      </c>
      <c r="K597" s="497" t="str">
        <f>_xlfn.XLOOKUP(Table10[[#This Row],[Loại Hàng]],Table59[Nhóm],Table59[Qui đổi])</f>
        <v>PET chai</v>
      </c>
      <c r="L597" s="403">
        <v>46158</v>
      </c>
      <c r="M597" t="s">
        <v>607</v>
      </c>
      <c r="N597" s="497">
        <f>IF(COUNTIF($A$3:A597,A597)=1,1,0)</f>
        <v>0</v>
      </c>
    </row>
    <row r="598" spans="1:14" x14ac:dyDescent="0.35">
      <c r="A598" t="s">
        <v>1056</v>
      </c>
      <c r="B598" s="497" t="str">
        <f>IF(Table10[[#This Row],[DTR/Trạm]]="DTR",_xlfn.XLOOKUP(Table10[[#This Row],[ID NCC]],DS_NCC_DTR[ID NCC],DS_NCC_DTR[Tên NCC]),_xlfn.XLOOKUP(Table10[[#This Row],[ID NCC]],Data_TongTram2[ID NCC],Data_TongTram2[Tên NCC]))</f>
        <v>Anh Nuôi Cần Thơ</v>
      </c>
      <c r="C598" s="497" t="str">
        <f>IF(Table10[[#This Row],[Trạm/DTR]]="DTR","DTR","Trạm")</f>
        <v>Trạm</v>
      </c>
      <c r="D598" s="497" t="str">
        <f>Table10[[#This Row],[ID NCC]]&amp;Table10[[#This Row],[Trạm/DTR]]</f>
        <v>001J3000002HLr3IAGĐồng Lâm</v>
      </c>
      <c r="E598" s="497" t="str">
        <f>IF(Table10[[#This Row],[DTR/Trạm]]="DTR",_xlfn.XLOOKUP(Table10[[#This Row],[ID NCC]],DS_NCC_DTR[ID NCC],DS_NCC_DTR[Nhân viên]),_xlfn.XLOOKUP(Table10[[#This Row],[ID NCC]],Data_TongTram2[ID NCC],Data_TongTram2[Nhân viên]))</f>
        <v>Nguyễn Ngọc Lâm</v>
      </c>
      <c r="F598" s="497" t="str">
        <f>IF(Table10[[#This Row],[Trạm/DTR]]="DTR",_xlfn.XLOOKUP(Table10[[#This Row],[ID NCC]],DS_NCC_DTR[ID NCC],DS_NCC_DTR[Admin miền]),_xlfn.XLOOKUP(Table10[[#This Row],[Trạm/DTR]],Table16[Trạm],Table16[[Admin ]]))</f>
        <v>Phạm Thị Thúy Duy</v>
      </c>
      <c r="G598" t="s">
        <v>1296</v>
      </c>
      <c r="H598" s="497" t="str">
        <f>VLOOKUP(Table10[[#This Row],[Sản Phẩm RG]],'Thông tin'!C:F,4,0)</f>
        <v>PET chai</v>
      </c>
      <c r="I598">
        <v>640</v>
      </c>
      <c r="J598" s="497">
        <f>Table10[[#This Row],[Sản lượng kg]]/1000</f>
        <v>0.64</v>
      </c>
      <c r="K598" s="497" t="str">
        <f>_xlfn.XLOOKUP(Table10[[#This Row],[Loại Hàng]],Table59[Nhóm],Table59[Qui đổi])</f>
        <v>PET chai</v>
      </c>
      <c r="L598" s="403">
        <v>46158</v>
      </c>
      <c r="M598" t="s">
        <v>607</v>
      </c>
      <c r="N598" s="497">
        <f>IF(COUNTIF($A$3:A598,A598)=1,1,0)</f>
        <v>0</v>
      </c>
    </row>
    <row r="599" spans="1:14" x14ac:dyDescent="0.35">
      <c r="A599" t="s">
        <v>519</v>
      </c>
      <c r="B599" s="497" t="str">
        <f>IF(Table10[[#This Row],[DTR/Trạm]]="DTR",_xlfn.XLOOKUP(Table10[[#This Row],[ID NCC]],DS_NCC_DTR[ID NCC],DS_NCC_DTR[Tên NCC]),_xlfn.XLOOKUP(Table10[[#This Row],[ID NCC]],Data_TongTram2[ID NCC],Data_TongTram2[Tên NCC]))</f>
        <v>Kiều Bình Thái</v>
      </c>
      <c r="C599" s="497" t="str">
        <f>IF(Table10[[#This Row],[Trạm/DTR]]="DTR","DTR","Trạm")</f>
        <v>Trạm</v>
      </c>
      <c r="D599" s="497" t="str">
        <f>Table10[[#This Row],[ID NCC]]&amp;Table10[[#This Row],[Trạm/DTR]]</f>
        <v>001J3000005FFAsIAOĐồng Lâm</v>
      </c>
      <c r="E599" s="497" t="str">
        <f>IF(Table10[[#This Row],[DTR/Trạm]]="DTR",_xlfn.XLOOKUP(Table10[[#This Row],[ID NCC]],DS_NCC_DTR[ID NCC],DS_NCC_DTR[Nhân viên]),_xlfn.XLOOKUP(Table10[[#This Row],[ID NCC]],Data_TongTram2[ID NCC],Data_TongTram2[Nhân viên]))</f>
        <v>Lê Quốc Việt</v>
      </c>
      <c r="F599" s="497" t="str">
        <f>IF(Table10[[#This Row],[Trạm/DTR]]="DTR",_xlfn.XLOOKUP(Table10[[#This Row],[ID NCC]],DS_NCC_DTR[ID NCC],DS_NCC_DTR[Admin miền]),_xlfn.XLOOKUP(Table10[[#This Row],[Trạm/DTR]],Table16[Trạm],Table16[[Admin ]]))</f>
        <v>Phạm Thị Thúy Duy</v>
      </c>
      <c r="G599" t="s">
        <v>1296</v>
      </c>
      <c r="H599" s="497" t="str">
        <f>VLOOKUP(Table10[[#This Row],[Sản Phẩm RG]],'Thông tin'!C:F,4,0)</f>
        <v>PET chai</v>
      </c>
      <c r="I599">
        <v>767</v>
      </c>
      <c r="J599" s="497">
        <f>Table10[[#This Row],[Sản lượng kg]]/1000</f>
        <v>0.76700000000000002</v>
      </c>
      <c r="K599" s="497" t="str">
        <f>_xlfn.XLOOKUP(Table10[[#This Row],[Loại Hàng]],Table59[Nhóm],Table59[Qui đổi])</f>
        <v>PET chai</v>
      </c>
      <c r="L599" s="403">
        <v>46158</v>
      </c>
      <c r="M599" t="s">
        <v>607</v>
      </c>
      <c r="N599" s="497">
        <f>IF(COUNTIF($A$3:A599,A599)=1,1,0)</f>
        <v>0</v>
      </c>
    </row>
    <row r="600" spans="1:14" x14ac:dyDescent="0.35">
      <c r="A600" t="s">
        <v>531</v>
      </c>
      <c r="B600" s="497" t="str">
        <f>IF(Table10[[#This Row],[DTR/Trạm]]="DTR",_xlfn.XLOOKUP(Table10[[#This Row],[ID NCC]],DS_NCC_DTR[ID NCC],DS_NCC_DTR[Tên NCC]),_xlfn.XLOOKUP(Table10[[#This Row],[ID NCC]],Data_TongTram2[ID NCC],Data_TongTram2[Tên NCC]))</f>
        <v>Công ty TNHH MTV TM DV Thành Thư Vĩnh Long</v>
      </c>
      <c r="C600" s="497" t="str">
        <f>IF(Table10[[#This Row],[Trạm/DTR]]="DTR","DTR","Trạm")</f>
        <v>Trạm</v>
      </c>
      <c r="D600" s="497" t="str">
        <f>Table10[[#This Row],[ID NCC]]&amp;Table10[[#This Row],[Trạm/DTR]]</f>
        <v>001J300000DJt7oIADĐồng Lâm</v>
      </c>
      <c r="E600" s="497" t="str">
        <f>IF(Table10[[#This Row],[DTR/Trạm]]="DTR",_xlfn.XLOOKUP(Table10[[#This Row],[ID NCC]],DS_NCC_DTR[ID NCC],DS_NCC_DTR[Nhân viên]),_xlfn.XLOOKUP(Table10[[#This Row],[ID NCC]],Data_TongTram2[ID NCC],Data_TongTram2[Nhân viên]))</f>
        <v>Lê Quốc Việt</v>
      </c>
      <c r="F600" s="497" t="str">
        <f>IF(Table10[[#This Row],[Trạm/DTR]]="DTR",_xlfn.XLOOKUP(Table10[[#This Row],[ID NCC]],DS_NCC_DTR[ID NCC],DS_NCC_DTR[Admin miền]),_xlfn.XLOOKUP(Table10[[#This Row],[Trạm/DTR]],Table16[Trạm],Table16[[Admin ]]))</f>
        <v>Phạm Thị Thúy Duy</v>
      </c>
      <c r="G600" t="s">
        <v>1296</v>
      </c>
      <c r="H600" s="497" t="str">
        <f>VLOOKUP(Table10[[#This Row],[Sản Phẩm RG]],'Thông tin'!C:F,4,0)</f>
        <v>PET chai</v>
      </c>
      <c r="I600">
        <v>550</v>
      </c>
      <c r="J600" s="497">
        <f>Table10[[#This Row],[Sản lượng kg]]/1000</f>
        <v>0.55000000000000004</v>
      </c>
      <c r="K600" s="497" t="str">
        <f>_xlfn.XLOOKUP(Table10[[#This Row],[Loại Hàng]],Table59[Nhóm],Table59[Qui đổi])</f>
        <v>PET chai</v>
      </c>
      <c r="L600" s="403">
        <v>46158</v>
      </c>
      <c r="M600" t="s">
        <v>607</v>
      </c>
      <c r="N600" s="497">
        <f>IF(COUNTIF($A$3:A600,A600)=1,1,0)</f>
        <v>0</v>
      </c>
    </row>
    <row r="601" spans="1:14" x14ac:dyDescent="0.35">
      <c r="A601" t="s">
        <v>557</v>
      </c>
      <c r="B601" s="497" t="str">
        <f>IF(Table10[[#This Row],[DTR/Trạm]]="DTR",_xlfn.XLOOKUP(Table10[[#This Row],[ID NCC]],DS_NCC_DTR[ID NCC],DS_NCC_DTR[Tên NCC]),_xlfn.XLOOKUP(Table10[[#This Row],[ID NCC]],Data_TongTram2[ID NCC],Data_TongTram2[Tên NCC]))</f>
        <v>Trần Dương Kiến Trúc</v>
      </c>
      <c r="C601" s="497" t="str">
        <f>IF(Table10[[#This Row],[Trạm/DTR]]="DTR","DTR","Trạm")</f>
        <v>Trạm</v>
      </c>
      <c r="D601" s="497" t="str">
        <f>Table10[[#This Row],[ID NCC]]&amp;Table10[[#This Row],[Trạm/DTR]]</f>
        <v>001J3000002HLbFIAWĐồng Lâm</v>
      </c>
      <c r="E601" s="497" t="str">
        <f>IF(Table10[[#This Row],[DTR/Trạm]]="DTR",_xlfn.XLOOKUP(Table10[[#This Row],[ID NCC]],DS_NCC_DTR[ID NCC],DS_NCC_DTR[Nhân viên]),_xlfn.XLOOKUP(Table10[[#This Row],[ID NCC]],Data_TongTram2[ID NCC],Data_TongTram2[Nhân viên]))</f>
        <v>Lâm Đỗ Anh Hào</v>
      </c>
      <c r="F601" s="497" t="str">
        <f>IF(Table10[[#This Row],[Trạm/DTR]]="DTR",_xlfn.XLOOKUP(Table10[[#This Row],[ID NCC]],DS_NCC_DTR[ID NCC],DS_NCC_DTR[Admin miền]),_xlfn.XLOOKUP(Table10[[#This Row],[Trạm/DTR]],Table16[Trạm],Table16[[Admin ]]))</f>
        <v>Phạm Thị Thúy Duy</v>
      </c>
      <c r="G601" t="s">
        <v>1296</v>
      </c>
      <c r="H601" s="497" t="str">
        <f>VLOOKUP(Table10[[#This Row],[Sản Phẩm RG]],'Thông tin'!C:F,4,0)</f>
        <v>PET chai</v>
      </c>
      <c r="I601">
        <v>675</v>
      </c>
      <c r="J601" s="497">
        <f>Table10[[#This Row],[Sản lượng kg]]/1000</f>
        <v>0.67500000000000004</v>
      </c>
      <c r="K601" s="497" t="str">
        <f>_xlfn.XLOOKUP(Table10[[#This Row],[Loại Hàng]],Table59[Nhóm],Table59[Qui đổi])</f>
        <v>PET chai</v>
      </c>
      <c r="L601" s="403">
        <v>46158</v>
      </c>
      <c r="M601" t="s">
        <v>607</v>
      </c>
      <c r="N601" s="497">
        <f>IF(COUNTIF($A$3:A601,A601)=1,1,0)</f>
        <v>0</v>
      </c>
    </row>
    <row r="602" spans="1:14" x14ac:dyDescent="0.35">
      <c r="A602" t="s">
        <v>536</v>
      </c>
      <c r="B602" s="497" t="str">
        <f>IF(Table10[[#This Row],[DTR/Trạm]]="DTR",_xlfn.XLOOKUP(Table10[[#This Row],[ID NCC]],DS_NCC_DTR[ID NCC],DS_NCC_DTR[Tên NCC]),_xlfn.XLOOKUP(Table10[[#This Row],[ID NCC]],Data_TongTram2[ID NCC],Data_TongTram2[Tên NCC]))</f>
        <v>Anh Tài Đc</v>
      </c>
      <c r="C602" s="497" t="str">
        <f>IF(Table10[[#This Row],[Trạm/DTR]]="DTR","DTR","Trạm")</f>
        <v>Trạm</v>
      </c>
      <c r="D602" s="497" t="str">
        <f>Table10[[#This Row],[ID NCC]]&amp;Table10[[#This Row],[Trạm/DTR]]</f>
        <v>001J3000002HLkXIAWĐồng Lâm</v>
      </c>
      <c r="E602" s="497" t="str">
        <f>IF(Table10[[#This Row],[DTR/Trạm]]="DTR",_xlfn.XLOOKUP(Table10[[#This Row],[ID NCC]],DS_NCC_DTR[ID NCC],DS_NCC_DTR[Nhân viên]),_xlfn.XLOOKUP(Table10[[#This Row],[ID NCC]],Data_TongTram2[ID NCC],Data_TongTram2[Nhân viên]))</f>
        <v>Lê Quốc Việt</v>
      </c>
      <c r="F602" s="497" t="str">
        <f>IF(Table10[[#This Row],[Trạm/DTR]]="DTR",_xlfn.XLOOKUP(Table10[[#This Row],[ID NCC]],DS_NCC_DTR[ID NCC],DS_NCC_DTR[Admin miền]),_xlfn.XLOOKUP(Table10[[#This Row],[Trạm/DTR]],Table16[Trạm],Table16[[Admin ]]))</f>
        <v>Phạm Thị Thúy Duy</v>
      </c>
      <c r="G602" t="s">
        <v>1296</v>
      </c>
      <c r="H602" s="497" t="str">
        <f>VLOOKUP(Table10[[#This Row],[Sản Phẩm RG]],'Thông tin'!C:F,4,0)</f>
        <v>PET chai</v>
      </c>
      <c r="I602">
        <v>590</v>
      </c>
      <c r="J602" s="497">
        <f>Table10[[#This Row],[Sản lượng kg]]/1000</f>
        <v>0.59</v>
      </c>
      <c r="K602" s="497" t="str">
        <f>_xlfn.XLOOKUP(Table10[[#This Row],[Loại Hàng]],Table59[Nhóm],Table59[Qui đổi])</f>
        <v>PET chai</v>
      </c>
      <c r="L602" s="403">
        <v>46158</v>
      </c>
      <c r="M602" t="s">
        <v>607</v>
      </c>
      <c r="N602" s="497">
        <f>IF(COUNTIF($A$3:A602,A602)=1,1,0)</f>
        <v>0</v>
      </c>
    </row>
    <row r="603" spans="1:14" x14ac:dyDescent="0.35">
      <c r="A603" t="s">
        <v>526</v>
      </c>
      <c r="B603" s="497" t="str">
        <f>IF(Table10[[#This Row],[DTR/Trạm]]="DTR",_xlfn.XLOOKUP(Table10[[#This Row],[ID NCC]],DS_NCC_DTR[ID NCC],DS_NCC_DTR[Tên NCC]),_xlfn.XLOOKUP(Table10[[#This Row],[ID NCC]],Data_TongTram2[ID NCC],Data_TongTram2[Tên NCC]))</f>
        <v>Chị Nguyệt</v>
      </c>
      <c r="C603" s="497" t="str">
        <f>IF(Table10[[#This Row],[Trạm/DTR]]="DTR","DTR","Trạm")</f>
        <v>Trạm</v>
      </c>
      <c r="D603" s="497" t="str">
        <f>Table10[[#This Row],[ID NCC]]&amp;Table10[[#This Row],[Trạm/DTR]]</f>
        <v>001J3000002HLrIIAWĐồng Lâm</v>
      </c>
      <c r="E603" s="497" t="str">
        <f>IF(Table10[[#This Row],[DTR/Trạm]]="DTR",_xlfn.XLOOKUP(Table10[[#This Row],[ID NCC]],DS_NCC_DTR[ID NCC],DS_NCC_DTR[Nhân viên]),_xlfn.XLOOKUP(Table10[[#This Row],[ID NCC]],Data_TongTram2[ID NCC],Data_TongTram2[Nhân viên]))</f>
        <v>Lâm Đỗ Anh Hào</v>
      </c>
      <c r="F603" s="497" t="str">
        <f>IF(Table10[[#This Row],[Trạm/DTR]]="DTR",_xlfn.XLOOKUP(Table10[[#This Row],[ID NCC]],DS_NCC_DTR[ID NCC],DS_NCC_DTR[Admin miền]),_xlfn.XLOOKUP(Table10[[#This Row],[Trạm/DTR]],Table16[Trạm],Table16[[Admin ]]))</f>
        <v>Phạm Thị Thúy Duy</v>
      </c>
      <c r="G603" t="s">
        <v>1296</v>
      </c>
      <c r="H603" s="497" t="str">
        <f>VLOOKUP(Table10[[#This Row],[Sản Phẩm RG]],'Thông tin'!C:F,4,0)</f>
        <v>PET chai</v>
      </c>
      <c r="I603">
        <v>730</v>
      </c>
      <c r="J603" s="497">
        <f>Table10[[#This Row],[Sản lượng kg]]/1000</f>
        <v>0.73</v>
      </c>
      <c r="K603" s="497" t="str">
        <f>_xlfn.XLOOKUP(Table10[[#This Row],[Loại Hàng]],Table59[Nhóm],Table59[Qui đổi])</f>
        <v>PET chai</v>
      </c>
      <c r="L603" s="403">
        <v>46158</v>
      </c>
      <c r="M603" t="s">
        <v>607</v>
      </c>
      <c r="N603" s="497">
        <f>IF(COUNTIF($A$3:A603,A603)=1,1,0)</f>
        <v>0</v>
      </c>
    </row>
    <row r="604" spans="1:14" x14ac:dyDescent="0.35">
      <c r="A604" t="s">
        <v>2214</v>
      </c>
      <c r="B604" s="497" t="str">
        <f>IF(Table10[[#This Row],[DTR/Trạm]]="DTR",_xlfn.XLOOKUP(Table10[[#This Row],[ID NCC]],DS_NCC_DTR[ID NCC],DS_NCC_DTR[Tên NCC]),_xlfn.XLOOKUP(Table10[[#This Row],[ID NCC]],Data_TongTram2[ID NCC],Data_TongTram2[Tên NCC]))</f>
        <v>Anh Đông</v>
      </c>
      <c r="C604" s="497" t="str">
        <f>IF(Table10[[#This Row],[Trạm/DTR]]="DTR","DTR","Trạm")</f>
        <v>Trạm</v>
      </c>
      <c r="D604" s="497" t="str">
        <f>Table10[[#This Row],[ID NCC]]&amp;Table10[[#This Row],[Trạm/DTR]]</f>
        <v>001J3000002HLcMIAWĐồng Lâm</v>
      </c>
      <c r="E604" s="497" t="str">
        <f>IF(Table10[[#This Row],[DTR/Trạm]]="DTR",_xlfn.XLOOKUP(Table10[[#This Row],[ID NCC]],DS_NCC_DTR[ID NCC],DS_NCC_DTR[Nhân viên]),_xlfn.XLOOKUP(Table10[[#This Row],[ID NCC]],Data_TongTram2[ID NCC],Data_TongTram2[Nhân viên]))</f>
        <v>Nguyễn Ngọc Lâm</v>
      </c>
      <c r="F604" s="497" t="str">
        <f>IF(Table10[[#This Row],[Trạm/DTR]]="DTR",_xlfn.XLOOKUP(Table10[[#This Row],[ID NCC]],DS_NCC_DTR[ID NCC],DS_NCC_DTR[Admin miền]),_xlfn.XLOOKUP(Table10[[#This Row],[Trạm/DTR]],Table16[Trạm],Table16[[Admin ]]))</f>
        <v>Phạm Thị Thúy Duy</v>
      </c>
      <c r="G604" t="s">
        <v>2240</v>
      </c>
      <c r="H604" s="497" t="str">
        <f>VLOOKUP(Table10[[#This Row],[Sản Phẩm RG]],'Thông tin'!C:F,4,0)</f>
        <v>PET chai</v>
      </c>
      <c r="I604">
        <v>3718</v>
      </c>
      <c r="J604" s="497">
        <f>Table10[[#This Row],[Sản lượng kg]]/1000</f>
        <v>3.718</v>
      </c>
      <c r="K604" s="497" t="str">
        <f>_xlfn.XLOOKUP(Table10[[#This Row],[Loại Hàng]],Table59[Nhóm],Table59[Qui đổi])</f>
        <v>PET chai</v>
      </c>
      <c r="L604" s="403">
        <v>46158</v>
      </c>
      <c r="M604" t="s">
        <v>607</v>
      </c>
      <c r="N604" s="497">
        <f>IF(COUNTIF($A$3:A604,A604)=1,1,0)</f>
        <v>0</v>
      </c>
    </row>
    <row r="605" spans="1:14" x14ac:dyDescent="0.35">
      <c r="A605" t="s">
        <v>1164</v>
      </c>
      <c r="B605" s="497" t="str">
        <f>IF(Table10[[#This Row],[DTR/Trạm]]="DTR",_xlfn.XLOOKUP(Table10[[#This Row],[ID NCC]],DS_NCC_DTR[ID NCC],DS_NCC_DTR[Tên NCC]),_xlfn.XLOOKUP(Table10[[#This Row],[ID NCC]],Data_TongTram2[ID NCC],Data_TongTram2[Tên NCC]))</f>
        <v>Anh Hùng Thoại Sơn</v>
      </c>
      <c r="C605" s="497" t="str">
        <f>IF(Table10[[#This Row],[Trạm/DTR]]="DTR","DTR","Trạm")</f>
        <v>Trạm</v>
      </c>
      <c r="D605" s="497" t="str">
        <f>Table10[[#This Row],[ID NCC]]&amp;Table10[[#This Row],[Trạm/DTR]]</f>
        <v>001J3000002HM0pIAGĐồng Lâm</v>
      </c>
      <c r="E605" s="497" t="str">
        <f>IF(Table10[[#This Row],[DTR/Trạm]]="DTR",_xlfn.XLOOKUP(Table10[[#This Row],[ID NCC]],DS_NCC_DTR[ID NCC],DS_NCC_DTR[Nhân viên]),_xlfn.XLOOKUP(Table10[[#This Row],[ID NCC]],Data_TongTram2[ID NCC],Data_TongTram2[Nhân viên]))</f>
        <v>Phạm Huỳnh Hữu Lộc</v>
      </c>
      <c r="F605" s="497" t="str">
        <f>IF(Table10[[#This Row],[Trạm/DTR]]="DTR",_xlfn.XLOOKUP(Table10[[#This Row],[ID NCC]],DS_NCC_DTR[ID NCC],DS_NCC_DTR[Admin miền]),_xlfn.XLOOKUP(Table10[[#This Row],[Trạm/DTR]],Table16[Trạm],Table16[[Admin ]]))</f>
        <v>Phạm Thị Thúy Duy</v>
      </c>
      <c r="G605" t="s">
        <v>2240</v>
      </c>
      <c r="H605" s="497" t="str">
        <f>VLOOKUP(Table10[[#This Row],[Sản Phẩm RG]],'Thông tin'!C:F,4,0)</f>
        <v>PET chai</v>
      </c>
      <c r="I605">
        <v>7753</v>
      </c>
      <c r="J605" s="497">
        <f>Table10[[#This Row],[Sản lượng kg]]/1000</f>
        <v>7.7530000000000001</v>
      </c>
      <c r="K605" s="497" t="str">
        <f>_xlfn.XLOOKUP(Table10[[#This Row],[Loại Hàng]],Table59[Nhóm],Table59[Qui đổi])</f>
        <v>PET chai</v>
      </c>
      <c r="L605" s="403">
        <v>46158</v>
      </c>
      <c r="M605" t="s">
        <v>607</v>
      </c>
      <c r="N605" s="497">
        <f>IF(COUNTIF($A$3:A605,A605)=1,1,0)</f>
        <v>0</v>
      </c>
    </row>
    <row r="606" spans="1:14" x14ac:dyDescent="0.35">
      <c r="A606" t="s">
        <v>557</v>
      </c>
      <c r="B606" s="497" t="str">
        <f>IF(Table10[[#This Row],[DTR/Trạm]]="DTR",_xlfn.XLOOKUP(Table10[[#This Row],[ID NCC]],DS_NCC_DTR[ID NCC],DS_NCC_DTR[Tên NCC]),_xlfn.XLOOKUP(Table10[[#This Row],[ID NCC]],Data_TongTram2[ID NCC],Data_TongTram2[Tên NCC]))</f>
        <v>Trần Dương Kiến Trúc</v>
      </c>
      <c r="C606" s="497" t="str">
        <f>IF(Table10[[#This Row],[Trạm/DTR]]="DTR","DTR","Trạm")</f>
        <v>Trạm</v>
      </c>
      <c r="D606" s="497" t="str">
        <f>Table10[[#This Row],[ID NCC]]&amp;Table10[[#This Row],[Trạm/DTR]]</f>
        <v>001J3000002HLbFIAWĐồng Lâm</v>
      </c>
      <c r="E606" s="497" t="str">
        <f>IF(Table10[[#This Row],[DTR/Trạm]]="DTR",_xlfn.XLOOKUP(Table10[[#This Row],[ID NCC]],DS_NCC_DTR[ID NCC],DS_NCC_DTR[Nhân viên]),_xlfn.XLOOKUP(Table10[[#This Row],[ID NCC]],Data_TongTram2[ID NCC],Data_TongTram2[Nhân viên]))</f>
        <v>Lâm Đỗ Anh Hào</v>
      </c>
      <c r="F606" s="497" t="str">
        <f>IF(Table10[[#This Row],[Trạm/DTR]]="DTR",_xlfn.XLOOKUP(Table10[[#This Row],[ID NCC]],DS_NCC_DTR[ID NCC],DS_NCC_DTR[Admin miền]),_xlfn.XLOOKUP(Table10[[#This Row],[Trạm/DTR]],Table16[Trạm],Table16[[Admin ]]))</f>
        <v>Phạm Thị Thúy Duy</v>
      </c>
      <c r="G606" t="s">
        <v>1296</v>
      </c>
      <c r="H606" s="497" t="str">
        <f>VLOOKUP(Table10[[#This Row],[Sản Phẩm RG]],'Thông tin'!C:F,4,0)</f>
        <v>PET chai</v>
      </c>
      <c r="I606">
        <v>1040</v>
      </c>
      <c r="J606" s="497">
        <f>Table10[[#This Row],[Sản lượng kg]]/1000</f>
        <v>1.04</v>
      </c>
      <c r="K606" s="497" t="str">
        <f>_xlfn.XLOOKUP(Table10[[#This Row],[Loại Hàng]],Table59[Nhóm],Table59[Qui đổi])</f>
        <v>PET chai</v>
      </c>
      <c r="L606" s="403">
        <v>46158</v>
      </c>
      <c r="M606" t="s">
        <v>607</v>
      </c>
      <c r="N606" s="497">
        <f>IF(COUNTIF($A$3:A606,A606)=1,1,0)</f>
        <v>0</v>
      </c>
    </row>
    <row r="607" spans="1:14" x14ac:dyDescent="0.35">
      <c r="A607" t="s">
        <v>519</v>
      </c>
      <c r="B607" s="497" t="str">
        <f>IF(Table10[[#This Row],[DTR/Trạm]]="DTR",_xlfn.XLOOKUP(Table10[[#This Row],[ID NCC]],DS_NCC_DTR[ID NCC],DS_NCC_DTR[Tên NCC]),_xlfn.XLOOKUP(Table10[[#This Row],[ID NCC]],Data_TongTram2[ID NCC],Data_TongTram2[Tên NCC]))</f>
        <v>Kiều Bình Thái</v>
      </c>
      <c r="C607" s="497" t="str">
        <f>IF(Table10[[#This Row],[Trạm/DTR]]="DTR","DTR","Trạm")</f>
        <v>Trạm</v>
      </c>
      <c r="D607" s="497" t="str">
        <f>Table10[[#This Row],[ID NCC]]&amp;Table10[[#This Row],[Trạm/DTR]]</f>
        <v>001J3000005FFAsIAOĐồng Lâm</v>
      </c>
      <c r="E607" s="497" t="str">
        <f>IF(Table10[[#This Row],[DTR/Trạm]]="DTR",_xlfn.XLOOKUP(Table10[[#This Row],[ID NCC]],DS_NCC_DTR[ID NCC],DS_NCC_DTR[Nhân viên]),_xlfn.XLOOKUP(Table10[[#This Row],[ID NCC]],Data_TongTram2[ID NCC],Data_TongTram2[Nhân viên]))</f>
        <v>Lê Quốc Việt</v>
      </c>
      <c r="F607" s="497" t="str">
        <f>IF(Table10[[#This Row],[Trạm/DTR]]="DTR",_xlfn.XLOOKUP(Table10[[#This Row],[ID NCC]],DS_NCC_DTR[ID NCC],DS_NCC_DTR[Admin miền]),_xlfn.XLOOKUP(Table10[[#This Row],[Trạm/DTR]],Table16[Trạm],Table16[[Admin ]]))</f>
        <v>Phạm Thị Thúy Duy</v>
      </c>
      <c r="G607" t="s">
        <v>1296</v>
      </c>
      <c r="H607" s="497" t="str">
        <f>VLOOKUP(Table10[[#This Row],[Sản Phẩm RG]],'Thông tin'!C:F,4,0)</f>
        <v>PET chai</v>
      </c>
      <c r="I607">
        <v>780</v>
      </c>
      <c r="J607" s="497">
        <f>Table10[[#This Row],[Sản lượng kg]]/1000</f>
        <v>0.78</v>
      </c>
      <c r="K607" s="497" t="str">
        <f>_xlfn.XLOOKUP(Table10[[#This Row],[Loại Hàng]],Table59[Nhóm],Table59[Qui đổi])</f>
        <v>PET chai</v>
      </c>
      <c r="L607" s="403">
        <v>46158</v>
      </c>
      <c r="M607" t="s">
        <v>607</v>
      </c>
      <c r="N607" s="497">
        <f>IF(COUNTIF($A$3:A607,A607)=1,1,0)</f>
        <v>0</v>
      </c>
    </row>
    <row r="608" spans="1:14" x14ac:dyDescent="0.35">
      <c r="A608" t="s">
        <v>494</v>
      </c>
      <c r="B608" s="497" t="str">
        <f>IF(Table10[[#This Row],[DTR/Trạm]]="DTR",_xlfn.XLOOKUP(Table10[[#This Row],[ID NCC]],DS_NCC_DTR[ID NCC],DS_NCC_DTR[Tên NCC]),_xlfn.XLOOKUP(Table10[[#This Row],[ID NCC]],Data_TongTram2[ID NCC],Data_TongTram2[Tên NCC]))</f>
        <v>Bùi Thanh Tùng</v>
      </c>
      <c r="C608" s="497" t="str">
        <f>IF(Table10[[#This Row],[Trạm/DTR]]="DTR","DTR","Trạm")</f>
        <v>Trạm</v>
      </c>
      <c r="D608" s="497" t="str">
        <f>Table10[[#This Row],[ID NCC]]&amp;Table10[[#This Row],[Trạm/DTR]]</f>
        <v>001J3000002J4XyIAKĐồng Lâm</v>
      </c>
      <c r="E608" s="497" t="str">
        <f>IF(Table10[[#This Row],[DTR/Trạm]]="DTR",_xlfn.XLOOKUP(Table10[[#This Row],[ID NCC]],DS_NCC_DTR[ID NCC],DS_NCC_DTR[Nhân viên]),_xlfn.XLOOKUP(Table10[[#This Row],[ID NCC]],Data_TongTram2[ID NCC],Data_TongTram2[Nhân viên]))</f>
        <v>Lâm Đỗ Anh Hào</v>
      </c>
      <c r="F608" s="497" t="str">
        <f>IF(Table10[[#This Row],[Trạm/DTR]]="DTR",_xlfn.XLOOKUP(Table10[[#This Row],[ID NCC]],DS_NCC_DTR[ID NCC],DS_NCC_DTR[Admin miền]),_xlfn.XLOOKUP(Table10[[#This Row],[Trạm/DTR]],Table16[Trạm],Table16[[Admin ]]))</f>
        <v>Phạm Thị Thúy Duy</v>
      </c>
      <c r="G608" t="s">
        <v>1296</v>
      </c>
      <c r="H608" s="497" t="str">
        <f>VLOOKUP(Table10[[#This Row],[Sản Phẩm RG]],'Thông tin'!C:F,4,0)</f>
        <v>PET chai</v>
      </c>
      <c r="I608">
        <v>326</v>
      </c>
      <c r="J608" s="497">
        <f>Table10[[#This Row],[Sản lượng kg]]/1000</f>
        <v>0.32600000000000001</v>
      </c>
      <c r="K608" s="497" t="str">
        <f>_xlfn.XLOOKUP(Table10[[#This Row],[Loại Hàng]],Table59[Nhóm],Table59[Qui đổi])</f>
        <v>PET chai</v>
      </c>
      <c r="L608" s="403">
        <v>46158</v>
      </c>
      <c r="M608" t="s">
        <v>607</v>
      </c>
      <c r="N608" s="497">
        <f>IF(COUNTIF($A$3:A608,A608)=1,1,0)</f>
        <v>0</v>
      </c>
    </row>
    <row r="609" spans="1:14" x14ac:dyDescent="0.35">
      <c r="A609" t="s">
        <v>644</v>
      </c>
      <c r="B609" s="497" t="str">
        <f>IF(Table10[[#This Row],[DTR/Trạm]]="DTR",_xlfn.XLOOKUP(Table10[[#This Row],[ID NCC]],DS_NCC_DTR[ID NCC],DS_NCC_DTR[Tên NCC]),_xlfn.XLOOKUP(Table10[[#This Row],[ID NCC]],Data_TongTram2[ID NCC],Data_TongTram2[Tên NCC]))</f>
        <v>Minh Thành</v>
      </c>
      <c r="C609" s="497" t="str">
        <f>IF(Table10[[#This Row],[Trạm/DTR]]="DTR","DTR","Trạm")</f>
        <v>Trạm</v>
      </c>
      <c r="D609" s="497" t="str">
        <f>Table10[[#This Row],[ID NCC]]&amp;Table10[[#This Row],[Trạm/DTR]]</f>
        <v>001dc00000jIVWTAA4Đồng Lâm</v>
      </c>
      <c r="E609" s="497" t="str">
        <f>IF(Table10[[#This Row],[DTR/Trạm]]="DTR",_xlfn.XLOOKUP(Table10[[#This Row],[ID NCC]],DS_NCC_DTR[ID NCC],DS_NCC_DTR[Nhân viên]),_xlfn.XLOOKUP(Table10[[#This Row],[ID NCC]],Data_TongTram2[ID NCC],Data_TongTram2[Nhân viên]))</f>
        <v>Lâm Đỗ Anh Hào</v>
      </c>
      <c r="F609" s="497" t="str">
        <f>IF(Table10[[#This Row],[Trạm/DTR]]="DTR",_xlfn.XLOOKUP(Table10[[#This Row],[ID NCC]],DS_NCC_DTR[ID NCC],DS_NCC_DTR[Admin miền]),_xlfn.XLOOKUP(Table10[[#This Row],[Trạm/DTR]],Table16[Trạm],Table16[[Admin ]]))</f>
        <v>Phạm Thị Thúy Duy</v>
      </c>
      <c r="G609" t="s">
        <v>1296</v>
      </c>
      <c r="H609" s="497" t="str">
        <f>VLOOKUP(Table10[[#This Row],[Sản Phẩm RG]],'Thông tin'!C:F,4,0)</f>
        <v>PET chai</v>
      </c>
      <c r="I609">
        <v>550</v>
      </c>
      <c r="J609" s="497">
        <f>Table10[[#This Row],[Sản lượng kg]]/1000</f>
        <v>0.55000000000000004</v>
      </c>
      <c r="K609" s="497" t="str">
        <f>_xlfn.XLOOKUP(Table10[[#This Row],[Loại Hàng]],Table59[Nhóm],Table59[Qui đổi])</f>
        <v>PET chai</v>
      </c>
      <c r="L609" s="403">
        <v>46158</v>
      </c>
      <c r="M609" t="s">
        <v>607</v>
      </c>
      <c r="N609" s="497">
        <f>IF(COUNTIF($A$3:A609,A609)=1,1,0)</f>
        <v>0</v>
      </c>
    </row>
    <row r="610" spans="1:14" x14ac:dyDescent="0.35">
      <c r="A610" t="s">
        <v>1661</v>
      </c>
      <c r="B610" s="497" t="str">
        <f>IF(Table10[[#This Row],[DTR/Trạm]]="DTR",_xlfn.XLOOKUP(Table10[[#This Row],[ID NCC]],DS_NCC_DTR[ID NCC],DS_NCC_DTR[Tên NCC]),_xlfn.XLOOKUP(Table10[[#This Row],[ID NCC]],Data_TongTram2[ID NCC],Data_TongTram2[Tên NCC]))</f>
        <v>Anh Cường ( Bố Thảo)</v>
      </c>
      <c r="C610" s="497" t="str">
        <f>IF(Table10[[#This Row],[Trạm/DTR]]="DTR","DTR","Trạm")</f>
        <v>Trạm</v>
      </c>
      <c r="D610" s="497" t="str">
        <f>Table10[[#This Row],[ID NCC]]&amp;Table10[[#This Row],[Trạm/DTR]]</f>
        <v>001J3000002HLjiIAGĐồng Lâm</v>
      </c>
      <c r="E610" s="497" t="str">
        <f>IF(Table10[[#This Row],[DTR/Trạm]]="DTR",_xlfn.XLOOKUP(Table10[[#This Row],[ID NCC]],DS_NCC_DTR[ID NCC],DS_NCC_DTR[Nhân viên]),_xlfn.XLOOKUP(Table10[[#This Row],[ID NCC]],Data_TongTram2[ID NCC],Data_TongTram2[Nhân viên]))</f>
        <v>Nguyễn Ngọc Lâm</v>
      </c>
      <c r="F610" s="497" t="str">
        <f>IF(Table10[[#This Row],[Trạm/DTR]]="DTR",_xlfn.XLOOKUP(Table10[[#This Row],[ID NCC]],DS_NCC_DTR[ID NCC],DS_NCC_DTR[Admin miền]),_xlfn.XLOOKUP(Table10[[#This Row],[Trạm/DTR]],Table16[Trạm],Table16[[Admin ]]))</f>
        <v>Phạm Thị Thúy Duy</v>
      </c>
      <c r="G610" t="s">
        <v>2240</v>
      </c>
      <c r="H610" s="497" t="str">
        <f>VLOOKUP(Table10[[#This Row],[Sản Phẩm RG]],'Thông tin'!C:F,4,0)</f>
        <v>PET chai</v>
      </c>
      <c r="I610">
        <v>3416</v>
      </c>
      <c r="J610" s="497">
        <f>Table10[[#This Row],[Sản lượng kg]]/1000</f>
        <v>3.4159999999999999</v>
      </c>
      <c r="K610" s="497" t="str">
        <f>_xlfn.XLOOKUP(Table10[[#This Row],[Loại Hàng]],Table59[Nhóm],Table59[Qui đổi])</f>
        <v>PET chai</v>
      </c>
      <c r="L610" s="403">
        <v>46158</v>
      </c>
      <c r="M610" t="s">
        <v>607</v>
      </c>
      <c r="N610" s="497">
        <f>IF(COUNTIF($A$3:A610,A610)=1,1,0)</f>
        <v>0</v>
      </c>
    </row>
    <row r="611" spans="1:14" x14ac:dyDescent="0.35">
      <c r="A611" t="s">
        <v>633</v>
      </c>
      <c r="B611" s="497" t="str">
        <f>IF(Table10[[#This Row],[DTR/Trạm]]="DTR",_xlfn.XLOOKUP(Table10[[#This Row],[ID NCC]],DS_NCC_DTR[ID NCC],DS_NCC_DTR[Tên NCC]),_xlfn.XLOOKUP(Table10[[#This Row],[ID NCC]],Data_TongTram2[ID NCC],Data_TongTram2[Tên NCC]))</f>
        <v>Phế Liệu Minh Luân</v>
      </c>
      <c r="C611" s="497" t="str">
        <f>IF(Table10[[#This Row],[Trạm/DTR]]="DTR","DTR","Trạm")</f>
        <v>Trạm</v>
      </c>
      <c r="D611" s="497" t="str">
        <f>Table10[[#This Row],[ID NCC]]&amp;Table10[[#This Row],[Trạm/DTR]]</f>
        <v>001J3000002HLbAIAWĐồng Lâm</v>
      </c>
      <c r="E611" s="497" t="str">
        <f>IF(Table10[[#This Row],[DTR/Trạm]]="DTR",_xlfn.XLOOKUP(Table10[[#This Row],[ID NCC]],DS_NCC_DTR[ID NCC],DS_NCC_DTR[Nhân viên]),_xlfn.XLOOKUP(Table10[[#This Row],[ID NCC]],Data_TongTram2[ID NCC],Data_TongTram2[Nhân viên]))</f>
        <v>Lâm Đỗ Anh Hào</v>
      </c>
      <c r="F611" s="497" t="str">
        <f>IF(Table10[[#This Row],[Trạm/DTR]]="DTR",_xlfn.XLOOKUP(Table10[[#This Row],[ID NCC]],DS_NCC_DTR[ID NCC],DS_NCC_DTR[Admin miền]),_xlfn.XLOOKUP(Table10[[#This Row],[Trạm/DTR]],Table16[Trạm],Table16[[Admin ]]))</f>
        <v>Phạm Thị Thúy Duy</v>
      </c>
      <c r="G611" t="s">
        <v>1296</v>
      </c>
      <c r="H611" s="497" t="str">
        <f>VLOOKUP(Table10[[#This Row],[Sản Phẩm RG]],'Thông tin'!C:F,4,0)</f>
        <v>PET chai</v>
      </c>
      <c r="I611">
        <v>560</v>
      </c>
      <c r="J611" s="497">
        <f>Table10[[#This Row],[Sản lượng kg]]/1000</f>
        <v>0.56000000000000005</v>
      </c>
      <c r="K611" s="497" t="str">
        <f>_xlfn.XLOOKUP(Table10[[#This Row],[Loại Hàng]],Table59[Nhóm],Table59[Qui đổi])</f>
        <v>PET chai</v>
      </c>
      <c r="L611" s="403">
        <v>46158</v>
      </c>
      <c r="M611" t="s">
        <v>607</v>
      </c>
      <c r="N611" s="497">
        <f>IF(COUNTIF($A$3:A611,A611)=1,1,0)</f>
        <v>0</v>
      </c>
    </row>
    <row r="612" spans="1:14" x14ac:dyDescent="0.35">
      <c r="A612" t="s">
        <v>557</v>
      </c>
      <c r="B612" s="497" t="str">
        <f>IF(Table10[[#This Row],[DTR/Trạm]]="DTR",_xlfn.XLOOKUP(Table10[[#This Row],[ID NCC]],DS_NCC_DTR[ID NCC],DS_NCC_DTR[Tên NCC]),_xlfn.XLOOKUP(Table10[[#This Row],[ID NCC]],Data_TongTram2[ID NCC],Data_TongTram2[Tên NCC]))</f>
        <v>Trần Dương Kiến Trúc</v>
      </c>
      <c r="C612" s="497" t="str">
        <f>IF(Table10[[#This Row],[Trạm/DTR]]="DTR","DTR","Trạm")</f>
        <v>Trạm</v>
      </c>
      <c r="D612" s="497" t="str">
        <f>Table10[[#This Row],[ID NCC]]&amp;Table10[[#This Row],[Trạm/DTR]]</f>
        <v>001J3000002HLbFIAWĐồng Lâm</v>
      </c>
      <c r="E612" s="497" t="str">
        <f>IF(Table10[[#This Row],[DTR/Trạm]]="DTR",_xlfn.XLOOKUP(Table10[[#This Row],[ID NCC]],DS_NCC_DTR[ID NCC],DS_NCC_DTR[Nhân viên]),_xlfn.XLOOKUP(Table10[[#This Row],[ID NCC]],Data_TongTram2[ID NCC],Data_TongTram2[Nhân viên]))</f>
        <v>Lâm Đỗ Anh Hào</v>
      </c>
      <c r="F612" s="497" t="str">
        <f>IF(Table10[[#This Row],[Trạm/DTR]]="DTR",_xlfn.XLOOKUP(Table10[[#This Row],[ID NCC]],DS_NCC_DTR[ID NCC],DS_NCC_DTR[Admin miền]),_xlfn.XLOOKUP(Table10[[#This Row],[Trạm/DTR]],Table16[Trạm],Table16[[Admin ]]))</f>
        <v>Phạm Thị Thúy Duy</v>
      </c>
      <c r="G612" t="s">
        <v>1296</v>
      </c>
      <c r="H612" s="497" t="str">
        <f>VLOOKUP(Table10[[#This Row],[Sản Phẩm RG]],'Thông tin'!C:F,4,0)</f>
        <v>PET chai</v>
      </c>
      <c r="I612">
        <v>670</v>
      </c>
      <c r="J612" s="497">
        <f>Table10[[#This Row],[Sản lượng kg]]/1000</f>
        <v>0.67</v>
      </c>
      <c r="K612" s="497" t="str">
        <f>_xlfn.XLOOKUP(Table10[[#This Row],[Loại Hàng]],Table59[Nhóm],Table59[Qui đổi])</f>
        <v>PET chai</v>
      </c>
      <c r="L612" s="403">
        <v>46158</v>
      </c>
      <c r="M612" t="s">
        <v>607</v>
      </c>
      <c r="N612" s="497">
        <f>IF(COUNTIF($A$3:A612,A612)=1,1,0)</f>
        <v>0</v>
      </c>
    </row>
    <row r="613" spans="1:14" x14ac:dyDescent="0.35">
      <c r="A613" t="s">
        <v>524</v>
      </c>
      <c r="B613" s="497" t="str">
        <f>IF(Table10[[#This Row],[DTR/Trạm]]="DTR",_xlfn.XLOOKUP(Table10[[#This Row],[ID NCC]],DS_NCC_DTR[ID NCC],DS_NCC_DTR[Tên NCC]),_xlfn.XLOOKUP(Table10[[#This Row],[ID NCC]],Data_TongTram2[ID NCC],Data_TongTram2[Tên NCC]))</f>
        <v>Anh Tốt</v>
      </c>
      <c r="C613" s="497" t="str">
        <f>IF(Table10[[#This Row],[Trạm/DTR]]="DTR","DTR","Trạm")</f>
        <v>Trạm</v>
      </c>
      <c r="D613" s="497" t="str">
        <f>Table10[[#This Row],[ID NCC]]&amp;Table10[[#This Row],[Trạm/DTR]]</f>
        <v>001J3000002HLkWIAWĐồng Lâm</v>
      </c>
      <c r="E613" s="497" t="str">
        <f>IF(Table10[[#This Row],[DTR/Trạm]]="DTR",_xlfn.XLOOKUP(Table10[[#This Row],[ID NCC]],DS_NCC_DTR[ID NCC],DS_NCC_DTR[Nhân viên]),_xlfn.XLOOKUP(Table10[[#This Row],[ID NCC]],Data_TongTram2[ID NCC],Data_TongTram2[Nhân viên]))</f>
        <v>Lê Quốc Việt</v>
      </c>
      <c r="F613" s="497" t="str">
        <f>IF(Table10[[#This Row],[Trạm/DTR]]="DTR",_xlfn.XLOOKUP(Table10[[#This Row],[ID NCC]],DS_NCC_DTR[ID NCC],DS_NCC_DTR[Admin miền]),_xlfn.XLOOKUP(Table10[[#This Row],[Trạm/DTR]],Table16[Trạm],Table16[[Admin ]]))</f>
        <v>Phạm Thị Thúy Duy</v>
      </c>
      <c r="G613" t="s">
        <v>1296</v>
      </c>
      <c r="H613" s="497" t="str">
        <f>VLOOKUP(Table10[[#This Row],[Sản Phẩm RG]],'Thông tin'!C:F,4,0)</f>
        <v>PET chai</v>
      </c>
      <c r="I613">
        <v>752</v>
      </c>
      <c r="J613" s="497">
        <f>Table10[[#This Row],[Sản lượng kg]]/1000</f>
        <v>0.752</v>
      </c>
      <c r="K613" s="497" t="str">
        <f>_xlfn.XLOOKUP(Table10[[#This Row],[Loại Hàng]],Table59[Nhóm],Table59[Qui đổi])</f>
        <v>PET chai</v>
      </c>
      <c r="L613" s="403">
        <v>46158</v>
      </c>
      <c r="M613" t="s">
        <v>607</v>
      </c>
      <c r="N613" s="497">
        <f>IF(COUNTIF($A$3:A613,A613)=1,1,0)</f>
        <v>0</v>
      </c>
    </row>
    <row r="614" spans="1:14" x14ac:dyDescent="0.35">
      <c r="A614" t="s">
        <v>1263</v>
      </c>
      <c r="B614" s="497" t="str">
        <f>IF(Table10[[#This Row],[DTR/Trạm]]="DTR",_xlfn.XLOOKUP(Table10[[#This Row],[ID NCC]],DS_NCC_DTR[ID NCC],DS_NCC_DTR[Tên NCC]),_xlfn.XLOOKUP(Table10[[#This Row],[ID NCC]],Data_TongTram2[ID NCC],Data_TongTram2[Tên NCC]))</f>
        <v>Hộ Kinh Doanh An Tâm</v>
      </c>
      <c r="C614" s="497" t="str">
        <f>IF(Table10[[#This Row],[Trạm/DTR]]="DTR","DTR","Trạm")</f>
        <v>Trạm</v>
      </c>
      <c r="D614" s="497" t="str">
        <f>Table10[[#This Row],[ID NCC]]&amp;Table10[[#This Row],[Trạm/DTR]]</f>
        <v>001dc000014oE0DAAUĐồng Lâm</v>
      </c>
      <c r="E614" s="497" t="str">
        <f>IF(Table10[[#This Row],[DTR/Trạm]]="DTR",_xlfn.XLOOKUP(Table10[[#This Row],[ID NCC]],DS_NCC_DTR[ID NCC],DS_NCC_DTR[Nhân viên]),_xlfn.XLOOKUP(Table10[[#This Row],[ID NCC]],Data_TongTram2[ID NCC],Data_TongTram2[Nhân viên]))</f>
        <v>Phạm Huỳnh Hữu Lộc</v>
      </c>
      <c r="F614" s="497" t="str">
        <f>IF(Table10[[#This Row],[Trạm/DTR]]="DTR",_xlfn.XLOOKUP(Table10[[#This Row],[ID NCC]],DS_NCC_DTR[ID NCC],DS_NCC_DTR[Admin miền]),_xlfn.XLOOKUP(Table10[[#This Row],[Trạm/DTR]],Table16[Trạm],Table16[[Admin ]]))</f>
        <v>Phạm Thị Thúy Duy</v>
      </c>
      <c r="G614" t="s">
        <v>2240</v>
      </c>
      <c r="H614" s="497" t="str">
        <f>VLOOKUP(Table10[[#This Row],[Sản Phẩm RG]],'Thông tin'!C:F,4,0)</f>
        <v>PET chai</v>
      </c>
      <c r="I614">
        <v>7911</v>
      </c>
      <c r="J614" s="497">
        <f>Table10[[#This Row],[Sản lượng kg]]/1000</f>
        <v>7.9109999999999996</v>
      </c>
      <c r="K614" s="497" t="str">
        <f>_xlfn.XLOOKUP(Table10[[#This Row],[Loại Hàng]],Table59[Nhóm],Table59[Qui đổi])</f>
        <v>PET chai</v>
      </c>
      <c r="L614" s="403">
        <v>46160</v>
      </c>
      <c r="M614" t="s">
        <v>607</v>
      </c>
      <c r="N614" s="497">
        <f>IF(COUNTIF($A$3:A614,A614)=1,1,0)</f>
        <v>0</v>
      </c>
    </row>
    <row r="615" spans="1:14" x14ac:dyDescent="0.35">
      <c r="A615" t="s">
        <v>559</v>
      </c>
      <c r="B615" s="497" t="str">
        <f>IF(Table10[[#This Row],[DTR/Trạm]]="DTR",_xlfn.XLOOKUP(Table10[[#This Row],[ID NCC]],DS_NCC_DTR[ID NCC],DS_NCC_DTR[Tên NCC]),_xlfn.XLOOKUP(Table10[[#This Row],[ID NCC]],Data_TongTram2[ID NCC],Data_TongTram2[Tên NCC]))</f>
        <v>HKD Nguyễn Hồng Mây</v>
      </c>
      <c r="C615" s="497" t="str">
        <f>IF(Table10[[#This Row],[Trạm/DTR]]="DTR","DTR","Trạm")</f>
        <v>Trạm</v>
      </c>
      <c r="D615" s="497" t="str">
        <f>Table10[[#This Row],[ID NCC]]&amp;Table10[[#This Row],[Trạm/DTR]]</f>
        <v>001J3000002HM0DIAWĐồng Lâm</v>
      </c>
      <c r="E615" s="497" t="str">
        <f>IF(Table10[[#This Row],[DTR/Trạm]]="DTR",_xlfn.XLOOKUP(Table10[[#This Row],[ID NCC]],DS_NCC_DTR[ID NCC],DS_NCC_DTR[Nhân viên]),_xlfn.XLOOKUP(Table10[[#This Row],[ID NCC]],Data_TongTram2[ID NCC],Data_TongTram2[Nhân viên]))</f>
        <v>Nguyễn Ngọc Lâm</v>
      </c>
      <c r="F615" s="497" t="str">
        <f>IF(Table10[[#This Row],[Trạm/DTR]]="DTR",_xlfn.XLOOKUP(Table10[[#This Row],[ID NCC]],DS_NCC_DTR[ID NCC],DS_NCC_DTR[Admin miền]),_xlfn.XLOOKUP(Table10[[#This Row],[Trạm/DTR]],Table16[Trạm],Table16[[Admin ]]))</f>
        <v>Phạm Thị Thúy Duy</v>
      </c>
      <c r="G615" t="s">
        <v>1296</v>
      </c>
      <c r="H615" s="497" t="str">
        <f>VLOOKUP(Table10[[#This Row],[Sản Phẩm RG]],'Thông tin'!C:F,4,0)</f>
        <v>PET chai</v>
      </c>
      <c r="I615">
        <v>1130</v>
      </c>
      <c r="J615" s="497">
        <f>Table10[[#This Row],[Sản lượng kg]]/1000</f>
        <v>1.1299999999999999</v>
      </c>
      <c r="K615" s="497" t="str">
        <f>_xlfn.XLOOKUP(Table10[[#This Row],[Loại Hàng]],Table59[Nhóm],Table59[Qui đổi])</f>
        <v>PET chai</v>
      </c>
      <c r="L615" s="403">
        <v>46160</v>
      </c>
      <c r="M615" t="s">
        <v>607</v>
      </c>
      <c r="N615" s="497">
        <f>IF(COUNTIF($A$3:A615,A615)=1,1,0)</f>
        <v>0</v>
      </c>
    </row>
    <row r="616" spans="1:14" x14ac:dyDescent="0.35">
      <c r="A616" t="s">
        <v>639</v>
      </c>
      <c r="B616" s="497" t="str">
        <f>IF(Table10[[#This Row],[DTR/Trạm]]="DTR",_xlfn.XLOOKUP(Table10[[#This Row],[ID NCC]],DS_NCC_DTR[ID NCC],DS_NCC_DTR[Tên NCC]),_xlfn.XLOOKUP(Table10[[#This Row],[ID NCC]],Data_TongTram2[ID NCC],Data_TongTram2[Tên NCC]))</f>
        <v>Phan Minh Khang</v>
      </c>
      <c r="C616" s="497" t="str">
        <f>IF(Table10[[#This Row],[Trạm/DTR]]="DTR","DTR","Trạm")</f>
        <v>Trạm</v>
      </c>
      <c r="D616" s="497" t="str">
        <f>Table10[[#This Row],[ID NCC]]&amp;Table10[[#This Row],[Trạm/DTR]]</f>
        <v>001J3000005GuLQIA0Đồng Lâm</v>
      </c>
      <c r="E616" s="497" t="str">
        <f>IF(Table10[[#This Row],[DTR/Trạm]]="DTR",_xlfn.XLOOKUP(Table10[[#This Row],[ID NCC]],DS_NCC_DTR[ID NCC],DS_NCC_DTR[Nhân viên]),_xlfn.XLOOKUP(Table10[[#This Row],[ID NCC]],Data_TongTram2[ID NCC],Data_TongTram2[Nhân viên]))</f>
        <v>Lâm Đỗ Anh Hào</v>
      </c>
      <c r="F616" s="497" t="str">
        <f>IF(Table10[[#This Row],[Trạm/DTR]]="DTR",_xlfn.XLOOKUP(Table10[[#This Row],[ID NCC]],DS_NCC_DTR[ID NCC],DS_NCC_DTR[Admin miền]),_xlfn.XLOOKUP(Table10[[#This Row],[Trạm/DTR]],Table16[Trạm],Table16[[Admin ]]))</f>
        <v>Phạm Thị Thúy Duy</v>
      </c>
      <c r="G616" t="s">
        <v>1296</v>
      </c>
      <c r="H616" s="497" t="str">
        <f>VLOOKUP(Table10[[#This Row],[Sản Phẩm RG]],'Thông tin'!C:F,4,0)</f>
        <v>PET chai</v>
      </c>
      <c r="I616">
        <v>657</v>
      </c>
      <c r="J616" s="497">
        <f>Table10[[#This Row],[Sản lượng kg]]/1000</f>
        <v>0.65700000000000003</v>
      </c>
      <c r="K616" s="497" t="str">
        <f>_xlfn.XLOOKUP(Table10[[#This Row],[Loại Hàng]],Table59[Nhóm],Table59[Qui đổi])</f>
        <v>PET chai</v>
      </c>
      <c r="L616" s="403">
        <v>46160</v>
      </c>
      <c r="M616" t="s">
        <v>607</v>
      </c>
      <c r="N616" s="497">
        <f>IF(COUNTIF($A$3:A616,A616)=1,1,0)</f>
        <v>0</v>
      </c>
    </row>
    <row r="617" spans="1:14" x14ac:dyDescent="0.35">
      <c r="A617" t="s">
        <v>636</v>
      </c>
      <c r="B617" s="497" t="str">
        <f>IF(Table10[[#This Row],[DTR/Trạm]]="DTR",_xlfn.XLOOKUP(Table10[[#This Row],[ID NCC]],DS_NCC_DTR[ID NCC],DS_NCC_DTR[Tên NCC]),_xlfn.XLOOKUP(Table10[[#This Row],[ID NCC]],Data_TongTram2[ID NCC],Data_TongTram2[Tên NCC]))</f>
        <v>Chị Hưởng (Nguyễn Văn Đậm)</v>
      </c>
      <c r="C617" s="497" t="str">
        <f>IF(Table10[[#This Row],[Trạm/DTR]]="DTR","DTR","Trạm")</f>
        <v>Trạm</v>
      </c>
      <c r="D617" s="497" t="str">
        <f>Table10[[#This Row],[ID NCC]]&amp;Table10[[#This Row],[Trạm/DTR]]</f>
        <v>001J3000009Cb5WIASĐồng Lâm</v>
      </c>
      <c r="E617" s="497" t="str">
        <f>IF(Table10[[#This Row],[DTR/Trạm]]="DTR",_xlfn.XLOOKUP(Table10[[#This Row],[ID NCC]],DS_NCC_DTR[ID NCC],DS_NCC_DTR[Nhân viên]),_xlfn.XLOOKUP(Table10[[#This Row],[ID NCC]],Data_TongTram2[ID NCC],Data_TongTram2[Nhân viên]))</f>
        <v>Nguyễn Ngọc Lâm</v>
      </c>
      <c r="F617" s="497" t="str">
        <f>IF(Table10[[#This Row],[Trạm/DTR]]="DTR",_xlfn.XLOOKUP(Table10[[#This Row],[ID NCC]],DS_NCC_DTR[ID NCC],DS_NCC_DTR[Admin miền]),_xlfn.XLOOKUP(Table10[[#This Row],[Trạm/DTR]],Table16[Trạm],Table16[[Admin ]]))</f>
        <v>Phạm Thị Thúy Duy</v>
      </c>
      <c r="G617" t="s">
        <v>1296</v>
      </c>
      <c r="H617" s="497" t="str">
        <f>VLOOKUP(Table10[[#This Row],[Sản Phẩm RG]],'Thông tin'!C:F,4,0)</f>
        <v>PET chai</v>
      </c>
      <c r="I617">
        <v>910</v>
      </c>
      <c r="J617" s="497">
        <f>Table10[[#This Row],[Sản lượng kg]]/1000</f>
        <v>0.91</v>
      </c>
      <c r="K617" s="497" t="str">
        <f>_xlfn.XLOOKUP(Table10[[#This Row],[Loại Hàng]],Table59[Nhóm],Table59[Qui đổi])</f>
        <v>PET chai</v>
      </c>
      <c r="L617" s="403">
        <v>46160</v>
      </c>
      <c r="M617" t="s">
        <v>607</v>
      </c>
      <c r="N617" s="497">
        <f>IF(COUNTIF($A$3:A617,A617)=1,1,0)</f>
        <v>0</v>
      </c>
    </row>
    <row r="618" spans="1:14" x14ac:dyDescent="0.35">
      <c r="A618" t="s">
        <v>634</v>
      </c>
      <c r="B618" s="497" t="str">
        <f>IF(Table10[[#This Row],[DTR/Trạm]]="DTR",_xlfn.XLOOKUP(Table10[[#This Row],[ID NCC]],DS_NCC_DTR[ID NCC],DS_NCC_DTR[Tên NCC]),_xlfn.XLOOKUP(Table10[[#This Row],[ID NCC]],Data_TongTram2[ID NCC],Data_TongTram2[Tên NCC]))</f>
        <v>HKD Tín Trang</v>
      </c>
      <c r="C618" s="497" t="str">
        <f>IF(Table10[[#This Row],[Trạm/DTR]]="DTR","DTR","Trạm")</f>
        <v>Trạm</v>
      </c>
      <c r="D618" s="497" t="str">
        <f>Table10[[#This Row],[ID NCC]]&amp;Table10[[#This Row],[Trạm/DTR]]</f>
        <v>001J3000002HLguIAGĐồng Lâm</v>
      </c>
      <c r="E618" s="497" t="str">
        <f>IF(Table10[[#This Row],[DTR/Trạm]]="DTR",_xlfn.XLOOKUP(Table10[[#This Row],[ID NCC]],DS_NCC_DTR[ID NCC],DS_NCC_DTR[Nhân viên]),_xlfn.XLOOKUP(Table10[[#This Row],[ID NCC]],Data_TongTram2[ID NCC],Data_TongTram2[Nhân viên]))</f>
        <v>Lâm Đỗ Anh Hào</v>
      </c>
      <c r="F618" s="497" t="str">
        <f>IF(Table10[[#This Row],[Trạm/DTR]]="DTR",_xlfn.XLOOKUP(Table10[[#This Row],[ID NCC]],DS_NCC_DTR[ID NCC],DS_NCC_DTR[Admin miền]),_xlfn.XLOOKUP(Table10[[#This Row],[Trạm/DTR]],Table16[Trạm],Table16[[Admin ]]))</f>
        <v>Phạm Thị Thúy Duy</v>
      </c>
      <c r="G618" t="s">
        <v>1296</v>
      </c>
      <c r="H618" s="497" t="str">
        <f>VLOOKUP(Table10[[#This Row],[Sản Phẩm RG]],'Thông tin'!C:F,4,0)</f>
        <v>PET chai</v>
      </c>
      <c r="I618">
        <v>1003</v>
      </c>
      <c r="J618" s="497">
        <f>Table10[[#This Row],[Sản lượng kg]]/1000</f>
        <v>1.0029999999999999</v>
      </c>
      <c r="K618" s="497" t="str">
        <f>_xlfn.XLOOKUP(Table10[[#This Row],[Loại Hàng]],Table59[Nhóm],Table59[Qui đổi])</f>
        <v>PET chai</v>
      </c>
      <c r="L618" s="403">
        <v>46160</v>
      </c>
      <c r="M618" t="s">
        <v>607</v>
      </c>
      <c r="N618" s="497">
        <f>IF(COUNTIF($A$3:A618,A618)=1,1,0)</f>
        <v>0</v>
      </c>
    </row>
    <row r="619" spans="1:14" x14ac:dyDescent="0.35">
      <c r="A619" t="s">
        <v>632</v>
      </c>
      <c r="B619" s="497" t="str">
        <f>IF(Table10[[#This Row],[DTR/Trạm]]="DTR",_xlfn.XLOOKUP(Table10[[#This Row],[ID NCC]],DS_NCC_DTR[ID NCC],DS_NCC_DTR[Tên NCC]),_xlfn.XLOOKUP(Table10[[#This Row],[ID NCC]],Data_TongTram2[ID NCC],Data_TongTram2[Tên NCC]))</f>
        <v>Chị Ngọc Trà Ôn</v>
      </c>
      <c r="C619" s="497" t="str">
        <f>IF(Table10[[#This Row],[Trạm/DTR]]="DTR","DTR","Trạm")</f>
        <v>Trạm</v>
      </c>
      <c r="D619" s="497" t="str">
        <f>Table10[[#This Row],[ID NCC]]&amp;Table10[[#This Row],[Trạm/DTR]]</f>
        <v>001dc00001AZdUrAALĐồng Lâm</v>
      </c>
      <c r="E619" s="497" t="str">
        <f>IF(Table10[[#This Row],[DTR/Trạm]]="DTR",_xlfn.XLOOKUP(Table10[[#This Row],[ID NCC]],DS_NCC_DTR[ID NCC],DS_NCC_DTR[Nhân viên]),_xlfn.XLOOKUP(Table10[[#This Row],[ID NCC]],Data_TongTram2[ID NCC],Data_TongTram2[Nhân viên]))</f>
        <v>Lê Quốc Việt</v>
      </c>
      <c r="F619" s="497" t="str">
        <f>IF(Table10[[#This Row],[Trạm/DTR]]="DTR",_xlfn.XLOOKUP(Table10[[#This Row],[ID NCC]],DS_NCC_DTR[ID NCC],DS_NCC_DTR[Admin miền]),_xlfn.XLOOKUP(Table10[[#This Row],[Trạm/DTR]],Table16[Trạm],Table16[[Admin ]]))</f>
        <v>Phạm Thị Thúy Duy</v>
      </c>
      <c r="G619" t="s">
        <v>1296</v>
      </c>
      <c r="H619" s="497" t="str">
        <f>VLOOKUP(Table10[[#This Row],[Sản Phẩm RG]],'Thông tin'!C:F,4,0)</f>
        <v>PET chai</v>
      </c>
      <c r="I619">
        <v>742</v>
      </c>
      <c r="J619" s="497">
        <f>Table10[[#This Row],[Sản lượng kg]]/1000</f>
        <v>0.74199999999999999</v>
      </c>
      <c r="K619" s="497" t="str">
        <f>_xlfn.XLOOKUP(Table10[[#This Row],[Loại Hàng]],Table59[Nhóm],Table59[Qui đổi])</f>
        <v>PET chai</v>
      </c>
      <c r="L619" s="403">
        <v>46160</v>
      </c>
      <c r="M619" t="s">
        <v>607</v>
      </c>
      <c r="N619" s="497">
        <f>IF(COUNTIF($A$3:A619,A619)=1,1,0)</f>
        <v>0</v>
      </c>
    </row>
    <row r="620" spans="1:14" x14ac:dyDescent="0.35">
      <c r="A620" t="s">
        <v>494</v>
      </c>
      <c r="B620" s="497" t="str">
        <f>IF(Table10[[#This Row],[DTR/Trạm]]="DTR",_xlfn.XLOOKUP(Table10[[#This Row],[ID NCC]],DS_NCC_DTR[ID NCC],DS_NCC_DTR[Tên NCC]),_xlfn.XLOOKUP(Table10[[#This Row],[ID NCC]],Data_TongTram2[ID NCC],Data_TongTram2[Tên NCC]))</f>
        <v>Bùi Thanh Tùng</v>
      </c>
      <c r="C620" s="497" t="str">
        <f>IF(Table10[[#This Row],[Trạm/DTR]]="DTR","DTR","Trạm")</f>
        <v>Trạm</v>
      </c>
      <c r="D620" s="497" t="str">
        <f>Table10[[#This Row],[ID NCC]]&amp;Table10[[#This Row],[Trạm/DTR]]</f>
        <v>001J3000002J4XyIAKĐồng Lâm</v>
      </c>
      <c r="E620" s="497" t="str">
        <f>IF(Table10[[#This Row],[DTR/Trạm]]="DTR",_xlfn.XLOOKUP(Table10[[#This Row],[ID NCC]],DS_NCC_DTR[ID NCC],DS_NCC_DTR[Nhân viên]),_xlfn.XLOOKUP(Table10[[#This Row],[ID NCC]],Data_TongTram2[ID NCC],Data_TongTram2[Nhân viên]))</f>
        <v>Lâm Đỗ Anh Hào</v>
      </c>
      <c r="F620" s="497" t="str">
        <f>IF(Table10[[#This Row],[Trạm/DTR]]="DTR",_xlfn.XLOOKUP(Table10[[#This Row],[ID NCC]],DS_NCC_DTR[ID NCC],DS_NCC_DTR[Admin miền]),_xlfn.XLOOKUP(Table10[[#This Row],[Trạm/DTR]],Table16[Trạm],Table16[[Admin ]]))</f>
        <v>Phạm Thị Thúy Duy</v>
      </c>
      <c r="G620" t="s">
        <v>1296</v>
      </c>
      <c r="H620" s="497" t="str">
        <f>VLOOKUP(Table10[[#This Row],[Sản Phẩm RG]],'Thông tin'!C:F,4,0)</f>
        <v>PET chai</v>
      </c>
      <c r="I620">
        <v>346</v>
      </c>
      <c r="J620" s="497">
        <f>Table10[[#This Row],[Sản lượng kg]]/1000</f>
        <v>0.34599999999999997</v>
      </c>
      <c r="K620" s="497" t="str">
        <f>_xlfn.XLOOKUP(Table10[[#This Row],[Loại Hàng]],Table59[Nhóm],Table59[Qui đổi])</f>
        <v>PET chai</v>
      </c>
      <c r="L620" s="403">
        <v>46160</v>
      </c>
      <c r="M620" t="s">
        <v>607</v>
      </c>
      <c r="N620" s="497">
        <f>IF(COUNTIF($A$3:A620,A620)=1,1,0)</f>
        <v>0</v>
      </c>
    </row>
    <row r="621" spans="1:14" x14ac:dyDescent="0.35">
      <c r="A621" t="s">
        <v>562</v>
      </c>
      <c r="B621" s="497" t="str">
        <f>IF(Table10[[#This Row],[DTR/Trạm]]="DTR",_xlfn.XLOOKUP(Table10[[#This Row],[ID NCC]],DS_NCC_DTR[ID NCC],DS_NCC_DTR[Tên NCC]),_xlfn.XLOOKUP(Table10[[#This Row],[ID NCC]],Data_TongTram2[ID NCC],Data_TongTram2[Tên NCC]))</f>
        <v>Võ Nhật Trường</v>
      </c>
      <c r="C621" s="497" t="str">
        <f>IF(Table10[[#This Row],[Trạm/DTR]]="DTR","DTR","Trạm")</f>
        <v>Trạm</v>
      </c>
      <c r="D621" s="497" t="str">
        <f>Table10[[#This Row],[ID NCC]]&amp;Table10[[#This Row],[Trạm/DTR]]</f>
        <v>001J300000HZs5NIATĐồng Lâm</v>
      </c>
      <c r="E621" s="497" t="str">
        <f>IF(Table10[[#This Row],[DTR/Trạm]]="DTR",_xlfn.XLOOKUP(Table10[[#This Row],[ID NCC]],DS_NCC_DTR[ID NCC],DS_NCC_DTR[Nhân viên]),_xlfn.XLOOKUP(Table10[[#This Row],[ID NCC]],Data_TongTram2[ID NCC],Data_TongTram2[Nhân viên]))</f>
        <v>Lê Quốc Việt</v>
      </c>
      <c r="F621" s="497" t="str">
        <f>IF(Table10[[#This Row],[Trạm/DTR]]="DTR",_xlfn.XLOOKUP(Table10[[#This Row],[ID NCC]],DS_NCC_DTR[ID NCC],DS_NCC_DTR[Admin miền]),_xlfn.XLOOKUP(Table10[[#This Row],[Trạm/DTR]],Table16[Trạm],Table16[[Admin ]]))</f>
        <v>Phạm Thị Thúy Duy</v>
      </c>
      <c r="G621" t="s">
        <v>1296</v>
      </c>
      <c r="H621" s="497" t="str">
        <f>VLOOKUP(Table10[[#This Row],[Sản Phẩm RG]],'Thông tin'!C:F,4,0)</f>
        <v>PET chai</v>
      </c>
      <c r="I621">
        <v>330</v>
      </c>
      <c r="J621" s="497">
        <f>Table10[[#This Row],[Sản lượng kg]]/1000</f>
        <v>0.33</v>
      </c>
      <c r="K621" s="497" t="str">
        <f>_xlfn.XLOOKUP(Table10[[#This Row],[Loại Hàng]],Table59[Nhóm],Table59[Qui đổi])</f>
        <v>PET chai</v>
      </c>
      <c r="L621" s="403">
        <v>46160</v>
      </c>
      <c r="M621" t="s">
        <v>607</v>
      </c>
      <c r="N621" s="497">
        <f>IF(COUNTIF($A$3:A621,A621)=1,1,0)</f>
        <v>0</v>
      </c>
    </row>
    <row r="622" spans="1:14" x14ac:dyDescent="0.35">
      <c r="A622" t="s">
        <v>573</v>
      </c>
      <c r="B622" s="497" t="str">
        <f>IF(Table10[[#This Row],[DTR/Trạm]]="DTR",_xlfn.XLOOKUP(Table10[[#This Row],[ID NCC]],DS_NCC_DTR[ID NCC],DS_NCC_DTR[Tên NCC]),_xlfn.XLOOKUP(Table10[[#This Row],[ID NCC]],Data_TongTram2[ID NCC],Data_TongTram2[Tên NCC]))</f>
        <v>Phan Huy Tâm</v>
      </c>
      <c r="C622" s="497" t="str">
        <f>IF(Table10[[#This Row],[Trạm/DTR]]="DTR","DTR","Trạm")</f>
        <v>Trạm</v>
      </c>
      <c r="D622" s="497" t="str">
        <f>Table10[[#This Row],[ID NCC]]&amp;Table10[[#This Row],[Trạm/DTR]]</f>
        <v>001dc00000tGtVXAA0Đồng Lâm</v>
      </c>
      <c r="E622" s="497" t="str">
        <f>IF(Table10[[#This Row],[DTR/Trạm]]="DTR",_xlfn.XLOOKUP(Table10[[#This Row],[ID NCC]],DS_NCC_DTR[ID NCC],DS_NCC_DTR[Nhân viên]),_xlfn.XLOOKUP(Table10[[#This Row],[ID NCC]],Data_TongTram2[ID NCC],Data_TongTram2[Nhân viên]))</f>
        <v>Lê Quốc Việt</v>
      </c>
      <c r="F622" s="497" t="str">
        <f>IF(Table10[[#This Row],[Trạm/DTR]]="DTR",_xlfn.XLOOKUP(Table10[[#This Row],[ID NCC]],DS_NCC_DTR[ID NCC],DS_NCC_DTR[Admin miền]),_xlfn.XLOOKUP(Table10[[#This Row],[Trạm/DTR]],Table16[Trạm],Table16[[Admin ]]))</f>
        <v>Phạm Thị Thúy Duy</v>
      </c>
      <c r="G622" t="s">
        <v>1296</v>
      </c>
      <c r="H622" s="497" t="str">
        <f>VLOOKUP(Table10[[#This Row],[Sản Phẩm RG]],'Thông tin'!C:F,4,0)</f>
        <v>PET chai</v>
      </c>
      <c r="I622">
        <v>512</v>
      </c>
      <c r="J622" s="497">
        <f>Table10[[#This Row],[Sản lượng kg]]/1000</f>
        <v>0.51200000000000001</v>
      </c>
      <c r="K622" s="497" t="str">
        <f>_xlfn.XLOOKUP(Table10[[#This Row],[Loại Hàng]],Table59[Nhóm],Table59[Qui đổi])</f>
        <v>PET chai</v>
      </c>
      <c r="L622" s="403">
        <v>46160</v>
      </c>
      <c r="M622" t="s">
        <v>607</v>
      </c>
      <c r="N622" s="497">
        <f>IF(COUNTIF($A$3:A622,A622)=1,1,0)</f>
        <v>0</v>
      </c>
    </row>
    <row r="623" spans="1:14" x14ac:dyDescent="0.35">
      <c r="A623" t="s">
        <v>552</v>
      </c>
      <c r="B623" s="497" t="str">
        <f>IF(Table10[[#This Row],[DTR/Trạm]]="DTR",_xlfn.XLOOKUP(Table10[[#This Row],[ID NCC]],DS_NCC_DTR[ID NCC],DS_NCC_DTR[Tên NCC]),_xlfn.XLOOKUP(Table10[[#This Row],[ID NCC]],Data_TongTram2[ID NCC],Data_TongTram2[Tên NCC]))</f>
        <v>Phạm Văn Nhờ</v>
      </c>
      <c r="C623" s="497" t="str">
        <f>IF(Table10[[#This Row],[Trạm/DTR]]="DTR","DTR","Trạm")</f>
        <v>Trạm</v>
      </c>
      <c r="D623" s="497" t="str">
        <f>Table10[[#This Row],[ID NCC]]&amp;Table10[[#This Row],[Trạm/DTR]]</f>
        <v>001dc00000zEx9xAACĐồng Lâm</v>
      </c>
      <c r="E623" s="497" t="str">
        <f>IF(Table10[[#This Row],[DTR/Trạm]]="DTR",_xlfn.XLOOKUP(Table10[[#This Row],[ID NCC]],DS_NCC_DTR[ID NCC],DS_NCC_DTR[Nhân viên]),_xlfn.XLOOKUP(Table10[[#This Row],[ID NCC]],Data_TongTram2[ID NCC],Data_TongTram2[Nhân viên]))</f>
        <v>Lê Quốc Việt</v>
      </c>
      <c r="F623" s="497" t="str">
        <f>IF(Table10[[#This Row],[Trạm/DTR]]="DTR",_xlfn.XLOOKUP(Table10[[#This Row],[ID NCC]],DS_NCC_DTR[ID NCC],DS_NCC_DTR[Admin miền]),_xlfn.XLOOKUP(Table10[[#This Row],[Trạm/DTR]],Table16[Trạm],Table16[[Admin ]]))</f>
        <v>Phạm Thị Thúy Duy</v>
      </c>
      <c r="G623" t="s">
        <v>1296</v>
      </c>
      <c r="H623" s="497" t="str">
        <f>VLOOKUP(Table10[[#This Row],[Sản Phẩm RG]],'Thông tin'!C:F,4,0)</f>
        <v>PET chai</v>
      </c>
      <c r="I623">
        <v>390</v>
      </c>
      <c r="J623" s="497">
        <f>Table10[[#This Row],[Sản lượng kg]]/1000</f>
        <v>0.39</v>
      </c>
      <c r="K623" s="497" t="str">
        <f>_xlfn.XLOOKUP(Table10[[#This Row],[Loại Hàng]],Table59[Nhóm],Table59[Qui đổi])</f>
        <v>PET chai</v>
      </c>
      <c r="L623" s="403">
        <v>46160</v>
      </c>
      <c r="M623" t="s">
        <v>607</v>
      </c>
      <c r="N623" s="497">
        <f>IF(COUNTIF($A$3:A623,A623)=1,1,0)</f>
        <v>0</v>
      </c>
    </row>
    <row r="624" spans="1:14" x14ac:dyDescent="0.35">
      <c r="A624" t="s">
        <v>498</v>
      </c>
      <c r="B624" s="497" t="str">
        <f>IF(Table10[[#This Row],[DTR/Trạm]]="DTR",_xlfn.XLOOKUP(Table10[[#This Row],[ID NCC]],DS_NCC_DTR[ID NCC],DS_NCC_DTR[Tên NCC]),_xlfn.XLOOKUP(Table10[[#This Row],[ID NCC]],Data_TongTram2[ID NCC],Data_TongTram2[Tên NCC]))</f>
        <v>HKD Nguyên Chương</v>
      </c>
      <c r="C624" s="497" t="str">
        <f>IF(Table10[[#This Row],[Trạm/DTR]]="DTR","DTR","Trạm")</f>
        <v>Trạm</v>
      </c>
      <c r="D624" s="497" t="str">
        <f>Table10[[#This Row],[ID NCC]]&amp;Table10[[#This Row],[Trạm/DTR]]</f>
        <v>001J3000002HM0PIAWĐồng Lâm</v>
      </c>
      <c r="E624" s="497" t="str">
        <f>IF(Table10[[#This Row],[DTR/Trạm]]="DTR",_xlfn.XLOOKUP(Table10[[#This Row],[ID NCC]],DS_NCC_DTR[ID NCC],DS_NCC_DTR[Nhân viên]),_xlfn.XLOOKUP(Table10[[#This Row],[ID NCC]],Data_TongTram2[ID NCC],Data_TongTram2[Nhân viên]))</f>
        <v>Nguyễn Ngọc Lâm</v>
      </c>
      <c r="F624" s="497" t="str">
        <f>IF(Table10[[#This Row],[Trạm/DTR]]="DTR",_xlfn.XLOOKUP(Table10[[#This Row],[ID NCC]],DS_NCC_DTR[ID NCC],DS_NCC_DTR[Admin miền]),_xlfn.XLOOKUP(Table10[[#This Row],[Trạm/DTR]],Table16[Trạm],Table16[[Admin ]]))</f>
        <v>Phạm Thị Thúy Duy</v>
      </c>
      <c r="G624" t="s">
        <v>1296</v>
      </c>
      <c r="H624" s="497" t="str">
        <f>VLOOKUP(Table10[[#This Row],[Sản Phẩm RG]],'Thông tin'!C:F,4,0)</f>
        <v>PET chai</v>
      </c>
      <c r="I624">
        <v>576</v>
      </c>
      <c r="J624" s="497">
        <f>Table10[[#This Row],[Sản lượng kg]]/1000</f>
        <v>0.57599999999999996</v>
      </c>
      <c r="K624" s="497" t="str">
        <f>_xlfn.XLOOKUP(Table10[[#This Row],[Loại Hàng]],Table59[Nhóm],Table59[Qui đổi])</f>
        <v>PET chai</v>
      </c>
      <c r="L624" s="403">
        <v>46160</v>
      </c>
      <c r="M624" t="s">
        <v>607</v>
      </c>
      <c r="N624" s="497">
        <f>IF(COUNTIF($A$3:A624,A624)=1,1,0)</f>
        <v>0</v>
      </c>
    </row>
    <row r="625" spans="1:14" x14ac:dyDescent="0.35">
      <c r="A625" t="s">
        <v>634</v>
      </c>
      <c r="B625" s="497" t="str">
        <f>IF(Table10[[#This Row],[DTR/Trạm]]="DTR",_xlfn.XLOOKUP(Table10[[#This Row],[ID NCC]],DS_NCC_DTR[ID NCC],DS_NCC_DTR[Tên NCC]),_xlfn.XLOOKUP(Table10[[#This Row],[ID NCC]],Data_TongTram2[ID NCC],Data_TongTram2[Tên NCC]))</f>
        <v>HKD Tín Trang</v>
      </c>
      <c r="C625" s="497" t="str">
        <f>IF(Table10[[#This Row],[Trạm/DTR]]="DTR","DTR","Trạm")</f>
        <v>Trạm</v>
      </c>
      <c r="D625" s="497" t="str">
        <f>Table10[[#This Row],[ID NCC]]&amp;Table10[[#This Row],[Trạm/DTR]]</f>
        <v>001J3000002HLguIAGĐồng Lâm</v>
      </c>
      <c r="E625" s="497" t="str">
        <f>IF(Table10[[#This Row],[DTR/Trạm]]="DTR",_xlfn.XLOOKUP(Table10[[#This Row],[ID NCC]],DS_NCC_DTR[ID NCC],DS_NCC_DTR[Nhân viên]),_xlfn.XLOOKUP(Table10[[#This Row],[ID NCC]],Data_TongTram2[ID NCC],Data_TongTram2[Nhân viên]))</f>
        <v>Lâm Đỗ Anh Hào</v>
      </c>
      <c r="F625" s="497" t="str">
        <f>IF(Table10[[#This Row],[Trạm/DTR]]="DTR",_xlfn.XLOOKUP(Table10[[#This Row],[ID NCC]],DS_NCC_DTR[ID NCC],DS_NCC_DTR[Admin miền]),_xlfn.XLOOKUP(Table10[[#This Row],[Trạm/DTR]],Table16[Trạm],Table16[[Admin ]]))</f>
        <v>Phạm Thị Thúy Duy</v>
      </c>
      <c r="G625" t="s">
        <v>1296</v>
      </c>
      <c r="H625" s="497" t="str">
        <f>VLOOKUP(Table10[[#This Row],[Sản Phẩm RG]],'Thông tin'!C:F,4,0)</f>
        <v>PET chai</v>
      </c>
      <c r="I625">
        <v>1010</v>
      </c>
      <c r="J625" s="497">
        <f>Table10[[#This Row],[Sản lượng kg]]/1000</f>
        <v>1.01</v>
      </c>
      <c r="K625" s="497" t="str">
        <f>_xlfn.XLOOKUP(Table10[[#This Row],[Loại Hàng]],Table59[Nhóm],Table59[Qui đổi])</f>
        <v>PET chai</v>
      </c>
      <c r="L625" s="403">
        <v>46160</v>
      </c>
      <c r="M625" t="s">
        <v>607</v>
      </c>
      <c r="N625" s="497">
        <f>IF(COUNTIF($A$3:A625,A625)=1,1,0)</f>
        <v>0</v>
      </c>
    </row>
    <row r="626" spans="1:14" x14ac:dyDescent="0.35">
      <c r="A626" t="s">
        <v>494</v>
      </c>
      <c r="B626" s="497" t="str">
        <f>IF(Table10[[#This Row],[DTR/Trạm]]="DTR",_xlfn.XLOOKUP(Table10[[#This Row],[ID NCC]],DS_NCC_DTR[ID NCC],DS_NCC_DTR[Tên NCC]),_xlfn.XLOOKUP(Table10[[#This Row],[ID NCC]],Data_TongTram2[ID NCC],Data_TongTram2[Tên NCC]))</f>
        <v>Bùi Thanh Tùng</v>
      </c>
      <c r="C626" s="497" t="str">
        <f>IF(Table10[[#This Row],[Trạm/DTR]]="DTR","DTR","Trạm")</f>
        <v>Trạm</v>
      </c>
      <c r="D626" s="497" t="str">
        <f>Table10[[#This Row],[ID NCC]]&amp;Table10[[#This Row],[Trạm/DTR]]</f>
        <v>001J3000002J4XyIAKĐồng Lâm</v>
      </c>
      <c r="E626" s="497" t="str">
        <f>IF(Table10[[#This Row],[DTR/Trạm]]="DTR",_xlfn.XLOOKUP(Table10[[#This Row],[ID NCC]],DS_NCC_DTR[ID NCC],DS_NCC_DTR[Nhân viên]),_xlfn.XLOOKUP(Table10[[#This Row],[ID NCC]],Data_TongTram2[ID NCC],Data_TongTram2[Nhân viên]))</f>
        <v>Lâm Đỗ Anh Hào</v>
      </c>
      <c r="F626" s="497" t="str">
        <f>IF(Table10[[#This Row],[Trạm/DTR]]="DTR",_xlfn.XLOOKUP(Table10[[#This Row],[ID NCC]],DS_NCC_DTR[ID NCC],DS_NCC_DTR[Admin miền]),_xlfn.XLOOKUP(Table10[[#This Row],[Trạm/DTR]],Table16[Trạm],Table16[[Admin ]]))</f>
        <v>Phạm Thị Thúy Duy</v>
      </c>
      <c r="G626" t="s">
        <v>1296</v>
      </c>
      <c r="H626" s="497" t="str">
        <f>VLOOKUP(Table10[[#This Row],[Sản Phẩm RG]],'Thông tin'!C:F,4,0)</f>
        <v>PET chai</v>
      </c>
      <c r="I626">
        <v>390</v>
      </c>
      <c r="J626" s="497">
        <f>Table10[[#This Row],[Sản lượng kg]]/1000</f>
        <v>0.39</v>
      </c>
      <c r="K626" s="497" t="str">
        <f>_xlfn.XLOOKUP(Table10[[#This Row],[Loại Hàng]],Table59[Nhóm],Table59[Qui đổi])</f>
        <v>PET chai</v>
      </c>
      <c r="L626" s="403">
        <v>46160</v>
      </c>
      <c r="M626" t="s">
        <v>607</v>
      </c>
      <c r="N626" s="497">
        <f>IF(COUNTIF($A$3:A626,A626)=1,1,0)</f>
        <v>0</v>
      </c>
    </row>
    <row r="627" spans="1:14" x14ac:dyDescent="0.35">
      <c r="A627" t="s">
        <v>767</v>
      </c>
      <c r="B627" s="497" t="str">
        <f>IF(Table10[[#This Row],[DTR/Trạm]]="DTR",_xlfn.XLOOKUP(Table10[[#This Row],[ID NCC]],DS_NCC_DTR[ID NCC],DS_NCC_DTR[Tên NCC]),_xlfn.XLOOKUP(Table10[[#This Row],[ID NCC]],Data_TongTram2[ID NCC],Data_TongTram2[Tên NCC]))</f>
        <v>Anh Trường Trưởng Tòa</v>
      </c>
      <c r="C627" s="497" t="str">
        <f>IF(Table10[[#This Row],[Trạm/DTR]]="DTR","DTR","Trạm")</f>
        <v>Trạm</v>
      </c>
      <c r="D627" s="497" t="str">
        <f>Table10[[#This Row],[ID NCC]]&amp;Table10[[#This Row],[Trạm/DTR]]</f>
        <v>001J300000HYbGRIA1Đồng Lâm</v>
      </c>
      <c r="E627" s="497" t="str">
        <f>IF(Table10[[#This Row],[DTR/Trạm]]="DTR",_xlfn.XLOOKUP(Table10[[#This Row],[ID NCC]],DS_NCC_DTR[ID NCC],DS_NCC_DTR[Nhân viên]),_xlfn.XLOOKUP(Table10[[#This Row],[ID NCC]],Data_TongTram2[ID NCC],Data_TongTram2[Nhân viên]))</f>
        <v>Thái Tân Văn</v>
      </c>
      <c r="F627" s="497" t="str">
        <f>IF(Table10[[#This Row],[Trạm/DTR]]="DTR",_xlfn.XLOOKUP(Table10[[#This Row],[ID NCC]],DS_NCC_DTR[ID NCC],DS_NCC_DTR[Admin miền]),_xlfn.XLOOKUP(Table10[[#This Row],[Trạm/DTR]],Table16[Trạm],Table16[[Admin ]]))</f>
        <v>Phạm Thị Thúy Duy</v>
      </c>
      <c r="G627" t="s">
        <v>2240</v>
      </c>
      <c r="H627" s="497" t="str">
        <f>VLOOKUP(Table10[[#This Row],[Sản Phẩm RG]],'Thông tin'!C:F,4,0)</f>
        <v>PET chai</v>
      </c>
      <c r="I627">
        <v>4790</v>
      </c>
      <c r="J627" s="497">
        <f>Table10[[#This Row],[Sản lượng kg]]/1000</f>
        <v>4.79</v>
      </c>
      <c r="K627" s="497" t="str">
        <f>_xlfn.XLOOKUP(Table10[[#This Row],[Loại Hàng]],Table59[Nhóm],Table59[Qui đổi])</f>
        <v>PET chai</v>
      </c>
      <c r="L627" s="403">
        <v>46160</v>
      </c>
      <c r="M627" t="s">
        <v>607</v>
      </c>
      <c r="N627" s="497">
        <f>IF(COUNTIF($A$3:A627,A627)=1,1,0)</f>
        <v>1</v>
      </c>
    </row>
    <row r="628" spans="1:14" x14ac:dyDescent="0.35">
      <c r="A628" t="s">
        <v>640</v>
      </c>
      <c r="B628" s="497" t="str">
        <f>IF(Table10[[#This Row],[DTR/Trạm]]="DTR",_xlfn.XLOOKUP(Table10[[#This Row],[ID NCC]],DS_NCC_DTR[ID NCC],DS_NCC_DTR[Tên NCC]),_xlfn.XLOOKUP(Table10[[#This Row],[ID NCC]],Data_TongTram2[ID NCC],Data_TongTram2[Tên NCC]))</f>
        <v>Lê Trần Thanh Linh</v>
      </c>
      <c r="C628" s="497" t="str">
        <f>IF(Table10[[#This Row],[Trạm/DTR]]="DTR","DTR","Trạm")</f>
        <v>Trạm</v>
      </c>
      <c r="D628" s="497" t="str">
        <f>Table10[[#This Row],[ID NCC]]&amp;Table10[[#This Row],[Trạm/DTR]]</f>
        <v>001J3000002HLbBIAWĐồng Lâm</v>
      </c>
      <c r="E628" s="497" t="str">
        <f>IF(Table10[[#This Row],[DTR/Trạm]]="DTR",_xlfn.XLOOKUP(Table10[[#This Row],[ID NCC]],DS_NCC_DTR[ID NCC],DS_NCC_DTR[Nhân viên]),_xlfn.XLOOKUP(Table10[[#This Row],[ID NCC]],Data_TongTram2[ID NCC],Data_TongTram2[Nhân viên]))</f>
        <v>Lâm Đỗ Anh Hào</v>
      </c>
      <c r="F628" s="497" t="str">
        <f>IF(Table10[[#This Row],[Trạm/DTR]]="DTR",_xlfn.XLOOKUP(Table10[[#This Row],[ID NCC]],DS_NCC_DTR[ID NCC],DS_NCC_DTR[Admin miền]),_xlfn.XLOOKUP(Table10[[#This Row],[Trạm/DTR]],Table16[Trạm],Table16[[Admin ]]))</f>
        <v>Phạm Thị Thúy Duy</v>
      </c>
      <c r="G628" t="s">
        <v>1296</v>
      </c>
      <c r="H628" s="497" t="str">
        <f>VLOOKUP(Table10[[#This Row],[Sản Phẩm RG]],'Thông tin'!C:F,4,0)</f>
        <v>PET chai</v>
      </c>
      <c r="I628">
        <v>550</v>
      </c>
      <c r="J628" s="497">
        <f>Table10[[#This Row],[Sản lượng kg]]/1000</f>
        <v>0.55000000000000004</v>
      </c>
      <c r="K628" s="497" t="str">
        <f>_xlfn.XLOOKUP(Table10[[#This Row],[Loại Hàng]],Table59[Nhóm],Table59[Qui đổi])</f>
        <v>PET chai</v>
      </c>
      <c r="L628" s="403">
        <v>46160</v>
      </c>
      <c r="M628" t="s">
        <v>607</v>
      </c>
      <c r="N628" s="497">
        <f>IF(COUNTIF($A$3:A628,A628)=1,1,0)</f>
        <v>0</v>
      </c>
    </row>
    <row r="629" spans="1:14" x14ac:dyDescent="0.35">
      <c r="A629" t="s">
        <v>498</v>
      </c>
      <c r="B629" s="497" t="str">
        <f>IF(Table10[[#This Row],[DTR/Trạm]]="DTR",_xlfn.XLOOKUP(Table10[[#This Row],[ID NCC]],DS_NCC_DTR[ID NCC],DS_NCC_DTR[Tên NCC]),_xlfn.XLOOKUP(Table10[[#This Row],[ID NCC]],Data_TongTram2[ID NCC],Data_TongTram2[Tên NCC]))</f>
        <v>HKD Nguyên Chương</v>
      </c>
      <c r="C629" s="497" t="str">
        <f>IF(Table10[[#This Row],[Trạm/DTR]]="DTR","DTR","Trạm")</f>
        <v>Trạm</v>
      </c>
      <c r="D629" s="497" t="str">
        <f>Table10[[#This Row],[ID NCC]]&amp;Table10[[#This Row],[Trạm/DTR]]</f>
        <v>001J3000002HM0PIAWĐồng Lâm</v>
      </c>
      <c r="E629" s="497" t="str">
        <f>IF(Table10[[#This Row],[DTR/Trạm]]="DTR",_xlfn.XLOOKUP(Table10[[#This Row],[ID NCC]],DS_NCC_DTR[ID NCC],DS_NCC_DTR[Nhân viên]),_xlfn.XLOOKUP(Table10[[#This Row],[ID NCC]],Data_TongTram2[ID NCC],Data_TongTram2[Nhân viên]))</f>
        <v>Nguyễn Ngọc Lâm</v>
      </c>
      <c r="F629" s="497" t="str">
        <f>IF(Table10[[#This Row],[Trạm/DTR]]="DTR",_xlfn.XLOOKUP(Table10[[#This Row],[ID NCC]],DS_NCC_DTR[ID NCC],DS_NCC_DTR[Admin miền]),_xlfn.XLOOKUP(Table10[[#This Row],[Trạm/DTR]],Table16[Trạm],Table16[[Admin ]]))</f>
        <v>Phạm Thị Thúy Duy</v>
      </c>
      <c r="G629" t="s">
        <v>1296</v>
      </c>
      <c r="H629" s="497" t="str">
        <f>VLOOKUP(Table10[[#This Row],[Sản Phẩm RG]],'Thông tin'!C:F,4,0)</f>
        <v>PET chai</v>
      </c>
      <c r="I629">
        <v>581</v>
      </c>
      <c r="J629" s="497">
        <f>Table10[[#This Row],[Sản lượng kg]]/1000</f>
        <v>0.58099999999999996</v>
      </c>
      <c r="K629" s="497" t="str">
        <f>_xlfn.XLOOKUP(Table10[[#This Row],[Loại Hàng]],Table59[Nhóm],Table59[Qui đổi])</f>
        <v>PET chai</v>
      </c>
      <c r="L629" s="403">
        <v>46160</v>
      </c>
      <c r="M629" t="s">
        <v>607</v>
      </c>
      <c r="N629" s="497">
        <f>IF(COUNTIF($A$3:A629,A629)=1,1,0)</f>
        <v>0</v>
      </c>
    </row>
    <row r="630" spans="1:14" x14ac:dyDescent="0.35">
      <c r="A630" t="s">
        <v>766</v>
      </c>
      <c r="B630" s="497" t="str">
        <f>IF(Table10[[#This Row],[DTR/Trạm]]="DTR",_xlfn.XLOOKUP(Table10[[#This Row],[ID NCC]],DS_NCC_DTR[ID NCC],DS_NCC_DTR[Tên NCC]),_xlfn.XLOOKUP(Table10[[#This Row],[ID NCC]],Data_TongTram2[ID NCC],Data_TongTram2[Tên NCC]))</f>
        <v>Huỳnh Quốc Thái</v>
      </c>
      <c r="C630" s="497" t="str">
        <f>IF(Table10[[#This Row],[Trạm/DTR]]="DTR","DTR","Trạm")</f>
        <v>Trạm</v>
      </c>
      <c r="D630" s="497" t="str">
        <f>Table10[[#This Row],[ID NCC]]&amp;Table10[[#This Row],[Trạm/DTR]]</f>
        <v>001J300000DJimoIADĐồng Lâm</v>
      </c>
      <c r="E630" s="497" t="str">
        <f>IF(Table10[[#This Row],[DTR/Trạm]]="DTR",_xlfn.XLOOKUP(Table10[[#This Row],[ID NCC]],DS_NCC_DTR[ID NCC],DS_NCC_DTR[Nhân viên]),_xlfn.XLOOKUP(Table10[[#This Row],[ID NCC]],Data_TongTram2[ID NCC],Data_TongTram2[Nhân viên]))</f>
        <v>Nguyễn Ngọc Lâm</v>
      </c>
      <c r="F630" s="497" t="str">
        <f>IF(Table10[[#This Row],[Trạm/DTR]]="DTR",_xlfn.XLOOKUP(Table10[[#This Row],[ID NCC]],DS_NCC_DTR[ID NCC],DS_NCC_DTR[Admin miền]),_xlfn.XLOOKUP(Table10[[#This Row],[Trạm/DTR]],Table16[Trạm],Table16[[Admin ]]))</f>
        <v>Phạm Thị Thúy Duy</v>
      </c>
      <c r="G630" t="s">
        <v>2240</v>
      </c>
      <c r="H630" s="497" t="str">
        <f>VLOOKUP(Table10[[#This Row],[Sản Phẩm RG]],'Thông tin'!C:F,4,0)</f>
        <v>PET chai</v>
      </c>
      <c r="I630">
        <v>2839</v>
      </c>
      <c r="J630" s="497">
        <f>Table10[[#This Row],[Sản lượng kg]]/1000</f>
        <v>2.839</v>
      </c>
      <c r="K630" s="497" t="str">
        <f>_xlfn.XLOOKUP(Table10[[#This Row],[Loại Hàng]],Table59[Nhóm],Table59[Qui đổi])</f>
        <v>PET chai</v>
      </c>
      <c r="L630" s="403">
        <v>46160</v>
      </c>
      <c r="M630" t="s">
        <v>607</v>
      </c>
      <c r="N630" s="497">
        <f>IF(COUNTIF($A$3:A630,A630)=1,1,0)</f>
        <v>0</v>
      </c>
    </row>
    <row r="631" spans="1:14" x14ac:dyDescent="0.35">
      <c r="A631" t="s">
        <v>508</v>
      </c>
      <c r="B631" s="497" t="str">
        <f>IF(Table10[[#This Row],[DTR/Trạm]]="DTR",_xlfn.XLOOKUP(Table10[[#This Row],[ID NCC]],DS_NCC_DTR[ID NCC],DS_NCC_DTR[Tên NCC]),_xlfn.XLOOKUP(Table10[[#This Row],[ID NCC]],Data_TongTram2[ID NCC],Data_TongTram2[Tên NCC]))</f>
        <v>HKD Đỗ Thị Lành</v>
      </c>
      <c r="C631" s="497" t="str">
        <f>IF(Table10[[#This Row],[Trạm/DTR]]="DTR","DTR","Trạm")</f>
        <v>Trạm</v>
      </c>
      <c r="D631" s="497" t="str">
        <f>Table10[[#This Row],[ID NCC]]&amp;Table10[[#This Row],[Trạm/DTR]]</f>
        <v>001J3000002HM0LIAWĐồng Lâm</v>
      </c>
      <c r="E631" s="497" t="str">
        <f>IF(Table10[[#This Row],[DTR/Trạm]]="DTR",_xlfn.XLOOKUP(Table10[[#This Row],[ID NCC]],DS_NCC_DTR[ID NCC],DS_NCC_DTR[Nhân viên]),_xlfn.XLOOKUP(Table10[[#This Row],[ID NCC]],Data_TongTram2[ID NCC],Data_TongTram2[Nhân viên]))</f>
        <v>Phạm Huỳnh Hữu Lộc</v>
      </c>
      <c r="F631" s="497" t="str">
        <f>IF(Table10[[#This Row],[Trạm/DTR]]="DTR",_xlfn.XLOOKUP(Table10[[#This Row],[ID NCC]],DS_NCC_DTR[ID NCC],DS_NCC_DTR[Admin miền]),_xlfn.XLOOKUP(Table10[[#This Row],[Trạm/DTR]],Table16[Trạm],Table16[[Admin ]]))</f>
        <v>Phạm Thị Thúy Duy</v>
      </c>
      <c r="G631" t="s">
        <v>2240</v>
      </c>
      <c r="H631" s="497" t="str">
        <f>VLOOKUP(Table10[[#This Row],[Sản Phẩm RG]],'Thông tin'!C:F,4,0)</f>
        <v>PET chai</v>
      </c>
      <c r="I631">
        <v>5647</v>
      </c>
      <c r="J631" s="497">
        <f>Table10[[#This Row],[Sản lượng kg]]/1000</f>
        <v>5.6470000000000002</v>
      </c>
      <c r="K631" s="497" t="str">
        <f>_xlfn.XLOOKUP(Table10[[#This Row],[Loại Hàng]],Table59[Nhóm],Table59[Qui đổi])</f>
        <v>PET chai</v>
      </c>
      <c r="L631" s="403">
        <v>46161</v>
      </c>
      <c r="M631" t="s">
        <v>607</v>
      </c>
      <c r="N631" s="497">
        <f>IF(COUNTIF($A$3:A631,A631)=1,1,0)</f>
        <v>0</v>
      </c>
    </row>
    <row r="632" spans="1:14" x14ac:dyDescent="0.35">
      <c r="A632" t="s">
        <v>753</v>
      </c>
      <c r="B632" s="497" t="str">
        <f>IF(Table10[[#This Row],[DTR/Trạm]]="DTR",_xlfn.XLOOKUP(Table10[[#This Row],[ID NCC]],DS_NCC_DTR[ID NCC],DS_NCC_DTR[Tên NCC]),_xlfn.XLOOKUP(Table10[[#This Row],[ID NCC]],Data_TongTram2[ID NCC],Data_TongTram2[Tên NCC]))</f>
        <v>Nguyễn Linh Tâm</v>
      </c>
      <c r="C632" s="497" t="str">
        <f>IF(Table10[[#This Row],[Trạm/DTR]]="DTR","DTR","Trạm")</f>
        <v>Trạm</v>
      </c>
      <c r="D632" s="497" t="str">
        <f>Table10[[#This Row],[ID NCC]]&amp;Table10[[#This Row],[Trạm/DTR]]</f>
        <v>001J3000002HLcYIAWĐồng Lâm</v>
      </c>
      <c r="E632" s="497" t="str">
        <f>IF(Table10[[#This Row],[DTR/Trạm]]="DTR",_xlfn.XLOOKUP(Table10[[#This Row],[ID NCC]],DS_NCC_DTR[ID NCC],DS_NCC_DTR[Nhân viên]),_xlfn.XLOOKUP(Table10[[#This Row],[ID NCC]],Data_TongTram2[ID NCC],Data_TongTram2[Nhân viên]))</f>
        <v>Thái Tân Văn</v>
      </c>
      <c r="F632" s="497" t="str">
        <f>IF(Table10[[#This Row],[Trạm/DTR]]="DTR",_xlfn.XLOOKUP(Table10[[#This Row],[ID NCC]],DS_NCC_DTR[ID NCC],DS_NCC_DTR[Admin miền]),_xlfn.XLOOKUP(Table10[[#This Row],[Trạm/DTR]],Table16[Trạm],Table16[[Admin ]]))</f>
        <v>Phạm Thị Thúy Duy</v>
      </c>
      <c r="G632" t="s">
        <v>2240</v>
      </c>
      <c r="H632" s="497" t="str">
        <f>VLOOKUP(Table10[[#This Row],[Sản Phẩm RG]],'Thông tin'!C:F,4,0)</f>
        <v>PET chai</v>
      </c>
      <c r="I632">
        <v>2302</v>
      </c>
      <c r="J632" s="497">
        <f>Table10[[#This Row],[Sản lượng kg]]/1000</f>
        <v>2.302</v>
      </c>
      <c r="K632" s="497" t="str">
        <f>_xlfn.XLOOKUP(Table10[[#This Row],[Loại Hàng]],Table59[Nhóm],Table59[Qui đổi])</f>
        <v>PET chai</v>
      </c>
      <c r="L632" s="403">
        <v>46161</v>
      </c>
      <c r="M632" t="s">
        <v>607</v>
      </c>
      <c r="N632" s="497">
        <f>IF(COUNTIF($A$3:A632,A632)=1,1,0)</f>
        <v>1</v>
      </c>
    </row>
    <row r="633" spans="1:14" x14ac:dyDescent="0.35">
      <c r="A633" t="s">
        <v>587</v>
      </c>
      <c r="B633" s="497" t="str">
        <f>IF(Table10[[#This Row],[DTR/Trạm]]="DTR",_xlfn.XLOOKUP(Table10[[#This Row],[ID NCC]],DS_NCC_DTR[ID NCC],DS_NCC_DTR[Tên NCC]),_xlfn.XLOOKUP(Table10[[#This Row],[ID NCC]],Data_TongTram2[ID NCC],Data_TongTram2[Tên NCC]))</f>
        <v>Trần Thanh Vũ</v>
      </c>
      <c r="C633" s="497" t="str">
        <f>IF(Table10[[#This Row],[Trạm/DTR]]="DTR","DTR","Trạm")</f>
        <v>Trạm</v>
      </c>
      <c r="D633" s="497" t="str">
        <f>Table10[[#This Row],[ID NCC]]&amp;Table10[[#This Row],[Trạm/DTR]]</f>
        <v>001dc00000QpttAAARĐồng Lâm</v>
      </c>
      <c r="E633" s="497" t="str">
        <f>IF(Table10[[#This Row],[DTR/Trạm]]="DTR",_xlfn.XLOOKUP(Table10[[#This Row],[ID NCC]],DS_NCC_DTR[ID NCC],DS_NCC_DTR[Nhân viên]),_xlfn.XLOOKUP(Table10[[#This Row],[ID NCC]],Data_TongTram2[ID NCC],Data_TongTram2[Nhân viên]))</f>
        <v>Nguyễn Ngọc Lâm</v>
      </c>
      <c r="F633" s="497" t="str">
        <f>IF(Table10[[#This Row],[Trạm/DTR]]="DTR",_xlfn.XLOOKUP(Table10[[#This Row],[ID NCC]],DS_NCC_DTR[ID NCC],DS_NCC_DTR[Admin miền]),_xlfn.XLOOKUP(Table10[[#This Row],[Trạm/DTR]],Table16[Trạm],Table16[[Admin ]]))</f>
        <v>Phạm Thị Thúy Duy</v>
      </c>
      <c r="G633" t="s">
        <v>1296</v>
      </c>
      <c r="H633" s="497" t="str">
        <f>VLOOKUP(Table10[[#This Row],[Sản Phẩm RG]],'Thông tin'!C:F,4,0)</f>
        <v>PET chai</v>
      </c>
      <c r="I633">
        <v>590</v>
      </c>
      <c r="J633" s="497">
        <f>Table10[[#This Row],[Sản lượng kg]]/1000</f>
        <v>0.59</v>
      </c>
      <c r="K633" s="497" t="str">
        <f>_xlfn.XLOOKUP(Table10[[#This Row],[Loại Hàng]],Table59[Nhóm],Table59[Qui đổi])</f>
        <v>PET chai</v>
      </c>
      <c r="L633" s="403">
        <v>46161</v>
      </c>
      <c r="M633" t="s">
        <v>607</v>
      </c>
      <c r="N633" s="497">
        <f>IF(COUNTIF($A$3:A633,A633)=1,1,0)</f>
        <v>0</v>
      </c>
    </row>
    <row r="634" spans="1:14" x14ac:dyDescent="0.35">
      <c r="A634" t="s">
        <v>566</v>
      </c>
      <c r="B634" s="497" t="str">
        <f>IF(Table10[[#This Row],[DTR/Trạm]]="DTR",_xlfn.XLOOKUP(Table10[[#This Row],[ID NCC]],DS_NCC_DTR[ID NCC],DS_NCC_DTR[Tên NCC]),_xlfn.XLOOKUP(Table10[[#This Row],[ID NCC]],Data_TongTram2[ID NCC],Data_TongTram2[Tên NCC]))</f>
        <v>Chị Điệp (Phát Xương)</v>
      </c>
      <c r="C634" s="497" t="str">
        <f>IF(Table10[[#This Row],[Trạm/DTR]]="DTR","DTR","Trạm")</f>
        <v>Trạm</v>
      </c>
      <c r="D634" s="497" t="str">
        <f>Table10[[#This Row],[ID NCC]]&amp;Table10[[#This Row],[Trạm/DTR]]</f>
        <v>001J3000002HLbCIAWĐồng Lâm</v>
      </c>
      <c r="E634" s="497" t="str">
        <f>IF(Table10[[#This Row],[DTR/Trạm]]="DTR",_xlfn.XLOOKUP(Table10[[#This Row],[ID NCC]],DS_NCC_DTR[ID NCC],DS_NCC_DTR[Nhân viên]),_xlfn.XLOOKUP(Table10[[#This Row],[ID NCC]],Data_TongTram2[ID NCC],Data_TongTram2[Nhân viên]))</f>
        <v>Lâm Đỗ Anh Hào</v>
      </c>
      <c r="F634" s="497" t="str">
        <f>IF(Table10[[#This Row],[Trạm/DTR]]="DTR",_xlfn.XLOOKUP(Table10[[#This Row],[ID NCC]],DS_NCC_DTR[ID NCC],DS_NCC_DTR[Admin miền]),_xlfn.XLOOKUP(Table10[[#This Row],[Trạm/DTR]],Table16[Trạm],Table16[[Admin ]]))</f>
        <v>Phạm Thị Thúy Duy</v>
      </c>
      <c r="G634" t="s">
        <v>1296</v>
      </c>
      <c r="H634" s="497" t="str">
        <f>VLOOKUP(Table10[[#This Row],[Sản Phẩm RG]],'Thông tin'!C:F,4,0)</f>
        <v>PET chai</v>
      </c>
      <c r="I634">
        <v>590</v>
      </c>
      <c r="J634" s="497">
        <f>Table10[[#This Row],[Sản lượng kg]]/1000</f>
        <v>0.59</v>
      </c>
      <c r="K634" s="497" t="str">
        <f>_xlfn.XLOOKUP(Table10[[#This Row],[Loại Hàng]],Table59[Nhóm],Table59[Qui đổi])</f>
        <v>PET chai</v>
      </c>
      <c r="L634" s="403">
        <v>46161</v>
      </c>
      <c r="M634" t="s">
        <v>607</v>
      </c>
      <c r="N634" s="497">
        <f>IF(COUNTIF($A$3:A634,A634)=1,1,0)</f>
        <v>0</v>
      </c>
    </row>
    <row r="635" spans="1:14" x14ac:dyDescent="0.35">
      <c r="A635" t="s">
        <v>557</v>
      </c>
      <c r="B635" s="497" t="str">
        <f>IF(Table10[[#This Row],[DTR/Trạm]]="DTR",_xlfn.XLOOKUP(Table10[[#This Row],[ID NCC]],DS_NCC_DTR[ID NCC],DS_NCC_DTR[Tên NCC]),_xlfn.XLOOKUP(Table10[[#This Row],[ID NCC]],Data_TongTram2[ID NCC],Data_TongTram2[Tên NCC]))</f>
        <v>Trần Dương Kiến Trúc</v>
      </c>
      <c r="C635" s="497" t="str">
        <f>IF(Table10[[#This Row],[Trạm/DTR]]="DTR","DTR","Trạm")</f>
        <v>Trạm</v>
      </c>
      <c r="D635" s="497" t="str">
        <f>Table10[[#This Row],[ID NCC]]&amp;Table10[[#This Row],[Trạm/DTR]]</f>
        <v>001J3000002HLbFIAWĐồng Lâm</v>
      </c>
      <c r="E635" s="497" t="str">
        <f>IF(Table10[[#This Row],[DTR/Trạm]]="DTR",_xlfn.XLOOKUP(Table10[[#This Row],[ID NCC]],DS_NCC_DTR[ID NCC],DS_NCC_DTR[Nhân viên]),_xlfn.XLOOKUP(Table10[[#This Row],[ID NCC]],Data_TongTram2[ID NCC],Data_TongTram2[Nhân viên]))</f>
        <v>Lâm Đỗ Anh Hào</v>
      </c>
      <c r="F635" s="497" t="str">
        <f>IF(Table10[[#This Row],[Trạm/DTR]]="DTR",_xlfn.XLOOKUP(Table10[[#This Row],[ID NCC]],DS_NCC_DTR[ID NCC],DS_NCC_DTR[Admin miền]),_xlfn.XLOOKUP(Table10[[#This Row],[Trạm/DTR]],Table16[Trạm],Table16[[Admin ]]))</f>
        <v>Phạm Thị Thúy Duy</v>
      </c>
      <c r="G635" t="s">
        <v>2240</v>
      </c>
      <c r="H635" s="497" t="str">
        <f>VLOOKUP(Table10[[#This Row],[Sản Phẩm RG]],'Thông tin'!C:F,4,0)</f>
        <v>PET chai</v>
      </c>
      <c r="I635">
        <v>3823</v>
      </c>
      <c r="J635" s="497">
        <f>Table10[[#This Row],[Sản lượng kg]]/1000</f>
        <v>3.823</v>
      </c>
      <c r="K635" s="497" t="str">
        <f>_xlfn.XLOOKUP(Table10[[#This Row],[Loại Hàng]],Table59[Nhóm],Table59[Qui đổi])</f>
        <v>PET chai</v>
      </c>
      <c r="L635" s="403">
        <v>46161</v>
      </c>
      <c r="M635" t="s">
        <v>607</v>
      </c>
      <c r="N635" s="497">
        <f>IF(COUNTIF($A$3:A635,A635)=1,1,0)</f>
        <v>0</v>
      </c>
    </row>
    <row r="636" spans="1:14" x14ac:dyDescent="0.35">
      <c r="A636" t="s">
        <v>557</v>
      </c>
      <c r="B636" s="497" t="str">
        <f>IF(Table10[[#This Row],[DTR/Trạm]]="DTR",_xlfn.XLOOKUP(Table10[[#This Row],[ID NCC]],DS_NCC_DTR[ID NCC],DS_NCC_DTR[Tên NCC]),_xlfn.XLOOKUP(Table10[[#This Row],[ID NCC]],Data_TongTram2[ID NCC],Data_TongTram2[Tên NCC]))</f>
        <v>Trần Dương Kiến Trúc</v>
      </c>
      <c r="C636" s="497" t="str">
        <f>IF(Table10[[#This Row],[Trạm/DTR]]="DTR","DTR","Trạm")</f>
        <v>Trạm</v>
      </c>
      <c r="D636" s="497" t="str">
        <f>Table10[[#This Row],[ID NCC]]&amp;Table10[[#This Row],[Trạm/DTR]]</f>
        <v>001J3000002HLbFIAWĐồng Lâm</v>
      </c>
      <c r="E636" s="497" t="str">
        <f>IF(Table10[[#This Row],[DTR/Trạm]]="DTR",_xlfn.XLOOKUP(Table10[[#This Row],[ID NCC]],DS_NCC_DTR[ID NCC],DS_NCC_DTR[Nhân viên]),_xlfn.XLOOKUP(Table10[[#This Row],[ID NCC]],Data_TongTram2[ID NCC],Data_TongTram2[Nhân viên]))</f>
        <v>Lâm Đỗ Anh Hào</v>
      </c>
      <c r="F636" s="497" t="str">
        <f>IF(Table10[[#This Row],[Trạm/DTR]]="DTR",_xlfn.XLOOKUP(Table10[[#This Row],[ID NCC]],DS_NCC_DTR[ID NCC],DS_NCC_DTR[Admin miền]),_xlfn.XLOOKUP(Table10[[#This Row],[Trạm/DTR]],Table16[Trạm],Table16[[Admin ]]))</f>
        <v>Phạm Thị Thúy Duy</v>
      </c>
      <c r="G636" t="s">
        <v>2240</v>
      </c>
      <c r="H636" s="497" t="str">
        <f>VLOOKUP(Table10[[#This Row],[Sản Phẩm RG]],'Thông tin'!C:F,4,0)</f>
        <v>PET chai</v>
      </c>
      <c r="I636">
        <v>4498</v>
      </c>
      <c r="J636" s="497">
        <f>Table10[[#This Row],[Sản lượng kg]]/1000</f>
        <v>4.4980000000000002</v>
      </c>
      <c r="K636" s="497" t="str">
        <f>_xlfn.XLOOKUP(Table10[[#This Row],[Loại Hàng]],Table59[Nhóm],Table59[Qui đổi])</f>
        <v>PET chai</v>
      </c>
      <c r="L636" s="403">
        <v>46161</v>
      </c>
      <c r="M636" t="s">
        <v>607</v>
      </c>
      <c r="N636" s="497">
        <f>IF(COUNTIF($A$3:A636,A636)=1,1,0)</f>
        <v>0</v>
      </c>
    </row>
    <row r="637" spans="1:14" x14ac:dyDescent="0.35">
      <c r="A637" t="s">
        <v>498</v>
      </c>
      <c r="B637" s="497" t="str">
        <f>IF(Table10[[#This Row],[DTR/Trạm]]="DTR",_xlfn.XLOOKUP(Table10[[#This Row],[ID NCC]],DS_NCC_DTR[ID NCC],DS_NCC_DTR[Tên NCC]),_xlfn.XLOOKUP(Table10[[#This Row],[ID NCC]],Data_TongTram2[ID NCC],Data_TongTram2[Tên NCC]))</f>
        <v>HKD Nguyên Chương</v>
      </c>
      <c r="C637" s="497" t="str">
        <f>IF(Table10[[#This Row],[Trạm/DTR]]="DTR","DTR","Trạm")</f>
        <v>Trạm</v>
      </c>
      <c r="D637" s="497" t="str">
        <f>Table10[[#This Row],[ID NCC]]&amp;Table10[[#This Row],[Trạm/DTR]]</f>
        <v>001J3000002HM0PIAWĐồng Lâm</v>
      </c>
      <c r="E637" s="497" t="str">
        <f>IF(Table10[[#This Row],[DTR/Trạm]]="DTR",_xlfn.XLOOKUP(Table10[[#This Row],[ID NCC]],DS_NCC_DTR[ID NCC],DS_NCC_DTR[Nhân viên]),_xlfn.XLOOKUP(Table10[[#This Row],[ID NCC]],Data_TongTram2[ID NCC],Data_TongTram2[Nhân viên]))</f>
        <v>Nguyễn Ngọc Lâm</v>
      </c>
      <c r="F637" s="497" t="str">
        <f>IF(Table10[[#This Row],[Trạm/DTR]]="DTR",_xlfn.XLOOKUP(Table10[[#This Row],[ID NCC]],DS_NCC_DTR[ID NCC],DS_NCC_DTR[Admin miền]),_xlfn.XLOOKUP(Table10[[#This Row],[Trạm/DTR]],Table16[Trạm],Table16[[Admin ]]))</f>
        <v>Phạm Thị Thúy Duy</v>
      </c>
      <c r="G637" t="s">
        <v>1296</v>
      </c>
      <c r="H637" s="497" t="str">
        <f>VLOOKUP(Table10[[#This Row],[Sản Phẩm RG]],'Thông tin'!C:F,4,0)</f>
        <v>PET chai</v>
      </c>
      <c r="I637">
        <v>599</v>
      </c>
      <c r="J637" s="497">
        <f>Table10[[#This Row],[Sản lượng kg]]/1000</f>
        <v>0.59899999999999998</v>
      </c>
      <c r="K637" s="497" t="str">
        <f>_xlfn.XLOOKUP(Table10[[#This Row],[Loại Hàng]],Table59[Nhóm],Table59[Qui đổi])</f>
        <v>PET chai</v>
      </c>
      <c r="L637" s="403">
        <v>46161</v>
      </c>
      <c r="M637" t="s">
        <v>607</v>
      </c>
      <c r="N637" s="497">
        <f>IF(COUNTIF($A$3:A637,A637)=1,1,0)</f>
        <v>0</v>
      </c>
    </row>
    <row r="638" spans="1:14" x14ac:dyDescent="0.35">
      <c r="A638" t="s">
        <v>552</v>
      </c>
      <c r="B638" s="497" t="str">
        <f>IF(Table10[[#This Row],[DTR/Trạm]]="DTR",_xlfn.XLOOKUP(Table10[[#This Row],[ID NCC]],DS_NCC_DTR[ID NCC],DS_NCC_DTR[Tên NCC]),_xlfn.XLOOKUP(Table10[[#This Row],[ID NCC]],Data_TongTram2[ID NCC],Data_TongTram2[Tên NCC]))</f>
        <v>Phạm Văn Nhờ</v>
      </c>
      <c r="C638" s="497" t="str">
        <f>IF(Table10[[#This Row],[Trạm/DTR]]="DTR","DTR","Trạm")</f>
        <v>Trạm</v>
      </c>
      <c r="D638" s="497" t="str">
        <f>Table10[[#This Row],[ID NCC]]&amp;Table10[[#This Row],[Trạm/DTR]]</f>
        <v>001dc00000zEx9xAACĐồng Lâm</v>
      </c>
      <c r="E638" s="497" t="str">
        <f>IF(Table10[[#This Row],[DTR/Trạm]]="DTR",_xlfn.XLOOKUP(Table10[[#This Row],[ID NCC]],DS_NCC_DTR[ID NCC],DS_NCC_DTR[Nhân viên]),_xlfn.XLOOKUP(Table10[[#This Row],[ID NCC]],Data_TongTram2[ID NCC],Data_TongTram2[Nhân viên]))</f>
        <v>Lê Quốc Việt</v>
      </c>
      <c r="F638" s="497" t="str">
        <f>IF(Table10[[#This Row],[Trạm/DTR]]="DTR",_xlfn.XLOOKUP(Table10[[#This Row],[ID NCC]],DS_NCC_DTR[ID NCC],DS_NCC_DTR[Admin miền]),_xlfn.XLOOKUP(Table10[[#This Row],[Trạm/DTR]],Table16[Trạm],Table16[[Admin ]]))</f>
        <v>Phạm Thị Thúy Duy</v>
      </c>
      <c r="G638" t="s">
        <v>1296</v>
      </c>
      <c r="H638" s="497" t="str">
        <f>VLOOKUP(Table10[[#This Row],[Sản Phẩm RG]],'Thông tin'!C:F,4,0)</f>
        <v>PET chai</v>
      </c>
      <c r="I638">
        <v>410</v>
      </c>
      <c r="J638" s="497">
        <f>Table10[[#This Row],[Sản lượng kg]]/1000</f>
        <v>0.41</v>
      </c>
      <c r="K638" s="497" t="str">
        <f>_xlfn.XLOOKUP(Table10[[#This Row],[Loại Hàng]],Table59[Nhóm],Table59[Qui đổi])</f>
        <v>PET chai</v>
      </c>
      <c r="L638" s="403">
        <v>46161</v>
      </c>
      <c r="M638" t="s">
        <v>607</v>
      </c>
      <c r="N638" s="497">
        <f>IF(COUNTIF($A$3:A638,A638)=1,1,0)</f>
        <v>0</v>
      </c>
    </row>
    <row r="639" spans="1:14" x14ac:dyDescent="0.35">
      <c r="A639" t="s">
        <v>2242</v>
      </c>
      <c r="B639" s="497" t="str">
        <f>IF(Table10[[#This Row],[DTR/Trạm]]="DTR",_xlfn.XLOOKUP(Table10[[#This Row],[ID NCC]],DS_NCC_DTR[ID NCC],DS_NCC_DTR[Tên NCC]),_xlfn.XLOOKUP(Table10[[#This Row],[ID NCC]],Data_TongTram2[ID NCC],Data_TongTram2[Tên NCC]))</f>
        <v>Dư Trọng Nhân</v>
      </c>
      <c r="C639" s="497" t="str">
        <f>IF(Table10[[#This Row],[Trạm/DTR]]="DTR","DTR","Trạm")</f>
        <v>Trạm</v>
      </c>
      <c r="D639" s="497" t="str">
        <f>Table10[[#This Row],[ID NCC]]&amp;Table10[[#This Row],[Trạm/DTR]]</f>
        <v>001dc00002XzpBFAAZĐồng Lâm</v>
      </c>
      <c r="E639" s="497" t="str">
        <f>IF(Table10[[#This Row],[DTR/Trạm]]="DTR",_xlfn.XLOOKUP(Table10[[#This Row],[ID NCC]],DS_NCC_DTR[ID NCC],DS_NCC_DTR[Nhân viên]),_xlfn.XLOOKUP(Table10[[#This Row],[ID NCC]],Data_TongTram2[ID NCC],Data_TongTram2[Nhân viên]))</f>
        <v>Nguyễn Ngọc Lâm</v>
      </c>
      <c r="F639" s="497" t="str">
        <f>IF(Table10[[#This Row],[Trạm/DTR]]="DTR",_xlfn.XLOOKUP(Table10[[#This Row],[ID NCC]],DS_NCC_DTR[ID NCC],DS_NCC_DTR[Admin miền]),_xlfn.XLOOKUP(Table10[[#This Row],[Trạm/DTR]],Table16[Trạm],Table16[[Admin ]]))</f>
        <v>Phạm Thị Thúy Duy</v>
      </c>
      <c r="G639" t="s">
        <v>1296</v>
      </c>
      <c r="H639" s="497" t="str">
        <f>VLOOKUP(Table10[[#This Row],[Sản Phẩm RG]],'Thông tin'!C:F,4,0)</f>
        <v>PET chai</v>
      </c>
      <c r="I639">
        <v>1460</v>
      </c>
      <c r="J639" s="497">
        <f>Table10[[#This Row],[Sản lượng kg]]/1000</f>
        <v>1.46</v>
      </c>
      <c r="K639" s="497" t="str">
        <f>_xlfn.XLOOKUP(Table10[[#This Row],[Loại Hàng]],Table59[Nhóm],Table59[Qui đổi])</f>
        <v>PET chai</v>
      </c>
      <c r="L639" s="403">
        <v>46161</v>
      </c>
      <c r="M639" t="s">
        <v>607</v>
      </c>
      <c r="N639" s="497">
        <f>IF(COUNTIF($A$3:A639,A639)=1,1,0)</f>
        <v>1</v>
      </c>
    </row>
    <row r="640" spans="1:14" x14ac:dyDescent="0.35">
      <c r="A640" t="s">
        <v>527</v>
      </c>
      <c r="B640" s="497" t="str">
        <f>IF(Table10[[#This Row],[DTR/Trạm]]="DTR",_xlfn.XLOOKUP(Table10[[#This Row],[ID NCC]],DS_NCC_DTR[ID NCC],DS_NCC_DTR[Tên NCC]),_xlfn.XLOOKUP(Table10[[#This Row],[ID NCC]],Data_TongTram2[ID NCC],Data_TongTram2[Tên NCC]))</f>
        <v>Anh Lem</v>
      </c>
      <c r="C640" s="497" t="str">
        <f>IF(Table10[[#This Row],[Trạm/DTR]]="DTR","DTR","Trạm")</f>
        <v>Trạm</v>
      </c>
      <c r="D640" s="497" t="str">
        <f>Table10[[#This Row],[ID NCC]]&amp;Table10[[#This Row],[Trạm/DTR]]</f>
        <v>001J3000002HLYuIAOĐồng Lâm</v>
      </c>
      <c r="E640" s="497" t="str">
        <f>IF(Table10[[#This Row],[DTR/Trạm]]="DTR",_xlfn.XLOOKUP(Table10[[#This Row],[ID NCC]],DS_NCC_DTR[ID NCC],DS_NCC_DTR[Nhân viên]),_xlfn.XLOOKUP(Table10[[#This Row],[ID NCC]],Data_TongTram2[ID NCC],Data_TongTram2[Nhân viên]))</f>
        <v>Nguyễn Ngọc Lâm</v>
      </c>
      <c r="F640" s="497" t="str">
        <f>IF(Table10[[#This Row],[Trạm/DTR]]="DTR",_xlfn.XLOOKUP(Table10[[#This Row],[ID NCC]],DS_NCC_DTR[ID NCC],DS_NCC_DTR[Admin miền]),_xlfn.XLOOKUP(Table10[[#This Row],[Trạm/DTR]],Table16[Trạm],Table16[[Admin ]]))</f>
        <v>Phạm Thị Thúy Duy</v>
      </c>
      <c r="G640" t="s">
        <v>2240</v>
      </c>
      <c r="H640" s="497" t="str">
        <f>VLOOKUP(Table10[[#This Row],[Sản Phẩm RG]],'Thông tin'!C:F,4,0)</f>
        <v>PET chai</v>
      </c>
      <c r="I640">
        <v>911</v>
      </c>
      <c r="J640" s="497">
        <f>Table10[[#This Row],[Sản lượng kg]]/1000</f>
        <v>0.91100000000000003</v>
      </c>
      <c r="K640" s="497" t="str">
        <f>_xlfn.XLOOKUP(Table10[[#This Row],[Loại Hàng]],Table59[Nhóm],Table59[Qui đổi])</f>
        <v>PET chai</v>
      </c>
      <c r="L640" s="403">
        <v>46161</v>
      </c>
      <c r="M640" t="s">
        <v>607</v>
      </c>
      <c r="N640" s="497">
        <f>IF(COUNTIF($A$3:A640,A640)=1,1,0)</f>
        <v>0</v>
      </c>
    </row>
    <row r="641" spans="1:14" x14ac:dyDescent="0.35">
      <c r="A641" t="s">
        <v>2245</v>
      </c>
      <c r="B641" s="497" t="str">
        <f>IF(Table10[[#This Row],[DTR/Trạm]]="DTR",_xlfn.XLOOKUP(Table10[[#This Row],[ID NCC]],DS_NCC_DTR[ID NCC],DS_NCC_DTR[Tên NCC]),_xlfn.XLOOKUP(Table10[[#This Row],[ID NCC]],Data_TongTram2[ID NCC],Data_TongTram2[Tên NCC]))</f>
        <v>Anh Duy</v>
      </c>
      <c r="C641" s="497" t="str">
        <f>IF(Table10[[#This Row],[Trạm/DTR]]="DTR","DTR","Trạm")</f>
        <v>Trạm</v>
      </c>
      <c r="D641" s="497" t="str">
        <f>Table10[[#This Row],[ID NCC]]&amp;Table10[[#This Row],[Trạm/DTR]]</f>
        <v>001dc00002RYxd0AADĐồng Lâm</v>
      </c>
      <c r="E641" s="497" t="str">
        <f>IF(Table10[[#This Row],[DTR/Trạm]]="DTR",_xlfn.XLOOKUP(Table10[[#This Row],[ID NCC]],DS_NCC_DTR[ID NCC],DS_NCC_DTR[Nhân viên]),_xlfn.XLOOKUP(Table10[[#This Row],[ID NCC]],Data_TongTram2[ID NCC],Data_TongTram2[Nhân viên]))</f>
        <v>Lê Quốc Việt</v>
      </c>
      <c r="F641" s="497" t="str">
        <f>IF(Table10[[#This Row],[Trạm/DTR]]="DTR",_xlfn.XLOOKUP(Table10[[#This Row],[ID NCC]],DS_NCC_DTR[ID NCC],DS_NCC_DTR[Admin miền]),_xlfn.XLOOKUP(Table10[[#This Row],[Trạm/DTR]],Table16[Trạm],Table16[[Admin ]]))</f>
        <v>Phạm Thị Thúy Duy</v>
      </c>
      <c r="G641" t="s">
        <v>1296</v>
      </c>
      <c r="H641" s="497" t="str">
        <f>VLOOKUP(Table10[[#This Row],[Sản Phẩm RG]],'Thông tin'!C:F,4,0)</f>
        <v>PET chai</v>
      </c>
      <c r="I641">
        <v>220</v>
      </c>
      <c r="J641" s="497">
        <f>Table10[[#This Row],[Sản lượng kg]]/1000</f>
        <v>0.22</v>
      </c>
      <c r="K641" s="497" t="str">
        <f>_xlfn.XLOOKUP(Table10[[#This Row],[Loại Hàng]],Table59[Nhóm],Table59[Qui đổi])</f>
        <v>PET chai</v>
      </c>
      <c r="L641" s="403">
        <v>46161</v>
      </c>
      <c r="M641" t="s">
        <v>607</v>
      </c>
      <c r="N641" s="497">
        <f>IF(COUNTIF($A$3:A641,A641)=1,1,0)</f>
        <v>1</v>
      </c>
    </row>
    <row r="642" spans="1:14" x14ac:dyDescent="0.35">
      <c r="A642" t="s">
        <v>566</v>
      </c>
      <c r="B642" s="497" t="str">
        <f>IF(Table10[[#This Row],[DTR/Trạm]]="DTR",_xlfn.XLOOKUP(Table10[[#This Row],[ID NCC]],DS_NCC_DTR[ID NCC],DS_NCC_DTR[Tên NCC]),_xlfn.XLOOKUP(Table10[[#This Row],[ID NCC]],Data_TongTram2[ID NCC],Data_TongTram2[Tên NCC]))</f>
        <v>Chị Điệp (Phát Xương)</v>
      </c>
      <c r="C642" s="497" t="str">
        <f>IF(Table10[[#This Row],[Trạm/DTR]]="DTR","DTR","Trạm")</f>
        <v>Trạm</v>
      </c>
      <c r="D642" s="497" t="str">
        <f>Table10[[#This Row],[ID NCC]]&amp;Table10[[#This Row],[Trạm/DTR]]</f>
        <v>001J3000002HLbCIAWĐồng Lâm</v>
      </c>
      <c r="E642" s="497" t="str">
        <f>IF(Table10[[#This Row],[DTR/Trạm]]="DTR",_xlfn.XLOOKUP(Table10[[#This Row],[ID NCC]],DS_NCC_DTR[ID NCC],DS_NCC_DTR[Nhân viên]),_xlfn.XLOOKUP(Table10[[#This Row],[ID NCC]],Data_TongTram2[ID NCC],Data_TongTram2[Nhân viên]))</f>
        <v>Lâm Đỗ Anh Hào</v>
      </c>
      <c r="F642" s="497" t="str">
        <f>IF(Table10[[#This Row],[Trạm/DTR]]="DTR",_xlfn.XLOOKUP(Table10[[#This Row],[ID NCC]],DS_NCC_DTR[ID NCC],DS_NCC_DTR[Admin miền]),_xlfn.XLOOKUP(Table10[[#This Row],[Trạm/DTR]],Table16[Trạm],Table16[[Admin ]]))</f>
        <v>Phạm Thị Thúy Duy</v>
      </c>
      <c r="G642" t="s">
        <v>1296</v>
      </c>
      <c r="H642" s="497" t="str">
        <f>VLOOKUP(Table10[[#This Row],[Sản Phẩm RG]],'Thông tin'!C:F,4,0)</f>
        <v>PET chai</v>
      </c>
      <c r="I642">
        <v>590</v>
      </c>
      <c r="J642" s="497">
        <f>Table10[[#This Row],[Sản lượng kg]]/1000</f>
        <v>0.59</v>
      </c>
      <c r="K642" s="497" t="str">
        <f>_xlfn.XLOOKUP(Table10[[#This Row],[Loại Hàng]],Table59[Nhóm],Table59[Qui đổi])</f>
        <v>PET chai</v>
      </c>
      <c r="L642" s="403">
        <v>46161</v>
      </c>
      <c r="M642" t="s">
        <v>607</v>
      </c>
      <c r="N642" s="497">
        <f>IF(COUNTIF($A$3:A642,A642)=1,1,0)</f>
        <v>0</v>
      </c>
    </row>
    <row r="643" spans="1:14" x14ac:dyDescent="0.35">
      <c r="A643" t="s">
        <v>520</v>
      </c>
      <c r="B643" s="497" t="str">
        <f>IF(Table10[[#This Row],[DTR/Trạm]]="DTR",_xlfn.XLOOKUP(Table10[[#This Row],[ID NCC]],DS_NCC_DTR[ID NCC],DS_NCC_DTR[Tên NCC]),_xlfn.XLOOKUP(Table10[[#This Row],[ID NCC]],Data_TongTram2[ID NCC],Data_TongTram2[Tên NCC]))</f>
        <v>Lâm Tấn Thuận</v>
      </c>
      <c r="C643" s="497" t="str">
        <f>IF(Table10[[#This Row],[Trạm/DTR]]="DTR","DTR","Trạm")</f>
        <v>Trạm</v>
      </c>
      <c r="D643" s="497" t="str">
        <f>Table10[[#This Row],[ID NCC]]&amp;Table10[[#This Row],[Trạm/DTR]]</f>
        <v>001J3000002HLd3IAGĐồng Lâm</v>
      </c>
      <c r="E643" s="497" t="str">
        <f>IF(Table10[[#This Row],[DTR/Trạm]]="DTR",_xlfn.XLOOKUP(Table10[[#This Row],[ID NCC]],DS_NCC_DTR[ID NCC],DS_NCC_DTR[Nhân viên]),_xlfn.XLOOKUP(Table10[[#This Row],[ID NCC]],Data_TongTram2[ID NCC],Data_TongTram2[Nhân viên]))</f>
        <v>Lâm Đỗ Anh Hào</v>
      </c>
      <c r="F643" s="497" t="str">
        <f>IF(Table10[[#This Row],[Trạm/DTR]]="DTR",_xlfn.XLOOKUP(Table10[[#This Row],[ID NCC]],DS_NCC_DTR[ID NCC],DS_NCC_DTR[Admin miền]),_xlfn.XLOOKUP(Table10[[#This Row],[Trạm/DTR]],Table16[Trạm],Table16[[Admin ]]))</f>
        <v>Phạm Thị Thúy Duy</v>
      </c>
      <c r="G643" t="s">
        <v>1296</v>
      </c>
      <c r="H643" s="497" t="str">
        <f>VLOOKUP(Table10[[#This Row],[Sản Phẩm RG]],'Thông tin'!C:F,4,0)</f>
        <v>PET chai</v>
      </c>
      <c r="I643">
        <v>570</v>
      </c>
      <c r="J643" s="497">
        <f>Table10[[#This Row],[Sản lượng kg]]/1000</f>
        <v>0.56999999999999995</v>
      </c>
      <c r="K643" s="497" t="str">
        <f>_xlfn.XLOOKUP(Table10[[#This Row],[Loại Hàng]],Table59[Nhóm],Table59[Qui đổi])</f>
        <v>PET chai</v>
      </c>
      <c r="L643" s="403">
        <v>46161</v>
      </c>
      <c r="M643" t="s">
        <v>607</v>
      </c>
      <c r="N643" s="497">
        <f>IF(COUNTIF($A$3:A643,A643)=1,1,0)</f>
        <v>0</v>
      </c>
    </row>
    <row r="644" spans="1:14" x14ac:dyDescent="0.35">
      <c r="A644" t="s">
        <v>498</v>
      </c>
      <c r="B644" s="497" t="str">
        <f>IF(Table10[[#This Row],[DTR/Trạm]]="DTR",_xlfn.XLOOKUP(Table10[[#This Row],[ID NCC]],DS_NCC_DTR[ID NCC],DS_NCC_DTR[Tên NCC]),_xlfn.XLOOKUP(Table10[[#This Row],[ID NCC]],Data_TongTram2[ID NCC],Data_TongTram2[Tên NCC]))</f>
        <v>HKD Nguyên Chương</v>
      </c>
      <c r="C644" s="497" t="str">
        <f>IF(Table10[[#This Row],[Trạm/DTR]]="DTR","DTR","Trạm")</f>
        <v>Trạm</v>
      </c>
      <c r="D644" s="497" t="str">
        <f>Table10[[#This Row],[ID NCC]]&amp;Table10[[#This Row],[Trạm/DTR]]</f>
        <v>001J3000002HM0PIAWĐồng Lâm</v>
      </c>
      <c r="E644" s="497" t="str">
        <f>IF(Table10[[#This Row],[DTR/Trạm]]="DTR",_xlfn.XLOOKUP(Table10[[#This Row],[ID NCC]],DS_NCC_DTR[ID NCC],DS_NCC_DTR[Nhân viên]),_xlfn.XLOOKUP(Table10[[#This Row],[ID NCC]],Data_TongTram2[ID NCC],Data_TongTram2[Nhân viên]))</f>
        <v>Nguyễn Ngọc Lâm</v>
      </c>
      <c r="F644" s="497" t="str">
        <f>IF(Table10[[#This Row],[Trạm/DTR]]="DTR",_xlfn.XLOOKUP(Table10[[#This Row],[ID NCC]],DS_NCC_DTR[ID NCC],DS_NCC_DTR[Admin miền]),_xlfn.XLOOKUP(Table10[[#This Row],[Trạm/DTR]],Table16[Trạm],Table16[[Admin ]]))</f>
        <v>Phạm Thị Thúy Duy</v>
      </c>
      <c r="G644" t="s">
        <v>1296</v>
      </c>
      <c r="H644" s="497" t="str">
        <f>VLOOKUP(Table10[[#This Row],[Sản Phẩm RG]],'Thông tin'!C:F,4,0)</f>
        <v>PET chai</v>
      </c>
      <c r="I644">
        <v>559</v>
      </c>
      <c r="J644" s="497">
        <f>Table10[[#This Row],[Sản lượng kg]]/1000</f>
        <v>0.55900000000000005</v>
      </c>
      <c r="K644" s="497" t="str">
        <f>_xlfn.XLOOKUP(Table10[[#This Row],[Loại Hàng]],Table59[Nhóm],Table59[Qui đổi])</f>
        <v>PET chai</v>
      </c>
      <c r="L644" s="403">
        <v>46161</v>
      </c>
      <c r="M644" t="s">
        <v>607</v>
      </c>
      <c r="N644" s="497">
        <f>IF(COUNTIF($A$3:A644,A644)=1,1,0)</f>
        <v>0</v>
      </c>
    </row>
    <row r="645" spans="1:14" x14ac:dyDescent="0.35">
      <c r="A645" t="s">
        <v>566</v>
      </c>
      <c r="B645" s="497" t="str">
        <f>IF(Table10[[#This Row],[DTR/Trạm]]="DTR",_xlfn.XLOOKUP(Table10[[#This Row],[ID NCC]],DS_NCC_DTR[ID NCC],DS_NCC_DTR[Tên NCC]),_xlfn.XLOOKUP(Table10[[#This Row],[ID NCC]],Data_TongTram2[ID NCC],Data_TongTram2[Tên NCC]))</f>
        <v>Chị Điệp (Phát Xương)</v>
      </c>
      <c r="C645" s="497" t="str">
        <f>IF(Table10[[#This Row],[Trạm/DTR]]="DTR","DTR","Trạm")</f>
        <v>Trạm</v>
      </c>
      <c r="D645" s="497" t="str">
        <f>Table10[[#This Row],[ID NCC]]&amp;Table10[[#This Row],[Trạm/DTR]]</f>
        <v>001J3000002HLbCIAWĐồng Lâm</v>
      </c>
      <c r="E645" s="497" t="str">
        <f>IF(Table10[[#This Row],[DTR/Trạm]]="DTR",_xlfn.XLOOKUP(Table10[[#This Row],[ID NCC]],DS_NCC_DTR[ID NCC],DS_NCC_DTR[Nhân viên]),_xlfn.XLOOKUP(Table10[[#This Row],[ID NCC]],Data_TongTram2[ID NCC],Data_TongTram2[Nhân viên]))</f>
        <v>Lâm Đỗ Anh Hào</v>
      </c>
      <c r="F645" s="497" t="str">
        <f>IF(Table10[[#This Row],[Trạm/DTR]]="DTR",_xlfn.XLOOKUP(Table10[[#This Row],[ID NCC]],DS_NCC_DTR[ID NCC],DS_NCC_DTR[Admin miền]),_xlfn.XLOOKUP(Table10[[#This Row],[Trạm/DTR]],Table16[Trạm],Table16[[Admin ]]))</f>
        <v>Phạm Thị Thúy Duy</v>
      </c>
      <c r="G645" t="s">
        <v>1296</v>
      </c>
      <c r="H645" s="497" t="str">
        <f>VLOOKUP(Table10[[#This Row],[Sản Phẩm RG]],'Thông tin'!C:F,4,0)</f>
        <v>PET chai</v>
      </c>
      <c r="I645">
        <v>550</v>
      </c>
      <c r="J645" s="497">
        <f>Table10[[#This Row],[Sản lượng kg]]/1000</f>
        <v>0.55000000000000004</v>
      </c>
      <c r="K645" s="497" t="str">
        <f>_xlfn.XLOOKUP(Table10[[#This Row],[Loại Hàng]],Table59[Nhóm],Table59[Qui đổi])</f>
        <v>PET chai</v>
      </c>
      <c r="L645" s="403">
        <v>46161</v>
      </c>
      <c r="M645" t="s">
        <v>607</v>
      </c>
      <c r="N645" s="497">
        <f>IF(COUNTIF($A$3:A645,A645)=1,1,0)</f>
        <v>0</v>
      </c>
    </row>
    <row r="646" spans="1:14" x14ac:dyDescent="0.35">
      <c r="A646" t="s">
        <v>557</v>
      </c>
      <c r="B646" s="497" t="str">
        <f>IF(Table10[[#This Row],[DTR/Trạm]]="DTR",_xlfn.XLOOKUP(Table10[[#This Row],[ID NCC]],DS_NCC_DTR[ID NCC],DS_NCC_DTR[Tên NCC]),_xlfn.XLOOKUP(Table10[[#This Row],[ID NCC]],Data_TongTram2[ID NCC],Data_TongTram2[Tên NCC]))</f>
        <v>Trần Dương Kiến Trúc</v>
      </c>
      <c r="C646" s="497" t="str">
        <f>IF(Table10[[#This Row],[Trạm/DTR]]="DTR","DTR","Trạm")</f>
        <v>Trạm</v>
      </c>
      <c r="D646" s="497" t="str">
        <f>Table10[[#This Row],[ID NCC]]&amp;Table10[[#This Row],[Trạm/DTR]]</f>
        <v>001J3000002HLbFIAWĐồng Lâm</v>
      </c>
      <c r="E646" s="497" t="str">
        <f>IF(Table10[[#This Row],[DTR/Trạm]]="DTR",_xlfn.XLOOKUP(Table10[[#This Row],[ID NCC]],DS_NCC_DTR[ID NCC],DS_NCC_DTR[Nhân viên]),_xlfn.XLOOKUP(Table10[[#This Row],[ID NCC]],Data_TongTram2[ID NCC],Data_TongTram2[Nhân viên]))</f>
        <v>Lâm Đỗ Anh Hào</v>
      </c>
      <c r="F646" s="497" t="str">
        <f>IF(Table10[[#This Row],[Trạm/DTR]]="DTR",_xlfn.XLOOKUP(Table10[[#This Row],[ID NCC]],DS_NCC_DTR[ID NCC],DS_NCC_DTR[Admin miền]),_xlfn.XLOOKUP(Table10[[#This Row],[Trạm/DTR]],Table16[Trạm],Table16[[Admin ]]))</f>
        <v>Phạm Thị Thúy Duy</v>
      </c>
      <c r="G646" t="s">
        <v>1296</v>
      </c>
      <c r="H646" s="497" t="str">
        <f>VLOOKUP(Table10[[#This Row],[Sản Phẩm RG]],'Thông tin'!C:F,4,0)</f>
        <v>PET chai</v>
      </c>
      <c r="I646">
        <v>924</v>
      </c>
      <c r="J646" s="497">
        <f>Table10[[#This Row],[Sản lượng kg]]/1000</f>
        <v>0.92400000000000004</v>
      </c>
      <c r="K646" s="497" t="str">
        <f>_xlfn.XLOOKUP(Table10[[#This Row],[Loại Hàng]],Table59[Nhóm],Table59[Qui đổi])</f>
        <v>PET chai</v>
      </c>
      <c r="L646" s="403">
        <v>46161</v>
      </c>
      <c r="M646" t="s">
        <v>607</v>
      </c>
      <c r="N646" s="497">
        <f>IF(COUNTIF($A$3:A646,A646)=1,1,0)</f>
        <v>0</v>
      </c>
    </row>
    <row r="647" spans="1:14" x14ac:dyDescent="0.35">
      <c r="A647" t="s">
        <v>573</v>
      </c>
      <c r="B647" s="497" t="str">
        <f>IF(Table10[[#This Row],[DTR/Trạm]]="DTR",_xlfn.XLOOKUP(Table10[[#This Row],[ID NCC]],DS_NCC_DTR[ID NCC],DS_NCC_DTR[Tên NCC]),_xlfn.XLOOKUP(Table10[[#This Row],[ID NCC]],Data_TongTram2[ID NCC],Data_TongTram2[Tên NCC]))</f>
        <v>Phan Huy Tâm</v>
      </c>
      <c r="C647" s="497" t="str">
        <f>IF(Table10[[#This Row],[Trạm/DTR]]="DTR","DTR","Trạm")</f>
        <v>Trạm</v>
      </c>
      <c r="D647" s="497" t="str">
        <f>Table10[[#This Row],[ID NCC]]&amp;Table10[[#This Row],[Trạm/DTR]]</f>
        <v>001dc00000tGtVXAA0Đồng Lâm</v>
      </c>
      <c r="E647" s="497" t="str">
        <f>IF(Table10[[#This Row],[DTR/Trạm]]="DTR",_xlfn.XLOOKUP(Table10[[#This Row],[ID NCC]],DS_NCC_DTR[ID NCC],DS_NCC_DTR[Nhân viên]),_xlfn.XLOOKUP(Table10[[#This Row],[ID NCC]],Data_TongTram2[ID NCC],Data_TongTram2[Nhân viên]))</f>
        <v>Lê Quốc Việt</v>
      </c>
      <c r="F647" s="497" t="str">
        <f>IF(Table10[[#This Row],[Trạm/DTR]]="DTR",_xlfn.XLOOKUP(Table10[[#This Row],[ID NCC]],DS_NCC_DTR[ID NCC],DS_NCC_DTR[Admin miền]),_xlfn.XLOOKUP(Table10[[#This Row],[Trạm/DTR]],Table16[Trạm],Table16[[Admin ]]))</f>
        <v>Phạm Thị Thúy Duy</v>
      </c>
      <c r="G647" t="s">
        <v>1296</v>
      </c>
      <c r="H647" s="497" t="str">
        <f>VLOOKUP(Table10[[#This Row],[Sản Phẩm RG]],'Thông tin'!C:F,4,0)</f>
        <v>PET chai</v>
      </c>
      <c r="I647">
        <v>750</v>
      </c>
      <c r="J647" s="497">
        <f>Table10[[#This Row],[Sản lượng kg]]/1000</f>
        <v>0.75</v>
      </c>
      <c r="K647" s="497" t="str">
        <f>_xlfn.XLOOKUP(Table10[[#This Row],[Loại Hàng]],Table59[Nhóm],Table59[Qui đổi])</f>
        <v>PET chai</v>
      </c>
      <c r="L647" s="403">
        <v>46161</v>
      </c>
      <c r="M647" t="s">
        <v>607</v>
      </c>
      <c r="N647" s="497">
        <f>IF(COUNTIF($A$3:A647,A647)=1,1,0)</f>
        <v>0</v>
      </c>
    </row>
    <row r="648" spans="1:14" x14ac:dyDescent="0.35">
      <c r="A648" t="s">
        <v>517</v>
      </c>
      <c r="B648" s="497" t="str">
        <f>IF(Table10[[#This Row],[DTR/Trạm]]="DTR",_xlfn.XLOOKUP(Table10[[#This Row],[ID NCC]],DS_NCC_DTR[ID NCC],DS_NCC_DTR[Tên NCC]),_xlfn.XLOOKUP(Table10[[#This Row],[ID NCC]],Data_TongTram2[ID NCC],Data_TongTram2[Tên NCC]))</f>
        <v>Bảy Liêm</v>
      </c>
      <c r="C648" s="497" t="str">
        <f>IF(Table10[[#This Row],[Trạm/DTR]]="DTR","DTR","Trạm")</f>
        <v>Trạm</v>
      </c>
      <c r="D648" s="497" t="str">
        <f>Table10[[#This Row],[ID NCC]]&amp;Table10[[#This Row],[Trạm/DTR]]</f>
        <v>001J3000002HLgpIAGĐồng Lâm</v>
      </c>
      <c r="E648" s="497" t="str">
        <f>IF(Table10[[#This Row],[DTR/Trạm]]="DTR",_xlfn.XLOOKUP(Table10[[#This Row],[ID NCC]],DS_NCC_DTR[ID NCC],DS_NCC_DTR[Nhân viên]),_xlfn.XLOOKUP(Table10[[#This Row],[ID NCC]],Data_TongTram2[ID NCC],Data_TongTram2[Nhân viên]))</f>
        <v>Lê Quốc Việt</v>
      </c>
      <c r="F648" s="497" t="str">
        <f>IF(Table10[[#This Row],[Trạm/DTR]]="DTR",_xlfn.XLOOKUP(Table10[[#This Row],[ID NCC]],DS_NCC_DTR[ID NCC],DS_NCC_DTR[Admin miền]),_xlfn.XLOOKUP(Table10[[#This Row],[Trạm/DTR]],Table16[Trạm],Table16[[Admin ]]))</f>
        <v>Phạm Thị Thúy Duy</v>
      </c>
      <c r="G648" t="s">
        <v>1296</v>
      </c>
      <c r="H648" s="497" t="str">
        <f>VLOOKUP(Table10[[#This Row],[Sản Phẩm RG]],'Thông tin'!C:F,4,0)</f>
        <v>PET chai</v>
      </c>
      <c r="I648">
        <v>570</v>
      </c>
      <c r="J648" s="497">
        <f>Table10[[#This Row],[Sản lượng kg]]/1000</f>
        <v>0.56999999999999995</v>
      </c>
      <c r="K648" s="497" t="str">
        <f>_xlfn.XLOOKUP(Table10[[#This Row],[Loại Hàng]],Table59[Nhóm],Table59[Qui đổi])</f>
        <v>PET chai</v>
      </c>
      <c r="L648" s="403">
        <v>46161</v>
      </c>
      <c r="M648" t="s">
        <v>607</v>
      </c>
      <c r="N648" s="497">
        <f>IF(COUNTIF($A$3:A648,A648)=1,1,0)</f>
        <v>0</v>
      </c>
    </row>
    <row r="649" spans="1:14" x14ac:dyDescent="0.35">
      <c r="A649" t="s">
        <v>770</v>
      </c>
      <c r="B649" s="497" t="str">
        <f>IF(Table10[[#This Row],[DTR/Trạm]]="DTR",_xlfn.XLOOKUP(Table10[[#This Row],[ID NCC]],DS_NCC_DTR[ID NCC],DS_NCC_DTR[Tên NCC]),_xlfn.XLOOKUP(Table10[[#This Row],[ID NCC]],Data_TongTram2[ID NCC],Data_TongTram2[Tên NCC]))</f>
        <v>Anh Minh Cà Mau</v>
      </c>
      <c r="C649" s="497" t="str">
        <f>IF(Table10[[#This Row],[Trạm/DTR]]="DTR","DTR","Trạm")</f>
        <v>Trạm</v>
      </c>
      <c r="D649" s="497" t="str">
        <f>Table10[[#This Row],[ID NCC]]&amp;Table10[[#This Row],[Trạm/DTR]]</f>
        <v>001J3000002HLcRIAWĐồng Lâm</v>
      </c>
      <c r="E649" s="497" t="str">
        <f>IF(Table10[[#This Row],[DTR/Trạm]]="DTR",_xlfn.XLOOKUP(Table10[[#This Row],[ID NCC]],DS_NCC_DTR[ID NCC],DS_NCC_DTR[Nhân viên]),_xlfn.XLOOKUP(Table10[[#This Row],[ID NCC]],Data_TongTram2[ID NCC],Data_TongTram2[Nhân viên]))</f>
        <v>Thái Tân Văn</v>
      </c>
      <c r="F649" s="497" t="str">
        <f>IF(Table10[[#This Row],[Trạm/DTR]]="DTR",_xlfn.XLOOKUP(Table10[[#This Row],[ID NCC]],DS_NCC_DTR[ID NCC],DS_NCC_DTR[Admin miền]),_xlfn.XLOOKUP(Table10[[#This Row],[Trạm/DTR]],Table16[Trạm],Table16[[Admin ]]))</f>
        <v>Phạm Thị Thúy Duy</v>
      </c>
      <c r="G649" t="s">
        <v>2240</v>
      </c>
      <c r="H649" s="497" t="str">
        <f>VLOOKUP(Table10[[#This Row],[Sản Phẩm RG]],'Thông tin'!C:F,4,0)</f>
        <v>PET chai</v>
      </c>
      <c r="I649">
        <v>8302</v>
      </c>
      <c r="J649" s="497">
        <f>Table10[[#This Row],[Sản lượng kg]]/1000</f>
        <v>8.3019999999999996</v>
      </c>
      <c r="K649" s="497" t="str">
        <f>_xlfn.XLOOKUP(Table10[[#This Row],[Loại Hàng]],Table59[Nhóm],Table59[Qui đổi])</f>
        <v>PET chai</v>
      </c>
      <c r="L649" s="403">
        <v>46161</v>
      </c>
      <c r="M649" t="s">
        <v>607</v>
      </c>
      <c r="N649" s="497">
        <f>IF(COUNTIF($A$3:A649,A649)=1,1,0)</f>
        <v>1</v>
      </c>
    </row>
    <row r="650" spans="1:14" x14ac:dyDescent="0.35">
      <c r="A650" t="s">
        <v>772</v>
      </c>
      <c r="B650" s="497" t="str">
        <f>IF(Table10[[#This Row],[DTR/Trạm]]="DTR",_xlfn.XLOOKUP(Table10[[#This Row],[ID NCC]],DS_NCC_DTR[ID NCC],DS_NCC_DTR[Tên NCC]),_xlfn.XLOOKUP(Table10[[#This Row],[ID NCC]],Data_TongTram2[ID NCC],Data_TongTram2[Tên NCC]))</f>
        <v>Thiện An Recycling</v>
      </c>
      <c r="C650" s="497" t="str">
        <f>IF(Table10[[#This Row],[Trạm/DTR]]="DTR","DTR","Trạm")</f>
        <v>Trạm</v>
      </c>
      <c r="D650" s="497" t="str">
        <f>Table10[[#This Row],[ID NCC]]&amp;Table10[[#This Row],[Trạm/DTR]]</f>
        <v>001dc000014o4lcAAAĐồng Lâm</v>
      </c>
      <c r="E650" s="497" t="str">
        <f>IF(Table10[[#This Row],[DTR/Trạm]]="DTR",_xlfn.XLOOKUP(Table10[[#This Row],[ID NCC]],DS_NCC_DTR[ID NCC],DS_NCC_DTR[Nhân viên]),_xlfn.XLOOKUP(Table10[[#This Row],[ID NCC]],Data_TongTram2[ID NCC],Data_TongTram2[Nhân viên]))</f>
        <v>Thái Tân Văn</v>
      </c>
      <c r="F650" s="497" t="str">
        <f>IF(Table10[[#This Row],[Trạm/DTR]]="DTR",_xlfn.XLOOKUP(Table10[[#This Row],[ID NCC]],DS_NCC_DTR[ID NCC],DS_NCC_DTR[Admin miền]),_xlfn.XLOOKUP(Table10[[#This Row],[Trạm/DTR]],Table16[Trạm],Table16[[Admin ]]))</f>
        <v>Phạm Thị Thúy Duy</v>
      </c>
      <c r="G650" t="s">
        <v>2240</v>
      </c>
      <c r="H650" s="497" t="str">
        <f>VLOOKUP(Table10[[#This Row],[Sản Phẩm RG]],'Thông tin'!C:F,4,0)</f>
        <v>PET chai</v>
      </c>
      <c r="I650">
        <v>7317</v>
      </c>
      <c r="J650" s="497">
        <f>Table10[[#This Row],[Sản lượng kg]]/1000</f>
        <v>7.3170000000000002</v>
      </c>
      <c r="K650" s="497" t="str">
        <f>_xlfn.XLOOKUP(Table10[[#This Row],[Loại Hàng]],Table59[Nhóm],Table59[Qui đổi])</f>
        <v>PET chai</v>
      </c>
      <c r="L650" s="403">
        <v>46161</v>
      </c>
      <c r="M650" t="s">
        <v>607</v>
      </c>
      <c r="N650" s="497">
        <f>IF(COUNTIF($A$3:A650,A650)=1,1,0)</f>
        <v>0</v>
      </c>
    </row>
    <row r="651" spans="1:14" x14ac:dyDescent="0.35">
      <c r="A651" t="s">
        <v>498</v>
      </c>
      <c r="B651" s="497" t="str">
        <f>IF(Table10[[#This Row],[DTR/Trạm]]="DTR",_xlfn.XLOOKUP(Table10[[#This Row],[ID NCC]],DS_NCC_DTR[ID NCC],DS_NCC_DTR[Tên NCC]),_xlfn.XLOOKUP(Table10[[#This Row],[ID NCC]],Data_TongTram2[ID NCC],Data_TongTram2[Tên NCC]))</f>
        <v>HKD Nguyên Chương</v>
      </c>
      <c r="C651" s="497" t="str">
        <f>IF(Table10[[#This Row],[Trạm/DTR]]="DTR","DTR","Trạm")</f>
        <v>Trạm</v>
      </c>
      <c r="D651" s="497" t="str">
        <f>Table10[[#This Row],[ID NCC]]&amp;Table10[[#This Row],[Trạm/DTR]]</f>
        <v>001J3000002HM0PIAWĐồng Lâm</v>
      </c>
      <c r="E651" s="497" t="str">
        <f>IF(Table10[[#This Row],[DTR/Trạm]]="DTR",_xlfn.XLOOKUP(Table10[[#This Row],[ID NCC]],DS_NCC_DTR[ID NCC],DS_NCC_DTR[Nhân viên]),_xlfn.XLOOKUP(Table10[[#This Row],[ID NCC]],Data_TongTram2[ID NCC],Data_TongTram2[Nhân viên]))</f>
        <v>Nguyễn Ngọc Lâm</v>
      </c>
      <c r="F651" s="497" t="str">
        <f>IF(Table10[[#This Row],[Trạm/DTR]]="DTR",_xlfn.XLOOKUP(Table10[[#This Row],[ID NCC]],DS_NCC_DTR[ID NCC],DS_NCC_DTR[Admin miền]),_xlfn.XLOOKUP(Table10[[#This Row],[Trạm/DTR]],Table16[Trạm],Table16[[Admin ]]))</f>
        <v>Phạm Thị Thúy Duy</v>
      </c>
      <c r="G651" t="s">
        <v>1296</v>
      </c>
      <c r="H651" s="497" t="str">
        <f>VLOOKUP(Table10[[#This Row],[Sản Phẩm RG]],'Thông tin'!C:F,4,0)</f>
        <v>PET chai</v>
      </c>
      <c r="I651">
        <v>576</v>
      </c>
      <c r="J651" s="497">
        <f>Table10[[#This Row],[Sản lượng kg]]/1000</f>
        <v>0.57599999999999996</v>
      </c>
      <c r="K651" s="497" t="str">
        <f>_xlfn.XLOOKUP(Table10[[#This Row],[Loại Hàng]],Table59[Nhóm],Table59[Qui đổi])</f>
        <v>PET chai</v>
      </c>
      <c r="L651" s="403">
        <v>46161</v>
      </c>
      <c r="M651" t="s">
        <v>607</v>
      </c>
      <c r="N651" s="497">
        <f>IF(COUNTIF($A$3:A651,A651)=1,1,0)</f>
        <v>0</v>
      </c>
    </row>
    <row r="652" spans="1:14" x14ac:dyDescent="0.35">
      <c r="A652" t="s">
        <v>520</v>
      </c>
      <c r="B652" s="497" t="str">
        <f>IF(Table10[[#This Row],[DTR/Trạm]]="DTR",_xlfn.XLOOKUP(Table10[[#This Row],[ID NCC]],DS_NCC_DTR[ID NCC],DS_NCC_DTR[Tên NCC]),_xlfn.XLOOKUP(Table10[[#This Row],[ID NCC]],Data_TongTram2[ID NCC],Data_TongTram2[Tên NCC]))</f>
        <v>Lâm Tấn Thuận</v>
      </c>
      <c r="C652" s="497" t="str">
        <f>IF(Table10[[#This Row],[Trạm/DTR]]="DTR","DTR","Trạm")</f>
        <v>Trạm</v>
      </c>
      <c r="D652" s="497" t="str">
        <f>Table10[[#This Row],[ID NCC]]&amp;Table10[[#This Row],[Trạm/DTR]]</f>
        <v>001J3000002HLd3IAGĐồng Lâm</v>
      </c>
      <c r="E652" s="497" t="str">
        <f>IF(Table10[[#This Row],[DTR/Trạm]]="DTR",_xlfn.XLOOKUP(Table10[[#This Row],[ID NCC]],DS_NCC_DTR[ID NCC],DS_NCC_DTR[Nhân viên]),_xlfn.XLOOKUP(Table10[[#This Row],[ID NCC]],Data_TongTram2[ID NCC],Data_TongTram2[Nhân viên]))</f>
        <v>Lâm Đỗ Anh Hào</v>
      </c>
      <c r="F652" s="497" t="str">
        <f>IF(Table10[[#This Row],[Trạm/DTR]]="DTR",_xlfn.XLOOKUP(Table10[[#This Row],[ID NCC]],DS_NCC_DTR[ID NCC],DS_NCC_DTR[Admin miền]),_xlfn.XLOOKUP(Table10[[#This Row],[Trạm/DTR]],Table16[Trạm],Table16[[Admin ]]))</f>
        <v>Phạm Thị Thúy Duy</v>
      </c>
      <c r="G652" t="s">
        <v>1296</v>
      </c>
      <c r="H652" s="497" t="str">
        <f>VLOOKUP(Table10[[#This Row],[Sản Phẩm RG]],'Thông tin'!C:F,4,0)</f>
        <v>PET chai</v>
      </c>
      <c r="I652">
        <v>625</v>
      </c>
      <c r="J652" s="497">
        <f>Table10[[#This Row],[Sản lượng kg]]/1000</f>
        <v>0.625</v>
      </c>
      <c r="K652" s="497" t="str">
        <f>_xlfn.XLOOKUP(Table10[[#This Row],[Loại Hàng]],Table59[Nhóm],Table59[Qui đổi])</f>
        <v>PET chai</v>
      </c>
      <c r="L652" s="403">
        <v>46161</v>
      </c>
      <c r="M652" t="s">
        <v>607</v>
      </c>
      <c r="N652" s="497">
        <f>IF(COUNTIF($A$3:A652,A652)=1,1,0)</f>
        <v>0</v>
      </c>
    </row>
    <row r="653" spans="1:14" x14ac:dyDescent="0.35">
      <c r="A653" t="s">
        <v>3059</v>
      </c>
      <c r="B653" s="497" t="str">
        <f>IF(Table10[[#This Row],[DTR/Trạm]]="DTR",_xlfn.XLOOKUP(Table10[[#This Row],[ID NCC]],DS_NCC_DTR[ID NCC],DS_NCC_DTR[Tên NCC]),_xlfn.XLOOKUP(Table10[[#This Row],[ID NCC]],Data_TongTram2[ID NCC],Data_TongTram2[Tên NCC]))</f>
        <v>Anh Nguyên</v>
      </c>
      <c r="C653" s="497" t="str">
        <f>IF(Table10[[#This Row],[Trạm/DTR]]="DTR","DTR","Trạm")</f>
        <v>Trạm</v>
      </c>
      <c r="D653" s="497" t="str">
        <f>Table10[[#This Row],[ID NCC]]&amp;Table10[[#This Row],[Trạm/DTR]]</f>
        <v>001dc00002tnOA9AAMĐồng Lâm</v>
      </c>
      <c r="E653" s="497" t="str">
        <f>IF(Table10[[#This Row],[DTR/Trạm]]="DTR",_xlfn.XLOOKUP(Table10[[#This Row],[ID NCC]],DS_NCC_DTR[ID NCC],DS_NCC_DTR[Nhân viên]),_xlfn.XLOOKUP(Table10[[#This Row],[ID NCC]],Data_TongTram2[ID NCC],Data_TongTram2[Nhân viên]))</f>
        <v>Lê Quốc Việt</v>
      </c>
      <c r="F653" s="497" t="str">
        <f>IF(Table10[[#This Row],[Trạm/DTR]]="DTR",_xlfn.XLOOKUP(Table10[[#This Row],[ID NCC]],DS_NCC_DTR[ID NCC],DS_NCC_DTR[Admin miền]),_xlfn.XLOOKUP(Table10[[#This Row],[Trạm/DTR]],Table16[Trạm],Table16[[Admin ]]))</f>
        <v>Phạm Thị Thúy Duy</v>
      </c>
      <c r="G653" t="s">
        <v>1296</v>
      </c>
      <c r="H653" s="497" t="str">
        <f>VLOOKUP(Table10[[#This Row],[Sản Phẩm RG]],'Thông tin'!C:F,4,0)</f>
        <v>PET chai</v>
      </c>
      <c r="I653">
        <v>340</v>
      </c>
      <c r="J653" s="497">
        <f>Table10[[#This Row],[Sản lượng kg]]/1000</f>
        <v>0.34</v>
      </c>
      <c r="K653" s="497" t="str">
        <f>_xlfn.XLOOKUP(Table10[[#This Row],[Loại Hàng]],Table59[Nhóm],Table59[Qui đổi])</f>
        <v>PET chai</v>
      </c>
      <c r="L653" s="403">
        <v>46161</v>
      </c>
      <c r="M653" t="s">
        <v>607</v>
      </c>
      <c r="N653" s="497">
        <f>IF(COUNTIF($A$3:A653,A653)=1,1,0)</f>
        <v>1</v>
      </c>
    </row>
    <row r="654" spans="1:14" x14ac:dyDescent="0.35">
      <c r="A654" t="s">
        <v>524</v>
      </c>
      <c r="B654" s="497" t="str">
        <f>IF(Table10[[#This Row],[DTR/Trạm]]="DTR",_xlfn.XLOOKUP(Table10[[#This Row],[ID NCC]],DS_NCC_DTR[ID NCC],DS_NCC_DTR[Tên NCC]),_xlfn.XLOOKUP(Table10[[#This Row],[ID NCC]],Data_TongTram2[ID NCC],Data_TongTram2[Tên NCC]))</f>
        <v>Anh Tốt</v>
      </c>
      <c r="C654" s="497" t="str">
        <f>IF(Table10[[#This Row],[Trạm/DTR]]="DTR","DTR","Trạm")</f>
        <v>Trạm</v>
      </c>
      <c r="D654" s="497" t="str">
        <f>Table10[[#This Row],[ID NCC]]&amp;Table10[[#This Row],[Trạm/DTR]]</f>
        <v>001J3000002HLkWIAWĐồng Lâm</v>
      </c>
      <c r="E654" s="497" t="str">
        <f>IF(Table10[[#This Row],[DTR/Trạm]]="DTR",_xlfn.XLOOKUP(Table10[[#This Row],[ID NCC]],DS_NCC_DTR[ID NCC],DS_NCC_DTR[Nhân viên]),_xlfn.XLOOKUP(Table10[[#This Row],[ID NCC]],Data_TongTram2[ID NCC],Data_TongTram2[Nhân viên]))</f>
        <v>Lê Quốc Việt</v>
      </c>
      <c r="F654" s="497" t="str">
        <f>IF(Table10[[#This Row],[Trạm/DTR]]="DTR",_xlfn.XLOOKUP(Table10[[#This Row],[ID NCC]],DS_NCC_DTR[ID NCC],DS_NCC_DTR[Admin miền]),_xlfn.XLOOKUP(Table10[[#This Row],[Trạm/DTR]],Table16[Trạm],Table16[[Admin ]]))</f>
        <v>Phạm Thị Thúy Duy</v>
      </c>
      <c r="G654" t="s">
        <v>1296</v>
      </c>
      <c r="H654" s="497" t="str">
        <f>VLOOKUP(Table10[[#This Row],[Sản Phẩm RG]],'Thông tin'!C:F,4,0)</f>
        <v>PET chai</v>
      </c>
      <c r="I654">
        <v>732</v>
      </c>
      <c r="J654" s="497">
        <f>Table10[[#This Row],[Sản lượng kg]]/1000</f>
        <v>0.73199999999999998</v>
      </c>
      <c r="K654" s="497" t="str">
        <f>_xlfn.XLOOKUP(Table10[[#This Row],[Loại Hàng]],Table59[Nhóm],Table59[Qui đổi])</f>
        <v>PET chai</v>
      </c>
      <c r="L654" s="403">
        <v>46161</v>
      </c>
      <c r="M654" t="s">
        <v>607</v>
      </c>
      <c r="N654" s="497">
        <f>IF(COUNTIF($A$3:A654,A654)=1,1,0)</f>
        <v>0</v>
      </c>
    </row>
    <row r="655" spans="1:14" x14ac:dyDescent="0.35">
      <c r="A655" t="s">
        <v>748</v>
      </c>
      <c r="B655" s="497" t="str">
        <f>IF(Table10[[#This Row],[DTR/Trạm]]="DTR",_xlfn.XLOOKUP(Table10[[#This Row],[ID NCC]],DS_NCC_DTR[ID NCC],DS_NCC_DTR[Tên NCC]),_xlfn.XLOOKUP(Table10[[#This Row],[ID NCC]],Data_TongTram2[ID NCC],Data_TongTram2[Tên NCC]))</f>
        <v>Trương Hợp Tác</v>
      </c>
      <c r="C655" s="497" t="str">
        <f>IF(Table10[[#This Row],[Trạm/DTR]]="DTR","DTR","Trạm")</f>
        <v>Trạm</v>
      </c>
      <c r="D655" s="497" t="str">
        <f>Table10[[#This Row],[ID NCC]]&amp;Table10[[#This Row],[Trạm/DTR]]</f>
        <v>001dc00000rqU8MAAUĐồng Lâm</v>
      </c>
      <c r="E655" s="497" t="str">
        <f>IF(Table10[[#This Row],[DTR/Trạm]]="DTR",_xlfn.XLOOKUP(Table10[[#This Row],[ID NCC]],DS_NCC_DTR[ID NCC],DS_NCC_DTR[Nhân viên]),_xlfn.XLOOKUP(Table10[[#This Row],[ID NCC]],Data_TongTram2[ID NCC],Data_TongTram2[Nhân viên]))</f>
        <v>Thái Tân Văn</v>
      </c>
      <c r="F655" s="497" t="str">
        <f>IF(Table10[[#This Row],[Trạm/DTR]]="DTR",_xlfn.XLOOKUP(Table10[[#This Row],[ID NCC]],DS_NCC_DTR[ID NCC],DS_NCC_DTR[Admin miền]),_xlfn.XLOOKUP(Table10[[#This Row],[Trạm/DTR]],Table16[Trạm],Table16[[Admin ]]))</f>
        <v>Phạm Thị Thúy Duy</v>
      </c>
      <c r="G655" t="s">
        <v>2240</v>
      </c>
      <c r="H655" s="497" t="str">
        <f>VLOOKUP(Table10[[#This Row],[Sản Phẩm RG]],'Thông tin'!C:F,4,0)</f>
        <v>PET chai</v>
      </c>
      <c r="I655">
        <v>2340</v>
      </c>
      <c r="J655" s="497">
        <f>Table10[[#This Row],[Sản lượng kg]]/1000</f>
        <v>2.34</v>
      </c>
      <c r="K655" s="497" t="str">
        <f>_xlfn.XLOOKUP(Table10[[#This Row],[Loại Hàng]],Table59[Nhóm],Table59[Qui đổi])</f>
        <v>PET chai</v>
      </c>
      <c r="L655" s="403">
        <v>46162</v>
      </c>
      <c r="M655" t="s">
        <v>607</v>
      </c>
      <c r="N655" s="497">
        <f>IF(COUNTIF($A$3:A655,A655)=1,1,0)</f>
        <v>1</v>
      </c>
    </row>
    <row r="656" spans="1:14" x14ac:dyDescent="0.35">
      <c r="A656" t="s">
        <v>559</v>
      </c>
      <c r="B656" s="497" t="str">
        <f>IF(Table10[[#This Row],[DTR/Trạm]]="DTR",_xlfn.XLOOKUP(Table10[[#This Row],[ID NCC]],DS_NCC_DTR[ID NCC],DS_NCC_DTR[Tên NCC]),_xlfn.XLOOKUP(Table10[[#This Row],[ID NCC]],Data_TongTram2[ID NCC],Data_TongTram2[Tên NCC]))</f>
        <v>HKD Nguyễn Hồng Mây</v>
      </c>
      <c r="C656" s="497" t="str">
        <f>IF(Table10[[#This Row],[Trạm/DTR]]="DTR","DTR","Trạm")</f>
        <v>Trạm</v>
      </c>
      <c r="D656" s="497" t="str">
        <f>Table10[[#This Row],[ID NCC]]&amp;Table10[[#This Row],[Trạm/DTR]]</f>
        <v>001J3000002HM0DIAWĐồng Lâm</v>
      </c>
      <c r="E656" s="497" t="str">
        <f>IF(Table10[[#This Row],[DTR/Trạm]]="DTR",_xlfn.XLOOKUP(Table10[[#This Row],[ID NCC]],DS_NCC_DTR[ID NCC],DS_NCC_DTR[Nhân viên]),_xlfn.XLOOKUP(Table10[[#This Row],[ID NCC]],Data_TongTram2[ID NCC],Data_TongTram2[Nhân viên]))</f>
        <v>Nguyễn Ngọc Lâm</v>
      </c>
      <c r="F656" s="497" t="str">
        <f>IF(Table10[[#This Row],[Trạm/DTR]]="DTR",_xlfn.XLOOKUP(Table10[[#This Row],[ID NCC]],DS_NCC_DTR[ID NCC],DS_NCC_DTR[Admin miền]),_xlfn.XLOOKUP(Table10[[#This Row],[Trạm/DTR]],Table16[Trạm],Table16[[Admin ]]))</f>
        <v>Phạm Thị Thúy Duy</v>
      </c>
      <c r="G656" t="s">
        <v>1296</v>
      </c>
      <c r="H656" s="497" t="str">
        <f>VLOOKUP(Table10[[#This Row],[Sản Phẩm RG]],'Thông tin'!C:F,4,0)</f>
        <v>PET chai</v>
      </c>
      <c r="I656">
        <v>1000</v>
      </c>
      <c r="J656" s="497">
        <f>Table10[[#This Row],[Sản lượng kg]]/1000</f>
        <v>1</v>
      </c>
      <c r="K656" s="497" t="str">
        <f>_xlfn.XLOOKUP(Table10[[#This Row],[Loại Hàng]],Table59[Nhóm],Table59[Qui đổi])</f>
        <v>PET chai</v>
      </c>
      <c r="L656" s="403">
        <v>46162</v>
      </c>
      <c r="M656" t="s">
        <v>607</v>
      </c>
      <c r="N656" s="497">
        <f>IF(COUNTIF($A$3:A656,A656)=1,1,0)</f>
        <v>0</v>
      </c>
    </row>
    <row r="657" spans="1:14" x14ac:dyDescent="0.35">
      <c r="A657" t="s">
        <v>519</v>
      </c>
      <c r="B657" s="497" t="str">
        <f>IF(Table10[[#This Row],[DTR/Trạm]]="DTR",_xlfn.XLOOKUP(Table10[[#This Row],[ID NCC]],DS_NCC_DTR[ID NCC],DS_NCC_DTR[Tên NCC]),_xlfn.XLOOKUP(Table10[[#This Row],[ID NCC]],Data_TongTram2[ID NCC],Data_TongTram2[Tên NCC]))</f>
        <v>Kiều Bình Thái</v>
      </c>
      <c r="C657" s="497" t="str">
        <f>IF(Table10[[#This Row],[Trạm/DTR]]="DTR","DTR","Trạm")</f>
        <v>Trạm</v>
      </c>
      <c r="D657" s="497" t="str">
        <f>Table10[[#This Row],[ID NCC]]&amp;Table10[[#This Row],[Trạm/DTR]]</f>
        <v>001J3000005FFAsIAOĐồng Lâm</v>
      </c>
      <c r="E657" s="497" t="str">
        <f>IF(Table10[[#This Row],[DTR/Trạm]]="DTR",_xlfn.XLOOKUP(Table10[[#This Row],[ID NCC]],DS_NCC_DTR[ID NCC],DS_NCC_DTR[Nhân viên]),_xlfn.XLOOKUP(Table10[[#This Row],[ID NCC]],Data_TongTram2[ID NCC],Data_TongTram2[Nhân viên]))</f>
        <v>Lê Quốc Việt</v>
      </c>
      <c r="F657" s="497" t="str">
        <f>IF(Table10[[#This Row],[Trạm/DTR]]="DTR",_xlfn.XLOOKUP(Table10[[#This Row],[ID NCC]],DS_NCC_DTR[ID NCC],DS_NCC_DTR[Admin miền]),_xlfn.XLOOKUP(Table10[[#This Row],[Trạm/DTR]],Table16[Trạm],Table16[[Admin ]]))</f>
        <v>Phạm Thị Thúy Duy</v>
      </c>
      <c r="G657" t="s">
        <v>1296</v>
      </c>
      <c r="H657" s="497" t="str">
        <f>VLOOKUP(Table10[[#This Row],[Sản Phẩm RG]],'Thông tin'!C:F,4,0)</f>
        <v>PET chai</v>
      </c>
      <c r="I657">
        <v>751</v>
      </c>
      <c r="J657" s="497">
        <f>Table10[[#This Row],[Sản lượng kg]]/1000</f>
        <v>0.751</v>
      </c>
      <c r="K657" s="497" t="str">
        <f>_xlfn.XLOOKUP(Table10[[#This Row],[Loại Hàng]],Table59[Nhóm],Table59[Qui đổi])</f>
        <v>PET chai</v>
      </c>
      <c r="L657" s="403">
        <v>46162</v>
      </c>
      <c r="M657" t="s">
        <v>607</v>
      </c>
      <c r="N657" s="497">
        <f>IF(COUNTIF($A$3:A657,A657)=1,1,0)</f>
        <v>0</v>
      </c>
    </row>
    <row r="658" spans="1:14" x14ac:dyDescent="0.35">
      <c r="A658" t="s">
        <v>498</v>
      </c>
      <c r="B658" s="497" t="str">
        <f>IF(Table10[[#This Row],[DTR/Trạm]]="DTR",_xlfn.XLOOKUP(Table10[[#This Row],[ID NCC]],DS_NCC_DTR[ID NCC],DS_NCC_DTR[Tên NCC]),_xlfn.XLOOKUP(Table10[[#This Row],[ID NCC]],Data_TongTram2[ID NCC],Data_TongTram2[Tên NCC]))</f>
        <v>HKD Nguyên Chương</v>
      </c>
      <c r="C658" s="497" t="str">
        <f>IF(Table10[[#This Row],[Trạm/DTR]]="DTR","DTR","Trạm")</f>
        <v>Trạm</v>
      </c>
      <c r="D658" s="497" t="str">
        <f>Table10[[#This Row],[ID NCC]]&amp;Table10[[#This Row],[Trạm/DTR]]</f>
        <v>001J3000002HM0PIAWĐồng Lâm</v>
      </c>
      <c r="E658" s="497" t="str">
        <f>IF(Table10[[#This Row],[DTR/Trạm]]="DTR",_xlfn.XLOOKUP(Table10[[#This Row],[ID NCC]],DS_NCC_DTR[ID NCC],DS_NCC_DTR[Nhân viên]),_xlfn.XLOOKUP(Table10[[#This Row],[ID NCC]],Data_TongTram2[ID NCC],Data_TongTram2[Nhân viên]))</f>
        <v>Nguyễn Ngọc Lâm</v>
      </c>
      <c r="F658" s="497" t="str">
        <f>IF(Table10[[#This Row],[Trạm/DTR]]="DTR",_xlfn.XLOOKUP(Table10[[#This Row],[ID NCC]],DS_NCC_DTR[ID NCC],DS_NCC_DTR[Admin miền]),_xlfn.XLOOKUP(Table10[[#This Row],[Trạm/DTR]],Table16[Trạm],Table16[[Admin ]]))</f>
        <v>Phạm Thị Thúy Duy</v>
      </c>
      <c r="G658" t="s">
        <v>1296</v>
      </c>
      <c r="H658" s="497" t="str">
        <f>VLOOKUP(Table10[[#This Row],[Sản Phẩm RG]],'Thông tin'!C:F,4,0)</f>
        <v>PET chai</v>
      </c>
      <c r="I658">
        <v>611</v>
      </c>
      <c r="J658" s="497">
        <f>Table10[[#This Row],[Sản lượng kg]]/1000</f>
        <v>0.61099999999999999</v>
      </c>
      <c r="K658" s="497" t="str">
        <f>_xlfn.XLOOKUP(Table10[[#This Row],[Loại Hàng]],Table59[Nhóm],Table59[Qui đổi])</f>
        <v>PET chai</v>
      </c>
      <c r="L658" s="403">
        <v>46162</v>
      </c>
      <c r="M658" t="s">
        <v>607</v>
      </c>
      <c r="N658" s="497">
        <f>IF(COUNTIF($A$3:A658,A658)=1,1,0)</f>
        <v>0</v>
      </c>
    </row>
    <row r="659" spans="1:14" x14ac:dyDescent="0.35">
      <c r="A659" t="s">
        <v>503</v>
      </c>
      <c r="B659" s="497" t="str">
        <f>IF(Table10[[#This Row],[DTR/Trạm]]="DTR",_xlfn.XLOOKUP(Table10[[#This Row],[ID NCC]],DS_NCC_DTR[ID NCC],DS_NCC_DTR[Tên NCC]),_xlfn.XLOOKUP(Table10[[#This Row],[ID NCC]],Data_TongTram2[ID NCC],Data_TongTram2[Tên NCC]))</f>
        <v>Hải Dũng</v>
      </c>
      <c r="C659" s="497" t="str">
        <f>IF(Table10[[#This Row],[Trạm/DTR]]="DTR","DTR","Trạm")</f>
        <v>Trạm</v>
      </c>
      <c r="D659" s="497" t="str">
        <f>Table10[[#This Row],[ID NCC]]&amp;Table10[[#This Row],[Trạm/DTR]]</f>
        <v>001J3000002HLk5IAGĐồng Lâm</v>
      </c>
      <c r="E659" s="497" t="str">
        <f>IF(Table10[[#This Row],[DTR/Trạm]]="DTR",_xlfn.XLOOKUP(Table10[[#This Row],[ID NCC]],DS_NCC_DTR[ID NCC],DS_NCC_DTR[Nhân viên]),_xlfn.XLOOKUP(Table10[[#This Row],[ID NCC]],Data_TongTram2[ID NCC],Data_TongTram2[Nhân viên]))</f>
        <v>Lê Quốc Việt</v>
      </c>
      <c r="F659" s="497" t="str">
        <f>IF(Table10[[#This Row],[Trạm/DTR]]="DTR",_xlfn.XLOOKUP(Table10[[#This Row],[ID NCC]],DS_NCC_DTR[ID NCC],DS_NCC_DTR[Admin miền]),_xlfn.XLOOKUP(Table10[[#This Row],[Trạm/DTR]],Table16[Trạm],Table16[[Admin ]]))</f>
        <v>Phạm Thị Thúy Duy</v>
      </c>
      <c r="G659" t="s">
        <v>1296</v>
      </c>
      <c r="H659" s="497" t="str">
        <f>VLOOKUP(Table10[[#This Row],[Sản Phẩm RG]],'Thông tin'!C:F,4,0)</f>
        <v>PET chai</v>
      </c>
      <c r="I659">
        <v>470</v>
      </c>
      <c r="J659" s="497">
        <f>Table10[[#This Row],[Sản lượng kg]]/1000</f>
        <v>0.47</v>
      </c>
      <c r="K659" s="497" t="str">
        <f>_xlfn.XLOOKUP(Table10[[#This Row],[Loại Hàng]],Table59[Nhóm],Table59[Qui đổi])</f>
        <v>PET chai</v>
      </c>
      <c r="L659" s="403">
        <v>46162</v>
      </c>
      <c r="M659" t="s">
        <v>607</v>
      </c>
      <c r="N659" s="497">
        <f>IF(COUNTIF($A$3:A659,A659)=1,1,0)</f>
        <v>0</v>
      </c>
    </row>
    <row r="660" spans="1:14" x14ac:dyDescent="0.35">
      <c r="A660" t="s">
        <v>1620</v>
      </c>
      <c r="B660" s="497" t="str">
        <f>IF(Table10[[#This Row],[DTR/Trạm]]="DTR",_xlfn.XLOOKUP(Table10[[#This Row],[ID NCC]],DS_NCC_DTR[ID NCC],DS_NCC_DTR[Tên NCC]),_xlfn.XLOOKUP(Table10[[#This Row],[ID NCC]],Data_TongTram2[ID NCC],Data_TongTram2[Tên NCC]))</f>
        <v>Nhựt Thanh</v>
      </c>
      <c r="C660" s="497" t="str">
        <f>IF(Table10[[#This Row],[Trạm/DTR]]="DTR","DTR","Trạm")</f>
        <v>Trạm</v>
      </c>
      <c r="D660" s="497" t="str">
        <f>Table10[[#This Row],[ID NCC]]&amp;Table10[[#This Row],[Trạm/DTR]]</f>
        <v>001J3000002HLxAIAWĐồng Lâm</v>
      </c>
      <c r="E660" s="497" t="str">
        <f>IF(Table10[[#This Row],[DTR/Trạm]]="DTR",_xlfn.XLOOKUP(Table10[[#This Row],[ID NCC]],DS_NCC_DTR[ID NCC],DS_NCC_DTR[Nhân viên]),_xlfn.XLOOKUP(Table10[[#This Row],[ID NCC]],Data_TongTram2[ID NCC],Data_TongTram2[Nhân viên]))</f>
        <v>Lê Quốc Việt</v>
      </c>
      <c r="F660" s="497" t="str">
        <f>IF(Table10[[#This Row],[Trạm/DTR]]="DTR",_xlfn.XLOOKUP(Table10[[#This Row],[ID NCC]],DS_NCC_DTR[ID NCC],DS_NCC_DTR[Admin miền]),_xlfn.XLOOKUP(Table10[[#This Row],[Trạm/DTR]],Table16[Trạm],Table16[[Admin ]]))</f>
        <v>Phạm Thị Thúy Duy</v>
      </c>
      <c r="G660" t="s">
        <v>1296</v>
      </c>
      <c r="H660" s="497" t="str">
        <f>VLOOKUP(Table10[[#This Row],[Sản Phẩm RG]],'Thông tin'!C:F,4,0)</f>
        <v>PET chai</v>
      </c>
      <c r="I660">
        <v>1090</v>
      </c>
      <c r="J660" s="497">
        <f>Table10[[#This Row],[Sản lượng kg]]/1000</f>
        <v>1.0900000000000001</v>
      </c>
      <c r="K660" s="497" t="str">
        <f>_xlfn.XLOOKUP(Table10[[#This Row],[Loại Hàng]],Table59[Nhóm],Table59[Qui đổi])</f>
        <v>PET chai</v>
      </c>
      <c r="L660" s="403">
        <v>46162</v>
      </c>
      <c r="M660" t="s">
        <v>607</v>
      </c>
      <c r="N660" s="497">
        <f>IF(COUNTIF($A$3:A660,A660)=1,1,0)</f>
        <v>0</v>
      </c>
    </row>
    <row r="661" spans="1:14" x14ac:dyDescent="0.35">
      <c r="A661" t="s">
        <v>573</v>
      </c>
      <c r="B661" s="497" t="str">
        <f>IF(Table10[[#This Row],[DTR/Trạm]]="DTR",_xlfn.XLOOKUP(Table10[[#This Row],[ID NCC]],DS_NCC_DTR[ID NCC],DS_NCC_DTR[Tên NCC]),_xlfn.XLOOKUP(Table10[[#This Row],[ID NCC]],Data_TongTram2[ID NCC],Data_TongTram2[Tên NCC]))</f>
        <v>Phan Huy Tâm</v>
      </c>
      <c r="C661" s="497" t="str">
        <f>IF(Table10[[#This Row],[Trạm/DTR]]="DTR","DTR","Trạm")</f>
        <v>Trạm</v>
      </c>
      <c r="D661" s="497" t="str">
        <f>Table10[[#This Row],[ID NCC]]&amp;Table10[[#This Row],[Trạm/DTR]]</f>
        <v>001dc00000tGtVXAA0Đồng Lâm</v>
      </c>
      <c r="E661" s="497" t="str">
        <f>IF(Table10[[#This Row],[DTR/Trạm]]="DTR",_xlfn.XLOOKUP(Table10[[#This Row],[ID NCC]],DS_NCC_DTR[ID NCC],DS_NCC_DTR[Nhân viên]),_xlfn.XLOOKUP(Table10[[#This Row],[ID NCC]],Data_TongTram2[ID NCC],Data_TongTram2[Nhân viên]))</f>
        <v>Lê Quốc Việt</v>
      </c>
      <c r="F661" s="497" t="str">
        <f>IF(Table10[[#This Row],[Trạm/DTR]]="DTR",_xlfn.XLOOKUP(Table10[[#This Row],[ID NCC]],DS_NCC_DTR[ID NCC],DS_NCC_DTR[Admin miền]),_xlfn.XLOOKUP(Table10[[#This Row],[Trạm/DTR]],Table16[Trạm],Table16[[Admin ]]))</f>
        <v>Phạm Thị Thúy Duy</v>
      </c>
      <c r="G661" t="s">
        <v>1296</v>
      </c>
      <c r="H661" s="497" t="str">
        <f>VLOOKUP(Table10[[#This Row],[Sản Phẩm RG]],'Thông tin'!C:F,4,0)</f>
        <v>PET chai</v>
      </c>
      <c r="I661">
        <v>840</v>
      </c>
      <c r="J661" s="497">
        <f>Table10[[#This Row],[Sản lượng kg]]/1000</f>
        <v>0.84</v>
      </c>
      <c r="K661" s="497" t="str">
        <f>_xlfn.XLOOKUP(Table10[[#This Row],[Loại Hàng]],Table59[Nhóm],Table59[Qui đổi])</f>
        <v>PET chai</v>
      </c>
      <c r="L661" s="403">
        <v>46162</v>
      </c>
      <c r="M661" t="s">
        <v>607</v>
      </c>
      <c r="N661" s="497">
        <f>IF(COUNTIF($A$3:A661,A661)=1,1,0)</f>
        <v>0</v>
      </c>
    </row>
    <row r="662" spans="1:14" x14ac:dyDescent="0.35">
      <c r="A662" t="s">
        <v>563</v>
      </c>
      <c r="B662" s="497" t="str">
        <f>IF(Table10[[#This Row],[DTR/Trạm]]="DTR",_xlfn.XLOOKUP(Table10[[#This Row],[ID NCC]],DS_NCC_DTR[ID NCC],DS_NCC_DTR[Tên NCC]),_xlfn.XLOOKUP(Table10[[#This Row],[ID NCC]],Data_TongTram2[ID NCC],Data_TongTram2[Tên NCC]))</f>
        <v>Duy Phương</v>
      </c>
      <c r="C662" s="497" t="str">
        <f>IF(Table10[[#This Row],[Trạm/DTR]]="DTR","DTR","Trạm")</f>
        <v>Trạm</v>
      </c>
      <c r="D662" s="497" t="str">
        <f>Table10[[#This Row],[ID NCC]]&amp;Table10[[#This Row],[Trạm/DTR]]</f>
        <v>001J3000002HLkUIAWĐồng Lâm</v>
      </c>
      <c r="E662" s="497" t="str">
        <f>IF(Table10[[#This Row],[DTR/Trạm]]="DTR",_xlfn.XLOOKUP(Table10[[#This Row],[ID NCC]],DS_NCC_DTR[ID NCC],DS_NCC_DTR[Nhân viên]),_xlfn.XLOOKUP(Table10[[#This Row],[ID NCC]],Data_TongTram2[ID NCC],Data_TongTram2[Nhân viên]))</f>
        <v>Lê Quốc Việt</v>
      </c>
      <c r="F662" s="497" t="str">
        <f>IF(Table10[[#This Row],[Trạm/DTR]]="DTR",_xlfn.XLOOKUP(Table10[[#This Row],[ID NCC]],DS_NCC_DTR[ID NCC],DS_NCC_DTR[Admin miền]),_xlfn.XLOOKUP(Table10[[#This Row],[Trạm/DTR]],Table16[Trạm],Table16[[Admin ]]))</f>
        <v>Phạm Thị Thúy Duy</v>
      </c>
      <c r="G662" t="s">
        <v>1296</v>
      </c>
      <c r="H662" s="497" t="str">
        <f>VLOOKUP(Table10[[#This Row],[Sản Phẩm RG]],'Thông tin'!C:F,4,0)</f>
        <v>PET chai</v>
      </c>
      <c r="I662">
        <v>1401</v>
      </c>
      <c r="J662" s="497">
        <f>Table10[[#This Row],[Sản lượng kg]]/1000</f>
        <v>1.401</v>
      </c>
      <c r="K662" s="497" t="str">
        <f>_xlfn.XLOOKUP(Table10[[#This Row],[Loại Hàng]],Table59[Nhóm],Table59[Qui đổi])</f>
        <v>PET chai</v>
      </c>
      <c r="L662" s="403">
        <v>46162</v>
      </c>
      <c r="M662" t="s">
        <v>607</v>
      </c>
      <c r="N662" s="497">
        <f>IF(COUNTIF($A$3:A662,A662)=1,1,0)</f>
        <v>0</v>
      </c>
    </row>
    <row r="663" spans="1:14" x14ac:dyDescent="0.35">
      <c r="A663" t="s">
        <v>545</v>
      </c>
      <c r="B663" s="497" t="str">
        <f>IF(Table10[[#This Row],[DTR/Trạm]]="DTR",_xlfn.XLOOKUP(Table10[[#This Row],[ID NCC]],DS_NCC_DTR[ID NCC],DS_NCC_DTR[Tên NCC]),_xlfn.XLOOKUP(Table10[[#This Row],[ID NCC]],Data_TongTram2[ID NCC],Data_TongTram2[Tên NCC]))</f>
        <v>Nguyễn Thị Ngọc Châu</v>
      </c>
      <c r="C663" s="497" t="str">
        <f>IF(Table10[[#This Row],[Trạm/DTR]]="DTR","DTR","Trạm")</f>
        <v>Trạm</v>
      </c>
      <c r="D663" s="497" t="str">
        <f>Table10[[#This Row],[ID NCC]]&amp;Table10[[#This Row],[Trạm/DTR]]</f>
        <v>001dc00000dpemjAAAĐồng Lâm</v>
      </c>
      <c r="E663" s="497" t="str">
        <f>IF(Table10[[#This Row],[DTR/Trạm]]="DTR",_xlfn.XLOOKUP(Table10[[#This Row],[ID NCC]],DS_NCC_DTR[ID NCC],DS_NCC_DTR[Nhân viên]),_xlfn.XLOOKUP(Table10[[#This Row],[ID NCC]],Data_TongTram2[ID NCC],Data_TongTram2[Nhân viên]))</f>
        <v>Lê Quốc Việt</v>
      </c>
      <c r="F663" s="497" t="str">
        <f>IF(Table10[[#This Row],[Trạm/DTR]]="DTR",_xlfn.XLOOKUP(Table10[[#This Row],[ID NCC]],DS_NCC_DTR[ID NCC],DS_NCC_DTR[Admin miền]),_xlfn.XLOOKUP(Table10[[#This Row],[Trạm/DTR]],Table16[Trạm],Table16[[Admin ]]))</f>
        <v>Phạm Thị Thúy Duy</v>
      </c>
      <c r="G663" t="s">
        <v>1296</v>
      </c>
      <c r="H663" s="497" t="str">
        <f>VLOOKUP(Table10[[#This Row],[Sản Phẩm RG]],'Thông tin'!C:F,4,0)</f>
        <v>PET chai</v>
      </c>
      <c r="I663">
        <v>570</v>
      </c>
      <c r="J663" s="497">
        <f>Table10[[#This Row],[Sản lượng kg]]/1000</f>
        <v>0.56999999999999995</v>
      </c>
      <c r="K663" s="497" t="str">
        <f>_xlfn.XLOOKUP(Table10[[#This Row],[Loại Hàng]],Table59[Nhóm],Table59[Qui đổi])</f>
        <v>PET chai</v>
      </c>
      <c r="L663" s="403">
        <v>46162</v>
      </c>
      <c r="M663" t="s">
        <v>607</v>
      </c>
      <c r="N663" s="497">
        <f>IF(COUNTIF($A$3:A663,A663)=1,1,0)</f>
        <v>0</v>
      </c>
    </row>
    <row r="664" spans="1:14" x14ac:dyDescent="0.35">
      <c r="A664" t="s">
        <v>637</v>
      </c>
      <c r="B664" s="497" t="str">
        <f>IF(Table10[[#This Row],[DTR/Trạm]]="DTR",_xlfn.XLOOKUP(Table10[[#This Row],[ID NCC]],DS_NCC_DTR[ID NCC],DS_NCC_DTR[Tên NCC]),_xlfn.XLOOKUP(Table10[[#This Row],[ID NCC]],Data_TongTram2[ID NCC],Data_TongTram2[Tên NCC]))</f>
        <v>Lộc Phát (Anh Thum)</v>
      </c>
      <c r="C664" s="497" t="str">
        <f>IF(Table10[[#This Row],[Trạm/DTR]]="DTR","DTR","Trạm")</f>
        <v>Trạm</v>
      </c>
      <c r="D664" s="497" t="str">
        <f>Table10[[#This Row],[ID NCC]]&amp;Table10[[#This Row],[Trạm/DTR]]</f>
        <v>001J3000002HjIAIA0Đồng Lâm</v>
      </c>
      <c r="E664" s="497" t="str">
        <f>IF(Table10[[#This Row],[DTR/Trạm]]="DTR",_xlfn.XLOOKUP(Table10[[#This Row],[ID NCC]],DS_NCC_DTR[ID NCC],DS_NCC_DTR[Nhân viên]),_xlfn.XLOOKUP(Table10[[#This Row],[ID NCC]],Data_TongTram2[ID NCC],Data_TongTram2[Nhân viên]))</f>
        <v>Nguyễn Ngọc Lâm</v>
      </c>
      <c r="F664" s="497" t="str">
        <f>IF(Table10[[#This Row],[Trạm/DTR]]="DTR",_xlfn.XLOOKUP(Table10[[#This Row],[ID NCC]],DS_NCC_DTR[ID NCC],DS_NCC_DTR[Admin miền]),_xlfn.XLOOKUP(Table10[[#This Row],[Trạm/DTR]],Table16[Trạm],Table16[[Admin ]]))</f>
        <v>Phạm Thị Thúy Duy</v>
      </c>
      <c r="G664" t="s">
        <v>1296</v>
      </c>
      <c r="H664" s="497" t="str">
        <f>VLOOKUP(Table10[[#This Row],[Sản Phẩm RG]],'Thông tin'!C:F,4,0)</f>
        <v>PET chai</v>
      </c>
      <c r="I664">
        <v>460</v>
      </c>
      <c r="J664" s="497">
        <f>Table10[[#This Row],[Sản lượng kg]]/1000</f>
        <v>0.46</v>
      </c>
      <c r="K664" s="497" t="str">
        <f>_xlfn.XLOOKUP(Table10[[#This Row],[Loại Hàng]],Table59[Nhóm],Table59[Qui đổi])</f>
        <v>PET chai</v>
      </c>
      <c r="L664" s="403">
        <v>46162</v>
      </c>
      <c r="M664" t="s">
        <v>607</v>
      </c>
      <c r="N664" s="497">
        <f>IF(COUNTIF($A$3:A664,A664)=1,1,0)</f>
        <v>0</v>
      </c>
    </row>
    <row r="665" spans="1:14" x14ac:dyDescent="0.35">
      <c r="A665" t="s">
        <v>552</v>
      </c>
      <c r="B665" s="497" t="str">
        <f>IF(Table10[[#This Row],[DTR/Trạm]]="DTR",_xlfn.XLOOKUP(Table10[[#This Row],[ID NCC]],DS_NCC_DTR[ID NCC],DS_NCC_DTR[Tên NCC]),_xlfn.XLOOKUP(Table10[[#This Row],[ID NCC]],Data_TongTram2[ID NCC],Data_TongTram2[Tên NCC]))</f>
        <v>Phạm Văn Nhờ</v>
      </c>
      <c r="C665" s="497" t="str">
        <f>IF(Table10[[#This Row],[Trạm/DTR]]="DTR","DTR","Trạm")</f>
        <v>Trạm</v>
      </c>
      <c r="D665" s="497" t="str">
        <f>Table10[[#This Row],[ID NCC]]&amp;Table10[[#This Row],[Trạm/DTR]]</f>
        <v>001dc00000zEx9xAACĐồng Lâm</v>
      </c>
      <c r="E665" s="497" t="str">
        <f>IF(Table10[[#This Row],[DTR/Trạm]]="DTR",_xlfn.XLOOKUP(Table10[[#This Row],[ID NCC]],DS_NCC_DTR[ID NCC],DS_NCC_DTR[Nhân viên]),_xlfn.XLOOKUP(Table10[[#This Row],[ID NCC]],Data_TongTram2[ID NCC],Data_TongTram2[Nhân viên]))</f>
        <v>Lê Quốc Việt</v>
      </c>
      <c r="F665" s="497" t="str">
        <f>IF(Table10[[#This Row],[Trạm/DTR]]="DTR",_xlfn.XLOOKUP(Table10[[#This Row],[ID NCC]],DS_NCC_DTR[ID NCC],DS_NCC_DTR[Admin miền]),_xlfn.XLOOKUP(Table10[[#This Row],[Trạm/DTR]],Table16[Trạm],Table16[[Admin ]]))</f>
        <v>Phạm Thị Thúy Duy</v>
      </c>
      <c r="G665" t="s">
        <v>1296</v>
      </c>
      <c r="H665" s="497" t="str">
        <f>VLOOKUP(Table10[[#This Row],[Sản Phẩm RG]],'Thông tin'!C:F,4,0)</f>
        <v>PET chai</v>
      </c>
      <c r="I665">
        <v>390</v>
      </c>
      <c r="J665" s="497">
        <f>Table10[[#This Row],[Sản lượng kg]]/1000</f>
        <v>0.39</v>
      </c>
      <c r="K665" s="497" t="str">
        <f>_xlfn.XLOOKUP(Table10[[#This Row],[Loại Hàng]],Table59[Nhóm],Table59[Qui đổi])</f>
        <v>PET chai</v>
      </c>
      <c r="L665" s="403">
        <v>46162</v>
      </c>
      <c r="M665" t="s">
        <v>607</v>
      </c>
      <c r="N665" s="497">
        <f>IF(COUNTIF($A$3:A665,A665)=1,1,0)</f>
        <v>0</v>
      </c>
    </row>
    <row r="666" spans="1:14" x14ac:dyDescent="0.35">
      <c r="A666" t="s">
        <v>552</v>
      </c>
      <c r="B666" s="497" t="str">
        <f>IF(Table10[[#This Row],[DTR/Trạm]]="DTR",_xlfn.XLOOKUP(Table10[[#This Row],[ID NCC]],DS_NCC_DTR[ID NCC],DS_NCC_DTR[Tên NCC]),_xlfn.XLOOKUP(Table10[[#This Row],[ID NCC]],Data_TongTram2[ID NCC],Data_TongTram2[Tên NCC]))</f>
        <v>Phạm Văn Nhờ</v>
      </c>
      <c r="C666" s="497" t="str">
        <f>IF(Table10[[#This Row],[Trạm/DTR]]="DTR","DTR","Trạm")</f>
        <v>Trạm</v>
      </c>
      <c r="D666" s="497" t="str">
        <f>Table10[[#This Row],[ID NCC]]&amp;Table10[[#This Row],[Trạm/DTR]]</f>
        <v>001dc00000zEx9xAACĐồng Lâm</v>
      </c>
      <c r="E666" s="497" t="str">
        <f>IF(Table10[[#This Row],[DTR/Trạm]]="DTR",_xlfn.XLOOKUP(Table10[[#This Row],[ID NCC]],DS_NCC_DTR[ID NCC],DS_NCC_DTR[Nhân viên]),_xlfn.XLOOKUP(Table10[[#This Row],[ID NCC]],Data_TongTram2[ID NCC],Data_TongTram2[Nhân viên]))</f>
        <v>Lê Quốc Việt</v>
      </c>
      <c r="F666" s="497" t="str">
        <f>IF(Table10[[#This Row],[Trạm/DTR]]="DTR",_xlfn.XLOOKUP(Table10[[#This Row],[ID NCC]],DS_NCC_DTR[ID NCC],DS_NCC_DTR[Admin miền]),_xlfn.XLOOKUP(Table10[[#This Row],[Trạm/DTR]],Table16[Trạm],Table16[[Admin ]]))</f>
        <v>Phạm Thị Thúy Duy</v>
      </c>
      <c r="G666" t="s">
        <v>1296</v>
      </c>
      <c r="H666" s="497" t="str">
        <f>VLOOKUP(Table10[[#This Row],[Sản Phẩm RG]],'Thông tin'!C:F,4,0)</f>
        <v>PET chai</v>
      </c>
      <c r="I666">
        <v>270</v>
      </c>
      <c r="J666" s="497">
        <f>Table10[[#This Row],[Sản lượng kg]]/1000</f>
        <v>0.27</v>
      </c>
      <c r="K666" s="497" t="str">
        <f>_xlfn.XLOOKUP(Table10[[#This Row],[Loại Hàng]],Table59[Nhóm],Table59[Qui đổi])</f>
        <v>PET chai</v>
      </c>
      <c r="L666" s="403">
        <v>46162</v>
      </c>
      <c r="M666" t="s">
        <v>607</v>
      </c>
      <c r="N666" s="497">
        <f>IF(COUNTIF($A$3:A666,A666)=1,1,0)</f>
        <v>0</v>
      </c>
    </row>
    <row r="667" spans="1:14" x14ac:dyDescent="0.35">
      <c r="A667" t="s">
        <v>498</v>
      </c>
      <c r="B667" s="497" t="str">
        <f>IF(Table10[[#This Row],[DTR/Trạm]]="DTR",_xlfn.XLOOKUP(Table10[[#This Row],[ID NCC]],DS_NCC_DTR[ID NCC],DS_NCC_DTR[Tên NCC]),_xlfn.XLOOKUP(Table10[[#This Row],[ID NCC]],Data_TongTram2[ID NCC],Data_TongTram2[Tên NCC]))</f>
        <v>HKD Nguyên Chương</v>
      </c>
      <c r="C667" s="497" t="str">
        <f>IF(Table10[[#This Row],[Trạm/DTR]]="DTR","DTR","Trạm")</f>
        <v>Trạm</v>
      </c>
      <c r="D667" s="497" t="str">
        <f>Table10[[#This Row],[ID NCC]]&amp;Table10[[#This Row],[Trạm/DTR]]</f>
        <v>001J3000002HM0PIAWĐồng Lâm</v>
      </c>
      <c r="E667" s="497" t="str">
        <f>IF(Table10[[#This Row],[DTR/Trạm]]="DTR",_xlfn.XLOOKUP(Table10[[#This Row],[ID NCC]],DS_NCC_DTR[ID NCC],DS_NCC_DTR[Nhân viên]),_xlfn.XLOOKUP(Table10[[#This Row],[ID NCC]],Data_TongTram2[ID NCC],Data_TongTram2[Nhân viên]))</f>
        <v>Nguyễn Ngọc Lâm</v>
      </c>
      <c r="F667" s="497" t="str">
        <f>IF(Table10[[#This Row],[Trạm/DTR]]="DTR",_xlfn.XLOOKUP(Table10[[#This Row],[ID NCC]],DS_NCC_DTR[ID NCC],DS_NCC_DTR[Admin miền]),_xlfn.XLOOKUP(Table10[[#This Row],[Trạm/DTR]],Table16[Trạm],Table16[[Admin ]]))</f>
        <v>Phạm Thị Thúy Duy</v>
      </c>
      <c r="G667" t="s">
        <v>1296</v>
      </c>
      <c r="H667" s="497" t="str">
        <f>VLOOKUP(Table10[[#This Row],[Sản Phẩm RG]],'Thông tin'!C:F,4,0)</f>
        <v>PET chai</v>
      </c>
      <c r="I667">
        <v>589</v>
      </c>
      <c r="J667" s="497">
        <f>Table10[[#This Row],[Sản lượng kg]]/1000</f>
        <v>0.58899999999999997</v>
      </c>
      <c r="K667" s="497" t="str">
        <f>_xlfn.XLOOKUP(Table10[[#This Row],[Loại Hàng]],Table59[Nhóm],Table59[Qui đổi])</f>
        <v>PET chai</v>
      </c>
      <c r="L667" s="403">
        <v>46162</v>
      </c>
      <c r="M667" t="s">
        <v>607</v>
      </c>
      <c r="N667" s="497">
        <f>IF(COUNTIF($A$3:A667,A667)=1,1,0)</f>
        <v>0</v>
      </c>
    </row>
    <row r="668" spans="1:14" x14ac:dyDescent="0.35">
      <c r="A668" t="s">
        <v>1620</v>
      </c>
      <c r="B668" s="497" t="str">
        <f>IF(Table10[[#This Row],[DTR/Trạm]]="DTR",_xlfn.XLOOKUP(Table10[[#This Row],[ID NCC]],DS_NCC_DTR[ID NCC],DS_NCC_DTR[Tên NCC]),_xlfn.XLOOKUP(Table10[[#This Row],[ID NCC]],Data_TongTram2[ID NCC],Data_TongTram2[Tên NCC]))</f>
        <v>Nhựt Thanh</v>
      </c>
      <c r="C668" s="497" t="str">
        <f>IF(Table10[[#This Row],[Trạm/DTR]]="DTR","DTR","Trạm")</f>
        <v>Trạm</v>
      </c>
      <c r="D668" s="497" t="str">
        <f>Table10[[#This Row],[ID NCC]]&amp;Table10[[#This Row],[Trạm/DTR]]</f>
        <v>001J3000002HLxAIAWĐồng Lâm</v>
      </c>
      <c r="E668" s="497" t="str">
        <f>IF(Table10[[#This Row],[DTR/Trạm]]="DTR",_xlfn.XLOOKUP(Table10[[#This Row],[ID NCC]],DS_NCC_DTR[ID NCC],DS_NCC_DTR[Nhân viên]),_xlfn.XLOOKUP(Table10[[#This Row],[ID NCC]],Data_TongTram2[ID NCC],Data_TongTram2[Nhân viên]))</f>
        <v>Lê Quốc Việt</v>
      </c>
      <c r="F668" s="497" t="str">
        <f>IF(Table10[[#This Row],[Trạm/DTR]]="DTR",_xlfn.XLOOKUP(Table10[[#This Row],[ID NCC]],DS_NCC_DTR[ID NCC],DS_NCC_DTR[Admin miền]),_xlfn.XLOOKUP(Table10[[#This Row],[Trạm/DTR]],Table16[Trạm],Table16[[Admin ]]))</f>
        <v>Phạm Thị Thúy Duy</v>
      </c>
      <c r="G668" t="s">
        <v>1296</v>
      </c>
      <c r="H668" s="497" t="str">
        <f>VLOOKUP(Table10[[#This Row],[Sản Phẩm RG]],'Thông tin'!C:F,4,0)</f>
        <v>PET chai</v>
      </c>
      <c r="I668">
        <v>1400</v>
      </c>
      <c r="J668" s="497">
        <f>Table10[[#This Row],[Sản lượng kg]]/1000</f>
        <v>1.4</v>
      </c>
      <c r="K668" s="497" t="str">
        <f>_xlfn.XLOOKUP(Table10[[#This Row],[Loại Hàng]],Table59[Nhóm],Table59[Qui đổi])</f>
        <v>PET chai</v>
      </c>
      <c r="L668" s="403">
        <v>46162</v>
      </c>
      <c r="M668" t="s">
        <v>607</v>
      </c>
      <c r="N668" s="497">
        <f>IF(COUNTIF($A$3:A668,A668)=1,1,0)</f>
        <v>0</v>
      </c>
    </row>
    <row r="669" spans="1:14" x14ac:dyDescent="0.35">
      <c r="A669" t="s">
        <v>559</v>
      </c>
      <c r="B669" s="497" t="str">
        <f>IF(Table10[[#This Row],[DTR/Trạm]]="DTR",_xlfn.XLOOKUP(Table10[[#This Row],[ID NCC]],DS_NCC_DTR[ID NCC],DS_NCC_DTR[Tên NCC]),_xlfn.XLOOKUP(Table10[[#This Row],[ID NCC]],Data_TongTram2[ID NCC],Data_TongTram2[Tên NCC]))</f>
        <v>HKD Nguyễn Hồng Mây</v>
      </c>
      <c r="C669" s="497" t="str">
        <f>IF(Table10[[#This Row],[Trạm/DTR]]="DTR","DTR","Trạm")</f>
        <v>Trạm</v>
      </c>
      <c r="D669" s="497" t="str">
        <f>Table10[[#This Row],[ID NCC]]&amp;Table10[[#This Row],[Trạm/DTR]]</f>
        <v>001J3000002HM0DIAWĐồng Lâm</v>
      </c>
      <c r="E669" s="497" t="str">
        <f>IF(Table10[[#This Row],[DTR/Trạm]]="DTR",_xlfn.XLOOKUP(Table10[[#This Row],[ID NCC]],DS_NCC_DTR[ID NCC],DS_NCC_DTR[Nhân viên]),_xlfn.XLOOKUP(Table10[[#This Row],[ID NCC]],Data_TongTram2[ID NCC],Data_TongTram2[Nhân viên]))</f>
        <v>Nguyễn Ngọc Lâm</v>
      </c>
      <c r="F669" s="497" t="str">
        <f>IF(Table10[[#This Row],[Trạm/DTR]]="DTR",_xlfn.XLOOKUP(Table10[[#This Row],[ID NCC]],DS_NCC_DTR[ID NCC],DS_NCC_DTR[Admin miền]),_xlfn.XLOOKUP(Table10[[#This Row],[Trạm/DTR]],Table16[Trạm],Table16[[Admin ]]))</f>
        <v>Phạm Thị Thúy Duy</v>
      </c>
      <c r="G669" t="s">
        <v>1296</v>
      </c>
      <c r="H669" s="497" t="str">
        <f>VLOOKUP(Table10[[#This Row],[Sản Phẩm RG]],'Thông tin'!C:F,4,0)</f>
        <v>PET chai</v>
      </c>
      <c r="I669">
        <v>822</v>
      </c>
      <c r="J669" s="497">
        <f>Table10[[#This Row],[Sản lượng kg]]/1000</f>
        <v>0.82199999999999995</v>
      </c>
      <c r="K669" s="497" t="str">
        <f>_xlfn.XLOOKUP(Table10[[#This Row],[Loại Hàng]],Table59[Nhóm],Table59[Qui đổi])</f>
        <v>PET chai</v>
      </c>
      <c r="L669" s="403">
        <v>46162</v>
      </c>
      <c r="M669" t="s">
        <v>607</v>
      </c>
      <c r="N669" s="497">
        <f>IF(COUNTIF($A$3:A669,A669)=1,1,0)</f>
        <v>0</v>
      </c>
    </row>
    <row r="670" spans="1:14" x14ac:dyDescent="0.35">
      <c r="A670" t="s">
        <v>557</v>
      </c>
      <c r="B670" s="497" t="str">
        <f>IF(Table10[[#This Row],[DTR/Trạm]]="DTR",_xlfn.XLOOKUP(Table10[[#This Row],[ID NCC]],DS_NCC_DTR[ID NCC],DS_NCC_DTR[Tên NCC]),_xlfn.XLOOKUP(Table10[[#This Row],[ID NCC]],Data_TongTram2[ID NCC],Data_TongTram2[Tên NCC]))</f>
        <v>Trần Dương Kiến Trúc</v>
      </c>
      <c r="C670" s="497" t="str">
        <f>IF(Table10[[#This Row],[Trạm/DTR]]="DTR","DTR","Trạm")</f>
        <v>Trạm</v>
      </c>
      <c r="D670" s="497" t="str">
        <f>Table10[[#This Row],[ID NCC]]&amp;Table10[[#This Row],[Trạm/DTR]]</f>
        <v>001J3000002HLbFIAWĐồng Lâm</v>
      </c>
      <c r="E670" s="497" t="str">
        <f>IF(Table10[[#This Row],[DTR/Trạm]]="DTR",_xlfn.XLOOKUP(Table10[[#This Row],[ID NCC]],DS_NCC_DTR[ID NCC],DS_NCC_DTR[Nhân viên]),_xlfn.XLOOKUP(Table10[[#This Row],[ID NCC]],Data_TongTram2[ID NCC],Data_TongTram2[Nhân viên]))</f>
        <v>Lâm Đỗ Anh Hào</v>
      </c>
      <c r="F670" s="497" t="str">
        <f>IF(Table10[[#This Row],[Trạm/DTR]]="DTR",_xlfn.XLOOKUP(Table10[[#This Row],[ID NCC]],DS_NCC_DTR[ID NCC],DS_NCC_DTR[Admin miền]),_xlfn.XLOOKUP(Table10[[#This Row],[Trạm/DTR]],Table16[Trạm],Table16[[Admin ]]))</f>
        <v>Phạm Thị Thúy Duy</v>
      </c>
      <c r="G670" t="s">
        <v>2240</v>
      </c>
      <c r="H670" s="497" t="str">
        <f>VLOOKUP(Table10[[#This Row],[Sản Phẩm RG]],'Thông tin'!C:F,4,0)</f>
        <v>PET chai</v>
      </c>
      <c r="I670">
        <v>4270</v>
      </c>
      <c r="J670" s="497">
        <f>Table10[[#This Row],[Sản lượng kg]]/1000</f>
        <v>4.2699999999999996</v>
      </c>
      <c r="K670" s="497" t="str">
        <f>_xlfn.XLOOKUP(Table10[[#This Row],[Loại Hàng]],Table59[Nhóm],Table59[Qui đổi])</f>
        <v>PET chai</v>
      </c>
      <c r="L670" s="403">
        <v>46162</v>
      </c>
      <c r="M670" t="s">
        <v>607</v>
      </c>
      <c r="N670" s="497">
        <f>IF(COUNTIF($A$3:A670,A670)=1,1,0)</f>
        <v>0</v>
      </c>
    </row>
    <row r="671" spans="1:14" x14ac:dyDescent="0.35">
      <c r="A671" t="s">
        <v>536</v>
      </c>
      <c r="B671" s="497" t="str">
        <f>IF(Table10[[#This Row],[DTR/Trạm]]="DTR",_xlfn.XLOOKUP(Table10[[#This Row],[ID NCC]],DS_NCC_DTR[ID NCC],DS_NCC_DTR[Tên NCC]),_xlfn.XLOOKUP(Table10[[#This Row],[ID NCC]],Data_TongTram2[ID NCC],Data_TongTram2[Tên NCC]))</f>
        <v>Anh Tài Đc</v>
      </c>
      <c r="C671" s="497" t="str">
        <f>IF(Table10[[#This Row],[Trạm/DTR]]="DTR","DTR","Trạm")</f>
        <v>Trạm</v>
      </c>
      <c r="D671" s="497" t="str">
        <f>Table10[[#This Row],[ID NCC]]&amp;Table10[[#This Row],[Trạm/DTR]]</f>
        <v>001J3000002HLkXIAWĐồng Lâm</v>
      </c>
      <c r="E671" s="497" t="str">
        <f>IF(Table10[[#This Row],[DTR/Trạm]]="DTR",_xlfn.XLOOKUP(Table10[[#This Row],[ID NCC]],DS_NCC_DTR[ID NCC],DS_NCC_DTR[Nhân viên]),_xlfn.XLOOKUP(Table10[[#This Row],[ID NCC]],Data_TongTram2[ID NCC],Data_TongTram2[Nhân viên]))</f>
        <v>Lê Quốc Việt</v>
      </c>
      <c r="F671" s="497" t="str">
        <f>IF(Table10[[#This Row],[Trạm/DTR]]="DTR",_xlfn.XLOOKUP(Table10[[#This Row],[ID NCC]],DS_NCC_DTR[ID NCC],DS_NCC_DTR[Admin miền]),_xlfn.XLOOKUP(Table10[[#This Row],[Trạm/DTR]],Table16[Trạm],Table16[[Admin ]]))</f>
        <v>Phạm Thị Thúy Duy</v>
      </c>
      <c r="G671" t="s">
        <v>1296</v>
      </c>
      <c r="H671" s="497" t="str">
        <f>VLOOKUP(Table10[[#This Row],[Sản Phẩm RG]],'Thông tin'!C:F,4,0)</f>
        <v>PET chai</v>
      </c>
      <c r="I671">
        <v>600</v>
      </c>
      <c r="J671" s="497">
        <f>Table10[[#This Row],[Sản lượng kg]]/1000</f>
        <v>0.6</v>
      </c>
      <c r="K671" s="497" t="str">
        <f>_xlfn.XLOOKUP(Table10[[#This Row],[Loại Hàng]],Table59[Nhóm],Table59[Qui đổi])</f>
        <v>PET chai</v>
      </c>
      <c r="L671" s="403">
        <v>46162</v>
      </c>
      <c r="M671" t="s">
        <v>607</v>
      </c>
      <c r="N671" s="497">
        <f>IF(COUNTIF($A$3:A671,A671)=1,1,0)</f>
        <v>0</v>
      </c>
    </row>
    <row r="672" spans="1:14" x14ac:dyDescent="0.35">
      <c r="A672" t="s">
        <v>552</v>
      </c>
      <c r="B672" s="497" t="str">
        <f>IF(Table10[[#This Row],[DTR/Trạm]]="DTR",_xlfn.XLOOKUP(Table10[[#This Row],[ID NCC]],DS_NCC_DTR[ID NCC],DS_NCC_DTR[Tên NCC]),_xlfn.XLOOKUP(Table10[[#This Row],[ID NCC]],Data_TongTram2[ID NCC],Data_TongTram2[Tên NCC]))</f>
        <v>Phạm Văn Nhờ</v>
      </c>
      <c r="C672" s="497" t="str">
        <f>IF(Table10[[#This Row],[Trạm/DTR]]="DTR","DTR","Trạm")</f>
        <v>Trạm</v>
      </c>
      <c r="D672" s="497" t="str">
        <f>Table10[[#This Row],[ID NCC]]&amp;Table10[[#This Row],[Trạm/DTR]]</f>
        <v>001dc00000zEx9xAACĐồng Lâm</v>
      </c>
      <c r="E672" s="497" t="str">
        <f>IF(Table10[[#This Row],[DTR/Trạm]]="DTR",_xlfn.XLOOKUP(Table10[[#This Row],[ID NCC]],DS_NCC_DTR[ID NCC],DS_NCC_DTR[Nhân viên]),_xlfn.XLOOKUP(Table10[[#This Row],[ID NCC]],Data_TongTram2[ID NCC],Data_TongTram2[Nhân viên]))</f>
        <v>Lê Quốc Việt</v>
      </c>
      <c r="F672" s="497" t="str">
        <f>IF(Table10[[#This Row],[Trạm/DTR]]="DTR",_xlfn.XLOOKUP(Table10[[#This Row],[ID NCC]],DS_NCC_DTR[ID NCC],DS_NCC_DTR[Admin miền]),_xlfn.XLOOKUP(Table10[[#This Row],[Trạm/DTR]],Table16[Trạm],Table16[[Admin ]]))</f>
        <v>Phạm Thị Thúy Duy</v>
      </c>
      <c r="G672" t="s">
        <v>1296</v>
      </c>
      <c r="H672" s="497" t="str">
        <f>VLOOKUP(Table10[[#This Row],[Sản Phẩm RG]],'Thông tin'!C:F,4,0)</f>
        <v>PET chai</v>
      </c>
      <c r="I672">
        <v>415</v>
      </c>
      <c r="J672" s="497">
        <f>Table10[[#This Row],[Sản lượng kg]]/1000</f>
        <v>0.41499999999999998</v>
      </c>
      <c r="K672" s="497" t="str">
        <f>_xlfn.XLOOKUP(Table10[[#This Row],[Loại Hàng]],Table59[Nhóm],Table59[Qui đổi])</f>
        <v>PET chai</v>
      </c>
      <c r="L672" s="403">
        <v>46162</v>
      </c>
      <c r="M672" t="s">
        <v>607</v>
      </c>
      <c r="N672" s="497">
        <f>IF(COUNTIF($A$3:A672,A672)=1,1,0)</f>
        <v>0</v>
      </c>
    </row>
    <row r="673" spans="1:14" x14ac:dyDescent="0.35">
      <c r="A673" t="s">
        <v>512</v>
      </c>
      <c r="B673" s="497" t="str">
        <f>IF(Table10[[#This Row],[DTR/Trạm]]="DTR",_xlfn.XLOOKUP(Table10[[#This Row],[ID NCC]],DS_NCC_DTR[ID NCC],DS_NCC_DTR[Tên NCC]),_xlfn.XLOOKUP(Table10[[#This Row],[ID NCC]],Data_TongTram2[ID NCC],Data_TongTram2[Tên NCC]))</f>
        <v>Nguyễn Thị Huệ</v>
      </c>
      <c r="C673" s="497" t="str">
        <f>IF(Table10[[#This Row],[Trạm/DTR]]="DTR","DTR","Trạm")</f>
        <v>Trạm</v>
      </c>
      <c r="D673" s="497" t="str">
        <f>Table10[[#This Row],[ID NCC]]&amp;Table10[[#This Row],[Trạm/DTR]]</f>
        <v>001J3000002HM1hIAGĐồng Lâm</v>
      </c>
      <c r="E673" s="497" t="str">
        <f>IF(Table10[[#This Row],[DTR/Trạm]]="DTR",_xlfn.XLOOKUP(Table10[[#This Row],[ID NCC]],DS_NCC_DTR[ID NCC],DS_NCC_DTR[Nhân viên]),_xlfn.XLOOKUP(Table10[[#This Row],[ID NCC]],Data_TongTram2[ID NCC],Data_TongTram2[Nhân viên]))</f>
        <v>Lê Quốc Việt</v>
      </c>
      <c r="F673" s="497" t="str">
        <f>IF(Table10[[#This Row],[Trạm/DTR]]="DTR",_xlfn.XLOOKUP(Table10[[#This Row],[ID NCC]],DS_NCC_DTR[ID NCC],DS_NCC_DTR[Admin miền]),_xlfn.XLOOKUP(Table10[[#This Row],[Trạm/DTR]],Table16[Trạm],Table16[[Admin ]]))</f>
        <v>Phạm Thị Thúy Duy</v>
      </c>
      <c r="G673" t="s">
        <v>1296</v>
      </c>
      <c r="H673" s="497" t="str">
        <f>VLOOKUP(Table10[[#This Row],[Sản Phẩm RG]],'Thông tin'!C:F,4,0)</f>
        <v>PET chai</v>
      </c>
      <c r="I673">
        <v>788</v>
      </c>
      <c r="J673" s="497">
        <f>Table10[[#This Row],[Sản lượng kg]]/1000</f>
        <v>0.78800000000000003</v>
      </c>
      <c r="K673" s="497" t="str">
        <f>_xlfn.XLOOKUP(Table10[[#This Row],[Loại Hàng]],Table59[Nhóm],Table59[Qui đổi])</f>
        <v>PET chai</v>
      </c>
      <c r="L673" s="403">
        <v>46162</v>
      </c>
      <c r="M673" t="s">
        <v>607</v>
      </c>
      <c r="N673" s="497">
        <f>IF(COUNTIF($A$3:A673,A673)=1,1,0)</f>
        <v>0</v>
      </c>
    </row>
    <row r="674" spans="1:14" x14ac:dyDescent="0.35">
      <c r="A674" t="s">
        <v>573</v>
      </c>
      <c r="B674" s="497" t="str">
        <f>IF(Table10[[#This Row],[DTR/Trạm]]="DTR",_xlfn.XLOOKUP(Table10[[#This Row],[ID NCC]],DS_NCC_DTR[ID NCC],DS_NCC_DTR[Tên NCC]),_xlfn.XLOOKUP(Table10[[#This Row],[ID NCC]],Data_TongTram2[ID NCC],Data_TongTram2[Tên NCC]))</f>
        <v>Phan Huy Tâm</v>
      </c>
      <c r="C674" s="497" t="str">
        <f>IF(Table10[[#This Row],[Trạm/DTR]]="DTR","DTR","Trạm")</f>
        <v>Trạm</v>
      </c>
      <c r="D674" s="497" t="str">
        <f>Table10[[#This Row],[ID NCC]]&amp;Table10[[#This Row],[Trạm/DTR]]</f>
        <v>001dc00000tGtVXAA0Đồng Lâm</v>
      </c>
      <c r="E674" s="497" t="str">
        <f>IF(Table10[[#This Row],[DTR/Trạm]]="DTR",_xlfn.XLOOKUP(Table10[[#This Row],[ID NCC]],DS_NCC_DTR[ID NCC],DS_NCC_DTR[Nhân viên]),_xlfn.XLOOKUP(Table10[[#This Row],[ID NCC]],Data_TongTram2[ID NCC],Data_TongTram2[Nhân viên]))</f>
        <v>Lê Quốc Việt</v>
      </c>
      <c r="F674" s="497" t="str">
        <f>IF(Table10[[#This Row],[Trạm/DTR]]="DTR",_xlfn.XLOOKUP(Table10[[#This Row],[ID NCC]],DS_NCC_DTR[ID NCC],DS_NCC_DTR[Admin miền]),_xlfn.XLOOKUP(Table10[[#This Row],[Trạm/DTR]],Table16[Trạm],Table16[[Admin ]]))</f>
        <v>Phạm Thị Thúy Duy</v>
      </c>
      <c r="G674" t="s">
        <v>1296</v>
      </c>
      <c r="H674" s="497" t="str">
        <f>VLOOKUP(Table10[[#This Row],[Sản Phẩm RG]],'Thông tin'!C:F,4,0)</f>
        <v>PET chai</v>
      </c>
      <c r="I674">
        <v>720</v>
      </c>
      <c r="J674" s="497">
        <f>Table10[[#This Row],[Sản lượng kg]]/1000</f>
        <v>0.72</v>
      </c>
      <c r="K674" s="497" t="str">
        <f>_xlfn.XLOOKUP(Table10[[#This Row],[Loại Hàng]],Table59[Nhóm],Table59[Qui đổi])</f>
        <v>PET chai</v>
      </c>
      <c r="L674" s="403">
        <v>46162</v>
      </c>
      <c r="M674" t="s">
        <v>607</v>
      </c>
      <c r="N674" s="497">
        <f>IF(COUNTIF($A$3:A674,A674)=1,1,0)</f>
        <v>0</v>
      </c>
    </row>
    <row r="675" spans="1:14" x14ac:dyDescent="0.35">
      <c r="A675" t="s">
        <v>512</v>
      </c>
      <c r="B675" s="497" t="str">
        <f>IF(Table10[[#This Row],[DTR/Trạm]]="DTR",_xlfn.XLOOKUP(Table10[[#This Row],[ID NCC]],DS_NCC_DTR[ID NCC],DS_NCC_DTR[Tên NCC]),_xlfn.XLOOKUP(Table10[[#This Row],[ID NCC]],Data_TongTram2[ID NCC],Data_TongTram2[Tên NCC]))</f>
        <v>Nguyễn Thị Huệ</v>
      </c>
      <c r="C675" s="497" t="str">
        <f>IF(Table10[[#This Row],[Trạm/DTR]]="DTR","DTR","Trạm")</f>
        <v>Trạm</v>
      </c>
      <c r="D675" s="497" t="str">
        <f>Table10[[#This Row],[ID NCC]]&amp;Table10[[#This Row],[Trạm/DTR]]</f>
        <v>001J3000002HM1hIAGĐồng Lâm</v>
      </c>
      <c r="E675" s="497" t="str">
        <f>IF(Table10[[#This Row],[DTR/Trạm]]="DTR",_xlfn.XLOOKUP(Table10[[#This Row],[ID NCC]],DS_NCC_DTR[ID NCC],DS_NCC_DTR[Nhân viên]),_xlfn.XLOOKUP(Table10[[#This Row],[ID NCC]],Data_TongTram2[ID NCC],Data_TongTram2[Nhân viên]))</f>
        <v>Lê Quốc Việt</v>
      </c>
      <c r="F675" s="497" t="str">
        <f>IF(Table10[[#This Row],[Trạm/DTR]]="DTR",_xlfn.XLOOKUP(Table10[[#This Row],[ID NCC]],DS_NCC_DTR[ID NCC],DS_NCC_DTR[Admin miền]),_xlfn.XLOOKUP(Table10[[#This Row],[Trạm/DTR]],Table16[Trạm],Table16[[Admin ]]))</f>
        <v>Phạm Thị Thúy Duy</v>
      </c>
      <c r="G675" t="s">
        <v>1296</v>
      </c>
      <c r="H675" s="497" t="str">
        <f>VLOOKUP(Table10[[#This Row],[Sản Phẩm RG]],'Thông tin'!C:F,4,0)</f>
        <v>PET chai</v>
      </c>
      <c r="I675">
        <v>780</v>
      </c>
      <c r="J675" s="497">
        <f>Table10[[#This Row],[Sản lượng kg]]/1000</f>
        <v>0.78</v>
      </c>
      <c r="K675" s="497" t="str">
        <f>_xlfn.XLOOKUP(Table10[[#This Row],[Loại Hàng]],Table59[Nhóm],Table59[Qui đổi])</f>
        <v>PET chai</v>
      </c>
      <c r="L675" s="403">
        <v>46162</v>
      </c>
      <c r="M675" t="s">
        <v>607</v>
      </c>
      <c r="N675" s="497">
        <f>IF(COUNTIF($A$3:A675,A675)=1,1,0)</f>
        <v>0</v>
      </c>
    </row>
    <row r="676" spans="1:14" x14ac:dyDescent="0.35">
      <c r="A676" t="s">
        <v>787</v>
      </c>
      <c r="B676" s="497" t="str">
        <f>IF(Table10[[#This Row],[DTR/Trạm]]="DTR",_xlfn.XLOOKUP(Table10[[#This Row],[ID NCC]],DS_NCC_DTR[ID NCC],DS_NCC_DTR[Tên NCC]),_xlfn.XLOOKUP(Table10[[#This Row],[ID NCC]],Data_TongTram2[ID NCC],Data_TongTram2[Tên NCC]))</f>
        <v>Trầm Hiếu Hiền</v>
      </c>
      <c r="C676" s="497" t="str">
        <f>IF(Table10[[#This Row],[Trạm/DTR]]="DTR","DTR","Trạm")</f>
        <v>Trạm</v>
      </c>
      <c r="D676" s="497" t="str">
        <f>Table10[[#This Row],[ID NCC]]&amp;Table10[[#This Row],[Trạm/DTR]]</f>
        <v>001J3000002HM0GIAWĐồng Lâm</v>
      </c>
      <c r="E676" s="497" t="str">
        <f>IF(Table10[[#This Row],[DTR/Trạm]]="DTR",_xlfn.XLOOKUP(Table10[[#This Row],[ID NCC]],DS_NCC_DTR[ID NCC],DS_NCC_DTR[Nhân viên]),_xlfn.XLOOKUP(Table10[[#This Row],[ID NCC]],Data_TongTram2[ID NCC],Data_TongTram2[Nhân viên]))</f>
        <v>Phạm Huỳnh Hữu Lộc</v>
      </c>
      <c r="F676" s="497" t="str">
        <f>IF(Table10[[#This Row],[Trạm/DTR]]="DTR",_xlfn.XLOOKUP(Table10[[#This Row],[ID NCC]],DS_NCC_DTR[ID NCC],DS_NCC_DTR[Admin miền]),_xlfn.XLOOKUP(Table10[[#This Row],[Trạm/DTR]],Table16[Trạm],Table16[[Admin ]]))</f>
        <v>Phạm Thị Thúy Duy</v>
      </c>
      <c r="G676" t="s">
        <v>2240</v>
      </c>
      <c r="H676" s="497" t="str">
        <f>VLOOKUP(Table10[[#This Row],[Sản Phẩm RG]],'Thông tin'!C:F,4,0)</f>
        <v>PET chai</v>
      </c>
      <c r="I676">
        <v>3827</v>
      </c>
      <c r="J676" s="497">
        <f>Table10[[#This Row],[Sản lượng kg]]/1000</f>
        <v>3.827</v>
      </c>
      <c r="K676" s="497" t="str">
        <f>_xlfn.XLOOKUP(Table10[[#This Row],[Loại Hàng]],Table59[Nhóm],Table59[Qui đổi])</f>
        <v>PET chai</v>
      </c>
      <c r="L676" s="403">
        <v>46162</v>
      </c>
      <c r="M676" t="s">
        <v>607</v>
      </c>
      <c r="N676" s="497">
        <f>IF(COUNTIF($A$3:A676,A676)=1,1,0)</f>
        <v>1</v>
      </c>
    </row>
    <row r="677" spans="1:14" x14ac:dyDescent="0.35">
      <c r="A677" t="s">
        <v>552</v>
      </c>
      <c r="B677" s="497" t="str">
        <f>IF(Table10[[#This Row],[DTR/Trạm]]="DTR",_xlfn.XLOOKUP(Table10[[#This Row],[ID NCC]],DS_NCC_DTR[ID NCC],DS_NCC_DTR[Tên NCC]),_xlfn.XLOOKUP(Table10[[#This Row],[ID NCC]],Data_TongTram2[ID NCC],Data_TongTram2[Tên NCC]))</f>
        <v>Phạm Văn Nhờ</v>
      </c>
      <c r="C677" s="497" t="str">
        <f>IF(Table10[[#This Row],[Trạm/DTR]]="DTR","DTR","Trạm")</f>
        <v>Trạm</v>
      </c>
      <c r="D677" s="497" t="str">
        <f>Table10[[#This Row],[ID NCC]]&amp;Table10[[#This Row],[Trạm/DTR]]</f>
        <v>001dc00000zEx9xAACĐồng Lâm</v>
      </c>
      <c r="E677" s="497" t="str">
        <f>IF(Table10[[#This Row],[DTR/Trạm]]="DTR",_xlfn.XLOOKUP(Table10[[#This Row],[ID NCC]],DS_NCC_DTR[ID NCC],DS_NCC_DTR[Nhân viên]),_xlfn.XLOOKUP(Table10[[#This Row],[ID NCC]],Data_TongTram2[ID NCC],Data_TongTram2[Nhân viên]))</f>
        <v>Lê Quốc Việt</v>
      </c>
      <c r="F677" s="497" t="str">
        <f>IF(Table10[[#This Row],[Trạm/DTR]]="DTR",_xlfn.XLOOKUP(Table10[[#This Row],[ID NCC]],DS_NCC_DTR[ID NCC],DS_NCC_DTR[Admin miền]),_xlfn.XLOOKUP(Table10[[#This Row],[Trạm/DTR]],Table16[Trạm],Table16[[Admin ]]))</f>
        <v>Phạm Thị Thúy Duy</v>
      </c>
      <c r="G677" t="s">
        <v>1296</v>
      </c>
      <c r="H677" s="497" t="str">
        <f>VLOOKUP(Table10[[#This Row],[Sản Phẩm RG]],'Thông tin'!C:F,4,0)</f>
        <v>PET chai</v>
      </c>
      <c r="I677">
        <v>339</v>
      </c>
      <c r="J677" s="497">
        <f>Table10[[#This Row],[Sản lượng kg]]/1000</f>
        <v>0.33900000000000002</v>
      </c>
      <c r="K677" s="497" t="str">
        <f>_xlfn.XLOOKUP(Table10[[#This Row],[Loại Hàng]],Table59[Nhóm],Table59[Qui đổi])</f>
        <v>PET chai</v>
      </c>
      <c r="L677" s="403">
        <v>46162</v>
      </c>
      <c r="M677" t="s">
        <v>607</v>
      </c>
      <c r="N677" s="497">
        <f>IF(COUNTIF($A$3:A677,A677)=1,1,0)</f>
        <v>0</v>
      </c>
    </row>
    <row r="678" spans="1:14" x14ac:dyDescent="0.35">
      <c r="A678" t="s">
        <v>498</v>
      </c>
      <c r="B678" s="497" t="str">
        <f>IF(Table10[[#This Row],[DTR/Trạm]]="DTR",_xlfn.XLOOKUP(Table10[[#This Row],[ID NCC]],DS_NCC_DTR[ID NCC],DS_NCC_DTR[Tên NCC]),_xlfn.XLOOKUP(Table10[[#This Row],[ID NCC]],Data_TongTram2[ID NCC],Data_TongTram2[Tên NCC]))</f>
        <v>HKD Nguyên Chương</v>
      </c>
      <c r="C678" s="497" t="str">
        <f>IF(Table10[[#This Row],[Trạm/DTR]]="DTR","DTR","Trạm")</f>
        <v>Trạm</v>
      </c>
      <c r="D678" s="497" t="str">
        <f>Table10[[#This Row],[ID NCC]]&amp;Table10[[#This Row],[Trạm/DTR]]</f>
        <v>001J3000002HM0PIAWĐồng Lâm</v>
      </c>
      <c r="E678" s="497" t="str">
        <f>IF(Table10[[#This Row],[DTR/Trạm]]="DTR",_xlfn.XLOOKUP(Table10[[#This Row],[ID NCC]],DS_NCC_DTR[ID NCC],DS_NCC_DTR[Nhân viên]),_xlfn.XLOOKUP(Table10[[#This Row],[ID NCC]],Data_TongTram2[ID NCC],Data_TongTram2[Nhân viên]))</f>
        <v>Nguyễn Ngọc Lâm</v>
      </c>
      <c r="F678" s="497" t="str">
        <f>IF(Table10[[#This Row],[Trạm/DTR]]="DTR",_xlfn.XLOOKUP(Table10[[#This Row],[ID NCC]],DS_NCC_DTR[ID NCC],DS_NCC_DTR[Admin miền]),_xlfn.XLOOKUP(Table10[[#This Row],[Trạm/DTR]],Table16[Trạm],Table16[[Admin ]]))</f>
        <v>Phạm Thị Thúy Duy</v>
      </c>
      <c r="G678" t="s">
        <v>1296</v>
      </c>
      <c r="H678" s="497" t="str">
        <f>VLOOKUP(Table10[[#This Row],[Sản Phẩm RG]],'Thông tin'!C:F,4,0)</f>
        <v>PET chai</v>
      </c>
      <c r="I678">
        <v>588</v>
      </c>
      <c r="J678" s="497">
        <f>Table10[[#This Row],[Sản lượng kg]]/1000</f>
        <v>0.58799999999999997</v>
      </c>
      <c r="K678" s="497" t="str">
        <f>_xlfn.XLOOKUP(Table10[[#This Row],[Loại Hàng]],Table59[Nhóm],Table59[Qui đổi])</f>
        <v>PET chai</v>
      </c>
      <c r="L678" s="403">
        <v>46162</v>
      </c>
      <c r="M678" t="s">
        <v>607</v>
      </c>
      <c r="N678" s="497">
        <f>IF(COUNTIF($A$3:A678,A678)=1,1,0)</f>
        <v>0</v>
      </c>
    </row>
    <row r="679" spans="1:14" x14ac:dyDescent="0.35">
      <c r="A679" t="s">
        <v>557</v>
      </c>
      <c r="B679" s="497" t="str">
        <f>IF(Table10[[#This Row],[DTR/Trạm]]="DTR",_xlfn.XLOOKUP(Table10[[#This Row],[ID NCC]],DS_NCC_DTR[ID NCC],DS_NCC_DTR[Tên NCC]),_xlfn.XLOOKUP(Table10[[#This Row],[ID NCC]],Data_TongTram2[ID NCC],Data_TongTram2[Tên NCC]))</f>
        <v>Trần Dương Kiến Trúc</v>
      </c>
      <c r="C679" s="497" t="str">
        <f>IF(Table10[[#This Row],[Trạm/DTR]]="DTR","DTR","Trạm")</f>
        <v>Trạm</v>
      </c>
      <c r="D679" s="497" t="str">
        <f>Table10[[#This Row],[ID NCC]]&amp;Table10[[#This Row],[Trạm/DTR]]</f>
        <v>001J3000002HLbFIAWĐồng Lâm</v>
      </c>
      <c r="E679" s="497" t="str">
        <f>IF(Table10[[#This Row],[DTR/Trạm]]="DTR",_xlfn.XLOOKUP(Table10[[#This Row],[ID NCC]],DS_NCC_DTR[ID NCC],DS_NCC_DTR[Nhân viên]),_xlfn.XLOOKUP(Table10[[#This Row],[ID NCC]],Data_TongTram2[ID NCC],Data_TongTram2[Nhân viên]))</f>
        <v>Lâm Đỗ Anh Hào</v>
      </c>
      <c r="F679" s="497" t="str">
        <f>IF(Table10[[#This Row],[Trạm/DTR]]="DTR",_xlfn.XLOOKUP(Table10[[#This Row],[ID NCC]],DS_NCC_DTR[ID NCC],DS_NCC_DTR[Admin miền]),_xlfn.XLOOKUP(Table10[[#This Row],[Trạm/DTR]],Table16[Trạm],Table16[[Admin ]]))</f>
        <v>Phạm Thị Thúy Duy</v>
      </c>
      <c r="G679" t="s">
        <v>1296</v>
      </c>
      <c r="H679" s="497" t="str">
        <f>VLOOKUP(Table10[[#This Row],[Sản Phẩm RG]],'Thông tin'!C:F,4,0)</f>
        <v>PET chai</v>
      </c>
      <c r="I679">
        <v>850</v>
      </c>
      <c r="J679" s="497">
        <f>Table10[[#This Row],[Sản lượng kg]]/1000</f>
        <v>0.85</v>
      </c>
      <c r="K679" s="497" t="str">
        <f>_xlfn.XLOOKUP(Table10[[#This Row],[Loại Hàng]],Table59[Nhóm],Table59[Qui đổi])</f>
        <v>PET chai</v>
      </c>
      <c r="L679" s="403">
        <v>46162</v>
      </c>
      <c r="M679" t="s">
        <v>607</v>
      </c>
      <c r="N679" s="497">
        <f>IF(COUNTIF($A$3:A679,A679)=1,1,0)</f>
        <v>0</v>
      </c>
    </row>
    <row r="680" spans="1:14" x14ac:dyDescent="0.35">
      <c r="A680" t="s">
        <v>772</v>
      </c>
      <c r="B680" s="497" t="str">
        <f>IF(Table10[[#This Row],[DTR/Trạm]]="DTR",_xlfn.XLOOKUP(Table10[[#This Row],[ID NCC]],DS_NCC_DTR[ID NCC],DS_NCC_DTR[Tên NCC]),_xlfn.XLOOKUP(Table10[[#This Row],[ID NCC]],Data_TongTram2[ID NCC],Data_TongTram2[Tên NCC]))</f>
        <v>Thiện An Recycling</v>
      </c>
      <c r="C680" s="497" t="str">
        <f>IF(Table10[[#This Row],[Trạm/DTR]]="DTR","DTR","Trạm")</f>
        <v>Trạm</v>
      </c>
      <c r="D680" s="497" t="str">
        <f>Table10[[#This Row],[ID NCC]]&amp;Table10[[#This Row],[Trạm/DTR]]</f>
        <v>001dc000014o4lcAAAĐồng Lâm</v>
      </c>
      <c r="E680" s="497" t="str">
        <f>IF(Table10[[#This Row],[DTR/Trạm]]="DTR",_xlfn.XLOOKUP(Table10[[#This Row],[ID NCC]],DS_NCC_DTR[ID NCC],DS_NCC_DTR[Nhân viên]),_xlfn.XLOOKUP(Table10[[#This Row],[ID NCC]],Data_TongTram2[ID NCC],Data_TongTram2[Nhân viên]))</f>
        <v>Thái Tân Văn</v>
      </c>
      <c r="F680" s="497" t="str">
        <f>IF(Table10[[#This Row],[Trạm/DTR]]="DTR",_xlfn.XLOOKUP(Table10[[#This Row],[ID NCC]],DS_NCC_DTR[ID NCC],DS_NCC_DTR[Admin miền]),_xlfn.XLOOKUP(Table10[[#This Row],[Trạm/DTR]],Table16[Trạm],Table16[[Admin ]]))</f>
        <v>Phạm Thị Thúy Duy</v>
      </c>
      <c r="G680" t="s">
        <v>2240</v>
      </c>
      <c r="H680" s="497" t="str">
        <f>VLOOKUP(Table10[[#This Row],[Sản Phẩm RG]],'Thông tin'!C:F,4,0)</f>
        <v>PET chai</v>
      </c>
      <c r="I680">
        <v>6425</v>
      </c>
      <c r="J680" s="497">
        <f>Table10[[#This Row],[Sản lượng kg]]/1000</f>
        <v>6.4249999999999998</v>
      </c>
      <c r="K680" s="497" t="str">
        <f>_xlfn.XLOOKUP(Table10[[#This Row],[Loại Hàng]],Table59[Nhóm],Table59[Qui đổi])</f>
        <v>PET chai</v>
      </c>
      <c r="L680" s="403">
        <v>46162</v>
      </c>
      <c r="M680" t="s">
        <v>607</v>
      </c>
      <c r="N680" s="497">
        <f>IF(COUNTIF($A$3:A680,A680)=1,1,0)</f>
        <v>0</v>
      </c>
    </row>
    <row r="681" spans="1:14" x14ac:dyDescent="0.35">
      <c r="A681" t="s">
        <v>760</v>
      </c>
      <c r="B681" s="497" t="str">
        <f>IF(Table10[[#This Row],[DTR/Trạm]]="DTR",_xlfn.XLOOKUP(Table10[[#This Row],[ID NCC]],DS_NCC_DTR[ID NCC],DS_NCC_DTR[Tên NCC]),_xlfn.XLOOKUP(Table10[[#This Row],[ID NCC]],Data_TongTram2[ID NCC],Data_TongTram2[Tên NCC]))</f>
        <v>HKD Dung</v>
      </c>
      <c r="C681" s="497" t="str">
        <f>IF(Table10[[#This Row],[Trạm/DTR]]="DTR","DTR","Trạm")</f>
        <v>Trạm</v>
      </c>
      <c r="D681" s="497" t="str">
        <f>Table10[[#This Row],[ID NCC]]&amp;Table10[[#This Row],[Trạm/DTR]]</f>
        <v>001J3000002HM0UIAWĐồng Lâm</v>
      </c>
      <c r="E681" s="497" t="str">
        <f>IF(Table10[[#This Row],[DTR/Trạm]]="DTR",_xlfn.XLOOKUP(Table10[[#This Row],[ID NCC]],DS_NCC_DTR[ID NCC],DS_NCC_DTR[Nhân viên]),_xlfn.XLOOKUP(Table10[[#This Row],[ID NCC]],Data_TongTram2[ID NCC],Data_TongTram2[Nhân viên]))</f>
        <v>Phạm Huỳnh Hữu Lộc</v>
      </c>
      <c r="F681" s="497" t="str">
        <f>IF(Table10[[#This Row],[Trạm/DTR]]="DTR",_xlfn.XLOOKUP(Table10[[#This Row],[ID NCC]],DS_NCC_DTR[ID NCC],DS_NCC_DTR[Admin miền]),_xlfn.XLOOKUP(Table10[[#This Row],[Trạm/DTR]],Table16[Trạm],Table16[[Admin ]]))</f>
        <v>Phạm Thị Thúy Duy</v>
      </c>
      <c r="G681" t="s">
        <v>2240</v>
      </c>
      <c r="H681" s="497" t="str">
        <f>VLOOKUP(Table10[[#This Row],[Sản Phẩm RG]],'Thông tin'!C:F,4,0)</f>
        <v>PET chai</v>
      </c>
      <c r="I681">
        <v>10499</v>
      </c>
      <c r="J681" s="497">
        <f>Table10[[#This Row],[Sản lượng kg]]/1000</f>
        <v>10.499000000000001</v>
      </c>
      <c r="K681" s="497" t="str">
        <f>_xlfn.XLOOKUP(Table10[[#This Row],[Loại Hàng]],Table59[Nhóm],Table59[Qui đổi])</f>
        <v>PET chai</v>
      </c>
      <c r="L681" s="403">
        <v>46163</v>
      </c>
      <c r="M681" t="s">
        <v>607</v>
      </c>
      <c r="N681" s="497">
        <f>IF(COUNTIF($A$3:A681,A681)=1,1,0)</f>
        <v>0</v>
      </c>
    </row>
    <row r="682" spans="1:14" x14ac:dyDescent="0.35">
      <c r="A682" t="s">
        <v>519</v>
      </c>
      <c r="B682" s="497" t="str">
        <f>IF(Table10[[#This Row],[DTR/Trạm]]="DTR",_xlfn.XLOOKUP(Table10[[#This Row],[ID NCC]],DS_NCC_DTR[ID NCC],DS_NCC_DTR[Tên NCC]),_xlfn.XLOOKUP(Table10[[#This Row],[ID NCC]],Data_TongTram2[ID NCC],Data_TongTram2[Tên NCC]))</f>
        <v>Kiều Bình Thái</v>
      </c>
      <c r="C682" s="497" t="str">
        <f>IF(Table10[[#This Row],[Trạm/DTR]]="DTR","DTR","Trạm")</f>
        <v>Trạm</v>
      </c>
      <c r="D682" s="497" t="str">
        <f>Table10[[#This Row],[ID NCC]]&amp;Table10[[#This Row],[Trạm/DTR]]</f>
        <v>001J3000005FFAsIAOĐồng Lâm</v>
      </c>
      <c r="E682" s="497" t="str">
        <f>IF(Table10[[#This Row],[DTR/Trạm]]="DTR",_xlfn.XLOOKUP(Table10[[#This Row],[ID NCC]],DS_NCC_DTR[ID NCC],DS_NCC_DTR[Nhân viên]),_xlfn.XLOOKUP(Table10[[#This Row],[ID NCC]],Data_TongTram2[ID NCC],Data_TongTram2[Nhân viên]))</f>
        <v>Lê Quốc Việt</v>
      </c>
      <c r="F682" s="497" t="str">
        <f>IF(Table10[[#This Row],[Trạm/DTR]]="DTR",_xlfn.XLOOKUP(Table10[[#This Row],[ID NCC]],DS_NCC_DTR[ID NCC],DS_NCC_DTR[Admin miền]),_xlfn.XLOOKUP(Table10[[#This Row],[Trạm/DTR]],Table16[Trạm],Table16[[Admin ]]))</f>
        <v>Phạm Thị Thúy Duy</v>
      </c>
      <c r="G682" t="s">
        <v>1296</v>
      </c>
      <c r="H682" s="497" t="str">
        <f>VLOOKUP(Table10[[#This Row],[Sản Phẩm RG]],'Thông tin'!C:F,4,0)</f>
        <v>PET chai</v>
      </c>
      <c r="I682">
        <v>715</v>
      </c>
      <c r="J682" s="497">
        <f>Table10[[#This Row],[Sản lượng kg]]/1000</f>
        <v>0.71499999999999997</v>
      </c>
      <c r="K682" s="497" t="str">
        <f>_xlfn.XLOOKUP(Table10[[#This Row],[Loại Hàng]],Table59[Nhóm],Table59[Qui đổi])</f>
        <v>PET chai</v>
      </c>
      <c r="L682" s="403">
        <v>46163</v>
      </c>
      <c r="M682" t="s">
        <v>607</v>
      </c>
      <c r="N682" s="497">
        <f>IF(COUNTIF($A$3:A682,A682)=1,1,0)</f>
        <v>0</v>
      </c>
    </row>
    <row r="683" spans="1:14" x14ac:dyDescent="0.35">
      <c r="A683" t="s">
        <v>632</v>
      </c>
      <c r="B683" s="497" t="str">
        <f>IF(Table10[[#This Row],[DTR/Trạm]]="DTR",_xlfn.XLOOKUP(Table10[[#This Row],[ID NCC]],DS_NCC_DTR[ID NCC],DS_NCC_DTR[Tên NCC]),_xlfn.XLOOKUP(Table10[[#This Row],[ID NCC]],Data_TongTram2[ID NCC],Data_TongTram2[Tên NCC]))</f>
        <v>Chị Ngọc Trà Ôn</v>
      </c>
      <c r="C683" s="497" t="str">
        <f>IF(Table10[[#This Row],[Trạm/DTR]]="DTR","DTR","Trạm")</f>
        <v>Trạm</v>
      </c>
      <c r="D683" s="497" t="str">
        <f>Table10[[#This Row],[ID NCC]]&amp;Table10[[#This Row],[Trạm/DTR]]</f>
        <v>001dc00001AZdUrAALĐồng Lâm</v>
      </c>
      <c r="E683" s="497" t="str">
        <f>IF(Table10[[#This Row],[DTR/Trạm]]="DTR",_xlfn.XLOOKUP(Table10[[#This Row],[ID NCC]],DS_NCC_DTR[ID NCC],DS_NCC_DTR[Nhân viên]),_xlfn.XLOOKUP(Table10[[#This Row],[ID NCC]],Data_TongTram2[ID NCC],Data_TongTram2[Nhân viên]))</f>
        <v>Lê Quốc Việt</v>
      </c>
      <c r="F683" s="497" t="str">
        <f>IF(Table10[[#This Row],[Trạm/DTR]]="DTR",_xlfn.XLOOKUP(Table10[[#This Row],[ID NCC]],DS_NCC_DTR[ID NCC],DS_NCC_DTR[Admin miền]),_xlfn.XLOOKUP(Table10[[#This Row],[Trạm/DTR]],Table16[Trạm],Table16[[Admin ]]))</f>
        <v>Phạm Thị Thúy Duy</v>
      </c>
      <c r="G683" t="s">
        <v>1296</v>
      </c>
      <c r="H683" s="497" t="str">
        <f>VLOOKUP(Table10[[#This Row],[Sản Phẩm RG]],'Thông tin'!C:F,4,0)</f>
        <v>PET chai</v>
      </c>
      <c r="I683">
        <v>750</v>
      </c>
      <c r="J683" s="497">
        <f>Table10[[#This Row],[Sản lượng kg]]/1000</f>
        <v>0.75</v>
      </c>
      <c r="K683" s="497" t="str">
        <f>_xlfn.XLOOKUP(Table10[[#This Row],[Loại Hàng]],Table59[Nhóm],Table59[Qui đổi])</f>
        <v>PET chai</v>
      </c>
      <c r="L683" s="403">
        <v>46163</v>
      </c>
      <c r="M683" t="s">
        <v>607</v>
      </c>
      <c r="N683" s="497">
        <f>IF(COUNTIF($A$3:A683,A683)=1,1,0)</f>
        <v>0</v>
      </c>
    </row>
    <row r="684" spans="1:14" x14ac:dyDescent="0.35">
      <c r="A684" t="s">
        <v>522</v>
      </c>
      <c r="B684" s="497" t="str">
        <f>IF(Table10[[#This Row],[DTR/Trạm]]="DTR",_xlfn.XLOOKUP(Table10[[#This Row],[ID NCC]],DS_NCC_DTR[ID NCC],DS_NCC_DTR[Tên NCC]),_xlfn.XLOOKUP(Table10[[#This Row],[ID NCC]],Data_TongTram2[ID NCC],Data_TongTram2[Tên NCC]))</f>
        <v>Tư Sang (Lê Thanh Sơn)</v>
      </c>
      <c r="C684" s="497" t="str">
        <f>IF(Table10[[#This Row],[Trạm/DTR]]="DTR","DTR","Trạm")</f>
        <v>Trạm</v>
      </c>
      <c r="D684" s="497" t="str">
        <f>Table10[[#This Row],[ID NCC]]&amp;Table10[[#This Row],[Trạm/DTR]]</f>
        <v>001J3000002HLkRIAWĐồng Lâm</v>
      </c>
      <c r="E684" s="497" t="str">
        <f>IF(Table10[[#This Row],[DTR/Trạm]]="DTR",_xlfn.XLOOKUP(Table10[[#This Row],[ID NCC]],DS_NCC_DTR[ID NCC],DS_NCC_DTR[Nhân viên]),_xlfn.XLOOKUP(Table10[[#This Row],[ID NCC]],Data_TongTram2[ID NCC],Data_TongTram2[Nhân viên]))</f>
        <v>Lê Quốc Việt</v>
      </c>
      <c r="F684" s="497" t="str">
        <f>IF(Table10[[#This Row],[Trạm/DTR]]="DTR",_xlfn.XLOOKUP(Table10[[#This Row],[ID NCC]],DS_NCC_DTR[ID NCC],DS_NCC_DTR[Admin miền]),_xlfn.XLOOKUP(Table10[[#This Row],[Trạm/DTR]],Table16[Trạm],Table16[[Admin ]]))</f>
        <v>Phạm Thị Thúy Duy</v>
      </c>
      <c r="G684" t="s">
        <v>1296</v>
      </c>
      <c r="H684" s="497" t="str">
        <f>VLOOKUP(Table10[[#This Row],[Sản Phẩm RG]],'Thông tin'!C:F,4,0)</f>
        <v>PET chai</v>
      </c>
      <c r="I684">
        <v>510</v>
      </c>
      <c r="J684" s="497">
        <f>Table10[[#This Row],[Sản lượng kg]]/1000</f>
        <v>0.51</v>
      </c>
      <c r="K684" s="497" t="str">
        <f>_xlfn.XLOOKUP(Table10[[#This Row],[Loại Hàng]],Table59[Nhóm],Table59[Qui đổi])</f>
        <v>PET chai</v>
      </c>
      <c r="L684" s="403">
        <v>46163</v>
      </c>
      <c r="M684" t="s">
        <v>607</v>
      </c>
      <c r="N684" s="497">
        <f>IF(COUNTIF($A$3:A684,A684)=1,1,0)</f>
        <v>0</v>
      </c>
    </row>
    <row r="685" spans="1:14" x14ac:dyDescent="0.35">
      <c r="A685" t="s">
        <v>494</v>
      </c>
      <c r="B685" s="497" t="str">
        <f>IF(Table10[[#This Row],[DTR/Trạm]]="DTR",_xlfn.XLOOKUP(Table10[[#This Row],[ID NCC]],DS_NCC_DTR[ID NCC],DS_NCC_DTR[Tên NCC]),_xlfn.XLOOKUP(Table10[[#This Row],[ID NCC]],Data_TongTram2[ID NCC],Data_TongTram2[Tên NCC]))</f>
        <v>Bùi Thanh Tùng</v>
      </c>
      <c r="C685" s="497" t="str">
        <f>IF(Table10[[#This Row],[Trạm/DTR]]="DTR","DTR","Trạm")</f>
        <v>Trạm</v>
      </c>
      <c r="D685" s="497" t="str">
        <f>Table10[[#This Row],[ID NCC]]&amp;Table10[[#This Row],[Trạm/DTR]]</f>
        <v>001J3000002J4XyIAKĐồng Lâm</v>
      </c>
      <c r="E685" s="497" t="str">
        <f>IF(Table10[[#This Row],[DTR/Trạm]]="DTR",_xlfn.XLOOKUP(Table10[[#This Row],[ID NCC]],DS_NCC_DTR[ID NCC],DS_NCC_DTR[Nhân viên]),_xlfn.XLOOKUP(Table10[[#This Row],[ID NCC]],Data_TongTram2[ID NCC],Data_TongTram2[Nhân viên]))</f>
        <v>Lâm Đỗ Anh Hào</v>
      </c>
      <c r="F685" s="497" t="str">
        <f>IF(Table10[[#This Row],[Trạm/DTR]]="DTR",_xlfn.XLOOKUP(Table10[[#This Row],[ID NCC]],DS_NCC_DTR[ID NCC],DS_NCC_DTR[Admin miền]),_xlfn.XLOOKUP(Table10[[#This Row],[Trạm/DTR]],Table16[Trạm],Table16[[Admin ]]))</f>
        <v>Phạm Thị Thúy Duy</v>
      </c>
      <c r="G685" t="s">
        <v>1296</v>
      </c>
      <c r="H685" s="497" t="str">
        <f>VLOOKUP(Table10[[#This Row],[Sản Phẩm RG]],'Thông tin'!C:F,4,0)</f>
        <v>PET chai</v>
      </c>
      <c r="I685">
        <v>380</v>
      </c>
      <c r="J685" s="497">
        <f>Table10[[#This Row],[Sản lượng kg]]/1000</f>
        <v>0.38</v>
      </c>
      <c r="K685" s="497" t="str">
        <f>_xlfn.XLOOKUP(Table10[[#This Row],[Loại Hàng]],Table59[Nhóm],Table59[Qui đổi])</f>
        <v>PET chai</v>
      </c>
      <c r="L685" s="403">
        <v>46163</v>
      </c>
      <c r="M685" t="s">
        <v>607</v>
      </c>
      <c r="N685" s="497">
        <f>IF(COUNTIF($A$3:A685,A685)=1,1,0)</f>
        <v>0</v>
      </c>
    </row>
    <row r="686" spans="1:14" x14ac:dyDescent="0.35">
      <c r="A686" t="s">
        <v>573</v>
      </c>
      <c r="B686" s="497" t="str">
        <f>IF(Table10[[#This Row],[DTR/Trạm]]="DTR",_xlfn.XLOOKUP(Table10[[#This Row],[ID NCC]],DS_NCC_DTR[ID NCC],DS_NCC_DTR[Tên NCC]),_xlfn.XLOOKUP(Table10[[#This Row],[ID NCC]],Data_TongTram2[ID NCC],Data_TongTram2[Tên NCC]))</f>
        <v>Phan Huy Tâm</v>
      </c>
      <c r="C686" s="497" t="str">
        <f>IF(Table10[[#This Row],[Trạm/DTR]]="DTR","DTR","Trạm")</f>
        <v>Trạm</v>
      </c>
      <c r="D686" s="497" t="str">
        <f>Table10[[#This Row],[ID NCC]]&amp;Table10[[#This Row],[Trạm/DTR]]</f>
        <v>001dc00000tGtVXAA0Đồng Lâm</v>
      </c>
      <c r="E686" s="497" t="str">
        <f>IF(Table10[[#This Row],[DTR/Trạm]]="DTR",_xlfn.XLOOKUP(Table10[[#This Row],[ID NCC]],DS_NCC_DTR[ID NCC],DS_NCC_DTR[Nhân viên]),_xlfn.XLOOKUP(Table10[[#This Row],[ID NCC]],Data_TongTram2[ID NCC],Data_TongTram2[Nhân viên]))</f>
        <v>Lê Quốc Việt</v>
      </c>
      <c r="F686" s="497" t="str">
        <f>IF(Table10[[#This Row],[Trạm/DTR]]="DTR",_xlfn.XLOOKUP(Table10[[#This Row],[ID NCC]],DS_NCC_DTR[ID NCC],DS_NCC_DTR[Admin miền]),_xlfn.XLOOKUP(Table10[[#This Row],[Trạm/DTR]],Table16[Trạm],Table16[[Admin ]]))</f>
        <v>Phạm Thị Thúy Duy</v>
      </c>
      <c r="G686" t="s">
        <v>1296</v>
      </c>
      <c r="H686" s="497" t="str">
        <f>VLOOKUP(Table10[[#This Row],[Sản Phẩm RG]],'Thông tin'!C:F,4,0)</f>
        <v>PET chai</v>
      </c>
      <c r="I686">
        <v>570</v>
      </c>
      <c r="J686" s="497">
        <f>Table10[[#This Row],[Sản lượng kg]]/1000</f>
        <v>0.56999999999999995</v>
      </c>
      <c r="K686" s="497" t="str">
        <f>_xlfn.XLOOKUP(Table10[[#This Row],[Loại Hàng]],Table59[Nhóm],Table59[Qui đổi])</f>
        <v>PET chai</v>
      </c>
      <c r="L686" s="403">
        <v>46163</v>
      </c>
      <c r="M686" t="s">
        <v>607</v>
      </c>
      <c r="N686" s="497">
        <f>IF(COUNTIF($A$3:A686,A686)=1,1,0)</f>
        <v>0</v>
      </c>
    </row>
    <row r="687" spans="1:14" x14ac:dyDescent="0.35">
      <c r="A687" t="s">
        <v>519</v>
      </c>
      <c r="B687" s="497" t="str">
        <f>IF(Table10[[#This Row],[DTR/Trạm]]="DTR",_xlfn.XLOOKUP(Table10[[#This Row],[ID NCC]],DS_NCC_DTR[ID NCC],DS_NCC_DTR[Tên NCC]),_xlfn.XLOOKUP(Table10[[#This Row],[ID NCC]],Data_TongTram2[ID NCC],Data_TongTram2[Tên NCC]))</f>
        <v>Kiều Bình Thái</v>
      </c>
      <c r="C687" s="497" t="str">
        <f>IF(Table10[[#This Row],[Trạm/DTR]]="DTR","DTR","Trạm")</f>
        <v>Trạm</v>
      </c>
      <c r="D687" s="497" t="str">
        <f>Table10[[#This Row],[ID NCC]]&amp;Table10[[#This Row],[Trạm/DTR]]</f>
        <v>001J3000005FFAsIAOĐồng Lâm</v>
      </c>
      <c r="E687" s="497" t="str">
        <f>IF(Table10[[#This Row],[DTR/Trạm]]="DTR",_xlfn.XLOOKUP(Table10[[#This Row],[ID NCC]],DS_NCC_DTR[ID NCC],DS_NCC_DTR[Nhân viên]),_xlfn.XLOOKUP(Table10[[#This Row],[ID NCC]],Data_TongTram2[ID NCC],Data_TongTram2[Nhân viên]))</f>
        <v>Lê Quốc Việt</v>
      </c>
      <c r="F687" s="497" t="str">
        <f>IF(Table10[[#This Row],[Trạm/DTR]]="DTR",_xlfn.XLOOKUP(Table10[[#This Row],[ID NCC]],DS_NCC_DTR[ID NCC],DS_NCC_DTR[Admin miền]),_xlfn.XLOOKUP(Table10[[#This Row],[Trạm/DTR]],Table16[Trạm],Table16[[Admin ]]))</f>
        <v>Phạm Thị Thúy Duy</v>
      </c>
      <c r="G687" t="s">
        <v>1296</v>
      </c>
      <c r="H687" s="497" t="str">
        <f>VLOOKUP(Table10[[#This Row],[Sản Phẩm RG]],'Thông tin'!C:F,4,0)</f>
        <v>PET chai</v>
      </c>
      <c r="I687">
        <v>812</v>
      </c>
      <c r="J687" s="497">
        <f>Table10[[#This Row],[Sản lượng kg]]/1000</f>
        <v>0.81200000000000006</v>
      </c>
      <c r="K687" s="497" t="str">
        <f>_xlfn.XLOOKUP(Table10[[#This Row],[Loại Hàng]],Table59[Nhóm],Table59[Qui đổi])</f>
        <v>PET chai</v>
      </c>
      <c r="L687" s="403">
        <v>46163</v>
      </c>
      <c r="M687" t="s">
        <v>607</v>
      </c>
      <c r="N687" s="497">
        <f>IF(COUNTIF($A$3:A687,A687)=1,1,0)</f>
        <v>0</v>
      </c>
    </row>
    <row r="688" spans="1:14" x14ac:dyDescent="0.35">
      <c r="A688" t="s">
        <v>557</v>
      </c>
      <c r="B688" s="497" t="str">
        <f>IF(Table10[[#This Row],[DTR/Trạm]]="DTR",_xlfn.XLOOKUP(Table10[[#This Row],[ID NCC]],DS_NCC_DTR[ID NCC],DS_NCC_DTR[Tên NCC]),_xlfn.XLOOKUP(Table10[[#This Row],[ID NCC]],Data_TongTram2[ID NCC],Data_TongTram2[Tên NCC]))</f>
        <v>Trần Dương Kiến Trúc</v>
      </c>
      <c r="C688" s="497" t="str">
        <f>IF(Table10[[#This Row],[Trạm/DTR]]="DTR","DTR","Trạm")</f>
        <v>Trạm</v>
      </c>
      <c r="D688" s="497" t="str">
        <f>Table10[[#This Row],[ID NCC]]&amp;Table10[[#This Row],[Trạm/DTR]]</f>
        <v>001J3000002HLbFIAWĐồng Lâm</v>
      </c>
      <c r="E688" s="497" t="str">
        <f>IF(Table10[[#This Row],[DTR/Trạm]]="DTR",_xlfn.XLOOKUP(Table10[[#This Row],[ID NCC]],DS_NCC_DTR[ID NCC],DS_NCC_DTR[Nhân viên]),_xlfn.XLOOKUP(Table10[[#This Row],[ID NCC]],Data_TongTram2[ID NCC],Data_TongTram2[Nhân viên]))</f>
        <v>Lâm Đỗ Anh Hào</v>
      </c>
      <c r="F688" s="497" t="str">
        <f>IF(Table10[[#This Row],[Trạm/DTR]]="DTR",_xlfn.XLOOKUP(Table10[[#This Row],[ID NCC]],DS_NCC_DTR[ID NCC],DS_NCC_DTR[Admin miền]),_xlfn.XLOOKUP(Table10[[#This Row],[Trạm/DTR]],Table16[Trạm],Table16[[Admin ]]))</f>
        <v>Phạm Thị Thúy Duy</v>
      </c>
      <c r="G688" t="s">
        <v>2240</v>
      </c>
      <c r="H688" s="497" t="str">
        <f>VLOOKUP(Table10[[#This Row],[Sản Phẩm RG]],'Thông tin'!C:F,4,0)</f>
        <v>PET chai</v>
      </c>
      <c r="I688">
        <v>4487</v>
      </c>
      <c r="J688" s="497">
        <f>Table10[[#This Row],[Sản lượng kg]]/1000</f>
        <v>4.4870000000000001</v>
      </c>
      <c r="K688" s="497" t="str">
        <f>_xlfn.XLOOKUP(Table10[[#This Row],[Loại Hàng]],Table59[Nhóm],Table59[Qui đổi])</f>
        <v>PET chai</v>
      </c>
      <c r="L688" s="403">
        <v>46163</v>
      </c>
      <c r="M688" t="s">
        <v>607</v>
      </c>
      <c r="N688" s="497">
        <f>IF(COUNTIF($A$3:A688,A688)=1,1,0)</f>
        <v>0</v>
      </c>
    </row>
    <row r="689" spans="1:14" x14ac:dyDescent="0.35">
      <c r="A689" t="s">
        <v>547</v>
      </c>
      <c r="B689" s="497" t="str">
        <f>IF(Table10[[#This Row],[DTR/Trạm]]="DTR",_xlfn.XLOOKUP(Table10[[#This Row],[ID NCC]],DS_NCC_DTR[ID NCC],DS_NCC_DTR[Tên NCC]),_xlfn.XLOOKUP(Table10[[#This Row],[ID NCC]],Data_TongTram2[ID NCC],Data_TongTram2[Tên NCC]))</f>
        <v>Nguyễn Văn Thảo</v>
      </c>
      <c r="C689" s="497" t="str">
        <f>IF(Table10[[#This Row],[Trạm/DTR]]="DTR","DTR","Trạm")</f>
        <v>Trạm</v>
      </c>
      <c r="D689" s="497" t="str">
        <f>Table10[[#This Row],[ID NCC]]&amp;Table10[[#This Row],[Trạm/DTR]]</f>
        <v>001J3000002HjDeIAKĐồng Lâm</v>
      </c>
      <c r="E689" s="497" t="str">
        <f>IF(Table10[[#This Row],[DTR/Trạm]]="DTR",_xlfn.XLOOKUP(Table10[[#This Row],[ID NCC]],DS_NCC_DTR[ID NCC],DS_NCC_DTR[Nhân viên]),_xlfn.XLOOKUP(Table10[[#This Row],[ID NCC]],Data_TongTram2[ID NCC],Data_TongTram2[Nhân viên]))</f>
        <v>Lâm Đỗ Anh Hào</v>
      </c>
      <c r="F689" s="497" t="str">
        <f>IF(Table10[[#This Row],[Trạm/DTR]]="DTR",_xlfn.XLOOKUP(Table10[[#This Row],[ID NCC]],DS_NCC_DTR[ID NCC],DS_NCC_DTR[Admin miền]),_xlfn.XLOOKUP(Table10[[#This Row],[Trạm/DTR]],Table16[Trạm],Table16[[Admin ]]))</f>
        <v>Phạm Thị Thúy Duy</v>
      </c>
      <c r="G689" t="s">
        <v>2240</v>
      </c>
      <c r="H689" s="497" t="str">
        <f>VLOOKUP(Table10[[#This Row],[Sản Phẩm RG]],'Thông tin'!C:F,4,0)</f>
        <v>PET chai</v>
      </c>
      <c r="I689">
        <v>2053</v>
      </c>
      <c r="J689" s="497">
        <f>Table10[[#This Row],[Sản lượng kg]]/1000</f>
        <v>2.0529999999999999</v>
      </c>
      <c r="K689" s="497" t="str">
        <f>_xlfn.XLOOKUP(Table10[[#This Row],[Loại Hàng]],Table59[Nhóm],Table59[Qui đổi])</f>
        <v>PET chai</v>
      </c>
      <c r="L689" s="403">
        <v>46163</v>
      </c>
      <c r="M689" t="s">
        <v>607</v>
      </c>
      <c r="N689" s="497">
        <f>IF(COUNTIF($A$3:A689,A689)=1,1,0)</f>
        <v>0</v>
      </c>
    </row>
    <row r="690" spans="1:14" x14ac:dyDescent="0.35">
      <c r="A690" t="s">
        <v>528</v>
      </c>
      <c r="B690" s="497" t="str">
        <f>IF(Table10[[#This Row],[DTR/Trạm]]="DTR",_xlfn.XLOOKUP(Table10[[#This Row],[ID NCC]],DS_NCC_DTR[ID NCC],DS_NCC_DTR[Tên NCC]),_xlfn.XLOOKUP(Table10[[#This Row],[ID NCC]],Data_TongTram2[ID NCC],Data_TongTram2[Tên NCC]))</f>
        <v>Anh Dự</v>
      </c>
      <c r="C690" s="497" t="str">
        <f>IF(Table10[[#This Row],[Trạm/DTR]]="DTR","DTR","Trạm")</f>
        <v>Trạm</v>
      </c>
      <c r="D690" s="497" t="str">
        <f>Table10[[#This Row],[ID NCC]]&amp;Table10[[#This Row],[Trạm/DTR]]</f>
        <v>001J3000002HLfIIAWĐồng Lâm</v>
      </c>
      <c r="E690" s="497" t="str">
        <f>IF(Table10[[#This Row],[DTR/Trạm]]="DTR",_xlfn.XLOOKUP(Table10[[#This Row],[ID NCC]],DS_NCC_DTR[ID NCC],DS_NCC_DTR[Nhân viên]),_xlfn.XLOOKUP(Table10[[#This Row],[ID NCC]],Data_TongTram2[ID NCC],Data_TongTram2[Nhân viên]))</f>
        <v>Lâm Đỗ Anh Hào</v>
      </c>
      <c r="F690" s="497" t="str">
        <f>IF(Table10[[#This Row],[Trạm/DTR]]="DTR",_xlfn.XLOOKUP(Table10[[#This Row],[ID NCC]],DS_NCC_DTR[ID NCC],DS_NCC_DTR[Admin miền]),_xlfn.XLOOKUP(Table10[[#This Row],[Trạm/DTR]],Table16[Trạm],Table16[[Admin ]]))</f>
        <v>Phạm Thị Thúy Duy</v>
      </c>
      <c r="G690" t="s">
        <v>1296</v>
      </c>
      <c r="H690" s="497" t="str">
        <f>VLOOKUP(Table10[[#This Row],[Sản Phẩm RG]],'Thông tin'!C:F,4,0)</f>
        <v>PET chai</v>
      </c>
      <c r="I690">
        <v>920</v>
      </c>
      <c r="J690" s="497">
        <f>Table10[[#This Row],[Sản lượng kg]]/1000</f>
        <v>0.92</v>
      </c>
      <c r="K690" s="497" t="str">
        <f>_xlfn.XLOOKUP(Table10[[#This Row],[Loại Hàng]],Table59[Nhóm],Table59[Qui đổi])</f>
        <v>PET chai</v>
      </c>
      <c r="L690" s="403">
        <v>46163</v>
      </c>
      <c r="M690" t="s">
        <v>607</v>
      </c>
      <c r="N690" s="497">
        <f>IF(COUNTIF($A$3:A690,A690)=1,1,0)</f>
        <v>0</v>
      </c>
    </row>
    <row r="691" spans="1:14" x14ac:dyDescent="0.35">
      <c r="A691" t="s">
        <v>634</v>
      </c>
      <c r="B691" s="497" t="str">
        <f>IF(Table10[[#This Row],[DTR/Trạm]]="DTR",_xlfn.XLOOKUP(Table10[[#This Row],[ID NCC]],DS_NCC_DTR[ID NCC],DS_NCC_DTR[Tên NCC]),_xlfn.XLOOKUP(Table10[[#This Row],[ID NCC]],Data_TongTram2[ID NCC],Data_TongTram2[Tên NCC]))</f>
        <v>HKD Tín Trang</v>
      </c>
      <c r="C691" s="497" t="str">
        <f>IF(Table10[[#This Row],[Trạm/DTR]]="DTR","DTR","Trạm")</f>
        <v>Trạm</v>
      </c>
      <c r="D691" s="497" t="str">
        <f>Table10[[#This Row],[ID NCC]]&amp;Table10[[#This Row],[Trạm/DTR]]</f>
        <v>001J3000002HLguIAGĐồng Lâm</v>
      </c>
      <c r="E691" s="497" t="str">
        <f>IF(Table10[[#This Row],[DTR/Trạm]]="DTR",_xlfn.XLOOKUP(Table10[[#This Row],[ID NCC]],DS_NCC_DTR[ID NCC],DS_NCC_DTR[Nhân viên]),_xlfn.XLOOKUP(Table10[[#This Row],[ID NCC]],Data_TongTram2[ID NCC],Data_TongTram2[Nhân viên]))</f>
        <v>Lâm Đỗ Anh Hào</v>
      </c>
      <c r="F691" s="497" t="str">
        <f>IF(Table10[[#This Row],[Trạm/DTR]]="DTR",_xlfn.XLOOKUP(Table10[[#This Row],[ID NCC]],DS_NCC_DTR[ID NCC],DS_NCC_DTR[Admin miền]),_xlfn.XLOOKUP(Table10[[#This Row],[Trạm/DTR]],Table16[Trạm],Table16[[Admin ]]))</f>
        <v>Phạm Thị Thúy Duy</v>
      </c>
      <c r="G691" t="s">
        <v>1296</v>
      </c>
      <c r="H691" s="497" t="str">
        <f>VLOOKUP(Table10[[#This Row],[Sản Phẩm RG]],'Thông tin'!C:F,4,0)</f>
        <v>PET chai</v>
      </c>
      <c r="I691">
        <v>870</v>
      </c>
      <c r="J691" s="497">
        <f>Table10[[#This Row],[Sản lượng kg]]/1000</f>
        <v>0.87</v>
      </c>
      <c r="K691" s="497" t="str">
        <f>_xlfn.XLOOKUP(Table10[[#This Row],[Loại Hàng]],Table59[Nhóm],Table59[Qui đổi])</f>
        <v>PET chai</v>
      </c>
      <c r="L691" s="403">
        <v>46163</v>
      </c>
      <c r="M691" t="s">
        <v>607</v>
      </c>
      <c r="N691" s="497">
        <f>IF(COUNTIF($A$3:A691,A691)=1,1,0)</f>
        <v>0</v>
      </c>
    </row>
    <row r="692" spans="1:14" x14ac:dyDescent="0.35">
      <c r="A692" t="s">
        <v>568</v>
      </c>
      <c r="B692" s="497" t="str">
        <f>IF(Table10[[#This Row],[DTR/Trạm]]="DTR",_xlfn.XLOOKUP(Table10[[#This Row],[ID NCC]],DS_NCC_DTR[ID NCC],DS_NCC_DTR[Tên NCC]),_xlfn.XLOOKUP(Table10[[#This Row],[ID NCC]],Data_TongTram2[ID NCC],Data_TongTram2[Tên NCC]))</f>
        <v>HKD Huỳnh Văn Đông</v>
      </c>
      <c r="C692" s="497" t="str">
        <f>IF(Table10[[#This Row],[Trạm/DTR]]="DTR","DTR","Trạm")</f>
        <v>Trạm</v>
      </c>
      <c r="D692" s="497" t="str">
        <f>Table10[[#This Row],[ID NCC]]&amp;Table10[[#This Row],[Trạm/DTR]]</f>
        <v>001J3000002HLkSIAWĐồng Lâm</v>
      </c>
      <c r="E692" s="497" t="str">
        <f>IF(Table10[[#This Row],[DTR/Trạm]]="DTR",_xlfn.XLOOKUP(Table10[[#This Row],[ID NCC]],DS_NCC_DTR[ID NCC],DS_NCC_DTR[Nhân viên]),_xlfn.XLOOKUP(Table10[[#This Row],[ID NCC]],Data_TongTram2[ID NCC],Data_TongTram2[Nhân viên]))</f>
        <v>Lê Quốc Việt</v>
      </c>
      <c r="F692" s="497" t="str">
        <f>IF(Table10[[#This Row],[Trạm/DTR]]="DTR",_xlfn.XLOOKUP(Table10[[#This Row],[ID NCC]],DS_NCC_DTR[ID NCC],DS_NCC_DTR[Admin miền]),_xlfn.XLOOKUP(Table10[[#This Row],[Trạm/DTR]],Table16[Trạm],Table16[[Admin ]]))</f>
        <v>Phạm Thị Thúy Duy</v>
      </c>
      <c r="G692" t="s">
        <v>1296</v>
      </c>
      <c r="H692" s="497" t="str">
        <f>VLOOKUP(Table10[[#This Row],[Sản Phẩm RG]],'Thông tin'!C:F,4,0)</f>
        <v>PET chai</v>
      </c>
      <c r="I692">
        <v>800</v>
      </c>
      <c r="J692" s="497">
        <f>Table10[[#This Row],[Sản lượng kg]]/1000</f>
        <v>0.8</v>
      </c>
      <c r="K692" s="497" t="str">
        <f>_xlfn.XLOOKUP(Table10[[#This Row],[Loại Hàng]],Table59[Nhóm],Table59[Qui đổi])</f>
        <v>PET chai</v>
      </c>
      <c r="L692" s="403">
        <v>46163</v>
      </c>
      <c r="M692" t="s">
        <v>607</v>
      </c>
      <c r="N692" s="497">
        <f>IF(COUNTIF($A$3:A692,A692)=1,1,0)</f>
        <v>0</v>
      </c>
    </row>
    <row r="693" spans="1:14" x14ac:dyDescent="0.35">
      <c r="A693" t="s">
        <v>637</v>
      </c>
      <c r="B693" s="497" t="str">
        <f>IF(Table10[[#This Row],[DTR/Trạm]]="DTR",_xlfn.XLOOKUP(Table10[[#This Row],[ID NCC]],DS_NCC_DTR[ID NCC],DS_NCC_DTR[Tên NCC]),_xlfn.XLOOKUP(Table10[[#This Row],[ID NCC]],Data_TongTram2[ID NCC],Data_TongTram2[Tên NCC]))</f>
        <v>Lộc Phát (Anh Thum)</v>
      </c>
      <c r="C693" s="497" t="str">
        <f>IF(Table10[[#This Row],[Trạm/DTR]]="DTR","DTR","Trạm")</f>
        <v>Trạm</v>
      </c>
      <c r="D693" s="497" t="str">
        <f>Table10[[#This Row],[ID NCC]]&amp;Table10[[#This Row],[Trạm/DTR]]</f>
        <v>001J3000002HjIAIA0Đồng Lâm</v>
      </c>
      <c r="E693" s="497" t="str">
        <f>IF(Table10[[#This Row],[DTR/Trạm]]="DTR",_xlfn.XLOOKUP(Table10[[#This Row],[ID NCC]],DS_NCC_DTR[ID NCC],DS_NCC_DTR[Nhân viên]),_xlfn.XLOOKUP(Table10[[#This Row],[ID NCC]],Data_TongTram2[ID NCC],Data_TongTram2[Nhân viên]))</f>
        <v>Nguyễn Ngọc Lâm</v>
      </c>
      <c r="F693" s="497" t="str">
        <f>IF(Table10[[#This Row],[Trạm/DTR]]="DTR",_xlfn.XLOOKUP(Table10[[#This Row],[ID NCC]],DS_NCC_DTR[ID NCC],DS_NCC_DTR[Admin miền]),_xlfn.XLOOKUP(Table10[[#This Row],[Trạm/DTR]],Table16[Trạm],Table16[[Admin ]]))</f>
        <v>Phạm Thị Thúy Duy</v>
      </c>
      <c r="G693" t="s">
        <v>1296</v>
      </c>
      <c r="H693" s="497" t="str">
        <f>VLOOKUP(Table10[[#This Row],[Sản Phẩm RG]],'Thông tin'!C:F,4,0)</f>
        <v>PET chai</v>
      </c>
      <c r="I693">
        <v>656</v>
      </c>
      <c r="J693" s="497">
        <f>Table10[[#This Row],[Sản lượng kg]]/1000</f>
        <v>0.65600000000000003</v>
      </c>
      <c r="K693" s="497" t="str">
        <f>_xlfn.XLOOKUP(Table10[[#This Row],[Loại Hàng]],Table59[Nhóm],Table59[Qui đổi])</f>
        <v>PET chai</v>
      </c>
      <c r="L693" s="403">
        <v>46163</v>
      </c>
      <c r="M693" t="s">
        <v>607</v>
      </c>
      <c r="N693" s="497">
        <f>IF(COUNTIF($A$3:A693,A693)=1,1,0)</f>
        <v>0</v>
      </c>
    </row>
    <row r="694" spans="1:14" x14ac:dyDescent="0.35">
      <c r="A694" t="s">
        <v>566</v>
      </c>
      <c r="B694" s="497" t="str">
        <f>IF(Table10[[#This Row],[DTR/Trạm]]="DTR",_xlfn.XLOOKUP(Table10[[#This Row],[ID NCC]],DS_NCC_DTR[ID NCC],DS_NCC_DTR[Tên NCC]),_xlfn.XLOOKUP(Table10[[#This Row],[ID NCC]],Data_TongTram2[ID NCC],Data_TongTram2[Tên NCC]))</f>
        <v>Chị Điệp (Phát Xương)</v>
      </c>
      <c r="C694" s="497" t="str">
        <f>IF(Table10[[#This Row],[Trạm/DTR]]="DTR","DTR","Trạm")</f>
        <v>Trạm</v>
      </c>
      <c r="D694" s="497" t="str">
        <f>Table10[[#This Row],[ID NCC]]&amp;Table10[[#This Row],[Trạm/DTR]]</f>
        <v>001J3000002HLbCIAWĐồng Lâm</v>
      </c>
      <c r="E694" s="497" t="str">
        <f>IF(Table10[[#This Row],[DTR/Trạm]]="DTR",_xlfn.XLOOKUP(Table10[[#This Row],[ID NCC]],DS_NCC_DTR[ID NCC],DS_NCC_DTR[Nhân viên]),_xlfn.XLOOKUP(Table10[[#This Row],[ID NCC]],Data_TongTram2[ID NCC],Data_TongTram2[Nhân viên]))</f>
        <v>Lâm Đỗ Anh Hào</v>
      </c>
      <c r="F694" s="497" t="str">
        <f>IF(Table10[[#This Row],[Trạm/DTR]]="DTR",_xlfn.XLOOKUP(Table10[[#This Row],[ID NCC]],DS_NCC_DTR[ID NCC],DS_NCC_DTR[Admin miền]),_xlfn.XLOOKUP(Table10[[#This Row],[Trạm/DTR]],Table16[Trạm],Table16[[Admin ]]))</f>
        <v>Phạm Thị Thúy Duy</v>
      </c>
      <c r="G694" t="s">
        <v>1296</v>
      </c>
      <c r="H694" s="497" t="str">
        <f>VLOOKUP(Table10[[#This Row],[Sản Phẩm RG]],'Thông tin'!C:F,4,0)</f>
        <v>PET chai</v>
      </c>
      <c r="I694">
        <v>550</v>
      </c>
      <c r="J694" s="497">
        <f>Table10[[#This Row],[Sản lượng kg]]/1000</f>
        <v>0.55000000000000004</v>
      </c>
      <c r="K694" s="497" t="str">
        <f>_xlfn.XLOOKUP(Table10[[#This Row],[Loại Hàng]],Table59[Nhóm],Table59[Qui đổi])</f>
        <v>PET chai</v>
      </c>
      <c r="L694" s="403">
        <v>46163</v>
      </c>
      <c r="M694" t="s">
        <v>607</v>
      </c>
      <c r="N694" s="497">
        <f>IF(COUNTIF($A$3:A694,A694)=1,1,0)</f>
        <v>0</v>
      </c>
    </row>
    <row r="695" spans="1:14" x14ac:dyDescent="0.35">
      <c r="A695" t="s">
        <v>524</v>
      </c>
      <c r="B695" s="497" t="str">
        <f>IF(Table10[[#This Row],[DTR/Trạm]]="DTR",_xlfn.XLOOKUP(Table10[[#This Row],[ID NCC]],DS_NCC_DTR[ID NCC],DS_NCC_DTR[Tên NCC]),_xlfn.XLOOKUP(Table10[[#This Row],[ID NCC]],Data_TongTram2[ID NCC],Data_TongTram2[Tên NCC]))</f>
        <v>Anh Tốt</v>
      </c>
      <c r="C695" s="497" t="str">
        <f>IF(Table10[[#This Row],[Trạm/DTR]]="DTR","DTR","Trạm")</f>
        <v>Trạm</v>
      </c>
      <c r="D695" s="497" t="str">
        <f>Table10[[#This Row],[ID NCC]]&amp;Table10[[#This Row],[Trạm/DTR]]</f>
        <v>001J3000002HLkWIAWĐồng Lâm</v>
      </c>
      <c r="E695" s="497" t="str">
        <f>IF(Table10[[#This Row],[DTR/Trạm]]="DTR",_xlfn.XLOOKUP(Table10[[#This Row],[ID NCC]],DS_NCC_DTR[ID NCC],DS_NCC_DTR[Nhân viên]),_xlfn.XLOOKUP(Table10[[#This Row],[ID NCC]],Data_TongTram2[ID NCC],Data_TongTram2[Nhân viên]))</f>
        <v>Lê Quốc Việt</v>
      </c>
      <c r="F695" s="497" t="str">
        <f>IF(Table10[[#This Row],[Trạm/DTR]]="DTR",_xlfn.XLOOKUP(Table10[[#This Row],[ID NCC]],DS_NCC_DTR[ID NCC],DS_NCC_DTR[Admin miền]),_xlfn.XLOOKUP(Table10[[#This Row],[Trạm/DTR]],Table16[Trạm],Table16[[Admin ]]))</f>
        <v>Phạm Thị Thúy Duy</v>
      </c>
      <c r="G695" t="s">
        <v>1296</v>
      </c>
      <c r="H695" s="497" t="str">
        <f>VLOOKUP(Table10[[#This Row],[Sản Phẩm RG]],'Thông tin'!C:F,4,0)</f>
        <v>PET chai</v>
      </c>
      <c r="I695">
        <v>860</v>
      </c>
      <c r="J695" s="497">
        <f>Table10[[#This Row],[Sản lượng kg]]/1000</f>
        <v>0.86</v>
      </c>
      <c r="K695" s="497" t="str">
        <f>_xlfn.XLOOKUP(Table10[[#This Row],[Loại Hàng]],Table59[Nhóm],Table59[Qui đổi])</f>
        <v>PET chai</v>
      </c>
      <c r="L695" s="403">
        <v>46163</v>
      </c>
      <c r="M695" t="s">
        <v>607</v>
      </c>
      <c r="N695" s="497">
        <f>IF(COUNTIF($A$3:A695,A695)=1,1,0)</f>
        <v>0</v>
      </c>
    </row>
    <row r="696" spans="1:14" x14ac:dyDescent="0.35">
      <c r="A696" t="s">
        <v>1025</v>
      </c>
      <c r="B696" s="497" t="str">
        <f>IF(Table10[[#This Row],[DTR/Trạm]]="DTR",_xlfn.XLOOKUP(Table10[[#This Row],[ID NCC]],DS_NCC_DTR[ID NCC],DS_NCC_DTR[Tên NCC]),_xlfn.XLOOKUP(Table10[[#This Row],[ID NCC]],Data_TongTram2[ID NCC],Data_TongTram2[Tên NCC]))</f>
        <v>Anh Nhựt Cà Mau</v>
      </c>
      <c r="C696" s="497" t="str">
        <f>IF(Table10[[#This Row],[Trạm/DTR]]="DTR","DTR","Trạm")</f>
        <v>Trạm</v>
      </c>
      <c r="D696" s="497" t="str">
        <f>Table10[[#This Row],[ID NCC]]&amp;Table10[[#This Row],[Trạm/DTR]]</f>
        <v>001J3000002HLdZIAWĐồng Lâm</v>
      </c>
      <c r="E696" s="497" t="str">
        <f>IF(Table10[[#This Row],[DTR/Trạm]]="DTR",_xlfn.XLOOKUP(Table10[[#This Row],[ID NCC]],DS_NCC_DTR[ID NCC],DS_NCC_DTR[Nhân viên]),_xlfn.XLOOKUP(Table10[[#This Row],[ID NCC]],Data_TongTram2[ID NCC],Data_TongTram2[Nhân viên]))</f>
        <v>Thái Tân Văn</v>
      </c>
      <c r="F696" s="497" t="str">
        <f>IF(Table10[[#This Row],[Trạm/DTR]]="DTR",_xlfn.XLOOKUP(Table10[[#This Row],[ID NCC]],DS_NCC_DTR[ID NCC],DS_NCC_DTR[Admin miền]),_xlfn.XLOOKUP(Table10[[#This Row],[Trạm/DTR]],Table16[Trạm],Table16[[Admin ]]))</f>
        <v>Phạm Thị Thúy Duy</v>
      </c>
      <c r="G696" t="s">
        <v>2240</v>
      </c>
      <c r="H696" s="497" t="str">
        <f>VLOOKUP(Table10[[#This Row],[Sản Phẩm RG]],'Thông tin'!C:F,4,0)</f>
        <v>PET chai</v>
      </c>
      <c r="I696">
        <v>4378</v>
      </c>
      <c r="J696" s="497">
        <f>Table10[[#This Row],[Sản lượng kg]]/1000</f>
        <v>4.3780000000000001</v>
      </c>
      <c r="K696" s="497" t="str">
        <f>_xlfn.XLOOKUP(Table10[[#This Row],[Loại Hàng]],Table59[Nhóm],Table59[Qui đổi])</f>
        <v>PET chai</v>
      </c>
      <c r="L696" s="403">
        <v>46163</v>
      </c>
      <c r="M696" t="s">
        <v>607</v>
      </c>
      <c r="N696" s="497">
        <f>IF(COUNTIF($A$3:A696,A696)=1,1,0)</f>
        <v>1</v>
      </c>
    </row>
    <row r="697" spans="1:14" x14ac:dyDescent="0.35">
      <c r="A697" t="s">
        <v>1056</v>
      </c>
      <c r="B697" s="497" t="str">
        <f>IF(Table10[[#This Row],[DTR/Trạm]]="DTR",_xlfn.XLOOKUP(Table10[[#This Row],[ID NCC]],DS_NCC_DTR[ID NCC],DS_NCC_DTR[Tên NCC]),_xlfn.XLOOKUP(Table10[[#This Row],[ID NCC]],Data_TongTram2[ID NCC],Data_TongTram2[Tên NCC]))</f>
        <v>Anh Nuôi Cần Thơ</v>
      </c>
      <c r="C697" s="497" t="str">
        <f>IF(Table10[[#This Row],[Trạm/DTR]]="DTR","DTR","Trạm")</f>
        <v>Trạm</v>
      </c>
      <c r="D697" s="497" t="str">
        <f>Table10[[#This Row],[ID NCC]]&amp;Table10[[#This Row],[Trạm/DTR]]</f>
        <v>001J3000002HLr3IAGĐồng Lâm</v>
      </c>
      <c r="E697" s="497" t="str">
        <f>IF(Table10[[#This Row],[DTR/Trạm]]="DTR",_xlfn.XLOOKUP(Table10[[#This Row],[ID NCC]],DS_NCC_DTR[ID NCC],DS_NCC_DTR[Nhân viên]),_xlfn.XLOOKUP(Table10[[#This Row],[ID NCC]],Data_TongTram2[ID NCC],Data_TongTram2[Nhân viên]))</f>
        <v>Nguyễn Ngọc Lâm</v>
      </c>
      <c r="F697" s="497" t="str">
        <f>IF(Table10[[#This Row],[Trạm/DTR]]="DTR",_xlfn.XLOOKUP(Table10[[#This Row],[ID NCC]],DS_NCC_DTR[ID NCC],DS_NCC_DTR[Admin miền]),_xlfn.XLOOKUP(Table10[[#This Row],[Trạm/DTR]],Table16[Trạm],Table16[[Admin ]]))</f>
        <v>Phạm Thị Thúy Duy</v>
      </c>
      <c r="G697" t="s">
        <v>1296</v>
      </c>
      <c r="H697" s="497" t="str">
        <f>VLOOKUP(Table10[[#This Row],[Sản Phẩm RG]],'Thông tin'!C:F,4,0)</f>
        <v>PET chai</v>
      </c>
      <c r="I697">
        <v>680</v>
      </c>
      <c r="J697" s="497">
        <f>Table10[[#This Row],[Sản lượng kg]]/1000</f>
        <v>0.68</v>
      </c>
      <c r="K697" s="497" t="str">
        <f>_xlfn.XLOOKUP(Table10[[#This Row],[Loại Hàng]],Table59[Nhóm],Table59[Qui đổi])</f>
        <v>PET chai</v>
      </c>
      <c r="L697" s="403">
        <v>46163</v>
      </c>
      <c r="M697" t="s">
        <v>607</v>
      </c>
      <c r="N697" s="497">
        <f>IF(COUNTIF($A$3:A697,A697)=1,1,0)</f>
        <v>0</v>
      </c>
    </row>
    <row r="698" spans="1:14" x14ac:dyDescent="0.35">
      <c r="A698" t="s">
        <v>639</v>
      </c>
      <c r="B698" s="497" t="str">
        <f>IF(Table10[[#This Row],[DTR/Trạm]]="DTR",_xlfn.XLOOKUP(Table10[[#This Row],[ID NCC]],DS_NCC_DTR[ID NCC],DS_NCC_DTR[Tên NCC]),_xlfn.XLOOKUP(Table10[[#This Row],[ID NCC]],Data_TongTram2[ID NCC],Data_TongTram2[Tên NCC]))</f>
        <v>Phan Minh Khang</v>
      </c>
      <c r="C698" s="497" t="str">
        <f>IF(Table10[[#This Row],[Trạm/DTR]]="DTR","DTR","Trạm")</f>
        <v>Trạm</v>
      </c>
      <c r="D698" s="497" t="str">
        <f>Table10[[#This Row],[ID NCC]]&amp;Table10[[#This Row],[Trạm/DTR]]</f>
        <v>001J3000005GuLQIA0Đồng Lâm</v>
      </c>
      <c r="E698" s="497" t="str">
        <f>IF(Table10[[#This Row],[DTR/Trạm]]="DTR",_xlfn.XLOOKUP(Table10[[#This Row],[ID NCC]],DS_NCC_DTR[ID NCC],DS_NCC_DTR[Nhân viên]),_xlfn.XLOOKUP(Table10[[#This Row],[ID NCC]],Data_TongTram2[ID NCC],Data_TongTram2[Nhân viên]))</f>
        <v>Lâm Đỗ Anh Hào</v>
      </c>
      <c r="F698" s="497" t="str">
        <f>IF(Table10[[#This Row],[Trạm/DTR]]="DTR",_xlfn.XLOOKUP(Table10[[#This Row],[ID NCC]],DS_NCC_DTR[ID NCC],DS_NCC_DTR[Admin miền]),_xlfn.XLOOKUP(Table10[[#This Row],[Trạm/DTR]],Table16[Trạm],Table16[[Admin ]]))</f>
        <v>Phạm Thị Thúy Duy</v>
      </c>
      <c r="G698" t="s">
        <v>1296</v>
      </c>
      <c r="H698" s="497" t="str">
        <f>VLOOKUP(Table10[[#This Row],[Sản Phẩm RG]],'Thông tin'!C:F,4,0)</f>
        <v>PET chai</v>
      </c>
      <c r="I698">
        <v>607</v>
      </c>
      <c r="J698" s="497">
        <f>Table10[[#This Row],[Sản lượng kg]]/1000</f>
        <v>0.60699999999999998</v>
      </c>
      <c r="K698" s="497" t="str">
        <f>_xlfn.XLOOKUP(Table10[[#This Row],[Loại Hàng]],Table59[Nhóm],Table59[Qui đổi])</f>
        <v>PET chai</v>
      </c>
      <c r="L698" s="403">
        <v>46163</v>
      </c>
      <c r="M698" t="s">
        <v>607</v>
      </c>
      <c r="N698" s="497">
        <f>IF(COUNTIF($A$3:A698,A698)=1,1,0)</f>
        <v>0</v>
      </c>
    </row>
    <row r="699" spans="1:14" x14ac:dyDescent="0.35">
      <c r="A699" t="s">
        <v>637</v>
      </c>
      <c r="B699" s="497" t="str">
        <f>IF(Table10[[#This Row],[DTR/Trạm]]="DTR",_xlfn.XLOOKUP(Table10[[#This Row],[ID NCC]],DS_NCC_DTR[ID NCC],DS_NCC_DTR[Tên NCC]),_xlfn.XLOOKUP(Table10[[#This Row],[ID NCC]],Data_TongTram2[ID NCC],Data_TongTram2[Tên NCC]))</f>
        <v>Lộc Phát (Anh Thum)</v>
      </c>
      <c r="C699" s="497" t="str">
        <f>IF(Table10[[#This Row],[Trạm/DTR]]="DTR","DTR","Trạm")</f>
        <v>Trạm</v>
      </c>
      <c r="D699" s="497" t="str">
        <f>Table10[[#This Row],[ID NCC]]&amp;Table10[[#This Row],[Trạm/DTR]]</f>
        <v>001J3000002HjIAIA0Đồng Lâm</v>
      </c>
      <c r="E699" s="497" t="str">
        <f>IF(Table10[[#This Row],[DTR/Trạm]]="DTR",_xlfn.XLOOKUP(Table10[[#This Row],[ID NCC]],DS_NCC_DTR[ID NCC],DS_NCC_DTR[Nhân viên]),_xlfn.XLOOKUP(Table10[[#This Row],[ID NCC]],Data_TongTram2[ID NCC],Data_TongTram2[Nhân viên]))</f>
        <v>Nguyễn Ngọc Lâm</v>
      </c>
      <c r="F699" s="497" t="str">
        <f>IF(Table10[[#This Row],[Trạm/DTR]]="DTR",_xlfn.XLOOKUP(Table10[[#This Row],[ID NCC]],DS_NCC_DTR[ID NCC],DS_NCC_DTR[Admin miền]),_xlfn.XLOOKUP(Table10[[#This Row],[Trạm/DTR]],Table16[Trạm],Table16[[Admin ]]))</f>
        <v>Phạm Thị Thúy Duy</v>
      </c>
      <c r="G699" t="s">
        <v>1296</v>
      </c>
      <c r="H699" s="497" t="str">
        <f>VLOOKUP(Table10[[#This Row],[Sản Phẩm RG]],'Thông tin'!C:F,4,0)</f>
        <v>PET chai</v>
      </c>
      <c r="I699">
        <v>490</v>
      </c>
      <c r="J699" s="497">
        <f>Table10[[#This Row],[Sản lượng kg]]/1000</f>
        <v>0.49</v>
      </c>
      <c r="K699" s="497" t="str">
        <f>_xlfn.XLOOKUP(Table10[[#This Row],[Loại Hàng]],Table59[Nhóm],Table59[Qui đổi])</f>
        <v>PET chai</v>
      </c>
      <c r="L699" s="403">
        <v>46163</v>
      </c>
      <c r="M699" t="s">
        <v>607</v>
      </c>
      <c r="N699" s="497">
        <f>IF(COUNTIF($A$3:A699,A699)=1,1,0)</f>
        <v>0</v>
      </c>
    </row>
    <row r="700" spans="1:14" x14ac:dyDescent="0.35">
      <c r="A700" t="s">
        <v>636</v>
      </c>
      <c r="B700" s="497" t="str">
        <f>IF(Table10[[#This Row],[DTR/Trạm]]="DTR",_xlfn.XLOOKUP(Table10[[#This Row],[ID NCC]],DS_NCC_DTR[ID NCC],DS_NCC_DTR[Tên NCC]),_xlfn.XLOOKUP(Table10[[#This Row],[ID NCC]],Data_TongTram2[ID NCC],Data_TongTram2[Tên NCC]))</f>
        <v>Chị Hưởng (Nguyễn Văn Đậm)</v>
      </c>
      <c r="C700" s="497" t="str">
        <f>IF(Table10[[#This Row],[Trạm/DTR]]="DTR","DTR","Trạm")</f>
        <v>Trạm</v>
      </c>
      <c r="D700" s="497" t="str">
        <f>Table10[[#This Row],[ID NCC]]&amp;Table10[[#This Row],[Trạm/DTR]]</f>
        <v>001J3000009Cb5WIASĐồng Lâm</v>
      </c>
      <c r="E700" s="497" t="str">
        <f>IF(Table10[[#This Row],[DTR/Trạm]]="DTR",_xlfn.XLOOKUP(Table10[[#This Row],[ID NCC]],DS_NCC_DTR[ID NCC],DS_NCC_DTR[Nhân viên]),_xlfn.XLOOKUP(Table10[[#This Row],[ID NCC]],Data_TongTram2[ID NCC],Data_TongTram2[Nhân viên]))</f>
        <v>Nguyễn Ngọc Lâm</v>
      </c>
      <c r="F700" s="497" t="str">
        <f>IF(Table10[[#This Row],[Trạm/DTR]]="DTR",_xlfn.XLOOKUP(Table10[[#This Row],[ID NCC]],DS_NCC_DTR[ID NCC],DS_NCC_DTR[Admin miền]),_xlfn.XLOOKUP(Table10[[#This Row],[Trạm/DTR]],Table16[Trạm],Table16[[Admin ]]))</f>
        <v>Phạm Thị Thúy Duy</v>
      </c>
      <c r="G700" t="s">
        <v>1296</v>
      </c>
      <c r="H700" s="497" t="str">
        <f>VLOOKUP(Table10[[#This Row],[Sản Phẩm RG]],'Thông tin'!C:F,4,0)</f>
        <v>PET chai</v>
      </c>
      <c r="I700">
        <v>960</v>
      </c>
      <c r="J700" s="497">
        <f>Table10[[#This Row],[Sản lượng kg]]/1000</f>
        <v>0.96</v>
      </c>
      <c r="K700" s="497" t="str">
        <f>_xlfn.XLOOKUP(Table10[[#This Row],[Loại Hàng]],Table59[Nhóm],Table59[Qui đổi])</f>
        <v>PET chai</v>
      </c>
      <c r="L700" s="403">
        <v>46164</v>
      </c>
      <c r="M700" t="s">
        <v>607</v>
      </c>
      <c r="N700" s="497">
        <f>IF(COUNTIF($A$3:A700,A700)=1,1,0)</f>
        <v>0</v>
      </c>
    </row>
    <row r="701" spans="1:14" x14ac:dyDescent="0.35">
      <c r="A701" t="s">
        <v>498</v>
      </c>
      <c r="B701" s="497" t="str">
        <f>IF(Table10[[#This Row],[DTR/Trạm]]="DTR",_xlfn.XLOOKUP(Table10[[#This Row],[ID NCC]],DS_NCC_DTR[ID NCC],DS_NCC_DTR[Tên NCC]),_xlfn.XLOOKUP(Table10[[#This Row],[ID NCC]],Data_TongTram2[ID NCC],Data_TongTram2[Tên NCC]))</f>
        <v>HKD Nguyên Chương</v>
      </c>
      <c r="C701" s="497" t="str">
        <f>IF(Table10[[#This Row],[Trạm/DTR]]="DTR","DTR","Trạm")</f>
        <v>Trạm</v>
      </c>
      <c r="D701" s="497" t="str">
        <f>Table10[[#This Row],[ID NCC]]&amp;Table10[[#This Row],[Trạm/DTR]]</f>
        <v>001J3000002HM0PIAWĐồng Lâm</v>
      </c>
      <c r="E701" s="497" t="str">
        <f>IF(Table10[[#This Row],[DTR/Trạm]]="DTR",_xlfn.XLOOKUP(Table10[[#This Row],[ID NCC]],DS_NCC_DTR[ID NCC],DS_NCC_DTR[Nhân viên]),_xlfn.XLOOKUP(Table10[[#This Row],[ID NCC]],Data_TongTram2[ID NCC],Data_TongTram2[Nhân viên]))</f>
        <v>Nguyễn Ngọc Lâm</v>
      </c>
      <c r="F701" s="497" t="str">
        <f>IF(Table10[[#This Row],[Trạm/DTR]]="DTR",_xlfn.XLOOKUP(Table10[[#This Row],[ID NCC]],DS_NCC_DTR[ID NCC],DS_NCC_DTR[Admin miền]),_xlfn.XLOOKUP(Table10[[#This Row],[Trạm/DTR]],Table16[Trạm],Table16[[Admin ]]))</f>
        <v>Phạm Thị Thúy Duy</v>
      </c>
      <c r="G701" t="s">
        <v>1296</v>
      </c>
      <c r="H701" s="497" t="str">
        <f>VLOOKUP(Table10[[#This Row],[Sản Phẩm RG]],'Thông tin'!C:F,4,0)</f>
        <v>PET chai</v>
      </c>
      <c r="I701">
        <v>546</v>
      </c>
      <c r="J701" s="497">
        <f>Table10[[#This Row],[Sản lượng kg]]/1000</f>
        <v>0.54600000000000004</v>
      </c>
      <c r="K701" s="497" t="str">
        <f>_xlfn.XLOOKUP(Table10[[#This Row],[Loại Hàng]],Table59[Nhóm],Table59[Qui đổi])</f>
        <v>PET chai</v>
      </c>
      <c r="L701" s="403">
        <v>46164</v>
      </c>
      <c r="M701" t="s">
        <v>607</v>
      </c>
      <c r="N701" s="497">
        <f>IF(COUNTIF($A$3:A701,A701)=1,1,0)</f>
        <v>0</v>
      </c>
    </row>
    <row r="702" spans="1:14" x14ac:dyDescent="0.35">
      <c r="A702" t="s">
        <v>512</v>
      </c>
      <c r="B702" s="497" t="str">
        <f>IF(Table10[[#This Row],[DTR/Trạm]]="DTR",_xlfn.XLOOKUP(Table10[[#This Row],[ID NCC]],DS_NCC_DTR[ID NCC],DS_NCC_DTR[Tên NCC]),_xlfn.XLOOKUP(Table10[[#This Row],[ID NCC]],Data_TongTram2[ID NCC],Data_TongTram2[Tên NCC]))</f>
        <v>Nguyễn Thị Huệ</v>
      </c>
      <c r="C702" s="497" t="str">
        <f>IF(Table10[[#This Row],[Trạm/DTR]]="DTR","DTR","Trạm")</f>
        <v>Trạm</v>
      </c>
      <c r="D702" s="497" t="str">
        <f>Table10[[#This Row],[ID NCC]]&amp;Table10[[#This Row],[Trạm/DTR]]</f>
        <v>001J3000002HM1hIAGĐồng Lâm</v>
      </c>
      <c r="E702" s="497" t="str">
        <f>IF(Table10[[#This Row],[DTR/Trạm]]="DTR",_xlfn.XLOOKUP(Table10[[#This Row],[ID NCC]],DS_NCC_DTR[ID NCC],DS_NCC_DTR[Nhân viên]),_xlfn.XLOOKUP(Table10[[#This Row],[ID NCC]],Data_TongTram2[ID NCC],Data_TongTram2[Nhân viên]))</f>
        <v>Lê Quốc Việt</v>
      </c>
      <c r="F702" s="497" t="str">
        <f>IF(Table10[[#This Row],[Trạm/DTR]]="DTR",_xlfn.XLOOKUP(Table10[[#This Row],[ID NCC]],DS_NCC_DTR[ID NCC],DS_NCC_DTR[Admin miền]),_xlfn.XLOOKUP(Table10[[#This Row],[Trạm/DTR]],Table16[Trạm],Table16[[Admin ]]))</f>
        <v>Phạm Thị Thúy Duy</v>
      </c>
      <c r="G702" t="s">
        <v>1296</v>
      </c>
      <c r="H702" s="497" t="str">
        <f>VLOOKUP(Table10[[#This Row],[Sản Phẩm RG]],'Thông tin'!C:F,4,0)</f>
        <v>PET chai</v>
      </c>
      <c r="I702">
        <v>798</v>
      </c>
      <c r="J702" s="497">
        <f>Table10[[#This Row],[Sản lượng kg]]/1000</f>
        <v>0.79800000000000004</v>
      </c>
      <c r="K702" s="497" t="str">
        <f>_xlfn.XLOOKUP(Table10[[#This Row],[Loại Hàng]],Table59[Nhóm],Table59[Qui đổi])</f>
        <v>PET chai</v>
      </c>
      <c r="L702" s="403">
        <v>46164</v>
      </c>
      <c r="M702" t="s">
        <v>607</v>
      </c>
      <c r="N702" s="497">
        <f>IF(COUNTIF($A$3:A702,A702)=1,1,0)</f>
        <v>0</v>
      </c>
    </row>
    <row r="703" spans="1:14" x14ac:dyDescent="0.35">
      <c r="A703" t="s">
        <v>519</v>
      </c>
      <c r="B703" s="497" t="str">
        <f>IF(Table10[[#This Row],[DTR/Trạm]]="DTR",_xlfn.XLOOKUP(Table10[[#This Row],[ID NCC]],DS_NCC_DTR[ID NCC],DS_NCC_DTR[Tên NCC]),_xlfn.XLOOKUP(Table10[[#This Row],[ID NCC]],Data_TongTram2[ID NCC],Data_TongTram2[Tên NCC]))</f>
        <v>Kiều Bình Thái</v>
      </c>
      <c r="C703" s="497" t="str">
        <f>IF(Table10[[#This Row],[Trạm/DTR]]="DTR","DTR","Trạm")</f>
        <v>Trạm</v>
      </c>
      <c r="D703" s="497" t="str">
        <f>Table10[[#This Row],[ID NCC]]&amp;Table10[[#This Row],[Trạm/DTR]]</f>
        <v>001J3000005FFAsIAOĐồng Lâm</v>
      </c>
      <c r="E703" s="497" t="str">
        <f>IF(Table10[[#This Row],[DTR/Trạm]]="DTR",_xlfn.XLOOKUP(Table10[[#This Row],[ID NCC]],DS_NCC_DTR[ID NCC],DS_NCC_DTR[Nhân viên]),_xlfn.XLOOKUP(Table10[[#This Row],[ID NCC]],Data_TongTram2[ID NCC],Data_TongTram2[Nhân viên]))</f>
        <v>Lê Quốc Việt</v>
      </c>
      <c r="F703" s="497" t="str">
        <f>IF(Table10[[#This Row],[Trạm/DTR]]="DTR",_xlfn.XLOOKUP(Table10[[#This Row],[ID NCC]],DS_NCC_DTR[ID NCC],DS_NCC_DTR[Admin miền]),_xlfn.XLOOKUP(Table10[[#This Row],[Trạm/DTR]],Table16[Trạm],Table16[[Admin ]]))</f>
        <v>Phạm Thị Thúy Duy</v>
      </c>
      <c r="G703" t="s">
        <v>1296</v>
      </c>
      <c r="H703" s="497" t="str">
        <f>VLOOKUP(Table10[[#This Row],[Sản Phẩm RG]],'Thông tin'!C:F,4,0)</f>
        <v>PET chai</v>
      </c>
      <c r="I703">
        <v>520</v>
      </c>
      <c r="J703" s="497">
        <f>Table10[[#This Row],[Sản lượng kg]]/1000</f>
        <v>0.52</v>
      </c>
      <c r="K703" s="497" t="str">
        <f>_xlfn.XLOOKUP(Table10[[#This Row],[Loại Hàng]],Table59[Nhóm],Table59[Qui đổi])</f>
        <v>PET chai</v>
      </c>
      <c r="L703" s="403">
        <v>46164</v>
      </c>
      <c r="M703" t="s">
        <v>607</v>
      </c>
      <c r="N703" s="497">
        <f>IF(COUNTIF($A$3:A703,A703)=1,1,0)</f>
        <v>0</v>
      </c>
    </row>
    <row r="704" spans="1:14" x14ac:dyDescent="0.35">
      <c r="A704" t="s">
        <v>632</v>
      </c>
      <c r="B704" s="497" t="str">
        <f>IF(Table10[[#This Row],[DTR/Trạm]]="DTR",_xlfn.XLOOKUP(Table10[[#This Row],[ID NCC]],DS_NCC_DTR[ID NCC],DS_NCC_DTR[Tên NCC]),_xlfn.XLOOKUP(Table10[[#This Row],[ID NCC]],Data_TongTram2[ID NCC],Data_TongTram2[Tên NCC]))</f>
        <v>Chị Ngọc Trà Ôn</v>
      </c>
      <c r="C704" s="497" t="str">
        <f>IF(Table10[[#This Row],[Trạm/DTR]]="DTR","DTR","Trạm")</f>
        <v>Trạm</v>
      </c>
      <c r="D704" s="497" t="str">
        <f>Table10[[#This Row],[ID NCC]]&amp;Table10[[#This Row],[Trạm/DTR]]</f>
        <v>001dc00001AZdUrAALĐồng Lâm</v>
      </c>
      <c r="E704" s="497" t="str">
        <f>IF(Table10[[#This Row],[DTR/Trạm]]="DTR",_xlfn.XLOOKUP(Table10[[#This Row],[ID NCC]],DS_NCC_DTR[ID NCC],DS_NCC_DTR[Nhân viên]),_xlfn.XLOOKUP(Table10[[#This Row],[ID NCC]],Data_TongTram2[ID NCC],Data_TongTram2[Nhân viên]))</f>
        <v>Lê Quốc Việt</v>
      </c>
      <c r="F704" s="497" t="str">
        <f>IF(Table10[[#This Row],[Trạm/DTR]]="DTR",_xlfn.XLOOKUP(Table10[[#This Row],[ID NCC]],DS_NCC_DTR[ID NCC],DS_NCC_DTR[Admin miền]),_xlfn.XLOOKUP(Table10[[#This Row],[Trạm/DTR]],Table16[Trạm],Table16[[Admin ]]))</f>
        <v>Phạm Thị Thúy Duy</v>
      </c>
      <c r="G704" t="s">
        <v>1296</v>
      </c>
      <c r="H704" s="497" t="str">
        <f>VLOOKUP(Table10[[#This Row],[Sản Phẩm RG]],'Thông tin'!C:F,4,0)</f>
        <v>PET chai</v>
      </c>
      <c r="I704">
        <v>680</v>
      </c>
      <c r="J704" s="497">
        <f>Table10[[#This Row],[Sản lượng kg]]/1000</f>
        <v>0.68</v>
      </c>
      <c r="K704" s="497" t="str">
        <f>_xlfn.XLOOKUP(Table10[[#This Row],[Loại Hàng]],Table59[Nhóm],Table59[Qui đổi])</f>
        <v>PET chai</v>
      </c>
      <c r="L704" s="403">
        <v>46164</v>
      </c>
      <c r="M704" t="s">
        <v>607</v>
      </c>
      <c r="N704" s="497">
        <f>IF(COUNTIF($A$3:A704,A704)=1,1,0)</f>
        <v>0</v>
      </c>
    </row>
    <row r="705" spans="1:14" x14ac:dyDescent="0.35">
      <c r="A705" t="s">
        <v>517</v>
      </c>
      <c r="B705" s="497" t="str">
        <f>IF(Table10[[#This Row],[DTR/Trạm]]="DTR",_xlfn.XLOOKUP(Table10[[#This Row],[ID NCC]],DS_NCC_DTR[ID NCC],DS_NCC_DTR[Tên NCC]),_xlfn.XLOOKUP(Table10[[#This Row],[ID NCC]],Data_TongTram2[ID NCC],Data_TongTram2[Tên NCC]))</f>
        <v>Bảy Liêm</v>
      </c>
      <c r="C705" s="497" t="str">
        <f>IF(Table10[[#This Row],[Trạm/DTR]]="DTR","DTR","Trạm")</f>
        <v>Trạm</v>
      </c>
      <c r="D705" s="497" t="str">
        <f>Table10[[#This Row],[ID NCC]]&amp;Table10[[#This Row],[Trạm/DTR]]</f>
        <v>001J3000002HLgpIAGĐồng Lâm</v>
      </c>
      <c r="E705" s="497" t="str">
        <f>IF(Table10[[#This Row],[DTR/Trạm]]="DTR",_xlfn.XLOOKUP(Table10[[#This Row],[ID NCC]],DS_NCC_DTR[ID NCC],DS_NCC_DTR[Nhân viên]),_xlfn.XLOOKUP(Table10[[#This Row],[ID NCC]],Data_TongTram2[ID NCC],Data_TongTram2[Nhân viên]))</f>
        <v>Lê Quốc Việt</v>
      </c>
      <c r="F705" s="497" t="str">
        <f>IF(Table10[[#This Row],[Trạm/DTR]]="DTR",_xlfn.XLOOKUP(Table10[[#This Row],[ID NCC]],DS_NCC_DTR[ID NCC],DS_NCC_DTR[Admin miền]),_xlfn.XLOOKUP(Table10[[#This Row],[Trạm/DTR]],Table16[Trạm],Table16[[Admin ]]))</f>
        <v>Phạm Thị Thúy Duy</v>
      </c>
      <c r="G705" t="s">
        <v>1296</v>
      </c>
      <c r="H705" s="497" t="str">
        <f>VLOOKUP(Table10[[#This Row],[Sản Phẩm RG]],'Thông tin'!C:F,4,0)</f>
        <v>PET chai</v>
      </c>
      <c r="I705">
        <v>568</v>
      </c>
      <c r="J705" s="497">
        <f>Table10[[#This Row],[Sản lượng kg]]/1000</f>
        <v>0.56799999999999995</v>
      </c>
      <c r="K705" s="497" t="str">
        <f>_xlfn.XLOOKUP(Table10[[#This Row],[Loại Hàng]],Table59[Nhóm],Table59[Qui đổi])</f>
        <v>PET chai</v>
      </c>
      <c r="L705" s="403">
        <v>46164</v>
      </c>
      <c r="M705" t="s">
        <v>607</v>
      </c>
      <c r="N705" s="497">
        <f>IF(COUNTIF($A$3:A705,A705)=1,1,0)</f>
        <v>0</v>
      </c>
    </row>
    <row r="706" spans="1:14" x14ac:dyDescent="0.35">
      <c r="A706" t="s">
        <v>641</v>
      </c>
      <c r="B706" s="497" t="str">
        <f>IF(Table10[[#This Row],[DTR/Trạm]]="DTR",_xlfn.XLOOKUP(Table10[[#This Row],[ID NCC]],DS_NCC_DTR[ID NCC],DS_NCC_DTR[Tên NCC]),_xlfn.XLOOKUP(Table10[[#This Row],[ID NCC]],Data_TongTram2[ID NCC],Data_TongTram2[Tên NCC]))</f>
        <v>Nguyễn Thị Tình (Anh Son)</v>
      </c>
      <c r="C706" s="497" t="str">
        <f>IF(Table10[[#This Row],[Trạm/DTR]]="DTR","DTR","Trạm")</f>
        <v>Trạm</v>
      </c>
      <c r="D706" s="497" t="str">
        <f>Table10[[#This Row],[ID NCC]]&amp;Table10[[#This Row],[Trạm/DTR]]</f>
        <v>001J3000005HFxxIAGĐồng Lâm</v>
      </c>
      <c r="E706" s="497" t="str">
        <f>IF(Table10[[#This Row],[DTR/Trạm]]="DTR",_xlfn.XLOOKUP(Table10[[#This Row],[ID NCC]],DS_NCC_DTR[ID NCC],DS_NCC_DTR[Nhân viên]),_xlfn.XLOOKUP(Table10[[#This Row],[ID NCC]],Data_TongTram2[ID NCC],Data_TongTram2[Nhân viên]))</f>
        <v>Phạm Huỳnh Hữu Lộc</v>
      </c>
      <c r="F706" s="497" t="str">
        <f>IF(Table10[[#This Row],[Trạm/DTR]]="DTR",_xlfn.XLOOKUP(Table10[[#This Row],[ID NCC]],DS_NCC_DTR[ID NCC],DS_NCC_DTR[Admin miền]),_xlfn.XLOOKUP(Table10[[#This Row],[Trạm/DTR]],Table16[Trạm],Table16[[Admin ]]))</f>
        <v>Phạm Thị Thúy Duy</v>
      </c>
      <c r="G706" t="s">
        <v>2240</v>
      </c>
      <c r="H706" s="497" t="str">
        <f>VLOOKUP(Table10[[#This Row],[Sản Phẩm RG]],'Thông tin'!C:F,4,0)</f>
        <v>PET chai</v>
      </c>
      <c r="I706">
        <v>3608</v>
      </c>
      <c r="J706" s="497">
        <f>Table10[[#This Row],[Sản lượng kg]]/1000</f>
        <v>3.6080000000000001</v>
      </c>
      <c r="K706" s="497" t="str">
        <f>_xlfn.XLOOKUP(Table10[[#This Row],[Loại Hàng]],Table59[Nhóm],Table59[Qui đổi])</f>
        <v>PET chai</v>
      </c>
      <c r="L706" s="403">
        <v>46164</v>
      </c>
      <c r="M706" t="s">
        <v>607</v>
      </c>
      <c r="N706" s="497">
        <f>IF(COUNTIF($A$3:A706,A706)=1,1,0)</f>
        <v>0</v>
      </c>
    </row>
    <row r="707" spans="1:14" x14ac:dyDescent="0.35">
      <c r="A707" t="s">
        <v>633</v>
      </c>
      <c r="B707" s="497" t="str">
        <f>IF(Table10[[#This Row],[DTR/Trạm]]="DTR",_xlfn.XLOOKUP(Table10[[#This Row],[ID NCC]],DS_NCC_DTR[ID NCC],DS_NCC_DTR[Tên NCC]),_xlfn.XLOOKUP(Table10[[#This Row],[ID NCC]],Data_TongTram2[ID NCC],Data_TongTram2[Tên NCC]))</f>
        <v>Phế Liệu Minh Luân</v>
      </c>
      <c r="C707" s="497" t="str">
        <f>IF(Table10[[#This Row],[Trạm/DTR]]="DTR","DTR","Trạm")</f>
        <v>Trạm</v>
      </c>
      <c r="D707" s="497" t="str">
        <f>Table10[[#This Row],[ID NCC]]&amp;Table10[[#This Row],[Trạm/DTR]]</f>
        <v>001J3000002HLbAIAWĐồng Lâm</v>
      </c>
      <c r="E707" s="497" t="str">
        <f>IF(Table10[[#This Row],[DTR/Trạm]]="DTR",_xlfn.XLOOKUP(Table10[[#This Row],[ID NCC]],DS_NCC_DTR[ID NCC],DS_NCC_DTR[Nhân viên]),_xlfn.XLOOKUP(Table10[[#This Row],[ID NCC]],Data_TongTram2[ID NCC],Data_TongTram2[Nhân viên]))</f>
        <v>Lâm Đỗ Anh Hào</v>
      </c>
      <c r="F707" s="497" t="str">
        <f>IF(Table10[[#This Row],[Trạm/DTR]]="DTR",_xlfn.XLOOKUP(Table10[[#This Row],[ID NCC]],DS_NCC_DTR[ID NCC],DS_NCC_DTR[Admin miền]),_xlfn.XLOOKUP(Table10[[#This Row],[Trạm/DTR]],Table16[Trạm],Table16[[Admin ]]))</f>
        <v>Phạm Thị Thúy Duy</v>
      </c>
      <c r="G707" t="s">
        <v>1296</v>
      </c>
      <c r="H707" s="497" t="str">
        <f>VLOOKUP(Table10[[#This Row],[Sản Phẩm RG]],'Thông tin'!C:F,4,0)</f>
        <v>PET chai</v>
      </c>
      <c r="I707">
        <v>610</v>
      </c>
      <c r="J707" s="497">
        <f>Table10[[#This Row],[Sản lượng kg]]/1000</f>
        <v>0.61</v>
      </c>
      <c r="K707" s="497" t="str">
        <f>_xlfn.XLOOKUP(Table10[[#This Row],[Loại Hàng]],Table59[Nhóm],Table59[Qui đổi])</f>
        <v>PET chai</v>
      </c>
      <c r="L707" s="403">
        <v>46164</v>
      </c>
      <c r="M707" t="s">
        <v>607</v>
      </c>
      <c r="N707" s="497">
        <f>IF(COUNTIF($A$3:A707,A707)=1,1,0)</f>
        <v>0</v>
      </c>
    </row>
    <row r="708" spans="1:14" x14ac:dyDescent="0.35">
      <c r="A708" t="s">
        <v>573</v>
      </c>
      <c r="B708" s="497" t="str">
        <f>IF(Table10[[#This Row],[DTR/Trạm]]="DTR",_xlfn.XLOOKUP(Table10[[#This Row],[ID NCC]],DS_NCC_DTR[ID NCC],DS_NCC_DTR[Tên NCC]),_xlfn.XLOOKUP(Table10[[#This Row],[ID NCC]],Data_TongTram2[ID NCC],Data_TongTram2[Tên NCC]))</f>
        <v>Phan Huy Tâm</v>
      </c>
      <c r="C708" s="497" t="str">
        <f>IF(Table10[[#This Row],[Trạm/DTR]]="DTR","DTR","Trạm")</f>
        <v>Trạm</v>
      </c>
      <c r="D708" s="497" t="str">
        <f>Table10[[#This Row],[ID NCC]]&amp;Table10[[#This Row],[Trạm/DTR]]</f>
        <v>001dc00000tGtVXAA0Đồng Lâm</v>
      </c>
      <c r="E708" s="497" t="str">
        <f>IF(Table10[[#This Row],[DTR/Trạm]]="DTR",_xlfn.XLOOKUP(Table10[[#This Row],[ID NCC]],DS_NCC_DTR[ID NCC],DS_NCC_DTR[Nhân viên]),_xlfn.XLOOKUP(Table10[[#This Row],[ID NCC]],Data_TongTram2[ID NCC],Data_TongTram2[Nhân viên]))</f>
        <v>Lê Quốc Việt</v>
      </c>
      <c r="F708" s="497" t="str">
        <f>IF(Table10[[#This Row],[Trạm/DTR]]="DTR",_xlfn.XLOOKUP(Table10[[#This Row],[ID NCC]],DS_NCC_DTR[ID NCC],DS_NCC_DTR[Admin miền]),_xlfn.XLOOKUP(Table10[[#This Row],[Trạm/DTR]],Table16[Trạm],Table16[[Admin ]]))</f>
        <v>Phạm Thị Thúy Duy</v>
      </c>
      <c r="G708" t="s">
        <v>1296</v>
      </c>
      <c r="H708" s="497" t="str">
        <f>VLOOKUP(Table10[[#This Row],[Sản Phẩm RG]],'Thông tin'!C:F,4,0)</f>
        <v>PET chai</v>
      </c>
      <c r="I708">
        <v>420</v>
      </c>
      <c r="J708" s="497">
        <f>Table10[[#This Row],[Sản lượng kg]]/1000</f>
        <v>0.42</v>
      </c>
      <c r="K708" s="497" t="str">
        <f>_xlfn.XLOOKUP(Table10[[#This Row],[Loại Hàng]],Table59[Nhóm],Table59[Qui đổi])</f>
        <v>PET chai</v>
      </c>
      <c r="L708" s="403">
        <v>46164</v>
      </c>
      <c r="M708" t="s">
        <v>607</v>
      </c>
      <c r="N708" s="497">
        <f>IF(COUNTIF($A$3:A708,A708)=1,1,0)</f>
        <v>0</v>
      </c>
    </row>
    <row r="709" spans="1:14" x14ac:dyDescent="0.35">
      <c r="A709" t="s">
        <v>559</v>
      </c>
      <c r="B709" s="497" t="str">
        <f>IF(Table10[[#This Row],[DTR/Trạm]]="DTR",_xlfn.XLOOKUP(Table10[[#This Row],[ID NCC]],DS_NCC_DTR[ID NCC],DS_NCC_DTR[Tên NCC]),_xlfn.XLOOKUP(Table10[[#This Row],[ID NCC]],Data_TongTram2[ID NCC],Data_TongTram2[Tên NCC]))</f>
        <v>HKD Nguyễn Hồng Mây</v>
      </c>
      <c r="C709" s="497" t="str">
        <f>IF(Table10[[#This Row],[Trạm/DTR]]="DTR","DTR","Trạm")</f>
        <v>Trạm</v>
      </c>
      <c r="D709" s="497" t="str">
        <f>Table10[[#This Row],[ID NCC]]&amp;Table10[[#This Row],[Trạm/DTR]]</f>
        <v>001J3000002HM0DIAWĐồng Lâm</v>
      </c>
      <c r="E709" s="497" t="str">
        <f>IF(Table10[[#This Row],[DTR/Trạm]]="DTR",_xlfn.XLOOKUP(Table10[[#This Row],[ID NCC]],DS_NCC_DTR[ID NCC],DS_NCC_DTR[Nhân viên]),_xlfn.XLOOKUP(Table10[[#This Row],[ID NCC]],Data_TongTram2[ID NCC],Data_TongTram2[Nhân viên]))</f>
        <v>Nguyễn Ngọc Lâm</v>
      </c>
      <c r="F709" s="497" t="str">
        <f>IF(Table10[[#This Row],[Trạm/DTR]]="DTR",_xlfn.XLOOKUP(Table10[[#This Row],[ID NCC]],DS_NCC_DTR[ID NCC],DS_NCC_DTR[Admin miền]),_xlfn.XLOOKUP(Table10[[#This Row],[Trạm/DTR]],Table16[Trạm],Table16[[Admin ]]))</f>
        <v>Phạm Thị Thúy Duy</v>
      </c>
      <c r="G709" t="s">
        <v>1296</v>
      </c>
      <c r="H709" s="497" t="str">
        <f>VLOOKUP(Table10[[#This Row],[Sản Phẩm RG]],'Thông tin'!C:F,4,0)</f>
        <v>PET chai</v>
      </c>
      <c r="I709">
        <v>900</v>
      </c>
      <c r="J709" s="497">
        <f>Table10[[#This Row],[Sản lượng kg]]/1000</f>
        <v>0.9</v>
      </c>
      <c r="K709" s="497" t="str">
        <f>_xlfn.XLOOKUP(Table10[[#This Row],[Loại Hàng]],Table59[Nhóm],Table59[Qui đổi])</f>
        <v>PET chai</v>
      </c>
      <c r="L709" s="403">
        <v>46164</v>
      </c>
      <c r="M709" t="s">
        <v>607</v>
      </c>
      <c r="N709" s="497">
        <f>IF(COUNTIF($A$3:A709,A709)=1,1,0)</f>
        <v>0</v>
      </c>
    </row>
    <row r="710" spans="1:14" x14ac:dyDescent="0.35">
      <c r="A710" t="s">
        <v>1064</v>
      </c>
      <c r="B710" s="497" t="str">
        <f>IF(Table10[[#This Row],[DTR/Trạm]]="DTR",_xlfn.XLOOKUP(Table10[[#This Row],[ID NCC]],DS_NCC_DTR[ID NCC],DS_NCC_DTR[Tên NCC]),_xlfn.XLOOKUP(Table10[[#This Row],[ID NCC]],Data_TongTram2[ID NCC],Data_TongTram2[Tên NCC]))</f>
        <v>HKD Đoàn Thị Ngọc Dung</v>
      </c>
      <c r="C710" s="497" t="str">
        <f>IF(Table10[[#This Row],[Trạm/DTR]]="DTR","DTR","Trạm")</f>
        <v>Trạm</v>
      </c>
      <c r="D710" s="497" t="str">
        <f>Table10[[#This Row],[ID NCC]]&amp;Table10[[#This Row],[Trạm/DTR]]</f>
        <v>001J3000002HLjLIAWĐồng Lâm</v>
      </c>
      <c r="E710" s="497" t="str">
        <f>IF(Table10[[#This Row],[DTR/Trạm]]="DTR",_xlfn.XLOOKUP(Table10[[#This Row],[ID NCC]],DS_NCC_DTR[ID NCC],DS_NCC_DTR[Nhân viên]),_xlfn.XLOOKUP(Table10[[#This Row],[ID NCC]],Data_TongTram2[ID NCC],Data_TongTram2[Nhân viên]))</f>
        <v>Nguyễn Ngọc Lâm</v>
      </c>
      <c r="F710" s="497" t="str">
        <f>IF(Table10[[#This Row],[Trạm/DTR]]="DTR",_xlfn.XLOOKUP(Table10[[#This Row],[ID NCC]],DS_NCC_DTR[ID NCC],DS_NCC_DTR[Admin miền]),_xlfn.XLOOKUP(Table10[[#This Row],[Trạm/DTR]],Table16[Trạm],Table16[[Admin ]]))</f>
        <v>Phạm Thị Thúy Duy</v>
      </c>
      <c r="G710" t="s">
        <v>1296</v>
      </c>
      <c r="H710" s="497" t="str">
        <f>VLOOKUP(Table10[[#This Row],[Sản Phẩm RG]],'Thông tin'!C:F,4,0)</f>
        <v>PET chai</v>
      </c>
      <c r="I710">
        <v>1350</v>
      </c>
      <c r="J710" s="497">
        <f>Table10[[#This Row],[Sản lượng kg]]/1000</f>
        <v>1.35</v>
      </c>
      <c r="K710" s="497" t="str">
        <f>_xlfn.XLOOKUP(Table10[[#This Row],[Loại Hàng]],Table59[Nhóm],Table59[Qui đổi])</f>
        <v>PET chai</v>
      </c>
      <c r="L710" s="403">
        <v>46164</v>
      </c>
      <c r="M710" t="s">
        <v>607</v>
      </c>
      <c r="N710" s="497">
        <f>IF(COUNTIF($A$3:A710,A710)=1,1,0)</f>
        <v>0</v>
      </c>
    </row>
    <row r="711" spans="1:14" x14ac:dyDescent="0.35">
      <c r="A711" t="s">
        <v>519</v>
      </c>
      <c r="B711" s="497" t="str">
        <f>IF(Table10[[#This Row],[DTR/Trạm]]="DTR",_xlfn.XLOOKUP(Table10[[#This Row],[ID NCC]],DS_NCC_DTR[ID NCC],DS_NCC_DTR[Tên NCC]),_xlfn.XLOOKUP(Table10[[#This Row],[ID NCC]],Data_TongTram2[ID NCC],Data_TongTram2[Tên NCC]))</f>
        <v>Kiều Bình Thái</v>
      </c>
      <c r="C711" s="497" t="str">
        <f>IF(Table10[[#This Row],[Trạm/DTR]]="DTR","DTR","Trạm")</f>
        <v>Trạm</v>
      </c>
      <c r="D711" s="497" t="str">
        <f>Table10[[#This Row],[ID NCC]]&amp;Table10[[#This Row],[Trạm/DTR]]</f>
        <v>001J3000005FFAsIAOĐồng Lâm</v>
      </c>
      <c r="E711" s="497" t="str">
        <f>IF(Table10[[#This Row],[DTR/Trạm]]="DTR",_xlfn.XLOOKUP(Table10[[#This Row],[ID NCC]],DS_NCC_DTR[ID NCC],DS_NCC_DTR[Nhân viên]),_xlfn.XLOOKUP(Table10[[#This Row],[ID NCC]],Data_TongTram2[ID NCC],Data_TongTram2[Nhân viên]))</f>
        <v>Lê Quốc Việt</v>
      </c>
      <c r="F711" s="497" t="str">
        <f>IF(Table10[[#This Row],[Trạm/DTR]]="DTR",_xlfn.XLOOKUP(Table10[[#This Row],[ID NCC]],DS_NCC_DTR[ID NCC],DS_NCC_DTR[Admin miền]),_xlfn.XLOOKUP(Table10[[#This Row],[Trạm/DTR]],Table16[Trạm],Table16[[Admin ]]))</f>
        <v>Phạm Thị Thúy Duy</v>
      </c>
      <c r="G711" t="s">
        <v>1296</v>
      </c>
      <c r="H711" s="497" t="str">
        <f>VLOOKUP(Table10[[#This Row],[Sản Phẩm RG]],'Thông tin'!C:F,4,0)</f>
        <v>PET chai</v>
      </c>
      <c r="I711">
        <v>486</v>
      </c>
      <c r="J711" s="497">
        <f>Table10[[#This Row],[Sản lượng kg]]/1000</f>
        <v>0.48599999999999999</v>
      </c>
      <c r="K711" s="497" t="str">
        <f>_xlfn.XLOOKUP(Table10[[#This Row],[Loại Hàng]],Table59[Nhóm],Table59[Qui đổi])</f>
        <v>PET chai</v>
      </c>
      <c r="L711" s="403">
        <v>46164</v>
      </c>
      <c r="M711" t="s">
        <v>607</v>
      </c>
      <c r="N711" s="497">
        <f>IF(COUNTIF($A$3:A711,A711)=1,1,0)</f>
        <v>0</v>
      </c>
    </row>
    <row r="712" spans="1:14" x14ac:dyDescent="0.35">
      <c r="A712" t="s">
        <v>512</v>
      </c>
      <c r="B712" s="497" t="str">
        <f>IF(Table10[[#This Row],[DTR/Trạm]]="DTR",_xlfn.XLOOKUP(Table10[[#This Row],[ID NCC]],DS_NCC_DTR[ID NCC],DS_NCC_DTR[Tên NCC]),_xlfn.XLOOKUP(Table10[[#This Row],[ID NCC]],Data_TongTram2[ID NCC],Data_TongTram2[Tên NCC]))</f>
        <v>Nguyễn Thị Huệ</v>
      </c>
      <c r="C712" s="497" t="str">
        <f>IF(Table10[[#This Row],[Trạm/DTR]]="DTR","DTR","Trạm")</f>
        <v>Trạm</v>
      </c>
      <c r="D712" s="497" t="str">
        <f>Table10[[#This Row],[ID NCC]]&amp;Table10[[#This Row],[Trạm/DTR]]</f>
        <v>001J3000002HM1hIAGĐồng Lâm</v>
      </c>
      <c r="E712" s="497" t="str">
        <f>IF(Table10[[#This Row],[DTR/Trạm]]="DTR",_xlfn.XLOOKUP(Table10[[#This Row],[ID NCC]],DS_NCC_DTR[ID NCC],DS_NCC_DTR[Nhân viên]),_xlfn.XLOOKUP(Table10[[#This Row],[ID NCC]],Data_TongTram2[ID NCC],Data_TongTram2[Nhân viên]))</f>
        <v>Lê Quốc Việt</v>
      </c>
      <c r="F712" s="497" t="str">
        <f>IF(Table10[[#This Row],[Trạm/DTR]]="DTR",_xlfn.XLOOKUP(Table10[[#This Row],[ID NCC]],DS_NCC_DTR[ID NCC],DS_NCC_DTR[Admin miền]),_xlfn.XLOOKUP(Table10[[#This Row],[Trạm/DTR]],Table16[Trạm],Table16[[Admin ]]))</f>
        <v>Phạm Thị Thúy Duy</v>
      </c>
      <c r="G712" t="s">
        <v>1296</v>
      </c>
      <c r="H712" s="497" t="str">
        <f>VLOOKUP(Table10[[#This Row],[Sản Phẩm RG]],'Thông tin'!C:F,4,0)</f>
        <v>PET chai</v>
      </c>
      <c r="I712">
        <v>840</v>
      </c>
      <c r="J712" s="497">
        <f>Table10[[#This Row],[Sản lượng kg]]/1000</f>
        <v>0.84</v>
      </c>
      <c r="K712" s="497" t="str">
        <f>_xlfn.XLOOKUP(Table10[[#This Row],[Loại Hàng]],Table59[Nhóm],Table59[Qui đổi])</f>
        <v>PET chai</v>
      </c>
      <c r="L712" s="403">
        <v>46164</v>
      </c>
      <c r="M712" t="s">
        <v>607</v>
      </c>
      <c r="N712" s="497">
        <f>IF(COUNTIF($A$3:A712,A712)=1,1,0)</f>
        <v>0</v>
      </c>
    </row>
    <row r="713" spans="1:14" x14ac:dyDescent="0.35">
      <c r="A713" t="s">
        <v>498</v>
      </c>
      <c r="B713" s="497" t="str">
        <f>IF(Table10[[#This Row],[DTR/Trạm]]="DTR",_xlfn.XLOOKUP(Table10[[#This Row],[ID NCC]],DS_NCC_DTR[ID NCC],DS_NCC_DTR[Tên NCC]),_xlfn.XLOOKUP(Table10[[#This Row],[ID NCC]],Data_TongTram2[ID NCC],Data_TongTram2[Tên NCC]))</f>
        <v>HKD Nguyên Chương</v>
      </c>
      <c r="C713" s="497" t="str">
        <f>IF(Table10[[#This Row],[Trạm/DTR]]="DTR","DTR","Trạm")</f>
        <v>Trạm</v>
      </c>
      <c r="D713" s="497" t="str">
        <f>Table10[[#This Row],[ID NCC]]&amp;Table10[[#This Row],[Trạm/DTR]]</f>
        <v>001J3000002HM0PIAWĐồng Lâm</v>
      </c>
      <c r="E713" s="497" t="str">
        <f>IF(Table10[[#This Row],[DTR/Trạm]]="DTR",_xlfn.XLOOKUP(Table10[[#This Row],[ID NCC]],DS_NCC_DTR[ID NCC],DS_NCC_DTR[Nhân viên]),_xlfn.XLOOKUP(Table10[[#This Row],[ID NCC]],Data_TongTram2[ID NCC],Data_TongTram2[Nhân viên]))</f>
        <v>Nguyễn Ngọc Lâm</v>
      </c>
      <c r="F713" s="497" t="str">
        <f>IF(Table10[[#This Row],[Trạm/DTR]]="DTR",_xlfn.XLOOKUP(Table10[[#This Row],[ID NCC]],DS_NCC_DTR[ID NCC],DS_NCC_DTR[Admin miền]),_xlfn.XLOOKUP(Table10[[#This Row],[Trạm/DTR]],Table16[Trạm],Table16[[Admin ]]))</f>
        <v>Phạm Thị Thúy Duy</v>
      </c>
      <c r="G713" t="s">
        <v>1296</v>
      </c>
      <c r="H713" s="497" t="str">
        <f>VLOOKUP(Table10[[#This Row],[Sản Phẩm RG]],'Thông tin'!C:F,4,0)</f>
        <v>PET chai</v>
      </c>
      <c r="I713">
        <v>553</v>
      </c>
      <c r="J713" s="497">
        <f>Table10[[#This Row],[Sản lượng kg]]/1000</f>
        <v>0.55300000000000005</v>
      </c>
      <c r="K713" s="497" t="str">
        <f>_xlfn.XLOOKUP(Table10[[#This Row],[Loại Hàng]],Table59[Nhóm],Table59[Qui đổi])</f>
        <v>PET chai</v>
      </c>
      <c r="L713" s="403">
        <v>46164</v>
      </c>
      <c r="M713" t="s">
        <v>607</v>
      </c>
      <c r="N713" s="497">
        <f>IF(COUNTIF($A$3:A713,A713)=1,1,0)</f>
        <v>0</v>
      </c>
    </row>
    <row r="714" spans="1:14" x14ac:dyDescent="0.35">
      <c r="A714" t="s">
        <v>571</v>
      </c>
      <c r="B714" s="497" t="str">
        <f>IF(Table10[[#This Row],[DTR/Trạm]]="DTR",_xlfn.XLOOKUP(Table10[[#This Row],[ID NCC]],DS_NCC_DTR[ID NCC],DS_NCC_DTR[Tên NCC]),_xlfn.XLOOKUP(Table10[[#This Row],[ID NCC]],Data_TongTram2[ID NCC],Data_TongTram2[Tên NCC]))</f>
        <v>Anh Sơn</v>
      </c>
      <c r="C714" s="497" t="str">
        <f>IF(Table10[[#This Row],[Trạm/DTR]]="DTR","DTR","Trạm")</f>
        <v>Trạm</v>
      </c>
      <c r="D714" s="497" t="str">
        <f>Table10[[#This Row],[ID NCC]]&amp;Table10[[#This Row],[Trạm/DTR]]</f>
        <v>001J3000002HLztIAGĐồng Lâm</v>
      </c>
      <c r="E714" s="497" t="str">
        <f>IF(Table10[[#This Row],[DTR/Trạm]]="DTR",_xlfn.XLOOKUP(Table10[[#This Row],[ID NCC]],DS_NCC_DTR[ID NCC],DS_NCC_DTR[Nhân viên]),_xlfn.XLOOKUP(Table10[[#This Row],[ID NCC]],Data_TongTram2[ID NCC],Data_TongTram2[Nhân viên]))</f>
        <v>Lê Quốc Việt</v>
      </c>
      <c r="F714" s="497" t="str">
        <f>IF(Table10[[#This Row],[Trạm/DTR]]="DTR",_xlfn.XLOOKUP(Table10[[#This Row],[ID NCC]],DS_NCC_DTR[ID NCC],DS_NCC_DTR[Admin miền]),_xlfn.XLOOKUP(Table10[[#This Row],[Trạm/DTR]],Table16[Trạm],Table16[[Admin ]]))</f>
        <v>Phạm Thị Thúy Duy</v>
      </c>
      <c r="G714" t="s">
        <v>2240</v>
      </c>
      <c r="H714" s="497" t="str">
        <f>VLOOKUP(Table10[[#This Row],[Sản Phẩm RG]],'Thông tin'!C:F,4,0)</f>
        <v>PET chai</v>
      </c>
      <c r="I714">
        <v>4898</v>
      </c>
      <c r="J714" s="497">
        <f>Table10[[#This Row],[Sản lượng kg]]/1000</f>
        <v>4.8979999999999997</v>
      </c>
      <c r="K714" s="497" t="str">
        <f>_xlfn.XLOOKUP(Table10[[#This Row],[Loại Hàng]],Table59[Nhóm],Table59[Qui đổi])</f>
        <v>PET chai</v>
      </c>
      <c r="L714" s="403">
        <v>46164</v>
      </c>
      <c r="M714" t="s">
        <v>607</v>
      </c>
      <c r="N714" s="497">
        <f>IF(COUNTIF($A$3:A714,A714)=1,1,0)</f>
        <v>0</v>
      </c>
    </row>
    <row r="715" spans="1:14" x14ac:dyDescent="0.35">
      <c r="A715" t="s">
        <v>565</v>
      </c>
      <c r="B715" s="497" t="str">
        <f>IF(Table10[[#This Row],[DTR/Trạm]]="DTR",_xlfn.XLOOKUP(Table10[[#This Row],[ID NCC]],DS_NCC_DTR[ID NCC],DS_NCC_DTR[Tên NCC]),_xlfn.XLOOKUP(Table10[[#This Row],[ID NCC]],Data_TongTram2[ID NCC],Data_TongTram2[Tên NCC]))</f>
        <v>Anh Hận</v>
      </c>
      <c r="C715" s="497" t="str">
        <f>IF(Table10[[#This Row],[Trạm/DTR]]="DTR","DTR","Trạm")</f>
        <v>Trạm</v>
      </c>
      <c r="D715" s="497" t="str">
        <f>Table10[[#This Row],[ID NCC]]&amp;Table10[[#This Row],[Trạm/DTR]]</f>
        <v>001J3000002HLyGIAWĐồng Lâm</v>
      </c>
      <c r="E715" s="497" t="str">
        <f>IF(Table10[[#This Row],[DTR/Trạm]]="DTR",_xlfn.XLOOKUP(Table10[[#This Row],[ID NCC]],DS_NCC_DTR[ID NCC],DS_NCC_DTR[Nhân viên]),_xlfn.XLOOKUP(Table10[[#This Row],[ID NCC]],Data_TongTram2[ID NCC],Data_TongTram2[Nhân viên]))</f>
        <v>Phạm Huỳnh Hữu Lộc</v>
      </c>
      <c r="F715" s="497" t="str">
        <f>IF(Table10[[#This Row],[Trạm/DTR]]="DTR",_xlfn.XLOOKUP(Table10[[#This Row],[ID NCC]],DS_NCC_DTR[ID NCC],DS_NCC_DTR[Admin miền]),_xlfn.XLOOKUP(Table10[[#This Row],[Trạm/DTR]],Table16[Trạm],Table16[[Admin ]]))</f>
        <v>Phạm Thị Thúy Duy</v>
      </c>
      <c r="G715" t="s">
        <v>2240</v>
      </c>
      <c r="H715" s="497" t="str">
        <f>VLOOKUP(Table10[[#This Row],[Sản Phẩm RG]],'Thông tin'!C:F,4,0)</f>
        <v>PET chai</v>
      </c>
      <c r="I715">
        <v>4007</v>
      </c>
      <c r="J715" s="497">
        <f>Table10[[#This Row],[Sản lượng kg]]/1000</f>
        <v>4.0069999999999997</v>
      </c>
      <c r="K715" s="497" t="str">
        <f>_xlfn.XLOOKUP(Table10[[#This Row],[Loại Hàng]],Table59[Nhóm],Table59[Qui đổi])</f>
        <v>PET chai</v>
      </c>
      <c r="L715" s="403">
        <v>46164</v>
      </c>
      <c r="M715" t="s">
        <v>607</v>
      </c>
      <c r="N715" s="497">
        <f>IF(COUNTIF($A$3:A715,A715)=1,1,0)</f>
        <v>1</v>
      </c>
    </row>
    <row r="716" spans="1:14" x14ac:dyDescent="0.35">
      <c r="A716" t="s">
        <v>519</v>
      </c>
      <c r="B716" s="497" t="str">
        <f>IF(Table10[[#This Row],[DTR/Trạm]]="DTR",_xlfn.XLOOKUP(Table10[[#This Row],[ID NCC]],DS_NCC_DTR[ID NCC],DS_NCC_DTR[Tên NCC]),_xlfn.XLOOKUP(Table10[[#This Row],[ID NCC]],Data_TongTram2[ID NCC],Data_TongTram2[Tên NCC]))</f>
        <v>Kiều Bình Thái</v>
      </c>
      <c r="C716" s="497" t="str">
        <f>IF(Table10[[#This Row],[Trạm/DTR]]="DTR","DTR","Trạm")</f>
        <v>Trạm</v>
      </c>
      <c r="D716" s="497" t="str">
        <f>Table10[[#This Row],[ID NCC]]&amp;Table10[[#This Row],[Trạm/DTR]]</f>
        <v>001J3000005FFAsIAOĐồng Lâm</v>
      </c>
      <c r="E716" s="497" t="str">
        <f>IF(Table10[[#This Row],[DTR/Trạm]]="DTR",_xlfn.XLOOKUP(Table10[[#This Row],[ID NCC]],DS_NCC_DTR[ID NCC],DS_NCC_DTR[Nhân viên]),_xlfn.XLOOKUP(Table10[[#This Row],[ID NCC]],Data_TongTram2[ID NCC],Data_TongTram2[Nhân viên]))</f>
        <v>Lê Quốc Việt</v>
      </c>
      <c r="F716" s="497" t="str">
        <f>IF(Table10[[#This Row],[Trạm/DTR]]="DTR",_xlfn.XLOOKUP(Table10[[#This Row],[ID NCC]],DS_NCC_DTR[ID NCC],DS_NCC_DTR[Admin miền]),_xlfn.XLOOKUP(Table10[[#This Row],[Trạm/DTR]],Table16[Trạm],Table16[[Admin ]]))</f>
        <v>Phạm Thị Thúy Duy</v>
      </c>
      <c r="G716" t="s">
        <v>1296</v>
      </c>
      <c r="H716" s="497" t="str">
        <f>VLOOKUP(Table10[[#This Row],[Sản Phẩm RG]],'Thông tin'!C:F,4,0)</f>
        <v>PET chai</v>
      </c>
      <c r="I716">
        <v>740</v>
      </c>
      <c r="J716" s="497">
        <f>Table10[[#This Row],[Sản lượng kg]]/1000</f>
        <v>0.74</v>
      </c>
      <c r="K716" s="497" t="str">
        <f>_xlfn.XLOOKUP(Table10[[#This Row],[Loại Hàng]],Table59[Nhóm],Table59[Qui đổi])</f>
        <v>PET chai</v>
      </c>
      <c r="L716" s="403">
        <v>46164</v>
      </c>
      <c r="M716" t="s">
        <v>607</v>
      </c>
      <c r="N716" s="497">
        <f>IF(COUNTIF($A$3:A716,A716)=1,1,0)</f>
        <v>0</v>
      </c>
    </row>
    <row r="717" spans="1:14" x14ac:dyDescent="0.35">
      <c r="A717" t="s">
        <v>549</v>
      </c>
      <c r="B717" s="497" t="str">
        <f>IF(Table10[[#This Row],[DTR/Trạm]]="DTR",_xlfn.XLOOKUP(Table10[[#This Row],[ID NCC]],DS_NCC_DTR[ID NCC],DS_NCC_DTR[Tên NCC]),_xlfn.XLOOKUP(Table10[[#This Row],[ID NCC]],Data_TongTram2[ID NCC],Data_TongTram2[Tên NCC]))</f>
        <v>Nhỉn Như Ngọc</v>
      </c>
      <c r="C717" s="497" t="str">
        <f>IF(Table10[[#This Row],[Trạm/DTR]]="DTR","DTR","Trạm")</f>
        <v>Trạm</v>
      </c>
      <c r="D717" s="497" t="str">
        <f>Table10[[#This Row],[ID NCC]]&amp;Table10[[#This Row],[Trạm/DTR]]</f>
        <v>001J3000002HjEHIA0Đồng Lâm</v>
      </c>
      <c r="E717" s="497" t="str">
        <f>IF(Table10[[#This Row],[DTR/Trạm]]="DTR",_xlfn.XLOOKUP(Table10[[#This Row],[ID NCC]],DS_NCC_DTR[ID NCC],DS_NCC_DTR[Nhân viên]),_xlfn.XLOOKUP(Table10[[#This Row],[ID NCC]],Data_TongTram2[ID NCC],Data_TongTram2[Nhân viên]))</f>
        <v>Lê Quốc Việt</v>
      </c>
      <c r="F717" s="497" t="str">
        <f>IF(Table10[[#This Row],[Trạm/DTR]]="DTR",_xlfn.XLOOKUP(Table10[[#This Row],[ID NCC]],DS_NCC_DTR[ID NCC],DS_NCC_DTR[Admin miền]),_xlfn.XLOOKUP(Table10[[#This Row],[Trạm/DTR]],Table16[Trạm],Table16[[Admin ]]))</f>
        <v>Phạm Thị Thúy Duy</v>
      </c>
      <c r="G717" t="s">
        <v>1296</v>
      </c>
      <c r="H717" s="497" t="str">
        <f>VLOOKUP(Table10[[#This Row],[Sản Phẩm RG]],'Thông tin'!C:F,4,0)</f>
        <v>PET chai</v>
      </c>
      <c r="I717">
        <v>1350</v>
      </c>
      <c r="J717" s="497">
        <f>Table10[[#This Row],[Sản lượng kg]]/1000</f>
        <v>1.35</v>
      </c>
      <c r="K717" s="497" t="str">
        <f>_xlfn.XLOOKUP(Table10[[#This Row],[Loại Hàng]],Table59[Nhóm],Table59[Qui đổi])</f>
        <v>PET chai</v>
      </c>
      <c r="L717" s="403">
        <v>46164</v>
      </c>
      <c r="M717" t="s">
        <v>607</v>
      </c>
      <c r="N717" s="497">
        <f>IF(COUNTIF($A$3:A717,A717)=1,1,0)</f>
        <v>0</v>
      </c>
    </row>
    <row r="718" spans="1:14" x14ac:dyDescent="0.35">
      <c r="A718" t="s">
        <v>648</v>
      </c>
      <c r="B718" s="497" t="str">
        <f>IF(Table10[[#This Row],[DTR/Trạm]]="DTR",_xlfn.XLOOKUP(Table10[[#This Row],[ID NCC]],DS_NCC_DTR[ID NCC],DS_NCC_DTR[Tên NCC]),_xlfn.XLOOKUP(Table10[[#This Row],[ID NCC]],Data_TongTram2[ID NCC],Data_TongTram2[Tên NCC]))</f>
        <v>Lê Văn Long</v>
      </c>
      <c r="C718" s="497" t="str">
        <f>IF(Table10[[#This Row],[Trạm/DTR]]="DTR","DTR","Trạm")</f>
        <v>Trạm</v>
      </c>
      <c r="D718" s="497" t="str">
        <f>Table10[[#This Row],[ID NCC]]&amp;Table10[[#This Row],[Trạm/DTR]]</f>
        <v>001J3000005FlsUIASĐồng Lâm</v>
      </c>
      <c r="E718" s="497" t="str">
        <f>IF(Table10[[#This Row],[DTR/Trạm]]="DTR",_xlfn.XLOOKUP(Table10[[#This Row],[ID NCC]],DS_NCC_DTR[ID NCC],DS_NCC_DTR[Nhân viên]),_xlfn.XLOOKUP(Table10[[#This Row],[ID NCC]],Data_TongTram2[ID NCC],Data_TongTram2[Nhân viên]))</f>
        <v>Lâm Đỗ Anh Hào</v>
      </c>
      <c r="F718" s="497" t="str">
        <f>IF(Table10[[#This Row],[Trạm/DTR]]="DTR",_xlfn.XLOOKUP(Table10[[#This Row],[ID NCC]],DS_NCC_DTR[ID NCC],DS_NCC_DTR[Admin miền]),_xlfn.XLOOKUP(Table10[[#This Row],[Trạm/DTR]],Table16[Trạm],Table16[[Admin ]]))</f>
        <v>Phạm Thị Thúy Duy</v>
      </c>
      <c r="G718" t="s">
        <v>1296</v>
      </c>
      <c r="H718" s="497" t="str">
        <f>VLOOKUP(Table10[[#This Row],[Sản Phẩm RG]],'Thông tin'!C:F,4,0)</f>
        <v>PET chai</v>
      </c>
      <c r="I718">
        <v>310</v>
      </c>
      <c r="J718" s="497">
        <f>Table10[[#This Row],[Sản lượng kg]]/1000</f>
        <v>0.31</v>
      </c>
      <c r="K718" s="497" t="str">
        <f>_xlfn.XLOOKUP(Table10[[#This Row],[Loại Hàng]],Table59[Nhóm],Table59[Qui đổi])</f>
        <v>PET chai</v>
      </c>
      <c r="L718" s="403">
        <v>46164</v>
      </c>
      <c r="M718" t="s">
        <v>607</v>
      </c>
      <c r="N718" s="497">
        <f>IF(COUNTIF($A$3:A718,A718)=1,1,0)</f>
        <v>0</v>
      </c>
    </row>
    <row r="719" spans="1:14" x14ac:dyDescent="0.35">
      <c r="A719" t="s">
        <v>770</v>
      </c>
      <c r="B719" s="497" t="str">
        <f>IF(Table10[[#This Row],[DTR/Trạm]]="DTR",_xlfn.XLOOKUP(Table10[[#This Row],[ID NCC]],DS_NCC_DTR[ID NCC],DS_NCC_DTR[Tên NCC]),_xlfn.XLOOKUP(Table10[[#This Row],[ID NCC]],Data_TongTram2[ID NCC],Data_TongTram2[Tên NCC]))</f>
        <v>Anh Minh Cà Mau</v>
      </c>
      <c r="C719" s="497" t="str">
        <f>IF(Table10[[#This Row],[Trạm/DTR]]="DTR","DTR","Trạm")</f>
        <v>Trạm</v>
      </c>
      <c r="D719" s="497" t="str">
        <f>Table10[[#This Row],[ID NCC]]&amp;Table10[[#This Row],[Trạm/DTR]]</f>
        <v>001J3000002HLcRIAWĐồng Lâm</v>
      </c>
      <c r="E719" s="497" t="str">
        <f>IF(Table10[[#This Row],[DTR/Trạm]]="DTR",_xlfn.XLOOKUP(Table10[[#This Row],[ID NCC]],DS_NCC_DTR[ID NCC],DS_NCC_DTR[Nhân viên]),_xlfn.XLOOKUP(Table10[[#This Row],[ID NCC]],Data_TongTram2[ID NCC],Data_TongTram2[Nhân viên]))</f>
        <v>Thái Tân Văn</v>
      </c>
      <c r="F719" s="497" t="str">
        <f>IF(Table10[[#This Row],[Trạm/DTR]]="DTR",_xlfn.XLOOKUP(Table10[[#This Row],[ID NCC]],DS_NCC_DTR[ID NCC],DS_NCC_DTR[Admin miền]),_xlfn.XLOOKUP(Table10[[#This Row],[Trạm/DTR]],Table16[Trạm],Table16[[Admin ]]))</f>
        <v>Phạm Thị Thúy Duy</v>
      </c>
      <c r="G719" t="s">
        <v>2240</v>
      </c>
      <c r="H719" s="497" t="str">
        <f>VLOOKUP(Table10[[#This Row],[Sản Phẩm RG]],'Thông tin'!C:F,4,0)</f>
        <v>PET chai</v>
      </c>
      <c r="I719">
        <v>8025</v>
      </c>
      <c r="J719" s="497">
        <f>Table10[[#This Row],[Sản lượng kg]]/1000</f>
        <v>8.0250000000000004</v>
      </c>
      <c r="K719" s="497" t="str">
        <f>_xlfn.XLOOKUP(Table10[[#This Row],[Loại Hàng]],Table59[Nhóm],Table59[Qui đổi])</f>
        <v>PET chai</v>
      </c>
      <c r="L719" s="403">
        <v>46164</v>
      </c>
      <c r="M719" t="s">
        <v>607</v>
      </c>
      <c r="N719" s="497">
        <f>IF(COUNTIF($A$3:A719,A719)=1,1,0)</f>
        <v>0</v>
      </c>
    </row>
    <row r="720" spans="1:14" x14ac:dyDescent="0.35">
      <c r="A720" t="s">
        <v>1263</v>
      </c>
      <c r="B720" s="497" t="str">
        <f>IF(Table10[[#This Row],[DTR/Trạm]]="DTR",_xlfn.XLOOKUP(Table10[[#This Row],[ID NCC]],DS_NCC_DTR[ID NCC],DS_NCC_DTR[Tên NCC]),_xlfn.XLOOKUP(Table10[[#This Row],[ID NCC]],Data_TongTram2[ID NCC],Data_TongTram2[Tên NCC]))</f>
        <v>Hộ Kinh Doanh An Tâm</v>
      </c>
      <c r="C720" s="497" t="str">
        <f>IF(Table10[[#This Row],[Trạm/DTR]]="DTR","DTR","Trạm")</f>
        <v>Trạm</v>
      </c>
      <c r="D720" s="497" t="str">
        <f>Table10[[#This Row],[ID NCC]]&amp;Table10[[#This Row],[Trạm/DTR]]</f>
        <v>001dc000014oE0DAAUĐồng Lâm</v>
      </c>
      <c r="E720" s="497" t="str">
        <f>IF(Table10[[#This Row],[DTR/Trạm]]="DTR",_xlfn.XLOOKUP(Table10[[#This Row],[ID NCC]],DS_NCC_DTR[ID NCC],DS_NCC_DTR[Nhân viên]),_xlfn.XLOOKUP(Table10[[#This Row],[ID NCC]],Data_TongTram2[ID NCC],Data_TongTram2[Nhân viên]))</f>
        <v>Phạm Huỳnh Hữu Lộc</v>
      </c>
      <c r="F720" s="497" t="str">
        <f>IF(Table10[[#This Row],[Trạm/DTR]]="DTR",_xlfn.XLOOKUP(Table10[[#This Row],[ID NCC]],DS_NCC_DTR[ID NCC],DS_NCC_DTR[Admin miền]),_xlfn.XLOOKUP(Table10[[#This Row],[Trạm/DTR]],Table16[Trạm],Table16[[Admin ]]))</f>
        <v>Phạm Thị Thúy Duy</v>
      </c>
      <c r="G720" t="s">
        <v>2240</v>
      </c>
      <c r="H720" s="497" t="str">
        <f>VLOOKUP(Table10[[#This Row],[Sản Phẩm RG]],'Thông tin'!C:F,4,0)</f>
        <v>PET chai</v>
      </c>
      <c r="I720">
        <v>6070</v>
      </c>
      <c r="J720" s="497">
        <f>Table10[[#This Row],[Sản lượng kg]]/1000</f>
        <v>6.07</v>
      </c>
      <c r="K720" s="497" t="str">
        <f>_xlfn.XLOOKUP(Table10[[#This Row],[Loại Hàng]],Table59[Nhóm],Table59[Qui đổi])</f>
        <v>PET chai</v>
      </c>
      <c r="L720" s="403">
        <v>46164</v>
      </c>
      <c r="M720" t="s">
        <v>607</v>
      </c>
      <c r="N720" s="497">
        <f>IF(COUNTIF($A$3:A720,A720)=1,1,0)</f>
        <v>0</v>
      </c>
    </row>
    <row r="721" spans="1:14" x14ac:dyDescent="0.35">
      <c r="A721" t="s">
        <v>536</v>
      </c>
      <c r="B721" s="497" t="str">
        <f>IF(Table10[[#This Row],[DTR/Trạm]]="DTR",_xlfn.XLOOKUP(Table10[[#This Row],[ID NCC]],DS_NCC_DTR[ID NCC],DS_NCC_DTR[Tên NCC]),_xlfn.XLOOKUP(Table10[[#This Row],[ID NCC]],Data_TongTram2[ID NCC],Data_TongTram2[Tên NCC]))</f>
        <v>Anh Tài Đc</v>
      </c>
      <c r="C721" s="497" t="str">
        <f>IF(Table10[[#This Row],[Trạm/DTR]]="DTR","DTR","Trạm")</f>
        <v>Trạm</v>
      </c>
      <c r="D721" s="497" t="str">
        <f>Table10[[#This Row],[ID NCC]]&amp;Table10[[#This Row],[Trạm/DTR]]</f>
        <v>001J3000002HLkXIAWĐồng Lâm</v>
      </c>
      <c r="E721" s="497" t="str">
        <f>IF(Table10[[#This Row],[DTR/Trạm]]="DTR",_xlfn.XLOOKUP(Table10[[#This Row],[ID NCC]],DS_NCC_DTR[ID NCC],DS_NCC_DTR[Nhân viên]),_xlfn.XLOOKUP(Table10[[#This Row],[ID NCC]],Data_TongTram2[ID NCC],Data_TongTram2[Nhân viên]))</f>
        <v>Lê Quốc Việt</v>
      </c>
      <c r="F721" s="497" t="str">
        <f>IF(Table10[[#This Row],[Trạm/DTR]]="DTR",_xlfn.XLOOKUP(Table10[[#This Row],[ID NCC]],DS_NCC_DTR[ID NCC],DS_NCC_DTR[Admin miền]),_xlfn.XLOOKUP(Table10[[#This Row],[Trạm/DTR]],Table16[Trạm],Table16[[Admin ]]))</f>
        <v>Phạm Thị Thúy Duy</v>
      </c>
      <c r="G721" t="s">
        <v>1296</v>
      </c>
      <c r="H721" s="497" t="str">
        <f>VLOOKUP(Table10[[#This Row],[Sản Phẩm RG]],'Thông tin'!C:F,4,0)</f>
        <v>PET chai</v>
      </c>
      <c r="I721">
        <v>596</v>
      </c>
      <c r="J721" s="497">
        <f>Table10[[#This Row],[Sản lượng kg]]/1000</f>
        <v>0.59599999999999997</v>
      </c>
      <c r="K721" s="497" t="str">
        <f>_xlfn.XLOOKUP(Table10[[#This Row],[Loại Hàng]],Table59[Nhóm],Table59[Qui đổi])</f>
        <v>PET chai</v>
      </c>
      <c r="L721" s="403">
        <v>46164</v>
      </c>
      <c r="M721" t="s">
        <v>607</v>
      </c>
      <c r="N721" s="497">
        <f>IF(COUNTIF($A$3:A721,A721)=1,1,0)</f>
        <v>0</v>
      </c>
    </row>
    <row r="722" spans="1:14" x14ac:dyDescent="0.35">
      <c r="A722" t="s">
        <v>498</v>
      </c>
      <c r="B722" s="497" t="str">
        <f>IF(Table10[[#This Row],[DTR/Trạm]]="DTR",_xlfn.XLOOKUP(Table10[[#This Row],[ID NCC]],DS_NCC_DTR[ID NCC],DS_NCC_DTR[Tên NCC]),_xlfn.XLOOKUP(Table10[[#This Row],[ID NCC]],Data_TongTram2[ID NCC],Data_TongTram2[Tên NCC]))</f>
        <v>HKD Nguyên Chương</v>
      </c>
      <c r="C722" s="497" t="str">
        <f>IF(Table10[[#This Row],[Trạm/DTR]]="DTR","DTR","Trạm")</f>
        <v>Trạm</v>
      </c>
      <c r="D722" s="497" t="str">
        <f>Table10[[#This Row],[ID NCC]]&amp;Table10[[#This Row],[Trạm/DTR]]</f>
        <v>001J3000002HM0PIAWĐồng Lâm</v>
      </c>
      <c r="E722" s="497" t="str">
        <f>IF(Table10[[#This Row],[DTR/Trạm]]="DTR",_xlfn.XLOOKUP(Table10[[#This Row],[ID NCC]],DS_NCC_DTR[ID NCC],DS_NCC_DTR[Nhân viên]),_xlfn.XLOOKUP(Table10[[#This Row],[ID NCC]],Data_TongTram2[ID NCC],Data_TongTram2[Nhân viên]))</f>
        <v>Nguyễn Ngọc Lâm</v>
      </c>
      <c r="F722" s="497" t="str">
        <f>IF(Table10[[#This Row],[Trạm/DTR]]="DTR",_xlfn.XLOOKUP(Table10[[#This Row],[ID NCC]],DS_NCC_DTR[ID NCC],DS_NCC_DTR[Admin miền]),_xlfn.XLOOKUP(Table10[[#This Row],[Trạm/DTR]],Table16[Trạm],Table16[[Admin ]]))</f>
        <v>Phạm Thị Thúy Duy</v>
      </c>
      <c r="G722" t="s">
        <v>1296</v>
      </c>
      <c r="H722" s="497" t="str">
        <f>VLOOKUP(Table10[[#This Row],[Sản Phẩm RG]],'Thông tin'!C:F,4,0)</f>
        <v>PET chai</v>
      </c>
      <c r="I722">
        <v>551</v>
      </c>
      <c r="J722" s="497">
        <f>Table10[[#This Row],[Sản lượng kg]]/1000</f>
        <v>0.55100000000000005</v>
      </c>
      <c r="K722" s="497" t="str">
        <f>_xlfn.XLOOKUP(Table10[[#This Row],[Loại Hàng]],Table59[Nhóm],Table59[Qui đổi])</f>
        <v>PET chai</v>
      </c>
      <c r="L722" s="403">
        <v>46164</v>
      </c>
      <c r="M722" t="s">
        <v>607</v>
      </c>
      <c r="N722" s="497">
        <f>IF(COUNTIF($A$3:A722,A722)=1,1,0)</f>
        <v>0</v>
      </c>
    </row>
    <row r="723" spans="1:14" x14ac:dyDescent="0.35">
      <c r="A723" t="s">
        <v>566</v>
      </c>
      <c r="B723" s="497" t="str">
        <f>IF(Table10[[#This Row],[DTR/Trạm]]="DTR",_xlfn.XLOOKUP(Table10[[#This Row],[ID NCC]],DS_NCC_DTR[ID NCC],DS_NCC_DTR[Tên NCC]),_xlfn.XLOOKUP(Table10[[#This Row],[ID NCC]],Data_TongTram2[ID NCC],Data_TongTram2[Tên NCC]))</f>
        <v>Chị Điệp (Phát Xương)</v>
      </c>
      <c r="C723" s="497" t="str">
        <f>IF(Table10[[#This Row],[Trạm/DTR]]="DTR","DTR","Trạm")</f>
        <v>Trạm</v>
      </c>
      <c r="D723" s="497" t="str">
        <f>Table10[[#This Row],[ID NCC]]&amp;Table10[[#This Row],[Trạm/DTR]]</f>
        <v>001J3000002HLbCIAWĐồng Lâm</v>
      </c>
      <c r="E723" s="497" t="str">
        <f>IF(Table10[[#This Row],[DTR/Trạm]]="DTR",_xlfn.XLOOKUP(Table10[[#This Row],[ID NCC]],DS_NCC_DTR[ID NCC],DS_NCC_DTR[Nhân viên]),_xlfn.XLOOKUP(Table10[[#This Row],[ID NCC]],Data_TongTram2[ID NCC],Data_TongTram2[Nhân viên]))</f>
        <v>Lâm Đỗ Anh Hào</v>
      </c>
      <c r="F723" s="497" t="str">
        <f>IF(Table10[[#This Row],[Trạm/DTR]]="DTR",_xlfn.XLOOKUP(Table10[[#This Row],[ID NCC]],DS_NCC_DTR[ID NCC],DS_NCC_DTR[Admin miền]),_xlfn.XLOOKUP(Table10[[#This Row],[Trạm/DTR]],Table16[Trạm],Table16[[Admin ]]))</f>
        <v>Phạm Thị Thúy Duy</v>
      </c>
      <c r="G723" t="s">
        <v>1296</v>
      </c>
      <c r="H723" s="497" t="str">
        <f>VLOOKUP(Table10[[#This Row],[Sản Phẩm RG]],'Thông tin'!C:F,4,0)</f>
        <v>PET chai</v>
      </c>
      <c r="I723">
        <v>600</v>
      </c>
      <c r="J723" s="497">
        <f>Table10[[#This Row],[Sản lượng kg]]/1000</f>
        <v>0.6</v>
      </c>
      <c r="K723" s="497" t="str">
        <f>_xlfn.XLOOKUP(Table10[[#This Row],[Loại Hàng]],Table59[Nhóm],Table59[Qui đổi])</f>
        <v>PET chai</v>
      </c>
      <c r="L723" s="403">
        <v>46164</v>
      </c>
      <c r="M723" t="s">
        <v>607</v>
      </c>
      <c r="N723" s="497">
        <f>IF(COUNTIF($A$3:A723,A723)=1,1,0)</f>
        <v>0</v>
      </c>
    </row>
    <row r="724" spans="1:14" x14ac:dyDescent="0.35">
      <c r="A724" t="s">
        <v>1081</v>
      </c>
      <c r="B724" s="497" t="str">
        <f>IF(Table10[[#This Row],[DTR/Trạm]]="DTR",_xlfn.XLOOKUP(Table10[[#This Row],[ID NCC]],DS_NCC_DTR[ID NCC],DS_NCC_DTR[Tên NCC]),_xlfn.XLOOKUP(Table10[[#This Row],[ID NCC]],Data_TongTram2[ID NCC],Data_TongTram2[Tên NCC]))</f>
        <v>Trần Lê Phong Cần Thơ</v>
      </c>
      <c r="C724" s="497" t="str">
        <f>IF(Table10[[#This Row],[Trạm/DTR]]="DTR","DTR","Trạm")</f>
        <v>Trạm</v>
      </c>
      <c r="D724" s="497" t="str">
        <f>Table10[[#This Row],[ID NCC]]&amp;Table10[[#This Row],[Trạm/DTR]]</f>
        <v>001J3000002HjDbIAKĐồng Lâm</v>
      </c>
      <c r="E724" s="497" t="str">
        <f>IF(Table10[[#This Row],[DTR/Trạm]]="DTR",_xlfn.XLOOKUP(Table10[[#This Row],[ID NCC]],DS_NCC_DTR[ID NCC],DS_NCC_DTR[Nhân viên]),_xlfn.XLOOKUP(Table10[[#This Row],[ID NCC]],Data_TongTram2[ID NCC],Data_TongTram2[Nhân viên]))</f>
        <v>Nguyễn Ngọc Lâm</v>
      </c>
      <c r="F724" s="497" t="str">
        <f>IF(Table10[[#This Row],[Trạm/DTR]]="DTR",_xlfn.XLOOKUP(Table10[[#This Row],[ID NCC]],DS_NCC_DTR[ID NCC],DS_NCC_DTR[Admin miền]),_xlfn.XLOOKUP(Table10[[#This Row],[Trạm/DTR]],Table16[Trạm],Table16[[Admin ]]))</f>
        <v>Phạm Thị Thúy Duy</v>
      </c>
      <c r="G724" t="s">
        <v>1296</v>
      </c>
      <c r="H724" s="497" t="str">
        <f>VLOOKUP(Table10[[#This Row],[Sản Phẩm RG]],'Thông tin'!C:F,4,0)</f>
        <v>PET chai</v>
      </c>
      <c r="I724">
        <v>550</v>
      </c>
      <c r="J724" s="497">
        <f>Table10[[#This Row],[Sản lượng kg]]/1000</f>
        <v>0.55000000000000004</v>
      </c>
      <c r="K724" s="497" t="str">
        <f>_xlfn.XLOOKUP(Table10[[#This Row],[Loại Hàng]],Table59[Nhóm],Table59[Qui đổi])</f>
        <v>PET chai</v>
      </c>
      <c r="L724" s="403">
        <v>46165</v>
      </c>
      <c r="M724" t="s">
        <v>607</v>
      </c>
      <c r="N724" s="497">
        <f>IF(COUNTIF($A$3:A724,A724)=1,1,0)</f>
        <v>0</v>
      </c>
    </row>
    <row r="725" spans="1:14" x14ac:dyDescent="0.35">
      <c r="A725" t="s">
        <v>534</v>
      </c>
      <c r="B725" s="497" t="str">
        <f>IF(Table10[[#This Row],[DTR/Trạm]]="DTR",_xlfn.XLOOKUP(Table10[[#This Row],[ID NCC]],DS_NCC_DTR[ID NCC],DS_NCC_DTR[Tên NCC]),_xlfn.XLOOKUP(Table10[[#This Row],[ID NCC]],Data_TongTram2[ID NCC],Data_TongTram2[Tên NCC]))</f>
        <v>Nguyễn Ngọc Sương</v>
      </c>
      <c r="C725" s="497" t="str">
        <f>IF(Table10[[#This Row],[Trạm/DTR]]="DTR","DTR","Trạm")</f>
        <v>Trạm</v>
      </c>
      <c r="D725" s="497" t="str">
        <f>Table10[[#This Row],[ID NCC]]&amp;Table10[[#This Row],[Trạm/DTR]]</f>
        <v>001J3000007XKGvIAOĐồng Lâm</v>
      </c>
      <c r="E725" s="497" t="str">
        <f>IF(Table10[[#This Row],[DTR/Trạm]]="DTR",_xlfn.XLOOKUP(Table10[[#This Row],[ID NCC]],DS_NCC_DTR[ID NCC],DS_NCC_DTR[Nhân viên]),_xlfn.XLOOKUP(Table10[[#This Row],[ID NCC]],Data_TongTram2[ID NCC],Data_TongTram2[Nhân viên]))</f>
        <v>Lâm Đỗ Anh Hào</v>
      </c>
      <c r="F725" s="497" t="str">
        <f>IF(Table10[[#This Row],[Trạm/DTR]]="DTR",_xlfn.XLOOKUP(Table10[[#This Row],[ID NCC]],DS_NCC_DTR[ID NCC],DS_NCC_DTR[Admin miền]),_xlfn.XLOOKUP(Table10[[#This Row],[Trạm/DTR]],Table16[Trạm],Table16[[Admin ]]))</f>
        <v>Phạm Thị Thúy Duy</v>
      </c>
      <c r="G725" t="s">
        <v>1296</v>
      </c>
      <c r="H725" s="497" t="str">
        <f>VLOOKUP(Table10[[#This Row],[Sản Phẩm RG]],'Thông tin'!C:F,4,0)</f>
        <v>PET chai</v>
      </c>
      <c r="I725">
        <v>450</v>
      </c>
      <c r="J725" s="497">
        <f>Table10[[#This Row],[Sản lượng kg]]/1000</f>
        <v>0.45</v>
      </c>
      <c r="K725" s="497" t="str">
        <f>_xlfn.XLOOKUP(Table10[[#This Row],[Loại Hàng]],Table59[Nhóm],Table59[Qui đổi])</f>
        <v>PET chai</v>
      </c>
      <c r="L725" s="403">
        <v>46165</v>
      </c>
      <c r="M725" t="s">
        <v>607</v>
      </c>
      <c r="N725" s="497">
        <f>IF(COUNTIF($A$3:A725,A725)=1,1,0)</f>
        <v>0</v>
      </c>
    </row>
    <row r="726" spans="1:14" x14ac:dyDescent="0.35">
      <c r="A726" t="s">
        <v>640</v>
      </c>
      <c r="B726" s="497" t="str">
        <f>IF(Table10[[#This Row],[DTR/Trạm]]="DTR",_xlfn.XLOOKUP(Table10[[#This Row],[ID NCC]],DS_NCC_DTR[ID NCC],DS_NCC_DTR[Tên NCC]),_xlfn.XLOOKUP(Table10[[#This Row],[ID NCC]],Data_TongTram2[ID NCC],Data_TongTram2[Tên NCC]))</f>
        <v>Lê Trần Thanh Linh</v>
      </c>
      <c r="C726" s="497" t="str">
        <f>IF(Table10[[#This Row],[Trạm/DTR]]="DTR","DTR","Trạm")</f>
        <v>Trạm</v>
      </c>
      <c r="D726" s="497" t="str">
        <f>Table10[[#This Row],[ID NCC]]&amp;Table10[[#This Row],[Trạm/DTR]]</f>
        <v>001J3000002HLbBIAWĐồng Lâm</v>
      </c>
      <c r="E726" s="497" t="str">
        <f>IF(Table10[[#This Row],[DTR/Trạm]]="DTR",_xlfn.XLOOKUP(Table10[[#This Row],[ID NCC]],DS_NCC_DTR[ID NCC],DS_NCC_DTR[Nhân viên]),_xlfn.XLOOKUP(Table10[[#This Row],[ID NCC]],Data_TongTram2[ID NCC],Data_TongTram2[Nhân viên]))</f>
        <v>Lâm Đỗ Anh Hào</v>
      </c>
      <c r="F726" s="497" t="str">
        <f>IF(Table10[[#This Row],[Trạm/DTR]]="DTR",_xlfn.XLOOKUP(Table10[[#This Row],[ID NCC]],DS_NCC_DTR[ID NCC],DS_NCC_DTR[Admin miền]),_xlfn.XLOOKUP(Table10[[#This Row],[Trạm/DTR]],Table16[Trạm],Table16[[Admin ]]))</f>
        <v>Phạm Thị Thúy Duy</v>
      </c>
      <c r="G726" t="s">
        <v>1296</v>
      </c>
      <c r="H726" s="497" t="str">
        <f>VLOOKUP(Table10[[#This Row],[Sản Phẩm RG]],'Thông tin'!C:F,4,0)</f>
        <v>PET chai</v>
      </c>
      <c r="I726">
        <v>547</v>
      </c>
      <c r="J726" s="497">
        <f>Table10[[#This Row],[Sản lượng kg]]/1000</f>
        <v>0.54700000000000004</v>
      </c>
      <c r="K726" s="497" t="str">
        <f>_xlfn.XLOOKUP(Table10[[#This Row],[Loại Hàng]],Table59[Nhóm],Table59[Qui đổi])</f>
        <v>PET chai</v>
      </c>
      <c r="L726" s="403">
        <v>46165</v>
      </c>
      <c r="M726" t="s">
        <v>607</v>
      </c>
      <c r="N726" s="497">
        <f>IF(COUNTIF($A$3:A726,A726)=1,1,0)</f>
        <v>0</v>
      </c>
    </row>
    <row r="727" spans="1:14" x14ac:dyDescent="0.35">
      <c r="A727" t="s">
        <v>583</v>
      </c>
      <c r="B727" s="497" t="str">
        <f>IF(Table10[[#This Row],[DTR/Trạm]]="DTR",_xlfn.XLOOKUP(Table10[[#This Row],[ID NCC]],DS_NCC_DTR[ID NCC],DS_NCC_DTR[Tên NCC]),_xlfn.XLOOKUP(Table10[[#This Row],[ID NCC]],Data_TongTram2[ID NCC],Data_TongTram2[Tên NCC]))</f>
        <v>Huỳnh Long Thới</v>
      </c>
      <c r="C727" s="497" t="str">
        <f>IF(Table10[[#This Row],[Trạm/DTR]]="DTR","DTR","Trạm")</f>
        <v>Trạm</v>
      </c>
      <c r="D727" s="497" t="str">
        <f>Table10[[#This Row],[ID NCC]]&amp;Table10[[#This Row],[Trạm/DTR]]</f>
        <v>001J3000002HM0cIAGĐồng Lâm</v>
      </c>
      <c r="E727" s="497" t="str">
        <f>IF(Table10[[#This Row],[DTR/Trạm]]="DTR",_xlfn.XLOOKUP(Table10[[#This Row],[ID NCC]],DS_NCC_DTR[ID NCC],DS_NCC_DTR[Nhân viên]),_xlfn.XLOOKUP(Table10[[#This Row],[ID NCC]],Data_TongTram2[ID NCC],Data_TongTram2[Nhân viên]))</f>
        <v>Phạm Huỳnh Hữu Lộc</v>
      </c>
      <c r="F727" s="497" t="str">
        <f>IF(Table10[[#This Row],[Trạm/DTR]]="DTR",_xlfn.XLOOKUP(Table10[[#This Row],[ID NCC]],DS_NCC_DTR[ID NCC],DS_NCC_DTR[Admin miền]),_xlfn.XLOOKUP(Table10[[#This Row],[Trạm/DTR]],Table16[Trạm],Table16[[Admin ]]))</f>
        <v>Phạm Thị Thúy Duy</v>
      </c>
      <c r="G727" t="s">
        <v>2240</v>
      </c>
      <c r="H727" s="497" t="str">
        <f>VLOOKUP(Table10[[#This Row],[Sản Phẩm RG]],'Thông tin'!C:F,4,0)</f>
        <v>PET chai</v>
      </c>
      <c r="I727">
        <v>2266</v>
      </c>
      <c r="J727" s="497">
        <f>Table10[[#This Row],[Sản lượng kg]]/1000</f>
        <v>2.266</v>
      </c>
      <c r="K727" s="497" t="str">
        <f>_xlfn.XLOOKUP(Table10[[#This Row],[Loại Hàng]],Table59[Nhóm],Table59[Qui đổi])</f>
        <v>PET chai</v>
      </c>
      <c r="L727" s="403">
        <v>46165</v>
      </c>
      <c r="M727" t="s">
        <v>607</v>
      </c>
      <c r="N727" s="497">
        <f>IF(COUNTIF($A$3:A727,A727)=1,1,0)</f>
        <v>0</v>
      </c>
    </row>
    <row r="728" spans="1:14" x14ac:dyDescent="0.35">
      <c r="A728" t="s">
        <v>498</v>
      </c>
      <c r="B728" s="497" t="str">
        <f>IF(Table10[[#This Row],[DTR/Trạm]]="DTR",_xlfn.XLOOKUP(Table10[[#This Row],[ID NCC]],DS_NCC_DTR[ID NCC],DS_NCC_DTR[Tên NCC]),_xlfn.XLOOKUP(Table10[[#This Row],[ID NCC]],Data_TongTram2[ID NCC],Data_TongTram2[Tên NCC]))</f>
        <v>HKD Nguyên Chương</v>
      </c>
      <c r="C728" s="497" t="str">
        <f>IF(Table10[[#This Row],[Trạm/DTR]]="DTR","DTR","Trạm")</f>
        <v>Trạm</v>
      </c>
      <c r="D728" s="497" t="str">
        <f>Table10[[#This Row],[ID NCC]]&amp;Table10[[#This Row],[Trạm/DTR]]</f>
        <v>001J3000002HM0PIAWĐồng Lâm</v>
      </c>
      <c r="E728" s="497" t="str">
        <f>IF(Table10[[#This Row],[DTR/Trạm]]="DTR",_xlfn.XLOOKUP(Table10[[#This Row],[ID NCC]],DS_NCC_DTR[ID NCC],DS_NCC_DTR[Nhân viên]),_xlfn.XLOOKUP(Table10[[#This Row],[ID NCC]],Data_TongTram2[ID NCC],Data_TongTram2[Nhân viên]))</f>
        <v>Nguyễn Ngọc Lâm</v>
      </c>
      <c r="F728" s="497" t="str">
        <f>IF(Table10[[#This Row],[Trạm/DTR]]="DTR",_xlfn.XLOOKUP(Table10[[#This Row],[ID NCC]],DS_NCC_DTR[ID NCC],DS_NCC_DTR[Admin miền]),_xlfn.XLOOKUP(Table10[[#This Row],[Trạm/DTR]],Table16[Trạm],Table16[[Admin ]]))</f>
        <v>Phạm Thị Thúy Duy</v>
      </c>
      <c r="G728" t="s">
        <v>1296</v>
      </c>
      <c r="H728" s="497" t="str">
        <f>VLOOKUP(Table10[[#This Row],[Sản Phẩm RG]],'Thông tin'!C:F,4,0)</f>
        <v>PET chai</v>
      </c>
      <c r="I728">
        <v>600</v>
      </c>
      <c r="J728" s="497">
        <f>Table10[[#This Row],[Sản lượng kg]]/1000</f>
        <v>0.6</v>
      </c>
      <c r="K728" s="497" t="str">
        <f>_xlfn.XLOOKUP(Table10[[#This Row],[Loại Hàng]],Table59[Nhóm],Table59[Qui đổi])</f>
        <v>PET chai</v>
      </c>
      <c r="L728" s="403">
        <v>46165</v>
      </c>
      <c r="M728" t="s">
        <v>607</v>
      </c>
      <c r="N728" s="497">
        <f>IF(COUNTIF($A$3:A728,A728)=1,1,0)</f>
        <v>0</v>
      </c>
    </row>
    <row r="729" spans="1:14" x14ac:dyDescent="0.35">
      <c r="A729" t="s">
        <v>519</v>
      </c>
      <c r="B729" s="497" t="str">
        <f>IF(Table10[[#This Row],[DTR/Trạm]]="DTR",_xlfn.XLOOKUP(Table10[[#This Row],[ID NCC]],DS_NCC_DTR[ID NCC],DS_NCC_DTR[Tên NCC]),_xlfn.XLOOKUP(Table10[[#This Row],[ID NCC]],Data_TongTram2[ID NCC],Data_TongTram2[Tên NCC]))</f>
        <v>Kiều Bình Thái</v>
      </c>
      <c r="C729" s="497" t="str">
        <f>IF(Table10[[#This Row],[Trạm/DTR]]="DTR","DTR","Trạm")</f>
        <v>Trạm</v>
      </c>
      <c r="D729" s="497" t="str">
        <f>Table10[[#This Row],[ID NCC]]&amp;Table10[[#This Row],[Trạm/DTR]]</f>
        <v>001J3000005FFAsIAOĐồng Lâm</v>
      </c>
      <c r="E729" s="497" t="str">
        <f>IF(Table10[[#This Row],[DTR/Trạm]]="DTR",_xlfn.XLOOKUP(Table10[[#This Row],[ID NCC]],DS_NCC_DTR[ID NCC],DS_NCC_DTR[Nhân viên]),_xlfn.XLOOKUP(Table10[[#This Row],[ID NCC]],Data_TongTram2[ID NCC],Data_TongTram2[Nhân viên]))</f>
        <v>Lê Quốc Việt</v>
      </c>
      <c r="F729" s="497" t="str">
        <f>IF(Table10[[#This Row],[Trạm/DTR]]="DTR",_xlfn.XLOOKUP(Table10[[#This Row],[ID NCC]],DS_NCC_DTR[ID NCC],DS_NCC_DTR[Admin miền]),_xlfn.XLOOKUP(Table10[[#This Row],[Trạm/DTR]],Table16[Trạm],Table16[[Admin ]]))</f>
        <v>Phạm Thị Thúy Duy</v>
      </c>
      <c r="G729" t="s">
        <v>1296</v>
      </c>
      <c r="H729" s="497" t="str">
        <f>VLOOKUP(Table10[[#This Row],[Sản Phẩm RG]],'Thông tin'!C:F,4,0)</f>
        <v>PET chai</v>
      </c>
      <c r="I729">
        <v>806</v>
      </c>
      <c r="J729" s="497">
        <f>Table10[[#This Row],[Sản lượng kg]]/1000</f>
        <v>0.80600000000000005</v>
      </c>
      <c r="K729" s="497" t="str">
        <f>_xlfn.XLOOKUP(Table10[[#This Row],[Loại Hàng]],Table59[Nhóm],Table59[Qui đổi])</f>
        <v>PET chai</v>
      </c>
      <c r="L729" s="403">
        <v>46165</v>
      </c>
      <c r="M729" t="s">
        <v>607</v>
      </c>
      <c r="N729" s="497">
        <f>IF(COUNTIF($A$3:A729,A729)=1,1,0)</f>
        <v>0</v>
      </c>
    </row>
    <row r="730" spans="1:14" x14ac:dyDescent="0.35">
      <c r="A730" t="s">
        <v>573</v>
      </c>
      <c r="B730" s="497" t="str">
        <f>IF(Table10[[#This Row],[DTR/Trạm]]="DTR",_xlfn.XLOOKUP(Table10[[#This Row],[ID NCC]],DS_NCC_DTR[ID NCC],DS_NCC_DTR[Tên NCC]),_xlfn.XLOOKUP(Table10[[#This Row],[ID NCC]],Data_TongTram2[ID NCC],Data_TongTram2[Tên NCC]))</f>
        <v>Phan Huy Tâm</v>
      </c>
      <c r="C730" s="497" t="str">
        <f>IF(Table10[[#This Row],[Trạm/DTR]]="DTR","DTR","Trạm")</f>
        <v>Trạm</v>
      </c>
      <c r="D730" s="497" t="str">
        <f>Table10[[#This Row],[ID NCC]]&amp;Table10[[#This Row],[Trạm/DTR]]</f>
        <v>001dc00000tGtVXAA0Đồng Lâm</v>
      </c>
      <c r="E730" s="497" t="str">
        <f>IF(Table10[[#This Row],[DTR/Trạm]]="DTR",_xlfn.XLOOKUP(Table10[[#This Row],[ID NCC]],DS_NCC_DTR[ID NCC],DS_NCC_DTR[Nhân viên]),_xlfn.XLOOKUP(Table10[[#This Row],[ID NCC]],Data_TongTram2[ID NCC],Data_TongTram2[Nhân viên]))</f>
        <v>Lê Quốc Việt</v>
      </c>
      <c r="F730" s="497" t="str">
        <f>IF(Table10[[#This Row],[Trạm/DTR]]="DTR",_xlfn.XLOOKUP(Table10[[#This Row],[ID NCC]],DS_NCC_DTR[ID NCC],DS_NCC_DTR[Admin miền]),_xlfn.XLOOKUP(Table10[[#This Row],[Trạm/DTR]],Table16[Trạm],Table16[[Admin ]]))</f>
        <v>Phạm Thị Thúy Duy</v>
      </c>
      <c r="G730" t="s">
        <v>1296</v>
      </c>
      <c r="H730" s="497" t="str">
        <f>VLOOKUP(Table10[[#This Row],[Sản Phẩm RG]],'Thông tin'!C:F,4,0)</f>
        <v>PET chai</v>
      </c>
      <c r="I730">
        <v>740</v>
      </c>
      <c r="J730" s="497">
        <f>Table10[[#This Row],[Sản lượng kg]]/1000</f>
        <v>0.74</v>
      </c>
      <c r="K730" s="497" t="str">
        <f>_xlfn.XLOOKUP(Table10[[#This Row],[Loại Hàng]],Table59[Nhóm],Table59[Qui đổi])</f>
        <v>PET chai</v>
      </c>
      <c r="L730" s="403">
        <v>46165</v>
      </c>
      <c r="M730" t="s">
        <v>607</v>
      </c>
      <c r="N730" s="497">
        <f>IF(COUNTIF($A$3:A730,A730)=1,1,0)</f>
        <v>0</v>
      </c>
    </row>
    <row r="731" spans="1:14" x14ac:dyDescent="0.35">
      <c r="A731" t="s">
        <v>2968</v>
      </c>
      <c r="B731" s="497" t="str">
        <f>IF(Table10[[#This Row],[DTR/Trạm]]="DTR",_xlfn.XLOOKUP(Table10[[#This Row],[ID NCC]],DS_NCC_DTR[ID NCC],DS_NCC_DTR[Tên NCC]),_xlfn.XLOOKUP(Table10[[#This Row],[ID NCC]],Data_TongTram2[ID NCC],Data_TongTram2[Tên NCC]))</f>
        <v>Anh Hải( Mái Dầm)</v>
      </c>
      <c r="C731" s="497" t="str">
        <f>IF(Table10[[#This Row],[Trạm/DTR]]="DTR","DTR","Trạm")</f>
        <v>Trạm</v>
      </c>
      <c r="D731" s="497" t="str">
        <f>Table10[[#This Row],[ID NCC]]&amp;Table10[[#This Row],[Trạm/DTR]]</f>
        <v>001dc00001MP5fKAATĐồng Lâm</v>
      </c>
      <c r="E731" s="497" t="str">
        <f>IF(Table10[[#This Row],[DTR/Trạm]]="DTR",_xlfn.XLOOKUP(Table10[[#This Row],[ID NCC]],DS_NCC_DTR[ID NCC],DS_NCC_DTR[Nhân viên]),_xlfn.XLOOKUP(Table10[[#This Row],[ID NCC]],Data_TongTram2[ID NCC],Data_TongTram2[Nhân viên]))</f>
        <v>Nguyễn Ngọc Lâm</v>
      </c>
      <c r="F731" s="497" t="str">
        <f>IF(Table10[[#This Row],[Trạm/DTR]]="DTR",_xlfn.XLOOKUP(Table10[[#This Row],[ID NCC]],DS_NCC_DTR[ID NCC],DS_NCC_DTR[Admin miền]),_xlfn.XLOOKUP(Table10[[#This Row],[Trạm/DTR]],Table16[Trạm],Table16[[Admin ]]))</f>
        <v>Phạm Thị Thúy Duy</v>
      </c>
      <c r="G731" t="s">
        <v>1296</v>
      </c>
      <c r="H731" s="497" t="str">
        <f>VLOOKUP(Table10[[#This Row],[Sản Phẩm RG]],'Thông tin'!C:F,4,0)</f>
        <v>PET chai</v>
      </c>
      <c r="I731">
        <v>730</v>
      </c>
      <c r="J731" s="497">
        <f>Table10[[#This Row],[Sản lượng kg]]/1000</f>
        <v>0.73</v>
      </c>
      <c r="K731" s="497" t="str">
        <f>_xlfn.XLOOKUP(Table10[[#This Row],[Loại Hàng]],Table59[Nhóm],Table59[Qui đổi])</f>
        <v>PET chai</v>
      </c>
      <c r="L731" s="403">
        <v>46165</v>
      </c>
      <c r="M731" t="s">
        <v>607</v>
      </c>
      <c r="N731" s="497">
        <f>IF(COUNTIF($A$3:A731,A731)=1,1,0)</f>
        <v>1</v>
      </c>
    </row>
    <row r="732" spans="1:14" x14ac:dyDescent="0.35">
      <c r="A732" t="s">
        <v>545</v>
      </c>
      <c r="B732" s="497" t="str">
        <f>IF(Table10[[#This Row],[DTR/Trạm]]="DTR",_xlfn.XLOOKUP(Table10[[#This Row],[ID NCC]],DS_NCC_DTR[ID NCC],DS_NCC_DTR[Tên NCC]),_xlfn.XLOOKUP(Table10[[#This Row],[ID NCC]],Data_TongTram2[ID NCC],Data_TongTram2[Tên NCC]))</f>
        <v>Nguyễn Thị Ngọc Châu</v>
      </c>
      <c r="C732" s="497" t="str">
        <f>IF(Table10[[#This Row],[Trạm/DTR]]="DTR","DTR","Trạm")</f>
        <v>Trạm</v>
      </c>
      <c r="D732" s="497" t="str">
        <f>Table10[[#This Row],[ID NCC]]&amp;Table10[[#This Row],[Trạm/DTR]]</f>
        <v>001dc00000dpemjAAAĐồng Lâm</v>
      </c>
      <c r="E732" s="497" t="str">
        <f>IF(Table10[[#This Row],[DTR/Trạm]]="DTR",_xlfn.XLOOKUP(Table10[[#This Row],[ID NCC]],DS_NCC_DTR[ID NCC],DS_NCC_DTR[Nhân viên]),_xlfn.XLOOKUP(Table10[[#This Row],[ID NCC]],Data_TongTram2[ID NCC],Data_TongTram2[Nhân viên]))</f>
        <v>Lê Quốc Việt</v>
      </c>
      <c r="F732" s="497" t="str">
        <f>IF(Table10[[#This Row],[Trạm/DTR]]="DTR",_xlfn.XLOOKUP(Table10[[#This Row],[ID NCC]],DS_NCC_DTR[ID NCC],DS_NCC_DTR[Admin miền]),_xlfn.XLOOKUP(Table10[[#This Row],[Trạm/DTR]],Table16[Trạm],Table16[[Admin ]]))</f>
        <v>Phạm Thị Thúy Duy</v>
      </c>
      <c r="G732" t="s">
        <v>1296</v>
      </c>
      <c r="H732" s="497" t="str">
        <f>VLOOKUP(Table10[[#This Row],[Sản Phẩm RG]],'Thông tin'!C:F,4,0)</f>
        <v>PET chai</v>
      </c>
      <c r="I732">
        <v>600</v>
      </c>
      <c r="J732" s="497">
        <f>Table10[[#This Row],[Sản lượng kg]]/1000</f>
        <v>0.6</v>
      </c>
      <c r="K732" s="497" t="str">
        <f>_xlfn.XLOOKUP(Table10[[#This Row],[Loại Hàng]],Table59[Nhóm],Table59[Qui đổi])</f>
        <v>PET chai</v>
      </c>
      <c r="L732" s="403">
        <v>46165</v>
      </c>
      <c r="M732" t="s">
        <v>607</v>
      </c>
      <c r="N732" s="497">
        <f>IF(COUNTIF($A$3:A732,A732)=1,1,0)</f>
        <v>0</v>
      </c>
    </row>
    <row r="733" spans="1:14" x14ac:dyDescent="0.35">
      <c r="A733" t="s">
        <v>2215</v>
      </c>
      <c r="B733" s="497" t="str">
        <f>IF(Table10[[#This Row],[DTR/Trạm]]="DTR",_xlfn.XLOOKUP(Table10[[#This Row],[ID NCC]],DS_NCC_DTR[ID NCC],DS_NCC_DTR[Tên NCC]),_xlfn.XLOOKUP(Table10[[#This Row],[ID NCC]],Data_TongTram2[ID NCC],Data_TongTram2[Tên NCC]))</f>
        <v>Nguyễn Thanh Nhàn</v>
      </c>
      <c r="C733" s="497" t="str">
        <f>IF(Table10[[#This Row],[Trạm/DTR]]="DTR","DTR","Trạm")</f>
        <v>Trạm</v>
      </c>
      <c r="D733" s="497" t="str">
        <f>Table10[[#This Row],[ID NCC]]&amp;Table10[[#This Row],[Trạm/DTR]]</f>
        <v>001dc00002PiOLmAANĐồng Lâm</v>
      </c>
      <c r="E733" s="497" t="str">
        <f>IF(Table10[[#This Row],[DTR/Trạm]]="DTR",_xlfn.XLOOKUP(Table10[[#This Row],[ID NCC]],DS_NCC_DTR[ID NCC],DS_NCC_DTR[Nhân viên]),_xlfn.XLOOKUP(Table10[[#This Row],[ID NCC]],Data_TongTram2[ID NCC],Data_TongTram2[Nhân viên]))</f>
        <v>Lê Quốc Việt</v>
      </c>
      <c r="F733" s="497" t="str">
        <f>IF(Table10[[#This Row],[Trạm/DTR]]="DTR",_xlfn.XLOOKUP(Table10[[#This Row],[ID NCC]],DS_NCC_DTR[ID NCC],DS_NCC_DTR[Admin miền]),_xlfn.XLOOKUP(Table10[[#This Row],[Trạm/DTR]],Table16[Trạm],Table16[[Admin ]]))</f>
        <v>Phạm Thị Thúy Duy</v>
      </c>
      <c r="G733" t="s">
        <v>1296</v>
      </c>
      <c r="H733" s="497" t="str">
        <f>VLOOKUP(Table10[[#This Row],[Sản Phẩm RG]],'Thông tin'!C:F,4,0)</f>
        <v>PET chai</v>
      </c>
      <c r="I733">
        <v>610</v>
      </c>
      <c r="J733" s="497">
        <f>Table10[[#This Row],[Sản lượng kg]]/1000</f>
        <v>0.61</v>
      </c>
      <c r="K733" s="497" t="str">
        <f>_xlfn.XLOOKUP(Table10[[#This Row],[Loại Hàng]],Table59[Nhóm],Table59[Qui đổi])</f>
        <v>PET chai</v>
      </c>
      <c r="L733" s="403">
        <v>46165</v>
      </c>
      <c r="M733" t="s">
        <v>607</v>
      </c>
      <c r="N733" s="497">
        <f>IF(COUNTIF($A$3:A733,A733)=1,1,0)</f>
        <v>1</v>
      </c>
    </row>
    <row r="734" spans="1:14" x14ac:dyDescent="0.35">
      <c r="A734" t="s">
        <v>575</v>
      </c>
      <c r="B734" s="497" t="str">
        <f>IF(Table10[[#This Row],[DTR/Trạm]]="DTR",_xlfn.XLOOKUP(Table10[[#This Row],[ID NCC]],DS_NCC_DTR[ID NCC],DS_NCC_DTR[Tên NCC]),_xlfn.XLOOKUP(Table10[[#This Row],[ID NCC]],Data_TongTram2[ID NCC],Data_TongTram2[Tên NCC]))</f>
        <v>Bích Thủy</v>
      </c>
      <c r="C734" s="497" t="str">
        <f>IF(Table10[[#This Row],[Trạm/DTR]]="DTR","DTR","Trạm")</f>
        <v>Trạm</v>
      </c>
      <c r="D734" s="497" t="str">
        <f>Table10[[#This Row],[ID NCC]]&amp;Table10[[#This Row],[Trạm/DTR]]</f>
        <v>001J3000002HLxCIAWĐồng Lâm</v>
      </c>
      <c r="E734" s="497" t="str">
        <f>IF(Table10[[#This Row],[DTR/Trạm]]="DTR",_xlfn.XLOOKUP(Table10[[#This Row],[ID NCC]],DS_NCC_DTR[ID NCC],DS_NCC_DTR[Nhân viên]),_xlfn.XLOOKUP(Table10[[#This Row],[ID NCC]],Data_TongTram2[ID NCC],Data_TongTram2[Nhân viên]))</f>
        <v>Lê Quốc Việt</v>
      </c>
      <c r="F734" s="497" t="str">
        <f>IF(Table10[[#This Row],[Trạm/DTR]]="DTR",_xlfn.XLOOKUP(Table10[[#This Row],[ID NCC]],DS_NCC_DTR[ID NCC],DS_NCC_DTR[Admin miền]),_xlfn.XLOOKUP(Table10[[#This Row],[Trạm/DTR]],Table16[Trạm],Table16[[Admin ]]))</f>
        <v>Phạm Thị Thúy Duy</v>
      </c>
      <c r="G734" t="s">
        <v>1296</v>
      </c>
      <c r="H734" s="497" t="str">
        <f>VLOOKUP(Table10[[#This Row],[Sản Phẩm RG]],'Thông tin'!C:F,4,0)</f>
        <v>PET chai</v>
      </c>
      <c r="I734">
        <v>1120</v>
      </c>
      <c r="J734" s="497">
        <f>Table10[[#This Row],[Sản lượng kg]]/1000</f>
        <v>1.1200000000000001</v>
      </c>
      <c r="K734" s="497" t="str">
        <f>_xlfn.XLOOKUP(Table10[[#This Row],[Loại Hàng]],Table59[Nhóm],Table59[Qui đổi])</f>
        <v>PET chai</v>
      </c>
      <c r="L734" s="403">
        <v>46165</v>
      </c>
      <c r="M734" t="s">
        <v>607</v>
      </c>
      <c r="N734" s="497">
        <f>IF(COUNTIF($A$3:A734,A734)=1,1,0)</f>
        <v>1</v>
      </c>
    </row>
    <row r="735" spans="1:14" x14ac:dyDescent="0.35">
      <c r="A735" t="s">
        <v>566</v>
      </c>
      <c r="B735" s="497" t="str">
        <f>IF(Table10[[#This Row],[DTR/Trạm]]="DTR",_xlfn.XLOOKUP(Table10[[#This Row],[ID NCC]],DS_NCC_DTR[ID NCC],DS_NCC_DTR[Tên NCC]),_xlfn.XLOOKUP(Table10[[#This Row],[ID NCC]],Data_TongTram2[ID NCC],Data_TongTram2[Tên NCC]))</f>
        <v>Chị Điệp (Phát Xương)</v>
      </c>
      <c r="C735" s="497" t="str">
        <f>IF(Table10[[#This Row],[Trạm/DTR]]="DTR","DTR","Trạm")</f>
        <v>Trạm</v>
      </c>
      <c r="D735" s="497" t="str">
        <f>Table10[[#This Row],[ID NCC]]&amp;Table10[[#This Row],[Trạm/DTR]]</f>
        <v>001J3000002HLbCIAWĐồng Lâm</v>
      </c>
      <c r="E735" s="497" t="str">
        <f>IF(Table10[[#This Row],[DTR/Trạm]]="DTR",_xlfn.XLOOKUP(Table10[[#This Row],[ID NCC]],DS_NCC_DTR[ID NCC],DS_NCC_DTR[Nhân viên]),_xlfn.XLOOKUP(Table10[[#This Row],[ID NCC]],Data_TongTram2[ID NCC],Data_TongTram2[Nhân viên]))</f>
        <v>Lâm Đỗ Anh Hào</v>
      </c>
      <c r="F735" s="497" t="str">
        <f>IF(Table10[[#This Row],[Trạm/DTR]]="DTR",_xlfn.XLOOKUP(Table10[[#This Row],[ID NCC]],DS_NCC_DTR[ID NCC],DS_NCC_DTR[Admin miền]),_xlfn.XLOOKUP(Table10[[#This Row],[Trạm/DTR]],Table16[Trạm],Table16[[Admin ]]))</f>
        <v>Phạm Thị Thúy Duy</v>
      </c>
      <c r="G735" t="s">
        <v>1296</v>
      </c>
      <c r="H735" s="497" t="str">
        <f>VLOOKUP(Table10[[#This Row],[Sản Phẩm RG]],'Thông tin'!C:F,4,0)</f>
        <v>PET chai</v>
      </c>
      <c r="I735">
        <v>598</v>
      </c>
      <c r="J735" s="497">
        <f>Table10[[#This Row],[Sản lượng kg]]/1000</f>
        <v>0.59799999999999998</v>
      </c>
      <c r="K735" s="497" t="str">
        <f>_xlfn.XLOOKUP(Table10[[#This Row],[Loại Hàng]],Table59[Nhóm],Table59[Qui đổi])</f>
        <v>PET chai</v>
      </c>
      <c r="L735" s="403">
        <v>46165</v>
      </c>
      <c r="M735" t="s">
        <v>607</v>
      </c>
      <c r="N735" s="497">
        <f>IF(COUNTIF($A$3:A735,A735)=1,1,0)</f>
        <v>0</v>
      </c>
    </row>
    <row r="736" spans="1:14" x14ac:dyDescent="0.35">
      <c r="A736" t="s">
        <v>528</v>
      </c>
      <c r="B736" s="497" t="str">
        <f>IF(Table10[[#This Row],[DTR/Trạm]]="DTR",_xlfn.XLOOKUP(Table10[[#This Row],[ID NCC]],DS_NCC_DTR[ID NCC],DS_NCC_DTR[Tên NCC]),_xlfn.XLOOKUP(Table10[[#This Row],[ID NCC]],Data_TongTram2[ID NCC],Data_TongTram2[Tên NCC]))</f>
        <v>Anh Dự</v>
      </c>
      <c r="C736" s="497" t="str">
        <f>IF(Table10[[#This Row],[Trạm/DTR]]="DTR","DTR","Trạm")</f>
        <v>Trạm</v>
      </c>
      <c r="D736" s="497" t="str">
        <f>Table10[[#This Row],[ID NCC]]&amp;Table10[[#This Row],[Trạm/DTR]]</f>
        <v>001J3000002HLfIIAWĐồng Lâm</v>
      </c>
      <c r="E736" s="497" t="str">
        <f>IF(Table10[[#This Row],[DTR/Trạm]]="DTR",_xlfn.XLOOKUP(Table10[[#This Row],[ID NCC]],DS_NCC_DTR[ID NCC],DS_NCC_DTR[Nhân viên]),_xlfn.XLOOKUP(Table10[[#This Row],[ID NCC]],Data_TongTram2[ID NCC],Data_TongTram2[Nhân viên]))</f>
        <v>Lâm Đỗ Anh Hào</v>
      </c>
      <c r="F736" s="497" t="str">
        <f>IF(Table10[[#This Row],[Trạm/DTR]]="DTR",_xlfn.XLOOKUP(Table10[[#This Row],[ID NCC]],DS_NCC_DTR[ID NCC],DS_NCC_DTR[Admin miền]),_xlfn.XLOOKUP(Table10[[#This Row],[Trạm/DTR]],Table16[Trạm],Table16[[Admin ]]))</f>
        <v>Phạm Thị Thúy Duy</v>
      </c>
      <c r="G736" t="s">
        <v>1296</v>
      </c>
      <c r="H736" s="497" t="str">
        <f>VLOOKUP(Table10[[#This Row],[Sản Phẩm RG]],'Thông tin'!C:F,4,0)</f>
        <v>PET chai</v>
      </c>
      <c r="I736">
        <v>870</v>
      </c>
      <c r="J736" s="497">
        <f>Table10[[#This Row],[Sản lượng kg]]/1000</f>
        <v>0.87</v>
      </c>
      <c r="K736" s="497" t="str">
        <f>_xlfn.XLOOKUP(Table10[[#This Row],[Loại Hàng]],Table59[Nhóm],Table59[Qui đổi])</f>
        <v>PET chai</v>
      </c>
      <c r="L736" s="403">
        <v>46165</v>
      </c>
      <c r="M736" t="s">
        <v>607</v>
      </c>
      <c r="N736" s="497">
        <f>IF(COUNTIF($A$3:A736,A736)=1,1,0)</f>
        <v>0</v>
      </c>
    </row>
    <row r="737" spans="1:14" x14ac:dyDescent="0.35">
      <c r="A737" t="s">
        <v>498</v>
      </c>
      <c r="B737" s="497" t="str">
        <f>IF(Table10[[#This Row],[DTR/Trạm]]="DTR",_xlfn.XLOOKUP(Table10[[#This Row],[ID NCC]],DS_NCC_DTR[ID NCC],DS_NCC_DTR[Tên NCC]),_xlfn.XLOOKUP(Table10[[#This Row],[ID NCC]],Data_TongTram2[ID NCC],Data_TongTram2[Tên NCC]))</f>
        <v>HKD Nguyên Chương</v>
      </c>
      <c r="C737" s="497" t="str">
        <f>IF(Table10[[#This Row],[Trạm/DTR]]="DTR","DTR","Trạm")</f>
        <v>Trạm</v>
      </c>
      <c r="D737" s="497" t="str">
        <f>Table10[[#This Row],[ID NCC]]&amp;Table10[[#This Row],[Trạm/DTR]]</f>
        <v>001J3000002HM0PIAWĐồng Lâm</v>
      </c>
      <c r="E737" s="497" t="str">
        <f>IF(Table10[[#This Row],[DTR/Trạm]]="DTR",_xlfn.XLOOKUP(Table10[[#This Row],[ID NCC]],DS_NCC_DTR[ID NCC],DS_NCC_DTR[Nhân viên]),_xlfn.XLOOKUP(Table10[[#This Row],[ID NCC]],Data_TongTram2[ID NCC],Data_TongTram2[Nhân viên]))</f>
        <v>Nguyễn Ngọc Lâm</v>
      </c>
      <c r="F737" s="497" t="str">
        <f>IF(Table10[[#This Row],[Trạm/DTR]]="DTR",_xlfn.XLOOKUP(Table10[[#This Row],[ID NCC]],DS_NCC_DTR[ID NCC],DS_NCC_DTR[Admin miền]),_xlfn.XLOOKUP(Table10[[#This Row],[Trạm/DTR]],Table16[Trạm],Table16[[Admin ]]))</f>
        <v>Phạm Thị Thúy Duy</v>
      </c>
      <c r="G737" t="s">
        <v>1296</v>
      </c>
      <c r="H737" s="497" t="str">
        <f>VLOOKUP(Table10[[#This Row],[Sản Phẩm RG]],'Thông tin'!C:F,4,0)</f>
        <v>PET chai</v>
      </c>
      <c r="I737">
        <v>499</v>
      </c>
      <c r="J737" s="497">
        <f>Table10[[#This Row],[Sản lượng kg]]/1000</f>
        <v>0.499</v>
      </c>
      <c r="K737" s="497" t="str">
        <f>_xlfn.XLOOKUP(Table10[[#This Row],[Loại Hàng]],Table59[Nhóm],Table59[Qui đổi])</f>
        <v>PET chai</v>
      </c>
      <c r="L737" s="403">
        <v>46165</v>
      </c>
      <c r="M737" t="s">
        <v>607</v>
      </c>
      <c r="N737" s="497">
        <f>IF(COUNTIF($A$3:A737,A737)=1,1,0)</f>
        <v>0</v>
      </c>
    </row>
    <row r="738" spans="1:14" x14ac:dyDescent="0.35">
      <c r="A738" t="s">
        <v>914</v>
      </c>
      <c r="B738" s="497" t="str">
        <f>IF(Table10[[#This Row],[DTR/Trạm]]="DTR",_xlfn.XLOOKUP(Table10[[#This Row],[ID NCC]],DS_NCC_DTR[ID NCC],DS_NCC_DTR[Tên NCC]),_xlfn.XLOOKUP(Table10[[#This Row],[ID NCC]],Data_TongTram2[ID NCC],Data_TongTram2[Tên NCC]))</f>
        <v>Nguyễn Văn Thảo</v>
      </c>
      <c r="C738" s="497" t="str">
        <f>IF(Table10[[#This Row],[Trạm/DTR]]="DTR","DTR","Trạm")</f>
        <v>Trạm</v>
      </c>
      <c r="D738" s="497" t="str">
        <f>Table10[[#This Row],[ID NCC]]&amp;Table10[[#This Row],[Trạm/DTR]]</f>
        <v>001J3000002HLkBIAWĐồng Lâm</v>
      </c>
      <c r="E738" s="497" t="str">
        <f>IF(Table10[[#This Row],[DTR/Trạm]]="DTR",_xlfn.XLOOKUP(Table10[[#This Row],[ID NCC]],DS_NCC_DTR[ID NCC],DS_NCC_DTR[Nhân viên]),_xlfn.XLOOKUP(Table10[[#This Row],[ID NCC]],Data_TongTram2[ID NCC],Data_TongTram2[Nhân viên]))</f>
        <v>Nguyễn Ngọc Lâm</v>
      </c>
      <c r="F738" s="497" t="str">
        <f>IF(Table10[[#This Row],[Trạm/DTR]]="DTR",_xlfn.XLOOKUP(Table10[[#This Row],[ID NCC]],DS_NCC_DTR[ID NCC],DS_NCC_DTR[Admin miền]),_xlfn.XLOOKUP(Table10[[#This Row],[Trạm/DTR]],Table16[Trạm],Table16[[Admin ]]))</f>
        <v>Phạm Thị Thúy Duy</v>
      </c>
      <c r="G738" t="s">
        <v>2240</v>
      </c>
      <c r="H738" s="497" t="str">
        <f>VLOOKUP(Table10[[#This Row],[Sản Phẩm RG]],'Thông tin'!C:F,4,0)</f>
        <v>PET chai</v>
      </c>
      <c r="I738">
        <v>3793</v>
      </c>
      <c r="J738" s="497">
        <f>Table10[[#This Row],[Sản lượng kg]]/1000</f>
        <v>3.7930000000000001</v>
      </c>
      <c r="K738" s="497" t="str">
        <f>_xlfn.XLOOKUP(Table10[[#This Row],[Loại Hàng]],Table59[Nhóm],Table59[Qui đổi])</f>
        <v>PET chai</v>
      </c>
      <c r="L738" s="403">
        <v>46165</v>
      </c>
      <c r="M738" t="s">
        <v>607</v>
      </c>
      <c r="N738" s="497">
        <f>IF(COUNTIF($A$3:A738,A738)=1,1,0)</f>
        <v>1</v>
      </c>
    </row>
    <row r="739" spans="1:14" x14ac:dyDescent="0.35">
      <c r="A739" t="s">
        <v>566</v>
      </c>
      <c r="B739" s="497" t="str">
        <f>IF(Table10[[#This Row],[DTR/Trạm]]="DTR",_xlfn.XLOOKUP(Table10[[#This Row],[ID NCC]],DS_NCC_DTR[ID NCC],DS_NCC_DTR[Tên NCC]),_xlfn.XLOOKUP(Table10[[#This Row],[ID NCC]],Data_TongTram2[ID NCC],Data_TongTram2[Tên NCC]))</f>
        <v>Chị Điệp (Phát Xương)</v>
      </c>
      <c r="C739" s="497" t="str">
        <f>IF(Table10[[#This Row],[Trạm/DTR]]="DTR","DTR","Trạm")</f>
        <v>Trạm</v>
      </c>
      <c r="D739" s="497" t="str">
        <f>Table10[[#This Row],[ID NCC]]&amp;Table10[[#This Row],[Trạm/DTR]]</f>
        <v>001J3000002HLbCIAWĐồng Lâm</v>
      </c>
      <c r="E739" s="497" t="str">
        <f>IF(Table10[[#This Row],[DTR/Trạm]]="DTR",_xlfn.XLOOKUP(Table10[[#This Row],[ID NCC]],DS_NCC_DTR[ID NCC],DS_NCC_DTR[Nhân viên]),_xlfn.XLOOKUP(Table10[[#This Row],[ID NCC]],Data_TongTram2[ID NCC],Data_TongTram2[Nhân viên]))</f>
        <v>Lâm Đỗ Anh Hào</v>
      </c>
      <c r="F739" s="497" t="str">
        <f>IF(Table10[[#This Row],[Trạm/DTR]]="DTR",_xlfn.XLOOKUP(Table10[[#This Row],[ID NCC]],DS_NCC_DTR[ID NCC],DS_NCC_DTR[Admin miền]),_xlfn.XLOOKUP(Table10[[#This Row],[Trạm/DTR]],Table16[Trạm],Table16[[Admin ]]))</f>
        <v>Phạm Thị Thúy Duy</v>
      </c>
      <c r="G739" t="s">
        <v>1296</v>
      </c>
      <c r="H739" s="497" t="str">
        <f>VLOOKUP(Table10[[#This Row],[Sản Phẩm RG]],'Thông tin'!C:F,4,0)</f>
        <v>PET chai</v>
      </c>
      <c r="I739">
        <v>520</v>
      </c>
      <c r="J739" s="497">
        <f>Table10[[#This Row],[Sản lượng kg]]/1000</f>
        <v>0.52</v>
      </c>
      <c r="K739" s="497" t="str">
        <f>_xlfn.XLOOKUP(Table10[[#This Row],[Loại Hàng]],Table59[Nhóm],Table59[Qui đổi])</f>
        <v>PET chai</v>
      </c>
      <c r="L739" s="403">
        <v>46165</v>
      </c>
      <c r="M739" t="s">
        <v>607</v>
      </c>
      <c r="N739" s="497">
        <f>IF(COUNTIF($A$3:A739,A739)=1,1,0)</f>
        <v>0</v>
      </c>
    </row>
    <row r="740" spans="1:14" x14ac:dyDescent="0.35">
      <c r="A740" t="s">
        <v>557</v>
      </c>
      <c r="B740" s="497" t="str">
        <f>IF(Table10[[#This Row],[DTR/Trạm]]="DTR",_xlfn.XLOOKUP(Table10[[#This Row],[ID NCC]],DS_NCC_DTR[ID NCC],DS_NCC_DTR[Tên NCC]),_xlfn.XLOOKUP(Table10[[#This Row],[ID NCC]],Data_TongTram2[ID NCC],Data_TongTram2[Tên NCC]))</f>
        <v>Trần Dương Kiến Trúc</v>
      </c>
      <c r="C740" s="497" t="str">
        <f>IF(Table10[[#This Row],[Trạm/DTR]]="DTR","DTR","Trạm")</f>
        <v>Trạm</v>
      </c>
      <c r="D740" s="497" t="str">
        <f>Table10[[#This Row],[ID NCC]]&amp;Table10[[#This Row],[Trạm/DTR]]</f>
        <v>001J3000002HLbFIAWĐồng Lâm</v>
      </c>
      <c r="E740" s="497" t="str">
        <f>IF(Table10[[#This Row],[DTR/Trạm]]="DTR",_xlfn.XLOOKUP(Table10[[#This Row],[ID NCC]],DS_NCC_DTR[ID NCC],DS_NCC_DTR[Nhân viên]),_xlfn.XLOOKUP(Table10[[#This Row],[ID NCC]],Data_TongTram2[ID NCC],Data_TongTram2[Nhân viên]))</f>
        <v>Lâm Đỗ Anh Hào</v>
      </c>
      <c r="F740" s="497" t="str">
        <f>IF(Table10[[#This Row],[Trạm/DTR]]="DTR",_xlfn.XLOOKUP(Table10[[#This Row],[ID NCC]],DS_NCC_DTR[ID NCC],DS_NCC_DTR[Admin miền]),_xlfn.XLOOKUP(Table10[[#This Row],[Trạm/DTR]],Table16[Trạm],Table16[[Admin ]]))</f>
        <v>Phạm Thị Thúy Duy</v>
      </c>
      <c r="G740" t="s">
        <v>1296</v>
      </c>
      <c r="H740" s="497" t="str">
        <f>VLOOKUP(Table10[[#This Row],[Sản Phẩm RG]],'Thông tin'!C:F,4,0)</f>
        <v>PET chai</v>
      </c>
      <c r="I740">
        <v>717</v>
      </c>
      <c r="J740" s="497">
        <f>Table10[[#This Row],[Sản lượng kg]]/1000</f>
        <v>0.71699999999999997</v>
      </c>
      <c r="K740" s="497" t="str">
        <f>_xlfn.XLOOKUP(Table10[[#This Row],[Loại Hàng]],Table59[Nhóm],Table59[Qui đổi])</f>
        <v>PET chai</v>
      </c>
      <c r="L740" s="403">
        <v>46165</v>
      </c>
      <c r="M740" t="s">
        <v>607</v>
      </c>
      <c r="N740" s="497">
        <f>IF(COUNTIF($A$3:A740,A740)=1,1,0)</f>
        <v>0</v>
      </c>
    </row>
    <row r="741" spans="1:14" x14ac:dyDescent="0.35">
      <c r="A741" t="s">
        <v>557</v>
      </c>
      <c r="B741" s="497" t="str">
        <f>IF(Table10[[#This Row],[DTR/Trạm]]="DTR",_xlfn.XLOOKUP(Table10[[#This Row],[ID NCC]],DS_NCC_DTR[ID NCC],DS_NCC_DTR[Tên NCC]),_xlfn.XLOOKUP(Table10[[#This Row],[ID NCC]],Data_TongTram2[ID NCC],Data_TongTram2[Tên NCC]))</f>
        <v>Trần Dương Kiến Trúc</v>
      </c>
      <c r="C741" s="497" t="str">
        <f>IF(Table10[[#This Row],[Trạm/DTR]]="DTR","DTR","Trạm")</f>
        <v>Trạm</v>
      </c>
      <c r="D741" s="497" t="str">
        <f>Table10[[#This Row],[ID NCC]]&amp;Table10[[#This Row],[Trạm/DTR]]</f>
        <v>001J3000002HLbFIAWĐồng Lâm</v>
      </c>
      <c r="E741" s="497" t="str">
        <f>IF(Table10[[#This Row],[DTR/Trạm]]="DTR",_xlfn.XLOOKUP(Table10[[#This Row],[ID NCC]],DS_NCC_DTR[ID NCC],DS_NCC_DTR[Nhân viên]),_xlfn.XLOOKUP(Table10[[#This Row],[ID NCC]],Data_TongTram2[ID NCC],Data_TongTram2[Nhân viên]))</f>
        <v>Lâm Đỗ Anh Hào</v>
      </c>
      <c r="F741" s="497" t="str">
        <f>IF(Table10[[#This Row],[Trạm/DTR]]="DTR",_xlfn.XLOOKUP(Table10[[#This Row],[ID NCC]],DS_NCC_DTR[ID NCC],DS_NCC_DTR[Admin miền]),_xlfn.XLOOKUP(Table10[[#This Row],[Trạm/DTR]],Table16[Trạm],Table16[[Admin ]]))</f>
        <v>Phạm Thị Thúy Duy</v>
      </c>
      <c r="G741" t="s">
        <v>1296</v>
      </c>
      <c r="H741" s="497" t="str">
        <f>VLOOKUP(Table10[[#This Row],[Sản Phẩm RG]],'Thông tin'!C:F,4,0)</f>
        <v>PET chai</v>
      </c>
      <c r="I741">
        <v>1030</v>
      </c>
      <c r="J741" s="497">
        <f>Table10[[#This Row],[Sản lượng kg]]/1000</f>
        <v>1.03</v>
      </c>
      <c r="K741" s="497" t="str">
        <f>_xlfn.XLOOKUP(Table10[[#This Row],[Loại Hàng]],Table59[Nhóm],Table59[Qui đổi])</f>
        <v>PET chai</v>
      </c>
      <c r="L741" s="403">
        <v>46165</v>
      </c>
      <c r="M741" t="s">
        <v>607</v>
      </c>
      <c r="N741" s="497">
        <f>IF(COUNTIF($A$3:A741,A741)=1,1,0)</f>
        <v>0</v>
      </c>
    </row>
    <row r="742" spans="1:14" x14ac:dyDescent="0.35">
      <c r="A742" t="s">
        <v>562</v>
      </c>
      <c r="B742" s="497" t="str">
        <f>IF(Table10[[#This Row],[DTR/Trạm]]="DTR",_xlfn.XLOOKUP(Table10[[#This Row],[ID NCC]],DS_NCC_DTR[ID NCC],DS_NCC_DTR[Tên NCC]),_xlfn.XLOOKUP(Table10[[#This Row],[ID NCC]],Data_TongTram2[ID NCC],Data_TongTram2[Tên NCC]))</f>
        <v>Võ Nhật Trường</v>
      </c>
      <c r="C742" s="497" t="str">
        <f>IF(Table10[[#This Row],[Trạm/DTR]]="DTR","DTR","Trạm")</f>
        <v>Trạm</v>
      </c>
      <c r="D742" s="497" t="str">
        <f>Table10[[#This Row],[ID NCC]]&amp;Table10[[#This Row],[Trạm/DTR]]</f>
        <v>001J300000HZs5NIATĐồng Lâm</v>
      </c>
      <c r="E742" s="497" t="str">
        <f>IF(Table10[[#This Row],[DTR/Trạm]]="DTR",_xlfn.XLOOKUP(Table10[[#This Row],[ID NCC]],DS_NCC_DTR[ID NCC],DS_NCC_DTR[Nhân viên]),_xlfn.XLOOKUP(Table10[[#This Row],[ID NCC]],Data_TongTram2[ID NCC],Data_TongTram2[Nhân viên]))</f>
        <v>Lê Quốc Việt</v>
      </c>
      <c r="F742" s="497" t="str">
        <f>IF(Table10[[#This Row],[Trạm/DTR]]="DTR",_xlfn.XLOOKUP(Table10[[#This Row],[ID NCC]],DS_NCC_DTR[ID NCC],DS_NCC_DTR[Admin miền]),_xlfn.XLOOKUP(Table10[[#This Row],[Trạm/DTR]],Table16[Trạm],Table16[[Admin ]]))</f>
        <v>Phạm Thị Thúy Duy</v>
      </c>
      <c r="G742" t="s">
        <v>1296</v>
      </c>
      <c r="H742" s="497" t="str">
        <f>VLOOKUP(Table10[[#This Row],[Sản Phẩm RG]],'Thông tin'!C:F,4,0)</f>
        <v>PET chai</v>
      </c>
      <c r="I742">
        <v>390</v>
      </c>
      <c r="J742" s="497">
        <f>Table10[[#This Row],[Sản lượng kg]]/1000</f>
        <v>0.39</v>
      </c>
      <c r="K742" s="497" t="str">
        <f>_xlfn.XLOOKUP(Table10[[#This Row],[Loại Hàng]],Table59[Nhóm],Table59[Qui đổi])</f>
        <v>PET chai</v>
      </c>
      <c r="L742" s="403">
        <v>46165</v>
      </c>
      <c r="M742" t="s">
        <v>607</v>
      </c>
      <c r="N742" s="497">
        <f>IF(COUNTIF($A$3:A742,A742)=1,1,0)</f>
        <v>0</v>
      </c>
    </row>
    <row r="743" spans="1:14" x14ac:dyDescent="0.35">
      <c r="A743" t="s">
        <v>529</v>
      </c>
      <c r="B743" s="497" t="str">
        <f>IF(Table10[[#This Row],[DTR/Trạm]]="DTR",_xlfn.XLOOKUP(Table10[[#This Row],[ID NCC]],DS_NCC_DTR[ID NCC],DS_NCC_DTR[Tên NCC]),_xlfn.XLOOKUP(Table10[[#This Row],[ID NCC]],Data_TongTram2[ID NCC],Data_TongTram2[Tên NCC]))</f>
        <v>Anh Tèo</v>
      </c>
      <c r="C743" s="497" t="str">
        <f>IF(Table10[[#This Row],[Trạm/DTR]]="DTR","DTR","Trạm")</f>
        <v>Trạm</v>
      </c>
      <c r="D743" s="497" t="str">
        <f>Table10[[#This Row],[ID NCC]]&amp;Table10[[#This Row],[Trạm/DTR]]</f>
        <v>001J3000002HLsKIAWĐồng Lâm</v>
      </c>
      <c r="E743" s="497" t="str">
        <f>IF(Table10[[#This Row],[DTR/Trạm]]="DTR",_xlfn.XLOOKUP(Table10[[#This Row],[ID NCC]],DS_NCC_DTR[ID NCC],DS_NCC_DTR[Nhân viên]),_xlfn.XLOOKUP(Table10[[#This Row],[ID NCC]],Data_TongTram2[ID NCC],Data_TongTram2[Nhân viên]))</f>
        <v>Lê Quốc Việt</v>
      </c>
      <c r="F743" s="497" t="str">
        <f>IF(Table10[[#This Row],[Trạm/DTR]]="DTR",_xlfn.XLOOKUP(Table10[[#This Row],[ID NCC]],DS_NCC_DTR[ID NCC],DS_NCC_DTR[Admin miền]),_xlfn.XLOOKUP(Table10[[#This Row],[Trạm/DTR]],Table16[Trạm],Table16[[Admin ]]))</f>
        <v>Phạm Thị Thúy Duy</v>
      </c>
      <c r="G743" t="s">
        <v>1296</v>
      </c>
      <c r="H743" s="497" t="str">
        <f>VLOOKUP(Table10[[#This Row],[Sản Phẩm RG]],'Thông tin'!C:F,4,0)</f>
        <v>PET chai</v>
      </c>
      <c r="I743">
        <v>430</v>
      </c>
      <c r="J743" s="497">
        <f>Table10[[#This Row],[Sản lượng kg]]/1000</f>
        <v>0.43</v>
      </c>
      <c r="K743" s="497" t="str">
        <f>_xlfn.XLOOKUP(Table10[[#This Row],[Loại Hàng]],Table59[Nhóm],Table59[Qui đổi])</f>
        <v>PET chai</v>
      </c>
      <c r="L743" s="403">
        <v>46165</v>
      </c>
      <c r="M743" t="s">
        <v>607</v>
      </c>
      <c r="N743" s="497">
        <f>IF(COUNTIF($A$3:A743,A743)=1,1,0)</f>
        <v>0</v>
      </c>
    </row>
    <row r="744" spans="1:14" x14ac:dyDescent="0.35">
      <c r="A744" t="s">
        <v>526</v>
      </c>
      <c r="B744" s="497" t="str">
        <f>IF(Table10[[#This Row],[DTR/Trạm]]="DTR",_xlfn.XLOOKUP(Table10[[#This Row],[ID NCC]],DS_NCC_DTR[ID NCC],DS_NCC_DTR[Tên NCC]),_xlfn.XLOOKUP(Table10[[#This Row],[ID NCC]],Data_TongTram2[ID NCC],Data_TongTram2[Tên NCC]))</f>
        <v>Chị Nguyệt</v>
      </c>
      <c r="C744" s="497" t="str">
        <f>IF(Table10[[#This Row],[Trạm/DTR]]="DTR","DTR","Trạm")</f>
        <v>Trạm</v>
      </c>
      <c r="D744" s="497" t="str">
        <f>Table10[[#This Row],[ID NCC]]&amp;Table10[[#This Row],[Trạm/DTR]]</f>
        <v>001J3000002HLrIIAWĐồng Lâm</v>
      </c>
      <c r="E744" s="497" t="str">
        <f>IF(Table10[[#This Row],[DTR/Trạm]]="DTR",_xlfn.XLOOKUP(Table10[[#This Row],[ID NCC]],DS_NCC_DTR[ID NCC],DS_NCC_DTR[Nhân viên]),_xlfn.XLOOKUP(Table10[[#This Row],[ID NCC]],Data_TongTram2[ID NCC],Data_TongTram2[Nhân viên]))</f>
        <v>Lâm Đỗ Anh Hào</v>
      </c>
      <c r="F744" s="497" t="str">
        <f>IF(Table10[[#This Row],[Trạm/DTR]]="DTR",_xlfn.XLOOKUP(Table10[[#This Row],[ID NCC]],DS_NCC_DTR[ID NCC],DS_NCC_DTR[Admin miền]),_xlfn.XLOOKUP(Table10[[#This Row],[Trạm/DTR]],Table16[Trạm],Table16[[Admin ]]))</f>
        <v>Phạm Thị Thúy Duy</v>
      </c>
      <c r="G744" t="s">
        <v>1296</v>
      </c>
      <c r="H744" s="497" t="str">
        <f>VLOOKUP(Table10[[#This Row],[Sản Phẩm RG]],'Thông tin'!C:F,4,0)</f>
        <v>PET chai</v>
      </c>
      <c r="I744">
        <v>621</v>
      </c>
      <c r="J744" s="497">
        <f>Table10[[#This Row],[Sản lượng kg]]/1000</f>
        <v>0.621</v>
      </c>
      <c r="K744" s="497" t="str">
        <f>_xlfn.XLOOKUP(Table10[[#This Row],[Loại Hàng]],Table59[Nhóm],Table59[Qui đổi])</f>
        <v>PET chai</v>
      </c>
      <c r="L744" s="403">
        <v>46165</v>
      </c>
      <c r="M744" t="s">
        <v>607</v>
      </c>
      <c r="N744" s="497">
        <f>IF(COUNTIF($A$3:A744,A744)=1,1,0)</f>
        <v>0</v>
      </c>
    </row>
    <row r="745" spans="1:14" x14ac:dyDescent="0.35">
      <c r="A745" t="s">
        <v>634</v>
      </c>
      <c r="B745" s="497" t="str">
        <f>IF(Table10[[#This Row],[DTR/Trạm]]="DTR",_xlfn.XLOOKUP(Table10[[#This Row],[ID NCC]],DS_NCC_DTR[ID NCC],DS_NCC_DTR[Tên NCC]),_xlfn.XLOOKUP(Table10[[#This Row],[ID NCC]],Data_TongTram2[ID NCC],Data_TongTram2[Tên NCC]))</f>
        <v>HKD Tín Trang</v>
      </c>
      <c r="C745" s="497" t="str">
        <f>IF(Table10[[#This Row],[Trạm/DTR]]="DTR","DTR","Trạm")</f>
        <v>Trạm</v>
      </c>
      <c r="D745" s="497" t="str">
        <f>Table10[[#This Row],[ID NCC]]&amp;Table10[[#This Row],[Trạm/DTR]]</f>
        <v>001J3000002HLguIAGĐồng Lâm</v>
      </c>
      <c r="E745" s="497" t="str">
        <f>IF(Table10[[#This Row],[DTR/Trạm]]="DTR",_xlfn.XLOOKUP(Table10[[#This Row],[ID NCC]],DS_NCC_DTR[ID NCC],DS_NCC_DTR[Nhân viên]),_xlfn.XLOOKUP(Table10[[#This Row],[ID NCC]],Data_TongTram2[ID NCC],Data_TongTram2[Nhân viên]))</f>
        <v>Lâm Đỗ Anh Hào</v>
      </c>
      <c r="F745" s="497" t="str">
        <f>IF(Table10[[#This Row],[Trạm/DTR]]="DTR",_xlfn.XLOOKUP(Table10[[#This Row],[ID NCC]],DS_NCC_DTR[ID NCC],DS_NCC_DTR[Admin miền]),_xlfn.XLOOKUP(Table10[[#This Row],[Trạm/DTR]],Table16[Trạm],Table16[[Admin ]]))</f>
        <v>Phạm Thị Thúy Duy</v>
      </c>
      <c r="G745" t="s">
        <v>1296</v>
      </c>
      <c r="H745" s="497" t="str">
        <f>VLOOKUP(Table10[[#This Row],[Sản Phẩm RG]],'Thông tin'!C:F,4,0)</f>
        <v>PET chai</v>
      </c>
      <c r="I745">
        <v>840</v>
      </c>
      <c r="J745" s="497">
        <f>Table10[[#This Row],[Sản lượng kg]]/1000</f>
        <v>0.84</v>
      </c>
      <c r="K745" s="497" t="str">
        <f>_xlfn.XLOOKUP(Table10[[#This Row],[Loại Hàng]],Table59[Nhóm],Table59[Qui đổi])</f>
        <v>PET chai</v>
      </c>
      <c r="L745" s="403">
        <v>46165</v>
      </c>
      <c r="M745" t="s">
        <v>607</v>
      </c>
      <c r="N745" s="497">
        <f>IF(COUNTIF($A$3:A745,A745)=1,1,0)</f>
        <v>0</v>
      </c>
    </row>
    <row r="746" spans="1:14" x14ac:dyDescent="0.35">
      <c r="A746" t="s">
        <v>531</v>
      </c>
      <c r="B746" s="497" t="str">
        <f>IF(Table10[[#This Row],[DTR/Trạm]]="DTR",_xlfn.XLOOKUP(Table10[[#This Row],[ID NCC]],DS_NCC_DTR[ID NCC],DS_NCC_DTR[Tên NCC]),_xlfn.XLOOKUP(Table10[[#This Row],[ID NCC]],Data_TongTram2[ID NCC],Data_TongTram2[Tên NCC]))</f>
        <v>Công ty TNHH MTV TM DV Thành Thư Vĩnh Long</v>
      </c>
      <c r="C746" s="497" t="str">
        <f>IF(Table10[[#This Row],[Trạm/DTR]]="DTR","DTR","Trạm")</f>
        <v>Trạm</v>
      </c>
      <c r="D746" s="497" t="str">
        <f>Table10[[#This Row],[ID NCC]]&amp;Table10[[#This Row],[Trạm/DTR]]</f>
        <v>001J300000DJt7oIADĐồng Lâm</v>
      </c>
      <c r="E746" s="497" t="str">
        <f>IF(Table10[[#This Row],[DTR/Trạm]]="DTR",_xlfn.XLOOKUP(Table10[[#This Row],[ID NCC]],DS_NCC_DTR[ID NCC],DS_NCC_DTR[Nhân viên]),_xlfn.XLOOKUP(Table10[[#This Row],[ID NCC]],Data_TongTram2[ID NCC],Data_TongTram2[Nhân viên]))</f>
        <v>Lê Quốc Việt</v>
      </c>
      <c r="F746" s="497" t="str">
        <f>IF(Table10[[#This Row],[Trạm/DTR]]="DTR",_xlfn.XLOOKUP(Table10[[#This Row],[ID NCC]],DS_NCC_DTR[ID NCC],DS_NCC_DTR[Admin miền]),_xlfn.XLOOKUP(Table10[[#This Row],[Trạm/DTR]],Table16[Trạm],Table16[[Admin ]]))</f>
        <v>Phạm Thị Thúy Duy</v>
      </c>
      <c r="G746" t="s">
        <v>1296</v>
      </c>
      <c r="H746" s="497" t="str">
        <f>VLOOKUP(Table10[[#This Row],[Sản Phẩm RG]],'Thông tin'!C:F,4,0)</f>
        <v>PET chai</v>
      </c>
      <c r="I746">
        <v>610</v>
      </c>
      <c r="J746" s="497">
        <f>Table10[[#This Row],[Sản lượng kg]]/1000</f>
        <v>0.61</v>
      </c>
      <c r="K746" s="497" t="str">
        <f>_xlfn.XLOOKUP(Table10[[#This Row],[Loại Hàng]],Table59[Nhóm],Table59[Qui đổi])</f>
        <v>PET chai</v>
      </c>
      <c r="L746" s="403">
        <v>46165</v>
      </c>
      <c r="M746" t="s">
        <v>607</v>
      </c>
      <c r="N746" s="497">
        <f>IF(COUNTIF($A$3:A746,A746)=1,1,0)</f>
        <v>0</v>
      </c>
    </row>
    <row r="747" spans="1:14" x14ac:dyDescent="0.35">
      <c r="A747" t="s">
        <v>531</v>
      </c>
      <c r="B747" s="497" t="str">
        <f>IF(Table10[[#This Row],[DTR/Trạm]]="DTR",_xlfn.XLOOKUP(Table10[[#This Row],[ID NCC]],DS_NCC_DTR[ID NCC],DS_NCC_DTR[Tên NCC]),_xlfn.XLOOKUP(Table10[[#This Row],[ID NCC]],Data_TongTram2[ID NCC],Data_TongTram2[Tên NCC]))</f>
        <v>Công ty TNHH MTV TM DV Thành Thư Vĩnh Long</v>
      </c>
      <c r="C747" s="497" t="str">
        <f>IF(Table10[[#This Row],[Trạm/DTR]]="DTR","DTR","Trạm")</f>
        <v>Trạm</v>
      </c>
      <c r="D747" s="497" t="str">
        <f>Table10[[#This Row],[ID NCC]]&amp;Table10[[#This Row],[Trạm/DTR]]</f>
        <v>001J300000DJt7oIADĐồng Lâm</v>
      </c>
      <c r="E747" s="497" t="str">
        <f>IF(Table10[[#This Row],[DTR/Trạm]]="DTR",_xlfn.XLOOKUP(Table10[[#This Row],[ID NCC]],DS_NCC_DTR[ID NCC],DS_NCC_DTR[Nhân viên]),_xlfn.XLOOKUP(Table10[[#This Row],[ID NCC]],Data_TongTram2[ID NCC],Data_TongTram2[Nhân viên]))</f>
        <v>Lê Quốc Việt</v>
      </c>
      <c r="F747" s="497" t="str">
        <f>IF(Table10[[#This Row],[Trạm/DTR]]="DTR",_xlfn.XLOOKUP(Table10[[#This Row],[ID NCC]],DS_NCC_DTR[ID NCC],DS_NCC_DTR[Admin miền]),_xlfn.XLOOKUP(Table10[[#This Row],[Trạm/DTR]],Table16[Trạm],Table16[[Admin ]]))</f>
        <v>Phạm Thị Thúy Duy</v>
      </c>
      <c r="G747" t="s">
        <v>1296</v>
      </c>
      <c r="H747" s="497" t="str">
        <f>VLOOKUP(Table10[[#This Row],[Sản Phẩm RG]],'Thông tin'!C:F,4,0)</f>
        <v>PET chai</v>
      </c>
      <c r="I747">
        <v>573</v>
      </c>
      <c r="J747" s="497">
        <f>Table10[[#This Row],[Sản lượng kg]]/1000</f>
        <v>0.57299999999999995</v>
      </c>
      <c r="K747" s="497" t="str">
        <f>_xlfn.XLOOKUP(Table10[[#This Row],[Loại Hàng]],Table59[Nhóm],Table59[Qui đổi])</f>
        <v>PET chai</v>
      </c>
      <c r="L747" s="403">
        <v>46165</v>
      </c>
      <c r="M747" t="s">
        <v>607</v>
      </c>
      <c r="N747" s="497">
        <f>IF(COUNTIF($A$3:A747,A747)=1,1,0)</f>
        <v>0</v>
      </c>
    </row>
    <row r="748" spans="1:14" x14ac:dyDescent="0.35">
      <c r="A748" t="s">
        <v>647</v>
      </c>
      <c r="B748" s="497" t="str">
        <f>IF(Table10[[#This Row],[DTR/Trạm]]="DTR",_xlfn.XLOOKUP(Table10[[#This Row],[ID NCC]],DS_NCC_DTR[ID NCC],DS_NCC_DTR[Tên NCC]),_xlfn.XLOOKUP(Table10[[#This Row],[ID NCC]],Data_TongTram2[ID NCC],Data_TongTram2[Tên NCC]))</f>
        <v>Chị Điệp Kiên Giang</v>
      </c>
      <c r="C748" s="497" t="str">
        <f>IF(Table10[[#This Row],[Trạm/DTR]]="DTR","DTR","Trạm")</f>
        <v>Trạm</v>
      </c>
      <c r="D748" s="497" t="str">
        <f>Table10[[#This Row],[ID NCC]]&amp;Table10[[#This Row],[Trạm/DTR]]</f>
        <v>001J3000002HjDtIAKĐồng Lâm</v>
      </c>
      <c r="E748" s="497" t="str">
        <f>IF(Table10[[#This Row],[DTR/Trạm]]="DTR",_xlfn.XLOOKUP(Table10[[#This Row],[ID NCC]],DS_NCC_DTR[ID NCC],DS_NCC_DTR[Nhân viên]),_xlfn.XLOOKUP(Table10[[#This Row],[ID NCC]],Data_TongTram2[ID NCC],Data_TongTram2[Nhân viên]))</f>
        <v>Phạm Huỳnh Hữu Lộc</v>
      </c>
      <c r="F748" s="497" t="str">
        <f>IF(Table10[[#This Row],[Trạm/DTR]]="DTR",_xlfn.XLOOKUP(Table10[[#This Row],[ID NCC]],DS_NCC_DTR[ID NCC],DS_NCC_DTR[Admin miền]),_xlfn.XLOOKUP(Table10[[#This Row],[Trạm/DTR]],Table16[Trạm],Table16[[Admin ]]))</f>
        <v>Phạm Thị Thúy Duy</v>
      </c>
      <c r="G748" t="s">
        <v>2240</v>
      </c>
      <c r="H748" s="497" t="str">
        <f>VLOOKUP(Table10[[#This Row],[Sản Phẩm RG]],'Thông tin'!C:F,4,0)</f>
        <v>PET chai</v>
      </c>
      <c r="I748">
        <v>8288</v>
      </c>
      <c r="J748" s="497">
        <f>Table10[[#This Row],[Sản lượng kg]]/1000</f>
        <v>8.2880000000000003</v>
      </c>
      <c r="K748" s="497" t="str">
        <f>_xlfn.XLOOKUP(Table10[[#This Row],[Loại Hàng]],Table59[Nhóm],Table59[Qui đổi])</f>
        <v>PET chai</v>
      </c>
      <c r="L748" s="403">
        <v>46167</v>
      </c>
      <c r="M748" t="s">
        <v>607</v>
      </c>
      <c r="N748" s="497">
        <f>IF(COUNTIF($A$3:A748,A748)=1,1,0)</f>
        <v>0</v>
      </c>
    </row>
    <row r="749" spans="1:14" x14ac:dyDescent="0.35">
      <c r="A749" t="s">
        <v>498</v>
      </c>
      <c r="B749" s="497" t="str">
        <f>IF(Table10[[#This Row],[DTR/Trạm]]="DTR",_xlfn.XLOOKUP(Table10[[#This Row],[ID NCC]],DS_NCC_DTR[ID NCC],DS_NCC_DTR[Tên NCC]),_xlfn.XLOOKUP(Table10[[#This Row],[ID NCC]],Data_TongTram2[ID NCC],Data_TongTram2[Tên NCC]))</f>
        <v>HKD Nguyên Chương</v>
      </c>
      <c r="C749" s="497" t="str">
        <f>IF(Table10[[#This Row],[Trạm/DTR]]="DTR","DTR","Trạm")</f>
        <v>Trạm</v>
      </c>
      <c r="D749" s="497" t="str">
        <f>Table10[[#This Row],[ID NCC]]&amp;Table10[[#This Row],[Trạm/DTR]]</f>
        <v>001J3000002HM0PIAWĐồng Lâm</v>
      </c>
      <c r="E749" s="497" t="str">
        <f>IF(Table10[[#This Row],[DTR/Trạm]]="DTR",_xlfn.XLOOKUP(Table10[[#This Row],[ID NCC]],DS_NCC_DTR[ID NCC],DS_NCC_DTR[Nhân viên]),_xlfn.XLOOKUP(Table10[[#This Row],[ID NCC]],Data_TongTram2[ID NCC],Data_TongTram2[Nhân viên]))</f>
        <v>Nguyễn Ngọc Lâm</v>
      </c>
      <c r="F749" s="497" t="str">
        <f>IF(Table10[[#This Row],[Trạm/DTR]]="DTR",_xlfn.XLOOKUP(Table10[[#This Row],[ID NCC]],DS_NCC_DTR[ID NCC],DS_NCC_DTR[Admin miền]),_xlfn.XLOOKUP(Table10[[#This Row],[Trạm/DTR]],Table16[Trạm],Table16[[Admin ]]))</f>
        <v>Phạm Thị Thúy Duy</v>
      </c>
      <c r="G749" t="s">
        <v>2240</v>
      </c>
      <c r="H749" s="497" t="str">
        <f>VLOOKUP(Table10[[#This Row],[Sản Phẩm RG]],'Thông tin'!C:F,4,0)</f>
        <v>PET chai</v>
      </c>
      <c r="I749">
        <v>5023</v>
      </c>
      <c r="J749" s="497">
        <f>Table10[[#This Row],[Sản lượng kg]]/1000</f>
        <v>5.0229999999999997</v>
      </c>
      <c r="K749" s="497" t="str">
        <f>_xlfn.XLOOKUP(Table10[[#This Row],[Loại Hàng]],Table59[Nhóm],Table59[Qui đổi])</f>
        <v>PET chai</v>
      </c>
      <c r="L749" s="403">
        <v>46167</v>
      </c>
      <c r="M749" t="s">
        <v>607</v>
      </c>
      <c r="N749" s="497">
        <f>IF(COUNTIF($A$3:A749,A749)=1,1,0)</f>
        <v>0</v>
      </c>
    </row>
    <row r="750" spans="1:14" x14ac:dyDescent="0.35">
      <c r="A750" t="s">
        <v>498</v>
      </c>
      <c r="B750" s="497" t="str">
        <f>IF(Table10[[#This Row],[DTR/Trạm]]="DTR",_xlfn.XLOOKUP(Table10[[#This Row],[ID NCC]],DS_NCC_DTR[ID NCC],DS_NCC_DTR[Tên NCC]),_xlfn.XLOOKUP(Table10[[#This Row],[ID NCC]],Data_TongTram2[ID NCC],Data_TongTram2[Tên NCC]))</f>
        <v>HKD Nguyên Chương</v>
      </c>
      <c r="C750" s="497" t="str">
        <f>IF(Table10[[#This Row],[Trạm/DTR]]="DTR","DTR","Trạm")</f>
        <v>Trạm</v>
      </c>
      <c r="D750" s="497" t="str">
        <f>Table10[[#This Row],[ID NCC]]&amp;Table10[[#This Row],[Trạm/DTR]]</f>
        <v>001J3000002HM0PIAWĐồng Lâm</v>
      </c>
      <c r="E750" s="497" t="str">
        <f>IF(Table10[[#This Row],[DTR/Trạm]]="DTR",_xlfn.XLOOKUP(Table10[[#This Row],[ID NCC]],DS_NCC_DTR[ID NCC],DS_NCC_DTR[Nhân viên]),_xlfn.XLOOKUP(Table10[[#This Row],[ID NCC]],Data_TongTram2[ID NCC],Data_TongTram2[Nhân viên]))</f>
        <v>Nguyễn Ngọc Lâm</v>
      </c>
      <c r="F750" s="497" t="str">
        <f>IF(Table10[[#This Row],[Trạm/DTR]]="DTR",_xlfn.XLOOKUP(Table10[[#This Row],[ID NCC]],DS_NCC_DTR[ID NCC],DS_NCC_DTR[Admin miền]),_xlfn.XLOOKUP(Table10[[#This Row],[Trạm/DTR]],Table16[Trạm],Table16[[Admin ]]))</f>
        <v>Phạm Thị Thúy Duy</v>
      </c>
      <c r="G750" t="s">
        <v>1296</v>
      </c>
      <c r="H750" s="497" t="str">
        <f>VLOOKUP(Table10[[#This Row],[Sản Phẩm RG]],'Thông tin'!C:F,4,0)</f>
        <v>PET chai</v>
      </c>
      <c r="I750">
        <v>571</v>
      </c>
      <c r="J750" s="497">
        <f>Table10[[#This Row],[Sản lượng kg]]/1000</f>
        <v>0.57099999999999995</v>
      </c>
      <c r="K750" s="497" t="str">
        <f>_xlfn.XLOOKUP(Table10[[#This Row],[Loại Hàng]],Table59[Nhóm],Table59[Qui đổi])</f>
        <v>PET chai</v>
      </c>
      <c r="L750" s="403">
        <v>46167</v>
      </c>
      <c r="M750" t="s">
        <v>607</v>
      </c>
      <c r="N750" s="497">
        <f>IF(COUNTIF($A$3:A750,A750)=1,1,0)</f>
        <v>0</v>
      </c>
    </row>
    <row r="751" spans="1:14" x14ac:dyDescent="0.35">
      <c r="A751" t="s">
        <v>519</v>
      </c>
      <c r="B751" s="497" t="str">
        <f>IF(Table10[[#This Row],[DTR/Trạm]]="DTR",_xlfn.XLOOKUP(Table10[[#This Row],[ID NCC]],DS_NCC_DTR[ID NCC],DS_NCC_DTR[Tên NCC]),_xlfn.XLOOKUP(Table10[[#This Row],[ID NCC]],Data_TongTram2[ID NCC],Data_TongTram2[Tên NCC]))</f>
        <v>Kiều Bình Thái</v>
      </c>
      <c r="C751" s="497" t="str">
        <f>IF(Table10[[#This Row],[Trạm/DTR]]="DTR","DTR","Trạm")</f>
        <v>Trạm</v>
      </c>
      <c r="D751" s="497" t="str">
        <f>Table10[[#This Row],[ID NCC]]&amp;Table10[[#This Row],[Trạm/DTR]]</f>
        <v>001J3000005FFAsIAOĐồng Lâm</v>
      </c>
      <c r="E751" s="497" t="str">
        <f>IF(Table10[[#This Row],[DTR/Trạm]]="DTR",_xlfn.XLOOKUP(Table10[[#This Row],[ID NCC]],DS_NCC_DTR[ID NCC],DS_NCC_DTR[Nhân viên]),_xlfn.XLOOKUP(Table10[[#This Row],[ID NCC]],Data_TongTram2[ID NCC],Data_TongTram2[Nhân viên]))</f>
        <v>Lê Quốc Việt</v>
      </c>
      <c r="F751" s="497" t="str">
        <f>IF(Table10[[#This Row],[Trạm/DTR]]="DTR",_xlfn.XLOOKUP(Table10[[#This Row],[ID NCC]],DS_NCC_DTR[ID NCC],DS_NCC_DTR[Admin miền]),_xlfn.XLOOKUP(Table10[[#This Row],[Trạm/DTR]],Table16[Trạm],Table16[[Admin ]]))</f>
        <v>Phạm Thị Thúy Duy</v>
      </c>
      <c r="G751" t="s">
        <v>1296</v>
      </c>
      <c r="H751" s="497" t="str">
        <f>VLOOKUP(Table10[[#This Row],[Sản Phẩm RG]],'Thông tin'!C:F,4,0)</f>
        <v>PET chai</v>
      </c>
      <c r="I751">
        <v>720</v>
      </c>
      <c r="J751" s="497">
        <f>Table10[[#This Row],[Sản lượng kg]]/1000</f>
        <v>0.72</v>
      </c>
      <c r="K751" s="497" t="str">
        <f>_xlfn.XLOOKUP(Table10[[#This Row],[Loại Hàng]],Table59[Nhóm],Table59[Qui đổi])</f>
        <v>PET chai</v>
      </c>
      <c r="L751" s="403">
        <v>46167</v>
      </c>
      <c r="M751" t="s">
        <v>607</v>
      </c>
      <c r="N751" s="497">
        <f>IF(COUNTIF($A$3:A751,A751)=1,1,0)</f>
        <v>0</v>
      </c>
    </row>
    <row r="752" spans="1:14" x14ac:dyDescent="0.35">
      <c r="A752" t="s">
        <v>573</v>
      </c>
      <c r="B752" s="497" t="str">
        <f>IF(Table10[[#This Row],[DTR/Trạm]]="DTR",_xlfn.XLOOKUP(Table10[[#This Row],[ID NCC]],DS_NCC_DTR[ID NCC],DS_NCC_DTR[Tên NCC]),_xlfn.XLOOKUP(Table10[[#This Row],[ID NCC]],Data_TongTram2[ID NCC],Data_TongTram2[Tên NCC]))</f>
        <v>Phan Huy Tâm</v>
      </c>
      <c r="C752" s="497" t="str">
        <f>IF(Table10[[#This Row],[Trạm/DTR]]="DTR","DTR","Trạm")</f>
        <v>Trạm</v>
      </c>
      <c r="D752" s="497" t="str">
        <f>Table10[[#This Row],[ID NCC]]&amp;Table10[[#This Row],[Trạm/DTR]]</f>
        <v>001dc00000tGtVXAA0Đồng Lâm</v>
      </c>
      <c r="E752" s="497" t="str">
        <f>IF(Table10[[#This Row],[DTR/Trạm]]="DTR",_xlfn.XLOOKUP(Table10[[#This Row],[ID NCC]],DS_NCC_DTR[ID NCC],DS_NCC_DTR[Nhân viên]),_xlfn.XLOOKUP(Table10[[#This Row],[ID NCC]],Data_TongTram2[ID NCC],Data_TongTram2[Nhân viên]))</f>
        <v>Lê Quốc Việt</v>
      </c>
      <c r="F752" s="497" t="str">
        <f>IF(Table10[[#This Row],[Trạm/DTR]]="DTR",_xlfn.XLOOKUP(Table10[[#This Row],[ID NCC]],DS_NCC_DTR[ID NCC],DS_NCC_DTR[Admin miền]),_xlfn.XLOOKUP(Table10[[#This Row],[Trạm/DTR]],Table16[Trạm],Table16[[Admin ]]))</f>
        <v>Phạm Thị Thúy Duy</v>
      </c>
      <c r="G752" t="s">
        <v>1296</v>
      </c>
      <c r="H752" s="497" t="str">
        <f>VLOOKUP(Table10[[#This Row],[Sản Phẩm RG]],'Thông tin'!C:F,4,0)</f>
        <v>PET chai</v>
      </c>
      <c r="I752">
        <v>660</v>
      </c>
      <c r="J752" s="497">
        <f>Table10[[#This Row],[Sản lượng kg]]/1000</f>
        <v>0.66</v>
      </c>
      <c r="K752" s="497" t="str">
        <f>_xlfn.XLOOKUP(Table10[[#This Row],[Loại Hàng]],Table59[Nhóm],Table59[Qui đổi])</f>
        <v>PET chai</v>
      </c>
      <c r="L752" s="403">
        <v>46167</v>
      </c>
      <c r="M752" t="s">
        <v>607</v>
      </c>
      <c r="N752" s="497">
        <f>IF(COUNTIF($A$3:A752,A752)=1,1,0)</f>
        <v>0</v>
      </c>
    </row>
    <row r="753" spans="1:14" x14ac:dyDescent="0.35">
      <c r="A753" t="s">
        <v>552</v>
      </c>
      <c r="B753" s="497" t="str">
        <f>IF(Table10[[#This Row],[DTR/Trạm]]="DTR",_xlfn.XLOOKUP(Table10[[#This Row],[ID NCC]],DS_NCC_DTR[ID NCC],DS_NCC_DTR[Tên NCC]),_xlfn.XLOOKUP(Table10[[#This Row],[ID NCC]],Data_TongTram2[ID NCC],Data_TongTram2[Tên NCC]))</f>
        <v>Phạm Văn Nhờ</v>
      </c>
      <c r="C753" s="497" t="str">
        <f>IF(Table10[[#This Row],[Trạm/DTR]]="DTR","DTR","Trạm")</f>
        <v>Trạm</v>
      </c>
      <c r="D753" s="497" t="str">
        <f>Table10[[#This Row],[ID NCC]]&amp;Table10[[#This Row],[Trạm/DTR]]</f>
        <v>001dc00000zEx9xAACĐồng Lâm</v>
      </c>
      <c r="E753" s="497" t="str">
        <f>IF(Table10[[#This Row],[DTR/Trạm]]="DTR",_xlfn.XLOOKUP(Table10[[#This Row],[ID NCC]],DS_NCC_DTR[ID NCC],DS_NCC_DTR[Nhân viên]),_xlfn.XLOOKUP(Table10[[#This Row],[ID NCC]],Data_TongTram2[ID NCC],Data_TongTram2[Nhân viên]))</f>
        <v>Lê Quốc Việt</v>
      </c>
      <c r="F753" s="497" t="str">
        <f>IF(Table10[[#This Row],[Trạm/DTR]]="DTR",_xlfn.XLOOKUP(Table10[[#This Row],[ID NCC]],DS_NCC_DTR[ID NCC],DS_NCC_DTR[Admin miền]),_xlfn.XLOOKUP(Table10[[#This Row],[Trạm/DTR]],Table16[Trạm],Table16[[Admin ]]))</f>
        <v>Phạm Thị Thúy Duy</v>
      </c>
      <c r="G753" t="s">
        <v>1296</v>
      </c>
      <c r="H753" s="497" t="str">
        <f>VLOOKUP(Table10[[#This Row],[Sản Phẩm RG]],'Thông tin'!C:F,4,0)</f>
        <v>PET chai</v>
      </c>
      <c r="I753">
        <v>410</v>
      </c>
      <c r="J753" s="497">
        <f>Table10[[#This Row],[Sản lượng kg]]/1000</f>
        <v>0.41</v>
      </c>
      <c r="K753" s="497" t="str">
        <f>_xlfn.XLOOKUP(Table10[[#This Row],[Loại Hàng]],Table59[Nhóm],Table59[Qui đổi])</f>
        <v>PET chai</v>
      </c>
      <c r="L753" s="403">
        <v>46167</v>
      </c>
      <c r="M753" t="s">
        <v>607</v>
      </c>
      <c r="N753" s="497">
        <f>IF(COUNTIF($A$3:A753,A753)=1,1,0)</f>
        <v>0</v>
      </c>
    </row>
    <row r="754" spans="1:14" x14ac:dyDescent="0.35">
      <c r="A754" t="s">
        <v>545</v>
      </c>
      <c r="B754" s="497" t="str">
        <f>IF(Table10[[#This Row],[DTR/Trạm]]="DTR",_xlfn.XLOOKUP(Table10[[#This Row],[ID NCC]],DS_NCC_DTR[ID NCC],DS_NCC_DTR[Tên NCC]),_xlfn.XLOOKUP(Table10[[#This Row],[ID NCC]],Data_TongTram2[ID NCC],Data_TongTram2[Tên NCC]))</f>
        <v>Nguyễn Thị Ngọc Châu</v>
      </c>
      <c r="C754" s="497" t="str">
        <f>IF(Table10[[#This Row],[Trạm/DTR]]="DTR","DTR","Trạm")</f>
        <v>Trạm</v>
      </c>
      <c r="D754" s="497" t="str">
        <f>Table10[[#This Row],[ID NCC]]&amp;Table10[[#This Row],[Trạm/DTR]]</f>
        <v>001dc00000dpemjAAAĐồng Lâm</v>
      </c>
      <c r="E754" s="497" t="str">
        <f>IF(Table10[[#This Row],[DTR/Trạm]]="DTR",_xlfn.XLOOKUP(Table10[[#This Row],[ID NCC]],DS_NCC_DTR[ID NCC],DS_NCC_DTR[Nhân viên]),_xlfn.XLOOKUP(Table10[[#This Row],[ID NCC]],Data_TongTram2[ID NCC],Data_TongTram2[Nhân viên]))</f>
        <v>Lê Quốc Việt</v>
      </c>
      <c r="F754" s="497" t="str">
        <f>IF(Table10[[#This Row],[Trạm/DTR]]="DTR",_xlfn.XLOOKUP(Table10[[#This Row],[ID NCC]],DS_NCC_DTR[ID NCC],DS_NCC_DTR[Admin miền]),_xlfn.XLOOKUP(Table10[[#This Row],[Trạm/DTR]],Table16[Trạm],Table16[[Admin ]]))</f>
        <v>Phạm Thị Thúy Duy</v>
      </c>
      <c r="G754" t="s">
        <v>1296</v>
      </c>
      <c r="H754" s="497" t="str">
        <f>VLOOKUP(Table10[[#This Row],[Sản Phẩm RG]],'Thông tin'!C:F,4,0)</f>
        <v>PET chai</v>
      </c>
      <c r="I754">
        <v>590</v>
      </c>
      <c r="J754" s="497">
        <f>Table10[[#This Row],[Sản lượng kg]]/1000</f>
        <v>0.59</v>
      </c>
      <c r="K754" s="497" t="str">
        <f>_xlfn.XLOOKUP(Table10[[#This Row],[Loại Hàng]],Table59[Nhóm],Table59[Qui đổi])</f>
        <v>PET chai</v>
      </c>
      <c r="L754" s="403">
        <v>46167</v>
      </c>
      <c r="M754" t="s">
        <v>607</v>
      </c>
      <c r="N754" s="497">
        <f>IF(COUNTIF($A$3:A754,A754)=1,1,0)</f>
        <v>0</v>
      </c>
    </row>
    <row r="755" spans="1:14" x14ac:dyDescent="0.35">
      <c r="A755" t="s">
        <v>522</v>
      </c>
      <c r="B755" s="497" t="str">
        <f>IF(Table10[[#This Row],[DTR/Trạm]]="DTR",_xlfn.XLOOKUP(Table10[[#This Row],[ID NCC]],DS_NCC_DTR[ID NCC],DS_NCC_DTR[Tên NCC]),_xlfn.XLOOKUP(Table10[[#This Row],[ID NCC]],Data_TongTram2[ID NCC],Data_TongTram2[Tên NCC]))</f>
        <v>Tư Sang (Lê Thanh Sơn)</v>
      </c>
      <c r="C755" s="497" t="str">
        <f>IF(Table10[[#This Row],[Trạm/DTR]]="DTR","DTR","Trạm")</f>
        <v>Trạm</v>
      </c>
      <c r="D755" s="497" t="str">
        <f>Table10[[#This Row],[ID NCC]]&amp;Table10[[#This Row],[Trạm/DTR]]</f>
        <v>001J3000002HLkRIAWĐồng Lâm</v>
      </c>
      <c r="E755" s="497" t="str">
        <f>IF(Table10[[#This Row],[DTR/Trạm]]="DTR",_xlfn.XLOOKUP(Table10[[#This Row],[ID NCC]],DS_NCC_DTR[ID NCC],DS_NCC_DTR[Nhân viên]),_xlfn.XLOOKUP(Table10[[#This Row],[ID NCC]],Data_TongTram2[ID NCC],Data_TongTram2[Nhân viên]))</f>
        <v>Lê Quốc Việt</v>
      </c>
      <c r="F755" s="497" t="str">
        <f>IF(Table10[[#This Row],[Trạm/DTR]]="DTR",_xlfn.XLOOKUP(Table10[[#This Row],[ID NCC]],DS_NCC_DTR[ID NCC],DS_NCC_DTR[Admin miền]),_xlfn.XLOOKUP(Table10[[#This Row],[Trạm/DTR]],Table16[Trạm],Table16[[Admin ]]))</f>
        <v>Phạm Thị Thúy Duy</v>
      </c>
      <c r="G755" t="s">
        <v>1296</v>
      </c>
      <c r="H755" s="497" t="str">
        <f>VLOOKUP(Table10[[#This Row],[Sản Phẩm RG]],'Thông tin'!C:F,4,0)</f>
        <v>PET chai</v>
      </c>
      <c r="I755">
        <v>491</v>
      </c>
      <c r="J755" s="497">
        <f>Table10[[#This Row],[Sản lượng kg]]/1000</f>
        <v>0.49099999999999999</v>
      </c>
      <c r="K755" s="497" t="str">
        <f>_xlfn.XLOOKUP(Table10[[#This Row],[Loại Hàng]],Table59[Nhóm],Table59[Qui đổi])</f>
        <v>PET chai</v>
      </c>
      <c r="L755" s="403">
        <v>46167</v>
      </c>
      <c r="M755" t="s">
        <v>607</v>
      </c>
      <c r="N755" s="497">
        <f>IF(COUNTIF($A$3:A755,A755)=1,1,0)</f>
        <v>0</v>
      </c>
    </row>
    <row r="756" spans="1:14" x14ac:dyDescent="0.35">
      <c r="A756" t="s">
        <v>566</v>
      </c>
      <c r="B756" s="497" t="str">
        <f>IF(Table10[[#This Row],[DTR/Trạm]]="DTR",_xlfn.XLOOKUP(Table10[[#This Row],[ID NCC]],DS_NCC_DTR[ID NCC],DS_NCC_DTR[Tên NCC]),_xlfn.XLOOKUP(Table10[[#This Row],[ID NCC]],Data_TongTram2[ID NCC],Data_TongTram2[Tên NCC]))</f>
        <v>Chị Điệp (Phát Xương)</v>
      </c>
      <c r="C756" s="497" t="str">
        <f>IF(Table10[[#This Row],[Trạm/DTR]]="DTR","DTR","Trạm")</f>
        <v>Trạm</v>
      </c>
      <c r="D756" s="497" t="str">
        <f>Table10[[#This Row],[ID NCC]]&amp;Table10[[#This Row],[Trạm/DTR]]</f>
        <v>001J3000002HLbCIAWĐồng Lâm</v>
      </c>
      <c r="E756" s="497" t="str">
        <f>IF(Table10[[#This Row],[DTR/Trạm]]="DTR",_xlfn.XLOOKUP(Table10[[#This Row],[ID NCC]],DS_NCC_DTR[ID NCC],DS_NCC_DTR[Nhân viên]),_xlfn.XLOOKUP(Table10[[#This Row],[ID NCC]],Data_TongTram2[ID NCC],Data_TongTram2[Nhân viên]))</f>
        <v>Lâm Đỗ Anh Hào</v>
      </c>
      <c r="F756" s="497" t="str">
        <f>IF(Table10[[#This Row],[Trạm/DTR]]="DTR",_xlfn.XLOOKUP(Table10[[#This Row],[ID NCC]],DS_NCC_DTR[ID NCC],DS_NCC_DTR[Admin miền]),_xlfn.XLOOKUP(Table10[[#This Row],[Trạm/DTR]],Table16[Trạm],Table16[[Admin ]]))</f>
        <v>Phạm Thị Thúy Duy</v>
      </c>
      <c r="G756" t="s">
        <v>1296</v>
      </c>
      <c r="H756" s="497" t="str">
        <f>VLOOKUP(Table10[[#This Row],[Sản Phẩm RG]],'Thông tin'!C:F,4,0)</f>
        <v>PET chai</v>
      </c>
      <c r="I756">
        <v>502</v>
      </c>
      <c r="J756" s="497">
        <f>Table10[[#This Row],[Sản lượng kg]]/1000</f>
        <v>0.502</v>
      </c>
      <c r="K756" s="497" t="str">
        <f>_xlfn.XLOOKUP(Table10[[#This Row],[Loại Hàng]],Table59[Nhóm],Table59[Qui đổi])</f>
        <v>PET chai</v>
      </c>
      <c r="L756" s="403">
        <v>46167</v>
      </c>
      <c r="M756" t="s">
        <v>607</v>
      </c>
      <c r="N756" s="497">
        <f>IF(COUNTIF($A$3:A756,A756)=1,1,0)</f>
        <v>0</v>
      </c>
    </row>
    <row r="757" spans="1:14" x14ac:dyDescent="0.35">
      <c r="A757" t="s">
        <v>529</v>
      </c>
      <c r="B757" s="497" t="str">
        <f>IF(Table10[[#This Row],[DTR/Trạm]]="DTR",_xlfn.XLOOKUP(Table10[[#This Row],[ID NCC]],DS_NCC_DTR[ID NCC],DS_NCC_DTR[Tên NCC]),_xlfn.XLOOKUP(Table10[[#This Row],[ID NCC]],Data_TongTram2[ID NCC],Data_TongTram2[Tên NCC]))</f>
        <v>Anh Tèo</v>
      </c>
      <c r="C757" s="497" t="str">
        <f>IF(Table10[[#This Row],[Trạm/DTR]]="DTR","DTR","Trạm")</f>
        <v>Trạm</v>
      </c>
      <c r="D757" s="497" t="str">
        <f>Table10[[#This Row],[ID NCC]]&amp;Table10[[#This Row],[Trạm/DTR]]</f>
        <v>001J3000002HLsKIAWĐồng Lâm</v>
      </c>
      <c r="E757" s="497" t="str">
        <f>IF(Table10[[#This Row],[DTR/Trạm]]="DTR",_xlfn.XLOOKUP(Table10[[#This Row],[ID NCC]],DS_NCC_DTR[ID NCC],DS_NCC_DTR[Nhân viên]),_xlfn.XLOOKUP(Table10[[#This Row],[ID NCC]],Data_TongTram2[ID NCC],Data_TongTram2[Nhân viên]))</f>
        <v>Lê Quốc Việt</v>
      </c>
      <c r="F757" s="497" t="str">
        <f>IF(Table10[[#This Row],[Trạm/DTR]]="DTR",_xlfn.XLOOKUP(Table10[[#This Row],[ID NCC]],DS_NCC_DTR[ID NCC],DS_NCC_DTR[Admin miền]),_xlfn.XLOOKUP(Table10[[#This Row],[Trạm/DTR]],Table16[Trạm],Table16[[Admin ]]))</f>
        <v>Phạm Thị Thúy Duy</v>
      </c>
      <c r="G757" t="s">
        <v>1296</v>
      </c>
      <c r="H757" s="497" t="str">
        <f>VLOOKUP(Table10[[#This Row],[Sản Phẩm RG]],'Thông tin'!C:F,4,0)</f>
        <v>PET chai</v>
      </c>
      <c r="I757">
        <v>420</v>
      </c>
      <c r="J757" s="497">
        <f>Table10[[#This Row],[Sản lượng kg]]/1000</f>
        <v>0.42</v>
      </c>
      <c r="K757" s="497" t="str">
        <f>_xlfn.XLOOKUP(Table10[[#This Row],[Loại Hàng]],Table59[Nhóm],Table59[Qui đổi])</f>
        <v>PET chai</v>
      </c>
      <c r="L757" s="403">
        <v>46167</v>
      </c>
      <c r="M757" t="s">
        <v>607</v>
      </c>
      <c r="N757" s="497">
        <f>IF(COUNTIF($A$3:A757,A757)=1,1,0)</f>
        <v>0</v>
      </c>
    </row>
    <row r="758" spans="1:14" x14ac:dyDescent="0.35">
      <c r="A758" t="s">
        <v>536</v>
      </c>
      <c r="B758" s="497" t="str">
        <f>IF(Table10[[#This Row],[DTR/Trạm]]="DTR",_xlfn.XLOOKUP(Table10[[#This Row],[ID NCC]],DS_NCC_DTR[ID NCC],DS_NCC_DTR[Tên NCC]),_xlfn.XLOOKUP(Table10[[#This Row],[ID NCC]],Data_TongTram2[ID NCC],Data_TongTram2[Tên NCC]))</f>
        <v>Anh Tài Đc</v>
      </c>
      <c r="C758" s="497" t="str">
        <f>IF(Table10[[#This Row],[Trạm/DTR]]="DTR","DTR","Trạm")</f>
        <v>Trạm</v>
      </c>
      <c r="D758" s="497" t="str">
        <f>Table10[[#This Row],[ID NCC]]&amp;Table10[[#This Row],[Trạm/DTR]]</f>
        <v>001J3000002HLkXIAWĐồng Lâm</v>
      </c>
      <c r="E758" s="497" t="str">
        <f>IF(Table10[[#This Row],[DTR/Trạm]]="DTR",_xlfn.XLOOKUP(Table10[[#This Row],[ID NCC]],DS_NCC_DTR[ID NCC],DS_NCC_DTR[Nhân viên]),_xlfn.XLOOKUP(Table10[[#This Row],[ID NCC]],Data_TongTram2[ID NCC],Data_TongTram2[Nhân viên]))</f>
        <v>Lê Quốc Việt</v>
      </c>
      <c r="F758" s="497" t="str">
        <f>IF(Table10[[#This Row],[Trạm/DTR]]="DTR",_xlfn.XLOOKUP(Table10[[#This Row],[ID NCC]],DS_NCC_DTR[ID NCC],DS_NCC_DTR[Admin miền]),_xlfn.XLOOKUP(Table10[[#This Row],[Trạm/DTR]],Table16[Trạm],Table16[[Admin ]]))</f>
        <v>Phạm Thị Thúy Duy</v>
      </c>
      <c r="G758" t="s">
        <v>1296</v>
      </c>
      <c r="H758" s="497" t="str">
        <f>VLOOKUP(Table10[[#This Row],[Sản Phẩm RG]],'Thông tin'!C:F,4,0)</f>
        <v>PET chai</v>
      </c>
      <c r="I758">
        <v>599</v>
      </c>
      <c r="J758" s="497">
        <f>Table10[[#This Row],[Sản lượng kg]]/1000</f>
        <v>0.59899999999999998</v>
      </c>
      <c r="K758" s="497" t="str">
        <f>_xlfn.XLOOKUP(Table10[[#This Row],[Loại Hàng]],Table59[Nhóm],Table59[Qui đổi])</f>
        <v>PET chai</v>
      </c>
      <c r="L758" s="403">
        <v>46167</v>
      </c>
      <c r="M758" t="s">
        <v>607</v>
      </c>
      <c r="N758" s="497">
        <f>IF(COUNTIF($A$3:A758,A758)=1,1,0)</f>
        <v>0</v>
      </c>
    </row>
    <row r="759" spans="1:14" x14ac:dyDescent="0.35">
      <c r="A759" t="s">
        <v>1056</v>
      </c>
      <c r="B759" s="497" t="str">
        <f>IF(Table10[[#This Row],[DTR/Trạm]]="DTR",_xlfn.XLOOKUP(Table10[[#This Row],[ID NCC]],DS_NCC_DTR[ID NCC],DS_NCC_DTR[Tên NCC]),_xlfn.XLOOKUP(Table10[[#This Row],[ID NCC]],Data_TongTram2[ID NCC],Data_TongTram2[Tên NCC]))</f>
        <v>Anh Nuôi Cần Thơ</v>
      </c>
      <c r="C759" s="497" t="str">
        <f>IF(Table10[[#This Row],[Trạm/DTR]]="DTR","DTR","Trạm")</f>
        <v>Trạm</v>
      </c>
      <c r="D759" s="497" t="str">
        <f>Table10[[#This Row],[ID NCC]]&amp;Table10[[#This Row],[Trạm/DTR]]</f>
        <v>001J3000002HLr3IAGĐồng Lâm</v>
      </c>
      <c r="E759" s="497" t="str">
        <f>IF(Table10[[#This Row],[DTR/Trạm]]="DTR",_xlfn.XLOOKUP(Table10[[#This Row],[ID NCC]],DS_NCC_DTR[ID NCC],DS_NCC_DTR[Nhân viên]),_xlfn.XLOOKUP(Table10[[#This Row],[ID NCC]],Data_TongTram2[ID NCC],Data_TongTram2[Nhân viên]))</f>
        <v>Nguyễn Ngọc Lâm</v>
      </c>
      <c r="F759" s="497" t="str">
        <f>IF(Table10[[#This Row],[Trạm/DTR]]="DTR",_xlfn.XLOOKUP(Table10[[#This Row],[ID NCC]],DS_NCC_DTR[ID NCC],DS_NCC_DTR[Admin miền]),_xlfn.XLOOKUP(Table10[[#This Row],[Trạm/DTR]],Table16[Trạm],Table16[[Admin ]]))</f>
        <v>Phạm Thị Thúy Duy</v>
      </c>
      <c r="G759" t="s">
        <v>1296</v>
      </c>
      <c r="H759" s="497" t="str">
        <f>VLOOKUP(Table10[[#This Row],[Sản Phẩm RG]],'Thông tin'!C:F,4,0)</f>
        <v>PET chai</v>
      </c>
      <c r="I759">
        <v>710</v>
      </c>
      <c r="J759" s="497">
        <f>Table10[[#This Row],[Sản lượng kg]]/1000</f>
        <v>0.71</v>
      </c>
      <c r="K759" s="497" t="str">
        <f>_xlfn.XLOOKUP(Table10[[#This Row],[Loại Hàng]],Table59[Nhóm],Table59[Qui đổi])</f>
        <v>PET chai</v>
      </c>
      <c r="L759" s="403">
        <v>46167</v>
      </c>
      <c r="M759" t="s">
        <v>607</v>
      </c>
      <c r="N759" s="497">
        <f>IF(COUNTIF($A$3:A759,A759)=1,1,0)</f>
        <v>0</v>
      </c>
    </row>
    <row r="760" spans="1:14" x14ac:dyDescent="0.35">
      <c r="A760" t="s">
        <v>566</v>
      </c>
      <c r="B760" s="497" t="str">
        <f>IF(Table10[[#This Row],[DTR/Trạm]]="DTR",_xlfn.XLOOKUP(Table10[[#This Row],[ID NCC]],DS_NCC_DTR[ID NCC],DS_NCC_DTR[Tên NCC]),_xlfn.XLOOKUP(Table10[[#This Row],[ID NCC]],Data_TongTram2[ID NCC],Data_TongTram2[Tên NCC]))</f>
        <v>Chị Điệp (Phát Xương)</v>
      </c>
      <c r="C760" s="497" t="str">
        <f>IF(Table10[[#This Row],[Trạm/DTR]]="DTR","DTR","Trạm")</f>
        <v>Trạm</v>
      </c>
      <c r="D760" s="497" t="str">
        <f>Table10[[#This Row],[ID NCC]]&amp;Table10[[#This Row],[Trạm/DTR]]</f>
        <v>001J3000002HLbCIAWĐồng Lâm</v>
      </c>
      <c r="E760" s="497" t="str">
        <f>IF(Table10[[#This Row],[DTR/Trạm]]="DTR",_xlfn.XLOOKUP(Table10[[#This Row],[ID NCC]],DS_NCC_DTR[ID NCC],DS_NCC_DTR[Nhân viên]),_xlfn.XLOOKUP(Table10[[#This Row],[ID NCC]],Data_TongTram2[ID NCC],Data_TongTram2[Nhân viên]))</f>
        <v>Lâm Đỗ Anh Hào</v>
      </c>
      <c r="F760" s="497" t="str">
        <f>IF(Table10[[#This Row],[Trạm/DTR]]="DTR",_xlfn.XLOOKUP(Table10[[#This Row],[ID NCC]],DS_NCC_DTR[ID NCC],DS_NCC_DTR[Admin miền]),_xlfn.XLOOKUP(Table10[[#This Row],[Trạm/DTR]],Table16[Trạm],Table16[[Admin ]]))</f>
        <v>Phạm Thị Thúy Duy</v>
      </c>
      <c r="G760" t="s">
        <v>1296</v>
      </c>
      <c r="H760" s="497" t="str">
        <f>VLOOKUP(Table10[[#This Row],[Sản Phẩm RG]],'Thông tin'!C:F,4,0)</f>
        <v>PET chai</v>
      </c>
      <c r="I760">
        <v>470</v>
      </c>
      <c r="J760" s="497">
        <f>Table10[[#This Row],[Sản lượng kg]]/1000</f>
        <v>0.47</v>
      </c>
      <c r="K760" s="497" t="str">
        <f>_xlfn.XLOOKUP(Table10[[#This Row],[Loại Hàng]],Table59[Nhóm],Table59[Qui đổi])</f>
        <v>PET chai</v>
      </c>
      <c r="L760" s="403">
        <v>46167</v>
      </c>
      <c r="M760" t="s">
        <v>607</v>
      </c>
      <c r="N760" s="497">
        <f>IF(COUNTIF($A$3:A760,A760)=1,1,0)</f>
        <v>0</v>
      </c>
    </row>
    <row r="761" spans="1:14" x14ac:dyDescent="0.35">
      <c r="A761" t="s">
        <v>498</v>
      </c>
      <c r="B761" s="497" t="str">
        <f>IF(Table10[[#This Row],[DTR/Trạm]]="DTR",_xlfn.XLOOKUP(Table10[[#This Row],[ID NCC]],DS_NCC_DTR[ID NCC],DS_NCC_DTR[Tên NCC]),_xlfn.XLOOKUP(Table10[[#This Row],[ID NCC]],Data_TongTram2[ID NCC],Data_TongTram2[Tên NCC]))</f>
        <v>HKD Nguyên Chương</v>
      </c>
      <c r="C761" s="497" t="str">
        <f>IF(Table10[[#This Row],[Trạm/DTR]]="DTR","DTR","Trạm")</f>
        <v>Trạm</v>
      </c>
      <c r="D761" s="497" t="str">
        <f>Table10[[#This Row],[ID NCC]]&amp;Table10[[#This Row],[Trạm/DTR]]</f>
        <v>001J3000002HM0PIAWĐồng Lâm</v>
      </c>
      <c r="E761" s="497" t="str">
        <f>IF(Table10[[#This Row],[DTR/Trạm]]="DTR",_xlfn.XLOOKUP(Table10[[#This Row],[ID NCC]],DS_NCC_DTR[ID NCC],DS_NCC_DTR[Nhân viên]),_xlfn.XLOOKUP(Table10[[#This Row],[ID NCC]],Data_TongTram2[ID NCC],Data_TongTram2[Nhân viên]))</f>
        <v>Nguyễn Ngọc Lâm</v>
      </c>
      <c r="F761" s="497" t="str">
        <f>IF(Table10[[#This Row],[Trạm/DTR]]="DTR",_xlfn.XLOOKUP(Table10[[#This Row],[ID NCC]],DS_NCC_DTR[ID NCC],DS_NCC_DTR[Admin miền]),_xlfn.XLOOKUP(Table10[[#This Row],[Trạm/DTR]],Table16[Trạm],Table16[[Admin ]]))</f>
        <v>Phạm Thị Thúy Duy</v>
      </c>
      <c r="G761" t="s">
        <v>1296</v>
      </c>
      <c r="H761" s="497" t="str">
        <f>VLOOKUP(Table10[[#This Row],[Sản Phẩm RG]],'Thông tin'!C:F,4,0)</f>
        <v>PET chai</v>
      </c>
      <c r="I761">
        <v>548</v>
      </c>
      <c r="J761" s="497">
        <f>Table10[[#This Row],[Sản lượng kg]]/1000</f>
        <v>0.54800000000000004</v>
      </c>
      <c r="K761" s="497" t="str">
        <f>_xlfn.XLOOKUP(Table10[[#This Row],[Loại Hàng]],Table59[Nhóm],Table59[Qui đổi])</f>
        <v>PET chai</v>
      </c>
      <c r="L761" s="403">
        <v>46167</v>
      </c>
      <c r="M761" t="s">
        <v>607</v>
      </c>
      <c r="N761" s="497">
        <f>IF(COUNTIF($A$3:A761,A761)=1,1,0)</f>
        <v>0</v>
      </c>
    </row>
    <row r="762" spans="1:14" x14ac:dyDescent="0.35">
      <c r="A762" t="s">
        <v>519</v>
      </c>
      <c r="B762" s="497" t="str">
        <f>IF(Table10[[#This Row],[DTR/Trạm]]="DTR",_xlfn.XLOOKUP(Table10[[#This Row],[ID NCC]],DS_NCC_DTR[ID NCC],DS_NCC_DTR[Tên NCC]),_xlfn.XLOOKUP(Table10[[#This Row],[ID NCC]],Data_TongTram2[ID NCC],Data_TongTram2[Tên NCC]))</f>
        <v>Kiều Bình Thái</v>
      </c>
      <c r="C762" s="497" t="str">
        <f>IF(Table10[[#This Row],[Trạm/DTR]]="DTR","DTR","Trạm")</f>
        <v>Trạm</v>
      </c>
      <c r="D762" s="497" t="str">
        <f>Table10[[#This Row],[ID NCC]]&amp;Table10[[#This Row],[Trạm/DTR]]</f>
        <v>001J3000005FFAsIAOĐồng Lâm</v>
      </c>
      <c r="E762" s="497" t="str">
        <f>IF(Table10[[#This Row],[DTR/Trạm]]="DTR",_xlfn.XLOOKUP(Table10[[#This Row],[ID NCC]],DS_NCC_DTR[ID NCC],DS_NCC_DTR[Nhân viên]),_xlfn.XLOOKUP(Table10[[#This Row],[ID NCC]],Data_TongTram2[ID NCC],Data_TongTram2[Nhân viên]))</f>
        <v>Lê Quốc Việt</v>
      </c>
      <c r="F762" s="497" t="str">
        <f>IF(Table10[[#This Row],[Trạm/DTR]]="DTR",_xlfn.XLOOKUP(Table10[[#This Row],[ID NCC]],DS_NCC_DTR[ID NCC],DS_NCC_DTR[Admin miền]),_xlfn.XLOOKUP(Table10[[#This Row],[Trạm/DTR]],Table16[Trạm],Table16[[Admin ]]))</f>
        <v>Phạm Thị Thúy Duy</v>
      </c>
      <c r="G762" t="s">
        <v>1296</v>
      </c>
      <c r="H762" s="497" t="str">
        <f>VLOOKUP(Table10[[#This Row],[Sản Phẩm RG]],'Thông tin'!C:F,4,0)</f>
        <v>PET chai</v>
      </c>
      <c r="I762">
        <v>885</v>
      </c>
      <c r="J762" s="497">
        <f>Table10[[#This Row],[Sản lượng kg]]/1000</f>
        <v>0.88500000000000001</v>
      </c>
      <c r="K762" s="497" t="str">
        <f>_xlfn.XLOOKUP(Table10[[#This Row],[Loại Hàng]],Table59[Nhóm],Table59[Qui đổi])</f>
        <v>PET chai</v>
      </c>
      <c r="L762" s="403">
        <v>46167</v>
      </c>
      <c r="M762" t="s">
        <v>607</v>
      </c>
      <c r="N762" s="497">
        <f>IF(COUNTIF($A$3:A762,A762)=1,1,0)</f>
        <v>0</v>
      </c>
    </row>
    <row r="763" spans="1:14" x14ac:dyDescent="0.35">
      <c r="A763" t="s">
        <v>552</v>
      </c>
      <c r="B763" s="497" t="str">
        <f>IF(Table10[[#This Row],[DTR/Trạm]]="DTR",_xlfn.XLOOKUP(Table10[[#This Row],[ID NCC]],DS_NCC_DTR[ID NCC],DS_NCC_DTR[Tên NCC]),_xlfn.XLOOKUP(Table10[[#This Row],[ID NCC]],Data_TongTram2[ID NCC],Data_TongTram2[Tên NCC]))</f>
        <v>Phạm Văn Nhờ</v>
      </c>
      <c r="C763" s="497" t="str">
        <f>IF(Table10[[#This Row],[Trạm/DTR]]="DTR","DTR","Trạm")</f>
        <v>Trạm</v>
      </c>
      <c r="D763" s="497" t="str">
        <f>Table10[[#This Row],[ID NCC]]&amp;Table10[[#This Row],[Trạm/DTR]]</f>
        <v>001dc00000zEx9xAACĐồng Lâm</v>
      </c>
      <c r="E763" s="497" t="str">
        <f>IF(Table10[[#This Row],[DTR/Trạm]]="DTR",_xlfn.XLOOKUP(Table10[[#This Row],[ID NCC]],DS_NCC_DTR[ID NCC],DS_NCC_DTR[Nhân viên]),_xlfn.XLOOKUP(Table10[[#This Row],[ID NCC]],Data_TongTram2[ID NCC],Data_TongTram2[Nhân viên]))</f>
        <v>Lê Quốc Việt</v>
      </c>
      <c r="F763" s="497" t="str">
        <f>IF(Table10[[#This Row],[Trạm/DTR]]="DTR",_xlfn.XLOOKUP(Table10[[#This Row],[ID NCC]],DS_NCC_DTR[ID NCC],DS_NCC_DTR[Admin miền]),_xlfn.XLOOKUP(Table10[[#This Row],[Trạm/DTR]],Table16[Trạm],Table16[[Admin ]]))</f>
        <v>Phạm Thị Thúy Duy</v>
      </c>
      <c r="G763" t="s">
        <v>1296</v>
      </c>
      <c r="H763" s="497" t="str">
        <f>VLOOKUP(Table10[[#This Row],[Sản Phẩm RG]],'Thông tin'!C:F,4,0)</f>
        <v>PET chai</v>
      </c>
      <c r="I763">
        <v>350</v>
      </c>
      <c r="J763" s="497">
        <f>Table10[[#This Row],[Sản lượng kg]]/1000</f>
        <v>0.35</v>
      </c>
      <c r="K763" s="497" t="str">
        <f>_xlfn.XLOOKUP(Table10[[#This Row],[Loại Hàng]],Table59[Nhóm],Table59[Qui đổi])</f>
        <v>PET chai</v>
      </c>
      <c r="L763" s="403">
        <v>46167</v>
      </c>
      <c r="M763" t="s">
        <v>607</v>
      </c>
      <c r="N763" s="497">
        <f>IF(COUNTIF($A$3:A763,A763)=1,1,0)</f>
        <v>0</v>
      </c>
    </row>
    <row r="764" spans="1:14" x14ac:dyDescent="0.35">
      <c r="A764" t="s">
        <v>563</v>
      </c>
      <c r="B764" s="497" t="str">
        <f>IF(Table10[[#This Row],[DTR/Trạm]]="DTR",_xlfn.XLOOKUP(Table10[[#This Row],[ID NCC]],DS_NCC_DTR[ID NCC],DS_NCC_DTR[Tên NCC]),_xlfn.XLOOKUP(Table10[[#This Row],[ID NCC]],Data_TongTram2[ID NCC],Data_TongTram2[Tên NCC]))</f>
        <v>Duy Phương</v>
      </c>
      <c r="C764" s="497" t="str">
        <f>IF(Table10[[#This Row],[Trạm/DTR]]="DTR","DTR","Trạm")</f>
        <v>Trạm</v>
      </c>
      <c r="D764" s="497" t="str">
        <f>Table10[[#This Row],[ID NCC]]&amp;Table10[[#This Row],[Trạm/DTR]]</f>
        <v>001J3000002HLkUIAWĐồng Lâm</v>
      </c>
      <c r="E764" s="497" t="str">
        <f>IF(Table10[[#This Row],[DTR/Trạm]]="DTR",_xlfn.XLOOKUP(Table10[[#This Row],[ID NCC]],DS_NCC_DTR[ID NCC],DS_NCC_DTR[Nhân viên]),_xlfn.XLOOKUP(Table10[[#This Row],[ID NCC]],Data_TongTram2[ID NCC],Data_TongTram2[Nhân viên]))</f>
        <v>Lê Quốc Việt</v>
      </c>
      <c r="F764" s="497" t="str">
        <f>IF(Table10[[#This Row],[Trạm/DTR]]="DTR",_xlfn.XLOOKUP(Table10[[#This Row],[ID NCC]],DS_NCC_DTR[ID NCC],DS_NCC_DTR[Admin miền]),_xlfn.XLOOKUP(Table10[[#This Row],[Trạm/DTR]],Table16[Trạm],Table16[[Admin ]]))</f>
        <v>Phạm Thị Thúy Duy</v>
      </c>
      <c r="G764" t="s">
        <v>1296</v>
      </c>
      <c r="H764" s="497" t="str">
        <f>VLOOKUP(Table10[[#This Row],[Sản Phẩm RG]],'Thông tin'!C:F,4,0)</f>
        <v>PET chai</v>
      </c>
      <c r="I764">
        <v>560</v>
      </c>
      <c r="J764" s="497">
        <f>Table10[[#This Row],[Sản lượng kg]]/1000</f>
        <v>0.56000000000000005</v>
      </c>
      <c r="K764" s="497" t="str">
        <f>_xlfn.XLOOKUP(Table10[[#This Row],[Loại Hàng]],Table59[Nhóm],Table59[Qui đổi])</f>
        <v>PET chai</v>
      </c>
      <c r="L764" s="403">
        <v>46167</v>
      </c>
      <c r="M764" t="s">
        <v>607</v>
      </c>
      <c r="N764" s="497">
        <f>IF(COUNTIF($A$3:A764,A764)=1,1,0)</f>
        <v>0</v>
      </c>
    </row>
    <row r="765" spans="1:14" x14ac:dyDescent="0.35">
      <c r="A765" t="s">
        <v>528</v>
      </c>
      <c r="B765" s="497" t="str">
        <f>IF(Table10[[#This Row],[DTR/Trạm]]="DTR",_xlfn.XLOOKUP(Table10[[#This Row],[ID NCC]],DS_NCC_DTR[ID NCC],DS_NCC_DTR[Tên NCC]),_xlfn.XLOOKUP(Table10[[#This Row],[ID NCC]],Data_TongTram2[ID NCC],Data_TongTram2[Tên NCC]))</f>
        <v>Anh Dự</v>
      </c>
      <c r="C765" s="497" t="str">
        <f>IF(Table10[[#This Row],[Trạm/DTR]]="DTR","DTR","Trạm")</f>
        <v>Trạm</v>
      </c>
      <c r="D765" s="497" t="str">
        <f>Table10[[#This Row],[ID NCC]]&amp;Table10[[#This Row],[Trạm/DTR]]</f>
        <v>001J3000002HLfIIAWĐồng Lâm</v>
      </c>
      <c r="E765" s="497" t="str">
        <f>IF(Table10[[#This Row],[DTR/Trạm]]="DTR",_xlfn.XLOOKUP(Table10[[#This Row],[ID NCC]],DS_NCC_DTR[ID NCC],DS_NCC_DTR[Nhân viên]),_xlfn.XLOOKUP(Table10[[#This Row],[ID NCC]],Data_TongTram2[ID NCC],Data_TongTram2[Nhân viên]))</f>
        <v>Lâm Đỗ Anh Hào</v>
      </c>
      <c r="F765" s="497" t="str">
        <f>IF(Table10[[#This Row],[Trạm/DTR]]="DTR",_xlfn.XLOOKUP(Table10[[#This Row],[ID NCC]],DS_NCC_DTR[ID NCC],DS_NCC_DTR[Admin miền]),_xlfn.XLOOKUP(Table10[[#This Row],[Trạm/DTR]],Table16[Trạm],Table16[[Admin ]]))</f>
        <v>Phạm Thị Thúy Duy</v>
      </c>
      <c r="G765" t="s">
        <v>1296</v>
      </c>
      <c r="H765" s="497" t="str">
        <f>VLOOKUP(Table10[[#This Row],[Sản Phẩm RG]],'Thông tin'!C:F,4,0)</f>
        <v>PET chai</v>
      </c>
      <c r="I765">
        <v>850</v>
      </c>
      <c r="J765" s="497">
        <f>Table10[[#This Row],[Sản lượng kg]]/1000</f>
        <v>0.85</v>
      </c>
      <c r="K765" s="497" t="str">
        <f>_xlfn.XLOOKUP(Table10[[#This Row],[Loại Hàng]],Table59[Nhóm],Table59[Qui đổi])</f>
        <v>PET chai</v>
      </c>
      <c r="L765" s="403">
        <v>46167</v>
      </c>
      <c r="M765" t="s">
        <v>607</v>
      </c>
      <c r="N765" s="497">
        <f>IF(COUNTIF($A$3:A765,A765)=1,1,0)</f>
        <v>0</v>
      </c>
    </row>
    <row r="766" spans="1:14" x14ac:dyDescent="0.35">
      <c r="A766" t="s">
        <v>529</v>
      </c>
      <c r="B766" s="497" t="str">
        <f>IF(Table10[[#This Row],[DTR/Trạm]]="DTR",_xlfn.XLOOKUP(Table10[[#This Row],[ID NCC]],DS_NCC_DTR[ID NCC],DS_NCC_DTR[Tên NCC]),_xlfn.XLOOKUP(Table10[[#This Row],[ID NCC]],Data_TongTram2[ID NCC],Data_TongTram2[Tên NCC]))</f>
        <v>Anh Tèo</v>
      </c>
      <c r="C766" s="497" t="str">
        <f>IF(Table10[[#This Row],[Trạm/DTR]]="DTR","DTR","Trạm")</f>
        <v>Trạm</v>
      </c>
      <c r="D766" s="497" t="str">
        <f>Table10[[#This Row],[ID NCC]]&amp;Table10[[#This Row],[Trạm/DTR]]</f>
        <v>001J3000002HLsKIAWĐồng Lâm</v>
      </c>
      <c r="E766" s="497" t="str">
        <f>IF(Table10[[#This Row],[DTR/Trạm]]="DTR",_xlfn.XLOOKUP(Table10[[#This Row],[ID NCC]],DS_NCC_DTR[ID NCC],DS_NCC_DTR[Nhân viên]),_xlfn.XLOOKUP(Table10[[#This Row],[ID NCC]],Data_TongTram2[ID NCC],Data_TongTram2[Nhân viên]))</f>
        <v>Lê Quốc Việt</v>
      </c>
      <c r="F766" s="497" t="str">
        <f>IF(Table10[[#This Row],[Trạm/DTR]]="DTR",_xlfn.XLOOKUP(Table10[[#This Row],[ID NCC]],DS_NCC_DTR[ID NCC],DS_NCC_DTR[Admin miền]),_xlfn.XLOOKUP(Table10[[#This Row],[Trạm/DTR]],Table16[Trạm],Table16[[Admin ]]))</f>
        <v>Phạm Thị Thúy Duy</v>
      </c>
      <c r="G766" t="s">
        <v>1296</v>
      </c>
      <c r="H766" s="497" t="str">
        <f>VLOOKUP(Table10[[#This Row],[Sản Phẩm RG]],'Thông tin'!C:F,4,0)</f>
        <v>PET chai</v>
      </c>
      <c r="I766">
        <v>400</v>
      </c>
      <c r="J766" s="497">
        <f>Table10[[#This Row],[Sản lượng kg]]/1000</f>
        <v>0.4</v>
      </c>
      <c r="K766" s="497" t="str">
        <f>_xlfn.XLOOKUP(Table10[[#This Row],[Loại Hàng]],Table59[Nhóm],Table59[Qui đổi])</f>
        <v>PET chai</v>
      </c>
      <c r="L766" s="403">
        <v>46167</v>
      </c>
      <c r="M766" t="s">
        <v>607</v>
      </c>
      <c r="N766" s="497">
        <f>IF(COUNTIF($A$3:A766,A766)=1,1,0)</f>
        <v>0</v>
      </c>
    </row>
    <row r="767" spans="1:14" x14ac:dyDescent="0.35">
      <c r="A767" t="s">
        <v>519</v>
      </c>
      <c r="B767" s="497" t="str">
        <f>IF(Table10[[#This Row],[DTR/Trạm]]="DTR",_xlfn.XLOOKUP(Table10[[#This Row],[ID NCC]],DS_NCC_DTR[ID NCC],DS_NCC_DTR[Tên NCC]),_xlfn.XLOOKUP(Table10[[#This Row],[ID NCC]],Data_TongTram2[ID NCC],Data_TongTram2[Tên NCC]))</f>
        <v>Kiều Bình Thái</v>
      </c>
      <c r="C767" s="497" t="str">
        <f>IF(Table10[[#This Row],[Trạm/DTR]]="DTR","DTR","Trạm")</f>
        <v>Trạm</v>
      </c>
      <c r="D767" s="497" t="str">
        <f>Table10[[#This Row],[ID NCC]]&amp;Table10[[#This Row],[Trạm/DTR]]</f>
        <v>001J3000005FFAsIAOĐồng Lâm</v>
      </c>
      <c r="E767" s="497" t="str">
        <f>IF(Table10[[#This Row],[DTR/Trạm]]="DTR",_xlfn.XLOOKUP(Table10[[#This Row],[ID NCC]],DS_NCC_DTR[ID NCC],DS_NCC_DTR[Nhân viên]),_xlfn.XLOOKUP(Table10[[#This Row],[ID NCC]],Data_TongTram2[ID NCC],Data_TongTram2[Nhân viên]))</f>
        <v>Lê Quốc Việt</v>
      </c>
      <c r="F767" s="497" t="str">
        <f>IF(Table10[[#This Row],[Trạm/DTR]]="DTR",_xlfn.XLOOKUP(Table10[[#This Row],[ID NCC]],DS_NCC_DTR[ID NCC],DS_NCC_DTR[Admin miền]),_xlfn.XLOOKUP(Table10[[#This Row],[Trạm/DTR]],Table16[Trạm],Table16[[Admin ]]))</f>
        <v>Phạm Thị Thúy Duy</v>
      </c>
      <c r="G767" t="s">
        <v>1296</v>
      </c>
      <c r="H767" s="497" t="str">
        <f>VLOOKUP(Table10[[#This Row],[Sản Phẩm RG]],'Thông tin'!C:F,4,0)</f>
        <v>PET chai</v>
      </c>
      <c r="I767">
        <v>600</v>
      </c>
      <c r="J767" s="497">
        <f>Table10[[#This Row],[Sản lượng kg]]/1000</f>
        <v>0.6</v>
      </c>
      <c r="K767" s="497" t="str">
        <f>_xlfn.XLOOKUP(Table10[[#This Row],[Loại Hàng]],Table59[Nhóm],Table59[Qui đổi])</f>
        <v>PET chai</v>
      </c>
      <c r="L767" s="403">
        <v>46167</v>
      </c>
      <c r="M767" t="s">
        <v>607</v>
      </c>
      <c r="N767" s="497">
        <f>IF(COUNTIF($A$3:A767,A767)=1,1,0)</f>
        <v>0</v>
      </c>
    </row>
    <row r="768" spans="1:14" x14ac:dyDescent="0.35">
      <c r="A768" t="s">
        <v>552</v>
      </c>
      <c r="B768" s="497" t="str">
        <f>IF(Table10[[#This Row],[DTR/Trạm]]="DTR",_xlfn.XLOOKUP(Table10[[#This Row],[ID NCC]],DS_NCC_DTR[ID NCC],DS_NCC_DTR[Tên NCC]),_xlfn.XLOOKUP(Table10[[#This Row],[ID NCC]],Data_TongTram2[ID NCC],Data_TongTram2[Tên NCC]))</f>
        <v>Phạm Văn Nhờ</v>
      </c>
      <c r="C768" s="497" t="str">
        <f>IF(Table10[[#This Row],[Trạm/DTR]]="DTR","DTR","Trạm")</f>
        <v>Trạm</v>
      </c>
      <c r="D768" s="497" t="str">
        <f>Table10[[#This Row],[ID NCC]]&amp;Table10[[#This Row],[Trạm/DTR]]</f>
        <v>001dc00000zEx9xAACĐồng Lâm</v>
      </c>
      <c r="E768" s="497" t="str">
        <f>IF(Table10[[#This Row],[DTR/Trạm]]="DTR",_xlfn.XLOOKUP(Table10[[#This Row],[ID NCC]],DS_NCC_DTR[ID NCC],DS_NCC_DTR[Nhân viên]),_xlfn.XLOOKUP(Table10[[#This Row],[ID NCC]],Data_TongTram2[ID NCC],Data_TongTram2[Nhân viên]))</f>
        <v>Lê Quốc Việt</v>
      </c>
      <c r="F768" s="497" t="str">
        <f>IF(Table10[[#This Row],[Trạm/DTR]]="DTR",_xlfn.XLOOKUP(Table10[[#This Row],[ID NCC]],DS_NCC_DTR[ID NCC],DS_NCC_DTR[Admin miền]),_xlfn.XLOOKUP(Table10[[#This Row],[Trạm/DTR]],Table16[Trạm],Table16[[Admin ]]))</f>
        <v>Phạm Thị Thúy Duy</v>
      </c>
      <c r="G768" t="s">
        <v>1296</v>
      </c>
      <c r="H768" s="497" t="str">
        <f>VLOOKUP(Table10[[#This Row],[Sản Phẩm RG]],'Thông tin'!C:F,4,0)</f>
        <v>PET chai</v>
      </c>
      <c r="I768">
        <v>241</v>
      </c>
      <c r="J768" s="497">
        <f>Table10[[#This Row],[Sản lượng kg]]/1000</f>
        <v>0.24099999999999999</v>
      </c>
      <c r="K768" s="497" t="str">
        <f>_xlfn.XLOOKUP(Table10[[#This Row],[Loại Hàng]],Table59[Nhóm],Table59[Qui đổi])</f>
        <v>PET chai</v>
      </c>
      <c r="L768" s="403">
        <v>46167</v>
      </c>
      <c r="M768" t="s">
        <v>607</v>
      </c>
      <c r="N768" s="497">
        <f>IF(COUNTIF($A$3:A768,A768)=1,1,0)</f>
        <v>0</v>
      </c>
    </row>
    <row r="769" spans="1:14" x14ac:dyDescent="0.35">
      <c r="A769" t="s">
        <v>524</v>
      </c>
      <c r="B769" s="497" t="str">
        <f>IF(Table10[[#This Row],[DTR/Trạm]]="DTR",_xlfn.XLOOKUP(Table10[[#This Row],[ID NCC]],DS_NCC_DTR[ID NCC],DS_NCC_DTR[Tên NCC]),_xlfn.XLOOKUP(Table10[[#This Row],[ID NCC]],Data_TongTram2[ID NCC],Data_TongTram2[Tên NCC]))</f>
        <v>Anh Tốt</v>
      </c>
      <c r="C769" s="497" t="str">
        <f>IF(Table10[[#This Row],[Trạm/DTR]]="DTR","DTR","Trạm")</f>
        <v>Trạm</v>
      </c>
      <c r="D769" s="497" t="str">
        <f>Table10[[#This Row],[ID NCC]]&amp;Table10[[#This Row],[Trạm/DTR]]</f>
        <v>001J3000002HLkWIAWĐồng Lâm</v>
      </c>
      <c r="E769" s="497" t="str">
        <f>IF(Table10[[#This Row],[DTR/Trạm]]="DTR",_xlfn.XLOOKUP(Table10[[#This Row],[ID NCC]],DS_NCC_DTR[ID NCC],DS_NCC_DTR[Nhân viên]),_xlfn.XLOOKUP(Table10[[#This Row],[ID NCC]],Data_TongTram2[ID NCC],Data_TongTram2[Nhân viên]))</f>
        <v>Lê Quốc Việt</v>
      </c>
      <c r="F769" s="497" t="str">
        <f>IF(Table10[[#This Row],[Trạm/DTR]]="DTR",_xlfn.XLOOKUP(Table10[[#This Row],[ID NCC]],DS_NCC_DTR[ID NCC],DS_NCC_DTR[Admin miền]),_xlfn.XLOOKUP(Table10[[#This Row],[Trạm/DTR]],Table16[Trạm],Table16[[Admin ]]))</f>
        <v>Phạm Thị Thúy Duy</v>
      </c>
      <c r="G769" t="s">
        <v>1296</v>
      </c>
      <c r="H769" s="497" t="str">
        <f>VLOOKUP(Table10[[#This Row],[Sản Phẩm RG]],'Thông tin'!C:F,4,0)</f>
        <v>PET chai</v>
      </c>
      <c r="I769">
        <v>870</v>
      </c>
      <c r="J769" s="497">
        <f>Table10[[#This Row],[Sản lượng kg]]/1000</f>
        <v>0.87</v>
      </c>
      <c r="K769" s="497" t="str">
        <f>_xlfn.XLOOKUP(Table10[[#This Row],[Loại Hàng]],Table59[Nhóm],Table59[Qui đổi])</f>
        <v>PET chai</v>
      </c>
      <c r="L769" s="403">
        <v>46167</v>
      </c>
      <c r="M769" t="s">
        <v>607</v>
      </c>
      <c r="N769" s="497">
        <f>IF(COUNTIF($A$3:A769,A769)=1,1,0)</f>
        <v>0</v>
      </c>
    </row>
    <row r="770" spans="1:14" x14ac:dyDescent="0.35">
      <c r="A770" t="s">
        <v>511</v>
      </c>
      <c r="B770" s="497" t="str">
        <f>IF(Table10[[#This Row],[DTR/Trạm]]="DTR",_xlfn.XLOOKUP(Table10[[#This Row],[ID NCC]],DS_NCC_DTR[ID NCC],DS_NCC_DTR[Tên NCC]),_xlfn.XLOOKUP(Table10[[#This Row],[ID NCC]],Data_TongTram2[ID NCC],Data_TongTram2[Tên NCC]))</f>
        <v>Công ty TNHH MTV TM DV Phúc Sang</v>
      </c>
      <c r="C770" s="497" t="str">
        <f>IF(Table10[[#This Row],[Trạm/DTR]]="DTR","DTR","Trạm")</f>
        <v>Trạm</v>
      </c>
      <c r="D770" s="497" t="str">
        <f>Table10[[#This Row],[ID NCC]]&amp;Table10[[#This Row],[Trạm/DTR]]</f>
        <v>001J3000002HLr2IAGĐồng Lâm</v>
      </c>
      <c r="E770" s="497" t="str">
        <f>IF(Table10[[#This Row],[DTR/Trạm]]="DTR",_xlfn.XLOOKUP(Table10[[#This Row],[ID NCC]],DS_NCC_DTR[ID NCC],DS_NCC_DTR[Nhân viên]),_xlfn.XLOOKUP(Table10[[#This Row],[ID NCC]],Data_TongTram2[ID NCC],Data_TongTram2[Nhân viên]))</f>
        <v>Nguyễn Ngọc Lâm</v>
      </c>
      <c r="F770" s="497" t="str">
        <f>IF(Table10[[#This Row],[Trạm/DTR]]="DTR",_xlfn.XLOOKUP(Table10[[#This Row],[ID NCC]],DS_NCC_DTR[ID NCC],DS_NCC_DTR[Admin miền]),_xlfn.XLOOKUP(Table10[[#This Row],[Trạm/DTR]],Table16[Trạm],Table16[[Admin ]]))</f>
        <v>Phạm Thị Thúy Duy</v>
      </c>
      <c r="G770" t="s">
        <v>1296</v>
      </c>
      <c r="H770" s="497" t="str">
        <f>VLOOKUP(Table10[[#This Row],[Sản Phẩm RG]],'Thông tin'!C:F,4,0)</f>
        <v>PET chai</v>
      </c>
      <c r="I770">
        <v>604</v>
      </c>
      <c r="J770" s="497">
        <f>Table10[[#This Row],[Sản lượng kg]]/1000</f>
        <v>0.60399999999999998</v>
      </c>
      <c r="K770" s="497" t="str">
        <f>_xlfn.XLOOKUP(Table10[[#This Row],[Loại Hàng]],Table59[Nhóm],Table59[Qui đổi])</f>
        <v>PET chai</v>
      </c>
      <c r="L770" s="403">
        <v>46167</v>
      </c>
      <c r="M770" t="s">
        <v>607</v>
      </c>
      <c r="N770" s="497">
        <f>IF(COUNTIF($A$3:A770,A770)=1,1,0)</f>
        <v>0</v>
      </c>
    </row>
    <row r="771" spans="1:14" x14ac:dyDescent="0.35">
      <c r="A771" t="s">
        <v>563</v>
      </c>
      <c r="B771" s="497" t="str">
        <f>IF(Table10[[#This Row],[DTR/Trạm]]="DTR",_xlfn.XLOOKUP(Table10[[#This Row],[ID NCC]],DS_NCC_DTR[ID NCC],DS_NCC_DTR[Tên NCC]),_xlfn.XLOOKUP(Table10[[#This Row],[ID NCC]],Data_TongTram2[ID NCC],Data_TongTram2[Tên NCC]))</f>
        <v>Duy Phương</v>
      </c>
      <c r="C771" s="497" t="str">
        <f>IF(Table10[[#This Row],[Trạm/DTR]]="DTR","DTR","Trạm")</f>
        <v>Trạm</v>
      </c>
      <c r="D771" s="497" t="str">
        <f>Table10[[#This Row],[ID NCC]]&amp;Table10[[#This Row],[Trạm/DTR]]</f>
        <v>001J3000002HLkUIAWĐồng Lâm</v>
      </c>
      <c r="E771" s="497" t="str">
        <f>IF(Table10[[#This Row],[DTR/Trạm]]="DTR",_xlfn.XLOOKUP(Table10[[#This Row],[ID NCC]],DS_NCC_DTR[ID NCC],DS_NCC_DTR[Nhân viên]),_xlfn.XLOOKUP(Table10[[#This Row],[ID NCC]],Data_TongTram2[ID NCC],Data_TongTram2[Nhân viên]))</f>
        <v>Lê Quốc Việt</v>
      </c>
      <c r="F771" s="497" t="str">
        <f>IF(Table10[[#This Row],[Trạm/DTR]]="DTR",_xlfn.XLOOKUP(Table10[[#This Row],[ID NCC]],DS_NCC_DTR[ID NCC],DS_NCC_DTR[Admin miền]),_xlfn.XLOOKUP(Table10[[#This Row],[Trạm/DTR]],Table16[Trạm],Table16[[Admin ]]))</f>
        <v>Phạm Thị Thúy Duy</v>
      </c>
      <c r="G771" t="s">
        <v>1296</v>
      </c>
      <c r="H771" s="497" t="str">
        <f>VLOOKUP(Table10[[#This Row],[Sản Phẩm RG]],'Thông tin'!C:F,4,0)</f>
        <v>PET chai</v>
      </c>
      <c r="I771">
        <v>482</v>
      </c>
      <c r="J771" s="497">
        <f>Table10[[#This Row],[Sản lượng kg]]/1000</f>
        <v>0.48199999999999998</v>
      </c>
      <c r="K771" s="497" t="str">
        <f>_xlfn.XLOOKUP(Table10[[#This Row],[Loại Hàng]],Table59[Nhóm],Table59[Qui đổi])</f>
        <v>PET chai</v>
      </c>
      <c r="L771" s="403">
        <v>46167</v>
      </c>
      <c r="M771" t="s">
        <v>607</v>
      </c>
      <c r="N771" s="497">
        <f>IF(COUNTIF($A$3:A771,A771)=1,1,0)</f>
        <v>0</v>
      </c>
    </row>
    <row r="772" spans="1:14" x14ac:dyDescent="0.35">
      <c r="A772" t="s">
        <v>536</v>
      </c>
      <c r="B772" s="497" t="str">
        <f>IF(Table10[[#This Row],[DTR/Trạm]]="DTR",_xlfn.XLOOKUP(Table10[[#This Row],[ID NCC]],DS_NCC_DTR[ID NCC],DS_NCC_DTR[Tên NCC]),_xlfn.XLOOKUP(Table10[[#This Row],[ID NCC]],Data_TongTram2[ID NCC],Data_TongTram2[Tên NCC]))</f>
        <v>Anh Tài Đc</v>
      </c>
      <c r="C772" s="497" t="str">
        <f>IF(Table10[[#This Row],[Trạm/DTR]]="DTR","DTR","Trạm")</f>
        <v>Trạm</v>
      </c>
      <c r="D772" s="497" t="str">
        <f>Table10[[#This Row],[ID NCC]]&amp;Table10[[#This Row],[Trạm/DTR]]</f>
        <v>001J3000002HLkXIAWĐồng Lâm</v>
      </c>
      <c r="E772" s="497" t="str">
        <f>IF(Table10[[#This Row],[DTR/Trạm]]="DTR",_xlfn.XLOOKUP(Table10[[#This Row],[ID NCC]],DS_NCC_DTR[ID NCC],DS_NCC_DTR[Nhân viên]),_xlfn.XLOOKUP(Table10[[#This Row],[ID NCC]],Data_TongTram2[ID NCC],Data_TongTram2[Nhân viên]))</f>
        <v>Lê Quốc Việt</v>
      </c>
      <c r="F772" s="497" t="str">
        <f>IF(Table10[[#This Row],[Trạm/DTR]]="DTR",_xlfn.XLOOKUP(Table10[[#This Row],[ID NCC]],DS_NCC_DTR[ID NCC],DS_NCC_DTR[Admin miền]),_xlfn.XLOOKUP(Table10[[#This Row],[Trạm/DTR]],Table16[Trạm],Table16[[Admin ]]))</f>
        <v>Phạm Thị Thúy Duy</v>
      </c>
      <c r="G772" t="s">
        <v>1296</v>
      </c>
      <c r="H772" s="497" t="str">
        <f>VLOOKUP(Table10[[#This Row],[Sản Phẩm RG]],'Thông tin'!C:F,4,0)</f>
        <v>PET chai</v>
      </c>
      <c r="I772">
        <v>590</v>
      </c>
      <c r="J772" s="497">
        <f>Table10[[#This Row],[Sản lượng kg]]/1000</f>
        <v>0.59</v>
      </c>
      <c r="K772" s="497" t="str">
        <f>_xlfn.XLOOKUP(Table10[[#This Row],[Loại Hàng]],Table59[Nhóm],Table59[Qui đổi])</f>
        <v>PET chai</v>
      </c>
      <c r="L772" s="403">
        <v>46167</v>
      </c>
      <c r="M772" t="s">
        <v>607</v>
      </c>
      <c r="N772" s="497">
        <f>IF(COUNTIF($A$3:A772,A772)=1,1,0)</f>
        <v>0</v>
      </c>
    </row>
    <row r="773" spans="1:14" x14ac:dyDescent="0.35">
      <c r="A773" t="s">
        <v>563</v>
      </c>
      <c r="B773" s="497" t="str">
        <f>IF(Table10[[#This Row],[DTR/Trạm]]="DTR",_xlfn.XLOOKUP(Table10[[#This Row],[ID NCC]],DS_NCC_DTR[ID NCC],DS_NCC_DTR[Tên NCC]),_xlfn.XLOOKUP(Table10[[#This Row],[ID NCC]],Data_TongTram2[ID NCC],Data_TongTram2[Tên NCC]))</f>
        <v>Duy Phương</v>
      </c>
      <c r="C773" s="497" t="str">
        <f>IF(Table10[[#This Row],[Trạm/DTR]]="DTR","DTR","Trạm")</f>
        <v>Trạm</v>
      </c>
      <c r="D773" s="497" t="str">
        <f>Table10[[#This Row],[ID NCC]]&amp;Table10[[#This Row],[Trạm/DTR]]</f>
        <v>001J3000002HLkUIAWĐồng Lâm</v>
      </c>
      <c r="E773" s="497" t="str">
        <f>IF(Table10[[#This Row],[DTR/Trạm]]="DTR",_xlfn.XLOOKUP(Table10[[#This Row],[ID NCC]],DS_NCC_DTR[ID NCC],DS_NCC_DTR[Nhân viên]),_xlfn.XLOOKUP(Table10[[#This Row],[ID NCC]],Data_TongTram2[ID NCC],Data_TongTram2[Nhân viên]))</f>
        <v>Lê Quốc Việt</v>
      </c>
      <c r="F773" s="497" t="str">
        <f>IF(Table10[[#This Row],[Trạm/DTR]]="DTR",_xlfn.XLOOKUP(Table10[[#This Row],[ID NCC]],DS_NCC_DTR[ID NCC],DS_NCC_DTR[Admin miền]),_xlfn.XLOOKUP(Table10[[#This Row],[Trạm/DTR]],Table16[Trạm],Table16[[Admin ]]))</f>
        <v>Phạm Thị Thúy Duy</v>
      </c>
      <c r="G773" t="s">
        <v>1296</v>
      </c>
      <c r="H773" s="497" t="str">
        <f>VLOOKUP(Table10[[#This Row],[Sản Phẩm RG]],'Thông tin'!C:F,4,0)</f>
        <v>PET chai</v>
      </c>
      <c r="I773">
        <v>474</v>
      </c>
      <c r="J773" s="497">
        <f>Table10[[#This Row],[Sản lượng kg]]/1000</f>
        <v>0.47399999999999998</v>
      </c>
      <c r="K773" s="497" t="str">
        <f>_xlfn.XLOOKUP(Table10[[#This Row],[Loại Hàng]],Table59[Nhóm],Table59[Qui đổi])</f>
        <v>PET chai</v>
      </c>
      <c r="L773" s="403">
        <v>46167</v>
      </c>
      <c r="M773" t="s">
        <v>607</v>
      </c>
      <c r="N773" s="497">
        <f>IF(COUNTIF($A$3:A773,A773)=1,1,0)</f>
        <v>0</v>
      </c>
    </row>
    <row r="774" spans="1:14" x14ac:dyDescent="0.35">
      <c r="A774" t="s">
        <v>772</v>
      </c>
      <c r="B774" s="497" t="str">
        <f>IF(Table10[[#This Row],[DTR/Trạm]]="DTR",_xlfn.XLOOKUP(Table10[[#This Row],[ID NCC]],DS_NCC_DTR[ID NCC],DS_NCC_DTR[Tên NCC]),_xlfn.XLOOKUP(Table10[[#This Row],[ID NCC]],Data_TongTram2[ID NCC],Data_TongTram2[Tên NCC]))</f>
        <v>Thiện An Recycling</v>
      </c>
      <c r="C774" s="497" t="str">
        <f>IF(Table10[[#This Row],[Trạm/DTR]]="DTR","DTR","Trạm")</f>
        <v>Trạm</v>
      </c>
      <c r="D774" s="497" t="str">
        <f>Table10[[#This Row],[ID NCC]]&amp;Table10[[#This Row],[Trạm/DTR]]</f>
        <v>001dc000014o4lcAAAĐồng Lâm</v>
      </c>
      <c r="E774" s="497" t="str">
        <f>IF(Table10[[#This Row],[DTR/Trạm]]="DTR",_xlfn.XLOOKUP(Table10[[#This Row],[ID NCC]],DS_NCC_DTR[ID NCC],DS_NCC_DTR[Nhân viên]),_xlfn.XLOOKUP(Table10[[#This Row],[ID NCC]],Data_TongTram2[ID NCC],Data_TongTram2[Nhân viên]))</f>
        <v>Thái Tân Văn</v>
      </c>
      <c r="F774" s="497" t="str">
        <f>IF(Table10[[#This Row],[Trạm/DTR]]="DTR",_xlfn.XLOOKUP(Table10[[#This Row],[ID NCC]],DS_NCC_DTR[ID NCC],DS_NCC_DTR[Admin miền]),_xlfn.XLOOKUP(Table10[[#This Row],[Trạm/DTR]],Table16[Trạm],Table16[[Admin ]]))</f>
        <v>Phạm Thị Thúy Duy</v>
      </c>
      <c r="G774" t="s">
        <v>2240</v>
      </c>
      <c r="H774" s="497" t="str">
        <f>VLOOKUP(Table10[[#This Row],[Sản Phẩm RG]],'Thông tin'!C:F,4,0)</f>
        <v>PET chai</v>
      </c>
      <c r="I774">
        <v>7271</v>
      </c>
      <c r="J774" s="497">
        <f>Table10[[#This Row],[Sản lượng kg]]/1000</f>
        <v>7.2709999999999999</v>
      </c>
      <c r="K774" s="497" t="str">
        <f>_xlfn.XLOOKUP(Table10[[#This Row],[Loại Hàng]],Table59[Nhóm],Table59[Qui đổi])</f>
        <v>PET chai</v>
      </c>
      <c r="L774" s="403">
        <v>46167</v>
      </c>
      <c r="M774" t="s">
        <v>607</v>
      </c>
      <c r="N774" s="497">
        <f>IF(COUNTIF($A$3:A774,A774)=1,1,0)</f>
        <v>0</v>
      </c>
    </row>
    <row r="775" spans="1:14" x14ac:dyDescent="0.35">
      <c r="A775" t="s">
        <v>529</v>
      </c>
      <c r="B775" s="497" t="str">
        <f>IF(Table10[[#This Row],[DTR/Trạm]]="DTR",_xlfn.XLOOKUP(Table10[[#This Row],[ID NCC]],DS_NCC_DTR[ID NCC],DS_NCC_DTR[Tên NCC]),_xlfn.XLOOKUP(Table10[[#This Row],[ID NCC]],Data_TongTram2[ID NCC],Data_TongTram2[Tên NCC]))</f>
        <v>Anh Tèo</v>
      </c>
      <c r="C775" s="497" t="str">
        <f>IF(Table10[[#This Row],[Trạm/DTR]]="DTR","DTR","Trạm")</f>
        <v>Trạm</v>
      </c>
      <c r="D775" s="497" t="str">
        <f>Table10[[#This Row],[ID NCC]]&amp;Table10[[#This Row],[Trạm/DTR]]</f>
        <v>001J3000002HLsKIAWĐồng Lâm</v>
      </c>
      <c r="E775" s="497" t="str">
        <f>IF(Table10[[#This Row],[DTR/Trạm]]="DTR",_xlfn.XLOOKUP(Table10[[#This Row],[ID NCC]],DS_NCC_DTR[ID NCC],DS_NCC_DTR[Nhân viên]),_xlfn.XLOOKUP(Table10[[#This Row],[ID NCC]],Data_TongTram2[ID NCC],Data_TongTram2[Nhân viên]))</f>
        <v>Lê Quốc Việt</v>
      </c>
      <c r="F775" s="497" t="str">
        <f>IF(Table10[[#This Row],[Trạm/DTR]]="DTR",_xlfn.XLOOKUP(Table10[[#This Row],[ID NCC]],DS_NCC_DTR[ID NCC],DS_NCC_DTR[Admin miền]),_xlfn.XLOOKUP(Table10[[#This Row],[Trạm/DTR]],Table16[Trạm],Table16[[Admin ]]))</f>
        <v>Phạm Thị Thúy Duy</v>
      </c>
      <c r="G775" t="s">
        <v>1296</v>
      </c>
      <c r="H775" s="497" t="str">
        <f>VLOOKUP(Table10[[#This Row],[Sản Phẩm RG]],'Thông tin'!C:F,4,0)</f>
        <v>PET chai</v>
      </c>
      <c r="I775">
        <v>403</v>
      </c>
      <c r="J775" s="497">
        <f>Table10[[#This Row],[Sản lượng kg]]/1000</f>
        <v>0.40300000000000002</v>
      </c>
      <c r="K775" s="497" t="str">
        <f>_xlfn.XLOOKUP(Table10[[#This Row],[Loại Hàng]],Table59[Nhóm],Table59[Qui đổi])</f>
        <v>PET chai</v>
      </c>
      <c r="L775" s="403">
        <v>46167</v>
      </c>
      <c r="M775" t="s">
        <v>607</v>
      </c>
      <c r="N775" s="497">
        <f>IF(COUNTIF($A$3:A775,A775)=1,1,0)</f>
        <v>0</v>
      </c>
    </row>
    <row r="776" spans="1:14" x14ac:dyDescent="0.35">
      <c r="A776" t="s">
        <v>508</v>
      </c>
      <c r="B776" s="497" t="str">
        <f>IF(Table10[[#This Row],[DTR/Trạm]]="DTR",_xlfn.XLOOKUP(Table10[[#This Row],[ID NCC]],DS_NCC_DTR[ID NCC],DS_NCC_DTR[Tên NCC]),_xlfn.XLOOKUP(Table10[[#This Row],[ID NCC]],Data_TongTram2[ID NCC],Data_TongTram2[Tên NCC]))</f>
        <v>HKD Đỗ Thị Lành</v>
      </c>
      <c r="C776" s="497" t="str">
        <f>IF(Table10[[#This Row],[Trạm/DTR]]="DTR","DTR","Trạm")</f>
        <v>Trạm</v>
      </c>
      <c r="D776" s="497" t="str">
        <f>Table10[[#This Row],[ID NCC]]&amp;Table10[[#This Row],[Trạm/DTR]]</f>
        <v>001J3000002HM0LIAWĐồng Lâm</v>
      </c>
      <c r="E776" s="497" t="str">
        <f>IF(Table10[[#This Row],[DTR/Trạm]]="DTR",_xlfn.XLOOKUP(Table10[[#This Row],[ID NCC]],DS_NCC_DTR[ID NCC],DS_NCC_DTR[Nhân viên]),_xlfn.XLOOKUP(Table10[[#This Row],[ID NCC]],Data_TongTram2[ID NCC],Data_TongTram2[Nhân viên]))</f>
        <v>Phạm Huỳnh Hữu Lộc</v>
      </c>
      <c r="F776" s="497" t="str">
        <f>IF(Table10[[#This Row],[Trạm/DTR]]="DTR",_xlfn.XLOOKUP(Table10[[#This Row],[ID NCC]],DS_NCC_DTR[ID NCC],DS_NCC_DTR[Admin miền]),_xlfn.XLOOKUP(Table10[[#This Row],[Trạm/DTR]],Table16[Trạm],Table16[[Admin ]]))</f>
        <v>Phạm Thị Thúy Duy</v>
      </c>
      <c r="G776" t="s">
        <v>2240</v>
      </c>
      <c r="H776" s="497" t="str">
        <f>VLOOKUP(Table10[[#This Row],[Sản Phẩm RG]],'Thông tin'!C:F,4,0)</f>
        <v>PET chai</v>
      </c>
      <c r="I776">
        <v>7164</v>
      </c>
      <c r="J776" s="497">
        <f>Table10[[#This Row],[Sản lượng kg]]/1000</f>
        <v>7.1639999999999997</v>
      </c>
      <c r="K776" s="497" t="str">
        <f>_xlfn.XLOOKUP(Table10[[#This Row],[Loại Hàng]],Table59[Nhóm],Table59[Qui đổi])</f>
        <v>PET chai</v>
      </c>
      <c r="L776" s="403">
        <v>46168</v>
      </c>
      <c r="M776" t="s">
        <v>607</v>
      </c>
      <c r="N776" s="497">
        <f>IF(COUNTIF($A$3:A776,A776)=1,1,0)</f>
        <v>0</v>
      </c>
    </row>
    <row r="777" spans="1:14" x14ac:dyDescent="0.35">
      <c r="A777" t="s">
        <v>559</v>
      </c>
      <c r="B777" s="497" t="str">
        <f>IF(Table10[[#This Row],[DTR/Trạm]]="DTR",_xlfn.XLOOKUP(Table10[[#This Row],[ID NCC]],DS_NCC_DTR[ID NCC],DS_NCC_DTR[Tên NCC]),_xlfn.XLOOKUP(Table10[[#This Row],[ID NCC]],Data_TongTram2[ID NCC],Data_TongTram2[Tên NCC]))</f>
        <v>HKD Nguyễn Hồng Mây</v>
      </c>
      <c r="C777" s="497" t="str">
        <f>IF(Table10[[#This Row],[Trạm/DTR]]="DTR","DTR","Trạm")</f>
        <v>Trạm</v>
      </c>
      <c r="D777" s="497" t="str">
        <f>Table10[[#This Row],[ID NCC]]&amp;Table10[[#This Row],[Trạm/DTR]]</f>
        <v>001J3000002HM0DIAWĐồng Lâm</v>
      </c>
      <c r="E777" s="497" t="str">
        <f>IF(Table10[[#This Row],[DTR/Trạm]]="DTR",_xlfn.XLOOKUP(Table10[[#This Row],[ID NCC]],DS_NCC_DTR[ID NCC],DS_NCC_DTR[Nhân viên]),_xlfn.XLOOKUP(Table10[[#This Row],[ID NCC]],Data_TongTram2[ID NCC],Data_TongTram2[Nhân viên]))</f>
        <v>Nguyễn Ngọc Lâm</v>
      </c>
      <c r="F777" s="497" t="str">
        <f>IF(Table10[[#This Row],[Trạm/DTR]]="DTR",_xlfn.XLOOKUP(Table10[[#This Row],[ID NCC]],DS_NCC_DTR[ID NCC],DS_NCC_DTR[Admin miền]),_xlfn.XLOOKUP(Table10[[#This Row],[Trạm/DTR]],Table16[Trạm],Table16[[Admin ]]))</f>
        <v>Phạm Thị Thúy Duy</v>
      </c>
      <c r="G777" t="s">
        <v>1296</v>
      </c>
      <c r="H777" s="497" t="str">
        <f>VLOOKUP(Table10[[#This Row],[Sản Phẩm RG]],'Thông tin'!C:F,4,0)</f>
        <v>PET chai</v>
      </c>
      <c r="I777">
        <v>1020</v>
      </c>
      <c r="J777" s="497">
        <f>Table10[[#This Row],[Sản lượng kg]]/1000</f>
        <v>1.02</v>
      </c>
      <c r="K777" s="497" t="str">
        <f>_xlfn.XLOOKUP(Table10[[#This Row],[Loại Hàng]],Table59[Nhóm],Table59[Qui đổi])</f>
        <v>PET chai</v>
      </c>
      <c r="L777" s="403">
        <v>46168</v>
      </c>
      <c r="M777" t="s">
        <v>607</v>
      </c>
      <c r="N777" s="497">
        <f>IF(COUNTIF($A$3:A777,A777)=1,1,0)</f>
        <v>0</v>
      </c>
    </row>
    <row r="778" spans="1:14" x14ac:dyDescent="0.35">
      <c r="A778" t="s">
        <v>534</v>
      </c>
      <c r="B778" s="497" t="str">
        <f>IF(Table10[[#This Row],[DTR/Trạm]]="DTR",_xlfn.XLOOKUP(Table10[[#This Row],[ID NCC]],DS_NCC_DTR[ID NCC],DS_NCC_DTR[Tên NCC]),_xlfn.XLOOKUP(Table10[[#This Row],[ID NCC]],Data_TongTram2[ID NCC],Data_TongTram2[Tên NCC]))</f>
        <v>Nguyễn Ngọc Sương</v>
      </c>
      <c r="C778" s="497" t="str">
        <f>IF(Table10[[#This Row],[Trạm/DTR]]="DTR","DTR","Trạm")</f>
        <v>Trạm</v>
      </c>
      <c r="D778" s="497" t="str">
        <f>Table10[[#This Row],[ID NCC]]&amp;Table10[[#This Row],[Trạm/DTR]]</f>
        <v>001J3000007XKGvIAOĐồng Lâm</v>
      </c>
      <c r="E778" s="497" t="str">
        <f>IF(Table10[[#This Row],[DTR/Trạm]]="DTR",_xlfn.XLOOKUP(Table10[[#This Row],[ID NCC]],DS_NCC_DTR[ID NCC],DS_NCC_DTR[Nhân viên]),_xlfn.XLOOKUP(Table10[[#This Row],[ID NCC]],Data_TongTram2[ID NCC],Data_TongTram2[Nhân viên]))</f>
        <v>Lâm Đỗ Anh Hào</v>
      </c>
      <c r="F778" s="497" t="str">
        <f>IF(Table10[[#This Row],[Trạm/DTR]]="DTR",_xlfn.XLOOKUP(Table10[[#This Row],[ID NCC]],DS_NCC_DTR[ID NCC],DS_NCC_DTR[Admin miền]),_xlfn.XLOOKUP(Table10[[#This Row],[Trạm/DTR]],Table16[Trạm],Table16[[Admin ]]))</f>
        <v>Phạm Thị Thúy Duy</v>
      </c>
      <c r="G778" t="s">
        <v>1296</v>
      </c>
      <c r="H778" s="497" t="str">
        <f>VLOOKUP(Table10[[#This Row],[Sản Phẩm RG]],'Thông tin'!C:F,4,0)</f>
        <v>PET chai</v>
      </c>
      <c r="I778">
        <v>460</v>
      </c>
      <c r="J778" s="497">
        <f>Table10[[#This Row],[Sản lượng kg]]/1000</f>
        <v>0.46</v>
      </c>
      <c r="K778" s="497" t="str">
        <f>_xlfn.XLOOKUP(Table10[[#This Row],[Loại Hàng]],Table59[Nhóm],Table59[Qui đổi])</f>
        <v>PET chai</v>
      </c>
      <c r="L778" s="403">
        <v>46168</v>
      </c>
      <c r="M778" t="s">
        <v>607</v>
      </c>
      <c r="N778" s="497">
        <f>IF(COUNTIF($A$3:A778,A778)=1,1,0)</f>
        <v>0</v>
      </c>
    </row>
    <row r="779" spans="1:14" x14ac:dyDescent="0.35">
      <c r="A779" t="s">
        <v>640</v>
      </c>
      <c r="B779" s="497" t="str">
        <f>IF(Table10[[#This Row],[DTR/Trạm]]="DTR",_xlfn.XLOOKUP(Table10[[#This Row],[ID NCC]],DS_NCC_DTR[ID NCC],DS_NCC_DTR[Tên NCC]),_xlfn.XLOOKUP(Table10[[#This Row],[ID NCC]],Data_TongTram2[ID NCC],Data_TongTram2[Tên NCC]))</f>
        <v>Lê Trần Thanh Linh</v>
      </c>
      <c r="C779" s="497" t="str">
        <f>IF(Table10[[#This Row],[Trạm/DTR]]="DTR","DTR","Trạm")</f>
        <v>Trạm</v>
      </c>
      <c r="D779" s="497" t="str">
        <f>Table10[[#This Row],[ID NCC]]&amp;Table10[[#This Row],[Trạm/DTR]]</f>
        <v>001J3000002HLbBIAWĐồng Lâm</v>
      </c>
      <c r="E779" s="497" t="str">
        <f>IF(Table10[[#This Row],[DTR/Trạm]]="DTR",_xlfn.XLOOKUP(Table10[[#This Row],[ID NCC]],DS_NCC_DTR[ID NCC],DS_NCC_DTR[Nhân viên]),_xlfn.XLOOKUP(Table10[[#This Row],[ID NCC]],Data_TongTram2[ID NCC],Data_TongTram2[Nhân viên]))</f>
        <v>Lâm Đỗ Anh Hào</v>
      </c>
      <c r="F779" s="497" t="str">
        <f>IF(Table10[[#This Row],[Trạm/DTR]]="DTR",_xlfn.XLOOKUP(Table10[[#This Row],[ID NCC]],DS_NCC_DTR[ID NCC],DS_NCC_DTR[Admin miền]),_xlfn.XLOOKUP(Table10[[#This Row],[Trạm/DTR]],Table16[Trạm],Table16[[Admin ]]))</f>
        <v>Phạm Thị Thúy Duy</v>
      </c>
      <c r="G779" t="s">
        <v>1296</v>
      </c>
      <c r="H779" s="497" t="str">
        <f>VLOOKUP(Table10[[#This Row],[Sản Phẩm RG]],'Thông tin'!C:F,4,0)</f>
        <v>PET chai</v>
      </c>
      <c r="I779">
        <v>562</v>
      </c>
      <c r="J779" s="497">
        <f>Table10[[#This Row],[Sản lượng kg]]/1000</f>
        <v>0.56200000000000006</v>
      </c>
      <c r="K779" s="497" t="str">
        <f>_xlfn.XLOOKUP(Table10[[#This Row],[Loại Hàng]],Table59[Nhóm],Table59[Qui đổi])</f>
        <v>PET chai</v>
      </c>
      <c r="L779" s="403">
        <v>46168</v>
      </c>
      <c r="M779" t="s">
        <v>607</v>
      </c>
      <c r="N779" s="497">
        <f>IF(COUNTIF($A$3:A779,A779)=1,1,0)</f>
        <v>0</v>
      </c>
    </row>
    <row r="780" spans="1:14" x14ac:dyDescent="0.35">
      <c r="A780" t="s">
        <v>498</v>
      </c>
      <c r="B780" s="497" t="str">
        <f>IF(Table10[[#This Row],[DTR/Trạm]]="DTR",_xlfn.XLOOKUP(Table10[[#This Row],[ID NCC]],DS_NCC_DTR[ID NCC],DS_NCC_DTR[Tên NCC]),_xlfn.XLOOKUP(Table10[[#This Row],[ID NCC]],Data_TongTram2[ID NCC],Data_TongTram2[Tên NCC]))</f>
        <v>HKD Nguyên Chương</v>
      </c>
      <c r="C780" s="497" t="str">
        <f>IF(Table10[[#This Row],[Trạm/DTR]]="DTR","DTR","Trạm")</f>
        <v>Trạm</v>
      </c>
      <c r="D780" s="497" t="str">
        <f>Table10[[#This Row],[ID NCC]]&amp;Table10[[#This Row],[Trạm/DTR]]</f>
        <v>001J3000002HM0PIAWĐồng Lâm</v>
      </c>
      <c r="E780" s="497" t="str">
        <f>IF(Table10[[#This Row],[DTR/Trạm]]="DTR",_xlfn.XLOOKUP(Table10[[#This Row],[ID NCC]],DS_NCC_DTR[ID NCC],DS_NCC_DTR[Nhân viên]),_xlfn.XLOOKUP(Table10[[#This Row],[ID NCC]],Data_TongTram2[ID NCC],Data_TongTram2[Nhân viên]))</f>
        <v>Nguyễn Ngọc Lâm</v>
      </c>
      <c r="F780" s="497" t="str">
        <f>IF(Table10[[#This Row],[Trạm/DTR]]="DTR",_xlfn.XLOOKUP(Table10[[#This Row],[ID NCC]],DS_NCC_DTR[ID NCC],DS_NCC_DTR[Admin miền]),_xlfn.XLOOKUP(Table10[[#This Row],[Trạm/DTR]],Table16[Trạm],Table16[[Admin ]]))</f>
        <v>Phạm Thị Thúy Duy</v>
      </c>
      <c r="G780" t="s">
        <v>1296</v>
      </c>
      <c r="H780" s="497" t="str">
        <f>VLOOKUP(Table10[[#This Row],[Sản Phẩm RG]],'Thông tin'!C:F,4,0)</f>
        <v>PET chai</v>
      </c>
      <c r="I780">
        <v>579</v>
      </c>
      <c r="J780" s="497">
        <f>Table10[[#This Row],[Sản lượng kg]]/1000</f>
        <v>0.57899999999999996</v>
      </c>
      <c r="K780" s="497" t="str">
        <f>_xlfn.XLOOKUP(Table10[[#This Row],[Loại Hàng]],Table59[Nhóm],Table59[Qui đổi])</f>
        <v>PET chai</v>
      </c>
      <c r="L780" s="403">
        <v>46168</v>
      </c>
      <c r="M780" t="s">
        <v>607</v>
      </c>
      <c r="N780" s="497">
        <f>IF(COUNTIF($A$3:A780,A780)=1,1,0)</f>
        <v>0</v>
      </c>
    </row>
    <row r="781" spans="1:14" x14ac:dyDescent="0.35">
      <c r="A781" t="s">
        <v>519</v>
      </c>
      <c r="B781" s="497" t="str">
        <f>IF(Table10[[#This Row],[DTR/Trạm]]="DTR",_xlfn.XLOOKUP(Table10[[#This Row],[ID NCC]],DS_NCC_DTR[ID NCC],DS_NCC_DTR[Tên NCC]),_xlfn.XLOOKUP(Table10[[#This Row],[ID NCC]],Data_TongTram2[ID NCC],Data_TongTram2[Tên NCC]))</f>
        <v>Kiều Bình Thái</v>
      </c>
      <c r="C781" s="497" t="str">
        <f>IF(Table10[[#This Row],[Trạm/DTR]]="DTR","DTR","Trạm")</f>
        <v>Trạm</v>
      </c>
      <c r="D781" s="497" t="str">
        <f>Table10[[#This Row],[ID NCC]]&amp;Table10[[#This Row],[Trạm/DTR]]</f>
        <v>001J3000005FFAsIAOĐồng Lâm</v>
      </c>
      <c r="E781" s="497" t="str">
        <f>IF(Table10[[#This Row],[DTR/Trạm]]="DTR",_xlfn.XLOOKUP(Table10[[#This Row],[ID NCC]],DS_NCC_DTR[ID NCC],DS_NCC_DTR[Nhân viên]),_xlfn.XLOOKUP(Table10[[#This Row],[ID NCC]],Data_TongTram2[ID NCC],Data_TongTram2[Nhân viên]))</f>
        <v>Lê Quốc Việt</v>
      </c>
      <c r="F781" s="497" t="str">
        <f>IF(Table10[[#This Row],[Trạm/DTR]]="DTR",_xlfn.XLOOKUP(Table10[[#This Row],[ID NCC]],DS_NCC_DTR[ID NCC],DS_NCC_DTR[Admin miền]),_xlfn.XLOOKUP(Table10[[#This Row],[Trạm/DTR]],Table16[Trạm],Table16[[Admin ]]))</f>
        <v>Phạm Thị Thúy Duy</v>
      </c>
      <c r="G781" t="s">
        <v>1296</v>
      </c>
      <c r="H781" s="497" t="str">
        <f>VLOOKUP(Table10[[#This Row],[Sản Phẩm RG]],'Thông tin'!C:F,4,0)</f>
        <v>PET chai</v>
      </c>
      <c r="I781">
        <v>670</v>
      </c>
      <c r="J781" s="497">
        <f>Table10[[#This Row],[Sản lượng kg]]/1000</f>
        <v>0.67</v>
      </c>
      <c r="K781" s="497" t="str">
        <f>_xlfn.XLOOKUP(Table10[[#This Row],[Loại Hàng]],Table59[Nhóm],Table59[Qui đổi])</f>
        <v>PET chai</v>
      </c>
      <c r="L781" s="403">
        <v>46168</v>
      </c>
      <c r="M781" t="s">
        <v>607</v>
      </c>
      <c r="N781" s="497">
        <f>IF(COUNTIF($A$3:A781,A781)=1,1,0)</f>
        <v>0</v>
      </c>
    </row>
    <row r="782" spans="1:14" x14ac:dyDescent="0.35">
      <c r="A782" t="s">
        <v>512</v>
      </c>
      <c r="B782" s="497" t="str">
        <f>IF(Table10[[#This Row],[DTR/Trạm]]="DTR",_xlfn.XLOOKUP(Table10[[#This Row],[ID NCC]],DS_NCC_DTR[ID NCC],DS_NCC_DTR[Tên NCC]),_xlfn.XLOOKUP(Table10[[#This Row],[ID NCC]],Data_TongTram2[ID NCC],Data_TongTram2[Tên NCC]))</f>
        <v>Nguyễn Thị Huệ</v>
      </c>
      <c r="C782" s="497" t="str">
        <f>IF(Table10[[#This Row],[Trạm/DTR]]="DTR","DTR","Trạm")</f>
        <v>Trạm</v>
      </c>
      <c r="D782" s="497" t="str">
        <f>Table10[[#This Row],[ID NCC]]&amp;Table10[[#This Row],[Trạm/DTR]]</f>
        <v>001J3000002HM1hIAGĐồng Lâm</v>
      </c>
      <c r="E782" s="497" t="str">
        <f>IF(Table10[[#This Row],[DTR/Trạm]]="DTR",_xlfn.XLOOKUP(Table10[[#This Row],[ID NCC]],DS_NCC_DTR[ID NCC],DS_NCC_DTR[Nhân viên]),_xlfn.XLOOKUP(Table10[[#This Row],[ID NCC]],Data_TongTram2[ID NCC],Data_TongTram2[Nhân viên]))</f>
        <v>Lê Quốc Việt</v>
      </c>
      <c r="F782" s="497" t="str">
        <f>IF(Table10[[#This Row],[Trạm/DTR]]="DTR",_xlfn.XLOOKUP(Table10[[#This Row],[ID NCC]],DS_NCC_DTR[ID NCC],DS_NCC_DTR[Admin miền]),_xlfn.XLOOKUP(Table10[[#This Row],[Trạm/DTR]],Table16[Trạm],Table16[[Admin ]]))</f>
        <v>Phạm Thị Thúy Duy</v>
      </c>
      <c r="G782" t="s">
        <v>1296</v>
      </c>
      <c r="H782" s="497" t="str">
        <f>VLOOKUP(Table10[[#This Row],[Sản Phẩm RG]],'Thông tin'!C:F,4,0)</f>
        <v>PET chai</v>
      </c>
      <c r="I782">
        <v>842</v>
      </c>
      <c r="J782" s="497">
        <f>Table10[[#This Row],[Sản lượng kg]]/1000</f>
        <v>0.84199999999999997</v>
      </c>
      <c r="K782" s="497" t="str">
        <f>_xlfn.XLOOKUP(Table10[[#This Row],[Loại Hàng]],Table59[Nhóm],Table59[Qui đổi])</f>
        <v>PET chai</v>
      </c>
      <c r="L782" s="403">
        <v>46168</v>
      </c>
      <c r="M782" t="s">
        <v>607</v>
      </c>
      <c r="N782" s="497">
        <f>IF(COUNTIF($A$3:A782,A782)=1,1,0)</f>
        <v>0</v>
      </c>
    </row>
    <row r="783" spans="1:14" x14ac:dyDescent="0.35">
      <c r="A783" t="s">
        <v>520</v>
      </c>
      <c r="B783" s="497" t="str">
        <f>IF(Table10[[#This Row],[DTR/Trạm]]="DTR",_xlfn.XLOOKUP(Table10[[#This Row],[ID NCC]],DS_NCC_DTR[ID NCC],DS_NCC_DTR[Tên NCC]),_xlfn.XLOOKUP(Table10[[#This Row],[ID NCC]],Data_TongTram2[ID NCC],Data_TongTram2[Tên NCC]))</f>
        <v>Lâm Tấn Thuận</v>
      </c>
      <c r="C783" s="497" t="str">
        <f>IF(Table10[[#This Row],[Trạm/DTR]]="DTR","DTR","Trạm")</f>
        <v>Trạm</v>
      </c>
      <c r="D783" s="497" t="str">
        <f>Table10[[#This Row],[ID NCC]]&amp;Table10[[#This Row],[Trạm/DTR]]</f>
        <v>001J3000002HLd3IAGĐồng Lâm</v>
      </c>
      <c r="E783" s="497" t="str">
        <f>IF(Table10[[#This Row],[DTR/Trạm]]="DTR",_xlfn.XLOOKUP(Table10[[#This Row],[ID NCC]],DS_NCC_DTR[ID NCC],DS_NCC_DTR[Nhân viên]),_xlfn.XLOOKUP(Table10[[#This Row],[ID NCC]],Data_TongTram2[ID NCC],Data_TongTram2[Nhân viên]))</f>
        <v>Lâm Đỗ Anh Hào</v>
      </c>
      <c r="F783" s="497" t="str">
        <f>IF(Table10[[#This Row],[Trạm/DTR]]="DTR",_xlfn.XLOOKUP(Table10[[#This Row],[ID NCC]],DS_NCC_DTR[ID NCC],DS_NCC_DTR[Admin miền]),_xlfn.XLOOKUP(Table10[[#This Row],[Trạm/DTR]],Table16[Trạm],Table16[[Admin ]]))</f>
        <v>Phạm Thị Thúy Duy</v>
      </c>
      <c r="G783" t="s">
        <v>1296</v>
      </c>
      <c r="H783" s="497" t="str">
        <f>VLOOKUP(Table10[[#This Row],[Sản Phẩm RG]],'Thông tin'!C:F,4,0)</f>
        <v>PET chai</v>
      </c>
      <c r="I783">
        <v>560</v>
      </c>
      <c r="J783" s="497">
        <f>Table10[[#This Row],[Sản lượng kg]]/1000</f>
        <v>0.56000000000000005</v>
      </c>
      <c r="K783" s="497" t="str">
        <f>_xlfn.XLOOKUP(Table10[[#This Row],[Loại Hàng]],Table59[Nhóm],Table59[Qui đổi])</f>
        <v>PET chai</v>
      </c>
      <c r="L783" s="403">
        <v>46168</v>
      </c>
      <c r="M783" t="s">
        <v>607</v>
      </c>
      <c r="N783" s="497">
        <f>IF(COUNTIF($A$3:A783,A783)=1,1,0)</f>
        <v>0</v>
      </c>
    </row>
    <row r="784" spans="1:14" x14ac:dyDescent="0.35">
      <c r="A784" t="s">
        <v>526</v>
      </c>
      <c r="B784" s="497" t="str">
        <f>IF(Table10[[#This Row],[DTR/Trạm]]="DTR",_xlfn.XLOOKUP(Table10[[#This Row],[ID NCC]],DS_NCC_DTR[ID NCC],DS_NCC_DTR[Tên NCC]),_xlfn.XLOOKUP(Table10[[#This Row],[ID NCC]],Data_TongTram2[ID NCC],Data_TongTram2[Tên NCC]))</f>
        <v>Chị Nguyệt</v>
      </c>
      <c r="C784" s="497" t="str">
        <f>IF(Table10[[#This Row],[Trạm/DTR]]="DTR","DTR","Trạm")</f>
        <v>Trạm</v>
      </c>
      <c r="D784" s="497" t="str">
        <f>Table10[[#This Row],[ID NCC]]&amp;Table10[[#This Row],[Trạm/DTR]]</f>
        <v>001J3000002HLrIIAWĐồng Lâm</v>
      </c>
      <c r="E784" s="497" t="str">
        <f>IF(Table10[[#This Row],[DTR/Trạm]]="DTR",_xlfn.XLOOKUP(Table10[[#This Row],[ID NCC]],DS_NCC_DTR[ID NCC],DS_NCC_DTR[Nhân viên]),_xlfn.XLOOKUP(Table10[[#This Row],[ID NCC]],Data_TongTram2[ID NCC],Data_TongTram2[Nhân viên]))</f>
        <v>Lâm Đỗ Anh Hào</v>
      </c>
      <c r="F784" s="497" t="str">
        <f>IF(Table10[[#This Row],[Trạm/DTR]]="DTR",_xlfn.XLOOKUP(Table10[[#This Row],[ID NCC]],DS_NCC_DTR[ID NCC],DS_NCC_DTR[Admin miền]),_xlfn.XLOOKUP(Table10[[#This Row],[Trạm/DTR]],Table16[Trạm],Table16[[Admin ]]))</f>
        <v>Phạm Thị Thúy Duy</v>
      </c>
      <c r="G784" t="s">
        <v>1296</v>
      </c>
      <c r="H784" s="497" t="str">
        <f>VLOOKUP(Table10[[#This Row],[Sản Phẩm RG]],'Thông tin'!C:F,4,0)</f>
        <v>PET chai</v>
      </c>
      <c r="I784">
        <v>610</v>
      </c>
      <c r="J784" s="497">
        <f>Table10[[#This Row],[Sản lượng kg]]/1000</f>
        <v>0.61</v>
      </c>
      <c r="K784" s="497" t="str">
        <f>_xlfn.XLOOKUP(Table10[[#This Row],[Loại Hàng]],Table59[Nhóm],Table59[Qui đổi])</f>
        <v>PET chai</v>
      </c>
      <c r="L784" s="403">
        <v>46168</v>
      </c>
      <c r="M784" t="s">
        <v>607</v>
      </c>
      <c r="N784" s="497">
        <f>IF(COUNTIF($A$3:A784,A784)=1,1,0)</f>
        <v>0</v>
      </c>
    </row>
    <row r="785" spans="1:14" x14ac:dyDescent="0.35">
      <c r="A785" t="s">
        <v>517</v>
      </c>
      <c r="B785" s="497" t="str">
        <f>IF(Table10[[#This Row],[DTR/Trạm]]="DTR",_xlfn.XLOOKUP(Table10[[#This Row],[ID NCC]],DS_NCC_DTR[ID NCC],DS_NCC_DTR[Tên NCC]),_xlfn.XLOOKUP(Table10[[#This Row],[ID NCC]],Data_TongTram2[ID NCC],Data_TongTram2[Tên NCC]))</f>
        <v>Bảy Liêm</v>
      </c>
      <c r="C785" s="497" t="str">
        <f>IF(Table10[[#This Row],[Trạm/DTR]]="DTR","DTR","Trạm")</f>
        <v>Trạm</v>
      </c>
      <c r="D785" s="497" t="str">
        <f>Table10[[#This Row],[ID NCC]]&amp;Table10[[#This Row],[Trạm/DTR]]</f>
        <v>001J3000002HLgpIAGĐồng Lâm</v>
      </c>
      <c r="E785" s="497" t="str">
        <f>IF(Table10[[#This Row],[DTR/Trạm]]="DTR",_xlfn.XLOOKUP(Table10[[#This Row],[ID NCC]],DS_NCC_DTR[ID NCC],DS_NCC_DTR[Nhân viên]),_xlfn.XLOOKUP(Table10[[#This Row],[ID NCC]],Data_TongTram2[ID NCC],Data_TongTram2[Nhân viên]))</f>
        <v>Lê Quốc Việt</v>
      </c>
      <c r="F785" s="497" t="str">
        <f>IF(Table10[[#This Row],[Trạm/DTR]]="DTR",_xlfn.XLOOKUP(Table10[[#This Row],[ID NCC]],DS_NCC_DTR[ID NCC],DS_NCC_DTR[Admin miền]),_xlfn.XLOOKUP(Table10[[#This Row],[Trạm/DTR]],Table16[Trạm],Table16[[Admin ]]))</f>
        <v>Phạm Thị Thúy Duy</v>
      </c>
      <c r="G785" t="s">
        <v>1296</v>
      </c>
      <c r="H785" s="497" t="str">
        <f>VLOOKUP(Table10[[#This Row],[Sản Phẩm RG]],'Thông tin'!C:F,4,0)</f>
        <v>PET chai</v>
      </c>
      <c r="I785">
        <v>606</v>
      </c>
      <c r="J785" s="497">
        <f>Table10[[#This Row],[Sản lượng kg]]/1000</f>
        <v>0.60599999999999998</v>
      </c>
      <c r="K785" s="497" t="str">
        <f>_xlfn.XLOOKUP(Table10[[#This Row],[Loại Hàng]],Table59[Nhóm],Table59[Qui đổi])</f>
        <v>PET chai</v>
      </c>
      <c r="L785" s="403">
        <v>46168</v>
      </c>
      <c r="M785" t="s">
        <v>607</v>
      </c>
      <c r="N785" s="497">
        <f>IF(COUNTIF($A$3:A785,A785)=1,1,0)</f>
        <v>0</v>
      </c>
    </row>
    <row r="786" spans="1:14" x14ac:dyDescent="0.35">
      <c r="A786" t="s">
        <v>503</v>
      </c>
      <c r="B786" s="497" t="str">
        <f>IF(Table10[[#This Row],[DTR/Trạm]]="DTR",_xlfn.XLOOKUP(Table10[[#This Row],[ID NCC]],DS_NCC_DTR[ID NCC],DS_NCC_DTR[Tên NCC]),_xlfn.XLOOKUP(Table10[[#This Row],[ID NCC]],Data_TongTram2[ID NCC],Data_TongTram2[Tên NCC]))</f>
        <v>Hải Dũng</v>
      </c>
      <c r="C786" s="497" t="str">
        <f>IF(Table10[[#This Row],[Trạm/DTR]]="DTR","DTR","Trạm")</f>
        <v>Trạm</v>
      </c>
      <c r="D786" s="497" t="str">
        <f>Table10[[#This Row],[ID NCC]]&amp;Table10[[#This Row],[Trạm/DTR]]</f>
        <v>001J3000002HLk5IAGĐồng Lâm</v>
      </c>
      <c r="E786" s="497" t="str">
        <f>IF(Table10[[#This Row],[DTR/Trạm]]="DTR",_xlfn.XLOOKUP(Table10[[#This Row],[ID NCC]],DS_NCC_DTR[ID NCC],DS_NCC_DTR[Nhân viên]),_xlfn.XLOOKUP(Table10[[#This Row],[ID NCC]],Data_TongTram2[ID NCC],Data_TongTram2[Nhân viên]))</f>
        <v>Lê Quốc Việt</v>
      </c>
      <c r="F786" s="497" t="str">
        <f>IF(Table10[[#This Row],[Trạm/DTR]]="DTR",_xlfn.XLOOKUP(Table10[[#This Row],[ID NCC]],DS_NCC_DTR[ID NCC],DS_NCC_DTR[Admin miền]),_xlfn.XLOOKUP(Table10[[#This Row],[Trạm/DTR]],Table16[Trạm],Table16[[Admin ]]))</f>
        <v>Phạm Thị Thúy Duy</v>
      </c>
      <c r="G786" t="s">
        <v>1296</v>
      </c>
      <c r="H786" s="497" t="str">
        <f>VLOOKUP(Table10[[#This Row],[Sản Phẩm RG]],'Thông tin'!C:F,4,0)</f>
        <v>PET chai</v>
      </c>
      <c r="I786">
        <v>450</v>
      </c>
      <c r="J786" s="497">
        <f>Table10[[#This Row],[Sản lượng kg]]/1000</f>
        <v>0.45</v>
      </c>
      <c r="K786" s="497" t="str">
        <f>_xlfn.XLOOKUP(Table10[[#This Row],[Loại Hàng]],Table59[Nhóm],Table59[Qui đổi])</f>
        <v>PET chai</v>
      </c>
      <c r="L786" s="403">
        <v>46168</v>
      </c>
      <c r="M786" t="s">
        <v>607</v>
      </c>
      <c r="N786" s="497">
        <f>IF(COUNTIF($A$3:A786,A786)=1,1,0)</f>
        <v>0</v>
      </c>
    </row>
    <row r="787" spans="1:14" x14ac:dyDescent="0.35">
      <c r="A787" t="s">
        <v>498</v>
      </c>
      <c r="B787" s="497" t="str">
        <f>IF(Table10[[#This Row],[DTR/Trạm]]="DTR",_xlfn.XLOOKUP(Table10[[#This Row],[ID NCC]],DS_NCC_DTR[ID NCC],DS_NCC_DTR[Tên NCC]),_xlfn.XLOOKUP(Table10[[#This Row],[ID NCC]],Data_TongTram2[ID NCC],Data_TongTram2[Tên NCC]))</f>
        <v>HKD Nguyên Chương</v>
      </c>
      <c r="C787" s="497" t="str">
        <f>IF(Table10[[#This Row],[Trạm/DTR]]="DTR","DTR","Trạm")</f>
        <v>Trạm</v>
      </c>
      <c r="D787" s="497" t="str">
        <f>Table10[[#This Row],[ID NCC]]&amp;Table10[[#This Row],[Trạm/DTR]]</f>
        <v>001J3000002HM0PIAWĐồng Lâm</v>
      </c>
      <c r="E787" s="497" t="str">
        <f>IF(Table10[[#This Row],[DTR/Trạm]]="DTR",_xlfn.XLOOKUP(Table10[[#This Row],[ID NCC]],DS_NCC_DTR[ID NCC],DS_NCC_DTR[Nhân viên]),_xlfn.XLOOKUP(Table10[[#This Row],[ID NCC]],Data_TongTram2[ID NCC],Data_TongTram2[Nhân viên]))</f>
        <v>Nguyễn Ngọc Lâm</v>
      </c>
      <c r="F787" s="497" t="str">
        <f>IF(Table10[[#This Row],[Trạm/DTR]]="DTR",_xlfn.XLOOKUP(Table10[[#This Row],[ID NCC]],DS_NCC_DTR[ID NCC],DS_NCC_DTR[Admin miền]),_xlfn.XLOOKUP(Table10[[#This Row],[Trạm/DTR]],Table16[Trạm],Table16[[Admin ]]))</f>
        <v>Phạm Thị Thúy Duy</v>
      </c>
      <c r="G787" t="s">
        <v>1296</v>
      </c>
      <c r="H787" s="497" t="str">
        <f>VLOOKUP(Table10[[#This Row],[Sản Phẩm RG]],'Thông tin'!C:F,4,0)</f>
        <v>PET chai</v>
      </c>
      <c r="I787">
        <v>547</v>
      </c>
      <c r="J787" s="497">
        <f>Table10[[#This Row],[Sản lượng kg]]/1000</f>
        <v>0.54700000000000004</v>
      </c>
      <c r="K787" s="497" t="str">
        <f>_xlfn.XLOOKUP(Table10[[#This Row],[Loại Hàng]],Table59[Nhóm],Table59[Qui đổi])</f>
        <v>PET chai</v>
      </c>
      <c r="L787" s="403">
        <v>46168</v>
      </c>
      <c r="M787" t="s">
        <v>607</v>
      </c>
      <c r="N787" s="497">
        <f>IF(COUNTIF($A$3:A787,A787)=1,1,0)</f>
        <v>0</v>
      </c>
    </row>
    <row r="788" spans="1:14" x14ac:dyDescent="0.35">
      <c r="A788" t="s">
        <v>519</v>
      </c>
      <c r="B788" s="497" t="str">
        <f>IF(Table10[[#This Row],[DTR/Trạm]]="DTR",_xlfn.XLOOKUP(Table10[[#This Row],[ID NCC]],DS_NCC_DTR[ID NCC],DS_NCC_DTR[Tên NCC]),_xlfn.XLOOKUP(Table10[[#This Row],[ID NCC]],Data_TongTram2[ID NCC],Data_TongTram2[Tên NCC]))</f>
        <v>Kiều Bình Thái</v>
      </c>
      <c r="C788" s="497" t="str">
        <f>IF(Table10[[#This Row],[Trạm/DTR]]="DTR","DTR","Trạm")</f>
        <v>Trạm</v>
      </c>
      <c r="D788" s="497" t="str">
        <f>Table10[[#This Row],[ID NCC]]&amp;Table10[[#This Row],[Trạm/DTR]]</f>
        <v>001J3000005FFAsIAOĐồng Lâm</v>
      </c>
      <c r="E788" s="497" t="str">
        <f>IF(Table10[[#This Row],[DTR/Trạm]]="DTR",_xlfn.XLOOKUP(Table10[[#This Row],[ID NCC]],DS_NCC_DTR[ID NCC],DS_NCC_DTR[Nhân viên]),_xlfn.XLOOKUP(Table10[[#This Row],[ID NCC]],Data_TongTram2[ID NCC],Data_TongTram2[Nhân viên]))</f>
        <v>Lê Quốc Việt</v>
      </c>
      <c r="F788" s="497" t="str">
        <f>IF(Table10[[#This Row],[Trạm/DTR]]="DTR",_xlfn.XLOOKUP(Table10[[#This Row],[ID NCC]],DS_NCC_DTR[ID NCC],DS_NCC_DTR[Admin miền]),_xlfn.XLOOKUP(Table10[[#This Row],[Trạm/DTR]],Table16[Trạm],Table16[[Admin ]]))</f>
        <v>Phạm Thị Thúy Duy</v>
      </c>
      <c r="G788" t="s">
        <v>1296</v>
      </c>
      <c r="H788" s="497" t="str">
        <f>VLOOKUP(Table10[[#This Row],[Sản Phẩm RG]],'Thông tin'!C:F,4,0)</f>
        <v>PET chai</v>
      </c>
      <c r="I788">
        <v>741</v>
      </c>
      <c r="J788" s="497">
        <f>Table10[[#This Row],[Sản lượng kg]]/1000</f>
        <v>0.74099999999999999</v>
      </c>
      <c r="K788" s="497" t="str">
        <f>_xlfn.XLOOKUP(Table10[[#This Row],[Loại Hàng]],Table59[Nhóm],Table59[Qui đổi])</f>
        <v>PET chai</v>
      </c>
      <c r="L788" s="403">
        <v>46168</v>
      </c>
      <c r="M788" t="s">
        <v>607</v>
      </c>
      <c r="N788" s="497">
        <f>IF(COUNTIF($A$3:A788,A788)=1,1,0)</f>
        <v>0</v>
      </c>
    </row>
    <row r="789" spans="1:14" x14ac:dyDescent="0.35">
      <c r="A789" t="s">
        <v>1704</v>
      </c>
      <c r="B789" s="497" t="str">
        <f>IF(Table10[[#This Row],[DTR/Trạm]]="DTR",_xlfn.XLOOKUP(Table10[[#This Row],[ID NCC]],DS_NCC_DTR[ID NCC],DS_NCC_DTR[Tên NCC]),_xlfn.XLOOKUP(Table10[[#This Row],[ID NCC]],Data_TongTram2[ID NCC],Data_TongTram2[Tên NCC]))</f>
        <v>NCC Trung Anh</v>
      </c>
      <c r="C789" s="497" t="str">
        <f>IF(Table10[[#This Row],[Trạm/DTR]]="DTR","DTR","Trạm")</f>
        <v>Trạm</v>
      </c>
      <c r="D789" s="497" t="str">
        <f>Table10[[#This Row],[ID NCC]]&amp;Table10[[#This Row],[Trạm/DTR]]</f>
        <v>001dc00001x2wGjAAIĐồng Lâm</v>
      </c>
      <c r="E789" s="497" t="str">
        <f>IF(Table10[[#This Row],[DTR/Trạm]]="DTR",_xlfn.XLOOKUP(Table10[[#This Row],[ID NCC]],DS_NCC_DTR[ID NCC],DS_NCC_DTR[Nhân viên]),_xlfn.XLOOKUP(Table10[[#This Row],[ID NCC]],Data_TongTram2[ID NCC],Data_TongTram2[Nhân viên]))</f>
        <v>Lâm Đỗ Anh Hào</v>
      </c>
      <c r="F789" s="497" t="str">
        <f>IF(Table10[[#This Row],[Trạm/DTR]]="DTR",_xlfn.XLOOKUP(Table10[[#This Row],[ID NCC]],DS_NCC_DTR[ID NCC],DS_NCC_DTR[Admin miền]),_xlfn.XLOOKUP(Table10[[#This Row],[Trạm/DTR]],Table16[Trạm],Table16[[Admin ]]))</f>
        <v>Phạm Thị Thúy Duy</v>
      </c>
      <c r="G789" t="s">
        <v>1296</v>
      </c>
      <c r="H789" s="497" t="str">
        <f>VLOOKUP(Table10[[#This Row],[Sản Phẩm RG]],'Thông tin'!C:F,4,0)</f>
        <v>PET chai</v>
      </c>
      <c r="I789">
        <v>360</v>
      </c>
      <c r="J789" s="497">
        <f>Table10[[#This Row],[Sản lượng kg]]/1000</f>
        <v>0.36</v>
      </c>
      <c r="K789" s="497" t="str">
        <f>_xlfn.XLOOKUP(Table10[[#This Row],[Loại Hàng]],Table59[Nhóm],Table59[Qui đổi])</f>
        <v>PET chai</v>
      </c>
      <c r="L789" s="403">
        <v>46168</v>
      </c>
      <c r="M789" t="s">
        <v>607</v>
      </c>
      <c r="N789" s="497">
        <f>IF(COUNTIF($A$3:A789,A789)=1,1,0)</f>
        <v>0</v>
      </c>
    </row>
    <row r="790" spans="1:14" x14ac:dyDescent="0.35">
      <c r="A790" t="s">
        <v>511</v>
      </c>
      <c r="B790" s="497" t="str">
        <f>IF(Table10[[#This Row],[DTR/Trạm]]="DTR",_xlfn.XLOOKUP(Table10[[#This Row],[ID NCC]],DS_NCC_DTR[ID NCC],DS_NCC_DTR[Tên NCC]),_xlfn.XLOOKUP(Table10[[#This Row],[ID NCC]],Data_TongTram2[ID NCC],Data_TongTram2[Tên NCC]))</f>
        <v>Công ty TNHH MTV TM DV Phúc Sang</v>
      </c>
      <c r="C790" s="497" t="str">
        <f>IF(Table10[[#This Row],[Trạm/DTR]]="DTR","DTR","Trạm")</f>
        <v>Trạm</v>
      </c>
      <c r="D790" s="497" t="str">
        <f>Table10[[#This Row],[ID NCC]]&amp;Table10[[#This Row],[Trạm/DTR]]</f>
        <v>001J3000002HLr2IAGĐồng Lâm</v>
      </c>
      <c r="E790" s="497" t="str">
        <f>IF(Table10[[#This Row],[DTR/Trạm]]="DTR",_xlfn.XLOOKUP(Table10[[#This Row],[ID NCC]],DS_NCC_DTR[ID NCC],DS_NCC_DTR[Nhân viên]),_xlfn.XLOOKUP(Table10[[#This Row],[ID NCC]],Data_TongTram2[ID NCC],Data_TongTram2[Nhân viên]))</f>
        <v>Nguyễn Ngọc Lâm</v>
      </c>
      <c r="F790" s="497" t="str">
        <f>IF(Table10[[#This Row],[Trạm/DTR]]="DTR",_xlfn.XLOOKUP(Table10[[#This Row],[ID NCC]],DS_NCC_DTR[ID NCC],DS_NCC_DTR[Admin miền]),_xlfn.XLOOKUP(Table10[[#This Row],[Trạm/DTR]],Table16[Trạm],Table16[[Admin ]]))</f>
        <v>Phạm Thị Thúy Duy</v>
      </c>
      <c r="G790" t="s">
        <v>1296</v>
      </c>
      <c r="H790" s="497" t="str">
        <f>VLOOKUP(Table10[[#This Row],[Sản Phẩm RG]],'Thông tin'!C:F,4,0)</f>
        <v>PET chai</v>
      </c>
      <c r="I790">
        <v>690</v>
      </c>
      <c r="J790" s="497">
        <f>Table10[[#This Row],[Sản lượng kg]]/1000</f>
        <v>0.69</v>
      </c>
      <c r="K790" s="497" t="str">
        <f>_xlfn.XLOOKUP(Table10[[#This Row],[Loại Hàng]],Table59[Nhóm],Table59[Qui đổi])</f>
        <v>PET chai</v>
      </c>
      <c r="L790" s="403">
        <v>46168</v>
      </c>
      <c r="M790" t="s">
        <v>607</v>
      </c>
      <c r="N790" s="497">
        <f>IF(COUNTIF($A$3:A790,A790)=1,1,0)</f>
        <v>0</v>
      </c>
    </row>
    <row r="791" spans="1:14" x14ac:dyDescent="0.35">
      <c r="A791" t="s">
        <v>547</v>
      </c>
      <c r="B791" s="497" t="str">
        <f>IF(Table10[[#This Row],[DTR/Trạm]]="DTR",_xlfn.XLOOKUP(Table10[[#This Row],[ID NCC]],DS_NCC_DTR[ID NCC],DS_NCC_DTR[Tên NCC]),_xlfn.XLOOKUP(Table10[[#This Row],[ID NCC]],Data_TongTram2[ID NCC],Data_TongTram2[Tên NCC]))</f>
        <v>Nguyễn Văn Thảo</v>
      </c>
      <c r="C791" s="497" t="str">
        <f>IF(Table10[[#This Row],[Trạm/DTR]]="DTR","DTR","Trạm")</f>
        <v>Trạm</v>
      </c>
      <c r="D791" s="497" t="str">
        <f>Table10[[#This Row],[ID NCC]]&amp;Table10[[#This Row],[Trạm/DTR]]</f>
        <v>001J3000002HjDeIAKĐồng Lâm</v>
      </c>
      <c r="E791" s="497" t="str">
        <f>IF(Table10[[#This Row],[DTR/Trạm]]="DTR",_xlfn.XLOOKUP(Table10[[#This Row],[ID NCC]],DS_NCC_DTR[ID NCC],DS_NCC_DTR[Nhân viên]),_xlfn.XLOOKUP(Table10[[#This Row],[ID NCC]],Data_TongTram2[ID NCC],Data_TongTram2[Nhân viên]))</f>
        <v>Lâm Đỗ Anh Hào</v>
      </c>
      <c r="F791" s="497" t="str">
        <f>IF(Table10[[#This Row],[Trạm/DTR]]="DTR",_xlfn.XLOOKUP(Table10[[#This Row],[ID NCC]],DS_NCC_DTR[ID NCC],DS_NCC_DTR[Admin miền]),_xlfn.XLOOKUP(Table10[[#This Row],[Trạm/DTR]],Table16[Trạm],Table16[[Admin ]]))</f>
        <v>Phạm Thị Thúy Duy</v>
      </c>
      <c r="G791" t="s">
        <v>2240</v>
      </c>
      <c r="H791" s="497" t="str">
        <f>VLOOKUP(Table10[[#This Row],[Sản Phẩm RG]],'Thông tin'!C:F,4,0)</f>
        <v>PET chai</v>
      </c>
      <c r="I791">
        <v>2229</v>
      </c>
      <c r="J791" s="497">
        <f>Table10[[#This Row],[Sản lượng kg]]/1000</f>
        <v>2.2290000000000001</v>
      </c>
      <c r="K791" s="497" t="str">
        <f>_xlfn.XLOOKUP(Table10[[#This Row],[Loại Hàng]],Table59[Nhóm],Table59[Qui đổi])</f>
        <v>PET chai</v>
      </c>
      <c r="L791" s="403">
        <v>46168</v>
      </c>
      <c r="M791" t="s">
        <v>607</v>
      </c>
      <c r="N791" s="497">
        <f>IF(COUNTIF($A$3:A791,A791)=1,1,0)</f>
        <v>0</v>
      </c>
    </row>
    <row r="792" spans="1:14" x14ac:dyDescent="0.35">
      <c r="A792" t="s">
        <v>549</v>
      </c>
      <c r="B792" s="497" t="str">
        <f>IF(Table10[[#This Row],[DTR/Trạm]]="DTR",_xlfn.XLOOKUP(Table10[[#This Row],[ID NCC]],DS_NCC_DTR[ID NCC],DS_NCC_DTR[Tên NCC]),_xlfn.XLOOKUP(Table10[[#This Row],[ID NCC]],Data_TongTram2[ID NCC],Data_TongTram2[Tên NCC]))</f>
        <v>Nhỉn Như Ngọc</v>
      </c>
      <c r="C792" s="497" t="str">
        <f>IF(Table10[[#This Row],[Trạm/DTR]]="DTR","DTR","Trạm")</f>
        <v>Trạm</v>
      </c>
      <c r="D792" s="497" t="str">
        <f>Table10[[#This Row],[ID NCC]]&amp;Table10[[#This Row],[Trạm/DTR]]</f>
        <v>001J3000002HjEHIA0Đồng Lâm</v>
      </c>
      <c r="E792" s="497" t="str">
        <f>IF(Table10[[#This Row],[DTR/Trạm]]="DTR",_xlfn.XLOOKUP(Table10[[#This Row],[ID NCC]],DS_NCC_DTR[ID NCC],DS_NCC_DTR[Nhân viên]),_xlfn.XLOOKUP(Table10[[#This Row],[ID NCC]],Data_TongTram2[ID NCC],Data_TongTram2[Nhân viên]))</f>
        <v>Lê Quốc Việt</v>
      </c>
      <c r="F792" s="497" t="str">
        <f>IF(Table10[[#This Row],[Trạm/DTR]]="DTR",_xlfn.XLOOKUP(Table10[[#This Row],[ID NCC]],DS_NCC_DTR[ID NCC],DS_NCC_DTR[Admin miền]),_xlfn.XLOOKUP(Table10[[#This Row],[Trạm/DTR]],Table16[Trạm],Table16[[Admin ]]))</f>
        <v>Phạm Thị Thúy Duy</v>
      </c>
      <c r="G792" t="s">
        <v>1296</v>
      </c>
      <c r="H792" s="497" t="str">
        <f>VLOOKUP(Table10[[#This Row],[Sản Phẩm RG]],'Thông tin'!C:F,4,0)</f>
        <v>PET chai</v>
      </c>
      <c r="I792">
        <v>1340</v>
      </c>
      <c r="J792" s="497">
        <f>Table10[[#This Row],[Sản lượng kg]]/1000</f>
        <v>1.34</v>
      </c>
      <c r="K792" s="497" t="str">
        <f>_xlfn.XLOOKUP(Table10[[#This Row],[Loại Hàng]],Table59[Nhóm],Table59[Qui đổi])</f>
        <v>PET chai</v>
      </c>
      <c r="L792" s="403">
        <v>46168</v>
      </c>
      <c r="M792" t="s">
        <v>607</v>
      </c>
      <c r="N792" s="497">
        <f>IF(COUNTIF($A$3:A792,A792)=1,1,0)</f>
        <v>0</v>
      </c>
    </row>
    <row r="793" spans="1:14" x14ac:dyDescent="0.35">
      <c r="A793" t="s">
        <v>519</v>
      </c>
      <c r="B793" s="497" t="str">
        <f>IF(Table10[[#This Row],[DTR/Trạm]]="DTR",_xlfn.XLOOKUP(Table10[[#This Row],[ID NCC]],DS_NCC_DTR[ID NCC],DS_NCC_DTR[Tên NCC]),_xlfn.XLOOKUP(Table10[[#This Row],[ID NCC]],Data_TongTram2[ID NCC],Data_TongTram2[Tên NCC]))</f>
        <v>Kiều Bình Thái</v>
      </c>
      <c r="C793" s="497" t="str">
        <f>IF(Table10[[#This Row],[Trạm/DTR]]="DTR","DTR","Trạm")</f>
        <v>Trạm</v>
      </c>
      <c r="D793" s="497" t="str">
        <f>Table10[[#This Row],[ID NCC]]&amp;Table10[[#This Row],[Trạm/DTR]]</f>
        <v>001J3000005FFAsIAOĐồng Lâm</v>
      </c>
      <c r="E793" s="497" t="str">
        <f>IF(Table10[[#This Row],[DTR/Trạm]]="DTR",_xlfn.XLOOKUP(Table10[[#This Row],[ID NCC]],DS_NCC_DTR[ID NCC],DS_NCC_DTR[Nhân viên]),_xlfn.XLOOKUP(Table10[[#This Row],[ID NCC]],Data_TongTram2[ID NCC],Data_TongTram2[Nhân viên]))</f>
        <v>Lê Quốc Việt</v>
      </c>
      <c r="F793" s="497" t="str">
        <f>IF(Table10[[#This Row],[Trạm/DTR]]="DTR",_xlfn.XLOOKUP(Table10[[#This Row],[ID NCC]],DS_NCC_DTR[ID NCC],DS_NCC_DTR[Admin miền]),_xlfn.XLOOKUP(Table10[[#This Row],[Trạm/DTR]],Table16[Trạm],Table16[[Admin ]]))</f>
        <v>Phạm Thị Thúy Duy</v>
      </c>
      <c r="G793" t="s">
        <v>1296</v>
      </c>
      <c r="H793" s="497" t="str">
        <f>VLOOKUP(Table10[[#This Row],[Sản Phẩm RG]],'Thông tin'!C:F,4,0)</f>
        <v>PET chai</v>
      </c>
      <c r="I793">
        <v>698</v>
      </c>
      <c r="J793" s="497">
        <f>Table10[[#This Row],[Sản lượng kg]]/1000</f>
        <v>0.69799999999999995</v>
      </c>
      <c r="K793" s="497" t="str">
        <f>_xlfn.XLOOKUP(Table10[[#This Row],[Loại Hàng]],Table59[Nhóm],Table59[Qui đổi])</f>
        <v>PET chai</v>
      </c>
      <c r="L793" s="403">
        <v>46168</v>
      </c>
      <c r="M793" t="s">
        <v>607</v>
      </c>
      <c r="N793" s="497">
        <f>IF(COUNTIF($A$3:A793,A793)=1,1,0)</f>
        <v>0</v>
      </c>
    </row>
    <row r="794" spans="1:14" x14ac:dyDescent="0.35">
      <c r="A794" t="s">
        <v>498</v>
      </c>
      <c r="B794" s="497" t="str">
        <f>IF(Table10[[#This Row],[DTR/Trạm]]="DTR",_xlfn.XLOOKUP(Table10[[#This Row],[ID NCC]],DS_NCC_DTR[ID NCC],DS_NCC_DTR[Tên NCC]),_xlfn.XLOOKUP(Table10[[#This Row],[ID NCC]],Data_TongTram2[ID NCC],Data_TongTram2[Tên NCC]))</f>
        <v>HKD Nguyên Chương</v>
      </c>
      <c r="C794" s="497" t="str">
        <f>IF(Table10[[#This Row],[Trạm/DTR]]="DTR","DTR","Trạm")</f>
        <v>Trạm</v>
      </c>
      <c r="D794" s="497" t="str">
        <f>Table10[[#This Row],[ID NCC]]&amp;Table10[[#This Row],[Trạm/DTR]]</f>
        <v>001J3000002HM0PIAWĐồng Lâm</v>
      </c>
      <c r="E794" s="497" t="str">
        <f>IF(Table10[[#This Row],[DTR/Trạm]]="DTR",_xlfn.XLOOKUP(Table10[[#This Row],[ID NCC]],DS_NCC_DTR[ID NCC],DS_NCC_DTR[Nhân viên]),_xlfn.XLOOKUP(Table10[[#This Row],[ID NCC]],Data_TongTram2[ID NCC],Data_TongTram2[Nhân viên]))</f>
        <v>Nguyễn Ngọc Lâm</v>
      </c>
      <c r="F794" s="497" t="str">
        <f>IF(Table10[[#This Row],[Trạm/DTR]]="DTR",_xlfn.XLOOKUP(Table10[[#This Row],[ID NCC]],DS_NCC_DTR[ID NCC],DS_NCC_DTR[Admin miền]),_xlfn.XLOOKUP(Table10[[#This Row],[Trạm/DTR]],Table16[Trạm],Table16[[Admin ]]))</f>
        <v>Phạm Thị Thúy Duy</v>
      </c>
      <c r="G794" t="s">
        <v>1296</v>
      </c>
      <c r="H794" s="497" t="str">
        <f>VLOOKUP(Table10[[#This Row],[Sản Phẩm RG]],'Thông tin'!C:F,4,0)</f>
        <v>PET chai</v>
      </c>
      <c r="I794">
        <v>525</v>
      </c>
      <c r="J794" s="497">
        <f>Table10[[#This Row],[Sản lượng kg]]/1000</f>
        <v>0.52500000000000002</v>
      </c>
      <c r="K794" s="497" t="str">
        <f>_xlfn.XLOOKUP(Table10[[#This Row],[Loại Hàng]],Table59[Nhóm],Table59[Qui đổi])</f>
        <v>PET chai</v>
      </c>
      <c r="L794" s="403">
        <v>46168</v>
      </c>
      <c r="M794" t="s">
        <v>607</v>
      </c>
      <c r="N794" s="497">
        <f>IF(COUNTIF($A$3:A794,A794)=1,1,0)</f>
        <v>0</v>
      </c>
    </row>
    <row r="795" spans="1:14" x14ac:dyDescent="0.35">
      <c r="A795" t="s">
        <v>636</v>
      </c>
      <c r="B795" s="497" t="str">
        <f>IF(Table10[[#This Row],[DTR/Trạm]]="DTR",_xlfn.XLOOKUP(Table10[[#This Row],[ID NCC]],DS_NCC_DTR[ID NCC],DS_NCC_DTR[Tên NCC]),_xlfn.XLOOKUP(Table10[[#This Row],[ID NCC]],Data_TongTram2[ID NCC],Data_TongTram2[Tên NCC]))</f>
        <v>Chị Hưởng (Nguyễn Văn Đậm)</v>
      </c>
      <c r="C795" s="497" t="str">
        <f>IF(Table10[[#This Row],[Trạm/DTR]]="DTR","DTR","Trạm")</f>
        <v>Trạm</v>
      </c>
      <c r="D795" s="497" t="str">
        <f>Table10[[#This Row],[ID NCC]]&amp;Table10[[#This Row],[Trạm/DTR]]</f>
        <v>001J3000009Cb5WIASĐồng Lâm</v>
      </c>
      <c r="E795" s="497" t="str">
        <f>IF(Table10[[#This Row],[DTR/Trạm]]="DTR",_xlfn.XLOOKUP(Table10[[#This Row],[ID NCC]],DS_NCC_DTR[ID NCC],DS_NCC_DTR[Nhân viên]),_xlfn.XLOOKUP(Table10[[#This Row],[ID NCC]],Data_TongTram2[ID NCC],Data_TongTram2[Nhân viên]))</f>
        <v>Nguyễn Ngọc Lâm</v>
      </c>
      <c r="F795" s="497" t="str">
        <f>IF(Table10[[#This Row],[Trạm/DTR]]="DTR",_xlfn.XLOOKUP(Table10[[#This Row],[ID NCC]],DS_NCC_DTR[ID NCC],DS_NCC_DTR[Admin miền]),_xlfn.XLOOKUP(Table10[[#This Row],[Trạm/DTR]],Table16[Trạm],Table16[[Admin ]]))</f>
        <v>Phạm Thị Thúy Duy</v>
      </c>
      <c r="G795" t="s">
        <v>1296</v>
      </c>
      <c r="H795" s="497" t="str">
        <f>VLOOKUP(Table10[[#This Row],[Sản Phẩm RG]],'Thông tin'!C:F,4,0)</f>
        <v>PET chai</v>
      </c>
      <c r="I795">
        <v>920</v>
      </c>
      <c r="J795" s="497">
        <f>Table10[[#This Row],[Sản lượng kg]]/1000</f>
        <v>0.92</v>
      </c>
      <c r="K795" s="497" t="str">
        <f>_xlfn.XLOOKUP(Table10[[#This Row],[Loại Hàng]],Table59[Nhóm],Table59[Qui đổi])</f>
        <v>PET chai</v>
      </c>
      <c r="L795" s="403">
        <v>46169</v>
      </c>
      <c r="M795" t="s">
        <v>607</v>
      </c>
      <c r="N795" s="497">
        <f>IF(COUNTIF($A$3:A795,A795)=1,1,0)</f>
        <v>0</v>
      </c>
    </row>
    <row r="796" spans="1:14" x14ac:dyDescent="0.35">
      <c r="A796" t="s">
        <v>534</v>
      </c>
      <c r="B796" s="497" t="str">
        <f>IF(Table10[[#This Row],[DTR/Trạm]]="DTR",_xlfn.XLOOKUP(Table10[[#This Row],[ID NCC]],DS_NCC_DTR[ID NCC],DS_NCC_DTR[Tên NCC]),_xlfn.XLOOKUP(Table10[[#This Row],[ID NCC]],Data_TongTram2[ID NCC],Data_TongTram2[Tên NCC]))</f>
        <v>Nguyễn Ngọc Sương</v>
      </c>
      <c r="C796" s="497" t="str">
        <f>IF(Table10[[#This Row],[Trạm/DTR]]="DTR","DTR","Trạm")</f>
        <v>Trạm</v>
      </c>
      <c r="D796" s="497" t="str">
        <f>Table10[[#This Row],[ID NCC]]&amp;Table10[[#This Row],[Trạm/DTR]]</f>
        <v>001J3000007XKGvIAOĐồng Lâm</v>
      </c>
      <c r="E796" s="497" t="str">
        <f>IF(Table10[[#This Row],[DTR/Trạm]]="DTR",_xlfn.XLOOKUP(Table10[[#This Row],[ID NCC]],DS_NCC_DTR[ID NCC],DS_NCC_DTR[Nhân viên]),_xlfn.XLOOKUP(Table10[[#This Row],[ID NCC]],Data_TongTram2[ID NCC],Data_TongTram2[Nhân viên]))</f>
        <v>Lâm Đỗ Anh Hào</v>
      </c>
      <c r="F796" s="497" t="str">
        <f>IF(Table10[[#This Row],[Trạm/DTR]]="DTR",_xlfn.XLOOKUP(Table10[[#This Row],[ID NCC]],DS_NCC_DTR[ID NCC],DS_NCC_DTR[Admin miền]),_xlfn.XLOOKUP(Table10[[#This Row],[Trạm/DTR]],Table16[Trạm],Table16[[Admin ]]))</f>
        <v>Phạm Thị Thúy Duy</v>
      </c>
      <c r="G796" t="s">
        <v>1296</v>
      </c>
      <c r="H796" s="497" t="str">
        <f>VLOOKUP(Table10[[#This Row],[Sản Phẩm RG]],'Thông tin'!C:F,4,0)</f>
        <v>PET chai</v>
      </c>
      <c r="I796">
        <v>440</v>
      </c>
      <c r="J796" s="497">
        <f>Table10[[#This Row],[Sản lượng kg]]/1000</f>
        <v>0.44</v>
      </c>
      <c r="K796" s="497" t="str">
        <f>_xlfn.XLOOKUP(Table10[[#This Row],[Loại Hàng]],Table59[Nhóm],Table59[Qui đổi])</f>
        <v>PET chai</v>
      </c>
      <c r="L796" s="403">
        <v>46169</v>
      </c>
      <c r="M796" t="s">
        <v>607</v>
      </c>
      <c r="N796" s="497">
        <f>IF(COUNTIF($A$3:A796,A796)=1,1,0)</f>
        <v>0</v>
      </c>
    </row>
    <row r="797" spans="1:14" x14ac:dyDescent="0.35">
      <c r="A797" t="s">
        <v>3014</v>
      </c>
      <c r="B797" s="497" t="str">
        <f>IF(Table10[[#This Row],[DTR/Trạm]]="DTR",_xlfn.XLOOKUP(Table10[[#This Row],[ID NCC]],DS_NCC_DTR[ID NCC],DS_NCC_DTR[Tên NCC]),_xlfn.XLOOKUP(Table10[[#This Row],[ID NCC]],Data_TongTram2[ID NCC],Data_TongTram2[Tên NCC]))</f>
        <v>Khánh = Cái Răng</v>
      </c>
      <c r="C797" s="497" t="str">
        <f>IF(Table10[[#This Row],[Trạm/DTR]]="DTR","DTR","Trạm")</f>
        <v>Trạm</v>
      </c>
      <c r="D797" s="497" t="str">
        <f>Table10[[#This Row],[ID NCC]]&amp;Table10[[#This Row],[Trạm/DTR]]</f>
        <v>001dc00002xgEWdAAMĐồng Lâm</v>
      </c>
      <c r="E797" s="497" t="str">
        <f>IF(Table10[[#This Row],[DTR/Trạm]]="DTR",_xlfn.XLOOKUP(Table10[[#This Row],[ID NCC]],DS_NCC_DTR[ID NCC],DS_NCC_DTR[Nhân viên]),_xlfn.XLOOKUP(Table10[[#This Row],[ID NCC]],Data_TongTram2[ID NCC],Data_TongTram2[Nhân viên]))</f>
        <v>Nguyễn Ngọc Lâm</v>
      </c>
      <c r="F797" s="497" t="str">
        <f>IF(Table10[[#This Row],[Trạm/DTR]]="DTR",_xlfn.XLOOKUP(Table10[[#This Row],[ID NCC]],DS_NCC_DTR[ID NCC],DS_NCC_DTR[Admin miền]),_xlfn.XLOOKUP(Table10[[#This Row],[Trạm/DTR]],Table16[Trạm],Table16[[Admin ]]))</f>
        <v>Phạm Thị Thúy Duy</v>
      </c>
      <c r="G797" t="s">
        <v>1296</v>
      </c>
      <c r="H797" s="497" t="str">
        <f>VLOOKUP(Table10[[#This Row],[Sản Phẩm RG]],'Thông tin'!C:F,4,0)</f>
        <v>PET chai</v>
      </c>
      <c r="I797">
        <v>540</v>
      </c>
      <c r="J797" s="497">
        <f>Table10[[#This Row],[Sản lượng kg]]/1000</f>
        <v>0.54</v>
      </c>
      <c r="K797" s="497" t="str">
        <f>_xlfn.XLOOKUP(Table10[[#This Row],[Loại Hàng]],Table59[Nhóm],Table59[Qui đổi])</f>
        <v>PET chai</v>
      </c>
      <c r="L797" s="403">
        <v>46169</v>
      </c>
      <c r="M797" t="s">
        <v>607</v>
      </c>
      <c r="N797" s="497">
        <f>IF(COUNTIF($A$3:A797,A797)=1,1,0)</f>
        <v>1</v>
      </c>
    </row>
    <row r="798" spans="1:14" x14ac:dyDescent="0.35">
      <c r="A798" t="s">
        <v>928</v>
      </c>
      <c r="B798" s="497" t="str">
        <f>IF(Table10[[#This Row],[DTR/Trạm]]="DTR",_xlfn.XLOOKUP(Table10[[#This Row],[ID NCC]],DS_NCC_DTR[ID NCC],DS_NCC_DTR[Tên NCC]),_xlfn.XLOOKUP(Table10[[#This Row],[ID NCC]],Data_TongTram2[ID NCC],Data_TongTram2[Tên NCC]))</f>
        <v>Anh Lũy Bạc Liêu</v>
      </c>
      <c r="C798" s="497" t="str">
        <f>IF(Table10[[#This Row],[Trạm/DTR]]="DTR","DTR","Trạm")</f>
        <v>Trạm</v>
      </c>
      <c r="D798" s="497" t="str">
        <f>Table10[[#This Row],[ID NCC]]&amp;Table10[[#This Row],[Trạm/DTR]]</f>
        <v>001J3000002HLlIIAWĐồng Lâm</v>
      </c>
      <c r="E798" s="497" t="str">
        <f>IF(Table10[[#This Row],[DTR/Trạm]]="DTR",_xlfn.XLOOKUP(Table10[[#This Row],[ID NCC]],DS_NCC_DTR[ID NCC],DS_NCC_DTR[Nhân viên]),_xlfn.XLOOKUP(Table10[[#This Row],[ID NCC]],Data_TongTram2[ID NCC],Data_TongTram2[Nhân viên]))</f>
        <v>Thái Tân Văn</v>
      </c>
      <c r="F798" s="497" t="str">
        <f>IF(Table10[[#This Row],[Trạm/DTR]]="DTR",_xlfn.XLOOKUP(Table10[[#This Row],[ID NCC]],DS_NCC_DTR[ID NCC],DS_NCC_DTR[Admin miền]),_xlfn.XLOOKUP(Table10[[#This Row],[Trạm/DTR]],Table16[Trạm],Table16[[Admin ]]))</f>
        <v>Phạm Thị Thúy Duy</v>
      </c>
      <c r="G798" t="s">
        <v>2240</v>
      </c>
      <c r="H798" s="497" t="str">
        <f>VLOOKUP(Table10[[#This Row],[Sản Phẩm RG]],'Thông tin'!C:F,4,0)</f>
        <v>PET chai</v>
      </c>
      <c r="I798">
        <v>4034</v>
      </c>
      <c r="J798" s="497">
        <f>Table10[[#This Row],[Sản lượng kg]]/1000</f>
        <v>4.0339999999999998</v>
      </c>
      <c r="K798" s="497" t="str">
        <f>_xlfn.XLOOKUP(Table10[[#This Row],[Loại Hàng]],Table59[Nhóm],Table59[Qui đổi])</f>
        <v>PET chai</v>
      </c>
      <c r="L798" s="403">
        <v>46169</v>
      </c>
      <c r="M798" t="s">
        <v>607</v>
      </c>
      <c r="N798" s="497">
        <f>IF(COUNTIF($A$3:A798,A798)=1,1,0)</f>
        <v>1</v>
      </c>
    </row>
    <row r="799" spans="1:14" x14ac:dyDescent="0.35">
      <c r="A799" t="s">
        <v>639</v>
      </c>
      <c r="B799" s="497" t="str">
        <f>IF(Table10[[#This Row],[DTR/Trạm]]="DTR",_xlfn.XLOOKUP(Table10[[#This Row],[ID NCC]],DS_NCC_DTR[ID NCC],DS_NCC_DTR[Tên NCC]),_xlfn.XLOOKUP(Table10[[#This Row],[ID NCC]],Data_TongTram2[ID NCC],Data_TongTram2[Tên NCC]))</f>
        <v>Phan Minh Khang</v>
      </c>
      <c r="C799" s="497" t="str">
        <f>IF(Table10[[#This Row],[Trạm/DTR]]="DTR","DTR","Trạm")</f>
        <v>Trạm</v>
      </c>
      <c r="D799" s="497" t="str">
        <f>Table10[[#This Row],[ID NCC]]&amp;Table10[[#This Row],[Trạm/DTR]]</f>
        <v>001J3000005GuLQIA0Đồng Lâm</v>
      </c>
      <c r="E799" s="497" t="str">
        <f>IF(Table10[[#This Row],[DTR/Trạm]]="DTR",_xlfn.XLOOKUP(Table10[[#This Row],[ID NCC]],DS_NCC_DTR[ID NCC],DS_NCC_DTR[Nhân viên]),_xlfn.XLOOKUP(Table10[[#This Row],[ID NCC]],Data_TongTram2[ID NCC],Data_TongTram2[Nhân viên]))</f>
        <v>Lâm Đỗ Anh Hào</v>
      </c>
      <c r="F799" s="497" t="str">
        <f>IF(Table10[[#This Row],[Trạm/DTR]]="DTR",_xlfn.XLOOKUP(Table10[[#This Row],[ID NCC]],DS_NCC_DTR[ID NCC],DS_NCC_DTR[Admin miền]),_xlfn.XLOOKUP(Table10[[#This Row],[Trạm/DTR]],Table16[Trạm],Table16[[Admin ]]))</f>
        <v>Phạm Thị Thúy Duy</v>
      </c>
      <c r="G799" t="s">
        <v>1296</v>
      </c>
      <c r="H799" s="497" t="str">
        <f>VLOOKUP(Table10[[#This Row],[Sản Phẩm RG]],'Thông tin'!C:F,4,0)</f>
        <v>PET chai</v>
      </c>
      <c r="I799">
        <v>642</v>
      </c>
      <c r="J799" s="497">
        <f>Table10[[#This Row],[Sản lượng kg]]/1000</f>
        <v>0.64200000000000002</v>
      </c>
      <c r="K799" s="497" t="str">
        <f>_xlfn.XLOOKUP(Table10[[#This Row],[Loại Hàng]],Table59[Nhóm],Table59[Qui đổi])</f>
        <v>PET chai</v>
      </c>
      <c r="L799" s="403">
        <v>46169</v>
      </c>
      <c r="M799" t="s">
        <v>607</v>
      </c>
      <c r="N799" s="497">
        <f>IF(COUNTIF($A$3:A799,A799)=1,1,0)</f>
        <v>0</v>
      </c>
    </row>
    <row r="800" spans="1:14" x14ac:dyDescent="0.35">
      <c r="A800" t="s">
        <v>531</v>
      </c>
      <c r="B800" s="497" t="str">
        <f>IF(Table10[[#This Row],[DTR/Trạm]]="DTR",_xlfn.XLOOKUP(Table10[[#This Row],[ID NCC]],DS_NCC_DTR[ID NCC],DS_NCC_DTR[Tên NCC]),_xlfn.XLOOKUP(Table10[[#This Row],[ID NCC]],Data_TongTram2[ID NCC],Data_TongTram2[Tên NCC]))</f>
        <v>Công ty TNHH MTV TM DV Thành Thư Vĩnh Long</v>
      </c>
      <c r="C800" s="497" t="str">
        <f>IF(Table10[[#This Row],[Trạm/DTR]]="DTR","DTR","Trạm")</f>
        <v>Trạm</v>
      </c>
      <c r="D800" s="497" t="str">
        <f>Table10[[#This Row],[ID NCC]]&amp;Table10[[#This Row],[Trạm/DTR]]</f>
        <v>001J300000DJt7oIADĐồng Lâm</v>
      </c>
      <c r="E800" s="497" t="str">
        <f>IF(Table10[[#This Row],[DTR/Trạm]]="DTR",_xlfn.XLOOKUP(Table10[[#This Row],[ID NCC]],DS_NCC_DTR[ID NCC],DS_NCC_DTR[Nhân viên]),_xlfn.XLOOKUP(Table10[[#This Row],[ID NCC]],Data_TongTram2[ID NCC],Data_TongTram2[Nhân viên]))</f>
        <v>Lê Quốc Việt</v>
      </c>
      <c r="F800" s="497" t="str">
        <f>IF(Table10[[#This Row],[Trạm/DTR]]="DTR",_xlfn.XLOOKUP(Table10[[#This Row],[ID NCC]],DS_NCC_DTR[ID NCC],DS_NCC_DTR[Admin miền]),_xlfn.XLOOKUP(Table10[[#This Row],[Trạm/DTR]],Table16[Trạm],Table16[[Admin ]]))</f>
        <v>Phạm Thị Thúy Duy</v>
      </c>
      <c r="G800" t="s">
        <v>1296</v>
      </c>
      <c r="H800" s="497" t="str">
        <f>VLOOKUP(Table10[[#This Row],[Sản Phẩm RG]],'Thông tin'!C:F,4,0)</f>
        <v>PET chai</v>
      </c>
      <c r="I800">
        <v>530</v>
      </c>
      <c r="J800" s="497">
        <f>Table10[[#This Row],[Sản lượng kg]]/1000</f>
        <v>0.53</v>
      </c>
      <c r="K800" s="497" t="str">
        <f>_xlfn.XLOOKUP(Table10[[#This Row],[Loại Hàng]],Table59[Nhóm],Table59[Qui đổi])</f>
        <v>PET chai</v>
      </c>
      <c r="L800" s="403">
        <v>46169</v>
      </c>
      <c r="M800" t="s">
        <v>607</v>
      </c>
      <c r="N800" s="497">
        <f>IF(COUNTIF($A$3:A800,A800)=1,1,0)</f>
        <v>0</v>
      </c>
    </row>
    <row r="801" spans="1:14" x14ac:dyDescent="0.35">
      <c r="A801" t="s">
        <v>519</v>
      </c>
      <c r="B801" s="497" t="str">
        <f>IF(Table10[[#This Row],[DTR/Trạm]]="DTR",_xlfn.XLOOKUP(Table10[[#This Row],[ID NCC]],DS_NCC_DTR[ID NCC],DS_NCC_DTR[Tên NCC]),_xlfn.XLOOKUP(Table10[[#This Row],[ID NCC]],Data_TongTram2[ID NCC],Data_TongTram2[Tên NCC]))</f>
        <v>Kiều Bình Thái</v>
      </c>
      <c r="C801" s="497" t="str">
        <f>IF(Table10[[#This Row],[Trạm/DTR]]="DTR","DTR","Trạm")</f>
        <v>Trạm</v>
      </c>
      <c r="D801" s="497" t="str">
        <f>Table10[[#This Row],[ID NCC]]&amp;Table10[[#This Row],[Trạm/DTR]]</f>
        <v>001J3000005FFAsIAOĐồng Lâm</v>
      </c>
      <c r="E801" s="497" t="str">
        <f>IF(Table10[[#This Row],[DTR/Trạm]]="DTR",_xlfn.XLOOKUP(Table10[[#This Row],[ID NCC]],DS_NCC_DTR[ID NCC],DS_NCC_DTR[Nhân viên]),_xlfn.XLOOKUP(Table10[[#This Row],[ID NCC]],Data_TongTram2[ID NCC],Data_TongTram2[Nhân viên]))</f>
        <v>Lê Quốc Việt</v>
      </c>
      <c r="F801" s="497" t="str">
        <f>IF(Table10[[#This Row],[Trạm/DTR]]="DTR",_xlfn.XLOOKUP(Table10[[#This Row],[ID NCC]],DS_NCC_DTR[ID NCC],DS_NCC_DTR[Admin miền]),_xlfn.XLOOKUP(Table10[[#This Row],[Trạm/DTR]],Table16[Trạm],Table16[[Admin ]]))</f>
        <v>Phạm Thị Thúy Duy</v>
      </c>
      <c r="G801" t="s">
        <v>1296</v>
      </c>
      <c r="H801" s="497" t="str">
        <f>VLOOKUP(Table10[[#This Row],[Sản Phẩm RG]],'Thông tin'!C:F,4,0)</f>
        <v>PET chai</v>
      </c>
      <c r="I801">
        <v>685</v>
      </c>
      <c r="J801" s="497">
        <f>Table10[[#This Row],[Sản lượng kg]]/1000</f>
        <v>0.68500000000000005</v>
      </c>
      <c r="K801" s="497" t="str">
        <f>_xlfn.XLOOKUP(Table10[[#This Row],[Loại Hàng]],Table59[Nhóm],Table59[Qui đổi])</f>
        <v>PET chai</v>
      </c>
      <c r="L801" s="403">
        <v>46169</v>
      </c>
      <c r="M801" t="s">
        <v>607</v>
      </c>
      <c r="N801" s="497">
        <f>IF(COUNTIF($A$3:A801,A801)=1,1,0)</f>
        <v>0</v>
      </c>
    </row>
    <row r="802" spans="1:14" x14ac:dyDescent="0.35">
      <c r="A802" t="s">
        <v>512</v>
      </c>
      <c r="B802" s="497" t="str">
        <f>IF(Table10[[#This Row],[DTR/Trạm]]="DTR",_xlfn.XLOOKUP(Table10[[#This Row],[ID NCC]],DS_NCC_DTR[ID NCC],DS_NCC_DTR[Tên NCC]),_xlfn.XLOOKUP(Table10[[#This Row],[ID NCC]],Data_TongTram2[ID NCC],Data_TongTram2[Tên NCC]))</f>
        <v>Nguyễn Thị Huệ</v>
      </c>
      <c r="C802" s="497" t="str">
        <f>IF(Table10[[#This Row],[Trạm/DTR]]="DTR","DTR","Trạm")</f>
        <v>Trạm</v>
      </c>
      <c r="D802" s="497" t="str">
        <f>Table10[[#This Row],[ID NCC]]&amp;Table10[[#This Row],[Trạm/DTR]]</f>
        <v>001J3000002HM1hIAGĐồng Lâm</v>
      </c>
      <c r="E802" s="497" t="str">
        <f>IF(Table10[[#This Row],[DTR/Trạm]]="DTR",_xlfn.XLOOKUP(Table10[[#This Row],[ID NCC]],DS_NCC_DTR[ID NCC],DS_NCC_DTR[Nhân viên]),_xlfn.XLOOKUP(Table10[[#This Row],[ID NCC]],Data_TongTram2[ID NCC],Data_TongTram2[Nhân viên]))</f>
        <v>Lê Quốc Việt</v>
      </c>
      <c r="F802" s="497" t="str">
        <f>IF(Table10[[#This Row],[Trạm/DTR]]="DTR",_xlfn.XLOOKUP(Table10[[#This Row],[ID NCC]],DS_NCC_DTR[ID NCC],DS_NCC_DTR[Admin miền]),_xlfn.XLOOKUP(Table10[[#This Row],[Trạm/DTR]],Table16[Trạm],Table16[[Admin ]]))</f>
        <v>Phạm Thị Thúy Duy</v>
      </c>
      <c r="G802" t="s">
        <v>1296</v>
      </c>
      <c r="H802" s="497" t="str">
        <f>VLOOKUP(Table10[[#This Row],[Sản Phẩm RG]],'Thông tin'!C:F,4,0)</f>
        <v>PET chai</v>
      </c>
      <c r="I802">
        <v>750</v>
      </c>
      <c r="J802" s="497">
        <f>Table10[[#This Row],[Sản lượng kg]]/1000</f>
        <v>0.75</v>
      </c>
      <c r="K802" s="497" t="str">
        <f>_xlfn.XLOOKUP(Table10[[#This Row],[Loại Hàng]],Table59[Nhóm],Table59[Qui đổi])</f>
        <v>PET chai</v>
      </c>
      <c r="L802" s="403">
        <v>46169</v>
      </c>
      <c r="M802" t="s">
        <v>607</v>
      </c>
      <c r="N802" s="497">
        <f>IF(COUNTIF($A$3:A802,A802)=1,1,0)</f>
        <v>0</v>
      </c>
    </row>
    <row r="803" spans="1:14" x14ac:dyDescent="0.35">
      <c r="A803" t="s">
        <v>563</v>
      </c>
      <c r="B803" s="497" t="str">
        <f>IF(Table10[[#This Row],[DTR/Trạm]]="DTR",_xlfn.XLOOKUP(Table10[[#This Row],[ID NCC]],DS_NCC_DTR[ID NCC],DS_NCC_DTR[Tên NCC]),_xlfn.XLOOKUP(Table10[[#This Row],[ID NCC]],Data_TongTram2[ID NCC],Data_TongTram2[Tên NCC]))</f>
        <v>Duy Phương</v>
      </c>
      <c r="C803" s="497" t="str">
        <f>IF(Table10[[#This Row],[Trạm/DTR]]="DTR","DTR","Trạm")</f>
        <v>Trạm</v>
      </c>
      <c r="D803" s="497" t="str">
        <f>Table10[[#This Row],[ID NCC]]&amp;Table10[[#This Row],[Trạm/DTR]]</f>
        <v>001J3000002HLkUIAWĐồng Lâm</v>
      </c>
      <c r="E803" s="497" t="str">
        <f>IF(Table10[[#This Row],[DTR/Trạm]]="DTR",_xlfn.XLOOKUP(Table10[[#This Row],[ID NCC]],DS_NCC_DTR[ID NCC],DS_NCC_DTR[Nhân viên]),_xlfn.XLOOKUP(Table10[[#This Row],[ID NCC]],Data_TongTram2[ID NCC],Data_TongTram2[Nhân viên]))</f>
        <v>Lê Quốc Việt</v>
      </c>
      <c r="F803" s="497" t="str">
        <f>IF(Table10[[#This Row],[Trạm/DTR]]="DTR",_xlfn.XLOOKUP(Table10[[#This Row],[ID NCC]],DS_NCC_DTR[ID NCC],DS_NCC_DTR[Admin miền]),_xlfn.XLOOKUP(Table10[[#This Row],[Trạm/DTR]],Table16[Trạm],Table16[[Admin ]]))</f>
        <v>Phạm Thị Thúy Duy</v>
      </c>
      <c r="G803" t="s">
        <v>1296</v>
      </c>
      <c r="H803" s="497" t="str">
        <f>VLOOKUP(Table10[[#This Row],[Sản Phẩm RG]],'Thông tin'!C:F,4,0)</f>
        <v>PET chai</v>
      </c>
      <c r="I803">
        <v>1478</v>
      </c>
      <c r="J803" s="497">
        <f>Table10[[#This Row],[Sản lượng kg]]/1000</f>
        <v>1.478</v>
      </c>
      <c r="K803" s="497" t="str">
        <f>_xlfn.XLOOKUP(Table10[[#This Row],[Loại Hàng]],Table59[Nhóm],Table59[Qui đổi])</f>
        <v>PET chai</v>
      </c>
      <c r="L803" s="403">
        <v>46169</v>
      </c>
      <c r="M803" t="s">
        <v>607</v>
      </c>
      <c r="N803" s="497">
        <f>IF(COUNTIF($A$3:A803,A803)=1,1,0)</f>
        <v>0</v>
      </c>
    </row>
    <row r="804" spans="1:14" x14ac:dyDescent="0.35">
      <c r="A804" t="s">
        <v>634</v>
      </c>
      <c r="B804" s="497" t="str">
        <f>IF(Table10[[#This Row],[DTR/Trạm]]="DTR",_xlfn.XLOOKUP(Table10[[#This Row],[ID NCC]],DS_NCC_DTR[ID NCC],DS_NCC_DTR[Tên NCC]),_xlfn.XLOOKUP(Table10[[#This Row],[ID NCC]],Data_TongTram2[ID NCC],Data_TongTram2[Tên NCC]))</f>
        <v>HKD Tín Trang</v>
      </c>
      <c r="C804" s="497" t="str">
        <f>IF(Table10[[#This Row],[Trạm/DTR]]="DTR","DTR","Trạm")</f>
        <v>Trạm</v>
      </c>
      <c r="D804" s="497" t="str">
        <f>Table10[[#This Row],[ID NCC]]&amp;Table10[[#This Row],[Trạm/DTR]]</f>
        <v>001J3000002HLguIAGĐồng Lâm</v>
      </c>
      <c r="E804" s="497" t="str">
        <f>IF(Table10[[#This Row],[DTR/Trạm]]="DTR",_xlfn.XLOOKUP(Table10[[#This Row],[ID NCC]],DS_NCC_DTR[ID NCC],DS_NCC_DTR[Nhân viên]),_xlfn.XLOOKUP(Table10[[#This Row],[ID NCC]],Data_TongTram2[ID NCC],Data_TongTram2[Nhân viên]))</f>
        <v>Lâm Đỗ Anh Hào</v>
      </c>
      <c r="F804" s="497" t="str">
        <f>IF(Table10[[#This Row],[Trạm/DTR]]="DTR",_xlfn.XLOOKUP(Table10[[#This Row],[ID NCC]],DS_NCC_DTR[ID NCC],DS_NCC_DTR[Admin miền]),_xlfn.XLOOKUP(Table10[[#This Row],[Trạm/DTR]],Table16[Trạm],Table16[[Admin ]]))</f>
        <v>Phạm Thị Thúy Duy</v>
      </c>
      <c r="G804" t="s">
        <v>1296</v>
      </c>
      <c r="H804" s="497" t="str">
        <f>VLOOKUP(Table10[[#This Row],[Sản Phẩm RG]],'Thông tin'!C:F,4,0)</f>
        <v>PET chai</v>
      </c>
      <c r="I804">
        <v>940</v>
      </c>
      <c r="J804" s="497">
        <f>Table10[[#This Row],[Sản lượng kg]]/1000</f>
        <v>0.94</v>
      </c>
      <c r="K804" s="497" t="str">
        <f>_xlfn.XLOOKUP(Table10[[#This Row],[Loại Hàng]],Table59[Nhóm],Table59[Qui đổi])</f>
        <v>PET chai</v>
      </c>
      <c r="L804" s="403">
        <v>46169</v>
      </c>
      <c r="M804" t="s">
        <v>607</v>
      </c>
      <c r="N804" s="497">
        <f>IF(COUNTIF($A$3:A804,A804)=1,1,0)</f>
        <v>0</v>
      </c>
    </row>
    <row r="805" spans="1:14" x14ac:dyDescent="0.35">
      <c r="A805" t="s">
        <v>1704</v>
      </c>
      <c r="B805" s="497" t="str">
        <f>IF(Table10[[#This Row],[DTR/Trạm]]="DTR",_xlfn.XLOOKUP(Table10[[#This Row],[ID NCC]],DS_NCC_DTR[ID NCC],DS_NCC_DTR[Tên NCC]),_xlfn.XLOOKUP(Table10[[#This Row],[ID NCC]],Data_TongTram2[ID NCC],Data_TongTram2[Tên NCC]))</f>
        <v>NCC Trung Anh</v>
      </c>
      <c r="C805" s="497" t="str">
        <f>IF(Table10[[#This Row],[Trạm/DTR]]="DTR","DTR","Trạm")</f>
        <v>Trạm</v>
      </c>
      <c r="D805" s="497" t="str">
        <f>Table10[[#This Row],[ID NCC]]&amp;Table10[[#This Row],[Trạm/DTR]]</f>
        <v>001dc00001x2wGjAAIĐồng Lâm</v>
      </c>
      <c r="E805" s="497" t="str">
        <f>IF(Table10[[#This Row],[DTR/Trạm]]="DTR",_xlfn.XLOOKUP(Table10[[#This Row],[ID NCC]],DS_NCC_DTR[ID NCC],DS_NCC_DTR[Nhân viên]),_xlfn.XLOOKUP(Table10[[#This Row],[ID NCC]],Data_TongTram2[ID NCC],Data_TongTram2[Nhân viên]))</f>
        <v>Lâm Đỗ Anh Hào</v>
      </c>
      <c r="F805" s="497" t="str">
        <f>IF(Table10[[#This Row],[Trạm/DTR]]="DTR",_xlfn.XLOOKUP(Table10[[#This Row],[ID NCC]],DS_NCC_DTR[ID NCC],DS_NCC_DTR[Admin miền]),_xlfn.XLOOKUP(Table10[[#This Row],[Trạm/DTR]],Table16[Trạm],Table16[[Admin ]]))</f>
        <v>Phạm Thị Thúy Duy</v>
      </c>
      <c r="G805" t="s">
        <v>1296</v>
      </c>
      <c r="H805" s="497" t="str">
        <f>VLOOKUP(Table10[[#This Row],[Sản Phẩm RG]],'Thông tin'!C:F,4,0)</f>
        <v>PET chai</v>
      </c>
      <c r="I805">
        <v>400</v>
      </c>
      <c r="J805" s="497">
        <f>Table10[[#This Row],[Sản lượng kg]]/1000</f>
        <v>0.4</v>
      </c>
      <c r="K805" s="497" t="str">
        <f>_xlfn.XLOOKUP(Table10[[#This Row],[Loại Hàng]],Table59[Nhóm],Table59[Qui đổi])</f>
        <v>PET chai</v>
      </c>
      <c r="L805" s="403">
        <v>46169</v>
      </c>
      <c r="M805" t="s">
        <v>607</v>
      </c>
      <c r="N805" s="497">
        <f>IF(COUNTIF($A$3:A805,A805)=1,1,0)</f>
        <v>0</v>
      </c>
    </row>
    <row r="806" spans="1:14" x14ac:dyDescent="0.35">
      <c r="A806" t="s">
        <v>1056</v>
      </c>
      <c r="B806" s="497" t="str">
        <f>IF(Table10[[#This Row],[DTR/Trạm]]="DTR",_xlfn.XLOOKUP(Table10[[#This Row],[ID NCC]],DS_NCC_DTR[ID NCC],DS_NCC_DTR[Tên NCC]),_xlfn.XLOOKUP(Table10[[#This Row],[ID NCC]],Data_TongTram2[ID NCC],Data_TongTram2[Tên NCC]))</f>
        <v>Anh Nuôi Cần Thơ</v>
      </c>
      <c r="C806" s="497" t="str">
        <f>IF(Table10[[#This Row],[Trạm/DTR]]="DTR","DTR","Trạm")</f>
        <v>Trạm</v>
      </c>
      <c r="D806" s="497" t="str">
        <f>Table10[[#This Row],[ID NCC]]&amp;Table10[[#This Row],[Trạm/DTR]]</f>
        <v>001J3000002HLr3IAGĐồng Lâm</v>
      </c>
      <c r="E806" s="497" t="str">
        <f>IF(Table10[[#This Row],[DTR/Trạm]]="DTR",_xlfn.XLOOKUP(Table10[[#This Row],[ID NCC]],DS_NCC_DTR[ID NCC],DS_NCC_DTR[Nhân viên]),_xlfn.XLOOKUP(Table10[[#This Row],[ID NCC]],Data_TongTram2[ID NCC],Data_TongTram2[Nhân viên]))</f>
        <v>Nguyễn Ngọc Lâm</v>
      </c>
      <c r="F806" s="497" t="str">
        <f>IF(Table10[[#This Row],[Trạm/DTR]]="DTR",_xlfn.XLOOKUP(Table10[[#This Row],[ID NCC]],DS_NCC_DTR[ID NCC],DS_NCC_DTR[Admin miền]),_xlfn.XLOOKUP(Table10[[#This Row],[Trạm/DTR]],Table16[Trạm],Table16[[Admin ]]))</f>
        <v>Phạm Thị Thúy Duy</v>
      </c>
      <c r="G806" t="s">
        <v>1296</v>
      </c>
      <c r="H806" s="497" t="str">
        <f>VLOOKUP(Table10[[#This Row],[Sản Phẩm RG]],'Thông tin'!C:F,4,0)</f>
        <v>PET chai</v>
      </c>
      <c r="I806">
        <v>670</v>
      </c>
      <c r="J806" s="497">
        <f>Table10[[#This Row],[Sản lượng kg]]/1000</f>
        <v>0.67</v>
      </c>
      <c r="K806" s="497" t="str">
        <f>_xlfn.XLOOKUP(Table10[[#This Row],[Loại Hàng]],Table59[Nhóm],Table59[Qui đổi])</f>
        <v>PET chai</v>
      </c>
      <c r="L806" s="403">
        <v>46169</v>
      </c>
      <c r="M806" t="s">
        <v>607</v>
      </c>
      <c r="N806" s="497">
        <f>IF(COUNTIF($A$3:A806,A806)=1,1,0)</f>
        <v>0</v>
      </c>
    </row>
    <row r="807" spans="1:14" x14ac:dyDescent="0.35">
      <c r="A807" t="s">
        <v>637</v>
      </c>
      <c r="B807" s="497" t="str">
        <f>IF(Table10[[#This Row],[DTR/Trạm]]="DTR",_xlfn.XLOOKUP(Table10[[#This Row],[ID NCC]],DS_NCC_DTR[ID NCC],DS_NCC_DTR[Tên NCC]),_xlfn.XLOOKUP(Table10[[#This Row],[ID NCC]],Data_TongTram2[ID NCC],Data_TongTram2[Tên NCC]))</f>
        <v>Lộc Phát (Anh Thum)</v>
      </c>
      <c r="C807" s="497" t="str">
        <f>IF(Table10[[#This Row],[Trạm/DTR]]="DTR","DTR","Trạm")</f>
        <v>Trạm</v>
      </c>
      <c r="D807" s="497" t="str">
        <f>Table10[[#This Row],[ID NCC]]&amp;Table10[[#This Row],[Trạm/DTR]]</f>
        <v>001J3000002HjIAIA0Đồng Lâm</v>
      </c>
      <c r="E807" s="497" t="str">
        <f>IF(Table10[[#This Row],[DTR/Trạm]]="DTR",_xlfn.XLOOKUP(Table10[[#This Row],[ID NCC]],DS_NCC_DTR[ID NCC],DS_NCC_DTR[Nhân viên]),_xlfn.XLOOKUP(Table10[[#This Row],[ID NCC]],Data_TongTram2[ID NCC],Data_TongTram2[Nhân viên]))</f>
        <v>Nguyễn Ngọc Lâm</v>
      </c>
      <c r="F807" s="497" t="str">
        <f>IF(Table10[[#This Row],[Trạm/DTR]]="DTR",_xlfn.XLOOKUP(Table10[[#This Row],[ID NCC]],DS_NCC_DTR[ID NCC],DS_NCC_DTR[Admin miền]),_xlfn.XLOOKUP(Table10[[#This Row],[Trạm/DTR]],Table16[Trạm],Table16[[Admin ]]))</f>
        <v>Phạm Thị Thúy Duy</v>
      </c>
      <c r="G807" t="s">
        <v>1296</v>
      </c>
      <c r="H807" s="497" t="str">
        <f>VLOOKUP(Table10[[#This Row],[Sản Phẩm RG]],'Thông tin'!C:F,4,0)</f>
        <v>PET chai</v>
      </c>
      <c r="I807">
        <v>430</v>
      </c>
      <c r="J807" s="497">
        <f>Table10[[#This Row],[Sản lượng kg]]/1000</f>
        <v>0.43</v>
      </c>
      <c r="K807" s="497" t="str">
        <f>_xlfn.XLOOKUP(Table10[[#This Row],[Loại Hàng]],Table59[Nhóm],Table59[Qui đổi])</f>
        <v>PET chai</v>
      </c>
      <c r="L807" s="403">
        <v>46169</v>
      </c>
      <c r="M807" t="s">
        <v>607</v>
      </c>
      <c r="N807" s="497">
        <f>IF(COUNTIF($A$3:A807,A807)=1,1,0)</f>
        <v>0</v>
      </c>
    </row>
    <row r="808" spans="1:14" x14ac:dyDescent="0.35">
      <c r="A808" t="s">
        <v>528</v>
      </c>
      <c r="B808" s="497" t="str">
        <f>IF(Table10[[#This Row],[DTR/Trạm]]="DTR",_xlfn.XLOOKUP(Table10[[#This Row],[ID NCC]],DS_NCC_DTR[ID NCC],DS_NCC_DTR[Tên NCC]),_xlfn.XLOOKUP(Table10[[#This Row],[ID NCC]],Data_TongTram2[ID NCC],Data_TongTram2[Tên NCC]))</f>
        <v>Anh Dự</v>
      </c>
      <c r="C808" s="497" t="str">
        <f>IF(Table10[[#This Row],[Trạm/DTR]]="DTR","DTR","Trạm")</f>
        <v>Trạm</v>
      </c>
      <c r="D808" s="497" t="str">
        <f>Table10[[#This Row],[ID NCC]]&amp;Table10[[#This Row],[Trạm/DTR]]</f>
        <v>001J3000002HLfIIAWĐồng Lâm</v>
      </c>
      <c r="E808" s="497" t="str">
        <f>IF(Table10[[#This Row],[DTR/Trạm]]="DTR",_xlfn.XLOOKUP(Table10[[#This Row],[ID NCC]],DS_NCC_DTR[ID NCC],DS_NCC_DTR[Nhân viên]),_xlfn.XLOOKUP(Table10[[#This Row],[ID NCC]],Data_TongTram2[ID NCC],Data_TongTram2[Nhân viên]))</f>
        <v>Lâm Đỗ Anh Hào</v>
      </c>
      <c r="F808" s="497" t="str">
        <f>IF(Table10[[#This Row],[Trạm/DTR]]="DTR",_xlfn.XLOOKUP(Table10[[#This Row],[ID NCC]],DS_NCC_DTR[ID NCC],DS_NCC_DTR[Admin miền]),_xlfn.XLOOKUP(Table10[[#This Row],[Trạm/DTR]],Table16[Trạm],Table16[[Admin ]]))</f>
        <v>Phạm Thị Thúy Duy</v>
      </c>
      <c r="G808" t="s">
        <v>1296</v>
      </c>
      <c r="H808" s="497" t="str">
        <f>VLOOKUP(Table10[[#This Row],[Sản Phẩm RG]],'Thông tin'!C:F,4,0)</f>
        <v>PET chai</v>
      </c>
      <c r="I808">
        <v>890</v>
      </c>
      <c r="J808" s="497">
        <f>Table10[[#This Row],[Sản lượng kg]]/1000</f>
        <v>0.89</v>
      </c>
      <c r="K808" s="497" t="str">
        <f>_xlfn.XLOOKUP(Table10[[#This Row],[Loại Hàng]],Table59[Nhóm],Table59[Qui đổi])</f>
        <v>PET chai</v>
      </c>
      <c r="L808" s="403">
        <v>46169</v>
      </c>
      <c r="M808" t="s">
        <v>607</v>
      </c>
      <c r="N808" s="497">
        <f>IF(COUNTIF($A$3:A808,A808)=1,1,0)</f>
        <v>0</v>
      </c>
    </row>
    <row r="809" spans="1:14" x14ac:dyDescent="0.35">
      <c r="A809" t="s">
        <v>2931</v>
      </c>
      <c r="B809" s="497" t="str">
        <f>IF(Table10[[#This Row],[DTR/Trạm]]="DTR",_xlfn.XLOOKUP(Table10[[#This Row],[ID NCC]],DS_NCC_DTR[ID NCC],DS_NCC_DTR[Tên NCC]),_xlfn.XLOOKUP(Table10[[#This Row],[ID NCC]],Data_TongTram2[ID NCC],Data_TongTram2[Tên NCC]))</f>
        <v>Vựa phế liệu Kiều Oanh</v>
      </c>
      <c r="C809" s="497" t="str">
        <f>IF(Table10[[#This Row],[Trạm/DTR]]="DTR","DTR","Trạm")</f>
        <v>Trạm</v>
      </c>
      <c r="D809" s="497" t="str">
        <f>Table10[[#This Row],[ID NCC]]&amp;Table10[[#This Row],[Trạm/DTR]]</f>
        <v>001dc00002bfyMrAAIĐồng Lâm</v>
      </c>
      <c r="E809" s="497" t="str">
        <f>IF(Table10[[#This Row],[DTR/Trạm]]="DTR",_xlfn.XLOOKUP(Table10[[#This Row],[ID NCC]],DS_NCC_DTR[ID NCC],DS_NCC_DTR[Nhân viên]),_xlfn.XLOOKUP(Table10[[#This Row],[ID NCC]],Data_TongTram2[ID NCC],Data_TongTram2[Nhân viên]))</f>
        <v>Lê Quốc Việt</v>
      </c>
      <c r="F809" s="497" t="str">
        <f>IF(Table10[[#This Row],[Trạm/DTR]]="DTR",_xlfn.XLOOKUP(Table10[[#This Row],[ID NCC]],DS_NCC_DTR[ID NCC],DS_NCC_DTR[Admin miền]),_xlfn.XLOOKUP(Table10[[#This Row],[Trạm/DTR]],Table16[Trạm],Table16[[Admin ]]))</f>
        <v>Phạm Thị Thúy Duy</v>
      </c>
      <c r="G809" t="s">
        <v>1296</v>
      </c>
      <c r="H809" s="497" t="str">
        <f>VLOOKUP(Table10[[#This Row],[Sản Phẩm RG]],'Thông tin'!C:F,4,0)</f>
        <v>PET chai</v>
      </c>
      <c r="I809">
        <v>220</v>
      </c>
      <c r="J809" s="497">
        <f>Table10[[#This Row],[Sản lượng kg]]/1000</f>
        <v>0.22</v>
      </c>
      <c r="K809" s="497" t="str">
        <f>_xlfn.XLOOKUP(Table10[[#This Row],[Loại Hàng]],Table59[Nhóm],Table59[Qui đổi])</f>
        <v>PET chai</v>
      </c>
      <c r="L809" s="403">
        <v>46169</v>
      </c>
      <c r="M809" t="s">
        <v>607</v>
      </c>
      <c r="N809" s="497">
        <f>IF(COUNTIF($A$3:A809,A809)=1,1,0)</f>
        <v>0</v>
      </c>
    </row>
    <row r="810" spans="1:14" x14ac:dyDescent="0.35">
      <c r="A810" t="s">
        <v>512</v>
      </c>
      <c r="B810" s="497" t="str">
        <f>IF(Table10[[#This Row],[DTR/Trạm]]="DTR",_xlfn.XLOOKUP(Table10[[#This Row],[ID NCC]],DS_NCC_DTR[ID NCC],DS_NCC_DTR[Tên NCC]),_xlfn.XLOOKUP(Table10[[#This Row],[ID NCC]],Data_TongTram2[ID NCC],Data_TongTram2[Tên NCC]))</f>
        <v>Nguyễn Thị Huệ</v>
      </c>
      <c r="C810" s="497" t="str">
        <f>IF(Table10[[#This Row],[Trạm/DTR]]="DTR","DTR","Trạm")</f>
        <v>Trạm</v>
      </c>
      <c r="D810" s="497" t="str">
        <f>Table10[[#This Row],[ID NCC]]&amp;Table10[[#This Row],[Trạm/DTR]]</f>
        <v>001J3000002HM1hIAGĐồng Lâm</v>
      </c>
      <c r="E810" s="497" t="str">
        <f>IF(Table10[[#This Row],[DTR/Trạm]]="DTR",_xlfn.XLOOKUP(Table10[[#This Row],[ID NCC]],DS_NCC_DTR[ID NCC],DS_NCC_DTR[Nhân viên]),_xlfn.XLOOKUP(Table10[[#This Row],[ID NCC]],Data_TongTram2[ID NCC],Data_TongTram2[Nhân viên]))</f>
        <v>Lê Quốc Việt</v>
      </c>
      <c r="F810" s="497" t="str">
        <f>IF(Table10[[#This Row],[Trạm/DTR]]="DTR",_xlfn.XLOOKUP(Table10[[#This Row],[ID NCC]],DS_NCC_DTR[ID NCC],DS_NCC_DTR[Admin miền]),_xlfn.XLOOKUP(Table10[[#This Row],[Trạm/DTR]],Table16[Trạm],Table16[[Admin ]]))</f>
        <v>Phạm Thị Thúy Duy</v>
      </c>
      <c r="G810" t="s">
        <v>1296</v>
      </c>
      <c r="H810" s="497" t="str">
        <f>VLOOKUP(Table10[[#This Row],[Sản Phẩm RG]],'Thông tin'!C:F,4,0)</f>
        <v>PET chai</v>
      </c>
      <c r="I810">
        <v>770</v>
      </c>
      <c r="J810" s="497">
        <f>Table10[[#This Row],[Sản lượng kg]]/1000</f>
        <v>0.77</v>
      </c>
      <c r="K810" s="497" t="str">
        <f>_xlfn.XLOOKUP(Table10[[#This Row],[Loại Hàng]],Table59[Nhóm],Table59[Qui đổi])</f>
        <v>PET chai</v>
      </c>
      <c r="L810" s="403">
        <v>46169</v>
      </c>
      <c r="M810" t="s">
        <v>607</v>
      </c>
      <c r="N810" s="497">
        <f>IF(COUNTIF($A$3:A810,A810)=1,1,0)</f>
        <v>0</v>
      </c>
    </row>
    <row r="811" spans="1:14" x14ac:dyDescent="0.35">
      <c r="A811" t="s">
        <v>519</v>
      </c>
      <c r="B811" s="497" t="str">
        <f>IF(Table10[[#This Row],[DTR/Trạm]]="DTR",_xlfn.XLOOKUP(Table10[[#This Row],[ID NCC]],DS_NCC_DTR[ID NCC],DS_NCC_DTR[Tên NCC]),_xlfn.XLOOKUP(Table10[[#This Row],[ID NCC]],Data_TongTram2[ID NCC],Data_TongTram2[Tên NCC]))</f>
        <v>Kiều Bình Thái</v>
      </c>
      <c r="C811" s="497" t="str">
        <f>IF(Table10[[#This Row],[Trạm/DTR]]="DTR","DTR","Trạm")</f>
        <v>Trạm</v>
      </c>
      <c r="D811" s="497" t="str">
        <f>Table10[[#This Row],[ID NCC]]&amp;Table10[[#This Row],[Trạm/DTR]]</f>
        <v>001J3000005FFAsIAOĐồng Lâm</v>
      </c>
      <c r="E811" s="497" t="str">
        <f>IF(Table10[[#This Row],[DTR/Trạm]]="DTR",_xlfn.XLOOKUP(Table10[[#This Row],[ID NCC]],DS_NCC_DTR[ID NCC],DS_NCC_DTR[Nhân viên]),_xlfn.XLOOKUP(Table10[[#This Row],[ID NCC]],Data_TongTram2[ID NCC],Data_TongTram2[Nhân viên]))</f>
        <v>Lê Quốc Việt</v>
      </c>
      <c r="F811" s="497" t="str">
        <f>IF(Table10[[#This Row],[Trạm/DTR]]="DTR",_xlfn.XLOOKUP(Table10[[#This Row],[ID NCC]],DS_NCC_DTR[ID NCC],DS_NCC_DTR[Admin miền]),_xlfn.XLOOKUP(Table10[[#This Row],[Trạm/DTR]],Table16[Trạm],Table16[[Admin ]]))</f>
        <v>Phạm Thị Thúy Duy</v>
      </c>
      <c r="G811" t="s">
        <v>1296</v>
      </c>
      <c r="H811" s="497" t="str">
        <f>VLOOKUP(Table10[[#This Row],[Sản Phẩm RG]],'Thông tin'!C:F,4,0)</f>
        <v>PET chai</v>
      </c>
      <c r="I811">
        <v>790</v>
      </c>
      <c r="J811" s="497">
        <f>Table10[[#This Row],[Sản lượng kg]]/1000</f>
        <v>0.79</v>
      </c>
      <c r="K811" s="497" t="str">
        <f>_xlfn.XLOOKUP(Table10[[#This Row],[Loại Hàng]],Table59[Nhóm],Table59[Qui đổi])</f>
        <v>PET chai</v>
      </c>
      <c r="L811" s="403">
        <v>46169</v>
      </c>
      <c r="M811" t="s">
        <v>607</v>
      </c>
      <c r="N811" s="497">
        <f>IF(COUNTIF($A$3:A811,A811)=1,1,0)</f>
        <v>0</v>
      </c>
    </row>
    <row r="812" spans="1:14" x14ac:dyDescent="0.35">
      <c r="A812" t="s">
        <v>527</v>
      </c>
      <c r="B812" s="497" t="str">
        <f>IF(Table10[[#This Row],[DTR/Trạm]]="DTR",_xlfn.XLOOKUP(Table10[[#This Row],[ID NCC]],DS_NCC_DTR[ID NCC],DS_NCC_DTR[Tên NCC]),_xlfn.XLOOKUP(Table10[[#This Row],[ID NCC]],Data_TongTram2[ID NCC],Data_TongTram2[Tên NCC]))</f>
        <v>Anh Lem</v>
      </c>
      <c r="C812" s="497" t="str">
        <f>IF(Table10[[#This Row],[Trạm/DTR]]="DTR","DTR","Trạm")</f>
        <v>Trạm</v>
      </c>
      <c r="D812" s="497" t="str">
        <f>Table10[[#This Row],[ID NCC]]&amp;Table10[[#This Row],[Trạm/DTR]]</f>
        <v>001J3000002HLYuIAOĐồng Lâm</v>
      </c>
      <c r="E812" s="497" t="str">
        <f>IF(Table10[[#This Row],[DTR/Trạm]]="DTR",_xlfn.XLOOKUP(Table10[[#This Row],[ID NCC]],DS_NCC_DTR[ID NCC],DS_NCC_DTR[Nhân viên]),_xlfn.XLOOKUP(Table10[[#This Row],[ID NCC]],Data_TongTram2[ID NCC],Data_TongTram2[Nhân viên]))</f>
        <v>Nguyễn Ngọc Lâm</v>
      </c>
      <c r="F812" s="497" t="str">
        <f>IF(Table10[[#This Row],[Trạm/DTR]]="DTR",_xlfn.XLOOKUP(Table10[[#This Row],[ID NCC]],DS_NCC_DTR[ID NCC],DS_NCC_DTR[Admin miền]),_xlfn.XLOOKUP(Table10[[#This Row],[Trạm/DTR]],Table16[Trạm],Table16[[Admin ]]))</f>
        <v>Phạm Thị Thúy Duy</v>
      </c>
      <c r="G812" t="s">
        <v>2240</v>
      </c>
      <c r="H812" s="497" t="str">
        <f>VLOOKUP(Table10[[#This Row],[Sản Phẩm RG]],'Thông tin'!C:F,4,0)</f>
        <v>PET chai</v>
      </c>
      <c r="I812">
        <v>1280</v>
      </c>
      <c r="J812" s="497">
        <f>Table10[[#This Row],[Sản lượng kg]]/1000</f>
        <v>1.28</v>
      </c>
      <c r="K812" s="497" t="str">
        <f>_xlfn.XLOOKUP(Table10[[#This Row],[Loại Hàng]],Table59[Nhóm],Table59[Qui đổi])</f>
        <v>PET chai</v>
      </c>
      <c r="L812" s="403">
        <v>46169</v>
      </c>
      <c r="M812" t="s">
        <v>607</v>
      </c>
      <c r="N812" s="497">
        <f>IF(COUNTIF($A$3:A812,A812)=1,1,0)</f>
        <v>0</v>
      </c>
    </row>
    <row r="813" spans="1:14" x14ac:dyDescent="0.35">
      <c r="A813" t="s">
        <v>552</v>
      </c>
      <c r="B813" s="497" t="str">
        <f>IF(Table10[[#This Row],[DTR/Trạm]]="DTR",_xlfn.XLOOKUP(Table10[[#This Row],[ID NCC]],DS_NCC_DTR[ID NCC],DS_NCC_DTR[Tên NCC]),_xlfn.XLOOKUP(Table10[[#This Row],[ID NCC]],Data_TongTram2[ID NCC],Data_TongTram2[Tên NCC]))</f>
        <v>Phạm Văn Nhờ</v>
      </c>
      <c r="C813" s="497" t="str">
        <f>IF(Table10[[#This Row],[Trạm/DTR]]="DTR","DTR","Trạm")</f>
        <v>Trạm</v>
      </c>
      <c r="D813" s="497" t="str">
        <f>Table10[[#This Row],[ID NCC]]&amp;Table10[[#This Row],[Trạm/DTR]]</f>
        <v>001dc00000zEx9xAACĐồng Lâm</v>
      </c>
      <c r="E813" s="497" t="str">
        <f>IF(Table10[[#This Row],[DTR/Trạm]]="DTR",_xlfn.XLOOKUP(Table10[[#This Row],[ID NCC]],DS_NCC_DTR[ID NCC],DS_NCC_DTR[Nhân viên]),_xlfn.XLOOKUP(Table10[[#This Row],[ID NCC]],Data_TongTram2[ID NCC],Data_TongTram2[Nhân viên]))</f>
        <v>Lê Quốc Việt</v>
      </c>
      <c r="F813" s="497" t="str">
        <f>IF(Table10[[#This Row],[Trạm/DTR]]="DTR",_xlfn.XLOOKUP(Table10[[#This Row],[ID NCC]],DS_NCC_DTR[ID NCC],DS_NCC_DTR[Admin miền]),_xlfn.XLOOKUP(Table10[[#This Row],[Trạm/DTR]],Table16[Trạm],Table16[[Admin ]]))</f>
        <v>Phạm Thị Thúy Duy</v>
      </c>
      <c r="G813" t="s">
        <v>1296</v>
      </c>
      <c r="H813" s="497" t="str">
        <f>VLOOKUP(Table10[[#This Row],[Sản Phẩm RG]],'Thông tin'!C:F,4,0)</f>
        <v>PET chai</v>
      </c>
      <c r="I813">
        <v>240</v>
      </c>
      <c r="J813" s="497">
        <f>Table10[[#This Row],[Sản lượng kg]]/1000</f>
        <v>0.24</v>
      </c>
      <c r="K813" s="497" t="str">
        <f>_xlfn.XLOOKUP(Table10[[#This Row],[Loại Hàng]],Table59[Nhóm],Table59[Qui đổi])</f>
        <v>PET chai</v>
      </c>
      <c r="L813" s="403">
        <v>46169</v>
      </c>
      <c r="M813" t="s">
        <v>607</v>
      </c>
      <c r="N813" s="497">
        <f>IF(COUNTIF($A$3:A813,A813)=1,1,0)</f>
        <v>0</v>
      </c>
    </row>
    <row r="814" spans="1:14" x14ac:dyDescent="0.35">
      <c r="A814" t="s">
        <v>563</v>
      </c>
      <c r="B814" s="497" t="str">
        <f>IF(Table10[[#This Row],[DTR/Trạm]]="DTR",_xlfn.XLOOKUP(Table10[[#This Row],[ID NCC]],DS_NCC_DTR[ID NCC],DS_NCC_DTR[Tên NCC]),_xlfn.XLOOKUP(Table10[[#This Row],[ID NCC]],Data_TongTram2[ID NCC],Data_TongTram2[Tên NCC]))</f>
        <v>Duy Phương</v>
      </c>
      <c r="C814" s="497" t="str">
        <f>IF(Table10[[#This Row],[Trạm/DTR]]="DTR","DTR","Trạm")</f>
        <v>Trạm</v>
      </c>
      <c r="D814" s="497" t="str">
        <f>Table10[[#This Row],[ID NCC]]&amp;Table10[[#This Row],[Trạm/DTR]]</f>
        <v>001J3000002HLkUIAWĐồng Lâm</v>
      </c>
      <c r="E814" s="497" t="str">
        <f>IF(Table10[[#This Row],[DTR/Trạm]]="DTR",_xlfn.XLOOKUP(Table10[[#This Row],[ID NCC]],DS_NCC_DTR[ID NCC],DS_NCC_DTR[Nhân viên]),_xlfn.XLOOKUP(Table10[[#This Row],[ID NCC]],Data_TongTram2[ID NCC],Data_TongTram2[Nhân viên]))</f>
        <v>Lê Quốc Việt</v>
      </c>
      <c r="F814" s="497" t="str">
        <f>IF(Table10[[#This Row],[Trạm/DTR]]="DTR",_xlfn.XLOOKUP(Table10[[#This Row],[ID NCC]],DS_NCC_DTR[ID NCC],DS_NCC_DTR[Admin miền]),_xlfn.XLOOKUP(Table10[[#This Row],[Trạm/DTR]],Table16[Trạm],Table16[[Admin ]]))</f>
        <v>Phạm Thị Thúy Duy</v>
      </c>
      <c r="G814" t="s">
        <v>1296</v>
      </c>
      <c r="H814" s="497" t="str">
        <f>VLOOKUP(Table10[[#This Row],[Sản Phẩm RG]],'Thông tin'!C:F,4,0)</f>
        <v>PET chai</v>
      </c>
      <c r="I814">
        <v>520</v>
      </c>
      <c r="J814" s="497">
        <f>Table10[[#This Row],[Sản lượng kg]]/1000</f>
        <v>0.52</v>
      </c>
      <c r="K814" s="497" t="str">
        <f>_xlfn.XLOOKUP(Table10[[#This Row],[Loại Hàng]],Table59[Nhóm],Table59[Qui đổi])</f>
        <v>PET chai</v>
      </c>
      <c r="L814" s="403">
        <v>46169</v>
      </c>
      <c r="M814" t="s">
        <v>607</v>
      </c>
      <c r="N814" s="497">
        <f>IF(COUNTIF($A$3:A814,A814)=1,1,0)</f>
        <v>0</v>
      </c>
    </row>
    <row r="815" spans="1:14" x14ac:dyDescent="0.35">
      <c r="A815" t="s">
        <v>519</v>
      </c>
      <c r="B815" s="497" t="str">
        <f>IF(Table10[[#This Row],[DTR/Trạm]]="DTR",_xlfn.XLOOKUP(Table10[[#This Row],[ID NCC]],DS_NCC_DTR[ID NCC],DS_NCC_DTR[Tên NCC]),_xlfn.XLOOKUP(Table10[[#This Row],[ID NCC]],Data_TongTram2[ID NCC],Data_TongTram2[Tên NCC]))</f>
        <v>Kiều Bình Thái</v>
      </c>
      <c r="C815" s="497" t="str">
        <f>IF(Table10[[#This Row],[Trạm/DTR]]="DTR","DTR","Trạm")</f>
        <v>Trạm</v>
      </c>
      <c r="D815" s="497" t="str">
        <f>Table10[[#This Row],[ID NCC]]&amp;Table10[[#This Row],[Trạm/DTR]]</f>
        <v>001J3000005FFAsIAOĐồng Lâm</v>
      </c>
      <c r="E815" s="497" t="str">
        <f>IF(Table10[[#This Row],[DTR/Trạm]]="DTR",_xlfn.XLOOKUP(Table10[[#This Row],[ID NCC]],DS_NCC_DTR[ID NCC],DS_NCC_DTR[Nhân viên]),_xlfn.XLOOKUP(Table10[[#This Row],[ID NCC]],Data_TongTram2[ID NCC],Data_TongTram2[Nhân viên]))</f>
        <v>Lê Quốc Việt</v>
      </c>
      <c r="F815" s="497" t="str">
        <f>IF(Table10[[#This Row],[Trạm/DTR]]="DTR",_xlfn.XLOOKUP(Table10[[#This Row],[ID NCC]],DS_NCC_DTR[ID NCC],DS_NCC_DTR[Admin miền]),_xlfn.XLOOKUP(Table10[[#This Row],[Trạm/DTR]],Table16[Trạm],Table16[[Admin ]]))</f>
        <v>Phạm Thị Thúy Duy</v>
      </c>
      <c r="G815" t="s">
        <v>1296</v>
      </c>
      <c r="H815" s="497" t="str">
        <f>VLOOKUP(Table10[[#This Row],[Sản Phẩm RG]],'Thông tin'!C:F,4,0)</f>
        <v>PET chai</v>
      </c>
      <c r="I815">
        <v>580</v>
      </c>
      <c r="J815" s="497">
        <f>Table10[[#This Row],[Sản lượng kg]]/1000</f>
        <v>0.57999999999999996</v>
      </c>
      <c r="K815" s="497" t="str">
        <f>_xlfn.XLOOKUP(Table10[[#This Row],[Loại Hàng]],Table59[Nhóm],Table59[Qui đổi])</f>
        <v>PET chai</v>
      </c>
      <c r="L815" s="403">
        <v>46169</v>
      </c>
      <c r="M815" t="s">
        <v>607</v>
      </c>
      <c r="N815" s="497">
        <f>IF(COUNTIF($A$3:A815,A815)=1,1,0)</f>
        <v>0</v>
      </c>
    </row>
    <row r="816" spans="1:14" x14ac:dyDescent="0.35">
      <c r="A816" t="s">
        <v>536</v>
      </c>
      <c r="B816" s="497" t="str">
        <f>IF(Table10[[#This Row],[DTR/Trạm]]="DTR",_xlfn.XLOOKUP(Table10[[#This Row],[ID NCC]],DS_NCC_DTR[ID NCC],DS_NCC_DTR[Tên NCC]),_xlfn.XLOOKUP(Table10[[#This Row],[ID NCC]],Data_TongTram2[ID NCC],Data_TongTram2[Tên NCC]))</f>
        <v>Anh Tài Đc</v>
      </c>
      <c r="C816" s="497" t="str">
        <f>IF(Table10[[#This Row],[Trạm/DTR]]="DTR","DTR","Trạm")</f>
        <v>Trạm</v>
      </c>
      <c r="D816" s="497" t="str">
        <f>Table10[[#This Row],[ID NCC]]&amp;Table10[[#This Row],[Trạm/DTR]]</f>
        <v>001J3000002HLkXIAWĐồng Lâm</v>
      </c>
      <c r="E816" s="497" t="str">
        <f>IF(Table10[[#This Row],[DTR/Trạm]]="DTR",_xlfn.XLOOKUP(Table10[[#This Row],[ID NCC]],DS_NCC_DTR[ID NCC],DS_NCC_DTR[Nhân viên]),_xlfn.XLOOKUP(Table10[[#This Row],[ID NCC]],Data_TongTram2[ID NCC],Data_TongTram2[Nhân viên]))</f>
        <v>Lê Quốc Việt</v>
      </c>
      <c r="F816" s="497" t="str">
        <f>IF(Table10[[#This Row],[Trạm/DTR]]="DTR",_xlfn.XLOOKUP(Table10[[#This Row],[ID NCC]],DS_NCC_DTR[ID NCC],DS_NCC_DTR[Admin miền]),_xlfn.XLOOKUP(Table10[[#This Row],[Trạm/DTR]],Table16[Trạm],Table16[[Admin ]]))</f>
        <v>Phạm Thị Thúy Duy</v>
      </c>
      <c r="G816" t="s">
        <v>1296</v>
      </c>
      <c r="H816" s="497" t="str">
        <f>VLOOKUP(Table10[[#This Row],[Sản Phẩm RG]],'Thông tin'!C:F,4,0)</f>
        <v>PET chai</v>
      </c>
      <c r="I816">
        <v>690</v>
      </c>
      <c r="J816" s="497">
        <f>Table10[[#This Row],[Sản lượng kg]]/1000</f>
        <v>0.69</v>
      </c>
      <c r="K816" s="497" t="str">
        <f>_xlfn.XLOOKUP(Table10[[#This Row],[Loại Hàng]],Table59[Nhóm],Table59[Qui đổi])</f>
        <v>PET chai</v>
      </c>
      <c r="L816" s="403">
        <v>46169</v>
      </c>
      <c r="M816" t="s">
        <v>607</v>
      </c>
      <c r="N816" s="497">
        <f>IF(COUNTIF($A$3:A816,A816)=1,1,0)</f>
        <v>0</v>
      </c>
    </row>
    <row r="817" spans="1:14" x14ac:dyDescent="0.35">
      <c r="A817" t="s">
        <v>644</v>
      </c>
      <c r="B817" s="497" t="str">
        <f>IF(Table10[[#This Row],[DTR/Trạm]]="DTR",_xlfn.XLOOKUP(Table10[[#This Row],[ID NCC]],DS_NCC_DTR[ID NCC],DS_NCC_DTR[Tên NCC]),_xlfn.XLOOKUP(Table10[[#This Row],[ID NCC]],Data_TongTram2[ID NCC],Data_TongTram2[Tên NCC]))</f>
        <v>Minh Thành</v>
      </c>
      <c r="C817" s="497" t="str">
        <f>IF(Table10[[#This Row],[Trạm/DTR]]="DTR","DTR","Trạm")</f>
        <v>Trạm</v>
      </c>
      <c r="D817" s="497" t="str">
        <f>Table10[[#This Row],[ID NCC]]&amp;Table10[[#This Row],[Trạm/DTR]]</f>
        <v>001dc00000jIVWTAA4Đồng Lâm</v>
      </c>
      <c r="E817" s="497" t="str">
        <f>IF(Table10[[#This Row],[DTR/Trạm]]="DTR",_xlfn.XLOOKUP(Table10[[#This Row],[ID NCC]],DS_NCC_DTR[ID NCC],DS_NCC_DTR[Nhân viên]),_xlfn.XLOOKUP(Table10[[#This Row],[ID NCC]],Data_TongTram2[ID NCC],Data_TongTram2[Nhân viên]))</f>
        <v>Lâm Đỗ Anh Hào</v>
      </c>
      <c r="F817" s="497" t="str">
        <f>IF(Table10[[#This Row],[Trạm/DTR]]="DTR",_xlfn.XLOOKUP(Table10[[#This Row],[ID NCC]],DS_NCC_DTR[ID NCC],DS_NCC_DTR[Admin miền]),_xlfn.XLOOKUP(Table10[[#This Row],[Trạm/DTR]],Table16[Trạm],Table16[[Admin ]]))</f>
        <v>Phạm Thị Thúy Duy</v>
      </c>
      <c r="G817" t="s">
        <v>1296</v>
      </c>
      <c r="H817" s="497" t="str">
        <f>VLOOKUP(Table10[[#This Row],[Sản Phẩm RG]],'Thông tin'!C:F,4,0)</f>
        <v>PET chai</v>
      </c>
      <c r="I817">
        <v>570</v>
      </c>
      <c r="J817" s="497">
        <f>Table10[[#This Row],[Sản lượng kg]]/1000</f>
        <v>0.56999999999999995</v>
      </c>
      <c r="K817" s="497" t="str">
        <f>_xlfn.XLOOKUP(Table10[[#This Row],[Loại Hàng]],Table59[Nhóm],Table59[Qui đổi])</f>
        <v>PET chai</v>
      </c>
      <c r="L817" s="403">
        <v>46169</v>
      </c>
      <c r="M817" t="s">
        <v>607</v>
      </c>
      <c r="N817" s="497">
        <f>IF(COUNTIF($A$3:A817,A817)=1,1,0)</f>
        <v>0</v>
      </c>
    </row>
    <row r="818" spans="1:14" x14ac:dyDescent="0.35">
      <c r="A818" t="s">
        <v>563</v>
      </c>
      <c r="B818" s="497" t="str">
        <f>IF(Table10[[#This Row],[DTR/Trạm]]="DTR",_xlfn.XLOOKUP(Table10[[#This Row],[ID NCC]],DS_NCC_DTR[ID NCC],DS_NCC_DTR[Tên NCC]),_xlfn.XLOOKUP(Table10[[#This Row],[ID NCC]],Data_TongTram2[ID NCC],Data_TongTram2[Tên NCC]))</f>
        <v>Duy Phương</v>
      </c>
      <c r="C818" s="497" t="str">
        <f>IF(Table10[[#This Row],[Trạm/DTR]]="DTR","DTR","Trạm")</f>
        <v>Trạm</v>
      </c>
      <c r="D818" s="497" t="str">
        <f>Table10[[#This Row],[ID NCC]]&amp;Table10[[#This Row],[Trạm/DTR]]</f>
        <v>001J3000002HLkUIAWĐồng Lâm</v>
      </c>
      <c r="E818" s="497" t="str">
        <f>IF(Table10[[#This Row],[DTR/Trạm]]="DTR",_xlfn.XLOOKUP(Table10[[#This Row],[ID NCC]],DS_NCC_DTR[ID NCC],DS_NCC_DTR[Nhân viên]),_xlfn.XLOOKUP(Table10[[#This Row],[ID NCC]],Data_TongTram2[ID NCC],Data_TongTram2[Nhân viên]))</f>
        <v>Lê Quốc Việt</v>
      </c>
      <c r="F818" s="497" t="str">
        <f>IF(Table10[[#This Row],[Trạm/DTR]]="DTR",_xlfn.XLOOKUP(Table10[[#This Row],[ID NCC]],DS_NCC_DTR[ID NCC],DS_NCC_DTR[Admin miền]),_xlfn.XLOOKUP(Table10[[#This Row],[Trạm/DTR]],Table16[Trạm],Table16[[Admin ]]))</f>
        <v>Phạm Thị Thúy Duy</v>
      </c>
      <c r="G818" t="s">
        <v>1296</v>
      </c>
      <c r="H818" s="497" t="str">
        <f>VLOOKUP(Table10[[#This Row],[Sản Phẩm RG]],'Thông tin'!C:F,4,0)</f>
        <v>PET chai</v>
      </c>
      <c r="I818">
        <v>454</v>
      </c>
      <c r="J818" s="497">
        <f>Table10[[#This Row],[Sản lượng kg]]/1000</f>
        <v>0.45400000000000001</v>
      </c>
      <c r="K818" s="497" t="str">
        <f>_xlfn.XLOOKUP(Table10[[#This Row],[Loại Hàng]],Table59[Nhóm],Table59[Qui đổi])</f>
        <v>PET chai</v>
      </c>
      <c r="L818" s="403">
        <v>46169</v>
      </c>
      <c r="M818" t="s">
        <v>607</v>
      </c>
      <c r="N818" s="497">
        <f>IF(COUNTIF($A$3:A818,A818)=1,1,0)</f>
        <v>0</v>
      </c>
    </row>
    <row r="819" spans="1:14" x14ac:dyDescent="0.35">
      <c r="A819" t="s">
        <v>536</v>
      </c>
      <c r="B819" s="497" t="str">
        <f>IF(Table10[[#This Row],[DTR/Trạm]]="DTR",_xlfn.XLOOKUP(Table10[[#This Row],[ID NCC]],DS_NCC_DTR[ID NCC],DS_NCC_DTR[Tên NCC]),_xlfn.XLOOKUP(Table10[[#This Row],[ID NCC]],Data_TongTram2[ID NCC],Data_TongTram2[Tên NCC]))</f>
        <v>Anh Tài Đc</v>
      </c>
      <c r="C819" s="497" t="str">
        <f>IF(Table10[[#This Row],[Trạm/DTR]]="DTR","DTR","Trạm")</f>
        <v>Trạm</v>
      </c>
      <c r="D819" s="497" t="str">
        <f>Table10[[#This Row],[ID NCC]]&amp;Table10[[#This Row],[Trạm/DTR]]</f>
        <v>001J3000002HLkXIAWĐồng Lâm</v>
      </c>
      <c r="E819" s="497" t="str">
        <f>IF(Table10[[#This Row],[DTR/Trạm]]="DTR",_xlfn.XLOOKUP(Table10[[#This Row],[ID NCC]],DS_NCC_DTR[ID NCC],DS_NCC_DTR[Nhân viên]),_xlfn.XLOOKUP(Table10[[#This Row],[ID NCC]],Data_TongTram2[ID NCC],Data_TongTram2[Nhân viên]))</f>
        <v>Lê Quốc Việt</v>
      </c>
      <c r="F819" s="497" t="str">
        <f>IF(Table10[[#This Row],[Trạm/DTR]]="DTR",_xlfn.XLOOKUP(Table10[[#This Row],[ID NCC]],DS_NCC_DTR[ID NCC],DS_NCC_DTR[Admin miền]),_xlfn.XLOOKUP(Table10[[#This Row],[Trạm/DTR]],Table16[Trạm],Table16[[Admin ]]))</f>
        <v>Phạm Thị Thúy Duy</v>
      </c>
      <c r="G819" t="s">
        <v>1296</v>
      </c>
      <c r="H819" s="497" t="str">
        <f>VLOOKUP(Table10[[#This Row],[Sản Phẩm RG]],'Thông tin'!C:F,4,0)</f>
        <v>PET chai</v>
      </c>
      <c r="I819">
        <v>750</v>
      </c>
      <c r="J819" s="497">
        <f>Table10[[#This Row],[Sản lượng kg]]/1000</f>
        <v>0.75</v>
      </c>
      <c r="K819" s="497" t="str">
        <f>_xlfn.XLOOKUP(Table10[[#This Row],[Loại Hàng]],Table59[Nhóm],Table59[Qui đổi])</f>
        <v>PET chai</v>
      </c>
      <c r="L819" s="403">
        <v>46169</v>
      </c>
      <c r="M819" t="s">
        <v>607</v>
      </c>
      <c r="N819" s="497">
        <f>IF(COUNTIF($A$3:A819,A819)=1,1,0)</f>
        <v>0</v>
      </c>
    </row>
    <row r="820" spans="1:14" x14ac:dyDescent="0.35">
      <c r="A820" t="s">
        <v>1263</v>
      </c>
      <c r="B820" s="497" t="str">
        <f>IF(Table10[[#This Row],[DTR/Trạm]]="DTR",_xlfn.XLOOKUP(Table10[[#This Row],[ID NCC]],DS_NCC_DTR[ID NCC],DS_NCC_DTR[Tên NCC]),_xlfn.XLOOKUP(Table10[[#This Row],[ID NCC]],Data_TongTram2[ID NCC],Data_TongTram2[Tên NCC]))</f>
        <v>Hộ Kinh Doanh An Tâm</v>
      </c>
      <c r="C820" s="497" t="str">
        <f>IF(Table10[[#This Row],[Trạm/DTR]]="DTR","DTR","Trạm")</f>
        <v>Trạm</v>
      </c>
      <c r="D820" s="497" t="str">
        <f>Table10[[#This Row],[ID NCC]]&amp;Table10[[#This Row],[Trạm/DTR]]</f>
        <v>001dc000014oE0DAAUĐồng Lâm</v>
      </c>
      <c r="E820" s="497" t="str">
        <f>IF(Table10[[#This Row],[DTR/Trạm]]="DTR",_xlfn.XLOOKUP(Table10[[#This Row],[ID NCC]],DS_NCC_DTR[ID NCC],DS_NCC_DTR[Nhân viên]),_xlfn.XLOOKUP(Table10[[#This Row],[ID NCC]],Data_TongTram2[ID NCC],Data_TongTram2[Nhân viên]))</f>
        <v>Phạm Huỳnh Hữu Lộc</v>
      </c>
      <c r="F820" s="497" t="str">
        <f>IF(Table10[[#This Row],[Trạm/DTR]]="DTR",_xlfn.XLOOKUP(Table10[[#This Row],[ID NCC]],DS_NCC_DTR[ID NCC],DS_NCC_DTR[Admin miền]),_xlfn.XLOOKUP(Table10[[#This Row],[Trạm/DTR]],Table16[Trạm],Table16[[Admin ]]))</f>
        <v>Phạm Thị Thúy Duy</v>
      </c>
      <c r="G820" t="s">
        <v>2240</v>
      </c>
      <c r="H820" s="497" t="str">
        <f>VLOOKUP(Table10[[#This Row],[Sản Phẩm RG]],'Thông tin'!C:F,4,0)</f>
        <v>PET chai</v>
      </c>
      <c r="I820">
        <v>10094</v>
      </c>
      <c r="J820" s="497">
        <f>Table10[[#This Row],[Sản lượng kg]]/1000</f>
        <v>10.093999999999999</v>
      </c>
      <c r="K820" s="497" t="str">
        <f>_xlfn.XLOOKUP(Table10[[#This Row],[Loại Hàng]],Table59[Nhóm],Table59[Qui đổi])</f>
        <v>PET chai</v>
      </c>
      <c r="L820" s="403">
        <v>46170</v>
      </c>
      <c r="M820" t="s">
        <v>607</v>
      </c>
      <c r="N820" s="497">
        <f>IF(COUNTIF($A$3:A820,A820)=1,1,0)</f>
        <v>0</v>
      </c>
    </row>
    <row r="821" spans="1:14" x14ac:dyDescent="0.35">
      <c r="A821" t="s">
        <v>534</v>
      </c>
      <c r="B821" s="497" t="str">
        <f>IF(Table10[[#This Row],[DTR/Trạm]]="DTR",_xlfn.XLOOKUP(Table10[[#This Row],[ID NCC]],DS_NCC_DTR[ID NCC],DS_NCC_DTR[Tên NCC]),_xlfn.XLOOKUP(Table10[[#This Row],[ID NCC]],Data_TongTram2[ID NCC],Data_TongTram2[Tên NCC]))</f>
        <v>Nguyễn Ngọc Sương</v>
      </c>
      <c r="C821" s="497" t="str">
        <f>IF(Table10[[#This Row],[Trạm/DTR]]="DTR","DTR","Trạm")</f>
        <v>Trạm</v>
      </c>
      <c r="D821" s="497" t="str">
        <f>Table10[[#This Row],[ID NCC]]&amp;Table10[[#This Row],[Trạm/DTR]]</f>
        <v>001J3000007XKGvIAOĐồng Lâm</v>
      </c>
      <c r="E821" s="497" t="str">
        <f>IF(Table10[[#This Row],[DTR/Trạm]]="DTR",_xlfn.XLOOKUP(Table10[[#This Row],[ID NCC]],DS_NCC_DTR[ID NCC],DS_NCC_DTR[Nhân viên]),_xlfn.XLOOKUP(Table10[[#This Row],[ID NCC]],Data_TongTram2[ID NCC],Data_TongTram2[Nhân viên]))</f>
        <v>Lâm Đỗ Anh Hào</v>
      </c>
      <c r="F821" s="497" t="str">
        <f>IF(Table10[[#This Row],[Trạm/DTR]]="DTR",_xlfn.XLOOKUP(Table10[[#This Row],[ID NCC]],DS_NCC_DTR[ID NCC],DS_NCC_DTR[Admin miền]),_xlfn.XLOOKUP(Table10[[#This Row],[Trạm/DTR]],Table16[Trạm],Table16[[Admin ]]))</f>
        <v>Phạm Thị Thúy Duy</v>
      </c>
      <c r="G821" t="s">
        <v>1296</v>
      </c>
      <c r="H821" s="497" t="str">
        <f>VLOOKUP(Table10[[#This Row],[Sản Phẩm RG]],'Thông tin'!C:F,4,0)</f>
        <v>PET chai</v>
      </c>
      <c r="I821">
        <v>510</v>
      </c>
      <c r="J821" s="497">
        <f>Table10[[#This Row],[Sản lượng kg]]/1000</f>
        <v>0.51</v>
      </c>
      <c r="K821" s="497" t="str">
        <f>_xlfn.XLOOKUP(Table10[[#This Row],[Loại Hàng]],Table59[Nhóm],Table59[Qui đổi])</f>
        <v>PET chai</v>
      </c>
      <c r="L821" s="403">
        <v>46170</v>
      </c>
      <c r="M821" t="s">
        <v>607</v>
      </c>
      <c r="N821" s="497">
        <f>IF(COUNTIF($A$3:A821,A821)=1,1,0)</f>
        <v>0</v>
      </c>
    </row>
    <row r="822" spans="1:14" x14ac:dyDescent="0.35">
      <c r="A822" t="s">
        <v>570</v>
      </c>
      <c r="B822" s="497" t="str">
        <f>IF(Table10[[#This Row],[DTR/Trạm]]="DTR",_xlfn.XLOOKUP(Table10[[#This Row],[ID NCC]],DS_NCC_DTR[ID NCC],DS_NCC_DTR[Tên NCC]),_xlfn.XLOOKUP(Table10[[#This Row],[ID NCC]],Data_TongTram2[ID NCC],Data_TongTram2[Tên NCC]))</f>
        <v>Dì Sáu Hường</v>
      </c>
      <c r="C822" s="497" t="str">
        <f>IF(Table10[[#This Row],[Trạm/DTR]]="DTR","DTR","Trạm")</f>
        <v>Trạm</v>
      </c>
      <c r="D822" s="497" t="str">
        <f>Table10[[#This Row],[ID NCC]]&amp;Table10[[#This Row],[Trạm/DTR]]</f>
        <v>001J3000002HLzsIAGĐồng Lâm</v>
      </c>
      <c r="E822" s="497" t="str">
        <f>IF(Table10[[#This Row],[DTR/Trạm]]="DTR",_xlfn.XLOOKUP(Table10[[#This Row],[ID NCC]],DS_NCC_DTR[ID NCC],DS_NCC_DTR[Nhân viên]),_xlfn.XLOOKUP(Table10[[#This Row],[ID NCC]],Data_TongTram2[ID NCC],Data_TongTram2[Nhân viên]))</f>
        <v>Lê Quốc Việt</v>
      </c>
      <c r="F822" s="497" t="str">
        <f>IF(Table10[[#This Row],[Trạm/DTR]]="DTR",_xlfn.XLOOKUP(Table10[[#This Row],[ID NCC]],DS_NCC_DTR[ID NCC],DS_NCC_DTR[Admin miền]),_xlfn.XLOOKUP(Table10[[#This Row],[Trạm/DTR]],Table16[Trạm],Table16[[Admin ]]))</f>
        <v>Phạm Thị Thúy Duy</v>
      </c>
      <c r="G822" t="s">
        <v>2240</v>
      </c>
      <c r="H822" s="497" t="str">
        <f>VLOOKUP(Table10[[#This Row],[Sản Phẩm RG]],'Thông tin'!C:F,4,0)</f>
        <v>PET chai</v>
      </c>
      <c r="I822">
        <v>6106</v>
      </c>
      <c r="J822" s="497">
        <f>Table10[[#This Row],[Sản lượng kg]]/1000</f>
        <v>6.1059999999999999</v>
      </c>
      <c r="K822" s="497" t="str">
        <f>_xlfn.XLOOKUP(Table10[[#This Row],[Loại Hàng]],Table59[Nhóm],Table59[Qui đổi])</f>
        <v>PET chai</v>
      </c>
      <c r="L822" s="403">
        <v>46170</v>
      </c>
      <c r="M822" t="s">
        <v>607</v>
      </c>
      <c r="N822" s="497">
        <f>IF(COUNTIF($A$3:A822,A822)=1,1,0)</f>
        <v>0</v>
      </c>
    </row>
    <row r="823" spans="1:14" x14ac:dyDescent="0.35">
      <c r="A823" t="s">
        <v>587</v>
      </c>
      <c r="B823" s="497" t="str">
        <f>IF(Table10[[#This Row],[DTR/Trạm]]="DTR",_xlfn.XLOOKUP(Table10[[#This Row],[ID NCC]],DS_NCC_DTR[ID NCC],DS_NCC_DTR[Tên NCC]),_xlfn.XLOOKUP(Table10[[#This Row],[ID NCC]],Data_TongTram2[ID NCC],Data_TongTram2[Tên NCC]))</f>
        <v>Trần Thanh Vũ</v>
      </c>
      <c r="C823" s="497" t="str">
        <f>IF(Table10[[#This Row],[Trạm/DTR]]="DTR","DTR","Trạm")</f>
        <v>Trạm</v>
      </c>
      <c r="D823" s="497" t="str">
        <f>Table10[[#This Row],[ID NCC]]&amp;Table10[[#This Row],[Trạm/DTR]]</f>
        <v>001dc00000QpttAAARĐồng Lâm</v>
      </c>
      <c r="E823" s="497" t="str">
        <f>IF(Table10[[#This Row],[DTR/Trạm]]="DTR",_xlfn.XLOOKUP(Table10[[#This Row],[ID NCC]],DS_NCC_DTR[ID NCC],DS_NCC_DTR[Nhân viên]),_xlfn.XLOOKUP(Table10[[#This Row],[ID NCC]],Data_TongTram2[ID NCC],Data_TongTram2[Nhân viên]))</f>
        <v>Nguyễn Ngọc Lâm</v>
      </c>
      <c r="F823" s="497" t="str">
        <f>IF(Table10[[#This Row],[Trạm/DTR]]="DTR",_xlfn.XLOOKUP(Table10[[#This Row],[ID NCC]],DS_NCC_DTR[ID NCC],DS_NCC_DTR[Admin miền]),_xlfn.XLOOKUP(Table10[[#This Row],[Trạm/DTR]],Table16[Trạm],Table16[[Admin ]]))</f>
        <v>Phạm Thị Thúy Duy</v>
      </c>
      <c r="G823" t="s">
        <v>1296</v>
      </c>
      <c r="H823" s="497" t="str">
        <f>VLOOKUP(Table10[[#This Row],[Sản Phẩm RG]],'Thông tin'!C:F,4,0)</f>
        <v>PET chai</v>
      </c>
      <c r="I823">
        <v>590</v>
      </c>
      <c r="J823" s="497">
        <f>Table10[[#This Row],[Sản lượng kg]]/1000</f>
        <v>0.59</v>
      </c>
      <c r="K823" s="497" t="str">
        <f>_xlfn.XLOOKUP(Table10[[#This Row],[Loại Hàng]],Table59[Nhóm],Table59[Qui đổi])</f>
        <v>PET chai</v>
      </c>
      <c r="L823" s="403">
        <v>46170</v>
      </c>
      <c r="M823" t="s">
        <v>607</v>
      </c>
      <c r="N823" s="497">
        <f>IF(COUNTIF($A$3:A823,A823)=1,1,0)</f>
        <v>0</v>
      </c>
    </row>
    <row r="824" spans="1:14" x14ac:dyDescent="0.35">
      <c r="A824" t="s">
        <v>524</v>
      </c>
      <c r="B824" s="497" t="str">
        <f>IF(Table10[[#This Row],[DTR/Trạm]]="DTR",_xlfn.XLOOKUP(Table10[[#This Row],[ID NCC]],DS_NCC_DTR[ID NCC],DS_NCC_DTR[Tên NCC]),_xlfn.XLOOKUP(Table10[[#This Row],[ID NCC]],Data_TongTram2[ID NCC],Data_TongTram2[Tên NCC]))</f>
        <v>Anh Tốt</v>
      </c>
      <c r="C824" s="497" t="str">
        <f>IF(Table10[[#This Row],[Trạm/DTR]]="DTR","DTR","Trạm")</f>
        <v>Trạm</v>
      </c>
      <c r="D824" s="497" t="str">
        <f>Table10[[#This Row],[ID NCC]]&amp;Table10[[#This Row],[Trạm/DTR]]</f>
        <v>001J3000002HLkWIAWĐồng Lâm</v>
      </c>
      <c r="E824" s="497" t="str">
        <f>IF(Table10[[#This Row],[DTR/Trạm]]="DTR",_xlfn.XLOOKUP(Table10[[#This Row],[ID NCC]],DS_NCC_DTR[ID NCC],DS_NCC_DTR[Nhân viên]),_xlfn.XLOOKUP(Table10[[#This Row],[ID NCC]],Data_TongTram2[ID NCC],Data_TongTram2[Nhân viên]))</f>
        <v>Lê Quốc Việt</v>
      </c>
      <c r="F824" s="497" t="str">
        <f>IF(Table10[[#This Row],[Trạm/DTR]]="DTR",_xlfn.XLOOKUP(Table10[[#This Row],[ID NCC]],DS_NCC_DTR[ID NCC],DS_NCC_DTR[Admin miền]),_xlfn.XLOOKUP(Table10[[#This Row],[Trạm/DTR]],Table16[Trạm],Table16[[Admin ]]))</f>
        <v>Phạm Thị Thúy Duy</v>
      </c>
      <c r="G824" t="s">
        <v>1296</v>
      </c>
      <c r="H824" s="497" t="str">
        <f>VLOOKUP(Table10[[#This Row],[Sản Phẩm RG]],'Thông tin'!C:F,4,0)</f>
        <v>PET chai</v>
      </c>
      <c r="I824">
        <v>743</v>
      </c>
      <c r="J824" s="497">
        <f>Table10[[#This Row],[Sản lượng kg]]/1000</f>
        <v>0.74299999999999999</v>
      </c>
      <c r="K824" s="497" t="str">
        <f>_xlfn.XLOOKUP(Table10[[#This Row],[Loại Hàng]],Table59[Nhóm],Table59[Qui đổi])</f>
        <v>PET chai</v>
      </c>
      <c r="L824" s="403">
        <v>46170</v>
      </c>
      <c r="M824" t="s">
        <v>607</v>
      </c>
      <c r="N824" s="497">
        <f>IF(COUNTIF($A$3:A824,A824)=1,1,0)</f>
        <v>0</v>
      </c>
    </row>
    <row r="825" spans="1:14" x14ac:dyDescent="0.35">
      <c r="A825" t="s">
        <v>498</v>
      </c>
      <c r="B825" s="497" t="str">
        <f>IF(Table10[[#This Row],[DTR/Trạm]]="DTR",_xlfn.XLOOKUP(Table10[[#This Row],[ID NCC]],DS_NCC_DTR[ID NCC],DS_NCC_DTR[Tên NCC]),_xlfn.XLOOKUP(Table10[[#This Row],[ID NCC]],Data_TongTram2[ID NCC],Data_TongTram2[Tên NCC]))</f>
        <v>HKD Nguyên Chương</v>
      </c>
      <c r="C825" s="497" t="str">
        <f>IF(Table10[[#This Row],[Trạm/DTR]]="DTR","DTR","Trạm")</f>
        <v>Trạm</v>
      </c>
      <c r="D825" s="497" t="str">
        <f>Table10[[#This Row],[ID NCC]]&amp;Table10[[#This Row],[Trạm/DTR]]</f>
        <v>001J3000002HM0PIAWĐồng Lâm</v>
      </c>
      <c r="E825" s="497" t="str">
        <f>IF(Table10[[#This Row],[DTR/Trạm]]="DTR",_xlfn.XLOOKUP(Table10[[#This Row],[ID NCC]],DS_NCC_DTR[ID NCC],DS_NCC_DTR[Nhân viên]),_xlfn.XLOOKUP(Table10[[#This Row],[ID NCC]],Data_TongTram2[ID NCC],Data_TongTram2[Nhân viên]))</f>
        <v>Nguyễn Ngọc Lâm</v>
      </c>
      <c r="F825" s="497" t="str">
        <f>IF(Table10[[#This Row],[Trạm/DTR]]="DTR",_xlfn.XLOOKUP(Table10[[#This Row],[ID NCC]],DS_NCC_DTR[ID NCC],DS_NCC_DTR[Admin miền]),_xlfn.XLOOKUP(Table10[[#This Row],[Trạm/DTR]],Table16[Trạm],Table16[[Admin ]]))</f>
        <v>Phạm Thị Thúy Duy</v>
      </c>
      <c r="G825" t="s">
        <v>1296</v>
      </c>
      <c r="H825" s="497" t="str">
        <f>VLOOKUP(Table10[[#This Row],[Sản Phẩm RG]],'Thông tin'!C:F,4,0)</f>
        <v>PET chai</v>
      </c>
      <c r="I825">
        <v>584</v>
      </c>
      <c r="J825" s="497">
        <f>Table10[[#This Row],[Sản lượng kg]]/1000</f>
        <v>0.58399999999999996</v>
      </c>
      <c r="K825" s="497" t="str">
        <f>_xlfn.XLOOKUP(Table10[[#This Row],[Loại Hàng]],Table59[Nhóm],Table59[Qui đổi])</f>
        <v>PET chai</v>
      </c>
      <c r="L825" s="403">
        <v>46170</v>
      </c>
      <c r="M825" t="s">
        <v>607</v>
      </c>
      <c r="N825" s="497">
        <f>IF(COUNTIF($A$3:A825,A825)=1,1,0)</f>
        <v>0</v>
      </c>
    </row>
    <row r="826" spans="1:14" x14ac:dyDescent="0.35">
      <c r="A826" t="s">
        <v>519</v>
      </c>
      <c r="B826" s="497" t="str">
        <f>IF(Table10[[#This Row],[DTR/Trạm]]="DTR",_xlfn.XLOOKUP(Table10[[#This Row],[ID NCC]],DS_NCC_DTR[ID NCC],DS_NCC_DTR[Tên NCC]),_xlfn.XLOOKUP(Table10[[#This Row],[ID NCC]],Data_TongTram2[ID NCC],Data_TongTram2[Tên NCC]))</f>
        <v>Kiều Bình Thái</v>
      </c>
      <c r="C826" s="497" t="str">
        <f>IF(Table10[[#This Row],[Trạm/DTR]]="DTR","DTR","Trạm")</f>
        <v>Trạm</v>
      </c>
      <c r="D826" s="497" t="str">
        <f>Table10[[#This Row],[ID NCC]]&amp;Table10[[#This Row],[Trạm/DTR]]</f>
        <v>001J3000005FFAsIAOĐồng Lâm</v>
      </c>
      <c r="E826" s="497" t="str">
        <f>IF(Table10[[#This Row],[DTR/Trạm]]="DTR",_xlfn.XLOOKUP(Table10[[#This Row],[ID NCC]],DS_NCC_DTR[ID NCC],DS_NCC_DTR[Nhân viên]),_xlfn.XLOOKUP(Table10[[#This Row],[ID NCC]],Data_TongTram2[ID NCC],Data_TongTram2[Nhân viên]))</f>
        <v>Lê Quốc Việt</v>
      </c>
      <c r="F826" s="497" t="str">
        <f>IF(Table10[[#This Row],[Trạm/DTR]]="DTR",_xlfn.XLOOKUP(Table10[[#This Row],[ID NCC]],DS_NCC_DTR[ID NCC],DS_NCC_DTR[Admin miền]),_xlfn.XLOOKUP(Table10[[#This Row],[Trạm/DTR]],Table16[Trạm],Table16[[Admin ]]))</f>
        <v>Phạm Thị Thúy Duy</v>
      </c>
      <c r="G826" t="s">
        <v>1296</v>
      </c>
      <c r="H826" s="497" t="str">
        <f>VLOOKUP(Table10[[#This Row],[Sản Phẩm RG]],'Thông tin'!C:F,4,0)</f>
        <v>PET chai</v>
      </c>
      <c r="I826">
        <v>718</v>
      </c>
      <c r="J826" s="497">
        <f>Table10[[#This Row],[Sản lượng kg]]/1000</f>
        <v>0.71799999999999997</v>
      </c>
      <c r="K826" s="497" t="str">
        <f>_xlfn.XLOOKUP(Table10[[#This Row],[Loại Hàng]],Table59[Nhóm],Table59[Qui đổi])</f>
        <v>PET chai</v>
      </c>
      <c r="L826" s="403">
        <v>46170</v>
      </c>
      <c r="M826" t="s">
        <v>607</v>
      </c>
      <c r="N826" s="497">
        <f>IF(COUNTIF($A$3:A826,A826)=1,1,0)</f>
        <v>0</v>
      </c>
    </row>
    <row r="827" spans="1:14" x14ac:dyDescent="0.35">
      <c r="A827" t="s">
        <v>632</v>
      </c>
      <c r="B827" s="497" t="str">
        <f>IF(Table10[[#This Row],[DTR/Trạm]]="DTR",_xlfn.XLOOKUP(Table10[[#This Row],[ID NCC]],DS_NCC_DTR[ID NCC],DS_NCC_DTR[Tên NCC]),_xlfn.XLOOKUP(Table10[[#This Row],[ID NCC]],Data_TongTram2[ID NCC],Data_TongTram2[Tên NCC]))</f>
        <v>Chị Ngọc Trà Ôn</v>
      </c>
      <c r="C827" s="497" t="str">
        <f>IF(Table10[[#This Row],[Trạm/DTR]]="DTR","DTR","Trạm")</f>
        <v>Trạm</v>
      </c>
      <c r="D827" s="497" t="str">
        <f>Table10[[#This Row],[ID NCC]]&amp;Table10[[#This Row],[Trạm/DTR]]</f>
        <v>001dc00001AZdUrAALĐồng Lâm</v>
      </c>
      <c r="E827" s="497" t="str">
        <f>IF(Table10[[#This Row],[DTR/Trạm]]="DTR",_xlfn.XLOOKUP(Table10[[#This Row],[ID NCC]],DS_NCC_DTR[ID NCC],DS_NCC_DTR[Nhân viên]),_xlfn.XLOOKUP(Table10[[#This Row],[ID NCC]],Data_TongTram2[ID NCC],Data_TongTram2[Nhân viên]))</f>
        <v>Lê Quốc Việt</v>
      </c>
      <c r="F827" s="497" t="str">
        <f>IF(Table10[[#This Row],[Trạm/DTR]]="DTR",_xlfn.XLOOKUP(Table10[[#This Row],[ID NCC]],DS_NCC_DTR[ID NCC],DS_NCC_DTR[Admin miền]),_xlfn.XLOOKUP(Table10[[#This Row],[Trạm/DTR]],Table16[Trạm],Table16[[Admin ]]))</f>
        <v>Phạm Thị Thúy Duy</v>
      </c>
      <c r="G827" t="s">
        <v>1296</v>
      </c>
      <c r="H827" s="497" t="str">
        <f>VLOOKUP(Table10[[#This Row],[Sản Phẩm RG]],'Thông tin'!C:F,4,0)</f>
        <v>PET chai</v>
      </c>
      <c r="I827">
        <v>660</v>
      </c>
      <c r="J827" s="497">
        <f>Table10[[#This Row],[Sản lượng kg]]/1000</f>
        <v>0.66</v>
      </c>
      <c r="K827" s="497" t="str">
        <f>_xlfn.XLOOKUP(Table10[[#This Row],[Loại Hàng]],Table59[Nhóm],Table59[Qui đổi])</f>
        <v>PET chai</v>
      </c>
      <c r="L827" s="403">
        <v>46170</v>
      </c>
      <c r="M827" t="s">
        <v>607</v>
      </c>
      <c r="N827" s="497">
        <f>IF(COUNTIF($A$3:A827,A827)=1,1,0)</f>
        <v>0</v>
      </c>
    </row>
    <row r="828" spans="1:14" x14ac:dyDescent="0.35">
      <c r="A828" t="s">
        <v>583</v>
      </c>
      <c r="B828" s="497" t="str">
        <f>IF(Table10[[#This Row],[DTR/Trạm]]="DTR",_xlfn.XLOOKUP(Table10[[#This Row],[ID NCC]],DS_NCC_DTR[ID NCC],DS_NCC_DTR[Tên NCC]),_xlfn.XLOOKUP(Table10[[#This Row],[ID NCC]],Data_TongTram2[ID NCC],Data_TongTram2[Tên NCC]))</f>
        <v>Huỳnh Long Thới</v>
      </c>
      <c r="C828" s="497" t="str">
        <f>IF(Table10[[#This Row],[Trạm/DTR]]="DTR","DTR","Trạm")</f>
        <v>Trạm</v>
      </c>
      <c r="D828" s="497" t="str">
        <f>Table10[[#This Row],[ID NCC]]&amp;Table10[[#This Row],[Trạm/DTR]]</f>
        <v>001J3000002HM0cIAGĐồng Lâm</v>
      </c>
      <c r="E828" s="497" t="str">
        <f>IF(Table10[[#This Row],[DTR/Trạm]]="DTR",_xlfn.XLOOKUP(Table10[[#This Row],[ID NCC]],DS_NCC_DTR[ID NCC],DS_NCC_DTR[Nhân viên]),_xlfn.XLOOKUP(Table10[[#This Row],[ID NCC]],Data_TongTram2[ID NCC],Data_TongTram2[Nhân viên]))</f>
        <v>Phạm Huỳnh Hữu Lộc</v>
      </c>
      <c r="F828" s="497" t="str">
        <f>IF(Table10[[#This Row],[Trạm/DTR]]="DTR",_xlfn.XLOOKUP(Table10[[#This Row],[ID NCC]],DS_NCC_DTR[ID NCC],DS_NCC_DTR[Admin miền]),_xlfn.XLOOKUP(Table10[[#This Row],[Trạm/DTR]],Table16[Trạm],Table16[[Admin ]]))</f>
        <v>Phạm Thị Thúy Duy</v>
      </c>
      <c r="G828" t="s">
        <v>2240</v>
      </c>
      <c r="H828" s="497" t="str">
        <f>VLOOKUP(Table10[[#This Row],[Sản Phẩm RG]],'Thông tin'!C:F,4,0)</f>
        <v>PET chai</v>
      </c>
      <c r="I828">
        <v>1325</v>
      </c>
      <c r="J828" s="497">
        <f>Table10[[#This Row],[Sản lượng kg]]/1000</f>
        <v>1.325</v>
      </c>
      <c r="K828" s="497" t="str">
        <f>_xlfn.XLOOKUP(Table10[[#This Row],[Loại Hàng]],Table59[Nhóm],Table59[Qui đổi])</f>
        <v>PET chai</v>
      </c>
      <c r="L828" s="403">
        <v>46170</v>
      </c>
      <c r="M828" t="s">
        <v>607</v>
      </c>
      <c r="N828" s="497">
        <f>IF(COUNTIF($A$3:A828,A828)=1,1,0)</f>
        <v>0</v>
      </c>
    </row>
    <row r="829" spans="1:14" x14ac:dyDescent="0.35">
      <c r="A829" t="s">
        <v>573</v>
      </c>
      <c r="B829" s="497" t="str">
        <f>IF(Table10[[#This Row],[DTR/Trạm]]="DTR",_xlfn.XLOOKUP(Table10[[#This Row],[ID NCC]],DS_NCC_DTR[ID NCC],DS_NCC_DTR[Tên NCC]),_xlfn.XLOOKUP(Table10[[#This Row],[ID NCC]],Data_TongTram2[ID NCC],Data_TongTram2[Tên NCC]))</f>
        <v>Phan Huy Tâm</v>
      </c>
      <c r="C829" s="497" t="str">
        <f>IF(Table10[[#This Row],[Trạm/DTR]]="DTR","DTR","Trạm")</f>
        <v>Trạm</v>
      </c>
      <c r="D829" s="497" t="str">
        <f>Table10[[#This Row],[ID NCC]]&amp;Table10[[#This Row],[Trạm/DTR]]</f>
        <v>001dc00000tGtVXAA0Đồng Lâm</v>
      </c>
      <c r="E829" s="497" t="str">
        <f>IF(Table10[[#This Row],[DTR/Trạm]]="DTR",_xlfn.XLOOKUP(Table10[[#This Row],[ID NCC]],DS_NCC_DTR[ID NCC],DS_NCC_DTR[Nhân viên]),_xlfn.XLOOKUP(Table10[[#This Row],[ID NCC]],Data_TongTram2[ID NCC],Data_TongTram2[Nhân viên]))</f>
        <v>Lê Quốc Việt</v>
      </c>
      <c r="F829" s="497" t="str">
        <f>IF(Table10[[#This Row],[Trạm/DTR]]="DTR",_xlfn.XLOOKUP(Table10[[#This Row],[ID NCC]],DS_NCC_DTR[ID NCC],DS_NCC_DTR[Admin miền]),_xlfn.XLOOKUP(Table10[[#This Row],[Trạm/DTR]],Table16[Trạm],Table16[[Admin ]]))</f>
        <v>Phạm Thị Thúy Duy</v>
      </c>
      <c r="G829" t="s">
        <v>1296</v>
      </c>
      <c r="H829" s="497" t="str">
        <f>VLOOKUP(Table10[[#This Row],[Sản Phẩm RG]],'Thông tin'!C:F,4,0)</f>
        <v>PET chai</v>
      </c>
      <c r="I829">
        <v>550</v>
      </c>
      <c r="J829" s="497">
        <f>Table10[[#This Row],[Sản lượng kg]]/1000</f>
        <v>0.55000000000000004</v>
      </c>
      <c r="K829" s="497" t="str">
        <f>_xlfn.XLOOKUP(Table10[[#This Row],[Loại Hàng]],Table59[Nhóm],Table59[Qui đổi])</f>
        <v>PET chai</v>
      </c>
      <c r="L829" s="403">
        <v>46170</v>
      </c>
      <c r="M829" t="s">
        <v>607</v>
      </c>
      <c r="N829" s="497">
        <f>IF(COUNTIF($A$3:A829,A829)=1,1,0)</f>
        <v>0</v>
      </c>
    </row>
    <row r="830" spans="1:14" x14ac:dyDescent="0.35">
      <c r="A830" t="s">
        <v>547</v>
      </c>
      <c r="B830" s="497" t="str">
        <f>IF(Table10[[#This Row],[DTR/Trạm]]="DTR",_xlfn.XLOOKUP(Table10[[#This Row],[ID NCC]],DS_NCC_DTR[ID NCC],DS_NCC_DTR[Tên NCC]),_xlfn.XLOOKUP(Table10[[#This Row],[ID NCC]],Data_TongTram2[ID NCC],Data_TongTram2[Tên NCC]))</f>
        <v>Nguyễn Văn Thảo</v>
      </c>
      <c r="C830" s="497" t="str">
        <f>IF(Table10[[#This Row],[Trạm/DTR]]="DTR","DTR","Trạm")</f>
        <v>Trạm</v>
      </c>
      <c r="D830" s="497" t="str">
        <f>Table10[[#This Row],[ID NCC]]&amp;Table10[[#This Row],[Trạm/DTR]]</f>
        <v>001J3000002HjDeIAKĐồng Lâm</v>
      </c>
      <c r="E830" s="497" t="str">
        <f>IF(Table10[[#This Row],[DTR/Trạm]]="DTR",_xlfn.XLOOKUP(Table10[[#This Row],[ID NCC]],DS_NCC_DTR[ID NCC],DS_NCC_DTR[Nhân viên]),_xlfn.XLOOKUP(Table10[[#This Row],[ID NCC]],Data_TongTram2[ID NCC],Data_TongTram2[Nhân viên]))</f>
        <v>Lâm Đỗ Anh Hào</v>
      </c>
      <c r="F830" s="497" t="str">
        <f>IF(Table10[[#This Row],[Trạm/DTR]]="DTR",_xlfn.XLOOKUP(Table10[[#This Row],[ID NCC]],DS_NCC_DTR[ID NCC],DS_NCC_DTR[Admin miền]),_xlfn.XLOOKUP(Table10[[#This Row],[Trạm/DTR]],Table16[Trạm],Table16[[Admin ]]))</f>
        <v>Phạm Thị Thúy Duy</v>
      </c>
      <c r="G830" t="s">
        <v>2240</v>
      </c>
      <c r="H830" s="497" t="str">
        <f>VLOOKUP(Table10[[#This Row],[Sản Phẩm RG]],'Thông tin'!C:F,4,0)</f>
        <v>PET chai</v>
      </c>
      <c r="I830">
        <v>1424</v>
      </c>
      <c r="J830" s="497">
        <f>Table10[[#This Row],[Sản lượng kg]]/1000</f>
        <v>1.4239999999999999</v>
      </c>
      <c r="K830" s="497" t="str">
        <f>_xlfn.XLOOKUP(Table10[[#This Row],[Loại Hàng]],Table59[Nhóm],Table59[Qui đổi])</f>
        <v>PET chai</v>
      </c>
      <c r="L830" s="403">
        <v>46170</v>
      </c>
      <c r="M830" t="s">
        <v>607</v>
      </c>
      <c r="N830" s="497">
        <f>IF(COUNTIF($A$3:A830,A830)=1,1,0)</f>
        <v>0</v>
      </c>
    </row>
    <row r="831" spans="1:14" x14ac:dyDescent="0.35">
      <c r="A831" t="s">
        <v>494</v>
      </c>
      <c r="B831" s="497" t="str">
        <f>IF(Table10[[#This Row],[DTR/Trạm]]="DTR",_xlfn.XLOOKUP(Table10[[#This Row],[ID NCC]],DS_NCC_DTR[ID NCC],DS_NCC_DTR[Tên NCC]),_xlfn.XLOOKUP(Table10[[#This Row],[ID NCC]],Data_TongTram2[ID NCC],Data_TongTram2[Tên NCC]))</f>
        <v>Bùi Thanh Tùng</v>
      </c>
      <c r="C831" s="497" t="str">
        <f>IF(Table10[[#This Row],[Trạm/DTR]]="DTR","DTR","Trạm")</f>
        <v>Trạm</v>
      </c>
      <c r="D831" s="497" t="str">
        <f>Table10[[#This Row],[ID NCC]]&amp;Table10[[#This Row],[Trạm/DTR]]</f>
        <v>001J3000002J4XyIAKĐồng Lâm</v>
      </c>
      <c r="E831" s="497" t="str">
        <f>IF(Table10[[#This Row],[DTR/Trạm]]="DTR",_xlfn.XLOOKUP(Table10[[#This Row],[ID NCC]],DS_NCC_DTR[ID NCC],DS_NCC_DTR[Nhân viên]),_xlfn.XLOOKUP(Table10[[#This Row],[ID NCC]],Data_TongTram2[ID NCC],Data_TongTram2[Nhân viên]))</f>
        <v>Lâm Đỗ Anh Hào</v>
      </c>
      <c r="F831" s="497" t="str">
        <f>IF(Table10[[#This Row],[Trạm/DTR]]="DTR",_xlfn.XLOOKUP(Table10[[#This Row],[ID NCC]],DS_NCC_DTR[ID NCC],DS_NCC_DTR[Admin miền]),_xlfn.XLOOKUP(Table10[[#This Row],[Trạm/DTR]],Table16[Trạm],Table16[[Admin ]]))</f>
        <v>Phạm Thị Thúy Duy</v>
      </c>
      <c r="G831" t="s">
        <v>1296</v>
      </c>
      <c r="H831" s="497" t="str">
        <f>VLOOKUP(Table10[[#This Row],[Sản Phẩm RG]],'Thông tin'!C:F,4,0)</f>
        <v>PET chai</v>
      </c>
      <c r="I831">
        <v>350</v>
      </c>
      <c r="J831" s="497">
        <f>Table10[[#This Row],[Sản lượng kg]]/1000</f>
        <v>0.35</v>
      </c>
      <c r="K831" s="497" t="str">
        <f>_xlfn.XLOOKUP(Table10[[#This Row],[Loại Hàng]],Table59[Nhóm],Table59[Qui đổi])</f>
        <v>PET chai</v>
      </c>
      <c r="L831" s="403">
        <v>46170</v>
      </c>
      <c r="M831" t="s">
        <v>607</v>
      </c>
      <c r="N831" s="497">
        <f>IF(COUNTIF($A$3:A831,A831)=1,1,0)</f>
        <v>0</v>
      </c>
    </row>
    <row r="832" spans="1:14" x14ac:dyDescent="0.35">
      <c r="A832" t="s">
        <v>520</v>
      </c>
      <c r="B832" s="497" t="str">
        <f>IF(Table10[[#This Row],[DTR/Trạm]]="DTR",_xlfn.XLOOKUP(Table10[[#This Row],[ID NCC]],DS_NCC_DTR[ID NCC],DS_NCC_DTR[Tên NCC]),_xlfn.XLOOKUP(Table10[[#This Row],[ID NCC]],Data_TongTram2[ID NCC],Data_TongTram2[Tên NCC]))</f>
        <v>Lâm Tấn Thuận</v>
      </c>
      <c r="C832" s="497" t="str">
        <f>IF(Table10[[#This Row],[Trạm/DTR]]="DTR","DTR","Trạm")</f>
        <v>Trạm</v>
      </c>
      <c r="D832" s="497" t="str">
        <f>Table10[[#This Row],[ID NCC]]&amp;Table10[[#This Row],[Trạm/DTR]]</f>
        <v>001J3000002HLd3IAGĐồng Lâm</v>
      </c>
      <c r="E832" s="497" t="str">
        <f>IF(Table10[[#This Row],[DTR/Trạm]]="DTR",_xlfn.XLOOKUP(Table10[[#This Row],[ID NCC]],DS_NCC_DTR[ID NCC],DS_NCC_DTR[Nhân viên]),_xlfn.XLOOKUP(Table10[[#This Row],[ID NCC]],Data_TongTram2[ID NCC],Data_TongTram2[Nhân viên]))</f>
        <v>Lâm Đỗ Anh Hào</v>
      </c>
      <c r="F832" s="497" t="str">
        <f>IF(Table10[[#This Row],[Trạm/DTR]]="DTR",_xlfn.XLOOKUP(Table10[[#This Row],[ID NCC]],DS_NCC_DTR[ID NCC],DS_NCC_DTR[Admin miền]),_xlfn.XLOOKUP(Table10[[#This Row],[Trạm/DTR]],Table16[Trạm],Table16[[Admin ]]))</f>
        <v>Phạm Thị Thúy Duy</v>
      </c>
      <c r="G832" t="s">
        <v>1296</v>
      </c>
      <c r="H832" s="497" t="str">
        <f>VLOOKUP(Table10[[#This Row],[Sản Phẩm RG]],'Thông tin'!C:F,4,0)</f>
        <v>PET chai</v>
      </c>
      <c r="I832">
        <v>570</v>
      </c>
      <c r="J832" s="497">
        <f>Table10[[#This Row],[Sản lượng kg]]/1000</f>
        <v>0.56999999999999995</v>
      </c>
      <c r="K832" s="497" t="str">
        <f>_xlfn.XLOOKUP(Table10[[#This Row],[Loại Hàng]],Table59[Nhóm],Table59[Qui đổi])</f>
        <v>PET chai</v>
      </c>
      <c r="L832" s="403">
        <v>46170</v>
      </c>
      <c r="M832" t="s">
        <v>607</v>
      </c>
      <c r="N832" s="497">
        <f>IF(COUNTIF($A$3:A832,A832)=1,1,0)</f>
        <v>0</v>
      </c>
    </row>
    <row r="833" spans="1:14" x14ac:dyDescent="0.35">
      <c r="A833" t="s">
        <v>529</v>
      </c>
      <c r="B833" s="497" t="str">
        <f>IF(Table10[[#This Row],[DTR/Trạm]]="DTR",_xlfn.XLOOKUP(Table10[[#This Row],[ID NCC]],DS_NCC_DTR[ID NCC],DS_NCC_DTR[Tên NCC]),_xlfn.XLOOKUP(Table10[[#This Row],[ID NCC]],Data_TongTram2[ID NCC],Data_TongTram2[Tên NCC]))</f>
        <v>Anh Tèo</v>
      </c>
      <c r="C833" s="497" t="str">
        <f>IF(Table10[[#This Row],[Trạm/DTR]]="DTR","DTR","Trạm")</f>
        <v>Trạm</v>
      </c>
      <c r="D833" s="497" t="str">
        <f>Table10[[#This Row],[ID NCC]]&amp;Table10[[#This Row],[Trạm/DTR]]</f>
        <v>001J3000002HLsKIAWĐồng Lâm</v>
      </c>
      <c r="E833" s="497" t="str">
        <f>IF(Table10[[#This Row],[DTR/Trạm]]="DTR",_xlfn.XLOOKUP(Table10[[#This Row],[ID NCC]],DS_NCC_DTR[ID NCC],DS_NCC_DTR[Nhân viên]),_xlfn.XLOOKUP(Table10[[#This Row],[ID NCC]],Data_TongTram2[ID NCC],Data_TongTram2[Nhân viên]))</f>
        <v>Lê Quốc Việt</v>
      </c>
      <c r="F833" s="497" t="str">
        <f>IF(Table10[[#This Row],[Trạm/DTR]]="DTR",_xlfn.XLOOKUP(Table10[[#This Row],[ID NCC]],DS_NCC_DTR[ID NCC],DS_NCC_DTR[Admin miền]),_xlfn.XLOOKUP(Table10[[#This Row],[Trạm/DTR]],Table16[Trạm],Table16[[Admin ]]))</f>
        <v>Phạm Thị Thúy Duy</v>
      </c>
      <c r="G833" t="s">
        <v>1296</v>
      </c>
      <c r="H833" s="497" t="str">
        <f>VLOOKUP(Table10[[#This Row],[Sản Phẩm RG]],'Thông tin'!C:F,4,0)</f>
        <v>PET chai</v>
      </c>
      <c r="I833">
        <v>400</v>
      </c>
      <c r="J833" s="497">
        <f>Table10[[#This Row],[Sản lượng kg]]/1000</f>
        <v>0.4</v>
      </c>
      <c r="K833" s="497" t="str">
        <f>_xlfn.XLOOKUP(Table10[[#This Row],[Loại Hàng]],Table59[Nhóm],Table59[Qui đổi])</f>
        <v>PET chai</v>
      </c>
      <c r="L833" s="403">
        <v>46170</v>
      </c>
      <c r="M833" t="s">
        <v>607</v>
      </c>
      <c r="N833" s="497">
        <f>IF(COUNTIF($A$3:A833,A833)=1,1,0)</f>
        <v>0</v>
      </c>
    </row>
    <row r="834" spans="1:14" x14ac:dyDescent="0.35">
      <c r="A834" t="s">
        <v>646</v>
      </c>
      <c r="B834" s="497" t="str">
        <f>IF(Table10[[#This Row],[DTR/Trạm]]="DTR",_xlfn.XLOOKUP(Table10[[#This Row],[ID NCC]],DS_NCC_DTR[ID NCC],DS_NCC_DTR[Tên NCC]),_xlfn.XLOOKUP(Table10[[#This Row],[ID NCC]],Data_TongTram2[ID NCC],Data_TongTram2[Tên NCC]))</f>
        <v>Anh Ích Kiên Giang</v>
      </c>
      <c r="C834" s="497" t="str">
        <f>IF(Table10[[#This Row],[Trạm/DTR]]="DTR","DTR","Trạm")</f>
        <v>Trạm</v>
      </c>
      <c r="D834" s="497" t="str">
        <f>Table10[[#This Row],[ID NCC]]&amp;Table10[[#This Row],[Trạm/DTR]]</f>
        <v>001J3000002HjEJIA0Đồng Lâm</v>
      </c>
      <c r="E834" s="497" t="str">
        <f>IF(Table10[[#This Row],[DTR/Trạm]]="DTR",_xlfn.XLOOKUP(Table10[[#This Row],[ID NCC]],DS_NCC_DTR[ID NCC],DS_NCC_DTR[Nhân viên]),_xlfn.XLOOKUP(Table10[[#This Row],[ID NCC]],Data_TongTram2[ID NCC],Data_TongTram2[Nhân viên]))</f>
        <v>Phạm Huỳnh Hữu Lộc</v>
      </c>
      <c r="F834" s="497" t="str">
        <f>IF(Table10[[#This Row],[Trạm/DTR]]="DTR",_xlfn.XLOOKUP(Table10[[#This Row],[ID NCC]],DS_NCC_DTR[ID NCC],DS_NCC_DTR[Admin miền]),_xlfn.XLOOKUP(Table10[[#This Row],[Trạm/DTR]],Table16[Trạm],Table16[[Admin ]]))</f>
        <v>Phạm Thị Thúy Duy</v>
      </c>
      <c r="G834" t="s">
        <v>2240</v>
      </c>
      <c r="H834" s="497" t="str">
        <f>VLOOKUP(Table10[[#This Row],[Sản Phẩm RG]],'Thông tin'!C:F,4,0)</f>
        <v>PET chai</v>
      </c>
      <c r="I834">
        <v>2186</v>
      </c>
      <c r="J834" s="497">
        <f>Table10[[#This Row],[Sản lượng kg]]/1000</f>
        <v>2.1859999999999999</v>
      </c>
      <c r="K834" s="497" t="str">
        <f>_xlfn.XLOOKUP(Table10[[#This Row],[Loại Hàng]],Table59[Nhóm],Table59[Qui đổi])</f>
        <v>PET chai</v>
      </c>
      <c r="L834" s="403">
        <v>46170</v>
      </c>
      <c r="M834" t="s">
        <v>607</v>
      </c>
      <c r="N834" s="497">
        <f>IF(COUNTIF($A$3:A834,A834)=1,1,0)</f>
        <v>0</v>
      </c>
    </row>
    <row r="835" spans="1:14" x14ac:dyDescent="0.35">
      <c r="A835" t="s">
        <v>637</v>
      </c>
      <c r="B835" s="497" t="str">
        <f>IF(Table10[[#This Row],[DTR/Trạm]]="DTR",_xlfn.XLOOKUP(Table10[[#This Row],[ID NCC]],DS_NCC_DTR[ID NCC],DS_NCC_DTR[Tên NCC]),_xlfn.XLOOKUP(Table10[[#This Row],[ID NCC]],Data_TongTram2[ID NCC],Data_TongTram2[Tên NCC]))</f>
        <v>Lộc Phát (Anh Thum)</v>
      </c>
      <c r="C835" s="497" t="str">
        <f>IF(Table10[[#This Row],[Trạm/DTR]]="DTR","DTR","Trạm")</f>
        <v>Trạm</v>
      </c>
      <c r="D835" s="497" t="str">
        <f>Table10[[#This Row],[ID NCC]]&amp;Table10[[#This Row],[Trạm/DTR]]</f>
        <v>001J3000002HjIAIA0Đồng Lâm</v>
      </c>
      <c r="E835" s="497" t="str">
        <f>IF(Table10[[#This Row],[DTR/Trạm]]="DTR",_xlfn.XLOOKUP(Table10[[#This Row],[ID NCC]],DS_NCC_DTR[ID NCC],DS_NCC_DTR[Nhân viên]),_xlfn.XLOOKUP(Table10[[#This Row],[ID NCC]],Data_TongTram2[ID NCC],Data_TongTram2[Nhân viên]))</f>
        <v>Nguyễn Ngọc Lâm</v>
      </c>
      <c r="F835" s="497" t="str">
        <f>IF(Table10[[#This Row],[Trạm/DTR]]="DTR",_xlfn.XLOOKUP(Table10[[#This Row],[ID NCC]],DS_NCC_DTR[ID NCC],DS_NCC_DTR[Admin miền]),_xlfn.XLOOKUP(Table10[[#This Row],[Trạm/DTR]],Table16[Trạm],Table16[[Admin ]]))</f>
        <v>Phạm Thị Thúy Duy</v>
      </c>
      <c r="G835" t="s">
        <v>1296</v>
      </c>
      <c r="H835" s="497" t="str">
        <f>VLOOKUP(Table10[[#This Row],[Sản Phẩm RG]],'Thông tin'!C:F,4,0)</f>
        <v>PET chai</v>
      </c>
      <c r="I835">
        <v>510</v>
      </c>
      <c r="J835" s="497">
        <f>Table10[[#This Row],[Sản lượng kg]]/1000</f>
        <v>0.51</v>
      </c>
      <c r="K835" s="497" t="str">
        <f>_xlfn.XLOOKUP(Table10[[#This Row],[Loại Hàng]],Table59[Nhóm],Table59[Qui đổi])</f>
        <v>PET chai</v>
      </c>
      <c r="L835" s="403">
        <v>46170</v>
      </c>
      <c r="M835" t="s">
        <v>607</v>
      </c>
      <c r="N835" s="497">
        <f>IF(COUNTIF($A$3:A835,A835)=1,1,0)</f>
        <v>0</v>
      </c>
    </row>
    <row r="836" spans="1:14" x14ac:dyDescent="0.35">
      <c r="A836" t="s">
        <v>633</v>
      </c>
      <c r="B836" s="497" t="str">
        <f>IF(Table10[[#This Row],[DTR/Trạm]]="DTR",_xlfn.XLOOKUP(Table10[[#This Row],[ID NCC]],DS_NCC_DTR[ID NCC],DS_NCC_DTR[Tên NCC]),_xlfn.XLOOKUP(Table10[[#This Row],[ID NCC]],Data_TongTram2[ID NCC],Data_TongTram2[Tên NCC]))</f>
        <v>Phế Liệu Minh Luân</v>
      </c>
      <c r="C836" s="497" t="str">
        <f>IF(Table10[[#This Row],[Trạm/DTR]]="DTR","DTR","Trạm")</f>
        <v>Trạm</v>
      </c>
      <c r="D836" s="497" t="str">
        <f>Table10[[#This Row],[ID NCC]]&amp;Table10[[#This Row],[Trạm/DTR]]</f>
        <v>001J3000002HLbAIAWĐồng Lâm</v>
      </c>
      <c r="E836" s="497" t="str">
        <f>IF(Table10[[#This Row],[DTR/Trạm]]="DTR",_xlfn.XLOOKUP(Table10[[#This Row],[ID NCC]],DS_NCC_DTR[ID NCC],DS_NCC_DTR[Nhân viên]),_xlfn.XLOOKUP(Table10[[#This Row],[ID NCC]],Data_TongTram2[ID NCC],Data_TongTram2[Nhân viên]))</f>
        <v>Lâm Đỗ Anh Hào</v>
      </c>
      <c r="F836" s="497" t="str">
        <f>IF(Table10[[#This Row],[Trạm/DTR]]="DTR",_xlfn.XLOOKUP(Table10[[#This Row],[ID NCC]],DS_NCC_DTR[ID NCC],DS_NCC_DTR[Admin miền]),_xlfn.XLOOKUP(Table10[[#This Row],[Trạm/DTR]],Table16[Trạm],Table16[[Admin ]]))</f>
        <v>Phạm Thị Thúy Duy</v>
      </c>
      <c r="G836" t="s">
        <v>1296</v>
      </c>
      <c r="H836" s="497" t="str">
        <f>VLOOKUP(Table10[[#This Row],[Sản Phẩm RG]],'Thông tin'!C:F,4,0)</f>
        <v>PET chai</v>
      </c>
      <c r="I836">
        <v>760</v>
      </c>
      <c r="J836" s="497">
        <f>Table10[[#This Row],[Sản lượng kg]]/1000</f>
        <v>0.76</v>
      </c>
      <c r="K836" s="497" t="str">
        <f>_xlfn.XLOOKUP(Table10[[#This Row],[Loại Hàng]],Table59[Nhóm],Table59[Qui đổi])</f>
        <v>PET chai</v>
      </c>
      <c r="L836" s="403">
        <v>46170</v>
      </c>
      <c r="M836" t="s">
        <v>607</v>
      </c>
      <c r="N836" s="497">
        <f>IF(COUNTIF($A$3:A836,A836)=1,1,0)</f>
        <v>0</v>
      </c>
    </row>
    <row r="837" spans="1:14" x14ac:dyDescent="0.35">
      <c r="A837" t="s">
        <v>1140</v>
      </c>
      <c r="B837" s="497" t="str">
        <f>IF(Table10[[#This Row],[DTR/Trạm]]="DTR",_xlfn.XLOOKUP(Table10[[#This Row],[ID NCC]],DS_NCC_DTR[ID NCC],DS_NCC_DTR[Tên NCC]),_xlfn.XLOOKUP(Table10[[#This Row],[ID NCC]],Data_TongTram2[ID NCC],Data_TongTram2[Tên NCC]))</f>
        <v>Anh Sang Sóc Trăng</v>
      </c>
      <c r="C837" s="497" t="str">
        <f>IF(Table10[[#This Row],[Trạm/DTR]]="DTR","DTR","Trạm")</f>
        <v>Trạm</v>
      </c>
      <c r="D837" s="497" t="str">
        <f>Table10[[#This Row],[ID NCC]]&amp;Table10[[#This Row],[Trạm/DTR]]</f>
        <v>001J3000002HjI9IAKĐồng Lâm</v>
      </c>
      <c r="E837" s="497" t="str">
        <f>IF(Table10[[#This Row],[DTR/Trạm]]="DTR",_xlfn.XLOOKUP(Table10[[#This Row],[ID NCC]],DS_NCC_DTR[ID NCC],DS_NCC_DTR[Nhân viên]),_xlfn.XLOOKUP(Table10[[#This Row],[ID NCC]],Data_TongTram2[ID NCC],Data_TongTram2[Nhân viên]))</f>
        <v>Nguyễn Ngọc Lâm</v>
      </c>
      <c r="F837" s="497" t="str">
        <f>IF(Table10[[#This Row],[Trạm/DTR]]="DTR",_xlfn.XLOOKUP(Table10[[#This Row],[ID NCC]],DS_NCC_DTR[ID NCC],DS_NCC_DTR[Admin miền]),_xlfn.XLOOKUP(Table10[[#This Row],[Trạm/DTR]],Table16[Trạm],Table16[[Admin ]]))</f>
        <v>Phạm Thị Thúy Duy</v>
      </c>
      <c r="G837" t="s">
        <v>1296</v>
      </c>
      <c r="H837" s="497" t="str">
        <f>VLOOKUP(Table10[[#This Row],[Sản Phẩm RG]],'Thông tin'!C:F,4,0)</f>
        <v>PET chai</v>
      </c>
      <c r="I837">
        <v>1100</v>
      </c>
      <c r="J837" s="497">
        <f>Table10[[#This Row],[Sản lượng kg]]/1000</f>
        <v>1.1000000000000001</v>
      </c>
      <c r="K837" s="497" t="str">
        <f>_xlfn.XLOOKUP(Table10[[#This Row],[Loại Hàng]],Table59[Nhóm],Table59[Qui đổi])</f>
        <v>PET chai</v>
      </c>
      <c r="L837" s="403">
        <v>46170</v>
      </c>
      <c r="M837" t="s">
        <v>607</v>
      </c>
      <c r="N837" s="497">
        <f>IF(COUNTIF($A$3:A837,A837)=1,1,0)</f>
        <v>1</v>
      </c>
    </row>
    <row r="838" spans="1:14" x14ac:dyDescent="0.35">
      <c r="A838" t="s">
        <v>519</v>
      </c>
      <c r="B838" s="497" t="str">
        <f>IF(Table10[[#This Row],[DTR/Trạm]]="DTR",_xlfn.XLOOKUP(Table10[[#This Row],[ID NCC]],DS_NCC_DTR[ID NCC],DS_NCC_DTR[Tên NCC]),_xlfn.XLOOKUP(Table10[[#This Row],[ID NCC]],Data_TongTram2[ID NCC],Data_TongTram2[Tên NCC]))</f>
        <v>Kiều Bình Thái</v>
      </c>
      <c r="C838" s="497" t="str">
        <f>IF(Table10[[#This Row],[Trạm/DTR]]="DTR","DTR","Trạm")</f>
        <v>Trạm</v>
      </c>
      <c r="D838" s="497" t="str">
        <f>Table10[[#This Row],[ID NCC]]&amp;Table10[[#This Row],[Trạm/DTR]]</f>
        <v>001J3000005FFAsIAOĐồng Lâm</v>
      </c>
      <c r="E838" s="497" t="str">
        <f>IF(Table10[[#This Row],[DTR/Trạm]]="DTR",_xlfn.XLOOKUP(Table10[[#This Row],[ID NCC]],DS_NCC_DTR[ID NCC],DS_NCC_DTR[Nhân viên]),_xlfn.XLOOKUP(Table10[[#This Row],[ID NCC]],Data_TongTram2[ID NCC],Data_TongTram2[Nhân viên]))</f>
        <v>Lê Quốc Việt</v>
      </c>
      <c r="F838" s="497" t="str">
        <f>IF(Table10[[#This Row],[Trạm/DTR]]="DTR",_xlfn.XLOOKUP(Table10[[#This Row],[ID NCC]],DS_NCC_DTR[ID NCC],DS_NCC_DTR[Admin miền]),_xlfn.XLOOKUP(Table10[[#This Row],[Trạm/DTR]],Table16[Trạm],Table16[[Admin ]]))</f>
        <v>Phạm Thị Thúy Duy</v>
      </c>
      <c r="G838" t="s">
        <v>1296</v>
      </c>
      <c r="H838" s="497" t="str">
        <f>VLOOKUP(Table10[[#This Row],[Sản Phẩm RG]],'Thông tin'!C:F,4,0)</f>
        <v>PET chai</v>
      </c>
      <c r="I838">
        <v>876</v>
      </c>
      <c r="J838" s="497">
        <f>Table10[[#This Row],[Sản lượng kg]]/1000</f>
        <v>0.876</v>
      </c>
      <c r="K838" s="497" t="str">
        <f>_xlfn.XLOOKUP(Table10[[#This Row],[Loại Hàng]],Table59[Nhóm],Table59[Qui đổi])</f>
        <v>PET chai</v>
      </c>
      <c r="L838" s="403">
        <v>46170</v>
      </c>
      <c r="M838" t="s">
        <v>607</v>
      </c>
      <c r="N838" s="497">
        <f>IF(COUNTIF($A$3:A838,A838)=1,1,0)</f>
        <v>0</v>
      </c>
    </row>
    <row r="839" spans="1:14" x14ac:dyDescent="0.35">
      <c r="A839" t="s">
        <v>637</v>
      </c>
      <c r="B839" s="497" t="str">
        <f>IF(Table10[[#This Row],[DTR/Trạm]]="DTR",_xlfn.XLOOKUP(Table10[[#This Row],[ID NCC]],DS_NCC_DTR[ID NCC],DS_NCC_DTR[Tên NCC]),_xlfn.XLOOKUP(Table10[[#This Row],[ID NCC]],Data_TongTram2[ID NCC],Data_TongTram2[Tên NCC]))</f>
        <v>Lộc Phát (Anh Thum)</v>
      </c>
      <c r="C839" s="497" t="str">
        <f>IF(Table10[[#This Row],[Trạm/DTR]]="DTR","DTR","Trạm")</f>
        <v>Trạm</v>
      </c>
      <c r="D839" s="497" t="str">
        <f>Table10[[#This Row],[ID NCC]]&amp;Table10[[#This Row],[Trạm/DTR]]</f>
        <v>001J3000002HjIAIA0Đồng Lâm</v>
      </c>
      <c r="E839" s="497" t="str">
        <f>IF(Table10[[#This Row],[DTR/Trạm]]="DTR",_xlfn.XLOOKUP(Table10[[#This Row],[ID NCC]],DS_NCC_DTR[ID NCC],DS_NCC_DTR[Nhân viên]),_xlfn.XLOOKUP(Table10[[#This Row],[ID NCC]],Data_TongTram2[ID NCC],Data_TongTram2[Nhân viên]))</f>
        <v>Nguyễn Ngọc Lâm</v>
      </c>
      <c r="F839" s="497" t="str">
        <f>IF(Table10[[#This Row],[Trạm/DTR]]="DTR",_xlfn.XLOOKUP(Table10[[#This Row],[ID NCC]],DS_NCC_DTR[ID NCC],DS_NCC_DTR[Admin miền]),_xlfn.XLOOKUP(Table10[[#This Row],[Trạm/DTR]],Table16[Trạm],Table16[[Admin ]]))</f>
        <v>Phạm Thị Thúy Duy</v>
      </c>
      <c r="G839" t="s">
        <v>2240</v>
      </c>
      <c r="H839" s="497" t="str">
        <f>VLOOKUP(Table10[[#This Row],[Sản Phẩm RG]],'Thông tin'!C:F,4,0)</f>
        <v>PET chai</v>
      </c>
      <c r="I839">
        <v>2170</v>
      </c>
      <c r="J839" s="497">
        <f>Table10[[#This Row],[Sản lượng kg]]/1000</f>
        <v>2.17</v>
      </c>
      <c r="K839" s="497" t="str">
        <f>_xlfn.XLOOKUP(Table10[[#This Row],[Loại Hàng]],Table59[Nhóm],Table59[Qui đổi])</f>
        <v>PET chai</v>
      </c>
      <c r="L839" s="403">
        <v>46170</v>
      </c>
      <c r="M839" t="s">
        <v>607</v>
      </c>
      <c r="N839" s="497">
        <f>IF(COUNTIF($A$3:A839,A839)=1,1,0)</f>
        <v>0</v>
      </c>
    </row>
    <row r="840" spans="1:14" x14ac:dyDescent="0.35">
      <c r="A840" t="s">
        <v>498</v>
      </c>
      <c r="B840" s="497" t="str">
        <f>IF(Table10[[#This Row],[DTR/Trạm]]="DTR",_xlfn.XLOOKUP(Table10[[#This Row],[ID NCC]],DS_NCC_DTR[ID NCC],DS_NCC_DTR[Tên NCC]),_xlfn.XLOOKUP(Table10[[#This Row],[ID NCC]],Data_TongTram2[ID NCC],Data_TongTram2[Tên NCC]))</f>
        <v>HKD Nguyên Chương</v>
      </c>
      <c r="C840" s="497" t="str">
        <f>IF(Table10[[#This Row],[Trạm/DTR]]="DTR","DTR","Trạm")</f>
        <v>Trạm</v>
      </c>
      <c r="D840" s="497" t="str">
        <f>Table10[[#This Row],[ID NCC]]&amp;Table10[[#This Row],[Trạm/DTR]]</f>
        <v>001J3000002HM0PIAWĐồng Lâm</v>
      </c>
      <c r="E840" s="497" t="str">
        <f>IF(Table10[[#This Row],[DTR/Trạm]]="DTR",_xlfn.XLOOKUP(Table10[[#This Row],[ID NCC]],DS_NCC_DTR[ID NCC],DS_NCC_DTR[Nhân viên]),_xlfn.XLOOKUP(Table10[[#This Row],[ID NCC]],Data_TongTram2[ID NCC],Data_TongTram2[Nhân viên]))</f>
        <v>Nguyễn Ngọc Lâm</v>
      </c>
      <c r="F840" s="497" t="str">
        <f>IF(Table10[[#This Row],[Trạm/DTR]]="DTR",_xlfn.XLOOKUP(Table10[[#This Row],[ID NCC]],DS_NCC_DTR[ID NCC],DS_NCC_DTR[Admin miền]),_xlfn.XLOOKUP(Table10[[#This Row],[Trạm/DTR]],Table16[Trạm],Table16[[Admin ]]))</f>
        <v>Phạm Thị Thúy Duy</v>
      </c>
      <c r="G840" t="s">
        <v>1296</v>
      </c>
      <c r="H840" s="497" t="str">
        <f>VLOOKUP(Table10[[#This Row],[Sản Phẩm RG]],'Thông tin'!C:F,4,0)</f>
        <v>PET chai</v>
      </c>
      <c r="I840">
        <v>519</v>
      </c>
      <c r="J840" s="497">
        <f>Table10[[#This Row],[Sản lượng kg]]/1000</f>
        <v>0.51900000000000002</v>
      </c>
      <c r="K840" s="497" t="str">
        <f>_xlfn.XLOOKUP(Table10[[#This Row],[Loại Hàng]],Table59[Nhóm],Table59[Qui đổi])</f>
        <v>PET chai</v>
      </c>
      <c r="L840" s="403">
        <v>46170</v>
      </c>
      <c r="M840" t="s">
        <v>607</v>
      </c>
      <c r="N840" s="497">
        <f>IF(COUNTIF($A$3:A840,A840)=1,1,0)</f>
        <v>0</v>
      </c>
    </row>
    <row r="841" spans="1:14" x14ac:dyDescent="0.35">
      <c r="A841" t="s">
        <v>765</v>
      </c>
      <c r="B841" s="497" t="str">
        <f>IF(Table10[[#This Row],[DTR/Trạm]]="DTR",_xlfn.XLOOKUP(Table10[[#This Row],[ID NCC]],DS_NCC_DTR[ID NCC],DS_NCC_DTR[Tên NCC]),_xlfn.XLOOKUP(Table10[[#This Row],[ID NCC]],Data_TongTram2[ID NCC],Data_TongTram2[Tên NCC]))</f>
        <v>Anh Phương Bạc Liêu</v>
      </c>
      <c r="C841" s="497" t="str">
        <f>IF(Table10[[#This Row],[Trạm/DTR]]="DTR","DTR","Trạm")</f>
        <v>Trạm</v>
      </c>
      <c r="D841" s="497" t="str">
        <f>Table10[[#This Row],[ID NCC]]&amp;Table10[[#This Row],[Trạm/DTR]]</f>
        <v>001J3000007YfEVIA0Đồng Lâm</v>
      </c>
      <c r="E841" s="497" t="str">
        <f>IF(Table10[[#This Row],[DTR/Trạm]]="DTR",_xlfn.XLOOKUP(Table10[[#This Row],[ID NCC]],DS_NCC_DTR[ID NCC],DS_NCC_DTR[Nhân viên]),_xlfn.XLOOKUP(Table10[[#This Row],[ID NCC]],Data_TongTram2[ID NCC],Data_TongTram2[Nhân viên]))</f>
        <v>Thái Tân Văn</v>
      </c>
      <c r="F841" s="497" t="str">
        <f>IF(Table10[[#This Row],[Trạm/DTR]]="DTR",_xlfn.XLOOKUP(Table10[[#This Row],[ID NCC]],DS_NCC_DTR[ID NCC],DS_NCC_DTR[Admin miền]),_xlfn.XLOOKUP(Table10[[#This Row],[Trạm/DTR]],Table16[Trạm],Table16[[Admin ]]))</f>
        <v>Phạm Thị Thúy Duy</v>
      </c>
      <c r="G841" t="s">
        <v>1296</v>
      </c>
      <c r="H841" s="497" t="str">
        <f>VLOOKUP(Table10[[#This Row],[Sản Phẩm RG]],'Thông tin'!C:F,4,0)</f>
        <v>PET chai</v>
      </c>
      <c r="I841">
        <v>930</v>
      </c>
      <c r="J841" s="497">
        <f>Table10[[#This Row],[Sản lượng kg]]/1000</f>
        <v>0.93</v>
      </c>
      <c r="K841" s="497" t="str">
        <f>_xlfn.XLOOKUP(Table10[[#This Row],[Loại Hàng]],Table59[Nhóm],Table59[Qui đổi])</f>
        <v>PET chai</v>
      </c>
      <c r="L841" s="403">
        <v>46170</v>
      </c>
      <c r="M841" t="s">
        <v>607</v>
      </c>
      <c r="N841" s="497">
        <f>IF(COUNTIF($A$3:A841,A841)=1,1,0)</f>
        <v>0</v>
      </c>
    </row>
    <row r="842" spans="1:14" x14ac:dyDescent="0.35">
      <c r="A842" t="s">
        <v>568</v>
      </c>
      <c r="B842" s="497" t="str">
        <f>IF(Table10[[#This Row],[DTR/Trạm]]="DTR",_xlfn.XLOOKUP(Table10[[#This Row],[ID NCC]],DS_NCC_DTR[ID NCC],DS_NCC_DTR[Tên NCC]),_xlfn.XLOOKUP(Table10[[#This Row],[ID NCC]],Data_TongTram2[ID NCC],Data_TongTram2[Tên NCC]))</f>
        <v>HKD Huỳnh Văn Đông</v>
      </c>
      <c r="C842" s="497" t="str">
        <f>IF(Table10[[#This Row],[Trạm/DTR]]="DTR","DTR","Trạm")</f>
        <v>Trạm</v>
      </c>
      <c r="D842" s="497" t="str">
        <f>Table10[[#This Row],[ID NCC]]&amp;Table10[[#This Row],[Trạm/DTR]]</f>
        <v>001J3000002HLkSIAWĐồng Lâm</v>
      </c>
      <c r="E842" s="497" t="str">
        <f>IF(Table10[[#This Row],[DTR/Trạm]]="DTR",_xlfn.XLOOKUP(Table10[[#This Row],[ID NCC]],DS_NCC_DTR[ID NCC],DS_NCC_DTR[Nhân viên]),_xlfn.XLOOKUP(Table10[[#This Row],[ID NCC]],Data_TongTram2[ID NCC],Data_TongTram2[Nhân viên]))</f>
        <v>Lê Quốc Việt</v>
      </c>
      <c r="F842" s="497" t="str">
        <f>IF(Table10[[#This Row],[Trạm/DTR]]="DTR",_xlfn.XLOOKUP(Table10[[#This Row],[ID NCC]],DS_NCC_DTR[ID NCC],DS_NCC_DTR[Admin miền]),_xlfn.XLOOKUP(Table10[[#This Row],[Trạm/DTR]],Table16[Trạm],Table16[[Admin ]]))</f>
        <v>Phạm Thị Thúy Duy</v>
      </c>
      <c r="G842" t="s">
        <v>1296</v>
      </c>
      <c r="H842" s="497" t="str">
        <f>VLOOKUP(Table10[[#This Row],[Sản Phẩm RG]],'Thông tin'!C:F,4,0)</f>
        <v>PET chai</v>
      </c>
      <c r="I842">
        <v>730</v>
      </c>
      <c r="J842" s="497">
        <f>Table10[[#This Row],[Sản lượng kg]]/1000</f>
        <v>0.73</v>
      </c>
      <c r="K842" s="497" t="str">
        <f>_xlfn.XLOOKUP(Table10[[#This Row],[Loại Hàng]],Table59[Nhóm],Table59[Qui đổi])</f>
        <v>PET chai</v>
      </c>
      <c r="L842" s="403">
        <v>46170</v>
      </c>
      <c r="M842" t="s">
        <v>607</v>
      </c>
      <c r="N842" s="497">
        <f>IF(COUNTIF($A$3:A842,A842)=1,1,0)</f>
        <v>0</v>
      </c>
    </row>
    <row r="843" spans="1:14" x14ac:dyDescent="0.35">
      <c r="A843" t="s">
        <v>529</v>
      </c>
      <c r="B843" s="497" t="str">
        <f>IF(Table10[[#This Row],[DTR/Trạm]]="DTR",_xlfn.XLOOKUP(Table10[[#This Row],[ID NCC]],DS_NCC_DTR[ID NCC],DS_NCC_DTR[Tên NCC]),_xlfn.XLOOKUP(Table10[[#This Row],[ID NCC]],Data_TongTram2[ID NCC],Data_TongTram2[Tên NCC]))</f>
        <v>Anh Tèo</v>
      </c>
      <c r="C843" s="497" t="str">
        <f>IF(Table10[[#This Row],[Trạm/DTR]]="DTR","DTR","Trạm")</f>
        <v>Trạm</v>
      </c>
      <c r="D843" s="497" t="str">
        <f>Table10[[#This Row],[ID NCC]]&amp;Table10[[#This Row],[Trạm/DTR]]</f>
        <v>001J3000002HLsKIAWĐồng Lâm</v>
      </c>
      <c r="E843" s="497" t="str">
        <f>IF(Table10[[#This Row],[DTR/Trạm]]="DTR",_xlfn.XLOOKUP(Table10[[#This Row],[ID NCC]],DS_NCC_DTR[ID NCC],DS_NCC_DTR[Nhân viên]),_xlfn.XLOOKUP(Table10[[#This Row],[ID NCC]],Data_TongTram2[ID NCC],Data_TongTram2[Nhân viên]))</f>
        <v>Lê Quốc Việt</v>
      </c>
      <c r="F843" s="497" t="str">
        <f>IF(Table10[[#This Row],[Trạm/DTR]]="DTR",_xlfn.XLOOKUP(Table10[[#This Row],[ID NCC]],DS_NCC_DTR[ID NCC],DS_NCC_DTR[Admin miền]),_xlfn.XLOOKUP(Table10[[#This Row],[Trạm/DTR]],Table16[Trạm],Table16[[Admin ]]))</f>
        <v>Phạm Thị Thúy Duy</v>
      </c>
      <c r="G843" t="s">
        <v>1296</v>
      </c>
      <c r="H843" s="497" t="str">
        <f>VLOOKUP(Table10[[#This Row],[Sản Phẩm RG]],'Thông tin'!C:F,4,0)</f>
        <v>PET chai</v>
      </c>
      <c r="I843">
        <v>380</v>
      </c>
      <c r="J843" s="497">
        <f>Table10[[#This Row],[Sản lượng kg]]/1000</f>
        <v>0.38</v>
      </c>
      <c r="K843" s="497" t="str">
        <f>_xlfn.XLOOKUP(Table10[[#This Row],[Loại Hàng]],Table59[Nhóm],Table59[Qui đổi])</f>
        <v>PET chai</v>
      </c>
      <c r="L843" s="403">
        <v>46170</v>
      </c>
      <c r="M843" t="s">
        <v>607</v>
      </c>
      <c r="N843" s="497">
        <f>IF(COUNTIF($A$3:A843,A843)=1,1,0)</f>
        <v>0</v>
      </c>
    </row>
    <row r="844" spans="1:14" x14ac:dyDescent="0.35">
      <c r="A844" t="s">
        <v>519</v>
      </c>
      <c r="B844" s="497" t="str">
        <f>IF(Table10[[#This Row],[DTR/Trạm]]="DTR",_xlfn.XLOOKUP(Table10[[#This Row],[ID NCC]],DS_NCC_DTR[ID NCC],DS_NCC_DTR[Tên NCC]),_xlfn.XLOOKUP(Table10[[#This Row],[ID NCC]],Data_TongTram2[ID NCC],Data_TongTram2[Tên NCC]))</f>
        <v>Kiều Bình Thái</v>
      </c>
      <c r="C844" s="497" t="str">
        <f>IF(Table10[[#This Row],[Trạm/DTR]]="DTR","DTR","Trạm")</f>
        <v>Trạm</v>
      </c>
      <c r="D844" s="497" t="str">
        <f>Table10[[#This Row],[ID NCC]]&amp;Table10[[#This Row],[Trạm/DTR]]</f>
        <v>001J3000005FFAsIAOĐồng Lâm</v>
      </c>
      <c r="E844" s="497" t="str">
        <f>IF(Table10[[#This Row],[DTR/Trạm]]="DTR",_xlfn.XLOOKUP(Table10[[#This Row],[ID NCC]],DS_NCC_DTR[ID NCC],DS_NCC_DTR[Nhân viên]),_xlfn.XLOOKUP(Table10[[#This Row],[ID NCC]],Data_TongTram2[ID NCC],Data_TongTram2[Nhân viên]))</f>
        <v>Lê Quốc Việt</v>
      </c>
      <c r="F844" s="497" t="str">
        <f>IF(Table10[[#This Row],[Trạm/DTR]]="DTR",_xlfn.XLOOKUP(Table10[[#This Row],[ID NCC]],DS_NCC_DTR[ID NCC],DS_NCC_DTR[Admin miền]),_xlfn.XLOOKUP(Table10[[#This Row],[Trạm/DTR]],Table16[Trạm],Table16[[Admin ]]))</f>
        <v>Phạm Thị Thúy Duy</v>
      </c>
      <c r="G844" t="s">
        <v>1296</v>
      </c>
      <c r="H844" s="497" t="str">
        <f>VLOOKUP(Table10[[#This Row],[Sản Phẩm RG]],'Thông tin'!C:F,4,0)</f>
        <v>PET chai</v>
      </c>
      <c r="I844">
        <v>730</v>
      </c>
      <c r="J844" s="497">
        <f>Table10[[#This Row],[Sản lượng kg]]/1000</f>
        <v>0.73</v>
      </c>
      <c r="K844" s="497" t="str">
        <f>_xlfn.XLOOKUP(Table10[[#This Row],[Loại Hàng]],Table59[Nhóm],Table59[Qui đổi])</f>
        <v>PET chai</v>
      </c>
      <c r="L844" s="403">
        <v>46170</v>
      </c>
      <c r="M844" t="s">
        <v>607</v>
      </c>
      <c r="N844" s="497">
        <f>IF(COUNTIF($A$3:A844,A844)=1,1,0)</f>
        <v>0</v>
      </c>
    </row>
    <row r="845" spans="1:14" x14ac:dyDescent="0.35">
      <c r="A845" t="s">
        <v>752</v>
      </c>
      <c r="B845" s="497" t="str">
        <f>IF(Table10[[#This Row],[DTR/Trạm]]="DTR",_xlfn.XLOOKUP(Table10[[#This Row],[ID NCC]],DS_NCC_DTR[ID NCC],DS_NCC_DTR[Tên NCC]),_xlfn.XLOOKUP(Table10[[#This Row],[ID NCC]],Data_TongTram2[ID NCC],Data_TongTram2[Tên NCC]))</f>
        <v>Anh Quốc-Sóc Trăng</v>
      </c>
      <c r="C845" s="497" t="str">
        <f>IF(Table10[[#This Row],[Trạm/DTR]]="DTR","DTR","Trạm")</f>
        <v>Trạm</v>
      </c>
      <c r="D845" s="497" t="str">
        <f>Table10[[#This Row],[ID NCC]]&amp;Table10[[#This Row],[Trạm/DTR]]</f>
        <v>001J3000002HLcvIAGĐồng Lâm</v>
      </c>
      <c r="E845" s="497" t="str">
        <f>IF(Table10[[#This Row],[DTR/Trạm]]="DTR",_xlfn.XLOOKUP(Table10[[#This Row],[ID NCC]],DS_NCC_DTR[ID NCC],DS_NCC_DTR[Nhân viên]),_xlfn.XLOOKUP(Table10[[#This Row],[ID NCC]],Data_TongTram2[ID NCC],Data_TongTram2[Nhân viên]))</f>
        <v>Nguyễn Ngọc Lâm</v>
      </c>
      <c r="F845" s="497" t="str">
        <f>IF(Table10[[#This Row],[Trạm/DTR]]="DTR",_xlfn.XLOOKUP(Table10[[#This Row],[ID NCC]],DS_NCC_DTR[ID NCC],DS_NCC_DTR[Admin miền]),_xlfn.XLOOKUP(Table10[[#This Row],[Trạm/DTR]],Table16[Trạm],Table16[[Admin ]]))</f>
        <v>Phạm Thị Thúy Duy</v>
      </c>
      <c r="G845" t="s">
        <v>2240</v>
      </c>
      <c r="H845" s="497" t="str">
        <f>VLOOKUP(Table10[[#This Row],[Sản Phẩm RG]],'Thông tin'!C:F,4,0)</f>
        <v>PET chai</v>
      </c>
      <c r="I845">
        <v>3647</v>
      </c>
      <c r="J845" s="497">
        <f>Table10[[#This Row],[Sản lượng kg]]/1000</f>
        <v>3.6469999999999998</v>
      </c>
      <c r="K845" s="497" t="str">
        <f>_xlfn.XLOOKUP(Table10[[#This Row],[Loại Hàng]],Table59[Nhóm],Table59[Qui đổi])</f>
        <v>PET chai</v>
      </c>
      <c r="L845" s="403">
        <v>46170</v>
      </c>
      <c r="M845" t="s">
        <v>607</v>
      </c>
      <c r="N845" s="497">
        <f>IF(COUNTIF($A$3:A845,A845)=1,1,0)</f>
        <v>1</v>
      </c>
    </row>
    <row r="846" spans="1:14" x14ac:dyDescent="0.35">
      <c r="A846" t="s">
        <v>637</v>
      </c>
      <c r="B846" s="497" t="str">
        <f>IF(Table10[[#This Row],[DTR/Trạm]]="DTR",_xlfn.XLOOKUP(Table10[[#This Row],[ID NCC]],DS_NCC_DTR[ID NCC],DS_NCC_DTR[Tên NCC]),_xlfn.XLOOKUP(Table10[[#This Row],[ID NCC]],Data_TongTram2[ID NCC],Data_TongTram2[Tên NCC]))</f>
        <v>Lộc Phát (Anh Thum)</v>
      </c>
      <c r="C846" s="497" t="str">
        <f>IF(Table10[[#This Row],[Trạm/DTR]]="DTR","DTR","Trạm")</f>
        <v>Trạm</v>
      </c>
      <c r="D846" s="497" t="str">
        <f>Table10[[#This Row],[ID NCC]]&amp;Table10[[#This Row],[Trạm/DTR]]</f>
        <v>001J3000002HjIAIA0Đồng Lâm</v>
      </c>
      <c r="E846" s="497" t="str">
        <f>IF(Table10[[#This Row],[DTR/Trạm]]="DTR",_xlfn.XLOOKUP(Table10[[#This Row],[ID NCC]],DS_NCC_DTR[ID NCC],DS_NCC_DTR[Nhân viên]),_xlfn.XLOOKUP(Table10[[#This Row],[ID NCC]],Data_TongTram2[ID NCC],Data_TongTram2[Nhân viên]))</f>
        <v>Nguyễn Ngọc Lâm</v>
      </c>
      <c r="F846" s="497" t="str">
        <f>IF(Table10[[#This Row],[Trạm/DTR]]="DTR",_xlfn.XLOOKUP(Table10[[#This Row],[ID NCC]],DS_NCC_DTR[ID NCC],DS_NCC_DTR[Admin miền]),_xlfn.XLOOKUP(Table10[[#This Row],[Trạm/DTR]],Table16[Trạm],Table16[[Admin ]]))</f>
        <v>Phạm Thị Thúy Duy</v>
      </c>
      <c r="G846" t="s">
        <v>1296</v>
      </c>
      <c r="H846" s="497" t="str">
        <f>VLOOKUP(Table10[[#This Row],[Sản Phẩm RG]],'Thông tin'!C:F,4,0)</f>
        <v>PET chai</v>
      </c>
      <c r="I846">
        <v>440</v>
      </c>
      <c r="J846" s="497">
        <f>Table10[[#This Row],[Sản lượng kg]]/1000</f>
        <v>0.44</v>
      </c>
      <c r="K846" s="497" t="str">
        <f>_xlfn.XLOOKUP(Table10[[#This Row],[Loại Hàng]],Table59[Nhóm],Table59[Qui đổi])</f>
        <v>PET chai</v>
      </c>
      <c r="L846" s="403">
        <v>46170</v>
      </c>
      <c r="M846" t="s">
        <v>607</v>
      </c>
      <c r="N846" s="497">
        <f>IF(COUNTIF($A$3:A846,A846)=1,1,0)</f>
        <v>0</v>
      </c>
    </row>
    <row r="847" spans="1:14" x14ac:dyDescent="0.35">
      <c r="A847" t="s">
        <v>498</v>
      </c>
      <c r="B847" s="497" t="str">
        <f>IF(Table10[[#This Row],[DTR/Trạm]]="DTR",_xlfn.XLOOKUP(Table10[[#This Row],[ID NCC]],DS_NCC_DTR[ID NCC],DS_NCC_DTR[Tên NCC]),_xlfn.XLOOKUP(Table10[[#This Row],[ID NCC]],Data_TongTram2[ID NCC],Data_TongTram2[Tên NCC]))</f>
        <v>HKD Nguyên Chương</v>
      </c>
      <c r="C847" s="497" t="str">
        <f>IF(Table10[[#This Row],[Trạm/DTR]]="DTR","DTR","Trạm")</f>
        <v>Trạm</v>
      </c>
      <c r="D847" s="497" t="str">
        <f>Table10[[#This Row],[ID NCC]]&amp;Table10[[#This Row],[Trạm/DTR]]</f>
        <v>001J3000002HM0PIAWĐồng Lâm</v>
      </c>
      <c r="E847" s="497" t="str">
        <f>IF(Table10[[#This Row],[DTR/Trạm]]="DTR",_xlfn.XLOOKUP(Table10[[#This Row],[ID NCC]],DS_NCC_DTR[ID NCC],DS_NCC_DTR[Nhân viên]),_xlfn.XLOOKUP(Table10[[#This Row],[ID NCC]],Data_TongTram2[ID NCC],Data_TongTram2[Nhân viên]))</f>
        <v>Nguyễn Ngọc Lâm</v>
      </c>
      <c r="F847" s="497" t="str">
        <f>IF(Table10[[#This Row],[Trạm/DTR]]="DTR",_xlfn.XLOOKUP(Table10[[#This Row],[ID NCC]],DS_NCC_DTR[ID NCC],DS_NCC_DTR[Admin miền]),_xlfn.XLOOKUP(Table10[[#This Row],[Trạm/DTR]],Table16[Trạm],Table16[[Admin ]]))</f>
        <v>Phạm Thị Thúy Duy</v>
      </c>
      <c r="G847" t="s">
        <v>1296</v>
      </c>
      <c r="H847" s="497" t="str">
        <f>VLOOKUP(Table10[[#This Row],[Sản Phẩm RG]],'Thông tin'!C:F,4,0)</f>
        <v>PET chai</v>
      </c>
      <c r="I847">
        <v>585</v>
      </c>
      <c r="J847" s="497">
        <f>Table10[[#This Row],[Sản lượng kg]]/1000</f>
        <v>0.58499999999999996</v>
      </c>
      <c r="K847" s="497" t="str">
        <f>_xlfn.XLOOKUP(Table10[[#This Row],[Loại Hàng]],Table59[Nhóm],Table59[Qui đổi])</f>
        <v>PET chai</v>
      </c>
      <c r="L847" s="403">
        <v>46170</v>
      </c>
      <c r="M847" t="s">
        <v>607</v>
      </c>
      <c r="N847" s="497">
        <f>IF(COUNTIF($A$3:A847,A847)=1,1,0)</f>
        <v>0</v>
      </c>
    </row>
    <row r="848" spans="1:14" x14ac:dyDescent="0.35">
      <c r="A848" t="s">
        <v>571</v>
      </c>
      <c r="B848" s="497" t="str">
        <f>IF(Table10[[#This Row],[DTR/Trạm]]="DTR",_xlfn.XLOOKUP(Table10[[#This Row],[ID NCC]],DS_NCC_DTR[ID NCC],DS_NCC_DTR[Tên NCC]),_xlfn.XLOOKUP(Table10[[#This Row],[ID NCC]],Data_TongTram2[ID NCC],Data_TongTram2[Tên NCC]))</f>
        <v>Anh Sơn</v>
      </c>
      <c r="C848" s="497" t="str">
        <f>IF(Table10[[#This Row],[Trạm/DTR]]="DTR","DTR","Trạm")</f>
        <v>Trạm</v>
      </c>
      <c r="D848" s="497" t="str">
        <f>Table10[[#This Row],[ID NCC]]&amp;Table10[[#This Row],[Trạm/DTR]]</f>
        <v>001J3000002HLztIAGĐồng Lâm</v>
      </c>
      <c r="E848" s="497" t="str">
        <f>IF(Table10[[#This Row],[DTR/Trạm]]="DTR",_xlfn.XLOOKUP(Table10[[#This Row],[ID NCC]],DS_NCC_DTR[ID NCC],DS_NCC_DTR[Nhân viên]),_xlfn.XLOOKUP(Table10[[#This Row],[ID NCC]],Data_TongTram2[ID NCC],Data_TongTram2[Nhân viên]))</f>
        <v>Lê Quốc Việt</v>
      </c>
      <c r="F848" s="497" t="str">
        <f>IF(Table10[[#This Row],[Trạm/DTR]]="DTR",_xlfn.XLOOKUP(Table10[[#This Row],[ID NCC]],DS_NCC_DTR[ID NCC],DS_NCC_DTR[Admin miền]),_xlfn.XLOOKUP(Table10[[#This Row],[Trạm/DTR]],Table16[Trạm],Table16[[Admin ]]))</f>
        <v>Phạm Thị Thúy Duy</v>
      </c>
      <c r="G848" t="s">
        <v>2240</v>
      </c>
      <c r="H848" s="497" t="str">
        <f>VLOOKUP(Table10[[#This Row],[Sản Phẩm RG]],'Thông tin'!C:F,4,0)</f>
        <v>PET chai</v>
      </c>
      <c r="I848">
        <v>4021</v>
      </c>
      <c r="J848" s="497">
        <f>Table10[[#This Row],[Sản lượng kg]]/1000</f>
        <v>4.0209999999999999</v>
      </c>
      <c r="K848" s="497" t="str">
        <f>_xlfn.XLOOKUP(Table10[[#This Row],[Loại Hàng]],Table59[Nhóm],Table59[Qui đổi])</f>
        <v>PET chai</v>
      </c>
      <c r="L848" s="403">
        <v>46170</v>
      </c>
      <c r="M848" t="s">
        <v>607</v>
      </c>
      <c r="N848" s="497">
        <f>IF(COUNTIF($A$3:A848,A848)=1,1,0)</f>
        <v>0</v>
      </c>
    </row>
    <row r="849" spans="1:14" x14ac:dyDescent="0.35">
      <c r="A849" t="s">
        <v>524</v>
      </c>
      <c r="B849" s="497" t="str">
        <f>IF(Table10[[#This Row],[DTR/Trạm]]="DTR",_xlfn.XLOOKUP(Table10[[#This Row],[ID NCC]],DS_NCC_DTR[ID NCC],DS_NCC_DTR[Tên NCC]),_xlfn.XLOOKUP(Table10[[#This Row],[ID NCC]],Data_TongTram2[ID NCC],Data_TongTram2[Tên NCC]))</f>
        <v>Anh Tốt</v>
      </c>
      <c r="C849" s="497" t="str">
        <f>IF(Table10[[#This Row],[Trạm/DTR]]="DTR","DTR","Trạm")</f>
        <v>Trạm</v>
      </c>
      <c r="D849" s="497" t="str">
        <f>Table10[[#This Row],[ID NCC]]&amp;Table10[[#This Row],[Trạm/DTR]]</f>
        <v>001J3000002HLkWIAWĐồng Lâm</v>
      </c>
      <c r="E849" s="497" t="str">
        <f>IF(Table10[[#This Row],[DTR/Trạm]]="DTR",_xlfn.XLOOKUP(Table10[[#This Row],[ID NCC]],DS_NCC_DTR[ID NCC],DS_NCC_DTR[Nhân viên]),_xlfn.XLOOKUP(Table10[[#This Row],[ID NCC]],Data_TongTram2[ID NCC],Data_TongTram2[Nhân viên]))</f>
        <v>Lê Quốc Việt</v>
      </c>
      <c r="F849" s="497" t="str">
        <f>IF(Table10[[#This Row],[Trạm/DTR]]="DTR",_xlfn.XLOOKUP(Table10[[#This Row],[ID NCC]],DS_NCC_DTR[ID NCC],DS_NCC_DTR[Admin miền]),_xlfn.XLOOKUP(Table10[[#This Row],[Trạm/DTR]],Table16[Trạm],Table16[[Admin ]]))</f>
        <v>Phạm Thị Thúy Duy</v>
      </c>
      <c r="G849" t="s">
        <v>1296</v>
      </c>
      <c r="H849" s="497" t="str">
        <f>VLOOKUP(Table10[[#This Row],[Sản Phẩm RG]],'Thông tin'!C:F,4,0)</f>
        <v>PET chai</v>
      </c>
      <c r="I849">
        <v>770</v>
      </c>
      <c r="J849" s="497">
        <f>Table10[[#This Row],[Sản lượng kg]]/1000</f>
        <v>0.77</v>
      </c>
      <c r="K849" s="497" t="str">
        <f>_xlfn.XLOOKUP(Table10[[#This Row],[Loại Hàng]],Table59[Nhóm],Table59[Qui đổi])</f>
        <v>PET chai</v>
      </c>
      <c r="L849" s="403">
        <v>46170</v>
      </c>
      <c r="M849" t="s">
        <v>607</v>
      </c>
      <c r="N849" s="497">
        <f>IF(COUNTIF($A$3:A849,A849)=1,1,0)</f>
        <v>0</v>
      </c>
    </row>
    <row r="850" spans="1:14" x14ac:dyDescent="0.35">
      <c r="A850" t="s">
        <v>761</v>
      </c>
      <c r="B850" s="497" t="str">
        <f>IF(Table10[[#This Row],[DTR/Trạm]]="DTR",_xlfn.XLOOKUP(Table10[[#This Row],[ID NCC]],DS_NCC_DTR[ID NCC],DS_NCC_DTR[Tên NCC]),_xlfn.XLOOKUP(Table10[[#This Row],[ID NCC]],Data_TongTram2[ID NCC],Data_TongTram2[Tên NCC]))</f>
        <v>Anh Thịnh</v>
      </c>
      <c r="C850" s="497" t="str">
        <f>IF(Table10[[#This Row],[Trạm/DTR]]="DTR","DTR","Trạm")</f>
        <v>Trạm</v>
      </c>
      <c r="D850" s="497" t="str">
        <f>Table10[[#This Row],[ID NCC]]&amp;Table10[[#This Row],[Trạm/DTR]]</f>
        <v>001J3000002I4vmIACĐồng Lâm</v>
      </c>
      <c r="E850" s="497" t="str">
        <f>IF(Table10[[#This Row],[DTR/Trạm]]="DTR",_xlfn.XLOOKUP(Table10[[#This Row],[ID NCC]],DS_NCC_DTR[ID NCC],DS_NCC_DTR[Nhân viên]),_xlfn.XLOOKUP(Table10[[#This Row],[ID NCC]],Data_TongTram2[ID NCC],Data_TongTram2[Nhân viên]))</f>
        <v>Nguyễn Ngọc Lâm</v>
      </c>
      <c r="F850" s="497" t="str">
        <f>IF(Table10[[#This Row],[Trạm/DTR]]="DTR",_xlfn.XLOOKUP(Table10[[#This Row],[ID NCC]],DS_NCC_DTR[ID NCC],DS_NCC_DTR[Admin miền]),_xlfn.XLOOKUP(Table10[[#This Row],[Trạm/DTR]],Table16[Trạm],Table16[[Admin ]]))</f>
        <v>Phạm Thị Thúy Duy</v>
      </c>
      <c r="G850" t="s">
        <v>2240</v>
      </c>
      <c r="H850" s="497" t="str">
        <f>VLOOKUP(Table10[[#This Row],[Sản Phẩm RG]],'Thông tin'!C:F,4,0)</f>
        <v>PET chai</v>
      </c>
      <c r="I850">
        <v>2174</v>
      </c>
      <c r="J850" s="497">
        <f>Table10[[#This Row],[Sản lượng kg]]/1000</f>
        <v>2.1739999999999999</v>
      </c>
      <c r="K850" s="497" t="str">
        <f>_xlfn.XLOOKUP(Table10[[#This Row],[Loại Hàng]],Table59[Nhóm],Table59[Qui đổi])</f>
        <v>PET chai</v>
      </c>
      <c r="L850" s="403">
        <v>46171</v>
      </c>
      <c r="M850" t="s">
        <v>607</v>
      </c>
      <c r="N850" s="497">
        <f>IF(COUNTIF($A$3:A850,A850)=1,1,0)</f>
        <v>0</v>
      </c>
    </row>
    <row r="851" spans="1:14" x14ac:dyDescent="0.35">
      <c r="A851" t="s">
        <v>534</v>
      </c>
      <c r="B851" s="497" t="str">
        <f>IF(Table10[[#This Row],[DTR/Trạm]]="DTR",_xlfn.XLOOKUP(Table10[[#This Row],[ID NCC]],DS_NCC_DTR[ID NCC],DS_NCC_DTR[Tên NCC]),_xlfn.XLOOKUP(Table10[[#This Row],[ID NCC]],Data_TongTram2[ID NCC],Data_TongTram2[Tên NCC]))</f>
        <v>Nguyễn Ngọc Sương</v>
      </c>
      <c r="C851" s="497" t="str">
        <f>IF(Table10[[#This Row],[Trạm/DTR]]="DTR","DTR","Trạm")</f>
        <v>Trạm</v>
      </c>
      <c r="D851" s="497" t="str">
        <f>Table10[[#This Row],[ID NCC]]&amp;Table10[[#This Row],[Trạm/DTR]]</f>
        <v>001J3000007XKGvIAOĐồng Lâm</v>
      </c>
      <c r="E851" s="497" t="str">
        <f>IF(Table10[[#This Row],[DTR/Trạm]]="DTR",_xlfn.XLOOKUP(Table10[[#This Row],[ID NCC]],DS_NCC_DTR[ID NCC],DS_NCC_DTR[Nhân viên]),_xlfn.XLOOKUP(Table10[[#This Row],[ID NCC]],Data_TongTram2[ID NCC],Data_TongTram2[Nhân viên]))</f>
        <v>Lâm Đỗ Anh Hào</v>
      </c>
      <c r="F851" s="497" t="str">
        <f>IF(Table10[[#This Row],[Trạm/DTR]]="DTR",_xlfn.XLOOKUP(Table10[[#This Row],[ID NCC]],DS_NCC_DTR[ID NCC],DS_NCC_DTR[Admin miền]),_xlfn.XLOOKUP(Table10[[#This Row],[Trạm/DTR]],Table16[Trạm],Table16[[Admin ]]))</f>
        <v>Phạm Thị Thúy Duy</v>
      </c>
      <c r="G851" t="s">
        <v>1296</v>
      </c>
      <c r="H851" s="497" t="str">
        <f>VLOOKUP(Table10[[#This Row],[Sản Phẩm RG]],'Thông tin'!C:F,4,0)</f>
        <v>PET chai</v>
      </c>
      <c r="I851">
        <v>510</v>
      </c>
      <c r="J851" s="497">
        <f>Table10[[#This Row],[Sản lượng kg]]/1000</f>
        <v>0.51</v>
      </c>
      <c r="K851" s="497" t="str">
        <f>_xlfn.XLOOKUP(Table10[[#This Row],[Loại Hàng]],Table59[Nhóm],Table59[Qui đổi])</f>
        <v>PET chai</v>
      </c>
      <c r="L851" s="403">
        <v>46171</v>
      </c>
      <c r="M851" t="s">
        <v>607</v>
      </c>
      <c r="N851" s="497">
        <f>IF(COUNTIF($A$3:A851,A851)=1,1,0)</f>
        <v>0</v>
      </c>
    </row>
    <row r="852" spans="1:14" x14ac:dyDescent="0.35">
      <c r="A852" t="s">
        <v>587</v>
      </c>
      <c r="B852" s="497" t="str">
        <f>IF(Table10[[#This Row],[DTR/Trạm]]="DTR",_xlfn.XLOOKUP(Table10[[#This Row],[ID NCC]],DS_NCC_DTR[ID NCC],DS_NCC_DTR[Tên NCC]),_xlfn.XLOOKUP(Table10[[#This Row],[ID NCC]],Data_TongTram2[ID NCC],Data_TongTram2[Tên NCC]))</f>
        <v>Trần Thanh Vũ</v>
      </c>
      <c r="C852" s="497" t="str">
        <f>IF(Table10[[#This Row],[Trạm/DTR]]="DTR","DTR","Trạm")</f>
        <v>Trạm</v>
      </c>
      <c r="D852" s="497" t="str">
        <f>Table10[[#This Row],[ID NCC]]&amp;Table10[[#This Row],[Trạm/DTR]]</f>
        <v>001dc00000QpttAAARĐồng Lâm</v>
      </c>
      <c r="E852" s="497" t="str">
        <f>IF(Table10[[#This Row],[DTR/Trạm]]="DTR",_xlfn.XLOOKUP(Table10[[#This Row],[ID NCC]],DS_NCC_DTR[ID NCC],DS_NCC_DTR[Nhân viên]),_xlfn.XLOOKUP(Table10[[#This Row],[ID NCC]],Data_TongTram2[ID NCC],Data_TongTram2[Nhân viên]))</f>
        <v>Nguyễn Ngọc Lâm</v>
      </c>
      <c r="F852" s="497" t="str">
        <f>IF(Table10[[#This Row],[Trạm/DTR]]="DTR",_xlfn.XLOOKUP(Table10[[#This Row],[ID NCC]],DS_NCC_DTR[ID NCC],DS_NCC_DTR[Admin miền]),_xlfn.XLOOKUP(Table10[[#This Row],[Trạm/DTR]],Table16[Trạm],Table16[[Admin ]]))</f>
        <v>Phạm Thị Thúy Duy</v>
      </c>
      <c r="G852" t="s">
        <v>1296</v>
      </c>
      <c r="H852" s="497" t="str">
        <f>VLOOKUP(Table10[[#This Row],[Sản Phẩm RG]],'Thông tin'!C:F,4,0)</f>
        <v>PET chai</v>
      </c>
      <c r="I852">
        <v>620</v>
      </c>
      <c r="J852" s="497">
        <f>Table10[[#This Row],[Sản lượng kg]]/1000</f>
        <v>0.62</v>
      </c>
      <c r="K852" s="497" t="str">
        <f>_xlfn.XLOOKUP(Table10[[#This Row],[Loại Hàng]],Table59[Nhóm],Table59[Qui đổi])</f>
        <v>PET chai</v>
      </c>
      <c r="L852" s="403">
        <v>46171</v>
      </c>
      <c r="M852" t="s">
        <v>607</v>
      </c>
      <c r="N852" s="497">
        <f>IF(COUNTIF($A$3:A852,A852)=1,1,0)</f>
        <v>0</v>
      </c>
    </row>
    <row r="853" spans="1:14" x14ac:dyDescent="0.35">
      <c r="A853" t="s">
        <v>498</v>
      </c>
      <c r="B853" s="497" t="str">
        <f>IF(Table10[[#This Row],[DTR/Trạm]]="DTR",_xlfn.XLOOKUP(Table10[[#This Row],[ID NCC]],DS_NCC_DTR[ID NCC],DS_NCC_DTR[Tên NCC]),_xlfn.XLOOKUP(Table10[[#This Row],[ID NCC]],Data_TongTram2[ID NCC],Data_TongTram2[Tên NCC]))</f>
        <v>HKD Nguyên Chương</v>
      </c>
      <c r="C853" s="497" t="str">
        <f>IF(Table10[[#This Row],[Trạm/DTR]]="DTR","DTR","Trạm")</f>
        <v>Trạm</v>
      </c>
      <c r="D853" s="497" t="str">
        <f>Table10[[#This Row],[ID NCC]]&amp;Table10[[#This Row],[Trạm/DTR]]</f>
        <v>001J3000002HM0PIAWĐồng Lâm</v>
      </c>
      <c r="E853" s="497" t="str">
        <f>IF(Table10[[#This Row],[DTR/Trạm]]="DTR",_xlfn.XLOOKUP(Table10[[#This Row],[ID NCC]],DS_NCC_DTR[ID NCC],DS_NCC_DTR[Nhân viên]),_xlfn.XLOOKUP(Table10[[#This Row],[ID NCC]],Data_TongTram2[ID NCC],Data_TongTram2[Nhân viên]))</f>
        <v>Nguyễn Ngọc Lâm</v>
      </c>
      <c r="F853" s="497" t="str">
        <f>IF(Table10[[#This Row],[Trạm/DTR]]="DTR",_xlfn.XLOOKUP(Table10[[#This Row],[ID NCC]],DS_NCC_DTR[ID NCC],DS_NCC_DTR[Admin miền]),_xlfn.XLOOKUP(Table10[[#This Row],[Trạm/DTR]],Table16[Trạm],Table16[[Admin ]]))</f>
        <v>Phạm Thị Thúy Duy</v>
      </c>
      <c r="G853" t="s">
        <v>1296</v>
      </c>
      <c r="H853" s="497" t="str">
        <f>VLOOKUP(Table10[[#This Row],[Sản Phẩm RG]],'Thông tin'!C:F,4,0)</f>
        <v>PET chai</v>
      </c>
      <c r="I853">
        <v>540</v>
      </c>
      <c r="J853" s="497">
        <f>Table10[[#This Row],[Sản lượng kg]]/1000</f>
        <v>0.54</v>
      </c>
      <c r="K853" s="497" t="str">
        <f>_xlfn.XLOOKUP(Table10[[#This Row],[Loại Hàng]],Table59[Nhóm],Table59[Qui đổi])</f>
        <v>PET chai</v>
      </c>
      <c r="L853" s="403">
        <v>46171</v>
      </c>
      <c r="M853" t="s">
        <v>607</v>
      </c>
      <c r="N853" s="497">
        <f>IF(COUNTIF($A$3:A853,A853)=1,1,0)</f>
        <v>0</v>
      </c>
    </row>
    <row r="854" spans="1:14" x14ac:dyDescent="0.35">
      <c r="A854" t="s">
        <v>519</v>
      </c>
      <c r="B854" s="497" t="str">
        <f>IF(Table10[[#This Row],[DTR/Trạm]]="DTR",_xlfn.XLOOKUP(Table10[[#This Row],[ID NCC]],DS_NCC_DTR[ID NCC],DS_NCC_DTR[Tên NCC]),_xlfn.XLOOKUP(Table10[[#This Row],[ID NCC]],Data_TongTram2[ID NCC],Data_TongTram2[Tên NCC]))</f>
        <v>Kiều Bình Thái</v>
      </c>
      <c r="C854" s="497" t="str">
        <f>IF(Table10[[#This Row],[Trạm/DTR]]="DTR","DTR","Trạm")</f>
        <v>Trạm</v>
      </c>
      <c r="D854" s="497" t="str">
        <f>Table10[[#This Row],[ID NCC]]&amp;Table10[[#This Row],[Trạm/DTR]]</f>
        <v>001J3000005FFAsIAOĐồng Lâm</v>
      </c>
      <c r="E854" s="497" t="str">
        <f>IF(Table10[[#This Row],[DTR/Trạm]]="DTR",_xlfn.XLOOKUP(Table10[[#This Row],[ID NCC]],DS_NCC_DTR[ID NCC],DS_NCC_DTR[Nhân viên]),_xlfn.XLOOKUP(Table10[[#This Row],[ID NCC]],Data_TongTram2[ID NCC],Data_TongTram2[Nhân viên]))</f>
        <v>Lê Quốc Việt</v>
      </c>
      <c r="F854" s="497" t="str">
        <f>IF(Table10[[#This Row],[Trạm/DTR]]="DTR",_xlfn.XLOOKUP(Table10[[#This Row],[ID NCC]],DS_NCC_DTR[ID NCC],DS_NCC_DTR[Admin miền]),_xlfn.XLOOKUP(Table10[[#This Row],[Trạm/DTR]],Table16[Trạm],Table16[[Admin ]]))</f>
        <v>Phạm Thị Thúy Duy</v>
      </c>
      <c r="G854" t="s">
        <v>1296</v>
      </c>
      <c r="H854" s="497" t="str">
        <f>VLOOKUP(Table10[[#This Row],[Sản Phẩm RG]],'Thông tin'!C:F,4,0)</f>
        <v>PET chai</v>
      </c>
      <c r="I854">
        <v>686</v>
      </c>
      <c r="J854" s="497">
        <f>Table10[[#This Row],[Sản lượng kg]]/1000</f>
        <v>0.68600000000000005</v>
      </c>
      <c r="K854" s="497" t="str">
        <f>_xlfn.XLOOKUP(Table10[[#This Row],[Loại Hàng]],Table59[Nhóm],Table59[Qui đổi])</f>
        <v>PET chai</v>
      </c>
      <c r="L854" s="403">
        <v>46171</v>
      </c>
      <c r="M854" t="s">
        <v>607</v>
      </c>
      <c r="N854" s="497">
        <f>IF(COUNTIF($A$3:A854,A854)=1,1,0)</f>
        <v>0</v>
      </c>
    </row>
    <row r="855" spans="1:14" x14ac:dyDescent="0.35">
      <c r="A855" t="s">
        <v>536</v>
      </c>
      <c r="B855" s="497" t="str">
        <f>IF(Table10[[#This Row],[DTR/Trạm]]="DTR",_xlfn.XLOOKUP(Table10[[#This Row],[ID NCC]],DS_NCC_DTR[ID NCC],DS_NCC_DTR[Tên NCC]),_xlfn.XLOOKUP(Table10[[#This Row],[ID NCC]],Data_TongTram2[ID NCC],Data_TongTram2[Tên NCC]))</f>
        <v>Anh Tài Đc</v>
      </c>
      <c r="C855" s="497" t="str">
        <f>IF(Table10[[#This Row],[Trạm/DTR]]="DTR","DTR","Trạm")</f>
        <v>Trạm</v>
      </c>
      <c r="D855" s="497" t="str">
        <f>Table10[[#This Row],[ID NCC]]&amp;Table10[[#This Row],[Trạm/DTR]]</f>
        <v>001J3000002HLkXIAWĐồng Lâm</v>
      </c>
      <c r="E855" s="497" t="str">
        <f>IF(Table10[[#This Row],[DTR/Trạm]]="DTR",_xlfn.XLOOKUP(Table10[[#This Row],[ID NCC]],DS_NCC_DTR[ID NCC],DS_NCC_DTR[Nhân viên]),_xlfn.XLOOKUP(Table10[[#This Row],[ID NCC]],Data_TongTram2[ID NCC],Data_TongTram2[Nhân viên]))</f>
        <v>Lê Quốc Việt</v>
      </c>
      <c r="F855" s="497" t="str">
        <f>IF(Table10[[#This Row],[Trạm/DTR]]="DTR",_xlfn.XLOOKUP(Table10[[#This Row],[ID NCC]],DS_NCC_DTR[ID NCC],DS_NCC_DTR[Admin miền]),_xlfn.XLOOKUP(Table10[[#This Row],[Trạm/DTR]],Table16[Trạm],Table16[[Admin ]]))</f>
        <v>Phạm Thị Thúy Duy</v>
      </c>
      <c r="G855" t="s">
        <v>1296</v>
      </c>
      <c r="H855" s="497" t="str">
        <f>VLOOKUP(Table10[[#This Row],[Sản Phẩm RG]],'Thông tin'!C:F,4,0)</f>
        <v>PET chai</v>
      </c>
      <c r="I855">
        <v>570</v>
      </c>
      <c r="J855" s="497">
        <f>Table10[[#This Row],[Sản lượng kg]]/1000</f>
        <v>0.56999999999999995</v>
      </c>
      <c r="K855" s="497" t="str">
        <f>_xlfn.XLOOKUP(Table10[[#This Row],[Loại Hàng]],Table59[Nhóm],Table59[Qui đổi])</f>
        <v>PET chai</v>
      </c>
      <c r="L855" s="403">
        <v>46171</v>
      </c>
      <c r="M855" t="s">
        <v>607</v>
      </c>
      <c r="N855" s="497">
        <f>IF(COUNTIF($A$3:A855,A855)=1,1,0)</f>
        <v>0</v>
      </c>
    </row>
    <row r="856" spans="1:14" x14ac:dyDescent="0.35">
      <c r="A856" t="s">
        <v>536</v>
      </c>
      <c r="B856" s="497" t="str">
        <f>IF(Table10[[#This Row],[DTR/Trạm]]="DTR",_xlfn.XLOOKUP(Table10[[#This Row],[ID NCC]],DS_NCC_DTR[ID NCC],DS_NCC_DTR[Tên NCC]),_xlfn.XLOOKUP(Table10[[#This Row],[ID NCC]],Data_TongTram2[ID NCC],Data_TongTram2[Tên NCC]))</f>
        <v>Anh Tài Đc</v>
      </c>
      <c r="C856" s="497" t="str">
        <f>IF(Table10[[#This Row],[Trạm/DTR]]="DTR","DTR","Trạm")</f>
        <v>Trạm</v>
      </c>
      <c r="D856" s="497" t="str">
        <f>Table10[[#This Row],[ID NCC]]&amp;Table10[[#This Row],[Trạm/DTR]]</f>
        <v>001J3000002HLkXIAWĐồng Lâm</v>
      </c>
      <c r="E856" s="497" t="str">
        <f>IF(Table10[[#This Row],[DTR/Trạm]]="DTR",_xlfn.XLOOKUP(Table10[[#This Row],[ID NCC]],DS_NCC_DTR[ID NCC],DS_NCC_DTR[Nhân viên]),_xlfn.XLOOKUP(Table10[[#This Row],[ID NCC]],Data_TongTram2[ID NCC],Data_TongTram2[Nhân viên]))</f>
        <v>Lê Quốc Việt</v>
      </c>
      <c r="F856" s="497" t="str">
        <f>IF(Table10[[#This Row],[Trạm/DTR]]="DTR",_xlfn.XLOOKUP(Table10[[#This Row],[ID NCC]],DS_NCC_DTR[ID NCC],DS_NCC_DTR[Admin miền]),_xlfn.XLOOKUP(Table10[[#This Row],[Trạm/DTR]],Table16[Trạm],Table16[[Admin ]]))</f>
        <v>Phạm Thị Thúy Duy</v>
      </c>
      <c r="G856" t="s">
        <v>1296</v>
      </c>
      <c r="H856" s="497" t="str">
        <f>VLOOKUP(Table10[[#This Row],[Sản Phẩm RG]],'Thông tin'!C:F,4,0)</f>
        <v>PET chai</v>
      </c>
      <c r="I856">
        <v>685</v>
      </c>
      <c r="J856" s="497">
        <f>Table10[[#This Row],[Sản lượng kg]]/1000</f>
        <v>0.68500000000000005</v>
      </c>
      <c r="K856" s="497" t="str">
        <f>_xlfn.XLOOKUP(Table10[[#This Row],[Loại Hàng]],Table59[Nhóm],Table59[Qui đổi])</f>
        <v>PET chai</v>
      </c>
      <c r="L856" s="403">
        <v>46171</v>
      </c>
      <c r="M856" t="s">
        <v>607</v>
      </c>
      <c r="N856" s="497">
        <f>IF(COUNTIF($A$3:A856,A856)=1,1,0)</f>
        <v>0</v>
      </c>
    </row>
    <row r="857" spans="1:14" x14ac:dyDescent="0.35">
      <c r="A857" t="s">
        <v>754</v>
      </c>
      <c r="B857" s="497" t="str">
        <f>IF(Table10[[#This Row],[DTR/Trạm]]="DTR",_xlfn.XLOOKUP(Table10[[#This Row],[ID NCC]],DS_NCC_DTR[ID NCC],DS_NCC_DTR[Tên NCC]),_xlfn.XLOOKUP(Table10[[#This Row],[ID NCC]],Data_TongTram2[ID NCC],Data_TongTram2[Tên NCC]))</f>
        <v>Kiều Sang Đồng Tháp</v>
      </c>
      <c r="C857" s="497" t="str">
        <f>IF(Table10[[#This Row],[Trạm/DTR]]="DTR","DTR","Trạm")</f>
        <v>Trạm</v>
      </c>
      <c r="D857" s="497" t="str">
        <f>Table10[[#This Row],[ID NCC]]&amp;Table10[[#This Row],[Trạm/DTR]]</f>
        <v>001J3000002HLplIAGĐồng Lâm</v>
      </c>
      <c r="E857" s="497" t="str">
        <f>IF(Table10[[#This Row],[DTR/Trạm]]="DTR",_xlfn.XLOOKUP(Table10[[#This Row],[ID NCC]],DS_NCC_DTR[ID NCC],DS_NCC_DTR[Nhân viên]),_xlfn.XLOOKUP(Table10[[#This Row],[ID NCC]],Data_TongTram2[ID NCC],Data_TongTram2[Nhân viên]))</f>
        <v>Lâm Đỗ Anh Hào</v>
      </c>
      <c r="F857" s="497" t="str">
        <f>IF(Table10[[#This Row],[Trạm/DTR]]="DTR",_xlfn.XLOOKUP(Table10[[#This Row],[ID NCC]],DS_NCC_DTR[ID NCC],DS_NCC_DTR[Admin miền]),_xlfn.XLOOKUP(Table10[[#This Row],[Trạm/DTR]],Table16[Trạm],Table16[[Admin ]]))</f>
        <v>Phạm Thị Thúy Duy</v>
      </c>
      <c r="G857" t="s">
        <v>1296</v>
      </c>
      <c r="H857" s="497" t="str">
        <f>VLOOKUP(Table10[[#This Row],[Sản Phẩm RG]],'Thông tin'!C:F,4,0)</f>
        <v>PET chai</v>
      </c>
      <c r="I857">
        <v>680</v>
      </c>
      <c r="J857" s="497">
        <f>Table10[[#This Row],[Sản lượng kg]]/1000</f>
        <v>0.68</v>
      </c>
      <c r="K857" s="497" t="str">
        <f>_xlfn.XLOOKUP(Table10[[#This Row],[Loại Hàng]],Table59[Nhóm],Table59[Qui đổi])</f>
        <v>PET chai</v>
      </c>
      <c r="L857" s="403">
        <v>46171</v>
      </c>
      <c r="M857" t="s">
        <v>607</v>
      </c>
      <c r="N857" s="497">
        <f>IF(COUNTIF($A$3:A857,A857)=1,1,0)</f>
        <v>0</v>
      </c>
    </row>
    <row r="858" spans="1:14" x14ac:dyDescent="0.35">
      <c r="A858" t="s">
        <v>573</v>
      </c>
      <c r="B858" s="497" t="str">
        <f>IF(Table10[[#This Row],[DTR/Trạm]]="DTR",_xlfn.XLOOKUP(Table10[[#This Row],[ID NCC]],DS_NCC_DTR[ID NCC],DS_NCC_DTR[Tên NCC]),_xlfn.XLOOKUP(Table10[[#This Row],[ID NCC]],Data_TongTram2[ID NCC],Data_TongTram2[Tên NCC]))</f>
        <v>Phan Huy Tâm</v>
      </c>
      <c r="C858" s="497" t="str">
        <f>IF(Table10[[#This Row],[Trạm/DTR]]="DTR","DTR","Trạm")</f>
        <v>Trạm</v>
      </c>
      <c r="D858" s="497" t="str">
        <f>Table10[[#This Row],[ID NCC]]&amp;Table10[[#This Row],[Trạm/DTR]]</f>
        <v>001dc00000tGtVXAA0Đồng Lâm</v>
      </c>
      <c r="E858" s="497" t="str">
        <f>IF(Table10[[#This Row],[DTR/Trạm]]="DTR",_xlfn.XLOOKUP(Table10[[#This Row],[ID NCC]],DS_NCC_DTR[ID NCC],DS_NCC_DTR[Nhân viên]),_xlfn.XLOOKUP(Table10[[#This Row],[ID NCC]],Data_TongTram2[ID NCC],Data_TongTram2[Nhân viên]))</f>
        <v>Lê Quốc Việt</v>
      </c>
      <c r="F858" s="497" t="str">
        <f>IF(Table10[[#This Row],[Trạm/DTR]]="DTR",_xlfn.XLOOKUP(Table10[[#This Row],[ID NCC]],DS_NCC_DTR[ID NCC],DS_NCC_DTR[Admin miền]),_xlfn.XLOOKUP(Table10[[#This Row],[Trạm/DTR]],Table16[Trạm],Table16[[Admin ]]))</f>
        <v>Phạm Thị Thúy Duy</v>
      </c>
      <c r="G858" t="s">
        <v>1296</v>
      </c>
      <c r="H858" s="497" t="str">
        <f>VLOOKUP(Table10[[#This Row],[Sản Phẩm RG]],'Thông tin'!C:F,4,0)</f>
        <v>PET chai</v>
      </c>
      <c r="I858">
        <v>569</v>
      </c>
      <c r="J858" s="497">
        <f>Table10[[#This Row],[Sản lượng kg]]/1000</f>
        <v>0.56899999999999995</v>
      </c>
      <c r="K858" s="497" t="str">
        <f>_xlfn.XLOOKUP(Table10[[#This Row],[Loại Hàng]],Table59[Nhóm],Table59[Qui đổi])</f>
        <v>PET chai</v>
      </c>
      <c r="L858" s="403">
        <v>46171</v>
      </c>
      <c r="M858" t="s">
        <v>607</v>
      </c>
      <c r="N858" s="497">
        <f>IF(COUNTIF($A$3:A858,A858)=1,1,0)</f>
        <v>0</v>
      </c>
    </row>
    <row r="859" spans="1:14" x14ac:dyDescent="0.35">
      <c r="A859" t="s">
        <v>545</v>
      </c>
      <c r="B859" s="497" t="str">
        <f>IF(Table10[[#This Row],[DTR/Trạm]]="DTR",_xlfn.XLOOKUP(Table10[[#This Row],[ID NCC]],DS_NCC_DTR[ID NCC],DS_NCC_DTR[Tên NCC]),_xlfn.XLOOKUP(Table10[[#This Row],[ID NCC]],Data_TongTram2[ID NCC],Data_TongTram2[Tên NCC]))</f>
        <v>Nguyễn Thị Ngọc Châu</v>
      </c>
      <c r="C859" s="497" t="str">
        <f>IF(Table10[[#This Row],[Trạm/DTR]]="DTR","DTR","Trạm")</f>
        <v>Trạm</v>
      </c>
      <c r="D859" s="497" t="str">
        <f>Table10[[#This Row],[ID NCC]]&amp;Table10[[#This Row],[Trạm/DTR]]</f>
        <v>001dc00000dpemjAAAĐồng Lâm</v>
      </c>
      <c r="E859" s="497" t="str">
        <f>IF(Table10[[#This Row],[DTR/Trạm]]="DTR",_xlfn.XLOOKUP(Table10[[#This Row],[ID NCC]],DS_NCC_DTR[ID NCC],DS_NCC_DTR[Nhân viên]),_xlfn.XLOOKUP(Table10[[#This Row],[ID NCC]],Data_TongTram2[ID NCC],Data_TongTram2[Nhân viên]))</f>
        <v>Lê Quốc Việt</v>
      </c>
      <c r="F859" s="497" t="str">
        <f>IF(Table10[[#This Row],[Trạm/DTR]]="DTR",_xlfn.XLOOKUP(Table10[[#This Row],[ID NCC]],DS_NCC_DTR[ID NCC],DS_NCC_DTR[Admin miền]),_xlfn.XLOOKUP(Table10[[#This Row],[Trạm/DTR]],Table16[Trạm],Table16[[Admin ]]))</f>
        <v>Phạm Thị Thúy Duy</v>
      </c>
      <c r="G859" t="s">
        <v>1296</v>
      </c>
      <c r="H859" s="497" t="str">
        <f>VLOOKUP(Table10[[#This Row],[Sản Phẩm RG]],'Thông tin'!C:F,4,0)</f>
        <v>PET chai</v>
      </c>
      <c r="I859">
        <v>570</v>
      </c>
      <c r="J859" s="497">
        <f>Table10[[#This Row],[Sản lượng kg]]/1000</f>
        <v>0.56999999999999995</v>
      </c>
      <c r="K859" s="497" t="str">
        <f>_xlfn.XLOOKUP(Table10[[#This Row],[Loại Hàng]],Table59[Nhóm],Table59[Qui đổi])</f>
        <v>PET chai</v>
      </c>
      <c r="L859" s="403">
        <v>46171</v>
      </c>
      <c r="M859" t="s">
        <v>607</v>
      </c>
      <c r="N859" s="497">
        <f>IF(COUNTIF($A$3:A859,A859)=1,1,0)</f>
        <v>0</v>
      </c>
    </row>
    <row r="860" spans="1:14" x14ac:dyDescent="0.35">
      <c r="A860" t="s">
        <v>634</v>
      </c>
      <c r="B860" s="497" t="str">
        <f>IF(Table10[[#This Row],[DTR/Trạm]]="DTR",_xlfn.XLOOKUP(Table10[[#This Row],[ID NCC]],DS_NCC_DTR[ID NCC],DS_NCC_DTR[Tên NCC]),_xlfn.XLOOKUP(Table10[[#This Row],[ID NCC]],Data_TongTram2[ID NCC],Data_TongTram2[Tên NCC]))</f>
        <v>HKD Tín Trang</v>
      </c>
      <c r="C860" s="497" t="str">
        <f>IF(Table10[[#This Row],[Trạm/DTR]]="DTR","DTR","Trạm")</f>
        <v>Trạm</v>
      </c>
      <c r="D860" s="497" t="str">
        <f>Table10[[#This Row],[ID NCC]]&amp;Table10[[#This Row],[Trạm/DTR]]</f>
        <v>001J3000002HLguIAGĐồng Lâm</v>
      </c>
      <c r="E860" s="497" t="str">
        <f>IF(Table10[[#This Row],[DTR/Trạm]]="DTR",_xlfn.XLOOKUP(Table10[[#This Row],[ID NCC]],DS_NCC_DTR[ID NCC],DS_NCC_DTR[Nhân viên]),_xlfn.XLOOKUP(Table10[[#This Row],[ID NCC]],Data_TongTram2[ID NCC],Data_TongTram2[Nhân viên]))</f>
        <v>Lâm Đỗ Anh Hào</v>
      </c>
      <c r="F860" s="497" t="str">
        <f>IF(Table10[[#This Row],[Trạm/DTR]]="DTR",_xlfn.XLOOKUP(Table10[[#This Row],[ID NCC]],DS_NCC_DTR[ID NCC],DS_NCC_DTR[Admin miền]),_xlfn.XLOOKUP(Table10[[#This Row],[Trạm/DTR]],Table16[Trạm],Table16[[Admin ]]))</f>
        <v>Phạm Thị Thúy Duy</v>
      </c>
      <c r="G860" t="s">
        <v>1296</v>
      </c>
      <c r="H860" s="497" t="str">
        <f>VLOOKUP(Table10[[#This Row],[Sản Phẩm RG]],'Thông tin'!C:F,4,0)</f>
        <v>PET chai</v>
      </c>
      <c r="I860">
        <v>810</v>
      </c>
      <c r="J860" s="497">
        <f>Table10[[#This Row],[Sản lượng kg]]/1000</f>
        <v>0.81</v>
      </c>
      <c r="K860" s="497" t="str">
        <f>_xlfn.XLOOKUP(Table10[[#This Row],[Loại Hàng]],Table59[Nhóm],Table59[Qui đổi])</f>
        <v>PET chai</v>
      </c>
      <c r="L860" s="403">
        <v>46171</v>
      </c>
      <c r="M860" t="s">
        <v>607</v>
      </c>
      <c r="N860" s="497">
        <f>IF(COUNTIF($A$3:A860,A860)=1,1,0)</f>
        <v>0</v>
      </c>
    </row>
    <row r="861" spans="1:14" x14ac:dyDescent="0.35">
      <c r="A861" t="s">
        <v>768</v>
      </c>
      <c r="B861" s="497" t="str">
        <f>IF(Table10[[#This Row],[DTR/Trạm]]="DTR",_xlfn.XLOOKUP(Table10[[#This Row],[ID NCC]],DS_NCC_DTR[ID NCC],DS_NCC_DTR[Tên NCC]),_xlfn.XLOOKUP(Table10[[#This Row],[ID NCC]],Data_TongTram2[ID NCC],Data_TongTram2[Tên NCC]))</f>
        <v>HỘ KINH DOANH PHẾ LIỆU ĐANG</v>
      </c>
      <c r="C861" s="497" t="str">
        <f>IF(Table10[[#This Row],[Trạm/DTR]]="DTR","DTR","Trạm")</f>
        <v>Trạm</v>
      </c>
      <c r="D861" s="497" t="str">
        <f>Table10[[#This Row],[ID NCC]]&amp;Table10[[#This Row],[Trạm/DTR]]</f>
        <v>001J300000HZ9JUIA1Đồng Lâm</v>
      </c>
      <c r="E861" s="497" t="str">
        <f>IF(Table10[[#This Row],[DTR/Trạm]]="DTR",_xlfn.XLOOKUP(Table10[[#This Row],[ID NCC]],DS_NCC_DTR[ID NCC],DS_NCC_DTR[Nhân viên]),_xlfn.XLOOKUP(Table10[[#This Row],[ID NCC]],Data_TongTram2[ID NCC],Data_TongTram2[Nhân viên]))</f>
        <v>Nguyễn Ngọc Lâm</v>
      </c>
      <c r="F861" s="497" t="str">
        <f>IF(Table10[[#This Row],[Trạm/DTR]]="DTR",_xlfn.XLOOKUP(Table10[[#This Row],[ID NCC]],DS_NCC_DTR[ID NCC],DS_NCC_DTR[Admin miền]),_xlfn.XLOOKUP(Table10[[#This Row],[Trạm/DTR]],Table16[Trạm],Table16[[Admin ]]))</f>
        <v>Phạm Thị Thúy Duy</v>
      </c>
      <c r="G861" t="s">
        <v>2240</v>
      </c>
      <c r="H861" s="497" t="str">
        <f>VLOOKUP(Table10[[#This Row],[Sản Phẩm RG]],'Thông tin'!C:F,4,0)</f>
        <v>PET chai</v>
      </c>
      <c r="I861">
        <v>4116</v>
      </c>
      <c r="J861" s="497">
        <f>Table10[[#This Row],[Sản lượng kg]]/1000</f>
        <v>4.1159999999999997</v>
      </c>
      <c r="K861" s="497" t="str">
        <f>_xlfn.XLOOKUP(Table10[[#This Row],[Loại Hàng]],Table59[Nhóm],Table59[Qui đổi])</f>
        <v>PET chai</v>
      </c>
      <c r="L861" s="403">
        <v>46171</v>
      </c>
      <c r="M861" t="s">
        <v>607</v>
      </c>
      <c r="N861" s="497">
        <f>IF(COUNTIF($A$3:A861,A861)=1,1,0)</f>
        <v>1</v>
      </c>
    </row>
    <row r="862" spans="1:14" x14ac:dyDescent="0.35">
      <c r="A862" t="s">
        <v>2851</v>
      </c>
      <c r="B862" s="497" t="str">
        <f>IF(Table10[[#This Row],[DTR/Trạm]]="DTR",_xlfn.XLOOKUP(Table10[[#This Row],[ID NCC]],DS_NCC_DTR[ID NCC],DS_NCC_DTR[Tên NCC]),_xlfn.XLOOKUP(Table10[[#This Row],[ID NCC]],Data_TongTram2[ID NCC],Data_TongTram2[Tên NCC]))</f>
        <v>Quan Ngọc Nghĩa</v>
      </c>
      <c r="C862" s="497" t="str">
        <f>IF(Table10[[#This Row],[Trạm/DTR]]="DTR","DTR","Trạm")</f>
        <v>Trạm</v>
      </c>
      <c r="D862" s="497" t="str">
        <f>Table10[[#This Row],[ID NCC]]&amp;Table10[[#This Row],[Trạm/DTR]]</f>
        <v>001J3000002HLbDIAWĐồng Lâm</v>
      </c>
      <c r="E862" s="497" t="str">
        <f>IF(Table10[[#This Row],[DTR/Trạm]]="DTR",_xlfn.XLOOKUP(Table10[[#This Row],[ID NCC]],DS_NCC_DTR[ID NCC],DS_NCC_DTR[Nhân viên]),_xlfn.XLOOKUP(Table10[[#This Row],[ID NCC]],Data_TongTram2[ID NCC],Data_TongTram2[Nhân viên]))</f>
        <v>Lâm Đỗ Anh Hào</v>
      </c>
      <c r="F862" s="497" t="str">
        <f>IF(Table10[[#This Row],[Trạm/DTR]]="DTR",_xlfn.XLOOKUP(Table10[[#This Row],[ID NCC]],DS_NCC_DTR[ID NCC],DS_NCC_DTR[Admin miền]),_xlfn.XLOOKUP(Table10[[#This Row],[Trạm/DTR]],Table16[Trạm],Table16[[Admin ]]))</f>
        <v>Phạm Thị Thúy Duy</v>
      </c>
      <c r="G862" t="s">
        <v>1296</v>
      </c>
      <c r="H862" s="497" t="str">
        <f>VLOOKUP(Table10[[#This Row],[Sản Phẩm RG]],'Thông tin'!C:F,4,0)</f>
        <v>PET chai</v>
      </c>
      <c r="I862">
        <v>720</v>
      </c>
      <c r="J862" s="497">
        <f>Table10[[#This Row],[Sản lượng kg]]/1000</f>
        <v>0.72</v>
      </c>
      <c r="K862" s="497" t="str">
        <f>_xlfn.XLOOKUP(Table10[[#This Row],[Loại Hàng]],Table59[Nhóm],Table59[Qui đổi])</f>
        <v>PET chai</v>
      </c>
      <c r="L862" s="403">
        <v>46171</v>
      </c>
      <c r="M862" t="s">
        <v>607</v>
      </c>
      <c r="N862" s="497">
        <f>IF(COUNTIF($A$3:A862,A862)=1,1,0)</f>
        <v>0</v>
      </c>
    </row>
    <row r="863" spans="1:14" x14ac:dyDescent="0.35">
      <c r="A863" t="s">
        <v>519</v>
      </c>
      <c r="B863" s="497" t="str">
        <f>IF(Table10[[#This Row],[DTR/Trạm]]="DTR",_xlfn.XLOOKUP(Table10[[#This Row],[ID NCC]],DS_NCC_DTR[ID NCC],DS_NCC_DTR[Tên NCC]),_xlfn.XLOOKUP(Table10[[#This Row],[ID NCC]],Data_TongTram2[ID NCC],Data_TongTram2[Tên NCC]))</f>
        <v>Kiều Bình Thái</v>
      </c>
      <c r="C863" s="497" t="str">
        <f>IF(Table10[[#This Row],[Trạm/DTR]]="DTR","DTR","Trạm")</f>
        <v>Trạm</v>
      </c>
      <c r="D863" s="497" t="str">
        <f>Table10[[#This Row],[ID NCC]]&amp;Table10[[#This Row],[Trạm/DTR]]</f>
        <v>001J3000005FFAsIAOĐồng Lâm</v>
      </c>
      <c r="E863" s="497" t="str">
        <f>IF(Table10[[#This Row],[DTR/Trạm]]="DTR",_xlfn.XLOOKUP(Table10[[#This Row],[ID NCC]],DS_NCC_DTR[ID NCC],DS_NCC_DTR[Nhân viên]),_xlfn.XLOOKUP(Table10[[#This Row],[ID NCC]],Data_TongTram2[ID NCC],Data_TongTram2[Nhân viên]))</f>
        <v>Lê Quốc Việt</v>
      </c>
      <c r="F863" s="497" t="str">
        <f>IF(Table10[[#This Row],[Trạm/DTR]]="DTR",_xlfn.XLOOKUP(Table10[[#This Row],[ID NCC]],DS_NCC_DTR[ID NCC],DS_NCC_DTR[Admin miền]),_xlfn.XLOOKUP(Table10[[#This Row],[Trạm/DTR]],Table16[Trạm],Table16[[Admin ]]))</f>
        <v>Phạm Thị Thúy Duy</v>
      </c>
      <c r="G863" t="s">
        <v>1296</v>
      </c>
      <c r="H863" s="497" t="str">
        <f>VLOOKUP(Table10[[#This Row],[Sản Phẩm RG]],'Thông tin'!C:F,4,0)</f>
        <v>PET chai</v>
      </c>
      <c r="I863">
        <v>800</v>
      </c>
      <c r="J863" s="497">
        <f>Table10[[#This Row],[Sản lượng kg]]/1000</f>
        <v>0.8</v>
      </c>
      <c r="K863" s="497" t="str">
        <f>_xlfn.XLOOKUP(Table10[[#This Row],[Loại Hàng]],Table59[Nhóm],Table59[Qui đổi])</f>
        <v>PET chai</v>
      </c>
      <c r="L863" s="403">
        <v>46171</v>
      </c>
      <c r="M863" t="s">
        <v>607</v>
      </c>
      <c r="N863" s="497">
        <f>IF(COUNTIF($A$3:A863,A863)=1,1,0)</f>
        <v>0</v>
      </c>
    </row>
    <row r="864" spans="1:14" x14ac:dyDescent="0.35">
      <c r="A864" t="s">
        <v>517</v>
      </c>
      <c r="B864" s="497" t="str">
        <f>IF(Table10[[#This Row],[DTR/Trạm]]="DTR",_xlfn.XLOOKUP(Table10[[#This Row],[ID NCC]],DS_NCC_DTR[ID NCC],DS_NCC_DTR[Tên NCC]),_xlfn.XLOOKUP(Table10[[#This Row],[ID NCC]],Data_TongTram2[ID NCC],Data_TongTram2[Tên NCC]))</f>
        <v>Bảy Liêm</v>
      </c>
      <c r="C864" s="497" t="str">
        <f>IF(Table10[[#This Row],[Trạm/DTR]]="DTR","DTR","Trạm")</f>
        <v>Trạm</v>
      </c>
      <c r="D864" s="497" t="str">
        <f>Table10[[#This Row],[ID NCC]]&amp;Table10[[#This Row],[Trạm/DTR]]</f>
        <v>001J3000002HLgpIAGĐồng Lâm</v>
      </c>
      <c r="E864" s="497" t="str">
        <f>IF(Table10[[#This Row],[DTR/Trạm]]="DTR",_xlfn.XLOOKUP(Table10[[#This Row],[ID NCC]],DS_NCC_DTR[ID NCC],DS_NCC_DTR[Nhân viên]),_xlfn.XLOOKUP(Table10[[#This Row],[ID NCC]],Data_TongTram2[ID NCC],Data_TongTram2[Nhân viên]))</f>
        <v>Lê Quốc Việt</v>
      </c>
      <c r="F864" s="497" t="str">
        <f>IF(Table10[[#This Row],[Trạm/DTR]]="DTR",_xlfn.XLOOKUP(Table10[[#This Row],[ID NCC]],DS_NCC_DTR[ID NCC],DS_NCC_DTR[Admin miền]),_xlfn.XLOOKUP(Table10[[#This Row],[Trạm/DTR]],Table16[Trạm],Table16[[Admin ]]))</f>
        <v>Phạm Thị Thúy Duy</v>
      </c>
      <c r="G864" t="s">
        <v>1296</v>
      </c>
      <c r="H864" s="497" t="str">
        <f>VLOOKUP(Table10[[#This Row],[Sản Phẩm RG]],'Thông tin'!C:F,4,0)</f>
        <v>PET chai</v>
      </c>
      <c r="I864">
        <v>568</v>
      </c>
      <c r="J864" s="497">
        <f>Table10[[#This Row],[Sản lượng kg]]/1000</f>
        <v>0.56799999999999995</v>
      </c>
      <c r="K864" s="497" t="str">
        <f>_xlfn.XLOOKUP(Table10[[#This Row],[Loại Hàng]],Table59[Nhóm],Table59[Qui đổi])</f>
        <v>PET chai</v>
      </c>
      <c r="L864" s="403">
        <v>46171</v>
      </c>
      <c r="M864" t="s">
        <v>607</v>
      </c>
      <c r="N864" s="497">
        <f>IF(COUNTIF($A$3:A864,A864)=1,1,0)</f>
        <v>0</v>
      </c>
    </row>
    <row r="865" spans="1:14" x14ac:dyDescent="0.35">
      <c r="A865" t="s">
        <v>754</v>
      </c>
      <c r="B865" s="497" t="str">
        <f>IF(Table10[[#This Row],[DTR/Trạm]]="DTR",_xlfn.XLOOKUP(Table10[[#This Row],[ID NCC]],DS_NCC_DTR[ID NCC],DS_NCC_DTR[Tên NCC]),_xlfn.XLOOKUP(Table10[[#This Row],[ID NCC]],Data_TongTram2[ID NCC],Data_TongTram2[Tên NCC]))</f>
        <v>Kiều Sang Đồng Tháp</v>
      </c>
      <c r="C865" s="497" t="str">
        <f>IF(Table10[[#This Row],[Trạm/DTR]]="DTR","DTR","Trạm")</f>
        <v>Trạm</v>
      </c>
      <c r="D865" s="497" t="str">
        <f>Table10[[#This Row],[ID NCC]]&amp;Table10[[#This Row],[Trạm/DTR]]</f>
        <v>001J3000002HLplIAGĐồng Lâm</v>
      </c>
      <c r="E865" s="497" t="str">
        <f>IF(Table10[[#This Row],[DTR/Trạm]]="DTR",_xlfn.XLOOKUP(Table10[[#This Row],[ID NCC]],DS_NCC_DTR[ID NCC],DS_NCC_DTR[Nhân viên]),_xlfn.XLOOKUP(Table10[[#This Row],[ID NCC]],Data_TongTram2[ID NCC],Data_TongTram2[Nhân viên]))</f>
        <v>Lâm Đỗ Anh Hào</v>
      </c>
      <c r="F865" s="497" t="str">
        <f>IF(Table10[[#This Row],[Trạm/DTR]]="DTR",_xlfn.XLOOKUP(Table10[[#This Row],[ID NCC]],DS_NCC_DTR[ID NCC],DS_NCC_DTR[Admin miền]),_xlfn.XLOOKUP(Table10[[#This Row],[Trạm/DTR]],Table16[Trạm],Table16[[Admin ]]))</f>
        <v>Phạm Thị Thúy Duy</v>
      </c>
      <c r="G865" t="s">
        <v>1296</v>
      </c>
      <c r="H865" s="497" t="str">
        <f>VLOOKUP(Table10[[#This Row],[Sản Phẩm RG]],'Thông tin'!C:F,4,0)</f>
        <v>PET chai</v>
      </c>
      <c r="I865">
        <v>730</v>
      </c>
      <c r="J865" s="497">
        <f>Table10[[#This Row],[Sản lượng kg]]/1000</f>
        <v>0.73</v>
      </c>
      <c r="K865" s="497" t="str">
        <f>_xlfn.XLOOKUP(Table10[[#This Row],[Loại Hàng]],Table59[Nhóm],Table59[Qui đổi])</f>
        <v>PET chai</v>
      </c>
      <c r="L865" s="403">
        <v>46171</v>
      </c>
      <c r="M865" t="s">
        <v>607</v>
      </c>
      <c r="N865" s="497">
        <f>IF(COUNTIF($A$3:A865,A865)=1,1,0)</f>
        <v>0</v>
      </c>
    </row>
    <row r="866" spans="1:14" x14ac:dyDescent="0.35">
      <c r="A866" t="s">
        <v>498</v>
      </c>
      <c r="B866" s="497" t="str">
        <f>IF(Table10[[#This Row],[DTR/Trạm]]="DTR",_xlfn.XLOOKUP(Table10[[#This Row],[ID NCC]],DS_NCC_DTR[ID NCC],DS_NCC_DTR[Tên NCC]),_xlfn.XLOOKUP(Table10[[#This Row],[ID NCC]],Data_TongTram2[ID NCC],Data_TongTram2[Tên NCC]))</f>
        <v>HKD Nguyên Chương</v>
      </c>
      <c r="C866" s="497" t="str">
        <f>IF(Table10[[#This Row],[Trạm/DTR]]="DTR","DTR","Trạm")</f>
        <v>Trạm</v>
      </c>
      <c r="D866" s="497" t="str">
        <f>Table10[[#This Row],[ID NCC]]&amp;Table10[[#This Row],[Trạm/DTR]]</f>
        <v>001J3000002HM0PIAWĐồng Lâm</v>
      </c>
      <c r="E866" s="497" t="str">
        <f>IF(Table10[[#This Row],[DTR/Trạm]]="DTR",_xlfn.XLOOKUP(Table10[[#This Row],[ID NCC]],DS_NCC_DTR[ID NCC],DS_NCC_DTR[Nhân viên]),_xlfn.XLOOKUP(Table10[[#This Row],[ID NCC]],Data_TongTram2[ID NCC],Data_TongTram2[Nhân viên]))</f>
        <v>Nguyễn Ngọc Lâm</v>
      </c>
      <c r="F866" s="497" t="str">
        <f>IF(Table10[[#This Row],[Trạm/DTR]]="DTR",_xlfn.XLOOKUP(Table10[[#This Row],[ID NCC]],DS_NCC_DTR[ID NCC],DS_NCC_DTR[Admin miền]),_xlfn.XLOOKUP(Table10[[#This Row],[Trạm/DTR]],Table16[Trạm],Table16[[Admin ]]))</f>
        <v>Phạm Thị Thúy Duy</v>
      </c>
      <c r="G866" t="s">
        <v>1296</v>
      </c>
      <c r="H866" s="497" t="str">
        <f>VLOOKUP(Table10[[#This Row],[Sản Phẩm RG]],'Thông tin'!C:F,4,0)</f>
        <v>PET chai</v>
      </c>
      <c r="I866">
        <v>544</v>
      </c>
      <c r="J866" s="497">
        <f>Table10[[#This Row],[Sản lượng kg]]/1000</f>
        <v>0.54400000000000004</v>
      </c>
      <c r="K866" s="497" t="str">
        <f>_xlfn.XLOOKUP(Table10[[#This Row],[Loại Hàng]],Table59[Nhóm],Table59[Qui đổi])</f>
        <v>PET chai</v>
      </c>
      <c r="L866" s="403">
        <v>46171</v>
      </c>
      <c r="M866" t="s">
        <v>607</v>
      </c>
      <c r="N866" s="497">
        <f>IF(COUNTIF($A$3:A866,A866)=1,1,0)</f>
        <v>0</v>
      </c>
    </row>
    <row r="867" spans="1:14" x14ac:dyDescent="0.35">
      <c r="A867" t="s">
        <v>502</v>
      </c>
      <c r="B867" s="497" t="str">
        <f>IF(Table10[[#This Row],[DTR/Trạm]]="DTR",_xlfn.XLOOKUP(Table10[[#This Row],[ID NCC]],DS_NCC_DTR[ID NCC],DS_NCC_DTR[Tên NCC]),_xlfn.XLOOKUP(Table10[[#This Row],[ID NCC]],Data_TongTram2[ID NCC],Data_TongTram2[Tên NCC]))</f>
        <v>Anh Phương Đồng Tháp</v>
      </c>
      <c r="C867" s="497" t="str">
        <f>IF(Table10[[#This Row],[Trạm/DTR]]="DTR","DTR","Trạm")</f>
        <v>Trạm</v>
      </c>
      <c r="D867" s="497" t="str">
        <f>Table10[[#This Row],[ID NCC]]&amp;Table10[[#This Row],[Trạm/DTR]]</f>
        <v>001J3000005FmsdIACĐồng Lâm</v>
      </c>
      <c r="E867" s="497" t="str">
        <f>IF(Table10[[#This Row],[DTR/Trạm]]="DTR",_xlfn.XLOOKUP(Table10[[#This Row],[ID NCC]],DS_NCC_DTR[ID NCC],DS_NCC_DTR[Nhân viên]),_xlfn.XLOOKUP(Table10[[#This Row],[ID NCC]],Data_TongTram2[ID NCC],Data_TongTram2[Nhân viên]))</f>
        <v>Lâm Đỗ Anh Hào</v>
      </c>
      <c r="F867" s="497" t="str">
        <f>IF(Table10[[#This Row],[Trạm/DTR]]="DTR",_xlfn.XLOOKUP(Table10[[#This Row],[ID NCC]],DS_NCC_DTR[ID NCC],DS_NCC_DTR[Admin miền]),_xlfn.XLOOKUP(Table10[[#This Row],[Trạm/DTR]],Table16[Trạm],Table16[[Admin ]]))</f>
        <v>Phạm Thị Thúy Duy</v>
      </c>
      <c r="G867" t="s">
        <v>2240</v>
      </c>
      <c r="H867" s="497" t="str">
        <f>VLOOKUP(Table10[[#This Row],[Sản Phẩm RG]],'Thông tin'!C:F,4,0)</f>
        <v>PET chai</v>
      </c>
      <c r="I867">
        <v>7529</v>
      </c>
      <c r="J867" s="497">
        <f>Table10[[#This Row],[Sản lượng kg]]/1000</f>
        <v>7.5289999999999999</v>
      </c>
      <c r="K867" s="497" t="str">
        <f>_xlfn.XLOOKUP(Table10[[#This Row],[Loại Hàng]],Table59[Nhóm],Table59[Qui đổi])</f>
        <v>PET chai</v>
      </c>
      <c r="L867" s="403">
        <v>46171</v>
      </c>
      <c r="M867" t="s">
        <v>607</v>
      </c>
      <c r="N867" s="497">
        <f>IF(COUNTIF($A$3:A867,A867)=1,1,0)</f>
        <v>1</v>
      </c>
    </row>
    <row r="868" spans="1:14" x14ac:dyDescent="0.35">
      <c r="A868" t="s">
        <v>765</v>
      </c>
      <c r="B868" s="497" t="str">
        <f>IF(Table10[[#This Row],[DTR/Trạm]]="DTR",_xlfn.XLOOKUP(Table10[[#This Row],[ID NCC]],DS_NCC_DTR[ID NCC],DS_NCC_DTR[Tên NCC]),_xlfn.XLOOKUP(Table10[[#This Row],[ID NCC]],Data_TongTram2[ID NCC],Data_TongTram2[Tên NCC]))</f>
        <v>Anh Phương Bạc Liêu</v>
      </c>
      <c r="C868" s="497" t="str">
        <f>IF(Table10[[#This Row],[Trạm/DTR]]="DTR","DTR","Trạm")</f>
        <v>Trạm</v>
      </c>
      <c r="D868" s="497" t="str">
        <f>Table10[[#This Row],[ID NCC]]&amp;Table10[[#This Row],[Trạm/DTR]]</f>
        <v>001J3000007YfEVIA0Đồng Lâm</v>
      </c>
      <c r="E868" s="497" t="str">
        <f>IF(Table10[[#This Row],[DTR/Trạm]]="DTR",_xlfn.XLOOKUP(Table10[[#This Row],[ID NCC]],DS_NCC_DTR[ID NCC],DS_NCC_DTR[Nhân viên]),_xlfn.XLOOKUP(Table10[[#This Row],[ID NCC]],Data_TongTram2[ID NCC],Data_TongTram2[Nhân viên]))</f>
        <v>Thái Tân Văn</v>
      </c>
      <c r="F868" s="497" t="str">
        <f>IF(Table10[[#This Row],[Trạm/DTR]]="DTR",_xlfn.XLOOKUP(Table10[[#This Row],[ID NCC]],DS_NCC_DTR[ID NCC],DS_NCC_DTR[Admin miền]),_xlfn.XLOOKUP(Table10[[#This Row],[Trạm/DTR]],Table16[Trạm],Table16[[Admin ]]))</f>
        <v>Phạm Thị Thúy Duy</v>
      </c>
      <c r="G868" t="s">
        <v>1296</v>
      </c>
      <c r="H868" s="497" t="str">
        <f>VLOOKUP(Table10[[#This Row],[Sản Phẩm RG]],'Thông tin'!C:F,4,0)</f>
        <v>PET chai</v>
      </c>
      <c r="I868">
        <v>980</v>
      </c>
      <c r="J868" s="497">
        <f>Table10[[#This Row],[Sản lượng kg]]/1000</f>
        <v>0.98</v>
      </c>
      <c r="K868" s="497" t="str">
        <f>_xlfn.XLOOKUP(Table10[[#This Row],[Loại Hàng]],Table59[Nhóm],Table59[Qui đổi])</f>
        <v>PET chai</v>
      </c>
      <c r="L868" s="403">
        <v>46171</v>
      </c>
      <c r="M868" t="s">
        <v>607</v>
      </c>
      <c r="N868" s="497">
        <f>IF(COUNTIF($A$3:A868,A868)=1,1,0)</f>
        <v>0</v>
      </c>
    </row>
    <row r="869" spans="1:14" x14ac:dyDescent="0.35">
      <c r="A869" t="s">
        <v>766</v>
      </c>
      <c r="B869" s="497" t="str">
        <f>IF(Table10[[#This Row],[DTR/Trạm]]="DTR",_xlfn.XLOOKUP(Table10[[#This Row],[ID NCC]],DS_NCC_DTR[ID NCC],DS_NCC_DTR[Tên NCC]),_xlfn.XLOOKUP(Table10[[#This Row],[ID NCC]],Data_TongTram2[ID NCC],Data_TongTram2[Tên NCC]))</f>
        <v>Huỳnh Quốc Thái</v>
      </c>
      <c r="C869" s="497" t="str">
        <f>IF(Table10[[#This Row],[Trạm/DTR]]="DTR","DTR","Trạm")</f>
        <v>Trạm</v>
      </c>
      <c r="D869" s="497" t="str">
        <f>Table10[[#This Row],[ID NCC]]&amp;Table10[[#This Row],[Trạm/DTR]]</f>
        <v>001J300000DJimoIADĐồng Lâm</v>
      </c>
      <c r="E869" s="497" t="str">
        <f>IF(Table10[[#This Row],[DTR/Trạm]]="DTR",_xlfn.XLOOKUP(Table10[[#This Row],[ID NCC]],DS_NCC_DTR[ID NCC],DS_NCC_DTR[Nhân viên]),_xlfn.XLOOKUP(Table10[[#This Row],[ID NCC]],Data_TongTram2[ID NCC],Data_TongTram2[Nhân viên]))</f>
        <v>Nguyễn Ngọc Lâm</v>
      </c>
      <c r="F869" s="497" t="str">
        <f>IF(Table10[[#This Row],[Trạm/DTR]]="DTR",_xlfn.XLOOKUP(Table10[[#This Row],[ID NCC]],DS_NCC_DTR[ID NCC],DS_NCC_DTR[Admin miền]),_xlfn.XLOOKUP(Table10[[#This Row],[Trạm/DTR]],Table16[Trạm],Table16[[Admin ]]))</f>
        <v>Phạm Thị Thúy Duy</v>
      </c>
      <c r="G869" t="s">
        <v>2240</v>
      </c>
      <c r="H869" s="497" t="str">
        <f>VLOOKUP(Table10[[#This Row],[Sản Phẩm RG]],'Thông tin'!C:F,4,0)</f>
        <v>PET chai</v>
      </c>
      <c r="I869">
        <v>2884</v>
      </c>
      <c r="J869" s="497">
        <f>Table10[[#This Row],[Sản lượng kg]]/1000</f>
        <v>2.8839999999999999</v>
      </c>
      <c r="K869" s="497" t="str">
        <f>_xlfn.XLOOKUP(Table10[[#This Row],[Loại Hàng]],Table59[Nhóm],Table59[Qui đổi])</f>
        <v>PET chai</v>
      </c>
      <c r="L869" s="403">
        <v>46171</v>
      </c>
      <c r="M869" t="s">
        <v>607</v>
      </c>
      <c r="N869" s="497">
        <f>IF(COUNTIF($A$3:A869,A869)=1,1,0)</f>
        <v>0</v>
      </c>
    </row>
    <row r="870" spans="1:14" x14ac:dyDescent="0.35">
      <c r="A870" t="s">
        <v>549</v>
      </c>
      <c r="B870" s="497" t="str">
        <f>IF(Table10[[#This Row],[DTR/Trạm]]="DTR",_xlfn.XLOOKUP(Table10[[#This Row],[ID NCC]],DS_NCC_DTR[ID NCC],DS_NCC_DTR[Tên NCC]),_xlfn.XLOOKUP(Table10[[#This Row],[ID NCC]],Data_TongTram2[ID NCC],Data_TongTram2[Tên NCC]))</f>
        <v>Nhỉn Như Ngọc</v>
      </c>
      <c r="C870" s="497" t="str">
        <f>IF(Table10[[#This Row],[Trạm/DTR]]="DTR","DTR","Trạm")</f>
        <v>Trạm</v>
      </c>
      <c r="D870" s="497" t="str">
        <f>Table10[[#This Row],[ID NCC]]&amp;Table10[[#This Row],[Trạm/DTR]]</f>
        <v>001J3000002HjEHIA0Đồng Lâm</v>
      </c>
      <c r="E870" s="497" t="str">
        <f>IF(Table10[[#This Row],[DTR/Trạm]]="DTR",_xlfn.XLOOKUP(Table10[[#This Row],[ID NCC]],DS_NCC_DTR[ID NCC],DS_NCC_DTR[Nhân viên]),_xlfn.XLOOKUP(Table10[[#This Row],[ID NCC]],Data_TongTram2[ID NCC],Data_TongTram2[Nhân viên]))</f>
        <v>Lê Quốc Việt</v>
      </c>
      <c r="F870" s="497" t="str">
        <f>IF(Table10[[#This Row],[Trạm/DTR]]="DTR",_xlfn.XLOOKUP(Table10[[#This Row],[ID NCC]],DS_NCC_DTR[ID NCC],DS_NCC_DTR[Admin miền]),_xlfn.XLOOKUP(Table10[[#This Row],[Trạm/DTR]],Table16[Trạm],Table16[[Admin ]]))</f>
        <v>Phạm Thị Thúy Duy</v>
      </c>
      <c r="G870" t="s">
        <v>1296</v>
      </c>
      <c r="H870" s="497" t="str">
        <f>VLOOKUP(Table10[[#This Row],[Sản Phẩm RG]],'Thông tin'!C:F,4,0)</f>
        <v>PET chai</v>
      </c>
      <c r="I870">
        <v>1280</v>
      </c>
      <c r="J870" s="497">
        <f>Table10[[#This Row],[Sản lượng kg]]/1000</f>
        <v>1.28</v>
      </c>
      <c r="K870" s="497" t="str">
        <f>_xlfn.XLOOKUP(Table10[[#This Row],[Loại Hàng]],Table59[Nhóm],Table59[Qui đổi])</f>
        <v>PET chai</v>
      </c>
      <c r="L870" s="403">
        <v>46171</v>
      </c>
      <c r="M870" t="s">
        <v>607</v>
      </c>
      <c r="N870" s="497">
        <f>IF(COUNTIF($A$3:A870,A870)=1,1,0)</f>
        <v>0</v>
      </c>
    </row>
    <row r="871" spans="1:14" x14ac:dyDescent="0.35">
      <c r="A871" t="s">
        <v>563</v>
      </c>
      <c r="B871" s="497" t="str">
        <f>IF(Table10[[#This Row],[DTR/Trạm]]="DTR",_xlfn.XLOOKUP(Table10[[#This Row],[ID NCC]],DS_NCC_DTR[ID NCC],DS_NCC_DTR[Tên NCC]),_xlfn.XLOOKUP(Table10[[#This Row],[ID NCC]],Data_TongTram2[ID NCC],Data_TongTram2[Tên NCC]))</f>
        <v>Duy Phương</v>
      </c>
      <c r="C871" s="497" t="str">
        <f>IF(Table10[[#This Row],[Trạm/DTR]]="DTR","DTR","Trạm")</f>
        <v>Trạm</v>
      </c>
      <c r="D871" s="497" t="str">
        <f>Table10[[#This Row],[ID NCC]]&amp;Table10[[#This Row],[Trạm/DTR]]</f>
        <v>001J3000002HLkUIAWĐồng Lâm</v>
      </c>
      <c r="E871" s="497" t="str">
        <f>IF(Table10[[#This Row],[DTR/Trạm]]="DTR",_xlfn.XLOOKUP(Table10[[#This Row],[ID NCC]],DS_NCC_DTR[ID NCC],DS_NCC_DTR[Nhân viên]),_xlfn.XLOOKUP(Table10[[#This Row],[ID NCC]],Data_TongTram2[ID NCC],Data_TongTram2[Nhân viên]))</f>
        <v>Lê Quốc Việt</v>
      </c>
      <c r="F871" s="497" t="str">
        <f>IF(Table10[[#This Row],[Trạm/DTR]]="DTR",_xlfn.XLOOKUP(Table10[[#This Row],[ID NCC]],DS_NCC_DTR[ID NCC],DS_NCC_DTR[Admin miền]),_xlfn.XLOOKUP(Table10[[#This Row],[Trạm/DTR]],Table16[Trạm],Table16[[Admin ]]))</f>
        <v>Phạm Thị Thúy Duy</v>
      </c>
      <c r="G871" t="s">
        <v>1296</v>
      </c>
      <c r="H871" s="497" t="str">
        <f>VLOOKUP(Table10[[#This Row],[Sản Phẩm RG]],'Thông tin'!C:F,4,0)</f>
        <v>PET chai</v>
      </c>
      <c r="I871">
        <v>1607</v>
      </c>
      <c r="J871" s="497">
        <f>Table10[[#This Row],[Sản lượng kg]]/1000</f>
        <v>1.607</v>
      </c>
      <c r="K871" s="497" t="str">
        <f>_xlfn.XLOOKUP(Table10[[#This Row],[Loại Hàng]],Table59[Nhóm],Table59[Qui đổi])</f>
        <v>PET chai</v>
      </c>
      <c r="L871" s="403">
        <v>46171</v>
      </c>
      <c r="M871" t="s">
        <v>607</v>
      </c>
      <c r="N871" s="497">
        <f>IF(COUNTIF($A$3:A871,A871)=1,1,0)</f>
        <v>0</v>
      </c>
    </row>
    <row r="872" spans="1:14" x14ac:dyDescent="0.35">
      <c r="A872" t="s">
        <v>566</v>
      </c>
      <c r="B872" s="497" t="str">
        <f>IF(Table10[[#This Row],[DTR/Trạm]]="DTR",_xlfn.XLOOKUP(Table10[[#This Row],[ID NCC]],DS_NCC_DTR[ID NCC],DS_NCC_DTR[Tên NCC]),_xlfn.XLOOKUP(Table10[[#This Row],[ID NCC]],Data_TongTram2[ID NCC],Data_TongTram2[Tên NCC]))</f>
        <v>Chị Điệp (Phát Xương)</v>
      </c>
      <c r="C872" s="497" t="str">
        <f>IF(Table10[[#This Row],[Trạm/DTR]]="DTR","DTR","Trạm")</f>
        <v>Trạm</v>
      </c>
      <c r="D872" s="497" t="str">
        <f>Table10[[#This Row],[ID NCC]]&amp;Table10[[#This Row],[Trạm/DTR]]</f>
        <v>001J3000002HLbCIAWĐồng Lâm</v>
      </c>
      <c r="E872" s="497" t="str">
        <f>IF(Table10[[#This Row],[DTR/Trạm]]="DTR",_xlfn.XLOOKUP(Table10[[#This Row],[ID NCC]],DS_NCC_DTR[ID NCC],DS_NCC_DTR[Nhân viên]),_xlfn.XLOOKUP(Table10[[#This Row],[ID NCC]],Data_TongTram2[ID NCC],Data_TongTram2[Nhân viên]))</f>
        <v>Lâm Đỗ Anh Hào</v>
      </c>
      <c r="F872" s="497" t="str">
        <f>IF(Table10[[#This Row],[Trạm/DTR]]="DTR",_xlfn.XLOOKUP(Table10[[#This Row],[ID NCC]],DS_NCC_DTR[ID NCC],DS_NCC_DTR[Admin miền]),_xlfn.XLOOKUP(Table10[[#This Row],[Trạm/DTR]],Table16[Trạm],Table16[[Admin ]]))</f>
        <v>Phạm Thị Thúy Duy</v>
      </c>
      <c r="G872" t="s">
        <v>1296</v>
      </c>
      <c r="H872" s="497" t="str">
        <f>VLOOKUP(Table10[[#This Row],[Sản Phẩm RG]],'Thông tin'!C:F,4,0)</f>
        <v>PET chai</v>
      </c>
      <c r="I872">
        <v>600</v>
      </c>
      <c r="J872" s="497">
        <f>Table10[[#This Row],[Sản lượng kg]]/1000</f>
        <v>0.6</v>
      </c>
      <c r="K872" s="497" t="str">
        <f>_xlfn.XLOOKUP(Table10[[#This Row],[Loại Hàng]],Table59[Nhóm],Table59[Qui đổi])</f>
        <v>PET chai</v>
      </c>
      <c r="L872" s="403">
        <v>46171</v>
      </c>
      <c r="M872" t="s">
        <v>607</v>
      </c>
      <c r="N872" s="497">
        <f>IF(COUNTIF($A$3:A872,A872)=1,1,0)</f>
        <v>0</v>
      </c>
    </row>
    <row r="873" spans="1:14" x14ac:dyDescent="0.35">
      <c r="A873" t="s">
        <v>526</v>
      </c>
      <c r="B873" s="497" t="str">
        <f>IF(Table10[[#This Row],[DTR/Trạm]]="DTR",_xlfn.XLOOKUP(Table10[[#This Row],[ID NCC]],DS_NCC_DTR[ID NCC],DS_NCC_DTR[Tên NCC]),_xlfn.XLOOKUP(Table10[[#This Row],[ID NCC]],Data_TongTram2[ID NCC],Data_TongTram2[Tên NCC]))</f>
        <v>Chị Nguyệt</v>
      </c>
      <c r="C873" s="497" t="str">
        <f>IF(Table10[[#This Row],[Trạm/DTR]]="DTR","DTR","Trạm")</f>
        <v>Trạm</v>
      </c>
      <c r="D873" s="497" t="str">
        <f>Table10[[#This Row],[ID NCC]]&amp;Table10[[#This Row],[Trạm/DTR]]</f>
        <v>001J3000002HLrIIAWĐồng Lâm</v>
      </c>
      <c r="E873" s="497" t="str">
        <f>IF(Table10[[#This Row],[DTR/Trạm]]="DTR",_xlfn.XLOOKUP(Table10[[#This Row],[ID NCC]],DS_NCC_DTR[ID NCC],DS_NCC_DTR[Nhân viên]),_xlfn.XLOOKUP(Table10[[#This Row],[ID NCC]],Data_TongTram2[ID NCC],Data_TongTram2[Nhân viên]))</f>
        <v>Lâm Đỗ Anh Hào</v>
      </c>
      <c r="F873" s="497" t="str">
        <f>IF(Table10[[#This Row],[Trạm/DTR]]="DTR",_xlfn.XLOOKUP(Table10[[#This Row],[ID NCC]],DS_NCC_DTR[ID NCC],DS_NCC_DTR[Admin miền]),_xlfn.XLOOKUP(Table10[[#This Row],[Trạm/DTR]],Table16[Trạm],Table16[[Admin ]]))</f>
        <v>Phạm Thị Thúy Duy</v>
      </c>
      <c r="G873" t="s">
        <v>1296</v>
      </c>
      <c r="H873" s="497" t="str">
        <f>VLOOKUP(Table10[[#This Row],[Sản Phẩm RG]],'Thông tin'!C:F,4,0)</f>
        <v>PET chai</v>
      </c>
      <c r="I873">
        <v>620</v>
      </c>
      <c r="J873" s="497">
        <f>Table10[[#This Row],[Sản lượng kg]]/1000</f>
        <v>0.62</v>
      </c>
      <c r="K873" s="497" t="str">
        <f>_xlfn.XLOOKUP(Table10[[#This Row],[Loại Hàng]],Table59[Nhóm],Table59[Qui đổi])</f>
        <v>PET chai</v>
      </c>
      <c r="L873" s="403">
        <v>46171</v>
      </c>
      <c r="M873" t="s">
        <v>607</v>
      </c>
      <c r="N873" s="497">
        <f>IF(COUNTIF($A$3:A873,A873)=1,1,0)</f>
        <v>0</v>
      </c>
    </row>
    <row r="874" spans="1:14" x14ac:dyDescent="0.35">
      <c r="A874" t="s">
        <v>503</v>
      </c>
      <c r="B874" s="497" t="str">
        <f>IF(Table10[[#This Row],[DTR/Trạm]]="DTR",_xlfn.XLOOKUP(Table10[[#This Row],[ID NCC]],DS_NCC_DTR[ID NCC],DS_NCC_DTR[Tên NCC]),_xlfn.XLOOKUP(Table10[[#This Row],[ID NCC]],Data_TongTram2[ID NCC],Data_TongTram2[Tên NCC]))</f>
        <v>Hải Dũng</v>
      </c>
      <c r="C874" s="497" t="str">
        <f>IF(Table10[[#This Row],[Trạm/DTR]]="DTR","DTR","Trạm")</f>
        <v>Trạm</v>
      </c>
      <c r="D874" s="497" t="str">
        <f>Table10[[#This Row],[ID NCC]]&amp;Table10[[#This Row],[Trạm/DTR]]</f>
        <v>001J3000002HLk5IAGĐồng Lâm</v>
      </c>
      <c r="E874" s="497" t="str">
        <f>IF(Table10[[#This Row],[DTR/Trạm]]="DTR",_xlfn.XLOOKUP(Table10[[#This Row],[ID NCC]],DS_NCC_DTR[ID NCC],DS_NCC_DTR[Nhân viên]),_xlfn.XLOOKUP(Table10[[#This Row],[ID NCC]],Data_TongTram2[ID NCC],Data_TongTram2[Nhân viên]))</f>
        <v>Lê Quốc Việt</v>
      </c>
      <c r="F874" s="497" t="str">
        <f>IF(Table10[[#This Row],[Trạm/DTR]]="DTR",_xlfn.XLOOKUP(Table10[[#This Row],[ID NCC]],DS_NCC_DTR[ID NCC],DS_NCC_DTR[Admin miền]),_xlfn.XLOOKUP(Table10[[#This Row],[Trạm/DTR]],Table16[Trạm],Table16[[Admin ]]))</f>
        <v>Phạm Thị Thúy Duy</v>
      </c>
      <c r="G874" t="s">
        <v>1296</v>
      </c>
      <c r="H874" s="497" t="str">
        <f>VLOOKUP(Table10[[#This Row],[Sản Phẩm RG]],'Thông tin'!C:F,4,0)</f>
        <v>PET chai</v>
      </c>
      <c r="I874">
        <v>440</v>
      </c>
      <c r="J874" s="497">
        <f>Table10[[#This Row],[Sản lượng kg]]/1000</f>
        <v>0.44</v>
      </c>
      <c r="K874" s="497" t="str">
        <f>_xlfn.XLOOKUP(Table10[[#This Row],[Loại Hàng]],Table59[Nhóm],Table59[Qui đổi])</f>
        <v>PET chai</v>
      </c>
      <c r="L874" s="403">
        <v>46171</v>
      </c>
      <c r="M874" t="s">
        <v>607</v>
      </c>
      <c r="N874" s="497">
        <f>IF(COUNTIF($A$3:A874,A874)=1,1,0)</f>
        <v>0</v>
      </c>
    </row>
    <row r="875" spans="1:14" x14ac:dyDescent="0.35">
      <c r="A875" t="s">
        <v>498</v>
      </c>
      <c r="B875" s="497" t="str">
        <f>IF(Table10[[#This Row],[DTR/Trạm]]="DTR",_xlfn.XLOOKUP(Table10[[#This Row],[ID NCC]],DS_NCC_DTR[ID NCC],DS_NCC_DTR[Tên NCC]),_xlfn.XLOOKUP(Table10[[#This Row],[ID NCC]],Data_TongTram2[ID NCC],Data_TongTram2[Tên NCC]))</f>
        <v>HKD Nguyên Chương</v>
      </c>
      <c r="C875" s="497" t="str">
        <f>IF(Table10[[#This Row],[Trạm/DTR]]="DTR","DTR","Trạm")</f>
        <v>Trạm</v>
      </c>
      <c r="D875" s="497" t="str">
        <f>Table10[[#This Row],[ID NCC]]&amp;Table10[[#This Row],[Trạm/DTR]]</f>
        <v>001J3000002HM0PIAWĐồng Lâm</v>
      </c>
      <c r="E875" s="497" t="str">
        <f>IF(Table10[[#This Row],[DTR/Trạm]]="DTR",_xlfn.XLOOKUP(Table10[[#This Row],[ID NCC]],DS_NCC_DTR[ID NCC],DS_NCC_DTR[Nhân viên]),_xlfn.XLOOKUP(Table10[[#This Row],[ID NCC]],Data_TongTram2[ID NCC],Data_TongTram2[Nhân viên]))</f>
        <v>Nguyễn Ngọc Lâm</v>
      </c>
      <c r="F875" s="497" t="str">
        <f>IF(Table10[[#This Row],[Trạm/DTR]]="DTR",_xlfn.XLOOKUP(Table10[[#This Row],[ID NCC]],DS_NCC_DTR[ID NCC],DS_NCC_DTR[Admin miền]),_xlfn.XLOOKUP(Table10[[#This Row],[Trạm/DTR]],Table16[Trạm],Table16[[Admin ]]))</f>
        <v>Phạm Thị Thúy Duy</v>
      </c>
      <c r="G875" t="s">
        <v>1296</v>
      </c>
      <c r="H875" s="497" t="str">
        <f>VLOOKUP(Table10[[#This Row],[Sản Phẩm RG]],'Thông tin'!C:F,4,0)</f>
        <v>PET chai</v>
      </c>
      <c r="I875">
        <v>575</v>
      </c>
      <c r="J875" s="497">
        <f>Table10[[#This Row],[Sản lượng kg]]/1000</f>
        <v>0.57499999999999996</v>
      </c>
      <c r="K875" s="497" t="str">
        <f>_xlfn.XLOOKUP(Table10[[#This Row],[Loại Hàng]],Table59[Nhóm],Table59[Qui đổi])</f>
        <v>PET chai</v>
      </c>
      <c r="L875" s="403">
        <v>46171</v>
      </c>
      <c r="M875" t="s">
        <v>607</v>
      </c>
      <c r="N875" s="497">
        <f>IF(COUNTIF($A$3:A875,A875)=1,1,0)</f>
        <v>0</v>
      </c>
    </row>
    <row r="876" spans="1:14" x14ac:dyDescent="0.35">
      <c r="A876" t="s">
        <v>754</v>
      </c>
      <c r="B876" s="497" t="str">
        <f>IF(Table10[[#This Row],[DTR/Trạm]]="DTR",_xlfn.XLOOKUP(Table10[[#This Row],[ID NCC]],DS_NCC_DTR[ID NCC],DS_NCC_DTR[Tên NCC]),_xlfn.XLOOKUP(Table10[[#This Row],[ID NCC]],Data_TongTram2[ID NCC],Data_TongTram2[Tên NCC]))</f>
        <v>Kiều Sang Đồng Tháp</v>
      </c>
      <c r="C876" s="497" t="str">
        <f>IF(Table10[[#This Row],[Trạm/DTR]]="DTR","DTR","Trạm")</f>
        <v>Trạm</v>
      </c>
      <c r="D876" s="497" t="str">
        <f>Table10[[#This Row],[ID NCC]]&amp;Table10[[#This Row],[Trạm/DTR]]</f>
        <v>001J3000002HLplIAGĐồng Lâm</v>
      </c>
      <c r="E876" s="497" t="str">
        <f>IF(Table10[[#This Row],[DTR/Trạm]]="DTR",_xlfn.XLOOKUP(Table10[[#This Row],[ID NCC]],DS_NCC_DTR[ID NCC],DS_NCC_DTR[Nhân viên]),_xlfn.XLOOKUP(Table10[[#This Row],[ID NCC]],Data_TongTram2[ID NCC],Data_TongTram2[Nhân viên]))</f>
        <v>Lâm Đỗ Anh Hào</v>
      </c>
      <c r="F876" s="497" t="str">
        <f>IF(Table10[[#This Row],[Trạm/DTR]]="DTR",_xlfn.XLOOKUP(Table10[[#This Row],[ID NCC]],DS_NCC_DTR[ID NCC],DS_NCC_DTR[Admin miền]),_xlfn.XLOOKUP(Table10[[#This Row],[Trạm/DTR]],Table16[Trạm],Table16[[Admin ]]))</f>
        <v>Phạm Thị Thúy Duy</v>
      </c>
      <c r="G876" t="s">
        <v>1296</v>
      </c>
      <c r="H876" s="497" t="str">
        <f>VLOOKUP(Table10[[#This Row],[Sản Phẩm RG]],'Thông tin'!C:F,4,0)</f>
        <v>PET chai</v>
      </c>
      <c r="I876">
        <v>680</v>
      </c>
      <c r="J876" s="497">
        <f>Table10[[#This Row],[Sản lượng kg]]/1000</f>
        <v>0.68</v>
      </c>
      <c r="K876" s="497" t="str">
        <f>_xlfn.XLOOKUP(Table10[[#This Row],[Loại Hàng]],Table59[Nhóm],Table59[Qui đổi])</f>
        <v>PET chai</v>
      </c>
      <c r="L876" s="403">
        <v>46171</v>
      </c>
      <c r="M876" t="s">
        <v>607</v>
      </c>
      <c r="N876" s="497">
        <f>IF(COUNTIF($A$3:A876,A876)=1,1,0)</f>
        <v>0</v>
      </c>
    </row>
    <row r="877" spans="1:14" x14ac:dyDescent="0.35">
      <c r="A877" t="s">
        <v>494</v>
      </c>
      <c r="B877" s="497" t="str">
        <f>IF(Table10[[#This Row],[DTR/Trạm]]="DTR",_xlfn.XLOOKUP(Table10[[#This Row],[ID NCC]],DS_NCC_DTR[ID NCC],DS_NCC_DTR[Tên NCC]),_xlfn.XLOOKUP(Table10[[#This Row],[ID NCC]],Data_TongTram2[ID NCC],Data_TongTram2[Tên NCC]))</f>
        <v>Bùi Thanh Tùng</v>
      </c>
      <c r="C877" s="497" t="str">
        <f>IF(Table10[[#This Row],[Trạm/DTR]]="DTR","DTR","Trạm")</f>
        <v>Trạm</v>
      </c>
      <c r="D877" s="497" t="str">
        <f>Table10[[#This Row],[ID NCC]]&amp;Table10[[#This Row],[Trạm/DTR]]</f>
        <v>001J3000002J4XyIAKĐồng Lâm</v>
      </c>
      <c r="E877" s="497" t="str">
        <f>IF(Table10[[#This Row],[DTR/Trạm]]="DTR",_xlfn.XLOOKUP(Table10[[#This Row],[ID NCC]],DS_NCC_DTR[ID NCC],DS_NCC_DTR[Nhân viên]),_xlfn.XLOOKUP(Table10[[#This Row],[ID NCC]],Data_TongTram2[ID NCC],Data_TongTram2[Nhân viên]))</f>
        <v>Lâm Đỗ Anh Hào</v>
      </c>
      <c r="F877" s="497" t="str">
        <f>IF(Table10[[#This Row],[Trạm/DTR]]="DTR",_xlfn.XLOOKUP(Table10[[#This Row],[ID NCC]],DS_NCC_DTR[ID NCC],DS_NCC_DTR[Admin miền]),_xlfn.XLOOKUP(Table10[[#This Row],[Trạm/DTR]],Table16[Trạm],Table16[[Admin ]]))</f>
        <v>Phạm Thị Thúy Duy</v>
      </c>
      <c r="G877" t="s">
        <v>1296</v>
      </c>
      <c r="H877" s="497" t="str">
        <f>VLOOKUP(Table10[[#This Row],[Sản Phẩm RG]],'Thông tin'!C:F,4,0)</f>
        <v>PET chai</v>
      </c>
      <c r="I877">
        <v>421</v>
      </c>
      <c r="J877" s="497">
        <f>Table10[[#This Row],[Sản lượng kg]]/1000</f>
        <v>0.42099999999999999</v>
      </c>
      <c r="K877" s="497" t="str">
        <f>_xlfn.XLOOKUP(Table10[[#This Row],[Loại Hàng]],Table59[Nhóm],Table59[Qui đổi])</f>
        <v>PET chai</v>
      </c>
      <c r="L877" s="403">
        <v>46171</v>
      </c>
      <c r="M877" t="s">
        <v>607</v>
      </c>
      <c r="N877" s="497">
        <f>IF(COUNTIF($A$3:A877,A877)=1,1,0)</f>
        <v>0</v>
      </c>
    </row>
    <row r="878" spans="1:14" x14ac:dyDescent="0.35">
      <c r="A878" t="s">
        <v>534</v>
      </c>
      <c r="B878" s="497" t="str">
        <f>IF(Table10[[#This Row],[DTR/Trạm]]="DTR",_xlfn.XLOOKUP(Table10[[#This Row],[ID NCC]],DS_NCC_DTR[ID NCC],DS_NCC_DTR[Tên NCC]),_xlfn.XLOOKUP(Table10[[#This Row],[ID NCC]],Data_TongTram2[ID NCC],Data_TongTram2[Tên NCC]))</f>
        <v>Nguyễn Ngọc Sương</v>
      </c>
      <c r="C878" s="497" t="str">
        <f>IF(Table10[[#This Row],[Trạm/DTR]]="DTR","DTR","Trạm")</f>
        <v>Trạm</v>
      </c>
      <c r="D878" s="497" t="str">
        <f>Table10[[#This Row],[ID NCC]]&amp;Table10[[#This Row],[Trạm/DTR]]</f>
        <v>001J3000007XKGvIAOĐồng Lâm</v>
      </c>
      <c r="E878" s="497" t="str">
        <f>IF(Table10[[#This Row],[DTR/Trạm]]="DTR",_xlfn.XLOOKUP(Table10[[#This Row],[ID NCC]],DS_NCC_DTR[ID NCC],DS_NCC_DTR[Nhân viên]),_xlfn.XLOOKUP(Table10[[#This Row],[ID NCC]],Data_TongTram2[ID NCC],Data_TongTram2[Nhân viên]))</f>
        <v>Lâm Đỗ Anh Hào</v>
      </c>
      <c r="F878" s="497" t="str">
        <f>IF(Table10[[#This Row],[Trạm/DTR]]="DTR",_xlfn.XLOOKUP(Table10[[#This Row],[ID NCC]],DS_NCC_DTR[ID NCC],DS_NCC_DTR[Admin miền]),_xlfn.XLOOKUP(Table10[[#This Row],[Trạm/DTR]],Table16[Trạm],Table16[[Admin ]]))</f>
        <v>Phạm Thị Thúy Duy</v>
      </c>
      <c r="G878" t="s">
        <v>1296</v>
      </c>
      <c r="H878" s="497" t="str">
        <f>VLOOKUP(Table10[[#This Row],[Sản Phẩm RG]],'Thông tin'!C:F,4,0)</f>
        <v>PET chai</v>
      </c>
      <c r="I878">
        <v>500</v>
      </c>
      <c r="J878" s="497">
        <f>Table10[[#This Row],[Sản lượng kg]]/1000</f>
        <v>0.5</v>
      </c>
      <c r="K878" s="497" t="str">
        <f>_xlfn.XLOOKUP(Table10[[#This Row],[Loại Hàng]],Table59[Nhóm],Table59[Qui đổi])</f>
        <v>PET chai</v>
      </c>
      <c r="L878" s="403">
        <v>46172</v>
      </c>
      <c r="M878" t="s">
        <v>607</v>
      </c>
      <c r="N878" s="497">
        <f>IF(COUNTIF($A$3:A878,A878)=1,1,0)</f>
        <v>0</v>
      </c>
    </row>
    <row r="879" spans="1:14" x14ac:dyDescent="0.35">
      <c r="A879" t="s">
        <v>1263</v>
      </c>
      <c r="B879" s="497" t="str">
        <f>IF(Table10[[#This Row],[DTR/Trạm]]="DTR",_xlfn.XLOOKUP(Table10[[#This Row],[ID NCC]],DS_NCC_DTR[ID NCC],DS_NCC_DTR[Tên NCC]),_xlfn.XLOOKUP(Table10[[#This Row],[ID NCC]],Data_TongTram2[ID NCC],Data_TongTram2[Tên NCC]))</f>
        <v>Hộ Kinh Doanh An Tâm</v>
      </c>
      <c r="C879" s="497" t="str">
        <f>IF(Table10[[#This Row],[Trạm/DTR]]="DTR","DTR","Trạm")</f>
        <v>Trạm</v>
      </c>
      <c r="D879" s="497" t="str">
        <f>Table10[[#This Row],[ID NCC]]&amp;Table10[[#This Row],[Trạm/DTR]]</f>
        <v>001dc000014oE0DAAUĐồng Lâm</v>
      </c>
      <c r="E879" s="497" t="str">
        <f>IF(Table10[[#This Row],[DTR/Trạm]]="DTR",_xlfn.XLOOKUP(Table10[[#This Row],[ID NCC]],DS_NCC_DTR[ID NCC],DS_NCC_DTR[Nhân viên]),_xlfn.XLOOKUP(Table10[[#This Row],[ID NCC]],Data_TongTram2[ID NCC],Data_TongTram2[Nhân viên]))</f>
        <v>Phạm Huỳnh Hữu Lộc</v>
      </c>
      <c r="F879" s="497" t="str">
        <f>IF(Table10[[#This Row],[Trạm/DTR]]="DTR",_xlfn.XLOOKUP(Table10[[#This Row],[ID NCC]],DS_NCC_DTR[ID NCC],DS_NCC_DTR[Admin miền]),_xlfn.XLOOKUP(Table10[[#This Row],[Trạm/DTR]],Table16[Trạm],Table16[[Admin ]]))</f>
        <v>Phạm Thị Thúy Duy</v>
      </c>
      <c r="G879" t="s">
        <v>2240</v>
      </c>
      <c r="H879" s="497" t="str">
        <f>VLOOKUP(Table10[[#This Row],[Sản Phẩm RG]],'Thông tin'!C:F,4,0)</f>
        <v>PET chai</v>
      </c>
      <c r="I879">
        <v>6920</v>
      </c>
      <c r="J879" s="497">
        <f>Table10[[#This Row],[Sản lượng kg]]/1000</f>
        <v>6.92</v>
      </c>
      <c r="K879" s="497" t="str">
        <f>_xlfn.XLOOKUP(Table10[[#This Row],[Loại Hàng]],Table59[Nhóm],Table59[Qui đổi])</f>
        <v>PET chai</v>
      </c>
      <c r="L879" s="403">
        <v>46172</v>
      </c>
      <c r="M879" t="s">
        <v>607</v>
      </c>
      <c r="N879" s="497">
        <f>IF(COUNTIF($A$3:A879,A879)=1,1,0)</f>
        <v>0</v>
      </c>
    </row>
    <row r="880" spans="1:14" x14ac:dyDescent="0.35">
      <c r="A880" t="s">
        <v>648</v>
      </c>
      <c r="B880" s="497" t="str">
        <f>IF(Table10[[#This Row],[DTR/Trạm]]="DTR",_xlfn.XLOOKUP(Table10[[#This Row],[ID NCC]],DS_NCC_DTR[ID NCC],DS_NCC_DTR[Tên NCC]),_xlfn.XLOOKUP(Table10[[#This Row],[ID NCC]],Data_TongTram2[ID NCC],Data_TongTram2[Tên NCC]))</f>
        <v>Lê Văn Long</v>
      </c>
      <c r="C880" s="497" t="str">
        <f>IF(Table10[[#This Row],[Trạm/DTR]]="DTR","DTR","Trạm")</f>
        <v>Trạm</v>
      </c>
      <c r="D880" s="497" t="str">
        <f>Table10[[#This Row],[ID NCC]]&amp;Table10[[#This Row],[Trạm/DTR]]</f>
        <v>001J3000005FlsUIASĐồng Lâm</v>
      </c>
      <c r="E880" s="497" t="str">
        <f>IF(Table10[[#This Row],[DTR/Trạm]]="DTR",_xlfn.XLOOKUP(Table10[[#This Row],[ID NCC]],DS_NCC_DTR[ID NCC],DS_NCC_DTR[Nhân viên]),_xlfn.XLOOKUP(Table10[[#This Row],[ID NCC]],Data_TongTram2[ID NCC],Data_TongTram2[Nhân viên]))</f>
        <v>Lâm Đỗ Anh Hào</v>
      </c>
      <c r="F880" s="497" t="str">
        <f>IF(Table10[[#This Row],[Trạm/DTR]]="DTR",_xlfn.XLOOKUP(Table10[[#This Row],[ID NCC]],DS_NCC_DTR[ID NCC],DS_NCC_DTR[Admin miền]),_xlfn.XLOOKUP(Table10[[#This Row],[Trạm/DTR]],Table16[Trạm],Table16[[Admin ]]))</f>
        <v>Phạm Thị Thúy Duy</v>
      </c>
      <c r="G880" t="s">
        <v>1296</v>
      </c>
      <c r="H880" s="497" t="str">
        <f>VLOOKUP(Table10[[#This Row],[Sản Phẩm RG]],'Thông tin'!C:F,4,0)</f>
        <v>PET chai</v>
      </c>
      <c r="I880">
        <v>350</v>
      </c>
      <c r="J880" s="497">
        <f>Table10[[#This Row],[Sản lượng kg]]/1000</f>
        <v>0.35</v>
      </c>
      <c r="K880" s="497" t="str">
        <f>_xlfn.XLOOKUP(Table10[[#This Row],[Loại Hàng]],Table59[Nhóm],Table59[Qui đổi])</f>
        <v>PET chai</v>
      </c>
      <c r="L880" s="403">
        <v>46172</v>
      </c>
      <c r="M880" t="s">
        <v>607</v>
      </c>
      <c r="N880" s="497">
        <f>IF(COUNTIF($A$3:A880,A880)=1,1,0)</f>
        <v>0</v>
      </c>
    </row>
    <row r="881" spans="1:14" x14ac:dyDescent="0.35">
      <c r="A881" t="s">
        <v>1140</v>
      </c>
      <c r="B881" s="497" t="str">
        <f>IF(Table10[[#This Row],[DTR/Trạm]]="DTR",_xlfn.XLOOKUP(Table10[[#This Row],[ID NCC]],DS_NCC_DTR[ID NCC],DS_NCC_DTR[Tên NCC]),_xlfn.XLOOKUP(Table10[[#This Row],[ID NCC]],Data_TongTram2[ID NCC],Data_TongTram2[Tên NCC]))</f>
        <v>Anh Sang Sóc Trăng</v>
      </c>
      <c r="C881" s="497" t="str">
        <f>IF(Table10[[#This Row],[Trạm/DTR]]="DTR","DTR","Trạm")</f>
        <v>Trạm</v>
      </c>
      <c r="D881" s="497" t="str">
        <f>Table10[[#This Row],[ID NCC]]&amp;Table10[[#This Row],[Trạm/DTR]]</f>
        <v>001J3000002HjI9IAKĐồng Lâm</v>
      </c>
      <c r="E881" s="497" t="str">
        <f>IF(Table10[[#This Row],[DTR/Trạm]]="DTR",_xlfn.XLOOKUP(Table10[[#This Row],[ID NCC]],DS_NCC_DTR[ID NCC],DS_NCC_DTR[Nhân viên]),_xlfn.XLOOKUP(Table10[[#This Row],[ID NCC]],Data_TongTram2[ID NCC],Data_TongTram2[Nhân viên]))</f>
        <v>Nguyễn Ngọc Lâm</v>
      </c>
      <c r="F881" s="497" t="str">
        <f>IF(Table10[[#This Row],[Trạm/DTR]]="DTR",_xlfn.XLOOKUP(Table10[[#This Row],[ID NCC]],DS_NCC_DTR[ID NCC],DS_NCC_DTR[Admin miền]),_xlfn.XLOOKUP(Table10[[#This Row],[Trạm/DTR]],Table16[Trạm],Table16[[Admin ]]))</f>
        <v>Phạm Thị Thúy Duy</v>
      </c>
      <c r="G881" t="s">
        <v>1296</v>
      </c>
      <c r="H881" s="497" t="str">
        <f>VLOOKUP(Table10[[#This Row],[Sản Phẩm RG]],'Thông tin'!C:F,4,0)</f>
        <v>PET chai</v>
      </c>
      <c r="I881">
        <v>1170</v>
      </c>
      <c r="J881" s="497">
        <f>Table10[[#This Row],[Sản lượng kg]]/1000</f>
        <v>1.17</v>
      </c>
      <c r="K881" s="497" t="str">
        <f>_xlfn.XLOOKUP(Table10[[#This Row],[Loại Hàng]],Table59[Nhóm],Table59[Qui đổi])</f>
        <v>PET chai</v>
      </c>
      <c r="L881" s="403">
        <v>46172</v>
      </c>
      <c r="M881" t="s">
        <v>607</v>
      </c>
      <c r="N881" s="497">
        <f>IF(COUNTIF($A$3:A881,A881)=1,1,0)</f>
        <v>0</v>
      </c>
    </row>
    <row r="882" spans="1:14" x14ac:dyDescent="0.35">
      <c r="A882" t="s">
        <v>511</v>
      </c>
      <c r="B882" s="497" t="str">
        <f>IF(Table10[[#This Row],[DTR/Trạm]]="DTR",_xlfn.XLOOKUP(Table10[[#This Row],[ID NCC]],DS_NCC_DTR[ID NCC],DS_NCC_DTR[Tên NCC]),_xlfn.XLOOKUP(Table10[[#This Row],[ID NCC]],Data_TongTram2[ID NCC],Data_TongTram2[Tên NCC]))</f>
        <v>Công ty TNHH MTV TM DV Phúc Sang</v>
      </c>
      <c r="C882" s="497" t="str">
        <f>IF(Table10[[#This Row],[Trạm/DTR]]="DTR","DTR","Trạm")</f>
        <v>Trạm</v>
      </c>
      <c r="D882" s="497" t="str">
        <f>Table10[[#This Row],[ID NCC]]&amp;Table10[[#This Row],[Trạm/DTR]]</f>
        <v>001J3000002HLr2IAGĐồng Lâm</v>
      </c>
      <c r="E882" s="497" t="str">
        <f>IF(Table10[[#This Row],[DTR/Trạm]]="DTR",_xlfn.XLOOKUP(Table10[[#This Row],[ID NCC]],DS_NCC_DTR[ID NCC],DS_NCC_DTR[Nhân viên]),_xlfn.XLOOKUP(Table10[[#This Row],[ID NCC]],Data_TongTram2[ID NCC],Data_TongTram2[Nhân viên]))</f>
        <v>Nguyễn Ngọc Lâm</v>
      </c>
      <c r="F882" s="497" t="str">
        <f>IF(Table10[[#This Row],[Trạm/DTR]]="DTR",_xlfn.XLOOKUP(Table10[[#This Row],[ID NCC]],DS_NCC_DTR[ID NCC],DS_NCC_DTR[Admin miền]),_xlfn.XLOOKUP(Table10[[#This Row],[Trạm/DTR]],Table16[Trạm],Table16[[Admin ]]))</f>
        <v>Phạm Thị Thúy Duy</v>
      </c>
      <c r="G882" t="s">
        <v>1296</v>
      </c>
      <c r="H882" s="497" t="str">
        <f>VLOOKUP(Table10[[#This Row],[Sản Phẩm RG]],'Thông tin'!C:F,4,0)</f>
        <v>PET chai</v>
      </c>
      <c r="I882">
        <v>970</v>
      </c>
      <c r="J882" s="497">
        <f>Table10[[#This Row],[Sản lượng kg]]/1000</f>
        <v>0.97</v>
      </c>
      <c r="K882" s="497" t="str">
        <f>_xlfn.XLOOKUP(Table10[[#This Row],[Loại Hàng]],Table59[Nhóm],Table59[Qui đổi])</f>
        <v>PET chai</v>
      </c>
      <c r="L882" s="403">
        <v>46172</v>
      </c>
      <c r="M882" t="s">
        <v>607</v>
      </c>
      <c r="N882" s="497">
        <f>IF(COUNTIF($A$3:A882,A882)=1,1,0)</f>
        <v>0</v>
      </c>
    </row>
    <row r="883" spans="1:14" x14ac:dyDescent="0.35">
      <c r="A883" t="s">
        <v>754</v>
      </c>
      <c r="B883" s="497" t="str">
        <f>IF(Table10[[#This Row],[DTR/Trạm]]="DTR",_xlfn.XLOOKUP(Table10[[#This Row],[ID NCC]],DS_NCC_DTR[ID NCC],DS_NCC_DTR[Tên NCC]),_xlfn.XLOOKUP(Table10[[#This Row],[ID NCC]],Data_TongTram2[ID NCC],Data_TongTram2[Tên NCC]))</f>
        <v>Kiều Sang Đồng Tháp</v>
      </c>
      <c r="C883" s="497" t="str">
        <f>IF(Table10[[#This Row],[Trạm/DTR]]="DTR","DTR","Trạm")</f>
        <v>Trạm</v>
      </c>
      <c r="D883" s="497" t="str">
        <f>Table10[[#This Row],[ID NCC]]&amp;Table10[[#This Row],[Trạm/DTR]]</f>
        <v>001J3000002HLplIAGĐồng Lâm</v>
      </c>
      <c r="E883" s="497" t="str">
        <f>IF(Table10[[#This Row],[DTR/Trạm]]="DTR",_xlfn.XLOOKUP(Table10[[#This Row],[ID NCC]],DS_NCC_DTR[ID NCC],DS_NCC_DTR[Nhân viên]),_xlfn.XLOOKUP(Table10[[#This Row],[ID NCC]],Data_TongTram2[ID NCC],Data_TongTram2[Nhân viên]))</f>
        <v>Lâm Đỗ Anh Hào</v>
      </c>
      <c r="F883" s="497" t="str">
        <f>IF(Table10[[#This Row],[Trạm/DTR]]="DTR",_xlfn.XLOOKUP(Table10[[#This Row],[ID NCC]],DS_NCC_DTR[ID NCC],DS_NCC_DTR[Admin miền]),_xlfn.XLOOKUP(Table10[[#This Row],[Trạm/DTR]],Table16[Trạm],Table16[[Admin ]]))</f>
        <v>Phạm Thị Thúy Duy</v>
      </c>
      <c r="G883" t="s">
        <v>1296</v>
      </c>
      <c r="H883" s="497" t="str">
        <f>VLOOKUP(Table10[[#This Row],[Sản Phẩm RG]],'Thông tin'!C:F,4,0)</f>
        <v>PET chai</v>
      </c>
      <c r="I883">
        <v>650</v>
      </c>
      <c r="J883" s="497">
        <f>Table10[[#This Row],[Sản lượng kg]]/1000</f>
        <v>0.65</v>
      </c>
      <c r="K883" s="497" t="str">
        <f>_xlfn.XLOOKUP(Table10[[#This Row],[Loại Hàng]],Table59[Nhóm],Table59[Qui đổi])</f>
        <v>PET chai</v>
      </c>
      <c r="L883" s="403">
        <v>46172</v>
      </c>
      <c r="M883" t="s">
        <v>607</v>
      </c>
      <c r="N883" s="497">
        <f>IF(COUNTIF($A$3:A883,A883)=1,1,0)</f>
        <v>0</v>
      </c>
    </row>
    <row r="884" spans="1:14" x14ac:dyDescent="0.35">
      <c r="A884" t="s">
        <v>519</v>
      </c>
      <c r="B884" s="497" t="str">
        <f>IF(Table10[[#This Row],[DTR/Trạm]]="DTR",_xlfn.XLOOKUP(Table10[[#This Row],[ID NCC]],DS_NCC_DTR[ID NCC],DS_NCC_DTR[Tên NCC]),_xlfn.XLOOKUP(Table10[[#This Row],[ID NCC]],Data_TongTram2[ID NCC],Data_TongTram2[Tên NCC]))</f>
        <v>Kiều Bình Thái</v>
      </c>
      <c r="C884" s="497" t="str">
        <f>IF(Table10[[#This Row],[Trạm/DTR]]="DTR","DTR","Trạm")</f>
        <v>Trạm</v>
      </c>
      <c r="D884" s="497" t="str">
        <f>Table10[[#This Row],[ID NCC]]&amp;Table10[[#This Row],[Trạm/DTR]]</f>
        <v>001J3000005FFAsIAOĐồng Lâm</v>
      </c>
      <c r="E884" s="497" t="str">
        <f>IF(Table10[[#This Row],[DTR/Trạm]]="DTR",_xlfn.XLOOKUP(Table10[[#This Row],[ID NCC]],DS_NCC_DTR[ID NCC],DS_NCC_DTR[Nhân viên]),_xlfn.XLOOKUP(Table10[[#This Row],[ID NCC]],Data_TongTram2[ID NCC],Data_TongTram2[Nhân viên]))</f>
        <v>Lê Quốc Việt</v>
      </c>
      <c r="F884" s="497" t="str">
        <f>IF(Table10[[#This Row],[Trạm/DTR]]="DTR",_xlfn.XLOOKUP(Table10[[#This Row],[ID NCC]],DS_NCC_DTR[ID NCC],DS_NCC_DTR[Admin miền]),_xlfn.XLOOKUP(Table10[[#This Row],[Trạm/DTR]],Table16[Trạm],Table16[[Admin ]]))</f>
        <v>Phạm Thị Thúy Duy</v>
      </c>
      <c r="G884" t="s">
        <v>1296</v>
      </c>
      <c r="H884" s="497" t="str">
        <f>VLOOKUP(Table10[[#This Row],[Sản Phẩm RG]],'Thông tin'!C:F,4,0)</f>
        <v>PET chai</v>
      </c>
      <c r="I884">
        <v>800</v>
      </c>
      <c r="J884" s="497">
        <f>Table10[[#This Row],[Sản lượng kg]]/1000</f>
        <v>0.8</v>
      </c>
      <c r="K884" s="497" t="str">
        <f>_xlfn.XLOOKUP(Table10[[#This Row],[Loại Hàng]],Table59[Nhóm],Table59[Qui đổi])</f>
        <v>PET chai</v>
      </c>
      <c r="L884" s="403">
        <v>46172</v>
      </c>
      <c r="M884" t="s">
        <v>607</v>
      </c>
      <c r="N884" s="497">
        <f>IF(COUNTIF($A$3:A884,A884)=1,1,0)</f>
        <v>0</v>
      </c>
    </row>
    <row r="885" spans="1:14" x14ac:dyDescent="0.35">
      <c r="A885" t="s">
        <v>563</v>
      </c>
      <c r="B885" s="497" t="str">
        <f>IF(Table10[[#This Row],[DTR/Trạm]]="DTR",_xlfn.XLOOKUP(Table10[[#This Row],[ID NCC]],DS_NCC_DTR[ID NCC],DS_NCC_DTR[Tên NCC]),_xlfn.XLOOKUP(Table10[[#This Row],[ID NCC]],Data_TongTram2[ID NCC],Data_TongTram2[Tên NCC]))</f>
        <v>Duy Phương</v>
      </c>
      <c r="C885" s="497" t="str">
        <f>IF(Table10[[#This Row],[Trạm/DTR]]="DTR","DTR","Trạm")</f>
        <v>Trạm</v>
      </c>
      <c r="D885" s="497" t="str">
        <f>Table10[[#This Row],[ID NCC]]&amp;Table10[[#This Row],[Trạm/DTR]]</f>
        <v>001J3000002HLkUIAWĐồng Lâm</v>
      </c>
      <c r="E885" s="497" t="str">
        <f>IF(Table10[[#This Row],[DTR/Trạm]]="DTR",_xlfn.XLOOKUP(Table10[[#This Row],[ID NCC]],DS_NCC_DTR[ID NCC],DS_NCC_DTR[Nhân viên]),_xlfn.XLOOKUP(Table10[[#This Row],[ID NCC]],Data_TongTram2[ID NCC],Data_TongTram2[Nhân viên]))</f>
        <v>Lê Quốc Việt</v>
      </c>
      <c r="F885" s="497" t="str">
        <f>IF(Table10[[#This Row],[Trạm/DTR]]="DTR",_xlfn.XLOOKUP(Table10[[#This Row],[ID NCC]],DS_NCC_DTR[ID NCC],DS_NCC_DTR[Admin miền]),_xlfn.XLOOKUP(Table10[[#This Row],[Trạm/DTR]],Table16[Trạm],Table16[[Admin ]]))</f>
        <v>Phạm Thị Thúy Duy</v>
      </c>
      <c r="G885" t="s">
        <v>1296</v>
      </c>
      <c r="H885" s="497" t="str">
        <f>VLOOKUP(Table10[[#This Row],[Sản Phẩm RG]],'Thông tin'!C:F,4,0)</f>
        <v>PET chai</v>
      </c>
      <c r="I885">
        <v>1070</v>
      </c>
      <c r="J885" s="497">
        <f>Table10[[#This Row],[Sản lượng kg]]/1000</f>
        <v>1.07</v>
      </c>
      <c r="K885" s="497" t="str">
        <f>_xlfn.XLOOKUP(Table10[[#This Row],[Loại Hàng]],Table59[Nhóm],Table59[Qui đổi])</f>
        <v>PET chai</v>
      </c>
      <c r="L885" s="403">
        <v>46172</v>
      </c>
      <c r="M885" t="s">
        <v>607</v>
      </c>
      <c r="N885" s="497">
        <f>IF(COUNTIF($A$3:A885,A885)=1,1,0)</f>
        <v>0</v>
      </c>
    </row>
    <row r="886" spans="1:14" x14ac:dyDescent="0.35">
      <c r="A886" t="s">
        <v>765</v>
      </c>
      <c r="B886" s="497" t="str">
        <f>IF(Table10[[#This Row],[DTR/Trạm]]="DTR",_xlfn.XLOOKUP(Table10[[#This Row],[ID NCC]],DS_NCC_DTR[ID NCC],DS_NCC_DTR[Tên NCC]),_xlfn.XLOOKUP(Table10[[#This Row],[ID NCC]],Data_TongTram2[ID NCC],Data_TongTram2[Tên NCC]))</f>
        <v>Anh Phương Bạc Liêu</v>
      </c>
      <c r="C886" s="497" t="str">
        <f>IF(Table10[[#This Row],[Trạm/DTR]]="DTR","DTR","Trạm")</f>
        <v>Trạm</v>
      </c>
      <c r="D886" s="497" t="str">
        <f>Table10[[#This Row],[ID NCC]]&amp;Table10[[#This Row],[Trạm/DTR]]</f>
        <v>001J3000007YfEVIA0Đồng Lâm</v>
      </c>
      <c r="E886" s="497" t="str">
        <f>IF(Table10[[#This Row],[DTR/Trạm]]="DTR",_xlfn.XLOOKUP(Table10[[#This Row],[ID NCC]],DS_NCC_DTR[ID NCC],DS_NCC_DTR[Nhân viên]),_xlfn.XLOOKUP(Table10[[#This Row],[ID NCC]],Data_TongTram2[ID NCC],Data_TongTram2[Nhân viên]))</f>
        <v>Thái Tân Văn</v>
      </c>
      <c r="F886" s="497" t="str">
        <f>IF(Table10[[#This Row],[Trạm/DTR]]="DTR",_xlfn.XLOOKUP(Table10[[#This Row],[ID NCC]],DS_NCC_DTR[ID NCC],DS_NCC_DTR[Admin miền]),_xlfn.XLOOKUP(Table10[[#This Row],[Trạm/DTR]],Table16[Trạm],Table16[[Admin ]]))</f>
        <v>Phạm Thị Thúy Duy</v>
      </c>
      <c r="G886" t="s">
        <v>1296</v>
      </c>
      <c r="H886" s="497" t="str">
        <f>VLOOKUP(Table10[[#This Row],[Sản Phẩm RG]],'Thông tin'!C:F,4,0)</f>
        <v>PET chai</v>
      </c>
      <c r="I886">
        <v>1080</v>
      </c>
      <c r="J886" s="497">
        <f>Table10[[#This Row],[Sản lượng kg]]/1000</f>
        <v>1.08</v>
      </c>
      <c r="K886" s="497" t="str">
        <f>_xlfn.XLOOKUP(Table10[[#This Row],[Loại Hàng]],Table59[Nhóm],Table59[Qui đổi])</f>
        <v>PET chai</v>
      </c>
      <c r="L886" s="403">
        <v>46172</v>
      </c>
      <c r="M886" t="s">
        <v>607</v>
      </c>
      <c r="N886" s="497">
        <f>IF(COUNTIF($A$3:A886,A886)=1,1,0)</f>
        <v>0</v>
      </c>
    </row>
    <row r="887" spans="1:14" x14ac:dyDescent="0.35">
      <c r="A887" t="s">
        <v>549</v>
      </c>
      <c r="B887" s="497" t="str">
        <f>IF(Table10[[#This Row],[DTR/Trạm]]="DTR",_xlfn.XLOOKUP(Table10[[#This Row],[ID NCC]],DS_NCC_DTR[ID NCC],DS_NCC_DTR[Tên NCC]),_xlfn.XLOOKUP(Table10[[#This Row],[ID NCC]],Data_TongTram2[ID NCC],Data_TongTram2[Tên NCC]))</f>
        <v>Nhỉn Như Ngọc</v>
      </c>
      <c r="C887" s="497" t="str">
        <f>IF(Table10[[#This Row],[Trạm/DTR]]="DTR","DTR","Trạm")</f>
        <v>Trạm</v>
      </c>
      <c r="D887" s="497" t="str">
        <f>Table10[[#This Row],[ID NCC]]&amp;Table10[[#This Row],[Trạm/DTR]]</f>
        <v>001J3000002HjEHIA0Đồng Lâm</v>
      </c>
      <c r="E887" s="497" t="str">
        <f>IF(Table10[[#This Row],[DTR/Trạm]]="DTR",_xlfn.XLOOKUP(Table10[[#This Row],[ID NCC]],DS_NCC_DTR[ID NCC],DS_NCC_DTR[Nhân viên]),_xlfn.XLOOKUP(Table10[[#This Row],[ID NCC]],Data_TongTram2[ID NCC],Data_TongTram2[Nhân viên]))</f>
        <v>Lê Quốc Việt</v>
      </c>
      <c r="F887" s="497" t="str">
        <f>IF(Table10[[#This Row],[Trạm/DTR]]="DTR",_xlfn.XLOOKUP(Table10[[#This Row],[ID NCC]],DS_NCC_DTR[ID NCC],DS_NCC_DTR[Admin miền]),_xlfn.XLOOKUP(Table10[[#This Row],[Trạm/DTR]],Table16[Trạm],Table16[[Admin ]]))</f>
        <v>Phạm Thị Thúy Duy</v>
      </c>
      <c r="G887" t="s">
        <v>1296</v>
      </c>
      <c r="H887" s="497" t="str">
        <f>VLOOKUP(Table10[[#This Row],[Sản Phẩm RG]],'Thông tin'!C:F,4,0)</f>
        <v>PET chai</v>
      </c>
      <c r="I887">
        <v>1320</v>
      </c>
      <c r="J887" s="497">
        <f>Table10[[#This Row],[Sản lượng kg]]/1000</f>
        <v>1.32</v>
      </c>
      <c r="K887" s="497" t="str">
        <f>_xlfn.XLOOKUP(Table10[[#This Row],[Loại Hàng]],Table59[Nhóm],Table59[Qui đổi])</f>
        <v>PET chai</v>
      </c>
      <c r="L887" s="403">
        <v>46172</v>
      </c>
      <c r="M887" t="s">
        <v>607</v>
      </c>
      <c r="N887" s="497">
        <f>IF(COUNTIF($A$3:A887,A887)=1,1,0)</f>
        <v>0</v>
      </c>
    </row>
    <row r="888" spans="1:14" x14ac:dyDescent="0.35">
      <c r="A888" t="s">
        <v>563</v>
      </c>
      <c r="B888" s="497" t="str">
        <f>IF(Table10[[#This Row],[DTR/Trạm]]="DTR",_xlfn.XLOOKUP(Table10[[#This Row],[ID NCC]],DS_NCC_DTR[ID NCC],DS_NCC_DTR[Tên NCC]),_xlfn.XLOOKUP(Table10[[#This Row],[ID NCC]],Data_TongTram2[ID NCC],Data_TongTram2[Tên NCC]))</f>
        <v>Duy Phương</v>
      </c>
      <c r="C888" s="497" t="str">
        <f>IF(Table10[[#This Row],[Trạm/DTR]]="DTR","DTR","Trạm")</f>
        <v>Trạm</v>
      </c>
      <c r="D888" s="497" t="str">
        <f>Table10[[#This Row],[ID NCC]]&amp;Table10[[#This Row],[Trạm/DTR]]</f>
        <v>001J3000002HLkUIAWĐồng Lâm</v>
      </c>
      <c r="E888" s="497" t="str">
        <f>IF(Table10[[#This Row],[DTR/Trạm]]="DTR",_xlfn.XLOOKUP(Table10[[#This Row],[ID NCC]],DS_NCC_DTR[ID NCC],DS_NCC_DTR[Nhân viên]),_xlfn.XLOOKUP(Table10[[#This Row],[ID NCC]],Data_TongTram2[ID NCC],Data_TongTram2[Nhân viên]))</f>
        <v>Lê Quốc Việt</v>
      </c>
      <c r="F888" s="497" t="str">
        <f>IF(Table10[[#This Row],[Trạm/DTR]]="DTR",_xlfn.XLOOKUP(Table10[[#This Row],[ID NCC]],DS_NCC_DTR[ID NCC],DS_NCC_DTR[Admin miền]),_xlfn.XLOOKUP(Table10[[#This Row],[Trạm/DTR]],Table16[Trạm],Table16[[Admin ]]))</f>
        <v>Phạm Thị Thúy Duy</v>
      </c>
      <c r="G888" t="s">
        <v>1296</v>
      </c>
      <c r="H888" s="497" t="str">
        <f>VLOOKUP(Table10[[#This Row],[Sản Phẩm RG]],'Thông tin'!C:F,4,0)</f>
        <v>PET chai</v>
      </c>
      <c r="I888">
        <v>1701</v>
      </c>
      <c r="J888" s="497">
        <f>Table10[[#This Row],[Sản lượng kg]]/1000</f>
        <v>1.7010000000000001</v>
      </c>
      <c r="K888" s="497" t="str">
        <f>_xlfn.XLOOKUP(Table10[[#This Row],[Loại Hàng]],Table59[Nhóm],Table59[Qui đổi])</f>
        <v>PET chai</v>
      </c>
      <c r="L888" s="403">
        <v>46172</v>
      </c>
      <c r="M888" t="s">
        <v>607</v>
      </c>
      <c r="N888" s="497">
        <f>IF(COUNTIF($A$3:A888,A888)=1,1,0)</f>
        <v>0</v>
      </c>
    </row>
    <row r="889" spans="1:14" x14ac:dyDescent="0.35">
      <c r="A889" t="s">
        <v>765</v>
      </c>
      <c r="B889" s="497" t="str">
        <f>IF(Table10[[#This Row],[DTR/Trạm]]="DTR",_xlfn.XLOOKUP(Table10[[#This Row],[ID NCC]],DS_NCC_DTR[ID NCC],DS_NCC_DTR[Tên NCC]),_xlfn.XLOOKUP(Table10[[#This Row],[ID NCC]],Data_TongTram2[ID NCC],Data_TongTram2[Tên NCC]))</f>
        <v>Anh Phương Bạc Liêu</v>
      </c>
      <c r="C889" s="497" t="str">
        <f>IF(Table10[[#This Row],[Trạm/DTR]]="DTR","DTR","Trạm")</f>
        <v>Trạm</v>
      </c>
      <c r="D889" s="497" t="str">
        <f>Table10[[#This Row],[ID NCC]]&amp;Table10[[#This Row],[Trạm/DTR]]</f>
        <v>001J3000007YfEVIA0Đồng Lâm</v>
      </c>
      <c r="E889" s="497" t="str">
        <f>IF(Table10[[#This Row],[DTR/Trạm]]="DTR",_xlfn.XLOOKUP(Table10[[#This Row],[ID NCC]],DS_NCC_DTR[ID NCC],DS_NCC_DTR[Nhân viên]),_xlfn.XLOOKUP(Table10[[#This Row],[ID NCC]],Data_TongTram2[ID NCC],Data_TongTram2[Nhân viên]))</f>
        <v>Thái Tân Văn</v>
      </c>
      <c r="F889" s="497" t="str">
        <f>IF(Table10[[#This Row],[Trạm/DTR]]="DTR",_xlfn.XLOOKUP(Table10[[#This Row],[ID NCC]],DS_NCC_DTR[ID NCC],DS_NCC_DTR[Admin miền]),_xlfn.XLOOKUP(Table10[[#This Row],[Trạm/DTR]],Table16[Trạm],Table16[[Admin ]]))</f>
        <v>Phạm Thị Thúy Duy</v>
      </c>
      <c r="G889" t="s">
        <v>1296</v>
      </c>
      <c r="H889" s="497" t="str">
        <f>VLOOKUP(Table10[[#This Row],[Sản Phẩm RG]],'Thông tin'!C:F,4,0)</f>
        <v>PET chai</v>
      </c>
      <c r="I889">
        <v>970</v>
      </c>
      <c r="J889" s="497">
        <f>Table10[[#This Row],[Sản lượng kg]]/1000</f>
        <v>0.97</v>
      </c>
      <c r="K889" s="497" t="str">
        <f>_xlfn.XLOOKUP(Table10[[#This Row],[Loại Hàng]],Table59[Nhóm],Table59[Qui đổi])</f>
        <v>PET chai</v>
      </c>
      <c r="L889" s="403">
        <v>46172</v>
      </c>
      <c r="M889" t="s">
        <v>607</v>
      </c>
      <c r="N889" s="497">
        <f>IF(COUNTIF($A$3:A889,A889)=1,1,0)</f>
        <v>0</v>
      </c>
    </row>
    <row r="890" spans="1:14" x14ac:dyDescent="0.35">
      <c r="A890" t="s">
        <v>536</v>
      </c>
      <c r="B890" s="497" t="str">
        <f>IF(Table10[[#This Row],[DTR/Trạm]]="DTR",_xlfn.XLOOKUP(Table10[[#This Row],[ID NCC]],DS_NCC_DTR[ID NCC],DS_NCC_DTR[Tên NCC]),_xlfn.XLOOKUP(Table10[[#This Row],[ID NCC]],Data_TongTram2[ID NCC],Data_TongTram2[Tên NCC]))</f>
        <v>Anh Tài Đc</v>
      </c>
      <c r="C890" s="497" t="str">
        <f>IF(Table10[[#This Row],[Trạm/DTR]]="DTR","DTR","Trạm")</f>
        <v>Trạm</v>
      </c>
      <c r="D890" s="497" t="str">
        <f>Table10[[#This Row],[ID NCC]]&amp;Table10[[#This Row],[Trạm/DTR]]</f>
        <v>001J3000002HLkXIAWĐồng Lâm</v>
      </c>
      <c r="E890" s="497" t="str">
        <f>IF(Table10[[#This Row],[DTR/Trạm]]="DTR",_xlfn.XLOOKUP(Table10[[#This Row],[ID NCC]],DS_NCC_DTR[ID NCC],DS_NCC_DTR[Nhân viên]),_xlfn.XLOOKUP(Table10[[#This Row],[ID NCC]],Data_TongTram2[ID NCC],Data_TongTram2[Nhân viên]))</f>
        <v>Lê Quốc Việt</v>
      </c>
      <c r="F890" s="497" t="str">
        <f>IF(Table10[[#This Row],[Trạm/DTR]]="DTR",_xlfn.XLOOKUP(Table10[[#This Row],[ID NCC]],DS_NCC_DTR[ID NCC],DS_NCC_DTR[Admin miền]),_xlfn.XLOOKUP(Table10[[#This Row],[Trạm/DTR]],Table16[Trạm],Table16[[Admin ]]))</f>
        <v>Phạm Thị Thúy Duy</v>
      </c>
      <c r="G890" t="s">
        <v>1296</v>
      </c>
      <c r="H890" s="497" t="str">
        <f>VLOOKUP(Table10[[#This Row],[Sản Phẩm RG]],'Thông tin'!C:F,4,0)</f>
        <v>PET chai</v>
      </c>
      <c r="I890">
        <v>533</v>
      </c>
      <c r="J890" s="497">
        <f>Table10[[#This Row],[Sản lượng kg]]/1000</f>
        <v>0.53300000000000003</v>
      </c>
      <c r="K890" s="497" t="str">
        <f>_xlfn.XLOOKUP(Table10[[#This Row],[Loại Hàng]],Table59[Nhóm],Table59[Qui đổi])</f>
        <v>PET chai</v>
      </c>
      <c r="L890" s="403">
        <v>46172</v>
      </c>
      <c r="M890" t="s">
        <v>607</v>
      </c>
      <c r="N890" s="497">
        <f>IF(COUNTIF($A$3:A890,A890)=1,1,0)</f>
        <v>0</v>
      </c>
    </row>
    <row r="891" spans="1:14" x14ac:dyDescent="0.35">
      <c r="A891" t="s">
        <v>631</v>
      </c>
      <c r="B891" s="497" t="str">
        <f>IF(Table10[[#This Row],[DTR/Trạm]]="DTR",_xlfn.XLOOKUP(Table10[[#This Row],[ID NCC]],DS_NCC_DTR[ID NCC],DS_NCC_DTR[Tên NCC]),_xlfn.XLOOKUP(Table10[[#This Row],[ID NCC]],Data_TongTram2[ID NCC],Data_TongTram2[Tên NCC]))</f>
        <v>Nguyễn Thị Trúc Mai</v>
      </c>
      <c r="C891" s="497" t="str">
        <f>IF(Table10[[#This Row],[Trạm/DTR]]="DTR","DTR","Trạm")</f>
        <v>Trạm</v>
      </c>
      <c r="D891" s="497" t="str">
        <f>Table10[[#This Row],[ID NCC]]&amp;Table10[[#This Row],[Trạm/DTR]]</f>
        <v>001J300000Ar9kvIABĐồng Lâm</v>
      </c>
      <c r="E891" s="497" t="str">
        <f>IF(Table10[[#This Row],[DTR/Trạm]]="DTR",_xlfn.XLOOKUP(Table10[[#This Row],[ID NCC]],DS_NCC_DTR[ID NCC],DS_NCC_DTR[Nhân viên]),_xlfn.XLOOKUP(Table10[[#This Row],[ID NCC]],Data_TongTram2[ID NCC],Data_TongTram2[Nhân viên]))</f>
        <v>Lâm Đỗ Anh Hào</v>
      </c>
      <c r="F891" s="497" t="str">
        <f>IF(Table10[[#This Row],[Trạm/DTR]]="DTR",_xlfn.XLOOKUP(Table10[[#This Row],[ID NCC]],DS_NCC_DTR[ID NCC],DS_NCC_DTR[Admin miền]),_xlfn.XLOOKUP(Table10[[#This Row],[Trạm/DTR]],Table16[Trạm],Table16[[Admin ]]))</f>
        <v>Phạm Thị Thúy Duy</v>
      </c>
      <c r="G891" t="s">
        <v>1296</v>
      </c>
      <c r="H891" s="497" t="str">
        <f>VLOOKUP(Table10[[#This Row],[Sản Phẩm RG]],'Thông tin'!C:F,4,0)</f>
        <v>PET chai</v>
      </c>
      <c r="I891">
        <v>447</v>
      </c>
      <c r="J891" s="497">
        <f>Table10[[#This Row],[Sản lượng kg]]/1000</f>
        <v>0.44700000000000001</v>
      </c>
      <c r="K891" s="497" t="str">
        <f>_xlfn.XLOOKUP(Table10[[#This Row],[Loại Hàng]],Table59[Nhóm],Table59[Qui đổi])</f>
        <v>PET chai</v>
      </c>
      <c r="L891" s="403">
        <v>46172</v>
      </c>
      <c r="M891" t="s">
        <v>607</v>
      </c>
      <c r="N891" s="497">
        <f>IF(COUNTIF($A$3:A891,A891)=1,1,0)</f>
        <v>0</v>
      </c>
    </row>
    <row r="892" spans="1:14" x14ac:dyDescent="0.35">
      <c r="A892" t="s">
        <v>2214</v>
      </c>
      <c r="B892" s="497" t="str">
        <f>IF(Table10[[#This Row],[DTR/Trạm]]="DTR",_xlfn.XLOOKUP(Table10[[#This Row],[ID NCC]],DS_NCC_DTR[ID NCC],DS_NCC_DTR[Tên NCC]),_xlfn.XLOOKUP(Table10[[#This Row],[ID NCC]],Data_TongTram2[ID NCC],Data_TongTram2[Tên NCC]))</f>
        <v>Anh Đông</v>
      </c>
      <c r="C892" s="497" t="str">
        <f>IF(Table10[[#This Row],[Trạm/DTR]]="DTR","DTR","Trạm")</f>
        <v>Trạm</v>
      </c>
      <c r="D892" s="497" t="str">
        <f>Table10[[#This Row],[ID NCC]]&amp;Table10[[#This Row],[Trạm/DTR]]</f>
        <v>001J3000002HLcMIAWĐồng Lâm</v>
      </c>
      <c r="E892" s="497" t="str">
        <f>IF(Table10[[#This Row],[DTR/Trạm]]="DTR",_xlfn.XLOOKUP(Table10[[#This Row],[ID NCC]],DS_NCC_DTR[ID NCC],DS_NCC_DTR[Nhân viên]),_xlfn.XLOOKUP(Table10[[#This Row],[ID NCC]],Data_TongTram2[ID NCC],Data_TongTram2[Nhân viên]))</f>
        <v>Nguyễn Ngọc Lâm</v>
      </c>
      <c r="F892" s="497" t="str">
        <f>IF(Table10[[#This Row],[Trạm/DTR]]="DTR",_xlfn.XLOOKUP(Table10[[#This Row],[ID NCC]],DS_NCC_DTR[ID NCC],DS_NCC_DTR[Admin miền]),_xlfn.XLOOKUP(Table10[[#This Row],[Trạm/DTR]],Table16[Trạm],Table16[[Admin ]]))</f>
        <v>Phạm Thị Thúy Duy</v>
      </c>
      <c r="G892" t="s">
        <v>2240</v>
      </c>
      <c r="H892" s="497" t="str">
        <f>VLOOKUP(Table10[[#This Row],[Sản Phẩm RG]],'Thông tin'!C:F,4,0)</f>
        <v>PET chai</v>
      </c>
      <c r="I892">
        <v>5362</v>
      </c>
      <c r="J892" s="497">
        <f>Table10[[#This Row],[Sản lượng kg]]/1000</f>
        <v>5.3620000000000001</v>
      </c>
      <c r="K892" s="497" t="str">
        <f>_xlfn.XLOOKUP(Table10[[#This Row],[Loại Hàng]],Table59[Nhóm],Table59[Qui đổi])</f>
        <v>PET chai</v>
      </c>
      <c r="L892" s="403">
        <v>46172</v>
      </c>
      <c r="M892" t="s">
        <v>607</v>
      </c>
      <c r="N892" s="497">
        <f>IF(COUNTIF($A$3:A892,A892)=1,1,0)</f>
        <v>0</v>
      </c>
    </row>
    <row r="893" spans="1:14" x14ac:dyDescent="0.35">
      <c r="A893" t="s">
        <v>519</v>
      </c>
      <c r="B893" s="497" t="str">
        <f>IF(Table10[[#This Row],[DTR/Trạm]]="DTR",_xlfn.XLOOKUP(Table10[[#This Row],[ID NCC]],DS_NCC_DTR[ID NCC],DS_NCC_DTR[Tên NCC]),_xlfn.XLOOKUP(Table10[[#This Row],[ID NCC]],Data_TongTram2[ID NCC],Data_TongTram2[Tên NCC]))</f>
        <v>Kiều Bình Thái</v>
      </c>
      <c r="C893" s="497" t="str">
        <f>IF(Table10[[#This Row],[Trạm/DTR]]="DTR","DTR","Trạm")</f>
        <v>Trạm</v>
      </c>
      <c r="D893" s="497" t="str">
        <f>Table10[[#This Row],[ID NCC]]&amp;Table10[[#This Row],[Trạm/DTR]]</f>
        <v>001J3000005FFAsIAOĐồng Lâm</v>
      </c>
      <c r="E893" s="497" t="str">
        <f>IF(Table10[[#This Row],[DTR/Trạm]]="DTR",_xlfn.XLOOKUP(Table10[[#This Row],[ID NCC]],DS_NCC_DTR[ID NCC],DS_NCC_DTR[Nhân viên]),_xlfn.XLOOKUP(Table10[[#This Row],[ID NCC]],Data_TongTram2[ID NCC],Data_TongTram2[Nhân viên]))</f>
        <v>Lê Quốc Việt</v>
      </c>
      <c r="F893" s="497" t="str">
        <f>IF(Table10[[#This Row],[Trạm/DTR]]="DTR",_xlfn.XLOOKUP(Table10[[#This Row],[ID NCC]],DS_NCC_DTR[ID NCC],DS_NCC_DTR[Admin miền]),_xlfn.XLOOKUP(Table10[[#This Row],[Trạm/DTR]],Table16[Trạm],Table16[[Admin ]]))</f>
        <v>Phạm Thị Thúy Duy</v>
      </c>
      <c r="G893" t="s">
        <v>1296</v>
      </c>
      <c r="H893" s="497" t="str">
        <f>VLOOKUP(Table10[[#This Row],[Sản Phẩm RG]],'Thông tin'!C:F,4,0)</f>
        <v>PET chai</v>
      </c>
      <c r="I893">
        <v>738</v>
      </c>
      <c r="J893" s="497">
        <f>Table10[[#This Row],[Sản lượng kg]]/1000</f>
        <v>0.73799999999999999</v>
      </c>
      <c r="K893" s="497" t="str">
        <f>_xlfn.XLOOKUP(Table10[[#This Row],[Loại Hàng]],Table59[Nhóm],Table59[Qui đổi])</f>
        <v>PET chai</v>
      </c>
      <c r="L893" s="403">
        <v>46172</v>
      </c>
      <c r="M893" t="s">
        <v>607</v>
      </c>
      <c r="N893" s="497">
        <f>IF(COUNTIF($A$3:A893,A893)=1,1,0)</f>
        <v>0</v>
      </c>
    </row>
    <row r="894" spans="1:14" x14ac:dyDescent="0.35">
      <c r="A894" t="s">
        <v>536</v>
      </c>
      <c r="B894" s="497" t="str">
        <f>IF(Table10[[#This Row],[DTR/Trạm]]="DTR",_xlfn.XLOOKUP(Table10[[#This Row],[ID NCC]],DS_NCC_DTR[ID NCC],DS_NCC_DTR[Tên NCC]),_xlfn.XLOOKUP(Table10[[#This Row],[ID NCC]],Data_TongTram2[ID NCC],Data_TongTram2[Tên NCC]))</f>
        <v>Anh Tài Đc</v>
      </c>
      <c r="C894" s="497" t="str">
        <f>IF(Table10[[#This Row],[Trạm/DTR]]="DTR","DTR","Trạm")</f>
        <v>Trạm</v>
      </c>
      <c r="D894" s="497" t="str">
        <f>Table10[[#This Row],[ID NCC]]&amp;Table10[[#This Row],[Trạm/DTR]]</f>
        <v>001J3000002HLkXIAWĐồng Lâm</v>
      </c>
      <c r="E894" s="497" t="str">
        <f>IF(Table10[[#This Row],[DTR/Trạm]]="DTR",_xlfn.XLOOKUP(Table10[[#This Row],[ID NCC]],DS_NCC_DTR[ID NCC],DS_NCC_DTR[Nhân viên]),_xlfn.XLOOKUP(Table10[[#This Row],[ID NCC]],Data_TongTram2[ID NCC],Data_TongTram2[Nhân viên]))</f>
        <v>Lê Quốc Việt</v>
      </c>
      <c r="F894" s="497" t="str">
        <f>IF(Table10[[#This Row],[Trạm/DTR]]="DTR",_xlfn.XLOOKUP(Table10[[#This Row],[ID NCC]],DS_NCC_DTR[ID NCC],DS_NCC_DTR[Admin miền]),_xlfn.XLOOKUP(Table10[[#This Row],[Trạm/DTR]],Table16[Trạm],Table16[[Admin ]]))</f>
        <v>Phạm Thị Thúy Duy</v>
      </c>
      <c r="G894" t="s">
        <v>1296</v>
      </c>
      <c r="H894" s="497" t="str">
        <f>VLOOKUP(Table10[[#This Row],[Sản Phẩm RG]],'Thông tin'!C:F,4,0)</f>
        <v>PET chai</v>
      </c>
      <c r="I894">
        <v>503</v>
      </c>
      <c r="J894" s="497">
        <f>Table10[[#This Row],[Sản lượng kg]]/1000</f>
        <v>0.503</v>
      </c>
      <c r="K894" s="497" t="str">
        <f>_xlfn.XLOOKUP(Table10[[#This Row],[Loại Hàng]],Table59[Nhóm],Table59[Qui đổi])</f>
        <v>PET chai</v>
      </c>
      <c r="L894" s="403">
        <v>46172</v>
      </c>
      <c r="M894" t="s">
        <v>607</v>
      </c>
      <c r="N894" s="497">
        <f>IF(COUNTIF($A$3:A894,A894)=1,1,0)</f>
        <v>0</v>
      </c>
    </row>
    <row r="895" spans="1:14" x14ac:dyDescent="0.35">
      <c r="A895" t="s">
        <v>1056</v>
      </c>
      <c r="B895" s="497" t="str">
        <f>IF(Table10[[#This Row],[DTR/Trạm]]="DTR",_xlfn.XLOOKUP(Table10[[#This Row],[ID NCC]],DS_NCC_DTR[ID NCC],DS_NCC_DTR[Tên NCC]),_xlfn.XLOOKUP(Table10[[#This Row],[ID NCC]],Data_TongTram2[ID NCC],Data_TongTram2[Tên NCC]))</f>
        <v>Anh Nuôi Cần Thơ</v>
      </c>
      <c r="C895" s="497" t="str">
        <f>IF(Table10[[#This Row],[Trạm/DTR]]="DTR","DTR","Trạm")</f>
        <v>Trạm</v>
      </c>
      <c r="D895" s="497" t="str">
        <f>Table10[[#This Row],[ID NCC]]&amp;Table10[[#This Row],[Trạm/DTR]]</f>
        <v>001J3000002HLr3IAGĐồng Lâm</v>
      </c>
      <c r="E895" s="497" t="str">
        <f>IF(Table10[[#This Row],[DTR/Trạm]]="DTR",_xlfn.XLOOKUP(Table10[[#This Row],[ID NCC]],DS_NCC_DTR[ID NCC],DS_NCC_DTR[Nhân viên]),_xlfn.XLOOKUP(Table10[[#This Row],[ID NCC]],Data_TongTram2[ID NCC],Data_TongTram2[Nhân viên]))</f>
        <v>Nguyễn Ngọc Lâm</v>
      </c>
      <c r="F895" s="497" t="str">
        <f>IF(Table10[[#This Row],[Trạm/DTR]]="DTR",_xlfn.XLOOKUP(Table10[[#This Row],[ID NCC]],DS_NCC_DTR[ID NCC],DS_NCC_DTR[Admin miền]),_xlfn.XLOOKUP(Table10[[#This Row],[Trạm/DTR]],Table16[Trạm],Table16[[Admin ]]))</f>
        <v>Phạm Thị Thúy Duy</v>
      </c>
      <c r="G895" t="s">
        <v>1296</v>
      </c>
      <c r="H895" s="497" t="str">
        <f>VLOOKUP(Table10[[#This Row],[Sản Phẩm RG]],'Thông tin'!C:F,4,0)</f>
        <v>PET chai</v>
      </c>
      <c r="I895">
        <v>670</v>
      </c>
      <c r="J895" s="497">
        <f>Table10[[#This Row],[Sản lượng kg]]/1000</f>
        <v>0.67</v>
      </c>
      <c r="K895" s="497" t="str">
        <f>_xlfn.XLOOKUP(Table10[[#This Row],[Loại Hàng]],Table59[Nhóm],Table59[Qui đổi])</f>
        <v>PET chai</v>
      </c>
      <c r="L895" s="403">
        <v>46172</v>
      </c>
      <c r="M895" t="s">
        <v>607</v>
      </c>
      <c r="N895" s="497">
        <f>IF(COUNTIF($A$3:A895,A895)=1,1,0)</f>
        <v>0</v>
      </c>
    </row>
    <row r="896" spans="1:14" x14ac:dyDescent="0.35">
      <c r="A896" t="s">
        <v>536</v>
      </c>
      <c r="B896" s="497" t="str">
        <f>IF(Table10[[#This Row],[DTR/Trạm]]="DTR",_xlfn.XLOOKUP(Table10[[#This Row],[ID NCC]],DS_NCC_DTR[ID NCC],DS_NCC_DTR[Tên NCC]),_xlfn.XLOOKUP(Table10[[#This Row],[ID NCC]],Data_TongTram2[ID NCC],Data_TongTram2[Tên NCC]))</f>
        <v>Anh Tài Đc</v>
      </c>
      <c r="C896" s="497" t="str">
        <f>IF(Table10[[#This Row],[Trạm/DTR]]="DTR","DTR","Trạm")</f>
        <v>Trạm</v>
      </c>
      <c r="D896" s="497" t="str">
        <f>Table10[[#This Row],[ID NCC]]&amp;Table10[[#This Row],[Trạm/DTR]]</f>
        <v>001J3000002HLkXIAWĐồng Lâm</v>
      </c>
      <c r="E896" s="497" t="str">
        <f>IF(Table10[[#This Row],[DTR/Trạm]]="DTR",_xlfn.XLOOKUP(Table10[[#This Row],[ID NCC]],DS_NCC_DTR[ID NCC],DS_NCC_DTR[Nhân viên]),_xlfn.XLOOKUP(Table10[[#This Row],[ID NCC]],Data_TongTram2[ID NCC],Data_TongTram2[Nhân viên]))</f>
        <v>Lê Quốc Việt</v>
      </c>
      <c r="F896" s="497" t="str">
        <f>IF(Table10[[#This Row],[Trạm/DTR]]="DTR",_xlfn.XLOOKUP(Table10[[#This Row],[ID NCC]],DS_NCC_DTR[ID NCC],DS_NCC_DTR[Admin miền]),_xlfn.XLOOKUP(Table10[[#This Row],[Trạm/DTR]],Table16[Trạm],Table16[[Admin ]]))</f>
        <v>Phạm Thị Thúy Duy</v>
      </c>
      <c r="G896" t="s">
        <v>1296</v>
      </c>
      <c r="H896" s="497" t="str">
        <f>VLOOKUP(Table10[[#This Row],[Sản Phẩm RG]],'Thông tin'!C:F,4,0)</f>
        <v>PET chai</v>
      </c>
      <c r="I896">
        <v>507</v>
      </c>
      <c r="J896" s="497">
        <f>Table10[[#This Row],[Sản lượng kg]]/1000</f>
        <v>0.50700000000000001</v>
      </c>
      <c r="K896" s="497" t="str">
        <f>_xlfn.XLOOKUP(Table10[[#This Row],[Loại Hàng]],Table59[Nhóm],Table59[Qui đổi])</f>
        <v>PET chai</v>
      </c>
      <c r="L896" s="403">
        <v>46172</v>
      </c>
      <c r="M896" t="s">
        <v>607</v>
      </c>
      <c r="N896" s="497">
        <f>IF(COUNTIF($A$3:A1993,A896)=1,1,0)</f>
        <v>0</v>
      </c>
    </row>
    <row r="897" spans="1:14" x14ac:dyDescent="0.35">
      <c r="A897" t="s">
        <v>405</v>
      </c>
      <c r="B897" s="497" t="str">
        <f>IF(Table10[[#This Row],[DTR/Trạm]]="DTR",_xlfn.XLOOKUP(Table10[[#This Row],[ID NCC]],DS_NCC_DTR[ID NCC],DS_NCC_DTR[Tên NCC]),_xlfn.XLOOKUP(Table10[[#This Row],[ID NCC]],Data_TongTram2[ID NCC],Data_TongTram2[Tên NCC]))</f>
        <v>Anh Nhân Trà Vinh</v>
      </c>
      <c r="C897" s="497" t="str">
        <f>IF(Table10[[#This Row],[Trạm/DTR]]="DTR","DTR","Trạm")</f>
        <v>Trạm</v>
      </c>
      <c r="D897" s="497" t="str">
        <f>Table10[[#This Row],[ID NCC]]&amp;Table10[[#This Row],[Trạm/DTR]]</f>
        <v>001dc00000sVWUNAA4Khánh Nga</v>
      </c>
      <c r="E897" s="497" t="str">
        <f>IF(Table10[[#This Row],[DTR/Trạm]]="DTR",_xlfn.XLOOKUP(Table10[[#This Row],[ID NCC]],DS_NCC_DTR[ID NCC],DS_NCC_DTR[Nhân viên]),_xlfn.XLOOKUP(Table10[[#This Row],[ID NCC]],Data_TongTram2[ID NCC],Data_TongTram2[Nhân viên]))</f>
        <v>Lê Quốc Việt</v>
      </c>
      <c r="F897" s="497" t="str">
        <f>IF(Table10[[#This Row],[Trạm/DTR]]="DTR",_xlfn.XLOOKUP(Table10[[#This Row],[ID NCC]],DS_NCC_DTR[ID NCC],DS_NCC_DTR[Admin miền]),_xlfn.XLOOKUP(Table10[[#This Row],[Trạm/DTR]],Table16[Trạm],Table16[[Admin ]]))</f>
        <v>Nguyễn Thị Ngọc Bích</v>
      </c>
      <c r="G897" t="s">
        <v>1296</v>
      </c>
      <c r="H897" s="497" t="str">
        <f>VLOOKUP(Table10[[#This Row],[Sản Phẩm RG]],'Thông tin'!C:F,4,0)</f>
        <v>PET chai</v>
      </c>
      <c r="I897">
        <v>1162</v>
      </c>
      <c r="J897" s="497">
        <f>Table10[[#This Row],[Sản lượng kg]]/1000</f>
        <v>1.1619999999999999</v>
      </c>
      <c r="K897" s="497" t="str">
        <f>_xlfn.XLOOKUP(Table10[[#This Row],[Loại Hàng]],Table59[Nhóm],Table59[Qui đổi])</f>
        <v>PET chai</v>
      </c>
      <c r="L897" s="403">
        <v>46144</v>
      </c>
      <c r="M897" t="s">
        <v>608</v>
      </c>
      <c r="N897" s="497">
        <f>IF(COUNTIF($A$3:A897,A897)=1,1,0)</f>
        <v>1</v>
      </c>
    </row>
    <row r="898" spans="1:14" x14ac:dyDescent="0.35">
      <c r="A898" t="s">
        <v>471</v>
      </c>
      <c r="B898" s="497" t="str">
        <f>IF(Table10[[#This Row],[DTR/Trạm]]="DTR",_xlfn.XLOOKUP(Table10[[#This Row],[ID NCC]],DS_NCC_DTR[ID NCC],DS_NCC_DTR[Tên NCC]),_xlfn.XLOOKUP(Table10[[#This Row],[ID NCC]],Data_TongTram2[ID NCC],Data_TongTram2[Tên NCC]))</f>
        <v>Chị Tám Vạn Thuận</v>
      </c>
      <c r="C898" s="497" t="str">
        <f>IF(Table10[[#This Row],[Trạm/DTR]]="DTR","DTR","Trạm")</f>
        <v>Trạm</v>
      </c>
      <c r="D898" s="497" t="str">
        <f>Table10[[#This Row],[ID NCC]]&amp;Table10[[#This Row],[Trạm/DTR]]</f>
        <v>001J3000002HLxjIAGKhánh Nga</v>
      </c>
      <c r="E898" s="497" t="str">
        <f>IF(Table10[[#This Row],[DTR/Trạm]]="DTR",_xlfn.XLOOKUP(Table10[[#This Row],[ID NCC]],DS_NCC_DTR[ID NCC],DS_NCC_DTR[Nhân viên]),_xlfn.XLOOKUP(Table10[[#This Row],[ID NCC]],Data_TongTram2[ID NCC],Data_TongTram2[Nhân viên]))</f>
        <v>Lâm Đỗ Anh Hào</v>
      </c>
      <c r="F898" s="497" t="str">
        <f>IF(Table10[[#This Row],[Trạm/DTR]]="DTR",_xlfn.XLOOKUP(Table10[[#This Row],[ID NCC]],DS_NCC_DTR[ID NCC],DS_NCC_DTR[Admin miền]),_xlfn.XLOOKUP(Table10[[#This Row],[Trạm/DTR]],Table16[Trạm],Table16[[Admin ]]))</f>
        <v>Nguyễn Thị Ngọc Bích</v>
      </c>
      <c r="G898" t="s">
        <v>1296</v>
      </c>
      <c r="H898" s="497" t="str">
        <f>VLOOKUP(Table10[[#This Row],[Sản Phẩm RG]],'Thông tin'!C:F,4,0)</f>
        <v>PET chai</v>
      </c>
      <c r="I898">
        <v>783</v>
      </c>
      <c r="J898" s="497">
        <f>Table10[[#This Row],[Sản lượng kg]]/1000</f>
        <v>0.78300000000000003</v>
      </c>
      <c r="K898" s="497" t="str">
        <f>_xlfn.XLOOKUP(Table10[[#This Row],[Loại Hàng]],Table59[Nhóm],Table59[Qui đổi])</f>
        <v>PET chai</v>
      </c>
      <c r="L898" s="403">
        <v>46144</v>
      </c>
      <c r="M898" t="s">
        <v>608</v>
      </c>
      <c r="N898" s="497">
        <f>IF(COUNTIF($A$3:A898,A898)=1,1,0)</f>
        <v>1</v>
      </c>
    </row>
    <row r="899" spans="1:14" x14ac:dyDescent="0.35">
      <c r="A899" t="s">
        <v>1716</v>
      </c>
      <c r="B899" s="497" t="str">
        <f>IF(Table10[[#This Row],[DTR/Trạm]]="DTR",_xlfn.XLOOKUP(Table10[[#This Row],[ID NCC]],DS_NCC_DTR[ID NCC],DS_NCC_DTR[Tên NCC]),_xlfn.XLOOKUP(Table10[[#This Row],[ID NCC]],Data_TongTram2[ID NCC],Data_TongTram2[Tên NCC]))</f>
        <v>NCC Chị Ngọc Tháp Mười</v>
      </c>
      <c r="C899" s="497" t="str">
        <f>IF(Table10[[#This Row],[Trạm/DTR]]="DTR","DTR","Trạm")</f>
        <v>Trạm</v>
      </c>
      <c r="D899" s="497" t="str">
        <f>Table10[[#This Row],[ID NCC]]&amp;Table10[[#This Row],[Trạm/DTR]]</f>
        <v>001dc00001xt0uZAAQKhánh Nga</v>
      </c>
      <c r="E899" s="497" t="str">
        <f>IF(Table10[[#This Row],[DTR/Trạm]]="DTR",_xlfn.XLOOKUP(Table10[[#This Row],[ID NCC]],DS_NCC_DTR[ID NCC],DS_NCC_DTR[Nhân viên]),_xlfn.XLOOKUP(Table10[[#This Row],[ID NCC]],Data_TongTram2[ID NCC],Data_TongTram2[Nhân viên]))</f>
        <v>Lâm Đỗ Anh Hào</v>
      </c>
      <c r="F899" s="497" t="str">
        <f>IF(Table10[[#This Row],[Trạm/DTR]]="DTR",_xlfn.XLOOKUP(Table10[[#This Row],[ID NCC]],DS_NCC_DTR[ID NCC],DS_NCC_DTR[Admin miền]),_xlfn.XLOOKUP(Table10[[#This Row],[Trạm/DTR]],Table16[Trạm],Table16[[Admin ]]))</f>
        <v>Nguyễn Thị Ngọc Bích</v>
      </c>
      <c r="G899" t="s">
        <v>1296</v>
      </c>
      <c r="H899" s="497" t="str">
        <f>VLOOKUP(Table10[[#This Row],[Sản Phẩm RG]],'Thông tin'!C:F,4,0)</f>
        <v>PET chai</v>
      </c>
      <c r="I899">
        <v>741</v>
      </c>
      <c r="J899" s="497">
        <f>Table10[[#This Row],[Sản lượng kg]]/1000</f>
        <v>0.74099999999999999</v>
      </c>
      <c r="K899" s="497" t="str">
        <f>_xlfn.XLOOKUP(Table10[[#This Row],[Loại Hàng]],Table59[Nhóm],Table59[Qui đổi])</f>
        <v>PET chai</v>
      </c>
      <c r="L899" s="403">
        <v>46144</v>
      </c>
      <c r="M899" t="s">
        <v>608</v>
      </c>
      <c r="N899" s="497">
        <f>IF(COUNTIF($A$3:A899,A899)=1,1,0)</f>
        <v>1</v>
      </c>
    </row>
    <row r="900" spans="1:14" x14ac:dyDescent="0.35">
      <c r="A900" t="s">
        <v>425</v>
      </c>
      <c r="B900" s="497" t="str">
        <f>IF(Table10[[#This Row],[DTR/Trạm]]="DTR",_xlfn.XLOOKUP(Table10[[#This Row],[ID NCC]],DS_NCC_DTR[ID NCC],DS_NCC_DTR[Tên NCC]),_xlfn.XLOOKUP(Table10[[#This Row],[ID NCC]],Data_TongTram2[ID NCC],Data_TongTram2[Tên NCC]))</f>
        <v>HKD VÕ THỊ KIM NGA</v>
      </c>
      <c r="C900" s="497" t="str">
        <f>IF(Table10[[#This Row],[Trạm/DTR]]="DTR","DTR","Trạm")</f>
        <v>Trạm</v>
      </c>
      <c r="D900" s="497" t="str">
        <f>Table10[[#This Row],[ID NCC]]&amp;Table10[[#This Row],[Trạm/DTR]]</f>
        <v>001J3000002HLbbIAGKhánh Nga</v>
      </c>
      <c r="E900" s="497" t="str">
        <f>IF(Table10[[#This Row],[DTR/Trạm]]="DTR",_xlfn.XLOOKUP(Table10[[#This Row],[ID NCC]],DS_NCC_DTR[ID NCC],DS_NCC_DTR[Nhân viên]),_xlfn.XLOOKUP(Table10[[#This Row],[ID NCC]],Data_TongTram2[ID NCC],Data_TongTram2[Nhân viên]))</f>
        <v>Lâm Đỗ Anh Hào</v>
      </c>
      <c r="F900" s="497" t="str">
        <f>IF(Table10[[#This Row],[Trạm/DTR]]="DTR",_xlfn.XLOOKUP(Table10[[#This Row],[ID NCC]],DS_NCC_DTR[ID NCC],DS_NCC_DTR[Admin miền]),_xlfn.XLOOKUP(Table10[[#This Row],[Trạm/DTR]],Table16[Trạm],Table16[[Admin ]]))</f>
        <v>Nguyễn Thị Ngọc Bích</v>
      </c>
      <c r="G900" t="s">
        <v>1296</v>
      </c>
      <c r="H900" s="497" t="str">
        <f>VLOOKUP(Table10[[#This Row],[Sản Phẩm RG]],'Thông tin'!C:F,4,0)</f>
        <v>PET chai</v>
      </c>
      <c r="I900">
        <v>735</v>
      </c>
      <c r="J900" s="497">
        <f>Table10[[#This Row],[Sản lượng kg]]/1000</f>
        <v>0.73499999999999999</v>
      </c>
      <c r="K900" s="497" t="str">
        <f>_xlfn.XLOOKUP(Table10[[#This Row],[Loại Hàng]],Table59[Nhóm],Table59[Qui đổi])</f>
        <v>PET chai</v>
      </c>
      <c r="L900" s="403">
        <v>46144</v>
      </c>
      <c r="M900" t="s">
        <v>608</v>
      </c>
      <c r="N900" s="497">
        <f>IF(COUNTIF($A$3:A900,A900)=1,1,0)</f>
        <v>1</v>
      </c>
    </row>
    <row r="901" spans="1:14" x14ac:dyDescent="0.35">
      <c r="A901" t="s">
        <v>778</v>
      </c>
      <c r="B901" s="497" t="str">
        <f>IF(Table10[[#This Row],[DTR/Trạm]]="DTR",_xlfn.XLOOKUP(Table10[[#This Row],[ID NCC]],DS_NCC_DTR[ID NCC],DS_NCC_DTR[Tên NCC]),_xlfn.XLOOKUP(Table10[[#This Row],[ID NCC]],Data_TongTram2[ID NCC],Data_TongTram2[Tên NCC]))</f>
        <v>Thu Lì Bến Tre</v>
      </c>
      <c r="C901" s="497" t="str">
        <f>IF(Table10[[#This Row],[Trạm/DTR]]="DTR","DTR","Trạm")</f>
        <v>Trạm</v>
      </c>
      <c r="D901" s="497" t="str">
        <f>Table10[[#This Row],[ID NCC]]&amp;Table10[[#This Row],[Trạm/DTR]]</f>
        <v>001J3000002HLdpIAGKhánh Nga</v>
      </c>
      <c r="E901" s="497" t="str">
        <f>IF(Table10[[#This Row],[DTR/Trạm]]="DTR",_xlfn.XLOOKUP(Table10[[#This Row],[ID NCC]],DS_NCC_DTR[ID NCC],DS_NCC_DTR[Nhân viên]),_xlfn.XLOOKUP(Table10[[#This Row],[ID NCC]],Data_TongTram2[ID NCC],Data_TongTram2[Nhân viên]))</f>
        <v>Lê Quốc Việt</v>
      </c>
      <c r="F901" s="497" t="str">
        <f>IF(Table10[[#This Row],[Trạm/DTR]]="DTR",_xlfn.XLOOKUP(Table10[[#This Row],[ID NCC]],DS_NCC_DTR[ID NCC],DS_NCC_DTR[Admin miền]),_xlfn.XLOOKUP(Table10[[#This Row],[Trạm/DTR]],Table16[Trạm],Table16[[Admin ]]))</f>
        <v>Nguyễn Thị Ngọc Bích</v>
      </c>
      <c r="G901" t="s">
        <v>1296</v>
      </c>
      <c r="H901" s="497" t="str">
        <f>VLOOKUP(Table10[[#This Row],[Sản Phẩm RG]],'Thông tin'!C:F,4,0)</f>
        <v>PET chai</v>
      </c>
      <c r="I901">
        <v>429</v>
      </c>
      <c r="J901" s="497">
        <f>Table10[[#This Row],[Sản lượng kg]]/1000</f>
        <v>0.42899999999999999</v>
      </c>
      <c r="K901" s="497" t="str">
        <f>_xlfn.XLOOKUP(Table10[[#This Row],[Loại Hàng]],Table59[Nhóm],Table59[Qui đổi])</f>
        <v>PET chai</v>
      </c>
      <c r="L901" s="403">
        <v>46144</v>
      </c>
      <c r="M901" t="s">
        <v>608</v>
      </c>
      <c r="N901" s="497">
        <f>IF(COUNTIF($A$3:A901,A901)=1,1,0)</f>
        <v>1</v>
      </c>
    </row>
    <row r="902" spans="1:14" x14ac:dyDescent="0.35">
      <c r="A902" t="s">
        <v>394</v>
      </c>
      <c r="B902" s="497" t="str">
        <f>IF(Table10[[#This Row],[DTR/Trạm]]="DTR",_xlfn.XLOOKUP(Table10[[#This Row],[ID NCC]],DS_NCC_DTR[ID NCC],DS_NCC_DTR[Tên NCC]),_xlfn.XLOOKUP(Table10[[#This Row],[ID NCC]],Data_TongTram2[ID NCC],Data_TongTram2[Tên NCC]))</f>
        <v>Anh Huy Tiền Giang</v>
      </c>
      <c r="C902" s="497" t="str">
        <f>IF(Table10[[#This Row],[Trạm/DTR]]="DTR","DTR","Trạm")</f>
        <v>Trạm</v>
      </c>
      <c r="D902" s="497" t="str">
        <f>Table10[[#This Row],[ID NCC]]&amp;Table10[[#This Row],[Trạm/DTR]]</f>
        <v>001J3000002HLbeIAGKhánh Nga</v>
      </c>
      <c r="E902" s="497" t="str">
        <f>IF(Table10[[#This Row],[DTR/Trạm]]="DTR",_xlfn.XLOOKUP(Table10[[#This Row],[ID NCC]],DS_NCC_DTR[ID NCC],DS_NCC_DTR[Nhân viên]),_xlfn.XLOOKUP(Table10[[#This Row],[ID NCC]],Data_TongTram2[ID NCC],Data_TongTram2[Nhân viên]))</f>
        <v>Lâm Đỗ Anh Hào</v>
      </c>
      <c r="F902" s="497" t="str">
        <f>IF(Table10[[#This Row],[Trạm/DTR]]="DTR",_xlfn.XLOOKUP(Table10[[#This Row],[ID NCC]],DS_NCC_DTR[ID NCC],DS_NCC_DTR[Admin miền]),_xlfn.XLOOKUP(Table10[[#This Row],[Trạm/DTR]],Table16[Trạm],Table16[[Admin ]]))</f>
        <v>Nguyễn Thị Ngọc Bích</v>
      </c>
      <c r="G902" t="s">
        <v>1296</v>
      </c>
      <c r="H902" s="497" t="str">
        <f>VLOOKUP(Table10[[#This Row],[Sản Phẩm RG]],'Thông tin'!C:F,4,0)</f>
        <v>PET chai</v>
      </c>
      <c r="I902">
        <v>622</v>
      </c>
      <c r="J902" s="497">
        <f>Table10[[#This Row],[Sản lượng kg]]/1000</f>
        <v>0.622</v>
      </c>
      <c r="K902" s="497" t="str">
        <f>_xlfn.XLOOKUP(Table10[[#This Row],[Loại Hàng]],Table59[Nhóm],Table59[Qui đổi])</f>
        <v>PET chai</v>
      </c>
      <c r="L902" s="403">
        <v>46144</v>
      </c>
      <c r="M902" t="s">
        <v>608</v>
      </c>
      <c r="N902" s="497">
        <f>IF(COUNTIF($A$3:A902,A902)=1,1,0)</f>
        <v>1</v>
      </c>
    </row>
    <row r="903" spans="1:14" x14ac:dyDescent="0.35">
      <c r="A903" t="s">
        <v>452</v>
      </c>
      <c r="B903" s="497" t="str">
        <f>IF(Table10[[#This Row],[DTR/Trạm]]="DTR",_xlfn.XLOOKUP(Table10[[#This Row],[ID NCC]],DS_NCC_DTR[ID NCC],DS_NCC_DTR[Tên NCC]),_xlfn.XLOOKUP(Table10[[#This Row],[ID NCC]],Data_TongTram2[ID NCC],Data_TongTram2[Tên NCC]))</f>
        <v>Chị Ngọc Đồng Tâm</v>
      </c>
      <c r="C903" s="497" t="str">
        <f>IF(Table10[[#This Row],[Trạm/DTR]]="DTR","DTR","Trạm")</f>
        <v>Trạm</v>
      </c>
      <c r="D903" s="497" t="str">
        <f>Table10[[#This Row],[ID NCC]]&amp;Table10[[#This Row],[Trạm/DTR]]</f>
        <v>001J3000002HLbsIAGKhánh Nga</v>
      </c>
      <c r="E903" s="497" t="str">
        <f>IF(Table10[[#This Row],[DTR/Trạm]]="DTR",_xlfn.XLOOKUP(Table10[[#This Row],[ID NCC]],DS_NCC_DTR[ID NCC],DS_NCC_DTR[Nhân viên]),_xlfn.XLOOKUP(Table10[[#This Row],[ID NCC]],Data_TongTram2[ID NCC],Data_TongTram2[Nhân viên]))</f>
        <v>Lâm Đỗ Anh Hào</v>
      </c>
      <c r="F903" s="497" t="str">
        <f>IF(Table10[[#This Row],[Trạm/DTR]]="DTR",_xlfn.XLOOKUP(Table10[[#This Row],[ID NCC]],DS_NCC_DTR[ID NCC],DS_NCC_DTR[Admin miền]),_xlfn.XLOOKUP(Table10[[#This Row],[Trạm/DTR]],Table16[Trạm],Table16[[Admin ]]))</f>
        <v>Nguyễn Thị Ngọc Bích</v>
      </c>
      <c r="G903" t="s">
        <v>1296</v>
      </c>
      <c r="H903" s="497" t="str">
        <f>VLOOKUP(Table10[[#This Row],[Sản Phẩm RG]],'Thông tin'!C:F,4,0)</f>
        <v>PET chai</v>
      </c>
      <c r="I903">
        <v>528</v>
      </c>
      <c r="J903" s="497">
        <f>Table10[[#This Row],[Sản lượng kg]]/1000</f>
        <v>0.52800000000000002</v>
      </c>
      <c r="K903" s="497" t="str">
        <f>_xlfn.XLOOKUP(Table10[[#This Row],[Loại Hàng]],Table59[Nhóm],Table59[Qui đổi])</f>
        <v>PET chai</v>
      </c>
      <c r="L903" s="403">
        <v>46144</v>
      </c>
      <c r="M903" t="s">
        <v>608</v>
      </c>
      <c r="N903" s="497">
        <f>IF(COUNTIF($A$3:A903,A903)=1,1,0)</f>
        <v>1</v>
      </c>
    </row>
    <row r="904" spans="1:14" x14ac:dyDescent="0.35">
      <c r="A904" t="s">
        <v>411</v>
      </c>
      <c r="B904" s="497" t="str">
        <f>IF(Table10[[#This Row],[DTR/Trạm]]="DTR",_xlfn.XLOOKUP(Table10[[#This Row],[ID NCC]],DS_NCC_DTR[ID NCC],DS_NCC_DTR[Tên NCC]),_xlfn.XLOOKUP(Table10[[#This Row],[ID NCC]],Data_TongTram2[ID NCC],Data_TongTram2[Tên NCC]))</f>
        <v>Anh Chiến</v>
      </c>
      <c r="C904" s="497" t="str">
        <f>IF(Table10[[#This Row],[Trạm/DTR]]="DTR","DTR","Trạm")</f>
        <v>Trạm</v>
      </c>
      <c r="D904" s="497" t="str">
        <f>Table10[[#This Row],[ID NCC]]&amp;Table10[[#This Row],[Trạm/DTR]]</f>
        <v>001J3000002HLbcIAGKhánh Nga</v>
      </c>
      <c r="E904" s="497" t="str">
        <f>IF(Table10[[#This Row],[DTR/Trạm]]="DTR",_xlfn.XLOOKUP(Table10[[#This Row],[ID NCC]],DS_NCC_DTR[ID NCC],DS_NCC_DTR[Nhân viên]),_xlfn.XLOOKUP(Table10[[#This Row],[ID NCC]],Data_TongTram2[ID NCC],Data_TongTram2[Nhân viên]))</f>
        <v>Lâm Đỗ Anh Hào</v>
      </c>
      <c r="F904" s="497" t="str">
        <f>IF(Table10[[#This Row],[Trạm/DTR]]="DTR",_xlfn.XLOOKUP(Table10[[#This Row],[ID NCC]],DS_NCC_DTR[ID NCC],DS_NCC_DTR[Admin miền]),_xlfn.XLOOKUP(Table10[[#This Row],[Trạm/DTR]],Table16[Trạm],Table16[[Admin ]]))</f>
        <v>Nguyễn Thị Ngọc Bích</v>
      </c>
      <c r="G904" t="s">
        <v>1296</v>
      </c>
      <c r="H904" s="497" t="str">
        <f>VLOOKUP(Table10[[#This Row],[Sản Phẩm RG]],'Thông tin'!C:F,4,0)</f>
        <v>PET chai</v>
      </c>
      <c r="I904">
        <v>453</v>
      </c>
      <c r="J904" s="497">
        <f>Table10[[#This Row],[Sản lượng kg]]/1000</f>
        <v>0.45300000000000001</v>
      </c>
      <c r="K904" s="497" t="str">
        <f>_xlfn.XLOOKUP(Table10[[#This Row],[Loại Hàng]],Table59[Nhóm],Table59[Qui đổi])</f>
        <v>PET chai</v>
      </c>
      <c r="L904" s="403">
        <v>46144</v>
      </c>
      <c r="M904" t="s">
        <v>608</v>
      </c>
      <c r="N904" s="497">
        <f>IF(COUNTIF($A$3:A904,A904)=1,1,0)</f>
        <v>1</v>
      </c>
    </row>
    <row r="905" spans="1:14" x14ac:dyDescent="0.35">
      <c r="A905" t="s">
        <v>405</v>
      </c>
      <c r="B905" s="497" t="str">
        <f>IF(Table10[[#This Row],[DTR/Trạm]]="DTR",_xlfn.XLOOKUP(Table10[[#This Row],[ID NCC]],DS_NCC_DTR[ID NCC],DS_NCC_DTR[Tên NCC]),_xlfn.XLOOKUP(Table10[[#This Row],[ID NCC]],Data_TongTram2[ID NCC],Data_TongTram2[Tên NCC]))</f>
        <v>Anh Nhân Trà Vinh</v>
      </c>
      <c r="C905" s="497" t="str">
        <f>IF(Table10[[#This Row],[Trạm/DTR]]="DTR","DTR","Trạm")</f>
        <v>Trạm</v>
      </c>
      <c r="D905" s="497" t="str">
        <f>Table10[[#This Row],[ID NCC]]&amp;Table10[[#This Row],[Trạm/DTR]]</f>
        <v>001dc00000sVWUNAA4Khánh Nga</v>
      </c>
      <c r="E905" s="497" t="str">
        <f>IF(Table10[[#This Row],[DTR/Trạm]]="DTR",_xlfn.XLOOKUP(Table10[[#This Row],[ID NCC]],DS_NCC_DTR[ID NCC],DS_NCC_DTR[Nhân viên]),_xlfn.XLOOKUP(Table10[[#This Row],[ID NCC]],Data_TongTram2[ID NCC],Data_TongTram2[Nhân viên]))</f>
        <v>Lê Quốc Việt</v>
      </c>
      <c r="F905" s="497" t="str">
        <f>IF(Table10[[#This Row],[Trạm/DTR]]="DTR",_xlfn.XLOOKUP(Table10[[#This Row],[ID NCC]],DS_NCC_DTR[ID NCC],DS_NCC_DTR[Admin miền]),_xlfn.XLOOKUP(Table10[[#This Row],[Trạm/DTR]],Table16[Trạm],Table16[[Admin ]]))</f>
        <v>Nguyễn Thị Ngọc Bích</v>
      </c>
      <c r="G905" t="s">
        <v>1296</v>
      </c>
      <c r="H905" s="497" t="str">
        <f>VLOOKUP(Table10[[#This Row],[Sản Phẩm RG]],'Thông tin'!C:F,4,0)</f>
        <v>PET chai</v>
      </c>
      <c r="I905">
        <v>1113</v>
      </c>
      <c r="J905" s="497">
        <f>Table10[[#This Row],[Sản lượng kg]]/1000</f>
        <v>1.113</v>
      </c>
      <c r="K905" s="497" t="str">
        <f>_xlfn.XLOOKUP(Table10[[#This Row],[Loại Hàng]],Table59[Nhóm],Table59[Qui đổi])</f>
        <v>PET chai</v>
      </c>
      <c r="L905" s="403">
        <v>46144</v>
      </c>
      <c r="M905" t="s">
        <v>608</v>
      </c>
      <c r="N905" s="497">
        <f>IF(COUNTIF($A$3:A905,A905)=1,1,0)</f>
        <v>0</v>
      </c>
    </row>
    <row r="906" spans="1:14" x14ac:dyDescent="0.35">
      <c r="A906" t="s">
        <v>394</v>
      </c>
      <c r="B906" s="497" t="str">
        <f>IF(Table10[[#This Row],[DTR/Trạm]]="DTR",_xlfn.XLOOKUP(Table10[[#This Row],[ID NCC]],DS_NCC_DTR[ID NCC],DS_NCC_DTR[Tên NCC]),_xlfn.XLOOKUP(Table10[[#This Row],[ID NCC]],Data_TongTram2[ID NCC],Data_TongTram2[Tên NCC]))</f>
        <v>Anh Huy Tiền Giang</v>
      </c>
      <c r="C906" s="497" t="str">
        <f>IF(Table10[[#This Row],[Trạm/DTR]]="DTR","DTR","Trạm")</f>
        <v>Trạm</v>
      </c>
      <c r="D906" s="497" t="str">
        <f>Table10[[#This Row],[ID NCC]]&amp;Table10[[#This Row],[Trạm/DTR]]</f>
        <v>001J3000002HLbeIAGKhánh Nga</v>
      </c>
      <c r="E906" s="497" t="str">
        <f>IF(Table10[[#This Row],[DTR/Trạm]]="DTR",_xlfn.XLOOKUP(Table10[[#This Row],[ID NCC]],DS_NCC_DTR[ID NCC],DS_NCC_DTR[Nhân viên]),_xlfn.XLOOKUP(Table10[[#This Row],[ID NCC]],Data_TongTram2[ID NCC],Data_TongTram2[Nhân viên]))</f>
        <v>Lâm Đỗ Anh Hào</v>
      </c>
      <c r="F906" s="497" t="str">
        <f>IF(Table10[[#This Row],[Trạm/DTR]]="DTR",_xlfn.XLOOKUP(Table10[[#This Row],[ID NCC]],DS_NCC_DTR[ID NCC],DS_NCC_DTR[Admin miền]),_xlfn.XLOOKUP(Table10[[#This Row],[Trạm/DTR]],Table16[Trạm],Table16[[Admin ]]))</f>
        <v>Nguyễn Thị Ngọc Bích</v>
      </c>
      <c r="G906" t="s">
        <v>1296</v>
      </c>
      <c r="H906" s="497" t="str">
        <f>VLOOKUP(Table10[[#This Row],[Sản Phẩm RG]],'Thông tin'!C:F,4,0)</f>
        <v>PET chai</v>
      </c>
      <c r="I906">
        <v>354</v>
      </c>
      <c r="J906" s="497">
        <f>Table10[[#This Row],[Sản lượng kg]]/1000</f>
        <v>0.35399999999999998</v>
      </c>
      <c r="K906" s="497" t="str">
        <f>_xlfn.XLOOKUP(Table10[[#This Row],[Loại Hàng]],Table59[Nhóm],Table59[Qui đổi])</f>
        <v>PET chai</v>
      </c>
      <c r="L906" s="403">
        <v>46144</v>
      </c>
      <c r="M906" t="s">
        <v>608</v>
      </c>
      <c r="N906" s="497">
        <f>IF(COUNTIF($A$3:A906,A906)=1,1,0)</f>
        <v>0</v>
      </c>
    </row>
    <row r="907" spans="1:14" x14ac:dyDescent="0.35">
      <c r="A907" t="s">
        <v>404</v>
      </c>
      <c r="B907" s="497" t="str">
        <f>IF(Table10[[#This Row],[DTR/Trạm]]="DTR",_xlfn.XLOOKUP(Table10[[#This Row],[ID NCC]],DS_NCC_DTR[ID NCC],DS_NCC_DTR[Tên NCC]),_xlfn.XLOOKUP(Table10[[#This Row],[ID NCC]],Data_TongTram2[ID NCC],Data_TongTram2[Tên NCC]))</f>
        <v>Anh Trí Cẩm Sơn</v>
      </c>
      <c r="C907" s="497" t="str">
        <f>IF(Table10[[#This Row],[Trạm/DTR]]="DTR","DTR","Trạm")</f>
        <v>Trạm</v>
      </c>
      <c r="D907" s="497" t="str">
        <f>Table10[[#This Row],[ID NCC]]&amp;Table10[[#This Row],[Trạm/DTR]]</f>
        <v>001J300000DJ1VEIA1Khánh Nga</v>
      </c>
      <c r="E907" s="497" t="str">
        <f>IF(Table10[[#This Row],[DTR/Trạm]]="DTR",_xlfn.XLOOKUP(Table10[[#This Row],[ID NCC]],DS_NCC_DTR[ID NCC],DS_NCC_DTR[Nhân viên]),_xlfn.XLOOKUP(Table10[[#This Row],[ID NCC]],Data_TongTram2[ID NCC],Data_TongTram2[Nhân viên]))</f>
        <v>Lâm Đỗ Anh Hào</v>
      </c>
      <c r="F907" s="497" t="str">
        <f>IF(Table10[[#This Row],[Trạm/DTR]]="DTR",_xlfn.XLOOKUP(Table10[[#This Row],[ID NCC]],DS_NCC_DTR[ID NCC],DS_NCC_DTR[Admin miền]),_xlfn.XLOOKUP(Table10[[#This Row],[Trạm/DTR]],Table16[Trạm],Table16[[Admin ]]))</f>
        <v>Nguyễn Thị Ngọc Bích</v>
      </c>
      <c r="G907" t="s">
        <v>1296</v>
      </c>
      <c r="H907" s="497" t="str">
        <f>VLOOKUP(Table10[[#This Row],[Sản Phẩm RG]],'Thông tin'!C:F,4,0)</f>
        <v>PET chai</v>
      </c>
      <c r="I907">
        <v>461</v>
      </c>
      <c r="J907" s="497">
        <f>Table10[[#This Row],[Sản lượng kg]]/1000</f>
        <v>0.46100000000000002</v>
      </c>
      <c r="K907" s="497" t="str">
        <f>_xlfn.XLOOKUP(Table10[[#This Row],[Loại Hàng]],Table59[Nhóm],Table59[Qui đổi])</f>
        <v>PET chai</v>
      </c>
      <c r="L907" s="403">
        <v>46144</v>
      </c>
      <c r="M907" t="s">
        <v>608</v>
      </c>
      <c r="N907" s="497">
        <f>IF(COUNTIF($A$3:A907,A907)=1,1,0)</f>
        <v>1</v>
      </c>
    </row>
    <row r="908" spans="1:14" x14ac:dyDescent="0.35">
      <c r="A908" t="s">
        <v>2219</v>
      </c>
      <c r="B908" s="497" t="str">
        <f>IF(Table10[[#This Row],[DTR/Trạm]]="DTR",_xlfn.XLOOKUP(Table10[[#This Row],[ID NCC]],DS_NCC_DTR[ID NCC],DS_NCC_DTR[Tên NCC]),_xlfn.XLOOKUP(Table10[[#This Row],[ID NCC]],Data_TongTram2[ID NCC],Data_TongTram2[Tên NCC]))</f>
        <v>Anh Quyền Long Định</v>
      </c>
      <c r="C908" s="497" t="str">
        <f>IF(Table10[[#This Row],[Trạm/DTR]]="DTR","DTR","Trạm")</f>
        <v>Trạm</v>
      </c>
      <c r="D908" s="497" t="str">
        <f>Table10[[#This Row],[ID NCC]]&amp;Table10[[#This Row],[Trạm/DTR]]</f>
        <v>001dc00002WzC2QAAVKhánh Nga</v>
      </c>
      <c r="E908" s="497" t="str">
        <f>IF(Table10[[#This Row],[DTR/Trạm]]="DTR",_xlfn.XLOOKUP(Table10[[#This Row],[ID NCC]],DS_NCC_DTR[ID NCC],DS_NCC_DTR[Nhân viên]),_xlfn.XLOOKUP(Table10[[#This Row],[ID NCC]],Data_TongTram2[ID NCC],Data_TongTram2[Nhân viên]))</f>
        <v>Lâm Đỗ Anh Hào</v>
      </c>
      <c r="F908" s="497" t="str">
        <f>IF(Table10[[#This Row],[Trạm/DTR]]="DTR",_xlfn.XLOOKUP(Table10[[#This Row],[ID NCC]],DS_NCC_DTR[ID NCC],DS_NCC_DTR[Admin miền]),_xlfn.XLOOKUP(Table10[[#This Row],[Trạm/DTR]],Table16[Trạm],Table16[[Admin ]]))</f>
        <v>Nguyễn Thị Ngọc Bích</v>
      </c>
      <c r="G908" t="s">
        <v>1296</v>
      </c>
      <c r="H908" s="497" t="str">
        <f>VLOOKUP(Table10[[#This Row],[Sản Phẩm RG]],'Thông tin'!C:F,4,0)</f>
        <v>PET chai</v>
      </c>
      <c r="I908">
        <v>205</v>
      </c>
      <c r="J908" s="497">
        <f>Table10[[#This Row],[Sản lượng kg]]/1000</f>
        <v>0.20499999999999999</v>
      </c>
      <c r="K908" s="497" t="str">
        <f>_xlfn.XLOOKUP(Table10[[#This Row],[Loại Hàng]],Table59[Nhóm],Table59[Qui đổi])</f>
        <v>PET chai</v>
      </c>
      <c r="L908" s="403">
        <v>46144</v>
      </c>
      <c r="M908" t="s">
        <v>608</v>
      </c>
      <c r="N908" s="497">
        <f>IF(COUNTIF($A$3:A908,A908)=1,1,0)</f>
        <v>1</v>
      </c>
    </row>
    <row r="909" spans="1:14" x14ac:dyDescent="0.35">
      <c r="A909" t="s">
        <v>1614</v>
      </c>
      <c r="B909" s="497" t="str">
        <f>IF(Table10[[#This Row],[DTR/Trạm]]="DTR",_xlfn.XLOOKUP(Table10[[#This Row],[ID NCC]],DS_NCC_DTR[ID NCC],DS_NCC_DTR[Tên NCC]),_xlfn.XLOOKUP(Table10[[#This Row],[ID NCC]],Data_TongTram2[ID NCC],Data_TongTram2[Tên NCC]))</f>
        <v>Ngân Thảo</v>
      </c>
      <c r="C909" s="497" t="str">
        <f>IF(Table10[[#This Row],[Trạm/DTR]]="DTR","DTR","Trạm")</f>
        <v>Trạm</v>
      </c>
      <c r="D909" s="497" t="str">
        <f>Table10[[#This Row],[ID NCC]]&amp;Table10[[#This Row],[Trạm/DTR]]</f>
        <v>001J3000002HLePIAWKhánh Nga</v>
      </c>
      <c r="E909" s="497" t="str">
        <f>IF(Table10[[#This Row],[DTR/Trạm]]="DTR",_xlfn.XLOOKUP(Table10[[#This Row],[ID NCC]],DS_NCC_DTR[ID NCC],DS_NCC_DTR[Nhân viên]),_xlfn.XLOOKUP(Table10[[#This Row],[ID NCC]],Data_TongTram2[ID NCC],Data_TongTram2[Nhân viên]))</f>
        <v>Lâm Đỗ Anh Hào</v>
      </c>
      <c r="F909" s="497" t="str">
        <f>IF(Table10[[#This Row],[Trạm/DTR]]="DTR",_xlfn.XLOOKUP(Table10[[#This Row],[ID NCC]],DS_NCC_DTR[ID NCC],DS_NCC_DTR[Admin miền]),_xlfn.XLOOKUP(Table10[[#This Row],[Trạm/DTR]],Table16[Trạm],Table16[[Admin ]]))</f>
        <v>Nguyễn Thị Ngọc Bích</v>
      </c>
      <c r="G909" t="s">
        <v>1296</v>
      </c>
      <c r="H909" s="497" t="str">
        <f>VLOOKUP(Table10[[#This Row],[Sản Phẩm RG]],'Thông tin'!C:F,4,0)</f>
        <v>PET chai</v>
      </c>
      <c r="I909">
        <v>530</v>
      </c>
      <c r="J909" s="497">
        <f>Table10[[#This Row],[Sản lượng kg]]/1000</f>
        <v>0.53</v>
      </c>
      <c r="K909" s="497" t="str">
        <f>_xlfn.XLOOKUP(Table10[[#This Row],[Loại Hàng]],Table59[Nhóm],Table59[Qui đổi])</f>
        <v>PET chai</v>
      </c>
      <c r="L909" s="403">
        <v>46144</v>
      </c>
      <c r="M909" t="s">
        <v>608</v>
      </c>
      <c r="N909" s="497">
        <f>IF(COUNTIF($A$3:A909,A909)=1,1,0)</f>
        <v>1</v>
      </c>
    </row>
    <row r="910" spans="1:14" x14ac:dyDescent="0.35">
      <c r="A910" t="s">
        <v>452</v>
      </c>
      <c r="B910" s="497" t="str">
        <f>IF(Table10[[#This Row],[DTR/Trạm]]="DTR",_xlfn.XLOOKUP(Table10[[#This Row],[ID NCC]],DS_NCC_DTR[ID NCC],DS_NCC_DTR[Tên NCC]),_xlfn.XLOOKUP(Table10[[#This Row],[ID NCC]],Data_TongTram2[ID NCC],Data_TongTram2[Tên NCC]))</f>
        <v>Chị Ngọc Đồng Tâm</v>
      </c>
      <c r="C910" s="497" t="str">
        <f>IF(Table10[[#This Row],[Trạm/DTR]]="DTR","DTR","Trạm")</f>
        <v>Trạm</v>
      </c>
      <c r="D910" s="497" t="str">
        <f>Table10[[#This Row],[ID NCC]]&amp;Table10[[#This Row],[Trạm/DTR]]</f>
        <v>001J3000002HLbsIAGKhánh Nga</v>
      </c>
      <c r="E910" s="497" t="str">
        <f>IF(Table10[[#This Row],[DTR/Trạm]]="DTR",_xlfn.XLOOKUP(Table10[[#This Row],[ID NCC]],DS_NCC_DTR[ID NCC],DS_NCC_DTR[Nhân viên]),_xlfn.XLOOKUP(Table10[[#This Row],[ID NCC]],Data_TongTram2[ID NCC],Data_TongTram2[Nhân viên]))</f>
        <v>Lâm Đỗ Anh Hào</v>
      </c>
      <c r="F910" s="497" t="str">
        <f>IF(Table10[[#This Row],[Trạm/DTR]]="DTR",_xlfn.XLOOKUP(Table10[[#This Row],[ID NCC]],DS_NCC_DTR[ID NCC],DS_NCC_DTR[Admin miền]),_xlfn.XLOOKUP(Table10[[#This Row],[Trạm/DTR]],Table16[Trạm],Table16[[Admin ]]))</f>
        <v>Nguyễn Thị Ngọc Bích</v>
      </c>
      <c r="G910" t="s">
        <v>1296</v>
      </c>
      <c r="H910" s="497" t="str">
        <f>VLOOKUP(Table10[[#This Row],[Sản Phẩm RG]],'Thông tin'!C:F,4,0)</f>
        <v>PET chai</v>
      </c>
      <c r="I910">
        <v>514</v>
      </c>
      <c r="J910" s="497">
        <f>Table10[[#This Row],[Sản lượng kg]]/1000</f>
        <v>0.51400000000000001</v>
      </c>
      <c r="K910" s="497" t="str">
        <f>_xlfn.XLOOKUP(Table10[[#This Row],[Loại Hàng]],Table59[Nhóm],Table59[Qui đổi])</f>
        <v>PET chai</v>
      </c>
      <c r="L910" s="403">
        <v>46144</v>
      </c>
      <c r="M910" t="s">
        <v>608</v>
      </c>
      <c r="N910" s="497">
        <f>IF(COUNTIF($A$3:A910,A910)=1,1,0)</f>
        <v>0</v>
      </c>
    </row>
    <row r="911" spans="1:14" x14ac:dyDescent="0.35">
      <c r="A911" t="s">
        <v>1717</v>
      </c>
      <c r="B911" s="497" t="str">
        <f>IF(Table10[[#This Row],[DTR/Trạm]]="DTR",_xlfn.XLOOKUP(Table10[[#This Row],[ID NCC]],DS_NCC_DTR[ID NCC],DS_NCC_DTR[Tên NCC]),_xlfn.XLOOKUP(Table10[[#This Row],[ID NCC]],Data_TongTram2[ID NCC],Data_TongTram2[Tên NCC]))</f>
        <v>Anh Thắng Bến Tre</v>
      </c>
      <c r="C911" s="497" t="str">
        <f>IF(Table10[[#This Row],[Trạm/DTR]]="DTR","DTR","Trạm")</f>
        <v>Trạm</v>
      </c>
      <c r="D911" s="497" t="str">
        <f>Table10[[#This Row],[ID NCC]]&amp;Table10[[#This Row],[Trạm/DTR]]</f>
        <v>001J3000002HLxoIAGKhánh Nga</v>
      </c>
      <c r="E911" s="497" t="str">
        <f>IF(Table10[[#This Row],[DTR/Trạm]]="DTR",_xlfn.XLOOKUP(Table10[[#This Row],[ID NCC]],DS_NCC_DTR[ID NCC],DS_NCC_DTR[Nhân viên]),_xlfn.XLOOKUP(Table10[[#This Row],[ID NCC]],Data_TongTram2[ID NCC],Data_TongTram2[Nhân viên]))</f>
        <v>Lê Quốc Việt</v>
      </c>
      <c r="F911" s="497" t="str">
        <f>IF(Table10[[#This Row],[Trạm/DTR]]="DTR",_xlfn.XLOOKUP(Table10[[#This Row],[ID NCC]],DS_NCC_DTR[ID NCC],DS_NCC_DTR[Admin miền]),_xlfn.XLOOKUP(Table10[[#This Row],[Trạm/DTR]],Table16[Trạm],Table16[[Admin ]]))</f>
        <v>Nguyễn Thị Ngọc Bích</v>
      </c>
      <c r="G911" t="s">
        <v>1296</v>
      </c>
      <c r="H911" s="497" t="str">
        <f>VLOOKUP(Table10[[#This Row],[Sản Phẩm RG]],'Thông tin'!C:F,4,0)</f>
        <v>PET chai</v>
      </c>
      <c r="I911">
        <v>698</v>
      </c>
      <c r="J911" s="497">
        <f>Table10[[#This Row],[Sản lượng kg]]/1000</f>
        <v>0.69799999999999995</v>
      </c>
      <c r="K911" s="497" t="str">
        <f>_xlfn.XLOOKUP(Table10[[#This Row],[Loại Hàng]],Table59[Nhóm],Table59[Qui đổi])</f>
        <v>PET chai</v>
      </c>
      <c r="L911" s="403">
        <v>46144</v>
      </c>
      <c r="M911" t="s">
        <v>608</v>
      </c>
      <c r="N911" s="497">
        <f>IF(COUNTIF($A$3:A911,A911)=1,1,0)</f>
        <v>1</v>
      </c>
    </row>
    <row r="912" spans="1:14" x14ac:dyDescent="0.35">
      <c r="A912" t="s">
        <v>425</v>
      </c>
      <c r="B912" s="497" t="str">
        <f>IF(Table10[[#This Row],[DTR/Trạm]]="DTR",_xlfn.XLOOKUP(Table10[[#This Row],[ID NCC]],DS_NCC_DTR[ID NCC],DS_NCC_DTR[Tên NCC]),_xlfn.XLOOKUP(Table10[[#This Row],[ID NCC]],Data_TongTram2[ID NCC],Data_TongTram2[Tên NCC]))</f>
        <v>HKD VÕ THỊ KIM NGA</v>
      </c>
      <c r="C912" s="497" t="str">
        <f>IF(Table10[[#This Row],[Trạm/DTR]]="DTR","DTR","Trạm")</f>
        <v>Trạm</v>
      </c>
      <c r="D912" s="497" t="str">
        <f>Table10[[#This Row],[ID NCC]]&amp;Table10[[#This Row],[Trạm/DTR]]</f>
        <v>001J3000002HLbbIAGKhánh Nga</v>
      </c>
      <c r="E912" s="497" t="str">
        <f>IF(Table10[[#This Row],[DTR/Trạm]]="DTR",_xlfn.XLOOKUP(Table10[[#This Row],[ID NCC]],DS_NCC_DTR[ID NCC],DS_NCC_DTR[Nhân viên]),_xlfn.XLOOKUP(Table10[[#This Row],[ID NCC]],Data_TongTram2[ID NCC],Data_TongTram2[Nhân viên]))</f>
        <v>Lâm Đỗ Anh Hào</v>
      </c>
      <c r="F912" s="497" t="str">
        <f>IF(Table10[[#This Row],[Trạm/DTR]]="DTR",_xlfn.XLOOKUP(Table10[[#This Row],[ID NCC]],DS_NCC_DTR[ID NCC],DS_NCC_DTR[Admin miền]),_xlfn.XLOOKUP(Table10[[#This Row],[Trạm/DTR]],Table16[Trạm],Table16[[Admin ]]))</f>
        <v>Nguyễn Thị Ngọc Bích</v>
      </c>
      <c r="G912" t="s">
        <v>1296</v>
      </c>
      <c r="H912" s="497" t="str">
        <f>VLOOKUP(Table10[[#This Row],[Sản Phẩm RG]],'Thông tin'!C:F,4,0)</f>
        <v>PET chai</v>
      </c>
      <c r="I912">
        <v>745</v>
      </c>
      <c r="J912" s="497">
        <f>Table10[[#This Row],[Sản lượng kg]]/1000</f>
        <v>0.745</v>
      </c>
      <c r="K912" s="497" t="str">
        <f>_xlfn.XLOOKUP(Table10[[#This Row],[Loại Hàng]],Table59[Nhóm],Table59[Qui đổi])</f>
        <v>PET chai</v>
      </c>
      <c r="L912" s="403">
        <v>46144</v>
      </c>
      <c r="M912" t="s">
        <v>608</v>
      </c>
      <c r="N912" s="497">
        <f>IF(COUNTIF($A$3:A912,A912)=1,1,0)</f>
        <v>0</v>
      </c>
    </row>
    <row r="913" spans="1:14" x14ac:dyDescent="0.35">
      <c r="A913" t="s">
        <v>471</v>
      </c>
      <c r="B913" s="497" t="str">
        <f>IF(Table10[[#This Row],[DTR/Trạm]]="DTR",_xlfn.XLOOKUP(Table10[[#This Row],[ID NCC]],DS_NCC_DTR[ID NCC],DS_NCC_DTR[Tên NCC]),_xlfn.XLOOKUP(Table10[[#This Row],[ID NCC]],Data_TongTram2[ID NCC],Data_TongTram2[Tên NCC]))</f>
        <v>Chị Tám Vạn Thuận</v>
      </c>
      <c r="C913" s="497" t="str">
        <f>IF(Table10[[#This Row],[Trạm/DTR]]="DTR","DTR","Trạm")</f>
        <v>Trạm</v>
      </c>
      <c r="D913" s="497" t="str">
        <f>Table10[[#This Row],[ID NCC]]&amp;Table10[[#This Row],[Trạm/DTR]]</f>
        <v>001J3000002HLxjIAGKhánh Nga</v>
      </c>
      <c r="E913" s="497" t="str">
        <f>IF(Table10[[#This Row],[DTR/Trạm]]="DTR",_xlfn.XLOOKUP(Table10[[#This Row],[ID NCC]],DS_NCC_DTR[ID NCC],DS_NCC_DTR[Nhân viên]),_xlfn.XLOOKUP(Table10[[#This Row],[ID NCC]],Data_TongTram2[ID NCC],Data_TongTram2[Nhân viên]))</f>
        <v>Lâm Đỗ Anh Hào</v>
      </c>
      <c r="F913" s="497" t="str">
        <f>IF(Table10[[#This Row],[Trạm/DTR]]="DTR",_xlfn.XLOOKUP(Table10[[#This Row],[ID NCC]],DS_NCC_DTR[ID NCC],DS_NCC_DTR[Admin miền]),_xlfn.XLOOKUP(Table10[[#This Row],[Trạm/DTR]],Table16[Trạm],Table16[[Admin ]]))</f>
        <v>Nguyễn Thị Ngọc Bích</v>
      </c>
      <c r="G913" t="s">
        <v>1296</v>
      </c>
      <c r="H913" s="497" t="str">
        <f>VLOOKUP(Table10[[#This Row],[Sản Phẩm RG]],'Thông tin'!C:F,4,0)</f>
        <v>PET chai</v>
      </c>
      <c r="I913">
        <v>609</v>
      </c>
      <c r="J913" s="497">
        <f>Table10[[#This Row],[Sản lượng kg]]/1000</f>
        <v>0.60899999999999999</v>
      </c>
      <c r="K913" s="497" t="str">
        <f>_xlfn.XLOOKUP(Table10[[#This Row],[Loại Hàng]],Table59[Nhóm],Table59[Qui đổi])</f>
        <v>PET chai</v>
      </c>
      <c r="L913" s="403">
        <v>46144</v>
      </c>
      <c r="M913" t="s">
        <v>608</v>
      </c>
      <c r="N913" s="497">
        <f>IF(COUNTIF($A$3:A913,A913)=1,1,0)</f>
        <v>0</v>
      </c>
    </row>
    <row r="914" spans="1:14" x14ac:dyDescent="0.35">
      <c r="A914" t="s">
        <v>471</v>
      </c>
      <c r="B914" s="497" t="str">
        <f>IF(Table10[[#This Row],[DTR/Trạm]]="DTR",_xlfn.XLOOKUP(Table10[[#This Row],[ID NCC]],DS_NCC_DTR[ID NCC],DS_NCC_DTR[Tên NCC]),_xlfn.XLOOKUP(Table10[[#This Row],[ID NCC]],Data_TongTram2[ID NCC],Data_TongTram2[Tên NCC]))</f>
        <v>Chị Tám Vạn Thuận</v>
      </c>
      <c r="C914" s="497" t="str">
        <f>IF(Table10[[#This Row],[Trạm/DTR]]="DTR","DTR","Trạm")</f>
        <v>Trạm</v>
      </c>
      <c r="D914" s="497" t="str">
        <f>Table10[[#This Row],[ID NCC]]&amp;Table10[[#This Row],[Trạm/DTR]]</f>
        <v>001J3000002HLxjIAGKhánh Nga</v>
      </c>
      <c r="E914" s="497" t="str">
        <f>IF(Table10[[#This Row],[DTR/Trạm]]="DTR",_xlfn.XLOOKUP(Table10[[#This Row],[ID NCC]],DS_NCC_DTR[ID NCC],DS_NCC_DTR[Nhân viên]),_xlfn.XLOOKUP(Table10[[#This Row],[ID NCC]],Data_TongTram2[ID NCC],Data_TongTram2[Nhân viên]))</f>
        <v>Lâm Đỗ Anh Hào</v>
      </c>
      <c r="F914" s="497" t="str">
        <f>IF(Table10[[#This Row],[Trạm/DTR]]="DTR",_xlfn.XLOOKUP(Table10[[#This Row],[ID NCC]],DS_NCC_DTR[ID NCC],DS_NCC_DTR[Admin miền]),_xlfn.XLOOKUP(Table10[[#This Row],[Trạm/DTR]],Table16[Trạm],Table16[[Admin ]]))</f>
        <v>Nguyễn Thị Ngọc Bích</v>
      </c>
      <c r="G914" t="s">
        <v>1296</v>
      </c>
      <c r="H914" s="497" t="str">
        <f>VLOOKUP(Table10[[#This Row],[Sản Phẩm RG]],'Thông tin'!C:F,4,0)</f>
        <v>PET chai</v>
      </c>
      <c r="I914">
        <v>470</v>
      </c>
      <c r="J914" s="497">
        <f>Table10[[#This Row],[Sản lượng kg]]/1000</f>
        <v>0.47</v>
      </c>
      <c r="K914" s="497" t="str">
        <f>_xlfn.XLOOKUP(Table10[[#This Row],[Loại Hàng]],Table59[Nhóm],Table59[Qui đổi])</f>
        <v>PET chai</v>
      </c>
      <c r="L914" s="403">
        <v>46144</v>
      </c>
      <c r="M914" t="s">
        <v>608</v>
      </c>
      <c r="N914" s="497">
        <f>IF(COUNTIF($A$3:A914,A914)=1,1,0)</f>
        <v>0</v>
      </c>
    </row>
    <row r="915" spans="1:14" x14ac:dyDescent="0.35">
      <c r="A915" t="s">
        <v>778</v>
      </c>
      <c r="B915" s="497" t="str">
        <f>IF(Table10[[#This Row],[DTR/Trạm]]="DTR",_xlfn.XLOOKUP(Table10[[#This Row],[ID NCC]],DS_NCC_DTR[ID NCC],DS_NCC_DTR[Tên NCC]),_xlfn.XLOOKUP(Table10[[#This Row],[ID NCC]],Data_TongTram2[ID NCC],Data_TongTram2[Tên NCC]))</f>
        <v>Thu Lì Bến Tre</v>
      </c>
      <c r="C915" s="497" t="str">
        <f>IF(Table10[[#This Row],[Trạm/DTR]]="DTR","DTR","Trạm")</f>
        <v>Trạm</v>
      </c>
      <c r="D915" s="497" t="str">
        <f>Table10[[#This Row],[ID NCC]]&amp;Table10[[#This Row],[Trạm/DTR]]</f>
        <v>001J3000002HLdpIAGKhánh Nga</v>
      </c>
      <c r="E915" s="497" t="str">
        <f>IF(Table10[[#This Row],[DTR/Trạm]]="DTR",_xlfn.XLOOKUP(Table10[[#This Row],[ID NCC]],DS_NCC_DTR[ID NCC],DS_NCC_DTR[Nhân viên]),_xlfn.XLOOKUP(Table10[[#This Row],[ID NCC]],Data_TongTram2[ID NCC],Data_TongTram2[Nhân viên]))</f>
        <v>Lê Quốc Việt</v>
      </c>
      <c r="F915" s="497" t="str">
        <f>IF(Table10[[#This Row],[Trạm/DTR]]="DTR",_xlfn.XLOOKUP(Table10[[#This Row],[ID NCC]],DS_NCC_DTR[ID NCC],DS_NCC_DTR[Admin miền]),_xlfn.XLOOKUP(Table10[[#This Row],[Trạm/DTR]],Table16[Trạm],Table16[[Admin ]]))</f>
        <v>Nguyễn Thị Ngọc Bích</v>
      </c>
      <c r="G915" t="s">
        <v>1296</v>
      </c>
      <c r="H915" s="497" t="str">
        <f>VLOOKUP(Table10[[#This Row],[Sản Phẩm RG]],'Thông tin'!C:F,4,0)</f>
        <v>PET chai</v>
      </c>
      <c r="I915">
        <v>302</v>
      </c>
      <c r="J915" s="497">
        <f>Table10[[#This Row],[Sản lượng kg]]/1000</f>
        <v>0.30199999999999999</v>
      </c>
      <c r="K915" s="497" t="str">
        <f>_xlfn.XLOOKUP(Table10[[#This Row],[Loại Hàng]],Table59[Nhóm],Table59[Qui đổi])</f>
        <v>PET chai</v>
      </c>
      <c r="L915" s="403">
        <v>46144</v>
      </c>
      <c r="M915" t="s">
        <v>608</v>
      </c>
      <c r="N915" s="497">
        <f>IF(COUNTIF($A$3:A915,A915)=1,1,0)</f>
        <v>0</v>
      </c>
    </row>
    <row r="916" spans="1:14" x14ac:dyDescent="0.35">
      <c r="A916" t="s">
        <v>390</v>
      </c>
      <c r="B916" s="497" t="str">
        <f>IF(Table10[[#This Row],[DTR/Trạm]]="DTR",_xlfn.XLOOKUP(Table10[[#This Row],[ID NCC]],DS_NCC_DTR[ID NCC],DS_NCC_DTR[Tên NCC]),_xlfn.XLOOKUP(Table10[[#This Row],[ID NCC]],Data_TongTram2[ID NCC],Data_TongTram2[Tên NCC]))</f>
        <v>Anh Dũng Vĩnh Kim</v>
      </c>
      <c r="C916" s="497" t="str">
        <f>IF(Table10[[#This Row],[Trạm/DTR]]="DTR","DTR","Trạm")</f>
        <v>Trạm</v>
      </c>
      <c r="D916" s="497" t="str">
        <f>Table10[[#This Row],[ID NCC]]&amp;Table10[[#This Row],[Trạm/DTR]]</f>
        <v>001J3000002HLptIAGKhánh Nga</v>
      </c>
      <c r="E916" s="497" t="str">
        <f>IF(Table10[[#This Row],[DTR/Trạm]]="DTR",_xlfn.XLOOKUP(Table10[[#This Row],[ID NCC]],DS_NCC_DTR[ID NCC],DS_NCC_DTR[Nhân viên]),_xlfn.XLOOKUP(Table10[[#This Row],[ID NCC]],Data_TongTram2[ID NCC],Data_TongTram2[Nhân viên]))</f>
        <v>Lâm Đỗ Anh Hào</v>
      </c>
      <c r="F916" s="497" t="str">
        <f>IF(Table10[[#This Row],[Trạm/DTR]]="DTR",_xlfn.XLOOKUP(Table10[[#This Row],[ID NCC]],DS_NCC_DTR[ID NCC],DS_NCC_DTR[Admin miền]),_xlfn.XLOOKUP(Table10[[#This Row],[Trạm/DTR]],Table16[Trạm],Table16[[Admin ]]))</f>
        <v>Nguyễn Thị Ngọc Bích</v>
      </c>
      <c r="G916" t="s">
        <v>1296</v>
      </c>
      <c r="H916" s="497" t="str">
        <f>VLOOKUP(Table10[[#This Row],[Sản Phẩm RG]],'Thông tin'!C:F,4,0)</f>
        <v>PET chai</v>
      </c>
      <c r="I916">
        <v>211</v>
      </c>
      <c r="J916" s="497">
        <f>Table10[[#This Row],[Sản lượng kg]]/1000</f>
        <v>0.21099999999999999</v>
      </c>
      <c r="K916" s="497" t="str">
        <f>_xlfn.XLOOKUP(Table10[[#This Row],[Loại Hàng]],Table59[Nhóm],Table59[Qui đổi])</f>
        <v>PET chai</v>
      </c>
      <c r="L916" s="403">
        <v>46144</v>
      </c>
      <c r="M916" t="s">
        <v>608</v>
      </c>
      <c r="N916" s="497">
        <f>IF(COUNTIF($A$3:A916,A916)=1,1,0)</f>
        <v>1</v>
      </c>
    </row>
    <row r="917" spans="1:14" x14ac:dyDescent="0.35">
      <c r="A917" t="s">
        <v>397</v>
      </c>
      <c r="B917" s="497" t="str">
        <f>IF(Table10[[#This Row],[DTR/Trạm]]="DTR",_xlfn.XLOOKUP(Table10[[#This Row],[ID NCC]],DS_NCC_DTR[ID NCC],DS_NCC_DTR[Tên NCC]),_xlfn.XLOOKUP(Table10[[#This Row],[ID NCC]],Data_TongTram2[ID NCC],Data_TongTram2[Tên NCC]))</f>
        <v>HKD In</v>
      </c>
      <c r="C917" s="497" t="str">
        <f>IF(Table10[[#This Row],[Trạm/DTR]]="DTR","DTR","Trạm")</f>
        <v>Trạm</v>
      </c>
      <c r="D917" s="497" t="str">
        <f>Table10[[#This Row],[ID NCC]]&amp;Table10[[#This Row],[Trạm/DTR]]</f>
        <v>001J3000009AFWkIAOKhánh Nga</v>
      </c>
      <c r="E917" s="497" t="str">
        <f>IF(Table10[[#This Row],[DTR/Trạm]]="DTR",_xlfn.XLOOKUP(Table10[[#This Row],[ID NCC]],DS_NCC_DTR[ID NCC],DS_NCC_DTR[Nhân viên]),_xlfn.XLOOKUP(Table10[[#This Row],[ID NCC]],Data_TongTram2[ID NCC],Data_TongTram2[Nhân viên]))</f>
        <v>Lê Quốc Việt</v>
      </c>
      <c r="F917" s="497" t="str">
        <f>IF(Table10[[#This Row],[Trạm/DTR]]="DTR",_xlfn.XLOOKUP(Table10[[#This Row],[ID NCC]],DS_NCC_DTR[ID NCC],DS_NCC_DTR[Admin miền]),_xlfn.XLOOKUP(Table10[[#This Row],[Trạm/DTR]],Table16[Trạm],Table16[[Admin ]]))</f>
        <v>Nguyễn Thị Ngọc Bích</v>
      </c>
      <c r="G917" t="s">
        <v>1296</v>
      </c>
      <c r="H917" s="497" t="str">
        <f>VLOOKUP(Table10[[#This Row],[Sản Phẩm RG]],'Thông tin'!C:F,4,0)</f>
        <v>PET chai</v>
      </c>
      <c r="I917">
        <v>1038</v>
      </c>
      <c r="J917" s="497">
        <f>Table10[[#This Row],[Sản lượng kg]]/1000</f>
        <v>1.038</v>
      </c>
      <c r="K917" s="497" t="str">
        <f>_xlfn.XLOOKUP(Table10[[#This Row],[Loại Hàng]],Table59[Nhóm],Table59[Qui đổi])</f>
        <v>PET chai</v>
      </c>
      <c r="L917" s="403">
        <v>46146</v>
      </c>
      <c r="M917" t="s">
        <v>608</v>
      </c>
      <c r="N917" s="497">
        <f>IF(COUNTIF($A$3:A917,A917)=1,1,0)</f>
        <v>1</v>
      </c>
    </row>
    <row r="918" spans="1:14" x14ac:dyDescent="0.35">
      <c r="A918" t="s">
        <v>662</v>
      </c>
      <c r="B918" s="497" t="str">
        <f>IF(Table10[[#This Row],[DTR/Trạm]]="DTR",_xlfn.XLOOKUP(Table10[[#This Row],[ID NCC]],DS_NCC_DTR[ID NCC],DS_NCC_DTR[Tên NCC]),_xlfn.XLOOKUP(Table10[[#This Row],[ID NCC]],Data_TongTram2[ID NCC],Data_TongTram2[Tên NCC]))</f>
        <v>Trương Văn Toản</v>
      </c>
      <c r="C918" s="497" t="str">
        <f>IF(Table10[[#This Row],[Trạm/DTR]]="DTR","DTR","Trạm")</f>
        <v>Trạm</v>
      </c>
      <c r="D918" s="497" t="str">
        <f>Table10[[#This Row],[ID NCC]]&amp;Table10[[#This Row],[Trạm/DTR]]</f>
        <v>001dc00000hpqrpAAAKhánh Nga</v>
      </c>
      <c r="E918" s="497" t="str">
        <f>IF(Table10[[#This Row],[DTR/Trạm]]="DTR",_xlfn.XLOOKUP(Table10[[#This Row],[ID NCC]],DS_NCC_DTR[ID NCC],DS_NCC_DTR[Nhân viên]),_xlfn.XLOOKUP(Table10[[#This Row],[ID NCC]],Data_TongTram2[ID NCC],Data_TongTram2[Nhân viên]))</f>
        <v>Thái Tân Văn</v>
      </c>
      <c r="F918" s="497" t="str">
        <f>IF(Table10[[#This Row],[Trạm/DTR]]="DTR",_xlfn.XLOOKUP(Table10[[#This Row],[ID NCC]],DS_NCC_DTR[ID NCC],DS_NCC_DTR[Admin miền]),_xlfn.XLOOKUP(Table10[[#This Row],[Trạm/DTR]],Table16[Trạm],Table16[[Admin ]]))</f>
        <v>Nguyễn Thị Ngọc Bích</v>
      </c>
      <c r="G918" t="s">
        <v>1296</v>
      </c>
      <c r="H918" s="497" t="str">
        <f>VLOOKUP(Table10[[#This Row],[Sản Phẩm RG]],'Thông tin'!C:F,4,0)</f>
        <v>PET chai</v>
      </c>
      <c r="I918">
        <v>1693</v>
      </c>
      <c r="J918" s="497">
        <f>Table10[[#This Row],[Sản lượng kg]]/1000</f>
        <v>1.6930000000000001</v>
      </c>
      <c r="K918" s="497" t="str">
        <f>_xlfn.XLOOKUP(Table10[[#This Row],[Loại Hàng]],Table59[Nhóm],Table59[Qui đổi])</f>
        <v>PET chai</v>
      </c>
      <c r="L918" s="403">
        <v>46146</v>
      </c>
      <c r="M918" t="s">
        <v>608</v>
      </c>
      <c r="N918" s="497">
        <f>IF(COUNTIF($A$3:A918,A918)=1,1,0)</f>
        <v>1</v>
      </c>
    </row>
    <row r="919" spans="1:14" x14ac:dyDescent="0.35">
      <c r="A919" t="s">
        <v>487</v>
      </c>
      <c r="B919" s="497" t="str">
        <f>IF(Table10[[#This Row],[DTR/Trạm]]="DTR",_xlfn.XLOOKUP(Table10[[#This Row],[ID NCC]],DS_NCC_DTR[ID NCC],DS_NCC_DTR[Tên NCC]),_xlfn.XLOOKUP(Table10[[#This Row],[ID NCC]],Data_TongTram2[ID NCC],Data_TongTram2[Tên NCC]))</f>
        <v>Công ty Phước Lộc Tân</v>
      </c>
      <c r="C919" s="497" t="str">
        <f>IF(Table10[[#This Row],[Trạm/DTR]]="DTR","DTR","Trạm")</f>
        <v>Trạm</v>
      </c>
      <c r="D919" s="497" t="str">
        <f>Table10[[#This Row],[ID NCC]]&amp;Table10[[#This Row],[Trạm/DTR]]</f>
        <v>001J3000002HLmlIAGKhánh Nga</v>
      </c>
      <c r="E919" s="497" t="str">
        <f>IF(Table10[[#This Row],[DTR/Trạm]]="DTR",_xlfn.XLOOKUP(Table10[[#This Row],[ID NCC]],DS_NCC_DTR[ID NCC],DS_NCC_DTR[Nhân viên]),_xlfn.XLOOKUP(Table10[[#This Row],[ID NCC]],Data_TongTram2[ID NCC],Data_TongTram2[Nhân viên]))</f>
        <v>Nguyễn Duy Tân</v>
      </c>
      <c r="F919" s="497" t="str">
        <f>IF(Table10[[#This Row],[Trạm/DTR]]="DTR",_xlfn.XLOOKUP(Table10[[#This Row],[ID NCC]],DS_NCC_DTR[ID NCC],DS_NCC_DTR[Admin miền]),_xlfn.XLOOKUP(Table10[[#This Row],[Trạm/DTR]],Table16[Trạm],Table16[[Admin ]]))</f>
        <v>Nguyễn Thị Ngọc Bích</v>
      </c>
      <c r="G919" t="s">
        <v>2240</v>
      </c>
      <c r="H919" s="497" t="str">
        <f>VLOOKUP(Table10[[#This Row],[Sản Phẩm RG]],'Thông tin'!C:F,4,0)</f>
        <v>PET chai</v>
      </c>
      <c r="I919">
        <v>6830</v>
      </c>
      <c r="J919" s="497">
        <f>Table10[[#This Row],[Sản lượng kg]]/1000</f>
        <v>6.83</v>
      </c>
      <c r="K919" s="497" t="str">
        <f>_xlfn.XLOOKUP(Table10[[#This Row],[Loại Hàng]],Table59[Nhóm],Table59[Qui đổi])</f>
        <v>PET chai</v>
      </c>
      <c r="L919" s="403">
        <v>46146</v>
      </c>
      <c r="M919" t="s">
        <v>608</v>
      </c>
      <c r="N919" s="497">
        <f>IF(COUNTIF($A$3:A919,A919)=1,1,0)</f>
        <v>1</v>
      </c>
    </row>
    <row r="920" spans="1:14" x14ac:dyDescent="0.35">
      <c r="A920" t="s">
        <v>487</v>
      </c>
      <c r="B920" s="497" t="str">
        <f>IF(Table10[[#This Row],[DTR/Trạm]]="DTR",_xlfn.XLOOKUP(Table10[[#This Row],[ID NCC]],DS_NCC_DTR[ID NCC],DS_NCC_DTR[Tên NCC]),_xlfn.XLOOKUP(Table10[[#This Row],[ID NCC]],Data_TongTram2[ID NCC],Data_TongTram2[Tên NCC]))</f>
        <v>Công ty Phước Lộc Tân</v>
      </c>
      <c r="C920" s="497" t="str">
        <f>IF(Table10[[#This Row],[Trạm/DTR]]="DTR","DTR","Trạm")</f>
        <v>Trạm</v>
      </c>
      <c r="D920" s="497" t="str">
        <f>Table10[[#This Row],[ID NCC]]&amp;Table10[[#This Row],[Trạm/DTR]]</f>
        <v>001J3000002HLmlIAGKhánh Nga</v>
      </c>
      <c r="E920" s="497" t="str">
        <f>IF(Table10[[#This Row],[DTR/Trạm]]="DTR",_xlfn.XLOOKUP(Table10[[#This Row],[ID NCC]],DS_NCC_DTR[ID NCC],DS_NCC_DTR[Nhân viên]),_xlfn.XLOOKUP(Table10[[#This Row],[ID NCC]],Data_TongTram2[ID NCC],Data_TongTram2[Nhân viên]))</f>
        <v>Nguyễn Duy Tân</v>
      </c>
      <c r="F920" s="497" t="str">
        <f>IF(Table10[[#This Row],[Trạm/DTR]]="DTR",_xlfn.XLOOKUP(Table10[[#This Row],[ID NCC]],DS_NCC_DTR[ID NCC],DS_NCC_DTR[Admin miền]),_xlfn.XLOOKUP(Table10[[#This Row],[Trạm/DTR]],Table16[Trạm],Table16[[Admin ]]))</f>
        <v>Nguyễn Thị Ngọc Bích</v>
      </c>
      <c r="G920" t="s">
        <v>2240</v>
      </c>
      <c r="H920" s="497" t="str">
        <f>VLOOKUP(Table10[[#This Row],[Sản Phẩm RG]],'Thông tin'!C:F,4,0)</f>
        <v>PET chai</v>
      </c>
      <c r="I920">
        <v>8553</v>
      </c>
      <c r="J920" s="497">
        <f>Table10[[#This Row],[Sản lượng kg]]/1000</f>
        <v>8.5530000000000008</v>
      </c>
      <c r="K920" s="497" t="str">
        <f>_xlfn.XLOOKUP(Table10[[#This Row],[Loại Hàng]],Table59[Nhóm],Table59[Qui đổi])</f>
        <v>PET chai</v>
      </c>
      <c r="L920" s="403">
        <v>46146</v>
      </c>
      <c r="M920" t="s">
        <v>608</v>
      </c>
      <c r="N920" s="497">
        <f>IF(COUNTIF($A$3:A920,A920)=1,1,0)</f>
        <v>0</v>
      </c>
    </row>
    <row r="921" spans="1:14" x14ac:dyDescent="0.35">
      <c r="A921" t="s">
        <v>1717</v>
      </c>
      <c r="B921" s="497" t="str">
        <f>IF(Table10[[#This Row],[DTR/Trạm]]="DTR",_xlfn.XLOOKUP(Table10[[#This Row],[ID NCC]],DS_NCC_DTR[ID NCC],DS_NCC_DTR[Tên NCC]),_xlfn.XLOOKUP(Table10[[#This Row],[ID NCC]],Data_TongTram2[ID NCC],Data_TongTram2[Tên NCC]))</f>
        <v>Anh Thắng Bến Tre</v>
      </c>
      <c r="C921" s="497" t="str">
        <f>IF(Table10[[#This Row],[Trạm/DTR]]="DTR","DTR","Trạm")</f>
        <v>Trạm</v>
      </c>
      <c r="D921" s="497" t="str">
        <f>Table10[[#This Row],[ID NCC]]&amp;Table10[[#This Row],[Trạm/DTR]]</f>
        <v>001J3000002HLxoIAGKhánh Nga</v>
      </c>
      <c r="E921" s="497" t="str">
        <f>IF(Table10[[#This Row],[DTR/Trạm]]="DTR",_xlfn.XLOOKUP(Table10[[#This Row],[ID NCC]],DS_NCC_DTR[ID NCC],DS_NCC_DTR[Nhân viên]),_xlfn.XLOOKUP(Table10[[#This Row],[ID NCC]],Data_TongTram2[ID NCC],Data_TongTram2[Nhân viên]))</f>
        <v>Lê Quốc Việt</v>
      </c>
      <c r="F921" s="497" t="str">
        <f>IF(Table10[[#This Row],[Trạm/DTR]]="DTR",_xlfn.XLOOKUP(Table10[[#This Row],[ID NCC]],DS_NCC_DTR[ID NCC],DS_NCC_DTR[Admin miền]),_xlfn.XLOOKUP(Table10[[#This Row],[Trạm/DTR]],Table16[Trạm],Table16[[Admin ]]))</f>
        <v>Nguyễn Thị Ngọc Bích</v>
      </c>
      <c r="G921" t="s">
        <v>1296</v>
      </c>
      <c r="H921" s="497" t="str">
        <f>VLOOKUP(Table10[[#This Row],[Sản Phẩm RG]],'Thông tin'!C:F,4,0)</f>
        <v>PET chai</v>
      </c>
      <c r="I921">
        <v>678</v>
      </c>
      <c r="J921" s="497">
        <f>Table10[[#This Row],[Sản lượng kg]]/1000</f>
        <v>0.67800000000000005</v>
      </c>
      <c r="K921" s="497" t="str">
        <f>_xlfn.XLOOKUP(Table10[[#This Row],[Loại Hàng]],Table59[Nhóm],Table59[Qui đổi])</f>
        <v>PET chai</v>
      </c>
      <c r="L921" s="403">
        <v>46146</v>
      </c>
      <c r="M921" t="s">
        <v>608</v>
      </c>
      <c r="N921" s="497">
        <f>IF(COUNTIF($A$3:A921,A921)=1,1,0)</f>
        <v>0</v>
      </c>
    </row>
    <row r="922" spans="1:14" x14ac:dyDescent="0.35">
      <c r="A922" t="s">
        <v>442</v>
      </c>
      <c r="B922" s="497" t="str">
        <f>IF(Table10[[#This Row],[DTR/Trạm]]="DTR",_xlfn.XLOOKUP(Table10[[#This Row],[ID NCC]],DS_NCC_DTR[ID NCC],DS_NCC_DTR[Tên NCC]),_xlfn.XLOOKUP(Table10[[#This Row],[ID NCC]],Data_TongTram2[ID NCC],Data_TongTram2[Tên NCC]))</f>
        <v>Thanh Trí</v>
      </c>
      <c r="C922" s="497" t="str">
        <f>IF(Table10[[#This Row],[Trạm/DTR]]="DTR","DTR","Trạm")</f>
        <v>Trạm</v>
      </c>
      <c r="D922" s="497" t="str">
        <f>Table10[[#This Row],[ID NCC]]&amp;Table10[[#This Row],[Trạm/DTR]]</f>
        <v>001J3000002HLblIAGKhánh Nga</v>
      </c>
      <c r="E922" s="497" t="str">
        <f>IF(Table10[[#This Row],[DTR/Trạm]]="DTR",_xlfn.XLOOKUP(Table10[[#This Row],[ID NCC]],DS_NCC_DTR[ID NCC],DS_NCC_DTR[Nhân viên]),_xlfn.XLOOKUP(Table10[[#This Row],[ID NCC]],Data_TongTram2[ID NCC],Data_TongTram2[Nhân viên]))</f>
        <v>Lâm Đỗ Anh Hào</v>
      </c>
      <c r="F922" s="497" t="str">
        <f>IF(Table10[[#This Row],[Trạm/DTR]]="DTR",_xlfn.XLOOKUP(Table10[[#This Row],[ID NCC]],DS_NCC_DTR[ID NCC],DS_NCC_DTR[Admin miền]),_xlfn.XLOOKUP(Table10[[#This Row],[Trạm/DTR]],Table16[Trạm],Table16[[Admin ]]))</f>
        <v>Nguyễn Thị Ngọc Bích</v>
      </c>
      <c r="G922" t="s">
        <v>1296</v>
      </c>
      <c r="H922" s="497" t="str">
        <f>VLOOKUP(Table10[[#This Row],[Sản Phẩm RG]],'Thông tin'!C:F,4,0)</f>
        <v>PET chai</v>
      </c>
      <c r="I922">
        <v>602</v>
      </c>
      <c r="J922" s="497">
        <f>Table10[[#This Row],[Sản lượng kg]]/1000</f>
        <v>0.60199999999999998</v>
      </c>
      <c r="K922" s="497" t="str">
        <f>_xlfn.XLOOKUP(Table10[[#This Row],[Loại Hàng]],Table59[Nhóm],Table59[Qui đổi])</f>
        <v>PET chai</v>
      </c>
      <c r="L922" s="403">
        <v>46146</v>
      </c>
      <c r="M922" t="s">
        <v>608</v>
      </c>
      <c r="N922" s="497">
        <f>IF(COUNTIF($A$3:A922,A922)=1,1,0)</f>
        <v>1</v>
      </c>
    </row>
    <row r="923" spans="1:14" x14ac:dyDescent="0.35">
      <c r="A923" t="s">
        <v>385</v>
      </c>
      <c r="B923" s="497" t="str">
        <f>IF(Table10[[#This Row],[DTR/Trạm]]="DTR",_xlfn.XLOOKUP(Table10[[#This Row],[ID NCC]],DS_NCC_DTR[ID NCC],DS_NCC_DTR[Tên NCC]),_xlfn.XLOOKUP(Table10[[#This Row],[ID NCC]],Data_TongTram2[ID NCC],Data_TongTram2[Tên NCC]))</f>
        <v>HKD Nguyễn Thị Lệ Hằng</v>
      </c>
      <c r="C923" s="497" t="str">
        <f>IF(Table10[[#This Row],[Trạm/DTR]]="DTR","DTR","Trạm")</f>
        <v>Trạm</v>
      </c>
      <c r="D923" s="497" t="str">
        <f>Table10[[#This Row],[ID NCC]]&amp;Table10[[#This Row],[Trạm/DTR]]</f>
        <v>001J3000002HLZAIA4Khánh Nga</v>
      </c>
      <c r="E923" s="497" t="str">
        <f>IF(Table10[[#This Row],[DTR/Trạm]]="DTR",_xlfn.XLOOKUP(Table10[[#This Row],[ID NCC]],DS_NCC_DTR[ID NCC],DS_NCC_DTR[Nhân viên]),_xlfn.XLOOKUP(Table10[[#This Row],[ID NCC]],Data_TongTram2[ID NCC],Data_TongTram2[Nhân viên]))</f>
        <v>Lâm Đỗ Anh Hào</v>
      </c>
      <c r="F923" s="497" t="str">
        <f>IF(Table10[[#This Row],[Trạm/DTR]]="DTR",_xlfn.XLOOKUP(Table10[[#This Row],[ID NCC]],DS_NCC_DTR[ID NCC],DS_NCC_DTR[Admin miền]),_xlfn.XLOOKUP(Table10[[#This Row],[Trạm/DTR]],Table16[Trạm],Table16[[Admin ]]))</f>
        <v>Nguyễn Thị Ngọc Bích</v>
      </c>
      <c r="G923" t="s">
        <v>1296</v>
      </c>
      <c r="H923" s="497" t="str">
        <f>VLOOKUP(Table10[[#This Row],[Sản Phẩm RG]],'Thông tin'!C:F,4,0)</f>
        <v>PET chai</v>
      </c>
      <c r="I923">
        <v>712</v>
      </c>
      <c r="J923" s="497">
        <f>Table10[[#This Row],[Sản lượng kg]]/1000</f>
        <v>0.71199999999999997</v>
      </c>
      <c r="K923" s="497" t="str">
        <f>_xlfn.XLOOKUP(Table10[[#This Row],[Loại Hàng]],Table59[Nhóm],Table59[Qui đổi])</f>
        <v>PET chai</v>
      </c>
      <c r="L923" s="403">
        <v>46146</v>
      </c>
      <c r="M923" t="s">
        <v>608</v>
      </c>
      <c r="N923" s="497">
        <f>IF(COUNTIF($A$3:A923,A923)=1,1,0)</f>
        <v>1</v>
      </c>
    </row>
    <row r="924" spans="1:14" x14ac:dyDescent="0.35">
      <c r="A924" t="s">
        <v>382</v>
      </c>
      <c r="B924" s="497" t="str">
        <f>IF(Table10[[#This Row],[DTR/Trạm]]="DTR",_xlfn.XLOOKUP(Table10[[#This Row],[ID NCC]],DS_NCC_DTR[ID NCC],DS_NCC_DTR[Tên NCC]),_xlfn.XLOOKUP(Table10[[#This Row],[ID NCC]],Data_TongTram2[ID NCC],Data_TongTram2[Tên NCC]))</f>
        <v>HKD Đặng Thị Thanh Trúc</v>
      </c>
      <c r="C924" s="497" t="str">
        <f>IF(Table10[[#This Row],[Trạm/DTR]]="DTR","DTR","Trạm")</f>
        <v>Trạm</v>
      </c>
      <c r="D924" s="497" t="str">
        <f>Table10[[#This Row],[ID NCC]]&amp;Table10[[#This Row],[Trạm/DTR]]</f>
        <v>001J3000002HLoqIAGKhánh Nga</v>
      </c>
      <c r="E924" s="497" t="str">
        <f>IF(Table10[[#This Row],[DTR/Trạm]]="DTR",_xlfn.XLOOKUP(Table10[[#This Row],[ID NCC]],DS_NCC_DTR[ID NCC],DS_NCC_DTR[Nhân viên]),_xlfn.XLOOKUP(Table10[[#This Row],[ID NCC]],Data_TongTram2[ID NCC],Data_TongTram2[Nhân viên]))</f>
        <v>Lâm Đỗ Anh Hào</v>
      </c>
      <c r="F924" s="497" t="str">
        <f>IF(Table10[[#This Row],[Trạm/DTR]]="DTR",_xlfn.XLOOKUP(Table10[[#This Row],[ID NCC]],DS_NCC_DTR[ID NCC],DS_NCC_DTR[Admin miền]),_xlfn.XLOOKUP(Table10[[#This Row],[Trạm/DTR]],Table16[Trạm],Table16[[Admin ]]))</f>
        <v>Nguyễn Thị Ngọc Bích</v>
      </c>
      <c r="G924" t="s">
        <v>1296</v>
      </c>
      <c r="H924" s="497" t="str">
        <f>VLOOKUP(Table10[[#This Row],[Sản Phẩm RG]],'Thông tin'!C:F,4,0)</f>
        <v>PET chai</v>
      </c>
      <c r="I924">
        <v>741</v>
      </c>
      <c r="J924" s="497">
        <f>Table10[[#This Row],[Sản lượng kg]]/1000</f>
        <v>0.74099999999999999</v>
      </c>
      <c r="K924" s="497" t="str">
        <f>_xlfn.XLOOKUP(Table10[[#This Row],[Loại Hàng]],Table59[Nhóm],Table59[Qui đổi])</f>
        <v>PET chai</v>
      </c>
      <c r="L924" s="403">
        <v>46146</v>
      </c>
      <c r="M924" t="s">
        <v>608</v>
      </c>
      <c r="N924" s="497">
        <f>IF(COUNTIF($A$3:A924,A924)=1,1,0)</f>
        <v>1</v>
      </c>
    </row>
    <row r="925" spans="1:14" x14ac:dyDescent="0.35">
      <c r="A925" t="s">
        <v>384</v>
      </c>
      <c r="B925" s="497" t="str">
        <f>IF(Table10[[#This Row],[DTR/Trạm]]="DTR",_xlfn.XLOOKUP(Table10[[#This Row],[ID NCC]],DS_NCC_DTR[ID NCC],DS_NCC_DTR[Tên NCC]),_xlfn.XLOOKUP(Table10[[#This Row],[ID NCC]],Data_TongTram2[ID NCC],Data_TongTram2[Tên NCC]))</f>
        <v>HKD Ngọc An Nhiên</v>
      </c>
      <c r="C925" s="497" t="str">
        <f>IF(Table10[[#This Row],[Trạm/DTR]]="DTR","DTR","Trạm")</f>
        <v>Trạm</v>
      </c>
      <c r="D925" s="497" t="str">
        <f>Table10[[#This Row],[ID NCC]]&amp;Table10[[#This Row],[Trạm/DTR]]</f>
        <v>001J3000002HLbvIAGKhánh Nga</v>
      </c>
      <c r="E925" s="497" t="str">
        <f>IF(Table10[[#This Row],[DTR/Trạm]]="DTR",_xlfn.XLOOKUP(Table10[[#This Row],[ID NCC]],DS_NCC_DTR[ID NCC],DS_NCC_DTR[Nhân viên]),_xlfn.XLOOKUP(Table10[[#This Row],[ID NCC]],Data_TongTram2[ID NCC],Data_TongTram2[Nhân viên]))</f>
        <v>Lâm Đỗ Anh Hào</v>
      </c>
      <c r="F925" s="497" t="str">
        <f>IF(Table10[[#This Row],[Trạm/DTR]]="DTR",_xlfn.XLOOKUP(Table10[[#This Row],[ID NCC]],DS_NCC_DTR[ID NCC],DS_NCC_DTR[Admin miền]),_xlfn.XLOOKUP(Table10[[#This Row],[Trạm/DTR]],Table16[Trạm],Table16[[Admin ]]))</f>
        <v>Nguyễn Thị Ngọc Bích</v>
      </c>
      <c r="G925" t="s">
        <v>1296</v>
      </c>
      <c r="H925" s="497" t="str">
        <f>VLOOKUP(Table10[[#This Row],[Sản Phẩm RG]],'Thông tin'!C:F,4,0)</f>
        <v>PET chai</v>
      </c>
      <c r="I925">
        <v>576</v>
      </c>
      <c r="J925" s="497">
        <f>Table10[[#This Row],[Sản lượng kg]]/1000</f>
        <v>0.57599999999999996</v>
      </c>
      <c r="K925" s="497" t="str">
        <f>_xlfn.XLOOKUP(Table10[[#This Row],[Loại Hàng]],Table59[Nhóm],Table59[Qui đổi])</f>
        <v>PET chai</v>
      </c>
      <c r="L925" s="403">
        <v>46146</v>
      </c>
      <c r="M925" t="s">
        <v>608</v>
      </c>
      <c r="N925" s="497">
        <f>IF(COUNTIF($A$3:A925,A925)=1,1,0)</f>
        <v>1</v>
      </c>
    </row>
    <row r="926" spans="1:14" x14ac:dyDescent="0.35">
      <c r="A926" t="s">
        <v>394</v>
      </c>
      <c r="B926" s="497" t="str">
        <f>IF(Table10[[#This Row],[DTR/Trạm]]="DTR",_xlfn.XLOOKUP(Table10[[#This Row],[ID NCC]],DS_NCC_DTR[ID NCC],DS_NCC_DTR[Tên NCC]),_xlfn.XLOOKUP(Table10[[#This Row],[ID NCC]],Data_TongTram2[ID NCC],Data_TongTram2[Tên NCC]))</f>
        <v>Anh Huy Tiền Giang</v>
      </c>
      <c r="C926" s="497" t="str">
        <f>IF(Table10[[#This Row],[Trạm/DTR]]="DTR","DTR","Trạm")</f>
        <v>Trạm</v>
      </c>
      <c r="D926" s="497" t="str">
        <f>Table10[[#This Row],[ID NCC]]&amp;Table10[[#This Row],[Trạm/DTR]]</f>
        <v>001J3000002HLbeIAGKhánh Nga</v>
      </c>
      <c r="E926" s="497" t="str">
        <f>IF(Table10[[#This Row],[DTR/Trạm]]="DTR",_xlfn.XLOOKUP(Table10[[#This Row],[ID NCC]],DS_NCC_DTR[ID NCC],DS_NCC_DTR[Nhân viên]),_xlfn.XLOOKUP(Table10[[#This Row],[ID NCC]],Data_TongTram2[ID NCC],Data_TongTram2[Nhân viên]))</f>
        <v>Lâm Đỗ Anh Hào</v>
      </c>
      <c r="F926" s="497" t="str">
        <f>IF(Table10[[#This Row],[Trạm/DTR]]="DTR",_xlfn.XLOOKUP(Table10[[#This Row],[ID NCC]],DS_NCC_DTR[ID NCC],DS_NCC_DTR[Admin miền]),_xlfn.XLOOKUP(Table10[[#This Row],[Trạm/DTR]],Table16[Trạm],Table16[[Admin ]]))</f>
        <v>Nguyễn Thị Ngọc Bích</v>
      </c>
      <c r="G926" t="s">
        <v>1296</v>
      </c>
      <c r="H926" s="497" t="str">
        <f>VLOOKUP(Table10[[#This Row],[Sản Phẩm RG]],'Thông tin'!C:F,4,0)</f>
        <v>PET chai</v>
      </c>
      <c r="I926">
        <v>404</v>
      </c>
      <c r="J926" s="497">
        <f>Table10[[#This Row],[Sản lượng kg]]/1000</f>
        <v>0.40400000000000003</v>
      </c>
      <c r="K926" s="497" t="str">
        <f>_xlfn.XLOOKUP(Table10[[#This Row],[Loại Hàng]],Table59[Nhóm],Table59[Qui đổi])</f>
        <v>PET chai</v>
      </c>
      <c r="L926" s="403">
        <v>46146</v>
      </c>
      <c r="M926" t="s">
        <v>608</v>
      </c>
      <c r="N926" s="497">
        <f>IF(COUNTIF($A$3:A926,A926)=1,1,0)</f>
        <v>0</v>
      </c>
    </row>
    <row r="927" spans="1:14" x14ac:dyDescent="0.35">
      <c r="A927" t="s">
        <v>659</v>
      </c>
      <c r="B927" s="497" t="str">
        <f>IF(Table10[[#This Row],[DTR/Trạm]]="DTR",_xlfn.XLOOKUP(Table10[[#This Row],[ID NCC]],DS_NCC_DTR[ID NCC],DS_NCC_DTR[Tên NCC]),_xlfn.XLOOKUP(Table10[[#This Row],[ID NCC]],Data_TongTram2[ID NCC],Data_TongTram2[Tên NCC]))</f>
        <v>Anh Trí Song Thuận</v>
      </c>
      <c r="C927" s="497" t="str">
        <f>IF(Table10[[#This Row],[Trạm/DTR]]="DTR","DTR","Trạm")</f>
        <v>Trạm</v>
      </c>
      <c r="D927" s="497" t="str">
        <f>Table10[[#This Row],[ID NCC]]&amp;Table10[[#This Row],[Trạm/DTR]]</f>
        <v>001dc00000p7ABpAAMKhánh Nga</v>
      </c>
      <c r="E927" s="497" t="str">
        <f>IF(Table10[[#This Row],[DTR/Trạm]]="DTR",_xlfn.XLOOKUP(Table10[[#This Row],[ID NCC]],DS_NCC_DTR[ID NCC],DS_NCC_DTR[Nhân viên]),_xlfn.XLOOKUP(Table10[[#This Row],[ID NCC]],Data_TongTram2[ID NCC],Data_TongTram2[Nhân viên]))</f>
        <v>Lâm Đỗ Anh Hào</v>
      </c>
      <c r="F927" s="497" t="str">
        <f>IF(Table10[[#This Row],[Trạm/DTR]]="DTR",_xlfn.XLOOKUP(Table10[[#This Row],[ID NCC]],DS_NCC_DTR[ID NCC],DS_NCC_DTR[Admin miền]),_xlfn.XLOOKUP(Table10[[#This Row],[Trạm/DTR]],Table16[Trạm],Table16[[Admin ]]))</f>
        <v>Nguyễn Thị Ngọc Bích</v>
      </c>
      <c r="G927" t="s">
        <v>1296</v>
      </c>
      <c r="H927" s="497" t="str">
        <f>VLOOKUP(Table10[[#This Row],[Sản Phẩm RG]],'Thông tin'!C:F,4,0)</f>
        <v>PET chai</v>
      </c>
      <c r="I927">
        <v>445</v>
      </c>
      <c r="J927" s="497">
        <f>Table10[[#This Row],[Sản lượng kg]]/1000</f>
        <v>0.44500000000000001</v>
      </c>
      <c r="K927" s="497" t="str">
        <f>_xlfn.XLOOKUP(Table10[[#This Row],[Loại Hàng]],Table59[Nhóm],Table59[Qui đổi])</f>
        <v>PET chai</v>
      </c>
      <c r="L927" s="403">
        <v>46146</v>
      </c>
      <c r="M927" t="s">
        <v>608</v>
      </c>
      <c r="N927" s="497">
        <f>IF(COUNTIF($A$3:A927,A927)=1,1,0)</f>
        <v>1</v>
      </c>
    </row>
    <row r="928" spans="1:14" x14ac:dyDescent="0.35">
      <c r="A928" t="s">
        <v>666</v>
      </c>
      <c r="B928" s="497" t="str">
        <f>IF(Table10[[#This Row],[DTR/Trạm]]="DTR",_xlfn.XLOOKUP(Table10[[#This Row],[ID NCC]],DS_NCC_DTR[ID NCC],DS_NCC_DTR[Tên NCC]),_xlfn.XLOOKUP(Table10[[#This Row],[ID NCC]],Data_TongTram2[ID NCC],Data_TongTram2[Tên NCC]))</f>
        <v>Anh Phước Tiền Giang</v>
      </c>
      <c r="C928" s="497" t="str">
        <f>IF(Table10[[#This Row],[Trạm/DTR]]="DTR","DTR","Trạm")</f>
        <v>Trạm</v>
      </c>
      <c r="D928" s="497" t="str">
        <f>Table10[[#This Row],[ID NCC]]&amp;Table10[[#This Row],[Trạm/DTR]]</f>
        <v>001J3000002HLg6IAGKhánh Nga</v>
      </c>
      <c r="E928" s="497" t="str">
        <f>IF(Table10[[#This Row],[DTR/Trạm]]="DTR",_xlfn.XLOOKUP(Table10[[#This Row],[ID NCC]],DS_NCC_DTR[ID NCC],DS_NCC_DTR[Nhân viên]),_xlfn.XLOOKUP(Table10[[#This Row],[ID NCC]],Data_TongTram2[ID NCC],Data_TongTram2[Nhân viên]))</f>
        <v>Lâm Đỗ Anh Hào</v>
      </c>
      <c r="F928" s="497" t="str">
        <f>IF(Table10[[#This Row],[Trạm/DTR]]="DTR",_xlfn.XLOOKUP(Table10[[#This Row],[ID NCC]],DS_NCC_DTR[ID NCC],DS_NCC_DTR[Admin miền]),_xlfn.XLOOKUP(Table10[[#This Row],[Trạm/DTR]],Table16[Trạm],Table16[[Admin ]]))</f>
        <v>Nguyễn Thị Ngọc Bích</v>
      </c>
      <c r="G928" t="s">
        <v>1296</v>
      </c>
      <c r="H928" s="497" t="str">
        <f>VLOOKUP(Table10[[#This Row],[Sản Phẩm RG]],'Thông tin'!C:F,4,0)</f>
        <v>PET chai</v>
      </c>
      <c r="I928">
        <v>126</v>
      </c>
      <c r="J928" s="497">
        <f>Table10[[#This Row],[Sản lượng kg]]/1000</f>
        <v>0.126</v>
      </c>
      <c r="K928" s="497" t="str">
        <f>_xlfn.XLOOKUP(Table10[[#This Row],[Loại Hàng]],Table59[Nhóm],Table59[Qui đổi])</f>
        <v>PET chai</v>
      </c>
      <c r="L928" s="403">
        <v>46146</v>
      </c>
      <c r="M928" t="s">
        <v>608</v>
      </c>
      <c r="N928" s="497">
        <f>IF(COUNTIF($A$3:A928,A928)=1,1,0)</f>
        <v>1</v>
      </c>
    </row>
    <row r="929" spans="1:14" x14ac:dyDescent="0.35">
      <c r="A929" t="s">
        <v>676</v>
      </c>
      <c r="B929" s="497" t="str">
        <f>IF(Table10[[#This Row],[DTR/Trạm]]="DTR",_xlfn.XLOOKUP(Table10[[#This Row],[ID NCC]],DS_NCC_DTR[ID NCC],DS_NCC_DTR[Tên NCC]),_xlfn.XLOOKUP(Table10[[#This Row],[ID NCC]],Data_TongTram2[ID NCC],Data_TongTram2[Tên NCC]))</f>
        <v>Anh Tám Bến Tre</v>
      </c>
      <c r="C929" s="497" t="str">
        <f>IF(Table10[[#This Row],[Trạm/DTR]]="DTR","DTR","Trạm")</f>
        <v>Trạm</v>
      </c>
      <c r="D929" s="497" t="str">
        <f>Table10[[#This Row],[ID NCC]]&amp;Table10[[#This Row],[Trạm/DTR]]</f>
        <v>001J3000002Hq80IACKhánh Nga</v>
      </c>
      <c r="E929" s="497" t="str">
        <f>IF(Table10[[#This Row],[DTR/Trạm]]="DTR",_xlfn.XLOOKUP(Table10[[#This Row],[ID NCC]],DS_NCC_DTR[ID NCC],DS_NCC_DTR[Nhân viên]),_xlfn.XLOOKUP(Table10[[#This Row],[ID NCC]],Data_TongTram2[ID NCC],Data_TongTram2[Nhân viên]))</f>
        <v>Lê Quốc Việt</v>
      </c>
      <c r="F929" s="497" t="str">
        <f>IF(Table10[[#This Row],[Trạm/DTR]]="DTR",_xlfn.XLOOKUP(Table10[[#This Row],[ID NCC]],DS_NCC_DTR[ID NCC],DS_NCC_DTR[Admin miền]),_xlfn.XLOOKUP(Table10[[#This Row],[Trạm/DTR]],Table16[Trạm],Table16[[Admin ]]))</f>
        <v>Nguyễn Thị Ngọc Bích</v>
      </c>
      <c r="G929" t="s">
        <v>1296</v>
      </c>
      <c r="H929" s="497" t="str">
        <f>VLOOKUP(Table10[[#This Row],[Sản Phẩm RG]],'Thông tin'!C:F,4,0)</f>
        <v>PET chai</v>
      </c>
      <c r="I929">
        <v>488</v>
      </c>
      <c r="J929" s="497">
        <f>Table10[[#This Row],[Sản lượng kg]]/1000</f>
        <v>0.48799999999999999</v>
      </c>
      <c r="K929" s="497" t="str">
        <f>_xlfn.XLOOKUP(Table10[[#This Row],[Loại Hàng]],Table59[Nhóm],Table59[Qui đổi])</f>
        <v>PET chai</v>
      </c>
      <c r="L929" s="403">
        <v>46146</v>
      </c>
      <c r="M929" t="s">
        <v>608</v>
      </c>
      <c r="N929" s="497">
        <f>IF(COUNTIF($A$3:A929,A929)=1,1,0)</f>
        <v>1</v>
      </c>
    </row>
    <row r="930" spans="1:14" x14ac:dyDescent="0.35">
      <c r="A930" t="s">
        <v>1645</v>
      </c>
      <c r="B930" s="497" t="str">
        <f>IF(Table10[[#This Row],[DTR/Trạm]]="DTR",_xlfn.XLOOKUP(Table10[[#This Row],[ID NCC]],DS_NCC_DTR[ID NCC],DS_NCC_DTR[Tên NCC]),_xlfn.XLOOKUP(Table10[[#This Row],[ID NCC]],Data_TongTram2[ID NCC],Data_TongTram2[Tên NCC]))</f>
        <v>Anh Vũ Giồng Trôm</v>
      </c>
      <c r="C930" s="497" t="str">
        <f>IF(Table10[[#This Row],[Trạm/DTR]]="DTR","DTR","Trạm")</f>
        <v>Trạm</v>
      </c>
      <c r="D930" s="497" t="str">
        <f>Table10[[#This Row],[ID NCC]]&amp;Table10[[#This Row],[Trạm/DTR]]</f>
        <v>001J3000002HLmXIAWKhánh Nga</v>
      </c>
      <c r="E930" s="497" t="str">
        <f>IF(Table10[[#This Row],[DTR/Trạm]]="DTR",_xlfn.XLOOKUP(Table10[[#This Row],[ID NCC]],DS_NCC_DTR[ID NCC],DS_NCC_DTR[Nhân viên]),_xlfn.XLOOKUP(Table10[[#This Row],[ID NCC]],Data_TongTram2[ID NCC],Data_TongTram2[Nhân viên]))</f>
        <v>Lê Quốc Việt</v>
      </c>
      <c r="F930" s="497" t="str">
        <f>IF(Table10[[#This Row],[Trạm/DTR]]="DTR",_xlfn.XLOOKUP(Table10[[#This Row],[ID NCC]],DS_NCC_DTR[ID NCC],DS_NCC_DTR[Admin miền]),_xlfn.XLOOKUP(Table10[[#This Row],[Trạm/DTR]],Table16[Trạm],Table16[[Admin ]]))</f>
        <v>Nguyễn Thị Ngọc Bích</v>
      </c>
      <c r="G930" t="s">
        <v>1296</v>
      </c>
      <c r="H930" s="497" t="str">
        <f>VLOOKUP(Table10[[#This Row],[Sản Phẩm RG]],'Thông tin'!C:F,4,0)</f>
        <v>PET chai</v>
      </c>
      <c r="I930">
        <v>441</v>
      </c>
      <c r="J930" s="497">
        <f>Table10[[#This Row],[Sản lượng kg]]/1000</f>
        <v>0.441</v>
      </c>
      <c r="K930" s="497" t="str">
        <f>_xlfn.XLOOKUP(Table10[[#This Row],[Loại Hàng]],Table59[Nhóm],Table59[Qui đổi])</f>
        <v>PET chai</v>
      </c>
      <c r="L930" s="403">
        <v>46146</v>
      </c>
      <c r="M930" t="s">
        <v>608</v>
      </c>
      <c r="N930" s="497">
        <f>IF(COUNTIF($A$3:A930,A930)=1,1,0)</f>
        <v>1</v>
      </c>
    </row>
    <row r="931" spans="1:14" x14ac:dyDescent="0.35">
      <c r="A931" t="s">
        <v>655</v>
      </c>
      <c r="B931" s="497" t="str">
        <f>IF(Table10[[#This Row],[DTR/Trạm]]="DTR",_xlfn.XLOOKUP(Table10[[#This Row],[ID NCC]],DS_NCC_DTR[ID NCC],DS_NCC_DTR[Tên NCC]),_xlfn.XLOOKUP(Table10[[#This Row],[ID NCC]],Data_TongTram2[ID NCC],Data_TongTram2[Tên NCC]))</f>
        <v>Anh Thiết</v>
      </c>
      <c r="C931" s="497" t="str">
        <f>IF(Table10[[#This Row],[Trạm/DTR]]="DTR","DTR","Trạm")</f>
        <v>Trạm</v>
      </c>
      <c r="D931" s="497" t="str">
        <f>Table10[[#This Row],[ID NCC]]&amp;Table10[[#This Row],[Trạm/DTR]]</f>
        <v>001J3000002HLZBIA4Khánh Nga</v>
      </c>
      <c r="E931" s="497" t="str">
        <f>IF(Table10[[#This Row],[DTR/Trạm]]="DTR",_xlfn.XLOOKUP(Table10[[#This Row],[ID NCC]],DS_NCC_DTR[ID NCC],DS_NCC_DTR[Nhân viên]),_xlfn.XLOOKUP(Table10[[#This Row],[ID NCC]],Data_TongTram2[ID NCC],Data_TongTram2[Nhân viên]))</f>
        <v>Lâm Đỗ Anh Hào</v>
      </c>
      <c r="F931" s="497" t="str">
        <f>IF(Table10[[#This Row],[Trạm/DTR]]="DTR",_xlfn.XLOOKUP(Table10[[#This Row],[ID NCC]],DS_NCC_DTR[ID NCC],DS_NCC_DTR[Admin miền]),_xlfn.XLOOKUP(Table10[[#This Row],[Trạm/DTR]],Table16[Trạm],Table16[[Admin ]]))</f>
        <v>Nguyễn Thị Ngọc Bích</v>
      </c>
      <c r="G931" t="s">
        <v>1296</v>
      </c>
      <c r="H931" s="497" t="str">
        <f>VLOOKUP(Table10[[#This Row],[Sản Phẩm RG]],'Thông tin'!C:F,4,0)</f>
        <v>PET chai</v>
      </c>
      <c r="I931">
        <v>406</v>
      </c>
      <c r="J931" s="497">
        <f>Table10[[#This Row],[Sản lượng kg]]/1000</f>
        <v>0.40600000000000003</v>
      </c>
      <c r="K931" s="497" t="str">
        <f>_xlfn.XLOOKUP(Table10[[#This Row],[Loại Hàng]],Table59[Nhóm],Table59[Qui đổi])</f>
        <v>PET chai</v>
      </c>
      <c r="L931" s="403">
        <v>46146</v>
      </c>
      <c r="M931" t="s">
        <v>608</v>
      </c>
      <c r="N931" s="497">
        <f>IF(COUNTIF($A$3:A931,A931)=1,1,0)</f>
        <v>1</v>
      </c>
    </row>
    <row r="932" spans="1:14" x14ac:dyDescent="0.35">
      <c r="A932" t="s">
        <v>390</v>
      </c>
      <c r="B932" s="497" t="str">
        <f>IF(Table10[[#This Row],[DTR/Trạm]]="DTR",_xlfn.XLOOKUP(Table10[[#This Row],[ID NCC]],DS_NCC_DTR[ID NCC],DS_NCC_DTR[Tên NCC]),_xlfn.XLOOKUP(Table10[[#This Row],[ID NCC]],Data_TongTram2[ID NCC],Data_TongTram2[Tên NCC]))</f>
        <v>Anh Dũng Vĩnh Kim</v>
      </c>
      <c r="C932" s="497" t="str">
        <f>IF(Table10[[#This Row],[Trạm/DTR]]="DTR","DTR","Trạm")</f>
        <v>Trạm</v>
      </c>
      <c r="D932" s="497" t="str">
        <f>Table10[[#This Row],[ID NCC]]&amp;Table10[[#This Row],[Trạm/DTR]]</f>
        <v>001J3000002HLptIAGKhánh Nga</v>
      </c>
      <c r="E932" s="497" t="str">
        <f>IF(Table10[[#This Row],[DTR/Trạm]]="DTR",_xlfn.XLOOKUP(Table10[[#This Row],[ID NCC]],DS_NCC_DTR[ID NCC],DS_NCC_DTR[Nhân viên]),_xlfn.XLOOKUP(Table10[[#This Row],[ID NCC]],Data_TongTram2[ID NCC],Data_TongTram2[Nhân viên]))</f>
        <v>Lâm Đỗ Anh Hào</v>
      </c>
      <c r="F932" s="497" t="str">
        <f>IF(Table10[[#This Row],[Trạm/DTR]]="DTR",_xlfn.XLOOKUP(Table10[[#This Row],[ID NCC]],DS_NCC_DTR[ID NCC],DS_NCC_DTR[Admin miền]),_xlfn.XLOOKUP(Table10[[#This Row],[Trạm/DTR]],Table16[Trạm],Table16[[Admin ]]))</f>
        <v>Nguyễn Thị Ngọc Bích</v>
      </c>
      <c r="G932" t="s">
        <v>1296</v>
      </c>
      <c r="H932" s="497" t="str">
        <f>VLOOKUP(Table10[[#This Row],[Sản Phẩm RG]],'Thông tin'!C:F,4,0)</f>
        <v>PET chai</v>
      </c>
      <c r="I932">
        <v>391</v>
      </c>
      <c r="J932" s="497">
        <f>Table10[[#This Row],[Sản lượng kg]]/1000</f>
        <v>0.39100000000000001</v>
      </c>
      <c r="K932" s="497" t="str">
        <f>_xlfn.XLOOKUP(Table10[[#This Row],[Loại Hàng]],Table59[Nhóm],Table59[Qui đổi])</f>
        <v>PET chai</v>
      </c>
      <c r="L932" s="403">
        <v>46146</v>
      </c>
      <c r="M932" t="s">
        <v>608</v>
      </c>
      <c r="N932" s="497">
        <f>IF(COUNTIF($A$3:A932,A932)=1,1,0)</f>
        <v>0</v>
      </c>
    </row>
    <row r="933" spans="1:14" x14ac:dyDescent="0.35">
      <c r="A933" t="s">
        <v>1693</v>
      </c>
      <c r="B933" s="497" t="str">
        <f>IF(Table10[[#This Row],[DTR/Trạm]]="DTR",_xlfn.XLOOKUP(Table10[[#This Row],[ID NCC]],DS_NCC_DTR[ID NCC],DS_NCC_DTR[Tên NCC]),_xlfn.XLOOKUP(Table10[[#This Row],[ID NCC]],Data_TongTram2[ID NCC],Data_TongTram2[Tên NCC]))</f>
        <v>CÔNG TY AN HƯNG</v>
      </c>
      <c r="C933" s="497" t="str">
        <f>IF(Table10[[#This Row],[Trạm/DTR]]="DTR","DTR","Trạm")</f>
        <v>Trạm</v>
      </c>
      <c r="D933" s="497" t="str">
        <f>Table10[[#This Row],[ID NCC]]&amp;Table10[[#This Row],[Trạm/DTR]]</f>
        <v>001J3000007XNgaIAGKhánh Nga</v>
      </c>
      <c r="E933" s="497" t="str">
        <f>IF(Table10[[#This Row],[DTR/Trạm]]="DTR",_xlfn.XLOOKUP(Table10[[#This Row],[ID NCC]],DS_NCC_DTR[ID NCC],DS_NCC_DTR[Nhân viên]),_xlfn.XLOOKUP(Table10[[#This Row],[ID NCC]],Data_TongTram2[ID NCC],Data_TongTram2[Nhân viên]))</f>
        <v>Bùi Vũ Thanh Huy</v>
      </c>
      <c r="F933" s="497" t="str">
        <f>IF(Table10[[#This Row],[Trạm/DTR]]="DTR",_xlfn.XLOOKUP(Table10[[#This Row],[ID NCC]],DS_NCC_DTR[ID NCC],DS_NCC_DTR[Admin miền]),_xlfn.XLOOKUP(Table10[[#This Row],[Trạm/DTR]],Table16[Trạm],Table16[[Admin ]]))</f>
        <v>Nguyễn Thị Ngọc Bích</v>
      </c>
      <c r="G933" t="s">
        <v>2240</v>
      </c>
      <c r="H933" s="497" t="str">
        <f>VLOOKUP(Table10[[#This Row],[Sản Phẩm RG]],'Thông tin'!C:F,4,0)</f>
        <v>PET chai</v>
      </c>
      <c r="I933">
        <v>6610</v>
      </c>
      <c r="J933" s="497">
        <f>Table10[[#This Row],[Sản lượng kg]]/1000</f>
        <v>6.61</v>
      </c>
      <c r="K933" s="497" t="str">
        <f>_xlfn.XLOOKUP(Table10[[#This Row],[Loại Hàng]],Table59[Nhóm],Table59[Qui đổi])</f>
        <v>PET chai</v>
      </c>
      <c r="L933" s="403">
        <v>46146</v>
      </c>
      <c r="M933" t="s">
        <v>608</v>
      </c>
      <c r="N933" s="497">
        <f>IF(COUNTIF($A$3:A933,A933)=1,1,0)</f>
        <v>1</v>
      </c>
    </row>
    <row r="934" spans="1:14" x14ac:dyDescent="0.35">
      <c r="A934" t="s">
        <v>672</v>
      </c>
      <c r="B934" s="497" t="str">
        <f>IF(Table10[[#This Row],[DTR/Trạm]]="DTR",_xlfn.XLOOKUP(Table10[[#This Row],[ID NCC]],DS_NCC_DTR[ID NCC],DS_NCC_DTR[Tên NCC]),_xlfn.XLOOKUP(Table10[[#This Row],[ID NCC]],Data_TongTram2[ID NCC],Data_TongTram2[Tên NCC]))</f>
        <v>Chị Năm Tân Hiệp</v>
      </c>
      <c r="C934" s="497" t="str">
        <f>IF(Table10[[#This Row],[Trạm/DTR]]="DTR","DTR","Trạm")</f>
        <v>Trạm</v>
      </c>
      <c r="D934" s="497" t="str">
        <f>Table10[[#This Row],[ID NCC]]&amp;Table10[[#This Row],[Trạm/DTR]]</f>
        <v>001J3000002HLpjIAGKhánh Nga</v>
      </c>
      <c r="E934" s="497" t="str">
        <f>IF(Table10[[#This Row],[DTR/Trạm]]="DTR",_xlfn.XLOOKUP(Table10[[#This Row],[ID NCC]],DS_NCC_DTR[ID NCC],DS_NCC_DTR[Nhân viên]),_xlfn.XLOOKUP(Table10[[#This Row],[ID NCC]],Data_TongTram2[ID NCC],Data_TongTram2[Nhân viên]))</f>
        <v>Lâm Đỗ Anh Hào</v>
      </c>
      <c r="F934" s="497" t="str">
        <f>IF(Table10[[#This Row],[Trạm/DTR]]="DTR",_xlfn.XLOOKUP(Table10[[#This Row],[ID NCC]],DS_NCC_DTR[ID NCC],DS_NCC_DTR[Admin miền]),_xlfn.XLOOKUP(Table10[[#This Row],[Trạm/DTR]],Table16[Trạm],Table16[[Admin ]]))</f>
        <v>Nguyễn Thị Ngọc Bích</v>
      </c>
      <c r="G934" t="s">
        <v>1296</v>
      </c>
      <c r="H934" s="497" t="str">
        <f>VLOOKUP(Table10[[#This Row],[Sản Phẩm RG]],'Thông tin'!C:F,4,0)</f>
        <v>PET chai</v>
      </c>
      <c r="I934">
        <v>750</v>
      </c>
      <c r="J934" s="497">
        <f>Table10[[#This Row],[Sản lượng kg]]/1000</f>
        <v>0.75</v>
      </c>
      <c r="K934" s="497" t="str">
        <f>_xlfn.XLOOKUP(Table10[[#This Row],[Loại Hàng]],Table59[Nhóm],Table59[Qui đổi])</f>
        <v>PET chai</v>
      </c>
      <c r="L934" s="403">
        <v>46146</v>
      </c>
      <c r="M934" t="s">
        <v>608</v>
      </c>
      <c r="N934" s="497">
        <f>IF(COUNTIF($A$3:A934,A934)=1,1,0)</f>
        <v>1</v>
      </c>
    </row>
    <row r="935" spans="1:14" x14ac:dyDescent="0.35">
      <c r="A935" t="s">
        <v>452</v>
      </c>
      <c r="B935" s="497" t="str">
        <f>IF(Table10[[#This Row],[DTR/Trạm]]="DTR",_xlfn.XLOOKUP(Table10[[#This Row],[ID NCC]],DS_NCC_DTR[ID NCC],DS_NCC_DTR[Tên NCC]),_xlfn.XLOOKUP(Table10[[#This Row],[ID NCC]],Data_TongTram2[ID NCC],Data_TongTram2[Tên NCC]))</f>
        <v>Chị Ngọc Đồng Tâm</v>
      </c>
      <c r="C935" s="497" t="str">
        <f>IF(Table10[[#This Row],[Trạm/DTR]]="DTR","DTR","Trạm")</f>
        <v>Trạm</v>
      </c>
      <c r="D935" s="497" t="str">
        <f>Table10[[#This Row],[ID NCC]]&amp;Table10[[#This Row],[Trạm/DTR]]</f>
        <v>001J3000002HLbsIAGKhánh Nga</v>
      </c>
      <c r="E935" s="497" t="str">
        <f>IF(Table10[[#This Row],[DTR/Trạm]]="DTR",_xlfn.XLOOKUP(Table10[[#This Row],[ID NCC]],DS_NCC_DTR[ID NCC],DS_NCC_DTR[Nhân viên]),_xlfn.XLOOKUP(Table10[[#This Row],[ID NCC]],Data_TongTram2[ID NCC],Data_TongTram2[Nhân viên]))</f>
        <v>Lâm Đỗ Anh Hào</v>
      </c>
      <c r="F935" s="497" t="str">
        <f>IF(Table10[[#This Row],[Trạm/DTR]]="DTR",_xlfn.XLOOKUP(Table10[[#This Row],[ID NCC]],DS_NCC_DTR[ID NCC],DS_NCC_DTR[Admin miền]),_xlfn.XLOOKUP(Table10[[#This Row],[Trạm/DTR]],Table16[Trạm],Table16[[Admin ]]))</f>
        <v>Nguyễn Thị Ngọc Bích</v>
      </c>
      <c r="G935" t="s">
        <v>1296</v>
      </c>
      <c r="H935" s="497" t="str">
        <f>VLOOKUP(Table10[[#This Row],[Sản Phẩm RG]],'Thông tin'!C:F,4,0)</f>
        <v>PET chai</v>
      </c>
      <c r="I935">
        <v>601</v>
      </c>
      <c r="J935" s="497">
        <f>Table10[[#This Row],[Sản lượng kg]]/1000</f>
        <v>0.60099999999999998</v>
      </c>
      <c r="K935" s="497" t="str">
        <f>_xlfn.XLOOKUP(Table10[[#This Row],[Loại Hàng]],Table59[Nhóm],Table59[Qui đổi])</f>
        <v>PET chai</v>
      </c>
      <c r="L935" s="403">
        <v>46146</v>
      </c>
      <c r="M935" t="s">
        <v>608</v>
      </c>
      <c r="N935" s="497">
        <f>IF(COUNTIF($A$3:A935,A935)=1,1,0)</f>
        <v>0</v>
      </c>
    </row>
    <row r="936" spans="1:14" x14ac:dyDescent="0.35">
      <c r="A936" t="s">
        <v>654</v>
      </c>
      <c r="B936" s="497" t="str">
        <f>IF(Table10[[#This Row],[DTR/Trạm]]="DTR",_xlfn.XLOOKUP(Table10[[#This Row],[ID NCC]],DS_NCC_DTR[ID NCC],DS_NCC_DTR[Tên NCC]),_xlfn.XLOOKUP(Table10[[#This Row],[ID NCC]],Data_TongTram2[ID NCC],Data_TongTram2[Tên NCC]))</f>
        <v>Chị Phượng Tân Trụ</v>
      </c>
      <c r="C936" s="497" t="str">
        <f>IF(Table10[[#This Row],[Trạm/DTR]]="DTR","DTR","Trạm")</f>
        <v>Trạm</v>
      </c>
      <c r="D936" s="497" t="str">
        <f>Table10[[#This Row],[ID NCC]]&amp;Table10[[#This Row],[Trạm/DTR]]</f>
        <v>001J3000002HLfxIAGKhánh Nga</v>
      </c>
      <c r="E936" s="497" t="str">
        <f>IF(Table10[[#This Row],[DTR/Trạm]]="DTR",_xlfn.XLOOKUP(Table10[[#This Row],[ID NCC]],DS_NCC_DTR[ID NCC],DS_NCC_DTR[Nhân viên]),_xlfn.XLOOKUP(Table10[[#This Row],[ID NCC]],Data_TongTram2[ID NCC],Data_TongTram2[Nhân viên]))</f>
        <v>Nguyễn Duy Tân</v>
      </c>
      <c r="F936" s="497" t="str">
        <f>IF(Table10[[#This Row],[Trạm/DTR]]="DTR",_xlfn.XLOOKUP(Table10[[#This Row],[ID NCC]],DS_NCC_DTR[ID NCC],DS_NCC_DTR[Admin miền]),_xlfn.XLOOKUP(Table10[[#This Row],[Trạm/DTR]],Table16[Trạm],Table16[[Admin ]]))</f>
        <v>Nguyễn Thị Ngọc Bích</v>
      </c>
      <c r="G936" t="s">
        <v>1296</v>
      </c>
      <c r="H936" s="497" t="str">
        <f>VLOOKUP(Table10[[#This Row],[Sản Phẩm RG]],'Thông tin'!C:F,4,0)</f>
        <v>PET chai</v>
      </c>
      <c r="I936">
        <v>1222</v>
      </c>
      <c r="J936" s="497">
        <f>Table10[[#This Row],[Sản lượng kg]]/1000</f>
        <v>1.222</v>
      </c>
      <c r="K936" s="497" t="str">
        <f>_xlfn.XLOOKUP(Table10[[#This Row],[Loại Hàng]],Table59[Nhóm],Table59[Qui đổi])</f>
        <v>PET chai</v>
      </c>
      <c r="L936" s="403">
        <v>46146</v>
      </c>
      <c r="M936" t="s">
        <v>608</v>
      </c>
      <c r="N936" s="497">
        <f>IF(COUNTIF($A$3:A936,A936)=1,1,0)</f>
        <v>1</v>
      </c>
    </row>
    <row r="937" spans="1:14" x14ac:dyDescent="0.35">
      <c r="A937" t="s">
        <v>411</v>
      </c>
      <c r="B937" s="497" t="str">
        <f>IF(Table10[[#This Row],[DTR/Trạm]]="DTR",_xlfn.XLOOKUP(Table10[[#This Row],[ID NCC]],DS_NCC_DTR[ID NCC],DS_NCC_DTR[Tên NCC]),_xlfn.XLOOKUP(Table10[[#This Row],[ID NCC]],Data_TongTram2[ID NCC],Data_TongTram2[Tên NCC]))</f>
        <v>Anh Chiến</v>
      </c>
      <c r="C937" s="497" t="str">
        <f>IF(Table10[[#This Row],[Trạm/DTR]]="DTR","DTR","Trạm")</f>
        <v>Trạm</v>
      </c>
      <c r="D937" s="497" t="str">
        <f>Table10[[#This Row],[ID NCC]]&amp;Table10[[#This Row],[Trạm/DTR]]</f>
        <v>001J3000002HLbcIAGKhánh Nga</v>
      </c>
      <c r="E937" s="497" t="str">
        <f>IF(Table10[[#This Row],[DTR/Trạm]]="DTR",_xlfn.XLOOKUP(Table10[[#This Row],[ID NCC]],DS_NCC_DTR[ID NCC],DS_NCC_DTR[Nhân viên]),_xlfn.XLOOKUP(Table10[[#This Row],[ID NCC]],Data_TongTram2[ID NCC],Data_TongTram2[Nhân viên]))</f>
        <v>Lâm Đỗ Anh Hào</v>
      </c>
      <c r="F937" s="497" t="str">
        <f>IF(Table10[[#This Row],[Trạm/DTR]]="DTR",_xlfn.XLOOKUP(Table10[[#This Row],[ID NCC]],DS_NCC_DTR[ID NCC],DS_NCC_DTR[Admin miền]),_xlfn.XLOOKUP(Table10[[#This Row],[Trạm/DTR]],Table16[Trạm],Table16[[Admin ]]))</f>
        <v>Nguyễn Thị Ngọc Bích</v>
      </c>
      <c r="G937" t="s">
        <v>1296</v>
      </c>
      <c r="H937" s="497" t="str">
        <f>VLOOKUP(Table10[[#This Row],[Sản Phẩm RG]],'Thông tin'!C:F,4,0)</f>
        <v>PET chai</v>
      </c>
      <c r="I937">
        <v>473</v>
      </c>
      <c r="J937" s="497">
        <f>Table10[[#This Row],[Sản lượng kg]]/1000</f>
        <v>0.47299999999999998</v>
      </c>
      <c r="K937" s="497" t="str">
        <f>_xlfn.XLOOKUP(Table10[[#This Row],[Loại Hàng]],Table59[Nhóm],Table59[Qui đổi])</f>
        <v>PET chai</v>
      </c>
      <c r="L937" s="403">
        <v>46146</v>
      </c>
      <c r="M937" t="s">
        <v>608</v>
      </c>
      <c r="N937" s="497">
        <f>IF(COUNTIF($A$3:A937,A937)=1,1,0)</f>
        <v>0</v>
      </c>
    </row>
    <row r="938" spans="1:14" x14ac:dyDescent="0.35">
      <c r="A938" t="s">
        <v>650</v>
      </c>
      <c r="B938" s="497" t="str">
        <f>IF(Table10[[#This Row],[DTR/Trạm]]="DTR",_xlfn.XLOOKUP(Table10[[#This Row],[ID NCC]],DS_NCC_DTR[ID NCC],DS_NCC_DTR[Tên NCC]),_xlfn.XLOOKUP(Table10[[#This Row],[ID NCC]],Data_TongTram2[ID NCC],Data_TongTram2[Tên NCC]))</f>
        <v>Phong Chi</v>
      </c>
      <c r="C938" s="497" t="str">
        <f>IF(Table10[[#This Row],[Trạm/DTR]]="DTR","DTR","Trạm")</f>
        <v>Trạm</v>
      </c>
      <c r="D938" s="497" t="str">
        <f>Table10[[#This Row],[ID NCC]]&amp;Table10[[#This Row],[Trạm/DTR]]</f>
        <v>001J3000002HLpNIAWKhánh Nga</v>
      </c>
      <c r="E938" s="497" t="str">
        <f>IF(Table10[[#This Row],[DTR/Trạm]]="DTR",_xlfn.XLOOKUP(Table10[[#This Row],[ID NCC]],DS_NCC_DTR[ID NCC],DS_NCC_DTR[Nhân viên]),_xlfn.XLOOKUP(Table10[[#This Row],[ID NCC]],Data_TongTram2[ID NCC],Data_TongTram2[Nhân viên]))</f>
        <v>Lâm Đỗ Anh Hào</v>
      </c>
      <c r="F938" s="497" t="str">
        <f>IF(Table10[[#This Row],[Trạm/DTR]]="DTR",_xlfn.XLOOKUP(Table10[[#This Row],[ID NCC]],DS_NCC_DTR[ID NCC],DS_NCC_DTR[Admin miền]),_xlfn.XLOOKUP(Table10[[#This Row],[Trạm/DTR]],Table16[Trạm],Table16[[Admin ]]))</f>
        <v>Nguyễn Thị Ngọc Bích</v>
      </c>
      <c r="G938" t="s">
        <v>1296</v>
      </c>
      <c r="H938" s="497" t="str">
        <f>VLOOKUP(Table10[[#This Row],[Sản Phẩm RG]],'Thông tin'!C:F,4,0)</f>
        <v>PET chai</v>
      </c>
      <c r="I938">
        <v>173</v>
      </c>
      <c r="J938" s="497">
        <f>Table10[[#This Row],[Sản lượng kg]]/1000</f>
        <v>0.17299999999999999</v>
      </c>
      <c r="K938" s="497" t="str">
        <f>_xlfn.XLOOKUP(Table10[[#This Row],[Loại Hàng]],Table59[Nhóm],Table59[Qui đổi])</f>
        <v>PET chai</v>
      </c>
      <c r="L938" s="403">
        <v>46146</v>
      </c>
      <c r="M938" t="s">
        <v>608</v>
      </c>
      <c r="N938" s="497">
        <f>IF(COUNTIF($A$3:A938,A938)=1,1,0)</f>
        <v>1</v>
      </c>
    </row>
    <row r="939" spans="1:14" x14ac:dyDescent="0.35">
      <c r="A939" t="s">
        <v>453</v>
      </c>
      <c r="B939" s="497" t="str">
        <f>IF(Table10[[#This Row],[DTR/Trạm]]="DTR",_xlfn.XLOOKUP(Table10[[#This Row],[ID NCC]],DS_NCC_DTR[ID NCC],DS_NCC_DTR[Tên NCC]),_xlfn.XLOOKUP(Table10[[#This Row],[ID NCC]],Data_TongTram2[ID NCC],Data_TongTram2[Tên NCC]))</f>
        <v>Anh Thuận Cai Lậy</v>
      </c>
      <c r="C939" s="497" t="str">
        <f>IF(Table10[[#This Row],[Trạm/DTR]]="DTR","DTR","Trạm")</f>
        <v>Trạm</v>
      </c>
      <c r="D939" s="497" t="str">
        <f>Table10[[#This Row],[ID NCC]]&amp;Table10[[#This Row],[Trạm/DTR]]</f>
        <v>001J3000002HLrEIAWKhánh Nga</v>
      </c>
      <c r="E939" s="497" t="str">
        <f>IF(Table10[[#This Row],[DTR/Trạm]]="DTR",_xlfn.XLOOKUP(Table10[[#This Row],[ID NCC]],DS_NCC_DTR[ID NCC],DS_NCC_DTR[Nhân viên]),_xlfn.XLOOKUP(Table10[[#This Row],[ID NCC]],Data_TongTram2[ID NCC],Data_TongTram2[Nhân viên]))</f>
        <v>Lâm Đỗ Anh Hào</v>
      </c>
      <c r="F939" s="497" t="str">
        <f>IF(Table10[[#This Row],[Trạm/DTR]]="DTR",_xlfn.XLOOKUP(Table10[[#This Row],[ID NCC]],DS_NCC_DTR[ID NCC],DS_NCC_DTR[Admin miền]),_xlfn.XLOOKUP(Table10[[#This Row],[Trạm/DTR]],Table16[Trạm],Table16[[Admin ]]))</f>
        <v>Nguyễn Thị Ngọc Bích</v>
      </c>
      <c r="G939" t="s">
        <v>1296</v>
      </c>
      <c r="H939" s="497" t="str">
        <f>VLOOKUP(Table10[[#This Row],[Sản Phẩm RG]],'Thông tin'!C:F,4,0)</f>
        <v>PET chai</v>
      </c>
      <c r="I939">
        <v>777</v>
      </c>
      <c r="J939" s="497">
        <f>Table10[[#This Row],[Sản lượng kg]]/1000</f>
        <v>0.77700000000000002</v>
      </c>
      <c r="K939" s="497" t="str">
        <f>_xlfn.XLOOKUP(Table10[[#This Row],[Loại Hàng]],Table59[Nhóm],Table59[Qui đổi])</f>
        <v>PET chai</v>
      </c>
      <c r="L939" s="403">
        <v>46146</v>
      </c>
      <c r="M939" t="s">
        <v>608</v>
      </c>
      <c r="N939" s="497">
        <f>IF(COUNTIF($A$3:A939,A939)=1,1,0)</f>
        <v>1</v>
      </c>
    </row>
    <row r="940" spans="1:14" x14ac:dyDescent="0.35">
      <c r="A940" t="s">
        <v>403</v>
      </c>
      <c r="B940" s="497" t="str">
        <f>IF(Table10[[#This Row],[DTR/Trạm]]="DTR",_xlfn.XLOOKUP(Table10[[#This Row],[ID NCC]],DS_NCC_DTR[ID NCC],DS_NCC_DTR[Tên NCC]),_xlfn.XLOOKUP(Table10[[#This Row],[ID NCC]],Data_TongTram2[ID NCC],Data_TongTram2[Tên NCC]))</f>
        <v>Anh Phúc Mỹ Tho</v>
      </c>
      <c r="C940" s="497" t="str">
        <f>IF(Table10[[#This Row],[Trạm/DTR]]="DTR","DTR","Trạm")</f>
        <v>Trạm</v>
      </c>
      <c r="D940" s="497" t="str">
        <f>Table10[[#This Row],[ID NCC]]&amp;Table10[[#This Row],[Trạm/DTR]]</f>
        <v>001J3000002HLbkIAGKhánh Nga</v>
      </c>
      <c r="E940" s="497" t="str">
        <f>IF(Table10[[#This Row],[DTR/Trạm]]="DTR",_xlfn.XLOOKUP(Table10[[#This Row],[ID NCC]],DS_NCC_DTR[ID NCC],DS_NCC_DTR[Nhân viên]),_xlfn.XLOOKUP(Table10[[#This Row],[ID NCC]],Data_TongTram2[ID NCC],Data_TongTram2[Nhân viên]))</f>
        <v>Lâm Đỗ Anh Hào</v>
      </c>
      <c r="F940" s="497" t="str">
        <f>IF(Table10[[#This Row],[Trạm/DTR]]="DTR",_xlfn.XLOOKUP(Table10[[#This Row],[ID NCC]],DS_NCC_DTR[ID NCC],DS_NCC_DTR[Admin miền]),_xlfn.XLOOKUP(Table10[[#This Row],[Trạm/DTR]],Table16[Trạm],Table16[[Admin ]]))</f>
        <v>Nguyễn Thị Ngọc Bích</v>
      </c>
      <c r="G940" t="s">
        <v>1296</v>
      </c>
      <c r="H940" s="497" t="str">
        <f>VLOOKUP(Table10[[#This Row],[Sản Phẩm RG]],'Thông tin'!C:F,4,0)</f>
        <v>PET chai</v>
      </c>
      <c r="I940">
        <v>338</v>
      </c>
      <c r="J940" s="497">
        <f>Table10[[#This Row],[Sản lượng kg]]/1000</f>
        <v>0.33800000000000002</v>
      </c>
      <c r="K940" s="497" t="str">
        <f>_xlfn.XLOOKUP(Table10[[#This Row],[Loại Hàng]],Table59[Nhóm],Table59[Qui đổi])</f>
        <v>PET chai</v>
      </c>
      <c r="L940" s="403">
        <v>46146</v>
      </c>
      <c r="M940" t="s">
        <v>608</v>
      </c>
      <c r="N940" s="497">
        <f>IF(COUNTIF($A$3:A940,A940)=1,1,0)</f>
        <v>1</v>
      </c>
    </row>
    <row r="941" spans="1:14" x14ac:dyDescent="0.35">
      <c r="A941" t="s">
        <v>664</v>
      </c>
      <c r="B941" s="497" t="str">
        <f>IF(Table10[[#This Row],[DTR/Trạm]]="DTR",_xlfn.XLOOKUP(Table10[[#This Row],[ID NCC]],DS_NCC_DTR[ID NCC],DS_NCC_DTR[Tên NCC]),_xlfn.XLOOKUP(Table10[[#This Row],[ID NCC]],Data_TongTram2[ID NCC],Data_TongTram2[Tên NCC]))</f>
        <v>Anh Tùng Chợ Gạo</v>
      </c>
      <c r="C941" s="497" t="str">
        <f>IF(Table10[[#This Row],[Trạm/DTR]]="DTR","DTR","Trạm")</f>
        <v>Trạm</v>
      </c>
      <c r="D941" s="497" t="str">
        <f>Table10[[#This Row],[ID NCC]]&amp;Table10[[#This Row],[Trạm/DTR]]</f>
        <v>001J3000002HLmUIAWKhánh Nga</v>
      </c>
      <c r="E941" s="497" t="str">
        <f>IF(Table10[[#This Row],[DTR/Trạm]]="DTR",_xlfn.XLOOKUP(Table10[[#This Row],[ID NCC]],DS_NCC_DTR[ID NCC],DS_NCC_DTR[Nhân viên]),_xlfn.XLOOKUP(Table10[[#This Row],[ID NCC]],Data_TongTram2[ID NCC],Data_TongTram2[Nhân viên]))</f>
        <v>Lâm Đỗ Anh Hào</v>
      </c>
      <c r="F941" s="497" t="str">
        <f>IF(Table10[[#This Row],[Trạm/DTR]]="DTR",_xlfn.XLOOKUP(Table10[[#This Row],[ID NCC]],DS_NCC_DTR[ID NCC],DS_NCC_DTR[Admin miền]),_xlfn.XLOOKUP(Table10[[#This Row],[Trạm/DTR]],Table16[Trạm],Table16[[Admin ]]))</f>
        <v>Nguyễn Thị Ngọc Bích</v>
      </c>
      <c r="G941" t="s">
        <v>1296</v>
      </c>
      <c r="H941" s="497" t="str">
        <f>VLOOKUP(Table10[[#This Row],[Sản Phẩm RG]],'Thông tin'!C:F,4,0)</f>
        <v>PET chai</v>
      </c>
      <c r="I941">
        <v>288</v>
      </c>
      <c r="J941" s="497">
        <f>Table10[[#This Row],[Sản lượng kg]]/1000</f>
        <v>0.28799999999999998</v>
      </c>
      <c r="K941" s="497" t="str">
        <f>_xlfn.XLOOKUP(Table10[[#This Row],[Loại Hàng]],Table59[Nhóm],Table59[Qui đổi])</f>
        <v>PET chai</v>
      </c>
      <c r="L941" s="403">
        <v>46146</v>
      </c>
      <c r="M941" t="s">
        <v>608</v>
      </c>
      <c r="N941" s="497">
        <f>IF(COUNTIF($A$3:A941,A941)=1,1,0)</f>
        <v>1</v>
      </c>
    </row>
    <row r="942" spans="1:14" x14ac:dyDescent="0.35">
      <c r="A942" t="s">
        <v>482</v>
      </c>
      <c r="B942" s="497" t="str">
        <f>IF(Table10[[#This Row],[DTR/Trạm]]="DTR",_xlfn.XLOOKUP(Table10[[#This Row],[ID NCC]],DS_NCC_DTR[ID NCC],DS_NCC_DTR[Tên NCC]),_xlfn.XLOOKUP(Table10[[#This Row],[ID NCC]],Data_TongTram2[ID NCC],Data_TongTram2[Tên NCC]))</f>
        <v>Chị Hạnh Châu Thành</v>
      </c>
      <c r="C942" s="497" t="str">
        <f>IF(Table10[[#This Row],[Trạm/DTR]]="DTR","DTR","Trạm")</f>
        <v>Trạm</v>
      </c>
      <c r="D942" s="497" t="str">
        <f>Table10[[#This Row],[ID NCC]]&amp;Table10[[#This Row],[Trạm/DTR]]</f>
        <v>001dc00000mD7srAACKhánh Nga</v>
      </c>
      <c r="E942" s="497" t="str">
        <f>IF(Table10[[#This Row],[DTR/Trạm]]="DTR",_xlfn.XLOOKUP(Table10[[#This Row],[ID NCC]],DS_NCC_DTR[ID NCC],DS_NCC_DTR[Nhân viên]),_xlfn.XLOOKUP(Table10[[#This Row],[ID NCC]],Data_TongTram2[ID NCC],Data_TongTram2[Nhân viên]))</f>
        <v>Lâm Đỗ Anh Hào</v>
      </c>
      <c r="F942" s="497" t="str">
        <f>IF(Table10[[#This Row],[Trạm/DTR]]="DTR",_xlfn.XLOOKUP(Table10[[#This Row],[ID NCC]],DS_NCC_DTR[ID NCC],DS_NCC_DTR[Admin miền]),_xlfn.XLOOKUP(Table10[[#This Row],[Trạm/DTR]],Table16[Trạm],Table16[[Admin ]]))</f>
        <v>Nguyễn Thị Ngọc Bích</v>
      </c>
      <c r="G942" t="s">
        <v>1296</v>
      </c>
      <c r="H942" s="497" t="str">
        <f>VLOOKUP(Table10[[#This Row],[Sản Phẩm RG]],'Thông tin'!C:F,4,0)</f>
        <v>PET chai</v>
      </c>
      <c r="I942">
        <v>261</v>
      </c>
      <c r="J942" s="497">
        <f>Table10[[#This Row],[Sản lượng kg]]/1000</f>
        <v>0.26100000000000001</v>
      </c>
      <c r="K942" s="497" t="str">
        <f>_xlfn.XLOOKUP(Table10[[#This Row],[Loại Hàng]],Table59[Nhóm],Table59[Qui đổi])</f>
        <v>PET chai</v>
      </c>
      <c r="L942" s="403">
        <v>46146</v>
      </c>
      <c r="M942" t="s">
        <v>608</v>
      </c>
      <c r="N942" s="497">
        <f>IF(COUNTIF($A$3:A942,A942)=1,1,0)</f>
        <v>1</v>
      </c>
    </row>
    <row r="943" spans="1:14" x14ac:dyDescent="0.35">
      <c r="A943" t="s">
        <v>379</v>
      </c>
      <c r="B943" s="497" t="str">
        <f>IF(Table10[[#This Row],[DTR/Trạm]]="DTR",_xlfn.XLOOKUP(Table10[[#This Row],[ID NCC]],DS_NCC_DTR[ID NCC],DS_NCC_DTR[Tên NCC]),_xlfn.XLOOKUP(Table10[[#This Row],[ID NCC]],Data_TongTram2[ID NCC],Data_TongTram2[Tên NCC]))</f>
        <v>Anh Tí Mỹ Tho</v>
      </c>
      <c r="C943" s="497" t="str">
        <f>IF(Table10[[#This Row],[Trạm/DTR]]="DTR","DTR","Trạm")</f>
        <v>Trạm</v>
      </c>
      <c r="D943" s="497" t="str">
        <f>Table10[[#This Row],[ID NCC]]&amp;Table10[[#This Row],[Trạm/DTR]]</f>
        <v>001J3000002HLosIAGKhánh Nga</v>
      </c>
      <c r="E943" s="497" t="str">
        <f>IF(Table10[[#This Row],[DTR/Trạm]]="DTR",_xlfn.XLOOKUP(Table10[[#This Row],[ID NCC]],DS_NCC_DTR[ID NCC],DS_NCC_DTR[Nhân viên]),_xlfn.XLOOKUP(Table10[[#This Row],[ID NCC]],Data_TongTram2[ID NCC],Data_TongTram2[Nhân viên]))</f>
        <v>Lâm Đỗ Anh Hào</v>
      </c>
      <c r="F943" s="497" t="str">
        <f>IF(Table10[[#This Row],[Trạm/DTR]]="DTR",_xlfn.XLOOKUP(Table10[[#This Row],[ID NCC]],DS_NCC_DTR[ID NCC],DS_NCC_DTR[Admin miền]),_xlfn.XLOOKUP(Table10[[#This Row],[Trạm/DTR]],Table16[Trạm],Table16[[Admin ]]))</f>
        <v>Nguyễn Thị Ngọc Bích</v>
      </c>
      <c r="G943" t="s">
        <v>1296</v>
      </c>
      <c r="H943" s="497" t="str">
        <f>VLOOKUP(Table10[[#This Row],[Sản Phẩm RG]],'Thông tin'!C:F,4,0)</f>
        <v>PET chai</v>
      </c>
      <c r="I943">
        <v>333</v>
      </c>
      <c r="J943" s="497">
        <f>Table10[[#This Row],[Sản lượng kg]]/1000</f>
        <v>0.33300000000000002</v>
      </c>
      <c r="K943" s="497" t="str">
        <f>_xlfn.XLOOKUP(Table10[[#This Row],[Loại Hàng]],Table59[Nhóm],Table59[Qui đổi])</f>
        <v>PET chai</v>
      </c>
      <c r="L943" s="403">
        <v>46146</v>
      </c>
      <c r="M943" t="s">
        <v>608</v>
      </c>
      <c r="N943" s="497">
        <f>IF(COUNTIF($A$3:A943,A943)=1,1,0)</f>
        <v>1</v>
      </c>
    </row>
    <row r="944" spans="1:14" x14ac:dyDescent="0.35">
      <c r="A944" t="s">
        <v>383</v>
      </c>
      <c r="B944" s="497" t="str">
        <f>IF(Table10[[#This Row],[DTR/Trạm]]="DTR",_xlfn.XLOOKUP(Table10[[#This Row],[ID NCC]],DS_NCC_DTR[ID NCC],DS_NCC_DTR[Tên NCC]),_xlfn.XLOOKUP(Table10[[#This Row],[ID NCC]],Data_TongTram2[ID NCC],Data_TongTram2[Tên NCC]))</f>
        <v>PHẾ LIỆU CẦU</v>
      </c>
      <c r="C944" s="497" t="str">
        <f>IF(Table10[[#This Row],[Trạm/DTR]]="DTR","DTR","Trạm")</f>
        <v>Trạm</v>
      </c>
      <c r="D944" s="497" t="str">
        <f>Table10[[#This Row],[ID NCC]]&amp;Table10[[#This Row],[Trạm/DTR]]</f>
        <v>001J3000005HQnYIAWKhánh Nga</v>
      </c>
      <c r="E944" s="497" t="str">
        <f>IF(Table10[[#This Row],[DTR/Trạm]]="DTR",_xlfn.XLOOKUP(Table10[[#This Row],[ID NCC]],DS_NCC_DTR[ID NCC],DS_NCC_DTR[Nhân viên]),_xlfn.XLOOKUP(Table10[[#This Row],[ID NCC]],Data_TongTram2[ID NCC],Data_TongTram2[Nhân viên]))</f>
        <v>Lâm Đỗ Anh Hào</v>
      </c>
      <c r="F944" s="497" t="str">
        <f>IF(Table10[[#This Row],[Trạm/DTR]]="DTR",_xlfn.XLOOKUP(Table10[[#This Row],[ID NCC]],DS_NCC_DTR[ID NCC],DS_NCC_DTR[Admin miền]),_xlfn.XLOOKUP(Table10[[#This Row],[Trạm/DTR]],Table16[Trạm],Table16[[Admin ]]))</f>
        <v>Nguyễn Thị Ngọc Bích</v>
      </c>
      <c r="G944" t="s">
        <v>1296</v>
      </c>
      <c r="H944" s="497" t="str">
        <f>VLOOKUP(Table10[[#This Row],[Sản Phẩm RG]],'Thông tin'!C:F,4,0)</f>
        <v>PET chai</v>
      </c>
      <c r="I944">
        <v>1036</v>
      </c>
      <c r="J944" s="497">
        <f>Table10[[#This Row],[Sản lượng kg]]/1000</f>
        <v>1.036</v>
      </c>
      <c r="K944" s="497" t="str">
        <f>_xlfn.XLOOKUP(Table10[[#This Row],[Loại Hàng]],Table59[Nhóm],Table59[Qui đổi])</f>
        <v>PET chai</v>
      </c>
      <c r="L944" s="403">
        <v>46146</v>
      </c>
      <c r="M944" t="s">
        <v>608</v>
      </c>
      <c r="N944" s="497">
        <f>IF(COUNTIF($A$3:A944,A944)=1,1,0)</f>
        <v>1</v>
      </c>
    </row>
    <row r="945" spans="1:14" x14ac:dyDescent="0.35">
      <c r="A945" t="s">
        <v>383</v>
      </c>
      <c r="B945" s="497" t="str">
        <f>IF(Table10[[#This Row],[DTR/Trạm]]="DTR",_xlfn.XLOOKUP(Table10[[#This Row],[ID NCC]],DS_NCC_DTR[ID NCC],DS_NCC_DTR[Tên NCC]),_xlfn.XLOOKUP(Table10[[#This Row],[ID NCC]],Data_TongTram2[ID NCC],Data_TongTram2[Tên NCC]))</f>
        <v>PHẾ LIỆU CẦU</v>
      </c>
      <c r="C945" s="497" t="str">
        <f>IF(Table10[[#This Row],[Trạm/DTR]]="DTR","DTR","Trạm")</f>
        <v>Trạm</v>
      </c>
      <c r="D945" s="497" t="str">
        <f>Table10[[#This Row],[ID NCC]]&amp;Table10[[#This Row],[Trạm/DTR]]</f>
        <v>001J3000005HQnYIAWKhánh Nga</v>
      </c>
      <c r="E945" s="497" t="str">
        <f>IF(Table10[[#This Row],[DTR/Trạm]]="DTR",_xlfn.XLOOKUP(Table10[[#This Row],[ID NCC]],DS_NCC_DTR[ID NCC],DS_NCC_DTR[Nhân viên]),_xlfn.XLOOKUP(Table10[[#This Row],[ID NCC]],Data_TongTram2[ID NCC],Data_TongTram2[Nhân viên]))</f>
        <v>Lâm Đỗ Anh Hào</v>
      </c>
      <c r="F945" s="497" t="str">
        <f>IF(Table10[[#This Row],[Trạm/DTR]]="DTR",_xlfn.XLOOKUP(Table10[[#This Row],[ID NCC]],DS_NCC_DTR[ID NCC],DS_NCC_DTR[Admin miền]),_xlfn.XLOOKUP(Table10[[#This Row],[Trạm/DTR]],Table16[Trạm],Table16[[Admin ]]))</f>
        <v>Nguyễn Thị Ngọc Bích</v>
      </c>
      <c r="G945" t="s">
        <v>1360</v>
      </c>
      <c r="H945" s="497" t="str">
        <f>VLOOKUP(Table10[[#This Row],[Sản Phẩm RG]],'Thông tin'!C:F,4,0)</f>
        <v>PET chai</v>
      </c>
      <c r="I945">
        <v>4</v>
      </c>
      <c r="J945" s="497">
        <f>Table10[[#This Row],[Sản lượng kg]]/1000</f>
        <v>4.0000000000000001E-3</v>
      </c>
      <c r="K945" s="497" t="str">
        <f>_xlfn.XLOOKUP(Table10[[#This Row],[Loại Hàng]],Table59[Nhóm],Table59[Qui đổi])</f>
        <v>PET chai</v>
      </c>
      <c r="L945" s="403">
        <v>46146</v>
      </c>
      <c r="M945" t="s">
        <v>608</v>
      </c>
      <c r="N945" s="497">
        <f>IF(COUNTIF($A$3:A945,A945)=1,1,0)</f>
        <v>0</v>
      </c>
    </row>
    <row r="946" spans="1:14" x14ac:dyDescent="0.35">
      <c r="A946" t="s">
        <v>486</v>
      </c>
      <c r="B946" s="497" t="str">
        <f>IF(Table10[[#This Row],[DTR/Trạm]]="DTR",_xlfn.XLOOKUP(Table10[[#This Row],[ID NCC]],DS_NCC_DTR[ID NCC],DS_NCC_DTR[Tên NCC]),_xlfn.XLOOKUP(Table10[[#This Row],[ID NCC]],Data_TongTram2[ID NCC],Data_TongTram2[Tên NCC]))</f>
        <v>Chị Vân Bến Tre</v>
      </c>
      <c r="C946" s="497" t="str">
        <f>IF(Table10[[#This Row],[Trạm/DTR]]="DTR","DTR","Trạm")</f>
        <v>Trạm</v>
      </c>
      <c r="D946" s="497" t="str">
        <f>Table10[[#This Row],[ID NCC]]&amp;Table10[[#This Row],[Trạm/DTR]]</f>
        <v>001J3000002HjDyIAKKhánh Nga</v>
      </c>
      <c r="E946" s="497" t="str">
        <f>IF(Table10[[#This Row],[DTR/Trạm]]="DTR",_xlfn.XLOOKUP(Table10[[#This Row],[ID NCC]],DS_NCC_DTR[ID NCC],DS_NCC_DTR[Nhân viên]),_xlfn.XLOOKUP(Table10[[#This Row],[ID NCC]],Data_TongTram2[ID NCC],Data_TongTram2[Nhân viên]))</f>
        <v>Lê Quốc Việt</v>
      </c>
      <c r="F946" s="497" t="str">
        <f>IF(Table10[[#This Row],[Trạm/DTR]]="DTR",_xlfn.XLOOKUP(Table10[[#This Row],[ID NCC]],DS_NCC_DTR[ID NCC],DS_NCC_DTR[Admin miền]),_xlfn.XLOOKUP(Table10[[#This Row],[Trạm/DTR]],Table16[Trạm],Table16[[Admin ]]))</f>
        <v>Nguyễn Thị Ngọc Bích</v>
      </c>
      <c r="G946" t="s">
        <v>1296</v>
      </c>
      <c r="H946" s="497" t="str">
        <f>VLOOKUP(Table10[[#This Row],[Sản Phẩm RG]],'Thông tin'!C:F,4,0)</f>
        <v>PET chai</v>
      </c>
      <c r="I946">
        <v>649</v>
      </c>
      <c r="J946" s="497">
        <f>Table10[[#This Row],[Sản lượng kg]]/1000</f>
        <v>0.64900000000000002</v>
      </c>
      <c r="K946" s="497" t="str">
        <f>_xlfn.XLOOKUP(Table10[[#This Row],[Loại Hàng]],Table59[Nhóm],Table59[Qui đổi])</f>
        <v>PET chai</v>
      </c>
      <c r="L946" s="403">
        <v>46146</v>
      </c>
      <c r="M946" t="s">
        <v>608</v>
      </c>
      <c r="N946" s="497">
        <f>IF(COUNTIF($A$3:A946,A946)=1,1,0)</f>
        <v>1</v>
      </c>
    </row>
    <row r="947" spans="1:14" x14ac:dyDescent="0.35">
      <c r="A947" t="s">
        <v>463</v>
      </c>
      <c r="B947" s="497" t="str">
        <f>IF(Table10[[#This Row],[DTR/Trạm]]="DTR",_xlfn.XLOOKUP(Table10[[#This Row],[ID NCC]],DS_NCC_DTR[ID NCC],DS_NCC_DTR[Tên NCC]),_xlfn.XLOOKUP(Table10[[#This Row],[ID NCC]],Data_TongTram2[ID NCC],Data_TongTram2[Tên NCC]))</f>
        <v>Anh Trung Mỹ Phong</v>
      </c>
      <c r="C947" s="497" t="str">
        <f>IF(Table10[[#This Row],[Trạm/DTR]]="DTR","DTR","Trạm")</f>
        <v>Trạm</v>
      </c>
      <c r="D947" s="497" t="str">
        <f>Table10[[#This Row],[ID NCC]]&amp;Table10[[#This Row],[Trạm/DTR]]</f>
        <v>001dc00000jj1kRAAQKhánh Nga</v>
      </c>
      <c r="E947" s="497" t="str">
        <f>IF(Table10[[#This Row],[DTR/Trạm]]="DTR",_xlfn.XLOOKUP(Table10[[#This Row],[ID NCC]],DS_NCC_DTR[ID NCC],DS_NCC_DTR[Nhân viên]),_xlfn.XLOOKUP(Table10[[#This Row],[ID NCC]],Data_TongTram2[ID NCC],Data_TongTram2[Nhân viên]))</f>
        <v>Lâm Đỗ Anh Hào</v>
      </c>
      <c r="F947" s="497" t="str">
        <f>IF(Table10[[#This Row],[Trạm/DTR]]="DTR",_xlfn.XLOOKUP(Table10[[#This Row],[ID NCC]],DS_NCC_DTR[ID NCC],DS_NCC_DTR[Admin miền]),_xlfn.XLOOKUP(Table10[[#This Row],[Trạm/DTR]],Table16[Trạm],Table16[[Admin ]]))</f>
        <v>Nguyễn Thị Ngọc Bích</v>
      </c>
      <c r="G947" t="s">
        <v>1296</v>
      </c>
      <c r="H947" s="497" t="str">
        <f>VLOOKUP(Table10[[#This Row],[Sản Phẩm RG]],'Thông tin'!C:F,4,0)</f>
        <v>PET chai</v>
      </c>
      <c r="I947">
        <v>96</v>
      </c>
      <c r="J947" s="497">
        <f>Table10[[#This Row],[Sản lượng kg]]/1000</f>
        <v>9.6000000000000002E-2</v>
      </c>
      <c r="K947" s="497" t="str">
        <f>_xlfn.XLOOKUP(Table10[[#This Row],[Loại Hàng]],Table59[Nhóm],Table59[Qui đổi])</f>
        <v>PET chai</v>
      </c>
      <c r="L947" s="403">
        <v>46146</v>
      </c>
      <c r="M947" t="s">
        <v>608</v>
      </c>
      <c r="N947" s="497">
        <f>IF(COUNTIF($A$3:A947,A947)=1,1,0)</f>
        <v>1</v>
      </c>
    </row>
    <row r="948" spans="1:14" x14ac:dyDescent="0.35">
      <c r="A948" t="s">
        <v>672</v>
      </c>
      <c r="B948" s="497" t="str">
        <f>IF(Table10[[#This Row],[DTR/Trạm]]="DTR",_xlfn.XLOOKUP(Table10[[#This Row],[ID NCC]],DS_NCC_DTR[ID NCC],DS_NCC_DTR[Tên NCC]),_xlfn.XLOOKUP(Table10[[#This Row],[ID NCC]],Data_TongTram2[ID NCC],Data_TongTram2[Tên NCC]))</f>
        <v>Chị Năm Tân Hiệp</v>
      </c>
      <c r="C948" s="497" t="str">
        <f>IF(Table10[[#This Row],[Trạm/DTR]]="DTR","DTR","Trạm")</f>
        <v>Trạm</v>
      </c>
      <c r="D948" s="497" t="str">
        <f>Table10[[#This Row],[ID NCC]]&amp;Table10[[#This Row],[Trạm/DTR]]</f>
        <v>001J3000002HLpjIAGKhánh Nga</v>
      </c>
      <c r="E948" s="497" t="str">
        <f>IF(Table10[[#This Row],[DTR/Trạm]]="DTR",_xlfn.XLOOKUP(Table10[[#This Row],[ID NCC]],DS_NCC_DTR[ID NCC],DS_NCC_DTR[Nhân viên]),_xlfn.XLOOKUP(Table10[[#This Row],[ID NCC]],Data_TongTram2[ID NCC],Data_TongTram2[Nhân viên]))</f>
        <v>Lâm Đỗ Anh Hào</v>
      </c>
      <c r="F948" s="497" t="str">
        <f>IF(Table10[[#This Row],[Trạm/DTR]]="DTR",_xlfn.XLOOKUP(Table10[[#This Row],[ID NCC]],DS_NCC_DTR[ID NCC],DS_NCC_DTR[Admin miền]),_xlfn.XLOOKUP(Table10[[#This Row],[Trạm/DTR]],Table16[Trạm],Table16[[Admin ]]))</f>
        <v>Nguyễn Thị Ngọc Bích</v>
      </c>
      <c r="G948" t="s">
        <v>1296</v>
      </c>
      <c r="H948" s="497" t="str">
        <f>VLOOKUP(Table10[[#This Row],[Sản Phẩm RG]],'Thông tin'!C:F,4,0)</f>
        <v>PET chai</v>
      </c>
      <c r="I948">
        <v>757</v>
      </c>
      <c r="J948" s="497">
        <f>Table10[[#This Row],[Sản lượng kg]]/1000</f>
        <v>0.75700000000000001</v>
      </c>
      <c r="K948" s="497" t="str">
        <f>_xlfn.XLOOKUP(Table10[[#This Row],[Loại Hàng]],Table59[Nhóm],Table59[Qui đổi])</f>
        <v>PET chai</v>
      </c>
      <c r="L948" s="403">
        <v>46146</v>
      </c>
      <c r="M948" t="s">
        <v>608</v>
      </c>
      <c r="N948" s="497">
        <f>IF(COUNTIF($A$3:A948,A948)=1,1,0)</f>
        <v>0</v>
      </c>
    </row>
    <row r="949" spans="1:14" x14ac:dyDescent="0.35">
      <c r="A949" t="s">
        <v>780</v>
      </c>
      <c r="B949" s="497" t="str">
        <f>IF(Table10[[#This Row],[DTR/Trạm]]="DTR",_xlfn.XLOOKUP(Table10[[#This Row],[ID NCC]],DS_NCC_DTR[ID NCC],DS_NCC_DTR[Tên NCC]),_xlfn.XLOOKUP(Table10[[#This Row],[ID NCC]],Data_TongTram2[ID NCC],Data_TongTram2[Tên NCC]))</f>
        <v>HKD Phan Văn Lâm</v>
      </c>
      <c r="C949" s="497" t="str">
        <f>IF(Table10[[#This Row],[Trạm/DTR]]="DTR","DTR","Trạm")</f>
        <v>Trạm</v>
      </c>
      <c r="D949" s="497" t="str">
        <f>Table10[[#This Row],[ID NCC]]&amp;Table10[[#This Row],[Trạm/DTR]]</f>
        <v>001J3000002HLg5IAGKhánh Nga</v>
      </c>
      <c r="E949" s="497" t="str">
        <f>IF(Table10[[#This Row],[DTR/Trạm]]="DTR",_xlfn.XLOOKUP(Table10[[#This Row],[ID NCC]],DS_NCC_DTR[ID NCC],DS_NCC_DTR[Nhân viên]),_xlfn.XLOOKUP(Table10[[#This Row],[ID NCC]],Data_TongTram2[ID NCC],Data_TongTram2[Nhân viên]))</f>
        <v>Lâm Đỗ Anh Hào</v>
      </c>
      <c r="F949" s="497" t="str">
        <f>IF(Table10[[#This Row],[Trạm/DTR]]="DTR",_xlfn.XLOOKUP(Table10[[#This Row],[ID NCC]],DS_NCC_DTR[ID NCC],DS_NCC_DTR[Admin miền]),_xlfn.XLOOKUP(Table10[[#This Row],[Trạm/DTR]],Table16[Trạm],Table16[[Admin ]]))</f>
        <v>Nguyễn Thị Ngọc Bích</v>
      </c>
      <c r="G949" t="s">
        <v>1296</v>
      </c>
      <c r="H949" s="497" t="str">
        <f>VLOOKUP(Table10[[#This Row],[Sản Phẩm RG]],'Thông tin'!C:F,4,0)</f>
        <v>PET chai</v>
      </c>
      <c r="I949">
        <v>648</v>
      </c>
      <c r="J949" s="497">
        <f>Table10[[#This Row],[Sản lượng kg]]/1000</f>
        <v>0.64800000000000002</v>
      </c>
      <c r="K949" s="497" t="str">
        <f>_xlfn.XLOOKUP(Table10[[#This Row],[Loại Hàng]],Table59[Nhóm],Table59[Qui đổi])</f>
        <v>PET chai</v>
      </c>
      <c r="L949" s="403">
        <v>46146</v>
      </c>
      <c r="M949" t="s">
        <v>608</v>
      </c>
      <c r="N949" s="497">
        <f>IF(COUNTIF($A$3:A949,A949)=1,1,0)</f>
        <v>1</v>
      </c>
    </row>
    <row r="950" spans="1:14" x14ac:dyDescent="0.35">
      <c r="A950" t="s">
        <v>383</v>
      </c>
      <c r="B950" s="497" t="str">
        <f>IF(Table10[[#This Row],[DTR/Trạm]]="DTR",_xlfn.XLOOKUP(Table10[[#This Row],[ID NCC]],DS_NCC_DTR[ID NCC],DS_NCC_DTR[Tên NCC]),_xlfn.XLOOKUP(Table10[[#This Row],[ID NCC]],Data_TongTram2[ID NCC],Data_TongTram2[Tên NCC]))</f>
        <v>PHẾ LIỆU CẦU</v>
      </c>
      <c r="C950" s="497" t="str">
        <f>IF(Table10[[#This Row],[Trạm/DTR]]="DTR","DTR","Trạm")</f>
        <v>Trạm</v>
      </c>
      <c r="D950" s="497" t="str">
        <f>Table10[[#This Row],[ID NCC]]&amp;Table10[[#This Row],[Trạm/DTR]]</f>
        <v>001J3000005HQnYIAWKhánh Nga</v>
      </c>
      <c r="E950" s="497" t="str">
        <f>IF(Table10[[#This Row],[DTR/Trạm]]="DTR",_xlfn.XLOOKUP(Table10[[#This Row],[ID NCC]],DS_NCC_DTR[ID NCC],DS_NCC_DTR[Nhân viên]),_xlfn.XLOOKUP(Table10[[#This Row],[ID NCC]],Data_TongTram2[ID NCC],Data_TongTram2[Nhân viên]))</f>
        <v>Lâm Đỗ Anh Hào</v>
      </c>
      <c r="F950" s="497" t="str">
        <f>IF(Table10[[#This Row],[Trạm/DTR]]="DTR",_xlfn.XLOOKUP(Table10[[#This Row],[ID NCC]],DS_NCC_DTR[ID NCC],DS_NCC_DTR[Admin miền]),_xlfn.XLOOKUP(Table10[[#This Row],[Trạm/DTR]],Table16[Trạm],Table16[[Admin ]]))</f>
        <v>Nguyễn Thị Ngọc Bích</v>
      </c>
      <c r="G950" t="s">
        <v>1296</v>
      </c>
      <c r="H950" s="497" t="str">
        <f>VLOOKUP(Table10[[#This Row],[Sản Phẩm RG]],'Thông tin'!C:F,4,0)</f>
        <v>PET chai</v>
      </c>
      <c r="I950">
        <v>1362</v>
      </c>
      <c r="J950" s="497">
        <f>Table10[[#This Row],[Sản lượng kg]]/1000</f>
        <v>1.3620000000000001</v>
      </c>
      <c r="K950" s="497" t="str">
        <f>_xlfn.XLOOKUP(Table10[[#This Row],[Loại Hàng]],Table59[Nhóm],Table59[Qui đổi])</f>
        <v>PET chai</v>
      </c>
      <c r="L950" s="403">
        <v>46146</v>
      </c>
      <c r="M950" t="s">
        <v>608</v>
      </c>
      <c r="N950" s="497">
        <f>IF(COUNTIF($A$3:A950,A950)=1,1,0)</f>
        <v>0</v>
      </c>
    </row>
    <row r="951" spans="1:14" x14ac:dyDescent="0.35">
      <c r="A951" t="s">
        <v>383</v>
      </c>
      <c r="B951" s="497" t="str">
        <f>IF(Table10[[#This Row],[DTR/Trạm]]="DTR",_xlfn.XLOOKUP(Table10[[#This Row],[ID NCC]],DS_NCC_DTR[ID NCC],DS_NCC_DTR[Tên NCC]),_xlfn.XLOOKUP(Table10[[#This Row],[ID NCC]],Data_TongTram2[ID NCC],Data_TongTram2[Tên NCC]))</f>
        <v>PHẾ LIỆU CẦU</v>
      </c>
      <c r="C951" s="497" t="str">
        <f>IF(Table10[[#This Row],[Trạm/DTR]]="DTR","DTR","Trạm")</f>
        <v>Trạm</v>
      </c>
      <c r="D951" s="497" t="str">
        <f>Table10[[#This Row],[ID NCC]]&amp;Table10[[#This Row],[Trạm/DTR]]</f>
        <v>001J3000005HQnYIAWKhánh Nga</v>
      </c>
      <c r="E951" s="497" t="str">
        <f>IF(Table10[[#This Row],[DTR/Trạm]]="DTR",_xlfn.XLOOKUP(Table10[[#This Row],[ID NCC]],DS_NCC_DTR[ID NCC],DS_NCC_DTR[Nhân viên]),_xlfn.XLOOKUP(Table10[[#This Row],[ID NCC]],Data_TongTram2[ID NCC],Data_TongTram2[Nhân viên]))</f>
        <v>Lâm Đỗ Anh Hào</v>
      </c>
      <c r="F951" s="497" t="str">
        <f>IF(Table10[[#This Row],[Trạm/DTR]]="DTR",_xlfn.XLOOKUP(Table10[[#This Row],[ID NCC]],DS_NCC_DTR[ID NCC],DS_NCC_DTR[Admin miền]),_xlfn.XLOOKUP(Table10[[#This Row],[Trạm/DTR]],Table16[Trạm],Table16[[Admin ]]))</f>
        <v>Nguyễn Thị Ngọc Bích</v>
      </c>
      <c r="G951" t="s">
        <v>1360</v>
      </c>
      <c r="H951" s="497" t="str">
        <f>VLOOKUP(Table10[[#This Row],[Sản Phẩm RG]],'Thông tin'!C:F,4,0)</f>
        <v>PET chai</v>
      </c>
      <c r="I951">
        <v>18</v>
      </c>
      <c r="J951" s="497">
        <f>Table10[[#This Row],[Sản lượng kg]]/1000</f>
        <v>1.7999999999999999E-2</v>
      </c>
      <c r="K951" s="497" t="str">
        <f>_xlfn.XLOOKUP(Table10[[#This Row],[Loại Hàng]],Table59[Nhóm],Table59[Qui đổi])</f>
        <v>PET chai</v>
      </c>
      <c r="L951" s="403">
        <v>46146</v>
      </c>
      <c r="M951" t="s">
        <v>608</v>
      </c>
      <c r="N951" s="497">
        <f>IF(COUNTIF($A$3:A951,A951)=1,1,0)</f>
        <v>0</v>
      </c>
    </row>
    <row r="952" spans="1:14" x14ac:dyDescent="0.35">
      <c r="A952" t="s">
        <v>457</v>
      </c>
      <c r="B952" s="497" t="str">
        <f>IF(Table10[[#This Row],[DTR/Trạm]]="DTR",_xlfn.XLOOKUP(Table10[[#This Row],[ID NCC]],DS_NCC_DTR[ID NCC],DS_NCC_DTR[Tên NCC]),_xlfn.XLOOKUP(Table10[[#This Row],[ID NCC]],Data_TongTram2[ID NCC],Data_TongTram2[Tên NCC]))</f>
        <v>Anh Sơn Tiền Giang</v>
      </c>
      <c r="C952" s="497" t="str">
        <f>IF(Table10[[#This Row],[Trạm/DTR]]="DTR","DTR","Trạm")</f>
        <v>Trạm</v>
      </c>
      <c r="D952" s="497" t="str">
        <f>Table10[[#This Row],[ID NCC]]&amp;Table10[[#This Row],[Trạm/DTR]]</f>
        <v>001J3000002HLbhIAGKhánh Nga</v>
      </c>
      <c r="E952" s="497" t="str">
        <f>IF(Table10[[#This Row],[DTR/Trạm]]="DTR",_xlfn.XLOOKUP(Table10[[#This Row],[ID NCC]],DS_NCC_DTR[ID NCC],DS_NCC_DTR[Nhân viên]),_xlfn.XLOOKUP(Table10[[#This Row],[ID NCC]],Data_TongTram2[ID NCC],Data_TongTram2[Nhân viên]))</f>
        <v>Lâm Đỗ Anh Hào</v>
      </c>
      <c r="F952" s="497" t="str">
        <f>IF(Table10[[#This Row],[Trạm/DTR]]="DTR",_xlfn.XLOOKUP(Table10[[#This Row],[ID NCC]],DS_NCC_DTR[ID NCC],DS_NCC_DTR[Admin miền]),_xlfn.XLOOKUP(Table10[[#This Row],[Trạm/DTR]],Table16[Trạm],Table16[[Admin ]]))</f>
        <v>Nguyễn Thị Ngọc Bích</v>
      </c>
      <c r="G952" t="s">
        <v>1296</v>
      </c>
      <c r="H952" s="497" t="str">
        <f>VLOOKUP(Table10[[#This Row],[Sản Phẩm RG]],'Thông tin'!C:F,4,0)</f>
        <v>PET chai</v>
      </c>
      <c r="I952">
        <v>495</v>
      </c>
      <c r="J952" s="497">
        <f>Table10[[#This Row],[Sản lượng kg]]/1000</f>
        <v>0.495</v>
      </c>
      <c r="K952" s="497" t="str">
        <f>_xlfn.XLOOKUP(Table10[[#This Row],[Loại Hàng]],Table59[Nhóm],Table59[Qui đổi])</f>
        <v>PET chai</v>
      </c>
      <c r="L952" s="403">
        <v>46146</v>
      </c>
      <c r="M952" t="s">
        <v>608</v>
      </c>
      <c r="N952" s="497">
        <f>IF(COUNTIF($A$3:A952,A952)=1,1,0)</f>
        <v>1</v>
      </c>
    </row>
    <row r="953" spans="1:14" x14ac:dyDescent="0.35">
      <c r="A953" t="s">
        <v>654</v>
      </c>
      <c r="B953" s="497" t="str">
        <f>IF(Table10[[#This Row],[DTR/Trạm]]="DTR",_xlfn.XLOOKUP(Table10[[#This Row],[ID NCC]],DS_NCC_DTR[ID NCC],DS_NCC_DTR[Tên NCC]),_xlfn.XLOOKUP(Table10[[#This Row],[ID NCC]],Data_TongTram2[ID NCC],Data_TongTram2[Tên NCC]))</f>
        <v>Chị Phượng Tân Trụ</v>
      </c>
      <c r="C953" s="497" t="str">
        <f>IF(Table10[[#This Row],[Trạm/DTR]]="DTR","DTR","Trạm")</f>
        <v>Trạm</v>
      </c>
      <c r="D953" s="497" t="str">
        <f>Table10[[#This Row],[ID NCC]]&amp;Table10[[#This Row],[Trạm/DTR]]</f>
        <v>001J3000002HLfxIAGKhánh Nga</v>
      </c>
      <c r="E953" s="497" t="str">
        <f>IF(Table10[[#This Row],[DTR/Trạm]]="DTR",_xlfn.XLOOKUP(Table10[[#This Row],[ID NCC]],DS_NCC_DTR[ID NCC],DS_NCC_DTR[Nhân viên]),_xlfn.XLOOKUP(Table10[[#This Row],[ID NCC]],Data_TongTram2[ID NCC],Data_TongTram2[Nhân viên]))</f>
        <v>Nguyễn Duy Tân</v>
      </c>
      <c r="F953" s="497" t="str">
        <f>IF(Table10[[#This Row],[Trạm/DTR]]="DTR",_xlfn.XLOOKUP(Table10[[#This Row],[ID NCC]],DS_NCC_DTR[ID NCC],DS_NCC_DTR[Admin miền]),_xlfn.XLOOKUP(Table10[[#This Row],[Trạm/DTR]],Table16[Trạm],Table16[[Admin ]]))</f>
        <v>Nguyễn Thị Ngọc Bích</v>
      </c>
      <c r="G953" t="s">
        <v>1296</v>
      </c>
      <c r="H953" s="497" t="str">
        <f>VLOOKUP(Table10[[#This Row],[Sản Phẩm RG]],'Thông tin'!C:F,4,0)</f>
        <v>PET chai</v>
      </c>
      <c r="I953">
        <v>1256</v>
      </c>
      <c r="J953" s="497">
        <f>Table10[[#This Row],[Sản lượng kg]]/1000</f>
        <v>1.256</v>
      </c>
      <c r="K953" s="497" t="str">
        <f>_xlfn.XLOOKUP(Table10[[#This Row],[Loại Hàng]],Table59[Nhóm],Table59[Qui đổi])</f>
        <v>PET chai</v>
      </c>
      <c r="L953" s="403">
        <v>46146</v>
      </c>
      <c r="M953" t="s">
        <v>608</v>
      </c>
      <c r="N953" s="497">
        <f>IF(COUNTIF($A$3:A953,A953)=1,1,0)</f>
        <v>0</v>
      </c>
    </row>
    <row r="954" spans="1:14" x14ac:dyDescent="0.35">
      <c r="A954" t="s">
        <v>969</v>
      </c>
      <c r="B954" s="497" t="str">
        <f>IF(Table10[[#This Row],[DTR/Trạm]]="DTR",_xlfn.XLOOKUP(Table10[[#This Row],[ID NCC]],DS_NCC_DTR[ID NCC],DS_NCC_DTR[Tên NCC]),_xlfn.XLOOKUP(Table10[[#This Row],[ID NCC]],Data_TongTram2[ID NCC],Data_TongTram2[Tên NCC]))</f>
        <v>Anh Thắng Châu Thành</v>
      </c>
      <c r="C954" s="497" t="str">
        <f>IF(Table10[[#This Row],[Trạm/DTR]]="DTR","DTR","Trạm")</f>
        <v>Trạm</v>
      </c>
      <c r="D954" s="497" t="str">
        <f>Table10[[#This Row],[ID NCC]]&amp;Table10[[#This Row],[Trạm/DTR]]</f>
        <v>001J3000005FQE7IAOKhánh Nga</v>
      </c>
      <c r="E954" s="497" t="str">
        <f>IF(Table10[[#This Row],[DTR/Trạm]]="DTR",_xlfn.XLOOKUP(Table10[[#This Row],[ID NCC]],DS_NCC_DTR[ID NCC],DS_NCC_DTR[Nhân viên]),_xlfn.XLOOKUP(Table10[[#This Row],[ID NCC]],Data_TongTram2[ID NCC],Data_TongTram2[Nhân viên]))</f>
        <v>Lâm Đỗ Anh Hào</v>
      </c>
      <c r="F954" s="497" t="str">
        <f>IF(Table10[[#This Row],[Trạm/DTR]]="DTR",_xlfn.XLOOKUP(Table10[[#This Row],[ID NCC]],DS_NCC_DTR[ID NCC],DS_NCC_DTR[Admin miền]),_xlfn.XLOOKUP(Table10[[#This Row],[Trạm/DTR]],Table16[Trạm],Table16[[Admin ]]))</f>
        <v>Nguyễn Thị Ngọc Bích</v>
      </c>
      <c r="G954" t="s">
        <v>1296</v>
      </c>
      <c r="H954" s="497" t="str">
        <f>VLOOKUP(Table10[[#This Row],[Sản Phẩm RG]],'Thông tin'!C:F,4,0)</f>
        <v>PET chai</v>
      </c>
      <c r="I954">
        <v>758</v>
      </c>
      <c r="J954" s="497">
        <f>Table10[[#This Row],[Sản lượng kg]]/1000</f>
        <v>0.75800000000000001</v>
      </c>
      <c r="K954" s="497" t="str">
        <f>_xlfn.XLOOKUP(Table10[[#This Row],[Loại Hàng]],Table59[Nhóm],Table59[Qui đổi])</f>
        <v>PET chai</v>
      </c>
      <c r="L954" s="403">
        <v>46146</v>
      </c>
      <c r="M954" t="s">
        <v>608</v>
      </c>
      <c r="N954" s="497">
        <f>IF(COUNTIF($A$3:A954,A954)=1,1,0)</f>
        <v>1</v>
      </c>
    </row>
    <row r="955" spans="1:14" x14ac:dyDescent="0.35">
      <c r="A955" t="s">
        <v>453</v>
      </c>
      <c r="B955" s="497" t="str">
        <f>IF(Table10[[#This Row],[DTR/Trạm]]="DTR",_xlfn.XLOOKUP(Table10[[#This Row],[ID NCC]],DS_NCC_DTR[ID NCC],DS_NCC_DTR[Tên NCC]),_xlfn.XLOOKUP(Table10[[#This Row],[ID NCC]],Data_TongTram2[ID NCC],Data_TongTram2[Tên NCC]))</f>
        <v>Anh Thuận Cai Lậy</v>
      </c>
      <c r="C955" s="497" t="str">
        <f>IF(Table10[[#This Row],[Trạm/DTR]]="DTR","DTR","Trạm")</f>
        <v>Trạm</v>
      </c>
      <c r="D955" s="497" t="str">
        <f>Table10[[#This Row],[ID NCC]]&amp;Table10[[#This Row],[Trạm/DTR]]</f>
        <v>001J3000002HLrEIAWKhánh Nga</v>
      </c>
      <c r="E955" s="497" t="str">
        <f>IF(Table10[[#This Row],[DTR/Trạm]]="DTR",_xlfn.XLOOKUP(Table10[[#This Row],[ID NCC]],DS_NCC_DTR[ID NCC],DS_NCC_DTR[Nhân viên]),_xlfn.XLOOKUP(Table10[[#This Row],[ID NCC]],Data_TongTram2[ID NCC],Data_TongTram2[Nhân viên]))</f>
        <v>Lâm Đỗ Anh Hào</v>
      </c>
      <c r="F955" s="497" t="str">
        <f>IF(Table10[[#This Row],[Trạm/DTR]]="DTR",_xlfn.XLOOKUP(Table10[[#This Row],[ID NCC]],DS_NCC_DTR[ID NCC],DS_NCC_DTR[Admin miền]),_xlfn.XLOOKUP(Table10[[#This Row],[Trạm/DTR]],Table16[Trạm],Table16[[Admin ]]))</f>
        <v>Nguyễn Thị Ngọc Bích</v>
      </c>
      <c r="G955" t="s">
        <v>1296</v>
      </c>
      <c r="H955" s="497" t="str">
        <f>VLOOKUP(Table10[[#This Row],[Sản Phẩm RG]],'Thông tin'!C:F,4,0)</f>
        <v>PET chai</v>
      </c>
      <c r="I955">
        <v>793</v>
      </c>
      <c r="J955" s="497">
        <f>Table10[[#This Row],[Sản lượng kg]]/1000</f>
        <v>0.79300000000000004</v>
      </c>
      <c r="K955" s="497" t="str">
        <f>_xlfn.XLOOKUP(Table10[[#This Row],[Loại Hàng]],Table59[Nhóm],Table59[Qui đổi])</f>
        <v>PET chai</v>
      </c>
      <c r="L955" s="403">
        <v>46146</v>
      </c>
      <c r="M955" t="s">
        <v>608</v>
      </c>
      <c r="N955" s="497">
        <f>IF(COUNTIF($A$3:A955,A955)=1,1,0)</f>
        <v>0</v>
      </c>
    </row>
    <row r="956" spans="1:14" x14ac:dyDescent="0.35">
      <c r="A956" t="s">
        <v>1716</v>
      </c>
      <c r="B956" s="497" t="str">
        <f>IF(Table10[[#This Row],[DTR/Trạm]]="DTR",_xlfn.XLOOKUP(Table10[[#This Row],[ID NCC]],DS_NCC_DTR[ID NCC],DS_NCC_DTR[Tên NCC]),_xlfn.XLOOKUP(Table10[[#This Row],[ID NCC]],Data_TongTram2[ID NCC],Data_TongTram2[Tên NCC]))</f>
        <v>NCC Chị Ngọc Tháp Mười</v>
      </c>
      <c r="C956" s="497" t="str">
        <f>IF(Table10[[#This Row],[Trạm/DTR]]="DTR","DTR","Trạm")</f>
        <v>Trạm</v>
      </c>
      <c r="D956" s="497" t="str">
        <f>Table10[[#This Row],[ID NCC]]&amp;Table10[[#This Row],[Trạm/DTR]]</f>
        <v>001dc00001xt0uZAAQKhánh Nga</v>
      </c>
      <c r="E956" s="497" t="str">
        <f>IF(Table10[[#This Row],[DTR/Trạm]]="DTR",_xlfn.XLOOKUP(Table10[[#This Row],[ID NCC]],DS_NCC_DTR[ID NCC],DS_NCC_DTR[Nhân viên]),_xlfn.XLOOKUP(Table10[[#This Row],[ID NCC]],Data_TongTram2[ID NCC],Data_TongTram2[Nhân viên]))</f>
        <v>Lâm Đỗ Anh Hào</v>
      </c>
      <c r="F956" s="497" t="str">
        <f>IF(Table10[[#This Row],[Trạm/DTR]]="DTR",_xlfn.XLOOKUP(Table10[[#This Row],[ID NCC]],DS_NCC_DTR[ID NCC],DS_NCC_DTR[Admin miền]),_xlfn.XLOOKUP(Table10[[#This Row],[Trạm/DTR]],Table16[Trạm],Table16[[Admin ]]))</f>
        <v>Nguyễn Thị Ngọc Bích</v>
      </c>
      <c r="G956" t="s">
        <v>1296</v>
      </c>
      <c r="H956" s="497" t="str">
        <f>VLOOKUP(Table10[[#This Row],[Sản Phẩm RG]],'Thông tin'!C:F,4,0)</f>
        <v>PET chai</v>
      </c>
      <c r="I956">
        <v>689</v>
      </c>
      <c r="J956" s="497">
        <f>Table10[[#This Row],[Sản lượng kg]]/1000</f>
        <v>0.68899999999999995</v>
      </c>
      <c r="K956" s="497" t="str">
        <f>_xlfn.XLOOKUP(Table10[[#This Row],[Loại Hàng]],Table59[Nhóm],Table59[Qui đổi])</f>
        <v>PET chai</v>
      </c>
      <c r="L956" s="403">
        <v>46146</v>
      </c>
      <c r="M956" t="s">
        <v>608</v>
      </c>
      <c r="N956" s="497">
        <f>IF(COUNTIF($A$3:A956,A956)=1,1,0)</f>
        <v>0</v>
      </c>
    </row>
    <row r="957" spans="1:14" x14ac:dyDescent="0.35">
      <c r="A957" t="s">
        <v>666</v>
      </c>
      <c r="B957" s="497" t="str">
        <f>IF(Table10[[#This Row],[DTR/Trạm]]="DTR",_xlfn.XLOOKUP(Table10[[#This Row],[ID NCC]],DS_NCC_DTR[ID NCC],DS_NCC_DTR[Tên NCC]),_xlfn.XLOOKUP(Table10[[#This Row],[ID NCC]],Data_TongTram2[ID NCC],Data_TongTram2[Tên NCC]))</f>
        <v>Anh Phước Tiền Giang</v>
      </c>
      <c r="C957" s="497" t="str">
        <f>IF(Table10[[#This Row],[Trạm/DTR]]="DTR","DTR","Trạm")</f>
        <v>Trạm</v>
      </c>
      <c r="D957" s="497" t="str">
        <f>Table10[[#This Row],[ID NCC]]&amp;Table10[[#This Row],[Trạm/DTR]]</f>
        <v>001J3000002HLg6IAGKhánh Nga</v>
      </c>
      <c r="E957" s="497" t="str">
        <f>IF(Table10[[#This Row],[DTR/Trạm]]="DTR",_xlfn.XLOOKUP(Table10[[#This Row],[ID NCC]],DS_NCC_DTR[ID NCC],DS_NCC_DTR[Nhân viên]),_xlfn.XLOOKUP(Table10[[#This Row],[ID NCC]],Data_TongTram2[ID NCC],Data_TongTram2[Nhân viên]))</f>
        <v>Lâm Đỗ Anh Hào</v>
      </c>
      <c r="F957" s="497" t="str">
        <f>IF(Table10[[#This Row],[Trạm/DTR]]="DTR",_xlfn.XLOOKUP(Table10[[#This Row],[ID NCC]],DS_NCC_DTR[ID NCC],DS_NCC_DTR[Admin miền]),_xlfn.XLOOKUP(Table10[[#This Row],[Trạm/DTR]],Table16[Trạm],Table16[[Admin ]]))</f>
        <v>Nguyễn Thị Ngọc Bích</v>
      </c>
      <c r="G957" t="s">
        <v>1296</v>
      </c>
      <c r="H957" s="497" t="str">
        <f>VLOOKUP(Table10[[#This Row],[Sản Phẩm RG]],'Thông tin'!C:F,4,0)</f>
        <v>PET chai</v>
      </c>
      <c r="I957">
        <v>153</v>
      </c>
      <c r="J957" s="497">
        <f>Table10[[#This Row],[Sản lượng kg]]/1000</f>
        <v>0.153</v>
      </c>
      <c r="K957" s="497" t="str">
        <f>_xlfn.XLOOKUP(Table10[[#This Row],[Loại Hàng]],Table59[Nhóm],Table59[Qui đổi])</f>
        <v>PET chai</v>
      </c>
      <c r="L957" s="403">
        <v>46146</v>
      </c>
      <c r="M957" t="s">
        <v>608</v>
      </c>
      <c r="N957" s="497">
        <f>IF(COUNTIF($A$3:A957,A957)=1,1,0)</f>
        <v>0</v>
      </c>
    </row>
    <row r="958" spans="1:14" x14ac:dyDescent="0.35">
      <c r="A958" t="s">
        <v>397</v>
      </c>
      <c r="B958" s="497" t="str">
        <f>IF(Table10[[#This Row],[DTR/Trạm]]="DTR",_xlfn.XLOOKUP(Table10[[#This Row],[ID NCC]],DS_NCC_DTR[ID NCC],DS_NCC_DTR[Tên NCC]),_xlfn.XLOOKUP(Table10[[#This Row],[ID NCC]],Data_TongTram2[ID NCC],Data_TongTram2[Tên NCC]))</f>
        <v>HKD In</v>
      </c>
      <c r="C958" s="497" t="str">
        <f>IF(Table10[[#This Row],[Trạm/DTR]]="DTR","DTR","Trạm")</f>
        <v>Trạm</v>
      </c>
      <c r="D958" s="497" t="str">
        <f>Table10[[#This Row],[ID NCC]]&amp;Table10[[#This Row],[Trạm/DTR]]</f>
        <v>001J3000009AFWkIAOKhánh Nga</v>
      </c>
      <c r="E958" s="497" t="str">
        <f>IF(Table10[[#This Row],[DTR/Trạm]]="DTR",_xlfn.XLOOKUP(Table10[[#This Row],[ID NCC]],DS_NCC_DTR[ID NCC],DS_NCC_DTR[Nhân viên]),_xlfn.XLOOKUP(Table10[[#This Row],[ID NCC]],Data_TongTram2[ID NCC],Data_TongTram2[Nhân viên]))</f>
        <v>Lê Quốc Việt</v>
      </c>
      <c r="F958" s="497" t="str">
        <f>IF(Table10[[#This Row],[Trạm/DTR]]="DTR",_xlfn.XLOOKUP(Table10[[#This Row],[ID NCC]],DS_NCC_DTR[ID NCC],DS_NCC_DTR[Admin miền]),_xlfn.XLOOKUP(Table10[[#This Row],[Trạm/DTR]],Table16[Trạm],Table16[[Admin ]]))</f>
        <v>Nguyễn Thị Ngọc Bích</v>
      </c>
      <c r="G958" t="s">
        <v>1296</v>
      </c>
      <c r="H958" s="497" t="str">
        <f>VLOOKUP(Table10[[#This Row],[Sản Phẩm RG]],'Thông tin'!C:F,4,0)</f>
        <v>PET chai</v>
      </c>
      <c r="I958">
        <v>1049</v>
      </c>
      <c r="J958" s="497">
        <f>Table10[[#This Row],[Sản lượng kg]]/1000</f>
        <v>1.0489999999999999</v>
      </c>
      <c r="K958" s="497" t="str">
        <f>_xlfn.XLOOKUP(Table10[[#This Row],[Loại Hàng]],Table59[Nhóm],Table59[Qui đổi])</f>
        <v>PET chai</v>
      </c>
      <c r="L958" s="403">
        <v>46147</v>
      </c>
      <c r="M958" t="s">
        <v>608</v>
      </c>
      <c r="N958" s="497">
        <f>IF(COUNTIF($A$3:A958,A958)=1,1,0)</f>
        <v>0</v>
      </c>
    </row>
    <row r="959" spans="1:14" x14ac:dyDescent="0.35">
      <c r="A959" t="s">
        <v>383</v>
      </c>
      <c r="B959" s="497" t="str">
        <f>IF(Table10[[#This Row],[DTR/Trạm]]="DTR",_xlfn.XLOOKUP(Table10[[#This Row],[ID NCC]],DS_NCC_DTR[ID NCC],DS_NCC_DTR[Tên NCC]),_xlfn.XLOOKUP(Table10[[#This Row],[ID NCC]],Data_TongTram2[ID NCC],Data_TongTram2[Tên NCC]))</f>
        <v>PHẾ LIỆU CẦU</v>
      </c>
      <c r="C959" s="497" t="str">
        <f>IF(Table10[[#This Row],[Trạm/DTR]]="DTR","DTR","Trạm")</f>
        <v>Trạm</v>
      </c>
      <c r="D959" s="497" t="str">
        <f>Table10[[#This Row],[ID NCC]]&amp;Table10[[#This Row],[Trạm/DTR]]</f>
        <v>001J3000005HQnYIAWKhánh Nga</v>
      </c>
      <c r="E959" s="497" t="str">
        <f>IF(Table10[[#This Row],[DTR/Trạm]]="DTR",_xlfn.XLOOKUP(Table10[[#This Row],[ID NCC]],DS_NCC_DTR[ID NCC],DS_NCC_DTR[Nhân viên]),_xlfn.XLOOKUP(Table10[[#This Row],[ID NCC]],Data_TongTram2[ID NCC],Data_TongTram2[Nhân viên]))</f>
        <v>Lâm Đỗ Anh Hào</v>
      </c>
      <c r="F959" s="497" t="str">
        <f>IF(Table10[[#This Row],[Trạm/DTR]]="DTR",_xlfn.XLOOKUP(Table10[[#This Row],[ID NCC]],DS_NCC_DTR[ID NCC],DS_NCC_DTR[Admin miền]),_xlfn.XLOOKUP(Table10[[#This Row],[Trạm/DTR]],Table16[Trạm],Table16[[Admin ]]))</f>
        <v>Nguyễn Thị Ngọc Bích</v>
      </c>
      <c r="G959" t="s">
        <v>1296</v>
      </c>
      <c r="H959" s="497" t="str">
        <f>VLOOKUP(Table10[[#This Row],[Sản Phẩm RG]],'Thông tin'!C:F,4,0)</f>
        <v>PET chai</v>
      </c>
      <c r="I959">
        <v>1341</v>
      </c>
      <c r="J959" s="497">
        <f>Table10[[#This Row],[Sản lượng kg]]/1000</f>
        <v>1.341</v>
      </c>
      <c r="K959" s="497" t="str">
        <f>_xlfn.XLOOKUP(Table10[[#This Row],[Loại Hàng]],Table59[Nhóm],Table59[Qui đổi])</f>
        <v>PET chai</v>
      </c>
      <c r="L959" s="403">
        <v>46147</v>
      </c>
      <c r="M959" t="s">
        <v>608</v>
      </c>
      <c r="N959" s="497">
        <f>IF(COUNTIF($A$3:A959,A959)=1,1,0)</f>
        <v>0</v>
      </c>
    </row>
    <row r="960" spans="1:14" x14ac:dyDescent="0.35">
      <c r="A960" t="s">
        <v>383</v>
      </c>
      <c r="B960" s="497" t="str">
        <f>IF(Table10[[#This Row],[DTR/Trạm]]="DTR",_xlfn.XLOOKUP(Table10[[#This Row],[ID NCC]],DS_NCC_DTR[ID NCC],DS_NCC_DTR[Tên NCC]),_xlfn.XLOOKUP(Table10[[#This Row],[ID NCC]],Data_TongTram2[ID NCC],Data_TongTram2[Tên NCC]))</f>
        <v>PHẾ LIỆU CẦU</v>
      </c>
      <c r="C960" s="497" t="str">
        <f>IF(Table10[[#This Row],[Trạm/DTR]]="DTR","DTR","Trạm")</f>
        <v>Trạm</v>
      </c>
      <c r="D960" s="497" t="str">
        <f>Table10[[#This Row],[ID NCC]]&amp;Table10[[#This Row],[Trạm/DTR]]</f>
        <v>001J3000005HQnYIAWKhánh Nga</v>
      </c>
      <c r="E960" s="497" t="str">
        <f>IF(Table10[[#This Row],[DTR/Trạm]]="DTR",_xlfn.XLOOKUP(Table10[[#This Row],[ID NCC]],DS_NCC_DTR[ID NCC],DS_NCC_DTR[Nhân viên]),_xlfn.XLOOKUP(Table10[[#This Row],[ID NCC]],Data_TongTram2[ID NCC],Data_TongTram2[Nhân viên]))</f>
        <v>Lâm Đỗ Anh Hào</v>
      </c>
      <c r="F960" s="497" t="str">
        <f>IF(Table10[[#This Row],[Trạm/DTR]]="DTR",_xlfn.XLOOKUP(Table10[[#This Row],[ID NCC]],DS_NCC_DTR[ID NCC],DS_NCC_DTR[Admin miền]),_xlfn.XLOOKUP(Table10[[#This Row],[Trạm/DTR]],Table16[Trạm],Table16[[Admin ]]))</f>
        <v>Nguyễn Thị Ngọc Bích</v>
      </c>
      <c r="G960" t="s">
        <v>1360</v>
      </c>
      <c r="H960" s="497" t="str">
        <f>VLOOKUP(Table10[[#This Row],[Sản Phẩm RG]],'Thông tin'!C:F,4,0)</f>
        <v>PET chai</v>
      </c>
      <c r="I960">
        <v>19</v>
      </c>
      <c r="J960" s="497">
        <f>Table10[[#This Row],[Sản lượng kg]]/1000</f>
        <v>1.9E-2</v>
      </c>
      <c r="K960" s="497" t="str">
        <f>_xlfn.XLOOKUP(Table10[[#This Row],[Loại Hàng]],Table59[Nhóm],Table59[Qui đổi])</f>
        <v>PET chai</v>
      </c>
      <c r="L960" s="403">
        <v>46147</v>
      </c>
      <c r="M960" t="s">
        <v>608</v>
      </c>
      <c r="N960" s="497">
        <f>IF(COUNTIF($A$3:A960,A960)=1,1,0)</f>
        <v>0</v>
      </c>
    </row>
    <row r="961" spans="1:14" x14ac:dyDescent="0.35">
      <c r="A961" t="s">
        <v>668</v>
      </c>
      <c r="B961" s="497" t="str">
        <f>IF(Table10[[#This Row],[DTR/Trạm]]="DTR",_xlfn.XLOOKUP(Table10[[#This Row],[ID NCC]],DS_NCC_DTR[ID NCC],DS_NCC_DTR[Tên NCC]),_xlfn.XLOOKUP(Table10[[#This Row],[ID NCC]],Data_TongTram2[ID NCC],Data_TongTram2[Tên NCC]))</f>
        <v>Anh Kim Bình Đức</v>
      </c>
      <c r="C961" s="497" t="str">
        <f>IF(Table10[[#This Row],[Trạm/DTR]]="DTR","DTR","Trạm")</f>
        <v>Trạm</v>
      </c>
      <c r="D961" s="497" t="str">
        <f>Table10[[#This Row],[ID NCC]]&amp;Table10[[#This Row],[Trạm/DTR]]</f>
        <v>001J3000002HLprIAGKhánh Nga</v>
      </c>
      <c r="E961" s="497" t="str">
        <f>IF(Table10[[#This Row],[DTR/Trạm]]="DTR",_xlfn.XLOOKUP(Table10[[#This Row],[ID NCC]],DS_NCC_DTR[ID NCC],DS_NCC_DTR[Nhân viên]),_xlfn.XLOOKUP(Table10[[#This Row],[ID NCC]],Data_TongTram2[ID NCC],Data_TongTram2[Nhân viên]))</f>
        <v>Lâm Đỗ Anh Hào</v>
      </c>
      <c r="F961" s="497" t="str">
        <f>IF(Table10[[#This Row],[Trạm/DTR]]="DTR",_xlfn.XLOOKUP(Table10[[#This Row],[ID NCC]],DS_NCC_DTR[ID NCC],DS_NCC_DTR[Admin miền]),_xlfn.XLOOKUP(Table10[[#This Row],[Trạm/DTR]],Table16[Trạm],Table16[[Admin ]]))</f>
        <v>Nguyễn Thị Ngọc Bích</v>
      </c>
      <c r="G961" t="s">
        <v>1296</v>
      </c>
      <c r="H961" s="497" t="str">
        <f>VLOOKUP(Table10[[#This Row],[Sản Phẩm RG]],'Thông tin'!C:F,4,0)</f>
        <v>PET chai</v>
      </c>
      <c r="I961">
        <v>191</v>
      </c>
      <c r="J961" s="497">
        <f>Table10[[#This Row],[Sản lượng kg]]/1000</f>
        <v>0.191</v>
      </c>
      <c r="K961" s="497" t="str">
        <f>_xlfn.XLOOKUP(Table10[[#This Row],[Loại Hàng]],Table59[Nhóm],Table59[Qui đổi])</f>
        <v>PET chai</v>
      </c>
      <c r="L961" s="403">
        <v>46147</v>
      </c>
      <c r="M961" t="s">
        <v>608</v>
      </c>
      <c r="N961" s="497">
        <f>IF(COUNTIF($A$3:A961,A961)=1,1,0)</f>
        <v>1</v>
      </c>
    </row>
    <row r="962" spans="1:14" x14ac:dyDescent="0.35">
      <c r="A962" t="s">
        <v>405</v>
      </c>
      <c r="B962" s="497" t="str">
        <f>IF(Table10[[#This Row],[DTR/Trạm]]="DTR",_xlfn.XLOOKUP(Table10[[#This Row],[ID NCC]],DS_NCC_DTR[ID NCC],DS_NCC_DTR[Tên NCC]),_xlfn.XLOOKUP(Table10[[#This Row],[ID NCC]],Data_TongTram2[ID NCC],Data_TongTram2[Tên NCC]))</f>
        <v>Anh Nhân Trà Vinh</v>
      </c>
      <c r="C962" s="497" t="str">
        <f>IF(Table10[[#This Row],[Trạm/DTR]]="DTR","DTR","Trạm")</f>
        <v>Trạm</v>
      </c>
      <c r="D962" s="497" t="str">
        <f>Table10[[#This Row],[ID NCC]]&amp;Table10[[#This Row],[Trạm/DTR]]</f>
        <v>001dc00000sVWUNAA4Khánh Nga</v>
      </c>
      <c r="E962" s="497" t="str">
        <f>IF(Table10[[#This Row],[DTR/Trạm]]="DTR",_xlfn.XLOOKUP(Table10[[#This Row],[ID NCC]],DS_NCC_DTR[ID NCC],DS_NCC_DTR[Nhân viên]),_xlfn.XLOOKUP(Table10[[#This Row],[ID NCC]],Data_TongTram2[ID NCC],Data_TongTram2[Nhân viên]))</f>
        <v>Lê Quốc Việt</v>
      </c>
      <c r="F962" s="497" t="str">
        <f>IF(Table10[[#This Row],[Trạm/DTR]]="DTR",_xlfn.XLOOKUP(Table10[[#This Row],[ID NCC]],DS_NCC_DTR[ID NCC],DS_NCC_DTR[Admin miền]),_xlfn.XLOOKUP(Table10[[#This Row],[Trạm/DTR]],Table16[Trạm],Table16[[Admin ]]))</f>
        <v>Nguyễn Thị Ngọc Bích</v>
      </c>
      <c r="G962" t="s">
        <v>1296</v>
      </c>
      <c r="H962" s="497" t="str">
        <f>VLOOKUP(Table10[[#This Row],[Sản Phẩm RG]],'Thông tin'!C:F,4,0)</f>
        <v>PET chai</v>
      </c>
      <c r="I962">
        <v>1124</v>
      </c>
      <c r="J962" s="497">
        <f>Table10[[#This Row],[Sản lượng kg]]/1000</f>
        <v>1.1240000000000001</v>
      </c>
      <c r="K962" s="497" t="str">
        <f>_xlfn.XLOOKUP(Table10[[#This Row],[Loại Hàng]],Table59[Nhóm],Table59[Qui đổi])</f>
        <v>PET chai</v>
      </c>
      <c r="L962" s="403">
        <v>46147</v>
      </c>
      <c r="M962" t="s">
        <v>608</v>
      </c>
      <c r="N962" s="497">
        <f>IF(COUNTIF($A$3:A962,A962)=1,1,0)</f>
        <v>0</v>
      </c>
    </row>
    <row r="963" spans="1:14" x14ac:dyDescent="0.35">
      <c r="A963" t="s">
        <v>781</v>
      </c>
      <c r="B963" s="497" t="str">
        <f>IF(Table10[[#This Row],[DTR/Trạm]]="DTR",_xlfn.XLOOKUP(Table10[[#This Row],[ID NCC]],DS_NCC_DTR[ID NCC],DS_NCC_DTR[Tên NCC]),_xlfn.XLOOKUP(Table10[[#This Row],[ID NCC]],Data_TongTram2[ID NCC],Data_TongTram2[Tên NCC]))</f>
        <v>Anh Bằng</v>
      </c>
      <c r="C963" s="497" t="str">
        <f>IF(Table10[[#This Row],[Trạm/DTR]]="DTR","DTR","Trạm")</f>
        <v>Trạm</v>
      </c>
      <c r="D963" s="497" t="str">
        <f>Table10[[#This Row],[ID NCC]]&amp;Table10[[#This Row],[Trạm/DTR]]</f>
        <v>001J3000002HLk0IAGKhánh Nga</v>
      </c>
      <c r="E963" s="497" t="str">
        <f>IF(Table10[[#This Row],[DTR/Trạm]]="DTR",_xlfn.XLOOKUP(Table10[[#This Row],[ID NCC]],DS_NCC_DTR[ID NCC],DS_NCC_DTR[Nhân viên]),_xlfn.XLOOKUP(Table10[[#This Row],[ID NCC]],Data_TongTram2[ID NCC],Data_TongTram2[Nhân viên]))</f>
        <v>Lê Quốc Việt</v>
      </c>
      <c r="F963" s="497" t="str">
        <f>IF(Table10[[#This Row],[Trạm/DTR]]="DTR",_xlfn.XLOOKUP(Table10[[#This Row],[ID NCC]],DS_NCC_DTR[ID NCC],DS_NCC_DTR[Admin miền]),_xlfn.XLOOKUP(Table10[[#This Row],[Trạm/DTR]],Table16[Trạm],Table16[[Admin ]]))</f>
        <v>Nguyễn Thị Ngọc Bích</v>
      </c>
      <c r="G963" t="s">
        <v>1296</v>
      </c>
      <c r="H963" s="497" t="str">
        <f>VLOOKUP(Table10[[#This Row],[Sản Phẩm RG]],'Thông tin'!C:F,4,0)</f>
        <v>PET chai</v>
      </c>
      <c r="I963">
        <v>633</v>
      </c>
      <c r="J963" s="497">
        <f>Table10[[#This Row],[Sản lượng kg]]/1000</f>
        <v>0.63300000000000001</v>
      </c>
      <c r="K963" s="497" t="str">
        <f>_xlfn.XLOOKUP(Table10[[#This Row],[Loại Hàng]],Table59[Nhóm],Table59[Qui đổi])</f>
        <v>PET chai</v>
      </c>
      <c r="L963" s="403">
        <v>46147</v>
      </c>
      <c r="M963" t="s">
        <v>608</v>
      </c>
      <c r="N963" s="497">
        <f>IF(COUNTIF($A$3:A963,A963)=1,1,0)</f>
        <v>1</v>
      </c>
    </row>
    <row r="964" spans="1:14" x14ac:dyDescent="0.35">
      <c r="A964" t="s">
        <v>403</v>
      </c>
      <c r="B964" s="497" t="str">
        <f>IF(Table10[[#This Row],[DTR/Trạm]]="DTR",_xlfn.XLOOKUP(Table10[[#This Row],[ID NCC]],DS_NCC_DTR[ID NCC],DS_NCC_DTR[Tên NCC]),_xlfn.XLOOKUP(Table10[[#This Row],[ID NCC]],Data_TongTram2[ID NCC],Data_TongTram2[Tên NCC]))</f>
        <v>Anh Phúc Mỹ Tho</v>
      </c>
      <c r="C964" s="497" t="str">
        <f>IF(Table10[[#This Row],[Trạm/DTR]]="DTR","DTR","Trạm")</f>
        <v>Trạm</v>
      </c>
      <c r="D964" s="497" t="str">
        <f>Table10[[#This Row],[ID NCC]]&amp;Table10[[#This Row],[Trạm/DTR]]</f>
        <v>001J3000002HLbkIAGKhánh Nga</v>
      </c>
      <c r="E964" s="497" t="str">
        <f>IF(Table10[[#This Row],[DTR/Trạm]]="DTR",_xlfn.XLOOKUP(Table10[[#This Row],[ID NCC]],DS_NCC_DTR[ID NCC],DS_NCC_DTR[Nhân viên]),_xlfn.XLOOKUP(Table10[[#This Row],[ID NCC]],Data_TongTram2[ID NCC],Data_TongTram2[Nhân viên]))</f>
        <v>Lâm Đỗ Anh Hào</v>
      </c>
      <c r="F964" s="497" t="str">
        <f>IF(Table10[[#This Row],[Trạm/DTR]]="DTR",_xlfn.XLOOKUP(Table10[[#This Row],[ID NCC]],DS_NCC_DTR[ID NCC],DS_NCC_DTR[Admin miền]),_xlfn.XLOOKUP(Table10[[#This Row],[Trạm/DTR]],Table16[Trạm],Table16[[Admin ]]))</f>
        <v>Nguyễn Thị Ngọc Bích</v>
      </c>
      <c r="G964" t="s">
        <v>1296</v>
      </c>
      <c r="H964" s="497" t="str">
        <f>VLOOKUP(Table10[[#This Row],[Sản Phẩm RG]],'Thông tin'!C:F,4,0)</f>
        <v>PET chai</v>
      </c>
      <c r="I964">
        <v>332</v>
      </c>
      <c r="J964" s="497">
        <f>Table10[[#This Row],[Sản lượng kg]]/1000</f>
        <v>0.33200000000000002</v>
      </c>
      <c r="K964" s="497" t="str">
        <f>_xlfn.XLOOKUP(Table10[[#This Row],[Loại Hàng]],Table59[Nhóm],Table59[Qui đổi])</f>
        <v>PET chai</v>
      </c>
      <c r="L964" s="403">
        <v>46147</v>
      </c>
      <c r="M964" t="s">
        <v>608</v>
      </c>
      <c r="N964" s="497">
        <f>IF(COUNTIF($A$3:A964,A964)=1,1,0)</f>
        <v>0</v>
      </c>
    </row>
    <row r="965" spans="1:14" x14ac:dyDescent="0.35">
      <c r="A965" t="s">
        <v>1716</v>
      </c>
      <c r="B965" s="497" t="str">
        <f>IF(Table10[[#This Row],[DTR/Trạm]]="DTR",_xlfn.XLOOKUP(Table10[[#This Row],[ID NCC]],DS_NCC_DTR[ID NCC],DS_NCC_DTR[Tên NCC]),_xlfn.XLOOKUP(Table10[[#This Row],[ID NCC]],Data_TongTram2[ID NCC],Data_TongTram2[Tên NCC]))</f>
        <v>NCC Chị Ngọc Tháp Mười</v>
      </c>
      <c r="C965" s="497" t="str">
        <f>IF(Table10[[#This Row],[Trạm/DTR]]="DTR","DTR","Trạm")</f>
        <v>Trạm</v>
      </c>
      <c r="D965" s="497" t="str">
        <f>Table10[[#This Row],[ID NCC]]&amp;Table10[[#This Row],[Trạm/DTR]]</f>
        <v>001dc00001xt0uZAAQKhánh Nga</v>
      </c>
      <c r="E965" s="497" t="str">
        <f>IF(Table10[[#This Row],[DTR/Trạm]]="DTR",_xlfn.XLOOKUP(Table10[[#This Row],[ID NCC]],DS_NCC_DTR[ID NCC],DS_NCC_DTR[Nhân viên]),_xlfn.XLOOKUP(Table10[[#This Row],[ID NCC]],Data_TongTram2[ID NCC],Data_TongTram2[Nhân viên]))</f>
        <v>Lâm Đỗ Anh Hào</v>
      </c>
      <c r="F965" s="497" t="str">
        <f>IF(Table10[[#This Row],[Trạm/DTR]]="DTR",_xlfn.XLOOKUP(Table10[[#This Row],[ID NCC]],DS_NCC_DTR[ID NCC],DS_NCC_DTR[Admin miền]),_xlfn.XLOOKUP(Table10[[#This Row],[Trạm/DTR]],Table16[Trạm],Table16[[Admin ]]))</f>
        <v>Nguyễn Thị Ngọc Bích</v>
      </c>
      <c r="G965" t="s">
        <v>1296</v>
      </c>
      <c r="H965" s="497" t="str">
        <f>VLOOKUP(Table10[[#This Row],[Sản Phẩm RG]],'Thông tin'!C:F,4,0)</f>
        <v>PET chai</v>
      </c>
      <c r="I965">
        <v>699</v>
      </c>
      <c r="J965" s="497">
        <f>Table10[[#This Row],[Sản lượng kg]]/1000</f>
        <v>0.69899999999999995</v>
      </c>
      <c r="K965" s="497" t="str">
        <f>_xlfn.XLOOKUP(Table10[[#This Row],[Loại Hàng]],Table59[Nhóm],Table59[Qui đổi])</f>
        <v>PET chai</v>
      </c>
      <c r="L965" s="403">
        <v>46147</v>
      </c>
      <c r="M965" t="s">
        <v>608</v>
      </c>
      <c r="N965" s="497">
        <f>IF(COUNTIF($A$3:A965,A965)=1,1,0)</f>
        <v>0</v>
      </c>
    </row>
    <row r="966" spans="1:14" x14ac:dyDescent="0.35">
      <c r="A966" t="s">
        <v>420</v>
      </c>
      <c r="B966" s="497" t="str">
        <f>IF(Table10[[#This Row],[DTR/Trạm]]="DTR",_xlfn.XLOOKUP(Table10[[#This Row],[ID NCC]],DS_NCC_DTR[ID NCC],DS_NCC_DTR[Tên NCC]),_xlfn.XLOOKUP(Table10[[#This Row],[ID NCC]],Data_TongTram2[ID NCC],Data_TongTram2[Tên NCC]))</f>
        <v>Chị Thảo Tân Hiệp</v>
      </c>
      <c r="C966" s="497" t="str">
        <f>IF(Table10[[#This Row],[Trạm/DTR]]="DTR","DTR","Trạm")</f>
        <v>Trạm</v>
      </c>
      <c r="D966" s="497" t="str">
        <f>Table10[[#This Row],[ID NCC]]&amp;Table10[[#This Row],[Trạm/DTR]]</f>
        <v>001J3000002HLxkIAGKhánh Nga</v>
      </c>
      <c r="E966" s="497" t="str">
        <f>IF(Table10[[#This Row],[DTR/Trạm]]="DTR",_xlfn.XLOOKUP(Table10[[#This Row],[ID NCC]],DS_NCC_DTR[ID NCC],DS_NCC_DTR[Nhân viên]),_xlfn.XLOOKUP(Table10[[#This Row],[ID NCC]],Data_TongTram2[ID NCC],Data_TongTram2[Nhân viên]))</f>
        <v>Lâm Đỗ Anh Hào</v>
      </c>
      <c r="F966" s="497" t="str">
        <f>IF(Table10[[#This Row],[Trạm/DTR]]="DTR",_xlfn.XLOOKUP(Table10[[#This Row],[ID NCC]],DS_NCC_DTR[ID NCC],DS_NCC_DTR[Admin miền]),_xlfn.XLOOKUP(Table10[[#This Row],[Trạm/DTR]],Table16[Trạm],Table16[[Admin ]]))</f>
        <v>Nguyễn Thị Ngọc Bích</v>
      </c>
      <c r="G966" t="s">
        <v>2240</v>
      </c>
      <c r="H966" s="497" t="str">
        <f>VLOOKUP(Table10[[#This Row],[Sản Phẩm RG]],'Thông tin'!C:F,4,0)</f>
        <v>PET chai</v>
      </c>
      <c r="I966">
        <v>2861</v>
      </c>
      <c r="J966" s="497">
        <f>Table10[[#This Row],[Sản lượng kg]]/1000</f>
        <v>2.8610000000000002</v>
      </c>
      <c r="K966" s="497" t="str">
        <f>_xlfn.XLOOKUP(Table10[[#This Row],[Loại Hàng]],Table59[Nhóm],Table59[Qui đổi])</f>
        <v>PET chai</v>
      </c>
      <c r="L966" s="403">
        <v>46147</v>
      </c>
      <c r="M966" t="s">
        <v>608</v>
      </c>
      <c r="N966" s="497">
        <f>IF(COUNTIF($A$3:A966,A966)=1,1,0)</f>
        <v>1</v>
      </c>
    </row>
    <row r="967" spans="1:14" x14ac:dyDescent="0.35">
      <c r="A967" t="s">
        <v>420</v>
      </c>
      <c r="B967" s="497" t="str">
        <f>IF(Table10[[#This Row],[DTR/Trạm]]="DTR",_xlfn.XLOOKUP(Table10[[#This Row],[ID NCC]],DS_NCC_DTR[ID NCC],DS_NCC_DTR[Tên NCC]),_xlfn.XLOOKUP(Table10[[#This Row],[ID NCC]],Data_TongTram2[ID NCC],Data_TongTram2[Tên NCC]))</f>
        <v>Chị Thảo Tân Hiệp</v>
      </c>
      <c r="C967" s="497" t="str">
        <f>IF(Table10[[#This Row],[Trạm/DTR]]="DTR","DTR","Trạm")</f>
        <v>Trạm</v>
      </c>
      <c r="D967" s="497" t="str">
        <f>Table10[[#This Row],[ID NCC]]&amp;Table10[[#This Row],[Trạm/DTR]]</f>
        <v>001J3000002HLxkIAGKhánh Nga</v>
      </c>
      <c r="E967" s="497" t="str">
        <f>IF(Table10[[#This Row],[DTR/Trạm]]="DTR",_xlfn.XLOOKUP(Table10[[#This Row],[ID NCC]],DS_NCC_DTR[ID NCC],DS_NCC_DTR[Nhân viên]),_xlfn.XLOOKUP(Table10[[#This Row],[ID NCC]],Data_TongTram2[ID NCC],Data_TongTram2[Nhân viên]))</f>
        <v>Lâm Đỗ Anh Hào</v>
      </c>
      <c r="F967" s="497" t="str">
        <f>IF(Table10[[#This Row],[Trạm/DTR]]="DTR",_xlfn.XLOOKUP(Table10[[#This Row],[ID NCC]],DS_NCC_DTR[ID NCC],DS_NCC_DTR[Admin miền]),_xlfn.XLOOKUP(Table10[[#This Row],[Trạm/DTR]],Table16[Trạm],Table16[[Admin ]]))</f>
        <v>Nguyễn Thị Ngọc Bích</v>
      </c>
      <c r="G967" t="s">
        <v>2240</v>
      </c>
      <c r="H967" s="497" t="str">
        <f>VLOOKUP(Table10[[#This Row],[Sản Phẩm RG]],'Thông tin'!C:F,4,0)</f>
        <v>PET chai</v>
      </c>
      <c r="I967">
        <v>3519</v>
      </c>
      <c r="J967" s="497">
        <f>Table10[[#This Row],[Sản lượng kg]]/1000</f>
        <v>3.5190000000000001</v>
      </c>
      <c r="K967" s="497" t="str">
        <f>_xlfn.XLOOKUP(Table10[[#This Row],[Loại Hàng]],Table59[Nhóm],Table59[Qui đổi])</f>
        <v>PET chai</v>
      </c>
      <c r="L967" s="403">
        <v>46147</v>
      </c>
      <c r="M967" t="s">
        <v>608</v>
      </c>
      <c r="N967" s="497">
        <f>IF(COUNTIF($A$3:A967,A967)=1,1,0)</f>
        <v>0</v>
      </c>
    </row>
    <row r="968" spans="1:14" x14ac:dyDescent="0.35">
      <c r="A968" t="s">
        <v>1705</v>
      </c>
      <c r="B968" s="497" t="str">
        <f>IF(Table10[[#This Row],[DTR/Trạm]]="DTR",_xlfn.XLOOKUP(Table10[[#This Row],[ID NCC]],DS_NCC_DTR[ID NCC],DS_NCC_DTR[Tên NCC]),_xlfn.XLOOKUP(Table10[[#This Row],[ID NCC]],Data_TongTram2[ID NCC],Data_TongTram2[Tên NCC]))</f>
        <v>HKD Trăm Ngọc Phát</v>
      </c>
      <c r="C968" s="497" t="str">
        <f>IF(Table10[[#This Row],[Trạm/DTR]]="DTR","DTR","Trạm")</f>
        <v>Trạm</v>
      </c>
      <c r="D968" s="497" t="str">
        <f>Table10[[#This Row],[ID NCC]]&amp;Table10[[#This Row],[Trạm/DTR]]</f>
        <v>001dc00001v047DAAQKhánh Nga</v>
      </c>
      <c r="E968" s="497" t="str">
        <f>IF(Table10[[#This Row],[DTR/Trạm]]="DTR",_xlfn.XLOOKUP(Table10[[#This Row],[ID NCC]],DS_NCC_DTR[ID NCC],DS_NCC_DTR[Nhân viên]),_xlfn.XLOOKUP(Table10[[#This Row],[ID NCC]],Data_TongTram2[ID NCC],Data_TongTram2[Nhân viên]))</f>
        <v>Lâm Đỗ Anh Hào</v>
      </c>
      <c r="F968" s="497" t="str">
        <f>IF(Table10[[#This Row],[Trạm/DTR]]="DTR",_xlfn.XLOOKUP(Table10[[#This Row],[ID NCC]],DS_NCC_DTR[ID NCC],DS_NCC_DTR[Admin miền]),_xlfn.XLOOKUP(Table10[[#This Row],[Trạm/DTR]],Table16[Trạm],Table16[[Admin ]]))</f>
        <v>Nguyễn Thị Ngọc Bích</v>
      </c>
      <c r="G968" t="s">
        <v>1296</v>
      </c>
      <c r="H968" s="497" t="str">
        <f>VLOOKUP(Table10[[#This Row],[Sản Phẩm RG]],'Thông tin'!C:F,4,0)</f>
        <v>PET chai</v>
      </c>
      <c r="I968">
        <v>1043</v>
      </c>
      <c r="J968" s="497">
        <f>Table10[[#This Row],[Sản lượng kg]]/1000</f>
        <v>1.0429999999999999</v>
      </c>
      <c r="K968" s="497" t="str">
        <f>_xlfn.XLOOKUP(Table10[[#This Row],[Loại Hàng]],Table59[Nhóm],Table59[Qui đổi])</f>
        <v>PET chai</v>
      </c>
      <c r="L968" s="403">
        <v>46147</v>
      </c>
      <c r="M968" t="s">
        <v>608</v>
      </c>
      <c r="N968" s="497">
        <f>IF(COUNTIF($A$3:A968,A968)=1,1,0)</f>
        <v>1</v>
      </c>
    </row>
    <row r="969" spans="1:14" x14ac:dyDescent="0.35">
      <c r="A969" t="s">
        <v>651</v>
      </c>
      <c r="B969" s="497" t="str">
        <f>IF(Table10[[#This Row],[DTR/Trạm]]="DTR",_xlfn.XLOOKUP(Table10[[#This Row],[ID NCC]],DS_NCC_DTR[ID NCC],DS_NCC_DTR[Tên NCC]),_xlfn.XLOOKUP(Table10[[#This Row],[ID NCC]],Data_TongTram2[ID NCC],Data_TongTram2[Tên NCC]))</f>
        <v>Anh Thảo</v>
      </c>
      <c r="C969" s="497" t="str">
        <f>IF(Table10[[#This Row],[Trạm/DTR]]="DTR","DTR","Trạm")</f>
        <v>Trạm</v>
      </c>
      <c r="D969" s="497" t="str">
        <f>Table10[[#This Row],[ID NCC]]&amp;Table10[[#This Row],[Trạm/DTR]]</f>
        <v>001J3000002HLxpIAGKhánh Nga</v>
      </c>
      <c r="E969" s="497" t="str">
        <f>IF(Table10[[#This Row],[DTR/Trạm]]="DTR",_xlfn.XLOOKUP(Table10[[#This Row],[ID NCC]],DS_NCC_DTR[ID NCC],DS_NCC_DTR[Nhân viên]),_xlfn.XLOOKUP(Table10[[#This Row],[ID NCC]],Data_TongTram2[ID NCC],Data_TongTram2[Nhân viên]))</f>
        <v>Lê Quốc Việt</v>
      </c>
      <c r="F969" s="497" t="str">
        <f>IF(Table10[[#This Row],[Trạm/DTR]]="DTR",_xlfn.XLOOKUP(Table10[[#This Row],[ID NCC]],DS_NCC_DTR[ID NCC],DS_NCC_DTR[Admin miền]),_xlfn.XLOOKUP(Table10[[#This Row],[Trạm/DTR]],Table16[Trạm],Table16[[Admin ]]))</f>
        <v>Nguyễn Thị Ngọc Bích</v>
      </c>
      <c r="G969" t="s">
        <v>1296</v>
      </c>
      <c r="H969" s="497" t="str">
        <f>VLOOKUP(Table10[[#This Row],[Sản Phẩm RG]],'Thông tin'!C:F,4,0)</f>
        <v>PET chai</v>
      </c>
      <c r="I969">
        <v>423</v>
      </c>
      <c r="J969" s="497">
        <f>Table10[[#This Row],[Sản lượng kg]]/1000</f>
        <v>0.42299999999999999</v>
      </c>
      <c r="K969" s="497" t="str">
        <f>_xlfn.XLOOKUP(Table10[[#This Row],[Loại Hàng]],Table59[Nhóm],Table59[Qui đổi])</f>
        <v>PET chai</v>
      </c>
      <c r="L969" s="403">
        <v>46147</v>
      </c>
      <c r="M969" t="s">
        <v>608</v>
      </c>
      <c r="N969" s="497">
        <f>IF(COUNTIF($A$3:A969,A969)=1,1,0)</f>
        <v>1</v>
      </c>
    </row>
    <row r="970" spans="1:14" x14ac:dyDescent="0.35">
      <c r="A970" t="s">
        <v>424</v>
      </c>
      <c r="B970" s="497" t="str">
        <f>IF(Table10[[#This Row],[DTR/Trạm]]="DTR",_xlfn.XLOOKUP(Table10[[#This Row],[ID NCC]],DS_NCC_DTR[ID NCC],DS_NCC_DTR[Tên NCC]),_xlfn.XLOOKUP(Table10[[#This Row],[ID NCC]],Data_TongTram2[ID NCC],Data_TongTram2[Tên NCC]))</f>
        <v>Anh Cường Tân Mỹ Chánh</v>
      </c>
      <c r="C970" s="497" t="str">
        <f>IF(Table10[[#This Row],[Trạm/DTR]]="DTR","DTR","Trạm")</f>
        <v>Trạm</v>
      </c>
      <c r="D970" s="497" t="str">
        <f>Table10[[#This Row],[ID NCC]]&amp;Table10[[#This Row],[Trạm/DTR]]</f>
        <v>001J3000002HLbdIAGKhánh Nga</v>
      </c>
      <c r="E970" s="497" t="str">
        <f>IF(Table10[[#This Row],[DTR/Trạm]]="DTR",_xlfn.XLOOKUP(Table10[[#This Row],[ID NCC]],DS_NCC_DTR[ID NCC],DS_NCC_DTR[Nhân viên]),_xlfn.XLOOKUP(Table10[[#This Row],[ID NCC]],Data_TongTram2[ID NCC],Data_TongTram2[Nhân viên]))</f>
        <v>Lâm Đỗ Anh Hào</v>
      </c>
      <c r="F970" s="497" t="str">
        <f>IF(Table10[[#This Row],[Trạm/DTR]]="DTR",_xlfn.XLOOKUP(Table10[[#This Row],[ID NCC]],DS_NCC_DTR[ID NCC],DS_NCC_DTR[Admin miền]),_xlfn.XLOOKUP(Table10[[#This Row],[Trạm/DTR]],Table16[Trạm],Table16[[Admin ]]))</f>
        <v>Nguyễn Thị Ngọc Bích</v>
      </c>
      <c r="G970" t="s">
        <v>1296</v>
      </c>
      <c r="H970" s="497" t="str">
        <f>VLOOKUP(Table10[[#This Row],[Sản Phẩm RG]],'Thông tin'!C:F,4,0)</f>
        <v>PET chai</v>
      </c>
      <c r="I970">
        <v>949</v>
      </c>
      <c r="J970" s="497">
        <f>Table10[[#This Row],[Sản lượng kg]]/1000</f>
        <v>0.94899999999999995</v>
      </c>
      <c r="K970" s="497" t="str">
        <f>_xlfn.XLOOKUP(Table10[[#This Row],[Loại Hàng]],Table59[Nhóm],Table59[Qui đổi])</f>
        <v>PET chai</v>
      </c>
      <c r="L970" s="403">
        <v>46147</v>
      </c>
      <c r="M970" t="s">
        <v>608</v>
      </c>
      <c r="N970" s="497">
        <f>IF(COUNTIF($A$3:A970,A970)=1,1,0)</f>
        <v>1</v>
      </c>
    </row>
    <row r="971" spans="1:14" x14ac:dyDescent="0.35">
      <c r="A971" t="s">
        <v>664</v>
      </c>
      <c r="B971" s="497" t="str">
        <f>IF(Table10[[#This Row],[DTR/Trạm]]="DTR",_xlfn.XLOOKUP(Table10[[#This Row],[ID NCC]],DS_NCC_DTR[ID NCC],DS_NCC_DTR[Tên NCC]),_xlfn.XLOOKUP(Table10[[#This Row],[ID NCC]],Data_TongTram2[ID NCC],Data_TongTram2[Tên NCC]))</f>
        <v>Anh Tùng Chợ Gạo</v>
      </c>
      <c r="C971" s="497" t="str">
        <f>IF(Table10[[#This Row],[Trạm/DTR]]="DTR","DTR","Trạm")</f>
        <v>Trạm</v>
      </c>
      <c r="D971" s="497" t="str">
        <f>Table10[[#This Row],[ID NCC]]&amp;Table10[[#This Row],[Trạm/DTR]]</f>
        <v>001J3000002HLmUIAWKhánh Nga</v>
      </c>
      <c r="E971" s="497" t="str">
        <f>IF(Table10[[#This Row],[DTR/Trạm]]="DTR",_xlfn.XLOOKUP(Table10[[#This Row],[ID NCC]],DS_NCC_DTR[ID NCC],DS_NCC_DTR[Nhân viên]),_xlfn.XLOOKUP(Table10[[#This Row],[ID NCC]],Data_TongTram2[ID NCC],Data_TongTram2[Nhân viên]))</f>
        <v>Lâm Đỗ Anh Hào</v>
      </c>
      <c r="F971" s="497" t="str">
        <f>IF(Table10[[#This Row],[Trạm/DTR]]="DTR",_xlfn.XLOOKUP(Table10[[#This Row],[ID NCC]],DS_NCC_DTR[ID NCC],DS_NCC_DTR[Admin miền]),_xlfn.XLOOKUP(Table10[[#This Row],[Trạm/DTR]],Table16[Trạm],Table16[[Admin ]]))</f>
        <v>Nguyễn Thị Ngọc Bích</v>
      </c>
      <c r="G971" t="s">
        <v>1296</v>
      </c>
      <c r="H971" s="497" t="str">
        <f>VLOOKUP(Table10[[#This Row],[Sản Phẩm RG]],'Thông tin'!C:F,4,0)</f>
        <v>PET chai</v>
      </c>
      <c r="I971">
        <v>222</v>
      </c>
      <c r="J971" s="497">
        <f>Table10[[#This Row],[Sản lượng kg]]/1000</f>
        <v>0.222</v>
      </c>
      <c r="K971" s="497" t="str">
        <f>_xlfn.XLOOKUP(Table10[[#This Row],[Loại Hàng]],Table59[Nhóm],Table59[Qui đổi])</f>
        <v>PET chai</v>
      </c>
      <c r="L971" s="403">
        <v>46147</v>
      </c>
      <c r="M971" t="s">
        <v>608</v>
      </c>
      <c r="N971" s="497">
        <f>IF(COUNTIF($A$3:A971,A971)=1,1,0)</f>
        <v>0</v>
      </c>
    </row>
    <row r="972" spans="1:14" x14ac:dyDescent="0.35">
      <c r="A972" t="s">
        <v>652</v>
      </c>
      <c r="B972" s="497" t="str">
        <f>IF(Table10[[#This Row],[DTR/Trạm]]="DTR",_xlfn.XLOOKUP(Table10[[#This Row],[ID NCC]],DS_NCC_DTR[ID NCC],DS_NCC_DTR[Tên NCC]),_xlfn.XLOOKUP(Table10[[#This Row],[ID NCC]],Data_TongTram2[ID NCC],Data_TongTram2[Tên NCC]))</f>
        <v>Anh Tân Tân Phú</v>
      </c>
      <c r="C972" s="497" t="str">
        <f>IF(Table10[[#This Row],[Trạm/DTR]]="DTR","DTR","Trạm")</f>
        <v>Trạm</v>
      </c>
      <c r="D972" s="497" t="str">
        <f>Table10[[#This Row],[ID NCC]]&amp;Table10[[#This Row],[Trạm/DTR]]</f>
        <v>001J3000002HLotIAGKhánh Nga</v>
      </c>
      <c r="E972" s="497" t="str">
        <f>IF(Table10[[#This Row],[DTR/Trạm]]="DTR",_xlfn.XLOOKUP(Table10[[#This Row],[ID NCC]],DS_NCC_DTR[ID NCC],DS_NCC_DTR[Nhân viên]),_xlfn.XLOOKUP(Table10[[#This Row],[ID NCC]],Data_TongTram2[ID NCC],Data_TongTram2[Nhân viên]))</f>
        <v>Lâm Đỗ Anh Hào</v>
      </c>
      <c r="F972" s="497" t="str">
        <f>IF(Table10[[#This Row],[Trạm/DTR]]="DTR",_xlfn.XLOOKUP(Table10[[#This Row],[ID NCC]],DS_NCC_DTR[ID NCC],DS_NCC_DTR[Admin miền]),_xlfn.XLOOKUP(Table10[[#This Row],[Trạm/DTR]],Table16[Trạm],Table16[[Admin ]]))</f>
        <v>Nguyễn Thị Ngọc Bích</v>
      </c>
      <c r="G972" t="s">
        <v>1296</v>
      </c>
      <c r="H972" s="497" t="str">
        <f>VLOOKUP(Table10[[#This Row],[Sản Phẩm RG]],'Thông tin'!C:F,4,0)</f>
        <v>PET chai</v>
      </c>
      <c r="I972">
        <v>194</v>
      </c>
      <c r="J972" s="497">
        <f>Table10[[#This Row],[Sản lượng kg]]/1000</f>
        <v>0.19400000000000001</v>
      </c>
      <c r="K972" s="497" t="str">
        <f>_xlfn.XLOOKUP(Table10[[#This Row],[Loại Hàng]],Table59[Nhóm],Table59[Qui đổi])</f>
        <v>PET chai</v>
      </c>
      <c r="L972" s="403">
        <v>46147</v>
      </c>
      <c r="M972" t="s">
        <v>608</v>
      </c>
      <c r="N972" s="497">
        <f>IF(COUNTIF($A$3:A972,A972)=1,1,0)</f>
        <v>1</v>
      </c>
    </row>
    <row r="973" spans="1:14" x14ac:dyDescent="0.35">
      <c r="A973" t="s">
        <v>670</v>
      </c>
      <c r="B973" s="497" t="str">
        <f>IF(Table10[[#This Row],[DTR/Trạm]]="DTR",_xlfn.XLOOKUP(Table10[[#This Row],[ID NCC]],DS_NCC_DTR[ID NCC],DS_NCC_DTR[Tên NCC]),_xlfn.XLOOKUP(Table10[[#This Row],[ID NCC]],Data_TongTram2[ID NCC],Data_TongTram2[Tên NCC]))</f>
        <v>Anh Tiến Bến Tre</v>
      </c>
      <c r="C973" s="497" t="str">
        <f>IF(Table10[[#This Row],[Trạm/DTR]]="DTR","DTR","Trạm")</f>
        <v>Trạm</v>
      </c>
      <c r="D973" s="497" t="str">
        <f>Table10[[#This Row],[ID NCC]]&amp;Table10[[#This Row],[Trạm/DTR]]</f>
        <v>001J3000002HjECIA0Khánh Nga</v>
      </c>
      <c r="E973" s="497" t="str">
        <f>IF(Table10[[#This Row],[DTR/Trạm]]="DTR",_xlfn.XLOOKUP(Table10[[#This Row],[ID NCC]],DS_NCC_DTR[ID NCC],DS_NCC_DTR[Nhân viên]),_xlfn.XLOOKUP(Table10[[#This Row],[ID NCC]],Data_TongTram2[ID NCC],Data_TongTram2[Nhân viên]))</f>
        <v>Lê Quốc Việt</v>
      </c>
      <c r="F973" s="497" t="str">
        <f>IF(Table10[[#This Row],[Trạm/DTR]]="DTR",_xlfn.XLOOKUP(Table10[[#This Row],[ID NCC]],DS_NCC_DTR[ID NCC],DS_NCC_DTR[Admin miền]),_xlfn.XLOOKUP(Table10[[#This Row],[Trạm/DTR]],Table16[Trạm],Table16[[Admin ]]))</f>
        <v>Nguyễn Thị Ngọc Bích</v>
      </c>
      <c r="G973" t="s">
        <v>1296</v>
      </c>
      <c r="H973" s="497" t="str">
        <f>VLOOKUP(Table10[[#This Row],[Sản Phẩm RG]],'Thông tin'!C:F,4,0)</f>
        <v>PET chai</v>
      </c>
      <c r="I973">
        <v>912</v>
      </c>
      <c r="J973" s="497">
        <f>Table10[[#This Row],[Sản lượng kg]]/1000</f>
        <v>0.91200000000000003</v>
      </c>
      <c r="K973" s="497" t="str">
        <f>_xlfn.XLOOKUP(Table10[[#This Row],[Loại Hàng]],Table59[Nhóm],Table59[Qui đổi])</f>
        <v>PET chai</v>
      </c>
      <c r="L973" s="403">
        <v>46147</v>
      </c>
      <c r="M973" t="s">
        <v>608</v>
      </c>
      <c r="N973" s="497">
        <f>IF(COUNTIF($A$3:A973,A973)=1,1,0)</f>
        <v>1</v>
      </c>
    </row>
    <row r="974" spans="1:14" x14ac:dyDescent="0.35">
      <c r="A974" t="s">
        <v>677</v>
      </c>
      <c r="B974" s="497" t="str">
        <f>IF(Table10[[#This Row],[DTR/Trạm]]="DTR",_xlfn.XLOOKUP(Table10[[#This Row],[ID NCC]],DS_NCC_DTR[ID NCC],DS_NCC_DTR[Tên NCC]),_xlfn.XLOOKUP(Table10[[#This Row],[ID NCC]],Data_TongTram2[ID NCC],Data_TongTram2[Tên NCC]))</f>
        <v>Anh Trung Bến Tranh</v>
      </c>
      <c r="C974" s="497" t="str">
        <f>IF(Table10[[#This Row],[Trạm/DTR]]="DTR","DTR","Trạm")</f>
        <v>Trạm</v>
      </c>
      <c r="D974" s="497" t="str">
        <f>Table10[[#This Row],[ID NCC]]&amp;Table10[[#This Row],[Trạm/DTR]]</f>
        <v>001J3000002InQmIAKKhánh Nga</v>
      </c>
      <c r="E974" s="497" t="str">
        <f>IF(Table10[[#This Row],[DTR/Trạm]]="DTR",_xlfn.XLOOKUP(Table10[[#This Row],[ID NCC]],DS_NCC_DTR[ID NCC],DS_NCC_DTR[Nhân viên]),_xlfn.XLOOKUP(Table10[[#This Row],[ID NCC]],Data_TongTram2[ID NCC],Data_TongTram2[Nhân viên]))</f>
        <v>Lâm Đỗ Anh Hào</v>
      </c>
      <c r="F974" s="497" t="str">
        <f>IF(Table10[[#This Row],[Trạm/DTR]]="DTR",_xlfn.XLOOKUP(Table10[[#This Row],[ID NCC]],DS_NCC_DTR[ID NCC],DS_NCC_DTR[Admin miền]),_xlfn.XLOOKUP(Table10[[#This Row],[Trạm/DTR]],Table16[Trạm],Table16[[Admin ]]))</f>
        <v>Nguyễn Thị Ngọc Bích</v>
      </c>
      <c r="G974" t="s">
        <v>1296</v>
      </c>
      <c r="H974" s="497" t="str">
        <f>VLOOKUP(Table10[[#This Row],[Sản Phẩm RG]],'Thông tin'!C:F,4,0)</f>
        <v>PET chai</v>
      </c>
      <c r="I974">
        <v>539</v>
      </c>
      <c r="J974" s="497">
        <f>Table10[[#This Row],[Sản lượng kg]]/1000</f>
        <v>0.53900000000000003</v>
      </c>
      <c r="K974" s="497" t="str">
        <f>_xlfn.XLOOKUP(Table10[[#This Row],[Loại Hàng]],Table59[Nhóm],Table59[Qui đổi])</f>
        <v>PET chai</v>
      </c>
      <c r="L974" s="403">
        <v>46147</v>
      </c>
      <c r="M974" t="s">
        <v>608</v>
      </c>
      <c r="N974" s="497">
        <f>IF(COUNTIF($A$3:A974,A974)=1,1,0)</f>
        <v>1</v>
      </c>
    </row>
    <row r="975" spans="1:14" x14ac:dyDescent="0.35">
      <c r="A975" t="s">
        <v>1693</v>
      </c>
      <c r="B975" s="497" t="str">
        <f>IF(Table10[[#This Row],[DTR/Trạm]]="DTR",_xlfn.XLOOKUP(Table10[[#This Row],[ID NCC]],DS_NCC_DTR[ID NCC],DS_NCC_DTR[Tên NCC]),_xlfn.XLOOKUP(Table10[[#This Row],[ID NCC]],Data_TongTram2[ID NCC],Data_TongTram2[Tên NCC]))</f>
        <v>CÔNG TY AN HƯNG</v>
      </c>
      <c r="C975" s="497" t="str">
        <f>IF(Table10[[#This Row],[Trạm/DTR]]="DTR","DTR","Trạm")</f>
        <v>Trạm</v>
      </c>
      <c r="D975" s="497" t="str">
        <f>Table10[[#This Row],[ID NCC]]&amp;Table10[[#This Row],[Trạm/DTR]]</f>
        <v>001J3000007XNgaIAGKhánh Nga</v>
      </c>
      <c r="E975" s="497" t="str">
        <f>IF(Table10[[#This Row],[DTR/Trạm]]="DTR",_xlfn.XLOOKUP(Table10[[#This Row],[ID NCC]],DS_NCC_DTR[ID NCC],DS_NCC_DTR[Nhân viên]),_xlfn.XLOOKUP(Table10[[#This Row],[ID NCC]],Data_TongTram2[ID NCC],Data_TongTram2[Nhân viên]))</f>
        <v>Bùi Vũ Thanh Huy</v>
      </c>
      <c r="F975" s="497" t="str">
        <f>IF(Table10[[#This Row],[Trạm/DTR]]="DTR",_xlfn.XLOOKUP(Table10[[#This Row],[ID NCC]],DS_NCC_DTR[ID NCC],DS_NCC_DTR[Admin miền]),_xlfn.XLOOKUP(Table10[[#This Row],[Trạm/DTR]],Table16[Trạm],Table16[[Admin ]]))</f>
        <v>Nguyễn Thị Ngọc Bích</v>
      </c>
      <c r="G975" t="s">
        <v>2240</v>
      </c>
      <c r="H975" s="497" t="str">
        <f>VLOOKUP(Table10[[#This Row],[Sản Phẩm RG]],'Thông tin'!C:F,4,0)</f>
        <v>PET chai</v>
      </c>
      <c r="I975">
        <v>6801</v>
      </c>
      <c r="J975" s="497">
        <f>Table10[[#This Row],[Sản lượng kg]]/1000</f>
        <v>6.8010000000000002</v>
      </c>
      <c r="K975" s="497" t="str">
        <f>_xlfn.XLOOKUP(Table10[[#This Row],[Loại Hàng]],Table59[Nhóm],Table59[Qui đổi])</f>
        <v>PET chai</v>
      </c>
      <c r="L975" s="403">
        <v>46147</v>
      </c>
      <c r="M975" t="s">
        <v>608</v>
      </c>
      <c r="N975" s="497">
        <f>IF(COUNTIF($A$3:A975,A975)=1,1,0)</f>
        <v>0</v>
      </c>
    </row>
    <row r="976" spans="1:14" x14ac:dyDescent="0.35">
      <c r="A976" t="s">
        <v>443</v>
      </c>
      <c r="B976" s="497" t="str">
        <f>IF(Table10[[#This Row],[DTR/Trạm]]="DTR",_xlfn.XLOOKUP(Table10[[#This Row],[ID NCC]],DS_NCC_DTR[ID NCC],DS_NCC_DTR[Tên NCC]),_xlfn.XLOOKUP(Table10[[#This Row],[ID NCC]],Data_TongTram2[ID NCC],Data_TongTram2[Tên NCC]))</f>
        <v>Anh Tâm - Mộc Hóa</v>
      </c>
      <c r="C976" s="497" t="str">
        <f>IF(Table10[[#This Row],[Trạm/DTR]]="DTR","DTR","Trạm")</f>
        <v>Trạm</v>
      </c>
      <c r="D976" s="497" t="str">
        <f>Table10[[#This Row],[ID NCC]]&amp;Table10[[#This Row],[Trạm/DTR]]</f>
        <v>001J3000007ZFWQIA4Khánh Nga</v>
      </c>
      <c r="E976" s="497" t="str">
        <f>IF(Table10[[#This Row],[DTR/Trạm]]="DTR",_xlfn.XLOOKUP(Table10[[#This Row],[ID NCC]],DS_NCC_DTR[ID NCC],DS_NCC_DTR[Nhân viên]),_xlfn.XLOOKUP(Table10[[#This Row],[ID NCC]],Data_TongTram2[ID NCC],Data_TongTram2[Nhân viên]))</f>
        <v>Nguyễn Duy Tân</v>
      </c>
      <c r="F976" s="497" t="str">
        <f>IF(Table10[[#This Row],[Trạm/DTR]]="DTR",_xlfn.XLOOKUP(Table10[[#This Row],[ID NCC]],DS_NCC_DTR[ID NCC],DS_NCC_DTR[Admin miền]),_xlfn.XLOOKUP(Table10[[#This Row],[Trạm/DTR]],Table16[Trạm],Table16[[Admin ]]))</f>
        <v>Nguyễn Thị Ngọc Bích</v>
      </c>
      <c r="G976" t="s">
        <v>1296</v>
      </c>
      <c r="H976" s="497" t="str">
        <f>VLOOKUP(Table10[[#This Row],[Sản Phẩm RG]],'Thông tin'!C:F,4,0)</f>
        <v>PET chai</v>
      </c>
      <c r="I976">
        <v>969</v>
      </c>
      <c r="J976" s="497">
        <f>Table10[[#This Row],[Sản lượng kg]]/1000</f>
        <v>0.96899999999999997</v>
      </c>
      <c r="K976" s="497" t="str">
        <f>_xlfn.XLOOKUP(Table10[[#This Row],[Loại Hàng]],Table59[Nhóm],Table59[Qui đổi])</f>
        <v>PET chai</v>
      </c>
      <c r="L976" s="403">
        <v>46147</v>
      </c>
      <c r="M976" t="s">
        <v>608</v>
      </c>
      <c r="N976" s="497">
        <f>IF(COUNTIF($A$3:A976,A976)=1,1,0)</f>
        <v>1</v>
      </c>
    </row>
    <row r="977" spans="1:14" x14ac:dyDescent="0.35">
      <c r="A977" t="s">
        <v>778</v>
      </c>
      <c r="B977" s="497" t="str">
        <f>IF(Table10[[#This Row],[DTR/Trạm]]="DTR",_xlfn.XLOOKUP(Table10[[#This Row],[ID NCC]],DS_NCC_DTR[ID NCC],DS_NCC_DTR[Tên NCC]),_xlfn.XLOOKUP(Table10[[#This Row],[ID NCC]],Data_TongTram2[ID NCC],Data_TongTram2[Tên NCC]))</f>
        <v>Thu Lì Bến Tre</v>
      </c>
      <c r="C977" s="497" t="str">
        <f>IF(Table10[[#This Row],[Trạm/DTR]]="DTR","DTR","Trạm")</f>
        <v>Trạm</v>
      </c>
      <c r="D977" s="497" t="str">
        <f>Table10[[#This Row],[ID NCC]]&amp;Table10[[#This Row],[Trạm/DTR]]</f>
        <v>001J3000002HLdpIAGKhánh Nga</v>
      </c>
      <c r="E977" s="497" t="str">
        <f>IF(Table10[[#This Row],[DTR/Trạm]]="DTR",_xlfn.XLOOKUP(Table10[[#This Row],[ID NCC]],DS_NCC_DTR[ID NCC],DS_NCC_DTR[Nhân viên]),_xlfn.XLOOKUP(Table10[[#This Row],[ID NCC]],Data_TongTram2[ID NCC],Data_TongTram2[Nhân viên]))</f>
        <v>Lê Quốc Việt</v>
      </c>
      <c r="F977" s="497" t="str">
        <f>IF(Table10[[#This Row],[Trạm/DTR]]="DTR",_xlfn.XLOOKUP(Table10[[#This Row],[ID NCC]],DS_NCC_DTR[ID NCC],DS_NCC_DTR[Admin miền]),_xlfn.XLOOKUP(Table10[[#This Row],[Trạm/DTR]],Table16[Trạm],Table16[[Admin ]]))</f>
        <v>Nguyễn Thị Ngọc Bích</v>
      </c>
      <c r="G977" t="s">
        <v>1296</v>
      </c>
      <c r="H977" s="497" t="str">
        <f>VLOOKUP(Table10[[#This Row],[Sản Phẩm RG]],'Thông tin'!C:F,4,0)</f>
        <v>PET chai</v>
      </c>
      <c r="I977">
        <v>484</v>
      </c>
      <c r="J977" s="497">
        <f>Table10[[#This Row],[Sản lượng kg]]/1000</f>
        <v>0.48399999999999999</v>
      </c>
      <c r="K977" s="497" t="str">
        <f>_xlfn.XLOOKUP(Table10[[#This Row],[Loại Hàng]],Table59[Nhóm],Table59[Qui đổi])</f>
        <v>PET chai</v>
      </c>
      <c r="L977" s="403">
        <v>46147</v>
      </c>
      <c r="M977" t="s">
        <v>608</v>
      </c>
      <c r="N977" s="497">
        <f>IF(COUNTIF($A$3:A977,A977)=1,1,0)</f>
        <v>0</v>
      </c>
    </row>
    <row r="978" spans="1:14" x14ac:dyDescent="0.35">
      <c r="A978" t="s">
        <v>776</v>
      </c>
      <c r="B978" s="497" t="str">
        <f>IF(Table10[[#This Row],[DTR/Trạm]]="DTR",_xlfn.XLOOKUP(Table10[[#This Row],[ID NCC]],DS_NCC_DTR[ID NCC],DS_NCC_DTR[Tên NCC]),_xlfn.XLOOKUP(Table10[[#This Row],[ID NCC]],Data_TongTram2[ID NCC],Data_TongTram2[Tên NCC]))</f>
        <v>Anh Sang Trung Lương</v>
      </c>
      <c r="C978" s="497" t="str">
        <f>IF(Table10[[#This Row],[Trạm/DTR]]="DTR","DTR","Trạm")</f>
        <v>Trạm</v>
      </c>
      <c r="D978" s="497" t="str">
        <f>Table10[[#This Row],[ID NCC]]&amp;Table10[[#This Row],[Trạm/DTR]]</f>
        <v>001J3000002HLbgIAGKhánh Nga</v>
      </c>
      <c r="E978" s="497" t="str">
        <f>IF(Table10[[#This Row],[DTR/Trạm]]="DTR",_xlfn.XLOOKUP(Table10[[#This Row],[ID NCC]],DS_NCC_DTR[ID NCC],DS_NCC_DTR[Nhân viên]),_xlfn.XLOOKUP(Table10[[#This Row],[ID NCC]],Data_TongTram2[ID NCC],Data_TongTram2[Nhân viên]))</f>
        <v>Lâm Đỗ Anh Hào</v>
      </c>
      <c r="F978" s="497" t="str">
        <f>IF(Table10[[#This Row],[Trạm/DTR]]="DTR",_xlfn.XLOOKUP(Table10[[#This Row],[ID NCC]],DS_NCC_DTR[ID NCC],DS_NCC_DTR[Admin miền]),_xlfn.XLOOKUP(Table10[[#This Row],[Trạm/DTR]],Table16[Trạm],Table16[[Admin ]]))</f>
        <v>Nguyễn Thị Ngọc Bích</v>
      </c>
      <c r="G978" t="s">
        <v>1296</v>
      </c>
      <c r="H978" s="497" t="str">
        <f>VLOOKUP(Table10[[#This Row],[Sản Phẩm RG]],'Thông tin'!C:F,4,0)</f>
        <v>PET chai</v>
      </c>
      <c r="I978">
        <v>480</v>
      </c>
      <c r="J978" s="497">
        <f>Table10[[#This Row],[Sản lượng kg]]/1000</f>
        <v>0.48</v>
      </c>
      <c r="K978" s="497" t="str">
        <f>_xlfn.XLOOKUP(Table10[[#This Row],[Loại Hàng]],Table59[Nhóm],Table59[Qui đổi])</f>
        <v>PET chai</v>
      </c>
      <c r="L978" s="403">
        <v>46147</v>
      </c>
      <c r="M978" t="s">
        <v>608</v>
      </c>
      <c r="N978" s="497">
        <f>IF(COUNTIF($A$3:A978,A978)=1,1,0)</f>
        <v>1</v>
      </c>
    </row>
    <row r="979" spans="1:14" x14ac:dyDescent="0.35">
      <c r="A979" t="s">
        <v>472</v>
      </c>
      <c r="B979" s="497" t="str">
        <f>IF(Table10[[#This Row],[DTR/Trạm]]="DTR",_xlfn.XLOOKUP(Table10[[#This Row],[ID NCC]],DS_NCC_DTR[ID NCC],DS_NCC_DTR[Tên NCC]),_xlfn.XLOOKUP(Table10[[#This Row],[ID NCC]],Data_TongTram2[ID NCC],Data_TongTram2[Tên NCC]))</f>
        <v>Anh Chính Node</v>
      </c>
      <c r="C979" s="497" t="str">
        <f>IF(Table10[[#This Row],[Trạm/DTR]]="DTR","DTR","Trạm")</f>
        <v>Trạm</v>
      </c>
      <c r="D979" s="497" t="str">
        <f>Table10[[#This Row],[ID NCC]]&amp;Table10[[#This Row],[Trạm/DTR]]</f>
        <v>001J3000002HLpoIAGKhánh Nga</v>
      </c>
      <c r="E979" s="497" t="str">
        <f>IF(Table10[[#This Row],[DTR/Trạm]]="DTR",_xlfn.XLOOKUP(Table10[[#This Row],[ID NCC]],DS_NCC_DTR[ID NCC],DS_NCC_DTR[Nhân viên]),_xlfn.XLOOKUP(Table10[[#This Row],[ID NCC]],Data_TongTram2[ID NCC],Data_TongTram2[Nhân viên]))</f>
        <v>Lâm Đỗ Anh Hào</v>
      </c>
      <c r="F979" s="497" t="str">
        <f>IF(Table10[[#This Row],[Trạm/DTR]]="DTR",_xlfn.XLOOKUP(Table10[[#This Row],[ID NCC]],DS_NCC_DTR[ID NCC],DS_NCC_DTR[Admin miền]),_xlfn.XLOOKUP(Table10[[#This Row],[Trạm/DTR]],Table16[Trạm],Table16[[Admin ]]))</f>
        <v>Nguyễn Thị Ngọc Bích</v>
      </c>
      <c r="G979" t="s">
        <v>1296</v>
      </c>
      <c r="H979" s="497" t="str">
        <f>VLOOKUP(Table10[[#This Row],[Sản Phẩm RG]],'Thông tin'!C:F,4,0)</f>
        <v>PET chai</v>
      </c>
      <c r="I979">
        <v>240</v>
      </c>
      <c r="J979" s="497">
        <f>Table10[[#This Row],[Sản lượng kg]]/1000</f>
        <v>0.24</v>
      </c>
      <c r="K979" s="497" t="str">
        <f>_xlfn.XLOOKUP(Table10[[#This Row],[Loại Hàng]],Table59[Nhóm],Table59[Qui đổi])</f>
        <v>PET chai</v>
      </c>
      <c r="L979" s="403">
        <v>46147</v>
      </c>
      <c r="M979" t="s">
        <v>608</v>
      </c>
      <c r="N979" s="497">
        <f>IF(COUNTIF($A$3:A979,A979)=1,1,0)</f>
        <v>1</v>
      </c>
    </row>
    <row r="980" spans="1:14" x14ac:dyDescent="0.35">
      <c r="A980" t="s">
        <v>681</v>
      </c>
      <c r="B980" s="497" t="str">
        <f>IF(Table10[[#This Row],[DTR/Trạm]]="DTR",_xlfn.XLOOKUP(Table10[[#This Row],[ID NCC]],DS_NCC_DTR[ID NCC],DS_NCC_DTR[Tên NCC]),_xlfn.XLOOKUP(Table10[[#This Row],[ID NCC]],Data_TongTram2[ID NCC],Data_TongTram2[Tên NCC]))</f>
        <v>Anh Lạc Trung Lương</v>
      </c>
      <c r="C980" s="497" t="str">
        <f>IF(Table10[[#This Row],[Trạm/DTR]]="DTR","DTR","Trạm")</f>
        <v>Trạm</v>
      </c>
      <c r="D980" s="497" t="str">
        <f>Table10[[#This Row],[ID NCC]]&amp;Table10[[#This Row],[Trạm/DTR]]</f>
        <v>001J3000007XN2cIAGKhánh Nga</v>
      </c>
      <c r="E980" s="497" t="str">
        <f>IF(Table10[[#This Row],[DTR/Trạm]]="DTR",_xlfn.XLOOKUP(Table10[[#This Row],[ID NCC]],DS_NCC_DTR[ID NCC],DS_NCC_DTR[Nhân viên]),_xlfn.XLOOKUP(Table10[[#This Row],[ID NCC]],Data_TongTram2[ID NCC],Data_TongTram2[Nhân viên]))</f>
        <v>Lâm Đỗ Anh Hào</v>
      </c>
      <c r="F980" s="497" t="str">
        <f>IF(Table10[[#This Row],[Trạm/DTR]]="DTR",_xlfn.XLOOKUP(Table10[[#This Row],[ID NCC]],DS_NCC_DTR[ID NCC],DS_NCC_DTR[Admin miền]),_xlfn.XLOOKUP(Table10[[#This Row],[Trạm/DTR]],Table16[Trạm],Table16[[Admin ]]))</f>
        <v>Nguyễn Thị Ngọc Bích</v>
      </c>
      <c r="G980" t="s">
        <v>1296</v>
      </c>
      <c r="H980" s="497" t="str">
        <f>VLOOKUP(Table10[[#This Row],[Sản Phẩm RG]],'Thông tin'!C:F,4,0)</f>
        <v>PET chai</v>
      </c>
      <c r="I980">
        <v>223</v>
      </c>
      <c r="J980" s="497">
        <f>Table10[[#This Row],[Sản lượng kg]]/1000</f>
        <v>0.223</v>
      </c>
      <c r="K980" s="497" t="str">
        <f>_xlfn.XLOOKUP(Table10[[#This Row],[Loại Hàng]],Table59[Nhóm],Table59[Qui đổi])</f>
        <v>PET chai</v>
      </c>
      <c r="L980" s="403">
        <v>46147</v>
      </c>
      <c r="M980" t="s">
        <v>608</v>
      </c>
      <c r="N980" s="497">
        <f>IF(COUNTIF($A$3:A980,A980)=1,1,0)</f>
        <v>1</v>
      </c>
    </row>
    <row r="981" spans="1:14" x14ac:dyDescent="0.35">
      <c r="A981" t="s">
        <v>432</v>
      </c>
      <c r="B981" s="497" t="str">
        <f>IF(Table10[[#This Row],[DTR/Trạm]]="DTR",_xlfn.XLOOKUP(Table10[[#This Row],[ID NCC]],DS_NCC_DTR[ID NCC],DS_NCC_DTR[Tên NCC]),_xlfn.XLOOKUP(Table10[[#This Row],[ID NCC]],Data_TongTram2[ID NCC],Data_TongTram2[Tên NCC]))</f>
        <v>Chị Liễu Long Định</v>
      </c>
      <c r="C981" s="497" t="str">
        <f>IF(Table10[[#This Row],[Trạm/DTR]]="DTR","DTR","Trạm")</f>
        <v>Trạm</v>
      </c>
      <c r="D981" s="497" t="str">
        <f>Table10[[#This Row],[ID NCC]]&amp;Table10[[#This Row],[Trạm/DTR]]</f>
        <v>001J3000002HLxeIAGKhánh Nga</v>
      </c>
      <c r="E981" s="497" t="str">
        <f>IF(Table10[[#This Row],[DTR/Trạm]]="DTR",_xlfn.XLOOKUP(Table10[[#This Row],[ID NCC]],DS_NCC_DTR[ID NCC],DS_NCC_DTR[Nhân viên]),_xlfn.XLOOKUP(Table10[[#This Row],[ID NCC]],Data_TongTram2[ID NCC],Data_TongTram2[Nhân viên]))</f>
        <v>Lâm Đỗ Anh Hào</v>
      </c>
      <c r="F981" s="497" t="str">
        <f>IF(Table10[[#This Row],[Trạm/DTR]]="DTR",_xlfn.XLOOKUP(Table10[[#This Row],[ID NCC]],DS_NCC_DTR[ID NCC],DS_NCC_DTR[Admin miền]),_xlfn.XLOOKUP(Table10[[#This Row],[Trạm/DTR]],Table16[Trạm],Table16[[Admin ]]))</f>
        <v>Nguyễn Thị Ngọc Bích</v>
      </c>
      <c r="G981" t="s">
        <v>1296</v>
      </c>
      <c r="H981" s="497" t="str">
        <f>VLOOKUP(Table10[[#This Row],[Sản Phẩm RG]],'Thông tin'!C:F,4,0)</f>
        <v>PET chai</v>
      </c>
      <c r="I981">
        <v>274</v>
      </c>
      <c r="J981" s="497">
        <f>Table10[[#This Row],[Sản lượng kg]]/1000</f>
        <v>0.27400000000000002</v>
      </c>
      <c r="K981" s="497" t="str">
        <f>_xlfn.XLOOKUP(Table10[[#This Row],[Loại Hàng]],Table59[Nhóm],Table59[Qui đổi])</f>
        <v>PET chai</v>
      </c>
      <c r="L981" s="403">
        <v>46147</v>
      </c>
      <c r="M981" t="s">
        <v>608</v>
      </c>
      <c r="N981" s="497">
        <f>IF(COUNTIF($A$3:A981,A981)=1,1,0)</f>
        <v>1</v>
      </c>
    </row>
    <row r="982" spans="1:14" x14ac:dyDescent="0.35">
      <c r="A982" t="s">
        <v>420</v>
      </c>
      <c r="B982" s="497" t="str">
        <f>IF(Table10[[#This Row],[DTR/Trạm]]="DTR",_xlfn.XLOOKUP(Table10[[#This Row],[ID NCC]],DS_NCC_DTR[ID NCC],DS_NCC_DTR[Tên NCC]),_xlfn.XLOOKUP(Table10[[#This Row],[ID NCC]],Data_TongTram2[ID NCC],Data_TongTram2[Tên NCC]))</f>
        <v>Chị Thảo Tân Hiệp</v>
      </c>
      <c r="C982" s="497" t="str">
        <f>IF(Table10[[#This Row],[Trạm/DTR]]="DTR","DTR","Trạm")</f>
        <v>Trạm</v>
      </c>
      <c r="D982" s="497" t="str">
        <f>Table10[[#This Row],[ID NCC]]&amp;Table10[[#This Row],[Trạm/DTR]]</f>
        <v>001J3000002HLxkIAGKhánh Nga</v>
      </c>
      <c r="E982" s="497" t="str">
        <f>IF(Table10[[#This Row],[DTR/Trạm]]="DTR",_xlfn.XLOOKUP(Table10[[#This Row],[ID NCC]],DS_NCC_DTR[ID NCC],DS_NCC_DTR[Nhân viên]),_xlfn.XLOOKUP(Table10[[#This Row],[ID NCC]],Data_TongTram2[ID NCC],Data_TongTram2[Nhân viên]))</f>
        <v>Lâm Đỗ Anh Hào</v>
      </c>
      <c r="F982" s="497" t="str">
        <f>IF(Table10[[#This Row],[Trạm/DTR]]="DTR",_xlfn.XLOOKUP(Table10[[#This Row],[ID NCC]],DS_NCC_DTR[ID NCC],DS_NCC_DTR[Admin miền]),_xlfn.XLOOKUP(Table10[[#This Row],[Trạm/DTR]],Table16[Trạm],Table16[[Admin ]]))</f>
        <v>Nguyễn Thị Ngọc Bích</v>
      </c>
      <c r="G982" t="s">
        <v>2240</v>
      </c>
      <c r="H982" s="497" t="str">
        <f>VLOOKUP(Table10[[#This Row],[Sản Phẩm RG]],'Thông tin'!C:F,4,0)</f>
        <v>PET chai</v>
      </c>
      <c r="I982">
        <v>2948</v>
      </c>
      <c r="J982" s="497">
        <f>Table10[[#This Row],[Sản lượng kg]]/1000</f>
        <v>2.948</v>
      </c>
      <c r="K982" s="497" t="str">
        <f>_xlfn.XLOOKUP(Table10[[#This Row],[Loại Hàng]],Table59[Nhóm],Table59[Qui đổi])</f>
        <v>PET chai</v>
      </c>
      <c r="L982" s="403">
        <v>46147</v>
      </c>
      <c r="M982" t="s">
        <v>608</v>
      </c>
      <c r="N982" s="497">
        <f>IF(COUNTIF($A$3:A982,A982)=1,1,0)</f>
        <v>0</v>
      </c>
    </row>
    <row r="983" spans="1:14" x14ac:dyDescent="0.35">
      <c r="A983" t="s">
        <v>420</v>
      </c>
      <c r="B983" s="497" t="str">
        <f>IF(Table10[[#This Row],[DTR/Trạm]]="DTR",_xlfn.XLOOKUP(Table10[[#This Row],[ID NCC]],DS_NCC_DTR[ID NCC],DS_NCC_DTR[Tên NCC]),_xlfn.XLOOKUP(Table10[[#This Row],[ID NCC]],Data_TongTram2[ID NCC],Data_TongTram2[Tên NCC]))</f>
        <v>Chị Thảo Tân Hiệp</v>
      </c>
      <c r="C983" s="497" t="str">
        <f>IF(Table10[[#This Row],[Trạm/DTR]]="DTR","DTR","Trạm")</f>
        <v>Trạm</v>
      </c>
      <c r="D983" s="497" t="str">
        <f>Table10[[#This Row],[ID NCC]]&amp;Table10[[#This Row],[Trạm/DTR]]</f>
        <v>001J3000002HLxkIAGKhánh Nga</v>
      </c>
      <c r="E983" s="497" t="str">
        <f>IF(Table10[[#This Row],[DTR/Trạm]]="DTR",_xlfn.XLOOKUP(Table10[[#This Row],[ID NCC]],DS_NCC_DTR[ID NCC],DS_NCC_DTR[Nhân viên]),_xlfn.XLOOKUP(Table10[[#This Row],[ID NCC]],Data_TongTram2[ID NCC],Data_TongTram2[Nhân viên]))</f>
        <v>Lâm Đỗ Anh Hào</v>
      </c>
      <c r="F983" s="497" t="str">
        <f>IF(Table10[[#This Row],[Trạm/DTR]]="DTR",_xlfn.XLOOKUP(Table10[[#This Row],[ID NCC]],DS_NCC_DTR[ID NCC],DS_NCC_DTR[Admin miền]),_xlfn.XLOOKUP(Table10[[#This Row],[Trạm/DTR]],Table16[Trạm],Table16[[Admin ]]))</f>
        <v>Nguyễn Thị Ngọc Bích</v>
      </c>
      <c r="G983" t="s">
        <v>2240</v>
      </c>
      <c r="H983" s="497" t="str">
        <f>VLOOKUP(Table10[[#This Row],[Sản Phẩm RG]],'Thông tin'!C:F,4,0)</f>
        <v>PET chai</v>
      </c>
      <c r="I983">
        <v>3719</v>
      </c>
      <c r="J983" s="497">
        <f>Table10[[#This Row],[Sản lượng kg]]/1000</f>
        <v>3.7189999999999999</v>
      </c>
      <c r="K983" s="497" t="str">
        <f>_xlfn.XLOOKUP(Table10[[#This Row],[Loại Hàng]],Table59[Nhóm],Table59[Qui đổi])</f>
        <v>PET chai</v>
      </c>
      <c r="L983" s="403">
        <v>46147</v>
      </c>
      <c r="M983" t="s">
        <v>608</v>
      </c>
      <c r="N983" s="497">
        <f>IF(COUNTIF($A$3:A983,A983)=1,1,0)</f>
        <v>0</v>
      </c>
    </row>
    <row r="984" spans="1:14" x14ac:dyDescent="0.35">
      <c r="A984" t="s">
        <v>907</v>
      </c>
      <c r="B984" s="497" t="str">
        <f>IF(Table10[[#This Row],[DTR/Trạm]]="DTR",_xlfn.XLOOKUP(Table10[[#This Row],[ID NCC]],DS_NCC_DTR[ID NCC],DS_NCC_DTR[Tên NCC]),_xlfn.XLOOKUP(Table10[[#This Row],[ID NCC]],Data_TongTram2[ID NCC],Data_TongTram2[Tên NCC]))</f>
        <v>Chị Mười Bến Tre</v>
      </c>
      <c r="C984" s="497" t="str">
        <f>IF(Table10[[#This Row],[Trạm/DTR]]="DTR","DTR","Trạm")</f>
        <v>Trạm</v>
      </c>
      <c r="D984" s="497" t="str">
        <f>Table10[[#This Row],[ID NCC]]&amp;Table10[[#This Row],[Trạm/DTR]]</f>
        <v>001J3000002HLmZIAWKhánh Nga</v>
      </c>
      <c r="E984" s="497" t="str">
        <f>IF(Table10[[#This Row],[DTR/Trạm]]="DTR",_xlfn.XLOOKUP(Table10[[#This Row],[ID NCC]],DS_NCC_DTR[ID NCC],DS_NCC_DTR[Nhân viên]),_xlfn.XLOOKUP(Table10[[#This Row],[ID NCC]],Data_TongTram2[ID NCC],Data_TongTram2[Nhân viên]))</f>
        <v>Lê Quốc Việt</v>
      </c>
      <c r="F984" s="497" t="str">
        <f>IF(Table10[[#This Row],[Trạm/DTR]]="DTR",_xlfn.XLOOKUP(Table10[[#This Row],[ID NCC]],DS_NCC_DTR[ID NCC],DS_NCC_DTR[Admin miền]),_xlfn.XLOOKUP(Table10[[#This Row],[Trạm/DTR]],Table16[Trạm],Table16[[Admin ]]))</f>
        <v>Nguyễn Thị Ngọc Bích</v>
      </c>
      <c r="G984" t="s">
        <v>1296</v>
      </c>
      <c r="H984" s="497" t="str">
        <f>VLOOKUP(Table10[[#This Row],[Sản Phẩm RG]],'Thông tin'!C:F,4,0)</f>
        <v>PET chai</v>
      </c>
      <c r="I984">
        <v>335</v>
      </c>
      <c r="J984" s="497">
        <f>Table10[[#This Row],[Sản lượng kg]]/1000</f>
        <v>0.33500000000000002</v>
      </c>
      <c r="K984" s="497" t="str">
        <f>_xlfn.XLOOKUP(Table10[[#This Row],[Loại Hàng]],Table59[Nhóm],Table59[Qui đổi])</f>
        <v>PET chai</v>
      </c>
      <c r="L984" s="403">
        <v>46147</v>
      </c>
      <c r="M984" t="s">
        <v>608</v>
      </c>
      <c r="N984" s="497">
        <f>IF(COUNTIF($A$3:A984,A984)=1,1,0)</f>
        <v>1</v>
      </c>
    </row>
    <row r="985" spans="1:14" x14ac:dyDescent="0.35">
      <c r="A985" t="s">
        <v>776</v>
      </c>
      <c r="B985" s="497" t="str">
        <f>IF(Table10[[#This Row],[DTR/Trạm]]="DTR",_xlfn.XLOOKUP(Table10[[#This Row],[ID NCC]],DS_NCC_DTR[ID NCC],DS_NCC_DTR[Tên NCC]),_xlfn.XLOOKUP(Table10[[#This Row],[ID NCC]],Data_TongTram2[ID NCC],Data_TongTram2[Tên NCC]))</f>
        <v>Anh Sang Trung Lương</v>
      </c>
      <c r="C985" s="497" t="str">
        <f>IF(Table10[[#This Row],[Trạm/DTR]]="DTR","DTR","Trạm")</f>
        <v>Trạm</v>
      </c>
      <c r="D985" s="497" t="str">
        <f>Table10[[#This Row],[ID NCC]]&amp;Table10[[#This Row],[Trạm/DTR]]</f>
        <v>001J3000002HLbgIAGKhánh Nga</v>
      </c>
      <c r="E985" s="497" t="str">
        <f>IF(Table10[[#This Row],[DTR/Trạm]]="DTR",_xlfn.XLOOKUP(Table10[[#This Row],[ID NCC]],DS_NCC_DTR[ID NCC],DS_NCC_DTR[Nhân viên]),_xlfn.XLOOKUP(Table10[[#This Row],[ID NCC]],Data_TongTram2[ID NCC],Data_TongTram2[Nhân viên]))</f>
        <v>Lâm Đỗ Anh Hào</v>
      </c>
      <c r="F985" s="497" t="str">
        <f>IF(Table10[[#This Row],[Trạm/DTR]]="DTR",_xlfn.XLOOKUP(Table10[[#This Row],[ID NCC]],DS_NCC_DTR[ID NCC],DS_NCC_DTR[Admin miền]),_xlfn.XLOOKUP(Table10[[#This Row],[Trạm/DTR]],Table16[Trạm],Table16[[Admin ]]))</f>
        <v>Nguyễn Thị Ngọc Bích</v>
      </c>
      <c r="G985" t="s">
        <v>1296</v>
      </c>
      <c r="H985" s="497" t="str">
        <f>VLOOKUP(Table10[[#This Row],[Sản Phẩm RG]],'Thông tin'!C:F,4,0)</f>
        <v>PET chai</v>
      </c>
      <c r="I985">
        <v>467</v>
      </c>
      <c r="J985" s="497">
        <f>Table10[[#This Row],[Sản lượng kg]]/1000</f>
        <v>0.46700000000000003</v>
      </c>
      <c r="K985" s="497" t="str">
        <f>_xlfn.XLOOKUP(Table10[[#This Row],[Loại Hàng]],Table59[Nhóm],Table59[Qui đổi])</f>
        <v>PET chai</v>
      </c>
      <c r="L985" s="403">
        <v>46147</v>
      </c>
      <c r="M985" t="s">
        <v>608</v>
      </c>
      <c r="N985" s="497">
        <f>IF(COUNTIF($A$3:A985,A985)=1,1,0)</f>
        <v>0</v>
      </c>
    </row>
    <row r="986" spans="1:14" x14ac:dyDescent="0.35">
      <c r="A986" t="s">
        <v>396</v>
      </c>
      <c r="B986" s="497" t="str">
        <f>IF(Table10[[#This Row],[DTR/Trạm]]="DTR",_xlfn.XLOOKUP(Table10[[#This Row],[ID NCC]],DS_NCC_DTR[ID NCC],DS_NCC_DTR[Tên NCC]),_xlfn.XLOOKUP(Table10[[#This Row],[ID NCC]],Data_TongTram2[ID NCC],Data_TongTram2[Tên NCC]))</f>
        <v>Anh Phong Chợ Gạo</v>
      </c>
      <c r="C986" s="497" t="str">
        <f>IF(Table10[[#This Row],[Trạm/DTR]]="DTR","DTR","Trạm")</f>
        <v>Trạm</v>
      </c>
      <c r="D986" s="497" t="str">
        <f>Table10[[#This Row],[ID NCC]]&amp;Table10[[#This Row],[Trạm/DTR]]</f>
        <v>001J3000002ItCOIA0Khánh Nga</v>
      </c>
      <c r="E986" s="497" t="str">
        <f>IF(Table10[[#This Row],[DTR/Trạm]]="DTR",_xlfn.XLOOKUP(Table10[[#This Row],[ID NCC]],DS_NCC_DTR[ID NCC],DS_NCC_DTR[Nhân viên]),_xlfn.XLOOKUP(Table10[[#This Row],[ID NCC]],Data_TongTram2[ID NCC],Data_TongTram2[Nhân viên]))</f>
        <v>Lâm Đỗ Anh Hào</v>
      </c>
      <c r="F986" s="497" t="str">
        <f>IF(Table10[[#This Row],[Trạm/DTR]]="DTR",_xlfn.XLOOKUP(Table10[[#This Row],[ID NCC]],DS_NCC_DTR[ID NCC],DS_NCC_DTR[Admin miền]),_xlfn.XLOOKUP(Table10[[#This Row],[Trạm/DTR]],Table16[Trạm],Table16[[Admin ]]))</f>
        <v>Nguyễn Thị Ngọc Bích</v>
      </c>
      <c r="G986" t="s">
        <v>1296</v>
      </c>
      <c r="H986" s="497" t="str">
        <f>VLOOKUP(Table10[[#This Row],[Sản Phẩm RG]],'Thông tin'!C:F,4,0)</f>
        <v>PET chai</v>
      </c>
      <c r="I986">
        <v>1115</v>
      </c>
      <c r="J986" s="497">
        <f>Table10[[#This Row],[Sản lượng kg]]/1000</f>
        <v>1.115</v>
      </c>
      <c r="K986" s="497" t="str">
        <f>_xlfn.XLOOKUP(Table10[[#This Row],[Loại Hàng]],Table59[Nhóm],Table59[Qui đổi])</f>
        <v>PET chai</v>
      </c>
      <c r="L986" s="403">
        <v>46147</v>
      </c>
      <c r="M986" t="s">
        <v>608</v>
      </c>
      <c r="N986" s="497">
        <f>IF(COUNTIF($A$3:A986,A986)=1,1,0)</f>
        <v>1</v>
      </c>
    </row>
    <row r="987" spans="1:14" x14ac:dyDescent="0.35">
      <c r="A987" t="s">
        <v>2248</v>
      </c>
      <c r="B987" s="497" t="str">
        <f>IF(Table10[[#This Row],[DTR/Trạm]]="DTR",_xlfn.XLOOKUP(Table10[[#This Row],[ID NCC]],DS_NCC_DTR[ID NCC],DS_NCC_DTR[Tên NCC]),_xlfn.XLOOKUP(Table10[[#This Row],[ID NCC]],Data_TongTram2[ID NCC],Data_TongTram2[Tên NCC]))</f>
        <v>Chị Lệ Long Hưng</v>
      </c>
      <c r="C987" s="497" t="str">
        <f>IF(Table10[[#This Row],[Trạm/DTR]]="DTR","DTR","Trạm")</f>
        <v>Trạm</v>
      </c>
      <c r="D987" s="497" t="str">
        <f>Table10[[#This Row],[ID NCC]]&amp;Table10[[#This Row],[Trạm/DTR]]</f>
        <v>001dc00002hEC17AAGKhánh Nga</v>
      </c>
      <c r="E987" s="497" t="str">
        <f>IF(Table10[[#This Row],[DTR/Trạm]]="DTR",_xlfn.XLOOKUP(Table10[[#This Row],[ID NCC]],DS_NCC_DTR[ID NCC],DS_NCC_DTR[Nhân viên]),_xlfn.XLOOKUP(Table10[[#This Row],[ID NCC]],Data_TongTram2[ID NCC],Data_TongTram2[Nhân viên]))</f>
        <v>Lâm Đỗ Anh Hào</v>
      </c>
      <c r="F987" s="497" t="str">
        <f>IF(Table10[[#This Row],[Trạm/DTR]]="DTR",_xlfn.XLOOKUP(Table10[[#This Row],[ID NCC]],DS_NCC_DTR[ID NCC],DS_NCC_DTR[Admin miền]),_xlfn.XLOOKUP(Table10[[#This Row],[Trạm/DTR]],Table16[Trạm],Table16[[Admin ]]))</f>
        <v>Nguyễn Thị Ngọc Bích</v>
      </c>
      <c r="G987" t="s">
        <v>1296</v>
      </c>
      <c r="H987" s="497" t="str">
        <f>VLOOKUP(Table10[[#This Row],[Sản Phẩm RG]],'Thông tin'!C:F,4,0)</f>
        <v>PET chai</v>
      </c>
      <c r="I987">
        <v>156</v>
      </c>
      <c r="J987" s="497">
        <f>Table10[[#This Row],[Sản lượng kg]]/1000</f>
        <v>0.156</v>
      </c>
      <c r="K987" s="497" t="str">
        <f>_xlfn.XLOOKUP(Table10[[#This Row],[Loại Hàng]],Table59[Nhóm],Table59[Qui đổi])</f>
        <v>PET chai</v>
      </c>
      <c r="L987" s="403">
        <v>46147</v>
      </c>
      <c r="M987" t="s">
        <v>608</v>
      </c>
      <c r="N987" s="497">
        <f>IF(COUNTIF($A$3:A987,A987)=1,1,0)</f>
        <v>1</v>
      </c>
    </row>
    <row r="988" spans="1:14" x14ac:dyDescent="0.35">
      <c r="A988" t="s">
        <v>458</v>
      </c>
      <c r="B988" s="497" t="str">
        <f>IF(Table10[[#This Row],[DTR/Trạm]]="DTR",_xlfn.XLOOKUP(Table10[[#This Row],[ID NCC]],DS_NCC_DTR[ID NCC],DS_NCC_DTR[Tên NCC]),_xlfn.XLOOKUP(Table10[[#This Row],[ID NCC]],Data_TongTram2[ID NCC],Data_TongTram2[Tên NCC]))</f>
        <v>Anh Thanh Cai Lậy</v>
      </c>
      <c r="C988" s="497" t="str">
        <f>IF(Table10[[#This Row],[Trạm/DTR]]="DTR","DTR","Trạm")</f>
        <v>Trạm</v>
      </c>
      <c r="D988" s="497" t="str">
        <f>Table10[[#This Row],[ID NCC]]&amp;Table10[[#This Row],[Trạm/DTR]]</f>
        <v>001J300000HZc2HIATKhánh Nga</v>
      </c>
      <c r="E988" s="497" t="str">
        <f>IF(Table10[[#This Row],[DTR/Trạm]]="DTR",_xlfn.XLOOKUP(Table10[[#This Row],[ID NCC]],DS_NCC_DTR[ID NCC],DS_NCC_DTR[Nhân viên]),_xlfn.XLOOKUP(Table10[[#This Row],[ID NCC]],Data_TongTram2[ID NCC],Data_TongTram2[Nhân viên]))</f>
        <v>Lâm Đỗ Anh Hào</v>
      </c>
      <c r="F988" s="497" t="str">
        <f>IF(Table10[[#This Row],[Trạm/DTR]]="DTR",_xlfn.XLOOKUP(Table10[[#This Row],[ID NCC]],DS_NCC_DTR[ID NCC],DS_NCC_DTR[Admin miền]),_xlfn.XLOOKUP(Table10[[#This Row],[Trạm/DTR]],Table16[Trạm],Table16[[Admin ]]))</f>
        <v>Nguyễn Thị Ngọc Bích</v>
      </c>
      <c r="G988" t="s">
        <v>1296</v>
      </c>
      <c r="H988" s="497" t="str">
        <f>VLOOKUP(Table10[[#This Row],[Sản Phẩm RG]],'Thông tin'!C:F,4,0)</f>
        <v>PET chai</v>
      </c>
      <c r="I988">
        <v>546</v>
      </c>
      <c r="J988" s="497">
        <f>Table10[[#This Row],[Sản lượng kg]]/1000</f>
        <v>0.54600000000000004</v>
      </c>
      <c r="K988" s="497" t="str">
        <f>_xlfn.XLOOKUP(Table10[[#This Row],[Loại Hàng]],Table59[Nhóm],Table59[Qui đổi])</f>
        <v>PET chai</v>
      </c>
      <c r="L988" s="403">
        <v>46147</v>
      </c>
      <c r="M988" t="s">
        <v>608</v>
      </c>
      <c r="N988" s="497">
        <f>IF(COUNTIF($A$3:A988,A988)=1,1,0)</f>
        <v>1</v>
      </c>
    </row>
    <row r="989" spans="1:14" x14ac:dyDescent="0.35">
      <c r="A989" t="s">
        <v>384</v>
      </c>
      <c r="B989" s="497" t="str">
        <f>IF(Table10[[#This Row],[DTR/Trạm]]="DTR",_xlfn.XLOOKUP(Table10[[#This Row],[ID NCC]],DS_NCC_DTR[ID NCC],DS_NCC_DTR[Tên NCC]),_xlfn.XLOOKUP(Table10[[#This Row],[ID NCC]],Data_TongTram2[ID NCC],Data_TongTram2[Tên NCC]))</f>
        <v>HKD Ngọc An Nhiên</v>
      </c>
      <c r="C989" s="497" t="str">
        <f>IF(Table10[[#This Row],[Trạm/DTR]]="DTR","DTR","Trạm")</f>
        <v>Trạm</v>
      </c>
      <c r="D989" s="497" t="str">
        <f>Table10[[#This Row],[ID NCC]]&amp;Table10[[#This Row],[Trạm/DTR]]</f>
        <v>001J3000002HLbvIAGKhánh Nga</v>
      </c>
      <c r="E989" s="497" t="str">
        <f>IF(Table10[[#This Row],[DTR/Trạm]]="DTR",_xlfn.XLOOKUP(Table10[[#This Row],[ID NCC]],DS_NCC_DTR[ID NCC],DS_NCC_DTR[Nhân viên]),_xlfn.XLOOKUP(Table10[[#This Row],[ID NCC]],Data_TongTram2[ID NCC],Data_TongTram2[Nhân viên]))</f>
        <v>Lâm Đỗ Anh Hào</v>
      </c>
      <c r="F989" s="497" t="str">
        <f>IF(Table10[[#This Row],[Trạm/DTR]]="DTR",_xlfn.XLOOKUP(Table10[[#This Row],[ID NCC]],DS_NCC_DTR[ID NCC],DS_NCC_DTR[Admin miền]),_xlfn.XLOOKUP(Table10[[#This Row],[Trạm/DTR]],Table16[Trạm],Table16[[Admin ]]))</f>
        <v>Nguyễn Thị Ngọc Bích</v>
      </c>
      <c r="G989" t="s">
        <v>1296</v>
      </c>
      <c r="H989" s="497" t="str">
        <f>VLOOKUP(Table10[[#This Row],[Sản Phẩm RG]],'Thông tin'!C:F,4,0)</f>
        <v>PET chai</v>
      </c>
      <c r="I989">
        <v>781</v>
      </c>
      <c r="J989" s="497">
        <f>Table10[[#This Row],[Sản lượng kg]]/1000</f>
        <v>0.78100000000000003</v>
      </c>
      <c r="K989" s="497" t="str">
        <f>_xlfn.XLOOKUP(Table10[[#This Row],[Loại Hàng]],Table59[Nhóm],Table59[Qui đổi])</f>
        <v>PET chai</v>
      </c>
      <c r="L989" s="403">
        <v>46147</v>
      </c>
      <c r="M989" t="s">
        <v>608</v>
      </c>
      <c r="N989" s="497">
        <f>IF(COUNTIF($A$3:A989,A989)=1,1,0)</f>
        <v>0</v>
      </c>
    </row>
    <row r="990" spans="1:14" x14ac:dyDescent="0.35">
      <c r="A990" t="s">
        <v>384</v>
      </c>
      <c r="B990" s="497" t="str">
        <f>IF(Table10[[#This Row],[DTR/Trạm]]="DTR",_xlfn.XLOOKUP(Table10[[#This Row],[ID NCC]],DS_NCC_DTR[ID NCC],DS_NCC_DTR[Tên NCC]),_xlfn.XLOOKUP(Table10[[#This Row],[ID NCC]],Data_TongTram2[ID NCC],Data_TongTram2[Tên NCC]))</f>
        <v>HKD Ngọc An Nhiên</v>
      </c>
      <c r="C990" s="497" t="str">
        <f>IF(Table10[[#This Row],[Trạm/DTR]]="DTR","DTR","Trạm")</f>
        <v>Trạm</v>
      </c>
      <c r="D990" s="497" t="str">
        <f>Table10[[#This Row],[ID NCC]]&amp;Table10[[#This Row],[Trạm/DTR]]</f>
        <v>001J3000002HLbvIAGKhánh Nga</v>
      </c>
      <c r="E990" s="497" t="str">
        <f>IF(Table10[[#This Row],[DTR/Trạm]]="DTR",_xlfn.XLOOKUP(Table10[[#This Row],[ID NCC]],DS_NCC_DTR[ID NCC],DS_NCC_DTR[Nhân viên]),_xlfn.XLOOKUP(Table10[[#This Row],[ID NCC]],Data_TongTram2[ID NCC],Data_TongTram2[Nhân viên]))</f>
        <v>Lâm Đỗ Anh Hào</v>
      </c>
      <c r="F990" s="497" t="str">
        <f>IF(Table10[[#This Row],[Trạm/DTR]]="DTR",_xlfn.XLOOKUP(Table10[[#This Row],[ID NCC]],DS_NCC_DTR[ID NCC],DS_NCC_DTR[Admin miền]),_xlfn.XLOOKUP(Table10[[#This Row],[Trạm/DTR]],Table16[Trạm],Table16[[Admin ]]))</f>
        <v>Nguyễn Thị Ngọc Bích</v>
      </c>
      <c r="G990" t="s">
        <v>1296</v>
      </c>
      <c r="H990" s="497" t="str">
        <f>VLOOKUP(Table10[[#This Row],[Sản Phẩm RG]],'Thông tin'!C:F,4,0)</f>
        <v>PET chai</v>
      </c>
      <c r="I990">
        <v>625</v>
      </c>
      <c r="J990" s="497">
        <f>Table10[[#This Row],[Sản lượng kg]]/1000</f>
        <v>0.625</v>
      </c>
      <c r="K990" s="497" t="str">
        <f>_xlfn.XLOOKUP(Table10[[#This Row],[Loại Hàng]],Table59[Nhóm],Table59[Qui đổi])</f>
        <v>PET chai</v>
      </c>
      <c r="L990" s="403">
        <v>46147</v>
      </c>
      <c r="M990" t="s">
        <v>608</v>
      </c>
      <c r="N990" s="497">
        <f>IF(COUNTIF($A$3:A990,A990)=1,1,0)</f>
        <v>0</v>
      </c>
    </row>
    <row r="991" spans="1:14" x14ac:dyDescent="0.35">
      <c r="A991" t="s">
        <v>383</v>
      </c>
      <c r="B991" s="497" t="str">
        <f>IF(Table10[[#This Row],[DTR/Trạm]]="DTR",_xlfn.XLOOKUP(Table10[[#This Row],[ID NCC]],DS_NCC_DTR[ID NCC],DS_NCC_DTR[Tên NCC]),_xlfn.XLOOKUP(Table10[[#This Row],[ID NCC]],Data_TongTram2[ID NCC],Data_TongTram2[Tên NCC]))</f>
        <v>PHẾ LIỆU CẦU</v>
      </c>
      <c r="C991" s="497" t="str">
        <f>IF(Table10[[#This Row],[Trạm/DTR]]="DTR","DTR","Trạm")</f>
        <v>Trạm</v>
      </c>
      <c r="D991" s="497" t="str">
        <f>Table10[[#This Row],[ID NCC]]&amp;Table10[[#This Row],[Trạm/DTR]]</f>
        <v>001J3000005HQnYIAWKhánh Nga</v>
      </c>
      <c r="E991" s="497" t="str">
        <f>IF(Table10[[#This Row],[DTR/Trạm]]="DTR",_xlfn.XLOOKUP(Table10[[#This Row],[ID NCC]],DS_NCC_DTR[ID NCC],DS_NCC_DTR[Nhân viên]),_xlfn.XLOOKUP(Table10[[#This Row],[ID NCC]],Data_TongTram2[ID NCC],Data_TongTram2[Nhân viên]))</f>
        <v>Lâm Đỗ Anh Hào</v>
      </c>
      <c r="F991" s="497" t="str">
        <f>IF(Table10[[#This Row],[Trạm/DTR]]="DTR",_xlfn.XLOOKUP(Table10[[#This Row],[ID NCC]],DS_NCC_DTR[ID NCC],DS_NCC_DTR[Admin miền]),_xlfn.XLOOKUP(Table10[[#This Row],[Trạm/DTR]],Table16[Trạm],Table16[[Admin ]]))</f>
        <v>Nguyễn Thị Ngọc Bích</v>
      </c>
      <c r="G991" t="s">
        <v>1296</v>
      </c>
      <c r="H991" s="497" t="str">
        <f>VLOOKUP(Table10[[#This Row],[Sản Phẩm RG]],'Thông tin'!C:F,4,0)</f>
        <v>PET chai</v>
      </c>
      <c r="I991">
        <v>1018</v>
      </c>
      <c r="J991" s="497">
        <f>Table10[[#This Row],[Sản lượng kg]]/1000</f>
        <v>1.018</v>
      </c>
      <c r="K991" s="497" t="str">
        <f>_xlfn.XLOOKUP(Table10[[#This Row],[Loại Hàng]],Table59[Nhóm],Table59[Qui đổi])</f>
        <v>PET chai</v>
      </c>
      <c r="L991" s="403">
        <v>46148</v>
      </c>
      <c r="M991" t="s">
        <v>608</v>
      </c>
      <c r="N991" s="497">
        <f>IF(COUNTIF($A$3:A991,A991)=1,1,0)</f>
        <v>0</v>
      </c>
    </row>
    <row r="992" spans="1:14" x14ac:dyDescent="0.35">
      <c r="A992" t="s">
        <v>383</v>
      </c>
      <c r="B992" s="497" t="str">
        <f>IF(Table10[[#This Row],[DTR/Trạm]]="DTR",_xlfn.XLOOKUP(Table10[[#This Row],[ID NCC]],DS_NCC_DTR[ID NCC],DS_NCC_DTR[Tên NCC]),_xlfn.XLOOKUP(Table10[[#This Row],[ID NCC]],Data_TongTram2[ID NCC],Data_TongTram2[Tên NCC]))</f>
        <v>PHẾ LIỆU CẦU</v>
      </c>
      <c r="C992" s="497" t="str">
        <f>IF(Table10[[#This Row],[Trạm/DTR]]="DTR","DTR","Trạm")</f>
        <v>Trạm</v>
      </c>
      <c r="D992" s="497" t="str">
        <f>Table10[[#This Row],[ID NCC]]&amp;Table10[[#This Row],[Trạm/DTR]]</f>
        <v>001J3000005HQnYIAWKhánh Nga</v>
      </c>
      <c r="E992" s="497" t="str">
        <f>IF(Table10[[#This Row],[DTR/Trạm]]="DTR",_xlfn.XLOOKUP(Table10[[#This Row],[ID NCC]],DS_NCC_DTR[ID NCC],DS_NCC_DTR[Nhân viên]),_xlfn.XLOOKUP(Table10[[#This Row],[ID NCC]],Data_TongTram2[ID NCC],Data_TongTram2[Nhân viên]))</f>
        <v>Lâm Đỗ Anh Hào</v>
      </c>
      <c r="F992" s="497" t="str">
        <f>IF(Table10[[#This Row],[Trạm/DTR]]="DTR",_xlfn.XLOOKUP(Table10[[#This Row],[ID NCC]],DS_NCC_DTR[ID NCC],DS_NCC_DTR[Admin miền]),_xlfn.XLOOKUP(Table10[[#This Row],[Trạm/DTR]],Table16[Trạm],Table16[[Admin ]]))</f>
        <v>Nguyễn Thị Ngọc Bích</v>
      </c>
      <c r="G992" t="s">
        <v>1360</v>
      </c>
      <c r="H992" s="497" t="str">
        <f>VLOOKUP(Table10[[#This Row],[Sản Phẩm RG]],'Thông tin'!C:F,4,0)</f>
        <v>PET chai</v>
      </c>
      <c r="I992">
        <v>12</v>
      </c>
      <c r="J992" s="497">
        <f>Table10[[#This Row],[Sản lượng kg]]/1000</f>
        <v>1.2E-2</v>
      </c>
      <c r="K992" s="497" t="str">
        <f>_xlfn.XLOOKUP(Table10[[#This Row],[Loại Hàng]],Table59[Nhóm],Table59[Qui đổi])</f>
        <v>PET chai</v>
      </c>
      <c r="L992" s="403">
        <v>46148</v>
      </c>
      <c r="M992" t="s">
        <v>608</v>
      </c>
      <c r="N992" s="497">
        <f>IF(COUNTIF($A$3:A992,A992)=1,1,0)</f>
        <v>0</v>
      </c>
    </row>
    <row r="993" spans="1:14" x14ac:dyDescent="0.35">
      <c r="A993" t="s">
        <v>383</v>
      </c>
      <c r="B993" s="497" t="str">
        <f>IF(Table10[[#This Row],[DTR/Trạm]]="DTR",_xlfn.XLOOKUP(Table10[[#This Row],[ID NCC]],DS_NCC_DTR[ID NCC],DS_NCC_DTR[Tên NCC]),_xlfn.XLOOKUP(Table10[[#This Row],[ID NCC]],Data_TongTram2[ID NCC],Data_TongTram2[Tên NCC]))</f>
        <v>PHẾ LIỆU CẦU</v>
      </c>
      <c r="C993" s="497" t="str">
        <f>IF(Table10[[#This Row],[Trạm/DTR]]="DTR","DTR","Trạm")</f>
        <v>Trạm</v>
      </c>
      <c r="D993" s="497" t="str">
        <f>Table10[[#This Row],[ID NCC]]&amp;Table10[[#This Row],[Trạm/DTR]]</f>
        <v>001J3000005HQnYIAWKhánh Nga</v>
      </c>
      <c r="E993" s="497" t="str">
        <f>IF(Table10[[#This Row],[DTR/Trạm]]="DTR",_xlfn.XLOOKUP(Table10[[#This Row],[ID NCC]],DS_NCC_DTR[ID NCC],DS_NCC_DTR[Nhân viên]),_xlfn.XLOOKUP(Table10[[#This Row],[ID NCC]],Data_TongTram2[ID NCC],Data_TongTram2[Nhân viên]))</f>
        <v>Lâm Đỗ Anh Hào</v>
      </c>
      <c r="F993" s="497" t="str">
        <f>IF(Table10[[#This Row],[Trạm/DTR]]="DTR",_xlfn.XLOOKUP(Table10[[#This Row],[ID NCC]],DS_NCC_DTR[ID NCC],DS_NCC_DTR[Admin miền]),_xlfn.XLOOKUP(Table10[[#This Row],[Trạm/DTR]],Table16[Trạm],Table16[[Admin ]]))</f>
        <v>Nguyễn Thị Ngọc Bích</v>
      </c>
      <c r="G993" t="s">
        <v>1296</v>
      </c>
      <c r="H993" s="497" t="str">
        <f>VLOOKUP(Table10[[#This Row],[Sản Phẩm RG]],'Thông tin'!C:F,4,0)</f>
        <v>PET chai</v>
      </c>
      <c r="I993">
        <v>1299</v>
      </c>
      <c r="J993" s="497">
        <f>Table10[[#This Row],[Sản lượng kg]]/1000</f>
        <v>1.2989999999999999</v>
      </c>
      <c r="K993" s="497" t="str">
        <f>_xlfn.XLOOKUP(Table10[[#This Row],[Loại Hàng]],Table59[Nhóm],Table59[Qui đổi])</f>
        <v>PET chai</v>
      </c>
      <c r="L993" s="403">
        <v>46148</v>
      </c>
      <c r="M993" t="s">
        <v>608</v>
      </c>
      <c r="N993" s="497">
        <f>IF(COUNTIF($A$3:A993,A993)=1,1,0)</f>
        <v>0</v>
      </c>
    </row>
    <row r="994" spans="1:14" x14ac:dyDescent="0.35">
      <c r="A994" t="s">
        <v>383</v>
      </c>
      <c r="B994" s="497" t="str">
        <f>IF(Table10[[#This Row],[DTR/Trạm]]="DTR",_xlfn.XLOOKUP(Table10[[#This Row],[ID NCC]],DS_NCC_DTR[ID NCC],DS_NCC_DTR[Tên NCC]),_xlfn.XLOOKUP(Table10[[#This Row],[ID NCC]],Data_TongTram2[ID NCC],Data_TongTram2[Tên NCC]))</f>
        <v>PHẾ LIỆU CẦU</v>
      </c>
      <c r="C994" s="497" t="str">
        <f>IF(Table10[[#This Row],[Trạm/DTR]]="DTR","DTR","Trạm")</f>
        <v>Trạm</v>
      </c>
      <c r="D994" s="497" t="str">
        <f>Table10[[#This Row],[ID NCC]]&amp;Table10[[#This Row],[Trạm/DTR]]</f>
        <v>001J3000005HQnYIAWKhánh Nga</v>
      </c>
      <c r="E994" s="497" t="str">
        <f>IF(Table10[[#This Row],[DTR/Trạm]]="DTR",_xlfn.XLOOKUP(Table10[[#This Row],[ID NCC]],DS_NCC_DTR[ID NCC],DS_NCC_DTR[Nhân viên]),_xlfn.XLOOKUP(Table10[[#This Row],[ID NCC]],Data_TongTram2[ID NCC],Data_TongTram2[Nhân viên]))</f>
        <v>Lâm Đỗ Anh Hào</v>
      </c>
      <c r="F994" s="497" t="str">
        <f>IF(Table10[[#This Row],[Trạm/DTR]]="DTR",_xlfn.XLOOKUP(Table10[[#This Row],[ID NCC]],DS_NCC_DTR[ID NCC],DS_NCC_DTR[Admin miền]),_xlfn.XLOOKUP(Table10[[#This Row],[Trạm/DTR]],Table16[Trạm],Table16[[Admin ]]))</f>
        <v>Nguyễn Thị Ngọc Bích</v>
      </c>
      <c r="G994" t="s">
        <v>1360</v>
      </c>
      <c r="H994" s="497" t="str">
        <f>VLOOKUP(Table10[[#This Row],[Sản Phẩm RG]],'Thông tin'!C:F,4,0)</f>
        <v>PET chai</v>
      </c>
      <c r="I994">
        <v>21</v>
      </c>
      <c r="J994" s="497">
        <f>Table10[[#This Row],[Sản lượng kg]]/1000</f>
        <v>2.1000000000000001E-2</v>
      </c>
      <c r="K994" s="497" t="str">
        <f>_xlfn.XLOOKUP(Table10[[#This Row],[Loại Hàng]],Table59[Nhóm],Table59[Qui đổi])</f>
        <v>PET chai</v>
      </c>
      <c r="L994" s="403">
        <v>46148</v>
      </c>
      <c r="M994" t="s">
        <v>608</v>
      </c>
      <c r="N994" s="497">
        <f>IF(COUNTIF($A$3:A994,A994)=1,1,0)</f>
        <v>0</v>
      </c>
    </row>
    <row r="995" spans="1:14" x14ac:dyDescent="0.35">
      <c r="A995" t="s">
        <v>490</v>
      </c>
      <c r="B995" s="497" t="str">
        <f>IF(Table10[[#This Row],[DTR/Trạm]]="DTR",_xlfn.XLOOKUP(Table10[[#This Row],[ID NCC]],DS_NCC_DTR[ID NCC],DS_NCC_DTR[Tên NCC]),_xlfn.XLOOKUP(Table10[[#This Row],[ID NCC]],Data_TongTram2[ID NCC],Data_TongTram2[Tên NCC]))</f>
        <v>Hà Tâm</v>
      </c>
      <c r="C995" s="497" t="str">
        <f>IF(Table10[[#This Row],[Trạm/DTR]]="DTR","DTR","Trạm")</f>
        <v>Trạm</v>
      </c>
      <c r="D995" s="497" t="str">
        <f>Table10[[#This Row],[ID NCC]]&amp;Table10[[#This Row],[Trạm/DTR]]</f>
        <v>001dc00000tRyBhAAKKhánh Nga</v>
      </c>
      <c r="E995" s="497" t="str">
        <f>IF(Table10[[#This Row],[DTR/Trạm]]="DTR",_xlfn.XLOOKUP(Table10[[#This Row],[ID NCC]],DS_NCC_DTR[ID NCC],DS_NCC_DTR[Nhân viên]),_xlfn.XLOOKUP(Table10[[#This Row],[ID NCC]],Data_TongTram2[ID NCC],Data_TongTram2[Nhân viên]))</f>
        <v>Lê Quốc Việt</v>
      </c>
      <c r="F995" s="497" t="str">
        <f>IF(Table10[[#This Row],[Trạm/DTR]]="DTR",_xlfn.XLOOKUP(Table10[[#This Row],[ID NCC]],DS_NCC_DTR[ID NCC],DS_NCC_DTR[Admin miền]),_xlfn.XLOOKUP(Table10[[#This Row],[Trạm/DTR]],Table16[Trạm],Table16[[Admin ]]))</f>
        <v>Nguyễn Thị Ngọc Bích</v>
      </c>
      <c r="G995" t="s">
        <v>2240</v>
      </c>
      <c r="H995" s="497" t="str">
        <f>VLOOKUP(Table10[[#This Row],[Sản Phẩm RG]],'Thông tin'!C:F,4,0)</f>
        <v>PET chai</v>
      </c>
      <c r="I995">
        <v>2844</v>
      </c>
      <c r="J995" s="497">
        <f>Table10[[#This Row],[Sản lượng kg]]/1000</f>
        <v>2.8439999999999999</v>
      </c>
      <c r="K995" s="497" t="str">
        <f>_xlfn.XLOOKUP(Table10[[#This Row],[Loại Hàng]],Table59[Nhóm],Table59[Qui đổi])</f>
        <v>PET chai</v>
      </c>
      <c r="L995" s="403">
        <v>46148</v>
      </c>
      <c r="M995" t="s">
        <v>608</v>
      </c>
      <c r="N995" s="497">
        <f>IF(COUNTIF($A$3:A995,A995)=1,1,0)</f>
        <v>1</v>
      </c>
    </row>
    <row r="996" spans="1:14" x14ac:dyDescent="0.35">
      <c r="A996" t="s">
        <v>678</v>
      </c>
      <c r="B996" s="497" t="str">
        <f>IF(Table10[[#This Row],[DTR/Trạm]]="DTR",_xlfn.XLOOKUP(Table10[[#This Row],[ID NCC]],DS_NCC_DTR[ID NCC],DS_NCC_DTR[Tên NCC]),_xlfn.XLOOKUP(Table10[[#This Row],[ID NCC]],Data_TongTram2[ID NCC],Data_TongTram2[Tên NCC]))</f>
        <v>Chị Như - Ta</v>
      </c>
      <c r="C996" s="497" t="str">
        <f>IF(Table10[[#This Row],[Trạm/DTR]]="DTR","DTR","Trạm")</f>
        <v>Trạm</v>
      </c>
      <c r="D996" s="497" t="str">
        <f>Table10[[#This Row],[ID NCC]]&amp;Table10[[#This Row],[Trạm/DTR]]</f>
        <v>001dc00001NMtzNAATKhánh Nga</v>
      </c>
      <c r="E996" s="497" t="str">
        <f>IF(Table10[[#This Row],[DTR/Trạm]]="DTR",_xlfn.XLOOKUP(Table10[[#This Row],[ID NCC]],DS_NCC_DTR[ID NCC],DS_NCC_DTR[Nhân viên]),_xlfn.XLOOKUP(Table10[[#This Row],[ID NCC]],Data_TongTram2[ID NCC],Data_TongTram2[Nhân viên]))</f>
        <v>Nguyễn Duy Tân</v>
      </c>
      <c r="F996" s="497" t="str">
        <f>IF(Table10[[#This Row],[Trạm/DTR]]="DTR",_xlfn.XLOOKUP(Table10[[#This Row],[ID NCC]],DS_NCC_DTR[ID NCC],DS_NCC_DTR[Admin miền]),_xlfn.XLOOKUP(Table10[[#This Row],[Trạm/DTR]],Table16[Trạm],Table16[[Admin ]]))</f>
        <v>Nguyễn Thị Ngọc Bích</v>
      </c>
      <c r="G996" t="s">
        <v>1296</v>
      </c>
      <c r="H996" s="497" t="str">
        <f>VLOOKUP(Table10[[#This Row],[Sản Phẩm RG]],'Thông tin'!C:F,4,0)</f>
        <v>PET chai</v>
      </c>
      <c r="I996">
        <v>397</v>
      </c>
      <c r="J996" s="497">
        <f>Table10[[#This Row],[Sản lượng kg]]/1000</f>
        <v>0.39700000000000002</v>
      </c>
      <c r="K996" s="497" t="str">
        <f>_xlfn.XLOOKUP(Table10[[#This Row],[Loại Hàng]],Table59[Nhóm],Table59[Qui đổi])</f>
        <v>PET chai</v>
      </c>
      <c r="L996" s="403">
        <v>46148</v>
      </c>
      <c r="M996" t="s">
        <v>608</v>
      </c>
      <c r="N996" s="497">
        <f>IF(COUNTIF($A$3:A996,A996)=1,1,0)</f>
        <v>1</v>
      </c>
    </row>
    <row r="997" spans="1:14" x14ac:dyDescent="0.35">
      <c r="A997" t="s">
        <v>778</v>
      </c>
      <c r="B997" s="497" t="str">
        <f>IF(Table10[[#This Row],[DTR/Trạm]]="DTR",_xlfn.XLOOKUP(Table10[[#This Row],[ID NCC]],DS_NCC_DTR[ID NCC],DS_NCC_DTR[Tên NCC]),_xlfn.XLOOKUP(Table10[[#This Row],[ID NCC]],Data_TongTram2[ID NCC],Data_TongTram2[Tên NCC]))</f>
        <v>Thu Lì Bến Tre</v>
      </c>
      <c r="C997" s="497" t="str">
        <f>IF(Table10[[#This Row],[Trạm/DTR]]="DTR","DTR","Trạm")</f>
        <v>Trạm</v>
      </c>
      <c r="D997" s="497" t="str">
        <f>Table10[[#This Row],[ID NCC]]&amp;Table10[[#This Row],[Trạm/DTR]]</f>
        <v>001J3000002HLdpIAGKhánh Nga</v>
      </c>
      <c r="E997" s="497" t="str">
        <f>IF(Table10[[#This Row],[DTR/Trạm]]="DTR",_xlfn.XLOOKUP(Table10[[#This Row],[ID NCC]],DS_NCC_DTR[ID NCC],DS_NCC_DTR[Nhân viên]),_xlfn.XLOOKUP(Table10[[#This Row],[ID NCC]],Data_TongTram2[ID NCC],Data_TongTram2[Nhân viên]))</f>
        <v>Lê Quốc Việt</v>
      </c>
      <c r="F997" s="497" t="str">
        <f>IF(Table10[[#This Row],[Trạm/DTR]]="DTR",_xlfn.XLOOKUP(Table10[[#This Row],[ID NCC]],DS_NCC_DTR[ID NCC],DS_NCC_DTR[Admin miền]),_xlfn.XLOOKUP(Table10[[#This Row],[Trạm/DTR]],Table16[Trạm],Table16[[Admin ]]))</f>
        <v>Nguyễn Thị Ngọc Bích</v>
      </c>
      <c r="G997" t="s">
        <v>1296</v>
      </c>
      <c r="H997" s="497" t="str">
        <f>VLOOKUP(Table10[[#This Row],[Sản Phẩm RG]],'Thông tin'!C:F,4,0)</f>
        <v>PET chai</v>
      </c>
      <c r="I997">
        <v>467</v>
      </c>
      <c r="J997" s="497">
        <f>Table10[[#This Row],[Sản lượng kg]]/1000</f>
        <v>0.46700000000000003</v>
      </c>
      <c r="K997" s="497" t="str">
        <f>_xlfn.XLOOKUP(Table10[[#This Row],[Loại Hàng]],Table59[Nhóm],Table59[Qui đổi])</f>
        <v>PET chai</v>
      </c>
      <c r="L997" s="403">
        <v>46148</v>
      </c>
      <c r="M997" t="s">
        <v>608</v>
      </c>
      <c r="N997" s="497">
        <f>IF(COUNTIF($A$3:A997,A997)=1,1,0)</f>
        <v>0</v>
      </c>
    </row>
    <row r="998" spans="1:14" x14ac:dyDescent="0.35">
      <c r="A998" t="s">
        <v>420</v>
      </c>
      <c r="B998" s="497" t="str">
        <f>IF(Table10[[#This Row],[DTR/Trạm]]="DTR",_xlfn.XLOOKUP(Table10[[#This Row],[ID NCC]],DS_NCC_DTR[ID NCC],DS_NCC_DTR[Tên NCC]),_xlfn.XLOOKUP(Table10[[#This Row],[ID NCC]],Data_TongTram2[ID NCC],Data_TongTram2[Tên NCC]))</f>
        <v>Chị Thảo Tân Hiệp</v>
      </c>
      <c r="C998" s="497" t="str">
        <f>IF(Table10[[#This Row],[Trạm/DTR]]="DTR","DTR","Trạm")</f>
        <v>Trạm</v>
      </c>
      <c r="D998" s="497" t="str">
        <f>Table10[[#This Row],[ID NCC]]&amp;Table10[[#This Row],[Trạm/DTR]]</f>
        <v>001J3000002HLxkIAGKhánh Nga</v>
      </c>
      <c r="E998" s="497" t="str">
        <f>IF(Table10[[#This Row],[DTR/Trạm]]="DTR",_xlfn.XLOOKUP(Table10[[#This Row],[ID NCC]],DS_NCC_DTR[ID NCC],DS_NCC_DTR[Nhân viên]),_xlfn.XLOOKUP(Table10[[#This Row],[ID NCC]],Data_TongTram2[ID NCC],Data_TongTram2[Nhân viên]))</f>
        <v>Lâm Đỗ Anh Hào</v>
      </c>
      <c r="F998" s="497" t="str">
        <f>IF(Table10[[#This Row],[Trạm/DTR]]="DTR",_xlfn.XLOOKUP(Table10[[#This Row],[ID NCC]],DS_NCC_DTR[ID NCC],DS_NCC_DTR[Admin miền]),_xlfn.XLOOKUP(Table10[[#This Row],[Trạm/DTR]],Table16[Trạm],Table16[[Admin ]]))</f>
        <v>Nguyễn Thị Ngọc Bích</v>
      </c>
      <c r="G998" t="s">
        <v>2240</v>
      </c>
      <c r="H998" s="497" t="str">
        <f>VLOOKUP(Table10[[#This Row],[Sản Phẩm RG]],'Thông tin'!C:F,4,0)</f>
        <v>PET chai</v>
      </c>
      <c r="I998">
        <v>2787</v>
      </c>
      <c r="J998" s="497">
        <f>Table10[[#This Row],[Sản lượng kg]]/1000</f>
        <v>2.7869999999999999</v>
      </c>
      <c r="K998" s="497" t="str">
        <f>_xlfn.XLOOKUP(Table10[[#This Row],[Loại Hàng]],Table59[Nhóm],Table59[Qui đổi])</f>
        <v>PET chai</v>
      </c>
      <c r="L998" s="403">
        <v>46148</v>
      </c>
      <c r="M998" t="s">
        <v>608</v>
      </c>
      <c r="N998" s="497">
        <f>IF(COUNTIF($A$3:A998,A998)=1,1,0)</f>
        <v>0</v>
      </c>
    </row>
    <row r="999" spans="1:14" x14ac:dyDescent="0.35">
      <c r="A999" t="s">
        <v>425</v>
      </c>
      <c r="B999" s="497" t="str">
        <f>IF(Table10[[#This Row],[DTR/Trạm]]="DTR",_xlfn.XLOOKUP(Table10[[#This Row],[ID NCC]],DS_NCC_DTR[ID NCC],DS_NCC_DTR[Tên NCC]),_xlfn.XLOOKUP(Table10[[#This Row],[ID NCC]],Data_TongTram2[ID NCC],Data_TongTram2[Tên NCC]))</f>
        <v>HKD VÕ THỊ KIM NGA</v>
      </c>
      <c r="C999" s="497" t="str">
        <f>IF(Table10[[#This Row],[Trạm/DTR]]="DTR","DTR","Trạm")</f>
        <v>Trạm</v>
      </c>
      <c r="D999" s="497" t="str">
        <f>Table10[[#This Row],[ID NCC]]&amp;Table10[[#This Row],[Trạm/DTR]]</f>
        <v>001J3000002HLbbIAGKhánh Nga</v>
      </c>
      <c r="E999" s="497" t="str">
        <f>IF(Table10[[#This Row],[DTR/Trạm]]="DTR",_xlfn.XLOOKUP(Table10[[#This Row],[ID NCC]],DS_NCC_DTR[ID NCC],DS_NCC_DTR[Nhân viên]),_xlfn.XLOOKUP(Table10[[#This Row],[ID NCC]],Data_TongTram2[ID NCC],Data_TongTram2[Nhân viên]))</f>
        <v>Lâm Đỗ Anh Hào</v>
      </c>
      <c r="F999" s="497" t="str">
        <f>IF(Table10[[#This Row],[Trạm/DTR]]="DTR",_xlfn.XLOOKUP(Table10[[#This Row],[ID NCC]],DS_NCC_DTR[ID NCC],DS_NCC_DTR[Admin miền]),_xlfn.XLOOKUP(Table10[[#This Row],[Trạm/DTR]],Table16[Trạm],Table16[[Admin ]]))</f>
        <v>Nguyễn Thị Ngọc Bích</v>
      </c>
      <c r="G999" t="s">
        <v>1296</v>
      </c>
      <c r="H999" s="497" t="str">
        <f>VLOOKUP(Table10[[#This Row],[Sản Phẩm RG]],'Thông tin'!C:F,4,0)</f>
        <v>PET chai</v>
      </c>
      <c r="I999">
        <v>750</v>
      </c>
      <c r="J999" s="497">
        <f>Table10[[#This Row],[Sản lượng kg]]/1000</f>
        <v>0.75</v>
      </c>
      <c r="K999" s="497" t="str">
        <f>_xlfn.XLOOKUP(Table10[[#This Row],[Loại Hàng]],Table59[Nhóm],Table59[Qui đổi])</f>
        <v>PET chai</v>
      </c>
      <c r="L999" s="403">
        <v>46148</v>
      </c>
      <c r="M999" t="s">
        <v>608</v>
      </c>
      <c r="N999" s="497">
        <f>IF(COUNTIF($A$3:A999,A999)=1,1,0)</f>
        <v>0</v>
      </c>
    </row>
    <row r="1000" spans="1:14" x14ac:dyDescent="0.35">
      <c r="A1000" t="s">
        <v>389</v>
      </c>
      <c r="B1000" s="497" t="str">
        <f>IF(Table10[[#This Row],[DTR/Trạm]]="DTR",_xlfn.XLOOKUP(Table10[[#This Row],[ID NCC]],DS_NCC_DTR[ID NCC],DS_NCC_DTR[Tên NCC]),_xlfn.XLOOKUP(Table10[[#This Row],[ID NCC]],Data_TongTram2[ID NCC],Data_TongTram2[Tên NCC]))</f>
        <v>Anh Việt Đông Hòa</v>
      </c>
      <c r="C1000" s="497" t="str">
        <f>IF(Table10[[#This Row],[Trạm/DTR]]="DTR","DTR","Trạm")</f>
        <v>Trạm</v>
      </c>
      <c r="D1000" s="497" t="str">
        <f>Table10[[#This Row],[ID NCC]]&amp;Table10[[#This Row],[Trạm/DTR]]</f>
        <v>001J3000002HLphIAGKhánh Nga</v>
      </c>
      <c r="E1000" s="497" t="str">
        <f>IF(Table10[[#This Row],[DTR/Trạm]]="DTR",_xlfn.XLOOKUP(Table10[[#This Row],[ID NCC]],DS_NCC_DTR[ID NCC],DS_NCC_DTR[Nhân viên]),_xlfn.XLOOKUP(Table10[[#This Row],[ID NCC]],Data_TongTram2[ID NCC],Data_TongTram2[Nhân viên]))</f>
        <v>Lâm Đỗ Anh Hào</v>
      </c>
      <c r="F1000" s="497" t="str">
        <f>IF(Table10[[#This Row],[Trạm/DTR]]="DTR",_xlfn.XLOOKUP(Table10[[#This Row],[ID NCC]],DS_NCC_DTR[ID NCC],DS_NCC_DTR[Admin miền]),_xlfn.XLOOKUP(Table10[[#This Row],[Trạm/DTR]],Table16[Trạm],Table16[[Admin ]]))</f>
        <v>Nguyễn Thị Ngọc Bích</v>
      </c>
      <c r="G1000" t="s">
        <v>1296</v>
      </c>
      <c r="H1000" s="497" t="str">
        <f>VLOOKUP(Table10[[#This Row],[Sản Phẩm RG]],'Thông tin'!C:F,4,0)</f>
        <v>PET chai</v>
      </c>
      <c r="I1000">
        <v>1110</v>
      </c>
      <c r="J1000" s="497">
        <f>Table10[[#This Row],[Sản lượng kg]]/1000</f>
        <v>1.1100000000000001</v>
      </c>
      <c r="K1000" s="497" t="str">
        <f>_xlfn.XLOOKUP(Table10[[#This Row],[Loại Hàng]],Table59[Nhóm],Table59[Qui đổi])</f>
        <v>PET chai</v>
      </c>
      <c r="L1000" s="403">
        <v>46148</v>
      </c>
      <c r="M1000" t="s">
        <v>608</v>
      </c>
      <c r="N1000" s="497">
        <f>IF(COUNTIF($A$3:A1000,A1000)=1,1,0)</f>
        <v>1</v>
      </c>
    </row>
    <row r="1001" spans="1:14" x14ac:dyDescent="0.35">
      <c r="A1001" t="s">
        <v>1668</v>
      </c>
      <c r="B1001" s="497" t="str">
        <f>IF(Table10[[#This Row],[DTR/Trạm]]="DTR",_xlfn.XLOOKUP(Table10[[#This Row],[ID NCC]],DS_NCC_DTR[ID NCC],DS_NCC_DTR[Tên NCC]),_xlfn.XLOOKUP(Table10[[#This Row],[ID NCC]],Data_TongTram2[ID NCC],Data_TongTram2[Tên NCC]))</f>
        <v>Anh Lợi - Tân Thạnh</v>
      </c>
      <c r="C1001" s="497" t="str">
        <f>IF(Table10[[#This Row],[Trạm/DTR]]="DTR","DTR","Trạm")</f>
        <v>Trạm</v>
      </c>
      <c r="D1001" s="497" t="str">
        <f>Table10[[#This Row],[ID NCC]]&amp;Table10[[#This Row],[Trạm/DTR]]</f>
        <v>001J3000005GJwrIAGKhánh Nga</v>
      </c>
      <c r="E1001" s="497" t="str">
        <f>IF(Table10[[#This Row],[DTR/Trạm]]="DTR",_xlfn.XLOOKUP(Table10[[#This Row],[ID NCC]],DS_NCC_DTR[ID NCC],DS_NCC_DTR[Nhân viên]),_xlfn.XLOOKUP(Table10[[#This Row],[ID NCC]],Data_TongTram2[ID NCC],Data_TongTram2[Nhân viên]))</f>
        <v>Nguyễn Duy Tân</v>
      </c>
      <c r="F1001" s="497" t="str">
        <f>IF(Table10[[#This Row],[Trạm/DTR]]="DTR",_xlfn.XLOOKUP(Table10[[#This Row],[ID NCC]],DS_NCC_DTR[ID NCC],DS_NCC_DTR[Admin miền]),_xlfn.XLOOKUP(Table10[[#This Row],[Trạm/DTR]],Table16[Trạm],Table16[[Admin ]]))</f>
        <v>Nguyễn Thị Ngọc Bích</v>
      </c>
      <c r="G1001" t="s">
        <v>2240</v>
      </c>
      <c r="H1001" s="497" t="str">
        <f>VLOOKUP(Table10[[#This Row],[Sản Phẩm RG]],'Thông tin'!C:F,4,0)</f>
        <v>PET chai</v>
      </c>
      <c r="I1001">
        <v>2294</v>
      </c>
      <c r="J1001" s="497">
        <f>Table10[[#This Row],[Sản lượng kg]]/1000</f>
        <v>2.294</v>
      </c>
      <c r="K1001" s="497" t="str">
        <f>_xlfn.XLOOKUP(Table10[[#This Row],[Loại Hàng]],Table59[Nhóm],Table59[Qui đổi])</f>
        <v>PET chai</v>
      </c>
      <c r="L1001" s="403">
        <v>46148</v>
      </c>
      <c r="M1001" t="s">
        <v>608</v>
      </c>
      <c r="N1001" s="497">
        <f>IF(COUNTIF($A$3:A1001,A1001)=1,1,0)</f>
        <v>1</v>
      </c>
    </row>
    <row r="1002" spans="1:14" x14ac:dyDescent="0.35">
      <c r="A1002" t="s">
        <v>393</v>
      </c>
      <c r="B1002" s="497" t="str">
        <f>IF(Table10[[#This Row],[DTR/Trạm]]="DTR",_xlfn.XLOOKUP(Table10[[#This Row],[ID NCC]],DS_NCC_DTR[ID NCC],DS_NCC_DTR[Tên NCC]),_xlfn.XLOOKUP(Table10[[#This Row],[ID NCC]],Data_TongTram2[ID NCC],Data_TongTram2[Tên NCC]))</f>
        <v>Anh Phước Vĩnh Kim</v>
      </c>
      <c r="C1002" s="497" t="str">
        <f>IF(Table10[[#This Row],[Trạm/DTR]]="DTR","DTR","Trạm")</f>
        <v>Trạm</v>
      </c>
      <c r="D1002" s="497" t="str">
        <f>Table10[[#This Row],[ID NCC]]&amp;Table10[[#This Row],[Trạm/DTR]]</f>
        <v>001J3000002HLpxIAGKhánh Nga</v>
      </c>
      <c r="E1002" s="497" t="str">
        <f>IF(Table10[[#This Row],[DTR/Trạm]]="DTR",_xlfn.XLOOKUP(Table10[[#This Row],[ID NCC]],DS_NCC_DTR[ID NCC],DS_NCC_DTR[Nhân viên]),_xlfn.XLOOKUP(Table10[[#This Row],[ID NCC]],Data_TongTram2[ID NCC],Data_TongTram2[Nhân viên]))</f>
        <v>Lâm Đỗ Anh Hào</v>
      </c>
      <c r="F1002" s="497" t="str">
        <f>IF(Table10[[#This Row],[Trạm/DTR]]="DTR",_xlfn.XLOOKUP(Table10[[#This Row],[ID NCC]],DS_NCC_DTR[ID NCC],DS_NCC_DTR[Admin miền]),_xlfn.XLOOKUP(Table10[[#This Row],[Trạm/DTR]],Table16[Trạm],Table16[[Admin ]]))</f>
        <v>Nguyễn Thị Ngọc Bích</v>
      </c>
      <c r="G1002" t="s">
        <v>1296</v>
      </c>
      <c r="H1002" s="497" t="str">
        <f>VLOOKUP(Table10[[#This Row],[Sản Phẩm RG]],'Thông tin'!C:F,4,0)</f>
        <v>PET chai</v>
      </c>
      <c r="I1002">
        <v>731</v>
      </c>
      <c r="J1002" s="497">
        <f>Table10[[#This Row],[Sản lượng kg]]/1000</f>
        <v>0.73099999999999998</v>
      </c>
      <c r="K1002" s="497" t="str">
        <f>_xlfn.XLOOKUP(Table10[[#This Row],[Loại Hàng]],Table59[Nhóm],Table59[Qui đổi])</f>
        <v>PET chai</v>
      </c>
      <c r="L1002" s="403">
        <v>46148</v>
      </c>
      <c r="M1002" t="s">
        <v>608</v>
      </c>
      <c r="N1002" s="497">
        <f>IF(COUNTIF($A$3:A1002,A1002)=1,1,0)</f>
        <v>1</v>
      </c>
    </row>
    <row r="1003" spans="1:14" x14ac:dyDescent="0.35">
      <c r="A1003" t="s">
        <v>1716</v>
      </c>
      <c r="B1003" s="497" t="str">
        <f>IF(Table10[[#This Row],[DTR/Trạm]]="DTR",_xlfn.XLOOKUP(Table10[[#This Row],[ID NCC]],DS_NCC_DTR[ID NCC],DS_NCC_DTR[Tên NCC]),_xlfn.XLOOKUP(Table10[[#This Row],[ID NCC]],Data_TongTram2[ID NCC],Data_TongTram2[Tên NCC]))</f>
        <v>NCC Chị Ngọc Tháp Mười</v>
      </c>
      <c r="C1003" s="497" t="str">
        <f>IF(Table10[[#This Row],[Trạm/DTR]]="DTR","DTR","Trạm")</f>
        <v>Trạm</v>
      </c>
      <c r="D1003" s="497" t="str">
        <f>Table10[[#This Row],[ID NCC]]&amp;Table10[[#This Row],[Trạm/DTR]]</f>
        <v>001dc00001xt0uZAAQKhánh Nga</v>
      </c>
      <c r="E1003" s="497" t="str">
        <f>IF(Table10[[#This Row],[DTR/Trạm]]="DTR",_xlfn.XLOOKUP(Table10[[#This Row],[ID NCC]],DS_NCC_DTR[ID NCC],DS_NCC_DTR[Nhân viên]),_xlfn.XLOOKUP(Table10[[#This Row],[ID NCC]],Data_TongTram2[ID NCC],Data_TongTram2[Nhân viên]))</f>
        <v>Lâm Đỗ Anh Hào</v>
      </c>
      <c r="F1003" s="497" t="str">
        <f>IF(Table10[[#This Row],[Trạm/DTR]]="DTR",_xlfn.XLOOKUP(Table10[[#This Row],[ID NCC]],DS_NCC_DTR[ID NCC],DS_NCC_DTR[Admin miền]),_xlfn.XLOOKUP(Table10[[#This Row],[Trạm/DTR]],Table16[Trạm],Table16[[Admin ]]))</f>
        <v>Nguyễn Thị Ngọc Bích</v>
      </c>
      <c r="G1003" t="s">
        <v>1296</v>
      </c>
      <c r="H1003" s="497" t="str">
        <f>VLOOKUP(Table10[[#This Row],[Sản Phẩm RG]],'Thông tin'!C:F,4,0)</f>
        <v>PET chai</v>
      </c>
      <c r="I1003">
        <v>684</v>
      </c>
      <c r="J1003" s="497">
        <f>Table10[[#This Row],[Sản lượng kg]]/1000</f>
        <v>0.68400000000000005</v>
      </c>
      <c r="K1003" s="497" t="str">
        <f>_xlfn.XLOOKUP(Table10[[#This Row],[Loại Hàng]],Table59[Nhóm],Table59[Qui đổi])</f>
        <v>PET chai</v>
      </c>
      <c r="L1003" s="403">
        <v>46148</v>
      </c>
      <c r="M1003" t="s">
        <v>608</v>
      </c>
      <c r="N1003" s="497">
        <f>IF(COUNTIF($A$3:A1003,A1003)=1,1,0)</f>
        <v>0</v>
      </c>
    </row>
    <row r="1004" spans="1:14" x14ac:dyDescent="0.35">
      <c r="A1004" t="s">
        <v>477</v>
      </c>
      <c r="B1004" s="497" t="str">
        <f>IF(Table10[[#This Row],[DTR/Trạm]]="DTR",_xlfn.XLOOKUP(Table10[[#This Row],[ID NCC]],DS_NCC_DTR[ID NCC],DS_NCC_DTR[Tên NCC]),_xlfn.XLOOKUP(Table10[[#This Row],[ID NCC]],Data_TongTram2[ID NCC],Data_TongTram2[Tên NCC]))</f>
        <v>Anh Quang Bến Tre</v>
      </c>
      <c r="C1004" s="497" t="str">
        <f>IF(Table10[[#This Row],[Trạm/DTR]]="DTR","DTR","Trạm")</f>
        <v>Trạm</v>
      </c>
      <c r="D1004" s="497" t="str">
        <f>Table10[[#This Row],[ID NCC]]&amp;Table10[[#This Row],[Trạm/DTR]]</f>
        <v>001J3000002HLsTIAWKhánh Nga</v>
      </c>
      <c r="E1004" s="497" t="str">
        <f>IF(Table10[[#This Row],[DTR/Trạm]]="DTR",_xlfn.XLOOKUP(Table10[[#This Row],[ID NCC]],DS_NCC_DTR[ID NCC],DS_NCC_DTR[Nhân viên]),_xlfn.XLOOKUP(Table10[[#This Row],[ID NCC]],Data_TongTram2[ID NCC],Data_TongTram2[Nhân viên]))</f>
        <v>Lê Quốc Việt</v>
      </c>
      <c r="F1004" s="497" t="str">
        <f>IF(Table10[[#This Row],[Trạm/DTR]]="DTR",_xlfn.XLOOKUP(Table10[[#This Row],[ID NCC]],DS_NCC_DTR[ID NCC],DS_NCC_DTR[Admin miền]),_xlfn.XLOOKUP(Table10[[#This Row],[Trạm/DTR]],Table16[Trạm],Table16[[Admin ]]))</f>
        <v>Nguyễn Thị Ngọc Bích</v>
      </c>
      <c r="G1004" t="s">
        <v>1296</v>
      </c>
      <c r="H1004" s="497" t="str">
        <f>VLOOKUP(Table10[[#This Row],[Sản Phẩm RG]],'Thông tin'!C:F,4,0)</f>
        <v>PET chai</v>
      </c>
      <c r="I1004">
        <v>1091</v>
      </c>
      <c r="J1004" s="497">
        <f>Table10[[#This Row],[Sản lượng kg]]/1000</f>
        <v>1.091</v>
      </c>
      <c r="K1004" s="497" t="str">
        <f>_xlfn.XLOOKUP(Table10[[#This Row],[Loại Hàng]],Table59[Nhóm],Table59[Qui đổi])</f>
        <v>PET chai</v>
      </c>
      <c r="L1004" s="403">
        <v>46148</v>
      </c>
      <c r="M1004" t="s">
        <v>608</v>
      </c>
      <c r="N1004" s="497">
        <f>IF(COUNTIF($A$3:A1004,A1004)=1,1,0)</f>
        <v>1</v>
      </c>
    </row>
    <row r="1005" spans="1:14" x14ac:dyDescent="0.35">
      <c r="A1005" t="s">
        <v>785</v>
      </c>
      <c r="B1005" s="497" t="str">
        <f>IF(Table10[[#This Row],[DTR/Trạm]]="DTR",_xlfn.XLOOKUP(Table10[[#This Row],[ID NCC]],DS_NCC_DTR[ID NCC],DS_NCC_DTR[Tên NCC]),_xlfn.XLOOKUP(Table10[[#This Row],[ID NCC]],Data_TongTram2[ID NCC],Data_TongTram2[Tên NCC]))</f>
        <v>Anh Thanh</v>
      </c>
      <c r="C1005" s="497" t="str">
        <f>IF(Table10[[#This Row],[Trạm/DTR]]="DTR","DTR","Trạm")</f>
        <v>Trạm</v>
      </c>
      <c r="D1005" s="497" t="str">
        <f>Table10[[#This Row],[ID NCC]]&amp;Table10[[#This Row],[Trạm/DTR]]</f>
        <v>001J3000002HLy9IAGKhánh Nga</v>
      </c>
      <c r="E1005" s="497" t="str">
        <f>IF(Table10[[#This Row],[DTR/Trạm]]="DTR",_xlfn.XLOOKUP(Table10[[#This Row],[ID NCC]],DS_NCC_DTR[ID NCC],DS_NCC_DTR[Nhân viên]),_xlfn.XLOOKUP(Table10[[#This Row],[ID NCC]],Data_TongTram2[ID NCC],Data_TongTram2[Nhân viên]))</f>
        <v>Lê Quốc Việt</v>
      </c>
      <c r="F1005" s="497" t="str">
        <f>IF(Table10[[#This Row],[Trạm/DTR]]="DTR",_xlfn.XLOOKUP(Table10[[#This Row],[ID NCC]],DS_NCC_DTR[ID NCC],DS_NCC_DTR[Admin miền]),_xlfn.XLOOKUP(Table10[[#This Row],[Trạm/DTR]],Table16[Trạm],Table16[[Admin ]]))</f>
        <v>Nguyễn Thị Ngọc Bích</v>
      </c>
      <c r="G1005" t="s">
        <v>1296</v>
      </c>
      <c r="H1005" s="497" t="str">
        <f>VLOOKUP(Table10[[#This Row],[Sản Phẩm RG]],'Thông tin'!C:F,4,0)</f>
        <v>PET chai</v>
      </c>
      <c r="I1005">
        <v>471</v>
      </c>
      <c r="J1005" s="497">
        <f>Table10[[#This Row],[Sản lượng kg]]/1000</f>
        <v>0.47099999999999997</v>
      </c>
      <c r="K1005" s="497" t="str">
        <f>_xlfn.XLOOKUP(Table10[[#This Row],[Loại Hàng]],Table59[Nhóm],Table59[Qui đổi])</f>
        <v>PET chai</v>
      </c>
      <c r="L1005" s="403">
        <v>46148</v>
      </c>
      <c r="M1005" t="s">
        <v>608</v>
      </c>
      <c r="N1005" s="497">
        <f>IF(COUNTIF($A$3:A1005,A1005)=1,1,0)</f>
        <v>1</v>
      </c>
    </row>
    <row r="1006" spans="1:14" x14ac:dyDescent="0.35">
      <c r="A1006" t="s">
        <v>390</v>
      </c>
      <c r="B1006" s="497" t="str">
        <f>IF(Table10[[#This Row],[DTR/Trạm]]="DTR",_xlfn.XLOOKUP(Table10[[#This Row],[ID NCC]],DS_NCC_DTR[ID NCC],DS_NCC_DTR[Tên NCC]),_xlfn.XLOOKUP(Table10[[#This Row],[ID NCC]],Data_TongTram2[ID NCC],Data_TongTram2[Tên NCC]))</f>
        <v>Anh Dũng Vĩnh Kim</v>
      </c>
      <c r="C1006" s="497" t="str">
        <f>IF(Table10[[#This Row],[Trạm/DTR]]="DTR","DTR","Trạm")</f>
        <v>Trạm</v>
      </c>
      <c r="D1006" s="497" t="str">
        <f>Table10[[#This Row],[ID NCC]]&amp;Table10[[#This Row],[Trạm/DTR]]</f>
        <v>001J3000002HLptIAGKhánh Nga</v>
      </c>
      <c r="E1006" s="497" t="str">
        <f>IF(Table10[[#This Row],[DTR/Trạm]]="DTR",_xlfn.XLOOKUP(Table10[[#This Row],[ID NCC]],DS_NCC_DTR[ID NCC],DS_NCC_DTR[Nhân viên]),_xlfn.XLOOKUP(Table10[[#This Row],[ID NCC]],Data_TongTram2[ID NCC],Data_TongTram2[Nhân viên]))</f>
        <v>Lâm Đỗ Anh Hào</v>
      </c>
      <c r="F1006" s="497" t="str">
        <f>IF(Table10[[#This Row],[Trạm/DTR]]="DTR",_xlfn.XLOOKUP(Table10[[#This Row],[ID NCC]],DS_NCC_DTR[ID NCC],DS_NCC_DTR[Admin miền]),_xlfn.XLOOKUP(Table10[[#This Row],[Trạm/DTR]],Table16[Trạm],Table16[[Admin ]]))</f>
        <v>Nguyễn Thị Ngọc Bích</v>
      </c>
      <c r="G1006" t="s">
        <v>1296</v>
      </c>
      <c r="H1006" s="497" t="str">
        <f>VLOOKUP(Table10[[#This Row],[Sản Phẩm RG]],'Thông tin'!C:F,4,0)</f>
        <v>PET chai</v>
      </c>
      <c r="I1006">
        <v>410</v>
      </c>
      <c r="J1006" s="497">
        <f>Table10[[#This Row],[Sản lượng kg]]/1000</f>
        <v>0.41</v>
      </c>
      <c r="K1006" s="497" t="str">
        <f>_xlfn.XLOOKUP(Table10[[#This Row],[Loại Hàng]],Table59[Nhóm],Table59[Qui đổi])</f>
        <v>PET chai</v>
      </c>
      <c r="L1006" s="403">
        <v>46148</v>
      </c>
      <c r="M1006" t="s">
        <v>608</v>
      </c>
      <c r="N1006" s="497">
        <f>IF(COUNTIF($A$3:A1006,A1006)=1,1,0)</f>
        <v>0</v>
      </c>
    </row>
    <row r="1007" spans="1:14" x14ac:dyDescent="0.35">
      <c r="A1007" t="s">
        <v>393</v>
      </c>
      <c r="B1007" s="497" t="str">
        <f>IF(Table10[[#This Row],[DTR/Trạm]]="DTR",_xlfn.XLOOKUP(Table10[[#This Row],[ID NCC]],DS_NCC_DTR[ID NCC],DS_NCC_DTR[Tên NCC]),_xlfn.XLOOKUP(Table10[[#This Row],[ID NCC]],Data_TongTram2[ID NCC],Data_TongTram2[Tên NCC]))</f>
        <v>Anh Phước Vĩnh Kim</v>
      </c>
      <c r="C1007" s="497" t="str">
        <f>IF(Table10[[#This Row],[Trạm/DTR]]="DTR","DTR","Trạm")</f>
        <v>Trạm</v>
      </c>
      <c r="D1007" s="497" t="str">
        <f>Table10[[#This Row],[ID NCC]]&amp;Table10[[#This Row],[Trạm/DTR]]</f>
        <v>001J3000002HLpxIAGKhánh Nga</v>
      </c>
      <c r="E1007" s="497" t="str">
        <f>IF(Table10[[#This Row],[DTR/Trạm]]="DTR",_xlfn.XLOOKUP(Table10[[#This Row],[ID NCC]],DS_NCC_DTR[ID NCC],DS_NCC_DTR[Nhân viên]),_xlfn.XLOOKUP(Table10[[#This Row],[ID NCC]],Data_TongTram2[ID NCC],Data_TongTram2[Nhân viên]))</f>
        <v>Lâm Đỗ Anh Hào</v>
      </c>
      <c r="F1007" s="497" t="str">
        <f>IF(Table10[[#This Row],[Trạm/DTR]]="DTR",_xlfn.XLOOKUP(Table10[[#This Row],[ID NCC]],DS_NCC_DTR[ID NCC],DS_NCC_DTR[Admin miền]),_xlfn.XLOOKUP(Table10[[#This Row],[Trạm/DTR]],Table16[Trạm],Table16[[Admin ]]))</f>
        <v>Nguyễn Thị Ngọc Bích</v>
      </c>
      <c r="G1007" t="s">
        <v>1296</v>
      </c>
      <c r="H1007" s="497" t="str">
        <f>VLOOKUP(Table10[[#This Row],[Sản Phẩm RG]],'Thông tin'!C:F,4,0)</f>
        <v>PET chai</v>
      </c>
      <c r="I1007">
        <v>710</v>
      </c>
      <c r="J1007" s="497">
        <f>Table10[[#This Row],[Sản lượng kg]]/1000</f>
        <v>0.71</v>
      </c>
      <c r="K1007" s="497" t="str">
        <f>_xlfn.XLOOKUP(Table10[[#This Row],[Loại Hàng]],Table59[Nhóm],Table59[Qui đổi])</f>
        <v>PET chai</v>
      </c>
      <c r="L1007" s="403">
        <v>46148</v>
      </c>
      <c r="M1007" t="s">
        <v>608</v>
      </c>
      <c r="N1007" s="497">
        <f>IF(COUNTIF($A$3:A1007,A1007)=1,1,0)</f>
        <v>0</v>
      </c>
    </row>
    <row r="1008" spans="1:14" x14ac:dyDescent="0.35">
      <c r="A1008" t="s">
        <v>442</v>
      </c>
      <c r="B1008" s="497" t="str">
        <f>IF(Table10[[#This Row],[DTR/Trạm]]="DTR",_xlfn.XLOOKUP(Table10[[#This Row],[ID NCC]],DS_NCC_DTR[ID NCC],DS_NCC_DTR[Tên NCC]),_xlfn.XLOOKUP(Table10[[#This Row],[ID NCC]],Data_TongTram2[ID NCC],Data_TongTram2[Tên NCC]))</f>
        <v>Thanh Trí</v>
      </c>
      <c r="C1008" s="497" t="str">
        <f>IF(Table10[[#This Row],[Trạm/DTR]]="DTR","DTR","Trạm")</f>
        <v>Trạm</v>
      </c>
      <c r="D1008" s="497" t="str">
        <f>Table10[[#This Row],[ID NCC]]&amp;Table10[[#This Row],[Trạm/DTR]]</f>
        <v>001J3000002HLblIAGKhánh Nga</v>
      </c>
      <c r="E1008" s="497" t="str">
        <f>IF(Table10[[#This Row],[DTR/Trạm]]="DTR",_xlfn.XLOOKUP(Table10[[#This Row],[ID NCC]],DS_NCC_DTR[ID NCC],DS_NCC_DTR[Nhân viên]),_xlfn.XLOOKUP(Table10[[#This Row],[ID NCC]],Data_TongTram2[ID NCC],Data_TongTram2[Nhân viên]))</f>
        <v>Lâm Đỗ Anh Hào</v>
      </c>
      <c r="F1008" s="497" t="str">
        <f>IF(Table10[[#This Row],[Trạm/DTR]]="DTR",_xlfn.XLOOKUP(Table10[[#This Row],[ID NCC]],DS_NCC_DTR[ID NCC],DS_NCC_DTR[Admin miền]),_xlfn.XLOOKUP(Table10[[#This Row],[Trạm/DTR]],Table16[Trạm],Table16[[Admin ]]))</f>
        <v>Nguyễn Thị Ngọc Bích</v>
      </c>
      <c r="G1008" t="s">
        <v>1296</v>
      </c>
      <c r="H1008" s="497" t="str">
        <f>VLOOKUP(Table10[[#This Row],[Sản Phẩm RG]],'Thông tin'!C:F,4,0)</f>
        <v>PET chai</v>
      </c>
      <c r="I1008">
        <v>571</v>
      </c>
      <c r="J1008" s="497">
        <f>Table10[[#This Row],[Sản lượng kg]]/1000</f>
        <v>0.57099999999999995</v>
      </c>
      <c r="K1008" s="497" t="str">
        <f>_xlfn.XLOOKUP(Table10[[#This Row],[Loại Hàng]],Table59[Nhóm],Table59[Qui đổi])</f>
        <v>PET chai</v>
      </c>
      <c r="L1008" s="403">
        <v>46148</v>
      </c>
      <c r="M1008" t="s">
        <v>608</v>
      </c>
      <c r="N1008" s="497">
        <f>IF(COUNTIF($A$3:A1008,A1008)=1,1,0)</f>
        <v>0</v>
      </c>
    </row>
    <row r="1009" spans="1:14" x14ac:dyDescent="0.35">
      <c r="A1009" t="s">
        <v>384</v>
      </c>
      <c r="B1009" s="497" t="str">
        <f>IF(Table10[[#This Row],[DTR/Trạm]]="DTR",_xlfn.XLOOKUP(Table10[[#This Row],[ID NCC]],DS_NCC_DTR[ID NCC],DS_NCC_DTR[Tên NCC]),_xlfn.XLOOKUP(Table10[[#This Row],[ID NCC]],Data_TongTram2[ID NCC],Data_TongTram2[Tên NCC]))</f>
        <v>HKD Ngọc An Nhiên</v>
      </c>
      <c r="C1009" s="497" t="str">
        <f>IF(Table10[[#This Row],[Trạm/DTR]]="DTR","DTR","Trạm")</f>
        <v>Trạm</v>
      </c>
      <c r="D1009" s="497" t="str">
        <f>Table10[[#This Row],[ID NCC]]&amp;Table10[[#This Row],[Trạm/DTR]]</f>
        <v>001J3000002HLbvIAGKhánh Nga</v>
      </c>
      <c r="E1009" s="497" t="str">
        <f>IF(Table10[[#This Row],[DTR/Trạm]]="DTR",_xlfn.XLOOKUP(Table10[[#This Row],[ID NCC]],DS_NCC_DTR[ID NCC],DS_NCC_DTR[Nhân viên]),_xlfn.XLOOKUP(Table10[[#This Row],[ID NCC]],Data_TongTram2[ID NCC],Data_TongTram2[Nhân viên]))</f>
        <v>Lâm Đỗ Anh Hào</v>
      </c>
      <c r="F1009" s="497" t="str">
        <f>IF(Table10[[#This Row],[Trạm/DTR]]="DTR",_xlfn.XLOOKUP(Table10[[#This Row],[ID NCC]],DS_NCC_DTR[ID NCC],DS_NCC_DTR[Admin miền]),_xlfn.XLOOKUP(Table10[[#This Row],[Trạm/DTR]],Table16[Trạm],Table16[[Admin ]]))</f>
        <v>Nguyễn Thị Ngọc Bích</v>
      </c>
      <c r="G1009" t="s">
        <v>1296</v>
      </c>
      <c r="H1009" s="497" t="str">
        <f>VLOOKUP(Table10[[#This Row],[Sản Phẩm RG]],'Thông tin'!C:F,4,0)</f>
        <v>PET chai</v>
      </c>
      <c r="I1009">
        <v>785</v>
      </c>
      <c r="J1009" s="497">
        <f>Table10[[#This Row],[Sản lượng kg]]/1000</f>
        <v>0.78500000000000003</v>
      </c>
      <c r="K1009" s="497" t="str">
        <f>_xlfn.XLOOKUP(Table10[[#This Row],[Loại Hàng]],Table59[Nhóm],Table59[Qui đổi])</f>
        <v>PET chai</v>
      </c>
      <c r="L1009" s="403">
        <v>46148</v>
      </c>
      <c r="M1009" t="s">
        <v>608</v>
      </c>
      <c r="N1009" s="497">
        <f>IF(COUNTIF($A$3:A1009,A1009)=1,1,0)</f>
        <v>0</v>
      </c>
    </row>
    <row r="1010" spans="1:14" x14ac:dyDescent="0.35">
      <c r="A1010" t="s">
        <v>420</v>
      </c>
      <c r="B1010" s="497" t="str">
        <f>IF(Table10[[#This Row],[DTR/Trạm]]="DTR",_xlfn.XLOOKUP(Table10[[#This Row],[ID NCC]],DS_NCC_DTR[ID NCC],DS_NCC_DTR[Tên NCC]),_xlfn.XLOOKUP(Table10[[#This Row],[ID NCC]],Data_TongTram2[ID NCC],Data_TongTram2[Tên NCC]))</f>
        <v>Chị Thảo Tân Hiệp</v>
      </c>
      <c r="C1010" s="497" t="str">
        <f>IF(Table10[[#This Row],[Trạm/DTR]]="DTR","DTR","Trạm")</f>
        <v>Trạm</v>
      </c>
      <c r="D1010" s="497" t="str">
        <f>Table10[[#This Row],[ID NCC]]&amp;Table10[[#This Row],[Trạm/DTR]]</f>
        <v>001J3000002HLxkIAGKhánh Nga</v>
      </c>
      <c r="E1010" s="497" t="str">
        <f>IF(Table10[[#This Row],[DTR/Trạm]]="DTR",_xlfn.XLOOKUP(Table10[[#This Row],[ID NCC]],DS_NCC_DTR[ID NCC],DS_NCC_DTR[Nhân viên]),_xlfn.XLOOKUP(Table10[[#This Row],[ID NCC]],Data_TongTram2[ID NCC],Data_TongTram2[Nhân viên]))</f>
        <v>Lâm Đỗ Anh Hào</v>
      </c>
      <c r="F1010" s="497" t="str">
        <f>IF(Table10[[#This Row],[Trạm/DTR]]="DTR",_xlfn.XLOOKUP(Table10[[#This Row],[ID NCC]],DS_NCC_DTR[ID NCC],DS_NCC_DTR[Admin miền]),_xlfn.XLOOKUP(Table10[[#This Row],[Trạm/DTR]],Table16[Trạm],Table16[[Admin ]]))</f>
        <v>Nguyễn Thị Ngọc Bích</v>
      </c>
      <c r="G1010" t="s">
        <v>2240</v>
      </c>
      <c r="H1010" s="497" t="str">
        <f>VLOOKUP(Table10[[#This Row],[Sản Phẩm RG]],'Thông tin'!C:F,4,0)</f>
        <v>PET chai</v>
      </c>
      <c r="I1010">
        <v>3200</v>
      </c>
      <c r="J1010" s="497">
        <f>Table10[[#This Row],[Sản lượng kg]]/1000</f>
        <v>3.2</v>
      </c>
      <c r="K1010" s="497" t="str">
        <f>_xlfn.XLOOKUP(Table10[[#This Row],[Loại Hàng]],Table59[Nhóm],Table59[Qui đổi])</f>
        <v>PET chai</v>
      </c>
      <c r="L1010" s="403">
        <v>46148</v>
      </c>
      <c r="M1010" t="s">
        <v>608</v>
      </c>
      <c r="N1010" s="497">
        <f>IF(COUNTIF($A$3:A1010,A1010)=1,1,0)</f>
        <v>0</v>
      </c>
    </row>
    <row r="1011" spans="1:14" x14ac:dyDescent="0.35">
      <c r="A1011" t="s">
        <v>384</v>
      </c>
      <c r="B1011" s="497" t="str">
        <f>IF(Table10[[#This Row],[DTR/Trạm]]="DTR",_xlfn.XLOOKUP(Table10[[#This Row],[ID NCC]],DS_NCC_DTR[ID NCC],DS_NCC_DTR[Tên NCC]),_xlfn.XLOOKUP(Table10[[#This Row],[ID NCC]],Data_TongTram2[ID NCC],Data_TongTram2[Tên NCC]))</f>
        <v>HKD Ngọc An Nhiên</v>
      </c>
      <c r="C1011" s="497" t="str">
        <f>IF(Table10[[#This Row],[Trạm/DTR]]="DTR","DTR","Trạm")</f>
        <v>Trạm</v>
      </c>
      <c r="D1011" s="497" t="str">
        <f>Table10[[#This Row],[ID NCC]]&amp;Table10[[#This Row],[Trạm/DTR]]</f>
        <v>001J3000002HLbvIAGKhánh Nga</v>
      </c>
      <c r="E1011" s="497" t="str">
        <f>IF(Table10[[#This Row],[DTR/Trạm]]="DTR",_xlfn.XLOOKUP(Table10[[#This Row],[ID NCC]],DS_NCC_DTR[ID NCC],DS_NCC_DTR[Nhân viên]),_xlfn.XLOOKUP(Table10[[#This Row],[ID NCC]],Data_TongTram2[ID NCC],Data_TongTram2[Nhân viên]))</f>
        <v>Lâm Đỗ Anh Hào</v>
      </c>
      <c r="F1011" s="497" t="str">
        <f>IF(Table10[[#This Row],[Trạm/DTR]]="DTR",_xlfn.XLOOKUP(Table10[[#This Row],[ID NCC]],DS_NCC_DTR[ID NCC],DS_NCC_DTR[Admin miền]),_xlfn.XLOOKUP(Table10[[#This Row],[Trạm/DTR]],Table16[Trạm],Table16[[Admin ]]))</f>
        <v>Nguyễn Thị Ngọc Bích</v>
      </c>
      <c r="G1011" t="s">
        <v>1296</v>
      </c>
      <c r="H1011" s="497" t="str">
        <f>VLOOKUP(Table10[[#This Row],[Sản Phẩm RG]],'Thông tin'!C:F,4,0)</f>
        <v>PET chai</v>
      </c>
      <c r="I1011">
        <v>502</v>
      </c>
      <c r="J1011" s="497">
        <f>Table10[[#This Row],[Sản lượng kg]]/1000</f>
        <v>0.502</v>
      </c>
      <c r="K1011" s="497" t="str">
        <f>_xlfn.XLOOKUP(Table10[[#This Row],[Loại Hàng]],Table59[Nhóm],Table59[Qui đổi])</f>
        <v>PET chai</v>
      </c>
      <c r="L1011" s="403">
        <v>46148</v>
      </c>
      <c r="M1011" t="s">
        <v>608</v>
      </c>
      <c r="N1011" s="497">
        <f>IF(COUNTIF($A$3:A1011,A1011)=1,1,0)</f>
        <v>0</v>
      </c>
    </row>
    <row r="1012" spans="1:14" x14ac:dyDescent="0.35">
      <c r="A1012" t="s">
        <v>1705</v>
      </c>
      <c r="B1012" s="497" t="str">
        <f>IF(Table10[[#This Row],[DTR/Trạm]]="DTR",_xlfn.XLOOKUP(Table10[[#This Row],[ID NCC]],DS_NCC_DTR[ID NCC],DS_NCC_DTR[Tên NCC]),_xlfn.XLOOKUP(Table10[[#This Row],[ID NCC]],Data_TongTram2[ID NCC],Data_TongTram2[Tên NCC]))</f>
        <v>HKD Trăm Ngọc Phát</v>
      </c>
      <c r="C1012" s="497" t="str">
        <f>IF(Table10[[#This Row],[Trạm/DTR]]="DTR","DTR","Trạm")</f>
        <v>Trạm</v>
      </c>
      <c r="D1012" s="497" t="str">
        <f>Table10[[#This Row],[ID NCC]]&amp;Table10[[#This Row],[Trạm/DTR]]</f>
        <v>001dc00001v047DAAQKhánh Nga</v>
      </c>
      <c r="E1012" s="497" t="str">
        <f>IF(Table10[[#This Row],[DTR/Trạm]]="DTR",_xlfn.XLOOKUP(Table10[[#This Row],[ID NCC]],DS_NCC_DTR[ID NCC],DS_NCC_DTR[Nhân viên]),_xlfn.XLOOKUP(Table10[[#This Row],[ID NCC]],Data_TongTram2[ID NCC],Data_TongTram2[Nhân viên]))</f>
        <v>Lâm Đỗ Anh Hào</v>
      </c>
      <c r="F1012" s="497" t="str">
        <f>IF(Table10[[#This Row],[Trạm/DTR]]="DTR",_xlfn.XLOOKUP(Table10[[#This Row],[ID NCC]],DS_NCC_DTR[ID NCC],DS_NCC_DTR[Admin miền]),_xlfn.XLOOKUP(Table10[[#This Row],[Trạm/DTR]],Table16[Trạm],Table16[[Admin ]]))</f>
        <v>Nguyễn Thị Ngọc Bích</v>
      </c>
      <c r="G1012" t="s">
        <v>1296</v>
      </c>
      <c r="H1012" s="497" t="str">
        <f>VLOOKUP(Table10[[#This Row],[Sản Phẩm RG]],'Thông tin'!C:F,4,0)</f>
        <v>PET chai</v>
      </c>
      <c r="I1012">
        <v>916</v>
      </c>
      <c r="J1012" s="497">
        <f>Table10[[#This Row],[Sản lượng kg]]/1000</f>
        <v>0.91600000000000004</v>
      </c>
      <c r="K1012" s="497" t="str">
        <f>_xlfn.XLOOKUP(Table10[[#This Row],[Loại Hàng]],Table59[Nhóm],Table59[Qui đổi])</f>
        <v>PET chai</v>
      </c>
      <c r="L1012" s="403">
        <v>46148</v>
      </c>
      <c r="M1012" t="s">
        <v>608</v>
      </c>
      <c r="N1012" s="497">
        <f>IF(COUNTIF($A$3:A1012,A1012)=1,1,0)</f>
        <v>0</v>
      </c>
    </row>
    <row r="1013" spans="1:14" x14ac:dyDescent="0.35">
      <c r="A1013" t="s">
        <v>420</v>
      </c>
      <c r="B1013" s="497" t="str">
        <f>IF(Table10[[#This Row],[DTR/Trạm]]="DTR",_xlfn.XLOOKUP(Table10[[#This Row],[ID NCC]],DS_NCC_DTR[ID NCC],DS_NCC_DTR[Tên NCC]),_xlfn.XLOOKUP(Table10[[#This Row],[ID NCC]],Data_TongTram2[ID NCC],Data_TongTram2[Tên NCC]))</f>
        <v>Chị Thảo Tân Hiệp</v>
      </c>
      <c r="C1013" s="497" t="str">
        <f>IF(Table10[[#This Row],[Trạm/DTR]]="DTR","DTR","Trạm")</f>
        <v>Trạm</v>
      </c>
      <c r="D1013" s="497" t="str">
        <f>Table10[[#This Row],[ID NCC]]&amp;Table10[[#This Row],[Trạm/DTR]]</f>
        <v>001J3000002HLxkIAGKhánh Nga</v>
      </c>
      <c r="E1013" s="497" t="str">
        <f>IF(Table10[[#This Row],[DTR/Trạm]]="DTR",_xlfn.XLOOKUP(Table10[[#This Row],[ID NCC]],DS_NCC_DTR[ID NCC],DS_NCC_DTR[Nhân viên]),_xlfn.XLOOKUP(Table10[[#This Row],[ID NCC]],Data_TongTram2[ID NCC],Data_TongTram2[Nhân viên]))</f>
        <v>Lâm Đỗ Anh Hào</v>
      </c>
      <c r="F1013" s="497" t="str">
        <f>IF(Table10[[#This Row],[Trạm/DTR]]="DTR",_xlfn.XLOOKUP(Table10[[#This Row],[ID NCC]],DS_NCC_DTR[ID NCC],DS_NCC_DTR[Admin miền]),_xlfn.XLOOKUP(Table10[[#This Row],[Trạm/DTR]],Table16[Trạm],Table16[[Admin ]]))</f>
        <v>Nguyễn Thị Ngọc Bích</v>
      </c>
      <c r="G1013" t="s">
        <v>2240</v>
      </c>
      <c r="H1013" s="497" t="str">
        <f>VLOOKUP(Table10[[#This Row],[Sản Phẩm RG]],'Thông tin'!C:F,4,0)</f>
        <v>PET chai</v>
      </c>
      <c r="I1013">
        <v>2975</v>
      </c>
      <c r="J1013" s="497">
        <f>Table10[[#This Row],[Sản lượng kg]]/1000</f>
        <v>2.9750000000000001</v>
      </c>
      <c r="K1013" s="497" t="str">
        <f>_xlfn.XLOOKUP(Table10[[#This Row],[Loại Hàng]],Table59[Nhóm],Table59[Qui đổi])</f>
        <v>PET chai</v>
      </c>
      <c r="L1013" s="403">
        <v>46148</v>
      </c>
      <c r="M1013" t="s">
        <v>608</v>
      </c>
      <c r="N1013" s="497">
        <f>IF(COUNTIF($A$3:A1013,A1013)=1,1,0)</f>
        <v>0</v>
      </c>
    </row>
    <row r="1014" spans="1:14" x14ac:dyDescent="0.35">
      <c r="A1014" t="s">
        <v>420</v>
      </c>
      <c r="B1014" s="497" t="str">
        <f>IF(Table10[[#This Row],[DTR/Trạm]]="DTR",_xlfn.XLOOKUP(Table10[[#This Row],[ID NCC]],DS_NCC_DTR[ID NCC],DS_NCC_DTR[Tên NCC]),_xlfn.XLOOKUP(Table10[[#This Row],[ID NCC]],Data_TongTram2[ID NCC],Data_TongTram2[Tên NCC]))</f>
        <v>Chị Thảo Tân Hiệp</v>
      </c>
      <c r="C1014" s="497" t="str">
        <f>IF(Table10[[#This Row],[Trạm/DTR]]="DTR","DTR","Trạm")</f>
        <v>Trạm</v>
      </c>
      <c r="D1014" s="497" t="str">
        <f>Table10[[#This Row],[ID NCC]]&amp;Table10[[#This Row],[Trạm/DTR]]</f>
        <v>001J3000002HLxkIAGKhánh Nga</v>
      </c>
      <c r="E1014" s="497" t="str">
        <f>IF(Table10[[#This Row],[DTR/Trạm]]="DTR",_xlfn.XLOOKUP(Table10[[#This Row],[ID NCC]],DS_NCC_DTR[ID NCC],DS_NCC_DTR[Nhân viên]),_xlfn.XLOOKUP(Table10[[#This Row],[ID NCC]],Data_TongTram2[ID NCC],Data_TongTram2[Nhân viên]))</f>
        <v>Lâm Đỗ Anh Hào</v>
      </c>
      <c r="F1014" s="497" t="str">
        <f>IF(Table10[[#This Row],[Trạm/DTR]]="DTR",_xlfn.XLOOKUP(Table10[[#This Row],[ID NCC]],DS_NCC_DTR[ID NCC],DS_NCC_DTR[Admin miền]),_xlfn.XLOOKUP(Table10[[#This Row],[Trạm/DTR]],Table16[Trạm],Table16[[Admin ]]))</f>
        <v>Nguyễn Thị Ngọc Bích</v>
      </c>
      <c r="G1014" t="s">
        <v>2240</v>
      </c>
      <c r="H1014" s="497" t="str">
        <f>VLOOKUP(Table10[[#This Row],[Sản Phẩm RG]],'Thông tin'!C:F,4,0)</f>
        <v>PET chai</v>
      </c>
      <c r="I1014">
        <v>3644</v>
      </c>
      <c r="J1014" s="497">
        <f>Table10[[#This Row],[Sản lượng kg]]/1000</f>
        <v>3.6440000000000001</v>
      </c>
      <c r="K1014" s="497" t="str">
        <f>_xlfn.XLOOKUP(Table10[[#This Row],[Loại Hàng]],Table59[Nhóm],Table59[Qui đổi])</f>
        <v>PET chai</v>
      </c>
      <c r="L1014" s="403">
        <v>46148</v>
      </c>
      <c r="M1014" t="s">
        <v>608</v>
      </c>
      <c r="N1014" s="497">
        <f>IF(COUNTIF($A$3:A1014,A1014)=1,1,0)</f>
        <v>0</v>
      </c>
    </row>
    <row r="1015" spans="1:14" x14ac:dyDescent="0.35">
      <c r="A1015" t="s">
        <v>655</v>
      </c>
      <c r="B1015" s="497" t="str">
        <f>IF(Table10[[#This Row],[DTR/Trạm]]="DTR",_xlfn.XLOOKUP(Table10[[#This Row],[ID NCC]],DS_NCC_DTR[ID NCC],DS_NCC_DTR[Tên NCC]),_xlfn.XLOOKUP(Table10[[#This Row],[ID NCC]],Data_TongTram2[ID NCC],Data_TongTram2[Tên NCC]))</f>
        <v>Anh Thiết</v>
      </c>
      <c r="C1015" s="497" t="str">
        <f>IF(Table10[[#This Row],[Trạm/DTR]]="DTR","DTR","Trạm")</f>
        <v>Trạm</v>
      </c>
      <c r="D1015" s="497" t="str">
        <f>Table10[[#This Row],[ID NCC]]&amp;Table10[[#This Row],[Trạm/DTR]]</f>
        <v>001J3000002HLZBIA4Khánh Nga</v>
      </c>
      <c r="E1015" s="497" t="str">
        <f>IF(Table10[[#This Row],[DTR/Trạm]]="DTR",_xlfn.XLOOKUP(Table10[[#This Row],[ID NCC]],DS_NCC_DTR[ID NCC],DS_NCC_DTR[Nhân viên]),_xlfn.XLOOKUP(Table10[[#This Row],[ID NCC]],Data_TongTram2[ID NCC],Data_TongTram2[Nhân viên]))</f>
        <v>Lâm Đỗ Anh Hào</v>
      </c>
      <c r="F1015" s="497" t="str">
        <f>IF(Table10[[#This Row],[Trạm/DTR]]="DTR",_xlfn.XLOOKUP(Table10[[#This Row],[ID NCC]],DS_NCC_DTR[ID NCC],DS_NCC_DTR[Admin miền]),_xlfn.XLOOKUP(Table10[[#This Row],[Trạm/DTR]],Table16[Trạm],Table16[[Admin ]]))</f>
        <v>Nguyễn Thị Ngọc Bích</v>
      </c>
      <c r="G1015" t="s">
        <v>1296</v>
      </c>
      <c r="H1015" s="497" t="str">
        <f>VLOOKUP(Table10[[#This Row],[Sản Phẩm RG]],'Thông tin'!C:F,4,0)</f>
        <v>PET chai</v>
      </c>
      <c r="I1015">
        <v>411</v>
      </c>
      <c r="J1015" s="497">
        <f>Table10[[#This Row],[Sản lượng kg]]/1000</f>
        <v>0.41099999999999998</v>
      </c>
      <c r="K1015" s="497" t="str">
        <f>_xlfn.XLOOKUP(Table10[[#This Row],[Loại Hàng]],Table59[Nhóm],Table59[Qui đổi])</f>
        <v>PET chai</v>
      </c>
      <c r="L1015" s="403">
        <v>46148</v>
      </c>
      <c r="M1015" t="s">
        <v>608</v>
      </c>
      <c r="N1015" s="497">
        <f>IF(COUNTIF($A$3:A1015,A1015)=1,1,0)</f>
        <v>0</v>
      </c>
    </row>
    <row r="1016" spans="1:14" x14ac:dyDescent="0.35">
      <c r="A1016" t="s">
        <v>674</v>
      </c>
      <c r="B1016" s="497" t="str">
        <f>IF(Table10[[#This Row],[DTR/Trạm]]="DTR",_xlfn.XLOOKUP(Table10[[#This Row],[ID NCC]],DS_NCC_DTR[ID NCC],DS_NCC_DTR[Tên NCC]),_xlfn.XLOOKUP(Table10[[#This Row],[ID NCC]],Data_TongTram2[ID NCC],Data_TongTram2[Tên NCC]))</f>
        <v>Anh Trí Cai Lậy</v>
      </c>
      <c r="C1016" s="497" t="str">
        <f>IF(Table10[[#This Row],[Trạm/DTR]]="DTR","DTR","Trạm")</f>
        <v>Trạm</v>
      </c>
      <c r="D1016" s="497" t="str">
        <f>Table10[[#This Row],[ID NCC]]&amp;Table10[[#This Row],[Trạm/DTR]]</f>
        <v>001J3000002HLrCIAWKhánh Nga</v>
      </c>
      <c r="E1016" s="497" t="str">
        <f>IF(Table10[[#This Row],[DTR/Trạm]]="DTR",_xlfn.XLOOKUP(Table10[[#This Row],[ID NCC]],DS_NCC_DTR[ID NCC],DS_NCC_DTR[Nhân viên]),_xlfn.XLOOKUP(Table10[[#This Row],[ID NCC]],Data_TongTram2[ID NCC],Data_TongTram2[Nhân viên]))</f>
        <v>Lâm Đỗ Anh Hào</v>
      </c>
      <c r="F1016" s="497" t="str">
        <f>IF(Table10[[#This Row],[Trạm/DTR]]="DTR",_xlfn.XLOOKUP(Table10[[#This Row],[ID NCC]],DS_NCC_DTR[ID NCC],DS_NCC_DTR[Admin miền]),_xlfn.XLOOKUP(Table10[[#This Row],[Trạm/DTR]],Table16[Trạm],Table16[[Admin ]]))</f>
        <v>Nguyễn Thị Ngọc Bích</v>
      </c>
      <c r="G1016" t="s">
        <v>1296</v>
      </c>
      <c r="H1016" s="497" t="str">
        <f>VLOOKUP(Table10[[#This Row],[Sản Phẩm RG]],'Thông tin'!C:F,4,0)</f>
        <v>PET chai</v>
      </c>
      <c r="I1016">
        <v>691</v>
      </c>
      <c r="J1016" s="497">
        <f>Table10[[#This Row],[Sản lượng kg]]/1000</f>
        <v>0.69099999999999995</v>
      </c>
      <c r="K1016" s="497" t="str">
        <f>_xlfn.XLOOKUP(Table10[[#This Row],[Loại Hàng]],Table59[Nhóm],Table59[Qui đổi])</f>
        <v>PET chai</v>
      </c>
      <c r="L1016" s="403">
        <v>46148</v>
      </c>
      <c r="M1016" t="s">
        <v>608</v>
      </c>
      <c r="N1016" s="497">
        <f>IF(COUNTIF($A$3:A1016,A1016)=1,1,0)</f>
        <v>1</v>
      </c>
    </row>
    <row r="1017" spans="1:14" x14ac:dyDescent="0.35">
      <c r="A1017" t="s">
        <v>1717</v>
      </c>
      <c r="B1017" s="497" t="str">
        <f>IF(Table10[[#This Row],[DTR/Trạm]]="DTR",_xlfn.XLOOKUP(Table10[[#This Row],[ID NCC]],DS_NCC_DTR[ID NCC],DS_NCC_DTR[Tên NCC]),_xlfn.XLOOKUP(Table10[[#This Row],[ID NCC]],Data_TongTram2[ID NCC],Data_TongTram2[Tên NCC]))</f>
        <v>Anh Thắng Bến Tre</v>
      </c>
      <c r="C1017" s="497" t="str">
        <f>IF(Table10[[#This Row],[Trạm/DTR]]="DTR","DTR","Trạm")</f>
        <v>Trạm</v>
      </c>
      <c r="D1017" s="497" t="str">
        <f>Table10[[#This Row],[ID NCC]]&amp;Table10[[#This Row],[Trạm/DTR]]</f>
        <v>001J3000002HLxoIAGKhánh Nga</v>
      </c>
      <c r="E1017" s="497" t="str">
        <f>IF(Table10[[#This Row],[DTR/Trạm]]="DTR",_xlfn.XLOOKUP(Table10[[#This Row],[ID NCC]],DS_NCC_DTR[ID NCC],DS_NCC_DTR[Nhân viên]),_xlfn.XLOOKUP(Table10[[#This Row],[ID NCC]],Data_TongTram2[ID NCC],Data_TongTram2[Nhân viên]))</f>
        <v>Lê Quốc Việt</v>
      </c>
      <c r="F1017" s="497" t="str">
        <f>IF(Table10[[#This Row],[Trạm/DTR]]="DTR",_xlfn.XLOOKUP(Table10[[#This Row],[ID NCC]],DS_NCC_DTR[ID NCC],DS_NCC_DTR[Admin miền]),_xlfn.XLOOKUP(Table10[[#This Row],[Trạm/DTR]],Table16[Trạm],Table16[[Admin ]]))</f>
        <v>Nguyễn Thị Ngọc Bích</v>
      </c>
      <c r="G1017" t="s">
        <v>1296</v>
      </c>
      <c r="H1017" s="497" t="str">
        <f>VLOOKUP(Table10[[#This Row],[Sản Phẩm RG]],'Thông tin'!C:F,4,0)</f>
        <v>PET chai</v>
      </c>
      <c r="I1017">
        <v>967</v>
      </c>
      <c r="J1017" s="497">
        <f>Table10[[#This Row],[Sản lượng kg]]/1000</f>
        <v>0.96699999999999997</v>
      </c>
      <c r="K1017" s="497" t="str">
        <f>_xlfn.XLOOKUP(Table10[[#This Row],[Loại Hàng]],Table59[Nhóm],Table59[Qui đổi])</f>
        <v>PET chai</v>
      </c>
      <c r="L1017" s="403">
        <v>46148</v>
      </c>
      <c r="M1017" t="s">
        <v>608</v>
      </c>
      <c r="N1017" s="497">
        <f>IF(COUNTIF($A$3:A1017,A1017)=1,1,0)</f>
        <v>0</v>
      </c>
    </row>
    <row r="1018" spans="1:14" x14ac:dyDescent="0.35">
      <c r="A1018" t="s">
        <v>1693</v>
      </c>
      <c r="B1018" s="497" t="str">
        <f>IF(Table10[[#This Row],[DTR/Trạm]]="DTR",_xlfn.XLOOKUP(Table10[[#This Row],[ID NCC]],DS_NCC_DTR[ID NCC],DS_NCC_DTR[Tên NCC]),_xlfn.XLOOKUP(Table10[[#This Row],[ID NCC]],Data_TongTram2[ID NCC],Data_TongTram2[Tên NCC]))</f>
        <v>CÔNG TY AN HƯNG</v>
      </c>
      <c r="C1018" s="497" t="str">
        <f>IF(Table10[[#This Row],[Trạm/DTR]]="DTR","DTR","Trạm")</f>
        <v>Trạm</v>
      </c>
      <c r="D1018" s="497" t="str">
        <f>Table10[[#This Row],[ID NCC]]&amp;Table10[[#This Row],[Trạm/DTR]]</f>
        <v>001J3000007XNgaIAGKhánh Nga</v>
      </c>
      <c r="E1018" s="497" t="str">
        <f>IF(Table10[[#This Row],[DTR/Trạm]]="DTR",_xlfn.XLOOKUP(Table10[[#This Row],[ID NCC]],DS_NCC_DTR[ID NCC],DS_NCC_DTR[Nhân viên]),_xlfn.XLOOKUP(Table10[[#This Row],[ID NCC]],Data_TongTram2[ID NCC],Data_TongTram2[Nhân viên]))</f>
        <v>Bùi Vũ Thanh Huy</v>
      </c>
      <c r="F1018" s="497" t="str">
        <f>IF(Table10[[#This Row],[Trạm/DTR]]="DTR",_xlfn.XLOOKUP(Table10[[#This Row],[ID NCC]],DS_NCC_DTR[ID NCC],DS_NCC_DTR[Admin miền]),_xlfn.XLOOKUP(Table10[[#This Row],[Trạm/DTR]],Table16[Trạm],Table16[[Admin ]]))</f>
        <v>Nguyễn Thị Ngọc Bích</v>
      </c>
      <c r="G1018" t="s">
        <v>2240</v>
      </c>
      <c r="H1018" s="497" t="str">
        <f>VLOOKUP(Table10[[#This Row],[Sản Phẩm RG]],'Thông tin'!C:F,4,0)</f>
        <v>PET chai</v>
      </c>
      <c r="I1018">
        <v>6670</v>
      </c>
      <c r="J1018" s="497">
        <f>Table10[[#This Row],[Sản lượng kg]]/1000</f>
        <v>6.67</v>
      </c>
      <c r="K1018" s="497" t="str">
        <f>_xlfn.XLOOKUP(Table10[[#This Row],[Loại Hàng]],Table59[Nhóm],Table59[Qui đổi])</f>
        <v>PET chai</v>
      </c>
      <c r="L1018" s="403">
        <v>46148</v>
      </c>
      <c r="M1018" t="s">
        <v>608</v>
      </c>
      <c r="N1018" s="497">
        <f>IF(COUNTIF($A$3:A1018,A1018)=1,1,0)</f>
        <v>0</v>
      </c>
    </row>
    <row r="1019" spans="1:14" x14ac:dyDescent="0.35">
      <c r="A1019" t="s">
        <v>684</v>
      </c>
      <c r="B1019" s="497" t="str">
        <f>IF(Table10[[#This Row],[DTR/Trạm]]="DTR",_xlfn.XLOOKUP(Table10[[#This Row],[ID NCC]],DS_NCC_DTR[ID NCC],DS_NCC_DTR[Tên NCC]),_xlfn.XLOOKUP(Table10[[#This Row],[ID NCC]],Data_TongTram2[ID NCC],Data_TongTram2[Tên NCC]))</f>
        <v>Anh Quí Bình Đức</v>
      </c>
      <c r="C1019" s="497" t="str">
        <f>IF(Table10[[#This Row],[Trạm/DTR]]="DTR","DTR","Trạm")</f>
        <v>Trạm</v>
      </c>
      <c r="D1019" s="497" t="str">
        <f>Table10[[#This Row],[ID NCC]]&amp;Table10[[#This Row],[Trạm/DTR]]</f>
        <v>001J3000002HLbfIAGKhánh Nga</v>
      </c>
      <c r="E1019" s="497" t="str">
        <f>IF(Table10[[#This Row],[DTR/Trạm]]="DTR",_xlfn.XLOOKUP(Table10[[#This Row],[ID NCC]],DS_NCC_DTR[ID NCC],DS_NCC_DTR[Nhân viên]),_xlfn.XLOOKUP(Table10[[#This Row],[ID NCC]],Data_TongTram2[ID NCC],Data_TongTram2[Nhân viên]))</f>
        <v>Lâm Đỗ Anh Hào</v>
      </c>
      <c r="F1019" s="497" t="str">
        <f>IF(Table10[[#This Row],[Trạm/DTR]]="DTR",_xlfn.XLOOKUP(Table10[[#This Row],[ID NCC]],DS_NCC_DTR[ID NCC],DS_NCC_DTR[Admin miền]),_xlfn.XLOOKUP(Table10[[#This Row],[Trạm/DTR]],Table16[Trạm],Table16[[Admin ]]))</f>
        <v>Nguyễn Thị Ngọc Bích</v>
      </c>
      <c r="G1019" t="s">
        <v>1296</v>
      </c>
      <c r="H1019" s="497" t="str">
        <f>VLOOKUP(Table10[[#This Row],[Sản Phẩm RG]],'Thông tin'!C:F,4,0)</f>
        <v>PET chai</v>
      </c>
      <c r="I1019">
        <v>300</v>
      </c>
      <c r="J1019" s="497">
        <f>Table10[[#This Row],[Sản lượng kg]]/1000</f>
        <v>0.3</v>
      </c>
      <c r="K1019" s="497" t="str">
        <f>_xlfn.XLOOKUP(Table10[[#This Row],[Loại Hàng]],Table59[Nhóm],Table59[Qui đổi])</f>
        <v>PET chai</v>
      </c>
      <c r="L1019" s="403">
        <v>46148</v>
      </c>
      <c r="M1019" t="s">
        <v>608</v>
      </c>
      <c r="N1019" s="497">
        <f>IF(COUNTIF($A$3:A1019,A1019)=1,1,0)</f>
        <v>1</v>
      </c>
    </row>
    <row r="1020" spans="1:14" x14ac:dyDescent="0.35">
      <c r="A1020" t="s">
        <v>390</v>
      </c>
      <c r="B1020" s="497" t="str">
        <f>IF(Table10[[#This Row],[DTR/Trạm]]="DTR",_xlfn.XLOOKUP(Table10[[#This Row],[ID NCC]],DS_NCC_DTR[ID NCC],DS_NCC_DTR[Tên NCC]),_xlfn.XLOOKUP(Table10[[#This Row],[ID NCC]],Data_TongTram2[ID NCC],Data_TongTram2[Tên NCC]))</f>
        <v>Anh Dũng Vĩnh Kim</v>
      </c>
      <c r="C1020" s="497" t="str">
        <f>IF(Table10[[#This Row],[Trạm/DTR]]="DTR","DTR","Trạm")</f>
        <v>Trạm</v>
      </c>
      <c r="D1020" s="497" t="str">
        <f>Table10[[#This Row],[ID NCC]]&amp;Table10[[#This Row],[Trạm/DTR]]</f>
        <v>001J3000002HLptIAGKhánh Nga</v>
      </c>
      <c r="E1020" s="497" t="str">
        <f>IF(Table10[[#This Row],[DTR/Trạm]]="DTR",_xlfn.XLOOKUP(Table10[[#This Row],[ID NCC]],DS_NCC_DTR[ID NCC],DS_NCC_DTR[Nhân viên]),_xlfn.XLOOKUP(Table10[[#This Row],[ID NCC]],Data_TongTram2[ID NCC],Data_TongTram2[Nhân viên]))</f>
        <v>Lâm Đỗ Anh Hào</v>
      </c>
      <c r="F1020" s="497" t="str">
        <f>IF(Table10[[#This Row],[Trạm/DTR]]="DTR",_xlfn.XLOOKUP(Table10[[#This Row],[ID NCC]],DS_NCC_DTR[ID NCC],DS_NCC_DTR[Admin miền]),_xlfn.XLOOKUP(Table10[[#This Row],[Trạm/DTR]],Table16[Trạm],Table16[[Admin ]]))</f>
        <v>Nguyễn Thị Ngọc Bích</v>
      </c>
      <c r="G1020" t="s">
        <v>1296</v>
      </c>
      <c r="H1020" s="497" t="str">
        <f>VLOOKUP(Table10[[#This Row],[Sản Phẩm RG]],'Thông tin'!C:F,4,0)</f>
        <v>PET chai</v>
      </c>
      <c r="I1020">
        <v>437</v>
      </c>
      <c r="J1020" s="497">
        <f>Table10[[#This Row],[Sản lượng kg]]/1000</f>
        <v>0.437</v>
      </c>
      <c r="K1020" s="497" t="str">
        <f>_xlfn.XLOOKUP(Table10[[#This Row],[Loại Hàng]],Table59[Nhóm],Table59[Qui đổi])</f>
        <v>PET chai</v>
      </c>
      <c r="L1020" s="403">
        <v>46148</v>
      </c>
      <c r="M1020" t="s">
        <v>608</v>
      </c>
      <c r="N1020" s="497">
        <f>IF(COUNTIF($A$3:A1020,A1020)=1,1,0)</f>
        <v>0</v>
      </c>
    </row>
    <row r="1021" spans="1:14" x14ac:dyDescent="0.35">
      <c r="A1021" t="s">
        <v>487</v>
      </c>
      <c r="B1021" s="497" t="str">
        <f>IF(Table10[[#This Row],[DTR/Trạm]]="DTR",_xlfn.XLOOKUP(Table10[[#This Row],[ID NCC]],DS_NCC_DTR[ID NCC],DS_NCC_DTR[Tên NCC]),_xlfn.XLOOKUP(Table10[[#This Row],[ID NCC]],Data_TongTram2[ID NCC],Data_TongTram2[Tên NCC]))</f>
        <v>Công ty Phước Lộc Tân</v>
      </c>
      <c r="C1021" s="497" t="str">
        <f>IF(Table10[[#This Row],[Trạm/DTR]]="DTR","DTR","Trạm")</f>
        <v>Trạm</v>
      </c>
      <c r="D1021" s="497" t="str">
        <f>Table10[[#This Row],[ID NCC]]&amp;Table10[[#This Row],[Trạm/DTR]]</f>
        <v>001J3000002HLmlIAGKhánh Nga</v>
      </c>
      <c r="E1021" s="497" t="str">
        <f>IF(Table10[[#This Row],[DTR/Trạm]]="DTR",_xlfn.XLOOKUP(Table10[[#This Row],[ID NCC]],DS_NCC_DTR[ID NCC],DS_NCC_DTR[Nhân viên]),_xlfn.XLOOKUP(Table10[[#This Row],[ID NCC]],Data_TongTram2[ID NCC],Data_TongTram2[Nhân viên]))</f>
        <v>Nguyễn Duy Tân</v>
      </c>
      <c r="F1021" s="497" t="str">
        <f>IF(Table10[[#This Row],[Trạm/DTR]]="DTR",_xlfn.XLOOKUP(Table10[[#This Row],[ID NCC]],DS_NCC_DTR[ID NCC],DS_NCC_DTR[Admin miền]),_xlfn.XLOOKUP(Table10[[#This Row],[Trạm/DTR]],Table16[Trạm],Table16[[Admin ]]))</f>
        <v>Nguyễn Thị Ngọc Bích</v>
      </c>
      <c r="G1021" t="s">
        <v>2240</v>
      </c>
      <c r="H1021" s="497" t="str">
        <f>VLOOKUP(Table10[[#This Row],[Sản Phẩm RG]],'Thông tin'!C:F,4,0)</f>
        <v>PET chai</v>
      </c>
      <c r="I1021">
        <v>8890</v>
      </c>
      <c r="J1021" s="497">
        <f>Table10[[#This Row],[Sản lượng kg]]/1000</f>
        <v>8.89</v>
      </c>
      <c r="K1021" s="497" t="str">
        <f>_xlfn.XLOOKUP(Table10[[#This Row],[Loại Hàng]],Table59[Nhóm],Table59[Qui đổi])</f>
        <v>PET chai</v>
      </c>
      <c r="L1021" s="403">
        <v>46148</v>
      </c>
      <c r="M1021" t="s">
        <v>608</v>
      </c>
      <c r="N1021" s="497">
        <f>IF(COUNTIF($A$3:A1021,A1021)=1,1,0)</f>
        <v>0</v>
      </c>
    </row>
    <row r="1022" spans="1:14" x14ac:dyDescent="0.35">
      <c r="A1022" t="s">
        <v>1023</v>
      </c>
      <c r="B1022" s="497" t="str">
        <f>IF(Table10[[#This Row],[DTR/Trạm]]="DTR",_xlfn.XLOOKUP(Table10[[#This Row],[ID NCC]],DS_NCC_DTR[ID NCC],DS_NCC_DTR[Tên NCC]),_xlfn.XLOOKUP(Table10[[#This Row],[ID NCC]],Data_TongTram2[ID NCC],Data_TongTram2[Tên NCC]))</f>
        <v>Anh Tươi Phú Kiết</v>
      </c>
      <c r="C1022" s="497" t="str">
        <f>IF(Table10[[#This Row],[Trạm/DTR]]="DTR","DTR","Trạm")</f>
        <v>Trạm</v>
      </c>
      <c r="D1022" s="497" t="str">
        <f>Table10[[#This Row],[ID NCC]]&amp;Table10[[#This Row],[Trạm/DTR]]</f>
        <v>001J300000HZ8PFIA1Khánh Nga</v>
      </c>
      <c r="E1022" s="497" t="str">
        <f>IF(Table10[[#This Row],[DTR/Trạm]]="DTR",_xlfn.XLOOKUP(Table10[[#This Row],[ID NCC]],DS_NCC_DTR[ID NCC],DS_NCC_DTR[Nhân viên]),_xlfn.XLOOKUP(Table10[[#This Row],[ID NCC]],Data_TongTram2[ID NCC],Data_TongTram2[Nhân viên]))</f>
        <v>Lâm Đỗ Anh Hào</v>
      </c>
      <c r="F1022" s="497" t="str">
        <f>IF(Table10[[#This Row],[Trạm/DTR]]="DTR",_xlfn.XLOOKUP(Table10[[#This Row],[ID NCC]],DS_NCC_DTR[ID NCC],DS_NCC_DTR[Admin miền]),_xlfn.XLOOKUP(Table10[[#This Row],[Trạm/DTR]],Table16[Trạm],Table16[[Admin ]]))</f>
        <v>Nguyễn Thị Ngọc Bích</v>
      </c>
      <c r="G1022" t="s">
        <v>1296</v>
      </c>
      <c r="H1022" s="497" t="str">
        <f>VLOOKUP(Table10[[#This Row],[Sản Phẩm RG]],'Thông tin'!C:F,4,0)</f>
        <v>PET chai</v>
      </c>
      <c r="I1022">
        <v>136</v>
      </c>
      <c r="J1022" s="497">
        <f>Table10[[#This Row],[Sản lượng kg]]/1000</f>
        <v>0.13600000000000001</v>
      </c>
      <c r="K1022" s="497" t="str">
        <f>_xlfn.XLOOKUP(Table10[[#This Row],[Loại Hàng]],Table59[Nhóm],Table59[Qui đổi])</f>
        <v>PET chai</v>
      </c>
      <c r="L1022" s="403">
        <v>46148</v>
      </c>
      <c r="M1022" t="s">
        <v>608</v>
      </c>
      <c r="N1022" s="497">
        <f>IF(COUNTIF($A$3:A1022,A1022)=1,1,0)</f>
        <v>1</v>
      </c>
    </row>
    <row r="1023" spans="1:14" x14ac:dyDescent="0.35">
      <c r="A1023" t="s">
        <v>390</v>
      </c>
      <c r="B1023" s="497" t="str">
        <f>IF(Table10[[#This Row],[DTR/Trạm]]="DTR",_xlfn.XLOOKUP(Table10[[#This Row],[ID NCC]],DS_NCC_DTR[ID NCC],DS_NCC_DTR[Tên NCC]),_xlfn.XLOOKUP(Table10[[#This Row],[ID NCC]],Data_TongTram2[ID NCC],Data_TongTram2[Tên NCC]))</f>
        <v>Anh Dũng Vĩnh Kim</v>
      </c>
      <c r="C1023" s="497" t="str">
        <f>IF(Table10[[#This Row],[Trạm/DTR]]="DTR","DTR","Trạm")</f>
        <v>Trạm</v>
      </c>
      <c r="D1023" s="497" t="str">
        <f>Table10[[#This Row],[ID NCC]]&amp;Table10[[#This Row],[Trạm/DTR]]</f>
        <v>001J3000002HLptIAGKhánh Nga</v>
      </c>
      <c r="E1023" s="497" t="str">
        <f>IF(Table10[[#This Row],[DTR/Trạm]]="DTR",_xlfn.XLOOKUP(Table10[[#This Row],[ID NCC]],DS_NCC_DTR[ID NCC],DS_NCC_DTR[Nhân viên]),_xlfn.XLOOKUP(Table10[[#This Row],[ID NCC]],Data_TongTram2[ID NCC],Data_TongTram2[Nhân viên]))</f>
        <v>Lâm Đỗ Anh Hào</v>
      </c>
      <c r="F1023" s="497" t="str">
        <f>IF(Table10[[#This Row],[Trạm/DTR]]="DTR",_xlfn.XLOOKUP(Table10[[#This Row],[ID NCC]],DS_NCC_DTR[ID NCC],DS_NCC_DTR[Admin miền]),_xlfn.XLOOKUP(Table10[[#This Row],[Trạm/DTR]],Table16[Trạm],Table16[[Admin ]]))</f>
        <v>Nguyễn Thị Ngọc Bích</v>
      </c>
      <c r="G1023" t="s">
        <v>1296</v>
      </c>
      <c r="H1023" s="497" t="str">
        <f>VLOOKUP(Table10[[#This Row],[Sản Phẩm RG]],'Thông tin'!C:F,4,0)</f>
        <v>PET chai</v>
      </c>
      <c r="I1023">
        <v>336</v>
      </c>
      <c r="J1023" s="497">
        <f>Table10[[#This Row],[Sản lượng kg]]/1000</f>
        <v>0.33600000000000002</v>
      </c>
      <c r="K1023" s="497" t="str">
        <f>_xlfn.XLOOKUP(Table10[[#This Row],[Loại Hàng]],Table59[Nhóm],Table59[Qui đổi])</f>
        <v>PET chai</v>
      </c>
      <c r="L1023" s="403">
        <v>46148</v>
      </c>
      <c r="M1023" t="s">
        <v>608</v>
      </c>
      <c r="N1023" s="497">
        <f>IF(COUNTIF($A$3:A1023,A1023)=1,1,0)</f>
        <v>0</v>
      </c>
    </row>
    <row r="1024" spans="1:14" x14ac:dyDescent="0.35">
      <c r="A1024" t="s">
        <v>650</v>
      </c>
      <c r="B1024" s="497" t="str">
        <f>IF(Table10[[#This Row],[DTR/Trạm]]="DTR",_xlfn.XLOOKUP(Table10[[#This Row],[ID NCC]],DS_NCC_DTR[ID NCC],DS_NCC_DTR[Tên NCC]),_xlfn.XLOOKUP(Table10[[#This Row],[ID NCC]],Data_TongTram2[ID NCC],Data_TongTram2[Tên NCC]))</f>
        <v>Phong Chi</v>
      </c>
      <c r="C1024" s="497" t="str">
        <f>IF(Table10[[#This Row],[Trạm/DTR]]="DTR","DTR","Trạm")</f>
        <v>Trạm</v>
      </c>
      <c r="D1024" s="497" t="str">
        <f>Table10[[#This Row],[ID NCC]]&amp;Table10[[#This Row],[Trạm/DTR]]</f>
        <v>001J3000002HLpNIAWKhánh Nga</v>
      </c>
      <c r="E1024" s="497" t="str">
        <f>IF(Table10[[#This Row],[DTR/Trạm]]="DTR",_xlfn.XLOOKUP(Table10[[#This Row],[ID NCC]],DS_NCC_DTR[ID NCC],DS_NCC_DTR[Nhân viên]),_xlfn.XLOOKUP(Table10[[#This Row],[ID NCC]],Data_TongTram2[ID NCC],Data_TongTram2[Nhân viên]))</f>
        <v>Lâm Đỗ Anh Hào</v>
      </c>
      <c r="F1024" s="497" t="str">
        <f>IF(Table10[[#This Row],[Trạm/DTR]]="DTR",_xlfn.XLOOKUP(Table10[[#This Row],[ID NCC]],DS_NCC_DTR[ID NCC],DS_NCC_DTR[Admin miền]),_xlfn.XLOOKUP(Table10[[#This Row],[Trạm/DTR]],Table16[Trạm],Table16[[Admin ]]))</f>
        <v>Nguyễn Thị Ngọc Bích</v>
      </c>
      <c r="G1024" t="s">
        <v>1296</v>
      </c>
      <c r="H1024" s="497" t="str">
        <f>VLOOKUP(Table10[[#This Row],[Sản Phẩm RG]],'Thông tin'!C:F,4,0)</f>
        <v>PET chai</v>
      </c>
      <c r="I1024">
        <v>163</v>
      </c>
      <c r="J1024" s="497">
        <f>Table10[[#This Row],[Sản lượng kg]]/1000</f>
        <v>0.16300000000000001</v>
      </c>
      <c r="K1024" s="497" t="str">
        <f>_xlfn.XLOOKUP(Table10[[#This Row],[Loại Hàng]],Table59[Nhóm],Table59[Qui đổi])</f>
        <v>PET chai</v>
      </c>
      <c r="L1024" s="403">
        <v>46148</v>
      </c>
      <c r="M1024" t="s">
        <v>608</v>
      </c>
      <c r="N1024" s="497">
        <f>IF(COUNTIF($A$3:A1024,A1024)=1,1,0)</f>
        <v>0</v>
      </c>
    </row>
    <row r="1025" spans="1:14" x14ac:dyDescent="0.35">
      <c r="A1025" t="s">
        <v>425</v>
      </c>
      <c r="B1025" s="497" t="str">
        <f>IF(Table10[[#This Row],[DTR/Trạm]]="DTR",_xlfn.XLOOKUP(Table10[[#This Row],[ID NCC]],DS_NCC_DTR[ID NCC],DS_NCC_DTR[Tên NCC]),_xlfn.XLOOKUP(Table10[[#This Row],[ID NCC]],Data_TongTram2[ID NCC],Data_TongTram2[Tên NCC]))</f>
        <v>HKD VÕ THỊ KIM NGA</v>
      </c>
      <c r="C1025" s="497" t="str">
        <f>IF(Table10[[#This Row],[Trạm/DTR]]="DTR","DTR","Trạm")</f>
        <v>Trạm</v>
      </c>
      <c r="D1025" s="497" t="str">
        <f>Table10[[#This Row],[ID NCC]]&amp;Table10[[#This Row],[Trạm/DTR]]</f>
        <v>001J3000002HLbbIAGKhánh Nga</v>
      </c>
      <c r="E1025" s="497" t="str">
        <f>IF(Table10[[#This Row],[DTR/Trạm]]="DTR",_xlfn.XLOOKUP(Table10[[#This Row],[ID NCC]],DS_NCC_DTR[ID NCC],DS_NCC_DTR[Nhân viên]),_xlfn.XLOOKUP(Table10[[#This Row],[ID NCC]],Data_TongTram2[ID NCC],Data_TongTram2[Nhân viên]))</f>
        <v>Lâm Đỗ Anh Hào</v>
      </c>
      <c r="F1025" s="497" t="str">
        <f>IF(Table10[[#This Row],[Trạm/DTR]]="DTR",_xlfn.XLOOKUP(Table10[[#This Row],[ID NCC]],DS_NCC_DTR[ID NCC],DS_NCC_DTR[Admin miền]),_xlfn.XLOOKUP(Table10[[#This Row],[Trạm/DTR]],Table16[Trạm],Table16[[Admin ]]))</f>
        <v>Nguyễn Thị Ngọc Bích</v>
      </c>
      <c r="G1025" t="s">
        <v>1296</v>
      </c>
      <c r="H1025" s="497" t="str">
        <f>VLOOKUP(Table10[[#This Row],[Sản Phẩm RG]],'Thông tin'!C:F,4,0)</f>
        <v>PET chai</v>
      </c>
      <c r="I1025">
        <v>764</v>
      </c>
      <c r="J1025" s="497">
        <f>Table10[[#This Row],[Sản lượng kg]]/1000</f>
        <v>0.76400000000000001</v>
      </c>
      <c r="K1025" s="497" t="str">
        <f>_xlfn.XLOOKUP(Table10[[#This Row],[Loại Hàng]],Table59[Nhóm],Table59[Qui đổi])</f>
        <v>PET chai</v>
      </c>
      <c r="L1025" s="403">
        <v>46148</v>
      </c>
      <c r="M1025" t="s">
        <v>608</v>
      </c>
      <c r="N1025" s="497">
        <f>IF(COUNTIF($A$3:A1025,A1025)=1,1,0)</f>
        <v>0</v>
      </c>
    </row>
    <row r="1026" spans="1:14" x14ac:dyDescent="0.35">
      <c r="A1026" t="s">
        <v>412</v>
      </c>
      <c r="B1026" s="497" t="str">
        <f>IF(Table10[[#This Row],[DTR/Trạm]]="DTR",_xlfn.XLOOKUP(Table10[[#This Row],[ID NCC]],DS_NCC_DTR[ID NCC],DS_NCC_DTR[Tên NCC]),_xlfn.XLOOKUP(Table10[[#This Row],[ID NCC]],Data_TongTram2[ID NCC],Data_TongTram2[Tên NCC]))</f>
        <v>Anh Hải Tiền Giang</v>
      </c>
      <c r="C1026" s="497" t="str">
        <f>IF(Table10[[#This Row],[Trạm/DTR]]="DTR","DTR","Trạm")</f>
        <v>Trạm</v>
      </c>
      <c r="D1026" s="497" t="str">
        <f>Table10[[#This Row],[ID NCC]]&amp;Table10[[#This Row],[Trạm/DTR]]</f>
        <v>001J3000002HLbuIAGKhánh Nga</v>
      </c>
      <c r="E1026" s="497" t="str">
        <f>IF(Table10[[#This Row],[DTR/Trạm]]="DTR",_xlfn.XLOOKUP(Table10[[#This Row],[ID NCC]],DS_NCC_DTR[ID NCC],DS_NCC_DTR[Nhân viên]),_xlfn.XLOOKUP(Table10[[#This Row],[ID NCC]],Data_TongTram2[ID NCC],Data_TongTram2[Nhân viên]))</f>
        <v>Lâm Đỗ Anh Hào</v>
      </c>
      <c r="F1026" s="497" t="str">
        <f>IF(Table10[[#This Row],[Trạm/DTR]]="DTR",_xlfn.XLOOKUP(Table10[[#This Row],[ID NCC]],DS_NCC_DTR[ID NCC],DS_NCC_DTR[Admin miền]),_xlfn.XLOOKUP(Table10[[#This Row],[Trạm/DTR]],Table16[Trạm],Table16[[Admin ]]))</f>
        <v>Nguyễn Thị Ngọc Bích</v>
      </c>
      <c r="G1026" t="s">
        <v>1296</v>
      </c>
      <c r="H1026" s="497" t="str">
        <f>VLOOKUP(Table10[[#This Row],[Sản Phẩm RG]],'Thông tin'!C:F,4,0)</f>
        <v>PET chai</v>
      </c>
      <c r="I1026">
        <v>165</v>
      </c>
      <c r="J1026" s="497">
        <f>Table10[[#This Row],[Sản lượng kg]]/1000</f>
        <v>0.16500000000000001</v>
      </c>
      <c r="K1026" s="497" t="str">
        <f>_xlfn.XLOOKUP(Table10[[#This Row],[Loại Hàng]],Table59[Nhóm],Table59[Qui đổi])</f>
        <v>PET chai</v>
      </c>
      <c r="L1026" s="403">
        <v>46149</v>
      </c>
      <c r="M1026" t="s">
        <v>608</v>
      </c>
      <c r="N1026" s="497">
        <f>IF(COUNTIF($A$3:A1026,A1026)=1,1,0)</f>
        <v>1</v>
      </c>
    </row>
    <row r="1027" spans="1:14" x14ac:dyDescent="0.35">
      <c r="A1027" t="s">
        <v>411</v>
      </c>
      <c r="B1027" s="497" t="str">
        <f>IF(Table10[[#This Row],[DTR/Trạm]]="DTR",_xlfn.XLOOKUP(Table10[[#This Row],[ID NCC]],DS_NCC_DTR[ID NCC],DS_NCC_DTR[Tên NCC]),_xlfn.XLOOKUP(Table10[[#This Row],[ID NCC]],Data_TongTram2[ID NCC],Data_TongTram2[Tên NCC]))</f>
        <v>Anh Chiến</v>
      </c>
      <c r="C1027" s="497" t="str">
        <f>IF(Table10[[#This Row],[Trạm/DTR]]="DTR","DTR","Trạm")</f>
        <v>Trạm</v>
      </c>
      <c r="D1027" s="497" t="str">
        <f>Table10[[#This Row],[ID NCC]]&amp;Table10[[#This Row],[Trạm/DTR]]</f>
        <v>001J3000002HLbcIAGKhánh Nga</v>
      </c>
      <c r="E1027" s="497" t="str">
        <f>IF(Table10[[#This Row],[DTR/Trạm]]="DTR",_xlfn.XLOOKUP(Table10[[#This Row],[ID NCC]],DS_NCC_DTR[ID NCC],DS_NCC_DTR[Nhân viên]),_xlfn.XLOOKUP(Table10[[#This Row],[ID NCC]],Data_TongTram2[ID NCC],Data_TongTram2[Nhân viên]))</f>
        <v>Lâm Đỗ Anh Hào</v>
      </c>
      <c r="F1027" s="497" t="str">
        <f>IF(Table10[[#This Row],[Trạm/DTR]]="DTR",_xlfn.XLOOKUP(Table10[[#This Row],[ID NCC]],DS_NCC_DTR[ID NCC],DS_NCC_DTR[Admin miền]),_xlfn.XLOOKUP(Table10[[#This Row],[Trạm/DTR]],Table16[Trạm],Table16[[Admin ]]))</f>
        <v>Nguyễn Thị Ngọc Bích</v>
      </c>
      <c r="G1027" t="s">
        <v>1296</v>
      </c>
      <c r="H1027" s="497" t="str">
        <f>VLOOKUP(Table10[[#This Row],[Sản Phẩm RG]],'Thông tin'!C:F,4,0)</f>
        <v>PET chai</v>
      </c>
      <c r="I1027">
        <v>473</v>
      </c>
      <c r="J1027" s="497">
        <f>Table10[[#This Row],[Sản lượng kg]]/1000</f>
        <v>0.47299999999999998</v>
      </c>
      <c r="K1027" s="497" t="str">
        <f>_xlfn.XLOOKUP(Table10[[#This Row],[Loại Hàng]],Table59[Nhóm],Table59[Qui đổi])</f>
        <v>PET chai</v>
      </c>
      <c r="L1027" s="403">
        <v>46149</v>
      </c>
      <c r="M1027" t="s">
        <v>608</v>
      </c>
      <c r="N1027" s="497">
        <f>IF(COUNTIF($A$3:A1027,A1027)=1,1,0)</f>
        <v>0</v>
      </c>
    </row>
    <row r="1028" spans="1:14" x14ac:dyDescent="0.35">
      <c r="A1028" t="s">
        <v>403</v>
      </c>
      <c r="B1028" s="497" t="str">
        <f>IF(Table10[[#This Row],[DTR/Trạm]]="DTR",_xlfn.XLOOKUP(Table10[[#This Row],[ID NCC]],DS_NCC_DTR[ID NCC],DS_NCC_DTR[Tên NCC]),_xlfn.XLOOKUP(Table10[[#This Row],[ID NCC]],Data_TongTram2[ID NCC],Data_TongTram2[Tên NCC]))</f>
        <v>Anh Phúc Mỹ Tho</v>
      </c>
      <c r="C1028" s="497" t="str">
        <f>IF(Table10[[#This Row],[Trạm/DTR]]="DTR","DTR","Trạm")</f>
        <v>Trạm</v>
      </c>
      <c r="D1028" s="497" t="str">
        <f>Table10[[#This Row],[ID NCC]]&amp;Table10[[#This Row],[Trạm/DTR]]</f>
        <v>001J3000002HLbkIAGKhánh Nga</v>
      </c>
      <c r="E1028" s="497" t="str">
        <f>IF(Table10[[#This Row],[DTR/Trạm]]="DTR",_xlfn.XLOOKUP(Table10[[#This Row],[ID NCC]],DS_NCC_DTR[ID NCC],DS_NCC_DTR[Nhân viên]),_xlfn.XLOOKUP(Table10[[#This Row],[ID NCC]],Data_TongTram2[ID NCC],Data_TongTram2[Nhân viên]))</f>
        <v>Lâm Đỗ Anh Hào</v>
      </c>
      <c r="F1028" s="497" t="str">
        <f>IF(Table10[[#This Row],[Trạm/DTR]]="DTR",_xlfn.XLOOKUP(Table10[[#This Row],[ID NCC]],DS_NCC_DTR[ID NCC],DS_NCC_DTR[Admin miền]),_xlfn.XLOOKUP(Table10[[#This Row],[Trạm/DTR]],Table16[Trạm],Table16[[Admin ]]))</f>
        <v>Nguyễn Thị Ngọc Bích</v>
      </c>
      <c r="G1028" t="s">
        <v>1296</v>
      </c>
      <c r="H1028" s="497" t="str">
        <f>VLOOKUP(Table10[[#This Row],[Sản Phẩm RG]],'Thông tin'!C:F,4,0)</f>
        <v>PET chai</v>
      </c>
      <c r="I1028">
        <v>342</v>
      </c>
      <c r="J1028" s="497">
        <f>Table10[[#This Row],[Sản lượng kg]]/1000</f>
        <v>0.34200000000000003</v>
      </c>
      <c r="K1028" s="497" t="str">
        <f>_xlfn.XLOOKUP(Table10[[#This Row],[Loại Hàng]],Table59[Nhóm],Table59[Qui đổi])</f>
        <v>PET chai</v>
      </c>
      <c r="L1028" s="403">
        <v>46149</v>
      </c>
      <c r="M1028" t="s">
        <v>608</v>
      </c>
      <c r="N1028" s="497">
        <f>IF(COUNTIF($A$3:A1028,A1028)=1,1,0)</f>
        <v>0</v>
      </c>
    </row>
    <row r="1029" spans="1:14" x14ac:dyDescent="0.35">
      <c r="A1029" t="s">
        <v>453</v>
      </c>
      <c r="B1029" s="497" t="str">
        <f>IF(Table10[[#This Row],[DTR/Trạm]]="DTR",_xlfn.XLOOKUP(Table10[[#This Row],[ID NCC]],DS_NCC_DTR[ID NCC],DS_NCC_DTR[Tên NCC]),_xlfn.XLOOKUP(Table10[[#This Row],[ID NCC]],Data_TongTram2[ID NCC],Data_TongTram2[Tên NCC]))</f>
        <v>Anh Thuận Cai Lậy</v>
      </c>
      <c r="C1029" s="497" t="str">
        <f>IF(Table10[[#This Row],[Trạm/DTR]]="DTR","DTR","Trạm")</f>
        <v>Trạm</v>
      </c>
      <c r="D1029" s="497" t="str">
        <f>Table10[[#This Row],[ID NCC]]&amp;Table10[[#This Row],[Trạm/DTR]]</f>
        <v>001J3000002HLrEIAWKhánh Nga</v>
      </c>
      <c r="E1029" s="497" t="str">
        <f>IF(Table10[[#This Row],[DTR/Trạm]]="DTR",_xlfn.XLOOKUP(Table10[[#This Row],[ID NCC]],DS_NCC_DTR[ID NCC],DS_NCC_DTR[Nhân viên]),_xlfn.XLOOKUP(Table10[[#This Row],[ID NCC]],Data_TongTram2[ID NCC],Data_TongTram2[Nhân viên]))</f>
        <v>Lâm Đỗ Anh Hào</v>
      </c>
      <c r="F1029" s="497" t="str">
        <f>IF(Table10[[#This Row],[Trạm/DTR]]="DTR",_xlfn.XLOOKUP(Table10[[#This Row],[ID NCC]],DS_NCC_DTR[ID NCC],DS_NCC_DTR[Admin miền]),_xlfn.XLOOKUP(Table10[[#This Row],[Trạm/DTR]],Table16[Trạm],Table16[[Admin ]]))</f>
        <v>Nguyễn Thị Ngọc Bích</v>
      </c>
      <c r="G1029" t="s">
        <v>1296</v>
      </c>
      <c r="H1029" s="497" t="str">
        <f>VLOOKUP(Table10[[#This Row],[Sản Phẩm RG]],'Thông tin'!C:F,4,0)</f>
        <v>PET chai</v>
      </c>
      <c r="I1029">
        <v>828</v>
      </c>
      <c r="J1029" s="497">
        <f>Table10[[#This Row],[Sản lượng kg]]/1000</f>
        <v>0.82799999999999996</v>
      </c>
      <c r="K1029" s="497" t="str">
        <f>_xlfn.XLOOKUP(Table10[[#This Row],[Loại Hàng]],Table59[Nhóm],Table59[Qui đổi])</f>
        <v>PET chai</v>
      </c>
      <c r="L1029" s="403">
        <v>46149</v>
      </c>
      <c r="M1029" t="s">
        <v>608</v>
      </c>
      <c r="N1029" s="497">
        <f>IF(COUNTIF($A$3:A1029,A1029)=1,1,0)</f>
        <v>0</v>
      </c>
    </row>
    <row r="1030" spans="1:14" x14ac:dyDescent="0.35">
      <c r="A1030" t="s">
        <v>420</v>
      </c>
      <c r="B1030" s="497" t="str">
        <f>IF(Table10[[#This Row],[DTR/Trạm]]="DTR",_xlfn.XLOOKUP(Table10[[#This Row],[ID NCC]],DS_NCC_DTR[ID NCC],DS_NCC_DTR[Tên NCC]),_xlfn.XLOOKUP(Table10[[#This Row],[ID NCC]],Data_TongTram2[ID NCC],Data_TongTram2[Tên NCC]))</f>
        <v>Chị Thảo Tân Hiệp</v>
      </c>
      <c r="C1030" s="497" t="str">
        <f>IF(Table10[[#This Row],[Trạm/DTR]]="DTR","DTR","Trạm")</f>
        <v>Trạm</v>
      </c>
      <c r="D1030" s="497" t="str">
        <f>Table10[[#This Row],[ID NCC]]&amp;Table10[[#This Row],[Trạm/DTR]]</f>
        <v>001J3000002HLxkIAGKhánh Nga</v>
      </c>
      <c r="E1030" s="497" t="str">
        <f>IF(Table10[[#This Row],[DTR/Trạm]]="DTR",_xlfn.XLOOKUP(Table10[[#This Row],[ID NCC]],DS_NCC_DTR[ID NCC],DS_NCC_DTR[Nhân viên]),_xlfn.XLOOKUP(Table10[[#This Row],[ID NCC]],Data_TongTram2[ID NCC],Data_TongTram2[Nhân viên]))</f>
        <v>Lâm Đỗ Anh Hào</v>
      </c>
      <c r="F1030" s="497" t="str">
        <f>IF(Table10[[#This Row],[Trạm/DTR]]="DTR",_xlfn.XLOOKUP(Table10[[#This Row],[ID NCC]],DS_NCC_DTR[ID NCC],DS_NCC_DTR[Admin miền]),_xlfn.XLOOKUP(Table10[[#This Row],[Trạm/DTR]],Table16[Trạm],Table16[[Admin ]]))</f>
        <v>Nguyễn Thị Ngọc Bích</v>
      </c>
      <c r="G1030" t="s">
        <v>2240</v>
      </c>
      <c r="H1030" s="497" t="str">
        <f>VLOOKUP(Table10[[#This Row],[Sản Phẩm RG]],'Thông tin'!C:F,4,0)</f>
        <v>PET chai</v>
      </c>
      <c r="I1030">
        <v>2800</v>
      </c>
      <c r="J1030" s="497">
        <f>Table10[[#This Row],[Sản lượng kg]]/1000</f>
        <v>2.8</v>
      </c>
      <c r="K1030" s="497" t="str">
        <f>_xlfn.XLOOKUP(Table10[[#This Row],[Loại Hàng]],Table59[Nhóm],Table59[Qui đổi])</f>
        <v>PET chai</v>
      </c>
      <c r="L1030" s="403">
        <v>46149</v>
      </c>
      <c r="M1030" t="s">
        <v>608</v>
      </c>
      <c r="N1030" s="497">
        <f>IF(COUNTIF($A$3:A1030,A1030)=1,1,0)</f>
        <v>0</v>
      </c>
    </row>
    <row r="1031" spans="1:14" x14ac:dyDescent="0.35">
      <c r="A1031" t="s">
        <v>417</v>
      </c>
      <c r="B1031" s="497" t="str">
        <f>IF(Table10[[#This Row],[DTR/Trạm]]="DTR",_xlfn.XLOOKUP(Table10[[#This Row],[ID NCC]],DS_NCC_DTR[ID NCC],DS_NCC_DTR[Tên NCC]),_xlfn.XLOOKUP(Table10[[#This Row],[ID NCC]],Data_TongTram2[ID NCC],Data_TongTram2[Tên NCC]))</f>
        <v>HKD Hà Long</v>
      </c>
      <c r="C1031" s="497" t="str">
        <f>IF(Table10[[#This Row],[Trạm/DTR]]="DTR","DTR","Trạm")</f>
        <v>Trạm</v>
      </c>
      <c r="D1031" s="497" t="str">
        <f>Table10[[#This Row],[ID NCC]]&amp;Table10[[#This Row],[Trạm/DTR]]</f>
        <v>001J3000002HM05IAGKhánh Nga</v>
      </c>
      <c r="E1031" s="497" t="str">
        <f>IF(Table10[[#This Row],[DTR/Trạm]]="DTR",_xlfn.XLOOKUP(Table10[[#This Row],[ID NCC]],DS_NCC_DTR[ID NCC],DS_NCC_DTR[Nhân viên]),_xlfn.XLOOKUP(Table10[[#This Row],[ID NCC]],Data_TongTram2[ID NCC],Data_TongTram2[Nhân viên]))</f>
        <v>Phạm Huỳnh Hữu Lộc</v>
      </c>
      <c r="F1031" s="497" t="str">
        <f>IF(Table10[[#This Row],[Trạm/DTR]]="DTR",_xlfn.XLOOKUP(Table10[[#This Row],[ID NCC]],DS_NCC_DTR[ID NCC],DS_NCC_DTR[Admin miền]),_xlfn.XLOOKUP(Table10[[#This Row],[Trạm/DTR]],Table16[Trạm],Table16[[Admin ]]))</f>
        <v>Nguyễn Thị Ngọc Bích</v>
      </c>
      <c r="G1031" t="s">
        <v>2240</v>
      </c>
      <c r="H1031" s="497" t="str">
        <f>VLOOKUP(Table10[[#This Row],[Sản Phẩm RG]],'Thông tin'!C:F,4,0)</f>
        <v>PET chai</v>
      </c>
      <c r="I1031">
        <v>11035</v>
      </c>
      <c r="J1031" s="497">
        <f>Table10[[#This Row],[Sản lượng kg]]/1000</f>
        <v>11.035</v>
      </c>
      <c r="K1031" s="497" t="str">
        <f>_xlfn.XLOOKUP(Table10[[#This Row],[Loại Hàng]],Table59[Nhóm],Table59[Qui đổi])</f>
        <v>PET chai</v>
      </c>
      <c r="L1031" s="403">
        <v>46149</v>
      </c>
      <c r="M1031" t="s">
        <v>608</v>
      </c>
      <c r="N1031" s="497">
        <f>IF(COUNTIF($A$3:A1031,A1031)=1,1,0)</f>
        <v>1</v>
      </c>
    </row>
    <row r="1032" spans="1:14" x14ac:dyDescent="0.35">
      <c r="A1032" t="s">
        <v>431</v>
      </c>
      <c r="B1032" s="497" t="str">
        <f>IF(Table10[[#This Row],[DTR/Trạm]]="DTR",_xlfn.XLOOKUP(Table10[[#This Row],[ID NCC]],DS_NCC_DTR[ID NCC],DS_NCC_DTR[Tên NCC]),_xlfn.XLOOKUP(Table10[[#This Row],[ID NCC]],Data_TongTram2[ID NCC],Data_TongTram2[Tên NCC]))</f>
        <v>Anh Hậu Bến Tre</v>
      </c>
      <c r="C1032" s="497" t="str">
        <f>IF(Table10[[#This Row],[Trạm/DTR]]="DTR","DTR","Trạm")</f>
        <v>Trạm</v>
      </c>
      <c r="D1032" s="497" t="str">
        <f>Table10[[#This Row],[ID NCC]]&amp;Table10[[#This Row],[Trạm/DTR]]</f>
        <v>001J3000002IgcOIASKhánh Nga</v>
      </c>
      <c r="E1032" s="497" t="str">
        <f>IF(Table10[[#This Row],[DTR/Trạm]]="DTR",_xlfn.XLOOKUP(Table10[[#This Row],[ID NCC]],DS_NCC_DTR[ID NCC],DS_NCC_DTR[Nhân viên]),_xlfn.XLOOKUP(Table10[[#This Row],[ID NCC]],Data_TongTram2[ID NCC],Data_TongTram2[Nhân viên]))</f>
        <v>Lê Quốc Việt</v>
      </c>
      <c r="F1032" s="497" t="str">
        <f>IF(Table10[[#This Row],[Trạm/DTR]]="DTR",_xlfn.XLOOKUP(Table10[[#This Row],[ID NCC]],DS_NCC_DTR[ID NCC],DS_NCC_DTR[Admin miền]),_xlfn.XLOOKUP(Table10[[#This Row],[Trạm/DTR]],Table16[Trạm],Table16[[Admin ]]))</f>
        <v>Nguyễn Thị Ngọc Bích</v>
      </c>
      <c r="G1032" t="s">
        <v>1296</v>
      </c>
      <c r="H1032" s="497" t="str">
        <f>VLOOKUP(Table10[[#This Row],[Sản Phẩm RG]],'Thông tin'!C:F,4,0)</f>
        <v>PET chai</v>
      </c>
      <c r="I1032">
        <v>1056</v>
      </c>
      <c r="J1032" s="497">
        <f>Table10[[#This Row],[Sản lượng kg]]/1000</f>
        <v>1.056</v>
      </c>
      <c r="K1032" s="497" t="str">
        <f>_xlfn.XLOOKUP(Table10[[#This Row],[Loại Hàng]],Table59[Nhóm],Table59[Qui đổi])</f>
        <v>PET chai</v>
      </c>
      <c r="L1032" s="403">
        <v>46149</v>
      </c>
      <c r="M1032" t="s">
        <v>608</v>
      </c>
      <c r="N1032" s="497">
        <f>IF(COUNTIF($A$3:A1032,A1032)=1,1,0)</f>
        <v>1</v>
      </c>
    </row>
    <row r="1033" spans="1:14" x14ac:dyDescent="0.35">
      <c r="A1033" t="s">
        <v>397</v>
      </c>
      <c r="B1033" s="497" t="str">
        <f>IF(Table10[[#This Row],[DTR/Trạm]]="DTR",_xlfn.XLOOKUP(Table10[[#This Row],[ID NCC]],DS_NCC_DTR[ID NCC],DS_NCC_DTR[Tên NCC]),_xlfn.XLOOKUP(Table10[[#This Row],[ID NCC]],Data_TongTram2[ID NCC],Data_TongTram2[Tên NCC]))</f>
        <v>HKD In</v>
      </c>
      <c r="C1033" s="497" t="str">
        <f>IF(Table10[[#This Row],[Trạm/DTR]]="DTR","DTR","Trạm")</f>
        <v>Trạm</v>
      </c>
      <c r="D1033" s="497" t="str">
        <f>Table10[[#This Row],[ID NCC]]&amp;Table10[[#This Row],[Trạm/DTR]]</f>
        <v>001J3000009AFWkIAOKhánh Nga</v>
      </c>
      <c r="E1033" s="497" t="str">
        <f>IF(Table10[[#This Row],[DTR/Trạm]]="DTR",_xlfn.XLOOKUP(Table10[[#This Row],[ID NCC]],DS_NCC_DTR[ID NCC],DS_NCC_DTR[Nhân viên]),_xlfn.XLOOKUP(Table10[[#This Row],[ID NCC]],Data_TongTram2[ID NCC],Data_TongTram2[Nhân viên]))</f>
        <v>Lê Quốc Việt</v>
      </c>
      <c r="F1033" s="497" t="str">
        <f>IF(Table10[[#This Row],[Trạm/DTR]]="DTR",_xlfn.XLOOKUP(Table10[[#This Row],[ID NCC]],DS_NCC_DTR[ID NCC],DS_NCC_DTR[Admin miền]),_xlfn.XLOOKUP(Table10[[#This Row],[Trạm/DTR]],Table16[Trạm],Table16[[Admin ]]))</f>
        <v>Nguyễn Thị Ngọc Bích</v>
      </c>
      <c r="G1033" t="s">
        <v>1296</v>
      </c>
      <c r="H1033" s="497" t="str">
        <f>VLOOKUP(Table10[[#This Row],[Sản Phẩm RG]],'Thông tin'!C:F,4,0)</f>
        <v>PET chai</v>
      </c>
      <c r="I1033">
        <v>1051</v>
      </c>
      <c r="J1033" s="497">
        <f>Table10[[#This Row],[Sản lượng kg]]/1000</f>
        <v>1.0509999999999999</v>
      </c>
      <c r="K1033" s="497" t="str">
        <f>_xlfn.XLOOKUP(Table10[[#This Row],[Loại Hàng]],Table59[Nhóm],Table59[Qui đổi])</f>
        <v>PET chai</v>
      </c>
      <c r="L1033" s="403">
        <v>46149</v>
      </c>
      <c r="M1033" t="s">
        <v>608</v>
      </c>
      <c r="N1033" s="497">
        <f>IF(COUNTIF($A$3:A1033,A1033)=1,1,0)</f>
        <v>0</v>
      </c>
    </row>
    <row r="1034" spans="1:14" x14ac:dyDescent="0.35">
      <c r="A1034" t="s">
        <v>778</v>
      </c>
      <c r="B1034" s="497" t="str">
        <f>IF(Table10[[#This Row],[DTR/Trạm]]="DTR",_xlfn.XLOOKUP(Table10[[#This Row],[ID NCC]],DS_NCC_DTR[ID NCC],DS_NCC_DTR[Tên NCC]),_xlfn.XLOOKUP(Table10[[#This Row],[ID NCC]],Data_TongTram2[ID NCC],Data_TongTram2[Tên NCC]))</f>
        <v>Thu Lì Bến Tre</v>
      </c>
      <c r="C1034" s="497" t="str">
        <f>IF(Table10[[#This Row],[Trạm/DTR]]="DTR","DTR","Trạm")</f>
        <v>Trạm</v>
      </c>
      <c r="D1034" s="497" t="str">
        <f>Table10[[#This Row],[ID NCC]]&amp;Table10[[#This Row],[Trạm/DTR]]</f>
        <v>001J3000002HLdpIAGKhánh Nga</v>
      </c>
      <c r="E1034" s="497" t="str">
        <f>IF(Table10[[#This Row],[DTR/Trạm]]="DTR",_xlfn.XLOOKUP(Table10[[#This Row],[ID NCC]],DS_NCC_DTR[ID NCC],DS_NCC_DTR[Nhân viên]),_xlfn.XLOOKUP(Table10[[#This Row],[ID NCC]],Data_TongTram2[ID NCC],Data_TongTram2[Nhân viên]))</f>
        <v>Lê Quốc Việt</v>
      </c>
      <c r="F1034" s="497" t="str">
        <f>IF(Table10[[#This Row],[Trạm/DTR]]="DTR",_xlfn.XLOOKUP(Table10[[#This Row],[ID NCC]],DS_NCC_DTR[ID NCC],DS_NCC_DTR[Admin miền]),_xlfn.XLOOKUP(Table10[[#This Row],[Trạm/DTR]],Table16[Trạm],Table16[[Admin ]]))</f>
        <v>Nguyễn Thị Ngọc Bích</v>
      </c>
      <c r="G1034" t="s">
        <v>1296</v>
      </c>
      <c r="H1034" s="497" t="str">
        <f>VLOOKUP(Table10[[#This Row],[Sản Phẩm RG]],'Thông tin'!C:F,4,0)</f>
        <v>PET chai</v>
      </c>
      <c r="I1034">
        <v>284</v>
      </c>
      <c r="J1034" s="497">
        <f>Table10[[#This Row],[Sản lượng kg]]/1000</f>
        <v>0.28399999999999997</v>
      </c>
      <c r="K1034" s="497" t="str">
        <f>_xlfn.XLOOKUP(Table10[[#This Row],[Loại Hàng]],Table59[Nhóm],Table59[Qui đổi])</f>
        <v>PET chai</v>
      </c>
      <c r="L1034" s="403">
        <v>46149</v>
      </c>
      <c r="M1034" t="s">
        <v>608</v>
      </c>
      <c r="N1034" s="497">
        <f>IF(COUNTIF($A$3:A1034,A1034)=1,1,0)</f>
        <v>0</v>
      </c>
    </row>
    <row r="1035" spans="1:14" x14ac:dyDescent="0.35">
      <c r="A1035" t="s">
        <v>1614</v>
      </c>
      <c r="B1035" s="497" t="str">
        <f>IF(Table10[[#This Row],[DTR/Trạm]]="DTR",_xlfn.XLOOKUP(Table10[[#This Row],[ID NCC]],DS_NCC_DTR[ID NCC],DS_NCC_DTR[Tên NCC]),_xlfn.XLOOKUP(Table10[[#This Row],[ID NCC]],Data_TongTram2[ID NCC],Data_TongTram2[Tên NCC]))</f>
        <v>Ngân Thảo</v>
      </c>
      <c r="C1035" s="497" t="str">
        <f>IF(Table10[[#This Row],[Trạm/DTR]]="DTR","DTR","Trạm")</f>
        <v>Trạm</v>
      </c>
      <c r="D1035" s="497" t="str">
        <f>Table10[[#This Row],[ID NCC]]&amp;Table10[[#This Row],[Trạm/DTR]]</f>
        <v>001J3000002HLePIAWKhánh Nga</v>
      </c>
      <c r="E1035" s="497" t="str">
        <f>IF(Table10[[#This Row],[DTR/Trạm]]="DTR",_xlfn.XLOOKUP(Table10[[#This Row],[ID NCC]],DS_NCC_DTR[ID NCC],DS_NCC_DTR[Nhân viên]),_xlfn.XLOOKUP(Table10[[#This Row],[ID NCC]],Data_TongTram2[ID NCC],Data_TongTram2[Nhân viên]))</f>
        <v>Lâm Đỗ Anh Hào</v>
      </c>
      <c r="F1035" s="497" t="str">
        <f>IF(Table10[[#This Row],[Trạm/DTR]]="DTR",_xlfn.XLOOKUP(Table10[[#This Row],[ID NCC]],DS_NCC_DTR[ID NCC],DS_NCC_DTR[Admin miền]),_xlfn.XLOOKUP(Table10[[#This Row],[Trạm/DTR]],Table16[Trạm],Table16[[Admin ]]))</f>
        <v>Nguyễn Thị Ngọc Bích</v>
      </c>
      <c r="G1035" t="s">
        <v>1296</v>
      </c>
      <c r="H1035" s="497" t="str">
        <f>VLOOKUP(Table10[[#This Row],[Sản Phẩm RG]],'Thông tin'!C:F,4,0)</f>
        <v>PET chai</v>
      </c>
      <c r="I1035">
        <v>529</v>
      </c>
      <c r="J1035" s="497">
        <f>Table10[[#This Row],[Sản lượng kg]]/1000</f>
        <v>0.52900000000000003</v>
      </c>
      <c r="K1035" s="497" t="str">
        <f>_xlfn.XLOOKUP(Table10[[#This Row],[Loại Hàng]],Table59[Nhóm],Table59[Qui đổi])</f>
        <v>PET chai</v>
      </c>
      <c r="L1035" s="403">
        <v>46149</v>
      </c>
      <c r="M1035" t="s">
        <v>608</v>
      </c>
      <c r="N1035" s="497">
        <f>IF(COUNTIF($A$3:A1035,A1035)=1,1,0)</f>
        <v>0</v>
      </c>
    </row>
    <row r="1036" spans="1:14" x14ac:dyDescent="0.35">
      <c r="A1036" t="s">
        <v>679</v>
      </c>
      <c r="B1036" s="497" t="str">
        <f>IF(Table10[[#This Row],[DTR/Trạm]]="DTR",_xlfn.XLOOKUP(Table10[[#This Row],[ID NCC]],DS_NCC_DTR[ID NCC],DS_NCC_DTR[Tên NCC]),_xlfn.XLOOKUP(Table10[[#This Row],[ID NCC]],Data_TongTram2[ID NCC],Data_TongTram2[Tên NCC]))</f>
        <v>Anh Thạch Chợ Gạo</v>
      </c>
      <c r="C1036" s="497" t="str">
        <f>IF(Table10[[#This Row],[Trạm/DTR]]="DTR","DTR","Trạm")</f>
        <v>Trạm</v>
      </c>
      <c r="D1036" s="497" t="str">
        <f>Table10[[#This Row],[ID NCC]]&amp;Table10[[#This Row],[Trạm/DTR]]</f>
        <v>001J3000002HLxXIAWKhánh Nga</v>
      </c>
      <c r="E1036" s="497" t="str">
        <f>IF(Table10[[#This Row],[DTR/Trạm]]="DTR",_xlfn.XLOOKUP(Table10[[#This Row],[ID NCC]],DS_NCC_DTR[ID NCC],DS_NCC_DTR[Nhân viên]),_xlfn.XLOOKUP(Table10[[#This Row],[ID NCC]],Data_TongTram2[ID NCC],Data_TongTram2[Nhân viên]))</f>
        <v>Lâm Đỗ Anh Hào</v>
      </c>
      <c r="F1036" s="497" t="str">
        <f>IF(Table10[[#This Row],[Trạm/DTR]]="DTR",_xlfn.XLOOKUP(Table10[[#This Row],[ID NCC]],DS_NCC_DTR[ID NCC],DS_NCC_DTR[Admin miền]),_xlfn.XLOOKUP(Table10[[#This Row],[Trạm/DTR]],Table16[Trạm],Table16[[Admin ]]))</f>
        <v>Nguyễn Thị Ngọc Bích</v>
      </c>
      <c r="G1036" t="s">
        <v>1296</v>
      </c>
      <c r="H1036" s="497" t="str">
        <f>VLOOKUP(Table10[[#This Row],[Sản Phẩm RG]],'Thông tin'!C:F,4,0)</f>
        <v>PET chai</v>
      </c>
      <c r="I1036">
        <v>638</v>
      </c>
      <c r="J1036" s="497">
        <f>Table10[[#This Row],[Sản lượng kg]]/1000</f>
        <v>0.63800000000000001</v>
      </c>
      <c r="K1036" s="497" t="str">
        <f>_xlfn.XLOOKUP(Table10[[#This Row],[Loại Hàng]],Table59[Nhóm],Table59[Qui đổi])</f>
        <v>PET chai</v>
      </c>
      <c r="L1036" s="403">
        <v>46149</v>
      </c>
      <c r="M1036" t="s">
        <v>608</v>
      </c>
      <c r="N1036" s="497">
        <f>IF(COUNTIF($A$3:A1036,A1036)=1,1,0)</f>
        <v>1</v>
      </c>
    </row>
    <row r="1037" spans="1:14" x14ac:dyDescent="0.35">
      <c r="A1037" t="s">
        <v>379</v>
      </c>
      <c r="B1037" s="497" t="str">
        <f>IF(Table10[[#This Row],[DTR/Trạm]]="DTR",_xlfn.XLOOKUP(Table10[[#This Row],[ID NCC]],DS_NCC_DTR[ID NCC],DS_NCC_DTR[Tên NCC]),_xlfn.XLOOKUP(Table10[[#This Row],[ID NCC]],Data_TongTram2[ID NCC],Data_TongTram2[Tên NCC]))</f>
        <v>Anh Tí Mỹ Tho</v>
      </c>
      <c r="C1037" s="497" t="str">
        <f>IF(Table10[[#This Row],[Trạm/DTR]]="DTR","DTR","Trạm")</f>
        <v>Trạm</v>
      </c>
      <c r="D1037" s="497" t="str">
        <f>Table10[[#This Row],[ID NCC]]&amp;Table10[[#This Row],[Trạm/DTR]]</f>
        <v>001J3000002HLosIAGKhánh Nga</v>
      </c>
      <c r="E1037" s="497" t="str">
        <f>IF(Table10[[#This Row],[DTR/Trạm]]="DTR",_xlfn.XLOOKUP(Table10[[#This Row],[ID NCC]],DS_NCC_DTR[ID NCC],DS_NCC_DTR[Nhân viên]),_xlfn.XLOOKUP(Table10[[#This Row],[ID NCC]],Data_TongTram2[ID NCC],Data_TongTram2[Nhân viên]))</f>
        <v>Lâm Đỗ Anh Hào</v>
      </c>
      <c r="F1037" s="497" t="str">
        <f>IF(Table10[[#This Row],[Trạm/DTR]]="DTR",_xlfn.XLOOKUP(Table10[[#This Row],[ID NCC]],DS_NCC_DTR[ID NCC],DS_NCC_DTR[Admin miền]),_xlfn.XLOOKUP(Table10[[#This Row],[Trạm/DTR]],Table16[Trạm],Table16[[Admin ]]))</f>
        <v>Nguyễn Thị Ngọc Bích</v>
      </c>
      <c r="G1037" t="s">
        <v>1296</v>
      </c>
      <c r="H1037" s="497" t="str">
        <f>VLOOKUP(Table10[[#This Row],[Sản Phẩm RG]],'Thông tin'!C:F,4,0)</f>
        <v>PET chai</v>
      </c>
      <c r="I1037">
        <v>321</v>
      </c>
      <c r="J1037" s="497">
        <f>Table10[[#This Row],[Sản lượng kg]]/1000</f>
        <v>0.32100000000000001</v>
      </c>
      <c r="K1037" s="497" t="str">
        <f>_xlfn.XLOOKUP(Table10[[#This Row],[Loại Hàng]],Table59[Nhóm],Table59[Qui đổi])</f>
        <v>PET chai</v>
      </c>
      <c r="L1037" s="403">
        <v>46149</v>
      </c>
      <c r="M1037" t="s">
        <v>608</v>
      </c>
      <c r="N1037" s="497">
        <f>IF(COUNTIF($A$3:A1037,A1037)=1,1,0)</f>
        <v>0</v>
      </c>
    </row>
    <row r="1038" spans="1:14" x14ac:dyDescent="0.35">
      <c r="A1038" t="s">
        <v>420</v>
      </c>
      <c r="B1038" s="497" t="str">
        <f>IF(Table10[[#This Row],[DTR/Trạm]]="DTR",_xlfn.XLOOKUP(Table10[[#This Row],[ID NCC]],DS_NCC_DTR[ID NCC],DS_NCC_DTR[Tên NCC]),_xlfn.XLOOKUP(Table10[[#This Row],[ID NCC]],Data_TongTram2[ID NCC],Data_TongTram2[Tên NCC]))</f>
        <v>Chị Thảo Tân Hiệp</v>
      </c>
      <c r="C1038" s="497" t="str">
        <f>IF(Table10[[#This Row],[Trạm/DTR]]="DTR","DTR","Trạm")</f>
        <v>Trạm</v>
      </c>
      <c r="D1038" s="497" t="str">
        <f>Table10[[#This Row],[ID NCC]]&amp;Table10[[#This Row],[Trạm/DTR]]</f>
        <v>001J3000002HLxkIAGKhánh Nga</v>
      </c>
      <c r="E1038" s="497" t="str">
        <f>IF(Table10[[#This Row],[DTR/Trạm]]="DTR",_xlfn.XLOOKUP(Table10[[#This Row],[ID NCC]],DS_NCC_DTR[ID NCC],DS_NCC_DTR[Nhân viên]),_xlfn.XLOOKUP(Table10[[#This Row],[ID NCC]],Data_TongTram2[ID NCC],Data_TongTram2[Nhân viên]))</f>
        <v>Lâm Đỗ Anh Hào</v>
      </c>
      <c r="F1038" s="497" t="str">
        <f>IF(Table10[[#This Row],[Trạm/DTR]]="DTR",_xlfn.XLOOKUP(Table10[[#This Row],[ID NCC]],DS_NCC_DTR[ID NCC],DS_NCC_DTR[Admin miền]),_xlfn.XLOOKUP(Table10[[#This Row],[Trạm/DTR]],Table16[Trạm],Table16[[Admin ]]))</f>
        <v>Nguyễn Thị Ngọc Bích</v>
      </c>
      <c r="G1038" t="s">
        <v>2240</v>
      </c>
      <c r="H1038" s="497" t="str">
        <f>VLOOKUP(Table10[[#This Row],[Sản Phẩm RG]],'Thông tin'!C:F,4,0)</f>
        <v>PET chai</v>
      </c>
      <c r="I1038">
        <v>3756</v>
      </c>
      <c r="J1038" s="497">
        <f>Table10[[#This Row],[Sản lượng kg]]/1000</f>
        <v>3.7559999999999998</v>
      </c>
      <c r="K1038" s="497" t="str">
        <f>_xlfn.XLOOKUP(Table10[[#This Row],[Loại Hàng]],Table59[Nhóm],Table59[Qui đổi])</f>
        <v>PET chai</v>
      </c>
      <c r="L1038" s="403">
        <v>46149</v>
      </c>
      <c r="M1038" t="s">
        <v>608</v>
      </c>
      <c r="N1038" s="497">
        <f>IF(COUNTIF($A$3:A1038,A1038)=1,1,0)</f>
        <v>0</v>
      </c>
    </row>
    <row r="1039" spans="1:14" x14ac:dyDescent="0.35">
      <c r="A1039" t="s">
        <v>404</v>
      </c>
      <c r="B1039" s="497" t="str">
        <f>IF(Table10[[#This Row],[DTR/Trạm]]="DTR",_xlfn.XLOOKUP(Table10[[#This Row],[ID NCC]],DS_NCC_DTR[ID NCC],DS_NCC_DTR[Tên NCC]),_xlfn.XLOOKUP(Table10[[#This Row],[ID NCC]],Data_TongTram2[ID NCC],Data_TongTram2[Tên NCC]))</f>
        <v>Anh Trí Cẩm Sơn</v>
      </c>
      <c r="C1039" s="497" t="str">
        <f>IF(Table10[[#This Row],[Trạm/DTR]]="DTR","DTR","Trạm")</f>
        <v>Trạm</v>
      </c>
      <c r="D1039" s="497" t="str">
        <f>Table10[[#This Row],[ID NCC]]&amp;Table10[[#This Row],[Trạm/DTR]]</f>
        <v>001J300000DJ1VEIA1Khánh Nga</v>
      </c>
      <c r="E1039" s="497" t="str">
        <f>IF(Table10[[#This Row],[DTR/Trạm]]="DTR",_xlfn.XLOOKUP(Table10[[#This Row],[ID NCC]],DS_NCC_DTR[ID NCC],DS_NCC_DTR[Nhân viên]),_xlfn.XLOOKUP(Table10[[#This Row],[ID NCC]],Data_TongTram2[ID NCC],Data_TongTram2[Nhân viên]))</f>
        <v>Lâm Đỗ Anh Hào</v>
      </c>
      <c r="F1039" s="497" t="str">
        <f>IF(Table10[[#This Row],[Trạm/DTR]]="DTR",_xlfn.XLOOKUP(Table10[[#This Row],[ID NCC]],DS_NCC_DTR[ID NCC],DS_NCC_DTR[Admin miền]),_xlfn.XLOOKUP(Table10[[#This Row],[Trạm/DTR]],Table16[Trạm],Table16[[Admin ]]))</f>
        <v>Nguyễn Thị Ngọc Bích</v>
      </c>
      <c r="G1039" t="s">
        <v>1296</v>
      </c>
      <c r="H1039" s="497" t="str">
        <f>VLOOKUP(Table10[[#This Row],[Sản Phẩm RG]],'Thông tin'!C:F,4,0)</f>
        <v>PET chai</v>
      </c>
      <c r="I1039">
        <v>460</v>
      </c>
      <c r="J1039" s="497">
        <f>Table10[[#This Row],[Sản lượng kg]]/1000</f>
        <v>0.46</v>
      </c>
      <c r="K1039" s="497" t="str">
        <f>_xlfn.XLOOKUP(Table10[[#This Row],[Loại Hàng]],Table59[Nhóm],Table59[Qui đổi])</f>
        <v>PET chai</v>
      </c>
      <c r="L1039" s="403">
        <v>46149</v>
      </c>
      <c r="M1039" t="s">
        <v>608</v>
      </c>
      <c r="N1039" s="497">
        <f>IF(COUNTIF($A$3:A1039,A1039)=1,1,0)</f>
        <v>0</v>
      </c>
    </row>
    <row r="1040" spans="1:14" x14ac:dyDescent="0.35">
      <c r="A1040" t="s">
        <v>919</v>
      </c>
      <c r="B1040" s="497" t="str">
        <f>IF(Table10[[#This Row],[DTR/Trạm]]="DTR",_xlfn.XLOOKUP(Table10[[#This Row],[ID NCC]],DS_NCC_DTR[ID NCC],DS_NCC_DTR[Tên NCC]),_xlfn.XLOOKUP(Table10[[#This Row],[ID NCC]],Data_TongTram2[ID NCC],Data_TongTram2[Tên NCC]))</f>
        <v>HKD Phạm Thanh Vũ</v>
      </c>
      <c r="C1040" s="497" t="str">
        <f>IF(Table10[[#This Row],[Trạm/DTR]]="DTR","DTR","Trạm")</f>
        <v>Trạm</v>
      </c>
      <c r="D1040" s="497" t="str">
        <f>Table10[[#This Row],[ID NCC]]&amp;Table10[[#This Row],[Trạm/DTR]]</f>
        <v>001J3000002HLorIAGKhánh Nga</v>
      </c>
      <c r="E1040" s="497" t="str">
        <f>IF(Table10[[#This Row],[DTR/Trạm]]="DTR",_xlfn.XLOOKUP(Table10[[#This Row],[ID NCC]],DS_NCC_DTR[ID NCC],DS_NCC_DTR[Nhân viên]),_xlfn.XLOOKUP(Table10[[#This Row],[ID NCC]],Data_TongTram2[ID NCC],Data_TongTram2[Nhân viên]))</f>
        <v>Lâm Đỗ Anh Hào</v>
      </c>
      <c r="F1040" s="497" t="str">
        <f>IF(Table10[[#This Row],[Trạm/DTR]]="DTR",_xlfn.XLOOKUP(Table10[[#This Row],[ID NCC]],DS_NCC_DTR[ID NCC],DS_NCC_DTR[Admin miền]),_xlfn.XLOOKUP(Table10[[#This Row],[Trạm/DTR]],Table16[Trạm],Table16[[Admin ]]))</f>
        <v>Nguyễn Thị Ngọc Bích</v>
      </c>
      <c r="G1040" t="s">
        <v>1296</v>
      </c>
      <c r="H1040" s="497" t="str">
        <f>VLOOKUP(Table10[[#This Row],[Sản Phẩm RG]],'Thông tin'!C:F,4,0)</f>
        <v>PET chai</v>
      </c>
      <c r="I1040">
        <v>548</v>
      </c>
      <c r="J1040" s="497">
        <f>Table10[[#This Row],[Sản lượng kg]]/1000</f>
        <v>0.54800000000000004</v>
      </c>
      <c r="K1040" s="497" t="str">
        <f>_xlfn.XLOOKUP(Table10[[#This Row],[Loại Hàng]],Table59[Nhóm],Table59[Qui đổi])</f>
        <v>PET chai</v>
      </c>
      <c r="L1040" s="403">
        <v>46149</v>
      </c>
      <c r="M1040" t="s">
        <v>608</v>
      </c>
      <c r="N1040" s="497">
        <f>IF(COUNTIF($A$3:A1040,A1040)=1,1,0)</f>
        <v>1</v>
      </c>
    </row>
    <row r="1041" spans="1:14" x14ac:dyDescent="0.35">
      <c r="A1041" t="s">
        <v>786</v>
      </c>
      <c r="B1041" s="497" t="str">
        <f>IF(Table10[[#This Row],[DTR/Trạm]]="DTR",_xlfn.XLOOKUP(Table10[[#This Row],[ID NCC]],DS_NCC_DTR[ID NCC],DS_NCC_DTR[Tên NCC]),_xlfn.XLOOKUP(Table10[[#This Row],[ID NCC]],Data_TongTram2[ID NCC],Data_TongTram2[Tên NCC]))</f>
        <v>Anh Tâm Mỏ Cày</v>
      </c>
      <c r="C1041" s="497" t="str">
        <f>IF(Table10[[#This Row],[Trạm/DTR]]="DTR","DTR","Trạm")</f>
        <v>Trạm</v>
      </c>
      <c r="D1041" s="497" t="str">
        <f>Table10[[#This Row],[ID NCC]]&amp;Table10[[#This Row],[Trạm/DTR]]</f>
        <v>001J3000002HLyRIAWKhánh Nga</v>
      </c>
      <c r="E1041" s="497" t="str">
        <f>IF(Table10[[#This Row],[DTR/Trạm]]="DTR",_xlfn.XLOOKUP(Table10[[#This Row],[ID NCC]],DS_NCC_DTR[ID NCC],DS_NCC_DTR[Nhân viên]),_xlfn.XLOOKUP(Table10[[#This Row],[ID NCC]],Data_TongTram2[ID NCC],Data_TongTram2[Nhân viên]))</f>
        <v>Lê Quốc Việt</v>
      </c>
      <c r="F1041" s="497" t="str">
        <f>IF(Table10[[#This Row],[Trạm/DTR]]="DTR",_xlfn.XLOOKUP(Table10[[#This Row],[ID NCC]],DS_NCC_DTR[ID NCC],DS_NCC_DTR[Admin miền]),_xlfn.XLOOKUP(Table10[[#This Row],[Trạm/DTR]],Table16[Trạm],Table16[[Admin ]]))</f>
        <v>Nguyễn Thị Ngọc Bích</v>
      </c>
      <c r="G1041" t="s">
        <v>1296</v>
      </c>
      <c r="H1041" s="497" t="str">
        <f>VLOOKUP(Table10[[#This Row],[Sản Phẩm RG]],'Thông tin'!C:F,4,0)</f>
        <v>PET chai</v>
      </c>
      <c r="I1041">
        <v>647</v>
      </c>
      <c r="J1041" s="497">
        <f>Table10[[#This Row],[Sản lượng kg]]/1000</f>
        <v>0.64700000000000002</v>
      </c>
      <c r="K1041" s="497" t="str">
        <f>_xlfn.XLOOKUP(Table10[[#This Row],[Loại Hàng]],Table59[Nhóm],Table59[Qui đổi])</f>
        <v>PET chai</v>
      </c>
      <c r="L1041" s="403">
        <v>46149</v>
      </c>
      <c r="M1041" t="s">
        <v>608</v>
      </c>
      <c r="N1041" s="497">
        <f>IF(COUNTIF($A$3:A1041,A1041)=1,1,0)</f>
        <v>1</v>
      </c>
    </row>
    <row r="1042" spans="1:14" x14ac:dyDescent="0.35">
      <c r="A1042" t="s">
        <v>384</v>
      </c>
      <c r="B1042" s="497" t="str">
        <f>IF(Table10[[#This Row],[DTR/Trạm]]="DTR",_xlfn.XLOOKUP(Table10[[#This Row],[ID NCC]],DS_NCC_DTR[ID NCC],DS_NCC_DTR[Tên NCC]),_xlfn.XLOOKUP(Table10[[#This Row],[ID NCC]],Data_TongTram2[ID NCC],Data_TongTram2[Tên NCC]))</f>
        <v>HKD Ngọc An Nhiên</v>
      </c>
      <c r="C1042" s="497" t="str">
        <f>IF(Table10[[#This Row],[Trạm/DTR]]="DTR","DTR","Trạm")</f>
        <v>Trạm</v>
      </c>
      <c r="D1042" s="497" t="str">
        <f>Table10[[#This Row],[ID NCC]]&amp;Table10[[#This Row],[Trạm/DTR]]</f>
        <v>001J3000002HLbvIAGKhánh Nga</v>
      </c>
      <c r="E1042" s="497" t="str">
        <f>IF(Table10[[#This Row],[DTR/Trạm]]="DTR",_xlfn.XLOOKUP(Table10[[#This Row],[ID NCC]],DS_NCC_DTR[ID NCC],DS_NCC_DTR[Nhân viên]),_xlfn.XLOOKUP(Table10[[#This Row],[ID NCC]],Data_TongTram2[ID NCC],Data_TongTram2[Nhân viên]))</f>
        <v>Lâm Đỗ Anh Hào</v>
      </c>
      <c r="F1042" s="497" t="str">
        <f>IF(Table10[[#This Row],[Trạm/DTR]]="DTR",_xlfn.XLOOKUP(Table10[[#This Row],[ID NCC]],DS_NCC_DTR[ID NCC],DS_NCC_DTR[Admin miền]),_xlfn.XLOOKUP(Table10[[#This Row],[Trạm/DTR]],Table16[Trạm],Table16[[Admin ]]))</f>
        <v>Nguyễn Thị Ngọc Bích</v>
      </c>
      <c r="G1042" t="s">
        <v>1296</v>
      </c>
      <c r="H1042" s="497" t="str">
        <f>VLOOKUP(Table10[[#This Row],[Sản Phẩm RG]],'Thông tin'!C:F,4,0)</f>
        <v>PET chai</v>
      </c>
      <c r="I1042">
        <v>226</v>
      </c>
      <c r="J1042" s="497">
        <f>Table10[[#This Row],[Sản lượng kg]]/1000</f>
        <v>0.22600000000000001</v>
      </c>
      <c r="K1042" s="497" t="str">
        <f>_xlfn.XLOOKUP(Table10[[#This Row],[Loại Hàng]],Table59[Nhóm],Table59[Qui đổi])</f>
        <v>PET chai</v>
      </c>
      <c r="L1042" s="403">
        <v>46149</v>
      </c>
      <c r="M1042" t="s">
        <v>608</v>
      </c>
      <c r="N1042" s="497">
        <f>IF(COUNTIF($A$3:A1042,A1042)=1,1,0)</f>
        <v>0</v>
      </c>
    </row>
    <row r="1043" spans="1:14" x14ac:dyDescent="0.35">
      <c r="A1043" t="s">
        <v>460</v>
      </c>
      <c r="B1043" s="497" t="str">
        <f>IF(Table10[[#This Row],[DTR/Trạm]]="DTR",_xlfn.XLOOKUP(Table10[[#This Row],[ID NCC]],DS_NCC_DTR[ID NCC],DS_NCC_DTR[Tên NCC]),_xlfn.XLOOKUP(Table10[[#This Row],[ID NCC]],Data_TongTram2[ID NCC],Data_TongTram2[Tên NCC]))</f>
        <v>Anh Khánh Dưỡng Điềm</v>
      </c>
      <c r="C1043" s="497" t="str">
        <f>IF(Table10[[#This Row],[Trạm/DTR]]="DTR","DTR","Trạm")</f>
        <v>Trạm</v>
      </c>
      <c r="D1043" s="497" t="str">
        <f>Table10[[#This Row],[ID NCC]]&amp;Table10[[#This Row],[Trạm/DTR]]</f>
        <v>001J3000009CS9hIAGKhánh Nga</v>
      </c>
      <c r="E1043" s="497" t="str">
        <f>IF(Table10[[#This Row],[DTR/Trạm]]="DTR",_xlfn.XLOOKUP(Table10[[#This Row],[ID NCC]],DS_NCC_DTR[ID NCC],DS_NCC_DTR[Nhân viên]),_xlfn.XLOOKUP(Table10[[#This Row],[ID NCC]],Data_TongTram2[ID NCC],Data_TongTram2[Nhân viên]))</f>
        <v>Lâm Đỗ Anh Hào</v>
      </c>
      <c r="F1043" s="497" t="str">
        <f>IF(Table10[[#This Row],[Trạm/DTR]]="DTR",_xlfn.XLOOKUP(Table10[[#This Row],[ID NCC]],DS_NCC_DTR[ID NCC],DS_NCC_DTR[Admin miền]),_xlfn.XLOOKUP(Table10[[#This Row],[Trạm/DTR]],Table16[Trạm],Table16[[Admin ]]))</f>
        <v>Nguyễn Thị Ngọc Bích</v>
      </c>
      <c r="G1043" t="s">
        <v>1296</v>
      </c>
      <c r="H1043" s="497" t="str">
        <f>VLOOKUP(Table10[[#This Row],[Sản Phẩm RG]],'Thông tin'!C:F,4,0)</f>
        <v>PET chai</v>
      </c>
      <c r="I1043">
        <v>315</v>
      </c>
      <c r="J1043" s="497">
        <f>Table10[[#This Row],[Sản lượng kg]]/1000</f>
        <v>0.315</v>
      </c>
      <c r="K1043" s="497" t="str">
        <f>_xlfn.XLOOKUP(Table10[[#This Row],[Loại Hàng]],Table59[Nhóm],Table59[Qui đổi])</f>
        <v>PET chai</v>
      </c>
      <c r="L1043" s="403">
        <v>46149</v>
      </c>
      <c r="M1043" t="s">
        <v>608</v>
      </c>
      <c r="N1043" s="497">
        <f>IF(COUNTIF($A$3:A1043,A1043)=1,1,0)</f>
        <v>1</v>
      </c>
    </row>
    <row r="1044" spans="1:14" x14ac:dyDescent="0.35">
      <c r="A1044" t="s">
        <v>396</v>
      </c>
      <c r="B1044" s="497" t="str">
        <f>IF(Table10[[#This Row],[DTR/Trạm]]="DTR",_xlfn.XLOOKUP(Table10[[#This Row],[ID NCC]],DS_NCC_DTR[ID NCC],DS_NCC_DTR[Tên NCC]),_xlfn.XLOOKUP(Table10[[#This Row],[ID NCC]],Data_TongTram2[ID NCC],Data_TongTram2[Tên NCC]))</f>
        <v>Anh Phong Chợ Gạo</v>
      </c>
      <c r="C1044" s="497" t="str">
        <f>IF(Table10[[#This Row],[Trạm/DTR]]="DTR","DTR","Trạm")</f>
        <v>Trạm</v>
      </c>
      <c r="D1044" s="497" t="str">
        <f>Table10[[#This Row],[ID NCC]]&amp;Table10[[#This Row],[Trạm/DTR]]</f>
        <v>001J3000002ItCOIA0Khánh Nga</v>
      </c>
      <c r="E1044" s="497" t="str">
        <f>IF(Table10[[#This Row],[DTR/Trạm]]="DTR",_xlfn.XLOOKUP(Table10[[#This Row],[ID NCC]],DS_NCC_DTR[ID NCC],DS_NCC_DTR[Nhân viên]),_xlfn.XLOOKUP(Table10[[#This Row],[ID NCC]],Data_TongTram2[ID NCC],Data_TongTram2[Nhân viên]))</f>
        <v>Lâm Đỗ Anh Hào</v>
      </c>
      <c r="F1044" s="497" t="str">
        <f>IF(Table10[[#This Row],[Trạm/DTR]]="DTR",_xlfn.XLOOKUP(Table10[[#This Row],[ID NCC]],DS_NCC_DTR[ID NCC],DS_NCC_DTR[Admin miền]),_xlfn.XLOOKUP(Table10[[#This Row],[Trạm/DTR]],Table16[Trạm],Table16[[Admin ]]))</f>
        <v>Nguyễn Thị Ngọc Bích</v>
      </c>
      <c r="G1044" t="s">
        <v>1296</v>
      </c>
      <c r="H1044" s="497" t="str">
        <f>VLOOKUP(Table10[[#This Row],[Sản Phẩm RG]],'Thông tin'!C:F,4,0)</f>
        <v>PET chai</v>
      </c>
      <c r="I1044">
        <v>1117</v>
      </c>
      <c r="J1044" s="497">
        <f>Table10[[#This Row],[Sản lượng kg]]/1000</f>
        <v>1.117</v>
      </c>
      <c r="K1044" s="497" t="str">
        <f>_xlfn.XLOOKUP(Table10[[#This Row],[Loại Hàng]],Table59[Nhóm],Table59[Qui đổi])</f>
        <v>PET chai</v>
      </c>
      <c r="L1044" s="403">
        <v>46149</v>
      </c>
      <c r="M1044" t="s">
        <v>608</v>
      </c>
      <c r="N1044" s="497">
        <f>IF(COUNTIF($A$3:A1044,A1044)=1,1,0)</f>
        <v>0</v>
      </c>
    </row>
    <row r="1045" spans="1:14" x14ac:dyDescent="0.35">
      <c r="A1045" t="s">
        <v>930</v>
      </c>
      <c r="B1045" s="497" t="str">
        <f>IF(Table10[[#This Row],[DTR/Trạm]]="DTR",_xlfn.XLOOKUP(Table10[[#This Row],[ID NCC]],DS_NCC_DTR[ID NCC],DS_NCC_DTR[Tên NCC]),_xlfn.XLOOKUP(Table10[[#This Row],[ID NCC]],Data_TongTram2[ID NCC],Data_TongTram2[Tên NCC]))</f>
        <v>Chị Trang Mỹ Tho</v>
      </c>
      <c r="C1045" s="497" t="str">
        <f>IF(Table10[[#This Row],[Trạm/DTR]]="DTR","DTR","Trạm")</f>
        <v>Trạm</v>
      </c>
      <c r="D1045" s="497" t="str">
        <f>Table10[[#This Row],[ID NCC]]&amp;Table10[[#This Row],[Trạm/DTR]]</f>
        <v>001J3000002HLbzIAGKhánh Nga</v>
      </c>
      <c r="E1045" s="497" t="str">
        <f>IF(Table10[[#This Row],[DTR/Trạm]]="DTR",_xlfn.XLOOKUP(Table10[[#This Row],[ID NCC]],DS_NCC_DTR[ID NCC],DS_NCC_DTR[Nhân viên]),_xlfn.XLOOKUP(Table10[[#This Row],[ID NCC]],Data_TongTram2[ID NCC],Data_TongTram2[Nhân viên]))</f>
        <v>Lâm Đỗ Anh Hào</v>
      </c>
      <c r="F1045" s="497" t="str">
        <f>IF(Table10[[#This Row],[Trạm/DTR]]="DTR",_xlfn.XLOOKUP(Table10[[#This Row],[ID NCC]],DS_NCC_DTR[ID NCC],DS_NCC_DTR[Admin miền]),_xlfn.XLOOKUP(Table10[[#This Row],[Trạm/DTR]],Table16[Trạm],Table16[[Admin ]]))</f>
        <v>Nguyễn Thị Ngọc Bích</v>
      </c>
      <c r="G1045" t="s">
        <v>1296</v>
      </c>
      <c r="H1045" s="497" t="str">
        <f>VLOOKUP(Table10[[#This Row],[Sản Phẩm RG]],'Thông tin'!C:F,4,0)</f>
        <v>PET chai</v>
      </c>
      <c r="I1045">
        <v>317</v>
      </c>
      <c r="J1045" s="497">
        <f>Table10[[#This Row],[Sản lượng kg]]/1000</f>
        <v>0.317</v>
      </c>
      <c r="K1045" s="497" t="str">
        <f>_xlfn.XLOOKUP(Table10[[#This Row],[Loại Hàng]],Table59[Nhóm],Table59[Qui đổi])</f>
        <v>PET chai</v>
      </c>
      <c r="L1045" s="403">
        <v>46149</v>
      </c>
      <c r="M1045" t="s">
        <v>608</v>
      </c>
      <c r="N1045" s="497">
        <f>IF(COUNTIF($A$3:A1045,A1045)=1,1,0)</f>
        <v>1</v>
      </c>
    </row>
    <row r="1046" spans="1:14" x14ac:dyDescent="0.35">
      <c r="A1046" t="s">
        <v>1693</v>
      </c>
      <c r="B1046" s="497" t="str">
        <f>IF(Table10[[#This Row],[DTR/Trạm]]="DTR",_xlfn.XLOOKUP(Table10[[#This Row],[ID NCC]],DS_NCC_DTR[ID NCC],DS_NCC_DTR[Tên NCC]),_xlfn.XLOOKUP(Table10[[#This Row],[ID NCC]],Data_TongTram2[ID NCC],Data_TongTram2[Tên NCC]))</f>
        <v>CÔNG TY AN HƯNG</v>
      </c>
      <c r="C1046" s="497" t="str">
        <f>IF(Table10[[#This Row],[Trạm/DTR]]="DTR","DTR","Trạm")</f>
        <v>Trạm</v>
      </c>
      <c r="D1046" s="497" t="str">
        <f>Table10[[#This Row],[ID NCC]]&amp;Table10[[#This Row],[Trạm/DTR]]</f>
        <v>001J3000007XNgaIAGKhánh Nga</v>
      </c>
      <c r="E1046" s="497" t="str">
        <f>IF(Table10[[#This Row],[DTR/Trạm]]="DTR",_xlfn.XLOOKUP(Table10[[#This Row],[ID NCC]],DS_NCC_DTR[ID NCC],DS_NCC_DTR[Nhân viên]),_xlfn.XLOOKUP(Table10[[#This Row],[ID NCC]],Data_TongTram2[ID NCC],Data_TongTram2[Nhân viên]))</f>
        <v>Bùi Vũ Thanh Huy</v>
      </c>
      <c r="F1046" s="497" t="str">
        <f>IF(Table10[[#This Row],[Trạm/DTR]]="DTR",_xlfn.XLOOKUP(Table10[[#This Row],[ID NCC]],DS_NCC_DTR[ID NCC],DS_NCC_DTR[Admin miền]),_xlfn.XLOOKUP(Table10[[#This Row],[Trạm/DTR]],Table16[Trạm],Table16[[Admin ]]))</f>
        <v>Nguyễn Thị Ngọc Bích</v>
      </c>
      <c r="G1046" t="s">
        <v>2240</v>
      </c>
      <c r="H1046" s="497" t="str">
        <f>VLOOKUP(Table10[[#This Row],[Sản Phẩm RG]],'Thông tin'!C:F,4,0)</f>
        <v>PET chai</v>
      </c>
      <c r="I1046">
        <v>6730</v>
      </c>
      <c r="J1046" s="497">
        <f>Table10[[#This Row],[Sản lượng kg]]/1000</f>
        <v>6.73</v>
      </c>
      <c r="K1046" s="497" t="str">
        <f>_xlfn.XLOOKUP(Table10[[#This Row],[Loại Hàng]],Table59[Nhóm],Table59[Qui đổi])</f>
        <v>PET chai</v>
      </c>
      <c r="L1046" s="403">
        <v>46149</v>
      </c>
      <c r="M1046" t="s">
        <v>608</v>
      </c>
      <c r="N1046" s="497">
        <f>IF(COUNTIF($A$3:A1046,A1046)=1,1,0)</f>
        <v>0</v>
      </c>
    </row>
    <row r="1047" spans="1:14" x14ac:dyDescent="0.35">
      <c r="A1047" t="s">
        <v>420</v>
      </c>
      <c r="B1047" s="497" t="str">
        <f>IF(Table10[[#This Row],[DTR/Trạm]]="DTR",_xlfn.XLOOKUP(Table10[[#This Row],[ID NCC]],DS_NCC_DTR[ID NCC],DS_NCC_DTR[Tên NCC]),_xlfn.XLOOKUP(Table10[[#This Row],[ID NCC]],Data_TongTram2[ID NCC],Data_TongTram2[Tên NCC]))</f>
        <v>Chị Thảo Tân Hiệp</v>
      </c>
      <c r="C1047" s="497" t="str">
        <f>IF(Table10[[#This Row],[Trạm/DTR]]="DTR","DTR","Trạm")</f>
        <v>Trạm</v>
      </c>
      <c r="D1047" s="497" t="str">
        <f>Table10[[#This Row],[ID NCC]]&amp;Table10[[#This Row],[Trạm/DTR]]</f>
        <v>001J3000002HLxkIAGKhánh Nga</v>
      </c>
      <c r="E1047" s="497" t="str">
        <f>IF(Table10[[#This Row],[DTR/Trạm]]="DTR",_xlfn.XLOOKUP(Table10[[#This Row],[ID NCC]],DS_NCC_DTR[ID NCC],DS_NCC_DTR[Nhân viên]),_xlfn.XLOOKUP(Table10[[#This Row],[ID NCC]],Data_TongTram2[ID NCC],Data_TongTram2[Nhân viên]))</f>
        <v>Lâm Đỗ Anh Hào</v>
      </c>
      <c r="F1047" s="497" t="str">
        <f>IF(Table10[[#This Row],[Trạm/DTR]]="DTR",_xlfn.XLOOKUP(Table10[[#This Row],[ID NCC]],DS_NCC_DTR[ID NCC],DS_NCC_DTR[Admin miền]),_xlfn.XLOOKUP(Table10[[#This Row],[Trạm/DTR]],Table16[Trạm],Table16[[Admin ]]))</f>
        <v>Nguyễn Thị Ngọc Bích</v>
      </c>
      <c r="G1047" t="s">
        <v>2240</v>
      </c>
      <c r="H1047" s="497" t="str">
        <f>VLOOKUP(Table10[[#This Row],[Sản Phẩm RG]],'Thông tin'!C:F,4,0)</f>
        <v>PET chai</v>
      </c>
      <c r="I1047">
        <v>3670</v>
      </c>
      <c r="J1047" s="497">
        <f>Table10[[#This Row],[Sản lượng kg]]/1000</f>
        <v>3.67</v>
      </c>
      <c r="K1047" s="497" t="str">
        <f>_xlfn.XLOOKUP(Table10[[#This Row],[Loại Hàng]],Table59[Nhóm],Table59[Qui đổi])</f>
        <v>PET chai</v>
      </c>
      <c r="L1047" s="403">
        <v>46149</v>
      </c>
      <c r="M1047" t="s">
        <v>608</v>
      </c>
      <c r="N1047" s="497">
        <f>IF(COUNTIF($A$3:A1047,A1047)=1,1,0)</f>
        <v>0</v>
      </c>
    </row>
    <row r="1048" spans="1:14" x14ac:dyDescent="0.35">
      <c r="A1048" t="s">
        <v>420</v>
      </c>
      <c r="B1048" s="497" t="str">
        <f>IF(Table10[[#This Row],[DTR/Trạm]]="DTR",_xlfn.XLOOKUP(Table10[[#This Row],[ID NCC]],DS_NCC_DTR[ID NCC],DS_NCC_DTR[Tên NCC]),_xlfn.XLOOKUP(Table10[[#This Row],[ID NCC]],Data_TongTram2[ID NCC],Data_TongTram2[Tên NCC]))</f>
        <v>Chị Thảo Tân Hiệp</v>
      </c>
      <c r="C1048" s="497" t="str">
        <f>IF(Table10[[#This Row],[Trạm/DTR]]="DTR","DTR","Trạm")</f>
        <v>Trạm</v>
      </c>
      <c r="D1048" s="497" t="str">
        <f>Table10[[#This Row],[ID NCC]]&amp;Table10[[#This Row],[Trạm/DTR]]</f>
        <v>001J3000002HLxkIAGKhánh Nga</v>
      </c>
      <c r="E1048" s="497" t="str">
        <f>IF(Table10[[#This Row],[DTR/Trạm]]="DTR",_xlfn.XLOOKUP(Table10[[#This Row],[ID NCC]],DS_NCC_DTR[ID NCC],DS_NCC_DTR[Nhân viên]),_xlfn.XLOOKUP(Table10[[#This Row],[ID NCC]],Data_TongTram2[ID NCC],Data_TongTram2[Nhân viên]))</f>
        <v>Lâm Đỗ Anh Hào</v>
      </c>
      <c r="F1048" s="497" t="str">
        <f>IF(Table10[[#This Row],[Trạm/DTR]]="DTR",_xlfn.XLOOKUP(Table10[[#This Row],[ID NCC]],DS_NCC_DTR[ID NCC],DS_NCC_DTR[Admin miền]),_xlfn.XLOOKUP(Table10[[#This Row],[Trạm/DTR]],Table16[Trạm],Table16[[Admin ]]))</f>
        <v>Nguyễn Thị Ngọc Bích</v>
      </c>
      <c r="G1048" t="s">
        <v>2240</v>
      </c>
      <c r="H1048" s="497" t="str">
        <f>VLOOKUP(Table10[[#This Row],[Sản Phẩm RG]],'Thông tin'!C:F,4,0)</f>
        <v>PET chai</v>
      </c>
      <c r="I1048">
        <v>3070</v>
      </c>
      <c r="J1048" s="497">
        <f>Table10[[#This Row],[Sản lượng kg]]/1000</f>
        <v>3.07</v>
      </c>
      <c r="K1048" s="497" t="str">
        <f>_xlfn.XLOOKUP(Table10[[#This Row],[Loại Hàng]],Table59[Nhóm],Table59[Qui đổi])</f>
        <v>PET chai</v>
      </c>
      <c r="L1048" s="403">
        <v>46149</v>
      </c>
      <c r="M1048" t="s">
        <v>608</v>
      </c>
      <c r="N1048" s="497">
        <f>IF(COUNTIF($A$3:A1048,A1048)=1,1,0)</f>
        <v>0</v>
      </c>
    </row>
    <row r="1049" spans="1:14" x14ac:dyDescent="0.35">
      <c r="A1049" t="s">
        <v>405</v>
      </c>
      <c r="B1049" s="497" t="str">
        <f>IF(Table10[[#This Row],[DTR/Trạm]]="DTR",_xlfn.XLOOKUP(Table10[[#This Row],[ID NCC]],DS_NCC_DTR[ID NCC],DS_NCC_DTR[Tên NCC]),_xlfn.XLOOKUP(Table10[[#This Row],[ID NCC]],Data_TongTram2[ID NCC],Data_TongTram2[Tên NCC]))</f>
        <v>Anh Nhân Trà Vinh</v>
      </c>
      <c r="C1049" s="497" t="str">
        <f>IF(Table10[[#This Row],[Trạm/DTR]]="DTR","DTR","Trạm")</f>
        <v>Trạm</v>
      </c>
      <c r="D1049" s="497" t="str">
        <f>Table10[[#This Row],[ID NCC]]&amp;Table10[[#This Row],[Trạm/DTR]]</f>
        <v>001dc00000sVWUNAA4Khánh Nga</v>
      </c>
      <c r="E1049" s="497" t="str">
        <f>IF(Table10[[#This Row],[DTR/Trạm]]="DTR",_xlfn.XLOOKUP(Table10[[#This Row],[ID NCC]],DS_NCC_DTR[ID NCC],DS_NCC_DTR[Nhân viên]),_xlfn.XLOOKUP(Table10[[#This Row],[ID NCC]],Data_TongTram2[ID NCC],Data_TongTram2[Nhân viên]))</f>
        <v>Lê Quốc Việt</v>
      </c>
      <c r="F1049" s="497" t="str">
        <f>IF(Table10[[#This Row],[Trạm/DTR]]="DTR",_xlfn.XLOOKUP(Table10[[#This Row],[ID NCC]],DS_NCC_DTR[ID NCC],DS_NCC_DTR[Admin miền]),_xlfn.XLOOKUP(Table10[[#This Row],[Trạm/DTR]],Table16[Trạm],Table16[[Admin ]]))</f>
        <v>Nguyễn Thị Ngọc Bích</v>
      </c>
      <c r="G1049" t="s">
        <v>1296</v>
      </c>
      <c r="H1049" s="497" t="str">
        <f>VLOOKUP(Table10[[#This Row],[Sản Phẩm RG]],'Thông tin'!C:F,4,0)</f>
        <v>PET chai</v>
      </c>
      <c r="I1049">
        <v>1251</v>
      </c>
      <c r="J1049" s="497">
        <f>Table10[[#This Row],[Sản lượng kg]]/1000</f>
        <v>1.2509999999999999</v>
      </c>
      <c r="K1049" s="497" t="str">
        <f>_xlfn.XLOOKUP(Table10[[#This Row],[Loại Hàng]],Table59[Nhóm],Table59[Qui đổi])</f>
        <v>PET chai</v>
      </c>
      <c r="L1049" s="403">
        <v>46149</v>
      </c>
      <c r="M1049" t="s">
        <v>608</v>
      </c>
      <c r="N1049" s="497">
        <f>IF(COUNTIF($A$3:A1049,A1049)=1,1,0)</f>
        <v>0</v>
      </c>
    </row>
    <row r="1050" spans="1:14" x14ac:dyDescent="0.35">
      <c r="A1050" t="s">
        <v>384</v>
      </c>
      <c r="B1050" s="497" t="str">
        <f>IF(Table10[[#This Row],[DTR/Trạm]]="DTR",_xlfn.XLOOKUP(Table10[[#This Row],[ID NCC]],DS_NCC_DTR[ID NCC],DS_NCC_DTR[Tên NCC]),_xlfn.XLOOKUP(Table10[[#This Row],[ID NCC]],Data_TongTram2[ID NCC],Data_TongTram2[Tên NCC]))</f>
        <v>HKD Ngọc An Nhiên</v>
      </c>
      <c r="C1050" s="497" t="str">
        <f>IF(Table10[[#This Row],[Trạm/DTR]]="DTR","DTR","Trạm")</f>
        <v>Trạm</v>
      </c>
      <c r="D1050" s="497" t="str">
        <f>Table10[[#This Row],[ID NCC]]&amp;Table10[[#This Row],[Trạm/DTR]]</f>
        <v>001J3000002HLbvIAGKhánh Nga</v>
      </c>
      <c r="E1050" s="497" t="str">
        <f>IF(Table10[[#This Row],[DTR/Trạm]]="DTR",_xlfn.XLOOKUP(Table10[[#This Row],[ID NCC]],DS_NCC_DTR[ID NCC],DS_NCC_DTR[Nhân viên]),_xlfn.XLOOKUP(Table10[[#This Row],[ID NCC]],Data_TongTram2[ID NCC],Data_TongTram2[Nhân viên]))</f>
        <v>Lâm Đỗ Anh Hào</v>
      </c>
      <c r="F1050" s="497" t="str">
        <f>IF(Table10[[#This Row],[Trạm/DTR]]="DTR",_xlfn.XLOOKUP(Table10[[#This Row],[ID NCC]],DS_NCC_DTR[ID NCC],DS_NCC_DTR[Admin miền]),_xlfn.XLOOKUP(Table10[[#This Row],[Trạm/DTR]],Table16[Trạm],Table16[[Admin ]]))</f>
        <v>Nguyễn Thị Ngọc Bích</v>
      </c>
      <c r="G1050" t="s">
        <v>1296</v>
      </c>
      <c r="H1050" s="497" t="str">
        <f>VLOOKUP(Table10[[#This Row],[Sản Phẩm RG]],'Thông tin'!C:F,4,0)</f>
        <v>PET chai</v>
      </c>
      <c r="I1050">
        <v>505</v>
      </c>
      <c r="J1050" s="497">
        <f>Table10[[#This Row],[Sản lượng kg]]/1000</f>
        <v>0.505</v>
      </c>
      <c r="K1050" s="497" t="str">
        <f>_xlfn.XLOOKUP(Table10[[#This Row],[Loại Hàng]],Table59[Nhóm],Table59[Qui đổi])</f>
        <v>PET chai</v>
      </c>
      <c r="L1050" s="403">
        <v>46149</v>
      </c>
      <c r="M1050" t="s">
        <v>608</v>
      </c>
      <c r="N1050" s="497">
        <f>IF(COUNTIF($A$3:A1050,A1050)=1,1,0)</f>
        <v>0</v>
      </c>
    </row>
    <row r="1051" spans="1:14" x14ac:dyDescent="0.35">
      <c r="A1051" t="s">
        <v>471</v>
      </c>
      <c r="B1051" s="497" t="str">
        <f>IF(Table10[[#This Row],[DTR/Trạm]]="DTR",_xlfn.XLOOKUP(Table10[[#This Row],[ID NCC]],DS_NCC_DTR[ID NCC],DS_NCC_DTR[Tên NCC]),_xlfn.XLOOKUP(Table10[[#This Row],[ID NCC]],Data_TongTram2[ID NCC],Data_TongTram2[Tên NCC]))</f>
        <v>Chị Tám Vạn Thuận</v>
      </c>
      <c r="C1051" s="497" t="str">
        <f>IF(Table10[[#This Row],[Trạm/DTR]]="DTR","DTR","Trạm")</f>
        <v>Trạm</v>
      </c>
      <c r="D1051" s="497" t="str">
        <f>Table10[[#This Row],[ID NCC]]&amp;Table10[[#This Row],[Trạm/DTR]]</f>
        <v>001J3000002HLxjIAGKhánh Nga</v>
      </c>
      <c r="E1051" s="497" t="str">
        <f>IF(Table10[[#This Row],[DTR/Trạm]]="DTR",_xlfn.XLOOKUP(Table10[[#This Row],[ID NCC]],DS_NCC_DTR[ID NCC],DS_NCC_DTR[Nhân viên]),_xlfn.XLOOKUP(Table10[[#This Row],[ID NCC]],Data_TongTram2[ID NCC],Data_TongTram2[Nhân viên]))</f>
        <v>Lâm Đỗ Anh Hào</v>
      </c>
      <c r="F1051" s="497" t="str">
        <f>IF(Table10[[#This Row],[Trạm/DTR]]="DTR",_xlfn.XLOOKUP(Table10[[#This Row],[ID NCC]],DS_NCC_DTR[ID NCC],DS_NCC_DTR[Admin miền]),_xlfn.XLOOKUP(Table10[[#This Row],[Trạm/DTR]],Table16[Trạm],Table16[[Admin ]]))</f>
        <v>Nguyễn Thị Ngọc Bích</v>
      </c>
      <c r="G1051" t="s">
        <v>1296</v>
      </c>
      <c r="H1051" s="497" t="str">
        <f>VLOOKUP(Table10[[#This Row],[Sản Phẩm RG]],'Thông tin'!C:F,4,0)</f>
        <v>PET chai</v>
      </c>
      <c r="I1051">
        <v>557</v>
      </c>
      <c r="J1051" s="497">
        <f>Table10[[#This Row],[Sản lượng kg]]/1000</f>
        <v>0.55700000000000005</v>
      </c>
      <c r="K1051" s="497" t="str">
        <f>_xlfn.XLOOKUP(Table10[[#This Row],[Loại Hàng]],Table59[Nhóm],Table59[Qui đổi])</f>
        <v>PET chai</v>
      </c>
      <c r="L1051" s="403">
        <v>46149</v>
      </c>
      <c r="M1051" t="s">
        <v>608</v>
      </c>
      <c r="N1051" s="497">
        <f>IF(COUNTIF($A$3:A1051,A1051)=1,1,0)</f>
        <v>0</v>
      </c>
    </row>
    <row r="1052" spans="1:14" x14ac:dyDescent="0.35">
      <c r="A1052" t="s">
        <v>383</v>
      </c>
      <c r="B1052" s="497" t="str">
        <f>IF(Table10[[#This Row],[DTR/Trạm]]="DTR",_xlfn.XLOOKUP(Table10[[#This Row],[ID NCC]],DS_NCC_DTR[ID NCC],DS_NCC_DTR[Tên NCC]),_xlfn.XLOOKUP(Table10[[#This Row],[ID NCC]],Data_TongTram2[ID NCC],Data_TongTram2[Tên NCC]))</f>
        <v>PHẾ LIỆU CẦU</v>
      </c>
      <c r="C1052" s="497" t="str">
        <f>IF(Table10[[#This Row],[Trạm/DTR]]="DTR","DTR","Trạm")</f>
        <v>Trạm</v>
      </c>
      <c r="D1052" s="497" t="str">
        <f>Table10[[#This Row],[ID NCC]]&amp;Table10[[#This Row],[Trạm/DTR]]</f>
        <v>001J3000005HQnYIAWKhánh Nga</v>
      </c>
      <c r="E1052" s="497" t="str">
        <f>IF(Table10[[#This Row],[DTR/Trạm]]="DTR",_xlfn.XLOOKUP(Table10[[#This Row],[ID NCC]],DS_NCC_DTR[ID NCC],DS_NCC_DTR[Nhân viên]),_xlfn.XLOOKUP(Table10[[#This Row],[ID NCC]],Data_TongTram2[ID NCC],Data_TongTram2[Nhân viên]))</f>
        <v>Lâm Đỗ Anh Hào</v>
      </c>
      <c r="F1052" s="497" t="str">
        <f>IF(Table10[[#This Row],[Trạm/DTR]]="DTR",_xlfn.XLOOKUP(Table10[[#This Row],[ID NCC]],DS_NCC_DTR[ID NCC],DS_NCC_DTR[Admin miền]),_xlfn.XLOOKUP(Table10[[#This Row],[Trạm/DTR]],Table16[Trạm],Table16[[Admin ]]))</f>
        <v>Nguyễn Thị Ngọc Bích</v>
      </c>
      <c r="G1052" t="s">
        <v>1296</v>
      </c>
      <c r="H1052" s="497" t="str">
        <f>VLOOKUP(Table10[[#This Row],[Sản Phẩm RG]],'Thông tin'!C:F,4,0)</f>
        <v>PET chai</v>
      </c>
      <c r="I1052">
        <v>1006</v>
      </c>
      <c r="J1052" s="497">
        <f>Table10[[#This Row],[Sản lượng kg]]/1000</f>
        <v>1.006</v>
      </c>
      <c r="K1052" s="497" t="str">
        <f>_xlfn.XLOOKUP(Table10[[#This Row],[Loại Hàng]],Table59[Nhóm],Table59[Qui đổi])</f>
        <v>PET chai</v>
      </c>
      <c r="L1052" s="403">
        <v>46149</v>
      </c>
      <c r="M1052" t="s">
        <v>608</v>
      </c>
      <c r="N1052" s="497">
        <f>IF(COUNTIF($A$3:A1052,A1052)=1,1,0)</f>
        <v>0</v>
      </c>
    </row>
    <row r="1053" spans="1:14" x14ac:dyDescent="0.35">
      <c r="A1053" t="s">
        <v>383</v>
      </c>
      <c r="B1053" s="497" t="str">
        <f>IF(Table10[[#This Row],[DTR/Trạm]]="DTR",_xlfn.XLOOKUP(Table10[[#This Row],[ID NCC]],DS_NCC_DTR[ID NCC],DS_NCC_DTR[Tên NCC]),_xlfn.XLOOKUP(Table10[[#This Row],[ID NCC]],Data_TongTram2[ID NCC],Data_TongTram2[Tên NCC]))</f>
        <v>PHẾ LIỆU CẦU</v>
      </c>
      <c r="C1053" s="497" t="str">
        <f>IF(Table10[[#This Row],[Trạm/DTR]]="DTR","DTR","Trạm")</f>
        <v>Trạm</v>
      </c>
      <c r="D1053" s="497" t="str">
        <f>Table10[[#This Row],[ID NCC]]&amp;Table10[[#This Row],[Trạm/DTR]]</f>
        <v>001J3000005HQnYIAWKhánh Nga</v>
      </c>
      <c r="E1053" s="497" t="str">
        <f>IF(Table10[[#This Row],[DTR/Trạm]]="DTR",_xlfn.XLOOKUP(Table10[[#This Row],[ID NCC]],DS_NCC_DTR[ID NCC],DS_NCC_DTR[Nhân viên]),_xlfn.XLOOKUP(Table10[[#This Row],[ID NCC]],Data_TongTram2[ID NCC],Data_TongTram2[Nhân viên]))</f>
        <v>Lâm Đỗ Anh Hào</v>
      </c>
      <c r="F1053" s="497" t="str">
        <f>IF(Table10[[#This Row],[Trạm/DTR]]="DTR",_xlfn.XLOOKUP(Table10[[#This Row],[ID NCC]],DS_NCC_DTR[ID NCC],DS_NCC_DTR[Admin miền]),_xlfn.XLOOKUP(Table10[[#This Row],[Trạm/DTR]],Table16[Trạm],Table16[[Admin ]]))</f>
        <v>Nguyễn Thị Ngọc Bích</v>
      </c>
      <c r="G1053" t="s">
        <v>1360</v>
      </c>
      <c r="H1053" s="497" t="str">
        <f>VLOOKUP(Table10[[#This Row],[Sản Phẩm RG]],'Thông tin'!C:F,4,0)</f>
        <v>PET chai</v>
      </c>
      <c r="I1053">
        <v>14</v>
      </c>
      <c r="J1053" s="497">
        <f>Table10[[#This Row],[Sản lượng kg]]/1000</f>
        <v>1.4E-2</v>
      </c>
      <c r="K1053" s="497" t="str">
        <f>_xlfn.XLOOKUP(Table10[[#This Row],[Loại Hàng]],Table59[Nhóm],Table59[Qui đổi])</f>
        <v>PET chai</v>
      </c>
      <c r="L1053" s="403">
        <v>46149</v>
      </c>
      <c r="M1053" t="s">
        <v>608</v>
      </c>
      <c r="N1053" s="497">
        <f>IF(COUNTIF($A$3:A1053,A1053)=1,1,0)</f>
        <v>0</v>
      </c>
    </row>
    <row r="1054" spans="1:14" x14ac:dyDescent="0.35">
      <c r="A1054" t="s">
        <v>383</v>
      </c>
      <c r="B1054" s="497" t="str">
        <f>IF(Table10[[#This Row],[DTR/Trạm]]="DTR",_xlfn.XLOOKUP(Table10[[#This Row],[ID NCC]],DS_NCC_DTR[ID NCC],DS_NCC_DTR[Tên NCC]),_xlfn.XLOOKUP(Table10[[#This Row],[ID NCC]],Data_TongTram2[ID NCC],Data_TongTram2[Tên NCC]))</f>
        <v>PHẾ LIỆU CẦU</v>
      </c>
      <c r="C1054" s="497" t="str">
        <f>IF(Table10[[#This Row],[Trạm/DTR]]="DTR","DTR","Trạm")</f>
        <v>Trạm</v>
      </c>
      <c r="D1054" s="497" t="str">
        <f>Table10[[#This Row],[ID NCC]]&amp;Table10[[#This Row],[Trạm/DTR]]</f>
        <v>001J3000005HQnYIAWKhánh Nga</v>
      </c>
      <c r="E1054" s="497" t="str">
        <f>IF(Table10[[#This Row],[DTR/Trạm]]="DTR",_xlfn.XLOOKUP(Table10[[#This Row],[ID NCC]],DS_NCC_DTR[ID NCC],DS_NCC_DTR[Nhân viên]),_xlfn.XLOOKUP(Table10[[#This Row],[ID NCC]],Data_TongTram2[ID NCC],Data_TongTram2[Nhân viên]))</f>
        <v>Lâm Đỗ Anh Hào</v>
      </c>
      <c r="F1054" s="497" t="str">
        <f>IF(Table10[[#This Row],[Trạm/DTR]]="DTR",_xlfn.XLOOKUP(Table10[[#This Row],[ID NCC]],DS_NCC_DTR[ID NCC],DS_NCC_DTR[Admin miền]),_xlfn.XLOOKUP(Table10[[#This Row],[Trạm/DTR]],Table16[Trạm],Table16[[Admin ]]))</f>
        <v>Nguyễn Thị Ngọc Bích</v>
      </c>
      <c r="G1054" t="s">
        <v>1296</v>
      </c>
      <c r="H1054" s="497" t="str">
        <f>VLOOKUP(Table10[[#This Row],[Sản Phẩm RG]],'Thông tin'!C:F,4,0)</f>
        <v>PET chai</v>
      </c>
      <c r="I1054">
        <v>1328</v>
      </c>
      <c r="J1054" s="497">
        <f>Table10[[#This Row],[Sản lượng kg]]/1000</f>
        <v>1.3280000000000001</v>
      </c>
      <c r="K1054" s="497" t="str">
        <f>_xlfn.XLOOKUP(Table10[[#This Row],[Loại Hàng]],Table59[Nhóm],Table59[Qui đổi])</f>
        <v>PET chai</v>
      </c>
      <c r="L1054" s="403">
        <v>46149</v>
      </c>
      <c r="M1054" t="s">
        <v>608</v>
      </c>
      <c r="N1054" s="497">
        <f>IF(COUNTIF($A$3:A1054,A1054)=1,1,0)</f>
        <v>0</v>
      </c>
    </row>
    <row r="1055" spans="1:14" x14ac:dyDescent="0.35">
      <c r="A1055" t="s">
        <v>383</v>
      </c>
      <c r="B1055" s="497" t="str">
        <f>IF(Table10[[#This Row],[DTR/Trạm]]="DTR",_xlfn.XLOOKUP(Table10[[#This Row],[ID NCC]],DS_NCC_DTR[ID NCC],DS_NCC_DTR[Tên NCC]),_xlfn.XLOOKUP(Table10[[#This Row],[ID NCC]],Data_TongTram2[ID NCC],Data_TongTram2[Tên NCC]))</f>
        <v>PHẾ LIỆU CẦU</v>
      </c>
      <c r="C1055" s="497" t="str">
        <f>IF(Table10[[#This Row],[Trạm/DTR]]="DTR","DTR","Trạm")</f>
        <v>Trạm</v>
      </c>
      <c r="D1055" s="497" t="str">
        <f>Table10[[#This Row],[ID NCC]]&amp;Table10[[#This Row],[Trạm/DTR]]</f>
        <v>001J3000005HQnYIAWKhánh Nga</v>
      </c>
      <c r="E1055" s="497" t="str">
        <f>IF(Table10[[#This Row],[DTR/Trạm]]="DTR",_xlfn.XLOOKUP(Table10[[#This Row],[ID NCC]],DS_NCC_DTR[ID NCC],DS_NCC_DTR[Nhân viên]),_xlfn.XLOOKUP(Table10[[#This Row],[ID NCC]],Data_TongTram2[ID NCC],Data_TongTram2[Nhân viên]))</f>
        <v>Lâm Đỗ Anh Hào</v>
      </c>
      <c r="F1055" s="497" t="str">
        <f>IF(Table10[[#This Row],[Trạm/DTR]]="DTR",_xlfn.XLOOKUP(Table10[[#This Row],[ID NCC]],DS_NCC_DTR[ID NCC],DS_NCC_DTR[Admin miền]),_xlfn.XLOOKUP(Table10[[#This Row],[Trạm/DTR]],Table16[Trạm],Table16[[Admin ]]))</f>
        <v>Nguyễn Thị Ngọc Bích</v>
      </c>
      <c r="G1055" t="s">
        <v>1360</v>
      </c>
      <c r="H1055" s="497" t="str">
        <f>VLOOKUP(Table10[[#This Row],[Sản Phẩm RG]],'Thông tin'!C:F,4,0)</f>
        <v>PET chai</v>
      </c>
      <c r="I1055">
        <v>22</v>
      </c>
      <c r="J1055" s="497">
        <f>Table10[[#This Row],[Sản lượng kg]]/1000</f>
        <v>2.1999999999999999E-2</v>
      </c>
      <c r="K1055" s="497" t="str">
        <f>_xlfn.XLOOKUP(Table10[[#This Row],[Loại Hàng]],Table59[Nhóm],Table59[Qui đổi])</f>
        <v>PET chai</v>
      </c>
      <c r="L1055" s="403">
        <v>46149</v>
      </c>
      <c r="M1055" t="s">
        <v>608</v>
      </c>
      <c r="N1055" s="497">
        <f>IF(COUNTIF($A$3:A1055,A1055)=1,1,0)</f>
        <v>0</v>
      </c>
    </row>
    <row r="1056" spans="1:14" x14ac:dyDescent="0.35">
      <c r="A1056" t="s">
        <v>405</v>
      </c>
      <c r="B1056" s="497" t="str">
        <f>IF(Table10[[#This Row],[DTR/Trạm]]="DTR",_xlfn.XLOOKUP(Table10[[#This Row],[ID NCC]],DS_NCC_DTR[ID NCC],DS_NCC_DTR[Tên NCC]),_xlfn.XLOOKUP(Table10[[#This Row],[ID NCC]],Data_TongTram2[ID NCC],Data_TongTram2[Tên NCC]))</f>
        <v>Anh Nhân Trà Vinh</v>
      </c>
      <c r="C1056" s="497" t="str">
        <f>IF(Table10[[#This Row],[Trạm/DTR]]="DTR","DTR","Trạm")</f>
        <v>Trạm</v>
      </c>
      <c r="D1056" s="497" t="str">
        <f>Table10[[#This Row],[ID NCC]]&amp;Table10[[#This Row],[Trạm/DTR]]</f>
        <v>001dc00000sVWUNAA4Khánh Nga</v>
      </c>
      <c r="E1056" s="497" t="str">
        <f>IF(Table10[[#This Row],[DTR/Trạm]]="DTR",_xlfn.XLOOKUP(Table10[[#This Row],[ID NCC]],DS_NCC_DTR[ID NCC],DS_NCC_DTR[Nhân viên]),_xlfn.XLOOKUP(Table10[[#This Row],[ID NCC]],Data_TongTram2[ID NCC],Data_TongTram2[Nhân viên]))</f>
        <v>Lê Quốc Việt</v>
      </c>
      <c r="F1056" s="497" t="str">
        <f>IF(Table10[[#This Row],[Trạm/DTR]]="DTR",_xlfn.XLOOKUP(Table10[[#This Row],[ID NCC]],DS_NCC_DTR[ID NCC],DS_NCC_DTR[Admin miền]),_xlfn.XLOOKUP(Table10[[#This Row],[Trạm/DTR]],Table16[Trạm],Table16[[Admin ]]))</f>
        <v>Nguyễn Thị Ngọc Bích</v>
      </c>
      <c r="G1056" t="s">
        <v>1296</v>
      </c>
      <c r="H1056" s="497" t="str">
        <f>VLOOKUP(Table10[[#This Row],[Sản Phẩm RG]],'Thông tin'!C:F,4,0)</f>
        <v>PET chai</v>
      </c>
      <c r="I1056">
        <v>1219</v>
      </c>
      <c r="J1056" s="497">
        <f>Table10[[#This Row],[Sản lượng kg]]/1000</f>
        <v>1.2190000000000001</v>
      </c>
      <c r="K1056" s="497" t="str">
        <f>_xlfn.XLOOKUP(Table10[[#This Row],[Loại Hàng]],Table59[Nhóm],Table59[Qui đổi])</f>
        <v>PET chai</v>
      </c>
      <c r="L1056" s="403">
        <v>46149</v>
      </c>
      <c r="M1056" t="s">
        <v>608</v>
      </c>
      <c r="N1056" s="497">
        <f>IF(COUNTIF($A$3:A1056,A1056)=1,1,0)</f>
        <v>0</v>
      </c>
    </row>
    <row r="1057" spans="1:14" x14ac:dyDescent="0.35">
      <c r="A1057" t="s">
        <v>487</v>
      </c>
      <c r="B1057" s="497" t="str">
        <f>IF(Table10[[#This Row],[DTR/Trạm]]="DTR",_xlfn.XLOOKUP(Table10[[#This Row],[ID NCC]],DS_NCC_DTR[ID NCC],DS_NCC_DTR[Tên NCC]),_xlfn.XLOOKUP(Table10[[#This Row],[ID NCC]],Data_TongTram2[ID NCC],Data_TongTram2[Tên NCC]))</f>
        <v>Công ty Phước Lộc Tân</v>
      </c>
      <c r="C1057" s="497" t="str">
        <f>IF(Table10[[#This Row],[Trạm/DTR]]="DTR","DTR","Trạm")</f>
        <v>Trạm</v>
      </c>
      <c r="D1057" s="497" t="str">
        <f>Table10[[#This Row],[ID NCC]]&amp;Table10[[#This Row],[Trạm/DTR]]</f>
        <v>001J3000002HLmlIAGKhánh Nga</v>
      </c>
      <c r="E1057" s="497" t="str">
        <f>IF(Table10[[#This Row],[DTR/Trạm]]="DTR",_xlfn.XLOOKUP(Table10[[#This Row],[ID NCC]],DS_NCC_DTR[ID NCC],DS_NCC_DTR[Nhân viên]),_xlfn.XLOOKUP(Table10[[#This Row],[ID NCC]],Data_TongTram2[ID NCC],Data_TongTram2[Nhân viên]))</f>
        <v>Nguyễn Duy Tân</v>
      </c>
      <c r="F1057" s="497" t="str">
        <f>IF(Table10[[#This Row],[Trạm/DTR]]="DTR",_xlfn.XLOOKUP(Table10[[#This Row],[ID NCC]],DS_NCC_DTR[ID NCC],DS_NCC_DTR[Admin miền]),_xlfn.XLOOKUP(Table10[[#This Row],[Trạm/DTR]],Table16[Trạm],Table16[[Admin ]]))</f>
        <v>Nguyễn Thị Ngọc Bích</v>
      </c>
      <c r="G1057" t="s">
        <v>2240</v>
      </c>
      <c r="H1057" s="497" t="str">
        <f>VLOOKUP(Table10[[#This Row],[Sản Phẩm RG]],'Thông tin'!C:F,4,0)</f>
        <v>PET chai</v>
      </c>
      <c r="I1057">
        <v>8510</v>
      </c>
      <c r="J1057" s="497">
        <f>Table10[[#This Row],[Sản lượng kg]]/1000</f>
        <v>8.51</v>
      </c>
      <c r="K1057" s="497" t="str">
        <f>_xlfn.XLOOKUP(Table10[[#This Row],[Loại Hàng]],Table59[Nhóm],Table59[Qui đổi])</f>
        <v>PET chai</v>
      </c>
      <c r="L1057" s="403">
        <v>46149</v>
      </c>
      <c r="M1057" t="s">
        <v>608</v>
      </c>
      <c r="N1057" s="497">
        <f>IF(COUNTIF($A$3:A1057,A1057)=1,1,0)</f>
        <v>0</v>
      </c>
    </row>
    <row r="1058" spans="1:14" x14ac:dyDescent="0.35">
      <c r="A1058" t="s">
        <v>396</v>
      </c>
      <c r="B1058" s="497" t="str">
        <f>IF(Table10[[#This Row],[DTR/Trạm]]="DTR",_xlfn.XLOOKUP(Table10[[#This Row],[ID NCC]],DS_NCC_DTR[ID NCC],DS_NCC_DTR[Tên NCC]),_xlfn.XLOOKUP(Table10[[#This Row],[ID NCC]],Data_TongTram2[ID NCC],Data_TongTram2[Tên NCC]))</f>
        <v>Anh Phong Chợ Gạo</v>
      </c>
      <c r="C1058" s="497" t="str">
        <f>IF(Table10[[#This Row],[Trạm/DTR]]="DTR","DTR","Trạm")</f>
        <v>Trạm</v>
      </c>
      <c r="D1058" s="497" t="str">
        <f>Table10[[#This Row],[ID NCC]]&amp;Table10[[#This Row],[Trạm/DTR]]</f>
        <v>001J3000002ItCOIA0Khánh Nga</v>
      </c>
      <c r="E1058" s="497" t="str">
        <f>IF(Table10[[#This Row],[DTR/Trạm]]="DTR",_xlfn.XLOOKUP(Table10[[#This Row],[ID NCC]],DS_NCC_DTR[ID NCC],DS_NCC_DTR[Nhân viên]),_xlfn.XLOOKUP(Table10[[#This Row],[ID NCC]],Data_TongTram2[ID NCC],Data_TongTram2[Nhân viên]))</f>
        <v>Lâm Đỗ Anh Hào</v>
      </c>
      <c r="F1058" s="497" t="str">
        <f>IF(Table10[[#This Row],[Trạm/DTR]]="DTR",_xlfn.XLOOKUP(Table10[[#This Row],[ID NCC]],DS_NCC_DTR[ID NCC],DS_NCC_DTR[Admin miền]),_xlfn.XLOOKUP(Table10[[#This Row],[Trạm/DTR]],Table16[Trạm],Table16[[Admin ]]))</f>
        <v>Nguyễn Thị Ngọc Bích</v>
      </c>
      <c r="G1058" t="s">
        <v>1296</v>
      </c>
      <c r="H1058" s="497" t="str">
        <f>VLOOKUP(Table10[[#This Row],[Sản Phẩm RG]],'Thông tin'!C:F,4,0)</f>
        <v>PET chai</v>
      </c>
      <c r="I1058">
        <v>1024</v>
      </c>
      <c r="J1058" s="497">
        <f>Table10[[#This Row],[Sản lượng kg]]/1000</f>
        <v>1.024</v>
      </c>
      <c r="K1058" s="497" t="str">
        <f>_xlfn.XLOOKUP(Table10[[#This Row],[Loại Hàng]],Table59[Nhóm],Table59[Qui đổi])</f>
        <v>PET chai</v>
      </c>
      <c r="L1058" s="403">
        <v>46149</v>
      </c>
      <c r="M1058" t="s">
        <v>608</v>
      </c>
      <c r="N1058" s="497">
        <f>IF(COUNTIF($A$3:A1058,A1058)=1,1,0)</f>
        <v>0</v>
      </c>
    </row>
    <row r="1059" spans="1:14" x14ac:dyDescent="0.35">
      <c r="A1059" t="s">
        <v>919</v>
      </c>
      <c r="B1059" s="497" t="str">
        <f>IF(Table10[[#This Row],[DTR/Trạm]]="DTR",_xlfn.XLOOKUP(Table10[[#This Row],[ID NCC]],DS_NCC_DTR[ID NCC],DS_NCC_DTR[Tên NCC]),_xlfn.XLOOKUP(Table10[[#This Row],[ID NCC]],Data_TongTram2[ID NCC],Data_TongTram2[Tên NCC]))</f>
        <v>HKD Phạm Thanh Vũ</v>
      </c>
      <c r="C1059" s="497" t="str">
        <f>IF(Table10[[#This Row],[Trạm/DTR]]="DTR","DTR","Trạm")</f>
        <v>Trạm</v>
      </c>
      <c r="D1059" s="497" t="str">
        <f>Table10[[#This Row],[ID NCC]]&amp;Table10[[#This Row],[Trạm/DTR]]</f>
        <v>001J3000002HLorIAGKhánh Nga</v>
      </c>
      <c r="E1059" s="497" t="str">
        <f>IF(Table10[[#This Row],[DTR/Trạm]]="DTR",_xlfn.XLOOKUP(Table10[[#This Row],[ID NCC]],DS_NCC_DTR[ID NCC],DS_NCC_DTR[Nhân viên]),_xlfn.XLOOKUP(Table10[[#This Row],[ID NCC]],Data_TongTram2[ID NCC],Data_TongTram2[Nhân viên]))</f>
        <v>Lâm Đỗ Anh Hào</v>
      </c>
      <c r="F1059" s="497" t="str">
        <f>IF(Table10[[#This Row],[Trạm/DTR]]="DTR",_xlfn.XLOOKUP(Table10[[#This Row],[ID NCC]],DS_NCC_DTR[ID NCC],DS_NCC_DTR[Admin miền]),_xlfn.XLOOKUP(Table10[[#This Row],[Trạm/DTR]],Table16[Trạm],Table16[[Admin ]]))</f>
        <v>Nguyễn Thị Ngọc Bích</v>
      </c>
      <c r="G1059" t="s">
        <v>1296</v>
      </c>
      <c r="H1059" s="497" t="str">
        <f>VLOOKUP(Table10[[#This Row],[Sản Phẩm RG]],'Thông tin'!C:F,4,0)</f>
        <v>PET chai</v>
      </c>
      <c r="I1059">
        <v>612</v>
      </c>
      <c r="J1059" s="497">
        <f>Table10[[#This Row],[Sản lượng kg]]/1000</f>
        <v>0.61199999999999999</v>
      </c>
      <c r="K1059" s="497" t="str">
        <f>_xlfn.XLOOKUP(Table10[[#This Row],[Loại Hàng]],Table59[Nhóm],Table59[Qui đổi])</f>
        <v>PET chai</v>
      </c>
      <c r="L1059" s="403">
        <v>46149</v>
      </c>
      <c r="M1059" t="s">
        <v>608</v>
      </c>
      <c r="N1059" s="497">
        <f>IF(COUNTIF($A$3:A1059,A1059)=1,1,0)</f>
        <v>0</v>
      </c>
    </row>
    <row r="1060" spans="1:14" x14ac:dyDescent="0.35">
      <c r="A1060" t="s">
        <v>651</v>
      </c>
      <c r="B1060" s="497" t="str">
        <f>IF(Table10[[#This Row],[DTR/Trạm]]="DTR",_xlfn.XLOOKUP(Table10[[#This Row],[ID NCC]],DS_NCC_DTR[ID NCC],DS_NCC_DTR[Tên NCC]),_xlfn.XLOOKUP(Table10[[#This Row],[ID NCC]],Data_TongTram2[ID NCC],Data_TongTram2[Tên NCC]))</f>
        <v>Anh Thảo</v>
      </c>
      <c r="C1060" s="497" t="str">
        <f>IF(Table10[[#This Row],[Trạm/DTR]]="DTR","DTR","Trạm")</f>
        <v>Trạm</v>
      </c>
      <c r="D1060" s="497" t="str">
        <f>Table10[[#This Row],[ID NCC]]&amp;Table10[[#This Row],[Trạm/DTR]]</f>
        <v>001J3000002HLxpIAGKhánh Nga</v>
      </c>
      <c r="E1060" s="497" t="str">
        <f>IF(Table10[[#This Row],[DTR/Trạm]]="DTR",_xlfn.XLOOKUP(Table10[[#This Row],[ID NCC]],DS_NCC_DTR[ID NCC],DS_NCC_DTR[Nhân viên]),_xlfn.XLOOKUP(Table10[[#This Row],[ID NCC]],Data_TongTram2[ID NCC],Data_TongTram2[Nhân viên]))</f>
        <v>Lê Quốc Việt</v>
      </c>
      <c r="F1060" s="497" t="str">
        <f>IF(Table10[[#This Row],[Trạm/DTR]]="DTR",_xlfn.XLOOKUP(Table10[[#This Row],[ID NCC]],DS_NCC_DTR[ID NCC],DS_NCC_DTR[Admin miền]),_xlfn.XLOOKUP(Table10[[#This Row],[Trạm/DTR]],Table16[Trạm],Table16[[Admin ]]))</f>
        <v>Nguyễn Thị Ngọc Bích</v>
      </c>
      <c r="G1060" t="s">
        <v>1296</v>
      </c>
      <c r="H1060" s="497" t="str">
        <f>VLOOKUP(Table10[[#This Row],[Sản Phẩm RG]],'Thông tin'!C:F,4,0)</f>
        <v>PET chai</v>
      </c>
      <c r="I1060">
        <v>470</v>
      </c>
      <c r="J1060" s="497">
        <f>Table10[[#This Row],[Sản lượng kg]]/1000</f>
        <v>0.47</v>
      </c>
      <c r="K1060" s="497" t="str">
        <f>_xlfn.XLOOKUP(Table10[[#This Row],[Loại Hàng]],Table59[Nhóm],Table59[Qui đổi])</f>
        <v>PET chai</v>
      </c>
      <c r="L1060" s="403">
        <v>46149</v>
      </c>
      <c r="M1060" t="s">
        <v>608</v>
      </c>
      <c r="N1060" s="497">
        <f>IF(COUNTIF($A$3:A1060,A1060)=1,1,0)</f>
        <v>0</v>
      </c>
    </row>
    <row r="1061" spans="1:14" x14ac:dyDescent="0.35">
      <c r="A1061" t="s">
        <v>443</v>
      </c>
      <c r="B1061" s="497" t="str">
        <f>IF(Table10[[#This Row],[DTR/Trạm]]="DTR",_xlfn.XLOOKUP(Table10[[#This Row],[ID NCC]],DS_NCC_DTR[ID NCC],DS_NCC_DTR[Tên NCC]),_xlfn.XLOOKUP(Table10[[#This Row],[ID NCC]],Data_TongTram2[ID NCC],Data_TongTram2[Tên NCC]))</f>
        <v>Anh Tâm - Mộc Hóa</v>
      </c>
      <c r="C1061" s="497" t="str">
        <f>IF(Table10[[#This Row],[Trạm/DTR]]="DTR","DTR","Trạm")</f>
        <v>Trạm</v>
      </c>
      <c r="D1061" s="497" t="str">
        <f>Table10[[#This Row],[ID NCC]]&amp;Table10[[#This Row],[Trạm/DTR]]</f>
        <v>001J3000007ZFWQIA4Khánh Nga</v>
      </c>
      <c r="E1061" s="497" t="str">
        <f>IF(Table10[[#This Row],[DTR/Trạm]]="DTR",_xlfn.XLOOKUP(Table10[[#This Row],[ID NCC]],DS_NCC_DTR[ID NCC],DS_NCC_DTR[Nhân viên]),_xlfn.XLOOKUP(Table10[[#This Row],[ID NCC]],Data_TongTram2[ID NCC],Data_TongTram2[Nhân viên]))</f>
        <v>Nguyễn Duy Tân</v>
      </c>
      <c r="F1061" s="497" t="str">
        <f>IF(Table10[[#This Row],[Trạm/DTR]]="DTR",_xlfn.XLOOKUP(Table10[[#This Row],[ID NCC]],DS_NCC_DTR[ID NCC],DS_NCC_DTR[Admin miền]),_xlfn.XLOOKUP(Table10[[#This Row],[Trạm/DTR]],Table16[Trạm],Table16[[Admin ]]))</f>
        <v>Nguyễn Thị Ngọc Bích</v>
      </c>
      <c r="G1061" t="s">
        <v>1296</v>
      </c>
      <c r="H1061" s="497" t="str">
        <f>VLOOKUP(Table10[[#This Row],[Sản Phẩm RG]],'Thông tin'!C:F,4,0)</f>
        <v>PET chai</v>
      </c>
      <c r="I1061">
        <v>961</v>
      </c>
      <c r="J1061" s="497">
        <f>Table10[[#This Row],[Sản lượng kg]]/1000</f>
        <v>0.96099999999999997</v>
      </c>
      <c r="K1061" s="497" t="str">
        <f>_xlfn.XLOOKUP(Table10[[#This Row],[Loại Hàng]],Table59[Nhóm],Table59[Qui đổi])</f>
        <v>PET chai</v>
      </c>
      <c r="L1061" s="403">
        <v>46150</v>
      </c>
      <c r="M1061" t="s">
        <v>608</v>
      </c>
      <c r="N1061" s="497">
        <f>IF(COUNTIF($A$3:A1061,A1061)=1,1,0)</f>
        <v>0</v>
      </c>
    </row>
    <row r="1062" spans="1:14" x14ac:dyDescent="0.35">
      <c r="A1062" t="s">
        <v>1035</v>
      </c>
      <c r="B1062" s="497" t="str">
        <f>IF(Table10[[#This Row],[DTR/Trạm]]="DTR",_xlfn.XLOOKUP(Table10[[#This Row],[ID NCC]],DS_NCC_DTR[ID NCC],DS_NCC_DTR[Tên NCC]),_xlfn.XLOOKUP(Table10[[#This Row],[ID NCC]],Data_TongTram2[ID NCC],Data_TongTram2[Tên NCC]))</f>
        <v>Anh Hoàng Thới Bình</v>
      </c>
      <c r="C1062" s="497" t="str">
        <f>IF(Table10[[#This Row],[Trạm/DTR]]="DTR","DTR","Trạm")</f>
        <v>Trạm</v>
      </c>
      <c r="D1062" s="497" t="str">
        <f>Table10[[#This Row],[ID NCC]]&amp;Table10[[#This Row],[Trạm/DTR]]</f>
        <v>001J3000002HLf9IAGKhánh Nga</v>
      </c>
      <c r="E1062" s="497" t="str">
        <f>IF(Table10[[#This Row],[DTR/Trạm]]="DTR",_xlfn.XLOOKUP(Table10[[#This Row],[ID NCC]],DS_NCC_DTR[ID NCC],DS_NCC_DTR[Nhân viên]),_xlfn.XLOOKUP(Table10[[#This Row],[ID NCC]],Data_TongTram2[ID NCC],Data_TongTram2[Nhân viên]))</f>
        <v>Thái Tân Văn</v>
      </c>
      <c r="F1062" s="497" t="str">
        <f>IF(Table10[[#This Row],[Trạm/DTR]]="DTR",_xlfn.XLOOKUP(Table10[[#This Row],[ID NCC]],DS_NCC_DTR[ID NCC],DS_NCC_DTR[Admin miền]),_xlfn.XLOOKUP(Table10[[#This Row],[Trạm/DTR]],Table16[Trạm],Table16[[Admin ]]))</f>
        <v>Nguyễn Thị Ngọc Bích</v>
      </c>
      <c r="G1062" t="s">
        <v>2240</v>
      </c>
      <c r="H1062" s="497" t="str">
        <f>VLOOKUP(Table10[[#This Row],[Sản Phẩm RG]],'Thông tin'!C:F,4,0)</f>
        <v>PET chai</v>
      </c>
      <c r="I1062">
        <v>8023</v>
      </c>
      <c r="J1062" s="497">
        <f>Table10[[#This Row],[Sản lượng kg]]/1000</f>
        <v>8.0229999999999997</v>
      </c>
      <c r="K1062" s="497" t="str">
        <f>_xlfn.XLOOKUP(Table10[[#This Row],[Loại Hàng]],Table59[Nhóm],Table59[Qui đổi])</f>
        <v>PET chai</v>
      </c>
      <c r="L1062" s="403">
        <v>46150</v>
      </c>
      <c r="M1062" t="s">
        <v>608</v>
      </c>
      <c r="N1062" s="497">
        <f>IF(COUNTIF($A$3:A1062,A1062)=1,1,0)</f>
        <v>1</v>
      </c>
    </row>
    <row r="1063" spans="1:14" x14ac:dyDescent="0.35">
      <c r="A1063" t="s">
        <v>405</v>
      </c>
      <c r="B1063" s="497" t="str">
        <f>IF(Table10[[#This Row],[DTR/Trạm]]="DTR",_xlfn.XLOOKUP(Table10[[#This Row],[ID NCC]],DS_NCC_DTR[ID NCC],DS_NCC_DTR[Tên NCC]),_xlfn.XLOOKUP(Table10[[#This Row],[ID NCC]],Data_TongTram2[ID NCC],Data_TongTram2[Tên NCC]))</f>
        <v>Anh Nhân Trà Vinh</v>
      </c>
      <c r="C1063" s="497" t="str">
        <f>IF(Table10[[#This Row],[Trạm/DTR]]="DTR","DTR","Trạm")</f>
        <v>Trạm</v>
      </c>
      <c r="D1063" s="497" t="str">
        <f>Table10[[#This Row],[ID NCC]]&amp;Table10[[#This Row],[Trạm/DTR]]</f>
        <v>001dc00000sVWUNAA4Khánh Nga</v>
      </c>
      <c r="E1063" s="497" t="str">
        <f>IF(Table10[[#This Row],[DTR/Trạm]]="DTR",_xlfn.XLOOKUP(Table10[[#This Row],[ID NCC]],DS_NCC_DTR[ID NCC],DS_NCC_DTR[Nhân viên]),_xlfn.XLOOKUP(Table10[[#This Row],[ID NCC]],Data_TongTram2[ID NCC],Data_TongTram2[Nhân viên]))</f>
        <v>Lê Quốc Việt</v>
      </c>
      <c r="F1063" s="497" t="str">
        <f>IF(Table10[[#This Row],[Trạm/DTR]]="DTR",_xlfn.XLOOKUP(Table10[[#This Row],[ID NCC]],DS_NCC_DTR[ID NCC],DS_NCC_DTR[Admin miền]),_xlfn.XLOOKUP(Table10[[#This Row],[Trạm/DTR]],Table16[Trạm],Table16[[Admin ]]))</f>
        <v>Nguyễn Thị Ngọc Bích</v>
      </c>
      <c r="G1063" t="s">
        <v>1296</v>
      </c>
      <c r="H1063" s="497" t="str">
        <f>VLOOKUP(Table10[[#This Row],[Sản Phẩm RG]],'Thông tin'!C:F,4,0)</f>
        <v>PET chai</v>
      </c>
      <c r="I1063">
        <v>1209</v>
      </c>
      <c r="J1063" s="497">
        <f>Table10[[#This Row],[Sản lượng kg]]/1000</f>
        <v>1.2090000000000001</v>
      </c>
      <c r="K1063" s="497" t="str">
        <f>_xlfn.XLOOKUP(Table10[[#This Row],[Loại Hàng]],Table59[Nhóm],Table59[Qui đổi])</f>
        <v>PET chai</v>
      </c>
      <c r="L1063" s="403">
        <v>46150</v>
      </c>
      <c r="M1063" t="s">
        <v>608</v>
      </c>
      <c r="N1063" s="497">
        <f>IF(COUNTIF($A$3:A1063,A1063)=1,1,0)</f>
        <v>0</v>
      </c>
    </row>
    <row r="1064" spans="1:14" x14ac:dyDescent="0.35">
      <c r="A1064" t="s">
        <v>1717</v>
      </c>
      <c r="B1064" s="497" t="str">
        <f>IF(Table10[[#This Row],[DTR/Trạm]]="DTR",_xlfn.XLOOKUP(Table10[[#This Row],[ID NCC]],DS_NCC_DTR[ID NCC],DS_NCC_DTR[Tên NCC]),_xlfn.XLOOKUP(Table10[[#This Row],[ID NCC]],Data_TongTram2[ID NCC],Data_TongTram2[Tên NCC]))</f>
        <v>Anh Thắng Bến Tre</v>
      </c>
      <c r="C1064" s="497" t="str">
        <f>IF(Table10[[#This Row],[Trạm/DTR]]="DTR","DTR","Trạm")</f>
        <v>Trạm</v>
      </c>
      <c r="D1064" s="497" t="str">
        <f>Table10[[#This Row],[ID NCC]]&amp;Table10[[#This Row],[Trạm/DTR]]</f>
        <v>001J3000002HLxoIAGKhánh Nga</v>
      </c>
      <c r="E1064" s="497" t="str">
        <f>IF(Table10[[#This Row],[DTR/Trạm]]="DTR",_xlfn.XLOOKUP(Table10[[#This Row],[ID NCC]],DS_NCC_DTR[ID NCC],DS_NCC_DTR[Nhân viên]),_xlfn.XLOOKUP(Table10[[#This Row],[ID NCC]],Data_TongTram2[ID NCC],Data_TongTram2[Nhân viên]))</f>
        <v>Lê Quốc Việt</v>
      </c>
      <c r="F1064" s="497" t="str">
        <f>IF(Table10[[#This Row],[Trạm/DTR]]="DTR",_xlfn.XLOOKUP(Table10[[#This Row],[ID NCC]],DS_NCC_DTR[ID NCC],DS_NCC_DTR[Admin miền]),_xlfn.XLOOKUP(Table10[[#This Row],[Trạm/DTR]],Table16[Trạm],Table16[[Admin ]]))</f>
        <v>Nguyễn Thị Ngọc Bích</v>
      </c>
      <c r="G1064" t="s">
        <v>1296</v>
      </c>
      <c r="H1064" s="497" t="str">
        <f>VLOOKUP(Table10[[#This Row],[Sản Phẩm RG]],'Thông tin'!C:F,4,0)</f>
        <v>PET chai</v>
      </c>
      <c r="I1064">
        <v>682</v>
      </c>
      <c r="J1064" s="497">
        <f>Table10[[#This Row],[Sản lượng kg]]/1000</f>
        <v>0.68200000000000005</v>
      </c>
      <c r="K1064" s="497" t="str">
        <f>_xlfn.XLOOKUP(Table10[[#This Row],[Loại Hàng]],Table59[Nhóm],Table59[Qui đổi])</f>
        <v>PET chai</v>
      </c>
      <c r="L1064" s="403">
        <v>46150</v>
      </c>
      <c r="M1064" t="s">
        <v>608</v>
      </c>
      <c r="N1064" s="497">
        <f>IF(COUNTIF($A$3:A1064,A1064)=1,1,0)</f>
        <v>0</v>
      </c>
    </row>
    <row r="1065" spans="1:14" x14ac:dyDescent="0.35">
      <c r="A1065" t="s">
        <v>420</v>
      </c>
      <c r="B1065" s="497" t="str">
        <f>IF(Table10[[#This Row],[DTR/Trạm]]="DTR",_xlfn.XLOOKUP(Table10[[#This Row],[ID NCC]],DS_NCC_DTR[ID NCC],DS_NCC_DTR[Tên NCC]),_xlfn.XLOOKUP(Table10[[#This Row],[ID NCC]],Data_TongTram2[ID NCC],Data_TongTram2[Tên NCC]))</f>
        <v>Chị Thảo Tân Hiệp</v>
      </c>
      <c r="C1065" s="497" t="str">
        <f>IF(Table10[[#This Row],[Trạm/DTR]]="DTR","DTR","Trạm")</f>
        <v>Trạm</v>
      </c>
      <c r="D1065" s="497" t="str">
        <f>Table10[[#This Row],[ID NCC]]&amp;Table10[[#This Row],[Trạm/DTR]]</f>
        <v>001J3000002HLxkIAGKhánh Nga</v>
      </c>
      <c r="E1065" s="497" t="str">
        <f>IF(Table10[[#This Row],[DTR/Trạm]]="DTR",_xlfn.XLOOKUP(Table10[[#This Row],[ID NCC]],DS_NCC_DTR[ID NCC],DS_NCC_DTR[Nhân viên]),_xlfn.XLOOKUP(Table10[[#This Row],[ID NCC]],Data_TongTram2[ID NCC],Data_TongTram2[Nhân viên]))</f>
        <v>Lâm Đỗ Anh Hào</v>
      </c>
      <c r="F1065" s="497" t="str">
        <f>IF(Table10[[#This Row],[Trạm/DTR]]="DTR",_xlfn.XLOOKUP(Table10[[#This Row],[ID NCC]],DS_NCC_DTR[ID NCC],DS_NCC_DTR[Admin miền]),_xlfn.XLOOKUP(Table10[[#This Row],[Trạm/DTR]],Table16[Trạm],Table16[[Admin ]]))</f>
        <v>Nguyễn Thị Ngọc Bích</v>
      </c>
      <c r="G1065" t="s">
        <v>2240</v>
      </c>
      <c r="H1065" s="497" t="str">
        <f>VLOOKUP(Table10[[#This Row],[Sản Phẩm RG]],'Thông tin'!C:F,4,0)</f>
        <v>PET chai</v>
      </c>
      <c r="I1065">
        <v>2890</v>
      </c>
      <c r="J1065" s="497">
        <f>Table10[[#This Row],[Sản lượng kg]]/1000</f>
        <v>2.89</v>
      </c>
      <c r="K1065" s="497" t="str">
        <f>_xlfn.XLOOKUP(Table10[[#This Row],[Loại Hàng]],Table59[Nhóm],Table59[Qui đổi])</f>
        <v>PET chai</v>
      </c>
      <c r="L1065" s="403">
        <v>46150</v>
      </c>
      <c r="M1065" t="s">
        <v>608</v>
      </c>
      <c r="N1065" s="497">
        <f>IF(COUNTIF($A$3:A1065,A1065)=1,1,0)</f>
        <v>0</v>
      </c>
    </row>
    <row r="1066" spans="1:14" x14ac:dyDescent="0.35">
      <c r="A1066" t="s">
        <v>2218</v>
      </c>
      <c r="B1066" s="497" t="str">
        <f>IF(Table10[[#This Row],[DTR/Trạm]]="DTR",_xlfn.XLOOKUP(Table10[[#This Row],[ID NCC]],DS_NCC_DTR[ID NCC],DS_NCC_DTR[Tên NCC]),_xlfn.XLOOKUP(Table10[[#This Row],[ID NCC]],Data_TongTram2[ID NCC],Data_TongTram2[Tên NCC]))</f>
        <v>Anh Phong Bình Đại</v>
      </c>
      <c r="C1066" s="497" t="str">
        <f>IF(Table10[[#This Row],[Trạm/DTR]]="DTR","DTR","Trạm")</f>
        <v>Trạm</v>
      </c>
      <c r="D1066" s="497" t="str">
        <f>Table10[[#This Row],[ID NCC]]&amp;Table10[[#This Row],[Trạm/DTR]]</f>
        <v>001dc00002ORB3mAAHKhánh Nga</v>
      </c>
      <c r="E1066" s="497" t="str">
        <f>IF(Table10[[#This Row],[DTR/Trạm]]="DTR",_xlfn.XLOOKUP(Table10[[#This Row],[ID NCC]],DS_NCC_DTR[ID NCC],DS_NCC_DTR[Nhân viên]),_xlfn.XLOOKUP(Table10[[#This Row],[ID NCC]],Data_TongTram2[ID NCC],Data_TongTram2[Nhân viên]))</f>
        <v>Lê Quốc Việt</v>
      </c>
      <c r="F1066" s="497" t="str">
        <f>IF(Table10[[#This Row],[Trạm/DTR]]="DTR",_xlfn.XLOOKUP(Table10[[#This Row],[ID NCC]],DS_NCC_DTR[ID NCC],DS_NCC_DTR[Admin miền]),_xlfn.XLOOKUP(Table10[[#This Row],[Trạm/DTR]],Table16[Trạm],Table16[[Admin ]]))</f>
        <v>Nguyễn Thị Ngọc Bích</v>
      </c>
      <c r="G1066" t="s">
        <v>1296</v>
      </c>
      <c r="H1066" s="497" t="str">
        <f>VLOOKUP(Table10[[#This Row],[Sản Phẩm RG]],'Thông tin'!C:F,4,0)</f>
        <v>PET chai</v>
      </c>
      <c r="I1066">
        <v>1007</v>
      </c>
      <c r="J1066" s="497">
        <f>Table10[[#This Row],[Sản lượng kg]]/1000</f>
        <v>1.0069999999999999</v>
      </c>
      <c r="K1066" s="497" t="str">
        <f>_xlfn.XLOOKUP(Table10[[#This Row],[Loại Hàng]],Table59[Nhóm],Table59[Qui đổi])</f>
        <v>PET chai</v>
      </c>
      <c r="L1066" s="403">
        <v>46150</v>
      </c>
      <c r="M1066" t="s">
        <v>608</v>
      </c>
      <c r="N1066" s="497">
        <f>IF(COUNTIF($A$3:A1066,A1066)=1,1,0)</f>
        <v>1</v>
      </c>
    </row>
    <row r="1067" spans="1:14" x14ac:dyDescent="0.35">
      <c r="A1067" t="s">
        <v>382</v>
      </c>
      <c r="B1067" s="497" t="str">
        <f>IF(Table10[[#This Row],[DTR/Trạm]]="DTR",_xlfn.XLOOKUP(Table10[[#This Row],[ID NCC]],DS_NCC_DTR[ID NCC],DS_NCC_DTR[Tên NCC]),_xlfn.XLOOKUP(Table10[[#This Row],[ID NCC]],Data_TongTram2[ID NCC],Data_TongTram2[Tên NCC]))</f>
        <v>HKD Đặng Thị Thanh Trúc</v>
      </c>
      <c r="C1067" s="497" t="str">
        <f>IF(Table10[[#This Row],[Trạm/DTR]]="DTR","DTR","Trạm")</f>
        <v>Trạm</v>
      </c>
      <c r="D1067" s="497" t="str">
        <f>Table10[[#This Row],[ID NCC]]&amp;Table10[[#This Row],[Trạm/DTR]]</f>
        <v>001J3000002HLoqIAGKhánh Nga</v>
      </c>
      <c r="E1067" s="497" t="str">
        <f>IF(Table10[[#This Row],[DTR/Trạm]]="DTR",_xlfn.XLOOKUP(Table10[[#This Row],[ID NCC]],DS_NCC_DTR[ID NCC],DS_NCC_DTR[Nhân viên]),_xlfn.XLOOKUP(Table10[[#This Row],[ID NCC]],Data_TongTram2[ID NCC],Data_TongTram2[Nhân viên]))</f>
        <v>Lâm Đỗ Anh Hào</v>
      </c>
      <c r="F1067" s="497" t="str">
        <f>IF(Table10[[#This Row],[Trạm/DTR]]="DTR",_xlfn.XLOOKUP(Table10[[#This Row],[ID NCC]],DS_NCC_DTR[ID NCC],DS_NCC_DTR[Admin miền]),_xlfn.XLOOKUP(Table10[[#This Row],[Trạm/DTR]],Table16[Trạm],Table16[[Admin ]]))</f>
        <v>Nguyễn Thị Ngọc Bích</v>
      </c>
      <c r="G1067" t="s">
        <v>1296</v>
      </c>
      <c r="H1067" s="497" t="str">
        <f>VLOOKUP(Table10[[#This Row],[Sản Phẩm RG]],'Thông tin'!C:F,4,0)</f>
        <v>PET chai</v>
      </c>
      <c r="I1067">
        <v>695</v>
      </c>
      <c r="J1067" s="497">
        <f>Table10[[#This Row],[Sản lượng kg]]/1000</f>
        <v>0.69499999999999995</v>
      </c>
      <c r="K1067" s="497" t="str">
        <f>_xlfn.XLOOKUP(Table10[[#This Row],[Loại Hàng]],Table59[Nhóm],Table59[Qui đổi])</f>
        <v>PET chai</v>
      </c>
      <c r="L1067" s="403">
        <v>46150</v>
      </c>
      <c r="M1067" t="s">
        <v>608</v>
      </c>
      <c r="N1067" s="497">
        <f>IF(COUNTIF($A$3:A1067,A1067)=1,1,0)</f>
        <v>0</v>
      </c>
    </row>
    <row r="1068" spans="1:14" x14ac:dyDescent="0.35">
      <c r="A1068" t="s">
        <v>658</v>
      </c>
      <c r="B1068" s="497" t="str">
        <f>IF(Table10[[#This Row],[DTR/Trạm]]="DTR",_xlfn.XLOOKUP(Table10[[#This Row],[ID NCC]],DS_NCC_DTR[ID NCC],DS_NCC_DTR[Tên NCC]),_xlfn.XLOOKUP(Table10[[#This Row],[ID NCC]],Data_TongTram2[ID NCC],Data_TongTram2[Tên NCC]))</f>
        <v>Anh Dũng</v>
      </c>
      <c r="C1068" s="497" t="str">
        <f>IF(Table10[[#This Row],[Trạm/DTR]]="DTR","DTR","Trạm")</f>
        <v>Trạm</v>
      </c>
      <c r="D1068" s="497" t="str">
        <f>Table10[[#This Row],[ID NCC]]&amp;Table10[[#This Row],[Trạm/DTR]]</f>
        <v>001J3000002HLeQIAWKhánh Nga</v>
      </c>
      <c r="E1068" s="497" t="str">
        <f>IF(Table10[[#This Row],[DTR/Trạm]]="DTR",_xlfn.XLOOKUP(Table10[[#This Row],[ID NCC]],DS_NCC_DTR[ID NCC],DS_NCC_DTR[Nhân viên]),_xlfn.XLOOKUP(Table10[[#This Row],[ID NCC]],Data_TongTram2[ID NCC],Data_TongTram2[Nhân viên]))</f>
        <v>Lâm Đỗ Anh Hào</v>
      </c>
      <c r="F1068" s="497" t="str">
        <f>IF(Table10[[#This Row],[Trạm/DTR]]="DTR",_xlfn.XLOOKUP(Table10[[#This Row],[ID NCC]],DS_NCC_DTR[ID NCC],DS_NCC_DTR[Admin miền]),_xlfn.XLOOKUP(Table10[[#This Row],[Trạm/DTR]],Table16[Trạm],Table16[[Admin ]]))</f>
        <v>Nguyễn Thị Ngọc Bích</v>
      </c>
      <c r="G1068" t="s">
        <v>1296</v>
      </c>
      <c r="H1068" s="497" t="str">
        <f>VLOOKUP(Table10[[#This Row],[Sản Phẩm RG]],'Thông tin'!C:F,4,0)</f>
        <v>PET chai</v>
      </c>
      <c r="I1068">
        <v>454</v>
      </c>
      <c r="J1068" s="497">
        <f>Table10[[#This Row],[Sản lượng kg]]/1000</f>
        <v>0.45400000000000001</v>
      </c>
      <c r="K1068" s="497" t="str">
        <f>_xlfn.XLOOKUP(Table10[[#This Row],[Loại Hàng]],Table59[Nhóm],Table59[Qui đổi])</f>
        <v>PET chai</v>
      </c>
      <c r="L1068" s="403">
        <v>46150</v>
      </c>
      <c r="M1068" t="s">
        <v>608</v>
      </c>
      <c r="N1068" s="497">
        <f>IF(COUNTIF($A$3:A1068,A1068)=1,1,0)</f>
        <v>1</v>
      </c>
    </row>
    <row r="1069" spans="1:14" x14ac:dyDescent="0.35">
      <c r="A1069" t="s">
        <v>403</v>
      </c>
      <c r="B1069" s="497" t="str">
        <f>IF(Table10[[#This Row],[DTR/Trạm]]="DTR",_xlfn.XLOOKUP(Table10[[#This Row],[ID NCC]],DS_NCC_DTR[ID NCC],DS_NCC_DTR[Tên NCC]),_xlfn.XLOOKUP(Table10[[#This Row],[ID NCC]],Data_TongTram2[ID NCC],Data_TongTram2[Tên NCC]))</f>
        <v>Anh Phúc Mỹ Tho</v>
      </c>
      <c r="C1069" s="497" t="str">
        <f>IF(Table10[[#This Row],[Trạm/DTR]]="DTR","DTR","Trạm")</f>
        <v>Trạm</v>
      </c>
      <c r="D1069" s="497" t="str">
        <f>Table10[[#This Row],[ID NCC]]&amp;Table10[[#This Row],[Trạm/DTR]]</f>
        <v>001J3000002HLbkIAGKhánh Nga</v>
      </c>
      <c r="E1069" s="497" t="str">
        <f>IF(Table10[[#This Row],[DTR/Trạm]]="DTR",_xlfn.XLOOKUP(Table10[[#This Row],[ID NCC]],DS_NCC_DTR[ID NCC],DS_NCC_DTR[Nhân viên]),_xlfn.XLOOKUP(Table10[[#This Row],[ID NCC]],Data_TongTram2[ID NCC],Data_TongTram2[Nhân viên]))</f>
        <v>Lâm Đỗ Anh Hào</v>
      </c>
      <c r="F1069" s="497" t="str">
        <f>IF(Table10[[#This Row],[Trạm/DTR]]="DTR",_xlfn.XLOOKUP(Table10[[#This Row],[ID NCC]],DS_NCC_DTR[ID NCC],DS_NCC_DTR[Admin miền]),_xlfn.XLOOKUP(Table10[[#This Row],[Trạm/DTR]],Table16[Trạm],Table16[[Admin ]]))</f>
        <v>Nguyễn Thị Ngọc Bích</v>
      </c>
      <c r="G1069" t="s">
        <v>1296</v>
      </c>
      <c r="H1069" s="497" t="str">
        <f>VLOOKUP(Table10[[#This Row],[Sản Phẩm RG]],'Thông tin'!C:F,4,0)</f>
        <v>PET chai</v>
      </c>
      <c r="I1069">
        <v>334</v>
      </c>
      <c r="J1069" s="497">
        <f>Table10[[#This Row],[Sản lượng kg]]/1000</f>
        <v>0.33400000000000002</v>
      </c>
      <c r="K1069" s="497" t="str">
        <f>_xlfn.XLOOKUP(Table10[[#This Row],[Loại Hàng]],Table59[Nhóm],Table59[Qui đổi])</f>
        <v>PET chai</v>
      </c>
      <c r="L1069" s="403">
        <v>46150</v>
      </c>
      <c r="M1069" t="s">
        <v>608</v>
      </c>
      <c r="N1069" s="497">
        <f>IF(COUNTIF($A$3:A1069,A1069)=1,1,0)</f>
        <v>0</v>
      </c>
    </row>
    <row r="1070" spans="1:14" x14ac:dyDescent="0.35">
      <c r="A1070" t="s">
        <v>786</v>
      </c>
      <c r="B1070" s="497" t="str">
        <f>IF(Table10[[#This Row],[DTR/Trạm]]="DTR",_xlfn.XLOOKUP(Table10[[#This Row],[ID NCC]],DS_NCC_DTR[ID NCC],DS_NCC_DTR[Tên NCC]),_xlfn.XLOOKUP(Table10[[#This Row],[ID NCC]],Data_TongTram2[ID NCC],Data_TongTram2[Tên NCC]))</f>
        <v>Anh Tâm Mỏ Cày</v>
      </c>
      <c r="C1070" s="497" t="str">
        <f>IF(Table10[[#This Row],[Trạm/DTR]]="DTR","DTR","Trạm")</f>
        <v>Trạm</v>
      </c>
      <c r="D1070" s="497" t="str">
        <f>Table10[[#This Row],[ID NCC]]&amp;Table10[[#This Row],[Trạm/DTR]]</f>
        <v>001J3000002HLyRIAWKhánh Nga</v>
      </c>
      <c r="E1070" s="497" t="str">
        <f>IF(Table10[[#This Row],[DTR/Trạm]]="DTR",_xlfn.XLOOKUP(Table10[[#This Row],[ID NCC]],DS_NCC_DTR[ID NCC],DS_NCC_DTR[Nhân viên]),_xlfn.XLOOKUP(Table10[[#This Row],[ID NCC]],Data_TongTram2[ID NCC],Data_TongTram2[Nhân viên]))</f>
        <v>Lê Quốc Việt</v>
      </c>
      <c r="F1070" s="497" t="str">
        <f>IF(Table10[[#This Row],[Trạm/DTR]]="DTR",_xlfn.XLOOKUP(Table10[[#This Row],[ID NCC]],DS_NCC_DTR[ID NCC],DS_NCC_DTR[Admin miền]),_xlfn.XLOOKUP(Table10[[#This Row],[Trạm/DTR]],Table16[Trạm],Table16[[Admin ]]))</f>
        <v>Nguyễn Thị Ngọc Bích</v>
      </c>
      <c r="G1070" t="s">
        <v>1296</v>
      </c>
      <c r="H1070" s="497" t="str">
        <f>VLOOKUP(Table10[[#This Row],[Sản Phẩm RG]],'Thông tin'!C:F,4,0)</f>
        <v>PET chai</v>
      </c>
      <c r="I1070">
        <v>904</v>
      </c>
      <c r="J1070" s="497">
        <f>Table10[[#This Row],[Sản lượng kg]]/1000</f>
        <v>0.90400000000000003</v>
      </c>
      <c r="K1070" s="497" t="str">
        <f>_xlfn.XLOOKUP(Table10[[#This Row],[Loại Hàng]],Table59[Nhóm],Table59[Qui đổi])</f>
        <v>PET chai</v>
      </c>
      <c r="L1070" s="403">
        <v>46150</v>
      </c>
      <c r="M1070" t="s">
        <v>608</v>
      </c>
      <c r="N1070" s="497">
        <f>IF(COUNTIF($A$3:A1070,A1070)=1,1,0)</f>
        <v>0</v>
      </c>
    </row>
    <row r="1071" spans="1:14" x14ac:dyDescent="0.35">
      <c r="A1071" t="s">
        <v>420</v>
      </c>
      <c r="B1071" s="497" t="str">
        <f>IF(Table10[[#This Row],[DTR/Trạm]]="DTR",_xlfn.XLOOKUP(Table10[[#This Row],[ID NCC]],DS_NCC_DTR[ID NCC],DS_NCC_DTR[Tên NCC]),_xlfn.XLOOKUP(Table10[[#This Row],[ID NCC]],Data_TongTram2[ID NCC],Data_TongTram2[Tên NCC]))</f>
        <v>Chị Thảo Tân Hiệp</v>
      </c>
      <c r="C1071" s="497" t="str">
        <f>IF(Table10[[#This Row],[Trạm/DTR]]="DTR","DTR","Trạm")</f>
        <v>Trạm</v>
      </c>
      <c r="D1071" s="497" t="str">
        <f>Table10[[#This Row],[ID NCC]]&amp;Table10[[#This Row],[Trạm/DTR]]</f>
        <v>001J3000002HLxkIAGKhánh Nga</v>
      </c>
      <c r="E1071" s="497" t="str">
        <f>IF(Table10[[#This Row],[DTR/Trạm]]="DTR",_xlfn.XLOOKUP(Table10[[#This Row],[ID NCC]],DS_NCC_DTR[ID NCC],DS_NCC_DTR[Nhân viên]),_xlfn.XLOOKUP(Table10[[#This Row],[ID NCC]],Data_TongTram2[ID NCC],Data_TongTram2[Nhân viên]))</f>
        <v>Lâm Đỗ Anh Hào</v>
      </c>
      <c r="F1071" s="497" t="str">
        <f>IF(Table10[[#This Row],[Trạm/DTR]]="DTR",_xlfn.XLOOKUP(Table10[[#This Row],[ID NCC]],DS_NCC_DTR[ID NCC],DS_NCC_DTR[Admin miền]),_xlfn.XLOOKUP(Table10[[#This Row],[Trạm/DTR]],Table16[Trạm],Table16[[Admin ]]))</f>
        <v>Nguyễn Thị Ngọc Bích</v>
      </c>
      <c r="G1071" t="s">
        <v>2240</v>
      </c>
      <c r="H1071" s="497" t="str">
        <f>VLOOKUP(Table10[[#This Row],[Sản Phẩm RG]],'Thông tin'!C:F,4,0)</f>
        <v>PET chai</v>
      </c>
      <c r="I1071">
        <v>3640</v>
      </c>
      <c r="J1071" s="497">
        <f>Table10[[#This Row],[Sản lượng kg]]/1000</f>
        <v>3.64</v>
      </c>
      <c r="K1071" s="497" t="str">
        <f>_xlfn.XLOOKUP(Table10[[#This Row],[Loại Hàng]],Table59[Nhóm],Table59[Qui đổi])</f>
        <v>PET chai</v>
      </c>
      <c r="L1071" s="403">
        <v>46150</v>
      </c>
      <c r="M1071" t="s">
        <v>608</v>
      </c>
      <c r="N1071" s="497">
        <f>IF(COUNTIF($A$3:A1071,A1071)=1,1,0)</f>
        <v>0</v>
      </c>
    </row>
    <row r="1072" spans="1:14" x14ac:dyDescent="0.35">
      <c r="A1072" t="s">
        <v>389</v>
      </c>
      <c r="B1072" s="497" t="str">
        <f>IF(Table10[[#This Row],[DTR/Trạm]]="DTR",_xlfn.XLOOKUP(Table10[[#This Row],[ID NCC]],DS_NCC_DTR[ID NCC],DS_NCC_DTR[Tên NCC]),_xlfn.XLOOKUP(Table10[[#This Row],[ID NCC]],Data_TongTram2[ID NCC],Data_TongTram2[Tên NCC]))</f>
        <v>Anh Việt Đông Hòa</v>
      </c>
      <c r="C1072" s="497" t="str">
        <f>IF(Table10[[#This Row],[Trạm/DTR]]="DTR","DTR","Trạm")</f>
        <v>Trạm</v>
      </c>
      <c r="D1072" s="497" t="str">
        <f>Table10[[#This Row],[ID NCC]]&amp;Table10[[#This Row],[Trạm/DTR]]</f>
        <v>001J3000002HLphIAGKhánh Nga</v>
      </c>
      <c r="E1072" s="497" t="str">
        <f>IF(Table10[[#This Row],[DTR/Trạm]]="DTR",_xlfn.XLOOKUP(Table10[[#This Row],[ID NCC]],DS_NCC_DTR[ID NCC],DS_NCC_DTR[Nhân viên]),_xlfn.XLOOKUP(Table10[[#This Row],[ID NCC]],Data_TongTram2[ID NCC],Data_TongTram2[Nhân viên]))</f>
        <v>Lâm Đỗ Anh Hào</v>
      </c>
      <c r="F1072" s="497" t="str">
        <f>IF(Table10[[#This Row],[Trạm/DTR]]="DTR",_xlfn.XLOOKUP(Table10[[#This Row],[ID NCC]],DS_NCC_DTR[ID NCC],DS_NCC_DTR[Admin miền]),_xlfn.XLOOKUP(Table10[[#This Row],[Trạm/DTR]],Table16[Trạm],Table16[[Admin ]]))</f>
        <v>Nguyễn Thị Ngọc Bích</v>
      </c>
      <c r="G1072" t="s">
        <v>1296</v>
      </c>
      <c r="H1072" s="497" t="str">
        <f>VLOOKUP(Table10[[#This Row],[Sản Phẩm RG]],'Thông tin'!C:F,4,0)</f>
        <v>PET chai</v>
      </c>
      <c r="I1072">
        <v>875</v>
      </c>
      <c r="J1072" s="497">
        <f>Table10[[#This Row],[Sản lượng kg]]/1000</f>
        <v>0.875</v>
      </c>
      <c r="K1072" s="497" t="str">
        <f>_xlfn.XLOOKUP(Table10[[#This Row],[Loại Hàng]],Table59[Nhóm],Table59[Qui đổi])</f>
        <v>PET chai</v>
      </c>
      <c r="L1072" s="403">
        <v>46150</v>
      </c>
      <c r="M1072" t="s">
        <v>608</v>
      </c>
      <c r="N1072" s="497">
        <f>IF(COUNTIF($A$3:A1072,A1072)=1,1,0)</f>
        <v>0</v>
      </c>
    </row>
    <row r="1073" spans="1:14" x14ac:dyDescent="0.35">
      <c r="A1073" t="s">
        <v>668</v>
      </c>
      <c r="B1073" s="497" t="str">
        <f>IF(Table10[[#This Row],[DTR/Trạm]]="DTR",_xlfn.XLOOKUP(Table10[[#This Row],[ID NCC]],DS_NCC_DTR[ID NCC],DS_NCC_DTR[Tên NCC]),_xlfn.XLOOKUP(Table10[[#This Row],[ID NCC]],Data_TongTram2[ID NCC],Data_TongTram2[Tên NCC]))</f>
        <v>Anh Kim Bình Đức</v>
      </c>
      <c r="C1073" s="497" t="str">
        <f>IF(Table10[[#This Row],[Trạm/DTR]]="DTR","DTR","Trạm")</f>
        <v>Trạm</v>
      </c>
      <c r="D1073" s="497" t="str">
        <f>Table10[[#This Row],[ID NCC]]&amp;Table10[[#This Row],[Trạm/DTR]]</f>
        <v>001J3000002HLprIAGKhánh Nga</v>
      </c>
      <c r="E1073" s="497" t="str">
        <f>IF(Table10[[#This Row],[DTR/Trạm]]="DTR",_xlfn.XLOOKUP(Table10[[#This Row],[ID NCC]],DS_NCC_DTR[ID NCC],DS_NCC_DTR[Nhân viên]),_xlfn.XLOOKUP(Table10[[#This Row],[ID NCC]],Data_TongTram2[ID NCC],Data_TongTram2[Nhân viên]))</f>
        <v>Lâm Đỗ Anh Hào</v>
      </c>
      <c r="F1073" s="497" t="str">
        <f>IF(Table10[[#This Row],[Trạm/DTR]]="DTR",_xlfn.XLOOKUP(Table10[[#This Row],[ID NCC]],DS_NCC_DTR[ID NCC],DS_NCC_DTR[Admin miền]),_xlfn.XLOOKUP(Table10[[#This Row],[Trạm/DTR]],Table16[Trạm],Table16[[Admin ]]))</f>
        <v>Nguyễn Thị Ngọc Bích</v>
      </c>
      <c r="G1073" t="s">
        <v>1296</v>
      </c>
      <c r="H1073" s="497" t="str">
        <f>VLOOKUP(Table10[[#This Row],[Sản Phẩm RG]],'Thông tin'!C:F,4,0)</f>
        <v>PET chai</v>
      </c>
      <c r="I1073">
        <v>173</v>
      </c>
      <c r="J1073" s="497">
        <f>Table10[[#This Row],[Sản lượng kg]]/1000</f>
        <v>0.17299999999999999</v>
      </c>
      <c r="K1073" s="497" t="str">
        <f>_xlfn.XLOOKUP(Table10[[#This Row],[Loại Hàng]],Table59[Nhóm],Table59[Qui đổi])</f>
        <v>PET chai</v>
      </c>
      <c r="L1073" s="403">
        <v>46150</v>
      </c>
      <c r="M1073" t="s">
        <v>608</v>
      </c>
      <c r="N1073" s="497">
        <f>IF(COUNTIF($A$3:A1073,A1073)=1,1,0)</f>
        <v>0</v>
      </c>
    </row>
    <row r="1074" spans="1:14" x14ac:dyDescent="0.35">
      <c r="A1074" t="s">
        <v>390</v>
      </c>
      <c r="B1074" s="497" t="str">
        <f>IF(Table10[[#This Row],[DTR/Trạm]]="DTR",_xlfn.XLOOKUP(Table10[[#This Row],[ID NCC]],DS_NCC_DTR[ID NCC],DS_NCC_DTR[Tên NCC]),_xlfn.XLOOKUP(Table10[[#This Row],[ID NCC]],Data_TongTram2[ID NCC],Data_TongTram2[Tên NCC]))</f>
        <v>Anh Dũng Vĩnh Kim</v>
      </c>
      <c r="C1074" s="497" t="str">
        <f>IF(Table10[[#This Row],[Trạm/DTR]]="DTR","DTR","Trạm")</f>
        <v>Trạm</v>
      </c>
      <c r="D1074" s="497" t="str">
        <f>Table10[[#This Row],[ID NCC]]&amp;Table10[[#This Row],[Trạm/DTR]]</f>
        <v>001J3000002HLptIAGKhánh Nga</v>
      </c>
      <c r="E1074" s="497" t="str">
        <f>IF(Table10[[#This Row],[DTR/Trạm]]="DTR",_xlfn.XLOOKUP(Table10[[#This Row],[ID NCC]],DS_NCC_DTR[ID NCC],DS_NCC_DTR[Nhân viên]),_xlfn.XLOOKUP(Table10[[#This Row],[ID NCC]],Data_TongTram2[ID NCC],Data_TongTram2[Nhân viên]))</f>
        <v>Lâm Đỗ Anh Hào</v>
      </c>
      <c r="F1074" s="497" t="str">
        <f>IF(Table10[[#This Row],[Trạm/DTR]]="DTR",_xlfn.XLOOKUP(Table10[[#This Row],[ID NCC]],DS_NCC_DTR[ID NCC],DS_NCC_DTR[Admin miền]),_xlfn.XLOOKUP(Table10[[#This Row],[Trạm/DTR]],Table16[Trạm],Table16[[Admin ]]))</f>
        <v>Nguyễn Thị Ngọc Bích</v>
      </c>
      <c r="G1074" t="s">
        <v>1296</v>
      </c>
      <c r="H1074" s="497" t="str">
        <f>VLOOKUP(Table10[[#This Row],[Sản Phẩm RG]],'Thông tin'!C:F,4,0)</f>
        <v>PET chai</v>
      </c>
      <c r="I1074">
        <v>421</v>
      </c>
      <c r="J1074" s="497">
        <f>Table10[[#This Row],[Sản lượng kg]]/1000</f>
        <v>0.42099999999999999</v>
      </c>
      <c r="K1074" s="497" t="str">
        <f>_xlfn.XLOOKUP(Table10[[#This Row],[Loại Hàng]],Table59[Nhóm],Table59[Qui đổi])</f>
        <v>PET chai</v>
      </c>
      <c r="L1074" s="403">
        <v>46150</v>
      </c>
      <c r="M1074" t="s">
        <v>608</v>
      </c>
      <c r="N1074" s="497">
        <f>IF(COUNTIF($A$3:A1074,A1074)=1,1,0)</f>
        <v>0</v>
      </c>
    </row>
    <row r="1075" spans="1:14" x14ac:dyDescent="0.35">
      <c r="A1075" t="s">
        <v>477</v>
      </c>
      <c r="B1075" s="497" t="str">
        <f>IF(Table10[[#This Row],[DTR/Trạm]]="DTR",_xlfn.XLOOKUP(Table10[[#This Row],[ID NCC]],DS_NCC_DTR[ID NCC],DS_NCC_DTR[Tên NCC]),_xlfn.XLOOKUP(Table10[[#This Row],[ID NCC]],Data_TongTram2[ID NCC],Data_TongTram2[Tên NCC]))</f>
        <v>Anh Quang Bến Tre</v>
      </c>
      <c r="C1075" s="497" t="str">
        <f>IF(Table10[[#This Row],[Trạm/DTR]]="DTR","DTR","Trạm")</f>
        <v>Trạm</v>
      </c>
      <c r="D1075" s="497" t="str">
        <f>Table10[[#This Row],[ID NCC]]&amp;Table10[[#This Row],[Trạm/DTR]]</f>
        <v>001J3000002HLsTIAWKhánh Nga</v>
      </c>
      <c r="E1075" s="497" t="str">
        <f>IF(Table10[[#This Row],[DTR/Trạm]]="DTR",_xlfn.XLOOKUP(Table10[[#This Row],[ID NCC]],DS_NCC_DTR[ID NCC],DS_NCC_DTR[Nhân viên]),_xlfn.XLOOKUP(Table10[[#This Row],[ID NCC]],Data_TongTram2[ID NCC],Data_TongTram2[Nhân viên]))</f>
        <v>Lê Quốc Việt</v>
      </c>
      <c r="F1075" s="497" t="str">
        <f>IF(Table10[[#This Row],[Trạm/DTR]]="DTR",_xlfn.XLOOKUP(Table10[[#This Row],[ID NCC]],DS_NCC_DTR[ID NCC],DS_NCC_DTR[Admin miền]),_xlfn.XLOOKUP(Table10[[#This Row],[Trạm/DTR]],Table16[Trạm],Table16[[Admin ]]))</f>
        <v>Nguyễn Thị Ngọc Bích</v>
      </c>
      <c r="G1075" t="s">
        <v>1296</v>
      </c>
      <c r="H1075" s="497" t="str">
        <f>VLOOKUP(Table10[[#This Row],[Sản Phẩm RG]],'Thông tin'!C:F,4,0)</f>
        <v>PET chai</v>
      </c>
      <c r="I1075">
        <v>1073</v>
      </c>
      <c r="J1075" s="497">
        <f>Table10[[#This Row],[Sản lượng kg]]/1000</f>
        <v>1.073</v>
      </c>
      <c r="K1075" s="497" t="str">
        <f>_xlfn.XLOOKUP(Table10[[#This Row],[Loại Hàng]],Table59[Nhóm],Table59[Qui đổi])</f>
        <v>PET chai</v>
      </c>
      <c r="L1075" s="403">
        <v>46150</v>
      </c>
      <c r="M1075" t="s">
        <v>608</v>
      </c>
      <c r="N1075" s="497">
        <f>IF(COUNTIF($A$3:A1075,A1075)=1,1,0)</f>
        <v>0</v>
      </c>
    </row>
    <row r="1076" spans="1:14" x14ac:dyDescent="0.35">
      <c r="A1076" t="s">
        <v>658</v>
      </c>
      <c r="B1076" s="497" t="str">
        <f>IF(Table10[[#This Row],[DTR/Trạm]]="DTR",_xlfn.XLOOKUP(Table10[[#This Row],[ID NCC]],DS_NCC_DTR[ID NCC],DS_NCC_DTR[Tên NCC]),_xlfn.XLOOKUP(Table10[[#This Row],[ID NCC]],Data_TongTram2[ID NCC],Data_TongTram2[Tên NCC]))</f>
        <v>Anh Dũng</v>
      </c>
      <c r="C1076" s="497" t="str">
        <f>IF(Table10[[#This Row],[Trạm/DTR]]="DTR","DTR","Trạm")</f>
        <v>Trạm</v>
      </c>
      <c r="D1076" s="497" t="str">
        <f>Table10[[#This Row],[ID NCC]]&amp;Table10[[#This Row],[Trạm/DTR]]</f>
        <v>001J3000002HLeQIAWKhánh Nga</v>
      </c>
      <c r="E1076" s="497" t="str">
        <f>IF(Table10[[#This Row],[DTR/Trạm]]="DTR",_xlfn.XLOOKUP(Table10[[#This Row],[ID NCC]],DS_NCC_DTR[ID NCC],DS_NCC_DTR[Nhân viên]),_xlfn.XLOOKUP(Table10[[#This Row],[ID NCC]],Data_TongTram2[ID NCC],Data_TongTram2[Nhân viên]))</f>
        <v>Lâm Đỗ Anh Hào</v>
      </c>
      <c r="F1076" s="497" t="str">
        <f>IF(Table10[[#This Row],[Trạm/DTR]]="DTR",_xlfn.XLOOKUP(Table10[[#This Row],[ID NCC]],DS_NCC_DTR[ID NCC],DS_NCC_DTR[Admin miền]),_xlfn.XLOOKUP(Table10[[#This Row],[Trạm/DTR]],Table16[Trạm],Table16[[Admin ]]))</f>
        <v>Nguyễn Thị Ngọc Bích</v>
      </c>
      <c r="G1076" t="s">
        <v>1296</v>
      </c>
      <c r="H1076" s="497" t="str">
        <f>VLOOKUP(Table10[[#This Row],[Sản Phẩm RG]],'Thông tin'!C:F,4,0)</f>
        <v>PET chai</v>
      </c>
      <c r="I1076">
        <v>345</v>
      </c>
      <c r="J1076" s="497">
        <f>Table10[[#This Row],[Sản lượng kg]]/1000</f>
        <v>0.34499999999999997</v>
      </c>
      <c r="K1076" s="497" t="str">
        <f>_xlfn.XLOOKUP(Table10[[#This Row],[Loại Hàng]],Table59[Nhóm],Table59[Qui đổi])</f>
        <v>PET chai</v>
      </c>
      <c r="L1076" s="403">
        <v>46150</v>
      </c>
      <c r="M1076" t="s">
        <v>608</v>
      </c>
      <c r="N1076" s="497">
        <f>IF(COUNTIF($A$3:A1076,A1076)=1,1,0)</f>
        <v>0</v>
      </c>
    </row>
    <row r="1077" spans="1:14" x14ac:dyDescent="0.35">
      <c r="A1077" t="s">
        <v>654</v>
      </c>
      <c r="B1077" s="497" t="str">
        <f>IF(Table10[[#This Row],[DTR/Trạm]]="DTR",_xlfn.XLOOKUP(Table10[[#This Row],[ID NCC]],DS_NCC_DTR[ID NCC],DS_NCC_DTR[Tên NCC]),_xlfn.XLOOKUP(Table10[[#This Row],[ID NCC]],Data_TongTram2[ID NCC],Data_TongTram2[Tên NCC]))</f>
        <v>Chị Phượng Tân Trụ</v>
      </c>
      <c r="C1077" s="497" t="str">
        <f>IF(Table10[[#This Row],[Trạm/DTR]]="DTR","DTR","Trạm")</f>
        <v>Trạm</v>
      </c>
      <c r="D1077" s="497" t="str">
        <f>Table10[[#This Row],[ID NCC]]&amp;Table10[[#This Row],[Trạm/DTR]]</f>
        <v>001J3000002HLfxIAGKhánh Nga</v>
      </c>
      <c r="E1077" s="497" t="str">
        <f>IF(Table10[[#This Row],[DTR/Trạm]]="DTR",_xlfn.XLOOKUP(Table10[[#This Row],[ID NCC]],DS_NCC_DTR[ID NCC],DS_NCC_DTR[Nhân viên]),_xlfn.XLOOKUP(Table10[[#This Row],[ID NCC]],Data_TongTram2[ID NCC],Data_TongTram2[Nhân viên]))</f>
        <v>Nguyễn Duy Tân</v>
      </c>
      <c r="F1077" s="497" t="str">
        <f>IF(Table10[[#This Row],[Trạm/DTR]]="DTR",_xlfn.XLOOKUP(Table10[[#This Row],[ID NCC]],DS_NCC_DTR[ID NCC],DS_NCC_DTR[Admin miền]),_xlfn.XLOOKUP(Table10[[#This Row],[Trạm/DTR]],Table16[Trạm],Table16[[Admin ]]))</f>
        <v>Nguyễn Thị Ngọc Bích</v>
      </c>
      <c r="G1077" t="s">
        <v>1296</v>
      </c>
      <c r="H1077" s="497" t="str">
        <f>VLOOKUP(Table10[[#This Row],[Sản Phẩm RG]],'Thông tin'!C:F,4,0)</f>
        <v>PET chai</v>
      </c>
      <c r="I1077">
        <v>674</v>
      </c>
      <c r="J1077" s="497">
        <f>Table10[[#This Row],[Sản lượng kg]]/1000</f>
        <v>0.67400000000000004</v>
      </c>
      <c r="K1077" s="497" t="str">
        <f>_xlfn.XLOOKUP(Table10[[#This Row],[Loại Hàng]],Table59[Nhóm],Table59[Qui đổi])</f>
        <v>PET chai</v>
      </c>
      <c r="L1077" s="403">
        <v>46150</v>
      </c>
      <c r="M1077" t="s">
        <v>608</v>
      </c>
      <c r="N1077" s="497">
        <f>IF(COUNTIF($A$3:A1077,A1077)=1,1,0)</f>
        <v>0</v>
      </c>
    </row>
    <row r="1078" spans="1:14" x14ac:dyDescent="0.35">
      <c r="A1078" t="s">
        <v>472</v>
      </c>
      <c r="B1078" s="497" t="str">
        <f>IF(Table10[[#This Row],[DTR/Trạm]]="DTR",_xlfn.XLOOKUP(Table10[[#This Row],[ID NCC]],DS_NCC_DTR[ID NCC],DS_NCC_DTR[Tên NCC]),_xlfn.XLOOKUP(Table10[[#This Row],[ID NCC]],Data_TongTram2[ID NCC],Data_TongTram2[Tên NCC]))</f>
        <v>Anh Chính Node</v>
      </c>
      <c r="C1078" s="497" t="str">
        <f>IF(Table10[[#This Row],[Trạm/DTR]]="DTR","DTR","Trạm")</f>
        <v>Trạm</v>
      </c>
      <c r="D1078" s="497" t="str">
        <f>Table10[[#This Row],[ID NCC]]&amp;Table10[[#This Row],[Trạm/DTR]]</f>
        <v>001J3000002HLpoIAGKhánh Nga</v>
      </c>
      <c r="E1078" s="497" t="str">
        <f>IF(Table10[[#This Row],[DTR/Trạm]]="DTR",_xlfn.XLOOKUP(Table10[[#This Row],[ID NCC]],DS_NCC_DTR[ID NCC],DS_NCC_DTR[Nhân viên]),_xlfn.XLOOKUP(Table10[[#This Row],[ID NCC]],Data_TongTram2[ID NCC],Data_TongTram2[Nhân viên]))</f>
        <v>Lâm Đỗ Anh Hào</v>
      </c>
      <c r="F1078" s="497" t="str">
        <f>IF(Table10[[#This Row],[Trạm/DTR]]="DTR",_xlfn.XLOOKUP(Table10[[#This Row],[ID NCC]],DS_NCC_DTR[ID NCC],DS_NCC_DTR[Admin miền]),_xlfn.XLOOKUP(Table10[[#This Row],[Trạm/DTR]],Table16[Trạm],Table16[[Admin ]]))</f>
        <v>Nguyễn Thị Ngọc Bích</v>
      </c>
      <c r="G1078" t="s">
        <v>1296</v>
      </c>
      <c r="H1078" s="497" t="str">
        <f>VLOOKUP(Table10[[#This Row],[Sản Phẩm RG]],'Thông tin'!C:F,4,0)</f>
        <v>PET chai</v>
      </c>
      <c r="I1078">
        <v>173</v>
      </c>
      <c r="J1078" s="497">
        <f>Table10[[#This Row],[Sản lượng kg]]/1000</f>
        <v>0.17299999999999999</v>
      </c>
      <c r="K1078" s="497" t="str">
        <f>_xlfn.XLOOKUP(Table10[[#This Row],[Loại Hàng]],Table59[Nhóm],Table59[Qui đổi])</f>
        <v>PET chai</v>
      </c>
      <c r="L1078" s="403">
        <v>46150</v>
      </c>
      <c r="M1078" t="s">
        <v>608</v>
      </c>
      <c r="N1078" s="497">
        <f>IF(COUNTIF($A$3:A1078,A1078)=1,1,0)</f>
        <v>0</v>
      </c>
    </row>
    <row r="1079" spans="1:14" x14ac:dyDescent="0.35">
      <c r="A1079" t="s">
        <v>383</v>
      </c>
      <c r="B1079" s="497" t="str">
        <f>IF(Table10[[#This Row],[DTR/Trạm]]="DTR",_xlfn.XLOOKUP(Table10[[#This Row],[ID NCC]],DS_NCC_DTR[ID NCC],DS_NCC_DTR[Tên NCC]),_xlfn.XLOOKUP(Table10[[#This Row],[ID NCC]],Data_TongTram2[ID NCC],Data_TongTram2[Tên NCC]))</f>
        <v>PHẾ LIỆU CẦU</v>
      </c>
      <c r="C1079" s="497" t="str">
        <f>IF(Table10[[#This Row],[Trạm/DTR]]="DTR","DTR","Trạm")</f>
        <v>Trạm</v>
      </c>
      <c r="D1079" s="497" t="str">
        <f>Table10[[#This Row],[ID NCC]]&amp;Table10[[#This Row],[Trạm/DTR]]</f>
        <v>001J3000005HQnYIAWKhánh Nga</v>
      </c>
      <c r="E1079" s="497" t="str">
        <f>IF(Table10[[#This Row],[DTR/Trạm]]="DTR",_xlfn.XLOOKUP(Table10[[#This Row],[ID NCC]],DS_NCC_DTR[ID NCC],DS_NCC_DTR[Nhân viên]),_xlfn.XLOOKUP(Table10[[#This Row],[ID NCC]],Data_TongTram2[ID NCC],Data_TongTram2[Nhân viên]))</f>
        <v>Lâm Đỗ Anh Hào</v>
      </c>
      <c r="F1079" s="497" t="str">
        <f>IF(Table10[[#This Row],[Trạm/DTR]]="DTR",_xlfn.XLOOKUP(Table10[[#This Row],[ID NCC]],DS_NCC_DTR[ID NCC],DS_NCC_DTR[Admin miền]),_xlfn.XLOOKUP(Table10[[#This Row],[Trạm/DTR]],Table16[Trạm],Table16[[Admin ]]))</f>
        <v>Nguyễn Thị Ngọc Bích</v>
      </c>
      <c r="G1079" t="s">
        <v>1296</v>
      </c>
      <c r="H1079" s="497" t="str">
        <f>VLOOKUP(Table10[[#This Row],[Sản Phẩm RG]],'Thông tin'!C:F,4,0)</f>
        <v>PET chai</v>
      </c>
      <c r="I1079">
        <v>1296</v>
      </c>
      <c r="J1079" s="497">
        <f>Table10[[#This Row],[Sản lượng kg]]/1000</f>
        <v>1.296</v>
      </c>
      <c r="K1079" s="497" t="str">
        <f>_xlfn.XLOOKUP(Table10[[#This Row],[Loại Hàng]],Table59[Nhóm],Table59[Qui đổi])</f>
        <v>PET chai</v>
      </c>
      <c r="L1079" s="403">
        <v>46150</v>
      </c>
      <c r="M1079" t="s">
        <v>608</v>
      </c>
      <c r="N1079" s="497">
        <f>IF(COUNTIF($A$3:A1079,A1079)=1,1,0)</f>
        <v>0</v>
      </c>
    </row>
    <row r="1080" spans="1:14" x14ac:dyDescent="0.35">
      <c r="A1080" t="s">
        <v>383</v>
      </c>
      <c r="B1080" s="497" t="str">
        <f>IF(Table10[[#This Row],[DTR/Trạm]]="DTR",_xlfn.XLOOKUP(Table10[[#This Row],[ID NCC]],DS_NCC_DTR[ID NCC],DS_NCC_DTR[Tên NCC]),_xlfn.XLOOKUP(Table10[[#This Row],[ID NCC]],Data_TongTram2[ID NCC],Data_TongTram2[Tên NCC]))</f>
        <v>PHẾ LIỆU CẦU</v>
      </c>
      <c r="C1080" s="497" t="str">
        <f>IF(Table10[[#This Row],[Trạm/DTR]]="DTR","DTR","Trạm")</f>
        <v>Trạm</v>
      </c>
      <c r="D1080" s="497" t="str">
        <f>Table10[[#This Row],[ID NCC]]&amp;Table10[[#This Row],[Trạm/DTR]]</f>
        <v>001J3000005HQnYIAWKhánh Nga</v>
      </c>
      <c r="E1080" s="497" t="str">
        <f>IF(Table10[[#This Row],[DTR/Trạm]]="DTR",_xlfn.XLOOKUP(Table10[[#This Row],[ID NCC]],DS_NCC_DTR[ID NCC],DS_NCC_DTR[Nhân viên]),_xlfn.XLOOKUP(Table10[[#This Row],[ID NCC]],Data_TongTram2[ID NCC],Data_TongTram2[Nhân viên]))</f>
        <v>Lâm Đỗ Anh Hào</v>
      </c>
      <c r="F1080" s="497" t="str">
        <f>IF(Table10[[#This Row],[Trạm/DTR]]="DTR",_xlfn.XLOOKUP(Table10[[#This Row],[ID NCC]],DS_NCC_DTR[ID NCC],DS_NCC_DTR[Admin miền]),_xlfn.XLOOKUP(Table10[[#This Row],[Trạm/DTR]],Table16[Trạm],Table16[[Admin ]]))</f>
        <v>Nguyễn Thị Ngọc Bích</v>
      </c>
      <c r="G1080" t="s">
        <v>1360</v>
      </c>
      <c r="H1080" s="497" t="str">
        <f>VLOOKUP(Table10[[#This Row],[Sản Phẩm RG]],'Thông tin'!C:F,4,0)</f>
        <v>PET chai</v>
      </c>
      <c r="I1080">
        <v>24</v>
      </c>
      <c r="J1080" s="497">
        <f>Table10[[#This Row],[Sản lượng kg]]/1000</f>
        <v>2.4E-2</v>
      </c>
      <c r="K1080" s="497" t="str">
        <f>_xlfn.XLOOKUP(Table10[[#This Row],[Loại Hàng]],Table59[Nhóm],Table59[Qui đổi])</f>
        <v>PET chai</v>
      </c>
      <c r="L1080" s="403">
        <v>46150</v>
      </c>
      <c r="M1080" t="s">
        <v>608</v>
      </c>
      <c r="N1080" s="497">
        <f>IF(COUNTIF($A$3:A1080,A1080)=1,1,0)</f>
        <v>0</v>
      </c>
    </row>
    <row r="1081" spans="1:14" x14ac:dyDescent="0.35">
      <c r="A1081" t="s">
        <v>383</v>
      </c>
      <c r="B1081" s="497" t="str">
        <f>IF(Table10[[#This Row],[DTR/Trạm]]="DTR",_xlfn.XLOOKUP(Table10[[#This Row],[ID NCC]],DS_NCC_DTR[ID NCC],DS_NCC_DTR[Tên NCC]),_xlfn.XLOOKUP(Table10[[#This Row],[ID NCC]],Data_TongTram2[ID NCC],Data_TongTram2[Tên NCC]))</f>
        <v>PHẾ LIỆU CẦU</v>
      </c>
      <c r="C1081" s="497" t="str">
        <f>IF(Table10[[#This Row],[Trạm/DTR]]="DTR","DTR","Trạm")</f>
        <v>Trạm</v>
      </c>
      <c r="D1081" s="497" t="str">
        <f>Table10[[#This Row],[ID NCC]]&amp;Table10[[#This Row],[Trạm/DTR]]</f>
        <v>001J3000005HQnYIAWKhánh Nga</v>
      </c>
      <c r="E1081" s="497" t="str">
        <f>IF(Table10[[#This Row],[DTR/Trạm]]="DTR",_xlfn.XLOOKUP(Table10[[#This Row],[ID NCC]],DS_NCC_DTR[ID NCC],DS_NCC_DTR[Nhân viên]),_xlfn.XLOOKUP(Table10[[#This Row],[ID NCC]],Data_TongTram2[ID NCC],Data_TongTram2[Nhân viên]))</f>
        <v>Lâm Đỗ Anh Hào</v>
      </c>
      <c r="F1081" s="497" t="str">
        <f>IF(Table10[[#This Row],[Trạm/DTR]]="DTR",_xlfn.XLOOKUP(Table10[[#This Row],[ID NCC]],DS_NCC_DTR[ID NCC],DS_NCC_DTR[Admin miền]),_xlfn.XLOOKUP(Table10[[#This Row],[Trạm/DTR]],Table16[Trạm],Table16[[Admin ]]))</f>
        <v>Nguyễn Thị Ngọc Bích</v>
      </c>
      <c r="G1081" t="s">
        <v>1296</v>
      </c>
      <c r="H1081" s="497" t="str">
        <f>VLOOKUP(Table10[[#This Row],[Sản Phẩm RG]],'Thông tin'!C:F,4,0)</f>
        <v>PET chai</v>
      </c>
      <c r="I1081">
        <v>1026</v>
      </c>
      <c r="J1081" s="497">
        <f>Table10[[#This Row],[Sản lượng kg]]/1000</f>
        <v>1.026</v>
      </c>
      <c r="K1081" s="497" t="str">
        <f>_xlfn.XLOOKUP(Table10[[#This Row],[Loại Hàng]],Table59[Nhóm],Table59[Qui đổi])</f>
        <v>PET chai</v>
      </c>
      <c r="L1081" s="403">
        <v>46150</v>
      </c>
      <c r="M1081" t="s">
        <v>608</v>
      </c>
      <c r="N1081" s="497">
        <f>IF(COUNTIF($A$3:A1081,A1081)=1,1,0)</f>
        <v>0</v>
      </c>
    </row>
    <row r="1082" spans="1:14" x14ac:dyDescent="0.35">
      <c r="A1082" t="s">
        <v>383</v>
      </c>
      <c r="B1082" s="497" t="str">
        <f>IF(Table10[[#This Row],[DTR/Trạm]]="DTR",_xlfn.XLOOKUP(Table10[[#This Row],[ID NCC]],DS_NCC_DTR[ID NCC],DS_NCC_DTR[Tên NCC]),_xlfn.XLOOKUP(Table10[[#This Row],[ID NCC]],Data_TongTram2[ID NCC],Data_TongTram2[Tên NCC]))</f>
        <v>PHẾ LIỆU CẦU</v>
      </c>
      <c r="C1082" s="497" t="str">
        <f>IF(Table10[[#This Row],[Trạm/DTR]]="DTR","DTR","Trạm")</f>
        <v>Trạm</v>
      </c>
      <c r="D1082" s="497" t="str">
        <f>Table10[[#This Row],[ID NCC]]&amp;Table10[[#This Row],[Trạm/DTR]]</f>
        <v>001J3000005HQnYIAWKhánh Nga</v>
      </c>
      <c r="E1082" s="497" t="str">
        <f>IF(Table10[[#This Row],[DTR/Trạm]]="DTR",_xlfn.XLOOKUP(Table10[[#This Row],[ID NCC]],DS_NCC_DTR[ID NCC],DS_NCC_DTR[Nhân viên]),_xlfn.XLOOKUP(Table10[[#This Row],[ID NCC]],Data_TongTram2[ID NCC],Data_TongTram2[Nhân viên]))</f>
        <v>Lâm Đỗ Anh Hào</v>
      </c>
      <c r="F1082" s="497" t="str">
        <f>IF(Table10[[#This Row],[Trạm/DTR]]="DTR",_xlfn.XLOOKUP(Table10[[#This Row],[ID NCC]],DS_NCC_DTR[ID NCC],DS_NCC_DTR[Admin miền]),_xlfn.XLOOKUP(Table10[[#This Row],[Trạm/DTR]],Table16[Trạm],Table16[[Admin ]]))</f>
        <v>Nguyễn Thị Ngọc Bích</v>
      </c>
      <c r="G1082" t="s">
        <v>1360</v>
      </c>
      <c r="H1082" s="497" t="str">
        <f>VLOOKUP(Table10[[#This Row],[Sản Phẩm RG]],'Thông tin'!C:F,4,0)</f>
        <v>PET chai</v>
      </c>
      <c r="I1082">
        <v>24</v>
      </c>
      <c r="J1082" s="497">
        <f>Table10[[#This Row],[Sản lượng kg]]/1000</f>
        <v>2.4E-2</v>
      </c>
      <c r="K1082" s="497" t="str">
        <f>_xlfn.XLOOKUP(Table10[[#This Row],[Loại Hàng]],Table59[Nhóm],Table59[Qui đổi])</f>
        <v>PET chai</v>
      </c>
      <c r="L1082" s="403">
        <v>46150</v>
      </c>
      <c r="M1082" t="s">
        <v>608</v>
      </c>
      <c r="N1082" s="497">
        <f>IF(COUNTIF($A$3:A1082,A1082)=1,1,0)</f>
        <v>0</v>
      </c>
    </row>
    <row r="1083" spans="1:14" x14ac:dyDescent="0.35">
      <c r="A1083" t="s">
        <v>390</v>
      </c>
      <c r="B1083" s="497" t="str">
        <f>IF(Table10[[#This Row],[DTR/Trạm]]="DTR",_xlfn.XLOOKUP(Table10[[#This Row],[ID NCC]],DS_NCC_DTR[ID NCC],DS_NCC_DTR[Tên NCC]),_xlfn.XLOOKUP(Table10[[#This Row],[ID NCC]],Data_TongTram2[ID NCC],Data_TongTram2[Tên NCC]))</f>
        <v>Anh Dũng Vĩnh Kim</v>
      </c>
      <c r="C1083" s="497" t="str">
        <f>IF(Table10[[#This Row],[Trạm/DTR]]="DTR","DTR","Trạm")</f>
        <v>Trạm</v>
      </c>
      <c r="D1083" s="497" t="str">
        <f>Table10[[#This Row],[ID NCC]]&amp;Table10[[#This Row],[Trạm/DTR]]</f>
        <v>001J3000002HLptIAGKhánh Nga</v>
      </c>
      <c r="E1083" s="497" t="str">
        <f>IF(Table10[[#This Row],[DTR/Trạm]]="DTR",_xlfn.XLOOKUP(Table10[[#This Row],[ID NCC]],DS_NCC_DTR[ID NCC],DS_NCC_DTR[Nhân viên]),_xlfn.XLOOKUP(Table10[[#This Row],[ID NCC]],Data_TongTram2[ID NCC],Data_TongTram2[Nhân viên]))</f>
        <v>Lâm Đỗ Anh Hào</v>
      </c>
      <c r="F1083" s="497" t="str">
        <f>IF(Table10[[#This Row],[Trạm/DTR]]="DTR",_xlfn.XLOOKUP(Table10[[#This Row],[ID NCC]],DS_NCC_DTR[ID NCC],DS_NCC_DTR[Admin miền]),_xlfn.XLOOKUP(Table10[[#This Row],[Trạm/DTR]],Table16[Trạm],Table16[[Admin ]]))</f>
        <v>Nguyễn Thị Ngọc Bích</v>
      </c>
      <c r="G1083" t="s">
        <v>1296</v>
      </c>
      <c r="H1083" s="497" t="str">
        <f>VLOOKUP(Table10[[#This Row],[Sản Phẩm RG]],'Thông tin'!C:F,4,0)</f>
        <v>PET chai</v>
      </c>
      <c r="I1083">
        <v>404</v>
      </c>
      <c r="J1083" s="497">
        <f>Table10[[#This Row],[Sản lượng kg]]/1000</f>
        <v>0.40400000000000003</v>
      </c>
      <c r="K1083" s="497" t="str">
        <f>_xlfn.XLOOKUP(Table10[[#This Row],[Loại Hàng]],Table59[Nhóm],Table59[Qui đổi])</f>
        <v>PET chai</v>
      </c>
      <c r="L1083" s="403">
        <v>46150</v>
      </c>
      <c r="M1083" t="s">
        <v>608</v>
      </c>
      <c r="N1083" s="497">
        <f>IF(COUNTIF($A$3:A1083,A1083)=1,1,0)</f>
        <v>0</v>
      </c>
    </row>
    <row r="1084" spans="1:14" x14ac:dyDescent="0.35">
      <c r="A1084" t="s">
        <v>432</v>
      </c>
      <c r="B1084" s="497" t="str">
        <f>IF(Table10[[#This Row],[DTR/Trạm]]="DTR",_xlfn.XLOOKUP(Table10[[#This Row],[ID NCC]],DS_NCC_DTR[ID NCC],DS_NCC_DTR[Tên NCC]),_xlfn.XLOOKUP(Table10[[#This Row],[ID NCC]],Data_TongTram2[ID NCC],Data_TongTram2[Tên NCC]))</f>
        <v>Chị Liễu Long Định</v>
      </c>
      <c r="C1084" s="497" t="str">
        <f>IF(Table10[[#This Row],[Trạm/DTR]]="DTR","DTR","Trạm")</f>
        <v>Trạm</v>
      </c>
      <c r="D1084" s="497" t="str">
        <f>Table10[[#This Row],[ID NCC]]&amp;Table10[[#This Row],[Trạm/DTR]]</f>
        <v>001J3000002HLxeIAGKhánh Nga</v>
      </c>
      <c r="E1084" s="497" t="str">
        <f>IF(Table10[[#This Row],[DTR/Trạm]]="DTR",_xlfn.XLOOKUP(Table10[[#This Row],[ID NCC]],DS_NCC_DTR[ID NCC],DS_NCC_DTR[Nhân viên]),_xlfn.XLOOKUP(Table10[[#This Row],[ID NCC]],Data_TongTram2[ID NCC],Data_TongTram2[Nhân viên]))</f>
        <v>Lâm Đỗ Anh Hào</v>
      </c>
      <c r="F1084" s="497" t="str">
        <f>IF(Table10[[#This Row],[Trạm/DTR]]="DTR",_xlfn.XLOOKUP(Table10[[#This Row],[ID NCC]],DS_NCC_DTR[ID NCC],DS_NCC_DTR[Admin miền]),_xlfn.XLOOKUP(Table10[[#This Row],[Trạm/DTR]],Table16[Trạm],Table16[[Admin ]]))</f>
        <v>Nguyễn Thị Ngọc Bích</v>
      </c>
      <c r="G1084" t="s">
        <v>1296</v>
      </c>
      <c r="H1084" s="497" t="str">
        <f>VLOOKUP(Table10[[#This Row],[Sản Phẩm RG]],'Thông tin'!C:F,4,0)</f>
        <v>PET chai</v>
      </c>
      <c r="I1084">
        <v>226</v>
      </c>
      <c r="J1084" s="497">
        <f>Table10[[#This Row],[Sản lượng kg]]/1000</f>
        <v>0.22600000000000001</v>
      </c>
      <c r="K1084" s="497" t="str">
        <f>_xlfn.XLOOKUP(Table10[[#This Row],[Loại Hàng]],Table59[Nhóm],Table59[Qui đổi])</f>
        <v>PET chai</v>
      </c>
      <c r="L1084" s="403">
        <v>46150</v>
      </c>
      <c r="M1084" t="s">
        <v>608</v>
      </c>
      <c r="N1084" s="497">
        <f>IF(COUNTIF($A$3:A1084,A1084)=1,1,0)</f>
        <v>0</v>
      </c>
    </row>
    <row r="1085" spans="1:14" x14ac:dyDescent="0.35">
      <c r="A1085" t="s">
        <v>1693</v>
      </c>
      <c r="B1085" s="497" t="str">
        <f>IF(Table10[[#This Row],[DTR/Trạm]]="DTR",_xlfn.XLOOKUP(Table10[[#This Row],[ID NCC]],DS_NCC_DTR[ID NCC],DS_NCC_DTR[Tên NCC]),_xlfn.XLOOKUP(Table10[[#This Row],[ID NCC]],Data_TongTram2[ID NCC],Data_TongTram2[Tên NCC]))</f>
        <v>CÔNG TY AN HƯNG</v>
      </c>
      <c r="C1085" s="497" t="str">
        <f>IF(Table10[[#This Row],[Trạm/DTR]]="DTR","DTR","Trạm")</f>
        <v>Trạm</v>
      </c>
      <c r="D1085" s="497" t="str">
        <f>Table10[[#This Row],[ID NCC]]&amp;Table10[[#This Row],[Trạm/DTR]]</f>
        <v>001J3000007XNgaIAGKhánh Nga</v>
      </c>
      <c r="E1085" s="497" t="str">
        <f>IF(Table10[[#This Row],[DTR/Trạm]]="DTR",_xlfn.XLOOKUP(Table10[[#This Row],[ID NCC]],DS_NCC_DTR[ID NCC],DS_NCC_DTR[Nhân viên]),_xlfn.XLOOKUP(Table10[[#This Row],[ID NCC]],Data_TongTram2[ID NCC],Data_TongTram2[Nhân viên]))</f>
        <v>Bùi Vũ Thanh Huy</v>
      </c>
      <c r="F1085" s="497" t="str">
        <f>IF(Table10[[#This Row],[Trạm/DTR]]="DTR",_xlfn.XLOOKUP(Table10[[#This Row],[ID NCC]],DS_NCC_DTR[ID NCC],DS_NCC_DTR[Admin miền]),_xlfn.XLOOKUP(Table10[[#This Row],[Trạm/DTR]],Table16[Trạm],Table16[[Admin ]]))</f>
        <v>Nguyễn Thị Ngọc Bích</v>
      </c>
      <c r="G1085" t="s">
        <v>2240</v>
      </c>
      <c r="H1085" s="497" t="str">
        <f>VLOOKUP(Table10[[#This Row],[Sản Phẩm RG]],'Thông tin'!C:F,4,0)</f>
        <v>PET chai</v>
      </c>
      <c r="I1085">
        <v>6514</v>
      </c>
      <c r="J1085" s="497">
        <f>Table10[[#This Row],[Sản lượng kg]]/1000</f>
        <v>6.5140000000000002</v>
      </c>
      <c r="K1085" s="497" t="str">
        <f>_xlfn.XLOOKUP(Table10[[#This Row],[Loại Hàng]],Table59[Nhóm],Table59[Qui đổi])</f>
        <v>PET chai</v>
      </c>
      <c r="L1085" s="403">
        <v>46150</v>
      </c>
      <c r="M1085" t="s">
        <v>608</v>
      </c>
      <c r="N1085" s="497">
        <f>IF(COUNTIF($A$3:A1085,A1085)=1,1,0)</f>
        <v>0</v>
      </c>
    </row>
    <row r="1086" spans="1:14" x14ac:dyDescent="0.35">
      <c r="A1086" t="s">
        <v>667</v>
      </c>
      <c r="B1086" s="497" t="str">
        <f>IF(Table10[[#This Row],[DTR/Trạm]]="DTR",_xlfn.XLOOKUP(Table10[[#This Row],[ID NCC]],DS_NCC_DTR[ID NCC],DS_NCC_DTR[Tên NCC]),_xlfn.XLOOKUP(Table10[[#This Row],[ID NCC]],Data_TongTram2[ID NCC],Data_TongTram2[Tên NCC]))</f>
        <v>Anh Út Trung An</v>
      </c>
      <c r="C1086" s="497" t="str">
        <f>IF(Table10[[#This Row],[Trạm/DTR]]="DTR","DTR","Trạm")</f>
        <v>Trạm</v>
      </c>
      <c r="D1086" s="497" t="str">
        <f>Table10[[#This Row],[ID NCC]]&amp;Table10[[#This Row],[Trạm/DTR]]</f>
        <v>001J3000002HjEMIA0Khánh Nga</v>
      </c>
      <c r="E1086" s="497" t="str">
        <f>IF(Table10[[#This Row],[DTR/Trạm]]="DTR",_xlfn.XLOOKUP(Table10[[#This Row],[ID NCC]],DS_NCC_DTR[ID NCC],DS_NCC_DTR[Nhân viên]),_xlfn.XLOOKUP(Table10[[#This Row],[ID NCC]],Data_TongTram2[ID NCC],Data_TongTram2[Nhân viên]))</f>
        <v>Lâm Đỗ Anh Hào</v>
      </c>
      <c r="F1086" s="497" t="str">
        <f>IF(Table10[[#This Row],[Trạm/DTR]]="DTR",_xlfn.XLOOKUP(Table10[[#This Row],[ID NCC]],DS_NCC_DTR[ID NCC],DS_NCC_DTR[Admin miền]),_xlfn.XLOOKUP(Table10[[#This Row],[Trạm/DTR]],Table16[Trạm],Table16[[Admin ]]))</f>
        <v>Nguyễn Thị Ngọc Bích</v>
      </c>
      <c r="G1086" t="s">
        <v>1296</v>
      </c>
      <c r="H1086" s="497" t="str">
        <f>VLOOKUP(Table10[[#This Row],[Sản Phẩm RG]],'Thông tin'!C:F,4,0)</f>
        <v>PET chai</v>
      </c>
      <c r="I1086">
        <v>538</v>
      </c>
      <c r="J1086" s="497">
        <f>Table10[[#This Row],[Sản lượng kg]]/1000</f>
        <v>0.53800000000000003</v>
      </c>
      <c r="K1086" s="497" t="str">
        <f>_xlfn.XLOOKUP(Table10[[#This Row],[Loại Hàng]],Table59[Nhóm],Table59[Qui đổi])</f>
        <v>PET chai</v>
      </c>
      <c r="L1086" s="403">
        <v>46150</v>
      </c>
      <c r="M1086" t="s">
        <v>608</v>
      </c>
      <c r="N1086" s="497">
        <f>IF(COUNTIF($A$3:A1086,A1086)=1,1,0)</f>
        <v>1</v>
      </c>
    </row>
    <row r="1087" spans="1:14" x14ac:dyDescent="0.35">
      <c r="A1087" t="s">
        <v>420</v>
      </c>
      <c r="B1087" s="497" t="str">
        <f>IF(Table10[[#This Row],[DTR/Trạm]]="DTR",_xlfn.XLOOKUP(Table10[[#This Row],[ID NCC]],DS_NCC_DTR[ID NCC],DS_NCC_DTR[Tên NCC]),_xlfn.XLOOKUP(Table10[[#This Row],[ID NCC]],Data_TongTram2[ID NCC],Data_TongTram2[Tên NCC]))</f>
        <v>Chị Thảo Tân Hiệp</v>
      </c>
      <c r="C1087" s="497" t="str">
        <f>IF(Table10[[#This Row],[Trạm/DTR]]="DTR","DTR","Trạm")</f>
        <v>Trạm</v>
      </c>
      <c r="D1087" s="497" t="str">
        <f>Table10[[#This Row],[ID NCC]]&amp;Table10[[#This Row],[Trạm/DTR]]</f>
        <v>001J3000002HLxkIAGKhánh Nga</v>
      </c>
      <c r="E1087" s="497" t="str">
        <f>IF(Table10[[#This Row],[DTR/Trạm]]="DTR",_xlfn.XLOOKUP(Table10[[#This Row],[ID NCC]],DS_NCC_DTR[ID NCC],DS_NCC_DTR[Nhân viên]),_xlfn.XLOOKUP(Table10[[#This Row],[ID NCC]],Data_TongTram2[ID NCC],Data_TongTram2[Nhân viên]))</f>
        <v>Lâm Đỗ Anh Hào</v>
      </c>
      <c r="F1087" s="497" t="str">
        <f>IF(Table10[[#This Row],[Trạm/DTR]]="DTR",_xlfn.XLOOKUP(Table10[[#This Row],[ID NCC]],DS_NCC_DTR[ID NCC],DS_NCC_DTR[Admin miền]),_xlfn.XLOOKUP(Table10[[#This Row],[Trạm/DTR]],Table16[Trạm],Table16[[Admin ]]))</f>
        <v>Nguyễn Thị Ngọc Bích</v>
      </c>
      <c r="G1087" t="s">
        <v>2240</v>
      </c>
      <c r="H1087" s="497" t="str">
        <f>VLOOKUP(Table10[[#This Row],[Sản Phẩm RG]],'Thông tin'!C:F,4,0)</f>
        <v>PET chai</v>
      </c>
      <c r="I1087">
        <v>3920</v>
      </c>
      <c r="J1087" s="497">
        <f>Table10[[#This Row],[Sản lượng kg]]/1000</f>
        <v>3.92</v>
      </c>
      <c r="K1087" s="497" t="str">
        <f>_xlfn.XLOOKUP(Table10[[#This Row],[Loại Hàng]],Table59[Nhóm],Table59[Qui đổi])</f>
        <v>PET chai</v>
      </c>
      <c r="L1087" s="403">
        <v>46150</v>
      </c>
      <c r="M1087" t="s">
        <v>608</v>
      </c>
      <c r="N1087" s="497">
        <f>IF(COUNTIF($A$3:A1087,A1087)=1,1,0)</f>
        <v>0</v>
      </c>
    </row>
    <row r="1088" spans="1:14" x14ac:dyDescent="0.35">
      <c r="A1088" t="s">
        <v>662</v>
      </c>
      <c r="B1088" s="497" t="str">
        <f>IF(Table10[[#This Row],[DTR/Trạm]]="DTR",_xlfn.XLOOKUP(Table10[[#This Row],[ID NCC]],DS_NCC_DTR[ID NCC],DS_NCC_DTR[Tên NCC]),_xlfn.XLOOKUP(Table10[[#This Row],[ID NCC]],Data_TongTram2[ID NCC],Data_TongTram2[Tên NCC]))</f>
        <v>Trương Văn Toản</v>
      </c>
      <c r="C1088" s="497" t="str">
        <f>IF(Table10[[#This Row],[Trạm/DTR]]="DTR","DTR","Trạm")</f>
        <v>Trạm</v>
      </c>
      <c r="D1088" s="497" t="str">
        <f>Table10[[#This Row],[ID NCC]]&amp;Table10[[#This Row],[Trạm/DTR]]</f>
        <v>001dc00000hpqrpAAAKhánh Nga</v>
      </c>
      <c r="E1088" s="497" t="str">
        <f>IF(Table10[[#This Row],[DTR/Trạm]]="DTR",_xlfn.XLOOKUP(Table10[[#This Row],[ID NCC]],DS_NCC_DTR[ID NCC],DS_NCC_DTR[Nhân viên]),_xlfn.XLOOKUP(Table10[[#This Row],[ID NCC]],Data_TongTram2[ID NCC],Data_TongTram2[Nhân viên]))</f>
        <v>Thái Tân Văn</v>
      </c>
      <c r="F1088" s="497" t="str">
        <f>IF(Table10[[#This Row],[Trạm/DTR]]="DTR",_xlfn.XLOOKUP(Table10[[#This Row],[ID NCC]],DS_NCC_DTR[ID NCC],DS_NCC_DTR[Admin miền]),_xlfn.XLOOKUP(Table10[[#This Row],[Trạm/DTR]],Table16[Trạm],Table16[[Admin ]]))</f>
        <v>Nguyễn Thị Ngọc Bích</v>
      </c>
      <c r="G1088" t="s">
        <v>1296</v>
      </c>
      <c r="H1088" s="497" t="str">
        <f>VLOOKUP(Table10[[#This Row],[Sản Phẩm RG]],'Thông tin'!C:F,4,0)</f>
        <v>PET chai</v>
      </c>
      <c r="I1088">
        <v>1714</v>
      </c>
      <c r="J1088" s="497">
        <f>Table10[[#This Row],[Sản lượng kg]]/1000</f>
        <v>1.714</v>
      </c>
      <c r="K1088" s="497" t="str">
        <f>_xlfn.XLOOKUP(Table10[[#This Row],[Loại Hàng]],Table59[Nhóm],Table59[Qui đổi])</f>
        <v>PET chai</v>
      </c>
      <c r="L1088" s="403">
        <v>46150</v>
      </c>
      <c r="M1088" t="s">
        <v>608</v>
      </c>
      <c r="N1088" s="497">
        <f>IF(COUNTIF($A$3:A1088,A1088)=1,1,0)</f>
        <v>0</v>
      </c>
    </row>
    <row r="1089" spans="1:14" x14ac:dyDescent="0.35">
      <c r="A1089" t="s">
        <v>662</v>
      </c>
      <c r="B1089" s="497" t="str">
        <f>IF(Table10[[#This Row],[DTR/Trạm]]="DTR",_xlfn.XLOOKUP(Table10[[#This Row],[ID NCC]],DS_NCC_DTR[ID NCC],DS_NCC_DTR[Tên NCC]),_xlfn.XLOOKUP(Table10[[#This Row],[ID NCC]],Data_TongTram2[ID NCC],Data_TongTram2[Tên NCC]))</f>
        <v>Trương Văn Toản</v>
      </c>
      <c r="C1089" s="497" t="str">
        <f>IF(Table10[[#This Row],[Trạm/DTR]]="DTR","DTR","Trạm")</f>
        <v>Trạm</v>
      </c>
      <c r="D1089" s="497" t="str">
        <f>Table10[[#This Row],[ID NCC]]&amp;Table10[[#This Row],[Trạm/DTR]]</f>
        <v>001dc00000hpqrpAAAKhánh Nga</v>
      </c>
      <c r="E1089" s="497" t="str">
        <f>IF(Table10[[#This Row],[DTR/Trạm]]="DTR",_xlfn.XLOOKUP(Table10[[#This Row],[ID NCC]],DS_NCC_DTR[ID NCC],DS_NCC_DTR[Nhân viên]),_xlfn.XLOOKUP(Table10[[#This Row],[ID NCC]],Data_TongTram2[ID NCC],Data_TongTram2[Nhân viên]))</f>
        <v>Thái Tân Văn</v>
      </c>
      <c r="F1089" s="497" t="str">
        <f>IF(Table10[[#This Row],[Trạm/DTR]]="DTR",_xlfn.XLOOKUP(Table10[[#This Row],[ID NCC]],DS_NCC_DTR[ID NCC],DS_NCC_DTR[Admin miền]),_xlfn.XLOOKUP(Table10[[#This Row],[Trạm/DTR]],Table16[Trạm],Table16[[Admin ]]))</f>
        <v>Nguyễn Thị Ngọc Bích</v>
      </c>
      <c r="G1089" t="s">
        <v>1296</v>
      </c>
      <c r="H1089" s="497" t="str">
        <f>VLOOKUP(Table10[[#This Row],[Sản Phẩm RG]],'Thông tin'!C:F,4,0)</f>
        <v>PET chai</v>
      </c>
      <c r="I1089">
        <v>1657</v>
      </c>
      <c r="J1089" s="497">
        <f>Table10[[#This Row],[Sản lượng kg]]/1000</f>
        <v>1.657</v>
      </c>
      <c r="K1089" s="497" t="str">
        <f>_xlfn.XLOOKUP(Table10[[#This Row],[Loại Hàng]],Table59[Nhóm],Table59[Qui đổi])</f>
        <v>PET chai</v>
      </c>
      <c r="L1089" s="403">
        <v>46151</v>
      </c>
      <c r="M1089" t="s">
        <v>608</v>
      </c>
      <c r="N1089" s="497">
        <f>IF(COUNTIF($A$3:A1089,A1089)=1,1,0)</f>
        <v>0</v>
      </c>
    </row>
    <row r="1090" spans="1:14" x14ac:dyDescent="0.35">
      <c r="A1090" t="s">
        <v>662</v>
      </c>
      <c r="B1090" s="497" t="str">
        <f>IF(Table10[[#This Row],[DTR/Trạm]]="DTR",_xlfn.XLOOKUP(Table10[[#This Row],[ID NCC]],DS_NCC_DTR[ID NCC],DS_NCC_DTR[Tên NCC]),_xlfn.XLOOKUP(Table10[[#This Row],[ID NCC]],Data_TongTram2[ID NCC],Data_TongTram2[Tên NCC]))</f>
        <v>Trương Văn Toản</v>
      </c>
      <c r="C1090" s="497" t="str">
        <f>IF(Table10[[#This Row],[Trạm/DTR]]="DTR","DTR","Trạm")</f>
        <v>Trạm</v>
      </c>
      <c r="D1090" s="497" t="str">
        <f>Table10[[#This Row],[ID NCC]]&amp;Table10[[#This Row],[Trạm/DTR]]</f>
        <v>001dc00000hpqrpAAAKhánh Nga</v>
      </c>
      <c r="E1090" s="497" t="str">
        <f>IF(Table10[[#This Row],[DTR/Trạm]]="DTR",_xlfn.XLOOKUP(Table10[[#This Row],[ID NCC]],DS_NCC_DTR[ID NCC],DS_NCC_DTR[Nhân viên]),_xlfn.XLOOKUP(Table10[[#This Row],[ID NCC]],Data_TongTram2[ID NCC],Data_TongTram2[Nhân viên]))</f>
        <v>Thái Tân Văn</v>
      </c>
      <c r="F1090" s="497" t="str">
        <f>IF(Table10[[#This Row],[Trạm/DTR]]="DTR",_xlfn.XLOOKUP(Table10[[#This Row],[ID NCC]],DS_NCC_DTR[ID NCC],DS_NCC_DTR[Admin miền]),_xlfn.XLOOKUP(Table10[[#This Row],[Trạm/DTR]],Table16[Trạm],Table16[[Admin ]]))</f>
        <v>Nguyễn Thị Ngọc Bích</v>
      </c>
      <c r="G1090" t="s">
        <v>1296</v>
      </c>
      <c r="H1090" s="497" t="str">
        <f>VLOOKUP(Table10[[#This Row],[Sản Phẩm RG]],'Thông tin'!C:F,4,0)</f>
        <v>PET chai</v>
      </c>
      <c r="I1090">
        <v>741</v>
      </c>
      <c r="J1090" s="497">
        <f>Table10[[#This Row],[Sản lượng kg]]/1000</f>
        <v>0.74099999999999999</v>
      </c>
      <c r="K1090" s="497" t="str">
        <f>_xlfn.XLOOKUP(Table10[[#This Row],[Loại Hàng]],Table59[Nhóm],Table59[Qui đổi])</f>
        <v>PET chai</v>
      </c>
      <c r="L1090" s="403">
        <v>46151</v>
      </c>
      <c r="M1090" t="s">
        <v>608</v>
      </c>
      <c r="N1090" s="497">
        <f>IF(COUNTIF($A$3:A1090,A1090)=1,1,0)</f>
        <v>0</v>
      </c>
    </row>
    <row r="1091" spans="1:14" x14ac:dyDescent="0.35">
      <c r="A1091" t="s">
        <v>471</v>
      </c>
      <c r="B1091" s="497" t="str">
        <f>IF(Table10[[#This Row],[DTR/Trạm]]="DTR",_xlfn.XLOOKUP(Table10[[#This Row],[ID NCC]],DS_NCC_DTR[ID NCC],DS_NCC_DTR[Tên NCC]),_xlfn.XLOOKUP(Table10[[#This Row],[ID NCC]],Data_TongTram2[ID NCC],Data_TongTram2[Tên NCC]))</f>
        <v>Chị Tám Vạn Thuận</v>
      </c>
      <c r="C1091" s="497" t="str">
        <f>IF(Table10[[#This Row],[Trạm/DTR]]="DTR","DTR","Trạm")</f>
        <v>Trạm</v>
      </c>
      <c r="D1091" s="497" t="str">
        <f>Table10[[#This Row],[ID NCC]]&amp;Table10[[#This Row],[Trạm/DTR]]</f>
        <v>001J3000002HLxjIAGKhánh Nga</v>
      </c>
      <c r="E1091" s="497" t="str">
        <f>IF(Table10[[#This Row],[DTR/Trạm]]="DTR",_xlfn.XLOOKUP(Table10[[#This Row],[ID NCC]],DS_NCC_DTR[ID NCC],DS_NCC_DTR[Nhân viên]),_xlfn.XLOOKUP(Table10[[#This Row],[ID NCC]],Data_TongTram2[ID NCC],Data_TongTram2[Nhân viên]))</f>
        <v>Lâm Đỗ Anh Hào</v>
      </c>
      <c r="F1091" s="497" t="str">
        <f>IF(Table10[[#This Row],[Trạm/DTR]]="DTR",_xlfn.XLOOKUP(Table10[[#This Row],[ID NCC]],DS_NCC_DTR[ID NCC],DS_NCC_DTR[Admin miền]),_xlfn.XLOOKUP(Table10[[#This Row],[Trạm/DTR]],Table16[Trạm],Table16[[Admin ]]))</f>
        <v>Nguyễn Thị Ngọc Bích</v>
      </c>
      <c r="G1091" t="s">
        <v>1296</v>
      </c>
      <c r="H1091" s="497" t="str">
        <f>VLOOKUP(Table10[[#This Row],[Sản Phẩm RG]],'Thông tin'!C:F,4,0)</f>
        <v>PET chai</v>
      </c>
      <c r="I1091">
        <v>693</v>
      </c>
      <c r="J1091" s="497">
        <f>Table10[[#This Row],[Sản lượng kg]]/1000</f>
        <v>0.69299999999999995</v>
      </c>
      <c r="K1091" s="497" t="str">
        <f>_xlfn.XLOOKUP(Table10[[#This Row],[Loại Hàng]],Table59[Nhóm],Table59[Qui đổi])</f>
        <v>PET chai</v>
      </c>
      <c r="L1091" s="403">
        <v>46151</v>
      </c>
      <c r="M1091" t="s">
        <v>608</v>
      </c>
      <c r="N1091" s="497">
        <f>IF(COUNTIF($A$3:A1091,A1091)=1,1,0)</f>
        <v>0</v>
      </c>
    </row>
    <row r="1092" spans="1:14" x14ac:dyDescent="0.35">
      <c r="A1092" t="s">
        <v>664</v>
      </c>
      <c r="B1092" s="497" t="str">
        <f>IF(Table10[[#This Row],[DTR/Trạm]]="DTR",_xlfn.XLOOKUP(Table10[[#This Row],[ID NCC]],DS_NCC_DTR[ID NCC],DS_NCC_DTR[Tên NCC]),_xlfn.XLOOKUP(Table10[[#This Row],[ID NCC]],Data_TongTram2[ID NCC],Data_TongTram2[Tên NCC]))</f>
        <v>Anh Tùng Chợ Gạo</v>
      </c>
      <c r="C1092" s="497" t="str">
        <f>IF(Table10[[#This Row],[Trạm/DTR]]="DTR","DTR","Trạm")</f>
        <v>Trạm</v>
      </c>
      <c r="D1092" s="497" t="str">
        <f>Table10[[#This Row],[ID NCC]]&amp;Table10[[#This Row],[Trạm/DTR]]</f>
        <v>001J3000002HLmUIAWKhánh Nga</v>
      </c>
      <c r="E1092" s="497" t="str">
        <f>IF(Table10[[#This Row],[DTR/Trạm]]="DTR",_xlfn.XLOOKUP(Table10[[#This Row],[ID NCC]],DS_NCC_DTR[ID NCC],DS_NCC_DTR[Nhân viên]),_xlfn.XLOOKUP(Table10[[#This Row],[ID NCC]],Data_TongTram2[ID NCC],Data_TongTram2[Nhân viên]))</f>
        <v>Lâm Đỗ Anh Hào</v>
      </c>
      <c r="F1092" s="497" t="str">
        <f>IF(Table10[[#This Row],[Trạm/DTR]]="DTR",_xlfn.XLOOKUP(Table10[[#This Row],[ID NCC]],DS_NCC_DTR[ID NCC],DS_NCC_DTR[Admin miền]),_xlfn.XLOOKUP(Table10[[#This Row],[Trạm/DTR]],Table16[Trạm],Table16[[Admin ]]))</f>
        <v>Nguyễn Thị Ngọc Bích</v>
      </c>
      <c r="G1092" t="s">
        <v>1296</v>
      </c>
      <c r="H1092" s="497" t="str">
        <f>VLOOKUP(Table10[[#This Row],[Sản Phẩm RG]],'Thông tin'!C:F,4,0)</f>
        <v>PET chai</v>
      </c>
      <c r="I1092">
        <v>289</v>
      </c>
      <c r="J1092" s="497">
        <f>Table10[[#This Row],[Sản lượng kg]]/1000</f>
        <v>0.28899999999999998</v>
      </c>
      <c r="K1092" s="497" t="str">
        <f>_xlfn.XLOOKUP(Table10[[#This Row],[Loại Hàng]],Table59[Nhóm],Table59[Qui đổi])</f>
        <v>PET chai</v>
      </c>
      <c r="L1092" s="403">
        <v>46151</v>
      </c>
      <c r="M1092" t="s">
        <v>608</v>
      </c>
      <c r="N1092" s="497">
        <f>IF(COUNTIF($A$3:A1092,A1092)=1,1,0)</f>
        <v>0</v>
      </c>
    </row>
    <row r="1093" spans="1:14" x14ac:dyDescent="0.35">
      <c r="A1093" t="s">
        <v>383</v>
      </c>
      <c r="B1093" s="497" t="str">
        <f>IF(Table10[[#This Row],[DTR/Trạm]]="DTR",_xlfn.XLOOKUP(Table10[[#This Row],[ID NCC]],DS_NCC_DTR[ID NCC],DS_NCC_DTR[Tên NCC]),_xlfn.XLOOKUP(Table10[[#This Row],[ID NCC]],Data_TongTram2[ID NCC],Data_TongTram2[Tên NCC]))</f>
        <v>PHẾ LIỆU CẦU</v>
      </c>
      <c r="C1093" s="497" t="str">
        <f>IF(Table10[[#This Row],[Trạm/DTR]]="DTR","DTR","Trạm")</f>
        <v>Trạm</v>
      </c>
      <c r="D1093" s="497" t="str">
        <f>Table10[[#This Row],[ID NCC]]&amp;Table10[[#This Row],[Trạm/DTR]]</f>
        <v>001J3000005HQnYIAWKhánh Nga</v>
      </c>
      <c r="E1093" s="497" t="str">
        <f>IF(Table10[[#This Row],[DTR/Trạm]]="DTR",_xlfn.XLOOKUP(Table10[[#This Row],[ID NCC]],DS_NCC_DTR[ID NCC],DS_NCC_DTR[Nhân viên]),_xlfn.XLOOKUP(Table10[[#This Row],[ID NCC]],Data_TongTram2[ID NCC],Data_TongTram2[Nhân viên]))</f>
        <v>Lâm Đỗ Anh Hào</v>
      </c>
      <c r="F1093" s="497" t="str">
        <f>IF(Table10[[#This Row],[Trạm/DTR]]="DTR",_xlfn.XLOOKUP(Table10[[#This Row],[ID NCC]],DS_NCC_DTR[ID NCC],DS_NCC_DTR[Admin miền]),_xlfn.XLOOKUP(Table10[[#This Row],[Trạm/DTR]],Table16[Trạm],Table16[[Admin ]]))</f>
        <v>Nguyễn Thị Ngọc Bích</v>
      </c>
      <c r="G1093" t="s">
        <v>1296</v>
      </c>
      <c r="H1093" s="497" t="str">
        <f>VLOOKUP(Table10[[#This Row],[Sản Phẩm RG]],'Thông tin'!C:F,4,0)</f>
        <v>PET chai</v>
      </c>
      <c r="I1093">
        <v>1295</v>
      </c>
      <c r="J1093" s="497">
        <f>Table10[[#This Row],[Sản lượng kg]]/1000</f>
        <v>1.2949999999999999</v>
      </c>
      <c r="K1093" s="497" t="str">
        <f>_xlfn.XLOOKUP(Table10[[#This Row],[Loại Hàng]],Table59[Nhóm],Table59[Qui đổi])</f>
        <v>PET chai</v>
      </c>
      <c r="L1093" s="403">
        <v>46151</v>
      </c>
      <c r="M1093" t="s">
        <v>608</v>
      </c>
      <c r="N1093" s="497">
        <f>IF(COUNTIF($A$3:A1093,A1093)=1,1,0)</f>
        <v>0</v>
      </c>
    </row>
    <row r="1094" spans="1:14" x14ac:dyDescent="0.35">
      <c r="A1094" t="s">
        <v>383</v>
      </c>
      <c r="B1094" s="497" t="str">
        <f>IF(Table10[[#This Row],[DTR/Trạm]]="DTR",_xlfn.XLOOKUP(Table10[[#This Row],[ID NCC]],DS_NCC_DTR[ID NCC],DS_NCC_DTR[Tên NCC]),_xlfn.XLOOKUP(Table10[[#This Row],[ID NCC]],Data_TongTram2[ID NCC],Data_TongTram2[Tên NCC]))</f>
        <v>PHẾ LIỆU CẦU</v>
      </c>
      <c r="C1094" s="497" t="str">
        <f>IF(Table10[[#This Row],[Trạm/DTR]]="DTR","DTR","Trạm")</f>
        <v>Trạm</v>
      </c>
      <c r="D1094" s="497" t="str">
        <f>Table10[[#This Row],[ID NCC]]&amp;Table10[[#This Row],[Trạm/DTR]]</f>
        <v>001J3000005HQnYIAWKhánh Nga</v>
      </c>
      <c r="E1094" s="497" t="str">
        <f>IF(Table10[[#This Row],[DTR/Trạm]]="DTR",_xlfn.XLOOKUP(Table10[[#This Row],[ID NCC]],DS_NCC_DTR[ID NCC],DS_NCC_DTR[Nhân viên]),_xlfn.XLOOKUP(Table10[[#This Row],[ID NCC]],Data_TongTram2[ID NCC],Data_TongTram2[Nhân viên]))</f>
        <v>Lâm Đỗ Anh Hào</v>
      </c>
      <c r="F1094" s="497" t="str">
        <f>IF(Table10[[#This Row],[Trạm/DTR]]="DTR",_xlfn.XLOOKUP(Table10[[#This Row],[ID NCC]],DS_NCC_DTR[ID NCC],DS_NCC_DTR[Admin miền]),_xlfn.XLOOKUP(Table10[[#This Row],[Trạm/DTR]],Table16[Trạm],Table16[[Admin ]]))</f>
        <v>Nguyễn Thị Ngọc Bích</v>
      </c>
      <c r="G1094" t="s">
        <v>1296</v>
      </c>
      <c r="H1094" s="497" t="str">
        <f>VLOOKUP(Table10[[#This Row],[Sản Phẩm RG]],'Thông tin'!C:F,4,0)</f>
        <v>PET chai</v>
      </c>
      <c r="I1094">
        <v>25</v>
      </c>
      <c r="J1094" s="497">
        <f>Table10[[#This Row],[Sản lượng kg]]/1000</f>
        <v>2.5000000000000001E-2</v>
      </c>
      <c r="K1094" s="497" t="str">
        <f>_xlfn.XLOOKUP(Table10[[#This Row],[Loại Hàng]],Table59[Nhóm],Table59[Qui đổi])</f>
        <v>PET chai</v>
      </c>
      <c r="L1094" s="403">
        <v>46151</v>
      </c>
      <c r="M1094" t="s">
        <v>608</v>
      </c>
      <c r="N1094" s="497">
        <f>IF(COUNTIF($A$3:A1094,A1094)=1,1,0)</f>
        <v>0</v>
      </c>
    </row>
    <row r="1095" spans="1:14" x14ac:dyDescent="0.35">
      <c r="A1095" t="s">
        <v>389</v>
      </c>
      <c r="B1095" s="497" t="str">
        <f>IF(Table10[[#This Row],[DTR/Trạm]]="DTR",_xlfn.XLOOKUP(Table10[[#This Row],[ID NCC]],DS_NCC_DTR[ID NCC],DS_NCC_DTR[Tên NCC]),_xlfn.XLOOKUP(Table10[[#This Row],[ID NCC]],Data_TongTram2[ID NCC],Data_TongTram2[Tên NCC]))</f>
        <v>Anh Việt Đông Hòa</v>
      </c>
      <c r="C1095" s="497" t="str">
        <f>IF(Table10[[#This Row],[Trạm/DTR]]="DTR","DTR","Trạm")</f>
        <v>Trạm</v>
      </c>
      <c r="D1095" s="497" t="str">
        <f>Table10[[#This Row],[ID NCC]]&amp;Table10[[#This Row],[Trạm/DTR]]</f>
        <v>001J3000002HLphIAGKhánh Nga</v>
      </c>
      <c r="E1095" s="497" t="str">
        <f>IF(Table10[[#This Row],[DTR/Trạm]]="DTR",_xlfn.XLOOKUP(Table10[[#This Row],[ID NCC]],DS_NCC_DTR[ID NCC],DS_NCC_DTR[Nhân viên]),_xlfn.XLOOKUP(Table10[[#This Row],[ID NCC]],Data_TongTram2[ID NCC],Data_TongTram2[Nhân viên]))</f>
        <v>Lâm Đỗ Anh Hào</v>
      </c>
      <c r="F1095" s="497" t="str">
        <f>IF(Table10[[#This Row],[Trạm/DTR]]="DTR",_xlfn.XLOOKUP(Table10[[#This Row],[ID NCC]],DS_NCC_DTR[ID NCC],DS_NCC_DTR[Admin miền]),_xlfn.XLOOKUP(Table10[[#This Row],[Trạm/DTR]],Table16[Trạm],Table16[[Admin ]]))</f>
        <v>Nguyễn Thị Ngọc Bích</v>
      </c>
      <c r="G1095" t="s">
        <v>1296</v>
      </c>
      <c r="H1095" s="497" t="str">
        <f>VLOOKUP(Table10[[#This Row],[Sản Phẩm RG]],'Thông tin'!C:F,4,0)</f>
        <v>PET chai</v>
      </c>
      <c r="I1095">
        <v>986</v>
      </c>
      <c r="J1095" s="497">
        <f>Table10[[#This Row],[Sản lượng kg]]/1000</f>
        <v>0.98599999999999999</v>
      </c>
      <c r="K1095" s="497" t="str">
        <f>_xlfn.XLOOKUP(Table10[[#This Row],[Loại Hàng]],Table59[Nhóm],Table59[Qui đổi])</f>
        <v>PET chai</v>
      </c>
      <c r="L1095" s="403">
        <v>46151</v>
      </c>
      <c r="M1095" t="s">
        <v>608</v>
      </c>
      <c r="N1095" s="497">
        <f>IF(COUNTIF($A$3:A1095,A1095)=1,1,0)</f>
        <v>0</v>
      </c>
    </row>
    <row r="1096" spans="1:14" x14ac:dyDescent="0.35">
      <c r="A1096" t="s">
        <v>780</v>
      </c>
      <c r="B1096" s="497" t="str">
        <f>IF(Table10[[#This Row],[DTR/Trạm]]="DTR",_xlfn.XLOOKUP(Table10[[#This Row],[ID NCC]],DS_NCC_DTR[ID NCC],DS_NCC_DTR[Tên NCC]),_xlfn.XLOOKUP(Table10[[#This Row],[ID NCC]],Data_TongTram2[ID NCC],Data_TongTram2[Tên NCC]))</f>
        <v>HKD Phan Văn Lâm</v>
      </c>
      <c r="C1096" s="497" t="str">
        <f>IF(Table10[[#This Row],[Trạm/DTR]]="DTR","DTR","Trạm")</f>
        <v>Trạm</v>
      </c>
      <c r="D1096" s="497" t="str">
        <f>Table10[[#This Row],[ID NCC]]&amp;Table10[[#This Row],[Trạm/DTR]]</f>
        <v>001J3000002HLg5IAGKhánh Nga</v>
      </c>
      <c r="E1096" s="497" t="str">
        <f>IF(Table10[[#This Row],[DTR/Trạm]]="DTR",_xlfn.XLOOKUP(Table10[[#This Row],[ID NCC]],DS_NCC_DTR[ID NCC],DS_NCC_DTR[Nhân viên]),_xlfn.XLOOKUP(Table10[[#This Row],[ID NCC]],Data_TongTram2[ID NCC],Data_TongTram2[Nhân viên]))</f>
        <v>Lâm Đỗ Anh Hào</v>
      </c>
      <c r="F1096" s="497" t="str">
        <f>IF(Table10[[#This Row],[Trạm/DTR]]="DTR",_xlfn.XLOOKUP(Table10[[#This Row],[ID NCC]],DS_NCC_DTR[ID NCC],DS_NCC_DTR[Admin miền]),_xlfn.XLOOKUP(Table10[[#This Row],[Trạm/DTR]],Table16[Trạm],Table16[[Admin ]]))</f>
        <v>Nguyễn Thị Ngọc Bích</v>
      </c>
      <c r="G1096" t="s">
        <v>1296</v>
      </c>
      <c r="H1096" s="497" t="str">
        <f>VLOOKUP(Table10[[#This Row],[Sản Phẩm RG]],'Thông tin'!C:F,4,0)</f>
        <v>PET chai</v>
      </c>
      <c r="I1096">
        <v>667</v>
      </c>
      <c r="J1096" s="497">
        <f>Table10[[#This Row],[Sản lượng kg]]/1000</f>
        <v>0.66700000000000004</v>
      </c>
      <c r="K1096" s="497" t="str">
        <f>_xlfn.XLOOKUP(Table10[[#This Row],[Loại Hàng]],Table59[Nhóm],Table59[Qui đổi])</f>
        <v>PET chai</v>
      </c>
      <c r="L1096" s="403">
        <v>46151</v>
      </c>
      <c r="M1096" t="s">
        <v>608</v>
      </c>
      <c r="N1096" s="497">
        <f>IF(COUNTIF($A$3:A1096,A1096)=1,1,0)</f>
        <v>0</v>
      </c>
    </row>
    <row r="1097" spans="1:14" x14ac:dyDescent="0.35">
      <c r="A1097" t="s">
        <v>1716</v>
      </c>
      <c r="B1097" s="497" t="str">
        <f>IF(Table10[[#This Row],[DTR/Trạm]]="DTR",_xlfn.XLOOKUP(Table10[[#This Row],[ID NCC]],DS_NCC_DTR[ID NCC],DS_NCC_DTR[Tên NCC]),_xlfn.XLOOKUP(Table10[[#This Row],[ID NCC]],Data_TongTram2[ID NCC],Data_TongTram2[Tên NCC]))</f>
        <v>NCC Chị Ngọc Tháp Mười</v>
      </c>
      <c r="C1097" s="497" t="str">
        <f>IF(Table10[[#This Row],[Trạm/DTR]]="DTR","DTR","Trạm")</f>
        <v>Trạm</v>
      </c>
      <c r="D1097" s="497" t="str">
        <f>Table10[[#This Row],[ID NCC]]&amp;Table10[[#This Row],[Trạm/DTR]]</f>
        <v>001dc00001xt0uZAAQKhánh Nga</v>
      </c>
      <c r="E1097" s="497" t="str">
        <f>IF(Table10[[#This Row],[DTR/Trạm]]="DTR",_xlfn.XLOOKUP(Table10[[#This Row],[ID NCC]],DS_NCC_DTR[ID NCC],DS_NCC_DTR[Nhân viên]),_xlfn.XLOOKUP(Table10[[#This Row],[ID NCC]],Data_TongTram2[ID NCC],Data_TongTram2[Nhân viên]))</f>
        <v>Lâm Đỗ Anh Hào</v>
      </c>
      <c r="F1097" s="497" t="str">
        <f>IF(Table10[[#This Row],[Trạm/DTR]]="DTR",_xlfn.XLOOKUP(Table10[[#This Row],[ID NCC]],DS_NCC_DTR[ID NCC],DS_NCC_DTR[Admin miền]),_xlfn.XLOOKUP(Table10[[#This Row],[Trạm/DTR]],Table16[Trạm],Table16[[Admin ]]))</f>
        <v>Nguyễn Thị Ngọc Bích</v>
      </c>
      <c r="G1097" t="s">
        <v>1296</v>
      </c>
      <c r="H1097" s="497" t="str">
        <f>VLOOKUP(Table10[[#This Row],[Sản Phẩm RG]],'Thông tin'!C:F,4,0)</f>
        <v>PET chai</v>
      </c>
      <c r="I1097">
        <v>740</v>
      </c>
      <c r="J1097" s="497">
        <f>Table10[[#This Row],[Sản lượng kg]]/1000</f>
        <v>0.74</v>
      </c>
      <c r="K1097" s="497" t="str">
        <f>_xlfn.XLOOKUP(Table10[[#This Row],[Loại Hàng]],Table59[Nhóm],Table59[Qui đổi])</f>
        <v>PET chai</v>
      </c>
      <c r="L1097" s="403">
        <v>46151</v>
      </c>
      <c r="M1097" t="s">
        <v>608</v>
      </c>
      <c r="N1097" s="497">
        <f>IF(COUNTIF($A$3:A1097,A1097)=1,1,0)</f>
        <v>0</v>
      </c>
    </row>
    <row r="1098" spans="1:14" x14ac:dyDescent="0.35">
      <c r="A1098" t="s">
        <v>393</v>
      </c>
      <c r="B1098" s="497" t="str">
        <f>IF(Table10[[#This Row],[DTR/Trạm]]="DTR",_xlfn.XLOOKUP(Table10[[#This Row],[ID NCC]],DS_NCC_DTR[ID NCC],DS_NCC_DTR[Tên NCC]),_xlfn.XLOOKUP(Table10[[#This Row],[ID NCC]],Data_TongTram2[ID NCC],Data_TongTram2[Tên NCC]))</f>
        <v>Anh Phước Vĩnh Kim</v>
      </c>
      <c r="C1098" s="497" t="str">
        <f>IF(Table10[[#This Row],[Trạm/DTR]]="DTR","DTR","Trạm")</f>
        <v>Trạm</v>
      </c>
      <c r="D1098" s="497" t="str">
        <f>Table10[[#This Row],[ID NCC]]&amp;Table10[[#This Row],[Trạm/DTR]]</f>
        <v>001J3000002HLpxIAGKhánh Nga</v>
      </c>
      <c r="E1098" s="497" t="str">
        <f>IF(Table10[[#This Row],[DTR/Trạm]]="DTR",_xlfn.XLOOKUP(Table10[[#This Row],[ID NCC]],DS_NCC_DTR[ID NCC],DS_NCC_DTR[Nhân viên]),_xlfn.XLOOKUP(Table10[[#This Row],[ID NCC]],Data_TongTram2[ID NCC],Data_TongTram2[Nhân viên]))</f>
        <v>Lâm Đỗ Anh Hào</v>
      </c>
      <c r="F1098" s="497" t="str">
        <f>IF(Table10[[#This Row],[Trạm/DTR]]="DTR",_xlfn.XLOOKUP(Table10[[#This Row],[ID NCC]],DS_NCC_DTR[ID NCC],DS_NCC_DTR[Admin miền]),_xlfn.XLOOKUP(Table10[[#This Row],[Trạm/DTR]],Table16[Trạm],Table16[[Admin ]]))</f>
        <v>Nguyễn Thị Ngọc Bích</v>
      </c>
      <c r="G1098" t="s">
        <v>1296</v>
      </c>
      <c r="H1098" s="497" t="str">
        <f>VLOOKUP(Table10[[#This Row],[Sản Phẩm RG]],'Thông tin'!C:F,4,0)</f>
        <v>PET chai</v>
      </c>
      <c r="I1098">
        <v>738</v>
      </c>
      <c r="J1098" s="497">
        <f>Table10[[#This Row],[Sản lượng kg]]/1000</f>
        <v>0.73799999999999999</v>
      </c>
      <c r="K1098" s="497" t="str">
        <f>_xlfn.XLOOKUP(Table10[[#This Row],[Loại Hàng]],Table59[Nhóm],Table59[Qui đổi])</f>
        <v>PET chai</v>
      </c>
      <c r="L1098" s="403">
        <v>46151</v>
      </c>
      <c r="M1098" t="s">
        <v>608</v>
      </c>
      <c r="N1098" s="497">
        <f>IF(COUNTIF($A$3:A1098,A1098)=1,1,0)</f>
        <v>0</v>
      </c>
    </row>
    <row r="1099" spans="1:14" x14ac:dyDescent="0.35">
      <c r="A1099" t="s">
        <v>453</v>
      </c>
      <c r="B1099" s="497" t="str">
        <f>IF(Table10[[#This Row],[DTR/Trạm]]="DTR",_xlfn.XLOOKUP(Table10[[#This Row],[ID NCC]],DS_NCC_DTR[ID NCC],DS_NCC_DTR[Tên NCC]),_xlfn.XLOOKUP(Table10[[#This Row],[ID NCC]],Data_TongTram2[ID NCC],Data_TongTram2[Tên NCC]))</f>
        <v>Anh Thuận Cai Lậy</v>
      </c>
      <c r="C1099" s="497" t="str">
        <f>IF(Table10[[#This Row],[Trạm/DTR]]="DTR","DTR","Trạm")</f>
        <v>Trạm</v>
      </c>
      <c r="D1099" s="497" t="str">
        <f>Table10[[#This Row],[ID NCC]]&amp;Table10[[#This Row],[Trạm/DTR]]</f>
        <v>001J3000002HLrEIAWKhánh Nga</v>
      </c>
      <c r="E1099" s="497" t="str">
        <f>IF(Table10[[#This Row],[DTR/Trạm]]="DTR",_xlfn.XLOOKUP(Table10[[#This Row],[ID NCC]],DS_NCC_DTR[ID NCC],DS_NCC_DTR[Nhân viên]),_xlfn.XLOOKUP(Table10[[#This Row],[ID NCC]],Data_TongTram2[ID NCC],Data_TongTram2[Nhân viên]))</f>
        <v>Lâm Đỗ Anh Hào</v>
      </c>
      <c r="F1099" s="497" t="str">
        <f>IF(Table10[[#This Row],[Trạm/DTR]]="DTR",_xlfn.XLOOKUP(Table10[[#This Row],[ID NCC]],DS_NCC_DTR[ID NCC],DS_NCC_DTR[Admin miền]),_xlfn.XLOOKUP(Table10[[#This Row],[Trạm/DTR]],Table16[Trạm],Table16[[Admin ]]))</f>
        <v>Nguyễn Thị Ngọc Bích</v>
      </c>
      <c r="G1099" t="s">
        <v>1296</v>
      </c>
      <c r="H1099" s="497" t="str">
        <f>VLOOKUP(Table10[[#This Row],[Sản Phẩm RG]],'Thông tin'!C:F,4,0)</f>
        <v>PET chai</v>
      </c>
      <c r="I1099">
        <v>837</v>
      </c>
      <c r="J1099" s="497">
        <f>Table10[[#This Row],[Sản lượng kg]]/1000</f>
        <v>0.83699999999999997</v>
      </c>
      <c r="K1099" s="497" t="str">
        <f>_xlfn.XLOOKUP(Table10[[#This Row],[Loại Hàng]],Table59[Nhóm],Table59[Qui đổi])</f>
        <v>PET chai</v>
      </c>
      <c r="L1099" s="403">
        <v>46151</v>
      </c>
      <c r="M1099" t="s">
        <v>608</v>
      </c>
      <c r="N1099" s="497">
        <f>IF(COUNTIF($A$3:A1099,A1099)=1,1,0)</f>
        <v>0</v>
      </c>
    </row>
    <row r="1100" spans="1:14" x14ac:dyDescent="0.35">
      <c r="A1100" t="s">
        <v>1716</v>
      </c>
      <c r="B1100" s="497" t="str">
        <f>IF(Table10[[#This Row],[DTR/Trạm]]="DTR",_xlfn.XLOOKUP(Table10[[#This Row],[ID NCC]],DS_NCC_DTR[ID NCC],DS_NCC_DTR[Tên NCC]),_xlfn.XLOOKUP(Table10[[#This Row],[ID NCC]],Data_TongTram2[ID NCC],Data_TongTram2[Tên NCC]))</f>
        <v>NCC Chị Ngọc Tháp Mười</v>
      </c>
      <c r="C1100" s="497" t="str">
        <f>IF(Table10[[#This Row],[Trạm/DTR]]="DTR","DTR","Trạm")</f>
        <v>Trạm</v>
      </c>
      <c r="D1100" s="497" t="str">
        <f>Table10[[#This Row],[ID NCC]]&amp;Table10[[#This Row],[Trạm/DTR]]</f>
        <v>001dc00001xt0uZAAQKhánh Nga</v>
      </c>
      <c r="E1100" s="497" t="str">
        <f>IF(Table10[[#This Row],[DTR/Trạm]]="DTR",_xlfn.XLOOKUP(Table10[[#This Row],[ID NCC]],DS_NCC_DTR[ID NCC],DS_NCC_DTR[Nhân viên]),_xlfn.XLOOKUP(Table10[[#This Row],[ID NCC]],Data_TongTram2[ID NCC],Data_TongTram2[Nhân viên]))</f>
        <v>Lâm Đỗ Anh Hào</v>
      </c>
      <c r="F1100" s="497" t="str">
        <f>IF(Table10[[#This Row],[Trạm/DTR]]="DTR",_xlfn.XLOOKUP(Table10[[#This Row],[ID NCC]],DS_NCC_DTR[ID NCC],DS_NCC_DTR[Admin miền]),_xlfn.XLOOKUP(Table10[[#This Row],[Trạm/DTR]],Table16[Trạm],Table16[[Admin ]]))</f>
        <v>Nguyễn Thị Ngọc Bích</v>
      </c>
      <c r="G1100" t="s">
        <v>1296</v>
      </c>
      <c r="H1100" s="497" t="str">
        <f>VLOOKUP(Table10[[#This Row],[Sản Phẩm RG]],'Thông tin'!C:F,4,0)</f>
        <v>PET chai</v>
      </c>
      <c r="I1100">
        <v>701</v>
      </c>
      <c r="J1100" s="497">
        <f>Table10[[#This Row],[Sản lượng kg]]/1000</f>
        <v>0.70099999999999996</v>
      </c>
      <c r="K1100" s="497" t="str">
        <f>_xlfn.XLOOKUP(Table10[[#This Row],[Loại Hàng]],Table59[Nhóm],Table59[Qui đổi])</f>
        <v>PET chai</v>
      </c>
      <c r="L1100" s="403">
        <v>46151</v>
      </c>
      <c r="M1100" t="s">
        <v>608</v>
      </c>
      <c r="N1100" s="497">
        <f>IF(COUNTIF($A$3:A1100,A1100)=1,1,0)</f>
        <v>0</v>
      </c>
    </row>
    <row r="1101" spans="1:14" x14ac:dyDescent="0.35">
      <c r="A1101" t="s">
        <v>396</v>
      </c>
      <c r="B1101" s="497" t="str">
        <f>IF(Table10[[#This Row],[DTR/Trạm]]="DTR",_xlfn.XLOOKUP(Table10[[#This Row],[ID NCC]],DS_NCC_DTR[ID NCC],DS_NCC_DTR[Tên NCC]),_xlfn.XLOOKUP(Table10[[#This Row],[ID NCC]],Data_TongTram2[ID NCC],Data_TongTram2[Tên NCC]))</f>
        <v>Anh Phong Chợ Gạo</v>
      </c>
      <c r="C1101" s="497" t="str">
        <f>IF(Table10[[#This Row],[Trạm/DTR]]="DTR","DTR","Trạm")</f>
        <v>Trạm</v>
      </c>
      <c r="D1101" s="497" t="str">
        <f>Table10[[#This Row],[ID NCC]]&amp;Table10[[#This Row],[Trạm/DTR]]</f>
        <v>001J3000002ItCOIA0Khánh Nga</v>
      </c>
      <c r="E1101" s="497" t="str">
        <f>IF(Table10[[#This Row],[DTR/Trạm]]="DTR",_xlfn.XLOOKUP(Table10[[#This Row],[ID NCC]],DS_NCC_DTR[ID NCC],DS_NCC_DTR[Nhân viên]),_xlfn.XLOOKUP(Table10[[#This Row],[ID NCC]],Data_TongTram2[ID NCC],Data_TongTram2[Nhân viên]))</f>
        <v>Lâm Đỗ Anh Hào</v>
      </c>
      <c r="F1101" s="497" t="str">
        <f>IF(Table10[[#This Row],[Trạm/DTR]]="DTR",_xlfn.XLOOKUP(Table10[[#This Row],[ID NCC]],DS_NCC_DTR[ID NCC],DS_NCC_DTR[Admin miền]),_xlfn.XLOOKUP(Table10[[#This Row],[Trạm/DTR]],Table16[Trạm],Table16[[Admin ]]))</f>
        <v>Nguyễn Thị Ngọc Bích</v>
      </c>
      <c r="G1101" t="s">
        <v>1296</v>
      </c>
      <c r="H1101" s="497" t="str">
        <f>VLOOKUP(Table10[[#This Row],[Sản Phẩm RG]],'Thông tin'!C:F,4,0)</f>
        <v>PET chai</v>
      </c>
      <c r="I1101">
        <v>784</v>
      </c>
      <c r="J1101" s="497">
        <f>Table10[[#This Row],[Sản lượng kg]]/1000</f>
        <v>0.78400000000000003</v>
      </c>
      <c r="K1101" s="497" t="str">
        <f>_xlfn.XLOOKUP(Table10[[#This Row],[Loại Hàng]],Table59[Nhóm],Table59[Qui đổi])</f>
        <v>PET chai</v>
      </c>
      <c r="L1101" s="403">
        <v>46151</v>
      </c>
      <c r="M1101" t="s">
        <v>608</v>
      </c>
      <c r="N1101" s="497">
        <f>IF(COUNTIF($A$3:A1101,A1101)=1,1,0)</f>
        <v>0</v>
      </c>
    </row>
    <row r="1102" spans="1:14" x14ac:dyDescent="0.35">
      <c r="A1102" t="s">
        <v>396</v>
      </c>
      <c r="B1102" s="497" t="str">
        <f>IF(Table10[[#This Row],[DTR/Trạm]]="DTR",_xlfn.XLOOKUP(Table10[[#This Row],[ID NCC]],DS_NCC_DTR[ID NCC],DS_NCC_DTR[Tên NCC]),_xlfn.XLOOKUP(Table10[[#This Row],[ID NCC]],Data_TongTram2[ID NCC],Data_TongTram2[Tên NCC]))</f>
        <v>Anh Phong Chợ Gạo</v>
      </c>
      <c r="C1102" s="497" t="str">
        <f>IF(Table10[[#This Row],[Trạm/DTR]]="DTR","DTR","Trạm")</f>
        <v>Trạm</v>
      </c>
      <c r="D1102" s="497" t="str">
        <f>Table10[[#This Row],[ID NCC]]&amp;Table10[[#This Row],[Trạm/DTR]]</f>
        <v>001J3000002ItCOIA0Khánh Nga</v>
      </c>
      <c r="E1102" s="497" t="str">
        <f>IF(Table10[[#This Row],[DTR/Trạm]]="DTR",_xlfn.XLOOKUP(Table10[[#This Row],[ID NCC]],DS_NCC_DTR[ID NCC],DS_NCC_DTR[Nhân viên]),_xlfn.XLOOKUP(Table10[[#This Row],[ID NCC]],Data_TongTram2[ID NCC],Data_TongTram2[Nhân viên]))</f>
        <v>Lâm Đỗ Anh Hào</v>
      </c>
      <c r="F1102" s="497" t="str">
        <f>IF(Table10[[#This Row],[Trạm/DTR]]="DTR",_xlfn.XLOOKUP(Table10[[#This Row],[ID NCC]],DS_NCC_DTR[ID NCC],DS_NCC_DTR[Admin miền]),_xlfn.XLOOKUP(Table10[[#This Row],[Trạm/DTR]],Table16[Trạm],Table16[[Admin ]]))</f>
        <v>Nguyễn Thị Ngọc Bích</v>
      </c>
      <c r="G1102" t="s">
        <v>1296</v>
      </c>
      <c r="H1102" s="497" t="str">
        <f>VLOOKUP(Table10[[#This Row],[Sản Phẩm RG]],'Thông tin'!C:F,4,0)</f>
        <v>PET chai</v>
      </c>
      <c r="I1102">
        <v>1325</v>
      </c>
      <c r="J1102" s="497">
        <f>Table10[[#This Row],[Sản lượng kg]]/1000</f>
        <v>1.325</v>
      </c>
      <c r="K1102" s="497" t="str">
        <f>_xlfn.XLOOKUP(Table10[[#This Row],[Loại Hàng]],Table59[Nhóm],Table59[Qui đổi])</f>
        <v>PET chai</v>
      </c>
      <c r="L1102" s="403">
        <v>46151</v>
      </c>
      <c r="M1102" t="s">
        <v>608</v>
      </c>
      <c r="N1102" s="497">
        <f>IF(COUNTIF($A$3:A1102,A1102)=1,1,0)</f>
        <v>0</v>
      </c>
    </row>
    <row r="1103" spans="1:14" x14ac:dyDescent="0.35">
      <c r="A1103" t="s">
        <v>425</v>
      </c>
      <c r="B1103" s="497" t="str">
        <f>IF(Table10[[#This Row],[DTR/Trạm]]="DTR",_xlfn.XLOOKUP(Table10[[#This Row],[ID NCC]],DS_NCC_DTR[ID NCC],DS_NCC_DTR[Tên NCC]),_xlfn.XLOOKUP(Table10[[#This Row],[ID NCC]],Data_TongTram2[ID NCC],Data_TongTram2[Tên NCC]))</f>
        <v>HKD VÕ THỊ KIM NGA</v>
      </c>
      <c r="C1103" s="497" t="str">
        <f>IF(Table10[[#This Row],[Trạm/DTR]]="DTR","DTR","Trạm")</f>
        <v>Trạm</v>
      </c>
      <c r="D1103" s="497" t="str">
        <f>Table10[[#This Row],[ID NCC]]&amp;Table10[[#This Row],[Trạm/DTR]]</f>
        <v>001J3000002HLbbIAGKhánh Nga</v>
      </c>
      <c r="E1103" s="497" t="str">
        <f>IF(Table10[[#This Row],[DTR/Trạm]]="DTR",_xlfn.XLOOKUP(Table10[[#This Row],[ID NCC]],DS_NCC_DTR[ID NCC],DS_NCC_DTR[Nhân viên]),_xlfn.XLOOKUP(Table10[[#This Row],[ID NCC]],Data_TongTram2[ID NCC],Data_TongTram2[Nhân viên]))</f>
        <v>Lâm Đỗ Anh Hào</v>
      </c>
      <c r="F1103" s="497" t="str">
        <f>IF(Table10[[#This Row],[Trạm/DTR]]="DTR",_xlfn.XLOOKUP(Table10[[#This Row],[ID NCC]],DS_NCC_DTR[ID NCC],DS_NCC_DTR[Admin miền]),_xlfn.XLOOKUP(Table10[[#This Row],[Trạm/DTR]],Table16[Trạm],Table16[[Admin ]]))</f>
        <v>Nguyễn Thị Ngọc Bích</v>
      </c>
      <c r="G1103" t="s">
        <v>1296</v>
      </c>
      <c r="H1103" s="497" t="str">
        <f>VLOOKUP(Table10[[#This Row],[Sản Phẩm RG]],'Thông tin'!C:F,4,0)</f>
        <v>PET chai</v>
      </c>
      <c r="I1103">
        <v>727</v>
      </c>
      <c r="J1103" s="497">
        <f>Table10[[#This Row],[Sản lượng kg]]/1000</f>
        <v>0.72699999999999998</v>
      </c>
      <c r="K1103" s="497" t="str">
        <f>_xlfn.XLOOKUP(Table10[[#This Row],[Loại Hàng]],Table59[Nhóm],Table59[Qui đổi])</f>
        <v>PET chai</v>
      </c>
      <c r="L1103" s="403">
        <v>46151</v>
      </c>
      <c r="M1103" t="s">
        <v>608</v>
      </c>
      <c r="N1103" s="497">
        <f>IF(COUNTIF($A$3:A1103,A1103)=1,1,0)</f>
        <v>0</v>
      </c>
    </row>
    <row r="1104" spans="1:14" x14ac:dyDescent="0.35">
      <c r="A1104" t="s">
        <v>411</v>
      </c>
      <c r="B1104" s="497" t="str">
        <f>IF(Table10[[#This Row],[DTR/Trạm]]="DTR",_xlfn.XLOOKUP(Table10[[#This Row],[ID NCC]],DS_NCC_DTR[ID NCC],DS_NCC_DTR[Tên NCC]),_xlfn.XLOOKUP(Table10[[#This Row],[ID NCC]],Data_TongTram2[ID NCC],Data_TongTram2[Tên NCC]))</f>
        <v>Anh Chiến</v>
      </c>
      <c r="C1104" s="497" t="str">
        <f>IF(Table10[[#This Row],[Trạm/DTR]]="DTR","DTR","Trạm")</f>
        <v>Trạm</v>
      </c>
      <c r="D1104" s="497" t="str">
        <f>Table10[[#This Row],[ID NCC]]&amp;Table10[[#This Row],[Trạm/DTR]]</f>
        <v>001J3000002HLbcIAGKhánh Nga</v>
      </c>
      <c r="E1104" s="497" t="str">
        <f>IF(Table10[[#This Row],[DTR/Trạm]]="DTR",_xlfn.XLOOKUP(Table10[[#This Row],[ID NCC]],DS_NCC_DTR[ID NCC],DS_NCC_DTR[Nhân viên]),_xlfn.XLOOKUP(Table10[[#This Row],[ID NCC]],Data_TongTram2[ID NCC],Data_TongTram2[Nhân viên]))</f>
        <v>Lâm Đỗ Anh Hào</v>
      </c>
      <c r="F1104" s="497" t="str">
        <f>IF(Table10[[#This Row],[Trạm/DTR]]="DTR",_xlfn.XLOOKUP(Table10[[#This Row],[ID NCC]],DS_NCC_DTR[ID NCC],DS_NCC_DTR[Admin miền]),_xlfn.XLOOKUP(Table10[[#This Row],[Trạm/DTR]],Table16[Trạm],Table16[[Admin ]]))</f>
        <v>Nguyễn Thị Ngọc Bích</v>
      </c>
      <c r="G1104" t="s">
        <v>1296</v>
      </c>
      <c r="H1104" s="497" t="str">
        <f>VLOOKUP(Table10[[#This Row],[Sản Phẩm RG]],'Thông tin'!C:F,4,0)</f>
        <v>PET chai</v>
      </c>
      <c r="I1104">
        <v>475</v>
      </c>
      <c r="J1104" s="497">
        <f>Table10[[#This Row],[Sản lượng kg]]/1000</f>
        <v>0.47499999999999998</v>
      </c>
      <c r="K1104" s="497" t="str">
        <f>_xlfn.XLOOKUP(Table10[[#This Row],[Loại Hàng]],Table59[Nhóm],Table59[Qui đổi])</f>
        <v>PET chai</v>
      </c>
      <c r="L1104" s="403">
        <v>46151</v>
      </c>
      <c r="M1104" t="s">
        <v>608</v>
      </c>
      <c r="N1104" s="497">
        <f>IF(COUNTIF($A$3:A1104,A1104)=1,1,0)</f>
        <v>0</v>
      </c>
    </row>
    <row r="1105" spans="1:14" x14ac:dyDescent="0.35">
      <c r="A1105" t="s">
        <v>405</v>
      </c>
      <c r="B1105" s="497" t="str">
        <f>IF(Table10[[#This Row],[DTR/Trạm]]="DTR",_xlfn.XLOOKUP(Table10[[#This Row],[ID NCC]],DS_NCC_DTR[ID NCC],DS_NCC_DTR[Tên NCC]),_xlfn.XLOOKUP(Table10[[#This Row],[ID NCC]],Data_TongTram2[ID NCC],Data_TongTram2[Tên NCC]))</f>
        <v>Anh Nhân Trà Vinh</v>
      </c>
      <c r="C1105" s="497" t="str">
        <f>IF(Table10[[#This Row],[Trạm/DTR]]="DTR","DTR","Trạm")</f>
        <v>Trạm</v>
      </c>
      <c r="D1105" s="497" t="str">
        <f>Table10[[#This Row],[ID NCC]]&amp;Table10[[#This Row],[Trạm/DTR]]</f>
        <v>001dc00000sVWUNAA4Khánh Nga</v>
      </c>
      <c r="E1105" s="497" t="str">
        <f>IF(Table10[[#This Row],[DTR/Trạm]]="DTR",_xlfn.XLOOKUP(Table10[[#This Row],[ID NCC]],DS_NCC_DTR[ID NCC],DS_NCC_DTR[Nhân viên]),_xlfn.XLOOKUP(Table10[[#This Row],[ID NCC]],Data_TongTram2[ID NCC],Data_TongTram2[Nhân viên]))</f>
        <v>Lê Quốc Việt</v>
      </c>
      <c r="F1105" s="497" t="str">
        <f>IF(Table10[[#This Row],[Trạm/DTR]]="DTR",_xlfn.XLOOKUP(Table10[[#This Row],[ID NCC]],DS_NCC_DTR[ID NCC],DS_NCC_DTR[Admin miền]),_xlfn.XLOOKUP(Table10[[#This Row],[Trạm/DTR]],Table16[Trạm],Table16[[Admin ]]))</f>
        <v>Nguyễn Thị Ngọc Bích</v>
      </c>
      <c r="G1105" t="s">
        <v>1296</v>
      </c>
      <c r="H1105" s="497" t="str">
        <f>VLOOKUP(Table10[[#This Row],[Sản Phẩm RG]],'Thông tin'!C:F,4,0)</f>
        <v>PET chai</v>
      </c>
      <c r="I1105">
        <v>1725</v>
      </c>
      <c r="J1105" s="497">
        <f>Table10[[#This Row],[Sản lượng kg]]/1000</f>
        <v>1.7250000000000001</v>
      </c>
      <c r="K1105" s="497" t="str">
        <f>_xlfn.XLOOKUP(Table10[[#This Row],[Loại Hàng]],Table59[Nhóm],Table59[Qui đổi])</f>
        <v>PET chai</v>
      </c>
      <c r="L1105" s="403">
        <v>46151</v>
      </c>
      <c r="M1105" t="s">
        <v>608</v>
      </c>
      <c r="N1105" s="497">
        <f>IF(COUNTIF($A$3:A1105,A1105)=1,1,0)</f>
        <v>0</v>
      </c>
    </row>
    <row r="1106" spans="1:14" x14ac:dyDescent="0.35">
      <c r="A1106" t="s">
        <v>676</v>
      </c>
      <c r="B1106" s="497" t="str">
        <f>IF(Table10[[#This Row],[DTR/Trạm]]="DTR",_xlfn.XLOOKUP(Table10[[#This Row],[ID NCC]],DS_NCC_DTR[ID NCC],DS_NCC_DTR[Tên NCC]),_xlfn.XLOOKUP(Table10[[#This Row],[ID NCC]],Data_TongTram2[ID NCC],Data_TongTram2[Tên NCC]))</f>
        <v>Anh Tám Bến Tre</v>
      </c>
      <c r="C1106" s="497" t="str">
        <f>IF(Table10[[#This Row],[Trạm/DTR]]="DTR","DTR","Trạm")</f>
        <v>Trạm</v>
      </c>
      <c r="D1106" s="497" t="str">
        <f>Table10[[#This Row],[ID NCC]]&amp;Table10[[#This Row],[Trạm/DTR]]</f>
        <v>001J3000002Hq80IACKhánh Nga</v>
      </c>
      <c r="E1106" s="497" t="str">
        <f>IF(Table10[[#This Row],[DTR/Trạm]]="DTR",_xlfn.XLOOKUP(Table10[[#This Row],[ID NCC]],DS_NCC_DTR[ID NCC],DS_NCC_DTR[Nhân viên]),_xlfn.XLOOKUP(Table10[[#This Row],[ID NCC]],Data_TongTram2[ID NCC],Data_TongTram2[Nhân viên]))</f>
        <v>Lê Quốc Việt</v>
      </c>
      <c r="F1106" s="497" t="str">
        <f>IF(Table10[[#This Row],[Trạm/DTR]]="DTR",_xlfn.XLOOKUP(Table10[[#This Row],[ID NCC]],DS_NCC_DTR[ID NCC],DS_NCC_DTR[Admin miền]),_xlfn.XLOOKUP(Table10[[#This Row],[Trạm/DTR]],Table16[Trạm],Table16[[Admin ]]))</f>
        <v>Nguyễn Thị Ngọc Bích</v>
      </c>
      <c r="G1106" t="s">
        <v>1296</v>
      </c>
      <c r="H1106" s="497" t="str">
        <f>VLOOKUP(Table10[[#This Row],[Sản Phẩm RG]],'Thông tin'!C:F,4,0)</f>
        <v>PET chai</v>
      </c>
      <c r="I1106">
        <v>493</v>
      </c>
      <c r="J1106" s="497">
        <f>Table10[[#This Row],[Sản lượng kg]]/1000</f>
        <v>0.49299999999999999</v>
      </c>
      <c r="K1106" s="497" t="str">
        <f>_xlfn.XLOOKUP(Table10[[#This Row],[Loại Hàng]],Table59[Nhóm],Table59[Qui đổi])</f>
        <v>PET chai</v>
      </c>
      <c r="L1106" s="403">
        <v>46151</v>
      </c>
      <c r="M1106" t="s">
        <v>608</v>
      </c>
      <c r="N1106" s="497">
        <f>IF(COUNTIF($A$3:A1106,A1106)=1,1,0)</f>
        <v>0</v>
      </c>
    </row>
    <row r="1107" spans="1:14" x14ac:dyDescent="0.35">
      <c r="A1107" t="s">
        <v>1717</v>
      </c>
      <c r="B1107" s="497" t="str">
        <f>IF(Table10[[#This Row],[DTR/Trạm]]="DTR",_xlfn.XLOOKUP(Table10[[#This Row],[ID NCC]],DS_NCC_DTR[ID NCC],DS_NCC_DTR[Tên NCC]),_xlfn.XLOOKUP(Table10[[#This Row],[ID NCC]],Data_TongTram2[ID NCC],Data_TongTram2[Tên NCC]))</f>
        <v>Anh Thắng Bến Tre</v>
      </c>
      <c r="C1107" s="497" t="str">
        <f>IF(Table10[[#This Row],[Trạm/DTR]]="DTR","DTR","Trạm")</f>
        <v>Trạm</v>
      </c>
      <c r="D1107" s="497" t="str">
        <f>Table10[[#This Row],[ID NCC]]&amp;Table10[[#This Row],[Trạm/DTR]]</f>
        <v>001J3000002HLxoIAGKhánh Nga</v>
      </c>
      <c r="E1107" s="497" t="str">
        <f>IF(Table10[[#This Row],[DTR/Trạm]]="DTR",_xlfn.XLOOKUP(Table10[[#This Row],[ID NCC]],DS_NCC_DTR[ID NCC],DS_NCC_DTR[Nhân viên]),_xlfn.XLOOKUP(Table10[[#This Row],[ID NCC]],Data_TongTram2[ID NCC],Data_TongTram2[Nhân viên]))</f>
        <v>Lê Quốc Việt</v>
      </c>
      <c r="F1107" s="497" t="str">
        <f>IF(Table10[[#This Row],[Trạm/DTR]]="DTR",_xlfn.XLOOKUP(Table10[[#This Row],[ID NCC]],DS_NCC_DTR[ID NCC],DS_NCC_DTR[Admin miền]),_xlfn.XLOOKUP(Table10[[#This Row],[Trạm/DTR]],Table16[Trạm],Table16[[Admin ]]))</f>
        <v>Nguyễn Thị Ngọc Bích</v>
      </c>
      <c r="G1107" t="s">
        <v>1296</v>
      </c>
      <c r="H1107" s="497" t="str">
        <f>VLOOKUP(Table10[[#This Row],[Sản Phẩm RG]],'Thông tin'!C:F,4,0)</f>
        <v>PET chai</v>
      </c>
      <c r="I1107">
        <v>701</v>
      </c>
      <c r="J1107" s="497">
        <f>Table10[[#This Row],[Sản lượng kg]]/1000</f>
        <v>0.70099999999999996</v>
      </c>
      <c r="K1107" s="497" t="str">
        <f>_xlfn.XLOOKUP(Table10[[#This Row],[Loại Hàng]],Table59[Nhóm],Table59[Qui đổi])</f>
        <v>PET chai</v>
      </c>
      <c r="L1107" s="403">
        <v>46151</v>
      </c>
      <c r="M1107" t="s">
        <v>608</v>
      </c>
      <c r="N1107" s="497">
        <f>IF(COUNTIF($A$3:A1107,A1107)=1,1,0)</f>
        <v>0</v>
      </c>
    </row>
    <row r="1108" spans="1:14" x14ac:dyDescent="0.35">
      <c r="A1108" t="s">
        <v>1664</v>
      </c>
      <c r="B1108" s="497" t="str">
        <f>IF(Table10[[#This Row],[DTR/Trạm]]="DTR",_xlfn.XLOOKUP(Table10[[#This Row],[ID NCC]],DS_NCC_DTR[ID NCC],DS_NCC_DTR[Tên NCC]),_xlfn.XLOOKUP(Table10[[#This Row],[ID NCC]],Data_TongTram2[ID NCC],Data_TongTram2[Tên NCC]))</f>
        <v>HKD Chung Bữu Lộc</v>
      </c>
      <c r="C1108" s="497" t="str">
        <f>IF(Table10[[#This Row],[Trạm/DTR]]="DTR","DTR","Trạm")</f>
        <v>Trạm</v>
      </c>
      <c r="D1108" s="497" t="str">
        <f>Table10[[#This Row],[ID NCC]]&amp;Table10[[#This Row],[Trạm/DTR]]</f>
        <v>001dc00001eyn4nAAAKhánh Nga</v>
      </c>
      <c r="E1108" s="497" t="str">
        <f>IF(Table10[[#This Row],[DTR/Trạm]]="DTR",_xlfn.XLOOKUP(Table10[[#This Row],[ID NCC]],DS_NCC_DTR[ID NCC],DS_NCC_DTR[Nhân viên]),_xlfn.XLOOKUP(Table10[[#This Row],[ID NCC]],Data_TongTram2[ID NCC],Data_TongTram2[Nhân viên]))</f>
        <v>Lê Quốc Việt</v>
      </c>
      <c r="F1108" s="497" t="str">
        <f>IF(Table10[[#This Row],[Trạm/DTR]]="DTR",_xlfn.XLOOKUP(Table10[[#This Row],[ID NCC]],DS_NCC_DTR[ID NCC],DS_NCC_DTR[Admin miền]),_xlfn.XLOOKUP(Table10[[#This Row],[Trạm/DTR]],Table16[Trạm],Table16[[Admin ]]))</f>
        <v>Nguyễn Thị Ngọc Bích</v>
      </c>
      <c r="G1108" t="s">
        <v>1296</v>
      </c>
      <c r="H1108" s="497" t="str">
        <f>VLOOKUP(Table10[[#This Row],[Sản Phẩm RG]],'Thông tin'!C:F,4,0)</f>
        <v>PET chai</v>
      </c>
      <c r="I1108">
        <v>1273</v>
      </c>
      <c r="J1108" s="497">
        <f>Table10[[#This Row],[Sản lượng kg]]/1000</f>
        <v>1.2729999999999999</v>
      </c>
      <c r="K1108" s="497" t="str">
        <f>_xlfn.XLOOKUP(Table10[[#This Row],[Loại Hàng]],Table59[Nhóm],Table59[Qui đổi])</f>
        <v>PET chai</v>
      </c>
      <c r="L1108" s="403">
        <v>46151</v>
      </c>
      <c r="M1108" t="s">
        <v>608</v>
      </c>
      <c r="N1108" s="497">
        <f>IF(COUNTIF($A$3:A1108,A1108)=1,1,0)</f>
        <v>1</v>
      </c>
    </row>
    <row r="1109" spans="1:14" x14ac:dyDescent="0.35">
      <c r="A1109" t="s">
        <v>382</v>
      </c>
      <c r="B1109" s="497" t="str">
        <f>IF(Table10[[#This Row],[DTR/Trạm]]="DTR",_xlfn.XLOOKUP(Table10[[#This Row],[ID NCC]],DS_NCC_DTR[ID NCC],DS_NCC_DTR[Tên NCC]),_xlfn.XLOOKUP(Table10[[#This Row],[ID NCC]],Data_TongTram2[ID NCC],Data_TongTram2[Tên NCC]))</f>
        <v>HKD Đặng Thị Thanh Trúc</v>
      </c>
      <c r="C1109" s="497" t="str">
        <f>IF(Table10[[#This Row],[Trạm/DTR]]="DTR","DTR","Trạm")</f>
        <v>Trạm</v>
      </c>
      <c r="D1109" s="497" t="str">
        <f>Table10[[#This Row],[ID NCC]]&amp;Table10[[#This Row],[Trạm/DTR]]</f>
        <v>001J3000002HLoqIAGKhánh Nga</v>
      </c>
      <c r="E1109" s="497" t="str">
        <f>IF(Table10[[#This Row],[DTR/Trạm]]="DTR",_xlfn.XLOOKUP(Table10[[#This Row],[ID NCC]],DS_NCC_DTR[ID NCC],DS_NCC_DTR[Nhân viên]),_xlfn.XLOOKUP(Table10[[#This Row],[ID NCC]],Data_TongTram2[ID NCC],Data_TongTram2[Nhân viên]))</f>
        <v>Lâm Đỗ Anh Hào</v>
      </c>
      <c r="F1109" s="497" t="str">
        <f>IF(Table10[[#This Row],[Trạm/DTR]]="DTR",_xlfn.XLOOKUP(Table10[[#This Row],[ID NCC]],DS_NCC_DTR[ID NCC],DS_NCC_DTR[Admin miền]),_xlfn.XLOOKUP(Table10[[#This Row],[Trạm/DTR]],Table16[Trạm],Table16[[Admin ]]))</f>
        <v>Nguyễn Thị Ngọc Bích</v>
      </c>
      <c r="G1109" t="s">
        <v>1296</v>
      </c>
      <c r="H1109" s="497" t="str">
        <f>VLOOKUP(Table10[[#This Row],[Sản Phẩm RG]],'Thông tin'!C:F,4,0)</f>
        <v>PET chai</v>
      </c>
      <c r="I1109">
        <v>747</v>
      </c>
      <c r="J1109" s="497">
        <f>Table10[[#This Row],[Sản lượng kg]]/1000</f>
        <v>0.747</v>
      </c>
      <c r="K1109" s="497" t="str">
        <f>_xlfn.XLOOKUP(Table10[[#This Row],[Loại Hàng]],Table59[Nhóm],Table59[Qui đổi])</f>
        <v>PET chai</v>
      </c>
      <c r="L1109" s="403">
        <v>46151</v>
      </c>
      <c r="M1109" t="s">
        <v>608</v>
      </c>
      <c r="N1109" s="497">
        <f>IF(COUNTIF($A$3:A1109,A1109)=1,1,0)</f>
        <v>0</v>
      </c>
    </row>
    <row r="1110" spans="1:14" x14ac:dyDescent="0.35">
      <c r="A1110" t="s">
        <v>453</v>
      </c>
      <c r="B1110" s="497" t="str">
        <f>IF(Table10[[#This Row],[DTR/Trạm]]="DTR",_xlfn.XLOOKUP(Table10[[#This Row],[ID NCC]],DS_NCC_DTR[ID NCC],DS_NCC_DTR[Tên NCC]),_xlfn.XLOOKUP(Table10[[#This Row],[ID NCC]],Data_TongTram2[ID NCC],Data_TongTram2[Tên NCC]))</f>
        <v>Anh Thuận Cai Lậy</v>
      </c>
      <c r="C1110" s="497" t="str">
        <f>IF(Table10[[#This Row],[Trạm/DTR]]="DTR","DTR","Trạm")</f>
        <v>Trạm</v>
      </c>
      <c r="D1110" s="497" t="str">
        <f>Table10[[#This Row],[ID NCC]]&amp;Table10[[#This Row],[Trạm/DTR]]</f>
        <v>001J3000002HLrEIAWKhánh Nga</v>
      </c>
      <c r="E1110" s="497" t="str">
        <f>IF(Table10[[#This Row],[DTR/Trạm]]="DTR",_xlfn.XLOOKUP(Table10[[#This Row],[ID NCC]],DS_NCC_DTR[ID NCC],DS_NCC_DTR[Nhân viên]),_xlfn.XLOOKUP(Table10[[#This Row],[ID NCC]],Data_TongTram2[ID NCC],Data_TongTram2[Nhân viên]))</f>
        <v>Lâm Đỗ Anh Hào</v>
      </c>
      <c r="F1110" s="497" t="str">
        <f>IF(Table10[[#This Row],[Trạm/DTR]]="DTR",_xlfn.XLOOKUP(Table10[[#This Row],[ID NCC]],DS_NCC_DTR[ID NCC],DS_NCC_DTR[Admin miền]),_xlfn.XLOOKUP(Table10[[#This Row],[Trạm/DTR]],Table16[Trạm],Table16[[Admin ]]))</f>
        <v>Nguyễn Thị Ngọc Bích</v>
      </c>
      <c r="G1110" t="s">
        <v>1296</v>
      </c>
      <c r="H1110" s="497" t="str">
        <f>VLOOKUP(Table10[[#This Row],[Sản Phẩm RG]],'Thông tin'!C:F,4,0)</f>
        <v>PET chai</v>
      </c>
      <c r="I1110">
        <v>866</v>
      </c>
      <c r="J1110" s="497">
        <f>Table10[[#This Row],[Sản lượng kg]]/1000</f>
        <v>0.86599999999999999</v>
      </c>
      <c r="K1110" s="497" t="str">
        <f>_xlfn.XLOOKUP(Table10[[#This Row],[Loại Hàng]],Table59[Nhóm],Table59[Qui đổi])</f>
        <v>PET chai</v>
      </c>
      <c r="L1110" s="403">
        <v>46151</v>
      </c>
      <c r="M1110" t="s">
        <v>608</v>
      </c>
      <c r="N1110" s="497">
        <f>IF(COUNTIF($A$3:A1110,A1110)=1,1,0)</f>
        <v>0</v>
      </c>
    </row>
    <row r="1111" spans="1:14" x14ac:dyDescent="0.35">
      <c r="A1111" t="s">
        <v>676</v>
      </c>
      <c r="B1111" s="497" t="str">
        <f>IF(Table10[[#This Row],[DTR/Trạm]]="DTR",_xlfn.XLOOKUP(Table10[[#This Row],[ID NCC]],DS_NCC_DTR[ID NCC],DS_NCC_DTR[Tên NCC]),_xlfn.XLOOKUP(Table10[[#This Row],[ID NCC]],Data_TongTram2[ID NCC],Data_TongTram2[Tên NCC]))</f>
        <v>Anh Tám Bến Tre</v>
      </c>
      <c r="C1111" s="497" t="str">
        <f>IF(Table10[[#This Row],[Trạm/DTR]]="DTR","DTR","Trạm")</f>
        <v>Trạm</v>
      </c>
      <c r="D1111" s="497" t="str">
        <f>Table10[[#This Row],[ID NCC]]&amp;Table10[[#This Row],[Trạm/DTR]]</f>
        <v>001J3000002Hq80IACKhánh Nga</v>
      </c>
      <c r="E1111" s="497" t="str">
        <f>IF(Table10[[#This Row],[DTR/Trạm]]="DTR",_xlfn.XLOOKUP(Table10[[#This Row],[ID NCC]],DS_NCC_DTR[ID NCC],DS_NCC_DTR[Nhân viên]),_xlfn.XLOOKUP(Table10[[#This Row],[ID NCC]],Data_TongTram2[ID NCC],Data_TongTram2[Nhân viên]))</f>
        <v>Lê Quốc Việt</v>
      </c>
      <c r="F1111" s="497" t="str">
        <f>IF(Table10[[#This Row],[Trạm/DTR]]="DTR",_xlfn.XLOOKUP(Table10[[#This Row],[ID NCC]],DS_NCC_DTR[ID NCC],DS_NCC_DTR[Admin miền]),_xlfn.XLOOKUP(Table10[[#This Row],[Trạm/DTR]],Table16[Trạm],Table16[[Admin ]]))</f>
        <v>Nguyễn Thị Ngọc Bích</v>
      </c>
      <c r="G1111" t="s">
        <v>1296</v>
      </c>
      <c r="H1111" s="497" t="str">
        <f>VLOOKUP(Table10[[#This Row],[Sản Phẩm RG]],'Thông tin'!C:F,4,0)</f>
        <v>PET chai</v>
      </c>
      <c r="I1111">
        <v>509</v>
      </c>
      <c r="J1111" s="497">
        <f>Table10[[#This Row],[Sản lượng kg]]/1000</f>
        <v>0.50900000000000001</v>
      </c>
      <c r="K1111" s="497" t="str">
        <f>_xlfn.XLOOKUP(Table10[[#This Row],[Loại Hàng]],Table59[Nhóm],Table59[Qui đổi])</f>
        <v>PET chai</v>
      </c>
      <c r="L1111" s="403">
        <v>46151</v>
      </c>
      <c r="M1111" t="s">
        <v>608</v>
      </c>
      <c r="N1111" s="497">
        <f>IF(COUNTIF($A$3:A1111,A1111)=1,1,0)</f>
        <v>0</v>
      </c>
    </row>
    <row r="1112" spans="1:14" x14ac:dyDescent="0.35">
      <c r="A1112" t="s">
        <v>986</v>
      </c>
      <c r="B1112" s="497" t="str">
        <f>IF(Table10[[#This Row],[DTR/Trạm]]="DTR",_xlfn.XLOOKUP(Table10[[#This Row],[ID NCC]],DS_NCC_DTR[ID NCC],DS_NCC_DTR[Tên NCC]),_xlfn.XLOOKUP(Table10[[#This Row],[ID NCC]],Data_TongTram2[ID NCC],Data_TongTram2[Tên NCC]))</f>
        <v>Anh Thái Mỹ Tho</v>
      </c>
      <c r="C1112" s="497" t="str">
        <f>IF(Table10[[#This Row],[Trạm/DTR]]="DTR","DTR","Trạm")</f>
        <v>Trạm</v>
      </c>
      <c r="D1112" s="497" t="str">
        <f>Table10[[#This Row],[ID NCC]]&amp;Table10[[#This Row],[Trạm/DTR]]</f>
        <v>001J3000007a6ROIAYKhánh Nga</v>
      </c>
      <c r="E1112" s="497" t="str">
        <f>IF(Table10[[#This Row],[DTR/Trạm]]="DTR",_xlfn.XLOOKUP(Table10[[#This Row],[ID NCC]],DS_NCC_DTR[ID NCC],DS_NCC_DTR[Nhân viên]),_xlfn.XLOOKUP(Table10[[#This Row],[ID NCC]],Data_TongTram2[ID NCC],Data_TongTram2[Nhân viên]))</f>
        <v>Lâm Đỗ Anh Hào</v>
      </c>
      <c r="F1112" s="497" t="str">
        <f>IF(Table10[[#This Row],[Trạm/DTR]]="DTR",_xlfn.XLOOKUP(Table10[[#This Row],[ID NCC]],DS_NCC_DTR[ID NCC],DS_NCC_DTR[Admin miền]),_xlfn.XLOOKUP(Table10[[#This Row],[Trạm/DTR]],Table16[Trạm],Table16[[Admin ]]))</f>
        <v>Nguyễn Thị Ngọc Bích</v>
      </c>
      <c r="G1112" t="s">
        <v>1296</v>
      </c>
      <c r="H1112" s="497" t="str">
        <f>VLOOKUP(Table10[[#This Row],[Sản Phẩm RG]],'Thông tin'!C:F,4,0)</f>
        <v>PET chai</v>
      </c>
      <c r="I1112">
        <v>115</v>
      </c>
      <c r="J1112" s="497">
        <f>Table10[[#This Row],[Sản lượng kg]]/1000</f>
        <v>0.115</v>
      </c>
      <c r="K1112" s="497" t="str">
        <f>_xlfn.XLOOKUP(Table10[[#This Row],[Loại Hàng]],Table59[Nhóm],Table59[Qui đổi])</f>
        <v>PET chai</v>
      </c>
      <c r="L1112" s="403">
        <v>46151</v>
      </c>
      <c r="M1112" t="s">
        <v>608</v>
      </c>
      <c r="N1112" s="497">
        <f>IF(COUNTIF($A$3:A1112,A1112)=1,1,0)</f>
        <v>1</v>
      </c>
    </row>
    <row r="1113" spans="1:14" x14ac:dyDescent="0.35">
      <c r="A1113" t="s">
        <v>662</v>
      </c>
      <c r="B1113" s="497" t="str">
        <f>IF(Table10[[#This Row],[DTR/Trạm]]="DTR",_xlfn.XLOOKUP(Table10[[#This Row],[ID NCC]],DS_NCC_DTR[ID NCC],DS_NCC_DTR[Tên NCC]),_xlfn.XLOOKUP(Table10[[#This Row],[ID NCC]],Data_TongTram2[ID NCC],Data_TongTram2[Tên NCC]))</f>
        <v>Trương Văn Toản</v>
      </c>
      <c r="C1113" s="497" t="str">
        <f>IF(Table10[[#This Row],[Trạm/DTR]]="DTR","DTR","Trạm")</f>
        <v>Trạm</v>
      </c>
      <c r="D1113" s="497" t="str">
        <f>Table10[[#This Row],[ID NCC]]&amp;Table10[[#This Row],[Trạm/DTR]]</f>
        <v>001dc00000hpqrpAAAKhánh Nga</v>
      </c>
      <c r="E1113" s="497" t="str">
        <f>IF(Table10[[#This Row],[DTR/Trạm]]="DTR",_xlfn.XLOOKUP(Table10[[#This Row],[ID NCC]],DS_NCC_DTR[ID NCC],DS_NCC_DTR[Nhân viên]),_xlfn.XLOOKUP(Table10[[#This Row],[ID NCC]],Data_TongTram2[ID NCC],Data_TongTram2[Nhân viên]))</f>
        <v>Thái Tân Văn</v>
      </c>
      <c r="F1113" s="497" t="str">
        <f>IF(Table10[[#This Row],[Trạm/DTR]]="DTR",_xlfn.XLOOKUP(Table10[[#This Row],[ID NCC]],DS_NCC_DTR[ID NCC],DS_NCC_DTR[Admin miền]),_xlfn.XLOOKUP(Table10[[#This Row],[Trạm/DTR]],Table16[Trạm],Table16[[Admin ]]))</f>
        <v>Nguyễn Thị Ngọc Bích</v>
      </c>
      <c r="G1113" t="s">
        <v>1296</v>
      </c>
      <c r="H1113" s="497" t="str">
        <f>VLOOKUP(Table10[[#This Row],[Sản Phẩm RG]],'Thông tin'!C:F,4,0)</f>
        <v>PET chai</v>
      </c>
      <c r="I1113">
        <v>577</v>
      </c>
      <c r="J1113" s="497">
        <f>Table10[[#This Row],[Sản lượng kg]]/1000</f>
        <v>0.57699999999999996</v>
      </c>
      <c r="K1113" s="497" t="str">
        <f>_xlfn.XLOOKUP(Table10[[#This Row],[Loại Hàng]],Table59[Nhóm],Table59[Qui đổi])</f>
        <v>PET chai</v>
      </c>
      <c r="L1113" s="403">
        <v>46153</v>
      </c>
      <c r="M1113" t="s">
        <v>608</v>
      </c>
      <c r="N1113" s="497">
        <f>IF(COUNTIF($A$3:A1113,A1113)=1,1,0)</f>
        <v>0</v>
      </c>
    </row>
    <row r="1114" spans="1:14" x14ac:dyDescent="0.35">
      <c r="A1114" t="s">
        <v>473</v>
      </c>
      <c r="B1114" s="497" t="str">
        <f>IF(Table10[[#This Row],[DTR/Trạm]]="DTR",_xlfn.XLOOKUP(Table10[[#This Row],[ID NCC]],DS_NCC_DTR[ID NCC],DS_NCC_DTR[Tên NCC]),_xlfn.XLOOKUP(Table10[[#This Row],[ID NCC]],Data_TongTram2[ID NCC],Data_TongTram2[Tên NCC]))</f>
        <v>Anh Hiếu Thân Cửu Nghĩa</v>
      </c>
      <c r="C1114" s="497" t="str">
        <f>IF(Table10[[#This Row],[Trạm/DTR]]="DTR","DTR","Trạm")</f>
        <v>Trạm</v>
      </c>
      <c r="D1114" s="497" t="str">
        <f>Table10[[#This Row],[ID NCC]]&amp;Table10[[#This Row],[Trạm/DTR]]</f>
        <v>001J3000009CJZQIA4Khánh Nga</v>
      </c>
      <c r="E1114" s="497" t="str">
        <f>IF(Table10[[#This Row],[DTR/Trạm]]="DTR",_xlfn.XLOOKUP(Table10[[#This Row],[ID NCC]],DS_NCC_DTR[ID NCC],DS_NCC_DTR[Nhân viên]),_xlfn.XLOOKUP(Table10[[#This Row],[ID NCC]],Data_TongTram2[ID NCC],Data_TongTram2[Nhân viên]))</f>
        <v>Lâm Đỗ Anh Hào</v>
      </c>
      <c r="F1114" s="497" t="str">
        <f>IF(Table10[[#This Row],[Trạm/DTR]]="DTR",_xlfn.XLOOKUP(Table10[[#This Row],[ID NCC]],DS_NCC_DTR[ID NCC],DS_NCC_DTR[Admin miền]),_xlfn.XLOOKUP(Table10[[#This Row],[Trạm/DTR]],Table16[Trạm],Table16[[Admin ]]))</f>
        <v>Nguyễn Thị Ngọc Bích</v>
      </c>
      <c r="G1114" t="s">
        <v>1296</v>
      </c>
      <c r="H1114" s="497" t="str">
        <f>VLOOKUP(Table10[[#This Row],[Sản Phẩm RG]],'Thông tin'!C:F,4,0)</f>
        <v>PET chai</v>
      </c>
      <c r="I1114">
        <v>113</v>
      </c>
      <c r="J1114" s="497">
        <f>Table10[[#This Row],[Sản lượng kg]]/1000</f>
        <v>0.113</v>
      </c>
      <c r="K1114" s="497" t="str">
        <f>_xlfn.XLOOKUP(Table10[[#This Row],[Loại Hàng]],Table59[Nhóm],Table59[Qui đổi])</f>
        <v>PET chai</v>
      </c>
      <c r="L1114" s="403">
        <v>46153</v>
      </c>
      <c r="M1114" t="s">
        <v>608</v>
      </c>
      <c r="N1114" s="497">
        <f>IF(COUNTIF($A$3:A1114,A1114)=1,1,0)</f>
        <v>1</v>
      </c>
    </row>
    <row r="1115" spans="1:14" x14ac:dyDescent="0.35">
      <c r="A1115" t="s">
        <v>778</v>
      </c>
      <c r="B1115" s="497" t="str">
        <f>IF(Table10[[#This Row],[DTR/Trạm]]="DTR",_xlfn.XLOOKUP(Table10[[#This Row],[ID NCC]],DS_NCC_DTR[ID NCC],DS_NCC_DTR[Tên NCC]),_xlfn.XLOOKUP(Table10[[#This Row],[ID NCC]],Data_TongTram2[ID NCC],Data_TongTram2[Tên NCC]))</f>
        <v>Thu Lì Bến Tre</v>
      </c>
      <c r="C1115" s="497" t="str">
        <f>IF(Table10[[#This Row],[Trạm/DTR]]="DTR","DTR","Trạm")</f>
        <v>Trạm</v>
      </c>
      <c r="D1115" s="497" t="str">
        <f>Table10[[#This Row],[ID NCC]]&amp;Table10[[#This Row],[Trạm/DTR]]</f>
        <v>001J3000002HLdpIAGKhánh Nga</v>
      </c>
      <c r="E1115" s="497" t="str">
        <f>IF(Table10[[#This Row],[DTR/Trạm]]="DTR",_xlfn.XLOOKUP(Table10[[#This Row],[ID NCC]],DS_NCC_DTR[ID NCC],DS_NCC_DTR[Nhân viên]),_xlfn.XLOOKUP(Table10[[#This Row],[ID NCC]],Data_TongTram2[ID NCC],Data_TongTram2[Nhân viên]))</f>
        <v>Lê Quốc Việt</v>
      </c>
      <c r="F1115" s="497" t="str">
        <f>IF(Table10[[#This Row],[Trạm/DTR]]="DTR",_xlfn.XLOOKUP(Table10[[#This Row],[ID NCC]],DS_NCC_DTR[ID NCC],DS_NCC_DTR[Admin miền]),_xlfn.XLOOKUP(Table10[[#This Row],[Trạm/DTR]],Table16[Trạm],Table16[[Admin ]]))</f>
        <v>Nguyễn Thị Ngọc Bích</v>
      </c>
      <c r="G1115" t="s">
        <v>1296</v>
      </c>
      <c r="H1115" s="497" t="str">
        <f>VLOOKUP(Table10[[#This Row],[Sản Phẩm RG]],'Thông tin'!C:F,4,0)</f>
        <v>PET chai</v>
      </c>
      <c r="I1115">
        <v>452</v>
      </c>
      <c r="J1115" s="497">
        <f>Table10[[#This Row],[Sản lượng kg]]/1000</f>
        <v>0.45200000000000001</v>
      </c>
      <c r="K1115" s="497" t="str">
        <f>_xlfn.XLOOKUP(Table10[[#This Row],[Loại Hàng]],Table59[Nhóm],Table59[Qui đổi])</f>
        <v>PET chai</v>
      </c>
      <c r="L1115" s="403">
        <v>46153</v>
      </c>
      <c r="M1115" t="s">
        <v>608</v>
      </c>
      <c r="N1115" s="497">
        <f>IF(COUNTIF($A$3:A1115,A1115)=1,1,0)</f>
        <v>0</v>
      </c>
    </row>
    <row r="1116" spans="1:14" x14ac:dyDescent="0.35">
      <c r="A1116" t="s">
        <v>438</v>
      </c>
      <c r="B1116" s="497" t="str">
        <f>IF(Table10[[#This Row],[DTR/Trạm]]="DTR",_xlfn.XLOOKUP(Table10[[#This Row],[ID NCC]],DS_NCC_DTR[ID NCC],DS_NCC_DTR[Tên NCC]),_xlfn.XLOOKUP(Table10[[#This Row],[ID NCC]],Data_TongTram2[ID NCC],Data_TongTram2[Tên NCC]))</f>
        <v>Anh Nhựt Chợ Bưng</v>
      </c>
      <c r="C1116" s="497" t="str">
        <f>IF(Table10[[#This Row],[Trạm/DTR]]="DTR","DTR","Trạm")</f>
        <v>Trạm</v>
      </c>
      <c r="D1116" s="497" t="str">
        <f>Table10[[#This Row],[ID NCC]]&amp;Table10[[#This Row],[Trạm/DTR]]</f>
        <v>001dc00000YIMT9AAPKhánh Nga</v>
      </c>
      <c r="E1116" s="497" t="str">
        <f>IF(Table10[[#This Row],[DTR/Trạm]]="DTR",_xlfn.XLOOKUP(Table10[[#This Row],[ID NCC]],DS_NCC_DTR[ID NCC],DS_NCC_DTR[Nhân viên]),_xlfn.XLOOKUP(Table10[[#This Row],[ID NCC]],Data_TongTram2[ID NCC],Data_TongTram2[Nhân viên]))</f>
        <v>Lâm Đỗ Anh Hào</v>
      </c>
      <c r="F1116" s="497" t="str">
        <f>IF(Table10[[#This Row],[Trạm/DTR]]="DTR",_xlfn.XLOOKUP(Table10[[#This Row],[ID NCC]],DS_NCC_DTR[ID NCC],DS_NCC_DTR[Admin miền]),_xlfn.XLOOKUP(Table10[[#This Row],[Trạm/DTR]],Table16[Trạm],Table16[[Admin ]]))</f>
        <v>Nguyễn Thị Ngọc Bích</v>
      </c>
      <c r="G1116" t="s">
        <v>1296</v>
      </c>
      <c r="H1116" s="497" t="str">
        <f>VLOOKUP(Table10[[#This Row],[Sản Phẩm RG]],'Thông tin'!C:F,4,0)</f>
        <v>PET chai</v>
      </c>
      <c r="I1116">
        <v>216</v>
      </c>
      <c r="J1116" s="497">
        <f>Table10[[#This Row],[Sản lượng kg]]/1000</f>
        <v>0.216</v>
      </c>
      <c r="K1116" s="497" t="str">
        <f>_xlfn.XLOOKUP(Table10[[#This Row],[Loại Hàng]],Table59[Nhóm],Table59[Qui đổi])</f>
        <v>PET chai</v>
      </c>
      <c r="L1116" s="403">
        <v>46153</v>
      </c>
      <c r="M1116" t="s">
        <v>608</v>
      </c>
      <c r="N1116" s="497">
        <f>IF(COUNTIF($A$3:A1116,A1116)=1,1,0)</f>
        <v>1</v>
      </c>
    </row>
    <row r="1117" spans="1:14" x14ac:dyDescent="0.35">
      <c r="A1117" t="s">
        <v>442</v>
      </c>
      <c r="B1117" s="497" t="str">
        <f>IF(Table10[[#This Row],[DTR/Trạm]]="DTR",_xlfn.XLOOKUP(Table10[[#This Row],[ID NCC]],DS_NCC_DTR[ID NCC],DS_NCC_DTR[Tên NCC]),_xlfn.XLOOKUP(Table10[[#This Row],[ID NCC]],Data_TongTram2[ID NCC],Data_TongTram2[Tên NCC]))</f>
        <v>Thanh Trí</v>
      </c>
      <c r="C1117" s="497" t="str">
        <f>IF(Table10[[#This Row],[Trạm/DTR]]="DTR","DTR","Trạm")</f>
        <v>Trạm</v>
      </c>
      <c r="D1117" s="497" t="str">
        <f>Table10[[#This Row],[ID NCC]]&amp;Table10[[#This Row],[Trạm/DTR]]</f>
        <v>001J3000002HLblIAGKhánh Nga</v>
      </c>
      <c r="E1117" s="497" t="str">
        <f>IF(Table10[[#This Row],[DTR/Trạm]]="DTR",_xlfn.XLOOKUP(Table10[[#This Row],[ID NCC]],DS_NCC_DTR[ID NCC],DS_NCC_DTR[Nhân viên]),_xlfn.XLOOKUP(Table10[[#This Row],[ID NCC]],Data_TongTram2[ID NCC],Data_TongTram2[Nhân viên]))</f>
        <v>Lâm Đỗ Anh Hào</v>
      </c>
      <c r="F1117" s="497" t="str">
        <f>IF(Table10[[#This Row],[Trạm/DTR]]="DTR",_xlfn.XLOOKUP(Table10[[#This Row],[ID NCC]],DS_NCC_DTR[ID NCC],DS_NCC_DTR[Admin miền]),_xlfn.XLOOKUP(Table10[[#This Row],[Trạm/DTR]],Table16[Trạm],Table16[[Admin ]]))</f>
        <v>Nguyễn Thị Ngọc Bích</v>
      </c>
      <c r="G1117" t="s">
        <v>1296</v>
      </c>
      <c r="H1117" s="497" t="str">
        <f>VLOOKUP(Table10[[#This Row],[Sản Phẩm RG]],'Thông tin'!C:F,4,0)</f>
        <v>PET chai</v>
      </c>
      <c r="I1117">
        <v>597</v>
      </c>
      <c r="J1117" s="497">
        <f>Table10[[#This Row],[Sản lượng kg]]/1000</f>
        <v>0.59699999999999998</v>
      </c>
      <c r="K1117" s="497" t="str">
        <f>_xlfn.XLOOKUP(Table10[[#This Row],[Loại Hàng]],Table59[Nhóm],Table59[Qui đổi])</f>
        <v>PET chai</v>
      </c>
      <c r="L1117" s="403">
        <v>46153</v>
      </c>
      <c r="M1117" t="s">
        <v>608</v>
      </c>
      <c r="N1117" s="497">
        <f>IF(COUNTIF($A$3:A1117,A1117)=1,1,0)</f>
        <v>0</v>
      </c>
    </row>
    <row r="1118" spans="1:14" x14ac:dyDescent="0.35">
      <c r="A1118" t="s">
        <v>397</v>
      </c>
      <c r="B1118" s="497" t="str">
        <f>IF(Table10[[#This Row],[DTR/Trạm]]="DTR",_xlfn.XLOOKUP(Table10[[#This Row],[ID NCC]],DS_NCC_DTR[ID NCC],DS_NCC_DTR[Tên NCC]),_xlfn.XLOOKUP(Table10[[#This Row],[ID NCC]],Data_TongTram2[ID NCC],Data_TongTram2[Tên NCC]))</f>
        <v>HKD In</v>
      </c>
      <c r="C1118" s="497" t="str">
        <f>IF(Table10[[#This Row],[Trạm/DTR]]="DTR","DTR","Trạm")</f>
        <v>Trạm</v>
      </c>
      <c r="D1118" s="497" t="str">
        <f>Table10[[#This Row],[ID NCC]]&amp;Table10[[#This Row],[Trạm/DTR]]</f>
        <v>001J3000009AFWkIAOKhánh Nga</v>
      </c>
      <c r="E1118" s="497" t="str">
        <f>IF(Table10[[#This Row],[DTR/Trạm]]="DTR",_xlfn.XLOOKUP(Table10[[#This Row],[ID NCC]],DS_NCC_DTR[ID NCC],DS_NCC_DTR[Nhân viên]),_xlfn.XLOOKUP(Table10[[#This Row],[ID NCC]],Data_TongTram2[ID NCC],Data_TongTram2[Nhân viên]))</f>
        <v>Lê Quốc Việt</v>
      </c>
      <c r="F1118" s="497" t="str">
        <f>IF(Table10[[#This Row],[Trạm/DTR]]="DTR",_xlfn.XLOOKUP(Table10[[#This Row],[ID NCC]],DS_NCC_DTR[ID NCC],DS_NCC_DTR[Admin miền]),_xlfn.XLOOKUP(Table10[[#This Row],[Trạm/DTR]],Table16[Trạm],Table16[[Admin ]]))</f>
        <v>Nguyễn Thị Ngọc Bích</v>
      </c>
      <c r="G1118" t="s">
        <v>1296</v>
      </c>
      <c r="H1118" s="497" t="str">
        <f>VLOOKUP(Table10[[#This Row],[Sản Phẩm RG]],'Thông tin'!C:F,4,0)</f>
        <v>PET chai</v>
      </c>
      <c r="I1118">
        <v>1092</v>
      </c>
      <c r="J1118" s="497">
        <f>Table10[[#This Row],[Sản lượng kg]]/1000</f>
        <v>1.0920000000000001</v>
      </c>
      <c r="K1118" s="497" t="str">
        <f>_xlfn.XLOOKUP(Table10[[#This Row],[Loại Hàng]],Table59[Nhóm],Table59[Qui đổi])</f>
        <v>PET chai</v>
      </c>
      <c r="L1118" s="403">
        <v>46153</v>
      </c>
      <c r="M1118" t="s">
        <v>608</v>
      </c>
      <c r="N1118" s="497">
        <f>IF(COUNTIF($A$3:A1118,A1118)=1,1,0)</f>
        <v>0</v>
      </c>
    </row>
    <row r="1119" spans="1:14" x14ac:dyDescent="0.35">
      <c r="A1119" t="s">
        <v>452</v>
      </c>
      <c r="B1119" s="497" t="str">
        <f>IF(Table10[[#This Row],[DTR/Trạm]]="DTR",_xlfn.XLOOKUP(Table10[[#This Row],[ID NCC]],DS_NCC_DTR[ID NCC],DS_NCC_DTR[Tên NCC]),_xlfn.XLOOKUP(Table10[[#This Row],[ID NCC]],Data_TongTram2[ID NCC],Data_TongTram2[Tên NCC]))</f>
        <v>Chị Ngọc Đồng Tâm</v>
      </c>
      <c r="C1119" s="497" t="str">
        <f>IF(Table10[[#This Row],[Trạm/DTR]]="DTR","DTR","Trạm")</f>
        <v>Trạm</v>
      </c>
      <c r="D1119" s="497" t="str">
        <f>Table10[[#This Row],[ID NCC]]&amp;Table10[[#This Row],[Trạm/DTR]]</f>
        <v>001J3000002HLbsIAGKhánh Nga</v>
      </c>
      <c r="E1119" s="497" t="str">
        <f>IF(Table10[[#This Row],[DTR/Trạm]]="DTR",_xlfn.XLOOKUP(Table10[[#This Row],[ID NCC]],DS_NCC_DTR[ID NCC],DS_NCC_DTR[Nhân viên]),_xlfn.XLOOKUP(Table10[[#This Row],[ID NCC]],Data_TongTram2[ID NCC],Data_TongTram2[Nhân viên]))</f>
        <v>Lâm Đỗ Anh Hào</v>
      </c>
      <c r="F1119" s="497" t="str">
        <f>IF(Table10[[#This Row],[Trạm/DTR]]="DTR",_xlfn.XLOOKUP(Table10[[#This Row],[ID NCC]],DS_NCC_DTR[ID NCC],DS_NCC_DTR[Admin miền]),_xlfn.XLOOKUP(Table10[[#This Row],[Trạm/DTR]],Table16[Trạm],Table16[[Admin ]]))</f>
        <v>Nguyễn Thị Ngọc Bích</v>
      </c>
      <c r="G1119" t="s">
        <v>1296</v>
      </c>
      <c r="H1119" s="497" t="str">
        <f>VLOOKUP(Table10[[#This Row],[Sản Phẩm RG]],'Thông tin'!C:F,4,0)</f>
        <v>PET chai</v>
      </c>
      <c r="I1119">
        <v>533</v>
      </c>
      <c r="J1119" s="497">
        <f>Table10[[#This Row],[Sản lượng kg]]/1000</f>
        <v>0.53300000000000003</v>
      </c>
      <c r="K1119" s="497" t="str">
        <f>_xlfn.XLOOKUP(Table10[[#This Row],[Loại Hàng]],Table59[Nhóm],Table59[Qui đổi])</f>
        <v>PET chai</v>
      </c>
      <c r="L1119" s="403">
        <v>46153</v>
      </c>
      <c r="M1119" t="s">
        <v>608</v>
      </c>
      <c r="N1119" s="497">
        <f>IF(COUNTIF($A$3:A1119,A1119)=1,1,0)</f>
        <v>0</v>
      </c>
    </row>
    <row r="1120" spans="1:14" x14ac:dyDescent="0.35">
      <c r="A1120" t="s">
        <v>382</v>
      </c>
      <c r="B1120" s="497" t="str">
        <f>IF(Table10[[#This Row],[DTR/Trạm]]="DTR",_xlfn.XLOOKUP(Table10[[#This Row],[ID NCC]],DS_NCC_DTR[ID NCC],DS_NCC_DTR[Tên NCC]),_xlfn.XLOOKUP(Table10[[#This Row],[ID NCC]],Data_TongTram2[ID NCC],Data_TongTram2[Tên NCC]))</f>
        <v>HKD Đặng Thị Thanh Trúc</v>
      </c>
      <c r="C1120" s="497" t="str">
        <f>IF(Table10[[#This Row],[Trạm/DTR]]="DTR","DTR","Trạm")</f>
        <v>Trạm</v>
      </c>
      <c r="D1120" s="497" t="str">
        <f>Table10[[#This Row],[ID NCC]]&amp;Table10[[#This Row],[Trạm/DTR]]</f>
        <v>001J3000002HLoqIAGKhánh Nga</v>
      </c>
      <c r="E1120" s="497" t="str">
        <f>IF(Table10[[#This Row],[DTR/Trạm]]="DTR",_xlfn.XLOOKUP(Table10[[#This Row],[ID NCC]],DS_NCC_DTR[ID NCC],DS_NCC_DTR[Nhân viên]),_xlfn.XLOOKUP(Table10[[#This Row],[ID NCC]],Data_TongTram2[ID NCC],Data_TongTram2[Nhân viên]))</f>
        <v>Lâm Đỗ Anh Hào</v>
      </c>
      <c r="F1120" s="497" t="str">
        <f>IF(Table10[[#This Row],[Trạm/DTR]]="DTR",_xlfn.XLOOKUP(Table10[[#This Row],[ID NCC]],DS_NCC_DTR[ID NCC],DS_NCC_DTR[Admin miền]),_xlfn.XLOOKUP(Table10[[#This Row],[Trạm/DTR]],Table16[Trạm],Table16[[Admin ]]))</f>
        <v>Nguyễn Thị Ngọc Bích</v>
      </c>
      <c r="G1120" t="s">
        <v>1296</v>
      </c>
      <c r="H1120" s="497" t="str">
        <f>VLOOKUP(Table10[[#This Row],[Sản Phẩm RG]],'Thông tin'!C:F,4,0)</f>
        <v>PET chai</v>
      </c>
      <c r="I1120">
        <v>696</v>
      </c>
      <c r="J1120" s="497">
        <f>Table10[[#This Row],[Sản lượng kg]]/1000</f>
        <v>0.69599999999999995</v>
      </c>
      <c r="K1120" s="497" t="str">
        <f>_xlfn.XLOOKUP(Table10[[#This Row],[Loại Hàng]],Table59[Nhóm],Table59[Qui đổi])</f>
        <v>PET chai</v>
      </c>
      <c r="L1120" s="403">
        <v>46153</v>
      </c>
      <c r="M1120" t="s">
        <v>608</v>
      </c>
      <c r="N1120" s="497">
        <f>IF(COUNTIF($A$3:A1120,A1120)=1,1,0)</f>
        <v>0</v>
      </c>
    </row>
    <row r="1121" spans="1:14" x14ac:dyDescent="0.35">
      <c r="A1121" t="s">
        <v>393</v>
      </c>
      <c r="B1121" s="497" t="str">
        <f>IF(Table10[[#This Row],[DTR/Trạm]]="DTR",_xlfn.XLOOKUP(Table10[[#This Row],[ID NCC]],DS_NCC_DTR[ID NCC],DS_NCC_DTR[Tên NCC]),_xlfn.XLOOKUP(Table10[[#This Row],[ID NCC]],Data_TongTram2[ID NCC],Data_TongTram2[Tên NCC]))</f>
        <v>Anh Phước Vĩnh Kim</v>
      </c>
      <c r="C1121" s="497" t="str">
        <f>IF(Table10[[#This Row],[Trạm/DTR]]="DTR","DTR","Trạm")</f>
        <v>Trạm</v>
      </c>
      <c r="D1121" s="497" t="str">
        <f>Table10[[#This Row],[ID NCC]]&amp;Table10[[#This Row],[Trạm/DTR]]</f>
        <v>001J3000002HLpxIAGKhánh Nga</v>
      </c>
      <c r="E1121" s="497" t="str">
        <f>IF(Table10[[#This Row],[DTR/Trạm]]="DTR",_xlfn.XLOOKUP(Table10[[#This Row],[ID NCC]],DS_NCC_DTR[ID NCC],DS_NCC_DTR[Nhân viên]),_xlfn.XLOOKUP(Table10[[#This Row],[ID NCC]],Data_TongTram2[ID NCC],Data_TongTram2[Nhân viên]))</f>
        <v>Lâm Đỗ Anh Hào</v>
      </c>
      <c r="F1121" s="497" t="str">
        <f>IF(Table10[[#This Row],[Trạm/DTR]]="DTR",_xlfn.XLOOKUP(Table10[[#This Row],[ID NCC]],DS_NCC_DTR[ID NCC],DS_NCC_DTR[Admin miền]),_xlfn.XLOOKUP(Table10[[#This Row],[Trạm/DTR]],Table16[Trạm],Table16[[Admin ]]))</f>
        <v>Nguyễn Thị Ngọc Bích</v>
      </c>
      <c r="G1121" t="s">
        <v>1296</v>
      </c>
      <c r="H1121" s="497" t="str">
        <f>VLOOKUP(Table10[[#This Row],[Sản Phẩm RG]],'Thông tin'!C:F,4,0)</f>
        <v>PET chai</v>
      </c>
      <c r="I1121">
        <v>745</v>
      </c>
      <c r="J1121" s="497">
        <f>Table10[[#This Row],[Sản lượng kg]]/1000</f>
        <v>0.745</v>
      </c>
      <c r="K1121" s="497" t="str">
        <f>_xlfn.XLOOKUP(Table10[[#This Row],[Loại Hàng]],Table59[Nhóm],Table59[Qui đổi])</f>
        <v>PET chai</v>
      </c>
      <c r="L1121" s="403">
        <v>46153</v>
      </c>
      <c r="M1121" t="s">
        <v>608</v>
      </c>
      <c r="N1121" s="497">
        <f>IF(COUNTIF($A$3:A1121,A1121)=1,1,0)</f>
        <v>0</v>
      </c>
    </row>
    <row r="1122" spans="1:14" x14ac:dyDescent="0.35">
      <c r="A1122" t="s">
        <v>396</v>
      </c>
      <c r="B1122" s="497" t="str">
        <f>IF(Table10[[#This Row],[DTR/Trạm]]="DTR",_xlfn.XLOOKUP(Table10[[#This Row],[ID NCC]],DS_NCC_DTR[ID NCC],DS_NCC_DTR[Tên NCC]),_xlfn.XLOOKUP(Table10[[#This Row],[ID NCC]],Data_TongTram2[ID NCC],Data_TongTram2[Tên NCC]))</f>
        <v>Anh Phong Chợ Gạo</v>
      </c>
      <c r="C1122" s="497" t="str">
        <f>IF(Table10[[#This Row],[Trạm/DTR]]="DTR","DTR","Trạm")</f>
        <v>Trạm</v>
      </c>
      <c r="D1122" s="497" t="str">
        <f>Table10[[#This Row],[ID NCC]]&amp;Table10[[#This Row],[Trạm/DTR]]</f>
        <v>001J3000002ItCOIA0Khánh Nga</v>
      </c>
      <c r="E1122" s="497" t="str">
        <f>IF(Table10[[#This Row],[DTR/Trạm]]="DTR",_xlfn.XLOOKUP(Table10[[#This Row],[ID NCC]],DS_NCC_DTR[ID NCC],DS_NCC_DTR[Nhân viên]),_xlfn.XLOOKUP(Table10[[#This Row],[ID NCC]],Data_TongTram2[ID NCC],Data_TongTram2[Nhân viên]))</f>
        <v>Lâm Đỗ Anh Hào</v>
      </c>
      <c r="F1122" s="497" t="str">
        <f>IF(Table10[[#This Row],[Trạm/DTR]]="DTR",_xlfn.XLOOKUP(Table10[[#This Row],[ID NCC]],DS_NCC_DTR[ID NCC],DS_NCC_DTR[Admin miền]),_xlfn.XLOOKUP(Table10[[#This Row],[Trạm/DTR]],Table16[Trạm],Table16[[Admin ]]))</f>
        <v>Nguyễn Thị Ngọc Bích</v>
      </c>
      <c r="G1122" t="s">
        <v>1296</v>
      </c>
      <c r="H1122" s="497" t="str">
        <f>VLOOKUP(Table10[[#This Row],[Sản Phẩm RG]],'Thông tin'!C:F,4,0)</f>
        <v>PET chai</v>
      </c>
      <c r="I1122">
        <v>1196</v>
      </c>
      <c r="J1122" s="497">
        <f>Table10[[#This Row],[Sản lượng kg]]/1000</f>
        <v>1.196</v>
      </c>
      <c r="K1122" s="497" t="str">
        <f>_xlfn.XLOOKUP(Table10[[#This Row],[Loại Hàng]],Table59[Nhóm],Table59[Qui đổi])</f>
        <v>PET chai</v>
      </c>
      <c r="L1122" s="403">
        <v>46153</v>
      </c>
      <c r="M1122" t="s">
        <v>608</v>
      </c>
      <c r="N1122" s="497">
        <f>IF(COUNTIF($A$3:A1122,A1122)=1,1,0)</f>
        <v>0</v>
      </c>
    </row>
    <row r="1123" spans="1:14" x14ac:dyDescent="0.35">
      <c r="A1123" t="s">
        <v>389</v>
      </c>
      <c r="B1123" s="497" t="str">
        <f>IF(Table10[[#This Row],[DTR/Trạm]]="DTR",_xlfn.XLOOKUP(Table10[[#This Row],[ID NCC]],DS_NCC_DTR[ID NCC],DS_NCC_DTR[Tên NCC]),_xlfn.XLOOKUP(Table10[[#This Row],[ID NCC]],Data_TongTram2[ID NCC],Data_TongTram2[Tên NCC]))</f>
        <v>Anh Việt Đông Hòa</v>
      </c>
      <c r="C1123" s="497" t="str">
        <f>IF(Table10[[#This Row],[Trạm/DTR]]="DTR","DTR","Trạm")</f>
        <v>Trạm</v>
      </c>
      <c r="D1123" s="497" t="str">
        <f>Table10[[#This Row],[ID NCC]]&amp;Table10[[#This Row],[Trạm/DTR]]</f>
        <v>001J3000002HLphIAGKhánh Nga</v>
      </c>
      <c r="E1123" s="497" t="str">
        <f>IF(Table10[[#This Row],[DTR/Trạm]]="DTR",_xlfn.XLOOKUP(Table10[[#This Row],[ID NCC]],DS_NCC_DTR[ID NCC],DS_NCC_DTR[Nhân viên]),_xlfn.XLOOKUP(Table10[[#This Row],[ID NCC]],Data_TongTram2[ID NCC],Data_TongTram2[Nhân viên]))</f>
        <v>Lâm Đỗ Anh Hào</v>
      </c>
      <c r="F1123" s="497" t="str">
        <f>IF(Table10[[#This Row],[Trạm/DTR]]="DTR",_xlfn.XLOOKUP(Table10[[#This Row],[ID NCC]],DS_NCC_DTR[ID NCC],DS_NCC_DTR[Admin miền]),_xlfn.XLOOKUP(Table10[[#This Row],[Trạm/DTR]],Table16[Trạm],Table16[[Admin ]]))</f>
        <v>Nguyễn Thị Ngọc Bích</v>
      </c>
      <c r="G1123" t="s">
        <v>1296</v>
      </c>
      <c r="H1123" s="497" t="str">
        <f>VLOOKUP(Table10[[#This Row],[Sản Phẩm RG]],'Thông tin'!C:F,4,0)</f>
        <v>PET chai</v>
      </c>
      <c r="I1123">
        <v>827</v>
      </c>
      <c r="J1123" s="497">
        <f>Table10[[#This Row],[Sản lượng kg]]/1000</f>
        <v>0.82699999999999996</v>
      </c>
      <c r="K1123" s="497" t="str">
        <f>_xlfn.XLOOKUP(Table10[[#This Row],[Loại Hàng]],Table59[Nhóm],Table59[Qui đổi])</f>
        <v>PET chai</v>
      </c>
      <c r="L1123" s="403">
        <v>46153</v>
      </c>
      <c r="M1123" t="s">
        <v>608</v>
      </c>
      <c r="N1123" s="497">
        <f>IF(COUNTIF($A$3:A1123,A1123)=1,1,0)</f>
        <v>0</v>
      </c>
    </row>
    <row r="1124" spans="1:14" x14ac:dyDescent="0.35">
      <c r="A1124" t="s">
        <v>666</v>
      </c>
      <c r="B1124" s="497" t="str">
        <f>IF(Table10[[#This Row],[DTR/Trạm]]="DTR",_xlfn.XLOOKUP(Table10[[#This Row],[ID NCC]],DS_NCC_DTR[ID NCC],DS_NCC_DTR[Tên NCC]),_xlfn.XLOOKUP(Table10[[#This Row],[ID NCC]],Data_TongTram2[ID NCC],Data_TongTram2[Tên NCC]))</f>
        <v>Anh Phước Tiền Giang</v>
      </c>
      <c r="C1124" s="497" t="str">
        <f>IF(Table10[[#This Row],[Trạm/DTR]]="DTR","DTR","Trạm")</f>
        <v>Trạm</v>
      </c>
      <c r="D1124" s="497" t="str">
        <f>Table10[[#This Row],[ID NCC]]&amp;Table10[[#This Row],[Trạm/DTR]]</f>
        <v>001J3000002HLg6IAGKhánh Nga</v>
      </c>
      <c r="E1124" s="497" t="str">
        <f>IF(Table10[[#This Row],[DTR/Trạm]]="DTR",_xlfn.XLOOKUP(Table10[[#This Row],[ID NCC]],DS_NCC_DTR[ID NCC],DS_NCC_DTR[Nhân viên]),_xlfn.XLOOKUP(Table10[[#This Row],[ID NCC]],Data_TongTram2[ID NCC],Data_TongTram2[Nhân viên]))</f>
        <v>Lâm Đỗ Anh Hào</v>
      </c>
      <c r="F1124" s="497" t="str">
        <f>IF(Table10[[#This Row],[Trạm/DTR]]="DTR",_xlfn.XLOOKUP(Table10[[#This Row],[ID NCC]],DS_NCC_DTR[ID NCC],DS_NCC_DTR[Admin miền]),_xlfn.XLOOKUP(Table10[[#This Row],[Trạm/DTR]],Table16[Trạm],Table16[[Admin ]]))</f>
        <v>Nguyễn Thị Ngọc Bích</v>
      </c>
      <c r="G1124" t="s">
        <v>1296</v>
      </c>
      <c r="H1124" s="497" t="str">
        <f>VLOOKUP(Table10[[#This Row],[Sản Phẩm RG]],'Thông tin'!C:F,4,0)</f>
        <v>PET chai</v>
      </c>
      <c r="I1124">
        <v>154</v>
      </c>
      <c r="J1124" s="497">
        <f>Table10[[#This Row],[Sản lượng kg]]/1000</f>
        <v>0.154</v>
      </c>
      <c r="K1124" s="497" t="str">
        <f>_xlfn.XLOOKUP(Table10[[#This Row],[Loại Hàng]],Table59[Nhóm],Table59[Qui đổi])</f>
        <v>PET chai</v>
      </c>
      <c r="L1124" s="403">
        <v>46153</v>
      </c>
      <c r="M1124" t="s">
        <v>608</v>
      </c>
      <c r="N1124" s="497">
        <f>IF(COUNTIF($A$3:A1124,A1124)=1,1,0)</f>
        <v>0</v>
      </c>
    </row>
    <row r="1125" spans="1:14" x14ac:dyDescent="0.35">
      <c r="A1125" t="s">
        <v>1705</v>
      </c>
      <c r="B1125" s="497" t="str">
        <f>IF(Table10[[#This Row],[DTR/Trạm]]="DTR",_xlfn.XLOOKUP(Table10[[#This Row],[ID NCC]],DS_NCC_DTR[ID NCC],DS_NCC_DTR[Tên NCC]),_xlfn.XLOOKUP(Table10[[#This Row],[ID NCC]],Data_TongTram2[ID NCC],Data_TongTram2[Tên NCC]))</f>
        <v>HKD Trăm Ngọc Phát</v>
      </c>
      <c r="C1125" s="497" t="str">
        <f>IF(Table10[[#This Row],[Trạm/DTR]]="DTR","DTR","Trạm")</f>
        <v>Trạm</v>
      </c>
      <c r="D1125" s="497" t="str">
        <f>Table10[[#This Row],[ID NCC]]&amp;Table10[[#This Row],[Trạm/DTR]]</f>
        <v>001dc00001v047DAAQKhánh Nga</v>
      </c>
      <c r="E1125" s="497" t="str">
        <f>IF(Table10[[#This Row],[DTR/Trạm]]="DTR",_xlfn.XLOOKUP(Table10[[#This Row],[ID NCC]],DS_NCC_DTR[ID NCC],DS_NCC_DTR[Nhân viên]),_xlfn.XLOOKUP(Table10[[#This Row],[ID NCC]],Data_TongTram2[ID NCC],Data_TongTram2[Nhân viên]))</f>
        <v>Lâm Đỗ Anh Hào</v>
      </c>
      <c r="F1125" s="497" t="str">
        <f>IF(Table10[[#This Row],[Trạm/DTR]]="DTR",_xlfn.XLOOKUP(Table10[[#This Row],[ID NCC]],DS_NCC_DTR[ID NCC],DS_NCC_DTR[Admin miền]),_xlfn.XLOOKUP(Table10[[#This Row],[Trạm/DTR]],Table16[Trạm],Table16[[Admin ]]))</f>
        <v>Nguyễn Thị Ngọc Bích</v>
      </c>
      <c r="G1125" t="s">
        <v>1296</v>
      </c>
      <c r="H1125" s="497" t="str">
        <f>VLOOKUP(Table10[[#This Row],[Sản Phẩm RG]],'Thông tin'!C:F,4,0)</f>
        <v>PET chai</v>
      </c>
      <c r="I1125">
        <v>963</v>
      </c>
      <c r="J1125" s="497">
        <f>Table10[[#This Row],[Sản lượng kg]]/1000</f>
        <v>0.96299999999999997</v>
      </c>
      <c r="K1125" s="497" t="str">
        <f>_xlfn.XLOOKUP(Table10[[#This Row],[Loại Hàng]],Table59[Nhóm],Table59[Qui đổi])</f>
        <v>PET chai</v>
      </c>
      <c r="L1125" s="403">
        <v>46153</v>
      </c>
      <c r="M1125" t="s">
        <v>608</v>
      </c>
      <c r="N1125" s="497">
        <f>IF(COUNTIF($A$3:A1125,A1125)=1,1,0)</f>
        <v>0</v>
      </c>
    </row>
    <row r="1126" spans="1:14" x14ac:dyDescent="0.35">
      <c r="A1126" t="s">
        <v>786</v>
      </c>
      <c r="B1126" s="497" t="str">
        <f>IF(Table10[[#This Row],[DTR/Trạm]]="DTR",_xlfn.XLOOKUP(Table10[[#This Row],[ID NCC]],DS_NCC_DTR[ID NCC],DS_NCC_DTR[Tên NCC]),_xlfn.XLOOKUP(Table10[[#This Row],[ID NCC]],Data_TongTram2[ID NCC],Data_TongTram2[Tên NCC]))</f>
        <v>Anh Tâm Mỏ Cày</v>
      </c>
      <c r="C1126" s="497" t="str">
        <f>IF(Table10[[#This Row],[Trạm/DTR]]="DTR","DTR","Trạm")</f>
        <v>Trạm</v>
      </c>
      <c r="D1126" s="497" t="str">
        <f>Table10[[#This Row],[ID NCC]]&amp;Table10[[#This Row],[Trạm/DTR]]</f>
        <v>001J3000002HLyRIAWKhánh Nga</v>
      </c>
      <c r="E1126" s="497" t="str">
        <f>IF(Table10[[#This Row],[DTR/Trạm]]="DTR",_xlfn.XLOOKUP(Table10[[#This Row],[ID NCC]],DS_NCC_DTR[ID NCC],DS_NCC_DTR[Nhân viên]),_xlfn.XLOOKUP(Table10[[#This Row],[ID NCC]],Data_TongTram2[ID NCC],Data_TongTram2[Nhân viên]))</f>
        <v>Lê Quốc Việt</v>
      </c>
      <c r="F1126" s="497" t="str">
        <f>IF(Table10[[#This Row],[Trạm/DTR]]="DTR",_xlfn.XLOOKUP(Table10[[#This Row],[ID NCC]],DS_NCC_DTR[ID NCC],DS_NCC_DTR[Admin miền]),_xlfn.XLOOKUP(Table10[[#This Row],[Trạm/DTR]],Table16[Trạm],Table16[[Admin ]]))</f>
        <v>Nguyễn Thị Ngọc Bích</v>
      </c>
      <c r="G1126" t="s">
        <v>1296</v>
      </c>
      <c r="H1126" s="497" t="str">
        <f>VLOOKUP(Table10[[#This Row],[Sản Phẩm RG]],'Thông tin'!C:F,4,0)</f>
        <v>PET chai</v>
      </c>
      <c r="I1126">
        <v>612</v>
      </c>
      <c r="J1126" s="497">
        <f>Table10[[#This Row],[Sản lượng kg]]/1000</f>
        <v>0.61199999999999999</v>
      </c>
      <c r="K1126" s="497" t="str">
        <f>_xlfn.XLOOKUP(Table10[[#This Row],[Loại Hàng]],Table59[Nhóm],Table59[Qui đổi])</f>
        <v>PET chai</v>
      </c>
      <c r="L1126" s="403">
        <v>46153</v>
      </c>
      <c r="M1126" t="s">
        <v>608</v>
      </c>
      <c r="N1126" s="497">
        <f>IF(COUNTIF($A$3:A1126,A1126)=1,1,0)</f>
        <v>0</v>
      </c>
    </row>
    <row r="1127" spans="1:14" x14ac:dyDescent="0.35">
      <c r="A1127" t="s">
        <v>403</v>
      </c>
      <c r="B1127" s="497" t="str">
        <f>IF(Table10[[#This Row],[DTR/Trạm]]="DTR",_xlfn.XLOOKUP(Table10[[#This Row],[ID NCC]],DS_NCC_DTR[ID NCC],DS_NCC_DTR[Tên NCC]),_xlfn.XLOOKUP(Table10[[#This Row],[ID NCC]],Data_TongTram2[ID NCC],Data_TongTram2[Tên NCC]))</f>
        <v>Anh Phúc Mỹ Tho</v>
      </c>
      <c r="C1127" s="497" t="str">
        <f>IF(Table10[[#This Row],[Trạm/DTR]]="DTR","DTR","Trạm")</f>
        <v>Trạm</v>
      </c>
      <c r="D1127" s="497" t="str">
        <f>Table10[[#This Row],[ID NCC]]&amp;Table10[[#This Row],[Trạm/DTR]]</f>
        <v>001J3000002HLbkIAGKhánh Nga</v>
      </c>
      <c r="E1127" s="497" t="str">
        <f>IF(Table10[[#This Row],[DTR/Trạm]]="DTR",_xlfn.XLOOKUP(Table10[[#This Row],[ID NCC]],DS_NCC_DTR[ID NCC],DS_NCC_DTR[Nhân viên]),_xlfn.XLOOKUP(Table10[[#This Row],[ID NCC]],Data_TongTram2[ID NCC],Data_TongTram2[Nhân viên]))</f>
        <v>Lâm Đỗ Anh Hào</v>
      </c>
      <c r="F1127" s="497" t="str">
        <f>IF(Table10[[#This Row],[Trạm/DTR]]="DTR",_xlfn.XLOOKUP(Table10[[#This Row],[ID NCC]],DS_NCC_DTR[ID NCC],DS_NCC_DTR[Admin miền]),_xlfn.XLOOKUP(Table10[[#This Row],[Trạm/DTR]],Table16[Trạm],Table16[[Admin ]]))</f>
        <v>Nguyễn Thị Ngọc Bích</v>
      </c>
      <c r="G1127" t="s">
        <v>1296</v>
      </c>
      <c r="H1127" s="497" t="str">
        <f>VLOOKUP(Table10[[#This Row],[Sản Phẩm RG]],'Thông tin'!C:F,4,0)</f>
        <v>PET chai</v>
      </c>
      <c r="I1127">
        <v>322</v>
      </c>
      <c r="J1127" s="497">
        <f>Table10[[#This Row],[Sản lượng kg]]/1000</f>
        <v>0.32200000000000001</v>
      </c>
      <c r="K1127" s="497" t="str">
        <f>_xlfn.XLOOKUP(Table10[[#This Row],[Loại Hàng]],Table59[Nhóm],Table59[Qui đổi])</f>
        <v>PET chai</v>
      </c>
      <c r="L1127" s="403">
        <v>46153</v>
      </c>
      <c r="M1127" t="s">
        <v>608</v>
      </c>
      <c r="N1127" s="497">
        <f>IF(COUNTIF($A$3:A1127,A1127)=1,1,0)</f>
        <v>0</v>
      </c>
    </row>
    <row r="1128" spans="1:14" x14ac:dyDescent="0.35">
      <c r="A1128" t="s">
        <v>654</v>
      </c>
      <c r="B1128" s="497" t="str">
        <f>IF(Table10[[#This Row],[DTR/Trạm]]="DTR",_xlfn.XLOOKUP(Table10[[#This Row],[ID NCC]],DS_NCC_DTR[ID NCC],DS_NCC_DTR[Tên NCC]),_xlfn.XLOOKUP(Table10[[#This Row],[ID NCC]],Data_TongTram2[ID NCC],Data_TongTram2[Tên NCC]))</f>
        <v>Chị Phượng Tân Trụ</v>
      </c>
      <c r="C1128" s="497" t="str">
        <f>IF(Table10[[#This Row],[Trạm/DTR]]="DTR","DTR","Trạm")</f>
        <v>Trạm</v>
      </c>
      <c r="D1128" s="497" t="str">
        <f>Table10[[#This Row],[ID NCC]]&amp;Table10[[#This Row],[Trạm/DTR]]</f>
        <v>001J3000002HLfxIAGKhánh Nga</v>
      </c>
      <c r="E1128" s="497" t="str">
        <f>IF(Table10[[#This Row],[DTR/Trạm]]="DTR",_xlfn.XLOOKUP(Table10[[#This Row],[ID NCC]],DS_NCC_DTR[ID NCC],DS_NCC_DTR[Nhân viên]),_xlfn.XLOOKUP(Table10[[#This Row],[ID NCC]],Data_TongTram2[ID NCC],Data_TongTram2[Nhân viên]))</f>
        <v>Nguyễn Duy Tân</v>
      </c>
      <c r="F1128" s="497" t="str">
        <f>IF(Table10[[#This Row],[Trạm/DTR]]="DTR",_xlfn.XLOOKUP(Table10[[#This Row],[ID NCC]],DS_NCC_DTR[ID NCC],DS_NCC_DTR[Admin miền]),_xlfn.XLOOKUP(Table10[[#This Row],[Trạm/DTR]],Table16[Trạm],Table16[[Admin ]]))</f>
        <v>Nguyễn Thị Ngọc Bích</v>
      </c>
      <c r="G1128" t="s">
        <v>1296</v>
      </c>
      <c r="H1128" s="497" t="str">
        <f>VLOOKUP(Table10[[#This Row],[Sản Phẩm RG]],'Thông tin'!C:F,4,0)</f>
        <v>PET chai</v>
      </c>
      <c r="I1128">
        <v>778</v>
      </c>
      <c r="J1128" s="497">
        <f>Table10[[#This Row],[Sản lượng kg]]/1000</f>
        <v>0.77800000000000002</v>
      </c>
      <c r="K1128" s="497" t="str">
        <f>_xlfn.XLOOKUP(Table10[[#This Row],[Loại Hàng]],Table59[Nhóm],Table59[Qui đổi])</f>
        <v>PET chai</v>
      </c>
      <c r="L1128" s="403">
        <v>46153</v>
      </c>
      <c r="M1128" t="s">
        <v>608</v>
      </c>
      <c r="N1128" s="497">
        <f>IF(COUNTIF($A$3:A1128,A1128)=1,1,0)</f>
        <v>0</v>
      </c>
    </row>
    <row r="1129" spans="1:14" x14ac:dyDescent="0.35">
      <c r="A1129" t="s">
        <v>452</v>
      </c>
      <c r="B1129" s="497" t="str">
        <f>IF(Table10[[#This Row],[DTR/Trạm]]="DTR",_xlfn.XLOOKUP(Table10[[#This Row],[ID NCC]],DS_NCC_DTR[ID NCC],DS_NCC_DTR[Tên NCC]),_xlfn.XLOOKUP(Table10[[#This Row],[ID NCC]],Data_TongTram2[ID NCC],Data_TongTram2[Tên NCC]))</f>
        <v>Chị Ngọc Đồng Tâm</v>
      </c>
      <c r="C1129" s="497" t="str">
        <f>IF(Table10[[#This Row],[Trạm/DTR]]="DTR","DTR","Trạm")</f>
        <v>Trạm</v>
      </c>
      <c r="D1129" s="497" t="str">
        <f>Table10[[#This Row],[ID NCC]]&amp;Table10[[#This Row],[Trạm/DTR]]</f>
        <v>001J3000002HLbsIAGKhánh Nga</v>
      </c>
      <c r="E1129" s="497" t="str">
        <f>IF(Table10[[#This Row],[DTR/Trạm]]="DTR",_xlfn.XLOOKUP(Table10[[#This Row],[ID NCC]],DS_NCC_DTR[ID NCC],DS_NCC_DTR[Nhân viên]),_xlfn.XLOOKUP(Table10[[#This Row],[ID NCC]],Data_TongTram2[ID NCC],Data_TongTram2[Nhân viên]))</f>
        <v>Lâm Đỗ Anh Hào</v>
      </c>
      <c r="F1129" s="497" t="str">
        <f>IF(Table10[[#This Row],[Trạm/DTR]]="DTR",_xlfn.XLOOKUP(Table10[[#This Row],[ID NCC]],DS_NCC_DTR[ID NCC],DS_NCC_DTR[Admin miền]),_xlfn.XLOOKUP(Table10[[#This Row],[Trạm/DTR]],Table16[Trạm],Table16[[Admin ]]))</f>
        <v>Nguyễn Thị Ngọc Bích</v>
      </c>
      <c r="G1129" t="s">
        <v>1296</v>
      </c>
      <c r="H1129" s="497" t="str">
        <f>VLOOKUP(Table10[[#This Row],[Sản Phẩm RG]],'Thông tin'!C:F,4,0)</f>
        <v>PET chai</v>
      </c>
      <c r="I1129">
        <v>506</v>
      </c>
      <c r="J1129" s="497">
        <f>Table10[[#This Row],[Sản lượng kg]]/1000</f>
        <v>0.50600000000000001</v>
      </c>
      <c r="K1129" s="497" t="str">
        <f>_xlfn.XLOOKUP(Table10[[#This Row],[Loại Hàng]],Table59[Nhóm],Table59[Qui đổi])</f>
        <v>PET chai</v>
      </c>
      <c r="L1129" s="403">
        <v>46153</v>
      </c>
      <c r="M1129" t="s">
        <v>608</v>
      </c>
      <c r="N1129" s="497">
        <f>IF(COUNTIF($A$3:A1129,A1129)=1,1,0)</f>
        <v>0</v>
      </c>
    </row>
    <row r="1130" spans="1:14" x14ac:dyDescent="0.35">
      <c r="A1130" t="s">
        <v>457</v>
      </c>
      <c r="B1130" s="497" t="str">
        <f>IF(Table10[[#This Row],[DTR/Trạm]]="DTR",_xlfn.XLOOKUP(Table10[[#This Row],[ID NCC]],DS_NCC_DTR[ID NCC],DS_NCC_DTR[Tên NCC]),_xlfn.XLOOKUP(Table10[[#This Row],[ID NCC]],Data_TongTram2[ID NCC],Data_TongTram2[Tên NCC]))</f>
        <v>Anh Sơn Tiền Giang</v>
      </c>
      <c r="C1130" s="497" t="str">
        <f>IF(Table10[[#This Row],[Trạm/DTR]]="DTR","DTR","Trạm")</f>
        <v>Trạm</v>
      </c>
      <c r="D1130" s="497" t="str">
        <f>Table10[[#This Row],[ID NCC]]&amp;Table10[[#This Row],[Trạm/DTR]]</f>
        <v>001J3000002HLbhIAGKhánh Nga</v>
      </c>
      <c r="E1130" s="497" t="str">
        <f>IF(Table10[[#This Row],[DTR/Trạm]]="DTR",_xlfn.XLOOKUP(Table10[[#This Row],[ID NCC]],DS_NCC_DTR[ID NCC],DS_NCC_DTR[Nhân viên]),_xlfn.XLOOKUP(Table10[[#This Row],[ID NCC]],Data_TongTram2[ID NCC],Data_TongTram2[Nhân viên]))</f>
        <v>Lâm Đỗ Anh Hào</v>
      </c>
      <c r="F1130" s="497" t="str">
        <f>IF(Table10[[#This Row],[Trạm/DTR]]="DTR",_xlfn.XLOOKUP(Table10[[#This Row],[ID NCC]],DS_NCC_DTR[ID NCC],DS_NCC_DTR[Admin miền]),_xlfn.XLOOKUP(Table10[[#This Row],[Trạm/DTR]],Table16[Trạm],Table16[[Admin ]]))</f>
        <v>Nguyễn Thị Ngọc Bích</v>
      </c>
      <c r="G1130" t="s">
        <v>1296</v>
      </c>
      <c r="H1130" s="497" t="str">
        <f>VLOOKUP(Table10[[#This Row],[Sản Phẩm RG]],'Thông tin'!C:F,4,0)</f>
        <v>PET chai</v>
      </c>
      <c r="I1130">
        <v>295</v>
      </c>
      <c r="J1130" s="497">
        <f>Table10[[#This Row],[Sản lượng kg]]/1000</f>
        <v>0.29499999999999998</v>
      </c>
      <c r="K1130" s="497" t="str">
        <f>_xlfn.XLOOKUP(Table10[[#This Row],[Loại Hàng]],Table59[Nhóm],Table59[Qui đổi])</f>
        <v>PET chai</v>
      </c>
      <c r="L1130" s="403">
        <v>46153</v>
      </c>
      <c r="M1130" t="s">
        <v>608</v>
      </c>
      <c r="N1130" s="497">
        <f>IF(COUNTIF($A$3:A1130,A1130)=1,1,0)</f>
        <v>0</v>
      </c>
    </row>
    <row r="1131" spans="1:14" x14ac:dyDescent="0.35">
      <c r="A1131" t="s">
        <v>947</v>
      </c>
      <c r="B1131" s="497" t="str">
        <f>IF(Table10[[#This Row],[DTR/Trạm]]="DTR",_xlfn.XLOOKUP(Table10[[#This Row],[ID NCC]],DS_NCC_DTR[ID NCC],DS_NCC_DTR[Tên NCC]),_xlfn.XLOOKUP(Table10[[#This Row],[ID NCC]],Data_TongTram2[ID NCC],Data_TongTram2[Tên NCC]))</f>
        <v>Anh Tèo Kim Sơn</v>
      </c>
      <c r="C1131" s="497" t="str">
        <f>IF(Table10[[#This Row],[Trạm/DTR]]="DTR","DTR","Trạm")</f>
        <v>Trạm</v>
      </c>
      <c r="D1131" s="497" t="str">
        <f>Table10[[#This Row],[ID NCC]]&amp;Table10[[#This Row],[Trạm/DTR]]</f>
        <v>001J3000002HLpnIAGKhánh Nga</v>
      </c>
      <c r="E1131" s="497" t="str">
        <f>IF(Table10[[#This Row],[DTR/Trạm]]="DTR",_xlfn.XLOOKUP(Table10[[#This Row],[ID NCC]],DS_NCC_DTR[ID NCC],DS_NCC_DTR[Nhân viên]),_xlfn.XLOOKUP(Table10[[#This Row],[ID NCC]],Data_TongTram2[ID NCC],Data_TongTram2[Nhân viên]))</f>
        <v>Lâm Đỗ Anh Hào</v>
      </c>
      <c r="F1131" s="497" t="str">
        <f>IF(Table10[[#This Row],[Trạm/DTR]]="DTR",_xlfn.XLOOKUP(Table10[[#This Row],[ID NCC]],DS_NCC_DTR[ID NCC],DS_NCC_DTR[Admin miền]),_xlfn.XLOOKUP(Table10[[#This Row],[Trạm/DTR]],Table16[Trạm],Table16[[Admin ]]))</f>
        <v>Nguyễn Thị Ngọc Bích</v>
      </c>
      <c r="G1131" t="s">
        <v>1296</v>
      </c>
      <c r="H1131" s="497" t="str">
        <f>VLOOKUP(Table10[[#This Row],[Sản Phẩm RG]],'Thông tin'!C:F,4,0)</f>
        <v>PET chai</v>
      </c>
      <c r="I1131">
        <v>182</v>
      </c>
      <c r="J1131" s="497">
        <f>Table10[[#This Row],[Sản lượng kg]]/1000</f>
        <v>0.182</v>
      </c>
      <c r="K1131" s="497" t="str">
        <f>_xlfn.XLOOKUP(Table10[[#This Row],[Loại Hàng]],Table59[Nhóm],Table59[Qui đổi])</f>
        <v>PET chai</v>
      </c>
      <c r="L1131" s="403">
        <v>46153</v>
      </c>
      <c r="M1131" t="s">
        <v>608</v>
      </c>
      <c r="N1131" s="497">
        <f>IF(COUNTIF($A$3:A1131,A1131)=1,1,0)</f>
        <v>1</v>
      </c>
    </row>
    <row r="1132" spans="1:14" x14ac:dyDescent="0.35">
      <c r="A1132" t="s">
        <v>489</v>
      </c>
      <c r="B1132" s="497" t="str">
        <f>IF(Table10[[#This Row],[DTR/Trạm]]="DTR",_xlfn.XLOOKUP(Table10[[#This Row],[ID NCC]],DS_NCC_DTR[ID NCC],DS_NCC_DTR[Tên NCC]),_xlfn.XLOOKUP(Table10[[#This Row],[ID NCC]],Data_TongTram2[ID NCC],Data_TongTram2[Tên NCC]))</f>
        <v>Anh Hùng Chợ Bưng</v>
      </c>
      <c r="C1132" s="497" t="str">
        <f>IF(Table10[[#This Row],[Trạm/DTR]]="DTR","DTR","Trạm")</f>
        <v>Trạm</v>
      </c>
      <c r="D1132" s="497" t="str">
        <f>Table10[[#This Row],[ID NCC]]&amp;Table10[[#This Row],[Trạm/DTR]]</f>
        <v>001J3000005G3uMIASKhánh Nga</v>
      </c>
      <c r="E1132" s="497" t="str">
        <f>IF(Table10[[#This Row],[DTR/Trạm]]="DTR",_xlfn.XLOOKUP(Table10[[#This Row],[ID NCC]],DS_NCC_DTR[ID NCC],DS_NCC_DTR[Nhân viên]),_xlfn.XLOOKUP(Table10[[#This Row],[ID NCC]],Data_TongTram2[ID NCC],Data_TongTram2[Nhân viên]))</f>
        <v>Lâm Đỗ Anh Hào</v>
      </c>
      <c r="F1132" s="497" t="str">
        <f>IF(Table10[[#This Row],[Trạm/DTR]]="DTR",_xlfn.XLOOKUP(Table10[[#This Row],[ID NCC]],DS_NCC_DTR[ID NCC],DS_NCC_DTR[Admin miền]),_xlfn.XLOOKUP(Table10[[#This Row],[Trạm/DTR]],Table16[Trạm],Table16[[Admin ]]))</f>
        <v>Nguyễn Thị Ngọc Bích</v>
      </c>
      <c r="G1132" t="s">
        <v>1296</v>
      </c>
      <c r="H1132" s="497" t="str">
        <f>VLOOKUP(Table10[[#This Row],[Sản Phẩm RG]],'Thông tin'!C:F,4,0)</f>
        <v>PET chai</v>
      </c>
      <c r="I1132">
        <v>270</v>
      </c>
      <c r="J1132" s="497">
        <f>Table10[[#This Row],[Sản lượng kg]]/1000</f>
        <v>0.27</v>
      </c>
      <c r="K1132" s="497" t="str">
        <f>_xlfn.XLOOKUP(Table10[[#This Row],[Loại Hàng]],Table59[Nhóm],Table59[Qui đổi])</f>
        <v>PET chai</v>
      </c>
      <c r="L1132" s="403">
        <v>46153</v>
      </c>
      <c r="M1132" t="s">
        <v>608</v>
      </c>
      <c r="N1132" s="497">
        <f>IF(COUNTIF($A$3:A1132,A1132)=1,1,0)</f>
        <v>1</v>
      </c>
    </row>
    <row r="1133" spans="1:14" x14ac:dyDescent="0.35">
      <c r="A1133" t="s">
        <v>393</v>
      </c>
      <c r="B1133" s="497" t="str">
        <f>IF(Table10[[#This Row],[DTR/Trạm]]="DTR",_xlfn.XLOOKUP(Table10[[#This Row],[ID NCC]],DS_NCC_DTR[ID NCC],DS_NCC_DTR[Tên NCC]),_xlfn.XLOOKUP(Table10[[#This Row],[ID NCC]],Data_TongTram2[ID NCC],Data_TongTram2[Tên NCC]))</f>
        <v>Anh Phước Vĩnh Kim</v>
      </c>
      <c r="C1133" s="497" t="str">
        <f>IF(Table10[[#This Row],[Trạm/DTR]]="DTR","DTR","Trạm")</f>
        <v>Trạm</v>
      </c>
      <c r="D1133" s="497" t="str">
        <f>Table10[[#This Row],[ID NCC]]&amp;Table10[[#This Row],[Trạm/DTR]]</f>
        <v>001J3000002HLpxIAGKhánh Nga</v>
      </c>
      <c r="E1133" s="497" t="str">
        <f>IF(Table10[[#This Row],[DTR/Trạm]]="DTR",_xlfn.XLOOKUP(Table10[[#This Row],[ID NCC]],DS_NCC_DTR[ID NCC],DS_NCC_DTR[Nhân viên]),_xlfn.XLOOKUP(Table10[[#This Row],[ID NCC]],Data_TongTram2[ID NCC],Data_TongTram2[Nhân viên]))</f>
        <v>Lâm Đỗ Anh Hào</v>
      </c>
      <c r="F1133" s="497" t="str">
        <f>IF(Table10[[#This Row],[Trạm/DTR]]="DTR",_xlfn.XLOOKUP(Table10[[#This Row],[ID NCC]],DS_NCC_DTR[ID NCC],DS_NCC_DTR[Admin miền]),_xlfn.XLOOKUP(Table10[[#This Row],[Trạm/DTR]],Table16[Trạm],Table16[[Admin ]]))</f>
        <v>Nguyễn Thị Ngọc Bích</v>
      </c>
      <c r="G1133" t="s">
        <v>1296</v>
      </c>
      <c r="H1133" s="497" t="str">
        <f>VLOOKUP(Table10[[#This Row],[Sản Phẩm RG]],'Thông tin'!C:F,4,0)</f>
        <v>PET chai</v>
      </c>
      <c r="I1133">
        <v>702</v>
      </c>
      <c r="J1133" s="497">
        <f>Table10[[#This Row],[Sản lượng kg]]/1000</f>
        <v>0.70199999999999996</v>
      </c>
      <c r="K1133" s="497" t="str">
        <f>_xlfn.XLOOKUP(Table10[[#This Row],[Loại Hàng]],Table59[Nhóm],Table59[Qui đổi])</f>
        <v>PET chai</v>
      </c>
      <c r="L1133" s="403">
        <v>46153</v>
      </c>
      <c r="M1133" t="s">
        <v>608</v>
      </c>
      <c r="N1133" s="497">
        <f>IF(COUNTIF($A$3:A1133,A1133)=1,1,0)</f>
        <v>0</v>
      </c>
    </row>
    <row r="1134" spans="1:14" x14ac:dyDescent="0.35">
      <c r="A1134" t="s">
        <v>438</v>
      </c>
      <c r="B1134" s="497" t="str">
        <f>IF(Table10[[#This Row],[DTR/Trạm]]="DTR",_xlfn.XLOOKUP(Table10[[#This Row],[ID NCC]],DS_NCC_DTR[ID NCC],DS_NCC_DTR[Tên NCC]),_xlfn.XLOOKUP(Table10[[#This Row],[ID NCC]],Data_TongTram2[ID NCC],Data_TongTram2[Tên NCC]))</f>
        <v>Anh Nhựt Chợ Bưng</v>
      </c>
      <c r="C1134" s="497" t="str">
        <f>IF(Table10[[#This Row],[Trạm/DTR]]="DTR","DTR","Trạm")</f>
        <v>Trạm</v>
      </c>
      <c r="D1134" s="497" t="str">
        <f>Table10[[#This Row],[ID NCC]]&amp;Table10[[#This Row],[Trạm/DTR]]</f>
        <v>001dc00000YIMT9AAPKhánh Nga</v>
      </c>
      <c r="E1134" s="497" t="str">
        <f>IF(Table10[[#This Row],[DTR/Trạm]]="DTR",_xlfn.XLOOKUP(Table10[[#This Row],[ID NCC]],DS_NCC_DTR[ID NCC],DS_NCC_DTR[Nhân viên]),_xlfn.XLOOKUP(Table10[[#This Row],[ID NCC]],Data_TongTram2[ID NCC],Data_TongTram2[Nhân viên]))</f>
        <v>Lâm Đỗ Anh Hào</v>
      </c>
      <c r="F1134" s="497" t="str">
        <f>IF(Table10[[#This Row],[Trạm/DTR]]="DTR",_xlfn.XLOOKUP(Table10[[#This Row],[ID NCC]],DS_NCC_DTR[ID NCC],DS_NCC_DTR[Admin miền]),_xlfn.XLOOKUP(Table10[[#This Row],[Trạm/DTR]],Table16[Trạm],Table16[[Admin ]]))</f>
        <v>Nguyễn Thị Ngọc Bích</v>
      </c>
      <c r="G1134" t="s">
        <v>1296</v>
      </c>
      <c r="H1134" s="497" t="str">
        <f>VLOOKUP(Table10[[#This Row],[Sản Phẩm RG]],'Thông tin'!C:F,4,0)</f>
        <v>PET chai</v>
      </c>
      <c r="I1134">
        <v>195</v>
      </c>
      <c r="J1134" s="497">
        <f>Table10[[#This Row],[Sản lượng kg]]/1000</f>
        <v>0.19500000000000001</v>
      </c>
      <c r="K1134" s="497" t="str">
        <f>_xlfn.XLOOKUP(Table10[[#This Row],[Loại Hàng]],Table59[Nhóm],Table59[Qui đổi])</f>
        <v>PET chai</v>
      </c>
      <c r="L1134" s="403">
        <v>46153</v>
      </c>
      <c r="M1134" t="s">
        <v>608</v>
      </c>
      <c r="N1134" s="497">
        <f>IF(COUNTIF($A$3:A1134,A1134)=1,1,0)</f>
        <v>0</v>
      </c>
    </row>
    <row r="1135" spans="1:14" x14ac:dyDescent="0.35">
      <c r="A1135" t="s">
        <v>452</v>
      </c>
      <c r="B1135" s="497" t="str">
        <f>IF(Table10[[#This Row],[DTR/Trạm]]="DTR",_xlfn.XLOOKUP(Table10[[#This Row],[ID NCC]],DS_NCC_DTR[ID NCC],DS_NCC_DTR[Tên NCC]),_xlfn.XLOOKUP(Table10[[#This Row],[ID NCC]],Data_TongTram2[ID NCC],Data_TongTram2[Tên NCC]))</f>
        <v>Chị Ngọc Đồng Tâm</v>
      </c>
      <c r="C1135" s="497" t="str">
        <f>IF(Table10[[#This Row],[Trạm/DTR]]="DTR","DTR","Trạm")</f>
        <v>Trạm</v>
      </c>
      <c r="D1135" s="497" t="str">
        <f>Table10[[#This Row],[ID NCC]]&amp;Table10[[#This Row],[Trạm/DTR]]</f>
        <v>001J3000002HLbsIAGKhánh Nga</v>
      </c>
      <c r="E1135" s="497" t="str">
        <f>IF(Table10[[#This Row],[DTR/Trạm]]="DTR",_xlfn.XLOOKUP(Table10[[#This Row],[ID NCC]],DS_NCC_DTR[ID NCC],DS_NCC_DTR[Nhân viên]),_xlfn.XLOOKUP(Table10[[#This Row],[ID NCC]],Data_TongTram2[ID NCC],Data_TongTram2[Nhân viên]))</f>
        <v>Lâm Đỗ Anh Hào</v>
      </c>
      <c r="F1135" s="497" t="str">
        <f>IF(Table10[[#This Row],[Trạm/DTR]]="DTR",_xlfn.XLOOKUP(Table10[[#This Row],[ID NCC]],DS_NCC_DTR[ID NCC],DS_NCC_DTR[Admin miền]),_xlfn.XLOOKUP(Table10[[#This Row],[Trạm/DTR]],Table16[Trạm],Table16[[Admin ]]))</f>
        <v>Nguyễn Thị Ngọc Bích</v>
      </c>
      <c r="G1135" t="s">
        <v>1296</v>
      </c>
      <c r="H1135" s="497" t="str">
        <f>VLOOKUP(Table10[[#This Row],[Sản Phẩm RG]],'Thông tin'!C:F,4,0)</f>
        <v>PET chai</v>
      </c>
      <c r="I1135">
        <v>523</v>
      </c>
      <c r="J1135" s="497">
        <f>Table10[[#This Row],[Sản lượng kg]]/1000</f>
        <v>0.52300000000000002</v>
      </c>
      <c r="K1135" s="497" t="str">
        <f>_xlfn.XLOOKUP(Table10[[#This Row],[Loại Hàng]],Table59[Nhóm],Table59[Qui đổi])</f>
        <v>PET chai</v>
      </c>
      <c r="L1135" s="403">
        <v>46153</v>
      </c>
      <c r="M1135" t="s">
        <v>608</v>
      </c>
      <c r="N1135" s="497">
        <f>IF(COUNTIF($A$3:A1135,A1135)=1,1,0)</f>
        <v>0</v>
      </c>
    </row>
    <row r="1136" spans="1:14" x14ac:dyDescent="0.35">
      <c r="A1136" t="s">
        <v>396</v>
      </c>
      <c r="B1136" s="497" t="str">
        <f>IF(Table10[[#This Row],[DTR/Trạm]]="DTR",_xlfn.XLOOKUP(Table10[[#This Row],[ID NCC]],DS_NCC_DTR[ID NCC],DS_NCC_DTR[Tên NCC]),_xlfn.XLOOKUP(Table10[[#This Row],[ID NCC]],Data_TongTram2[ID NCC],Data_TongTram2[Tên NCC]))</f>
        <v>Anh Phong Chợ Gạo</v>
      </c>
      <c r="C1136" s="497" t="str">
        <f>IF(Table10[[#This Row],[Trạm/DTR]]="DTR","DTR","Trạm")</f>
        <v>Trạm</v>
      </c>
      <c r="D1136" s="497" t="str">
        <f>Table10[[#This Row],[ID NCC]]&amp;Table10[[#This Row],[Trạm/DTR]]</f>
        <v>001J3000002ItCOIA0Khánh Nga</v>
      </c>
      <c r="E1136" s="497" t="str">
        <f>IF(Table10[[#This Row],[DTR/Trạm]]="DTR",_xlfn.XLOOKUP(Table10[[#This Row],[ID NCC]],DS_NCC_DTR[ID NCC],DS_NCC_DTR[Nhân viên]),_xlfn.XLOOKUP(Table10[[#This Row],[ID NCC]],Data_TongTram2[ID NCC],Data_TongTram2[Nhân viên]))</f>
        <v>Lâm Đỗ Anh Hào</v>
      </c>
      <c r="F1136" s="497" t="str">
        <f>IF(Table10[[#This Row],[Trạm/DTR]]="DTR",_xlfn.XLOOKUP(Table10[[#This Row],[ID NCC]],DS_NCC_DTR[ID NCC],DS_NCC_DTR[Admin miền]),_xlfn.XLOOKUP(Table10[[#This Row],[Trạm/DTR]],Table16[Trạm],Table16[[Admin ]]))</f>
        <v>Nguyễn Thị Ngọc Bích</v>
      </c>
      <c r="G1136" t="s">
        <v>1296</v>
      </c>
      <c r="H1136" s="497" t="str">
        <f>VLOOKUP(Table10[[#This Row],[Sản Phẩm RG]],'Thông tin'!C:F,4,0)</f>
        <v>PET chai</v>
      </c>
      <c r="I1136">
        <v>605</v>
      </c>
      <c r="J1136" s="497">
        <f>Table10[[#This Row],[Sản lượng kg]]/1000</f>
        <v>0.60499999999999998</v>
      </c>
      <c r="K1136" s="497" t="str">
        <f>_xlfn.XLOOKUP(Table10[[#This Row],[Loại Hàng]],Table59[Nhóm],Table59[Qui đổi])</f>
        <v>PET chai</v>
      </c>
      <c r="L1136" s="403">
        <v>46153</v>
      </c>
      <c r="M1136" t="s">
        <v>608</v>
      </c>
      <c r="N1136" s="497">
        <f>IF(COUNTIF($A$3:A1136,A1136)=1,1,0)</f>
        <v>0</v>
      </c>
    </row>
    <row r="1137" spans="1:14" x14ac:dyDescent="0.35">
      <c r="A1137" t="s">
        <v>405</v>
      </c>
      <c r="B1137" s="497" t="str">
        <f>IF(Table10[[#This Row],[DTR/Trạm]]="DTR",_xlfn.XLOOKUP(Table10[[#This Row],[ID NCC]],DS_NCC_DTR[ID NCC],DS_NCC_DTR[Tên NCC]),_xlfn.XLOOKUP(Table10[[#This Row],[ID NCC]],Data_TongTram2[ID NCC],Data_TongTram2[Tên NCC]))</f>
        <v>Anh Nhân Trà Vinh</v>
      </c>
      <c r="C1137" s="497" t="str">
        <f>IF(Table10[[#This Row],[Trạm/DTR]]="DTR","DTR","Trạm")</f>
        <v>Trạm</v>
      </c>
      <c r="D1137" s="497" t="str">
        <f>Table10[[#This Row],[ID NCC]]&amp;Table10[[#This Row],[Trạm/DTR]]</f>
        <v>001dc00000sVWUNAA4Khánh Nga</v>
      </c>
      <c r="E1137" s="497" t="str">
        <f>IF(Table10[[#This Row],[DTR/Trạm]]="DTR",_xlfn.XLOOKUP(Table10[[#This Row],[ID NCC]],DS_NCC_DTR[ID NCC],DS_NCC_DTR[Nhân viên]),_xlfn.XLOOKUP(Table10[[#This Row],[ID NCC]],Data_TongTram2[ID NCC],Data_TongTram2[Nhân viên]))</f>
        <v>Lê Quốc Việt</v>
      </c>
      <c r="F1137" s="497" t="str">
        <f>IF(Table10[[#This Row],[Trạm/DTR]]="DTR",_xlfn.XLOOKUP(Table10[[#This Row],[ID NCC]],DS_NCC_DTR[ID NCC],DS_NCC_DTR[Admin miền]),_xlfn.XLOOKUP(Table10[[#This Row],[Trạm/DTR]],Table16[Trạm],Table16[[Admin ]]))</f>
        <v>Nguyễn Thị Ngọc Bích</v>
      </c>
      <c r="G1137" t="s">
        <v>1296</v>
      </c>
      <c r="H1137" s="497" t="str">
        <f>VLOOKUP(Table10[[#This Row],[Sản Phẩm RG]],'Thông tin'!C:F,4,0)</f>
        <v>PET chai</v>
      </c>
      <c r="I1137">
        <v>1681</v>
      </c>
      <c r="J1137" s="497">
        <f>Table10[[#This Row],[Sản lượng kg]]/1000</f>
        <v>1.681</v>
      </c>
      <c r="K1137" s="497" t="str">
        <f>_xlfn.XLOOKUP(Table10[[#This Row],[Loại Hàng]],Table59[Nhóm],Table59[Qui đổi])</f>
        <v>PET chai</v>
      </c>
      <c r="L1137" s="403">
        <v>46153</v>
      </c>
      <c r="M1137" t="s">
        <v>608</v>
      </c>
      <c r="N1137" s="497">
        <f>IF(COUNTIF($A$3:A1137,A1137)=1,1,0)</f>
        <v>0</v>
      </c>
    </row>
    <row r="1138" spans="1:14" x14ac:dyDescent="0.35">
      <c r="A1138" t="s">
        <v>1705</v>
      </c>
      <c r="B1138" s="497" t="str">
        <f>IF(Table10[[#This Row],[DTR/Trạm]]="DTR",_xlfn.XLOOKUP(Table10[[#This Row],[ID NCC]],DS_NCC_DTR[ID NCC],DS_NCC_DTR[Tên NCC]),_xlfn.XLOOKUP(Table10[[#This Row],[ID NCC]],Data_TongTram2[ID NCC],Data_TongTram2[Tên NCC]))</f>
        <v>HKD Trăm Ngọc Phát</v>
      </c>
      <c r="C1138" s="497" t="str">
        <f>IF(Table10[[#This Row],[Trạm/DTR]]="DTR","DTR","Trạm")</f>
        <v>Trạm</v>
      </c>
      <c r="D1138" s="497" t="str">
        <f>Table10[[#This Row],[ID NCC]]&amp;Table10[[#This Row],[Trạm/DTR]]</f>
        <v>001dc00001v047DAAQKhánh Nga</v>
      </c>
      <c r="E1138" s="497" t="str">
        <f>IF(Table10[[#This Row],[DTR/Trạm]]="DTR",_xlfn.XLOOKUP(Table10[[#This Row],[ID NCC]],DS_NCC_DTR[ID NCC],DS_NCC_DTR[Nhân viên]),_xlfn.XLOOKUP(Table10[[#This Row],[ID NCC]],Data_TongTram2[ID NCC],Data_TongTram2[Nhân viên]))</f>
        <v>Lâm Đỗ Anh Hào</v>
      </c>
      <c r="F1138" s="497" t="str">
        <f>IF(Table10[[#This Row],[Trạm/DTR]]="DTR",_xlfn.XLOOKUP(Table10[[#This Row],[ID NCC]],DS_NCC_DTR[ID NCC],DS_NCC_DTR[Admin miền]),_xlfn.XLOOKUP(Table10[[#This Row],[Trạm/DTR]],Table16[Trạm],Table16[[Admin ]]))</f>
        <v>Nguyễn Thị Ngọc Bích</v>
      </c>
      <c r="G1138" t="s">
        <v>1296</v>
      </c>
      <c r="H1138" s="497" t="str">
        <f>VLOOKUP(Table10[[#This Row],[Sản Phẩm RG]],'Thông tin'!C:F,4,0)</f>
        <v>PET chai</v>
      </c>
      <c r="I1138">
        <v>982</v>
      </c>
      <c r="J1138" s="497">
        <f>Table10[[#This Row],[Sản lượng kg]]/1000</f>
        <v>0.98199999999999998</v>
      </c>
      <c r="K1138" s="497" t="str">
        <f>_xlfn.XLOOKUP(Table10[[#This Row],[Loại Hàng]],Table59[Nhóm],Table59[Qui đổi])</f>
        <v>PET chai</v>
      </c>
      <c r="L1138" s="403">
        <v>46153</v>
      </c>
      <c r="M1138" t="s">
        <v>608</v>
      </c>
      <c r="N1138" s="497">
        <f>IF(COUNTIF($A$3:A1138,A1138)=1,1,0)</f>
        <v>0</v>
      </c>
    </row>
    <row r="1139" spans="1:14" x14ac:dyDescent="0.35">
      <c r="A1139" t="s">
        <v>443</v>
      </c>
      <c r="B1139" s="497" t="str">
        <f>IF(Table10[[#This Row],[DTR/Trạm]]="DTR",_xlfn.XLOOKUP(Table10[[#This Row],[ID NCC]],DS_NCC_DTR[ID NCC],DS_NCC_DTR[Tên NCC]),_xlfn.XLOOKUP(Table10[[#This Row],[ID NCC]],Data_TongTram2[ID NCC],Data_TongTram2[Tên NCC]))</f>
        <v>Anh Tâm - Mộc Hóa</v>
      </c>
      <c r="C1139" s="497" t="str">
        <f>IF(Table10[[#This Row],[Trạm/DTR]]="DTR","DTR","Trạm")</f>
        <v>Trạm</v>
      </c>
      <c r="D1139" s="497" t="str">
        <f>Table10[[#This Row],[ID NCC]]&amp;Table10[[#This Row],[Trạm/DTR]]</f>
        <v>001J3000007ZFWQIA4Khánh Nga</v>
      </c>
      <c r="E1139" s="497" t="str">
        <f>IF(Table10[[#This Row],[DTR/Trạm]]="DTR",_xlfn.XLOOKUP(Table10[[#This Row],[ID NCC]],DS_NCC_DTR[ID NCC],DS_NCC_DTR[Nhân viên]),_xlfn.XLOOKUP(Table10[[#This Row],[ID NCC]],Data_TongTram2[ID NCC],Data_TongTram2[Nhân viên]))</f>
        <v>Nguyễn Duy Tân</v>
      </c>
      <c r="F1139" s="497" t="str">
        <f>IF(Table10[[#This Row],[Trạm/DTR]]="DTR",_xlfn.XLOOKUP(Table10[[#This Row],[ID NCC]],DS_NCC_DTR[ID NCC],DS_NCC_DTR[Admin miền]),_xlfn.XLOOKUP(Table10[[#This Row],[Trạm/DTR]],Table16[Trạm],Table16[[Admin ]]))</f>
        <v>Nguyễn Thị Ngọc Bích</v>
      </c>
      <c r="G1139" t="s">
        <v>1296</v>
      </c>
      <c r="H1139" s="497" t="str">
        <f>VLOOKUP(Table10[[#This Row],[Sản Phẩm RG]],'Thông tin'!C:F,4,0)</f>
        <v>PET chai</v>
      </c>
      <c r="I1139">
        <v>917</v>
      </c>
      <c r="J1139" s="497">
        <f>Table10[[#This Row],[Sản lượng kg]]/1000</f>
        <v>0.91700000000000004</v>
      </c>
      <c r="K1139" s="497" t="str">
        <f>_xlfn.XLOOKUP(Table10[[#This Row],[Loại Hàng]],Table59[Nhóm],Table59[Qui đổi])</f>
        <v>PET chai</v>
      </c>
      <c r="L1139" s="403">
        <v>46153</v>
      </c>
      <c r="M1139" t="s">
        <v>608</v>
      </c>
      <c r="N1139" s="497">
        <f>IF(COUNTIF($A$3:A1139,A1139)=1,1,0)</f>
        <v>0</v>
      </c>
    </row>
    <row r="1140" spans="1:14" x14ac:dyDescent="0.35">
      <c r="A1140" t="s">
        <v>650</v>
      </c>
      <c r="B1140" s="497" t="str">
        <f>IF(Table10[[#This Row],[DTR/Trạm]]="DTR",_xlfn.XLOOKUP(Table10[[#This Row],[ID NCC]],DS_NCC_DTR[ID NCC],DS_NCC_DTR[Tên NCC]),_xlfn.XLOOKUP(Table10[[#This Row],[ID NCC]],Data_TongTram2[ID NCC],Data_TongTram2[Tên NCC]))</f>
        <v>Phong Chi</v>
      </c>
      <c r="C1140" s="497" t="str">
        <f>IF(Table10[[#This Row],[Trạm/DTR]]="DTR","DTR","Trạm")</f>
        <v>Trạm</v>
      </c>
      <c r="D1140" s="497" t="str">
        <f>Table10[[#This Row],[ID NCC]]&amp;Table10[[#This Row],[Trạm/DTR]]</f>
        <v>001J3000002HLpNIAWKhánh Nga</v>
      </c>
      <c r="E1140" s="497" t="str">
        <f>IF(Table10[[#This Row],[DTR/Trạm]]="DTR",_xlfn.XLOOKUP(Table10[[#This Row],[ID NCC]],DS_NCC_DTR[ID NCC],DS_NCC_DTR[Nhân viên]),_xlfn.XLOOKUP(Table10[[#This Row],[ID NCC]],Data_TongTram2[ID NCC],Data_TongTram2[Nhân viên]))</f>
        <v>Lâm Đỗ Anh Hào</v>
      </c>
      <c r="F1140" s="497" t="str">
        <f>IF(Table10[[#This Row],[Trạm/DTR]]="DTR",_xlfn.XLOOKUP(Table10[[#This Row],[ID NCC]],DS_NCC_DTR[ID NCC],DS_NCC_DTR[Admin miền]),_xlfn.XLOOKUP(Table10[[#This Row],[Trạm/DTR]],Table16[Trạm],Table16[[Admin ]]))</f>
        <v>Nguyễn Thị Ngọc Bích</v>
      </c>
      <c r="G1140" t="s">
        <v>1296</v>
      </c>
      <c r="H1140" s="497" t="str">
        <f>VLOOKUP(Table10[[#This Row],[Sản Phẩm RG]],'Thông tin'!C:F,4,0)</f>
        <v>PET chai</v>
      </c>
      <c r="I1140">
        <v>171</v>
      </c>
      <c r="J1140" s="497">
        <f>Table10[[#This Row],[Sản lượng kg]]/1000</f>
        <v>0.17100000000000001</v>
      </c>
      <c r="K1140" s="497" t="str">
        <f>_xlfn.XLOOKUP(Table10[[#This Row],[Loại Hàng]],Table59[Nhóm],Table59[Qui đổi])</f>
        <v>PET chai</v>
      </c>
      <c r="L1140" s="403">
        <v>46153</v>
      </c>
      <c r="M1140" t="s">
        <v>608</v>
      </c>
      <c r="N1140" s="497">
        <f>IF(COUNTIF($A$3:A1140,A1140)=1,1,0)</f>
        <v>0</v>
      </c>
    </row>
    <row r="1141" spans="1:14" x14ac:dyDescent="0.35">
      <c r="A1141" t="s">
        <v>383</v>
      </c>
      <c r="B1141" s="497" t="str">
        <f>IF(Table10[[#This Row],[DTR/Trạm]]="DTR",_xlfn.XLOOKUP(Table10[[#This Row],[ID NCC]],DS_NCC_DTR[ID NCC],DS_NCC_DTR[Tên NCC]),_xlfn.XLOOKUP(Table10[[#This Row],[ID NCC]],Data_TongTram2[ID NCC],Data_TongTram2[Tên NCC]))</f>
        <v>PHẾ LIỆU CẦU</v>
      </c>
      <c r="C1141" s="497" t="str">
        <f>IF(Table10[[#This Row],[Trạm/DTR]]="DTR","DTR","Trạm")</f>
        <v>Trạm</v>
      </c>
      <c r="D1141" s="497" t="str">
        <f>Table10[[#This Row],[ID NCC]]&amp;Table10[[#This Row],[Trạm/DTR]]</f>
        <v>001J3000005HQnYIAWKhánh Nga</v>
      </c>
      <c r="E1141" s="497" t="str">
        <f>IF(Table10[[#This Row],[DTR/Trạm]]="DTR",_xlfn.XLOOKUP(Table10[[#This Row],[ID NCC]],DS_NCC_DTR[ID NCC],DS_NCC_DTR[Nhân viên]),_xlfn.XLOOKUP(Table10[[#This Row],[ID NCC]],Data_TongTram2[ID NCC],Data_TongTram2[Nhân viên]))</f>
        <v>Lâm Đỗ Anh Hào</v>
      </c>
      <c r="F1141" s="497" t="str">
        <f>IF(Table10[[#This Row],[Trạm/DTR]]="DTR",_xlfn.XLOOKUP(Table10[[#This Row],[ID NCC]],DS_NCC_DTR[ID NCC],DS_NCC_DTR[Admin miền]),_xlfn.XLOOKUP(Table10[[#This Row],[Trạm/DTR]],Table16[Trạm],Table16[[Admin ]]))</f>
        <v>Nguyễn Thị Ngọc Bích</v>
      </c>
      <c r="G1141" t="s">
        <v>1296</v>
      </c>
      <c r="H1141" s="497" t="str">
        <f>VLOOKUP(Table10[[#This Row],[Sản Phẩm RG]],'Thông tin'!C:F,4,0)</f>
        <v>PET chai</v>
      </c>
      <c r="I1141">
        <v>1356</v>
      </c>
      <c r="J1141" s="497">
        <f>Table10[[#This Row],[Sản lượng kg]]/1000</f>
        <v>1.3560000000000001</v>
      </c>
      <c r="K1141" s="497" t="str">
        <f>_xlfn.XLOOKUP(Table10[[#This Row],[Loại Hàng]],Table59[Nhóm],Table59[Qui đổi])</f>
        <v>PET chai</v>
      </c>
      <c r="L1141" s="403">
        <v>46153</v>
      </c>
      <c r="M1141" t="s">
        <v>608</v>
      </c>
      <c r="N1141" s="497">
        <f>IF(COUNTIF($A$3:A1141,A1141)=1,1,0)</f>
        <v>0</v>
      </c>
    </row>
    <row r="1142" spans="1:14" x14ac:dyDescent="0.35">
      <c r="A1142" t="s">
        <v>383</v>
      </c>
      <c r="B1142" s="497" t="str">
        <f>IF(Table10[[#This Row],[DTR/Trạm]]="DTR",_xlfn.XLOOKUP(Table10[[#This Row],[ID NCC]],DS_NCC_DTR[ID NCC],DS_NCC_DTR[Tên NCC]),_xlfn.XLOOKUP(Table10[[#This Row],[ID NCC]],Data_TongTram2[ID NCC],Data_TongTram2[Tên NCC]))</f>
        <v>PHẾ LIỆU CẦU</v>
      </c>
      <c r="C1142" s="497" t="str">
        <f>IF(Table10[[#This Row],[Trạm/DTR]]="DTR","DTR","Trạm")</f>
        <v>Trạm</v>
      </c>
      <c r="D1142" s="497" t="str">
        <f>Table10[[#This Row],[ID NCC]]&amp;Table10[[#This Row],[Trạm/DTR]]</f>
        <v>001J3000005HQnYIAWKhánh Nga</v>
      </c>
      <c r="E1142" s="497" t="str">
        <f>IF(Table10[[#This Row],[DTR/Trạm]]="DTR",_xlfn.XLOOKUP(Table10[[#This Row],[ID NCC]],DS_NCC_DTR[ID NCC],DS_NCC_DTR[Nhân viên]),_xlfn.XLOOKUP(Table10[[#This Row],[ID NCC]],Data_TongTram2[ID NCC],Data_TongTram2[Nhân viên]))</f>
        <v>Lâm Đỗ Anh Hào</v>
      </c>
      <c r="F1142" s="497" t="str">
        <f>IF(Table10[[#This Row],[Trạm/DTR]]="DTR",_xlfn.XLOOKUP(Table10[[#This Row],[ID NCC]],DS_NCC_DTR[ID NCC],DS_NCC_DTR[Admin miền]),_xlfn.XLOOKUP(Table10[[#This Row],[Trạm/DTR]],Table16[Trạm],Table16[[Admin ]]))</f>
        <v>Nguyễn Thị Ngọc Bích</v>
      </c>
      <c r="G1142" t="s">
        <v>1360</v>
      </c>
      <c r="H1142" s="497" t="str">
        <f>VLOOKUP(Table10[[#This Row],[Sản Phẩm RG]],'Thông tin'!C:F,4,0)</f>
        <v>PET chai</v>
      </c>
      <c r="I1142">
        <v>24</v>
      </c>
      <c r="J1142" s="497">
        <f>Table10[[#This Row],[Sản lượng kg]]/1000</f>
        <v>2.4E-2</v>
      </c>
      <c r="K1142" s="497" t="str">
        <f>_xlfn.XLOOKUP(Table10[[#This Row],[Loại Hàng]],Table59[Nhóm],Table59[Qui đổi])</f>
        <v>PET chai</v>
      </c>
      <c r="L1142" s="403">
        <v>46153</v>
      </c>
      <c r="M1142" t="s">
        <v>608</v>
      </c>
      <c r="N1142" s="497">
        <f>IF(COUNTIF($A$3:A1142,A1142)=1,1,0)</f>
        <v>0</v>
      </c>
    </row>
    <row r="1143" spans="1:14" x14ac:dyDescent="0.35">
      <c r="A1143" t="s">
        <v>383</v>
      </c>
      <c r="B1143" s="497" t="str">
        <f>IF(Table10[[#This Row],[DTR/Trạm]]="DTR",_xlfn.XLOOKUP(Table10[[#This Row],[ID NCC]],DS_NCC_DTR[ID NCC],DS_NCC_DTR[Tên NCC]),_xlfn.XLOOKUP(Table10[[#This Row],[ID NCC]],Data_TongTram2[ID NCC],Data_TongTram2[Tên NCC]))</f>
        <v>PHẾ LIỆU CẦU</v>
      </c>
      <c r="C1143" s="497" t="str">
        <f>IF(Table10[[#This Row],[Trạm/DTR]]="DTR","DTR","Trạm")</f>
        <v>Trạm</v>
      </c>
      <c r="D1143" s="497" t="str">
        <f>Table10[[#This Row],[ID NCC]]&amp;Table10[[#This Row],[Trạm/DTR]]</f>
        <v>001J3000005HQnYIAWKhánh Nga</v>
      </c>
      <c r="E1143" s="497" t="str">
        <f>IF(Table10[[#This Row],[DTR/Trạm]]="DTR",_xlfn.XLOOKUP(Table10[[#This Row],[ID NCC]],DS_NCC_DTR[ID NCC],DS_NCC_DTR[Nhân viên]),_xlfn.XLOOKUP(Table10[[#This Row],[ID NCC]],Data_TongTram2[ID NCC],Data_TongTram2[Nhân viên]))</f>
        <v>Lâm Đỗ Anh Hào</v>
      </c>
      <c r="F1143" s="497" t="str">
        <f>IF(Table10[[#This Row],[Trạm/DTR]]="DTR",_xlfn.XLOOKUP(Table10[[#This Row],[ID NCC]],DS_NCC_DTR[ID NCC],DS_NCC_DTR[Admin miền]),_xlfn.XLOOKUP(Table10[[#This Row],[Trạm/DTR]],Table16[Trạm],Table16[[Admin ]]))</f>
        <v>Nguyễn Thị Ngọc Bích</v>
      </c>
      <c r="G1143" t="s">
        <v>1296</v>
      </c>
      <c r="H1143" s="497" t="str">
        <f>VLOOKUP(Table10[[#This Row],[Sản Phẩm RG]],'Thông tin'!C:F,4,0)</f>
        <v>PET chai</v>
      </c>
      <c r="I1143">
        <v>1022</v>
      </c>
      <c r="J1143" s="497">
        <f>Table10[[#This Row],[Sản lượng kg]]/1000</f>
        <v>1.022</v>
      </c>
      <c r="K1143" s="497" t="str">
        <f>_xlfn.XLOOKUP(Table10[[#This Row],[Loại Hàng]],Table59[Nhóm],Table59[Qui đổi])</f>
        <v>PET chai</v>
      </c>
      <c r="L1143" s="403">
        <v>46153</v>
      </c>
      <c r="M1143" t="s">
        <v>608</v>
      </c>
      <c r="N1143" s="497">
        <f>IF(COUNTIF($A$3:A1143,A1143)=1,1,0)</f>
        <v>0</v>
      </c>
    </row>
    <row r="1144" spans="1:14" x14ac:dyDescent="0.35">
      <c r="A1144" t="s">
        <v>383</v>
      </c>
      <c r="B1144" s="497" t="str">
        <f>IF(Table10[[#This Row],[DTR/Trạm]]="DTR",_xlfn.XLOOKUP(Table10[[#This Row],[ID NCC]],DS_NCC_DTR[ID NCC],DS_NCC_DTR[Tên NCC]),_xlfn.XLOOKUP(Table10[[#This Row],[ID NCC]],Data_TongTram2[ID NCC],Data_TongTram2[Tên NCC]))</f>
        <v>PHẾ LIỆU CẦU</v>
      </c>
      <c r="C1144" s="497" t="str">
        <f>IF(Table10[[#This Row],[Trạm/DTR]]="DTR","DTR","Trạm")</f>
        <v>Trạm</v>
      </c>
      <c r="D1144" s="497" t="str">
        <f>Table10[[#This Row],[ID NCC]]&amp;Table10[[#This Row],[Trạm/DTR]]</f>
        <v>001J3000005HQnYIAWKhánh Nga</v>
      </c>
      <c r="E1144" s="497" t="str">
        <f>IF(Table10[[#This Row],[DTR/Trạm]]="DTR",_xlfn.XLOOKUP(Table10[[#This Row],[ID NCC]],DS_NCC_DTR[ID NCC],DS_NCC_DTR[Nhân viên]),_xlfn.XLOOKUP(Table10[[#This Row],[ID NCC]],Data_TongTram2[ID NCC],Data_TongTram2[Nhân viên]))</f>
        <v>Lâm Đỗ Anh Hào</v>
      </c>
      <c r="F1144" s="497" t="str">
        <f>IF(Table10[[#This Row],[Trạm/DTR]]="DTR",_xlfn.XLOOKUP(Table10[[#This Row],[ID NCC]],DS_NCC_DTR[ID NCC],DS_NCC_DTR[Admin miền]),_xlfn.XLOOKUP(Table10[[#This Row],[Trạm/DTR]],Table16[Trạm],Table16[[Admin ]]))</f>
        <v>Nguyễn Thị Ngọc Bích</v>
      </c>
      <c r="G1144" t="s">
        <v>1360</v>
      </c>
      <c r="H1144" s="497" t="str">
        <f>VLOOKUP(Table10[[#This Row],[Sản Phẩm RG]],'Thông tin'!C:F,4,0)</f>
        <v>PET chai</v>
      </c>
      <c r="I1144">
        <v>18</v>
      </c>
      <c r="J1144" s="497">
        <f>Table10[[#This Row],[Sản lượng kg]]/1000</f>
        <v>1.7999999999999999E-2</v>
      </c>
      <c r="K1144" s="497" t="str">
        <f>_xlfn.XLOOKUP(Table10[[#This Row],[Loại Hàng]],Table59[Nhóm],Table59[Qui đổi])</f>
        <v>PET chai</v>
      </c>
      <c r="L1144" s="403">
        <v>46153</v>
      </c>
      <c r="M1144" t="s">
        <v>608</v>
      </c>
      <c r="N1144" s="497">
        <f>IF(COUNTIF($A$3:A1144,A1144)=1,1,0)</f>
        <v>0</v>
      </c>
    </row>
    <row r="1145" spans="1:14" x14ac:dyDescent="0.35">
      <c r="A1145" t="s">
        <v>665</v>
      </c>
      <c r="B1145" s="497" t="str">
        <f>IF(Table10[[#This Row],[DTR/Trạm]]="DTR",_xlfn.XLOOKUP(Table10[[#This Row],[ID NCC]],DS_NCC_DTR[ID NCC],DS_NCC_DTR[Tên NCC]),_xlfn.XLOOKUP(Table10[[#This Row],[ID NCC]],Data_TongTram2[ID NCC],Data_TongTram2[Tên NCC]))</f>
        <v>Anh Sáu</v>
      </c>
      <c r="C1145" s="497" t="str">
        <f>IF(Table10[[#This Row],[Trạm/DTR]]="DTR","DTR","Trạm")</f>
        <v>Trạm</v>
      </c>
      <c r="D1145" s="497" t="str">
        <f>Table10[[#This Row],[ID NCC]]&amp;Table10[[#This Row],[Trạm/DTR]]</f>
        <v>001J3000002HLbnIAGKhánh Nga</v>
      </c>
      <c r="E1145" s="497" t="str">
        <f>IF(Table10[[#This Row],[DTR/Trạm]]="DTR",_xlfn.XLOOKUP(Table10[[#This Row],[ID NCC]],DS_NCC_DTR[ID NCC],DS_NCC_DTR[Nhân viên]),_xlfn.XLOOKUP(Table10[[#This Row],[ID NCC]],Data_TongTram2[ID NCC],Data_TongTram2[Nhân viên]))</f>
        <v>Lâm Đỗ Anh Hào</v>
      </c>
      <c r="F1145" s="497" t="str">
        <f>IF(Table10[[#This Row],[Trạm/DTR]]="DTR",_xlfn.XLOOKUP(Table10[[#This Row],[ID NCC]],DS_NCC_DTR[ID NCC],DS_NCC_DTR[Admin miền]),_xlfn.XLOOKUP(Table10[[#This Row],[Trạm/DTR]],Table16[Trạm],Table16[[Admin ]]))</f>
        <v>Nguyễn Thị Ngọc Bích</v>
      </c>
      <c r="G1145" t="s">
        <v>1296</v>
      </c>
      <c r="H1145" s="497" t="str">
        <f>VLOOKUP(Table10[[#This Row],[Sản Phẩm RG]],'Thông tin'!C:F,4,0)</f>
        <v>PET chai</v>
      </c>
      <c r="I1145">
        <v>897</v>
      </c>
      <c r="J1145" s="497">
        <f>Table10[[#This Row],[Sản lượng kg]]/1000</f>
        <v>0.89700000000000002</v>
      </c>
      <c r="K1145" s="497" t="str">
        <f>_xlfn.XLOOKUP(Table10[[#This Row],[Loại Hàng]],Table59[Nhóm],Table59[Qui đổi])</f>
        <v>PET chai</v>
      </c>
      <c r="L1145" s="403">
        <v>46153</v>
      </c>
      <c r="M1145" t="s">
        <v>608</v>
      </c>
      <c r="N1145" s="497">
        <f>IF(COUNTIF($A$3:A1145,A1145)=1,1,0)</f>
        <v>1</v>
      </c>
    </row>
    <row r="1146" spans="1:14" x14ac:dyDescent="0.35">
      <c r="A1146" t="s">
        <v>425</v>
      </c>
      <c r="B1146" s="497" t="str">
        <f>IF(Table10[[#This Row],[DTR/Trạm]]="DTR",_xlfn.XLOOKUP(Table10[[#This Row],[ID NCC]],DS_NCC_DTR[ID NCC],DS_NCC_DTR[Tên NCC]),_xlfn.XLOOKUP(Table10[[#This Row],[ID NCC]],Data_TongTram2[ID NCC],Data_TongTram2[Tên NCC]))</f>
        <v>HKD VÕ THỊ KIM NGA</v>
      </c>
      <c r="C1146" s="497" t="str">
        <f>IF(Table10[[#This Row],[Trạm/DTR]]="DTR","DTR","Trạm")</f>
        <v>Trạm</v>
      </c>
      <c r="D1146" s="497" t="str">
        <f>Table10[[#This Row],[ID NCC]]&amp;Table10[[#This Row],[Trạm/DTR]]</f>
        <v>001J3000002HLbbIAGKhánh Nga</v>
      </c>
      <c r="E1146" s="497" t="str">
        <f>IF(Table10[[#This Row],[DTR/Trạm]]="DTR",_xlfn.XLOOKUP(Table10[[#This Row],[ID NCC]],DS_NCC_DTR[ID NCC],DS_NCC_DTR[Nhân viên]),_xlfn.XLOOKUP(Table10[[#This Row],[ID NCC]],Data_TongTram2[ID NCC],Data_TongTram2[Nhân viên]))</f>
        <v>Lâm Đỗ Anh Hào</v>
      </c>
      <c r="F1146" s="497" t="str">
        <f>IF(Table10[[#This Row],[Trạm/DTR]]="DTR",_xlfn.XLOOKUP(Table10[[#This Row],[ID NCC]],DS_NCC_DTR[ID NCC],DS_NCC_DTR[Admin miền]),_xlfn.XLOOKUP(Table10[[#This Row],[Trạm/DTR]],Table16[Trạm],Table16[[Admin ]]))</f>
        <v>Nguyễn Thị Ngọc Bích</v>
      </c>
      <c r="G1146" t="s">
        <v>1296</v>
      </c>
      <c r="H1146" s="497" t="str">
        <f>VLOOKUP(Table10[[#This Row],[Sản Phẩm RG]],'Thông tin'!C:F,4,0)</f>
        <v>PET chai</v>
      </c>
      <c r="I1146">
        <v>738</v>
      </c>
      <c r="J1146" s="497">
        <f>Table10[[#This Row],[Sản lượng kg]]/1000</f>
        <v>0.73799999999999999</v>
      </c>
      <c r="K1146" s="497" t="str">
        <f>_xlfn.XLOOKUP(Table10[[#This Row],[Loại Hàng]],Table59[Nhóm],Table59[Qui đổi])</f>
        <v>PET chai</v>
      </c>
      <c r="L1146" s="403">
        <v>46153</v>
      </c>
      <c r="M1146" t="s">
        <v>608</v>
      </c>
      <c r="N1146" s="497">
        <f>IF(COUNTIF($A$3:A1146,A1146)=1,1,0)</f>
        <v>0</v>
      </c>
    </row>
    <row r="1147" spans="1:14" x14ac:dyDescent="0.35">
      <c r="A1147" t="s">
        <v>678</v>
      </c>
      <c r="B1147" s="497" t="str">
        <f>IF(Table10[[#This Row],[DTR/Trạm]]="DTR",_xlfn.XLOOKUP(Table10[[#This Row],[ID NCC]],DS_NCC_DTR[ID NCC],DS_NCC_DTR[Tên NCC]),_xlfn.XLOOKUP(Table10[[#This Row],[ID NCC]],Data_TongTram2[ID NCC],Data_TongTram2[Tên NCC]))</f>
        <v>Chị Như - Ta</v>
      </c>
      <c r="C1147" s="497" t="str">
        <f>IF(Table10[[#This Row],[Trạm/DTR]]="DTR","DTR","Trạm")</f>
        <v>Trạm</v>
      </c>
      <c r="D1147" s="497" t="str">
        <f>Table10[[#This Row],[ID NCC]]&amp;Table10[[#This Row],[Trạm/DTR]]</f>
        <v>001dc00001NMtzNAATKhánh Nga</v>
      </c>
      <c r="E1147" s="497" t="str">
        <f>IF(Table10[[#This Row],[DTR/Trạm]]="DTR",_xlfn.XLOOKUP(Table10[[#This Row],[ID NCC]],DS_NCC_DTR[ID NCC],DS_NCC_DTR[Nhân viên]),_xlfn.XLOOKUP(Table10[[#This Row],[ID NCC]],Data_TongTram2[ID NCC],Data_TongTram2[Nhân viên]))</f>
        <v>Nguyễn Duy Tân</v>
      </c>
      <c r="F1147" s="497" t="str">
        <f>IF(Table10[[#This Row],[Trạm/DTR]]="DTR",_xlfn.XLOOKUP(Table10[[#This Row],[ID NCC]],DS_NCC_DTR[ID NCC],DS_NCC_DTR[Admin miền]),_xlfn.XLOOKUP(Table10[[#This Row],[Trạm/DTR]],Table16[Trạm],Table16[[Admin ]]))</f>
        <v>Nguyễn Thị Ngọc Bích</v>
      </c>
      <c r="G1147" t="s">
        <v>1296</v>
      </c>
      <c r="H1147" s="497" t="str">
        <f>VLOOKUP(Table10[[#This Row],[Sản Phẩm RG]],'Thông tin'!C:F,4,0)</f>
        <v>PET chai</v>
      </c>
      <c r="I1147">
        <v>371</v>
      </c>
      <c r="J1147" s="497">
        <f>Table10[[#This Row],[Sản lượng kg]]/1000</f>
        <v>0.371</v>
      </c>
      <c r="K1147" s="497" t="str">
        <f>_xlfn.XLOOKUP(Table10[[#This Row],[Loại Hàng]],Table59[Nhóm],Table59[Qui đổi])</f>
        <v>PET chai</v>
      </c>
      <c r="L1147" s="403">
        <v>46153</v>
      </c>
      <c r="M1147" t="s">
        <v>608</v>
      </c>
      <c r="N1147" s="497">
        <f>IF(COUNTIF($A$3:A1147,A1147)=1,1,0)</f>
        <v>0</v>
      </c>
    </row>
    <row r="1148" spans="1:14" x14ac:dyDescent="0.35">
      <c r="A1148" t="s">
        <v>674</v>
      </c>
      <c r="B1148" s="497" t="str">
        <f>IF(Table10[[#This Row],[DTR/Trạm]]="DTR",_xlfn.XLOOKUP(Table10[[#This Row],[ID NCC]],DS_NCC_DTR[ID NCC],DS_NCC_DTR[Tên NCC]),_xlfn.XLOOKUP(Table10[[#This Row],[ID NCC]],Data_TongTram2[ID NCC],Data_TongTram2[Tên NCC]))</f>
        <v>Anh Trí Cai Lậy</v>
      </c>
      <c r="C1148" s="497" t="str">
        <f>IF(Table10[[#This Row],[Trạm/DTR]]="DTR","DTR","Trạm")</f>
        <v>Trạm</v>
      </c>
      <c r="D1148" s="497" t="str">
        <f>Table10[[#This Row],[ID NCC]]&amp;Table10[[#This Row],[Trạm/DTR]]</f>
        <v>001J3000002HLrCIAWKhánh Nga</v>
      </c>
      <c r="E1148" s="497" t="str">
        <f>IF(Table10[[#This Row],[DTR/Trạm]]="DTR",_xlfn.XLOOKUP(Table10[[#This Row],[ID NCC]],DS_NCC_DTR[ID NCC],DS_NCC_DTR[Nhân viên]),_xlfn.XLOOKUP(Table10[[#This Row],[ID NCC]],Data_TongTram2[ID NCC],Data_TongTram2[Nhân viên]))</f>
        <v>Lâm Đỗ Anh Hào</v>
      </c>
      <c r="F1148" s="497" t="str">
        <f>IF(Table10[[#This Row],[Trạm/DTR]]="DTR",_xlfn.XLOOKUP(Table10[[#This Row],[ID NCC]],DS_NCC_DTR[ID NCC],DS_NCC_DTR[Admin miền]),_xlfn.XLOOKUP(Table10[[#This Row],[Trạm/DTR]],Table16[Trạm],Table16[[Admin ]]))</f>
        <v>Nguyễn Thị Ngọc Bích</v>
      </c>
      <c r="G1148" t="s">
        <v>1296</v>
      </c>
      <c r="H1148" s="497" t="str">
        <f>VLOOKUP(Table10[[#This Row],[Sản Phẩm RG]],'Thông tin'!C:F,4,0)</f>
        <v>PET chai</v>
      </c>
      <c r="I1148">
        <v>714</v>
      </c>
      <c r="J1148" s="497">
        <f>Table10[[#This Row],[Sản lượng kg]]/1000</f>
        <v>0.71399999999999997</v>
      </c>
      <c r="K1148" s="497" t="str">
        <f>_xlfn.XLOOKUP(Table10[[#This Row],[Loại Hàng]],Table59[Nhóm],Table59[Qui đổi])</f>
        <v>PET chai</v>
      </c>
      <c r="L1148" s="403">
        <v>46153</v>
      </c>
      <c r="M1148" t="s">
        <v>608</v>
      </c>
      <c r="N1148" s="497">
        <f>IF(COUNTIF($A$3:A1148,A1148)=1,1,0)</f>
        <v>0</v>
      </c>
    </row>
    <row r="1149" spans="1:14" x14ac:dyDescent="0.35">
      <c r="A1149" t="s">
        <v>487</v>
      </c>
      <c r="B1149" s="497" t="str">
        <f>IF(Table10[[#This Row],[DTR/Trạm]]="DTR",_xlfn.XLOOKUP(Table10[[#This Row],[ID NCC]],DS_NCC_DTR[ID NCC],DS_NCC_DTR[Tên NCC]),_xlfn.XLOOKUP(Table10[[#This Row],[ID NCC]],Data_TongTram2[ID NCC],Data_TongTram2[Tên NCC]))</f>
        <v>Công ty Phước Lộc Tân</v>
      </c>
      <c r="C1149" s="497" t="str">
        <f>IF(Table10[[#This Row],[Trạm/DTR]]="DTR","DTR","Trạm")</f>
        <v>Trạm</v>
      </c>
      <c r="D1149" s="497" t="str">
        <f>Table10[[#This Row],[ID NCC]]&amp;Table10[[#This Row],[Trạm/DTR]]</f>
        <v>001J3000002HLmlIAGKhánh Nga</v>
      </c>
      <c r="E1149" s="497" t="str">
        <f>IF(Table10[[#This Row],[DTR/Trạm]]="DTR",_xlfn.XLOOKUP(Table10[[#This Row],[ID NCC]],DS_NCC_DTR[ID NCC],DS_NCC_DTR[Nhân viên]),_xlfn.XLOOKUP(Table10[[#This Row],[ID NCC]],Data_TongTram2[ID NCC],Data_TongTram2[Nhân viên]))</f>
        <v>Nguyễn Duy Tân</v>
      </c>
      <c r="F1149" s="497" t="str">
        <f>IF(Table10[[#This Row],[Trạm/DTR]]="DTR",_xlfn.XLOOKUP(Table10[[#This Row],[ID NCC]],DS_NCC_DTR[ID NCC],DS_NCC_DTR[Admin miền]),_xlfn.XLOOKUP(Table10[[#This Row],[Trạm/DTR]],Table16[Trạm],Table16[[Admin ]]))</f>
        <v>Nguyễn Thị Ngọc Bích</v>
      </c>
      <c r="G1149" t="s">
        <v>2240</v>
      </c>
      <c r="H1149" s="497" t="str">
        <f>VLOOKUP(Table10[[#This Row],[Sản Phẩm RG]],'Thông tin'!C:F,4,0)</f>
        <v>PET chai</v>
      </c>
      <c r="I1149">
        <v>8200</v>
      </c>
      <c r="J1149" s="497">
        <f>Table10[[#This Row],[Sản lượng kg]]/1000</f>
        <v>8.1999999999999993</v>
      </c>
      <c r="K1149" s="497" t="str">
        <f>_xlfn.XLOOKUP(Table10[[#This Row],[Loại Hàng]],Table59[Nhóm],Table59[Qui đổi])</f>
        <v>PET chai</v>
      </c>
      <c r="L1149" s="403">
        <v>46153</v>
      </c>
      <c r="M1149" t="s">
        <v>608</v>
      </c>
      <c r="N1149" s="497">
        <f>IF(COUNTIF($A$3:A1149,A1149)=1,1,0)</f>
        <v>0</v>
      </c>
    </row>
    <row r="1150" spans="1:14" x14ac:dyDescent="0.35">
      <c r="A1150" t="s">
        <v>389</v>
      </c>
      <c r="B1150" s="497" t="str">
        <f>IF(Table10[[#This Row],[DTR/Trạm]]="DTR",_xlfn.XLOOKUP(Table10[[#This Row],[ID NCC]],DS_NCC_DTR[ID NCC],DS_NCC_DTR[Tên NCC]),_xlfn.XLOOKUP(Table10[[#This Row],[ID NCC]],Data_TongTram2[ID NCC],Data_TongTram2[Tên NCC]))</f>
        <v>Anh Việt Đông Hòa</v>
      </c>
      <c r="C1150" s="497" t="str">
        <f>IF(Table10[[#This Row],[Trạm/DTR]]="DTR","DTR","Trạm")</f>
        <v>Trạm</v>
      </c>
      <c r="D1150" s="497" t="str">
        <f>Table10[[#This Row],[ID NCC]]&amp;Table10[[#This Row],[Trạm/DTR]]</f>
        <v>001J3000002HLphIAGKhánh Nga</v>
      </c>
      <c r="E1150" s="497" t="str">
        <f>IF(Table10[[#This Row],[DTR/Trạm]]="DTR",_xlfn.XLOOKUP(Table10[[#This Row],[ID NCC]],DS_NCC_DTR[ID NCC],DS_NCC_DTR[Nhân viên]),_xlfn.XLOOKUP(Table10[[#This Row],[ID NCC]],Data_TongTram2[ID NCC],Data_TongTram2[Nhân viên]))</f>
        <v>Lâm Đỗ Anh Hào</v>
      </c>
      <c r="F1150" s="497" t="str">
        <f>IF(Table10[[#This Row],[Trạm/DTR]]="DTR",_xlfn.XLOOKUP(Table10[[#This Row],[ID NCC]],DS_NCC_DTR[ID NCC],DS_NCC_DTR[Admin miền]),_xlfn.XLOOKUP(Table10[[#This Row],[Trạm/DTR]],Table16[Trạm],Table16[[Admin ]]))</f>
        <v>Nguyễn Thị Ngọc Bích</v>
      </c>
      <c r="G1150" t="s">
        <v>1296</v>
      </c>
      <c r="H1150" s="497" t="str">
        <f>VLOOKUP(Table10[[#This Row],[Sản Phẩm RG]],'Thông tin'!C:F,4,0)</f>
        <v>PET chai</v>
      </c>
      <c r="I1150">
        <v>897</v>
      </c>
      <c r="J1150" s="497">
        <f>Table10[[#This Row],[Sản lượng kg]]/1000</f>
        <v>0.89700000000000002</v>
      </c>
      <c r="K1150" s="497" t="str">
        <f>_xlfn.XLOOKUP(Table10[[#This Row],[Loại Hàng]],Table59[Nhóm],Table59[Qui đổi])</f>
        <v>PET chai</v>
      </c>
      <c r="L1150" s="403">
        <v>46153</v>
      </c>
      <c r="M1150" t="s">
        <v>608</v>
      </c>
      <c r="N1150" s="497">
        <f>IF(COUNTIF($A$3:A1150,A1150)=1,1,0)</f>
        <v>0</v>
      </c>
    </row>
    <row r="1151" spans="1:14" x14ac:dyDescent="0.35">
      <c r="A1151" t="s">
        <v>1705</v>
      </c>
      <c r="B1151" s="497" t="str">
        <f>IF(Table10[[#This Row],[DTR/Trạm]]="DTR",_xlfn.XLOOKUP(Table10[[#This Row],[ID NCC]],DS_NCC_DTR[ID NCC],DS_NCC_DTR[Tên NCC]),_xlfn.XLOOKUP(Table10[[#This Row],[ID NCC]],Data_TongTram2[ID NCC],Data_TongTram2[Tên NCC]))</f>
        <v>HKD Trăm Ngọc Phát</v>
      </c>
      <c r="C1151" s="497" t="str">
        <f>IF(Table10[[#This Row],[Trạm/DTR]]="DTR","DTR","Trạm")</f>
        <v>Trạm</v>
      </c>
      <c r="D1151" s="497" t="str">
        <f>Table10[[#This Row],[ID NCC]]&amp;Table10[[#This Row],[Trạm/DTR]]</f>
        <v>001dc00001v047DAAQKhánh Nga</v>
      </c>
      <c r="E1151" s="497" t="str">
        <f>IF(Table10[[#This Row],[DTR/Trạm]]="DTR",_xlfn.XLOOKUP(Table10[[#This Row],[ID NCC]],DS_NCC_DTR[ID NCC],DS_NCC_DTR[Nhân viên]),_xlfn.XLOOKUP(Table10[[#This Row],[ID NCC]],Data_TongTram2[ID NCC],Data_TongTram2[Nhân viên]))</f>
        <v>Lâm Đỗ Anh Hào</v>
      </c>
      <c r="F1151" s="497" t="str">
        <f>IF(Table10[[#This Row],[Trạm/DTR]]="DTR",_xlfn.XLOOKUP(Table10[[#This Row],[ID NCC]],DS_NCC_DTR[ID NCC],DS_NCC_DTR[Admin miền]),_xlfn.XLOOKUP(Table10[[#This Row],[Trạm/DTR]],Table16[Trạm],Table16[[Admin ]]))</f>
        <v>Nguyễn Thị Ngọc Bích</v>
      </c>
      <c r="G1151" t="s">
        <v>1296</v>
      </c>
      <c r="H1151" s="497" t="str">
        <f>VLOOKUP(Table10[[#This Row],[Sản Phẩm RG]],'Thông tin'!C:F,4,0)</f>
        <v>PET chai</v>
      </c>
      <c r="I1151">
        <v>993</v>
      </c>
      <c r="J1151" s="497">
        <f>Table10[[#This Row],[Sản lượng kg]]/1000</f>
        <v>0.99299999999999999</v>
      </c>
      <c r="K1151" s="497" t="str">
        <f>_xlfn.XLOOKUP(Table10[[#This Row],[Loại Hàng]],Table59[Nhóm],Table59[Qui đổi])</f>
        <v>PET chai</v>
      </c>
      <c r="L1151" s="403">
        <v>46153</v>
      </c>
      <c r="M1151" t="s">
        <v>608</v>
      </c>
      <c r="N1151" s="497">
        <f>IF(COUNTIF($A$3:A1151,A1151)=1,1,0)</f>
        <v>0</v>
      </c>
    </row>
    <row r="1152" spans="1:14" x14ac:dyDescent="0.35">
      <c r="A1152" t="s">
        <v>674</v>
      </c>
      <c r="B1152" s="497" t="str">
        <f>IF(Table10[[#This Row],[DTR/Trạm]]="DTR",_xlfn.XLOOKUP(Table10[[#This Row],[ID NCC]],DS_NCC_DTR[ID NCC],DS_NCC_DTR[Tên NCC]),_xlfn.XLOOKUP(Table10[[#This Row],[ID NCC]],Data_TongTram2[ID NCC],Data_TongTram2[Tên NCC]))</f>
        <v>Anh Trí Cai Lậy</v>
      </c>
      <c r="C1152" s="497" t="str">
        <f>IF(Table10[[#This Row],[Trạm/DTR]]="DTR","DTR","Trạm")</f>
        <v>Trạm</v>
      </c>
      <c r="D1152" s="497" t="str">
        <f>Table10[[#This Row],[ID NCC]]&amp;Table10[[#This Row],[Trạm/DTR]]</f>
        <v>001J3000002HLrCIAWKhánh Nga</v>
      </c>
      <c r="E1152" s="497" t="str">
        <f>IF(Table10[[#This Row],[DTR/Trạm]]="DTR",_xlfn.XLOOKUP(Table10[[#This Row],[ID NCC]],DS_NCC_DTR[ID NCC],DS_NCC_DTR[Nhân viên]),_xlfn.XLOOKUP(Table10[[#This Row],[ID NCC]],Data_TongTram2[ID NCC],Data_TongTram2[Nhân viên]))</f>
        <v>Lâm Đỗ Anh Hào</v>
      </c>
      <c r="F1152" s="497" t="str">
        <f>IF(Table10[[#This Row],[Trạm/DTR]]="DTR",_xlfn.XLOOKUP(Table10[[#This Row],[ID NCC]],DS_NCC_DTR[ID NCC],DS_NCC_DTR[Admin miền]),_xlfn.XLOOKUP(Table10[[#This Row],[Trạm/DTR]],Table16[Trạm],Table16[[Admin ]]))</f>
        <v>Nguyễn Thị Ngọc Bích</v>
      </c>
      <c r="G1152" t="s">
        <v>1296</v>
      </c>
      <c r="H1152" s="497" t="str">
        <f>VLOOKUP(Table10[[#This Row],[Sản Phẩm RG]],'Thông tin'!C:F,4,0)</f>
        <v>PET chai</v>
      </c>
      <c r="I1152">
        <v>634</v>
      </c>
      <c r="J1152" s="497">
        <f>Table10[[#This Row],[Sản lượng kg]]/1000</f>
        <v>0.63400000000000001</v>
      </c>
      <c r="K1152" s="497" t="str">
        <f>_xlfn.XLOOKUP(Table10[[#This Row],[Loại Hàng]],Table59[Nhóm],Table59[Qui đổi])</f>
        <v>PET chai</v>
      </c>
      <c r="L1152" s="403">
        <v>46153</v>
      </c>
      <c r="M1152" t="s">
        <v>608</v>
      </c>
      <c r="N1152" s="497">
        <f>IF(COUNTIF($A$3:A1152,A1152)=1,1,0)</f>
        <v>0</v>
      </c>
    </row>
    <row r="1153" spans="1:14" x14ac:dyDescent="0.35">
      <c r="A1153" t="s">
        <v>670</v>
      </c>
      <c r="B1153" s="497" t="str">
        <f>IF(Table10[[#This Row],[DTR/Trạm]]="DTR",_xlfn.XLOOKUP(Table10[[#This Row],[ID NCC]],DS_NCC_DTR[ID NCC],DS_NCC_DTR[Tên NCC]),_xlfn.XLOOKUP(Table10[[#This Row],[ID NCC]],Data_TongTram2[ID NCC],Data_TongTram2[Tên NCC]))</f>
        <v>Anh Tiến Bến Tre</v>
      </c>
      <c r="C1153" s="497" t="str">
        <f>IF(Table10[[#This Row],[Trạm/DTR]]="DTR","DTR","Trạm")</f>
        <v>Trạm</v>
      </c>
      <c r="D1153" s="497" t="str">
        <f>Table10[[#This Row],[ID NCC]]&amp;Table10[[#This Row],[Trạm/DTR]]</f>
        <v>001J3000002HjECIA0Khánh Nga</v>
      </c>
      <c r="E1153" s="497" t="str">
        <f>IF(Table10[[#This Row],[DTR/Trạm]]="DTR",_xlfn.XLOOKUP(Table10[[#This Row],[ID NCC]],DS_NCC_DTR[ID NCC],DS_NCC_DTR[Nhân viên]),_xlfn.XLOOKUP(Table10[[#This Row],[ID NCC]],Data_TongTram2[ID NCC],Data_TongTram2[Nhân viên]))</f>
        <v>Lê Quốc Việt</v>
      </c>
      <c r="F1153" s="497" t="str">
        <f>IF(Table10[[#This Row],[Trạm/DTR]]="DTR",_xlfn.XLOOKUP(Table10[[#This Row],[ID NCC]],DS_NCC_DTR[ID NCC],DS_NCC_DTR[Admin miền]),_xlfn.XLOOKUP(Table10[[#This Row],[Trạm/DTR]],Table16[Trạm],Table16[[Admin ]]))</f>
        <v>Nguyễn Thị Ngọc Bích</v>
      </c>
      <c r="G1153" t="s">
        <v>1296</v>
      </c>
      <c r="H1153" s="497" t="str">
        <f>VLOOKUP(Table10[[#This Row],[Sản Phẩm RG]],'Thông tin'!C:F,4,0)</f>
        <v>PET chai</v>
      </c>
      <c r="I1153">
        <v>918</v>
      </c>
      <c r="J1153" s="497">
        <f>Table10[[#This Row],[Sản lượng kg]]/1000</f>
        <v>0.91800000000000004</v>
      </c>
      <c r="K1153" s="497" t="str">
        <f>_xlfn.XLOOKUP(Table10[[#This Row],[Loại Hàng]],Table59[Nhóm],Table59[Qui đổi])</f>
        <v>PET chai</v>
      </c>
      <c r="L1153" s="403">
        <v>46153</v>
      </c>
      <c r="M1153" t="s">
        <v>608</v>
      </c>
      <c r="N1153" s="497">
        <f>IF(COUNTIF($A$3:A1153,A1153)=1,1,0)</f>
        <v>0</v>
      </c>
    </row>
    <row r="1154" spans="1:14" x14ac:dyDescent="0.35">
      <c r="A1154" t="s">
        <v>403</v>
      </c>
      <c r="B1154" s="497" t="str">
        <f>IF(Table10[[#This Row],[DTR/Trạm]]="DTR",_xlfn.XLOOKUP(Table10[[#This Row],[ID NCC]],DS_NCC_DTR[ID NCC],DS_NCC_DTR[Tên NCC]),_xlfn.XLOOKUP(Table10[[#This Row],[ID NCC]],Data_TongTram2[ID NCC],Data_TongTram2[Tên NCC]))</f>
        <v>Anh Phúc Mỹ Tho</v>
      </c>
      <c r="C1154" s="497" t="str">
        <f>IF(Table10[[#This Row],[Trạm/DTR]]="DTR","DTR","Trạm")</f>
        <v>Trạm</v>
      </c>
      <c r="D1154" s="497" t="str">
        <f>Table10[[#This Row],[ID NCC]]&amp;Table10[[#This Row],[Trạm/DTR]]</f>
        <v>001J3000002HLbkIAGKhánh Nga</v>
      </c>
      <c r="E1154" s="497" t="str">
        <f>IF(Table10[[#This Row],[DTR/Trạm]]="DTR",_xlfn.XLOOKUP(Table10[[#This Row],[ID NCC]],DS_NCC_DTR[ID NCC],DS_NCC_DTR[Nhân viên]),_xlfn.XLOOKUP(Table10[[#This Row],[ID NCC]],Data_TongTram2[ID NCC],Data_TongTram2[Nhân viên]))</f>
        <v>Lâm Đỗ Anh Hào</v>
      </c>
      <c r="F1154" s="497" t="str">
        <f>IF(Table10[[#This Row],[Trạm/DTR]]="DTR",_xlfn.XLOOKUP(Table10[[#This Row],[ID NCC]],DS_NCC_DTR[ID NCC],DS_NCC_DTR[Admin miền]),_xlfn.XLOOKUP(Table10[[#This Row],[Trạm/DTR]],Table16[Trạm],Table16[[Admin ]]))</f>
        <v>Nguyễn Thị Ngọc Bích</v>
      </c>
      <c r="G1154" t="s">
        <v>1296</v>
      </c>
      <c r="H1154" s="497" t="str">
        <f>VLOOKUP(Table10[[#This Row],[Sản Phẩm RG]],'Thông tin'!C:F,4,0)</f>
        <v>PET chai</v>
      </c>
      <c r="I1154">
        <v>342</v>
      </c>
      <c r="J1154" s="497">
        <f>Table10[[#This Row],[Sản lượng kg]]/1000</f>
        <v>0.34200000000000003</v>
      </c>
      <c r="K1154" s="497" t="str">
        <f>_xlfn.XLOOKUP(Table10[[#This Row],[Loại Hàng]],Table59[Nhóm],Table59[Qui đổi])</f>
        <v>PET chai</v>
      </c>
      <c r="L1154" s="403">
        <v>46153</v>
      </c>
      <c r="M1154" t="s">
        <v>608</v>
      </c>
      <c r="N1154" s="497">
        <f>IF(COUNTIF($A$3:A1154,A1154)=1,1,0)</f>
        <v>0</v>
      </c>
    </row>
    <row r="1155" spans="1:14" x14ac:dyDescent="0.35">
      <c r="A1155" t="s">
        <v>919</v>
      </c>
      <c r="B1155" s="497" t="str">
        <f>IF(Table10[[#This Row],[DTR/Trạm]]="DTR",_xlfn.XLOOKUP(Table10[[#This Row],[ID NCC]],DS_NCC_DTR[ID NCC],DS_NCC_DTR[Tên NCC]),_xlfn.XLOOKUP(Table10[[#This Row],[ID NCC]],Data_TongTram2[ID NCC],Data_TongTram2[Tên NCC]))</f>
        <v>HKD Phạm Thanh Vũ</v>
      </c>
      <c r="C1155" s="497" t="str">
        <f>IF(Table10[[#This Row],[Trạm/DTR]]="DTR","DTR","Trạm")</f>
        <v>Trạm</v>
      </c>
      <c r="D1155" s="497" t="str">
        <f>Table10[[#This Row],[ID NCC]]&amp;Table10[[#This Row],[Trạm/DTR]]</f>
        <v>001J3000002HLorIAGKhánh Nga</v>
      </c>
      <c r="E1155" s="497" t="str">
        <f>IF(Table10[[#This Row],[DTR/Trạm]]="DTR",_xlfn.XLOOKUP(Table10[[#This Row],[ID NCC]],DS_NCC_DTR[ID NCC],DS_NCC_DTR[Nhân viên]),_xlfn.XLOOKUP(Table10[[#This Row],[ID NCC]],Data_TongTram2[ID NCC],Data_TongTram2[Nhân viên]))</f>
        <v>Lâm Đỗ Anh Hào</v>
      </c>
      <c r="F1155" s="497" t="str">
        <f>IF(Table10[[#This Row],[Trạm/DTR]]="DTR",_xlfn.XLOOKUP(Table10[[#This Row],[ID NCC]],DS_NCC_DTR[ID NCC],DS_NCC_DTR[Admin miền]),_xlfn.XLOOKUP(Table10[[#This Row],[Trạm/DTR]],Table16[Trạm],Table16[[Admin ]]))</f>
        <v>Nguyễn Thị Ngọc Bích</v>
      </c>
      <c r="G1155" t="s">
        <v>1296</v>
      </c>
      <c r="H1155" s="497" t="str">
        <f>VLOOKUP(Table10[[#This Row],[Sản Phẩm RG]],'Thông tin'!C:F,4,0)</f>
        <v>PET chai</v>
      </c>
      <c r="I1155">
        <v>795</v>
      </c>
      <c r="J1155" s="497">
        <f>Table10[[#This Row],[Sản lượng kg]]/1000</f>
        <v>0.79500000000000004</v>
      </c>
      <c r="K1155" s="497" t="str">
        <f>_xlfn.XLOOKUP(Table10[[#This Row],[Loại Hàng]],Table59[Nhóm],Table59[Qui đổi])</f>
        <v>PET chai</v>
      </c>
      <c r="L1155" s="403">
        <v>46153</v>
      </c>
      <c r="M1155" t="s">
        <v>608</v>
      </c>
      <c r="N1155" s="497">
        <f>IF(COUNTIF($A$3:A1155,A1155)=1,1,0)</f>
        <v>0</v>
      </c>
    </row>
    <row r="1156" spans="1:14" x14ac:dyDescent="0.35">
      <c r="A1156" t="s">
        <v>655</v>
      </c>
      <c r="B1156" s="497" t="str">
        <f>IF(Table10[[#This Row],[DTR/Trạm]]="DTR",_xlfn.XLOOKUP(Table10[[#This Row],[ID NCC]],DS_NCC_DTR[ID NCC],DS_NCC_DTR[Tên NCC]),_xlfn.XLOOKUP(Table10[[#This Row],[ID NCC]],Data_TongTram2[ID NCC],Data_TongTram2[Tên NCC]))</f>
        <v>Anh Thiết</v>
      </c>
      <c r="C1156" s="497" t="str">
        <f>IF(Table10[[#This Row],[Trạm/DTR]]="DTR","DTR","Trạm")</f>
        <v>Trạm</v>
      </c>
      <c r="D1156" s="497" t="str">
        <f>Table10[[#This Row],[ID NCC]]&amp;Table10[[#This Row],[Trạm/DTR]]</f>
        <v>001J3000002HLZBIA4Khánh Nga</v>
      </c>
      <c r="E1156" s="497" t="str">
        <f>IF(Table10[[#This Row],[DTR/Trạm]]="DTR",_xlfn.XLOOKUP(Table10[[#This Row],[ID NCC]],DS_NCC_DTR[ID NCC],DS_NCC_DTR[Nhân viên]),_xlfn.XLOOKUP(Table10[[#This Row],[ID NCC]],Data_TongTram2[ID NCC],Data_TongTram2[Nhân viên]))</f>
        <v>Lâm Đỗ Anh Hào</v>
      </c>
      <c r="F1156" s="497" t="str">
        <f>IF(Table10[[#This Row],[Trạm/DTR]]="DTR",_xlfn.XLOOKUP(Table10[[#This Row],[ID NCC]],DS_NCC_DTR[ID NCC],DS_NCC_DTR[Admin miền]),_xlfn.XLOOKUP(Table10[[#This Row],[Trạm/DTR]],Table16[Trạm],Table16[[Admin ]]))</f>
        <v>Nguyễn Thị Ngọc Bích</v>
      </c>
      <c r="G1156" t="s">
        <v>1296</v>
      </c>
      <c r="H1156" s="497" t="str">
        <f>VLOOKUP(Table10[[#This Row],[Sản Phẩm RG]],'Thông tin'!C:F,4,0)</f>
        <v>PET chai</v>
      </c>
      <c r="I1156">
        <v>390</v>
      </c>
      <c r="J1156" s="497">
        <f>Table10[[#This Row],[Sản lượng kg]]/1000</f>
        <v>0.39</v>
      </c>
      <c r="K1156" s="497" t="str">
        <f>_xlfn.XLOOKUP(Table10[[#This Row],[Loại Hàng]],Table59[Nhóm],Table59[Qui đổi])</f>
        <v>PET chai</v>
      </c>
      <c r="L1156" s="403">
        <v>46153</v>
      </c>
      <c r="M1156" t="s">
        <v>608</v>
      </c>
      <c r="N1156" s="497">
        <f>IF(COUNTIF($A$3:A1156,A1156)=1,1,0)</f>
        <v>0</v>
      </c>
    </row>
    <row r="1157" spans="1:14" x14ac:dyDescent="0.35">
      <c r="A1157" t="s">
        <v>656</v>
      </c>
      <c r="B1157" s="497" t="str">
        <f>IF(Table10[[#This Row],[DTR/Trạm]]="DTR",_xlfn.XLOOKUP(Table10[[#This Row],[ID NCC]],DS_NCC_DTR[ID NCC],DS_NCC_DTR[Tên NCC]),_xlfn.XLOOKUP(Table10[[#This Row],[ID NCC]],Data_TongTram2[ID NCC],Data_TongTram2[Tên NCC]))</f>
        <v>Anh Cường - Thủ Thừa</v>
      </c>
      <c r="C1157" s="497" t="str">
        <f>IF(Table10[[#This Row],[Trạm/DTR]]="DTR","DTR","Trạm")</f>
        <v>Trạm</v>
      </c>
      <c r="D1157" s="497" t="str">
        <f>Table10[[#This Row],[ID NCC]]&amp;Table10[[#This Row],[Trạm/DTR]]</f>
        <v>001dc0000187CqYAAUKhánh Nga</v>
      </c>
      <c r="E1157" s="497" t="str">
        <f>IF(Table10[[#This Row],[DTR/Trạm]]="DTR",_xlfn.XLOOKUP(Table10[[#This Row],[ID NCC]],DS_NCC_DTR[ID NCC],DS_NCC_DTR[Nhân viên]),_xlfn.XLOOKUP(Table10[[#This Row],[ID NCC]],Data_TongTram2[ID NCC],Data_TongTram2[Nhân viên]))</f>
        <v>Nguyễn Duy Tân</v>
      </c>
      <c r="F1157" s="497" t="str">
        <f>IF(Table10[[#This Row],[Trạm/DTR]]="DTR",_xlfn.XLOOKUP(Table10[[#This Row],[ID NCC]],DS_NCC_DTR[ID NCC],DS_NCC_DTR[Admin miền]),_xlfn.XLOOKUP(Table10[[#This Row],[Trạm/DTR]],Table16[Trạm],Table16[[Admin ]]))</f>
        <v>Nguyễn Thị Ngọc Bích</v>
      </c>
      <c r="G1157" t="s">
        <v>1296</v>
      </c>
      <c r="H1157" s="497" t="str">
        <f>VLOOKUP(Table10[[#This Row],[Sản Phẩm RG]],'Thông tin'!C:F,4,0)</f>
        <v>PET chai</v>
      </c>
      <c r="I1157">
        <v>402</v>
      </c>
      <c r="J1157" s="497">
        <f>Table10[[#This Row],[Sản lượng kg]]/1000</f>
        <v>0.40200000000000002</v>
      </c>
      <c r="K1157" s="497" t="str">
        <f>_xlfn.XLOOKUP(Table10[[#This Row],[Loại Hàng]],Table59[Nhóm],Table59[Qui đổi])</f>
        <v>PET chai</v>
      </c>
      <c r="L1157" s="403">
        <v>46153</v>
      </c>
      <c r="M1157" t="s">
        <v>608</v>
      </c>
      <c r="N1157" s="497">
        <f>IF(COUNTIF($A$3:A1157,A1157)=1,1,0)</f>
        <v>1</v>
      </c>
    </row>
    <row r="1158" spans="1:14" x14ac:dyDescent="0.35">
      <c r="A1158" t="s">
        <v>778</v>
      </c>
      <c r="B1158" s="497" t="str">
        <f>IF(Table10[[#This Row],[DTR/Trạm]]="DTR",_xlfn.XLOOKUP(Table10[[#This Row],[ID NCC]],DS_NCC_DTR[ID NCC],DS_NCC_DTR[Tên NCC]),_xlfn.XLOOKUP(Table10[[#This Row],[ID NCC]],Data_TongTram2[ID NCC],Data_TongTram2[Tên NCC]))</f>
        <v>Thu Lì Bến Tre</v>
      </c>
      <c r="C1158" s="497" t="str">
        <f>IF(Table10[[#This Row],[Trạm/DTR]]="DTR","DTR","Trạm")</f>
        <v>Trạm</v>
      </c>
      <c r="D1158" s="497" t="str">
        <f>Table10[[#This Row],[ID NCC]]&amp;Table10[[#This Row],[Trạm/DTR]]</f>
        <v>001J3000002HLdpIAGKhánh Nga</v>
      </c>
      <c r="E1158" s="497" t="str">
        <f>IF(Table10[[#This Row],[DTR/Trạm]]="DTR",_xlfn.XLOOKUP(Table10[[#This Row],[ID NCC]],DS_NCC_DTR[ID NCC],DS_NCC_DTR[Nhân viên]),_xlfn.XLOOKUP(Table10[[#This Row],[ID NCC]],Data_TongTram2[ID NCC],Data_TongTram2[Nhân viên]))</f>
        <v>Lê Quốc Việt</v>
      </c>
      <c r="F1158" s="497" t="str">
        <f>IF(Table10[[#This Row],[Trạm/DTR]]="DTR",_xlfn.XLOOKUP(Table10[[#This Row],[ID NCC]],DS_NCC_DTR[ID NCC],DS_NCC_DTR[Admin miền]),_xlfn.XLOOKUP(Table10[[#This Row],[Trạm/DTR]],Table16[Trạm],Table16[[Admin ]]))</f>
        <v>Nguyễn Thị Ngọc Bích</v>
      </c>
      <c r="G1158" t="s">
        <v>1296</v>
      </c>
      <c r="H1158" s="497" t="str">
        <f>VLOOKUP(Table10[[#This Row],[Sản Phẩm RG]],'Thông tin'!C:F,4,0)</f>
        <v>PET chai</v>
      </c>
      <c r="I1158">
        <v>464</v>
      </c>
      <c r="J1158" s="497">
        <f>Table10[[#This Row],[Sản lượng kg]]/1000</f>
        <v>0.46400000000000002</v>
      </c>
      <c r="K1158" s="497" t="str">
        <f>_xlfn.XLOOKUP(Table10[[#This Row],[Loại Hàng]],Table59[Nhóm],Table59[Qui đổi])</f>
        <v>PET chai</v>
      </c>
      <c r="L1158" s="403">
        <v>46153</v>
      </c>
      <c r="M1158" t="s">
        <v>608</v>
      </c>
      <c r="N1158" s="497">
        <f>IF(COUNTIF($A$3:A1158,A1158)=1,1,0)</f>
        <v>0</v>
      </c>
    </row>
    <row r="1159" spans="1:14" x14ac:dyDescent="0.35">
      <c r="A1159" t="s">
        <v>1716</v>
      </c>
      <c r="B1159" s="497" t="str">
        <f>IF(Table10[[#This Row],[DTR/Trạm]]="DTR",_xlfn.XLOOKUP(Table10[[#This Row],[ID NCC]],DS_NCC_DTR[ID NCC],DS_NCC_DTR[Tên NCC]),_xlfn.XLOOKUP(Table10[[#This Row],[ID NCC]],Data_TongTram2[ID NCC],Data_TongTram2[Tên NCC]))</f>
        <v>NCC Chị Ngọc Tháp Mười</v>
      </c>
      <c r="C1159" s="497" t="str">
        <f>IF(Table10[[#This Row],[Trạm/DTR]]="DTR","DTR","Trạm")</f>
        <v>Trạm</v>
      </c>
      <c r="D1159" s="497" t="str">
        <f>Table10[[#This Row],[ID NCC]]&amp;Table10[[#This Row],[Trạm/DTR]]</f>
        <v>001dc00001xt0uZAAQKhánh Nga</v>
      </c>
      <c r="E1159" s="497" t="str">
        <f>IF(Table10[[#This Row],[DTR/Trạm]]="DTR",_xlfn.XLOOKUP(Table10[[#This Row],[ID NCC]],DS_NCC_DTR[ID NCC],DS_NCC_DTR[Nhân viên]),_xlfn.XLOOKUP(Table10[[#This Row],[ID NCC]],Data_TongTram2[ID NCC],Data_TongTram2[Nhân viên]))</f>
        <v>Lâm Đỗ Anh Hào</v>
      </c>
      <c r="F1159" s="497" t="str">
        <f>IF(Table10[[#This Row],[Trạm/DTR]]="DTR",_xlfn.XLOOKUP(Table10[[#This Row],[ID NCC]],DS_NCC_DTR[ID NCC],DS_NCC_DTR[Admin miền]),_xlfn.XLOOKUP(Table10[[#This Row],[Trạm/DTR]],Table16[Trạm],Table16[[Admin ]]))</f>
        <v>Nguyễn Thị Ngọc Bích</v>
      </c>
      <c r="G1159" t="s">
        <v>1296</v>
      </c>
      <c r="H1159" s="497" t="str">
        <f>VLOOKUP(Table10[[#This Row],[Sản Phẩm RG]],'Thông tin'!C:F,4,0)</f>
        <v>PET chai</v>
      </c>
      <c r="I1159">
        <v>726</v>
      </c>
      <c r="J1159" s="497">
        <f>Table10[[#This Row],[Sản lượng kg]]/1000</f>
        <v>0.72599999999999998</v>
      </c>
      <c r="K1159" s="497" t="str">
        <f>_xlfn.XLOOKUP(Table10[[#This Row],[Loại Hàng]],Table59[Nhóm],Table59[Qui đổi])</f>
        <v>PET chai</v>
      </c>
      <c r="L1159" s="403">
        <v>46153</v>
      </c>
      <c r="M1159" t="s">
        <v>608</v>
      </c>
      <c r="N1159" s="497">
        <f>IF(COUNTIF($A$3:A1159,A1159)=1,1,0)</f>
        <v>0</v>
      </c>
    </row>
    <row r="1160" spans="1:14" x14ac:dyDescent="0.35">
      <c r="A1160" t="s">
        <v>662</v>
      </c>
      <c r="B1160" s="497" t="str">
        <f>IF(Table10[[#This Row],[DTR/Trạm]]="DTR",_xlfn.XLOOKUP(Table10[[#This Row],[ID NCC]],DS_NCC_DTR[ID NCC],DS_NCC_DTR[Tên NCC]),_xlfn.XLOOKUP(Table10[[#This Row],[ID NCC]],Data_TongTram2[ID NCC],Data_TongTram2[Tên NCC]))</f>
        <v>Trương Văn Toản</v>
      </c>
      <c r="C1160" s="497" t="str">
        <f>IF(Table10[[#This Row],[Trạm/DTR]]="DTR","DTR","Trạm")</f>
        <v>Trạm</v>
      </c>
      <c r="D1160" s="497" t="str">
        <f>Table10[[#This Row],[ID NCC]]&amp;Table10[[#This Row],[Trạm/DTR]]</f>
        <v>001dc00000hpqrpAAAKhánh Nga</v>
      </c>
      <c r="E1160" s="497" t="str">
        <f>IF(Table10[[#This Row],[DTR/Trạm]]="DTR",_xlfn.XLOOKUP(Table10[[#This Row],[ID NCC]],DS_NCC_DTR[ID NCC],DS_NCC_DTR[Nhân viên]),_xlfn.XLOOKUP(Table10[[#This Row],[ID NCC]],Data_TongTram2[ID NCC],Data_TongTram2[Nhân viên]))</f>
        <v>Thái Tân Văn</v>
      </c>
      <c r="F1160" s="497" t="str">
        <f>IF(Table10[[#This Row],[Trạm/DTR]]="DTR",_xlfn.XLOOKUP(Table10[[#This Row],[ID NCC]],DS_NCC_DTR[ID NCC],DS_NCC_DTR[Admin miền]),_xlfn.XLOOKUP(Table10[[#This Row],[Trạm/DTR]],Table16[Trạm],Table16[[Admin ]]))</f>
        <v>Nguyễn Thị Ngọc Bích</v>
      </c>
      <c r="G1160" t="s">
        <v>1296</v>
      </c>
      <c r="H1160" s="497" t="str">
        <f>VLOOKUP(Table10[[#This Row],[Sản Phẩm RG]],'Thông tin'!C:F,4,0)</f>
        <v>PET chai</v>
      </c>
      <c r="I1160">
        <v>1629</v>
      </c>
      <c r="J1160" s="497">
        <f>Table10[[#This Row],[Sản lượng kg]]/1000</f>
        <v>1.629</v>
      </c>
      <c r="K1160" s="497" t="str">
        <f>_xlfn.XLOOKUP(Table10[[#This Row],[Loại Hàng]],Table59[Nhóm],Table59[Qui đổi])</f>
        <v>PET chai</v>
      </c>
      <c r="L1160" s="403">
        <v>46154</v>
      </c>
      <c r="M1160" t="s">
        <v>608</v>
      </c>
      <c r="N1160" s="497">
        <f>IF(COUNTIF($A$3:A1160,A1160)=1,1,0)</f>
        <v>0</v>
      </c>
    </row>
    <row r="1161" spans="1:14" x14ac:dyDescent="0.35">
      <c r="A1161" t="s">
        <v>405</v>
      </c>
      <c r="B1161" s="497" t="str">
        <f>IF(Table10[[#This Row],[DTR/Trạm]]="DTR",_xlfn.XLOOKUP(Table10[[#This Row],[ID NCC]],DS_NCC_DTR[ID NCC],DS_NCC_DTR[Tên NCC]),_xlfn.XLOOKUP(Table10[[#This Row],[ID NCC]],Data_TongTram2[ID NCC],Data_TongTram2[Tên NCC]))</f>
        <v>Anh Nhân Trà Vinh</v>
      </c>
      <c r="C1161" s="497" t="str">
        <f>IF(Table10[[#This Row],[Trạm/DTR]]="DTR","DTR","Trạm")</f>
        <v>Trạm</v>
      </c>
      <c r="D1161" s="497" t="str">
        <f>Table10[[#This Row],[ID NCC]]&amp;Table10[[#This Row],[Trạm/DTR]]</f>
        <v>001dc00000sVWUNAA4Khánh Nga</v>
      </c>
      <c r="E1161" s="497" t="str">
        <f>IF(Table10[[#This Row],[DTR/Trạm]]="DTR",_xlfn.XLOOKUP(Table10[[#This Row],[ID NCC]],DS_NCC_DTR[ID NCC],DS_NCC_DTR[Nhân viên]),_xlfn.XLOOKUP(Table10[[#This Row],[ID NCC]],Data_TongTram2[ID NCC],Data_TongTram2[Nhân viên]))</f>
        <v>Lê Quốc Việt</v>
      </c>
      <c r="F1161" s="497" t="str">
        <f>IF(Table10[[#This Row],[Trạm/DTR]]="DTR",_xlfn.XLOOKUP(Table10[[#This Row],[ID NCC]],DS_NCC_DTR[ID NCC],DS_NCC_DTR[Admin miền]),_xlfn.XLOOKUP(Table10[[#This Row],[Trạm/DTR]],Table16[Trạm],Table16[[Admin ]]))</f>
        <v>Nguyễn Thị Ngọc Bích</v>
      </c>
      <c r="G1161" t="s">
        <v>1296</v>
      </c>
      <c r="H1161" s="497" t="str">
        <f>VLOOKUP(Table10[[#This Row],[Sản Phẩm RG]],'Thông tin'!C:F,4,0)</f>
        <v>PET chai</v>
      </c>
      <c r="I1161">
        <v>1660</v>
      </c>
      <c r="J1161" s="497">
        <f>Table10[[#This Row],[Sản lượng kg]]/1000</f>
        <v>1.66</v>
      </c>
      <c r="K1161" s="497" t="str">
        <f>_xlfn.XLOOKUP(Table10[[#This Row],[Loại Hàng]],Table59[Nhóm],Table59[Qui đổi])</f>
        <v>PET chai</v>
      </c>
      <c r="L1161" s="403">
        <v>46154</v>
      </c>
      <c r="M1161" t="s">
        <v>608</v>
      </c>
      <c r="N1161" s="497">
        <f>IF(COUNTIF($A$3:A1161,A1161)=1,1,0)</f>
        <v>0</v>
      </c>
    </row>
    <row r="1162" spans="1:14" x14ac:dyDescent="0.35">
      <c r="A1162" t="s">
        <v>471</v>
      </c>
      <c r="B1162" s="497" t="str">
        <f>IF(Table10[[#This Row],[DTR/Trạm]]="DTR",_xlfn.XLOOKUP(Table10[[#This Row],[ID NCC]],DS_NCC_DTR[ID NCC],DS_NCC_DTR[Tên NCC]),_xlfn.XLOOKUP(Table10[[#This Row],[ID NCC]],Data_TongTram2[ID NCC],Data_TongTram2[Tên NCC]))</f>
        <v>Chị Tám Vạn Thuận</v>
      </c>
      <c r="C1162" s="497" t="str">
        <f>IF(Table10[[#This Row],[Trạm/DTR]]="DTR","DTR","Trạm")</f>
        <v>Trạm</v>
      </c>
      <c r="D1162" s="497" t="str">
        <f>Table10[[#This Row],[ID NCC]]&amp;Table10[[#This Row],[Trạm/DTR]]</f>
        <v>001J3000002HLxjIAGKhánh Nga</v>
      </c>
      <c r="E1162" s="497" t="str">
        <f>IF(Table10[[#This Row],[DTR/Trạm]]="DTR",_xlfn.XLOOKUP(Table10[[#This Row],[ID NCC]],DS_NCC_DTR[ID NCC],DS_NCC_DTR[Nhân viên]),_xlfn.XLOOKUP(Table10[[#This Row],[ID NCC]],Data_TongTram2[ID NCC],Data_TongTram2[Nhân viên]))</f>
        <v>Lâm Đỗ Anh Hào</v>
      </c>
      <c r="F1162" s="497" t="str">
        <f>IF(Table10[[#This Row],[Trạm/DTR]]="DTR",_xlfn.XLOOKUP(Table10[[#This Row],[ID NCC]],DS_NCC_DTR[ID NCC],DS_NCC_DTR[Admin miền]),_xlfn.XLOOKUP(Table10[[#This Row],[Trạm/DTR]],Table16[Trạm],Table16[[Admin ]]))</f>
        <v>Nguyễn Thị Ngọc Bích</v>
      </c>
      <c r="G1162" t="s">
        <v>1296</v>
      </c>
      <c r="H1162" s="497" t="str">
        <f>VLOOKUP(Table10[[#This Row],[Sản Phẩm RG]],'Thông tin'!C:F,4,0)</f>
        <v>PET chai</v>
      </c>
      <c r="I1162">
        <v>658</v>
      </c>
      <c r="J1162" s="497">
        <f>Table10[[#This Row],[Sản lượng kg]]/1000</f>
        <v>0.65800000000000003</v>
      </c>
      <c r="K1162" s="497" t="str">
        <f>_xlfn.XLOOKUP(Table10[[#This Row],[Loại Hàng]],Table59[Nhóm],Table59[Qui đổi])</f>
        <v>PET chai</v>
      </c>
      <c r="L1162" s="403">
        <v>46154</v>
      </c>
      <c r="M1162" t="s">
        <v>608</v>
      </c>
      <c r="N1162" s="497">
        <f>IF(COUNTIF($A$3:A1162,A1162)=1,1,0)</f>
        <v>0</v>
      </c>
    </row>
    <row r="1163" spans="1:14" x14ac:dyDescent="0.35">
      <c r="A1163" t="s">
        <v>412</v>
      </c>
      <c r="B1163" s="497" t="str">
        <f>IF(Table10[[#This Row],[DTR/Trạm]]="DTR",_xlfn.XLOOKUP(Table10[[#This Row],[ID NCC]],DS_NCC_DTR[ID NCC],DS_NCC_DTR[Tên NCC]),_xlfn.XLOOKUP(Table10[[#This Row],[ID NCC]],Data_TongTram2[ID NCC],Data_TongTram2[Tên NCC]))</f>
        <v>Anh Hải Tiền Giang</v>
      </c>
      <c r="C1163" s="497" t="str">
        <f>IF(Table10[[#This Row],[Trạm/DTR]]="DTR","DTR","Trạm")</f>
        <v>Trạm</v>
      </c>
      <c r="D1163" s="497" t="str">
        <f>Table10[[#This Row],[ID NCC]]&amp;Table10[[#This Row],[Trạm/DTR]]</f>
        <v>001J3000002HLbuIAGKhánh Nga</v>
      </c>
      <c r="E1163" s="497" t="str">
        <f>IF(Table10[[#This Row],[DTR/Trạm]]="DTR",_xlfn.XLOOKUP(Table10[[#This Row],[ID NCC]],DS_NCC_DTR[ID NCC],DS_NCC_DTR[Nhân viên]),_xlfn.XLOOKUP(Table10[[#This Row],[ID NCC]],Data_TongTram2[ID NCC],Data_TongTram2[Nhân viên]))</f>
        <v>Lâm Đỗ Anh Hào</v>
      </c>
      <c r="F1163" s="497" t="str">
        <f>IF(Table10[[#This Row],[Trạm/DTR]]="DTR",_xlfn.XLOOKUP(Table10[[#This Row],[ID NCC]],DS_NCC_DTR[ID NCC],DS_NCC_DTR[Admin miền]),_xlfn.XLOOKUP(Table10[[#This Row],[Trạm/DTR]],Table16[Trạm],Table16[[Admin ]]))</f>
        <v>Nguyễn Thị Ngọc Bích</v>
      </c>
      <c r="G1163" t="s">
        <v>1296</v>
      </c>
      <c r="H1163" s="497" t="str">
        <f>VLOOKUP(Table10[[#This Row],[Sản Phẩm RG]],'Thông tin'!C:F,4,0)</f>
        <v>PET chai</v>
      </c>
      <c r="I1163">
        <v>152</v>
      </c>
      <c r="J1163" s="497">
        <f>Table10[[#This Row],[Sản lượng kg]]/1000</f>
        <v>0.152</v>
      </c>
      <c r="K1163" s="497" t="str">
        <f>_xlfn.XLOOKUP(Table10[[#This Row],[Loại Hàng]],Table59[Nhóm],Table59[Qui đổi])</f>
        <v>PET chai</v>
      </c>
      <c r="L1163" s="403">
        <v>46154</v>
      </c>
      <c r="M1163" t="s">
        <v>608</v>
      </c>
      <c r="N1163" s="497">
        <f>IF(COUNTIF($A$3:A1163,A1163)=1,1,0)</f>
        <v>0</v>
      </c>
    </row>
    <row r="1164" spans="1:14" x14ac:dyDescent="0.35">
      <c r="A1164" t="s">
        <v>1717</v>
      </c>
      <c r="B1164" s="497" t="str">
        <f>IF(Table10[[#This Row],[DTR/Trạm]]="DTR",_xlfn.XLOOKUP(Table10[[#This Row],[ID NCC]],DS_NCC_DTR[ID NCC],DS_NCC_DTR[Tên NCC]),_xlfn.XLOOKUP(Table10[[#This Row],[ID NCC]],Data_TongTram2[ID NCC],Data_TongTram2[Tên NCC]))</f>
        <v>Anh Thắng Bến Tre</v>
      </c>
      <c r="C1164" s="497" t="str">
        <f>IF(Table10[[#This Row],[Trạm/DTR]]="DTR","DTR","Trạm")</f>
        <v>Trạm</v>
      </c>
      <c r="D1164" s="497" t="str">
        <f>Table10[[#This Row],[ID NCC]]&amp;Table10[[#This Row],[Trạm/DTR]]</f>
        <v>001J3000002HLxoIAGKhánh Nga</v>
      </c>
      <c r="E1164" s="497" t="str">
        <f>IF(Table10[[#This Row],[DTR/Trạm]]="DTR",_xlfn.XLOOKUP(Table10[[#This Row],[ID NCC]],DS_NCC_DTR[ID NCC],DS_NCC_DTR[Nhân viên]),_xlfn.XLOOKUP(Table10[[#This Row],[ID NCC]],Data_TongTram2[ID NCC],Data_TongTram2[Nhân viên]))</f>
        <v>Lê Quốc Việt</v>
      </c>
      <c r="F1164" s="497" t="str">
        <f>IF(Table10[[#This Row],[Trạm/DTR]]="DTR",_xlfn.XLOOKUP(Table10[[#This Row],[ID NCC]],DS_NCC_DTR[ID NCC],DS_NCC_DTR[Admin miền]),_xlfn.XLOOKUP(Table10[[#This Row],[Trạm/DTR]],Table16[Trạm],Table16[[Admin ]]))</f>
        <v>Nguyễn Thị Ngọc Bích</v>
      </c>
      <c r="G1164" t="s">
        <v>1296</v>
      </c>
      <c r="H1164" s="497" t="str">
        <f>VLOOKUP(Table10[[#This Row],[Sản Phẩm RG]],'Thông tin'!C:F,4,0)</f>
        <v>PET chai</v>
      </c>
      <c r="I1164">
        <v>754</v>
      </c>
      <c r="J1164" s="497">
        <f>Table10[[#This Row],[Sản lượng kg]]/1000</f>
        <v>0.754</v>
      </c>
      <c r="K1164" s="497" t="str">
        <f>_xlfn.XLOOKUP(Table10[[#This Row],[Loại Hàng]],Table59[Nhóm],Table59[Qui đổi])</f>
        <v>PET chai</v>
      </c>
      <c r="L1164" s="403">
        <v>46154</v>
      </c>
      <c r="M1164" t="s">
        <v>608</v>
      </c>
      <c r="N1164" s="497">
        <f>IF(COUNTIF($A$3:A1164,A1164)=1,1,0)</f>
        <v>0</v>
      </c>
    </row>
    <row r="1165" spans="1:14" x14ac:dyDescent="0.35">
      <c r="A1165" t="s">
        <v>1040</v>
      </c>
      <c r="B1165" s="497" t="str">
        <f>IF(Table10[[#This Row],[DTR/Trạm]]="DTR",_xlfn.XLOOKUP(Table10[[#This Row],[ID NCC]],DS_NCC_DTR[ID NCC],DS_NCC_DTR[Tên NCC]),_xlfn.XLOOKUP(Table10[[#This Row],[ID NCC]],Data_TongTram2[ID NCC],Data_TongTram2[Tên NCC]))</f>
        <v>Cô Kía Bạc Liêu</v>
      </c>
      <c r="C1165" s="497" t="str">
        <f>IF(Table10[[#This Row],[Trạm/DTR]]="DTR","DTR","Trạm")</f>
        <v>Trạm</v>
      </c>
      <c r="D1165" s="497" t="str">
        <f>Table10[[#This Row],[ID NCC]]&amp;Table10[[#This Row],[Trạm/DTR]]</f>
        <v>001J3000002HLZfIAOKhánh Nga</v>
      </c>
      <c r="E1165" s="497" t="str">
        <f>IF(Table10[[#This Row],[DTR/Trạm]]="DTR",_xlfn.XLOOKUP(Table10[[#This Row],[ID NCC]],DS_NCC_DTR[ID NCC],DS_NCC_DTR[Nhân viên]),_xlfn.XLOOKUP(Table10[[#This Row],[ID NCC]],Data_TongTram2[ID NCC],Data_TongTram2[Nhân viên]))</f>
        <v>Thái Tân Văn</v>
      </c>
      <c r="F1165" s="497" t="str">
        <f>IF(Table10[[#This Row],[Trạm/DTR]]="DTR",_xlfn.XLOOKUP(Table10[[#This Row],[ID NCC]],DS_NCC_DTR[ID NCC],DS_NCC_DTR[Admin miền]),_xlfn.XLOOKUP(Table10[[#This Row],[Trạm/DTR]],Table16[Trạm],Table16[[Admin ]]))</f>
        <v>Nguyễn Thị Ngọc Bích</v>
      </c>
      <c r="G1165" t="s">
        <v>2240</v>
      </c>
      <c r="H1165" s="497" t="str">
        <f>VLOOKUP(Table10[[#This Row],[Sản Phẩm RG]],'Thông tin'!C:F,4,0)</f>
        <v>PET chai</v>
      </c>
      <c r="I1165">
        <v>10046</v>
      </c>
      <c r="J1165" s="497">
        <f>Table10[[#This Row],[Sản lượng kg]]/1000</f>
        <v>10.045999999999999</v>
      </c>
      <c r="K1165" s="497" t="str">
        <f>_xlfn.XLOOKUP(Table10[[#This Row],[Loại Hàng]],Table59[Nhóm],Table59[Qui đổi])</f>
        <v>PET chai</v>
      </c>
      <c r="L1165" s="403">
        <v>46154</v>
      </c>
      <c r="M1165" t="s">
        <v>608</v>
      </c>
      <c r="N1165" s="497">
        <f>IF(COUNTIF($A$3:A1165,A1165)=1,1,0)</f>
        <v>1</v>
      </c>
    </row>
    <row r="1166" spans="1:14" x14ac:dyDescent="0.35">
      <c r="A1166" t="s">
        <v>395</v>
      </c>
      <c r="B1166" s="497" t="str">
        <f>IF(Table10[[#This Row],[DTR/Trạm]]="DTR",_xlfn.XLOOKUP(Table10[[#This Row],[ID NCC]],DS_NCC_DTR[ID NCC],DS_NCC_DTR[Tên NCC]),_xlfn.XLOOKUP(Table10[[#This Row],[ID NCC]],Data_TongTram2[ID NCC],Data_TongTram2[Tên NCC]))</f>
        <v>Anh Vũ Bến Tre</v>
      </c>
      <c r="C1166" s="497" t="str">
        <f>IF(Table10[[#This Row],[Trạm/DTR]]="DTR","DTR","Trạm")</f>
        <v>Trạm</v>
      </c>
      <c r="D1166" s="497" t="str">
        <f>Table10[[#This Row],[ID NCC]]&amp;Table10[[#This Row],[Trạm/DTR]]</f>
        <v>001J3000002HLx5IAGKhánh Nga</v>
      </c>
      <c r="E1166" s="497" t="str">
        <f>IF(Table10[[#This Row],[DTR/Trạm]]="DTR",_xlfn.XLOOKUP(Table10[[#This Row],[ID NCC]],DS_NCC_DTR[ID NCC],DS_NCC_DTR[Nhân viên]),_xlfn.XLOOKUP(Table10[[#This Row],[ID NCC]],Data_TongTram2[ID NCC],Data_TongTram2[Nhân viên]))</f>
        <v>Lê Quốc Việt</v>
      </c>
      <c r="F1166" s="497" t="str">
        <f>IF(Table10[[#This Row],[Trạm/DTR]]="DTR",_xlfn.XLOOKUP(Table10[[#This Row],[ID NCC]],DS_NCC_DTR[ID NCC],DS_NCC_DTR[Admin miền]),_xlfn.XLOOKUP(Table10[[#This Row],[Trạm/DTR]],Table16[Trạm],Table16[[Admin ]]))</f>
        <v>Nguyễn Thị Ngọc Bích</v>
      </c>
      <c r="G1166" t="s">
        <v>1296</v>
      </c>
      <c r="H1166" s="497" t="str">
        <f>VLOOKUP(Table10[[#This Row],[Sản Phẩm RG]],'Thông tin'!C:F,4,0)</f>
        <v>PET chai</v>
      </c>
      <c r="I1166">
        <v>1098</v>
      </c>
      <c r="J1166" s="497">
        <f>Table10[[#This Row],[Sản lượng kg]]/1000</f>
        <v>1.0980000000000001</v>
      </c>
      <c r="K1166" s="497" t="str">
        <f>_xlfn.XLOOKUP(Table10[[#This Row],[Loại Hàng]],Table59[Nhóm],Table59[Qui đổi])</f>
        <v>PET chai</v>
      </c>
      <c r="L1166" s="403">
        <v>46154</v>
      </c>
      <c r="M1166" t="s">
        <v>608</v>
      </c>
      <c r="N1166" s="497">
        <f>IF(COUNTIF($A$3:A1166,A1166)=1,1,0)</f>
        <v>1</v>
      </c>
    </row>
    <row r="1167" spans="1:14" x14ac:dyDescent="0.35">
      <c r="A1167" t="s">
        <v>405</v>
      </c>
      <c r="B1167" s="497" t="str">
        <f>IF(Table10[[#This Row],[DTR/Trạm]]="DTR",_xlfn.XLOOKUP(Table10[[#This Row],[ID NCC]],DS_NCC_DTR[ID NCC],DS_NCC_DTR[Tên NCC]),_xlfn.XLOOKUP(Table10[[#This Row],[ID NCC]],Data_TongTram2[ID NCC],Data_TongTram2[Tên NCC]))</f>
        <v>Anh Nhân Trà Vinh</v>
      </c>
      <c r="C1167" s="497" t="str">
        <f>IF(Table10[[#This Row],[Trạm/DTR]]="DTR","DTR","Trạm")</f>
        <v>Trạm</v>
      </c>
      <c r="D1167" s="497" t="str">
        <f>Table10[[#This Row],[ID NCC]]&amp;Table10[[#This Row],[Trạm/DTR]]</f>
        <v>001dc00000sVWUNAA4Khánh Nga</v>
      </c>
      <c r="E1167" s="497" t="str">
        <f>IF(Table10[[#This Row],[DTR/Trạm]]="DTR",_xlfn.XLOOKUP(Table10[[#This Row],[ID NCC]],DS_NCC_DTR[ID NCC],DS_NCC_DTR[Nhân viên]),_xlfn.XLOOKUP(Table10[[#This Row],[ID NCC]],Data_TongTram2[ID NCC],Data_TongTram2[Nhân viên]))</f>
        <v>Lê Quốc Việt</v>
      </c>
      <c r="F1167" s="497" t="str">
        <f>IF(Table10[[#This Row],[Trạm/DTR]]="DTR",_xlfn.XLOOKUP(Table10[[#This Row],[ID NCC]],DS_NCC_DTR[ID NCC],DS_NCC_DTR[Admin miền]),_xlfn.XLOOKUP(Table10[[#This Row],[Trạm/DTR]],Table16[Trạm],Table16[[Admin ]]))</f>
        <v>Nguyễn Thị Ngọc Bích</v>
      </c>
      <c r="G1167" t="s">
        <v>1296</v>
      </c>
      <c r="H1167" s="497" t="str">
        <f>VLOOKUP(Table10[[#This Row],[Sản Phẩm RG]],'Thông tin'!C:F,4,0)</f>
        <v>PET chai</v>
      </c>
      <c r="I1167">
        <v>1173</v>
      </c>
      <c r="J1167" s="497">
        <f>Table10[[#This Row],[Sản lượng kg]]/1000</f>
        <v>1.173</v>
      </c>
      <c r="K1167" s="497" t="str">
        <f>_xlfn.XLOOKUP(Table10[[#This Row],[Loại Hàng]],Table59[Nhóm],Table59[Qui đổi])</f>
        <v>PET chai</v>
      </c>
      <c r="L1167" s="403">
        <v>46154</v>
      </c>
      <c r="M1167" t="s">
        <v>608</v>
      </c>
      <c r="N1167" s="497">
        <f>IF(COUNTIF($A$3:A1167,A1167)=1,1,0)</f>
        <v>0</v>
      </c>
    </row>
    <row r="1168" spans="1:14" x14ac:dyDescent="0.35">
      <c r="A1168" t="s">
        <v>397</v>
      </c>
      <c r="B1168" s="497" t="str">
        <f>IF(Table10[[#This Row],[DTR/Trạm]]="DTR",_xlfn.XLOOKUP(Table10[[#This Row],[ID NCC]],DS_NCC_DTR[ID NCC],DS_NCC_DTR[Tên NCC]),_xlfn.XLOOKUP(Table10[[#This Row],[ID NCC]],Data_TongTram2[ID NCC],Data_TongTram2[Tên NCC]))</f>
        <v>HKD In</v>
      </c>
      <c r="C1168" s="497" t="str">
        <f>IF(Table10[[#This Row],[Trạm/DTR]]="DTR","DTR","Trạm")</f>
        <v>Trạm</v>
      </c>
      <c r="D1168" s="497" t="str">
        <f>Table10[[#This Row],[ID NCC]]&amp;Table10[[#This Row],[Trạm/DTR]]</f>
        <v>001J3000009AFWkIAOKhánh Nga</v>
      </c>
      <c r="E1168" s="497" t="str">
        <f>IF(Table10[[#This Row],[DTR/Trạm]]="DTR",_xlfn.XLOOKUP(Table10[[#This Row],[ID NCC]],DS_NCC_DTR[ID NCC],DS_NCC_DTR[Nhân viên]),_xlfn.XLOOKUP(Table10[[#This Row],[ID NCC]],Data_TongTram2[ID NCC],Data_TongTram2[Nhân viên]))</f>
        <v>Lê Quốc Việt</v>
      </c>
      <c r="F1168" s="497" t="str">
        <f>IF(Table10[[#This Row],[Trạm/DTR]]="DTR",_xlfn.XLOOKUP(Table10[[#This Row],[ID NCC]],DS_NCC_DTR[ID NCC],DS_NCC_DTR[Admin miền]),_xlfn.XLOOKUP(Table10[[#This Row],[Trạm/DTR]],Table16[Trạm],Table16[[Admin ]]))</f>
        <v>Nguyễn Thị Ngọc Bích</v>
      </c>
      <c r="G1168" t="s">
        <v>1296</v>
      </c>
      <c r="H1168" s="497" t="str">
        <f>VLOOKUP(Table10[[#This Row],[Sản Phẩm RG]],'Thông tin'!C:F,4,0)</f>
        <v>PET chai</v>
      </c>
      <c r="I1168">
        <v>1112</v>
      </c>
      <c r="J1168" s="497">
        <f>Table10[[#This Row],[Sản lượng kg]]/1000</f>
        <v>1.1120000000000001</v>
      </c>
      <c r="K1168" s="497" t="str">
        <f>_xlfn.XLOOKUP(Table10[[#This Row],[Loại Hàng]],Table59[Nhóm],Table59[Qui đổi])</f>
        <v>PET chai</v>
      </c>
      <c r="L1168" s="403">
        <v>46154</v>
      </c>
      <c r="M1168" t="s">
        <v>608</v>
      </c>
      <c r="N1168" s="497">
        <f>IF(COUNTIF($A$3:A1168,A1168)=1,1,0)</f>
        <v>0</v>
      </c>
    </row>
    <row r="1169" spans="1:14" x14ac:dyDescent="0.35">
      <c r="A1169" t="s">
        <v>781</v>
      </c>
      <c r="B1169" s="497" t="str">
        <f>IF(Table10[[#This Row],[DTR/Trạm]]="DTR",_xlfn.XLOOKUP(Table10[[#This Row],[ID NCC]],DS_NCC_DTR[ID NCC],DS_NCC_DTR[Tên NCC]),_xlfn.XLOOKUP(Table10[[#This Row],[ID NCC]],Data_TongTram2[ID NCC],Data_TongTram2[Tên NCC]))</f>
        <v>Anh Bằng</v>
      </c>
      <c r="C1169" s="497" t="str">
        <f>IF(Table10[[#This Row],[Trạm/DTR]]="DTR","DTR","Trạm")</f>
        <v>Trạm</v>
      </c>
      <c r="D1169" s="497" t="str">
        <f>Table10[[#This Row],[ID NCC]]&amp;Table10[[#This Row],[Trạm/DTR]]</f>
        <v>001J3000002HLk0IAGKhánh Nga</v>
      </c>
      <c r="E1169" s="497" t="str">
        <f>IF(Table10[[#This Row],[DTR/Trạm]]="DTR",_xlfn.XLOOKUP(Table10[[#This Row],[ID NCC]],DS_NCC_DTR[ID NCC],DS_NCC_DTR[Nhân viên]),_xlfn.XLOOKUP(Table10[[#This Row],[ID NCC]],Data_TongTram2[ID NCC],Data_TongTram2[Nhân viên]))</f>
        <v>Lê Quốc Việt</v>
      </c>
      <c r="F1169" s="497" t="str">
        <f>IF(Table10[[#This Row],[Trạm/DTR]]="DTR",_xlfn.XLOOKUP(Table10[[#This Row],[ID NCC]],DS_NCC_DTR[ID NCC],DS_NCC_DTR[Admin miền]),_xlfn.XLOOKUP(Table10[[#This Row],[Trạm/DTR]],Table16[Trạm],Table16[[Admin ]]))</f>
        <v>Nguyễn Thị Ngọc Bích</v>
      </c>
      <c r="G1169" t="s">
        <v>1296</v>
      </c>
      <c r="H1169" s="497" t="str">
        <f>VLOOKUP(Table10[[#This Row],[Sản Phẩm RG]],'Thông tin'!C:F,4,0)</f>
        <v>PET chai</v>
      </c>
      <c r="I1169">
        <v>647</v>
      </c>
      <c r="J1169" s="497">
        <f>Table10[[#This Row],[Sản lượng kg]]/1000</f>
        <v>0.64700000000000002</v>
      </c>
      <c r="K1169" s="497" t="str">
        <f>_xlfn.XLOOKUP(Table10[[#This Row],[Loại Hàng]],Table59[Nhóm],Table59[Qui đổi])</f>
        <v>PET chai</v>
      </c>
      <c r="L1169" s="403">
        <v>46154</v>
      </c>
      <c r="M1169" t="s">
        <v>608</v>
      </c>
      <c r="N1169" s="497">
        <f>IF(COUNTIF($A$3:A1169,A1169)=1,1,0)</f>
        <v>0</v>
      </c>
    </row>
    <row r="1170" spans="1:14" x14ac:dyDescent="0.35">
      <c r="A1170" t="s">
        <v>403</v>
      </c>
      <c r="B1170" s="497" t="str">
        <f>IF(Table10[[#This Row],[DTR/Trạm]]="DTR",_xlfn.XLOOKUP(Table10[[#This Row],[ID NCC]],DS_NCC_DTR[ID NCC],DS_NCC_DTR[Tên NCC]),_xlfn.XLOOKUP(Table10[[#This Row],[ID NCC]],Data_TongTram2[ID NCC],Data_TongTram2[Tên NCC]))</f>
        <v>Anh Phúc Mỹ Tho</v>
      </c>
      <c r="C1170" s="497" t="str">
        <f>IF(Table10[[#This Row],[Trạm/DTR]]="DTR","DTR","Trạm")</f>
        <v>Trạm</v>
      </c>
      <c r="D1170" s="497" t="str">
        <f>Table10[[#This Row],[ID NCC]]&amp;Table10[[#This Row],[Trạm/DTR]]</f>
        <v>001J3000002HLbkIAGKhánh Nga</v>
      </c>
      <c r="E1170" s="497" t="str">
        <f>IF(Table10[[#This Row],[DTR/Trạm]]="DTR",_xlfn.XLOOKUP(Table10[[#This Row],[ID NCC]],DS_NCC_DTR[ID NCC],DS_NCC_DTR[Nhân viên]),_xlfn.XLOOKUP(Table10[[#This Row],[ID NCC]],Data_TongTram2[ID NCC],Data_TongTram2[Nhân viên]))</f>
        <v>Lâm Đỗ Anh Hào</v>
      </c>
      <c r="F1170" s="497" t="str">
        <f>IF(Table10[[#This Row],[Trạm/DTR]]="DTR",_xlfn.XLOOKUP(Table10[[#This Row],[ID NCC]],DS_NCC_DTR[ID NCC],DS_NCC_DTR[Admin miền]),_xlfn.XLOOKUP(Table10[[#This Row],[Trạm/DTR]],Table16[Trạm],Table16[[Admin ]]))</f>
        <v>Nguyễn Thị Ngọc Bích</v>
      </c>
      <c r="G1170" t="s">
        <v>1296</v>
      </c>
      <c r="H1170" s="497" t="str">
        <f>VLOOKUP(Table10[[#This Row],[Sản Phẩm RG]],'Thông tin'!C:F,4,0)</f>
        <v>PET chai</v>
      </c>
      <c r="I1170">
        <v>315</v>
      </c>
      <c r="J1170" s="497">
        <f>Table10[[#This Row],[Sản lượng kg]]/1000</f>
        <v>0.315</v>
      </c>
      <c r="K1170" s="497" t="str">
        <f>_xlfn.XLOOKUP(Table10[[#This Row],[Loại Hàng]],Table59[Nhóm],Table59[Qui đổi])</f>
        <v>PET chai</v>
      </c>
      <c r="L1170" s="403">
        <v>46154</v>
      </c>
      <c r="M1170" t="s">
        <v>608</v>
      </c>
      <c r="N1170" s="497">
        <f>IF(COUNTIF($A$3:A1170,A1170)=1,1,0)</f>
        <v>0</v>
      </c>
    </row>
    <row r="1171" spans="1:14" x14ac:dyDescent="0.35">
      <c r="A1171" t="s">
        <v>676</v>
      </c>
      <c r="B1171" s="497" t="str">
        <f>IF(Table10[[#This Row],[DTR/Trạm]]="DTR",_xlfn.XLOOKUP(Table10[[#This Row],[ID NCC]],DS_NCC_DTR[ID NCC],DS_NCC_DTR[Tên NCC]),_xlfn.XLOOKUP(Table10[[#This Row],[ID NCC]],Data_TongTram2[ID NCC],Data_TongTram2[Tên NCC]))</f>
        <v>Anh Tám Bến Tre</v>
      </c>
      <c r="C1171" s="497" t="str">
        <f>IF(Table10[[#This Row],[Trạm/DTR]]="DTR","DTR","Trạm")</f>
        <v>Trạm</v>
      </c>
      <c r="D1171" s="497" t="str">
        <f>Table10[[#This Row],[ID NCC]]&amp;Table10[[#This Row],[Trạm/DTR]]</f>
        <v>001J3000002Hq80IACKhánh Nga</v>
      </c>
      <c r="E1171" s="497" t="str">
        <f>IF(Table10[[#This Row],[DTR/Trạm]]="DTR",_xlfn.XLOOKUP(Table10[[#This Row],[ID NCC]],DS_NCC_DTR[ID NCC],DS_NCC_DTR[Nhân viên]),_xlfn.XLOOKUP(Table10[[#This Row],[ID NCC]],Data_TongTram2[ID NCC],Data_TongTram2[Nhân viên]))</f>
        <v>Lê Quốc Việt</v>
      </c>
      <c r="F1171" s="497" t="str">
        <f>IF(Table10[[#This Row],[Trạm/DTR]]="DTR",_xlfn.XLOOKUP(Table10[[#This Row],[ID NCC]],DS_NCC_DTR[ID NCC],DS_NCC_DTR[Admin miền]),_xlfn.XLOOKUP(Table10[[#This Row],[Trạm/DTR]],Table16[Trạm],Table16[[Admin ]]))</f>
        <v>Nguyễn Thị Ngọc Bích</v>
      </c>
      <c r="G1171" t="s">
        <v>1296</v>
      </c>
      <c r="H1171" s="497" t="str">
        <f>VLOOKUP(Table10[[#This Row],[Sản Phẩm RG]],'Thông tin'!C:F,4,0)</f>
        <v>PET chai</v>
      </c>
      <c r="I1171">
        <v>508</v>
      </c>
      <c r="J1171" s="497">
        <f>Table10[[#This Row],[Sản lượng kg]]/1000</f>
        <v>0.50800000000000001</v>
      </c>
      <c r="K1171" s="497" t="str">
        <f>_xlfn.XLOOKUP(Table10[[#This Row],[Loại Hàng]],Table59[Nhóm],Table59[Qui đổi])</f>
        <v>PET chai</v>
      </c>
      <c r="L1171" s="403">
        <v>46154</v>
      </c>
      <c r="M1171" t="s">
        <v>608</v>
      </c>
      <c r="N1171" s="497">
        <f>IF(COUNTIF($A$3:A1171,A1171)=1,1,0)</f>
        <v>0</v>
      </c>
    </row>
    <row r="1172" spans="1:14" x14ac:dyDescent="0.35">
      <c r="A1172" t="s">
        <v>662</v>
      </c>
      <c r="B1172" s="497" t="str">
        <f>IF(Table10[[#This Row],[DTR/Trạm]]="DTR",_xlfn.XLOOKUP(Table10[[#This Row],[ID NCC]],DS_NCC_DTR[ID NCC],DS_NCC_DTR[Tên NCC]),_xlfn.XLOOKUP(Table10[[#This Row],[ID NCC]],Data_TongTram2[ID NCC],Data_TongTram2[Tên NCC]))</f>
        <v>Trương Văn Toản</v>
      </c>
      <c r="C1172" s="497" t="str">
        <f>IF(Table10[[#This Row],[Trạm/DTR]]="DTR","DTR","Trạm")</f>
        <v>Trạm</v>
      </c>
      <c r="D1172" s="497" t="str">
        <f>Table10[[#This Row],[ID NCC]]&amp;Table10[[#This Row],[Trạm/DTR]]</f>
        <v>001dc00000hpqrpAAAKhánh Nga</v>
      </c>
      <c r="E1172" s="497" t="str">
        <f>IF(Table10[[#This Row],[DTR/Trạm]]="DTR",_xlfn.XLOOKUP(Table10[[#This Row],[ID NCC]],DS_NCC_DTR[ID NCC],DS_NCC_DTR[Nhân viên]),_xlfn.XLOOKUP(Table10[[#This Row],[ID NCC]],Data_TongTram2[ID NCC],Data_TongTram2[Nhân viên]))</f>
        <v>Thái Tân Văn</v>
      </c>
      <c r="F1172" s="497" t="str">
        <f>IF(Table10[[#This Row],[Trạm/DTR]]="DTR",_xlfn.XLOOKUP(Table10[[#This Row],[ID NCC]],DS_NCC_DTR[ID NCC],DS_NCC_DTR[Admin miền]),_xlfn.XLOOKUP(Table10[[#This Row],[Trạm/DTR]],Table16[Trạm],Table16[[Admin ]]))</f>
        <v>Nguyễn Thị Ngọc Bích</v>
      </c>
      <c r="G1172" t="s">
        <v>2240</v>
      </c>
      <c r="H1172" s="497" t="str">
        <f>VLOOKUP(Table10[[#This Row],[Sản Phẩm RG]],'Thông tin'!C:F,4,0)</f>
        <v>PET chai</v>
      </c>
      <c r="I1172">
        <v>1746</v>
      </c>
      <c r="J1172" s="497">
        <f>Table10[[#This Row],[Sản lượng kg]]/1000</f>
        <v>1.746</v>
      </c>
      <c r="K1172" s="497" t="str">
        <f>_xlfn.XLOOKUP(Table10[[#This Row],[Loại Hàng]],Table59[Nhóm],Table59[Qui đổi])</f>
        <v>PET chai</v>
      </c>
      <c r="L1172" s="403">
        <v>46154</v>
      </c>
      <c r="M1172" t="s">
        <v>608</v>
      </c>
      <c r="N1172" s="497">
        <f>IF(COUNTIF($A$3:A1172,A1172)=1,1,0)</f>
        <v>0</v>
      </c>
    </row>
    <row r="1173" spans="1:14" x14ac:dyDescent="0.35">
      <c r="A1173" t="s">
        <v>393</v>
      </c>
      <c r="B1173" s="497" t="str">
        <f>IF(Table10[[#This Row],[DTR/Trạm]]="DTR",_xlfn.XLOOKUP(Table10[[#This Row],[ID NCC]],DS_NCC_DTR[ID NCC],DS_NCC_DTR[Tên NCC]),_xlfn.XLOOKUP(Table10[[#This Row],[ID NCC]],Data_TongTram2[ID NCC],Data_TongTram2[Tên NCC]))</f>
        <v>Anh Phước Vĩnh Kim</v>
      </c>
      <c r="C1173" s="497" t="str">
        <f>IF(Table10[[#This Row],[Trạm/DTR]]="DTR","DTR","Trạm")</f>
        <v>Trạm</v>
      </c>
      <c r="D1173" s="497" t="str">
        <f>Table10[[#This Row],[ID NCC]]&amp;Table10[[#This Row],[Trạm/DTR]]</f>
        <v>001J3000002HLpxIAGKhánh Nga</v>
      </c>
      <c r="E1173" s="497" t="str">
        <f>IF(Table10[[#This Row],[DTR/Trạm]]="DTR",_xlfn.XLOOKUP(Table10[[#This Row],[ID NCC]],DS_NCC_DTR[ID NCC],DS_NCC_DTR[Nhân viên]),_xlfn.XLOOKUP(Table10[[#This Row],[ID NCC]],Data_TongTram2[ID NCC],Data_TongTram2[Nhân viên]))</f>
        <v>Lâm Đỗ Anh Hào</v>
      </c>
      <c r="F1173" s="497" t="str">
        <f>IF(Table10[[#This Row],[Trạm/DTR]]="DTR",_xlfn.XLOOKUP(Table10[[#This Row],[ID NCC]],DS_NCC_DTR[ID NCC],DS_NCC_DTR[Admin miền]),_xlfn.XLOOKUP(Table10[[#This Row],[Trạm/DTR]],Table16[Trạm],Table16[[Admin ]]))</f>
        <v>Nguyễn Thị Ngọc Bích</v>
      </c>
      <c r="G1173" t="s">
        <v>1296</v>
      </c>
      <c r="H1173" s="497" t="str">
        <f>VLOOKUP(Table10[[#This Row],[Sản Phẩm RG]],'Thông tin'!C:F,4,0)</f>
        <v>PET chai</v>
      </c>
      <c r="I1173">
        <v>558</v>
      </c>
      <c r="J1173" s="497">
        <f>Table10[[#This Row],[Sản lượng kg]]/1000</f>
        <v>0.55800000000000005</v>
      </c>
      <c r="K1173" s="497" t="str">
        <f>_xlfn.XLOOKUP(Table10[[#This Row],[Loại Hàng]],Table59[Nhóm],Table59[Qui đổi])</f>
        <v>PET chai</v>
      </c>
      <c r="L1173" s="403">
        <v>46154</v>
      </c>
      <c r="M1173" t="s">
        <v>608</v>
      </c>
      <c r="N1173" s="497">
        <f>IF(COUNTIF($A$3:A1173,A1173)=1,1,0)</f>
        <v>0</v>
      </c>
    </row>
    <row r="1174" spans="1:14" x14ac:dyDescent="0.35">
      <c r="A1174" t="s">
        <v>1705</v>
      </c>
      <c r="B1174" s="497" t="str">
        <f>IF(Table10[[#This Row],[DTR/Trạm]]="DTR",_xlfn.XLOOKUP(Table10[[#This Row],[ID NCC]],DS_NCC_DTR[ID NCC],DS_NCC_DTR[Tên NCC]),_xlfn.XLOOKUP(Table10[[#This Row],[ID NCC]],Data_TongTram2[ID NCC],Data_TongTram2[Tên NCC]))</f>
        <v>HKD Trăm Ngọc Phát</v>
      </c>
      <c r="C1174" s="497" t="str">
        <f>IF(Table10[[#This Row],[Trạm/DTR]]="DTR","DTR","Trạm")</f>
        <v>Trạm</v>
      </c>
      <c r="D1174" s="497" t="str">
        <f>Table10[[#This Row],[ID NCC]]&amp;Table10[[#This Row],[Trạm/DTR]]</f>
        <v>001dc00001v047DAAQKhánh Nga</v>
      </c>
      <c r="E1174" s="497" t="str">
        <f>IF(Table10[[#This Row],[DTR/Trạm]]="DTR",_xlfn.XLOOKUP(Table10[[#This Row],[ID NCC]],DS_NCC_DTR[ID NCC],DS_NCC_DTR[Nhân viên]),_xlfn.XLOOKUP(Table10[[#This Row],[ID NCC]],Data_TongTram2[ID NCC],Data_TongTram2[Nhân viên]))</f>
        <v>Lâm Đỗ Anh Hào</v>
      </c>
      <c r="F1174" s="497" t="str">
        <f>IF(Table10[[#This Row],[Trạm/DTR]]="DTR",_xlfn.XLOOKUP(Table10[[#This Row],[ID NCC]],DS_NCC_DTR[ID NCC],DS_NCC_DTR[Admin miền]),_xlfn.XLOOKUP(Table10[[#This Row],[Trạm/DTR]],Table16[Trạm],Table16[[Admin ]]))</f>
        <v>Nguyễn Thị Ngọc Bích</v>
      </c>
      <c r="G1174" t="s">
        <v>1296</v>
      </c>
      <c r="H1174" s="497" t="str">
        <f>VLOOKUP(Table10[[#This Row],[Sản Phẩm RG]],'Thông tin'!C:F,4,0)</f>
        <v>PET chai</v>
      </c>
      <c r="I1174">
        <v>646</v>
      </c>
      <c r="J1174" s="497">
        <f>Table10[[#This Row],[Sản lượng kg]]/1000</f>
        <v>0.64600000000000002</v>
      </c>
      <c r="K1174" s="497" t="str">
        <f>_xlfn.XLOOKUP(Table10[[#This Row],[Loại Hàng]],Table59[Nhóm],Table59[Qui đổi])</f>
        <v>PET chai</v>
      </c>
      <c r="L1174" s="403">
        <v>46154</v>
      </c>
      <c r="M1174" t="s">
        <v>608</v>
      </c>
      <c r="N1174" s="497">
        <f>IF(COUNTIF($A$3:A1174,A1174)=1,1,0)</f>
        <v>0</v>
      </c>
    </row>
    <row r="1175" spans="1:14" x14ac:dyDescent="0.35">
      <c r="A1175" t="s">
        <v>394</v>
      </c>
      <c r="B1175" s="497" t="str">
        <f>IF(Table10[[#This Row],[DTR/Trạm]]="DTR",_xlfn.XLOOKUP(Table10[[#This Row],[ID NCC]],DS_NCC_DTR[ID NCC],DS_NCC_DTR[Tên NCC]),_xlfn.XLOOKUP(Table10[[#This Row],[ID NCC]],Data_TongTram2[ID NCC],Data_TongTram2[Tên NCC]))</f>
        <v>Anh Huy Tiền Giang</v>
      </c>
      <c r="C1175" s="497" t="str">
        <f>IF(Table10[[#This Row],[Trạm/DTR]]="DTR","DTR","Trạm")</f>
        <v>Trạm</v>
      </c>
      <c r="D1175" s="497" t="str">
        <f>Table10[[#This Row],[ID NCC]]&amp;Table10[[#This Row],[Trạm/DTR]]</f>
        <v>001J3000002HLbeIAGKhánh Nga</v>
      </c>
      <c r="E1175" s="497" t="str">
        <f>IF(Table10[[#This Row],[DTR/Trạm]]="DTR",_xlfn.XLOOKUP(Table10[[#This Row],[ID NCC]],DS_NCC_DTR[ID NCC],DS_NCC_DTR[Nhân viên]),_xlfn.XLOOKUP(Table10[[#This Row],[ID NCC]],Data_TongTram2[ID NCC],Data_TongTram2[Nhân viên]))</f>
        <v>Lâm Đỗ Anh Hào</v>
      </c>
      <c r="F1175" s="497" t="str">
        <f>IF(Table10[[#This Row],[Trạm/DTR]]="DTR",_xlfn.XLOOKUP(Table10[[#This Row],[ID NCC]],DS_NCC_DTR[ID NCC],DS_NCC_DTR[Admin miền]),_xlfn.XLOOKUP(Table10[[#This Row],[Trạm/DTR]],Table16[Trạm],Table16[[Admin ]]))</f>
        <v>Nguyễn Thị Ngọc Bích</v>
      </c>
      <c r="G1175" t="s">
        <v>1296</v>
      </c>
      <c r="H1175" s="497" t="str">
        <f>VLOOKUP(Table10[[#This Row],[Sản Phẩm RG]],'Thông tin'!C:F,4,0)</f>
        <v>PET chai</v>
      </c>
      <c r="I1175">
        <v>562</v>
      </c>
      <c r="J1175" s="497">
        <f>Table10[[#This Row],[Sản lượng kg]]/1000</f>
        <v>0.56200000000000006</v>
      </c>
      <c r="K1175" s="497" t="str">
        <f>_xlfn.XLOOKUP(Table10[[#This Row],[Loại Hàng]],Table59[Nhóm],Table59[Qui đổi])</f>
        <v>PET chai</v>
      </c>
      <c r="L1175" s="403">
        <v>46154</v>
      </c>
      <c r="M1175" t="s">
        <v>608</v>
      </c>
      <c r="N1175" s="497">
        <f>IF(COUNTIF($A$3:A1175,A1175)=1,1,0)</f>
        <v>0</v>
      </c>
    </row>
    <row r="1176" spans="1:14" x14ac:dyDescent="0.35">
      <c r="A1176" t="s">
        <v>411</v>
      </c>
      <c r="B1176" s="497" t="str">
        <f>IF(Table10[[#This Row],[DTR/Trạm]]="DTR",_xlfn.XLOOKUP(Table10[[#This Row],[ID NCC]],DS_NCC_DTR[ID NCC],DS_NCC_DTR[Tên NCC]),_xlfn.XLOOKUP(Table10[[#This Row],[ID NCC]],Data_TongTram2[ID NCC],Data_TongTram2[Tên NCC]))</f>
        <v>Anh Chiến</v>
      </c>
      <c r="C1176" s="497" t="str">
        <f>IF(Table10[[#This Row],[Trạm/DTR]]="DTR","DTR","Trạm")</f>
        <v>Trạm</v>
      </c>
      <c r="D1176" s="497" t="str">
        <f>Table10[[#This Row],[ID NCC]]&amp;Table10[[#This Row],[Trạm/DTR]]</f>
        <v>001J3000002HLbcIAGKhánh Nga</v>
      </c>
      <c r="E1176" s="497" t="str">
        <f>IF(Table10[[#This Row],[DTR/Trạm]]="DTR",_xlfn.XLOOKUP(Table10[[#This Row],[ID NCC]],DS_NCC_DTR[ID NCC],DS_NCC_DTR[Nhân viên]),_xlfn.XLOOKUP(Table10[[#This Row],[ID NCC]],Data_TongTram2[ID NCC],Data_TongTram2[Nhân viên]))</f>
        <v>Lâm Đỗ Anh Hào</v>
      </c>
      <c r="F1176" s="497" t="str">
        <f>IF(Table10[[#This Row],[Trạm/DTR]]="DTR",_xlfn.XLOOKUP(Table10[[#This Row],[ID NCC]],DS_NCC_DTR[ID NCC],DS_NCC_DTR[Admin miền]),_xlfn.XLOOKUP(Table10[[#This Row],[Trạm/DTR]],Table16[Trạm],Table16[[Admin ]]))</f>
        <v>Nguyễn Thị Ngọc Bích</v>
      </c>
      <c r="G1176" t="s">
        <v>1296</v>
      </c>
      <c r="H1176" s="497" t="str">
        <f>VLOOKUP(Table10[[#This Row],[Sản Phẩm RG]],'Thông tin'!C:F,4,0)</f>
        <v>PET chai</v>
      </c>
      <c r="I1176">
        <v>458</v>
      </c>
      <c r="J1176" s="497">
        <f>Table10[[#This Row],[Sản lượng kg]]/1000</f>
        <v>0.45800000000000002</v>
      </c>
      <c r="K1176" s="497" t="str">
        <f>_xlfn.XLOOKUP(Table10[[#This Row],[Loại Hàng]],Table59[Nhóm],Table59[Qui đổi])</f>
        <v>PET chai</v>
      </c>
      <c r="L1176" s="403">
        <v>46154</v>
      </c>
      <c r="M1176" t="s">
        <v>608</v>
      </c>
      <c r="N1176" s="497">
        <f>IF(COUNTIF($A$3:A1176,A1176)=1,1,0)</f>
        <v>0</v>
      </c>
    </row>
    <row r="1177" spans="1:14" x14ac:dyDescent="0.35">
      <c r="A1177" t="s">
        <v>682</v>
      </c>
      <c r="B1177" s="497" t="str">
        <f>IF(Table10[[#This Row],[DTR/Trạm]]="DTR",_xlfn.XLOOKUP(Table10[[#This Row],[ID NCC]],DS_NCC_DTR[ID NCC],DS_NCC_DTR[Tên NCC]),_xlfn.XLOOKUP(Table10[[#This Row],[ID NCC]],Data_TongTram2[ID NCC],Data_TongTram2[Tên NCC]))</f>
        <v>Chị Hạnh Bình Đức</v>
      </c>
      <c r="C1177" s="497" t="str">
        <f>IF(Table10[[#This Row],[Trạm/DTR]]="DTR","DTR","Trạm")</f>
        <v>Trạm</v>
      </c>
      <c r="D1177" s="497" t="str">
        <f>Table10[[#This Row],[ID NCC]]&amp;Table10[[#This Row],[Trạm/DTR]]</f>
        <v>001J300000DLC39IAHKhánh Nga</v>
      </c>
      <c r="E1177" s="497" t="str">
        <f>IF(Table10[[#This Row],[DTR/Trạm]]="DTR",_xlfn.XLOOKUP(Table10[[#This Row],[ID NCC]],DS_NCC_DTR[ID NCC],DS_NCC_DTR[Nhân viên]),_xlfn.XLOOKUP(Table10[[#This Row],[ID NCC]],Data_TongTram2[ID NCC],Data_TongTram2[Nhân viên]))</f>
        <v>Lâm Đỗ Anh Hào</v>
      </c>
      <c r="F1177" s="497" t="str">
        <f>IF(Table10[[#This Row],[Trạm/DTR]]="DTR",_xlfn.XLOOKUP(Table10[[#This Row],[ID NCC]],DS_NCC_DTR[ID NCC],DS_NCC_DTR[Admin miền]),_xlfn.XLOOKUP(Table10[[#This Row],[Trạm/DTR]],Table16[Trạm],Table16[[Admin ]]))</f>
        <v>Nguyễn Thị Ngọc Bích</v>
      </c>
      <c r="G1177" t="s">
        <v>1296</v>
      </c>
      <c r="H1177" s="497" t="str">
        <f>VLOOKUP(Table10[[#This Row],[Sản Phẩm RG]],'Thông tin'!C:F,4,0)</f>
        <v>PET chai</v>
      </c>
      <c r="I1177">
        <v>373</v>
      </c>
      <c r="J1177" s="497">
        <f>Table10[[#This Row],[Sản lượng kg]]/1000</f>
        <v>0.373</v>
      </c>
      <c r="K1177" s="497" t="str">
        <f>_xlfn.XLOOKUP(Table10[[#This Row],[Loại Hàng]],Table59[Nhóm],Table59[Qui đổi])</f>
        <v>PET chai</v>
      </c>
      <c r="L1177" s="403">
        <v>46154</v>
      </c>
      <c r="M1177" t="s">
        <v>608</v>
      </c>
      <c r="N1177" s="497">
        <f>IF(COUNTIF($A$3:A1177,A1177)=1,1,0)</f>
        <v>1</v>
      </c>
    </row>
    <row r="1178" spans="1:14" x14ac:dyDescent="0.35">
      <c r="A1178" t="s">
        <v>472</v>
      </c>
      <c r="B1178" s="497" t="str">
        <f>IF(Table10[[#This Row],[DTR/Trạm]]="DTR",_xlfn.XLOOKUP(Table10[[#This Row],[ID NCC]],DS_NCC_DTR[ID NCC],DS_NCC_DTR[Tên NCC]),_xlfn.XLOOKUP(Table10[[#This Row],[ID NCC]],Data_TongTram2[ID NCC],Data_TongTram2[Tên NCC]))</f>
        <v>Anh Chính Node</v>
      </c>
      <c r="C1178" s="497" t="str">
        <f>IF(Table10[[#This Row],[Trạm/DTR]]="DTR","DTR","Trạm")</f>
        <v>Trạm</v>
      </c>
      <c r="D1178" s="497" t="str">
        <f>Table10[[#This Row],[ID NCC]]&amp;Table10[[#This Row],[Trạm/DTR]]</f>
        <v>001J3000002HLpoIAGKhánh Nga</v>
      </c>
      <c r="E1178" s="497" t="str">
        <f>IF(Table10[[#This Row],[DTR/Trạm]]="DTR",_xlfn.XLOOKUP(Table10[[#This Row],[ID NCC]],DS_NCC_DTR[ID NCC],DS_NCC_DTR[Nhân viên]),_xlfn.XLOOKUP(Table10[[#This Row],[ID NCC]],Data_TongTram2[ID NCC],Data_TongTram2[Nhân viên]))</f>
        <v>Lâm Đỗ Anh Hào</v>
      </c>
      <c r="F1178" s="497" t="str">
        <f>IF(Table10[[#This Row],[Trạm/DTR]]="DTR",_xlfn.XLOOKUP(Table10[[#This Row],[ID NCC]],DS_NCC_DTR[ID NCC],DS_NCC_DTR[Admin miền]),_xlfn.XLOOKUP(Table10[[#This Row],[Trạm/DTR]],Table16[Trạm],Table16[[Admin ]]))</f>
        <v>Nguyễn Thị Ngọc Bích</v>
      </c>
      <c r="G1178" t="s">
        <v>1296</v>
      </c>
      <c r="H1178" s="497" t="str">
        <f>VLOOKUP(Table10[[#This Row],[Sản Phẩm RG]],'Thông tin'!C:F,4,0)</f>
        <v>PET chai</v>
      </c>
      <c r="I1178">
        <v>270</v>
      </c>
      <c r="J1178" s="497">
        <f>Table10[[#This Row],[Sản lượng kg]]/1000</f>
        <v>0.27</v>
      </c>
      <c r="K1178" s="497" t="str">
        <f>_xlfn.XLOOKUP(Table10[[#This Row],[Loại Hàng]],Table59[Nhóm],Table59[Qui đổi])</f>
        <v>PET chai</v>
      </c>
      <c r="L1178" s="403">
        <v>46154</v>
      </c>
      <c r="M1178" t="s">
        <v>608</v>
      </c>
      <c r="N1178" s="497">
        <f>IF(COUNTIF($A$3:A1178,A1178)=1,1,0)</f>
        <v>0</v>
      </c>
    </row>
    <row r="1179" spans="1:14" x14ac:dyDescent="0.35">
      <c r="A1179" t="s">
        <v>389</v>
      </c>
      <c r="B1179" s="497" t="str">
        <f>IF(Table10[[#This Row],[DTR/Trạm]]="DTR",_xlfn.XLOOKUP(Table10[[#This Row],[ID NCC]],DS_NCC_DTR[ID NCC],DS_NCC_DTR[Tên NCC]),_xlfn.XLOOKUP(Table10[[#This Row],[ID NCC]],Data_TongTram2[ID NCC],Data_TongTram2[Tên NCC]))</f>
        <v>Anh Việt Đông Hòa</v>
      </c>
      <c r="C1179" s="497" t="str">
        <f>IF(Table10[[#This Row],[Trạm/DTR]]="DTR","DTR","Trạm")</f>
        <v>Trạm</v>
      </c>
      <c r="D1179" s="497" t="str">
        <f>Table10[[#This Row],[ID NCC]]&amp;Table10[[#This Row],[Trạm/DTR]]</f>
        <v>001J3000002HLphIAGKhánh Nga</v>
      </c>
      <c r="E1179" s="497" t="str">
        <f>IF(Table10[[#This Row],[DTR/Trạm]]="DTR",_xlfn.XLOOKUP(Table10[[#This Row],[ID NCC]],DS_NCC_DTR[ID NCC],DS_NCC_DTR[Nhân viên]),_xlfn.XLOOKUP(Table10[[#This Row],[ID NCC]],Data_TongTram2[ID NCC],Data_TongTram2[Nhân viên]))</f>
        <v>Lâm Đỗ Anh Hào</v>
      </c>
      <c r="F1179" s="497" t="str">
        <f>IF(Table10[[#This Row],[Trạm/DTR]]="DTR",_xlfn.XLOOKUP(Table10[[#This Row],[ID NCC]],DS_NCC_DTR[ID NCC],DS_NCC_DTR[Admin miền]),_xlfn.XLOOKUP(Table10[[#This Row],[Trạm/DTR]],Table16[Trạm],Table16[[Admin ]]))</f>
        <v>Nguyễn Thị Ngọc Bích</v>
      </c>
      <c r="G1179" t="s">
        <v>1296</v>
      </c>
      <c r="H1179" s="497" t="str">
        <f>VLOOKUP(Table10[[#This Row],[Sản Phẩm RG]],'Thông tin'!C:F,4,0)</f>
        <v>PET chai</v>
      </c>
      <c r="I1179">
        <v>882</v>
      </c>
      <c r="J1179" s="497">
        <f>Table10[[#This Row],[Sản lượng kg]]/1000</f>
        <v>0.88200000000000001</v>
      </c>
      <c r="K1179" s="497" t="str">
        <f>_xlfn.XLOOKUP(Table10[[#This Row],[Loại Hàng]],Table59[Nhóm],Table59[Qui đổi])</f>
        <v>PET chai</v>
      </c>
      <c r="L1179" s="403">
        <v>46154</v>
      </c>
      <c r="M1179" t="s">
        <v>608</v>
      </c>
      <c r="N1179" s="497">
        <f>IF(COUNTIF($A$3:A1179,A1179)=1,1,0)</f>
        <v>0</v>
      </c>
    </row>
    <row r="1180" spans="1:14" x14ac:dyDescent="0.35">
      <c r="A1180" t="s">
        <v>1717</v>
      </c>
      <c r="B1180" s="497" t="str">
        <f>IF(Table10[[#This Row],[DTR/Trạm]]="DTR",_xlfn.XLOOKUP(Table10[[#This Row],[ID NCC]],DS_NCC_DTR[ID NCC],DS_NCC_DTR[Tên NCC]),_xlfn.XLOOKUP(Table10[[#This Row],[ID NCC]],Data_TongTram2[ID NCC],Data_TongTram2[Tên NCC]))</f>
        <v>Anh Thắng Bến Tre</v>
      </c>
      <c r="C1180" s="497" t="str">
        <f>IF(Table10[[#This Row],[Trạm/DTR]]="DTR","DTR","Trạm")</f>
        <v>Trạm</v>
      </c>
      <c r="D1180" s="497" t="str">
        <f>Table10[[#This Row],[ID NCC]]&amp;Table10[[#This Row],[Trạm/DTR]]</f>
        <v>001J3000002HLxoIAGKhánh Nga</v>
      </c>
      <c r="E1180" s="497" t="str">
        <f>IF(Table10[[#This Row],[DTR/Trạm]]="DTR",_xlfn.XLOOKUP(Table10[[#This Row],[ID NCC]],DS_NCC_DTR[ID NCC],DS_NCC_DTR[Nhân viên]),_xlfn.XLOOKUP(Table10[[#This Row],[ID NCC]],Data_TongTram2[ID NCC],Data_TongTram2[Nhân viên]))</f>
        <v>Lê Quốc Việt</v>
      </c>
      <c r="F1180" s="497" t="str">
        <f>IF(Table10[[#This Row],[Trạm/DTR]]="DTR",_xlfn.XLOOKUP(Table10[[#This Row],[ID NCC]],DS_NCC_DTR[ID NCC],DS_NCC_DTR[Admin miền]),_xlfn.XLOOKUP(Table10[[#This Row],[Trạm/DTR]],Table16[Trạm],Table16[[Admin ]]))</f>
        <v>Nguyễn Thị Ngọc Bích</v>
      </c>
      <c r="G1180" t="s">
        <v>1296</v>
      </c>
      <c r="H1180" s="497" t="str">
        <f>VLOOKUP(Table10[[#This Row],[Sản Phẩm RG]],'Thông tin'!C:F,4,0)</f>
        <v>PET chai</v>
      </c>
      <c r="I1180">
        <v>693</v>
      </c>
      <c r="J1180" s="497">
        <f>Table10[[#This Row],[Sản lượng kg]]/1000</f>
        <v>0.69299999999999995</v>
      </c>
      <c r="K1180" s="497" t="str">
        <f>_xlfn.XLOOKUP(Table10[[#This Row],[Loại Hàng]],Table59[Nhóm],Table59[Qui đổi])</f>
        <v>PET chai</v>
      </c>
      <c r="L1180" s="403">
        <v>46154</v>
      </c>
      <c r="M1180" t="s">
        <v>608</v>
      </c>
      <c r="N1180" s="497">
        <f>IF(COUNTIF($A$3:A1180,A1180)=1,1,0)</f>
        <v>0</v>
      </c>
    </row>
    <row r="1181" spans="1:14" x14ac:dyDescent="0.35">
      <c r="A1181" t="s">
        <v>667</v>
      </c>
      <c r="B1181" s="497" t="str">
        <f>IF(Table10[[#This Row],[DTR/Trạm]]="DTR",_xlfn.XLOOKUP(Table10[[#This Row],[ID NCC]],DS_NCC_DTR[ID NCC],DS_NCC_DTR[Tên NCC]),_xlfn.XLOOKUP(Table10[[#This Row],[ID NCC]],Data_TongTram2[ID NCC],Data_TongTram2[Tên NCC]))</f>
        <v>Anh Út Trung An</v>
      </c>
      <c r="C1181" s="497" t="str">
        <f>IF(Table10[[#This Row],[Trạm/DTR]]="DTR","DTR","Trạm")</f>
        <v>Trạm</v>
      </c>
      <c r="D1181" s="497" t="str">
        <f>Table10[[#This Row],[ID NCC]]&amp;Table10[[#This Row],[Trạm/DTR]]</f>
        <v>001J3000002HjEMIA0Khánh Nga</v>
      </c>
      <c r="E1181" s="497" t="str">
        <f>IF(Table10[[#This Row],[DTR/Trạm]]="DTR",_xlfn.XLOOKUP(Table10[[#This Row],[ID NCC]],DS_NCC_DTR[ID NCC],DS_NCC_DTR[Nhân viên]),_xlfn.XLOOKUP(Table10[[#This Row],[ID NCC]],Data_TongTram2[ID NCC],Data_TongTram2[Nhân viên]))</f>
        <v>Lâm Đỗ Anh Hào</v>
      </c>
      <c r="F1181" s="497" t="str">
        <f>IF(Table10[[#This Row],[Trạm/DTR]]="DTR",_xlfn.XLOOKUP(Table10[[#This Row],[ID NCC]],DS_NCC_DTR[ID NCC],DS_NCC_DTR[Admin miền]),_xlfn.XLOOKUP(Table10[[#This Row],[Trạm/DTR]],Table16[Trạm],Table16[[Admin ]]))</f>
        <v>Nguyễn Thị Ngọc Bích</v>
      </c>
      <c r="G1181" t="s">
        <v>1296</v>
      </c>
      <c r="H1181" s="497" t="str">
        <f>VLOOKUP(Table10[[#This Row],[Sản Phẩm RG]],'Thông tin'!C:F,4,0)</f>
        <v>PET chai</v>
      </c>
      <c r="I1181">
        <v>541</v>
      </c>
      <c r="J1181" s="497">
        <f>Table10[[#This Row],[Sản lượng kg]]/1000</f>
        <v>0.54100000000000004</v>
      </c>
      <c r="K1181" s="497" t="str">
        <f>_xlfn.XLOOKUP(Table10[[#This Row],[Loại Hàng]],Table59[Nhóm],Table59[Qui đổi])</f>
        <v>PET chai</v>
      </c>
      <c r="L1181" s="403">
        <v>46154</v>
      </c>
      <c r="M1181" t="s">
        <v>608</v>
      </c>
      <c r="N1181" s="497">
        <f>IF(COUNTIF($A$3:A1181,A1181)=1,1,0)</f>
        <v>0</v>
      </c>
    </row>
    <row r="1182" spans="1:14" x14ac:dyDescent="0.35">
      <c r="A1182" t="s">
        <v>487</v>
      </c>
      <c r="B1182" s="497" t="str">
        <f>IF(Table10[[#This Row],[DTR/Trạm]]="DTR",_xlfn.XLOOKUP(Table10[[#This Row],[ID NCC]],DS_NCC_DTR[ID NCC],DS_NCC_DTR[Tên NCC]),_xlfn.XLOOKUP(Table10[[#This Row],[ID NCC]],Data_TongTram2[ID NCC],Data_TongTram2[Tên NCC]))</f>
        <v>Công ty Phước Lộc Tân</v>
      </c>
      <c r="C1182" s="497" t="str">
        <f>IF(Table10[[#This Row],[Trạm/DTR]]="DTR","DTR","Trạm")</f>
        <v>Trạm</v>
      </c>
      <c r="D1182" s="497" t="str">
        <f>Table10[[#This Row],[ID NCC]]&amp;Table10[[#This Row],[Trạm/DTR]]</f>
        <v>001J3000002HLmlIAGKhánh Nga</v>
      </c>
      <c r="E1182" s="497" t="str">
        <f>IF(Table10[[#This Row],[DTR/Trạm]]="DTR",_xlfn.XLOOKUP(Table10[[#This Row],[ID NCC]],DS_NCC_DTR[ID NCC],DS_NCC_DTR[Nhân viên]),_xlfn.XLOOKUP(Table10[[#This Row],[ID NCC]],Data_TongTram2[ID NCC],Data_TongTram2[Nhân viên]))</f>
        <v>Nguyễn Duy Tân</v>
      </c>
      <c r="F1182" s="497" t="str">
        <f>IF(Table10[[#This Row],[Trạm/DTR]]="DTR",_xlfn.XLOOKUP(Table10[[#This Row],[ID NCC]],DS_NCC_DTR[ID NCC],DS_NCC_DTR[Admin miền]),_xlfn.XLOOKUP(Table10[[#This Row],[Trạm/DTR]],Table16[Trạm],Table16[[Admin ]]))</f>
        <v>Nguyễn Thị Ngọc Bích</v>
      </c>
      <c r="G1182" t="s">
        <v>2240</v>
      </c>
      <c r="H1182" s="497" t="str">
        <f>VLOOKUP(Table10[[#This Row],[Sản Phẩm RG]],'Thông tin'!C:F,4,0)</f>
        <v>PET chai</v>
      </c>
      <c r="I1182">
        <v>8227</v>
      </c>
      <c r="J1182" s="497">
        <f>Table10[[#This Row],[Sản lượng kg]]/1000</f>
        <v>8.2270000000000003</v>
      </c>
      <c r="K1182" s="497" t="str">
        <f>_xlfn.XLOOKUP(Table10[[#This Row],[Loại Hàng]],Table59[Nhóm],Table59[Qui đổi])</f>
        <v>PET chai</v>
      </c>
      <c r="L1182" s="403">
        <v>46154</v>
      </c>
      <c r="M1182" t="s">
        <v>608</v>
      </c>
      <c r="N1182" s="497">
        <f>IF(COUNTIF($A$3:A1182,A1182)=1,1,0)</f>
        <v>0</v>
      </c>
    </row>
    <row r="1183" spans="1:14" x14ac:dyDescent="0.35">
      <c r="A1183" t="s">
        <v>1705</v>
      </c>
      <c r="B1183" s="497" t="str">
        <f>IF(Table10[[#This Row],[DTR/Trạm]]="DTR",_xlfn.XLOOKUP(Table10[[#This Row],[ID NCC]],DS_NCC_DTR[ID NCC],DS_NCC_DTR[Tên NCC]),_xlfn.XLOOKUP(Table10[[#This Row],[ID NCC]],Data_TongTram2[ID NCC],Data_TongTram2[Tên NCC]))</f>
        <v>HKD Trăm Ngọc Phát</v>
      </c>
      <c r="C1183" s="497" t="str">
        <f>IF(Table10[[#This Row],[Trạm/DTR]]="DTR","DTR","Trạm")</f>
        <v>Trạm</v>
      </c>
      <c r="D1183" s="497" t="str">
        <f>Table10[[#This Row],[ID NCC]]&amp;Table10[[#This Row],[Trạm/DTR]]</f>
        <v>001dc00001v047DAAQKhánh Nga</v>
      </c>
      <c r="E1183" s="497" t="str">
        <f>IF(Table10[[#This Row],[DTR/Trạm]]="DTR",_xlfn.XLOOKUP(Table10[[#This Row],[ID NCC]],DS_NCC_DTR[ID NCC],DS_NCC_DTR[Nhân viên]),_xlfn.XLOOKUP(Table10[[#This Row],[ID NCC]],Data_TongTram2[ID NCC],Data_TongTram2[Nhân viên]))</f>
        <v>Lâm Đỗ Anh Hào</v>
      </c>
      <c r="F1183" s="497" t="str">
        <f>IF(Table10[[#This Row],[Trạm/DTR]]="DTR",_xlfn.XLOOKUP(Table10[[#This Row],[ID NCC]],DS_NCC_DTR[ID NCC],DS_NCC_DTR[Admin miền]),_xlfn.XLOOKUP(Table10[[#This Row],[Trạm/DTR]],Table16[Trạm],Table16[[Admin ]]))</f>
        <v>Nguyễn Thị Ngọc Bích</v>
      </c>
      <c r="G1183" t="s">
        <v>1296</v>
      </c>
      <c r="H1183" s="497" t="str">
        <f>VLOOKUP(Table10[[#This Row],[Sản Phẩm RG]],'Thông tin'!C:F,4,0)</f>
        <v>PET chai</v>
      </c>
      <c r="I1183">
        <v>634</v>
      </c>
      <c r="J1183" s="497">
        <f>Table10[[#This Row],[Sản lượng kg]]/1000</f>
        <v>0.63400000000000001</v>
      </c>
      <c r="K1183" s="497" t="str">
        <f>_xlfn.XLOOKUP(Table10[[#This Row],[Loại Hàng]],Table59[Nhóm],Table59[Qui đổi])</f>
        <v>PET chai</v>
      </c>
      <c r="L1183" s="403">
        <v>46154</v>
      </c>
      <c r="M1183" t="s">
        <v>608</v>
      </c>
      <c r="N1183" s="497">
        <f>IF(COUNTIF($A$3:A1183,A1183)=1,1,0)</f>
        <v>0</v>
      </c>
    </row>
    <row r="1184" spans="1:14" x14ac:dyDescent="0.35">
      <c r="A1184" t="s">
        <v>457</v>
      </c>
      <c r="B1184" s="497" t="str">
        <f>IF(Table10[[#This Row],[DTR/Trạm]]="DTR",_xlfn.XLOOKUP(Table10[[#This Row],[ID NCC]],DS_NCC_DTR[ID NCC],DS_NCC_DTR[Tên NCC]),_xlfn.XLOOKUP(Table10[[#This Row],[ID NCC]],Data_TongTram2[ID NCC],Data_TongTram2[Tên NCC]))</f>
        <v>Anh Sơn Tiền Giang</v>
      </c>
      <c r="C1184" s="497" t="str">
        <f>IF(Table10[[#This Row],[Trạm/DTR]]="DTR","DTR","Trạm")</f>
        <v>Trạm</v>
      </c>
      <c r="D1184" s="497" t="str">
        <f>Table10[[#This Row],[ID NCC]]&amp;Table10[[#This Row],[Trạm/DTR]]</f>
        <v>001J3000002HLbhIAGKhánh Nga</v>
      </c>
      <c r="E1184" s="497" t="str">
        <f>IF(Table10[[#This Row],[DTR/Trạm]]="DTR",_xlfn.XLOOKUP(Table10[[#This Row],[ID NCC]],DS_NCC_DTR[ID NCC],DS_NCC_DTR[Nhân viên]),_xlfn.XLOOKUP(Table10[[#This Row],[ID NCC]],Data_TongTram2[ID NCC],Data_TongTram2[Nhân viên]))</f>
        <v>Lâm Đỗ Anh Hào</v>
      </c>
      <c r="F1184" s="497" t="str">
        <f>IF(Table10[[#This Row],[Trạm/DTR]]="DTR",_xlfn.XLOOKUP(Table10[[#This Row],[ID NCC]],DS_NCC_DTR[ID NCC],DS_NCC_DTR[Admin miền]),_xlfn.XLOOKUP(Table10[[#This Row],[Trạm/DTR]],Table16[Trạm],Table16[[Admin ]]))</f>
        <v>Nguyễn Thị Ngọc Bích</v>
      </c>
      <c r="G1184" t="s">
        <v>1296</v>
      </c>
      <c r="H1184" s="497" t="str">
        <f>VLOOKUP(Table10[[#This Row],[Sản Phẩm RG]],'Thông tin'!C:F,4,0)</f>
        <v>PET chai</v>
      </c>
      <c r="I1184">
        <v>468</v>
      </c>
      <c r="J1184" s="497">
        <f>Table10[[#This Row],[Sản lượng kg]]/1000</f>
        <v>0.46800000000000003</v>
      </c>
      <c r="K1184" s="497" t="str">
        <f>_xlfn.XLOOKUP(Table10[[#This Row],[Loại Hàng]],Table59[Nhóm],Table59[Qui đổi])</f>
        <v>PET chai</v>
      </c>
      <c r="L1184" s="403">
        <v>46154</v>
      </c>
      <c r="M1184" t="s">
        <v>608</v>
      </c>
      <c r="N1184" s="497">
        <f>IF(COUNTIF($A$3:A1184,A1184)=1,1,0)</f>
        <v>0</v>
      </c>
    </row>
    <row r="1185" spans="1:14" x14ac:dyDescent="0.35">
      <c r="A1185" t="s">
        <v>699</v>
      </c>
      <c r="B1185" s="497" t="str">
        <f>IF(Table10[[#This Row],[DTR/Trạm]]="DTR",_xlfn.XLOOKUP(Table10[[#This Row],[ID NCC]],DS_NCC_DTR[ID NCC],DS_NCC_DTR[Tên NCC]),_xlfn.XLOOKUP(Table10[[#This Row],[ID NCC]],Data_TongTram2[ID NCC],Data_TongTram2[Tên NCC]))</f>
        <v>Rồng Việt</v>
      </c>
      <c r="C1185" s="497" t="str">
        <f>IF(Table10[[#This Row],[Trạm/DTR]]="DTR","DTR","Trạm")</f>
        <v>Trạm</v>
      </c>
      <c r="D1185" s="497" t="str">
        <f>Table10[[#This Row],[ID NCC]]&amp;Table10[[#This Row],[Trạm/DTR]]</f>
        <v>001J3000002HLlbIAGKhánh Nga</v>
      </c>
      <c r="E1185" s="497" t="str">
        <f>IF(Table10[[#This Row],[DTR/Trạm]]="DTR",_xlfn.XLOOKUP(Table10[[#This Row],[ID NCC]],DS_NCC_DTR[ID NCC],DS_NCC_DTR[Nhân viên]),_xlfn.XLOOKUP(Table10[[#This Row],[ID NCC]],Data_TongTram2[ID NCC],Data_TongTram2[Nhân viên]))</f>
        <v>Nguyễn Duy Tân</v>
      </c>
      <c r="F1185" s="497" t="str">
        <f>IF(Table10[[#This Row],[Trạm/DTR]]="DTR",_xlfn.XLOOKUP(Table10[[#This Row],[ID NCC]],DS_NCC_DTR[ID NCC],DS_NCC_DTR[Admin miền]),_xlfn.XLOOKUP(Table10[[#This Row],[Trạm/DTR]],Table16[Trạm],Table16[[Admin ]]))</f>
        <v>Nguyễn Thị Ngọc Bích</v>
      </c>
      <c r="G1185" t="s">
        <v>2240</v>
      </c>
      <c r="H1185" s="497" t="str">
        <f>VLOOKUP(Table10[[#This Row],[Sản Phẩm RG]],'Thông tin'!C:F,4,0)</f>
        <v>PET chai</v>
      </c>
      <c r="I1185">
        <v>9633</v>
      </c>
      <c r="J1185" s="497">
        <f>Table10[[#This Row],[Sản lượng kg]]/1000</f>
        <v>9.6329999999999991</v>
      </c>
      <c r="K1185" s="497" t="str">
        <f>_xlfn.XLOOKUP(Table10[[#This Row],[Loại Hàng]],Table59[Nhóm],Table59[Qui đổi])</f>
        <v>PET chai</v>
      </c>
      <c r="L1185" s="403">
        <v>46154</v>
      </c>
      <c r="M1185" t="s">
        <v>608</v>
      </c>
      <c r="N1185" s="497">
        <f>IF(COUNTIF($A$3:A1185,A1185)=1,1,0)</f>
        <v>1</v>
      </c>
    </row>
    <row r="1186" spans="1:14" x14ac:dyDescent="0.35">
      <c r="A1186" t="s">
        <v>1614</v>
      </c>
      <c r="B1186" s="497" t="str">
        <f>IF(Table10[[#This Row],[DTR/Trạm]]="DTR",_xlfn.XLOOKUP(Table10[[#This Row],[ID NCC]],DS_NCC_DTR[ID NCC],DS_NCC_DTR[Tên NCC]),_xlfn.XLOOKUP(Table10[[#This Row],[ID NCC]],Data_TongTram2[ID NCC],Data_TongTram2[Tên NCC]))</f>
        <v>Ngân Thảo</v>
      </c>
      <c r="C1186" s="497" t="str">
        <f>IF(Table10[[#This Row],[Trạm/DTR]]="DTR","DTR","Trạm")</f>
        <v>Trạm</v>
      </c>
      <c r="D1186" s="497" t="str">
        <f>Table10[[#This Row],[ID NCC]]&amp;Table10[[#This Row],[Trạm/DTR]]</f>
        <v>001J3000002HLePIAWKhánh Nga</v>
      </c>
      <c r="E1186" s="497" t="str">
        <f>IF(Table10[[#This Row],[DTR/Trạm]]="DTR",_xlfn.XLOOKUP(Table10[[#This Row],[ID NCC]],DS_NCC_DTR[ID NCC],DS_NCC_DTR[Nhân viên]),_xlfn.XLOOKUP(Table10[[#This Row],[ID NCC]],Data_TongTram2[ID NCC],Data_TongTram2[Nhân viên]))</f>
        <v>Lâm Đỗ Anh Hào</v>
      </c>
      <c r="F1186" s="497" t="str">
        <f>IF(Table10[[#This Row],[Trạm/DTR]]="DTR",_xlfn.XLOOKUP(Table10[[#This Row],[ID NCC]],DS_NCC_DTR[ID NCC],DS_NCC_DTR[Admin miền]),_xlfn.XLOOKUP(Table10[[#This Row],[Trạm/DTR]],Table16[Trạm],Table16[[Admin ]]))</f>
        <v>Nguyễn Thị Ngọc Bích</v>
      </c>
      <c r="G1186" t="s">
        <v>1296</v>
      </c>
      <c r="H1186" s="497" t="str">
        <f>VLOOKUP(Table10[[#This Row],[Sản Phẩm RG]],'Thông tin'!C:F,4,0)</f>
        <v>PET chai</v>
      </c>
      <c r="I1186">
        <v>531</v>
      </c>
      <c r="J1186" s="497">
        <f>Table10[[#This Row],[Sản lượng kg]]/1000</f>
        <v>0.53100000000000003</v>
      </c>
      <c r="K1186" s="497" t="str">
        <f>_xlfn.XLOOKUP(Table10[[#This Row],[Loại Hàng]],Table59[Nhóm],Table59[Qui đổi])</f>
        <v>PET chai</v>
      </c>
      <c r="L1186" s="403">
        <v>46154</v>
      </c>
      <c r="M1186" t="s">
        <v>608</v>
      </c>
      <c r="N1186" s="497">
        <f>IF(COUNTIF($A$3:A1186,A1186)=1,1,0)</f>
        <v>0</v>
      </c>
    </row>
    <row r="1187" spans="1:14" x14ac:dyDescent="0.35">
      <c r="A1187" t="s">
        <v>394</v>
      </c>
      <c r="B1187" s="497" t="str">
        <f>IF(Table10[[#This Row],[DTR/Trạm]]="DTR",_xlfn.XLOOKUP(Table10[[#This Row],[ID NCC]],DS_NCC_DTR[ID NCC],DS_NCC_DTR[Tên NCC]),_xlfn.XLOOKUP(Table10[[#This Row],[ID NCC]],Data_TongTram2[ID NCC],Data_TongTram2[Tên NCC]))</f>
        <v>Anh Huy Tiền Giang</v>
      </c>
      <c r="C1187" s="497" t="str">
        <f>IF(Table10[[#This Row],[Trạm/DTR]]="DTR","DTR","Trạm")</f>
        <v>Trạm</v>
      </c>
      <c r="D1187" s="497" t="str">
        <f>Table10[[#This Row],[ID NCC]]&amp;Table10[[#This Row],[Trạm/DTR]]</f>
        <v>001J3000002HLbeIAGKhánh Nga</v>
      </c>
      <c r="E1187" s="497" t="str">
        <f>IF(Table10[[#This Row],[DTR/Trạm]]="DTR",_xlfn.XLOOKUP(Table10[[#This Row],[ID NCC]],DS_NCC_DTR[ID NCC],DS_NCC_DTR[Nhân viên]),_xlfn.XLOOKUP(Table10[[#This Row],[ID NCC]],Data_TongTram2[ID NCC],Data_TongTram2[Nhân viên]))</f>
        <v>Lâm Đỗ Anh Hào</v>
      </c>
      <c r="F1187" s="497" t="str">
        <f>IF(Table10[[#This Row],[Trạm/DTR]]="DTR",_xlfn.XLOOKUP(Table10[[#This Row],[ID NCC]],DS_NCC_DTR[ID NCC],DS_NCC_DTR[Admin miền]),_xlfn.XLOOKUP(Table10[[#This Row],[Trạm/DTR]],Table16[Trạm],Table16[[Admin ]]))</f>
        <v>Nguyễn Thị Ngọc Bích</v>
      </c>
      <c r="G1187" t="s">
        <v>1296</v>
      </c>
      <c r="H1187" s="497" t="str">
        <f>VLOOKUP(Table10[[#This Row],[Sản Phẩm RG]],'Thông tin'!C:F,4,0)</f>
        <v>PET chai</v>
      </c>
      <c r="I1187">
        <v>598</v>
      </c>
      <c r="J1187" s="497">
        <f>Table10[[#This Row],[Sản lượng kg]]/1000</f>
        <v>0.59799999999999998</v>
      </c>
      <c r="K1187" s="497" t="str">
        <f>_xlfn.XLOOKUP(Table10[[#This Row],[Loại Hàng]],Table59[Nhóm],Table59[Qui đổi])</f>
        <v>PET chai</v>
      </c>
      <c r="L1187" s="403">
        <v>46154</v>
      </c>
      <c r="M1187" t="s">
        <v>608</v>
      </c>
      <c r="N1187" s="497">
        <f>IF(COUNTIF($A$3:A1187,A1187)=1,1,0)</f>
        <v>0</v>
      </c>
    </row>
    <row r="1188" spans="1:14" x14ac:dyDescent="0.35">
      <c r="A1188" t="s">
        <v>412</v>
      </c>
      <c r="B1188" s="497" t="str">
        <f>IF(Table10[[#This Row],[DTR/Trạm]]="DTR",_xlfn.XLOOKUP(Table10[[#This Row],[ID NCC]],DS_NCC_DTR[ID NCC],DS_NCC_DTR[Tên NCC]),_xlfn.XLOOKUP(Table10[[#This Row],[ID NCC]],Data_TongTram2[ID NCC],Data_TongTram2[Tên NCC]))</f>
        <v>Anh Hải Tiền Giang</v>
      </c>
      <c r="C1188" s="497" t="str">
        <f>IF(Table10[[#This Row],[Trạm/DTR]]="DTR","DTR","Trạm")</f>
        <v>Trạm</v>
      </c>
      <c r="D1188" s="497" t="str">
        <f>Table10[[#This Row],[ID NCC]]&amp;Table10[[#This Row],[Trạm/DTR]]</f>
        <v>001J3000002HLbuIAGKhánh Nga</v>
      </c>
      <c r="E1188" s="497" t="str">
        <f>IF(Table10[[#This Row],[DTR/Trạm]]="DTR",_xlfn.XLOOKUP(Table10[[#This Row],[ID NCC]],DS_NCC_DTR[ID NCC],DS_NCC_DTR[Nhân viên]),_xlfn.XLOOKUP(Table10[[#This Row],[ID NCC]],Data_TongTram2[ID NCC],Data_TongTram2[Nhân viên]))</f>
        <v>Lâm Đỗ Anh Hào</v>
      </c>
      <c r="F1188" s="497" t="str">
        <f>IF(Table10[[#This Row],[Trạm/DTR]]="DTR",_xlfn.XLOOKUP(Table10[[#This Row],[ID NCC]],DS_NCC_DTR[ID NCC],DS_NCC_DTR[Admin miền]),_xlfn.XLOOKUP(Table10[[#This Row],[Trạm/DTR]],Table16[Trạm],Table16[[Admin ]]))</f>
        <v>Nguyễn Thị Ngọc Bích</v>
      </c>
      <c r="G1188" t="s">
        <v>1296</v>
      </c>
      <c r="H1188" s="497" t="str">
        <f>VLOOKUP(Table10[[#This Row],[Sản Phẩm RG]],'Thông tin'!C:F,4,0)</f>
        <v>PET chai</v>
      </c>
      <c r="I1188">
        <v>175</v>
      </c>
      <c r="J1188" s="497">
        <f>Table10[[#This Row],[Sản lượng kg]]/1000</f>
        <v>0.17499999999999999</v>
      </c>
      <c r="K1188" s="497" t="str">
        <f>_xlfn.XLOOKUP(Table10[[#This Row],[Loại Hàng]],Table59[Nhóm],Table59[Qui đổi])</f>
        <v>PET chai</v>
      </c>
      <c r="L1188" s="403">
        <v>46155</v>
      </c>
      <c r="M1188" t="s">
        <v>608</v>
      </c>
      <c r="N1188" s="497">
        <f>IF(COUNTIF($A$3:A1188,A1188)=1,1,0)</f>
        <v>0</v>
      </c>
    </row>
    <row r="1189" spans="1:14" x14ac:dyDescent="0.35">
      <c r="A1189" t="s">
        <v>382</v>
      </c>
      <c r="B1189" s="497" t="str">
        <f>IF(Table10[[#This Row],[DTR/Trạm]]="DTR",_xlfn.XLOOKUP(Table10[[#This Row],[ID NCC]],DS_NCC_DTR[ID NCC],DS_NCC_DTR[Tên NCC]),_xlfn.XLOOKUP(Table10[[#This Row],[ID NCC]],Data_TongTram2[ID NCC],Data_TongTram2[Tên NCC]))</f>
        <v>HKD Đặng Thị Thanh Trúc</v>
      </c>
      <c r="C1189" s="497" t="str">
        <f>IF(Table10[[#This Row],[Trạm/DTR]]="DTR","DTR","Trạm")</f>
        <v>Trạm</v>
      </c>
      <c r="D1189" s="497" t="str">
        <f>Table10[[#This Row],[ID NCC]]&amp;Table10[[#This Row],[Trạm/DTR]]</f>
        <v>001J3000002HLoqIAGKhánh Nga</v>
      </c>
      <c r="E1189" s="497" t="str">
        <f>IF(Table10[[#This Row],[DTR/Trạm]]="DTR",_xlfn.XLOOKUP(Table10[[#This Row],[ID NCC]],DS_NCC_DTR[ID NCC],DS_NCC_DTR[Nhân viên]),_xlfn.XLOOKUP(Table10[[#This Row],[ID NCC]],Data_TongTram2[ID NCC],Data_TongTram2[Nhân viên]))</f>
        <v>Lâm Đỗ Anh Hào</v>
      </c>
      <c r="F1189" s="497" t="str">
        <f>IF(Table10[[#This Row],[Trạm/DTR]]="DTR",_xlfn.XLOOKUP(Table10[[#This Row],[ID NCC]],DS_NCC_DTR[ID NCC],DS_NCC_DTR[Admin miền]),_xlfn.XLOOKUP(Table10[[#This Row],[Trạm/DTR]],Table16[Trạm],Table16[[Admin ]]))</f>
        <v>Nguyễn Thị Ngọc Bích</v>
      </c>
      <c r="G1189" t="s">
        <v>1296</v>
      </c>
      <c r="H1189" s="497" t="str">
        <f>VLOOKUP(Table10[[#This Row],[Sản Phẩm RG]],'Thông tin'!C:F,4,0)</f>
        <v>PET chai</v>
      </c>
      <c r="I1189">
        <v>699</v>
      </c>
      <c r="J1189" s="497">
        <f>Table10[[#This Row],[Sản lượng kg]]/1000</f>
        <v>0.69899999999999995</v>
      </c>
      <c r="K1189" s="497" t="str">
        <f>_xlfn.XLOOKUP(Table10[[#This Row],[Loại Hàng]],Table59[Nhóm],Table59[Qui đổi])</f>
        <v>PET chai</v>
      </c>
      <c r="L1189" s="403">
        <v>46155</v>
      </c>
      <c r="M1189" t="s">
        <v>608</v>
      </c>
      <c r="N1189" s="497">
        <f>IF(COUNTIF($A$3:A1189,A1189)=1,1,0)</f>
        <v>0</v>
      </c>
    </row>
    <row r="1190" spans="1:14" x14ac:dyDescent="0.35">
      <c r="A1190" t="s">
        <v>781</v>
      </c>
      <c r="B1190" s="497" t="str">
        <f>IF(Table10[[#This Row],[DTR/Trạm]]="DTR",_xlfn.XLOOKUP(Table10[[#This Row],[ID NCC]],DS_NCC_DTR[ID NCC],DS_NCC_DTR[Tên NCC]),_xlfn.XLOOKUP(Table10[[#This Row],[ID NCC]],Data_TongTram2[ID NCC],Data_TongTram2[Tên NCC]))</f>
        <v>Anh Bằng</v>
      </c>
      <c r="C1190" s="497" t="str">
        <f>IF(Table10[[#This Row],[Trạm/DTR]]="DTR","DTR","Trạm")</f>
        <v>Trạm</v>
      </c>
      <c r="D1190" s="497" t="str">
        <f>Table10[[#This Row],[ID NCC]]&amp;Table10[[#This Row],[Trạm/DTR]]</f>
        <v>001J3000002HLk0IAGKhánh Nga</v>
      </c>
      <c r="E1190" s="497" t="str">
        <f>IF(Table10[[#This Row],[DTR/Trạm]]="DTR",_xlfn.XLOOKUP(Table10[[#This Row],[ID NCC]],DS_NCC_DTR[ID NCC],DS_NCC_DTR[Nhân viên]),_xlfn.XLOOKUP(Table10[[#This Row],[ID NCC]],Data_TongTram2[ID NCC],Data_TongTram2[Nhân viên]))</f>
        <v>Lê Quốc Việt</v>
      </c>
      <c r="F1190" s="497" t="str">
        <f>IF(Table10[[#This Row],[Trạm/DTR]]="DTR",_xlfn.XLOOKUP(Table10[[#This Row],[ID NCC]],DS_NCC_DTR[ID NCC],DS_NCC_DTR[Admin miền]),_xlfn.XLOOKUP(Table10[[#This Row],[Trạm/DTR]],Table16[Trạm],Table16[[Admin ]]))</f>
        <v>Nguyễn Thị Ngọc Bích</v>
      </c>
      <c r="G1190" t="s">
        <v>1296</v>
      </c>
      <c r="H1190" s="497" t="str">
        <f>VLOOKUP(Table10[[#This Row],[Sản Phẩm RG]],'Thông tin'!C:F,4,0)</f>
        <v>PET chai</v>
      </c>
      <c r="I1190">
        <v>788</v>
      </c>
      <c r="J1190" s="497">
        <f>Table10[[#This Row],[Sản lượng kg]]/1000</f>
        <v>0.78800000000000003</v>
      </c>
      <c r="K1190" s="497" t="str">
        <f>_xlfn.XLOOKUP(Table10[[#This Row],[Loại Hàng]],Table59[Nhóm],Table59[Qui đổi])</f>
        <v>PET chai</v>
      </c>
      <c r="L1190" s="403">
        <v>46155</v>
      </c>
      <c r="M1190" t="s">
        <v>608</v>
      </c>
      <c r="N1190" s="497">
        <f>IF(COUNTIF($A$3:A1190,A1190)=1,1,0)</f>
        <v>0</v>
      </c>
    </row>
    <row r="1191" spans="1:14" x14ac:dyDescent="0.35">
      <c r="A1191" t="s">
        <v>654</v>
      </c>
      <c r="B1191" s="497" t="str">
        <f>IF(Table10[[#This Row],[DTR/Trạm]]="DTR",_xlfn.XLOOKUP(Table10[[#This Row],[ID NCC]],DS_NCC_DTR[ID NCC],DS_NCC_DTR[Tên NCC]),_xlfn.XLOOKUP(Table10[[#This Row],[ID NCC]],Data_TongTram2[ID NCC],Data_TongTram2[Tên NCC]))</f>
        <v>Chị Phượng Tân Trụ</v>
      </c>
      <c r="C1191" s="497" t="str">
        <f>IF(Table10[[#This Row],[Trạm/DTR]]="DTR","DTR","Trạm")</f>
        <v>Trạm</v>
      </c>
      <c r="D1191" s="497" t="str">
        <f>Table10[[#This Row],[ID NCC]]&amp;Table10[[#This Row],[Trạm/DTR]]</f>
        <v>001J3000002HLfxIAGKhánh Nga</v>
      </c>
      <c r="E1191" s="497" t="str">
        <f>IF(Table10[[#This Row],[DTR/Trạm]]="DTR",_xlfn.XLOOKUP(Table10[[#This Row],[ID NCC]],DS_NCC_DTR[ID NCC],DS_NCC_DTR[Nhân viên]),_xlfn.XLOOKUP(Table10[[#This Row],[ID NCC]],Data_TongTram2[ID NCC],Data_TongTram2[Nhân viên]))</f>
        <v>Nguyễn Duy Tân</v>
      </c>
      <c r="F1191" s="497" t="str">
        <f>IF(Table10[[#This Row],[Trạm/DTR]]="DTR",_xlfn.XLOOKUP(Table10[[#This Row],[ID NCC]],DS_NCC_DTR[ID NCC],DS_NCC_DTR[Admin miền]),_xlfn.XLOOKUP(Table10[[#This Row],[Trạm/DTR]],Table16[Trạm],Table16[[Admin ]]))</f>
        <v>Nguyễn Thị Ngọc Bích</v>
      </c>
      <c r="G1191" t="s">
        <v>1296</v>
      </c>
      <c r="H1191" s="497" t="str">
        <f>VLOOKUP(Table10[[#This Row],[Sản Phẩm RG]],'Thông tin'!C:F,4,0)</f>
        <v>PET chai</v>
      </c>
      <c r="I1191">
        <v>940</v>
      </c>
      <c r="J1191" s="497">
        <f>Table10[[#This Row],[Sản lượng kg]]/1000</f>
        <v>0.94</v>
      </c>
      <c r="K1191" s="497" t="str">
        <f>_xlfn.XLOOKUP(Table10[[#This Row],[Loại Hàng]],Table59[Nhóm],Table59[Qui đổi])</f>
        <v>PET chai</v>
      </c>
      <c r="L1191" s="403">
        <v>46155</v>
      </c>
      <c r="M1191" t="s">
        <v>608</v>
      </c>
      <c r="N1191" s="497">
        <f>IF(COUNTIF($A$3:A1191,A1191)=1,1,0)</f>
        <v>0</v>
      </c>
    </row>
    <row r="1192" spans="1:14" x14ac:dyDescent="0.35">
      <c r="A1192" t="s">
        <v>394</v>
      </c>
      <c r="B1192" s="497" t="str">
        <f>IF(Table10[[#This Row],[DTR/Trạm]]="DTR",_xlfn.XLOOKUP(Table10[[#This Row],[ID NCC]],DS_NCC_DTR[ID NCC],DS_NCC_DTR[Tên NCC]),_xlfn.XLOOKUP(Table10[[#This Row],[ID NCC]],Data_TongTram2[ID NCC],Data_TongTram2[Tên NCC]))</f>
        <v>Anh Huy Tiền Giang</v>
      </c>
      <c r="C1192" s="497" t="str">
        <f>IF(Table10[[#This Row],[Trạm/DTR]]="DTR","DTR","Trạm")</f>
        <v>Trạm</v>
      </c>
      <c r="D1192" s="497" t="str">
        <f>Table10[[#This Row],[ID NCC]]&amp;Table10[[#This Row],[Trạm/DTR]]</f>
        <v>001J3000002HLbeIAGKhánh Nga</v>
      </c>
      <c r="E1192" s="497" t="str">
        <f>IF(Table10[[#This Row],[DTR/Trạm]]="DTR",_xlfn.XLOOKUP(Table10[[#This Row],[ID NCC]],DS_NCC_DTR[ID NCC],DS_NCC_DTR[Nhân viên]),_xlfn.XLOOKUP(Table10[[#This Row],[ID NCC]],Data_TongTram2[ID NCC],Data_TongTram2[Nhân viên]))</f>
        <v>Lâm Đỗ Anh Hào</v>
      </c>
      <c r="F1192" s="497" t="str">
        <f>IF(Table10[[#This Row],[Trạm/DTR]]="DTR",_xlfn.XLOOKUP(Table10[[#This Row],[ID NCC]],DS_NCC_DTR[ID NCC],DS_NCC_DTR[Admin miền]),_xlfn.XLOOKUP(Table10[[#This Row],[Trạm/DTR]],Table16[Trạm],Table16[[Admin ]]))</f>
        <v>Nguyễn Thị Ngọc Bích</v>
      </c>
      <c r="G1192" t="s">
        <v>1296</v>
      </c>
      <c r="H1192" s="497" t="str">
        <f>VLOOKUP(Table10[[#This Row],[Sản Phẩm RG]],'Thông tin'!C:F,4,0)</f>
        <v>PET chai</v>
      </c>
      <c r="I1192">
        <v>578</v>
      </c>
      <c r="J1192" s="497">
        <f>Table10[[#This Row],[Sản lượng kg]]/1000</f>
        <v>0.57799999999999996</v>
      </c>
      <c r="K1192" s="497" t="str">
        <f>_xlfn.XLOOKUP(Table10[[#This Row],[Loại Hàng]],Table59[Nhóm],Table59[Qui đổi])</f>
        <v>PET chai</v>
      </c>
      <c r="L1192" s="403">
        <v>46155</v>
      </c>
      <c r="M1192" t="s">
        <v>608</v>
      </c>
      <c r="N1192" s="497">
        <f>IF(COUNTIF($A$3:A1192,A1192)=1,1,0)</f>
        <v>0</v>
      </c>
    </row>
    <row r="1193" spans="1:14" x14ac:dyDescent="0.35">
      <c r="A1193" t="s">
        <v>452</v>
      </c>
      <c r="B1193" s="497" t="str">
        <f>IF(Table10[[#This Row],[DTR/Trạm]]="DTR",_xlfn.XLOOKUP(Table10[[#This Row],[ID NCC]],DS_NCC_DTR[ID NCC],DS_NCC_DTR[Tên NCC]),_xlfn.XLOOKUP(Table10[[#This Row],[ID NCC]],Data_TongTram2[ID NCC],Data_TongTram2[Tên NCC]))</f>
        <v>Chị Ngọc Đồng Tâm</v>
      </c>
      <c r="C1193" s="497" t="str">
        <f>IF(Table10[[#This Row],[Trạm/DTR]]="DTR","DTR","Trạm")</f>
        <v>Trạm</v>
      </c>
      <c r="D1193" s="497" t="str">
        <f>Table10[[#This Row],[ID NCC]]&amp;Table10[[#This Row],[Trạm/DTR]]</f>
        <v>001J3000002HLbsIAGKhánh Nga</v>
      </c>
      <c r="E1193" s="497" t="str">
        <f>IF(Table10[[#This Row],[DTR/Trạm]]="DTR",_xlfn.XLOOKUP(Table10[[#This Row],[ID NCC]],DS_NCC_DTR[ID NCC],DS_NCC_DTR[Nhân viên]),_xlfn.XLOOKUP(Table10[[#This Row],[ID NCC]],Data_TongTram2[ID NCC],Data_TongTram2[Nhân viên]))</f>
        <v>Lâm Đỗ Anh Hào</v>
      </c>
      <c r="F1193" s="497" t="str">
        <f>IF(Table10[[#This Row],[Trạm/DTR]]="DTR",_xlfn.XLOOKUP(Table10[[#This Row],[ID NCC]],DS_NCC_DTR[ID NCC],DS_NCC_DTR[Admin miền]),_xlfn.XLOOKUP(Table10[[#This Row],[Trạm/DTR]],Table16[Trạm],Table16[[Admin ]]))</f>
        <v>Nguyễn Thị Ngọc Bích</v>
      </c>
      <c r="G1193" t="s">
        <v>1296</v>
      </c>
      <c r="H1193" s="497" t="str">
        <f>VLOOKUP(Table10[[#This Row],[Sản Phẩm RG]],'Thông tin'!C:F,4,0)</f>
        <v>PET chai</v>
      </c>
      <c r="I1193">
        <v>502</v>
      </c>
      <c r="J1193" s="497">
        <f>Table10[[#This Row],[Sản lượng kg]]/1000</f>
        <v>0.502</v>
      </c>
      <c r="K1193" s="497" t="str">
        <f>_xlfn.XLOOKUP(Table10[[#This Row],[Loại Hàng]],Table59[Nhóm],Table59[Qui đổi])</f>
        <v>PET chai</v>
      </c>
      <c r="L1193" s="403">
        <v>46155</v>
      </c>
      <c r="M1193" t="s">
        <v>608</v>
      </c>
      <c r="N1193" s="497">
        <f>IF(COUNTIF($A$3:A1193,A1193)=1,1,0)</f>
        <v>0</v>
      </c>
    </row>
    <row r="1194" spans="1:14" x14ac:dyDescent="0.35">
      <c r="A1194" t="s">
        <v>425</v>
      </c>
      <c r="B1194" s="497" t="str">
        <f>IF(Table10[[#This Row],[DTR/Trạm]]="DTR",_xlfn.XLOOKUP(Table10[[#This Row],[ID NCC]],DS_NCC_DTR[ID NCC],DS_NCC_DTR[Tên NCC]),_xlfn.XLOOKUP(Table10[[#This Row],[ID NCC]],Data_TongTram2[ID NCC],Data_TongTram2[Tên NCC]))</f>
        <v>HKD VÕ THỊ KIM NGA</v>
      </c>
      <c r="C1194" s="497" t="str">
        <f>IF(Table10[[#This Row],[Trạm/DTR]]="DTR","DTR","Trạm")</f>
        <v>Trạm</v>
      </c>
      <c r="D1194" s="497" t="str">
        <f>Table10[[#This Row],[ID NCC]]&amp;Table10[[#This Row],[Trạm/DTR]]</f>
        <v>001J3000002HLbbIAGKhánh Nga</v>
      </c>
      <c r="E1194" s="497" t="str">
        <f>IF(Table10[[#This Row],[DTR/Trạm]]="DTR",_xlfn.XLOOKUP(Table10[[#This Row],[ID NCC]],DS_NCC_DTR[ID NCC],DS_NCC_DTR[Nhân viên]),_xlfn.XLOOKUP(Table10[[#This Row],[ID NCC]],Data_TongTram2[ID NCC],Data_TongTram2[Nhân viên]))</f>
        <v>Lâm Đỗ Anh Hào</v>
      </c>
      <c r="F1194" s="497" t="str">
        <f>IF(Table10[[#This Row],[Trạm/DTR]]="DTR",_xlfn.XLOOKUP(Table10[[#This Row],[ID NCC]],DS_NCC_DTR[ID NCC],DS_NCC_DTR[Admin miền]),_xlfn.XLOOKUP(Table10[[#This Row],[Trạm/DTR]],Table16[Trạm],Table16[[Admin ]]))</f>
        <v>Nguyễn Thị Ngọc Bích</v>
      </c>
      <c r="G1194" t="s">
        <v>1296</v>
      </c>
      <c r="H1194" s="497" t="str">
        <f>VLOOKUP(Table10[[#This Row],[Sản Phẩm RG]],'Thông tin'!C:F,4,0)</f>
        <v>PET chai</v>
      </c>
      <c r="I1194">
        <v>762</v>
      </c>
      <c r="J1194" s="497">
        <f>Table10[[#This Row],[Sản lượng kg]]/1000</f>
        <v>0.76200000000000001</v>
      </c>
      <c r="K1194" s="497" t="str">
        <f>_xlfn.XLOOKUP(Table10[[#This Row],[Loại Hàng]],Table59[Nhóm],Table59[Qui đổi])</f>
        <v>PET chai</v>
      </c>
      <c r="L1194" s="403">
        <v>46155</v>
      </c>
      <c r="M1194" t="s">
        <v>608</v>
      </c>
      <c r="N1194" s="497">
        <f>IF(COUNTIF($A$3:A1194,A1194)=1,1,0)</f>
        <v>0</v>
      </c>
    </row>
    <row r="1195" spans="1:14" x14ac:dyDescent="0.35">
      <c r="A1195" t="s">
        <v>781</v>
      </c>
      <c r="B1195" s="497" t="str">
        <f>IF(Table10[[#This Row],[DTR/Trạm]]="DTR",_xlfn.XLOOKUP(Table10[[#This Row],[ID NCC]],DS_NCC_DTR[ID NCC],DS_NCC_DTR[Tên NCC]),_xlfn.XLOOKUP(Table10[[#This Row],[ID NCC]],Data_TongTram2[ID NCC],Data_TongTram2[Tên NCC]))</f>
        <v>Anh Bằng</v>
      </c>
      <c r="C1195" s="497" t="str">
        <f>IF(Table10[[#This Row],[Trạm/DTR]]="DTR","DTR","Trạm")</f>
        <v>Trạm</v>
      </c>
      <c r="D1195" s="497" t="str">
        <f>Table10[[#This Row],[ID NCC]]&amp;Table10[[#This Row],[Trạm/DTR]]</f>
        <v>001J3000002HLk0IAGKhánh Nga</v>
      </c>
      <c r="E1195" s="497" t="str">
        <f>IF(Table10[[#This Row],[DTR/Trạm]]="DTR",_xlfn.XLOOKUP(Table10[[#This Row],[ID NCC]],DS_NCC_DTR[ID NCC],DS_NCC_DTR[Nhân viên]),_xlfn.XLOOKUP(Table10[[#This Row],[ID NCC]],Data_TongTram2[ID NCC],Data_TongTram2[Nhân viên]))</f>
        <v>Lê Quốc Việt</v>
      </c>
      <c r="F1195" s="497" t="str">
        <f>IF(Table10[[#This Row],[Trạm/DTR]]="DTR",_xlfn.XLOOKUP(Table10[[#This Row],[ID NCC]],DS_NCC_DTR[ID NCC],DS_NCC_DTR[Admin miền]),_xlfn.XLOOKUP(Table10[[#This Row],[Trạm/DTR]],Table16[Trạm],Table16[[Admin ]]))</f>
        <v>Nguyễn Thị Ngọc Bích</v>
      </c>
      <c r="G1195" t="s">
        <v>1296</v>
      </c>
      <c r="H1195" s="497" t="str">
        <f>VLOOKUP(Table10[[#This Row],[Sản Phẩm RG]],'Thông tin'!C:F,4,0)</f>
        <v>PET chai</v>
      </c>
      <c r="I1195">
        <v>802</v>
      </c>
      <c r="J1195" s="497">
        <f>Table10[[#This Row],[Sản lượng kg]]/1000</f>
        <v>0.80200000000000005</v>
      </c>
      <c r="K1195" s="497" t="str">
        <f>_xlfn.XLOOKUP(Table10[[#This Row],[Loại Hàng]],Table59[Nhóm],Table59[Qui đổi])</f>
        <v>PET chai</v>
      </c>
      <c r="L1195" s="403">
        <v>46155</v>
      </c>
      <c r="M1195" t="s">
        <v>608</v>
      </c>
      <c r="N1195" s="497">
        <f>IF(COUNTIF($A$3:A1195,A1195)=1,1,0)</f>
        <v>0</v>
      </c>
    </row>
    <row r="1196" spans="1:14" x14ac:dyDescent="0.35">
      <c r="A1196" t="s">
        <v>679</v>
      </c>
      <c r="B1196" s="497" t="str">
        <f>IF(Table10[[#This Row],[DTR/Trạm]]="DTR",_xlfn.XLOOKUP(Table10[[#This Row],[ID NCC]],DS_NCC_DTR[ID NCC],DS_NCC_DTR[Tên NCC]),_xlfn.XLOOKUP(Table10[[#This Row],[ID NCC]],Data_TongTram2[ID NCC],Data_TongTram2[Tên NCC]))</f>
        <v>Anh Thạch Chợ Gạo</v>
      </c>
      <c r="C1196" s="497" t="str">
        <f>IF(Table10[[#This Row],[Trạm/DTR]]="DTR","DTR","Trạm")</f>
        <v>Trạm</v>
      </c>
      <c r="D1196" s="497" t="str">
        <f>Table10[[#This Row],[ID NCC]]&amp;Table10[[#This Row],[Trạm/DTR]]</f>
        <v>001J3000002HLxXIAWKhánh Nga</v>
      </c>
      <c r="E1196" s="497" t="str">
        <f>IF(Table10[[#This Row],[DTR/Trạm]]="DTR",_xlfn.XLOOKUP(Table10[[#This Row],[ID NCC]],DS_NCC_DTR[ID NCC],DS_NCC_DTR[Nhân viên]),_xlfn.XLOOKUP(Table10[[#This Row],[ID NCC]],Data_TongTram2[ID NCC],Data_TongTram2[Nhân viên]))</f>
        <v>Lâm Đỗ Anh Hào</v>
      </c>
      <c r="F1196" s="497" t="str">
        <f>IF(Table10[[#This Row],[Trạm/DTR]]="DTR",_xlfn.XLOOKUP(Table10[[#This Row],[ID NCC]],DS_NCC_DTR[ID NCC],DS_NCC_DTR[Admin miền]),_xlfn.XLOOKUP(Table10[[#This Row],[Trạm/DTR]],Table16[Trạm],Table16[[Admin ]]))</f>
        <v>Nguyễn Thị Ngọc Bích</v>
      </c>
      <c r="G1196" t="s">
        <v>1296</v>
      </c>
      <c r="H1196" s="497" t="str">
        <f>VLOOKUP(Table10[[#This Row],[Sản Phẩm RG]],'Thông tin'!C:F,4,0)</f>
        <v>PET chai</v>
      </c>
      <c r="I1196">
        <v>595</v>
      </c>
      <c r="J1196" s="497">
        <f>Table10[[#This Row],[Sản lượng kg]]/1000</f>
        <v>0.59499999999999997</v>
      </c>
      <c r="K1196" s="497" t="str">
        <f>_xlfn.XLOOKUP(Table10[[#This Row],[Loại Hàng]],Table59[Nhóm],Table59[Qui đổi])</f>
        <v>PET chai</v>
      </c>
      <c r="L1196" s="403">
        <v>46155</v>
      </c>
      <c r="M1196" t="s">
        <v>608</v>
      </c>
      <c r="N1196" s="497">
        <f>IF(COUNTIF($A$3:A1196,A1196)=1,1,0)</f>
        <v>0</v>
      </c>
    </row>
    <row r="1197" spans="1:14" x14ac:dyDescent="0.35">
      <c r="A1197" t="s">
        <v>778</v>
      </c>
      <c r="B1197" s="497" t="str">
        <f>IF(Table10[[#This Row],[DTR/Trạm]]="DTR",_xlfn.XLOOKUP(Table10[[#This Row],[ID NCC]],DS_NCC_DTR[ID NCC],DS_NCC_DTR[Tên NCC]),_xlfn.XLOOKUP(Table10[[#This Row],[ID NCC]],Data_TongTram2[ID NCC],Data_TongTram2[Tên NCC]))</f>
        <v>Thu Lì Bến Tre</v>
      </c>
      <c r="C1197" s="497" t="str">
        <f>IF(Table10[[#This Row],[Trạm/DTR]]="DTR","DTR","Trạm")</f>
        <v>Trạm</v>
      </c>
      <c r="D1197" s="497" t="str">
        <f>Table10[[#This Row],[ID NCC]]&amp;Table10[[#This Row],[Trạm/DTR]]</f>
        <v>001J3000002HLdpIAGKhánh Nga</v>
      </c>
      <c r="E1197" s="497" t="str">
        <f>IF(Table10[[#This Row],[DTR/Trạm]]="DTR",_xlfn.XLOOKUP(Table10[[#This Row],[ID NCC]],DS_NCC_DTR[ID NCC],DS_NCC_DTR[Nhân viên]),_xlfn.XLOOKUP(Table10[[#This Row],[ID NCC]],Data_TongTram2[ID NCC],Data_TongTram2[Nhân viên]))</f>
        <v>Lê Quốc Việt</v>
      </c>
      <c r="F1197" s="497" t="str">
        <f>IF(Table10[[#This Row],[Trạm/DTR]]="DTR",_xlfn.XLOOKUP(Table10[[#This Row],[ID NCC]],DS_NCC_DTR[ID NCC],DS_NCC_DTR[Admin miền]),_xlfn.XLOOKUP(Table10[[#This Row],[Trạm/DTR]],Table16[Trạm],Table16[[Admin ]]))</f>
        <v>Nguyễn Thị Ngọc Bích</v>
      </c>
      <c r="G1197" t="s">
        <v>1296</v>
      </c>
      <c r="H1197" s="497" t="str">
        <f>VLOOKUP(Table10[[#This Row],[Sản Phẩm RG]],'Thông tin'!C:F,4,0)</f>
        <v>PET chai</v>
      </c>
      <c r="I1197">
        <v>443</v>
      </c>
      <c r="J1197" s="497">
        <f>Table10[[#This Row],[Sản lượng kg]]/1000</f>
        <v>0.443</v>
      </c>
      <c r="K1197" s="497" t="str">
        <f>_xlfn.XLOOKUP(Table10[[#This Row],[Loại Hàng]],Table59[Nhóm],Table59[Qui đổi])</f>
        <v>PET chai</v>
      </c>
      <c r="L1197" s="403">
        <v>46155</v>
      </c>
      <c r="M1197" t="s">
        <v>608</v>
      </c>
      <c r="N1197" s="497">
        <f>IF(COUNTIF($A$3:A1197,A1197)=1,1,0)</f>
        <v>0</v>
      </c>
    </row>
    <row r="1198" spans="1:14" x14ac:dyDescent="0.35">
      <c r="A1198" t="s">
        <v>487</v>
      </c>
      <c r="B1198" s="497" t="str">
        <f>IF(Table10[[#This Row],[DTR/Trạm]]="DTR",_xlfn.XLOOKUP(Table10[[#This Row],[ID NCC]],DS_NCC_DTR[ID NCC],DS_NCC_DTR[Tên NCC]),_xlfn.XLOOKUP(Table10[[#This Row],[ID NCC]],Data_TongTram2[ID NCC],Data_TongTram2[Tên NCC]))</f>
        <v>Công ty Phước Lộc Tân</v>
      </c>
      <c r="C1198" s="497" t="str">
        <f>IF(Table10[[#This Row],[Trạm/DTR]]="DTR","DTR","Trạm")</f>
        <v>Trạm</v>
      </c>
      <c r="D1198" s="497" t="str">
        <f>Table10[[#This Row],[ID NCC]]&amp;Table10[[#This Row],[Trạm/DTR]]</f>
        <v>001J3000002HLmlIAGKhánh Nga</v>
      </c>
      <c r="E1198" s="497" t="str">
        <f>IF(Table10[[#This Row],[DTR/Trạm]]="DTR",_xlfn.XLOOKUP(Table10[[#This Row],[ID NCC]],DS_NCC_DTR[ID NCC],DS_NCC_DTR[Nhân viên]),_xlfn.XLOOKUP(Table10[[#This Row],[ID NCC]],Data_TongTram2[ID NCC],Data_TongTram2[Nhân viên]))</f>
        <v>Nguyễn Duy Tân</v>
      </c>
      <c r="F1198" s="497" t="str">
        <f>IF(Table10[[#This Row],[Trạm/DTR]]="DTR",_xlfn.XLOOKUP(Table10[[#This Row],[ID NCC]],DS_NCC_DTR[ID NCC],DS_NCC_DTR[Admin miền]),_xlfn.XLOOKUP(Table10[[#This Row],[Trạm/DTR]],Table16[Trạm],Table16[[Admin ]]))</f>
        <v>Nguyễn Thị Ngọc Bích</v>
      </c>
      <c r="G1198" t="s">
        <v>2240</v>
      </c>
      <c r="H1198" s="497" t="str">
        <f>VLOOKUP(Table10[[#This Row],[Sản Phẩm RG]],'Thông tin'!C:F,4,0)</f>
        <v>PET chai</v>
      </c>
      <c r="I1198">
        <v>7890</v>
      </c>
      <c r="J1198" s="497">
        <f>Table10[[#This Row],[Sản lượng kg]]/1000</f>
        <v>7.89</v>
      </c>
      <c r="K1198" s="497" t="str">
        <f>_xlfn.XLOOKUP(Table10[[#This Row],[Loại Hàng]],Table59[Nhóm],Table59[Qui đổi])</f>
        <v>PET chai</v>
      </c>
      <c r="L1198" s="403">
        <v>46155</v>
      </c>
      <c r="M1198" t="s">
        <v>608</v>
      </c>
      <c r="N1198" s="497">
        <f>IF(COUNTIF($A$3:A1198,A1198)=1,1,0)</f>
        <v>0</v>
      </c>
    </row>
    <row r="1199" spans="1:14" x14ac:dyDescent="0.35">
      <c r="A1199" t="s">
        <v>486</v>
      </c>
      <c r="B1199" s="497" t="str">
        <f>IF(Table10[[#This Row],[DTR/Trạm]]="DTR",_xlfn.XLOOKUP(Table10[[#This Row],[ID NCC]],DS_NCC_DTR[ID NCC],DS_NCC_DTR[Tên NCC]),_xlfn.XLOOKUP(Table10[[#This Row],[ID NCC]],Data_TongTram2[ID NCC],Data_TongTram2[Tên NCC]))</f>
        <v>Chị Vân Bến Tre</v>
      </c>
      <c r="C1199" s="497" t="str">
        <f>IF(Table10[[#This Row],[Trạm/DTR]]="DTR","DTR","Trạm")</f>
        <v>Trạm</v>
      </c>
      <c r="D1199" s="497" t="str">
        <f>Table10[[#This Row],[ID NCC]]&amp;Table10[[#This Row],[Trạm/DTR]]</f>
        <v>001J3000002HjDyIAKKhánh Nga</v>
      </c>
      <c r="E1199" s="497" t="str">
        <f>IF(Table10[[#This Row],[DTR/Trạm]]="DTR",_xlfn.XLOOKUP(Table10[[#This Row],[ID NCC]],DS_NCC_DTR[ID NCC],DS_NCC_DTR[Nhân viên]),_xlfn.XLOOKUP(Table10[[#This Row],[ID NCC]],Data_TongTram2[ID NCC],Data_TongTram2[Nhân viên]))</f>
        <v>Lê Quốc Việt</v>
      </c>
      <c r="F1199" s="497" t="str">
        <f>IF(Table10[[#This Row],[Trạm/DTR]]="DTR",_xlfn.XLOOKUP(Table10[[#This Row],[ID NCC]],DS_NCC_DTR[ID NCC],DS_NCC_DTR[Admin miền]),_xlfn.XLOOKUP(Table10[[#This Row],[Trạm/DTR]],Table16[Trạm],Table16[[Admin ]]))</f>
        <v>Nguyễn Thị Ngọc Bích</v>
      </c>
      <c r="G1199" t="s">
        <v>1296</v>
      </c>
      <c r="H1199" s="497" t="str">
        <f>VLOOKUP(Table10[[#This Row],[Sản Phẩm RG]],'Thông tin'!C:F,4,0)</f>
        <v>PET chai</v>
      </c>
      <c r="I1199">
        <v>583</v>
      </c>
      <c r="J1199" s="497">
        <f>Table10[[#This Row],[Sản lượng kg]]/1000</f>
        <v>0.58299999999999996</v>
      </c>
      <c r="K1199" s="497" t="str">
        <f>_xlfn.XLOOKUP(Table10[[#This Row],[Loại Hàng]],Table59[Nhóm],Table59[Qui đổi])</f>
        <v>PET chai</v>
      </c>
      <c r="L1199" s="403">
        <v>46155</v>
      </c>
      <c r="M1199" t="s">
        <v>608</v>
      </c>
      <c r="N1199" s="497">
        <f>IF(COUNTIF($A$3:A1199,A1199)=1,1,0)</f>
        <v>0</v>
      </c>
    </row>
    <row r="1200" spans="1:14" x14ac:dyDescent="0.35">
      <c r="A1200" t="s">
        <v>385</v>
      </c>
      <c r="B1200" s="497" t="str">
        <f>IF(Table10[[#This Row],[DTR/Trạm]]="DTR",_xlfn.XLOOKUP(Table10[[#This Row],[ID NCC]],DS_NCC_DTR[ID NCC],DS_NCC_DTR[Tên NCC]),_xlfn.XLOOKUP(Table10[[#This Row],[ID NCC]],Data_TongTram2[ID NCC],Data_TongTram2[Tên NCC]))</f>
        <v>HKD Nguyễn Thị Lệ Hằng</v>
      </c>
      <c r="C1200" s="497" t="str">
        <f>IF(Table10[[#This Row],[Trạm/DTR]]="DTR","DTR","Trạm")</f>
        <v>Trạm</v>
      </c>
      <c r="D1200" s="497" t="str">
        <f>Table10[[#This Row],[ID NCC]]&amp;Table10[[#This Row],[Trạm/DTR]]</f>
        <v>001J3000002HLZAIA4Khánh Nga</v>
      </c>
      <c r="E1200" s="497" t="str">
        <f>IF(Table10[[#This Row],[DTR/Trạm]]="DTR",_xlfn.XLOOKUP(Table10[[#This Row],[ID NCC]],DS_NCC_DTR[ID NCC],DS_NCC_DTR[Nhân viên]),_xlfn.XLOOKUP(Table10[[#This Row],[ID NCC]],Data_TongTram2[ID NCC],Data_TongTram2[Nhân viên]))</f>
        <v>Lâm Đỗ Anh Hào</v>
      </c>
      <c r="F1200" s="497" t="str">
        <f>IF(Table10[[#This Row],[Trạm/DTR]]="DTR",_xlfn.XLOOKUP(Table10[[#This Row],[ID NCC]],DS_NCC_DTR[ID NCC],DS_NCC_DTR[Admin miền]),_xlfn.XLOOKUP(Table10[[#This Row],[Trạm/DTR]],Table16[Trạm],Table16[[Admin ]]))</f>
        <v>Nguyễn Thị Ngọc Bích</v>
      </c>
      <c r="G1200" t="s">
        <v>1296</v>
      </c>
      <c r="H1200" s="497" t="str">
        <f>VLOOKUP(Table10[[#This Row],[Sản Phẩm RG]],'Thông tin'!C:F,4,0)</f>
        <v>PET chai</v>
      </c>
      <c r="I1200">
        <v>689</v>
      </c>
      <c r="J1200" s="497">
        <f>Table10[[#This Row],[Sản lượng kg]]/1000</f>
        <v>0.68899999999999995</v>
      </c>
      <c r="K1200" s="497" t="str">
        <f>_xlfn.XLOOKUP(Table10[[#This Row],[Loại Hàng]],Table59[Nhóm],Table59[Qui đổi])</f>
        <v>PET chai</v>
      </c>
      <c r="L1200" s="403">
        <v>46155</v>
      </c>
      <c r="M1200" t="s">
        <v>608</v>
      </c>
      <c r="N1200" s="497">
        <f>IF(COUNTIF($A$3:A1200,A1200)=1,1,0)</f>
        <v>0</v>
      </c>
    </row>
    <row r="1201" spans="1:14" x14ac:dyDescent="0.35">
      <c r="A1201" t="s">
        <v>671</v>
      </c>
      <c r="B1201" s="497" t="str">
        <f>IF(Table10[[#This Row],[DTR/Trạm]]="DTR",_xlfn.XLOOKUP(Table10[[#This Row],[ID NCC]],DS_NCC_DTR[ID NCC],DS_NCC_DTR[Tên NCC]),_xlfn.XLOOKUP(Table10[[#This Row],[ID NCC]],Data_TongTram2[ID NCC],Data_TongTram2[Tên NCC]))</f>
        <v>Chị Năm Kim</v>
      </c>
      <c r="C1201" s="497" t="str">
        <f>IF(Table10[[#This Row],[Trạm/DTR]]="DTR","DTR","Trạm")</f>
        <v>Trạm</v>
      </c>
      <c r="D1201" s="497" t="str">
        <f>Table10[[#This Row],[ID NCC]]&amp;Table10[[#This Row],[Trạm/DTR]]</f>
        <v>001J3000002HLyNIAWKhánh Nga</v>
      </c>
      <c r="E1201" s="497" t="str">
        <f>IF(Table10[[#This Row],[DTR/Trạm]]="DTR",_xlfn.XLOOKUP(Table10[[#This Row],[ID NCC]],DS_NCC_DTR[ID NCC],DS_NCC_DTR[Nhân viên]),_xlfn.XLOOKUP(Table10[[#This Row],[ID NCC]],Data_TongTram2[ID NCC],Data_TongTram2[Nhân viên]))</f>
        <v>Lâm Đỗ Anh Hào</v>
      </c>
      <c r="F1201" s="497" t="str">
        <f>IF(Table10[[#This Row],[Trạm/DTR]]="DTR",_xlfn.XLOOKUP(Table10[[#This Row],[ID NCC]],DS_NCC_DTR[ID NCC],DS_NCC_DTR[Admin miền]),_xlfn.XLOOKUP(Table10[[#This Row],[Trạm/DTR]],Table16[Trạm],Table16[[Admin ]]))</f>
        <v>Nguyễn Thị Ngọc Bích</v>
      </c>
      <c r="G1201" t="s">
        <v>1296</v>
      </c>
      <c r="H1201" s="497" t="str">
        <f>VLOOKUP(Table10[[#This Row],[Sản Phẩm RG]],'Thông tin'!C:F,4,0)</f>
        <v>PET chai</v>
      </c>
      <c r="I1201">
        <v>611</v>
      </c>
      <c r="J1201" s="497">
        <f>Table10[[#This Row],[Sản lượng kg]]/1000</f>
        <v>0.61099999999999999</v>
      </c>
      <c r="K1201" s="497" t="str">
        <f>_xlfn.XLOOKUP(Table10[[#This Row],[Loại Hàng]],Table59[Nhóm],Table59[Qui đổi])</f>
        <v>PET chai</v>
      </c>
      <c r="L1201" s="403">
        <v>46155</v>
      </c>
      <c r="M1201" t="s">
        <v>608</v>
      </c>
      <c r="N1201" s="497">
        <f>IF(COUNTIF($A$3:A1201,A1201)=1,1,0)</f>
        <v>1</v>
      </c>
    </row>
    <row r="1202" spans="1:14" x14ac:dyDescent="0.35">
      <c r="A1202" t="s">
        <v>421</v>
      </c>
      <c r="B1202" s="497" t="str">
        <f>IF(Table10[[#This Row],[DTR/Trạm]]="DTR",_xlfn.XLOOKUP(Table10[[#This Row],[ID NCC]],DS_NCC_DTR[ID NCC],DS_NCC_DTR[Tên NCC]),_xlfn.XLOOKUP(Table10[[#This Row],[ID NCC]],Data_TongTram2[ID NCC],Data_TongTram2[Tên NCC]))</f>
        <v>Anh Rỡ Chợ Gạo</v>
      </c>
      <c r="C1202" s="497" t="str">
        <f>IF(Table10[[#This Row],[Trạm/DTR]]="DTR","DTR","Trạm")</f>
        <v>Trạm</v>
      </c>
      <c r="D1202" s="497" t="str">
        <f>Table10[[#This Row],[ID NCC]]&amp;Table10[[#This Row],[Trạm/DTR]]</f>
        <v>001J3000002HjDPIA0Khánh Nga</v>
      </c>
      <c r="E1202" s="497" t="str">
        <f>IF(Table10[[#This Row],[DTR/Trạm]]="DTR",_xlfn.XLOOKUP(Table10[[#This Row],[ID NCC]],DS_NCC_DTR[ID NCC],DS_NCC_DTR[Nhân viên]),_xlfn.XLOOKUP(Table10[[#This Row],[ID NCC]],Data_TongTram2[ID NCC],Data_TongTram2[Nhân viên]))</f>
        <v>Lâm Đỗ Anh Hào</v>
      </c>
      <c r="F1202" s="497" t="str">
        <f>IF(Table10[[#This Row],[Trạm/DTR]]="DTR",_xlfn.XLOOKUP(Table10[[#This Row],[ID NCC]],DS_NCC_DTR[ID NCC],DS_NCC_DTR[Admin miền]),_xlfn.XLOOKUP(Table10[[#This Row],[Trạm/DTR]],Table16[Trạm],Table16[[Admin ]]))</f>
        <v>Nguyễn Thị Ngọc Bích</v>
      </c>
      <c r="G1202" t="s">
        <v>1296</v>
      </c>
      <c r="H1202" s="497" t="str">
        <f>VLOOKUP(Table10[[#This Row],[Sản Phẩm RG]],'Thông tin'!C:F,4,0)</f>
        <v>PET chai</v>
      </c>
      <c r="I1202">
        <v>451</v>
      </c>
      <c r="J1202" s="497">
        <f>Table10[[#This Row],[Sản lượng kg]]/1000</f>
        <v>0.45100000000000001</v>
      </c>
      <c r="K1202" s="497" t="str">
        <f>_xlfn.XLOOKUP(Table10[[#This Row],[Loại Hàng]],Table59[Nhóm],Table59[Qui đổi])</f>
        <v>PET chai</v>
      </c>
      <c r="L1202" s="403">
        <v>46155</v>
      </c>
      <c r="M1202" t="s">
        <v>608</v>
      </c>
      <c r="N1202" s="497">
        <f>IF(COUNTIF($A$3:A1202,A1202)=1,1,0)</f>
        <v>1</v>
      </c>
    </row>
    <row r="1203" spans="1:14" x14ac:dyDescent="0.35">
      <c r="A1203" t="s">
        <v>412</v>
      </c>
      <c r="B1203" s="497" t="str">
        <f>IF(Table10[[#This Row],[DTR/Trạm]]="DTR",_xlfn.XLOOKUP(Table10[[#This Row],[ID NCC]],DS_NCC_DTR[ID NCC],DS_NCC_DTR[Tên NCC]),_xlfn.XLOOKUP(Table10[[#This Row],[ID NCC]],Data_TongTram2[ID NCC],Data_TongTram2[Tên NCC]))</f>
        <v>Anh Hải Tiền Giang</v>
      </c>
      <c r="C1203" s="497" t="str">
        <f>IF(Table10[[#This Row],[Trạm/DTR]]="DTR","DTR","Trạm")</f>
        <v>Trạm</v>
      </c>
      <c r="D1203" s="497" t="str">
        <f>Table10[[#This Row],[ID NCC]]&amp;Table10[[#This Row],[Trạm/DTR]]</f>
        <v>001J3000002HLbuIAGKhánh Nga</v>
      </c>
      <c r="E1203" s="497" t="str">
        <f>IF(Table10[[#This Row],[DTR/Trạm]]="DTR",_xlfn.XLOOKUP(Table10[[#This Row],[ID NCC]],DS_NCC_DTR[ID NCC],DS_NCC_DTR[Nhân viên]),_xlfn.XLOOKUP(Table10[[#This Row],[ID NCC]],Data_TongTram2[ID NCC],Data_TongTram2[Nhân viên]))</f>
        <v>Lâm Đỗ Anh Hào</v>
      </c>
      <c r="F1203" s="497" t="str">
        <f>IF(Table10[[#This Row],[Trạm/DTR]]="DTR",_xlfn.XLOOKUP(Table10[[#This Row],[ID NCC]],DS_NCC_DTR[ID NCC],DS_NCC_DTR[Admin miền]),_xlfn.XLOOKUP(Table10[[#This Row],[Trạm/DTR]],Table16[Trạm],Table16[[Admin ]]))</f>
        <v>Nguyễn Thị Ngọc Bích</v>
      </c>
      <c r="G1203" t="s">
        <v>1296</v>
      </c>
      <c r="H1203" s="497" t="str">
        <f>VLOOKUP(Table10[[#This Row],[Sản Phẩm RG]],'Thông tin'!C:F,4,0)</f>
        <v>PET chai</v>
      </c>
      <c r="I1203">
        <v>143</v>
      </c>
      <c r="J1203" s="497">
        <f>Table10[[#This Row],[Sản lượng kg]]/1000</f>
        <v>0.14299999999999999</v>
      </c>
      <c r="K1203" s="497" t="str">
        <f>_xlfn.XLOOKUP(Table10[[#This Row],[Loại Hàng]],Table59[Nhóm],Table59[Qui đổi])</f>
        <v>PET chai</v>
      </c>
      <c r="L1203" s="403">
        <v>46156</v>
      </c>
      <c r="M1203" t="s">
        <v>608</v>
      </c>
      <c r="N1203" s="497">
        <f>IF(COUNTIF($A$3:A1203,A1203)=1,1,0)</f>
        <v>0</v>
      </c>
    </row>
    <row r="1204" spans="1:14" x14ac:dyDescent="0.35">
      <c r="A1204" t="s">
        <v>480</v>
      </c>
      <c r="B1204" s="497" t="str">
        <f>IF(Table10[[#This Row],[DTR/Trạm]]="DTR",_xlfn.XLOOKUP(Table10[[#This Row],[ID NCC]],DS_NCC_DTR[ID NCC],DS_NCC_DTR[Tên NCC]),_xlfn.XLOOKUP(Table10[[#This Row],[ID NCC]],Data_TongTram2[ID NCC],Data_TongTram2[Tên NCC]))</f>
        <v>Hộ Kinh Doanh Thành Thúy</v>
      </c>
      <c r="C1204" s="497" t="str">
        <f>IF(Table10[[#This Row],[Trạm/DTR]]="DTR","DTR","Trạm")</f>
        <v>Trạm</v>
      </c>
      <c r="D1204" s="497" t="str">
        <f>Table10[[#This Row],[ID NCC]]&amp;Table10[[#This Row],[Trạm/DTR]]</f>
        <v>001J3000002HLcDIAWKhánh Nga</v>
      </c>
      <c r="E1204" s="497" t="str">
        <f>IF(Table10[[#This Row],[DTR/Trạm]]="DTR",_xlfn.XLOOKUP(Table10[[#This Row],[ID NCC]],DS_NCC_DTR[ID NCC],DS_NCC_DTR[Nhân viên]),_xlfn.XLOOKUP(Table10[[#This Row],[ID NCC]],Data_TongTram2[ID NCC],Data_TongTram2[Nhân viên]))</f>
        <v>Lâm Đỗ Anh Hào</v>
      </c>
      <c r="F1204" s="497" t="str">
        <f>IF(Table10[[#This Row],[Trạm/DTR]]="DTR",_xlfn.XLOOKUP(Table10[[#This Row],[ID NCC]],DS_NCC_DTR[ID NCC],DS_NCC_DTR[Admin miền]),_xlfn.XLOOKUP(Table10[[#This Row],[Trạm/DTR]],Table16[Trạm],Table16[[Admin ]]))</f>
        <v>Nguyễn Thị Ngọc Bích</v>
      </c>
      <c r="G1204" t="s">
        <v>2240</v>
      </c>
      <c r="H1204" s="497" t="str">
        <f>VLOOKUP(Table10[[#This Row],[Sản Phẩm RG]],'Thông tin'!C:F,4,0)</f>
        <v>PET chai</v>
      </c>
      <c r="I1204">
        <v>5901</v>
      </c>
      <c r="J1204" s="497">
        <f>Table10[[#This Row],[Sản lượng kg]]/1000</f>
        <v>5.9009999999999998</v>
      </c>
      <c r="K1204" s="497" t="str">
        <f>_xlfn.XLOOKUP(Table10[[#This Row],[Loại Hàng]],Table59[Nhóm],Table59[Qui đổi])</f>
        <v>PET chai</v>
      </c>
      <c r="L1204" s="403">
        <v>46156</v>
      </c>
      <c r="M1204" t="s">
        <v>608</v>
      </c>
      <c r="N1204" s="497">
        <f>IF(COUNTIF($A$3:A1204,A1204)=1,1,0)</f>
        <v>1</v>
      </c>
    </row>
    <row r="1205" spans="1:14" x14ac:dyDescent="0.35">
      <c r="A1205" t="s">
        <v>410</v>
      </c>
      <c r="B1205" s="497" t="str">
        <f>IF(Table10[[#This Row],[DTR/Trạm]]="DTR",_xlfn.XLOOKUP(Table10[[#This Row],[ID NCC]],DS_NCC_DTR[ID NCC],DS_NCC_DTR[Tên NCC]),_xlfn.XLOOKUP(Table10[[#This Row],[ID NCC]],Data_TongTram2[ID NCC],Data_TongTram2[Tên NCC]))</f>
        <v>Chị Nhờ</v>
      </c>
      <c r="C1205" s="497" t="str">
        <f>IF(Table10[[#This Row],[Trạm/DTR]]="DTR","DTR","Trạm")</f>
        <v>Trạm</v>
      </c>
      <c r="D1205" s="497" t="str">
        <f>Table10[[#This Row],[ID NCC]]&amp;Table10[[#This Row],[Trạm/DTR]]</f>
        <v>001J3000002HLpmIAGKhánh Nga</v>
      </c>
      <c r="E1205" s="497" t="str">
        <f>IF(Table10[[#This Row],[DTR/Trạm]]="DTR",_xlfn.XLOOKUP(Table10[[#This Row],[ID NCC]],DS_NCC_DTR[ID NCC],DS_NCC_DTR[Nhân viên]),_xlfn.XLOOKUP(Table10[[#This Row],[ID NCC]],Data_TongTram2[ID NCC],Data_TongTram2[Nhân viên]))</f>
        <v>Lê Quốc Việt</v>
      </c>
      <c r="F1205" s="497" t="str">
        <f>IF(Table10[[#This Row],[Trạm/DTR]]="DTR",_xlfn.XLOOKUP(Table10[[#This Row],[ID NCC]],DS_NCC_DTR[ID NCC],DS_NCC_DTR[Admin miền]),_xlfn.XLOOKUP(Table10[[#This Row],[Trạm/DTR]],Table16[Trạm],Table16[[Admin ]]))</f>
        <v>Nguyễn Thị Ngọc Bích</v>
      </c>
      <c r="G1205" t="s">
        <v>1296</v>
      </c>
      <c r="H1205" s="497" t="str">
        <f>VLOOKUP(Table10[[#This Row],[Sản Phẩm RG]],'Thông tin'!C:F,4,0)</f>
        <v>PET chai</v>
      </c>
      <c r="I1205">
        <v>143</v>
      </c>
      <c r="J1205" s="497">
        <f>Table10[[#This Row],[Sản lượng kg]]/1000</f>
        <v>0.14299999999999999</v>
      </c>
      <c r="K1205" s="497" t="str">
        <f>_xlfn.XLOOKUP(Table10[[#This Row],[Loại Hàng]],Table59[Nhóm],Table59[Qui đổi])</f>
        <v>PET chai</v>
      </c>
      <c r="L1205" s="403">
        <v>46156</v>
      </c>
      <c r="M1205" t="s">
        <v>608</v>
      </c>
      <c r="N1205" s="497">
        <f>IF(COUNTIF($A$3:A1205,A1205)=1,1,0)</f>
        <v>1</v>
      </c>
    </row>
    <row r="1206" spans="1:14" x14ac:dyDescent="0.35">
      <c r="A1206" t="s">
        <v>484</v>
      </c>
      <c r="B1206" s="497" t="str">
        <f>IF(Table10[[#This Row],[DTR/Trạm]]="DTR",_xlfn.XLOOKUP(Table10[[#This Row],[ID NCC]],DS_NCC_DTR[ID NCC],DS_NCC_DTR[Tên NCC]),_xlfn.XLOOKUP(Table10[[#This Row],[ID NCC]],Data_TongTram2[ID NCC],Data_TongTram2[Tên NCC]))</f>
        <v>Anh Biếu Long Giang</v>
      </c>
      <c r="C1206" s="497" t="str">
        <f>IF(Table10[[#This Row],[Trạm/DTR]]="DTR","DTR","Trạm")</f>
        <v>Trạm</v>
      </c>
      <c r="D1206" s="497" t="str">
        <f>Table10[[#This Row],[ID NCC]]&amp;Table10[[#This Row],[Trạm/DTR]]</f>
        <v>001dc00000PMFBlAAPKhánh Nga</v>
      </c>
      <c r="E1206" s="497" t="str">
        <f>IF(Table10[[#This Row],[DTR/Trạm]]="DTR",_xlfn.XLOOKUP(Table10[[#This Row],[ID NCC]],DS_NCC_DTR[ID NCC],DS_NCC_DTR[Nhân viên]),_xlfn.XLOOKUP(Table10[[#This Row],[ID NCC]],Data_TongTram2[ID NCC],Data_TongTram2[Nhân viên]))</f>
        <v>Lâm Đỗ Anh Hào</v>
      </c>
      <c r="F1206" s="497" t="str">
        <f>IF(Table10[[#This Row],[Trạm/DTR]]="DTR",_xlfn.XLOOKUP(Table10[[#This Row],[ID NCC]],DS_NCC_DTR[ID NCC],DS_NCC_DTR[Admin miền]),_xlfn.XLOOKUP(Table10[[#This Row],[Trạm/DTR]],Table16[Trạm],Table16[[Admin ]]))</f>
        <v>Nguyễn Thị Ngọc Bích</v>
      </c>
      <c r="G1206" t="s">
        <v>1296</v>
      </c>
      <c r="H1206" s="497" t="str">
        <f>VLOOKUP(Table10[[#This Row],[Sản Phẩm RG]],'Thông tin'!C:F,4,0)</f>
        <v>PET chai</v>
      </c>
      <c r="I1206">
        <v>247</v>
      </c>
      <c r="J1206" s="497">
        <f>Table10[[#This Row],[Sản lượng kg]]/1000</f>
        <v>0.247</v>
      </c>
      <c r="K1206" s="497" t="str">
        <f>_xlfn.XLOOKUP(Table10[[#This Row],[Loại Hàng]],Table59[Nhóm],Table59[Qui đổi])</f>
        <v>PET chai</v>
      </c>
      <c r="L1206" s="403">
        <v>46156</v>
      </c>
      <c r="M1206" t="s">
        <v>608</v>
      </c>
      <c r="N1206" s="497">
        <f>IF(COUNTIF($A$3:A1206,A1206)=1,1,0)</f>
        <v>1</v>
      </c>
    </row>
    <row r="1207" spans="1:14" x14ac:dyDescent="0.35">
      <c r="A1207" t="s">
        <v>1716</v>
      </c>
      <c r="B1207" s="497" t="str">
        <f>IF(Table10[[#This Row],[DTR/Trạm]]="DTR",_xlfn.XLOOKUP(Table10[[#This Row],[ID NCC]],DS_NCC_DTR[ID NCC],DS_NCC_DTR[Tên NCC]),_xlfn.XLOOKUP(Table10[[#This Row],[ID NCC]],Data_TongTram2[ID NCC],Data_TongTram2[Tên NCC]))</f>
        <v>NCC Chị Ngọc Tháp Mười</v>
      </c>
      <c r="C1207" s="497" t="str">
        <f>IF(Table10[[#This Row],[Trạm/DTR]]="DTR","DTR","Trạm")</f>
        <v>Trạm</v>
      </c>
      <c r="D1207" s="497" t="str">
        <f>Table10[[#This Row],[ID NCC]]&amp;Table10[[#This Row],[Trạm/DTR]]</f>
        <v>001dc00001xt0uZAAQKhánh Nga</v>
      </c>
      <c r="E1207" s="497" t="str">
        <f>IF(Table10[[#This Row],[DTR/Trạm]]="DTR",_xlfn.XLOOKUP(Table10[[#This Row],[ID NCC]],DS_NCC_DTR[ID NCC],DS_NCC_DTR[Nhân viên]),_xlfn.XLOOKUP(Table10[[#This Row],[ID NCC]],Data_TongTram2[ID NCC],Data_TongTram2[Nhân viên]))</f>
        <v>Lâm Đỗ Anh Hào</v>
      </c>
      <c r="F1207" s="497" t="str">
        <f>IF(Table10[[#This Row],[Trạm/DTR]]="DTR",_xlfn.XLOOKUP(Table10[[#This Row],[ID NCC]],DS_NCC_DTR[ID NCC],DS_NCC_DTR[Admin miền]),_xlfn.XLOOKUP(Table10[[#This Row],[Trạm/DTR]],Table16[Trạm],Table16[[Admin ]]))</f>
        <v>Nguyễn Thị Ngọc Bích</v>
      </c>
      <c r="G1207" t="s">
        <v>1296</v>
      </c>
      <c r="H1207" s="497" t="str">
        <f>VLOOKUP(Table10[[#This Row],[Sản Phẩm RG]],'Thông tin'!C:F,4,0)</f>
        <v>PET chai</v>
      </c>
      <c r="I1207">
        <v>729</v>
      </c>
      <c r="J1207" s="497">
        <f>Table10[[#This Row],[Sản lượng kg]]/1000</f>
        <v>0.72899999999999998</v>
      </c>
      <c r="K1207" s="497" t="str">
        <f>_xlfn.XLOOKUP(Table10[[#This Row],[Loại Hàng]],Table59[Nhóm],Table59[Qui đổi])</f>
        <v>PET chai</v>
      </c>
      <c r="L1207" s="403">
        <v>46156</v>
      </c>
      <c r="M1207" t="s">
        <v>608</v>
      </c>
      <c r="N1207" s="497">
        <f>IF(COUNTIF($A$3:A1207,A1207)=1,1,0)</f>
        <v>0</v>
      </c>
    </row>
    <row r="1208" spans="1:14" x14ac:dyDescent="0.35">
      <c r="A1208" t="s">
        <v>654</v>
      </c>
      <c r="B1208" s="497" t="str">
        <f>IF(Table10[[#This Row],[DTR/Trạm]]="DTR",_xlfn.XLOOKUP(Table10[[#This Row],[ID NCC]],DS_NCC_DTR[ID NCC],DS_NCC_DTR[Tên NCC]),_xlfn.XLOOKUP(Table10[[#This Row],[ID NCC]],Data_TongTram2[ID NCC],Data_TongTram2[Tên NCC]))</f>
        <v>Chị Phượng Tân Trụ</v>
      </c>
      <c r="C1208" s="497" t="str">
        <f>IF(Table10[[#This Row],[Trạm/DTR]]="DTR","DTR","Trạm")</f>
        <v>Trạm</v>
      </c>
      <c r="D1208" s="497" t="str">
        <f>Table10[[#This Row],[ID NCC]]&amp;Table10[[#This Row],[Trạm/DTR]]</f>
        <v>001J3000002HLfxIAGKhánh Nga</v>
      </c>
      <c r="E1208" s="497" t="str">
        <f>IF(Table10[[#This Row],[DTR/Trạm]]="DTR",_xlfn.XLOOKUP(Table10[[#This Row],[ID NCC]],DS_NCC_DTR[ID NCC],DS_NCC_DTR[Nhân viên]),_xlfn.XLOOKUP(Table10[[#This Row],[ID NCC]],Data_TongTram2[ID NCC],Data_TongTram2[Nhân viên]))</f>
        <v>Nguyễn Duy Tân</v>
      </c>
      <c r="F1208" s="497" t="str">
        <f>IF(Table10[[#This Row],[Trạm/DTR]]="DTR",_xlfn.XLOOKUP(Table10[[#This Row],[ID NCC]],DS_NCC_DTR[ID NCC],DS_NCC_DTR[Admin miền]),_xlfn.XLOOKUP(Table10[[#This Row],[Trạm/DTR]],Table16[Trạm],Table16[[Admin ]]))</f>
        <v>Nguyễn Thị Ngọc Bích</v>
      </c>
      <c r="G1208" t="s">
        <v>1296</v>
      </c>
      <c r="H1208" s="497" t="str">
        <f>VLOOKUP(Table10[[#This Row],[Sản Phẩm RG]],'Thông tin'!C:F,4,0)</f>
        <v>PET chai</v>
      </c>
      <c r="I1208">
        <v>983</v>
      </c>
      <c r="J1208" s="497">
        <f>Table10[[#This Row],[Sản lượng kg]]/1000</f>
        <v>0.98299999999999998</v>
      </c>
      <c r="K1208" s="497" t="str">
        <f>_xlfn.XLOOKUP(Table10[[#This Row],[Loại Hàng]],Table59[Nhóm],Table59[Qui đổi])</f>
        <v>PET chai</v>
      </c>
      <c r="L1208" s="403">
        <v>46156</v>
      </c>
      <c r="M1208" t="s">
        <v>608</v>
      </c>
      <c r="N1208" s="497">
        <f>IF(COUNTIF($A$3:A1208,A1208)=1,1,0)</f>
        <v>0</v>
      </c>
    </row>
    <row r="1209" spans="1:14" x14ac:dyDescent="0.35">
      <c r="A1209" t="s">
        <v>1654</v>
      </c>
      <c r="B1209" s="497" t="str">
        <f>IF(Table10[[#This Row],[DTR/Trạm]]="DTR",_xlfn.XLOOKUP(Table10[[#This Row],[ID NCC]],DS_NCC_DTR[ID NCC],DS_NCC_DTR[Tên NCC]),_xlfn.XLOOKUP(Table10[[#This Row],[ID NCC]],Data_TongTram2[ID NCC],Data_TongTram2[Tên NCC]))</f>
        <v>Chị Yến Chợ Bưng</v>
      </c>
      <c r="C1209" s="497" t="str">
        <f>IF(Table10[[#This Row],[Trạm/DTR]]="DTR","DTR","Trạm")</f>
        <v>Trạm</v>
      </c>
      <c r="D1209" s="497" t="str">
        <f>Table10[[#This Row],[ID NCC]]&amp;Table10[[#This Row],[Trạm/DTR]]</f>
        <v>001dc00001au4DSAAYKhánh Nga</v>
      </c>
      <c r="E1209" s="497" t="str">
        <f>IF(Table10[[#This Row],[DTR/Trạm]]="DTR",_xlfn.XLOOKUP(Table10[[#This Row],[ID NCC]],DS_NCC_DTR[ID NCC],DS_NCC_DTR[Nhân viên]),_xlfn.XLOOKUP(Table10[[#This Row],[ID NCC]],Data_TongTram2[ID NCC],Data_TongTram2[Nhân viên]))</f>
        <v>Lâm Đỗ Anh Hào</v>
      </c>
      <c r="F1209" s="497" t="str">
        <f>IF(Table10[[#This Row],[Trạm/DTR]]="DTR",_xlfn.XLOOKUP(Table10[[#This Row],[ID NCC]],DS_NCC_DTR[ID NCC],DS_NCC_DTR[Admin miền]),_xlfn.XLOOKUP(Table10[[#This Row],[Trạm/DTR]],Table16[Trạm],Table16[[Admin ]]))</f>
        <v>Nguyễn Thị Ngọc Bích</v>
      </c>
      <c r="G1209" t="s">
        <v>1296</v>
      </c>
      <c r="H1209" s="497" t="str">
        <f>VLOOKUP(Table10[[#This Row],[Sản Phẩm RG]],'Thông tin'!C:F,4,0)</f>
        <v>PET chai</v>
      </c>
      <c r="I1209">
        <v>123</v>
      </c>
      <c r="J1209" s="497">
        <f>Table10[[#This Row],[Sản lượng kg]]/1000</f>
        <v>0.123</v>
      </c>
      <c r="K1209" s="497" t="str">
        <f>_xlfn.XLOOKUP(Table10[[#This Row],[Loại Hàng]],Table59[Nhóm],Table59[Qui đổi])</f>
        <v>PET chai</v>
      </c>
      <c r="L1209" s="403">
        <v>46156</v>
      </c>
      <c r="M1209" t="s">
        <v>608</v>
      </c>
      <c r="N1209" s="497">
        <f>IF(COUNTIF($A$3:A1209,A1209)=1,1,0)</f>
        <v>1</v>
      </c>
    </row>
    <row r="1210" spans="1:14" x14ac:dyDescent="0.35">
      <c r="A1210" t="s">
        <v>404</v>
      </c>
      <c r="B1210" s="497" t="str">
        <f>IF(Table10[[#This Row],[DTR/Trạm]]="DTR",_xlfn.XLOOKUP(Table10[[#This Row],[ID NCC]],DS_NCC_DTR[ID NCC],DS_NCC_DTR[Tên NCC]),_xlfn.XLOOKUP(Table10[[#This Row],[ID NCC]],Data_TongTram2[ID NCC],Data_TongTram2[Tên NCC]))</f>
        <v>Anh Trí Cẩm Sơn</v>
      </c>
      <c r="C1210" s="497" t="str">
        <f>IF(Table10[[#This Row],[Trạm/DTR]]="DTR","DTR","Trạm")</f>
        <v>Trạm</v>
      </c>
      <c r="D1210" s="497" t="str">
        <f>Table10[[#This Row],[ID NCC]]&amp;Table10[[#This Row],[Trạm/DTR]]</f>
        <v>001J300000DJ1VEIA1Khánh Nga</v>
      </c>
      <c r="E1210" s="497" t="str">
        <f>IF(Table10[[#This Row],[DTR/Trạm]]="DTR",_xlfn.XLOOKUP(Table10[[#This Row],[ID NCC]],DS_NCC_DTR[ID NCC],DS_NCC_DTR[Nhân viên]),_xlfn.XLOOKUP(Table10[[#This Row],[ID NCC]],Data_TongTram2[ID NCC],Data_TongTram2[Nhân viên]))</f>
        <v>Lâm Đỗ Anh Hào</v>
      </c>
      <c r="F1210" s="497" t="str">
        <f>IF(Table10[[#This Row],[Trạm/DTR]]="DTR",_xlfn.XLOOKUP(Table10[[#This Row],[ID NCC]],DS_NCC_DTR[ID NCC],DS_NCC_DTR[Admin miền]),_xlfn.XLOOKUP(Table10[[#This Row],[Trạm/DTR]],Table16[Trạm],Table16[[Admin ]]))</f>
        <v>Nguyễn Thị Ngọc Bích</v>
      </c>
      <c r="G1210" t="s">
        <v>1296</v>
      </c>
      <c r="H1210" s="497" t="str">
        <f>VLOOKUP(Table10[[#This Row],[Sản Phẩm RG]],'Thông tin'!C:F,4,0)</f>
        <v>PET chai</v>
      </c>
      <c r="I1210">
        <v>498</v>
      </c>
      <c r="J1210" s="497">
        <f>Table10[[#This Row],[Sản lượng kg]]/1000</f>
        <v>0.498</v>
      </c>
      <c r="K1210" s="497" t="str">
        <f>_xlfn.XLOOKUP(Table10[[#This Row],[Loại Hàng]],Table59[Nhóm],Table59[Qui đổi])</f>
        <v>PET chai</v>
      </c>
      <c r="L1210" s="403">
        <v>46156</v>
      </c>
      <c r="M1210" t="s">
        <v>608</v>
      </c>
      <c r="N1210" s="497">
        <f>IF(COUNTIF($A$3:A1210,A1210)=1,1,0)</f>
        <v>0</v>
      </c>
    </row>
    <row r="1211" spans="1:14" x14ac:dyDescent="0.35">
      <c r="A1211" t="s">
        <v>394</v>
      </c>
      <c r="B1211" s="497" t="str">
        <f>IF(Table10[[#This Row],[DTR/Trạm]]="DTR",_xlfn.XLOOKUP(Table10[[#This Row],[ID NCC]],DS_NCC_DTR[ID NCC],DS_NCC_DTR[Tên NCC]),_xlfn.XLOOKUP(Table10[[#This Row],[ID NCC]],Data_TongTram2[ID NCC],Data_TongTram2[Tên NCC]))</f>
        <v>Anh Huy Tiền Giang</v>
      </c>
      <c r="C1211" s="497" t="str">
        <f>IF(Table10[[#This Row],[Trạm/DTR]]="DTR","DTR","Trạm")</f>
        <v>Trạm</v>
      </c>
      <c r="D1211" s="497" t="str">
        <f>Table10[[#This Row],[ID NCC]]&amp;Table10[[#This Row],[Trạm/DTR]]</f>
        <v>001J3000002HLbeIAGKhánh Nga</v>
      </c>
      <c r="E1211" s="497" t="str">
        <f>IF(Table10[[#This Row],[DTR/Trạm]]="DTR",_xlfn.XLOOKUP(Table10[[#This Row],[ID NCC]],DS_NCC_DTR[ID NCC],DS_NCC_DTR[Nhân viên]),_xlfn.XLOOKUP(Table10[[#This Row],[ID NCC]],Data_TongTram2[ID NCC],Data_TongTram2[Nhân viên]))</f>
        <v>Lâm Đỗ Anh Hào</v>
      </c>
      <c r="F1211" s="497" t="str">
        <f>IF(Table10[[#This Row],[Trạm/DTR]]="DTR",_xlfn.XLOOKUP(Table10[[#This Row],[ID NCC]],DS_NCC_DTR[ID NCC],DS_NCC_DTR[Admin miền]),_xlfn.XLOOKUP(Table10[[#This Row],[Trạm/DTR]],Table16[Trạm],Table16[[Admin ]]))</f>
        <v>Nguyễn Thị Ngọc Bích</v>
      </c>
      <c r="G1211" t="s">
        <v>1296</v>
      </c>
      <c r="H1211" s="497" t="str">
        <f>VLOOKUP(Table10[[#This Row],[Sản Phẩm RG]],'Thông tin'!C:F,4,0)</f>
        <v>PET chai</v>
      </c>
      <c r="I1211">
        <v>559</v>
      </c>
      <c r="J1211" s="497">
        <f>Table10[[#This Row],[Sản lượng kg]]/1000</f>
        <v>0.55900000000000005</v>
      </c>
      <c r="K1211" s="497" t="str">
        <f>_xlfn.XLOOKUP(Table10[[#This Row],[Loại Hàng]],Table59[Nhóm],Table59[Qui đổi])</f>
        <v>PET chai</v>
      </c>
      <c r="L1211" s="403">
        <v>46156</v>
      </c>
      <c r="M1211" t="s">
        <v>608</v>
      </c>
      <c r="N1211" s="497">
        <f>IF(COUNTIF($A$3:A1211,A1211)=1,1,0)</f>
        <v>0</v>
      </c>
    </row>
    <row r="1212" spans="1:14" x14ac:dyDescent="0.35">
      <c r="A1212" t="s">
        <v>389</v>
      </c>
      <c r="B1212" s="497" t="str">
        <f>IF(Table10[[#This Row],[DTR/Trạm]]="DTR",_xlfn.XLOOKUP(Table10[[#This Row],[ID NCC]],DS_NCC_DTR[ID NCC],DS_NCC_DTR[Tên NCC]),_xlfn.XLOOKUP(Table10[[#This Row],[ID NCC]],Data_TongTram2[ID NCC],Data_TongTram2[Tên NCC]))</f>
        <v>Anh Việt Đông Hòa</v>
      </c>
      <c r="C1212" s="497" t="str">
        <f>IF(Table10[[#This Row],[Trạm/DTR]]="DTR","DTR","Trạm")</f>
        <v>Trạm</v>
      </c>
      <c r="D1212" s="497" t="str">
        <f>Table10[[#This Row],[ID NCC]]&amp;Table10[[#This Row],[Trạm/DTR]]</f>
        <v>001J3000002HLphIAGKhánh Nga</v>
      </c>
      <c r="E1212" s="497" t="str">
        <f>IF(Table10[[#This Row],[DTR/Trạm]]="DTR",_xlfn.XLOOKUP(Table10[[#This Row],[ID NCC]],DS_NCC_DTR[ID NCC],DS_NCC_DTR[Nhân viên]),_xlfn.XLOOKUP(Table10[[#This Row],[ID NCC]],Data_TongTram2[ID NCC],Data_TongTram2[Nhân viên]))</f>
        <v>Lâm Đỗ Anh Hào</v>
      </c>
      <c r="F1212" s="497" t="str">
        <f>IF(Table10[[#This Row],[Trạm/DTR]]="DTR",_xlfn.XLOOKUP(Table10[[#This Row],[ID NCC]],DS_NCC_DTR[ID NCC],DS_NCC_DTR[Admin miền]),_xlfn.XLOOKUP(Table10[[#This Row],[Trạm/DTR]],Table16[Trạm],Table16[[Admin ]]))</f>
        <v>Nguyễn Thị Ngọc Bích</v>
      </c>
      <c r="G1212" t="s">
        <v>1296</v>
      </c>
      <c r="H1212" s="497" t="str">
        <f>VLOOKUP(Table10[[#This Row],[Sản Phẩm RG]],'Thông tin'!C:F,4,0)</f>
        <v>PET chai</v>
      </c>
      <c r="I1212">
        <v>929</v>
      </c>
      <c r="J1212" s="497">
        <f>Table10[[#This Row],[Sản lượng kg]]/1000</f>
        <v>0.92900000000000005</v>
      </c>
      <c r="K1212" s="497" t="str">
        <f>_xlfn.XLOOKUP(Table10[[#This Row],[Loại Hàng]],Table59[Nhóm],Table59[Qui đổi])</f>
        <v>PET chai</v>
      </c>
      <c r="L1212" s="403">
        <v>46156</v>
      </c>
      <c r="M1212" t="s">
        <v>608</v>
      </c>
      <c r="N1212" s="497">
        <f>IF(COUNTIF($A$3:A1212,A1212)=1,1,0)</f>
        <v>0</v>
      </c>
    </row>
    <row r="1213" spans="1:14" x14ac:dyDescent="0.35">
      <c r="A1213" t="s">
        <v>396</v>
      </c>
      <c r="B1213" s="497" t="str">
        <f>IF(Table10[[#This Row],[DTR/Trạm]]="DTR",_xlfn.XLOOKUP(Table10[[#This Row],[ID NCC]],DS_NCC_DTR[ID NCC],DS_NCC_DTR[Tên NCC]),_xlfn.XLOOKUP(Table10[[#This Row],[ID NCC]],Data_TongTram2[ID NCC],Data_TongTram2[Tên NCC]))</f>
        <v>Anh Phong Chợ Gạo</v>
      </c>
      <c r="C1213" s="497" t="str">
        <f>IF(Table10[[#This Row],[Trạm/DTR]]="DTR","DTR","Trạm")</f>
        <v>Trạm</v>
      </c>
      <c r="D1213" s="497" t="str">
        <f>Table10[[#This Row],[ID NCC]]&amp;Table10[[#This Row],[Trạm/DTR]]</f>
        <v>001J3000002ItCOIA0Khánh Nga</v>
      </c>
      <c r="E1213" s="497" t="str">
        <f>IF(Table10[[#This Row],[DTR/Trạm]]="DTR",_xlfn.XLOOKUP(Table10[[#This Row],[ID NCC]],DS_NCC_DTR[ID NCC],DS_NCC_DTR[Nhân viên]),_xlfn.XLOOKUP(Table10[[#This Row],[ID NCC]],Data_TongTram2[ID NCC],Data_TongTram2[Nhân viên]))</f>
        <v>Lâm Đỗ Anh Hào</v>
      </c>
      <c r="F1213" s="497" t="str">
        <f>IF(Table10[[#This Row],[Trạm/DTR]]="DTR",_xlfn.XLOOKUP(Table10[[#This Row],[ID NCC]],DS_NCC_DTR[ID NCC],DS_NCC_DTR[Admin miền]),_xlfn.XLOOKUP(Table10[[#This Row],[Trạm/DTR]],Table16[Trạm],Table16[[Admin ]]))</f>
        <v>Nguyễn Thị Ngọc Bích</v>
      </c>
      <c r="G1213" t="s">
        <v>1296</v>
      </c>
      <c r="H1213" s="497" t="str">
        <f>VLOOKUP(Table10[[#This Row],[Sản Phẩm RG]],'Thông tin'!C:F,4,0)</f>
        <v>PET chai</v>
      </c>
      <c r="I1213">
        <v>738</v>
      </c>
      <c r="J1213" s="497">
        <f>Table10[[#This Row],[Sản lượng kg]]/1000</f>
        <v>0.73799999999999999</v>
      </c>
      <c r="K1213" s="497" t="str">
        <f>_xlfn.XLOOKUP(Table10[[#This Row],[Loại Hàng]],Table59[Nhóm],Table59[Qui đổi])</f>
        <v>PET chai</v>
      </c>
      <c r="L1213" s="403">
        <v>46156</v>
      </c>
      <c r="M1213" t="s">
        <v>608</v>
      </c>
      <c r="N1213" s="497">
        <f>IF(COUNTIF($A$3:A1213,A1213)=1,1,0)</f>
        <v>0</v>
      </c>
    </row>
    <row r="1214" spans="1:14" x14ac:dyDescent="0.35">
      <c r="A1214" t="s">
        <v>424</v>
      </c>
      <c r="B1214" s="497" t="str">
        <f>IF(Table10[[#This Row],[DTR/Trạm]]="DTR",_xlfn.XLOOKUP(Table10[[#This Row],[ID NCC]],DS_NCC_DTR[ID NCC],DS_NCC_DTR[Tên NCC]),_xlfn.XLOOKUP(Table10[[#This Row],[ID NCC]],Data_TongTram2[ID NCC],Data_TongTram2[Tên NCC]))</f>
        <v>Anh Cường Tân Mỹ Chánh</v>
      </c>
      <c r="C1214" s="497" t="str">
        <f>IF(Table10[[#This Row],[Trạm/DTR]]="DTR","DTR","Trạm")</f>
        <v>Trạm</v>
      </c>
      <c r="D1214" s="497" t="str">
        <f>Table10[[#This Row],[ID NCC]]&amp;Table10[[#This Row],[Trạm/DTR]]</f>
        <v>001J3000002HLbdIAGKhánh Nga</v>
      </c>
      <c r="E1214" s="497" t="str">
        <f>IF(Table10[[#This Row],[DTR/Trạm]]="DTR",_xlfn.XLOOKUP(Table10[[#This Row],[ID NCC]],DS_NCC_DTR[ID NCC],DS_NCC_DTR[Nhân viên]),_xlfn.XLOOKUP(Table10[[#This Row],[ID NCC]],Data_TongTram2[ID NCC],Data_TongTram2[Nhân viên]))</f>
        <v>Lâm Đỗ Anh Hào</v>
      </c>
      <c r="F1214" s="497" t="str">
        <f>IF(Table10[[#This Row],[Trạm/DTR]]="DTR",_xlfn.XLOOKUP(Table10[[#This Row],[ID NCC]],DS_NCC_DTR[ID NCC],DS_NCC_DTR[Admin miền]),_xlfn.XLOOKUP(Table10[[#This Row],[Trạm/DTR]],Table16[Trạm],Table16[[Admin ]]))</f>
        <v>Nguyễn Thị Ngọc Bích</v>
      </c>
      <c r="G1214" t="s">
        <v>1296</v>
      </c>
      <c r="H1214" s="497" t="str">
        <f>VLOOKUP(Table10[[#This Row],[Sản Phẩm RG]],'Thông tin'!C:F,4,0)</f>
        <v>PET chai</v>
      </c>
      <c r="I1214">
        <v>887</v>
      </c>
      <c r="J1214" s="497">
        <f>Table10[[#This Row],[Sản lượng kg]]/1000</f>
        <v>0.88700000000000001</v>
      </c>
      <c r="K1214" s="497" t="str">
        <f>_xlfn.XLOOKUP(Table10[[#This Row],[Loại Hàng]],Table59[Nhóm],Table59[Qui đổi])</f>
        <v>PET chai</v>
      </c>
      <c r="L1214" s="403">
        <v>46156</v>
      </c>
      <c r="M1214" t="s">
        <v>608</v>
      </c>
      <c r="N1214" s="497">
        <f>IF(COUNTIF($A$3:A1214,A1214)=1,1,0)</f>
        <v>0</v>
      </c>
    </row>
    <row r="1215" spans="1:14" x14ac:dyDescent="0.35">
      <c r="A1215" t="s">
        <v>1654</v>
      </c>
      <c r="B1215" s="497" t="str">
        <f>IF(Table10[[#This Row],[DTR/Trạm]]="DTR",_xlfn.XLOOKUP(Table10[[#This Row],[ID NCC]],DS_NCC_DTR[ID NCC],DS_NCC_DTR[Tên NCC]),_xlfn.XLOOKUP(Table10[[#This Row],[ID NCC]],Data_TongTram2[ID NCC],Data_TongTram2[Tên NCC]))</f>
        <v>Chị Yến Chợ Bưng</v>
      </c>
      <c r="C1215" s="497" t="str">
        <f>IF(Table10[[#This Row],[Trạm/DTR]]="DTR","DTR","Trạm")</f>
        <v>Trạm</v>
      </c>
      <c r="D1215" s="497" t="str">
        <f>Table10[[#This Row],[ID NCC]]&amp;Table10[[#This Row],[Trạm/DTR]]</f>
        <v>001dc00001au4DSAAYKhánh Nga</v>
      </c>
      <c r="E1215" s="497" t="str">
        <f>IF(Table10[[#This Row],[DTR/Trạm]]="DTR",_xlfn.XLOOKUP(Table10[[#This Row],[ID NCC]],DS_NCC_DTR[ID NCC],DS_NCC_DTR[Nhân viên]),_xlfn.XLOOKUP(Table10[[#This Row],[ID NCC]],Data_TongTram2[ID NCC],Data_TongTram2[Nhân viên]))</f>
        <v>Lâm Đỗ Anh Hào</v>
      </c>
      <c r="F1215" s="497" t="str">
        <f>IF(Table10[[#This Row],[Trạm/DTR]]="DTR",_xlfn.XLOOKUP(Table10[[#This Row],[ID NCC]],DS_NCC_DTR[ID NCC],DS_NCC_DTR[Admin miền]),_xlfn.XLOOKUP(Table10[[#This Row],[Trạm/DTR]],Table16[Trạm],Table16[[Admin ]]))</f>
        <v>Nguyễn Thị Ngọc Bích</v>
      </c>
      <c r="G1215" t="s">
        <v>1296</v>
      </c>
      <c r="H1215" s="497" t="str">
        <f>VLOOKUP(Table10[[#This Row],[Sản Phẩm RG]],'Thông tin'!C:F,4,0)</f>
        <v>PET chai</v>
      </c>
      <c r="I1215">
        <v>118</v>
      </c>
      <c r="J1215" s="497">
        <f>Table10[[#This Row],[Sản lượng kg]]/1000</f>
        <v>0.11799999999999999</v>
      </c>
      <c r="K1215" s="497" t="str">
        <f>_xlfn.XLOOKUP(Table10[[#This Row],[Loại Hàng]],Table59[Nhóm],Table59[Qui đổi])</f>
        <v>PET chai</v>
      </c>
      <c r="L1215" s="403">
        <v>46156</v>
      </c>
      <c r="M1215" t="s">
        <v>608</v>
      </c>
      <c r="N1215" s="497">
        <f>IF(COUNTIF($A$3:A1215,A1215)=1,1,0)</f>
        <v>0</v>
      </c>
    </row>
    <row r="1216" spans="1:14" x14ac:dyDescent="0.35">
      <c r="A1216" t="s">
        <v>394</v>
      </c>
      <c r="B1216" s="497" t="str">
        <f>IF(Table10[[#This Row],[DTR/Trạm]]="DTR",_xlfn.XLOOKUP(Table10[[#This Row],[ID NCC]],DS_NCC_DTR[ID NCC],DS_NCC_DTR[Tên NCC]),_xlfn.XLOOKUP(Table10[[#This Row],[ID NCC]],Data_TongTram2[ID NCC],Data_TongTram2[Tên NCC]))</f>
        <v>Anh Huy Tiền Giang</v>
      </c>
      <c r="C1216" s="497" t="str">
        <f>IF(Table10[[#This Row],[Trạm/DTR]]="DTR","DTR","Trạm")</f>
        <v>Trạm</v>
      </c>
      <c r="D1216" s="497" t="str">
        <f>Table10[[#This Row],[ID NCC]]&amp;Table10[[#This Row],[Trạm/DTR]]</f>
        <v>001J3000002HLbeIAGKhánh Nga</v>
      </c>
      <c r="E1216" s="497" t="str">
        <f>IF(Table10[[#This Row],[DTR/Trạm]]="DTR",_xlfn.XLOOKUP(Table10[[#This Row],[ID NCC]],DS_NCC_DTR[ID NCC],DS_NCC_DTR[Nhân viên]),_xlfn.XLOOKUP(Table10[[#This Row],[ID NCC]],Data_TongTram2[ID NCC],Data_TongTram2[Nhân viên]))</f>
        <v>Lâm Đỗ Anh Hào</v>
      </c>
      <c r="F1216" s="497" t="str">
        <f>IF(Table10[[#This Row],[Trạm/DTR]]="DTR",_xlfn.XLOOKUP(Table10[[#This Row],[ID NCC]],DS_NCC_DTR[ID NCC],DS_NCC_DTR[Admin miền]),_xlfn.XLOOKUP(Table10[[#This Row],[Trạm/DTR]],Table16[Trạm],Table16[[Admin ]]))</f>
        <v>Nguyễn Thị Ngọc Bích</v>
      </c>
      <c r="G1216" t="s">
        <v>1296</v>
      </c>
      <c r="H1216" s="497" t="str">
        <f>VLOOKUP(Table10[[#This Row],[Sản Phẩm RG]],'Thông tin'!C:F,4,0)</f>
        <v>PET chai</v>
      </c>
      <c r="I1216">
        <v>609</v>
      </c>
      <c r="J1216" s="497">
        <f>Table10[[#This Row],[Sản lượng kg]]/1000</f>
        <v>0.60899999999999999</v>
      </c>
      <c r="K1216" s="497" t="str">
        <f>_xlfn.XLOOKUP(Table10[[#This Row],[Loại Hàng]],Table59[Nhóm],Table59[Qui đổi])</f>
        <v>PET chai</v>
      </c>
      <c r="L1216" s="403">
        <v>46156</v>
      </c>
      <c r="M1216" t="s">
        <v>608</v>
      </c>
      <c r="N1216" s="497">
        <f>IF(COUNTIF($A$3:A1216,A1216)=1,1,0)</f>
        <v>0</v>
      </c>
    </row>
    <row r="1217" spans="1:14" x14ac:dyDescent="0.35">
      <c r="A1217" t="s">
        <v>385</v>
      </c>
      <c r="B1217" s="497" t="str">
        <f>IF(Table10[[#This Row],[DTR/Trạm]]="DTR",_xlfn.XLOOKUP(Table10[[#This Row],[ID NCC]],DS_NCC_DTR[ID NCC],DS_NCC_DTR[Tên NCC]),_xlfn.XLOOKUP(Table10[[#This Row],[ID NCC]],Data_TongTram2[ID NCC],Data_TongTram2[Tên NCC]))</f>
        <v>HKD Nguyễn Thị Lệ Hằng</v>
      </c>
      <c r="C1217" s="497" t="str">
        <f>IF(Table10[[#This Row],[Trạm/DTR]]="DTR","DTR","Trạm")</f>
        <v>Trạm</v>
      </c>
      <c r="D1217" s="497" t="str">
        <f>Table10[[#This Row],[ID NCC]]&amp;Table10[[#This Row],[Trạm/DTR]]</f>
        <v>001J3000002HLZAIA4Khánh Nga</v>
      </c>
      <c r="E1217" s="497" t="str">
        <f>IF(Table10[[#This Row],[DTR/Trạm]]="DTR",_xlfn.XLOOKUP(Table10[[#This Row],[ID NCC]],DS_NCC_DTR[ID NCC],DS_NCC_DTR[Nhân viên]),_xlfn.XLOOKUP(Table10[[#This Row],[ID NCC]],Data_TongTram2[ID NCC],Data_TongTram2[Nhân viên]))</f>
        <v>Lâm Đỗ Anh Hào</v>
      </c>
      <c r="F1217" s="497" t="str">
        <f>IF(Table10[[#This Row],[Trạm/DTR]]="DTR",_xlfn.XLOOKUP(Table10[[#This Row],[ID NCC]],DS_NCC_DTR[ID NCC],DS_NCC_DTR[Admin miền]),_xlfn.XLOOKUP(Table10[[#This Row],[Trạm/DTR]],Table16[Trạm],Table16[[Admin ]]))</f>
        <v>Nguyễn Thị Ngọc Bích</v>
      </c>
      <c r="G1217" t="s">
        <v>1296</v>
      </c>
      <c r="H1217" s="497" t="str">
        <f>VLOOKUP(Table10[[#This Row],[Sản Phẩm RG]],'Thông tin'!C:F,4,0)</f>
        <v>PET chai</v>
      </c>
      <c r="I1217">
        <v>670</v>
      </c>
      <c r="J1217" s="497">
        <f>Table10[[#This Row],[Sản lượng kg]]/1000</f>
        <v>0.67</v>
      </c>
      <c r="K1217" s="497" t="str">
        <f>_xlfn.XLOOKUP(Table10[[#This Row],[Loại Hàng]],Table59[Nhóm],Table59[Qui đổi])</f>
        <v>PET chai</v>
      </c>
      <c r="L1217" s="403">
        <v>46156</v>
      </c>
      <c r="M1217" t="s">
        <v>608</v>
      </c>
      <c r="N1217" s="497">
        <f>IF(COUNTIF($A$3:A1217,A1217)=1,1,0)</f>
        <v>0</v>
      </c>
    </row>
    <row r="1218" spans="1:14" x14ac:dyDescent="0.35">
      <c r="A1218" t="s">
        <v>383</v>
      </c>
      <c r="B1218" s="497" t="str">
        <f>IF(Table10[[#This Row],[DTR/Trạm]]="DTR",_xlfn.XLOOKUP(Table10[[#This Row],[ID NCC]],DS_NCC_DTR[ID NCC],DS_NCC_DTR[Tên NCC]),_xlfn.XLOOKUP(Table10[[#This Row],[ID NCC]],Data_TongTram2[ID NCC],Data_TongTram2[Tên NCC]))</f>
        <v>PHẾ LIỆU CẦU</v>
      </c>
      <c r="C1218" s="497" t="str">
        <f>IF(Table10[[#This Row],[Trạm/DTR]]="DTR","DTR","Trạm")</f>
        <v>Trạm</v>
      </c>
      <c r="D1218" s="497" t="str">
        <f>Table10[[#This Row],[ID NCC]]&amp;Table10[[#This Row],[Trạm/DTR]]</f>
        <v>001J3000005HQnYIAWKhánh Nga</v>
      </c>
      <c r="E1218" s="497" t="str">
        <f>IF(Table10[[#This Row],[DTR/Trạm]]="DTR",_xlfn.XLOOKUP(Table10[[#This Row],[ID NCC]],DS_NCC_DTR[ID NCC],DS_NCC_DTR[Nhân viên]),_xlfn.XLOOKUP(Table10[[#This Row],[ID NCC]],Data_TongTram2[ID NCC],Data_TongTram2[Nhân viên]))</f>
        <v>Lâm Đỗ Anh Hào</v>
      </c>
      <c r="F1218" s="497" t="str">
        <f>IF(Table10[[#This Row],[Trạm/DTR]]="DTR",_xlfn.XLOOKUP(Table10[[#This Row],[ID NCC]],DS_NCC_DTR[ID NCC],DS_NCC_DTR[Admin miền]),_xlfn.XLOOKUP(Table10[[#This Row],[Trạm/DTR]],Table16[Trạm],Table16[[Admin ]]))</f>
        <v>Nguyễn Thị Ngọc Bích</v>
      </c>
      <c r="G1218" t="s">
        <v>1296</v>
      </c>
      <c r="H1218" s="497" t="str">
        <f>VLOOKUP(Table10[[#This Row],[Sản Phẩm RG]],'Thông tin'!C:F,4,0)</f>
        <v>PET chai</v>
      </c>
      <c r="I1218">
        <v>991</v>
      </c>
      <c r="J1218" s="497">
        <f>Table10[[#This Row],[Sản lượng kg]]/1000</f>
        <v>0.99099999999999999</v>
      </c>
      <c r="K1218" s="497" t="str">
        <f>_xlfn.XLOOKUP(Table10[[#This Row],[Loại Hàng]],Table59[Nhóm],Table59[Qui đổi])</f>
        <v>PET chai</v>
      </c>
      <c r="L1218" s="403">
        <v>46156</v>
      </c>
      <c r="M1218" t="s">
        <v>608</v>
      </c>
      <c r="N1218" s="497">
        <f>IF(COUNTIF($A$3:A1218,A1218)=1,1,0)</f>
        <v>0</v>
      </c>
    </row>
    <row r="1219" spans="1:14" x14ac:dyDescent="0.35">
      <c r="A1219" t="s">
        <v>383</v>
      </c>
      <c r="B1219" s="497" t="str">
        <f>IF(Table10[[#This Row],[DTR/Trạm]]="DTR",_xlfn.XLOOKUP(Table10[[#This Row],[ID NCC]],DS_NCC_DTR[ID NCC],DS_NCC_DTR[Tên NCC]),_xlfn.XLOOKUP(Table10[[#This Row],[ID NCC]],Data_TongTram2[ID NCC],Data_TongTram2[Tên NCC]))</f>
        <v>PHẾ LIỆU CẦU</v>
      </c>
      <c r="C1219" s="497" t="str">
        <f>IF(Table10[[#This Row],[Trạm/DTR]]="DTR","DTR","Trạm")</f>
        <v>Trạm</v>
      </c>
      <c r="D1219" s="497" t="str">
        <f>Table10[[#This Row],[ID NCC]]&amp;Table10[[#This Row],[Trạm/DTR]]</f>
        <v>001J3000005HQnYIAWKhánh Nga</v>
      </c>
      <c r="E1219" s="497" t="str">
        <f>IF(Table10[[#This Row],[DTR/Trạm]]="DTR",_xlfn.XLOOKUP(Table10[[#This Row],[ID NCC]],DS_NCC_DTR[ID NCC],DS_NCC_DTR[Nhân viên]),_xlfn.XLOOKUP(Table10[[#This Row],[ID NCC]],Data_TongTram2[ID NCC],Data_TongTram2[Nhân viên]))</f>
        <v>Lâm Đỗ Anh Hào</v>
      </c>
      <c r="F1219" s="497" t="str">
        <f>IF(Table10[[#This Row],[Trạm/DTR]]="DTR",_xlfn.XLOOKUP(Table10[[#This Row],[ID NCC]],DS_NCC_DTR[ID NCC],DS_NCC_DTR[Admin miền]),_xlfn.XLOOKUP(Table10[[#This Row],[Trạm/DTR]],Table16[Trạm],Table16[[Admin ]]))</f>
        <v>Nguyễn Thị Ngọc Bích</v>
      </c>
      <c r="G1219" t="s">
        <v>1360</v>
      </c>
      <c r="H1219" s="497" t="str">
        <f>VLOOKUP(Table10[[#This Row],[Sản Phẩm RG]],'Thông tin'!C:F,4,0)</f>
        <v>PET chai</v>
      </c>
      <c r="I1219">
        <v>19</v>
      </c>
      <c r="J1219" s="497">
        <f>Table10[[#This Row],[Sản lượng kg]]/1000</f>
        <v>1.9E-2</v>
      </c>
      <c r="K1219" s="497" t="str">
        <f>_xlfn.XLOOKUP(Table10[[#This Row],[Loại Hàng]],Table59[Nhóm],Table59[Qui đổi])</f>
        <v>PET chai</v>
      </c>
      <c r="L1219" s="403">
        <v>46156</v>
      </c>
      <c r="M1219" t="s">
        <v>608</v>
      </c>
      <c r="N1219" s="497">
        <f>IF(COUNTIF($A$3:A1219,A1219)=1,1,0)</f>
        <v>0</v>
      </c>
    </row>
    <row r="1220" spans="1:14" x14ac:dyDescent="0.35">
      <c r="A1220" t="s">
        <v>471</v>
      </c>
      <c r="B1220" s="497" t="str">
        <f>IF(Table10[[#This Row],[DTR/Trạm]]="DTR",_xlfn.XLOOKUP(Table10[[#This Row],[ID NCC]],DS_NCC_DTR[ID NCC],DS_NCC_DTR[Tên NCC]),_xlfn.XLOOKUP(Table10[[#This Row],[ID NCC]],Data_TongTram2[ID NCC],Data_TongTram2[Tên NCC]))</f>
        <v>Chị Tám Vạn Thuận</v>
      </c>
      <c r="C1220" s="497" t="str">
        <f>IF(Table10[[#This Row],[Trạm/DTR]]="DTR","DTR","Trạm")</f>
        <v>Trạm</v>
      </c>
      <c r="D1220" s="497" t="str">
        <f>Table10[[#This Row],[ID NCC]]&amp;Table10[[#This Row],[Trạm/DTR]]</f>
        <v>001J3000002HLxjIAGKhánh Nga</v>
      </c>
      <c r="E1220" s="497" t="str">
        <f>IF(Table10[[#This Row],[DTR/Trạm]]="DTR",_xlfn.XLOOKUP(Table10[[#This Row],[ID NCC]],DS_NCC_DTR[ID NCC],DS_NCC_DTR[Nhân viên]),_xlfn.XLOOKUP(Table10[[#This Row],[ID NCC]],Data_TongTram2[ID NCC],Data_TongTram2[Nhân viên]))</f>
        <v>Lâm Đỗ Anh Hào</v>
      </c>
      <c r="F1220" s="497" t="str">
        <f>IF(Table10[[#This Row],[Trạm/DTR]]="DTR",_xlfn.XLOOKUP(Table10[[#This Row],[ID NCC]],DS_NCC_DTR[ID NCC],DS_NCC_DTR[Admin miền]),_xlfn.XLOOKUP(Table10[[#This Row],[Trạm/DTR]],Table16[Trạm],Table16[[Admin ]]))</f>
        <v>Nguyễn Thị Ngọc Bích</v>
      </c>
      <c r="G1220" t="s">
        <v>1296</v>
      </c>
      <c r="H1220" s="497" t="str">
        <f>VLOOKUP(Table10[[#This Row],[Sản Phẩm RG]],'Thông tin'!C:F,4,0)</f>
        <v>PET chai</v>
      </c>
      <c r="I1220">
        <v>596</v>
      </c>
      <c r="J1220" s="497">
        <f>Table10[[#This Row],[Sản lượng kg]]/1000</f>
        <v>0.59599999999999997</v>
      </c>
      <c r="K1220" s="497" t="str">
        <f>_xlfn.XLOOKUP(Table10[[#This Row],[Loại Hàng]],Table59[Nhóm],Table59[Qui đổi])</f>
        <v>PET chai</v>
      </c>
      <c r="L1220" s="403">
        <v>46156</v>
      </c>
      <c r="M1220" t="s">
        <v>608</v>
      </c>
      <c r="N1220" s="497">
        <f>IF(COUNTIF($A$3:A1220,A1220)=1,1,0)</f>
        <v>0</v>
      </c>
    </row>
    <row r="1221" spans="1:14" x14ac:dyDescent="0.35">
      <c r="A1221" t="s">
        <v>411</v>
      </c>
      <c r="B1221" s="497" t="str">
        <f>IF(Table10[[#This Row],[DTR/Trạm]]="DTR",_xlfn.XLOOKUP(Table10[[#This Row],[ID NCC]],DS_NCC_DTR[ID NCC],DS_NCC_DTR[Tên NCC]),_xlfn.XLOOKUP(Table10[[#This Row],[ID NCC]],Data_TongTram2[ID NCC],Data_TongTram2[Tên NCC]))</f>
        <v>Anh Chiến</v>
      </c>
      <c r="C1221" s="497" t="str">
        <f>IF(Table10[[#This Row],[Trạm/DTR]]="DTR","DTR","Trạm")</f>
        <v>Trạm</v>
      </c>
      <c r="D1221" s="497" t="str">
        <f>Table10[[#This Row],[ID NCC]]&amp;Table10[[#This Row],[Trạm/DTR]]</f>
        <v>001J3000002HLbcIAGKhánh Nga</v>
      </c>
      <c r="E1221" s="497" t="str">
        <f>IF(Table10[[#This Row],[DTR/Trạm]]="DTR",_xlfn.XLOOKUP(Table10[[#This Row],[ID NCC]],DS_NCC_DTR[ID NCC],DS_NCC_DTR[Nhân viên]),_xlfn.XLOOKUP(Table10[[#This Row],[ID NCC]],Data_TongTram2[ID NCC],Data_TongTram2[Nhân viên]))</f>
        <v>Lâm Đỗ Anh Hào</v>
      </c>
      <c r="F1221" s="497" t="str">
        <f>IF(Table10[[#This Row],[Trạm/DTR]]="DTR",_xlfn.XLOOKUP(Table10[[#This Row],[ID NCC]],DS_NCC_DTR[ID NCC],DS_NCC_DTR[Admin miền]),_xlfn.XLOOKUP(Table10[[#This Row],[Trạm/DTR]],Table16[Trạm],Table16[[Admin ]]))</f>
        <v>Nguyễn Thị Ngọc Bích</v>
      </c>
      <c r="G1221" t="s">
        <v>1296</v>
      </c>
      <c r="H1221" s="497" t="str">
        <f>VLOOKUP(Table10[[#This Row],[Sản Phẩm RG]],'Thông tin'!C:F,4,0)</f>
        <v>PET chai</v>
      </c>
      <c r="I1221">
        <v>422</v>
      </c>
      <c r="J1221" s="497">
        <f>Table10[[#This Row],[Sản lượng kg]]/1000</f>
        <v>0.42199999999999999</v>
      </c>
      <c r="K1221" s="497" t="str">
        <f>_xlfn.XLOOKUP(Table10[[#This Row],[Loại Hàng]],Table59[Nhóm],Table59[Qui đổi])</f>
        <v>PET chai</v>
      </c>
      <c r="L1221" s="403">
        <v>46156</v>
      </c>
      <c r="M1221" t="s">
        <v>608</v>
      </c>
      <c r="N1221" s="497">
        <f>IF(COUNTIF($A$3:A1221,A1221)=1,1,0)</f>
        <v>0</v>
      </c>
    </row>
    <row r="1222" spans="1:14" x14ac:dyDescent="0.35">
      <c r="A1222" t="s">
        <v>442</v>
      </c>
      <c r="B1222" s="497" t="str">
        <f>IF(Table10[[#This Row],[DTR/Trạm]]="DTR",_xlfn.XLOOKUP(Table10[[#This Row],[ID NCC]],DS_NCC_DTR[ID NCC],DS_NCC_DTR[Tên NCC]),_xlfn.XLOOKUP(Table10[[#This Row],[ID NCC]],Data_TongTram2[ID NCC],Data_TongTram2[Tên NCC]))</f>
        <v>Thanh Trí</v>
      </c>
      <c r="C1222" s="497" t="str">
        <f>IF(Table10[[#This Row],[Trạm/DTR]]="DTR","DTR","Trạm")</f>
        <v>Trạm</v>
      </c>
      <c r="D1222" s="497" t="str">
        <f>Table10[[#This Row],[ID NCC]]&amp;Table10[[#This Row],[Trạm/DTR]]</f>
        <v>001J3000002HLblIAGKhánh Nga</v>
      </c>
      <c r="E1222" s="497" t="str">
        <f>IF(Table10[[#This Row],[DTR/Trạm]]="DTR",_xlfn.XLOOKUP(Table10[[#This Row],[ID NCC]],DS_NCC_DTR[ID NCC],DS_NCC_DTR[Nhân viên]),_xlfn.XLOOKUP(Table10[[#This Row],[ID NCC]],Data_TongTram2[ID NCC],Data_TongTram2[Nhân viên]))</f>
        <v>Lâm Đỗ Anh Hào</v>
      </c>
      <c r="F1222" s="497" t="str">
        <f>IF(Table10[[#This Row],[Trạm/DTR]]="DTR",_xlfn.XLOOKUP(Table10[[#This Row],[ID NCC]],DS_NCC_DTR[ID NCC],DS_NCC_DTR[Admin miền]),_xlfn.XLOOKUP(Table10[[#This Row],[Trạm/DTR]],Table16[Trạm],Table16[[Admin ]]))</f>
        <v>Nguyễn Thị Ngọc Bích</v>
      </c>
      <c r="G1222" t="s">
        <v>1296</v>
      </c>
      <c r="H1222" s="497" t="str">
        <f>VLOOKUP(Table10[[#This Row],[Sản Phẩm RG]],'Thông tin'!C:F,4,0)</f>
        <v>PET chai</v>
      </c>
      <c r="I1222">
        <v>600</v>
      </c>
      <c r="J1222" s="497">
        <f>Table10[[#This Row],[Sản lượng kg]]/1000</f>
        <v>0.6</v>
      </c>
      <c r="K1222" s="497" t="str">
        <f>_xlfn.XLOOKUP(Table10[[#This Row],[Loại Hàng]],Table59[Nhóm],Table59[Qui đổi])</f>
        <v>PET chai</v>
      </c>
      <c r="L1222" s="403">
        <v>46156</v>
      </c>
      <c r="M1222" t="s">
        <v>608</v>
      </c>
      <c r="N1222" s="497">
        <f>IF(COUNTIF($A$3:A1222,A1222)=1,1,0)</f>
        <v>0</v>
      </c>
    </row>
    <row r="1223" spans="1:14" x14ac:dyDescent="0.35">
      <c r="A1223" t="s">
        <v>674</v>
      </c>
      <c r="B1223" s="497" t="str">
        <f>IF(Table10[[#This Row],[DTR/Trạm]]="DTR",_xlfn.XLOOKUP(Table10[[#This Row],[ID NCC]],DS_NCC_DTR[ID NCC],DS_NCC_DTR[Tên NCC]),_xlfn.XLOOKUP(Table10[[#This Row],[ID NCC]],Data_TongTram2[ID NCC],Data_TongTram2[Tên NCC]))</f>
        <v>Anh Trí Cai Lậy</v>
      </c>
      <c r="C1223" s="497" t="str">
        <f>IF(Table10[[#This Row],[Trạm/DTR]]="DTR","DTR","Trạm")</f>
        <v>Trạm</v>
      </c>
      <c r="D1223" s="497" t="str">
        <f>Table10[[#This Row],[ID NCC]]&amp;Table10[[#This Row],[Trạm/DTR]]</f>
        <v>001J3000002HLrCIAWKhánh Nga</v>
      </c>
      <c r="E1223" s="497" t="str">
        <f>IF(Table10[[#This Row],[DTR/Trạm]]="DTR",_xlfn.XLOOKUP(Table10[[#This Row],[ID NCC]],DS_NCC_DTR[ID NCC],DS_NCC_DTR[Nhân viên]),_xlfn.XLOOKUP(Table10[[#This Row],[ID NCC]],Data_TongTram2[ID NCC],Data_TongTram2[Nhân viên]))</f>
        <v>Lâm Đỗ Anh Hào</v>
      </c>
      <c r="F1223" s="497" t="str">
        <f>IF(Table10[[#This Row],[Trạm/DTR]]="DTR",_xlfn.XLOOKUP(Table10[[#This Row],[ID NCC]],DS_NCC_DTR[ID NCC],DS_NCC_DTR[Admin miền]),_xlfn.XLOOKUP(Table10[[#This Row],[Trạm/DTR]],Table16[Trạm],Table16[[Admin ]]))</f>
        <v>Nguyễn Thị Ngọc Bích</v>
      </c>
      <c r="G1223" t="s">
        <v>1296</v>
      </c>
      <c r="H1223" s="497" t="str">
        <f>VLOOKUP(Table10[[#This Row],[Sản Phẩm RG]],'Thông tin'!C:F,4,0)</f>
        <v>PET chai</v>
      </c>
      <c r="I1223">
        <v>724</v>
      </c>
      <c r="J1223" s="497">
        <f>Table10[[#This Row],[Sản lượng kg]]/1000</f>
        <v>0.72399999999999998</v>
      </c>
      <c r="K1223" s="497" t="str">
        <f>_xlfn.XLOOKUP(Table10[[#This Row],[Loại Hàng]],Table59[Nhóm],Table59[Qui đổi])</f>
        <v>PET chai</v>
      </c>
      <c r="L1223" s="403">
        <v>46156</v>
      </c>
      <c r="M1223" t="s">
        <v>608</v>
      </c>
      <c r="N1223" s="497">
        <f>IF(COUNTIF($A$3:A1223,A1223)=1,1,0)</f>
        <v>0</v>
      </c>
    </row>
    <row r="1224" spans="1:14" x14ac:dyDescent="0.35">
      <c r="A1224" t="s">
        <v>778</v>
      </c>
      <c r="B1224" s="497" t="str">
        <f>IF(Table10[[#This Row],[DTR/Trạm]]="DTR",_xlfn.XLOOKUP(Table10[[#This Row],[ID NCC]],DS_NCC_DTR[ID NCC],DS_NCC_DTR[Tên NCC]),_xlfn.XLOOKUP(Table10[[#This Row],[ID NCC]],Data_TongTram2[ID NCC],Data_TongTram2[Tên NCC]))</f>
        <v>Thu Lì Bến Tre</v>
      </c>
      <c r="C1224" s="497" t="str">
        <f>IF(Table10[[#This Row],[Trạm/DTR]]="DTR","DTR","Trạm")</f>
        <v>Trạm</v>
      </c>
      <c r="D1224" s="497" t="str">
        <f>Table10[[#This Row],[ID NCC]]&amp;Table10[[#This Row],[Trạm/DTR]]</f>
        <v>001J3000002HLdpIAGKhánh Nga</v>
      </c>
      <c r="E1224" s="497" t="str">
        <f>IF(Table10[[#This Row],[DTR/Trạm]]="DTR",_xlfn.XLOOKUP(Table10[[#This Row],[ID NCC]],DS_NCC_DTR[ID NCC],DS_NCC_DTR[Nhân viên]),_xlfn.XLOOKUP(Table10[[#This Row],[ID NCC]],Data_TongTram2[ID NCC],Data_TongTram2[Nhân viên]))</f>
        <v>Lê Quốc Việt</v>
      </c>
      <c r="F1224" s="497" t="str">
        <f>IF(Table10[[#This Row],[Trạm/DTR]]="DTR",_xlfn.XLOOKUP(Table10[[#This Row],[ID NCC]],DS_NCC_DTR[ID NCC],DS_NCC_DTR[Admin miền]),_xlfn.XLOOKUP(Table10[[#This Row],[Trạm/DTR]],Table16[Trạm],Table16[[Admin ]]))</f>
        <v>Nguyễn Thị Ngọc Bích</v>
      </c>
      <c r="G1224" t="s">
        <v>1296</v>
      </c>
      <c r="H1224" s="497" t="str">
        <f>VLOOKUP(Table10[[#This Row],[Sản Phẩm RG]],'Thông tin'!C:F,4,0)</f>
        <v>PET chai</v>
      </c>
      <c r="I1224">
        <v>415</v>
      </c>
      <c r="J1224" s="497">
        <f>Table10[[#This Row],[Sản lượng kg]]/1000</f>
        <v>0.41499999999999998</v>
      </c>
      <c r="K1224" s="497" t="str">
        <f>_xlfn.XLOOKUP(Table10[[#This Row],[Loại Hàng]],Table59[Nhóm],Table59[Qui đổi])</f>
        <v>PET chai</v>
      </c>
      <c r="L1224" s="403">
        <v>46156</v>
      </c>
      <c r="M1224" t="s">
        <v>608</v>
      </c>
      <c r="N1224" s="497">
        <f>IF(COUNTIF($A$3:A1224,A1224)=1,1,0)</f>
        <v>0</v>
      </c>
    </row>
    <row r="1225" spans="1:14" x14ac:dyDescent="0.35">
      <c r="A1225" t="s">
        <v>676</v>
      </c>
      <c r="B1225" s="497" t="str">
        <f>IF(Table10[[#This Row],[DTR/Trạm]]="DTR",_xlfn.XLOOKUP(Table10[[#This Row],[ID NCC]],DS_NCC_DTR[ID NCC],DS_NCC_DTR[Tên NCC]),_xlfn.XLOOKUP(Table10[[#This Row],[ID NCC]],Data_TongTram2[ID NCC],Data_TongTram2[Tên NCC]))</f>
        <v>Anh Tám Bến Tre</v>
      </c>
      <c r="C1225" s="497" t="str">
        <f>IF(Table10[[#This Row],[Trạm/DTR]]="DTR","DTR","Trạm")</f>
        <v>Trạm</v>
      </c>
      <c r="D1225" s="497" t="str">
        <f>Table10[[#This Row],[ID NCC]]&amp;Table10[[#This Row],[Trạm/DTR]]</f>
        <v>001J3000002Hq80IACKhánh Nga</v>
      </c>
      <c r="E1225" s="497" t="str">
        <f>IF(Table10[[#This Row],[DTR/Trạm]]="DTR",_xlfn.XLOOKUP(Table10[[#This Row],[ID NCC]],DS_NCC_DTR[ID NCC],DS_NCC_DTR[Nhân viên]),_xlfn.XLOOKUP(Table10[[#This Row],[ID NCC]],Data_TongTram2[ID NCC],Data_TongTram2[Nhân viên]))</f>
        <v>Lê Quốc Việt</v>
      </c>
      <c r="F1225" s="497" t="str">
        <f>IF(Table10[[#This Row],[Trạm/DTR]]="DTR",_xlfn.XLOOKUP(Table10[[#This Row],[ID NCC]],DS_NCC_DTR[ID NCC],DS_NCC_DTR[Admin miền]),_xlfn.XLOOKUP(Table10[[#This Row],[Trạm/DTR]],Table16[Trạm],Table16[[Admin ]]))</f>
        <v>Nguyễn Thị Ngọc Bích</v>
      </c>
      <c r="G1225" t="s">
        <v>1296</v>
      </c>
      <c r="H1225" s="497" t="str">
        <f>VLOOKUP(Table10[[#This Row],[Sản Phẩm RG]],'Thông tin'!C:F,4,0)</f>
        <v>PET chai</v>
      </c>
      <c r="I1225">
        <v>483</v>
      </c>
      <c r="J1225" s="497">
        <f>Table10[[#This Row],[Sản lượng kg]]/1000</f>
        <v>0.48299999999999998</v>
      </c>
      <c r="K1225" s="497" t="str">
        <f>_xlfn.XLOOKUP(Table10[[#This Row],[Loại Hàng]],Table59[Nhóm],Table59[Qui đổi])</f>
        <v>PET chai</v>
      </c>
      <c r="L1225" s="403">
        <v>46156</v>
      </c>
      <c r="M1225" t="s">
        <v>608</v>
      </c>
      <c r="N1225" s="497">
        <f>IF(COUNTIF($A$3:A1225,A1225)=1,1,0)</f>
        <v>0</v>
      </c>
    </row>
    <row r="1226" spans="1:14" x14ac:dyDescent="0.35">
      <c r="A1226" t="s">
        <v>1664</v>
      </c>
      <c r="B1226" s="497" t="str">
        <f>IF(Table10[[#This Row],[DTR/Trạm]]="DTR",_xlfn.XLOOKUP(Table10[[#This Row],[ID NCC]],DS_NCC_DTR[ID NCC],DS_NCC_DTR[Tên NCC]),_xlfn.XLOOKUP(Table10[[#This Row],[ID NCC]],Data_TongTram2[ID NCC],Data_TongTram2[Tên NCC]))</f>
        <v>HKD Chung Bữu Lộc</v>
      </c>
      <c r="C1226" s="497" t="str">
        <f>IF(Table10[[#This Row],[Trạm/DTR]]="DTR","DTR","Trạm")</f>
        <v>Trạm</v>
      </c>
      <c r="D1226" s="497" t="str">
        <f>Table10[[#This Row],[ID NCC]]&amp;Table10[[#This Row],[Trạm/DTR]]</f>
        <v>001dc00001eyn4nAAAKhánh Nga</v>
      </c>
      <c r="E1226" s="497" t="str">
        <f>IF(Table10[[#This Row],[DTR/Trạm]]="DTR",_xlfn.XLOOKUP(Table10[[#This Row],[ID NCC]],DS_NCC_DTR[ID NCC],DS_NCC_DTR[Nhân viên]),_xlfn.XLOOKUP(Table10[[#This Row],[ID NCC]],Data_TongTram2[ID NCC],Data_TongTram2[Nhân viên]))</f>
        <v>Lê Quốc Việt</v>
      </c>
      <c r="F1226" s="497" t="str">
        <f>IF(Table10[[#This Row],[Trạm/DTR]]="DTR",_xlfn.XLOOKUP(Table10[[#This Row],[ID NCC]],DS_NCC_DTR[ID NCC],DS_NCC_DTR[Admin miền]),_xlfn.XLOOKUP(Table10[[#This Row],[Trạm/DTR]],Table16[Trạm],Table16[[Admin ]]))</f>
        <v>Nguyễn Thị Ngọc Bích</v>
      </c>
      <c r="G1226" t="s">
        <v>1296</v>
      </c>
      <c r="H1226" s="497" t="str">
        <f>VLOOKUP(Table10[[#This Row],[Sản Phẩm RG]],'Thông tin'!C:F,4,0)</f>
        <v>PET chai</v>
      </c>
      <c r="I1226">
        <v>1315</v>
      </c>
      <c r="J1226" s="497">
        <f>Table10[[#This Row],[Sản lượng kg]]/1000</f>
        <v>1.3149999999999999</v>
      </c>
      <c r="K1226" s="497" t="str">
        <f>_xlfn.XLOOKUP(Table10[[#This Row],[Loại Hàng]],Table59[Nhóm],Table59[Qui đổi])</f>
        <v>PET chai</v>
      </c>
      <c r="L1226" s="403">
        <v>46156</v>
      </c>
      <c r="M1226" t="s">
        <v>608</v>
      </c>
      <c r="N1226" s="497">
        <f>IF(COUNTIF($A$3:A1226,A1226)=1,1,0)</f>
        <v>0</v>
      </c>
    </row>
    <row r="1227" spans="1:14" x14ac:dyDescent="0.35">
      <c r="A1227" t="s">
        <v>458</v>
      </c>
      <c r="B1227" s="497" t="str">
        <f>IF(Table10[[#This Row],[DTR/Trạm]]="DTR",_xlfn.XLOOKUP(Table10[[#This Row],[ID NCC]],DS_NCC_DTR[ID NCC],DS_NCC_DTR[Tên NCC]),_xlfn.XLOOKUP(Table10[[#This Row],[ID NCC]],Data_TongTram2[ID NCC],Data_TongTram2[Tên NCC]))</f>
        <v>Anh Thanh Cai Lậy</v>
      </c>
      <c r="C1227" s="497" t="str">
        <f>IF(Table10[[#This Row],[Trạm/DTR]]="DTR","DTR","Trạm")</f>
        <v>Trạm</v>
      </c>
      <c r="D1227" s="497" t="str">
        <f>Table10[[#This Row],[ID NCC]]&amp;Table10[[#This Row],[Trạm/DTR]]</f>
        <v>001J300000HZc2HIATKhánh Nga</v>
      </c>
      <c r="E1227" s="497" t="str">
        <f>IF(Table10[[#This Row],[DTR/Trạm]]="DTR",_xlfn.XLOOKUP(Table10[[#This Row],[ID NCC]],DS_NCC_DTR[ID NCC],DS_NCC_DTR[Nhân viên]),_xlfn.XLOOKUP(Table10[[#This Row],[ID NCC]],Data_TongTram2[ID NCC],Data_TongTram2[Nhân viên]))</f>
        <v>Lâm Đỗ Anh Hào</v>
      </c>
      <c r="F1227" s="497" t="str">
        <f>IF(Table10[[#This Row],[Trạm/DTR]]="DTR",_xlfn.XLOOKUP(Table10[[#This Row],[ID NCC]],DS_NCC_DTR[ID NCC],DS_NCC_DTR[Admin miền]),_xlfn.XLOOKUP(Table10[[#This Row],[Trạm/DTR]],Table16[Trạm],Table16[[Admin ]]))</f>
        <v>Nguyễn Thị Ngọc Bích</v>
      </c>
      <c r="G1227" t="s">
        <v>1296</v>
      </c>
      <c r="H1227" s="497" t="str">
        <f>VLOOKUP(Table10[[#This Row],[Sản Phẩm RG]],'Thông tin'!C:F,4,0)</f>
        <v>PET chai</v>
      </c>
      <c r="I1227">
        <v>511</v>
      </c>
      <c r="J1227" s="497">
        <f>Table10[[#This Row],[Sản lượng kg]]/1000</f>
        <v>0.51100000000000001</v>
      </c>
      <c r="K1227" s="497" t="str">
        <f>_xlfn.XLOOKUP(Table10[[#This Row],[Loại Hàng]],Table59[Nhóm],Table59[Qui đổi])</f>
        <v>PET chai</v>
      </c>
      <c r="L1227" s="403">
        <v>46156</v>
      </c>
      <c r="M1227" t="s">
        <v>608</v>
      </c>
      <c r="N1227" s="497">
        <f>IF(COUNTIF($A$3:A1227,A1227)=1,1,0)</f>
        <v>0</v>
      </c>
    </row>
    <row r="1228" spans="1:14" x14ac:dyDescent="0.35">
      <c r="A1228" t="s">
        <v>684</v>
      </c>
      <c r="B1228" s="497" t="str">
        <f>IF(Table10[[#This Row],[DTR/Trạm]]="DTR",_xlfn.XLOOKUP(Table10[[#This Row],[ID NCC]],DS_NCC_DTR[ID NCC],DS_NCC_DTR[Tên NCC]),_xlfn.XLOOKUP(Table10[[#This Row],[ID NCC]],Data_TongTram2[ID NCC],Data_TongTram2[Tên NCC]))</f>
        <v>Anh Quí Bình Đức</v>
      </c>
      <c r="C1228" s="497" t="str">
        <f>IF(Table10[[#This Row],[Trạm/DTR]]="DTR","DTR","Trạm")</f>
        <v>Trạm</v>
      </c>
      <c r="D1228" s="497" t="str">
        <f>Table10[[#This Row],[ID NCC]]&amp;Table10[[#This Row],[Trạm/DTR]]</f>
        <v>001J3000002HLbfIAGKhánh Nga</v>
      </c>
      <c r="E1228" s="497" t="str">
        <f>IF(Table10[[#This Row],[DTR/Trạm]]="DTR",_xlfn.XLOOKUP(Table10[[#This Row],[ID NCC]],DS_NCC_DTR[ID NCC],DS_NCC_DTR[Nhân viên]),_xlfn.XLOOKUP(Table10[[#This Row],[ID NCC]],Data_TongTram2[ID NCC],Data_TongTram2[Nhân viên]))</f>
        <v>Lâm Đỗ Anh Hào</v>
      </c>
      <c r="F1228" s="497" t="str">
        <f>IF(Table10[[#This Row],[Trạm/DTR]]="DTR",_xlfn.XLOOKUP(Table10[[#This Row],[ID NCC]],DS_NCC_DTR[ID NCC],DS_NCC_DTR[Admin miền]),_xlfn.XLOOKUP(Table10[[#This Row],[Trạm/DTR]],Table16[Trạm],Table16[[Admin ]]))</f>
        <v>Nguyễn Thị Ngọc Bích</v>
      </c>
      <c r="G1228" t="s">
        <v>1296</v>
      </c>
      <c r="H1228" s="497" t="str">
        <f>VLOOKUP(Table10[[#This Row],[Sản Phẩm RG]],'Thông tin'!C:F,4,0)</f>
        <v>PET chai</v>
      </c>
      <c r="I1228">
        <v>299</v>
      </c>
      <c r="J1228" s="497">
        <f>Table10[[#This Row],[Sản lượng kg]]/1000</f>
        <v>0.29899999999999999</v>
      </c>
      <c r="K1228" s="497" t="str">
        <f>_xlfn.XLOOKUP(Table10[[#This Row],[Loại Hàng]],Table59[Nhóm],Table59[Qui đổi])</f>
        <v>PET chai</v>
      </c>
      <c r="L1228" s="403">
        <v>46156</v>
      </c>
      <c r="M1228" t="s">
        <v>608</v>
      </c>
      <c r="N1228" s="497">
        <f>IF(COUNTIF($A$3:A1228,A1228)=1,1,0)</f>
        <v>0</v>
      </c>
    </row>
    <row r="1229" spans="1:14" x14ac:dyDescent="0.35">
      <c r="A1229" t="s">
        <v>405</v>
      </c>
      <c r="B1229" s="497" t="str">
        <f>IF(Table10[[#This Row],[DTR/Trạm]]="DTR",_xlfn.XLOOKUP(Table10[[#This Row],[ID NCC]],DS_NCC_DTR[ID NCC],DS_NCC_DTR[Tên NCC]),_xlfn.XLOOKUP(Table10[[#This Row],[ID NCC]],Data_TongTram2[ID NCC],Data_TongTram2[Tên NCC]))</f>
        <v>Anh Nhân Trà Vinh</v>
      </c>
      <c r="C1229" s="497" t="str">
        <f>IF(Table10[[#This Row],[Trạm/DTR]]="DTR","DTR","Trạm")</f>
        <v>Trạm</v>
      </c>
      <c r="D1229" s="497" t="str">
        <f>Table10[[#This Row],[ID NCC]]&amp;Table10[[#This Row],[Trạm/DTR]]</f>
        <v>001dc00000sVWUNAA4Khánh Nga</v>
      </c>
      <c r="E1229" s="497" t="str">
        <f>IF(Table10[[#This Row],[DTR/Trạm]]="DTR",_xlfn.XLOOKUP(Table10[[#This Row],[ID NCC]],DS_NCC_DTR[ID NCC],DS_NCC_DTR[Nhân viên]),_xlfn.XLOOKUP(Table10[[#This Row],[ID NCC]],Data_TongTram2[ID NCC],Data_TongTram2[Nhân viên]))</f>
        <v>Lê Quốc Việt</v>
      </c>
      <c r="F1229" s="497" t="str">
        <f>IF(Table10[[#This Row],[Trạm/DTR]]="DTR",_xlfn.XLOOKUP(Table10[[#This Row],[ID NCC]],DS_NCC_DTR[ID NCC],DS_NCC_DTR[Admin miền]),_xlfn.XLOOKUP(Table10[[#This Row],[Trạm/DTR]],Table16[Trạm],Table16[[Admin ]]))</f>
        <v>Nguyễn Thị Ngọc Bích</v>
      </c>
      <c r="G1229" t="s">
        <v>1296</v>
      </c>
      <c r="H1229" s="497" t="str">
        <f>VLOOKUP(Table10[[#This Row],[Sản Phẩm RG]],'Thông tin'!C:F,4,0)</f>
        <v>PET chai</v>
      </c>
      <c r="I1229">
        <v>1172</v>
      </c>
      <c r="J1229" s="497">
        <f>Table10[[#This Row],[Sản lượng kg]]/1000</f>
        <v>1.1719999999999999</v>
      </c>
      <c r="K1229" s="497" t="str">
        <f>_xlfn.XLOOKUP(Table10[[#This Row],[Loại Hàng]],Table59[Nhóm],Table59[Qui đổi])</f>
        <v>PET chai</v>
      </c>
      <c r="L1229" s="403">
        <v>46156</v>
      </c>
      <c r="M1229" t="s">
        <v>608</v>
      </c>
      <c r="N1229" s="497">
        <f>IF(COUNTIF($A$3:A1229,A1229)=1,1,0)</f>
        <v>0</v>
      </c>
    </row>
    <row r="1230" spans="1:14" x14ac:dyDescent="0.35">
      <c r="A1230" t="s">
        <v>676</v>
      </c>
      <c r="B1230" s="497" t="str">
        <f>IF(Table10[[#This Row],[DTR/Trạm]]="DTR",_xlfn.XLOOKUP(Table10[[#This Row],[ID NCC]],DS_NCC_DTR[ID NCC],DS_NCC_DTR[Tên NCC]),_xlfn.XLOOKUP(Table10[[#This Row],[ID NCC]],Data_TongTram2[ID NCC],Data_TongTram2[Tên NCC]))</f>
        <v>Anh Tám Bến Tre</v>
      </c>
      <c r="C1230" s="497" t="str">
        <f>IF(Table10[[#This Row],[Trạm/DTR]]="DTR","DTR","Trạm")</f>
        <v>Trạm</v>
      </c>
      <c r="D1230" s="497" t="str">
        <f>Table10[[#This Row],[ID NCC]]&amp;Table10[[#This Row],[Trạm/DTR]]</f>
        <v>001J3000002Hq80IACKhánh Nga</v>
      </c>
      <c r="E1230" s="497" t="str">
        <f>IF(Table10[[#This Row],[DTR/Trạm]]="DTR",_xlfn.XLOOKUP(Table10[[#This Row],[ID NCC]],DS_NCC_DTR[ID NCC],DS_NCC_DTR[Nhân viên]),_xlfn.XLOOKUP(Table10[[#This Row],[ID NCC]],Data_TongTram2[ID NCC],Data_TongTram2[Nhân viên]))</f>
        <v>Lê Quốc Việt</v>
      </c>
      <c r="F1230" s="497" t="str">
        <f>IF(Table10[[#This Row],[Trạm/DTR]]="DTR",_xlfn.XLOOKUP(Table10[[#This Row],[ID NCC]],DS_NCC_DTR[ID NCC],DS_NCC_DTR[Admin miền]),_xlfn.XLOOKUP(Table10[[#This Row],[Trạm/DTR]],Table16[Trạm],Table16[[Admin ]]))</f>
        <v>Nguyễn Thị Ngọc Bích</v>
      </c>
      <c r="G1230" t="s">
        <v>1296</v>
      </c>
      <c r="H1230" s="497" t="str">
        <f>VLOOKUP(Table10[[#This Row],[Sản Phẩm RG]],'Thông tin'!C:F,4,0)</f>
        <v>PET chai</v>
      </c>
      <c r="I1230">
        <v>504</v>
      </c>
      <c r="J1230" s="497">
        <f>Table10[[#This Row],[Sản lượng kg]]/1000</f>
        <v>0.504</v>
      </c>
      <c r="K1230" s="497" t="str">
        <f>_xlfn.XLOOKUP(Table10[[#This Row],[Loại Hàng]],Table59[Nhóm],Table59[Qui đổi])</f>
        <v>PET chai</v>
      </c>
      <c r="L1230" s="403">
        <v>46156</v>
      </c>
      <c r="M1230" t="s">
        <v>608</v>
      </c>
      <c r="N1230" s="497">
        <f>IF(COUNTIF($A$3:A1230,A1230)=1,1,0)</f>
        <v>0</v>
      </c>
    </row>
    <row r="1231" spans="1:14" x14ac:dyDescent="0.35">
      <c r="A1231" t="s">
        <v>1717</v>
      </c>
      <c r="B1231" s="497" t="str">
        <f>IF(Table10[[#This Row],[DTR/Trạm]]="DTR",_xlfn.XLOOKUP(Table10[[#This Row],[ID NCC]],DS_NCC_DTR[ID NCC],DS_NCC_DTR[Tên NCC]),_xlfn.XLOOKUP(Table10[[#This Row],[ID NCC]],Data_TongTram2[ID NCC],Data_TongTram2[Tên NCC]))</f>
        <v>Anh Thắng Bến Tre</v>
      </c>
      <c r="C1231" s="497" t="str">
        <f>IF(Table10[[#This Row],[Trạm/DTR]]="DTR","DTR","Trạm")</f>
        <v>Trạm</v>
      </c>
      <c r="D1231" s="497" t="str">
        <f>Table10[[#This Row],[ID NCC]]&amp;Table10[[#This Row],[Trạm/DTR]]</f>
        <v>001J3000002HLxoIAGKhánh Nga</v>
      </c>
      <c r="E1231" s="497" t="str">
        <f>IF(Table10[[#This Row],[DTR/Trạm]]="DTR",_xlfn.XLOOKUP(Table10[[#This Row],[ID NCC]],DS_NCC_DTR[ID NCC],DS_NCC_DTR[Nhân viên]),_xlfn.XLOOKUP(Table10[[#This Row],[ID NCC]],Data_TongTram2[ID NCC],Data_TongTram2[Nhân viên]))</f>
        <v>Lê Quốc Việt</v>
      </c>
      <c r="F1231" s="497" t="str">
        <f>IF(Table10[[#This Row],[Trạm/DTR]]="DTR",_xlfn.XLOOKUP(Table10[[#This Row],[ID NCC]],DS_NCC_DTR[ID NCC],DS_NCC_DTR[Admin miền]),_xlfn.XLOOKUP(Table10[[#This Row],[Trạm/DTR]],Table16[Trạm],Table16[[Admin ]]))</f>
        <v>Nguyễn Thị Ngọc Bích</v>
      </c>
      <c r="G1231" t="s">
        <v>1296</v>
      </c>
      <c r="H1231" s="497" t="str">
        <f>VLOOKUP(Table10[[#This Row],[Sản Phẩm RG]],'Thông tin'!C:F,4,0)</f>
        <v>PET chai</v>
      </c>
      <c r="I1231">
        <v>657</v>
      </c>
      <c r="J1231" s="497">
        <f>Table10[[#This Row],[Sản lượng kg]]/1000</f>
        <v>0.65700000000000003</v>
      </c>
      <c r="K1231" s="497" t="str">
        <f>_xlfn.XLOOKUP(Table10[[#This Row],[Loại Hàng]],Table59[Nhóm],Table59[Qui đổi])</f>
        <v>PET chai</v>
      </c>
      <c r="L1231" s="403">
        <v>46156</v>
      </c>
      <c r="M1231" t="s">
        <v>608</v>
      </c>
      <c r="N1231" s="497">
        <f>IF(COUNTIF($A$3:A1231,A1231)=1,1,0)</f>
        <v>0</v>
      </c>
    </row>
    <row r="1232" spans="1:14" x14ac:dyDescent="0.35">
      <c r="A1232" t="s">
        <v>487</v>
      </c>
      <c r="B1232" s="497" t="str">
        <f>IF(Table10[[#This Row],[DTR/Trạm]]="DTR",_xlfn.XLOOKUP(Table10[[#This Row],[ID NCC]],DS_NCC_DTR[ID NCC],DS_NCC_DTR[Tên NCC]),_xlfn.XLOOKUP(Table10[[#This Row],[ID NCC]],Data_TongTram2[ID NCC],Data_TongTram2[Tên NCC]))</f>
        <v>Công ty Phước Lộc Tân</v>
      </c>
      <c r="C1232" s="497" t="str">
        <f>IF(Table10[[#This Row],[Trạm/DTR]]="DTR","DTR","Trạm")</f>
        <v>Trạm</v>
      </c>
      <c r="D1232" s="497" t="str">
        <f>Table10[[#This Row],[ID NCC]]&amp;Table10[[#This Row],[Trạm/DTR]]</f>
        <v>001J3000002HLmlIAGKhánh Nga</v>
      </c>
      <c r="E1232" s="497" t="str">
        <f>IF(Table10[[#This Row],[DTR/Trạm]]="DTR",_xlfn.XLOOKUP(Table10[[#This Row],[ID NCC]],DS_NCC_DTR[ID NCC],DS_NCC_DTR[Nhân viên]),_xlfn.XLOOKUP(Table10[[#This Row],[ID NCC]],Data_TongTram2[ID NCC],Data_TongTram2[Nhân viên]))</f>
        <v>Nguyễn Duy Tân</v>
      </c>
      <c r="F1232" s="497" t="str">
        <f>IF(Table10[[#This Row],[Trạm/DTR]]="DTR",_xlfn.XLOOKUP(Table10[[#This Row],[ID NCC]],DS_NCC_DTR[ID NCC],DS_NCC_DTR[Admin miền]),_xlfn.XLOOKUP(Table10[[#This Row],[Trạm/DTR]],Table16[Trạm],Table16[[Admin ]]))</f>
        <v>Nguyễn Thị Ngọc Bích</v>
      </c>
      <c r="G1232" t="s">
        <v>2240</v>
      </c>
      <c r="H1232" s="497" t="str">
        <f>VLOOKUP(Table10[[#This Row],[Sản Phẩm RG]],'Thông tin'!C:F,4,0)</f>
        <v>PET chai</v>
      </c>
      <c r="I1232">
        <v>8140</v>
      </c>
      <c r="J1232" s="497">
        <f>Table10[[#This Row],[Sản lượng kg]]/1000</f>
        <v>8.14</v>
      </c>
      <c r="K1232" s="497" t="str">
        <f>_xlfn.XLOOKUP(Table10[[#This Row],[Loại Hàng]],Table59[Nhóm],Table59[Qui đổi])</f>
        <v>PET chai</v>
      </c>
      <c r="L1232" s="403">
        <v>46156</v>
      </c>
      <c r="M1232" t="s">
        <v>608</v>
      </c>
      <c r="N1232" s="497">
        <f>IF(COUNTIF($A$3:A1232,A1232)=1,1,0)</f>
        <v>0</v>
      </c>
    </row>
    <row r="1233" spans="1:14" x14ac:dyDescent="0.35">
      <c r="A1233" t="s">
        <v>385</v>
      </c>
      <c r="B1233" s="497" t="str">
        <f>IF(Table10[[#This Row],[DTR/Trạm]]="DTR",_xlfn.XLOOKUP(Table10[[#This Row],[ID NCC]],DS_NCC_DTR[ID NCC],DS_NCC_DTR[Tên NCC]),_xlfn.XLOOKUP(Table10[[#This Row],[ID NCC]],Data_TongTram2[ID NCC],Data_TongTram2[Tên NCC]))</f>
        <v>HKD Nguyễn Thị Lệ Hằng</v>
      </c>
      <c r="C1233" s="497" t="str">
        <f>IF(Table10[[#This Row],[Trạm/DTR]]="DTR","DTR","Trạm")</f>
        <v>Trạm</v>
      </c>
      <c r="D1233" s="497" t="str">
        <f>Table10[[#This Row],[ID NCC]]&amp;Table10[[#This Row],[Trạm/DTR]]</f>
        <v>001J3000002HLZAIA4Khánh Nga</v>
      </c>
      <c r="E1233" s="497" t="str">
        <f>IF(Table10[[#This Row],[DTR/Trạm]]="DTR",_xlfn.XLOOKUP(Table10[[#This Row],[ID NCC]],DS_NCC_DTR[ID NCC],DS_NCC_DTR[Nhân viên]),_xlfn.XLOOKUP(Table10[[#This Row],[ID NCC]],Data_TongTram2[ID NCC],Data_TongTram2[Nhân viên]))</f>
        <v>Lâm Đỗ Anh Hào</v>
      </c>
      <c r="F1233" s="497" t="str">
        <f>IF(Table10[[#This Row],[Trạm/DTR]]="DTR",_xlfn.XLOOKUP(Table10[[#This Row],[ID NCC]],DS_NCC_DTR[ID NCC],DS_NCC_DTR[Admin miền]),_xlfn.XLOOKUP(Table10[[#This Row],[Trạm/DTR]],Table16[Trạm],Table16[[Admin ]]))</f>
        <v>Nguyễn Thị Ngọc Bích</v>
      </c>
      <c r="G1233" t="s">
        <v>1296</v>
      </c>
      <c r="H1233" s="497" t="str">
        <f>VLOOKUP(Table10[[#This Row],[Sản Phẩm RG]],'Thông tin'!C:F,4,0)</f>
        <v>PET chai</v>
      </c>
      <c r="I1233">
        <v>678</v>
      </c>
      <c r="J1233" s="497">
        <f>Table10[[#This Row],[Sản lượng kg]]/1000</f>
        <v>0.67800000000000005</v>
      </c>
      <c r="K1233" s="497" t="str">
        <f>_xlfn.XLOOKUP(Table10[[#This Row],[Loại Hàng]],Table59[Nhóm],Table59[Qui đổi])</f>
        <v>PET chai</v>
      </c>
      <c r="L1233" s="403">
        <v>46157</v>
      </c>
      <c r="M1233" t="s">
        <v>608</v>
      </c>
      <c r="N1233" s="497">
        <f>IF(COUNTIF($A$3:A1233,A1233)=1,1,0)</f>
        <v>0</v>
      </c>
    </row>
    <row r="1234" spans="1:14" x14ac:dyDescent="0.35">
      <c r="A1234" t="s">
        <v>664</v>
      </c>
      <c r="B1234" s="497" t="str">
        <f>IF(Table10[[#This Row],[DTR/Trạm]]="DTR",_xlfn.XLOOKUP(Table10[[#This Row],[ID NCC]],DS_NCC_DTR[ID NCC],DS_NCC_DTR[Tên NCC]),_xlfn.XLOOKUP(Table10[[#This Row],[ID NCC]],Data_TongTram2[ID NCC],Data_TongTram2[Tên NCC]))</f>
        <v>Anh Tùng Chợ Gạo</v>
      </c>
      <c r="C1234" s="497" t="str">
        <f>IF(Table10[[#This Row],[Trạm/DTR]]="DTR","DTR","Trạm")</f>
        <v>Trạm</v>
      </c>
      <c r="D1234" s="497" t="str">
        <f>Table10[[#This Row],[ID NCC]]&amp;Table10[[#This Row],[Trạm/DTR]]</f>
        <v>001J3000002HLmUIAWKhánh Nga</v>
      </c>
      <c r="E1234" s="497" t="str">
        <f>IF(Table10[[#This Row],[DTR/Trạm]]="DTR",_xlfn.XLOOKUP(Table10[[#This Row],[ID NCC]],DS_NCC_DTR[ID NCC],DS_NCC_DTR[Nhân viên]),_xlfn.XLOOKUP(Table10[[#This Row],[ID NCC]],Data_TongTram2[ID NCC],Data_TongTram2[Nhân viên]))</f>
        <v>Lâm Đỗ Anh Hào</v>
      </c>
      <c r="F1234" s="497" t="str">
        <f>IF(Table10[[#This Row],[Trạm/DTR]]="DTR",_xlfn.XLOOKUP(Table10[[#This Row],[ID NCC]],DS_NCC_DTR[ID NCC],DS_NCC_DTR[Admin miền]),_xlfn.XLOOKUP(Table10[[#This Row],[Trạm/DTR]],Table16[Trạm],Table16[[Admin ]]))</f>
        <v>Nguyễn Thị Ngọc Bích</v>
      </c>
      <c r="G1234" t="s">
        <v>1296</v>
      </c>
      <c r="H1234" s="497" t="str">
        <f>VLOOKUP(Table10[[#This Row],[Sản Phẩm RG]],'Thông tin'!C:F,4,0)</f>
        <v>PET chai</v>
      </c>
      <c r="I1234">
        <v>308</v>
      </c>
      <c r="J1234" s="497">
        <f>Table10[[#This Row],[Sản lượng kg]]/1000</f>
        <v>0.308</v>
      </c>
      <c r="K1234" s="497" t="str">
        <f>_xlfn.XLOOKUP(Table10[[#This Row],[Loại Hàng]],Table59[Nhóm],Table59[Qui đổi])</f>
        <v>PET chai</v>
      </c>
      <c r="L1234" s="403">
        <v>46157</v>
      </c>
      <c r="M1234" t="s">
        <v>608</v>
      </c>
      <c r="N1234" s="497">
        <f>IF(COUNTIF($A$3:A1234,A1234)=1,1,0)</f>
        <v>0</v>
      </c>
    </row>
    <row r="1235" spans="1:14" x14ac:dyDescent="0.35">
      <c r="A1235" t="s">
        <v>699</v>
      </c>
      <c r="B1235" s="497" t="str">
        <f>IF(Table10[[#This Row],[DTR/Trạm]]="DTR",_xlfn.XLOOKUP(Table10[[#This Row],[ID NCC]],DS_NCC_DTR[ID NCC],DS_NCC_DTR[Tên NCC]),_xlfn.XLOOKUP(Table10[[#This Row],[ID NCC]],Data_TongTram2[ID NCC],Data_TongTram2[Tên NCC]))</f>
        <v>Rồng Việt</v>
      </c>
      <c r="C1235" s="497" t="str">
        <f>IF(Table10[[#This Row],[Trạm/DTR]]="DTR","DTR","Trạm")</f>
        <v>Trạm</v>
      </c>
      <c r="D1235" s="497" t="str">
        <f>Table10[[#This Row],[ID NCC]]&amp;Table10[[#This Row],[Trạm/DTR]]</f>
        <v>001J3000002HLlbIAGKhánh Nga</v>
      </c>
      <c r="E1235" s="497" t="str">
        <f>IF(Table10[[#This Row],[DTR/Trạm]]="DTR",_xlfn.XLOOKUP(Table10[[#This Row],[ID NCC]],DS_NCC_DTR[ID NCC],DS_NCC_DTR[Nhân viên]),_xlfn.XLOOKUP(Table10[[#This Row],[ID NCC]],Data_TongTram2[ID NCC],Data_TongTram2[Nhân viên]))</f>
        <v>Nguyễn Duy Tân</v>
      </c>
      <c r="F1235" s="497" t="str">
        <f>IF(Table10[[#This Row],[Trạm/DTR]]="DTR",_xlfn.XLOOKUP(Table10[[#This Row],[ID NCC]],DS_NCC_DTR[ID NCC],DS_NCC_DTR[Admin miền]),_xlfn.XLOOKUP(Table10[[#This Row],[Trạm/DTR]],Table16[Trạm],Table16[[Admin ]]))</f>
        <v>Nguyễn Thị Ngọc Bích</v>
      </c>
      <c r="G1235" t="s">
        <v>2240</v>
      </c>
      <c r="H1235" s="497" t="str">
        <f>VLOOKUP(Table10[[#This Row],[Sản Phẩm RG]],'Thông tin'!C:F,4,0)</f>
        <v>PET chai</v>
      </c>
      <c r="I1235">
        <v>2169</v>
      </c>
      <c r="J1235" s="497">
        <f>Table10[[#This Row],[Sản lượng kg]]/1000</f>
        <v>2.169</v>
      </c>
      <c r="K1235" s="497" t="str">
        <f>_xlfn.XLOOKUP(Table10[[#This Row],[Loại Hàng]],Table59[Nhóm],Table59[Qui đổi])</f>
        <v>PET chai</v>
      </c>
      <c r="L1235" s="403">
        <v>46157</v>
      </c>
      <c r="M1235" t="s">
        <v>608</v>
      </c>
      <c r="N1235" s="497">
        <f>IF(COUNTIF($A$3:A1235,A1235)=1,1,0)</f>
        <v>0</v>
      </c>
    </row>
    <row r="1236" spans="1:14" x14ac:dyDescent="0.35">
      <c r="A1236" t="s">
        <v>699</v>
      </c>
      <c r="B1236" s="497" t="str">
        <f>IF(Table10[[#This Row],[DTR/Trạm]]="DTR",_xlfn.XLOOKUP(Table10[[#This Row],[ID NCC]],DS_NCC_DTR[ID NCC],DS_NCC_DTR[Tên NCC]),_xlfn.XLOOKUP(Table10[[#This Row],[ID NCC]],Data_TongTram2[ID NCC],Data_TongTram2[Tên NCC]))</f>
        <v>Rồng Việt</v>
      </c>
      <c r="C1236" s="497" t="str">
        <f>IF(Table10[[#This Row],[Trạm/DTR]]="DTR","DTR","Trạm")</f>
        <v>Trạm</v>
      </c>
      <c r="D1236" s="497" t="str">
        <f>Table10[[#This Row],[ID NCC]]&amp;Table10[[#This Row],[Trạm/DTR]]</f>
        <v>001J3000002HLlbIAGKhánh Nga</v>
      </c>
      <c r="E1236" s="497" t="str">
        <f>IF(Table10[[#This Row],[DTR/Trạm]]="DTR",_xlfn.XLOOKUP(Table10[[#This Row],[ID NCC]],DS_NCC_DTR[ID NCC],DS_NCC_DTR[Nhân viên]),_xlfn.XLOOKUP(Table10[[#This Row],[ID NCC]],Data_TongTram2[ID NCC],Data_TongTram2[Nhân viên]))</f>
        <v>Nguyễn Duy Tân</v>
      </c>
      <c r="F1236" s="497" t="str">
        <f>IF(Table10[[#This Row],[Trạm/DTR]]="DTR",_xlfn.XLOOKUP(Table10[[#This Row],[ID NCC]],DS_NCC_DTR[ID NCC],DS_NCC_DTR[Admin miền]),_xlfn.XLOOKUP(Table10[[#This Row],[Trạm/DTR]],Table16[Trạm],Table16[[Admin ]]))</f>
        <v>Nguyễn Thị Ngọc Bích</v>
      </c>
      <c r="G1236" t="s">
        <v>2240</v>
      </c>
      <c r="H1236" s="497" t="str">
        <f>VLOOKUP(Table10[[#This Row],[Sản Phẩm RG]],'Thông tin'!C:F,4,0)</f>
        <v>PET chai</v>
      </c>
      <c r="I1236">
        <v>3689</v>
      </c>
      <c r="J1236" s="497">
        <f>Table10[[#This Row],[Sản lượng kg]]/1000</f>
        <v>3.6890000000000001</v>
      </c>
      <c r="K1236" s="497" t="str">
        <f>_xlfn.XLOOKUP(Table10[[#This Row],[Loại Hàng]],Table59[Nhóm],Table59[Qui đổi])</f>
        <v>PET chai</v>
      </c>
      <c r="L1236" s="403">
        <v>46157</v>
      </c>
      <c r="M1236" t="s">
        <v>608</v>
      </c>
      <c r="N1236" s="497">
        <f>IF(COUNTIF($A$3:A1236,A1236)=1,1,0)</f>
        <v>0</v>
      </c>
    </row>
    <row r="1237" spans="1:14" x14ac:dyDescent="0.35">
      <c r="A1237" t="s">
        <v>397</v>
      </c>
      <c r="B1237" s="497" t="str">
        <f>IF(Table10[[#This Row],[DTR/Trạm]]="DTR",_xlfn.XLOOKUP(Table10[[#This Row],[ID NCC]],DS_NCC_DTR[ID NCC],DS_NCC_DTR[Tên NCC]),_xlfn.XLOOKUP(Table10[[#This Row],[ID NCC]],Data_TongTram2[ID NCC],Data_TongTram2[Tên NCC]))</f>
        <v>HKD In</v>
      </c>
      <c r="C1237" s="497" t="str">
        <f>IF(Table10[[#This Row],[Trạm/DTR]]="DTR","DTR","Trạm")</f>
        <v>Trạm</v>
      </c>
      <c r="D1237" s="497" t="str">
        <f>Table10[[#This Row],[ID NCC]]&amp;Table10[[#This Row],[Trạm/DTR]]</f>
        <v>001J3000009AFWkIAOKhánh Nga</v>
      </c>
      <c r="E1237" s="497" t="str">
        <f>IF(Table10[[#This Row],[DTR/Trạm]]="DTR",_xlfn.XLOOKUP(Table10[[#This Row],[ID NCC]],DS_NCC_DTR[ID NCC],DS_NCC_DTR[Nhân viên]),_xlfn.XLOOKUP(Table10[[#This Row],[ID NCC]],Data_TongTram2[ID NCC],Data_TongTram2[Nhân viên]))</f>
        <v>Lê Quốc Việt</v>
      </c>
      <c r="F1237" s="497" t="str">
        <f>IF(Table10[[#This Row],[Trạm/DTR]]="DTR",_xlfn.XLOOKUP(Table10[[#This Row],[ID NCC]],DS_NCC_DTR[ID NCC],DS_NCC_DTR[Admin miền]),_xlfn.XLOOKUP(Table10[[#This Row],[Trạm/DTR]],Table16[Trạm],Table16[[Admin ]]))</f>
        <v>Nguyễn Thị Ngọc Bích</v>
      </c>
      <c r="G1237" t="s">
        <v>1296</v>
      </c>
      <c r="H1237" s="497" t="str">
        <f>VLOOKUP(Table10[[#This Row],[Sản Phẩm RG]],'Thông tin'!C:F,4,0)</f>
        <v>PET chai</v>
      </c>
      <c r="I1237">
        <v>1046</v>
      </c>
      <c r="J1237" s="497">
        <f>Table10[[#This Row],[Sản lượng kg]]/1000</f>
        <v>1.046</v>
      </c>
      <c r="K1237" s="497" t="str">
        <f>_xlfn.XLOOKUP(Table10[[#This Row],[Loại Hàng]],Table59[Nhóm],Table59[Qui đổi])</f>
        <v>PET chai</v>
      </c>
      <c r="L1237" s="403">
        <v>46157</v>
      </c>
      <c r="M1237" t="s">
        <v>608</v>
      </c>
      <c r="N1237" s="497">
        <f>IF(COUNTIF($A$3:A1237,A1237)=1,1,0)</f>
        <v>0</v>
      </c>
    </row>
    <row r="1238" spans="1:14" x14ac:dyDescent="0.35">
      <c r="A1238" t="s">
        <v>383</v>
      </c>
      <c r="B1238" s="497" t="str">
        <f>IF(Table10[[#This Row],[DTR/Trạm]]="DTR",_xlfn.XLOOKUP(Table10[[#This Row],[ID NCC]],DS_NCC_DTR[ID NCC],DS_NCC_DTR[Tên NCC]),_xlfn.XLOOKUP(Table10[[#This Row],[ID NCC]],Data_TongTram2[ID NCC],Data_TongTram2[Tên NCC]))</f>
        <v>PHẾ LIỆU CẦU</v>
      </c>
      <c r="C1238" s="497" t="str">
        <f>IF(Table10[[#This Row],[Trạm/DTR]]="DTR","DTR","Trạm")</f>
        <v>Trạm</v>
      </c>
      <c r="D1238" s="497" t="str">
        <f>Table10[[#This Row],[ID NCC]]&amp;Table10[[#This Row],[Trạm/DTR]]</f>
        <v>001J3000005HQnYIAWKhánh Nga</v>
      </c>
      <c r="E1238" s="497" t="str">
        <f>IF(Table10[[#This Row],[DTR/Trạm]]="DTR",_xlfn.XLOOKUP(Table10[[#This Row],[ID NCC]],DS_NCC_DTR[ID NCC],DS_NCC_DTR[Nhân viên]),_xlfn.XLOOKUP(Table10[[#This Row],[ID NCC]],Data_TongTram2[ID NCC],Data_TongTram2[Nhân viên]))</f>
        <v>Lâm Đỗ Anh Hào</v>
      </c>
      <c r="F1238" s="497" t="str">
        <f>IF(Table10[[#This Row],[Trạm/DTR]]="DTR",_xlfn.XLOOKUP(Table10[[#This Row],[ID NCC]],DS_NCC_DTR[ID NCC],DS_NCC_DTR[Admin miền]),_xlfn.XLOOKUP(Table10[[#This Row],[Trạm/DTR]],Table16[Trạm],Table16[[Admin ]]))</f>
        <v>Nguyễn Thị Ngọc Bích</v>
      </c>
      <c r="G1238" t="s">
        <v>1296</v>
      </c>
      <c r="H1238" s="497" t="str">
        <f>VLOOKUP(Table10[[#This Row],[Sản Phẩm RG]],'Thông tin'!C:F,4,0)</f>
        <v>PET chai</v>
      </c>
      <c r="I1238">
        <v>1269</v>
      </c>
      <c r="J1238" s="497">
        <f>Table10[[#This Row],[Sản lượng kg]]/1000</f>
        <v>1.2689999999999999</v>
      </c>
      <c r="K1238" s="497" t="str">
        <f>_xlfn.XLOOKUP(Table10[[#This Row],[Loại Hàng]],Table59[Nhóm],Table59[Qui đổi])</f>
        <v>PET chai</v>
      </c>
      <c r="L1238" s="403">
        <v>46157</v>
      </c>
      <c r="M1238" t="s">
        <v>608</v>
      </c>
      <c r="N1238" s="497">
        <f>IF(COUNTIF($A$3:A1238,A1238)=1,1,0)</f>
        <v>0</v>
      </c>
    </row>
    <row r="1239" spans="1:14" x14ac:dyDescent="0.35">
      <c r="A1239" t="s">
        <v>383</v>
      </c>
      <c r="B1239" s="497" t="str">
        <f>IF(Table10[[#This Row],[DTR/Trạm]]="DTR",_xlfn.XLOOKUP(Table10[[#This Row],[ID NCC]],DS_NCC_DTR[ID NCC],DS_NCC_DTR[Tên NCC]),_xlfn.XLOOKUP(Table10[[#This Row],[ID NCC]],Data_TongTram2[ID NCC],Data_TongTram2[Tên NCC]))</f>
        <v>PHẾ LIỆU CẦU</v>
      </c>
      <c r="C1239" s="497" t="str">
        <f>IF(Table10[[#This Row],[Trạm/DTR]]="DTR","DTR","Trạm")</f>
        <v>Trạm</v>
      </c>
      <c r="D1239" s="497" t="str">
        <f>Table10[[#This Row],[ID NCC]]&amp;Table10[[#This Row],[Trạm/DTR]]</f>
        <v>001J3000005HQnYIAWKhánh Nga</v>
      </c>
      <c r="E1239" s="497" t="str">
        <f>IF(Table10[[#This Row],[DTR/Trạm]]="DTR",_xlfn.XLOOKUP(Table10[[#This Row],[ID NCC]],DS_NCC_DTR[ID NCC],DS_NCC_DTR[Nhân viên]),_xlfn.XLOOKUP(Table10[[#This Row],[ID NCC]],Data_TongTram2[ID NCC],Data_TongTram2[Nhân viên]))</f>
        <v>Lâm Đỗ Anh Hào</v>
      </c>
      <c r="F1239" s="497" t="str">
        <f>IF(Table10[[#This Row],[Trạm/DTR]]="DTR",_xlfn.XLOOKUP(Table10[[#This Row],[ID NCC]],DS_NCC_DTR[ID NCC],DS_NCC_DTR[Admin miền]),_xlfn.XLOOKUP(Table10[[#This Row],[Trạm/DTR]],Table16[Trạm],Table16[[Admin ]]))</f>
        <v>Nguyễn Thị Ngọc Bích</v>
      </c>
      <c r="G1239" t="s">
        <v>1360</v>
      </c>
      <c r="H1239" s="497" t="str">
        <f>VLOOKUP(Table10[[#This Row],[Sản Phẩm RG]],'Thông tin'!C:F,4,0)</f>
        <v>PET chai</v>
      </c>
      <c r="I1239">
        <v>21</v>
      </c>
      <c r="J1239" s="497">
        <f>Table10[[#This Row],[Sản lượng kg]]/1000</f>
        <v>2.1000000000000001E-2</v>
      </c>
      <c r="K1239" s="497" t="str">
        <f>_xlfn.XLOOKUP(Table10[[#This Row],[Loại Hàng]],Table59[Nhóm],Table59[Qui đổi])</f>
        <v>PET chai</v>
      </c>
      <c r="L1239" s="403">
        <v>46157</v>
      </c>
      <c r="M1239" t="s">
        <v>608</v>
      </c>
      <c r="N1239" s="497">
        <f>IF(COUNTIF($A$3:A1239,A1239)=1,1,0)</f>
        <v>0</v>
      </c>
    </row>
    <row r="1240" spans="1:14" x14ac:dyDescent="0.35">
      <c r="A1240" t="s">
        <v>425</v>
      </c>
      <c r="B1240" s="497" t="str">
        <f>IF(Table10[[#This Row],[DTR/Trạm]]="DTR",_xlfn.XLOOKUP(Table10[[#This Row],[ID NCC]],DS_NCC_DTR[ID NCC],DS_NCC_DTR[Tên NCC]),_xlfn.XLOOKUP(Table10[[#This Row],[ID NCC]],Data_TongTram2[ID NCC],Data_TongTram2[Tên NCC]))</f>
        <v>HKD VÕ THỊ KIM NGA</v>
      </c>
      <c r="C1240" s="497" t="str">
        <f>IF(Table10[[#This Row],[Trạm/DTR]]="DTR","DTR","Trạm")</f>
        <v>Trạm</v>
      </c>
      <c r="D1240" s="497" t="str">
        <f>Table10[[#This Row],[ID NCC]]&amp;Table10[[#This Row],[Trạm/DTR]]</f>
        <v>001J3000002HLbbIAGKhánh Nga</v>
      </c>
      <c r="E1240" s="497" t="str">
        <f>IF(Table10[[#This Row],[DTR/Trạm]]="DTR",_xlfn.XLOOKUP(Table10[[#This Row],[ID NCC]],DS_NCC_DTR[ID NCC],DS_NCC_DTR[Nhân viên]),_xlfn.XLOOKUP(Table10[[#This Row],[ID NCC]],Data_TongTram2[ID NCC],Data_TongTram2[Nhân viên]))</f>
        <v>Lâm Đỗ Anh Hào</v>
      </c>
      <c r="F1240" s="497" t="str">
        <f>IF(Table10[[#This Row],[Trạm/DTR]]="DTR",_xlfn.XLOOKUP(Table10[[#This Row],[ID NCC]],DS_NCC_DTR[ID NCC],DS_NCC_DTR[Admin miền]),_xlfn.XLOOKUP(Table10[[#This Row],[Trạm/DTR]],Table16[Trạm],Table16[[Admin ]]))</f>
        <v>Nguyễn Thị Ngọc Bích</v>
      </c>
      <c r="G1240" t="s">
        <v>1296</v>
      </c>
      <c r="H1240" s="497" t="str">
        <f>VLOOKUP(Table10[[#This Row],[Sản Phẩm RG]],'Thông tin'!C:F,4,0)</f>
        <v>PET chai</v>
      </c>
      <c r="I1240">
        <v>760</v>
      </c>
      <c r="J1240" s="497">
        <f>Table10[[#This Row],[Sản lượng kg]]/1000</f>
        <v>0.76</v>
      </c>
      <c r="K1240" s="497" t="str">
        <f>_xlfn.XLOOKUP(Table10[[#This Row],[Loại Hàng]],Table59[Nhóm],Table59[Qui đổi])</f>
        <v>PET chai</v>
      </c>
      <c r="L1240" s="403">
        <v>46157</v>
      </c>
      <c r="M1240" t="s">
        <v>608</v>
      </c>
      <c r="N1240" s="497">
        <f>IF(COUNTIF($A$3:A1240,A1240)=1,1,0)</f>
        <v>0</v>
      </c>
    </row>
    <row r="1241" spans="1:14" x14ac:dyDescent="0.35">
      <c r="A1241" t="s">
        <v>658</v>
      </c>
      <c r="B1241" s="497" t="str">
        <f>IF(Table10[[#This Row],[DTR/Trạm]]="DTR",_xlfn.XLOOKUP(Table10[[#This Row],[ID NCC]],DS_NCC_DTR[ID NCC],DS_NCC_DTR[Tên NCC]),_xlfn.XLOOKUP(Table10[[#This Row],[ID NCC]],Data_TongTram2[ID NCC],Data_TongTram2[Tên NCC]))</f>
        <v>Anh Dũng</v>
      </c>
      <c r="C1241" s="497" t="str">
        <f>IF(Table10[[#This Row],[Trạm/DTR]]="DTR","DTR","Trạm")</f>
        <v>Trạm</v>
      </c>
      <c r="D1241" s="497" t="str">
        <f>Table10[[#This Row],[ID NCC]]&amp;Table10[[#This Row],[Trạm/DTR]]</f>
        <v>001J3000002HLeQIAWKhánh Nga</v>
      </c>
      <c r="E1241" s="497" t="str">
        <f>IF(Table10[[#This Row],[DTR/Trạm]]="DTR",_xlfn.XLOOKUP(Table10[[#This Row],[ID NCC]],DS_NCC_DTR[ID NCC],DS_NCC_DTR[Nhân viên]),_xlfn.XLOOKUP(Table10[[#This Row],[ID NCC]],Data_TongTram2[ID NCC],Data_TongTram2[Nhân viên]))</f>
        <v>Lâm Đỗ Anh Hào</v>
      </c>
      <c r="F1241" s="497" t="str">
        <f>IF(Table10[[#This Row],[Trạm/DTR]]="DTR",_xlfn.XLOOKUP(Table10[[#This Row],[ID NCC]],DS_NCC_DTR[ID NCC],DS_NCC_DTR[Admin miền]),_xlfn.XLOOKUP(Table10[[#This Row],[Trạm/DTR]],Table16[Trạm],Table16[[Admin ]]))</f>
        <v>Nguyễn Thị Ngọc Bích</v>
      </c>
      <c r="G1241" t="s">
        <v>1296</v>
      </c>
      <c r="H1241" s="497" t="str">
        <f>VLOOKUP(Table10[[#This Row],[Sản Phẩm RG]],'Thông tin'!C:F,4,0)</f>
        <v>PET chai</v>
      </c>
      <c r="I1241">
        <v>403</v>
      </c>
      <c r="J1241" s="497">
        <f>Table10[[#This Row],[Sản lượng kg]]/1000</f>
        <v>0.40300000000000002</v>
      </c>
      <c r="K1241" s="497" t="str">
        <f>_xlfn.XLOOKUP(Table10[[#This Row],[Loại Hàng]],Table59[Nhóm],Table59[Qui đổi])</f>
        <v>PET chai</v>
      </c>
      <c r="L1241" s="403">
        <v>46157</v>
      </c>
      <c r="M1241" t="s">
        <v>608</v>
      </c>
      <c r="N1241" s="497">
        <f>IF(COUNTIF($A$3:A1241,A1241)=1,1,0)</f>
        <v>0</v>
      </c>
    </row>
    <row r="1242" spans="1:14" x14ac:dyDescent="0.35">
      <c r="A1242" t="s">
        <v>394</v>
      </c>
      <c r="B1242" s="497" t="str">
        <f>IF(Table10[[#This Row],[DTR/Trạm]]="DTR",_xlfn.XLOOKUP(Table10[[#This Row],[ID NCC]],DS_NCC_DTR[ID NCC],DS_NCC_DTR[Tên NCC]),_xlfn.XLOOKUP(Table10[[#This Row],[ID NCC]],Data_TongTram2[ID NCC],Data_TongTram2[Tên NCC]))</f>
        <v>Anh Huy Tiền Giang</v>
      </c>
      <c r="C1242" s="497" t="str">
        <f>IF(Table10[[#This Row],[Trạm/DTR]]="DTR","DTR","Trạm")</f>
        <v>Trạm</v>
      </c>
      <c r="D1242" s="497" t="str">
        <f>Table10[[#This Row],[ID NCC]]&amp;Table10[[#This Row],[Trạm/DTR]]</f>
        <v>001J3000002HLbeIAGKhánh Nga</v>
      </c>
      <c r="E1242" s="497" t="str">
        <f>IF(Table10[[#This Row],[DTR/Trạm]]="DTR",_xlfn.XLOOKUP(Table10[[#This Row],[ID NCC]],DS_NCC_DTR[ID NCC],DS_NCC_DTR[Nhân viên]),_xlfn.XLOOKUP(Table10[[#This Row],[ID NCC]],Data_TongTram2[ID NCC],Data_TongTram2[Nhân viên]))</f>
        <v>Lâm Đỗ Anh Hào</v>
      </c>
      <c r="F1242" s="497" t="str">
        <f>IF(Table10[[#This Row],[Trạm/DTR]]="DTR",_xlfn.XLOOKUP(Table10[[#This Row],[ID NCC]],DS_NCC_DTR[ID NCC],DS_NCC_DTR[Admin miền]),_xlfn.XLOOKUP(Table10[[#This Row],[Trạm/DTR]],Table16[Trạm],Table16[[Admin ]]))</f>
        <v>Nguyễn Thị Ngọc Bích</v>
      </c>
      <c r="G1242" t="s">
        <v>1296</v>
      </c>
      <c r="H1242" s="497" t="str">
        <f>VLOOKUP(Table10[[#This Row],[Sản Phẩm RG]],'Thông tin'!C:F,4,0)</f>
        <v>PET chai</v>
      </c>
      <c r="I1242">
        <v>350</v>
      </c>
      <c r="J1242" s="497">
        <f>Table10[[#This Row],[Sản lượng kg]]/1000</f>
        <v>0.35</v>
      </c>
      <c r="K1242" s="497" t="str">
        <f>_xlfn.XLOOKUP(Table10[[#This Row],[Loại Hàng]],Table59[Nhóm],Table59[Qui đổi])</f>
        <v>PET chai</v>
      </c>
      <c r="L1242" s="403">
        <v>46157</v>
      </c>
      <c r="M1242" t="s">
        <v>608</v>
      </c>
      <c r="N1242" s="497">
        <f>IF(COUNTIF($A$3:A1242,A1242)=1,1,0)</f>
        <v>0</v>
      </c>
    </row>
    <row r="1243" spans="1:14" x14ac:dyDescent="0.35">
      <c r="A1243" t="s">
        <v>472</v>
      </c>
      <c r="B1243" s="497" t="str">
        <f>IF(Table10[[#This Row],[DTR/Trạm]]="DTR",_xlfn.XLOOKUP(Table10[[#This Row],[ID NCC]],DS_NCC_DTR[ID NCC],DS_NCC_DTR[Tên NCC]),_xlfn.XLOOKUP(Table10[[#This Row],[ID NCC]],Data_TongTram2[ID NCC],Data_TongTram2[Tên NCC]))</f>
        <v>Anh Chính Node</v>
      </c>
      <c r="C1243" s="497" t="str">
        <f>IF(Table10[[#This Row],[Trạm/DTR]]="DTR","DTR","Trạm")</f>
        <v>Trạm</v>
      </c>
      <c r="D1243" s="497" t="str">
        <f>Table10[[#This Row],[ID NCC]]&amp;Table10[[#This Row],[Trạm/DTR]]</f>
        <v>001J3000002HLpoIAGKhánh Nga</v>
      </c>
      <c r="E1243" s="497" t="str">
        <f>IF(Table10[[#This Row],[DTR/Trạm]]="DTR",_xlfn.XLOOKUP(Table10[[#This Row],[ID NCC]],DS_NCC_DTR[ID NCC],DS_NCC_DTR[Nhân viên]),_xlfn.XLOOKUP(Table10[[#This Row],[ID NCC]],Data_TongTram2[ID NCC],Data_TongTram2[Nhân viên]))</f>
        <v>Lâm Đỗ Anh Hào</v>
      </c>
      <c r="F1243" s="497" t="str">
        <f>IF(Table10[[#This Row],[Trạm/DTR]]="DTR",_xlfn.XLOOKUP(Table10[[#This Row],[ID NCC]],DS_NCC_DTR[ID NCC],DS_NCC_DTR[Admin miền]),_xlfn.XLOOKUP(Table10[[#This Row],[Trạm/DTR]],Table16[Trạm],Table16[[Admin ]]))</f>
        <v>Nguyễn Thị Ngọc Bích</v>
      </c>
      <c r="G1243" t="s">
        <v>1296</v>
      </c>
      <c r="H1243" s="497" t="str">
        <f>VLOOKUP(Table10[[#This Row],[Sản Phẩm RG]],'Thông tin'!C:F,4,0)</f>
        <v>PET chai</v>
      </c>
      <c r="I1243">
        <v>258</v>
      </c>
      <c r="J1243" s="497">
        <f>Table10[[#This Row],[Sản lượng kg]]/1000</f>
        <v>0.25800000000000001</v>
      </c>
      <c r="K1243" s="497" t="str">
        <f>_xlfn.XLOOKUP(Table10[[#This Row],[Loại Hàng]],Table59[Nhóm],Table59[Qui đổi])</f>
        <v>PET chai</v>
      </c>
      <c r="L1243" s="403">
        <v>46157</v>
      </c>
      <c r="M1243" t="s">
        <v>608</v>
      </c>
      <c r="N1243" s="497">
        <f>IF(COUNTIF($A$3:A1243,A1243)=1,1,0)</f>
        <v>0</v>
      </c>
    </row>
    <row r="1244" spans="1:14" x14ac:dyDescent="0.35">
      <c r="A1244" t="s">
        <v>385</v>
      </c>
      <c r="B1244" s="497" t="str">
        <f>IF(Table10[[#This Row],[DTR/Trạm]]="DTR",_xlfn.XLOOKUP(Table10[[#This Row],[ID NCC]],DS_NCC_DTR[ID NCC],DS_NCC_DTR[Tên NCC]),_xlfn.XLOOKUP(Table10[[#This Row],[ID NCC]],Data_TongTram2[ID NCC],Data_TongTram2[Tên NCC]))</f>
        <v>HKD Nguyễn Thị Lệ Hằng</v>
      </c>
      <c r="C1244" s="497" t="str">
        <f>IF(Table10[[#This Row],[Trạm/DTR]]="DTR","DTR","Trạm")</f>
        <v>Trạm</v>
      </c>
      <c r="D1244" s="497" t="str">
        <f>Table10[[#This Row],[ID NCC]]&amp;Table10[[#This Row],[Trạm/DTR]]</f>
        <v>001J3000002HLZAIA4Khánh Nga</v>
      </c>
      <c r="E1244" s="497" t="str">
        <f>IF(Table10[[#This Row],[DTR/Trạm]]="DTR",_xlfn.XLOOKUP(Table10[[#This Row],[ID NCC]],DS_NCC_DTR[ID NCC],DS_NCC_DTR[Nhân viên]),_xlfn.XLOOKUP(Table10[[#This Row],[ID NCC]],Data_TongTram2[ID NCC],Data_TongTram2[Nhân viên]))</f>
        <v>Lâm Đỗ Anh Hào</v>
      </c>
      <c r="F1244" s="497" t="str">
        <f>IF(Table10[[#This Row],[Trạm/DTR]]="DTR",_xlfn.XLOOKUP(Table10[[#This Row],[ID NCC]],DS_NCC_DTR[ID NCC],DS_NCC_DTR[Admin miền]),_xlfn.XLOOKUP(Table10[[#This Row],[Trạm/DTR]],Table16[Trạm],Table16[[Admin ]]))</f>
        <v>Nguyễn Thị Ngọc Bích</v>
      </c>
      <c r="G1244" t="s">
        <v>1296</v>
      </c>
      <c r="H1244" s="497" t="str">
        <f>VLOOKUP(Table10[[#This Row],[Sản Phẩm RG]],'Thông tin'!C:F,4,0)</f>
        <v>PET chai</v>
      </c>
      <c r="I1244">
        <v>675</v>
      </c>
      <c r="J1244" s="497">
        <f>Table10[[#This Row],[Sản lượng kg]]/1000</f>
        <v>0.67500000000000004</v>
      </c>
      <c r="K1244" s="497" t="str">
        <f>_xlfn.XLOOKUP(Table10[[#This Row],[Loại Hàng]],Table59[Nhóm],Table59[Qui đổi])</f>
        <v>PET chai</v>
      </c>
      <c r="L1244" s="403">
        <v>46157</v>
      </c>
      <c r="M1244" t="s">
        <v>608</v>
      </c>
      <c r="N1244" s="497">
        <f>IF(COUNTIF($A$3:A1244,A1244)=1,1,0)</f>
        <v>0</v>
      </c>
    </row>
    <row r="1245" spans="1:14" x14ac:dyDescent="0.35">
      <c r="A1245" t="s">
        <v>780</v>
      </c>
      <c r="B1245" s="497" t="str">
        <f>IF(Table10[[#This Row],[DTR/Trạm]]="DTR",_xlfn.XLOOKUP(Table10[[#This Row],[ID NCC]],DS_NCC_DTR[ID NCC],DS_NCC_DTR[Tên NCC]),_xlfn.XLOOKUP(Table10[[#This Row],[ID NCC]],Data_TongTram2[ID NCC],Data_TongTram2[Tên NCC]))</f>
        <v>HKD Phan Văn Lâm</v>
      </c>
      <c r="C1245" s="497" t="str">
        <f>IF(Table10[[#This Row],[Trạm/DTR]]="DTR","DTR","Trạm")</f>
        <v>Trạm</v>
      </c>
      <c r="D1245" s="497" t="str">
        <f>Table10[[#This Row],[ID NCC]]&amp;Table10[[#This Row],[Trạm/DTR]]</f>
        <v>001J3000002HLg5IAGKhánh Nga</v>
      </c>
      <c r="E1245" s="497" t="str">
        <f>IF(Table10[[#This Row],[DTR/Trạm]]="DTR",_xlfn.XLOOKUP(Table10[[#This Row],[ID NCC]],DS_NCC_DTR[ID NCC],DS_NCC_DTR[Nhân viên]),_xlfn.XLOOKUP(Table10[[#This Row],[ID NCC]],Data_TongTram2[ID NCC],Data_TongTram2[Nhân viên]))</f>
        <v>Lâm Đỗ Anh Hào</v>
      </c>
      <c r="F1245" s="497" t="str">
        <f>IF(Table10[[#This Row],[Trạm/DTR]]="DTR",_xlfn.XLOOKUP(Table10[[#This Row],[ID NCC]],DS_NCC_DTR[ID NCC],DS_NCC_DTR[Admin miền]),_xlfn.XLOOKUP(Table10[[#This Row],[Trạm/DTR]],Table16[Trạm],Table16[[Admin ]]))</f>
        <v>Nguyễn Thị Ngọc Bích</v>
      </c>
      <c r="G1245" t="s">
        <v>1296</v>
      </c>
      <c r="H1245" s="497" t="str">
        <f>VLOOKUP(Table10[[#This Row],[Sản Phẩm RG]],'Thông tin'!C:F,4,0)</f>
        <v>PET chai</v>
      </c>
      <c r="I1245">
        <v>569</v>
      </c>
      <c r="J1245" s="497">
        <f>Table10[[#This Row],[Sản lượng kg]]/1000</f>
        <v>0.56899999999999995</v>
      </c>
      <c r="K1245" s="497" t="str">
        <f>_xlfn.XLOOKUP(Table10[[#This Row],[Loại Hàng]],Table59[Nhóm],Table59[Qui đổi])</f>
        <v>PET chai</v>
      </c>
      <c r="L1245" s="403">
        <v>46157</v>
      </c>
      <c r="M1245" t="s">
        <v>608</v>
      </c>
      <c r="N1245" s="497">
        <f>IF(COUNTIF($A$3:A1245,A1245)=1,1,0)</f>
        <v>0</v>
      </c>
    </row>
    <row r="1246" spans="1:14" x14ac:dyDescent="0.35">
      <c r="A1246" t="s">
        <v>477</v>
      </c>
      <c r="B1246" s="497" t="str">
        <f>IF(Table10[[#This Row],[DTR/Trạm]]="DTR",_xlfn.XLOOKUP(Table10[[#This Row],[ID NCC]],DS_NCC_DTR[ID NCC],DS_NCC_DTR[Tên NCC]),_xlfn.XLOOKUP(Table10[[#This Row],[ID NCC]],Data_TongTram2[ID NCC],Data_TongTram2[Tên NCC]))</f>
        <v>Anh Quang Bến Tre</v>
      </c>
      <c r="C1246" s="497" t="str">
        <f>IF(Table10[[#This Row],[Trạm/DTR]]="DTR","DTR","Trạm")</f>
        <v>Trạm</v>
      </c>
      <c r="D1246" s="497" t="str">
        <f>Table10[[#This Row],[ID NCC]]&amp;Table10[[#This Row],[Trạm/DTR]]</f>
        <v>001J3000002HLsTIAWKhánh Nga</v>
      </c>
      <c r="E1246" s="497" t="str">
        <f>IF(Table10[[#This Row],[DTR/Trạm]]="DTR",_xlfn.XLOOKUP(Table10[[#This Row],[ID NCC]],DS_NCC_DTR[ID NCC],DS_NCC_DTR[Nhân viên]),_xlfn.XLOOKUP(Table10[[#This Row],[ID NCC]],Data_TongTram2[ID NCC],Data_TongTram2[Nhân viên]))</f>
        <v>Lê Quốc Việt</v>
      </c>
      <c r="F1246" s="497" t="str">
        <f>IF(Table10[[#This Row],[Trạm/DTR]]="DTR",_xlfn.XLOOKUP(Table10[[#This Row],[ID NCC]],DS_NCC_DTR[ID NCC],DS_NCC_DTR[Admin miền]),_xlfn.XLOOKUP(Table10[[#This Row],[Trạm/DTR]],Table16[Trạm],Table16[[Admin ]]))</f>
        <v>Nguyễn Thị Ngọc Bích</v>
      </c>
      <c r="G1246" t="s">
        <v>1296</v>
      </c>
      <c r="H1246" s="497" t="str">
        <f>VLOOKUP(Table10[[#This Row],[Sản Phẩm RG]],'Thông tin'!C:F,4,0)</f>
        <v>PET chai</v>
      </c>
      <c r="I1246">
        <v>1028</v>
      </c>
      <c r="J1246" s="497">
        <f>Table10[[#This Row],[Sản lượng kg]]/1000</f>
        <v>1.028</v>
      </c>
      <c r="K1246" s="497" t="str">
        <f>_xlfn.XLOOKUP(Table10[[#This Row],[Loại Hàng]],Table59[Nhóm],Table59[Qui đổi])</f>
        <v>PET chai</v>
      </c>
      <c r="L1246" s="403">
        <v>46157</v>
      </c>
      <c r="M1246" t="s">
        <v>608</v>
      </c>
      <c r="N1246" s="497">
        <f>IF(COUNTIF($A$3:A1246,A1246)=1,1,0)</f>
        <v>0</v>
      </c>
    </row>
    <row r="1247" spans="1:14" x14ac:dyDescent="0.35">
      <c r="A1247" t="s">
        <v>390</v>
      </c>
      <c r="B1247" s="497" t="str">
        <f>IF(Table10[[#This Row],[DTR/Trạm]]="DTR",_xlfn.XLOOKUP(Table10[[#This Row],[ID NCC]],DS_NCC_DTR[ID NCC],DS_NCC_DTR[Tên NCC]),_xlfn.XLOOKUP(Table10[[#This Row],[ID NCC]],Data_TongTram2[ID NCC],Data_TongTram2[Tên NCC]))</f>
        <v>Anh Dũng Vĩnh Kim</v>
      </c>
      <c r="C1247" s="497" t="str">
        <f>IF(Table10[[#This Row],[Trạm/DTR]]="DTR","DTR","Trạm")</f>
        <v>Trạm</v>
      </c>
      <c r="D1247" s="497" t="str">
        <f>Table10[[#This Row],[ID NCC]]&amp;Table10[[#This Row],[Trạm/DTR]]</f>
        <v>001J3000002HLptIAGKhánh Nga</v>
      </c>
      <c r="E1247" s="497" t="str">
        <f>IF(Table10[[#This Row],[DTR/Trạm]]="DTR",_xlfn.XLOOKUP(Table10[[#This Row],[ID NCC]],DS_NCC_DTR[ID NCC],DS_NCC_DTR[Nhân viên]),_xlfn.XLOOKUP(Table10[[#This Row],[ID NCC]],Data_TongTram2[ID NCC],Data_TongTram2[Nhân viên]))</f>
        <v>Lâm Đỗ Anh Hào</v>
      </c>
      <c r="F1247" s="497" t="str">
        <f>IF(Table10[[#This Row],[Trạm/DTR]]="DTR",_xlfn.XLOOKUP(Table10[[#This Row],[ID NCC]],DS_NCC_DTR[ID NCC],DS_NCC_DTR[Admin miền]),_xlfn.XLOOKUP(Table10[[#This Row],[Trạm/DTR]],Table16[Trạm],Table16[[Admin ]]))</f>
        <v>Nguyễn Thị Ngọc Bích</v>
      </c>
      <c r="G1247" t="s">
        <v>1296</v>
      </c>
      <c r="H1247" s="497" t="str">
        <f>VLOOKUP(Table10[[#This Row],[Sản Phẩm RG]],'Thông tin'!C:F,4,0)</f>
        <v>PET chai</v>
      </c>
      <c r="I1247">
        <v>288</v>
      </c>
      <c r="J1247" s="497">
        <f>Table10[[#This Row],[Sản lượng kg]]/1000</f>
        <v>0.28799999999999998</v>
      </c>
      <c r="K1247" s="497" t="str">
        <f>_xlfn.XLOOKUP(Table10[[#This Row],[Loại Hàng]],Table59[Nhóm],Table59[Qui đổi])</f>
        <v>PET chai</v>
      </c>
      <c r="L1247" s="403">
        <v>46157</v>
      </c>
      <c r="M1247" t="s">
        <v>608</v>
      </c>
      <c r="N1247" s="497">
        <f>IF(COUNTIF($A$3:A1247,A1247)=1,1,0)</f>
        <v>0</v>
      </c>
    </row>
    <row r="1248" spans="1:14" x14ac:dyDescent="0.35">
      <c r="A1248" t="s">
        <v>405</v>
      </c>
      <c r="B1248" s="497" t="str">
        <f>IF(Table10[[#This Row],[DTR/Trạm]]="DTR",_xlfn.XLOOKUP(Table10[[#This Row],[ID NCC]],DS_NCC_DTR[ID NCC],DS_NCC_DTR[Tên NCC]),_xlfn.XLOOKUP(Table10[[#This Row],[ID NCC]],Data_TongTram2[ID NCC],Data_TongTram2[Tên NCC]))</f>
        <v>Anh Nhân Trà Vinh</v>
      </c>
      <c r="C1248" s="497" t="str">
        <f>IF(Table10[[#This Row],[Trạm/DTR]]="DTR","DTR","Trạm")</f>
        <v>Trạm</v>
      </c>
      <c r="D1248" s="497" t="str">
        <f>Table10[[#This Row],[ID NCC]]&amp;Table10[[#This Row],[Trạm/DTR]]</f>
        <v>001dc00000sVWUNAA4Khánh Nga</v>
      </c>
      <c r="E1248" s="497" t="str">
        <f>IF(Table10[[#This Row],[DTR/Trạm]]="DTR",_xlfn.XLOOKUP(Table10[[#This Row],[ID NCC]],DS_NCC_DTR[ID NCC],DS_NCC_DTR[Nhân viên]),_xlfn.XLOOKUP(Table10[[#This Row],[ID NCC]],Data_TongTram2[ID NCC],Data_TongTram2[Nhân viên]))</f>
        <v>Lê Quốc Việt</v>
      </c>
      <c r="F1248" s="497" t="str">
        <f>IF(Table10[[#This Row],[Trạm/DTR]]="DTR",_xlfn.XLOOKUP(Table10[[#This Row],[ID NCC]],DS_NCC_DTR[ID NCC],DS_NCC_DTR[Admin miền]),_xlfn.XLOOKUP(Table10[[#This Row],[Trạm/DTR]],Table16[Trạm],Table16[[Admin ]]))</f>
        <v>Nguyễn Thị Ngọc Bích</v>
      </c>
      <c r="G1248" t="s">
        <v>1296</v>
      </c>
      <c r="H1248" s="497" t="str">
        <f>VLOOKUP(Table10[[#This Row],[Sản Phẩm RG]],'Thông tin'!C:F,4,0)</f>
        <v>PET chai</v>
      </c>
      <c r="I1248">
        <v>1140</v>
      </c>
      <c r="J1248" s="497">
        <f>Table10[[#This Row],[Sản lượng kg]]/1000</f>
        <v>1.1399999999999999</v>
      </c>
      <c r="K1248" s="497" t="str">
        <f>_xlfn.XLOOKUP(Table10[[#This Row],[Loại Hàng]],Table59[Nhóm],Table59[Qui đổi])</f>
        <v>PET chai</v>
      </c>
      <c r="L1248" s="403">
        <v>46158</v>
      </c>
      <c r="M1248" t="s">
        <v>608</v>
      </c>
      <c r="N1248" s="497">
        <f>IF(COUNTIF($A$3:A1248,A1248)=1,1,0)</f>
        <v>0</v>
      </c>
    </row>
    <row r="1249" spans="1:14" x14ac:dyDescent="0.35">
      <c r="A1249" t="s">
        <v>385</v>
      </c>
      <c r="B1249" s="497" t="str">
        <f>IF(Table10[[#This Row],[DTR/Trạm]]="DTR",_xlfn.XLOOKUP(Table10[[#This Row],[ID NCC]],DS_NCC_DTR[ID NCC],DS_NCC_DTR[Tên NCC]),_xlfn.XLOOKUP(Table10[[#This Row],[ID NCC]],Data_TongTram2[ID NCC],Data_TongTram2[Tên NCC]))</f>
        <v>HKD Nguyễn Thị Lệ Hằng</v>
      </c>
      <c r="C1249" s="497" t="str">
        <f>IF(Table10[[#This Row],[Trạm/DTR]]="DTR","DTR","Trạm")</f>
        <v>Trạm</v>
      </c>
      <c r="D1249" s="497" t="str">
        <f>Table10[[#This Row],[ID NCC]]&amp;Table10[[#This Row],[Trạm/DTR]]</f>
        <v>001J3000002HLZAIA4Khánh Nga</v>
      </c>
      <c r="E1249" s="497" t="str">
        <f>IF(Table10[[#This Row],[DTR/Trạm]]="DTR",_xlfn.XLOOKUP(Table10[[#This Row],[ID NCC]],DS_NCC_DTR[ID NCC],DS_NCC_DTR[Nhân viên]),_xlfn.XLOOKUP(Table10[[#This Row],[ID NCC]],Data_TongTram2[ID NCC],Data_TongTram2[Nhân viên]))</f>
        <v>Lâm Đỗ Anh Hào</v>
      </c>
      <c r="F1249" s="497" t="str">
        <f>IF(Table10[[#This Row],[Trạm/DTR]]="DTR",_xlfn.XLOOKUP(Table10[[#This Row],[ID NCC]],DS_NCC_DTR[ID NCC],DS_NCC_DTR[Admin miền]),_xlfn.XLOOKUP(Table10[[#This Row],[Trạm/DTR]],Table16[Trạm],Table16[[Admin ]]))</f>
        <v>Nguyễn Thị Ngọc Bích</v>
      </c>
      <c r="G1249" t="s">
        <v>1296</v>
      </c>
      <c r="H1249" s="497" t="str">
        <f>VLOOKUP(Table10[[#This Row],[Sản Phẩm RG]],'Thông tin'!C:F,4,0)</f>
        <v>PET chai</v>
      </c>
      <c r="I1249">
        <v>678</v>
      </c>
      <c r="J1249" s="497">
        <f>Table10[[#This Row],[Sản lượng kg]]/1000</f>
        <v>0.67800000000000005</v>
      </c>
      <c r="K1249" s="497" t="str">
        <f>_xlfn.XLOOKUP(Table10[[#This Row],[Loại Hàng]],Table59[Nhóm],Table59[Qui đổi])</f>
        <v>PET chai</v>
      </c>
      <c r="L1249" s="403">
        <v>46158</v>
      </c>
      <c r="M1249" t="s">
        <v>608</v>
      </c>
      <c r="N1249" s="497">
        <f>IF(COUNTIF($A$3:A1249,A1249)=1,1,0)</f>
        <v>0</v>
      </c>
    </row>
    <row r="1250" spans="1:14" x14ac:dyDescent="0.35">
      <c r="A1250" t="s">
        <v>383</v>
      </c>
      <c r="B1250" s="497" t="str">
        <f>IF(Table10[[#This Row],[DTR/Trạm]]="DTR",_xlfn.XLOOKUP(Table10[[#This Row],[ID NCC]],DS_NCC_DTR[ID NCC],DS_NCC_DTR[Tên NCC]),_xlfn.XLOOKUP(Table10[[#This Row],[ID NCC]],Data_TongTram2[ID NCC],Data_TongTram2[Tên NCC]))</f>
        <v>PHẾ LIỆU CẦU</v>
      </c>
      <c r="C1250" s="497" t="str">
        <f>IF(Table10[[#This Row],[Trạm/DTR]]="DTR","DTR","Trạm")</f>
        <v>Trạm</v>
      </c>
      <c r="D1250" s="497" t="str">
        <f>Table10[[#This Row],[ID NCC]]&amp;Table10[[#This Row],[Trạm/DTR]]</f>
        <v>001J3000005HQnYIAWKhánh Nga</v>
      </c>
      <c r="E1250" s="497" t="str">
        <f>IF(Table10[[#This Row],[DTR/Trạm]]="DTR",_xlfn.XLOOKUP(Table10[[#This Row],[ID NCC]],DS_NCC_DTR[ID NCC],DS_NCC_DTR[Nhân viên]),_xlfn.XLOOKUP(Table10[[#This Row],[ID NCC]],Data_TongTram2[ID NCC],Data_TongTram2[Nhân viên]))</f>
        <v>Lâm Đỗ Anh Hào</v>
      </c>
      <c r="F1250" s="497" t="str">
        <f>IF(Table10[[#This Row],[Trạm/DTR]]="DTR",_xlfn.XLOOKUP(Table10[[#This Row],[ID NCC]],DS_NCC_DTR[ID NCC],DS_NCC_DTR[Admin miền]),_xlfn.XLOOKUP(Table10[[#This Row],[Trạm/DTR]],Table16[Trạm],Table16[[Admin ]]))</f>
        <v>Nguyễn Thị Ngọc Bích</v>
      </c>
      <c r="G1250" t="s">
        <v>1296</v>
      </c>
      <c r="H1250" s="497" t="str">
        <f>VLOOKUP(Table10[[#This Row],[Sản Phẩm RG]],'Thông tin'!C:F,4,0)</f>
        <v>PET chai</v>
      </c>
      <c r="I1250">
        <v>1020</v>
      </c>
      <c r="J1250" s="497">
        <f>Table10[[#This Row],[Sản lượng kg]]/1000</f>
        <v>1.02</v>
      </c>
      <c r="K1250" s="497" t="str">
        <f>_xlfn.XLOOKUP(Table10[[#This Row],[Loại Hàng]],Table59[Nhóm],Table59[Qui đổi])</f>
        <v>PET chai</v>
      </c>
      <c r="L1250" s="403">
        <v>46158</v>
      </c>
      <c r="M1250" t="s">
        <v>608</v>
      </c>
      <c r="N1250" s="497">
        <f>IF(COUNTIF($A$3:A1250,A1250)=1,1,0)</f>
        <v>0</v>
      </c>
    </row>
    <row r="1251" spans="1:14" x14ac:dyDescent="0.35">
      <c r="A1251" t="s">
        <v>654</v>
      </c>
      <c r="B1251" s="497" t="str">
        <f>IF(Table10[[#This Row],[DTR/Trạm]]="DTR",_xlfn.XLOOKUP(Table10[[#This Row],[ID NCC]],DS_NCC_DTR[ID NCC],DS_NCC_DTR[Tên NCC]),_xlfn.XLOOKUP(Table10[[#This Row],[ID NCC]],Data_TongTram2[ID NCC],Data_TongTram2[Tên NCC]))</f>
        <v>Chị Phượng Tân Trụ</v>
      </c>
      <c r="C1251" s="497" t="str">
        <f>IF(Table10[[#This Row],[Trạm/DTR]]="DTR","DTR","Trạm")</f>
        <v>Trạm</v>
      </c>
      <c r="D1251" s="497" t="str">
        <f>Table10[[#This Row],[ID NCC]]&amp;Table10[[#This Row],[Trạm/DTR]]</f>
        <v>001J3000002HLfxIAGKhánh Nga</v>
      </c>
      <c r="E1251" s="497" t="str">
        <f>IF(Table10[[#This Row],[DTR/Trạm]]="DTR",_xlfn.XLOOKUP(Table10[[#This Row],[ID NCC]],DS_NCC_DTR[ID NCC],DS_NCC_DTR[Nhân viên]),_xlfn.XLOOKUP(Table10[[#This Row],[ID NCC]],Data_TongTram2[ID NCC],Data_TongTram2[Nhân viên]))</f>
        <v>Nguyễn Duy Tân</v>
      </c>
      <c r="F1251" s="497" t="str">
        <f>IF(Table10[[#This Row],[Trạm/DTR]]="DTR",_xlfn.XLOOKUP(Table10[[#This Row],[ID NCC]],DS_NCC_DTR[ID NCC],DS_NCC_DTR[Admin miền]),_xlfn.XLOOKUP(Table10[[#This Row],[Trạm/DTR]],Table16[Trạm],Table16[[Admin ]]))</f>
        <v>Nguyễn Thị Ngọc Bích</v>
      </c>
      <c r="G1251" t="s">
        <v>1296</v>
      </c>
      <c r="H1251" s="497" t="str">
        <f>VLOOKUP(Table10[[#This Row],[Sản Phẩm RG]],'Thông tin'!C:F,4,0)</f>
        <v>PET chai</v>
      </c>
      <c r="I1251">
        <v>1150</v>
      </c>
      <c r="J1251" s="497">
        <f>Table10[[#This Row],[Sản lượng kg]]/1000</f>
        <v>1.1499999999999999</v>
      </c>
      <c r="K1251" s="497" t="str">
        <f>_xlfn.XLOOKUP(Table10[[#This Row],[Loại Hàng]],Table59[Nhóm],Table59[Qui đổi])</f>
        <v>PET chai</v>
      </c>
      <c r="L1251" s="403">
        <v>46158</v>
      </c>
      <c r="M1251" t="s">
        <v>608</v>
      </c>
      <c r="N1251" s="497">
        <f>IF(COUNTIF($A$3:A1251,A1251)=1,1,0)</f>
        <v>0</v>
      </c>
    </row>
    <row r="1252" spans="1:14" x14ac:dyDescent="0.35">
      <c r="A1252" t="s">
        <v>403</v>
      </c>
      <c r="B1252" s="497" t="str">
        <f>IF(Table10[[#This Row],[DTR/Trạm]]="DTR",_xlfn.XLOOKUP(Table10[[#This Row],[ID NCC]],DS_NCC_DTR[ID NCC],DS_NCC_DTR[Tên NCC]),_xlfn.XLOOKUP(Table10[[#This Row],[ID NCC]],Data_TongTram2[ID NCC],Data_TongTram2[Tên NCC]))</f>
        <v>Anh Phúc Mỹ Tho</v>
      </c>
      <c r="C1252" s="497" t="str">
        <f>IF(Table10[[#This Row],[Trạm/DTR]]="DTR","DTR","Trạm")</f>
        <v>Trạm</v>
      </c>
      <c r="D1252" s="497" t="str">
        <f>Table10[[#This Row],[ID NCC]]&amp;Table10[[#This Row],[Trạm/DTR]]</f>
        <v>001J3000002HLbkIAGKhánh Nga</v>
      </c>
      <c r="E1252" s="497" t="str">
        <f>IF(Table10[[#This Row],[DTR/Trạm]]="DTR",_xlfn.XLOOKUP(Table10[[#This Row],[ID NCC]],DS_NCC_DTR[ID NCC],DS_NCC_DTR[Nhân viên]),_xlfn.XLOOKUP(Table10[[#This Row],[ID NCC]],Data_TongTram2[ID NCC],Data_TongTram2[Nhân viên]))</f>
        <v>Lâm Đỗ Anh Hào</v>
      </c>
      <c r="F1252" s="497" t="str">
        <f>IF(Table10[[#This Row],[Trạm/DTR]]="DTR",_xlfn.XLOOKUP(Table10[[#This Row],[ID NCC]],DS_NCC_DTR[ID NCC],DS_NCC_DTR[Admin miền]),_xlfn.XLOOKUP(Table10[[#This Row],[Trạm/DTR]],Table16[Trạm],Table16[[Admin ]]))</f>
        <v>Nguyễn Thị Ngọc Bích</v>
      </c>
      <c r="G1252" t="s">
        <v>1296</v>
      </c>
      <c r="H1252" s="497" t="str">
        <f>VLOOKUP(Table10[[#This Row],[Sản Phẩm RG]],'Thông tin'!C:F,4,0)</f>
        <v>PET chai</v>
      </c>
      <c r="I1252">
        <v>360</v>
      </c>
      <c r="J1252" s="497">
        <f>Table10[[#This Row],[Sản lượng kg]]/1000</f>
        <v>0.36</v>
      </c>
      <c r="K1252" s="497" t="str">
        <f>_xlfn.XLOOKUP(Table10[[#This Row],[Loại Hàng]],Table59[Nhóm],Table59[Qui đổi])</f>
        <v>PET chai</v>
      </c>
      <c r="L1252" s="403">
        <v>46158</v>
      </c>
      <c r="M1252" t="s">
        <v>608</v>
      </c>
      <c r="N1252" s="497">
        <f>IF(COUNTIF($A$3:A1252,A1252)=1,1,0)</f>
        <v>0</v>
      </c>
    </row>
    <row r="1253" spans="1:14" x14ac:dyDescent="0.35">
      <c r="A1253" t="s">
        <v>1645</v>
      </c>
      <c r="B1253" s="497" t="str">
        <f>IF(Table10[[#This Row],[DTR/Trạm]]="DTR",_xlfn.XLOOKUP(Table10[[#This Row],[ID NCC]],DS_NCC_DTR[ID NCC],DS_NCC_DTR[Tên NCC]),_xlfn.XLOOKUP(Table10[[#This Row],[ID NCC]],Data_TongTram2[ID NCC],Data_TongTram2[Tên NCC]))</f>
        <v>Anh Vũ Giồng Trôm</v>
      </c>
      <c r="C1253" s="497" t="str">
        <f>IF(Table10[[#This Row],[Trạm/DTR]]="DTR","DTR","Trạm")</f>
        <v>Trạm</v>
      </c>
      <c r="D1253" s="497" t="str">
        <f>Table10[[#This Row],[ID NCC]]&amp;Table10[[#This Row],[Trạm/DTR]]</f>
        <v>001J3000002HLmXIAWKhánh Nga</v>
      </c>
      <c r="E1253" s="497" t="str">
        <f>IF(Table10[[#This Row],[DTR/Trạm]]="DTR",_xlfn.XLOOKUP(Table10[[#This Row],[ID NCC]],DS_NCC_DTR[ID NCC],DS_NCC_DTR[Nhân viên]),_xlfn.XLOOKUP(Table10[[#This Row],[ID NCC]],Data_TongTram2[ID NCC],Data_TongTram2[Nhân viên]))</f>
        <v>Lê Quốc Việt</v>
      </c>
      <c r="F1253" s="497" t="str">
        <f>IF(Table10[[#This Row],[Trạm/DTR]]="DTR",_xlfn.XLOOKUP(Table10[[#This Row],[ID NCC]],DS_NCC_DTR[ID NCC],DS_NCC_DTR[Admin miền]),_xlfn.XLOOKUP(Table10[[#This Row],[Trạm/DTR]],Table16[Trạm],Table16[[Admin ]]))</f>
        <v>Nguyễn Thị Ngọc Bích</v>
      </c>
      <c r="G1253" t="s">
        <v>1296</v>
      </c>
      <c r="H1253" s="497" t="str">
        <f>VLOOKUP(Table10[[#This Row],[Sản Phẩm RG]],'Thông tin'!C:F,4,0)</f>
        <v>PET chai</v>
      </c>
      <c r="I1253">
        <v>440</v>
      </c>
      <c r="J1253" s="497">
        <f>Table10[[#This Row],[Sản lượng kg]]/1000</f>
        <v>0.44</v>
      </c>
      <c r="K1253" s="497" t="str">
        <f>_xlfn.XLOOKUP(Table10[[#This Row],[Loại Hàng]],Table59[Nhóm],Table59[Qui đổi])</f>
        <v>PET chai</v>
      </c>
      <c r="L1253" s="403">
        <v>46158</v>
      </c>
      <c r="M1253" t="s">
        <v>608</v>
      </c>
      <c r="N1253" s="497">
        <f>IF(COUNTIF($A$3:A1253,A1253)=1,1,0)</f>
        <v>0</v>
      </c>
    </row>
    <row r="1254" spans="1:14" x14ac:dyDescent="0.35">
      <c r="A1254" t="s">
        <v>971</v>
      </c>
      <c r="B1254" s="497" t="str">
        <f>IF(Table10[[#This Row],[DTR/Trạm]]="DTR",_xlfn.XLOOKUP(Table10[[#This Row],[ID NCC]],DS_NCC_DTR[ID NCC],DS_NCC_DTR[Tên NCC]),_xlfn.XLOOKUP(Table10[[#This Row],[ID NCC]],Data_TongTram2[ID NCC],Data_TongTram2[Tên NCC]))</f>
        <v>Anh Việt Tân Hiệp</v>
      </c>
      <c r="C1254" s="497" t="str">
        <f>IF(Table10[[#This Row],[Trạm/DTR]]="DTR","DTR","Trạm")</f>
        <v>Trạm</v>
      </c>
      <c r="D1254" s="497" t="str">
        <f>Table10[[#This Row],[ID NCC]]&amp;Table10[[#This Row],[Trạm/DTR]]</f>
        <v>001J3000005G3uqIACKhánh Nga</v>
      </c>
      <c r="E1254" s="497" t="str">
        <f>IF(Table10[[#This Row],[DTR/Trạm]]="DTR",_xlfn.XLOOKUP(Table10[[#This Row],[ID NCC]],DS_NCC_DTR[ID NCC],DS_NCC_DTR[Nhân viên]),_xlfn.XLOOKUP(Table10[[#This Row],[ID NCC]],Data_TongTram2[ID NCC],Data_TongTram2[Nhân viên]))</f>
        <v>Lâm Đỗ Anh Hào</v>
      </c>
      <c r="F1254" s="497" t="str">
        <f>IF(Table10[[#This Row],[Trạm/DTR]]="DTR",_xlfn.XLOOKUP(Table10[[#This Row],[ID NCC]],DS_NCC_DTR[ID NCC],DS_NCC_DTR[Admin miền]),_xlfn.XLOOKUP(Table10[[#This Row],[Trạm/DTR]],Table16[Trạm],Table16[[Admin ]]))</f>
        <v>Nguyễn Thị Ngọc Bích</v>
      </c>
      <c r="G1254" t="s">
        <v>1296</v>
      </c>
      <c r="H1254" s="497" t="str">
        <f>VLOOKUP(Table10[[#This Row],[Sản Phẩm RG]],'Thông tin'!C:F,4,0)</f>
        <v>PET chai</v>
      </c>
      <c r="I1254">
        <v>204</v>
      </c>
      <c r="J1254" s="497">
        <f>Table10[[#This Row],[Sản lượng kg]]/1000</f>
        <v>0.20399999999999999</v>
      </c>
      <c r="K1254" s="497" t="str">
        <f>_xlfn.XLOOKUP(Table10[[#This Row],[Loại Hàng]],Table59[Nhóm],Table59[Qui đổi])</f>
        <v>PET chai</v>
      </c>
      <c r="L1254" s="403">
        <v>46158</v>
      </c>
      <c r="M1254" t="s">
        <v>608</v>
      </c>
      <c r="N1254" s="497">
        <f>IF(COUNTIF($A$3:A1254,A1254)=1,1,0)</f>
        <v>1</v>
      </c>
    </row>
    <row r="1255" spans="1:14" x14ac:dyDescent="0.35">
      <c r="A1255" t="s">
        <v>463</v>
      </c>
      <c r="B1255" s="497" t="str">
        <f>IF(Table10[[#This Row],[DTR/Trạm]]="DTR",_xlfn.XLOOKUP(Table10[[#This Row],[ID NCC]],DS_NCC_DTR[ID NCC],DS_NCC_DTR[Tên NCC]),_xlfn.XLOOKUP(Table10[[#This Row],[ID NCC]],Data_TongTram2[ID NCC],Data_TongTram2[Tên NCC]))</f>
        <v>Anh Trung Mỹ Phong</v>
      </c>
      <c r="C1255" s="497" t="str">
        <f>IF(Table10[[#This Row],[Trạm/DTR]]="DTR","DTR","Trạm")</f>
        <v>Trạm</v>
      </c>
      <c r="D1255" s="497" t="str">
        <f>Table10[[#This Row],[ID NCC]]&amp;Table10[[#This Row],[Trạm/DTR]]</f>
        <v>001dc00000jj1kRAAQKhánh Nga</v>
      </c>
      <c r="E1255" s="497" t="str">
        <f>IF(Table10[[#This Row],[DTR/Trạm]]="DTR",_xlfn.XLOOKUP(Table10[[#This Row],[ID NCC]],DS_NCC_DTR[ID NCC],DS_NCC_DTR[Nhân viên]),_xlfn.XLOOKUP(Table10[[#This Row],[ID NCC]],Data_TongTram2[ID NCC],Data_TongTram2[Nhân viên]))</f>
        <v>Lâm Đỗ Anh Hào</v>
      </c>
      <c r="F1255" s="497" t="str">
        <f>IF(Table10[[#This Row],[Trạm/DTR]]="DTR",_xlfn.XLOOKUP(Table10[[#This Row],[ID NCC]],DS_NCC_DTR[ID NCC],DS_NCC_DTR[Admin miền]),_xlfn.XLOOKUP(Table10[[#This Row],[Trạm/DTR]],Table16[Trạm],Table16[[Admin ]]))</f>
        <v>Nguyễn Thị Ngọc Bích</v>
      </c>
      <c r="G1255" t="s">
        <v>1296</v>
      </c>
      <c r="H1255" s="497" t="str">
        <f>VLOOKUP(Table10[[#This Row],[Sản Phẩm RG]],'Thông tin'!C:F,4,0)</f>
        <v>PET chai</v>
      </c>
      <c r="I1255">
        <v>106</v>
      </c>
      <c r="J1255" s="497">
        <f>Table10[[#This Row],[Sản lượng kg]]/1000</f>
        <v>0.106</v>
      </c>
      <c r="K1255" s="497" t="str">
        <f>_xlfn.XLOOKUP(Table10[[#This Row],[Loại Hàng]],Table59[Nhóm],Table59[Qui đổi])</f>
        <v>PET chai</v>
      </c>
      <c r="L1255" s="403">
        <v>46158</v>
      </c>
      <c r="M1255" t="s">
        <v>608</v>
      </c>
      <c r="N1255" s="497">
        <f>IF(COUNTIF($A$3:A1255,A1255)=1,1,0)</f>
        <v>0</v>
      </c>
    </row>
    <row r="1256" spans="1:14" x14ac:dyDescent="0.35">
      <c r="A1256" t="s">
        <v>666</v>
      </c>
      <c r="B1256" s="497" t="str">
        <f>IF(Table10[[#This Row],[DTR/Trạm]]="DTR",_xlfn.XLOOKUP(Table10[[#This Row],[ID NCC]],DS_NCC_DTR[ID NCC],DS_NCC_DTR[Tên NCC]),_xlfn.XLOOKUP(Table10[[#This Row],[ID NCC]],Data_TongTram2[ID NCC],Data_TongTram2[Tên NCC]))</f>
        <v>Anh Phước Tiền Giang</v>
      </c>
      <c r="C1256" s="497" t="str">
        <f>IF(Table10[[#This Row],[Trạm/DTR]]="DTR","DTR","Trạm")</f>
        <v>Trạm</v>
      </c>
      <c r="D1256" s="497" t="str">
        <f>Table10[[#This Row],[ID NCC]]&amp;Table10[[#This Row],[Trạm/DTR]]</f>
        <v>001J3000002HLg6IAGKhánh Nga</v>
      </c>
      <c r="E1256" s="497" t="str">
        <f>IF(Table10[[#This Row],[DTR/Trạm]]="DTR",_xlfn.XLOOKUP(Table10[[#This Row],[ID NCC]],DS_NCC_DTR[ID NCC],DS_NCC_DTR[Nhân viên]),_xlfn.XLOOKUP(Table10[[#This Row],[ID NCC]],Data_TongTram2[ID NCC],Data_TongTram2[Nhân viên]))</f>
        <v>Lâm Đỗ Anh Hào</v>
      </c>
      <c r="F1256" s="497" t="str">
        <f>IF(Table10[[#This Row],[Trạm/DTR]]="DTR",_xlfn.XLOOKUP(Table10[[#This Row],[ID NCC]],DS_NCC_DTR[ID NCC],DS_NCC_DTR[Admin miền]),_xlfn.XLOOKUP(Table10[[#This Row],[Trạm/DTR]],Table16[Trạm],Table16[[Admin ]]))</f>
        <v>Nguyễn Thị Ngọc Bích</v>
      </c>
      <c r="G1256" t="s">
        <v>1296</v>
      </c>
      <c r="H1256" s="497" t="str">
        <f>VLOOKUP(Table10[[#This Row],[Sản Phẩm RG]],'Thông tin'!C:F,4,0)</f>
        <v>PET chai</v>
      </c>
      <c r="I1256">
        <v>97</v>
      </c>
      <c r="J1256" s="497">
        <f>Table10[[#This Row],[Sản lượng kg]]/1000</f>
        <v>9.7000000000000003E-2</v>
      </c>
      <c r="K1256" s="497" t="str">
        <f>_xlfn.XLOOKUP(Table10[[#This Row],[Loại Hàng]],Table59[Nhóm],Table59[Qui đổi])</f>
        <v>PET chai</v>
      </c>
      <c r="L1256" s="403">
        <v>46158</v>
      </c>
      <c r="M1256" t="s">
        <v>608</v>
      </c>
      <c r="N1256" s="497">
        <f>IF(COUNTIF($A$3:A1256,A1256)=1,1,0)</f>
        <v>0</v>
      </c>
    </row>
    <row r="1257" spans="1:14" x14ac:dyDescent="0.35">
      <c r="A1257" t="s">
        <v>781</v>
      </c>
      <c r="B1257" s="497" t="str">
        <f>IF(Table10[[#This Row],[DTR/Trạm]]="DTR",_xlfn.XLOOKUP(Table10[[#This Row],[ID NCC]],DS_NCC_DTR[ID NCC],DS_NCC_DTR[Tên NCC]),_xlfn.XLOOKUP(Table10[[#This Row],[ID NCC]],Data_TongTram2[ID NCC],Data_TongTram2[Tên NCC]))</f>
        <v>Anh Bằng</v>
      </c>
      <c r="C1257" s="497" t="str">
        <f>IF(Table10[[#This Row],[Trạm/DTR]]="DTR","DTR","Trạm")</f>
        <v>Trạm</v>
      </c>
      <c r="D1257" s="497" t="str">
        <f>Table10[[#This Row],[ID NCC]]&amp;Table10[[#This Row],[Trạm/DTR]]</f>
        <v>001J3000002HLk0IAGKhánh Nga</v>
      </c>
      <c r="E1257" s="497" t="str">
        <f>IF(Table10[[#This Row],[DTR/Trạm]]="DTR",_xlfn.XLOOKUP(Table10[[#This Row],[ID NCC]],DS_NCC_DTR[ID NCC],DS_NCC_DTR[Nhân viên]),_xlfn.XLOOKUP(Table10[[#This Row],[ID NCC]],Data_TongTram2[ID NCC],Data_TongTram2[Nhân viên]))</f>
        <v>Lê Quốc Việt</v>
      </c>
      <c r="F1257" s="497" t="str">
        <f>IF(Table10[[#This Row],[Trạm/DTR]]="DTR",_xlfn.XLOOKUP(Table10[[#This Row],[ID NCC]],DS_NCC_DTR[ID NCC],DS_NCC_DTR[Admin miền]),_xlfn.XLOOKUP(Table10[[#This Row],[Trạm/DTR]],Table16[Trạm],Table16[[Admin ]]))</f>
        <v>Nguyễn Thị Ngọc Bích</v>
      </c>
      <c r="G1257" t="s">
        <v>1296</v>
      </c>
      <c r="H1257" s="497" t="str">
        <f>VLOOKUP(Table10[[#This Row],[Sản Phẩm RG]],'Thông tin'!C:F,4,0)</f>
        <v>PET chai</v>
      </c>
      <c r="I1257">
        <v>832</v>
      </c>
      <c r="J1257" s="497">
        <f>Table10[[#This Row],[Sản lượng kg]]/1000</f>
        <v>0.83199999999999996</v>
      </c>
      <c r="K1257" s="497" t="str">
        <f>_xlfn.XLOOKUP(Table10[[#This Row],[Loại Hàng]],Table59[Nhóm],Table59[Qui đổi])</f>
        <v>PET chai</v>
      </c>
      <c r="L1257" s="403">
        <v>46158</v>
      </c>
      <c r="M1257" t="s">
        <v>608</v>
      </c>
      <c r="N1257" s="497">
        <f>IF(COUNTIF($A$3:A1257,A1257)=1,1,0)</f>
        <v>0</v>
      </c>
    </row>
    <row r="1258" spans="1:14" x14ac:dyDescent="0.35">
      <c r="A1258" t="s">
        <v>669</v>
      </c>
      <c r="B1258" s="497" t="str">
        <f>IF(Table10[[#This Row],[DTR/Trạm]]="DTR",_xlfn.XLOOKUP(Table10[[#This Row],[ID NCC]],DS_NCC_DTR[ID NCC],DS_NCC_DTR[Tên NCC]),_xlfn.XLOOKUP(Table10[[#This Row],[ID NCC]],Data_TongTram2[ID NCC],Data_TongTram2[Tên NCC]))</f>
        <v>Anh Minh Tiền Giang</v>
      </c>
      <c r="C1258" s="497" t="str">
        <f>IF(Table10[[#This Row],[Trạm/DTR]]="DTR","DTR","Trạm")</f>
        <v>Trạm</v>
      </c>
      <c r="D1258" s="497" t="str">
        <f>Table10[[#This Row],[ID NCC]]&amp;Table10[[#This Row],[Trạm/DTR]]</f>
        <v>001J3000009CLp3IAGKhánh Nga</v>
      </c>
      <c r="E1258" s="497" t="str">
        <f>IF(Table10[[#This Row],[DTR/Trạm]]="DTR",_xlfn.XLOOKUP(Table10[[#This Row],[ID NCC]],DS_NCC_DTR[ID NCC],DS_NCC_DTR[Nhân viên]),_xlfn.XLOOKUP(Table10[[#This Row],[ID NCC]],Data_TongTram2[ID NCC],Data_TongTram2[Nhân viên]))</f>
        <v>Lâm Đỗ Anh Hào</v>
      </c>
      <c r="F1258" s="497" t="str">
        <f>IF(Table10[[#This Row],[Trạm/DTR]]="DTR",_xlfn.XLOOKUP(Table10[[#This Row],[ID NCC]],DS_NCC_DTR[ID NCC],DS_NCC_DTR[Admin miền]),_xlfn.XLOOKUP(Table10[[#This Row],[Trạm/DTR]],Table16[Trạm],Table16[[Admin ]]))</f>
        <v>Nguyễn Thị Ngọc Bích</v>
      </c>
      <c r="G1258" t="s">
        <v>1296</v>
      </c>
      <c r="H1258" s="497" t="str">
        <f>VLOOKUP(Table10[[#This Row],[Sản Phẩm RG]],'Thông tin'!C:F,4,0)</f>
        <v>PET chai</v>
      </c>
      <c r="I1258">
        <v>170</v>
      </c>
      <c r="J1258" s="497">
        <f>Table10[[#This Row],[Sản lượng kg]]/1000</f>
        <v>0.17</v>
      </c>
      <c r="K1258" s="497" t="str">
        <f>_xlfn.XLOOKUP(Table10[[#This Row],[Loại Hàng]],Table59[Nhóm],Table59[Qui đổi])</f>
        <v>PET chai</v>
      </c>
      <c r="L1258" s="403">
        <v>46158</v>
      </c>
      <c r="M1258" t="s">
        <v>608</v>
      </c>
      <c r="N1258" s="497">
        <f>IF(COUNTIF($A$3:A1258,A1258)=1,1,0)</f>
        <v>1</v>
      </c>
    </row>
    <row r="1259" spans="1:14" x14ac:dyDescent="0.35">
      <c r="A1259" t="s">
        <v>919</v>
      </c>
      <c r="B1259" s="497" t="str">
        <f>IF(Table10[[#This Row],[DTR/Trạm]]="DTR",_xlfn.XLOOKUP(Table10[[#This Row],[ID NCC]],DS_NCC_DTR[ID NCC],DS_NCC_DTR[Tên NCC]),_xlfn.XLOOKUP(Table10[[#This Row],[ID NCC]],Data_TongTram2[ID NCC],Data_TongTram2[Tên NCC]))</f>
        <v>HKD Phạm Thanh Vũ</v>
      </c>
      <c r="C1259" s="497" t="str">
        <f>IF(Table10[[#This Row],[Trạm/DTR]]="DTR","DTR","Trạm")</f>
        <v>Trạm</v>
      </c>
      <c r="D1259" s="497" t="str">
        <f>Table10[[#This Row],[ID NCC]]&amp;Table10[[#This Row],[Trạm/DTR]]</f>
        <v>001J3000002HLorIAGKhánh Nga</v>
      </c>
      <c r="E1259" s="497" t="str">
        <f>IF(Table10[[#This Row],[DTR/Trạm]]="DTR",_xlfn.XLOOKUP(Table10[[#This Row],[ID NCC]],DS_NCC_DTR[ID NCC],DS_NCC_DTR[Nhân viên]),_xlfn.XLOOKUP(Table10[[#This Row],[ID NCC]],Data_TongTram2[ID NCC],Data_TongTram2[Nhân viên]))</f>
        <v>Lâm Đỗ Anh Hào</v>
      </c>
      <c r="F1259" s="497" t="str">
        <f>IF(Table10[[#This Row],[Trạm/DTR]]="DTR",_xlfn.XLOOKUP(Table10[[#This Row],[ID NCC]],DS_NCC_DTR[ID NCC],DS_NCC_DTR[Admin miền]),_xlfn.XLOOKUP(Table10[[#This Row],[Trạm/DTR]],Table16[Trạm],Table16[[Admin ]]))</f>
        <v>Nguyễn Thị Ngọc Bích</v>
      </c>
      <c r="G1259" t="s">
        <v>1296</v>
      </c>
      <c r="H1259" s="497" t="str">
        <f>VLOOKUP(Table10[[#This Row],[Sản Phẩm RG]],'Thông tin'!C:F,4,0)</f>
        <v>PET chai</v>
      </c>
      <c r="I1259">
        <v>611</v>
      </c>
      <c r="J1259" s="497">
        <f>Table10[[#This Row],[Sản lượng kg]]/1000</f>
        <v>0.61099999999999999</v>
      </c>
      <c r="K1259" s="497" t="str">
        <f>_xlfn.XLOOKUP(Table10[[#This Row],[Loại Hàng]],Table59[Nhóm],Table59[Qui đổi])</f>
        <v>PET chai</v>
      </c>
      <c r="L1259" s="403">
        <v>46158</v>
      </c>
      <c r="M1259" t="s">
        <v>608</v>
      </c>
      <c r="N1259" s="497">
        <f>IF(COUNTIF($A$3:A1259,A1259)=1,1,0)</f>
        <v>0</v>
      </c>
    </row>
    <row r="1260" spans="1:14" x14ac:dyDescent="0.35">
      <c r="A1260" t="s">
        <v>487</v>
      </c>
      <c r="B1260" s="497" t="str">
        <f>IF(Table10[[#This Row],[DTR/Trạm]]="DTR",_xlfn.XLOOKUP(Table10[[#This Row],[ID NCC]],DS_NCC_DTR[ID NCC],DS_NCC_DTR[Tên NCC]),_xlfn.XLOOKUP(Table10[[#This Row],[ID NCC]],Data_TongTram2[ID NCC],Data_TongTram2[Tên NCC]))</f>
        <v>Công ty Phước Lộc Tân</v>
      </c>
      <c r="C1260" s="497" t="str">
        <f>IF(Table10[[#This Row],[Trạm/DTR]]="DTR","DTR","Trạm")</f>
        <v>Trạm</v>
      </c>
      <c r="D1260" s="497" t="str">
        <f>Table10[[#This Row],[ID NCC]]&amp;Table10[[#This Row],[Trạm/DTR]]</f>
        <v>001J3000002HLmlIAGKhánh Nga</v>
      </c>
      <c r="E1260" s="497" t="str">
        <f>IF(Table10[[#This Row],[DTR/Trạm]]="DTR",_xlfn.XLOOKUP(Table10[[#This Row],[ID NCC]],DS_NCC_DTR[ID NCC],DS_NCC_DTR[Nhân viên]),_xlfn.XLOOKUP(Table10[[#This Row],[ID NCC]],Data_TongTram2[ID NCC],Data_TongTram2[Nhân viên]))</f>
        <v>Nguyễn Duy Tân</v>
      </c>
      <c r="F1260" s="497" t="str">
        <f>IF(Table10[[#This Row],[Trạm/DTR]]="DTR",_xlfn.XLOOKUP(Table10[[#This Row],[ID NCC]],DS_NCC_DTR[ID NCC],DS_NCC_DTR[Admin miền]),_xlfn.XLOOKUP(Table10[[#This Row],[Trạm/DTR]],Table16[Trạm],Table16[[Admin ]]))</f>
        <v>Nguyễn Thị Ngọc Bích</v>
      </c>
      <c r="G1260" t="s">
        <v>2240</v>
      </c>
      <c r="H1260" s="497" t="str">
        <f>VLOOKUP(Table10[[#This Row],[Sản Phẩm RG]],'Thông tin'!C:F,4,0)</f>
        <v>PET chai</v>
      </c>
      <c r="I1260">
        <v>8070</v>
      </c>
      <c r="J1260" s="497">
        <f>Table10[[#This Row],[Sản lượng kg]]/1000</f>
        <v>8.07</v>
      </c>
      <c r="K1260" s="497" t="str">
        <f>_xlfn.XLOOKUP(Table10[[#This Row],[Loại Hàng]],Table59[Nhóm],Table59[Qui đổi])</f>
        <v>PET chai</v>
      </c>
      <c r="L1260" s="403">
        <v>46158</v>
      </c>
      <c r="M1260" t="s">
        <v>608</v>
      </c>
      <c r="N1260" s="497">
        <f>IF(COUNTIF($A$3:A1260,A1260)=1,1,0)</f>
        <v>0</v>
      </c>
    </row>
    <row r="1261" spans="1:14" x14ac:dyDescent="0.35">
      <c r="A1261" t="s">
        <v>472</v>
      </c>
      <c r="B1261" s="497" t="str">
        <f>IF(Table10[[#This Row],[DTR/Trạm]]="DTR",_xlfn.XLOOKUP(Table10[[#This Row],[ID NCC]],DS_NCC_DTR[ID NCC],DS_NCC_DTR[Tên NCC]),_xlfn.XLOOKUP(Table10[[#This Row],[ID NCC]],Data_TongTram2[ID NCC],Data_TongTram2[Tên NCC]))</f>
        <v>Anh Chính Node</v>
      </c>
      <c r="C1261" s="497" t="str">
        <f>IF(Table10[[#This Row],[Trạm/DTR]]="DTR","DTR","Trạm")</f>
        <v>Trạm</v>
      </c>
      <c r="D1261" s="497" t="str">
        <f>Table10[[#This Row],[ID NCC]]&amp;Table10[[#This Row],[Trạm/DTR]]</f>
        <v>001J3000002HLpoIAGKhánh Nga</v>
      </c>
      <c r="E1261" s="497" t="str">
        <f>IF(Table10[[#This Row],[DTR/Trạm]]="DTR",_xlfn.XLOOKUP(Table10[[#This Row],[ID NCC]],DS_NCC_DTR[ID NCC],DS_NCC_DTR[Nhân viên]),_xlfn.XLOOKUP(Table10[[#This Row],[ID NCC]],Data_TongTram2[ID NCC],Data_TongTram2[Nhân viên]))</f>
        <v>Lâm Đỗ Anh Hào</v>
      </c>
      <c r="F1261" s="497" t="str">
        <f>IF(Table10[[#This Row],[Trạm/DTR]]="DTR",_xlfn.XLOOKUP(Table10[[#This Row],[ID NCC]],DS_NCC_DTR[ID NCC],DS_NCC_DTR[Admin miền]),_xlfn.XLOOKUP(Table10[[#This Row],[Trạm/DTR]],Table16[Trạm],Table16[[Admin ]]))</f>
        <v>Nguyễn Thị Ngọc Bích</v>
      </c>
      <c r="G1261" t="s">
        <v>1296</v>
      </c>
      <c r="H1261" s="497" t="str">
        <f>VLOOKUP(Table10[[#This Row],[Sản Phẩm RG]],'Thông tin'!C:F,4,0)</f>
        <v>PET chai</v>
      </c>
      <c r="I1261">
        <v>200</v>
      </c>
      <c r="J1261" s="497">
        <f>Table10[[#This Row],[Sản lượng kg]]/1000</f>
        <v>0.2</v>
      </c>
      <c r="K1261" s="497" t="str">
        <f>_xlfn.XLOOKUP(Table10[[#This Row],[Loại Hàng]],Table59[Nhóm],Table59[Qui đổi])</f>
        <v>PET chai</v>
      </c>
      <c r="L1261" s="403">
        <v>46158</v>
      </c>
      <c r="M1261" t="s">
        <v>608</v>
      </c>
      <c r="N1261" s="497">
        <f>IF(COUNTIF($A$3:A1261,A1261)=1,1,0)</f>
        <v>0</v>
      </c>
    </row>
    <row r="1262" spans="1:14" x14ac:dyDescent="0.35">
      <c r="A1262" t="s">
        <v>405</v>
      </c>
      <c r="B1262" s="497" t="str">
        <f>IF(Table10[[#This Row],[DTR/Trạm]]="DTR",_xlfn.XLOOKUP(Table10[[#This Row],[ID NCC]],DS_NCC_DTR[ID NCC],DS_NCC_DTR[Tên NCC]),_xlfn.XLOOKUP(Table10[[#This Row],[ID NCC]],Data_TongTram2[ID NCC],Data_TongTram2[Tên NCC]))</f>
        <v>Anh Nhân Trà Vinh</v>
      </c>
      <c r="C1262" s="497" t="str">
        <f>IF(Table10[[#This Row],[Trạm/DTR]]="DTR","DTR","Trạm")</f>
        <v>Trạm</v>
      </c>
      <c r="D1262" s="497" t="str">
        <f>Table10[[#This Row],[ID NCC]]&amp;Table10[[#This Row],[Trạm/DTR]]</f>
        <v>001dc00000sVWUNAA4Khánh Nga</v>
      </c>
      <c r="E1262" s="497" t="str">
        <f>IF(Table10[[#This Row],[DTR/Trạm]]="DTR",_xlfn.XLOOKUP(Table10[[#This Row],[ID NCC]],DS_NCC_DTR[ID NCC],DS_NCC_DTR[Nhân viên]),_xlfn.XLOOKUP(Table10[[#This Row],[ID NCC]],Data_TongTram2[ID NCC],Data_TongTram2[Nhân viên]))</f>
        <v>Lê Quốc Việt</v>
      </c>
      <c r="F1262" s="497" t="str">
        <f>IF(Table10[[#This Row],[Trạm/DTR]]="DTR",_xlfn.XLOOKUP(Table10[[#This Row],[ID NCC]],DS_NCC_DTR[ID NCC],DS_NCC_DTR[Admin miền]),_xlfn.XLOOKUP(Table10[[#This Row],[Trạm/DTR]],Table16[Trạm],Table16[[Admin ]]))</f>
        <v>Nguyễn Thị Ngọc Bích</v>
      </c>
      <c r="G1262" t="s">
        <v>1296</v>
      </c>
      <c r="H1262" s="497" t="str">
        <f>VLOOKUP(Table10[[#This Row],[Sản Phẩm RG]],'Thông tin'!C:F,4,0)</f>
        <v>PET chai</v>
      </c>
      <c r="I1262">
        <v>1191</v>
      </c>
      <c r="J1262" s="497">
        <f>Table10[[#This Row],[Sản lượng kg]]/1000</f>
        <v>1.1910000000000001</v>
      </c>
      <c r="K1262" s="497" t="str">
        <f>_xlfn.XLOOKUP(Table10[[#This Row],[Loại Hàng]],Table59[Nhóm],Table59[Qui đổi])</f>
        <v>PET chai</v>
      </c>
      <c r="L1262" s="403">
        <v>46158</v>
      </c>
      <c r="M1262" t="s">
        <v>608</v>
      </c>
      <c r="N1262" s="497">
        <f>IF(COUNTIF($A$3:A1262,A1262)=1,1,0)</f>
        <v>0</v>
      </c>
    </row>
    <row r="1263" spans="1:14" x14ac:dyDescent="0.35">
      <c r="A1263" t="s">
        <v>390</v>
      </c>
      <c r="B1263" s="497" t="str">
        <f>IF(Table10[[#This Row],[DTR/Trạm]]="DTR",_xlfn.XLOOKUP(Table10[[#This Row],[ID NCC]],DS_NCC_DTR[ID NCC],DS_NCC_DTR[Tên NCC]),_xlfn.XLOOKUP(Table10[[#This Row],[ID NCC]],Data_TongTram2[ID NCC],Data_TongTram2[Tên NCC]))</f>
        <v>Anh Dũng Vĩnh Kim</v>
      </c>
      <c r="C1263" s="497" t="str">
        <f>IF(Table10[[#This Row],[Trạm/DTR]]="DTR","DTR","Trạm")</f>
        <v>Trạm</v>
      </c>
      <c r="D1263" s="497" t="str">
        <f>Table10[[#This Row],[ID NCC]]&amp;Table10[[#This Row],[Trạm/DTR]]</f>
        <v>001J3000002HLptIAGKhánh Nga</v>
      </c>
      <c r="E1263" s="497" t="str">
        <f>IF(Table10[[#This Row],[DTR/Trạm]]="DTR",_xlfn.XLOOKUP(Table10[[#This Row],[ID NCC]],DS_NCC_DTR[ID NCC],DS_NCC_DTR[Nhân viên]),_xlfn.XLOOKUP(Table10[[#This Row],[ID NCC]],Data_TongTram2[ID NCC],Data_TongTram2[Nhân viên]))</f>
        <v>Lâm Đỗ Anh Hào</v>
      </c>
      <c r="F1263" s="497" t="str">
        <f>IF(Table10[[#This Row],[Trạm/DTR]]="DTR",_xlfn.XLOOKUP(Table10[[#This Row],[ID NCC]],DS_NCC_DTR[ID NCC],DS_NCC_DTR[Admin miền]),_xlfn.XLOOKUP(Table10[[#This Row],[Trạm/DTR]],Table16[Trạm],Table16[[Admin ]]))</f>
        <v>Nguyễn Thị Ngọc Bích</v>
      </c>
      <c r="G1263" t="s">
        <v>1296</v>
      </c>
      <c r="H1263" s="497" t="str">
        <f>VLOOKUP(Table10[[#This Row],[Sản Phẩm RG]],'Thông tin'!C:F,4,0)</f>
        <v>PET chai</v>
      </c>
      <c r="I1263">
        <v>403</v>
      </c>
      <c r="J1263" s="497">
        <f>Table10[[#This Row],[Sản lượng kg]]/1000</f>
        <v>0.40300000000000002</v>
      </c>
      <c r="K1263" s="497" t="str">
        <f>_xlfn.XLOOKUP(Table10[[#This Row],[Loại Hàng]],Table59[Nhóm],Table59[Qui đổi])</f>
        <v>PET chai</v>
      </c>
      <c r="L1263" s="403">
        <v>46158</v>
      </c>
      <c r="M1263" t="s">
        <v>608</v>
      </c>
      <c r="N1263" s="497">
        <f>IF(COUNTIF($A$3:A1263,A1263)=1,1,0)</f>
        <v>0</v>
      </c>
    </row>
    <row r="1264" spans="1:14" x14ac:dyDescent="0.35">
      <c r="A1264" t="s">
        <v>1645</v>
      </c>
      <c r="B1264" s="497" t="str">
        <f>IF(Table10[[#This Row],[DTR/Trạm]]="DTR",_xlfn.XLOOKUP(Table10[[#This Row],[ID NCC]],DS_NCC_DTR[ID NCC],DS_NCC_DTR[Tên NCC]),_xlfn.XLOOKUP(Table10[[#This Row],[ID NCC]],Data_TongTram2[ID NCC],Data_TongTram2[Tên NCC]))</f>
        <v>Anh Vũ Giồng Trôm</v>
      </c>
      <c r="C1264" s="497" t="str">
        <f>IF(Table10[[#This Row],[Trạm/DTR]]="DTR","DTR","Trạm")</f>
        <v>Trạm</v>
      </c>
      <c r="D1264" s="497" t="str">
        <f>Table10[[#This Row],[ID NCC]]&amp;Table10[[#This Row],[Trạm/DTR]]</f>
        <v>001J3000002HLmXIAWKhánh Nga</v>
      </c>
      <c r="E1264" s="497" t="str">
        <f>IF(Table10[[#This Row],[DTR/Trạm]]="DTR",_xlfn.XLOOKUP(Table10[[#This Row],[ID NCC]],DS_NCC_DTR[ID NCC],DS_NCC_DTR[Nhân viên]),_xlfn.XLOOKUP(Table10[[#This Row],[ID NCC]],Data_TongTram2[ID NCC],Data_TongTram2[Nhân viên]))</f>
        <v>Lê Quốc Việt</v>
      </c>
      <c r="F1264" s="497" t="str">
        <f>IF(Table10[[#This Row],[Trạm/DTR]]="DTR",_xlfn.XLOOKUP(Table10[[#This Row],[ID NCC]],DS_NCC_DTR[ID NCC],DS_NCC_DTR[Admin miền]),_xlfn.XLOOKUP(Table10[[#This Row],[Trạm/DTR]],Table16[Trạm],Table16[[Admin ]]))</f>
        <v>Nguyễn Thị Ngọc Bích</v>
      </c>
      <c r="G1264" t="s">
        <v>1296</v>
      </c>
      <c r="H1264" s="497" t="str">
        <f>VLOOKUP(Table10[[#This Row],[Sản Phẩm RG]],'Thông tin'!C:F,4,0)</f>
        <v>PET chai</v>
      </c>
      <c r="I1264">
        <v>510</v>
      </c>
      <c r="J1264" s="497">
        <f>Table10[[#This Row],[Sản lượng kg]]/1000</f>
        <v>0.51</v>
      </c>
      <c r="K1264" s="497" t="str">
        <f>_xlfn.XLOOKUP(Table10[[#This Row],[Loại Hàng]],Table59[Nhóm],Table59[Qui đổi])</f>
        <v>PET chai</v>
      </c>
      <c r="L1264" s="403">
        <v>46158</v>
      </c>
      <c r="M1264" t="s">
        <v>608</v>
      </c>
      <c r="N1264" s="497">
        <f>IF(COUNTIF($A$3:A1264,A1264)=1,1,0)</f>
        <v>0</v>
      </c>
    </row>
    <row r="1265" spans="1:14" x14ac:dyDescent="0.35">
      <c r="A1265" t="s">
        <v>390</v>
      </c>
      <c r="B1265" s="497" t="str">
        <f>IF(Table10[[#This Row],[DTR/Trạm]]="DTR",_xlfn.XLOOKUP(Table10[[#This Row],[ID NCC]],DS_NCC_DTR[ID NCC],DS_NCC_DTR[Tên NCC]),_xlfn.XLOOKUP(Table10[[#This Row],[ID NCC]],Data_TongTram2[ID NCC],Data_TongTram2[Tên NCC]))</f>
        <v>Anh Dũng Vĩnh Kim</v>
      </c>
      <c r="C1265" s="497" t="str">
        <f>IF(Table10[[#This Row],[Trạm/DTR]]="DTR","DTR","Trạm")</f>
        <v>Trạm</v>
      </c>
      <c r="D1265" s="497" t="str">
        <f>Table10[[#This Row],[ID NCC]]&amp;Table10[[#This Row],[Trạm/DTR]]</f>
        <v>001J3000002HLptIAGKhánh Nga</v>
      </c>
      <c r="E1265" s="497" t="str">
        <f>IF(Table10[[#This Row],[DTR/Trạm]]="DTR",_xlfn.XLOOKUP(Table10[[#This Row],[ID NCC]],DS_NCC_DTR[ID NCC],DS_NCC_DTR[Nhân viên]),_xlfn.XLOOKUP(Table10[[#This Row],[ID NCC]],Data_TongTram2[ID NCC],Data_TongTram2[Nhân viên]))</f>
        <v>Lâm Đỗ Anh Hào</v>
      </c>
      <c r="F1265" s="497" t="str">
        <f>IF(Table10[[#This Row],[Trạm/DTR]]="DTR",_xlfn.XLOOKUP(Table10[[#This Row],[ID NCC]],DS_NCC_DTR[ID NCC],DS_NCC_DTR[Admin miền]),_xlfn.XLOOKUP(Table10[[#This Row],[Trạm/DTR]],Table16[Trạm],Table16[[Admin ]]))</f>
        <v>Nguyễn Thị Ngọc Bích</v>
      </c>
      <c r="G1265" t="s">
        <v>1296</v>
      </c>
      <c r="H1265" s="497" t="str">
        <f>VLOOKUP(Table10[[#This Row],[Sản Phẩm RG]],'Thông tin'!C:F,4,0)</f>
        <v>PET chai</v>
      </c>
      <c r="I1265">
        <v>425</v>
      </c>
      <c r="J1265" s="497">
        <f>Table10[[#This Row],[Sản lượng kg]]/1000</f>
        <v>0.42499999999999999</v>
      </c>
      <c r="K1265" s="497" t="str">
        <f>_xlfn.XLOOKUP(Table10[[#This Row],[Loại Hàng]],Table59[Nhóm],Table59[Qui đổi])</f>
        <v>PET chai</v>
      </c>
      <c r="L1265" s="403">
        <v>46158</v>
      </c>
      <c r="M1265" t="s">
        <v>608</v>
      </c>
      <c r="N1265" s="497">
        <f>IF(COUNTIF($A$3:A1265,A1265)=1,1,0)</f>
        <v>0</v>
      </c>
    </row>
    <row r="1266" spans="1:14" x14ac:dyDescent="0.35">
      <c r="A1266" t="s">
        <v>684</v>
      </c>
      <c r="B1266" s="497" t="str">
        <f>IF(Table10[[#This Row],[DTR/Trạm]]="DTR",_xlfn.XLOOKUP(Table10[[#This Row],[ID NCC]],DS_NCC_DTR[ID NCC],DS_NCC_DTR[Tên NCC]),_xlfn.XLOOKUP(Table10[[#This Row],[ID NCC]],Data_TongTram2[ID NCC],Data_TongTram2[Tên NCC]))</f>
        <v>Anh Quí Bình Đức</v>
      </c>
      <c r="C1266" s="497" t="str">
        <f>IF(Table10[[#This Row],[Trạm/DTR]]="DTR","DTR","Trạm")</f>
        <v>Trạm</v>
      </c>
      <c r="D1266" s="497" t="str">
        <f>Table10[[#This Row],[ID NCC]]&amp;Table10[[#This Row],[Trạm/DTR]]</f>
        <v>001J3000002HLbfIAGKhánh Nga</v>
      </c>
      <c r="E1266" s="497" t="str">
        <f>IF(Table10[[#This Row],[DTR/Trạm]]="DTR",_xlfn.XLOOKUP(Table10[[#This Row],[ID NCC]],DS_NCC_DTR[ID NCC],DS_NCC_DTR[Nhân viên]),_xlfn.XLOOKUP(Table10[[#This Row],[ID NCC]],Data_TongTram2[ID NCC],Data_TongTram2[Nhân viên]))</f>
        <v>Lâm Đỗ Anh Hào</v>
      </c>
      <c r="F1266" s="497" t="str">
        <f>IF(Table10[[#This Row],[Trạm/DTR]]="DTR",_xlfn.XLOOKUP(Table10[[#This Row],[ID NCC]],DS_NCC_DTR[ID NCC],DS_NCC_DTR[Admin miền]),_xlfn.XLOOKUP(Table10[[#This Row],[Trạm/DTR]],Table16[Trạm],Table16[[Admin ]]))</f>
        <v>Nguyễn Thị Ngọc Bích</v>
      </c>
      <c r="G1266" t="s">
        <v>1296</v>
      </c>
      <c r="H1266" s="497" t="str">
        <f>VLOOKUP(Table10[[#This Row],[Sản Phẩm RG]],'Thông tin'!C:F,4,0)</f>
        <v>PET chai</v>
      </c>
      <c r="I1266">
        <v>245</v>
      </c>
      <c r="J1266" s="497">
        <f>Table10[[#This Row],[Sản lượng kg]]/1000</f>
        <v>0.245</v>
      </c>
      <c r="K1266" s="497" t="str">
        <f>_xlfn.XLOOKUP(Table10[[#This Row],[Loại Hàng]],Table59[Nhóm],Table59[Qui đổi])</f>
        <v>PET chai</v>
      </c>
      <c r="L1266" s="403">
        <v>46158</v>
      </c>
      <c r="M1266" t="s">
        <v>608</v>
      </c>
      <c r="N1266" s="497">
        <f>IF(COUNTIF($A$3:A1266,A1266)=1,1,0)</f>
        <v>0</v>
      </c>
    </row>
    <row r="1267" spans="1:14" x14ac:dyDescent="0.35">
      <c r="A1267" t="s">
        <v>425</v>
      </c>
      <c r="B1267" s="497" t="str">
        <f>IF(Table10[[#This Row],[DTR/Trạm]]="DTR",_xlfn.XLOOKUP(Table10[[#This Row],[ID NCC]],DS_NCC_DTR[ID NCC],DS_NCC_DTR[Tên NCC]),_xlfn.XLOOKUP(Table10[[#This Row],[ID NCC]],Data_TongTram2[ID NCC],Data_TongTram2[Tên NCC]))</f>
        <v>HKD VÕ THỊ KIM NGA</v>
      </c>
      <c r="C1267" s="497" t="str">
        <f>IF(Table10[[#This Row],[Trạm/DTR]]="DTR","DTR","Trạm")</f>
        <v>Trạm</v>
      </c>
      <c r="D1267" s="497" t="str">
        <f>Table10[[#This Row],[ID NCC]]&amp;Table10[[#This Row],[Trạm/DTR]]</f>
        <v>001J3000002HLbbIAGKhánh Nga</v>
      </c>
      <c r="E1267" s="497" t="str">
        <f>IF(Table10[[#This Row],[DTR/Trạm]]="DTR",_xlfn.XLOOKUP(Table10[[#This Row],[ID NCC]],DS_NCC_DTR[ID NCC],DS_NCC_DTR[Nhân viên]),_xlfn.XLOOKUP(Table10[[#This Row],[ID NCC]],Data_TongTram2[ID NCC],Data_TongTram2[Nhân viên]))</f>
        <v>Lâm Đỗ Anh Hào</v>
      </c>
      <c r="F1267" s="497" t="str">
        <f>IF(Table10[[#This Row],[Trạm/DTR]]="DTR",_xlfn.XLOOKUP(Table10[[#This Row],[ID NCC]],DS_NCC_DTR[ID NCC],DS_NCC_DTR[Admin miền]),_xlfn.XLOOKUP(Table10[[#This Row],[Trạm/DTR]],Table16[Trạm],Table16[[Admin ]]))</f>
        <v>Nguyễn Thị Ngọc Bích</v>
      </c>
      <c r="G1267" t="s">
        <v>1296</v>
      </c>
      <c r="H1267" s="497" t="str">
        <f>VLOOKUP(Table10[[#This Row],[Sản Phẩm RG]],'Thông tin'!C:F,4,0)</f>
        <v>PET chai</v>
      </c>
      <c r="I1267">
        <v>613</v>
      </c>
      <c r="J1267" s="497">
        <f>Table10[[#This Row],[Sản lượng kg]]/1000</f>
        <v>0.61299999999999999</v>
      </c>
      <c r="K1267" s="497" t="str">
        <f>_xlfn.XLOOKUP(Table10[[#This Row],[Loại Hàng]],Table59[Nhóm],Table59[Qui đổi])</f>
        <v>PET chai</v>
      </c>
      <c r="L1267" s="403">
        <v>46158</v>
      </c>
      <c r="M1267" t="s">
        <v>608</v>
      </c>
      <c r="N1267" s="497">
        <f>IF(COUNTIF($A$3:A1267,A1267)=1,1,0)</f>
        <v>0</v>
      </c>
    </row>
    <row r="1268" spans="1:14" x14ac:dyDescent="0.35">
      <c r="A1268" t="s">
        <v>393</v>
      </c>
      <c r="B1268" s="497" t="str">
        <f>IF(Table10[[#This Row],[DTR/Trạm]]="DTR",_xlfn.XLOOKUP(Table10[[#This Row],[ID NCC]],DS_NCC_DTR[ID NCC],DS_NCC_DTR[Tên NCC]),_xlfn.XLOOKUP(Table10[[#This Row],[ID NCC]],Data_TongTram2[ID NCC],Data_TongTram2[Tên NCC]))</f>
        <v>Anh Phước Vĩnh Kim</v>
      </c>
      <c r="C1268" s="497" t="str">
        <f>IF(Table10[[#This Row],[Trạm/DTR]]="DTR","DTR","Trạm")</f>
        <v>Trạm</v>
      </c>
      <c r="D1268" s="497" t="str">
        <f>Table10[[#This Row],[ID NCC]]&amp;Table10[[#This Row],[Trạm/DTR]]</f>
        <v>001J3000002HLpxIAGKhánh Nga</v>
      </c>
      <c r="E1268" s="497" t="str">
        <f>IF(Table10[[#This Row],[DTR/Trạm]]="DTR",_xlfn.XLOOKUP(Table10[[#This Row],[ID NCC]],DS_NCC_DTR[ID NCC],DS_NCC_DTR[Nhân viên]),_xlfn.XLOOKUP(Table10[[#This Row],[ID NCC]],Data_TongTram2[ID NCC],Data_TongTram2[Nhân viên]))</f>
        <v>Lâm Đỗ Anh Hào</v>
      </c>
      <c r="F1268" s="497" t="str">
        <f>IF(Table10[[#This Row],[Trạm/DTR]]="DTR",_xlfn.XLOOKUP(Table10[[#This Row],[ID NCC]],DS_NCC_DTR[ID NCC],DS_NCC_DTR[Admin miền]),_xlfn.XLOOKUP(Table10[[#This Row],[Trạm/DTR]],Table16[Trạm],Table16[[Admin ]]))</f>
        <v>Nguyễn Thị Ngọc Bích</v>
      </c>
      <c r="G1268" t="s">
        <v>1296</v>
      </c>
      <c r="H1268" s="497" t="str">
        <f>VLOOKUP(Table10[[#This Row],[Sản Phẩm RG]],'Thông tin'!C:F,4,0)</f>
        <v>PET chai</v>
      </c>
      <c r="I1268">
        <v>724</v>
      </c>
      <c r="J1268" s="497">
        <f>Table10[[#This Row],[Sản lượng kg]]/1000</f>
        <v>0.72399999999999998</v>
      </c>
      <c r="K1268" s="497" t="str">
        <f>_xlfn.XLOOKUP(Table10[[#This Row],[Loại Hàng]],Table59[Nhóm],Table59[Qui đổi])</f>
        <v>PET chai</v>
      </c>
      <c r="L1268" s="403">
        <v>46158</v>
      </c>
      <c r="M1268" t="s">
        <v>608</v>
      </c>
      <c r="N1268" s="497">
        <f>IF(COUNTIF($A$3:A1268,A1268)=1,1,0)</f>
        <v>0</v>
      </c>
    </row>
    <row r="1269" spans="1:14" x14ac:dyDescent="0.35">
      <c r="A1269" t="s">
        <v>383</v>
      </c>
      <c r="B1269" s="497" t="str">
        <f>IF(Table10[[#This Row],[DTR/Trạm]]="DTR",_xlfn.XLOOKUP(Table10[[#This Row],[ID NCC]],DS_NCC_DTR[ID NCC],DS_NCC_DTR[Tên NCC]),_xlfn.XLOOKUP(Table10[[#This Row],[ID NCC]],Data_TongTram2[ID NCC],Data_TongTram2[Tên NCC]))</f>
        <v>PHẾ LIỆU CẦU</v>
      </c>
      <c r="C1269" s="497" t="str">
        <f>IF(Table10[[#This Row],[Trạm/DTR]]="DTR","DTR","Trạm")</f>
        <v>Trạm</v>
      </c>
      <c r="D1269" s="497" t="str">
        <f>Table10[[#This Row],[ID NCC]]&amp;Table10[[#This Row],[Trạm/DTR]]</f>
        <v>001J3000005HQnYIAWKhánh Nga</v>
      </c>
      <c r="E1269" s="497" t="str">
        <f>IF(Table10[[#This Row],[DTR/Trạm]]="DTR",_xlfn.XLOOKUP(Table10[[#This Row],[ID NCC]],DS_NCC_DTR[ID NCC],DS_NCC_DTR[Nhân viên]),_xlfn.XLOOKUP(Table10[[#This Row],[ID NCC]],Data_TongTram2[ID NCC],Data_TongTram2[Nhân viên]))</f>
        <v>Lâm Đỗ Anh Hào</v>
      </c>
      <c r="F1269" s="497" t="str">
        <f>IF(Table10[[#This Row],[Trạm/DTR]]="DTR",_xlfn.XLOOKUP(Table10[[#This Row],[ID NCC]],DS_NCC_DTR[ID NCC],DS_NCC_DTR[Admin miền]),_xlfn.XLOOKUP(Table10[[#This Row],[Trạm/DTR]],Table16[Trạm],Table16[[Admin ]]))</f>
        <v>Nguyễn Thị Ngọc Bích</v>
      </c>
      <c r="G1269" t="s">
        <v>1296</v>
      </c>
      <c r="H1269" s="497" t="str">
        <f>VLOOKUP(Table10[[#This Row],[Sản Phẩm RG]],'Thông tin'!C:F,4,0)</f>
        <v>PET chai</v>
      </c>
      <c r="I1269">
        <v>1255</v>
      </c>
      <c r="J1269" s="497">
        <f>Table10[[#This Row],[Sản lượng kg]]/1000</f>
        <v>1.2549999999999999</v>
      </c>
      <c r="K1269" s="497" t="str">
        <f>_xlfn.XLOOKUP(Table10[[#This Row],[Loại Hàng]],Table59[Nhóm],Table59[Qui đổi])</f>
        <v>PET chai</v>
      </c>
      <c r="L1269" s="403">
        <v>46158</v>
      </c>
      <c r="M1269" t="s">
        <v>608</v>
      </c>
      <c r="N1269" s="497">
        <f>IF(COUNTIF($A$3:A1269,A1269)=1,1,0)</f>
        <v>0</v>
      </c>
    </row>
    <row r="1270" spans="1:14" x14ac:dyDescent="0.35">
      <c r="A1270" t="s">
        <v>383</v>
      </c>
      <c r="B1270" s="497" t="str">
        <f>IF(Table10[[#This Row],[DTR/Trạm]]="DTR",_xlfn.XLOOKUP(Table10[[#This Row],[ID NCC]],DS_NCC_DTR[ID NCC],DS_NCC_DTR[Tên NCC]),_xlfn.XLOOKUP(Table10[[#This Row],[ID NCC]],Data_TongTram2[ID NCC],Data_TongTram2[Tên NCC]))</f>
        <v>PHẾ LIỆU CẦU</v>
      </c>
      <c r="C1270" s="497" t="str">
        <f>IF(Table10[[#This Row],[Trạm/DTR]]="DTR","DTR","Trạm")</f>
        <v>Trạm</v>
      </c>
      <c r="D1270" s="497" t="str">
        <f>Table10[[#This Row],[ID NCC]]&amp;Table10[[#This Row],[Trạm/DTR]]</f>
        <v>001J3000005HQnYIAWKhánh Nga</v>
      </c>
      <c r="E1270" s="497" t="str">
        <f>IF(Table10[[#This Row],[DTR/Trạm]]="DTR",_xlfn.XLOOKUP(Table10[[#This Row],[ID NCC]],DS_NCC_DTR[ID NCC],DS_NCC_DTR[Nhân viên]),_xlfn.XLOOKUP(Table10[[#This Row],[ID NCC]],Data_TongTram2[ID NCC],Data_TongTram2[Nhân viên]))</f>
        <v>Lâm Đỗ Anh Hào</v>
      </c>
      <c r="F1270" s="497" t="str">
        <f>IF(Table10[[#This Row],[Trạm/DTR]]="DTR",_xlfn.XLOOKUP(Table10[[#This Row],[ID NCC]],DS_NCC_DTR[ID NCC],DS_NCC_DTR[Admin miền]),_xlfn.XLOOKUP(Table10[[#This Row],[Trạm/DTR]],Table16[Trạm],Table16[[Admin ]]))</f>
        <v>Nguyễn Thị Ngọc Bích</v>
      </c>
      <c r="G1270" t="s">
        <v>1360</v>
      </c>
      <c r="H1270" s="497" t="str">
        <f>VLOOKUP(Table10[[#This Row],[Sản Phẩm RG]],'Thông tin'!C:F,4,0)</f>
        <v>PET chai</v>
      </c>
      <c r="I1270">
        <v>25</v>
      </c>
      <c r="J1270" s="497">
        <f>Table10[[#This Row],[Sản lượng kg]]/1000</f>
        <v>2.5000000000000001E-2</v>
      </c>
      <c r="K1270" s="497" t="str">
        <f>_xlfn.XLOOKUP(Table10[[#This Row],[Loại Hàng]],Table59[Nhóm],Table59[Qui đổi])</f>
        <v>PET chai</v>
      </c>
      <c r="L1270" s="403">
        <v>46158</v>
      </c>
      <c r="M1270" t="s">
        <v>608</v>
      </c>
      <c r="N1270" s="497">
        <f>IF(COUNTIF($A$3:A1270,A1270)=1,1,0)</f>
        <v>0</v>
      </c>
    </row>
    <row r="1271" spans="1:14" x14ac:dyDescent="0.35">
      <c r="A1271" t="s">
        <v>411</v>
      </c>
      <c r="B1271" s="497" t="str">
        <f>IF(Table10[[#This Row],[DTR/Trạm]]="DTR",_xlfn.XLOOKUP(Table10[[#This Row],[ID NCC]],DS_NCC_DTR[ID NCC],DS_NCC_DTR[Tên NCC]),_xlfn.XLOOKUP(Table10[[#This Row],[ID NCC]],Data_TongTram2[ID NCC],Data_TongTram2[Tên NCC]))</f>
        <v>Anh Chiến</v>
      </c>
      <c r="C1271" s="497" t="str">
        <f>IF(Table10[[#This Row],[Trạm/DTR]]="DTR","DTR","Trạm")</f>
        <v>Trạm</v>
      </c>
      <c r="D1271" s="497" t="str">
        <f>Table10[[#This Row],[ID NCC]]&amp;Table10[[#This Row],[Trạm/DTR]]</f>
        <v>001J3000002HLbcIAGKhánh Nga</v>
      </c>
      <c r="E1271" s="497" t="str">
        <f>IF(Table10[[#This Row],[DTR/Trạm]]="DTR",_xlfn.XLOOKUP(Table10[[#This Row],[ID NCC]],DS_NCC_DTR[ID NCC],DS_NCC_DTR[Nhân viên]),_xlfn.XLOOKUP(Table10[[#This Row],[ID NCC]],Data_TongTram2[ID NCC],Data_TongTram2[Nhân viên]))</f>
        <v>Lâm Đỗ Anh Hào</v>
      </c>
      <c r="F1271" s="497" t="str">
        <f>IF(Table10[[#This Row],[Trạm/DTR]]="DTR",_xlfn.XLOOKUP(Table10[[#This Row],[ID NCC]],DS_NCC_DTR[ID NCC],DS_NCC_DTR[Admin miền]),_xlfn.XLOOKUP(Table10[[#This Row],[Trạm/DTR]],Table16[Trạm],Table16[[Admin ]]))</f>
        <v>Nguyễn Thị Ngọc Bích</v>
      </c>
      <c r="G1271" t="s">
        <v>1296</v>
      </c>
      <c r="H1271" s="497" t="str">
        <f>VLOOKUP(Table10[[#This Row],[Sản Phẩm RG]],'Thông tin'!C:F,4,0)</f>
        <v>PET chai</v>
      </c>
      <c r="I1271">
        <v>495</v>
      </c>
      <c r="J1271" s="497">
        <f>Table10[[#This Row],[Sản lượng kg]]/1000</f>
        <v>0.495</v>
      </c>
      <c r="K1271" s="497" t="str">
        <f>_xlfn.XLOOKUP(Table10[[#This Row],[Loại Hàng]],Table59[Nhóm],Table59[Qui đổi])</f>
        <v>PET chai</v>
      </c>
      <c r="L1271" s="403">
        <v>46160</v>
      </c>
      <c r="M1271" t="s">
        <v>608</v>
      </c>
      <c r="N1271" s="497">
        <f>IF(COUNTIF($A$3:A1271,A1271)=1,1,0)</f>
        <v>0</v>
      </c>
    </row>
    <row r="1272" spans="1:14" x14ac:dyDescent="0.35">
      <c r="A1272" t="s">
        <v>1717</v>
      </c>
      <c r="B1272" s="497" t="str">
        <f>IF(Table10[[#This Row],[DTR/Trạm]]="DTR",_xlfn.XLOOKUP(Table10[[#This Row],[ID NCC]],DS_NCC_DTR[ID NCC],DS_NCC_DTR[Tên NCC]),_xlfn.XLOOKUP(Table10[[#This Row],[ID NCC]],Data_TongTram2[ID NCC],Data_TongTram2[Tên NCC]))</f>
        <v>Anh Thắng Bến Tre</v>
      </c>
      <c r="C1272" s="497" t="str">
        <f>IF(Table10[[#This Row],[Trạm/DTR]]="DTR","DTR","Trạm")</f>
        <v>Trạm</v>
      </c>
      <c r="D1272" s="497" t="str">
        <f>Table10[[#This Row],[ID NCC]]&amp;Table10[[#This Row],[Trạm/DTR]]</f>
        <v>001J3000002HLxoIAGKhánh Nga</v>
      </c>
      <c r="E1272" s="497" t="str">
        <f>IF(Table10[[#This Row],[DTR/Trạm]]="DTR",_xlfn.XLOOKUP(Table10[[#This Row],[ID NCC]],DS_NCC_DTR[ID NCC],DS_NCC_DTR[Nhân viên]),_xlfn.XLOOKUP(Table10[[#This Row],[ID NCC]],Data_TongTram2[ID NCC],Data_TongTram2[Nhân viên]))</f>
        <v>Lê Quốc Việt</v>
      </c>
      <c r="F1272" s="497" t="str">
        <f>IF(Table10[[#This Row],[Trạm/DTR]]="DTR",_xlfn.XLOOKUP(Table10[[#This Row],[ID NCC]],DS_NCC_DTR[ID NCC],DS_NCC_DTR[Admin miền]),_xlfn.XLOOKUP(Table10[[#This Row],[Trạm/DTR]],Table16[Trạm],Table16[[Admin ]]))</f>
        <v>Nguyễn Thị Ngọc Bích</v>
      </c>
      <c r="G1272" t="s">
        <v>1296</v>
      </c>
      <c r="H1272" s="497" t="str">
        <f>VLOOKUP(Table10[[#This Row],[Sản Phẩm RG]],'Thông tin'!C:F,4,0)</f>
        <v>PET chai</v>
      </c>
      <c r="I1272">
        <v>787</v>
      </c>
      <c r="J1272" s="497">
        <f>Table10[[#This Row],[Sản lượng kg]]/1000</f>
        <v>0.78700000000000003</v>
      </c>
      <c r="K1272" s="497" t="str">
        <f>_xlfn.XLOOKUP(Table10[[#This Row],[Loại Hàng]],Table59[Nhóm],Table59[Qui đổi])</f>
        <v>PET chai</v>
      </c>
      <c r="L1272" s="403">
        <v>46160</v>
      </c>
      <c r="M1272" t="s">
        <v>608</v>
      </c>
      <c r="N1272" s="497">
        <f>IF(COUNTIF($A$3:A1272,A1272)=1,1,0)</f>
        <v>0</v>
      </c>
    </row>
    <row r="1273" spans="1:14" x14ac:dyDescent="0.35">
      <c r="A1273" t="s">
        <v>471</v>
      </c>
      <c r="B1273" s="497" t="str">
        <f>IF(Table10[[#This Row],[DTR/Trạm]]="DTR",_xlfn.XLOOKUP(Table10[[#This Row],[ID NCC]],DS_NCC_DTR[ID NCC],DS_NCC_DTR[Tên NCC]),_xlfn.XLOOKUP(Table10[[#This Row],[ID NCC]],Data_TongTram2[ID NCC],Data_TongTram2[Tên NCC]))</f>
        <v>Chị Tám Vạn Thuận</v>
      </c>
      <c r="C1273" s="497" t="str">
        <f>IF(Table10[[#This Row],[Trạm/DTR]]="DTR","DTR","Trạm")</f>
        <v>Trạm</v>
      </c>
      <c r="D1273" s="497" t="str">
        <f>Table10[[#This Row],[ID NCC]]&amp;Table10[[#This Row],[Trạm/DTR]]</f>
        <v>001J3000002HLxjIAGKhánh Nga</v>
      </c>
      <c r="E1273" s="497" t="str">
        <f>IF(Table10[[#This Row],[DTR/Trạm]]="DTR",_xlfn.XLOOKUP(Table10[[#This Row],[ID NCC]],DS_NCC_DTR[ID NCC],DS_NCC_DTR[Nhân viên]),_xlfn.XLOOKUP(Table10[[#This Row],[ID NCC]],Data_TongTram2[ID NCC],Data_TongTram2[Nhân viên]))</f>
        <v>Lâm Đỗ Anh Hào</v>
      </c>
      <c r="F1273" s="497" t="str">
        <f>IF(Table10[[#This Row],[Trạm/DTR]]="DTR",_xlfn.XLOOKUP(Table10[[#This Row],[ID NCC]],DS_NCC_DTR[ID NCC],DS_NCC_DTR[Admin miền]),_xlfn.XLOOKUP(Table10[[#This Row],[Trạm/DTR]],Table16[Trạm],Table16[[Admin ]]))</f>
        <v>Nguyễn Thị Ngọc Bích</v>
      </c>
      <c r="G1273" t="s">
        <v>1296</v>
      </c>
      <c r="H1273" s="497" t="str">
        <f>VLOOKUP(Table10[[#This Row],[Sản Phẩm RG]],'Thông tin'!C:F,4,0)</f>
        <v>PET chai</v>
      </c>
      <c r="I1273">
        <v>398</v>
      </c>
      <c r="J1273" s="497">
        <f>Table10[[#This Row],[Sản lượng kg]]/1000</f>
        <v>0.39800000000000002</v>
      </c>
      <c r="K1273" s="497" t="str">
        <f>_xlfn.XLOOKUP(Table10[[#This Row],[Loại Hàng]],Table59[Nhóm],Table59[Qui đổi])</f>
        <v>PET chai</v>
      </c>
      <c r="L1273" s="403">
        <v>46160</v>
      </c>
      <c r="M1273" t="s">
        <v>608</v>
      </c>
      <c r="N1273" s="497">
        <f>IF(COUNTIF($A$3:A1273,A1273)=1,1,0)</f>
        <v>0</v>
      </c>
    </row>
    <row r="1274" spans="1:14" x14ac:dyDescent="0.35">
      <c r="A1274" t="s">
        <v>662</v>
      </c>
      <c r="B1274" s="497" t="str">
        <f>IF(Table10[[#This Row],[DTR/Trạm]]="DTR",_xlfn.XLOOKUP(Table10[[#This Row],[ID NCC]],DS_NCC_DTR[ID NCC],DS_NCC_DTR[Tên NCC]),_xlfn.XLOOKUP(Table10[[#This Row],[ID NCC]],Data_TongTram2[ID NCC],Data_TongTram2[Tên NCC]))</f>
        <v>Trương Văn Toản</v>
      </c>
      <c r="C1274" s="497" t="str">
        <f>IF(Table10[[#This Row],[Trạm/DTR]]="DTR","DTR","Trạm")</f>
        <v>Trạm</v>
      </c>
      <c r="D1274" s="497" t="str">
        <f>Table10[[#This Row],[ID NCC]]&amp;Table10[[#This Row],[Trạm/DTR]]</f>
        <v>001dc00000hpqrpAAAKhánh Nga</v>
      </c>
      <c r="E1274" s="497" t="str">
        <f>IF(Table10[[#This Row],[DTR/Trạm]]="DTR",_xlfn.XLOOKUP(Table10[[#This Row],[ID NCC]],DS_NCC_DTR[ID NCC],DS_NCC_DTR[Nhân viên]),_xlfn.XLOOKUP(Table10[[#This Row],[ID NCC]],Data_TongTram2[ID NCC],Data_TongTram2[Nhân viên]))</f>
        <v>Thái Tân Văn</v>
      </c>
      <c r="F1274" s="497" t="str">
        <f>IF(Table10[[#This Row],[Trạm/DTR]]="DTR",_xlfn.XLOOKUP(Table10[[#This Row],[ID NCC]],DS_NCC_DTR[ID NCC],DS_NCC_DTR[Admin miền]),_xlfn.XLOOKUP(Table10[[#This Row],[Trạm/DTR]],Table16[Trạm],Table16[[Admin ]]))</f>
        <v>Nguyễn Thị Ngọc Bích</v>
      </c>
      <c r="G1274" t="s">
        <v>1296</v>
      </c>
      <c r="H1274" s="497" t="str">
        <f>VLOOKUP(Table10[[#This Row],[Sản Phẩm RG]],'Thông tin'!C:F,4,0)</f>
        <v>PET chai</v>
      </c>
      <c r="I1274">
        <v>431</v>
      </c>
      <c r="J1274" s="497">
        <f>Table10[[#This Row],[Sản lượng kg]]/1000</f>
        <v>0.43099999999999999</v>
      </c>
      <c r="K1274" s="497" t="str">
        <f>_xlfn.XLOOKUP(Table10[[#This Row],[Loại Hàng]],Table59[Nhóm],Table59[Qui đổi])</f>
        <v>PET chai</v>
      </c>
      <c r="L1274" s="403">
        <v>46160</v>
      </c>
      <c r="M1274" t="s">
        <v>608</v>
      </c>
      <c r="N1274" s="497">
        <f>IF(COUNTIF($A$3:A1274,A1274)=1,1,0)</f>
        <v>0</v>
      </c>
    </row>
    <row r="1275" spans="1:14" x14ac:dyDescent="0.35">
      <c r="A1275" t="s">
        <v>662</v>
      </c>
      <c r="B1275" s="497" t="str">
        <f>IF(Table10[[#This Row],[DTR/Trạm]]="DTR",_xlfn.XLOOKUP(Table10[[#This Row],[ID NCC]],DS_NCC_DTR[ID NCC],DS_NCC_DTR[Tên NCC]),_xlfn.XLOOKUP(Table10[[#This Row],[ID NCC]],Data_TongTram2[ID NCC],Data_TongTram2[Tên NCC]))</f>
        <v>Trương Văn Toản</v>
      </c>
      <c r="C1275" s="497" t="str">
        <f>IF(Table10[[#This Row],[Trạm/DTR]]="DTR","DTR","Trạm")</f>
        <v>Trạm</v>
      </c>
      <c r="D1275" s="497" t="str">
        <f>Table10[[#This Row],[ID NCC]]&amp;Table10[[#This Row],[Trạm/DTR]]</f>
        <v>001dc00000hpqrpAAAKhánh Nga</v>
      </c>
      <c r="E1275" s="497" t="str">
        <f>IF(Table10[[#This Row],[DTR/Trạm]]="DTR",_xlfn.XLOOKUP(Table10[[#This Row],[ID NCC]],DS_NCC_DTR[ID NCC],DS_NCC_DTR[Nhân viên]),_xlfn.XLOOKUP(Table10[[#This Row],[ID NCC]],Data_TongTram2[ID NCC],Data_TongTram2[Nhân viên]))</f>
        <v>Thái Tân Văn</v>
      </c>
      <c r="F1275" s="497" t="str">
        <f>IF(Table10[[#This Row],[Trạm/DTR]]="DTR",_xlfn.XLOOKUP(Table10[[#This Row],[ID NCC]],DS_NCC_DTR[ID NCC],DS_NCC_DTR[Admin miền]),_xlfn.XLOOKUP(Table10[[#This Row],[Trạm/DTR]],Table16[Trạm],Table16[[Admin ]]))</f>
        <v>Nguyễn Thị Ngọc Bích</v>
      </c>
      <c r="G1275" t="s">
        <v>1296</v>
      </c>
      <c r="H1275" s="497" t="str">
        <f>VLOOKUP(Table10[[#This Row],[Sản Phẩm RG]],'Thông tin'!C:F,4,0)</f>
        <v>PET chai</v>
      </c>
      <c r="I1275">
        <v>1301</v>
      </c>
      <c r="J1275" s="497">
        <f>Table10[[#This Row],[Sản lượng kg]]/1000</f>
        <v>1.3009999999999999</v>
      </c>
      <c r="K1275" s="497" t="str">
        <f>_xlfn.XLOOKUP(Table10[[#This Row],[Loại Hàng]],Table59[Nhóm],Table59[Qui đổi])</f>
        <v>PET chai</v>
      </c>
      <c r="L1275" s="403">
        <v>46160</v>
      </c>
      <c r="M1275" t="s">
        <v>608</v>
      </c>
      <c r="N1275" s="497">
        <f>IF(COUNTIF($A$3:A1275,A1275)=1,1,0)</f>
        <v>0</v>
      </c>
    </row>
    <row r="1276" spans="1:14" x14ac:dyDescent="0.35">
      <c r="A1276" t="s">
        <v>385</v>
      </c>
      <c r="B1276" s="497" t="str">
        <f>IF(Table10[[#This Row],[DTR/Trạm]]="DTR",_xlfn.XLOOKUP(Table10[[#This Row],[ID NCC]],DS_NCC_DTR[ID NCC],DS_NCC_DTR[Tên NCC]),_xlfn.XLOOKUP(Table10[[#This Row],[ID NCC]],Data_TongTram2[ID NCC],Data_TongTram2[Tên NCC]))</f>
        <v>HKD Nguyễn Thị Lệ Hằng</v>
      </c>
      <c r="C1276" s="497" t="str">
        <f>IF(Table10[[#This Row],[Trạm/DTR]]="DTR","DTR","Trạm")</f>
        <v>Trạm</v>
      </c>
      <c r="D1276" s="497" t="str">
        <f>Table10[[#This Row],[ID NCC]]&amp;Table10[[#This Row],[Trạm/DTR]]</f>
        <v>001J3000002HLZAIA4Khánh Nga</v>
      </c>
      <c r="E1276" s="497" t="str">
        <f>IF(Table10[[#This Row],[DTR/Trạm]]="DTR",_xlfn.XLOOKUP(Table10[[#This Row],[ID NCC]],DS_NCC_DTR[ID NCC],DS_NCC_DTR[Nhân viên]),_xlfn.XLOOKUP(Table10[[#This Row],[ID NCC]],Data_TongTram2[ID NCC],Data_TongTram2[Nhân viên]))</f>
        <v>Lâm Đỗ Anh Hào</v>
      </c>
      <c r="F1276" s="497" t="str">
        <f>IF(Table10[[#This Row],[Trạm/DTR]]="DTR",_xlfn.XLOOKUP(Table10[[#This Row],[ID NCC]],DS_NCC_DTR[ID NCC],DS_NCC_DTR[Admin miền]),_xlfn.XLOOKUP(Table10[[#This Row],[Trạm/DTR]],Table16[Trạm],Table16[[Admin ]]))</f>
        <v>Nguyễn Thị Ngọc Bích</v>
      </c>
      <c r="G1276" t="s">
        <v>1296</v>
      </c>
      <c r="H1276" s="497" t="str">
        <f>VLOOKUP(Table10[[#This Row],[Sản Phẩm RG]],'Thông tin'!C:F,4,0)</f>
        <v>PET chai</v>
      </c>
      <c r="I1276">
        <v>648</v>
      </c>
      <c r="J1276" s="497">
        <f>Table10[[#This Row],[Sản lượng kg]]/1000</f>
        <v>0.64800000000000002</v>
      </c>
      <c r="K1276" s="497" t="str">
        <f>_xlfn.XLOOKUP(Table10[[#This Row],[Loại Hàng]],Table59[Nhóm],Table59[Qui đổi])</f>
        <v>PET chai</v>
      </c>
      <c r="L1276" s="403">
        <v>46160</v>
      </c>
      <c r="M1276" t="s">
        <v>608</v>
      </c>
      <c r="N1276" s="497">
        <f>IF(COUNTIF($A$3:A1276,A1276)=1,1,0)</f>
        <v>0</v>
      </c>
    </row>
    <row r="1277" spans="1:14" x14ac:dyDescent="0.35">
      <c r="A1277" t="s">
        <v>382</v>
      </c>
      <c r="B1277" s="497" t="str">
        <f>IF(Table10[[#This Row],[DTR/Trạm]]="DTR",_xlfn.XLOOKUP(Table10[[#This Row],[ID NCC]],DS_NCC_DTR[ID NCC],DS_NCC_DTR[Tên NCC]),_xlfn.XLOOKUP(Table10[[#This Row],[ID NCC]],Data_TongTram2[ID NCC],Data_TongTram2[Tên NCC]))</f>
        <v>HKD Đặng Thị Thanh Trúc</v>
      </c>
      <c r="C1277" s="497" t="str">
        <f>IF(Table10[[#This Row],[Trạm/DTR]]="DTR","DTR","Trạm")</f>
        <v>Trạm</v>
      </c>
      <c r="D1277" s="497" t="str">
        <f>Table10[[#This Row],[ID NCC]]&amp;Table10[[#This Row],[Trạm/DTR]]</f>
        <v>001J3000002HLoqIAGKhánh Nga</v>
      </c>
      <c r="E1277" s="497" t="str">
        <f>IF(Table10[[#This Row],[DTR/Trạm]]="DTR",_xlfn.XLOOKUP(Table10[[#This Row],[ID NCC]],DS_NCC_DTR[ID NCC],DS_NCC_DTR[Nhân viên]),_xlfn.XLOOKUP(Table10[[#This Row],[ID NCC]],Data_TongTram2[ID NCC],Data_TongTram2[Nhân viên]))</f>
        <v>Lâm Đỗ Anh Hào</v>
      </c>
      <c r="F1277" s="497" t="str">
        <f>IF(Table10[[#This Row],[Trạm/DTR]]="DTR",_xlfn.XLOOKUP(Table10[[#This Row],[ID NCC]],DS_NCC_DTR[ID NCC],DS_NCC_DTR[Admin miền]),_xlfn.XLOOKUP(Table10[[#This Row],[Trạm/DTR]],Table16[Trạm],Table16[[Admin ]]))</f>
        <v>Nguyễn Thị Ngọc Bích</v>
      </c>
      <c r="G1277" t="s">
        <v>1296</v>
      </c>
      <c r="H1277" s="497" t="str">
        <f>VLOOKUP(Table10[[#This Row],[Sản Phẩm RG]],'Thông tin'!C:F,4,0)</f>
        <v>PET chai</v>
      </c>
      <c r="I1277">
        <v>724</v>
      </c>
      <c r="J1277" s="497">
        <f>Table10[[#This Row],[Sản lượng kg]]/1000</f>
        <v>0.72399999999999998</v>
      </c>
      <c r="K1277" s="497" t="str">
        <f>_xlfn.XLOOKUP(Table10[[#This Row],[Loại Hàng]],Table59[Nhóm],Table59[Qui đổi])</f>
        <v>PET chai</v>
      </c>
      <c r="L1277" s="403">
        <v>46160</v>
      </c>
      <c r="M1277" t="s">
        <v>608</v>
      </c>
      <c r="N1277" s="497">
        <f>IF(COUNTIF($A$3:A1277,A1277)=1,1,0)</f>
        <v>0</v>
      </c>
    </row>
    <row r="1278" spans="1:14" x14ac:dyDescent="0.35">
      <c r="A1278" t="s">
        <v>781</v>
      </c>
      <c r="B1278" s="497" t="str">
        <f>IF(Table10[[#This Row],[DTR/Trạm]]="DTR",_xlfn.XLOOKUP(Table10[[#This Row],[ID NCC]],DS_NCC_DTR[ID NCC],DS_NCC_DTR[Tên NCC]),_xlfn.XLOOKUP(Table10[[#This Row],[ID NCC]],Data_TongTram2[ID NCC],Data_TongTram2[Tên NCC]))</f>
        <v>Anh Bằng</v>
      </c>
      <c r="C1278" s="497" t="str">
        <f>IF(Table10[[#This Row],[Trạm/DTR]]="DTR","DTR","Trạm")</f>
        <v>Trạm</v>
      </c>
      <c r="D1278" s="497" t="str">
        <f>Table10[[#This Row],[ID NCC]]&amp;Table10[[#This Row],[Trạm/DTR]]</f>
        <v>001J3000002HLk0IAGKhánh Nga</v>
      </c>
      <c r="E1278" s="497" t="str">
        <f>IF(Table10[[#This Row],[DTR/Trạm]]="DTR",_xlfn.XLOOKUP(Table10[[#This Row],[ID NCC]],DS_NCC_DTR[ID NCC],DS_NCC_DTR[Nhân viên]),_xlfn.XLOOKUP(Table10[[#This Row],[ID NCC]],Data_TongTram2[ID NCC],Data_TongTram2[Nhân viên]))</f>
        <v>Lê Quốc Việt</v>
      </c>
      <c r="F1278" s="497" t="str">
        <f>IF(Table10[[#This Row],[Trạm/DTR]]="DTR",_xlfn.XLOOKUP(Table10[[#This Row],[ID NCC]],DS_NCC_DTR[ID NCC],DS_NCC_DTR[Admin miền]),_xlfn.XLOOKUP(Table10[[#This Row],[Trạm/DTR]],Table16[Trạm],Table16[[Admin ]]))</f>
        <v>Nguyễn Thị Ngọc Bích</v>
      </c>
      <c r="G1278" t="s">
        <v>1296</v>
      </c>
      <c r="H1278" s="497" t="str">
        <f>VLOOKUP(Table10[[#This Row],[Sản Phẩm RG]],'Thông tin'!C:F,4,0)</f>
        <v>PET chai</v>
      </c>
      <c r="I1278">
        <v>478</v>
      </c>
      <c r="J1278" s="497">
        <f>Table10[[#This Row],[Sản lượng kg]]/1000</f>
        <v>0.47799999999999998</v>
      </c>
      <c r="K1278" s="497" t="str">
        <f>_xlfn.XLOOKUP(Table10[[#This Row],[Loại Hàng]],Table59[Nhóm],Table59[Qui đổi])</f>
        <v>PET chai</v>
      </c>
      <c r="L1278" s="403">
        <v>46160</v>
      </c>
      <c r="M1278" t="s">
        <v>608</v>
      </c>
      <c r="N1278" s="497">
        <f>IF(COUNTIF($A$3:A1278,A1278)=1,1,0)</f>
        <v>0</v>
      </c>
    </row>
    <row r="1279" spans="1:14" x14ac:dyDescent="0.35">
      <c r="A1279" t="s">
        <v>383</v>
      </c>
      <c r="B1279" s="497" t="str">
        <f>IF(Table10[[#This Row],[DTR/Trạm]]="DTR",_xlfn.XLOOKUP(Table10[[#This Row],[ID NCC]],DS_NCC_DTR[ID NCC],DS_NCC_DTR[Tên NCC]),_xlfn.XLOOKUP(Table10[[#This Row],[ID NCC]],Data_TongTram2[ID NCC],Data_TongTram2[Tên NCC]))</f>
        <v>PHẾ LIỆU CẦU</v>
      </c>
      <c r="C1279" s="497" t="str">
        <f>IF(Table10[[#This Row],[Trạm/DTR]]="DTR","DTR","Trạm")</f>
        <v>Trạm</v>
      </c>
      <c r="D1279" s="497" t="str">
        <f>Table10[[#This Row],[ID NCC]]&amp;Table10[[#This Row],[Trạm/DTR]]</f>
        <v>001J3000005HQnYIAWKhánh Nga</v>
      </c>
      <c r="E1279" s="497" t="str">
        <f>IF(Table10[[#This Row],[DTR/Trạm]]="DTR",_xlfn.XLOOKUP(Table10[[#This Row],[ID NCC]],DS_NCC_DTR[ID NCC],DS_NCC_DTR[Nhân viên]),_xlfn.XLOOKUP(Table10[[#This Row],[ID NCC]],Data_TongTram2[ID NCC],Data_TongTram2[Nhân viên]))</f>
        <v>Lâm Đỗ Anh Hào</v>
      </c>
      <c r="F1279" s="497" t="str">
        <f>IF(Table10[[#This Row],[Trạm/DTR]]="DTR",_xlfn.XLOOKUP(Table10[[#This Row],[ID NCC]],DS_NCC_DTR[ID NCC],DS_NCC_DTR[Admin miền]),_xlfn.XLOOKUP(Table10[[#This Row],[Trạm/DTR]],Table16[Trạm],Table16[[Admin ]]))</f>
        <v>Nguyễn Thị Ngọc Bích</v>
      </c>
      <c r="G1279" t="s">
        <v>1296</v>
      </c>
      <c r="H1279" s="497" t="str">
        <f>VLOOKUP(Table10[[#This Row],[Sản Phẩm RG]],'Thông tin'!C:F,4,0)</f>
        <v>PET chai</v>
      </c>
      <c r="I1279">
        <v>1318</v>
      </c>
      <c r="J1279" s="497">
        <f>Table10[[#This Row],[Sản lượng kg]]/1000</f>
        <v>1.3180000000000001</v>
      </c>
      <c r="K1279" s="497" t="str">
        <f>_xlfn.XLOOKUP(Table10[[#This Row],[Loại Hàng]],Table59[Nhóm],Table59[Qui đổi])</f>
        <v>PET chai</v>
      </c>
      <c r="L1279" s="403">
        <v>46160</v>
      </c>
      <c r="M1279" t="s">
        <v>608</v>
      </c>
      <c r="N1279" s="497">
        <f>IF(COUNTIF($A$3:A1279,A1279)=1,1,0)</f>
        <v>0</v>
      </c>
    </row>
    <row r="1280" spans="1:14" x14ac:dyDescent="0.35">
      <c r="A1280" t="s">
        <v>383</v>
      </c>
      <c r="B1280" s="497" t="str">
        <f>IF(Table10[[#This Row],[DTR/Trạm]]="DTR",_xlfn.XLOOKUP(Table10[[#This Row],[ID NCC]],DS_NCC_DTR[ID NCC],DS_NCC_DTR[Tên NCC]),_xlfn.XLOOKUP(Table10[[#This Row],[ID NCC]],Data_TongTram2[ID NCC],Data_TongTram2[Tên NCC]))</f>
        <v>PHẾ LIỆU CẦU</v>
      </c>
      <c r="C1280" s="497" t="str">
        <f>IF(Table10[[#This Row],[Trạm/DTR]]="DTR","DTR","Trạm")</f>
        <v>Trạm</v>
      </c>
      <c r="D1280" s="497" t="str">
        <f>Table10[[#This Row],[ID NCC]]&amp;Table10[[#This Row],[Trạm/DTR]]</f>
        <v>001J3000005HQnYIAWKhánh Nga</v>
      </c>
      <c r="E1280" s="497" t="str">
        <f>IF(Table10[[#This Row],[DTR/Trạm]]="DTR",_xlfn.XLOOKUP(Table10[[#This Row],[ID NCC]],DS_NCC_DTR[ID NCC],DS_NCC_DTR[Nhân viên]),_xlfn.XLOOKUP(Table10[[#This Row],[ID NCC]],Data_TongTram2[ID NCC],Data_TongTram2[Nhân viên]))</f>
        <v>Lâm Đỗ Anh Hào</v>
      </c>
      <c r="F1280" s="497" t="str">
        <f>IF(Table10[[#This Row],[Trạm/DTR]]="DTR",_xlfn.XLOOKUP(Table10[[#This Row],[ID NCC]],DS_NCC_DTR[ID NCC],DS_NCC_DTR[Admin miền]),_xlfn.XLOOKUP(Table10[[#This Row],[Trạm/DTR]],Table16[Trạm],Table16[[Admin ]]))</f>
        <v>Nguyễn Thị Ngọc Bích</v>
      </c>
      <c r="G1280" t="s">
        <v>1360</v>
      </c>
      <c r="H1280" s="497" t="str">
        <f>VLOOKUP(Table10[[#This Row],[Sản Phẩm RG]],'Thông tin'!C:F,4,0)</f>
        <v>PET chai</v>
      </c>
      <c r="I1280">
        <v>22</v>
      </c>
      <c r="J1280" s="497">
        <f>Table10[[#This Row],[Sản lượng kg]]/1000</f>
        <v>2.1999999999999999E-2</v>
      </c>
      <c r="K1280" s="497" t="str">
        <f>_xlfn.XLOOKUP(Table10[[#This Row],[Loại Hàng]],Table59[Nhóm],Table59[Qui đổi])</f>
        <v>PET chai</v>
      </c>
      <c r="L1280" s="403">
        <v>46160</v>
      </c>
      <c r="M1280" t="s">
        <v>608</v>
      </c>
      <c r="N1280" s="497">
        <f>IF(COUNTIF($A$3:A1280,A1280)=1,1,0)</f>
        <v>0</v>
      </c>
    </row>
    <row r="1281" spans="1:14" x14ac:dyDescent="0.35">
      <c r="A1281" t="s">
        <v>389</v>
      </c>
      <c r="B1281" s="497" t="str">
        <f>IF(Table10[[#This Row],[DTR/Trạm]]="DTR",_xlfn.XLOOKUP(Table10[[#This Row],[ID NCC]],DS_NCC_DTR[ID NCC],DS_NCC_DTR[Tên NCC]),_xlfn.XLOOKUP(Table10[[#This Row],[ID NCC]],Data_TongTram2[ID NCC],Data_TongTram2[Tên NCC]))</f>
        <v>Anh Việt Đông Hòa</v>
      </c>
      <c r="C1281" s="497" t="str">
        <f>IF(Table10[[#This Row],[Trạm/DTR]]="DTR","DTR","Trạm")</f>
        <v>Trạm</v>
      </c>
      <c r="D1281" s="497" t="str">
        <f>Table10[[#This Row],[ID NCC]]&amp;Table10[[#This Row],[Trạm/DTR]]</f>
        <v>001J3000002HLphIAGKhánh Nga</v>
      </c>
      <c r="E1281" s="497" t="str">
        <f>IF(Table10[[#This Row],[DTR/Trạm]]="DTR",_xlfn.XLOOKUP(Table10[[#This Row],[ID NCC]],DS_NCC_DTR[ID NCC],DS_NCC_DTR[Nhân viên]),_xlfn.XLOOKUP(Table10[[#This Row],[ID NCC]],Data_TongTram2[ID NCC],Data_TongTram2[Nhân viên]))</f>
        <v>Lâm Đỗ Anh Hào</v>
      </c>
      <c r="F1281" s="497" t="str">
        <f>IF(Table10[[#This Row],[Trạm/DTR]]="DTR",_xlfn.XLOOKUP(Table10[[#This Row],[ID NCC]],DS_NCC_DTR[ID NCC],DS_NCC_DTR[Admin miền]),_xlfn.XLOOKUP(Table10[[#This Row],[Trạm/DTR]],Table16[Trạm],Table16[[Admin ]]))</f>
        <v>Nguyễn Thị Ngọc Bích</v>
      </c>
      <c r="G1281" t="s">
        <v>1296</v>
      </c>
      <c r="H1281" s="497" t="str">
        <f>VLOOKUP(Table10[[#This Row],[Sản Phẩm RG]],'Thông tin'!C:F,4,0)</f>
        <v>PET chai</v>
      </c>
      <c r="I1281">
        <v>967</v>
      </c>
      <c r="J1281" s="497">
        <f>Table10[[#This Row],[Sản lượng kg]]/1000</f>
        <v>0.96699999999999997</v>
      </c>
      <c r="K1281" s="497" t="str">
        <f>_xlfn.XLOOKUP(Table10[[#This Row],[Loại Hàng]],Table59[Nhóm],Table59[Qui đổi])</f>
        <v>PET chai</v>
      </c>
      <c r="L1281" s="403">
        <v>46160</v>
      </c>
      <c r="M1281" t="s">
        <v>608</v>
      </c>
      <c r="N1281" s="497">
        <f>IF(COUNTIF($A$3:A1281,A1281)=1,1,0)</f>
        <v>0</v>
      </c>
    </row>
    <row r="1282" spans="1:14" x14ac:dyDescent="0.35">
      <c r="A1282" t="s">
        <v>1705</v>
      </c>
      <c r="B1282" s="497" t="str">
        <f>IF(Table10[[#This Row],[DTR/Trạm]]="DTR",_xlfn.XLOOKUP(Table10[[#This Row],[ID NCC]],DS_NCC_DTR[ID NCC],DS_NCC_DTR[Tên NCC]),_xlfn.XLOOKUP(Table10[[#This Row],[ID NCC]],Data_TongTram2[ID NCC],Data_TongTram2[Tên NCC]))</f>
        <v>HKD Trăm Ngọc Phát</v>
      </c>
      <c r="C1282" s="497" t="str">
        <f>IF(Table10[[#This Row],[Trạm/DTR]]="DTR","DTR","Trạm")</f>
        <v>Trạm</v>
      </c>
      <c r="D1282" s="497" t="str">
        <f>Table10[[#This Row],[ID NCC]]&amp;Table10[[#This Row],[Trạm/DTR]]</f>
        <v>001dc00001v047DAAQKhánh Nga</v>
      </c>
      <c r="E1282" s="497" t="str">
        <f>IF(Table10[[#This Row],[DTR/Trạm]]="DTR",_xlfn.XLOOKUP(Table10[[#This Row],[ID NCC]],DS_NCC_DTR[ID NCC],DS_NCC_DTR[Nhân viên]),_xlfn.XLOOKUP(Table10[[#This Row],[ID NCC]],Data_TongTram2[ID NCC],Data_TongTram2[Nhân viên]))</f>
        <v>Lâm Đỗ Anh Hào</v>
      </c>
      <c r="F1282" s="497" t="str">
        <f>IF(Table10[[#This Row],[Trạm/DTR]]="DTR",_xlfn.XLOOKUP(Table10[[#This Row],[ID NCC]],DS_NCC_DTR[ID NCC],DS_NCC_DTR[Admin miền]),_xlfn.XLOOKUP(Table10[[#This Row],[Trạm/DTR]],Table16[Trạm],Table16[[Admin ]]))</f>
        <v>Nguyễn Thị Ngọc Bích</v>
      </c>
      <c r="G1282" t="s">
        <v>1296</v>
      </c>
      <c r="H1282" s="497" t="str">
        <f>VLOOKUP(Table10[[#This Row],[Sản Phẩm RG]],'Thông tin'!C:F,4,0)</f>
        <v>PET chai</v>
      </c>
      <c r="I1282">
        <v>954</v>
      </c>
      <c r="J1282" s="497">
        <f>Table10[[#This Row],[Sản lượng kg]]/1000</f>
        <v>0.95399999999999996</v>
      </c>
      <c r="K1282" s="497" t="str">
        <f>_xlfn.XLOOKUP(Table10[[#This Row],[Loại Hàng]],Table59[Nhóm],Table59[Qui đổi])</f>
        <v>PET chai</v>
      </c>
      <c r="L1282" s="403">
        <v>46160</v>
      </c>
      <c r="M1282" t="s">
        <v>608</v>
      </c>
      <c r="N1282" s="497">
        <f>IF(COUNTIF($A$3:A1282,A1282)=1,1,0)</f>
        <v>0</v>
      </c>
    </row>
    <row r="1283" spans="1:14" x14ac:dyDescent="0.35">
      <c r="A1283" t="s">
        <v>677</v>
      </c>
      <c r="B1283" s="497" t="str">
        <f>IF(Table10[[#This Row],[DTR/Trạm]]="DTR",_xlfn.XLOOKUP(Table10[[#This Row],[ID NCC]],DS_NCC_DTR[ID NCC],DS_NCC_DTR[Tên NCC]),_xlfn.XLOOKUP(Table10[[#This Row],[ID NCC]],Data_TongTram2[ID NCC],Data_TongTram2[Tên NCC]))</f>
        <v>Anh Trung Bến Tranh</v>
      </c>
      <c r="C1283" s="497" t="str">
        <f>IF(Table10[[#This Row],[Trạm/DTR]]="DTR","DTR","Trạm")</f>
        <v>Trạm</v>
      </c>
      <c r="D1283" s="497" t="str">
        <f>Table10[[#This Row],[ID NCC]]&amp;Table10[[#This Row],[Trạm/DTR]]</f>
        <v>001J3000002InQmIAKKhánh Nga</v>
      </c>
      <c r="E1283" s="497" t="str">
        <f>IF(Table10[[#This Row],[DTR/Trạm]]="DTR",_xlfn.XLOOKUP(Table10[[#This Row],[ID NCC]],DS_NCC_DTR[ID NCC],DS_NCC_DTR[Nhân viên]),_xlfn.XLOOKUP(Table10[[#This Row],[ID NCC]],Data_TongTram2[ID NCC],Data_TongTram2[Nhân viên]))</f>
        <v>Lâm Đỗ Anh Hào</v>
      </c>
      <c r="F1283" s="497" t="str">
        <f>IF(Table10[[#This Row],[Trạm/DTR]]="DTR",_xlfn.XLOOKUP(Table10[[#This Row],[ID NCC]],DS_NCC_DTR[ID NCC],DS_NCC_DTR[Admin miền]),_xlfn.XLOOKUP(Table10[[#This Row],[Trạm/DTR]],Table16[Trạm],Table16[[Admin ]]))</f>
        <v>Nguyễn Thị Ngọc Bích</v>
      </c>
      <c r="G1283" t="s">
        <v>1296</v>
      </c>
      <c r="H1283" s="497" t="str">
        <f>VLOOKUP(Table10[[#This Row],[Sản Phẩm RG]],'Thông tin'!C:F,4,0)</f>
        <v>PET chai</v>
      </c>
      <c r="I1283">
        <v>548</v>
      </c>
      <c r="J1283" s="497">
        <f>Table10[[#This Row],[Sản lượng kg]]/1000</f>
        <v>0.54800000000000004</v>
      </c>
      <c r="K1283" s="497" t="str">
        <f>_xlfn.XLOOKUP(Table10[[#This Row],[Loại Hàng]],Table59[Nhóm],Table59[Qui đổi])</f>
        <v>PET chai</v>
      </c>
      <c r="L1283" s="403">
        <v>46160</v>
      </c>
      <c r="M1283" t="s">
        <v>608</v>
      </c>
      <c r="N1283" s="497">
        <f>IF(COUNTIF($A$3:A1283,A1283)=1,1,0)</f>
        <v>0</v>
      </c>
    </row>
    <row r="1284" spans="1:14" x14ac:dyDescent="0.35">
      <c r="A1284" t="s">
        <v>1645</v>
      </c>
      <c r="B1284" s="497" t="str">
        <f>IF(Table10[[#This Row],[DTR/Trạm]]="DTR",_xlfn.XLOOKUP(Table10[[#This Row],[ID NCC]],DS_NCC_DTR[ID NCC],DS_NCC_DTR[Tên NCC]),_xlfn.XLOOKUP(Table10[[#This Row],[ID NCC]],Data_TongTram2[ID NCC],Data_TongTram2[Tên NCC]))</f>
        <v>Anh Vũ Giồng Trôm</v>
      </c>
      <c r="C1284" s="497" t="str">
        <f>IF(Table10[[#This Row],[Trạm/DTR]]="DTR","DTR","Trạm")</f>
        <v>Trạm</v>
      </c>
      <c r="D1284" s="497" t="str">
        <f>Table10[[#This Row],[ID NCC]]&amp;Table10[[#This Row],[Trạm/DTR]]</f>
        <v>001J3000002HLmXIAWKhánh Nga</v>
      </c>
      <c r="E1284" s="497" t="str">
        <f>IF(Table10[[#This Row],[DTR/Trạm]]="DTR",_xlfn.XLOOKUP(Table10[[#This Row],[ID NCC]],DS_NCC_DTR[ID NCC],DS_NCC_DTR[Nhân viên]),_xlfn.XLOOKUP(Table10[[#This Row],[ID NCC]],Data_TongTram2[ID NCC],Data_TongTram2[Nhân viên]))</f>
        <v>Lê Quốc Việt</v>
      </c>
      <c r="F1284" s="497" t="str">
        <f>IF(Table10[[#This Row],[Trạm/DTR]]="DTR",_xlfn.XLOOKUP(Table10[[#This Row],[ID NCC]],DS_NCC_DTR[ID NCC],DS_NCC_DTR[Admin miền]),_xlfn.XLOOKUP(Table10[[#This Row],[Trạm/DTR]],Table16[Trạm],Table16[[Admin ]]))</f>
        <v>Nguyễn Thị Ngọc Bích</v>
      </c>
      <c r="G1284" t="s">
        <v>1296</v>
      </c>
      <c r="H1284" s="497" t="str">
        <f>VLOOKUP(Table10[[#This Row],[Sản Phẩm RG]],'Thông tin'!C:F,4,0)</f>
        <v>PET chai</v>
      </c>
      <c r="I1284">
        <v>492</v>
      </c>
      <c r="J1284" s="497">
        <f>Table10[[#This Row],[Sản lượng kg]]/1000</f>
        <v>0.49199999999999999</v>
      </c>
      <c r="K1284" s="497" t="str">
        <f>_xlfn.XLOOKUP(Table10[[#This Row],[Loại Hàng]],Table59[Nhóm],Table59[Qui đổi])</f>
        <v>PET chai</v>
      </c>
      <c r="L1284" s="403">
        <v>46160</v>
      </c>
      <c r="M1284" t="s">
        <v>608</v>
      </c>
      <c r="N1284" s="497">
        <f>IF(COUNTIF($A$3:A1284,A1284)=1,1,0)</f>
        <v>0</v>
      </c>
    </row>
    <row r="1285" spans="1:14" x14ac:dyDescent="0.35">
      <c r="A1285" t="s">
        <v>440</v>
      </c>
      <c r="B1285" s="497" t="str">
        <f>IF(Table10[[#This Row],[DTR/Trạm]]="DTR",_xlfn.XLOOKUP(Table10[[#This Row],[ID NCC]],DS_NCC_DTR[ID NCC],DS_NCC_DTR[Tên NCC]),_xlfn.XLOOKUP(Table10[[#This Row],[ID NCC]],Data_TongTram2[ID NCC],Data_TongTram2[Tên NCC]))</f>
        <v>Chị Hiền Tân Phước 11</v>
      </c>
      <c r="C1285" s="497" t="str">
        <f>IF(Table10[[#This Row],[Trạm/DTR]]="DTR","DTR","Trạm")</f>
        <v>Trạm</v>
      </c>
      <c r="D1285" s="497" t="str">
        <f>Table10[[#This Row],[ID NCC]]&amp;Table10[[#This Row],[Trạm/DTR]]</f>
        <v>001J3000002HjELIA0Khánh Nga</v>
      </c>
      <c r="E1285" s="497" t="str">
        <f>IF(Table10[[#This Row],[DTR/Trạm]]="DTR",_xlfn.XLOOKUP(Table10[[#This Row],[ID NCC]],DS_NCC_DTR[ID NCC],DS_NCC_DTR[Nhân viên]),_xlfn.XLOOKUP(Table10[[#This Row],[ID NCC]],Data_TongTram2[ID NCC],Data_TongTram2[Nhân viên]))</f>
        <v>Lâm Đỗ Anh Hào</v>
      </c>
      <c r="F1285" s="497" t="str">
        <f>IF(Table10[[#This Row],[Trạm/DTR]]="DTR",_xlfn.XLOOKUP(Table10[[#This Row],[ID NCC]],DS_NCC_DTR[ID NCC],DS_NCC_DTR[Admin miền]),_xlfn.XLOOKUP(Table10[[#This Row],[Trạm/DTR]],Table16[Trạm],Table16[[Admin ]]))</f>
        <v>Nguyễn Thị Ngọc Bích</v>
      </c>
      <c r="G1285" t="s">
        <v>1296</v>
      </c>
      <c r="H1285" s="497" t="str">
        <f>VLOOKUP(Table10[[#This Row],[Sản Phẩm RG]],'Thông tin'!C:F,4,0)</f>
        <v>PET chai</v>
      </c>
      <c r="I1285">
        <v>354</v>
      </c>
      <c r="J1285" s="497">
        <f>Table10[[#This Row],[Sản lượng kg]]/1000</f>
        <v>0.35399999999999998</v>
      </c>
      <c r="K1285" s="497" t="str">
        <f>_xlfn.XLOOKUP(Table10[[#This Row],[Loại Hàng]],Table59[Nhóm],Table59[Qui đổi])</f>
        <v>PET chai</v>
      </c>
      <c r="L1285" s="403">
        <v>46160</v>
      </c>
      <c r="M1285" t="s">
        <v>608</v>
      </c>
      <c r="N1285" s="497">
        <f>IF(COUNTIF($A$3:A1285,A1285)=1,1,0)</f>
        <v>1</v>
      </c>
    </row>
    <row r="1286" spans="1:14" x14ac:dyDescent="0.35">
      <c r="A1286" t="s">
        <v>489</v>
      </c>
      <c r="B1286" s="497" t="str">
        <f>IF(Table10[[#This Row],[DTR/Trạm]]="DTR",_xlfn.XLOOKUP(Table10[[#This Row],[ID NCC]],DS_NCC_DTR[ID NCC],DS_NCC_DTR[Tên NCC]),_xlfn.XLOOKUP(Table10[[#This Row],[ID NCC]],Data_TongTram2[ID NCC],Data_TongTram2[Tên NCC]))</f>
        <v>Anh Hùng Chợ Bưng</v>
      </c>
      <c r="C1286" s="497" t="str">
        <f>IF(Table10[[#This Row],[Trạm/DTR]]="DTR","DTR","Trạm")</f>
        <v>Trạm</v>
      </c>
      <c r="D1286" s="497" t="str">
        <f>Table10[[#This Row],[ID NCC]]&amp;Table10[[#This Row],[Trạm/DTR]]</f>
        <v>001J3000005G3uMIASKhánh Nga</v>
      </c>
      <c r="E1286" s="497" t="str">
        <f>IF(Table10[[#This Row],[DTR/Trạm]]="DTR",_xlfn.XLOOKUP(Table10[[#This Row],[ID NCC]],DS_NCC_DTR[ID NCC],DS_NCC_DTR[Nhân viên]),_xlfn.XLOOKUP(Table10[[#This Row],[ID NCC]],Data_TongTram2[ID NCC],Data_TongTram2[Nhân viên]))</f>
        <v>Lâm Đỗ Anh Hào</v>
      </c>
      <c r="F1286" s="497" t="str">
        <f>IF(Table10[[#This Row],[Trạm/DTR]]="DTR",_xlfn.XLOOKUP(Table10[[#This Row],[ID NCC]],DS_NCC_DTR[ID NCC],DS_NCC_DTR[Admin miền]),_xlfn.XLOOKUP(Table10[[#This Row],[Trạm/DTR]],Table16[Trạm],Table16[[Admin ]]))</f>
        <v>Nguyễn Thị Ngọc Bích</v>
      </c>
      <c r="G1286" t="s">
        <v>1296</v>
      </c>
      <c r="H1286" s="497" t="str">
        <f>VLOOKUP(Table10[[#This Row],[Sản Phẩm RG]],'Thông tin'!C:F,4,0)</f>
        <v>PET chai</v>
      </c>
      <c r="I1286">
        <v>255</v>
      </c>
      <c r="J1286" s="497">
        <f>Table10[[#This Row],[Sản lượng kg]]/1000</f>
        <v>0.255</v>
      </c>
      <c r="K1286" s="497" t="str">
        <f>_xlfn.XLOOKUP(Table10[[#This Row],[Loại Hàng]],Table59[Nhóm],Table59[Qui đổi])</f>
        <v>PET chai</v>
      </c>
      <c r="L1286" s="403">
        <v>46160</v>
      </c>
      <c r="M1286" t="s">
        <v>608</v>
      </c>
      <c r="N1286" s="497">
        <f>IF(COUNTIF($A$3:A1286,A1286)=1,1,0)</f>
        <v>0</v>
      </c>
    </row>
    <row r="1287" spans="1:14" x14ac:dyDescent="0.35">
      <c r="A1287" t="s">
        <v>778</v>
      </c>
      <c r="B1287" s="497" t="str">
        <f>IF(Table10[[#This Row],[DTR/Trạm]]="DTR",_xlfn.XLOOKUP(Table10[[#This Row],[ID NCC]],DS_NCC_DTR[ID NCC],DS_NCC_DTR[Tên NCC]),_xlfn.XLOOKUP(Table10[[#This Row],[ID NCC]],Data_TongTram2[ID NCC],Data_TongTram2[Tên NCC]))</f>
        <v>Thu Lì Bến Tre</v>
      </c>
      <c r="C1287" s="497" t="str">
        <f>IF(Table10[[#This Row],[Trạm/DTR]]="DTR","DTR","Trạm")</f>
        <v>Trạm</v>
      </c>
      <c r="D1287" s="497" t="str">
        <f>Table10[[#This Row],[ID NCC]]&amp;Table10[[#This Row],[Trạm/DTR]]</f>
        <v>001J3000002HLdpIAGKhánh Nga</v>
      </c>
      <c r="E1287" s="497" t="str">
        <f>IF(Table10[[#This Row],[DTR/Trạm]]="DTR",_xlfn.XLOOKUP(Table10[[#This Row],[ID NCC]],DS_NCC_DTR[ID NCC],DS_NCC_DTR[Nhân viên]),_xlfn.XLOOKUP(Table10[[#This Row],[ID NCC]],Data_TongTram2[ID NCC],Data_TongTram2[Nhân viên]))</f>
        <v>Lê Quốc Việt</v>
      </c>
      <c r="F1287" s="497" t="str">
        <f>IF(Table10[[#This Row],[Trạm/DTR]]="DTR",_xlfn.XLOOKUP(Table10[[#This Row],[ID NCC]],DS_NCC_DTR[ID NCC],DS_NCC_DTR[Admin miền]),_xlfn.XLOOKUP(Table10[[#This Row],[Trạm/DTR]],Table16[Trạm],Table16[[Admin ]]))</f>
        <v>Nguyễn Thị Ngọc Bích</v>
      </c>
      <c r="G1287" t="s">
        <v>1296</v>
      </c>
      <c r="H1287" s="497" t="str">
        <f>VLOOKUP(Table10[[#This Row],[Sản Phẩm RG]],'Thông tin'!C:F,4,0)</f>
        <v>PET chai</v>
      </c>
      <c r="I1287">
        <v>474</v>
      </c>
      <c r="J1287" s="497">
        <f>Table10[[#This Row],[Sản lượng kg]]/1000</f>
        <v>0.47399999999999998</v>
      </c>
      <c r="K1287" s="497" t="str">
        <f>_xlfn.XLOOKUP(Table10[[#This Row],[Loại Hàng]],Table59[Nhóm],Table59[Qui đổi])</f>
        <v>PET chai</v>
      </c>
      <c r="L1287" s="403">
        <v>46160</v>
      </c>
      <c r="M1287" t="s">
        <v>608</v>
      </c>
      <c r="N1287" s="497">
        <f>IF(COUNTIF($A$3:A1287,A1287)=1,1,0)</f>
        <v>0</v>
      </c>
    </row>
    <row r="1288" spans="1:14" x14ac:dyDescent="0.35">
      <c r="A1288" t="s">
        <v>655</v>
      </c>
      <c r="B1288" s="497" t="str">
        <f>IF(Table10[[#This Row],[DTR/Trạm]]="DTR",_xlfn.XLOOKUP(Table10[[#This Row],[ID NCC]],DS_NCC_DTR[ID NCC],DS_NCC_DTR[Tên NCC]),_xlfn.XLOOKUP(Table10[[#This Row],[ID NCC]],Data_TongTram2[ID NCC],Data_TongTram2[Tên NCC]))</f>
        <v>Anh Thiết</v>
      </c>
      <c r="C1288" s="497" t="str">
        <f>IF(Table10[[#This Row],[Trạm/DTR]]="DTR","DTR","Trạm")</f>
        <v>Trạm</v>
      </c>
      <c r="D1288" s="497" t="str">
        <f>Table10[[#This Row],[ID NCC]]&amp;Table10[[#This Row],[Trạm/DTR]]</f>
        <v>001J3000002HLZBIA4Khánh Nga</v>
      </c>
      <c r="E1288" s="497" t="str">
        <f>IF(Table10[[#This Row],[DTR/Trạm]]="DTR",_xlfn.XLOOKUP(Table10[[#This Row],[ID NCC]],DS_NCC_DTR[ID NCC],DS_NCC_DTR[Nhân viên]),_xlfn.XLOOKUP(Table10[[#This Row],[ID NCC]],Data_TongTram2[ID NCC],Data_TongTram2[Nhân viên]))</f>
        <v>Lâm Đỗ Anh Hào</v>
      </c>
      <c r="F1288" s="497" t="str">
        <f>IF(Table10[[#This Row],[Trạm/DTR]]="DTR",_xlfn.XLOOKUP(Table10[[#This Row],[ID NCC]],DS_NCC_DTR[ID NCC],DS_NCC_DTR[Admin miền]),_xlfn.XLOOKUP(Table10[[#This Row],[Trạm/DTR]],Table16[Trạm],Table16[[Admin ]]))</f>
        <v>Nguyễn Thị Ngọc Bích</v>
      </c>
      <c r="G1288" t="s">
        <v>1296</v>
      </c>
      <c r="H1288" s="497" t="str">
        <f>VLOOKUP(Table10[[#This Row],[Sản Phẩm RG]],'Thông tin'!C:F,4,0)</f>
        <v>PET chai</v>
      </c>
      <c r="I1288">
        <v>352</v>
      </c>
      <c r="J1288" s="497">
        <f>Table10[[#This Row],[Sản lượng kg]]/1000</f>
        <v>0.35199999999999998</v>
      </c>
      <c r="K1288" s="497" t="str">
        <f>_xlfn.XLOOKUP(Table10[[#This Row],[Loại Hàng]],Table59[Nhóm],Table59[Qui đổi])</f>
        <v>PET chai</v>
      </c>
      <c r="L1288" s="403">
        <v>46160</v>
      </c>
      <c r="M1288" t="s">
        <v>608</v>
      </c>
      <c r="N1288" s="497">
        <f>IF(COUNTIF($A$3:A1288,A1288)=1,1,0)</f>
        <v>0</v>
      </c>
    </row>
    <row r="1289" spans="1:14" x14ac:dyDescent="0.35">
      <c r="A1289" t="s">
        <v>786</v>
      </c>
      <c r="B1289" s="497" t="str">
        <f>IF(Table10[[#This Row],[DTR/Trạm]]="DTR",_xlfn.XLOOKUP(Table10[[#This Row],[ID NCC]],DS_NCC_DTR[ID NCC],DS_NCC_DTR[Tên NCC]),_xlfn.XLOOKUP(Table10[[#This Row],[ID NCC]],Data_TongTram2[ID NCC],Data_TongTram2[Tên NCC]))</f>
        <v>Anh Tâm Mỏ Cày</v>
      </c>
      <c r="C1289" s="497" t="str">
        <f>IF(Table10[[#This Row],[Trạm/DTR]]="DTR","DTR","Trạm")</f>
        <v>Trạm</v>
      </c>
      <c r="D1289" s="497" t="str">
        <f>Table10[[#This Row],[ID NCC]]&amp;Table10[[#This Row],[Trạm/DTR]]</f>
        <v>001J3000002HLyRIAWKhánh Nga</v>
      </c>
      <c r="E1289" s="497" t="str">
        <f>IF(Table10[[#This Row],[DTR/Trạm]]="DTR",_xlfn.XLOOKUP(Table10[[#This Row],[ID NCC]],DS_NCC_DTR[ID NCC],DS_NCC_DTR[Nhân viên]),_xlfn.XLOOKUP(Table10[[#This Row],[ID NCC]],Data_TongTram2[ID NCC],Data_TongTram2[Nhân viên]))</f>
        <v>Lê Quốc Việt</v>
      </c>
      <c r="F1289" s="497" t="str">
        <f>IF(Table10[[#This Row],[Trạm/DTR]]="DTR",_xlfn.XLOOKUP(Table10[[#This Row],[ID NCC]],DS_NCC_DTR[ID NCC],DS_NCC_DTR[Admin miền]),_xlfn.XLOOKUP(Table10[[#This Row],[Trạm/DTR]],Table16[Trạm],Table16[[Admin ]]))</f>
        <v>Nguyễn Thị Ngọc Bích</v>
      </c>
      <c r="G1289" t="s">
        <v>1296</v>
      </c>
      <c r="H1289" s="497" t="str">
        <f>VLOOKUP(Table10[[#This Row],[Sản Phẩm RG]],'Thông tin'!C:F,4,0)</f>
        <v>PET chai</v>
      </c>
      <c r="I1289">
        <v>610</v>
      </c>
      <c r="J1289" s="497">
        <f>Table10[[#This Row],[Sản lượng kg]]/1000</f>
        <v>0.61</v>
      </c>
      <c r="K1289" s="497" t="str">
        <f>_xlfn.XLOOKUP(Table10[[#This Row],[Loại Hàng]],Table59[Nhóm],Table59[Qui đổi])</f>
        <v>PET chai</v>
      </c>
      <c r="L1289" s="403">
        <v>46160</v>
      </c>
      <c r="M1289" t="s">
        <v>608</v>
      </c>
      <c r="N1289" s="497">
        <f>IF(COUNTIF($A$3:A1289,A1289)=1,1,0)</f>
        <v>0</v>
      </c>
    </row>
    <row r="1290" spans="1:14" x14ac:dyDescent="0.35">
      <c r="A1290" t="s">
        <v>1705</v>
      </c>
      <c r="B1290" s="497" t="str">
        <f>IF(Table10[[#This Row],[DTR/Trạm]]="DTR",_xlfn.XLOOKUP(Table10[[#This Row],[ID NCC]],DS_NCC_DTR[ID NCC],DS_NCC_DTR[Tên NCC]),_xlfn.XLOOKUP(Table10[[#This Row],[ID NCC]],Data_TongTram2[ID NCC],Data_TongTram2[Tên NCC]))</f>
        <v>HKD Trăm Ngọc Phát</v>
      </c>
      <c r="C1290" s="497" t="str">
        <f>IF(Table10[[#This Row],[Trạm/DTR]]="DTR","DTR","Trạm")</f>
        <v>Trạm</v>
      </c>
      <c r="D1290" s="497" t="str">
        <f>Table10[[#This Row],[ID NCC]]&amp;Table10[[#This Row],[Trạm/DTR]]</f>
        <v>001dc00001v047DAAQKhánh Nga</v>
      </c>
      <c r="E1290" s="497" t="str">
        <f>IF(Table10[[#This Row],[DTR/Trạm]]="DTR",_xlfn.XLOOKUP(Table10[[#This Row],[ID NCC]],DS_NCC_DTR[ID NCC],DS_NCC_DTR[Nhân viên]),_xlfn.XLOOKUP(Table10[[#This Row],[ID NCC]],Data_TongTram2[ID NCC],Data_TongTram2[Nhân viên]))</f>
        <v>Lâm Đỗ Anh Hào</v>
      </c>
      <c r="F1290" s="497" t="str">
        <f>IF(Table10[[#This Row],[Trạm/DTR]]="DTR",_xlfn.XLOOKUP(Table10[[#This Row],[ID NCC]],DS_NCC_DTR[ID NCC],DS_NCC_DTR[Admin miền]),_xlfn.XLOOKUP(Table10[[#This Row],[Trạm/DTR]],Table16[Trạm],Table16[[Admin ]]))</f>
        <v>Nguyễn Thị Ngọc Bích</v>
      </c>
      <c r="G1290" t="s">
        <v>1296</v>
      </c>
      <c r="H1290" s="497" t="str">
        <f>VLOOKUP(Table10[[#This Row],[Sản Phẩm RG]],'Thông tin'!C:F,4,0)</f>
        <v>PET chai</v>
      </c>
      <c r="I1290">
        <v>998</v>
      </c>
      <c r="J1290" s="497">
        <f>Table10[[#This Row],[Sản lượng kg]]/1000</f>
        <v>0.998</v>
      </c>
      <c r="K1290" s="497" t="str">
        <f>_xlfn.XLOOKUP(Table10[[#This Row],[Loại Hàng]],Table59[Nhóm],Table59[Qui đổi])</f>
        <v>PET chai</v>
      </c>
      <c r="L1290" s="403">
        <v>46160</v>
      </c>
      <c r="M1290" t="s">
        <v>608</v>
      </c>
      <c r="N1290" s="497">
        <f>IF(COUNTIF($A$3:A1290,A1290)=1,1,0)</f>
        <v>0</v>
      </c>
    </row>
    <row r="1291" spans="1:14" x14ac:dyDescent="0.35">
      <c r="A1291" t="s">
        <v>1717</v>
      </c>
      <c r="B1291" s="497" t="str">
        <f>IF(Table10[[#This Row],[DTR/Trạm]]="DTR",_xlfn.XLOOKUP(Table10[[#This Row],[ID NCC]],DS_NCC_DTR[ID NCC],DS_NCC_DTR[Tên NCC]),_xlfn.XLOOKUP(Table10[[#This Row],[ID NCC]],Data_TongTram2[ID NCC],Data_TongTram2[Tên NCC]))</f>
        <v>Anh Thắng Bến Tre</v>
      </c>
      <c r="C1291" s="497" t="str">
        <f>IF(Table10[[#This Row],[Trạm/DTR]]="DTR","DTR","Trạm")</f>
        <v>Trạm</v>
      </c>
      <c r="D1291" s="497" t="str">
        <f>Table10[[#This Row],[ID NCC]]&amp;Table10[[#This Row],[Trạm/DTR]]</f>
        <v>001J3000002HLxoIAGKhánh Nga</v>
      </c>
      <c r="E1291" s="497" t="str">
        <f>IF(Table10[[#This Row],[DTR/Trạm]]="DTR",_xlfn.XLOOKUP(Table10[[#This Row],[ID NCC]],DS_NCC_DTR[ID NCC],DS_NCC_DTR[Nhân viên]),_xlfn.XLOOKUP(Table10[[#This Row],[ID NCC]],Data_TongTram2[ID NCC],Data_TongTram2[Nhân viên]))</f>
        <v>Lê Quốc Việt</v>
      </c>
      <c r="F1291" s="497" t="str">
        <f>IF(Table10[[#This Row],[Trạm/DTR]]="DTR",_xlfn.XLOOKUP(Table10[[#This Row],[ID NCC]],DS_NCC_DTR[ID NCC],DS_NCC_DTR[Admin miền]),_xlfn.XLOOKUP(Table10[[#This Row],[Trạm/DTR]],Table16[Trạm],Table16[[Admin ]]))</f>
        <v>Nguyễn Thị Ngọc Bích</v>
      </c>
      <c r="G1291" t="s">
        <v>1296</v>
      </c>
      <c r="H1291" s="497" t="str">
        <f>VLOOKUP(Table10[[#This Row],[Sản Phẩm RG]],'Thông tin'!C:F,4,0)</f>
        <v>PET chai</v>
      </c>
      <c r="I1291">
        <v>710</v>
      </c>
      <c r="J1291" s="497">
        <f>Table10[[#This Row],[Sản lượng kg]]/1000</f>
        <v>0.71</v>
      </c>
      <c r="K1291" s="497" t="str">
        <f>_xlfn.XLOOKUP(Table10[[#This Row],[Loại Hàng]],Table59[Nhóm],Table59[Qui đổi])</f>
        <v>PET chai</v>
      </c>
      <c r="L1291" s="403">
        <v>46160</v>
      </c>
      <c r="M1291" t="s">
        <v>608</v>
      </c>
      <c r="N1291" s="497">
        <f>IF(COUNTIF($A$3:A1291,A1291)=1,1,0)</f>
        <v>0</v>
      </c>
    </row>
    <row r="1292" spans="1:14" x14ac:dyDescent="0.35">
      <c r="A1292" t="s">
        <v>443</v>
      </c>
      <c r="B1292" s="497" t="str">
        <f>IF(Table10[[#This Row],[DTR/Trạm]]="DTR",_xlfn.XLOOKUP(Table10[[#This Row],[ID NCC]],DS_NCC_DTR[ID NCC],DS_NCC_DTR[Tên NCC]),_xlfn.XLOOKUP(Table10[[#This Row],[ID NCC]],Data_TongTram2[ID NCC],Data_TongTram2[Tên NCC]))</f>
        <v>Anh Tâm - Mộc Hóa</v>
      </c>
      <c r="C1292" s="497" t="str">
        <f>IF(Table10[[#This Row],[Trạm/DTR]]="DTR","DTR","Trạm")</f>
        <v>Trạm</v>
      </c>
      <c r="D1292" s="497" t="str">
        <f>Table10[[#This Row],[ID NCC]]&amp;Table10[[#This Row],[Trạm/DTR]]</f>
        <v>001J3000007ZFWQIA4Khánh Nga</v>
      </c>
      <c r="E1292" s="497" t="str">
        <f>IF(Table10[[#This Row],[DTR/Trạm]]="DTR",_xlfn.XLOOKUP(Table10[[#This Row],[ID NCC]],DS_NCC_DTR[ID NCC],DS_NCC_DTR[Nhân viên]),_xlfn.XLOOKUP(Table10[[#This Row],[ID NCC]],Data_TongTram2[ID NCC],Data_TongTram2[Nhân viên]))</f>
        <v>Nguyễn Duy Tân</v>
      </c>
      <c r="F1292" s="497" t="str">
        <f>IF(Table10[[#This Row],[Trạm/DTR]]="DTR",_xlfn.XLOOKUP(Table10[[#This Row],[ID NCC]],DS_NCC_DTR[ID NCC],DS_NCC_DTR[Admin miền]),_xlfn.XLOOKUP(Table10[[#This Row],[Trạm/DTR]],Table16[Trạm],Table16[[Admin ]]))</f>
        <v>Nguyễn Thị Ngọc Bích</v>
      </c>
      <c r="G1292" t="s">
        <v>1296</v>
      </c>
      <c r="H1292" s="497" t="str">
        <f>VLOOKUP(Table10[[#This Row],[Sản Phẩm RG]],'Thông tin'!C:F,4,0)</f>
        <v>PET chai</v>
      </c>
      <c r="I1292">
        <v>926</v>
      </c>
      <c r="J1292" s="497">
        <f>Table10[[#This Row],[Sản lượng kg]]/1000</f>
        <v>0.92600000000000005</v>
      </c>
      <c r="K1292" s="497" t="str">
        <f>_xlfn.XLOOKUP(Table10[[#This Row],[Loại Hàng]],Table59[Nhóm],Table59[Qui đổi])</f>
        <v>PET chai</v>
      </c>
      <c r="L1292" s="403">
        <v>46160</v>
      </c>
      <c r="M1292" t="s">
        <v>608</v>
      </c>
      <c r="N1292" s="497">
        <f>IF(COUNTIF($A$3:A1292,A1292)=1,1,0)</f>
        <v>0</v>
      </c>
    </row>
    <row r="1293" spans="1:14" x14ac:dyDescent="0.35">
      <c r="A1293" t="s">
        <v>650</v>
      </c>
      <c r="B1293" s="497" t="str">
        <f>IF(Table10[[#This Row],[DTR/Trạm]]="DTR",_xlfn.XLOOKUP(Table10[[#This Row],[ID NCC]],DS_NCC_DTR[ID NCC],DS_NCC_DTR[Tên NCC]),_xlfn.XLOOKUP(Table10[[#This Row],[ID NCC]],Data_TongTram2[ID NCC],Data_TongTram2[Tên NCC]))</f>
        <v>Phong Chi</v>
      </c>
      <c r="C1293" s="497" t="str">
        <f>IF(Table10[[#This Row],[Trạm/DTR]]="DTR","DTR","Trạm")</f>
        <v>Trạm</v>
      </c>
      <c r="D1293" s="497" t="str">
        <f>Table10[[#This Row],[ID NCC]]&amp;Table10[[#This Row],[Trạm/DTR]]</f>
        <v>001J3000002HLpNIAWKhánh Nga</v>
      </c>
      <c r="E1293" s="497" t="str">
        <f>IF(Table10[[#This Row],[DTR/Trạm]]="DTR",_xlfn.XLOOKUP(Table10[[#This Row],[ID NCC]],DS_NCC_DTR[ID NCC],DS_NCC_DTR[Nhân viên]),_xlfn.XLOOKUP(Table10[[#This Row],[ID NCC]],Data_TongTram2[ID NCC],Data_TongTram2[Nhân viên]))</f>
        <v>Lâm Đỗ Anh Hào</v>
      </c>
      <c r="F1293" s="497" t="str">
        <f>IF(Table10[[#This Row],[Trạm/DTR]]="DTR",_xlfn.XLOOKUP(Table10[[#This Row],[ID NCC]],DS_NCC_DTR[ID NCC],DS_NCC_DTR[Admin miền]),_xlfn.XLOOKUP(Table10[[#This Row],[Trạm/DTR]],Table16[Trạm],Table16[[Admin ]]))</f>
        <v>Nguyễn Thị Ngọc Bích</v>
      </c>
      <c r="G1293" t="s">
        <v>1296</v>
      </c>
      <c r="H1293" s="497" t="str">
        <f>VLOOKUP(Table10[[#This Row],[Sản Phẩm RG]],'Thông tin'!C:F,4,0)</f>
        <v>PET chai</v>
      </c>
      <c r="I1293">
        <v>155</v>
      </c>
      <c r="J1293" s="497">
        <f>Table10[[#This Row],[Sản lượng kg]]/1000</f>
        <v>0.155</v>
      </c>
      <c r="K1293" s="497" t="str">
        <f>_xlfn.XLOOKUP(Table10[[#This Row],[Loại Hàng]],Table59[Nhóm],Table59[Qui đổi])</f>
        <v>PET chai</v>
      </c>
      <c r="L1293" s="403">
        <v>46160</v>
      </c>
      <c r="M1293" t="s">
        <v>608</v>
      </c>
      <c r="N1293" s="497">
        <f>IF(COUNTIF($A$3:A1293,A1293)=1,1,0)</f>
        <v>0</v>
      </c>
    </row>
    <row r="1294" spans="1:14" x14ac:dyDescent="0.35">
      <c r="A1294" t="s">
        <v>676</v>
      </c>
      <c r="B1294" s="497" t="str">
        <f>IF(Table10[[#This Row],[DTR/Trạm]]="DTR",_xlfn.XLOOKUP(Table10[[#This Row],[ID NCC]],DS_NCC_DTR[ID NCC],DS_NCC_DTR[Tên NCC]),_xlfn.XLOOKUP(Table10[[#This Row],[ID NCC]],Data_TongTram2[ID NCC],Data_TongTram2[Tên NCC]))</f>
        <v>Anh Tám Bến Tre</v>
      </c>
      <c r="C1294" s="497" t="str">
        <f>IF(Table10[[#This Row],[Trạm/DTR]]="DTR","DTR","Trạm")</f>
        <v>Trạm</v>
      </c>
      <c r="D1294" s="497" t="str">
        <f>Table10[[#This Row],[ID NCC]]&amp;Table10[[#This Row],[Trạm/DTR]]</f>
        <v>001J3000002Hq80IACKhánh Nga</v>
      </c>
      <c r="E1294" s="497" t="str">
        <f>IF(Table10[[#This Row],[DTR/Trạm]]="DTR",_xlfn.XLOOKUP(Table10[[#This Row],[ID NCC]],DS_NCC_DTR[ID NCC],DS_NCC_DTR[Nhân viên]),_xlfn.XLOOKUP(Table10[[#This Row],[ID NCC]],Data_TongTram2[ID NCC],Data_TongTram2[Nhân viên]))</f>
        <v>Lê Quốc Việt</v>
      </c>
      <c r="F1294" s="497" t="str">
        <f>IF(Table10[[#This Row],[Trạm/DTR]]="DTR",_xlfn.XLOOKUP(Table10[[#This Row],[ID NCC]],DS_NCC_DTR[ID NCC],DS_NCC_DTR[Admin miền]),_xlfn.XLOOKUP(Table10[[#This Row],[Trạm/DTR]],Table16[Trạm],Table16[[Admin ]]))</f>
        <v>Nguyễn Thị Ngọc Bích</v>
      </c>
      <c r="G1294" t="s">
        <v>1296</v>
      </c>
      <c r="H1294" s="497" t="str">
        <f>VLOOKUP(Table10[[#This Row],[Sản Phẩm RG]],'Thông tin'!C:F,4,0)</f>
        <v>PET chai</v>
      </c>
      <c r="I1294">
        <v>434</v>
      </c>
      <c r="J1294" s="497">
        <f>Table10[[#This Row],[Sản lượng kg]]/1000</f>
        <v>0.434</v>
      </c>
      <c r="K1294" s="497" t="str">
        <f>_xlfn.XLOOKUP(Table10[[#This Row],[Loại Hàng]],Table59[Nhóm],Table59[Qui đổi])</f>
        <v>PET chai</v>
      </c>
      <c r="L1294" s="403">
        <v>46160</v>
      </c>
      <c r="M1294" t="s">
        <v>608</v>
      </c>
      <c r="N1294" s="497">
        <f>IF(COUNTIF($A$3:A1294,A1294)=1,1,0)</f>
        <v>0</v>
      </c>
    </row>
    <row r="1295" spans="1:14" x14ac:dyDescent="0.35">
      <c r="A1295" t="s">
        <v>442</v>
      </c>
      <c r="B1295" s="497" t="str">
        <f>IF(Table10[[#This Row],[DTR/Trạm]]="DTR",_xlfn.XLOOKUP(Table10[[#This Row],[ID NCC]],DS_NCC_DTR[ID NCC],DS_NCC_DTR[Tên NCC]),_xlfn.XLOOKUP(Table10[[#This Row],[ID NCC]],Data_TongTram2[ID NCC],Data_TongTram2[Tên NCC]))</f>
        <v>Thanh Trí</v>
      </c>
      <c r="C1295" s="497" t="str">
        <f>IF(Table10[[#This Row],[Trạm/DTR]]="DTR","DTR","Trạm")</f>
        <v>Trạm</v>
      </c>
      <c r="D1295" s="497" t="str">
        <f>Table10[[#This Row],[ID NCC]]&amp;Table10[[#This Row],[Trạm/DTR]]</f>
        <v>001J3000002HLblIAGKhánh Nga</v>
      </c>
      <c r="E1295" s="497" t="str">
        <f>IF(Table10[[#This Row],[DTR/Trạm]]="DTR",_xlfn.XLOOKUP(Table10[[#This Row],[ID NCC]],DS_NCC_DTR[ID NCC],DS_NCC_DTR[Nhân viên]),_xlfn.XLOOKUP(Table10[[#This Row],[ID NCC]],Data_TongTram2[ID NCC],Data_TongTram2[Nhân viên]))</f>
        <v>Lâm Đỗ Anh Hào</v>
      </c>
      <c r="F1295" s="497" t="str">
        <f>IF(Table10[[#This Row],[Trạm/DTR]]="DTR",_xlfn.XLOOKUP(Table10[[#This Row],[ID NCC]],DS_NCC_DTR[ID NCC],DS_NCC_DTR[Admin miền]),_xlfn.XLOOKUP(Table10[[#This Row],[Trạm/DTR]],Table16[Trạm],Table16[[Admin ]]))</f>
        <v>Nguyễn Thị Ngọc Bích</v>
      </c>
      <c r="G1295" t="s">
        <v>1296</v>
      </c>
      <c r="H1295" s="497" t="str">
        <f>VLOOKUP(Table10[[#This Row],[Sản Phẩm RG]],'Thông tin'!C:F,4,0)</f>
        <v>PET chai</v>
      </c>
      <c r="I1295">
        <v>613</v>
      </c>
      <c r="J1295" s="497">
        <f>Table10[[#This Row],[Sản lượng kg]]/1000</f>
        <v>0.61299999999999999</v>
      </c>
      <c r="K1295" s="497" t="str">
        <f>_xlfn.XLOOKUP(Table10[[#This Row],[Loại Hàng]],Table59[Nhóm],Table59[Qui đổi])</f>
        <v>PET chai</v>
      </c>
      <c r="L1295" s="403">
        <v>46160</v>
      </c>
      <c r="M1295" t="s">
        <v>608</v>
      </c>
      <c r="N1295" s="497">
        <f>IF(COUNTIF($A$3:A1295,A1295)=1,1,0)</f>
        <v>0</v>
      </c>
    </row>
    <row r="1296" spans="1:14" x14ac:dyDescent="0.35">
      <c r="A1296" t="s">
        <v>2946</v>
      </c>
      <c r="B1296" s="497" t="str">
        <f>IF(Table10[[#This Row],[DTR/Trạm]]="DTR",_xlfn.XLOOKUP(Table10[[#This Row],[ID NCC]],DS_NCC_DTR[ID NCC],DS_NCC_DTR[Tên NCC]),_xlfn.XLOOKUP(Table10[[#This Row],[ID NCC]],Data_TongTram2[ID NCC],Data_TongTram2[Tên NCC]))</f>
        <v>Anh Chí Mộc Hóa</v>
      </c>
      <c r="C1296" s="497" t="str">
        <f>IF(Table10[[#This Row],[Trạm/DTR]]="DTR","DTR","Trạm")</f>
        <v>Trạm</v>
      </c>
      <c r="D1296" s="497" t="str">
        <f>Table10[[#This Row],[ID NCC]]&amp;Table10[[#This Row],[Trạm/DTR]]</f>
        <v>001dc00002o0VCTAA2Khánh Nga</v>
      </c>
      <c r="E1296" s="497" t="str">
        <f>IF(Table10[[#This Row],[DTR/Trạm]]="DTR",_xlfn.XLOOKUP(Table10[[#This Row],[ID NCC]],DS_NCC_DTR[ID NCC],DS_NCC_DTR[Nhân viên]),_xlfn.XLOOKUP(Table10[[#This Row],[ID NCC]],Data_TongTram2[ID NCC],Data_TongTram2[Nhân viên]))</f>
        <v>Nguyễn Duy Tân</v>
      </c>
      <c r="F1296" s="497" t="str">
        <f>IF(Table10[[#This Row],[Trạm/DTR]]="DTR",_xlfn.XLOOKUP(Table10[[#This Row],[ID NCC]],DS_NCC_DTR[ID NCC],DS_NCC_DTR[Admin miền]),_xlfn.XLOOKUP(Table10[[#This Row],[Trạm/DTR]],Table16[Trạm],Table16[[Admin ]]))</f>
        <v>Nguyễn Thị Ngọc Bích</v>
      </c>
      <c r="G1296" t="s">
        <v>2240</v>
      </c>
      <c r="H1296" s="497" t="str">
        <f>VLOOKUP(Table10[[#This Row],[Sản Phẩm RG]],'Thông tin'!C:F,4,0)</f>
        <v>PET chai</v>
      </c>
      <c r="I1296">
        <v>3839</v>
      </c>
      <c r="J1296" s="497">
        <f>Table10[[#This Row],[Sản lượng kg]]/1000</f>
        <v>3.839</v>
      </c>
      <c r="K1296" s="497" t="str">
        <f>_xlfn.XLOOKUP(Table10[[#This Row],[Loại Hàng]],Table59[Nhóm],Table59[Qui đổi])</f>
        <v>PET chai</v>
      </c>
      <c r="L1296" s="403">
        <v>46160</v>
      </c>
      <c r="M1296" t="s">
        <v>608</v>
      </c>
      <c r="N1296" s="497">
        <f>IF(COUNTIF($A$3:A1296,A1296)=1,1,0)</f>
        <v>1</v>
      </c>
    </row>
    <row r="1297" spans="1:14" x14ac:dyDescent="0.35">
      <c r="A1297" t="s">
        <v>403</v>
      </c>
      <c r="B1297" s="497" t="str">
        <f>IF(Table10[[#This Row],[DTR/Trạm]]="DTR",_xlfn.XLOOKUP(Table10[[#This Row],[ID NCC]],DS_NCC_DTR[ID NCC],DS_NCC_DTR[Tên NCC]),_xlfn.XLOOKUP(Table10[[#This Row],[ID NCC]],Data_TongTram2[ID NCC],Data_TongTram2[Tên NCC]))</f>
        <v>Anh Phúc Mỹ Tho</v>
      </c>
      <c r="C1297" s="497" t="str">
        <f>IF(Table10[[#This Row],[Trạm/DTR]]="DTR","DTR","Trạm")</f>
        <v>Trạm</v>
      </c>
      <c r="D1297" s="497" t="str">
        <f>Table10[[#This Row],[ID NCC]]&amp;Table10[[#This Row],[Trạm/DTR]]</f>
        <v>001J3000002HLbkIAGKhánh Nga</v>
      </c>
      <c r="E1297" s="497" t="str">
        <f>IF(Table10[[#This Row],[DTR/Trạm]]="DTR",_xlfn.XLOOKUP(Table10[[#This Row],[ID NCC]],DS_NCC_DTR[ID NCC],DS_NCC_DTR[Nhân viên]),_xlfn.XLOOKUP(Table10[[#This Row],[ID NCC]],Data_TongTram2[ID NCC],Data_TongTram2[Nhân viên]))</f>
        <v>Lâm Đỗ Anh Hào</v>
      </c>
      <c r="F1297" s="497" t="str">
        <f>IF(Table10[[#This Row],[Trạm/DTR]]="DTR",_xlfn.XLOOKUP(Table10[[#This Row],[ID NCC]],DS_NCC_DTR[ID NCC],DS_NCC_DTR[Admin miền]),_xlfn.XLOOKUP(Table10[[#This Row],[Trạm/DTR]],Table16[Trạm],Table16[[Admin ]]))</f>
        <v>Nguyễn Thị Ngọc Bích</v>
      </c>
      <c r="G1297" t="s">
        <v>1296</v>
      </c>
      <c r="H1297" s="497" t="str">
        <f>VLOOKUP(Table10[[#This Row],[Sản Phẩm RG]],'Thông tin'!C:F,4,0)</f>
        <v>PET chai</v>
      </c>
      <c r="I1297">
        <v>319</v>
      </c>
      <c r="J1297" s="497">
        <f>Table10[[#This Row],[Sản lượng kg]]/1000</f>
        <v>0.31900000000000001</v>
      </c>
      <c r="K1297" s="497" t="str">
        <f>_xlfn.XLOOKUP(Table10[[#This Row],[Loại Hàng]],Table59[Nhóm],Table59[Qui đổi])</f>
        <v>PET chai</v>
      </c>
      <c r="L1297" s="403">
        <v>46160</v>
      </c>
      <c r="M1297" t="s">
        <v>608</v>
      </c>
      <c r="N1297" s="497">
        <f>IF(COUNTIF($A$3:A1297,A1297)=1,1,0)</f>
        <v>0</v>
      </c>
    </row>
    <row r="1298" spans="1:14" x14ac:dyDescent="0.35">
      <c r="A1298" t="s">
        <v>1614</v>
      </c>
      <c r="B1298" s="497" t="str">
        <f>IF(Table10[[#This Row],[DTR/Trạm]]="DTR",_xlfn.XLOOKUP(Table10[[#This Row],[ID NCC]],DS_NCC_DTR[ID NCC],DS_NCC_DTR[Tên NCC]),_xlfn.XLOOKUP(Table10[[#This Row],[ID NCC]],Data_TongTram2[ID NCC],Data_TongTram2[Tên NCC]))</f>
        <v>Ngân Thảo</v>
      </c>
      <c r="C1298" s="497" t="str">
        <f>IF(Table10[[#This Row],[Trạm/DTR]]="DTR","DTR","Trạm")</f>
        <v>Trạm</v>
      </c>
      <c r="D1298" s="497" t="str">
        <f>Table10[[#This Row],[ID NCC]]&amp;Table10[[#This Row],[Trạm/DTR]]</f>
        <v>001J3000002HLePIAWKhánh Nga</v>
      </c>
      <c r="E1298" s="497" t="str">
        <f>IF(Table10[[#This Row],[DTR/Trạm]]="DTR",_xlfn.XLOOKUP(Table10[[#This Row],[ID NCC]],DS_NCC_DTR[ID NCC],DS_NCC_DTR[Nhân viên]),_xlfn.XLOOKUP(Table10[[#This Row],[ID NCC]],Data_TongTram2[ID NCC],Data_TongTram2[Nhân viên]))</f>
        <v>Lâm Đỗ Anh Hào</v>
      </c>
      <c r="F1298" s="497" t="str">
        <f>IF(Table10[[#This Row],[Trạm/DTR]]="DTR",_xlfn.XLOOKUP(Table10[[#This Row],[ID NCC]],DS_NCC_DTR[ID NCC],DS_NCC_DTR[Admin miền]),_xlfn.XLOOKUP(Table10[[#This Row],[Trạm/DTR]],Table16[Trạm],Table16[[Admin ]]))</f>
        <v>Nguyễn Thị Ngọc Bích</v>
      </c>
      <c r="G1298" t="s">
        <v>1296</v>
      </c>
      <c r="H1298" s="497" t="str">
        <f>VLOOKUP(Table10[[#This Row],[Sản Phẩm RG]],'Thông tin'!C:F,4,0)</f>
        <v>PET chai</v>
      </c>
      <c r="I1298">
        <v>478</v>
      </c>
      <c r="J1298" s="497">
        <f>Table10[[#This Row],[Sản lượng kg]]/1000</f>
        <v>0.47799999999999998</v>
      </c>
      <c r="K1298" s="497" t="str">
        <f>_xlfn.XLOOKUP(Table10[[#This Row],[Loại Hàng]],Table59[Nhóm],Table59[Qui đổi])</f>
        <v>PET chai</v>
      </c>
      <c r="L1298" s="403">
        <v>46160</v>
      </c>
      <c r="M1298" t="s">
        <v>608</v>
      </c>
      <c r="N1298" s="497">
        <f>IF(COUNTIF($A$3:A1298,A1298)=1,1,0)</f>
        <v>0</v>
      </c>
    </row>
    <row r="1299" spans="1:14" x14ac:dyDescent="0.35">
      <c r="A1299" t="s">
        <v>676</v>
      </c>
      <c r="B1299" s="497" t="str">
        <f>IF(Table10[[#This Row],[DTR/Trạm]]="DTR",_xlfn.XLOOKUP(Table10[[#This Row],[ID NCC]],DS_NCC_DTR[ID NCC],DS_NCC_DTR[Tên NCC]),_xlfn.XLOOKUP(Table10[[#This Row],[ID NCC]],Data_TongTram2[ID NCC],Data_TongTram2[Tên NCC]))</f>
        <v>Anh Tám Bến Tre</v>
      </c>
      <c r="C1299" s="497" t="str">
        <f>IF(Table10[[#This Row],[Trạm/DTR]]="DTR","DTR","Trạm")</f>
        <v>Trạm</v>
      </c>
      <c r="D1299" s="497" t="str">
        <f>Table10[[#This Row],[ID NCC]]&amp;Table10[[#This Row],[Trạm/DTR]]</f>
        <v>001J3000002Hq80IACKhánh Nga</v>
      </c>
      <c r="E1299" s="497" t="str">
        <f>IF(Table10[[#This Row],[DTR/Trạm]]="DTR",_xlfn.XLOOKUP(Table10[[#This Row],[ID NCC]],DS_NCC_DTR[ID NCC],DS_NCC_DTR[Nhân viên]),_xlfn.XLOOKUP(Table10[[#This Row],[ID NCC]],Data_TongTram2[ID NCC],Data_TongTram2[Nhân viên]))</f>
        <v>Lê Quốc Việt</v>
      </c>
      <c r="F1299" s="497" t="str">
        <f>IF(Table10[[#This Row],[Trạm/DTR]]="DTR",_xlfn.XLOOKUP(Table10[[#This Row],[ID NCC]],DS_NCC_DTR[ID NCC],DS_NCC_DTR[Admin miền]),_xlfn.XLOOKUP(Table10[[#This Row],[Trạm/DTR]],Table16[Trạm],Table16[[Admin ]]))</f>
        <v>Nguyễn Thị Ngọc Bích</v>
      </c>
      <c r="G1299" t="s">
        <v>1296</v>
      </c>
      <c r="H1299" s="497" t="str">
        <f>VLOOKUP(Table10[[#This Row],[Sản Phẩm RG]],'Thông tin'!C:F,4,0)</f>
        <v>PET chai</v>
      </c>
      <c r="I1299">
        <v>480</v>
      </c>
      <c r="J1299" s="497">
        <f>Table10[[#This Row],[Sản lượng kg]]/1000</f>
        <v>0.48</v>
      </c>
      <c r="K1299" s="497" t="str">
        <f>_xlfn.XLOOKUP(Table10[[#This Row],[Loại Hàng]],Table59[Nhóm],Table59[Qui đổi])</f>
        <v>PET chai</v>
      </c>
      <c r="L1299" s="403">
        <v>46160</v>
      </c>
      <c r="M1299" t="s">
        <v>608</v>
      </c>
      <c r="N1299" s="497">
        <f>IF(COUNTIF($A$3:A1299,A1299)=1,1,0)</f>
        <v>0</v>
      </c>
    </row>
    <row r="1300" spans="1:14" x14ac:dyDescent="0.35">
      <c r="A1300" t="s">
        <v>1705</v>
      </c>
      <c r="B1300" s="497" t="str">
        <f>IF(Table10[[#This Row],[DTR/Trạm]]="DTR",_xlfn.XLOOKUP(Table10[[#This Row],[ID NCC]],DS_NCC_DTR[ID NCC],DS_NCC_DTR[Tên NCC]),_xlfn.XLOOKUP(Table10[[#This Row],[ID NCC]],Data_TongTram2[ID NCC],Data_TongTram2[Tên NCC]))</f>
        <v>HKD Trăm Ngọc Phát</v>
      </c>
      <c r="C1300" s="497" t="str">
        <f>IF(Table10[[#This Row],[Trạm/DTR]]="DTR","DTR","Trạm")</f>
        <v>Trạm</v>
      </c>
      <c r="D1300" s="497" t="str">
        <f>Table10[[#This Row],[ID NCC]]&amp;Table10[[#This Row],[Trạm/DTR]]</f>
        <v>001dc00001v047DAAQKhánh Nga</v>
      </c>
      <c r="E1300" s="497" t="str">
        <f>IF(Table10[[#This Row],[DTR/Trạm]]="DTR",_xlfn.XLOOKUP(Table10[[#This Row],[ID NCC]],DS_NCC_DTR[ID NCC],DS_NCC_DTR[Nhân viên]),_xlfn.XLOOKUP(Table10[[#This Row],[ID NCC]],Data_TongTram2[ID NCC],Data_TongTram2[Nhân viên]))</f>
        <v>Lâm Đỗ Anh Hào</v>
      </c>
      <c r="F1300" s="497" t="str">
        <f>IF(Table10[[#This Row],[Trạm/DTR]]="DTR",_xlfn.XLOOKUP(Table10[[#This Row],[ID NCC]],DS_NCC_DTR[ID NCC],DS_NCC_DTR[Admin miền]),_xlfn.XLOOKUP(Table10[[#This Row],[Trạm/DTR]],Table16[Trạm],Table16[[Admin ]]))</f>
        <v>Nguyễn Thị Ngọc Bích</v>
      </c>
      <c r="G1300" t="s">
        <v>1296</v>
      </c>
      <c r="H1300" s="497" t="str">
        <f>VLOOKUP(Table10[[#This Row],[Sản Phẩm RG]],'Thông tin'!C:F,4,0)</f>
        <v>PET chai</v>
      </c>
      <c r="I1300">
        <v>906</v>
      </c>
      <c r="J1300" s="497">
        <f>Table10[[#This Row],[Sản lượng kg]]/1000</f>
        <v>0.90600000000000003</v>
      </c>
      <c r="K1300" s="497" t="str">
        <f>_xlfn.XLOOKUP(Table10[[#This Row],[Loại Hàng]],Table59[Nhóm],Table59[Qui đổi])</f>
        <v>PET chai</v>
      </c>
      <c r="L1300" s="403">
        <v>46160</v>
      </c>
      <c r="M1300" t="s">
        <v>608</v>
      </c>
      <c r="N1300" s="497">
        <f>IF(COUNTIF($A$3:A1300,A1300)=1,1,0)</f>
        <v>0</v>
      </c>
    </row>
    <row r="1301" spans="1:14" x14ac:dyDescent="0.35">
      <c r="A1301" t="s">
        <v>659</v>
      </c>
      <c r="B1301" s="497" t="str">
        <f>IF(Table10[[#This Row],[DTR/Trạm]]="DTR",_xlfn.XLOOKUP(Table10[[#This Row],[ID NCC]],DS_NCC_DTR[ID NCC],DS_NCC_DTR[Tên NCC]),_xlfn.XLOOKUP(Table10[[#This Row],[ID NCC]],Data_TongTram2[ID NCC],Data_TongTram2[Tên NCC]))</f>
        <v>Anh Trí Song Thuận</v>
      </c>
      <c r="C1301" s="497" t="str">
        <f>IF(Table10[[#This Row],[Trạm/DTR]]="DTR","DTR","Trạm")</f>
        <v>Trạm</v>
      </c>
      <c r="D1301" s="497" t="str">
        <f>Table10[[#This Row],[ID NCC]]&amp;Table10[[#This Row],[Trạm/DTR]]</f>
        <v>001dc00000p7ABpAAMKhánh Nga</v>
      </c>
      <c r="E1301" s="497" t="str">
        <f>IF(Table10[[#This Row],[DTR/Trạm]]="DTR",_xlfn.XLOOKUP(Table10[[#This Row],[ID NCC]],DS_NCC_DTR[ID NCC],DS_NCC_DTR[Nhân viên]),_xlfn.XLOOKUP(Table10[[#This Row],[ID NCC]],Data_TongTram2[ID NCC],Data_TongTram2[Nhân viên]))</f>
        <v>Lâm Đỗ Anh Hào</v>
      </c>
      <c r="F1301" s="497" t="str">
        <f>IF(Table10[[#This Row],[Trạm/DTR]]="DTR",_xlfn.XLOOKUP(Table10[[#This Row],[ID NCC]],DS_NCC_DTR[ID NCC],DS_NCC_DTR[Admin miền]),_xlfn.XLOOKUP(Table10[[#This Row],[Trạm/DTR]],Table16[Trạm],Table16[[Admin ]]))</f>
        <v>Nguyễn Thị Ngọc Bích</v>
      </c>
      <c r="G1301" t="s">
        <v>1296</v>
      </c>
      <c r="H1301" s="497" t="str">
        <f>VLOOKUP(Table10[[#This Row],[Sản Phẩm RG]],'Thông tin'!C:F,4,0)</f>
        <v>PET chai</v>
      </c>
      <c r="I1301">
        <v>475</v>
      </c>
      <c r="J1301" s="497">
        <f>Table10[[#This Row],[Sản lượng kg]]/1000</f>
        <v>0.47499999999999998</v>
      </c>
      <c r="K1301" s="497" t="str">
        <f>_xlfn.XLOOKUP(Table10[[#This Row],[Loại Hàng]],Table59[Nhóm],Table59[Qui đổi])</f>
        <v>PET chai</v>
      </c>
      <c r="L1301" s="403">
        <v>46160</v>
      </c>
      <c r="M1301" t="s">
        <v>608</v>
      </c>
      <c r="N1301" s="497">
        <f>IF(COUNTIF($A$3:A1301,A1301)=1,1,0)</f>
        <v>0</v>
      </c>
    </row>
    <row r="1302" spans="1:14" x14ac:dyDescent="0.35">
      <c r="A1302" t="s">
        <v>457</v>
      </c>
      <c r="B1302" s="497" t="str">
        <f>IF(Table10[[#This Row],[DTR/Trạm]]="DTR",_xlfn.XLOOKUP(Table10[[#This Row],[ID NCC]],DS_NCC_DTR[ID NCC],DS_NCC_DTR[Tên NCC]),_xlfn.XLOOKUP(Table10[[#This Row],[ID NCC]],Data_TongTram2[ID NCC],Data_TongTram2[Tên NCC]))</f>
        <v>Anh Sơn Tiền Giang</v>
      </c>
      <c r="C1302" s="497" t="str">
        <f>IF(Table10[[#This Row],[Trạm/DTR]]="DTR","DTR","Trạm")</f>
        <v>Trạm</v>
      </c>
      <c r="D1302" s="497" t="str">
        <f>Table10[[#This Row],[ID NCC]]&amp;Table10[[#This Row],[Trạm/DTR]]</f>
        <v>001J3000002HLbhIAGKhánh Nga</v>
      </c>
      <c r="E1302" s="497" t="str">
        <f>IF(Table10[[#This Row],[DTR/Trạm]]="DTR",_xlfn.XLOOKUP(Table10[[#This Row],[ID NCC]],DS_NCC_DTR[ID NCC],DS_NCC_DTR[Nhân viên]),_xlfn.XLOOKUP(Table10[[#This Row],[ID NCC]],Data_TongTram2[ID NCC],Data_TongTram2[Nhân viên]))</f>
        <v>Lâm Đỗ Anh Hào</v>
      </c>
      <c r="F1302" s="497" t="str">
        <f>IF(Table10[[#This Row],[Trạm/DTR]]="DTR",_xlfn.XLOOKUP(Table10[[#This Row],[ID NCC]],DS_NCC_DTR[ID NCC],DS_NCC_DTR[Admin miền]),_xlfn.XLOOKUP(Table10[[#This Row],[Trạm/DTR]],Table16[Trạm],Table16[[Admin ]]))</f>
        <v>Nguyễn Thị Ngọc Bích</v>
      </c>
      <c r="G1302" t="s">
        <v>1296</v>
      </c>
      <c r="H1302" s="497" t="str">
        <f>VLOOKUP(Table10[[#This Row],[Sản Phẩm RG]],'Thông tin'!C:F,4,0)</f>
        <v>PET chai</v>
      </c>
      <c r="I1302">
        <v>503</v>
      </c>
      <c r="J1302" s="497">
        <f>Table10[[#This Row],[Sản lượng kg]]/1000</f>
        <v>0.503</v>
      </c>
      <c r="K1302" s="497" t="str">
        <f>_xlfn.XLOOKUP(Table10[[#This Row],[Loại Hàng]],Table59[Nhóm],Table59[Qui đổi])</f>
        <v>PET chai</v>
      </c>
      <c r="L1302" s="403">
        <v>46160</v>
      </c>
      <c r="M1302" t="s">
        <v>608</v>
      </c>
      <c r="N1302" s="497">
        <f>IF(COUNTIF($A$3:A1302,A1302)=1,1,0)</f>
        <v>0</v>
      </c>
    </row>
    <row r="1303" spans="1:14" x14ac:dyDescent="0.35">
      <c r="A1303" t="s">
        <v>775</v>
      </c>
      <c r="B1303" s="497" t="str">
        <f>IF(Table10[[#This Row],[DTR/Trạm]]="DTR",_xlfn.XLOOKUP(Table10[[#This Row],[ID NCC]],DS_NCC_DTR[ID NCC],DS_NCC_DTR[Tên NCC]),_xlfn.XLOOKUP(Table10[[#This Row],[ID NCC]],Data_TongTram2[ID NCC],Data_TongTram2[Tên NCC]))</f>
        <v>Anh Hiệp Long Hưng</v>
      </c>
      <c r="C1303" s="497" t="str">
        <f>IF(Table10[[#This Row],[Trạm/DTR]]="DTR","DTR","Trạm")</f>
        <v>Trạm</v>
      </c>
      <c r="D1303" s="497" t="str">
        <f>Table10[[#This Row],[ID NCC]]&amp;Table10[[#This Row],[Trạm/DTR]]</f>
        <v>001J3000002HjEEIA0Khánh Nga</v>
      </c>
      <c r="E1303" s="497" t="str">
        <f>IF(Table10[[#This Row],[DTR/Trạm]]="DTR",_xlfn.XLOOKUP(Table10[[#This Row],[ID NCC]],DS_NCC_DTR[ID NCC],DS_NCC_DTR[Nhân viên]),_xlfn.XLOOKUP(Table10[[#This Row],[ID NCC]],Data_TongTram2[ID NCC],Data_TongTram2[Nhân viên]))</f>
        <v>Lâm Đỗ Anh Hào</v>
      </c>
      <c r="F1303" s="497" t="str">
        <f>IF(Table10[[#This Row],[Trạm/DTR]]="DTR",_xlfn.XLOOKUP(Table10[[#This Row],[ID NCC]],DS_NCC_DTR[ID NCC],DS_NCC_DTR[Admin miền]),_xlfn.XLOOKUP(Table10[[#This Row],[Trạm/DTR]],Table16[Trạm],Table16[[Admin ]]))</f>
        <v>Nguyễn Thị Ngọc Bích</v>
      </c>
      <c r="G1303" t="s">
        <v>1296</v>
      </c>
      <c r="H1303" s="497" t="str">
        <f>VLOOKUP(Table10[[#This Row],[Sản Phẩm RG]],'Thông tin'!C:F,4,0)</f>
        <v>PET chai</v>
      </c>
      <c r="I1303">
        <v>711</v>
      </c>
      <c r="J1303" s="497">
        <f>Table10[[#This Row],[Sản lượng kg]]/1000</f>
        <v>0.71099999999999997</v>
      </c>
      <c r="K1303" s="497" t="str">
        <f>_xlfn.XLOOKUP(Table10[[#This Row],[Loại Hàng]],Table59[Nhóm],Table59[Qui đổi])</f>
        <v>PET chai</v>
      </c>
      <c r="L1303" s="403">
        <v>46160</v>
      </c>
      <c r="M1303" t="s">
        <v>608</v>
      </c>
      <c r="N1303" s="497">
        <f>IF(COUNTIF($A$3:A1303,A1303)=1,1,0)</f>
        <v>1</v>
      </c>
    </row>
    <row r="1304" spans="1:14" x14ac:dyDescent="0.35">
      <c r="A1304" t="s">
        <v>385</v>
      </c>
      <c r="B1304" s="497" t="str">
        <f>IF(Table10[[#This Row],[DTR/Trạm]]="DTR",_xlfn.XLOOKUP(Table10[[#This Row],[ID NCC]],DS_NCC_DTR[ID NCC],DS_NCC_DTR[Tên NCC]),_xlfn.XLOOKUP(Table10[[#This Row],[ID NCC]],Data_TongTram2[ID NCC],Data_TongTram2[Tên NCC]))</f>
        <v>HKD Nguyễn Thị Lệ Hằng</v>
      </c>
      <c r="C1304" s="497" t="str">
        <f>IF(Table10[[#This Row],[Trạm/DTR]]="DTR","DTR","Trạm")</f>
        <v>Trạm</v>
      </c>
      <c r="D1304" s="497" t="str">
        <f>Table10[[#This Row],[ID NCC]]&amp;Table10[[#This Row],[Trạm/DTR]]</f>
        <v>001J3000002HLZAIA4Khánh Nga</v>
      </c>
      <c r="E1304" s="497" t="str">
        <f>IF(Table10[[#This Row],[DTR/Trạm]]="DTR",_xlfn.XLOOKUP(Table10[[#This Row],[ID NCC]],DS_NCC_DTR[ID NCC],DS_NCC_DTR[Nhân viên]),_xlfn.XLOOKUP(Table10[[#This Row],[ID NCC]],Data_TongTram2[ID NCC],Data_TongTram2[Nhân viên]))</f>
        <v>Lâm Đỗ Anh Hào</v>
      </c>
      <c r="F1304" s="497" t="str">
        <f>IF(Table10[[#This Row],[Trạm/DTR]]="DTR",_xlfn.XLOOKUP(Table10[[#This Row],[ID NCC]],DS_NCC_DTR[ID NCC],DS_NCC_DTR[Admin miền]),_xlfn.XLOOKUP(Table10[[#This Row],[Trạm/DTR]],Table16[Trạm],Table16[[Admin ]]))</f>
        <v>Nguyễn Thị Ngọc Bích</v>
      </c>
      <c r="G1304" t="s">
        <v>1296</v>
      </c>
      <c r="H1304" s="497" t="str">
        <f>VLOOKUP(Table10[[#This Row],[Sản Phẩm RG]],'Thông tin'!C:F,4,0)</f>
        <v>PET chai</v>
      </c>
      <c r="I1304">
        <v>705</v>
      </c>
      <c r="J1304" s="497">
        <f>Table10[[#This Row],[Sản lượng kg]]/1000</f>
        <v>0.70499999999999996</v>
      </c>
      <c r="K1304" s="497" t="str">
        <f>_xlfn.XLOOKUP(Table10[[#This Row],[Loại Hàng]],Table59[Nhóm],Table59[Qui đổi])</f>
        <v>PET chai</v>
      </c>
      <c r="L1304" s="403">
        <v>46160</v>
      </c>
      <c r="M1304" t="s">
        <v>608</v>
      </c>
      <c r="N1304" s="497">
        <f>IF(COUNTIF($A$3:A1304,A1304)=1,1,0)</f>
        <v>0</v>
      </c>
    </row>
    <row r="1305" spans="1:14" x14ac:dyDescent="0.35">
      <c r="A1305" t="s">
        <v>778</v>
      </c>
      <c r="B1305" s="497" t="str">
        <f>IF(Table10[[#This Row],[DTR/Trạm]]="DTR",_xlfn.XLOOKUP(Table10[[#This Row],[ID NCC]],DS_NCC_DTR[ID NCC],DS_NCC_DTR[Tên NCC]),_xlfn.XLOOKUP(Table10[[#This Row],[ID NCC]],Data_TongTram2[ID NCC],Data_TongTram2[Tên NCC]))</f>
        <v>Thu Lì Bến Tre</v>
      </c>
      <c r="C1305" s="497" t="str">
        <f>IF(Table10[[#This Row],[Trạm/DTR]]="DTR","DTR","Trạm")</f>
        <v>Trạm</v>
      </c>
      <c r="D1305" s="497" t="str">
        <f>Table10[[#This Row],[ID NCC]]&amp;Table10[[#This Row],[Trạm/DTR]]</f>
        <v>001J3000002HLdpIAGKhánh Nga</v>
      </c>
      <c r="E1305" s="497" t="str">
        <f>IF(Table10[[#This Row],[DTR/Trạm]]="DTR",_xlfn.XLOOKUP(Table10[[#This Row],[ID NCC]],DS_NCC_DTR[ID NCC],DS_NCC_DTR[Nhân viên]),_xlfn.XLOOKUP(Table10[[#This Row],[ID NCC]],Data_TongTram2[ID NCC],Data_TongTram2[Nhân viên]))</f>
        <v>Lê Quốc Việt</v>
      </c>
      <c r="F1305" s="497" t="str">
        <f>IF(Table10[[#This Row],[Trạm/DTR]]="DTR",_xlfn.XLOOKUP(Table10[[#This Row],[ID NCC]],DS_NCC_DTR[ID NCC],DS_NCC_DTR[Admin miền]),_xlfn.XLOOKUP(Table10[[#This Row],[Trạm/DTR]],Table16[Trạm],Table16[[Admin ]]))</f>
        <v>Nguyễn Thị Ngọc Bích</v>
      </c>
      <c r="G1305" t="s">
        <v>1296</v>
      </c>
      <c r="H1305" s="497" t="str">
        <f>VLOOKUP(Table10[[#This Row],[Sản Phẩm RG]],'Thông tin'!C:F,4,0)</f>
        <v>PET chai</v>
      </c>
      <c r="I1305">
        <v>272</v>
      </c>
      <c r="J1305" s="497">
        <f>Table10[[#This Row],[Sản lượng kg]]/1000</f>
        <v>0.27200000000000002</v>
      </c>
      <c r="K1305" s="497" t="str">
        <f>_xlfn.XLOOKUP(Table10[[#This Row],[Loại Hàng]],Table59[Nhóm],Table59[Qui đổi])</f>
        <v>PET chai</v>
      </c>
      <c r="L1305" s="403">
        <v>46160</v>
      </c>
      <c r="M1305" t="s">
        <v>608</v>
      </c>
      <c r="N1305" s="497">
        <f>IF(COUNTIF($A$3:A1305,A1305)=1,1,0)</f>
        <v>0</v>
      </c>
    </row>
    <row r="1306" spans="1:14" x14ac:dyDescent="0.35">
      <c r="A1306" t="s">
        <v>420</v>
      </c>
      <c r="B1306" s="497" t="str">
        <f>IF(Table10[[#This Row],[DTR/Trạm]]="DTR",_xlfn.XLOOKUP(Table10[[#This Row],[ID NCC]],DS_NCC_DTR[ID NCC],DS_NCC_DTR[Tên NCC]),_xlfn.XLOOKUP(Table10[[#This Row],[ID NCC]],Data_TongTram2[ID NCC],Data_TongTram2[Tên NCC]))</f>
        <v>Chị Thảo Tân Hiệp</v>
      </c>
      <c r="C1306" s="497" t="str">
        <f>IF(Table10[[#This Row],[Trạm/DTR]]="DTR","DTR","Trạm")</f>
        <v>Trạm</v>
      </c>
      <c r="D1306" s="497" t="str">
        <f>Table10[[#This Row],[ID NCC]]&amp;Table10[[#This Row],[Trạm/DTR]]</f>
        <v>001J3000002HLxkIAGKhánh Nga</v>
      </c>
      <c r="E1306" s="497" t="str">
        <f>IF(Table10[[#This Row],[DTR/Trạm]]="DTR",_xlfn.XLOOKUP(Table10[[#This Row],[ID NCC]],DS_NCC_DTR[ID NCC],DS_NCC_DTR[Nhân viên]),_xlfn.XLOOKUP(Table10[[#This Row],[ID NCC]],Data_TongTram2[ID NCC],Data_TongTram2[Nhân viên]))</f>
        <v>Lâm Đỗ Anh Hào</v>
      </c>
      <c r="F1306" s="497" t="str">
        <f>IF(Table10[[#This Row],[Trạm/DTR]]="DTR",_xlfn.XLOOKUP(Table10[[#This Row],[ID NCC]],DS_NCC_DTR[ID NCC],DS_NCC_DTR[Admin miền]),_xlfn.XLOOKUP(Table10[[#This Row],[Trạm/DTR]],Table16[Trạm],Table16[[Admin ]]))</f>
        <v>Nguyễn Thị Ngọc Bích</v>
      </c>
      <c r="G1306" t="s">
        <v>2240</v>
      </c>
      <c r="H1306" s="497" t="str">
        <f>VLOOKUP(Table10[[#This Row],[Sản Phẩm RG]],'Thông tin'!C:F,4,0)</f>
        <v>PET chai</v>
      </c>
      <c r="I1306">
        <v>3680</v>
      </c>
      <c r="J1306" s="497">
        <f>Table10[[#This Row],[Sản lượng kg]]/1000</f>
        <v>3.68</v>
      </c>
      <c r="K1306" s="497" t="str">
        <f>_xlfn.XLOOKUP(Table10[[#This Row],[Loại Hàng]],Table59[Nhóm],Table59[Qui đổi])</f>
        <v>PET chai</v>
      </c>
      <c r="L1306" s="403">
        <v>46160</v>
      </c>
      <c r="M1306" t="s">
        <v>608</v>
      </c>
      <c r="N1306" s="497">
        <f>IF(COUNTIF($A$3:A1306,A1306)=1,1,0)</f>
        <v>0</v>
      </c>
    </row>
    <row r="1307" spans="1:14" x14ac:dyDescent="0.35">
      <c r="A1307" t="s">
        <v>472</v>
      </c>
      <c r="B1307" s="497" t="str">
        <f>IF(Table10[[#This Row],[DTR/Trạm]]="DTR",_xlfn.XLOOKUP(Table10[[#This Row],[ID NCC]],DS_NCC_DTR[ID NCC],DS_NCC_DTR[Tên NCC]),_xlfn.XLOOKUP(Table10[[#This Row],[ID NCC]],Data_TongTram2[ID NCC],Data_TongTram2[Tên NCC]))</f>
        <v>Anh Chính Node</v>
      </c>
      <c r="C1307" s="497" t="str">
        <f>IF(Table10[[#This Row],[Trạm/DTR]]="DTR","DTR","Trạm")</f>
        <v>Trạm</v>
      </c>
      <c r="D1307" s="497" t="str">
        <f>Table10[[#This Row],[ID NCC]]&amp;Table10[[#This Row],[Trạm/DTR]]</f>
        <v>001J3000002HLpoIAGKhánh Nga</v>
      </c>
      <c r="E1307" s="497" t="str">
        <f>IF(Table10[[#This Row],[DTR/Trạm]]="DTR",_xlfn.XLOOKUP(Table10[[#This Row],[ID NCC]],DS_NCC_DTR[ID NCC],DS_NCC_DTR[Nhân viên]),_xlfn.XLOOKUP(Table10[[#This Row],[ID NCC]],Data_TongTram2[ID NCC],Data_TongTram2[Nhân viên]))</f>
        <v>Lâm Đỗ Anh Hào</v>
      </c>
      <c r="F1307" s="497" t="str">
        <f>IF(Table10[[#This Row],[Trạm/DTR]]="DTR",_xlfn.XLOOKUP(Table10[[#This Row],[ID NCC]],DS_NCC_DTR[ID NCC],DS_NCC_DTR[Admin miền]),_xlfn.XLOOKUP(Table10[[#This Row],[Trạm/DTR]],Table16[Trạm],Table16[[Admin ]]))</f>
        <v>Nguyễn Thị Ngọc Bích</v>
      </c>
      <c r="G1307" t="s">
        <v>1296</v>
      </c>
      <c r="H1307" s="497" t="str">
        <f>VLOOKUP(Table10[[#This Row],[Sản Phẩm RG]],'Thông tin'!C:F,4,0)</f>
        <v>PET chai</v>
      </c>
      <c r="I1307">
        <v>271</v>
      </c>
      <c r="J1307" s="497">
        <f>Table10[[#This Row],[Sản lượng kg]]/1000</f>
        <v>0.27100000000000002</v>
      </c>
      <c r="K1307" s="497" t="str">
        <f>_xlfn.XLOOKUP(Table10[[#This Row],[Loại Hàng]],Table59[Nhóm],Table59[Qui đổi])</f>
        <v>PET chai</v>
      </c>
      <c r="L1307" s="403">
        <v>46160</v>
      </c>
      <c r="M1307" t="s">
        <v>608</v>
      </c>
      <c r="N1307" s="497">
        <f>IF(COUNTIF($A$3:A1307,A1307)=1,1,0)</f>
        <v>0</v>
      </c>
    </row>
    <row r="1308" spans="1:14" x14ac:dyDescent="0.35">
      <c r="A1308" t="s">
        <v>668</v>
      </c>
      <c r="B1308" s="497" t="str">
        <f>IF(Table10[[#This Row],[DTR/Trạm]]="DTR",_xlfn.XLOOKUP(Table10[[#This Row],[ID NCC]],DS_NCC_DTR[ID NCC],DS_NCC_DTR[Tên NCC]),_xlfn.XLOOKUP(Table10[[#This Row],[ID NCC]],Data_TongTram2[ID NCC],Data_TongTram2[Tên NCC]))</f>
        <v>Anh Kim Bình Đức</v>
      </c>
      <c r="C1308" s="497" t="str">
        <f>IF(Table10[[#This Row],[Trạm/DTR]]="DTR","DTR","Trạm")</f>
        <v>Trạm</v>
      </c>
      <c r="D1308" s="497" t="str">
        <f>Table10[[#This Row],[ID NCC]]&amp;Table10[[#This Row],[Trạm/DTR]]</f>
        <v>001J3000002HLprIAGKhánh Nga</v>
      </c>
      <c r="E1308" s="497" t="str">
        <f>IF(Table10[[#This Row],[DTR/Trạm]]="DTR",_xlfn.XLOOKUP(Table10[[#This Row],[ID NCC]],DS_NCC_DTR[ID NCC],DS_NCC_DTR[Nhân viên]),_xlfn.XLOOKUP(Table10[[#This Row],[ID NCC]],Data_TongTram2[ID NCC],Data_TongTram2[Nhân viên]))</f>
        <v>Lâm Đỗ Anh Hào</v>
      </c>
      <c r="F1308" s="497" t="str">
        <f>IF(Table10[[#This Row],[Trạm/DTR]]="DTR",_xlfn.XLOOKUP(Table10[[#This Row],[ID NCC]],DS_NCC_DTR[ID NCC],DS_NCC_DTR[Admin miền]),_xlfn.XLOOKUP(Table10[[#This Row],[Trạm/DTR]],Table16[Trạm],Table16[[Admin ]]))</f>
        <v>Nguyễn Thị Ngọc Bích</v>
      </c>
      <c r="G1308" t="s">
        <v>1296</v>
      </c>
      <c r="H1308" s="497" t="str">
        <f>VLOOKUP(Table10[[#This Row],[Sản Phẩm RG]],'Thông tin'!C:F,4,0)</f>
        <v>PET chai</v>
      </c>
      <c r="I1308">
        <v>180</v>
      </c>
      <c r="J1308" s="497">
        <f>Table10[[#This Row],[Sản lượng kg]]/1000</f>
        <v>0.18</v>
      </c>
      <c r="K1308" s="497" t="str">
        <f>_xlfn.XLOOKUP(Table10[[#This Row],[Loại Hàng]],Table59[Nhóm],Table59[Qui đổi])</f>
        <v>PET chai</v>
      </c>
      <c r="L1308" s="403">
        <v>46161</v>
      </c>
      <c r="M1308" t="s">
        <v>608</v>
      </c>
      <c r="N1308" s="497">
        <f>IF(COUNTIF($A$3:A1308,A1308)=1,1,0)</f>
        <v>0</v>
      </c>
    </row>
    <row r="1309" spans="1:14" x14ac:dyDescent="0.35">
      <c r="A1309" t="s">
        <v>678</v>
      </c>
      <c r="B1309" s="497" t="str">
        <f>IF(Table10[[#This Row],[DTR/Trạm]]="DTR",_xlfn.XLOOKUP(Table10[[#This Row],[ID NCC]],DS_NCC_DTR[ID NCC],DS_NCC_DTR[Tên NCC]),_xlfn.XLOOKUP(Table10[[#This Row],[ID NCC]],Data_TongTram2[ID NCC],Data_TongTram2[Tên NCC]))</f>
        <v>Chị Như - Ta</v>
      </c>
      <c r="C1309" s="497" t="str">
        <f>IF(Table10[[#This Row],[Trạm/DTR]]="DTR","DTR","Trạm")</f>
        <v>Trạm</v>
      </c>
      <c r="D1309" s="497" t="str">
        <f>Table10[[#This Row],[ID NCC]]&amp;Table10[[#This Row],[Trạm/DTR]]</f>
        <v>001dc00001NMtzNAATKhánh Nga</v>
      </c>
      <c r="E1309" s="497" t="str">
        <f>IF(Table10[[#This Row],[DTR/Trạm]]="DTR",_xlfn.XLOOKUP(Table10[[#This Row],[ID NCC]],DS_NCC_DTR[ID NCC],DS_NCC_DTR[Nhân viên]),_xlfn.XLOOKUP(Table10[[#This Row],[ID NCC]],Data_TongTram2[ID NCC],Data_TongTram2[Nhân viên]))</f>
        <v>Nguyễn Duy Tân</v>
      </c>
      <c r="F1309" s="497" t="str">
        <f>IF(Table10[[#This Row],[Trạm/DTR]]="DTR",_xlfn.XLOOKUP(Table10[[#This Row],[ID NCC]],DS_NCC_DTR[ID NCC],DS_NCC_DTR[Admin miền]),_xlfn.XLOOKUP(Table10[[#This Row],[Trạm/DTR]],Table16[Trạm],Table16[[Admin ]]))</f>
        <v>Nguyễn Thị Ngọc Bích</v>
      </c>
      <c r="G1309" t="s">
        <v>1296</v>
      </c>
      <c r="H1309" s="497" t="str">
        <f>VLOOKUP(Table10[[#This Row],[Sản Phẩm RG]],'Thông tin'!C:F,4,0)</f>
        <v>PET chai</v>
      </c>
      <c r="I1309">
        <v>397</v>
      </c>
      <c r="J1309" s="497">
        <f>Table10[[#This Row],[Sản lượng kg]]/1000</f>
        <v>0.39700000000000002</v>
      </c>
      <c r="K1309" s="497" t="str">
        <f>_xlfn.XLOOKUP(Table10[[#This Row],[Loại Hàng]],Table59[Nhóm],Table59[Qui đổi])</f>
        <v>PET chai</v>
      </c>
      <c r="L1309" s="403">
        <v>46161</v>
      </c>
      <c r="M1309" t="s">
        <v>608</v>
      </c>
      <c r="N1309" s="497">
        <f>IF(COUNTIF($A$3:A1309,A1309)=1,1,0)</f>
        <v>0</v>
      </c>
    </row>
    <row r="1310" spans="1:14" x14ac:dyDescent="0.35">
      <c r="A1310" t="s">
        <v>431</v>
      </c>
      <c r="B1310" s="497" t="str">
        <f>IF(Table10[[#This Row],[DTR/Trạm]]="DTR",_xlfn.XLOOKUP(Table10[[#This Row],[ID NCC]],DS_NCC_DTR[ID NCC],DS_NCC_DTR[Tên NCC]),_xlfn.XLOOKUP(Table10[[#This Row],[ID NCC]],Data_TongTram2[ID NCC],Data_TongTram2[Tên NCC]))</f>
        <v>Anh Hậu Bến Tre</v>
      </c>
      <c r="C1310" s="497" t="str">
        <f>IF(Table10[[#This Row],[Trạm/DTR]]="DTR","DTR","Trạm")</f>
        <v>Trạm</v>
      </c>
      <c r="D1310" s="497" t="str">
        <f>Table10[[#This Row],[ID NCC]]&amp;Table10[[#This Row],[Trạm/DTR]]</f>
        <v>001J3000002IgcOIASKhánh Nga</v>
      </c>
      <c r="E1310" s="497" t="str">
        <f>IF(Table10[[#This Row],[DTR/Trạm]]="DTR",_xlfn.XLOOKUP(Table10[[#This Row],[ID NCC]],DS_NCC_DTR[ID NCC],DS_NCC_DTR[Nhân viên]),_xlfn.XLOOKUP(Table10[[#This Row],[ID NCC]],Data_TongTram2[ID NCC],Data_TongTram2[Nhân viên]))</f>
        <v>Lê Quốc Việt</v>
      </c>
      <c r="F1310" s="497" t="str">
        <f>IF(Table10[[#This Row],[Trạm/DTR]]="DTR",_xlfn.XLOOKUP(Table10[[#This Row],[ID NCC]],DS_NCC_DTR[ID NCC],DS_NCC_DTR[Admin miền]),_xlfn.XLOOKUP(Table10[[#This Row],[Trạm/DTR]],Table16[Trạm],Table16[[Admin ]]))</f>
        <v>Nguyễn Thị Ngọc Bích</v>
      </c>
      <c r="G1310" t="s">
        <v>1296</v>
      </c>
      <c r="H1310" s="497" t="str">
        <f>VLOOKUP(Table10[[#This Row],[Sản Phẩm RG]],'Thông tin'!C:F,4,0)</f>
        <v>PET chai</v>
      </c>
      <c r="I1310">
        <v>1046</v>
      </c>
      <c r="J1310" s="497">
        <f>Table10[[#This Row],[Sản lượng kg]]/1000</f>
        <v>1.046</v>
      </c>
      <c r="K1310" s="497" t="str">
        <f>_xlfn.XLOOKUP(Table10[[#This Row],[Loại Hàng]],Table59[Nhóm],Table59[Qui đổi])</f>
        <v>PET chai</v>
      </c>
      <c r="L1310" s="403">
        <v>46161</v>
      </c>
      <c r="M1310" t="s">
        <v>608</v>
      </c>
      <c r="N1310" s="497">
        <f>IF(COUNTIF($A$3:A1310,A1310)=1,1,0)</f>
        <v>0</v>
      </c>
    </row>
    <row r="1311" spans="1:14" x14ac:dyDescent="0.35">
      <c r="A1311" t="s">
        <v>396</v>
      </c>
      <c r="B1311" s="497" t="str">
        <f>IF(Table10[[#This Row],[DTR/Trạm]]="DTR",_xlfn.XLOOKUP(Table10[[#This Row],[ID NCC]],DS_NCC_DTR[ID NCC],DS_NCC_DTR[Tên NCC]),_xlfn.XLOOKUP(Table10[[#This Row],[ID NCC]],Data_TongTram2[ID NCC],Data_TongTram2[Tên NCC]))</f>
        <v>Anh Phong Chợ Gạo</v>
      </c>
      <c r="C1311" s="497" t="str">
        <f>IF(Table10[[#This Row],[Trạm/DTR]]="DTR","DTR","Trạm")</f>
        <v>Trạm</v>
      </c>
      <c r="D1311" s="497" t="str">
        <f>Table10[[#This Row],[ID NCC]]&amp;Table10[[#This Row],[Trạm/DTR]]</f>
        <v>001J3000002ItCOIA0Khánh Nga</v>
      </c>
      <c r="E1311" s="497" t="str">
        <f>IF(Table10[[#This Row],[DTR/Trạm]]="DTR",_xlfn.XLOOKUP(Table10[[#This Row],[ID NCC]],DS_NCC_DTR[ID NCC],DS_NCC_DTR[Nhân viên]),_xlfn.XLOOKUP(Table10[[#This Row],[ID NCC]],Data_TongTram2[ID NCC],Data_TongTram2[Nhân viên]))</f>
        <v>Lâm Đỗ Anh Hào</v>
      </c>
      <c r="F1311" s="497" t="str">
        <f>IF(Table10[[#This Row],[Trạm/DTR]]="DTR",_xlfn.XLOOKUP(Table10[[#This Row],[ID NCC]],DS_NCC_DTR[ID NCC],DS_NCC_DTR[Admin miền]),_xlfn.XLOOKUP(Table10[[#This Row],[Trạm/DTR]],Table16[Trạm],Table16[[Admin ]]))</f>
        <v>Nguyễn Thị Ngọc Bích</v>
      </c>
      <c r="G1311" t="s">
        <v>1296</v>
      </c>
      <c r="H1311" s="497" t="str">
        <f>VLOOKUP(Table10[[#This Row],[Sản Phẩm RG]],'Thông tin'!C:F,4,0)</f>
        <v>PET chai</v>
      </c>
      <c r="I1311">
        <v>1114</v>
      </c>
      <c r="J1311" s="497">
        <f>Table10[[#This Row],[Sản lượng kg]]/1000</f>
        <v>1.1140000000000001</v>
      </c>
      <c r="K1311" s="497" t="str">
        <f>_xlfn.XLOOKUP(Table10[[#This Row],[Loại Hàng]],Table59[Nhóm],Table59[Qui đổi])</f>
        <v>PET chai</v>
      </c>
      <c r="L1311" s="403">
        <v>46161</v>
      </c>
      <c r="M1311" t="s">
        <v>608</v>
      </c>
      <c r="N1311" s="497">
        <f>IF(COUNTIF($A$3:A1311,A1311)=1,1,0)</f>
        <v>0</v>
      </c>
    </row>
    <row r="1312" spans="1:14" x14ac:dyDescent="0.35">
      <c r="A1312" t="s">
        <v>1716</v>
      </c>
      <c r="B1312" s="497" t="str">
        <f>IF(Table10[[#This Row],[DTR/Trạm]]="DTR",_xlfn.XLOOKUP(Table10[[#This Row],[ID NCC]],DS_NCC_DTR[ID NCC],DS_NCC_DTR[Tên NCC]),_xlfn.XLOOKUP(Table10[[#This Row],[ID NCC]],Data_TongTram2[ID NCC],Data_TongTram2[Tên NCC]))</f>
        <v>NCC Chị Ngọc Tháp Mười</v>
      </c>
      <c r="C1312" s="497" t="str">
        <f>IF(Table10[[#This Row],[Trạm/DTR]]="DTR","DTR","Trạm")</f>
        <v>Trạm</v>
      </c>
      <c r="D1312" s="497" t="str">
        <f>Table10[[#This Row],[ID NCC]]&amp;Table10[[#This Row],[Trạm/DTR]]</f>
        <v>001dc00001xt0uZAAQKhánh Nga</v>
      </c>
      <c r="E1312" s="497" t="str">
        <f>IF(Table10[[#This Row],[DTR/Trạm]]="DTR",_xlfn.XLOOKUP(Table10[[#This Row],[ID NCC]],DS_NCC_DTR[ID NCC],DS_NCC_DTR[Nhân viên]),_xlfn.XLOOKUP(Table10[[#This Row],[ID NCC]],Data_TongTram2[ID NCC],Data_TongTram2[Nhân viên]))</f>
        <v>Lâm Đỗ Anh Hào</v>
      </c>
      <c r="F1312" s="497" t="str">
        <f>IF(Table10[[#This Row],[Trạm/DTR]]="DTR",_xlfn.XLOOKUP(Table10[[#This Row],[ID NCC]],DS_NCC_DTR[ID NCC],DS_NCC_DTR[Admin miền]),_xlfn.XLOOKUP(Table10[[#This Row],[Trạm/DTR]],Table16[Trạm],Table16[[Admin ]]))</f>
        <v>Nguyễn Thị Ngọc Bích</v>
      </c>
      <c r="G1312" t="s">
        <v>1296</v>
      </c>
      <c r="H1312" s="497" t="str">
        <f>VLOOKUP(Table10[[#This Row],[Sản Phẩm RG]],'Thông tin'!C:F,4,0)</f>
        <v>PET chai</v>
      </c>
      <c r="I1312">
        <v>690</v>
      </c>
      <c r="J1312" s="497">
        <f>Table10[[#This Row],[Sản lượng kg]]/1000</f>
        <v>0.69</v>
      </c>
      <c r="K1312" s="497" t="str">
        <f>_xlfn.XLOOKUP(Table10[[#This Row],[Loại Hàng]],Table59[Nhóm],Table59[Qui đổi])</f>
        <v>PET chai</v>
      </c>
      <c r="L1312" s="403">
        <v>46161</v>
      </c>
      <c r="M1312" t="s">
        <v>608</v>
      </c>
      <c r="N1312" s="497">
        <f>IF(COUNTIF($A$3:A1312,A1312)=1,1,0)</f>
        <v>0</v>
      </c>
    </row>
    <row r="1313" spans="1:14" x14ac:dyDescent="0.35">
      <c r="A1313" t="s">
        <v>970</v>
      </c>
      <c r="B1313" s="497" t="str">
        <f>IF(Table10[[#This Row],[DTR/Trạm]]="DTR",_xlfn.XLOOKUP(Table10[[#This Row],[ID NCC]],DS_NCC_DTR[ID NCC],DS_NCC_DTR[Tên NCC]),_xlfn.XLOOKUP(Table10[[#This Row],[ID NCC]],Data_TongTram2[ID NCC],Data_TongTram2[Tên NCC]))</f>
        <v>Chị Luyến Chợ Gạo</v>
      </c>
      <c r="C1313" s="497" t="str">
        <f>IF(Table10[[#This Row],[Trạm/DTR]]="DTR","DTR","Trạm")</f>
        <v>Trạm</v>
      </c>
      <c r="D1313" s="497" t="str">
        <f>Table10[[#This Row],[ID NCC]]&amp;Table10[[#This Row],[Trạm/DTR]]</f>
        <v>001J3000005FQERIA4Khánh Nga</v>
      </c>
      <c r="E1313" s="497" t="str">
        <f>IF(Table10[[#This Row],[DTR/Trạm]]="DTR",_xlfn.XLOOKUP(Table10[[#This Row],[ID NCC]],DS_NCC_DTR[ID NCC],DS_NCC_DTR[Nhân viên]),_xlfn.XLOOKUP(Table10[[#This Row],[ID NCC]],Data_TongTram2[ID NCC],Data_TongTram2[Nhân viên]))</f>
        <v>Lâm Đỗ Anh Hào</v>
      </c>
      <c r="F1313" s="497" t="str">
        <f>IF(Table10[[#This Row],[Trạm/DTR]]="DTR",_xlfn.XLOOKUP(Table10[[#This Row],[ID NCC]],DS_NCC_DTR[ID NCC],DS_NCC_DTR[Admin miền]),_xlfn.XLOOKUP(Table10[[#This Row],[Trạm/DTR]],Table16[Trạm],Table16[[Admin ]]))</f>
        <v>Nguyễn Thị Ngọc Bích</v>
      </c>
      <c r="G1313" t="s">
        <v>1296</v>
      </c>
      <c r="H1313" s="497" t="str">
        <f>VLOOKUP(Table10[[#This Row],[Sản Phẩm RG]],'Thông tin'!C:F,4,0)</f>
        <v>PET chai</v>
      </c>
      <c r="I1313">
        <v>346</v>
      </c>
      <c r="J1313" s="497">
        <f>Table10[[#This Row],[Sản lượng kg]]/1000</f>
        <v>0.34599999999999997</v>
      </c>
      <c r="K1313" s="497" t="str">
        <f>_xlfn.XLOOKUP(Table10[[#This Row],[Loại Hàng]],Table59[Nhóm],Table59[Qui đổi])</f>
        <v>PET chai</v>
      </c>
      <c r="L1313" s="403">
        <v>46161</v>
      </c>
      <c r="M1313" t="s">
        <v>608</v>
      </c>
      <c r="N1313" s="497">
        <f>IF(COUNTIF($A$3:A1313,A1313)=1,1,0)</f>
        <v>1</v>
      </c>
    </row>
    <row r="1314" spans="1:14" x14ac:dyDescent="0.35">
      <c r="A1314" t="s">
        <v>389</v>
      </c>
      <c r="B1314" s="497" t="str">
        <f>IF(Table10[[#This Row],[DTR/Trạm]]="DTR",_xlfn.XLOOKUP(Table10[[#This Row],[ID NCC]],DS_NCC_DTR[ID NCC],DS_NCC_DTR[Tên NCC]),_xlfn.XLOOKUP(Table10[[#This Row],[ID NCC]],Data_TongTram2[ID NCC],Data_TongTram2[Tên NCC]))</f>
        <v>Anh Việt Đông Hòa</v>
      </c>
      <c r="C1314" s="497" t="str">
        <f>IF(Table10[[#This Row],[Trạm/DTR]]="DTR","DTR","Trạm")</f>
        <v>Trạm</v>
      </c>
      <c r="D1314" s="497" t="str">
        <f>Table10[[#This Row],[ID NCC]]&amp;Table10[[#This Row],[Trạm/DTR]]</f>
        <v>001J3000002HLphIAGKhánh Nga</v>
      </c>
      <c r="E1314" s="497" t="str">
        <f>IF(Table10[[#This Row],[DTR/Trạm]]="DTR",_xlfn.XLOOKUP(Table10[[#This Row],[ID NCC]],DS_NCC_DTR[ID NCC],DS_NCC_DTR[Nhân viên]),_xlfn.XLOOKUP(Table10[[#This Row],[ID NCC]],Data_TongTram2[ID NCC],Data_TongTram2[Nhân viên]))</f>
        <v>Lâm Đỗ Anh Hào</v>
      </c>
      <c r="F1314" s="497" t="str">
        <f>IF(Table10[[#This Row],[Trạm/DTR]]="DTR",_xlfn.XLOOKUP(Table10[[#This Row],[ID NCC]],DS_NCC_DTR[ID NCC],DS_NCC_DTR[Admin miền]),_xlfn.XLOOKUP(Table10[[#This Row],[Trạm/DTR]],Table16[Trạm],Table16[[Admin ]]))</f>
        <v>Nguyễn Thị Ngọc Bích</v>
      </c>
      <c r="G1314" t="s">
        <v>1296</v>
      </c>
      <c r="H1314" s="497" t="str">
        <f>VLOOKUP(Table10[[#This Row],[Sản Phẩm RG]],'Thông tin'!C:F,4,0)</f>
        <v>PET chai</v>
      </c>
      <c r="I1314">
        <v>839</v>
      </c>
      <c r="J1314" s="497">
        <f>Table10[[#This Row],[Sản lượng kg]]/1000</f>
        <v>0.83899999999999997</v>
      </c>
      <c r="K1314" s="497" t="str">
        <f>_xlfn.XLOOKUP(Table10[[#This Row],[Loại Hàng]],Table59[Nhóm],Table59[Qui đổi])</f>
        <v>PET chai</v>
      </c>
      <c r="L1314" s="403">
        <v>46161</v>
      </c>
      <c r="M1314" t="s">
        <v>608</v>
      </c>
      <c r="N1314" s="497">
        <f>IF(COUNTIF($A$3:A1314,A1314)=1,1,0)</f>
        <v>0</v>
      </c>
    </row>
    <row r="1315" spans="1:14" x14ac:dyDescent="0.35">
      <c r="A1315" t="s">
        <v>383</v>
      </c>
      <c r="B1315" s="497" t="str">
        <f>IF(Table10[[#This Row],[DTR/Trạm]]="DTR",_xlfn.XLOOKUP(Table10[[#This Row],[ID NCC]],DS_NCC_DTR[ID NCC],DS_NCC_DTR[Tên NCC]),_xlfn.XLOOKUP(Table10[[#This Row],[ID NCC]],Data_TongTram2[ID NCC],Data_TongTram2[Tên NCC]))</f>
        <v>PHẾ LIỆU CẦU</v>
      </c>
      <c r="C1315" s="497" t="str">
        <f>IF(Table10[[#This Row],[Trạm/DTR]]="DTR","DTR","Trạm")</f>
        <v>Trạm</v>
      </c>
      <c r="D1315" s="497" t="str">
        <f>Table10[[#This Row],[ID NCC]]&amp;Table10[[#This Row],[Trạm/DTR]]</f>
        <v>001J3000005HQnYIAWKhánh Nga</v>
      </c>
      <c r="E1315" s="497" t="str">
        <f>IF(Table10[[#This Row],[DTR/Trạm]]="DTR",_xlfn.XLOOKUP(Table10[[#This Row],[ID NCC]],DS_NCC_DTR[ID NCC],DS_NCC_DTR[Nhân viên]),_xlfn.XLOOKUP(Table10[[#This Row],[ID NCC]],Data_TongTram2[ID NCC],Data_TongTram2[Nhân viên]))</f>
        <v>Lâm Đỗ Anh Hào</v>
      </c>
      <c r="F1315" s="497" t="str">
        <f>IF(Table10[[#This Row],[Trạm/DTR]]="DTR",_xlfn.XLOOKUP(Table10[[#This Row],[ID NCC]],DS_NCC_DTR[ID NCC],DS_NCC_DTR[Admin miền]),_xlfn.XLOOKUP(Table10[[#This Row],[Trạm/DTR]],Table16[Trạm],Table16[[Admin ]]))</f>
        <v>Nguyễn Thị Ngọc Bích</v>
      </c>
      <c r="G1315" t="s">
        <v>1296</v>
      </c>
      <c r="H1315" s="497" t="str">
        <f>VLOOKUP(Table10[[#This Row],[Sản Phẩm RG]],'Thông tin'!C:F,4,0)</f>
        <v>PET chai</v>
      </c>
      <c r="I1315">
        <v>1255</v>
      </c>
      <c r="J1315" s="497">
        <f>Table10[[#This Row],[Sản lượng kg]]/1000</f>
        <v>1.2549999999999999</v>
      </c>
      <c r="K1315" s="497" t="str">
        <f>_xlfn.XLOOKUP(Table10[[#This Row],[Loại Hàng]],Table59[Nhóm],Table59[Qui đổi])</f>
        <v>PET chai</v>
      </c>
      <c r="L1315" s="403">
        <v>46161</v>
      </c>
      <c r="M1315" t="s">
        <v>608</v>
      </c>
      <c r="N1315" s="497">
        <f>IF(COUNTIF($A$3:A1315,A1315)=1,1,0)</f>
        <v>0</v>
      </c>
    </row>
    <row r="1316" spans="1:14" x14ac:dyDescent="0.35">
      <c r="A1316" t="s">
        <v>383</v>
      </c>
      <c r="B1316" s="497" t="str">
        <f>IF(Table10[[#This Row],[DTR/Trạm]]="DTR",_xlfn.XLOOKUP(Table10[[#This Row],[ID NCC]],DS_NCC_DTR[ID NCC],DS_NCC_DTR[Tên NCC]),_xlfn.XLOOKUP(Table10[[#This Row],[ID NCC]],Data_TongTram2[ID NCC],Data_TongTram2[Tên NCC]))</f>
        <v>PHẾ LIỆU CẦU</v>
      </c>
      <c r="C1316" s="497" t="str">
        <f>IF(Table10[[#This Row],[Trạm/DTR]]="DTR","DTR","Trạm")</f>
        <v>Trạm</v>
      </c>
      <c r="D1316" s="497" t="str">
        <f>Table10[[#This Row],[ID NCC]]&amp;Table10[[#This Row],[Trạm/DTR]]</f>
        <v>001J3000005HQnYIAWKhánh Nga</v>
      </c>
      <c r="E1316" s="497" t="str">
        <f>IF(Table10[[#This Row],[DTR/Trạm]]="DTR",_xlfn.XLOOKUP(Table10[[#This Row],[ID NCC]],DS_NCC_DTR[ID NCC],DS_NCC_DTR[Nhân viên]),_xlfn.XLOOKUP(Table10[[#This Row],[ID NCC]],Data_TongTram2[ID NCC],Data_TongTram2[Nhân viên]))</f>
        <v>Lâm Đỗ Anh Hào</v>
      </c>
      <c r="F1316" s="497" t="str">
        <f>IF(Table10[[#This Row],[Trạm/DTR]]="DTR",_xlfn.XLOOKUP(Table10[[#This Row],[ID NCC]],DS_NCC_DTR[ID NCC],DS_NCC_DTR[Admin miền]),_xlfn.XLOOKUP(Table10[[#This Row],[Trạm/DTR]],Table16[Trạm],Table16[[Admin ]]))</f>
        <v>Nguyễn Thị Ngọc Bích</v>
      </c>
      <c r="G1316" t="s">
        <v>1360</v>
      </c>
      <c r="H1316" s="497" t="str">
        <f>VLOOKUP(Table10[[#This Row],[Sản Phẩm RG]],'Thông tin'!C:F,4,0)</f>
        <v>PET chai</v>
      </c>
      <c r="I1316">
        <v>25</v>
      </c>
      <c r="J1316" s="497">
        <f>Table10[[#This Row],[Sản lượng kg]]/1000</f>
        <v>2.5000000000000001E-2</v>
      </c>
      <c r="K1316" s="497" t="str">
        <f>_xlfn.XLOOKUP(Table10[[#This Row],[Loại Hàng]],Table59[Nhóm],Table59[Qui đổi])</f>
        <v>PET chai</v>
      </c>
      <c r="L1316" s="403">
        <v>46161</v>
      </c>
      <c r="M1316" t="s">
        <v>608</v>
      </c>
      <c r="N1316" s="497">
        <f>IF(COUNTIF($A$3:A1316,A1316)=1,1,0)</f>
        <v>0</v>
      </c>
    </row>
    <row r="1317" spans="1:14" x14ac:dyDescent="0.35">
      <c r="A1317" t="s">
        <v>452</v>
      </c>
      <c r="B1317" s="497" t="str">
        <f>IF(Table10[[#This Row],[DTR/Trạm]]="DTR",_xlfn.XLOOKUP(Table10[[#This Row],[ID NCC]],DS_NCC_DTR[ID NCC],DS_NCC_DTR[Tên NCC]),_xlfn.XLOOKUP(Table10[[#This Row],[ID NCC]],Data_TongTram2[ID NCC],Data_TongTram2[Tên NCC]))</f>
        <v>Chị Ngọc Đồng Tâm</v>
      </c>
      <c r="C1317" s="497" t="str">
        <f>IF(Table10[[#This Row],[Trạm/DTR]]="DTR","DTR","Trạm")</f>
        <v>Trạm</v>
      </c>
      <c r="D1317" s="497" t="str">
        <f>Table10[[#This Row],[ID NCC]]&amp;Table10[[#This Row],[Trạm/DTR]]</f>
        <v>001J3000002HLbsIAGKhánh Nga</v>
      </c>
      <c r="E1317" s="497" t="str">
        <f>IF(Table10[[#This Row],[DTR/Trạm]]="DTR",_xlfn.XLOOKUP(Table10[[#This Row],[ID NCC]],DS_NCC_DTR[ID NCC],DS_NCC_DTR[Nhân viên]),_xlfn.XLOOKUP(Table10[[#This Row],[ID NCC]],Data_TongTram2[ID NCC],Data_TongTram2[Nhân viên]))</f>
        <v>Lâm Đỗ Anh Hào</v>
      </c>
      <c r="F1317" s="497" t="str">
        <f>IF(Table10[[#This Row],[Trạm/DTR]]="DTR",_xlfn.XLOOKUP(Table10[[#This Row],[ID NCC]],DS_NCC_DTR[ID NCC],DS_NCC_DTR[Admin miền]),_xlfn.XLOOKUP(Table10[[#This Row],[Trạm/DTR]],Table16[Trạm],Table16[[Admin ]]))</f>
        <v>Nguyễn Thị Ngọc Bích</v>
      </c>
      <c r="G1317" t="s">
        <v>1296</v>
      </c>
      <c r="H1317" s="497" t="str">
        <f>VLOOKUP(Table10[[#This Row],[Sản Phẩm RG]],'Thông tin'!C:F,4,0)</f>
        <v>PET chai</v>
      </c>
      <c r="I1317">
        <v>522</v>
      </c>
      <c r="J1317" s="497">
        <f>Table10[[#This Row],[Sản lượng kg]]/1000</f>
        <v>0.52200000000000002</v>
      </c>
      <c r="K1317" s="497" t="str">
        <f>_xlfn.XLOOKUP(Table10[[#This Row],[Loại Hàng]],Table59[Nhóm],Table59[Qui đổi])</f>
        <v>PET chai</v>
      </c>
      <c r="L1317" s="403">
        <v>46161</v>
      </c>
      <c r="M1317" t="s">
        <v>608</v>
      </c>
      <c r="N1317" s="497">
        <f>IF(COUNTIF($A$3:A1317,A1317)=1,1,0)</f>
        <v>0</v>
      </c>
    </row>
    <row r="1318" spans="1:14" x14ac:dyDescent="0.35">
      <c r="A1318" t="s">
        <v>679</v>
      </c>
      <c r="B1318" s="497" t="str">
        <f>IF(Table10[[#This Row],[DTR/Trạm]]="DTR",_xlfn.XLOOKUP(Table10[[#This Row],[ID NCC]],DS_NCC_DTR[ID NCC],DS_NCC_DTR[Tên NCC]),_xlfn.XLOOKUP(Table10[[#This Row],[ID NCC]],Data_TongTram2[ID NCC],Data_TongTram2[Tên NCC]))</f>
        <v>Anh Thạch Chợ Gạo</v>
      </c>
      <c r="C1318" s="497" t="str">
        <f>IF(Table10[[#This Row],[Trạm/DTR]]="DTR","DTR","Trạm")</f>
        <v>Trạm</v>
      </c>
      <c r="D1318" s="497" t="str">
        <f>Table10[[#This Row],[ID NCC]]&amp;Table10[[#This Row],[Trạm/DTR]]</f>
        <v>001J3000002HLxXIAWKhánh Nga</v>
      </c>
      <c r="E1318" s="497" t="str">
        <f>IF(Table10[[#This Row],[DTR/Trạm]]="DTR",_xlfn.XLOOKUP(Table10[[#This Row],[ID NCC]],DS_NCC_DTR[ID NCC],DS_NCC_DTR[Nhân viên]),_xlfn.XLOOKUP(Table10[[#This Row],[ID NCC]],Data_TongTram2[ID NCC],Data_TongTram2[Nhân viên]))</f>
        <v>Lâm Đỗ Anh Hào</v>
      </c>
      <c r="F1318" s="497" t="str">
        <f>IF(Table10[[#This Row],[Trạm/DTR]]="DTR",_xlfn.XLOOKUP(Table10[[#This Row],[ID NCC]],DS_NCC_DTR[ID NCC],DS_NCC_DTR[Admin miền]),_xlfn.XLOOKUP(Table10[[#This Row],[Trạm/DTR]],Table16[Trạm],Table16[[Admin ]]))</f>
        <v>Nguyễn Thị Ngọc Bích</v>
      </c>
      <c r="G1318" t="s">
        <v>1296</v>
      </c>
      <c r="H1318" s="497" t="str">
        <f>VLOOKUP(Table10[[#This Row],[Sản Phẩm RG]],'Thông tin'!C:F,4,0)</f>
        <v>PET chai</v>
      </c>
      <c r="I1318">
        <v>624</v>
      </c>
      <c r="J1318" s="497">
        <f>Table10[[#This Row],[Sản lượng kg]]/1000</f>
        <v>0.624</v>
      </c>
      <c r="K1318" s="497" t="str">
        <f>_xlfn.XLOOKUP(Table10[[#This Row],[Loại Hàng]],Table59[Nhóm],Table59[Qui đổi])</f>
        <v>PET chai</v>
      </c>
      <c r="L1318" s="403">
        <v>46161</v>
      </c>
      <c r="M1318" t="s">
        <v>608</v>
      </c>
      <c r="N1318" s="497">
        <f>IF(COUNTIF($A$3:A1318,A1318)=1,1,0)</f>
        <v>0</v>
      </c>
    </row>
    <row r="1319" spans="1:14" x14ac:dyDescent="0.35">
      <c r="A1319" t="s">
        <v>389</v>
      </c>
      <c r="B1319" s="497" t="str">
        <f>IF(Table10[[#This Row],[DTR/Trạm]]="DTR",_xlfn.XLOOKUP(Table10[[#This Row],[ID NCC]],DS_NCC_DTR[ID NCC],DS_NCC_DTR[Tên NCC]),_xlfn.XLOOKUP(Table10[[#This Row],[ID NCC]],Data_TongTram2[ID NCC],Data_TongTram2[Tên NCC]))</f>
        <v>Anh Việt Đông Hòa</v>
      </c>
      <c r="C1319" s="497" t="str">
        <f>IF(Table10[[#This Row],[Trạm/DTR]]="DTR","DTR","Trạm")</f>
        <v>Trạm</v>
      </c>
      <c r="D1319" s="497" t="str">
        <f>Table10[[#This Row],[ID NCC]]&amp;Table10[[#This Row],[Trạm/DTR]]</f>
        <v>001J3000002HLphIAGKhánh Nga</v>
      </c>
      <c r="E1319" s="497" t="str">
        <f>IF(Table10[[#This Row],[DTR/Trạm]]="DTR",_xlfn.XLOOKUP(Table10[[#This Row],[ID NCC]],DS_NCC_DTR[ID NCC],DS_NCC_DTR[Nhân viên]),_xlfn.XLOOKUP(Table10[[#This Row],[ID NCC]],Data_TongTram2[ID NCC],Data_TongTram2[Nhân viên]))</f>
        <v>Lâm Đỗ Anh Hào</v>
      </c>
      <c r="F1319" s="497" t="str">
        <f>IF(Table10[[#This Row],[Trạm/DTR]]="DTR",_xlfn.XLOOKUP(Table10[[#This Row],[ID NCC]],DS_NCC_DTR[ID NCC],DS_NCC_DTR[Admin miền]),_xlfn.XLOOKUP(Table10[[#This Row],[Trạm/DTR]],Table16[Trạm],Table16[[Admin ]]))</f>
        <v>Nguyễn Thị Ngọc Bích</v>
      </c>
      <c r="G1319" t="s">
        <v>1296</v>
      </c>
      <c r="H1319" s="497" t="str">
        <f>VLOOKUP(Table10[[#This Row],[Sản Phẩm RG]],'Thông tin'!C:F,4,0)</f>
        <v>PET chai</v>
      </c>
      <c r="I1319">
        <v>615</v>
      </c>
      <c r="J1319" s="497">
        <f>Table10[[#This Row],[Sản lượng kg]]/1000</f>
        <v>0.61499999999999999</v>
      </c>
      <c r="K1319" s="497" t="str">
        <f>_xlfn.XLOOKUP(Table10[[#This Row],[Loại Hàng]],Table59[Nhóm],Table59[Qui đổi])</f>
        <v>PET chai</v>
      </c>
      <c r="L1319" s="403">
        <v>46161</v>
      </c>
      <c r="M1319" t="s">
        <v>608</v>
      </c>
      <c r="N1319" s="497">
        <f>IF(COUNTIF($A$3:A1319,A1319)=1,1,0)</f>
        <v>0</v>
      </c>
    </row>
    <row r="1320" spans="1:14" x14ac:dyDescent="0.35">
      <c r="A1320" t="s">
        <v>1614</v>
      </c>
      <c r="B1320" s="497" t="str">
        <f>IF(Table10[[#This Row],[DTR/Trạm]]="DTR",_xlfn.XLOOKUP(Table10[[#This Row],[ID NCC]],DS_NCC_DTR[ID NCC],DS_NCC_DTR[Tên NCC]),_xlfn.XLOOKUP(Table10[[#This Row],[ID NCC]],Data_TongTram2[ID NCC],Data_TongTram2[Tên NCC]))</f>
        <v>Ngân Thảo</v>
      </c>
      <c r="C1320" s="497" t="str">
        <f>IF(Table10[[#This Row],[Trạm/DTR]]="DTR","DTR","Trạm")</f>
        <v>Trạm</v>
      </c>
      <c r="D1320" s="497" t="str">
        <f>Table10[[#This Row],[ID NCC]]&amp;Table10[[#This Row],[Trạm/DTR]]</f>
        <v>001J3000002HLePIAWKhánh Nga</v>
      </c>
      <c r="E1320" s="497" t="str">
        <f>IF(Table10[[#This Row],[DTR/Trạm]]="DTR",_xlfn.XLOOKUP(Table10[[#This Row],[ID NCC]],DS_NCC_DTR[ID NCC],DS_NCC_DTR[Nhân viên]),_xlfn.XLOOKUP(Table10[[#This Row],[ID NCC]],Data_TongTram2[ID NCC],Data_TongTram2[Nhân viên]))</f>
        <v>Lâm Đỗ Anh Hào</v>
      </c>
      <c r="F1320" s="497" t="str">
        <f>IF(Table10[[#This Row],[Trạm/DTR]]="DTR",_xlfn.XLOOKUP(Table10[[#This Row],[ID NCC]],DS_NCC_DTR[ID NCC],DS_NCC_DTR[Admin miền]),_xlfn.XLOOKUP(Table10[[#This Row],[Trạm/DTR]],Table16[Trạm],Table16[[Admin ]]))</f>
        <v>Nguyễn Thị Ngọc Bích</v>
      </c>
      <c r="G1320" t="s">
        <v>1296</v>
      </c>
      <c r="H1320" s="497" t="str">
        <f>VLOOKUP(Table10[[#This Row],[Sản Phẩm RG]],'Thông tin'!C:F,4,0)</f>
        <v>PET chai</v>
      </c>
      <c r="I1320">
        <v>454</v>
      </c>
      <c r="J1320" s="497">
        <f>Table10[[#This Row],[Sản lượng kg]]/1000</f>
        <v>0.45400000000000001</v>
      </c>
      <c r="K1320" s="497" t="str">
        <f>_xlfn.XLOOKUP(Table10[[#This Row],[Loại Hàng]],Table59[Nhóm],Table59[Qui đổi])</f>
        <v>PET chai</v>
      </c>
      <c r="L1320" s="403">
        <v>46161</v>
      </c>
      <c r="M1320" t="s">
        <v>608</v>
      </c>
      <c r="N1320" s="497">
        <f>IF(COUNTIF($A$3:A1320,A1320)=1,1,0)</f>
        <v>0</v>
      </c>
    </row>
    <row r="1321" spans="1:14" x14ac:dyDescent="0.35">
      <c r="A1321" t="s">
        <v>452</v>
      </c>
      <c r="B1321" s="497" t="str">
        <f>IF(Table10[[#This Row],[DTR/Trạm]]="DTR",_xlfn.XLOOKUP(Table10[[#This Row],[ID NCC]],DS_NCC_DTR[ID NCC],DS_NCC_DTR[Tên NCC]),_xlfn.XLOOKUP(Table10[[#This Row],[ID NCC]],Data_TongTram2[ID NCC],Data_TongTram2[Tên NCC]))</f>
        <v>Chị Ngọc Đồng Tâm</v>
      </c>
      <c r="C1321" s="497" t="str">
        <f>IF(Table10[[#This Row],[Trạm/DTR]]="DTR","DTR","Trạm")</f>
        <v>Trạm</v>
      </c>
      <c r="D1321" s="497" t="str">
        <f>Table10[[#This Row],[ID NCC]]&amp;Table10[[#This Row],[Trạm/DTR]]</f>
        <v>001J3000002HLbsIAGKhánh Nga</v>
      </c>
      <c r="E1321" s="497" t="str">
        <f>IF(Table10[[#This Row],[DTR/Trạm]]="DTR",_xlfn.XLOOKUP(Table10[[#This Row],[ID NCC]],DS_NCC_DTR[ID NCC],DS_NCC_DTR[Nhân viên]),_xlfn.XLOOKUP(Table10[[#This Row],[ID NCC]],Data_TongTram2[ID NCC],Data_TongTram2[Nhân viên]))</f>
        <v>Lâm Đỗ Anh Hào</v>
      </c>
      <c r="F1321" s="497" t="str">
        <f>IF(Table10[[#This Row],[Trạm/DTR]]="DTR",_xlfn.XLOOKUP(Table10[[#This Row],[ID NCC]],DS_NCC_DTR[ID NCC],DS_NCC_DTR[Admin miền]),_xlfn.XLOOKUP(Table10[[#This Row],[Trạm/DTR]],Table16[Trạm],Table16[[Admin ]]))</f>
        <v>Nguyễn Thị Ngọc Bích</v>
      </c>
      <c r="G1321" t="s">
        <v>1296</v>
      </c>
      <c r="H1321" s="497" t="str">
        <f>VLOOKUP(Table10[[#This Row],[Sản Phẩm RG]],'Thông tin'!C:F,4,0)</f>
        <v>PET chai</v>
      </c>
      <c r="I1321">
        <v>523</v>
      </c>
      <c r="J1321" s="497">
        <f>Table10[[#This Row],[Sản lượng kg]]/1000</f>
        <v>0.52300000000000002</v>
      </c>
      <c r="K1321" s="497" t="str">
        <f>_xlfn.XLOOKUP(Table10[[#This Row],[Loại Hàng]],Table59[Nhóm],Table59[Qui đổi])</f>
        <v>PET chai</v>
      </c>
      <c r="L1321" s="403">
        <v>46161</v>
      </c>
      <c r="M1321" t="s">
        <v>608</v>
      </c>
      <c r="N1321" s="497">
        <f>IF(COUNTIF($A$3:A1321,A1321)=1,1,0)</f>
        <v>0</v>
      </c>
    </row>
    <row r="1322" spans="1:14" x14ac:dyDescent="0.35">
      <c r="A1322" t="s">
        <v>390</v>
      </c>
      <c r="B1322" s="497" t="str">
        <f>IF(Table10[[#This Row],[DTR/Trạm]]="DTR",_xlfn.XLOOKUP(Table10[[#This Row],[ID NCC]],DS_NCC_DTR[ID NCC],DS_NCC_DTR[Tên NCC]),_xlfn.XLOOKUP(Table10[[#This Row],[ID NCC]],Data_TongTram2[ID NCC],Data_TongTram2[Tên NCC]))</f>
        <v>Anh Dũng Vĩnh Kim</v>
      </c>
      <c r="C1322" s="497" t="str">
        <f>IF(Table10[[#This Row],[Trạm/DTR]]="DTR","DTR","Trạm")</f>
        <v>Trạm</v>
      </c>
      <c r="D1322" s="497" t="str">
        <f>Table10[[#This Row],[ID NCC]]&amp;Table10[[#This Row],[Trạm/DTR]]</f>
        <v>001J3000002HLptIAGKhánh Nga</v>
      </c>
      <c r="E1322" s="497" t="str">
        <f>IF(Table10[[#This Row],[DTR/Trạm]]="DTR",_xlfn.XLOOKUP(Table10[[#This Row],[ID NCC]],DS_NCC_DTR[ID NCC],DS_NCC_DTR[Nhân viên]),_xlfn.XLOOKUP(Table10[[#This Row],[ID NCC]],Data_TongTram2[ID NCC],Data_TongTram2[Nhân viên]))</f>
        <v>Lâm Đỗ Anh Hào</v>
      </c>
      <c r="F1322" s="497" t="str">
        <f>IF(Table10[[#This Row],[Trạm/DTR]]="DTR",_xlfn.XLOOKUP(Table10[[#This Row],[ID NCC]],DS_NCC_DTR[ID NCC],DS_NCC_DTR[Admin miền]),_xlfn.XLOOKUP(Table10[[#This Row],[Trạm/DTR]],Table16[Trạm],Table16[[Admin ]]))</f>
        <v>Nguyễn Thị Ngọc Bích</v>
      </c>
      <c r="G1322" t="s">
        <v>1296</v>
      </c>
      <c r="H1322" s="497" t="str">
        <f>VLOOKUP(Table10[[#This Row],[Sản Phẩm RG]],'Thông tin'!C:F,4,0)</f>
        <v>PET chai</v>
      </c>
      <c r="I1322">
        <v>411</v>
      </c>
      <c r="J1322" s="497">
        <f>Table10[[#This Row],[Sản lượng kg]]/1000</f>
        <v>0.41099999999999998</v>
      </c>
      <c r="K1322" s="497" t="str">
        <f>_xlfn.XLOOKUP(Table10[[#This Row],[Loại Hàng]],Table59[Nhóm],Table59[Qui đổi])</f>
        <v>PET chai</v>
      </c>
      <c r="L1322" s="403">
        <v>46161</v>
      </c>
      <c r="M1322" t="s">
        <v>608</v>
      </c>
      <c r="N1322" s="497">
        <f>IF(COUNTIF($A$3:A1322,A1322)=1,1,0)</f>
        <v>0</v>
      </c>
    </row>
    <row r="1323" spans="1:14" x14ac:dyDescent="0.35">
      <c r="A1323" t="s">
        <v>431</v>
      </c>
      <c r="B1323" s="497" t="str">
        <f>IF(Table10[[#This Row],[DTR/Trạm]]="DTR",_xlfn.XLOOKUP(Table10[[#This Row],[ID NCC]],DS_NCC_DTR[ID NCC],DS_NCC_DTR[Tên NCC]),_xlfn.XLOOKUP(Table10[[#This Row],[ID NCC]],Data_TongTram2[ID NCC],Data_TongTram2[Tên NCC]))</f>
        <v>Anh Hậu Bến Tre</v>
      </c>
      <c r="C1323" s="497" t="str">
        <f>IF(Table10[[#This Row],[Trạm/DTR]]="DTR","DTR","Trạm")</f>
        <v>Trạm</v>
      </c>
      <c r="D1323" s="497" t="str">
        <f>Table10[[#This Row],[ID NCC]]&amp;Table10[[#This Row],[Trạm/DTR]]</f>
        <v>001J3000002IgcOIASKhánh Nga</v>
      </c>
      <c r="E1323" s="497" t="str">
        <f>IF(Table10[[#This Row],[DTR/Trạm]]="DTR",_xlfn.XLOOKUP(Table10[[#This Row],[ID NCC]],DS_NCC_DTR[ID NCC],DS_NCC_DTR[Nhân viên]),_xlfn.XLOOKUP(Table10[[#This Row],[ID NCC]],Data_TongTram2[ID NCC],Data_TongTram2[Nhân viên]))</f>
        <v>Lê Quốc Việt</v>
      </c>
      <c r="F1323" s="497" t="str">
        <f>IF(Table10[[#This Row],[Trạm/DTR]]="DTR",_xlfn.XLOOKUP(Table10[[#This Row],[ID NCC]],DS_NCC_DTR[ID NCC],DS_NCC_DTR[Admin miền]),_xlfn.XLOOKUP(Table10[[#This Row],[Trạm/DTR]],Table16[Trạm],Table16[[Admin ]]))</f>
        <v>Nguyễn Thị Ngọc Bích</v>
      </c>
      <c r="G1323" t="s">
        <v>1296</v>
      </c>
      <c r="H1323" s="497" t="str">
        <f>VLOOKUP(Table10[[#This Row],[Sản Phẩm RG]],'Thông tin'!C:F,4,0)</f>
        <v>PET chai</v>
      </c>
      <c r="I1323">
        <v>1020</v>
      </c>
      <c r="J1323" s="497">
        <f>Table10[[#This Row],[Sản lượng kg]]/1000</f>
        <v>1.02</v>
      </c>
      <c r="K1323" s="497" t="str">
        <f>_xlfn.XLOOKUP(Table10[[#This Row],[Loại Hàng]],Table59[Nhóm],Table59[Qui đổi])</f>
        <v>PET chai</v>
      </c>
      <c r="L1323" s="403">
        <v>46161</v>
      </c>
      <c r="M1323" t="s">
        <v>608</v>
      </c>
      <c r="N1323" s="497">
        <f>IF(COUNTIF($A$3:A1323,A1323)=1,1,0)</f>
        <v>0</v>
      </c>
    </row>
    <row r="1324" spans="1:14" x14ac:dyDescent="0.35">
      <c r="A1324" t="s">
        <v>1717</v>
      </c>
      <c r="B1324" s="497" t="str">
        <f>IF(Table10[[#This Row],[DTR/Trạm]]="DTR",_xlfn.XLOOKUP(Table10[[#This Row],[ID NCC]],DS_NCC_DTR[ID NCC],DS_NCC_DTR[Tên NCC]),_xlfn.XLOOKUP(Table10[[#This Row],[ID NCC]],Data_TongTram2[ID NCC],Data_TongTram2[Tên NCC]))</f>
        <v>Anh Thắng Bến Tre</v>
      </c>
      <c r="C1324" s="497" t="str">
        <f>IF(Table10[[#This Row],[Trạm/DTR]]="DTR","DTR","Trạm")</f>
        <v>Trạm</v>
      </c>
      <c r="D1324" s="497" t="str">
        <f>Table10[[#This Row],[ID NCC]]&amp;Table10[[#This Row],[Trạm/DTR]]</f>
        <v>001J3000002HLxoIAGKhánh Nga</v>
      </c>
      <c r="E1324" s="497" t="str">
        <f>IF(Table10[[#This Row],[DTR/Trạm]]="DTR",_xlfn.XLOOKUP(Table10[[#This Row],[ID NCC]],DS_NCC_DTR[ID NCC],DS_NCC_DTR[Nhân viên]),_xlfn.XLOOKUP(Table10[[#This Row],[ID NCC]],Data_TongTram2[ID NCC],Data_TongTram2[Nhân viên]))</f>
        <v>Lê Quốc Việt</v>
      </c>
      <c r="F1324" s="497" t="str">
        <f>IF(Table10[[#This Row],[Trạm/DTR]]="DTR",_xlfn.XLOOKUP(Table10[[#This Row],[ID NCC]],DS_NCC_DTR[ID NCC],DS_NCC_DTR[Admin miền]),_xlfn.XLOOKUP(Table10[[#This Row],[Trạm/DTR]],Table16[Trạm],Table16[[Admin ]]))</f>
        <v>Nguyễn Thị Ngọc Bích</v>
      </c>
      <c r="G1324" t="s">
        <v>1296</v>
      </c>
      <c r="H1324" s="497" t="str">
        <f>VLOOKUP(Table10[[#This Row],[Sản Phẩm RG]],'Thông tin'!C:F,4,0)</f>
        <v>PET chai</v>
      </c>
      <c r="I1324">
        <v>766</v>
      </c>
      <c r="J1324" s="497">
        <f>Table10[[#This Row],[Sản lượng kg]]/1000</f>
        <v>0.76600000000000001</v>
      </c>
      <c r="K1324" s="497" t="str">
        <f>_xlfn.XLOOKUP(Table10[[#This Row],[Loại Hàng]],Table59[Nhóm],Table59[Qui đổi])</f>
        <v>PET chai</v>
      </c>
      <c r="L1324" s="403">
        <v>46161</v>
      </c>
      <c r="M1324" t="s">
        <v>608</v>
      </c>
      <c r="N1324" s="497">
        <f>IF(COUNTIF($A$3:A1324,A1324)=1,1,0)</f>
        <v>0</v>
      </c>
    </row>
    <row r="1325" spans="1:14" x14ac:dyDescent="0.35">
      <c r="A1325" t="s">
        <v>390</v>
      </c>
      <c r="B1325" s="497" t="str">
        <f>IF(Table10[[#This Row],[DTR/Trạm]]="DTR",_xlfn.XLOOKUP(Table10[[#This Row],[ID NCC]],DS_NCC_DTR[ID NCC],DS_NCC_DTR[Tên NCC]),_xlfn.XLOOKUP(Table10[[#This Row],[ID NCC]],Data_TongTram2[ID NCC],Data_TongTram2[Tên NCC]))</f>
        <v>Anh Dũng Vĩnh Kim</v>
      </c>
      <c r="C1325" s="497" t="str">
        <f>IF(Table10[[#This Row],[Trạm/DTR]]="DTR","DTR","Trạm")</f>
        <v>Trạm</v>
      </c>
      <c r="D1325" s="497" t="str">
        <f>Table10[[#This Row],[ID NCC]]&amp;Table10[[#This Row],[Trạm/DTR]]</f>
        <v>001J3000002HLptIAGKhánh Nga</v>
      </c>
      <c r="E1325" s="497" t="str">
        <f>IF(Table10[[#This Row],[DTR/Trạm]]="DTR",_xlfn.XLOOKUP(Table10[[#This Row],[ID NCC]],DS_NCC_DTR[ID NCC],DS_NCC_DTR[Nhân viên]),_xlfn.XLOOKUP(Table10[[#This Row],[ID NCC]],Data_TongTram2[ID NCC],Data_TongTram2[Nhân viên]))</f>
        <v>Lâm Đỗ Anh Hào</v>
      </c>
      <c r="F1325" s="497" t="str">
        <f>IF(Table10[[#This Row],[Trạm/DTR]]="DTR",_xlfn.XLOOKUP(Table10[[#This Row],[ID NCC]],DS_NCC_DTR[ID NCC],DS_NCC_DTR[Admin miền]),_xlfn.XLOOKUP(Table10[[#This Row],[Trạm/DTR]],Table16[Trạm],Table16[[Admin ]]))</f>
        <v>Nguyễn Thị Ngọc Bích</v>
      </c>
      <c r="G1325" t="s">
        <v>1296</v>
      </c>
      <c r="H1325" s="497" t="str">
        <f>VLOOKUP(Table10[[#This Row],[Sản Phẩm RG]],'Thông tin'!C:F,4,0)</f>
        <v>PET chai</v>
      </c>
      <c r="I1325">
        <v>413</v>
      </c>
      <c r="J1325" s="497">
        <f>Table10[[#This Row],[Sản lượng kg]]/1000</f>
        <v>0.41299999999999998</v>
      </c>
      <c r="K1325" s="497" t="str">
        <f>_xlfn.XLOOKUP(Table10[[#This Row],[Loại Hàng]],Table59[Nhóm],Table59[Qui đổi])</f>
        <v>PET chai</v>
      </c>
      <c r="L1325" s="403">
        <v>46161</v>
      </c>
      <c r="M1325" t="s">
        <v>608</v>
      </c>
      <c r="N1325" s="497">
        <f>IF(COUNTIF($A$3:A1325,A1325)=1,1,0)</f>
        <v>0</v>
      </c>
    </row>
    <row r="1326" spans="1:14" x14ac:dyDescent="0.35">
      <c r="A1326" t="s">
        <v>671</v>
      </c>
      <c r="B1326" s="497" t="str">
        <f>IF(Table10[[#This Row],[DTR/Trạm]]="DTR",_xlfn.XLOOKUP(Table10[[#This Row],[ID NCC]],DS_NCC_DTR[ID NCC],DS_NCC_DTR[Tên NCC]),_xlfn.XLOOKUP(Table10[[#This Row],[ID NCC]],Data_TongTram2[ID NCC],Data_TongTram2[Tên NCC]))</f>
        <v>Chị Năm Kim</v>
      </c>
      <c r="C1326" s="497" t="str">
        <f>IF(Table10[[#This Row],[Trạm/DTR]]="DTR","DTR","Trạm")</f>
        <v>Trạm</v>
      </c>
      <c r="D1326" s="497" t="str">
        <f>Table10[[#This Row],[ID NCC]]&amp;Table10[[#This Row],[Trạm/DTR]]</f>
        <v>001J3000002HLyNIAWKhánh Nga</v>
      </c>
      <c r="E1326" s="497" t="str">
        <f>IF(Table10[[#This Row],[DTR/Trạm]]="DTR",_xlfn.XLOOKUP(Table10[[#This Row],[ID NCC]],DS_NCC_DTR[ID NCC],DS_NCC_DTR[Nhân viên]),_xlfn.XLOOKUP(Table10[[#This Row],[ID NCC]],Data_TongTram2[ID NCC],Data_TongTram2[Nhân viên]))</f>
        <v>Lâm Đỗ Anh Hào</v>
      </c>
      <c r="F1326" s="497" t="str">
        <f>IF(Table10[[#This Row],[Trạm/DTR]]="DTR",_xlfn.XLOOKUP(Table10[[#This Row],[ID NCC]],DS_NCC_DTR[ID NCC],DS_NCC_DTR[Admin miền]),_xlfn.XLOOKUP(Table10[[#This Row],[Trạm/DTR]],Table16[Trạm],Table16[[Admin ]]))</f>
        <v>Nguyễn Thị Ngọc Bích</v>
      </c>
      <c r="G1326" t="s">
        <v>1296</v>
      </c>
      <c r="H1326" s="497" t="str">
        <f>VLOOKUP(Table10[[#This Row],[Sản Phẩm RG]],'Thông tin'!C:F,4,0)</f>
        <v>PET chai</v>
      </c>
      <c r="I1326">
        <v>328</v>
      </c>
      <c r="J1326" s="497">
        <f>Table10[[#This Row],[Sản lượng kg]]/1000</f>
        <v>0.32800000000000001</v>
      </c>
      <c r="K1326" s="497" t="str">
        <f>_xlfn.XLOOKUP(Table10[[#This Row],[Loại Hàng]],Table59[Nhóm],Table59[Qui đổi])</f>
        <v>PET chai</v>
      </c>
      <c r="L1326" s="403">
        <v>46161</v>
      </c>
      <c r="M1326" t="s">
        <v>608</v>
      </c>
      <c r="N1326" s="497">
        <f>IF(COUNTIF($A$3:A1326,A1326)=1,1,0)</f>
        <v>0</v>
      </c>
    </row>
    <row r="1327" spans="1:14" x14ac:dyDescent="0.35">
      <c r="A1327" t="s">
        <v>383</v>
      </c>
      <c r="B1327" s="497" t="str">
        <f>IF(Table10[[#This Row],[DTR/Trạm]]="DTR",_xlfn.XLOOKUP(Table10[[#This Row],[ID NCC]],DS_NCC_DTR[ID NCC],DS_NCC_DTR[Tên NCC]),_xlfn.XLOOKUP(Table10[[#This Row],[ID NCC]],Data_TongTram2[ID NCC],Data_TongTram2[Tên NCC]))</f>
        <v>PHẾ LIỆU CẦU</v>
      </c>
      <c r="C1327" s="497" t="str">
        <f>IF(Table10[[#This Row],[Trạm/DTR]]="DTR","DTR","Trạm")</f>
        <v>Trạm</v>
      </c>
      <c r="D1327" s="497" t="str">
        <f>Table10[[#This Row],[ID NCC]]&amp;Table10[[#This Row],[Trạm/DTR]]</f>
        <v>001J3000005HQnYIAWKhánh Nga</v>
      </c>
      <c r="E1327" s="497" t="str">
        <f>IF(Table10[[#This Row],[DTR/Trạm]]="DTR",_xlfn.XLOOKUP(Table10[[#This Row],[ID NCC]],DS_NCC_DTR[ID NCC],DS_NCC_DTR[Nhân viên]),_xlfn.XLOOKUP(Table10[[#This Row],[ID NCC]],Data_TongTram2[ID NCC],Data_TongTram2[Nhân viên]))</f>
        <v>Lâm Đỗ Anh Hào</v>
      </c>
      <c r="F1327" s="497" t="str">
        <f>IF(Table10[[#This Row],[Trạm/DTR]]="DTR",_xlfn.XLOOKUP(Table10[[#This Row],[ID NCC]],DS_NCC_DTR[ID NCC],DS_NCC_DTR[Admin miền]),_xlfn.XLOOKUP(Table10[[#This Row],[Trạm/DTR]],Table16[Trạm],Table16[[Admin ]]))</f>
        <v>Nguyễn Thị Ngọc Bích</v>
      </c>
      <c r="G1327" t="s">
        <v>1296</v>
      </c>
      <c r="H1327" s="497" t="str">
        <f>VLOOKUP(Table10[[#This Row],[Sản Phẩm RG]],'Thông tin'!C:F,4,0)</f>
        <v>PET chai</v>
      </c>
      <c r="I1327">
        <v>1045</v>
      </c>
      <c r="J1327" s="497">
        <f>Table10[[#This Row],[Sản lượng kg]]/1000</f>
        <v>1.0449999999999999</v>
      </c>
      <c r="K1327" s="497" t="str">
        <f>_xlfn.XLOOKUP(Table10[[#This Row],[Loại Hàng]],Table59[Nhóm],Table59[Qui đổi])</f>
        <v>PET chai</v>
      </c>
      <c r="L1327" s="403">
        <v>46161</v>
      </c>
      <c r="M1327" t="s">
        <v>608</v>
      </c>
      <c r="N1327" s="497">
        <f>IF(COUNTIF($A$3:A1327,A1327)=1,1,0)</f>
        <v>0</v>
      </c>
    </row>
    <row r="1328" spans="1:14" x14ac:dyDescent="0.35">
      <c r="A1328" t="s">
        <v>383</v>
      </c>
      <c r="B1328" s="497" t="str">
        <f>IF(Table10[[#This Row],[DTR/Trạm]]="DTR",_xlfn.XLOOKUP(Table10[[#This Row],[ID NCC]],DS_NCC_DTR[ID NCC],DS_NCC_DTR[Tên NCC]),_xlfn.XLOOKUP(Table10[[#This Row],[ID NCC]],Data_TongTram2[ID NCC],Data_TongTram2[Tên NCC]))</f>
        <v>PHẾ LIỆU CẦU</v>
      </c>
      <c r="C1328" s="497" t="str">
        <f>IF(Table10[[#This Row],[Trạm/DTR]]="DTR","DTR","Trạm")</f>
        <v>Trạm</v>
      </c>
      <c r="D1328" s="497" t="str">
        <f>Table10[[#This Row],[ID NCC]]&amp;Table10[[#This Row],[Trạm/DTR]]</f>
        <v>001J3000005HQnYIAWKhánh Nga</v>
      </c>
      <c r="E1328" s="497" t="str">
        <f>IF(Table10[[#This Row],[DTR/Trạm]]="DTR",_xlfn.XLOOKUP(Table10[[#This Row],[ID NCC]],DS_NCC_DTR[ID NCC],DS_NCC_DTR[Nhân viên]),_xlfn.XLOOKUP(Table10[[#This Row],[ID NCC]],Data_TongTram2[ID NCC],Data_TongTram2[Nhân viên]))</f>
        <v>Lâm Đỗ Anh Hào</v>
      </c>
      <c r="F1328" s="497" t="str">
        <f>IF(Table10[[#This Row],[Trạm/DTR]]="DTR",_xlfn.XLOOKUP(Table10[[#This Row],[ID NCC]],DS_NCC_DTR[ID NCC],DS_NCC_DTR[Admin miền]),_xlfn.XLOOKUP(Table10[[#This Row],[Trạm/DTR]],Table16[Trạm],Table16[[Admin ]]))</f>
        <v>Nguyễn Thị Ngọc Bích</v>
      </c>
      <c r="G1328" t="s">
        <v>1360</v>
      </c>
      <c r="H1328" s="497" t="str">
        <f>VLOOKUP(Table10[[#This Row],[Sản Phẩm RG]],'Thông tin'!C:F,4,0)</f>
        <v>PET chai</v>
      </c>
      <c r="I1328">
        <v>25</v>
      </c>
      <c r="J1328" s="497">
        <f>Table10[[#This Row],[Sản lượng kg]]/1000</f>
        <v>2.5000000000000001E-2</v>
      </c>
      <c r="K1328" s="497" t="str">
        <f>_xlfn.XLOOKUP(Table10[[#This Row],[Loại Hàng]],Table59[Nhóm],Table59[Qui đổi])</f>
        <v>PET chai</v>
      </c>
      <c r="L1328" s="403">
        <v>46161</v>
      </c>
      <c r="M1328" t="s">
        <v>608</v>
      </c>
      <c r="N1328" s="497">
        <f>IF(COUNTIF($A$3:A1328,A1328)=1,1,0)</f>
        <v>0</v>
      </c>
    </row>
    <row r="1329" spans="1:14" x14ac:dyDescent="0.35">
      <c r="A1329" t="s">
        <v>383</v>
      </c>
      <c r="B1329" s="497" t="str">
        <f>IF(Table10[[#This Row],[DTR/Trạm]]="DTR",_xlfn.XLOOKUP(Table10[[#This Row],[ID NCC]],DS_NCC_DTR[ID NCC],DS_NCC_DTR[Tên NCC]),_xlfn.XLOOKUP(Table10[[#This Row],[ID NCC]],Data_TongTram2[ID NCC],Data_TongTram2[Tên NCC]))</f>
        <v>PHẾ LIỆU CẦU</v>
      </c>
      <c r="C1329" s="497" t="str">
        <f>IF(Table10[[#This Row],[Trạm/DTR]]="DTR","DTR","Trạm")</f>
        <v>Trạm</v>
      </c>
      <c r="D1329" s="497" t="str">
        <f>Table10[[#This Row],[ID NCC]]&amp;Table10[[#This Row],[Trạm/DTR]]</f>
        <v>001J3000005HQnYIAWKhánh Nga</v>
      </c>
      <c r="E1329" s="497" t="str">
        <f>IF(Table10[[#This Row],[DTR/Trạm]]="DTR",_xlfn.XLOOKUP(Table10[[#This Row],[ID NCC]],DS_NCC_DTR[ID NCC],DS_NCC_DTR[Nhân viên]),_xlfn.XLOOKUP(Table10[[#This Row],[ID NCC]],Data_TongTram2[ID NCC],Data_TongTram2[Nhân viên]))</f>
        <v>Lâm Đỗ Anh Hào</v>
      </c>
      <c r="F1329" s="497" t="str">
        <f>IF(Table10[[#This Row],[Trạm/DTR]]="DTR",_xlfn.XLOOKUP(Table10[[#This Row],[ID NCC]],DS_NCC_DTR[ID NCC],DS_NCC_DTR[Admin miền]),_xlfn.XLOOKUP(Table10[[#This Row],[Trạm/DTR]],Table16[Trạm],Table16[[Admin ]]))</f>
        <v>Nguyễn Thị Ngọc Bích</v>
      </c>
      <c r="G1329" t="s">
        <v>1296</v>
      </c>
      <c r="H1329" s="497" t="str">
        <f>VLOOKUP(Table10[[#This Row],[Sản Phẩm RG]],'Thông tin'!C:F,4,0)</f>
        <v>PET chai</v>
      </c>
      <c r="I1329">
        <v>1342</v>
      </c>
      <c r="J1329" s="497">
        <f>Table10[[#This Row],[Sản lượng kg]]/1000</f>
        <v>1.3420000000000001</v>
      </c>
      <c r="K1329" s="497" t="str">
        <f>_xlfn.XLOOKUP(Table10[[#This Row],[Loại Hàng]],Table59[Nhóm],Table59[Qui đổi])</f>
        <v>PET chai</v>
      </c>
      <c r="L1329" s="403">
        <v>46161</v>
      </c>
      <c r="M1329" t="s">
        <v>608</v>
      </c>
      <c r="N1329" s="497">
        <f>IF(COUNTIF($A$3:A1329,A1329)=1,1,0)</f>
        <v>0</v>
      </c>
    </row>
    <row r="1330" spans="1:14" x14ac:dyDescent="0.35">
      <c r="A1330" t="s">
        <v>383</v>
      </c>
      <c r="B1330" s="497" t="str">
        <f>IF(Table10[[#This Row],[DTR/Trạm]]="DTR",_xlfn.XLOOKUP(Table10[[#This Row],[ID NCC]],DS_NCC_DTR[ID NCC],DS_NCC_DTR[Tên NCC]),_xlfn.XLOOKUP(Table10[[#This Row],[ID NCC]],Data_TongTram2[ID NCC],Data_TongTram2[Tên NCC]))</f>
        <v>PHẾ LIỆU CẦU</v>
      </c>
      <c r="C1330" s="497" t="str">
        <f>IF(Table10[[#This Row],[Trạm/DTR]]="DTR","DTR","Trạm")</f>
        <v>Trạm</v>
      </c>
      <c r="D1330" s="497" t="str">
        <f>Table10[[#This Row],[ID NCC]]&amp;Table10[[#This Row],[Trạm/DTR]]</f>
        <v>001J3000005HQnYIAWKhánh Nga</v>
      </c>
      <c r="E1330" s="497" t="str">
        <f>IF(Table10[[#This Row],[DTR/Trạm]]="DTR",_xlfn.XLOOKUP(Table10[[#This Row],[ID NCC]],DS_NCC_DTR[ID NCC],DS_NCC_DTR[Nhân viên]),_xlfn.XLOOKUP(Table10[[#This Row],[ID NCC]],Data_TongTram2[ID NCC],Data_TongTram2[Nhân viên]))</f>
        <v>Lâm Đỗ Anh Hào</v>
      </c>
      <c r="F1330" s="497" t="str">
        <f>IF(Table10[[#This Row],[Trạm/DTR]]="DTR",_xlfn.XLOOKUP(Table10[[#This Row],[ID NCC]],DS_NCC_DTR[ID NCC],DS_NCC_DTR[Admin miền]),_xlfn.XLOOKUP(Table10[[#This Row],[Trạm/DTR]],Table16[Trạm],Table16[[Admin ]]))</f>
        <v>Nguyễn Thị Ngọc Bích</v>
      </c>
      <c r="G1330" t="s">
        <v>1360</v>
      </c>
      <c r="H1330" s="497" t="str">
        <f>VLOOKUP(Table10[[#This Row],[Sản Phẩm RG]],'Thông tin'!C:F,4,0)</f>
        <v>PET chai</v>
      </c>
      <c r="I1330">
        <v>28</v>
      </c>
      <c r="J1330" s="497">
        <f>Table10[[#This Row],[Sản lượng kg]]/1000</f>
        <v>2.8000000000000001E-2</v>
      </c>
      <c r="K1330" s="497" t="str">
        <f>_xlfn.XLOOKUP(Table10[[#This Row],[Loại Hàng]],Table59[Nhóm],Table59[Qui đổi])</f>
        <v>PET chai</v>
      </c>
      <c r="L1330" s="403">
        <v>46161</v>
      </c>
      <c r="M1330" t="s">
        <v>608</v>
      </c>
      <c r="N1330" s="497">
        <f>IF(COUNTIF($A$3:A1330,A1330)=1,1,0)</f>
        <v>0</v>
      </c>
    </row>
    <row r="1331" spans="1:14" x14ac:dyDescent="0.35">
      <c r="A1331" t="s">
        <v>970</v>
      </c>
      <c r="B1331" s="497" t="str">
        <f>IF(Table10[[#This Row],[DTR/Trạm]]="DTR",_xlfn.XLOOKUP(Table10[[#This Row],[ID NCC]],DS_NCC_DTR[ID NCC],DS_NCC_DTR[Tên NCC]),_xlfn.XLOOKUP(Table10[[#This Row],[ID NCC]],Data_TongTram2[ID NCC],Data_TongTram2[Tên NCC]))</f>
        <v>Chị Luyến Chợ Gạo</v>
      </c>
      <c r="C1331" s="497" t="str">
        <f>IF(Table10[[#This Row],[Trạm/DTR]]="DTR","DTR","Trạm")</f>
        <v>Trạm</v>
      </c>
      <c r="D1331" s="497" t="str">
        <f>Table10[[#This Row],[ID NCC]]&amp;Table10[[#This Row],[Trạm/DTR]]</f>
        <v>001J3000005FQERIA4Khánh Nga</v>
      </c>
      <c r="E1331" s="497" t="str">
        <f>IF(Table10[[#This Row],[DTR/Trạm]]="DTR",_xlfn.XLOOKUP(Table10[[#This Row],[ID NCC]],DS_NCC_DTR[ID NCC],DS_NCC_DTR[Nhân viên]),_xlfn.XLOOKUP(Table10[[#This Row],[ID NCC]],Data_TongTram2[ID NCC],Data_TongTram2[Nhân viên]))</f>
        <v>Lâm Đỗ Anh Hào</v>
      </c>
      <c r="F1331" s="497" t="str">
        <f>IF(Table10[[#This Row],[Trạm/DTR]]="DTR",_xlfn.XLOOKUP(Table10[[#This Row],[ID NCC]],DS_NCC_DTR[ID NCC],DS_NCC_DTR[Admin miền]),_xlfn.XLOOKUP(Table10[[#This Row],[Trạm/DTR]],Table16[Trạm],Table16[[Admin ]]))</f>
        <v>Nguyễn Thị Ngọc Bích</v>
      </c>
      <c r="G1331" t="s">
        <v>1296</v>
      </c>
      <c r="H1331" s="497" t="str">
        <f>VLOOKUP(Table10[[#This Row],[Sản Phẩm RG]],'Thông tin'!C:F,4,0)</f>
        <v>PET chai</v>
      </c>
      <c r="I1331">
        <v>363</v>
      </c>
      <c r="J1331" s="497">
        <f>Table10[[#This Row],[Sản lượng kg]]/1000</f>
        <v>0.36299999999999999</v>
      </c>
      <c r="K1331" s="497" t="str">
        <f>_xlfn.XLOOKUP(Table10[[#This Row],[Loại Hàng]],Table59[Nhóm],Table59[Qui đổi])</f>
        <v>PET chai</v>
      </c>
      <c r="L1331" s="403">
        <v>46161</v>
      </c>
      <c r="M1331" t="s">
        <v>608</v>
      </c>
      <c r="N1331" s="497">
        <f>IF(COUNTIF($A$3:A1331,A1331)=1,1,0)</f>
        <v>0</v>
      </c>
    </row>
    <row r="1332" spans="1:14" x14ac:dyDescent="0.35">
      <c r="A1332" t="s">
        <v>654</v>
      </c>
      <c r="B1332" s="497" t="str">
        <f>IF(Table10[[#This Row],[DTR/Trạm]]="DTR",_xlfn.XLOOKUP(Table10[[#This Row],[ID NCC]],DS_NCC_DTR[ID NCC],DS_NCC_DTR[Tên NCC]),_xlfn.XLOOKUP(Table10[[#This Row],[ID NCC]],Data_TongTram2[ID NCC],Data_TongTram2[Tên NCC]))</f>
        <v>Chị Phượng Tân Trụ</v>
      </c>
      <c r="C1332" s="497" t="str">
        <f>IF(Table10[[#This Row],[Trạm/DTR]]="DTR","DTR","Trạm")</f>
        <v>Trạm</v>
      </c>
      <c r="D1332" s="497" t="str">
        <f>Table10[[#This Row],[ID NCC]]&amp;Table10[[#This Row],[Trạm/DTR]]</f>
        <v>001J3000002HLfxIAGKhánh Nga</v>
      </c>
      <c r="E1332" s="497" t="str">
        <f>IF(Table10[[#This Row],[DTR/Trạm]]="DTR",_xlfn.XLOOKUP(Table10[[#This Row],[ID NCC]],DS_NCC_DTR[ID NCC],DS_NCC_DTR[Nhân viên]),_xlfn.XLOOKUP(Table10[[#This Row],[ID NCC]],Data_TongTram2[ID NCC],Data_TongTram2[Nhân viên]))</f>
        <v>Nguyễn Duy Tân</v>
      </c>
      <c r="F1332" s="497" t="str">
        <f>IF(Table10[[#This Row],[Trạm/DTR]]="DTR",_xlfn.XLOOKUP(Table10[[#This Row],[ID NCC]],DS_NCC_DTR[ID NCC],DS_NCC_DTR[Admin miền]),_xlfn.XLOOKUP(Table10[[#This Row],[Trạm/DTR]],Table16[Trạm],Table16[[Admin ]]))</f>
        <v>Nguyễn Thị Ngọc Bích</v>
      </c>
      <c r="G1332" t="s">
        <v>1296</v>
      </c>
      <c r="H1332" s="497" t="str">
        <f>VLOOKUP(Table10[[#This Row],[Sản Phẩm RG]],'Thông tin'!C:F,4,0)</f>
        <v>PET chai</v>
      </c>
      <c r="I1332">
        <v>986</v>
      </c>
      <c r="J1332" s="497">
        <f>Table10[[#This Row],[Sản lượng kg]]/1000</f>
        <v>0.98599999999999999</v>
      </c>
      <c r="K1332" s="497" t="str">
        <f>_xlfn.XLOOKUP(Table10[[#This Row],[Loại Hàng]],Table59[Nhóm],Table59[Qui đổi])</f>
        <v>PET chai</v>
      </c>
      <c r="L1332" s="403">
        <v>46161</v>
      </c>
      <c r="M1332" t="s">
        <v>608</v>
      </c>
      <c r="N1332" s="497">
        <f>IF(COUNTIF($A$3:A1332,A1332)=1,1,0)</f>
        <v>0</v>
      </c>
    </row>
    <row r="1333" spans="1:14" x14ac:dyDescent="0.35">
      <c r="A1333" t="s">
        <v>674</v>
      </c>
      <c r="B1333" s="497" t="str">
        <f>IF(Table10[[#This Row],[DTR/Trạm]]="DTR",_xlfn.XLOOKUP(Table10[[#This Row],[ID NCC]],DS_NCC_DTR[ID NCC],DS_NCC_DTR[Tên NCC]),_xlfn.XLOOKUP(Table10[[#This Row],[ID NCC]],Data_TongTram2[ID NCC],Data_TongTram2[Tên NCC]))</f>
        <v>Anh Trí Cai Lậy</v>
      </c>
      <c r="C1333" s="497" t="str">
        <f>IF(Table10[[#This Row],[Trạm/DTR]]="DTR","DTR","Trạm")</f>
        <v>Trạm</v>
      </c>
      <c r="D1333" s="497" t="str">
        <f>Table10[[#This Row],[ID NCC]]&amp;Table10[[#This Row],[Trạm/DTR]]</f>
        <v>001J3000002HLrCIAWKhánh Nga</v>
      </c>
      <c r="E1333" s="497" t="str">
        <f>IF(Table10[[#This Row],[DTR/Trạm]]="DTR",_xlfn.XLOOKUP(Table10[[#This Row],[ID NCC]],DS_NCC_DTR[ID NCC],DS_NCC_DTR[Nhân viên]),_xlfn.XLOOKUP(Table10[[#This Row],[ID NCC]],Data_TongTram2[ID NCC],Data_TongTram2[Nhân viên]))</f>
        <v>Lâm Đỗ Anh Hào</v>
      </c>
      <c r="F1333" s="497" t="str">
        <f>IF(Table10[[#This Row],[Trạm/DTR]]="DTR",_xlfn.XLOOKUP(Table10[[#This Row],[ID NCC]],DS_NCC_DTR[ID NCC],DS_NCC_DTR[Admin miền]),_xlfn.XLOOKUP(Table10[[#This Row],[Trạm/DTR]],Table16[Trạm],Table16[[Admin ]]))</f>
        <v>Nguyễn Thị Ngọc Bích</v>
      </c>
      <c r="G1333" t="s">
        <v>1296</v>
      </c>
      <c r="H1333" s="497" t="str">
        <f>VLOOKUP(Table10[[#This Row],[Sản Phẩm RG]],'Thông tin'!C:F,4,0)</f>
        <v>PET chai</v>
      </c>
      <c r="I1333">
        <v>675</v>
      </c>
      <c r="J1333" s="497">
        <f>Table10[[#This Row],[Sản lượng kg]]/1000</f>
        <v>0.67500000000000004</v>
      </c>
      <c r="K1333" s="497" t="str">
        <f>_xlfn.XLOOKUP(Table10[[#This Row],[Loại Hàng]],Table59[Nhóm],Table59[Qui đổi])</f>
        <v>PET chai</v>
      </c>
      <c r="L1333" s="403">
        <v>46161</v>
      </c>
      <c r="M1333" t="s">
        <v>608</v>
      </c>
      <c r="N1333" s="497">
        <f>IF(COUNTIF($A$3:A1333,A1333)=1,1,0)</f>
        <v>0</v>
      </c>
    </row>
    <row r="1334" spans="1:14" x14ac:dyDescent="0.35">
      <c r="A1334" t="s">
        <v>379</v>
      </c>
      <c r="B1334" s="497" t="str">
        <f>IF(Table10[[#This Row],[DTR/Trạm]]="DTR",_xlfn.XLOOKUP(Table10[[#This Row],[ID NCC]],DS_NCC_DTR[ID NCC],DS_NCC_DTR[Tên NCC]),_xlfn.XLOOKUP(Table10[[#This Row],[ID NCC]],Data_TongTram2[ID NCC],Data_TongTram2[Tên NCC]))</f>
        <v>Anh Tí Mỹ Tho</v>
      </c>
      <c r="C1334" s="497" t="str">
        <f>IF(Table10[[#This Row],[Trạm/DTR]]="DTR","DTR","Trạm")</f>
        <v>Trạm</v>
      </c>
      <c r="D1334" s="497" t="str">
        <f>Table10[[#This Row],[ID NCC]]&amp;Table10[[#This Row],[Trạm/DTR]]</f>
        <v>001J3000002HLosIAGKhánh Nga</v>
      </c>
      <c r="E1334" s="497" t="str">
        <f>IF(Table10[[#This Row],[DTR/Trạm]]="DTR",_xlfn.XLOOKUP(Table10[[#This Row],[ID NCC]],DS_NCC_DTR[ID NCC],DS_NCC_DTR[Nhân viên]),_xlfn.XLOOKUP(Table10[[#This Row],[ID NCC]],Data_TongTram2[ID NCC],Data_TongTram2[Nhân viên]))</f>
        <v>Lâm Đỗ Anh Hào</v>
      </c>
      <c r="F1334" s="497" t="str">
        <f>IF(Table10[[#This Row],[Trạm/DTR]]="DTR",_xlfn.XLOOKUP(Table10[[#This Row],[ID NCC]],DS_NCC_DTR[ID NCC],DS_NCC_DTR[Admin miền]),_xlfn.XLOOKUP(Table10[[#This Row],[Trạm/DTR]],Table16[Trạm],Table16[[Admin ]]))</f>
        <v>Nguyễn Thị Ngọc Bích</v>
      </c>
      <c r="G1334" t="s">
        <v>1296</v>
      </c>
      <c r="H1334" s="497" t="str">
        <f>VLOOKUP(Table10[[#This Row],[Sản Phẩm RG]],'Thông tin'!C:F,4,0)</f>
        <v>PET chai</v>
      </c>
      <c r="I1334">
        <v>371</v>
      </c>
      <c r="J1334" s="497">
        <f>Table10[[#This Row],[Sản lượng kg]]/1000</f>
        <v>0.371</v>
      </c>
      <c r="K1334" s="497" t="str">
        <f>_xlfn.XLOOKUP(Table10[[#This Row],[Loại Hàng]],Table59[Nhóm],Table59[Qui đổi])</f>
        <v>PET chai</v>
      </c>
      <c r="L1334" s="403">
        <v>46161</v>
      </c>
      <c r="M1334" t="s">
        <v>608</v>
      </c>
      <c r="N1334" s="497">
        <f>IF(COUNTIF($A$3:A1334,A1334)=1,1,0)</f>
        <v>0</v>
      </c>
    </row>
    <row r="1335" spans="1:14" x14ac:dyDescent="0.35">
      <c r="A1335" t="s">
        <v>487</v>
      </c>
      <c r="B1335" s="497" t="str">
        <f>IF(Table10[[#This Row],[DTR/Trạm]]="DTR",_xlfn.XLOOKUP(Table10[[#This Row],[ID NCC]],DS_NCC_DTR[ID NCC],DS_NCC_DTR[Tên NCC]),_xlfn.XLOOKUP(Table10[[#This Row],[ID NCC]],Data_TongTram2[ID NCC],Data_TongTram2[Tên NCC]))</f>
        <v>Công ty Phước Lộc Tân</v>
      </c>
      <c r="C1335" s="497" t="str">
        <f>IF(Table10[[#This Row],[Trạm/DTR]]="DTR","DTR","Trạm")</f>
        <v>Trạm</v>
      </c>
      <c r="D1335" s="497" t="str">
        <f>Table10[[#This Row],[ID NCC]]&amp;Table10[[#This Row],[Trạm/DTR]]</f>
        <v>001J3000002HLmlIAGKhánh Nga</v>
      </c>
      <c r="E1335" s="497" t="str">
        <f>IF(Table10[[#This Row],[DTR/Trạm]]="DTR",_xlfn.XLOOKUP(Table10[[#This Row],[ID NCC]],DS_NCC_DTR[ID NCC],DS_NCC_DTR[Nhân viên]),_xlfn.XLOOKUP(Table10[[#This Row],[ID NCC]],Data_TongTram2[ID NCC],Data_TongTram2[Nhân viên]))</f>
        <v>Nguyễn Duy Tân</v>
      </c>
      <c r="F1335" s="497" t="str">
        <f>IF(Table10[[#This Row],[Trạm/DTR]]="DTR",_xlfn.XLOOKUP(Table10[[#This Row],[ID NCC]],DS_NCC_DTR[ID NCC],DS_NCC_DTR[Admin miền]),_xlfn.XLOOKUP(Table10[[#This Row],[Trạm/DTR]],Table16[Trạm],Table16[[Admin ]]))</f>
        <v>Nguyễn Thị Ngọc Bích</v>
      </c>
      <c r="G1335" t="s">
        <v>2240</v>
      </c>
      <c r="H1335" s="497" t="str">
        <f>VLOOKUP(Table10[[#This Row],[Sản Phẩm RG]],'Thông tin'!C:F,4,0)</f>
        <v>PET chai</v>
      </c>
      <c r="I1335">
        <v>7870</v>
      </c>
      <c r="J1335" s="497">
        <f>Table10[[#This Row],[Sản lượng kg]]/1000</f>
        <v>7.87</v>
      </c>
      <c r="K1335" s="497" t="str">
        <f>_xlfn.XLOOKUP(Table10[[#This Row],[Loại Hàng]],Table59[Nhóm],Table59[Qui đổi])</f>
        <v>PET chai</v>
      </c>
      <c r="L1335" s="403">
        <v>46161</v>
      </c>
      <c r="M1335" t="s">
        <v>608</v>
      </c>
      <c r="N1335" s="497">
        <f>IF(COUNTIF($A$3:A1335,A1335)=1,1,0)</f>
        <v>0</v>
      </c>
    </row>
    <row r="1336" spans="1:14" x14ac:dyDescent="0.35">
      <c r="A1336" t="s">
        <v>2248</v>
      </c>
      <c r="B1336" s="497" t="str">
        <f>IF(Table10[[#This Row],[DTR/Trạm]]="DTR",_xlfn.XLOOKUP(Table10[[#This Row],[ID NCC]],DS_NCC_DTR[ID NCC],DS_NCC_DTR[Tên NCC]),_xlfn.XLOOKUP(Table10[[#This Row],[ID NCC]],Data_TongTram2[ID NCC],Data_TongTram2[Tên NCC]))</f>
        <v>Chị Lệ Long Hưng</v>
      </c>
      <c r="C1336" s="497" t="str">
        <f>IF(Table10[[#This Row],[Trạm/DTR]]="DTR","DTR","Trạm")</f>
        <v>Trạm</v>
      </c>
      <c r="D1336" s="497" t="str">
        <f>Table10[[#This Row],[ID NCC]]&amp;Table10[[#This Row],[Trạm/DTR]]</f>
        <v>001dc00002hEC17AAGKhánh Nga</v>
      </c>
      <c r="E1336" s="497" t="str">
        <f>IF(Table10[[#This Row],[DTR/Trạm]]="DTR",_xlfn.XLOOKUP(Table10[[#This Row],[ID NCC]],DS_NCC_DTR[ID NCC],DS_NCC_DTR[Nhân viên]),_xlfn.XLOOKUP(Table10[[#This Row],[ID NCC]],Data_TongTram2[ID NCC],Data_TongTram2[Nhân viên]))</f>
        <v>Lâm Đỗ Anh Hào</v>
      </c>
      <c r="F1336" s="497" t="str">
        <f>IF(Table10[[#This Row],[Trạm/DTR]]="DTR",_xlfn.XLOOKUP(Table10[[#This Row],[ID NCC]],DS_NCC_DTR[ID NCC],DS_NCC_DTR[Admin miền]),_xlfn.XLOOKUP(Table10[[#This Row],[Trạm/DTR]],Table16[Trạm],Table16[[Admin ]]))</f>
        <v>Nguyễn Thị Ngọc Bích</v>
      </c>
      <c r="G1336" t="s">
        <v>1296</v>
      </c>
      <c r="H1336" s="497" t="str">
        <f>VLOOKUP(Table10[[#This Row],[Sản Phẩm RG]],'Thông tin'!C:F,4,0)</f>
        <v>PET chai</v>
      </c>
      <c r="I1336">
        <v>164</v>
      </c>
      <c r="J1336" s="497">
        <f>Table10[[#This Row],[Sản lượng kg]]/1000</f>
        <v>0.16400000000000001</v>
      </c>
      <c r="K1336" s="497" t="str">
        <f>_xlfn.XLOOKUP(Table10[[#This Row],[Loại Hàng]],Table59[Nhóm],Table59[Qui đổi])</f>
        <v>PET chai</v>
      </c>
      <c r="L1336" s="403">
        <v>46161</v>
      </c>
      <c r="M1336" t="s">
        <v>608</v>
      </c>
      <c r="N1336" s="497">
        <f>IF(COUNTIF($A$3:A1336,A1336)=1,1,0)</f>
        <v>0</v>
      </c>
    </row>
    <row r="1337" spans="1:14" x14ac:dyDescent="0.35">
      <c r="A1337" t="s">
        <v>389</v>
      </c>
      <c r="B1337" s="497" t="str">
        <f>IF(Table10[[#This Row],[DTR/Trạm]]="DTR",_xlfn.XLOOKUP(Table10[[#This Row],[ID NCC]],DS_NCC_DTR[ID NCC],DS_NCC_DTR[Tên NCC]),_xlfn.XLOOKUP(Table10[[#This Row],[ID NCC]],Data_TongTram2[ID NCC],Data_TongTram2[Tên NCC]))</f>
        <v>Anh Việt Đông Hòa</v>
      </c>
      <c r="C1337" s="497" t="str">
        <f>IF(Table10[[#This Row],[Trạm/DTR]]="DTR","DTR","Trạm")</f>
        <v>Trạm</v>
      </c>
      <c r="D1337" s="497" t="str">
        <f>Table10[[#This Row],[ID NCC]]&amp;Table10[[#This Row],[Trạm/DTR]]</f>
        <v>001J3000002HLphIAGKhánh Nga</v>
      </c>
      <c r="E1337" s="497" t="str">
        <f>IF(Table10[[#This Row],[DTR/Trạm]]="DTR",_xlfn.XLOOKUP(Table10[[#This Row],[ID NCC]],DS_NCC_DTR[ID NCC],DS_NCC_DTR[Nhân viên]),_xlfn.XLOOKUP(Table10[[#This Row],[ID NCC]],Data_TongTram2[ID NCC],Data_TongTram2[Nhân viên]))</f>
        <v>Lâm Đỗ Anh Hào</v>
      </c>
      <c r="F1337" s="497" t="str">
        <f>IF(Table10[[#This Row],[Trạm/DTR]]="DTR",_xlfn.XLOOKUP(Table10[[#This Row],[ID NCC]],DS_NCC_DTR[ID NCC],DS_NCC_DTR[Admin miền]),_xlfn.XLOOKUP(Table10[[#This Row],[Trạm/DTR]],Table16[Trạm],Table16[[Admin ]]))</f>
        <v>Nguyễn Thị Ngọc Bích</v>
      </c>
      <c r="G1337" t="s">
        <v>1296</v>
      </c>
      <c r="H1337" s="497" t="str">
        <f>VLOOKUP(Table10[[#This Row],[Sản Phẩm RG]],'Thông tin'!C:F,4,0)</f>
        <v>PET chai</v>
      </c>
      <c r="I1337">
        <v>595</v>
      </c>
      <c r="J1337" s="497">
        <f>Table10[[#This Row],[Sản lượng kg]]/1000</f>
        <v>0.59499999999999997</v>
      </c>
      <c r="K1337" s="497" t="str">
        <f>_xlfn.XLOOKUP(Table10[[#This Row],[Loại Hàng]],Table59[Nhóm],Table59[Qui đổi])</f>
        <v>PET chai</v>
      </c>
      <c r="L1337" s="403">
        <v>46161</v>
      </c>
      <c r="M1337" t="s">
        <v>608</v>
      </c>
      <c r="N1337" s="497">
        <f>IF(COUNTIF($A$3:A1337,A1337)=1,1,0)</f>
        <v>0</v>
      </c>
    </row>
    <row r="1338" spans="1:14" x14ac:dyDescent="0.35">
      <c r="A1338" t="s">
        <v>934</v>
      </c>
      <c r="B1338" s="497" t="str">
        <f>IF(Table10[[#This Row],[DTR/Trạm]]="DTR",_xlfn.XLOOKUP(Table10[[#This Row],[ID NCC]],DS_NCC_DTR[ID NCC],DS_NCC_DTR[Tên NCC]),_xlfn.XLOOKUP(Table10[[#This Row],[ID NCC]],Data_TongTram2[ID NCC],Data_TongTram2[Tên NCC]))</f>
        <v>Anh Nhiều Bến Tre</v>
      </c>
      <c r="C1338" s="497" t="str">
        <f>IF(Table10[[#This Row],[Trạm/DTR]]="DTR","DTR","Trạm")</f>
        <v>Trạm</v>
      </c>
      <c r="D1338" s="497" t="str">
        <f>Table10[[#This Row],[ID NCC]]&amp;Table10[[#This Row],[Trạm/DTR]]</f>
        <v>001J3000002HjDYIA0Khánh Nga</v>
      </c>
      <c r="E1338" s="497" t="str">
        <f>IF(Table10[[#This Row],[DTR/Trạm]]="DTR",_xlfn.XLOOKUP(Table10[[#This Row],[ID NCC]],DS_NCC_DTR[ID NCC],DS_NCC_DTR[Nhân viên]),_xlfn.XLOOKUP(Table10[[#This Row],[ID NCC]],Data_TongTram2[ID NCC],Data_TongTram2[Nhân viên]))</f>
        <v>Lê Quốc Việt</v>
      </c>
      <c r="F1338" s="497" t="str">
        <f>IF(Table10[[#This Row],[Trạm/DTR]]="DTR",_xlfn.XLOOKUP(Table10[[#This Row],[ID NCC]],DS_NCC_DTR[ID NCC],DS_NCC_DTR[Admin miền]),_xlfn.XLOOKUP(Table10[[#This Row],[Trạm/DTR]],Table16[Trạm],Table16[[Admin ]]))</f>
        <v>Nguyễn Thị Ngọc Bích</v>
      </c>
      <c r="G1338" t="s">
        <v>2240</v>
      </c>
      <c r="H1338" s="497" t="str">
        <f>VLOOKUP(Table10[[#This Row],[Sản Phẩm RG]],'Thông tin'!C:F,4,0)</f>
        <v>PET chai</v>
      </c>
      <c r="I1338">
        <v>2634</v>
      </c>
      <c r="J1338" s="497">
        <f>Table10[[#This Row],[Sản lượng kg]]/1000</f>
        <v>2.6339999999999999</v>
      </c>
      <c r="K1338" s="497" t="str">
        <f>_xlfn.XLOOKUP(Table10[[#This Row],[Loại Hàng]],Table59[Nhóm],Table59[Qui đổi])</f>
        <v>PET chai</v>
      </c>
      <c r="L1338" s="403">
        <v>46162</v>
      </c>
      <c r="M1338" t="s">
        <v>608</v>
      </c>
      <c r="N1338" s="497">
        <f>IF(COUNTIF($A$3:A1338,A1338)=1,1,0)</f>
        <v>1</v>
      </c>
    </row>
    <row r="1339" spans="1:14" x14ac:dyDescent="0.35">
      <c r="A1339" t="s">
        <v>397</v>
      </c>
      <c r="B1339" s="497" t="str">
        <f>IF(Table10[[#This Row],[DTR/Trạm]]="DTR",_xlfn.XLOOKUP(Table10[[#This Row],[ID NCC]],DS_NCC_DTR[ID NCC],DS_NCC_DTR[Tên NCC]),_xlfn.XLOOKUP(Table10[[#This Row],[ID NCC]],Data_TongTram2[ID NCC],Data_TongTram2[Tên NCC]))</f>
        <v>HKD In</v>
      </c>
      <c r="C1339" s="497" t="str">
        <f>IF(Table10[[#This Row],[Trạm/DTR]]="DTR","DTR","Trạm")</f>
        <v>Trạm</v>
      </c>
      <c r="D1339" s="497" t="str">
        <f>Table10[[#This Row],[ID NCC]]&amp;Table10[[#This Row],[Trạm/DTR]]</f>
        <v>001J3000009AFWkIAOKhánh Nga</v>
      </c>
      <c r="E1339" s="497" t="str">
        <f>IF(Table10[[#This Row],[DTR/Trạm]]="DTR",_xlfn.XLOOKUP(Table10[[#This Row],[ID NCC]],DS_NCC_DTR[ID NCC],DS_NCC_DTR[Nhân viên]),_xlfn.XLOOKUP(Table10[[#This Row],[ID NCC]],Data_TongTram2[ID NCC],Data_TongTram2[Nhân viên]))</f>
        <v>Lê Quốc Việt</v>
      </c>
      <c r="F1339" s="497" t="str">
        <f>IF(Table10[[#This Row],[Trạm/DTR]]="DTR",_xlfn.XLOOKUP(Table10[[#This Row],[ID NCC]],DS_NCC_DTR[ID NCC],DS_NCC_DTR[Admin miền]),_xlfn.XLOOKUP(Table10[[#This Row],[Trạm/DTR]],Table16[Trạm],Table16[[Admin ]]))</f>
        <v>Nguyễn Thị Ngọc Bích</v>
      </c>
      <c r="G1339" t="s">
        <v>1296</v>
      </c>
      <c r="H1339" s="497" t="str">
        <f>VLOOKUP(Table10[[#This Row],[Sản Phẩm RG]],'Thông tin'!C:F,4,0)</f>
        <v>PET chai</v>
      </c>
      <c r="I1339">
        <v>1080</v>
      </c>
      <c r="J1339" s="497">
        <f>Table10[[#This Row],[Sản lượng kg]]/1000</f>
        <v>1.08</v>
      </c>
      <c r="K1339" s="497" t="str">
        <f>_xlfn.XLOOKUP(Table10[[#This Row],[Loại Hàng]],Table59[Nhóm],Table59[Qui đổi])</f>
        <v>PET chai</v>
      </c>
      <c r="L1339" s="403">
        <v>46162</v>
      </c>
      <c r="M1339" t="s">
        <v>608</v>
      </c>
      <c r="N1339" s="497">
        <f>IF(COUNTIF($A$3:A1339,A1339)=1,1,0)</f>
        <v>0</v>
      </c>
    </row>
    <row r="1340" spans="1:14" x14ac:dyDescent="0.35">
      <c r="A1340" t="s">
        <v>662</v>
      </c>
      <c r="B1340" s="497" t="str">
        <f>IF(Table10[[#This Row],[DTR/Trạm]]="DTR",_xlfn.XLOOKUP(Table10[[#This Row],[ID NCC]],DS_NCC_DTR[ID NCC],DS_NCC_DTR[Tên NCC]),_xlfn.XLOOKUP(Table10[[#This Row],[ID NCC]],Data_TongTram2[ID NCC],Data_TongTram2[Tên NCC]))</f>
        <v>Trương Văn Toản</v>
      </c>
      <c r="C1340" s="497" t="str">
        <f>IF(Table10[[#This Row],[Trạm/DTR]]="DTR","DTR","Trạm")</f>
        <v>Trạm</v>
      </c>
      <c r="D1340" s="497" t="str">
        <f>Table10[[#This Row],[ID NCC]]&amp;Table10[[#This Row],[Trạm/DTR]]</f>
        <v>001dc00000hpqrpAAAKhánh Nga</v>
      </c>
      <c r="E1340" s="497" t="str">
        <f>IF(Table10[[#This Row],[DTR/Trạm]]="DTR",_xlfn.XLOOKUP(Table10[[#This Row],[ID NCC]],DS_NCC_DTR[ID NCC],DS_NCC_DTR[Nhân viên]),_xlfn.XLOOKUP(Table10[[#This Row],[ID NCC]],Data_TongTram2[ID NCC],Data_TongTram2[Nhân viên]))</f>
        <v>Thái Tân Văn</v>
      </c>
      <c r="F1340" s="497" t="str">
        <f>IF(Table10[[#This Row],[Trạm/DTR]]="DTR",_xlfn.XLOOKUP(Table10[[#This Row],[ID NCC]],DS_NCC_DTR[ID NCC],DS_NCC_DTR[Admin miền]),_xlfn.XLOOKUP(Table10[[#This Row],[Trạm/DTR]],Table16[Trạm],Table16[[Admin ]]))</f>
        <v>Nguyễn Thị Ngọc Bích</v>
      </c>
      <c r="G1340" t="s">
        <v>1296</v>
      </c>
      <c r="H1340" s="497" t="str">
        <f>VLOOKUP(Table10[[#This Row],[Sản Phẩm RG]],'Thông tin'!C:F,4,0)</f>
        <v>PET chai</v>
      </c>
      <c r="I1340">
        <v>1646</v>
      </c>
      <c r="J1340" s="497">
        <f>Table10[[#This Row],[Sản lượng kg]]/1000</f>
        <v>1.6459999999999999</v>
      </c>
      <c r="K1340" s="497" t="str">
        <f>_xlfn.XLOOKUP(Table10[[#This Row],[Loại Hàng]],Table59[Nhóm],Table59[Qui đổi])</f>
        <v>PET chai</v>
      </c>
      <c r="L1340" s="403">
        <v>46162</v>
      </c>
      <c r="M1340" t="s">
        <v>608</v>
      </c>
      <c r="N1340" s="497">
        <f>IF(COUNTIF($A$3:A1340,A1340)=1,1,0)</f>
        <v>0</v>
      </c>
    </row>
    <row r="1341" spans="1:14" x14ac:dyDescent="0.35">
      <c r="A1341" t="s">
        <v>411</v>
      </c>
      <c r="B1341" s="497" t="str">
        <f>IF(Table10[[#This Row],[DTR/Trạm]]="DTR",_xlfn.XLOOKUP(Table10[[#This Row],[ID NCC]],DS_NCC_DTR[ID NCC],DS_NCC_DTR[Tên NCC]),_xlfn.XLOOKUP(Table10[[#This Row],[ID NCC]],Data_TongTram2[ID NCC],Data_TongTram2[Tên NCC]))</f>
        <v>Anh Chiến</v>
      </c>
      <c r="C1341" s="497" t="str">
        <f>IF(Table10[[#This Row],[Trạm/DTR]]="DTR","DTR","Trạm")</f>
        <v>Trạm</v>
      </c>
      <c r="D1341" s="497" t="str">
        <f>Table10[[#This Row],[ID NCC]]&amp;Table10[[#This Row],[Trạm/DTR]]</f>
        <v>001J3000002HLbcIAGKhánh Nga</v>
      </c>
      <c r="E1341" s="497" t="str">
        <f>IF(Table10[[#This Row],[DTR/Trạm]]="DTR",_xlfn.XLOOKUP(Table10[[#This Row],[ID NCC]],DS_NCC_DTR[ID NCC],DS_NCC_DTR[Nhân viên]),_xlfn.XLOOKUP(Table10[[#This Row],[ID NCC]],Data_TongTram2[ID NCC],Data_TongTram2[Nhân viên]))</f>
        <v>Lâm Đỗ Anh Hào</v>
      </c>
      <c r="F1341" s="497" t="str">
        <f>IF(Table10[[#This Row],[Trạm/DTR]]="DTR",_xlfn.XLOOKUP(Table10[[#This Row],[ID NCC]],DS_NCC_DTR[ID NCC],DS_NCC_DTR[Admin miền]),_xlfn.XLOOKUP(Table10[[#This Row],[Trạm/DTR]],Table16[Trạm],Table16[[Admin ]]))</f>
        <v>Nguyễn Thị Ngọc Bích</v>
      </c>
      <c r="G1341" t="s">
        <v>1296</v>
      </c>
      <c r="H1341" s="497" t="str">
        <f>VLOOKUP(Table10[[#This Row],[Sản Phẩm RG]],'Thông tin'!C:F,4,0)</f>
        <v>PET chai</v>
      </c>
      <c r="I1341">
        <v>460</v>
      </c>
      <c r="J1341" s="497">
        <f>Table10[[#This Row],[Sản lượng kg]]/1000</f>
        <v>0.46</v>
      </c>
      <c r="K1341" s="497" t="str">
        <f>_xlfn.XLOOKUP(Table10[[#This Row],[Loại Hàng]],Table59[Nhóm],Table59[Qui đổi])</f>
        <v>PET chai</v>
      </c>
      <c r="L1341" s="403">
        <v>46162</v>
      </c>
      <c r="M1341" t="s">
        <v>608</v>
      </c>
      <c r="N1341" s="497">
        <f>IF(COUNTIF($A$3:A1341,A1341)=1,1,0)</f>
        <v>0</v>
      </c>
    </row>
    <row r="1342" spans="1:14" x14ac:dyDescent="0.35">
      <c r="A1342" t="s">
        <v>412</v>
      </c>
      <c r="B1342" s="497" t="str">
        <f>IF(Table10[[#This Row],[DTR/Trạm]]="DTR",_xlfn.XLOOKUP(Table10[[#This Row],[ID NCC]],DS_NCC_DTR[ID NCC],DS_NCC_DTR[Tên NCC]),_xlfn.XLOOKUP(Table10[[#This Row],[ID NCC]],Data_TongTram2[ID NCC],Data_TongTram2[Tên NCC]))</f>
        <v>Anh Hải Tiền Giang</v>
      </c>
      <c r="C1342" s="497" t="str">
        <f>IF(Table10[[#This Row],[Trạm/DTR]]="DTR","DTR","Trạm")</f>
        <v>Trạm</v>
      </c>
      <c r="D1342" s="497" t="str">
        <f>Table10[[#This Row],[ID NCC]]&amp;Table10[[#This Row],[Trạm/DTR]]</f>
        <v>001J3000002HLbuIAGKhánh Nga</v>
      </c>
      <c r="E1342" s="497" t="str">
        <f>IF(Table10[[#This Row],[DTR/Trạm]]="DTR",_xlfn.XLOOKUP(Table10[[#This Row],[ID NCC]],DS_NCC_DTR[ID NCC],DS_NCC_DTR[Nhân viên]),_xlfn.XLOOKUP(Table10[[#This Row],[ID NCC]],Data_TongTram2[ID NCC],Data_TongTram2[Nhân viên]))</f>
        <v>Lâm Đỗ Anh Hào</v>
      </c>
      <c r="F1342" s="497" t="str">
        <f>IF(Table10[[#This Row],[Trạm/DTR]]="DTR",_xlfn.XLOOKUP(Table10[[#This Row],[ID NCC]],DS_NCC_DTR[ID NCC],DS_NCC_DTR[Admin miền]),_xlfn.XLOOKUP(Table10[[#This Row],[Trạm/DTR]],Table16[Trạm],Table16[[Admin ]]))</f>
        <v>Nguyễn Thị Ngọc Bích</v>
      </c>
      <c r="G1342" t="s">
        <v>1296</v>
      </c>
      <c r="H1342" s="497" t="str">
        <f>VLOOKUP(Table10[[#This Row],[Sản Phẩm RG]],'Thông tin'!C:F,4,0)</f>
        <v>PET chai</v>
      </c>
      <c r="I1342">
        <v>163</v>
      </c>
      <c r="J1342" s="497">
        <f>Table10[[#This Row],[Sản lượng kg]]/1000</f>
        <v>0.16300000000000001</v>
      </c>
      <c r="K1342" s="497" t="str">
        <f>_xlfn.XLOOKUP(Table10[[#This Row],[Loại Hàng]],Table59[Nhóm],Table59[Qui đổi])</f>
        <v>PET chai</v>
      </c>
      <c r="L1342" s="403">
        <v>46162</v>
      </c>
      <c r="M1342" t="s">
        <v>608</v>
      </c>
      <c r="N1342" s="497">
        <f>IF(COUNTIF($A$3:A1342,A1342)=1,1,0)</f>
        <v>0</v>
      </c>
    </row>
    <row r="1343" spans="1:14" x14ac:dyDescent="0.35">
      <c r="A1343" t="s">
        <v>405</v>
      </c>
      <c r="B1343" s="497" t="str">
        <f>IF(Table10[[#This Row],[DTR/Trạm]]="DTR",_xlfn.XLOOKUP(Table10[[#This Row],[ID NCC]],DS_NCC_DTR[ID NCC],DS_NCC_DTR[Tên NCC]),_xlfn.XLOOKUP(Table10[[#This Row],[ID NCC]],Data_TongTram2[ID NCC],Data_TongTram2[Tên NCC]))</f>
        <v>Anh Nhân Trà Vinh</v>
      </c>
      <c r="C1343" s="497" t="str">
        <f>IF(Table10[[#This Row],[Trạm/DTR]]="DTR","DTR","Trạm")</f>
        <v>Trạm</v>
      </c>
      <c r="D1343" s="497" t="str">
        <f>Table10[[#This Row],[ID NCC]]&amp;Table10[[#This Row],[Trạm/DTR]]</f>
        <v>001dc00000sVWUNAA4Khánh Nga</v>
      </c>
      <c r="E1343" s="497" t="str">
        <f>IF(Table10[[#This Row],[DTR/Trạm]]="DTR",_xlfn.XLOOKUP(Table10[[#This Row],[ID NCC]],DS_NCC_DTR[ID NCC],DS_NCC_DTR[Nhân viên]),_xlfn.XLOOKUP(Table10[[#This Row],[ID NCC]],Data_TongTram2[ID NCC],Data_TongTram2[Nhân viên]))</f>
        <v>Lê Quốc Việt</v>
      </c>
      <c r="F1343" s="497" t="str">
        <f>IF(Table10[[#This Row],[Trạm/DTR]]="DTR",_xlfn.XLOOKUP(Table10[[#This Row],[ID NCC]],DS_NCC_DTR[ID NCC],DS_NCC_DTR[Admin miền]),_xlfn.XLOOKUP(Table10[[#This Row],[Trạm/DTR]],Table16[Trạm],Table16[[Admin ]]))</f>
        <v>Nguyễn Thị Ngọc Bích</v>
      </c>
      <c r="G1343" t="s">
        <v>1296</v>
      </c>
      <c r="H1343" s="497" t="str">
        <f>VLOOKUP(Table10[[#This Row],[Sản Phẩm RG]],'Thông tin'!C:F,4,0)</f>
        <v>PET chai</v>
      </c>
      <c r="I1343">
        <v>1191</v>
      </c>
      <c r="J1343" s="497">
        <f>Table10[[#This Row],[Sản lượng kg]]/1000</f>
        <v>1.1910000000000001</v>
      </c>
      <c r="K1343" s="497" t="str">
        <f>_xlfn.XLOOKUP(Table10[[#This Row],[Loại Hàng]],Table59[Nhóm],Table59[Qui đổi])</f>
        <v>PET chai</v>
      </c>
      <c r="L1343" s="403">
        <v>46162</v>
      </c>
      <c r="M1343" t="s">
        <v>608</v>
      </c>
      <c r="N1343" s="497">
        <f>IF(COUNTIF($A$3:A1343,A1343)=1,1,0)</f>
        <v>0</v>
      </c>
    </row>
    <row r="1344" spans="1:14" x14ac:dyDescent="0.35">
      <c r="A1344" t="s">
        <v>1681</v>
      </c>
      <c r="B1344" s="497" t="str">
        <f>IF(Table10[[#This Row],[DTR/Trạm]]="DTR",_xlfn.XLOOKUP(Table10[[#This Row],[ID NCC]],DS_NCC_DTR[ID NCC],DS_NCC_DTR[Tên NCC]),_xlfn.XLOOKUP(Table10[[#This Row],[ID NCC]],Data_TongTram2[ID NCC],Data_TongTram2[Tên NCC]))</f>
        <v>Anh Huệ Cà Mau</v>
      </c>
      <c r="C1344" s="497" t="str">
        <f>IF(Table10[[#This Row],[Trạm/DTR]]="DTR","DTR","Trạm")</f>
        <v>Trạm</v>
      </c>
      <c r="D1344" s="497" t="str">
        <f>Table10[[#This Row],[ID NCC]]&amp;Table10[[#This Row],[Trạm/DTR]]</f>
        <v>001J3000002HLo4IAGKhánh Nga</v>
      </c>
      <c r="E1344" s="497" t="str">
        <f>IF(Table10[[#This Row],[DTR/Trạm]]="DTR",_xlfn.XLOOKUP(Table10[[#This Row],[ID NCC]],DS_NCC_DTR[ID NCC],DS_NCC_DTR[Nhân viên]),_xlfn.XLOOKUP(Table10[[#This Row],[ID NCC]],Data_TongTram2[ID NCC],Data_TongTram2[Nhân viên]))</f>
        <v>Thái Tân Văn</v>
      </c>
      <c r="F1344" s="497" t="str">
        <f>IF(Table10[[#This Row],[Trạm/DTR]]="DTR",_xlfn.XLOOKUP(Table10[[#This Row],[ID NCC]],DS_NCC_DTR[ID NCC],DS_NCC_DTR[Admin miền]),_xlfn.XLOOKUP(Table10[[#This Row],[Trạm/DTR]],Table16[Trạm],Table16[[Admin ]]))</f>
        <v>Nguyễn Thị Ngọc Bích</v>
      </c>
      <c r="G1344" t="s">
        <v>2240</v>
      </c>
      <c r="H1344" s="497" t="str">
        <f>VLOOKUP(Table10[[#This Row],[Sản Phẩm RG]],'Thông tin'!C:F,4,0)</f>
        <v>PET chai</v>
      </c>
      <c r="I1344">
        <v>4432</v>
      </c>
      <c r="J1344" s="497">
        <f>Table10[[#This Row],[Sản lượng kg]]/1000</f>
        <v>4.4320000000000004</v>
      </c>
      <c r="K1344" s="497" t="str">
        <f>_xlfn.XLOOKUP(Table10[[#This Row],[Loại Hàng]],Table59[Nhóm],Table59[Qui đổi])</f>
        <v>PET chai</v>
      </c>
      <c r="L1344" s="403">
        <v>46162</v>
      </c>
      <c r="M1344" t="s">
        <v>608</v>
      </c>
      <c r="N1344" s="497">
        <f>IF(COUNTIF($A$3:A1344,A1344)=1,1,0)</f>
        <v>0</v>
      </c>
    </row>
    <row r="1345" spans="1:14" x14ac:dyDescent="0.35">
      <c r="A1345" t="s">
        <v>417</v>
      </c>
      <c r="B1345" s="497" t="str">
        <f>IF(Table10[[#This Row],[DTR/Trạm]]="DTR",_xlfn.XLOOKUP(Table10[[#This Row],[ID NCC]],DS_NCC_DTR[ID NCC],DS_NCC_DTR[Tên NCC]),_xlfn.XLOOKUP(Table10[[#This Row],[ID NCC]],Data_TongTram2[ID NCC],Data_TongTram2[Tên NCC]))</f>
        <v>HKD Hà Long</v>
      </c>
      <c r="C1345" s="497" t="str">
        <f>IF(Table10[[#This Row],[Trạm/DTR]]="DTR","DTR","Trạm")</f>
        <v>Trạm</v>
      </c>
      <c r="D1345" s="497" t="str">
        <f>Table10[[#This Row],[ID NCC]]&amp;Table10[[#This Row],[Trạm/DTR]]</f>
        <v>001J3000002HM05IAGKhánh Nga</v>
      </c>
      <c r="E1345" s="497" t="str">
        <f>IF(Table10[[#This Row],[DTR/Trạm]]="DTR",_xlfn.XLOOKUP(Table10[[#This Row],[ID NCC]],DS_NCC_DTR[ID NCC],DS_NCC_DTR[Nhân viên]),_xlfn.XLOOKUP(Table10[[#This Row],[ID NCC]],Data_TongTram2[ID NCC],Data_TongTram2[Nhân viên]))</f>
        <v>Phạm Huỳnh Hữu Lộc</v>
      </c>
      <c r="F1345" s="497" t="str">
        <f>IF(Table10[[#This Row],[Trạm/DTR]]="DTR",_xlfn.XLOOKUP(Table10[[#This Row],[ID NCC]],DS_NCC_DTR[ID NCC],DS_NCC_DTR[Admin miền]),_xlfn.XLOOKUP(Table10[[#This Row],[Trạm/DTR]],Table16[Trạm],Table16[[Admin ]]))</f>
        <v>Nguyễn Thị Ngọc Bích</v>
      </c>
      <c r="G1345" t="s">
        <v>2240</v>
      </c>
      <c r="H1345" s="497" t="str">
        <f>VLOOKUP(Table10[[#This Row],[Sản Phẩm RG]],'Thông tin'!C:F,4,0)</f>
        <v>PET chai</v>
      </c>
      <c r="I1345">
        <v>9448</v>
      </c>
      <c r="J1345" s="497">
        <f>Table10[[#This Row],[Sản lượng kg]]/1000</f>
        <v>9.4480000000000004</v>
      </c>
      <c r="K1345" s="497" t="str">
        <f>_xlfn.XLOOKUP(Table10[[#This Row],[Loại Hàng]],Table59[Nhóm],Table59[Qui đổi])</f>
        <v>PET chai</v>
      </c>
      <c r="L1345" s="403">
        <v>46162</v>
      </c>
      <c r="M1345" t="s">
        <v>608</v>
      </c>
      <c r="N1345" s="497">
        <f>IF(COUNTIF($A$3:A1345,A1345)=1,1,0)</f>
        <v>0</v>
      </c>
    </row>
    <row r="1346" spans="1:14" x14ac:dyDescent="0.35">
      <c r="A1346" t="s">
        <v>425</v>
      </c>
      <c r="B1346" s="497" t="str">
        <f>IF(Table10[[#This Row],[DTR/Trạm]]="DTR",_xlfn.XLOOKUP(Table10[[#This Row],[ID NCC]],DS_NCC_DTR[ID NCC],DS_NCC_DTR[Tên NCC]),_xlfn.XLOOKUP(Table10[[#This Row],[ID NCC]],Data_TongTram2[ID NCC],Data_TongTram2[Tên NCC]))</f>
        <v>HKD VÕ THỊ KIM NGA</v>
      </c>
      <c r="C1346" s="497" t="str">
        <f>IF(Table10[[#This Row],[Trạm/DTR]]="DTR","DTR","Trạm")</f>
        <v>Trạm</v>
      </c>
      <c r="D1346" s="497" t="str">
        <f>Table10[[#This Row],[ID NCC]]&amp;Table10[[#This Row],[Trạm/DTR]]</f>
        <v>001J3000002HLbbIAGKhánh Nga</v>
      </c>
      <c r="E1346" s="497" t="str">
        <f>IF(Table10[[#This Row],[DTR/Trạm]]="DTR",_xlfn.XLOOKUP(Table10[[#This Row],[ID NCC]],DS_NCC_DTR[ID NCC],DS_NCC_DTR[Nhân viên]),_xlfn.XLOOKUP(Table10[[#This Row],[ID NCC]],Data_TongTram2[ID NCC],Data_TongTram2[Nhân viên]))</f>
        <v>Lâm Đỗ Anh Hào</v>
      </c>
      <c r="F1346" s="497" t="str">
        <f>IF(Table10[[#This Row],[Trạm/DTR]]="DTR",_xlfn.XLOOKUP(Table10[[#This Row],[ID NCC]],DS_NCC_DTR[ID NCC],DS_NCC_DTR[Admin miền]),_xlfn.XLOOKUP(Table10[[#This Row],[Trạm/DTR]],Table16[Trạm],Table16[[Admin ]]))</f>
        <v>Nguyễn Thị Ngọc Bích</v>
      </c>
      <c r="G1346" t="s">
        <v>1296</v>
      </c>
      <c r="H1346" s="497" t="str">
        <f>VLOOKUP(Table10[[#This Row],[Sản Phẩm RG]],'Thông tin'!C:F,4,0)</f>
        <v>PET chai</v>
      </c>
      <c r="I1346">
        <v>740</v>
      </c>
      <c r="J1346" s="497">
        <f>Table10[[#This Row],[Sản lượng kg]]/1000</f>
        <v>0.74</v>
      </c>
      <c r="K1346" s="497" t="str">
        <f>_xlfn.XLOOKUP(Table10[[#This Row],[Loại Hàng]],Table59[Nhóm],Table59[Qui đổi])</f>
        <v>PET chai</v>
      </c>
      <c r="L1346" s="403">
        <v>46162</v>
      </c>
      <c r="M1346" t="s">
        <v>608</v>
      </c>
      <c r="N1346" s="497">
        <f>IF(COUNTIF($A$3:A1346,A1346)=1,1,0)</f>
        <v>0</v>
      </c>
    </row>
    <row r="1347" spans="1:14" x14ac:dyDescent="0.35">
      <c r="A1347" t="s">
        <v>385</v>
      </c>
      <c r="B1347" s="497" t="str">
        <f>IF(Table10[[#This Row],[DTR/Trạm]]="DTR",_xlfn.XLOOKUP(Table10[[#This Row],[ID NCC]],DS_NCC_DTR[ID NCC],DS_NCC_DTR[Tên NCC]),_xlfn.XLOOKUP(Table10[[#This Row],[ID NCC]],Data_TongTram2[ID NCC],Data_TongTram2[Tên NCC]))</f>
        <v>HKD Nguyễn Thị Lệ Hằng</v>
      </c>
      <c r="C1347" s="497" t="str">
        <f>IF(Table10[[#This Row],[Trạm/DTR]]="DTR","DTR","Trạm")</f>
        <v>Trạm</v>
      </c>
      <c r="D1347" s="497" t="str">
        <f>Table10[[#This Row],[ID NCC]]&amp;Table10[[#This Row],[Trạm/DTR]]</f>
        <v>001J3000002HLZAIA4Khánh Nga</v>
      </c>
      <c r="E1347" s="497" t="str">
        <f>IF(Table10[[#This Row],[DTR/Trạm]]="DTR",_xlfn.XLOOKUP(Table10[[#This Row],[ID NCC]],DS_NCC_DTR[ID NCC],DS_NCC_DTR[Nhân viên]),_xlfn.XLOOKUP(Table10[[#This Row],[ID NCC]],Data_TongTram2[ID NCC],Data_TongTram2[Nhân viên]))</f>
        <v>Lâm Đỗ Anh Hào</v>
      </c>
      <c r="F1347" s="497" t="str">
        <f>IF(Table10[[#This Row],[Trạm/DTR]]="DTR",_xlfn.XLOOKUP(Table10[[#This Row],[ID NCC]],DS_NCC_DTR[ID NCC],DS_NCC_DTR[Admin miền]),_xlfn.XLOOKUP(Table10[[#This Row],[Trạm/DTR]],Table16[Trạm],Table16[[Admin ]]))</f>
        <v>Nguyễn Thị Ngọc Bích</v>
      </c>
      <c r="G1347" t="s">
        <v>1296</v>
      </c>
      <c r="H1347" s="497" t="str">
        <f>VLOOKUP(Table10[[#This Row],[Sản Phẩm RG]],'Thông tin'!C:F,4,0)</f>
        <v>PET chai</v>
      </c>
      <c r="I1347">
        <v>683</v>
      </c>
      <c r="J1347" s="497">
        <f>Table10[[#This Row],[Sản lượng kg]]/1000</f>
        <v>0.68300000000000005</v>
      </c>
      <c r="K1347" s="497" t="str">
        <f>_xlfn.XLOOKUP(Table10[[#This Row],[Loại Hàng]],Table59[Nhóm],Table59[Qui đổi])</f>
        <v>PET chai</v>
      </c>
      <c r="L1347" s="403">
        <v>46162</v>
      </c>
      <c r="M1347" t="s">
        <v>608</v>
      </c>
      <c r="N1347" s="497">
        <f>IF(COUNTIF($A$3:A1347,A1347)=1,1,0)</f>
        <v>0</v>
      </c>
    </row>
    <row r="1348" spans="1:14" x14ac:dyDescent="0.35">
      <c r="A1348" t="s">
        <v>382</v>
      </c>
      <c r="B1348" s="497" t="str">
        <f>IF(Table10[[#This Row],[DTR/Trạm]]="DTR",_xlfn.XLOOKUP(Table10[[#This Row],[ID NCC]],DS_NCC_DTR[ID NCC],DS_NCC_DTR[Tên NCC]),_xlfn.XLOOKUP(Table10[[#This Row],[ID NCC]],Data_TongTram2[ID NCC],Data_TongTram2[Tên NCC]))</f>
        <v>HKD Đặng Thị Thanh Trúc</v>
      </c>
      <c r="C1348" s="497" t="str">
        <f>IF(Table10[[#This Row],[Trạm/DTR]]="DTR","DTR","Trạm")</f>
        <v>Trạm</v>
      </c>
      <c r="D1348" s="497" t="str">
        <f>Table10[[#This Row],[ID NCC]]&amp;Table10[[#This Row],[Trạm/DTR]]</f>
        <v>001J3000002HLoqIAGKhánh Nga</v>
      </c>
      <c r="E1348" s="497" t="str">
        <f>IF(Table10[[#This Row],[DTR/Trạm]]="DTR",_xlfn.XLOOKUP(Table10[[#This Row],[ID NCC]],DS_NCC_DTR[ID NCC],DS_NCC_DTR[Nhân viên]),_xlfn.XLOOKUP(Table10[[#This Row],[ID NCC]],Data_TongTram2[ID NCC],Data_TongTram2[Nhân viên]))</f>
        <v>Lâm Đỗ Anh Hào</v>
      </c>
      <c r="F1348" s="497" t="str">
        <f>IF(Table10[[#This Row],[Trạm/DTR]]="DTR",_xlfn.XLOOKUP(Table10[[#This Row],[ID NCC]],DS_NCC_DTR[ID NCC],DS_NCC_DTR[Admin miền]),_xlfn.XLOOKUP(Table10[[#This Row],[Trạm/DTR]],Table16[Trạm],Table16[[Admin ]]))</f>
        <v>Nguyễn Thị Ngọc Bích</v>
      </c>
      <c r="G1348" t="s">
        <v>1296</v>
      </c>
      <c r="H1348" s="497" t="str">
        <f>VLOOKUP(Table10[[#This Row],[Sản Phẩm RG]],'Thông tin'!C:F,4,0)</f>
        <v>PET chai</v>
      </c>
      <c r="I1348">
        <v>746</v>
      </c>
      <c r="J1348" s="497">
        <f>Table10[[#This Row],[Sản lượng kg]]/1000</f>
        <v>0.746</v>
      </c>
      <c r="K1348" s="497" t="str">
        <f>_xlfn.XLOOKUP(Table10[[#This Row],[Loại Hàng]],Table59[Nhóm],Table59[Qui đổi])</f>
        <v>PET chai</v>
      </c>
      <c r="L1348" s="403">
        <v>46162</v>
      </c>
      <c r="M1348" t="s">
        <v>608</v>
      </c>
      <c r="N1348" s="497">
        <f>IF(COUNTIF($A$3:A1348,A1348)=1,1,0)</f>
        <v>0</v>
      </c>
    </row>
    <row r="1349" spans="1:14" x14ac:dyDescent="0.35">
      <c r="A1349" t="s">
        <v>2247</v>
      </c>
      <c r="B1349" s="497" t="str">
        <f>IF(Table10[[#This Row],[DTR/Trạm]]="DTR",_xlfn.XLOOKUP(Table10[[#This Row],[ID NCC]],DS_NCC_DTR[ID NCC],DS_NCC_DTR[Tên NCC]),_xlfn.XLOOKUP(Table10[[#This Row],[ID NCC]],Data_TongTram2[ID NCC],Data_TongTram2[Tên NCC]))</f>
        <v>HKD Phế Liệu Liêm</v>
      </c>
      <c r="C1349" s="497" t="str">
        <f>IF(Table10[[#This Row],[Trạm/DTR]]="DTR","DTR","Trạm")</f>
        <v>Trạm</v>
      </c>
      <c r="D1349" s="497" t="str">
        <f>Table10[[#This Row],[ID NCC]]&amp;Table10[[#This Row],[Trạm/DTR]]</f>
        <v>001dc00002b8GhDAAUKhánh Nga</v>
      </c>
      <c r="E1349" s="497" t="str">
        <f>IF(Table10[[#This Row],[DTR/Trạm]]="DTR",_xlfn.XLOOKUP(Table10[[#This Row],[ID NCC]],DS_NCC_DTR[ID NCC],DS_NCC_DTR[Nhân viên]),_xlfn.XLOOKUP(Table10[[#This Row],[ID NCC]],Data_TongTram2[ID NCC],Data_TongTram2[Nhân viên]))</f>
        <v>Lê Quốc Việt</v>
      </c>
      <c r="F1349" s="497" t="str">
        <f>IF(Table10[[#This Row],[Trạm/DTR]]="DTR",_xlfn.XLOOKUP(Table10[[#This Row],[ID NCC]],DS_NCC_DTR[ID NCC],DS_NCC_DTR[Admin miền]),_xlfn.XLOOKUP(Table10[[#This Row],[Trạm/DTR]],Table16[Trạm],Table16[[Admin ]]))</f>
        <v>Nguyễn Thị Ngọc Bích</v>
      </c>
      <c r="G1349" t="s">
        <v>2240</v>
      </c>
      <c r="H1349" s="497" t="str">
        <f>VLOOKUP(Table10[[#This Row],[Sản Phẩm RG]],'Thông tin'!C:F,4,0)</f>
        <v>PET chai</v>
      </c>
      <c r="I1349">
        <v>6840</v>
      </c>
      <c r="J1349" s="497">
        <f>Table10[[#This Row],[Sản lượng kg]]/1000</f>
        <v>6.84</v>
      </c>
      <c r="K1349" s="497" t="str">
        <f>_xlfn.XLOOKUP(Table10[[#This Row],[Loại Hàng]],Table59[Nhóm],Table59[Qui đổi])</f>
        <v>PET chai</v>
      </c>
      <c r="L1349" s="403">
        <v>46162</v>
      </c>
      <c r="M1349" t="s">
        <v>608</v>
      </c>
      <c r="N1349" s="497">
        <f>IF(COUNTIF($A$3:A1349,A1349)=1,1,0)</f>
        <v>1</v>
      </c>
    </row>
    <row r="1350" spans="1:14" x14ac:dyDescent="0.35">
      <c r="A1350" t="s">
        <v>383</v>
      </c>
      <c r="B1350" s="497" t="str">
        <f>IF(Table10[[#This Row],[DTR/Trạm]]="DTR",_xlfn.XLOOKUP(Table10[[#This Row],[ID NCC]],DS_NCC_DTR[ID NCC],DS_NCC_DTR[Tên NCC]),_xlfn.XLOOKUP(Table10[[#This Row],[ID NCC]],Data_TongTram2[ID NCC],Data_TongTram2[Tên NCC]))</f>
        <v>PHẾ LIỆU CẦU</v>
      </c>
      <c r="C1350" s="497" t="str">
        <f>IF(Table10[[#This Row],[Trạm/DTR]]="DTR","DTR","Trạm")</f>
        <v>Trạm</v>
      </c>
      <c r="D1350" s="497" t="str">
        <f>Table10[[#This Row],[ID NCC]]&amp;Table10[[#This Row],[Trạm/DTR]]</f>
        <v>001J3000005HQnYIAWKhánh Nga</v>
      </c>
      <c r="E1350" s="497" t="str">
        <f>IF(Table10[[#This Row],[DTR/Trạm]]="DTR",_xlfn.XLOOKUP(Table10[[#This Row],[ID NCC]],DS_NCC_DTR[ID NCC],DS_NCC_DTR[Nhân viên]),_xlfn.XLOOKUP(Table10[[#This Row],[ID NCC]],Data_TongTram2[ID NCC],Data_TongTram2[Nhân viên]))</f>
        <v>Lâm Đỗ Anh Hào</v>
      </c>
      <c r="F1350" s="497" t="str">
        <f>IF(Table10[[#This Row],[Trạm/DTR]]="DTR",_xlfn.XLOOKUP(Table10[[#This Row],[ID NCC]],DS_NCC_DTR[ID NCC],DS_NCC_DTR[Admin miền]),_xlfn.XLOOKUP(Table10[[#This Row],[Trạm/DTR]],Table16[Trạm],Table16[[Admin ]]))</f>
        <v>Nguyễn Thị Ngọc Bích</v>
      </c>
      <c r="G1350" t="s">
        <v>1296</v>
      </c>
      <c r="H1350" s="497" t="str">
        <f>VLOOKUP(Table10[[#This Row],[Sản Phẩm RG]],'Thông tin'!C:F,4,0)</f>
        <v>PET chai</v>
      </c>
      <c r="I1350">
        <v>1332</v>
      </c>
      <c r="J1350" s="497">
        <f>Table10[[#This Row],[Sản lượng kg]]/1000</f>
        <v>1.3320000000000001</v>
      </c>
      <c r="K1350" s="497" t="str">
        <f>_xlfn.XLOOKUP(Table10[[#This Row],[Loại Hàng]],Table59[Nhóm],Table59[Qui đổi])</f>
        <v>PET chai</v>
      </c>
      <c r="L1350" s="403">
        <v>46162</v>
      </c>
      <c r="M1350" t="s">
        <v>608</v>
      </c>
      <c r="N1350" s="497">
        <f>IF(COUNTIF($A$3:A1350,A1350)=1,1,0)</f>
        <v>0</v>
      </c>
    </row>
    <row r="1351" spans="1:14" x14ac:dyDescent="0.35">
      <c r="A1351" t="s">
        <v>383</v>
      </c>
      <c r="B1351" s="497" t="str">
        <f>IF(Table10[[#This Row],[DTR/Trạm]]="DTR",_xlfn.XLOOKUP(Table10[[#This Row],[ID NCC]],DS_NCC_DTR[ID NCC],DS_NCC_DTR[Tên NCC]),_xlfn.XLOOKUP(Table10[[#This Row],[ID NCC]],Data_TongTram2[ID NCC],Data_TongTram2[Tên NCC]))</f>
        <v>PHẾ LIỆU CẦU</v>
      </c>
      <c r="C1351" s="497" t="str">
        <f>IF(Table10[[#This Row],[Trạm/DTR]]="DTR","DTR","Trạm")</f>
        <v>Trạm</v>
      </c>
      <c r="D1351" s="497" t="str">
        <f>Table10[[#This Row],[ID NCC]]&amp;Table10[[#This Row],[Trạm/DTR]]</f>
        <v>001J3000005HQnYIAWKhánh Nga</v>
      </c>
      <c r="E1351" s="497" t="str">
        <f>IF(Table10[[#This Row],[DTR/Trạm]]="DTR",_xlfn.XLOOKUP(Table10[[#This Row],[ID NCC]],DS_NCC_DTR[ID NCC],DS_NCC_DTR[Nhân viên]),_xlfn.XLOOKUP(Table10[[#This Row],[ID NCC]],Data_TongTram2[ID NCC],Data_TongTram2[Nhân viên]))</f>
        <v>Lâm Đỗ Anh Hào</v>
      </c>
      <c r="F1351" s="497" t="str">
        <f>IF(Table10[[#This Row],[Trạm/DTR]]="DTR",_xlfn.XLOOKUP(Table10[[#This Row],[ID NCC]],DS_NCC_DTR[ID NCC],DS_NCC_DTR[Admin miền]),_xlfn.XLOOKUP(Table10[[#This Row],[Trạm/DTR]],Table16[Trạm],Table16[[Admin ]]))</f>
        <v>Nguyễn Thị Ngọc Bích</v>
      </c>
      <c r="G1351" t="s">
        <v>1360</v>
      </c>
      <c r="H1351" s="497" t="str">
        <f>VLOOKUP(Table10[[#This Row],[Sản Phẩm RG]],'Thông tin'!C:F,4,0)</f>
        <v>PET chai</v>
      </c>
      <c r="I1351">
        <v>18</v>
      </c>
      <c r="J1351" s="497">
        <f>Table10[[#This Row],[Sản lượng kg]]/1000</f>
        <v>1.7999999999999999E-2</v>
      </c>
      <c r="K1351" s="497" t="str">
        <f>_xlfn.XLOOKUP(Table10[[#This Row],[Loại Hàng]],Table59[Nhóm],Table59[Qui đổi])</f>
        <v>PET chai</v>
      </c>
      <c r="L1351" s="403">
        <v>46162</v>
      </c>
      <c r="M1351" t="s">
        <v>608</v>
      </c>
      <c r="N1351" s="497">
        <f>IF(COUNTIF($A$3:A1351,A1351)=1,1,0)</f>
        <v>0</v>
      </c>
    </row>
    <row r="1352" spans="1:14" x14ac:dyDescent="0.35">
      <c r="A1352" t="s">
        <v>389</v>
      </c>
      <c r="B1352" s="497" t="str">
        <f>IF(Table10[[#This Row],[DTR/Trạm]]="DTR",_xlfn.XLOOKUP(Table10[[#This Row],[ID NCC]],DS_NCC_DTR[ID NCC],DS_NCC_DTR[Tên NCC]),_xlfn.XLOOKUP(Table10[[#This Row],[ID NCC]],Data_TongTram2[ID NCC],Data_TongTram2[Tên NCC]))</f>
        <v>Anh Việt Đông Hòa</v>
      </c>
      <c r="C1352" s="497" t="str">
        <f>IF(Table10[[#This Row],[Trạm/DTR]]="DTR","DTR","Trạm")</f>
        <v>Trạm</v>
      </c>
      <c r="D1352" s="497" t="str">
        <f>Table10[[#This Row],[ID NCC]]&amp;Table10[[#This Row],[Trạm/DTR]]</f>
        <v>001J3000002HLphIAGKhánh Nga</v>
      </c>
      <c r="E1352" s="497" t="str">
        <f>IF(Table10[[#This Row],[DTR/Trạm]]="DTR",_xlfn.XLOOKUP(Table10[[#This Row],[ID NCC]],DS_NCC_DTR[ID NCC],DS_NCC_DTR[Nhân viên]),_xlfn.XLOOKUP(Table10[[#This Row],[ID NCC]],Data_TongTram2[ID NCC],Data_TongTram2[Nhân viên]))</f>
        <v>Lâm Đỗ Anh Hào</v>
      </c>
      <c r="F1352" s="497" t="str">
        <f>IF(Table10[[#This Row],[Trạm/DTR]]="DTR",_xlfn.XLOOKUP(Table10[[#This Row],[ID NCC]],DS_NCC_DTR[ID NCC],DS_NCC_DTR[Admin miền]),_xlfn.XLOOKUP(Table10[[#This Row],[Trạm/DTR]],Table16[Trạm],Table16[[Admin ]]))</f>
        <v>Nguyễn Thị Ngọc Bích</v>
      </c>
      <c r="G1352" t="s">
        <v>1296</v>
      </c>
      <c r="H1352" s="497" t="str">
        <f>VLOOKUP(Table10[[#This Row],[Sản Phẩm RG]],'Thông tin'!C:F,4,0)</f>
        <v>PET chai</v>
      </c>
      <c r="I1352">
        <v>621</v>
      </c>
      <c r="J1352" s="497">
        <f>Table10[[#This Row],[Sản lượng kg]]/1000</f>
        <v>0.621</v>
      </c>
      <c r="K1352" s="497" t="str">
        <f>_xlfn.XLOOKUP(Table10[[#This Row],[Loại Hàng]],Table59[Nhóm],Table59[Qui đổi])</f>
        <v>PET chai</v>
      </c>
      <c r="L1352" s="403">
        <v>46162</v>
      </c>
      <c r="M1352" t="s">
        <v>608</v>
      </c>
      <c r="N1352" s="497">
        <f>IF(COUNTIF($A$3:A1352,A1352)=1,1,0)</f>
        <v>0</v>
      </c>
    </row>
    <row r="1353" spans="1:14" x14ac:dyDescent="0.35">
      <c r="A1353" t="s">
        <v>658</v>
      </c>
      <c r="B1353" s="497" t="str">
        <f>IF(Table10[[#This Row],[DTR/Trạm]]="DTR",_xlfn.XLOOKUP(Table10[[#This Row],[ID NCC]],DS_NCC_DTR[ID NCC],DS_NCC_DTR[Tên NCC]),_xlfn.XLOOKUP(Table10[[#This Row],[ID NCC]],Data_TongTram2[ID NCC],Data_TongTram2[Tên NCC]))</f>
        <v>Anh Dũng</v>
      </c>
      <c r="C1353" s="497" t="str">
        <f>IF(Table10[[#This Row],[Trạm/DTR]]="DTR","DTR","Trạm")</f>
        <v>Trạm</v>
      </c>
      <c r="D1353" s="497" t="str">
        <f>Table10[[#This Row],[ID NCC]]&amp;Table10[[#This Row],[Trạm/DTR]]</f>
        <v>001J3000002HLeQIAWKhánh Nga</v>
      </c>
      <c r="E1353" s="497" t="str">
        <f>IF(Table10[[#This Row],[DTR/Trạm]]="DTR",_xlfn.XLOOKUP(Table10[[#This Row],[ID NCC]],DS_NCC_DTR[ID NCC],DS_NCC_DTR[Nhân viên]),_xlfn.XLOOKUP(Table10[[#This Row],[ID NCC]],Data_TongTram2[ID NCC],Data_TongTram2[Nhân viên]))</f>
        <v>Lâm Đỗ Anh Hào</v>
      </c>
      <c r="F1353" s="497" t="str">
        <f>IF(Table10[[#This Row],[Trạm/DTR]]="DTR",_xlfn.XLOOKUP(Table10[[#This Row],[ID NCC]],DS_NCC_DTR[ID NCC],DS_NCC_DTR[Admin miền]),_xlfn.XLOOKUP(Table10[[#This Row],[Trạm/DTR]],Table16[Trạm],Table16[[Admin ]]))</f>
        <v>Nguyễn Thị Ngọc Bích</v>
      </c>
      <c r="G1353" t="s">
        <v>1296</v>
      </c>
      <c r="H1353" s="497" t="str">
        <f>VLOOKUP(Table10[[#This Row],[Sản Phẩm RG]],'Thông tin'!C:F,4,0)</f>
        <v>PET chai</v>
      </c>
      <c r="I1353">
        <v>348</v>
      </c>
      <c r="J1353" s="497">
        <f>Table10[[#This Row],[Sản lượng kg]]/1000</f>
        <v>0.34799999999999998</v>
      </c>
      <c r="K1353" s="497" t="str">
        <f>_xlfn.XLOOKUP(Table10[[#This Row],[Loại Hàng]],Table59[Nhóm],Table59[Qui đổi])</f>
        <v>PET chai</v>
      </c>
      <c r="L1353" s="403">
        <v>46162</v>
      </c>
      <c r="M1353" t="s">
        <v>608</v>
      </c>
      <c r="N1353" s="497">
        <f>IF(COUNTIF($A$3:A1353,A1353)=1,1,0)</f>
        <v>0</v>
      </c>
    </row>
    <row r="1354" spans="1:14" x14ac:dyDescent="0.35">
      <c r="A1354" t="s">
        <v>393</v>
      </c>
      <c r="B1354" s="497" t="str">
        <f>IF(Table10[[#This Row],[DTR/Trạm]]="DTR",_xlfn.XLOOKUP(Table10[[#This Row],[ID NCC]],DS_NCC_DTR[ID NCC],DS_NCC_DTR[Tên NCC]),_xlfn.XLOOKUP(Table10[[#This Row],[ID NCC]],Data_TongTram2[ID NCC],Data_TongTram2[Tên NCC]))</f>
        <v>Anh Phước Vĩnh Kim</v>
      </c>
      <c r="C1354" s="497" t="str">
        <f>IF(Table10[[#This Row],[Trạm/DTR]]="DTR","DTR","Trạm")</f>
        <v>Trạm</v>
      </c>
      <c r="D1354" s="497" t="str">
        <f>Table10[[#This Row],[ID NCC]]&amp;Table10[[#This Row],[Trạm/DTR]]</f>
        <v>001J3000002HLpxIAGKhánh Nga</v>
      </c>
      <c r="E1354" s="497" t="str">
        <f>IF(Table10[[#This Row],[DTR/Trạm]]="DTR",_xlfn.XLOOKUP(Table10[[#This Row],[ID NCC]],DS_NCC_DTR[ID NCC],DS_NCC_DTR[Nhân viên]),_xlfn.XLOOKUP(Table10[[#This Row],[ID NCC]],Data_TongTram2[ID NCC],Data_TongTram2[Nhân viên]))</f>
        <v>Lâm Đỗ Anh Hào</v>
      </c>
      <c r="F1354" s="497" t="str">
        <f>IF(Table10[[#This Row],[Trạm/DTR]]="DTR",_xlfn.XLOOKUP(Table10[[#This Row],[ID NCC]],DS_NCC_DTR[ID NCC],DS_NCC_DTR[Admin miền]),_xlfn.XLOOKUP(Table10[[#This Row],[Trạm/DTR]],Table16[Trạm],Table16[[Admin ]]))</f>
        <v>Nguyễn Thị Ngọc Bích</v>
      </c>
      <c r="G1354" t="s">
        <v>1296</v>
      </c>
      <c r="H1354" s="497" t="str">
        <f>VLOOKUP(Table10[[#This Row],[Sản Phẩm RG]],'Thông tin'!C:F,4,0)</f>
        <v>PET chai</v>
      </c>
      <c r="I1354">
        <v>698</v>
      </c>
      <c r="J1354" s="497">
        <f>Table10[[#This Row],[Sản lượng kg]]/1000</f>
        <v>0.69799999999999995</v>
      </c>
      <c r="K1354" s="497" t="str">
        <f>_xlfn.XLOOKUP(Table10[[#This Row],[Loại Hàng]],Table59[Nhóm],Table59[Qui đổi])</f>
        <v>PET chai</v>
      </c>
      <c r="L1354" s="403">
        <v>46162</v>
      </c>
      <c r="M1354" t="s">
        <v>608</v>
      </c>
      <c r="N1354" s="497">
        <f>IF(COUNTIF($A$3:A1354,A1354)=1,1,0)</f>
        <v>0</v>
      </c>
    </row>
    <row r="1355" spans="1:14" x14ac:dyDescent="0.35">
      <c r="A1355" t="s">
        <v>477</v>
      </c>
      <c r="B1355" s="497" t="str">
        <f>IF(Table10[[#This Row],[DTR/Trạm]]="DTR",_xlfn.XLOOKUP(Table10[[#This Row],[ID NCC]],DS_NCC_DTR[ID NCC],DS_NCC_DTR[Tên NCC]),_xlfn.XLOOKUP(Table10[[#This Row],[ID NCC]],Data_TongTram2[ID NCC],Data_TongTram2[Tên NCC]))</f>
        <v>Anh Quang Bến Tre</v>
      </c>
      <c r="C1355" s="497" t="str">
        <f>IF(Table10[[#This Row],[Trạm/DTR]]="DTR","DTR","Trạm")</f>
        <v>Trạm</v>
      </c>
      <c r="D1355" s="497" t="str">
        <f>Table10[[#This Row],[ID NCC]]&amp;Table10[[#This Row],[Trạm/DTR]]</f>
        <v>001J3000002HLsTIAWKhánh Nga</v>
      </c>
      <c r="E1355" s="497" t="str">
        <f>IF(Table10[[#This Row],[DTR/Trạm]]="DTR",_xlfn.XLOOKUP(Table10[[#This Row],[ID NCC]],DS_NCC_DTR[ID NCC],DS_NCC_DTR[Nhân viên]),_xlfn.XLOOKUP(Table10[[#This Row],[ID NCC]],Data_TongTram2[ID NCC],Data_TongTram2[Nhân viên]))</f>
        <v>Lê Quốc Việt</v>
      </c>
      <c r="F1355" s="497" t="str">
        <f>IF(Table10[[#This Row],[Trạm/DTR]]="DTR",_xlfn.XLOOKUP(Table10[[#This Row],[ID NCC]],DS_NCC_DTR[ID NCC],DS_NCC_DTR[Admin miền]),_xlfn.XLOOKUP(Table10[[#This Row],[Trạm/DTR]],Table16[Trạm],Table16[[Admin ]]))</f>
        <v>Nguyễn Thị Ngọc Bích</v>
      </c>
      <c r="G1355" t="s">
        <v>1296</v>
      </c>
      <c r="H1355" s="497" t="str">
        <f>VLOOKUP(Table10[[#This Row],[Sản Phẩm RG]],'Thông tin'!C:F,4,0)</f>
        <v>PET chai</v>
      </c>
      <c r="I1355">
        <v>1047</v>
      </c>
      <c r="J1355" s="497">
        <f>Table10[[#This Row],[Sản lượng kg]]/1000</f>
        <v>1.0469999999999999</v>
      </c>
      <c r="K1355" s="497" t="str">
        <f>_xlfn.XLOOKUP(Table10[[#This Row],[Loại Hàng]],Table59[Nhóm],Table59[Qui đổi])</f>
        <v>PET chai</v>
      </c>
      <c r="L1355" s="403">
        <v>46162</v>
      </c>
      <c r="M1355" t="s">
        <v>608</v>
      </c>
      <c r="N1355" s="497">
        <f>IF(COUNTIF($A$3:A1355,A1355)=1,1,0)</f>
        <v>0</v>
      </c>
    </row>
    <row r="1356" spans="1:14" x14ac:dyDescent="0.35">
      <c r="A1356" t="s">
        <v>672</v>
      </c>
      <c r="B1356" s="497" t="str">
        <f>IF(Table10[[#This Row],[DTR/Trạm]]="DTR",_xlfn.XLOOKUP(Table10[[#This Row],[ID NCC]],DS_NCC_DTR[ID NCC],DS_NCC_DTR[Tên NCC]),_xlfn.XLOOKUP(Table10[[#This Row],[ID NCC]],Data_TongTram2[ID NCC],Data_TongTram2[Tên NCC]))</f>
        <v>Chị Năm Tân Hiệp</v>
      </c>
      <c r="C1356" s="497" t="str">
        <f>IF(Table10[[#This Row],[Trạm/DTR]]="DTR","DTR","Trạm")</f>
        <v>Trạm</v>
      </c>
      <c r="D1356" s="497" t="str">
        <f>Table10[[#This Row],[ID NCC]]&amp;Table10[[#This Row],[Trạm/DTR]]</f>
        <v>001J3000002HLpjIAGKhánh Nga</v>
      </c>
      <c r="E1356" s="497" t="str">
        <f>IF(Table10[[#This Row],[DTR/Trạm]]="DTR",_xlfn.XLOOKUP(Table10[[#This Row],[ID NCC]],DS_NCC_DTR[ID NCC],DS_NCC_DTR[Nhân viên]),_xlfn.XLOOKUP(Table10[[#This Row],[ID NCC]],Data_TongTram2[ID NCC],Data_TongTram2[Nhân viên]))</f>
        <v>Lâm Đỗ Anh Hào</v>
      </c>
      <c r="F1356" s="497" t="str">
        <f>IF(Table10[[#This Row],[Trạm/DTR]]="DTR",_xlfn.XLOOKUP(Table10[[#This Row],[ID NCC]],DS_NCC_DTR[ID NCC],DS_NCC_DTR[Admin miền]),_xlfn.XLOOKUP(Table10[[#This Row],[Trạm/DTR]],Table16[Trạm],Table16[[Admin ]]))</f>
        <v>Nguyễn Thị Ngọc Bích</v>
      </c>
      <c r="G1356" t="s">
        <v>1296</v>
      </c>
      <c r="H1356" s="497" t="str">
        <f>VLOOKUP(Table10[[#This Row],[Sản Phẩm RG]],'Thông tin'!C:F,4,0)</f>
        <v>PET chai</v>
      </c>
      <c r="I1356">
        <v>745</v>
      </c>
      <c r="J1356" s="497">
        <f>Table10[[#This Row],[Sản lượng kg]]/1000</f>
        <v>0.745</v>
      </c>
      <c r="K1356" s="497" t="str">
        <f>_xlfn.XLOOKUP(Table10[[#This Row],[Loại Hàng]],Table59[Nhóm],Table59[Qui đổi])</f>
        <v>PET chai</v>
      </c>
      <c r="L1356" s="403">
        <v>46162</v>
      </c>
      <c r="M1356" t="s">
        <v>608</v>
      </c>
      <c r="N1356" s="497">
        <f>IF(COUNTIF($A$3:A1356,A1356)=1,1,0)</f>
        <v>0</v>
      </c>
    </row>
    <row r="1357" spans="1:14" x14ac:dyDescent="0.35">
      <c r="A1357" t="s">
        <v>663</v>
      </c>
      <c r="B1357" s="497" t="str">
        <f>IF(Table10[[#This Row],[DTR/Trạm]]="DTR",_xlfn.XLOOKUP(Table10[[#This Row],[ID NCC]],DS_NCC_DTR[ID NCC],DS_NCC_DTR[Tên NCC]),_xlfn.XLOOKUP(Table10[[#This Row],[ID NCC]],Data_TongTram2[ID NCC],Data_TongTram2[Tên NCC]))</f>
        <v>HKD Ái Nhi</v>
      </c>
      <c r="C1357" s="497" t="str">
        <f>IF(Table10[[#This Row],[Trạm/DTR]]="DTR","DTR","Trạm")</f>
        <v>Trạm</v>
      </c>
      <c r="D1357" s="497" t="str">
        <f>Table10[[#This Row],[ID NCC]]&amp;Table10[[#This Row],[Trạm/DTR]]</f>
        <v>001J3000005G3wOIASKhánh Nga</v>
      </c>
      <c r="E1357" s="497" t="str">
        <f>IF(Table10[[#This Row],[DTR/Trạm]]="DTR",_xlfn.XLOOKUP(Table10[[#This Row],[ID NCC]],DS_NCC_DTR[ID NCC],DS_NCC_DTR[Nhân viên]),_xlfn.XLOOKUP(Table10[[#This Row],[ID NCC]],Data_TongTram2[ID NCC],Data_TongTram2[Nhân viên]))</f>
        <v>Lê Quốc Việt</v>
      </c>
      <c r="F1357" s="497" t="str">
        <f>IF(Table10[[#This Row],[Trạm/DTR]]="DTR",_xlfn.XLOOKUP(Table10[[#This Row],[ID NCC]],DS_NCC_DTR[ID NCC],DS_NCC_DTR[Admin miền]),_xlfn.XLOOKUP(Table10[[#This Row],[Trạm/DTR]],Table16[Trạm],Table16[[Admin ]]))</f>
        <v>Nguyễn Thị Ngọc Bích</v>
      </c>
      <c r="G1357" t="s">
        <v>1296</v>
      </c>
      <c r="H1357" s="497" t="str">
        <f>VLOOKUP(Table10[[#This Row],[Sản Phẩm RG]],'Thông tin'!C:F,4,0)</f>
        <v>PET chai</v>
      </c>
      <c r="I1357">
        <v>537</v>
      </c>
      <c r="J1357" s="497">
        <f>Table10[[#This Row],[Sản lượng kg]]/1000</f>
        <v>0.53700000000000003</v>
      </c>
      <c r="K1357" s="497" t="str">
        <f>_xlfn.XLOOKUP(Table10[[#This Row],[Loại Hàng]],Table59[Nhóm],Table59[Qui đổi])</f>
        <v>PET chai</v>
      </c>
      <c r="L1357" s="403">
        <v>46162</v>
      </c>
      <c r="M1357" t="s">
        <v>608</v>
      </c>
      <c r="N1357" s="497">
        <f>IF(COUNTIF($A$3:A1357,A1357)=1,1,0)</f>
        <v>1</v>
      </c>
    </row>
    <row r="1358" spans="1:14" x14ac:dyDescent="0.35">
      <c r="A1358" t="s">
        <v>393</v>
      </c>
      <c r="B1358" s="497" t="str">
        <f>IF(Table10[[#This Row],[DTR/Trạm]]="DTR",_xlfn.XLOOKUP(Table10[[#This Row],[ID NCC]],DS_NCC_DTR[ID NCC],DS_NCC_DTR[Tên NCC]),_xlfn.XLOOKUP(Table10[[#This Row],[ID NCC]],Data_TongTram2[ID NCC],Data_TongTram2[Tên NCC]))</f>
        <v>Anh Phước Vĩnh Kim</v>
      </c>
      <c r="C1358" s="497" t="str">
        <f>IF(Table10[[#This Row],[Trạm/DTR]]="DTR","DTR","Trạm")</f>
        <v>Trạm</v>
      </c>
      <c r="D1358" s="497" t="str">
        <f>Table10[[#This Row],[ID NCC]]&amp;Table10[[#This Row],[Trạm/DTR]]</f>
        <v>001J3000002HLpxIAGKhánh Nga</v>
      </c>
      <c r="E1358" s="497" t="str">
        <f>IF(Table10[[#This Row],[DTR/Trạm]]="DTR",_xlfn.XLOOKUP(Table10[[#This Row],[ID NCC]],DS_NCC_DTR[ID NCC],DS_NCC_DTR[Nhân viên]),_xlfn.XLOOKUP(Table10[[#This Row],[ID NCC]],Data_TongTram2[ID NCC],Data_TongTram2[Nhân viên]))</f>
        <v>Lâm Đỗ Anh Hào</v>
      </c>
      <c r="F1358" s="497" t="str">
        <f>IF(Table10[[#This Row],[Trạm/DTR]]="DTR",_xlfn.XLOOKUP(Table10[[#This Row],[ID NCC]],DS_NCC_DTR[ID NCC],DS_NCC_DTR[Admin miền]),_xlfn.XLOOKUP(Table10[[#This Row],[Trạm/DTR]],Table16[Trạm],Table16[[Admin ]]))</f>
        <v>Nguyễn Thị Ngọc Bích</v>
      </c>
      <c r="G1358" t="s">
        <v>1296</v>
      </c>
      <c r="H1358" s="497" t="str">
        <f>VLOOKUP(Table10[[#This Row],[Sản Phẩm RG]],'Thông tin'!C:F,4,0)</f>
        <v>PET chai</v>
      </c>
      <c r="I1358">
        <v>611</v>
      </c>
      <c r="J1358" s="497">
        <f>Table10[[#This Row],[Sản lượng kg]]/1000</f>
        <v>0.61099999999999999</v>
      </c>
      <c r="K1358" s="497" t="str">
        <f>_xlfn.XLOOKUP(Table10[[#This Row],[Loại Hàng]],Table59[Nhóm],Table59[Qui đổi])</f>
        <v>PET chai</v>
      </c>
      <c r="L1358" s="403">
        <v>46162</v>
      </c>
      <c r="M1358" t="s">
        <v>608</v>
      </c>
      <c r="N1358" s="497">
        <f>IF(COUNTIF($A$3:A1358,A1358)=1,1,0)</f>
        <v>0</v>
      </c>
    </row>
    <row r="1359" spans="1:14" x14ac:dyDescent="0.35">
      <c r="A1359" t="s">
        <v>405</v>
      </c>
      <c r="B1359" s="497" t="str">
        <f>IF(Table10[[#This Row],[DTR/Trạm]]="DTR",_xlfn.XLOOKUP(Table10[[#This Row],[ID NCC]],DS_NCC_DTR[ID NCC],DS_NCC_DTR[Tên NCC]),_xlfn.XLOOKUP(Table10[[#This Row],[ID NCC]],Data_TongTram2[ID NCC],Data_TongTram2[Tên NCC]))</f>
        <v>Anh Nhân Trà Vinh</v>
      </c>
      <c r="C1359" s="497" t="str">
        <f>IF(Table10[[#This Row],[Trạm/DTR]]="DTR","DTR","Trạm")</f>
        <v>Trạm</v>
      </c>
      <c r="D1359" s="497" t="str">
        <f>Table10[[#This Row],[ID NCC]]&amp;Table10[[#This Row],[Trạm/DTR]]</f>
        <v>001dc00000sVWUNAA4Khánh Nga</v>
      </c>
      <c r="E1359" s="497" t="str">
        <f>IF(Table10[[#This Row],[DTR/Trạm]]="DTR",_xlfn.XLOOKUP(Table10[[#This Row],[ID NCC]],DS_NCC_DTR[ID NCC],DS_NCC_DTR[Nhân viên]),_xlfn.XLOOKUP(Table10[[#This Row],[ID NCC]],Data_TongTram2[ID NCC],Data_TongTram2[Nhân viên]))</f>
        <v>Lê Quốc Việt</v>
      </c>
      <c r="F1359" s="497" t="str">
        <f>IF(Table10[[#This Row],[Trạm/DTR]]="DTR",_xlfn.XLOOKUP(Table10[[#This Row],[ID NCC]],DS_NCC_DTR[ID NCC],DS_NCC_DTR[Admin miền]),_xlfn.XLOOKUP(Table10[[#This Row],[Trạm/DTR]],Table16[Trạm],Table16[[Admin ]]))</f>
        <v>Nguyễn Thị Ngọc Bích</v>
      </c>
      <c r="G1359" t="s">
        <v>1296</v>
      </c>
      <c r="H1359" s="497" t="str">
        <f>VLOOKUP(Table10[[#This Row],[Sản Phẩm RG]],'Thông tin'!C:F,4,0)</f>
        <v>PET chai</v>
      </c>
      <c r="I1359">
        <v>1185</v>
      </c>
      <c r="J1359" s="497">
        <f>Table10[[#This Row],[Sản lượng kg]]/1000</f>
        <v>1.1850000000000001</v>
      </c>
      <c r="K1359" s="497" t="str">
        <f>_xlfn.XLOOKUP(Table10[[#This Row],[Loại Hàng]],Table59[Nhóm],Table59[Qui đổi])</f>
        <v>PET chai</v>
      </c>
      <c r="L1359" s="403">
        <v>46162</v>
      </c>
      <c r="M1359" t="s">
        <v>608</v>
      </c>
      <c r="N1359" s="497">
        <f>IF(COUNTIF($A$3:A1359,A1359)=1,1,0)</f>
        <v>0</v>
      </c>
    </row>
    <row r="1360" spans="1:14" x14ac:dyDescent="0.35">
      <c r="A1360" t="s">
        <v>961</v>
      </c>
      <c r="B1360" s="497" t="str">
        <f>IF(Table10[[#This Row],[DTR/Trạm]]="DTR",_xlfn.XLOOKUP(Table10[[#This Row],[ID NCC]],DS_NCC_DTR[ID NCC],DS_NCC_DTR[Tên NCC]),_xlfn.XLOOKUP(Table10[[#This Row],[ID NCC]],Data_TongTram2[ID NCC],Data_TongTram2[Tên NCC]))</f>
        <v>Anh Trung - Đức Huệ</v>
      </c>
      <c r="C1360" s="497" t="str">
        <f>IF(Table10[[#This Row],[Trạm/DTR]]="DTR","DTR","Trạm")</f>
        <v>Trạm</v>
      </c>
      <c r="D1360" s="497" t="str">
        <f>Table10[[#This Row],[ID NCC]]&amp;Table10[[#This Row],[Trạm/DTR]]</f>
        <v>001J3000005FzywIACKhánh Nga</v>
      </c>
      <c r="E1360" s="497" t="str">
        <f>IF(Table10[[#This Row],[DTR/Trạm]]="DTR",_xlfn.XLOOKUP(Table10[[#This Row],[ID NCC]],DS_NCC_DTR[ID NCC],DS_NCC_DTR[Nhân viên]),_xlfn.XLOOKUP(Table10[[#This Row],[ID NCC]],Data_TongTram2[ID NCC],Data_TongTram2[Nhân viên]))</f>
        <v>Nguyễn Duy Tân</v>
      </c>
      <c r="F1360" s="497" t="str">
        <f>IF(Table10[[#This Row],[Trạm/DTR]]="DTR",_xlfn.XLOOKUP(Table10[[#This Row],[ID NCC]],DS_NCC_DTR[ID NCC],DS_NCC_DTR[Admin miền]),_xlfn.XLOOKUP(Table10[[#This Row],[Trạm/DTR]],Table16[Trạm],Table16[[Admin ]]))</f>
        <v>Nguyễn Thị Ngọc Bích</v>
      </c>
      <c r="G1360" t="s">
        <v>1296</v>
      </c>
      <c r="H1360" s="497" t="str">
        <f>VLOOKUP(Table10[[#This Row],[Sản Phẩm RG]],'Thông tin'!C:F,4,0)</f>
        <v>PET chai</v>
      </c>
      <c r="I1360">
        <v>354</v>
      </c>
      <c r="J1360" s="497">
        <f>Table10[[#This Row],[Sản lượng kg]]/1000</f>
        <v>0.35399999999999998</v>
      </c>
      <c r="K1360" s="497" t="str">
        <f>_xlfn.XLOOKUP(Table10[[#This Row],[Loại Hàng]],Table59[Nhóm],Table59[Qui đổi])</f>
        <v>PET chai</v>
      </c>
      <c r="L1360" s="403">
        <v>46162</v>
      </c>
      <c r="M1360" t="s">
        <v>608</v>
      </c>
      <c r="N1360" s="497">
        <f>IF(COUNTIF($A$3:A1360,A1360)=1,1,0)</f>
        <v>1</v>
      </c>
    </row>
    <row r="1361" spans="1:14" x14ac:dyDescent="0.35">
      <c r="A1361" t="s">
        <v>385</v>
      </c>
      <c r="B1361" s="497" t="str">
        <f>IF(Table10[[#This Row],[DTR/Trạm]]="DTR",_xlfn.XLOOKUP(Table10[[#This Row],[ID NCC]],DS_NCC_DTR[ID NCC],DS_NCC_DTR[Tên NCC]),_xlfn.XLOOKUP(Table10[[#This Row],[ID NCC]],Data_TongTram2[ID NCC],Data_TongTram2[Tên NCC]))</f>
        <v>HKD Nguyễn Thị Lệ Hằng</v>
      </c>
      <c r="C1361" s="497" t="str">
        <f>IF(Table10[[#This Row],[Trạm/DTR]]="DTR","DTR","Trạm")</f>
        <v>Trạm</v>
      </c>
      <c r="D1361" s="497" t="str">
        <f>Table10[[#This Row],[ID NCC]]&amp;Table10[[#This Row],[Trạm/DTR]]</f>
        <v>001J3000002HLZAIA4Khánh Nga</v>
      </c>
      <c r="E1361" s="497" t="str">
        <f>IF(Table10[[#This Row],[DTR/Trạm]]="DTR",_xlfn.XLOOKUP(Table10[[#This Row],[ID NCC]],DS_NCC_DTR[ID NCC],DS_NCC_DTR[Nhân viên]),_xlfn.XLOOKUP(Table10[[#This Row],[ID NCC]],Data_TongTram2[ID NCC],Data_TongTram2[Nhân viên]))</f>
        <v>Lâm Đỗ Anh Hào</v>
      </c>
      <c r="F1361" s="497" t="str">
        <f>IF(Table10[[#This Row],[Trạm/DTR]]="DTR",_xlfn.XLOOKUP(Table10[[#This Row],[ID NCC]],DS_NCC_DTR[ID NCC],DS_NCC_DTR[Admin miền]),_xlfn.XLOOKUP(Table10[[#This Row],[Trạm/DTR]],Table16[Trạm],Table16[[Admin ]]))</f>
        <v>Nguyễn Thị Ngọc Bích</v>
      </c>
      <c r="G1361" t="s">
        <v>1296</v>
      </c>
      <c r="H1361" s="497" t="str">
        <f>VLOOKUP(Table10[[#This Row],[Sản Phẩm RG]],'Thông tin'!C:F,4,0)</f>
        <v>PET chai</v>
      </c>
      <c r="I1361">
        <v>705</v>
      </c>
      <c r="J1361" s="497">
        <f>Table10[[#This Row],[Sản lượng kg]]/1000</f>
        <v>0.70499999999999996</v>
      </c>
      <c r="K1361" s="497" t="str">
        <f>_xlfn.XLOOKUP(Table10[[#This Row],[Loại Hàng]],Table59[Nhóm],Table59[Qui đổi])</f>
        <v>PET chai</v>
      </c>
      <c r="L1361" s="403">
        <v>46162</v>
      </c>
      <c r="M1361" t="s">
        <v>608</v>
      </c>
      <c r="N1361" s="497">
        <f>IF(COUNTIF($A$3:A1361,A1361)=1,1,0)</f>
        <v>0</v>
      </c>
    </row>
    <row r="1362" spans="1:14" x14ac:dyDescent="0.35">
      <c r="A1362" t="s">
        <v>1267</v>
      </c>
      <c r="B1362" s="497" t="str">
        <f>IF(Table10[[#This Row],[DTR/Trạm]]="DTR",_xlfn.XLOOKUP(Table10[[#This Row],[ID NCC]],DS_NCC_DTR[ID NCC],DS_NCC_DTR[Tên NCC]),_xlfn.XLOOKUP(Table10[[#This Row],[ID NCC]],Data_TongTram2[ID NCC],Data_TongTram2[Tên NCC]))</f>
        <v>Chị Phượng - Tân Thạnh</v>
      </c>
      <c r="C1362" s="497" t="str">
        <f>IF(Table10[[#This Row],[Trạm/DTR]]="DTR","DTR","Trạm")</f>
        <v>Trạm</v>
      </c>
      <c r="D1362" s="497" t="str">
        <f>Table10[[#This Row],[ID NCC]]&amp;Table10[[#This Row],[Trạm/DTR]]</f>
        <v>001J3000005GJfsIAGKhánh Nga</v>
      </c>
      <c r="E1362" s="497" t="str">
        <f>IF(Table10[[#This Row],[DTR/Trạm]]="DTR",_xlfn.XLOOKUP(Table10[[#This Row],[ID NCC]],DS_NCC_DTR[ID NCC],DS_NCC_DTR[Nhân viên]),_xlfn.XLOOKUP(Table10[[#This Row],[ID NCC]],Data_TongTram2[ID NCC],Data_TongTram2[Nhân viên]))</f>
        <v>Nguyễn Duy Tân</v>
      </c>
      <c r="F1362" s="497" t="str">
        <f>IF(Table10[[#This Row],[Trạm/DTR]]="DTR",_xlfn.XLOOKUP(Table10[[#This Row],[ID NCC]],DS_NCC_DTR[ID NCC],DS_NCC_DTR[Admin miền]),_xlfn.XLOOKUP(Table10[[#This Row],[Trạm/DTR]],Table16[Trạm],Table16[[Admin ]]))</f>
        <v>Nguyễn Thị Ngọc Bích</v>
      </c>
      <c r="G1362" t="s">
        <v>1296</v>
      </c>
      <c r="H1362" s="497" t="str">
        <f>VLOOKUP(Table10[[#This Row],[Sản Phẩm RG]],'Thông tin'!C:F,4,0)</f>
        <v>PET chai</v>
      </c>
      <c r="I1362">
        <v>1212</v>
      </c>
      <c r="J1362" s="497">
        <f>Table10[[#This Row],[Sản lượng kg]]/1000</f>
        <v>1.212</v>
      </c>
      <c r="K1362" s="497" t="str">
        <f>_xlfn.XLOOKUP(Table10[[#This Row],[Loại Hàng]],Table59[Nhóm],Table59[Qui đổi])</f>
        <v>PET chai</v>
      </c>
      <c r="L1362" s="403">
        <v>46162</v>
      </c>
      <c r="M1362" t="s">
        <v>608</v>
      </c>
      <c r="N1362" s="497">
        <f>IF(COUNTIF($A$3:A1362,A1362)=1,1,0)</f>
        <v>1</v>
      </c>
    </row>
    <row r="1363" spans="1:14" x14ac:dyDescent="0.35">
      <c r="A1363" t="s">
        <v>452</v>
      </c>
      <c r="B1363" s="497" t="str">
        <f>IF(Table10[[#This Row],[DTR/Trạm]]="DTR",_xlfn.XLOOKUP(Table10[[#This Row],[ID NCC]],DS_NCC_DTR[ID NCC],DS_NCC_DTR[Tên NCC]),_xlfn.XLOOKUP(Table10[[#This Row],[ID NCC]],Data_TongTram2[ID NCC],Data_TongTram2[Tên NCC]))</f>
        <v>Chị Ngọc Đồng Tâm</v>
      </c>
      <c r="C1363" s="497" t="str">
        <f>IF(Table10[[#This Row],[Trạm/DTR]]="DTR","DTR","Trạm")</f>
        <v>Trạm</v>
      </c>
      <c r="D1363" s="497" t="str">
        <f>Table10[[#This Row],[ID NCC]]&amp;Table10[[#This Row],[Trạm/DTR]]</f>
        <v>001J3000002HLbsIAGKhánh Nga</v>
      </c>
      <c r="E1363" s="497" t="str">
        <f>IF(Table10[[#This Row],[DTR/Trạm]]="DTR",_xlfn.XLOOKUP(Table10[[#This Row],[ID NCC]],DS_NCC_DTR[ID NCC],DS_NCC_DTR[Nhân viên]),_xlfn.XLOOKUP(Table10[[#This Row],[ID NCC]],Data_TongTram2[ID NCC],Data_TongTram2[Nhân viên]))</f>
        <v>Lâm Đỗ Anh Hào</v>
      </c>
      <c r="F1363" s="497" t="str">
        <f>IF(Table10[[#This Row],[Trạm/DTR]]="DTR",_xlfn.XLOOKUP(Table10[[#This Row],[ID NCC]],DS_NCC_DTR[ID NCC],DS_NCC_DTR[Admin miền]),_xlfn.XLOOKUP(Table10[[#This Row],[Trạm/DTR]],Table16[Trạm],Table16[[Admin ]]))</f>
        <v>Nguyễn Thị Ngọc Bích</v>
      </c>
      <c r="G1363" t="s">
        <v>1296</v>
      </c>
      <c r="H1363" s="497" t="str">
        <f>VLOOKUP(Table10[[#This Row],[Sản Phẩm RG]],'Thông tin'!C:F,4,0)</f>
        <v>PET chai</v>
      </c>
      <c r="I1363">
        <v>553</v>
      </c>
      <c r="J1363" s="497">
        <f>Table10[[#This Row],[Sản lượng kg]]/1000</f>
        <v>0.55300000000000005</v>
      </c>
      <c r="K1363" s="497" t="str">
        <f>_xlfn.XLOOKUP(Table10[[#This Row],[Loại Hàng]],Table59[Nhóm],Table59[Qui đổi])</f>
        <v>PET chai</v>
      </c>
      <c r="L1363" s="403">
        <v>46162</v>
      </c>
      <c r="M1363" t="s">
        <v>608</v>
      </c>
      <c r="N1363" s="497">
        <f>IF(COUNTIF($A$3:A1363,A1363)=1,1,0)</f>
        <v>0</v>
      </c>
    </row>
    <row r="1364" spans="1:14" x14ac:dyDescent="0.35">
      <c r="A1364" t="s">
        <v>666</v>
      </c>
      <c r="B1364" s="497" t="str">
        <f>IF(Table10[[#This Row],[DTR/Trạm]]="DTR",_xlfn.XLOOKUP(Table10[[#This Row],[ID NCC]],DS_NCC_DTR[ID NCC],DS_NCC_DTR[Tên NCC]),_xlfn.XLOOKUP(Table10[[#This Row],[ID NCC]],Data_TongTram2[ID NCC],Data_TongTram2[Tên NCC]))</f>
        <v>Anh Phước Tiền Giang</v>
      </c>
      <c r="C1364" s="497" t="str">
        <f>IF(Table10[[#This Row],[Trạm/DTR]]="DTR","DTR","Trạm")</f>
        <v>Trạm</v>
      </c>
      <c r="D1364" s="497" t="str">
        <f>Table10[[#This Row],[ID NCC]]&amp;Table10[[#This Row],[Trạm/DTR]]</f>
        <v>001J3000002HLg6IAGKhánh Nga</v>
      </c>
      <c r="E1364" s="497" t="str">
        <f>IF(Table10[[#This Row],[DTR/Trạm]]="DTR",_xlfn.XLOOKUP(Table10[[#This Row],[ID NCC]],DS_NCC_DTR[ID NCC],DS_NCC_DTR[Nhân viên]),_xlfn.XLOOKUP(Table10[[#This Row],[ID NCC]],Data_TongTram2[ID NCC],Data_TongTram2[Nhân viên]))</f>
        <v>Lâm Đỗ Anh Hào</v>
      </c>
      <c r="F1364" s="497" t="str">
        <f>IF(Table10[[#This Row],[Trạm/DTR]]="DTR",_xlfn.XLOOKUP(Table10[[#This Row],[ID NCC]],DS_NCC_DTR[ID NCC],DS_NCC_DTR[Admin miền]),_xlfn.XLOOKUP(Table10[[#This Row],[Trạm/DTR]],Table16[Trạm],Table16[[Admin ]]))</f>
        <v>Nguyễn Thị Ngọc Bích</v>
      </c>
      <c r="G1364" t="s">
        <v>1296</v>
      </c>
      <c r="H1364" s="497" t="str">
        <f>VLOOKUP(Table10[[#This Row],[Sản Phẩm RG]],'Thông tin'!C:F,4,0)</f>
        <v>PET chai</v>
      </c>
      <c r="I1364">
        <v>137</v>
      </c>
      <c r="J1364" s="497">
        <f>Table10[[#This Row],[Sản lượng kg]]/1000</f>
        <v>0.13700000000000001</v>
      </c>
      <c r="K1364" s="497" t="str">
        <f>_xlfn.XLOOKUP(Table10[[#This Row],[Loại Hàng]],Table59[Nhóm],Table59[Qui đổi])</f>
        <v>PET chai</v>
      </c>
      <c r="L1364" s="403">
        <v>46162</v>
      </c>
      <c r="M1364" t="s">
        <v>608</v>
      </c>
      <c r="N1364" s="497">
        <f>IF(COUNTIF($A$3:A1364,A1364)=1,1,0)</f>
        <v>0</v>
      </c>
    </row>
    <row r="1365" spans="1:14" x14ac:dyDescent="0.35">
      <c r="A1365" t="s">
        <v>1717</v>
      </c>
      <c r="B1365" s="497" t="str">
        <f>IF(Table10[[#This Row],[DTR/Trạm]]="DTR",_xlfn.XLOOKUP(Table10[[#This Row],[ID NCC]],DS_NCC_DTR[ID NCC],DS_NCC_DTR[Tên NCC]),_xlfn.XLOOKUP(Table10[[#This Row],[ID NCC]],Data_TongTram2[ID NCC],Data_TongTram2[Tên NCC]))</f>
        <v>Anh Thắng Bến Tre</v>
      </c>
      <c r="C1365" s="497" t="str">
        <f>IF(Table10[[#This Row],[Trạm/DTR]]="DTR","DTR","Trạm")</f>
        <v>Trạm</v>
      </c>
      <c r="D1365" s="497" t="str">
        <f>Table10[[#This Row],[ID NCC]]&amp;Table10[[#This Row],[Trạm/DTR]]</f>
        <v>001J3000002HLxoIAGKhánh Nga</v>
      </c>
      <c r="E1365" s="497" t="str">
        <f>IF(Table10[[#This Row],[DTR/Trạm]]="DTR",_xlfn.XLOOKUP(Table10[[#This Row],[ID NCC]],DS_NCC_DTR[ID NCC],DS_NCC_DTR[Nhân viên]),_xlfn.XLOOKUP(Table10[[#This Row],[ID NCC]],Data_TongTram2[ID NCC],Data_TongTram2[Nhân viên]))</f>
        <v>Lê Quốc Việt</v>
      </c>
      <c r="F1365" s="497" t="str">
        <f>IF(Table10[[#This Row],[Trạm/DTR]]="DTR",_xlfn.XLOOKUP(Table10[[#This Row],[ID NCC]],DS_NCC_DTR[ID NCC],DS_NCC_DTR[Admin miền]),_xlfn.XLOOKUP(Table10[[#This Row],[Trạm/DTR]],Table16[Trạm],Table16[[Admin ]]))</f>
        <v>Nguyễn Thị Ngọc Bích</v>
      </c>
      <c r="G1365" t="s">
        <v>1296</v>
      </c>
      <c r="H1365" s="497" t="str">
        <f>VLOOKUP(Table10[[#This Row],[Sản Phẩm RG]],'Thông tin'!C:F,4,0)</f>
        <v>PET chai</v>
      </c>
      <c r="I1365">
        <v>744</v>
      </c>
      <c r="J1365" s="497">
        <f>Table10[[#This Row],[Sản lượng kg]]/1000</f>
        <v>0.74399999999999999</v>
      </c>
      <c r="K1365" s="497" t="str">
        <f>_xlfn.XLOOKUP(Table10[[#This Row],[Loại Hàng]],Table59[Nhóm],Table59[Qui đổi])</f>
        <v>PET chai</v>
      </c>
      <c r="L1365" s="403">
        <v>46162</v>
      </c>
      <c r="M1365" t="s">
        <v>608</v>
      </c>
      <c r="N1365" s="497">
        <f>IF(COUNTIF($A$3:A1365,A1365)=1,1,0)</f>
        <v>0</v>
      </c>
    </row>
    <row r="1366" spans="1:14" x14ac:dyDescent="0.35">
      <c r="A1366" t="s">
        <v>658</v>
      </c>
      <c r="B1366" s="497" t="str">
        <f>IF(Table10[[#This Row],[DTR/Trạm]]="DTR",_xlfn.XLOOKUP(Table10[[#This Row],[ID NCC]],DS_NCC_DTR[ID NCC],DS_NCC_DTR[Tên NCC]),_xlfn.XLOOKUP(Table10[[#This Row],[ID NCC]],Data_TongTram2[ID NCC],Data_TongTram2[Tên NCC]))</f>
        <v>Anh Dũng</v>
      </c>
      <c r="C1366" s="497" t="str">
        <f>IF(Table10[[#This Row],[Trạm/DTR]]="DTR","DTR","Trạm")</f>
        <v>Trạm</v>
      </c>
      <c r="D1366" s="497" t="str">
        <f>Table10[[#This Row],[ID NCC]]&amp;Table10[[#This Row],[Trạm/DTR]]</f>
        <v>001J3000002HLeQIAWKhánh Nga</v>
      </c>
      <c r="E1366" s="497" t="str">
        <f>IF(Table10[[#This Row],[DTR/Trạm]]="DTR",_xlfn.XLOOKUP(Table10[[#This Row],[ID NCC]],DS_NCC_DTR[ID NCC],DS_NCC_DTR[Nhân viên]),_xlfn.XLOOKUP(Table10[[#This Row],[ID NCC]],Data_TongTram2[ID NCC],Data_TongTram2[Nhân viên]))</f>
        <v>Lâm Đỗ Anh Hào</v>
      </c>
      <c r="F1366" s="497" t="str">
        <f>IF(Table10[[#This Row],[Trạm/DTR]]="DTR",_xlfn.XLOOKUP(Table10[[#This Row],[ID NCC]],DS_NCC_DTR[ID NCC],DS_NCC_DTR[Admin miền]),_xlfn.XLOOKUP(Table10[[#This Row],[Trạm/DTR]],Table16[Trạm],Table16[[Admin ]]))</f>
        <v>Nguyễn Thị Ngọc Bích</v>
      </c>
      <c r="G1366" t="s">
        <v>1296</v>
      </c>
      <c r="H1366" s="497" t="str">
        <f>VLOOKUP(Table10[[#This Row],[Sản Phẩm RG]],'Thông tin'!C:F,4,0)</f>
        <v>PET chai</v>
      </c>
      <c r="I1366">
        <v>433</v>
      </c>
      <c r="J1366" s="497">
        <f>Table10[[#This Row],[Sản lượng kg]]/1000</f>
        <v>0.433</v>
      </c>
      <c r="K1366" s="497" t="str">
        <f>_xlfn.XLOOKUP(Table10[[#This Row],[Loại Hàng]],Table59[Nhóm],Table59[Qui đổi])</f>
        <v>PET chai</v>
      </c>
      <c r="L1366" s="403">
        <v>46162</v>
      </c>
      <c r="M1366" t="s">
        <v>608</v>
      </c>
      <c r="N1366" s="497">
        <f>IF(COUNTIF($A$3:A1366,A1366)=1,1,0)</f>
        <v>0</v>
      </c>
    </row>
    <row r="1367" spans="1:14" x14ac:dyDescent="0.35">
      <c r="A1367" t="s">
        <v>393</v>
      </c>
      <c r="B1367" s="497" t="str">
        <f>IF(Table10[[#This Row],[DTR/Trạm]]="DTR",_xlfn.XLOOKUP(Table10[[#This Row],[ID NCC]],DS_NCC_DTR[ID NCC],DS_NCC_DTR[Tên NCC]),_xlfn.XLOOKUP(Table10[[#This Row],[ID NCC]],Data_TongTram2[ID NCC],Data_TongTram2[Tên NCC]))</f>
        <v>Anh Phước Vĩnh Kim</v>
      </c>
      <c r="C1367" s="497" t="str">
        <f>IF(Table10[[#This Row],[Trạm/DTR]]="DTR","DTR","Trạm")</f>
        <v>Trạm</v>
      </c>
      <c r="D1367" s="497" t="str">
        <f>Table10[[#This Row],[ID NCC]]&amp;Table10[[#This Row],[Trạm/DTR]]</f>
        <v>001J3000002HLpxIAGKhánh Nga</v>
      </c>
      <c r="E1367" s="497" t="str">
        <f>IF(Table10[[#This Row],[DTR/Trạm]]="DTR",_xlfn.XLOOKUP(Table10[[#This Row],[ID NCC]],DS_NCC_DTR[ID NCC],DS_NCC_DTR[Nhân viên]),_xlfn.XLOOKUP(Table10[[#This Row],[ID NCC]],Data_TongTram2[ID NCC],Data_TongTram2[Nhân viên]))</f>
        <v>Lâm Đỗ Anh Hào</v>
      </c>
      <c r="F1367" s="497" t="str">
        <f>IF(Table10[[#This Row],[Trạm/DTR]]="DTR",_xlfn.XLOOKUP(Table10[[#This Row],[ID NCC]],DS_NCC_DTR[ID NCC],DS_NCC_DTR[Admin miền]),_xlfn.XLOOKUP(Table10[[#This Row],[Trạm/DTR]],Table16[Trạm],Table16[[Admin ]]))</f>
        <v>Nguyễn Thị Ngọc Bích</v>
      </c>
      <c r="G1367" t="s">
        <v>1296</v>
      </c>
      <c r="H1367" s="497" t="str">
        <f>VLOOKUP(Table10[[#This Row],[Sản Phẩm RG]],'Thông tin'!C:F,4,0)</f>
        <v>PET chai</v>
      </c>
      <c r="I1367">
        <v>762</v>
      </c>
      <c r="J1367" s="497">
        <f>Table10[[#This Row],[Sản lượng kg]]/1000</f>
        <v>0.76200000000000001</v>
      </c>
      <c r="K1367" s="497" t="str">
        <f>_xlfn.XLOOKUP(Table10[[#This Row],[Loại Hàng]],Table59[Nhóm],Table59[Qui đổi])</f>
        <v>PET chai</v>
      </c>
      <c r="L1367" s="403">
        <v>46162</v>
      </c>
      <c r="M1367" t="s">
        <v>608</v>
      </c>
      <c r="N1367" s="497">
        <f>IF(COUNTIF($A$3:A1367,A1367)=1,1,0)</f>
        <v>0</v>
      </c>
    </row>
    <row r="1368" spans="1:14" x14ac:dyDescent="0.35">
      <c r="A1368" t="s">
        <v>486</v>
      </c>
      <c r="B1368" s="497" t="str">
        <f>IF(Table10[[#This Row],[DTR/Trạm]]="DTR",_xlfn.XLOOKUP(Table10[[#This Row],[ID NCC]],DS_NCC_DTR[ID NCC],DS_NCC_DTR[Tên NCC]),_xlfn.XLOOKUP(Table10[[#This Row],[ID NCC]],Data_TongTram2[ID NCC],Data_TongTram2[Tên NCC]))</f>
        <v>Chị Vân Bến Tre</v>
      </c>
      <c r="C1368" s="497" t="str">
        <f>IF(Table10[[#This Row],[Trạm/DTR]]="DTR","DTR","Trạm")</f>
        <v>Trạm</v>
      </c>
      <c r="D1368" s="497" t="str">
        <f>Table10[[#This Row],[ID NCC]]&amp;Table10[[#This Row],[Trạm/DTR]]</f>
        <v>001J3000002HjDyIAKKhánh Nga</v>
      </c>
      <c r="E1368" s="497" t="str">
        <f>IF(Table10[[#This Row],[DTR/Trạm]]="DTR",_xlfn.XLOOKUP(Table10[[#This Row],[ID NCC]],DS_NCC_DTR[ID NCC],DS_NCC_DTR[Nhân viên]),_xlfn.XLOOKUP(Table10[[#This Row],[ID NCC]],Data_TongTram2[ID NCC],Data_TongTram2[Nhân viên]))</f>
        <v>Lê Quốc Việt</v>
      </c>
      <c r="F1368" s="497" t="str">
        <f>IF(Table10[[#This Row],[Trạm/DTR]]="DTR",_xlfn.XLOOKUP(Table10[[#This Row],[ID NCC]],DS_NCC_DTR[ID NCC],DS_NCC_DTR[Admin miền]),_xlfn.XLOOKUP(Table10[[#This Row],[Trạm/DTR]],Table16[Trạm],Table16[[Admin ]]))</f>
        <v>Nguyễn Thị Ngọc Bích</v>
      </c>
      <c r="G1368" t="s">
        <v>1296</v>
      </c>
      <c r="H1368" s="497" t="str">
        <f>VLOOKUP(Table10[[#This Row],[Sản Phẩm RG]],'Thông tin'!C:F,4,0)</f>
        <v>PET chai</v>
      </c>
      <c r="I1368">
        <v>609</v>
      </c>
      <c r="J1368" s="497">
        <f>Table10[[#This Row],[Sản lượng kg]]/1000</f>
        <v>0.60899999999999999</v>
      </c>
      <c r="K1368" s="497" t="str">
        <f>_xlfn.XLOOKUP(Table10[[#This Row],[Loại Hàng]],Table59[Nhóm],Table59[Qui đổi])</f>
        <v>PET chai</v>
      </c>
      <c r="L1368" s="403">
        <v>46162</v>
      </c>
      <c r="M1368" t="s">
        <v>608</v>
      </c>
      <c r="N1368" s="497">
        <f>IF(COUNTIF($A$3:A1368,A1368)=1,1,0)</f>
        <v>0</v>
      </c>
    </row>
    <row r="1369" spans="1:14" x14ac:dyDescent="0.35">
      <c r="A1369" t="s">
        <v>777</v>
      </c>
      <c r="B1369" s="497" t="str">
        <f>IF(Table10[[#This Row],[DTR/Trạm]]="DTR",_xlfn.XLOOKUP(Table10[[#This Row],[ID NCC]],DS_NCC_DTR[ID NCC],DS_NCC_DTR[Tên NCC]),_xlfn.XLOOKUP(Table10[[#This Row],[ID NCC]],Data_TongTram2[ID NCC],Data_TongTram2[Tên NCC]))</f>
        <v>Anh Nhựt Mỹ Tho</v>
      </c>
      <c r="C1369" s="497" t="str">
        <f>IF(Table10[[#This Row],[Trạm/DTR]]="DTR","DTR","Trạm")</f>
        <v>Trạm</v>
      </c>
      <c r="D1369" s="497" t="str">
        <f>Table10[[#This Row],[ID NCC]]&amp;Table10[[#This Row],[Trạm/DTR]]</f>
        <v>001J3000002HLbyIAGKhánh Nga</v>
      </c>
      <c r="E1369" s="497" t="str">
        <f>IF(Table10[[#This Row],[DTR/Trạm]]="DTR",_xlfn.XLOOKUP(Table10[[#This Row],[ID NCC]],DS_NCC_DTR[ID NCC],DS_NCC_DTR[Nhân viên]),_xlfn.XLOOKUP(Table10[[#This Row],[ID NCC]],Data_TongTram2[ID NCC],Data_TongTram2[Nhân viên]))</f>
        <v>Lâm Đỗ Anh Hào</v>
      </c>
      <c r="F1369" s="497" t="str">
        <f>IF(Table10[[#This Row],[Trạm/DTR]]="DTR",_xlfn.XLOOKUP(Table10[[#This Row],[ID NCC]],DS_NCC_DTR[ID NCC],DS_NCC_DTR[Admin miền]),_xlfn.XLOOKUP(Table10[[#This Row],[Trạm/DTR]],Table16[Trạm],Table16[[Admin ]]))</f>
        <v>Nguyễn Thị Ngọc Bích</v>
      </c>
      <c r="G1369" t="s">
        <v>1296</v>
      </c>
      <c r="H1369" s="497" t="str">
        <f>VLOOKUP(Table10[[#This Row],[Sản Phẩm RG]],'Thông tin'!C:F,4,0)</f>
        <v>PET chai</v>
      </c>
      <c r="I1369">
        <v>530</v>
      </c>
      <c r="J1369" s="497">
        <f>Table10[[#This Row],[Sản lượng kg]]/1000</f>
        <v>0.53</v>
      </c>
      <c r="K1369" s="497" t="str">
        <f>_xlfn.XLOOKUP(Table10[[#This Row],[Loại Hàng]],Table59[Nhóm],Table59[Qui đổi])</f>
        <v>PET chai</v>
      </c>
      <c r="L1369" s="403">
        <v>46162</v>
      </c>
      <c r="M1369" t="s">
        <v>608</v>
      </c>
      <c r="N1369" s="497">
        <f>IF(COUNTIF($A$3:A1369,A1369)=1,1,0)</f>
        <v>1</v>
      </c>
    </row>
    <row r="1370" spans="1:14" x14ac:dyDescent="0.35">
      <c r="A1370" t="s">
        <v>778</v>
      </c>
      <c r="B1370" s="497" t="str">
        <f>IF(Table10[[#This Row],[DTR/Trạm]]="DTR",_xlfn.XLOOKUP(Table10[[#This Row],[ID NCC]],DS_NCC_DTR[ID NCC],DS_NCC_DTR[Tên NCC]),_xlfn.XLOOKUP(Table10[[#This Row],[ID NCC]],Data_TongTram2[ID NCC],Data_TongTram2[Tên NCC]))</f>
        <v>Thu Lì Bến Tre</v>
      </c>
      <c r="C1370" s="497" t="str">
        <f>IF(Table10[[#This Row],[Trạm/DTR]]="DTR","DTR","Trạm")</f>
        <v>Trạm</v>
      </c>
      <c r="D1370" s="497" t="str">
        <f>Table10[[#This Row],[ID NCC]]&amp;Table10[[#This Row],[Trạm/DTR]]</f>
        <v>001J3000002HLdpIAGKhánh Nga</v>
      </c>
      <c r="E1370" s="497" t="str">
        <f>IF(Table10[[#This Row],[DTR/Trạm]]="DTR",_xlfn.XLOOKUP(Table10[[#This Row],[ID NCC]],DS_NCC_DTR[ID NCC],DS_NCC_DTR[Nhân viên]),_xlfn.XLOOKUP(Table10[[#This Row],[ID NCC]],Data_TongTram2[ID NCC],Data_TongTram2[Nhân viên]))</f>
        <v>Lê Quốc Việt</v>
      </c>
      <c r="F1370" s="497" t="str">
        <f>IF(Table10[[#This Row],[Trạm/DTR]]="DTR",_xlfn.XLOOKUP(Table10[[#This Row],[ID NCC]],DS_NCC_DTR[ID NCC],DS_NCC_DTR[Admin miền]),_xlfn.XLOOKUP(Table10[[#This Row],[Trạm/DTR]],Table16[Trạm],Table16[[Admin ]]))</f>
        <v>Nguyễn Thị Ngọc Bích</v>
      </c>
      <c r="G1370" t="s">
        <v>1296</v>
      </c>
      <c r="H1370" s="497" t="str">
        <f>VLOOKUP(Table10[[#This Row],[Sản Phẩm RG]],'Thông tin'!C:F,4,0)</f>
        <v>PET chai</v>
      </c>
      <c r="I1370">
        <v>269</v>
      </c>
      <c r="J1370" s="497">
        <f>Table10[[#This Row],[Sản lượng kg]]/1000</f>
        <v>0.26900000000000002</v>
      </c>
      <c r="K1370" s="497" t="str">
        <f>_xlfn.XLOOKUP(Table10[[#This Row],[Loại Hàng]],Table59[Nhóm],Table59[Qui đổi])</f>
        <v>PET chai</v>
      </c>
      <c r="L1370" s="403">
        <v>46162</v>
      </c>
      <c r="M1370" t="s">
        <v>608</v>
      </c>
      <c r="N1370" s="497">
        <f>IF(COUNTIF($A$3:A1370,A1370)=1,1,0)</f>
        <v>0</v>
      </c>
    </row>
    <row r="1371" spans="1:14" x14ac:dyDescent="0.35">
      <c r="A1371" t="s">
        <v>919</v>
      </c>
      <c r="B1371" s="497" t="str">
        <f>IF(Table10[[#This Row],[DTR/Trạm]]="DTR",_xlfn.XLOOKUP(Table10[[#This Row],[ID NCC]],DS_NCC_DTR[ID NCC],DS_NCC_DTR[Tên NCC]),_xlfn.XLOOKUP(Table10[[#This Row],[ID NCC]],Data_TongTram2[ID NCC],Data_TongTram2[Tên NCC]))</f>
        <v>HKD Phạm Thanh Vũ</v>
      </c>
      <c r="C1371" s="497" t="str">
        <f>IF(Table10[[#This Row],[Trạm/DTR]]="DTR","DTR","Trạm")</f>
        <v>Trạm</v>
      </c>
      <c r="D1371" s="497" t="str">
        <f>Table10[[#This Row],[ID NCC]]&amp;Table10[[#This Row],[Trạm/DTR]]</f>
        <v>001J3000002HLorIAGKhánh Nga</v>
      </c>
      <c r="E1371" s="497" t="str">
        <f>IF(Table10[[#This Row],[DTR/Trạm]]="DTR",_xlfn.XLOOKUP(Table10[[#This Row],[ID NCC]],DS_NCC_DTR[ID NCC],DS_NCC_DTR[Nhân viên]),_xlfn.XLOOKUP(Table10[[#This Row],[ID NCC]],Data_TongTram2[ID NCC],Data_TongTram2[Nhân viên]))</f>
        <v>Lâm Đỗ Anh Hào</v>
      </c>
      <c r="F1371" s="497" t="str">
        <f>IF(Table10[[#This Row],[Trạm/DTR]]="DTR",_xlfn.XLOOKUP(Table10[[#This Row],[ID NCC]],DS_NCC_DTR[ID NCC],DS_NCC_DTR[Admin miền]),_xlfn.XLOOKUP(Table10[[#This Row],[Trạm/DTR]],Table16[Trạm],Table16[[Admin ]]))</f>
        <v>Nguyễn Thị Ngọc Bích</v>
      </c>
      <c r="G1371" t="s">
        <v>1296</v>
      </c>
      <c r="H1371" s="497" t="str">
        <f>VLOOKUP(Table10[[#This Row],[Sản Phẩm RG]],'Thông tin'!C:F,4,0)</f>
        <v>PET chai</v>
      </c>
      <c r="I1371">
        <v>810</v>
      </c>
      <c r="J1371" s="497">
        <f>Table10[[#This Row],[Sản lượng kg]]/1000</f>
        <v>0.81</v>
      </c>
      <c r="K1371" s="497" t="str">
        <f>_xlfn.XLOOKUP(Table10[[#This Row],[Loại Hàng]],Table59[Nhóm],Table59[Qui đổi])</f>
        <v>PET chai</v>
      </c>
      <c r="L1371" s="403">
        <v>46162</v>
      </c>
      <c r="M1371" t="s">
        <v>608</v>
      </c>
      <c r="N1371" s="497">
        <f>IF(COUNTIF($A$3:A1371,A1371)=1,1,0)</f>
        <v>0</v>
      </c>
    </row>
    <row r="1372" spans="1:14" x14ac:dyDescent="0.35">
      <c r="A1372" t="s">
        <v>662</v>
      </c>
      <c r="B1372" s="497" t="str">
        <f>IF(Table10[[#This Row],[DTR/Trạm]]="DTR",_xlfn.XLOOKUP(Table10[[#This Row],[ID NCC]],DS_NCC_DTR[ID NCC],DS_NCC_DTR[Tên NCC]),_xlfn.XLOOKUP(Table10[[#This Row],[ID NCC]],Data_TongTram2[ID NCC],Data_TongTram2[Tên NCC]))</f>
        <v>Trương Văn Toản</v>
      </c>
      <c r="C1372" s="497" t="str">
        <f>IF(Table10[[#This Row],[Trạm/DTR]]="DTR","DTR","Trạm")</f>
        <v>Trạm</v>
      </c>
      <c r="D1372" s="497" t="str">
        <f>Table10[[#This Row],[ID NCC]]&amp;Table10[[#This Row],[Trạm/DTR]]</f>
        <v>001dc00000hpqrpAAAKhánh Nga</v>
      </c>
      <c r="E1372" s="497" t="str">
        <f>IF(Table10[[#This Row],[DTR/Trạm]]="DTR",_xlfn.XLOOKUP(Table10[[#This Row],[ID NCC]],DS_NCC_DTR[ID NCC],DS_NCC_DTR[Nhân viên]),_xlfn.XLOOKUP(Table10[[#This Row],[ID NCC]],Data_TongTram2[ID NCC],Data_TongTram2[Nhân viên]))</f>
        <v>Thái Tân Văn</v>
      </c>
      <c r="F1372" s="497" t="str">
        <f>IF(Table10[[#This Row],[Trạm/DTR]]="DTR",_xlfn.XLOOKUP(Table10[[#This Row],[ID NCC]],DS_NCC_DTR[ID NCC],DS_NCC_DTR[Admin miền]),_xlfn.XLOOKUP(Table10[[#This Row],[Trạm/DTR]],Table16[Trạm],Table16[[Admin ]]))</f>
        <v>Nguyễn Thị Ngọc Bích</v>
      </c>
      <c r="G1372" t="s">
        <v>1296</v>
      </c>
      <c r="H1372" s="497" t="str">
        <f>VLOOKUP(Table10[[#This Row],[Sản Phẩm RG]],'Thông tin'!C:F,4,0)</f>
        <v>PET chai</v>
      </c>
      <c r="I1372">
        <v>487</v>
      </c>
      <c r="J1372" s="497">
        <f>Table10[[#This Row],[Sản lượng kg]]/1000</f>
        <v>0.48699999999999999</v>
      </c>
      <c r="K1372" s="497" t="str">
        <f>_xlfn.XLOOKUP(Table10[[#This Row],[Loại Hàng]],Table59[Nhóm],Table59[Qui đổi])</f>
        <v>PET chai</v>
      </c>
      <c r="L1372" s="403">
        <v>46163</v>
      </c>
      <c r="M1372" t="s">
        <v>608</v>
      </c>
      <c r="N1372" s="497">
        <f>IF(COUNTIF($A$3:A1372,A1372)=1,1,0)</f>
        <v>0</v>
      </c>
    </row>
    <row r="1373" spans="1:14" x14ac:dyDescent="0.35">
      <c r="A1373" t="s">
        <v>411</v>
      </c>
      <c r="B1373" s="497" t="str">
        <f>IF(Table10[[#This Row],[DTR/Trạm]]="DTR",_xlfn.XLOOKUP(Table10[[#This Row],[ID NCC]],DS_NCC_DTR[ID NCC],DS_NCC_DTR[Tên NCC]),_xlfn.XLOOKUP(Table10[[#This Row],[ID NCC]],Data_TongTram2[ID NCC],Data_TongTram2[Tên NCC]))</f>
        <v>Anh Chiến</v>
      </c>
      <c r="C1373" s="497" t="str">
        <f>IF(Table10[[#This Row],[Trạm/DTR]]="DTR","DTR","Trạm")</f>
        <v>Trạm</v>
      </c>
      <c r="D1373" s="497" t="str">
        <f>Table10[[#This Row],[ID NCC]]&amp;Table10[[#This Row],[Trạm/DTR]]</f>
        <v>001J3000002HLbcIAGKhánh Nga</v>
      </c>
      <c r="E1373" s="497" t="str">
        <f>IF(Table10[[#This Row],[DTR/Trạm]]="DTR",_xlfn.XLOOKUP(Table10[[#This Row],[ID NCC]],DS_NCC_DTR[ID NCC],DS_NCC_DTR[Nhân viên]),_xlfn.XLOOKUP(Table10[[#This Row],[ID NCC]],Data_TongTram2[ID NCC],Data_TongTram2[Nhân viên]))</f>
        <v>Lâm Đỗ Anh Hào</v>
      </c>
      <c r="F1373" s="497" t="str">
        <f>IF(Table10[[#This Row],[Trạm/DTR]]="DTR",_xlfn.XLOOKUP(Table10[[#This Row],[ID NCC]],DS_NCC_DTR[ID NCC],DS_NCC_DTR[Admin miền]),_xlfn.XLOOKUP(Table10[[#This Row],[Trạm/DTR]],Table16[Trạm],Table16[[Admin ]]))</f>
        <v>Nguyễn Thị Ngọc Bích</v>
      </c>
      <c r="G1373" t="s">
        <v>1296</v>
      </c>
      <c r="H1373" s="497" t="str">
        <f>VLOOKUP(Table10[[#This Row],[Sản Phẩm RG]],'Thông tin'!C:F,4,0)</f>
        <v>PET chai</v>
      </c>
      <c r="I1373">
        <v>442</v>
      </c>
      <c r="J1373" s="497">
        <f>Table10[[#This Row],[Sản lượng kg]]/1000</f>
        <v>0.442</v>
      </c>
      <c r="K1373" s="497" t="str">
        <f>_xlfn.XLOOKUP(Table10[[#This Row],[Loại Hàng]],Table59[Nhóm],Table59[Qui đổi])</f>
        <v>PET chai</v>
      </c>
      <c r="L1373" s="403">
        <v>46163</v>
      </c>
      <c r="M1373" t="s">
        <v>608</v>
      </c>
      <c r="N1373" s="497">
        <f>IF(COUNTIF($A$3:A1373,A1373)=1,1,0)</f>
        <v>0</v>
      </c>
    </row>
    <row r="1374" spans="1:14" x14ac:dyDescent="0.35">
      <c r="A1374" t="s">
        <v>383</v>
      </c>
      <c r="B1374" s="497" t="str">
        <f>IF(Table10[[#This Row],[DTR/Trạm]]="DTR",_xlfn.XLOOKUP(Table10[[#This Row],[ID NCC]],DS_NCC_DTR[ID NCC],DS_NCC_DTR[Tên NCC]),_xlfn.XLOOKUP(Table10[[#This Row],[ID NCC]],Data_TongTram2[ID NCC],Data_TongTram2[Tên NCC]))</f>
        <v>PHẾ LIỆU CẦU</v>
      </c>
      <c r="C1374" s="497" t="str">
        <f>IF(Table10[[#This Row],[Trạm/DTR]]="DTR","DTR","Trạm")</f>
        <v>Trạm</v>
      </c>
      <c r="D1374" s="497" t="str">
        <f>Table10[[#This Row],[ID NCC]]&amp;Table10[[#This Row],[Trạm/DTR]]</f>
        <v>001J3000005HQnYIAWKhánh Nga</v>
      </c>
      <c r="E1374" s="497" t="str">
        <f>IF(Table10[[#This Row],[DTR/Trạm]]="DTR",_xlfn.XLOOKUP(Table10[[#This Row],[ID NCC]],DS_NCC_DTR[ID NCC],DS_NCC_DTR[Nhân viên]),_xlfn.XLOOKUP(Table10[[#This Row],[ID NCC]],Data_TongTram2[ID NCC],Data_TongTram2[Nhân viên]))</f>
        <v>Lâm Đỗ Anh Hào</v>
      </c>
      <c r="F1374" s="497" t="str">
        <f>IF(Table10[[#This Row],[Trạm/DTR]]="DTR",_xlfn.XLOOKUP(Table10[[#This Row],[ID NCC]],DS_NCC_DTR[ID NCC],DS_NCC_DTR[Admin miền]),_xlfn.XLOOKUP(Table10[[#This Row],[Trạm/DTR]],Table16[Trạm],Table16[[Admin ]]))</f>
        <v>Nguyễn Thị Ngọc Bích</v>
      </c>
      <c r="G1374" t="s">
        <v>1296</v>
      </c>
      <c r="H1374" s="497" t="str">
        <f>VLOOKUP(Table10[[#This Row],[Sản Phẩm RG]],'Thông tin'!C:F,4,0)</f>
        <v>PET chai</v>
      </c>
      <c r="I1374">
        <v>1358</v>
      </c>
      <c r="J1374" s="497">
        <f>Table10[[#This Row],[Sản lượng kg]]/1000</f>
        <v>1.3580000000000001</v>
      </c>
      <c r="K1374" s="497" t="str">
        <f>_xlfn.XLOOKUP(Table10[[#This Row],[Loại Hàng]],Table59[Nhóm],Table59[Qui đổi])</f>
        <v>PET chai</v>
      </c>
      <c r="L1374" s="403">
        <v>46163</v>
      </c>
      <c r="M1374" t="s">
        <v>608</v>
      </c>
      <c r="N1374" s="497">
        <f>IF(COUNTIF($A$3:A1374,A1374)=1,1,0)</f>
        <v>0</v>
      </c>
    </row>
    <row r="1375" spans="1:14" x14ac:dyDescent="0.35">
      <c r="A1375" t="s">
        <v>383</v>
      </c>
      <c r="B1375" s="497" t="str">
        <f>IF(Table10[[#This Row],[DTR/Trạm]]="DTR",_xlfn.XLOOKUP(Table10[[#This Row],[ID NCC]],DS_NCC_DTR[ID NCC],DS_NCC_DTR[Tên NCC]),_xlfn.XLOOKUP(Table10[[#This Row],[ID NCC]],Data_TongTram2[ID NCC],Data_TongTram2[Tên NCC]))</f>
        <v>PHẾ LIỆU CẦU</v>
      </c>
      <c r="C1375" s="497" t="str">
        <f>IF(Table10[[#This Row],[Trạm/DTR]]="DTR","DTR","Trạm")</f>
        <v>Trạm</v>
      </c>
      <c r="D1375" s="497" t="str">
        <f>Table10[[#This Row],[ID NCC]]&amp;Table10[[#This Row],[Trạm/DTR]]</f>
        <v>001J3000005HQnYIAWKhánh Nga</v>
      </c>
      <c r="E1375" s="497" t="str">
        <f>IF(Table10[[#This Row],[DTR/Trạm]]="DTR",_xlfn.XLOOKUP(Table10[[#This Row],[ID NCC]],DS_NCC_DTR[ID NCC],DS_NCC_DTR[Nhân viên]),_xlfn.XLOOKUP(Table10[[#This Row],[ID NCC]],Data_TongTram2[ID NCC],Data_TongTram2[Nhân viên]))</f>
        <v>Lâm Đỗ Anh Hào</v>
      </c>
      <c r="F1375" s="497" t="str">
        <f>IF(Table10[[#This Row],[Trạm/DTR]]="DTR",_xlfn.XLOOKUP(Table10[[#This Row],[ID NCC]],DS_NCC_DTR[ID NCC],DS_NCC_DTR[Admin miền]),_xlfn.XLOOKUP(Table10[[#This Row],[Trạm/DTR]],Table16[Trạm],Table16[[Admin ]]))</f>
        <v>Nguyễn Thị Ngọc Bích</v>
      </c>
      <c r="G1375" t="s">
        <v>1360</v>
      </c>
      <c r="H1375" s="497" t="str">
        <f>VLOOKUP(Table10[[#This Row],[Sản Phẩm RG]],'Thông tin'!C:F,4,0)</f>
        <v>PET chai</v>
      </c>
      <c r="I1375">
        <v>22</v>
      </c>
      <c r="J1375" s="497">
        <f>Table10[[#This Row],[Sản lượng kg]]/1000</f>
        <v>2.1999999999999999E-2</v>
      </c>
      <c r="K1375" s="497" t="str">
        <f>_xlfn.XLOOKUP(Table10[[#This Row],[Loại Hàng]],Table59[Nhóm],Table59[Qui đổi])</f>
        <v>PET chai</v>
      </c>
      <c r="L1375" s="403">
        <v>46163</v>
      </c>
      <c r="M1375" t="s">
        <v>608</v>
      </c>
      <c r="N1375" s="497">
        <f>IF(COUNTIF($A$3:A1375,A1375)=1,1,0)</f>
        <v>0</v>
      </c>
    </row>
    <row r="1376" spans="1:14" x14ac:dyDescent="0.35">
      <c r="A1376" t="s">
        <v>394</v>
      </c>
      <c r="B1376" s="497" t="str">
        <f>IF(Table10[[#This Row],[DTR/Trạm]]="DTR",_xlfn.XLOOKUP(Table10[[#This Row],[ID NCC]],DS_NCC_DTR[ID NCC],DS_NCC_DTR[Tên NCC]),_xlfn.XLOOKUP(Table10[[#This Row],[ID NCC]],Data_TongTram2[ID NCC],Data_TongTram2[Tên NCC]))</f>
        <v>Anh Huy Tiền Giang</v>
      </c>
      <c r="C1376" s="497" t="str">
        <f>IF(Table10[[#This Row],[Trạm/DTR]]="DTR","DTR","Trạm")</f>
        <v>Trạm</v>
      </c>
      <c r="D1376" s="497" t="str">
        <f>Table10[[#This Row],[ID NCC]]&amp;Table10[[#This Row],[Trạm/DTR]]</f>
        <v>001J3000002HLbeIAGKhánh Nga</v>
      </c>
      <c r="E1376" s="497" t="str">
        <f>IF(Table10[[#This Row],[DTR/Trạm]]="DTR",_xlfn.XLOOKUP(Table10[[#This Row],[ID NCC]],DS_NCC_DTR[ID NCC],DS_NCC_DTR[Nhân viên]),_xlfn.XLOOKUP(Table10[[#This Row],[ID NCC]],Data_TongTram2[ID NCC],Data_TongTram2[Nhân viên]))</f>
        <v>Lâm Đỗ Anh Hào</v>
      </c>
      <c r="F1376" s="497" t="str">
        <f>IF(Table10[[#This Row],[Trạm/DTR]]="DTR",_xlfn.XLOOKUP(Table10[[#This Row],[ID NCC]],DS_NCC_DTR[ID NCC],DS_NCC_DTR[Admin miền]),_xlfn.XLOOKUP(Table10[[#This Row],[Trạm/DTR]],Table16[Trạm],Table16[[Admin ]]))</f>
        <v>Nguyễn Thị Ngọc Bích</v>
      </c>
      <c r="G1376" t="s">
        <v>1296</v>
      </c>
      <c r="H1376" s="497" t="str">
        <f>VLOOKUP(Table10[[#This Row],[Sản Phẩm RG]],'Thông tin'!C:F,4,0)</f>
        <v>PET chai</v>
      </c>
      <c r="I1376">
        <v>710</v>
      </c>
      <c r="J1376" s="497">
        <f>Table10[[#This Row],[Sản lượng kg]]/1000</f>
        <v>0.71</v>
      </c>
      <c r="K1376" s="497" t="str">
        <f>_xlfn.XLOOKUP(Table10[[#This Row],[Loại Hàng]],Table59[Nhóm],Table59[Qui đổi])</f>
        <v>PET chai</v>
      </c>
      <c r="L1376" s="403">
        <v>46163</v>
      </c>
      <c r="M1376" t="s">
        <v>608</v>
      </c>
      <c r="N1376" s="497">
        <f>IF(COUNTIF($A$3:A1376,A1376)=1,1,0)</f>
        <v>0</v>
      </c>
    </row>
    <row r="1377" spans="1:14" x14ac:dyDescent="0.35">
      <c r="A1377" t="s">
        <v>403</v>
      </c>
      <c r="B1377" s="497" t="str">
        <f>IF(Table10[[#This Row],[DTR/Trạm]]="DTR",_xlfn.XLOOKUP(Table10[[#This Row],[ID NCC]],DS_NCC_DTR[ID NCC],DS_NCC_DTR[Tên NCC]),_xlfn.XLOOKUP(Table10[[#This Row],[ID NCC]],Data_TongTram2[ID NCC],Data_TongTram2[Tên NCC]))</f>
        <v>Anh Phúc Mỹ Tho</v>
      </c>
      <c r="C1377" s="497" t="str">
        <f>IF(Table10[[#This Row],[Trạm/DTR]]="DTR","DTR","Trạm")</f>
        <v>Trạm</v>
      </c>
      <c r="D1377" s="497" t="str">
        <f>Table10[[#This Row],[ID NCC]]&amp;Table10[[#This Row],[Trạm/DTR]]</f>
        <v>001J3000002HLbkIAGKhánh Nga</v>
      </c>
      <c r="E1377" s="497" t="str">
        <f>IF(Table10[[#This Row],[DTR/Trạm]]="DTR",_xlfn.XLOOKUP(Table10[[#This Row],[ID NCC]],DS_NCC_DTR[ID NCC],DS_NCC_DTR[Nhân viên]),_xlfn.XLOOKUP(Table10[[#This Row],[ID NCC]],Data_TongTram2[ID NCC],Data_TongTram2[Nhân viên]))</f>
        <v>Lâm Đỗ Anh Hào</v>
      </c>
      <c r="F1377" s="497" t="str">
        <f>IF(Table10[[#This Row],[Trạm/DTR]]="DTR",_xlfn.XLOOKUP(Table10[[#This Row],[ID NCC]],DS_NCC_DTR[ID NCC],DS_NCC_DTR[Admin miền]),_xlfn.XLOOKUP(Table10[[#This Row],[Trạm/DTR]],Table16[Trạm],Table16[[Admin ]]))</f>
        <v>Nguyễn Thị Ngọc Bích</v>
      </c>
      <c r="G1377" t="s">
        <v>1296</v>
      </c>
      <c r="H1377" s="497" t="str">
        <f>VLOOKUP(Table10[[#This Row],[Sản Phẩm RG]],'Thông tin'!C:F,4,0)</f>
        <v>PET chai</v>
      </c>
      <c r="I1377">
        <v>340</v>
      </c>
      <c r="J1377" s="497">
        <f>Table10[[#This Row],[Sản lượng kg]]/1000</f>
        <v>0.34</v>
      </c>
      <c r="K1377" s="497" t="str">
        <f>_xlfn.XLOOKUP(Table10[[#This Row],[Loại Hàng]],Table59[Nhóm],Table59[Qui đổi])</f>
        <v>PET chai</v>
      </c>
      <c r="L1377" s="403">
        <v>46163</v>
      </c>
      <c r="M1377" t="s">
        <v>608</v>
      </c>
      <c r="N1377" s="497">
        <f>IF(COUNTIF($A$3:A1377,A1377)=1,1,0)</f>
        <v>0</v>
      </c>
    </row>
    <row r="1378" spans="1:14" x14ac:dyDescent="0.35">
      <c r="A1378" t="s">
        <v>384</v>
      </c>
      <c r="B1378" s="497" t="str">
        <f>IF(Table10[[#This Row],[DTR/Trạm]]="DTR",_xlfn.XLOOKUP(Table10[[#This Row],[ID NCC]],DS_NCC_DTR[ID NCC],DS_NCC_DTR[Tên NCC]),_xlfn.XLOOKUP(Table10[[#This Row],[ID NCC]],Data_TongTram2[ID NCC],Data_TongTram2[Tên NCC]))</f>
        <v>HKD Ngọc An Nhiên</v>
      </c>
      <c r="C1378" s="497" t="str">
        <f>IF(Table10[[#This Row],[Trạm/DTR]]="DTR","DTR","Trạm")</f>
        <v>Trạm</v>
      </c>
      <c r="D1378" s="497" t="str">
        <f>Table10[[#This Row],[ID NCC]]&amp;Table10[[#This Row],[Trạm/DTR]]</f>
        <v>001J3000002HLbvIAGKhánh Nga</v>
      </c>
      <c r="E1378" s="497" t="str">
        <f>IF(Table10[[#This Row],[DTR/Trạm]]="DTR",_xlfn.XLOOKUP(Table10[[#This Row],[ID NCC]],DS_NCC_DTR[ID NCC],DS_NCC_DTR[Nhân viên]),_xlfn.XLOOKUP(Table10[[#This Row],[ID NCC]],Data_TongTram2[ID NCC],Data_TongTram2[Nhân viên]))</f>
        <v>Lâm Đỗ Anh Hào</v>
      </c>
      <c r="F1378" s="497" t="str">
        <f>IF(Table10[[#This Row],[Trạm/DTR]]="DTR",_xlfn.XLOOKUP(Table10[[#This Row],[ID NCC]],DS_NCC_DTR[ID NCC],DS_NCC_DTR[Admin miền]),_xlfn.XLOOKUP(Table10[[#This Row],[Trạm/DTR]],Table16[Trạm],Table16[[Admin ]]))</f>
        <v>Nguyễn Thị Ngọc Bích</v>
      </c>
      <c r="G1378" t="s">
        <v>1296</v>
      </c>
      <c r="H1378" s="497" t="str">
        <f>VLOOKUP(Table10[[#This Row],[Sản Phẩm RG]],'Thông tin'!C:F,4,0)</f>
        <v>PET chai</v>
      </c>
      <c r="I1378">
        <v>1001</v>
      </c>
      <c r="J1378" s="497">
        <f>Table10[[#This Row],[Sản lượng kg]]/1000</f>
        <v>1.0009999999999999</v>
      </c>
      <c r="K1378" s="497" t="str">
        <f>_xlfn.XLOOKUP(Table10[[#This Row],[Loại Hàng]],Table59[Nhóm],Table59[Qui đổi])</f>
        <v>PET chai</v>
      </c>
      <c r="L1378" s="403">
        <v>46163</v>
      </c>
      <c r="M1378" t="s">
        <v>608</v>
      </c>
      <c r="N1378" s="497">
        <f>IF(COUNTIF($A$3:A1378,A1378)=1,1,0)</f>
        <v>0</v>
      </c>
    </row>
    <row r="1379" spans="1:14" x14ac:dyDescent="0.35">
      <c r="A1379" t="s">
        <v>384</v>
      </c>
      <c r="B1379" s="497" t="str">
        <f>IF(Table10[[#This Row],[DTR/Trạm]]="DTR",_xlfn.XLOOKUP(Table10[[#This Row],[ID NCC]],DS_NCC_DTR[ID NCC],DS_NCC_DTR[Tên NCC]),_xlfn.XLOOKUP(Table10[[#This Row],[ID NCC]],Data_TongTram2[ID NCC],Data_TongTram2[Tên NCC]))</f>
        <v>HKD Ngọc An Nhiên</v>
      </c>
      <c r="C1379" s="497" t="str">
        <f>IF(Table10[[#This Row],[Trạm/DTR]]="DTR","DTR","Trạm")</f>
        <v>Trạm</v>
      </c>
      <c r="D1379" s="497" t="str">
        <f>Table10[[#This Row],[ID NCC]]&amp;Table10[[#This Row],[Trạm/DTR]]</f>
        <v>001J3000002HLbvIAGKhánh Nga</v>
      </c>
      <c r="E1379" s="497" t="str">
        <f>IF(Table10[[#This Row],[DTR/Trạm]]="DTR",_xlfn.XLOOKUP(Table10[[#This Row],[ID NCC]],DS_NCC_DTR[ID NCC],DS_NCC_DTR[Nhân viên]),_xlfn.XLOOKUP(Table10[[#This Row],[ID NCC]],Data_TongTram2[ID NCC],Data_TongTram2[Nhân viên]))</f>
        <v>Lâm Đỗ Anh Hào</v>
      </c>
      <c r="F1379" s="497" t="str">
        <f>IF(Table10[[#This Row],[Trạm/DTR]]="DTR",_xlfn.XLOOKUP(Table10[[#This Row],[ID NCC]],DS_NCC_DTR[ID NCC],DS_NCC_DTR[Admin miền]),_xlfn.XLOOKUP(Table10[[#This Row],[Trạm/DTR]],Table16[Trạm],Table16[[Admin ]]))</f>
        <v>Nguyễn Thị Ngọc Bích</v>
      </c>
      <c r="G1379" t="s">
        <v>1296</v>
      </c>
      <c r="H1379" s="497" t="str">
        <f>VLOOKUP(Table10[[#This Row],[Sản Phẩm RG]],'Thông tin'!C:F,4,0)</f>
        <v>PET chai</v>
      </c>
      <c r="I1379">
        <v>746</v>
      </c>
      <c r="J1379" s="497">
        <f>Table10[[#This Row],[Sản lượng kg]]/1000</f>
        <v>0.746</v>
      </c>
      <c r="K1379" s="497" t="str">
        <f>_xlfn.XLOOKUP(Table10[[#This Row],[Loại Hàng]],Table59[Nhóm],Table59[Qui đổi])</f>
        <v>PET chai</v>
      </c>
      <c r="L1379" s="403">
        <v>46163</v>
      </c>
      <c r="M1379" t="s">
        <v>608</v>
      </c>
      <c r="N1379" s="497">
        <f>IF(COUNTIF($A$3:A1379,A1379)=1,1,0)</f>
        <v>0</v>
      </c>
    </row>
    <row r="1380" spans="1:14" x14ac:dyDescent="0.35">
      <c r="A1380" t="s">
        <v>385</v>
      </c>
      <c r="B1380" s="497" t="str">
        <f>IF(Table10[[#This Row],[DTR/Trạm]]="DTR",_xlfn.XLOOKUP(Table10[[#This Row],[ID NCC]],DS_NCC_DTR[ID NCC],DS_NCC_DTR[Tên NCC]),_xlfn.XLOOKUP(Table10[[#This Row],[ID NCC]],Data_TongTram2[ID NCC],Data_TongTram2[Tên NCC]))</f>
        <v>HKD Nguyễn Thị Lệ Hằng</v>
      </c>
      <c r="C1380" s="497" t="str">
        <f>IF(Table10[[#This Row],[Trạm/DTR]]="DTR","DTR","Trạm")</f>
        <v>Trạm</v>
      </c>
      <c r="D1380" s="497" t="str">
        <f>Table10[[#This Row],[ID NCC]]&amp;Table10[[#This Row],[Trạm/DTR]]</f>
        <v>001J3000002HLZAIA4Khánh Nga</v>
      </c>
      <c r="E1380" s="497" t="str">
        <f>IF(Table10[[#This Row],[DTR/Trạm]]="DTR",_xlfn.XLOOKUP(Table10[[#This Row],[ID NCC]],DS_NCC_DTR[ID NCC],DS_NCC_DTR[Nhân viên]),_xlfn.XLOOKUP(Table10[[#This Row],[ID NCC]],Data_TongTram2[ID NCC],Data_TongTram2[Nhân viên]))</f>
        <v>Lâm Đỗ Anh Hào</v>
      </c>
      <c r="F1380" s="497" t="str">
        <f>IF(Table10[[#This Row],[Trạm/DTR]]="DTR",_xlfn.XLOOKUP(Table10[[#This Row],[ID NCC]],DS_NCC_DTR[ID NCC],DS_NCC_DTR[Admin miền]),_xlfn.XLOOKUP(Table10[[#This Row],[Trạm/DTR]],Table16[Trạm],Table16[[Admin ]]))</f>
        <v>Nguyễn Thị Ngọc Bích</v>
      </c>
      <c r="G1380" t="s">
        <v>1296</v>
      </c>
      <c r="H1380" s="497" t="str">
        <f>VLOOKUP(Table10[[#This Row],[Sản Phẩm RG]],'Thông tin'!C:F,4,0)</f>
        <v>PET chai</v>
      </c>
      <c r="I1380">
        <v>722</v>
      </c>
      <c r="J1380" s="497">
        <f>Table10[[#This Row],[Sản lượng kg]]/1000</f>
        <v>0.72199999999999998</v>
      </c>
      <c r="K1380" s="497" t="str">
        <f>_xlfn.XLOOKUP(Table10[[#This Row],[Loại Hàng]],Table59[Nhóm],Table59[Qui đổi])</f>
        <v>PET chai</v>
      </c>
      <c r="L1380" s="403">
        <v>46163</v>
      </c>
      <c r="M1380" t="s">
        <v>608</v>
      </c>
      <c r="N1380" s="497">
        <f>IF(COUNTIF($A$3:A1380,A1380)=1,1,0)</f>
        <v>0</v>
      </c>
    </row>
    <row r="1381" spans="1:14" x14ac:dyDescent="0.35">
      <c r="A1381" t="s">
        <v>452</v>
      </c>
      <c r="B1381" s="497" t="str">
        <f>IF(Table10[[#This Row],[DTR/Trạm]]="DTR",_xlfn.XLOOKUP(Table10[[#This Row],[ID NCC]],DS_NCC_DTR[ID NCC],DS_NCC_DTR[Tên NCC]),_xlfn.XLOOKUP(Table10[[#This Row],[ID NCC]],Data_TongTram2[ID NCC],Data_TongTram2[Tên NCC]))</f>
        <v>Chị Ngọc Đồng Tâm</v>
      </c>
      <c r="C1381" s="497" t="str">
        <f>IF(Table10[[#This Row],[Trạm/DTR]]="DTR","DTR","Trạm")</f>
        <v>Trạm</v>
      </c>
      <c r="D1381" s="497" t="str">
        <f>Table10[[#This Row],[ID NCC]]&amp;Table10[[#This Row],[Trạm/DTR]]</f>
        <v>001J3000002HLbsIAGKhánh Nga</v>
      </c>
      <c r="E1381" s="497" t="str">
        <f>IF(Table10[[#This Row],[DTR/Trạm]]="DTR",_xlfn.XLOOKUP(Table10[[#This Row],[ID NCC]],DS_NCC_DTR[ID NCC],DS_NCC_DTR[Nhân viên]),_xlfn.XLOOKUP(Table10[[#This Row],[ID NCC]],Data_TongTram2[ID NCC],Data_TongTram2[Nhân viên]))</f>
        <v>Lâm Đỗ Anh Hào</v>
      </c>
      <c r="F1381" s="497" t="str">
        <f>IF(Table10[[#This Row],[Trạm/DTR]]="DTR",_xlfn.XLOOKUP(Table10[[#This Row],[ID NCC]],DS_NCC_DTR[ID NCC],DS_NCC_DTR[Admin miền]),_xlfn.XLOOKUP(Table10[[#This Row],[Trạm/DTR]],Table16[Trạm],Table16[[Admin ]]))</f>
        <v>Nguyễn Thị Ngọc Bích</v>
      </c>
      <c r="G1381" t="s">
        <v>1296</v>
      </c>
      <c r="H1381" s="497" t="str">
        <f>VLOOKUP(Table10[[#This Row],[Sản Phẩm RG]],'Thông tin'!C:F,4,0)</f>
        <v>PET chai</v>
      </c>
      <c r="I1381">
        <v>486</v>
      </c>
      <c r="J1381" s="497">
        <f>Table10[[#This Row],[Sản lượng kg]]/1000</f>
        <v>0.48599999999999999</v>
      </c>
      <c r="K1381" s="497" t="str">
        <f>_xlfn.XLOOKUP(Table10[[#This Row],[Loại Hàng]],Table59[Nhóm],Table59[Qui đổi])</f>
        <v>PET chai</v>
      </c>
      <c r="L1381" s="403">
        <v>46163</v>
      </c>
      <c r="M1381" t="s">
        <v>608</v>
      </c>
      <c r="N1381" s="497">
        <f>IF(COUNTIF($A$3:A1381,A1381)=1,1,0)</f>
        <v>0</v>
      </c>
    </row>
    <row r="1382" spans="1:14" x14ac:dyDescent="0.35">
      <c r="A1382" t="s">
        <v>390</v>
      </c>
      <c r="B1382" s="497" t="str">
        <f>IF(Table10[[#This Row],[DTR/Trạm]]="DTR",_xlfn.XLOOKUP(Table10[[#This Row],[ID NCC]],DS_NCC_DTR[ID NCC],DS_NCC_DTR[Tên NCC]),_xlfn.XLOOKUP(Table10[[#This Row],[ID NCC]],Data_TongTram2[ID NCC],Data_TongTram2[Tên NCC]))</f>
        <v>Anh Dũng Vĩnh Kim</v>
      </c>
      <c r="C1382" s="497" t="str">
        <f>IF(Table10[[#This Row],[Trạm/DTR]]="DTR","DTR","Trạm")</f>
        <v>Trạm</v>
      </c>
      <c r="D1382" s="497" t="str">
        <f>Table10[[#This Row],[ID NCC]]&amp;Table10[[#This Row],[Trạm/DTR]]</f>
        <v>001J3000002HLptIAGKhánh Nga</v>
      </c>
      <c r="E1382" s="497" t="str">
        <f>IF(Table10[[#This Row],[DTR/Trạm]]="DTR",_xlfn.XLOOKUP(Table10[[#This Row],[ID NCC]],DS_NCC_DTR[ID NCC],DS_NCC_DTR[Nhân viên]),_xlfn.XLOOKUP(Table10[[#This Row],[ID NCC]],Data_TongTram2[ID NCC],Data_TongTram2[Nhân viên]))</f>
        <v>Lâm Đỗ Anh Hào</v>
      </c>
      <c r="F1382" s="497" t="str">
        <f>IF(Table10[[#This Row],[Trạm/DTR]]="DTR",_xlfn.XLOOKUP(Table10[[#This Row],[ID NCC]],DS_NCC_DTR[ID NCC],DS_NCC_DTR[Admin miền]),_xlfn.XLOOKUP(Table10[[#This Row],[Trạm/DTR]],Table16[Trạm],Table16[[Admin ]]))</f>
        <v>Nguyễn Thị Ngọc Bích</v>
      </c>
      <c r="G1382" t="s">
        <v>1296</v>
      </c>
      <c r="H1382" s="497" t="str">
        <f>VLOOKUP(Table10[[#This Row],[Sản Phẩm RG]],'Thông tin'!C:F,4,0)</f>
        <v>PET chai</v>
      </c>
      <c r="I1382">
        <v>459</v>
      </c>
      <c r="J1382" s="497">
        <f>Table10[[#This Row],[Sản lượng kg]]/1000</f>
        <v>0.45900000000000002</v>
      </c>
      <c r="K1382" s="497" t="str">
        <f>_xlfn.XLOOKUP(Table10[[#This Row],[Loại Hàng]],Table59[Nhóm],Table59[Qui đổi])</f>
        <v>PET chai</v>
      </c>
      <c r="L1382" s="403">
        <v>46163</v>
      </c>
      <c r="M1382" t="s">
        <v>608</v>
      </c>
      <c r="N1382" s="497">
        <f>IF(COUNTIF($A$3:A1382,A1382)=1,1,0)</f>
        <v>0</v>
      </c>
    </row>
    <row r="1383" spans="1:14" x14ac:dyDescent="0.35">
      <c r="A1383" t="s">
        <v>2951</v>
      </c>
      <c r="B1383" s="497" t="str">
        <f>IF(Table10[[#This Row],[DTR/Trạm]]="DTR",_xlfn.XLOOKUP(Table10[[#This Row],[ID NCC]],DS_NCC_DTR[ID NCC],DS_NCC_DTR[Tên NCC]),_xlfn.XLOOKUP(Table10[[#This Row],[ID NCC]],Data_TongTram2[ID NCC],Data_TongTram2[Tên NCC]))</f>
        <v>Chị Trang Bến Tre</v>
      </c>
      <c r="C1383" s="497" t="str">
        <f>IF(Table10[[#This Row],[Trạm/DTR]]="DTR","DTR","Trạm")</f>
        <v>Trạm</v>
      </c>
      <c r="D1383" s="497" t="str">
        <f>Table10[[#This Row],[ID NCC]]&amp;Table10[[#This Row],[Trạm/DTR]]</f>
        <v>001dc00002um0NpAAIKhánh Nga</v>
      </c>
      <c r="E1383" s="497" t="str">
        <f>IF(Table10[[#This Row],[DTR/Trạm]]="DTR",_xlfn.XLOOKUP(Table10[[#This Row],[ID NCC]],DS_NCC_DTR[ID NCC],DS_NCC_DTR[Nhân viên]),_xlfn.XLOOKUP(Table10[[#This Row],[ID NCC]],Data_TongTram2[ID NCC],Data_TongTram2[Nhân viên]))</f>
        <v>Lê Quốc Việt</v>
      </c>
      <c r="F1383" s="497" t="str">
        <f>IF(Table10[[#This Row],[Trạm/DTR]]="DTR",_xlfn.XLOOKUP(Table10[[#This Row],[ID NCC]],DS_NCC_DTR[ID NCC],DS_NCC_DTR[Admin miền]),_xlfn.XLOOKUP(Table10[[#This Row],[Trạm/DTR]],Table16[Trạm],Table16[[Admin ]]))</f>
        <v>Nguyễn Thị Ngọc Bích</v>
      </c>
      <c r="G1383" t="s">
        <v>1296</v>
      </c>
      <c r="H1383" s="497" t="str">
        <f>VLOOKUP(Table10[[#This Row],[Sản Phẩm RG]],'Thông tin'!C:F,4,0)</f>
        <v>PET chai</v>
      </c>
      <c r="I1383">
        <v>518</v>
      </c>
      <c r="J1383" s="497">
        <f>Table10[[#This Row],[Sản lượng kg]]/1000</f>
        <v>0.51800000000000002</v>
      </c>
      <c r="K1383" s="497" t="str">
        <f>_xlfn.XLOOKUP(Table10[[#This Row],[Loại Hàng]],Table59[Nhóm],Table59[Qui đổi])</f>
        <v>PET chai</v>
      </c>
      <c r="L1383" s="403">
        <v>46163</v>
      </c>
      <c r="M1383" t="s">
        <v>608</v>
      </c>
      <c r="N1383" s="497">
        <f>IF(COUNTIF($A$3:A1383,A1383)=1,1,0)</f>
        <v>1</v>
      </c>
    </row>
    <row r="1384" spans="1:14" x14ac:dyDescent="0.35">
      <c r="A1384" t="s">
        <v>404</v>
      </c>
      <c r="B1384" s="497" t="str">
        <f>IF(Table10[[#This Row],[DTR/Trạm]]="DTR",_xlfn.XLOOKUP(Table10[[#This Row],[ID NCC]],DS_NCC_DTR[ID NCC],DS_NCC_DTR[Tên NCC]),_xlfn.XLOOKUP(Table10[[#This Row],[ID NCC]],Data_TongTram2[ID NCC],Data_TongTram2[Tên NCC]))</f>
        <v>Anh Trí Cẩm Sơn</v>
      </c>
      <c r="C1384" s="497" t="str">
        <f>IF(Table10[[#This Row],[Trạm/DTR]]="DTR","DTR","Trạm")</f>
        <v>Trạm</v>
      </c>
      <c r="D1384" s="497" t="str">
        <f>Table10[[#This Row],[ID NCC]]&amp;Table10[[#This Row],[Trạm/DTR]]</f>
        <v>001J300000DJ1VEIA1Khánh Nga</v>
      </c>
      <c r="E1384" s="497" t="str">
        <f>IF(Table10[[#This Row],[DTR/Trạm]]="DTR",_xlfn.XLOOKUP(Table10[[#This Row],[ID NCC]],DS_NCC_DTR[ID NCC],DS_NCC_DTR[Nhân viên]),_xlfn.XLOOKUP(Table10[[#This Row],[ID NCC]],Data_TongTram2[ID NCC],Data_TongTram2[Nhân viên]))</f>
        <v>Lâm Đỗ Anh Hào</v>
      </c>
      <c r="F1384" s="497" t="str">
        <f>IF(Table10[[#This Row],[Trạm/DTR]]="DTR",_xlfn.XLOOKUP(Table10[[#This Row],[ID NCC]],DS_NCC_DTR[ID NCC],DS_NCC_DTR[Admin miền]),_xlfn.XLOOKUP(Table10[[#This Row],[Trạm/DTR]],Table16[Trạm],Table16[[Admin ]]))</f>
        <v>Nguyễn Thị Ngọc Bích</v>
      </c>
      <c r="G1384" t="s">
        <v>1296</v>
      </c>
      <c r="H1384" s="497" t="str">
        <f>VLOOKUP(Table10[[#This Row],[Sản Phẩm RG]],'Thông tin'!C:F,4,0)</f>
        <v>PET chai</v>
      </c>
      <c r="I1384">
        <v>377</v>
      </c>
      <c r="J1384" s="497">
        <f>Table10[[#This Row],[Sản lượng kg]]/1000</f>
        <v>0.377</v>
      </c>
      <c r="K1384" s="497" t="str">
        <f>_xlfn.XLOOKUP(Table10[[#This Row],[Loại Hàng]],Table59[Nhóm],Table59[Qui đổi])</f>
        <v>PET chai</v>
      </c>
      <c r="L1384" s="403">
        <v>46163</v>
      </c>
      <c r="M1384" t="s">
        <v>608</v>
      </c>
      <c r="N1384" s="497">
        <f>IF(COUNTIF($A$3:A1384,A1384)=1,1,0)</f>
        <v>0</v>
      </c>
    </row>
    <row r="1385" spans="1:14" x14ac:dyDescent="0.35">
      <c r="A1385" t="s">
        <v>389</v>
      </c>
      <c r="B1385" s="497" t="str">
        <f>IF(Table10[[#This Row],[DTR/Trạm]]="DTR",_xlfn.XLOOKUP(Table10[[#This Row],[ID NCC]],DS_NCC_DTR[ID NCC],DS_NCC_DTR[Tên NCC]),_xlfn.XLOOKUP(Table10[[#This Row],[ID NCC]],Data_TongTram2[ID NCC],Data_TongTram2[Tên NCC]))</f>
        <v>Anh Việt Đông Hòa</v>
      </c>
      <c r="C1385" s="497" t="str">
        <f>IF(Table10[[#This Row],[Trạm/DTR]]="DTR","DTR","Trạm")</f>
        <v>Trạm</v>
      </c>
      <c r="D1385" s="497" t="str">
        <f>Table10[[#This Row],[ID NCC]]&amp;Table10[[#This Row],[Trạm/DTR]]</f>
        <v>001J3000002HLphIAGKhánh Nga</v>
      </c>
      <c r="E1385" s="497" t="str">
        <f>IF(Table10[[#This Row],[DTR/Trạm]]="DTR",_xlfn.XLOOKUP(Table10[[#This Row],[ID NCC]],DS_NCC_DTR[ID NCC],DS_NCC_DTR[Nhân viên]),_xlfn.XLOOKUP(Table10[[#This Row],[ID NCC]],Data_TongTram2[ID NCC],Data_TongTram2[Nhân viên]))</f>
        <v>Lâm Đỗ Anh Hào</v>
      </c>
      <c r="F1385" s="497" t="str">
        <f>IF(Table10[[#This Row],[Trạm/DTR]]="DTR",_xlfn.XLOOKUP(Table10[[#This Row],[ID NCC]],DS_NCC_DTR[ID NCC],DS_NCC_DTR[Admin miền]),_xlfn.XLOOKUP(Table10[[#This Row],[Trạm/DTR]],Table16[Trạm],Table16[[Admin ]]))</f>
        <v>Nguyễn Thị Ngọc Bích</v>
      </c>
      <c r="G1385" t="s">
        <v>1296</v>
      </c>
      <c r="H1385" s="497" t="str">
        <f>VLOOKUP(Table10[[#This Row],[Sản Phẩm RG]],'Thông tin'!C:F,4,0)</f>
        <v>PET chai</v>
      </c>
      <c r="I1385">
        <v>1052</v>
      </c>
      <c r="J1385" s="497">
        <f>Table10[[#This Row],[Sản lượng kg]]/1000</f>
        <v>1.052</v>
      </c>
      <c r="K1385" s="497" t="str">
        <f>_xlfn.XLOOKUP(Table10[[#This Row],[Loại Hàng]],Table59[Nhóm],Table59[Qui đổi])</f>
        <v>PET chai</v>
      </c>
      <c r="L1385" s="403">
        <v>46163</v>
      </c>
      <c r="M1385" t="s">
        <v>608</v>
      </c>
      <c r="N1385" s="497">
        <f>IF(COUNTIF($A$3:A1385,A1385)=1,1,0)</f>
        <v>0</v>
      </c>
    </row>
    <row r="1386" spans="1:14" x14ac:dyDescent="0.35">
      <c r="A1386" t="s">
        <v>424</v>
      </c>
      <c r="B1386" s="497" t="str">
        <f>IF(Table10[[#This Row],[DTR/Trạm]]="DTR",_xlfn.XLOOKUP(Table10[[#This Row],[ID NCC]],DS_NCC_DTR[ID NCC],DS_NCC_DTR[Tên NCC]),_xlfn.XLOOKUP(Table10[[#This Row],[ID NCC]],Data_TongTram2[ID NCC],Data_TongTram2[Tên NCC]))</f>
        <v>Anh Cường Tân Mỹ Chánh</v>
      </c>
      <c r="C1386" s="497" t="str">
        <f>IF(Table10[[#This Row],[Trạm/DTR]]="DTR","DTR","Trạm")</f>
        <v>Trạm</v>
      </c>
      <c r="D1386" s="497" t="str">
        <f>Table10[[#This Row],[ID NCC]]&amp;Table10[[#This Row],[Trạm/DTR]]</f>
        <v>001J3000002HLbdIAGKhánh Nga</v>
      </c>
      <c r="E1386" s="497" t="str">
        <f>IF(Table10[[#This Row],[DTR/Trạm]]="DTR",_xlfn.XLOOKUP(Table10[[#This Row],[ID NCC]],DS_NCC_DTR[ID NCC],DS_NCC_DTR[Nhân viên]),_xlfn.XLOOKUP(Table10[[#This Row],[ID NCC]],Data_TongTram2[ID NCC],Data_TongTram2[Nhân viên]))</f>
        <v>Lâm Đỗ Anh Hào</v>
      </c>
      <c r="F1386" s="497" t="str">
        <f>IF(Table10[[#This Row],[Trạm/DTR]]="DTR",_xlfn.XLOOKUP(Table10[[#This Row],[ID NCC]],DS_NCC_DTR[ID NCC],DS_NCC_DTR[Admin miền]),_xlfn.XLOOKUP(Table10[[#This Row],[Trạm/DTR]],Table16[Trạm],Table16[[Admin ]]))</f>
        <v>Nguyễn Thị Ngọc Bích</v>
      </c>
      <c r="G1386" t="s">
        <v>1296</v>
      </c>
      <c r="H1386" s="497" t="str">
        <f>VLOOKUP(Table10[[#This Row],[Sản Phẩm RG]],'Thông tin'!C:F,4,0)</f>
        <v>PET chai</v>
      </c>
      <c r="I1386">
        <v>939</v>
      </c>
      <c r="J1386" s="497">
        <f>Table10[[#This Row],[Sản lượng kg]]/1000</f>
        <v>0.93899999999999995</v>
      </c>
      <c r="K1386" s="497" t="str">
        <f>_xlfn.XLOOKUP(Table10[[#This Row],[Loại Hàng]],Table59[Nhóm],Table59[Qui đổi])</f>
        <v>PET chai</v>
      </c>
      <c r="L1386" s="403">
        <v>46163</v>
      </c>
      <c r="M1386" t="s">
        <v>608</v>
      </c>
      <c r="N1386" s="497">
        <f>IF(COUNTIF($A$3:A1386,A1386)=1,1,0)</f>
        <v>0</v>
      </c>
    </row>
    <row r="1387" spans="1:14" x14ac:dyDescent="0.35">
      <c r="A1387" t="s">
        <v>964</v>
      </c>
      <c r="B1387" s="497" t="str">
        <f>IF(Table10[[#This Row],[DTR/Trạm]]="DTR",_xlfn.XLOOKUP(Table10[[#This Row],[ID NCC]],DS_NCC_DTR[ID NCC],DS_NCC_DTR[Tên NCC]),_xlfn.XLOOKUP(Table10[[#This Row],[ID NCC]],Data_TongTram2[ID NCC],Data_TongTram2[Tên NCC]))</f>
        <v>Anh Tuấn Mỹ Tho</v>
      </c>
      <c r="C1387" s="497" t="str">
        <f>IF(Table10[[#This Row],[Trạm/DTR]]="DTR","DTR","Trạm")</f>
        <v>Trạm</v>
      </c>
      <c r="D1387" s="497" t="str">
        <f>Table10[[#This Row],[ID NCC]]&amp;Table10[[#This Row],[Trạm/DTR]]</f>
        <v>001J3000002HLpkIAGKhánh Nga</v>
      </c>
      <c r="E1387" s="497" t="str">
        <f>IF(Table10[[#This Row],[DTR/Trạm]]="DTR",_xlfn.XLOOKUP(Table10[[#This Row],[ID NCC]],DS_NCC_DTR[ID NCC],DS_NCC_DTR[Nhân viên]),_xlfn.XLOOKUP(Table10[[#This Row],[ID NCC]],Data_TongTram2[ID NCC],Data_TongTram2[Nhân viên]))</f>
        <v>Lâm Đỗ Anh Hào</v>
      </c>
      <c r="F1387" s="497" t="str">
        <f>IF(Table10[[#This Row],[Trạm/DTR]]="DTR",_xlfn.XLOOKUP(Table10[[#This Row],[ID NCC]],DS_NCC_DTR[ID NCC],DS_NCC_DTR[Admin miền]),_xlfn.XLOOKUP(Table10[[#This Row],[Trạm/DTR]],Table16[Trạm],Table16[[Admin ]]))</f>
        <v>Nguyễn Thị Ngọc Bích</v>
      </c>
      <c r="G1387" t="s">
        <v>1296</v>
      </c>
      <c r="H1387" s="497" t="str">
        <f>VLOOKUP(Table10[[#This Row],[Sản Phẩm RG]],'Thông tin'!C:F,4,0)</f>
        <v>PET chai</v>
      </c>
      <c r="I1387">
        <v>185</v>
      </c>
      <c r="J1387" s="497">
        <f>Table10[[#This Row],[Sản lượng kg]]/1000</f>
        <v>0.185</v>
      </c>
      <c r="K1387" s="497" t="str">
        <f>_xlfn.XLOOKUP(Table10[[#This Row],[Loại Hàng]],Table59[Nhóm],Table59[Qui đổi])</f>
        <v>PET chai</v>
      </c>
      <c r="L1387" s="403">
        <v>46163</v>
      </c>
      <c r="M1387" t="s">
        <v>608</v>
      </c>
      <c r="N1387" s="497">
        <f>IF(COUNTIF($A$3:A1387,A1387)=1,1,0)</f>
        <v>1</v>
      </c>
    </row>
    <row r="1388" spans="1:14" x14ac:dyDescent="0.35">
      <c r="A1388" t="s">
        <v>435</v>
      </c>
      <c r="B1388" s="497" t="str">
        <f>IF(Table10[[#This Row],[DTR/Trạm]]="DTR",_xlfn.XLOOKUP(Table10[[#This Row],[ID NCC]],DS_NCC_DTR[ID NCC],DS_NCC_DTR[Tên NCC]),_xlfn.XLOOKUP(Table10[[#This Row],[ID NCC]],Data_TongTram2[ID NCC],Data_TongTram2[Tên NCC]))</f>
        <v>Chị Huỳnh Trung An</v>
      </c>
      <c r="C1388" s="497" t="str">
        <f>IF(Table10[[#This Row],[Trạm/DTR]]="DTR","DTR","Trạm")</f>
        <v>Trạm</v>
      </c>
      <c r="D1388" s="497" t="str">
        <f>Table10[[#This Row],[ID NCC]]&amp;Table10[[#This Row],[Trạm/DTR]]</f>
        <v>001dc00000zXMeaAAGKhánh Nga</v>
      </c>
      <c r="E1388" s="497" t="str">
        <f>IF(Table10[[#This Row],[DTR/Trạm]]="DTR",_xlfn.XLOOKUP(Table10[[#This Row],[ID NCC]],DS_NCC_DTR[ID NCC],DS_NCC_DTR[Nhân viên]),_xlfn.XLOOKUP(Table10[[#This Row],[ID NCC]],Data_TongTram2[ID NCC],Data_TongTram2[Nhân viên]))</f>
        <v>Lâm Đỗ Anh Hào</v>
      </c>
      <c r="F1388" s="497" t="str">
        <f>IF(Table10[[#This Row],[Trạm/DTR]]="DTR",_xlfn.XLOOKUP(Table10[[#This Row],[ID NCC]],DS_NCC_DTR[ID NCC],DS_NCC_DTR[Admin miền]),_xlfn.XLOOKUP(Table10[[#This Row],[Trạm/DTR]],Table16[Trạm],Table16[[Admin ]]))</f>
        <v>Nguyễn Thị Ngọc Bích</v>
      </c>
      <c r="G1388" t="s">
        <v>1296</v>
      </c>
      <c r="H1388" s="497" t="str">
        <f>VLOOKUP(Table10[[#This Row],[Sản Phẩm RG]],'Thông tin'!C:F,4,0)</f>
        <v>PET chai</v>
      </c>
      <c r="I1388">
        <v>247</v>
      </c>
      <c r="J1388" s="497">
        <f>Table10[[#This Row],[Sản lượng kg]]/1000</f>
        <v>0.247</v>
      </c>
      <c r="K1388" s="497" t="str">
        <f>_xlfn.XLOOKUP(Table10[[#This Row],[Loại Hàng]],Table59[Nhóm],Table59[Qui đổi])</f>
        <v>PET chai</v>
      </c>
      <c r="L1388" s="403">
        <v>46163</v>
      </c>
      <c r="M1388" t="s">
        <v>608</v>
      </c>
      <c r="N1388" s="497">
        <f>IF(COUNTIF($A$3:A1388,A1388)=1,1,0)</f>
        <v>1</v>
      </c>
    </row>
    <row r="1389" spans="1:14" x14ac:dyDescent="0.35">
      <c r="A1389" t="s">
        <v>670</v>
      </c>
      <c r="B1389" s="497" t="str">
        <f>IF(Table10[[#This Row],[DTR/Trạm]]="DTR",_xlfn.XLOOKUP(Table10[[#This Row],[ID NCC]],DS_NCC_DTR[ID NCC],DS_NCC_DTR[Tên NCC]),_xlfn.XLOOKUP(Table10[[#This Row],[ID NCC]],Data_TongTram2[ID NCC],Data_TongTram2[Tên NCC]))</f>
        <v>Anh Tiến Bến Tre</v>
      </c>
      <c r="C1389" s="497" t="str">
        <f>IF(Table10[[#This Row],[Trạm/DTR]]="DTR","DTR","Trạm")</f>
        <v>Trạm</v>
      </c>
      <c r="D1389" s="497" t="str">
        <f>Table10[[#This Row],[ID NCC]]&amp;Table10[[#This Row],[Trạm/DTR]]</f>
        <v>001J3000002HjECIA0Khánh Nga</v>
      </c>
      <c r="E1389" s="497" t="str">
        <f>IF(Table10[[#This Row],[DTR/Trạm]]="DTR",_xlfn.XLOOKUP(Table10[[#This Row],[ID NCC]],DS_NCC_DTR[ID NCC],DS_NCC_DTR[Nhân viên]),_xlfn.XLOOKUP(Table10[[#This Row],[ID NCC]],Data_TongTram2[ID NCC],Data_TongTram2[Nhân viên]))</f>
        <v>Lê Quốc Việt</v>
      </c>
      <c r="F1389" s="497" t="str">
        <f>IF(Table10[[#This Row],[Trạm/DTR]]="DTR",_xlfn.XLOOKUP(Table10[[#This Row],[ID NCC]],DS_NCC_DTR[ID NCC],DS_NCC_DTR[Admin miền]),_xlfn.XLOOKUP(Table10[[#This Row],[Trạm/DTR]],Table16[Trạm],Table16[[Admin ]]))</f>
        <v>Nguyễn Thị Ngọc Bích</v>
      </c>
      <c r="G1389" t="s">
        <v>1296</v>
      </c>
      <c r="H1389" s="497" t="str">
        <f>VLOOKUP(Table10[[#This Row],[Sản Phẩm RG]],'Thông tin'!C:F,4,0)</f>
        <v>PET chai</v>
      </c>
      <c r="I1389">
        <v>880</v>
      </c>
      <c r="J1389" s="497">
        <f>Table10[[#This Row],[Sản lượng kg]]/1000</f>
        <v>0.88</v>
      </c>
      <c r="K1389" s="497" t="str">
        <f>_xlfn.XLOOKUP(Table10[[#This Row],[Loại Hàng]],Table59[Nhóm],Table59[Qui đổi])</f>
        <v>PET chai</v>
      </c>
      <c r="L1389" s="403">
        <v>46163</v>
      </c>
      <c r="M1389" t="s">
        <v>608</v>
      </c>
      <c r="N1389" s="497">
        <f>IF(COUNTIF($A$3:A1389,A1389)=1,1,0)</f>
        <v>0</v>
      </c>
    </row>
    <row r="1390" spans="1:14" x14ac:dyDescent="0.35">
      <c r="A1390" t="s">
        <v>425</v>
      </c>
      <c r="B1390" s="497" t="str">
        <f>IF(Table10[[#This Row],[DTR/Trạm]]="DTR",_xlfn.XLOOKUP(Table10[[#This Row],[ID NCC]],DS_NCC_DTR[ID NCC],DS_NCC_DTR[Tên NCC]),_xlfn.XLOOKUP(Table10[[#This Row],[ID NCC]],Data_TongTram2[ID NCC],Data_TongTram2[Tên NCC]))</f>
        <v>HKD VÕ THỊ KIM NGA</v>
      </c>
      <c r="C1390" s="497" t="str">
        <f>IF(Table10[[#This Row],[Trạm/DTR]]="DTR","DTR","Trạm")</f>
        <v>Trạm</v>
      </c>
      <c r="D1390" s="497" t="str">
        <f>Table10[[#This Row],[ID NCC]]&amp;Table10[[#This Row],[Trạm/DTR]]</f>
        <v>001J3000002HLbbIAGKhánh Nga</v>
      </c>
      <c r="E1390" s="497" t="str">
        <f>IF(Table10[[#This Row],[DTR/Trạm]]="DTR",_xlfn.XLOOKUP(Table10[[#This Row],[ID NCC]],DS_NCC_DTR[ID NCC],DS_NCC_DTR[Nhân viên]),_xlfn.XLOOKUP(Table10[[#This Row],[ID NCC]],Data_TongTram2[ID NCC],Data_TongTram2[Nhân viên]))</f>
        <v>Lâm Đỗ Anh Hào</v>
      </c>
      <c r="F1390" s="497" t="str">
        <f>IF(Table10[[#This Row],[Trạm/DTR]]="DTR",_xlfn.XLOOKUP(Table10[[#This Row],[ID NCC]],DS_NCC_DTR[ID NCC],DS_NCC_DTR[Admin miền]),_xlfn.XLOOKUP(Table10[[#This Row],[Trạm/DTR]],Table16[Trạm],Table16[[Admin ]]))</f>
        <v>Nguyễn Thị Ngọc Bích</v>
      </c>
      <c r="G1390" t="s">
        <v>1296</v>
      </c>
      <c r="H1390" s="497" t="str">
        <f>VLOOKUP(Table10[[#This Row],[Sản Phẩm RG]],'Thông tin'!C:F,4,0)</f>
        <v>PET chai</v>
      </c>
      <c r="I1390">
        <v>764</v>
      </c>
      <c r="J1390" s="497">
        <f>Table10[[#This Row],[Sản lượng kg]]/1000</f>
        <v>0.76400000000000001</v>
      </c>
      <c r="K1390" s="497" t="str">
        <f>_xlfn.XLOOKUP(Table10[[#This Row],[Loại Hàng]],Table59[Nhóm],Table59[Qui đổi])</f>
        <v>PET chai</v>
      </c>
      <c r="L1390" s="403">
        <v>46163</v>
      </c>
      <c r="M1390" t="s">
        <v>608</v>
      </c>
      <c r="N1390" s="497">
        <f>IF(COUNTIF($A$3:A1390,A1390)=1,1,0)</f>
        <v>0</v>
      </c>
    </row>
    <row r="1391" spans="1:14" x14ac:dyDescent="0.35">
      <c r="A1391" t="s">
        <v>471</v>
      </c>
      <c r="B1391" s="497" t="str">
        <f>IF(Table10[[#This Row],[DTR/Trạm]]="DTR",_xlfn.XLOOKUP(Table10[[#This Row],[ID NCC]],DS_NCC_DTR[ID NCC],DS_NCC_DTR[Tên NCC]),_xlfn.XLOOKUP(Table10[[#This Row],[ID NCC]],Data_TongTram2[ID NCC],Data_TongTram2[Tên NCC]))</f>
        <v>Chị Tám Vạn Thuận</v>
      </c>
      <c r="C1391" s="497" t="str">
        <f>IF(Table10[[#This Row],[Trạm/DTR]]="DTR","DTR","Trạm")</f>
        <v>Trạm</v>
      </c>
      <c r="D1391" s="497" t="str">
        <f>Table10[[#This Row],[ID NCC]]&amp;Table10[[#This Row],[Trạm/DTR]]</f>
        <v>001J3000002HLxjIAGKhánh Nga</v>
      </c>
      <c r="E1391" s="497" t="str">
        <f>IF(Table10[[#This Row],[DTR/Trạm]]="DTR",_xlfn.XLOOKUP(Table10[[#This Row],[ID NCC]],DS_NCC_DTR[ID NCC],DS_NCC_DTR[Nhân viên]),_xlfn.XLOOKUP(Table10[[#This Row],[ID NCC]],Data_TongTram2[ID NCC],Data_TongTram2[Nhân viên]))</f>
        <v>Lâm Đỗ Anh Hào</v>
      </c>
      <c r="F1391" s="497" t="str">
        <f>IF(Table10[[#This Row],[Trạm/DTR]]="DTR",_xlfn.XLOOKUP(Table10[[#This Row],[ID NCC]],DS_NCC_DTR[ID NCC],DS_NCC_DTR[Admin miền]),_xlfn.XLOOKUP(Table10[[#This Row],[Trạm/DTR]],Table16[Trạm],Table16[[Admin ]]))</f>
        <v>Nguyễn Thị Ngọc Bích</v>
      </c>
      <c r="G1391" t="s">
        <v>1296</v>
      </c>
      <c r="H1391" s="497" t="str">
        <f>VLOOKUP(Table10[[#This Row],[Sản Phẩm RG]],'Thông tin'!C:F,4,0)</f>
        <v>PET chai</v>
      </c>
      <c r="I1391">
        <v>656</v>
      </c>
      <c r="J1391" s="497">
        <f>Table10[[#This Row],[Sản lượng kg]]/1000</f>
        <v>0.65600000000000003</v>
      </c>
      <c r="K1391" s="497" t="str">
        <f>_xlfn.XLOOKUP(Table10[[#This Row],[Loại Hàng]],Table59[Nhóm],Table59[Qui đổi])</f>
        <v>PET chai</v>
      </c>
      <c r="L1391" s="403">
        <v>46163</v>
      </c>
      <c r="M1391" t="s">
        <v>608</v>
      </c>
      <c r="N1391" s="497">
        <f>IF(COUNTIF($A$3:A1391,A1391)=1,1,0)</f>
        <v>0</v>
      </c>
    </row>
    <row r="1392" spans="1:14" x14ac:dyDescent="0.35">
      <c r="A1392" t="s">
        <v>389</v>
      </c>
      <c r="B1392" s="497" t="str">
        <f>IF(Table10[[#This Row],[DTR/Trạm]]="DTR",_xlfn.XLOOKUP(Table10[[#This Row],[ID NCC]],DS_NCC_DTR[ID NCC],DS_NCC_DTR[Tên NCC]),_xlfn.XLOOKUP(Table10[[#This Row],[ID NCC]],Data_TongTram2[ID NCC],Data_TongTram2[Tên NCC]))</f>
        <v>Anh Việt Đông Hòa</v>
      </c>
      <c r="C1392" s="497" t="str">
        <f>IF(Table10[[#This Row],[Trạm/DTR]]="DTR","DTR","Trạm")</f>
        <v>Trạm</v>
      </c>
      <c r="D1392" s="497" t="str">
        <f>Table10[[#This Row],[ID NCC]]&amp;Table10[[#This Row],[Trạm/DTR]]</f>
        <v>001J3000002HLphIAGKhánh Nga</v>
      </c>
      <c r="E1392" s="497" t="str">
        <f>IF(Table10[[#This Row],[DTR/Trạm]]="DTR",_xlfn.XLOOKUP(Table10[[#This Row],[ID NCC]],DS_NCC_DTR[ID NCC],DS_NCC_DTR[Nhân viên]),_xlfn.XLOOKUP(Table10[[#This Row],[ID NCC]],Data_TongTram2[ID NCC],Data_TongTram2[Nhân viên]))</f>
        <v>Lâm Đỗ Anh Hào</v>
      </c>
      <c r="F1392" s="497" t="str">
        <f>IF(Table10[[#This Row],[Trạm/DTR]]="DTR",_xlfn.XLOOKUP(Table10[[#This Row],[ID NCC]],DS_NCC_DTR[ID NCC],DS_NCC_DTR[Admin miền]),_xlfn.XLOOKUP(Table10[[#This Row],[Trạm/DTR]],Table16[Trạm],Table16[[Admin ]]))</f>
        <v>Nguyễn Thị Ngọc Bích</v>
      </c>
      <c r="G1392" t="s">
        <v>1296</v>
      </c>
      <c r="H1392" s="497" t="str">
        <f>VLOOKUP(Table10[[#This Row],[Sản Phẩm RG]],'Thông tin'!C:F,4,0)</f>
        <v>PET chai</v>
      </c>
      <c r="I1392">
        <v>972</v>
      </c>
      <c r="J1392" s="497">
        <f>Table10[[#This Row],[Sản lượng kg]]/1000</f>
        <v>0.97199999999999998</v>
      </c>
      <c r="K1392" s="497" t="str">
        <f>_xlfn.XLOOKUP(Table10[[#This Row],[Loại Hàng]],Table59[Nhóm],Table59[Qui đổi])</f>
        <v>PET chai</v>
      </c>
      <c r="L1392" s="403">
        <v>46163</v>
      </c>
      <c r="M1392" t="s">
        <v>608</v>
      </c>
      <c r="N1392" s="497">
        <f>IF(COUNTIF($A$3:A1392,A1392)=1,1,0)</f>
        <v>0</v>
      </c>
    </row>
    <row r="1393" spans="1:14" x14ac:dyDescent="0.35">
      <c r="A1393" t="s">
        <v>2951</v>
      </c>
      <c r="B1393" s="497" t="str">
        <f>IF(Table10[[#This Row],[DTR/Trạm]]="DTR",_xlfn.XLOOKUP(Table10[[#This Row],[ID NCC]],DS_NCC_DTR[ID NCC],DS_NCC_DTR[Tên NCC]),_xlfn.XLOOKUP(Table10[[#This Row],[ID NCC]],Data_TongTram2[ID NCC],Data_TongTram2[Tên NCC]))</f>
        <v>Chị Trang Bến Tre</v>
      </c>
      <c r="C1393" s="497" t="str">
        <f>IF(Table10[[#This Row],[Trạm/DTR]]="DTR","DTR","Trạm")</f>
        <v>Trạm</v>
      </c>
      <c r="D1393" s="497" t="str">
        <f>Table10[[#This Row],[ID NCC]]&amp;Table10[[#This Row],[Trạm/DTR]]</f>
        <v>001dc00002um0NpAAIKhánh Nga</v>
      </c>
      <c r="E1393" s="497" t="str">
        <f>IF(Table10[[#This Row],[DTR/Trạm]]="DTR",_xlfn.XLOOKUP(Table10[[#This Row],[ID NCC]],DS_NCC_DTR[ID NCC],DS_NCC_DTR[Nhân viên]),_xlfn.XLOOKUP(Table10[[#This Row],[ID NCC]],Data_TongTram2[ID NCC],Data_TongTram2[Nhân viên]))</f>
        <v>Lê Quốc Việt</v>
      </c>
      <c r="F1393" s="497" t="str">
        <f>IF(Table10[[#This Row],[Trạm/DTR]]="DTR",_xlfn.XLOOKUP(Table10[[#This Row],[ID NCC]],DS_NCC_DTR[ID NCC],DS_NCC_DTR[Admin miền]),_xlfn.XLOOKUP(Table10[[#This Row],[Trạm/DTR]],Table16[Trạm],Table16[[Admin ]]))</f>
        <v>Nguyễn Thị Ngọc Bích</v>
      </c>
      <c r="G1393" t="s">
        <v>1296</v>
      </c>
      <c r="H1393" s="497" t="str">
        <f>VLOOKUP(Table10[[#This Row],[Sản Phẩm RG]],'Thông tin'!C:F,4,0)</f>
        <v>PET chai</v>
      </c>
      <c r="I1393">
        <v>502</v>
      </c>
      <c r="J1393" s="497">
        <f>Table10[[#This Row],[Sản lượng kg]]/1000</f>
        <v>0.502</v>
      </c>
      <c r="K1393" s="497" t="str">
        <f>_xlfn.XLOOKUP(Table10[[#This Row],[Loại Hàng]],Table59[Nhóm],Table59[Qui đổi])</f>
        <v>PET chai</v>
      </c>
      <c r="L1393" s="403">
        <v>46163</v>
      </c>
      <c r="M1393" t="s">
        <v>608</v>
      </c>
      <c r="N1393" s="497">
        <f>IF(COUNTIF($A$3:A1393,A1393)=1,1,0)</f>
        <v>0</v>
      </c>
    </row>
    <row r="1394" spans="1:14" x14ac:dyDescent="0.35">
      <c r="A1394" t="s">
        <v>379</v>
      </c>
      <c r="B1394" s="497" t="str">
        <f>IF(Table10[[#This Row],[DTR/Trạm]]="DTR",_xlfn.XLOOKUP(Table10[[#This Row],[ID NCC]],DS_NCC_DTR[ID NCC],DS_NCC_DTR[Tên NCC]),_xlfn.XLOOKUP(Table10[[#This Row],[ID NCC]],Data_TongTram2[ID NCC],Data_TongTram2[Tên NCC]))</f>
        <v>Anh Tí Mỹ Tho</v>
      </c>
      <c r="C1394" s="497" t="str">
        <f>IF(Table10[[#This Row],[Trạm/DTR]]="DTR","DTR","Trạm")</f>
        <v>Trạm</v>
      </c>
      <c r="D1394" s="497" t="str">
        <f>Table10[[#This Row],[ID NCC]]&amp;Table10[[#This Row],[Trạm/DTR]]</f>
        <v>001J3000002HLosIAGKhánh Nga</v>
      </c>
      <c r="E1394" s="497" t="str">
        <f>IF(Table10[[#This Row],[DTR/Trạm]]="DTR",_xlfn.XLOOKUP(Table10[[#This Row],[ID NCC]],DS_NCC_DTR[ID NCC],DS_NCC_DTR[Nhân viên]),_xlfn.XLOOKUP(Table10[[#This Row],[ID NCC]],Data_TongTram2[ID NCC],Data_TongTram2[Nhân viên]))</f>
        <v>Lâm Đỗ Anh Hào</v>
      </c>
      <c r="F1394" s="497" t="str">
        <f>IF(Table10[[#This Row],[Trạm/DTR]]="DTR",_xlfn.XLOOKUP(Table10[[#This Row],[ID NCC]],DS_NCC_DTR[ID NCC],DS_NCC_DTR[Admin miền]),_xlfn.XLOOKUP(Table10[[#This Row],[Trạm/DTR]],Table16[Trạm],Table16[[Admin ]]))</f>
        <v>Nguyễn Thị Ngọc Bích</v>
      </c>
      <c r="G1394" t="s">
        <v>1296</v>
      </c>
      <c r="H1394" s="497" t="str">
        <f>VLOOKUP(Table10[[#This Row],[Sản Phẩm RG]],'Thông tin'!C:F,4,0)</f>
        <v>PET chai</v>
      </c>
      <c r="I1394">
        <v>158</v>
      </c>
      <c r="J1394" s="497">
        <f>Table10[[#This Row],[Sản lượng kg]]/1000</f>
        <v>0.158</v>
      </c>
      <c r="K1394" s="497" t="str">
        <f>_xlfn.XLOOKUP(Table10[[#This Row],[Loại Hàng]],Table59[Nhóm],Table59[Qui đổi])</f>
        <v>PET chai</v>
      </c>
      <c r="L1394" s="403">
        <v>46163</v>
      </c>
      <c r="M1394" t="s">
        <v>608</v>
      </c>
      <c r="N1394" s="497">
        <f>IF(COUNTIF($A$3:A1394,A1394)=1,1,0)</f>
        <v>0</v>
      </c>
    </row>
    <row r="1395" spans="1:14" x14ac:dyDescent="0.35">
      <c r="A1395" t="s">
        <v>2951</v>
      </c>
      <c r="B1395" s="497" t="str">
        <f>IF(Table10[[#This Row],[DTR/Trạm]]="DTR",_xlfn.XLOOKUP(Table10[[#This Row],[ID NCC]],DS_NCC_DTR[ID NCC],DS_NCC_DTR[Tên NCC]),_xlfn.XLOOKUP(Table10[[#This Row],[ID NCC]],Data_TongTram2[ID NCC],Data_TongTram2[Tên NCC]))</f>
        <v>Chị Trang Bến Tre</v>
      </c>
      <c r="C1395" s="497" t="str">
        <f>IF(Table10[[#This Row],[Trạm/DTR]]="DTR","DTR","Trạm")</f>
        <v>Trạm</v>
      </c>
      <c r="D1395" s="497" t="str">
        <f>Table10[[#This Row],[ID NCC]]&amp;Table10[[#This Row],[Trạm/DTR]]</f>
        <v>001dc00002um0NpAAIKhánh Nga</v>
      </c>
      <c r="E1395" s="497" t="str">
        <f>IF(Table10[[#This Row],[DTR/Trạm]]="DTR",_xlfn.XLOOKUP(Table10[[#This Row],[ID NCC]],DS_NCC_DTR[ID NCC],DS_NCC_DTR[Nhân viên]),_xlfn.XLOOKUP(Table10[[#This Row],[ID NCC]],Data_TongTram2[ID NCC],Data_TongTram2[Nhân viên]))</f>
        <v>Lê Quốc Việt</v>
      </c>
      <c r="F1395" s="497" t="str">
        <f>IF(Table10[[#This Row],[Trạm/DTR]]="DTR",_xlfn.XLOOKUP(Table10[[#This Row],[ID NCC]],DS_NCC_DTR[ID NCC],DS_NCC_DTR[Admin miền]),_xlfn.XLOOKUP(Table10[[#This Row],[Trạm/DTR]],Table16[Trạm],Table16[[Admin ]]))</f>
        <v>Nguyễn Thị Ngọc Bích</v>
      </c>
      <c r="G1395" t="s">
        <v>1296</v>
      </c>
      <c r="H1395" s="497" t="str">
        <f>VLOOKUP(Table10[[#This Row],[Sản Phẩm RG]],'Thông tin'!C:F,4,0)</f>
        <v>PET chai</v>
      </c>
      <c r="I1395">
        <v>562</v>
      </c>
      <c r="J1395" s="497">
        <f>Table10[[#This Row],[Sản lượng kg]]/1000</f>
        <v>0.56200000000000006</v>
      </c>
      <c r="K1395" s="497" t="str">
        <f>_xlfn.XLOOKUP(Table10[[#This Row],[Loại Hàng]],Table59[Nhóm],Table59[Qui đổi])</f>
        <v>PET chai</v>
      </c>
      <c r="L1395" s="403">
        <v>46163</v>
      </c>
      <c r="M1395" t="s">
        <v>608</v>
      </c>
      <c r="N1395" s="497">
        <f>IF(COUNTIF($A$3:A1395,A1395)=1,1,0)</f>
        <v>0</v>
      </c>
    </row>
    <row r="1396" spans="1:14" x14ac:dyDescent="0.35">
      <c r="A1396" t="s">
        <v>778</v>
      </c>
      <c r="B1396" s="497" t="str">
        <f>IF(Table10[[#This Row],[DTR/Trạm]]="DTR",_xlfn.XLOOKUP(Table10[[#This Row],[ID NCC]],DS_NCC_DTR[ID NCC],DS_NCC_DTR[Tên NCC]),_xlfn.XLOOKUP(Table10[[#This Row],[ID NCC]],Data_TongTram2[ID NCC],Data_TongTram2[Tên NCC]))</f>
        <v>Thu Lì Bến Tre</v>
      </c>
      <c r="C1396" s="497" t="str">
        <f>IF(Table10[[#This Row],[Trạm/DTR]]="DTR","DTR","Trạm")</f>
        <v>Trạm</v>
      </c>
      <c r="D1396" s="497" t="str">
        <f>Table10[[#This Row],[ID NCC]]&amp;Table10[[#This Row],[Trạm/DTR]]</f>
        <v>001J3000002HLdpIAGKhánh Nga</v>
      </c>
      <c r="E1396" s="497" t="str">
        <f>IF(Table10[[#This Row],[DTR/Trạm]]="DTR",_xlfn.XLOOKUP(Table10[[#This Row],[ID NCC]],DS_NCC_DTR[ID NCC],DS_NCC_DTR[Nhân viên]),_xlfn.XLOOKUP(Table10[[#This Row],[ID NCC]],Data_TongTram2[ID NCC],Data_TongTram2[Nhân viên]))</f>
        <v>Lê Quốc Việt</v>
      </c>
      <c r="F1396" s="497" t="str">
        <f>IF(Table10[[#This Row],[Trạm/DTR]]="DTR",_xlfn.XLOOKUP(Table10[[#This Row],[ID NCC]],DS_NCC_DTR[ID NCC],DS_NCC_DTR[Admin miền]),_xlfn.XLOOKUP(Table10[[#This Row],[Trạm/DTR]],Table16[Trạm],Table16[[Admin ]]))</f>
        <v>Nguyễn Thị Ngọc Bích</v>
      </c>
      <c r="G1396" t="s">
        <v>1296</v>
      </c>
      <c r="H1396" s="497" t="str">
        <f>VLOOKUP(Table10[[#This Row],[Sản Phẩm RG]],'Thông tin'!C:F,4,0)</f>
        <v>PET chai</v>
      </c>
      <c r="I1396">
        <v>442</v>
      </c>
      <c r="J1396" s="497">
        <f>Table10[[#This Row],[Sản lượng kg]]/1000</f>
        <v>0.442</v>
      </c>
      <c r="K1396" s="497" t="str">
        <f>_xlfn.XLOOKUP(Table10[[#This Row],[Loại Hàng]],Table59[Nhóm],Table59[Qui đổi])</f>
        <v>PET chai</v>
      </c>
      <c r="L1396" s="403">
        <v>46163</v>
      </c>
      <c r="M1396" t="s">
        <v>608</v>
      </c>
      <c r="N1396" s="497">
        <f>IF(COUNTIF($A$3:A1396,A1396)=1,1,0)</f>
        <v>0</v>
      </c>
    </row>
    <row r="1397" spans="1:14" x14ac:dyDescent="0.35">
      <c r="A1397" t="s">
        <v>969</v>
      </c>
      <c r="B1397" s="497" t="str">
        <f>IF(Table10[[#This Row],[DTR/Trạm]]="DTR",_xlfn.XLOOKUP(Table10[[#This Row],[ID NCC]],DS_NCC_DTR[ID NCC],DS_NCC_DTR[Tên NCC]),_xlfn.XLOOKUP(Table10[[#This Row],[ID NCC]],Data_TongTram2[ID NCC],Data_TongTram2[Tên NCC]))</f>
        <v>Anh Thắng Châu Thành</v>
      </c>
      <c r="C1397" s="497" t="str">
        <f>IF(Table10[[#This Row],[Trạm/DTR]]="DTR","DTR","Trạm")</f>
        <v>Trạm</v>
      </c>
      <c r="D1397" s="497" t="str">
        <f>Table10[[#This Row],[ID NCC]]&amp;Table10[[#This Row],[Trạm/DTR]]</f>
        <v>001J3000005FQE7IAOKhánh Nga</v>
      </c>
      <c r="E1397" s="497" t="str">
        <f>IF(Table10[[#This Row],[DTR/Trạm]]="DTR",_xlfn.XLOOKUP(Table10[[#This Row],[ID NCC]],DS_NCC_DTR[ID NCC],DS_NCC_DTR[Nhân viên]),_xlfn.XLOOKUP(Table10[[#This Row],[ID NCC]],Data_TongTram2[ID NCC],Data_TongTram2[Nhân viên]))</f>
        <v>Lâm Đỗ Anh Hào</v>
      </c>
      <c r="F1397" s="497" t="str">
        <f>IF(Table10[[#This Row],[Trạm/DTR]]="DTR",_xlfn.XLOOKUP(Table10[[#This Row],[ID NCC]],DS_NCC_DTR[ID NCC],DS_NCC_DTR[Admin miền]),_xlfn.XLOOKUP(Table10[[#This Row],[Trạm/DTR]],Table16[Trạm],Table16[[Admin ]]))</f>
        <v>Nguyễn Thị Ngọc Bích</v>
      </c>
      <c r="G1397" t="s">
        <v>1296</v>
      </c>
      <c r="H1397" s="497" t="str">
        <f>VLOOKUP(Table10[[#This Row],[Sản Phẩm RG]],'Thông tin'!C:F,4,0)</f>
        <v>PET chai</v>
      </c>
      <c r="I1397">
        <v>798</v>
      </c>
      <c r="J1397" s="497">
        <f>Table10[[#This Row],[Sản lượng kg]]/1000</f>
        <v>0.79800000000000004</v>
      </c>
      <c r="K1397" s="497" t="str">
        <f>_xlfn.XLOOKUP(Table10[[#This Row],[Loại Hàng]],Table59[Nhóm],Table59[Qui đổi])</f>
        <v>PET chai</v>
      </c>
      <c r="L1397" s="403">
        <v>46164</v>
      </c>
      <c r="M1397" t="s">
        <v>608</v>
      </c>
      <c r="N1397" s="497">
        <f>IF(COUNTIF($A$3:A1397,A1397)=1,1,0)</f>
        <v>0</v>
      </c>
    </row>
    <row r="1398" spans="1:14" x14ac:dyDescent="0.35">
      <c r="A1398" t="s">
        <v>1681</v>
      </c>
      <c r="B1398" s="497" t="str">
        <f>IF(Table10[[#This Row],[DTR/Trạm]]="DTR",_xlfn.XLOOKUP(Table10[[#This Row],[ID NCC]],DS_NCC_DTR[ID NCC],DS_NCC_DTR[Tên NCC]),_xlfn.XLOOKUP(Table10[[#This Row],[ID NCC]],Data_TongTram2[ID NCC],Data_TongTram2[Tên NCC]))</f>
        <v>Anh Huệ Cà Mau</v>
      </c>
      <c r="C1398" s="497" t="str">
        <f>IF(Table10[[#This Row],[Trạm/DTR]]="DTR","DTR","Trạm")</f>
        <v>Trạm</v>
      </c>
      <c r="D1398" s="497" t="str">
        <f>Table10[[#This Row],[ID NCC]]&amp;Table10[[#This Row],[Trạm/DTR]]</f>
        <v>001J3000002HLo4IAGKhánh Nga</v>
      </c>
      <c r="E1398" s="497" t="str">
        <f>IF(Table10[[#This Row],[DTR/Trạm]]="DTR",_xlfn.XLOOKUP(Table10[[#This Row],[ID NCC]],DS_NCC_DTR[ID NCC],DS_NCC_DTR[Nhân viên]),_xlfn.XLOOKUP(Table10[[#This Row],[ID NCC]],Data_TongTram2[ID NCC],Data_TongTram2[Nhân viên]))</f>
        <v>Thái Tân Văn</v>
      </c>
      <c r="F1398" s="497" t="str">
        <f>IF(Table10[[#This Row],[Trạm/DTR]]="DTR",_xlfn.XLOOKUP(Table10[[#This Row],[ID NCC]],DS_NCC_DTR[ID NCC],DS_NCC_DTR[Admin miền]),_xlfn.XLOOKUP(Table10[[#This Row],[Trạm/DTR]],Table16[Trạm],Table16[[Admin ]]))</f>
        <v>Nguyễn Thị Ngọc Bích</v>
      </c>
      <c r="G1398" t="s">
        <v>2240</v>
      </c>
      <c r="H1398" s="497" t="str">
        <f>VLOOKUP(Table10[[#This Row],[Sản Phẩm RG]],'Thông tin'!C:F,4,0)</f>
        <v>PET chai</v>
      </c>
      <c r="I1398">
        <v>4175</v>
      </c>
      <c r="J1398" s="497">
        <f>Table10[[#This Row],[Sản lượng kg]]/1000</f>
        <v>4.1749999999999998</v>
      </c>
      <c r="K1398" s="497" t="str">
        <f>_xlfn.XLOOKUP(Table10[[#This Row],[Loại Hàng]],Table59[Nhóm],Table59[Qui đổi])</f>
        <v>PET chai</v>
      </c>
      <c r="L1398" s="403">
        <v>46164</v>
      </c>
      <c r="M1398" t="s">
        <v>608</v>
      </c>
      <c r="N1398" s="497">
        <f>IF(COUNTIF($A$3:A1398,A1398)=1,1,0)</f>
        <v>0</v>
      </c>
    </row>
    <row r="1399" spans="1:14" x14ac:dyDescent="0.35">
      <c r="A1399" t="s">
        <v>383</v>
      </c>
      <c r="B1399" s="497" t="str">
        <f>IF(Table10[[#This Row],[DTR/Trạm]]="DTR",_xlfn.XLOOKUP(Table10[[#This Row],[ID NCC]],DS_NCC_DTR[ID NCC],DS_NCC_DTR[Tên NCC]),_xlfn.XLOOKUP(Table10[[#This Row],[ID NCC]],Data_TongTram2[ID NCC],Data_TongTram2[Tên NCC]))</f>
        <v>PHẾ LIỆU CẦU</v>
      </c>
      <c r="C1399" s="497" t="str">
        <f>IF(Table10[[#This Row],[Trạm/DTR]]="DTR","DTR","Trạm")</f>
        <v>Trạm</v>
      </c>
      <c r="D1399" s="497" t="str">
        <f>Table10[[#This Row],[ID NCC]]&amp;Table10[[#This Row],[Trạm/DTR]]</f>
        <v>001J3000005HQnYIAWKhánh Nga</v>
      </c>
      <c r="E1399" s="497" t="str">
        <f>IF(Table10[[#This Row],[DTR/Trạm]]="DTR",_xlfn.XLOOKUP(Table10[[#This Row],[ID NCC]],DS_NCC_DTR[ID NCC],DS_NCC_DTR[Nhân viên]),_xlfn.XLOOKUP(Table10[[#This Row],[ID NCC]],Data_TongTram2[ID NCC],Data_TongTram2[Nhân viên]))</f>
        <v>Lâm Đỗ Anh Hào</v>
      </c>
      <c r="F1399" s="497" t="str">
        <f>IF(Table10[[#This Row],[Trạm/DTR]]="DTR",_xlfn.XLOOKUP(Table10[[#This Row],[ID NCC]],DS_NCC_DTR[ID NCC],DS_NCC_DTR[Admin miền]),_xlfn.XLOOKUP(Table10[[#This Row],[Trạm/DTR]],Table16[Trạm],Table16[[Admin ]]))</f>
        <v>Nguyễn Thị Ngọc Bích</v>
      </c>
      <c r="G1399" t="s">
        <v>1296</v>
      </c>
      <c r="H1399" s="497" t="str">
        <f>VLOOKUP(Table10[[#This Row],[Sản Phẩm RG]],'Thông tin'!C:F,4,0)</f>
        <v>PET chai</v>
      </c>
      <c r="I1399">
        <v>1318</v>
      </c>
      <c r="J1399" s="497">
        <f>Table10[[#This Row],[Sản lượng kg]]/1000</f>
        <v>1.3180000000000001</v>
      </c>
      <c r="K1399" s="497" t="str">
        <f>_xlfn.XLOOKUP(Table10[[#This Row],[Loại Hàng]],Table59[Nhóm],Table59[Qui đổi])</f>
        <v>PET chai</v>
      </c>
      <c r="L1399" s="403">
        <v>46164</v>
      </c>
      <c r="M1399" t="s">
        <v>608</v>
      </c>
      <c r="N1399" s="497">
        <f>IF(COUNTIF($A$3:A1399,A1399)=1,1,0)</f>
        <v>0</v>
      </c>
    </row>
    <row r="1400" spans="1:14" x14ac:dyDescent="0.35">
      <c r="A1400" t="s">
        <v>383</v>
      </c>
      <c r="B1400" s="497" t="str">
        <f>IF(Table10[[#This Row],[DTR/Trạm]]="DTR",_xlfn.XLOOKUP(Table10[[#This Row],[ID NCC]],DS_NCC_DTR[ID NCC],DS_NCC_DTR[Tên NCC]),_xlfn.XLOOKUP(Table10[[#This Row],[ID NCC]],Data_TongTram2[ID NCC],Data_TongTram2[Tên NCC]))</f>
        <v>PHẾ LIỆU CẦU</v>
      </c>
      <c r="C1400" s="497" t="str">
        <f>IF(Table10[[#This Row],[Trạm/DTR]]="DTR","DTR","Trạm")</f>
        <v>Trạm</v>
      </c>
      <c r="D1400" s="497" t="str">
        <f>Table10[[#This Row],[ID NCC]]&amp;Table10[[#This Row],[Trạm/DTR]]</f>
        <v>001J3000005HQnYIAWKhánh Nga</v>
      </c>
      <c r="E1400" s="497" t="str">
        <f>IF(Table10[[#This Row],[DTR/Trạm]]="DTR",_xlfn.XLOOKUP(Table10[[#This Row],[ID NCC]],DS_NCC_DTR[ID NCC],DS_NCC_DTR[Nhân viên]),_xlfn.XLOOKUP(Table10[[#This Row],[ID NCC]],Data_TongTram2[ID NCC],Data_TongTram2[Nhân viên]))</f>
        <v>Lâm Đỗ Anh Hào</v>
      </c>
      <c r="F1400" s="497" t="str">
        <f>IF(Table10[[#This Row],[Trạm/DTR]]="DTR",_xlfn.XLOOKUP(Table10[[#This Row],[ID NCC]],DS_NCC_DTR[ID NCC],DS_NCC_DTR[Admin miền]),_xlfn.XLOOKUP(Table10[[#This Row],[Trạm/DTR]],Table16[Trạm],Table16[[Admin ]]))</f>
        <v>Nguyễn Thị Ngọc Bích</v>
      </c>
      <c r="G1400" t="s">
        <v>1360</v>
      </c>
      <c r="H1400" s="497" t="str">
        <f>VLOOKUP(Table10[[#This Row],[Sản Phẩm RG]],'Thông tin'!C:F,4,0)</f>
        <v>PET chai</v>
      </c>
      <c r="I1400">
        <v>22</v>
      </c>
      <c r="J1400" s="497">
        <f>Table10[[#This Row],[Sản lượng kg]]/1000</f>
        <v>2.1999999999999999E-2</v>
      </c>
      <c r="K1400" s="497" t="str">
        <f>_xlfn.XLOOKUP(Table10[[#This Row],[Loại Hàng]],Table59[Nhóm],Table59[Qui đổi])</f>
        <v>PET chai</v>
      </c>
      <c r="L1400" s="403">
        <v>46164</v>
      </c>
      <c r="M1400" t="s">
        <v>608</v>
      </c>
      <c r="N1400" s="497">
        <f>IF(COUNTIF($A$3:A1400,A1400)=1,1,0)</f>
        <v>0</v>
      </c>
    </row>
    <row r="1401" spans="1:14" x14ac:dyDescent="0.35">
      <c r="A1401" t="s">
        <v>664</v>
      </c>
      <c r="B1401" s="497" t="str">
        <f>IF(Table10[[#This Row],[DTR/Trạm]]="DTR",_xlfn.XLOOKUP(Table10[[#This Row],[ID NCC]],DS_NCC_DTR[ID NCC],DS_NCC_DTR[Tên NCC]),_xlfn.XLOOKUP(Table10[[#This Row],[ID NCC]],Data_TongTram2[ID NCC],Data_TongTram2[Tên NCC]))</f>
        <v>Anh Tùng Chợ Gạo</v>
      </c>
      <c r="C1401" s="497" t="str">
        <f>IF(Table10[[#This Row],[Trạm/DTR]]="DTR","DTR","Trạm")</f>
        <v>Trạm</v>
      </c>
      <c r="D1401" s="497" t="str">
        <f>Table10[[#This Row],[ID NCC]]&amp;Table10[[#This Row],[Trạm/DTR]]</f>
        <v>001J3000002HLmUIAWKhánh Nga</v>
      </c>
      <c r="E1401" s="497" t="str">
        <f>IF(Table10[[#This Row],[DTR/Trạm]]="DTR",_xlfn.XLOOKUP(Table10[[#This Row],[ID NCC]],DS_NCC_DTR[ID NCC],DS_NCC_DTR[Nhân viên]),_xlfn.XLOOKUP(Table10[[#This Row],[ID NCC]],Data_TongTram2[ID NCC],Data_TongTram2[Nhân viên]))</f>
        <v>Lâm Đỗ Anh Hào</v>
      </c>
      <c r="F1401" s="497" t="str">
        <f>IF(Table10[[#This Row],[Trạm/DTR]]="DTR",_xlfn.XLOOKUP(Table10[[#This Row],[ID NCC]],DS_NCC_DTR[ID NCC],DS_NCC_DTR[Admin miền]),_xlfn.XLOOKUP(Table10[[#This Row],[Trạm/DTR]],Table16[Trạm],Table16[[Admin ]]))</f>
        <v>Nguyễn Thị Ngọc Bích</v>
      </c>
      <c r="G1401" t="s">
        <v>1296</v>
      </c>
      <c r="H1401" s="497" t="str">
        <f>VLOOKUP(Table10[[#This Row],[Sản Phẩm RG]],'Thông tin'!C:F,4,0)</f>
        <v>PET chai</v>
      </c>
      <c r="I1401">
        <v>278</v>
      </c>
      <c r="J1401" s="497">
        <f>Table10[[#This Row],[Sản lượng kg]]/1000</f>
        <v>0.27800000000000002</v>
      </c>
      <c r="K1401" s="497" t="str">
        <f>_xlfn.XLOOKUP(Table10[[#This Row],[Loại Hàng]],Table59[Nhóm],Table59[Qui đổi])</f>
        <v>PET chai</v>
      </c>
      <c r="L1401" s="403">
        <v>46164</v>
      </c>
      <c r="M1401" t="s">
        <v>608</v>
      </c>
      <c r="N1401" s="497">
        <f>IF(COUNTIF($A$3:A1401,A1401)=1,1,0)</f>
        <v>0</v>
      </c>
    </row>
    <row r="1402" spans="1:14" x14ac:dyDescent="0.35">
      <c r="A1402" t="s">
        <v>395</v>
      </c>
      <c r="B1402" s="497" t="str">
        <f>IF(Table10[[#This Row],[DTR/Trạm]]="DTR",_xlfn.XLOOKUP(Table10[[#This Row],[ID NCC]],DS_NCC_DTR[ID NCC],DS_NCC_DTR[Tên NCC]),_xlfn.XLOOKUP(Table10[[#This Row],[ID NCC]],Data_TongTram2[ID NCC],Data_TongTram2[Tên NCC]))</f>
        <v>Anh Vũ Bến Tre</v>
      </c>
      <c r="C1402" s="497" t="str">
        <f>IF(Table10[[#This Row],[Trạm/DTR]]="DTR","DTR","Trạm")</f>
        <v>Trạm</v>
      </c>
      <c r="D1402" s="497" t="str">
        <f>Table10[[#This Row],[ID NCC]]&amp;Table10[[#This Row],[Trạm/DTR]]</f>
        <v>001J3000002HLx5IAGKhánh Nga</v>
      </c>
      <c r="E1402" s="497" t="str">
        <f>IF(Table10[[#This Row],[DTR/Trạm]]="DTR",_xlfn.XLOOKUP(Table10[[#This Row],[ID NCC]],DS_NCC_DTR[ID NCC],DS_NCC_DTR[Nhân viên]),_xlfn.XLOOKUP(Table10[[#This Row],[ID NCC]],Data_TongTram2[ID NCC],Data_TongTram2[Nhân viên]))</f>
        <v>Lê Quốc Việt</v>
      </c>
      <c r="F1402" s="497" t="str">
        <f>IF(Table10[[#This Row],[Trạm/DTR]]="DTR",_xlfn.XLOOKUP(Table10[[#This Row],[ID NCC]],DS_NCC_DTR[ID NCC],DS_NCC_DTR[Admin miền]),_xlfn.XLOOKUP(Table10[[#This Row],[Trạm/DTR]],Table16[Trạm],Table16[[Admin ]]))</f>
        <v>Nguyễn Thị Ngọc Bích</v>
      </c>
      <c r="G1402" t="s">
        <v>1296</v>
      </c>
      <c r="H1402" s="497" t="str">
        <f>VLOOKUP(Table10[[#This Row],[Sản Phẩm RG]],'Thông tin'!C:F,4,0)</f>
        <v>PET chai</v>
      </c>
      <c r="I1402">
        <v>1068</v>
      </c>
      <c r="J1402" s="497">
        <f>Table10[[#This Row],[Sản lượng kg]]/1000</f>
        <v>1.0680000000000001</v>
      </c>
      <c r="K1402" s="497" t="str">
        <f>_xlfn.XLOOKUP(Table10[[#This Row],[Loại Hàng]],Table59[Nhóm],Table59[Qui đổi])</f>
        <v>PET chai</v>
      </c>
      <c r="L1402" s="403">
        <v>46164</v>
      </c>
      <c r="M1402" t="s">
        <v>608</v>
      </c>
      <c r="N1402" s="497">
        <f>IF(COUNTIF($A$3:A1402,A1402)=1,1,0)</f>
        <v>0</v>
      </c>
    </row>
    <row r="1403" spans="1:14" x14ac:dyDescent="0.35">
      <c r="A1403" t="s">
        <v>487</v>
      </c>
      <c r="B1403" s="497" t="str">
        <f>IF(Table10[[#This Row],[DTR/Trạm]]="DTR",_xlfn.XLOOKUP(Table10[[#This Row],[ID NCC]],DS_NCC_DTR[ID NCC],DS_NCC_DTR[Tên NCC]),_xlfn.XLOOKUP(Table10[[#This Row],[ID NCC]],Data_TongTram2[ID NCC],Data_TongTram2[Tên NCC]))</f>
        <v>Công ty Phước Lộc Tân</v>
      </c>
      <c r="C1403" s="497" t="str">
        <f>IF(Table10[[#This Row],[Trạm/DTR]]="DTR","DTR","Trạm")</f>
        <v>Trạm</v>
      </c>
      <c r="D1403" s="497" t="str">
        <f>Table10[[#This Row],[ID NCC]]&amp;Table10[[#This Row],[Trạm/DTR]]</f>
        <v>001J3000002HLmlIAGKhánh Nga</v>
      </c>
      <c r="E1403" s="497" t="str">
        <f>IF(Table10[[#This Row],[DTR/Trạm]]="DTR",_xlfn.XLOOKUP(Table10[[#This Row],[ID NCC]],DS_NCC_DTR[ID NCC],DS_NCC_DTR[Nhân viên]),_xlfn.XLOOKUP(Table10[[#This Row],[ID NCC]],Data_TongTram2[ID NCC],Data_TongTram2[Nhân viên]))</f>
        <v>Nguyễn Duy Tân</v>
      </c>
      <c r="F1403" s="497" t="str">
        <f>IF(Table10[[#This Row],[Trạm/DTR]]="DTR",_xlfn.XLOOKUP(Table10[[#This Row],[ID NCC]],DS_NCC_DTR[ID NCC],DS_NCC_DTR[Admin miền]),_xlfn.XLOOKUP(Table10[[#This Row],[Trạm/DTR]],Table16[Trạm],Table16[[Admin ]]))</f>
        <v>Nguyễn Thị Ngọc Bích</v>
      </c>
      <c r="G1403" t="s">
        <v>2240</v>
      </c>
      <c r="H1403" s="497" t="str">
        <f>VLOOKUP(Table10[[#This Row],[Sản Phẩm RG]],'Thông tin'!C:F,4,0)</f>
        <v>PET chai</v>
      </c>
      <c r="I1403">
        <v>8050</v>
      </c>
      <c r="J1403" s="497">
        <f>Table10[[#This Row],[Sản lượng kg]]/1000</f>
        <v>8.0500000000000007</v>
      </c>
      <c r="K1403" s="497" t="str">
        <f>_xlfn.XLOOKUP(Table10[[#This Row],[Loại Hàng]],Table59[Nhóm],Table59[Qui đổi])</f>
        <v>PET chai</v>
      </c>
      <c r="L1403" s="403">
        <v>46164</v>
      </c>
      <c r="M1403" t="s">
        <v>608</v>
      </c>
      <c r="N1403" s="497">
        <f>IF(COUNTIF($A$3:A1403,A1403)=1,1,0)</f>
        <v>0</v>
      </c>
    </row>
    <row r="1404" spans="1:14" x14ac:dyDescent="0.35">
      <c r="A1404" t="s">
        <v>432</v>
      </c>
      <c r="B1404" s="497" t="str">
        <f>IF(Table10[[#This Row],[DTR/Trạm]]="DTR",_xlfn.XLOOKUP(Table10[[#This Row],[ID NCC]],DS_NCC_DTR[ID NCC],DS_NCC_DTR[Tên NCC]),_xlfn.XLOOKUP(Table10[[#This Row],[ID NCC]],Data_TongTram2[ID NCC],Data_TongTram2[Tên NCC]))</f>
        <v>Chị Liễu Long Định</v>
      </c>
      <c r="C1404" s="497" t="str">
        <f>IF(Table10[[#This Row],[Trạm/DTR]]="DTR","DTR","Trạm")</f>
        <v>Trạm</v>
      </c>
      <c r="D1404" s="497" t="str">
        <f>Table10[[#This Row],[ID NCC]]&amp;Table10[[#This Row],[Trạm/DTR]]</f>
        <v>001J3000002HLxeIAGKhánh Nga</v>
      </c>
      <c r="E1404" s="497" t="str">
        <f>IF(Table10[[#This Row],[DTR/Trạm]]="DTR",_xlfn.XLOOKUP(Table10[[#This Row],[ID NCC]],DS_NCC_DTR[ID NCC],DS_NCC_DTR[Nhân viên]),_xlfn.XLOOKUP(Table10[[#This Row],[ID NCC]],Data_TongTram2[ID NCC],Data_TongTram2[Nhân viên]))</f>
        <v>Lâm Đỗ Anh Hào</v>
      </c>
      <c r="F1404" s="497" t="str">
        <f>IF(Table10[[#This Row],[Trạm/DTR]]="DTR",_xlfn.XLOOKUP(Table10[[#This Row],[ID NCC]],DS_NCC_DTR[ID NCC],DS_NCC_DTR[Admin miền]),_xlfn.XLOOKUP(Table10[[#This Row],[Trạm/DTR]],Table16[Trạm],Table16[[Admin ]]))</f>
        <v>Nguyễn Thị Ngọc Bích</v>
      </c>
      <c r="G1404" t="s">
        <v>1296</v>
      </c>
      <c r="H1404" s="497" t="str">
        <f>VLOOKUP(Table10[[#This Row],[Sản Phẩm RG]],'Thông tin'!C:F,4,0)</f>
        <v>PET chai</v>
      </c>
      <c r="I1404">
        <v>320</v>
      </c>
      <c r="J1404" s="497">
        <f>Table10[[#This Row],[Sản lượng kg]]/1000</f>
        <v>0.32</v>
      </c>
      <c r="K1404" s="497" t="str">
        <f>_xlfn.XLOOKUP(Table10[[#This Row],[Loại Hàng]],Table59[Nhóm],Table59[Qui đổi])</f>
        <v>PET chai</v>
      </c>
      <c r="L1404" s="403">
        <v>46164</v>
      </c>
      <c r="M1404" t="s">
        <v>608</v>
      </c>
      <c r="N1404" s="497">
        <f>IF(COUNTIF($A$3:A1404,A1404)=1,1,0)</f>
        <v>0</v>
      </c>
    </row>
    <row r="1405" spans="1:14" x14ac:dyDescent="0.35">
      <c r="A1405" t="s">
        <v>389</v>
      </c>
      <c r="B1405" s="497" t="str">
        <f>IF(Table10[[#This Row],[DTR/Trạm]]="DTR",_xlfn.XLOOKUP(Table10[[#This Row],[ID NCC]],DS_NCC_DTR[ID NCC],DS_NCC_DTR[Tên NCC]),_xlfn.XLOOKUP(Table10[[#This Row],[ID NCC]],Data_TongTram2[ID NCC],Data_TongTram2[Tên NCC]))</f>
        <v>Anh Việt Đông Hòa</v>
      </c>
      <c r="C1405" s="497" t="str">
        <f>IF(Table10[[#This Row],[Trạm/DTR]]="DTR","DTR","Trạm")</f>
        <v>Trạm</v>
      </c>
      <c r="D1405" s="497" t="str">
        <f>Table10[[#This Row],[ID NCC]]&amp;Table10[[#This Row],[Trạm/DTR]]</f>
        <v>001J3000002HLphIAGKhánh Nga</v>
      </c>
      <c r="E1405" s="497" t="str">
        <f>IF(Table10[[#This Row],[DTR/Trạm]]="DTR",_xlfn.XLOOKUP(Table10[[#This Row],[ID NCC]],DS_NCC_DTR[ID NCC],DS_NCC_DTR[Nhân viên]),_xlfn.XLOOKUP(Table10[[#This Row],[ID NCC]],Data_TongTram2[ID NCC],Data_TongTram2[Nhân viên]))</f>
        <v>Lâm Đỗ Anh Hào</v>
      </c>
      <c r="F1405" s="497" t="str">
        <f>IF(Table10[[#This Row],[Trạm/DTR]]="DTR",_xlfn.XLOOKUP(Table10[[#This Row],[ID NCC]],DS_NCC_DTR[ID NCC],DS_NCC_DTR[Admin miền]),_xlfn.XLOOKUP(Table10[[#This Row],[Trạm/DTR]],Table16[Trạm],Table16[[Admin ]]))</f>
        <v>Nguyễn Thị Ngọc Bích</v>
      </c>
      <c r="G1405" t="s">
        <v>1296</v>
      </c>
      <c r="H1405" s="497" t="str">
        <f>VLOOKUP(Table10[[#This Row],[Sản Phẩm RG]],'Thông tin'!C:F,4,0)</f>
        <v>PET chai</v>
      </c>
      <c r="I1405">
        <v>924</v>
      </c>
      <c r="J1405" s="497">
        <f>Table10[[#This Row],[Sản lượng kg]]/1000</f>
        <v>0.92400000000000004</v>
      </c>
      <c r="K1405" s="497" t="str">
        <f>_xlfn.XLOOKUP(Table10[[#This Row],[Loại Hàng]],Table59[Nhóm],Table59[Qui đổi])</f>
        <v>PET chai</v>
      </c>
      <c r="L1405" s="403">
        <v>46164</v>
      </c>
      <c r="M1405" t="s">
        <v>608</v>
      </c>
      <c r="N1405" s="497">
        <f>IF(COUNTIF($A$3:A1405,A1405)=1,1,0)</f>
        <v>0</v>
      </c>
    </row>
    <row r="1406" spans="1:14" x14ac:dyDescent="0.35">
      <c r="A1406" t="s">
        <v>1717</v>
      </c>
      <c r="B1406" s="497" t="str">
        <f>IF(Table10[[#This Row],[DTR/Trạm]]="DTR",_xlfn.XLOOKUP(Table10[[#This Row],[ID NCC]],DS_NCC_DTR[ID NCC],DS_NCC_DTR[Tên NCC]),_xlfn.XLOOKUP(Table10[[#This Row],[ID NCC]],Data_TongTram2[ID NCC],Data_TongTram2[Tên NCC]))</f>
        <v>Anh Thắng Bến Tre</v>
      </c>
      <c r="C1406" s="497" t="str">
        <f>IF(Table10[[#This Row],[Trạm/DTR]]="DTR","DTR","Trạm")</f>
        <v>Trạm</v>
      </c>
      <c r="D1406" s="497" t="str">
        <f>Table10[[#This Row],[ID NCC]]&amp;Table10[[#This Row],[Trạm/DTR]]</f>
        <v>001J3000002HLxoIAGKhánh Nga</v>
      </c>
      <c r="E1406" s="497" t="str">
        <f>IF(Table10[[#This Row],[DTR/Trạm]]="DTR",_xlfn.XLOOKUP(Table10[[#This Row],[ID NCC]],DS_NCC_DTR[ID NCC],DS_NCC_DTR[Nhân viên]),_xlfn.XLOOKUP(Table10[[#This Row],[ID NCC]],Data_TongTram2[ID NCC],Data_TongTram2[Nhân viên]))</f>
        <v>Lê Quốc Việt</v>
      </c>
      <c r="F1406" s="497" t="str">
        <f>IF(Table10[[#This Row],[Trạm/DTR]]="DTR",_xlfn.XLOOKUP(Table10[[#This Row],[ID NCC]],DS_NCC_DTR[ID NCC],DS_NCC_DTR[Admin miền]),_xlfn.XLOOKUP(Table10[[#This Row],[Trạm/DTR]],Table16[Trạm],Table16[[Admin ]]))</f>
        <v>Nguyễn Thị Ngọc Bích</v>
      </c>
      <c r="G1406" t="s">
        <v>1296</v>
      </c>
      <c r="H1406" s="497" t="str">
        <f>VLOOKUP(Table10[[#This Row],[Sản Phẩm RG]],'Thông tin'!C:F,4,0)</f>
        <v>PET chai</v>
      </c>
      <c r="I1406">
        <v>671</v>
      </c>
      <c r="J1406" s="497">
        <f>Table10[[#This Row],[Sản lượng kg]]/1000</f>
        <v>0.67100000000000004</v>
      </c>
      <c r="K1406" s="497" t="str">
        <f>_xlfn.XLOOKUP(Table10[[#This Row],[Loại Hàng]],Table59[Nhóm],Table59[Qui đổi])</f>
        <v>PET chai</v>
      </c>
      <c r="L1406" s="403">
        <v>46164</v>
      </c>
      <c r="M1406" t="s">
        <v>608</v>
      </c>
      <c r="N1406" s="497">
        <f>IF(COUNTIF($A$3:A1406,A1406)=1,1,0)</f>
        <v>0</v>
      </c>
    </row>
    <row r="1407" spans="1:14" x14ac:dyDescent="0.35">
      <c r="A1407" t="s">
        <v>652</v>
      </c>
      <c r="B1407" s="497" t="str">
        <f>IF(Table10[[#This Row],[DTR/Trạm]]="DTR",_xlfn.XLOOKUP(Table10[[#This Row],[ID NCC]],DS_NCC_DTR[ID NCC],DS_NCC_DTR[Tên NCC]),_xlfn.XLOOKUP(Table10[[#This Row],[ID NCC]],Data_TongTram2[ID NCC],Data_TongTram2[Tên NCC]))</f>
        <v>Anh Tân Tân Phú</v>
      </c>
      <c r="C1407" s="497" t="str">
        <f>IF(Table10[[#This Row],[Trạm/DTR]]="DTR","DTR","Trạm")</f>
        <v>Trạm</v>
      </c>
      <c r="D1407" s="497" t="str">
        <f>Table10[[#This Row],[ID NCC]]&amp;Table10[[#This Row],[Trạm/DTR]]</f>
        <v>001J3000002HLotIAGKhánh Nga</v>
      </c>
      <c r="E1407" s="497" t="str">
        <f>IF(Table10[[#This Row],[DTR/Trạm]]="DTR",_xlfn.XLOOKUP(Table10[[#This Row],[ID NCC]],DS_NCC_DTR[ID NCC],DS_NCC_DTR[Nhân viên]),_xlfn.XLOOKUP(Table10[[#This Row],[ID NCC]],Data_TongTram2[ID NCC],Data_TongTram2[Nhân viên]))</f>
        <v>Lâm Đỗ Anh Hào</v>
      </c>
      <c r="F1407" s="497" t="str">
        <f>IF(Table10[[#This Row],[Trạm/DTR]]="DTR",_xlfn.XLOOKUP(Table10[[#This Row],[ID NCC]],DS_NCC_DTR[ID NCC],DS_NCC_DTR[Admin miền]),_xlfn.XLOOKUP(Table10[[#This Row],[Trạm/DTR]],Table16[Trạm],Table16[[Admin ]]))</f>
        <v>Nguyễn Thị Ngọc Bích</v>
      </c>
      <c r="G1407" t="s">
        <v>1296</v>
      </c>
      <c r="H1407" s="497" t="str">
        <f>VLOOKUP(Table10[[#This Row],[Sản Phẩm RG]],'Thông tin'!C:F,4,0)</f>
        <v>PET chai</v>
      </c>
      <c r="I1407">
        <v>174</v>
      </c>
      <c r="J1407" s="497">
        <f>Table10[[#This Row],[Sản lượng kg]]/1000</f>
        <v>0.17399999999999999</v>
      </c>
      <c r="K1407" s="497" t="str">
        <f>_xlfn.XLOOKUP(Table10[[#This Row],[Loại Hàng]],Table59[Nhóm],Table59[Qui đổi])</f>
        <v>PET chai</v>
      </c>
      <c r="L1407" s="403">
        <v>46164</v>
      </c>
      <c r="M1407" t="s">
        <v>608</v>
      </c>
      <c r="N1407" s="497">
        <f>IF(COUNTIF($A$3:A1407,A1407)=1,1,0)</f>
        <v>0</v>
      </c>
    </row>
    <row r="1408" spans="1:14" x14ac:dyDescent="0.35">
      <c r="A1408" t="s">
        <v>676</v>
      </c>
      <c r="B1408" s="497" t="str">
        <f>IF(Table10[[#This Row],[DTR/Trạm]]="DTR",_xlfn.XLOOKUP(Table10[[#This Row],[ID NCC]],DS_NCC_DTR[ID NCC],DS_NCC_DTR[Tên NCC]),_xlfn.XLOOKUP(Table10[[#This Row],[ID NCC]],Data_TongTram2[ID NCC],Data_TongTram2[Tên NCC]))</f>
        <v>Anh Tám Bến Tre</v>
      </c>
      <c r="C1408" s="497" t="str">
        <f>IF(Table10[[#This Row],[Trạm/DTR]]="DTR","DTR","Trạm")</f>
        <v>Trạm</v>
      </c>
      <c r="D1408" s="497" t="str">
        <f>Table10[[#This Row],[ID NCC]]&amp;Table10[[#This Row],[Trạm/DTR]]</f>
        <v>001J3000002Hq80IACKhánh Nga</v>
      </c>
      <c r="E1408" s="497" t="str">
        <f>IF(Table10[[#This Row],[DTR/Trạm]]="DTR",_xlfn.XLOOKUP(Table10[[#This Row],[ID NCC]],DS_NCC_DTR[ID NCC],DS_NCC_DTR[Nhân viên]),_xlfn.XLOOKUP(Table10[[#This Row],[ID NCC]],Data_TongTram2[ID NCC],Data_TongTram2[Nhân viên]))</f>
        <v>Lê Quốc Việt</v>
      </c>
      <c r="F1408" s="497" t="str">
        <f>IF(Table10[[#This Row],[Trạm/DTR]]="DTR",_xlfn.XLOOKUP(Table10[[#This Row],[ID NCC]],DS_NCC_DTR[ID NCC],DS_NCC_DTR[Admin miền]),_xlfn.XLOOKUP(Table10[[#This Row],[Trạm/DTR]],Table16[Trạm],Table16[[Admin ]]))</f>
        <v>Nguyễn Thị Ngọc Bích</v>
      </c>
      <c r="G1408" t="s">
        <v>1296</v>
      </c>
      <c r="H1408" s="497" t="str">
        <f>VLOOKUP(Table10[[#This Row],[Sản Phẩm RG]],'Thông tin'!C:F,4,0)</f>
        <v>PET chai</v>
      </c>
      <c r="I1408">
        <v>508</v>
      </c>
      <c r="J1408" s="497">
        <f>Table10[[#This Row],[Sản lượng kg]]/1000</f>
        <v>0.50800000000000001</v>
      </c>
      <c r="K1408" s="497" t="str">
        <f>_xlfn.XLOOKUP(Table10[[#This Row],[Loại Hàng]],Table59[Nhóm],Table59[Qui đổi])</f>
        <v>PET chai</v>
      </c>
      <c r="L1408" s="403">
        <v>46164</v>
      </c>
      <c r="M1408" t="s">
        <v>608</v>
      </c>
      <c r="N1408" s="497">
        <f>IF(COUNTIF($A$3:A1408,A1408)=1,1,0)</f>
        <v>0</v>
      </c>
    </row>
    <row r="1409" spans="1:14" x14ac:dyDescent="0.35">
      <c r="A1409" t="s">
        <v>962</v>
      </c>
      <c r="B1409" s="497" t="str">
        <f>IF(Table10[[#This Row],[DTR/Trạm]]="DTR",_xlfn.XLOOKUP(Table10[[#This Row],[ID NCC]],DS_NCC_DTR[ID NCC],DS_NCC_DTR[Tên NCC]),_xlfn.XLOOKUP(Table10[[#This Row],[ID NCC]],Data_TongTram2[ID NCC],Data_TongTram2[Tên NCC]))</f>
        <v>Chị Hằng Bình Đức</v>
      </c>
      <c r="C1409" s="497" t="str">
        <f>IF(Table10[[#This Row],[Trạm/DTR]]="DTR","DTR","Trạm")</f>
        <v>Trạm</v>
      </c>
      <c r="D1409" s="497" t="str">
        <f>Table10[[#This Row],[ID NCC]]&amp;Table10[[#This Row],[Trạm/DTR]]</f>
        <v>001J3000002HjDpIAKKhánh Nga</v>
      </c>
      <c r="E1409" s="497" t="str">
        <f>IF(Table10[[#This Row],[DTR/Trạm]]="DTR",_xlfn.XLOOKUP(Table10[[#This Row],[ID NCC]],DS_NCC_DTR[ID NCC],DS_NCC_DTR[Nhân viên]),_xlfn.XLOOKUP(Table10[[#This Row],[ID NCC]],Data_TongTram2[ID NCC],Data_TongTram2[Nhân viên]))</f>
        <v>Lâm Đỗ Anh Hào</v>
      </c>
      <c r="F1409" s="497" t="str">
        <f>IF(Table10[[#This Row],[Trạm/DTR]]="DTR",_xlfn.XLOOKUP(Table10[[#This Row],[ID NCC]],DS_NCC_DTR[ID NCC],DS_NCC_DTR[Admin miền]),_xlfn.XLOOKUP(Table10[[#This Row],[Trạm/DTR]],Table16[Trạm],Table16[[Admin ]]))</f>
        <v>Nguyễn Thị Ngọc Bích</v>
      </c>
      <c r="G1409" t="s">
        <v>1296</v>
      </c>
      <c r="H1409" s="497" t="str">
        <f>VLOOKUP(Table10[[#This Row],[Sản Phẩm RG]],'Thông tin'!C:F,4,0)</f>
        <v>PET chai</v>
      </c>
      <c r="I1409">
        <v>114</v>
      </c>
      <c r="J1409" s="497">
        <f>Table10[[#This Row],[Sản lượng kg]]/1000</f>
        <v>0.114</v>
      </c>
      <c r="K1409" s="497" t="str">
        <f>_xlfn.XLOOKUP(Table10[[#This Row],[Loại Hàng]],Table59[Nhóm],Table59[Qui đổi])</f>
        <v>PET chai</v>
      </c>
      <c r="L1409" s="403">
        <v>46164</v>
      </c>
      <c r="M1409" t="s">
        <v>608</v>
      </c>
      <c r="N1409" s="497">
        <f>IF(COUNTIF($A$3:A1409,A1409)=1,1,0)</f>
        <v>1</v>
      </c>
    </row>
    <row r="1410" spans="1:14" x14ac:dyDescent="0.35">
      <c r="A1410" t="s">
        <v>442</v>
      </c>
      <c r="B1410" s="497" t="str">
        <f>IF(Table10[[#This Row],[DTR/Trạm]]="DTR",_xlfn.XLOOKUP(Table10[[#This Row],[ID NCC]],DS_NCC_DTR[ID NCC],DS_NCC_DTR[Tên NCC]),_xlfn.XLOOKUP(Table10[[#This Row],[ID NCC]],Data_TongTram2[ID NCC],Data_TongTram2[Tên NCC]))</f>
        <v>Thanh Trí</v>
      </c>
      <c r="C1410" s="497" t="str">
        <f>IF(Table10[[#This Row],[Trạm/DTR]]="DTR","DTR","Trạm")</f>
        <v>Trạm</v>
      </c>
      <c r="D1410" s="497" t="str">
        <f>Table10[[#This Row],[ID NCC]]&amp;Table10[[#This Row],[Trạm/DTR]]</f>
        <v>001J3000002HLblIAGKhánh Nga</v>
      </c>
      <c r="E1410" s="497" t="str">
        <f>IF(Table10[[#This Row],[DTR/Trạm]]="DTR",_xlfn.XLOOKUP(Table10[[#This Row],[ID NCC]],DS_NCC_DTR[ID NCC],DS_NCC_DTR[Nhân viên]),_xlfn.XLOOKUP(Table10[[#This Row],[ID NCC]],Data_TongTram2[ID NCC],Data_TongTram2[Nhân viên]))</f>
        <v>Lâm Đỗ Anh Hào</v>
      </c>
      <c r="F1410" s="497" t="str">
        <f>IF(Table10[[#This Row],[Trạm/DTR]]="DTR",_xlfn.XLOOKUP(Table10[[#This Row],[ID NCC]],DS_NCC_DTR[ID NCC],DS_NCC_DTR[Admin miền]),_xlfn.XLOOKUP(Table10[[#This Row],[Trạm/DTR]],Table16[Trạm],Table16[[Admin ]]))</f>
        <v>Nguyễn Thị Ngọc Bích</v>
      </c>
      <c r="G1410" t="s">
        <v>1296</v>
      </c>
      <c r="H1410" s="497" t="str">
        <f>VLOOKUP(Table10[[#This Row],[Sản Phẩm RG]],'Thông tin'!C:F,4,0)</f>
        <v>PET chai</v>
      </c>
      <c r="I1410">
        <v>541</v>
      </c>
      <c r="J1410" s="497">
        <f>Table10[[#This Row],[Sản lượng kg]]/1000</f>
        <v>0.54100000000000004</v>
      </c>
      <c r="K1410" s="497" t="str">
        <f>_xlfn.XLOOKUP(Table10[[#This Row],[Loại Hàng]],Table59[Nhóm],Table59[Qui đổi])</f>
        <v>PET chai</v>
      </c>
      <c r="L1410" s="403">
        <v>46164</v>
      </c>
      <c r="M1410" t="s">
        <v>608</v>
      </c>
      <c r="N1410" s="497">
        <f>IF(COUNTIF($A$3:A1410,A1410)=1,1,0)</f>
        <v>0</v>
      </c>
    </row>
    <row r="1411" spans="1:14" x14ac:dyDescent="0.35">
      <c r="A1411" t="s">
        <v>435</v>
      </c>
      <c r="B1411" s="497" t="str">
        <f>IF(Table10[[#This Row],[DTR/Trạm]]="DTR",_xlfn.XLOOKUP(Table10[[#This Row],[ID NCC]],DS_NCC_DTR[ID NCC],DS_NCC_DTR[Tên NCC]),_xlfn.XLOOKUP(Table10[[#This Row],[ID NCC]],Data_TongTram2[ID NCC],Data_TongTram2[Tên NCC]))</f>
        <v>Chị Huỳnh Trung An</v>
      </c>
      <c r="C1411" s="497" t="str">
        <f>IF(Table10[[#This Row],[Trạm/DTR]]="DTR","DTR","Trạm")</f>
        <v>Trạm</v>
      </c>
      <c r="D1411" s="497" t="str">
        <f>Table10[[#This Row],[ID NCC]]&amp;Table10[[#This Row],[Trạm/DTR]]</f>
        <v>001dc00000zXMeaAAGKhánh Nga</v>
      </c>
      <c r="E1411" s="497" t="str">
        <f>IF(Table10[[#This Row],[DTR/Trạm]]="DTR",_xlfn.XLOOKUP(Table10[[#This Row],[ID NCC]],DS_NCC_DTR[ID NCC],DS_NCC_DTR[Nhân viên]),_xlfn.XLOOKUP(Table10[[#This Row],[ID NCC]],Data_TongTram2[ID NCC],Data_TongTram2[Nhân viên]))</f>
        <v>Lâm Đỗ Anh Hào</v>
      </c>
      <c r="F1411" s="497" t="str">
        <f>IF(Table10[[#This Row],[Trạm/DTR]]="DTR",_xlfn.XLOOKUP(Table10[[#This Row],[ID NCC]],DS_NCC_DTR[ID NCC],DS_NCC_DTR[Admin miền]),_xlfn.XLOOKUP(Table10[[#This Row],[Trạm/DTR]],Table16[Trạm],Table16[[Admin ]]))</f>
        <v>Nguyễn Thị Ngọc Bích</v>
      </c>
      <c r="G1411" t="s">
        <v>1296</v>
      </c>
      <c r="H1411" s="497" t="str">
        <f>VLOOKUP(Table10[[#This Row],[Sản Phẩm RG]],'Thông tin'!C:F,4,0)</f>
        <v>PET chai</v>
      </c>
      <c r="I1411">
        <v>142</v>
      </c>
      <c r="J1411" s="497">
        <f>Table10[[#This Row],[Sản lượng kg]]/1000</f>
        <v>0.14199999999999999</v>
      </c>
      <c r="K1411" s="497" t="str">
        <f>_xlfn.XLOOKUP(Table10[[#This Row],[Loại Hàng]],Table59[Nhóm],Table59[Qui đổi])</f>
        <v>PET chai</v>
      </c>
      <c r="L1411" s="403">
        <v>46164</v>
      </c>
      <c r="M1411" t="s">
        <v>608</v>
      </c>
      <c r="N1411" s="497">
        <f>IF(COUNTIF($A$3:A1411,A1411)=1,1,0)</f>
        <v>0</v>
      </c>
    </row>
    <row r="1412" spans="1:14" x14ac:dyDescent="0.35">
      <c r="A1412" t="s">
        <v>1705</v>
      </c>
      <c r="B1412" s="497" t="str">
        <f>IF(Table10[[#This Row],[DTR/Trạm]]="DTR",_xlfn.XLOOKUP(Table10[[#This Row],[ID NCC]],DS_NCC_DTR[ID NCC],DS_NCC_DTR[Tên NCC]),_xlfn.XLOOKUP(Table10[[#This Row],[ID NCC]],Data_TongTram2[ID NCC],Data_TongTram2[Tên NCC]))</f>
        <v>HKD Trăm Ngọc Phát</v>
      </c>
      <c r="C1412" s="497" t="str">
        <f>IF(Table10[[#This Row],[Trạm/DTR]]="DTR","DTR","Trạm")</f>
        <v>Trạm</v>
      </c>
      <c r="D1412" s="497" t="str">
        <f>Table10[[#This Row],[ID NCC]]&amp;Table10[[#This Row],[Trạm/DTR]]</f>
        <v>001dc00001v047DAAQKhánh Nga</v>
      </c>
      <c r="E1412" s="497" t="str">
        <f>IF(Table10[[#This Row],[DTR/Trạm]]="DTR",_xlfn.XLOOKUP(Table10[[#This Row],[ID NCC]],DS_NCC_DTR[ID NCC],DS_NCC_DTR[Nhân viên]),_xlfn.XLOOKUP(Table10[[#This Row],[ID NCC]],Data_TongTram2[ID NCC],Data_TongTram2[Nhân viên]))</f>
        <v>Lâm Đỗ Anh Hào</v>
      </c>
      <c r="F1412" s="497" t="str">
        <f>IF(Table10[[#This Row],[Trạm/DTR]]="DTR",_xlfn.XLOOKUP(Table10[[#This Row],[ID NCC]],DS_NCC_DTR[ID NCC],DS_NCC_DTR[Admin miền]),_xlfn.XLOOKUP(Table10[[#This Row],[Trạm/DTR]],Table16[Trạm],Table16[[Admin ]]))</f>
        <v>Nguyễn Thị Ngọc Bích</v>
      </c>
      <c r="G1412" t="s">
        <v>1296</v>
      </c>
      <c r="H1412" s="497" t="str">
        <f>VLOOKUP(Table10[[#This Row],[Sản Phẩm RG]],'Thông tin'!C:F,4,0)</f>
        <v>PET chai</v>
      </c>
      <c r="I1412">
        <v>736</v>
      </c>
      <c r="J1412" s="497">
        <f>Table10[[#This Row],[Sản lượng kg]]/1000</f>
        <v>0.73599999999999999</v>
      </c>
      <c r="K1412" s="497" t="str">
        <f>_xlfn.XLOOKUP(Table10[[#This Row],[Loại Hàng]],Table59[Nhóm],Table59[Qui đổi])</f>
        <v>PET chai</v>
      </c>
      <c r="L1412" s="403">
        <v>46164</v>
      </c>
      <c r="M1412" t="s">
        <v>608</v>
      </c>
      <c r="N1412" s="497">
        <f>IF(COUNTIF($A$3:A1412,A1412)=1,1,0)</f>
        <v>0</v>
      </c>
    </row>
    <row r="1413" spans="1:14" x14ac:dyDescent="0.35">
      <c r="A1413" t="s">
        <v>662</v>
      </c>
      <c r="B1413" s="497" t="str">
        <f>IF(Table10[[#This Row],[DTR/Trạm]]="DTR",_xlfn.XLOOKUP(Table10[[#This Row],[ID NCC]],DS_NCC_DTR[ID NCC],DS_NCC_DTR[Tên NCC]),_xlfn.XLOOKUP(Table10[[#This Row],[ID NCC]],Data_TongTram2[ID NCC],Data_TongTram2[Tên NCC]))</f>
        <v>Trương Văn Toản</v>
      </c>
      <c r="C1413" s="497" t="str">
        <f>IF(Table10[[#This Row],[Trạm/DTR]]="DTR","DTR","Trạm")</f>
        <v>Trạm</v>
      </c>
      <c r="D1413" s="497" t="str">
        <f>Table10[[#This Row],[ID NCC]]&amp;Table10[[#This Row],[Trạm/DTR]]</f>
        <v>001dc00000hpqrpAAAKhánh Nga</v>
      </c>
      <c r="E1413" s="497" t="str">
        <f>IF(Table10[[#This Row],[DTR/Trạm]]="DTR",_xlfn.XLOOKUP(Table10[[#This Row],[ID NCC]],DS_NCC_DTR[ID NCC],DS_NCC_DTR[Nhân viên]),_xlfn.XLOOKUP(Table10[[#This Row],[ID NCC]],Data_TongTram2[ID NCC],Data_TongTram2[Nhân viên]))</f>
        <v>Thái Tân Văn</v>
      </c>
      <c r="F1413" s="497" t="str">
        <f>IF(Table10[[#This Row],[Trạm/DTR]]="DTR",_xlfn.XLOOKUP(Table10[[#This Row],[ID NCC]],DS_NCC_DTR[ID NCC],DS_NCC_DTR[Admin miền]),_xlfn.XLOOKUP(Table10[[#This Row],[Trạm/DTR]],Table16[Trạm],Table16[[Admin ]]))</f>
        <v>Nguyễn Thị Ngọc Bích</v>
      </c>
      <c r="G1413" t="s">
        <v>1296</v>
      </c>
      <c r="H1413" s="497" t="str">
        <f>VLOOKUP(Table10[[#This Row],[Sản Phẩm RG]],'Thông tin'!C:F,4,0)</f>
        <v>PET chai</v>
      </c>
      <c r="I1413">
        <v>1207</v>
      </c>
      <c r="J1413" s="497">
        <f>Table10[[#This Row],[Sản lượng kg]]/1000</f>
        <v>1.2070000000000001</v>
      </c>
      <c r="K1413" s="497" t="str">
        <f>_xlfn.XLOOKUP(Table10[[#This Row],[Loại Hàng]],Table59[Nhóm],Table59[Qui đổi])</f>
        <v>PET chai</v>
      </c>
      <c r="L1413" s="403">
        <v>46164</v>
      </c>
      <c r="M1413" t="s">
        <v>608</v>
      </c>
      <c r="N1413" s="497">
        <f>IF(COUNTIF($A$3:A1413,A1413)=1,1,0)</f>
        <v>0</v>
      </c>
    </row>
    <row r="1414" spans="1:14" x14ac:dyDescent="0.35">
      <c r="A1414" t="s">
        <v>390</v>
      </c>
      <c r="B1414" s="497" t="str">
        <f>IF(Table10[[#This Row],[DTR/Trạm]]="DTR",_xlfn.XLOOKUP(Table10[[#This Row],[ID NCC]],DS_NCC_DTR[ID NCC],DS_NCC_DTR[Tên NCC]),_xlfn.XLOOKUP(Table10[[#This Row],[ID NCC]],Data_TongTram2[ID NCC],Data_TongTram2[Tên NCC]))</f>
        <v>Anh Dũng Vĩnh Kim</v>
      </c>
      <c r="C1414" s="497" t="str">
        <f>IF(Table10[[#This Row],[Trạm/DTR]]="DTR","DTR","Trạm")</f>
        <v>Trạm</v>
      </c>
      <c r="D1414" s="497" t="str">
        <f>Table10[[#This Row],[ID NCC]]&amp;Table10[[#This Row],[Trạm/DTR]]</f>
        <v>001J3000002HLptIAGKhánh Nga</v>
      </c>
      <c r="E1414" s="497" t="str">
        <f>IF(Table10[[#This Row],[DTR/Trạm]]="DTR",_xlfn.XLOOKUP(Table10[[#This Row],[ID NCC]],DS_NCC_DTR[ID NCC],DS_NCC_DTR[Nhân viên]),_xlfn.XLOOKUP(Table10[[#This Row],[ID NCC]],Data_TongTram2[ID NCC],Data_TongTram2[Nhân viên]))</f>
        <v>Lâm Đỗ Anh Hào</v>
      </c>
      <c r="F1414" s="497" t="str">
        <f>IF(Table10[[#This Row],[Trạm/DTR]]="DTR",_xlfn.XLOOKUP(Table10[[#This Row],[ID NCC]],DS_NCC_DTR[ID NCC],DS_NCC_DTR[Admin miền]),_xlfn.XLOOKUP(Table10[[#This Row],[Trạm/DTR]],Table16[Trạm],Table16[[Admin ]]))</f>
        <v>Nguyễn Thị Ngọc Bích</v>
      </c>
      <c r="G1414" t="s">
        <v>1296</v>
      </c>
      <c r="H1414" s="497" t="str">
        <f>VLOOKUP(Table10[[#This Row],[Sản Phẩm RG]],'Thông tin'!C:F,4,0)</f>
        <v>PET chai</v>
      </c>
      <c r="I1414">
        <v>420</v>
      </c>
      <c r="J1414" s="497">
        <f>Table10[[#This Row],[Sản lượng kg]]/1000</f>
        <v>0.42</v>
      </c>
      <c r="K1414" s="497" t="str">
        <f>_xlfn.XLOOKUP(Table10[[#This Row],[Loại Hàng]],Table59[Nhóm],Table59[Qui đổi])</f>
        <v>PET chai</v>
      </c>
      <c r="L1414" s="403">
        <v>46164</v>
      </c>
      <c r="M1414" t="s">
        <v>608</v>
      </c>
      <c r="N1414" s="497">
        <f>IF(COUNTIF($A$3:A1414,A1414)=1,1,0)</f>
        <v>0</v>
      </c>
    </row>
    <row r="1415" spans="1:14" x14ac:dyDescent="0.35">
      <c r="A1415" t="s">
        <v>390</v>
      </c>
      <c r="B1415" s="497" t="str">
        <f>IF(Table10[[#This Row],[DTR/Trạm]]="DTR",_xlfn.XLOOKUP(Table10[[#This Row],[ID NCC]],DS_NCC_DTR[ID NCC],DS_NCC_DTR[Tên NCC]),_xlfn.XLOOKUP(Table10[[#This Row],[ID NCC]],Data_TongTram2[ID NCC],Data_TongTram2[Tên NCC]))</f>
        <v>Anh Dũng Vĩnh Kim</v>
      </c>
      <c r="C1415" s="497" t="str">
        <f>IF(Table10[[#This Row],[Trạm/DTR]]="DTR","DTR","Trạm")</f>
        <v>Trạm</v>
      </c>
      <c r="D1415" s="497" t="str">
        <f>Table10[[#This Row],[ID NCC]]&amp;Table10[[#This Row],[Trạm/DTR]]</f>
        <v>001J3000002HLptIAGKhánh Nga</v>
      </c>
      <c r="E1415" s="497" t="str">
        <f>IF(Table10[[#This Row],[DTR/Trạm]]="DTR",_xlfn.XLOOKUP(Table10[[#This Row],[ID NCC]],DS_NCC_DTR[ID NCC],DS_NCC_DTR[Nhân viên]),_xlfn.XLOOKUP(Table10[[#This Row],[ID NCC]],Data_TongTram2[ID NCC],Data_TongTram2[Nhân viên]))</f>
        <v>Lâm Đỗ Anh Hào</v>
      </c>
      <c r="F1415" s="497" t="str">
        <f>IF(Table10[[#This Row],[Trạm/DTR]]="DTR",_xlfn.XLOOKUP(Table10[[#This Row],[ID NCC]],DS_NCC_DTR[ID NCC],DS_NCC_DTR[Admin miền]),_xlfn.XLOOKUP(Table10[[#This Row],[Trạm/DTR]],Table16[Trạm],Table16[[Admin ]]))</f>
        <v>Nguyễn Thị Ngọc Bích</v>
      </c>
      <c r="G1415" t="s">
        <v>1296</v>
      </c>
      <c r="H1415" s="497" t="str">
        <f>VLOOKUP(Table10[[#This Row],[Sản Phẩm RG]],'Thông tin'!C:F,4,0)</f>
        <v>PET chai</v>
      </c>
      <c r="I1415">
        <v>400</v>
      </c>
      <c r="J1415" s="497">
        <f>Table10[[#This Row],[Sản lượng kg]]/1000</f>
        <v>0.4</v>
      </c>
      <c r="K1415" s="497" t="str">
        <f>_xlfn.XLOOKUP(Table10[[#This Row],[Loại Hàng]],Table59[Nhóm],Table59[Qui đổi])</f>
        <v>PET chai</v>
      </c>
      <c r="L1415" s="403">
        <v>46164</v>
      </c>
      <c r="M1415" t="s">
        <v>608</v>
      </c>
      <c r="N1415" s="497">
        <f>IF(COUNTIF($A$3:A1415,A1415)=1,1,0)</f>
        <v>0</v>
      </c>
    </row>
    <row r="1416" spans="1:14" x14ac:dyDescent="0.35">
      <c r="A1416" t="s">
        <v>1654</v>
      </c>
      <c r="B1416" s="497" t="str">
        <f>IF(Table10[[#This Row],[DTR/Trạm]]="DTR",_xlfn.XLOOKUP(Table10[[#This Row],[ID NCC]],DS_NCC_DTR[ID NCC],DS_NCC_DTR[Tên NCC]),_xlfn.XLOOKUP(Table10[[#This Row],[ID NCC]],Data_TongTram2[ID NCC],Data_TongTram2[Tên NCC]))</f>
        <v>Chị Yến Chợ Bưng</v>
      </c>
      <c r="C1416" s="497" t="str">
        <f>IF(Table10[[#This Row],[Trạm/DTR]]="DTR","DTR","Trạm")</f>
        <v>Trạm</v>
      </c>
      <c r="D1416" s="497" t="str">
        <f>Table10[[#This Row],[ID NCC]]&amp;Table10[[#This Row],[Trạm/DTR]]</f>
        <v>001dc00001au4DSAAYKhánh Nga</v>
      </c>
      <c r="E1416" s="497" t="str">
        <f>IF(Table10[[#This Row],[DTR/Trạm]]="DTR",_xlfn.XLOOKUP(Table10[[#This Row],[ID NCC]],DS_NCC_DTR[ID NCC],DS_NCC_DTR[Nhân viên]),_xlfn.XLOOKUP(Table10[[#This Row],[ID NCC]],Data_TongTram2[ID NCC],Data_TongTram2[Nhân viên]))</f>
        <v>Lâm Đỗ Anh Hào</v>
      </c>
      <c r="F1416" s="497" t="str">
        <f>IF(Table10[[#This Row],[Trạm/DTR]]="DTR",_xlfn.XLOOKUP(Table10[[#This Row],[ID NCC]],DS_NCC_DTR[ID NCC],DS_NCC_DTR[Admin miền]),_xlfn.XLOOKUP(Table10[[#This Row],[Trạm/DTR]],Table16[Trạm],Table16[[Admin ]]))</f>
        <v>Nguyễn Thị Ngọc Bích</v>
      </c>
      <c r="G1416" t="s">
        <v>1296</v>
      </c>
      <c r="H1416" s="497" t="str">
        <f>VLOOKUP(Table10[[#This Row],[Sản Phẩm RG]],'Thông tin'!C:F,4,0)</f>
        <v>PET chai</v>
      </c>
      <c r="I1416">
        <v>134</v>
      </c>
      <c r="J1416" s="497">
        <f>Table10[[#This Row],[Sản lượng kg]]/1000</f>
        <v>0.13400000000000001</v>
      </c>
      <c r="K1416" s="497" t="str">
        <f>_xlfn.XLOOKUP(Table10[[#This Row],[Loại Hàng]],Table59[Nhóm],Table59[Qui đổi])</f>
        <v>PET chai</v>
      </c>
      <c r="L1416" s="403">
        <v>46164</v>
      </c>
      <c r="M1416" t="s">
        <v>608</v>
      </c>
      <c r="N1416" s="497">
        <f>IF(COUNTIF($A$3:A1416,A1416)=1,1,0)</f>
        <v>0</v>
      </c>
    </row>
    <row r="1417" spans="1:14" x14ac:dyDescent="0.35">
      <c r="A1417" t="s">
        <v>1705</v>
      </c>
      <c r="B1417" s="497" t="str">
        <f>IF(Table10[[#This Row],[DTR/Trạm]]="DTR",_xlfn.XLOOKUP(Table10[[#This Row],[ID NCC]],DS_NCC_DTR[ID NCC],DS_NCC_DTR[Tên NCC]),_xlfn.XLOOKUP(Table10[[#This Row],[ID NCC]],Data_TongTram2[ID NCC],Data_TongTram2[Tên NCC]))</f>
        <v>HKD Trăm Ngọc Phát</v>
      </c>
      <c r="C1417" s="497" t="str">
        <f>IF(Table10[[#This Row],[Trạm/DTR]]="DTR","DTR","Trạm")</f>
        <v>Trạm</v>
      </c>
      <c r="D1417" s="497" t="str">
        <f>Table10[[#This Row],[ID NCC]]&amp;Table10[[#This Row],[Trạm/DTR]]</f>
        <v>001dc00001v047DAAQKhánh Nga</v>
      </c>
      <c r="E1417" s="497" t="str">
        <f>IF(Table10[[#This Row],[DTR/Trạm]]="DTR",_xlfn.XLOOKUP(Table10[[#This Row],[ID NCC]],DS_NCC_DTR[ID NCC],DS_NCC_DTR[Nhân viên]),_xlfn.XLOOKUP(Table10[[#This Row],[ID NCC]],Data_TongTram2[ID NCC],Data_TongTram2[Nhân viên]))</f>
        <v>Lâm Đỗ Anh Hào</v>
      </c>
      <c r="F1417" s="497" t="str">
        <f>IF(Table10[[#This Row],[Trạm/DTR]]="DTR",_xlfn.XLOOKUP(Table10[[#This Row],[ID NCC]],DS_NCC_DTR[ID NCC],DS_NCC_DTR[Admin miền]),_xlfn.XLOOKUP(Table10[[#This Row],[Trạm/DTR]],Table16[Trạm],Table16[[Admin ]]))</f>
        <v>Nguyễn Thị Ngọc Bích</v>
      </c>
      <c r="G1417" t="s">
        <v>1296</v>
      </c>
      <c r="H1417" s="497" t="str">
        <f>VLOOKUP(Table10[[#This Row],[Sản Phẩm RG]],'Thông tin'!C:F,4,0)</f>
        <v>PET chai</v>
      </c>
      <c r="I1417">
        <v>633</v>
      </c>
      <c r="J1417" s="497">
        <f>Table10[[#This Row],[Sản lượng kg]]/1000</f>
        <v>0.63300000000000001</v>
      </c>
      <c r="K1417" s="497" t="str">
        <f>_xlfn.XLOOKUP(Table10[[#This Row],[Loại Hàng]],Table59[Nhóm],Table59[Qui đổi])</f>
        <v>PET chai</v>
      </c>
      <c r="L1417" s="403">
        <v>46164</v>
      </c>
      <c r="M1417" t="s">
        <v>608</v>
      </c>
      <c r="N1417" s="497">
        <f>IF(COUNTIF($A$3:A1417,A1417)=1,1,0)</f>
        <v>0</v>
      </c>
    </row>
    <row r="1418" spans="1:14" x14ac:dyDescent="0.35">
      <c r="A1418" t="s">
        <v>432</v>
      </c>
      <c r="B1418" s="497" t="str">
        <f>IF(Table10[[#This Row],[DTR/Trạm]]="DTR",_xlfn.XLOOKUP(Table10[[#This Row],[ID NCC]],DS_NCC_DTR[ID NCC],DS_NCC_DTR[Tên NCC]),_xlfn.XLOOKUP(Table10[[#This Row],[ID NCC]],Data_TongTram2[ID NCC],Data_TongTram2[Tên NCC]))</f>
        <v>Chị Liễu Long Định</v>
      </c>
      <c r="C1418" s="497" t="str">
        <f>IF(Table10[[#This Row],[Trạm/DTR]]="DTR","DTR","Trạm")</f>
        <v>Trạm</v>
      </c>
      <c r="D1418" s="497" t="str">
        <f>Table10[[#This Row],[ID NCC]]&amp;Table10[[#This Row],[Trạm/DTR]]</f>
        <v>001J3000002HLxeIAGKhánh Nga</v>
      </c>
      <c r="E1418" s="497" t="str">
        <f>IF(Table10[[#This Row],[DTR/Trạm]]="DTR",_xlfn.XLOOKUP(Table10[[#This Row],[ID NCC]],DS_NCC_DTR[ID NCC],DS_NCC_DTR[Nhân viên]),_xlfn.XLOOKUP(Table10[[#This Row],[ID NCC]],Data_TongTram2[ID NCC],Data_TongTram2[Nhân viên]))</f>
        <v>Lâm Đỗ Anh Hào</v>
      </c>
      <c r="F1418" s="497" t="str">
        <f>IF(Table10[[#This Row],[Trạm/DTR]]="DTR",_xlfn.XLOOKUP(Table10[[#This Row],[ID NCC]],DS_NCC_DTR[ID NCC],DS_NCC_DTR[Admin miền]),_xlfn.XLOOKUP(Table10[[#This Row],[Trạm/DTR]],Table16[Trạm],Table16[[Admin ]]))</f>
        <v>Nguyễn Thị Ngọc Bích</v>
      </c>
      <c r="G1418" t="s">
        <v>1296</v>
      </c>
      <c r="H1418" s="497" t="str">
        <f>VLOOKUP(Table10[[#This Row],[Sản Phẩm RG]],'Thông tin'!C:F,4,0)</f>
        <v>PET chai</v>
      </c>
      <c r="I1418">
        <v>287</v>
      </c>
      <c r="J1418" s="497">
        <f>Table10[[#This Row],[Sản lượng kg]]/1000</f>
        <v>0.28699999999999998</v>
      </c>
      <c r="K1418" s="497" t="str">
        <f>_xlfn.XLOOKUP(Table10[[#This Row],[Loại Hàng]],Table59[Nhóm],Table59[Qui đổi])</f>
        <v>PET chai</v>
      </c>
      <c r="L1418" s="403">
        <v>46164</v>
      </c>
      <c r="M1418" t="s">
        <v>608</v>
      </c>
      <c r="N1418" s="497">
        <f>IF(COUNTIF($A$3:A1418,A1418)=1,1,0)</f>
        <v>0</v>
      </c>
    </row>
    <row r="1419" spans="1:14" x14ac:dyDescent="0.35">
      <c r="A1419" t="s">
        <v>389</v>
      </c>
      <c r="B1419" s="497" t="str">
        <f>IF(Table10[[#This Row],[DTR/Trạm]]="DTR",_xlfn.XLOOKUP(Table10[[#This Row],[ID NCC]],DS_NCC_DTR[ID NCC],DS_NCC_DTR[Tên NCC]),_xlfn.XLOOKUP(Table10[[#This Row],[ID NCC]],Data_TongTram2[ID NCC],Data_TongTram2[Tên NCC]))</f>
        <v>Anh Việt Đông Hòa</v>
      </c>
      <c r="C1419" s="497" t="str">
        <f>IF(Table10[[#This Row],[Trạm/DTR]]="DTR","DTR","Trạm")</f>
        <v>Trạm</v>
      </c>
      <c r="D1419" s="497" t="str">
        <f>Table10[[#This Row],[ID NCC]]&amp;Table10[[#This Row],[Trạm/DTR]]</f>
        <v>001J3000002HLphIAGKhánh Nga</v>
      </c>
      <c r="E1419" s="497" t="str">
        <f>IF(Table10[[#This Row],[DTR/Trạm]]="DTR",_xlfn.XLOOKUP(Table10[[#This Row],[ID NCC]],DS_NCC_DTR[ID NCC],DS_NCC_DTR[Nhân viên]),_xlfn.XLOOKUP(Table10[[#This Row],[ID NCC]],Data_TongTram2[ID NCC],Data_TongTram2[Nhân viên]))</f>
        <v>Lâm Đỗ Anh Hào</v>
      </c>
      <c r="F1419" s="497" t="str">
        <f>IF(Table10[[#This Row],[Trạm/DTR]]="DTR",_xlfn.XLOOKUP(Table10[[#This Row],[ID NCC]],DS_NCC_DTR[ID NCC],DS_NCC_DTR[Admin miền]),_xlfn.XLOOKUP(Table10[[#This Row],[Trạm/DTR]],Table16[Trạm],Table16[[Admin ]]))</f>
        <v>Nguyễn Thị Ngọc Bích</v>
      </c>
      <c r="G1419" t="s">
        <v>1296</v>
      </c>
      <c r="H1419" s="497" t="str">
        <f>VLOOKUP(Table10[[#This Row],[Sản Phẩm RG]],'Thông tin'!C:F,4,0)</f>
        <v>PET chai</v>
      </c>
      <c r="I1419">
        <v>641</v>
      </c>
      <c r="J1419" s="497">
        <f>Table10[[#This Row],[Sản lượng kg]]/1000</f>
        <v>0.64100000000000001</v>
      </c>
      <c r="K1419" s="497" t="str">
        <f>_xlfn.XLOOKUP(Table10[[#This Row],[Loại Hàng]],Table59[Nhóm],Table59[Qui đổi])</f>
        <v>PET chai</v>
      </c>
      <c r="L1419" s="403">
        <v>46164</v>
      </c>
      <c r="M1419" t="s">
        <v>608</v>
      </c>
      <c r="N1419" s="497">
        <f>IF(COUNTIF($A$3:A1419,A1419)=1,1,0)</f>
        <v>0</v>
      </c>
    </row>
    <row r="1420" spans="1:14" x14ac:dyDescent="0.35">
      <c r="A1420" t="s">
        <v>411</v>
      </c>
      <c r="B1420" s="497" t="str">
        <f>IF(Table10[[#This Row],[DTR/Trạm]]="DTR",_xlfn.XLOOKUP(Table10[[#This Row],[ID NCC]],DS_NCC_DTR[ID NCC],DS_NCC_DTR[Tên NCC]),_xlfn.XLOOKUP(Table10[[#This Row],[ID NCC]],Data_TongTram2[ID NCC],Data_TongTram2[Tên NCC]))</f>
        <v>Anh Chiến</v>
      </c>
      <c r="C1420" s="497" t="str">
        <f>IF(Table10[[#This Row],[Trạm/DTR]]="DTR","DTR","Trạm")</f>
        <v>Trạm</v>
      </c>
      <c r="D1420" s="497" t="str">
        <f>Table10[[#This Row],[ID NCC]]&amp;Table10[[#This Row],[Trạm/DTR]]</f>
        <v>001J3000002HLbcIAGKhánh Nga</v>
      </c>
      <c r="E1420" s="497" t="str">
        <f>IF(Table10[[#This Row],[DTR/Trạm]]="DTR",_xlfn.XLOOKUP(Table10[[#This Row],[ID NCC]],DS_NCC_DTR[ID NCC],DS_NCC_DTR[Nhân viên]),_xlfn.XLOOKUP(Table10[[#This Row],[ID NCC]],Data_TongTram2[ID NCC],Data_TongTram2[Nhân viên]))</f>
        <v>Lâm Đỗ Anh Hào</v>
      </c>
      <c r="F1420" s="497" t="str">
        <f>IF(Table10[[#This Row],[Trạm/DTR]]="DTR",_xlfn.XLOOKUP(Table10[[#This Row],[ID NCC]],DS_NCC_DTR[ID NCC],DS_NCC_DTR[Admin miền]),_xlfn.XLOOKUP(Table10[[#This Row],[Trạm/DTR]],Table16[Trạm],Table16[[Admin ]]))</f>
        <v>Nguyễn Thị Ngọc Bích</v>
      </c>
      <c r="G1420" t="s">
        <v>1296</v>
      </c>
      <c r="H1420" s="497" t="str">
        <f>VLOOKUP(Table10[[#This Row],[Sản Phẩm RG]],'Thông tin'!C:F,4,0)</f>
        <v>PET chai</v>
      </c>
      <c r="I1420">
        <v>434</v>
      </c>
      <c r="J1420" s="497">
        <f>Table10[[#This Row],[Sản lượng kg]]/1000</f>
        <v>0.434</v>
      </c>
      <c r="K1420" s="497" t="str">
        <f>_xlfn.XLOOKUP(Table10[[#This Row],[Loại Hàng]],Table59[Nhóm],Table59[Qui đổi])</f>
        <v>PET chai</v>
      </c>
      <c r="L1420" s="403">
        <v>46165</v>
      </c>
      <c r="M1420" t="s">
        <v>608</v>
      </c>
      <c r="N1420" s="497">
        <f>IF(COUNTIF($A$3:A1420,A1420)=1,1,0)</f>
        <v>0</v>
      </c>
    </row>
    <row r="1421" spans="1:14" x14ac:dyDescent="0.35">
      <c r="A1421" t="s">
        <v>651</v>
      </c>
      <c r="B1421" s="497" t="str">
        <f>IF(Table10[[#This Row],[DTR/Trạm]]="DTR",_xlfn.XLOOKUP(Table10[[#This Row],[ID NCC]],DS_NCC_DTR[ID NCC],DS_NCC_DTR[Tên NCC]),_xlfn.XLOOKUP(Table10[[#This Row],[ID NCC]],Data_TongTram2[ID NCC],Data_TongTram2[Tên NCC]))</f>
        <v>Anh Thảo</v>
      </c>
      <c r="C1421" s="497" t="str">
        <f>IF(Table10[[#This Row],[Trạm/DTR]]="DTR","DTR","Trạm")</f>
        <v>Trạm</v>
      </c>
      <c r="D1421" s="497" t="str">
        <f>Table10[[#This Row],[ID NCC]]&amp;Table10[[#This Row],[Trạm/DTR]]</f>
        <v>001J3000002HLxpIAGKhánh Nga</v>
      </c>
      <c r="E1421" s="497" t="str">
        <f>IF(Table10[[#This Row],[DTR/Trạm]]="DTR",_xlfn.XLOOKUP(Table10[[#This Row],[ID NCC]],DS_NCC_DTR[ID NCC],DS_NCC_DTR[Nhân viên]),_xlfn.XLOOKUP(Table10[[#This Row],[ID NCC]],Data_TongTram2[ID NCC],Data_TongTram2[Nhân viên]))</f>
        <v>Lê Quốc Việt</v>
      </c>
      <c r="F1421" s="497" t="str">
        <f>IF(Table10[[#This Row],[Trạm/DTR]]="DTR",_xlfn.XLOOKUP(Table10[[#This Row],[ID NCC]],DS_NCC_DTR[ID NCC],DS_NCC_DTR[Admin miền]),_xlfn.XLOOKUP(Table10[[#This Row],[Trạm/DTR]],Table16[Trạm],Table16[[Admin ]]))</f>
        <v>Nguyễn Thị Ngọc Bích</v>
      </c>
      <c r="G1421" t="s">
        <v>1296</v>
      </c>
      <c r="H1421" s="497" t="str">
        <f>VLOOKUP(Table10[[#This Row],[Sản Phẩm RG]],'Thông tin'!C:F,4,0)</f>
        <v>PET chai</v>
      </c>
      <c r="I1421">
        <v>453</v>
      </c>
      <c r="J1421" s="497">
        <f>Table10[[#This Row],[Sản lượng kg]]/1000</f>
        <v>0.45300000000000001</v>
      </c>
      <c r="K1421" s="497" t="str">
        <f>_xlfn.XLOOKUP(Table10[[#This Row],[Loại Hàng]],Table59[Nhóm],Table59[Qui đổi])</f>
        <v>PET chai</v>
      </c>
      <c r="L1421" s="403">
        <v>46165</v>
      </c>
      <c r="M1421" t="s">
        <v>608</v>
      </c>
      <c r="N1421" s="497">
        <f>IF(COUNTIF($A$3:A1421,A1421)=1,1,0)</f>
        <v>0</v>
      </c>
    </row>
    <row r="1422" spans="1:14" x14ac:dyDescent="0.35">
      <c r="A1422" t="s">
        <v>383</v>
      </c>
      <c r="B1422" s="497" t="str">
        <f>IF(Table10[[#This Row],[DTR/Trạm]]="DTR",_xlfn.XLOOKUP(Table10[[#This Row],[ID NCC]],DS_NCC_DTR[ID NCC],DS_NCC_DTR[Tên NCC]),_xlfn.XLOOKUP(Table10[[#This Row],[ID NCC]],Data_TongTram2[ID NCC],Data_TongTram2[Tên NCC]))</f>
        <v>PHẾ LIỆU CẦU</v>
      </c>
      <c r="C1422" s="497" t="str">
        <f>IF(Table10[[#This Row],[Trạm/DTR]]="DTR","DTR","Trạm")</f>
        <v>Trạm</v>
      </c>
      <c r="D1422" s="497" t="str">
        <f>Table10[[#This Row],[ID NCC]]&amp;Table10[[#This Row],[Trạm/DTR]]</f>
        <v>001J3000005HQnYIAWKhánh Nga</v>
      </c>
      <c r="E1422" s="497" t="str">
        <f>IF(Table10[[#This Row],[DTR/Trạm]]="DTR",_xlfn.XLOOKUP(Table10[[#This Row],[ID NCC]],DS_NCC_DTR[ID NCC],DS_NCC_DTR[Nhân viên]),_xlfn.XLOOKUP(Table10[[#This Row],[ID NCC]],Data_TongTram2[ID NCC],Data_TongTram2[Nhân viên]))</f>
        <v>Lâm Đỗ Anh Hào</v>
      </c>
      <c r="F1422" s="497" t="str">
        <f>IF(Table10[[#This Row],[Trạm/DTR]]="DTR",_xlfn.XLOOKUP(Table10[[#This Row],[ID NCC]],DS_NCC_DTR[ID NCC],DS_NCC_DTR[Admin miền]),_xlfn.XLOOKUP(Table10[[#This Row],[Trạm/DTR]],Table16[Trạm],Table16[[Admin ]]))</f>
        <v>Nguyễn Thị Ngọc Bích</v>
      </c>
      <c r="G1422" t="s">
        <v>1296</v>
      </c>
      <c r="H1422" s="497" t="str">
        <f>VLOOKUP(Table10[[#This Row],[Sản Phẩm RG]],'Thông tin'!C:F,4,0)</f>
        <v>PET chai</v>
      </c>
      <c r="I1422">
        <v>1076</v>
      </c>
      <c r="J1422" s="497">
        <f>Table10[[#This Row],[Sản lượng kg]]/1000</f>
        <v>1.0760000000000001</v>
      </c>
      <c r="K1422" s="497" t="str">
        <f>_xlfn.XLOOKUP(Table10[[#This Row],[Loại Hàng]],Table59[Nhóm],Table59[Qui đổi])</f>
        <v>PET chai</v>
      </c>
      <c r="L1422" s="403">
        <v>46165</v>
      </c>
      <c r="M1422" t="s">
        <v>608</v>
      </c>
      <c r="N1422" s="497">
        <f>IF(COUNTIF($A$3:A1422,A1422)=1,1,0)</f>
        <v>0</v>
      </c>
    </row>
    <row r="1423" spans="1:14" x14ac:dyDescent="0.35">
      <c r="A1423" t="s">
        <v>383</v>
      </c>
      <c r="B1423" s="497" t="str">
        <f>IF(Table10[[#This Row],[DTR/Trạm]]="DTR",_xlfn.XLOOKUP(Table10[[#This Row],[ID NCC]],DS_NCC_DTR[ID NCC],DS_NCC_DTR[Tên NCC]),_xlfn.XLOOKUP(Table10[[#This Row],[ID NCC]],Data_TongTram2[ID NCC],Data_TongTram2[Tên NCC]))</f>
        <v>PHẾ LIỆU CẦU</v>
      </c>
      <c r="C1423" s="497" t="str">
        <f>IF(Table10[[#This Row],[Trạm/DTR]]="DTR","DTR","Trạm")</f>
        <v>Trạm</v>
      </c>
      <c r="D1423" s="497" t="str">
        <f>Table10[[#This Row],[ID NCC]]&amp;Table10[[#This Row],[Trạm/DTR]]</f>
        <v>001J3000005HQnYIAWKhánh Nga</v>
      </c>
      <c r="E1423" s="497" t="str">
        <f>IF(Table10[[#This Row],[DTR/Trạm]]="DTR",_xlfn.XLOOKUP(Table10[[#This Row],[ID NCC]],DS_NCC_DTR[ID NCC],DS_NCC_DTR[Nhân viên]),_xlfn.XLOOKUP(Table10[[#This Row],[ID NCC]],Data_TongTram2[ID NCC],Data_TongTram2[Nhân viên]))</f>
        <v>Lâm Đỗ Anh Hào</v>
      </c>
      <c r="F1423" s="497" t="str">
        <f>IF(Table10[[#This Row],[Trạm/DTR]]="DTR",_xlfn.XLOOKUP(Table10[[#This Row],[ID NCC]],DS_NCC_DTR[ID NCC],DS_NCC_DTR[Admin miền]),_xlfn.XLOOKUP(Table10[[#This Row],[Trạm/DTR]],Table16[Trạm],Table16[[Admin ]]))</f>
        <v>Nguyễn Thị Ngọc Bích</v>
      </c>
      <c r="G1423" t="s">
        <v>1360</v>
      </c>
      <c r="H1423" s="497" t="str">
        <f>VLOOKUP(Table10[[#This Row],[Sản Phẩm RG]],'Thông tin'!C:F,4,0)</f>
        <v>PET chai</v>
      </c>
      <c r="I1423">
        <v>14</v>
      </c>
      <c r="J1423" s="497">
        <f>Table10[[#This Row],[Sản lượng kg]]/1000</f>
        <v>1.4E-2</v>
      </c>
      <c r="K1423" s="497" t="str">
        <f>_xlfn.XLOOKUP(Table10[[#This Row],[Loại Hàng]],Table59[Nhóm],Table59[Qui đổi])</f>
        <v>PET chai</v>
      </c>
      <c r="L1423" s="403">
        <v>46165</v>
      </c>
      <c r="M1423" t="s">
        <v>608</v>
      </c>
      <c r="N1423" s="497">
        <f>IF(COUNTIF($A$3:A1423,A1423)=1,1,0)</f>
        <v>0</v>
      </c>
    </row>
    <row r="1424" spans="1:14" x14ac:dyDescent="0.35">
      <c r="A1424" t="s">
        <v>389</v>
      </c>
      <c r="B1424" s="497" t="str">
        <f>IF(Table10[[#This Row],[DTR/Trạm]]="DTR",_xlfn.XLOOKUP(Table10[[#This Row],[ID NCC]],DS_NCC_DTR[ID NCC],DS_NCC_DTR[Tên NCC]),_xlfn.XLOOKUP(Table10[[#This Row],[ID NCC]],Data_TongTram2[ID NCC],Data_TongTram2[Tên NCC]))</f>
        <v>Anh Việt Đông Hòa</v>
      </c>
      <c r="C1424" s="497" t="str">
        <f>IF(Table10[[#This Row],[Trạm/DTR]]="DTR","DTR","Trạm")</f>
        <v>Trạm</v>
      </c>
      <c r="D1424" s="497" t="str">
        <f>Table10[[#This Row],[ID NCC]]&amp;Table10[[#This Row],[Trạm/DTR]]</f>
        <v>001J3000002HLphIAGKhánh Nga</v>
      </c>
      <c r="E1424" s="497" t="str">
        <f>IF(Table10[[#This Row],[DTR/Trạm]]="DTR",_xlfn.XLOOKUP(Table10[[#This Row],[ID NCC]],DS_NCC_DTR[ID NCC],DS_NCC_DTR[Nhân viên]),_xlfn.XLOOKUP(Table10[[#This Row],[ID NCC]],Data_TongTram2[ID NCC],Data_TongTram2[Nhân viên]))</f>
        <v>Lâm Đỗ Anh Hào</v>
      </c>
      <c r="F1424" s="497" t="str">
        <f>IF(Table10[[#This Row],[Trạm/DTR]]="DTR",_xlfn.XLOOKUP(Table10[[#This Row],[ID NCC]],DS_NCC_DTR[ID NCC],DS_NCC_DTR[Admin miền]),_xlfn.XLOOKUP(Table10[[#This Row],[Trạm/DTR]],Table16[Trạm],Table16[[Admin ]]))</f>
        <v>Nguyễn Thị Ngọc Bích</v>
      </c>
      <c r="G1424" t="s">
        <v>1296</v>
      </c>
      <c r="H1424" s="497" t="str">
        <f>VLOOKUP(Table10[[#This Row],[Sản Phẩm RG]],'Thông tin'!C:F,4,0)</f>
        <v>PET chai</v>
      </c>
      <c r="I1424">
        <v>961</v>
      </c>
      <c r="J1424" s="497">
        <f>Table10[[#This Row],[Sản lượng kg]]/1000</f>
        <v>0.96099999999999997</v>
      </c>
      <c r="K1424" s="497" t="str">
        <f>_xlfn.XLOOKUP(Table10[[#This Row],[Loại Hàng]],Table59[Nhóm],Table59[Qui đổi])</f>
        <v>PET chai</v>
      </c>
      <c r="L1424" s="403">
        <v>46165</v>
      </c>
      <c r="M1424" t="s">
        <v>608</v>
      </c>
      <c r="N1424" s="497">
        <f>IF(COUNTIF($A$3:A1424,A1424)=1,1,0)</f>
        <v>0</v>
      </c>
    </row>
    <row r="1425" spans="1:14" x14ac:dyDescent="0.35">
      <c r="A1425" t="s">
        <v>678</v>
      </c>
      <c r="B1425" s="497" t="str">
        <f>IF(Table10[[#This Row],[DTR/Trạm]]="DTR",_xlfn.XLOOKUP(Table10[[#This Row],[ID NCC]],DS_NCC_DTR[ID NCC],DS_NCC_DTR[Tên NCC]),_xlfn.XLOOKUP(Table10[[#This Row],[ID NCC]],Data_TongTram2[ID NCC],Data_TongTram2[Tên NCC]))</f>
        <v>Chị Như - Ta</v>
      </c>
      <c r="C1425" s="497" t="str">
        <f>IF(Table10[[#This Row],[Trạm/DTR]]="DTR","DTR","Trạm")</f>
        <v>Trạm</v>
      </c>
      <c r="D1425" s="497" t="str">
        <f>Table10[[#This Row],[ID NCC]]&amp;Table10[[#This Row],[Trạm/DTR]]</f>
        <v>001dc00001NMtzNAATKhánh Nga</v>
      </c>
      <c r="E1425" s="497" t="str">
        <f>IF(Table10[[#This Row],[DTR/Trạm]]="DTR",_xlfn.XLOOKUP(Table10[[#This Row],[ID NCC]],DS_NCC_DTR[ID NCC],DS_NCC_DTR[Nhân viên]),_xlfn.XLOOKUP(Table10[[#This Row],[ID NCC]],Data_TongTram2[ID NCC],Data_TongTram2[Nhân viên]))</f>
        <v>Nguyễn Duy Tân</v>
      </c>
      <c r="F1425" s="497" t="str">
        <f>IF(Table10[[#This Row],[Trạm/DTR]]="DTR",_xlfn.XLOOKUP(Table10[[#This Row],[ID NCC]],DS_NCC_DTR[ID NCC],DS_NCC_DTR[Admin miền]),_xlfn.XLOOKUP(Table10[[#This Row],[Trạm/DTR]],Table16[Trạm],Table16[[Admin ]]))</f>
        <v>Nguyễn Thị Ngọc Bích</v>
      </c>
      <c r="G1425" t="s">
        <v>1296</v>
      </c>
      <c r="H1425" s="497" t="str">
        <f>VLOOKUP(Table10[[#This Row],[Sản Phẩm RG]],'Thông tin'!C:F,4,0)</f>
        <v>PET chai</v>
      </c>
      <c r="I1425">
        <v>379</v>
      </c>
      <c r="J1425" s="497">
        <f>Table10[[#This Row],[Sản lượng kg]]/1000</f>
        <v>0.379</v>
      </c>
      <c r="K1425" s="497" t="str">
        <f>_xlfn.XLOOKUP(Table10[[#This Row],[Loại Hàng]],Table59[Nhóm],Table59[Qui đổi])</f>
        <v>PET chai</v>
      </c>
      <c r="L1425" s="403">
        <v>46165</v>
      </c>
      <c r="M1425" t="s">
        <v>608</v>
      </c>
      <c r="N1425" s="497">
        <f>IF(COUNTIF($A$3:A1425,A1425)=1,1,0)</f>
        <v>0</v>
      </c>
    </row>
    <row r="1426" spans="1:14" x14ac:dyDescent="0.35">
      <c r="A1426" t="s">
        <v>382</v>
      </c>
      <c r="B1426" s="497" t="str">
        <f>IF(Table10[[#This Row],[DTR/Trạm]]="DTR",_xlfn.XLOOKUP(Table10[[#This Row],[ID NCC]],DS_NCC_DTR[ID NCC],DS_NCC_DTR[Tên NCC]),_xlfn.XLOOKUP(Table10[[#This Row],[ID NCC]],Data_TongTram2[ID NCC],Data_TongTram2[Tên NCC]))</f>
        <v>HKD Đặng Thị Thanh Trúc</v>
      </c>
      <c r="C1426" s="497" t="str">
        <f>IF(Table10[[#This Row],[Trạm/DTR]]="DTR","DTR","Trạm")</f>
        <v>Trạm</v>
      </c>
      <c r="D1426" s="497" t="str">
        <f>Table10[[#This Row],[ID NCC]]&amp;Table10[[#This Row],[Trạm/DTR]]</f>
        <v>001J3000002HLoqIAGKhánh Nga</v>
      </c>
      <c r="E1426" s="497" t="str">
        <f>IF(Table10[[#This Row],[DTR/Trạm]]="DTR",_xlfn.XLOOKUP(Table10[[#This Row],[ID NCC]],DS_NCC_DTR[ID NCC],DS_NCC_DTR[Nhân viên]),_xlfn.XLOOKUP(Table10[[#This Row],[ID NCC]],Data_TongTram2[ID NCC],Data_TongTram2[Nhân viên]))</f>
        <v>Lâm Đỗ Anh Hào</v>
      </c>
      <c r="F1426" s="497" t="str">
        <f>IF(Table10[[#This Row],[Trạm/DTR]]="DTR",_xlfn.XLOOKUP(Table10[[#This Row],[ID NCC]],DS_NCC_DTR[ID NCC],DS_NCC_DTR[Admin miền]),_xlfn.XLOOKUP(Table10[[#This Row],[Trạm/DTR]],Table16[Trạm],Table16[[Admin ]]))</f>
        <v>Nguyễn Thị Ngọc Bích</v>
      </c>
      <c r="G1426" t="s">
        <v>1296</v>
      </c>
      <c r="H1426" s="497" t="str">
        <f>VLOOKUP(Table10[[#This Row],[Sản Phẩm RG]],'Thông tin'!C:F,4,0)</f>
        <v>PET chai</v>
      </c>
      <c r="I1426">
        <v>674</v>
      </c>
      <c r="J1426" s="497">
        <f>Table10[[#This Row],[Sản lượng kg]]/1000</f>
        <v>0.67400000000000004</v>
      </c>
      <c r="K1426" s="497" t="str">
        <f>_xlfn.XLOOKUP(Table10[[#This Row],[Loại Hàng]],Table59[Nhóm],Table59[Qui đổi])</f>
        <v>PET chai</v>
      </c>
      <c r="L1426" s="403">
        <v>46165</v>
      </c>
      <c r="M1426" t="s">
        <v>608</v>
      </c>
      <c r="N1426" s="497">
        <f>IF(COUNTIF($A$3:A1426,A1426)=1,1,0)</f>
        <v>0</v>
      </c>
    </row>
    <row r="1427" spans="1:14" x14ac:dyDescent="0.35">
      <c r="A1427" t="s">
        <v>1645</v>
      </c>
      <c r="B1427" s="497" t="str">
        <f>IF(Table10[[#This Row],[DTR/Trạm]]="DTR",_xlfn.XLOOKUP(Table10[[#This Row],[ID NCC]],DS_NCC_DTR[ID NCC],DS_NCC_DTR[Tên NCC]),_xlfn.XLOOKUP(Table10[[#This Row],[ID NCC]],Data_TongTram2[ID NCC],Data_TongTram2[Tên NCC]))</f>
        <v>Anh Vũ Giồng Trôm</v>
      </c>
      <c r="C1427" s="497" t="str">
        <f>IF(Table10[[#This Row],[Trạm/DTR]]="DTR","DTR","Trạm")</f>
        <v>Trạm</v>
      </c>
      <c r="D1427" s="497" t="str">
        <f>Table10[[#This Row],[ID NCC]]&amp;Table10[[#This Row],[Trạm/DTR]]</f>
        <v>001J3000002HLmXIAWKhánh Nga</v>
      </c>
      <c r="E1427" s="497" t="str">
        <f>IF(Table10[[#This Row],[DTR/Trạm]]="DTR",_xlfn.XLOOKUP(Table10[[#This Row],[ID NCC]],DS_NCC_DTR[ID NCC],DS_NCC_DTR[Nhân viên]),_xlfn.XLOOKUP(Table10[[#This Row],[ID NCC]],Data_TongTram2[ID NCC],Data_TongTram2[Nhân viên]))</f>
        <v>Lê Quốc Việt</v>
      </c>
      <c r="F1427" s="497" t="str">
        <f>IF(Table10[[#This Row],[Trạm/DTR]]="DTR",_xlfn.XLOOKUP(Table10[[#This Row],[ID NCC]],DS_NCC_DTR[ID NCC],DS_NCC_DTR[Admin miền]),_xlfn.XLOOKUP(Table10[[#This Row],[Trạm/DTR]],Table16[Trạm],Table16[[Admin ]]))</f>
        <v>Nguyễn Thị Ngọc Bích</v>
      </c>
      <c r="G1427" t="s">
        <v>1296</v>
      </c>
      <c r="H1427" s="497" t="str">
        <f>VLOOKUP(Table10[[#This Row],[Sản Phẩm RG]],'Thông tin'!C:F,4,0)</f>
        <v>PET chai</v>
      </c>
      <c r="I1427">
        <v>466</v>
      </c>
      <c r="J1427" s="497">
        <f>Table10[[#This Row],[Sản lượng kg]]/1000</f>
        <v>0.46600000000000003</v>
      </c>
      <c r="K1427" s="497" t="str">
        <f>_xlfn.XLOOKUP(Table10[[#This Row],[Loại Hàng]],Table59[Nhóm],Table59[Qui đổi])</f>
        <v>PET chai</v>
      </c>
      <c r="L1427" s="403">
        <v>46165</v>
      </c>
      <c r="M1427" t="s">
        <v>608</v>
      </c>
      <c r="N1427" s="497">
        <f>IF(COUNTIF($A$3:A1427,A1427)=1,1,0)</f>
        <v>0</v>
      </c>
    </row>
    <row r="1428" spans="1:14" x14ac:dyDescent="0.35">
      <c r="A1428" t="s">
        <v>786</v>
      </c>
      <c r="B1428" s="497" t="str">
        <f>IF(Table10[[#This Row],[DTR/Trạm]]="DTR",_xlfn.XLOOKUP(Table10[[#This Row],[ID NCC]],DS_NCC_DTR[ID NCC],DS_NCC_DTR[Tên NCC]),_xlfn.XLOOKUP(Table10[[#This Row],[ID NCC]],Data_TongTram2[ID NCC],Data_TongTram2[Tên NCC]))</f>
        <v>Anh Tâm Mỏ Cày</v>
      </c>
      <c r="C1428" s="497" t="str">
        <f>IF(Table10[[#This Row],[Trạm/DTR]]="DTR","DTR","Trạm")</f>
        <v>Trạm</v>
      </c>
      <c r="D1428" s="497" t="str">
        <f>Table10[[#This Row],[ID NCC]]&amp;Table10[[#This Row],[Trạm/DTR]]</f>
        <v>001J3000002HLyRIAWKhánh Nga</v>
      </c>
      <c r="E1428" s="497" t="str">
        <f>IF(Table10[[#This Row],[DTR/Trạm]]="DTR",_xlfn.XLOOKUP(Table10[[#This Row],[ID NCC]],DS_NCC_DTR[ID NCC],DS_NCC_DTR[Nhân viên]),_xlfn.XLOOKUP(Table10[[#This Row],[ID NCC]],Data_TongTram2[ID NCC],Data_TongTram2[Nhân viên]))</f>
        <v>Lê Quốc Việt</v>
      </c>
      <c r="F1428" s="497" t="str">
        <f>IF(Table10[[#This Row],[Trạm/DTR]]="DTR",_xlfn.XLOOKUP(Table10[[#This Row],[ID NCC]],DS_NCC_DTR[ID NCC],DS_NCC_DTR[Admin miền]),_xlfn.XLOOKUP(Table10[[#This Row],[Trạm/DTR]],Table16[Trạm],Table16[[Admin ]]))</f>
        <v>Nguyễn Thị Ngọc Bích</v>
      </c>
      <c r="G1428" t="s">
        <v>1296</v>
      </c>
      <c r="H1428" s="497" t="str">
        <f>VLOOKUP(Table10[[#This Row],[Sản Phẩm RG]],'Thông tin'!C:F,4,0)</f>
        <v>PET chai</v>
      </c>
      <c r="I1428">
        <v>620</v>
      </c>
      <c r="J1428" s="497">
        <f>Table10[[#This Row],[Sản lượng kg]]/1000</f>
        <v>0.62</v>
      </c>
      <c r="K1428" s="497" t="str">
        <f>_xlfn.XLOOKUP(Table10[[#This Row],[Loại Hàng]],Table59[Nhóm],Table59[Qui đổi])</f>
        <v>PET chai</v>
      </c>
      <c r="L1428" s="403">
        <v>46165</v>
      </c>
      <c r="M1428" t="s">
        <v>608</v>
      </c>
      <c r="N1428" s="497">
        <f>IF(COUNTIF($A$3:A1428,A1428)=1,1,0)</f>
        <v>0</v>
      </c>
    </row>
    <row r="1429" spans="1:14" x14ac:dyDescent="0.35">
      <c r="A1429" t="s">
        <v>384</v>
      </c>
      <c r="B1429" s="497" t="str">
        <f>IF(Table10[[#This Row],[DTR/Trạm]]="DTR",_xlfn.XLOOKUP(Table10[[#This Row],[ID NCC]],DS_NCC_DTR[ID NCC],DS_NCC_DTR[Tên NCC]),_xlfn.XLOOKUP(Table10[[#This Row],[ID NCC]],Data_TongTram2[ID NCC],Data_TongTram2[Tên NCC]))</f>
        <v>HKD Ngọc An Nhiên</v>
      </c>
      <c r="C1429" s="497" t="str">
        <f>IF(Table10[[#This Row],[Trạm/DTR]]="DTR","DTR","Trạm")</f>
        <v>Trạm</v>
      </c>
      <c r="D1429" s="497" t="str">
        <f>Table10[[#This Row],[ID NCC]]&amp;Table10[[#This Row],[Trạm/DTR]]</f>
        <v>001J3000002HLbvIAGKhánh Nga</v>
      </c>
      <c r="E1429" s="497" t="str">
        <f>IF(Table10[[#This Row],[DTR/Trạm]]="DTR",_xlfn.XLOOKUP(Table10[[#This Row],[ID NCC]],DS_NCC_DTR[ID NCC],DS_NCC_DTR[Nhân viên]),_xlfn.XLOOKUP(Table10[[#This Row],[ID NCC]],Data_TongTram2[ID NCC],Data_TongTram2[Nhân viên]))</f>
        <v>Lâm Đỗ Anh Hào</v>
      </c>
      <c r="F1429" s="497" t="str">
        <f>IF(Table10[[#This Row],[Trạm/DTR]]="DTR",_xlfn.XLOOKUP(Table10[[#This Row],[ID NCC]],DS_NCC_DTR[ID NCC],DS_NCC_DTR[Admin miền]),_xlfn.XLOOKUP(Table10[[#This Row],[Trạm/DTR]],Table16[Trạm],Table16[[Admin ]]))</f>
        <v>Nguyễn Thị Ngọc Bích</v>
      </c>
      <c r="G1429" t="s">
        <v>1296</v>
      </c>
      <c r="H1429" s="497" t="str">
        <f>VLOOKUP(Table10[[#This Row],[Sản Phẩm RG]],'Thông tin'!C:F,4,0)</f>
        <v>PET chai</v>
      </c>
      <c r="I1429">
        <v>198</v>
      </c>
      <c r="J1429" s="497">
        <f>Table10[[#This Row],[Sản lượng kg]]/1000</f>
        <v>0.19800000000000001</v>
      </c>
      <c r="K1429" s="497" t="str">
        <f>_xlfn.XLOOKUP(Table10[[#This Row],[Loại Hàng]],Table59[Nhóm],Table59[Qui đổi])</f>
        <v>PET chai</v>
      </c>
      <c r="L1429" s="403">
        <v>46165</v>
      </c>
      <c r="M1429" t="s">
        <v>608</v>
      </c>
      <c r="N1429" s="497">
        <f>IF(COUNTIF($A$3:A1429,A1429)=1,1,0)</f>
        <v>0</v>
      </c>
    </row>
    <row r="1430" spans="1:14" x14ac:dyDescent="0.35">
      <c r="A1430" t="s">
        <v>394</v>
      </c>
      <c r="B1430" s="497" t="str">
        <f>IF(Table10[[#This Row],[DTR/Trạm]]="DTR",_xlfn.XLOOKUP(Table10[[#This Row],[ID NCC]],DS_NCC_DTR[ID NCC],DS_NCC_DTR[Tên NCC]),_xlfn.XLOOKUP(Table10[[#This Row],[ID NCC]],Data_TongTram2[ID NCC],Data_TongTram2[Tên NCC]))</f>
        <v>Anh Huy Tiền Giang</v>
      </c>
      <c r="C1430" s="497" t="str">
        <f>IF(Table10[[#This Row],[Trạm/DTR]]="DTR","DTR","Trạm")</f>
        <v>Trạm</v>
      </c>
      <c r="D1430" s="497" t="str">
        <f>Table10[[#This Row],[ID NCC]]&amp;Table10[[#This Row],[Trạm/DTR]]</f>
        <v>001J3000002HLbeIAGKhánh Nga</v>
      </c>
      <c r="E1430" s="497" t="str">
        <f>IF(Table10[[#This Row],[DTR/Trạm]]="DTR",_xlfn.XLOOKUP(Table10[[#This Row],[ID NCC]],DS_NCC_DTR[ID NCC],DS_NCC_DTR[Nhân viên]),_xlfn.XLOOKUP(Table10[[#This Row],[ID NCC]],Data_TongTram2[ID NCC],Data_TongTram2[Nhân viên]))</f>
        <v>Lâm Đỗ Anh Hào</v>
      </c>
      <c r="F1430" s="497" t="str">
        <f>IF(Table10[[#This Row],[Trạm/DTR]]="DTR",_xlfn.XLOOKUP(Table10[[#This Row],[ID NCC]],DS_NCC_DTR[ID NCC],DS_NCC_DTR[Admin miền]),_xlfn.XLOOKUP(Table10[[#This Row],[Trạm/DTR]],Table16[Trạm],Table16[[Admin ]]))</f>
        <v>Nguyễn Thị Ngọc Bích</v>
      </c>
      <c r="G1430" t="s">
        <v>1296</v>
      </c>
      <c r="H1430" s="497" t="str">
        <f>VLOOKUP(Table10[[#This Row],[Sản Phẩm RG]],'Thông tin'!C:F,4,0)</f>
        <v>PET chai</v>
      </c>
      <c r="I1430">
        <v>597</v>
      </c>
      <c r="J1430" s="497">
        <f>Table10[[#This Row],[Sản lượng kg]]/1000</f>
        <v>0.59699999999999998</v>
      </c>
      <c r="K1430" s="497" t="str">
        <f>_xlfn.XLOOKUP(Table10[[#This Row],[Loại Hàng]],Table59[Nhóm],Table59[Qui đổi])</f>
        <v>PET chai</v>
      </c>
      <c r="L1430" s="403">
        <v>46165</v>
      </c>
      <c r="M1430" t="s">
        <v>608</v>
      </c>
      <c r="N1430" s="497">
        <f>IF(COUNTIF($A$3:A1430,A1430)=1,1,0)</f>
        <v>0</v>
      </c>
    </row>
    <row r="1431" spans="1:14" x14ac:dyDescent="0.35">
      <c r="A1431" t="s">
        <v>438</v>
      </c>
      <c r="B1431" s="497" t="str">
        <f>IF(Table10[[#This Row],[DTR/Trạm]]="DTR",_xlfn.XLOOKUP(Table10[[#This Row],[ID NCC]],DS_NCC_DTR[ID NCC],DS_NCC_DTR[Tên NCC]),_xlfn.XLOOKUP(Table10[[#This Row],[ID NCC]],Data_TongTram2[ID NCC],Data_TongTram2[Tên NCC]))</f>
        <v>Anh Nhựt Chợ Bưng</v>
      </c>
      <c r="C1431" s="497" t="str">
        <f>IF(Table10[[#This Row],[Trạm/DTR]]="DTR","DTR","Trạm")</f>
        <v>Trạm</v>
      </c>
      <c r="D1431" s="497" t="str">
        <f>Table10[[#This Row],[ID NCC]]&amp;Table10[[#This Row],[Trạm/DTR]]</f>
        <v>001dc00000YIMT9AAPKhánh Nga</v>
      </c>
      <c r="E1431" s="497" t="str">
        <f>IF(Table10[[#This Row],[DTR/Trạm]]="DTR",_xlfn.XLOOKUP(Table10[[#This Row],[ID NCC]],DS_NCC_DTR[ID NCC],DS_NCC_DTR[Nhân viên]),_xlfn.XLOOKUP(Table10[[#This Row],[ID NCC]],Data_TongTram2[ID NCC],Data_TongTram2[Nhân viên]))</f>
        <v>Lâm Đỗ Anh Hào</v>
      </c>
      <c r="F1431" s="497" t="str">
        <f>IF(Table10[[#This Row],[Trạm/DTR]]="DTR",_xlfn.XLOOKUP(Table10[[#This Row],[ID NCC]],DS_NCC_DTR[ID NCC],DS_NCC_DTR[Admin miền]),_xlfn.XLOOKUP(Table10[[#This Row],[Trạm/DTR]],Table16[Trạm],Table16[[Admin ]]))</f>
        <v>Nguyễn Thị Ngọc Bích</v>
      </c>
      <c r="G1431" t="s">
        <v>1296</v>
      </c>
      <c r="H1431" s="497" t="str">
        <f>VLOOKUP(Table10[[#This Row],[Sản Phẩm RG]],'Thông tin'!C:F,4,0)</f>
        <v>PET chai</v>
      </c>
      <c r="I1431">
        <v>212</v>
      </c>
      <c r="J1431" s="497">
        <f>Table10[[#This Row],[Sản lượng kg]]/1000</f>
        <v>0.21199999999999999</v>
      </c>
      <c r="K1431" s="497" t="str">
        <f>_xlfn.XLOOKUP(Table10[[#This Row],[Loại Hàng]],Table59[Nhóm],Table59[Qui đổi])</f>
        <v>PET chai</v>
      </c>
      <c r="L1431" s="403">
        <v>46165</v>
      </c>
      <c r="M1431" t="s">
        <v>608</v>
      </c>
      <c r="N1431" s="497">
        <f>IF(COUNTIF($A$3:A1431,A1431)=1,1,0)</f>
        <v>0</v>
      </c>
    </row>
    <row r="1432" spans="1:14" x14ac:dyDescent="0.35">
      <c r="A1432" t="s">
        <v>776</v>
      </c>
      <c r="B1432" s="497" t="str">
        <f>IF(Table10[[#This Row],[DTR/Trạm]]="DTR",_xlfn.XLOOKUP(Table10[[#This Row],[ID NCC]],DS_NCC_DTR[ID NCC],DS_NCC_DTR[Tên NCC]),_xlfn.XLOOKUP(Table10[[#This Row],[ID NCC]],Data_TongTram2[ID NCC],Data_TongTram2[Tên NCC]))</f>
        <v>Anh Sang Trung Lương</v>
      </c>
      <c r="C1432" s="497" t="str">
        <f>IF(Table10[[#This Row],[Trạm/DTR]]="DTR","DTR","Trạm")</f>
        <v>Trạm</v>
      </c>
      <c r="D1432" s="497" t="str">
        <f>Table10[[#This Row],[ID NCC]]&amp;Table10[[#This Row],[Trạm/DTR]]</f>
        <v>001J3000002HLbgIAGKhánh Nga</v>
      </c>
      <c r="E1432" s="497" t="str">
        <f>IF(Table10[[#This Row],[DTR/Trạm]]="DTR",_xlfn.XLOOKUP(Table10[[#This Row],[ID NCC]],DS_NCC_DTR[ID NCC],DS_NCC_DTR[Nhân viên]),_xlfn.XLOOKUP(Table10[[#This Row],[ID NCC]],Data_TongTram2[ID NCC],Data_TongTram2[Nhân viên]))</f>
        <v>Lâm Đỗ Anh Hào</v>
      </c>
      <c r="F1432" s="497" t="str">
        <f>IF(Table10[[#This Row],[Trạm/DTR]]="DTR",_xlfn.XLOOKUP(Table10[[#This Row],[ID NCC]],DS_NCC_DTR[ID NCC],DS_NCC_DTR[Admin miền]),_xlfn.XLOOKUP(Table10[[#This Row],[Trạm/DTR]],Table16[Trạm],Table16[[Admin ]]))</f>
        <v>Nguyễn Thị Ngọc Bích</v>
      </c>
      <c r="G1432" t="s">
        <v>1296</v>
      </c>
      <c r="H1432" s="497" t="str">
        <f>VLOOKUP(Table10[[#This Row],[Sản Phẩm RG]],'Thông tin'!C:F,4,0)</f>
        <v>PET chai</v>
      </c>
      <c r="I1432">
        <v>548</v>
      </c>
      <c r="J1432" s="497">
        <f>Table10[[#This Row],[Sản lượng kg]]/1000</f>
        <v>0.54800000000000004</v>
      </c>
      <c r="K1432" s="497" t="str">
        <f>_xlfn.XLOOKUP(Table10[[#This Row],[Loại Hàng]],Table59[Nhóm],Table59[Qui đổi])</f>
        <v>PET chai</v>
      </c>
      <c r="L1432" s="403">
        <v>46165</v>
      </c>
      <c r="M1432" t="s">
        <v>608</v>
      </c>
      <c r="N1432" s="497">
        <f>IF(COUNTIF($A$3:A1432,A1432)=1,1,0)</f>
        <v>0</v>
      </c>
    </row>
    <row r="1433" spans="1:14" x14ac:dyDescent="0.35">
      <c r="A1433" t="s">
        <v>470</v>
      </c>
      <c r="B1433" s="497" t="str">
        <f>IF(Table10[[#This Row],[DTR/Trạm]]="DTR",_xlfn.XLOOKUP(Table10[[#This Row],[ID NCC]],DS_NCC_DTR[ID NCC],DS_NCC_DTR[Tên NCC]),_xlfn.XLOOKUP(Table10[[#This Row],[ID NCC]],Data_TongTram2[ID NCC],Data_TongTram2[Tên NCC]))</f>
        <v>Anh Thanh</v>
      </c>
      <c r="C1433" s="497" t="str">
        <f>IF(Table10[[#This Row],[Trạm/DTR]]="DTR","DTR","Trạm")</f>
        <v>Trạm</v>
      </c>
      <c r="D1433" s="497" t="str">
        <f>Table10[[#This Row],[ID NCC]]&amp;Table10[[#This Row],[Trạm/DTR]]</f>
        <v>001J3000002HLasIAGKhánh Nga</v>
      </c>
      <c r="E1433" s="497" t="str">
        <f>IF(Table10[[#This Row],[DTR/Trạm]]="DTR",_xlfn.XLOOKUP(Table10[[#This Row],[ID NCC]],DS_NCC_DTR[ID NCC],DS_NCC_DTR[Nhân viên]),_xlfn.XLOOKUP(Table10[[#This Row],[ID NCC]],Data_TongTram2[ID NCC],Data_TongTram2[Nhân viên]))</f>
        <v>Lê Quốc Việt</v>
      </c>
      <c r="F1433" s="497" t="str">
        <f>IF(Table10[[#This Row],[Trạm/DTR]]="DTR",_xlfn.XLOOKUP(Table10[[#This Row],[ID NCC]],DS_NCC_DTR[ID NCC],DS_NCC_DTR[Admin miền]),_xlfn.XLOOKUP(Table10[[#This Row],[Trạm/DTR]],Table16[Trạm],Table16[[Admin ]]))</f>
        <v>Nguyễn Thị Ngọc Bích</v>
      </c>
      <c r="G1433" t="s">
        <v>2240</v>
      </c>
      <c r="H1433" s="497" t="str">
        <f>VLOOKUP(Table10[[#This Row],[Sản Phẩm RG]],'Thông tin'!C:F,4,0)</f>
        <v>PET chai</v>
      </c>
      <c r="I1433">
        <v>820</v>
      </c>
      <c r="J1433" s="497">
        <f>Table10[[#This Row],[Sản lượng kg]]/1000</f>
        <v>0.82</v>
      </c>
      <c r="K1433" s="497" t="str">
        <f>_xlfn.XLOOKUP(Table10[[#This Row],[Loại Hàng]],Table59[Nhóm],Table59[Qui đổi])</f>
        <v>PET chai</v>
      </c>
      <c r="L1433" s="403">
        <v>46165</v>
      </c>
      <c r="M1433" t="s">
        <v>608</v>
      </c>
      <c r="N1433" s="497">
        <f>IF(COUNTIF($A$3:A1433,A1433)=1,1,0)</f>
        <v>1</v>
      </c>
    </row>
    <row r="1434" spans="1:14" x14ac:dyDescent="0.35">
      <c r="A1434" t="s">
        <v>651</v>
      </c>
      <c r="B1434" s="497" t="str">
        <f>IF(Table10[[#This Row],[DTR/Trạm]]="DTR",_xlfn.XLOOKUP(Table10[[#This Row],[ID NCC]],DS_NCC_DTR[ID NCC],DS_NCC_DTR[Tên NCC]),_xlfn.XLOOKUP(Table10[[#This Row],[ID NCC]],Data_TongTram2[ID NCC],Data_TongTram2[Tên NCC]))</f>
        <v>Anh Thảo</v>
      </c>
      <c r="C1434" s="497" t="str">
        <f>IF(Table10[[#This Row],[Trạm/DTR]]="DTR","DTR","Trạm")</f>
        <v>Trạm</v>
      </c>
      <c r="D1434" s="497" t="str">
        <f>Table10[[#This Row],[ID NCC]]&amp;Table10[[#This Row],[Trạm/DTR]]</f>
        <v>001J3000002HLxpIAGKhánh Nga</v>
      </c>
      <c r="E1434" s="497" t="str">
        <f>IF(Table10[[#This Row],[DTR/Trạm]]="DTR",_xlfn.XLOOKUP(Table10[[#This Row],[ID NCC]],DS_NCC_DTR[ID NCC],DS_NCC_DTR[Nhân viên]),_xlfn.XLOOKUP(Table10[[#This Row],[ID NCC]],Data_TongTram2[ID NCC],Data_TongTram2[Nhân viên]))</f>
        <v>Lê Quốc Việt</v>
      </c>
      <c r="F1434" s="497" t="str">
        <f>IF(Table10[[#This Row],[Trạm/DTR]]="DTR",_xlfn.XLOOKUP(Table10[[#This Row],[ID NCC]],DS_NCC_DTR[ID NCC],DS_NCC_DTR[Admin miền]),_xlfn.XLOOKUP(Table10[[#This Row],[Trạm/DTR]],Table16[Trạm],Table16[[Admin ]]))</f>
        <v>Nguyễn Thị Ngọc Bích</v>
      </c>
      <c r="G1434" t="s">
        <v>1296</v>
      </c>
      <c r="H1434" s="497" t="str">
        <f>VLOOKUP(Table10[[#This Row],[Sản Phẩm RG]],'Thông tin'!C:F,4,0)</f>
        <v>PET chai</v>
      </c>
      <c r="I1434">
        <v>337</v>
      </c>
      <c r="J1434" s="497">
        <f>Table10[[#This Row],[Sản lượng kg]]/1000</f>
        <v>0.33700000000000002</v>
      </c>
      <c r="K1434" s="497" t="str">
        <f>_xlfn.XLOOKUP(Table10[[#This Row],[Loại Hàng]],Table59[Nhóm],Table59[Qui đổi])</f>
        <v>PET chai</v>
      </c>
      <c r="L1434" s="403">
        <v>46165</v>
      </c>
      <c r="M1434" t="s">
        <v>608</v>
      </c>
      <c r="N1434" s="497">
        <f>IF(COUNTIF($A$3:A1434,A1434)=1,1,0)</f>
        <v>0</v>
      </c>
    </row>
    <row r="1435" spans="1:14" x14ac:dyDescent="0.35">
      <c r="A1435" t="s">
        <v>1705</v>
      </c>
      <c r="B1435" s="497" t="str">
        <f>IF(Table10[[#This Row],[DTR/Trạm]]="DTR",_xlfn.XLOOKUP(Table10[[#This Row],[ID NCC]],DS_NCC_DTR[ID NCC],DS_NCC_DTR[Tên NCC]),_xlfn.XLOOKUP(Table10[[#This Row],[ID NCC]],Data_TongTram2[ID NCC],Data_TongTram2[Tên NCC]))</f>
        <v>HKD Trăm Ngọc Phát</v>
      </c>
      <c r="C1435" s="497" t="str">
        <f>IF(Table10[[#This Row],[Trạm/DTR]]="DTR","DTR","Trạm")</f>
        <v>Trạm</v>
      </c>
      <c r="D1435" s="497" t="str">
        <f>Table10[[#This Row],[ID NCC]]&amp;Table10[[#This Row],[Trạm/DTR]]</f>
        <v>001dc00001v047DAAQKhánh Nga</v>
      </c>
      <c r="E1435" s="497" t="str">
        <f>IF(Table10[[#This Row],[DTR/Trạm]]="DTR",_xlfn.XLOOKUP(Table10[[#This Row],[ID NCC]],DS_NCC_DTR[ID NCC],DS_NCC_DTR[Nhân viên]),_xlfn.XLOOKUP(Table10[[#This Row],[ID NCC]],Data_TongTram2[ID NCC],Data_TongTram2[Nhân viên]))</f>
        <v>Lâm Đỗ Anh Hào</v>
      </c>
      <c r="F1435" s="497" t="str">
        <f>IF(Table10[[#This Row],[Trạm/DTR]]="DTR",_xlfn.XLOOKUP(Table10[[#This Row],[ID NCC]],DS_NCC_DTR[ID NCC],DS_NCC_DTR[Admin miền]),_xlfn.XLOOKUP(Table10[[#This Row],[Trạm/DTR]],Table16[Trạm],Table16[[Admin ]]))</f>
        <v>Nguyễn Thị Ngọc Bích</v>
      </c>
      <c r="G1435" t="s">
        <v>1296</v>
      </c>
      <c r="H1435" s="497" t="str">
        <f>VLOOKUP(Table10[[#This Row],[Sản Phẩm RG]],'Thông tin'!C:F,4,0)</f>
        <v>PET chai</v>
      </c>
      <c r="I1435">
        <v>791</v>
      </c>
      <c r="J1435" s="497">
        <f>Table10[[#This Row],[Sản lượng kg]]/1000</f>
        <v>0.79100000000000004</v>
      </c>
      <c r="K1435" s="497" t="str">
        <f>_xlfn.XLOOKUP(Table10[[#This Row],[Loại Hàng]],Table59[Nhóm],Table59[Qui đổi])</f>
        <v>PET chai</v>
      </c>
      <c r="L1435" s="403">
        <v>46165</v>
      </c>
      <c r="M1435" t="s">
        <v>608</v>
      </c>
      <c r="N1435" s="497">
        <f>IF(COUNTIF($A$3:A1435,A1435)=1,1,0)</f>
        <v>0</v>
      </c>
    </row>
    <row r="1436" spans="1:14" x14ac:dyDescent="0.35">
      <c r="A1436" t="s">
        <v>394</v>
      </c>
      <c r="B1436" s="497" t="str">
        <f>IF(Table10[[#This Row],[DTR/Trạm]]="DTR",_xlfn.XLOOKUP(Table10[[#This Row],[ID NCC]],DS_NCC_DTR[ID NCC],DS_NCC_DTR[Tên NCC]),_xlfn.XLOOKUP(Table10[[#This Row],[ID NCC]],Data_TongTram2[ID NCC],Data_TongTram2[Tên NCC]))</f>
        <v>Anh Huy Tiền Giang</v>
      </c>
      <c r="C1436" s="497" t="str">
        <f>IF(Table10[[#This Row],[Trạm/DTR]]="DTR","DTR","Trạm")</f>
        <v>Trạm</v>
      </c>
      <c r="D1436" s="497" t="str">
        <f>Table10[[#This Row],[ID NCC]]&amp;Table10[[#This Row],[Trạm/DTR]]</f>
        <v>001J3000002HLbeIAGKhánh Nga</v>
      </c>
      <c r="E1436" s="497" t="str">
        <f>IF(Table10[[#This Row],[DTR/Trạm]]="DTR",_xlfn.XLOOKUP(Table10[[#This Row],[ID NCC]],DS_NCC_DTR[ID NCC],DS_NCC_DTR[Nhân viên]),_xlfn.XLOOKUP(Table10[[#This Row],[ID NCC]],Data_TongTram2[ID NCC],Data_TongTram2[Nhân viên]))</f>
        <v>Lâm Đỗ Anh Hào</v>
      </c>
      <c r="F1436" s="497" t="str">
        <f>IF(Table10[[#This Row],[Trạm/DTR]]="DTR",_xlfn.XLOOKUP(Table10[[#This Row],[ID NCC]],DS_NCC_DTR[ID NCC],DS_NCC_DTR[Admin miền]),_xlfn.XLOOKUP(Table10[[#This Row],[Trạm/DTR]],Table16[Trạm],Table16[[Admin ]]))</f>
        <v>Nguyễn Thị Ngọc Bích</v>
      </c>
      <c r="G1436" t="s">
        <v>1296</v>
      </c>
      <c r="H1436" s="497" t="str">
        <f>VLOOKUP(Table10[[#This Row],[Sản Phẩm RG]],'Thông tin'!C:F,4,0)</f>
        <v>PET chai</v>
      </c>
      <c r="I1436">
        <v>654</v>
      </c>
      <c r="J1436" s="497">
        <f>Table10[[#This Row],[Sản lượng kg]]/1000</f>
        <v>0.65400000000000003</v>
      </c>
      <c r="K1436" s="497" t="str">
        <f>_xlfn.XLOOKUP(Table10[[#This Row],[Loại Hàng]],Table59[Nhóm],Table59[Qui đổi])</f>
        <v>PET chai</v>
      </c>
      <c r="L1436" s="403">
        <v>46165</v>
      </c>
      <c r="M1436" t="s">
        <v>608</v>
      </c>
      <c r="N1436" s="497">
        <f>IF(COUNTIF($A$3:A1436,A1436)=1,1,0)</f>
        <v>0</v>
      </c>
    </row>
    <row r="1437" spans="1:14" x14ac:dyDescent="0.35">
      <c r="A1437" t="s">
        <v>1717</v>
      </c>
      <c r="B1437" s="497" t="str">
        <f>IF(Table10[[#This Row],[DTR/Trạm]]="DTR",_xlfn.XLOOKUP(Table10[[#This Row],[ID NCC]],DS_NCC_DTR[ID NCC],DS_NCC_DTR[Tên NCC]),_xlfn.XLOOKUP(Table10[[#This Row],[ID NCC]],Data_TongTram2[ID NCC],Data_TongTram2[Tên NCC]))</f>
        <v>Anh Thắng Bến Tre</v>
      </c>
      <c r="C1437" s="497" t="str">
        <f>IF(Table10[[#This Row],[Trạm/DTR]]="DTR","DTR","Trạm")</f>
        <v>Trạm</v>
      </c>
      <c r="D1437" s="497" t="str">
        <f>Table10[[#This Row],[ID NCC]]&amp;Table10[[#This Row],[Trạm/DTR]]</f>
        <v>001J3000002HLxoIAGKhánh Nga</v>
      </c>
      <c r="E1437" s="497" t="str">
        <f>IF(Table10[[#This Row],[DTR/Trạm]]="DTR",_xlfn.XLOOKUP(Table10[[#This Row],[ID NCC]],DS_NCC_DTR[ID NCC],DS_NCC_DTR[Nhân viên]),_xlfn.XLOOKUP(Table10[[#This Row],[ID NCC]],Data_TongTram2[ID NCC],Data_TongTram2[Nhân viên]))</f>
        <v>Lê Quốc Việt</v>
      </c>
      <c r="F1437" s="497" t="str">
        <f>IF(Table10[[#This Row],[Trạm/DTR]]="DTR",_xlfn.XLOOKUP(Table10[[#This Row],[ID NCC]],DS_NCC_DTR[ID NCC],DS_NCC_DTR[Admin miền]),_xlfn.XLOOKUP(Table10[[#This Row],[Trạm/DTR]],Table16[Trạm],Table16[[Admin ]]))</f>
        <v>Nguyễn Thị Ngọc Bích</v>
      </c>
      <c r="G1437" t="s">
        <v>1296</v>
      </c>
      <c r="H1437" s="497" t="str">
        <f>VLOOKUP(Table10[[#This Row],[Sản Phẩm RG]],'Thông tin'!C:F,4,0)</f>
        <v>PET chai</v>
      </c>
      <c r="I1437">
        <v>662</v>
      </c>
      <c r="J1437" s="497">
        <f>Table10[[#This Row],[Sản lượng kg]]/1000</f>
        <v>0.66200000000000003</v>
      </c>
      <c r="K1437" s="497" t="str">
        <f>_xlfn.XLOOKUP(Table10[[#This Row],[Loại Hàng]],Table59[Nhóm],Table59[Qui đổi])</f>
        <v>PET chai</v>
      </c>
      <c r="L1437" s="403">
        <v>46165</v>
      </c>
      <c r="M1437" t="s">
        <v>608</v>
      </c>
      <c r="N1437" s="497">
        <f>IF(COUNTIF($A$3:A1437,A1437)=1,1,0)</f>
        <v>0</v>
      </c>
    </row>
    <row r="1438" spans="1:14" x14ac:dyDescent="0.35">
      <c r="A1438" t="s">
        <v>1705</v>
      </c>
      <c r="B1438" s="497" t="str">
        <f>IF(Table10[[#This Row],[DTR/Trạm]]="DTR",_xlfn.XLOOKUP(Table10[[#This Row],[ID NCC]],DS_NCC_DTR[ID NCC],DS_NCC_DTR[Tên NCC]),_xlfn.XLOOKUP(Table10[[#This Row],[ID NCC]],Data_TongTram2[ID NCC],Data_TongTram2[Tên NCC]))</f>
        <v>HKD Trăm Ngọc Phát</v>
      </c>
      <c r="C1438" s="497" t="str">
        <f>IF(Table10[[#This Row],[Trạm/DTR]]="DTR","DTR","Trạm")</f>
        <v>Trạm</v>
      </c>
      <c r="D1438" s="497" t="str">
        <f>Table10[[#This Row],[ID NCC]]&amp;Table10[[#This Row],[Trạm/DTR]]</f>
        <v>001dc00001v047DAAQKhánh Nga</v>
      </c>
      <c r="E1438" s="497" t="str">
        <f>IF(Table10[[#This Row],[DTR/Trạm]]="DTR",_xlfn.XLOOKUP(Table10[[#This Row],[ID NCC]],DS_NCC_DTR[ID NCC],DS_NCC_DTR[Nhân viên]),_xlfn.XLOOKUP(Table10[[#This Row],[ID NCC]],Data_TongTram2[ID NCC],Data_TongTram2[Nhân viên]))</f>
        <v>Lâm Đỗ Anh Hào</v>
      </c>
      <c r="F1438" s="497" t="str">
        <f>IF(Table10[[#This Row],[Trạm/DTR]]="DTR",_xlfn.XLOOKUP(Table10[[#This Row],[ID NCC]],DS_NCC_DTR[ID NCC],DS_NCC_DTR[Admin miền]),_xlfn.XLOOKUP(Table10[[#This Row],[Trạm/DTR]],Table16[Trạm],Table16[[Admin ]]))</f>
        <v>Nguyễn Thị Ngọc Bích</v>
      </c>
      <c r="G1438" t="s">
        <v>1296</v>
      </c>
      <c r="H1438" s="497" t="str">
        <f>VLOOKUP(Table10[[#This Row],[Sản Phẩm RG]],'Thông tin'!C:F,4,0)</f>
        <v>PET chai</v>
      </c>
      <c r="I1438">
        <v>673</v>
      </c>
      <c r="J1438" s="497">
        <f>Table10[[#This Row],[Sản lượng kg]]/1000</f>
        <v>0.67300000000000004</v>
      </c>
      <c r="K1438" s="497" t="str">
        <f>_xlfn.XLOOKUP(Table10[[#This Row],[Loại Hàng]],Table59[Nhóm],Table59[Qui đổi])</f>
        <v>PET chai</v>
      </c>
      <c r="L1438" s="403">
        <v>46165</v>
      </c>
      <c r="M1438" t="s">
        <v>608</v>
      </c>
      <c r="N1438" s="497">
        <f>IF(COUNTIF($A$3:A1438,A1438)=1,1,0)</f>
        <v>0</v>
      </c>
    </row>
    <row r="1439" spans="1:14" x14ac:dyDescent="0.35">
      <c r="A1439" t="s">
        <v>2965</v>
      </c>
      <c r="B1439" s="497" t="str">
        <f>IF(Table10[[#This Row],[DTR/Trạm]]="DTR",_xlfn.XLOOKUP(Table10[[#This Row],[ID NCC]],DS_NCC_DTR[ID NCC],DS_NCC_DTR[Tên NCC]),_xlfn.XLOOKUP(Table10[[#This Row],[ID NCC]],Data_TongTram2[ID NCC],Data_TongTram2[Tên NCC]))</f>
        <v>Anh Nghị Tam Nông</v>
      </c>
      <c r="C1439" s="497" t="str">
        <f>IF(Table10[[#This Row],[Trạm/DTR]]="DTR","DTR","Trạm")</f>
        <v>Trạm</v>
      </c>
      <c r="D1439" s="497" t="str">
        <f>Table10[[#This Row],[ID NCC]]&amp;Table10[[#This Row],[Trạm/DTR]]</f>
        <v>001dc00002uFde7AACKhánh Nga</v>
      </c>
      <c r="E1439" s="497" t="str">
        <f>IF(Table10[[#This Row],[DTR/Trạm]]="DTR",_xlfn.XLOOKUP(Table10[[#This Row],[ID NCC]],DS_NCC_DTR[ID NCC],DS_NCC_DTR[Nhân viên]),_xlfn.XLOOKUP(Table10[[#This Row],[ID NCC]],Data_TongTram2[ID NCC],Data_TongTram2[Nhân viên]))</f>
        <v>Lâm Đỗ Anh Hào</v>
      </c>
      <c r="F1439" s="497" t="str">
        <f>IF(Table10[[#This Row],[Trạm/DTR]]="DTR",_xlfn.XLOOKUP(Table10[[#This Row],[ID NCC]],DS_NCC_DTR[ID NCC],DS_NCC_DTR[Admin miền]),_xlfn.XLOOKUP(Table10[[#This Row],[Trạm/DTR]],Table16[Trạm],Table16[[Admin ]]))</f>
        <v>Nguyễn Thị Ngọc Bích</v>
      </c>
      <c r="G1439" t="s">
        <v>2240</v>
      </c>
      <c r="H1439" s="497" t="str">
        <f>VLOOKUP(Table10[[#This Row],[Sản Phẩm RG]],'Thông tin'!C:F,4,0)</f>
        <v>PET chai</v>
      </c>
      <c r="I1439">
        <v>3978</v>
      </c>
      <c r="J1439" s="497">
        <f>Table10[[#This Row],[Sản lượng kg]]/1000</f>
        <v>3.9780000000000002</v>
      </c>
      <c r="K1439" s="497" t="str">
        <f>_xlfn.XLOOKUP(Table10[[#This Row],[Loại Hàng]],Table59[Nhóm],Table59[Qui đổi])</f>
        <v>PET chai</v>
      </c>
      <c r="L1439" s="403">
        <v>46165</v>
      </c>
      <c r="M1439" t="s">
        <v>608</v>
      </c>
      <c r="N1439" s="497">
        <f>IF(COUNTIF($A$3:A1439,A1439)=1,1,0)</f>
        <v>1</v>
      </c>
    </row>
    <row r="1440" spans="1:14" x14ac:dyDescent="0.35">
      <c r="A1440" t="s">
        <v>396</v>
      </c>
      <c r="B1440" s="497" t="str">
        <f>IF(Table10[[#This Row],[DTR/Trạm]]="DTR",_xlfn.XLOOKUP(Table10[[#This Row],[ID NCC]],DS_NCC_DTR[ID NCC],DS_NCC_DTR[Tên NCC]),_xlfn.XLOOKUP(Table10[[#This Row],[ID NCC]],Data_TongTram2[ID NCC],Data_TongTram2[Tên NCC]))</f>
        <v>Anh Phong Chợ Gạo</v>
      </c>
      <c r="C1440" s="497" t="str">
        <f>IF(Table10[[#This Row],[Trạm/DTR]]="DTR","DTR","Trạm")</f>
        <v>Trạm</v>
      </c>
      <c r="D1440" s="497" t="str">
        <f>Table10[[#This Row],[ID NCC]]&amp;Table10[[#This Row],[Trạm/DTR]]</f>
        <v>001J3000002ItCOIA0Khánh Nga</v>
      </c>
      <c r="E1440" s="497" t="str">
        <f>IF(Table10[[#This Row],[DTR/Trạm]]="DTR",_xlfn.XLOOKUP(Table10[[#This Row],[ID NCC]],DS_NCC_DTR[ID NCC],DS_NCC_DTR[Nhân viên]),_xlfn.XLOOKUP(Table10[[#This Row],[ID NCC]],Data_TongTram2[ID NCC],Data_TongTram2[Nhân viên]))</f>
        <v>Lâm Đỗ Anh Hào</v>
      </c>
      <c r="F1440" s="497" t="str">
        <f>IF(Table10[[#This Row],[Trạm/DTR]]="DTR",_xlfn.XLOOKUP(Table10[[#This Row],[ID NCC]],DS_NCC_DTR[ID NCC],DS_NCC_DTR[Admin miền]),_xlfn.XLOOKUP(Table10[[#This Row],[Trạm/DTR]],Table16[Trạm],Table16[[Admin ]]))</f>
        <v>Nguyễn Thị Ngọc Bích</v>
      </c>
      <c r="G1440" t="s">
        <v>1296</v>
      </c>
      <c r="H1440" s="497" t="str">
        <f>VLOOKUP(Table10[[#This Row],[Sản Phẩm RG]],'Thông tin'!C:F,4,0)</f>
        <v>PET chai</v>
      </c>
      <c r="I1440">
        <v>1167</v>
      </c>
      <c r="J1440" s="497">
        <f>Table10[[#This Row],[Sản lượng kg]]/1000</f>
        <v>1.167</v>
      </c>
      <c r="K1440" s="497" t="str">
        <f>_xlfn.XLOOKUP(Table10[[#This Row],[Loại Hàng]],Table59[Nhóm],Table59[Qui đổi])</f>
        <v>PET chai</v>
      </c>
      <c r="L1440" s="403">
        <v>46165</v>
      </c>
      <c r="M1440" t="s">
        <v>608</v>
      </c>
      <c r="N1440" s="497">
        <f>IF(COUNTIF($A$3:A1440,A1440)=1,1,0)</f>
        <v>0</v>
      </c>
    </row>
    <row r="1441" spans="1:14" x14ac:dyDescent="0.35">
      <c r="A1441" t="s">
        <v>655</v>
      </c>
      <c r="B1441" s="497" t="str">
        <f>IF(Table10[[#This Row],[DTR/Trạm]]="DTR",_xlfn.XLOOKUP(Table10[[#This Row],[ID NCC]],DS_NCC_DTR[ID NCC],DS_NCC_DTR[Tên NCC]),_xlfn.XLOOKUP(Table10[[#This Row],[ID NCC]],Data_TongTram2[ID NCC],Data_TongTram2[Tên NCC]))</f>
        <v>Anh Thiết</v>
      </c>
      <c r="C1441" s="497" t="str">
        <f>IF(Table10[[#This Row],[Trạm/DTR]]="DTR","DTR","Trạm")</f>
        <v>Trạm</v>
      </c>
      <c r="D1441" s="497" t="str">
        <f>Table10[[#This Row],[ID NCC]]&amp;Table10[[#This Row],[Trạm/DTR]]</f>
        <v>001J3000002HLZBIA4Khánh Nga</v>
      </c>
      <c r="E1441" s="497" t="str">
        <f>IF(Table10[[#This Row],[DTR/Trạm]]="DTR",_xlfn.XLOOKUP(Table10[[#This Row],[ID NCC]],DS_NCC_DTR[ID NCC],DS_NCC_DTR[Nhân viên]),_xlfn.XLOOKUP(Table10[[#This Row],[ID NCC]],Data_TongTram2[ID NCC],Data_TongTram2[Nhân viên]))</f>
        <v>Lâm Đỗ Anh Hào</v>
      </c>
      <c r="F1441" s="497" t="str">
        <f>IF(Table10[[#This Row],[Trạm/DTR]]="DTR",_xlfn.XLOOKUP(Table10[[#This Row],[ID NCC]],DS_NCC_DTR[ID NCC],DS_NCC_DTR[Admin miền]),_xlfn.XLOOKUP(Table10[[#This Row],[Trạm/DTR]],Table16[Trạm],Table16[[Admin ]]))</f>
        <v>Nguyễn Thị Ngọc Bích</v>
      </c>
      <c r="G1441" t="s">
        <v>1296</v>
      </c>
      <c r="H1441" s="497" t="str">
        <f>VLOOKUP(Table10[[#This Row],[Sản Phẩm RG]],'Thông tin'!C:F,4,0)</f>
        <v>PET chai</v>
      </c>
      <c r="I1441">
        <v>378</v>
      </c>
      <c r="J1441" s="497">
        <f>Table10[[#This Row],[Sản lượng kg]]/1000</f>
        <v>0.378</v>
      </c>
      <c r="K1441" s="497" t="str">
        <f>_xlfn.XLOOKUP(Table10[[#This Row],[Loại Hàng]],Table59[Nhóm],Table59[Qui đổi])</f>
        <v>PET chai</v>
      </c>
      <c r="L1441" s="403">
        <v>46165</v>
      </c>
      <c r="M1441" t="s">
        <v>608</v>
      </c>
      <c r="N1441" s="497">
        <f>IF(COUNTIF($A$3:A1441,A1441)=1,1,0)</f>
        <v>0</v>
      </c>
    </row>
    <row r="1442" spans="1:14" x14ac:dyDescent="0.35">
      <c r="A1442" t="s">
        <v>389</v>
      </c>
      <c r="B1442" s="497" t="str">
        <f>IF(Table10[[#This Row],[DTR/Trạm]]="DTR",_xlfn.XLOOKUP(Table10[[#This Row],[ID NCC]],DS_NCC_DTR[ID NCC],DS_NCC_DTR[Tên NCC]),_xlfn.XLOOKUP(Table10[[#This Row],[ID NCC]],Data_TongTram2[ID NCC],Data_TongTram2[Tên NCC]))</f>
        <v>Anh Việt Đông Hòa</v>
      </c>
      <c r="C1442" s="497" t="str">
        <f>IF(Table10[[#This Row],[Trạm/DTR]]="DTR","DTR","Trạm")</f>
        <v>Trạm</v>
      </c>
      <c r="D1442" s="497" t="str">
        <f>Table10[[#This Row],[ID NCC]]&amp;Table10[[#This Row],[Trạm/DTR]]</f>
        <v>001J3000002HLphIAGKhánh Nga</v>
      </c>
      <c r="E1442" s="497" t="str">
        <f>IF(Table10[[#This Row],[DTR/Trạm]]="DTR",_xlfn.XLOOKUP(Table10[[#This Row],[ID NCC]],DS_NCC_DTR[ID NCC],DS_NCC_DTR[Nhân viên]),_xlfn.XLOOKUP(Table10[[#This Row],[ID NCC]],Data_TongTram2[ID NCC],Data_TongTram2[Nhân viên]))</f>
        <v>Lâm Đỗ Anh Hào</v>
      </c>
      <c r="F1442" s="497" t="str">
        <f>IF(Table10[[#This Row],[Trạm/DTR]]="DTR",_xlfn.XLOOKUP(Table10[[#This Row],[ID NCC]],DS_NCC_DTR[ID NCC],DS_NCC_DTR[Admin miền]),_xlfn.XLOOKUP(Table10[[#This Row],[Trạm/DTR]],Table16[Trạm],Table16[[Admin ]]))</f>
        <v>Nguyễn Thị Ngọc Bích</v>
      </c>
      <c r="G1442" t="s">
        <v>1296</v>
      </c>
      <c r="H1442" s="497" t="str">
        <f>VLOOKUP(Table10[[#This Row],[Sản Phẩm RG]],'Thông tin'!C:F,4,0)</f>
        <v>PET chai</v>
      </c>
      <c r="I1442">
        <v>908</v>
      </c>
      <c r="J1442" s="497">
        <f>Table10[[#This Row],[Sản lượng kg]]/1000</f>
        <v>0.90800000000000003</v>
      </c>
      <c r="K1442" s="497" t="str">
        <f>_xlfn.XLOOKUP(Table10[[#This Row],[Loại Hàng]],Table59[Nhóm],Table59[Qui đổi])</f>
        <v>PET chai</v>
      </c>
      <c r="L1442" s="403">
        <v>46165</v>
      </c>
      <c r="M1442" t="s">
        <v>608</v>
      </c>
      <c r="N1442" s="497">
        <f>IF(COUNTIF($A$3:A1442,A1442)=1,1,0)</f>
        <v>0</v>
      </c>
    </row>
    <row r="1443" spans="1:14" x14ac:dyDescent="0.35">
      <c r="A1443" t="s">
        <v>658</v>
      </c>
      <c r="B1443" s="497" t="str">
        <f>IF(Table10[[#This Row],[DTR/Trạm]]="DTR",_xlfn.XLOOKUP(Table10[[#This Row],[ID NCC]],DS_NCC_DTR[ID NCC],DS_NCC_DTR[Tên NCC]),_xlfn.XLOOKUP(Table10[[#This Row],[ID NCC]],Data_TongTram2[ID NCC],Data_TongTram2[Tên NCC]))</f>
        <v>Anh Dũng</v>
      </c>
      <c r="C1443" s="497" t="str">
        <f>IF(Table10[[#This Row],[Trạm/DTR]]="DTR","DTR","Trạm")</f>
        <v>Trạm</v>
      </c>
      <c r="D1443" s="497" t="str">
        <f>Table10[[#This Row],[ID NCC]]&amp;Table10[[#This Row],[Trạm/DTR]]</f>
        <v>001J3000002HLeQIAWKhánh Nga</v>
      </c>
      <c r="E1443" s="497" t="str">
        <f>IF(Table10[[#This Row],[DTR/Trạm]]="DTR",_xlfn.XLOOKUP(Table10[[#This Row],[ID NCC]],DS_NCC_DTR[ID NCC],DS_NCC_DTR[Nhân viên]),_xlfn.XLOOKUP(Table10[[#This Row],[ID NCC]],Data_TongTram2[ID NCC],Data_TongTram2[Nhân viên]))</f>
        <v>Lâm Đỗ Anh Hào</v>
      </c>
      <c r="F1443" s="497" t="str">
        <f>IF(Table10[[#This Row],[Trạm/DTR]]="DTR",_xlfn.XLOOKUP(Table10[[#This Row],[ID NCC]],DS_NCC_DTR[ID NCC],DS_NCC_DTR[Admin miền]),_xlfn.XLOOKUP(Table10[[#This Row],[Trạm/DTR]],Table16[Trạm],Table16[[Admin ]]))</f>
        <v>Nguyễn Thị Ngọc Bích</v>
      </c>
      <c r="G1443" t="s">
        <v>1296</v>
      </c>
      <c r="H1443" s="497" t="str">
        <f>VLOOKUP(Table10[[#This Row],[Sản Phẩm RG]],'Thông tin'!C:F,4,0)</f>
        <v>PET chai</v>
      </c>
      <c r="I1443">
        <v>329</v>
      </c>
      <c r="J1443" s="497">
        <f>Table10[[#This Row],[Sản lượng kg]]/1000</f>
        <v>0.32900000000000001</v>
      </c>
      <c r="K1443" s="497" t="str">
        <f>_xlfn.XLOOKUP(Table10[[#This Row],[Loại Hàng]],Table59[Nhóm],Table59[Qui đổi])</f>
        <v>PET chai</v>
      </c>
      <c r="L1443" s="403">
        <v>46165</v>
      </c>
      <c r="M1443" t="s">
        <v>608</v>
      </c>
      <c r="N1443" s="497">
        <f>IF(COUNTIF($A$3:A1443,A1443)=1,1,0)</f>
        <v>0</v>
      </c>
    </row>
    <row r="1444" spans="1:14" x14ac:dyDescent="0.35">
      <c r="A1444" t="s">
        <v>384</v>
      </c>
      <c r="B1444" s="497" t="str">
        <f>IF(Table10[[#This Row],[DTR/Trạm]]="DTR",_xlfn.XLOOKUP(Table10[[#This Row],[ID NCC]],DS_NCC_DTR[ID NCC],DS_NCC_DTR[Tên NCC]),_xlfn.XLOOKUP(Table10[[#This Row],[ID NCC]],Data_TongTram2[ID NCC],Data_TongTram2[Tên NCC]))</f>
        <v>HKD Ngọc An Nhiên</v>
      </c>
      <c r="C1444" s="497" t="str">
        <f>IF(Table10[[#This Row],[Trạm/DTR]]="DTR","DTR","Trạm")</f>
        <v>Trạm</v>
      </c>
      <c r="D1444" s="497" t="str">
        <f>Table10[[#This Row],[ID NCC]]&amp;Table10[[#This Row],[Trạm/DTR]]</f>
        <v>001J3000002HLbvIAGKhánh Nga</v>
      </c>
      <c r="E1444" s="497" t="str">
        <f>IF(Table10[[#This Row],[DTR/Trạm]]="DTR",_xlfn.XLOOKUP(Table10[[#This Row],[ID NCC]],DS_NCC_DTR[ID NCC],DS_NCC_DTR[Nhân viên]),_xlfn.XLOOKUP(Table10[[#This Row],[ID NCC]],Data_TongTram2[ID NCC],Data_TongTram2[Nhân viên]))</f>
        <v>Lâm Đỗ Anh Hào</v>
      </c>
      <c r="F1444" s="497" t="str">
        <f>IF(Table10[[#This Row],[Trạm/DTR]]="DTR",_xlfn.XLOOKUP(Table10[[#This Row],[ID NCC]],DS_NCC_DTR[ID NCC],DS_NCC_DTR[Admin miền]),_xlfn.XLOOKUP(Table10[[#This Row],[Trạm/DTR]],Table16[Trạm],Table16[[Admin ]]))</f>
        <v>Nguyễn Thị Ngọc Bích</v>
      </c>
      <c r="G1444" t="s">
        <v>1296</v>
      </c>
      <c r="H1444" s="497" t="str">
        <f>VLOOKUP(Table10[[#This Row],[Sản Phẩm RG]],'Thông tin'!C:F,4,0)</f>
        <v>PET chai</v>
      </c>
      <c r="I1444">
        <v>774</v>
      </c>
      <c r="J1444" s="497">
        <f>Table10[[#This Row],[Sản lượng kg]]/1000</f>
        <v>0.77400000000000002</v>
      </c>
      <c r="K1444" s="497" t="str">
        <f>_xlfn.XLOOKUP(Table10[[#This Row],[Loại Hàng]],Table59[Nhóm],Table59[Qui đổi])</f>
        <v>PET chai</v>
      </c>
      <c r="L1444" s="403">
        <v>46165</v>
      </c>
      <c r="M1444" t="s">
        <v>608</v>
      </c>
      <c r="N1444" s="497">
        <f>IF(COUNTIF($A$3:A1444,A1444)=1,1,0)</f>
        <v>0</v>
      </c>
    </row>
    <row r="1445" spans="1:14" x14ac:dyDescent="0.35">
      <c r="A1445" t="s">
        <v>778</v>
      </c>
      <c r="B1445" s="497" t="str">
        <f>IF(Table10[[#This Row],[DTR/Trạm]]="DTR",_xlfn.XLOOKUP(Table10[[#This Row],[ID NCC]],DS_NCC_DTR[ID NCC],DS_NCC_DTR[Tên NCC]),_xlfn.XLOOKUP(Table10[[#This Row],[ID NCC]],Data_TongTram2[ID NCC],Data_TongTram2[Tên NCC]))</f>
        <v>Thu Lì Bến Tre</v>
      </c>
      <c r="C1445" s="497" t="str">
        <f>IF(Table10[[#This Row],[Trạm/DTR]]="DTR","DTR","Trạm")</f>
        <v>Trạm</v>
      </c>
      <c r="D1445" s="497" t="str">
        <f>Table10[[#This Row],[ID NCC]]&amp;Table10[[#This Row],[Trạm/DTR]]</f>
        <v>001J3000002HLdpIAGKhánh Nga</v>
      </c>
      <c r="E1445" s="497" t="str">
        <f>IF(Table10[[#This Row],[DTR/Trạm]]="DTR",_xlfn.XLOOKUP(Table10[[#This Row],[ID NCC]],DS_NCC_DTR[ID NCC],DS_NCC_DTR[Nhân viên]),_xlfn.XLOOKUP(Table10[[#This Row],[ID NCC]],Data_TongTram2[ID NCC],Data_TongTram2[Nhân viên]))</f>
        <v>Lê Quốc Việt</v>
      </c>
      <c r="F1445" s="497" t="str">
        <f>IF(Table10[[#This Row],[Trạm/DTR]]="DTR",_xlfn.XLOOKUP(Table10[[#This Row],[ID NCC]],DS_NCC_DTR[ID NCC],DS_NCC_DTR[Admin miền]),_xlfn.XLOOKUP(Table10[[#This Row],[Trạm/DTR]],Table16[Trạm],Table16[[Admin ]]))</f>
        <v>Nguyễn Thị Ngọc Bích</v>
      </c>
      <c r="G1445" t="s">
        <v>1296</v>
      </c>
      <c r="H1445" s="497" t="str">
        <f>VLOOKUP(Table10[[#This Row],[Sản Phẩm RG]],'Thông tin'!C:F,4,0)</f>
        <v>PET chai</v>
      </c>
      <c r="I1445">
        <v>303</v>
      </c>
      <c r="J1445" s="497">
        <f>Table10[[#This Row],[Sản lượng kg]]/1000</f>
        <v>0.30299999999999999</v>
      </c>
      <c r="K1445" s="497" t="str">
        <f>_xlfn.XLOOKUP(Table10[[#This Row],[Loại Hàng]],Table59[Nhóm],Table59[Qui đổi])</f>
        <v>PET chai</v>
      </c>
      <c r="L1445" s="403">
        <v>46165</v>
      </c>
      <c r="M1445" t="s">
        <v>608</v>
      </c>
      <c r="N1445" s="497">
        <f>IF(COUNTIF($A$3:A1445,A1445)=1,1,0)</f>
        <v>0</v>
      </c>
    </row>
    <row r="1446" spans="1:14" x14ac:dyDescent="0.35">
      <c r="A1446" t="s">
        <v>1717</v>
      </c>
      <c r="B1446" s="497" t="str">
        <f>IF(Table10[[#This Row],[DTR/Trạm]]="DTR",_xlfn.XLOOKUP(Table10[[#This Row],[ID NCC]],DS_NCC_DTR[ID NCC],DS_NCC_DTR[Tên NCC]),_xlfn.XLOOKUP(Table10[[#This Row],[ID NCC]],Data_TongTram2[ID NCC],Data_TongTram2[Tên NCC]))</f>
        <v>Anh Thắng Bến Tre</v>
      </c>
      <c r="C1446" s="497" t="str">
        <f>IF(Table10[[#This Row],[Trạm/DTR]]="DTR","DTR","Trạm")</f>
        <v>Trạm</v>
      </c>
      <c r="D1446" s="497" t="str">
        <f>Table10[[#This Row],[ID NCC]]&amp;Table10[[#This Row],[Trạm/DTR]]</f>
        <v>001J3000002HLxoIAGKhánh Nga</v>
      </c>
      <c r="E1446" s="497" t="str">
        <f>IF(Table10[[#This Row],[DTR/Trạm]]="DTR",_xlfn.XLOOKUP(Table10[[#This Row],[ID NCC]],DS_NCC_DTR[ID NCC],DS_NCC_DTR[Nhân viên]),_xlfn.XLOOKUP(Table10[[#This Row],[ID NCC]],Data_TongTram2[ID NCC],Data_TongTram2[Nhân viên]))</f>
        <v>Lê Quốc Việt</v>
      </c>
      <c r="F1446" s="497" t="str">
        <f>IF(Table10[[#This Row],[Trạm/DTR]]="DTR",_xlfn.XLOOKUP(Table10[[#This Row],[ID NCC]],DS_NCC_DTR[ID NCC],DS_NCC_DTR[Admin miền]),_xlfn.XLOOKUP(Table10[[#This Row],[Trạm/DTR]],Table16[Trạm],Table16[[Admin ]]))</f>
        <v>Nguyễn Thị Ngọc Bích</v>
      </c>
      <c r="G1446" t="s">
        <v>1296</v>
      </c>
      <c r="H1446" s="497" t="str">
        <f>VLOOKUP(Table10[[#This Row],[Sản Phẩm RG]],'Thông tin'!C:F,4,0)</f>
        <v>PET chai</v>
      </c>
      <c r="I1446">
        <v>771</v>
      </c>
      <c r="J1446" s="497">
        <f>Table10[[#This Row],[Sản lượng kg]]/1000</f>
        <v>0.77100000000000002</v>
      </c>
      <c r="K1446" s="497" t="str">
        <f>_xlfn.XLOOKUP(Table10[[#This Row],[Loại Hàng]],Table59[Nhóm],Table59[Qui đổi])</f>
        <v>PET chai</v>
      </c>
      <c r="L1446" s="403">
        <v>46167</v>
      </c>
      <c r="M1446" t="s">
        <v>608</v>
      </c>
      <c r="N1446" s="497">
        <f>IF(COUNTIF($A$3:A1446,A1446)=1,1,0)</f>
        <v>0</v>
      </c>
    </row>
    <row r="1447" spans="1:14" x14ac:dyDescent="0.35">
      <c r="A1447" t="s">
        <v>403</v>
      </c>
      <c r="B1447" s="497" t="str">
        <f>IF(Table10[[#This Row],[DTR/Trạm]]="DTR",_xlfn.XLOOKUP(Table10[[#This Row],[ID NCC]],DS_NCC_DTR[ID NCC],DS_NCC_DTR[Tên NCC]),_xlfn.XLOOKUP(Table10[[#This Row],[ID NCC]],Data_TongTram2[ID NCC],Data_TongTram2[Tên NCC]))</f>
        <v>Anh Phúc Mỹ Tho</v>
      </c>
      <c r="C1447" s="497" t="str">
        <f>IF(Table10[[#This Row],[Trạm/DTR]]="DTR","DTR","Trạm")</f>
        <v>Trạm</v>
      </c>
      <c r="D1447" s="497" t="str">
        <f>Table10[[#This Row],[ID NCC]]&amp;Table10[[#This Row],[Trạm/DTR]]</f>
        <v>001J3000002HLbkIAGKhánh Nga</v>
      </c>
      <c r="E1447" s="497" t="str">
        <f>IF(Table10[[#This Row],[DTR/Trạm]]="DTR",_xlfn.XLOOKUP(Table10[[#This Row],[ID NCC]],DS_NCC_DTR[ID NCC],DS_NCC_DTR[Nhân viên]),_xlfn.XLOOKUP(Table10[[#This Row],[ID NCC]],Data_TongTram2[ID NCC],Data_TongTram2[Nhân viên]))</f>
        <v>Lâm Đỗ Anh Hào</v>
      </c>
      <c r="F1447" s="497" t="str">
        <f>IF(Table10[[#This Row],[Trạm/DTR]]="DTR",_xlfn.XLOOKUP(Table10[[#This Row],[ID NCC]],DS_NCC_DTR[ID NCC],DS_NCC_DTR[Admin miền]),_xlfn.XLOOKUP(Table10[[#This Row],[Trạm/DTR]],Table16[Trạm],Table16[[Admin ]]))</f>
        <v>Nguyễn Thị Ngọc Bích</v>
      </c>
      <c r="G1447" t="s">
        <v>1296</v>
      </c>
      <c r="H1447" s="497" t="str">
        <f>VLOOKUP(Table10[[#This Row],[Sản Phẩm RG]],'Thông tin'!C:F,4,0)</f>
        <v>PET chai</v>
      </c>
      <c r="I1447">
        <v>346</v>
      </c>
      <c r="J1447" s="497">
        <f>Table10[[#This Row],[Sản lượng kg]]/1000</f>
        <v>0.34599999999999997</v>
      </c>
      <c r="K1447" s="497" t="str">
        <f>_xlfn.XLOOKUP(Table10[[#This Row],[Loại Hàng]],Table59[Nhóm],Table59[Qui đổi])</f>
        <v>PET chai</v>
      </c>
      <c r="L1447" s="403">
        <v>46167</v>
      </c>
      <c r="M1447" t="s">
        <v>608</v>
      </c>
      <c r="N1447" s="497">
        <f>IF(COUNTIF($A$3:A1447,A1447)=1,1,0)</f>
        <v>0</v>
      </c>
    </row>
    <row r="1448" spans="1:14" x14ac:dyDescent="0.35">
      <c r="A1448" t="s">
        <v>684</v>
      </c>
      <c r="B1448" s="497" t="str">
        <f>IF(Table10[[#This Row],[DTR/Trạm]]="DTR",_xlfn.XLOOKUP(Table10[[#This Row],[ID NCC]],DS_NCC_DTR[ID NCC],DS_NCC_DTR[Tên NCC]),_xlfn.XLOOKUP(Table10[[#This Row],[ID NCC]],Data_TongTram2[ID NCC],Data_TongTram2[Tên NCC]))</f>
        <v>Anh Quí Bình Đức</v>
      </c>
      <c r="C1448" s="497" t="str">
        <f>IF(Table10[[#This Row],[Trạm/DTR]]="DTR","DTR","Trạm")</f>
        <v>Trạm</v>
      </c>
      <c r="D1448" s="497" t="str">
        <f>Table10[[#This Row],[ID NCC]]&amp;Table10[[#This Row],[Trạm/DTR]]</f>
        <v>001J3000002HLbfIAGKhánh Nga</v>
      </c>
      <c r="E1448" s="497" t="str">
        <f>IF(Table10[[#This Row],[DTR/Trạm]]="DTR",_xlfn.XLOOKUP(Table10[[#This Row],[ID NCC]],DS_NCC_DTR[ID NCC],DS_NCC_DTR[Nhân viên]),_xlfn.XLOOKUP(Table10[[#This Row],[ID NCC]],Data_TongTram2[ID NCC],Data_TongTram2[Nhân viên]))</f>
        <v>Lâm Đỗ Anh Hào</v>
      </c>
      <c r="F1448" s="497" t="str">
        <f>IF(Table10[[#This Row],[Trạm/DTR]]="DTR",_xlfn.XLOOKUP(Table10[[#This Row],[ID NCC]],DS_NCC_DTR[ID NCC],DS_NCC_DTR[Admin miền]),_xlfn.XLOOKUP(Table10[[#This Row],[Trạm/DTR]],Table16[Trạm],Table16[[Admin ]]))</f>
        <v>Nguyễn Thị Ngọc Bích</v>
      </c>
      <c r="G1448" t="s">
        <v>1296</v>
      </c>
      <c r="H1448" s="497" t="str">
        <f>VLOOKUP(Table10[[#This Row],[Sản Phẩm RG]],'Thông tin'!C:F,4,0)</f>
        <v>PET chai</v>
      </c>
      <c r="I1448">
        <v>246</v>
      </c>
      <c r="J1448" s="497">
        <f>Table10[[#This Row],[Sản lượng kg]]/1000</f>
        <v>0.246</v>
      </c>
      <c r="K1448" s="497" t="str">
        <f>_xlfn.XLOOKUP(Table10[[#This Row],[Loại Hàng]],Table59[Nhóm],Table59[Qui đổi])</f>
        <v>PET chai</v>
      </c>
      <c r="L1448" s="403">
        <v>46167</v>
      </c>
      <c r="M1448" t="s">
        <v>608</v>
      </c>
      <c r="N1448" s="497">
        <f>IF(COUNTIF($A$3:A1448,A1448)=1,1,0)</f>
        <v>0</v>
      </c>
    </row>
    <row r="1449" spans="1:14" x14ac:dyDescent="0.35">
      <c r="A1449" t="s">
        <v>650</v>
      </c>
      <c r="B1449" s="497" t="str">
        <f>IF(Table10[[#This Row],[DTR/Trạm]]="DTR",_xlfn.XLOOKUP(Table10[[#This Row],[ID NCC]],DS_NCC_DTR[ID NCC],DS_NCC_DTR[Tên NCC]),_xlfn.XLOOKUP(Table10[[#This Row],[ID NCC]],Data_TongTram2[ID NCC],Data_TongTram2[Tên NCC]))</f>
        <v>Phong Chi</v>
      </c>
      <c r="C1449" s="497" t="str">
        <f>IF(Table10[[#This Row],[Trạm/DTR]]="DTR","DTR","Trạm")</f>
        <v>Trạm</v>
      </c>
      <c r="D1449" s="497" t="str">
        <f>Table10[[#This Row],[ID NCC]]&amp;Table10[[#This Row],[Trạm/DTR]]</f>
        <v>001J3000002HLpNIAWKhánh Nga</v>
      </c>
      <c r="E1449" s="497" t="str">
        <f>IF(Table10[[#This Row],[DTR/Trạm]]="DTR",_xlfn.XLOOKUP(Table10[[#This Row],[ID NCC]],DS_NCC_DTR[ID NCC],DS_NCC_DTR[Nhân viên]),_xlfn.XLOOKUP(Table10[[#This Row],[ID NCC]],Data_TongTram2[ID NCC],Data_TongTram2[Nhân viên]))</f>
        <v>Lâm Đỗ Anh Hào</v>
      </c>
      <c r="F1449" s="497" t="str">
        <f>IF(Table10[[#This Row],[Trạm/DTR]]="DTR",_xlfn.XLOOKUP(Table10[[#This Row],[ID NCC]],DS_NCC_DTR[ID NCC],DS_NCC_DTR[Admin miền]),_xlfn.XLOOKUP(Table10[[#This Row],[Trạm/DTR]],Table16[Trạm],Table16[[Admin ]]))</f>
        <v>Nguyễn Thị Ngọc Bích</v>
      </c>
      <c r="G1449" t="s">
        <v>1296</v>
      </c>
      <c r="H1449" s="497" t="str">
        <f>VLOOKUP(Table10[[#This Row],[Sản Phẩm RG]],'Thông tin'!C:F,4,0)</f>
        <v>PET chai</v>
      </c>
      <c r="I1449">
        <v>163</v>
      </c>
      <c r="J1449" s="497">
        <f>Table10[[#This Row],[Sản lượng kg]]/1000</f>
        <v>0.16300000000000001</v>
      </c>
      <c r="K1449" s="497" t="str">
        <f>_xlfn.XLOOKUP(Table10[[#This Row],[Loại Hàng]],Table59[Nhóm],Table59[Qui đổi])</f>
        <v>PET chai</v>
      </c>
      <c r="L1449" s="403">
        <v>46167</v>
      </c>
      <c r="M1449" t="s">
        <v>608</v>
      </c>
      <c r="N1449" s="497">
        <f>IF(COUNTIF($A$3:A1449,A1449)=1,1,0)</f>
        <v>0</v>
      </c>
    </row>
    <row r="1450" spans="1:14" x14ac:dyDescent="0.35">
      <c r="A1450" t="s">
        <v>389</v>
      </c>
      <c r="B1450" s="497" t="str">
        <f>IF(Table10[[#This Row],[DTR/Trạm]]="DTR",_xlfn.XLOOKUP(Table10[[#This Row],[ID NCC]],DS_NCC_DTR[ID NCC],DS_NCC_DTR[Tên NCC]),_xlfn.XLOOKUP(Table10[[#This Row],[ID NCC]],Data_TongTram2[ID NCC],Data_TongTram2[Tên NCC]))</f>
        <v>Anh Việt Đông Hòa</v>
      </c>
      <c r="C1450" s="497" t="str">
        <f>IF(Table10[[#This Row],[Trạm/DTR]]="DTR","DTR","Trạm")</f>
        <v>Trạm</v>
      </c>
      <c r="D1450" s="497" t="str">
        <f>Table10[[#This Row],[ID NCC]]&amp;Table10[[#This Row],[Trạm/DTR]]</f>
        <v>001J3000002HLphIAGKhánh Nga</v>
      </c>
      <c r="E1450" s="497" t="str">
        <f>IF(Table10[[#This Row],[DTR/Trạm]]="DTR",_xlfn.XLOOKUP(Table10[[#This Row],[ID NCC]],DS_NCC_DTR[ID NCC],DS_NCC_DTR[Nhân viên]),_xlfn.XLOOKUP(Table10[[#This Row],[ID NCC]],Data_TongTram2[ID NCC],Data_TongTram2[Nhân viên]))</f>
        <v>Lâm Đỗ Anh Hào</v>
      </c>
      <c r="F1450" s="497" t="str">
        <f>IF(Table10[[#This Row],[Trạm/DTR]]="DTR",_xlfn.XLOOKUP(Table10[[#This Row],[ID NCC]],DS_NCC_DTR[ID NCC],DS_NCC_DTR[Admin miền]),_xlfn.XLOOKUP(Table10[[#This Row],[Trạm/DTR]],Table16[Trạm],Table16[[Admin ]]))</f>
        <v>Nguyễn Thị Ngọc Bích</v>
      </c>
      <c r="G1450" t="s">
        <v>1296</v>
      </c>
      <c r="H1450" s="497" t="str">
        <f>VLOOKUP(Table10[[#This Row],[Sản Phẩm RG]],'Thông tin'!C:F,4,0)</f>
        <v>PET chai</v>
      </c>
      <c r="I1450">
        <v>1049</v>
      </c>
      <c r="J1450" s="497">
        <f>Table10[[#This Row],[Sản lượng kg]]/1000</f>
        <v>1.0489999999999999</v>
      </c>
      <c r="K1450" s="497" t="str">
        <f>_xlfn.XLOOKUP(Table10[[#This Row],[Loại Hàng]],Table59[Nhóm],Table59[Qui đổi])</f>
        <v>PET chai</v>
      </c>
      <c r="L1450" s="403">
        <v>46167</v>
      </c>
      <c r="M1450" t="s">
        <v>608</v>
      </c>
      <c r="N1450" s="497">
        <f>IF(COUNTIF($A$3:A1450,A1450)=1,1,0)</f>
        <v>0</v>
      </c>
    </row>
    <row r="1451" spans="1:14" x14ac:dyDescent="0.35">
      <c r="A1451" t="s">
        <v>425</v>
      </c>
      <c r="B1451" s="497" t="str">
        <f>IF(Table10[[#This Row],[DTR/Trạm]]="DTR",_xlfn.XLOOKUP(Table10[[#This Row],[ID NCC]],DS_NCC_DTR[ID NCC],DS_NCC_DTR[Tên NCC]),_xlfn.XLOOKUP(Table10[[#This Row],[ID NCC]],Data_TongTram2[ID NCC],Data_TongTram2[Tên NCC]))</f>
        <v>HKD VÕ THỊ KIM NGA</v>
      </c>
      <c r="C1451" s="497" t="str">
        <f>IF(Table10[[#This Row],[Trạm/DTR]]="DTR","DTR","Trạm")</f>
        <v>Trạm</v>
      </c>
      <c r="D1451" s="497" t="str">
        <f>Table10[[#This Row],[ID NCC]]&amp;Table10[[#This Row],[Trạm/DTR]]</f>
        <v>001J3000002HLbbIAGKhánh Nga</v>
      </c>
      <c r="E1451" s="497" t="str">
        <f>IF(Table10[[#This Row],[DTR/Trạm]]="DTR",_xlfn.XLOOKUP(Table10[[#This Row],[ID NCC]],DS_NCC_DTR[ID NCC],DS_NCC_DTR[Nhân viên]),_xlfn.XLOOKUP(Table10[[#This Row],[ID NCC]],Data_TongTram2[ID NCC],Data_TongTram2[Nhân viên]))</f>
        <v>Lâm Đỗ Anh Hào</v>
      </c>
      <c r="F1451" s="497" t="str">
        <f>IF(Table10[[#This Row],[Trạm/DTR]]="DTR",_xlfn.XLOOKUP(Table10[[#This Row],[ID NCC]],DS_NCC_DTR[ID NCC],DS_NCC_DTR[Admin miền]),_xlfn.XLOOKUP(Table10[[#This Row],[Trạm/DTR]],Table16[Trạm],Table16[[Admin ]]))</f>
        <v>Nguyễn Thị Ngọc Bích</v>
      </c>
      <c r="G1451" t="s">
        <v>1296</v>
      </c>
      <c r="H1451" s="497" t="str">
        <f>VLOOKUP(Table10[[#This Row],[Sản Phẩm RG]],'Thông tin'!C:F,4,0)</f>
        <v>PET chai</v>
      </c>
      <c r="I1451">
        <v>751</v>
      </c>
      <c r="J1451" s="497">
        <f>Table10[[#This Row],[Sản lượng kg]]/1000</f>
        <v>0.751</v>
      </c>
      <c r="K1451" s="497" t="str">
        <f>_xlfn.XLOOKUP(Table10[[#This Row],[Loại Hàng]],Table59[Nhóm],Table59[Qui đổi])</f>
        <v>PET chai</v>
      </c>
      <c r="L1451" s="403">
        <v>46167</v>
      </c>
      <c r="M1451" t="s">
        <v>608</v>
      </c>
      <c r="N1451" s="497">
        <f>IF(COUNTIF($A$3:A1451,A1451)=1,1,0)</f>
        <v>0</v>
      </c>
    </row>
    <row r="1452" spans="1:14" x14ac:dyDescent="0.35">
      <c r="A1452" t="s">
        <v>394</v>
      </c>
      <c r="B1452" s="497" t="str">
        <f>IF(Table10[[#This Row],[DTR/Trạm]]="DTR",_xlfn.XLOOKUP(Table10[[#This Row],[ID NCC]],DS_NCC_DTR[ID NCC],DS_NCC_DTR[Tên NCC]),_xlfn.XLOOKUP(Table10[[#This Row],[ID NCC]],Data_TongTram2[ID NCC],Data_TongTram2[Tên NCC]))</f>
        <v>Anh Huy Tiền Giang</v>
      </c>
      <c r="C1452" s="497" t="str">
        <f>IF(Table10[[#This Row],[Trạm/DTR]]="DTR","DTR","Trạm")</f>
        <v>Trạm</v>
      </c>
      <c r="D1452" s="497" t="str">
        <f>Table10[[#This Row],[ID NCC]]&amp;Table10[[#This Row],[Trạm/DTR]]</f>
        <v>001J3000002HLbeIAGKhánh Nga</v>
      </c>
      <c r="E1452" s="497" t="str">
        <f>IF(Table10[[#This Row],[DTR/Trạm]]="DTR",_xlfn.XLOOKUP(Table10[[#This Row],[ID NCC]],DS_NCC_DTR[ID NCC],DS_NCC_DTR[Nhân viên]),_xlfn.XLOOKUP(Table10[[#This Row],[ID NCC]],Data_TongTram2[ID NCC],Data_TongTram2[Nhân viên]))</f>
        <v>Lâm Đỗ Anh Hào</v>
      </c>
      <c r="F1452" s="497" t="str">
        <f>IF(Table10[[#This Row],[Trạm/DTR]]="DTR",_xlfn.XLOOKUP(Table10[[#This Row],[ID NCC]],DS_NCC_DTR[ID NCC],DS_NCC_DTR[Admin miền]),_xlfn.XLOOKUP(Table10[[#This Row],[Trạm/DTR]],Table16[Trạm],Table16[[Admin ]]))</f>
        <v>Nguyễn Thị Ngọc Bích</v>
      </c>
      <c r="G1452" t="s">
        <v>1296</v>
      </c>
      <c r="H1452" s="497" t="str">
        <f>VLOOKUP(Table10[[#This Row],[Sản Phẩm RG]],'Thông tin'!C:F,4,0)</f>
        <v>PET chai</v>
      </c>
      <c r="I1452">
        <v>440</v>
      </c>
      <c r="J1452" s="497">
        <f>Table10[[#This Row],[Sản lượng kg]]/1000</f>
        <v>0.44</v>
      </c>
      <c r="K1452" s="497" t="str">
        <f>_xlfn.XLOOKUP(Table10[[#This Row],[Loại Hàng]],Table59[Nhóm],Table59[Qui đổi])</f>
        <v>PET chai</v>
      </c>
      <c r="L1452" s="403">
        <v>46167</v>
      </c>
      <c r="M1452" t="s">
        <v>608</v>
      </c>
      <c r="N1452" s="497">
        <f>IF(COUNTIF($A$3:A1452,A1452)=1,1,0)</f>
        <v>0</v>
      </c>
    </row>
    <row r="1453" spans="1:14" x14ac:dyDescent="0.35">
      <c r="A1453" t="s">
        <v>389</v>
      </c>
      <c r="B1453" s="497" t="str">
        <f>IF(Table10[[#This Row],[DTR/Trạm]]="DTR",_xlfn.XLOOKUP(Table10[[#This Row],[ID NCC]],DS_NCC_DTR[ID NCC],DS_NCC_DTR[Tên NCC]),_xlfn.XLOOKUP(Table10[[#This Row],[ID NCC]],Data_TongTram2[ID NCC],Data_TongTram2[Tên NCC]))</f>
        <v>Anh Việt Đông Hòa</v>
      </c>
      <c r="C1453" s="497" t="str">
        <f>IF(Table10[[#This Row],[Trạm/DTR]]="DTR","DTR","Trạm")</f>
        <v>Trạm</v>
      </c>
      <c r="D1453" s="497" t="str">
        <f>Table10[[#This Row],[ID NCC]]&amp;Table10[[#This Row],[Trạm/DTR]]</f>
        <v>001J3000002HLphIAGKhánh Nga</v>
      </c>
      <c r="E1453" s="497" t="str">
        <f>IF(Table10[[#This Row],[DTR/Trạm]]="DTR",_xlfn.XLOOKUP(Table10[[#This Row],[ID NCC]],DS_NCC_DTR[ID NCC],DS_NCC_DTR[Nhân viên]),_xlfn.XLOOKUP(Table10[[#This Row],[ID NCC]],Data_TongTram2[ID NCC],Data_TongTram2[Nhân viên]))</f>
        <v>Lâm Đỗ Anh Hào</v>
      </c>
      <c r="F1453" s="497" t="str">
        <f>IF(Table10[[#This Row],[Trạm/DTR]]="DTR",_xlfn.XLOOKUP(Table10[[#This Row],[ID NCC]],DS_NCC_DTR[ID NCC],DS_NCC_DTR[Admin miền]),_xlfn.XLOOKUP(Table10[[#This Row],[Trạm/DTR]],Table16[Trạm],Table16[[Admin ]]))</f>
        <v>Nguyễn Thị Ngọc Bích</v>
      </c>
      <c r="G1453" t="s">
        <v>1296</v>
      </c>
      <c r="H1453" s="497" t="str">
        <f>VLOOKUP(Table10[[#This Row],[Sản Phẩm RG]],'Thông tin'!C:F,4,0)</f>
        <v>PET chai</v>
      </c>
      <c r="I1453">
        <v>606</v>
      </c>
      <c r="J1453" s="497">
        <f>Table10[[#This Row],[Sản lượng kg]]/1000</f>
        <v>0.60599999999999998</v>
      </c>
      <c r="K1453" s="497" t="str">
        <f>_xlfn.XLOOKUP(Table10[[#This Row],[Loại Hàng]],Table59[Nhóm],Table59[Qui đổi])</f>
        <v>PET chai</v>
      </c>
      <c r="L1453" s="403">
        <v>46167</v>
      </c>
      <c r="M1453" t="s">
        <v>608</v>
      </c>
      <c r="N1453" s="497">
        <f>IF(COUNTIF($A$3:A1453,A1453)=1,1,0)</f>
        <v>0</v>
      </c>
    </row>
    <row r="1454" spans="1:14" x14ac:dyDescent="0.35">
      <c r="A1454" t="s">
        <v>396</v>
      </c>
      <c r="B1454" s="497" t="str">
        <f>IF(Table10[[#This Row],[DTR/Trạm]]="DTR",_xlfn.XLOOKUP(Table10[[#This Row],[ID NCC]],DS_NCC_DTR[ID NCC],DS_NCC_DTR[Tên NCC]),_xlfn.XLOOKUP(Table10[[#This Row],[ID NCC]],Data_TongTram2[ID NCC],Data_TongTram2[Tên NCC]))</f>
        <v>Anh Phong Chợ Gạo</v>
      </c>
      <c r="C1454" s="497" t="str">
        <f>IF(Table10[[#This Row],[Trạm/DTR]]="DTR","DTR","Trạm")</f>
        <v>Trạm</v>
      </c>
      <c r="D1454" s="497" t="str">
        <f>Table10[[#This Row],[ID NCC]]&amp;Table10[[#This Row],[Trạm/DTR]]</f>
        <v>001J3000002ItCOIA0Khánh Nga</v>
      </c>
      <c r="E1454" s="497" t="str">
        <f>IF(Table10[[#This Row],[DTR/Trạm]]="DTR",_xlfn.XLOOKUP(Table10[[#This Row],[ID NCC]],DS_NCC_DTR[ID NCC],DS_NCC_DTR[Nhân viên]),_xlfn.XLOOKUP(Table10[[#This Row],[ID NCC]],Data_TongTram2[ID NCC],Data_TongTram2[Nhân viên]))</f>
        <v>Lâm Đỗ Anh Hào</v>
      </c>
      <c r="F1454" s="497" t="str">
        <f>IF(Table10[[#This Row],[Trạm/DTR]]="DTR",_xlfn.XLOOKUP(Table10[[#This Row],[ID NCC]],DS_NCC_DTR[ID NCC],DS_NCC_DTR[Admin miền]),_xlfn.XLOOKUP(Table10[[#This Row],[Trạm/DTR]],Table16[Trạm],Table16[[Admin ]]))</f>
        <v>Nguyễn Thị Ngọc Bích</v>
      </c>
      <c r="G1454" t="s">
        <v>1296</v>
      </c>
      <c r="H1454" s="497" t="str">
        <f>VLOOKUP(Table10[[#This Row],[Sản Phẩm RG]],'Thông tin'!C:F,4,0)</f>
        <v>PET chai</v>
      </c>
      <c r="I1454">
        <v>995</v>
      </c>
      <c r="J1454" s="497">
        <f>Table10[[#This Row],[Sản lượng kg]]/1000</f>
        <v>0.995</v>
      </c>
      <c r="K1454" s="497" t="str">
        <f>_xlfn.XLOOKUP(Table10[[#This Row],[Loại Hàng]],Table59[Nhóm],Table59[Qui đổi])</f>
        <v>PET chai</v>
      </c>
      <c r="L1454" s="403">
        <v>46167</v>
      </c>
      <c r="M1454" t="s">
        <v>608</v>
      </c>
      <c r="N1454" s="497">
        <f>IF(COUNTIF($A$3:A1454,A1454)=1,1,0)</f>
        <v>0</v>
      </c>
    </row>
    <row r="1455" spans="1:14" x14ac:dyDescent="0.35">
      <c r="A1455" t="s">
        <v>471</v>
      </c>
      <c r="B1455" s="497" t="str">
        <f>IF(Table10[[#This Row],[DTR/Trạm]]="DTR",_xlfn.XLOOKUP(Table10[[#This Row],[ID NCC]],DS_NCC_DTR[ID NCC],DS_NCC_DTR[Tên NCC]),_xlfn.XLOOKUP(Table10[[#This Row],[ID NCC]],Data_TongTram2[ID NCC],Data_TongTram2[Tên NCC]))</f>
        <v>Chị Tám Vạn Thuận</v>
      </c>
      <c r="C1455" s="497" t="str">
        <f>IF(Table10[[#This Row],[Trạm/DTR]]="DTR","DTR","Trạm")</f>
        <v>Trạm</v>
      </c>
      <c r="D1455" s="497" t="str">
        <f>Table10[[#This Row],[ID NCC]]&amp;Table10[[#This Row],[Trạm/DTR]]</f>
        <v>001J3000002HLxjIAGKhánh Nga</v>
      </c>
      <c r="E1455" s="497" t="str">
        <f>IF(Table10[[#This Row],[DTR/Trạm]]="DTR",_xlfn.XLOOKUP(Table10[[#This Row],[ID NCC]],DS_NCC_DTR[ID NCC],DS_NCC_DTR[Nhân viên]),_xlfn.XLOOKUP(Table10[[#This Row],[ID NCC]],Data_TongTram2[ID NCC],Data_TongTram2[Nhân viên]))</f>
        <v>Lâm Đỗ Anh Hào</v>
      </c>
      <c r="F1455" s="497" t="str">
        <f>IF(Table10[[#This Row],[Trạm/DTR]]="DTR",_xlfn.XLOOKUP(Table10[[#This Row],[ID NCC]],DS_NCC_DTR[ID NCC],DS_NCC_DTR[Admin miền]),_xlfn.XLOOKUP(Table10[[#This Row],[Trạm/DTR]],Table16[Trạm],Table16[[Admin ]]))</f>
        <v>Nguyễn Thị Ngọc Bích</v>
      </c>
      <c r="G1455" t="s">
        <v>1296</v>
      </c>
      <c r="H1455" s="497" t="str">
        <f>VLOOKUP(Table10[[#This Row],[Sản Phẩm RG]],'Thông tin'!C:F,4,0)</f>
        <v>PET chai</v>
      </c>
      <c r="I1455">
        <v>598</v>
      </c>
      <c r="J1455" s="497">
        <f>Table10[[#This Row],[Sản lượng kg]]/1000</f>
        <v>0.59799999999999998</v>
      </c>
      <c r="K1455" s="497" t="str">
        <f>_xlfn.XLOOKUP(Table10[[#This Row],[Loại Hàng]],Table59[Nhóm],Table59[Qui đổi])</f>
        <v>PET chai</v>
      </c>
      <c r="L1455" s="403">
        <v>46167</v>
      </c>
      <c r="M1455" t="s">
        <v>608</v>
      </c>
      <c r="N1455" s="497">
        <f>IF(COUNTIF($A$3:A1455,A1455)=1,1,0)</f>
        <v>0</v>
      </c>
    </row>
    <row r="1456" spans="1:14" x14ac:dyDescent="0.35">
      <c r="A1456" t="s">
        <v>778</v>
      </c>
      <c r="B1456" s="497" t="str">
        <f>IF(Table10[[#This Row],[DTR/Trạm]]="DTR",_xlfn.XLOOKUP(Table10[[#This Row],[ID NCC]],DS_NCC_DTR[ID NCC],DS_NCC_DTR[Tên NCC]),_xlfn.XLOOKUP(Table10[[#This Row],[ID NCC]],Data_TongTram2[ID NCC],Data_TongTram2[Tên NCC]))</f>
        <v>Thu Lì Bến Tre</v>
      </c>
      <c r="C1456" s="497" t="str">
        <f>IF(Table10[[#This Row],[Trạm/DTR]]="DTR","DTR","Trạm")</f>
        <v>Trạm</v>
      </c>
      <c r="D1456" s="497" t="str">
        <f>Table10[[#This Row],[ID NCC]]&amp;Table10[[#This Row],[Trạm/DTR]]</f>
        <v>001J3000002HLdpIAGKhánh Nga</v>
      </c>
      <c r="E1456" s="497" t="str">
        <f>IF(Table10[[#This Row],[DTR/Trạm]]="DTR",_xlfn.XLOOKUP(Table10[[#This Row],[ID NCC]],DS_NCC_DTR[ID NCC],DS_NCC_DTR[Nhân viên]),_xlfn.XLOOKUP(Table10[[#This Row],[ID NCC]],Data_TongTram2[ID NCC],Data_TongTram2[Nhân viên]))</f>
        <v>Lê Quốc Việt</v>
      </c>
      <c r="F1456" s="497" t="str">
        <f>IF(Table10[[#This Row],[Trạm/DTR]]="DTR",_xlfn.XLOOKUP(Table10[[#This Row],[ID NCC]],DS_NCC_DTR[ID NCC],DS_NCC_DTR[Admin miền]),_xlfn.XLOOKUP(Table10[[#This Row],[Trạm/DTR]],Table16[Trạm],Table16[[Admin ]]))</f>
        <v>Nguyễn Thị Ngọc Bích</v>
      </c>
      <c r="G1456" t="s">
        <v>1296</v>
      </c>
      <c r="H1456" s="497" t="str">
        <f>VLOOKUP(Table10[[#This Row],[Sản Phẩm RG]],'Thông tin'!C:F,4,0)</f>
        <v>PET chai</v>
      </c>
      <c r="I1456">
        <v>425</v>
      </c>
      <c r="J1456" s="497">
        <f>Table10[[#This Row],[Sản lượng kg]]/1000</f>
        <v>0.42499999999999999</v>
      </c>
      <c r="K1456" s="497" t="str">
        <f>_xlfn.XLOOKUP(Table10[[#This Row],[Loại Hàng]],Table59[Nhóm],Table59[Qui đổi])</f>
        <v>PET chai</v>
      </c>
      <c r="L1456" s="403">
        <v>46167</v>
      </c>
      <c r="M1456" t="s">
        <v>608</v>
      </c>
      <c r="N1456" s="497">
        <f>IF(COUNTIF($A$3:A1456,A1456)=1,1,0)</f>
        <v>0</v>
      </c>
    </row>
    <row r="1457" spans="1:14" x14ac:dyDescent="0.35">
      <c r="A1457" t="s">
        <v>1716</v>
      </c>
      <c r="B1457" s="497" t="str">
        <f>IF(Table10[[#This Row],[DTR/Trạm]]="DTR",_xlfn.XLOOKUP(Table10[[#This Row],[ID NCC]],DS_NCC_DTR[ID NCC],DS_NCC_DTR[Tên NCC]),_xlfn.XLOOKUP(Table10[[#This Row],[ID NCC]],Data_TongTram2[ID NCC],Data_TongTram2[Tên NCC]))</f>
        <v>NCC Chị Ngọc Tháp Mười</v>
      </c>
      <c r="C1457" s="497" t="str">
        <f>IF(Table10[[#This Row],[Trạm/DTR]]="DTR","DTR","Trạm")</f>
        <v>Trạm</v>
      </c>
      <c r="D1457" s="497" t="str">
        <f>Table10[[#This Row],[ID NCC]]&amp;Table10[[#This Row],[Trạm/DTR]]</f>
        <v>001dc00001xt0uZAAQKhánh Nga</v>
      </c>
      <c r="E1457" s="497" t="str">
        <f>IF(Table10[[#This Row],[DTR/Trạm]]="DTR",_xlfn.XLOOKUP(Table10[[#This Row],[ID NCC]],DS_NCC_DTR[ID NCC],DS_NCC_DTR[Nhân viên]),_xlfn.XLOOKUP(Table10[[#This Row],[ID NCC]],Data_TongTram2[ID NCC],Data_TongTram2[Nhân viên]))</f>
        <v>Lâm Đỗ Anh Hào</v>
      </c>
      <c r="F1457" s="497" t="str">
        <f>IF(Table10[[#This Row],[Trạm/DTR]]="DTR",_xlfn.XLOOKUP(Table10[[#This Row],[ID NCC]],DS_NCC_DTR[ID NCC],DS_NCC_DTR[Admin miền]),_xlfn.XLOOKUP(Table10[[#This Row],[Trạm/DTR]],Table16[Trạm],Table16[[Admin ]]))</f>
        <v>Nguyễn Thị Ngọc Bích</v>
      </c>
      <c r="G1457" t="s">
        <v>1296</v>
      </c>
      <c r="H1457" s="497" t="str">
        <f>VLOOKUP(Table10[[#This Row],[Sản Phẩm RG]],'Thông tin'!C:F,4,0)</f>
        <v>PET chai</v>
      </c>
      <c r="I1457">
        <v>730</v>
      </c>
      <c r="J1457" s="497">
        <f>Table10[[#This Row],[Sản lượng kg]]/1000</f>
        <v>0.73</v>
      </c>
      <c r="K1457" s="497" t="str">
        <f>_xlfn.XLOOKUP(Table10[[#This Row],[Loại Hàng]],Table59[Nhóm],Table59[Qui đổi])</f>
        <v>PET chai</v>
      </c>
      <c r="L1457" s="403">
        <v>46167</v>
      </c>
      <c r="M1457" t="s">
        <v>608</v>
      </c>
      <c r="N1457" s="497">
        <f>IF(COUNTIF($A$3:A1457,A1457)=1,1,0)</f>
        <v>0</v>
      </c>
    </row>
    <row r="1458" spans="1:14" x14ac:dyDescent="0.35">
      <c r="A1458" t="s">
        <v>684</v>
      </c>
      <c r="B1458" s="497" t="str">
        <f>IF(Table10[[#This Row],[DTR/Trạm]]="DTR",_xlfn.XLOOKUP(Table10[[#This Row],[ID NCC]],DS_NCC_DTR[ID NCC],DS_NCC_DTR[Tên NCC]),_xlfn.XLOOKUP(Table10[[#This Row],[ID NCC]],Data_TongTram2[ID NCC],Data_TongTram2[Tên NCC]))</f>
        <v>Anh Quí Bình Đức</v>
      </c>
      <c r="C1458" s="497" t="str">
        <f>IF(Table10[[#This Row],[Trạm/DTR]]="DTR","DTR","Trạm")</f>
        <v>Trạm</v>
      </c>
      <c r="D1458" s="497" t="str">
        <f>Table10[[#This Row],[ID NCC]]&amp;Table10[[#This Row],[Trạm/DTR]]</f>
        <v>001J3000002HLbfIAGKhánh Nga</v>
      </c>
      <c r="E1458" s="497" t="str">
        <f>IF(Table10[[#This Row],[DTR/Trạm]]="DTR",_xlfn.XLOOKUP(Table10[[#This Row],[ID NCC]],DS_NCC_DTR[ID NCC],DS_NCC_DTR[Nhân viên]),_xlfn.XLOOKUP(Table10[[#This Row],[ID NCC]],Data_TongTram2[ID NCC],Data_TongTram2[Nhân viên]))</f>
        <v>Lâm Đỗ Anh Hào</v>
      </c>
      <c r="F1458" s="497" t="str">
        <f>IF(Table10[[#This Row],[Trạm/DTR]]="DTR",_xlfn.XLOOKUP(Table10[[#This Row],[ID NCC]],DS_NCC_DTR[ID NCC],DS_NCC_DTR[Admin miền]),_xlfn.XLOOKUP(Table10[[#This Row],[Trạm/DTR]],Table16[Trạm],Table16[[Admin ]]))</f>
        <v>Nguyễn Thị Ngọc Bích</v>
      </c>
      <c r="G1458" t="s">
        <v>1296</v>
      </c>
      <c r="H1458" s="497" t="str">
        <f>VLOOKUP(Table10[[#This Row],[Sản Phẩm RG]],'Thông tin'!C:F,4,0)</f>
        <v>PET chai</v>
      </c>
      <c r="I1458">
        <v>250</v>
      </c>
      <c r="J1458" s="497">
        <f>Table10[[#This Row],[Sản lượng kg]]/1000</f>
        <v>0.25</v>
      </c>
      <c r="K1458" s="497" t="str">
        <f>_xlfn.XLOOKUP(Table10[[#This Row],[Loại Hàng]],Table59[Nhóm],Table59[Qui đổi])</f>
        <v>PET chai</v>
      </c>
      <c r="L1458" s="403">
        <v>46167</v>
      </c>
      <c r="M1458" t="s">
        <v>608</v>
      </c>
      <c r="N1458" s="497">
        <f>IF(COUNTIF($A$3:A1458,A1458)=1,1,0)</f>
        <v>0</v>
      </c>
    </row>
    <row r="1459" spans="1:14" x14ac:dyDescent="0.35">
      <c r="A1459" t="s">
        <v>490</v>
      </c>
      <c r="B1459" s="497" t="str">
        <f>IF(Table10[[#This Row],[DTR/Trạm]]="DTR",_xlfn.XLOOKUP(Table10[[#This Row],[ID NCC]],DS_NCC_DTR[ID NCC],DS_NCC_DTR[Tên NCC]),_xlfn.XLOOKUP(Table10[[#This Row],[ID NCC]],Data_TongTram2[ID NCC],Data_TongTram2[Tên NCC]))</f>
        <v>Hà Tâm</v>
      </c>
      <c r="C1459" s="497" t="str">
        <f>IF(Table10[[#This Row],[Trạm/DTR]]="DTR","DTR","Trạm")</f>
        <v>Trạm</v>
      </c>
      <c r="D1459" s="497" t="str">
        <f>Table10[[#This Row],[ID NCC]]&amp;Table10[[#This Row],[Trạm/DTR]]</f>
        <v>001dc00000tRyBhAAKKhánh Nga</v>
      </c>
      <c r="E1459" s="497" t="str">
        <f>IF(Table10[[#This Row],[DTR/Trạm]]="DTR",_xlfn.XLOOKUP(Table10[[#This Row],[ID NCC]],DS_NCC_DTR[ID NCC],DS_NCC_DTR[Nhân viên]),_xlfn.XLOOKUP(Table10[[#This Row],[ID NCC]],Data_TongTram2[ID NCC],Data_TongTram2[Nhân viên]))</f>
        <v>Lê Quốc Việt</v>
      </c>
      <c r="F1459" s="497" t="str">
        <f>IF(Table10[[#This Row],[Trạm/DTR]]="DTR",_xlfn.XLOOKUP(Table10[[#This Row],[ID NCC]],DS_NCC_DTR[ID NCC],DS_NCC_DTR[Admin miền]),_xlfn.XLOOKUP(Table10[[#This Row],[Trạm/DTR]],Table16[Trạm],Table16[[Admin ]]))</f>
        <v>Nguyễn Thị Ngọc Bích</v>
      </c>
      <c r="G1459" t="s">
        <v>2240</v>
      </c>
      <c r="H1459" s="497" t="str">
        <f>VLOOKUP(Table10[[#This Row],[Sản Phẩm RG]],'Thông tin'!C:F,4,0)</f>
        <v>PET chai</v>
      </c>
      <c r="I1459">
        <v>2661</v>
      </c>
      <c r="J1459" s="497">
        <f>Table10[[#This Row],[Sản lượng kg]]/1000</f>
        <v>2.661</v>
      </c>
      <c r="K1459" s="497" t="str">
        <f>_xlfn.XLOOKUP(Table10[[#This Row],[Loại Hàng]],Table59[Nhóm],Table59[Qui đổi])</f>
        <v>PET chai</v>
      </c>
      <c r="L1459" s="403">
        <v>46167</v>
      </c>
      <c r="M1459" t="s">
        <v>608</v>
      </c>
      <c r="N1459" s="497">
        <f>IF(COUNTIF($A$3:A1459,A1459)=1,1,0)</f>
        <v>0</v>
      </c>
    </row>
    <row r="1460" spans="1:14" x14ac:dyDescent="0.35">
      <c r="A1460" t="s">
        <v>463</v>
      </c>
      <c r="B1460" s="497" t="str">
        <f>IF(Table10[[#This Row],[DTR/Trạm]]="DTR",_xlfn.XLOOKUP(Table10[[#This Row],[ID NCC]],DS_NCC_DTR[ID NCC],DS_NCC_DTR[Tên NCC]),_xlfn.XLOOKUP(Table10[[#This Row],[ID NCC]],Data_TongTram2[ID NCC],Data_TongTram2[Tên NCC]))</f>
        <v>Anh Trung Mỹ Phong</v>
      </c>
      <c r="C1460" s="497" t="str">
        <f>IF(Table10[[#This Row],[Trạm/DTR]]="DTR","DTR","Trạm")</f>
        <v>Trạm</v>
      </c>
      <c r="D1460" s="497" t="str">
        <f>Table10[[#This Row],[ID NCC]]&amp;Table10[[#This Row],[Trạm/DTR]]</f>
        <v>001dc00000jj1kRAAQKhánh Nga</v>
      </c>
      <c r="E1460" s="497" t="str">
        <f>IF(Table10[[#This Row],[DTR/Trạm]]="DTR",_xlfn.XLOOKUP(Table10[[#This Row],[ID NCC]],DS_NCC_DTR[ID NCC],DS_NCC_DTR[Nhân viên]),_xlfn.XLOOKUP(Table10[[#This Row],[ID NCC]],Data_TongTram2[ID NCC],Data_TongTram2[Nhân viên]))</f>
        <v>Lâm Đỗ Anh Hào</v>
      </c>
      <c r="F1460" s="497" t="str">
        <f>IF(Table10[[#This Row],[Trạm/DTR]]="DTR",_xlfn.XLOOKUP(Table10[[#This Row],[ID NCC]],DS_NCC_DTR[ID NCC],DS_NCC_DTR[Admin miền]),_xlfn.XLOOKUP(Table10[[#This Row],[Trạm/DTR]],Table16[Trạm],Table16[[Admin ]]))</f>
        <v>Nguyễn Thị Ngọc Bích</v>
      </c>
      <c r="G1460" t="s">
        <v>1296</v>
      </c>
      <c r="H1460" s="497" t="str">
        <f>VLOOKUP(Table10[[#This Row],[Sản Phẩm RG]],'Thông tin'!C:F,4,0)</f>
        <v>PET chai</v>
      </c>
      <c r="I1460">
        <v>117</v>
      </c>
      <c r="J1460" s="497">
        <f>Table10[[#This Row],[Sản lượng kg]]/1000</f>
        <v>0.11700000000000001</v>
      </c>
      <c r="K1460" s="497" t="str">
        <f>_xlfn.XLOOKUP(Table10[[#This Row],[Loại Hàng]],Table59[Nhóm],Table59[Qui đổi])</f>
        <v>PET chai</v>
      </c>
      <c r="L1460" s="403">
        <v>46167</v>
      </c>
      <c r="M1460" t="s">
        <v>608</v>
      </c>
      <c r="N1460" s="497">
        <f>IF(COUNTIF($A$3:A1460,A1460)=1,1,0)</f>
        <v>0</v>
      </c>
    </row>
    <row r="1461" spans="1:14" x14ac:dyDescent="0.35">
      <c r="A1461" t="s">
        <v>919</v>
      </c>
      <c r="B1461" s="497" t="str">
        <f>IF(Table10[[#This Row],[DTR/Trạm]]="DTR",_xlfn.XLOOKUP(Table10[[#This Row],[ID NCC]],DS_NCC_DTR[ID NCC],DS_NCC_DTR[Tên NCC]),_xlfn.XLOOKUP(Table10[[#This Row],[ID NCC]],Data_TongTram2[ID NCC],Data_TongTram2[Tên NCC]))</f>
        <v>HKD Phạm Thanh Vũ</v>
      </c>
      <c r="C1461" s="497" t="str">
        <f>IF(Table10[[#This Row],[Trạm/DTR]]="DTR","DTR","Trạm")</f>
        <v>Trạm</v>
      </c>
      <c r="D1461" s="497" t="str">
        <f>Table10[[#This Row],[ID NCC]]&amp;Table10[[#This Row],[Trạm/DTR]]</f>
        <v>001J3000002HLorIAGKhánh Nga</v>
      </c>
      <c r="E1461" s="497" t="str">
        <f>IF(Table10[[#This Row],[DTR/Trạm]]="DTR",_xlfn.XLOOKUP(Table10[[#This Row],[ID NCC]],DS_NCC_DTR[ID NCC],DS_NCC_DTR[Nhân viên]),_xlfn.XLOOKUP(Table10[[#This Row],[ID NCC]],Data_TongTram2[ID NCC],Data_TongTram2[Nhân viên]))</f>
        <v>Lâm Đỗ Anh Hào</v>
      </c>
      <c r="F1461" s="497" t="str">
        <f>IF(Table10[[#This Row],[Trạm/DTR]]="DTR",_xlfn.XLOOKUP(Table10[[#This Row],[ID NCC]],DS_NCC_DTR[ID NCC],DS_NCC_DTR[Admin miền]),_xlfn.XLOOKUP(Table10[[#This Row],[Trạm/DTR]],Table16[Trạm],Table16[[Admin ]]))</f>
        <v>Nguyễn Thị Ngọc Bích</v>
      </c>
      <c r="G1461" t="s">
        <v>1296</v>
      </c>
      <c r="H1461" s="497" t="str">
        <f>VLOOKUP(Table10[[#This Row],[Sản Phẩm RG]],'Thông tin'!C:F,4,0)</f>
        <v>PET chai</v>
      </c>
      <c r="I1461">
        <v>619</v>
      </c>
      <c r="J1461" s="497">
        <f>Table10[[#This Row],[Sản lượng kg]]/1000</f>
        <v>0.61899999999999999</v>
      </c>
      <c r="K1461" s="497" t="str">
        <f>_xlfn.XLOOKUP(Table10[[#This Row],[Loại Hàng]],Table59[Nhóm],Table59[Qui đổi])</f>
        <v>PET chai</v>
      </c>
      <c r="L1461" s="403">
        <v>46167</v>
      </c>
      <c r="M1461" t="s">
        <v>608</v>
      </c>
      <c r="N1461" s="497">
        <f>IF(COUNTIF($A$3:A1461,A1461)=1,1,0)</f>
        <v>0</v>
      </c>
    </row>
    <row r="1462" spans="1:14" x14ac:dyDescent="0.35">
      <c r="A1462" t="s">
        <v>666</v>
      </c>
      <c r="B1462" s="497" t="str">
        <f>IF(Table10[[#This Row],[DTR/Trạm]]="DTR",_xlfn.XLOOKUP(Table10[[#This Row],[ID NCC]],DS_NCC_DTR[ID NCC],DS_NCC_DTR[Tên NCC]),_xlfn.XLOOKUP(Table10[[#This Row],[ID NCC]],Data_TongTram2[ID NCC],Data_TongTram2[Tên NCC]))</f>
        <v>Anh Phước Tiền Giang</v>
      </c>
      <c r="C1462" s="497" t="str">
        <f>IF(Table10[[#This Row],[Trạm/DTR]]="DTR","DTR","Trạm")</f>
        <v>Trạm</v>
      </c>
      <c r="D1462" s="497" t="str">
        <f>Table10[[#This Row],[ID NCC]]&amp;Table10[[#This Row],[Trạm/DTR]]</f>
        <v>001J3000002HLg6IAGKhánh Nga</v>
      </c>
      <c r="E1462" s="497" t="str">
        <f>IF(Table10[[#This Row],[DTR/Trạm]]="DTR",_xlfn.XLOOKUP(Table10[[#This Row],[ID NCC]],DS_NCC_DTR[ID NCC],DS_NCC_DTR[Nhân viên]),_xlfn.XLOOKUP(Table10[[#This Row],[ID NCC]],Data_TongTram2[ID NCC],Data_TongTram2[Nhân viên]))</f>
        <v>Lâm Đỗ Anh Hào</v>
      </c>
      <c r="F1462" s="497" t="str">
        <f>IF(Table10[[#This Row],[Trạm/DTR]]="DTR",_xlfn.XLOOKUP(Table10[[#This Row],[ID NCC]],DS_NCC_DTR[ID NCC],DS_NCC_DTR[Admin miền]),_xlfn.XLOOKUP(Table10[[#This Row],[Trạm/DTR]],Table16[Trạm],Table16[[Admin ]]))</f>
        <v>Nguyễn Thị Ngọc Bích</v>
      </c>
      <c r="G1462" t="s">
        <v>1296</v>
      </c>
      <c r="H1462" s="497" t="str">
        <f>VLOOKUP(Table10[[#This Row],[Sản Phẩm RG]],'Thông tin'!C:F,4,0)</f>
        <v>PET chai</v>
      </c>
      <c r="I1462">
        <v>107</v>
      </c>
      <c r="J1462" s="497">
        <f>Table10[[#This Row],[Sản lượng kg]]/1000</f>
        <v>0.107</v>
      </c>
      <c r="K1462" s="497" t="str">
        <f>_xlfn.XLOOKUP(Table10[[#This Row],[Loại Hàng]],Table59[Nhóm],Table59[Qui đổi])</f>
        <v>PET chai</v>
      </c>
      <c r="L1462" s="403">
        <v>46167</v>
      </c>
      <c r="M1462" t="s">
        <v>608</v>
      </c>
      <c r="N1462" s="497">
        <f>IF(COUNTIF($A$3:A1462,A1462)=1,1,0)</f>
        <v>0</v>
      </c>
    </row>
    <row r="1463" spans="1:14" x14ac:dyDescent="0.35">
      <c r="A1463" t="s">
        <v>443</v>
      </c>
      <c r="B1463" s="497" t="str">
        <f>IF(Table10[[#This Row],[DTR/Trạm]]="DTR",_xlfn.XLOOKUP(Table10[[#This Row],[ID NCC]],DS_NCC_DTR[ID NCC],DS_NCC_DTR[Tên NCC]),_xlfn.XLOOKUP(Table10[[#This Row],[ID NCC]],Data_TongTram2[ID NCC],Data_TongTram2[Tên NCC]))</f>
        <v>Anh Tâm - Mộc Hóa</v>
      </c>
      <c r="C1463" s="497" t="str">
        <f>IF(Table10[[#This Row],[Trạm/DTR]]="DTR","DTR","Trạm")</f>
        <v>Trạm</v>
      </c>
      <c r="D1463" s="497" t="str">
        <f>Table10[[#This Row],[ID NCC]]&amp;Table10[[#This Row],[Trạm/DTR]]</f>
        <v>001J3000007ZFWQIA4Khánh Nga</v>
      </c>
      <c r="E1463" s="497" t="str">
        <f>IF(Table10[[#This Row],[DTR/Trạm]]="DTR",_xlfn.XLOOKUP(Table10[[#This Row],[ID NCC]],DS_NCC_DTR[ID NCC],DS_NCC_DTR[Nhân viên]),_xlfn.XLOOKUP(Table10[[#This Row],[ID NCC]],Data_TongTram2[ID NCC],Data_TongTram2[Nhân viên]))</f>
        <v>Nguyễn Duy Tân</v>
      </c>
      <c r="F1463" s="497" t="str">
        <f>IF(Table10[[#This Row],[Trạm/DTR]]="DTR",_xlfn.XLOOKUP(Table10[[#This Row],[ID NCC]],DS_NCC_DTR[ID NCC],DS_NCC_DTR[Admin miền]),_xlfn.XLOOKUP(Table10[[#This Row],[Trạm/DTR]],Table16[Trạm],Table16[[Admin ]]))</f>
        <v>Nguyễn Thị Ngọc Bích</v>
      </c>
      <c r="G1463" t="s">
        <v>1296</v>
      </c>
      <c r="H1463" s="497" t="str">
        <f>VLOOKUP(Table10[[#This Row],[Sản Phẩm RG]],'Thông tin'!C:F,4,0)</f>
        <v>PET chai</v>
      </c>
      <c r="I1463">
        <v>964</v>
      </c>
      <c r="J1463" s="497">
        <f>Table10[[#This Row],[Sản lượng kg]]/1000</f>
        <v>0.96399999999999997</v>
      </c>
      <c r="K1463" s="497" t="str">
        <f>_xlfn.XLOOKUP(Table10[[#This Row],[Loại Hàng]],Table59[Nhóm],Table59[Qui đổi])</f>
        <v>PET chai</v>
      </c>
      <c r="L1463" s="403">
        <v>46167</v>
      </c>
      <c r="M1463" t="s">
        <v>608</v>
      </c>
      <c r="N1463" s="497">
        <f>IF(COUNTIF($A$3:A1463,A1463)=1,1,0)</f>
        <v>0</v>
      </c>
    </row>
    <row r="1464" spans="1:14" x14ac:dyDescent="0.35">
      <c r="A1464" t="s">
        <v>385</v>
      </c>
      <c r="B1464" s="497" t="str">
        <f>IF(Table10[[#This Row],[DTR/Trạm]]="DTR",_xlfn.XLOOKUP(Table10[[#This Row],[ID NCC]],DS_NCC_DTR[ID NCC],DS_NCC_DTR[Tên NCC]),_xlfn.XLOOKUP(Table10[[#This Row],[ID NCC]],Data_TongTram2[ID NCC],Data_TongTram2[Tên NCC]))</f>
        <v>HKD Nguyễn Thị Lệ Hằng</v>
      </c>
      <c r="C1464" s="497" t="str">
        <f>IF(Table10[[#This Row],[Trạm/DTR]]="DTR","DTR","Trạm")</f>
        <v>Trạm</v>
      </c>
      <c r="D1464" s="497" t="str">
        <f>Table10[[#This Row],[ID NCC]]&amp;Table10[[#This Row],[Trạm/DTR]]</f>
        <v>001J3000002HLZAIA4Khánh Nga</v>
      </c>
      <c r="E1464" s="497" t="str">
        <f>IF(Table10[[#This Row],[DTR/Trạm]]="DTR",_xlfn.XLOOKUP(Table10[[#This Row],[ID NCC]],DS_NCC_DTR[ID NCC],DS_NCC_DTR[Nhân viên]),_xlfn.XLOOKUP(Table10[[#This Row],[ID NCC]],Data_TongTram2[ID NCC],Data_TongTram2[Nhân viên]))</f>
        <v>Lâm Đỗ Anh Hào</v>
      </c>
      <c r="F1464" s="497" t="str">
        <f>IF(Table10[[#This Row],[Trạm/DTR]]="DTR",_xlfn.XLOOKUP(Table10[[#This Row],[ID NCC]],DS_NCC_DTR[ID NCC],DS_NCC_DTR[Admin miền]),_xlfn.XLOOKUP(Table10[[#This Row],[Trạm/DTR]],Table16[Trạm],Table16[[Admin ]]))</f>
        <v>Nguyễn Thị Ngọc Bích</v>
      </c>
      <c r="G1464" t="s">
        <v>1296</v>
      </c>
      <c r="H1464" s="497" t="str">
        <f>VLOOKUP(Table10[[#This Row],[Sản Phẩm RG]],'Thông tin'!C:F,4,0)</f>
        <v>PET chai</v>
      </c>
      <c r="I1464">
        <v>705</v>
      </c>
      <c r="J1464" s="497">
        <f>Table10[[#This Row],[Sản lượng kg]]/1000</f>
        <v>0.70499999999999996</v>
      </c>
      <c r="K1464" s="497" t="str">
        <f>_xlfn.XLOOKUP(Table10[[#This Row],[Loại Hàng]],Table59[Nhóm],Table59[Qui đổi])</f>
        <v>PET chai</v>
      </c>
      <c r="L1464" s="403">
        <v>46167</v>
      </c>
      <c r="M1464" t="s">
        <v>608</v>
      </c>
      <c r="N1464" s="497">
        <f>IF(COUNTIF($A$3:A1464,A1464)=1,1,0)</f>
        <v>0</v>
      </c>
    </row>
    <row r="1465" spans="1:14" x14ac:dyDescent="0.35">
      <c r="A1465" t="s">
        <v>1716</v>
      </c>
      <c r="B1465" s="497" t="str">
        <f>IF(Table10[[#This Row],[DTR/Trạm]]="DTR",_xlfn.XLOOKUP(Table10[[#This Row],[ID NCC]],DS_NCC_DTR[ID NCC],DS_NCC_DTR[Tên NCC]),_xlfn.XLOOKUP(Table10[[#This Row],[ID NCC]],Data_TongTram2[ID NCC],Data_TongTram2[Tên NCC]))</f>
        <v>NCC Chị Ngọc Tháp Mười</v>
      </c>
      <c r="C1465" s="497" t="str">
        <f>IF(Table10[[#This Row],[Trạm/DTR]]="DTR","DTR","Trạm")</f>
        <v>Trạm</v>
      </c>
      <c r="D1465" s="497" t="str">
        <f>Table10[[#This Row],[ID NCC]]&amp;Table10[[#This Row],[Trạm/DTR]]</f>
        <v>001dc00001xt0uZAAQKhánh Nga</v>
      </c>
      <c r="E1465" s="497" t="str">
        <f>IF(Table10[[#This Row],[DTR/Trạm]]="DTR",_xlfn.XLOOKUP(Table10[[#This Row],[ID NCC]],DS_NCC_DTR[ID NCC],DS_NCC_DTR[Nhân viên]),_xlfn.XLOOKUP(Table10[[#This Row],[ID NCC]],Data_TongTram2[ID NCC],Data_TongTram2[Nhân viên]))</f>
        <v>Lâm Đỗ Anh Hào</v>
      </c>
      <c r="F1465" s="497" t="str">
        <f>IF(Table10[[#This Row],[Trạm/DTR]]="DTR",_xlfn.XLOOKUP(Table10[[#This Row],[ID NCC]],DS_NCC_DTR[ID NCC],DS_NCC_DTR[Admin miền]),_xlfn.XLOOKUP(Table10[[#This Row],[Trạm/DTR]],Table16[Trạm],Table16[[Admin ]]))</f>
        <v>Nguyễn Thị Ngọc Bích</v>
      </c>
      <c r="G1465" t="s">
        <v>1296</v>
      </c>
      <c r="H1465" s="497" t="str">
        <f>VLOOKUP(Table10[[#This Row],[Sản Phẩm RG]],'Thông tin'!C:F,4,0)</f>
        <v>PET chai</v>
      </c>
      <c r="I1465">
        <v>684</v>
      </c>
      <c r="J1465" s="497">
        <f>Table10[[#This Row],[Sản lượng kg]]/1000</f>
        <v>0.68400000000000005</v>
      </c>
      <c r="K1465" s="497" t="str">
        <f>_xlfn.XLOOKUP(Table10[[#This Row],[Loại Hàng]],Table59[Nhóm],Table59[Qui đổi])</f>
        <v>PET chai</v>
      </c>
      <c r="L1465" s="403">
        <v>46167</v>
      </c>
      <c r="M1465" t="s">
        <v>608</v>
      </c>
      <c r="N1465" s="497">
        <f>IF(COUNTIF($A$3:A1465,A1465)=1,1,0)</f>
        <v>0</v>
      </c>
    </row>
    <row r="1466" spans="1:14" x14ac:dyDescent="0.35">
      <c r="A1466" t="s">
        <v>405</v>
      </c>
      <c r="B1466" s="497" t="str">
        <f>IF(Table10[[#This Row],[DTR/Trạm]]="DTR",_xlfn.XLOOKUP(Table10[[#This Row],[ID NCC]],DS_NCC_DTR[ID NCC],DS_NCC_DTR[Tên NCC]),_xlfn.XLOOKUP(Table10[[#This Row],[ID NCC]],Data_TongTram2[ID NCC],Data_TongTram2[Tên NCC]))</f>
        <v>Anh Nhân Trà Vinh</v>
      </c>
      <c r="C1466" s="497" t="str">
        <f>IF(Table10[[#This Row],[Trạm/DTR]]="DTR","DTR","Trạm")</f>
        <v>Trạm</v>
      </c>
      <c r="D1466" s="497" t="str">
        <f>Table10[[#This Row],[ID NCC]]&amp;Table10[[#This Row],[Trạm/DTR]]</f>
        <v>001dc00000sVWUNAA4Khánh Nga</v>
      </c>
      <c r="E1466" s="497" t="str">
        <f>IF(Table10[[#This Row],[DTR/Trạm]]="DTR",_xlfn.XLOOKUP(Table10[[#This Row],[ID NCC]],DS_NCC_DTR[ID NCC],DS_NCC_DTR[Nhân viên]),_xlfn.XLOOKUP(Table10[[#This Row],[ID NCC]],Data_TongTram2[ID NCC],Data_TongTram2[Nhân viên]))</f>
        <v>Lê Quốc Việt</v>
      </c>
      <c r="F1466" s="497" t="str">
        <f>IF(Table10[[#This Row],[Trạm/DTR]]="DTR",_xlfn.XLOOKUP(Table10[[#This Row],[ID NCC]],DS_NCC_DTR[ID NCC],DS_NCC_DTR[Admin miền]),_xlfn.XLOOKUP(Table10[[#This Row],[Trạm/DTR]],Table16[Trạm],Table16[[Admin ]]))</f>
        <v>Nguyễn Thị Ngọc Bích</v>
      </c>
      <c r="G1466" t="s">
        <v>1296</v>
      </c>
      <c r="H1466" s="497" t="str">
        <f>VLOOKUP(Table10[[#This Row],[Sản Phẩm RG]],'Thông tin'!C:F,4,0)</f>
        <v>PET chai</v>
      </c>
      <c r="I1466">
        <v>1168</v>
      </c>
      <c r="J1466" s="497">
        <f>Table10[[#This Row],[Sản lượng kg]]/1000</f>
        <v>1.1679999999999999</v>
      </c>
      <c r="K1466" s="497" t="str">
        <f>_xlfn.XLOOKUP(Table10[[#This Row],[Loại Hàng]],Table59[Nhóm],Table59[Qui đổi])</f>
        <v>PET chai</v>
      </c>
      <c r="L1466" s="403">
        <v>46167</v>
      </c>
      <c r="M1466" t="s">
        <v>608</v>
      </c>
      <c r="N1466" s="497">
        <f>IF(COUNTIF($A$3:A1466,A1466)=1,1,0)</f>
        <v>0</v>
      </c>
    </row>
    <row r="1467" spans="1:14" x14ac:dyDescent="0.35">
      <c r="A1467" t="s">
        <v>663</v>
      </c>
      <c r="B1467" s="497" t="str">
        <f>IF(Table10[[#This Row],[DTR/Trạm]]="DTR",_xlfn.XLOOKUP(Table10[[#This Row],[ID NCC]],DS_NCC_DTR[ID NCC],DS_NCC_DTR[Tên NCC]),_xlfn.XLOOKUP(Table10[[#This Row],[ID NCC]],Data_TongTram2[ID NCC],Data_TongTram2[Tên NCC]))</f>
        <v>HKD Ái Nhi</v>
      </c>
      <c r="C1467" s="497" t="str">
        <f>IF(Table10[[#This Row],[Trạm/DTR]]="DTR","DTR","Trạm")</f>
        <v>Trạm</v>
      </c>
      <c r="D1467" s="497" t="str">
        <f>Table10[[#This Row],[ID NCC]]&amp;Table10[[#This Row],[Trạm/DTR]]</f>
        <v>001J3000005G3wOIASKhánh Nga</v>
      </c>
      <c r="E1467" s="497" t="str">
        <f>IF(Table10[[#This Row],[DTR/Trạm]]="DTR",_xlfn.XLOOKUP(Table10[[#This Row],[ID NCC]],DS_NCC_DTR[ID NCC],DS_NCC_DTR[Nhân viên]),_xlfn.XLOOKUP(Table10[[#This Row],[ID NCC]],Data_TongTram2[ID NCC],Data_TongTram2[Nhân viên]))</f>
        <v>Lê Quốc Việt</v>
      </c>
      <c r="F1467" s="497" t="str">
        <f>IF(Table10[[#This Row],[Trạm/DTR]]="DTR",_xlfn.XLOOKUP(Table10[[#This Row],[ID NCC]],DS_NCC_DTR[ID NCC],DS_NCC_DTR[Admin miền]),_xlfn.XLOOKUP(Table10[[#This Row],[Trạm/DTR]],Table16[Trạm],Table16[[Admin ]]))</f>
        <v>Nguyễn Thị Ngọc Bích</v>
      </c>
      <c r="G1467" t="s">
        <v>1296</v>
      </c>
      <c r="H1467" s="497" t="str">
        <f>VLOOKUP(Table10[[#This Row],[Sản Phẩm RG]],'Thông tin'!C:F,4,0)</f>
        <v>PET chai</v>
      </c>
      <c r="I1467">
        <v>571</v>
      </c>
      <c r="J1467" s="497">
        <f>Table10[[#This Row],[Sản lượng kg]]/1000</f>
        <v>0.57099999999999995</v>
      </c>
      <c r="K1467" s="497" t="str">
        <f>_xlfn.XLOOKUP(Table10[[#This Row],[Loại Hàng]],Table59[Nhóm],Table59[Qui đổi])</f>
        <v>PET chai</v>
      </c>
      <c r="L1467" s="403">
        <v>46167</v>
      </c>
      <c r="M1467" t="s">
        <v>608</v>
      </c>
      <c r="N1467" s="497">
        <f>IF(COUNTIF($A$3:A1467,A1467)=1,1,0)</f>
        <v>0</v>
      </c>
    </row>
    <row r="1468" spans="1:14" x14ac:dyDescent="0.35">
      <c r="A1468" t="s">
        <v>471</v>
      </c>
      <c r="B1468" s="497" t="str">
        <f>IF(Table10[[#This Row],[DTR/Trạm]]="DTR",_xlfn.XLOOKUP(Table10[[#This Row],[ID NCC]],DS_NCC_DTR[ID NCC],DS_NCC_DTR[Tên NCC]),_xlfn.XLOOKUP(Table10[[#This Row],[ID NCC]],Data_TongTram2[ID NCC],Data_TongTram2[Tên NCC]))</f>
        <v>Chị Tám Vạn Thuận</v>
      </c>
      <c r="C1468" s="497" t="str">
        <f>IF(Table10[[#This Row],[Trạm/DTR]]="DTR","DTR","Trạm")</f>
        <v>Trạm</v>
      </c>
      <c r="D1468" s="497" t="str">
        <f>Table10[[#This Row],[ID NCC]]&amp;Table10[[#This Row],[Trạm/DTR]]</f>
        <v>001J3000002HLxjIAGKhánh Nga</v>
      </c>
      <c r="E1468" s="497" t="str">
        <f>IF(Table10[[#This Row],[DTR/Trạm]]="DTR",_xlfn.XLOOKUP(Table10[[#This Row],[ID NCC]],DS_NCC_DTR[ID NCC],DS_NCC_DTR[Nhân viên]),_xlfn.XLOOKUP(Table10[[#This Row],[ID NCC]],Data_TongTram2[ID NCC],Data_TongTram2[Nhân viên]))</f>
        <v>Lâm Đỗ Anh Hào</v>
      </c>
      <c r="F1468" s="497" t="str">
        <f>IF(Table10[[#This Row],[Trạm/DTR]]="DTR",_xlfn.XLOOKUP(Table10[[#This Row],[ID NCC]],DS_NCC_DTR[ID NCC],DS_NCC_DTR[Admin miền]),_xlfn.XLOOKUP(Table10[[#This Row],[Trạm/DTR]],Table16[Trạm],Table16[[Admin ]]))</f>
        <v>Nguyễn Thị Ngọc Bích</v>
      </c>
      <c r="G1468" t="s">
        <v>1296</v>
      </c>
      <c r="H1468" s="497" t="str">
        <f>VLOOKUP(Table10[[#This Row],[Sản Phẩm RG]],'Thông tin'!C:F,4,0)</f>
        <v>PET chai</v>
      </c>
      <c r="I1468">
        <v>560</v>
      </c>
      <c r="J1468" s="497">
        <f>Table10[[#This Row],[Sản lượng kg]]/1000</f>
        <v>0.56000000000000005</v>
      </c>
      <c r="K1468" s="497" t="str">
        <f>_xlfn.XLOOKUP(Table10[[#This Row],[Loại Hàng]],Table59[Nhóm],Table59[Qui đổi])</f>
        <v>PET chai</v>
      </c>
      <c r="L1468" s="403">
        <v>46167</v>
      </c>
      <c r="M1468" t="s">
        <v>608</v>
      </c>
      <c r="N1468" s="497">
        <f>IF(COUNTIF($A$3:A1468,A1468)=1,1,0)</f>
        <v>0</v>
      </c>
    </row>
    <row r="1469" spans="1:14" x14ac:dyDescent="0.35">
      <c r="A1469" t="s">
        <v>396</v>
      </c>
      <c r="B1469" s="497" t="str">
        <f>IF(Table10[[#This Row],[DTR/Trạm]]="DTR",_xlfn.XLOOKUP(Table10[[#This Row],[ID NCC]],DS_NCC_DTR[ID NCC],DS_NCC_DTR[Tên NCC]),_xlfn.XLOOKUP(Table10[[#This Row],[ID NCC]],Data_TongTram2[ID NCC],Data_TongTram2[Tên NCC]))</f>
        <v>Anh Phong Chợ Gạo</v>
      </c>
      <c r="C1469" s="497" t="str">
        <f>IF(Table10[[#This Row],[Trạm/DTR]]="DTR","DTR","Trạm")</f>
        <v>Trạm</v>
      </c>
      <c r="D1469" s="497" t="str">
        <f>Table10[[#This Row],[ID NCC]]&amp;Table10[[#This Row],[Trạm/DTR]]</f>
        <v>001J3000002ItCOIA0Khánh Nga</v>
      </c>
      <c r="E1469" s="497" t="str">
        <f>IF(Table10[[#This Row],[DTR/Trạm]]="DTR",_xlfn.XLOOKUP(Table10[[#This Row],[ID NCC]],DS_NCC_DTR[ID NCC],DS_NCC_DTR[Nhân viên]),_xlfn.XLOOKUP(Table10[[#This Row],[ID NCC]],Data_TongTram2[ID NCC],Data_TongTram2[Nhân viên]))</f>
        <v>Lâm Đỗ Anh Hào</v>
      </c>
      <c r="F1469" s="497" t="str">
        <f>IF(Table10[[#This Row],[Trạm/DTR]]="DTR",_xlfn.XLOOKUP(Table10[[#This Row],[ID NCC]],DS_NCC_DTR[ID NCC],DS_NCC_DTR[Admin miền]),_xlfn.XLOOKUP(Table10[[#This Row],[Trạm/DTR]],Table16[Trạm],Table16[[Admin ]]))</f>
        <v>Nguyễn Thị Ngọc Bích</v>
      </c>
      <c r="G1469" t="s">
        <v>1296</v>
      </c>
      <c r="H1469" s="497" t="str">
        <f>VLOOKUP(Table10[[#This Row],[Sản Phẩm RG]],'Thông tin'!C:F,4,0)</f>
        <v>PET chai</v>
      </c>
      <c r="I1469">
        <v>1049</v>
      </c>
      <c r="J1469" s="497">
        <f>Table10[[#This Row],[Sản lượng kg]]/1000</f>
        <v>1.0489999999999999</v>
      </c>
      <c r="K1469" s="497" t="str">
        <f>_xlfn.XLOOKUP(Table10[[#This Row],[Loại Hàng]],Table59[Nhóm],Table59[Qui đổi])</f>
        <v>PET chai</v>
      </c>
      <c r="L1469" s="403">
        <v>46167</v>
      </c>
      <c r="M1469" t="s">
        <v>608</v>
      </c>
      <c r="N1469" s="497">
        <f>IF(COUNTIF($A$3:A1469,A1469)=1,1,0)</f>
        <v>0</v>
      </c>
    </row>
    <row r="1470" spans="1:14" x14ac:dyDescent="0.35">
      <c r="A1470" t="s">
        <v>487</v>
      </c>
      <c r="B1470" s="497" t="str">
        <f>IF(Table10[[#This Row],[DTR/Trạm]]="DTR",_xlfn.XLOOKUP(Table10[[#This Row],[ID NCC]],DS_NCC_DTR[ID NCC],DS_NCC_DTR[Tên NCC]),_xlfn.XLOOKUP(Table10[[#This Row],[ID NCC]],Data_TongTram2[ID NCC],Data_TongTram2[Tên NCC]))</f>
        <v>Công ty Phước Lộc Tân</v>
      </c>
      <c r="C1470" s="497" t="str">
        <f>IF(Table10[[#This Row],[Trạm/DTR]]="DTR","DTR","Trạm")</f>
        <v>Trạm</v>
      </c>
      <c r="D1470" s="497" t="str">
        <f>Table10[[#This Row],[ID NCC]]&amp;Table10[[#This Row],[Trạm/DTR]]</f>
        <v>001J3000002HLmlIAGKhánh Nga</v>
      </c>
      <c r="E1470" s="497" t="str">
        <f>IF(Table10[[#This Row],[DTR/Trạm]]="DTR",_xlfn.XLOOKUP(Table10[[#This Row],[ID NCC]],DS_NCC_DTR[ID NCC],DS_NCC_DTR[Nhân viên]),_xlfn.XLOOKUP(Table10[[#This Row],[ID NCC]],Data_TongTram2[ID NCC],Data_TongTram2[Nhân viên]))</f>
        <v>Nguyễn Duy Tân</v>
      </c>
      <c r="F1470" s="497" t="str">
        <f>IF(Table10[[#This Row],[Trạm/DTR]]="DTR",_xlfn.XLOOKUP(Table10[[#This Row],[ID NCC]],DS_NCC_DTR[ID NCC],DS_NCC_DTR[Admin miền]),_xlfn.XLOOKUP(Table10[[#This Row],[Trạm/DTR]],Table16[Trạm],Table16[[Admin ]]))</f>
        <v>Nguyễn Thị Ngọc Bích</v>
      </c>
      <c r="G1470" t="s">
        <v>2240</v>
      </c>
      <c r="H1470" s="497" t="str">
        <f>VLOOKUP(Table10[[#This Row],[Sản Phẩm RG]],'Thông tin'!C:F,4,0)</f>
        <v>PET chai</v>
      </c>
      <c r="I1470">
        <v>8040</v>
      </c>
      <c r="J1470" s="497">
        <f>Table10[[#This Row],[Sản lượng kg]]/1000</f>
        <v>8.0399999999999991</v>
      </c>
      <c r="K1470" s="497" t="str">
        <f>_xlfn.XLOOKUP(Table10[[#This Row],[Loại Hàng]],Table59[Nhóm],Table59[Qui đổi])</f>
        <v>PET chai</v>
      </c>
      <c r="L1470" s="403">
        <v>46167</v>
      </c>
      <c r="M1470" t="s">
        <v>608</v>
      </c>
      <c r="N1470" s="497">
        <f>IF(COUNTIF($A$3:A1470,A1470)=1,1,0)</f>
        <v>0</v>
      </c>
    </row>
    <row r="1471" spans="1:14" x14ac:dyDescent="0.35">
      <c r="A1471" t="s">
        <v>489</v>
      </c>
      <c r="B1471" s="497" t="str">
        <f>IF(Table10[[#This Row],[DTR/Trạm]]="DTR",_xlfn.XLOOKUP(Table10[[#This Row],[ID NCC]],DS_NCC_DTR[ID NCC],DS_NCC_DTR[Tên NCC]),_xlfn.XLOOKUP(Table10[[#This Row],[ID NCC]],Data_TongTram2[ID NCC],Data_TongTram2[Tên NCC]))</f>
        <v>Anh Hùng Chợ Bưng</v>
      </c>
      <c r="C1471" s="497" t="str">
        <f>IF(Table10[[#This Row],[Trạm/DTR]]="DTR","DTR","Trạm")</f>
        <v>Trạm</v>
      </c>
      <c r="D1471" s="497" t="str">
        <f>Table10[[#This Row],[ID NCC]]&amp;Table10[[#This Row],[Trạm/DTR]]</f>
        <v>001J3000005G3uMIASKhánh Nga</v>
      </c>
      <c r="E1471" s="497" t="str">
        <f>IF(Table10[[#This Row],[DTR/Trạm]]="DTR",_xlfn.XLOOKUP(Table10[[#This Row],[ID NCC]],DS_NCC_DTR[ID NCC],DS_NCC_DTR[Nhân viên]),_xlfn.XLOOKUP(Table10[[#This Row],[ID NCC]],Data_TongTram2[ID NCC],Data_TongTram2[Nhân viên]))</f>
        <v>Lâm Đỗ Anh Hào</v>
      </c>
      <c r="F1471" s="497" t="str">
        <f>IF(Table10[[#This Row],[Trạm/DTR]]="DTR",_xlfn.XLOOKUP(Table10[[#This Row],[ID NCC]],DS_NCC_DTR[ID NCC],DS_NCC_DTR[Admin miền]),_xlfn.XLOOKUP(Table10[[#This Row],[Trạm/DTR]],Table16[Trạm],Table16[[Admin ]]))</f>
        <v>Nguyễn Thị Ngọc Bích</v>
      </c>
      <c r="G1471" t="s">
        <v>1296</v>
      </c>
      <c r="H1471" s="497" t="str">
        <f>VLOOKUP(Table10[[#This Row],[Sản Phẩm RG]],'Thông tin'!C:F,4,0)</f>
        <v>PET chai</v>
      </c>
      <c r="I1471">
        <v>267</v>
      </c>
      <c r="J1471" s="497">
        <f>Table10[[#This Row],[Sản lượng kg]]/1000</f>
        <v>0.26700000000000002</v>
      </c>
      <c r="K1471" s="497" t="str">
        <f>_xlfn.XLOOKUP(Table10[[#This Row],[Loại Hàng]],Table59[Nhóm],Table59[Qui đổi])</f>
        <v>PET chai</v>
      </c>
      <c r="L1471" s="403">
        <v>46167</v>
      </c>
      <c r="M1471" t="s">
        <v>608</v>
      </c>
      <c r="N1471" s="497">
        <f>IF(COUNTIF($A$3:A1471,A1471)=1,1,0)</f>
        <v>0</v>
      </c>
    </row>
    <row r="1472" spans="1:14" x14ac:dyDescent="0.35">
      <c r="A1472" t="s">
        <v>663</v>
      </c>
      <c r="B1472" s="497" t="str">
        <f>IF(Table10[[#This Row],[DTR/Trạm]]="DTR",_xlfn.XLOOKUP(Table10[[#This Row],[ID NCC]],DS_NCC_DTR[ID NCC],DS_NCC_DTR[Tên NCC]),_xlfn.XLOOKUP(Table10[[#This Row],[ID NCC]],Data_TongTram2[ID NCC],Data_TongTram2[Tên NCC]))</f>
        <v>HKD Ái Nhi</v>
      </c>
      <c r="C1472" s="497" t="str">
        <f>IF(Table10[[#This Row],[Trạm/DTR]]="DTR","DTR","Trạm")</f>
        <v>Trạm</v>
      </c>
      <c r="D1472" s="497" t="str">
        <f>Table10[[#This Row],[ID NCC]]&amp;Table10[[#This Row],[Trạm/DTR]]</f>
        <v>001J3000005G3wOIASKhánh Nga</v>
      </c>
      <c r="E1472" s="497" t="str">
        <f>IF(Table10[[#This Row],[DTR/Trạm]]="DTR",_xlfn.XLOOKUP(Table10[[#This Row],[ID NCC]],DS_NCC_DTR[ID NCC],DS_NCC_DTR[Nhân viên]),_xlfn.XLOOKUP(Table10[[#This Row],[ID NCC]],Data_TongTram2[ID NCC],Data_TongTram2[Nhân viên]))</f>
        <v>Lê Quốc Việt</v>
      </c>
      <c r="F1472" s="497" t="str">
        <f>IF(Table10[[#This Row],[Trạm/DTR]]="DTR",_xlfn.XLOOKUP(Table10[[#This Row],[ID NCC]],DS_NCC_DTR[ID NCC],DS_NCC_DTR[Admin miền]),_xlfn.XLOOKUP(Table10[[#This Row],[Trạm/DTR]],Table16[Trạm],Table16[[Admin ]]))</f>
        <v>Nguyễn Thị Ngọc Bích</v>
      </c>
      <c r="G1472" t="s">
        <v>1296</v>
      </c>
      <c r="H1472" s="497" t="str">
        <f>VLOOKUP(Table10[[#This Row],[Sản Phẩm RG]],'Thông tin'!C:F,4,0)</f>
        <v>PET chai</v>
      </c>
      <c r="I1472">
        <v>759</v>
      </c>
      <c r="J1472" s="497">
        <f>Table10[[#This Row],[Sản lượng kg]]/1000</f>
        <v>0.75900000000000001</v>
      </c>
      <c r="K1472" s="497" t="str">
        <f>_xlfn.XLOOKUP(Table10[[#This Row],[Loại Hàng]],Table59[Nhóm],Table59[Qui đổi])</f>
        <v>PET chai</v>
      </c>
      <c r="L1472" s="403">
        <v>46167</v>
      </c>
      <c r="M1472" t="s">
        <v>608</v>
      </c>
      <c r="N1472" s="497">
        <f>IF(COUNTIF($A$3:A1472,A1472)=1,1,0)</f>
        <v>0</v>
      </c>
    </row>
    <row r="1473" spans="1:14" x14ac:dyDescent="0.35">
      <c r="A1473" t="s">
        <v>477</v>
      </c>
      <c r="B1473" s="497" t="str">
        <f>IF(Table10[[#This Row],[DTR/Trạm]]="DTR",_xlfn.XLOOKUP(Table10[[#This Row],[ID NCC]],DS_NCC_DTR[ID NCC],DS_NCC_DTR[Tên NCC]),_xlfn.XLOOKUP(Table10[[#This Row],[ID NCC]],Data_TongTram2[ID NCC],Data_TongTram2[Tên NCC]))</f>
        <v>Anh Quang Bến Tre</v>
      </c>
      <c r="C1473" s="497" t="str">
        <f>IF(Table10[[#This Row],[Trạm/DTR]]="DTR","DTR","Trạm")</f>
        <v>Trạm</v>
      </c>
      <c r="D1473" s="497" t="str">
        <f>Table10[[#This Row],[ID NCC]]&amp;Table10[[#This Row],[Trạm/DTR]]</f>
        <v>001J3000002HLsTIAWKhánh Nga</v>
      </c>
      <c r="E1473" s="497" t="str">
        <f>IF(Table10[[#This Row],[DTR/Trạm]]="DTR",_xlfn.XLOOKUP(Table10[[#This Row],[ID NCC]],DS_NCC_DTR[ID NCC],DS_NCC_DTR[Nhân viên]),_xlfn.XLOOKUP(Table10[[#This Row],[ID NCC]],Data_TongTram2[ID NCC],Data_TongTram2[Nhân viên]))</f>
        <v>Lê Quốc Việt</v>
      </c>
      <c r="F1473" s="497" t="str">
        <f>IF(Table10[[#This Row],[Trạm/DTR]]="DTR",_xlfn.XLOOKUP(Table10[[#This Row],[ID NCC]],DS_NCC_DTR[ID NCC],DS_NCC_DTR[Admin miền]),_xlfn.XLOOKUP(Table10[[#This Row],[Trạm/DTR]],Table16[Trạm],Table16[[Admin ]]))</f>
        <v>Nguyễn Thị Ngọc Bích</v>
      </c>
      <c r="G1473" t="s">
        <v>1296</v>
      </c>
      <c r="H1473" s="497" t="str">
        <f>VLOOKUP(Table10[[#This Row],[Sản Phẩm RG]],'Thông tin'!C:F,4,0)</f>
        <v>PET chai</v>
      </c>
      <c r="I1473">
        <v>1033</v>
      </c>
      <c r="J1473" s="497">
        <f>Table10[[#This Row],[Sản lượng kg]]/1000</f>
        <v>1.0329999999999999</v>
      </c>
      <c r="K1473" s="497" t="str">
        <f>_xlfn.XLOOKUP(Table10[[#This Row],[Loại Hàng]],Table59[Nhóm],Table59[Qui đổi])</f>
        <v>PET chai</v>
      </c>
      <c r="L1473" s="403">
        <v>46167</v>
      </c>
      <c r="M1473" t="s">
        <v>608</v>
      </c>
      <c r="N1473" s="497">
        <f>IF(COUNTIF($A$3:A1473,A1473)=1,1,0)</f>
        <v>0</v>
      </c>
    </row>
    <row r="1474" spans="1:14" x14ac:dyDescent="0.35">
      <c r="A1474" t="s">
        <v>383</v>
      </c>
      <c r="B1474" s="497" t="str">
        <f>IF(Table10[[#This Row],[DTR/Trạm]]="DTR",_xlfn.XLOOKUP(Table10[[#This Row],[ID NCC]],DS_NCC_DTR[ID NCC],DS_NCC_DTR[Tên NCC]),_xlfn.XLOOKUP(Table10[[#This Row],[ID NCC]],Data_TongTram2[ID NCC],Data_TongTram2[Tên NCC]))</f>
        <v>PHẾ LIỆU CẦU</v>
      </c>
      <c r="C1474" s="497" t="str">
        <f>IF(Table10[[#This Row],[Trạm/DTR]]="DTR","DTR","Trạm")</f>
        <v>Trạm</v>
      </c>
      <c r="D1474" s="497" t="str">
        <f>Table10[[#This Row],[ID NCC]]&amp;Table10[[#This Row],[Trạm/DTR]]</f>
        <v>001J3000005HQnYIAWKhánh Nga</v>
      </c>
      <c r="E1474" s="497" t="str">
        <f>IF(Table10[[#This Row],[DTR/Trạm]]="DTR",_xlfn.XLOOKUP(Table10[[#This Row],[ID NCC]],DS_NCC_DTR[ID NCC],DS_NCC_DTR[Nhân viên]),_xlfn.XLOOKUP(Table10[[#This Row],[ID NCC]],Data_TongTram2[ID NCC],Data_TongTram2[Nhân viên]))</f>
        <v>Lâm Đỗ Anh Hào</v>
      </c>
      <c r="F1474" s="497" t="str">
        <f>IF(Table10[[#This Row],[Trạm/DTR]]="DTR",_xlfn.XLOOKUP(Table10[[#This Row],[ID NCC]],DS_NCC_DTR[ID NCC],DS_NCC_DTR[Admin miền]),_xlfn.XLOOKUP(Table10[[#This Row],[Trạm/DTR]],Table16[Trạm],Table16[[Admin ]]))</f>
        <v>Nguyễn Thị Ngọc Bích</v>
      </c>
      <c r="G1474" t="s">
        <v>1296</v>
      </c>
      <c r="H1474" s="497" t="str">
        <f>VLOOKUP(Table10[[#This Row],[Sản Phẩm RG]],'Thông tin'!C:F,4,0)</f>
        <v>PET chai</v>
      </c>
      <c r="I1474">
        <v>1080</v>
      </c>
      <c r="J1474" s="497">
        <f>Table10[[#This Row],[Sản lượng kg]]/1000</f>
        <v>1.08</v>
      </c>
      <c r="K1474" s="497" t="str">
        <f>_xlfn.XLOOKUP(Table10[[#This Row],[Loại Hàng]],Table59[Nhóm],Table59[Qui đổi])</f>
        <v>PET chai</v>
      </c>
      <c r="L1474" s="403">
        <v>46167</v>
      </c>
      <c r="M1474" t="s">
        <v>608</v>
      </c>
      <c r="N1474" s="497">
        <f>IF(COUNTIF($A$3:A1474,A1474)=1,1,0)</f>
        <v>0</v>
      </c>
    </row>
    <row r="1475" spans="1:14" x14ac:dyDescent="0.35">
      <c r="A1475" t="s">
        <v>383</v>
      </c>
      <c r="B1475" s="497" t="str">
        <f>IF(Table10[[#This Row],[DTR/Trạm]]="DTR",_xlfn.XLOOKUP(Table10[[#This Row],[ID NCC]],DS_NCC_DTR[ID NCC],DS_NCC_DTR[Tên NCC]),_xlfn.XLOOKUP(Table10[[#This Row],[ID NCC]],Data_TongTram2[ID NCC],Data_TongTram2[Tên NCC]))</f>
        <v>PHẾ LIỆU CẦU</v>
      </c>
      <c r="C1475" s="497" t="str">
        <f>IF(Table10[[#This Row],[Trạm/DTR]]="DTR","DTR","Trạm")</f>
        <v>Trạm</v>
      </c>
      <c r="D1475" s="497" t="str">
        <f>Table10[[#This Row],[ID NCC]]&amp;Table10[[#This Row],[Trạm/DTR]]</f>
        <v>001J3000005HQnYIAWKhánh Nga</v>
      </c>
      <c r="E1475" s="497" t="str">
        <f>IF(Table10[[#This Row],[DTR/Trạm]]="DTR",_xlfn.XLOOKUP(Table10[[#This Row],[ID NCC]],DS_NCC_DTR[ID NCC],DS_NCC_DTR[Nhân viên]),_xlfn.XLOOKUP(Table10[[#This Row],[ID NCC]],Data_TongTram2[ID NCC],Data_TongTram2[Nhân viên]))</f>
        <v>Lâm Đỗ Anh Hào</v>
      </c>
      <c r="F1475" s="497" t="str">
        <f>IF(Table10[[#This Row],[Trạm/DTR]]="DTR",_xlfn.XLOOKUP(Table10[[#This Row],[ID NCC]],DS_NCC_DTR[ID NCC],DS_NCC_DTR[Admin miền]),_xlfn.XLOOKUP(Table10[[#This Row],[Trạm/DTR]],Table16[Trạm],Table16[[Admin ]]))</f>
        <v>Nguyễn Thị Ngọc Bích</v>
      </c>
      <c r="G1475" t="s">
        <v>1360</v>
      </c>
      <c r="H1475" s="497" t="str">
        <f>VLOOKUP(Table10[[#This Row],[Sản Phẩm RG]],'Thông tin'!C:F,4,0)</f>
        <v>PET chai</v>
      </c>
      <c r="I1475">
        <v>20</v>
      </c>
      <c r="J1475" s="497">
        <f>Table10[[#This Row],[Sản lượng kg]]/1000</f>
        <v>0.02</v>
      </c>
      <c r="K1475" s="497" t="str">
        <f>_xlfn.XLOOKUP(Table10[[#This Row],[Loại Hàng]],Table59[Nhóm],Table59[Qui đổi])</f>
        <v>PET chai</v>
      </c>
      <c r="L1475" s="403">
        <v>46167</v>
      </c>
      <c r="M1475" t="s">
        <v>608</v>
      </c>
      <c r="N1475" s="497">
        <f>IF(COUNTIF($A$3:A1475,A1475)=1,1,0)</f>
        <v>0</v>
      </c>
    </row>
    <row r="1476" spans="1:14" x14ac:dyDescent="0.35">
      <c r="A1476" t="s">
        <v>393</v>
      </c>
      <c r="B1476" s="497" t="str">
        <f>IF(Table10[[#This Row],[DTR/Trạm]]="DTR",_xlfn.XLOOKUP(Table10[[#This Row],[ID NCC]],DS_NCC_DTR[ID NCC],DS_NCC_DTR[Tên NCC]),_xlfn.XLOOKUP(Table10[[#This Row],[ID NCC]],Data_TongTram2[ID NCC],Data_TongTram2[Tên NCC]))</f>
        <v>Anh Phước Vĩnh Kim</v>
      </c>
      <c r="C1476" s="497" t="str">
        <f>IF(Table10[[#This Row],[Trạm/DTR]]="DTR","DTR","Trạm")</f>
        <v>Trạm</v>
      </c>
      <c r="D1476" s="497" t="str">
        <f>Table10[[#This Row],[ID NCC]]&amp;Table10[[#This Row],[Trạm/DTR]]</f>
        <v>001J3000002HLpxIAGKhánh Nga</v>
      </c>
      <c r="E1476" s="497" t="str">
        <f>IF(Table10[[#This Row],[DTR/Trạm]]="DTR",_xlfn.XLOOKUP(Table10[[#This Row],[ID NCC]],DS_NCC_DTR[ID NCC],DS_NCC_DTR[Nhân viên]),_xlfn.XLOOKUP(Table10[[#This Row],[ID NCC]],Data_TongTram2[ID NCC],Data_TongTram2[Nhân viên]))</f>
        <v>Lâm Đỗ Anh Hào</v>
      </c>
      <c r="F1476" s="497" t="str">
        <f>IF(Table10[[#This Row],[Trạm/DTR]]="DTR",_xlfn.XLOOKUP(Table10[[#This Row],[ID NCC]],DS_NCC_DTR[ID NCC],DS_NCC_DTR[Admin miền]),_xlfn.XLOOKUP(Table10[[#This Row],[Trạm/DTR]],Table16[Trạm],Table16[[Admin ]]))</f>
        <v>Nguyễn Thị Ngọc Bích</v>
      </c>
      <c r="G1476" t="s">
        <v>1296</v>
      </c>
      <c r="H1476" s="497" t="str">
        <f>VLOOKUP(Table10[[#This Row],[Sản Phẩm RG]],'Thông tin'!C:F,4,0)</f>
        <v>PET chai</v>
      </c>
      <c r="I1476">
        <v>735</v>
      </c>
      <c r="J1476" s="497">
        <f>Table10[[#This Row],[Sản lượng kg]]/1000</f>
        <v>0.73499999999999999</v>
      </c>
      <c r="K1476" s="497" t="str">
        <f>_xlfn.XLOOKUP(Table10[[#This Row],[Loại Hàng]],Table59[Nhóm],Table59[Qui đổi])</f>
        <v>PET chai</v>
      </c>
      <c r="L1476" s="403">
        <v>46167</v>
      </c>
      <c r="M1476" t="s">
        <v>608</v>
      </c>
      <c r="N1476" s="497">
        <f>IF(COUNTIF($A$3:A1476,A1476)=1,1,0)</f>
        <v>0</v>
      </c>
    </row>
    <row r="1477" spans="1:14" x14ac:dyDescent="0.35">
      <c r="A1477" t="s">
        <v>457</v>
      </c>
      <c r="B1477" s="497" t="str">
        <f>IF(Table10[[#This Row],[DTR/Trạm]]="DTR",_xlfn.XLOOKUP(Table10[[#This Row],[ID NCC]],DS_NCC_DTR[ID NCC],DS_NCC_DTR[Tên NCC]),_xlfn.XLOOKUP(Table10[[#This Row],[ID NCC]],Data_TongTram2[ID NCC],Data_TongTram2[Tên NCC]))</f>
        <v>Anh Sơn Tiền Giang</v>
      </c>
      <c r="C1477" s="497" t="str">
        <f>IF(Table10[[#This Row],[Trạm/DTR]]="DTR","DTR","Trạm")</f>
        <v>Trạm</v>
      </c>
      <c r="D1477" s="497" t="str">
        <f>Table10[[#This Row],[ID NCC]]&amp;Table10[[#This Row],[Trạm/DTR]]</f>
        <v>001J3000002HLbhIAGKhánh Nga</v>
      </c>
      <c r="E1477" s="497" t="str">
        <f>IF(Table10[[#This Row],[DTR/Trạm]]="DTR",_xlfn.XLOOKUP(Table10[[#This Row],[ID NCC]],DS_NCC_DTR[ID NCC],DS_NCC_DTR[Nhân viên]),_xlfn.XLOOKUP(Table10[[#This Row],[ID NCC]],Data_TongTram2[ID NCC],Data_TongTram2[Nhân viên]))</f>
        <v>Lâm Đỗ Anh Hào</v>
      </c>
      <c r="F1477" s="497" t="str">
        <f>IF(Table10[[#This Row],[Trạm/DTR]]="DTR",_xlfn.XLOOKUP(Table10[[#This Row],[ID NCC]],DS_NCC_DTR[ID NCC],DS_NCC_DTR[Admin miền]),_xlfn.XLOOKUP(Table10[[#This Row],[Trạm/DTR]],Table16[Trạm],Table16[[Admin ]]))</f>
        <v>Nguyễn Thị Ngọc Bích</v>
      </c>
      <c r="G1477" t="s">
        <v>1296</v>
      </c>
      <c r="H1477" s="497" t="str">
        <f>VLOOKUP(Table10[[#This Row],[Sản Phẩm RG]],'Thông tin'!C:F,4,0)</f>
        <v>PET chai</v>
      </c>
      <c r="I1477">
        <v>476</v>
      </c>
      <c r="J1477" s="497">
        <f>Table10[[#This Row],[Sản lượng kg]]/1000</f>
        <v>0.47599999999999998</v>
      </c>
      <c r="K1477" s="497" t="str">
        <f>_xlfn.XLOOKUP(Table10[[#This Row],[Loại Hàng]],Table59[Nhóm],Table59[Qui đổi])</f>
        <v>PET chai</v>
      </c>
      <c r="L1477" s="403">
        <v>46167</v>
      </c>
      <c r="M1477" t="s">
        <v>608</v>
      </c>
      <c r="N1477" s="497">
        <f>IF(COUNTIF($A$3:A1477,A1477)=1,1,0)</f>
        <v>0</v>
      </c>
    </row>
    <row r="1478" spans="1:14" x14ac:dyDescent="0.35">
      <c r="A1478" t="s">
        <v>785</v>
      </c>
      <c r="B1478" s="497" t="str">
        <f>IF(Table10[[#This Row],[DTR/Trạm]]="DTR",_xlfn.XLOOKUP(Table10[[#This Row],[ID NCC]],DS_NCC_DTR[ID NCC],DS_NCC_DTR[Tên NCC]),_xlfn.XLOOKUP(Table10[[#This Row],[ID NCC]],Data_TongTram2[ID NCC],Data_TongTram2[Tên NCC]))</f>
        <v>Anh Thanh</v>
      </c>
      <c r="C1478" s="497" t="str">
        <f>IF(Table10[[#This Row],[Trạm/DTR]]="DTR","DTR","Trạm")</f>
        <v>Trạm</v>
      </c>
      <c r="D1478" s="497" t="str">
        <f>Table10[[#This Row],[ID NCC]]&amp;Table10[[#This Row],[Trạm/DTR]]</f>
        <v>001J3000002HLy9IAGKhánh Nga</v>
      </c>
      <c r="E1478" s="497" t="str">
        <f>IF(Table10[[#This Row],[DTR/Trạm]]="DTR",_xlfn.XLOOKUP(Table10[[#This Row],[ID NCC]],DS_NCC_DTR[ID NCC],DS_NCC_DTR[Nhân viên]),_xlfn.XLOOKUP(Table10[[#This Row],[ID NCC]],Data_TongTram2[ID NCC],Data_TongTram2[Nhân viên]))</f>
        <v>Lê Quốc Việt</v>
      </c>
      <c r="F1478" s="497" t="str">
        <f>IF(Table10[[#This Row],[Trạm/DTR]]="DTR",_xlfn.XLOOKUP(Table10[[#This Row],[ID NCC]],DS_NCC_DTR[ID NCC],DS_NCC_DTR[Admin miền]),_xlfn.XLOOKUP(Table10[[#This Row],[Trạm/DTR]],Table16[Trạm],Table16[[Admin ]]))</f>
        <v>Nguyễn Thị Ngọc Bích</v>
      </c>
      <c r="G1478" t="s">
        <v>1296</v>
      </c>
      <c r="H1478" s="497" t="str">
        <f>VLOOKUP(Table10[[#This Row],[Sản Phẩm RG]],'Thông tin'!C:F,4,0)</f>
        <v>PET chai</v>
      </c>
      <c r="I1478">
        <v>437</v>
      </c>
      <c r="J1478" s="497">
        <f>Table10[[#This Row],[Sản lượng kg]]/1000</f>
        <v>0.437</v>
      </c>
      <c r="K1478" s="497" t="str">
        <f>_xlfn.XLOOKUP(Table10[[#This Row],[Loại Hàng]],Table59[Nhóm],Table59[Qui đổi])</f>
        <v>PET chai</v>
      </c>
      <c r="L1478" s="403">
        <v>46167</v>
      </c>
      <c r="M1478" t="s">
        <v>608</v>
      </c>
      <c r="N1478" s="497">
        <f>IF(COUNTIF($A$3:A1478,A1478)=1,1,0)</f>
        <v>0</v>
      </c>
    </row>
    <row r="1479" spans="1:14" x14ac:dyDescent="0.35">
      <c r="A1479" t="s">
        <v>397</v>
      </c>
      <c r="B1479" s="497" t="str">
        <f>IF(Table10[[#This Row],[DTR/Trạm]]="DTR",_xlfn.XLOOKUP(Table10[[#This Row],[ID NCC]],DS_NCC_DTR[ID NCC],DS_NCC_DTR[Tên NCC]),_xlfn.XLOOKUP(Table10[[#This Row],[ID NCC]],Data_TongTram2[ID NCC],Data_TongTram2[Tên NCC]))</f>
        <v>HKD In</v>
      </c>
      <c r="C1479" s="497" t="str">
        <f>IF(Table10[[#This Row],[Trạm/DTR]]="DTR","DTR","Trạm")</f>
        <v>Trạm</v>
      </c>
      <c r="D1479" s="497" t="str">
        <f>Table10[[#This Row],[ID NCC]]&amp;Table10[[#This Row],[Trạm/DTR]]</f>
        <v>001J3000009AFWkIAOKhánh Nga</v>
      </c>
      <c r="E1479" s="497" t="str">
        <f>IF(Table10[[#This Row],[DTR/Trạm]]="DTR",_xlfn.XLOOKUP(Table10[[#This Row],[ID NCC]],DS_NCC_DTR[ID NCC],DS_NCC_DTR[Nhân viên]),_xlfn.XLOOKUP(Table10[[#This Row],[ID NCC]],Data_TongTram2[ID NCC],Data_TongTram2[Nhân viên]))</f>
        <v>Lê Quốc Việt</v>
      </c>
      <c r="F1479" s="497" t="str">
        <f>IF(Table10[[#This Row],[Trạm/DTR]]="DTR",_xlfn.XLOOKUP(Table10[[#This Row],[ID NCC]],DS_NCC_DTR[ID NCC],DS_NCC_DTR[Admin miền]),_xlfn.XLOOKUP(Table10[[#This Row],[Trạm/DTR]],Table16[Trạm],Table16[[Admin ]]))</f>
        <v>Nguyễn Thị Ngọc Bích</v>
      </c>
      <c r="G1479" t="s">
        <v>1296</v>
      </c>
      <c r="H1479" s="497" t="str">
        <f>VLOOKUP(Table10[[#This Row],[Sản Phẩm RG]],'Thông tin'!C:F,4,0)</f>
        <v>PET chai</v>
      </c>
      <c r="I1479">
        <v>1101</v>
      </c>
      <c r="J1479" s="497">
        <f>Table10[[#This Row],[Sản lượng kg]]/1000</f>
        <v>1.101</v>
      </c>
      <c r="K1479" s="497" t="str">
        <f>_xlfn.XLOOKUP(Table10[[#This Row],[Loại Hàng]],Table59[Nhóm],Table59[Qui đổi])</f>
        <v>PET chai</v>
      </c>
      <c r="L1479" s="403">
        <v>46168</v>
      </c>
      <c r="M1479" t="s">
        <v>608</v>
      </c>
      <c r="N1479" s="497">
        <f>IF(COUNTIF($A$3:A1479,A1479)=1,1,0)</f>
        <v>0</v>
      </c>
    </row>
    <row r="1480" spans="1:14" x14ac:dyDescent="0.35">
      <c r="A1480" t="s">
        <v>389</v>
      </c>
      <c r="B1480" s="497" t="str">
        <f>IF(Table10[[#This Row],[DTR/Trạm]]="DTR",_xlfn.XLOOKUP(Table10[[#This Row],[ID NCC]],DS_NCC_DTR[ID NCC],DS_NCC_DTR[Tên NCC]),_xlfn.XLOOKUP(Table10[[#This Row],[ID NCC]],Data_TongTram2[ID NCC],Data_TongTram2[Tên NCC]))</f>
        <v>Anh Việt Đông Hòa</v>
      </c>
      <c r="C1480" s="497" t="str">
        <f>IF(Table10[[#This Row],[Trạm/DTR]]="DTR","DTR","Trạm")</f>
        <v>Trạm</v>
      </c>
      <c r="D1480" s="497" t="str">
        <f>Table10[[#This Row],[ID NCC]]&amp;Table10[[#This Row],[Trạm/DTR]]</f>
        <v>001J3000002HLphIAGKhánh Nga</v>
      </c>
      <c r="E1480" s="497" t="str">
        <f>IF(Table10[[#This Row],[DTR/Trạm]]="DTR",_xlfn.XLOOKUP(Table10[[#This Row],[ID NCC]],DS_NCC_DTR[ID NCC],DS_NCC_DTR[Nhân viên]),_xlfn.XLOOKUP(Table10[[#This Row],[ID NCC]],Data_TongTram2[ID NCC],Data_TongTram2[Nhân viên]))</f>
        <v>Lâm Đỗ Anh Hào</v>
      </c>
      <c r="F1480" s="497" t="str">
        <f>IF(Table10[[#This Row],[Trạm/DTR]]="DTR",_xlfn.XLOOKUP(Table10[[#This Row],[ID NCC]],DS_NCC_DTR[ID NCC],DS_NCC_DTR[Admin miền]),_xlfn.XLOOKUP(Table10[[#This Row],[Trạm/DTR]],Table16[Trạm],Table16[[Admin ]]))</f>
        <v>Nguyễn Thị Ngọc Bích</v>
      </c>
      <c r="G1480" t="s">
        <v>1296</v>
      </c>
      <c r="H1480" s="497" t="str">
        <f>VLOOKUP(Table10[[#This Row],[Sản Phẩm RG]],'Thông tin'!C:F,4,0)</f>
        <v>PET chai</v>
      </c>
      <c r="I1480">
        <v>960</v>
      </c>
      <c r="J1480" s="497">
        <f>Table10[[#This Row],[Sản lượng kg]]/1000</f>
        <v>0.96</v>
      </c>
      <c r="K1480" s="497" t="str">
        <f>_xlfn.XLOOKUP(Table10[[#This Row],[Loại Hàng]],Table59[Nhóm],Table59[Qui đổi])</f>
        <v>PET chai</v>
      </c>
      <c r="L1480" s="403">
        <v>46168</v>
      </c>
      <c r="M1480" t="s">
        <v>608</v>
      </c>
      <c r="N1480" s="497">
        <f>IF(COUNTIF($A$3:A1480,A1480)=1,1,0)</f>
        <v>0</v>
      </c>
    </row>
    <row r="1481" spans="1:14" x14ac:dyDescent="0.35">
      <c r="A1481" t="s">
        <v>1645</v>
      </c>
      <c r="B1481" s="497" t="str">
        <f>IF(Table10[[#This Row],[DTR/Trạm]]="DTR",_xlfn.XLOOKUP(Table10[[#This Row],[ID NCC]],DS_NCC_DTR[ID NCC],DS_NCC_DTR[Tên NCC]),_xlfn.XLOOKUP(Table10[[#This Row],[ID NCC]],Data_TongTram2[ID NCC],Data_TongTram2[Tên NCC]))</f>
        <v>Anh Vũ Giồng Trôm</v>
      </c>
      <c r="C1481" s="497" t="str">
        <f>IF(Table10[[#This Row],[Trạm/DTR]]="DTR","DTR","Trạm")</f>
        <v>Trạm</v>
      </c>
      <c r="D1481" s="497" t="str">
        <f>Table10[[#This Row],[ID NCC]]&amp;Table10[[#This Row],[Trạm/DTR]]</f>
        <v>001J3000002HLmXIAWKhánh Nga</v>
      </c>
      <c r="E1481" s="497" t="str">
        <f>IF(Table10[[#This Row],[DTR/Trạm]]="DTR",_xlfn.XLOOKUP(Table10[[#This Row],[ID NCC]],DS_NCC_DTR[ID NCC],DS_NCC_DTR[Nhân viên]),_xlfn.XLOOKUP(Table10[[#This Row],[ID NCC]],Data_TongTram2[ID NCC],Data_TongTram2[Nhân viên]))</f>
        <v>Lê Quốc Việt</v>
      </c>
      <c r="F1481" s="497" t="str">
        <f>IF(Table10[[#This Row],[Trạm/DTR]]="DTR",_xlfn.XLOOKUP(Table10[[#This Row],[ID NCC]],DS_NCC_DTR[ID NCC],DS_NCC_DTR[Admin miền]),_xlfn.XLOOKUP(Table10[[#This Row],[Trạm/DTR]],Table16[Trạm],Table16[[Admin ]]))</f>
        <v>Nguyễn Thị Ngọc Bích</v>
      </c>
      <c r="G1481" t="s">
        <v>1296</v>
      </c>
      <c r="H1481" s="497" t="str">
        <f>VLOOKUP(Table10[[#This Row],[Sản Phẩm RG]],'Thông tin'!C:F,4,0)</f>
        <v>PET chai</v>
      </c>
      <c r="I1481">
        <v>468</v>
      </c>
      <c r="J1481" s="497">
        <f>Table10[[#This Row],[Sản lượng kg]]/1000</f>
        <v>0.46800000000000003</v>
      </c>
      <c r="K1481" s="497" t="str">
        <f>_xlfn.XLOOKUP(Table10[[#This Row],[Loại Hàng]],Table59[Nhóm],Table59[Qui đổi])</f>
        <v>PET chai</v>
      </c>
      <c r="L1481" s="403">
        <v>46168</v>
      </c>
      <c r="M1481" t="s">
        <v>608</v>
      </c>
      <c r="N1481" s="497">
        <f>IF(COUNTIF($A$3:A1481,A1481)=1,1,0)</f>
        <v>0</v>
      </c>
    </row>
    <row r="1482" spans="1:14" x14ac:dyDescent="0.35">
      <c r="A1482" t="s">
        <v>786</v>
      </c>
      <c r="B1482" s="497" t="str">
        <f>IF(Table10[[#This Row],[DTR/Trạm]]="DTR",_xlfn.XLOOKUP(Table10[[#This Row],[ID NCC]],DS_NCC_DTR[ID NCC],DS_NCC_DTR[Tên NCC]),_xlfn.XLOOKUP(Table10[[#This Row],[ID NCC]],Data_TongTram2[ID NCC],Data_TongTram2[Tên NCC]))</f>
        <v>Anh Tâm Mỏ Cày</v>
      </c>
      <c r="C1482" s="497" t="str">
        <f>IF(Table10[[#This Row],[Trạm/DTR]]="DTR","DTR","Trạm")</f>
        <v>Trạm</v>
      </c>
      <c r="D1482" s="497" t="str">
        <f>Table10[[#This Row],[ID NCC]]&amp;Table10[[#This Row],[Trạm/DTR]]</f>
        <v>001J3000002HLyRIAWKhánh Nga</v>
      </c>
      <c r="E1482" s="497" t="str">
        <f>IF(Table10[[#This Row],[DTR/Trạm]]="DTR",_xlfn.XLOOKUP(Table10[[#This Row],[ID NCC]],DS_NCC_DTR[ID NCC],DS_NCC_DTR[Nhân viên]),_xlfn.XLOOKUP(Table10[[#This Row],[ID NCC]],Data_TongTram2[ID NCC],Data_TongTram2[Nhân viên]))</f>
        <v>Lê Quốc Việt</v>
      </c>
      <c r="F1482" s="497" t="str">
        <f>IF(Table10[[#This Row],[Trạm/DTR]]="DTR",_xlfn.XLOOKUP(Table10[[#This Row],[ID NCC]],DS_NCC_DTR[ID NCC],DS_NCC_DTR[Admin miền]),_xlfn.XLOOKUP(Table10[[#This Row],[Trạm/DTR]],Table16[Trạm],Table16[[Admin ]]))</f>
        <v>Nguyễn Thị Ngọc Bích</v>
      </c>
      <c r="G1482" t="s">
        <v>1296</v>
      </c>
      <c r="H1482" s="497" t="str">
        <f>VLOOKUP(Table10[[#This Row],[Sản Phẩm RG]],'Thông tin'!C:F,4,0)</f>
        <v>PET chai</v>
      </c>
      <c r="I1482">
        <v>661</v>
      </c>
      <c r="J1482" s="497">
        <f>Table10[[#This Row],[Sản lượng kg]]/1000</f>
        <v>0.66100000000000003</v>
      </c>
      <c r="K1482" s="497" t="str">
        <f>_xlfn.XLOOKUP(Table10[[#This Row],[Loại Hàng]],Table59[Nhóm],Table59[Qui đổi])</f>
        <v>PET chai</v>
      </c>
      <c r="L1482" s="403">
        <v>46168</v>
      </c>
      <c r="M1482" t="s">
        <v>608</v>
      </c>
      <c r="N1482" s="497">
        <f>IF(COUNTIF($A$3:A1482,A1482)=1,1,0)</f>
        <v>0</v>
      </c>
    </row>
    <row r="1483" spans="1:14" x14ac:dyDescent="0.35">
      <c r="A1483" t="s">
        <v>396</v>
      </c>
      <c r="B1483" s="497" t="str">
        <f>IF(Table10[[#This Row],[DTR/Trạm]]="DTR",_xlfn.XLOOKUP(Table10[[#This Row],[ID NCC]],DS_NCC_DTR[ID NCC],DS_NCC_DTR[Tên NCC]),_xlfn.XLOOKUP(Table10[[#This Row],[ID NCC]],Data_TongTram2[ID NCC],Data_TongTram2[Tên NCC]))</f>
        <v>Anh Phong Chợ Gạo</v>
      </c>
      <c r="C1483" s="497" t="str">
        <f>IF(Table10[[#This Row],[Trạm/DTR]]="DTR","DTR","Trạm")</f>
        <v>Trạm</v>
      </c>
      <c r="D1483" s="497" t="str">
        <f>Table10[[#This Row],[ID NCC]]&amp;Table10[[#This Row],[Trạm/DTR]]</f>
        <v>001J3000002ItCOIA0Khánh Nga</v>
      </c>
      <c r="E1483" s="497" t="str">
        <f>IF(Table10[[#This Row],[DTR/Trạm]]="DTR",_xlfn.XLOOKUP(Table10[[#This Row],[ID NCC]],DS_NCC_DTR[ID NCC],DS_NCC_DTR[Nhân viên]),_xlfn.XLOOKUP(Table10[[#This Row],[ID NCC]],Data_TongTram2[ID NCC],Data_TongTram2[Nhân viên]))</f>
        <v>Lâm Đỗ Anh Hào</v>
      </c>
      <c r="F1483" s="497" t="str">
        <f>IF(Table10[[#This Row],[Trạm/DTR]]="DTR",_xlfn.XLOOKUP(Table10[[#This Row],[ID NCC]],DS_NCC_DTR[ID NCC],DS_NCC_DTR[Admin miền]),_xlfn.XLOOKUP(Table10[[#This Row],[Trạm/DTR]],Table16[Trạm],Table16[[Admin ]]))</f>
        <v>Nguyễn Thị Ngọc Bích</v>
      </c>
      <c r="G1483" t="s">
        <v>1296</v>
      </c>
      <c r="H1483" s="497" t="str">
        <f>VLOOKUP(Table10[[#This Row],[Sản Phẩm RG]],'Thông tin'!C:F,4,0)</f>
        <v>PET chai</v>
      </c>
      <c r="I1483">
        <v>1294</v>
      </c>
      <c r="J1483" s="497">
        <f>Table10[[#This Row],[Sản lượng kg]]/1000</f>
        <v>1.294</v>
      </c>
      <c r="K1483" s="497" t="str">
        <f>_xlfn.XLOOKUP(Table10[[#This Row],[Loại Hàng]],Table59[Nhóm],Table59[Qui đổi])</f>
        <v>PET chai</v>
      </c>
      <c r="L1483" s="403">
        <v>46168</v>
      </c>
      <c r="M1483" t="s">
        <v>608</v>
      </c>
      <c r="N1483" s="497">
        <f>IF(COUNTIF($A$3:A1483,A1483)=1,1,0)</f>
        <v>0</v>
      </c>
    </row>
    <row r="1484" spans="1:14" x14ac:dyDescent="0.35">
      <c r="A1484" t="s">
        <v>382</v>
      </c>
      <c r="B1484" s="497" t="str">
        <f>IF(Table10[[#This Row],[DTR/Trạm]]="DTR",_xlfn.XLOOKUP(Table10[[#This Row],[ID NCC]],DS_NCC_DTR[ID NCC],DS_NCC_DTR[Tên NCC]),_xlfn.XLOOKUP(Table10[[#This Row],[ID NCC]],Data_TongTram2[ID NCC],Data_TongTram2[Tên NCC]))</f>
        <v>HKD Đặng Thị Thanh Trúc</v>
      </c>
      <c r="C1484" s="497" t="str">
        <f>IF(Table10[[#This Row],[Trạm/DTR]]="DTR","DTR","Trạm")</f>
        <v>Trạm</v>
      </c>
      <c r="D1484" s="497" t="str">
        <f>Table10[[#This Row],[ID NCC]]&amp;Table10[[#This Row],[Trạm/DTR]]</f>
        <v>001J3000002HLoqIAGKhánh Nga</v>
      </c>
      <c r="E1484" s="497" t="str">
        <f>IF(Table10[[#This Row],[DTR/Trạm]]="DTR",_xlfn.XLOOKUP(Table10[[#This Row],[ID NCC]],DS_NCC_DTR[ID NCC],DS_NCC_DTR[Nhân viên]),_xlfn.XLOOKUP(Table10[[#This Row],[ID NCC]],Data_TongTram2[ID NCC],Data_TongTram2[Nhân viên]))</f>
        <v>Lâm Đỗ Anh Hào</v>
      </c>
      <c r="F1484" s="497" t="str">
        <f>IF(Table10[[#This Row],[Trạm/DTR]]="DTR",_xlfn.XLOOKUP(Table10[[#This Row],[ID NCC]],DS_NCC_DTR[ID NCC],DS_NCC_DTR[Admin miền]),_xlfn.XLOOKUP(Table10[[#This Row],[Trạm/DTR]],Table16[Trạm],Table16[[Admin ]]))</f>
        <v>Nguyễn Thị Ngọc Bích</v>
      </c>
      <c r="G1484" t="s">
        <v>1296</v>
      </c>
      <c r="H1484" s="497" t="str">
        <f>VLOOKUP(Table10[[#This Row],[Sản Phẩm RG]],'Thông tin'!C:F,4,0)</f>
        <v>PET chai</v>
      </c>
      <c r="I1484">
        <v>669</v>
      </c>
      <c r="J1484" s="497">
        <f>Table10[[#This Row],[Sản lượng kg]]/1000</f>
        <v>0.66900000000000004</v>
      </c>
      <c r="K1484" s="497" t="str">
        <f>_xlfn.XLOOKUP(Table10[[#This Row],[Loại Hàng]],Table59[Nhóm],Table59[Qui đổi])</f>
        <v>PET chai</v>
      </c>
      <c r="L1484" s="403">
        <v>46168</v>
      </c>
      <c r="M1484" t="s">
        <v>608</v>
      </c>
      <c r="N1484" s="497">
        <f>IF(COUNTIF($A$3:A1484,A1484)=1,1,0)</f>
        <v>0</v>
      </c>
    </row>
    <row r="1485" spans="1:14" x14ac:dyDescent="0.35">
      <c r="A1485" t="s">
        <v>460</v>
      </c>
      <c r="B1485" s="497" t="str">
        <f>IF(Table10[[#This Row],[DTR/Trạm]]="DTR",_xlfn.XLOOKUP(Table10[[#This Row],[ID NCC]],DS_NCC_DTR[ID NCC],DS_NCC_DTR[Tên NCC]),_xlfn.XLOOKUP(Table10[[#This Row],[ID NCC]],Data_TongTram2[ID NCC],Data_TongTram2[Tên NCC]))</f>
        <v>Anh Khánh Dưỡng Điềm</v>
      </c>
      <c r="C1485" s="497" t="str">
        <f>IF(Table10[[#This Row],[Trạm/DTR]]="DTR","DTR","Trạm")</f>
        <v>Trạm</v>
      </c>
      <c r="D1485" s="497" t="str">
        <f>Table10[[#This Row],[ID NCC]]&amp;Table10[[#This Row],[Trạm/DTR]]</f>
        <v>001J3000009CS9hIAGKhánh Nga</v>
      </c>
      <c r="E1485" s="497" t="str">
        <f>IF(Table10[[#This Row],[DTR/Trạm]]="DTR",_xlfn.XLOOKUP(Table10[[#This Row],[ID NCC]],DS_NCC_DTR[ID NCC],DS_NCC_DTR[Nhân viên]),_xlfn.XLOOKUP(Table10[[#This Row],[ID NCC]],Data_TongTram2[ID NCC],Data_TongTram2[Nhân viên]))</f>
        <v>Lâm Đỗ Anh Hào</v>
      </c>
      <c r="F1485" s="497" t="str">
        <f>IF(Table10[[#This Row],[Trạm/DTR]]="DTR",_xlfn.XLOOKUP(Table10[[#This Row],[ID NCC]],DS_NCC_DTR[ID NCC],DS_NCC_DTR[Admin miền]),_xlfn.XLOOKUP(Table10[[#This Row],[Trạm/DTR]],Table16[Trạm],Table16[[Admin ]]))</f>
        <v>Nguyễn Thị Ngọc Bích</v>
      </c>
      <c r="G1485" t="s">
        <v>1296</v>
      </c>
      <c r="H1485" s="497" t="str">
        <f>VLOOKUP(Table10[[#This Row],[Sản Phẩm RG]],'Thông tin'!C:F,4,0)</f>
        <v>PET chai</v>
      </c>
      <c r="I1485">
        <v>339</v>
      </c>
      <c r="J1485" s="497">
        <f>Table10[[#This Row],[Sản lượng kg]]/1000</f>
        <v>0.33900000000000002</v>
      </c>
      <c r="K1485" s="497" t="str">
        <f>_xlfn.XLOOKUP(Table10[[#This Row],[Loại Hàng]],Table59[Nhóm],Table59[Qui đổi])</f>
        <v>PET chai</v>
      </c>
      <c r="L1485" s="403">
        <v>46168</v>
      </c>
      <c r="M1485" t="s">
        <v>608</v>
      </c>
      <c r="N1485" s="497">
        <f>IF(COUNTIF($A$3:A1485,A1485)=1,1,0)</f>
        <v>0</v>
      </c>
    </row>
    <row r="1486" spans="1:14" x14ac:dyDescent="0.35">
      <c r="A1486" t="s">
        <v>781</v>
      </c>
      <c r="B1486" s="497" t="str">
        <f>IF(Table10[[#This Row],[DTR/Trạm]]="DTR",_xlfn.XLOOKUP(Table10[[#This Row],[ID NCC]],DS_NCC_DTR[ID NCC],DS_NCC_DTR[Tên NCC]),_xlfn.XLOOKUP(Table10[[#This Row],[ID NCC]],Data_TongTram2[ID NCC],Data_TongTram2[Tên NCC]))</f>
        <v>Anh Bằng</v>
      </c>
      <c r="C1486" s="497" t="str">
        <f>IF(Table10[[#This Row],[Trạm/DTR]]="DTR","DTR","Trạm")</f>
        <v>Trạm</v>
      </c>
      <c r="D1486" s="497" t="str">
        <f>Table10[[#This Row],[ID NCC]]&amp;Table10[[#This Row],[Trạm/DTR]]</f>
        <v>001J3000002HLk0IAGKhánh Nga</v>
      </c>
      <c r="E1486" s="497" t="str">
        <f>IF(Table10[[#This Row],[DTR/Trạm]]="DTR",_xlfn.XLOOKUP(Table10[[#This Row],[ID NCC]],DS_NCC_DTR[ID NCC],DS_NCC_DTR[Nhân viên]),_xlfn.XLOOKUP(Table10[[#This Row],[ID NCC]],Data_TongTram2[ID NCC],Data_TongTram2[Nhân viên]))</f>
        <v>Lê Quốc Việt</v>
      </c>
      <c r="F1486" s="497" t="str">
        <f>IF(Table10[[#This Row],[Trạm/DTR]]="DTR",_xlfn.XLOOKUP(Table10[[#This Row],[ID NCC]],DS_NCC_DTR[ID NCC],DS_NCC_DTR[Admin miền]),_xlfn.XLOOKUP(Table10[[#This Row],[Trạm/DTR]],Table16[Trạm],Table16[[Admin ]]))</f>
        <v>Nguyễn Thị Ngọc Bích</v>
      </c>
      <c r="G1486" t="s">
        <v>1296</v>
      </c>
      <c r="H1486" s="497" t="str">
        <f>VLOOKUP(Table10[[#This Row],[Sản Phẩm RG]],'Thông tin'!C:F,4,0)</f>
        <v>PET chai</v>
      </c>
      <c r="I1486">
        <v>896</v>
      </c>
      <c r="J1486" s="497">
        <f>Table10[[#This Row],[Sản lượng kg]]/1000</f>
        <v>0.89600000000000002</v>
      </c>
      <c r="K1486" s="497" t="str">
        <f>_xlfn.XLOOKUP(Table10[[#This Row],[Loại Hàng]],Table59[Nhóm],Table59[Qui đổi])</f>
        <v>PET chai</v>
      </c>
      <c r="L1486" s="403">
        <v>46168</v>
      </c>
      <c r="M1486" t="s">
        <v>608</v>
      </c>
      <c r="N1486" s="497">
        <f>IF(COUNTIF($A$3:A1486,A1486)=1,1,0)</f>
        <v>0</v>
      </c>
    </row>
    <row r="1487" spans="1:14" x14ac:dyDescent="0.35">
      <c r="A1487" t="s">
        <v>457</v>
      </c>
      <c r="B1487" s="497" t="str">
        <f>IF(Table10[[#This Row],[DTR/Trạm]]="DTR",_xlfn.XLOOKUP(Table10[[#This Row],[ID NCC]],DS_NCC_DTR[ID NCC],DS_NCC_DTR[Tên NCC]),_xlfn.XLOOKUP(Table10[[#This Row],[ID NCC]],Data_TongTram2[ID NCC],Data_TongTram2[Tên NCC]))</f>
        <v>Anh Sơn Tiền Giang</v>
      </c>
      <c r="C1487" s="497" t="str">
        <f>IF(Table10[[#This Row],[Trạm/DTR]]="DTR","DTR","Trạm")</f>
        <v>Trạm</v>
      </c>
      <c r="D1487" s="497" t="str">
        <f>Table10[[#This Row],[ID NCC]]&amp;Table10[[#This Row],[Trạm/DTR]]</f>
        <v>001J3000002HLbhIAGKhánh Nga</v>
      </c>
      <c r="E1487" s="497" t="str">
        <f>IF(Table10[[#This Row],[DTR/Trạm]]="DTR",_xlfn.XLOOKUP(Table10[[#This Row],[ID NCC]],DS_NCC_DTR[ID NCC],DS_NCC_DTR[Nhân viên]),_xlfn.XLOOKUP(Table10[[#This Row],[ID NCC]],Data_TongTram2[ID NCC],Data_TongTram2[Nhân viên]))</f>
        <v>Lâm Đỗ Anh Hào</v>
      </c>
      <c r="F1487" s="497" t="str">
        <f>IF(Table10[[#This Row],[Trạm/DTR]]="DTR",_xlfn.XLOOKUP(Table10[[#This Row],[ID NCC]],DS_NCC_DTR[ID NCC],DS_NCC_DTR[Admin miền]),_xlfn.XLOOKUP(Table10[[#This Row],[Trạm/DTR]],Table16[Trạm],Table16[[Admin ]]))</f>
        <v>Nguyễn Thị Ngọc Bích</v>
      </c>
      <c r="G1487" t="s">
        <v>1296</v>
      </c>
      <c r="H1487" s="497" t="str">
        <f>VLOOKUP(Table10[[#This Row],[Sản Phẩm RG]],'Thông tin'!C:F,4,0)</f>
        <v>PET chai</v>
      </c>
      <c r="I1487">
        <v>309</v>
      </c>
      <c r="J1487" s="497">
        <f>Table10[[#This Row],[Sản lượng kg]]/1000</f>
        <v>0.309</v>
      </c>
      <c r="K1487" s="497" t="str">
        <f>_xlfn.XLOOKUP(Table10[[#This Row],[Loại Hàng]],Table59[Nhóm],Table59[Qui đổi])</f>
        <v>PET chai</v>
      </c>
      <c r="L1487" s="403">
        <v>46168</v>
      </c>
      <c r="M1487" t="s">
        <v>608</v>
      </c>
      <c r="N1487" s="497">
        <f>IF(COUNTIF($A$3:A1487,A1487)=1,1,0)</f>
        <v>0</v>
      </c>
    </row>
    <row r="1488" spans="1:14" x14ac:dyDescent="0.35">
      <c r="A1488" t="s">
        <v>442</v>
      </c>
      <c r="B1488" s="497" t="str">
        <f>IF(Table10[[#This Row],[DTR/Trạm]]="DTR",_xlfn.XLOOKUP(Table10[[#This Row],[ID NCC]],DS_NCC_DTR[ID NCC],DS_NCC_DTR[Tên NCC]),_xlfn.XLOOKUP(Table10[[#This Row],[ID NCC]],Data_TongTram2[ID NCC],Data_TongTram2[Tên NCC]))</f>
        <v>Thanh Trí</v>
      </c>
      <c r="C1488" s="497" t="str">
        <f>IF(Table10[[#This Row],[Trạm/DTR]]="DTR","DTR","Trạm")</f>
        <v>Trạm</v>
      </c>
      <c r="D1488" s="497" t="str">
        <f>Table10[[#This Row],[ID NCC]]&amp;Table10[[#This Row],[Trạm/DTR]]</f>
        <v>001J3000002HLblIAGKhánh Nga</v>
      </c>
      <c r="E1488" s="497" t="str">
        <f>IF(Table10[[#This Row],[DTR/Trạm]]="DTR",_xlfn.XLOOKUP(Table10[[#This Row],[ID NCC]],DS_NCC_DTR[ID NCC],DS_NCC_DTR[Nhân viên]),_xlfn.XLOOKUP(Table10[[#This Row],[ID NCC]],Data_TongTram2[ID NCC],Data_TongTram2[Nhân viên]))</f>
        <v>Lâm Đỗ Anh Hào</v>
      </c>
      <c r="F1488" s="497" t="str">
        <f>IF(Table10[[#This Row],[Trạm/DTR]]="DTR",_xlfn.XLOOKUP(Table10[[#This Row],[ID NCC]],DS_NCC_DTR[ID NCC],DS_NCC_DTR[Admin miền]),_xlfn.XLOOKUP(Table10[[#This Row],[Trạm/DTR]],Table16[Trạm],Table16[[Admin ]]))</f>
        <v>Nguyễn Thị Ngọc Bích</v>
      </c>
      <c r="G1488" t="s">
        <v>1296</v>
      </c>
      <c r="H1488" s="497" t="str">
        <f>VLOOKUP(Table10[[#This Row],[Sản Phẩm RG]],'Thông tin'!C:F,4,0)</f>
        <v>PET chai</v>
      </c>
      <c r="I1488">
        <v>580</v>
      </c>
      <c r="J1488" s="497">
        <f>Table10[[#This Row],[Sản lượng kg]]/1000</f>
        <v>0.57999999999999996</v>
      </c>
      <c r="K1488" s="497" t="str">
        <f>_xlfn.XLOOKUP(Table10[[#This Row],[Loại Hàng]],Table59[Nhóm],Table59[Qui đổi])</f>
        <v>PET chai</v>
      </c>
      <c r="L1488" s="403">
        <v>46168</v>
      </c>
      <c r="M1488" t="s">
        <v>608</v>
      </c>
      <c r="N1488" s="497">
        <f>IF(COUNTIF($A$3:A1488,A1488)=1,1,0)</f>
        <v>0</v>
      </c>
    </row>
    <row r="1489" spans="1:14" x14ac:dyDescent="0.35">
      <c r="A1489" t="s">
        <v>404</v>
      </c>
      <c r="B1489" s="497" t="str">
        <f>IF(Table10[[#This Row],[DTR/Trạm]]="DTR",_xlfn.XLOOKUP(Table10[[#This Row],[ID NCC]],DS_NCC_DTR[ID NCC],DS_NCC_DTR[Tên NCC]),_xlfn.XLOOKUP(Table10[[#This Row],[ID NCC]],Data_TongTram2[ID NCC],Data_TongTram2[Tên NCC]))</f>
        <v>Anh Trí Cẩm Sơn</v>
      </c>
      <c r="C1489" s="497" t="str">
        <f>IF(Table10[[#This Row],[Trạm/DTR]]="DTR","DTR","Trạm")</f>
        <v>Trạm</v>
      </c>
      <c r="D1489" s="497" t="str">
        <f>Table10[[#This Row],[ID NCC]]&amp;Table10[[#This Row],[Trạm/DTR]]</f>
        <v>001J300000DJ1VEIA1Khánh Nga</v>
      </c>
      <c r="E1489" s="497" t="str">
        <f>IF(Table10[[#This Row],[DTR/Trạm]]="DTR",_xlfn.XLOOKUP(Table10[[#This Row],[ID NCC]],DS_NCC_DTR[ID NCC],DS_NCC_DTR[Nhân viên]),_xlfn.XLOOKUP(Table10[[#This Row],[ID NCC]],Data_TongTram2[ID NCC],Data_TongTram2[Nhân viên]))</f>
        <v>Lâm Đỗ Anh Hào</v>
      </c>
      <c r="F1489" s="497" t="str">
        <f>IF(Table10[[#This Row],[Trạm/DTR]]="DTR",_xlfn.XLOOKUP(Table10[[#This Row],[ID NCC]],DS_NCC_DTR[ID NCC],DS_NCC_DTR[Admin miền]),_xlfn.XLOOKUP(Table10[[#This Row],[Trạm/DTR]],Table16[Trạm],Table16[[Admin ]]))</f>
        <v>Nguyễn Thị Ngọc Bích</v>
      </c>
      <c r="G1489" t="s">
        <v>1296</v>
      </c>
      <c r="H1489" s="497" t="str">
        <f>VLOOKUP(Table10[[#This Row],[Sản Phẩm RG]],'Thông tin'!C:F,4,0)</f>
        <v>PET chai</v>
      </c>
      <c r="I1489">
        <v>443</v>
      </c>
      <c r="J1489" s="497">
        <f>Table10[[#This Row],[Sản lượng kg]]/1000</f>
        <v>0.443</v>
      </c>
      <c r="K1489" s="497" t="str">
        <f>_xlfn.XLOOKUP(Table10[[#This Row],[Loại Hàng]],Table59[Nhóm],Table59[Qui đổi])</f>
        <v>PET chai</v>
      </c>
      <c r="L1489" s="403">
        <v>46168</v>
      </c>
      <c r="M1489" t="s">
        <v>608</v>
      </c>
      <c r="N1489" s="497">
        <f>IF(COUNTIF($A$3:A1489,A1489)=1,1,0)</f>
        <v>0</v>
      </c>
    </row>
    <row r="1490" spans="1:14" x14ac:dyDescent="0.35">
      <c r="A1490" t="s">
        <v>1664</v>
      </c>
      <c r="B1490" s="497" t="str">
        <f>IF(Table10[[#This Row],[DTR/Trạm]]="DTR",_xlfn.XLOOKUP(Table10[[#This Row],[ID NCC]],DS_NCC_DTR[ID NCC],DS_NCC_DTR[Tên NCC]),_xlfn.XLOOKUP(Table10[[#This Row],[ID NCC]],Data_TongTram2[ID NCC],Data_TongTram2[Tên NCC]))</f>
        <v>HKD Chung Bữu Lộc</v>
      </c>
      <c r="C1490" s="497" t="str">
        <f>IF(Table10[[#This Row],[Trạm/DTR]]="DTR","DTR","Trạm")</f>
        <v>Trạm</v>
      </c>
      <c r="D1490" s="497" t="str">
        <f>Table10[[#This Row],[ID NCC]]&amp;Table10[[#This Row],[Trạm/DTR]]</f>
        <v>001dc00001eyn4nAAAKhánh Nga</v>
      </c>
      <c r="E1490" s="497" t="str">
        <f>IF(Table10[[#This Row],[DTR/Trạm]]="DTR",_xlfn.XLOOKUP(Table10[[#This Row],[ID NCC]],DS_NCC_DTR[ID NCC],DS_NCC_DTR[Nhân viên]),_xlfn.XLOOKUP(Table10[[#This Row],[ID NCC]],Data_TongTram2[ID NCC],Data_TongTram2[Nhân viên]))</f>
        <v>Lê Quốc Việt</v>
      </c>
      <c r="F1490" s="497" t="str">
        <f>IF(Table10[[#This Row],[Trạm/DTR]]="DTR",_xlfn.XLOOKUP(Table10[[#This Row],[ID NCC]],DS_NCC_DTR[ID NCC],DS_NCC_DTR[Admin miền]),_xlfn.XLOOKUP(Table10[[#This Row],[Trạm/DTR]],Table16[Trạm],Table16[[Admin ]]))</f>
        <v>Nguyễn Thị Ngọc Bích</v>
      </c>
      <c r="G1490" t="s">
        <v>1296</v>
      </c>
      <c r="H1490" s="497" t="str">
        <f>VLOOKUP(Table10[[#This Row],[Sản Phẩm RG]],'Thông tin'!C:F,4,0)</f>
        <v>PET chai</v>
      </c>
      <c r="I1490">
        <v>1255</v>
      </c>
      <c r="J1490" s="497">
        <f>Table10[[#This Row],[Sản lượng kg]]/1000</f>
        <v>1.2549999999999999</v>
      </c>
      <c r="K1490" s="497" t="str">
        <f>_xlfn.XLOOKUP(Table10[[#This Row],[Loại Hàng]],Table59[Nhóm],Table59[Qui đổi])</f>
        <v>PET chai</v>
      </c>
      <c r="L1490" s="403">
        <v>46168</v>
      </c>
      <c r="M1490" t="s">
        <v>608</v>
      </c>
      <c r="N1490" s="497">
        <f>IF(COUNTIF($A$3:A1490,A1490)=1,1,0)</f>
        <v>0</v>
      </c>
    </row>
    <row r="1491" spans="1:14" x14ac:dyDescent="0.35">
      <c r="A1491" t="s">
        <v>487</v>
      </c>
      <c r="B1491" s="497" t="str">
        <f>IF(Table10[[#This Row],[DTR/Trạm]]="DTR",_xlfn.XLOOKUP(Table10[[#This Row],[ID NCC]],DS_NCC_DTR[ID NCC],DS_NCC_DTR[Tên NCC]),_xlfn.XLOOKUP(Table10[[#This Row],[ID NCC]],Data_TongTram2[ID NCC],Data_TongTram2[Tên NCC]))</f>
        <v>Công ty Phước Lộc Tân</v>
      </c>
      <c r="C1491" s="497" t="str">
        <f>IF(Table10[[#This Row],[Trạm/DTR]]="DTR","DTR","Trạm")</f>
        <v>Trạm</v>
      </c>
      <c r="D1491" s="497" t="str">
        <f>Table10[[#This Row],[ID NCC]]&amp;Table10[[#This Row],[Trạm/DTR]]</f>
        <v>001J3000002HLmlIAGKhánh Nga</v>
      </c>
      <c r="E1491" s="497" t="str">
        <f>IF(Table10[[#This Row],[DTR/Trạm]]="DTR",_xlfn.XLOOKUP(Table10[[#This Row],[ID NCC]],DS_NCC_DTR[ID NCC],DS_NCC_DTR[Nhân viên]),_xlfn.XLOOKUP(Table10[[#This Row],[ID NCC]],Data_TongTram2[ID NCC],Data_TongTram2[Nhân viên]))</f>
        <v>Nguyễn Duy Tân</v>
      </c>
      <c r="F1491" s="497" t="str">
        <f>IF(Table10[[#This Row],[Trạm/DTR]]="DTR",_xlfn.XLOOKUP(Table10[[#This Row],[ID NCC]],DS_NCC_DTR[ID NCC],DS_NCC_DTR[Admin miền]),_xlfn.XLOOKUP(Table10[[#This Row],[Trạm/DTR]],Table16[Trạm],Table16[[Admin ]]))</f>
        <v>Nguyễn Thị Ngọc Bích</v>
      </c>
      <c r="G1491" t="s">
        <v>2240</v>
      </c>
      <c r="H1491" s="497" t="str">
        <f>VLOOKUP(Table10[[#This Row],[Sản Phẩm RG]],'Thông tin'!C:F,4,0)</f>
        <v>PET chai</v>
      </c>
      <c r="I1491">
        <v>8090</v>
      </c>
      <c r="J1491" s="497">
        <f>Table10[[#This Row],[Sản lượng kg]]/1000</f>
        <v>8.09</v>
      </c>
      <c r="K1491" s="497" t="str">
        <f>_xlfn.XLOOKUP(Table10[[#This Row],[Loại Hàng]],Table59[Nhóm],Table59[Qui đổi])</f>
        <v>PET chai</v>
      </c>
      <c r="L1491" s="403">
        <v>46168</v>
      </c>
      <c r="M1491" t="s">
        <v>608</v>
      </c>
      <c r="N1491" s="497">
        <f>IF(COUNTIF($A$3:A1491,A1491)=1,1,0)</f>
        <v>0</v>
      </c>
    </row>
    <row r="1492" spans="1:14" x14ac:dyDescent="0.35">
      <c r="A1492" t="s">
        <v>482</v>
      </c>
      <c r="B1492" s="497" t="str">
        <f>IF(Table10[[#This Row],[DTR/Trạm]]="DTR",_xlfn.XLOOKUP(Table10[[#This Row],[ID NCC]],DS_NCC_DTR[ID NCC],DS_NCC_DTR[Tên NCC]),_xlfn.XLOOKUP(Table10[[#This Row],[ID NCC]],Data_TongTram2[ID NCC],Data_TongTram2[Tên NCC]))</f>
        <v>Chị Hạnh Châu Thành</v>
      </c>
      <c r="C1492" s="497" t="str">
        <f>IF(Table10[[#This Row],[Trạm/DTR]]="DTR","DTR","Trạm")</f>
        <v>Trạm</v>
      </c>
      <c r="D1492" s="497" t="str">
        <f>Table10[[#This Row],[ID NCC]]&amp;Table10[[#This Row],[Trạm/DTR]]</f>
        <v>001dc00000mD7srAACKhánh Nga</v>
      </c>
      <c r="E1492" s="497" t="str">
        <f>IF(Table10[[#This Row],[DTR/Trạm]]="DTR",_xlfn.XLOOKUP(Table10[[#This Row],[ID NCC]],DS_NCC_DTR[ID NCC],DS_NCC_DTR[Nhân viên]),_xlfn.XLOOKUP(Table10[[#This Row],[ID NCC]],Data_TongTram2[ID NCC],Data_TongTram2[Nhân viên]))</f>
        <v>Lâm Đỗ Anh Hào</v>
      </c>
      <c r="F1492" s="497" t="str">
        <f>IF(Table10[[#This Row],[Trạm/DTR]]="DTR",_xlfn.XLOOKUP(Table10[[#This Row],[ID NCC]],DS_NCC_DTR[ID NCC],DS_NCC_DTR[Admin miền]),_xlfn.XLOOKUP(Table10[[#This Row],[Trạm/DTR]],Table16[Trạm],Table16[[Admin ]]))</f>
        <v>Nguyễn Thị Ngọc Bích</v>
      </c>
      <c r="G1492" t="s">
        <v>1296</v>
      </c>
      <c r="H1492" s="497" t="str">
        <f>VLOOKUP(Table10[[#This Row],[Sản Phẩm RG]],'Thông tin'!C:F,4,0)</f>
        <v>PET chai</v>
      </c>
      <c r="I1492">
        <v>233</v>
      </c>
      <c r="J1492" s="497">
        <f>Table10[[#This Row],[Sản lượng kg]]/1000</f>
        <v>0.23300000000000001</v>
      </c>
      <c r="K1492" s="497" t="str">
        <f>_xlfn.XLOOKUP(Table10[[#This Row],[Loại Hàng]],Table59[Nhóm],Table59[Qui đổi])</f>
        <v>PET chai</v>
      </c>
      <c r="L1492" s="403">
        <v>46168</v>
      </c>
      <c r="M1492" t="s">
        <v>608</v>
      </c>
      <c r="N1492" s="497">
        <f>IF(COUNTIF($A$3:A1492,A1492)=1,1,0)</f>
        <v>0</v>
      </c>
    </row>
    <row r="1493" spans="1:14" x14ac:dyDescent="0.35">
      <c r="A1493" t="s">
        <v>776</v>
      </c>
      <c r="B1493" s="497" t="str">
        <f>IF(Table10[[#This Row],[DTR/Trạm]]="DTR",_xlfn.XLOOKUP(Table10[[#This Row],[ID NCC]],DS_NCC_DTR[ID NCC],DS_NCC_DTR[Tên NCC]),_xlfn.XLOOKUP(Table10[[#This Row],[ID NCC]],Data_TongTram2[ID NCC],Data_TongTram2[Tên NCC]))</f>
        <v>Anh Sang Trung Lương</v>
      </c>
      <c r="C1493" s="497" t="str">
        <f>IF(Table10[[#This Row],[Trạm/DTR]]="DTR","DTR","Trạm")</f>
        <v>Trạm</v>
      </c>
      <c r="D1493" s="497" t="str">
        <f>Table10[[#This Row],[ID NCC]]&amp;Table10[[#This Row],[Trạm/DTR]]</f>
        <v>001J3000002HLbgIAGKhánh Nga</v>
      </c>
      <c r="E1493" s="497" t="str">
        <f>IF(Table10[[#This Row],[DTR/Trạm]]="DTR",_xlfn.XLOOKUP(Table10[[#This Row],[ID NCC]],DS_NCC_DTR[ID NCC],DS_NCC_DTR[Nhân viên]),_xlfn.XLOOKUP(Table10[[#This Row],[ID NCC]],Data_TongTram2[ID NCC],Data_TongTram2[Nhân viên]))</f>
        <v>Lâm Đỗ Anh Hào</v>
      </c>
      <c r="F1493" s="497" t="str">
        <f>IF(Table10[[#This Row],[Trạm/DTR]]="DTR",_xlfn.XLOOKUP(Table10[[#This Row],[ID NCC]],DS_NCC_DTR[ID NCC],DS_NCC_DTR[Admin miền]),_xlfn.XLOOKUP(Table10[[#This Row],[Trạm/DTR]],Table16[Trạm],Table16[[Admin ]]))</f>
        <v>Nguyễn Thị Ngọc Bích</v>
      </c>
      <c r="G1493" t="s">
        <v>1296</v>
      </c>
      <c r="H1493" s="497" t="str">
        <f>VLOOKUP(Table10[[#This Row],[Sản Phẩm RG]],'Thông tin'!C:F,4,0)</f>
        <v>PET chai</v>
      </c>
      <c r="I1493">
        <v>314</v>
      </c>
      <c r="J1493" s="497">
        <f>Table10[[#This Row],[Sản lượng kg]]/1000</f>
        <v>0.314</v>
      </c>
      <c r="K1493" s="497" t="str">
        <f>_xlfn.XLOOKUP(Table10[[#This Row],[Loại Hàng]],Table59[Nhóm],Table59[Qui đổi])</f>
        <v>PET chai</v>
      </c>
      <c r="L1493" s="403">
        <v>46168</v>
      </c>
      <c r="M1493" t="s">
        <v>608</v>
      </c>
      <c r="N1493" s="497">
        <f>IF(COUNTIF($A$3:A1493,A1493)=1,1,0)</f>
        <v>0</v>
      </c>
    </row>
    <row r="1494" spans="1:14" x14ac:dyDescent="0.35">
      <c r="A1494" t="s">
        <v>1705</v>
      </c>
      <c r="B1494" s="497" t="str">
        <f>IF(Table10[[#This Row],[DTR/Trạm]]="DTR",_xlfn.XLOOKUP(Table10[[#This Row],[ID NCC]],DS_NCC_DTR[ID NCC],DS_NCC_DTR[Tên NCC]),_xlfn.XLOOKUP(Table10[[#This Row],[ID NCC]],Data_TongTram2[ID NCC],Data_TongTram2[Tên NCC]))</f>
        <v>HKD Trăm Ngọc Phát</v>
      </c>
      <c r="C1494" s="497" t="str">
        <f>IF(Table10[[#This Row],[Trạm/DTR]]="DTR","DTR","Trạm")</f>
        <v>Trạm</v>
      </c>
      <c r="D1494" s="497" t="str">
        <f>Table10[[#This Row],[ID NCC]]&amp;Table10[[#This Row],[Trạm/DTR]]</f>
        <v>001dc00001v047DAAQKhánh Nga</v>
      </c>
      <c r="E1494" s="497" t="str">
        <f>IF(Table10[[#This Row],[DTR/Trạm]]="DTR",_xlfn.XLOOKUP(Table10[[#This Row],[ID NCC]],DS_NCC_DTR[ID NCC],DS_NCC_DTR[Nhân viên]),_xlfn.XLOOKUP(Table10[[#This Row],[ID NCC]],Data_TongTram2[ID NCC],Data_TongTram2[Nhân viên]))</f>
        <v>Lâm Đỗ Anh Hào</v>
      </c>
      <c r="F1494" s="497" t="str">
        <f>IF(Table10[[#This Row],[Trạm/DTR]]="DTR",_xlfn.XLOOKUP(Table10[[#This Row],[ID NCC]],DS_NCC_DTR[ID NCC],DS_NCC_DTR[Admin miền]),_xlfn.XLOOKUP(Table10[[#This Row],[Trạm/DTR]],Table16[Trạm],Table16[[Admin ]]))</f>
        <v>Nguyễn Thị Ngọc Bích</v>
      </c>
      <c r="G1494" t="s">
        <v>1296</v>
      </c>
      <c r="H1494" s="497" t="str">
        <f>VLOOKUP(Table10[[#This Row],[Sản Phẩm RG]],'Thông tin'!C:F,4,0)</f>
        <v>PET chai</v>
      </c>
      <c r="I1494">
        <v>943</v>
      </c>
      <c r="J1494" s="497">
        <f>Table10[[#This Row],[Sản lượng kg]]/1000</f>
        <v>0.94299999999999995</v>
      </c>
      <c r="K1494" s="497" t="str">
        <f>_xlfn.XLOOKUP(Table10[[#This Row],[Loại Hàng]],Table59[Nhóm],Table59[Qui đổi])</f>
        <v>PET chai</v>
      </c>
      <c r="L1494" s="403">
        <v>46168</v>
      </c>
      <c r="M1494" t="s">
        <v>608</v>
      </c>
      <c r="N1494" s="497">
        <f>IF(COUNTIF($A$3:A1494,A1494)=1,1,0)</f>
        <v>0</v>
      </c>
    </row>
    <row r="1495" spans="1:14" x14ac:dyDescent="0.35">
      <c r="A1495" t="s">
        <v>405</v>
      </c>
      <c r="B1495" s="497" t="str">
        <f>IF(Table10[[#This Row],[DTR/Trạm]]="DTR",_xlfn.XLOOKUP(Table10[[#This Row],[ID NCC]],DS_NCC_DTR[ID NCC],DS_NCC_DTR[Tên NCC]),_xlfn.XLOOKUP(Table10[[#This Row],[ID NCC]],Data_TongTram2[ID NCC],Data_TongTram2[Tên NCC]))</f>
        <v>Anh Nhân Trà Vinh</v>
      </c>
      <c r="C1495" s="497" t="str">
        <f>IF(Table10[[#This Row],[Trạm/DTR]]="DTR","DTR","Trạm")</f>
        <v>Trạm</v>
      </c>
      <c r="D1495" s="497" t="str">
        <f>Table10[[#This Row],[ID NCC]]&amp;Table10[[#This Row],[Trạm/DTR]]</f>
        <v>001dc00000sVWUNAA4Khánh Nga</v>
      </c>
      <c r="E1495" s="497" t="str">
        <f>IF(Table10[[#This Row],[DTR/Trạm]]="DTR",_xlfn.XLOOKUP(Table10[[#This Row],[ID NCC]],DS_NCC_DTR[ID NCC],DS_NCC_DTR[Nhân viên]),_xlfn.XLOOKUP(Table10[[#This Row],[ID NCC]],Data_TongTram2[ID NCC],Data_TongTram2[Nhân viên]))</f>
        <v>Lê Quốc Việt</v>
      </c>
      <c r="F1495" s="497" t="str">
        <f>IF(Table10[[#This Row],[Trạm/DTR]]="DTR",_xlfn.XLOOKUP(Table10[[#This Row],[ID NCC]],DS_NCC_DTR[ID NCC],DS_NCC_DTR[Admin miền]),_xlfn.XLOOKUP(Table10[[#This Row],[Trạm/DTR]],Table16[Trạm],Table16[[Admin ]]))</f>
        <v>Nguyễn Thị Ngọc Bích</v>
      </c>
      <c r="G1495" t="s">
        <v>1296</v>
      </c>
      <c r="H1495" s="497" t="str">
        <f>VLOOKUP(Table10[[#This Row],[Sản Phẩm RG]],'Thông tin'!C:F,4,0)</f>
        <v>PET chai</v>
      </c>
      <c r="I1495">
        <v>1175</v>
      </c>
      <c r="J1495" s="497">
        <f>Table10[[#This Row],[Sản lượng kg]]/1000</f>
        <v>1.175</v>
      </c>
      <c r="K1495" s="497" t="str">
        <f>_xlfn.XLOOKUP(Table10[[#This Row],[Loại Hàng]],Table59[Nhóm],Table59[Qui đổi])</f>
        <v>PET chai</v>
      </c>
      <c r="L1495" s="403">
        <v>46168</v>
      </c>
      <c r="M1495" t="s">
        <v>608</v>
      </c>
      <c r="N1495" s="497">
        <f>IF(COUNTIF($A$3:A1495,A1495)=1,1,0)</f>
        <v>0</v>
      </c>
    </row>
    <row r="1496" spans="1:14" x14ac:dyDescent="0.35">
      <c r="A1496" t="s">
        <v>383</v>
      </c>
      <c r="B1496" s="497" t="str">
        <f>IF(Table10[[#This Row],[DTR/Trạm]]="DTR",_xlfn.XLOOKUP(Table10[[#This Row],[ID NCC]],DS_NCC_DTR[ID NCC],DS_NCC_DTR[Tên NCC]),_xlfn.XLOOKUP(Table10[[#This Row],[ID NCC]],Data_TongTram2[ID NCC],Data_TongTram2[Tên NCC]))</f>
        <v>PHẾ LIỆU CẦU</v>
      </c>
      <c r="C1496" s="497" t="str">
        <f>IF(Table10[[#This Row],[Trạm/DTR]]="DTR","DTR","Trạm")</f>
        <v>Trạm</v>
      </c>
      <c r="D1496" s="497" t="str">
        <f>Table10[[#This Row],[ID NCC]]&amp;Table10[[#This Row],[Trạm/DTR]]</f>
        <v>001J3000005HQnYIAWKhánh Nga</v>
      </c>
      <c r="E1496" s="497" t="str">
        <f>IF(Table10[[#This Row],[DTR/Trạm]]="DTR",_xlfn.XLOOKUP(Table10[[#This Row],[ID NCC]],DS_NCC_DTR[ID NCC],DS_NCC_DTR[Nhân viên]),_xlfn.XLOOKUP(Table10[[#This Row],[ID NCC]],Data_TongTram2[ID NCC],Data_TongTram2[Nhân viên]))</f>
        <v>Lâm Đỗ Anh Hào</v>
      </c>
      <c r="F1496" s="497" t="str">
        <f>IF(Table10[[#This Row],[Trạm/DTR]]="DTR",_xlfn.XLOOKUP(Table10[[#This Row],[ID NCC]],DS_NCC_DTR[ID NCC],DS_NCC_DTR[Admin miền]),_xlfn.XLOOKUP(Table10[[#This Row],[Trạm/DTR]],Table16[Trạm],Table16[[Admin ]]))</f>
        <v>Nguyễn Thị Ngọc Bích</v>
      </c>
      <c r="G1496" t="s">
        <v>1296</v>
      </c>
      <c r="H1496" s="497" t="str">
        <f>VLOOKUP(Table10[[#This Row],[Sản Phẩm RG]],'Thông tin'!C:F,4,0)</f>
        <v>PET chai</v>
      </c>
      <c r="I1496">
        <v>1313</v>
      </c>
      <c r="J1496" s="497">
        <f>Table10[[#This Row],[Sản lượng kg]]/1000</f>
        <v>1.3129999999999999</v>
      </c>
      <c r="K1496" s="497" t="str">
        <f>_xlfn.XLOOKUP(Table10[[#This Row],[Loại Hàng]],Table59[Nhóm],Table59[Qui đổi])</f>
        <v>PET chai</v>
      </c>
      <c r="L1496" s="403">
        <v>46168</v>
      </c>
      <c r="M1496" t="s">
        <v>608</v>
      </c>
      <c r="N1496" s="497">
        <f>IF(COUNTIF($A$3:A1496,A1496)=1,1,0)</f>
        <v>0</v>
      </c>
    </row>
    <row r="1497" spans="1:14" x14ac:dyDescent="0.35">
      <c r="A1497" t="s">
        <v>383</v>
      </c>
      <c r="B1497" s="497" t="str">
        <f>IF(Table10[[#This Row],[DTR/Trạm]]="DTR",_xlfn.XLOOKUP(Table10[[#This Row],[ID NCC]],DS_NCC_DTR[ID NCC],DS_NCC_DTR[Tên NCC]),_xlfn.XLOOKUP(Table10[[#This Row],[ID NCC]],Data_TongTram2[ID NCC],Data_TongTram2[Tên NCC]))</f>
        <v>PHẾ LIỆU CẦU</v>
      </c>
      <c r="C1497" s="497" t="str">
        <f>IF(Table10[[#This Row],[Trạm/DTR]]="DTR","DTR","Trạm")</f>
        <v>Trạm</v>
      </c>
      <c r="D1497" s="497" t="str">
        <f>Table10[[#This Row],[ID NCC]]&amp;Table10[[#This Row],[Trạm/DTR]]</f>
        <v>001J3000005HQnYIAWKhánh Nga</v>
      </c>
      <c r="E1497" s="497" t="str">
        <f>IF(Table10[[#This Row],[DTR/Trạm]]="DTR",_xlfn.XLOOKUP(Table10[[#This Row],[ID NCC]],DS_NCC_DTR[ID NCC],DS_NCC_DTR[Nhân viên]),_xlfn.XLOOKUP(Table10[[#This Row],[ID NCC]],Data_TongTram2[ID NCC],Data_TongTram2[Nhân viên]))</f>
        <v>Lâm Đỗ Anh Hào</v>
      </c>
      <c r="F1497" s="497" t="str">
        <f>IF(Table10[[#This Row],[Trạm/DTR]]="DTR",_xlfn.XLOOKUP(Table10[[#This Row],[ID NCC]],DS_NCC_DTR[ID NCC],DS_NCC_DTR[Admin miền]),_xlfn.XLOOKUP(Table10[[#This Row],[Trạm/DTR]],Table16[Trạm],Table16[[Admin ]]))</f>
        <v>Nguyễn Thị Ngọc Bích</v>
      </c>
      <c r="G1497" t="s">
        <v>1360</v>
      </c>
      <c r="H1497" s="497" t="str">
        <f>VLOOKUP(Table10[[#This Row],[Sản Phẩm RG]],'Thông tin'!C:F,4,0)</f>
        <v>PET chai</v>
      </c>
      <c r="I1497">
        <v>27</v>
      </c>
      <c r="J1497" s="497">
        <f>Table10[[#This Row],[Sản lượng kg]]/1000</f>
        <v>2.7E-2</v>
      </c>
      <c r="K1497" s="497" t="str">
        <f>_xlfn.XLOOKUP(Table10[[#This Row],[Loại Hàng]],Table59[Nhóm],Table59[Qui đổi])</f>
        <v>PET chai</v>
      </c>
      <c r="L1497" s="403">
        <v>46168</v>
      </c>
      <c r="M1497" t="s">
        <v>608</v>
      </c>
      <c r="N1497" s="497">
        <f>IF(COUNTIF($A$3:A1497,A1497)=1,1,0)</f>
        <v>0</v>
      </c>
    </row>
    <row r="1498" spans="1:14" x14ac:dyDescent="0.35">
      <c r="A1498" t="s">
        <v>1614</v>
      </c>
      <c r="B1498" s="497" t="str">
        <f>IF(Table10[[#This Row],[DTR/Trạm]]="DTR",_xlfn.XLOOKUP(Table10[[#This Row],[ID NCC]],DS_NCC_DTR[ID NCC],DS_NCC_DTR[Tên NCC]),_xlfn.XLOOKUP(Table10[[#This Row],[ID NCC]],Data_TongTram2[ID NCC],Data_TongTram2[Tên NCC]))</f>
        <v>Ngân Thảo</v>
      </c>
      <c r="C1498" s="497" t="str">
        <f>IF(Table10[[#This Row],[Trạm/DTR]]="DTR","DTR","Trạm")</f>
        <v>Trạm</v>
      </c>
      <c r="D1498" s="497" t="str">
        <f>Table10[[#This Row],[ID NCC]]&amp;Table10[[#This Row],[Trạm/DTR]]</f>
        <v>001J3000002HLePIAWKhánh Nga</v>
      </c>
      <c r="E1498" s="497" t="str">
        <f>IF(Table10[[#This Row],[DTR/Trạm]]="DTR",_xlfn.XLOOKUP(Table10[[#This Row],[ID NCC]],DS_NCC_DTR[ID NCC],DS_NCC_DTR[Nhân viên]),_xlfn.XLOOKUP(Table10[[#This Row],[ID NCC]],Data_TongTram2[ID NCC],Data_TongTram2[Nhân viên]))</f>
        <v>Lâm Đỗ Anh Hào</v>
      </c>
      <c r="F1498" s="497" t="str">
        <f>IF(Table10[[#This Row],[Trạm/DTR]]="DTR",_xlfn.XLOOKUP(Table10[[#This Row],[ID NCC]],DS_NCC_DTR[ID NCC],DS_NCC_DTR[Admin miền]),_xlfn.XLOOKUP(Table10[[#This Row],[Trạm/DTR]],Table16[Trạm],Table16[[Admin ]]))</f>
        <v>Nguyễn Thị Ngọc Bích</v>
      </c>
      <c r="G1498" t="s">
        <v>1296</v>
      </c>
      <c r="H1498" s="497" t="str">
        <f>VLOOKUP(Table10[[#This Row],[Sản Phẩm RG]],'Thông tin'!C:F,4,0)</f>
        <v>PET chai</v>
      </c>
      <c r="I1498">
        <v>583</v>
      </c>
      <c r="J1498" s="497">
        <f>Table10[[#This Row],[Sản lượng kg]]/1000</f>
        <v>0.58299999999999996</v>
      </c>
      <c r="K1498" s="497" t="str">
        <f>_xlfn.XLOOKUP(Table10[[#This Row],[Loại Hàng]],Table59[Nhóm],Table59[Qui đổi])</f>
        <v>PET chai</v>
      </c>
      <c r="L1498" s="403">
        <v>46168</v>
      </c>
      <c r="M1498" t="s">
        <v>608</v>
      </c>
      <c r="N1498" s="497">
        <f>IF(COUNTIF($A$3:A1498,A1498)=1,1,0)</f>
        <v>0</v>
      </c>
    </row>
    <row r="1499" spans="1:14" x14ac:dyDescent="0.35">
      <c r="A1499" t="s">
        <v>438</v>
      </c>
      <c r="B1499" s="497" t="str">
        <f>IF(Table10[[#This Row],[DTR/Trạm]]="DTR",_xlfn.XLOOKUP(Table10[[#This Row],[ID NCC]],DS_NCC_DTR[ID NCC],DS_NCC_DTR[Tên NCC]),_xlfn.XLOOKUP(Table10[[#This Row],[ID NCC]],Data_TongTram2[ID NCC],Data_TongTram2[Tên NCC]))</f>
        <v>Anh Nhựt Chợ Bưng</v>
      </c>
      <c r="C1499" s="497" t="str">
        <f>IF(Table10[[#This Row],[Trạm/DTR]]="DTR","DTR","Trạm")</f>
        <v>Trạm</v>
      </c>
      <c r="D1499" s="497" t="str">
        <f>Table10[[#This Row],[ID NCC]]&amp;Table10[[#This Row],[Trạm/DTR]]</f>
        <v>001dc00000YIMT9AAPKhánh Nga</v>
      </c>
      <c r="E1499" s="497" t="str">
        <f>IF(Table10[[#This Row],[DTR/Trạm]]="DTR",_xlfn.XLOOKUP(Table10[[#This Row],[ID NCC]],DS_NCC_DTR[ID NCC],DS_NCC_DTR[Nhân viên]),_xlfn.XLOOKUP(Table10[[#This Row],[ID NCC]],Data_TongTram2[ID NCC],Data_TongTram2[Nhân viên]))</f>
        <v>Lâm Đỗ Anh Hào</v>
      </c>
      <c r="F1499" s="497" t="str">
        <f>IF(Table10[[#This Row],[Trạm/DTR]]="DTR",_xlfn.XLOOKUP(Table10[[#This Row],[ID NCC]],DS_NCC_DTR[ID NCC],DS_NCC_DTR[Admin miền]),_xlfn.XLOOKUP(Table10[[#This Row],[Trạm/DTR]],Table16[Trạm],Table16[[Admin ]]))</f>
        <v>Nguyễn Thị Ngọc Bích</v>
      </c>
      <c r="G1499" t="s">
        <v>1296</v>
      </c>
      <c r="H1499" s="497" t="str">
        <f>VLOOKUP(Table10[[#This Row],[Sản Phẩm RG]],'Thông tin'!C:F,4,0)</f>
        <v>PET chai</v>
      </c>
      <c r="I1499">
        <v>231</v>
      </c>
      <c r="J1499" s="497">
        <f>Table10[[#This Row],[Sản lượng kg]]/1000</f>
        <v>0.23100000000000001</v>
      </c>
      <c r="K1499" s="497" t="str">
        <f>_xlfn.XLOOKUP(Table10[[#This Row],[Loại Hàng]],Table59[Nhóm],Table59[Qui đổi])</f>
        <v>PET chai</v>
      </c>
      <c r="L1499" s="403">
        <v>46168</v>
      </c>
      <c r="M1499" t="s">
        <v>608</v>
      </c>
      <c r="N1499" s="497">
        <f>IF(COUNTIF($A$3:A1499,A1499)=1,1,0)</f>
        <v>0</v>
      </c>
    </row>
    <row r="1500" spans="1:14" x14ac:dyDescent="0.35">
      <c r="A1500" t="s">
        <v>405</v>
      </c>
      <c r="B1500" s="497" t="str">
        <f>IF(Table10[[#This Row],[DTR/Trạm]]="DTR",_xlfn.XLOOKUP(Table10[[#This Row],[ID NCC]],DS_NCC_DTR[ID NCC],DS_NCC_DTR[Tên NCC]),_xlfn.XLOOKUP(Table10[[#This Row],[ID NCC]],Data_TongTram2[ID NCC],Data_TongTram2[Tên NCC]))</f>
        <v>Anh Nhân Trà Vinh</v>
      </c>
      <c r="C1500" s="497" t="str">
        <f>IF(Table10[[#This Row],[Trạm/DTR]]="DTR","DTR","Trạm")</f>
        <v>Trạm</v>
      </c>
      <c r="D1500" s="497" t="str">
        <f>Table10[[#This Row],[ID NCC]]&amp;Table10[[#This Row],[Trạm/DTR]]</f>
        <v>001dc00000sVWUNAA4Khánh Nga</v>
      </c>
      <c r="E1500" s="497" t="str">
        <f>IF(Table10[[#This Row],[DTR/Trạm]]="DTR",_xlfn.XLOOKUP(Table10[[#This Row],[ID NCC]],DS_NCC_DTR[ID NCC],DS_NCC_DTR[Nhân viên]),_xlfn.XLOOKUP(Table10[[#This Row],[ID NCC]],Data_TongTram2[ID NCC],Data_TongTram2[Nhân viên]))</f>
        <v>Lê Quốc Việt</v>
      </c>
      <c r="F1500" s="497" t="str">
        <f>IF(Table10[[#This Row],[Trạm/DTR]]="DTR",_xlfn.XLOOKUP(Table10[[#This Row],[ID NCC]],DS_NCC_DTR[ID NCC],DS_NCC_DTR[Admin miền]),_xlfn.XLOOKUP(Table10[[#This Row],[Trạm/DTR]],Table16[Trạm],Table16[[Admin ]]))</f>
        <v>Nguyễn Thị Ngọc Bích</v>
      </c>
      <c r="G1500" t="s">
        <v>1296</v>
      </c>
      <c r="H1500" s="497" t="str">
        <f>VLOOKUP(Table10[[#This Row],[Sản Phẩm RG]],'Thông tin'!C:F,4,0)</f>
        <v>PET chai</v>
      </c>
      <c r="I1500">
        <v>1103</v>
      </c>
      <c r="J1500" s="497">
        <f>Table10[[#This Row],[Sản lượng kg]]/1000</f>
        <v>1.103</v>
      </c>
      <c r="K1500" s="497" t="str">
        <f>_xlfn.XLOOKUP(Table10[[#This Row],[Loại Hàng]],Table59[Nhóm],Table59[Qui đổi])</f>
        <v>PET chai</v>
      </c>
      <c r="L1500" s="403">
        <v>46169</v>
      </c>
      <c r="M1500" t="s">
        <v>608</v>
      </c>
      <c r="N1500" s="497">
        <f>IF(COUNTIF($A$3:A1500,A1500)=1,1,0)</f>
        <v>0</v>
      </c>
    </row>
    <row r="1501" spans="1:14" x14ac:dyDescent="0.35">
      <c r="A1501" t="s">
        <v>396</v>
      </c>
      <c r="B1501" s="497" t="str">
        <f>IF(Table10[[#This Row],[DTR/Trạm]]="DTR",_xlfn.XLOOKUP(Table10[[#This Row],[ID NCC]],DS_NCC_DTR[ID NCC],DS_NCC_DTR[Tên NCC]),_xlfn.XLOOKUP(Table10[[#This Row],[ID NCC]],Data_TongTram2[ID NCC],Data_TongTram2[Tên NCC]))</f>
        <v>Anh Phong Chợ Gạo</v>
      </c>
      <c r="C1501" s="497" t="str">
        <f>IF(Table10[[#This Row],[Trạm/DTR]]="DTR","DTR","Trạm")</f>
        <v>Trạm</v>
      </c>
      <c r="D1501" s="497" t="str">
        <f>Table10[[#This Row],[ID NCC]]&amp;Table10[[#This Row],[Trạm/DTR]]</f>
        <v>001J3000002ItCOIA0Khánh Nga</v>
      </c>
      <c r="E1501" s="497" t="str">
        <f>IF(Table10[[#This Row],[DTR/Trạm]]="DTR",_xlfn.XLOOKUP(Table10[[#This Row],[ID NCC]],DS_NCC_DTR[ID NCC],DS_NCC_DTR[Nhân viên]),_xlfn.XLOOKUP(Table10[[#This Row],[ID NCC]],Data_TongTram2[ID NCC],Data_TongTram2[Nhân viên]))</f>
        <v>Lâm Đỗ Anh Hào</v>
      </c>
      <c r="F1501" s="497" t="str">
        <f>IF(Table10[[#This Row],[Trạm/DTR]]="DTR",_xlfn.XLOOKUP(Table10[[#This Row],[ID NCC]],DS_NCC_DTR[ID NCC],DS_NCC_DTR[Admin miền]),_xlfn.XLOOKUP(Table10[[#This Row],[Trạm/DTR]],Table16[Trạm],Table16[[Admin ]]))</f>
        <v>Nguyễn Thị Ngọc Bích</v>
      </c>
      <c r="G1501" t="s">
        <v>1296</v>
      </c>
      <c r="H1501" s="497" t="str">
        <f>VLOOKUP(Table10[[#This Row],[Sản Phẩm RG]],'Thông tin'!C:F,4,0)</f>
        <v>PET chai</v>
      </c>
      <c r="I1501">
        <v>971</v>
      </c>
      <c r="J1501" s="497">
        <f>Table10[[#This Row],[Sản lượng kg]]/1000</f>
        <v>0.97099999999999997</v>
      </c>
      <c r="K1501" s="497" t="str">
        <f>_xlfn.XLOOKUP(Table10[[#This Row],[Loại Hàng]],Table59[Nhóm],Table59[Qui đổi])</f>
        <v>PET chai</v>
      </c>
      <c r="L1501" s="403">
        <v>46169</v>
      </c>
      <c r="M1501" t="s">
        <v>608</v>
      </c>
      <c r="N1501" s="497">
        <f>IF(COUNTIF($A$3:A1501,A1501)=1,1,0)</f>
        <v>0</v>
      </c>
    </row>
    <row r="1502" spans="1:14" x14ac:dyDescent="0.35">
      <c r="A1502" t="s">
        <v>417</v>
      </c>
      <c r="B1502" s="497" t="str">
        <f>IF(Table10[[#This Row],[DTR/Trạm]]="DTR",_xlfn.XLOOKUP(Table10[[#This Row],[ID NCC]],DS_NCC_DTR[ID NCC],DS_NCC_DTR[Tên NCC]),_xlfn.XLOOKUP(Table10[[#This Row],[ID NCC]],Data_TongTram2[ID NCC],Data_TongTram2[Tên NCC]))</f>
        <v>HKD Hà Long</v>
      </c>
      <c r="C1502" s="497" t="str">
        <f>IF(Table10[[#This Row],[Trạm/DTR]]="DTR","DTR","Trạm")</f>
        <v>Trạm</v>
      </c>
      <c r="D1502" s="497" t="str">
        <f>Table10[[#This Row],[ID NCC]]&amp;Table10[[#This Row],[Trạm/DTR]]</f>
        <v>001J3000002HM05IAGKhánh Nga</v>
      </c>
      <c r="E1502" s="497" t="str">
        <f>IF(Table10[[#This Row],[DTR/Trạm]]="DTR",_xlfn.XLOOKUP(Table10[[#This Row],[ID NCC]],DS_NCC_DTR[ID NCC],DS_NCC_DTR[Nhân viên]),_xlfn.XLOOKUP(Table10[[#This Row],[ID NCC]],Data_TongTram2[ID NCC],Data_TongTram2[Nhân viên]))</f>
        <v>Phạm Huỳnh Hữu Lộc</v>
      </c>
      <c r="F1502" s="497" t="str">
        <f>IF(Table10[[#This Row],[Trạm/DTR]]="DTR",_xlfn.XLOOKUP(Table10[[#This Row],[ID NCC]],DS_NCC_DTR[ID NCC],DS_NCC_DTR[Admin miền]),_xlfn.XLOOKUP(Table10[[#This Row],[Trạm/DTR]],Table16[Trạm],Table16[[Admin ]]))</f>
        <v>Nguyễn Thị Ngọc Bích</v>
      </c>
      <c r="G1502" t="s">
        <v>2240</v>
      </c>
      <c r="H1502" s="497" t="str">
        <f>VLOOKUP(Table10[[#This Row],[Sản Phẩm RG]],'Thông tin'!C:F,4,0)</f>
        <v>PET chai</v>
      </c>
      <c r="I1502">
        <v>8433</v>
      </c>
      <c r="J1502" s="497">
        <f>Table10[[#This Row],[Sản lượng kg]]/1000</f>
        <v>8.4329999999999998</v>
      </c>
      <c r="K1502" s="497" t="str">
        <f>_xlfn.XLOOKUP(Table10[[#This Row],[Loại Hàng]],Table59[Nhóm],Table59[Qui đổi])</f>
        <v>PET chai</v>
      </c>
      <c r="L1502" s="403">
        <v>46169</v>
      </c>
      <c r="M1502" t="s">
        <v>608</v>
      </c>
      <c r="N1502" s="497">
        <f>IF(COUNTIF($A$3:A1502,A1502)=1,1,0)</f>
        <v>0</v>
      </c>
    </row>
    <row r="1503" spans="1:14" x14ac:dyDescent="0.35">
      <c r="A1503" t="s">
        <v>664</v>
      </c>
      <c r="B1503" s="497" t="str">
        <f>IF(Table10[[#This Row],[DTR/Trạm]]="DTR",_xlfn.XLOOKUP(Table10[[#This Row],[ID NCC]],DS_NCC_DTR[ID NCC],DS_NCC_DTR[Tên NCC]),_xlfn.XLOOKUP(Table10[[#This Row],[ID NCC]],Data_TongTram2[ID NCC],Data_TongTram2[Tên NCC]))</f>
        <v>Anh Tùng Chợ Gạo</v>
      </c>
      <c r="C1503" s="497" t="str">
        <f>IF(Table10[[#This Row],[Trạm/DTR]]="DTR","DTR","Trạm")</f>
        <v>Trạm</v>
      </c>
      <c r="D1503" s="497" t="str">
        <f>Table10[[#This Row],[ID NCC]]&amp;Table10[[#This Row],[Trạm/DTR]]</f>
        <v>001J3000002HLmUIAWKhánh Nga</v>
      </c>
      <c r="E1503" s="497" t="str">
        <f>IF(Table10[[#This Row],[DTR/Trạm]]="DTR",_xlfn.XLOOKUP(Table10[[#This Row],[ID NCC]],DS_NCC_DTR[ID NCC],DS_NCC_DTR[Nhân viên]),_xlfn.XLOOKUP(Table10[[#This Row],[ID NCC]],Data_TongTram2[ID NCC],Data_TongTram2[Nhân viên]))</f>
        <v>Lâm Đỗ Anh Hào</v>
      </c>
      <c r="F1503" s="497" t="str">
        <f>IF(Table10[[#This Row],[Trạm/DTR]]="DTR",_xlfn.XLOOKUP(Table10[[#This Row],[ID NCC]],DS_NCC_DTR[ID NCC],DS_NCC_DTR[Admin miền]),_xlfn.XLOOKUP(Table10[[#This Row],[Trạm/DTR]],Table16[Trạm],Table16[[Admin ]]))</f>
        <v>Nguyễn Thị Ngọc Bích</v>
      </c>
      <c r="G1503" t="s">
        <v>1296</v>
      </c>
      <c r="H1503" s="497" t="str">
        <f>VLOOKUP(Table10[[#This Row],[Sản Phẩm RG]],'Thông tin'!C:F,4,0)</f>
        <v>PET chai</v>
      </c>
      <c r="I1503">
        <v>304</v>
      </c>
      <c r="J1503" s="497">
        <f>Table10[[#This Row],[Sản lượng kg]]/1000</f>
        <v>0.30399999999999999</v>
      </c>
      <c r="K1503" s="497" t="str">
        <f>_xlfn.XLOOKUP(Table10[[#This Row],[Loại Hàng]],Table59[Nhóm],Table59[Qui đổi])</f>
        <v>PET chai</v>
      </c>
      <c r="L1503" s="403">
        <v>46169</v>
      </c>
      <c r="M1503" t="s">
        <v>608</v>
      </c>
      <c r="N1503" s="497">
        <f>IF(COUNTIF($A$3:A1503,A1503)=1,1,0)</f>
        <v>0</v>
      </c>
    </row>
    <row r="1504" spans="1:14" x14ac:dyDescent="0.35">
      <c r="A1504" t="s">
        <v>385</v>
      </c>
      <c r="B1504" s="497" t="str">
        <f>IF(Table10[[#This Row],[DTR/Trạm]]="DTR",_xlfn.XLOOKUP(Table10[[#This Row],[ID NCC]],DS_NCC_DTR[ID NCC],DS_NCC_DTR[Tên NCC]),_xlfn.XLOOKUP(Table10[[#This Row],[ID NCC]],Data_TongTram2[ID NCC],Data_TongTram2[Tên NCC]))</f>
        <v>HKD Nguyễn Thị Lệ Hằng</v>
      </c>
      <c r="C1504" s="497" t="str">
        <f>IF(Table10[[#This Row],[Trạm/DTR]]="DTR","DTR","Trạm")</f>
        <v>Trạm</v>
      </c>
      <c r="D1504" s="497" t="str">
        <f>Table10[[#This Row],[ID NCC]]&amp;Table10[[#This Row],[Trạm/DTR]]</f>
        <v>001J3000002HLZAIA4Khánh Nga</v>
      </c>
      <c r="E1504" s="497" t="str">
        <f>IF(Table10[[#This Row],[DTR/Trạm]]="DTR",_xlfn.XLOOKUP(Table10[[#This Row],[ID NCC]],DS_NCC_DTR[ID NCC],DS_NCC_DTR[Nhân viên]),_xlfn.XLOOKUP(Table10[[#This Row],[ID NCC]],Data_TongTram2[ID NCC],Data_TongTram2[Nhân viên]))</f>
        <v>Lâm Đỗ Anh Hào</v>
      </c>
      <c r="F1504" s="497" t="str">
        <f>IF(Table10[[#This Row],[Trạm/DTR]]="DTR",_xlfn.XLOOKUP(Table10[[#This Row],[ID NCC]],DS_NCC_DTR[ID NCC],DS_NCC_DTR[Admin miền]),_xlfn.XLOOKUP(Table10[[#This Row],[Trạm/DTR]],Table16[Trạm],Table16[[Admin ]]))</f>
        <v>Nguyễn Thị Ngọc Bích</v>
      </c>
      <c r="G1504" t="s">
        <v>1296</v>
      </c>
      <c r="H1504" s="497" t="str">
        <f>VLOOKUP(Table10[[#This Row],[Sản Phẩm RG]],'Thông tin'!C:F,4,0)</f>
        <v>PET chai</v>
      </c>
      <c r="I1504">
        <v>661</v>
      </c>
      <c r="J1504" s="497">
        <f>Table10[[#This Row],[Sản lượng kg]]/1000</f>
        <v>0.66100000000000003</v>
      </c>
      <c r="K1504" s="497" t="str">
        <f>_xlfn.XLOOKUP(Table10[[#This Row],[Loại Hàng]],Table59[Nhóm],Table59[Qui đổi])</f>
        <v>PET chai</v>
      </c>
      <c r="L1504" s="403">
        <v>46169</v>
      </c>
      <c r="M1504" t="s">
        <v>608</v>
      </c>
      <c r="N1504" s="497">
        <f>IF(COUNTIF($A$3:A1504,A1504)=1,1,0)</f>
        <v>0</v>
      </c>
    </row>
    <row r="1505" spans="1:14" x14ac:dyDescent="0.35">
      <c r="A1505" t="s">
        <v>452</v>
      </c>
      <c r="B1505" s="497" t="str">
        <f>IF(Table10[[#This Row],[DTR/Trạm]]="DTR",_xlfn.XLOOKUP(Table10[[#This Row],[ID NCC]],DS_NCC_DTR[ID NCC],DS_NCC_DTR[Tên NCC]),_xlfn.XLOOKUP(Table10[[#This Row],[ID NCC]],Data_TongTram2[ID NCC],Data_TongTram2[Tên NCC]))</f>
        <v>Chị Ngọc Đồng Tâm</v>
      </c>
      <c r="C1505" s="497" t="str">
        <f>IF(Table10[[#This Row],[Trạm/DTR]]="DTR","DTR","Trạm")</f>
        <v>Trạm</v>
      </c>
      <c r="D1505" s="497" t="str">
        <f>Table10[[#This Row],[ID NCC]]&amp;Table10[[#This Row],[Trạm/DTR]]</f>
        <v>001J3000002HLbsIAGKhánh Nga</v>
      </c>
      <c r="E1505" s="497" t="str">
        <f>IF(Table10[[#This Row],[DTR/Trạm]]="DTR",_xlfn.XLOOKUP(Table10[[#This Row],[ID NCC]],DS_NCC_DTR[ID NCC],DS_NCC_DTR[Nhân viên]),_xlfn.XLOOKUP(Table10[[#This Row],[ID NCC]],Data_TongTram2[ID NCC],Data_TongTram2[Nhân viên]))</f>
        <v>Lâm Đỗ Anh Hào</v>
      </c>
      <c r="F1505" s="497" t="str">
        <f>IF(Table10[[#This Row],[Trạm/DTR]]="DTR",_xlfn.XLOOKUP(Table10[[#This Row],[ID NCC]],DS_NCC_DTR[ID NCC],DS_NCC_DTR[Admin miền]),_xlfn.XLOOKUP(Table10[[#This Row],[Trạm/DTR]],Table16[Trạm],Table16[[Admin ]]))</f>
        <v>Nguyễn Thị Ngọc Bích</v>
      </c>
      <c r="G1505" t="s">
        <v>1296</v>
      </c>
      <c r="H1505" s="497" t="str">
        <f>VLOOKUP(Table10[[#This Row],[Sản Phẩm RG]],'Thông tin'!C:F,4,0)</f>
        <v>PET chai</v>
      </c>
      <c r="I1505">
        <v>487</v>
      </c>
      <c r="J1505" s="497">
        <f>Table10[[#This Row],[Sản lượng kg]]/1000</f>
        <v>0.48699999999999999</v>
      </c>
      <c r="K1505" s="497" t="str">
        <f>_xlfn.XLOOKUP(Table10[[#This Row],[Loại Hàng]],Table59[Nhóm],Table59[Qui đổi])</f>
        <v>PET chai</v>
      </c>
      <c r="L1505" s="403">
        <v>46169</v>
      </c>
      <c r="M1505" t="s">
        <v>608</v>
      </c>
      <c r="N1505" s="497">
        <f>IF(COUNTIF($A$3:A1505,A1505)=1,1,0)</f>
        <v>0</v>
      </c>
    </row>
    <row r="1506" spans="1:14" x14ac:dyDescent="0.35">
      <c r="A1506" t="s">
        <v>382</v>
      </c>
      <c r="B1506" s="497" t="str">
        <f>IF(Table10[[#This Row],[DTR/Trạm]]="DTR",_xlfn.XLOOKUP(Table10[[#This Row],[ID NCC]],DS_NCC_DTR[ID NCC],DS_NCC_DTR[Tên NCC]),_xlfn.XLOOKUP(Table10[[#This Row],[ID NCC]],Data_TongTram2[ID NCC],Data_TongTram2[Tên NCC]))</f>
        <v>HKD Đặng Thị Thanh Trúc</v>
      </c>
      <c r="C1506" s="497" t="str">
        <f>IF(Table10[[#This Row],[Trạm/DTR]]="DTR","DTR","Trạm")</f>
        <v>Trạm</v>
      </c>
      <c r="D1506" s="497" t="str">
        <f>Table10[[#This Row],[ID NCC]]&amp;Table10[[#This Row],[Trạm/DTR]]</f>
        <v>001J3000002HLoqIAGKhánh Nga</v>
      </c>
      <c r="E1506" s="497" t="str">
        <f>IF(Table10[[#This Row],[DTR/Trạm]]="DTR",_xlfn.XLOOKUP(Table10[[#This Row],[ID NCC]],DS_NCC_DTR[ID NCC],DS_NCC_DTR[Nhân viên]),_xlfn.XLOOKUP(Table10[[#This Row],[ID NCC]],Data_TongTram2[ID NCC],Data_TongTram2[Nhân viên]))</f>
        <v>Lâm Đỗ Anh Hào</v>
      </c>
      <c r="F1506" s="497" t="str">
        <f>IF(Table10[[#This Row],[Trạm/DTR]]="DTR",_xlfn.XLOOKUP(Table10[[#This Row],[ID NCC]],DS_NCC_DTR[ID NCC],DS_NCC_DTR[Admin miền]),_xlfn.XLOOKUP(Table10[[#This Row],[Trạm/DTR]],Table16[Trạm],Table16[[Admin ]]))</f>
        <v>Nguyễn Thị Ngọc Bích</v>
      </c>
      <c r="G1506" t="s">
        <v>1296</v>
      </c>
      <c r="H1506" s="497" t="str">
        <f>VLOOKUP(Table10[[#This Row],[Sản Phẩm RG]],'Thông tin'!C:F,4,0)</f>
        <v>PET chai</v>
      </c>
      <c r="I1506">
        <v>703</v>
      </c>
      <c r="J1506" s="497">
        <f>Table10[[#This Row],[Sản lượng kg]]/1000</f>
        <v>0.70299999999999996</v>
      </c>
      <c r="K1506" s="497" t="str">
        <f>_xlfn.XLOOKUP(Table10[[#This Row],[Loại Hàng]],Table59[Nhóm],Table59[Qui đổi])</f>
        <v>PET chai</v>
      </c>
      <c r="L1506" s="403">
        <v>46169</v>
      </c>
      <c r="M1506" t="s">
        <v>608</v>
      </c>
      <c r="N1506" s="497">
        <f>IF(COUNTIF($A$3:A1506,A1506)=1,1,0)</f>
        <v>0</v>
      </c>
    </row>
    <row r="1507" spans="1:14" x14ac:dyDescent="0.35">
      <c r="A1507" t="s">
        <v>684</v>
      </c>
      <c r="B1507" s="497" t="str">
        <f>IF(Table10[[#This Row],[DTR/Trạm]]="DTR",_xlfn.XLOOKUP(Table10[[#This Row],[ID NCC]],DS_NCC_DTR[ID NCC],DS_NCC_DTR[Tên NCC]),_xlfn.XLOOKUP(Table10[[#This Row],[ID NCC]],Data_TongTram2[ID NCC],Data_TongTram2[Tên NCC]))</f>
        <v>Anh Quí Bình Đức</v>
      </c>
      <c r="C1507" s="497" t="str">
        <f>IF(Table10[[#This Row],[Trạm/DTR]]="DTR","DTR","Trạm")</f>
        <v>Trạm</v>
      </c>
      <c r="D1507" s="497" t="str">
        <f>Table10[[#This Row],[ID NCC]]&amp;Table10[[#This Row],[Trạm/DTR]]</f>
        <v>001J3000002HLbfIAGKhánh Nga</v>
      </c>
      <c r="E1507" s="497" t="str">
        <f>IF(Table10[[#This Row],[DTR/Trạm]]="DTR",_xlfn.XLOOKUP(Table10[[#This Row],[ID NCC]],DS_NCC_DTR[ID NCC],DS_NCC_DTR[Nhân viên]),_xlfn.XLOOKUP(Table10[[#This Row],[ID NCC]],Data_TongTram2[ID NCC],Data_TongTram2[Nhân viên]))</f>
        <v>Lâm Đỗ Anh Hào</v>
      </c>
      <c r="F1507" s="497" t="str">
        <f>IF(Table10[[#This Row],[Trạm/DTR]]="DTR",_xlfn.XLOOKUP(Table10[[#This Row],[ID NCC]],DS_NCC_DTR[ID NCC],DS_NCC_DTR[Admin miền]),_xlfn.XLOOKUP(Table10[[#This Row],[Trạm/DTR]],Table16[Trạm],Table16[[Admin ]]))</f>
        <v>Nguyễn Thị Ngọc Bích</v>
      </c>
      <c r="G1507" t="s">
        <v>1296</v>
      </c>
      <c r="H1507" s="497" t="str">
        <f>VLOOKUP(Table10[[#This Row],[Sản Phẩm RG]],'Thông tin'!C:F,4,0)</f>
        <v>PET chai</v>
      </c>
      <c r="I1507">
        <v>155</v>
      </c>
      <c r="J1507" s="497">
        <f>Table10[[#This Row],[Sản lượng kg]]/1000</f>
        <v>0.155</v>
      </c>
      <c r="K1507" s="497" t="str">
        <f>_xlfn.XLOOKUP(Table10[[#This Row],[Loại Hàng]],Table59[Nhóm],Table59[Qui đổi])</f>
        <v>PET chai</v>
      </c>
      <c r="L1507" s="403">
        <v>46169</v>
      </c>
      <c r="M1507" t="s">
        <v>608</v>
      </c>
      <c r="N1507" s="497">
        <f>IF(COUNTIF($A$3:A1507,A1507)=1,1,0)</f>
        <v>0</v>
      </c>
    </row>
    <row r="1508" spans="1:14" x14ac:dyDescent="0.35">
      <c r="A1508" t="s">
        <v>425</v>
      </c>
      <c r="B1508" s="497" t="str">
        <f>IF(Table10[[#This Row],[DTR/Trạm]]="DTR",_xlfn.XLOOKUP(Table10[[#This Row],[ID NCC]],DS_NCC_DTR[ID NCC],DS_NCC_DTR[Tên NCC]),_xlfn.XLOOKUP(Table10[[#This Row],[ID NCC]],Data_TongTram2[ID NCC],Data_TongTram2[Tên NCC]))</f>
        <v>HKD VÕ THỊ KIM NGA</v>
      </c>
      <c r="C1508" s="497" t="str">
        <f>IF(Table10[[#This Row],[Trạm/DTR]]="DTR","DTR","Trạm")</f>
        <v>Trạm</v>
      </c>
      <c r="D1508" s="497" t="str">
        <f>Table10[[#This Row],[ID NCC]]&amp;Table10[[#This Row],[Trạm/DTR]]</f>
        <v>001J3000002HLbbIAGKhánh Nga</v>
      </c>
      <c r="E1508" s="497" t="str">
        <f>IF(Table10[[#This Row],[DTR/Trạm]]="DTR",_xlfn.XLOOKUP(Table10[[#This Row],[ID NCC]],DS_NCC_DTR[ID NCC],DS_NCC_DTR[Nhân viên]),_xlfn.XLOOKUP(Table10[[#This Row],[ID NCC]],Data_TongTram2[ID NCC],Data_TongTram2[Nhân viên]))</f>
        <v>Lâm Đỗ Anh Hào</v>
      </c>
      <c r="F1508" s="497" t="str">
        <f>IF(Table10[[#This Row],[Trạm/DTR]]="DTR",_xlfn.XLOOKUP(Table10[[#This Row],[ID NCC]],DS_NCC_DTR[ID NCC],DS_NCC_DTR[Admin miền]),_xlfn.XLOOKUP(Table10[[#This Row],[Trạm/DTR]],Table16[Trạm],Table16[[Admin ]]))</f>
        <v>Nguyễn Thị Ngọc Bích</v>
      </c>
      <c r="G1508" t="s">
        <v>1296</v>
      </c>
      <c r="H1508" s="497" t="str">
        <f>VLOOKUP(Table10[[#This Row],[Sản Phẩm RG]],'Thông tin'!C:F,4,0)</f>
        <v>PET chai</v>
      </c>
      <c r="I1508">
        <v>765</v>
      </c>
      <c r="J1508" s="497">
        <f>Table10[[#This Row],[Sản lượng kg]]/1000</f>
        <v>0.76500000000000001</v>
      </c>
      <c r="K1508" s="497" t="str">
        <f>_xlfn.XLOOKUP(Table10[[#This Row],[Loại Hàng]],Table59[Nhóm],Table59[Qui đổi])</f>
        <v>PET chai</v>
      </c>
      <c r="L1508" s="403">
        <v>46169</v>
      </c>
      <c r="M1508" t="s">
        <v>608</v>
      </c>
      <c r="N1508" s="497">
        <f>IF(COUNTIF($A$3:A1508,A1508)=1,1,0)</f>
        <v>0</v>
      </c>
    </row>
    <row r="1509" spans="1:14" x14ac:dyDescent="0.35">
      <c r="A1509" t="s">
        <v>379</v>
      </c>
      <c r="B1509" s="497" t="str">
        <f>IF(Table10[[#This Row],[DTR/Trạm]]="DTR",_xlfn.XLOOKUP(Table10[[#This Row],[ID NCC]],DS_NCC_DTR[ID NCC],DS_NCC_DTR[Tên NCC]),_xlfn.XLOOKUP(Table10[[#This Row],[ID NCC]],Data_TongTram2[ID NCC],Data_TongTram2[Tên NCC]))</f>
        <v>Anh Tí Mỹ Tho</v>
      </c>
      <c r="C1509" s="497" t="str">
        <f>IF(Table10[[#This Row],[Trạm/DTR]]="DTR","DTR","Trạm")</f>
        <v>Trạm</v>
      </c>
      <c r="D1509" s="497" t="str">
        <f>Table10[[#This Row],[ID NCC]]&amp;Table10[[#This Row],[Trạm/DTR]]</f>
        <v>001J3000002HLosIAGKhánh Nga</v>
      </c>
      <c r="E1509" s="497" t="str">
        <f>IF(Table10[[#This Row],[DTR/Trạm]]="DTR",_xlfn.XLOOKUP(Table10[[#This Row],[ID NCC]],DS_NCC_DTR[ID NCC],DS_NCC_DTR[Nhân viên]),_xlfn.XLOOKUP(Table10[[#This Row],[ID NCC]],Data_TongTram2[ID NCC],Data_TongTram2[Nhân viên]))</f>
        <v>Lâm Đỗ Anh Hào</v>
      </c>
      <c r="F1509" s="497" t="str">
        <f>IF(Table10[[#This Row],[Trạm/DTR]]="DTR",_xlfn.XLOOKUP(Table10[[#This Row],[ID NCC]],DS_NCC_DTR[ID NCC],DS_NCC_DTR[Admin miền]),_xlfn.XLOOKUP(Table10[[#This Row],[Trạm/DTR]],Table16[Trạm],Table16[[Admin ]]))</f>
        <v>Nguyễn Thị Ngọc Bích</v>
      </c>
      <c r="G1509" t="s">
        <v>1296</v>
      </c>
      <c r="H1509" s="497" t="str">
        <f>VLOOKUP(Table10[[#This Row],[Sản Phẩm RG]],'Thông tin'!C:F,4,0)</f>
        <v>PET chai</v>
      </c>
      <c r="I1509">
        <v>257</v>
      </c>
      <c r="J1509" s="497">
        <f>Table10[[#This Row],[Sản lượng kg]]/1000</f>
        <v>0.25700000000000001</v>
      </c>
      <c r="K1509" s="497" t="str">
        <f>_xlfn.XLOOKUP(Table10[[#This Row],[Loại Hàng]],Table59[Nhóm],Table59[Qui đổi])</f>
        <v>PET chai</v>
      </c>
      <c r="L1509" s="403">
        <v>46169</v>
      </c>
      <c r="M1509" t="s">
        <v>608</v>
      </c>
      <c r="N1509" s="497">
        <f>IF(COUNTIF($A$3:A1509,A1509)=1,1,0)</f>
        <v>0</v>
      </c>
    </row>
    <row r="1510" spans="1:14" x14ac:dyDescent="0.35">
      <c r="A1510" t="s">
        <v>384</v>
      </c>
      <c r="B1510" s="497" t="str">
        <f>IF(Table10[[#This Row],[DTR/Trạm]]="DTR",_xlfn.XLOOKUP(Table10[[#This Row],[ID NCC]],DS_NCC_DTR[ID NCC],DS_NCC_DTR[Tên NCC]),_xlfn.XLOOKUP(Table10[[#This Row],[ID NCC]],Data_TongTram2[ID NCC],Data_TongTram2[Tên NCC]))</f>
        <v>HKD Ngọc An Nhiên</v>
      </c>
      <c r="C1510" s="497" t="str">
        <f>IF(Table10[[#This Row],[Trạm/DTR]]="DTR","DTR","Trạm")</f>
        <v>Trạm</v>
      </c>
      <c r="D1510" s="497" t="str">
        <f>Table10[[#This Row],[ID NCC]]&amp;Table10[[#This Row],[Trạm/DTR]]</f>
        <v>001J3000002HLbvIAGKhánh Nga</v>
      </c>
      <c r="E1510" s="497" t="str">
        <f>IF(Table10[[#This Row],[DTR/Trạm]]="DTR",_xlfn.XLOOKUP(Table10[[#This Row],[ID NCC]],DS_NCC_DTR[ID NCC],DS_NCC_DTR[Nhân viên]),_xlfn.XLOOKUP(Table10[[#This Row],[ID NCC]],Data_TongTram2[ID NCC],Data_TongTram2[Nhân viên]))</f>
        <v>Lâm Đỗ Anh Hào</v>
      </c>
      <c r="F1510" s="497" t="str">
        <f>IF(Table10[[#This Row],[Trạm/DTR]]="DTR",_xlfn.XLOOKUP(Table10[[#This Row],[ID NCC]],DS_NCC_DTR[ID NCC],DS_NCC_DTR[Admin miền]),_xlfn.XLOOKUP(Table10[[#This Row],[Trạm/DTR]],Table16[Trạm],Table16[[Admin ]]))</f>
        <v>Nguyễn Thị Ngọc Bích</v>
      </c>
      <c r="G1510" t="s">
        <v>1296</v>
      </c>
      <c r="H1510" s="497" t="str">
        <f>VLOOKUP(Table10[[#This Row],[Sản Phẩm RG]],'Thông tin'!C:F,4,0)</f>
        <v>PET chai</v>
      </c>
      <c r="I1510">
        <v>393</v>
      </c>
      <c r="J1510" s="497">
        <f>Table10[[#This Row],[Sản lượng kg]]/1000</f>
        <v>0.39300000000000002</v>
      </c>
      <c r="K1510" s="497" t="str">
        <f>_xlfn.XLOOKUP(Table10[[#This Row],[Loại Hàng]],Table59[Nhóm],Table59[Qui đổi])</f>
        <v>PET chai</v>
      </c>
      <c r="L1510" s="403">
        <v>46169</v>
      </c>
      <c r="M1510" t="s">
        <v>608</v>
      </c>
      <c r="N1510" s="497">
        <f>IF(COUNTIF($A$3:A1510,A1510)=1,1,0)</f>
        <v>0</v>
      </c>
    </row>
    <row r="1511" spans="1:14" x14ac:dyDescent="0.35">
      <c r="A1511" t="s">
        <v>453</v>
      </c>
      <c r="B1511" s="497" t="str">
        <f>IF(Table10[[#This Row],[DTR/Trạm]]="DTR",_xlfn.XLOOKUP(Table10[[#This Row],[ID NCC]],DS_NCC_DTR[ID NCC],DS_NCC_DTR[Tên NCC]),_xlfn.XLOOKUP(Table10[[#This Row],[ID NCC]],Data_TongTram2[ID NCC],Data_TongTram2[Tên NCC]))</f>
        <v>Anh Thuận Cai Lậy</v>
      </c>
      <c r="C1511" s="497" t="str">
        <f>IF(Table10[[#This Row],[Trạm/DTR]]="DTR","DTR","Trạm")</f>
        <v>Trạm</v>
      </c>
      <c r="D1511" s="497" t="str">
        <f>Table10[[#This Row],[ID NCC]]&amp;Table10[[#This Row],[Trạm/DTR]]</f>
        <v>001J3000002HLrEIAWKhánh Nga</v>
      </c>
      <c r="E1511" s="497" t="str">
        <f>IF(Table10[[#This Row],[DTR/Trạm]]="DTR",_xlfn.XLOOKUP(Table10[[#This Row],[ID NCC]],DS_NCC_DTR[ID NCC],DS_NCC_DTR[Nhân viên]),_xlfn.XLOOKUP(Table10[[#This Row],[ID NCC]],Data_TongTram2[ID NCC],Data_TongTram2[Nhân viên]))</f>
        <v>Lâm Đỗ Anh Hào</v>
      </c>
      <c r="F1511" s="497" t="str">
        <f>IF(Table10[[#This Row],[Trạm/DTR]]="DTR",_xlfn.XLOOKUP(Table10[[#This Row],[ID NCC]],DS_NCC_DTR[ID NCC],DS_NCC_DTR[Admin miền]),_xlfn.XLOOKUP(Table10[[#This Row],[Trạm/DTR]],Table16[Trạm],Table16[[Admin ]]))</f>
        <v>Nguyễn Thị Ngọc Bích</v>
      </c>
      <c r="G1511" t="s">
        <v>1296</v>
      </c>
      <c r="H1511" s="497" t="str">
        <f>VLOOKUP(Table10[[#This Row],[Sản Phẩm RG]],'Thông tin'!C:F,4,0)</f>
        <v>PET chai</v>
      </c>
      <c r="I1511">
        <v>755</v>
      </c>
      <c r="J1511" s="497">
        <f>Table10[[#This Row],[Sản lượng kg]]/1000</f>
        <v>0.755</v>
      </c>
      <c r="K1511" s="497" t="str">
        <f>_xlfn.XLOOKUP(Table10[[#This Row],[Loại Hàng]],Table59[Nhóm],Table59[Qui đổi])</f>
        <v>PET chai</v>
      </c>
      <c r="L1511" s="403">
        <v>46169</v>
      </c>
      <c r="M1511" t="s">
        <v>608</v>
      </c>
      <c r="N1511" s="497">
        <f>IF(COUNTIF($A$3:A1511,A1511)=1,1,0)</f>
        <v>0</v>
      </c>
    </row>
    <row r="1512" spans="1:14" x14ac:dyDescent="0.35">
      <c r="A1512" t="s">
        <v>422</v>
      </c>
      <c r="B1512" s="497" t="str">
        <f>IF(Table10[[#This Row],[DTR/Trạm]]="DTR",_xlfn.XLOOKUP(Table10[[#This Row],[ID NCC]],DS_NCC_DTR[ID NCC],DS_NCC_DTR[Tên NCC]),_xlfn.XLOOKUP(Table10[[#This Row],[ID NCC]],Data_TongTram2[ID NCC],Data_TongTram2[Tên NCC]))</f>
        <v>Anh Khá Tân Hương</v>
      </c>
      <c r="C1512" s="497" t="str">
        <f>IF(Table10[[#This Row],[Trạm/DTR]]="DTR","DTR","Trạm")</f>
        <v>Trạm</v>
      </c>
      <c r="D1512" s="497" t="str">
        <f>Table10[[#This Row],[ID NCC]]&amp;Table10[[#This Row],[Trạm/DTR]]</f>
        <v>001J3000002HLxTIAWKhánh Nga</v>
      </c>
      <c r="E1512" s="497" t="str">
        <f>IF(Table10[[#This Row],[DTR/Trạm]]="DTR",_xlfn.XLOOKUP(Table10[[#This Row],[ID NCC]],DS_NCC_DTR[ID NCC],DS_NCC_DTR[Nhân viên]),_xlfn.XLOOKUP(Table10[[#This Row],[ID NCC]],Data_TongTram2[ID NCC],Data_TongTram2[Nhân viên]))</f>
        <v>Lâm Đỗ Anh Hào</v>
      </c>
      <c r="F1512" s="497" t="str">
        <f>IF(Table10[[#This Row],[Trạm/DTR]]="DTR",_xlfn.XLOOKUP(Table10[[#This Row],[ID NCC]],DS_NCC_DTR[ID NCC],DS_NCC_DTR[Admin miền]),_xlfn.XLOOKUP(Table10[[#This Row],[Trạm/DTR]],Table16[Trạm],Table16[[Admin ]]))</f>
        <v>Nguyễn Thị Ngọc Bích</v>
      </c>
      <c r="G1512" t="s">
        <v>1296</v>
      </c>
      <c r="H1512" s="497" t="str">
        <f>VLOOKUP(Table10[[#This Row],[Sản Phẩm RG]],'Thông tin'!C:F,4,0)</f>
        <v>PET chai</v>
      </c>
      <c r="I1512">
        <v>1002</v>
      </c>
      <c r="J1512" s="497">
        <f>Table10[[#This Row],[Sản lượng kg]]/1000</f>
        <v>1.002</v>
      </c>
      <c r="K1512" s="497" t="str">
        <f>_xlfn.XLOOKUP(Table10[[#This Row],[Loại Hàng]],Table59[Nhóm],Table59[Qui đổi])</f>
        <v>PET chai</v>
      </c>
      <c r="L1512" s="403">
        <v>46169</v>
      </c>
      <c r="M1512" t="s">
        <v>608</v>
      </c>
      <c r="N1512" s="497">
        <f>IF(COUNTIF($A$3:A1512,A1512)=1,1,0)</f>
        <v>1</v>
      </c>
    </row>
    <row r="1513" spans="1:14" x14ac:dyDescent="0.35">
      <c r="A1513" t="s">
        <v>2217</v>
      </c>
      <c r="B1513" s="497" t="str">
        <f>IF(Table10[[#This Row],[DTR/Trạm]]="DTR",_xlfn.XLOOKUP(Table10[[#This Row],[ID NCC]],DS_NCC_DTR[ID NCC],DS_NCC_DTR[Tên NCC]),_xlfn.XLOOKUP(Table10[[#This Row],[ID NCC]],Data_TongTram2[ID NCC],Data_TongTram2[Tên NCC]))</f>
        <v>Ncc Tân Minh Huy</v>
      </c>
      <c r="C1513" s="497" t="str">
        <f>IF(Table10[[#This Row],[Trạm/DTR]]="DTR","DTR","Trạm")</f>
        <v>Trạm</v>
      </c>
      <c r="D1513" s="497" t="str">
        <f>Table10[[#This Row],[ID NCC]]&amp;Table10[[#This Row],[Trạm/DTR]]</f>
        <v>001dc00000iuQWRAA2Khánh Nga</v>
      </c>
      <c r="E1513" s="497" t="str">
        <f>IF(Table10[[#This Row],[DTR/Trạm]]="DTR",_xlfn.XLOOKUP(Table10[[#This Row],[ID NCC]],DS_NCC_DTR[ID NCC],DS_NCC_DTR[Nhân viên]),_xlfn.XLOOKUP(Table10[[#This Row],[ID NCC]],Data_TongTram2[ID NCC],Data_TongTram2[Nhân viên]))</f>
        <v>Lâm Đỗ Anh Hào</v>
      </c>
      <c r="F1513" s="497" t="str">
        <f>IF(Table10[[#This Row],[Trạm/DTR]]="DTR",_xlfn.XLOOKUP(Table10[[#This Row],[ID NCC]],DS_NCC_DTR[ID NCC],DS_NCC_DTR[Admin miền]),_xlfn.XLOOKUP(Table10[[#This Row],[Trạm/DTR]],Table16[Trạm],Table16[[Admin ]]))</f>
        <v>Nguyễn Thị Ngọc Bích</v>
      </c>
      <c r="G1513" t="s">
        <v>1296</v>
      </c>
      <c r="H1513" s="497" t="str">
        <f>VLOOKUP(Table10[[#This Row],[Sản Phẩm RG]],'Thông tin'!C:F,4,0)</f>
        <v>PET chai</v>
      </c>
      <c r="I1513">
        <v>396</v>
      </c>
      <c r="J1513" s="497">
        <f>Table10[[#This Row],[Sản lượng kg]]/1000</f>
        <v>0.39600000000000002</v>
      </c>
      <c r="K1513" s="497" t="str">
        <f>_xlfn.XLOOKUP(Table10[[#This Row],[Loại Hàng]],Table59[Nhóm],Table59[Qui đổi])</f>
        <v>PET chai</v>
      </c>
      <c r="L1513" s="403">
        <v>46169</v>
      </c>
      <c r="M1513" t="s">
        <v>608</v>
      </c>
      <c r="N1513" s="497">
        <f>IF(COUNTIF($A$3:A1513,A1513)=1,1,0)</f>
        <v>1</v>
      </c>
    </row>
    <row r="1514" spans="1:14" x14ac:dyDescent="0.35">
      <c r="A1514" t="s">
        <v>453</v>
      </c>
      <c r="B1514" s="497" t="str">
        <f>IF(Table10[[#This Row],[DTR/Trạm]]="DTR",_xlfn.XLOOKUP(Table10[[#This Row],[ID NCC]],DS_NCC_DTR[ID NCC],DS_NCC_DTR[Tên NCC]),_xlfn.XLOOKUP(Table10[[#This Row],[ID NCC]],Data_TongTram2[ID NCC],Data_TongTram2[Tên NCC]))</f>
        <v>Anh Thuận Cai Lậy</v>
      </c>
      <c r="C1514" s="497" t="str">
        <f>IF(Table10[[#This Row],[Trạm/DTR]]="DTR","DTR","Trạm")</f>
        <v>Trạm</v>
      </c>
      <c r="D1514" s="497" t="str">
        <f>Table10[[#This Row],[ID NCC]]&amp;Table10[[#This Row],[Trạm/DTR]]</f>
        <v>001J3000002HLrEIAWKhánh Nga</v>
      </c>
      <c r="E1514" s="497" t="str">
        <f>IF(Table10[[#This Row],[DTR/Trạm]]="DTR",_xlfn.XLOOKUP(Table10[[#This Row],[ID NCC]],DS_NCC_DTR[ID NCC],DS_NCC_DTR[Nhân viên]),_xlfn.XLOOKUP(Table10[[#This Row],[ID NCC]],Data_TongTram2[ID NCC],Data_TongTram2[Nhân viên]))</f>
        <v>Lâm Đỗ Anh Hào</v>
      </c>
      <c r="F1514" s="497" t="str">
        <f>IF(Table10[[#This Row],[Trạm/DTR]]="DTR",_xlfn.XLOOKUP(Table10[[#This Row],[ID NCC]],DS_NCC_DTR[ID NCC],DS_NCC_DTR[Admin miền]),_xlfn.XLOOKUP(Table10[[#This Row],[Trạm/DTR]],Table16[Trạm],Table16[[Admin ]]))</f>
        <v>Nguyễn Thị Ngọc Bích</v>
      </c>
      <c r="G1514" t="s">
        <v>1296</v>
      </c>
      <c r="H1514" s="497" t="str">
        <f>VLOOKUP(Table10[[#This Row],[Sản Phẩm RG]],'Thông tin'!C:F,4,0)</f>
        <v>PET chai</v>
      </c>
      <c r="I1514">
        <v>787</v>
      </c>
      <c r="J1514" s="497">
        <f>Table10[[#This Row],[Sản lượng kg]]/1000</f>
        <v>0.78700000000000003</v>
      </c>
      <c r="K1514" s="497" t="str">
        <f>_xlfn.XLOOKUP(Table10[[#This Row],[Loại Hàng]],Table59[Nhóm],Table59[Qui đổi])</f>
        <v>PET chai</v>
      </c>
      <c r="L1514" s="403">
        <v>46169</v>
      </c>
      <c r="M1514" t="s">
        <v>608</v>
      </c>
      <c r="N1514" s="497">
        <f>IF(COUNTIF($A$3:A1514,A1514)=1,1,0)</f>
        <v>0</v>
      </c>
    </row>
    <row r="1515" spans="1:14" x14ac:dyDescent="0.35">
      <c r="A1515" t="s">
        <v>411</v>
      </c>
      <c r="B1515" s="497" t="str">
        <f>IF(Table10[[#This Row],[DTR/Trạm]]="DTR",_xlfn.XLOOKUP(Table10[[#This Row],[ID NCC]],DS_NCC_DTR[ID NCC],DS_NCC_DTR[Tên NCC]),_xlfn.XLOOKUP(Table10[[#This Row],[ID NCC]],Data_TongTram2[ID NCC],Data_TongTram2[Tên NCC]))</f>
        <v>Anh Chiến</v>
      </c>
      <c r="C1515" s="497" t="str">
        <f>IF(Table10[[#This Row],[Trạm/DTR]]="DTR","DTR","Trạm")</f>
        <v>Trạm</v>
      </c>
      <c r="D1515" s="497" t="str">
        <f>Table10[[#This Row],[ID NCC]]&amp;Table10[[#This Row],[Trạm/DTR]]</f>
        <v>001J3000002HLbcIAGKhánh Nga</v>
      </c>
      <c r="E1515" s="497" t="str">
        <f>IF(Table10[[#This Row],[DTR/Trạm]]="DTR",_xlfn.XLOOKUP(Table10[[#This Row],[ID NCC]],DS_NCC_DTR[ID NCC],DS_NCC_DTR[Nhân viên]),_xlfn.XLOOKUP(Table10[[#This Row],[ID NCC]],Data_TongTram2[ID NCC],Data_TongTram2[Nhân viên]))</f>
        <v>Lâm Đỗ Anh Hào</v>
      </c>
      <c r="F1515" s="497" t="str">
        <f>IF(Table10[[#This Row],[Trạm/DTR]]="DTR",_xlfn.XLOOKUP(Table10[[#This Row],[ID NCC]],DS_NCC_DTR[ID NCC],DS_NCC_DTR[Admin miền]),_xlfn.XLOOKUP(Table10[[#This Row],[Trạm/DTR]],Table16[Trạm],Table16[[Admin ]]))</f>
        <v>Nguyễn Thị Ngọc Bích</v>
      </c>
      <c r="G1515" t="s">
        <v>1296</v>
      </c>
      <c r="H1515" s="497" t="str">
        <f>VLOOKUP(Table10[[#This Row],[Sản Phẩm RG]],'Thông tin'!C:F,4,0)</f>
        <v>PET chai</v>
      </c>
      <c r="I1515">
        <v>424</v>
      </c>
      <c r="J1515" s="497">
        <f>Table10[[#This Row],[Sản lượng kg]]/1000</f>
        <v>0.42399999999999999</v>
      </c>
      <c r="K1515" s="497" t="str">
        <f>_xlfn.XLOOKUP(Table10[[#This Row],[Loại Hàng]],Table59[Nhóm],Table59[Qui đổi])</f>
        <v>PET chai</v>
      </c>
      <c r="L1515" s="403">
        <v>46169</v>
      </c>
      <c r="M1515" t="s">
        <v>608</v>
      </c>
      <c r="N1515" s="497">
        <f>IF(COUNTIF($A$3:A1515,A1515)=1,1,0)</f>
        <v>0</v>
      </c>
    </row>
    <row r="1516" spans="1:14" x14ac:dyDescent="0.35">
      <c r="A1516" t="s">
        <v>432</v>
      </c>
      <c r="B1516" s="497" t="str">
        <f>IF(Table10[[#This Row],[DTR/Trạm]]="DTR",_xlfn.XLOOKUP(Table10[[#This Row],[ID NCC]],DS_NCC_DTR[ID NCC],DS_NCC_DTR[Tên NCC]),_xlfn.XLOOKUP(Table10[[#This Row],[ID NCC]],Data_TongTram2[ID NCC],Data_TongTram2[Tên NCC]))</f>
        <v>Chị Liễu Long Định</v>
      </c>
      <c r="C1516" s="497" t="str">
        <f>IF(Table10[[#This Row],[Trạm/DTR]]="DTR","DTR","Trạm")</f>
        <v>Trạm</v>
      </c>
      <c r="D1516" s="497" t="str">
        <f>Table10[[#This Row],[ID NCC]]&amp;Table10[[#This Row],[Trạm/DTR]]</f>
        <v>001J3000002HLxeIAGKhánh Nga</v>
      </c>
      <c r="E1516" s="497" t="str">
        <f>IF(Table10[[#This Row],[DTR/Trạm]]="DTR",_xlfn.XLOOKUP(Table10[[#This Row],[ID NCC]],DS_NCC_DTR[ID NCC],DS_NCC_DTR[Nhân viên]),_xlfn.XLOOKUP(Table10[[#This Row],[ID NCC]],Data_TongTram2[ID NCC],Data_TongTram2[Nhân viên]))</f>
        <v>Lâm Đỗ Anh Hào</v>
      </c>
      <c r="F1516" s="497" t="str">
        <f>IF(Table10[[#This Row],[Trạm/DTR]]="DTR",_xlfn.XLOOKUP(Table10[[#This Row],[ID NCC]],DS_NCC_DTR[ID NCC],DS_NCC_DTR[Admin miền]),_xlfn.XLOOKUP(Table10[[#This Row],[Trạm/DTR]],Table16[Trạm],Table16[[Admin ]]))</f>
        <v>Nguyễn Thị Ngọc Bích</v>
      </c>
      <c r="G1516" t="s">
        <v>1296</v>
      </c>
      <c r="H1516" s="497" t="str">
        <f>VLOOKUP(Table10[[#This Row],[Sản Phẩm RG]],'Thông tin'!C:F,4,0)</f>
        <v>PET chai</v>
      </c>
      <c r="I1516">
        <v>277</v>
      </c>
      <c r="J1516" s="497">
        <f>Table10[[#This Row],[Sản lượng kg]]/1000</f>
        <v>0.27700000000000002</v>
      </c>
      <c r="K1516" s="497" t="str">
        <f>_xlfn.XLOOKUP(Table10[[#This Row],[Loại Hàng]],Table59[Nhóm],Table59[Qui đổi])</f>
        <v>PET chai</v>
      </c>
      <c r="L1516" s="403">
        <v>46169</v>
      </c>
      <c r="M1516" t="s">
        <v>608</v>
      </c>
      <c r="N1516" s="497">
        <f>IF(COUNTIF($A$3:A1516,A1516)=1,1,0)</f>
        <v>0</v>
      </c>
    </row>
    <row r="1517" spans="1:14" x14ac:dyDescent="0.35">
      <c r="A1517" t="s">
        <v>962</v>
      </c>
      <c r="B1517" s="497" t="str">
        <f>IF(Table10[[#This Row],[DTR/Trạm]]="DTR",_xlfn.XLOOKUP(Table10[[#This Row],[ID NCC]],DS_NCC_DTR[ID NCC],DS_NCC_DTR[Tên NCC]),_xlfn.XLOOKUP(Table10[[#This Row],[ID NCC]],Data_TongTram2[ID NCC],Data_TongTram2[Tên NCC]))</f>
        <v>Chị Hằng Bình Đức</v>
      </c>
      <c r="C1517" s="497" t="str">
        <f>IF(Table10[[#This Row],[Trạm/DTR]]="DTR","DTR","Trạm")</f>
        <v>Trạm</v>
      </c>
      <c r="D1517" s="497" t="str">
        <f>Table10[[#This Row],[ID NCC]]&amp;Table10[[#This Row],[Trạm/DTR]]</f>
        <v>001J3000002HjDpIAKKhánh Nga</v>
      </c>
      <c r="E1517" s="497" t="str">
        <f>IF(Table10[[#This Row],[DTR/Trạm]]="DTR",_xlfn.XLOOKUP(Table10[[#This Row],[ID NCC]],DS_NCC_DTR[ID NCC],DS_NCC_DTR[Nhân viên]),_xlfn.XLOOKUP(Table10[[#This Row],[ID NCC]],Data_TongTram2[ID NCC],Data_TongTram2[Nhân viên]))</f>
        <v>Lâm Đỗ Anh Hào</v>
      </c>
      <c r="F1517" s="497" t="str">
        <f>IF(Table10[[#This Row],[Trạm/DTR]]="DTR",_xlfn.XLOOKUP(Table10[[#This Row],[ID NCC]],DS_NCC_DTR[ID NCC],DS_NCC_DTR[Admin miền]),_xlfn.XLOOKUP(Table10[[#This Row],[Trạm/DTR]],Table16[Trạm],Table16[[Admin ]]))</f>
        <v>Nguyễn Thị Ngọc Bích</v>
      </c>
      <c r="G1517" t="s">
        <v>1296</v>
      </c>
      <c r="H1517" s="497" t="str">
        <f>VLOOKUP(Table10[[#This Row],[Sản Phẩm RG]],'Thông tin'!C:F,4,0)</f>
        <v>PET chai</v>
      </c>
      <c r="I1517">
        <v>102</v>
      </c>
      <c r="J1517" s="497">
        <f>Table10[[#This Row],[Sản lượng kg]]/1000</f>
        <v>0.10199999999999999</v>
      </c>
      <c r="K1517" s="497" t="str">
        <f>_xlfn.XLOOKUP(Table10[[#This Row],[Loại Hàng]],Table59[Nhóm],Table59[Qui đổi])</f>
        <v>PET chai</v>
      </c>
      <c r="L1517" s="403">
        <v>46169</v>
      </c>
      <c r="M1517" t="s">
        <v>608</v>
      </c>
      <c r="N1517" s="497">
        <f>IF(COUNTIF($A$3:A1517,A1517)=1,1,0)</f>
        <v>0</v>
      </c>
    </row>
    <row r="1518" spans="1:14" x14ac:dyDescent="0.35">
      <c r="A1518" t="s">
        <v>383</v>
      </c>
      <c r="B1518" s="497" t="str">
        <f>IF(Table10[[#This Row],[DTR/Trạm]]="DTR",_xlfn.XLOOKUP(Table10[[#This Row],[ID NCC]],DS_NCC_DTR[ID NCC],DS_NCC_DTR[Tên NCC]),_xlfn.XLOOKUP(Table10[[#This Row],[ID NCC]],Data_TongTram2[ID NCC],Data_TongTram2[Tên NCC]))</f>
        <v>PHẾ LIỆU CẦU</v>
      </c>
      <c r="C1518" s="497" t="str">
        <f>IF(Table10[[#This Row],[Trạm/DTR]]="DTR","DTR","Trạm")</f>
        <v>Trạm</v>
      </c>
      <c r="D1518" s="497" t="str">
        <f>Table10[[#This Row],[ID NCC]]&amp;Table10[[#This Row],[Trạm/DTR]]</f>
        <v>001J3000005HQnYIAWKhánh Nga</v>
      </c>
      <c r="E1518" s="497" t="str">
        <f>IF(Table10[[#This Row],[DTR/Trạm]]="DTR",_xlfn.XLOOKUP(Table10[[#This Row],[ID NCC]],DS_NCC_DTR[ID NCC],DS_NCC_DTR[Nhân viên]),_xlfn.XLOOKUP(Table10[[#This Row],[ID NCC]],Data_TongTram2[ID NCC],Data_TongTram2[Nhân viên]))</f>
        <v>Lâm Đỗ Anh Hào</v>
      </c>
      <c r="F1518" s="497" t="str">
        <f>IF(Table10[[#This Row],[Trạm/DTR]]="DTR",_xlfn.XLOOKUP(Table10[[#This Row],[ID NCC]],DS_NCC_DTR[ID NCC],DS_NCC_DTR[Admin miền]),_xlfn.XLOOKUP(Table10[[#This Row],[Trạm/DTR]],Table16[Trạm],Table16[[Admin ]]))</f>
        <v>Nguyễn Thị Ngọc Bích</v>
      </c>
      <c r="G1518" t="s">
        <v>1296</v>
      </c>
      <c r="H1518" s="497" t="str">
        <f>VLOOKUP(Table10[[#This Row],[Sản Phẩm RG]],'Thông tin'!C:F,4,0)</f>
        <v>PET chai</v>
      </c>
      <c r="I1518">
        <v>1355</v>
      </c>
      <c r="J1518" s="497">
        <f>Table10[[#This Row],[Sản lượng kg]]/1000</f>
        <v>1.355</v>
      </c>
      <c r="K1518" s="497" t="str">
        <f>_xlfn.XLOOKUP(Table10[[#This Row],[Loại Hàng]],Table59[Nhóm],Table59[Qui đổi])</f>
        <v>PET chai</v>
      </c>
      <c r="L1518" s="403">
        <v>46169</v>
      </c>
      <c r="M1518" t="s">
        <v>608</v>
      </c>
      <c r="N1518" s="497">
        <f>IF(COUNTIF($A$3:A1518,A1518)=1,1,0)</f>
        <v>0</v>
      </c>
    </row>
    <row r="1519" spans="1:14" x14ac:dyDescent="0.35">
      <c r="A1519" t="s">
        <v>383</v>
      </c>
      <c r="B1519" s="497" t="str">
        <f>IF(Table10[[#This Row],[DTR/Trạm]]="DTR",_xlfn.XLOOKUP(Table10[[#This Row],[ID NCC]],DS_NCC_DTR[ID NCC],DS_NCC_DTR[Tên NCC]),_xlfn.XLOOKUP(Table10[[#This Row],[ID NCC]],Data_TongTram2[ID NCC],Data_TongTram2[Tên NCC]))</f>
        <v>PHẾ LIỆU CẦU</v>
      </c>
      <c r="C1519" s="497" t="str">
        <f>IF(Table10[[#This Row],[Trạm/DTR]]="DTR","DTR","Trạm")</f>
        <v>Trạm</v>
      </c>
      <c r="D1519" s="497" t="str">
        <f>Table10[[#This Row],[ID NCC]]&amp;Table10[[#This Row],[Trạm/DTR]]</f>
        <v>001J3000005HQnYIAWKhánh Nga</v>
      </c>
      <c r="E1519" s="497" t="str">
        <f>IF(Table10[[#This Row],[DTR/Trạm]]="DTR",_xlfn.XLOOKUP(Table10[[#This Row],[ID NCC]],DS_NCC_DTR[ID NCC],DS_NCC_DTR[Nhân viên]),_xlfn.XLOOKUP(Table10[[#This Row],[ID NCC]],Data_TongTram2[ID NCC],Data_TongTram2[Nhân viên]))</f>
        <v>Lâm Đỗ Anh Hào</v>
      </c>
      <c r="F1519" s="497" t="str">
        <f>IF(Table10[[#This Row],[Trạm/DTR]]="DTR",_xlfn.XLOOKUP(Table10[[#This Row],[ID NCC]],DS_NCC_DTR[ID NCC],DS_NCC_DTR[Admin miền]),_xlfn.XLOOKUP(Table10[[#This Row],[Trạm/DTR]],Table16[Trạm],Table16[[Admin ]]))</f>
        <v>Nguyễn Thị Ngọc Bích</v>
      </c>
      <c r="G1519" t="s">
        <v>1360</v>
      </c>
      <c r="H1519" s="497" t="str">
        <f>VLOOKUP(Table10[[#This Row],[Sản Phẩm RG]],'Thông tin'!C:F,4,0)</f>
        <v>PET chai</v>
      </c>
      <c r="I1519">
        <v>15</v>
      </c>
      <c r="J1519" s="497">
        <f>Table10[[#This Row],[Sản lượng kg]]/1000</f>
        <v>1.4999999999999999E-2</v>
      </c>
      <c r="K1519" s="497" t="str">
        <f>_xlfn.XLOOKUP(Table10[[#This Row],[Loại Hàng]],Table59[Nhóm],Table59[Qui đổi])</f>
        <v>PET chai</v>
      </c>
      <c r="L1519" s="403">
        <v>46169</v>
      </c>
      <c r="M1519" t="s">
        <v>608</v>
      </c>
      <c r="N1519" s="497">
        <f>IF(COUNTIF($A$3:A1519,A1519)=1,1,0)</f>
        <v>0</v>
      </c>
    </row>
    <row r="1520" spans="1:14" x14ac:dyDescent="0.35">
      <c r="A1520" t="s">
        <v>472</v>
      </c>
      <c r="B1520" s="497" t="str">
        <f>IF(Table10[[#This Row],[DTR/Trạm]]="DTR",_xlfn.XLOOKUP(Table10[[#This Row],[ID NCC]],DS_NCC_DTR[ID NCC],DS_NCC_DTR[Tên NCC]),_xlfn.XLOOKUP(Table10[[#This Row],[ID NCC]],Data_TongTram2[ID NCC],Data_TongTram2[Tên NCC]))</f>
        <v>Anh Chính Node</v>
      </c>
      <c r="C1520" s="497" t="str">
        <f>IF(Table10[[#This Row],[Trạm/DTR]]="DTR","DTR","Trạm")</f>
        <v>Trạm</v>
      </c>
      <c r="D1520" s="497" t="str">
        <f>Table10[[#This Row],[ID NCC]]&amp;Table10[[#This Row],[Trạm/DTR]]</f>
        <v>001J3000002HLpoIAGKhánh Nga</v>
      </c>
      <c r="E1520" s="497" t="str">
        <f>IF(Table10[[#This Row],[DTR/Trạm]]="DTR",_xlfn.XLOOKUP(Table10[[#This Row],[ID NCC]],DS_NCC_DTR[ID NCC],DS_NCC_DTR[Nhân viên]),_xlfn.XLOOKUP(Table10[[#This Row],[ID NCC]],Data_TongTram2[ID NCC],Data_TongTram2[Nhân viên]))</f>
        <v>Lâm Đỗ Anh Hào</v>
      </c>
      <c r="F1520" s="497" t="str">
        <f>IF(Table10[[#This Row],[Trạm/DTR]]="DTR",_xlfn.XLOOKUP(Table10[[#This Row],[ID NCC]],DS_NCC_DTR[ID NCC],DS_NCC_DTR[Admin miền]),_xlfn.XLOOKUP(Table10[[#This Row],[Trạm/DTR]],Table16[Trạm],Table16[[Admin ]]))</f>
        <v>Nguyễn Thị Ngọc Bích</v>
      </c>
      <c r="G1520" t="s">
        <v>1296</v>
      </c>
      <c r="H1520" s="497" t="str">
        <f>VLOOKUP(Table10[[#This Row],[Sản Phẩm RG]],'Thông tin'!C:F,4,0)</f>
        <v>PET chai</v>
      </c>
      <c r="I1520">
        <v>259</v>
      </c>
      <c r="J1520" s="497">
        <f>Table10[[#This Row],[Sản lượng kg]]/1000</f>
        <v>0.25900000000000001</v>
      </c>
      <c r="K1520" s="497" t="str">
        <f>_xlfn.XLOOKUP(Table10[[#This Row],[Loại Hàng]],Table59[Nhóm],Table59[Qui đổi])</f>
        <v>PET chai</v>
      </c>
      <c r="L1520" s="403">
        <v>46169</v>
      </c>
      <c r="M1520" t="s">
        <v>608</v>
      </c>
      <c r="N1520" s="497">
        <f>IF(COUNTIF($A$3:A1520,A1520)=1,1,0)</f>
        <v>0</v>
      </c>
    </row>
    <row r="1521" spans="1:14" x14ac:dyDescent="0.35">
      <c r="A1521" t="s">
        <v>424</v>
      </c>
      <c r="B1521" s="497" t="str">
        <f>IF(Table10[[#This Row],[DTR/Trạm]]="DTR",_xlfn.XLOOKUP(Table10[[#This Row],[ID NCC]],DS_NCC_DTR[ID NCC],DS_NCC_DTR[Tên NCC]),_xlfn.XLOOKUP(Table10[[#This Row],[ID NCC]],Data_TongTram2[ID NCC],Data_TongTram2[Tên NCC]))</f>
        <v>Anh Cường Tân Mỹ Chánh</v>
      </c>
      <c r="C1521" s="497" t="str">
        <f>IF(Table10[[#This Row],[Trạm/DTR]]="DTR","DTR","Trạm")</f>
        <v>Trạm</v>
      </c>
      <c r="D1521" s="497" t="str">
        <f>Table10[[#This Row],[ID NCC]]&amp;Table10[[#This Row],[Trạm/DTR]]</f>
        <v>001J3000002HLbdIAGKhánh Nga</v>
      </c>
      <c r="E1521" s="497" t="str">
        <f>IF(Table10[[#This Row],[DTR/Trạm]]="DTR",_xlfn.XLOOKUP(Table10[[#This Row],[ID NCC]],DS_NCC_DTR[ID NCC],DS_NCC_DTR[Nhân viên]),_xlfn.XLOOKUP(Table10[[#This Row],[ID NCC]],Data_TongTram2[ID NCC],Data_TongTram2[Nhân viên]))</f>
        <v>Lâm Đỗ Anh Hào</v>
      </c>
      <c r="F1521" s="497" t="str">
        <f>IF(Table10[[#This Row],[Trạm/DTR]]="DTR",_xlfn.XLOOKUP(Table10[[#This Row],[ID NCC]],DS_NCC_DTR[ID NCC],DS_NCC_DTR[Admin miền]),_xlfn.XLOOKUP(Table10[[#This Row],[Trạm/DTR]],Table16[Trạm],Table16[[Admin ]]))</f>
        <v>Nguyễn Thị Ngọc Bích</v>
      </c>
      <c r="G1521" t="s">
        <v>1296</v>
      </c>
      <c r="H1521" s="497" t="str">
        <f>VLOOKUP(Table10[[#This Row],[Sản Phẩm RG]],'Thông tin'!C:F,4,0)</f>
        <v>PET chai</v>
      </c>
      <c r="I1521">
        <v>669</v>
      </c>
      <c r="J1521" s="497">
        <f>Table10[[#This Row],[Sản lượng kg]]/1000</f>
        <v>0.66900000000000004</v>
      </c>
      <c r="K1521" s="497" t="str">
        <f>_xlfn.XLOOKUP(Table10[[#This Row],[Loại Hàng]],Table59[Nhóm],Table59[Qui đổi])</f>
        <v>PET chai</v>
      </c>
      <c r="L1521" s="403">
        <v>46169</v>
      </c>
      <c r="M1521" t="s">
        <v>608</v>
      </c>
      <c r="N1521" s="497">
        <f>IF(COUNTIF($A$3:A1521,A1521)=1,1,0)</f>
        <v>0</v>
      </c>
    </row>
    <row r="1522" spans="1:14" x14ac:dyDescent="0.35">
      <c r="A1522" t="s">
        <v>676</v>
      </c>
      <c r="B1522" s="497" t="str">
        <f>IF(Table10[[#This Row],[DTR/Trạm]]="DTR",_xlfn.XLOOKUP(Table10[[#This Row],[ID NCC]],DS_NCC_DTR[ID NCC],DS_NCC_DTR[Tên NCC]),_xlfn.XLOOKUP(Table10[[#This Row],[ID NCC]],Data_TongTram2[ID NCC],Data_TongTram2[Tên NCC]))</f>
        <v>Anh Tám Bến Tre</v>
      </c>
      <c r="C1522" s="497" t="str">
        <f>IF(Table10[[#This Row],[Trạm/DTR]]="DTR","DTR","Trạm")</f>
        <v>Trạm</v>
      </c>
      <c r="D1522" s="497" t="str">
        <f>Table10[[#This Row],[ID NCC]]&amp;Table10[[#This Row],[Trạm/DTR]]</f>
        <v>001J3000002Hq80IACKhánh Nga</v>
      </c>
      <c r="E1522" s="497" t="str">
        <f>IF(Table10[[#This Row],[DTR/Trạm]]="DTR",_xlfn.XLOOKUP(Table10[[#This Row],[ID NCC]],DS_NCC_DTR[ID NCC],DS_NCC_DTR[Nhân viên]),_xlfn.XLOOKUP(Table10[[#This Row],[ID NCC]],Data_TongTram2[ID NCC],Data_TongTram2[Nhân viên]))</f>
        <v>Lê Quốc Việt</v>
      </c>
      <c r="F1522" s="497" t="str">
        <f>IF(Table10[[#This Row],[Trạm/DTR]]="DTR",_xlfn.XLOOKUP(Table10[[#This Row],[ID NCC]],DS_NCC_DTR[ID NCC],DS_NCC_DTR[Admin miền]),_xlfn.XLOOKUP(Table10[[#This Row],[Trạm/DTR]],Table16[Trạm],Table16[[Admin ]]))</f>
        <v>Nguyễn Thị Ngọc Bích</v>
      </c>
      <c r="G1522" t="s">
        <v>1296</v>
      </c>
      <c r="H1522" s="497" t="str">
        <f>VLOOKUP(Table10[[#This Row],[Sản Phẩm RG]],'Thông tin'!C:F,4,0)</f>
        <v>PET chai</v>
      </c>
      <c r="I1522">
        <v>445</v>
      </c>
      <c r="J1522" s="497">
        <f>Table10[[#This Row],[Sản lượng kg]]/1000</f>
        <v>0.44500000000000001</v>
      </c>
      <c r="K1522" s="497" t="str">
        <f>_xlfn.XLOOKUP(Table10[[#This Row],[Loại Hàng]],Table59[Nhóm],Table59[Qui đổi])</f>
        <v>PET chai</v>
      </c>
      <c r="L1522" s="403">
        <v>46169</v>
      </c>
      <c r="M1522" t="s">
        <v>608</v>
      </c>
      <c r="N1522" s="497">
        <f>IF(COUNTIF($A$3:A1522,A1522)=1,1,0)</f>
        <v>0</v>
      </c>
    </row>
    <row r="1523" spans="1:14" x14ac:dyDescent="0.35">
      <c r="A1523" t="s">
        <v>2248</v>
      </c>
      <c r="B1523" s="497" t="str">
        <f>IF(Table10[[#This Row],[DTR/Trạm]]="DTR",_xlfn.XLOOKUP(Table10[[#This Row],[ID NCC]],DS_NCC_DTR[ID NCC],DS_NCC_DTR[Tên NCC]),_xlfn.XLOOKUP(Table10[[#This Row],[ID NCC]],Data_TongTram2[ID NCC],Data_TongTram2[Tên NCC]))</f>
        <v>Chị Lệ Long Hưng</v>
      </c>
      <c r="C1523" s="497" t="str">
        <f>IF(Table10[[#This Row],[Trạm/DTR]]="DTR","DTR","Trạm")</f>
        <v>Trạm</v>
      </c>
      <c r="D1523" s="497" t="str">
        <f>Table10[[#This Row],[ID NCC]]&amp;Table10[[#This Row],[Trạm/DTR]]</f>
        <v>001dc00002hEC17AAGKhánh Nga</v>
      </c>
      <c r="E1523" s="497" t="str">
        <f>IF(Table10[[#This Row],[DTR/Trạm]]="DTR",_xlfn.XLOOKUP(Table10[[#This Row],[ID NCC]],DS_NCC_DTR[ID NCC],DS_NCC_DTR[Nhân viên]),_xlfn.XLOOKUP(Table10[[#This Row],[ID NCC]],Data_TongTram2[ID NCC],Data_TongTram2[Nhân viên]))</f>
        <v>Lâm Đỗ Anh Hào</v>
      </c>
      <c r="F1523" s="497" t="str">
        <f>IF(Table10[[#This Row],[Trạm/DTR]]="DTR",_xlfn.XLOOKUP(Table10[[#This Row],[ID NCC]],DS_NCC_DTR[ID NCC],DS_NCC_DTR[Admin miền]),_xlfn.XLOOKUP(Table10[[#This Row],[Trạm/DTR]],Table16[Trạm],Table16[[Admin ]]))</f>
        <v>Nguyễn Thị Ngọc Bích</v>
      </c>
      <c r="G1523" t="s">
        <v>1296</v>
      </c>
      <c r="H1523" s="497" t="str">
        <f>VLOOKUP(Table10[[#This Row],[Sản Phẩm RG]],'Thông tin'!C:F,4,0)</f>
        <v>PET chai</v>
      </c>
      <c r="I1523">
        <v>172</v>
      </c>
      <c r="J1523" s="497">
        <f>Table10[[#This Row],[Sản lượng kg]]/1000</f>
        <v>0.17199999999999999</v>
      </c>
      <c r="K1523" s="497" t="str">
        <f>_xlfn.XLOOKUP(Table10[[#This Row],[Loại Hàng]],Table59[Nhóm],Table59[Qui đổi])</f>
        <v>PET chai</v>
      </c>
      <c r="L1523" s="403">
        <v>46169</v>
      </c>
      <c r="M1523" t="s">
        <v>608</v>
      </c>
      <c r="N1523" s="497">
        <f>IF(COUNTIF($A$3:A1523,A1523)=1,1,0)</f>
        <v>0</v>
      </c>
    </row>
    <row r="1524" spans="1:14" x14ac:dyDescent="0.35">
      <c r="A1524" t="s">
        <v>1716</v>
      </c>
      <c r="B1524" s="497" t="str">
        <f>IF(Table10[[#This Row],[DTR/Trạm]]="DTR",_xlfn.XLOOKUP(Table10[[#This Row],[ID NCC]],DS_NCC_DTR[ID NCC],DS_NCC_DTR[Tên NCC]),_xlfn.XLOOKUP(Table10[[#This Row],[ID NCC]],Data_TongTram2[ID NCC],Data_TongTram2[Tên NCC]))</f>
        <v>NCC Chị Ngọc Tháp Mười</v>
      </c>
      <c r="C1524" s="497" t="str">
        <f>IF(Table10[[#This Row],[Trạm/DTR]]="DTR","DTR","Trạm")</f>
        <v>Trạm</v>
      </c>
      <c r="D1524" s="497" t="str">
        <f>Table10[[#This Row],[ID NCC]]&amp;Table10[[#This Row],[Trạm/DTR]]</f>
        <v>001dc00001xt0uZAAQKhánh Nga</v>
      </c>
      <c r="E1524" s="497" t="str">
        <f>IF(Table10[[#This Row],[DTR/Trạm]]="DTR",_xlfn.XLOOKUP(Table10[[#This Row],[ID NCC]],DS_NCC_DTR[ID NCC],DS_NCC_DTR[Nhân viên]),_xlfn.XLOOKUP(Table10[[#This Row],[ID NCC]],Data_TongTram2[ID NCC],Data_TongTram2[Nhân viên]))</f>
        <v>Lâm Đỗ Anh Hào</v>
      </c>
      <c r="F1524" s="497" t="str">
        <f>IF(Table10[[#This Row],[Trạm/DTR]]="DTR",_xlfn.XLOOKUP(Table10[[#This Row],[ID NCC]],DS_NCC_DTR[ID NCC],DS_NCC_DTR[Admin miền]),_xlfn.XLOOKUP(Table10[[#This Row],[Trạm/DTR]],Table16[Trạm],Table16[[Admin ]]))</f>
        <v>Nguyễn Thị Ngọc Bích</v>
      </c>
      <c r="G1524" t="s">
        <v>1296</v>
      </c>
      <c r="H1524" s="497" t="str">
        <f>VLOOKUP(Table10[[#This Row],[Sản Phẩm RG]],'Thông tin'!C:F,4,0)</f>
        <v>PET chai</v>
      </c>
      <c r="I1524">
        <v>709</v>
      </c>
      <c r="J1524" s="497">
        <f>Table10[[#This Row],[Sản lượng kg]]/1000</f>
        <v>0.70899999999999996</v>
      </c>
      <c r="K1524" s="497" t="str">
        <f>_xlfn.XLOOKUP(Table10[[#This Row],[Loại Hàng]],Table59[Nhóm],Table59[Qui đổi])</f>
        <v>PET chai</v>
      </c>
      <c r="L1524" s="403">
        <v>46169</v>
      </c>
      <c r="M1524" t="s">
        <v>608</v>
      </c>
      <c r="N1524" s="497">
        <f>IF(COUNTIF($A$3:A1524,A1524)=1,1,0)</f>
        <v>0</v>
      </c>
    </row>
    <row r="1525" spans="1:14" x14ac:dyDescent="0.35">
      <c r="A1525" t="s">
        <v>778</v>
      </c>
      <c r="B1525" s="497" t="str">
        <f>IF(Table10[[#This Row],[DTR/Trạm]]="DTR",_xlfn.XLOOKUP(Table10[[#This Row],[ID NCC]],DS_NCC_DTR[ID NCC],DS_NCC_DTR[Tên NCC]),_xlfn.XLOOKUP(Table10[[#This Row],[ID NCC]],Data_TongTram2[ID NCC],Data_TongTram2[Tên NCC]))</f>
        <v>Thu Lì Bến Tre</v>
      </c>
      <c r="C1525" s="497" t="str">
        <f>IF(Table10[[#This Row],[Trạm/DTR]]="DTR","DTR","Trạm")</f>
        <v>Trạm</v>
      </c>
      <c r="D1525" s="497" t="str">
        <f>Table10[[#This Row],[ID NCC]]&amp;Table10[[#This Row],[Trạm/DTR]]</f>
        <v>001J3000002HLdpIAGKhánh Nga</v>
      </c>
      <c r="E1525" s="497" t="str">
        <f>IF(Table10[[#This Row],[DTR/Trạm]]="DTR",_xlfn.XLOOKUP(Table10[[#This Row],[ID NCC]],DS_NCC_DTR[ID NCC],DS_NCC_DTR[Nhân viên]),_xlfn.XLOOKUP(Table10[[#This Row],[ID NCC]],Data_TongTram2[ID NCC],Data_TongTram2[Nhân viên]))</f>
        <v>Lê Quốc Việt</v>
      </c>
      <c r="F1525" s="497" t="str">
        <f>IF(Table10[[#This Row],[Trạm/DTR]]="DTR",_xlfn.XLOOKUP(Table10[[#This Row],[ID NCC]],DS_NCC_DTR[ID NCC],DS_NCC_DTR[Admin miền]),_xlfn.XLOOKUP(Table10[[#This Row],[Trạm/DTR]],Table16[Trạm],Table16[[Admin ]]))</f>
        <v>Nguyễn Thị Ngọc Bích</v>
      </c>
      <c r="G1525" t="s">
        <v>1296</v>
      </c>
      <c r="H1525" s="497" t="str">
        <f>VLOOKUP(Table10[[#This Row],[Sản Phẩm RG]],'Thông tin'!C:F,4,0)</f>
        <v>PET chai</v>
      </c>
      <c r="I1525">
        <v>499</v>
      </c>
      <c r="J1525" s="497">
        <f>Table10[[#This Row],[Sản lượng kg]]/1000</f>
        <v>0.499</v>
      </c>
      <c r="K1525" s="497" t="str">
        <f>_xlfn.XLOOKUP(Table10[[#This Row],[Loại Hàng]],Table59[Nhóm],Table59[Qui đổi])</f>
        <v>PET chai</v>
      </c>
      <c r="L1525" s="403">
        <v>46169</v>
      </c>
      <c r="M1525" t="s">
        <v>608</v>
      </c>
      <c r="N1525" s="497">
        <f>IF(COUNTIF($A$3:A1525,A1525)=1,1,0)</f>
        <v>0</v>
      </c>
    </row>
    <row r="1526" spans="1:14" x14ac:dyDescent="0.35">
      <c r="A1526" t="s">
        <v>671</v>
      </c>
      <c r="B1526" s="497" t="str">
        <f>IF(Table10[[#This Row],[DTR/Trạm]]="DTR",_xlfn.XLOOKUP(Table10[[#This Row],[ID NCC]],DS_NCC_DTR[ID NCC],DS_NCC_DTR[Tên NCC]),_xlfn.XLOOKUP(Table10[[#This Row],[ID NCC]],Data_TongTram2[ID NCC],Data_TongTram2[Tên NCC]))</f>
        <v>Chị Năm Kim</v>
      </c>
      <c r="C1526" s="497" t="str">
        <f>IF(Table10[[#This Row],[Trạm/DTR]]="DTR","DTR","Trạm")</f>
        <v>Trạm</v>
      </c>
      <c r="D1526" s="497" t="str">
        <f>Table10[[#This Row],[ID NCC]]&amp;Table10[[#This Row],[Trạm/DTR]]</f>
        <v>001J3000002HLyNIAWKhánh Nga</v>
      </c>
      <c r="E1526" s="497" t="str">
        <f>IF(Table10[[#This Row],[DTR/Trạm]]="DTR",_xlfn.XLOOKUP(Table10[[#This Row],[ID NCC]],DS_NCC_DTR[ID NCC],DS_NCC_DTR[Nhân viên]),_xlfn.XLOOKUP(Table10[[#This Row],[ID NCC]],Data_TongTram2[ID NCC],Data_TongTram2[Nhân viên]))</f>
        <v>Lâm Đỗ Anh Hào</v>
      </c>
      <c r="F1526" s="497" t="str">
        <f>IF(Table10[[#This Row],[Trạm/DTR]]="DTR",_xlfn.XLOOKUP(Table10[[#This Row],[ID NCC]],DS_NCC_DTR[ID NCC],DS_NCC_DTR[Admin miền]),_xlfn.XLOOKUP(Table10[[#This Row],[Trạm/DTR]],Table16[Trạm],Table16[[Admin ]]))</f>
        <v>Nguyễn Thị Ngọc Bích</v>
      </c>
      <c r="G1526" t="s">
        <v>1296</v>
      </c>
      <c r="H1526" s="497" t="str">
        <f>VLOOKUP(Table10[[#This Row],[Sản Phẩm RG]],'Thông tin'!C:F,4,0)</f>
        <v>PET chai</v>
      </c>
      <c r="I1526">
        <v>353</v>
      </c>
      <c r="J1526" s="497">
        <f>Table10[[#This Row],[Sản lượng kg]]/1000</f>
        <v>0.35299999999999998</v>
      </c>
      <c r="K1526" s="497" t="str">
        <f>_xlfn.XLOOKUP(Table10[[#This Row],[Loại Hàng]],Table59[Nhóm],Table59[Qui đổi])</f>
        <v>PET chai</v>
      </c>
      <c r="L1526" s="403">
        <v>46169</v>
      </c>
      <c r="M1526" t="s">
        <v>608</v>
      </c>
      <c r="N1526" s="497">
        <f>IF(COUNTIF($A$3:A1526,A1526)=1,1,0)</f>
        <v>0</v>
      </c>
    </row>
    <row r="1527" spans="1:14" x14ac:dyDescent="0.35">
      <c r="A1527" t="s">
        <v>453</v>
      </c>
      <c r="B1527" s="497" t="str">
        <f>IF(Table10[[#This Row],[DTR/Trạm]]="DTR",_xlfn.XLOOKUP(Table10[[#This Row],[ID NCC]],DS_NCC_DTR[ID NCC],DS_NCC_DTR[Tên NCC]),_xlfn.XLOOKUP(Table10[[#This Row],[ID NCC]],Data_TongTram2[ID NCC],Data_TongTram2[Tên NCC]))</f>
        <v>Anh Thuận Cai Lậy</v>
      </c>
      <c r="C1527" s="497" t="str">
        <f>IF(Table10[[#This Row],[Trạm/DTR]]="DTR","DTR","Trạm")</f>
        <v>Trạm</v>
      </c>
      <c r="D1527" s="497" t="str">
        <f>Table10[[#This Row],[ID NCC]]&amp;Table10[[#This Row],[Trạm/DTR]]</f>
        <v>001J3000002HLrEIAWKhánh Nga</v>
      </c>
      <c r="E1527" s="497" t="str">
        <f>IF(Table10[[#This Row],[DTR/Trạm]]="DTR",_xlfn.XLOOKUP(Table10[[#This Row],[ID NCC]],DS_NCC_DTR[ID NCC],DS_NCC_DTR[Nhân viên]),_xlfn.XLOOKUP(Table10[[#This Row],[ID NCC]],Data_TongTram2[ID NCC],Data_TongTram2[Nhân viên]))</f>
        <v>Lâm Đỗ Anh Hào</v>
      </c>
      <c r="F1527" s="497" t="str">
        <f>IF(Table10[[#This Row],[Trạm/DTR]]="DTR",_xlfn.XLOOKUP(Table10[[#This Row],[ID NCC]],DS_NCC_DTR[ID NCC],DS_NCC_DTR[Admin miền]),_xlfn.XLOOKUP(Table10[[#This Row],[Trạm/DTR]],Table16[Trạm],Table16[[Admin ]]))</f>
        <v>Nguyễn Thị Ngọc Bích</v>
      </c>
      <c r="G1527" t="s">
        <v>1296</v>
      </c>
      <c r="H1527" s="497" t="str">
        <f>VLOOKUP(Table10[[#This Row],[Sản Phẩm RG]],'Thông tin'!C:F,4,0)</f>
        <v>PET chai</v>
      </c>
      <c r="I1527">
        <v>841</v>
      </c>
      <c r="J1527" s="497">
        <f>Table10[[#This Row],[Sản lượng kg]]/1000</f>
        <v>0.84099999999999997</v>
      </c>
      <c r="K1527" s="497" t="str">
        <f>_xlfn.XLOOKUP(Table10[[#This Row],[Loại Hàng]],Table59[Nhóm],Table59[Qui đổi])</f>
        <v>PET chai</v>
      </c>
      <c r="L1527" s="403">
        <v>46169</v>
      </c>
      <c r="M1527" t="s">
        <v>608</v>
      </c>
      <c r="N1527" s="497">
        <f>IF(COUNTIF($A$3:A1527,A1527)=1,1,0)</f>
        <v>0</v>
      </c>
    </row>
    <row r="1528" spans="1:14" x14ac:dyDescent="0.35">
      <c r="A1528" t="s">
        <v>397</v>
      </c>
      <c r="B1528" s="497" t="str">
        <f>IF(Table10[[#This Row],[DTR/Trạm]]="DTR",_xlfn.XLOOKUP(Table10[[#This Row],[ID NCC]],DS_NCC_DTR[ID NCC],DS_NCC_DTR[Tên NCC]),_xlfn.XLOOKUP(Table10[[#This Row],[ID NCC]],Data_TongTram2[ID NCC],Data_TongTram2[Tên NCC]))</f>
        <v>HKD In</v>
      </c>
      <c r="C1528" s="497" t="str">
        <f>IF(Table10[[#This Row],[Trạm/DTR]]="DTR","DTR","Trạm")</f>
        <v>Trạm</v>
      </c>
      <c r="D1528" s="497" t="str">
        <f>Table10[[#This Row],[ID NCC]]&amp;Table10[[#This Row],[Trạm/DTR]]</f>
        <v>001J3000009AFWkIAOKhánh Nga</v>
      </c>
      <c r="E1528" s="497" t="str">
        <f>IF(Table10[[#This Row],[DTR/Trạm]]="DTR",_xlfn.XLOOKUP(Table10[[#This Row],[ID NCC]],DS_NCC_DTR[ID NCC],DS_NCC_DTR[Nhân viên]),_xlfn.XLOOKUP(Table10[[#This Row],[ID NCC]],Data_TongTram2[ID NCC],Data_TongTram2[Nhân viên]))</f>
        <v>Lê Quốc Việt</v>
      </c>
      <c r="F1528" s="497" t="str">
        <f>IF(Table10[[#This Row],[Trạm/DTR]]="DTR",_xlfn.XLOOKUP(Table10[[#This Row],[ID NCC]],DS_NCC_DTR[ID NCC],DS_NCC_DTR[Admin miền]),_xlfn.XLOOKUP(Table10[[#This Row],[Trạm/DTR]],Table16[Trạm],Table16[[Admin ]]))</f>
        <v>Nguyễn Thị Ngọc Bích</v>
      </c>
      <c r="G1528" t="s">
        <v>1296</v>
      </c>
      <c r="H1528" s="497" t="str">
        <f>VLOOKUP(Table10[[#This Row],[Sản Phẩm RG]],'Thông tin'!C:F,4,0)</f>
        <v>PET chai</v>
      </c>
      <c r="I1528">
        <v>1092</v>
      </c>
      <c r="J1528" s="497">
        <f>Table10[[#This Row],[Sản lượng kg]]/1000</f>
        <v>1.0920000000000001</v>
      </c>
      <c r="K1528" s="497" t="str">
        <f>_xlfn.XLOOKUP(Table10[[#This Row],[Loại Hàng]],Table59[Nhóm],Table59[Qui đổi])</f>
        <v>PET chai</v>
      </c>
      <c r="L1528" s="403">
        <v>46170</v>
      </c>
      <c r="M1528" t="s">
        <v>608</v>
      </c>
      <c r="N1528" s="497">
        <f>IF(COUNTIF($A$3:A1528,A1528)=1,1,0)</f>
        <v>0</v>
      </c>
    </row>
    <row r="1529" spans="1:14" x14ac:dyDescent="0.35">
      <c r="A1529" t="s">
        <v>2218</v>
      </c>
      <c r="B1529" s="497" t="str">
        <f>IF(Table10[[#This Row],[DTR/Trạm]]="DTR",_xlfn.XLOOKUP(Table10[[#This Row],[ID NCC]],DS_NCC_DTR[ID NCC],DS_NCC_DTR[Tên NCC]),_xlfn.XLOOKUP(Table10[[#This Row],[ID NCC]],Data_TongTram2[ID NCC],Data_TongTram2[Tên NCC]))</f>
        <v>Anh Phong Bình Đại</v>
      </c>
      <c r="C1529" s="497" t="str">
        <f>IF(Table10[[#This Row],[Trạm/DTR]]="DTR","DTR","Trạm")</f>
        <v>Trạm</v>
      </c>
      <c r="D1529" s="497" t="str">
        <f>Table10[[#This Row],[ID NCC]]&amp;Table10[[#This Row],[Trạm/DTR]]</f>
        <v>001dc00002ORB3mAAHKhánh Nga</v>
      </c>
      <c r="E1529" s="497" t="str">
        <f>IF(Table10[[#This Row],[DTR/Trạm]]="DTR",_xlfn.XLOOKUP(Table10[[#This Row],[ID NCC]],DS_NCC_DTR[ID NCC],DS_NCC_DTR[Nhân viên]),_xlfn.XLOOKUP(Table10[[#This Row],[ID NCC]],Data_TongTram2[ID NCC],Data_TongTram2[Nhân viên]))</f>
        <v>Lê Quốc Việt</v>
      </c>
      <c r="F1529" s="497" t="str">
        <f>IF(Table10[[#This Row],[Trạm/DTR]]="DTR",_xlfn.XLOOKUP(Table10[[#This Row],[ID NCC]],DS_NCC_DTR[ID NCC],DS_NCC_DTR[Admin miền]),_xlfn.XLOOKUP(Table10[[#This Row],[Trạm/DTR]],Table16[Trạm],Table16[[Admin ]]))</f>
        <v>Nguyễn Thị Ngọc Bích</v>
      </c>
      <c r="G1529" t="s">
        <v>1296</v>
      </c>
      <c r="H1529" s="497" t="str">
        <f>VLOOKUP(Table10[[#This Row],[Sản Phẩm RG]],'Thông tin'!C:F,4,0)</f>
        <v>PET chai</v>
      </c>
      <c r="I1529">
        <v>971</v>
      </c>
      <c r="J1529" s="497">
        <f>Table10[[#This Row],[Sản lượng kg]]/1000</f>
        <v>0.97099999999999997</v>
      </c>
      <c r="K1529" s="497" t="str">
        <f>_xlfn.XLOOKUP(Table10[[#This Row],[Loại Hàng]],Table59[Nhóm],Table59[Qui đổi])</f>
        <v>PET chai</v>
      </c>
      <c r="L1529" s="403">
        <v>46170</v>
      </c>
      <c r="M1529" t="s">
        <v>608</v>
      </c>
      <c r="N1529" s="497">
        <f>IF(COUNTIF($A$3:A1529,A1529)=1,1,0)</f>
        <v>0</v>
      </c>
    </row>
    <row r="1530" spans="1:14" x14ac:dyDescent="0.35">
      <c r="A1530" t="s">
        <v>431</v>
      </c>
      <c r="B1530" s="497" t="str">
        <f>IF(Table10[[#This Row],[DTR/Trạm]]="DTR",_xlfn.XLOOKUP(Table10[[#This Row],[ID NCC]],DS_NCC_DTR[ID NCC],DS_NCC_DTR[Tên NCC]),_xlfn.XLOOKUP(Table10[[#This Row],[ID NCC]],Data_TongTram2[ID NCC],Data_TongTram2[Tên NCC]))</f>
        <v>Anh Hậu Bến Tre</v>
      </c>
      <c r="C1530" s="497" t="str">
        <f>IF(Table10[[#This Row],[Trạm/DTR]]="DTR","DTR","Trạm")</f>
        <v>Trạm</v>
      </c>
      <c r="D1530" s="497" t="str">
        <f>Table10[[#This Row],[ID NCC]]&amp;Table10[[#This Row],[Trạm/DTR]]</f>
        <v>001J3000002IgcOIASKhánh Nga</v>
      </c>
      <c r="E1530" s="497" t="str">
        <f>IF(Table10[[#This Row],[DTR/Trạm]]="DTR",_xlfn.XLOOKUP(Table10[[#This Row],[ID NCC]],DS_NCC_DTR[ID NCC],DS_NCC_DTR[Nhân viên]),_xlfn.XLOOKUP(Table10[[#This Row],[ID NCC]],Data_TongTram2[ID NCC],Data_TongTram2[Nhân viên]))</f>
        <v>Lê Quốc Việt</v>
      </c>
      <c r="F1530" s="497" t="str">
        <f>IF(Table10[[#This Row],[Trạm/DTR]]="DTR",_xlfn.XLOOKUP(Table10[[#This Row],[ID NCC]],DS_NCC_DTR[ID NCC],DS_NCC_DTR[Admin miền]),_xlfn.XLOOKUP(Table10[[#This Row],[Trạm/DTR]],Table16[Trạm],Table16[[Admin ]]))</f>
        <v>Nguyễn Thị Ngọc Bích</v>
      </c>
      <c r="G1530" t="s">
        <v>1296</v>
      </c>
      <c r="H1530" s="497" t="str">
        <f>VLOOKUP(Table10[[#This Row],[Sản Phẩm RG]],'Thông tin'!C:F,4,0)</f>
        <v>PET chai</v>
      </c>
      <c r="I1530">
        <v>1045</v>
      </c>
      <c r="J1530" s="497">
        <f>Table10[[#This Row],[Sản lượng kg]]/1000</f>
        <v>1.0449999999999999</v>
      </c>
      <c r="K1530" s="497" t="str">
        <f>_xlfn.XLOOKUP(Table10[[#This Row],[Loại Hàng]],Table59[Nhóm],Table59[Qui đổi])</f>
        <v>PET chai</v>
      </c>
      <c r="L1530" s="403">
        <v>46170</v>
      </c>
      <c r="M1530" t="s">
        <v>608</v>
      </c>
      <c r="N1530" s="497">
        <f>IF(COUNTIF($A$3:A1530,A1530)=1,1,0)</f>
        <v>0</v>
      </c>
    </row>
    <row r="1531" spans="1:14" x14ac:dyDescent="0.35">
      <c r="A1531" t="s">
        <v>383</v>
      </c>
      <c r="B1531" s="497" t="str">
        <f>IF(Table10[[#This Row],[DTR/Trạm]]="DTR",_xlfn.XLOOKUP(Table10[[#This Row],[ID NCC]],DS_NCC_DTR[ID NCC],DS_NCC_DTR[Tên NCC]),_xlfn.XLOOKUP(Table10[[#This Row],[ID NCC]],Data_TongTram2[ID NCC],Data_TongTram2[Tên NCC]))</f>
        <v>PHẾ LIỆU CẦU</v>
      </c>
      <c r="C1531" s="497" t="str">
        <f>IF(Table10[[#This Row],[Trạm/DTR]]="DTR","DTR","Trạm")</f>
        <v>Trạm</v>
      </c>
      <c r="D1531" s="497" t="str">
        <f>Table10[[#This Row],[ID NCC]]&amp;Table10[[#This Row],[Trạm/DTR]]</f>
        <v>001J3000005HQnYIAWKhánh Nga</v>
      </c>
      <c r="E1531" s="497" t="str">
        <f>IF(Table10[[#This Row],[DTR/Trạm]]="DTR",_xlfn.XLOOKUP(Table10[[#This Row],[ID NCC]],DS_NCC_DTR[ID NCC],DS_NCC_DTR[Nhân viên]),_xlfn.XLOOKUP(Table10[[#This Row],[ID NCC]],Data_TongTram2[ID NCC],Data_TongTram2[Nhân viên]))</f>
        <v>Lâm Đỗ Anh Hào</v>
      </c>
      <c r="F1531" s="497" t="str">
        <f>IF(Table10[[#This Row],[Trạm/DTR]]="DTR",_xlfn.XLOOKUP(Table10[[#This Row],[ID NCC]],DS_NCC_DTR[ID NCC],DS_NCC_DTR[Admin miền]),_xlfn.XLOOKUP(Table10[[#This Row],[Trạm/DTR]],Table16[Trạm],Table16[[Admin ]]))</f>
        <v>Nguyễn Thị Ngọc Bích</v>
      </c>
      <c r="G1531" t="s">
        <v>1296</v>
      </c>
      <c r="H1531" s="497" t="str">
        <f>VLOOKUP(Table10[[#This Row],[Sản Phẩm RG]],'Thông tin'!C:F,4,0)</f>
        <v>PET chai</v>
      </c>
      <c r="I1531">
        <v>1343</v>
      </c>
      <c r="J1531" s="497">
        <f>Table10[[#This Row],[Sản lượng kg]]/1000</f>
        <v>1.343</v>
      </c>
      <c r="K1531" s="497" t="str">
        <f>_xlfn.XLOOKUP(Table10[[#This Row],[Loại Hàng]],Table59[Nhóm],Table59[Qui đổi])</f>
        <v>PET chai</v>
      </c>
      <c r="L1531" s="403">
        <v>46170</v>
      </c>
      <c r="M1531" t="s">
        <v>608</v>
      </c>
      <c r="N1531" s="497">
        <f>IF(COUNTIF($A$3:A1531,A1531)=1,1,0)</f>
        <v>0</v>
      </c>
    </row>
    <row r="1532" spans="1:14" x14ac:dyDescent="0.35">
      <c r="A1532" t="s">
        <v>383</v>
      </c>
      <c r="B1532" s="497" t="str">
        <f>IF(Table10[[#This Row],[DTR/Trạm]]="DTR",_xlfn.XLOOKUP(Table10[[#This Row],[ID NCC]],DS_NCC_DTR[ID NCC],DS_NCC_DTR[Tên NCC]),_xlfn.XLOOKUP(Table10[[#This Row],[ID NCC]],Data_TongTram2[ID NCC],Data_TongTram2[Tên NCC]))</f>
        <v>PHẾ LIỆU CẦU</v>
      </c>
      <c r="C1532" s="497" t="str">
        <f>IF(Table10[[#This Row],[Trạm/DTR]]="DTR","DTR","Trạm")</f>
        <v>Trạm</v>
      </c>
      <c r="D1532" s="497" t="str">
        <f>Table10[[#This Row],[ID NCC]]&amp;Table10[[#This Row],[Trạm/DTR]]</f>
        <v>001J3000005HQnYIAWKhánh Nga</v>
      </c>
      <c r="E1532" s="497" t="str">
        <f>IF(Table10[[#This Row],[DTR/Trạm]]="DTR",_xlfn.XLOOKUP(Table10[[#This Row],[ID NCC]],DS_NCC_DTR[ID NCC],DS_NCC_DTR[Nhân viên]),_xlfn.XLOOKUP(Table10[[#This Row],[ID NCC]],Data_TongTram2[ID NCC],Data_TongTram2[Nhân viên]))</f>
        <v>Lâm Đỗ Anh Hào</v>
      </c>
      <c r="F1532" s="497" t="str">
        <f>IF(Table10[[#This Row],[Trạm/DTR]]="DTR",_xlfn.XLOOKUP(Table10[[#This Row],[ID NCC]],DS_NCC_DTR[ID NCC],DS_NCC_DTR[Admin miền]),_xlfn.XLOOKUP(Table10[[#This Row],[Trạm/DTR]],Table16[Trạm],Table16[[Admin ]]))</f>
        <v>Nguyễn Thị Ngọc Bích</v>
      </c>
      <c r="G1532" t="s">
        <v>1360</v>
      </c>
      <c r="H1532" s="497" t="str">
        <f>VLOOKUP(Table10[[#This Row],[Sản Phẩm RG]],'Thông tin'!C:F,4,0)</f>
        <v>PET chai</v>
      </c>
      <c r="I1532">
        <v>17</v>
      </c>
      <c r="J1532" s="497">
        <f>Table10[[#This Row],[Sản lượng kg]]/1000</f>
        <v>1.7000000000000001E-2</v>
      </c>
      <c r="K1532" s="497" t="str">
        <f>_xlfn.XLOOKUP(Table10[[#This Row],[Loại Hàng]],Table59[Nhóm],Table59[Qui đổi])</f>
        <v>PET chai</v>
      </c>
      <c r="L1532" s="403">
        <v>46170</v>
      </c>
      <c r="M1532" t="s">
        <v>608</v>
      </c>
      <c r="N1532" s="497">
        <f>IF(COUNTIF($A$3:A1532,A1532)=1,1,0)</f>
        <v>0</v>
      </c>
    </row>
    <row r="1533" spans="1:14" x14ac:dyDescent="0.35">
      <c r="A1533" t="s">
        <v>405</v>
      </c>
      <c r="B1533" s="497" t="str">
        <f>IF(Table10[[#This Row],[DTR/Trạm]]="DTR",_xlfn.XLOOKUP(Table10[[#This Row],[ID NCC]],DS_NCC_DTR[ID NCC],DS_NCC_DTR[Tên NCC]),_xlfn.XLOOKUP(Table10[[#This Row],[ID NCC]],Data_TongTram2[ID NCC],Data_TongTram2[Tên NCC]))</f>
        <v>Anh Nhân Trà Vinh</v>
      </c>
      <c r="C1533" s="497" t="str">
        <f>IF(Table10[[#This Row],[Trạm/DTR]]="DTR","DTR","Trạm")</f>
        <v>Trạm</v>
      </c>
      <c r="D1533" s="497" t="str">
        <f>Table10[[#This Row],[ID NCC]]&amp;Table10[[#This Row],[Trạm/DTR]]</f>
        <v>001dc00000sVWUNAA4Khánh Nga</v>
      </c>
      <c r="E1533" s="497" t="str">
        <f>IF(Table10[[#This Row],[DTR/Trạm]]="DTR",_xlfn.XLOOKUP(Table10[[#This Row],[ID NCC]],DS_NCC_DTR[ID NCC],DS_NCC_DTR[Nhân viên]),_xlfn.XLOOKUP(Table10[[#This Row],[ID NCC]],Data_TongTram2[ID NCC],Data_TongTram2[Nhân viên]))</f>
        <v>Lê Quốc Việt</v>
      </c>
      <c r="F1533" s="497" t="str">
        <f>IF(Table10[[#This Row],[Trạm/DTR]]="DTR",_xlfn.XLOOKUP(Table10[[#This Row],[ID NCC]],DS_NCC_DTR[ID NCC],DS_NCC_DTR[Admin miền]),_xlfn.XLOOKUP(Table10[[#This Row],[Trạm/DTR]],Table16[Trạm],Table16[[Admin ]]))</f>
        <v>Nguyễn Thị Ngọc Bích</v>
      </c>
      <c r="G1533" t="s">
        <v>1296</v>
      </c>
      <c r="H1533" s="497" t="str">
        <f>VLOOKUP(Table10[[#This Row],[Sản Phẩm RG]],'Thông tin'!C:F,4,0)</f>
        <v>PET chai</v>
      </c>
      <c r="I1533">
        <v>1160</v>
      </c>
      <c r="J1533" s="497">
        <f>Table10[[#This Row],[Sản lượng kg]]/1000</f>
        <v>1.1599999999999999</v>
      </c>
      <c r="K1533" s="497" t="str">
        <f>_xlfn.XLOOKUP(Table10[[#This Row],[Loại Hàng]],Table59[Nhóm],Table59[Qui đổi])</f>
        <v>PET chai</v>
      </c>
      <c r="L1533" s="403">
        <v>46170</v>
      </c>
      <c r="M1533" t="s">
        <v>608</v>
      </c>
      <c r="N1533" s="497">
        <f>IF(COUNTIF($A$3:A1533,A1533)=1,1,0)</f>
        <v>0</v>
      </c>
    </row>
    <row r="1534" spans="1:14" x14ac:dyDescent="0.35">
      <c r="A1534" t="s">
        <v>385</v>
      </c>
      <c r="B1534" s="497" t="str">
        <f>IF(Table10[[#This Row],[DTR/Trạm]]="DTR",_xlfn.XLOOKUP(Table10[[#This Row],[ID NCC]],DS_NCC_DTR[ID NCC],DS_NCC_DTR[Tên NCC]),_xlfn.XLOOKUP(Table10[[#This Row],[ID NCC]],Data_TongTram2[ID NCC],Data_TongTram2[Tên NCC]))</f>
        <v>HKD Nguyễn Thị Lệ Hằng</v>
      </c>
      <c r="C1534" s="497" t="str">
        <f>IF(Table10[[#This Row],[Trạm/DTR]]="DTR","DTR","Trạm")</f>
        <v>Trạm</v>
      </c>
      <c r="D1534" s="497" t="str">
        <f>Table10[[#This Row],[ID NCC]]&amp;Table10[[#This Row],[Trạm/DTR]]</f>
        <v>001J3000002HLZAIA4Khánh Nga</v>
      </c>
      <c r="E1534" s="497" t="str">
        <f>IF(Table10[[#This Row],[DTR/Trạm]]="DTR",_xlfn.XLOOKUP(Table10[[#This Row],[ID NCC]],DS_NCC_DTR[ID NCC],DS_NCC_DTR[Nhân viên]),_xlfn.XLOOKUP(Table10[[#This Row],[ID NCC]],Data_TongTram2[ID NCC],Data_TongTram2[Nhân viên]))</f>
        <v>Lâm Đỗ Anh Hào</v>
      </c>
      <c r="F1534" s="497" t="str">
        <f>IF(Table10[[#This Row],[Trạm/DTR]]="DTR",_xlfn.XLOOKUP(Table10[[#This Row],[ID NCC]],DS_NCC_DTR[ID NCC],DS_NCC_DTR[Admin miền]),_xlfn.XLOOKUP(Table10[[#This Row],[Trạm/DTR]],Table16[Trạm],Table16[[Admin ]]))</f>
        <v>Nguyễn Thị Ngọc Bích</v>
      </c>
      <c r="G1534" t="s">
        <v>1296</v>
      </c>
      <c r="H1534" s="497" t="str">
        <f>VLOOKUP(Table10[[#This Row],[Sản Phẩm RG]],'Thông tin'!C:F,4,0)</f>
        <v>PET chai</v>
      </c>
      <c r="I1534">
        <v>666</v>
      </c>
      <c r="J1534" s="497">
        <f>Table10[[#This Row],[Sản lượng kg]]/1000</f>
        <v>0.66600000000000004</v>
      </c>
      <c r="K1534" s="497" t="str">
        <f>_xlfn.XLOOKUP(Table10[[#This Row],[Loại Hàng]],Table59[Nhóm],Table59[Qui đổi])</f>
        <v>PET chai</v>
      </c>
      <c r="L1534" s="403">
        <v>46170</v>
      </c>
      <c r="M1534" t="s">
        <v>608</v>
      </c>
      <c r="N1534" s="497">
        <f>IF(COUNTIF($A$3:A1534,A1534)=1,1,0)</f>
        <v>0</v>
      </c>
    </row>
    <row r="1535" spans="1:14" x14ac:dyDescent="0.35">
      <c r="A1535" t="s">
        <v>463</v>
      </c>
      <c r="B1535" s="497" t="str">
        <f>IF(Table10[[#This Row],[DTR/Trạm]]="DTR",_xlfn.XLOOKUP(Table10[[#This Row],[ID NCC]],DS_NCC_DTR[ID NCC],DS_NCC_DTR[Tên NCC]),_xlfn.XLOOKUP(Table10[[#This Row],[ID NCC]],Data_TongTram2[ID NCC],Data_TongTram2[Tên NCC]))</f>
        <v>Anh Trung Mỹ Phong</v>
      </c>
      <c r="C1535" s="497" t="str">
        <f>IF(Table10[[#This Row],[Trạm/DTR]]="DTR","DTR","Trạm")</f>
        <v>Trạm</v>
      </c>
      <c r="D1535" s="497" t="str">
        <f>Table10[[#This Row],[ID NCC]]&amp;Table10[[#This Row],[Trạm/DTR]]</f>
        <v>001dc00000jj1kRAAQKhánh Nga</v>
      </c>
      <c r="E1535" s="497" t="str">
        <f>IF(Table10[[#This Row],[DTR/Trạm]]="DTR",_xlfn.XLOOKUP(Table10[[#This Row],[ID NCC]],DS_NCC_DTR[ID NCC],DS_NCC_DTR[Nhân viên]),_xlfn.XLOOKUP(Table10[[#This Row],[ID NCC]],Data_TongTram2[ID NCC],Data_TongTram2[Nhân viên]))</f>
        <v>Lâm Đỗ Anh Hào</v>
      </c>
      <c r="F1535" s="497" t="str">
        <f>IF(Table10[[#This Row],[Trạm/DTR]]="DTR",_xlfn.XLOOKUP(Table10[[#This Row],[ID NCC]],DS_NCC_DTR[ID NCC],DS_NCC_DTR[Admin miền]),_xlfn.XLOOKUP(Table10[[#This Row],[Trạm/DTR]],Table16[Trạm],Table16[[Admin ]]))</f>
        <v>Nguyễn Thị Ngọc Bích</v>
      </c>
      <c r="G1535" t="s">
        <v>1296</v>
      </c>
      <c r="H1535" s="497" t="str">
        <f>VLOOKUP(Table10[[#This Row],[Sản Phẩm RG]],'Thông tin'!C:F,4,0)</f>
        <v>PET chai</v>
      </c>
      <c r="I1535">
        <v>116</v>
      </c>
      <c r="J1535" s="497">
        <f>Table10[[#This Row],[Sản lượng kg]]/1000</f>
        <v>0.11600000000000001</v>
      </c>
      <c r="K1535" s="497" t="str">
        <f>_xlfn.XLOOKUP(Table10[[#This Row],[Loại Hàng]],Table59[Nhóm],Table59[Qui đổi])</f>
        <v>PET chai</v>
      </c>
      <c r="L1535" s="403">
        <v>46170</v>
      </c>
      <c r="M1535" t="s">
        <v>608</v>
      </c>
      <c r="N1535" s="497">
        <f>IF(COUNTIF($A$3:A1535,A1535)=1,1,0)</f>
        <v>0</v>
      </c>
    </row>
    <row r="1536" spans="1:14" x14ac:dyDescent="0.35">
      <c r="A1536" t="s">
        <v>676</v>
      </c>
      <c r="B1536" s="497" t="str">
        <f>IF(Table10[[#This Row],[DTR/Trạm]]="DTR",_xlfn.XLOOKUP(Table10[[#This Row],[ID NCC]],DS_NCC_DTR[ID NCC],DS_NCC_DTR[Tên NCC]),_xlfn.XLOOKUP(Table10[[#This Row],[ID NCC]],Data_TongTram2[ID NCC],Data_TongTram2[Tên NCC]))</f>
        <v>Anh Tám Bến Tre</v>
      </c>
      <c r="C1536" s="497" t="str">
        <f>IF(Table10[[#This Row],[Trạm/DTR]]="DTR","DTR","Trạm")</f>
        <v>Trạm</v>
      </c>
      <c r="D1536" s="497" t="str">
        <f>Table10[[#This Row],[ID NCC]]&amp;Table10[[#This Row],[Trạm/DTR]]</f>
        <v>001J3000002Hq80IACKhánh Nga</v>
      </c>
      <c r="E1536" s="497" t="str">
        <f>IF(Table10[[#This Row],[DTR/Trạm]]="DTR",_xlfn.XLOOKUP(Table10[[#This Row],[ID NCC]],DS_NCC_DTR[ID NCC],DS_NCC_DTR[Nhân viên]),_xlfn.XLOOKUP(Table10[[#This Row],[ID NCC]],Data_TongTram2[ID NCC],Data_TongTram2[Nhân viên]))</f>
        <v>Lê Quốc Việt</v>
      </c>
      <c r="F1536" s="497" t="str">
        <f>IF(Table10[[#This Row],[Trạm/DTR]]="DTR",_xlfn.XLOOKUP(Table10[[#This Row],[ID NCC]],DS_NCC_DTR[ID NCC],DS_NCC_DTR[Admin miền]),_xlfn.XLOOKUP(Table10[[#This Row],[Trạm/DTR]],Table16[Trạm],Table16[[Admin ]]))</f>
        <v>Nguyễn Thị Ngọc Bích</v>
      </c>
      <c r="G1536" t="s">
        <v>1296</v>
      </c>
      <c r="H1536" s="497" t="str">
        <f>VLOOKUP(Table10[[#This Row],[Sản Phẩm RG]],'Thông tin'!C:F,4,0)</f>
        <v>PET chai</v>
      </c>
      <c r="I1536">
        <v>524</v>
      </c>
      <c r="J1536" s="497">
        <f>Table10[[#This Row],[Sản lượng kg]]/1000</f>
        <v>0.52400000000000002</v>
      </c>
      <c r="K1536" s="497" t="str">
        <f>_xlfn.XLOOKUP(Table10[[#This Row],[Loại Hàng]],Table59[Nhóm],Table59[Qui đổi])</f>
        <v>PET chai</v>
      </c>
      <c r="L1536" s="403">
        <v>46170</v>
      </c>
      <c r="M1536" t="s">
        <v>608</v>
      </c>
      <c r="N1536" s="497">
        <f>IF(COUNTIF($A$3:A1536,A1536)=1,1,0)</f>
        <v>0</v>
      </c>
    </row>
    <row r="1537" spans="1:14" x14ac:dyDescent="0.35">
      <c r="A1537" t="s">
        <v>430</v>
      </c>
      <c r="B1537" s="497" t="str">
        <f>IF(Table10[[#This Row],[DTR/Trạm]]="DTR",_xlfn.XLOOKUP(Table10[[#This Row],[ID NCC]],DS_NCC_DTR[ID NCC],DS_NCC_DTR[Tên NCC]),_xlfn.XLOOKUP(Table10[[#This Row],[ID NCC]],Data_TongTram2[ID NCC],Data_TongTram2[Tên NCC]))</f>
        <v>Anh Thông</v>
      </c>
      <c r="C1537" s="497" t="str">
        <f>IF(Table10[[#This Row],[Trạm/DTR]]="DTR","DTR","Trạm")</f>
        <v>Trạm</v>
      </c>
      <c r="D1537" s="497" t="str">
        <f>Table10[[#This Row],[ID NCC]]&amp;Table10[[#This Row],[Trạm/DTR]]</f>
        <v>001J3000002HLfMIAWKhánh Nga</v>
      </c>
      <c r="E1537" s="497" t="str">
        <f>IF(Table10[[#This Row],[DTR/Trạm]]="DTR",_xlfn.XLOOKUP(Table10[[#This Row],[ID NCC]],DS_NCC_DTR[ID NCC],DS_NCC_DTR[Nhân viên]),_xlfn.XLOOKUP(Table10[[#This Row],[ID NCC]],Data_TongTram2[ID NCC],Data_TongTram2[Nhân viên]))</f>
        <v>Lê Quốc Việt</v>
      </c>
      <c r="F1537" s="497" t="str">
        <f>IF(Table10[[#This Row],[Trạm/DTR]]="DTR",_xlfn.XLOOKUP(Table10[[#This Row],[ID NCC]],DS_NCC_DTR[ID NCC],DS_NCC_DTR[Admin miền]),_xlfn.XLOOKUP(Table10[[#This Row],[Trạm/DTR]],Table16[Trạm],Table16[[Admin ]]))</f>
        <v>Nguyễn Thị Ngọc Bích</v>
      </c>
      <c r="G1537" t="s">
        <v>2240</v>
      </c>
      <c r="H1537" s="497" t="str">
        <f>VLOOKUP(Table10[[#This Row],[Sản Phẩm RG]],'Thông tin'!C:F,4,0)</f>
        <v>PET chai</v>
      </c>
      <c r="I1537">
        <v>4140</v>
      </c>
      <c r="J1537" s="497">
        <f>Table10[[#This Row],[Sản lượng kg]]/1000</f>
        <v>4.1399999999999997</v>
      </c>
      <c r="K1537" s="497" t="str">
        <f>_xlfn.XLOOKUP(Table10[[#This Row],[Loại Hàng]],Table59[Nhóm],Table59[Qui đổi])</f>
        <v>PET chai</v>
      </c>
      <c r="L1537" s="403">
        <v>46170</v>
      </c>
      <c r="M1537" t="s">
        <v>608</v>
      </c>
      <c r="N1537" s="497">
        <f>IF(COUNTIF($A$3:A1537,A1537)=1,1,0)</f>
        <v>1</v>
      </c>
    </row>
    <row r="1538" spans="1:14" x14ac:dyDescent="0.35">
      <c r="A1538" t="s">
        <v>453</v>
      </c>
      <c r="B1538" s="497" t="str">
        <f>IF(Table10[[#This Row],[DTR/Trạm]]="DTR",_xlfn.XLOOKUP(Table10[[#This Row],[ID NCC]],DS_NCC_DTR[ID NCC],DS_NCC_DTR[Tên NCC]),_xlfn.XLOOKUP(Table10[[#This Row],[ID NCC]],Data_TongTram2[ID NCC],Data_TongTram2[Tên NCC]))</f>
        <v>Anh Thuận Cai Lậy</v>
      </c>
      <c r="C1538" s="497" t="str">
        <f>IF(Table10[[#This Row],[Trạm/DTR]]="DTR","DTR","Trạm")</f>
        <v>Trạm</v>
      </c>
      <c r="D1538" s="497" t="str">
        <f>Table10[[#This Row],[ID NCC]]&amp;Table10[[#This Row],[Trạm/DTR]]</f>
        <v>001J3000002HLrEIAWKhánh Nga</v>
      </c>
      <c r="E1538" s="497" t="str">
        <f>IF(Table10[[#This Row],[DTR/Trạm]]="DTR",_xlfn.XLOOKUP(Table10[[#This Row],[ID NCC]],DS_NCC_DTR[ID NCC],DS_NCC_DTR[Nhân viên]),_xlfn.XLOOKUP(Table10[[#This Row],[ID NCC]],Data_TongTram2[ID NCC],Data_TongTram2[Nhân viên]))</f>
        <v>Lâm Đỗ Anh Hào</v>
      </c>
      <c r="F1538" s="497" t="str">
        <f>IF(Table10[[#This Row],[Trạm/DTR]]="DTR",_xlfn.XLOOKUP(Table10[[#This Row],[ID NCC]],DS_NCC_DTR[ID NCC],DS_NCC_DTR[Admin miền]),_xlfn.XLOOKUP(Table10[[#This Row],[Trạm/DTR]],Table16[Trạm],Table16[[Admin ]]))</f>
        <v>Nguyễn Thị Ngọc Bích</v>
      </c>
      <c r="G1538" t="s">
        <v>1296</v>
      </c>
      <c r="H1538" s="497" t="str">
        <f>VLOOKUP(Table10[[#This Row],[Sản Phẩm RG]],'Thông tin'!C:F,4,0)</f>
        <v>PET chai</v>
      </c>
      <c r="I1538">
        <v>820</v>
      </c>
      <c r="J1538" s="497">
        <f>Table10[[#This Row],[Sản lượng kg]]/1000</f>
        <v>0.82</v>
      </c>
      <c r="K1538" s="497" t="str">
        <f>_xlfn.XLOOKUP(Table10[[#This Row],[Loại Hàng]],Table59[Nhóm],Table59[Qui đổi])</f>
        <v>PET chai</v>
      </c>
      <c r="L1538" s="403">
        <v>46170</v>
      </c>
      <c r="M1538" t="s">
        <v>608</v>
      </c>
      <c r="N1538" s="497">
        <f>IF(COUNTIF($A$3:A1538,A1538)=1,1,0)</f>
        <v>0</v>
      </c>
    </row>
    <row r="1539" spans="1:14" x14ac:dyDescent="0.35">
      <c r="A1539" t="s">
        <v>403</v>
      </c>
      <c r="B1539" s="497" t="str">
        <f>IF(Table10[[#This Row],[DTR/Trạm]]="DTR",_xlfn.XLOOKUP(Table10[[#This Row],[ID NCC]],DS_NCC_DTR[ID NCC],DS_NCC_DTR[Tên NCC]),_xlfn.XLOOKUP(Table10[[#This Row],[ID NCC]],Data_TongTram2[ID NCC],Data_TongTram2[Tên NCC]))</f>
        <v>Anh Phúc Mỹ Tho</v>
      </c>
      <c r="C1539" s="497" t="str">
        <f>IF(Table10[[#This Row],[Trạm/DTR]]="DTR","DTR","Trạm")</f>
        <v>Trạm</v>
      </c>
      <c r="D1539" s="497" t="str">
        <f>Table10[[#This Row],[ID NCC]]&amp;Table10[[#This Row],[Trạm/DTR]]</f>
        <v>001J3000002HLbkIAGKhánh Nga</v>
      </c>
      <c r="E1539" s="497" t="str">
        <f>IF(Table10[[#This Row],[DTR/Trạm]]="DTR",_xlfn.XLOOKUP(Table10[[#This Row],[ID NCC]],DS_NCC_DTR[ID NCC],DS_NCC_DTR[Nhân viên]),_xlfn.XLOOKUP(Table10[[#This Row],[ID NCC]],Data_TongTram2[ID NCC],Data_TongTram2[Nhân viên]))</f>
        <v>Lâm Đỗ Anh Hào</v>
      </c>
      <c r="F1539" s="497" t="str">
        <f>IF(Table10[[#This Row],[Trạm/DTR]]="DTR",_xlfn.XLOOKUP(Table10[[#This Row],[ID NCC]],DS_NCC_DTR[ID NCC],DS_NCC_DTR[Admin miền]),_xlfn.XLOOKUP(Table10[[#This Row],[Trạm/DTR]],Table16[Trạm],Table16[[Admin ]]))</f>
        <v>Nguyễn Thị Ngọc Bích</v>
      </c>
      <c r="G1539" t="s">
        <v>1296</v>
      </c>
      <c r="H1539" s="497" t="str">
        <f>VLOOKUP(Table10[[#This Row],[Sản Phẩm RG]],'Thông tin'!C:F,4,0)</f>
        <v>PET chai</v>
      </c>
      <c r="I1539">
        <v>330</v>
      </c>
      <c r="J1539" s="497">
        <f>Table10[[#This Row],[Sản lượng kg]]/1000</f>
        <v>0.33</v>
      </c>
      <c r="K1539" s="497" t="str">
        <f>_xlfn.XLOOKUP(Table10[[#This Row],[Loại Hàng]],Table59[Nhóm],Table59[Qui đổi])</f>
        <v>PET chai</v>
      </c>
      <c r="L1539" s="403">
        <v>46170</v>
      </c>
      <c r="M1539" t="s">
        <v>608</v>
      </c>
      <c r="N1539" s="497">
        <f>IF(COUNTIF($A$3:A1539,A1539)=1,1,0)</f>
        <v>0</v>
      </c>
    </row>
    <row r="1540" spans="1:14" x14ac:dyDescent="0.35">
      <c r="A1540" t="s">
        <v>438</v>
      </c>
      <c r="B1540" s="497" t="str">
        <f>IF(Table10[[#This Row],[DTR/Trạm]]="DTR",_xlfn.XLOOKUP(Table10[[#This Row],[ID NCC]],DS_NCC_DTR[ID NCC],DS_NCC_DTR[Tên NCC]),_xlfn.XLOOKUP(Table10[[#This Row],[ID NCC]],Data_TongTram2[ID NCC],Data_TongTram2[Tên NCC]))</f>
        <v>Anh Nhựt Chợ Bưng</v>
      </c>
      <c r="C1540" s="497" t="str">
        <f>IF(Table10[[#This Row],[Trạm/DTR]]="DTR","DTR","Trạm")</f>
        <v>Trạm</v>
      </c>
      <c r="D1540" s="497" t="str">
        <f>Table10[[#This Row],[ID NCC]]&amp;Table10[[#This Row],[Trạm/DTR]]</f>
        <v>001dc00000YIMT9AAPKhánh Nga</v>
      </c>
      <c r="E1540" s="497" t="str">
        <f>IF(Table10[[#This Row],[DTR/Trạm]]="DTR",_xlfn.XLOOKUP(Table10[[#This Row],[ID NCC]],DS_NCC_DTR[ID NCC],DS_NCC_DTR[Nhân viên]),_xlfn.XLOOKUP(Table10[[#This Row],[ID NCC]],Data_TongTram2[ID NCC],Data_TongTram2[Nhân viên]))</f>
        <v>Lâm Đỗ Anh Hào</v>
      </c>
      <c r="F1540" s="497" t="str">
        <f>IF(Table10[[#This Row],[Trạm/DTR]]="DTR",_xlfn.XLOOKUP(Table10[[#This Row],[ID NCC]],DS_NCC_DTR[ID NCC],DS_NCC_DTR[Admin miền]),_xlfn.XLOOKUP(Table10[[#This Row],[Trạm/DTR]],Table16[Trạm],Table16[[Admin ]]))</f>
        <v>Nguyễn Thị Ngọc Bích</v>
      </c>
      <c r="G1540" t="s">
        <v>1296</v>
      </c>
      <c r="H1540" s="497" t="str">
        <f>VLOOKUP(Table10[[#This Row],[Sản Phẩm RG]],'Thông tin'!C:F,4,0)</f>
        <v>PET chai</v>
      </c>
      <c r="I1540">
        <v>214</v>
      </c>
      <c r="J1540" s="497">
        <f>Table10[[#This Row],[Sản lượng kg]]/1000</f>
        <v>0.214</v>
      </c>
      <c r="K1540" s="497" t="str">
        <f>_xlfn.XLOOKUP(Table10[[#This Row],[Loại Hàng]],Table59[Nhóm],Table59[Qui đổi])</f>
        <v>PET chai</v>
      </c>
      <c r="L1540" s="403">
        <v>46170</v>
      </c>
      <c r="M1540" t="s">
        <v>608</v>
      </c>
      <c r="N1540" s="497">
        <f>IF(COUNTIF($A$3:A1540,A1540)=1,1,0)</f>
        <v>0</v>
      </c>
    </row>
    <row r="1541" spans="1:14" x14ac:dyDescent="0.35">
      <c r="A1541" t="s">
        <v>425</v>
      </c>
      <c r="B1541" s="497" t="str">
        <f>IF(Table10[[#This Row],[DTR/Trạm]]="DTR",_xlfn.XLOOKUP(Table10[[#This Row],[ID NCC]],DS_NCC_DTR[ID NCC],DS_NCC_DTR[Tên NCC]),_xlfn.XLOOKUP(Table10[[#This Row],[ID NCC]],Data_TongTram2[ID NCC],Data_TongTram2[Tên NCC]))</f>
        <v>HKD VÕ THỊ KIM NGA</v>
      </c>
      <c r="C1541" s="497" t="str">
        <f>IF(Table10[[#This Row],[Trạm/DTR]]="DTR","DTR","Trạm")</f>
        <v>Trạm</v>
      </c>
      <c r="D1541" s="497" t="str">
        <f>Table10[[#This Row],[ID NCC]]&amp;Table10[[#This Row],[Trạm/DTR]]</f>
        <v>001J3000002HLbbIAGKhánh Nga</v>
      </c>
      <c r="E1541" s="497" t="str">
        <f>IF(Table10[[#This Row],[DTR/Trạm]]="DTR",_xlfn.XLOOKUP(Table10[[#This Row],[ID NCC]],DS_NCC_DTR[ID NCC],DS_NCC_DTR[Nhân viên]),_xlfn.XLOOKUP(Table10[[#This Row],[ID NCC]],Data_TongTram2[ID NCC],Data_TongTram2[Nhân viên]))</f>
        <v>Lâm Đỗ Anh Hào</v>
      </c>
      <c r="F1541" s="497" t="str">
        <f>IF(Table10[[#This Row],[Trạm/DTR]]="DTR",_xlfn.XLOOKUP(Table10[[#This Row],[ID NCC]],DS_NCC_DTR[ID NCC],DS_NCC_DTR[Admin miền]),_xlfn.XLOOKUP(Table10[[#This Row],[Trạm/DTR]],Table16[Trạm],Table16[[Admin ]]))</f>
        <v>Nguyễn Thị Ngọc Bích</v>
      </c>
      <c r="G1541" t="s">
        <v>1296</v>
      </c>
      <c r="H1541" s="497" t="str">
        <f>VLOOKUP(Table10[[#This Row],[Sản Phẩm RG]],'Thông tin'!C:F,4,0)</f>
        <v>PET chai</v>
      </c>
      <c r="I1541">
        <v>605</v>
      </c>
      <c r="J1541" s="497">
        <f>Table10[[#This Row],[Sản lượng kg]]/1000</f>
        <v>0.60499999999999998</v>
      </c>
      <c r="K1541" s="497" t="str">
        <f>_xlfn.XLOOKUP(Table10[[#This Row],[Loại Hàng]],Table59[Nhóm],Table59[Qui đổi])</f>
        <v>PET chai</v>
      </c>
      <c r="L1541" s="403">
        <v>46170</v>
      </c>
      <c r="M1541" t="s">
        <v>608</v>
      </c>
      <c r="N1541" s="497">
        <f>IF(COUNTIF($A$3:A1541,A1541)=1,1,0)</f>
        <v>0</v>
      </c>
    </row>
    <row r="1542" spans="1:14" x14ac:dyDescent="0.35">
      <c r="A1542" t="s">
        <v>389</v>
      </c>
      <c r="B1542" s="497" t="str">
        <f>IF(Table10[[#This Row],[DTR/Trạm]]="DTR",_xlfn.XLOOKUP(Table10[[#This Row],[ID NCC]],DS_NCC_DTR[ID NCC],DS_NCC_DTR[Tên NCC]),_xlfn.XLOOKUP(Table10[[#This Row],[ID NCC]],Data_TongTram2[ID NCC],Data_TongTram2[Tên NCC]))</f>
        <v>Anh Việt Đông Hòa</v>
      </c>
      <c r="C1542" s="497" t="str">
        <f>IF(Table10[[#This Row],[Trạm/DTR]]="DTR","DTR","Trạm")</f>
        <v>Trạm</v>
      </c>
      <c r="D1542" s="497" t="str">
        <f>Table10[[#This Row],[ID NCC]]&amp;Table10[[#This Row],[Trạm/DTR]]</f>
        <v>001J3000002HLphIAGKhánh Nga</v>
      </c>
      <c r="E1542" s="497" t="str">
        <f>IF(Table10[[#This Row],[DTR/Trạm]]="DTR",_xlfn.XLOOKUP(Table10[[#This Row],[ID NCC]],DS_NCC_DTR[ID NCC],DS_NCC_DTR[Nhân viên]),_xlfn.XLOOKUP(Table10[[#This Row],[ID NCC]],Data_TongTram2[ID NCC],Data_TongTram2[Nhân viên]))</f>
        <v>Lâm Đỗ Anh Hào</v>
      </c>
      <c r="F1542" s="497" t="str">
        <f>IF(Table10[[#This Row],[Trạm/DTR]]="DTR",_xlfn.XLOOKUP(Table10[[#This Row],[ID NCC]],DS_NCC_DTR[ID NCC],DS_NCC_DTR[Admin miền]),_xlfn.XLOOKUP(Table10[[#This Row],[Trạm/DTR]],Table16[Trạm],Table16[[Admin ]]))</f>
        <v>Nguyễn Thị Ngọc Bích</v>
      </c>
      <c r="G1542" t="s">
        <v>1296</v>
      </c>
      <c r="H1542" s="497" t="str">
        <f>VLOOKUP(Table10[[#This Row],[Sản Phẩm RG]],'Thông tin'!C:F,4,0)</f>
        <v>PET chai</v>
      </c>
      <c r="I1542">
        <v>657</v>
      </c>
      <c r="J1542" s="497">
        <f>Table10[[#This Row],[Sản lượng kg]]/1000</f>
        <v>0.65700000000000003</v>
      </c>
      <c r="K1542" s="497" t="str">
        <f>_xlfn.XLOOKUP(Table10[[#This Row],[Loại Hàng]],Table59[Nhóm],Table59[Qui đổi])</f>
        <v>PET chai</v>
      </c>
      <c r="L1542" s="403">
        <v>46170</v>
      </c>
      <c r="M1542" t="s">
        <v>608</v>
      </c>
      <c r="N1542" s="497">
        <f>IF(COUNTIF($A$3:A1542,A1542)=1,1,0)</f>
        <v>0</v>
      </c>
    </row>
    <row r="1543" spans="1:14" x14ac:dyDescent="0.35">
      <c r="A1543" t="s">
        <v>1716</v>
      </c>
      <c r="B1543" s="497" t="str">
        <f>IF(Table10[[#This Row],[DTR/Trạm]]="DTR",_xlfn.XLOOKUP(Table10[[#This Row],[ID NCC]],DS_NCC_DTR[ID NCC],DS_NCC_DTR[Tên NCC]),_xlfn.XLOOKUP(Table10[[#This Row],[ID NCC]],Data_TongTram2[ID NCC],Data_TongTram2[Tên NCC]))</f>
        <v>NCC Chị Ngọc Tháp Mười</v>
      </c>
      <c r="C1543" s="497" t="str">
        <f>IF(Table10[[#This Row],[Trạm/DTR]]="DTR","DTR","Trạm")</f>
        <v>Trạm</v>
      </c>
      <c r="D1543" s="497" t="str">
        <f>Table10[[#This Row],[ID NCC]]&amp;Table10[[#This Row],[Trạm/DTR]]</f>
        <v>001dc00001xt0uZAAQKhánh Nga</v>
      </c>
      <c r="E1543" s="497" t="str">
        <f>IF(Table10[[#This Row],[DTR/Trạm]]="DTR",_xlfn.XLOOKUP(Table10[[#This Row],[ID NCC]],DS_NCC_DTR[ID NCC],DS_NCC_DTR[Nhân viên]),_xlfn.XLOOKUP(Table10[[#This Row],[ID NCC]],Data_TongTram2[ID NCC],Data_TongTram2[Nhân viên]))</f>
        <v>Lâm Đỗ Anh Hào</v>
      </c>
      <c r="F1543" s="497" t="str">
        <f>IF(Table10[[#This Row],[Trạm/DTR]]="DTR",_xlfn.XLOOKUP(Table10[[#This Row],[ID NCC]],DS_NCC_DTR[ID NCC],DS_NCC_DTR[Admin miền]),_xlfn.XLOOKUP(Table10[[#This Row],[Trạm/DTR]],Table16[Trạm],Table16[[Admin ]]))</f>
        <v>Nguyễn Thị Ngọc Bích</v>
      </c>
      <c r="G1543" t="s">
        <v>1296</v>
      </c>
      <c r="H1543" s="497" t="str">
        <f>VLOOKUP(Table10[[#This Row],[Sản Phẩm RG]],'Thông tin'!C:F,4,0)</f>
        <v>PET chai</v>
      </c>
      <c r="I1543">
        <v>692</v>
      </c>
      <c r="J1543" s="497">
        <f>Table10[[#This Row],[Sản lượng kg]]/1000</f>
        <v>0.69199999999999995</v>
      </c>
      <c r="K1543" s="497" t="str">
        <f>_xlfn.XLOOKUP(Table10[[#This Row],[Loại Hàng]],Table59[Nhóm],Table59[Qui đổi])</f>
        <v>PET chai</v>
      </c>
      <c r="L1543" s="403">
        <v>46170</v>
      </c>
      <c r="M1543" t="s">
        <v>608</v>
      </c>
      <c r="N1543" s="497">
        <f>IF(COUNTIF($A$3:A1543,A1543)=1,1,0)</f>
        <v>0</v>
      </c>
    </row>
    <row r="1544" spans="1:14" x14ac:dyDescent="0.35">
      <c r="A1544" t="s">
        <v>411</v>
      </c>
      <c r="B1544" s="497" t="str">
        <f>IF(Table10[[#This Row],[DTR/Trạm]]="DTR",_xlfn.XLOOKUP(Table10[[#This Row],[ID NCC]],DS_NCC_DTR[ID NCC],DS_NCC_DTR[Tên NCC]),_xlfn.XLOOKUP(Table10[[#This Row],[ID NCC]],Data_TongTram2[ID NCC],Data_TongTram2[Tên NCC]))</f>
        <v>Anh Chiến</v>
      </c>
      <c r="C1544" s="497" t="str">
        <f>IF(Table10[[#This Row],[Trạm/DTR]]="DTR","DTR","Trạm")</f>
        <v>Trạm</v>
      </c>
      <c r="D1544" s="497" t="str">
        <f>Table10[[#This Row],[ID NCC]]&amp;Table10[[#This Row],[Trạm/DTR]]</f>
        <v>001J3000002HLbcIAGKhánh Nga</v>
      </c>
      <c r="E1544" s="497" t="str">
        <f>IF(Table10[[#This Row],[DTR/Trạm]]="DTR",_xlfn.XLOOKUP(Table10[[#This Row],[ID NCC]],DS_NCC_DTR[ID NCC],DS_NCC_DTR[Nhân viên]),_xlfn.XLOOKUP(Table10[[#This Row],[ID NCC]],Data_TongTram2[ID NCC],Data_TongTram2[Nhân viên]))</f>
        <v>Lâm Đỗ Anh Hào</v>
      </c>
      <c r="F1544" s="497" t="str">
        <f>IF(Table10[[#This Row],[Trạm/DTR]]="DTR",_xlfn.XLOOKUP(Table10[[#This Row],[ID NCC]],DS_NCC_DTR[ID NCC],DS_NCC_DTR[Admin miền]),_xlfn.XLOOKUP(Table10[[#This Row],[Trạm/DTR]],Table16[Trạm],Table16[[Admin ]]))</f>
        <v>Nguyễn Thị Ngọc Bích</v>
      </c>
      <c r="G1544" t="s">
        <v>1296</v>
      </c>
      <c r="H1544" s="497" t="str">
        <f>VLOOKUP(Table10[[#This Row],[Sản Phẩm RG]],'Thông tin'!C:F,4,0)</f>
        <v>PET chai</v>
      </c>
      <c r="I1544">
        <v>466</v>
      </c>
      <c r="J1544" s="497">
        <f>Table10[[#This Row],[Sản lượng kg]]/1000</f>
        <v>0.46600000000000003</v>
      </c>
      <c r="K1544" s="497" t="str">
        <f>_xlfn.XLOOKUP(Table10[[#This Row],[Loại Hàng]],Table59[Nhóm],Table59[Qui đổi])</f>
        <v>PET chai</v>
      </c>
      <c r="L1544" s="403">
        <v>46170</v>
      </c>
      <c r="M1544" t="s">
        <v>608</v>
      </c>
      <c r="N1544" s="497">
        <f>IF(COUNTIF($A$3:A1544,A1544)=1,1,0)</f>
        <v>0</v>
      </c>
    </row>
    <row r="1545" spans="1:14" x14ac:dyDescent="0.35">
      <c r="A1545" t="s">
        <v>1717</v>
      </c>
      <c r="B1545" s="497" t="str">
        <f>IF(Table10[[#This Row],[DTR/Trạm]]="DTR",_xlfn.XLOOKUP(Table10[[#This Row],[ID NCC]],DS_NCC_DTR[ID NCC],DS_NCC_DTR[Tên NCC]),_xlfn.XLOOKUP(Table10[[#This Row],[ID NCC]],Data_TongTram2[ID NCC],Data_TongTram2[Tên NCC]))</f>
        <v>Anh Thắng Bến Tre</v>
      </c>
      <c r="C1545" s="497" t="str">
        <f>IF(Table10[[#This Row],[Trạm/DTR]]="DTR","DTR","Trạm")</f>
        <v>Trạm</v>
      </c>
      <c r="D1545" s="497" t="str">
        <f>Table10[[#This Row],[ID NCC]]&amp;Table10[[#This Row],[Trạm/DTR]]</f>
        <v>001J3000002HLxoIAGKhánh Nga</v>
      </c>
      <c r="E1545" s="497" t="str">
        <f>IF(Table10[[#This Row],[DTR/Trạm]]="DTR",_xlfn.XLOOKUP(Table10[[#This Row],[ID NCC]],DS_NCC_DTR[ID NCC],DS_NCC_DTR[Nhân viên]),_xlfn.XLOOKUP(Table10[[#This Row],[ID NCC]],Data_TongTram2[ID NCC],Data_TongTram2[Nhân viên]))</f>
        <v>Lê Quốc Việt</v>
      </c>
      <c r="F1545" s="497" t="str">
        <f>IF(Table10[[#This Row],[Trạm/DTR]]="DTR",_xlfn.XLOOKUP(Table10[[#This Row],[ID NCC]],DS_NCC_DTR[ID NCC],DS_NCC_DTR[Admin miền]),_xlfn.XLOOKUP(Table10[[#This Row],[Trạm/DTR]],Table16[Trạm],Table16[[Admin ]]))</f>
        <v>Nguyễn Thị Ngọc Bích</v>
      </c>
      <c r="G1545" t="s">
        <v>1296</v>
      </c>
      <c r="H1545" s="497" t="str">
        <f>VLOOKUP(Table10[[#This Row],[Sản Phẩm RG]],'Thông tin'!C:F,4,0)</f>
        <v>PET chai</v>
      </c>
      <c r="I1545">
        <v>768</v>
      </c>
      <c r="J1545" s="497">
        <f>Table10[[#This Row],[Sản lượng kg]]/1000</f>
        <v>0.76800000000000002</v>
      </c>
      <c r="K1545" s="497" t="str">
        <f>_xlfn.XLOOKUP(Table10[[#This Row],[Loại Hàng]],Table59[Nhóm],Table59[Qui đổi])</f>
        <v>PET chai</v>
      </c>
      <c r="L1545" s="403">
        <v>46170</v>
      </c>
      <c r="M1545" t="s">
        <v>608</v>
      </c>
      <c r="N1545" s="497">
        <f>IF(COUNTIF($A$3:A1545,A1545)=1,1,0)</f>
        <v>0</v>
      </c>
    </row>
    <row r="1546" spans="1:14" x14ac:dyDescent="0.35">
      <c r="A1546" t="s">
        <v>664</v>
      </c>
      <c r="B1546" s="497" t="str">
        <f>IF(Table10[[#This Row],[DTR/Trạm]]="DTR",_xlfn.XLOOKUP(Table10[[#This Row],[ID NCC]],DS_NCC_DTR[ID NCC],DS_NCC_DTR[Tên NCC]),_xlfn.XLOOKUP(Table10[[#This Row],[ID NCC]],Data_TongTram2[ID NCC],Data_TongTram2[Tên NCC]))</f>
        <v>Anh Tùng Chợ Gạo</v>
      </c>
      <c r="C1546" s="497" t="str">
        <f>IF(Table10[[#This Row],[Trạm/DTR]]="DTR","DTR","Trạm")</f>
        <v>Trạm</v>
      </c>
      <c r="D1546" s="497" t="str">
        <f>Table10[[#This Row],[ID NCC]]&amp;Table10[[#This Row],[Trạm/DTR]]</f>
        <v>001J3000002HLmUIAWKhánh Nga</v>
      </c>
      <c r="E1546" s="497" t="str">
        <f>IF(Table10[[#This Row],[DTR/Trạm]]="DTR",_xlfn.XLOOKUP(Table10[[#This Row],[ID NCC]],DS_NCC_DTR[ID NCC],DS_NCC_DTR[Nhân viên]),_xlfn.XLOOKUP(Table10[[#This Row],[ID NCC]],Data_TongTram2[ID NCC],Data_TongTram2[Nhân viên]))</f>
        <v>Lâm Đỗ Anh Hào</v>
      </c>
      <c r="F1546" s="497" t="str">
        <f>IF(Table10[[#This Row],[Trạm/DTR]]="DTR",_xlfn.XLOOKUP(Table10[[#This Row],[ID NCC]],DS_NCC_DTR[ID NCC],DS_NCC_DTR[Admin miền]),_xlfn.XLOOKUP(Table10[[#This Row],[Trạm/DTR]],Table16[Trạm],Table16[[Admin ]]))</f>
        <v>Nguyễn Thị Ngọc Bích</v>
      </c>
      <c r="G1546" t="s">
        <v>1296</v>
      </c>
      <c r="H1546" s="497" t="str">
        <f>VLOOKUP(Table10[[#This Row],[Sản Phẩm RG]],'Thông tin'!C:F,4,0)</f>
        <v>PET chai</v>
      </c>
      <c r="I1546">
        <v>155</v>
      </c>
      <c r="J1546" s="497">
        <f>Table10[[#This Row],[Sản lượng kg]]/1000</f>
        <v>0.155</v>
      </c>
      <c r="K1546" s="497" t="str">
        <f>_xlfn.XLOOKUP(Table10[[#This Row],[Loại Hàng]],Table59[Nhóm],Table59[Qui đổi])</f>
        <v>PET chai</v>
      </c>
      <c r="L1546" s="403">
        <v>46170</v>
      </c>
      <c r="M1546" t="s">
        <v>608</v>
      </c>
      <c r="N1546" s="497">
        <f>IF(COUNTIF($A$3:A1546,A1546)=1,1,0)</f>
        <v>0</v>
      </c>
    </row>
    <row r="1547" spans="1:14" x14ac:dyDescent="0.35">
      <c r="A1547" t="s">
        <v>486</v>
      </c>
      <c r="B1547" s="497" t="str">
        <f>IF(Table10[[#This Row],[DTR/Trạm]]="DTR",_xlfn.XLOOKUP(Table10[[#This Row],[ID NCC]],DS_NCC_DTR[ID NCC],DS_NCC_DTR[Tên NCC]),_xlfn.XLOOKUP(Table10[[#This Row],[ID NCC]],Data_TongTram2[ID NCC],Data_TongTram2[Tên NCC]))</f>
        <v>Chị Vân Bến Tre</v>
      </c>
      <c r="C1547" s="497" t="str">
        <f>IF(Table10[[#This Row],[Trạm/DTR]]="DTR","DTR","Trạm")</f>
        <v>Trạm</v>
      </c>
      <c r="D1547" s="497" t="str">
        <f>Table10[[#This Row],[ID NCC]]&amp;Table10[[#This Row],[Trạm/DTR]]</f>
        <v>001J3000002HjDyIAKKhánh Nga</v>
      </c>
      <c r="E1547" s="497" t="str">
        <f>IF(Table10[[#This Row],[DTR/Trạm]]="DTR",_xlfn.XLOOKUP(Table10[[#This Row],[ID NCC]],DS_NCC_DTR[ID NCC],DS_NCC_DTR[Nhân viên]),_xlfn.XLOOKUP(Table10[[#This Row],[ID NCC]],Data_TongTram2[ID NCC],Data_TongTram2[Nhân viên]))</f>
        <v>Lê Quốc Việt</v>
      </c>
      <c r="F1547" s="497" t="str">
        <f>IF(Table10[[#This Row],[Trạm/DTR]]="DTR",_xlfn.XLOOKUP(Table10[[#This Row],[ID NCC]],DS_NCC_DTR[ID NCC],DS_NCC_DTR[Admin miền]),_xlfn.XLOOKUP(Table10[[#This Row],[Trạm/DTR]],Table16[Trạm],Table16[[Admin ]]))</f>
        <v>Nguyễn Thị Ngọc Bích</v>
      </c>
      <c r="G1547" t="s">
        <v>1296</v>
      </c>
      <c r="H1547" s="497" t="str">
        <f>VLOOKUP(Table10[[#This Row],[Sản Phẩm RG]],'Thông tin'!C:F,4,0)</f>
        <v>PET chai</v>
      </c>
      <c r="I1547">
        <v>667</v>
      </c>
      <c r="J1547" s="497">
        <f>Table10[[#This Row],[Sản lượng kg]]/1000</f>
        <v>0.66700000000000004</v>
      </c>
      <c r="K1547" s="497" t="str">
        <f>_xlfn.XLOOKUP(Table10[[#This Row],[Loại Hàng]],Table59[Nhóm],Table59[Qui đổi])</f>
        <v>PET chai</v>
      </c>
      <c r="L1547" s="403">
        <v>46170</v>
      </c>
      <c r="M1547" t="s">
        <v>608</v>
      </c>
      <c r="N1547" s="497">
        <f>IF(COUNTIF($A$3:A1547,A1547)=1,1,0)</f>
        <v>0</v>
      </c>
    </row>
    <row r="1548" spans="1:14" x14ac:dyDescent="0.35">
      <c r="A1548" t="s">
        <v>396</v>
      </c>
      <c r="B1548" s="497" t="str">
        <f>IF(Table10[[#This Row],[DTR/Trạm]]="DTR",_xlfn.XLOOKUP(Table10[[#This Row],[ID NCC]],DS_NCC_DTR[ID NCC],DS_NCC_DTR[Tên NCC]),_xlfn.XLOOKUP(Table10[[#This Row],[ID NCC]],Data_TongTram2[ID NCC],Data_TongTram2[Tên NCC]))</f>
        <v>Anh Phong Chợ Gạo</v>
      </c>
      <c r="C1548" s="497" t="str">
        <f>IF(Table10[[#This Row],[Trạm/DTR]]="DTR","DTR","Trạm")</f>
        <v>Trạm</v>
      </c>
      <c r="D1548" s="497" t="str">
        <f>Table10[[#This Row],[ID NCC]]&amp;Table10[[#This Row],[Trạm/DTR]]</f>
        <v>001J3000002ItCOIA0Khánh Nga</v>
      </c>
      <c r="E1548" s="497" t="str">
        <f>IF(Table10[[#This Row],[DTR/Trạm]]="DTR",_xlfn.XLOOKUP(Table10[[#This Row],[ID NCC]],DS_NCC_DTR[ID NCC],DS_NCC_DTR[Nhân viên]),_xlfn.XLOOKUP(Table10[[#This Row],[ID NCC]],Data_TongTram2[ID NCC],Data_TongTram2[Nhân viên]))</f>
        <v>Lâm Đỗ Anh Hào</v>
      </c>
      <c r="F1548" s="497" t="str">
        <f>IF(Table10[[#This Row],[Trạm/DTR]]="DTR",_xlfn.XLOOKUP(Table10[[#This Row],[ID NCC]],DS_NCC_DTR[ID NCC],DS_NCC_DTR[Admin miền]),_xlfn.XLOOKUP(Table10[[#This Row],[Trạm/DTR]],Table16[Trạm],Table16[[Admin ]]))</f>
        <v>Nguyễn Thị Ngọc Bích</v>
      </c>
      <c r="G1548" t="s">
        <v>1296</v>
      </c>
      <c r="H1548" s="497" t="str">
        <f>VLOOKUP(Table10[[#This Row],[Sản Phẩm RG]],'Thông tin'!C:F,4,0)</f>
        <v>PET chai</v>
      </c>
      <c r="I1548">
        <v>685</v>
      </c>
      <c r="J1548" s="497">
        <f>Table10[[#This Row],[Sản lượng kg]]/1000</f>
        <v>0.68500000000000005</v>
      </c>
      <c r="K1548" s="497" t="str">
        <f>_xlfn.XLOOKUP(Table10[[#This Row],[Loại Hàng]],Table59[Nhóm],Table59[Qui đổi])</f>
        <v>PET chai</v>
      </c>
      <c r="L1548" s="403">
        <v>46170</v>
      </c>
      <c r="M1548" t="s">
        <v>608</v>
      </c>
      <c r="N1548" s="497">
        <f>IF(COUNTIF($A$3:A1548,A1548)=1,1,0)</f>
        <v>0</v>
      </c>
    </row>
    <row r="1549" spans="1:14" x14ac:dyDescent="0.35">
      <c r="A1549" t="s">
        <v>487</v>
      </c>
      <c r="B1549" s="497" t="str">
        <f>IF(Table10[[#This Row],[DTR/Trạm]]="DTR",_xlfn.XLOOKUP(Table10[[#This Row],[ID NCC]],DS_NCC_DTR[ID NCC],DS_NCC_DTR[Tên NCC]),_xlfn.XLOOKUP(Table10[[#This Row],[ID NCC]],Data_TongTram2[ID NCC],Data_TongTram2[Tên NCC]))</f>
        <v>Công ty Phước Lộc Tân</v>
      </c>
      <c r="C1549" s="497" t="str">
        <f>IF(Table10[[#This Row],[Trạm/DTR]]="DTR","DTR","Trạm")</f>
        <v>Trạm</v>
      </c>
      <c r="D1549" s="497" t="str">
        <f>Table10[[#This Row],[ID NCC]]&amp;Table10[[#This Row],[Trạm/DTR]]</f>
        <v>001J3000002HLmlIAGKhánh Nga</v>
      </c>
      <c r="E1549" s="497" t="str">
        <f>IF(Table10[[#This Row],[DTR/Trạm]]="DTR",_xlfn.XLOOKUP(Table10[[#This Row],[ID NCC]],DS_NCC_DTR[ID NCC],DS_NCC_DTR[Nhân viên]),_xlfn.XLOOKUP(Table10[[#This Row],[ID NCC]],Data_TongTram2[ID NCC],Data_TongTram2[Nhân viên]))</f>
        <v>Nguyễn Duy Tân</v>
      </c>
      <c r="F1549" s="497" t="str">
        <f>IF(Table10[[#This Row],[Trạm/DTR]]="DTR",_xlfn.XLOOKUP(Table10[[#This Row],[ID NCC]],DS_NCC_DTR[ID NCC],DS_NCC_DTR[Admin miền]),_xlfn.XLOOKUP(Table10[[#This Row],[Trạm/DTR]],Table16[Trạm],Table16[[Admin ]]))</f>
        <v>Nguyễn Thị Ngọc Bích</v>
      </c>
      <c r="G1549" t="s">
        <v>2240</v>
      </c>
      <c r="H1549" s="497" t="str">
        <f>VLOOKUP(Table10[[#This Row],[Sản Phẩm RG]],'Thông tin'!C:F,4,0)</f>
        <v>PET chai</v>
      </c>
      <c r="I1549">
        <v>7850</v>
      </c>
      <c r="J1549" s="497">
        <f>Table10[[#This Row],[Sản lượng kg]]/1000</f>
        <v>7.85</v>
      </c>
      <c r="K1549" s="497" t="str">
        <f>_xlfn.XLOOKUP(Table10[[#This Row],[Loại Hàng]],Table59[Nhóm],Table59[Qui đổi])</f>
        <v>PET chai</v>
      </c>
      <c r="L1549" s="403">
        <v>46170</v>
      </c>
      <c r="M1549" t="s">
        <v>608</v>
      </c>
      <c r="N1549" s="497">
        <f>IF(COUNTIF($A$3:A1549,A1549)=1,1,0)</f>
        <v>0</v>
      </c>
    </row>
    <row r="1550" spans="1:14" x14ac:dyDescent="0.35">
      <c r="A1550" t="s">
        <v>383</v>
      </c>
      <c r="B1550" s="497" t="str">
        <f>IF(Table10[[#This Row],[DTR/Trạm]]="DTR",_xlfn.XLOOKUP(Table10[[#This Row],[ID NCC]],DS_NCC_DTR[ID NCC],DS_NCC_DTR[Tên NCC]),_xlfn.XLOOKUP(Table10[[#This Row],[ID NCC]],Data_TongTram2[ID NCC],Data_TongTram2[Tên NCC]))</f>
        <v>PHẾ LIỆU CẦU</v>
      </c>
      <c r="C1550" s="497" t="str">
        <f>IF(Table10[[#This Row],[Trạm/DTR]]="DTR","DTR","Trạm")</f>
        <v>Trạm</v>
      </c>
      <c r="D1550" s="497" t="str">
        <f>Table10[[#This Row],[ID NCC]]&amp;Table10[[#This Row],[Trạm/DTR]]</f>
        <v>001J3000005HQnYIAWKhánh Nga</v>
      </c>
      <c r="E1550" s="497" t="str">
        <f>IF(Table10[[#This Row],[DTR/Trạm]]="DTR",_xlfn.XLOOKUP(Table10[[#This Row],[ID NCC]],DS_NCC_DTR[ID NCC],DS_NCC_DTR[Nhân viên]),_xlfn.XLOOKUP(Table10[[#This Row],[ID NCC]],Data_TongTram2[ID NCC],Data_TongTram2[Nhân viên]))</f>
        <v>Lâm Đỗ Anh Hào</v>
      </c>
      <c r="F1550" s="497" t="str">
        <f>IF(Table10[[#This Row],[Trạm/DTR]]="DTR",_xlfn.XLOOKUP(Table10[[#This Row],[ID NCC]],DS_NCC_DTR[ID NCC],DS_NCC_DTR[Admin miền]),_xlfn.XLOOKUP(Table10[[#This Row],[Trạm/DTR]],Table16[Trạm],Table16[[Admin ]]))</f>
        <v>Nguyễn Thị Ngọc Bích</v>
      </c>
      <c r="G1550" t="s">
        <v>1296</v>
      </c>
      <c r="H1550" s="497" t="str">
        <f>VLOOKUP(Table10[[#This Row],[Sản Phẩm RG]],'Thông tin'!C:F,4,0)</f>
        <v>PET chai</v>
      </c>
      <c r="I1550">
        <v>1058</v>
      </c>
      <c r="J1550" s="497">
        <f>Table10[[#This Row],[Sản lượng kg]]/1000</f>
        <v>1.0580000000000001</v>
      </c>
      <c r="K1550" s="497" t="str">
        <f>_xlfn.XLOOKUP(Table10[[#This Row],[Loại Hàng]],Table59[Nhóm],Table59[Qui đổi])</f>
        <v>PET chai</v>
      </c>
      <c r="L1550" s="403">
        <v>46170</v>
      </c>
      <c r="M1550" t="s">
        <v>608</v>
      </c>
      <c r="N1550" s="497">
        <f>IF(COUNTIF($A$3:A1550,A1550)=1,1,0)</f>
        <v>0</v>
      </c>
    </row>
    <row r="1551" spans="1:14" x14ac:dyDescent="0.35">
      <c r="A1551" t="s">
        <v>383</v>
      </c>
      <c r="B1551" s="497" t="str">
        <f>IF(Table10[[#This Row],[DTR/Trạm]]="DTR",_xlfn.XLOOKUP(Table10[[#This Row],[ID NCC]],DS_NCC_DTR[ID NCC],DS_NCC_DTR[Tên NCC]),_xlfn.XLOOKUP(Table10[[#This Row],[ID NCC]],Data_TongTram2[ID NCC],Data_TongTram2[Tên NCC]))</f>
        <v>PHẾ LIỆU CẦU</v>
      </c>
      <c r="C1551" s="497" t="str">
        <f>IF(Table10[[#This Row],[Trạm/DTR]]="DTR","DTR","Trạm")</f>
        <v>Trạm</v>
      </c>
      <c r="D1551" s="497" t="str">
        <f>Table10[[#This Row],[ID NCC]]&amp;Table10[[#This Row],[Trạm/DTR]]</f>
        <v>001J3000005HQnYIAWKhánh Nga</v>
      </c>
      <c r="E1551" s="497" t="str">
        <f>IF(Table10[[#This Row],[DTR/Trạm]]="DTR",_xlfn.XLOOKUP(Table10[[#This Row],[ID NCC]],DS_NCC_DTR[ID NCC],DS_NCC_DTR[Nhân viên]),_xlfn.XLOOKUP(Table10[[#This Row],[ID NCC]],Data_TongTram2[ID NCC],Data_TongTram2[Nhân viên]))</f>
        <v>Lâm Đỗ Anh Hào</v>
      </c>
      <c r="F1551" s="497" t="str">
        <f>IF(Table10[[#This Row],[Trạm/DTR]]="DTR",_xlfn.XLOOKUP(Table10[[#This Row],[ID NCC]],DS_NCC_DTR[ID NCC],DS_NCC_DTR[Admin miền]),_xlfn.XLOOKUP(Table10[[#This Row],[Trạm/DTR]],Table16[Trạm],Table16[[Admin ]]))</f>
        <v>Nguyễn Thị Ngọc Bích</v>
      </c>
      <c r="G1551" t="s">
        <v>1360</v>
      </c>
      <c r="H1551" s="497" t="str">
        <f>VLOOKUP(Table10[[#This Row],[Sản Phẩm RG]],'Thông tin'!C:F,4,0)</f>
        <v>PET chai</v>
      </c>
      <c r="I1551">
        <v>12</v>
      </c>
      <c r="J1551" s="497">
        <f>Table10[[#This Row],[Sản lượng kg]]/1000</f>
        <v>1.2E-2</v>
      </c>
      <c r="K1551" s="497" t="str">
        <f>_xlfn.XLOOKUP(Table10[[#This Row],[Loại Hàng]],Table59[Nhóm],Table59[Qui đổi])</f>
        <v>PET chai</v>
      </c>
      <c r="L1551" s="403">
        <v>46170</v>
      </c>
      <c r="M1551" t="s">
        <v>608</v>
      </c>
      <c r="N1551" s="497">
        <f>IF(COUNTIF($A$3:A1551,A1551)=1,1,0)</f>
        <v>0</v>
      </c>
    </row>
    <row r="1552" spans="1:14" x14ac:dyDescent="0.35">
      <c r="A1552" t="s">
        <v>681</v>
      </c>
      <c r="B1552" s="497" t="str">
        <f>IF(Table10[[#This Row],[DTR/Trạm]]="DTR",_xlfn.XLOOKUP(Table10[[#This Row],[ID NCC]],DS_NCC_DTR[ID NCC],DS_NCC_DTR[Tên NCC]),_xlfn.XLOOKUP(Table10[[#This Row],[ID NCC]],Data_TongTram2[ID NCC],Data_TongTram2[Tên NCC]))</f>
        <v>Anh Lạc Trung Lương</v>
      </c>
      <c r="C1552" s="497" t="str">
        <f>IF(Table10[[#This Row],[Trạm/DTR]]="DTR","DTR","Trạm")</f>
        <v>Trạm</v>
      </c>
      <c r="D1552" s="497" t="str">
        <f>Table10[[#This Row],[ID NCC]]&amp;Table10[[#This Row],[Trạm/DTR]]</f>
        <v>001J3000007XN2cIAGKhánh Nga</v>
      </c>
      <c r="E1552" s="497" t="str">
        <f>IF(Table10[[#This Row],[DTR/Trạm]]="DTR",_xlfn.XLOOKUP(Table10[[#This Row],[ID NCC]],DS_NCC_DTR[ID NCC],DS_NCC_DTR[Nhân viên]),_xlfn.XLOOKUP(Table10[[#This Row],[ID NCC]],Data_TongTram2[ID NCC],Data_TongTram2[Nhân viên]))</f>
        <v>Lâm Đỗ Anh Hào</v>
      </c>
      <c r="F1552" s="497" t="str">
        <f>IF(Table10[[#This Row],[Trạm/DTR]]="DTR",_xlfn.XLOOKUP(Table10[[#This Row],[ID NCC]],DS_NCC_DTR[ID NCC],DS_NCC_DTR[Admin miền]),_xlfn.XLOOKUP(Table10[[#This Row],[Trạm/DTR]],Table16[Trạm],Table16[[Admin ]]))</f>
        <v>Nguyễn Thị Ngọc Bích</v>
      </c>
      <c r="G1552" t="s">
        <v>1296</v>
      </c>
      <c r="H1552" s="497" t="str">
        <f>VLOOKUP(Table10[[#This Row],[Sản Phẩm RG]],'Thông tin'!C:F,4,0)</f>
        <v>PET chai</v>
      </c>
      <c r="I1552">
        <v>209</v>
      </c>
      <c r="J1552" s="497">
        <f>Table10[[#This Row],[Sản lượng kg]]/1000</f>
        <v>0.20899999999999999</v>
      </c>
      <c r="K1552" s="497" t="str">
        <f>_xlfn.XLOOKUP(Table10[[#This Row],[Loại Hàng]],Table59[Nhóm],Table59[Qui đổi])</f>
        <v>PET chai</v>
      </c>
      <c r="L1552" s="403">
        <v>46170</v>
      </c>
      <c r="M1552" t="s">
        <v>608</v>
      </c>
      <c r="N1552" s="497">
        <f>IF(COUNTIF($A$3:A1552,A1552)=1,1,0)</f>
        <v>0</v>
      </c>
    </row>
    <row r="1553" spans="1:14" x14ac:dyDescent="0.35">
      <c r="A1553" t="s">
        <v>780</v>
      </c>
      <c r="B1553" s="497" t="str">
        <f>IF(Table10[[#This Row],[DTR/Trạm]]="DTR",_xlfn.XLOOKUP(Table10[[#This Row],[ID NCC]],DS_NCC_DTR[ID NCC],DS_NCC_DTR[Tên NCC]),_xlfn.XLOOKUP(Table10[[#This Row],[ID NCC]],Data_TongTram2[ID NCC],Data_TongTram2[Tên NCC]))</f>
        <v>HKD Phan Văn Lâm</v>
      </c>
      <c r="C1553" s="497" t="str">
        <f>IF(Table10[[#This Row],[Trạm/DTR]]="DTR","DTR","Trạm")</f>
        <v>Trạm</v>
      </c>
      <c r="D1553" s="497" t="str">
        <f>Table10[[#This Row],[ID NCC]]&amp;Table10[[#This Row],[Trạm/DTR]]</f>
        <v>001J3000002HLg5IAGKhánh Nga</v>
      </c>
      <c r="E1553" s="497" t="str">
        <f>IF(Table10[[#This Row],[DTR/Trạm]]="DTR",_xlfn.XLOOKUP(Table10[[#This Row],[ID NCC]],DS_NCC_DTR[ID NCC],DS_NCC_DTR[Nhân viên]),_xlfn.XLOOKUP(Table10[[#This Row],[ID NCC]],Data_TongTram2[ID NCC],Data_TongTram2[Nhân viên]))</f>
        <v>Lâm Đỗ Anh Hào</v>
      </c>
      <c r="F1553" s="497" t="str">
        <f>IF(Table10[[#This Row],[Trạm/DTR]]="DTR",_xlfn.XLOOKUP(Table10[[#This Row],[ID NCC]],DS_NCC_DTR[ID NCC],DS_NCC_DTR[Admin miền]),_xlfn.XLOOKUP(Table10[[#This Row],[Trạm/DTR]],Table16[Trạm],Table16[[Admin ]]))</f>
        <v>Nguyễn Thị Ngọc Bích</v>
      </c>
      <c r="G1553" t="s">
        <v>1296</v>
      </c>
      <c r="H1553" s="497" t="str">
        <f>VLOOKUP(Table10[[#This Row],[Sản Phẩm RG]],'Thông tin'!C:F,4,0)</f>
        <v>PET chai</v>
      </c>
      <c r="I1553">
        <v>649</v>
      </c>
      <c r="J1553" s="497">
        <f>Table10[[#This Row],[Sản lượng kg]]/1000</f>
        <v>0.64900000000000002</v>
      </c>
      <c r="K1553" s="497" t="str">
        <f>_xlfn.XLOOKUP(Table10[[#This Row],[Loại Hàng]],Table59[Nhóm],Table59[Qui đổi])</f>
        <v>PET chai</v>
      </c>
      <c r="L1553" s="403">
        <v>46170</v>
      </c>
      <c r="M1553" t="s">
        <v>608</v>
      </c>
      <c r="N1553" s="497">
        <f>IF(COUNTIF($A$3:A1553,A1553)=1,1,0)</f>
        <v>0</v>
      </c>
    </row>
    <row r="1554" spans="1:14" x14ac:dyDescent="0.35">
      <c r="A1554" t="s">
        <v>939</v>
      </c>
      <c r="B1554" s="497" t="str">
        <f>IF(Table10[[#This Row],[DTR/Trạm]]="DTR",_xlfn.XLOOKUP(Table10[[#This Row],[ID NCC]],DS_NCC_DTR[ID NCC],DS_NCC_DTR[Tên NCC]),_xlfn.XLOOKUP(Table10[[#This Row],[ID NCC]],Data_TongTram2[ID NCC],Data_TongTram2[Tên NCC]))</f>
        <v>Anh Trường Kim Sơn</v>
      </c>
      <c r="C1554" s="497" t="str">
        <f>IF(Table10[[#This Row],[Trạm/DTR]]="DTR","DTR","Trạm")</f>
        <v>Trạm</v>
      </c>
      <c r="D1554" s="497" t="str">
        <f>Table10[[#This Row],[ID NCC]]&amp;Table10[[#This Row],[Trạm/DTR]]</f>
        <v>001J3000002HjE7IAKKhánh Nga</v>
      </c>
      <c r="E1554" s="497" t="str">
        <f>IF(Table10[[#This Row],[DTR/Trạm]]="DTR",_xlfn.XLOOKUP(Table10[[#This Row],[ID NCC]],DS_NCC_DTR[ID NCC],DS_NCC_DTR[Nhân viên]),_xlfn.XLOOKUP(Table10[[#This Row],[ID NCC]],Data_TongTram2[ID NCC],Data_TongTram2[Nhân viên]))</f>
        <v>Lâm Đỗ Anh Hào</v>
      </c>
      <c r="F1554" s="497" t="str">
        <f>IF(Table10[[#This Row],[Trạm/DTR]]="DTR",_xlfn.XLOOKUP(Table10[[#This Row],[ID NCC]],DS_NCC_DTR[ID NCC],DS_NCC_DTR[Admin miền]),_xlfn.XLOOKUP(Table10[[#This Row],[Trạm/DTR]],Table16[Trạm],Table16[[Admin ]]))</f>
        <v>Nguyễn Thị Ngọc Bích</v>
      </c>
      <c r="G1554" t="s">
        <v>1296</v>
      </c>
      <c r="H1554" s="497" t="str">
        <f>VLOOKUP(Table10[[#This Row],[Sản Phẩm RG]],'Thông tin'!C:F,4,0)</f>
        <v>PET chai</v>
      </c>
      <c r="I1554">
        <v>144</v>
      </c>
      <c r="J1554" s="497">
        <f>Table10[[#This Row],[Sản lượng kg]]/1000</f>
        <v>0.14399999999999999</v>
      </c>
      <c r="K1554" s="497" t="str">
        <f>_xlfn.XLOOKUP(Table10[[#This Row],[Loại Hàng]],Table59[Nhóm],Table59[Qui đổi])</f>
        <v>PET chai</v>
      </c>
      <c r="L1554" s="403">
        <v>46170</v>
      </c>
      <c r="M1554" t="s">
        <v>608</v>
      </c>
      <c r="N1554" s="497">
        <f>IF(COUNTIF($A$3:A1554,A1554)=1,1,0)</f>
        <v>1</v>
      </c>
    </row>
    <row r="1555" spans="1:14" x14ac:dyDescent="0.35">
      <c r="A1555" t="s">
        <v>477</v>
      </c>
      <c r="B1555" s="497" t="str">
        <f>IF(Table10[[#This Row],[DTR/Trạm]]="DTR",_xlfn.XLOOKUP(Table10[[#This Row],[ID NCC]],DS_NCC_DTR[ID NCC],DS_NCC_DTR[Tên NCC]),_xlfn.XLOOKUP(Table10[[#This Row],[ID NCC]],Data_TongTram2[ID NCC],Data_TongTram2[Tên NCC]))</f>
        <v>Anh Quang Bến Tre</v>
      </c>
      <c r="C1555" s="497" t="str">
        <f>IF(Table10[[#This Row],[Trạm/DTR]]="DTR","DTR","Trạm")</f>
        <v>Trạm</v>
      </c>
      <c r="D1555" s="497" t="str">
        <f>Table10[[#This Row],[ID NCC]]&amp;Table10[[#This Row],[Trạm/DTR]]</f>
        <v>001J3000002HLsTIAWKhánh Nga</v>
      </c>
      <c r="E1555" s="497" t="str">
        <f>IF(Table10[[#This Row],[DTR/Trạm]]="DTR",_xlfn.XLOOKUP(Table10[[#This Row],[ID NCC]],DS_NCC_DTR[ID NCC],DS_NCC_DTR[Nhân viên]),_xlfn.XLOOKUP(Table10[[#This Row],[ID NCC]],Data_TongTram2[ID NCC],Data_TongTram2[Nhân viên]))</f>
        <v>Lê Quốc Việt</v>
      </c>
      <c r="F1555" s="497" t="str">
        <f>IF(Table10[[#This Row],[Trạm/DTR]]="DTR",_xlfn.XLOOKUP(Table10[[#This Row],[ID NCC]],DS_NCC_DTR[ID NCC],DS_NCC_DTR[Admin miền]),_xlfn.XLOOKUP(Table10[[#This Row],[Trạm/DTR]],Table16[Trạm],Table16[[Admin ]]))</f>
        <v>Nguyễn Thị Ngọc Bích</v>
      </c>
      <c r="G1555" t="s">
        <v>1296</v>
      </c>
      <c r="H1555" s="497" t="str">
        <f>VLOOKUP(Table10[[#This Row],[Sản Phẩm RG]],'Thông tin'!C:F,4,0)</f>
        <v>PET chai</v>
      </c>
      <c r="I1555">
        <v>974</v>
      </c>
      <c r="J1555" s="497">
        <f>Table10[[#This Row],[Sản lượng kg]]/1000</f>
        <v>0.97399999999999998</v>
      </c>
      <c r="K1555" s="497" t="str">
        <f>_xlfn.XLOOKUP(Table10[[#This Row],[Loại Hàng]],Table59[Nhóm],Table59[Qui đổi])</f>
        <v>PET chai</v>
      </c>
      <c r="L1555" s="403">
        <v>46170</v>
      </c>
      <c r="M1555" t="s">
        <v>608</v>
      </c>
      <c r="N1555" s="497">
        <f>IF(COUNTIF($A$3:A1555,A1555)=1,1,0)</f>
        <v>0</v>
      </c>
    </row>
    <row r="1556" spans="1:14" x14ac:dyDescent="0.35">
      <c r="A1556" t="s">
        <v>397</v>
      </c>
      <c r="B1556" s="497" t="str">
        <f>IF(Table10[[#This Row],[DTR/Trạm]]="DTR",_xlfn.XLOOKUP(Table10[[#This Row],[ID NCC]],DS_NCC_DTR[ID NCC],DS_NCC_DTR[Tên NCC]),_xlfn.XLOOKUP(Table10[[#This Row],[ID NCC]],Data_TongTram2[ID NCC],Data_TongTram2[Tên NCC]))</f>
        <v>HKD In</v>
      </c>
      <c r="C1556" s="497" t="str">
        <f>IF(Table10[[#This Row],[Trạm/DTR]]="DTR","DTR","Trạm")</f>
        <v>Trạm</v>
      </c>
      <c r="D1556" s="497" t="str">
        <f>Table10[[#This Row],[ID NCC]]&amp;Table10[[#This Row],[Trạm/DTR]]</f>
        <v>001J3000009AFWkIAOKhánh Nga</v>
      </c>
      <c r="E1556" s="497" t="str">
        <f>IF(Table10[[#This Row],[DTR/Trạm]]="DTR",_xlfn.XLOOKUP(Table10[[#This Row],[ID NCC]],DS_NCC_DTR[ID NCC],DS_NCC_DTR[Nhân viên]),_xlfn.XLOOKUP(Table10[[#This Row],[ID NCC]],Data_TongTram2[ID NCC],Data_TongTram2[Nhân viên]))</f>
        <v>Lê Quốc Việt</v>
      </c>
      <c r="F1556" s="497" t="str">
        <f>IF(Table10[[#This Row],[Trạm/DTR]]="DTR",_xlfn.XLOOKUP(Table10[[#This Row],[ID NCC]],DS_NCC_DTR[ID NCC],DS_NCC_DTR[Admin miền]),_xlfn.XLOOKUP(Table10[[#This Row],[Trạm/DTR]],Table16[Trạm],Table16[[Admin ]]))</f>
        <v>Nguyễn Thị Ngọc Bích</v>
      </c>
      <c r="G1556" t="s">
        <v>1296</v>
      </c>
      <c r="H1556" s="497" t="str">
        <f>VLOOKUP(Table10[[#This Row],[Sản Phẩm RG]],'Thông tin'!C:F,4,0)</f>
        <v>PET chai</v>
      </c>
      <c r="I1556">
        <v>1096</v>
      </c>
      <c r="J1556" s="497">
        <f>Table10[[#This Row],[Sản lượng kg]]/1000</f>
        <v>1.0960000000000001</v>
      </c>
      <c r="K1556" s="497" t="str">
        <f>_xlfn.XLOOKUP(Table10[[#This Row],[Loại Hàng]],Table59[Nhóm],Table59[Qui đổi])</f>
        <v>PET chai</v>
      </c>
      <c r="L1556" s="403">
        <v>46171</v>
      </c>
      <c r="M1556" t="s">
        <v>608</v>
      </c>
      <c r="N1556" s="497">
        <f>IF(COUNTIF($A$3:A1556,A1556)=1,1,0)</f>
        <v>0</v>
      </c>
    </row>
    <row r="1557" spans="1:14" x14ac:dyDescent="0.35">
      <c r="A1557" t="s">
        <v>1040</v>
      </c>
      <c r="B1557" s="497" t="str">
        <f>IF(Table10[[#This Row],[DTR/Trạm]]="DTR",_xlfn.XLOOKUP(Table10[[#This Row],[ID NCC]],DS_NCC_DTR[ID NCC],DS_NCC_DTR[Tên NCC]),_xlfn.XLOOKUP(Table10[[#This Row],[ID NCC]],Data_TongTram2[ID NCC],Data_TongTram2[Tên NCC]))</f>
        <v>Cô Kía Bạc Liêu</v>
      </c>
      <c r="C1557" s="497" t="str">
        <f>IF(Table10[[#This Row],[Trạm/DTR]]="DTR","DTR","Trạm")</f>
        <v>Trạm</v>
      </c>
      <c r="D1557" s="497" t="str">
        <f>Table10[[#This Row],[ID NCC]]&amp;Table10[[#This Row],[Trạm/DTR]]</f>
        <v>001J3000002HLZfIAOKhánh Nga</v>
      </c>
      <c r="E1557" s="497" t="str">
        <f>IF(Table10[[#This Row],[DTR/Trạm]]="DTR",_xlfn.XLOOKUP(Table10[[#This Row],[ID NCC]],DS_NCC_DTR[ID NCC],DS_NCC_DTR[Nhân viên]),_xlfn.XLOOKUP(Table10[[#This Row],[ID NCC]],Data_TongTram2[ID NCC],Data_TongTram2[Nhân viên]))</f>
        <v>Thái Tân Văn</v>
      </c>
      <c r="F1557" s="497" t="str">
        <f>IF(Table10[[#This Row],[Trạm/DTR]]="DTR",_xlfn.XLOOKUP(Table10[[#This Row],[ID NCC]],DS_NCC_DTR[ID NCC],DS_NCC_DTR[Admin miền]),_xlfn.XLOOKUP(Table10[[#This Row],[Trạm/DTR]],Table16[Trạm],Table16[[Admin ]]))</f>
        <v>Nguyễn Thị Ngọc Bích</v>
      </c>
      <c r="G1557" t="s">
        <v>2240</v>
      </c>
      <c r="H1557" s="497" t="str">
        <f>VLOOKUP(Table10[[#This Row],[Sản Phẩm RG]],'Thông tin'!C:F,4,0)</f>
        <v>PET chai</v>
      </c>
      <c r="I1557">
        <v>10682</v>
      </c>
      <c r="J1557" s="497">
        <f>Table10[[#This Row],[Sản lượng kg]]/1000</f>
        <v>10.682</v>
      </c>
      <c r="K1557" s="497" t="str">
        <f>_xlfn.XLOOKUP(Table10[[#This Row],[Loại Hàng]],Table59[Nhóm],Table59[Qui đổi])</f>
        <v>PET chai</v>
      </c>
      <c r="L1557" s="403">
        <v>46171</v>
      </c>
      <c r="M1557" t="s">
        <v>608</v>
      </c>
      <c r="N1557" s="497">
        <f>IF(COUNTIF($A$3:A1557,A1557)=1,1,0)</f>
        <v>0</v>
      </c>
    </row>
    <row r="1558" spans="1:14" x14ac:dyDescent="0.35">
      <c r="A1558" t="s">
        <v>452</v>
      </c>
      <c r="B1558" s="497" t="str">
        <f>IF(Table10[[#This Row],[DTR/Trạm]]="DTR",_xlfn.XLOOKUP(Table10[[#This Row],[ID NCC]],DS_NCC_DTR[ID NCC],DS_NCC_DTR[Tên NCC]),_xlfn.XLOOKUP(Table10[[#This Row],[ID NCC]],Data_TongTram2[ID NCC],Data_TongTram2[Tên NCC]))</f>
        <v>Chị Ngọc Đồng Tâm</v>
      </c>
      <c r="C1558" s="497" t="str">
        <f>IF(Table10[[#This Row],[Trạm/DTR]]="DTR","DTR","Trạm")</f>
        <v>Trạm</v>
      </c>
      <c r="D1558" s="497" t="str">
        <f>Table10[[#This Row],[ID NCC]]&amp;Table10[[#This Row],[Trạm/DTR]]</f>
        <v>001J3000002HLbsIAGKhánh Nga</v>
      </c>
      <c r="E1558" s="497" t="str">
        <f>IF(Table10[[#This Row],[DTR/Trạm]]="DTR",_xlfn.XLOOKUP(Table10[[#This Row],[ID NCC]],DS_NCC_DTR[ID NCC],DS_NCC_DTR[Nhân viên]),_xlfn.XLOOKUP(Table10[[#This Row],[ID NCC]],Data_TongTram2[ID NCC],Data_TongTram2[Nhân viên]))</f>
        <v>Lâm Đỗ Anh Hào</v>
      </c>
      <c r="F1558" s="497" t="str">
        <f>IF(Table10[[#This Row],[Trạm/DTR]]="DTR",_xlfn.XLOOKUP(Table10[[#This Row],[ID NCC]],DS_NCC_DTR[ID NCC],DS_NCC_DTR[Admin miền]),_xlfn.XLOOKUP(Table10[[#This Row],[Trạm/DTR]],Table16[Trạm],Table16[[Admin ]]))</f>
        <v>Nguyễn Thị Ngọc Bích</v>
      </c>
      <c r="G1558" t="s">
        <v>1296</v>
      </c>
      <c r="H1558" s="497" t="str">
        <f>VLOOKUP(Table10[[#This Row],[Sản Phẩm RG]],'Thông tin'!C:F,4,0)</f>
        <v>PET chai</v>
      </c>
      <c r="I1558">
        <v>533</v>
      </c>
      <c r="J1558" s="497">
        <f>Table10[[#This Row],[Sản lượng kg]]/1000</f>
        <v>0.53300000000000003</v>
      </c>
      <c r="K1558" s="497" t="str">
        <f>_xlfn.XLOOKUP(Table10[[#This Row],[Loại Hàng]],Table59[Nhóm],Table59[Qui đổi])</f>
        <v>PET chai</v>
      </c>
      <c r="L1558" s="403">
        <v>46171</v>
      </c>
      <c r="M1558" t="s">
        <v>608</v>
      </c>
      <c r="N1558" s="497">
        <f>IF(COUNTIF($A$3:A1558,A1558)=1,1,0)</f>
        <v>0</v>
      </c>
    </row>
    <row r="1559" spans="1:14" x14ac:dyDescent="0.35">
      <c r="A1559" t="s">
        <v>405</v>
      </c>
      <c r="B1559" s="497" t="str">
        <f>IF(Table10[[#This Row],[DTR/Trạm]]="DTR",_xlfn.XLOOKUP(Table10[[#This Row],[ID NCC]],DS_NCC_DTR[ID NCC],DS_NCC_DTR[Tên NCC]),_xlfn.XLOOKUP(Table10[[#This Row],[ID NCC]],Data_TongTram2[ID NCC],Data_TongTram2[Tên NCC]))</f>
        <v>Anh Nhân Trà Vinh</v>
      </c>
      <c r="C1559" s="497" t="str">
        <f>IF(Table10[[#This Row],[Trạm/DTR]]="DTR","DTR","Trạm")</f>
        <v>Trạm</v>
      </c>
      <c r="D1559" s="497" t="str">
        <f>Table10[[#This Row],[ID NCC]]&amp;Table10[[#This Row],[Trạm/DTR]]</f>
        <v>001dc00000sVWUNAA4Khánh Nga</v>
      </c>
      <c r="E1559" s="497" t="str">
        <f>IF(Table10[[#This Row],[DTR/Trạm]]="DTR",_xlfn.XLOOKUP(Table10[[#This Row],[ID NCC]],DS_NCC_DTR[ID NCC],DS_NCC_DTR[Nhân viên]),_xlfn.XLOOKUP(Table10[[#This Row],[ID NCC]],Data_TongTram2[ID NCC],Data_TongTram2[Nhân viên]))</f>
        <v>Lê Quốc Việt</v>
      </c>
      <c r="F1559" s="497" t="str">
        <f>IF(Table10[[#This Row],[Trạm/DTR]]="DTR",_xlfn.XLOOKUP(Table10[[#This Row],[ID NCC]],DS_NCC_DTR[ID NCC],DS_NCC_DTR[Admin miền]),_xlfn.XLOOKUP(Table10[[#This Row],[Trạm/DTR]],Table16[Trạm],Table16[[Admin ]]))</f>
        <v>Nguyễn Thị Ngọc Bích</v>
      </c>
      <c r="G1559" t="s">
        <v>1296</v>
      </c>
      <c r="H1559" s="497" t="str">
        <f>VLOOKUP(Table10[[#This Row],[Sản Phẩm RG]],'Thông tin'!C:F,4,0)</f>
        <v>PET chai</v>
      </c>
      <c r="I1559">
        <v>1118</v>
      </c>
      <c r="J1559" s="497">
        <f>Table10[[#This Row],[Sản lượng kg]]/1000</f>
        <v>1.1180000000000001</v>
      </c>
      <c r="K1559" s="497" t="str">
        <f>_xlfn.XLOOKUP(Table10[[#This Row],[Loại Hàng]],Table59[Nhóm],Table59[Qui đổi])</f>
        <v>PET chai</v>
      </c>
      <c r="L1559" s="403">
        <v>46171</v>
      </c>
      <c r="M1559" t="s">
        <v>608</v>
      </c>
      <c r="N1559" s="497">
        <f>IF(COUNTIF($A$3:A1559,A1559)=1,1,0)</f>
        <v>0</v>
      </c>
    </row>
    <row r="1560" spans="1:14" x14ac:dyDescent="0.35">
      <c r="A1560" t="s">
        <v>458</v>
      </c>
      <c r="B1560" s="497" t="str">
        <f>IF(Table10[[#This Row],[DTR/Trạm]]="DTR",_xlfn.XLOOKUP(Table10[[#This Row],[ID NCC]],DS_NCC_DTR[ID NCC],DS_NCC_DTR[Tên NCC]),_xlfn.XLOOKUP(Table10[[#This Row],[ID NCC]],Data_TongTram2[ID NCC],Data_TongTram2[Tên NCC]))</f>
        <v>Anh Thanh Cai Lậy</v>
      </c>
      <c r="C1560" s="497" t="str">
        <f>IF(Table10[[#This Row],[Trạm/DTR]]="DTR","DTR","Trạm")</f>
        <v>Trạm</v>
      </c>
      <c r="D1560" s="497" t="str">
        <f>Table10[[#This Row],[ID NCC]]&amp;Table10[[#This Row],[Trạm/DTR]]</f>
        <v>001J300000HZc2HIATKhánh Nga</v>
      </c>
      <c r="E1560" s="497" t="str">
        <f>IF(Table10[[#This Row],[DTR/Trạm]]="DTR",_xlfn.XLOOKUP(Table10[[#This Row],[ID NCC]],DS_NCC_DTR[ID NCC],DS_NCC_DTR[Nhân viên]),_xlfn.XLOOKUP(Table10[[#This Row],[ID NCC]],Data_TongTram2[ID NCC],Data_TongTram2[Nhân viên]))</f>
        <v>Lâm Đỗ Anh Hào</v>
      </c>
      <c r="F1560" s="497" t="str">
        <f>IF(Table10[[#This Row],[Trạm/DTR]]="DTR",_xlfn.XLOOKUP(Table10[[#This Row],[ID NCC]],DS_NCC_DTR[ID NCC],DS_NCC_DTR[Admin miền]),_xlfn.XLOOKUP(Table10[[#This Row],[Trạm/DTR]],Table16[Trạm],Table16[[Admin ]]))</f>
        <v>Nguyễn Thị Ngọc Bích</v>
      </c>
      <c r="G1560" t="s">
        <v>1296</v>
      </c>
      <c r="H1560" s="497" t="str">
        <f>VLOOKUP(Table10[[#This Row],[Sản Phẩm RG]],'Thông tin'!C:F,4,0)</f>
        <v>PET chai</v>
      </c>
      <c r="I1560">
        <v>543</v>
      </c>
      <c r="J1560" s="497">
        <f>Table10[[#This Row],[Sản lượng kg]]/1000</f>
        <v>0.54300000000000004</v>
      </c>
      <c r="K1560" s="497" t="str">
        <f>_xlfn.XLOOKUP(Table10[[#This Row],[Loại Hàng]],Table59[Nhóm],Table59[Qui đổi])</f>
        <v>PET chai</v>
      </c>
      <c r="L1560" s="403">
        <v>46171</v>
      </c>
      <c r="M1560" t="s">
        <v>608</v>
      </c>
      <c r="N1560" s="497">
        <f>IF(COUNTIF($A$3:A1560,A1560)=1,1,0)</f>
        <v>0</v>
      </c>
    </row>
    <row r="1561" spans="1:14" x14ac:dyDescent="0.35">
      <c r="A1561" t="s">
        <v>390</v>
      </c>
      <c r="B1561" s="497" t="str">
        <f>IF(Table10[[#This Row],[DTR/Trạm]]="DTR",_xlfn.XLOOKUP(Table10[[#This Row],[ID NCC]],DS_NCC_DTR[ID NCC],DS_NCC_DTR[Tên NCC]),_xlfn.XLOOKUP(Table10[[#This Row],[ID NCC]],Data_TongTram2[ID NCC],Data_TongTram2[Tên NCC]))</f>
        <v>Anh Dũng Vĩnh Kim</v>
      </c>
      <c r="C1561" s="497" t="str">
        <f>IF(Table10[[#This Row],[Trạm/DTR]]="DTR","DTR","Trạm")</f>
        <v>Trạm</v>
      </c>
      <c r="D1561" s="497" t="str">
        <f>Table10[[#This Row],[ID NCC]]&amp;Table10[[#This Row],[Trạm/DTR]]</f>
        <v>001J3000002HLptIAGKhánh Nga</v>
      </c>
      <c r="E1561" s="497" t="str">
        <f>IF(Table10[[#This Row],[DTR/Trạm]]="DTR",_xlfn.XLOOKUP(Table10[[#This Row],[ID NCC]],DS_NCC_DTR[ID NCC],DS_NCC_DTR[Nhân viên]),_xlfn.XLOOKUP(Table10[[#This Row],[ID NCC]],Data_TongTram2[ID NCC],Data_TongTram2[Nhân viên]))</f>
        <v>Lâm Đỗ Anh Hào</v>
      </c>
      <c r="F1561" s="497" t="str">
        <f>IF(Table10[[#This Row],[Trạm/DTR]]="DTR",_xlfn.XLOOKUP(Table10[[#This Row],[ID NCC]],DS_NCC_DTR[ID NCC],DS_NCC_DTR[Admin miền]),_xlfn.XLOOKUP(Table10[[#This Row],[Trạm/DTR]],Table16[Trạm],Table16[[Admin ]]))</f>
        <v>Nguyễn Thị Ngọc Bích</v>
      </c>
      <c r="G1561" t="s">
        <v>1296</v>
      </c>
      <c r="H1561" s="497" t="str">
        <f>VLOOKUP(Table10[[#This Row],[Sản Phẩm RG]],'Thông tin'!C:F,4,0)</f>
        <v>PET chai</v>
      </c>
      <c r="I1561">
        <v>406</v>
      </c>
      <c r="J1561" s="497">
        <f>Table10[[#This Row],[Sản lượng kg]]/1000</f>
        <v>0.40600000000000003</v>
      </c>
      <c r="K1561" s="497" t="str">
        <f>_xlfn.XLOOKUP(Table10[[#This Row],[Loại Hàng]],Table59[Nhóm],Table59[Qui đổi])</f>
        <v>PET chai</v>
      </c>
      <c r="L1561" s="403">
        <v>46171</v>
      </c>
      <c r="M1561" t="s">
        <v>608</v>
      </c>
      <c r="N1561" s="497">
        <f>IF(COUNTIF($A$3:A1561,A1561)=1,1,0)</f>
        <v>0</v>
      </c>
    </row>
    <row r="1562" spans="1:14" x14ac:dyDescent="0.35">
      <c r="A1562" t="s">
        <v>2951</v>
      </c>
      <c r="B1562" s="497" t="str">
        <f>IF(Table10[[#This Row],[DTR/Trạm]]="DTR",_xlfn.XLOOKUP(Table10[[#This Row],[ID NCC]],DS_NCC_DTR[ID NCC],DS_NCC_DTR[Tên NCC]),_xlfn.XLOOKUP(Table10[[#This Row],[ID NCC]],Data_TongTram2[ID NCC],Data_TongTram2[Tên NCC]))</f>
        <v>Chị Trang Bến Tre</v>
      </c>
      <c r="C1562" s="497" t="str">
        <f>IF(Table10[[#This Row],[Trạm/DTR]]="DTR","DTR","Trạm")</f>
        <v>Trạm</v>
      </c>
      <c r="D1562" s="497" t="str">
        <f>Table10[[#This Row],[ID NCC]]&amp;Table10[[#This Row],[Trạm/DTR]]</f>
        <v>001dc00002um0NpAAIKhánh Nga</v>
      </c>
      <c r="E1562" s="497" t="str">
        <f>IF(Table10[[#This Row],[DTR/Trạm]]="DTR",_xlfn.XLOOKUP(Table10[[#This Row],[ID NCC]],DS_NCC_DTR[ID NCC],DS_NCC_DTR[Nhân viên]),_xlfn.XLOOKUP(Table10[[#This Row],[ID NCC]],Data_TongTram2[ID NCC],Data_TongTram2[Nhân viên]))</f>
        <v>Lê Quốc Việt</v>
      </c>
      <c r="F1562" s="497" t="str">
        <f>IF(Table10[[#This Row],[Trạm/DTR]]="DTR",_xlfn.XLOOKUP(Table10[[#This Row],[ID NCC]],DS_NCC_DTR[ID NCC],DS_NCC_DTR[Admin miền]),_xlfn.XLOOKUP(Table10[[#This Row],[Trạm/DTR]],Table16[Trạm],Table16[[Admin ]]))</f>
        <v>Nguyễn Thị Ngọc Bích</v>
      </c>
      <c r="G1562" t="s">
        <v>1296</v>
      </c>
      <c r="H1562" s="497" t="str">
        <f>VLOOKUP(Table10[[#This Row],[Sản Phẩm RG]],'Thông tin'!C:F,4,0)</f>
        <v>PET chai</v>
      </c>
      <c r="I1562">
        <v>530</v>
      </c>
      <c r="J1562" s="497">
        <f>Table10[[#This Row],[Sản lượng kg]]/1000</f>
        <v>0.53</v>
      </c>
      <c r="K1562" s="497" t="str">
        <f>_xlfn.XLOOKUP(Table10[[#This Row],[Loại Hàng]],Table59[Nhóm],Table59[Qui đổi])</f>
        <v>PET chai</v>
      </c>
      <c r="L1562" s="403">
        <v>46171</v>
      </c>
      <c r="M1562" t="s">
        <v>608</v>
      </c>
      <c r="N1562" s="497">
        <f>IF(COUNTIF($A$3:A1562,A1562)=1,1,0)</f>
        <v>0</v>
      </c>
    </row>
    <row r="1563" spans="1:14" x14ac:dyDescent="0.35">
      <c r="A1563" t="s">
        <v>452</v>
      </c>
      <c r="B1563" s="497" t="str">
        <f>IF(Table10[[#This Row],[DTR/Trạm]]="DTR",_xlfn.XLOOKUP(Table10[[#This Row],[ID NCC]],DS_NCC_DTR[ID NCC],DS_NCC_DTR[Tên NCC]),_xlfn.XLOOKUP(Table10[[#This Row],[ID NCC]],Data_TongTram2[ID NCC],Data_TongTram2[Tên NCC]))</f>
        <v>Chị Ngọc Đồng Tâm</v>
      </c>
      <c r="C1563" s="497" t="str">
        <f>IF(Table10[[#This Row],[Trạm/DTR]]="DTR","DTR","Trạm")</f>
        <v>Trạm</v>
      </c>
      <c r="D1563" s="497" t="str">
        <f>Table10[[#This Row],[ID NCC]]&amp;Table10[[#This Row],[Trạm/DTR]]</f>
        <v>001J3000002HLbsIAGKhánh Nga</v>
      </c>
      <c r="E1563" s="497" t="str">
        <f>IF(Table10[[#This Row],[DTR/Trạm]]="DTR",_xlfn.XLOOKUP(Table10[[#This Row],[ID NCC]],DS_NCC_DTR[ID NCC],DS_NCC_DTR[Nhân viên]),_xlfn.XLOOKUP(Table10[[#This Row],[ID NCC]],Data_TongTram2[ID NCC],Data_TongTram2[Nhân viên]))</f>
        <v>Lâm Đỗ Anh Hào</v>
      </c>
      <c r="F1563" s="497" t="str">
        <f>IF(Table10[[#This Row],[Trạm/DTR]]="DTR",_xlfn.XLOOKUP(Table10[[#This Row],[ID NCC]],DS_NCC_DTR[ID NCC],DS_NCC_DTR[Admin miền]),_xlfn.XLOOKUP(Table10[[#This Row],[Trạm/DTR]],Table16[Trạm],Table16[[Admin ]]))</f>
        <v>Nguyễn Thị Ngọc Bích</v>
      </c>
      <c r="G1563" t="s">
        <v>1296</v>
      </c>
      <c r="H1563" s="497" t="str">
        <f>VLOOKUP(Table10[[#This Row],[Sản Phẩm RG]],'Thông tin'!C:F,4,0)</f>
        <v>PET chai</v>
      </c>
      <c r="I1563">
        <v>521</v>
      </c>
      <c r="J1563" s="497">
        <f>Table10[[#This Row],[Sản lượng kg]]/1000</f>
        <v>0.52100000000000002</v>
      </c>
      <c r="K1563" s="497" t="str">
        <f>_xlfn.XLOOKUP(Table10[[#This Row],[Loại Hàng]],Table59[Nhóm],Table59[Qui đổi])</f>
        <v>PET chai</v>
      </c>
      <c r="L1563" s="403">
        <v>46171</v>
      </c>
      <c r="M1563" t="s">
        <v>608</v>
      </c>
      <c r="N1563" s="497">
        <f>IF(COUNTIF($A$3:A1563,A1563)=1,1,0)</f>
        <v>0</v>
      </c>
    </row>
    <row r="1564" spans="1:14" x14ac:dyDescent="0.35">
      <c r="A1564" t="s">
        <v>679</v>
      </c>
      <c r="B1564" s="497" t="str">
        <f>IF(Table10[[#This Row],[DTR/Trạm]]="DTR",_xlfn.XLOOKUP(Table10[[#This Row],[ID NCC]],DS_NCC_DTR[ID NCC],DS_NCC_DTR[Tên NCC]),_xlfn.XLOOKUP(Table10[[#This Row],[ID NCC]],Data_TongTram2[ID NCC],Data_TongTram2[Tên NCC]))</f>
        <v>Anh Thạch Chợ Gạo</v>
      </c>
      <c r="C1564" s="497" t="str">
        <f>IF(Table10[[#This Row],[Trạm/DTR]]="DTR","DTR","Trạm")</f>
        <v>Trạm</v>
      </c>
      <c r="D1564" s="497" t="str">
        <f>Table10[[#This Row],[ID NCC]]&amp;Table10[[#This Row],[Trạm/DTR]]</f>
        <v>001J3000002HLxXIAWKhánh Nga</v>
      </c>
      <c r="E1564" s="497" t="str">
        <f>IF(Table10[[#This Row],[DTR/Trạm]]="DTR",_xlfn.XLOOKUP(Table10[[#This Row],[ID NCC]],DS_NCC_DTR[ID NCC],DS_NCC_DTR[Nhân viên]),_xlfn.XLOOKUP(Table10[[#This Row],[ID NCC]],Data_TongTram2[ID NCC],Data_TongTram2[Nhân viên]))</f>
        <v>Lâm Đỗ Anh Hào</v>
      </c>
      <c r="F1564" s="497" t="str">
        <f>IF(Table10[[#This Row],[Trạm/DTR]]="DTR",_xlfn.XLOOKUP(Table10[[#This Row],[ID NCC]],DS_NCC_DTR[ID NCC],DS_NCC_DTR[Admin miền]),_xlfn.XLOOKUP(Table10[[#This Row],[Trạm/DTR]],Table16[Trạm],Table16[[Admin ]]))</f>
        <v>Nguyễn Thị Ngọc Bích</v>
      </c>
      <c r="G1564" t="s">
        <v>1296</v>
      </c>
      <c r="H1564" s="497" t="str">
        <f>VLOOKUP(Table10[[#This Row],[Sản Phẩm RG]],'Thông tin'!C:F,4,0)</f>
        <v>PET chai</v>
      </c>
      <c r="I1564">
        <v>610</v>
      </c>
      <c r="J1564" s="497">
        <f>Table10[[#This Row],[Sản lượng kg]]/1000</f>
        <v>0.61</v>
      </c>
      <c r="K1564" s="497" t="str">
        <f>_xlfn.XLOOKUP(Table10[[#This Row],[Loại Hàng]],Table59[Nhóm],Table59[Qui đổi])</f>
        <v>PET chai</v>
      </c>
      <c r="L1564" s="403">
        <v>46171</v>
      </c>
      <c r="M1564" t="s">
        <v>608</v>
      </c>
      <c r="N1564" s="497">
        <f>IF(COUNTIF($A$3:A1564,A1564)=1,1,0)</f>
        <v>0</v>
      </c>
    </row>
    <row r="1565" spans="1:14" x14ac:dyDescent="0.35">
      <c r="A1565" t="s">
        <v>919</v>
      </c>
      <c r="B1565" s="497" t="str">
        <f>IF(Table10[[#This Row],[DTR/Trạm]]="DTR",_xlfn.XLOOKUP(Table10[[#This Row],[ID NCC]],DS_NCC_DTR[ID NCC],DS_NCC_DTR[Tên NCC]),_xlfn.XLOOKUP(Table10[[#This Row],[ID NCC]],Data_TongTram2[ID NCC],Data_TongTram2[Tên NCC]))</f>
        <v>HKD Phạm Thanh Vũ</v>
      </c>
      <c r="C1565" s="497" t="str">
        <f>IF(Table10[[#This Row],[Trạm/DTR]]="DTR","DTR","Trạm")</f>
        <v>Trạm</v>
      </c>
      <c r="D1565" s="497" t="str">
        <f>Table10[[#This Row],[ID NCC]]&amp;Table10[[#This Row],[Trạm/DTR]]</f>
        <v>001J3000002HLorIAGKhánh Nga</v>
      </c>
      <c r="E1565" s="497" t="str">
        <f>IF(Table10[[#This Row],[DTR/Trạm]]="DTR",_xlfn.XLOOKUP(Table10[[#This Row],[ID NCC]],DS_NCC_DTR[ID NCC],DS_NCC_DTR[Nhân viên]),_xlfn.XLOOKUP(Table10[[#This Row],[ID NCC]],Data_TongTram2[ID NCC],Data_TongTram2[Nhân viên]))</f>
        <v>Lâm Đỗ Anh Hào</v>
      </c>
      <c r="F1565" s="497" t="str">
        <f>IF(Table10[[#This Row],[Trạm/DTR]]="DTR",_xlfn.XLOOKUP(Table10[[#This Row],[ID NCC]],DS_NCC_DTR[ID NCC],DS_NCC_DTR[Admin miền]),_xlfn.XLOOKUP(Table10[[#This Row],[Trạm/DTR]],Table16[Trạm],Table16[[Admin ]]))</f>
        <v>Nguyễn Thị Ngọc Bích</v>
      </c>
      <c r="G1565" t="s">
        <v>1296</v>
      </c>
      <c r="H1565" s="497" t="str">
        <f>VLOOKUP(Table10[[#This Row],[Sản Phẩm RG]],'Thông tin'!C:F,4,0)</f>
        <v>PET chai</v>
      </c>
      <c r="I1565">
        <v>558</v>
      </c>
      <c r="J1565" s="497">
        <f>Table10[[#This Row],[Sản lượng kg]]/1000</f>
        <v>0.55800000000000005</v>
      </c>
      <c r="K1565" s="497" t="str">
        <f>_xlfn.XLOOKUP(Table10[[#This Row],[Loại Hàng]],Table59[Nhóm],Table59[Qui đổi])</f>
        <v>PET chai</v>
      </c>
      <c r="L1565" s="403">
        <v>46171</v>
      </c>
      <c r="M1565" t="s">
        <v>608</v>
      </c>
      <c r="N1565" s="497">
        <f>IF(COUNTIF($A$3:A1565,A1565)=1,1,0)</f>
        <v>0</v>
      </c>
    </row>
    <row r="1566" spans="1:14" x14ac:dyDescent="0.35">
      <c r="A1566" t="s">
        <v>1693</v>
      </c>
      <c r="B1566" s="497" t="str">
        <f>IF(Table10[[#This Row],[DTR/Trạm]]="DTR",_xlfn.XLOOKUP(Table10[[#This Row],[ID NCC]],DS_NCC_DTR[ID NCC],DS_NCC_DTR[Tên NCC]),_xlfn.XLOOKUP(Table10[[#This Row],[ID NCC]],Data_TongTram2[ID NCC],Data_TongTram2[Tên NCC]))</f>
        <v>CÔNG TY AN HƯNG</v>
      </c>
      <c r="C1566" s="497" t="str">
        <f>IF(Table10[[#This Row],[Trạm/DTR]]="DTR","DTR","Trạm")</f>
        <v>Trạm</v>
      </c>
      <c r="D1566" s="497" t="str">
        <f>Table10[[#This Row],[ID NCC]]&amp;Table10[[#This Row],[Trạm/DTR]]</f>
        <v>001J3000007XNgaIAGKhánh Nga</v>
      </c>
      <c r="E1566" s="497" t="str">
        <f>IF(Table10[[#This Row],[DTR/Trạm]]="DTR",_xlfn.XLOOKUP(Table10[[#This Row],[ID NCC]],DS_NCC_DTR[ID NCC],DS_NCC_DTR[Nhân viên]),_xlfn.XLOOKUP(Table10[[#This Row],[ID NCC]],Data_TongTram2[ID NCC],Data_TongTram2[Nhân viên]))</f>
        <v>Bùi Vũ Thanh Huy</v>
      </c>
      <c r="F1566" s="497" t="str">
        <f>IF(Table10[[#This Row],[Trạm/DTR]]="DTR",_xlfn.XLOOKUP(Table10[[#This Row],[ID NCC]],DS_NCC_DTR[ID NCC],DS_NCC_DTR[Admin miền]),_xlfn.XLOOKUP(Table10[[#This Row],[Trạm/DTR]],Table16[Trạm],Table16[[Admin ]]))</f>
        <v>Nguyễn Thị Ngọc Bích</v>
      </c>
      <c r="G1566" t="s">
        <v>2240</v>
      </c>
      <c r="H1566" s="497" t="str">
        <f>VLOOKUP(Table10[[#This Row],[Sản Phẩm RG]],'Thông tin'!C:F,4,0)</f>
        <v>PET chai</v>
      </c>
      <c r="I1566">
        <v>6950</v>
      </c>
      <c r="J1566" s="497">
        <f>Table10[[#This Row],[Sản lượng kg]]/1000</f>
        <v>6.95</v>
      </c>
      <c r="K1566" s="497" t="str">
        <f>_xlfn.XLOOKUP(Table10[[#This Row],[Loại Hàng]],Table59[Nhóm],Table59[Qui đổi])</f>
        <v>PET chai</v>
      </c>
      <c r="L1566" s="403">
        <v>46171</v>
      </c>
      <c r="M1566" t="s">
        <v>608</v>
      </c>
      <c r="N1566" s="497">
        <f>IF(COUNTIF($A$3:A1566,A1566)=1,1,0)</f>
        <v>0</v>
      </c>
    </row>
    <row r="1567" spans="1:14" x14ac:dyDescent="0.35">
      <c r="A1567" t="s">
        <v>395</v>
      </c>
      <c r="B1567" s="497" t="str">
        <f>IF(Table10[[#This Row],[DTR/Trạm]]="DTR",_xlfn.XLOOKUP(Table10[[#This Row],[ID NCC]],DS_NCC_DTR[ID NCC],DS_NCC_DTR[Tên NCC]),_xlfn.XLOOKUP(Table10[[#This Row],[ID NCC]],Data_TongTram2[ID NCC],Data_TongTram2[Tên NCC]))</f>
        <v>Anh Vũ Bến Tre</v>
      </c>
      <c r="C1567" s="497" t="str">
        <f>IF(Table10[[#This Row],[Trạm/DTR]]="DTR","DTR","Trạm")</f>
        <v>Trạm</v>
      </c>
      <c r="D1567" s="497" t="str">
        <f>Table10[[#This Row],[ID NCC]]&amp;Table10[[#This Row],[Trạm/DTR]]</f>
        <v>001J3000002HLx5IAGKhánh Nga</v>
      </c>
      <c r="E1567" s="497" t="str">
        <f>IF(Table10[[#This Row],[DTR/Trạm]]="DTR",_xlfn.XLOOKUP(Table10[[#This Row],[ID NCC]],DS_NCC_DTR[ID NCC],DS_NCC_DTR[Nhân viên]),_xlfn.XLOOKUP(Table10[[#This Row],[ID NCC]],Data_TongTram2[ID NCC],Data_TongTram2[Nhân viên]))</f>
        <v>Lê Quốc Việt</v>
      </c>
      <c r="F1567" s="497" t="str">
        <f>IF(Table10[[#This Row],[Trạm/DTR]]="DTR",_xlfn.XLOOKUP(Table10[[#This Row],[ID NCC]],DS_NCC_DTR[ID NCC],DS_NCC_DTR[Admin miền]),_xlfn.XLOOKUP(Table10[[#This Row],[Trạm/DTR]],Table16[Trạm],Table16[[Admin ]]))</f>
        <v>Nguyễn Thị Ngọc Bích</v>
      </c>
      <c r="G1567" t="s">
        <v>1296</v>
      </c>
      <c r="H1567" s="497" t="str">
        <f>VLOOKUP(Table10[[#This Row],[Sản Phẩm RG]],'Thông tin'!C:F,4,0)</f>
        <v>PET chai</v>
      </c>
      <c r="I1567">
        <v>840</v>
      </c>
      <c r="J1567" s="497">
        <f>Table10[[#This Row],[Sản lượng kg]]/1000</f>
        <v>0.84</v>
      </c>
      <c r="K1567" s="497" t="str">
        <f>_xlfn.XLOOKUP(Table10[[#This Row],[Loại Hàng]],Table59[Nhóm],Table59[Qui đổi])</f>
        <v>PET chai</v>
      </c>
      <c r="L1567" s="403">
        <v>46171</v>
      </c>
      <c r="M1567" t="s">
        <v>608</v>
      </c>
      <c r="N1567" s="497">
        <f>IF(COUNTIF($A$3:A1567,A1567)=1,1,0)</f>
        <v>0</v>
      </c>
    </row>
    <row r="1568" spans="1:14" x14ac:dyDescent="0.35">
      <c r="A1568" t="s">
        <v>452</v>
      </c>
      <c r="B1568" s="497" t="str">
        <f>IF(Table10[[#This Row],[DTR/Trạm]]="DTR",_xlfn.XLOOKUP(Table10[[#This Row],[ID NCC]],DS_NCC_DTR[ID NCC],DS_NCC_DTR[Tên NCC]),_xlfn.XLOOKUP(Table10[[#This Row],[ID NCC]],Data_TongTram2[ID NCC],Data_TongTram2[Tên NCC]))</f>
        <v>Chị Ngọc Đồng Tâm</v>
      </c>
      <c r="C1568" s="497" t="str">
        <f>IF(Table10[[#This Row],[Trạm/DTR]]="DTR","DTR","Trạm")</f>
        <v>Trạm</v>
      </c>
      <c r="D1568" s="497" t="str">
        <f>Table10[[#This Row],[ID NCC]]&amp;Table10[[#This Row],[Trạm/DTR]]</f>
        <v>001J3000002HLbsIAGKhánh Nga</v>
      </c>
      <c r="E1568" s="497" t="str">
        <f>IF(Table10[[#This Row],[DTR/Trạm]]="DTR",_xlfn.XLOOKUP(Table10[[#This Row],[ID NCC]],DS_NCC_DTR[ID NCC],DS_NCC_DTR[Nhân viên]),_xlfn.XLOOKUP(Table10[[#This Row],[ID NCC]],Data_TongTram2[ID NCC],Data_TongTram2[Nhân viên]))</f>
        <v>Lâm Đỗ Anh Hào</v>
      </c>
      <c r="F1568" s="497" t="str">
        <f>IF(Table10[[#This Row],[Trạm/DTR]]="DTR",_xlfn.XLOOKUP(Table10[[#This Row],[ID NCC]],DS_NCC_DTR[ID NCC],DS_NCC_DTR[Admin miền]),_xlfn.XLOOKUP(Table10[[#This Row],[Trạm/DTR]],Table16[Trạm],Table16[[Admin ]]))</f>
        <v>Nguyễn Thị Ngọc Bích</v>
      </c>
      <c r="G1568" t="s">
        <v>1296</v>
      </c>
      <c r="H1568" s="497" t="str">
        <f>VLOOKUP(Table10[[#This Row],[Sản Phẩm RG]],'Thông tin'!C:F,4,0)</f>
        <v>PET chai</v>
      </c>
      <c r="I1568">
        <v>517</v>
      </c>
      <c r="J1568" s="497">
        <f>Table10[[#This Row],[Sản lượng kg]]/1000</f>
        <v>0.51700000000000002</v>
      </c>
      <c r="K1568" s="497" t="str">
        <f>_xlfn.XLOOKUP(Table10[[#This Row],[Loại Hàng]],Table59[Nhóm],Table59[Qui đổi])</f>
        <v>PET chai</v>
      </c>
      <c r="L1568" s="403">
        <v>46171</v>
      </c>
      <c r="M1568" t="s">
        <v>608</v>
      </c>
      <c r="N1568" s="497">
        <f>IF(COUNTIF($A$3:A1568,A1568)=1,1,0)</f>
        <v>0</v>
      </c>
    </row>
    <row r="1569" spans="1:14" x14ac:dyDescent="0.35">
      <c r="A1569" t="s">
        <v>453</v>
      </c>
      <c r="B1569" s="497" t="str">
        <f>IF(Table10[[#This Row],[DTR/Trạm]]="DTR",_xlfn.XLOOKUP(Table10[[#This Row],[ID NCC]],DS_NCC_DTR[ID NCC],DS_NCC_DTR[Tên NCC]),_xlfn.XLOOKUP(Table10[[#This Row],[ID NCC]],Data_TongTram2[ID NCC],Data_TongTram2[Tên NCC]))</f>
        <v>Anh Thuận Cai Lậy</v>
      </c>
      <c r="C1569" s="497" t="str">
        <f>IF(Table10[[#This Row],[Trạm/DTR]]="DTR","DTR","Trạm")</f>
        <v>Trạm</v>
      </c>
      <c r="D1569" s="497" t="str">
        <f>Table10[[#This Row],[ID NCC]]&amp;Table10[[#This Row],[Trạm/DTR]]</f>
        <v>001J3000002HLrEIAWKhánh Nga</v>
      </c>
      <c r="E1569" s="497" t="str">
        <f>IF(Table10[[#This Row],[DTR/Trạm]]="DTR",_xlfn.XLOOKUP(Table10[[#This Row],[ID NCC]],DS_NCC_DTR[ID NCC],DS_NCC_DTR[Nhân viên]),_xlfn.XLOOKUP(Table10[[#This Row],[ID NCC]],Data_TongTram2[ID NCC],Data_TongTram2[Nhân viên]))</f>
        <v>Lâm Đỗ Anh Hào</v>
      </c>
      <c r="F1569" s="497" t="str">
        <f>IF(Table10[[#This Row],[Trạm/DTR]]="DTR",_xlfn.XLOOKUP(Table10[[#This Row],[ID NCC]],DS_NCC_DTR[ID NCC],DS_NCC_DTR[Admin miền]),_xlfn.XLOOKUP(Table10[[#This Row],[Trạm/DTR]],Table16[Trạm],Table16[[Admin ]]))</f>
        <v>Nguyễn Thị Ngọc Bích</v>
      </c>
      <c r="G1569" t="s">
        <v>1296</v>
      </c>
      <c r="H1569" s="497" t="str">
        <f>VLOOKUP(Table10[[#This Row],[Sản Phẩm RG]],'Thông tin'!C:F,4,0)</f>
        <v>PET chai</v>
      </c>
      <c r="I1569">
        <v>819</v>
      </c>
      <c r="J1569" s="497">
        <f>Table10[[#This Row],[Sản lượng kg]]/1000</f>
        <v>0.81899999999999995</v>
      </c>
      <c r="K1569" s="497" t="str">
        <f>_xlfn.XLOOKUP(Table10[[#This Row],[Loại Hàng]],Table59[Nhóm],Table59[Qui đổi])</f>
        <v>PET chai</v>
      </c>
      <c r="L1569" s="403">
        <v>46171</v>
      </c>
      <c r="M1569" t="s">
        <v>608</v>
      </c>
      <c r="N1569" s="497">
        <f>IF(COUNTIF($A$3:A1569,A1569)=1,1,0)</f>
        <v>0</v>
      </c>
    </row>
    <row r="1570" spans="1:14" x14ac:dyDescent="0.35">
      <c r="A1570" t="s">
        <v>405</v>
      </c>
      <c r="B1570" s="497" t="str">
        <f>IF(Table10[[#This Row],[DTR/Trạm]]="DTR",_xlfn.XLOOKUP(Table10[[#This Row],[ID NCC]],DS_NCC_DTR[ID NCC],DS_NCC_DTR[Tên NCC]),_xlfn.XLOOKUP(Table10[[#This Row],[ID NCC]],Data_TongTram2[ID NCC],Data_TongTram2[Tên NCC]))</f>
        <v>Anh Nhân Trà Vinh</v>
      </c>
      <c r="C1570" s="497" t="str">
        <f>IF(Table10[[#This Row],[Trạm/DTR]]="DTR","DTR","Trạm")</f>
        <v>Trạm</v>
      </c>
      <c r="D1570" s="497" t="str">
        <f>Table10[[#This Row],[ID NCC]]&amp;Table10[[#This Row],[Trạm/DTR]]</f>
        <v>001dc00000sVWUNAA4Khánh Nga</v>
      </c>
      <c r="E1570" s="497" t="str">
        <f>IF(Table10[[#This Row],[DTR/Trạm]]="DTR",_xlfn.XLOOKUP(Table10[[#This Row],[ID NCC]],DS_NCC_DTR[ID NCC],DS_NCC_DTR[Nhân viên]),_xlfn.XLOOKUP(Table10[[#This Row],[ID NCC]],Data_TongTram2[ID NCC],Data_TongTram2[Nhân viên]))</f>
        <v>Lê Quốc Việt</v>
      </c>
      <c r="F1570" s="497" t="str">
        <f>IF(Table10[[#This Row],[Trạm/DTR]]="DTR",_xlfn.XLOOKUP(Table10[[#This Row],[ID NCC]],DS_NCC_DTR[ID NCC],DS_NCC_DTR[Admin miền]),_xlfn.XLOOKUP(Table10[[#This Row],[Trạm/DTR]],Table16[Trạm],Table16[[Admin ]]))</f>
        <v>Nguyễn Thị Ngọc Bích</v>
      </c>
      <c r="G1570" t="s">
        <v>1296</v>
      </c>
      <c r="H1570" s="497" t="str">
        <f>VLOOKUP(Table10[[#This Row],[Sản Phẩm RG]],'Thông tin'!C:F,4,0)</f>
        <v>PET chai</v>
      </c>
      <c r="I1570">
        <v>1151</v>
      </c>
      <c r="J1570" s="497">
        <f>Table10[[#This Row],[Sản lượng kg]]/1000</f>
        <v>1.151</v>
      </c>
      <c r="K1570" s="497" t="str">
        <f>_xlfn.XLOOKUP(Table10[[#This Row],[Loại Hàng]],Table59[Nhóm],Table59[Qui đổi])</f>
        <v>PET chai</v>
      </c>
      <c r="L1570" s="403">
        <v>46171</v>
      </c>
      <c r="M1570" t="s">
        <v>608</v>
      </c>
      <c r="N1570" s="497">
        <f>IF(COUNTIF($A$3:A1570,A1570)=1,1,0)</f>
        <v>0</v>
      </c>
    </row>
    <row r="1571" spans="1:14" x14ac:dyDescent="0.35">
      <c r="A1571" t="s">
        <v>682</v>
      </c>
      <c r="B1571" s="497" t="str">
        <f>IF(Table10[[#This Row],[DTR/Trạm]]="DTR",_xlfn.XLOOKUP(Table10[[#This Row],[ID NCC]],DS_NCC_DTR[ID NCC],DS_NCC_DTR[Tên NCC]),_xlfn.XLOOKUP(Table10[[#This Row],[ID NCC]],Data_TongTram2[ID NCC],Data_TongTram2[Tên NCC]))</f>
        <v>Chị Hạnh Bình Đức</v>
      </c>
      <c r="C1571" s="497" t="str">
        <f>IF(Table10[[#This Row],[Trạm/DTR]]="DTR","DTR","Trạm")</f>
        <v>Trạm</v>
      </c>
      <c r="D1571" s="497" t="str">
        <f>Table10[[#This Row],[ID NCC]]&amp;Table10[[#This Row],[Trạm/DTR]]</f>
        <v>001J300000DLC39IAHKhánh Nga</v>
      </c>
      <c r="E1571" s="497" t="str">
        <f>IF(Table10[[#This Row],[DTR/Trạm]]="DTR",_xlfn.XLOOKUP(Table10[[#This Row],[ID NCC]],DS_NCC_DTR[ID NCC],DS_NCC_DTR[Nhân viên]),_xlfn.XLOOKUP(Table10[[#This Row],[ID NCC]],Data_TongTram2[ID NCC],Data_TongTram2[Nhân viên]))</f>
        <v>Lâm Đỗ Anh Hào</v>
      </c>
      <c r="F1571" s="497" t="str">
        <f>IF(Table10[[#This Row],[Trạm/DTR]]="DTR",_xlfn.XLOOKUP(Table10[[#This Row],[ID NCC]],DS_NCC_DTR[ID NCC],DS_NCC_DTR[Admin miền]),_xlfn.XLOOKUP(Table10[[#This Row],[Trạm/DTR]],Table16[Trạm],Table16[[Admin ]]))</f>
        <v>Nguyễn Thị Ngọc Bích</v>
      </c>
      <c r="G1571" t="s">
        <v>1296</v>
      </c>
      <c r="H1571" s="497" t="str">
        <f>VLOOKUP(Table10[[#This Row],[Sản Phẩm RG]],'Thông tin'!C:F,4,0)</f>
        <v>PET chai</v>
      </c>
      <c r="I1571">
        <v>360</v>
      </c>
      <c r="J1571" s="497">
        <f>Table10[[#This Row],[Sản lượng kg]]/1000</f>
        <v>0.36</v>
      </c>
      <c r="K1571" s="497" t="str">
        <f>_xlfn.XLOOKUP(Table10[[#This Row],[Loại Hàng]],Table59[Nhóm],Table59[Qui đổi])</f>
        <v>PET chai</v>
      </c>
      <c r="L1571" s="403">
        <v>46171</v>
      </c>
      <c r="M1571" t="s">
        <v>608</v>
      </c>
      <c r="N1571" s="497">
        <f>IF(COUNTIF($A$3:A1571,A1571)=1,1,0)</f>
        <v>0</v>
      </c>
    </row>
    <row r="1572" spans="1:14" x14ac:dyDescent="0.35">
      <c r="A1572" t="s">
        <v>390</v>
      </c>
      <c r="B1572" s="497" t="str">
        <f>IF(Table10[[#This Row],[DTR/Trạm]]="DTR",_xlfn.XLOOKUP(Table10[[#This Row],[ID NCC]],DS_NCC_DTR[ID NCC],DS_NCC_DTR[Tên NCC]),_xlfn.XLOOKUP(Table10[[#This Row],[ID NCC]],Data_TongTram2[ID NCC],Data_TongTram2[Tên NCC]))</f>
        <v>Anh Dũng Vĩnh Kim</v>
      </c>
      <c r="C1572" s="497" t="str">
        <f>IF(Table10[[#This Row],[Trạm/DTR]]="DTR","DTR","Trạm")</f>
        <v>Trạm</v>
      </c>
      <c r="D1572" s="497" t="str">
        <f>Table10[[#This Row],[ID NCC]]&amp;Table10[[#This Row],[Trạm/DTR]]</f>
        <v>001J3000002HLptIAGKhánh Nga</v>
      </c>
      <c r="E1572" s="497" t="str">
        <f>IF(Table10[[#This Row],[DTR/Trạm]]="DTR",_xlfn.XLOOKUP(Table10[[#This Row],[ID NCC]],DS_NCC_DTR[ID NCC],DS_NCC_DTR[Nhân viên]),_xlfn.XLOOKUP(Table10[[#This Row],[ID NCC]],Data_TongTram2[ID NCC],Data_TongTram2[Nhân viên]))</f>
        <v>Lâm Đỗ Anh Hào</v>
      </c>
      <c r="F1572" s="497" t="str">
        <f>IF(Table10[[#This Row],[Trạm/DTR]]="DTR",_xlfn.XLOOKUP(Table10[[#This Row],[ID NCC]],DS_NCC_DTR[ID NCC],DS_NCC_DTR[Admin miền]),_xlfn.XLOOKUP(Table10[[#This Row],[Trạm/DTR]],Table16[Trạm],Table16[[Admin ]]))</f>
        <v>Nguyễn Thị Ngọc Bích</v>
      </c>
      <c r="G1572" t="s">
        <v>1296</v>
      </c>
      <c r="H1572" s="497" t="str">
        <f>VLOOKUP(Table10[[#This Row],[Sản Phẩm RG]],'Thông tin'!C:F,4,0)</f>
        <v>PET chai</v>
      </c>
      <c r="I1572">
        <v>348</v>
      </c>
      <c r="J1572" s="497">
        <f>Table10[[#This Row],[Sản lượng kg]]/1000</f>
        <v>0.34799999999999998</v>
      </c>
      <c r="K1572" s="497" t="str">
        <f>_xlfn.XLOOKUP(Table10[[#This Row],[Loại Hàng]],Table59[Nhóm],Table59[Qui đổi])</f>
        <v>PET chai</v>
      </c>
      <c r="L1572" s="403">
        <v>46171</v>
      </c>
      <c r="M1572" t="s">
        <v>608</v>
      </c>
      <c r="N1572" s="497">
        <f>IF(COUNTIF($A$3:A1572,A1572)=1,1,0)</f>
        <v>0</v>
      </c>
    </row>
    <row r="1573" spans="1:14" x14ac:dyDescent="0.35">
      <c r="A1573" t="s">
        <v>394</v>
      </c>
      <c r="B1573" s="497" t="str">
        <f>IF(Table10[[#This Row],[DTR/Trạm]]="DTR",_xlfn.XLOOKUP(Table10[[#This Row],[ID NCC]],DS_NCC_DTR[ID NCC],DS_NCC_DTR[Tên NCC]),_xlfn.XLOOKUP(Table10[[#This Row],[ID NCC]],Data_TongTram2[ID NCC],Data_TongTram2[Tên NCC]))</f>
        <v>Anh Huy Tiền Giang</v>
      </c>
      <c r="C1573" s="497" t="str">
        <f>IF(Table10[[#This Row],[Trạm/DTR]]="DTR","DTR","Trạm")</f>
        <v>Trạm</v>
      </c>
      <c r="D1573" s="497" t="str">
        <f>Table10[[#This Row],[ID NCC]]&amp;Table10[[#This Row],[Trạm/DTR]]</f>
        <v>001J3000002HLbeIAGKhánh Nga</v>
      </c>
      <c r="E1573" s="497" t="str">
        <f>IF(Table10[[#This Row],[DTR/Trạm]]="DTR",_xlfn.XLOOKUP(Table10[[#This Row],[ID NCC]],DS_NCC_DTR[ID NCC],DS_NCC_DTR[Nhân viên]),_xlfn.XLOOKUP(Table10[[#This Row],[ID NCC]],Data_TongTram2[ID NCC],Data_TongTram2[Nhân viên]))</f>
        <v>Lâm Đỗ Anh Hào</v>
      </c>
      <c r="F1573" s="497" t="str">
        <f>IF(Table10[[#This Row],[Trạm/DTR]]="DTR",_xlfn.XLOOKUP(Table10[[#This Row],[ID NCC]],DS_NCC_DTR[ID NCC],DS_NCC_DTR[Admin miền]),_xlfn.XLOOKUP(Table10[[#This Row],[Trạm/DTR]],Table16[Trạm],Table16[[Admin ]]))</f>
        <v>Nguyễn Thị Ngọc Bích</v>
      </c>
      <c r="G1573" t="s">
        <v>1296</v>
      </c>
      <c r="H1573" s="497" t="str">
        <f>VLOOKUP(Table10[[#This Row],[Sản Phẩm RG]],'Thông tin'!C:F,4,0)</f>
        <v>PET chai</v>
      </c>
      <c r="I1573">
        <v>408</v>
      </c>
      <c r="J1573" s="497">
        <f>Table10[[#This Row],[Sản lượng kg]]/1000</f>
        <v>0.40799999999999997</v>
      </c>
      <c r="K1573" s="497" t="str">
        <f>_xlfn.XLOOKUP(Table10[[#This Row],[Loại Hàng]],Table59[Nhóm],Table59[Qui đổi])</f>
        <v>PET chai</v>
      </c>
      <c r="L1573" s="403">
        <v>46171</v>
      </c>
      <c r="M1573" t="s">
        <v>608</v>
      </c>
      <c r="N1573" s="497">
        <f>IF(COUNTIF($A$3:A1573,A1573)=1,1,0)</f>
        <v>0</v>
      </c>
    </row>
    <row r="1574" spans="1:14" x14ac:dyDescent="0.35">
      <c r="A1574" t="s">
        <v>2951</v>
      </c>
      <c r="B1574" s="497" t="str">
        <f>IF(Table10[[#This Row],[DTR/Trạm]]="DTR",_xlfn.XLOOKUP(Table10[[#This Row],[ID NCC]],DS_NCC_DTR[ID NCC],DS_NCC_DTR[Tên NCC]),_xlfn.XLOOKUP(Table10[[#This Row],[ID NCC]],Data_TongTram2[ID NCC],Data_TongTram2[Tên NCC]))</f>
        <v>Chị Trang Bến Tre</v>
      </c>
      <c r="C1574" s="497" t="str">
        <f>IF(Table10[[#This Row],[Trạm/DTR]]="DTR","DTR","Trạm")</f>
        <v>Trạm</v>
      </c>
      <c r="D1574" s="497" t="str">
        <f>Table10[[#This Row],[ID NCC]]&amp;Table10[[#This Row],[Trạm/DTR]]</f>
        <v>001dc00002um0NpAAIKhánh Nga</v>
      </c>
      <c r="E1574" s="497" t="str">
        <f>IF(Table10[[#This Row],[DTR/Trạm]]="DTR",_xlfn.XLOOKUP(Table10[[#This Row],[ID NCC]],DS_NCC_DTR[ID NCC],DS_NCC_DTR[Nhân viên]),_xlfn.XLOOKUP(Table10[[#This Row],[ID NCC]],Data_TongTram2[ID NCC],Data_TongTram2[Nhân viên]))</f>
        <v>Lê Quốc Việt</v>
      </c>
      <c r="F1574" s="497" t="str">
        <f>IF(Table10[[#This Row],[Trạm/DTR]]="DTR",_xlfn.XLOOKUP(Table10[[#This Row],[ID NCC]],DS_NCC_DTR[ID NCC],DS_NCC_DTR[Admin miền]),_xlfn.XLOOKUP(Table10[[#This Row],[Trạm/DTR]],Table16[Trạm],Table16[[Admin ]]))</f>
        <v>Nguyễn Thị Ngọc Bích</v>
      </c>
      <c r="G1574" t="s">
        <v>1296</v>
      </c>
      <c r="H1574" s="497" t="str">
        <f>VLOOKUP(Table10[[#This Row],[Sản Phẩm RG]],'Thông tin'!C:F,4,0)</f>
        <v>PET chai</v>
      </c>
      <c r="I1574">
        <v>446</v>
      </c>
      <c r="J1574" s="497">
        <f>Table10[[#This Row],[Sản lượng kg]]/1000</f>
        <v>0.44600000000000001</v>
      </c>
      <c r="K1574" s="497" t="str">
        <f>_xlfn.XLOOKUP(Table10[[#This Row],[Loại Hàng]],Table59[Nhóm],Table59[Qui đổi])</f>
        <v>PET chai</v>
      </c>
      <c r="L1574" s="403">
        <v>46171</v>
      </c>
      <c r="M1574" t="s">
        <v>608</v>
      </c>
      <c r="N1574" s="497">
        <f>IF(COUNTIF($A$3:A1574,A1574)=1,1,0)</f>
        <v>0</v>
      </c>
    </row>
    <row r="1575" spans="1:14" x14ac:dyDescent="0.35">
      <c r="A1575" t="s">
        <v>2257</v>
      </c>
      <c r="B1575" s="497" t="str">
        <f>IF(Table10[[#This Row],[DTR/Trạm]]="DTR",_xlfn.XLOOKUP(Table10[[#This Row],[ID NCC]],DS_NCC_DTR[ID NCC],DS_NCC_DTR[Tên NCC]),_xlfn.XLOOKUP(Table10[[#This Row],[ID NCC]],Data_TongTram2[ID NCC],Data_TongTram2[Tên NCC]))</f>
        <v>Anh Hiếu Trung Lương</v>
      </c>
      <c r="C1575" s="497" t="str">
        <f>IF(Table10[[#This Row],[Trạm/DTR]]="DTR","DTR","Trạm")</f>
        <v>Trạm</v>
      </c>
      <c r="D1575" s="497" t="str">
        <f>Table10[[#This Row],[ID NCC]]&amp;Table10[[#This Row],[Trạm/DTR]]</f>
        <v>001dc00002kSAybAAGKhánh Nga</v>
      </c>
      <c r="E1575" s="497" t="str">
        <f>IF(Table10[[#This Row],[DTR/Trạm]]="DTR",_xlfn.XLOOKUP(Table10[[#This Row],[ID NCC]],DS_NCC_DTR[ID NCC],DS_NCC_DTR[Nhân viên]),_xlfn.XLOOKUP(Table10[[#This Row],[ID NCC]],Data_TongTram2[ID NCC],Data_TongTram2[Nhân viên]))</f>
        <v>Lâm Đỗ Anh Hào</v>
      </c>
      <c r="F1575" s="497" t="str">
        <f>IF(Table10[[#This Row],[Trạm/DTR]]="DTR",_xlfn.XLOOKUP(Table10[[#This Row],[ID NCC]],DS_NCC_DTR[ID NCC],DS_NCC_DTR[Admin miền]),_xlfn.XLOOKUP(Table10[[#This Row],[Trạm/DTR]],Table16[Trạm],Table16[[Admin ]]))</f>
        <v>Nguyễn Thị Ngọc Bích</v>
      </c>
      <c r="G1575" t="s">
        <v>1296</v>
      </c>
      <c r="H1575" s="497" t="str">
        <f>VLOOKUP(Table10[[#This Row],[Sản Phẩm RG]],'Thông tin'!C:F,4,0)</f>
        <v>PET chai</v>
      </c>
      <c r="I1575">
        <v>605</v>
      </c>
      <c r="J1575" s="497">
        <f>Table10[[#This Row],[Sản lượng kg]]/1000</f>
        <v>0.60499999999999998</v>
      </c>
      <c r="K1575" s="497" t="str">
        <f>_xlfn.XLOOKUP(Table10[[#This Row],[Loại Hàng]],Table59[Nhóm],Table59[Qui đổi])</f>
        <v>PET chai</v>
      </c>
      <c r="L1575" s="403">
        <v>46172</v>
      </c>
      <c r="M1575" t="s">
        <v>608</v>
      </c>
      <c r="N1575" s="497">
        <f>IF(COUNTIF($A$3:A1575,A1575)=1,1,0)</f>
        <v>1</v>
      </c>
    </row>
    <row r="1576" spans="1:14" x14ac:dyDescent="0.35">
      <c r="A1576" t="s">
        <v>383</v>
      </c>
      <c r="B1576" s="497" t="str">
        <f>IF(Table10[[#This Row],[DTR/Trạm]]="DTR",_xlfn.XLOOKUP(Table10[[#This Row],[ID NCC]],DS_NCC_DTR[ID NCC],DS_NCC_DTR[Tên NCC]),_xlfn.XLOOKUP(Table10[[#This Row],[ID NCC]],Data_TongTram2[ID NCC],Data_TongTram2[Tên NCC]))</f>
        <v>PHẾ LIỆU CẦU</v>
      </c>
      <c r="C1576" s="497" t="str">
        <f>IF(Table10[[#This Row],[Trạm/DTR]]="DTR","DTR","Trạm")</f>
        <v>Trạm</v>
      </c>
      <c r="D1576" s="497" t="str">
        <f>Table10[[#This Row],[ID NCC]]&amp;Table10[[#This Row],[Trạm/DTR]]</f>
        <v>001J3000005HQnYIAWKhánh Nga</v>
      </c>
      <c r="E1576" s="497" t="str">
        <f>IF(Table10[[#This Row],[DTR/Trạm]]="DTR",_xlfn.XLOOKUP(Table10[[#This Row],[ID NCC]],DS_NCC_DTR[ID NCC],DS_NCC_DTR[Nhân viên]),_xlfn.XLOOKUP(Table10[[#This Row],[ID NCC]],Data_TongTram2[ID NCC],Data_TongTram2[Nhân viên]))</f>
        <v>Lâm Đỗ Anh Hào</v>
      </c>
      <c r="F1576" s="497" t="str">
        <f>IF(Table10[[#This Row],[Trạm/DTR]]="DTR",_xlfn.XLOOKUP(Table10[[#This Row],[ID NCC]],DS_NCC_DTR[ID NCC],DS_NCC_DTR[Admin miền]),_xlfn.XLOOKUP(Table10[[#This Row],[Trạm/DTR]],Table16[Trạm],Table16[[Admin ]]))</f>
        <v>Nguyễn Thị Ngọc Bích</v>
      </c>
      <c r="G1576" t="s">
        <v>1296</v>
      </c>
      <c r="H1576" s="497" t="str">
        <f>VLOOKUP(Table10[[#This Row],[Sản Phẩm RG]],'Thông tin'!C:F,4,0)</f>
        <v>PET chai</v>
      </c>
      <c r="I1576">
        <v>1365</v>
      </c>
      <c r="J1576" s="497">
        <f>Table10[[#This Row],[Sản lượng kg]]/1000</f>
        <v>1.365</v>
      </c>
      <c r="K1576" s="497" t="str">
        <f>_xlfn.XLOOKUP(Table10[[#This Row],[Loại Hàng]],Table59[Nhóm],Table59[Qui đổi])</f>
        <v>PET chai</v>
      </c>
      <c r="L1576" s="403">
        <v>46172</v>
      </c>
      <c r="M1576" t="s">
        <v>608</v>
      </c>
      <c r="N1576" s="497">
        <f>IF(COUNTIF($A$3:A1576,A1576)=1,1,0)</f>
        <v>0</v>
      </c>
    </row>
    <row r="1577" spans="1:14" x14ac:dyDescent="0.35">
      <c r="A1577" t="s">
        <v>383</v>
      </c>
      <c r="B1577" s="497" t="str">
        <f>IF(Table10[[#This Row],[DTR/Trạm]]="DTR",_xlfn.XLOOKUP(Table10[[#This Row],[ID NCC]],DS_NCC_DTR[ID NCC],DS_NCC_DTR[Tên NCC]),_xlfn.XLOOKUP(Table10[[#This Row],[ID NCC]],Data_TongTram2[ID NCC],Data_TongTram2[Tên NCC]))</f>
        <v>PHẾ LIỆU CẦU</v>
      </c>
      <c r="C1577" s="497" t="str">
        <f>IF(Table10[[#This Row],[Trạm/DTR]]="DTR","DTR","Trạm")</f>
        <v>Trạm</v>
      </c>
      <c r="D1577" s="497" t="str">
        <f>Table10[[#This Row],[ID NCC]]&amp;Table10[[#This Row],[Trạm/DTR]]</f>
        <v>001J3000005HQnYIAWKhánh Nga</v>
      </c>
      <c r="E1577" s="497" t="str">
        <f>IF(Table10[[#This Row],[DTR/Trạm]]="DTR",_xlfn.XLOOKUP(Table10[[#This Row],[ID NCC]],DS_NCC_DTR[ID NCC],DS_NCC_DTR[Nhân viên]),_xlfn.XLOOKUP(Table10[[#This Row],[ID NCC]],Data_TongTram2[ID NCC],Data_TongTram2[Nhân viên]))</f>
        <v>Lâm Đỗ Anh Hào</v>
      </c>
      <c r="F1577" s="497" t="str">
        <f>IF(Table10[[#This Row],[Trạm/DTR]]="DTR",_xlfn.XLOOKUP(Table10[[#This Row],[ID NCC]],DS_NCC_DTR[ID NCC],DS_NCC_DTR[Admin miền]),_xlfn.XLOOKUP(Table10[[#This Row],[Trạm/DTR]],Table16[Trạm],Table16[[Admin ]]))</f>
        <v>Nguyễn Thị Ngọc Bích</v>
      </c>
      <c r="G1577" t="s">
        <v>1360</v>
      </c>
      <c r="H1577" s="497" t="str">
        <f>VLOOKUP(Table10[[#This Row],[Sản Phẩm RG]],'Thông tin'!C:F,4,0)</f>
        <v>PET chai</v>
      </c>
      <c r="I1577">
        <v>5</v>
      </c>
      <c r="J1577" s="497">
        <f>Table10[[#This Row],[Sản lượng kg]]/1000</f>
        <v>5.0000000000000001E-3</v>
      </c>
      <c r="K1577" s="497" t="str">
        <f>_xlfn.XLOOKUP(Table10[[#This Row],[Loại Hàng]],Table59[Nhóm],Table59[Qui đổi])</f>
        <v>PET chai</v>
      </c>
      <c r="L1577" s="403">
        <v>46172</v>
      </c>
      <c r="M1577" t="s">
        <v>608</v>
      </c>
      <c r="N1577" s="497">
        <f>IF(COUNTIF($A$3:A1577,A1577)=1,1,0)</f>
        <v>0</v>
      </c>
    </row>
    <row r="1578" spans="1:14" x14ac:dyDescent="0.35">
      <c r="A1578" t="s">
        <v>389</v>
      </c>
      <c r="B1578" s="497" t="str">
        <f>IF(Table10[[#This Row],[DTR/Trạm]]="DTR",_xlfn.XLOOKUP(Table10[[#This Row],[ID NCC]],DS_NCC_DTR[ID NCC],DS_NCC_DTR[Tên NCC]),_xlfn.XLOOKUP(Table10[[#This Row],[ID NCC]],Data_TongTram2[ID NCC],Data_TongTram2[Tên NCC]))</f>
        <v>Anh Việt Đông Hòa</v>
      </c>
      <c r="C1578" s="497" t="str">
        <f>IF(Table10[[#This Row],[Trạm/DTR]]="DTR","DTR","Trạm")</f>
        <v>Trạm</v>
      </c>
      <c r="D1578" s="497" t="str">
        <f>Table10[[#This Row],[ID NCC]]&amp;Table10[[#This Row],[Trạm/DTR]]</f>
        <v>001J3000002HLphIAGKhánh Nga</v>
      </c>
      <c r="E1578" s="497" t="str">
        <f>IF(Table10[[#This Row],[DTR/Trạm]]="DTR",_xlfn.XLOOKUP(Table10[[#This Row],[ID NCC]],DS_NCC_DTR[ID NCC],DS_NCC_DTR[Nhân viên]),_xlfn.XLOOKUP(Table10[[#This Row],[ID NCC]],Data_TongTram2[ID NCC],Data_TongTram2[Nhân viên]))</f>
        <v>Lâm Đỗ Anh Hào</v>
      </c>
      <c r="F1578" s="497" t="str">
        <f>IF(Table10[[#This Row],[Trạm/DTR]]="DTR",_xlfn.XLOOKUP(Table10[[#This Row],[ID NCC]],DS_NCC_DTR[ID NCC],DS_NCC_DTR[Admin miền]),_xlfn.XLOOKUP(Table10[[#This Row],[Trạm/DTR]],Table16[Trạm],Table16[[Admin ]]))</f>
        <v>Nguyễn Thị Ngọc Bích</v>
      </c>
      <c r="G1578" t="s">
        <v>1296</v>
      </c>
      <c r="H1578" s="497" t="str">
        <f>VLOOKUP(Table10[[#This Row],[Sản Phẩm RG]],'Thông tin'!C:F,4,0)</f>
        <v>PET chai</v>
      </c>
      <c r="I1578">
        <v>1024</v>
      </c>
      <c r="J1578" s="497">
        <f>Table10[[#This Row],[Sản lượng kg]]/1000</f>
        <v>1.024</v>
      </c>
      <c r="K1578" s="497" t="str">
        <f>_xlfn.XLOOKUP(Table10[[#This Row],[Loại Hàng]],Table59[Nhóm],Table59[Qui đổi])</f>
        <v>PET chai</v>
      </c>
      <c r="L1578" s="403">
        <v>46172</v>
      </c>
      <c r="M1578" t="s">
        <v>608</v>
      </c>
      <c r="N1578" s="497">
        <f>IF(COUNTIF($A$3:A1578,A1578)=1,1,0)</f>
        <v>0</v>
      </c>
    </row>
    <row r="1579" spans="1:14" x14ac:dyDescent="0.35">
      <c r="A1579" t="s">
        <v>382</v>
      </c>
      <c r="B1579" s="497" t="str">
        <f>IF(Table10[[#This Row],[DTR/Trạm]]="DTR",_xlfn.XLOOKUP(Table10[[#This Row],[ID NCC]],DS_NCC_DTR[ID NCC],DS_NCC_DTR[Tên NCC]),_xlfn.XLOOKUP(Table10[[#This Row],[ID NCC]],Data_TongTram2[ID NCC],Data_TongTram2[Tên NCC]))</f>
        <v>HKD Đặng Thị Thanh Trúc</v>
      </c>
      <c r="C1579" s="497" t="str">
        <f>IF(Table10[[#This Row],[Trạm/DTR]]="DTR","DTR","Trạm")</f>
        <v>Trạm</v>
      </c>
      <c r="D1579" s="497" t="str">
        <f>Table10[[#This Row],[ID NCC]]&amp;Table10[[#This Row],[Trạm/DTR]]</f>
        <v>001J3000002HLoqIAGKhánh Nga</v>
      </c>
      <c r="E1579" s="497" t="str">
        <f>IF(Table10[[#This Row],[DTR/Trạm]]="DTR",_xlfn.XLOOKUP(Table10[[#This Row],[ID NCC]],DS_NCC_DTR[ID NCC],DS_NCC_DTR[Nhân viên]),_xlfn.XLOOKUP(Table10[[#This Row],[ID NCC]],Data_TongTram2[ID NCC],Data_TongTram2[Nhân viên]))</f>
        <v>Lâm Đỗ Anh Hào</v>
      </c>
      <c r="F1579" s="497" t="str">
        <f>IF(Table10[[#This Row],[Trạm/DTR]]="DTR",_xlfn.XLOOKUP(Table10[[#This Row],[ID NCC]],DS_NCC_DTR[ID NCC],DS_NCC_DTR[Admin miền]),_xlfn.XLOOKUP(Table10[[#This Row],[Trạm/DTR]],Table16[Trạm],Table16[[Admin ]]))</f>
        <v>Nguyễn Thị Ngọc Bích</v>
      </c>
      <c r="G1579" t="s">
        <v>1296</v>
      </c>
      <c r="H1579" s="497" t="str">
        <f>VLOOKUP(Table10[[#This Row],[Sản Phẩm RG]],'Thông tin'!C:F,4,0)</f>
        <v>PET chai</v>
      </c>
      <c r="I1579">
        <v>718</v>
      </c>
      <c r="J1579" s="497">
        <f>Table10[[#This Row],[Sản lượng kg]]/1000</f>
        <v>0.71799999999999997</v>
      </c>
      <c r="K1579" s="497" t="str">
        <f>_xlfn.XLOOKUP(Table10[[#This Row],[Loại Hàng]],Table59[Nhóm],Table59[Qui đổi])</f>
        <v>PET chai</v>
      </c>
      <c r="L1579" s="403">
        <v>46172</v>
      </c>
      <c r="M1579" t="s">
        <v>608</v>
      </c>
      <c r="N1579" s="497">
        <f>IF(COUNTIF($A$3:A1579,A1579)=1,1,0)</f>
        <v>0</v>
      </c>
    </row>
    <row r="1580" spans="1:14" x14ac:dyDescent="0.35">
      <c r="A1580" t="s">
        <v>405</v>
      </c>
      <c r="B1580" s="497" t="str">
        <f>IF(Table10[[#This Row],[DTR/Trạm]]="DTR",_xlfn.XLOOKUP(Table10[[#This Row],[ID NCC]],DS_NCC_DTR[ID NCC],DS_NCC_DTR[Tên NCC]),_xlfn.XLOOKUP(Table10[[#This Row],[ID NCC]],Data_TongTram2[ID NCC],Data_TongTram2[Tên NCC]))</f>
        <v>Anh Nhân Trà Vinh</v>
      </c>
      <c r="C1580" s="497" t="str">
        <f>IF(Table10[[#This Row],[Trạm/DTR]]="DTR","DTR","Trạm")</f>
        <v>Trạm</v>
      </c>
      <c r="D1580" s="497" t="str">
        <f>Table10[[#This Row],[ID NCC]]&amp;Table10[[#This Row],[Trạm/DTR]]</f>
        <v>001dc00000sVWUNAA4Khánh Nga</v>
      </c>
      <c r="E1580" s="497" t="str">
        <f>IF(Table10[[#This Row],[DTR/Trạm]]="DTR",_xlfn.XLOOKUP(Table10[[#This Row],[ID NCC]],DS_NCC_DTR[ID NCC],DS_NCC_DTR[Nhân viên]),_xlfn.XLOOKUP(Table10[[#This Row],[ID NCC]],Data_TongTram2[ID NCC],Data_TongTram2[Nhân viên]))</f>
        <v>Lê Quốc Việt</v>
      </c>
      <c r="F1580" s="497" t="str">
        <f>IF(Table10[[#This Row],[Trạm/DTR]]="DTR",_xlfn.XLOOKUP(Table10[[#This Row],[ID NCC]],DS_NCC_DTR[ID NCC],DS_NCC_DTR[Admin miền]),_xlfn.XLOOKUP(Table10[[#This Row],[Trạm/DTR]],Table16[Trạm],Table16[[Admin ]]))</f>
        <v>Nguyễn Thị Ngọc Bích</v>
      </c>
      <c r="G1580" t="s">
        <v>1296</v>
      </c>
      <c r="H1580" s="497" t="str">
        <f>VLOOKUP(Table10[[#This Row],[Sản Phẩm RG]],'Thông tin'!C:F,4,0)</f>
        <v>PET chai</v>
      </c>
      <c r="I1580">
        <v>1215</v>
      </c>
      <c r="J1580" s="497">
        <f>Table10[[#This Row],[Sản lượng kg]]/1000</f>
        <v>1.2150000000000001</v>
      </c>
      <c r="K1580" s="497" t="str">
        <f>_xlfn.XLOOKUP(Table10[[#This Row],[Loại Hàng]],Table59[Nhóm],Table59[Qui đổi])</f>
        <v>PET chai</v>
      </c>
      <c r="L1580" s="403">
        <v>46172</v>
      </c>
      <c r="M1580" t="s">
        <v>608</v>
      </c>
      <c r="N1580" s="497">
        <f>IF(COUNTIF($A$3:A1580,A1580)=1,1,0)</f>
        <v>0</v>
      </c>
    </row>
    <row r="1581" spans="1:14" x14ac:dyDescent="0.35">
      <c r="A1581" t="s">
        <v>676</v>
      </c>
      <c r="B1581" s="497" t="str">
        <f>IF(Table10[[#This Row],[DTR/Trạm]]="DTR",_xlfn.XLOOKUP(Table10[[#This Row],[ID NCC]],DS_NCC_DTR[ID NCC],DS_NCC_DTR[Tên NCC]),_xlfn.XLOOKUP(Table10[[#This Row],[ID NCC]],Data_TongTram2[ID NCC],Data_TongTram2[Tên NCC]))</f>
        <v>Anh Tám Bến Tre</v>
      </c>
      <c r="C1581" s="497" t="str">
        <f>IF(Table10[[#This Row],[Trạm/DTR]]="DTR","DTR","Trạm")</f>
        <v>Trạm</v>
      </c>
      <c r="D1581" s="497" t="str">
        <f>Table10[[#This Row],[ID NCC]]&amp;Table10[[#This Row],[Trạm/DTR]]</f>
        <v>001J3000002Hq80IACKhánh Nga</v>
      </c>
      <c r="E1581" s="497" t="str">
        <f>IF(Table10[[#This Row],[DTR/Trạm]]="DTR",_xlfn.XLOOKUP(Table10[[#This Row],[ID NCC]],DS_NCC_DTR[ID NCC],DS_NCC_DTR[Nhân viên]),_xlfn.XLOOKUP(Table10[[#This Row],[ID NCC]],Data_TongTram2[ID NCC],Data_TongTram2[Nhân viên]))</f>
        <v>Lê Quốc Việt</v>
      </c>
      <c r="F1581" s="497" t="str">
        <f>IF(Table10[[#This Row],[Trạm/DTR]]="DTR",_xlfn.XLOOKUP(Table10[[#This Row],[ID NCC]],DS_NCC_DTR[ID NCC],DS_NCC_DTR[Admin miền]),_xlfn.XLOOKUP(Table10[[#This Row],[Trạm/DTR]],Table16[Trạm],Table16[[Admin ]]))</f>
        <v>Nguyễn Thị Ngọc Bích</v>
      </c>
      <c r="G1581" t="s">
        <v>1296</v>
      </c>
      <c r="H1581" s="497" t="str">
        <f>VLOOKUP(Table10[[#This Row],[Sản Phẩm RG]],'Thông tin'!C:F,4,0)</f>
        <v>PET chai</v>
      </c>
      <c r="I1581">
        <v>475</v>
      </c>
      <c r="J1581" s="497">
        <f>Table10[[#This Row],[Sản lượng kg]]/1000</f>
        <v>0.47499999999999998</v>
      </c>
      <c r="K1581" s="497" t="str">
        <f>_xlfn.XLOOKUP(Table10[[#This Row],[Loại Hàng]],Table59[Nhóm],Table59[Qui đổi])</f>
        <v>PET chai</v>
      </c>
      <c r="L1581" s="403">
        <v>46172</v>
      </c>
      <c r="M1581" t="s">
        <v>608</v>
      </c>
      <c r="N1581" s="497">
        <f>IF(COUNTIF($A$3:A1581,A1581)=1,1,0)</f>
        <v>0</v>
      </c>
    </row>
    <row r="1582" spans="1:14" x14ac:dyDescent="0.35">
      <c r="A1582" t="s">
        <v>1645</v>
      </c>
      <c r="B1582" s="497" t="str">
        <f>IF(Table10[[#This Row],[DTR/Trạm]]="DTR",_xlfn.XLOOKUP(Table10[[#This Row],[ID NCC]],DS_NCC_DTR[ID NCC],DS_NCC_DTR[Tên NCC]),_xlfn.XLOOKUP(Table10[[#This Row],[ID NCC]],Data_TongTram2[ID NCC],Data_TongTram2[Tên NCC]))</f>
        <v>Anh Vũ Giồng Trôm</v>
      </c>
      <c r="C1582" s="497" t="str">
        <f>IF(Table10[[#This Row],[Trạm/DTR]]="DTR","DTR","Trạm")</f>
        <v>Trạm</v>
      </c>
      <c r="D1582" s="497" t="str">
        <f>Table10[[#This Row],[ID NCC]]&amp;Table10[[#This Row],[Trạm/DTR]]</f>
        <v>001J3000002HLmXIAWKhánh Nga</v>
      </c>
      <c r="E1582" s="497" t="str">
        <f>IF(Table10[[#This Row],[DTR/Trạm]]="DTR",_xlfn.XLOOKUP(Table10[[#This Row],[ID NCC]],DS_NCC_DTR[ID NCC],DS_NCC_DTR[Nhân viên]),_xlfn.XLOOKUP(Table10[[#This Row],[ID NCC]],Data_TongTram2[ID NCC],Data_TongTram2[Nhân viên]))</f>
        <v>Lê Quốc Việt</v>
      </c>
      <c r="F1582" s="497" t="str">
        <f>IF(Table10[[#This Row],[Trạm/DTR]]="DTR",_xlfn.XLOOKUP(Table10[[#This Row],[ID NCC]],DS_NCC_DTR[ID NCC],DS_NCC_DTR[Admin miền]),_xlfn.XLOOKUP(Table10[[#This Row],[Trạm/DTR]],Table16[Trạm],Table16[[Admin ]]))</f>
        <v>Nguyễn Thị Ngọc Bích</v>
      </c>
      <c r="G1582" t="s">
        <v>1296</v>
      </c>
      <c r="H1582" s="497" t="str">
        <f>VLOOKUP(Table10[[#This Row],[Sản Phẩm RG]],'Thông tin'!C:F,4,0)</f>
        <v>PET chai</v>
      </c>
      <c r="I1582">
        <v>455</v>
      </c>
      <c r="J1582" s="497">
        <f>Table10[[#This Row],[Sản lượng kg]]/1000</f>
        <v>0.45500000000000002</v>
      </c>
      <c r="K1582" s="497" t="str">
        <f>_xlfn.XLOOKUP(Table10[[#This Row],[Loại Hàng]],Table59[Nhóm],Table59[Qui đổi])</f>
        <v>PET chai</v>
      </c>
      <c r="L1582" s="403">
        <v>46172</v>
      </c>
      <c r="M1582" t="s">
        <v>608</v>
      </c>
      <c r="N1582" s="497">
        <f>IF(COUNTIF($A$3:A1582,A1582)=1,1,0)</f>
        <v>0</v>
      </c>
    </row>
    <row r="1583" spans="1:14" x14ac:dyDescent="0.35">
      <c r="A1583" t="s">
        <v>2257</v>
      </c>
      <c r="B1583" s="497" t="str">
        <f>IF(Table10[[#This Row],[DTR/Trạm]]="DTR",_xlfn.XLOOKUP(Table10[[#This Row],[ID NCC]],DS_NCC_DTR[ID NCC],DS_NCC_DTR[Tên NCC]),_xlfn.XLOOKUP(Table10[[#This Row],[ID NCC]],Data_TongTram2[ID NCC],Data_TongTram2[Tên NCC]))</f>
        <v>Anh Hiếu Trung Lương</v>
      </c>
      <c r="C1583" s="497" t="str">
        <f>IF(Table10[[#This Row],[Trạm/DTR]]="DTR","DTR","Trạm")</f>
        <v>Trạm</v>
      </c>
      <c r="D1583" s="497" t="str">
        <f>Table10[[#This Row],[ID NCC]]&amp;Table10[[#This Row],[Trạm/DTR]]</f>
        <v>001dc00002kSAybAAGKhánh Nga</v>
      </c>
      <c r="E1583" s="497" t="str">
        <f>IF(Table10[[#This Row],[DTR/Trạm]]="DTR",_xlfn.XLOOKUP(Table10[[#This Row],[ID NCC]],DS_NCC_DTR[ID NCC],DS_NCC_DTR[Nhân viên]),_xlfn.XLOOKUP(Table10[[#This Row],[ID NCC]],Data_TongTram2[ID NCC],Data_TongTram2[Nhân viên]))</f>
        <v>Lâm Đỗ Anh Hào</v>
      </c>
      <c r="F1583" s="497" t="str">
        <f>IF(Table10[[#This Row],[Trạm/DTR]]="DTR",_xlfn.XLOOKUP(Table10[[#This Row],[ID NCC]],DS_NCC_DTR[ID NCC],DS_NCC_DTR[Admin miền]),_xlfn.XLOOKUP(Table10[[#This Row],[Trạm/DTR]],Table16[Trạm],Table16[[Admin ]]))</f>
        <v>Nguyễn Thị Ngọc Bích</v>
      </c>
      <c r="G1583" t="s">
        <v>1296</v>
      </c>
      <c r="H1583" s="497" t="str">
        <f>VLOOKUP(Table10[[#This Row],[Sản Phẩm RG]],'Thông tin'!C:F,4,0)</f>
        <v>PET chai</v>
      </c>
      <c r="I1583">
        <v>524</v>
      </c>
      <c r="J1583" s="497">
        <f>Table10[[#This Row],[Sản lượng kg]]/1000</f>
        <v>0.52400000000000002</v>
      </c>
      <c r="K1583" s="497" t="str">
        <f>_xlfn.XLOOKUP(Table10[[#This Row],[Loại Hàng]],Table59[Nhóm],Table59[Qui đổi])</f>
        <v>PET chai</v>
      </c>
      <c r="L1583" s="403">
        <v>46172</v>
      </c>
      <c r="M1583" t="s">
        <v>608</v>
      </c>
      <c r="N1583" s="497">
        <f>IF(COUNTIF($A$3:A1583,A1583)=1,1,0)</f>
        <v>0</v>
      </c>
    </row>
    <row r="1584" spans="1:14" x14ac:dyDescent="0.35">
      <c r="A1584" t="s">
        <v>394</v>
      </c>
      <c r="B1584" s="497" t="str">
        <f>IF(Table10[[#This Row],[DTR/Trạm]]="DTR",_xlfn.XLOOKUP(Table10[[#This Row],[ID NCC]],DS_NCC_DTR[ID NCC],DS_NCC_DTR[Tên NCC]),_xlfn.XLOOKUP(Table10[[#This Row],[ID NCC]],Data_TongTram2[ID NCC],Data_TongTram2[Tên NCC]))</f>
        <v>Anh Huy Tiền Giang</v>
      </c>
      <c r="C1584" s="497" t="str">
        <f>IF(Table10[[#This Row],[Trạm/DTR]]="DTR","DTR","Trạm")</f>
        <v>Trạm</v>
      </c>
      <c r="D1584" s="497" t="str">
        <f>Table10[[#This Row],[ID NCC]]&amp;Table10[[#This Row],[Trạm/DTR]]</f>
        <v>001J3000002HLbeIAGKhánh Nga</v>
      </c>
      <c r="E1584" s="497" t="str">
        <f>IF(Table10[[#This Row],[DTR/Trạm]]="DTR",_xlfn.XLOOKUP(Table10[[#This Row],[ID NCC]],DS_NCC_DTR[ID NCC],DS_NCC_DTR[Nhân viên]),_xlfn.XLOOKUP(Table10[[#This Row],[ID NCC]],Data_TongTram2[ID NCC],Data_TongTram2[Nhân viên]))</f>
        <v>Lâm Đỗ Anh Hào</v>
      </c>
      <c r="F1584" s="497" t="str">
        <f>IF(Table10[[#This Row],[Trạm/DTR]]="DTR",_xlfn.XLOOKUP(Table10[[#This Row],[ID NCC]],DS_NCC_DTR[ID NCC],DS_NCC_DTR[Admin miền]),_xlfn.XLOOKUP(Table10[[#This Row],[Trạm/DTR]],Table16[Trạm],Table16[[Admin ]]))</f>
        <v>Nguyễn Thị Ngọc Bích</v>
      </c>
      <c r="G1584" t="s">
        <v>1296</v>
      </c>
      <c r="H1584" s="497" t="str">
        <f>VLOOKUP(Table10[[#This Row],[Sản Phẩm RG]],'Thông tin'!C:F,4,0)</f>
        <v>PET chai</v>
      </c>
      <c r="I1584">
        <v>601</v>
      </c>
      <c r="J1584" s="497">
        <f>Table10[[#This Row],[Sản lượng kg]]/1000</f>
        <v>0.60099999999999998</v>
      </c>
      <c r="K1584" s="497" t="str">
        <f>_xlfn.XLOOKUP(Table10[[#This Row],[Loại Hàng]],Table59[Nhóm],Table59[Qui đổi])</f>
        <v>PET chai</v>
      </c>
      <c r="L1584" s="403">
        <v>46172</v>
      </c>
      <c r="M1584" t="s">
        <v>608</v>
      </c>
      <c r="N1584" s="497">
        <f>IF(COUNTIF($A$3:A1584,A1584)=1,1,0)</f>
        <v>0</v>
      </c>
    </row>
    <row r="1585" spans="1:14" x14ac:dyDescent="0.35">
      <c r="A1585" t="s">
        <v>393</v>
      </c>
      <c r="B1585" s="497" t="str">
        <f>IF(Table10[[#This Row],[DTR/Trạm]]="DTR",_xlfn.XLOOKUP(Table10[[#This Row],[ID NCC]],DS_NCC_DTR[ID NCC],DS_NCC_DTR[Tên NCC]),_xlfn.XLOOKUP(Table10[[#This Row],[ID NCC]],Data_TongTram2[ID NCC],Data_TongTram2[Tên NCC]))</f>
        <v>Anh Phước Vĩnh Kim</v>
      </c>
      <c r="C1585" s="497" t="str">
        <f>IF(Table10[[#This Row],[Trạm/DTR]]="DTR","DTR","Trạm")</f>
        <v>Trạm</v>
      </c>
      <c r="D1585" s="497" t="str">
        <f>Table10[[#This Row],[ID NCC]]&amp;Table10[[#This Row],[Trạm/DTR]]</f>
        <v>001J3000002HLpxIAGKhánh Nga</v>
      </c>
      <c r="E1585" s="497" t="str">
        <f>IF(Table10[[#This Row],[DTR/Trạm]]="DTR",_xlfn.XLOOKUP(Table10[[#This Row],[ID NCC]],DS_NCC_DTR[ID NCC],DS_NCC_DTR[Nhân viên]),_xlfn.XLOOKUP(Table10[[#This Row],[ID NCC]],Data_TongTram2[ID NCC],Data_TongTram2[Nhân viên]))</f>
        <v>Lâm Đỗ Anh Hào</v>
      </c>
      <c r="F1585" s="497" t="str">
        <f>IF(Table10[[#This Row],[Trạm/DTR]]="DTR",_xlfn.XLOOKUP(Table10[[#This Row],[ID NCC]],DS_NCC_DTR[ID NCC],DS_NCC_DTR[Admin miền]),_xlfn.XLOOKUP(Table10[[#This Row],[Trạm/DTR]],Table16[Trạm],Table16[[Admin ]]))</f>
        <v>Nguyễn Thị Ngọc Bích</v>
      </c>
      <c r="G1585" t="s">
        <v>1296</v>
      </c>
      <c r="H1585" s="497" t="str">
        <f>VLOOKUP(Table10[[#This Row],[Sản Phẩm RG]],'Thông tin'!C:F,4,0)</f>
        <v>PET chai</v>
      </c>
      <c r="I1585">
        <v>711</v>
      </c>
      <c r="J1585" s="497">
        <f>Table10[[#This Row],[Sản lượng kg]]/1000</f>
        <v>0.71099999999999997</v>
      </c>
      <c r="K1585" s="497" t="str">
        <f>_xlfn.XLOOKUP(Table10[[#This Row],[Loại Hàng]],Table59[Nhóm],Table59[Qui đổi])</f>
        <v>PET chai</v>
      </c>
      <c r="L1585" s="403">
        <v>46172</v>
      </c>
      <c r="M1585" t="s">
        <v>608</v>
      </c>
      <c r="N1585" s="497">
        <f>IF(COUNTIF($A$3:A1585,A1585)=1,1,0)</f>
        <v>0</v>
      </c>
    </row>
    <row r="1586" spans="1:14" x14ac:dyDescent="0.35">
      <c r="A1586" t="s">
        <v>420</v>
      </c>
      <c r="B1586" s="497" t="str">
        <f>IF(Table10[[#This Row],[DTR/Trạm]]="DTR",_xlfn.XLOOKUP(Table10[[#This Row],[ID NCC]],DS_NCC_DTR[ID NCC],DS_NCC_DTR[Tên NCC]),_xlfn.XLOOKUP(Table10[[#This Row],[ID NCC]],Data_TongTram2[ID NCC],Data_TongTram2[Tên NCC]))</f>
        <v>Chị Thảo Tân Hiệp</v>
      </c>
      <c r="C1586" s="497" t="str">
        <f>IF(Table10[[#This Row],[Trạm/DTR]]="DTR","DTR","Trạm")</f>
        <v>Trạm</v>
      </c>
      <c r="D1586" s="497" t="str">
        <f>Table10[[#This Row],[ID NCC]]&amp;Table10[[#This Row],[Trạm/DTR]]</f>
        <v>001J3000002HLxkIAGKhánh Nga</v>
      </c>
      <c r="E1586" s="497" t="str">
        <f>IF(Table10[[#This Row],[DTR/Trạm]]="DTR",_xlfn.XLOOKUP(Table10[[#This Row],[ID NCC]],DS_NCC_DTR[ID NCC],DS_NCC_DTR[Nhân viên]),_xlfn.XLOOKUP(Table10[[#This Row],[ID NCC]],Data_TongTram2[ID NCC],Data_TongTram2[Nhân viên]))</f>
        <v>Lâm Đỗ Anh Hào</v>
      </c>
      <c r="F1586" s="497" t="str">
        <f>IF(Table10[[#This Row],[Trạm/DTR]]="DTR",_xlfn.XLOOKUP(Table10[[#This Row],[ID NCC]],DS_NCC_DTR[ID NCC],DS_NCC_DTR[Admin miền]),_xlfn.XLOOKUP(Table10[[#This Row],[Trạm/DTR]],Table16[Trạm],Table16[[Admin ]]))</f>
        <v>Nguyễn Thị Ngọc Bích</v>
      </c>
      <c r="G1586" t="s">
        <v>2240</v>
      </c>
      <c r="H1586" s="497" t="str">
        <f>VLOOKUP(Table10[[#This Row],[Sản Phẩm RG]],'Thông tin'!C:F,4,0)</f>
        <v>PET chai</v>
      </c>
      <c r="I1586">
        <v>3600</v>
      </c>
      <c r="J1586" s="497">
        <f>Table10[[#This Row],[Sản lượng kg]]/1000</f>
        <v>3.6</v>
      </c>
      <c r="K1586" s="497" t="str">
        <f>_xlfn.XLOOKUP(Table10[[#This Row],[Loại Hàng]],Table59[Nhóm],Table59[Qui đổi])</f>
        <v>PET chai</v>
      </c>
      <c r="L1586" s="403">
        <v>46172</v>
      </c>
      <c r="M1586" t="s">
        <v>608</v>
      </c>
      <c r="N1586" s="497">
        <f>IF(COUNTIF($A$3:A1586,A1586)=1,1,0)</f>
        <v>0</v>
      </c>
    </row>
    <row r="1587" spans="1:14" x14ac:dyDescent="0.35">
      <c r="A1587" t="s">
        <v>390</v>
      </c>
      <c r="B1587" s="497" t="str">
        <f>IF(Table10[[#This Row],[DTR/Trạm]]="DTR",_xlfn.XLOOKUP(Table10[[#This Row],[ID NCC]],DS_NCC_DTR[ID NCC],DS_NCC_DTR[Tên NCC]),_xlfn.XLOOKUP(Table10[[#This Row],[ID NCC]],Data_TongTram2[ID NCC],Data_TongTram2[Tên NCC]))</f>
        <v>Anh Dũng Vĩnh Kim</v>
      </c>
      <c r="C1587" s="497" t="str">
        <f>IF(Table10[[#This Row],[Trạm/DTR]]="DTR","DTR","Trạm")</f>
        <v>Trạm</v>
      </c>
      <c r="D1587" s="497" t="str">
        <f>Table10[[#This Row],[ID NCC]]&amp;Table10[[#This Row],[Trạm/DTR]]</f>
        <v>001J3000002HLptIAGKhánh Nga</v>
      </c>
      <c r="E1587" s="497" t="str">
        <f>IF(Table10[[#This Row],[DTR/Trạm]]="DTR",_xlfn.XLOOKUP(Table10[[#This Row],[ID NCC]],DS_NCC_DTR[ID NCC],DS_NCC_DTR[Nhân viên]),_xlfn.XLOOKUP(Table10[[#This Row],[ID NCC]],Data_TongTram2[ID NCC],Data_TongTram2[Nhân viên]))</f>
        <v>Lâm Đỗ Anh Hào</v>
      </c>
      <c r="F1587" s="497" t="str">
        <f>IF(Table10[[#This Row],[Trạm/DTR]]="DTR",_xlfn.XLOOKUP(Table10[[#This Row],[ID NCC]],DS_NCC_DTR[ID NCC],DS_NCC_DTR[Admin miền]),_xlfn.XLOOKUP(Table10[[#This Row],[Trạm/DTR]],Table16[Trạm],Table16[[Admin ]]))</f>
        <v>Nguyễn Thị Ngọc Bích</v>
      </c>
      <c r="G1587" t="s">
        <v>1296</v>
      </c>
      <c r="H1587" s="497" t="str">
        <f>VLOOKUP(Table10[[#This Row],[Sản Phẩm RG]],'Thông tin'!C:F,4,0)</f>
        <v>PET chai</v>
      </c>
      <c r="I1587">
        <v>438</v>
      </c>
      <c r="J1587" s="497">
        <f>Table10[[#This Row],[Sản lượng kg]]/1000</f>
        <v>0.438</v>
      </c>
      <c r="K1587" s="497" t="str">
        <f>_xlfn.XLOOKUP(Table10[[#This Row],[Loại Hàng]],Table59[Nhóm],Table59[Qui đổi])</f>
        <v>PET chai</v>
      </c>
      <c r="L1587" s="403">
        <v>46172</v>
      </c>
      <c r="M1587" t="s">
        <v>608</v>
      </c>
      <c r="N1587" s="497">
        <f>IF(COUNTIF($A$3:A1587,A1587)=1,1,0)</f>
        <v>0</v>
      </c>
    </row>
    <row r="1588" spans="1:14" x14ac:dyDescent="0.35">
      <c r="A1588" t="s">
        <v>422</v>
      </c>
      <c r="B1588" s="497" t="str">
        <f>IF(Table10[[#This Row],[DTR/Trạm]]="DTR",_xlfn.XLOOKUP(Table10[[#This Row],[ID NCC]],DS_NCC_DTR[ID NCC],DS_NCC_DTR[Tên NCC]),_xlfn.XLOOKUP(Table10[[#This Row],[ID NCC]],Data_TongTram2[ID NCC],Data_TongTram2[Tên NCC]))</f>
        <v>Anh Khá Tân Hương</v>
      </c>
      <c r="C1588" s="497" t="str">
        <f>IF(Table10[[#This Row],[Trạm/DTR]]="DTR","DTR","Trạm")</f>
        <v>Trạm</v>
      </c>
      <c r="D1588" s="497" t="str">
        <f>Table10[[#This Row],[ID NCC]]&amp;Table10[[#This Row],[Trạm/DTR]]</f>
        <v>001J3000002HLxTIAWKhánh Nga</v>
      </c>
      <c r="E1588" s="497" t="str">
        <f>IF(Table10[[#This Row],[DTR/Trạm]]="DTR",_xlfn.XLOOKUP(Table10[[#This Row],[ID NCC]],DS_NCC_DTR[ID NCC],DS_NCC_DTR[Nhân viên]),_xlfn.XLOOKUP(Table10[[#This Row],[ID NCC]],Data_TongTram2[ID NCC],Data_TongTram2[Nhân viên]))</f>
        <v>Lâm Đỗ Anh Hào</v>
      </c>
      <c r="F1588" s="497" t="str">
        <f>IF(Table10[[#This Row],[Trạm/DTR]]="DTR",_xlfn.XLOOKUP(Table10[[#This Row],[ID NCC]],DS_NCC_DTR[ID NCC],DS_NCC_DTR[Admin miền]),_xlfn.XLOOKUP(Table10[[#This Row],[Trạm/DTR]],Table16[Trạm],Table16[[Admin ]]))</f>
        <v>Nguyễn Thị Ngọc Bích</v>
      </c>
      <c r="G1588" t="s">
        <v>1296</v>
      </c>
      <c r="H1588" s="497" t="str">
        <f>VLOOKUP(Table10[[#This Row],[Sản Phẩm RG]],'Thông tin'!C:F,4,0)</f>
        <v>PET chai</v>
      </c>
      <c r="I1588">
        <v>951</v>
      </c>
      <c r="J1588" s="497">
        <f>Table10[[#This Row],[Sản lượng kg]]/1000</f>
        <v>0.95099999999999996</v>
      </c>
      <c r="K1588" s="497" t="str">
        <f>_xlfn.XLOOKUP(Table10[[#This Row],[Loại Hàng]],Table59[Nhóm],Table59[Qui đổi])</f>
        <v>PET chai</v>
      </c>
      <c r="L1588" s="403">
        <v>46172</v>
      </c>
      <c r="M1588" t="s">
        <v>608</v>
      </c>
      <c r="N1588" s="497">
        <f>IF(COUNTIF($A$3:A1588,A1588)=1,1,0)</f>
        <v>0</v>
      </c>
    </row>
    <row r="1589" spans="1:14" x14ac:dyDescent="0.35">
      <c r="A1589" t="s">
        <v>1693</v>
      </c>
      <c r="B1589" s="497" t="str">
        <f>IF(Table10[[#This Row],[DTR/Trạm]]="DTR",_xlfn.XLOOKUP(Table10[[#This Row],[ID NCC]],DS_NCC_DTR[ID NCC],DS_NCC_DTR[Tên NCC]),_xlfn.XLOOKUP(Table10[[#This Row],[ID NCC]],Data_TongTram2[ID NCC],Data_TongTram2[Tên NCC]))</f>
        <v>CÔNG TY AN HƯNG</v>
      </c>
      <c r="C1589" s="497" t="str">
        <f>IF(Table10[[#This Row],[Trạm/DTR]]="DTR","DTR","Trạm")</f>
        <v>Trạm</v>
      </c>
      <c r="D1589" s="497" t="str">
        <f>Table10[[#This Row],[ID NCC]]&amp;Table10[[#This Row],[Trạm/DTR]]</f>
        <v>001J3000007XNgaIAGKhánh Nga</v>
      </c>
      <c r="E1589" s="497" t="str">
        <f>IF(Table10[[#This Row],[DTR/Trạm]]="DTR",_xlfn.XLOOKUP(Table10[[#This Row],[ID NCC]],DS_NCC_DTR[ID NCC],DS_NCC_DTR[Nhân viên]),_xlfn.XLOOKUP(Table10[[#This Row],[ID NCC]],Data_TongTram2[ID NCC],Data_TongTram2[Nhân viên]))</f>
        <v>Bùi Vũ Thanh Huy</v>
      </c>
      <c r="F1589" s="497" t="str">
        <f>IF(Table10[[#This Row],[Trạm/DTR]]="DTR",_xlfn.XLOOKUP(Table10[[#This Row],[ID NCC]],DS_NCC_DTR[ID NCC],DS_NCC_DTR[Admin miền]),_xlfn.XLOOKUP(Table10[[#This Row],[Trạm/DTR]],Table16[Trạm],Table16[[Admin ]]))</f>
        <v>Nguyễn Thị Ngọc Bích</v>
      </c>
      <c r="G1589" t="s">
        <v>2240</v>
      </c>
      <c r="H1589" s="497" t="str">
        <f>VLOOKUP(Table10[[#This Row],[Sản Phẩm RG]],'Thông tin'!C:F,4,0)</f>
        <v>PET chai</v>
      </c>
      <c r="I1589">
        <v>7010</v>
      </c>
      <c r="J1589" s="497">
        <f>Table10[[#This Row],[Sản lượng kg]]/1000</f>
        <v>7.01</v>
      </c>
      <c r="K1589" s="497" t="str">
        <f>_xlfn.XLOOKUP(Table10[[#This Row],[Loại Hàng]],Table59[Nhóm],Table59[Qui đổi])</f>
        <v>PET chai</v>
      </c>
      <c r="L1589" s="403">
        <v>46172</v>
      </c>
      <c r="M1589" t="s">
        <v>608</v>
      </c>
      <c r="N1589" s="497">
        <f>IF(COUNTIF($A$3:A1589,A1589)=1,1,0)</f>
        <v>0</v>
      </c>
    </row>
    <row r="1590" spans="1:14" x14ac:dyDescent="0.35">
      <c r="A1590" t="s">
        <v>2257</v>
      </c>
      <c r="B1590" s="497" t="str">
        <f>IF(Table10[[#This Row],[DTR/Trạm]]="DTR",_xlfn.XLOOKUP(Table10[[#This Row],[ID NCC]],DS_NCC_DTR[ID NCC],DS_NCC_DTR[Tên NCC]),_xlfn.XLOOKUP(Table10[[#This Row],[ID NCC]],Data_TongTram2[ID NCC],Data_TongTram2[Tên NCC]))</f>
        <v>Anh Hiếu Trung Lương</v>
      </c>
      <c r="C1590" s="497" t="str">
        <f>IF(Table10[[#This Row],[Trạm/DTR]]="DTR","DTR","Trạm")</f>
        <v>Trạm</v>
      </c>
      <c r="D1590" s="497" t="str">
        <f>Table10[[#This Row],[ID NCC]]&amp;Table10[[#This Row],[Trạm/DTR]]</f>
        <v>001dc00002kSAybAAGKhánh Nga</v>
      </c>
      <c r="E1590" s="497" t="str">
        <f>IF(Table10[[#This Row],[DTR/Trạm]]="DTR",_xlfn.XLOOKUP(Table10[[#This Row],[ID NCC]],DS_NCC_DTR[ID NCC],DS_NCC_DTR[Nhân viên]),_xlfn.XLOOKUP(Table10[[#This Row],[ID NCC]],Data_TongTram2[ID NCC],Data_TongTram2[Nhân viên]))</f>
        <v>Lâm Đỗ Anh Hào</v>
      </c>
      <c r="F1590" s="497" t="str">
        <f>IF(Table10[[#This Row],[Trạm/DTR]]="DTR",_xlfn.XLOOKUP(Table10[[#This Row],[ID NCC]],DS_NCC_DTR[ID NCC],DS_NCC_DTR[Admin miền]),_xlfn.XLOOKUP(Table10[[#This Row],[Trạm/DTR]],Table16[Trạm],Table16[[Admin ]]))</f>
        <v>Nguyễn Thị Ngọc Bích</v>
      </c>
      <c r="G1590" t="s">
        <v>1296</v>
      </c>
      <c r="H1590" s="497" t="str">
        <f>VLOOKUP(Table10[[#This Row],[Sản Phẩm RG]],'Thông tin'!C:F,4,0)</f>
        <v>PET chai</v>
      </c>
      <c r="I1590">
        <v>434</v>
      </c>
      <c r="J1590" s="497">
        <f>Table10[[#This Row],[Sản lượng kg]]/1000</f>
        <v>0.434</v>
      </c>
      <c r="K1590" s="497" t="str">
        <f>_xlfn.XLOOKUP(Table10[[#This Row],[Loại Hàng]],Table59[Nhóm],Table59[Qui đổi])</f>
        <v>PET chai</v>
      </c>
      <c r="L1590" s="403">
        <v>46172</v>
      </c>
      <c r="M1590" t="s">
        <v>608</v>
      </c>
      <c r="N1590" s="497">
        <f>IF(COUNTIF($A$3:A1590,A1590)=1,1,0)</f>
        <v>0</v>
      </c>
    </row>
    <row r="1591" spans="1:14" x14ac:dyDescent="0.35">
      <c r="A1591" t="s">
        <v>442</v>
      </c>
      <c r="B1591" s="497" t="str">
        <f>IF(Table10[[#This Row],[DTR/Trạm]]="DTR",_xlfn.XLOOKUP(Table10[[#This Row],[ID NCC]],DS_NCC_DTR[ID NCC],DS_NCC_DTR[Tên NCC]),_xlfn.XLOOKUP(Table10[[#This Row],[ID NCC]],Data_TongTram2[ID NCC],Data_TongTram2[Tên NCC]))</f>
        <v>Thanh Trí</v>
      </c>
      <c r="C1591" s="497" t="str">
        <f>IF(Table10[[#This Row],[Trạm/DTR]]="DTR","DTR","Trạm")</f>
        <v>Trạm</v>
      </c>
      <c r="D1591" s="497" t="str">
        <f>Table10[[#This Row],[ID NCC]]&amp;Table10[[#This Row],[Trạm/DTR]]</f>
        <v>001J3000002HLblIAGKhánh Nga</v>
      </c>
      <c r="E1591" s="497" t="str">
        <f>IF(Table10[[#This Row],[DTR/Trạm]]="DTR",_xlfn.XLOOKUP(Table10[[#This Row],[ID NCC]],DS_NCC_DTR[ID NCC],DS_NCC_DTR[Nhân viên]),_xlfn.XLOOKUP(Table10[[#This Row],[ID NCC]],Data_TongTram2[ID NCC],Data_TongTram2[Nhân viên]))</f>
        <v>Lâm Đỗ Anh Hào</v>
      </c>
      <c r="F1591" s="497" t="str">
        <f>IF(Table10[[#This Row],[Trạm/DTR]]="DTR",_xlfn.XLOOKUP(Table10[[#This Row],[ID NCC]],DS_NCC_DTR[ID NCC],DS_NCC_DTR[Admin miền]),_xlfn.XLOOKUP(Table10[[#This Row],[Trạm/DTR]],Table16[Trạm],Table16[[Admin ]]))</f>
        <v>Nguyễn Thị Ngọc Bích</v>
      </c>
      <c r="G1591" t="s">
        <v>1296</v>
      </c>
      <c r="H1591" s="497" t="str">
        <f>VLOOKUP(Table10[[#This Row],[Sản Phẩm RG]],'Thông tin'!C:F,4,0)</f>
        <v>PET chai</v>
      </c>
      <c r="I1591">
        <v>440</v>
      </c>
      <c r="J1591" s="497">
        <f>Table10[[#This Row],[Sản lượng kg]]/1000</f>
        <v>0.44</v>
      </c>
      <c r="K1591" s="497" t="str">
        <f>_xlfn.XLOOKUP(Table10[[#This Row],[Loại Hàng]],Table59[Nhóm],Table59[Qui đổi])</f>
        <v>PET chai</v>
      </c>
      <c r="L1591" s="403">
        <v>46172</v>
      </c>
      <c r="M1591" t="s">
        <v>608</v>
      </c>
      <c r="N1591" s="497">
        <f>IF(COUNTIF($A$3:A1591,A1591)=1,1,0)</f>
        <v>0</v>
      </c>
    </row>
    <row r="1592" spans="1:14" x14ac:dyDescent="0.35">
      <c r="A1592" t="s">
        <v>1654</v>
      </c>
      <c r="B1592" s="497" t="str">
        <f>IF(Table10[[#This Row],[DTR/Trạm]]="DTR",_xlfn.XLOOKUP(Table10[[#This Row],[ID NCC]],DS_NCC_DTR[ID NCC],DS_NCC_DTR[Tên NCC]),_xlfn.XLOOKUP(Table10[[#This Row],[ID NCC]],Data_TongTram2[ID NCC],Data_TongTram2[Tên NCC]))</f>
        <v>Chị Yến Chợ Bưng</v>
      </c>
      <c r="C1592" s="497" t="str">
        <f>IF(Table10[[#This Row],[Trạm/DTR]]="DTR","DTR","Trạm")</f>
        <v>Trạm</v>
      </c>
      <c r="D1592" s="497" t="str">
        <f>Table10[[#This Row],[ID NCC]]&amp;Table10[[#This Row],[Trạm/DTR]]</f>
        <v>001dc00001au4DSAAYKhánh Nga</v>
      </c>
      <c r="E1592" s="497" t="str">
        <f>IF(Table10[[#This Row],[DTR/Trạm]]="DTR",_xlfn.XLOOKUP(Table10[[#This Row],[ID NCC]],DS_NCC_DTR[ID NCC],DS_NCC_DTR[Nhân viên]),_xlfn.XLOOKUP(Table10[[#This Row],[ID NCC]],Data_TongTram2[ID NCC],Data_TongTram2[Nhân viên]))</f>
        <v>Lâm Đỗ Anh Hào</v>
      </c>
      <c r="F1592" s="497" t="str">
        <f>IF(Table10[[#This Row],[Trạm/DTR]]="DTR",_xlfn.XLOOKUP(Table10[[#This Row],[ID NCC]],DS_NCC_DTR[ID NCC],DS_NCC_DTR[Admin miền]),_xlfn.XLOOKUP(Table10[[#This Row],[Trạm/DTR]],Table16[Trạm],Table16[[Admin ]]))</f>
        <v>Nguyễn Thị Ngọc Bích</v>
      </c>
      <c r="G1592" t="s">
        <v>1296</v>
      </c>
      <c r="H1592" s="497" t="str">
        <f>VLOOKUP(Table10[[#This Row],[Sản Phẩm RG]],'Thông tin'!C:F,4,0)</f>
        <v>PET chai</v>
      </c>
      <c r="I1592">
        <v>120</v>
      </c>
      <c r="J1592" s="497">
        <f>Table10[[#This Row],[Sản lượng kg]]/1000</f>
        <v>0.12</v>
      </c>
      <c r="K1592" s="497" t="str">
        <f>_xlfn.XLOOKUP(Table10[[#This Row],[Loại Hàng]],Table59[Nhóm],Table59[Qui đổi])</f>
        <v>PET chai</v>
      </c>
      <c r="L1592" s="403">
        <v>46172</v>
      </c>
      <c r="M1592" t="s">
        <v>608</v>
      </c>
      <c r="N1592" s="497">
        <f>IF(COUNTIF($A$3:A1592,A1592)=1,1,0)</f>
        <v>0</v>
      </c>
    </row>
    <row r="1593" spans="1:14" x14ac:dyDescent="0.35">
      <c r="A1593" t="s">
        <v>383</v>
      </c>
      <c r="B1593" s="497" t="str">
        <f>IF(Table10[[#This Row],[DTR/Trạm]]="DTR",_xlfn.XLOOKUP(Table10[[#This Row],[ID NCC]],DS_NCC_DTR[ID NCC],DS_NCC_DTR[Tên NCC]),_xlfn.XLOOKUP(Table10[[#This Row],[ID NCC]],Data_TongTram2[ID NCC],Data_TongTram2[Tên NCC]))</f>
        <v>PHẾ LIỆU CẦU</v>
      </c>
      <c r="C1593" s="497" t="str">
        <f>IF(Table10[[#This Row],[Trạm/DTR]]="DTR","DTR","Trạm")</f>
        <v>Trạm</v>
      </c>
      <c r="D1593" s="497" t="str">
        <f>Table10[[#This Row],[ID NCC]]&amp;Table10[[#This Row],[Trạm/DTR]]</f>
        <v>001J3000005HQnYIAWKhánh Nga</v>
      </c>
      <c r="E1593" s="497" t="str">
        <f>IF(Table10[[#This Row],[DTR/Trạm]]="DTR",_xlfn.XLOOKUP(Table10[[#This Row],[ID NCC]],DS_NCC_DTR[ID NCC],DS_NCC_DTR[Nhân viên]),_xlfn.XLOOKUP(Table10[[#This Row],[ID NCC]],Data_TongTram2[ID NCC],Data_TongTram2[Nhân viên]))</f>
        <v>Lâm Đỗ Anh Hào</v>
      </c>
      <c r="F1593" s="497" t="str">
        <f>IF(Table10[[#This Row],[Trạm/DTR]]="DTR",_xlfn.XLOOKUP(Table10[[#This Row],[ID NCC]],DS_NCC_DTR[ID NCC],DS_NCC_DTR[Admin miền]),_xlfn.XLOOKUP(Table10[[#This Row],[Trạm/DTR]],Table16[Trạm],Table16[[Admin ]]))</f>
        <v>Nguyễn Thị Ngọc Bích</v>
      </c>
      <c r="G1593" t="s">
        <v>1296</v>
      </c>
      <c r="H1593" s="497" t="str">
        <f>VLOOKUP(Table10[[#This Row],[Sản Phẩm RG]],'Thông tin'!C:F,4,0)</f>
        <v>PET chai</v>
      </c>
      <c r="I1593">
        <v>1326</v>
      </c>
      <c r="J1593" s="497">
        <f>Table10[[#This Row],[Sản lượng kg]]/1000</f>
        <v>1.3260000000000001</v>
      </c>
      <c r="K1593" s="497" t="str">
        <f>_xlfn.XLOOKUP(Table10[[#This Row],[Loại Hàng]],Table59[Nhóm],Table59[Qui đổi])</f>
        <v>PET chai</v>
      </c>
      <c r="L1593" s="403">
        <v>46172</v>
      </c>
      <c r="M1593" t="s">
        <v>608</v>
      </c>
      <c r="N1593" s="497">
        <f>IF(COUNTIF($A$3:A1593,A1593)=1,1,0)</f>
        <v>0</v>
      </c>
    </row>
    <row r="1594" spans="1:14" x14ac:dyDescent="0.35">
      <c r="A1594" t="s">
        <v>383</v>
      </c>
      <c r="B1594" s="497" t="str">
        <f>IF(Table10[[#This Row],[DTR/Trạm]]="DTR",_xlfn.XLOOKUP(Table10[[#This Row],[ID NCC]],DS_NCC_DTR[ID NCC],DS_NCC_DTR[Tên NCC]),_xlfn.XLOOKUP(Table10[[#This Row],[ID NCC]],Data_TongTram2[ID NCC],Data_TongTram2[Tên NCC]))</f>
        <v>PHẾ LIỆU CẦU</v>
      </c>
      <c r="C1594" s="497" t="str">
        <f>IF(Table10[[#This Row],[Trạm/DTR]]="DTR","DTR","Trạm")</f>
        <v>Trạm</v>
      </c>
      <c r="D1594" s="497" t="str">
        <f>Table10[[#This Row],[ID NCC]]&amp;Table10[[#This Row],[Trạm/DTR]]</f>
        <v>001J3000005HQnYIAWKhánh Nga</v>
      </c>
      <c r="E1594" s="497" t="str">
        <f>IF(Table10[[#This Row],[DTR/Trạm]]="DTR",_xlfn.XLOOKUP(Table10[[#This Row],[ID NCC]],DS_NCC_DTR[ID NCC],DS_NCC_DTR[Nhân viên]),_xlfn.XLOOKUP(Table10[[#This Row],[ID NCC]],Data_TongTram2[ID NCC],Data_TongTram2[Nhân viên]))</f>
        <v>Lâm Đỗ Anh Hào</v>
      </c>
      <c r="F1594" s="497" t="str">
        <f>IF(Table10[[#This Row],[Trạm/DTR]]="DTR",_xlfn.XLOOKUP(Table10[[#This Row],[ID NCC]],DS_NCC_DTR[ID NCC],DS_NCC_DTR[Admin miền]),_xlfn.XLOOKUP(Table10[[#This Row],[Trạm/DTR]],Table16[Trạm],Table16[[Admin ]]))</f>
        <v>Nguyễn Thị Ngọc Bích</v>
      </c>
      <c r="G1594" t="s">
        <v>1360</v>
      </c>
      <c r="H1594" s="497" t="str">
        <f>VLOOKUP(Table10[[#This Row],[Sản Phẩm RG]],'Thông tin'!C:F,4,0)</f>
        <v>PET chai</v>
      </c>
      <c r="I1594">
        <v>34</v>
      </c>
      <c r="J1594" s="497">
        <f>Table10[[#This Row],[Sản lượng kg]]/1000</f>
        <v>3.4000000000000002E-2</v>
      </c>
      <c r="K1594" s="497" t="str">
        <f>_xlfn.XLOOKUP(Table10[[#This Row],[Loại Hàng]],Table59[Nhóm],Table59[Qui đổi])</f>
        <v>PET chai</v>
      </c>
      <c r="L1594" s="403">
        <v>46172</v>
      </c>
      <c r="M1594" t="s">
        <v>608</v>
      </c>
      <c r="N1594" s="497">
        <f>IF(COUNTIF($A$3:A1594,A1594)=1,1,0)</f>
        <v>0</v>
      </c>
    </row>
    <row r="1595" spans="1:14" x14ac:dyDescent="0.35">
      <c r="A1595" t="s">
        <v>390</v>
      </c>
      <c r="B1595" s="497" t="str">
        <f>IF(Table10[[#This Row],[DTR/Trạm]]="DTR",_xlfn.XLOOKUP(Table10[[#This Row],[ID NCC]],DS_NCC_DTR[ID NCC],DS_NCC_DTR[Tên NCC]),_xlfn.XLOOKUP(Table10[[#This Row],[ID NCC]],Data_TongTram2[ID NCC],Data_TongTram2[Tên NCC]))</f>
        <v>Anh Dũng Vĩnh Kim</v>
      </c>
      <c r="C1595" s="497" t="str">
        <f>IF(Table10[[#This Row],[Trạm/DTR]]="DTR","DTR","Trạm")</f>
        <v>Trạm</v>
      </c>
      <c r="D1595" s="497" t="str">
        <f>Table10[[#This Row],[ID NCC]]&amp;Table10[[#This Row],[Trạm/DTR]]</f>
        <v>001J3000002HLptIAGKhánh Nga</v>
      </c>
      <c r="E1595" s="497" t="str">
        <f>IF(Table10[[#This Row],[DTR/Trạm]]="DTR",_xlfn.XLOOKUP(Table10[[#This Row],[ID NCC]],DS_NCC_DTR[ID NCC],DS_NCC_DTR[Nhân viên]),_xlfn.XLOOKUP(Table10[[#This Row],[ID NCC]],Data_TongTram2[ID NCC],Data_TongTram2[Nhân viên]))</f>
        <v>Lâm Đỗ Anh Hào</v>
      </c>
      <c r="F1595" s="497" t="str">
        <f>IF(Table10[[#This Row],[Trạm/DTR]]="DTR",_xlfn.XLOOKUP(Table10[[#This Row],[ID NCC]],DS_NCC_DTR[ID NCC],DS_NCC_DTR[Admin miền]),_xlfn.XLOOKUP(Table10[[#This Row],[Trạm/DTR]],Table16[Trạm],Table16[[Admin ]]))</f>
        <v>Nguyễn Thị Ngọc Bích</v>
      </c>
      <c r="G1595" t="s">
        <v>1296</v>
      </c>
      <c r="H1595" s="497" t="str">
        <f>VLOOKUP(Table10[[#This Row],[Sản Phẩm RG]],'Thông tin'!C:F,4,0)</f>
        <v>PET chai</v>
      </c>
      <c r="I1595">
        <v>210</v>
      </c>
      <c r="J1595" s="497">
        <f>Table10[[#This Row],[Sản lượng kg]]/1000</f>
        <v>0.21</v>
      </c>
      <c r="K1595" s="497" t="str">
        <f>_xlfn.XLOOKUP(Table10[[#This Row],[Loại Hàng]],Table59[Nhóm],Table59[Qui đổi])</f>
        <v>PET chai</v>
      </c>
      <c r="L1595" s="403">
        <v>46172</v>
      </c>
      <c r="M1595" t="s">
        <v>608</v>
      </c>
      <c r="N1595" s="497">
        <f>IF(COUNTIF($A$3:A1595,A1595)=1,1,0)</f>
        <v>0</v>
      </c>
    </row>
    <row r="1596" spans="1:14" x14ac:dyDescent="0.35">
      <c r="A1596" t="s">
        <v>480</v>
      </c>
      <c r="B1596" s="497" t="str">
        <f>IF(Table10[[#This Row],[DTR/Trạm]]="DTR",_xlfn.XLOOKUP(Table10[[#This Row],[ID NCC]],DS_NCC_DTR[ID NCC],DS_NCC_DTR[Tên NCC]),_xlfn.XLOOKUP(Table10[[#This Row],[ID NCC]],Data_TongTram2[ID NCC],Data_TongTram2[Tên NCC]))</f>
        <v>Hộ Kinh Doanh Thành Thúy</v>
      </c>
      <c r="C1596" s="497" t="str">
        <f>IF(Table10[[#This Row],[Trạm/DTR]]="DTR","DTR","Trạm")</f>
        <v>Trạm</v>
      </c>
      <c r="D1596" s="497" t="str">
        <f>Table10[[#This Row],[ID NCC]]&amp;Table10[[#This Row],[Trạm/DTR]]</f>
        <v>001J3000002HLcDIAWKhánh Nga</v>
      </c>
      <c r="E1596" s="497" t="str">
        <f>IF(Table10[[#This Row],[DTR/Trạm]]="DTR",_xlfn.XLOOKUP(Table10[[#This Row],[ID NCC]],DS_NCC_DTR[ID NCC],DS_NCC_DTR[Nhân viên]),_xlfn.XLOOKUP(Table10[[#This Row],[ID NCC]],Data_TongTram2[ID NCC],Data_TongTram2[Nhân viên]))</f>
        <v>Lâm Đỗ Anh Hào</v>
      </c>
      <c r="F1596" s="497" t="str">
        <f>IF(Table10[[#This Row],[Trạm/DTR]]="DTR",_xlfn.XLOOKUP(Table10[[#This Row],[ID NCC]],DS_NCC_DTR[ID NCC],DS_NCC_DTR[Admin miền]),_xlfn.XLOOKUP(Table10[[#This Row],[Trạm/DTR]],Table16[Trạm],Table16[[Admin ]]))</f>
        <v>Nguyễn Thị Ngọc Bích</v>
      </c>
      <c r="G1596" t="s">
        <v>2240</v>
      </c>
      <c r="H1596" s="497" t="str">
        <f>VLOOKUP(Table10[[#This Row],[Sản Phẩm RG]],'Thông tin'!C:F,4,0)</f>
        <v>PET chai</v>
      </c>
      <c r="I1596">
        <v>6266</v>
      </c>
      <c r="J1596" s="497">
        <f>Table10[[#This Row],[Sản lượng kg]]/1000</f>
        <v>6.266</v>
      </c>
      <c r="K1596" s="497" t="str">
        <f>_xlfn.XLOOKUP(Table10[[#This Row],[Loại Hàng]],Table59[Nhóm],Table59[Qui đổi])</f>
        <v>PET chai</v>
      </c>
      <c r="L1596" s="403">
        <v>46172</v>
      </c>
      <c r="M1596" t="s">
        <v>608</v>
      </c>
      <c r="N1596" s="497">
        <f>IF(COUNTIF($A$3:A1596,A1596)=1,1,0)</f>
        <v>0</v>
      </c>
    </row>
    <row r="1597" spans="1:14" x14ac:dyDescent="0.35">
      <c r="A1597" t="s">
        <v>892</v>
      </c>
      <c r="B1597" s="497" t="str">
        <f>IF(Table10[[#This Row],[DTR/Trạm]]="DTR",_xlfn.XLOOKUP(Table10[[#This Row],[ID NCC]],DS_NCC_DTR[ID NCC],DS_NCC_DTR[Tên NCC]),_xlfn.XLOOKUP(Table10[[#This Row],[ID NCC]],Data_TongTram2[ID NCC],Data_TongTram2[Tên NCC]))</f>
        <v>Anh Lợi Chợ Gạo</v>
      </c>
      <c r="C1597" s="497" t="str">
        <f>IF(Table10[[#This Row],[Trạm/DTR]]="DTR","DTR","Trạm")</f>
        <v>Trạm</v>
      </c>
      <c r="D1597" s="497" t="str">
        <f>Table10[[#This Row],[ID NCC]]&amp;Table10[[#This Row],[Trạm/DTR]]</f>
        <v>001J3000002HLopIAGKhánh Nga</v>
      </c>
      <c r="E1597" s="497" t="str">
        <f>IF(Table10[[#This Row],[DTR/Trạm]]="DTR",_xlfn.XLOOKUP(Table10[[#This Row],[ID NCC]],DS_NCC_DTR[ID NCC],DS_NCC_DTR[Nhân viên]),_xlfn.XLOOKUP(Table10[[#This Row],[ID NCC]],Data_TongTram2[ID NCC],Data_TongTram2[Nhân viên]))</f>
        <v>Lâm Đỗ Anh Hào</v>
      </c>
      <c r="F1597" s="497" t="str">
        <f>IF(Table10[[#This Row],[Trạm/DTR]]="DTR",_xlfn.XLOOKUP(Table10[[#This Row],[ID NCC]],DS_NCC_DTR[ID NCC],DS_NCC_DTR[Admin miền]),_xlfn.XLOOKUP(Table10[[#This Row],[Trạm/DTR]],Table16[Trạm],Table16[[Admin ]]))</f>
        <v>Nguyễn Thị Ngọc Bích</v>
      </c>
      <c r="G1597" t="s">
        <v>1296</v>
      </c>
      <c r="H1597" s="497" t="str">
        <f>VLOOKUP(Table10[[#This Row],[Sản Phẩm RG]],'Thông tin'!C:F,4,0)</f>
        <v>PET chai</v>
      </c>
      <c r="I1597">
        <v>393</v>
      </c>
      <c r="J1597" s="497">
        <f>Table10[[#This Row],[Sản lượng kg]]/1000</f>
        <v>0.39300000000000002</v>
      </c>
      <c r="K1597" s="497" t="str">
        <f>_xlfn.XLOOKUP(Table10[[#This Row],[Loại Hàng]],Table59[Nhóm],Table59[Qui đổi])</f>
        <v>PET chai</v>
      </c>
      <c r="L1597" s="403">
        <v>46172</v>
      </c>
      <c r="M1597" t="s">
        <v>608</v>
      </c>
      <c r="N1597" s="497">
        <f>IF(COUNTIF($A$3:A1597,A1597)=1,1,0)</f>
        <v>1</v>
      </c>
    </row>
    <row r="1598" spans="1:14" x14ac:dyDescent="0.35">
      <c r="A1598" t="s">
        <v>405</v>
      </c>
      <c r="B1598" s="497" t="str">
        <f>IF(Table10[[#This Row],[DTR/Trạm]]="DTR",_xlfn.XLOOKUP(Table10[[#This Row],[ID NCC]],DS_NCC_DTR[ID NCC],DS_NCC_DTR[Tên NCC]),_xlfn.XLOOKUP(Table10[[#This Row],[ID NCC]],Data_TongTram2[ID NCC],Data_TongTram2[Tên NCC]))</f>
        <v>Anh Nhân Trà Vinh</v>
      </c>
      <c r="C1598" s="497" t="str">
        <f>IF(Table10[[#This Row],[Trạm/DTR]]="DTR","DTR","Trạm")</f>
        <v>Trạm</v>
      </c>
      <c r="D1598" s="497" t="str">
        <f>Table10[[#This Row],[ID NCC]]&amp;Table10[[#This Row],[Trạm/DTR]]</f>
        <v>001dc00000sVWUNAA4Khánh Nga</v>
      </c>
      <c r="E1598" s="497" t="str">
        <f>IF(Table10[[#This Row],[DTR/Trạm]]="DTR",_xlfn.XLOOKUP(Table10[[#This Row],[ID NCC]],DS_NCC_DTR[ID NCC],DS_NCC_DTR[Nhân viên]),_xlfn.XLOOKUP(Table10[[#This Row],[ID NCC]],Data_TongTram2[ID NCC],Data_TongTram2[Nhân viên]))</f>
        <v>Lê Quốc Việt</v>
      </c>
      <c r="F1598" s="497" t="str">
        <f>IF(Table10[[#This Row],[Trạm/DTR]]="DTR",_xlfn.XLOOKUP(Table10[[#This Row],[ID NCC]],DS_NCC_DTR[ID NCC],DS_NCC_DTR[Admin miền]),_xlfn.XLOOKUP(Table10[[#This Row],[Trạm/DTR]],Table16[Trạm],Table16[[Admin ]]))</f>
        <v>Nguyễn Thị Ngọc Bích</v>
      </c>
      <c r="G1598" t="s">
        <v>1296</v>
      </c>
      <c r="H1598" s="497" t="str">
        <f>VLOOKUP(Table10[[#This Row],[Sản Phẩm RG]],'Thông tin'!C:F,4,0)</f>
        <v>PET chai</v>
      </c>
      <c r="I1598">
        <v>1212</v>
      </c>
      <c r="J1598" s="497">
        <f>Table10[[#This Row],[Sản lượng kg]]/1000</f>
        <v>1.212</v>
      </c>
      <c r="K1598" s="497" t="str">
        <f>_xlfn.XLOOKUP(Table10[[#This Row],[Loại Hàng]],Table59[Nhóm],Table59[Qui đổi])</f>
        <v>PET chai</v>
      </c>
      <c r="L1598" s="403">
        <v>46172</v>
      </c>
      <c r="M1598" t="s">
        <v>608</v>
      </c>
      <c r="N1598" s="497">
        <f>IF(COUNTIF($A$3:A1598,A1598)=1,1,0)</f>
        <v>0</v>
      </c>
    </row>
    <row r="1599" spans="1:14" x14ac:dyDescent="0.35">
      <c r="A1599" t="s">
        <v>677</v>
      </c>
      <c r="B1599" s="497" t="str">
        <f>IF(Table10[[#This Row],[DTR/Trạm]]="DTR",_xlfn.XLOOKUP(Table10[[#This Row],[ID NCC]],DS_NCC_DTR[ID NCC],DS_NCC_DTR[Tên NCC]),_xlfn.XLOOKUP(Table10[[#This Row],[ID NCC]],Data_TongTram2[ID NCC],Data_TongTram2[Tên NCC]))</f>
        <v>Anh Trung Bến Tranh</v>
      </c>
      <c r="C1599" s="497" t="str">
        <f>IF(Table10[[#This Row],[Trạm/DTR]]="DTR","DTR","Trạm")</f>
        <v>Trạm</v>
      </c>
      <c r="D1599" s="497" t="str">
        <f>Table10[[#This Row],[ID NCC]]&amp;Table10[[#This Row],[Trạm/DTR]]</f>
        <v>001J3000002InQmIAKKhánh Nga</v>
      </c>
      <c r="E1599" s="497" t="str">
        <f>IF(Table10[[#This Row],[DTR/Trạm]]="DTR",_xlfn.XLOOKUP(Table10[[#This Row],[ID NCC]],DS_NCC_DTR[ID NCC],DS_NCC_DTR[Nhân viên]),_xlfn.XLOOKUP(Table10[[#This Row],[ID NCC]],Data_TongTram2[ID NCC],Data_TongTram2[Nhân viên]))</f>
        <v>Lâm Đỗ Anh Hào</v>
      </c>
      <c r="F1599" s="497" t="str">
        <f>IF(Table10[[#This Row],[Trạm/DTR]]="DTR",_xlfn.XLOOKUP(Table10[[#This Row],[ID NCC]],DS_NCC_DTR[ID NCC],DS_NCC_DTR[Admin miền]),_xlfn.XLOOKUP(Table10[[#This Row],[Trạm/DTR]],Table16[Trạm],Table16[[Admin ]]))</f>
        <v>Nguyễn Thị Ngọc Bích</v>
      </c>
      <c r="G1599" t="s">
        <v>1296</v>
      </c>
      <c r="H1599" s="497" t="str">
        <f>VLOOKUP(Table10[[#This Row],[Sản Phẩm RG]],'Thông tin'!C:F,4,0)</f>
        <v>PET chai</v>
      </c>
      <c r="I1599">
        <v>590</v>
      </c>
      <c r="J1599" s="497">
        <f>Table10[[#This Row],[Sản lượng kg]]/1000</f>
        <v>0.59</v>
      </c>
      <c r="K1599" s="497" t="str">
        <f>_xlfn.XLOOKUP(Table10[[#This Row],[Loại Hàng]],Table59[Nhóm],Table59[Qui đổi])</f>
        <v>PET chai</v>
      </c>
      <c r="L1599" s="403">
        <v>46172</v>
      </c>
      <c r="M1599" t="s">
        <v>608</v>
      </c>
      <c r="N1599" s="497">
        <f>IF(COUNTIF($A$3:A1599,A1599)=1,1,0)</f>
        <v>0</v>
      </c>
    </row>
    <row r="1600" spans="1:14" x14ac:dyDescent="0.35">
      <c r="A1600" t="s">
        <v>394</v>
      </c>
      <c r="B1600" s="497" t="str">
        <f>IF(Table10[[#This Row],[DTR/Trạm]]="DTR",_xlfn.XLOOKUP(Table10[[#This Row],[ID NCC]],DS_NCC_DTR[ID NCC],DS_NCC_DTR[Tên NCC]),_xlfn.XLOOKUP(Table10[[#This Row],[ID NCC]],Data_TongTram2[ID NCC],Data_TongTram2[Tên NCC]))</f>
        <v>Anh Huy Tiền Giang</v>
      </c>
      <c r="C1600" s="497" t="str">
        <f>IF(Table10[[#This Row],[Trạm/DTR]]="DTR","DTR","Trạm")</f>
        <v>Trạm</v>
      </c>
      <c r="D1600" s="497" t="str">
        <f>Table10[[#This Row],[ID NCC]]&amp;Table10[[#This Row],[Trạm/DTR]]</f>
        <v>001J3000002HLbeIAGKhánh Nga</v>
      </c>
      <c r="E1600" s="497" t="str">
        <f>IF(Table10[[#This Row],[DTR/Trạm]]="DTR",_xlfn.XLOOKUP(Table10[[#This Row],[ID NCC]],DS_NCC_DTR[ID NCC],DS_NCC_DTR[Nhân viên]),_xlfn.XLOOKUP(Table10[[#This Row],[ID NCC]],Data_TongTram2[ID NCC],Data_TongTram2[Nhân viên]))</f>
        <v>Lâm Đỗ Anh Hào</v>
      </c>
      <c r="F1600" s="497" t="str">
        <f>IF(Table10[[#This Row],[Trạm/DTR]]="DTR",_xlfn.XLOOKUP(Table10[[#This Row],[ID NCC]],DS_NCC_DTR[ID NCC],DS_NCC_DTR[Admin miền]),_xlfn.XLOOKUP(Table10[[#This Row],[Trạm/DTR]],Table16[Trạm],Table16[[Admin ]]))</f>
        <v>Nguyễn Thị Ngọc Bích</v>
      </c>
      <c r="G1600" t="s">
        <v>1296</v>
      </c>
      <c r="H1600" s="497" t="str">
        <f>VLOOKUP(Table10[[#This Row],[Sản Phẩm RG]],'Thông tin'!C:F,4,0)</f>
        <v>PET chai</v>
      </c>
      <c r="I1600">
        <v>810</v>
      </c>
      <c r="J1600" s="497">
        <f>Table10[[#This Row],[Sản lượng kg]]/1000</f>
        <v>0.81</v>
      </c>
      <c r="K1600" s="497" t="str">
        <f>_xlfn.XLOOKUP(Table10[[#This Row],[Loại Hàng]],Table59[Nhóm],Table59[Qui đổi])</f>
        <v>PET chai</v>
      </c>
      <c r="L1600" s="403">
        <v>46172</v>
      </c>
      <c r="M1600" t="s">
        <v>608</v>
      </c>
      <c r="N1600" s="497">
        <f>IF(COUNTIF($A$3:A1600,A1600)=1,1,0)</f>
        <v>0</v>
      </c>
    </row>
    <row r="1601" spans="1:14" x14ac:dyDescent="0.35">
      <c r="A1601" t="s">
        <v>666</v>
      </c>
      <c r="B1601" s="497" t="str">
        <f>IF(Table10[[#This Row],[DTR/Trạm]]="DTR",_xlfn.XLOOKUP(Table10[[#This Row],[ID NCC]],DS_NCC_DTR[ID NCC],DS_NCC_DTR[Tên NCC]),_xlfn.XLOOKUP(Table10[[#This Row],[ID NCC]],Data_TongTram2[ID NCC],Data_TongTram2[Tên NCC]))</f>
        <v>Anh Phước Tiền Giang</v>
      </c>
      <c r="C1601" s="497" t="str">
        <f>IF(Table10[[#This Row],[Trạm/DTR]]="DTR","DTR","Trạm")</f>
        <v>Trạm</v>
      </c>
      <c r="D1601" s="497" t="str">
        <f>Table10[[#This Row],[ID NCC]]&amp;Table10[[#This Row],[Trạm/DTR]]</f>
        <v>001J3000002HLg6IAGKhánh Nga</v>
      </c>
      <c r="E1601" s="497" t="str">
        <f>IF(Table10[[#This Row],[DTR/Trạm]]="DTR",_xlfn.XLOOKUP(Table10[[#This Row],[ID NCC]],DS_NCC_DTR[ID NCC],DS_NCC_DTR[Nhân viên]),_xlfn.XLOOKUP(Table10[[#This Row],[ID NCC]],Data_TongTram2[ID NCC],Data_TongTram2[Nhân viên]))</f>
        <v>Lâm Đỗ Anh Hào</v>
      </c>
      <c r="F1601" s="497" t="str">
        <f>IF(Table10[[#This Row],[Trạm/DTR]]="DTR",_xlfn.XLOOKUP(Table10[[#This Row],[ID NCC]],DS_NCC_DTR[ID NCC],DS_NCC_DTR[Admin miền]),_xlfn.XLOOKUP(Table10[[#This Row],[Trạm/DTR]],Table16[Trạm],Table16[[Admin ]]))</f>
        <v>Nguyễn Thị Ngọc Bích</v>
      </c>
      <c r="G1601" t="s">
        <v>1296</v>
      </c>
      <c r="H1601" s="497" t="str">
        <f>VLOOKUP(Table10[[#This Row],[Sản Phẩm RG]],'Thông tin'!C:F,4,0)</f>
        <v>PET chai</v>
      </c>
      <c r="I1601">
        <v>120</v>
      </c>
      <c r="J1601" s="497">
        <f>Table10[[#This Row],[Sản lượng kg]]/1000</f>
        <v>0.12</v>
      </c>
      <c r="K1601" s="497" t="str">
        <f>_xlfn.XLOOKUP(Table10[[#This Row],[Loại Hàng]],Table59[Nhóm],Table59[Qui đổi])</f>
        <v>PET chai</v>
      </c>
      <c r="L1601" s="403">
        <v>46172</v>
      </c>
      <c r="M1601" t="s">
        <v>608</v>
      </c>
      <c r="N1601" s="497">
        <f>IF(COUNTIF($A$3:A1601,A1601)=1,1,0)</f>
        <v>0</v>
      </c>
    </row>
    <row r="1602" spans="1:14" x14ac:dyDescent="0.35">
      <c r="A1602" t="s">
        <v>396</v>
      </c>
      <c r="B1602" s="497" t="str">
        <f>IF(Table10[[#This Row],[DTR/Trạm]]="DTR",_xlfn.XLOOKUP(Table10[[#This Row],[ID NCC]],DS_NCC_DTR[ID NCC],DS_NCC_DTR[Tên NCC]),_xlfn.XLOOKUP(Table10[[#This Row],[ID NCC]],Data_TongTram2[ID NCC],Data_TongTram2[Tên NCC]))</f>
        <v>Anh Phong Chợ Gạo</v>
      </c>
      <c r="C1602" s="497" t="str">
        <f>IF(Table10[[#This Row],[Trạm/DTR]]="DTR","DTR","Trạm")</f>
        <v>Trạm</v>
      </c>
      <c r="D1602" s="497" t="str">
        <f>Table10[[#This Row],[ID NCC]]&amp;Table10[[#This Row],[Trạm/DTR]]</f>
        <v>001J3000002ItCOIA0Khánh Nga</v>
      </c>
      <c r="E1602" s="497" t="str">
        <f>IF(Table10[[#This Row],[DTR/Trạm]]="DTR",_xlfn.XLOOKUP(Table10[[#This Row],[ID NCC]],DS_NCC_DTR[ID NCC],DS_NCC_DTR[Nhân viên]),_xlfn.XLOOKUP(Table10[[#This Row],[ID NCC]],Data_TongTram2[ID NCC],Data_TongTram2[Nhân viên]))</f>
        <v>Lâm Đỗ Anh Hào</v>
      </c>
      <c r="F1602" s="497" t="str">
        <f>IF(Table10[[#This Row],[Trạm/DTR]]="DTR",_xlfn.XLOOKUP(Table10[[#This Row],[ID NCC]],DS_NCC_DTR[ID NCC],DS_NCC_DTR[Admin miền]),_xlfn.XLOOKUP(Table10[[#This Row],[Trạm/DTR]],Table16[Trạm],Table16[[Admin ]]))</f>
        <v>Nguyễn Thị Ngọc Bích</v>
      </c>
      <c r="G1602" t="s">
        <v>1296</v>
      </c>
      <c r="H1602" s="497" t="str">
        <f>VLOOKUP(Table10[[#This Row],[Sản Phẩm RG]],'Thông tin'!C:F,4,0)</f>
        <v>PET chai</v>
      </c>
      <c r="I1602">
        <v>515</v>
      </c>
      <c r="J1602" s="497">
        <f>Table10[[#This Row],[Sản lượng kg]]/1000</f>
        <v>0.51500000000000001</v>
      </c>
      <c r="K1602" s="497" t="str">
        <f>_xlfn.XLOOKUP(Table10[[#This Row],[Loại Hàng]],Table59[Nhóm],Table59[Qui đổi])</f>
        <v>PET chai</v>
      </c>
      <c r="L1602" s="403">
        <v>46172</v>
      </c>
      <c r="M1602" t="s">
        <v>608</v>
      </c>
      <c r="N1602" s="497">
        <f>IF(COUNTIF($A$3:A1602,A1602)=1,1,0)</f>
        <v>0</v>
      </c>
    </row>
    <row r="1603" spans="1:14" x14ac:dyDescent="0.35">
      <c r="A1603" t="s">
        <v>489</v>
      </c>
      <c r="B1603" s="497" t="str">
        <f>IF(Table10[[#This Row],[DTR/Trạm]]="DTR",_xlfn.XLOOKUP(Table10[[#This Row],[ID NCC]],DS_NCC_DTR[ID NCC],DS_NCC_DTR[Tên NCC]),_xlfn.XLOOKUP(Table10[[#This Row],[ID NCC]],Data_TongTram2[ID NCC],Data_TongTram2[Tên NCC]))</f>
        <v>Anh Hùng Chợ Bưng</v>
      </c>
      <c r="C1603" s="497" t="str">
        <f>IF(Table10[[#This Row],[Trạm/DTR]]="DTR","DTR","Trạm")</f>
        <v>Trạm</v>
      </c>
      <c r="D1603" s="497" t="str">
        <f>Table10[[#This Row],[ID NCC]]&amp;Table10[[#This Row],[Trạm/DTR]]</f>
        <v>001J3000005G3uMIASKhánh Nga</v>
      </c>
      <c r="E1603" s="497" t="str">
        <f>IF(Table10[[#This Row],[DTR/Trạm]]="DTR",_xlfn.XLOOKUP(Table10[[#This Row],[ID NCC]],DS_NCC_DTR[ID NCC],DS_NCC_DTR[Nhân viên]),_xlfn.XLOOKUP(Table10[[#This Row],[ID NCC]],Data_TongTram2[ID NCC],Data_TongTram2[Nhân viên]))</f>
        <v>Lâm Đỗ Anh Hào</v>
      </c>
      <c r="F1603" s="497" t="str">
        <f>IF(Table10[[#This Row],[Trạm/DTR]]="DTR",_xlfn.XLOOKUP(Table10[[#This Row],[ID NCC]],DS_NCC_DTR[ID NCC],DS_NCC_DTR[Admin miền]),_xlfn.XLOOKUP(Table10[[#This Row],[Trạm/DTR]],Table16[Trạm],Table16[[Admin ]]))</f>
        <v>Nguyễn Thị Ngọc Bích</v>
      </c>
      <c r="G1603" t="s">
        <v>1296</v>
      </c>
      <c r="H1603" s="497" t="str">
        <f>VLOOKUP(Table10[[#This Row],[Sản Phẩm RG]],'Thông tin'!C:F,4,0)</f>
        <v>PET chai</v>
      </c>
      <c r="I1603">
        <v>280</v>
      </c>
      <c r="J1603" s="497">
        <f>Table10[[#This Row],[Sản lượng kg]]/1000</f>
        <v>0.28000000000000003</v>
      </c>
      <c r="K1603" s="497" t="str">
        <f>_xlfn.XLOOKUP(Table10[[#This Row],[Loại Hàng]],Table59[Nhóm],Table59[Qui đổi])</f>
        <v>PET chai</v>
      </c>
      <c r="L1603" s="403">
        <v>46172</v>
      </c>
      <c r="M1603" t="s">
        <v>608</v>
      </c>
      <c r="N1603" s="497">
        <f>IF(COUNTIF($A$3:A1603,A1603)=1,1,0)</f>
        <v>0</v>
      </c>
    </row>
    <row r="1604" spans="1:14" x14ac:dyDescent="0.35">
      <c r="A1604" t="s">
        <v>389</v>
      </c>
      <c r="B1604" s="497" t="str">
        <f>IF(Table10[[#This Row],[DTR/Trạm]]="DTR",_xlfn.XLOOKUP(Table10[[#This Row],[ID NCC]],DS_NCC_DTR[ID NCC],DS_NCC_DTR[Tên NCC]),_xlfn.XLOOKUP(Table10[[#This Row],[ID NCC]],Data_TongTram2[ID NCC],Data_TongTram2[Tên NCC]))</f>
        <v>Anh Việt Đông Hòa</v>
      </c>
      <c r="C1604" s="497" t="str">
        <f>IF(Table10[[#This Row],[Trạm/DTR]]="DTR","DTR","Trạm")</f>
        <v>Trạm</v>
      </c>
      <c r="D1604" s="497" t="str">
        <f>Table10[[#This Row],[ID NCC]]&amp;Table10[[#This Row],[Trạm/DTR]]</f>
        <v>001J3000002HLphIAGKhánh Nga</v>
      </c>
      <c r="E1604" s="497" t="str">
        <f>IF(Table10[[#This Row],[DTR/Trạm]]="DTR",_xlfn.XLOOKUP(Table10[[#This Row],[ID NCC]],DS_NCC_DTR[ID NCC],DS_NCC_DTR[Nhân viên]),_xlfn.XLOOKUP(Table10[[#This Row],[ID NCC]],Data_TongTram2[ID NCC],Data_TongTram2[Nhân viên]))</f>
        <v>Lâm Đỗ Anh Hào</v>
      </c>
      <c r="F1604" s="497" t="str">
        <f>IF(Table10[[#This Row],[Trạm/DTR]]="DTR",_xlfn.XLOOKUP(Table10[[#This Row],[ID NCC]],DS_NCC_DTR[ID NCC],DS_NCC_DTR[Admin miền]),_xlfn.XLOOKUP(Table10[[#This Row],[Trạm/DTR]],Table16[Trạm],Table16[[Admin ]]))</f>
        <v>Nguyễn Thị Ngọc Bích</v>
      </c>
      <c r="G1604" t="s">
        <v>1296</v>
      </c>
      <c r="H1604" s="497" t="str">
        <f>VLOOKUP(Table10[[#This Row],[Sản Phẩm RG]],'Thông tin'!C:F,4,0)</f>
        <v>PET chai</v>
      </c>
      <c r="I1604">
        <v>650</v>
      </c>
      <c r="J1604" s="497">
        <f>Table10[[#This Row],[Sản lượng kg]]/1000</f>
        <v>0.65</v>
      </c>
      <c r="K1604" s="497" t="str">
        <f>_xlfn.XLOOKUP(Table10[[#This Row],[Loại Hàng]],Table59[Nhóm],Table59[Qui đổi])</f>
        <v>PET chai</v>
      </c>
      <c r="L1604" s="403">
        <v>46172</v>
      </c>
      <c r="M1604" t="s">
        <v>608</v>
      </c>
      <c r="N1604" s="497">
        <f>IF(COUNTIF($A$3:A1604,A1604)=1,1,0)</f>
        <v>0</v>
      </c>
    </row>
    <row r="1605" spans="1:14" x14ac:dyDescent="0.35">
      <c r="A1605" t="s">
        <v>655</v>
      </c>
      <c r="B1605" s="497" t="str">
        <f>IF(Table10[[#This Row],[DTR/Trạm]]="DTR",_xlfn.XLOOKUP(Table10[[#This Row],[ID NCC]],DS_NCC_DTR[ID NCC],DS_NCC_DTR[Tên NCC]),_xlfn.XLOOKUP(Table10[[#This Row],[ID NCC]],Data_TongTram2[ID NCC],Data_TongTram2[Tên NCC]))</f>
        <v>Anh Thiết</v>
      </c>
      <c r="C1605" s="497" t="str">
        <f>IF(Table10[[#This Row],[Trạm/DTR]]="DTR","DTR","Trạm")</f>
        <v>Trạm</v>
      </c>
      <c r="D1605" s="497" t="str">
        <f>Table10[[#This Row],[ID NCC]]&amp;Table10[[#This Row],[Trạm/DTR]]</f>
        <v>001J3000002HLZBIA4Khánh Nga</v>
      </c>
      <c r="E1605" s="497" t="str">
        <f>IF(Table10[[#This Row],[DTR/Trạm]]="DTR",_xlfn.XLOOKUP(Table10[[#This Row],[ID NCC]],DS_NCC_DTR[ID NCC],DS_NCC_DTR[Nhân viên]),_xlfn.XLOOKUP(Table10[[#This Row],[ID NCC]],Data_TongTram2[ID NCC],Data_TongTram2[Nhân viên]))</f>
        <v>Lâm Đỗ Anh Hào</v>
      </c>
      <c r="F1605" s="497" t="str">
        <f>IF(Table10[[#This Row],[Trạm/DTR]]="DTR",_xlfn.XLOOKUP(Table10[[#This Row],[ID NCC]],DS_NCC_DTR[ID NCC],DS_NCC_DTR[Admin miền]),_xlfn.XLOOKUP(Table10[[#This Row],[Trạm/DTR]],Table16[Trạm],Table16[[Admin ]]))</f>
        <v>Nguyễn Thị Ngọc Bích</v>
      </c>
      <c r="G1605" t="s">
        <v>1296</v>
      </c>
      <c r="H1605" s="497" t="str">
        <f>VLOOKUP(Table10[[#This Row],[Sản Phẩm RG]],'Thông tin'!C:F,4,0)</f>
        <v>PET chai</v>
      </c>
      <c r="I1605">
        <v>410</v>
      </c>
      <c r="J1605" s="497">
        <f>Table10[[#This Row],[Sản lượng kg]]/1000</f>
        <v>0.41</v>
      </c>
      <c r="K1605" s="497" t="str">
        <f>_xlfn.XLOOKUP(Table10[[#This Row],[Loại Hàng]],Table59[Nhóm],Table59[Qui đổi])</f>
        <v>PET chai</v>
      </c>
      <c r="L1605" s="403">
        <v>46172</v>
      </c>
      <c r="M1605" t="s">
        <v>608</v>
      </c>
      <c r="N1605" s="497">
        <f>IF(COUNTIF($A$3:A1605,A1605)=1,1,0)</f>
        <v>0</v>
      </c>
    </row>
    <row r="1606" spans="1:14" x14ac:dyDescent="0.35">
      <c r="A1606" t="s">
        <v>781</v>
      </c>
      <c r="B1606" s="497" t="str">
        <f>IF(Table10[[#This Row],[DTR/Trạm]]="DTR",_xlfn.XLOOKUP(Table10[[#This Row],[ID NCC]],DS_NCC_DTR[ID NCC],DS_NCC_DTR[Tên NCC]),_xlfn.XLOOKUP(Table10[[#This Row],[ID NCC]],Data_TongTram2[ID NCC],Data_TongTram2[Tên NCC]))</f>
        <v>Anh Bằng</v>
      </c>
      <c r="C1606" s="497" t="str">
        <f>IF(Table10[[#This Row],[Trạm/DTR]]="DTR","DTR","Trạm")</f>
        <v>Trạm</v>
      </c>
      <c r="D1606" s="497" t="str">
        <f>Table10[[#This Row],[ID NCC]]&amp;Table10[[#This Row],[Trạm/DTR]]</f>
        <v>001J3000002HLk0IAGKhánh Nga</v>
      </c>
      <c r="E1606" s="497" t="str">
        <f>IF(Table10[[#This Row],[DTR/Trạm]]="DTR",_xlfn.XLOOKUP(Table10[[#This Row],[ID NCC]],DS_NCC_DTR[ID NCC],DS_NCC_DTR[Nhân viên]),_xlfn.XLOOKUP(Table10[[#This Row],[ID NCC]],Data_TongTram2[ID NCC],Data_TongTram2[Nhân viên]))</f>
        <v>Lê Quốc Việt</v>
      </c>
      <c r="F1606" s="497" t="str">
        <f>IF(Table10[[#This Row],[Trạm/DTR]]="DTR",_xlfn.XLOOKUP(Table10[[#This Row],[ID NCC]],DS_NCC_DTR[ID NCC],DS_NCC_DTR[Admin miền]),_xlfn.XLOOKUP(Table10[[#This Row],[Trạm/DTR]],Table16[Trạm],Table16[[Admin ]]))</f>
        <v>Nguyễn Thị Ngọc Bích</v>
      </c>
      <c r="G1606" t="s">
        <v>1296</v>
      </c>
      <c r="H1606" s="497" t="str">
        <f>VLOOKUP(Table10[[#This Row],[Sản Phẩm RG]],'Thông tin'!C:F,4,0)</f>
        <v>PET chai</v>
      </c>
      <c r="I1606">
        <v>-93</v>
      </c>
      <c r="J1606" s="497">
        <f>Table10[[#This Row],[Sản lượng kg]]/1000</f>
        <v>-9.2999999999999999E-2</v>
      </c>
      <c r="K1606" s="497" t="str">
        <f>_xlfn.XLOOKUP(Table10[[#This Row],[Loại Hàng]],Table59[Nhóm],Table59[Qui đổi])</f>
        <v>PET chai</v>
      </c>
      <c r="L1606" s="403">
        <v>46143</v>
      </c>
      <c r="M1606" t="s">
        <v>608</v>
      </c>
      <c r="N1606" s="497">
        <f>IF(COUNTIF($A$3:A1606,A1606)=1,1,0)</f>
        <v>0</v>
      </c>
    </row>
    <row r="1607" spans="1:14" x14ac:dyDescent="0.35">
      <c r="A1607" t="s">
        <v>786</v>
      </c>
      <c r="B1607" s="497" t="str">
        <f>IF(Table10[[#This Row],[DTR/Trạm]]="DTR",_xlfn.XLOOKUP(Table10[[#This Row],[ID NCC]],DS_NCC_DTR[ID NCC],DS_NCC_DTR[Tên NCC]),_xlfn.XLOOKUP(Table10[[#This Row],[ID NCC]],Data_TongTram2[ID NCC],Data_TongTram2[Tên NCC]))</f>
        <v>Anh Tâm Mỏ Cày</v>
      </c>
      <c r="C1607" s="497" t="str">
        <f>IF(Table10[[#This Row],[Trạm/DTR]]="DTR","DTR","Trạm")</f>
        <v>Trạm</v>
      </c>
      <c r="D1607" s="497" t="str">
        <f>Table10[[#This Row],[ID NCC]]&amp;Table10[[#This Row],[Trạm/DTR]]</f>
        <v>001J3000002HLyRIAWKhánh Nga</v>
      </c>
      <c r="E1607" s="497" t="str">
        <f>IF(Table10[[#This Row],[DTR/Trạm]]="DTR",_xlfn.XLOOKUP(Table10[[#This Row],[ID NCC]],DS_NCC_DTR[ID NCC],DS_NCC_DTR[Nhân viên]),_xlfn.XLOOKUP(Table10[[#This Row],[ID NCC]],Data_TongTram2[ID NCC],Data_TongTram2[Nhân viên]))</f>
        <v>Lê Quốc Việt</v>
      </c>
      <c r="F1607" s="497" t="str">
        <f>IF(Table10[[#This Row],[Trạm/DTR]]="DTR",_xlfn.XLOOKUP(Table10[[#This Row],[ID NCC]],DS_NCC_DTR[ID NCC],DS_NCC_DTR[Admin miền]),_xlfn.XLOOKUP(Table10[[#This Row],[Trạm/DTR]],Table16[Trạm],Table16[[Admin ]]))</f>
        <v>Nguyễn Thị Ngọc Bích</v>
      </c>
      <c r="G1607" t="s">
        <v>1296</v>
      </c>
      <c r="H1607" s="497" t="str">
        <f>VLOOKUP(Table10[[#This Row],[Sản Phẩm RG]],'Thông tin'!C:F,4,0)</f>
        <v>PET chai</v>
      </c>
      <c r="I1607">
        <v>-33</v>
      </c>
      <c r="J1607" s="497">
        <f>Table10[[#This Row],[Sản lượng kg]]/1000</f>
        <v>-3.3000000000000002E-2</v>
      </c>
      <c r="K1607" s="497" t="str">
        <f>_xlfn.XLOOKUP(Table10[[#This Row],[Loại Hàng]],Table59[Nhóm],Table59[Qui đổi])</f>
        <v>PET chai</v>
      </c>
      <c r="L1607" s="403">
        <v>46143</v>
      </c>
      <c r="M1607" t="s">
        <v>608</v>
      </c>
      <c r="N1607" s="497">
        <f>IF(COUNTIF($A$3:A1607,A1607)=1,1,0)</f>
        <v>0</v>
      </c>
    </row>
    <row r="1608" spans="1:14" x14ac:dyDescent="0.35">
      <c r="A1608" t="s">
        <v>786</v>
      </c>
      <c r="B1608" s="497" t="str">
        <f>IF(Table10[[#This Row],[DTR/Trạm]]="DTR",_xlfn.XLOOKUP(Table10[[#This Row],[ID NCC]],DS_NCC_DTR[ID NCC],DS_NCC_DTR[Tên NCC]),_xlfn.XLOOKUP(Table10[[#This Row],[ID NCC]],Data_TongTram2[ID NCC],Data_TongTram2[Tên NCC]))</f>
        <v>Anh Tâm Mỏ Cày</v>
      </c>
      <c r="C1608" s="497" t="str">
        <f>IF(Table10[[#This Row],[Trạm/DTR]]="DTR","DTR","Trạm")</f>
        <v>Trạm</v>
      </c>
      <c r="D1608" s="497" t="str">
        <f>Table10[[#This Row],[ID NCC]]&amp;Table10[[#This Row],[Trạm/DTR]]</f>
        <v>001J3000002HLyRIAWKhánh Nga</v>
      </c>
      <c r="E1608" s="497" t="str">
        <f>IF(Table10[[#This Row],[DTR/Trạm]]="DTR",_xlfn.XLOOKUP(Table10[[#This Row],[ID NCC]],DS_NCC_DTR[ID NCC],DS_NCC_DTR[Nhân viên]),_xlfn.XLOOKUP(Table10[[#This Row],[ID NCC]],Data_TongTram2[ID NCC],Data_TongTram2[Nhân viên]))</f>
        <v>Lê Quốc Việt</v>
      </c>
      <c r="F1608" s="497" t="str">
        <f>IF(Table10[[#This Row],[Trạm/DTR]]="DTR",_xlfn.XLOOKUP(Table10[[#This Row],[ID NCC]],DS_NCC_DTR[ID NCC],DS_NCC_DTR[Admin miền]),_xlfn.XLOOKUP(Table10[[#This Row],[Trạm/DTR]],Table16[Trạm],Table16[[Admin ]]))</f>
        <v>Nguyễn Thị Ngọc Bích</v>
      </c>
      <c r="G1608" t="s">
        <v>1296</v>
      </c>
      <c r="H1608" s="497" t="str">
        <f>VLOOKUP(Table10[[#This Row],[Sản Phẩm RG]],'Thông tin'!C:F,4,0)</f>
        <v>PET chai</v>
      </c>
      <c r="I1608">
        <v>-23</v>
      </c>
      <c r="J1608" s="497">
        <f>Table10[[#This Row],[Sản lượng kg]]/1000</f>
        <v>-2.3E-2</v>
      </c>
      <c r="K1608" s="497" t="str">
        <f>_xlfn.XLOOKUP(Table10[[#This Row],[Loại Hàng]],Table59[Nhóm],Table59[Qui đổi])</f>
        <v>PET chai</v>
      </c>
      <c r="L1608" s="403">
        <v>46143</v>
      </c>
      <c r="M1608" t="s">
        <v>608</v>
      </c>
      <c r="N1608" s="497">
        <f>IF(COUNTIF($A$3:A1608,A1608)=1,1,0)</f>
        <v>0</v>
      </c>
    </row>
    <row r="1609" spans="1:14" x14ac:dyDescent="0.35">
      <c r="A1609" t="s">
        <v>778</v>
      </c>
      <c r="B1609" s="497" t="str">
        <f>IF(Table10[[#This Row],[DTR/Trạm]]="DTR",_xlfn.XLOOKUP(Table10[[#This Row],[ID NCC]],DS_NCC_DTR[ID NCC],DS_NCC_DTR[Tên NCC]),_xlfn.XLOOKUP(Table10[[#This Row],[ID NCC]],Data_TongTram2[ID NCC],Data_TongTram2[Tên NCC]))</f>
        <v>Thu Lì Bến Tre</v>
      </c>
      <c r="C1609" s="497" t="str">
        <f>IF(Table10[[#This Row],[Trạm/DTR]]="DTR","DTR","Trạm")</f>
        <v>Trạm</v>
      </c>
      <c r="D1609" s="497" t="str">
        <f>Table10[[#This Row],[ID NCC]]&amp;Table10[[#This Row],[Trạm/DTR]]</f>
        <v>001J3000002HLdpIAGKhánh Nga</v>
      </c>
      <c r="E1609" s="497" t="str">
        <f>IF(Table10[[#This Row],[DTR/Trạm]]="DTR",_xlfn.XLOOKUP(Table10[[#This Row],[ID NCC]],DS_NCC_DTR[ID NCC],DS_NCC_DTR[Nhân viên]),_xlfn.XLOOKUP(Table10[[#This Row],[ID NCC]],Data_TongTram2[ID NCC],Data_TongTram2[Nhân viên]))</f>
        <v>Lê Quốc Việt</v>
      </c>
      <c r="F1609" s="497" t="str">
        <f>IF(Table10[[#This Row],[Trạm/DTR]]="DTR",_xlfn.XLOOKUP(Table10[[#This Row],[ID NCC]],DS_NCC_DTR[ID NCC],DS_NCC_DTR[Admin miền]),_xlfn.XLOOKUP(Table10[[#This Row],[Trạm/DTR]],Table16[Trạm],Table16[[Admin ]]))</f>
        <v>Nguyễn Thị Ngọc Bích</v>
      </c>
      <c r="G1609" t="s">
        <v>1296</v>
      </c>
      <c r="H1609" s="497" t="str">
        <f>VLOOKUP(Table10[[#This Row],[Sản Phẩm RG]],'Thông tin'!C:F,4,0)</f>
        <v>PET chai</v>
      </c>
      <c r="I1609">
        <v>-29</v>
      </c>
      <c r="J1609" s="497">
        <f>Table10[[#This Row],[Sản lượng kg]]/1000</f>
        <v>-2.9000000000000001E-2</v>
      </c>
      <c r="K1609" s="497" t="str">
        <f>_xlfn.XLOOKUP(Table10[[#This Row],[Loại Hàng]],Table59[Nhóm],Table59[Qui đổi])</f>
        <v>PET chai</v>
      </c>
      <c r="L1609" s="403">
        <v>46143</v>
      </c>
      <c r="M1609" t="s">
        <v>608</v>
      </c>
      <c r="N1609" s="497">
        <f>IF(COUNTIF($A$3:A1609,A1609)=1,1,0)</f>
        <v>0</v>
      </c>
    </row>
    <row r="1610" spans="1:14" x14ac:dyDescent="0.35">
      <c r="A1610" t="s">
        <v>1716</v>
      </c>
      <c r="B1610" s="497" t="str">
        <f>IF(Table10[[#This Row],[DTR/Trạm]]="DTR",_xlfn.XLOOKUP(Table10[[#This Row],[ID NCC]],DS_NCC_DTR[ID NCC],DS_NCC_DTR[Tên NCC]),_xlfn.XLOOKUP(Table10[[#This Row],[ID NCC]],Data_TongTram2[ID NCC],Data_TongTram2[Tên NCC]))</f>
        <v>NCC Chị Ngọc Tháp Mười</v>
      </c>
      <c r="C1610" s="497" t="str">
        <f>IF(Table10[[#This Row],[Trạm/DTR]]="DTR","DTR","Trạm")</f>
        <v>Trạm</v>
      </c>
      <c r="D1610" s="497" t="str">
        <f>Table10[[#This Row],[ID NCC]]&amp;Table10[[#This Row],[Trạm/DTR]]</f>
        <v>001dc00001xt0uZAAQKhánh Nga</v>
      </c>
      <c r="E1610" s="497" t="str">
        <f>IF(Table10[[#This Row],[DTR/Trạm]]="DTR",_xlfn.XLOOKUP(Table10[[#This Row],[ID NCC]],DS_NCC_DTR[ID NCC],DS_NCC_DTR[Nhân viên]),_xlfn.XLOOKUP(Table10[[#This Row],[ID NCC]],Data_TongTram2[ID NCC],Data_TongTram2[Nhân viên]))</f>
        <v>Lâm Đỗ Anh Hào</v>
      </c>
      <c r="F1610" s="497" t="str">
        <f>IF(Table10[[#This Row],[Trạm/DTR]]="DTR",_xlfn.XLOOKUP(Table10[[#This Row],[ID NCC]],DS_NCC_DTR[ID NCC],DS_NCC_DTR[Admin miền]),_xlfn.XLOOKUP(Table10[[#This Row],[Trạm/DTR]],Table16[Trạm],Table16[[Admin ]]))</f>
        <v>Nguyễn Thị Ngọc Bích</v>
      </c>
      <c r="G1610" t="s">
        <v>1296</v>
      </c>
      <c r="H1610" s="497" t="str">
        <f>VLOOKUP(Table10[[#This Row],[Sản Phẩm RG]],'Thông tin'!C:F,4,0)</f>
        <v>PET chai</v>
      </c>
      <c r="I1610">
        <v>-42</v>
      </c>
      <c r="J1610" s="497">
        <f>Table10[[#This Row],[Sản lượng kg]]/1000</f>
        <v>-4.2000000000000003E-2</v>
      </c>
      <c r="K1610" s="497" t="str">
        <f>_xlfn.XLOOKUP(Table10[[#This Row],[Loại Hàng]],Table59[Nhóm],Table59[Qui đổi])</f>
        <v>PET chai</v>
      </c>
      <c r="L1610" s="403">
        <v>46143</v>
      </c>
      <c r="M1610" t="s">
        <v>608</v>
      </c>
      <c r="N1610" s="497">
        <f>IF(COUNTIF($A$3:A1610,A1610)=1,1,0)</f>
        <v>0</v>
      </c>
    </row>
    <row r="1611" spans="1:14" x14ac:dyDescent="0.35">
      <c r="A1611" t="s">
        <v>972</v>
      </c>
      <c r="B1611" s="497" t="str">
        <f>IF(Table10[[#This Row],[DTR/Trạm]]="DTR",_xlfn.XLOOKUP(Table10[[#This Row],[ID NCC]],DS_NCC_DTR[ID NCC],DS_NCC_DTR[Tên NCC]),_xlfn.XLOOKUP(Table10[[#This Row],[ID NCC]],Data_TongTram2[ID NCC],Data_TongTram2[Tên NCC]))</f>
        <v>Anh Hiếu Thanh Phú</v>
      </c>
      <c r="C1611" s="497" t="str">
        <f>IF(Table10[[#This Row],[Trạm/DTR]]="DTR","DTR","Trạm")</f>
        <v>Trạm</v>
      </c>
      <c r="D1611" s="497" t="str">
        <f>Table10[[#This Row],[ID NCC]]&amp;Table10[[#This Row],[Trạm/DTR]]</f>
        <v>001J3000005G3IGIA0Khánh Nga</v>
      </c>
      <c r="E1611" s="497" t="str">
        <f>IF(Table10[[#This Row],[DTR/Trạm]]="DTR",_xlfn.XLOOKUP(Table10[[#This Row],[ID NCC]],DS_NCC_DTR[ID NCC],DS_NCC_DTR[Nhân viên]),_xlfn.XLOOKUP(Table10[[#This Row],[ID NCC]],Data_TongTram2[ID NCC],Data_TongTram2[Nhân viên]))</f>
        <v>Lê Quốc Việt</v>
      </c>
      <c r="F1611" s="497" t="str">
        <f>IF(Table10[[#This Row],[Trạm/DTR]]="DTR",_xlfn.XLOOKUP(Table10[[#This Row],[ID NCC]],DS_NCC_DTR[ID NCC],DS_NCC_DTR[Admin miền]),_xlfn.XLOOKUP(Table10[[#This Row],[Trạm/DTR]],Table16[Trạm],Table16[[Admin ]]))</f>
        <v>Nguyễn Thị Ngọc Bích</v>
      </c>
      <c r="G1611" t="s">
        <v>1296</v>
      </c>
      <c r="H1611" s="497" t="str">
        <f>VLOOKUP(Table10[[#This Row],[Sản Phẩm RG]],'Thông tin'!C:F,4,0)</f>
        <v>PET chai</v>
      </c>
      <c r="I1611">
        <v>-12</v>
      </c>
      <c r="J1611" s="497">
        <f>Table10[[#This Row],[Sản lượng kg]]/1000</f>
        <v>-1.2E-2</v>
      </c>
      <c r="K1611" s="497" t="str">
        <f>_xlfn.XLOOKUP(Table10[[#This Row],[Loại Hàng]],Table59[Nhóm],Table59[Qui đổi])</f>
        <v>PET chai</v>
      </c>
      <c r="L1611" s="403">
        <v>46143</v>
      </c>
      <c r="M1611" t="s">
        <v>608</v>
      </c>
      <c r="N1611" s="497">
        <f>IF(COUNTIF($A$3:A1611,A1611)=1,1,0)</f>
        <v>1</v>
      </c>
    </row>
    <row r="1612" spans="1:14" x14ac:dyDescent="0.35">
      <c r="A1612" t="s">
        <v>411</v>
      </c>
      <c r="B1612" s="497" t="str">
        <f>IF(Table10[[#This Row],[DTR/Trạm]]="DTR",_xlfn.XLOOKUP(Table10[[#This Row],[ID NCC]],DS_NCC_DTR[ID NCC],DS_NCC_DTR[Tên NCC]),_xlfn.XLOOKUP(Table10[[#This Row],[ID NCC]],Data_TongTram2[ID NCC],Data_TongTram2[Tên NCC]))</f>
        <v>Anh Chiến</v>
      </c>
      <c r="C1612" s="497" t="str">
        <f>IF(Table10[[#This Row],[Trạm/DTR]]="DTR","DTR","Trạm")</f>
        <v>Trạm</v>
      </c>
      <c r="D1612" s="497" t="str">
        <f>Table10[[#This Row],[ID NCC]]&amp;Table10[[#This Row],[Trạm/DTR]]</f>
        <v>001J3000002HLbcIAGKhánh Nga</v>
      </c>
      <c r="E1612" s="497" t="str">
        <f>IF(Table10[[#This Row],[DTR/Trạm]]="DTR",_xlfn.XLOOKUP(Table10[[#This Row],[ID NCC]],DS_NCC_DTR[ID NCC],DS_NCC_DTR[Nhân viên]),_xlfn.XLOOKUP(Table10[[#This Row],[ID NCC]],Data_TongTram2[ID NCC],Data_TongTram2[Nhân viên]))</f>
        <v>Lâm Đỗ Anh Hào</v>
      </c>
      <c r="F1612" s="497" t="str">
        <f>IF(Table10[[#This Row],[Trạm/DTR]]="DTR",_xlfn.XLOOKUP(Table10[[#This Row],[ID NCC]],DS_NCC_DTR[ID NCC],DS_NCC_DTR[Admin miền]),_xlfn.XLOOKUP(Table10[[#This Row],[Trạm/DTR]],Table16[Trạm],Table16[[Admin ]]))</f>
        <v>Nguyễn Thị Ngọc Bích</v>
      </c>
      <c r="G1612" t="s">
        <v>1296</v>
      </c>
      <c r="H1612" s="497" t="str">
        <f>VLOOKUP(Table10[[#This Row],[Sản Phẩm RG]],'Thông tin'!C:F,4,0)</f>
        <v>PET chai</v>
      </c>
      <c r="I1612">
        <v>-22</v>
      </c>
      <c r="J1612" s="497">
        <f>Table10[[#This Row],[Sản lượng kg]]/1000</f>
        <v>-2.1999999999999999E-2</v>
      </c>
      <c r="K1612" s="497" t="str">
        <f>_xlfn.XLOOKUP(Table10[[#This Row],[Loại Hàng]],Table59[Nhóm],Table59[Qui đổi])</f>
        <v>PET chai</v>
      </c>
      <c r="L1612" s="403">
        <v>46143</v>
      </c>
      <c r="M1612" t="s">
        <v>608</v>
      </c>
      <c r="N1612" s="497">
        <f>IF(COUNTIF($A$3:A1612,A1612)=1,1,0)</f>
        <v>0</v>
      </c>
    </row>
    <row r="1613" spans="1:14" x14ac:dyDescent="0.35">
      <c r="A1613" t="s">
        <v>1654</v>
      </c>
      <c r="B1613" s="497" t="str">
        <f>IF(Table10[[#This Row],[DTR/Trạm]]="DTR",_xlfn.XLOOKUP(Table10[[#This Row],[ID NCC]],DS_NCC_DTR[ID NCC],DS_NCC_DTR[Tên NCC]),_xlfn.XLOOKUP(Table10[[#This Row],[ID NCC]],Data_TongTram2[ID NCC],Data_TongTram2[Tên NCC]))</f>
        <v>Chị Yến Chợ Bưng</v>
      </c>
      <c r="C1613" s="497" t="str">
        <f>IF(Table10[[#This Row],[Trạm/DTR]]="DTR","DTR","Trạm")</f>
        <v>Trạm</v>
      </c>
      <c r="D1613" s="497" t="str">
        <f>Table10[[#This Row],[ID NCC]]&amp;Table10[[#This Row],[Trạm/DTR]]</f>
        <v>001dc00001au4DSAAYKhánh Nga</v>
      </c>
      <c r="E1613" s="497" t="str">
        <f>IF(Table10[[#This Row],[DTR/Trạm]]="DTR",_xlfn.XLOOKUP(Table10[[#This Row],[ID NCC]],DS_NCC_DTR[ID NCC],DS_NCC_DTR[Nhân viên]),_xlfn.XLOOKUP(Table10[[#This Row],[ID NCC]],Data_TongTram2[ID NCC],Data_TongTram2[Nhân viên]))</f>
        <v>Lâm Đỗ Anh Hào</v>
      </c>
      <c r="F1613" s="497" t="str">
        <f>IF(Table10[[#This Row],[Trạm/DTR]]="DTR",_xlfn.XLOOKUP(Table10[[#This Row],[ID NCC]],DS_NCC_DTR[ID NCC],DS_NCC_DTR[Admin miền]),_xlfn.XLOOKUP(Table10[[#This Row],[Trạm/DTR]],Table16[Trạm],Table16[[Admin ]]))</f>
        <v>Nguyễn Thị Ngọc Bích</v>
      </c>
      <c r="G1613" t="s">
        <v>1296</v>
      </c>
      <c r="H1613" s="497" t="str">
        <f>VLOOKUP(Table10[[#This Row],[Sản Phẩm RG]],'Thông tin'!C:F,4,0)</f>
        <v>PET chai</v>
      </c>
      <c r="I1613">
        <v>-9</v>
      </c>
      <c r="J1613" s="497">
        <f>Table10[[#This Row],[Sản lượng kg]]/1000</f>
        <v>-8.9999999999999993E-3</v>
      </c>
      <c r="K1613" s="497" t="str">
        <f>_xlfn.XLOOKUP(Table10[[#This Row],[Loại Hàng]],Table59[Nhóm],Table59[Qui đổi])</f>
        <v>PET chai</v>
      </c>
      <c r="L1613" s="403">
        <v>46143</v>
      </c>
      <c r="M1613" t="s">
        <v>608</v>
      </c>
      <c r="N1613" s="497">
        <f>IF(COUNTIF($A$3:A1613,A1613)=1,1,0)</f>
        <v>0</v>
      </c>
    </row>
    <row r="1614" spans="1:14" x14ac:dyDescent="0.35">
      <c r="A1614" t="s">
        <v>674</v>
      </c>
      <c r="B1614" s="497" t="str">
        <f>IF(Table10[[#This Row],[DTR/Trạm]]="DTR",_xlfn.XLOOKUP(Table10[[#This Row],[ID NCC]],DS_NCC_DTR[ID NCC],DS_NCC_DTR[Tên NCC]),_xlfn.XLOOKUP(Table10[[#This Row],[ID NCC]],Data_TongTram2[ID NCC],Data_TongTram2[Tên NCC]))</f>
        <v>Anh Trí Cai Lậy</v>
      </c>
      <c r="C1614" s="497" t="str">
        <f>IF(Table10[[#This Row],[Trạm/DTR]]="DTR","DTR","Trạm")</f>
        <v>Trạm</v>
      </c>
      <c r="D1614" s="497" t="str">
        <f>Table10[[#This Row],[ID NCC]]&amp;Table10[[#This Row],[Trạm/DTR]]</f>
        <v>001J3000002HLrCIAWKhánh Nga</v>
      </c>
      <c r="E1614" s="497" t="str">
        <f>IF(Table10[[#This Row],[DTR/Trạm]]="DTR",_xlfn.XLOOKUP(Table10[[#This Row],[ID NCC]],DS_NCC_DTR[ID NCC],DS_NCC_DTR[Nhân viên]),_xlfn.XLOOKUP(Table10[[#This Row],[ID NCC]],Data_TongTram2[ID NCC],Data_TongTram2[Nhân viên]))</f>
        <v>Lâm Đỗ Anh Hào</v>
      </c>
      <c r="F1614" s="497" t="str">
        <f>IF(Table10[[#This Row],[Trạm/DTR]]="DTR",_xlfn.XLOOKUP(Table10[[#This Row],[ID NCC]],DS_NCC_DTR[ID NCC],DS_NCC_DTR[Admin miền]),_xlfn.XLOOKUP(Table10[[#This Row],[Trạm/DTR]],Table16[Trạm],Table16[[Admin ]]))</f>
        <v>Nguyễn Thị Ngọc Bích</v>
      </c>
      <c r="G1614" t="s">
        <v>1296</v>
      </c>
      <c r="H1614" s="497" t="str">
        <f>VLOOKUP(Table10[[#This Row],[Sản Phẩm RG]],'Thông tin'!C:F,4,0)</f>
        <v>PET chai</v>
      </c>
      <c r="I1614">
        <v>-29</v>
      </c>
      <c r="J1614" s="497">
        <f>Table10[[#This Row],[Sản lượng kg]]/1000</f>
        <v>-2.9000000000000001E-2</v>
      </c>
      <c r="K1614" s="497" t="str">
        <f>_xlfn.XLOOKUP(Table10[[#This Row],[Loại Hàng]],Table59[Nhóm],Table59[Qui đổi])</f>
        <v>PET chai</v>
      </c>
      <c r="L1614" s="403">
        <v>46143</v>
      </c>
      <c r="M1614" t="s">
        <v>608</v>
      </c>
      <c r="N1614" s="497">
        <f>IF(COUNTIF($A$3:A1614,A1614)=1,1,0)</f>
        <v>0</v>
      </c>
    </row>
    <row r="1615" spans="1:14" x14ac:dyDescent="0.35">
      <c r="A1615" t="s">
        <v>654</v>
      </c>
      <c r="B1615" s="497" t="str">
        <f>IF(Table10[[#This Row],[DTR/Trạm]]="DTR",_xlfn.XLOOKUP(Table10[[#This Row],[ID NCC]],DS_NCC_DTR[ID NCC],DS_NCC_DTR[Tên NCC]),_xlfn.XLOOKUP(Table10[[#This Row],[ID NCC]],Data_TongTram2[ID NCC],Data_TongTram2[Tên NCC]))</f>
        <v>Chị Phượng Tân Trụ</v>
      </c>
      <c r="C1615" s="497" t="str">
        <f>IF(Table10[[#This Row],[Trạm/DTR]]="DTR","DTR","Trạm")</f>
        <v>Trạm</v>
      </c>
      <c r="D1615" s="497" t="str">
        <f>Table10[[#This Row],[ID NCC]]&amp;Table10[[#This Row],[Trạm/DTR]]</f>
        <v>001J3000002HLfxIAGKhánh Nga</v>
      </c>
      <c r="E1615" s="497" t="str">
        <f>IF(Table10[[#This Row],[DTR/Trạm]]="DTR",_xlfn.XLOOKUP(Table10[[#This Row],[ID NCC]],DS_NCC_DTR[ID NCC],DS_NCC_DTR[Nhân viên]),_xlfn.XLOOKUP(Table10[[#This Row],[ID NCC]],Data_TongTram2[ID NCC],Data_TongTram2[Nhân viên]))</f>
        <v>Nguyễn Duy Tân</v>
      </c>
      <c r="F1615" s="497" t="str">
        <f>IF(Table10[[#This Row],[Trạm/DTR]]="DTR",_xlfn.XLOOKUP(Table10[[#This Row],[ID NCC]],DS_NCC_DTR[ID NCC],DS_NCC_DTR[Admin miền]),_xlfn.XLOOKUP(Table10[[#This Row],[Trạm/DTR]],Table16[Trạm],Table16[[Admin ]]))</f>
        <v>Nguyễn Thị Ngọc Bích</v>
      </c>
      <c r="G1615" t="s">
        <v>1296</v>
      </c>
      <c r="H1615" s="497" t="str">
        <f>VLOOKUP(Table10[[#This Row],[Sản Phẩm RG]],'Thông tin'!C:F,4,0)</f>
        <v>PET chai</v>
      </c>
      <c r="I1615">
        <v>-48</v>
      </c>
      <c r="J1615" s="497">
        <f>Table10[[#This Row],[Sản lượng kg]]/1000</f>
        <v>-4.8000000000000001E-2</v>
      </c>
      <c r="K1615" s="497" t="str">
        <f>_xlfn.XLOOKUP(Table10[[#This Row],[Loại Hàng]],Table59[Nhóm],Table59[Qui đổi])</f>
        <v>PET chai</v>
      </c>
      <c r="L1615" s="403">
        <v>46143</v>
      </c>
      <c r="M1615" t="s">
        <v>608</v>
      </c>
      <c r="N1615" s="497">
        <f>IF(COUNTIF($A$3:A1615,A1615)=1,1,0)</f>
        <v>0</v>
      </c>
    </row>
    <row r="1616" spans="1:14" x14ac:dyDescent="0.35">
      <c r="A1616" t="s">
        <v>776</v>
      </c>
      <c r="B1616" s="497" t="str">
        <f>IF(Table10[[#This Row],[DTR/Trạm]]="DTR",_xlfn.XLOOKUP(Table10[[#This Row],[ID NCC]],DS_NCC_DTR[ID NCC],DS_NCC_DTR[Tên NCC]),_xlfn.XLOOKUP(Table10[[#This Row],[ID NCC]],Data_TongTram2[ID NCC],Data_TongTram2[Tên NCC]))</f>
        <v>Anh Sang Trung Lương</v>
      </c>
      <c r="C1616" s="497" t="str">
        <f>IF(Table10[[#This Row],[Trạm/DTR]]="DTR","DTR","Trạm")</f>
        <v>Trạm</v>
      </c>
      <c r="D1616" s="497" t="str">
        <f>Table10[[#This Row],[ID NCC]]&amp;Table10[[#This Row],[Trạm/DTR]]</f>
        <v>001J3000002HLbgIAGKhánh Nga</v>
      </c>
      <c r="E1616" s="497" t="str">
        <f>IF(Table10[[#This Row],[DTR/Trạm]]="DTR",_xlfn.XLOOKUP(Table10[[#This Row],[ID NCC]],DS_NCC_DTR[ID NCC],DS_NCC_DTR[Nhân viên]),_xlfn.XLOOKUP(Table10[[#This Row],[ID NCC]],Data_TongTram2[ID NCC],Data_TongTram2[Nhân viên]))</f>
        <v>Lâm Đỗ Anh Hào</v>
      </c>
      <c r="F1616" s="497" t="str">
        <f>IF(Table10[[#This Row],[Trạm/DTR]]="DTR",_xlfn.XLOOKUP(Table10[[#This Row],[ID NCC]],DS_NCC_DTR[ID NCC],DS_NCC_DTR[Admin miền]),_xlfn.XLOOKUP(Table10[[#This Row],[Trạm/DTR]],Table16[Trạm],Table16[[Admin ]]))</f>
        <v>Nguyễn Thị Ngọc Bích</v>
      </c>
      <c r="G1616" t="s">
        <v>1296</v>
      </c>
      <c r="H1616" s="497" t="str">
        <f>VLOOKUP(Table10[[#This Row],[Sản Phẩm RG]],'Thông tin'!C:F,4,0)</f>
        <v>PET chai</v>
      </c>
      <c r="I1616">
        <v>-19</v>
      </c>
      <c r="J1616" s="497">
        <f>Table10[[#This Row],[Sản lượng kg]]/1000</f>
        <v>-1.9E-2</v>
      </c>
      <c r="K1616" s="497" t="str">
        <f>_xlfn.XLOOKUP(Table10[[#This Row],[Loại Hàng]],Table59[Nhóm],Table59[Qui đổi])</f>
        <v>PET chai</v>
      </c>
      <c r="L1616" s="403">
        <v>46143</v>
      </c>
      <c r="M1616" t="s">
        <v>608</v>
      </c>
      <c r="N1616" s="497">
        <f>IF(COUNTIF($A$3:A1616,A1616)=1,1,0)</f>
        <v>0</v>
      </c>
    </row>
    <row r="1617" spans="1:14" x14ac:dyDescent="0.35">
      <c r="A1617" t="s">
        <v>671</v>
      </c>
      <c r="B1617" s="497" t="str">
        <f>IF(Table10[[#This Row],[DTR/Trạm]]="DTR",_xlfn.XLOOKUP(Table10[[#This Row],[ID NCC]],DS_NCC_DTR[ID NCC],DS_NCC_DTR[Tên NCC]),_xlfn.XLOOKUP(Table10[[#This Row],[ID NCC]],Data_TongTram2[ID NCC],Data_TongTram2[Tên NCC]))</f>
        <v>Chị Năm Kim</v>
      </c>
      <c r="C1617" s="497" t="str">
        <f>IF(Table10[[#This Row],[Trạm/DTR]]="DTR","DTR","Trạm")</f>
        <v>Trạm</v>
      </c>
      <c r="D1617" s="497" t="str">
        <f>Table10[[#This Row],[ID NCC]]&amp;Table10[[#This Row],[Trạm/DTR]]</f>
        <v>001J3000002HLyNIAWKhánh Nga</v>
      </c>
      <c r="E1617" s="497" t="str">
        <f>IF(Table10[[#This Row],[DTR/Trạm]]="DTR",_xlfn.XLOOKUP(Table10[[#This Row],[ID NCC]],DS_NCC_DTR[ID NCC],DS_NCC_DTR[Nhân viên]),_xlfn.XLOOKUP(Table10[[#This Row],[ID NCC]],Data_TongTram2[ID NCC],Data_TongTram2[Nhân viên]))</f>
        <v>Lâm Đỗ Anh Hào</v>
      </c>
      <c r="F1617" s="497" t="str">
        <f>IF(Table10[[#This Row],[Trạm/DTR]]="DTR",_xlfn.XLOOKUP(Table10[[#This Row],[ID NCC]],DS_NCC_DTR[ID NCC],DS_NCC_DTR[Admin miền]),_xlfn.XLOOKUP(Table10[[#This Row],[Trạm/DTR]],Table16[Trạm],Table16[[Admin ]]))</f>
        <v>Nguyễn Thị Ngọc Bích</v>
      </c>
      <c r="G1617" t="s">
        <v>1296</v>
      </c>
      <c r="H1617" s="497" t="str">
        <f>VLOOKUP(Table10[[#This Row],[Sản Phẩm RG]],'Thông tin'!C:F,4,0)</f>
        <v>PET chai</v>
      </c>
      <c r="I1617">
        <v>-26</v>
      </c>
      <c r="J1617" s="497">
        <f>Table10[[#This Row],[Sản lượng kg]]/1000</f>
        <v>-2.5999999999999999E-2</v>
      </c>
      <c r="K1617" s="497" t="str">
        <f>_xlfn.XLOOKUP(Table10[[#This Row],[Loại Hàng]],Table59[Nhóm],Table59[Qui đổi])</f>
        <v>PET chai</v>
      </c>
      <c r="L1617" s="403">
        <v>46143</v>
      </c>
      <c r="M1617" t="s">
        <v>608</v>
      </c>
      <c r="N1617" s="497">
        <f>IF(COUNTIF($A$3:A1617,A1617)=1,1,0)</f>
        <v>0</v>
      </c>
    </row>
    <row r="1618" spans="1:14" x14ac:dyDescent="0.35">
      <c r="A1618" t="s">
        <v>395</v>
      </c>
      <c r="B1618" s="497" t="str">
        <f>IF(Table10[[#This Row],[DTR/Trạm]]="DTR",_xlfn.XLOOKUP(Table10[[#This Row],[ID NCC]],DS_NCC_DTR[ID NCC],DS_NCC_DTR[Tên NCC]),_xlfn.XLOOKUP(Table10[[#This Row],[ID NCC]],Data_TongTram2[ID NCC],Data_TongTram2[Tên NCC]))</f>
        <v>Anh Vũ Bến Tre</v>
      </c>
      <c r="C1618" s="497" t="str">
        <f>IF(Table10[[#This Row],[Trạm/DTR]]="DTR","DTR","Trạm")</f>
        <v>Trạm</v>
      </c>
      <c r="D1618" s="497" t="str">
        <f>Table10[[#This Row],[ID NCC]]&amp;Table10[[#This Row],[Trạm/DTR]]</f>
        <v>001J3000002HLx5IAGKhánh Nga</v>
      </c>
      <c r="E1618" s="497" t="str">
        <f>IF(Table10[[#This Row],[DTR/Trạm]]="DTR",_xlfn.XLOOKUP(Table10[[#This Row],[ID NCC]],DS_NCC_DTR[ID NCC],DS_NCC_DTR[Nhân viên]),_xlfn.XLOOKUP(Table10[[#This Row],[ID NCC]],Data_TongTram2[ID NCC],Data_TongTram2[Nhân viên]))</f>
        <v>Lê Quốc Việt</v>
      </c>
      <c r="F1618" s="497" t="str">
        <f>IF(Table10[[#This Row],[Trạm/DTR]]="DTR",_xlfn.XLOOKUP(Table10[[#This Row],[ID NCC]],DS_NCC_DTR[ID NCC],DS_NCC_DTR[Admin miền]),_xlfn.XLOOKUP(Table10[[#This Row],[Trạm/DTR]],Table16[Trạm],Table16[[Admin ]]))</f>
        <v>Nguyễn Thị Ngọc Bích</v>
      </c>
      <c r="G1618" t="s">
        <v>1296</v>
      </c>
      <c r="H1618" s="497" t="str">
        <f>VLOOKUP(Table10[[#This Row],[Sản Phẩm RG]],'Thông tin'!C:F,4,0)</f>
        <v>PET chai</v>
      </c>
      <c r="I1618">
        <v>-58</v>
      </c>
      <c r="J1618" s="497">
        <f>Table10[[#This Row],[Sản lượng kg]]/1000</f>
        <v>-5.8000000000000003E-2</v>
      </c>
      <c r="K1618" s="497" t="str">
        <f>_xlfn.XLOOKUP(Table10[[#This Row],[Loại Hàng]],Table59[Nhóm],Table59[Qui đổi])</f>
        <v>PET chai</v>
      </c>
      <c r="L1618" s="403">
        <v>46143</v>
      </c>
      <c r="M1618" t="s">
        <v>608</v>
      </c>
      <c r="N1618" s="497">
        <f>IF(COUNTIF($A$3:A1618,A1618)=1,1,0)</f>
        <v>0</v>
      </c>
    </row>
    <row r="1619" spans="1:14" x14ac:dyDescent="0.35">
      <c r="A1619" t="s">
        <v>390</v>
      </c>
      <c r="B1619" s="497" t="str">
        <f>IF(Table10[[#This Row],[DTR/Trạm]]="DTR",_xlfn.XLOOKUP(Table10[[#This Row],[ID NCC]],DS_NCC_DTR[ID NCC],DS_NCC_DTR[Tên NCC]),_xlfn.XLOOKUP(Table10[[#This Row],[ID NCC]],Data_TongTram2[ID NCC],Data_TongTram2[Tên NCC]))</f>
        <v>Anh Dũng Vĩnh Kim</v>
      </c>
      <c r="C1619" s="497" t="str">
        <f>IF(Table10[[#This Row],[Trạm/DTR]]="DTR","DTR","Trạm")</f>
        <v>Trạm</v>
      </c>
      <c r="D1619" s="497" t="str">
        <f>Table10[[#This Row],[ID NCC]]&amp;Table10[[#This Row],[Trạm/DTR]]</f>
        <v>001J3000002HLptIAGKhánh Nga</v>
      </c>
      <c r="E1619" s="497" t="str">
        <f>IF(Table10[[#This Row],[DTR/Trạm]]="DTR",_xlfn.XLOOKUP(Table10[[#This Row],[ID NCC]],DS_NCC_DTR[ID NCC],DS_NCC_DTR[Nhân viên]),_xlfn.XLOOKUP(Table10[[#This Row],[ID NCC]],Data_TongTram2[ID NCC],Data_TongTram2[Nhân viên]))</f>
        <v>Lâm Đỗ Anh Hào</v>
      </c>
      <c r="F1619" s="497" t="str">
        <f>IF(Table10[[#This Row],[Trạm/DTR]]="DTR",_xlfn.XLOOKUP(Table10[[#This Row],[ID NCC]],DS_NCC_DTR[ID NCC],DS_NCC_DTR[Admin miền]),_xlfn.XLOOKUP(Table10[[#This Row],[Trạm/DTR]],Table16[Trạm],Table16[[Admin ]]))</f>
        <v>Nguyễn Thị Ngọc Bích</v>
      </c>
      <c r="G1619" t="s">
        <v>1296</v>
      </c>
      <c r="H1619" s="497" t="str">
        <f>VLOOKUP(Table10[[#This Row],[Sản Phẩm RG]],'Thông tin'!C:F,4,0)</f>
        <v>PET chai</v>
      </c>
      <c r="I1619">
        <v>-26</v>
      </c>
      <c r="J1619" s="497">
        <f>Table10[[#This Row],[Sản lượng kg]]/1000</f>
        <v>-2.5999999999999999E-2</v>
      </c>
      <c r="K1619" s="497" t="str">
        <f>_xlfn.XLOOKUP(Table10[[#This Row],[Loại Hàng]],Table59[Nhóm],Table59[Qui đổi])</f>
        <v>PET chai</v>
      </c>
      <c r="L1619" s="403">
        <v>46143</v>
      </c>
      <c r="M1619" t="s">
        <v>608</v>
      </c>
      <c r="N1619" s="497">
        <f>IF(COUNTIF($A$3:A1993,A1619)=1,1,0)</f>
        <v>0</v>
      </c>
    </row>
    <row r="1620" spans="1:14" x14ac:dyDescent="0.35">
      <c r="A1620" t="s">
        <v>348</v>
      </c>
      <c r="B1620" s="497" t="str">
        <f>IF(Table10[[#This Row],[DTR/Trạm]]="DTR",_xlfn.XLOOKUP(Table10[[#This Row],[ID NCC]],DS_NCC_DTR[ID NCC],DS_NCC_DTR[Tên NCC]),_xlfn.XLOOKUP(Table10[[#This Row],[ID NCC]],Data_TongTram2[ID NCC],Data_TongTram2[Tên NCC]))</f>
        <v>Công ty TNHH MTV Thu Mua Phế Liệu Thương Viên</v>
      </c>
      <c r="C1620" s="497" t="str">
        <f>IF(Table10[[#This Row],[Trạm/DTR]]="DTR","DTR","Trạm")</f>
        <v>Trạm</v>
      </c>
      <c r="D1620" s="497" t="str">
        <f>Table10[[#This Row],[ID NCC]]&amp;Table10[[#This Row],[Trạm/DTR]]</f>
        <v>001J3000002HLbQIAWKhánh Nga LA</v>
      </c>
      <c r="E1620" s="497" t="str">
        <f>IF(Table10[[#This Row],[DTR/Trạm]]="DTR",_xlfn.XLOOKUP(Table10[[#This Row],[ID NCC]],DS_NCC_DTR[ID NCC],DS_NCC_DTR[Nhân viên]),_xlfn.XLOOKUP(Table10[[#This Row],[ID NCC]],Data_TongTram2[ID NCC],Data_TongTram2[Nhân viên]))</f>
        <v>Dương Quốc Trung</v>
      </c>
      <c r="F1620" s="497" t="str">
        <f>IF(Table10[[#This Row],[Trạm/DTR]]="DTR",_xlfn.XLOOKUP(Table10[[#This Row],[ID NCC]],DS_NCC_DTR[ID NCC],DS_NCC_DTR[Admin miền]),_xlfn.XLOOKUP(Table10[[#This Row],[Trạm/DTR]],Table16[Trạm],Table16[[Admin ]]))</f>
        <v>Nguyễn Thị Ngọc Bích</v>
      </c>
      <c r="G1620" t="s">
        <v>2240</v>
      </c>
      <c r="H1620" s="497" t="str">
        <f>VLOOKUP(Table10[[#This Row],[Sản Phẩm RG]],'Thông tin'!C:F,4,0)</f>
        <v>PET chai</v>
      </c>
      <c r="I1620">
        <v>9105</v>
      </c>
      <c r="J1620" s="497">
        <f>Table10[[#This Row],[Sản lượng kg]]/1000</f>
        <v>9.1050000000000004</v>
      </c>
      <c r="K1620" s="497" t="str">
        <f>_xlfn.XLOOKUP(Table10[[#This Row],[Loại Hàng]],Table59[Nhóm],Table59[Qui đổi])</f>
        <v>PET chai</v>
      </c>
      <c r="L1620" s="403">
        <v>46153</v>
      </c>
      <c r="M1620" t="s">
        <v>2955</v>
      </c>
      <c r="N1620" s="497">
        <f>IF(COUNTIF($A$3:A1620,A1620)=1,1,0)</f>
        <v>1</v>
      </c>
    </row>
    <row r="1621" spans="1:14" x14ac:dyDescent="0.35">
      <c r="A1621" t="s">
        <v>348</v>
      </c>
      <c r="B1621" s="497" t="str">
        <f>IF(Table10[[#This Row],[DTR/Trạm]]="DTR",_xlfn.XLOOKUP(Table10[[#This Row],[ID NCC]],DS_NCC_DTR[ID NCC],DS_NCC_DTR[Tên NCC]),_xlfn.XLOOKUP(Table10[[#This Row],[ID NCC]],Data_TongTram2[ID NCC],Data_TongTram2[Tên NCC]))</f>
        <v>Công ty TNHH MTV Thu Mua Phế Liệu Thương Viên</v>
      </c>
      <c r="C1621" s="497" t="str">
        <f>IF(Table10[[#This Row],[Trạm/DTR]]="DTR","DTR","Trạm")</f>
        <v>Trạm</v>
      </c>
      <c r="D1621" s="497" t="str">
        <f>Table10[[#This Row],[ID NCC]]&amp;Table10[[#This Row],[Trạm/DTR]]</f>
        <v>001J3000002HLbQIAWKhánh Nga LA</v>
      </c>
      <c r="E1621" s="497" t="str">
        <f>IF(Table10[[#This Row],[DTR/Trạm]]="DTR",_xlfn.XLOOKUP(Table10[[#This Row],[ID NCC]],DS_NCC_DTR[ID NCC],DS_NCC_DTR[Nhân viên]),_xlfn.XLOOKUP(Table10[[#This Row],[ID NCC]],Data_TongTram2[ID NCC],Data_TongTram2[Nhân viên]))</f>
        <v>Dương Quốc Trung</v>
      </c>
      <c r="F1621" s="497" t="str">
        <f>IF(Table10[[#This Row],[Trạm/DTR]]="DTR",_xlfn.XLOOKUP(Table10[[#This Row],[ID NCC]],DS_NCC_DTR[ID NCC],DS_NCC_DTR[Admin miền]),_xlfn.XLOOKUP(Table10[[#This Row],[Trạm/DTR]],Table16[Trạm],Table16[[Admin ]]))</f>
        <v>Nguyễn Thị Ngọc Bích</v>
      </c>
      <c r="G1621" t="s">
        <v>2240</v>
      </c>
      <c r="H1621" s="497" t="str">
        <f>VLOOKUP(Table10[[#This Row],[Sản Phẩm RG]],'Thông tin'!C:F,4,0)</f>
        <v>PET chai</v>
      </c>
      <c r="I1621">
        <v>17452</v>
      </c>
      <c r="J1621" s="497">
        <f>Table10[[#This Row],[Sản lượng kg]]/1000</f>
        <v>17.452000000000002</v>
      </c>
      <c r="K1621" s="497" t="str">
        <f>_xlfn.XLOOKUP(Table10[[#This Row],[Loại Hàng]],Table59[Nhóm],Table59[Qui đổi])</f>
        <v>PET chai</v>
      </c>
      <c r="L1621" s="403">
        <v>46153</v>
      </c>
      <c r="M1621" t="s">
        <v>2955</v>
      </c>
      <c r="N1621" s="497">
        <f>IF(COUNTIF($A$3:A1621,A1621)=1,1,0)</f>
        <v>0</v>
      </c>
    </row>
    <row r="1622" spans="1:14" x14ac:dyDescent="0.35">
      <c r="A1622" t="s">
        <v>1693</v>
      </c>
      <c r="B1622" s="497" t="str">
        <f>IF(Table10[[#This Row],[DTR/Trạm]]="DTR",_xlfn.XLOOKUP(Table10[[#This Row],[ID NCC]],DS_NCC_DTR[ID NCC],DS_NCC_DTR[Tên NCC]),_xlfn.XLOOKUP(Table10[[#This Row],[ID NCC]],Data_TongTram2[ID NCC],Data_TongTram2[Tên NCC]))</f>
        <v>CÔNG TY AN HƯNG</v>
      </c>
      <c r="C1622" s="497" t="str">
        <f>IF(Table10[[#This Row],[Trạm/DTR]]="DTR","DTR","Trạm")</f>
        <v>Trạm</v>
      </c>
      <c r="D1622" s="497" t="str">
        <f>Table10[[#This Row],[ID NCC]]&amp;Table10[[#This Row],[Trạm/DTR]]</f>
        <v>001J3000007XNgaIAGKhánh Nga LA</v>
      </c>
      <c r="E1622" s="497" t="str">
        <f>IF(Table10[[#This Row],[DTR/Trạm]]="DTR",_xlfn.XLOOKUP(Table10[[#This Row],[ID NCC]],DS_NCC_DTR[ID NCC],DS_NCC_DTR[Nhân viên]),_xlfn.XLOOKUP(Table10[[#This Row],[ID NCC]],Data_TongTram2[ID NCC],Data_TongTram2[Nhân viên]))</f>
        <v>Bùi Vũ Thanh Huy</v>
      </c>
      <c r="F1622" s="497" t="str">
        <f>IF(Table10[[#This Row],[Trạm/DTR]]="DTR",_xlfn.XLOOKUP(Table10[[#This Row],[ID NCC]],DS_NCC_DTR[ID NCC],DS_NCC_DTR[Admin miền]),_xlfn.XLOOKUP(Table10[[#This Row],[Trạm/DTR]],Table16[Trạm],Table16[[Admin ]]))</f>
        <v>Nguyễn Thị Ngọc Bích</v>
      </c>
      <c r="G1622" t="s">
        <v>2240</v>
      </c>
      <c r="H1622" s="497" t="str">
        <f>VLOOKUP(Table10[[#This Row],[Sản Phẩm RG]],'Thông tin'!C:F,4,0)</f>
        <v>PET chai</v>
      </c>
      <c r="I1622">
        <v>6560</v>
      </c>
      <c r="J1622" s="497">
        <f>Table10[[#This Row],[Sản lượng kg]]/1000</f>
        <v>6.56</v>
      </c>
      <c r="K1622" s="497" t="str">
        <f>_xlfn.XLOOKUP(Table10[[#This Row],[Loại Hàng]],Table59[Nhóm],Table59[Qui đổi])</f>
        <v>PET chai</v>
      </c>
      <c r="L1622" s="403">
        <v>46153</v>
      </c>
      <c r="M1622" t="s">
        <v>2955</v>
      </c>
      <c r="N1622" s="497">
        <f>IF(COUNTIF($A$3:A1622,A1622)=1,1,0)</f>
        <v>0</v>
      </c>
    </row>
    <row r="1623" spans="1:14" x14ac:dyDescent="0.35">
      <c r="A1623" t="s">
        <v>1696</v>
      </c>
      <c r="B1623" s="497" t="str">
        <f>IF(Table10[[#This Row],[DTR/Trạm]]="DTR",_xlfn.XLOOKUP(Table10[[#This Row],[ID NCC]],DS_NCC_DTR[ID NCC],DS_NCC_DTR[Tên NCC]),_xlfn.XLOOKUP(Table10[[#This Row],[ID NCC]],Data_TongTram2[ID NCC],Data_TongTram2[Tên NCC]))</f>
        <v>HKD Huỳnh Ngọc Triều</v>
      </c>
      <c r="C1623" s="497" t="str">
        <f>IF(Table10[[#This Row],[Trạm/DTR]]="DTR","DTR","Trạm")</f>
        <v>Trạm</v>
      </c>
      <c r="D1623" s="497" t="str">
        <f>Table10[[#This Row],[ID NCC]]&amp;Table10[[#This Row],[Trạm/DTR]]</f>
        <v>001J3000007Y8Y5IAKKhánh Nga LA</v>
      </c>
      <c r="E1623" s="497" t="str">
        <f>IF(Table10[[#This Row],[DTR/Trạm]]="DTR",_xlfn.XLOOKUP(Table10[[#This Row],[ID NCC]],DS_NCC_DTR[ID NCC],DS_NCC_DTR[Nhân viên]),_xlfn.XLOOKUP(Table10[[#This Row],[ID NCC]],Data_TongTram2[ID NCC],Data_TongTram2[Nhân viên]))</f>
        <v>Nguyễn Duy Tân</v>
      </c>
      <c r="F1623" s="497" t="str">
        <f>IF(Table10[[#This Row],[Trạm/DTR]]="DTR",_xlfn.XLOOKUP(Table10[[#This Row],[ID NCC]],DS_NCC_DTR[ID NCC],DS_NCC_DTR[Admin miền]),_xlfn.XLOOKUP(Table10[[#This Row],[Trạm/DTR]],Table16[Trạm],Table16[[Admin ]]))</f>
        <v>Nguyễn Thị Ngọc Bích</v>
      </c>
      <c r="G1623" t="s">
        <v>2240</v>
      </c>
      <c r="H1623" s="497" t="str">
        <f>VLOOKUP(Table10[[#This Row],[Sản Phẩm RG]],'Thông tin'!C:F,4,0)</f>
        <v>PET chai</v>
      </c>
      <c r="I1623">
        <v>3220</v>
      </c>
      <c r="J1623" s="497">
        <f>Table10[[#This Row],[Sản lượng kg]]/1000</f>
        <v>3.22</v>
      </c>
      <c r="K1623" s="497" t="str">
        <f>_xlfn.XLOOKUP(Table10[[#This Row],[Loại Hàng]],Table59[Nhóm],Table59[Qui đổi])</f>
        <v>PET chai</v>
      </c>
      <c r="L1623" s="403">
        <v>46154</v>
      </c>
      <c r="M1623" t="s">
        <v>2955</v>
      </c>
      <c r="N1623" s="497">
        <f>IF(COUNTIF($A$3:A1623,A1623)=1,1,0)</f>
        <v>1</v>
      </c>
    </row>
    <row r="1624" spans="1:14" x14ac:dyDescent="0.35">
      <c r="A1624" t="s">
        <v>1693</v>
      </c>
      <c r="B1624" s="497" t="str">
        <f>IF(Table10[[#This Row],[DTR/Trạm]]="DTR",_xlfn.XLOOKUP(Table10[[#This Row],[ID NCC]],DS_NCC_DTR[ID NCC],DS_NCC_DTR[Tên NCC]),_xlfn.XLOOKUP(Table10[[#This Row],[ID NCC]],Data_TongTram2[ID NCC],Data_TongTram2[Tên NCC]))</f>
        <v>CÔNG TY AN HƯNG</v>
      </c>
      <c r="C1624" s="497" t="str">
        <f>IF(Table10[[#This Row],[Trạm/DTR]]="DTR","DTR","Trạm")</f>
        <v>Trạm</v>
      </c>
      <c r="D1624" s="497" t="str">
        <f>Table10[[#This Row],[ID NCC]]&amp;Table10[[#This Row],[Trạm/DTR]]</f>
        <v>001J3000007XNgaIAGKhánh Nga LA</v>
      </c>
      <c r="E1624" s="497" t="str">
        <f>IF(Table10[[#This Row],[DTR/Trạm]]="DTR",_xlfn.XLOOKUP(Table10[[#This Row],[ID NCC]],DS_NCC_DTR[ID NCC],DS_NCC_DTR[Nhân viên]),_xlfn.XLOOKUP(Table10[[#This Row],[ID NCC]],Data_TongTram2[ID NCC],Data_TongTram2[Nhân viên]))</f>
        <v>Bùi Vũ Thanh Huy</v>
      </c>
      <c r="F1624" s="497" t="str">
        <f>IF(Table10[[#This Row],[Trạm/DTR]]="DTR",_xlfn.XLOOKUP(Table10[[#This Row],[ID NCC]],DS_NCC_DTR[ID NCC],DS_NCC_DTR[Admin miền]),_xlfn.XLOOKUP(Table10[[#This Row],[Trạm/DTR]],Table16[Trạm],Table16[[Admin ]]))</f>
        <v>Nguyễn Thị Ngọc Bích</v>
      </c>
      <c r="G1624" t="s">
        <v>2240</v>
      </c>
      <c r="H1624" s="497" t="str">
        <f>VLOOKUP(Table10[[#This Row],[Sản Phẩm RG]],'Thông tin'!C:F,4,0)</f>
        <v>PET chai</v>
      </c>
      <c r="I1624">
        <v>6720</v>
      </c>
      <c r="J1624" s="497">
        <f>Table10[[#This Row],[Sản lượng kg]]/1000</f>
        <v>6.72</v>
      </c>
      <c r="K1624" s="497" t="str">
        <f>_xlfn.XLOOKUP(Table10[[#This Row],[Loại Hàng]],Table59[Nhóm],Table59[Qui đổi])</f>
        <v>PET chai</v>
      </c>
      <c r="L1624" s="403">
        <v>46154</v>
      </c>
      <c r="M1624" t="s">
        <v>2955</v>
      </c>
      <c r="N1624" s="497">
        <f>IF(COUNTIF($A$3:A1624,A1624)=1,1,0)</f>
        <v>0</v>
      </c>
    </row>
    <row r="1625" spans="1:14" x14ac:dyDescent="0.35">
      <c r="A1625" t="s">
        <v>348</v>
      </c>
      <c r="B1625" s="497" t="str">
        <f>IF(Table10[[#This Row],[DTR/Trạm]]="DTR",_xlfn.XLOOKUP(Table10[[#This Row],[ID NCC]],DS_NCC_DTR[ID NCC],DS_NCC_DTR[Tên NCC]),_xlfn.XLOOKUP(Table10[[#This Row],[ID NCC]],Data_TongTram2[ID NCC],Data_TongTram2[Tên NCC]))</f>
        <v>Công ty TNHH MTV Thu Mua Phế Liệu Thương Viên</v>
      </c>
      <c r="C1625" s="497" t="str">
        <f>IF(Table10[[#This Row],[Trạm/DTR]]="DTR","DTR","Trạm")</f>
        <v>Trạm</v>
      </c>
      <c r="D1625" s="497" t="str">
        <f>Table10[[#This Row],[ID NCC]]&amp;Table10[[#This Row],[Trạm/DTR]]</f>
        <v>001J3000002HLbQIAWKhánh Nga LA</v>
      </c>
      <c r="E1625" s="497" t="str">
        <f>IF(Table10[[#This Row],[DTR/Trạm]]="DTR",_xlfn.XLOOKUP(Table10[[#This Row],[ID NCC]],DS_NCC_DTR[ID NCC],DS_NCC_DTR[Nhân viên]),_xlfn.XLOOKUP(Table10[[#This Row],[ID NCC]],Data_TongTram2[ID NCC],Data_TongTram2[Nhân viên]))</f>
        <v>Dương Quốc Trung</v>
      </c>
      <c r="F1625" s="497" t="str">
        <f>IF(Table10[[#This Row],[Trạm/DTR]]="DTR",_xlfn.XLOOKUP(Table10[[#This Row],[ID NCC]],DS_NCC_DTR[ID NCC],DS_NCC_DTR[Admin miền]),_xlfn.XLOOKUP(Table10[[#This Row],[Trạm/DTR]],Table16[Trạm],Table16[[Admin ]]))</f>
        <v>Nguyễn Thị Ngọc Bích</v>
      </c>
      <c r="G1625" t="s">
        <v>2240</v>
      </c>
      <c r="H1625" s="497" t="str">
        <f>VLOOKUP(Table10[[#This Row],[Sản Phẩm RG]],'Thông tin'!C:F,4,0)</f>
        <v>PET chai</v>
      </c>
      <c r="I1625">
        <v>5483</v>
      </c>
      <c r="J1625" s="497">
        <f>Table10[[#This Row],[Sản lượng kg]]/1000</f>
        <v>5.4829999999999997</v>
      </c>
      <c r="K1625" s="497" t="str">
        <f>_xlfn.XLOOKUP(Table10[[#This Row],[Loại Hàng]],Table59[Nhóm],Table59[Qui đổi])</f>
        <v>PET chai</v>
      </c>
      <c r="L1625" s="403">
        <v>46154</v>
      </c>
      <c r="M1625" t="s">
        <v>2955</v>
      </c>
      <c r="N1625" s="497">
        <f>IF(COUNTIF($A$3:A1625,A1625)=1,1,0)</f>
        <v>0</v>
      </c>
    </row>
    <row r="1626" spans="1:14" x14ac:dyDescent="0.35">
      <c r="A1626" t="s">
        <v>1693</v>
      </c>
      <c r="B1626" s="497" t="str">
        <f>IF(Table10[[#This Row],[DTR/Trạm]]="DTR",_xlfn.XLOOKUP(Table10[[#This Row],[ID NCC]],DS_NCC_DTR[ID NCC],DS_NCC_DTR[Tên NCC]),_xlfn.XLOOKUP(Table10[[#This Row],[ID NCC]],Data_TongTram2[ID NCC],Data_TongTram2[Tên NCC]))</f>
        <v>CÔNG TY AN HƯNG</v>
      </c>
      <c r="C1626" s="497" t="str">
        <f>IF(Table10[[#This Row],[Trạm/DTR]]="DTR","DTR","Trạm")</f>
        <v>Trạm</v>
      </c>
      <c r="D1626" s="497" t="str">
        <f>Table10[[#This Row],[ID NCC]]&amp;Table10[[#This Row],[Trạm/DTR]]</f>
        <v>001J3000007XNgaIAGKhánh Nga LA</v>
      </c>
      <c r="E1626" s="497" t="str">
        <f>IF(Table10[[#This Row],[DTR/Trạm]]="DTR",_xlfn.XLOOKUP(Table10[[#This Row],[ID NCC]],DS_NCC_DTR[ID NCC],DS_NCC_DTR[Nhân viên]),_xlfn.XLOOKUP(Table10[[#This Row],[ID NCC]],Data_TongTram2[ID NCC],Data_TongTram2[Nhân viên]))</f>
        <v>Bùi Vũ Thanh Huy</v>
      </c>
      <c r="F1626" s="497" t="str">
        <f>IF(Table10[[#This Row],[Trạm/DTR]]="DTR",_xlfn.XLOOKUP(Table10[[#This Row],[ID NCC]],DS_NCC_DTR[ID NCC],DS_NCC_DTR[Admin miền]),_xlfn.XLOOKUP(Table10[[#This Row],[Trạm/DTR]],Table16[Trạm],Table16[[Admin ]]))</f>
        <v>Nguyễn Thị Ngọc Bích</v>
      </c>
      <c r="G1626" t="s">
        <v>2240</v>
      </c>
      <c r="H1626" s="497" t="str">
        <f>VLOOKUP(Table10[[#This Row],[Sản Phẩm RG]],'Thông tin'!C:F,4,0)</f>
        <v>PET chai</v>
      </c>
      <c r="I1626">
        <v>7020</v>
      </c>
      <c r="J1626" s="497">
        <f>Table10[[#This Row],[Sản lượng kg]]/1000</f>
        <v>7.02</v>
      </c>
      <c r="K1626" s="497" t="str">
        <f>_xlfn.XLOOKUP(Table10[[#This Row],[Loại Hàng]],Table59[Nhóm],Table59[Qui đổi])</f>
        <v>PET chai</v>
      </c>
      <c r="L1626" s="403">
        <v>46154</v>
      </c>
      <c r="M1626" t="s">
        <v>2955</v>
      </c>
      <c r="N1626" s="497">
        <f>IF(COUNTIF($A$3:A1626,A1626)=1,1,0)</f>
        <v>0</v>
      </c>
    </row>
    <row r="1627" spans="1:14" x14ac:dyDescent="0.35">
      <c r="A1627" t="s">
        <v>1693</v>
      </c>
      <c r="B1627" s="497" t="str">
        <f>IF(Table10[[#This Row],[DTR/Trạm]]="DTR",_xlfn.XLOOKUP(Table10[[#This Row],[ID NCC]],DS_NCC_DTR[ID NCC],DS_NCC_DTR[Tên NCC]),_xlfn.XLOOKUP(Table10[[#This Row],[ID NCC]],Data_TongTram2[ID NCC],Data_TongTram2[Tên NCC]))</f>
        <v>CÔNG TY AN HƯNG</v>
      </c>
      <c r="C1627" s="497" t="str">
        <f>IF(Table10[[#This Row],[Trạm/DTR]]="DTR","DTR","Trạm")</f>
        <v>Trạm</v>
      </c>
      <c r="D1627" s="497" t="str">
        <f>Table10[[#This Row],[ID NCC]]&amp;Table10[[#This Row],[Trạm/DTR]]</f>
        <v>001J3000007XNgaIAGKhánh Nga LA</v>
      </c>
      <c r="E1627" s="497" t="str">
        <f>IF(Table10[[#This Row],[DTR/Trạm]]="DTR",_xlfn.XLOOKUP(Table10[[#This Row],[ID NCC]],DS_NCC_DTR[ID NCC],DS_NCC_DTR[Nhân viên]),_xlfn.XLOOKUP(Table10[[#This Row],[ID NCC]],Data_TongTram2[ID NCC],Data_TongTram2[Nhân viên]))</f>
        <v>Bùi Vũ Thanh Huy</v>
      </c>
      <c r="F1627" s="497" t="str">
        <f>IF(Table10[[#This Row],[Trạm/DTR]]="DTR",_xlfn.XLOOKUP(Table10[[#This Row],[ID NCC]],DS_NCC_DTR[ID NCC],DS_NCC_DTR[Admin miền]),_xlfn.XLOOKUP(Table10[[#This Row],[Trạm/DTR]],Table16[Trạm],Table16[[Admin ]]))</f>
        <v>Nguyễn Thị Ngọc Bích</v>
      </c>
      <c r="G1627" t="s">
        <v>2240</v>
      </c>
      <c r="H1627" s="497" t="str">
        <f>VLOOKUP(Table10[[#This Row],[Sản Phẩm RG]],'Thông tin'!C:F,4,0)</f>
        <v>PET chai</v>
      </c>
      <c r="I1627">
        <v>6640</v>
      </c>
      <c r="J1627" s="497">
        <f>Table10[[#This Row],[Sản lượng kg]]/1000</f>
        <v>6.64</v>
      </c>
      <c r="K1627" s="497" t="str">
        <f>_xlfn.XLOOKUP(Table10[[#This Row],[Loại Hàng]],Table59[Nhóm],Table59[Qui đổi])</f>
        <v>PET chai</v>
      </c>
      <c r="L1627" s="403">
        <v>46155</v>
      </c>
      <c r="M1627" t="s">
        <v>2955</v>
      </c>
      <c r="N1627" s="497">
        <f>IF(COUNTIF($A$3:A1627,A1627)=1,1,0)</f>
        <v>0</v>
      </c>
    </row>
    <row r="1628" spans="1:14" x14ac:dyDescent="0.35">
      <c r="A1628" t="s">
        <v>2942</v>
      </c>
      <c r="B1628" s="497" t="str">
        <f>IF(Table10[[#This Row],[DTR/Trạm]]="DTR",_xlfn.XLOOKUP(Table10[[#This Row],[ID NCC]],DS_NCC_DTR[ID NCC],DS_NCC_DTR[Tên NCC]),_xlfn.XLOOKUP(Table10[[#This Row],[ID NCC]],Data_TongTram2[ID NCC],Data_TongTram2[Tên NCC]))</f>
        <v>Anh Phương Nhi Bình Phước</v>
      </c>
      <c r="C1628" s="497" t="str">
        <f>IF(Table10[[#This Row],[Trạm/DTR]]="DTR","DTR","Trạm")</f>
        <v>Trạm</v>
      </c>
      <c r="D1628" s="497" t="str">
        <f>Table10[[#This Row],[ID NCC]]&amp;Table10[[#This Row],[Trạm/DTR]]</f>
        <v>001J3000007aQlTIAUKhánh Nga LA</v>
      </c>
      <c r="E1628" s="497" t="str">
        <f>IF(Table10[[#This Row],[DTR/Trạm]]="DTR",_xlfn.XLOOKUP(Table10[[#This Row],[ID NCC]],DS_NCC_DTR[ID NCC],DS_NCC_DTR[Nhân viên]),_xlfn.XLOOKUP(Table10[[#This Row],[ID NCC]],Data_TongTram2[ID NCC],Data_TongTram2[Nhân viên]))</f>
        <v>Phan Hiếu Lộc</v>
      </c>
      <c r="F1628" s="497" t="str">
        <f>IF(Table10[[#This Row],[Trạm/DTR]]="DTR",_xlfn.XLOOKUP(Table10[[#This Row],[ID NCC]],DS_NCC_DTR[ID NCC],DS_NCC_DTR[Admin miền]),_xlfn.XLOOKUP(Table10[[#This Row],[Trạm/DTR]],Table16[Trạm],Table16[[Admin ]]))</f>
        <v>Nguyễn Thị Ngọc Bích</v>
      </c>
      <c r="G1628" t="s">
        <v>2240</v>
      </c>
      <c r="H1628" s="497" t="str">
        <f>VLOOKUP(Table10[[#This Row],[Sản Phẩm RG]],'Thông tin'!C:F,4,0)</f>
        <v>PET chai</v>
      </c>
      <c r="I1628">
        <v>7220</v>
      </c>
      <c r="J1628" s="497">
        <f>Table10[[#This Row],[Sản lượng kg]]/1000</f>
        <v>7.22</v>
      </c>
      <c r="K1628" s="497" t="str">
        <f>_xlfn.XLOOKUP(Table10[[#This Row],[Loại Hàng]],Table59[Nhóm],Table59[Qui đổi])</f>
        <v>PET chai</v>
      </c>
      <c r="L1628" s="403">
        <v>46156</v>
      </c>
      <c r="M1628" t="s">
        <v>2955</v>
      </c>
      <c r="N1628" s="497">
        <f>IF(COUNTIF($A$3:A1628,A1628)=1,1,0)</f>
        <v>1</v>
      </c>
    </row>
    <row r="1629" spans="1:14" x14ac:dyDescent="0.35">
      <c r="A1629" t="s">
        <v>1693</v>
      </c>
      <c r="B1629" s="497" t="str">
        <f>IF(Table10[[#This Row],[DTR/Trạm]]="DTR",_xlfn.XLOOKUP(Table10[[#This Row],[ID NCC]],DS_NCC_DTR[ID NCC],DS_NCC_DTR[Tên NCC]),_xlfn.XLOOKUP(Table10[[#This Row],[ID NCC]],Data_TongTram2[ID NCC],Data_TongTram2[Tên NCC]))</f>
        <v>CÔNG TY AN HƯNG</v>
      </c>
      <c r="C1629" s="497" t="str">
        <f>IF(Table10[[#This Row],[Trạm/DTR]]="DTR","DTR","Trạm")</f>
        <v>Trạm</v>
      </c>
      <c r="D1629" s="497" t="str">
        <f>Table10[[#This Row],[ID NCC]]&amp;Table10[[#This Row],[Trạm/DTR]]</f>
        <v>001J3000007XNgaIAGKhánh Nga LA</v>
      </c>
      <c r="E1629" s="497" t="str">
        <f>IF(Table10[[#This Row],[DTR/Trạm]]="DTR",_xlfn.XLOOKUP(Table10[[#This Row],[ID NCC]],DS_NCC_DTR[ID NCC],DS_NCC_DTR[Nhân viên]),_xlfn.XLOOKUP(Table10[[#This Row],[ID NCC]],Data_TongTram2[ID NCC],Data_TongTram2[Nhân viên]))</f>
        <v>Bùi Vũ Thanh Huy</v>
      </c>
      <c r="F1629" s="497" t="str">
        <f>IF(Table10[[#This Row],[Trạm/DTR]]="DTR",_xlfn.XLOOKUP(Table10[[#This Row],[ID NCC]],DS_NCC_DTR[ID NCC],DS_NCC_DTR[Admin miền]),_xlfn.XLOOKUP(Table10[[#This Row],[Trạm/DTR]],Table16[Trạm],Table16[[Admin ]]))</f>
        <v>Nguyễn Thị Ngọc Bích</v>
      </c>
      <c r="G1629" t="s">
        <v>2240</v>
      </c>
      <c r="H1629" s="497" t="str">
        <f>VLOOKUP(Table10[[#This Row],[Sản Phẩm RG]],'Thông tin'!C:F,4,0)</f>
        <v>PET chai</v>
      </c>
      <c r="I1629">
        <v>6470</v>
      </c>
      <c r="J1629" s="497">
        <f>Table10[[#This Row],[Sản lượng kg]]/1000</f>
        <v>6.47</v>
      </c>
      <c r="K1629" s="497" t="str">
        <f>_xlfn.XLOOKUP(Table10[[#This Row],[Loại Hàng]],Table59[Nhóm],Table59[Qui đổi])</f>
        <v>PET chai</v>
      </c>
      <c r="L1629" s="403">
        <v>46157</v>
      </c>
      <c r="M1629" t="s">
        <v>2955</v>
      </c>
      <c r="N1629" s="497">
        <f>IF(COUNTIF($A$3:A1629,A1629)=1,1,0)</f>
        <v>0</v>
      </c>
    </row>
    <row r="1630" spans="1:14" x14ac:dyDescent="0.35">
      <c r="A1630" t="s">
        <v>1693</v>
      </c>
      <c r="B1630" s="497" t="str">
        <f>IF(Table10[[#This Row],[DTR/Trạm]]="DTR",_xlfn.XLOOKUP(Table10[[#This Row],[ID NCC]],DS_NCC_DTR[ID NCC],DS_NCC_DTR[Tên NCC]),_xlfn.XLOOKUP(Table10[[#This Row],[ID NCC]],Data_TongTram2[ID NCC],Data_TongTram2[Tên NCC]))</f>
        <v>CÔNG TY AN HƯNG</v>
      </c>
      <c r="C1630" s="497" t="str">
        <f>IF(Table10[[#This Row],[Trạm/DTR]]="DTR","DTR","Trạm")</f>
        <v>Trạm</v>
      </c>
      <c r="D1630" s="497" t="str">
        <f>Table10[[#This Row],[ID NCC]]&amp;Table10[[#This Row],[Trạm/DTR]]</f>
        <v>001J3000007XNgaIAGKhánh Nga LA</v>
      </c>
      <c r="E1630" s="497" t="str">
        <f>IF(Table10[[#This Row],[DTR/Trạm]]="DTR",_xlfn.XLOOKUP(Table10[[#This Row],[ID NCC]],DS_NCC_DTR[ID NCC],DS_NCC_DTR[Nhân viên]),_xlfn.XLOOKUP(Table10[[#This Row],[ID NCC]],Data_TongTram2[ID NCC],Data_TongTram2[Nhân viên]))</f>
        <v>Bùi Vũ Thanh Huy</v>
      </c>
      <c r="F1630" s="497" t="str">
        <f>IF(Table10[[#This Row],[Trạm/DTR]]="DTR",_xlfn.XLOOKUP(Table10[[#This Row],[ID NCC]],DS_NCC_DTR[ID NCC],DS_NCC_DTR[Admin miền]),_xlfn.XLOOKUP(Table10[[#This Row],[Trạm/DTR]],Table16[Trạm],Table16[[Admin ]]))</f>
        <v>Nguyễn Thị Ngọc Bích</v>
      </c>
      <c r="G1630" t="s">
        <v>2240</v>
      </c>
      <c r="H1630" s="497" t="str">
        <f>VLOOKUP(Table10[[#This Row],[Sản Phẩm RG]],'Thông tin'!C:F,4,0)</f>
        <v>PET chai</v>
      </c>
      <c r="I1630">
        <v>6343</v>
      </c>
      <c r="J1630" s="497">
        <f>Table10[[#This Row],[Sản lượng kg]]/1000</f>
        <v>6.343</v>
      </c>
      <c r="K1630" s="497" t="str">
        <f>_xlfn.XLOOKUP(Table10[[#This Row],[Loại Hàng]],Table59[Nhóm],Table59[Qui đổi])</f>
        <v>PET chai</v>
      </c>
      <c r="L1630" s="403">
        <v>46157</v>
      </c>
      <c r="M1630" t="s">
        <v>2955</v>
      </c>
      <c r="N1630" s="497">
        <f>IF(COUNTIF($A$3:A1630,A1630)=1,1,0)</f>
        <v>0</v>
      </c>
    </row>
    <row r="1631" spans="1:14" x14ac:dyDescent="0.35">
      <c r="A1631" t="s">
        <v>1696</v>
      </c>
      <c r="B1631" s="497" t="str">
        <f>IF(Table10[[#This Row],[DTR/Trạm]]="DTR",_xlfn.XLOOKUP(Table10[[#This Row],[ID NCC]],DS_NCC_DTR[ID NCC],DS_NCC_DTR[Tên NCC]),_xlfn.XLOOKUP(Table10[[#This Row],[ID NCC]],Data_TongTram2[ID NCC],Data_TongTram2[Tên NCC]))</f>
        <v>HKD Huỳnh Ngọc Triều</v>
      </c>
      <c r="C1631" s="497" t="str">
        <f>IF(Table10[[#This Row],[Trạm/DTR]]="DTR","DTR","Trạm")</f>
        <v>Trạm</v>
      </c>
      <c r="D1631" s="497" t="str">
        <f>Table10[[#This Row],[ID NCC]]&amp;Table10[[#This Row],[Trạm/DTR]]</f>
        <v>001J3000007Y8Y5IAKKhánh Nga LA</v>
      </c>
      <c r="E1631" s="497" t="str">
        <f>IF(Table10[[#This Row],[DTR/Trạm]]="DTR",_xlfn.XLOOKUP(Table10[[#This Row],[ID NCC]],DS_NCC_DTR[ID NCC],DS_NCC_DTR[Nhân viên]),_xlfn.XLOOKUP(Table10[[#This Row],[ID NCC]],Data_TongTram2[ID NCC],Data_TongTram2[Nhân viên]))</f>
        <v>Nguyễn Duy Tân</v>
      </c>
      <c r="F1631" s="497" t="str">
        <f>IF(Table10[[#This Row],[Trạm/DTR]]="DTR",_xlfn.XLOOKUP(Table10[[#This Row],[ID NCC]],DS_NCC_DTR[ID NCC],DS_NCC_DTR[Admin miền]),_xlfn.XLOOKUP(Table10[[#This Row],[Trạm/DTR]],Table16[Trạm],Table16[[Admin ]]))</f>
        <v>Nguyễn Thị Ngọc Bích</v>
      </c>
      <c r="G1631" t="s">
        <v>2240</v>
      </c>
      <c r="H1631" s="497" t="str">
        <f>VLOOKUP(Table10[[#This Row],[Sản Phẩm RG]],'Thông tin'!C:F,4,0)</f>
        <v>PET chai</v>
      </c>
      <c r="I1631">
        <v>2953</v>
      </c>
      <c r="J1631" s="497">
        <f>Table10[[#This Row],[Sản lượng kg]]/1000</f>
        <v>2.9529999999999998</v>
      </c>
      <c r="K1631" s="497" t="str">
        <f>_xlfn.XLOOKUP(Table10[[#This Row],[Loại Hàng]],Table59[Nhóm],Table59[Qui đổi])</f>
        <v>PET chai</v>
      </c>
      <c r="L1631" s="403">
        <v>46158</v>
      </c>
      <c r="M1631" t="s">
        <v>2955</v>
      </c>
      <c r="N1631" s="497">
        <f>IF(COUNTIF($A$3:A1631,A1631)=1,1,0)</f>
        <v>0</v>
      </c>
    </row>
    <row r="1632" spans="1:14" x14ac:dyDescent="0.35">
      <c r="A1632" t="s">
        <v>1036</v>
      </c>
      <c r="B1632" s="497" t="str">
        <f>IF(Table10[[#This Row],[DTR/Trạm]]="DTR",_xlfn.XLOOKUP(Table10[[#This Row],[ID NCC]],DS_NCC_DTR[ID NCC],DS_NCC_DTR[Tên NCC]),_xlfn.XLOOKUP(Table10[[#This Row],[ID NCC]],Data_TongTram2[ID NCC],Data_TongTram2[Tên NCC]))</f>
        <v>Sáu Phong</v>
      </c>
      <c r="C1632" s="497" t="str">
        <f>IF(Table10[[#This Row],[Trạm/DTR]]="DTR","DTR","Trạm")</f>
        <v>Trạm</v>
      </c>
      <c r="D1632" s="497" t="str">
        <f>Table10[[#This Row],[ID NCC]]&amp;Table10[[#This Row],[Trạm/DTR]]</f>
        <v>001J3000002HLq0IAGKhánh Nga LA</v>
      </c>
      <c r="E1632" s="497" t="str">
        <f>IF(Table10[[#This Row],[DTR/Trạm]]="DTR",_xlfn.XLOOKUP(Table10[[#This Row],[ID NCC]],DS_NCC_DTR[ID NCC],DS_NCC_DTR[Nhân viên]),_xlfn.XLOOKUP(Table10[[#This Row],[ID NCC]],Data_TongTram2[ID NCC],Data_TongTram2[Nhân viên]))</f>
        <v>Phạm Huỳnh Hữu Lộc</v>
      </c>
      <c r="F1632" s="497" t="str">
        <f>IF(Table10[[#This Row],[Trạm/DTR]]="DTR",_xlfn.XLOOKUP(Table10[[#This Row],[ID NCC]],DS_NCC_DTR[ID NCC],DS_NCC_DTR[Admin miền]),_xlfn.XLOOKUP(Table10[[#This Row],[Trạm/DTR]],Table16[Trạm],Table16[[Admin ]]))</f>
        <v>Nguyễn Thị Ngọc Bích</v>
      </c>
      <c r="G1632" t="s">
        <v>600</v>
      </c>
      <c r="H1632" s="497" t="str">
        <f>VLOOKUP(Table10[[#This Row],[Sản Phẩm RG]],'Thông tin'!C:F,4,0)</f>
        <v>PET chai</v>
      </c>
      <c r="I1632">
        <v>6013</v>
      </c>
      <c r="J1632" s="497">
        <f>Table10[[#This Row],[Sản lượng kg]]/1000</f>
        <v>6.0129999999999999</v>
      </c>
      <c r="K1632" s="497" t="str">
        <f>_xlfn.XLOOKUP(Table10[[#This Row],[Loại Hàng]],Table59[Nhóm],Table59[Qui đổi])</f>
        <v>PET chai</v>
      </c>
      <c r="L1632" s="403">
        <v>46158</v>
      </c>
      <c r="M1632" t="s">
        <v>2955</v>
      </c>
      <c r="N1632" s="497">
        <f>IF(COUNTIF($A$3:A1632,A1632)=1,1,0)</f>
        <v>1</v>
      </c>
    </row>
    <row r="1633" spans="1:14" x14ac:dyDescent="0.35">
      <c r="A1633" t="s">
        <v>1252</v>
      </c>
      <c r="B1633" s="497" t="str">
        <f>IF(Table10[[#This Row],[DTR/Trạm]]="DTR",_xlfn.XLOOKUP(Table10[[#This Row],[ID NCC]],DS_NCC_DTR[ID NCC],DS_NCC_DTR[Tên NCC]),_xlfn.XLOOKUP(Table10[[#This Row],[ID NCC]],Data_TongTram2[ID NCC],Data_TongTram2[Tên NCC]))</f>
        <v>Anh Phong</v>
      </c>
      <c r="C1633" s="497" t="str">
        <f>IF(Table10[[#This Row],[Trạm/DTR]]="DTR","DTR","Trạm")</f>
        <v>Trạm</v>
      </c>
      <c r="D1633" s="497" t="str">
        <f>Table10[[#This Row],[ID NCC]]&amp;Table10[[#This Row],[Trạm/DTR]]</f>
        <v>001J3000002J8oyIACKhánh Nga LA</v>
      </c>
      <c r="E1633" s="497" t="str">
        <f>IF(Table10[[#This Row],[DTR/Trạm]]="DTR",_xlfn.XLOOKUP(Table10[[#This Row],[ID NCC]],DS_NCC_DTR[ID NCC],DS_NCC_DTR[Nhân viên]),_xlfn.XLOOKUP(Table10[[#This Row],[ID NCC]],Data_TongTram2[ID NCC],Data_TongTram2[Nhân viên]))</f>
        <v>Nguyễn Văn Phú</v>
      </c>
      <c r="F1633" s="497" t="str">
        <f>IF(Table10[[#This Row],[Trạm/DTR]]="DTR",_xlfn.XLOOKUP(Table10[[#This Row],[ID NCC]],DS_NCC_DTR[ID NCC],DS_NCC_DTR[Admin miền]),_xlfn.XLOOKUP(Table10[[#This Row],[Trạm/DTR]],Table16[Trạm],Table16[[Admin ]]))</f>
        <v>Nguyễn Thị Ngọc Bích</v>
      </c>
      <c r="G1633" t="s">
        <v>1626</v>
      </c>
      <c r="H1633" s="497" t="str">
        <f>VLOOKUP(Table10[[#This Row],[Sản Phẩm RG]],'Thông tin'!C:F,4,0)</f>
        <v>PET chai</v>
      </c>
      <c r="I1633">
        <v>6364</v>
      </c>
      <c r="J1633" s="497">
        <f>Table10[[#This Row],[Sản lượng kg]]/1000</f>
        <v>6.3639999999999999</v>
      </c>
      <c r="K1633" s="497" t="str">
        <f>_xlfn.XLOOKUP(Table10[[#This Row],[Loại Hàng]],Table59[Nhóm],Table59[Qui đổi])</f>
        <v>PET chai</v>
      </c>
      <c r="L1633" s="403">
        <v>46158</v>
      </c>
      <c r="M1633" t="s">
        <v>2955</v>
      </c>
      <c r="N1633" s="497">
        <f>IF(COUNTIF($A$3:A1633,A1633)=1,1,0)</f>
        <v>1</v>
      </c>
    </row>
    <row r="1634" spans="1:14" x14ac:dyDescent="0.35">
      <c r="A1634" t="s">
        <v>348</v>
      </c>
      <c r="B1634" s="497" t="str">
        <f>IF(Table10[[#This Row],[DTR/Trạm]]="DTR",_xlfn.XLOOKUP(Table10[[#This Row],[ID NCC]],DS_NCC_DTR[ID NCC],DS_NCC_DTR[Tên NCC]),_xlfn.XLOOKUP(Table10[[#This Row],[ID NCC]],Data_TongTram2[ID NCC],Data_TongTram2[Tên NCC]))</f>
        <v>Công ty TNHH MTV Thu Mua Phế Liệu Thương Viên</v>
      </c>
      <c r="C1634" s="497" t="str">
        <f>IF(Table10[[#This Row],[Trạm/DTR]]="DTR","DTR","Trạm")</f>
        <v>Trạm</v>
      </c>
      <c r="D1634" s="497" t="str">
        <f>Table10[[#This Row],[ID NCC]]&amp;Table10[[#This Row],[Trạm/DTR]]</f>
        <v>001J3000002HLbQIAWKhánh Nga LA</v>
      </c>
      <c r="E1634" s="497" t="str">
        <f>IF(Table10[[#This Row],[DTR/Trạm]]="DTR",_xlfn.XLOOKUP(Table10[[#This Row],[ID NCC]],DS_NCC_DTR[ID NCC],DS_NCC_DTR[Nhân viên]),_xlfn.XLOOKUP(Table10[[#This Row],[ID NCC]],Data_TongTram2[ID NCC],Data_TongTram2[Nhân viên]))</f>
        <v>Dương Quốc Trung</v>
      </c>
      <c r="F1634" s="497" t="str">
        <f>IF(Table10[[#This Row],[Trạm/DTR]]="DTR",_xlfn.XLOOKUP(Table10[[#This Row],[ID NCC]],DS_NCC_DTR[ID NCC],DS_NCC_DTR[Admin miền]),_xlfn.XLOOKUP(Table10[[#This Row],[Trạm/DTR]],Table16[Trạm],Table16[[Admin ]]))</f>
        <v>Nguyễn Thị Ngọc Bích</v>
      </c>
      <c r="G1634" t="s">
        <v>2240</v>
      </c>
      <c r="H1634" s="497" t="str">
        <f>VLOOKUP(Table10[[#This Row],[Sản Phẩm RG]],'Thông tin'!C:F,4,0)</f>
        <v>PET chai</v>
      </c>
      <c r="I1634">
        <v>7452</v>
      </c>
      <c r="J1634" s="497">
        <f>Table10[[#This Row],[Sản lượng kg]]/1000</f>
        <v>7.452</v>
      </c>
      <c r="K1634" s="497" t="str">
        <f>_xlfn.XLOOKUP(Table10[[#This Row],[Loại Hàng]],Table59[Nhóm],Table59[Qui đổi])</f>
        <v>PET chai</v>
      </c>
      <c r="L1634" s="403">
        <v>46160</v>
      </c>
      <c r="M1634" t="s">
        <v>2955</v>
      </c>
      <c r="N1634" s="497">
        <f>IF(COUNTIF($A$3:A1634,A1634)=1,1,0)</f>
        <v>0</v>
      </c>
    </row>
    <row r="1635" spans="1:14" x14ac:dyDescent="0.35">
      <c r="A1635" t="s">
        <v>369</v>
      </c>
      <c r="B1635" s="497" t="str">
        <f>IF(Table10[[#This Row],[DTR/Trạm]]="DTR",_xlfn.XLOOKUP(Table10[[#This Row],[ID NCC]],DS_NCC_DTR[ID NCC],DS_NCC_DTR[Tên NCC]),_xlfn.XLOOKUP(Table10[[#This Row],[ID NCC]],Data_TongTram2[ID NCC],Data_TongTram2[Tên NCC]))</f>
        <v>Hộ Kinh Doanh Nguyễn Văn Tạ</v>
      </c>
      <c r="C1635" s="497" t="str">
        <f>IF(Table10[[#This Row],[Trạm/DTR]]="DTR","DTR","Trạm")</f>
        <v>Trạm</v>
      </c>
      <c r="D1635" s="497" t="str">
        <f>Table10[[#This Row],[ID NCC]]&amp;Table10[[#This Row],[Trạm/DTR]]</f>
        <v>001J3000005FHwQIAWKhánh Nga LA</v>
      </c>
      <c r="E1635" s="497" t="str">
        <f>IF(Table10[[#This Row],[DTR/Trạm]]="DTR",_xlfn.XLOOKUP(Table10[[#This Row],[ID NCC]],DS_NCC_DTR[ID NCC],DS_NCC_DTR[Nhân viên]),_xlfn.XLOOKUP(Table10[[#This Row],[ID NCC]],Data_TongTram2[ID NCC],Data_TongTram2[Nhân viên]))</f>
        <v>Dương Quốc Trung</v>
      </c>
      <c r="F1635" s="497" t="str">
        <f>IF(Table10[[#This Row],[Trạm/DTR]]="DTR",_xlfn.XLOOKUP(Table10[[#This Row],[ID NCC]],DS_NCC_DTR[ID NCC],DS_NCC_DTR[Admin miền]),_xlfn.XLOOKUP(Table10[[#This Row],[Trạm/DTR]],Table16[Trạm],Table16[[Admin ]]))</f>
        <v>Nguyễn Thị Ngọc Bích</v>
      </c>
      <c r="G1635" t="s">
        <v>2240</v>
      </c>
      <c r="H1635" s="497" t="str">
        <f>VLOOKUP(Table10[[#This Row],[Sản Phẩm RG]],'Thông tin'!C:F,4,0)</f>
        <v>PET chai</v>
      </c>
      <c r="I1635">
        <v>7838</v>
      </c>
      <c r="J1635" s="497">
        <f>Table10[[#This Row],[Sản lượng kg]]/1000</f>
        <v>7.8380000000000001</v>
      </c>
      <c r="K1635" s="497" t="str">
        <f>_xlfn.XLOOKUP(Table10[[#This Row],[Loại Hàng]],Table59[Nhóm],Table59[Qui đổi])</f>
        <v>PET chai</v>
      </c>
      <c r="L1635" s="403">
        <v>46161</v>
      </c>
      <c r="M1635" t="s">
        <v>2955</v>
      </c>
      <c r="N1635" s="497">
        <f>IF(COUNTIF($A$3:A1635,A1635)=1,1,0)</f>
        <v>1</v>
      </c>
    </row>
    <row r="1636" spans="1:14" x14ac:dyDescent="0.35">
      <c r="A1636" t="s">
        <v>1693</v>
      </c>
      <c r="B1636" s="497" t="str">
        <f>IF(Table10[[#This Row],[DTR/Trạm]]="DTR",_xlfn.XLOOKUP(Table10[[#This Row],[ID NCC]],DS_NCC_DTR[ID NCC],DS_NCC_DTR[Tên NCC]),_xlfn.XLOOKUP(Table10[[#This Row],[ID NCC]],Data_TongTram2[ID NCC],Data_TongTram2[Tên NCC]))</f>
        <v>CÔNG TY AN HƯNG</v>
      </c>
      <c r="C1636" s="497" t="str">
        <f>IF(Table10[[#This Row],[Trạm/DTR]]="DTR","DTR","Trạm")</f>
        <v>Trạm</v>
      </c>
      <c r="D1636" s="497" t="str">
        <f>Table10[[#This Row],[ID NCC]]&amp;Table10[[#This Row],[Trạm/DTR]]</f>
        <v>001J3000007XNgaIAGKhánh Nga LA</v>
      </c>
      <c r="E1636" s="497" t="str">
        <f>IF(Table10[[#This Row],[DTR/Trạm]]="DTR",_xlfn.XLOOKUP(Table10[[#This Row],[ID NCC]],DS_NCC_DTR[ID NCC],DS_NCC_DTR[Nhân viên]),_xlfn.XLOOKUP(Table10[[#This Row],[ID NCC]],Data_TongTram2[ID NCC],Data_TongTram2[Nhân viên]))</f>
        <v>Bùi Vũ Thanh Huy</v>
      </c>
      <c r="F1636" s="497" t="str">
        <f>IF(Table10[[#This Row],[Trạm/DTR]]="DTR",_xlfn.XLOOKUP(Table10[[#This Row],[ID NCC]],DS_NCC_DTR[ID NCC],DS_NCC_DTR[Admin miền]),_xlfn.XLOOKUP(Table10[[#This Row],[Trạm/DTR]],Table16[Trạm],Table16[[Admin ]]))</f>
        <v>Nguyễn Thị Ngọc Bích</v>
      </c>
      <c r="G1636" t="s">
        <v>2240</v>
      </c>
      <c r="H1636" s="497" t="str">
        <f>VLOOKUP(Table10[[#This Row],[Sản Phẩm RG]],'Thông tin'!C:F,4,0)</f>
        <v>PET chai</v>
      </c>
      <c r="I1636">
        <v>6900</v>
      </c>
      <c r="J1636" s="497">
        <f>Table10[[#This Row],[Sản lượng kg]]/1000</f>
        <v>6.9</v>
      </c>
      <c r="K1636" s="497" t="str">
        <f>_xlfn.XLOOKUP(Table10[[#This Row],[Loại Hàng]],Table59[Nhóm],Table59[Qui đổi])</f>
        <v>PET chai</v>
      </c>
      <c r="L1636" s="403">
        <v>46161</v>
      </c>
      <c r="M1636" t="s">
        <v>2955</v>
      </c>
      <c r="N1636" s="497">
        <f>IF(COUNTIF($A$3:A1636,A1636)=1,1,0)</f>
        <v>0</v>
      </c>
    </row>
    <row r="1637" spans="1:14" x14ac:dyDescent="0.35">
      <c r="A1637" t="s">
        <v>1693</v>
      </c>
      <c r="B1637" s="497" t="str">
        <f>IF(Table10[[#This Row],[DTR/Trạm]]="DTR",_xlfn.XLOOKUP(Table10[[#This Row],[ID NCC]],DS_NCC_DTR[ID NCC],DS_NCC_DTR[Tên NCC]),_xlfn.XLOOKUP(Table10[[#This Row],[ID NCC]],Data_TongTram2[ID NCC],Data_TongTram2[Tên NCC]))</f>
        <v>CÔNG TY AN HƯNG</v>
      </c>
      <c r="C1637" s="497" t="str">
        <f>IF(Table10[[#This Row],[Trạm/DTR]]="DTR","DTR","Trạm")</f>
        <v>Trạm</v>
      </c>
      <c r="D1637" s="497" t="str">
        <f>Table10[[#This Row],[ID NCC]]&amp;Table10[[#This Row],[Trạm/DTR]]</f>
        <v>001J3000007XNgaIAGKhánh Nga LA</v>
      </c>
      <c r="E1637" s="497" t="str">
        <f>IF(Table10[[#This Row],[DTR/Trạm]]="DTR",_xlfn.XLOOKUP(Table10[[#This Row],[ID NCC]],DS_NCC_DTR[ID NCC],DS_NCC_DTR[Nhân viên]),_xlfn.XLOOKUP(Table10[[#This Row],[ID NCC]],Data_TongTram2[ID NCC],Data_TongTram2[Nhân viên]))</f>
        <v>Bùi Vũ Thanh Huy</v>
      </c>
      <c r="F1637" s="497" t="str">
        <f>IF(Table10[[#This Row],[Trạm/DTR]]="DTR",_xlfn.XLOOKUP(Table10[[#This Row],[ID NCC]],DS_NCC_DTR[ID NCC],DS_NCC_DTR[Admin miền]),_xlfn.XLOOKUP(Table10[[#This Row],[Trạm/DTR]],Table16[Trạm],Table16[[Admin ]]))</f>
        <v>Nguyễn Thị Ngọc Bích</v>
      </c>
      <c r="G1637" t="s">
        <v>2240</v>
      </c>
      <c r="H1637" s="497" t="str">
        <f>VLOOKUP(Table10[[#This Row],[Sản Phẩm RG]],'Thông tin'!C:F,4,0)</f>
        <v>PET chai</v>
      </c>
      <c r="I1637">
        <v>7270</v>
      </c>
      <c r="J1637" s="497">
        <f>Table10[[#This Row],[Sản lượng kg]]/1000</f>
        <v>7.27</v>
      </c>
      <c r="K1637" s="497" t="str">
        <f>_xlfn.XLOOKUP(Table10[[#This Row],[Loại Hàng]],Table59[Nhóm],Table59[Qui đổi])</f>
        <v>PET chai</v>
      </c>
      <c r="L1637" s="403">
        <v>46161</v>
      </c>
      <c r="M1637" t="s">
        <v>2955</v>
      </c>
      <c r="N1637" s="497">
        <f>IF(COUNTIF($A$3:A1637,A1637)=1,1,0)</f>
        <v>0</v>
      </c>
    </row>
    <row r="1638" spans="1:14" x14ac:dyDescent="0.35">
      <c r="A1638" t="s">
        <v>2948</v>
      </c>
      <c r="B1638" s="497" t="str">
        <f>IF(Table10[[#This Row],[DTR/Trạm]]="DTR",_xlfn.XLOOKUP(Table10[[#This Row],[ID NCC]],DS_NCC_DTR[ID NCC],DS_NCC_DTR[Tên NCC]),_xlfn.XLOOKUP(Table10[[#This Row],[ID NCC]],Data_TongTram2[ID NCC],Data_TongTram2[Tên NCC]))</f>
        <v>HKD Vũ Thị Miến</v>
      </c>
      <c r="C1638" s="497" t="str">
        <f>IF(Table10[[#This Row],[Trạm/DTR]]="DTR","DTR","Trạm")</f>
        <v>Trạm</v>
      </c>
      <c r="D1638" s="497" t="str">
        <f>Table10[[#This Row],[ID NCC]]&amp;Table10[[#This Row],[Trạm/DTR]]</f>
        <v>001dc00001g0GDlAAMKhánh Nga LA</v>
      </c>
      <c r="E1638" s="497" t="str">
        <f>IF(Table10[[#This Row],[DTR/Trạm]]="DTR",_xlfn.XLOOKUP(Table10[[#This Row],[ID NCC]],DS_NCC_DTR[ID NCC],DS_NCC_DTR[Nhân viên]),_xlfn.XLOOKUP(Table10[[#This Row],[ID NCC]],Data_TongTram2[ID NCC],Data_TongTram2[Nhân viên]))</f>
        <v>Nguyễn Văn Phú</v>
      </c>
      <c r="F1638" s="497" t="str">
        <f>IF(Table10[[#This Row],[Trạm/DTR]]="DTR",_xlfn.XLOOKUP(Table10[[#This Row],[ID NCC]],DS_NCC_DTR[ID NCC],DS_NCC_DTR[Admin miền]),_xlfn.XLOOKUP(Table10[[#This Row],[Trạm/DTR]],Table16[Trạm],Table16[[Admin ]]))</f>
        <v>Nguyễn Thị Ngọc Bích</v>
      </c>
      <c r="G1638" t="s">
        <v>1534</v>
      </c>
      <c r="H1638" s="497" t="str">
        <f>VLOOKUP(Table10[[#This Row],[Sản Phẩm RG]],'Thông tin'!C:F,4,0)</f>
        <v>HDPE thổi vảy</v>
      </c>
      <c r="I1638">
        <v>7298</v>
      </c>
      <c r="J1638" s="497">
        <f>Table10[[#This Row],[Sản lượng kg]]/1000</f>
        <v>7.298</v>
      </c>
      <c r="K1638" s="497" t="str">
        <f>_xlfn.XLOOKUP(Table10[[#This Row],[Loại Hàng]],Table59[Nhóm],Table59[Qui đổi])</f>
        <v>HDPE</v>
      </c>
      <c r="L1638" s="403">
        <v>46161</v>
      </c>
      <c r="M1638" t="s">
        <v>2955</v>
      </c>
      <c r="N1638" s="497">
        <f>IF(COUNTIF($A$3:A1638,A1638)=1,1,0)</f>
        <v>1</v>
      </c>
    </row>
    <row r="1639" spans="1:14" x14ac:dyDescent="0.35">
      <c r="A1639" t="s">
        <v>2942</v>
      </c>
      <c r="B1639" s="497" t="str">
        <f>IF(Table10[[#This Row],[DTR/Trạm]]="DTR",_xlfn.XLOOKUP(Table10[[#This Row],[ID NCC]],DS_NCC_DTR[ID NCC],DS_NCC_DTR[Tên NCC]),_xlfn.XLOOKUP(Table10[[#This Row],[ID NCC]],Data_TongTram2[ID NCC],Data_TongTram2[Tên NCC]))</f>
        <v>Anh Phương Nhi Bình Phước</v>
      </c>
      <c r="C1639" s="497" t="str">
        <f>IF(Table10[[#This Row],[Trạm/DTR]]="DTR","DTR","Trạm")</f>
        <v>Trạm</v>
      </c>
      <c r="D1639" s="497" t="str">
        <f>Table10[[#This Row],[ID NCC]]&amp;Table10[[#This Row],[Trạm/DTR]]</f>
        <v>001J3000007aQlTIAUKhánh Nga LA</v>
      </c>
      <c r="E1639" s="497" t="str">
        <f>IF(Table10[[#This Row],[DTR/Trạm]]="DTR",_xlfn.XLOOKUP(Table10[[#This Row],[ID NCC]],DS_NCC_DTR[ID NCC],DS_NCC_DTR[Nhân viên]),_xlfn.XLOOKUP(Table10[[#This Row],[ID NCC]],Data_TongTram2[ID NCC],Data_TongTram2[Nhân viên]))</f>
        <v>Phan Hiếu Lộc</v>
      </c>
      <c r="F1639" s="497" t="str">
        <f>IF(Table10[[#This Row],[Trạm/DTR]]="DTR",_xlfn.XLOOKUP(Table10[[#This Row],[ID NCC]],DS_NCC_DTR[ID NCC],DS_NCC_DTR[Admin miền]),_xlfn.XLOOKUP(Table10[[#This Row],[Trạm/DTR]],Table16[Trạm],Table16[[Admin ]]))</f>
        <v>Nguyễn Thị Ngọc Bích</v>
      </c>
      <c r="G1639" t="s">
        <v>2240</v>
      </c>
      <c r="H1639" s="497" t="str">
        <f>VLOOKUP(Table10[[#This Row],[Sản Phẩm RG]],'Thông tin'!C:F,4,0)</f>
        <v>PET chai</v>
      </c>
      <c r="I1639">
        <v>7939</v>
      </c>
      <c r="J1639" s="497">
        <f>Table10[[#This Row],[Sản lượng kg]]/1000</f>
        <v>7.9390000000000001</v>
      </c>
      <c r="K1639" s="497" t="str">
        <f>_xlfn.XLOOKUP(Table10[[#This Row],[Loại Hàng]],Table59[Nhóm],Table59[Qui đổi])</f>
        <v>PET chai</v>
      </c>
      <c r="L1639" s="403">
        <v>46162</v>
      </c>
      <c r="M1639" t="s">
        <v>2955</v>
      </c>
      <c r="N1639" s="497">
        <f>IF(COUNTIF($A$3:A1639,A1639)=1,1,0)</f>
        <v>0</v>
      </c>
    </row>
    <row r="1640" spans="1:14" x14ac:dyDescent="0.35">
      <c r="A1640" t="s">
        <v>2948</v>
      </c>
      <c r="B1640" s="497" t="str">
        <f>IF(Table10[[#This Row],[DTR/Trạm]]="DTR",_xlfn.XLOOKUP(Table10[[#This Row],[ID NCC]],DS_NCC_DTR[ID NCC],DS_NCC_DTR[Tên NCC]),_xlfn.XLOOKUP(Table10[[#This Row],[ID NCC]],Data_TongTram2[ID NCC],Data_TongTram2[Tên NCC]))</f>
        <v>HKD Vũ Thị Miến</v>
      </c>
      <c r="C1640" s="497" t="str">
        <f>IF(Table10[[#This Row],[Trạm/DTR]]="DTR","DTR","Trạm")</f>
        <v>Trạm</v>
      </c>
      <c r="D1640" s="497" t="str">
        <f>Table10[[#This Row],[ID NCC]]&amp;Table10[[#This Row],[Trạm/DTR]]</f>
        <v>001dc00001g0GDlAAMKhánh Nga LA</v>
      </c>
      <c r="E1640" s="497" t="str">
        <f>IF(Table10[[#This Row],[DTR/Trạm]]="DTR",_xlfn.XLOOKUP(Table10[[#This Row],[ID NCC]],DS_NCC_DTR[ID NCC],DS_NCC_DTR[Nhân viên]),_xlfn.XLOOKUP(Table10[[#This Row],[ID NCC]],Data_TongTram2[ID NCC],Data_TongTram2[Nhân viên]))</f>
        <v>Nguyễn Văn Phú</v>
      </c>
      <c r="F1640" s="497" t="str">
        <f>IF(Table10[[#This Row],[Trạm/DTR]]="DTR",_xlfn.XLOOKUP(Table10[[#This Row],[ID NCC]],DS_NCC_DTR[ID NCC],DS_NCC_DTR[Admin miền]),_xlfn.XLOOKUP(Table10[[#This Row],[Trạm/DTR]],Table16[Trạm],Table16[[Admin ]]))</f>
        <v>Nguyễn Thị Ngọc Bích</v>
      </c>
      <c r="G1640" t="s">
        <v>1534</v>
      </c>
      <c r="H1640" s="497" t="str">
        <f>VLOOKUP(Table10[[#This Row],[Sản Phẩm RG]],'Thông tin'!C:F,4,0)</f>
        <v>HDPE thổi vảy</v>
      </c>
      <c r="I1640">
        <v>7078</v>
      </c>
      <c r="J1640" s="497">
        <f>Table10[[#This Row],[Sản lượng kg]]/1000</f>
        <v>7.0780000000000003</v>
      </c>
      <c r="K1640" s="497" t="str">
        <f>_xlfn.XLOOKUP(Table10[[#This Row],[Loại Hàng]],Table59[Nhóm],Table59[Qui đổi])</f>
        <v>HDPE</v>
      </c>
      <c r="L1640" s="403">
        <v>46162</v>
      </c>
      <c r="M1640" t="s">
        <v>2955</v>
      </c>
      <c r="N1640" s="497">
        <f>IF(COUNTIF($A$3:A1640,A1640)=1,1,0)</f>
        <v>0</v>
      </c>
    </row>
    <row r="1641" spans="1:14" x14ac:dyDescent="0.35">
      <c r="A1641" t="s">
        <v>2929</v>
      </c>
      <c r="B1641" s="497" t="str">
        <f>IF(Table10[[#This Row],[DTR/Trạm]]="DTR",_xlfn.XLOOKUP(Table10[[#This Row],[ID NCC]],DS_NCC_DTR[ID NCC],DS_NCC_DTR[Tên NCC]),_xlfn.XLOOKUP(Table10[[#This Row],[ID NCC]],Data_TongTram2[ID NCC],Data_TongTram2[Tên NCC]))</f>
        <v>Anh Trung Ninh Hòa</v>
      </c>
      <c r="C1641" s="497" t="str">
        <f>IF(Table10[[#This Row],[Trạm/DTR]]="DTR","DTR","Trạm")</f>
        <v>Trạm</v>
      </c>
      <c r="D1641" s="497" t="str">
        <f>Table10[[#This Row],[ID NCC]]&amp;Table10[[#This Row],[Trạm/DTR]]</f>
        <v>001J3000002HLaGIAWKhánh Nga LA</v>
      </c>
      <c r="E1641" s="497" t="str">
        <f>IF(Table10[[#This Row],[DTR/Trạm]]="DTR",_xlfn.XLOOKUP(Table10[[#This Row],[ID NCC]],DS_NCC_DTR[ID NCC],DS_NCC_DTR[Nhân viên]),_xlfn.XLOOKUP(Table10[[#This Row],[ID NCC]],Data_TongTram2[ID NCC],Data_TongTram2[Nhân viên]))</f>
        <v>Nguyễn Văn Cường</v>
      </c>
      <c r="F1641" s="497" t="str">
        <f>IF(Table10[[#This Row],[Trạm/DTR]]="DTR",_xlfn.XLOOKUP(Table10[[#This Row],[ID NCC]],DS_NCC_DTR[ID NCC],DS_NCC_DTR[Admin miền]),_xlfn.XLOOKUP(Table10[[#This Row],[Trạm/DTR]],Table16[Trạm],Table16[[Admin ]]))</f>
        <v>Nguyễn Thị Ngọc Bích</v>
      </c>
      <c r="G1641" t="s">
        <v>1626</v>
      </c>
      <c r="H1641" s="497" t="str">
        <f>VLOOKUP(Table10[[#This Row],[Sản Phẩm RG]],'Thông tin'!C:F,4,0)</f>
        <v>PET chai</v>
      </c>
      <c r="I1641">
        <v>11017</v>
      </c>
      <c r="J1641" s="497">
        <f>Table10[[#This Row],[Sản lượng kg]]/1000</f>
        <v>11.016999999999999</v>
      </c>
      <c r="K1641" s="497" t="str">
        <f>_xlfn.XLOOKUP(Table10[[#This Row],[Loại Hàng]],Table59[Nhóm],Table59[Qui đổi])</f>
        <v>PET chai</v>
      </c>
      <c r="L1641" s="403">
        <v>46163</v>
      </c>
      <c r="M1641" t="s">
        <v>2955</v>
      </c>
      <c r="N1641" s="497">
        <f>IF(COUNTIF($A$3:A1641,A1641)=1,1,0)</f>
        <v>1</v>
      </c>
    </row>
    <row r="1642" spans="1:14" x14ac:dyDescent="0.35">
      <c r="A1642" t="s">
        <v>2948</v>
      </c>
      <c r="B1642" s="497" t="str">
        <f>IF(Table10[[#This Row],[DTR/Trạm]]="DTR",_xlfn.XLOOKUP(Table10[[#This Row],[ID NCC]],DS_NCC_DTR[ID NCC],DS_NCC_DTR[Tên NCC]),_xlfn.XLOOKUP(Table10[[#This Row],[ID NCC]],Data_TongTram2[ID NCC],Data_TongTram2[Tên NCC]))</f>
        <v>HKD Vũ Thị Miến</v>
      </c>
      <c r="C1642" s="497" t="str">
        <f>IF(Table10[[#This Row],[Trạm/DTR]]="DTR","DTR","Trạm")</f>
        <v>Trạm</v>
      </c>
      <c r="D1642" s="497" t="str">
        <f>Table10[[#This Row],[ID NCC]]&amp;Table10[[#This Row],[Trạm/DTR]]</f>
        <v>001dc00001g0GDlAAMKhánh Nga LA</v>
      </c>
      <c r="E1642" s="497" t="str">
        <f>IF(Table10[[#This Row],[DTR/Trạm]]="DTR",_xlfn.XLOOKUP(Table10[[#This Row],[ID NCC]],DS_NCC_DTR[ID NCC],DS_NCC_DTR[Nhân viên]),_xlfn.XLOOKUP(Table10[[#This Row],[ID NCC]],Data_TongTram2[ID NCC],Data_TongTram2[Nhân viên]))</f>
        <v>Nguyễn Văn Phú</v>
      </c>
      <c r="F1642" s="497" t="str">
        <f>IF(Table10[[#This Row],[Trạm/DTR]]="DTR",_xlfn.XLOOKUP(Table10[[#This Row],[ID NCC]],DS_NCC_DTR[ID NCC],DS_NCC_DTR[Admin miền]),_xlfn.XLOOKUP(Table10[[#This Row],[Trạm/DTR]],Table16[Trạm],Table16[[Admin ]]))</f>
        <v>Nguyễn Thị Ngọc Bích</v>
      </c>
      <c r="G1642" t="s">
        <v>1534</v>
      </c>
      <c r="H1642" s="497" t="str">
        <f>VLOOKUP(Table10[[#This Row],[Sản Phẩm RG]],'Thông tin'!C:F,4,0)</f>
        <v>HDPE thổi vảy</v>
      </c>
      <c r="I1642">
        <v>6918</v>
      </c>
      <c r="J1642" s="497">
        <f>Table10[[#This Row],[Sản lượng kg]]/1000</f>
        <v>6.9180000000000001</v>
      </c>
      <c r="K1642" s="497" t="str">
        <f>_xlfn.XLOOKUP(Table10[[#This Row],[Loại Hàng]],Table59[Nhóm],Table59[Qui đổi])</f>
        <v>HDPE</v>
      </c>
      <c r="L1642" s="403">
        <v>46163</v>
      </c>
      <c r="M1642" t="s">
        <v>2955</v>
      </c>
      <c r="N1642" s="497">
        <f>IF(COUNTIF($A$3:A1642,A1642)=1,1,0)</f>
        <v>0</v>
      </c>
    </row>
    <row r="1643" spans="1:14" x14ac:dyDescent="0.35">
      <c r="A1643" t="s">
        <v>1696</v>
      </c>
      <c r="B1643" s="497" t="str">
        <f>IF(Table10[[#This Row],[DTR/Trạm]]="DTR",_xlfn.XLOOKUP(Table10[[#This Row],[ID NCC]],DS_NCC_DTR[ID NCC],DS_NCC_DTR[Tên NCC]),_xlfn.XLOOKUP(Table10[[#This Row],[ID NCC]],Data_TongTram2[ID NCC],Data_TongTram2[Tên NCC]))</f>
        <v>HKD Huỳnh Ngọc Triều</v>
      </c>
      <c r="C1643" s="497" t="str">
        <f>IF(Table10[[#This Row],[Trạm/DTR]]="DTR","DTR","Trạm")</f>
        <v>Trạm</v>
      </c>
      <c r="D1643" s="497" t="str">
        <f>Table10[[#This Row],[ID NCC]]&amp;Table10[[#This Row],[Trạm/DTR]]</f>
        <v>001J3000007Y8Y5IAKKhánh Nga LA</v>
      </c>
      <c r="E1643" s="497" t="str">
        <f>IF(Table10[[#This Row],[DTR/Trạm]]="DTR",_xlfn.XLOOKUP(Table10[[#This Row],[ID NCC]],DS_NCC_DTR[ID NCC],DS_NCC_DTR[Nhân viên]),_xlfn.XLOOKUP(Table10[[#This Row],[ID NCC]],Data_TongTram2[ID NCC],Data_TongTram2[Nhân viên]))</f>
        <v>Nguyễn Duy Tân</v>
      </c>
      <c r="F1643" s="497" t="str">
        <f>IF(Table10[[#This Row],[Trạm/DTR]]="DTR",_xlfn.XLOOKUP(Table10[[#This Row],[ID NCC]],DS_NCC_DTR[ID NCC],DS_NCC_DTR[Admin miền]),_xlfn.XLOOKUP(Table10[[#This Row],[Trạm/DTR]],Table16[Trạm],Table16[[Admin ]]))</f>
        <v>Nguyễn Thị Ngọc Bích</v>
      </c>
      <c r="G1643" t="s">
        <v>2240</v>
      </c>
      <c r="H1643" s="497" t="str">
        <f>VLOOKUP(Table10[[#This Row],[Sản Phẩm RG]],'Thông tin'!C:F,4,0)</f>
        <v>PET chai</v>
      </c>
      <c r="I1643">
        <v>3170</v>
      </c>
      <c r="J1643" s="497">
        <f>Table10[[#This Row],[Sản lượng kg]]/1000</f>
        <v>3.17</v>
      </c>
      <c r="K1643" s="497" t="str">
        <f>_xlfn.XLOOKUP(Table10[[#This Row],[Loại Hàng]],Table59[Nhóm],Table59[Qui đổi])</f>
        <v>PET chai</v>
      </c>
      <c r="L1643" s="403">
        <v>46164</v>
      </c>
      <c r="M1643" t="s">
        <v>2955</v>
      </c>
      <c r="N1643" s="497">
        <f>IF(COUNTIF($A$3:A1643,A1643)=1,1,0)</f>
        <v>0</v>
      </c>
    </row>
    <row r="1644" spans="1:14" x14ac:dyDescent="0.35">
      <c r="A1644" t="s">
        <v>1693</v>
      </c>
      <c r="B1644" s="497" t="str">
        <f>IF(Table10[[#This Row],[DTR/Trạm]]="DTR",_xlfn.XLOOKUP(Table10[[#This Row],[ID NCC]],DS_NCC_DTR[ID NCC],DS_NCC_DTR[Tên NCC]),_xlfn.XLOOKUP(Table10[[#This Row],[ID NCC]],Data_TongTram2[ID NCC],Data_TongTram2[Tên NCC]))</f>
        <v>CÔNG TY AN HƯNG</v>
      </c>
      <c r="C1644" s="497" t="str">
        <f>IF(Table10[[#This Row],[Trạm/DTR]]="DTR","DTR","Trạm")</f>
        <v>Trạm</v>
      </c>
      <c r="D1644" s="497" t="str">
        <f>Table10[[#This Row],[ID NCC]]&amp;Table10[[#This Row],[Trạm/DTR]]</f>
        <v>001J3000007XNgaIAGKhánh Nga LA</v>
      </c>
      <c r="E1644" s="497" t="str">
        <f>IF(Table10[[#This Row],[DTR/Trạm]]="DTR",_xlfn.XLOOKUP(Table10[[#This Row],[ID NCC]],DS_NCC_DTR[ID NCC],DS_NCC_DTR[Nhân viên]),_xlfn.XLOOKUP(Table10[[#This Row],[ID NCC]],Data_TongTram2[ID NCC],Data_TongTram2[Nhân viên]))</f>
        <v>Bùi Vũ Thanh Huy</v>
      </c>
      <c r="F1644" s="497" t="str">
        <f>IF(Table10[[#This Row],[Trạm/DTR]]="DTR",_xlfn.XLOOKUP(Table10[[#This Row],[ID NCC]],DS_NCC_DTR[ID NCC],DS_NCC_DTR[Admin miền]),_xlfn.XLOOKUP(Table10[[#This Row],[Trạm/DTR]],Table16[Trạm],Table16[[Admin ]]))</f>
        <v>Nguyễn Thị Ngọc Bích</v>
      </c>
      <c r="G1644" t="s">
        <v>2240</v>
      </c>
      <c r="H1644" s="497" t="str">
        <f>VLOOKUP(Table10[[#This Row],[Sản Phẩm RG]],'Thông tin'!C:F,4,0)</f>
        <v>PET chai</v>
      </c>
      <c r="I1644">
        <v>6860</v>
      </c>
      <c r="J1644" s="497">
        <f>Table10[[#This Row],[Sản lượng kg]]/1000</f>
        <v>6.86</v>
      </c>
      <c r="K1644" s="497" t="str">
        <f>_xlfn.XLOOKUP(Table10[[#This Row],[Loại Hàng]],Table59[Nhóm],Table59[Qui đổi])</f>
        <v>PET chai</v>
      </c>
      <c r="L1644" s="403">
        <v>46164</v>
      </c>
      <c r="M1644" t="s">
        <v>2955</v>
      </c>
      <c r="N1644" s="497">
        <f>IF(COUNTIF($A$3:A1644,A1644)=1,1,0)</f>
        <v>0</v>
      </c>
    </row>
    <row r="1645" spans="1:14" x14ac:dyDescent="0.35">
      <c r="A1645" t="s">
        <v>348</v>
      </c>
      <c r="B1645" s="497" t="str">
        <f>IF(Table10[[#This Row],[DTR/Trạm]]="DTR",_xlfn.XLOOKUP(Table10[[#This Row],[ID NCC]],DS_NCC_DTR[ID NCC],DS_NCC_DTR[Tên NCC]),_xlfn.XLOOKUP(Table10[[#This Row],[ID NCC]],Data_TongTram2[ID NCC],Data_TongTram2[Tên NCC]))</f>
        <v>Công ty TNHH MTV Thu Mua Phế Liệu Thương Viên</v>
      </c>
      <c r="C1645" s="497" t="str">
        <f>IF(Table10[[#This Row],[Trạm/DTR]]="DTR","DTR","Trạm")</f>
        <v>Trạm</v>
      </c>
      <c r="D1645" s="497" t="str">
        <f>Table10[[#This Row],[ID NCC]]&amp;Table10[[#This Row],[Trạm/DTR]]</f>
        <v>001J3000002HLbQIAWKhánh Nga LA</v>
      </c>
      <c r="E1645" s="497" t="str">
        <f>IF(Table10[[#This Row],[DTR/Trạm]]="DTR",_xlfn.XLOOKUP(Table10[[#This Row],[ID NCC]],DS_NCC_DTR[ID NCC],DS_NCC_DTR[Nhân viên]),_xlfn.XLOOKUP(Table10[[#This Row],[ID NCC]],Data_TongTram2[ID NCC],Data_TongTram2[Nhân viên]))</f>
        <v>Dương Quốc Trung</v>
      </c>
      <c r="F1645" s="497" t="str">
        <f>IF(Table10[[#This Row],[Trạm/DTR]]="DTR",_xlfn.XLOOKUP(Table10[[#This Row],[ID NCC]],DS_NCC_DTR[ID NCC],DS_NCC_DTR[Admin miền]),_xlfn.XLOOKUP(Table10[[#This Row],[Trạm/DTR]],Table16[Trạm],Table16[[Admin ]]))</f>
        <v>Nguyễn Thị Ngọc Bích</v>
      </c>
      <c r="G1645" t="s">
        <v>2240</v>
      </c>
      <c r="H1645" s="497" t="str">
        <f>VLOOKUP(Table10[[#This Row],[Sản Phẩm RG]],'Thông tin'!C:F,4,0)</f>
        <v>PET chai</v>
      </c>
      <c r="I1645">
        <v>10164</v>
      </c>
      <c r="J1645" s="497">
        <f>Table10[[#This Row],[Sản lượng kg]]/1000</f>
        <v>10.164</v>
      </c>
      <c r="K1645" s="497" t="str">
        <f>_xlfn.XLOOKUP(Table10[[#This Row],[Loại Hàng]],Table59[Nhóm],Table59[Qui đổi])</f>
        <v>PET chai</v>
      </c>
      <c r="L1645" s="403">
        <v>46164</v>
      </c>
      <c r="M1645" t="s">
        <v>2955</v>
      </c>
      <c r="N1645" s="497">
        <f>IF(COUNTIF($A$3:A1645,A1645)=1,1,0)</f>
        <v>0</v>
      </c>
    </row>
    <row r="1646" spans="1:14" x14ac:dyDescent="0.35">
      <c r="A1646" t="s">
        <v>348</v>
      </c>
      <c r="B1646" s="497" t="str">
        <f>IF(Table10[[#This Row],[DTR/Trạm]]="DTR",_xlfn.XLOOKUP(Table10[[#This Row],[ID NCC]],DS_NCC_DTR[ID NCC],DS_NCC_DTR[Tên NCC]),_xlfn.XLOOKUP(Table10[[#This Row],[ID NCC]],Data_TongTram2[ID NCC],Data_TongTram2[Tên NCC]))</f>
        <v>Công ty TNHH MTV Thu Mua Phế Liệu Thương Viên</v>
      </c>
      <c r="C1646" s="497" t="str">
        <f>IF(Table10[[#This Row],[Trạm/DTR]]="DTR","DTR","Trạm")</f>
        <v>Trạm</v>
      </c>
      <c r="D1646" s="497" t="str">
        <f>Table10[[#This Row],[ID NCC]]&amp;Table10[[#This Row],[Trạm/DTR]]</f>
        <v>001J3000002HLbQIAWKhánh Nga LA</v>
      </c>
      <c r="E1646" s="497" t="str">
        <f>IF(Table10[[#This Row],[DTR/Trạm]]="DTR",_xlfn.XLOOKUP(Table10[[#This Row],[ID NCC]],DS_NCC_DTR[ID NCC],DS_NCC_DTR[Nhân viên]),_xlfn.XLOOKUP(Table10[[#This Row],[ID NCC]],Data_TongTram2[ID NCC],Data_TongTram2[Nhân viên]))</f>
        <v>Dương Quốc Trung</v>
      </c>
      <c r="F1646" s="497" t="str">
        <f>IF(Table10[[#This Row],[Trạm/DTR]]="DTR",_xlfn.XLOOKUP(Table10[[#This Row],[ID NCC]],DS_NCC_DTR[ID NCC],DS_NCC_DTR[Admin miền]),_xlfn.XLOOKUP(Table10[[#This Row],[Trạm/DTR]],Table16[Trạm],Table16[[Admin ]]))</f>
        <v>Nguyễn Thị Ngọc Bích</v>
      </c>
      <c r="G1646" t="s">
        <v>2240</v>
      </c>
      <c r="H1646" s="497" t="str">
        <f>VLOOKUP(Table10[[#This Row],[Sản Phẩm RG]],'Thông tin'!C:F,4,0)</f>
        <v>PET chai</v>
      </c>
      <c r="I1646">
        <v>6732</v>
      </c>
      <c r="J1646" s="497">
        <f>Table10[[#This Row],[Sản lượng kg]]/1000</f>
        <v>6.7320000000000002</v>
      </c>
      <c r="K1646" s="497" t="str">
        <f>_xlfn.XLOOKUP(Table10[[#This Row],[Loại Hàng]],Table59[Nhóm],Table59[Qui đổi])</f>
        <v>PET chai</v>
      </c>
      <c r="L1646" s="403">
        <v>46165</v>
      </c>
      <c r="M1646" t="s">
        <v>2955</v>
      </c>
      <c r="N1646" s="497">
        <f>IF(COUNTIF($A$3:A1646,A1646)=1,1,0)</f>
        <v>0</v>
      </c>
    </row>
    <row r="1647" spans="1:14" x14ac:dyDescent="0.35">
      <c r="A1647" t="s">
        <v>348</v>
      </c>
      <c r="B1647" s="497" t="str">
        <f>IF(Table10[[#This Row],[DTR/Trạm]]="DTR",_xlfn.XLOOKUP(Table10[[#This Row],[ID NCC]],DS_NCC_DTR[ID NCC],DS_NCC_DTR[Tên NCC]),_xlfn.XLOOKUP(Table10[[#This Row],[ID NCC]],Data_TongTram2[ID NCC],Data_TongTram2[Tên NCC]))</f>
        <v>Công ty TNHH MTV Thu Mua Phế Liệu Thương Viên</v>
      </c>
      <c r="C1647" s="497" t="str">
        <f>IF(Table10[[#This Row],[Trạm/DTR]]="DTR","DTR","Trạm")</f>
        <v>Trạm</v>
      </c>
      <c r="D1647" s="497" t="str">
        <f>Table10[[#This Row],[ID NCC]]&amp;Table10[[#This Row],[Trạm/DTR]]</f>
        <v>001J3000002HLbQIAWKhánh Nga LA</v>
      </c>
      <c r="E1647" s="497" t="str">
        <f>IF(Table10[[#This Row],[DTR/Trạm]]="DTR",_xlfn.XLOOKUP(Table10[[#This Row],[ID NCC]],DS_NCC_DTR[ID NCC],DS_NCC_DTR[Nhân viên]),_xlfn.XLOOKUP(Table10[[#This Row],[ID NCC]],Data_TongTram2[ID NCC],Data_TongTram2[Nhân viên]))</f>
        <v>Dương Quốc Trung</v>
      </c>
      <c r="F1647" s="497" t="str">
        <f>IF(Table10[[#This Row],[Trạm/DTR]]="DTR",_xlfn.XLOOKUP(Table10[[#This Row],[ID NCC]],DS_NCC_DTR[ID NCC],DS_NCC_DTR[Admin miền]),_xlfn.XLOOKUP(Table10[[#This Row],[Trạm/DTR]],Table16[Trạm],Table16[[Admin ]]))</f>
        <v>Nguyễn Thị Ngọc Bích</v>
      </c>
      <c r="G1647" t="s">
        <v>2240</v>
      </c>
      <c r="H1647" s="497" t="str">
        <f>VLOOKUP(Table10[[#This Row],[Sản Phẩm RG]],'Thông tin'!C:F,4,0)</f>
        <v>PET chai</v>
      </c>
      <c r="I1647">
        <v>7684</v>
      </c>
      <c r="J1647" s="497">
        <f>Table10[[#This Row],[Sản lượng kg]]/1000</f>
        <v>7.6840000000000002</v>
      </c>
      <c r="K1647" s="497" t="str">
        <f>_xlfn.XLOOKUP(Table10[[#This Row],[Loại Hàng]],Table59[Nhóm],Table59[Qui đổi])</f>
        <v>PET chai</v>
      </c>
      <c r="L1647" s="403">
        <v>46165</v>
      </c>
      <c r="M1647" t="s">
        <v>2955</v>
      </c>
      <c r="N1647" s="497">
        <f>IF(COUNTIF($A$3:A1647,A1647)=1,1,0)</f>
        <v>0</v>
      </c>
    </row>
    <row r="1648" spans="1:14" x14ac:dyDescent="0.35">
      <c r="A1648" t="s">
        <v>675</v>
      </c>
      <c r="B1648" s="497" t="str">
        <f>IF(Table10[[#This Row],[DTR/Trạm]]="DTR",_xlfn.XLOOKUP(Table10[[#This Row],[ID NCC]],DS_NCC_DTR[ID NCC],DS_NCC_DTR[Tên NCC]),_xlfn.XLOOKUP(Table10[[#This Row],[ID NCC]],Data_TongTram2[ID NCC],Data_TongTram2[Tên NCC]))</f>
        <v>Phú Cà Mau</v>
      </c>
      <c r="C1648" s="497" t="str">
        <f>IF(Table10[[#This Row],[Trạm/DTR]]="DTR","DTR","Trạm")</f>
        <v>Trạm</v>
      </c>
      <c r="D1648" s="497" t="str">
        <f>Table10[[#This Row],[ID NCC]]&amp;Table10[[#This Row],[Trạm/DTR]]</f>
        <v>001J3000002HjIHIA0Khánh Nga LA</v>
      </c>
      <c r="E1648" s="497" t="str">
        <f>IF(Table10[[#This Row],[DTR/Trạm]]="DTR",_xlfn.XLOOKUP(Table10[[#This Row],[ID NCC]],DS_NCC_DTR[ID NCC],DS_NCC_DTR[Nhân viên]),_xlfn.XLOOKUP(Table10[[#This Row],[ID NCC]],Data_TongTram2[ID NCC],Data_TongTram2[Nhân viên]))</f>
        <v>Thái Tân Văn</v>
      </c>
      <c r="F1648" s="497" t="str">
        <f>IF(Table10[[#This Row],[Trạm/DTR]]="DTR",_xlfn.XLOOKUP(Table10[[#This Row],[ID NCC]],DS_NCC_DTR[ID NCC],DS_NCC_DTR[Admin miền]),_xlfn.XLOOKUP(Table10[[#This Row],[Trạm/DTR]],Table16[Trạm],Table16[[Admin ]]))</f>
        <v>Nguyễn Thị Ngọc Bích</v>
      </c>
      <c r="G1648" t="s">
        <v>1626</v>
      </c>
      <c r="H1648" s="497" t="str">
        <f>VLOOKUP(Table10[[#This Row],[Sản Phẩm RG]],'Thông tin'!C:F,4,0)</f>
        <v>PET chai</v>
      </c>
      <c r="I1648">
        <v>198</v>
      </c>
      <c r="J1648" s="497">
        <f>Table10[[#This Row],[Sản lượng kg]]/1000</f>
        <v>0.19800000000000001</v>
      </c>
      <c r="K1648" s="497" t="str">
        <f>_xlfn.XLOOKUP(Table10[[#This Row],[Loại Hàng]],Table59[Nhóm],Table59[Qui đổi])</f>
        <v>PET chai</v>
      </c>
      <c r="L1648" s="403">
        <v>46165</v>
      </c>
      <c r="M1648" t="s">
        <v>2955</v>
      </c>
      <c r="N1648" s="497">
        <f>IF(COUNTIF($A$3:A1648,A1648)=1,1,0)</f>
        <v>1</v>
      </c>
    </row>
    <row r="1649" spans="1:14" x14ac:dyDescent="0.35">
      <c r="A1649" t="s">
        <v>2948</v>
      </c>
      <c r="B1649" s="497" t="str">
        <f>IF(Table10[[#This Row],[DTR/Trạm]]="DTR",_xlfn.XLOOKUP(Table10[[#This Row],[ID NCC]],DS_NCC_DTR[ID NCC],DS_NCC_DTR[Tên NCC]),_xlfn.XLOOKUP(Table10[[#This Row],[ID NCC]],Data_TongTram2[ID NCC],Data_TongTram2[Tên NCC]))</f>
        <v>HKD Vũ Thị Miến</v>
      </c>
      <c r="C1649" s="497" t="str">
        <f>IF(Table10[[#This Row],[Trạm/DTR]]="DTR","DTR","Trạm")</f>
        <v>Trạm</v>
      </c>
      <c r="D1649" s="497" t="str">
        <f>Table10[[#This Row],[ID NCC]]&amp;Table10[[#This Row],[Trạm/DTR]]</f>
        <v>001dc00001g0GDlAAMKhánh Nga LA</v>
      </c>
      <c r="E1649" s="497" t="str">
        <f>IF(Table10[[#This Row],[DTR/Trạm]]="DTR",_xlfn.XLOOKUP(Table10[[#This Row],[ID NCC]],DS_NCC_DTR[ID NCC],DS_NCC_DTR[Nhân viên]),_xlfn.XLOOKUP(Table10[[#This Row],[ID NCC]],Data_TongTram2[ID NCC],Data_TongTram2[Nhân viên]))</f>
        <v>Nguyễn Văn Phú</v>
      </c>
      <c r="F1649" s="497" t="str">
        <f>IF(Table10[[#This Row],[Trạm/DTR]]="DTR",_xlfn.XLOOKUP(Table10[[#This Row],[ID NCC]],DS_NCC_DTR[ID NCC],DS_NCC_DTR[Admin miền]),_xlfn.XLOOKUP(Table10[[#This Row],[Trạm/DTR]],Table16[Trạm],Table16[[Admin ]]))</f>
        <v>Nguyễn Thị Ngọc Bích</v>
      </c>
      <c r="G1649" t="s">
        <v>23531</v>
      </c>
      <c r="H1649" s="497" t="str">
        <f>VLOOKUP(Table10[[#This Row],[Sản Phẩm RG]],'Thông tin'!C:F,4,0)</f>
        <v>PET chai</v>
      </c>
      <c r="I1649">
        <v>3301</v>
      </c>
      <c r="J1649" s="497">
        <f>Table10[[#This Row],[Sản lượng kg]]/1000</f>
        <v>3.3010000000000002</v>
      </c>
      <c r="K1649" s="497" t="str">
        <f>_xlfn.XLOOKUP(Table10[[#This Row],[Loại Hàng]],Table59[Nhóm],Table59[Qui đổi])</f>
        <v>PET chai</v>
      </c>
      <c r="L1649" s="403">
        <v>46165</v>
      </c>
      <c r="M1649" t="s">
        <v>2955</v>
      </c>
      <c r="N1649" s="497">
        <f>IF(COUNTIF($A$3:A1649,A1649)=1,1,0)</f>
        <v>0</v>
      </c>
    </row>
    <row r="1650" spans="1:14" x14ac:dyDescent="0.35">
      <c r="A1650" t="s">
        <v>2948</v>
      </c>
      <c r="B1650" s="497" t="str">
        <f>IF(Table10[[#This Row],[DTR/Trạm]]="DTR",_xlfn.XLOOKUP(Table10[[#This Row],[ID NCC]],DS_NCC_DTR[ID NCC],DS_NCC_DTR[Tên NCC]),_xlfn.XLOOKUP(Table10[[#This Row],[ID NCC]],Data_TongTram2[ID NCC],Data_TongTram2[Tên NCC]))</f>
        <v>HKD Vũ Thị Miến</v>
      </c>
      <c r="C1650" s="497" t="str">
        <f>IF(Table10[[#This Row],[Trạm/DTR]]="DTR","DTR","Trạm")</f>
        <v>Trạm</v>
      </c>
      <c r="D1650" s="497" t="str">
        <f>Table10[[#This Row],[ID NCC]]&amp;Table10[[#This Row],[Trạm/DTR]]</f>
        <v>001dc00001g0GDlAAMKhánh Nga LA</v>
      </c>
      <c r="E1650" s="497" t="str">
        <f>IF(Table10[[#This Row],[DTR/Trạm]]="DTR",_xlfn.XLOOKUP(Table10[[#This Row],[ID NCC]],DS_NCC_DTR[ID NCC],DS_NCC_DTR[Nhân viên]),_xlfn.XLOOKUP(Table10[[#This Row],[ID NCC]],Data_TongTram2[ID NCC],Data_TongTram2[Nhân viên]))</f>
        <v>Nguyễn Văn Phú</v>
      </c>
      <c r="F1650" s="497" t="str">
        <f>IF(Table10[[#This Row],[Trạm/DTR]]="DTR",_xlfn.XLOOKUP(Table10[[#This Row],[ID NCC]],DS_NCC_DTR[ID NCC],DS_NCC_DTR[Admin miền]),_xlfn.XLOOKUP(Table10[[#This Row],[Trạm/DTR]],Table16[Trạm],Table16[[Admin ]]))</f>
        <v>Nguyễn Thị Ngọc Bích</v>
      </c>
      <c r="G1650" t="s">
        <v>1536</v>
      </c>
      <c r="H1650" s="497" t="str">
        <f>VLOOKUP(Table10[[#This Row],[Sản Phẩm RG]],'Thông tin'!C:F,4,0)</f>
        <v>HDPE thổi vảy</v>
      </c>
      <c r="I1650">
        <v>3060</v>
      </c>
      <c r="J1650" s="497">
        <f>Table10[[#This Row],[Sản lượng kg]]/1000</f>
        <v>3.06</v>
      </c>
      <c r="K1650" s="497" t="str">
        <f>_xlfn.XLOOKUP(Table10[[#This Row],[Loại Hàng]],Table59[Nhóm],Table59[Qui đổi])</f>
        <v>HDPE</v>
      </c>
      <c r="L1650" s="403">
        <v>46165</v>
      </c>
      <c r="M1650" t="s">
        <v>2955</v>
      </c>
      <c r="N1650" s="497">
        <f>IF(COUNTIF($A$3:A1650,A1650)=1,1,0)</f>
        <v>0</v>
      </c>
    </row>
    <row r="1651" spans="1:14" x14ac:dyDescent="0.35">
      <c r="A1651" t="s">
        <v>1693</v>
      </c>
      <c r="B1651" s="497" t="str">
        <f>IF(Table10[[#This Row],[DTR/Trạm]]="DTR",_xlfn.XLOOKUP(Table10[[#This Row],[ID NCC]],DS_NCC_DTR[ID NCC],DS_NCC_DTR[Tên NCC]),_xlfn.XLOOKUP(Table10[[#This Row],[ID NCC]],Data_TongTram2[ID NCC],Data_TongTram2[Tên NCC]))</f>
        <v>CÔNG TY AN HƯNG</v>
      </c>
      <c r="C1651" s="497" t="str">
        <f>IF(Table10[[#This Row],[Trạm/DTR]]="DTR","DTR","Trạm")</f>
        <v>Trạm</v>
      </c>
      <c r="D1651" s="497" t="str">
        <f>Table10[[#This Row],[ID NCC]]&amp;Table10[[#This Row],[Trạm/DTR]]</f>
        <v>001J3000007XNgaIAGKhánh Nga LA</v>
      </c>
      <c r="E1651" s="497" t="str">
        <f>IF(Table10[[#This Row],[DTR/Trạm]]="DTR",_xlfn.XLOOKUP(Table10[[#This Row],[ID NCC]],DS_NCC_DTR[ID NCC],DS_NCC_DTR[Nhân viên]),_xlfn.XLOOKUP(Table10[[#This Row],[ID NCC]],Data_TongTram2[ID NCC],Data_TongTram2[Nhân viên]))</f>
        <v>Bùi Vũ Thanh Huy</v>
      </c>
      <c r="F1651" s="497" t="str">
        <f>IF(Table10[[#This Row],[Trạm/DTR]]="DTR",_xlfn.XLOOKUP(Table10[[#This Row],[ID NCC]],DS_NCC_DTR[ID NCC],DS_NCC_DTR[Admin miền]),_xlfn.XLOOKUP(Table10[[#This Row],[Trạm/DTR]],Table16[Trạm],Table16[[Admin ]]))</f>
        <v>Nguyễn Thị Ngọc Bích</v>
      </c>
      <c r="G1651" t="s">
        <v>2240</v>
      </c>
      <c r="H1651" s="497" t="str">
        <f>VLOOKUP(Table10[[#This Row],[Sản Phẩm RG]],'Thông tin'!C:F,4,0)</f>
        <v>PET chai</v>
      </c>
      <c r="I1651">
        <v>7000</v>
      </c>
      <c r="J1651" s="497">
        <f>Table10[[#This Row],[Sản lượng kg]]/1000</f>
        <v>7</v>
      </c>
      <c r="K1651" s="497" t="str">
        <f>_xlfn.XLOOKUP(Table10[[#This Row],[Loại Hàng]],Table59[Nhóm],Table59[Qui đổi])</f>
        <v>PET chai</v>
      </c>
      <c r="L1651" s="403">
        <v>46167</v>
      </c>
      <c r="M1651" t="s">
        <v>2955</v>
      </c>
      <c r="N1651" s="497">
        <f>IF(COUNTIF($A$3:A1651,A1651)=1,1,0)</f>
        <v>0</v>
      </c>
    </row>
    <row r="1652" spans="1:14" x14ac:dyDescent="0.35">
      <c r="A1652" t="s">
        <v>1696</v>
      </c>
      <c r="B1652" s="497" t="str">
        <f>IF(Table10[[#This Row],[DTR/Trạm]]="DTR",_xlfn.XLOOKUP(Table10[[#This Row],[ID NCC]],DS_NCC_DTR[ID NCC],DS_NCC_DTR[Tên NCC]),_xlfn.XLOOKUP(Table10[[#This Row],[ID NCC]],Data_TongTram2[ID NCC],Data_TongTram2[Tên NCC]))</f>
        <v>HKD Huỳnh Ngọc Triều</v>
      </c>
      <c r="C1652" s="497" t="str">
        <f>IF(Table10[[#This Row],[Trạm/DTR]]="DTR","DTR","Trạm")</f>
        <v>Trạm</v>
      </c>
      <c r="D1652" s="497" t="str">
        <f>Table10[[#This Row],[ID NCC]]&amp;Table10[[#This Row],[Trạm/DTR]]</f>
        <v>001J3000007Y8Y5IAKKhánh Nga LA</v>
      </c>
      <c r="E1652" s="497" t="str">
        <f>IF(Table10[[#This Row],[DTR/Trạm]]="DTR",_xlfn.XLOOKUP(Table10[[#This Row],[ID NCC]],DS_NCC_DTR[ID NCC],DS_NCC_DTR[Nhân viên]),_xlfn.XLOOKUP(Table10[[#This Row],[ID NCC]],Data_TongTram2[ID NCC],Data_TongTram2[Nhân viên]))</f>
        <v>Nguyễn Duy Tân</v>
      </c>
      <c r="F1652" s="497" t="str">
        <f>IF(Table10[[#This Row],[Trạm/DTR]]="DTR",_xlfn.XLOOKUP(Table10[[#This Row],[ID NCC]],DS_NCC_DTR[ID NCC],DS_NCC_DTR[Admin miền]),_xlfn.XLOOKUP(Table10[[#This Row],[Trạm/DTR]],Table16[Trạm],Table16[[Admin ]]))</f>
        <v>Nguyễn Thị Ngọc Bích</v>
      </c>
      <c r="G1652" t="s">
        <v>2240</v>
      </c>
      <c r="H1652" s="497" t="str">
        <f>VLOOKUP(Table10[[#This Row],[Sản Phẩm RG]],'Thông tin'!C:F,4,0)</f>
        <v>PET chai</v>
      </c>
      <c r="I1652">
        <v>3278</v>
      </c>
      <c r="J1652" s="497">
        <f>Table10[[#This Row],[Sản lượng kg]]/1000</f>
        <v>3.278</v>
      </c>
      <c r="K1652" s="497" t="str">
        <f>_xlfn.XLOOKUP(Table10[[#This Row],[Loại Hàng]],Table59[Nhóm],Table59[Qui đổi])</f>
        <v>PET chai</v>
      </c>
      <c r="L1652" s="403">
        <v>46167</v>
      </c>
      <c r="M1652" t="s">
        <v>2955</v>
      </c>
      <c r="N1652" s="497">
        <f>IF(COUNTIF($A$3:A1652,A1652)=1,1,0)</f>
        <v>0</v>
      </c>
    </row>
    <row r="1653" spans="1:14" x14ac:dyDescent="0.35">
      <c r="A1653" t="s">
        <v>2942</v>
      </c>
      <c r="B1653" s="497" t="str">
        <f>IF(Table10[[#This Row],[DTR/Trạm]]="DTR",_xlfn.XLOOKUP(Table10[[#This Row],[ID NCC]],DS_NCC_DTR[ID NCC],DS_NCC_DTR[Tên NCC]),_xlfn.XLOOKUP(Table10[[#This Row],[ID NCC]],Data_TongTram2[ID NCC],Data_TongTram2[Tên NCC]))</f>
        <v>Anh Phương Nhi Bình Phước</v>
      </c>
      <c r="C1653" s="497" t="str">
        <f>IF(Table10[[#This Row],[Trạm/DTR]]="DTR","DTR","Trạm")</f>
        <v>Trạm</v>
      </c>
      <c r="D1653" s="497" t="str">
        <f>Table10[[#This Row],[ID NCC]]&amp;Table10[[#This Row],[Trạm/DTR]]</f>
        <v>001J3000007aQlTIAUKhánh Nga LA</v>
      </c>
      <c r="E1653" s="497" t="str">
        <f>IF(Table10[[#This Row],[DTR/Trạm]]="DTR",_xlfn.XLOOKUP(Table10[[#This Row],[ID NCC]],DS_NCC_DTR[ID NCC],DS_NCC_DTR[Nhân viên]),_xlfn.XLOOKUP(Table10[[#This Row],[ID NCC]],Data_TongTram2[ID NCC],Data_TongTram2[Nhân viên]))</f>
        <v>Phan Hiếu Lộc</v>
      </c>
      <c r="F1653" s="497" t="str">
        <f>IF(Table10[[#This Row],[Trạm/DTR]]="DTR",_xlfn.XLOOKUP(Table10[[#This Row],[ID NCC]],DS_NCC_DTR[ID NCC],DS_NCC_DTR[Admin miền]),_xlfn.XLOOKUP(Table10[[#This Row],[Trạm/DTR]],Table16[Trạm],Table16[[Admin ]]))</f>
        <v>Nguyễn Thị Ngọc Bích</v>
      </c>
      <c r="G1653" t="s">
        <v>2240</v>
      </c>
      <c r="H1653" s="497" t="str">
        <f>VLOOKUP(Table10[[#This Row],[Sản Phẩm RG]],'Thông tin'!C:F,4,0)</f>
        <v>PET chai</v>
      </c>
      <c r="I1653">
        <v>7220</v>
      </c>
      <c r="J1653" s="497">
        <f>Table10[[#This Row],[Sản lượng kg]]/1000</f>
        <v>7.22</v>
      </c>
      <c r="K1653" s="497" t="str">
        <f>_xlfn.XLOOKUP(Table10[[#This Row],[Loại Hàng]],Table59[Nhóm],Table59[Qui đổi])</f>
        <v>PET chai</v>
      </c>
      <c r="L1653" s="403">
        <v>46168</v>
      </c>
      <c r="M1653" t="s">
        <v>2955</v>
      </c>
      <c r="N1653" s="497">
        <f>IF(COUNTIF($A$3:A1653,A1653)=1,1,0)</f>
        <v>0</v>
      </c>
    </row>
    <row r="1654" spans="1:14" x14ac:dyDescent="0.35">
      <c r="A1654" t="s">
        <v>732</v>
      </c>
      <c r="B1654" s="497" t="str">
        <f>IF(Table10[[#This Row],[DTR/Trạm]]="DTR",_xlfn.XLOOKUP(Table10[[#This Row],[ID NCC]],DS_NCC_DTR[ID NCC],DS_NCC_DTR[Tên NCC]),_xlfn.XLOOKUP(Table10[[#This Row],[ID NCC]],Data_TongTram2[ID NCC],Data_TongTram2[Tên NCC]))</f>
        <v>Anh Hoàng</v>
      </c>
      <c r="C1654" s="497" t="str">
        <f>IF(Table10[[#This Row],[Trạm/DTR]]="DTR","DTR","Trạm")</f>
        <v>Trạm</v>
      </c>
      <c r="D1654" s="497" t="str">
        <f>Table10[[#This Row],[ID NCC]]&amp;Table10[[#This Row],[Trạm/DTR]]</f>
        <v>001J3000002HLdOIAWKhánh Nga LA</v>
      </c>
      <c r="E1654" s="497" t="str">
        <f>IF(Table10[[#This Row],[DTR/Trạm]]="DTR",_xlfn.XLOOKUP(Table10[[#This Row],[ID NCC]],DS_NCC_DTR[ID NCC],DS_NCC_DTR[Nhân viên]),_xlfn.XLOOKUP(Table10[[#This Row],[ID NCC]],Data_TongTram2[ID NCC],Data_TongTram2[Nhân viên]))</f>
        <v>Trần Xuân Kiên</v>
      </c>
      <c r="F1654" s="497" t="str">
        <f>IF(Table10[[#This Row],[Trạm/DTR]]="DTR",_xlfn.XLOOKUP(Table10[[#This Row],[ID NCC]],DS_NCC_DTR[ID NCC],DS_NCC_DTR[Admin miền]),_xlfn.XLOOKUP(Table10[[#This Row],[Trạm/DTR]],Table16[Trạm],Table16[[Admin ]]))</f>
        <v>Nguyễn Thị Ngọc Bích</v>
      </c>
      <c r="G1654" t="s">
        <v>2240</v>
      </c>
      <c r="H1654" s="497" t="str">
        <f>VLOOKUP(Table10[[#This Row],[Sản Phẩm RG]],'Thông tin'!C:F,4,0)</f>
        <v>PET chai</v>
      </c>
      <c r="I1654">
        <v>6521</v>
      </c>
      <c r="J1654" s="497">
        <f>Table10[[#This Row],[Sản lượng kg]]/1000</f>
        <v>6.5209999999999999</v>
      </c>
      <c r="K1654" s="497" t="str">
        <f>_xlfn.XLOOKUP(Table10[[#This Row],[Loại Hàng]],Table59[Nhóm],Table59[Qui đổi])</f>
        <v>PET chai</v>
      </c>
      <c r="L1654" s="403">
        <v>46168</v>
      </c>
      <c r="M1654" t="s">
        <v>2955</v>
      </c>
      <c r="N1654" s="497">
        <f>IF(COUNTIF($A$3:A1654,A1654)=1,1,0)</f>
        <v>1</v>
      </c>
    </row>
    <row r="1655" spans="1:14" x14ac:dyDescent="0.35">
      <c r="A1655" t="s">
        <v>732</v>
      </c>
      <c r="B1655" s="497" t="str">
        <f>IF(Table10[[#This Row],[DTR/Trạm]]="DTR",_xlfn.XLOOKUP(Table10[[#This Row],[ID NCC]],DS_NCC_DTR[ID NCC],DS_NCC_DTR[Tên NCC]),_xlfn.XLOOKUP(Table10[[#This Row],[ID NCC]],Data_TongTram2[ID NCC],Data_TongTram2[Tên NCC]))</f>
        <v>Anh Hoàng</v>
      </c>
      <c r="C1655" s="497" t="str">
        <f>IF(Table10[[#This Row],[Trạm/DTR]]="DTR","DTR","Trạm")</f>
        <v>Trạm</v>
      </c>
      <c r="D1655" s="497" t="str">
        <f>Table10[[#This Row],[ID NCC]]&amp;Table10[[#This Row],[Trạm/DTR]]</f>
        <v>001J3000002HLdOIAWKhánh Nga LA</v>
      </c>
      <c r="E1655" s="497" t="str">
        <f>IF(Table10[[#This Row],[DTR/Trạm]]="DTR",_xlfn.XLOOKUP(Table10[[#This Row],[ID NCC]],DS_NCC_DTR[ID NCC],DS_NCC_DTR[Nhân viên]),_xlfn.XLOOKUP(Table10[[#This Row],[ID NCC]],Data_TongTram2[ID NCC],Data_TongTram2[Nhân viên]))</f>
        <v>Trần Xuân Kiên</v>
      </c>
      <c r="F1655" s="497" t="str">
        <f>IF(Table10[[#This Row],[Trạm/DTR]]="DTR",_xlfn.XLOOKUP(Table10[[#This Row],[ID NCC]],DS_NCC_DTR[ID NCC],DS_NCC_DTR[Admin miền]),_xlfn.XLOOKUP(Table10[[#This Row],[Trạm/DTR]],Table16[Trạm],Table16[[Admin ]]))</f>
        <v>Nguyễn Thị Ngọc Bích</v>
      </c>
      <c r="G1655" t="s">
        <v>1536</v>
      </c>
      <c r="H1655" s="497" t="str">
        <f>VLOOKUP(Table10[[#This Row],[Sản Phẩm RG]],'Thông tin'!C:F,4,0)</f>
        <v>HDPE thổi vảy</v>
      </c>
      <c r="I1655">
        <v>1469</v>
      </c>
      <c r="J1655" s="497">
        <f>Table10[[#This Row],[Sản lượng kg]]/1000</f>
        <v>1.4690000000000001</v>
      </c>
      <c r="K1655" s="497" t="str">
        <f>_xlfn.XLOOKUP(Table10[[#This Row],[Loại Hàng]],Table59[Nhóm],Table59[Qui đổi])</f>
        <v>HDPE</v>
      </c>
      <c r="L1655" s="403">
        <v>46168</v>
      </c>
      <c r="M1655" t="s">
        <v>2955</v>
      </c>
      <c r="N1655" s="497">
        <f>IF(COUNTIF($A$3:A1655,A1655)=1,1,0)</f>
        <v>0</v>
      </c>
    </row>
    <row r="1656" spans="1:14" x14ac:dyDescent="0.35">
      <c r="A1656" t="s">
        <v>732</v>
      </c>
      <c r="B1656" s="497" t="str">
        <f>IF(Table10[[#This Row],[DTR/Trạm]]="DTR",_xlfn.XLOOKUP(Table10[[#This Row],[ID NCC]],DS_NCC_DTR[ID NCC],DS_NCC_DTR[Tên NCC]),_xlfn.XLOOKUP(Table10[[#This Row],[ID NCC]],Data_TongTram2[ID NCC],Data_TongTram2[Tên NCC]))</f>
        <v>Anh Hoàng</v>
      </c>
      <c r="C1656" s="497" t="str">
        <f>IF(Table10[[#This Row],[Trạm/DTR]]="DTR","DTR","Trạm")</f>
        <v>Trạm</v>
      </c>
      <c r="D1656" s="497" t="str">
        <f>Table10[[#This Row],[ID NCC]]&amp;Table10[[#This Row],[Trạm/DTR]]</f>
        <v>001J3000002HLdOIAWKhánh Nga LA</v>
      </c>
      <c r="E1656" s="497" t="str">
        <f>IF(Table10[[#This Row],[DTR/Trạm]]="DTR",_xlfn.XLOOKUP(Table10[[#This Row],[ID NCC]],DS_NCC_DTR[ID NCC],DS_NCC_DTR[Nhân viên]),_xlfn.XLOOKUP(Table10[[#This Row],[ID NCC]],Data_TongTram2[ID NCC],Data_TongTram2[Nhân viên]))</f>
        <v>Trần Xuân Kiên</v>
      </c>
      <c r="F1656" s="497" t="str">
        <f>IF(Table10[[#This Row],[Trạm/DTR]]="DTR",_xlfn.XLOOKUP(Table10[[#This Row],[ID NCC]],DS_NCC_DTR[ID NCC],DS_NCC_DTR[Admin miền]),_xlfn.XLOOKUP(Table10[[#This Row],[Trạm/DTR]],Table16[Trạm],Table16[[Admin ]]))</f>
        <v>Nguyễn Thị Ngọc Bích</v>
      </c>
      <c r="G1656" t="s">
        <v>1534</v>
      </c>
      <c r="H1656" s="497" t="str">
        <f>VLOOKUP(Table10[[#This Row],[Sản Phẩm RG]],'Thông tin'!C:F,4,0)</f>
        <v>HDPE thổi vảy</v>
      </c>
      <c r="I1656">
        <v>1619</v>
      </c>
      <c r="J1656" s="497">
        <f>Table10[[#This Row],[Sản lượng kg]]/1000</f>
        <v>1.619</v>
      </c>
      <c r="K1656" s="497" t="str">
        <f>_xlfn.XLOOKUP(Table10[[#This Row],[Loại Hàng]],Table59[Nhóm],Table59[Qui đổi])</f>
        <v>HDPE</v>
      </c>
      <c r="L1656" s="403">
        <v>46168</v>
      </c>
      <c r="M1656" t="s">
        <v>2955</v>
      </c>
      <c r="N1656" s="497">
        <f>IF(COUNTIF($A$3:A1656,A1656)=1,1,0)</f>
        <v>0</v>
      </c>
    </row>
    <row r="1657" spans="1:14" x14ac:dyDescent="0.35">
      <c r="A1657" t="s">
        <v>1693</v>
      </c>
      <c r="B1657" s="497" t="str">
        <f>IF(Table10[[#This Row],[DTR/Trạm]]="DTR",_xlfn.XLOOKUP(Table10[[#This Row],[ID NCC]],DS_NCC_DTR[ID NCC],DS_NCC_DTR[Tên NCC]),_xlfn.XLOOKUP(Table10[[#This Row],[ID NCC]],Data_TongTram2[ID NCC],Data_TongTram2[Tên NCC]))</f>
        <v>CÔNG TY AN HƯNG</v>
      </c>
      <c r="C1657" s="497" t="str">
        <f>IF(Table10[[#This Row],[Trạm/DTR]]="DTR","DTR","Trạm")</f>
        <v>Trạm</v>
      </c>
      <c r="D1657" s="497" t="str">
        <f>Table10[[#This Row],[ID NCC]]&amp;Table10[[#This Row],[Trạm/DTR]]</f>
        <v>001J3000007XNgaIAGKhánh Nga LA</v>
      </c>
      <c r="E1657" s="497" t="str">
        <f>IF(Table10[[#This Row],[DTR/Trạm]]="DTR",_xlfn.XLOOKUP(Table10[[#This Row],[ID NCC]],DS_NCC_DTR[ID NCC],DS_NCC_DTR[Nhân viên]),_xlfn.XLOOKUP(Table10[[#This Row],[ID NCC]],Data_TongTram2[ID NCC],Data_TongTram2[Nhân viên]))</f>
        <v>Bùi Vũ Thanh Huy</v>
      </c>
      <c r="F1657" s="497" t="str">
        <f>IF(Table10[[#This Row],[Trạm/DTR]]="DTR",_xlfn.XLOOKUP(Table10[[#This Row],[ID NCC]],DS_NCC_DTR[ID NCC],DS_NCC_DTR[Admin miền]),_xlfn.XLOOKUP(Table10[[#This Row],[Trạm/DTR]],Table16[Trạm],Table16[[Admin ]]))</f>
        <v>Nguyễn Thị Ngọc Bích</v>
      </c>
      <c r="G1657" t="s">
        <v>2240</v>
      </c>
      <c r="H1657" s="497" t="str">
        <f>VLOOKUP(Table10[[#This Row],[Sản Phẩm RG]],'Thông tin'!C:F,4,0)</f>
        <v>PET chai</v>
      </c>
      <c r="I1657">
        <v>6980</v>
      </c>
      <c r="J1657" s="497">
        <f>Table10[[#This Row],[Sản lượng kg]]/1000</f>
        <v>6.98</v>
      </c>
      <c r="K1657" s="497" t="str">
        <f>_xlfn.XLOOKUP(Table10[[#This Row],[Loại Hàng]],Table59[Nhóm],Table59[Qui đổi])</f>
        <v>PET chai</v>
      </c>
      <c r="L1657" s="403">
        <v>46168</v>
      </c>
      <c r="M1657" t="s">
        <v>2955</v>
      </c>
      <c r="N1657" s="497">
        <f>IF(COUNTIF($A$3:A1657,A1657)=1,1,0)</f>
        <v>0</v>
      </c>
    </row>
    <row r="1658" spans="1:14" x14ac:dyDescent="0.35">
      <c r="A1658" t="s">
        <v>2948</v>
      </c>
      <c r="B1658" s="497" t="str">
        <f>IF(Table10[[#This Row],[DTR/Trạm]]="DTR",_xlfn.XLOOKUP(Table10[[#This Row],[ID NCC]],DS_NCC_DTR[ID NCC],DS_NCC_DTR[Tên NCC]),_xlfn.XLOOKUP(Table10[[#This Row],[ID NCC]],Data_TongTram2[ID NCC],Data_TongTram2[Tên NCC]))</f>
        <v>HKD Vũ Thị Miến</v>
      </c>
      <c r="C1658" s="497" t="str">
        <f>IF(Table10[[#This Row],[Trạm/DTR]]="DTR","DTR","Trạm")</f>
        <v>Trạm</v>
      </c>
      <c r="D1658" s="497" t="str">
        <f>Table10[[#This Row],[ID NCC]]&amp;Table10[[#This Row],[Trạm/DTR]]</f>
        <v>001dc00001g0GDlAAMKhánh Nga LA</v>
      </c>
      <c r="E1658" s="497" t="str">
        <f>IF(Table10[[#This Row],[DTR/Trạm]]="DTR",_xlfn.XLOOKUP(Table10[[#This Row],[ID NCC]],DS_NCC_DTR[ID NCC],DS_NCC_DTR[Nhân viên]),_xlfn.XLOOKUP(Table10[[#This Row],[ID NCC]],Data_TongTram2[ID NCC],Data_TongTram2[Nhân viên]))</f>
        <v>Nguyễn Văn Phú</v>
      </c>
      <c r="F1658" s="497" t="str">
        <f>IF(Table10[[#This Row],[Trạm/DTR]]="DTR",_xlfn.XLOOKUP(Table10[[#This Row],[ID NCC]],DS_NCC_DTR[ID NCC],DS_NCC_DTR[Admin miền]),_xlfn.XLOOKUP(Table10[[#This Row],[Trạm/DTR]],Table16[Trạm],Table16[[Admin ]]))</f>
        <v>Nguyễn Thị Ngọc Bích</v>
      </c>
      <c r="G1658" t="s">
        <v>23531</v>
      </c>
      <c r="H1658" s="497" t="str">
        <f>VLOOKUP(Table10[[#This Row],[Sản Phẩm RG]],'Thông tin'!C:F,4,0)</f>
        <v>PET chai</v>
      </c>
      <c r="I1658">
        <v>5993</v>
      </c>
      <c r="J1658" s="497">
        <f>Table10[[#This Row],[Sản lượng kg]]/1000</f>
        <v>5.9930000000000003</v>
      </c>
      <c r="K1658" s="497" t="str">
        <f>_xlfn.XLOOKUP(Table10[[#This Row],[Loại Hàng]],Table59[Nhóm],Table59[Qui đổi])</f>
        <v>PET chai</v>
      </c>
      <c r="L1658" s="403">
        <v>46167</v>
      </c>
      <c r="M1658" t="s">
        <v>2955</v>
      </c>
      <c r="N1658" s="497">
        <f>IF(COUNTIF($A$3:A1658,A1658)=1,1,0)</f>
        <v>0</v>
      </c>
    </row>
    <row r="1659" spans="1:14" x14ac:dyDescent="0.35">
      <c r="A1659" t="s">
        <v>2948</v>
      </c>
      <c r="B1659" s="497" t="str">
        <f>IF(Table10[[#This Row],[DTR/Trạm]]="DTR",_xlfn.XLOOKUP(Table10[[#This Row],[ID NCC]],DS_NCC_DTR[ID NCC],DS_NCC_DTR[Tên NCC]),_xlfn.XLOOKUP(Table10[[#This Row],[ID NCC]],Data_TongTram2[ID NCC],Data_TongTram2[Tên NCC]))</f>
        <v>HKD Vũ Thị Miến</v>
      </c>
      <c r="C1659" s="497" t="str">
        <f>IF(Table10[[#This Row],[Trạm/DTR]]="DTR","DTR","Trạm")</f>
        <v>Trạm</v>
      </c>
      <c r="D1659" s="497" t="str">
        <f>Table10[[#This Row],[ID NCC]]&amp;Table10[[#This Row],[Trạm/DTR]]</f>
        <v>001dc00001g0GDlAAMKhánh Nga LA</v>
      </c>
      <c r="E1659" s="497" t="str">
        <f>IF(Table10[[#This Row],[DTR/Trạm]]="DTR",_xlfn.XLOOKUP(Table10[[#This Row],[ID NCC]],DS_NCC_DTR[ID NCC],DS_NCC_DTR[Nhân viên]),_xlfn.XLOOKUP(Table10[[#This Row],[ID NCC]],Data_TongTram2[ID NCC],Data_TongTram2[Nhân viên]))</f>
        <v>Nguyễn Văn Phú</v>
      </c>
      <c r="F1659" s="497" t="str">
        <f>IF(Table10[[#This Row],[Trạm/DTR]]="DTR",_xlfn.XLOOKUP(Table10[[#This Row],[ID NCC]],DS_NCC_DTR[ID NCC],DS_NCC_DTR[Admin miền]),_xlfn.XLOOKUP(Table10[[#This Row],[Trạm/DTR]],Table16[Trạm],Table16[[Admin ]]))</f>
        <v>Nguyễn Thị Ngọc Bích</v>
      </c>
      <c r="G1659" t="s">
        <v>1536</v>
      </c>
      <c r="H1659" s="497" t="str">
        <f>VLOOKUP(Table10[[#This Row],[Sản Phẩm RG]],'Thông tin'!C:F,4,0)</f>
        <v>HDPE thổi vảy</v>
      </c>
      <c r="I1659">
        <v>7050</v>
      </c>
      <c r="J1659" s="497">
        <f>Table10[[#This Row],[Sản lượng kg]]/1000</f>
        <v>7.05</v>
      </c>
      <c r="K1659" s="497" t="str">
        <f>_xlfn.XLOOKUP(Table10[[#This Row],[Loại Hàng]],Table59[Nhóm],Table59[Qui đổi])</f>
        <v>HDPE</v>
      </c>
      <c r="L1659" s="403">
        <v>46168</v>
      </c>
      <c r="M1659" t="s">
        <v>2955</v>
      </c>
      <c r="N1659" s="497">
        <f>IF(COUNTIF($A$3:A1659,A1659)=1,1,0)</f>
        <v>0</v>
      </c>
    </row>
    <row r="1660" spans="1:14" x14ac:dyDescent="0.35">
      <c r="A1660" t="s">
        <v>18973</v>
      </c>
      <c r="B1660" s="497" t="str">
        <f>IF(Table10[[#This Row],[DTR/Trạm]]="DTR",_xlfn.XLOOKUP(Table10[[#This Row],[ID NCC]],DS_NCC_DTR[ID NCC],DS_NCC_DTR[Tên NCC]),_xlfn.XLOOKUP(Table10[[#This Row],[ID NCC]],Data_TongTram2[ID NCC],Data_TongTram2[Tên NCC]))</f>
        <v>Loan Ánh</v>
      </c>
      <c r="C1660" s="497" t="str">
        <f>IF(Table10[[#This Row],[Trạm/DTR]]="DTR","DTR","Trạm")</f>
        <v>Trạm</v>
      </c>
      <c r="D1660" s="497" t="str">
        <f>Table10[[#This Row],[ID NCC]]&amp;Table10[[#This Row],[Trạm/DTR]]</f>
        <v>001J3000002HLo5IAGKhánh Nga LA</v>
      </c>
      <c r="E1660" s="497" t="str">
        <f>IF(Table10[[#This Row],[DTR/Trạm]]="DTR",_xlfn.XLOOKUP(Table10[[#This Row],[ID NCC]],DS_NCC_DTR[ID NCC],DS_NCC_DTR[Nhân viên]),_xlfn.XLOOKUP(Table10[[#This Row],[ID NCC]],Data_TongTram2[ID NCC],Data_TongTram2[Nhân viên]))</f>
        <v>Võ Văn Hảo</v>
      </c>
      <c r="F1660" s="497" t="str">
        <f>IF(Table10[[#This Row],[Trạm/DTR]]="DTR",_xlfn.XLOOKUP(Table10[[#This Row],[ID NCC]],DS_NCC_DTR[ID NCC],DS_NCC_DTR[Admin miền]),_xlfn.XLOOKUP(Table10[[#This Row],[Trạm/DTR]],Table16[Trạm],Table16[[Admin ]]))</f>
        <v>Nguyễn Thị Ngọc Bích</v>
      </c>
      <c r="G1660" t="s">
        <v>2240</v>
      </c>
      <c r="H1660" s="497" t="str">
        <f>VLOOKUP(Table10[[#This Row],[Sản Phẩm RG]],'Thông tin'!C:F,4,0)</f>
        <v>PET chai</v>
      </c>
      <c r="I1660">
        <v>9133</v>
      </c>
      <c r="J1660" s="497">
        <f>Table10[[#This Row],[Sản lượng kg]]/1000</f>
        <v>9.1329999999999991</v>
      </c>
      <c r="K1660" s="497" t="str">
        <f>_xlfn.XLOOKUP(Table10[[#This Row],[Loại Hàng]],Table59[Nhóm],Table59[Qui đổi])</f>
        <v>PET chai</v>
      </c>
      <c r="L1660" s="403">
        <v>46169</v>
      </c>
      <c r="M1660" t="s">
        <v>2955</v>
      </c>
      <c r="N1660" s="497">
        <f>IF(COUNTIF($A$3:A1660,A1660)=1,1,0)</f>
        <v>1</v>
      </c>
    </row>
    <row r="1661" spans="1:14" x14ac:dyDescent="0.35">
      <c r="A1661" t="s">
        <v>348</v>
      </c>
      <c r="B1661" s="497" t="str">
        <f>IF(Table10[[#This Row],[DTR/Trạm]]="DTR",_xlfn.XLOOKUP(Table10[[#This Row],[ID NCC]],DS_NCC_DTR[ID NCC],DS_NCC_DTR[Tên NCC]),_xlfn.XLOOKUP(Table10[[#This Row],[ID NCC]],Data_TongTram2[ID NCC],Data_TongTram2[Tên NCC]))</f>
        <v>Công ty TNHH MTV Thu Mua Phế Liệu Thương Viên</v>
      </c>
      <c r="C1661" s="497" t="str">
        <f>IF(Table10[[#This Row],[Trạm/DTR]]="DTR","DTR","Trạm")</f>
        <v>Trạm</v>
      </c>
      <c r="D1661" s="497" t="str">
        <f>Table10[[#This Row],[ID NCC]]&amp;Table10[[#This Row],[Trạm/DTR]]</f>
        <v>001J3000002HLbQIAWKhánh Nga LA</v>
      </c>
      <c r="E1661" s="497" t="str">
        <f>IF(Table10[[#This Row],[DTR/Trạm]]="DTR",_xlfn.XLOOKUP(Table10[[#This Row],[ID NCC]],DS_NCC_DTR[ID NCC],DS_NCC_DTR[Nhân viên]),_xlfn.XLOOKUP(Table10[[#This Row],[ID NCC]],Data_TongTram2[ID NCC],Data_TongTram2[Nhân viên]))</f>
        <v>Dương Quốc Trung</v>
      </c>
      <c r="F1661" s="497" t="str">
        <f>IF(Table10[[#This Row],[Trạm/DTR]]="DTR",_xlfn.XLOOKUP(Table10[[#This Row],[ID NCC]],DS_NCC_DTR[ID NCC],DS_NCC_DTR[Admin miền]),_xlfn.XLOOKUP(Table10[[#This Row],[Trạm/DTR]],Table16[Trạm],Table16[[Admin ]]))</f>
        <v>Nguyễn Thị Ngọc Bích</v>
      </c>
      <c r="G1661" t="s">
        <v>2240</v>
      </c>
      <c r="H1661" s="497" t="str">
        <f>VLOOKUP(Table10[[#This Row],[Sản Phẩm RG]],'Thông tin'!C:F,4,0)</f>
        <v>PET chai</v>
      </c>
      <c r="I1661">
        <v>7324</v>
      </c>
      <c r="J1661" s="497">
        <f>Table10[[#This Row],[Sản lượng kg]]/1000</f>
        <v>7.3239999999999998</v>
      </c>
      <c r="K1661" s="497" t="str">
        <f>_xlfn.XLOOKUP(Table10[[#This Row],[Loại Hàng]],Table59[Nhóm],Table59[Qui đổi])</f>
        <v>PET chai</v>
      </c>
      <c r="L1661" s="403">
        <v>46169</v>
      </c>
      <c r="M1661" t="s">
        <v>2955</v>
      </c>
      <c r="N1661" s="497">
        <f>IF(COUNTIF($A$3:A1661,A1661)=1,1,0)</f>
        <v>0</v>
      </c>
    </row>
    <row r="1662" spans="1:14" x14ac:dyDescent="0.35">
      <c r="A1662" t="s">
        <v>348</v>
      </c>
      <c r="B1662" s="497" t="str">
        <f>IF(Table10[[#This Row],[DTR/Trạm]]="DTR",_xlfn.XLOOKUP(Table10[[#This Row],[ID NCC]],DS_NCC_DTR[ID NCC],DS_NCC_DTR[Tên NCC]),_xlfn.XLOOKUP(Table10[[#This Row],[ID NCC]],Data_TongTram2[ID NCC],Data_TongTram2[Tên NCC]))</f>
        <v>Công ty TNHH MTV Thu Mua Phế Liệu Thương Viên</v>
      </c>
      <c r="C1662" s="497" t="str">
        <f>IF(Table10[[#This Row],[Trạm/DTR]]="DTR","DTR","Trạm")</f>
        <v>Trạm</v>
      </c>
      <c r="D1662" s="497" t="str">
        <f>Table10[[#This Row],[ID NCC]]&amp;Table10[[#This Row],[Trạm/DTR]]</f>
        <v>001J3000002HLbQIAWKhánh Nga LA</v>
      </c>
      <c r="E1662" s="497" t="str">
        <f>IF(Table10[[#This Row],[DTR/Trạm]]="DTR",_xlfn.XLOOKUP(Table10[[#This Row],[ID NCC]],DS_NCC_DTR[ID NCC],DS_NCC_DTR[Nhân viên]),_xlfn.XLOOKUP(Table10[[#This Row],[ID NCC]],Data_TongTram2[ID NCC],Data_TongTram2[Nhân viên]))</f>
        <v>Dương Quốc Trung</v>
      </c>
      <c r="F1662" s="497" t="str">
        <f>IF(Table10[[#This Row],[Trạm/DTR]]="DTR",_xlfn.XLOOKUP(Table10[[#This Row],[ID NCC]],DS_NCC_DTR[ID NCC],DS_NCC_DTR[Admin miền]),_xlfn.XLOOKUP(Table10[[#This Row],[Trạm/DTR]],Table16[Trạm],Table16[[Admin ]]))</f>
        <v>Nguyễn Thị Ngọc Bích</v>
      </c>
      <c r="G1662" t="s">
        <v>2240</v>
      </c>
      <c r="H1662" s="497" t="str">
        <f>VLOOKUP(Table10[[#This Row],[Sản Phẩm RG]],'Thông tin'!C:F,4,0)</f>
        <v>PET chai</v>
      </c>
      <c r="I1662">
        <v>6285</v>
      </c>
      <c r="J1662" s="497">
        <f>Table10[[#This Row],[Sản lượng kg]]/1000</f>
        <v>6.2850000000000001</v>
      </c>
      <c r="K1662" s="497" t="str">
        <f>_xlfn.XLOOKUP(Table10[[#This Row],[Loại Hàng]],Table59[Nhóm],Table59[Qui đổi])</f>
        <v>PET chai</v>
      </c>
      <c r="L1662" s="403">
        <v>46169</v>
      </c>
      <c r="M1662" t="s">
        <v>2955</v>
      </c>
      <c r="N1662" s="497">
        <f>IF(COUNTIF($A$3:A1662,A1662)=1,1,0)</f>
        <v>0</v>
      </c>
    </row>
    <row r="1663" spans="1:14" x14ac:dyDescent="0.35">
      <c r="A1663" t="s">
        <v>729</v>
      </c>
      <c r="B1663" s="497" t="str">
        <f>IF(Table10[[#This Row],[DTR/Trạm]]="DTR",_xlfn.XLOOKUP(Table10[[#This Row],[ID NCC]],DS_NCC_DTR[ID NCC],DS_NCC_DTR[Tên NCC]),_xlfn.XLOOKUP(Table10[[#This Row],[ID NCC]],Data_TongTram2[ID NCC],Data_TongTram2[Tên NCC]))</f>
        <v>Hộ Kinh Doanh Khôi Tuấn</v>
      </c>
      <c r="C1663" s="497" t="str">
        <f>IF(Table10[[#This Row],[Trạm/DTR]]="DTR","DTR","Trạm")</f>
        <v>Trạm</v>
      </c>
      <c r="D1663" s="497" t="str">
        <f>Table10[[#This Row],[ID NCC]]&amp;Table10[[#This Row],[Trạm/DTR]]</f>
        <v>001dc00000n8mMcAAIKhánh Nga LA</v>
      </c>
      <c r="E1663" s="497" t="str">
        <f>IF(Table10[[#This Row],[DTR/Trạm]]="DTR",_xlfn.XLOOKUP(Table10[[#This Row],[ID NCC]],DS_NCC_DTR[ID NCC],DS_NCC_DTR[Nhân viên]),_xlfn.XLOOKUP(Table10[[#This Row],[ID NCC]],Data_TongTram2[ID NCC],Data_TongTram2[Nhân viên]))</f>
        <v>Dương Quốc Trung</v>
      </c>
      <c r="F1663" s="497" t="str">
        <f>IF(Table10[[#This Row],[Trạm/DTR]]="DTR",_xlfn.XLOOKUP(Table10[[#This Row],[ID NCC]],DS_NCC_DTR[ID NCC],DS_NCC_DTR[Admin miền]),_xlfn.XLOOKUP(Table10[[#This Row],[Trạm/DTR]],Table16[Trạm],Table16[[Admin ]]))</f>
        <v>Nguyễn Thị Ngọc Bích</v>
      </c>
      <c r="G1663" t="s">
        <v>1626</v>
      </c>
      <c r="H1663" s="497" t="str">
        <f>VLOOKUP(Table10[[#This Row],[Sản Phẩm RG]],'Thông tin'!C:F,4,0)</f>
        <v>PET chai</v>
      </c>
      <c r="I1663">
        <v>10707</v>
      </c>
      <c r="J1663" s="497">
        <f>Table10[[#This Row],[Sản lượng kg]]/1000</f>
        <v>10.707000000000001</v>
      </c>
      <c r="K1663" s="497" t="str">
        <f>_xlfn.XLOOKUP(Table10[[#This Row],[Loại Hàng]],Table59[Nhóm],Table59[Qui đổi])</f>
        <v>PET chai</v>
      </c>
      <c r="L1663" s="403">
        <v>46169</v>
      </c>
      <c r="M1663" t="s">
        <v>2955</v>
      </c>
      <c r="N1663" s="497">
        <f>IF(COUNTIF($A$3:A1663,A1663)=1,1,0)</f>
        <v>1</v>
      </c>
    </row>
    <row r="1664" spans="1:14" x14ac:dyDescent="0.35">
      <c r="A1664" t="s">
        <v>1693</v>
      </c>
      <c r="B1664" s="497" t="str">
        <f>IF(Table10[[#This Row],[DTR/Trạm]]="DTR",_xlfn.XLOOKUP(Table10[[#This Row],[ID NCC]],DS_NCC_DTR[ID NCC],DS_NCC_DTR[Tên NCC]),_xlfn.XLOOKUP(Table10[[#This Row],[ID NCC]],Data_TongTram2[ID NCC],Data_TongTram2[Tên NCC]))</f>
        <v>CÔNG TY AN HƯNG</v>
      </c>
      <c r="C1664" s="497" t="str">
        <f>IF(Table10[[#This Row],[Trạm/DTR]]="DTR","DTR","Trạm")</f>
        <v>Trạm</v>
      </c>
      <c r="D1664" s="497" t="str">
        <f>Table10[[#This Row],[ID NCC]]&amp;Table10[[#This Row],[Trạm/DTR]]</f>
        <v>001J3000007XNgaIAGKhánh Nga LA</v>
      </c>
      <c r="E1664" s="497" t="str">
        <f>IF(Table10[[#This Row],[DTR/Trạm]]="DTR",_xlfn.XLOOKUP(Table10[[#This Row],[ID NCC]],DS_NCC_DTR[ID NCC],DS_NCC_DTR[Nhân viên]),_xlfn.XLOOKUP(Table10[[#This Row],[ID NCC]],Data_TongTram2[ID NCC],Data_TongTram2[Nhân viên]))</f>
        <v>Bùi Vũ Thanh Huy</v>
      </c>
      <c r="F1664" s="497" t="str">
        <f>IF(Table10[[#This Row],[Trạm/DTR]]="DTR",_xlfn.XLOOKUP(Table10[[#This Row],[ID NCC]],DS_NCC_DTR[ID NCC],DS_NCC_DTR[Admin miền]),_xlfn.XLOOKUP(Table10[[#This Row],[Trạm/DTR]],Table16[Trạm],Table16[[Admin ]]))</f>
        <v>Nguyễn Thị Ngọc Bích</v>
      </c>
      <c r="G1664" t="s">
        <v>2240</v>
      </c>
      <c r="H1664" s="497" t="str">
        <f>VLOOKUP(Table10[[#This Row],[Sản Phẩm RG]],'Thông tin'!C:F,4,0)</f>
        <v>PET chai</v>
      </c>
      <c r="I1664">
        <v>7000</v>
      </c>
      <c r="J1664" s="497">
        <f>Table10[[#This Row],[Sản lượng kg]]/1000</f>
        <v>7</v>
      </c>
      <c r="K1664" s="497" t="str">
        <f>_xlfn.XLOOKUP(Table10[[#This Row],[Loại Hàng]],Table59[Nhóm],Table59[Qui đổi])</f>
        <v>PET chai</v>
      </c>
      <c r="L1664" s="403">
        <v>46169</v>
      </c>
      <c r="M1664" t="s">
        <v>2955</v>
      </c>
      <c r="N1664" s="497">
        <f>IF(COUNTIF($A$3:A1664,A1664)=1,1,0)</f>
        <v>0</v>
      </c>
    </row>
    <row r="1665" spans="1:14" x14ac:dyDescent="0.35">
      <c r="A1665" t="s">
        <v>3005</v>
      </c>
      <c r="B1665" s="497" t="str">
        <f>IF(Table10[[#This Row],[DTR/Trạm]]="DTR",_xlfn.XLOOKUP(Table10[[#This Row],[ID NCC]],DS_NCC_DTR[ID NCC],DS_NCC_DTR[Tên NCC]),_xlfn.XLOOKUP(Table10[[#This Row],[ID NCC]],Data_TongTram2[ID NCC],Data_TongTram2[Tên NCC]))</f>
        <v>Chị Hà Tây Ninh</v>
      </c>
      <c r="C1665" s="497" t="str">
        <f>IF(Table10[[#This Row],[Trạm/DTR]]="DTR","DTR","Trạm")</f>
        <v>Trạm</v>
      </c>
      <c r="D1665" s="497" t="str">
        <f>Table10[[#This Row],[ID NCC]]&amp;Table10[[#This Row],[Trạm/DTR]]</f>
        <v>001dc00002xjdLZAAYKhánh Nga LA</v>
      </c>
      <c r="E1665" s="497" t="str">
        <f>IF(Table10[[#This Row],[DTR/Trạm]]="DTR",_xlfn.XLOOKUP(Table10[[#This Row],[ID NCC]],DS_NCC_DTR[ID NCC],DS_NCC_DTR[Nhân viên]),_xlfn.XLOOKUP(Table10[[#This Row],[ID NCC]],Data_TongTram2[ID NCC],Data_TongTram2[Nhân viên]))</f>
        <v>Nguyễn Duy Tân</v>
      </c>
      <c r="F1665" s="497" t="str">
        <f>IF(Table10[[#This Row],[Trạm/DTR]]="DTR",_xlfn.XLOOKUP(Table10[[#This Row],[ID NCC]],DS_NCC_DTR[ID NCC],DS_NCC_DTR[Admin miền]),_xlfn.XLOOKUP(Table10[[#This Row],[Trạm/DTR]],Table16[Trạm],Table16[[Admin ]]))</f>
        <v>Nguyễn Thị Ngọc Bích</v>
      </c>
      <c r="G1665" t="s">
        <v>1296</v>
      </c>
      <c r="H1665" s="497" t="str">
        <f>VLOOKUP(Table10[[#This Row],[Sản Phẩm RG]],'Thông tin'!C:F,4,0)</f>
        <v>PET chai</v>
      </c>
      <c r="I1665">
        <v>321</v>
      </c>
      <c r="J1665" s="497">
        <f>Table10[[#This Row],[Sản lượng kg]]/1000</f>
        <v>0.32100000000000001</v>
      </c>
      <c r="K1665" s="497" t="str">
        <f>_xlfn.XLOOKUP(Table10[[#This Row],[Loại Hàng]],Table59[Nhóm],Table59[Qui đổi])</f>
        <v>PET chai</v>
      </c>
      <c r="L1665" s="403">
        <v>46169</v>
      </c>
      <c r="M1665" t="s">
        <v>2955</v>
      </c>
      <c r="N1665" s="497">
        <f>IF(COUNTIF($A$3:A1665,A1665)=1,1,0)</f>
        <v>1</v>
      </c>
    </row>
    <row r="1666" spans="1:14" x14ac:dyDescent="0.35">
      <c r="A1666" t="s">
        <v>2948</v>
      </c>
      <c r="B1666" s="497" t="str">
        <f>IF(Table10[[#This Row],[DTR/Trạm]]="DTR",_xlfn.XLOOKUP(Table10[[#This Row],[ID NCC]],DS_NCC_DTR[ID NCC],DS_NCC_DTR[Tên NCC]),_xlfn.XLOOKUP(Table10[[#This Row],[ID NCC]],Data_TongTram2[ID NCC],Data_TongTram2[Tên NCC]))</f>
        <v>HKD Vũ Thị Miến</v>
      </c>
      <c r="C1666" s="497" t="str">
        <f>IF(Table10[[#This Row],[Trạm/DTR]]="DTR","DTR","Trạm")</f>
        <v>Trạm</v>
      </c>
      <c r="D1666" s="497" t="str">
        <f>Table10[[#This Row],[ID NCC]]&amp;Table10[[#This Row],[Trạm/DTR]]</f>
        <v>001dc00001g0GDlAAMKhánh Nga LA</v>
      </c>
      <c r="E1666" s="497" t="str">
        <f>IF(Table10[[#This Row],[DTR/Trạm]]="DTR",_xlfn.XLOOKUP(Table10[[#This Row],[ID NCC]],DS_NCC_DTR[ID NCC],DS_NCC_DTR[Nhân viên]),_xlfn.XLOOKUP(Table10[[#This Row],[ID NCC]],Data_TongTram2[ID NCC],Data_TongTram2[Nhân viên]))</f>
        <v>Nguyễn Văn Phú</v>
      </c>
      <c r="F1666" s="497" t="str">
        <f>IF(Table10[[#This Row],[Trạm/DTR]]="DTR",_xlfn.XLOOKUP(Table10[[#This Row],[ID NCC]],DS_NCC_DTR[ID NCC],DS_NCC_DTR[Admin miền]),_xlfn.XLOOKUP(Table10[[#This Row],[Trạm/DTR]],Table16[Trạm],Table16[[Admin ]]))</f>
        <v>Nguyễn Thị Ngọc Bích</v>
      </c>
      <c r="G1666" t="s">
        <v>1626</v>
      </c>
      <c r="H1666" s="497" t="str">
        <f>VLOOKUP(Table10[[#This Row],[Sản Phẩm RG]],'Thông tin'!C:F,4,0)</f>
        <v>PET chai</v>
      </c>
      <c r="I1666">
        <v>6510</v>
      </c>
      <c r="J1666" s="497">
        <f>Table10[[#This Row],[Sản lượng kg]]/1000</f>
        <v>6.51</v>
      </c>
      <c r="K1666" s="497" t="str">
        <f>_xlfn.XLOOKUP(Table10[[#This Row],[Loại Hàng]],Table59[Nhóm],Table59[Qui đổi])</f>
        <v>PET chai</v>
      </c>
      <c r="L1666" s="403">
        <v>46169</v>
      </c>
      <c r="M1666" t="s">
        <v>2955</v>
      </c>
      <c r="N1666" s="497">
        <f>IF(COUNTIF($A$3:A1666,A1666)=1,1,0)</f>
        <v>0</v>
      </c>
    </row>
    <row r="1667" spans="1:14" x14ac:dyDescent="0.35">
      <c r="A1667" t="s">
        <v>1696</v>
      </c>
      <c r="B1667" s="497" t="str">
        <f>IF(Table10[[#This Row],[DTR/Trạm]]="DTR",_xlfn.XLOOKUP(Table10[[#This Row],[ID NCC]],DS_NCC_DTR[ID NCC],DS_NCC_DTR[Tên NCC]),_xlfn.XLOOKUP(Table10[[#This Row],[ID NCC]],Data_TongTram2[ID NCC],Data_TongTram2[Tên NCC]))</f>
        <v>HKD Huỳnh Ngọc Triều</v>
      </c>
      <c r="C1667" s="497" t="str">
        <f>IF(Table10[[#This Row],[Trạm/DTR]]="DTR","DTR","Trạm")</f>
        <v>Trạm</v>
      </c>
      <c r="D1667" s="497" t="str">
        <f>Table10[[#This Row],[ID NCC]]&amp;Table10[[#This Row],[Trạm/DTR]]</f>
        <v>001J3000007Y8Y5IAKKhánh Nga LA</v>
      </c>
      <c r="E1667" s="497" t="str">
        <f>IF(Table10[[#This Row],[DTR/Trạm]]="DTR",_xlfn.XLOOKUP(Table10[[#This Row],[ID NCC]],DS_NCC_DTR[ID NCC],DS_NCC_DTR[Nhân viên]),_xlfn.XLOOKUP(Table10[[#This Row],[ID NCC]],Data_TongTram2[ID NCC],Data_TongTram2[Nhân viên]))</f>
        <v>Nguyễn Duy Tân</v>
      </c>
      <c r="F1667" s="497" t="str">
        <f>IF(Table10[[#This Row],[Trạm/DTR]]="DTR",_xlfn.XLOOKUP(Table10[[#This Row],[ID NCC]],DS_NCC_DTR[ID NCC],DS_NCC_DTR[Admin miền]),_xlfn.XLOOKUP(Table10[[#This Row],[Trạm/DTR]],Table16[Trạm],Table16[[Admin ]]))</f>
        <v>Nguyễn Thị Ngọc Bích</v>
      </c>
      <c r="G1667" t="s">
        <v>2240</v>
      </c>
      <c r="H1667" s="497" t="str">
        <f>VLOOKUP(Table10[[#This Row],[Sản Phẩm RG]],'Thông tin'!C:F,4,0)</f>
        <v>PET chai</v>
      </c>
      <c r="I1667">
        <v>3310</v>
      </c>
      <c r="J1667" s="497">
        <f>Table10[[#This Row],[Sản lượng kg]]/1000</f>
        <v>3.31</v>
      </c>
      <c r="K1667" s="497" t="str">
        <f>_xlfn.XLOOKUP(Table10[[#This Row],[Loại Hàng]],Table59[Nhóm],Table59[Qui đổi])</f>
        <v>PET chai</v>
      </c>
      <c r="L1667" s="403">
        <v>46170</v>
      </c>
      <c r="M1667" t="s">
        <v>2955</v>
      </c>
      <c r="N1667" s="497">
        <f>IF(COUNTIF($A$3:A1667,A1667)=1,1,0)</f>
        <v>0</v>
      </c>
    </row>
    <row r="1668" spans="1:14" x14ac:dyDescent="0.35">
      <c r="A1668" t="s">
        <v>348</v>
      </c>
      <c r="B1668" s="497" t="str">
        <f>IF(Table10[[#This Row],[DTR/Trạm]]="DTR",_xlfn.XLOOKUP(Table10[[#This Row],[ID NCC]],DS_NCC_DTR[ID NCC],DS_NCC_DTR[Tên NCC]),_xlfn.XLOOKUP(Table10[[#This Row],[ID NCC]],Data_TongTram2[ID NCC],Data_TongTram2[Tên NCC]))</f>
        <v>Công ty TNHH MTV Thu Mua Phế Liệu Thương Viên</v>
      </c>
      <c r="C1668" s="497" t="str">
        <f>IF(Table10[[#This Row],[Trạm/DTR]]="DTR","DTR","Trạm")</f>
        <v>Trạm</v>
      </c>
      <c r="D1668" s="497" t="str">
        <f>Table10[[#This Row],[ID NCC]]&amp;Table10[[#This Row],[Trạm/DTR]]</f>
        <v>001J3000002HLbQIAWKhánh Nga LA</v>
      </c>
      <c r="E1668" s="497" t="str">
        <f>IF(Table10[[#This Row],[DTR/Trạm]]="DTR",_xlfn.XLOOKUP(Table10[[#This Row],[ID NCC]],DS_NCC_DTR[ID NCC],DS_NCC_DTR[Nhân viên]),_xlfn.XLOOKUP(Table10[[#This Row],[ID NCC]],Data_TongTram2[ID NCC],Data_TongTram2[Nhân viên]))</f>
        <v>Dương Quốc Trung</v>
      </c>
      <c r="F1668" s="497" t="str">
        <f>IF(Table10[[#This Row],[Trạm/DTR]]="DTR",_xlfn.XLOOKUP(Table10[[#This Row],[ID NCC]],DS_NCC_DTR[ID NCC],DS_NCC_DTR[Admin miền]),_xlfn.XLOOKUP(Table10[[#This Row],[Trạm/DTR]],Table16[Trạm],Table16[[Admin ]]))</f>
        <v>Nguyễn Thị Ngọc Bích</v>
      </c>
      <c r="G1668" t="s">
        <v>2240</v>
      </c>
      <c r="H1668" s="497" t="str">
        <f>VLOOKUP(Table10[[#This Row],[Sản Phẩm RG]],'Thông tin'!C:F,4,0)</f>
        <v>PET chai</v>
      </c>
      <c r="I1668">
        <v>18940</v>
      </c>
      <c r="J1668" s="497">
        <f>Table10[[#This Row],[Sản lượng kg]]/1000</f>
        <v>18.940000000000001</v>
      </c>
      <c r="K1668" s="497" t="str">
        <f>_xlfn.XLOOKUP(Table10[[#This Row],[Loại Hàng]],Table59[Nhóm],Table59[Qui đổi])</f>
        <v>PET chai</v>
      </c>
      <c r="L1668" s="403">
        <v>46170</v>
      </c>
      <c r="M1668" t="s">
        <v>2955</v>
      </c>
      <c r="N1668" s="497">
        <f>IF(COUNTIF($A$3:A1668,A1668)=1,1,0)</f>
        <v>0</v>
      </c>
    </row>
    <row r="1669" spans="1:14" x14ac:dyDescent="0.35">
      <c r="A1669" t="s">
        <v>1693</v>
      </c>
      <c r="B1669" s="497" t="str">
        <f>IF(Table10[[#This Row],[DTR/Trạm]]="DTR",_xlfn.XLOOKUP(Table10[[#This Row],[ID NCC]],DS_NCC_DTR[ID NCC],DS_NCC_DTR[Tên NCC]),_xlfn.XLOOKUP(Table10[[#This Row],[ID NCC]],Data_TongTram2[ID NCC],Data_TongTram2[Tên NCC]))</f>
        <v>CÔNG TY AN HƯNG</v>
      </c>
      <c r="C1669" s="497" t="str">
        <f>IF(Table10[[#This Row],[Trạm/DTR]]="DTR","DTR","Trạm")</f>
        <v>Trạm</v>
      </c>
      <c r="D1669" s="497" t="str">
        <f>Table10[[#This Row],[ID NCC]]&amp;Table10[[#This Row],[Trạm/DTR]]</f>
        <v>001J3000007XNgaIAGKhánh Nga LA</v>
      </c>
      <c r="E1669" s="497" t="str">
        <f>IF(Table10[[#This Row],[DTR/Trạm]]="DTR",_xlfn.XLOOKUP(Table10[[#This Row],[ID NCC]],DS_NCC_DTR[ID NCC],DS_NCC_DTR[Nhân viên]),_xlfn.XLOOKUP(Table10[[#This Row],[ID NCC]],Data_TongTram2[ID NCC],Data_TongTram2[Nhân viên]))</f>
        <v>Bùi Vũ Thanh Huy</v>
      </c>
      <c r="F1669" s="497" t="str">
        <f>IF(Table10[[#This Row],[Trạm/DTR]]="DTR",_xlfn.XLOOKUP(Table10[[#This Row],[ID NCC]],DS_NCC_DTR[ID NCC],DS_NCC_DTR[Admin miền]),_xlfn.XLOOKUP(Table10[[#This Row],[Trạm/DTR]],Table16[Trạm],Table16[[Admin ]]))</f>
        <v>Nguyễn Thị Ngọc Bích</v>
      </c>
      <c r="G1669" t="s">
        <v>2240</v>
      </c>
      <c r="H1669" s="497" t="str">
        <f>VLOOKUP(Table10[[#This Row],[Sản Phẩm RG]],'Thông tin'!C:F,4,0)</f>
        <v>PET chai</v>
      </c>
      <c r="I1669">
        <v>7030</v>
      </c>
      <c r="J1669" s="497">
        <f>Table10[[#This Row],[Sản lượng kg]]/1000</f>
        <v>7.03</v>
      </c>
      <c r="K1669" s="497" t="str">
        <f>_xlfn.XLOOKUP(Table10[[#This Row],[Loại Hàng]],Table59[Nhóm],Table59[Qui đổi])</f>
        <v>PET chai</v>
      </c>
      <c r="L1669" s="403">
        <v>46170</v>
      </c>
      <c r="M1669" t="s">
        <v>2955</v>
      </c>
      <c r="N1669" s="497">
        <f>IF(COUNTIF($A$3:A1669,A1669)=1,1,0)</f>
        <v>0</v>
      </c>
    </row>
    <row r="1670" spans="1:14" x14ac:dyDescent="0.35">
      <c r="A1670" t="s">
        <v>740</v>
      </c>
      <c r="B1670" s="497" t="str">
        <f>IF(Table10[[#This Row],[DTR/Trạm]]="DTR",_xlfn.XLOOKUP(Table10[[#This Row],[ID NCC]],DS_NCC_DTR[ID NCC],DS_NCC_DTR[Tên NCC]),_xlfn.XLOOKUP(Table10[[#This Row],[ID NCC]],Data_TongTram2[ID NCC],Data_TongTram2[Tên NCC]))</f>
        <v>Ncc Chị Chín</v>
      </c>
      <c r="C1670" s="497" t="str">
        <f>IF(Table10[[#This Row],[Trạm/DTR]]="DTR","DTR","Trạm")</f>
        <v>Trạm</v>
      </c>
      <c r="D1670" s="497" t="str">
        <f>Table10[[#This Row],[ID NCC]]&amp;Table10[[#This Row],[Trạm/DTR]]</f>
        <v>001J3000002HM1cIAGKhánh Nga LA</v>
      </c>
      <c r="E1670" s="497" t="str">
        <f>IF(Table10[[#This Row],[DTR/Trạm]]="DTR",_xlfn.XLOOKUP(Table10[[#This Row],[ID NCC]],DS_NCC_DTR[ID NCC],DS_NCC_DTR[Nhân viên]),_xlfn.XLOOKUP(Table10[[#This Row],[ID NCC]],Data_TongTram2[ID NCC],Data_TongTram2[Nhân viên]))</f>
        <v>Dương Quốc Trung</v>
      </c>
      <c r="F1670" s="497" t="str">
        <f>IF(Table10[[#This Row],[Trạm/DTR]]="DTR",_xlfn.XLOOKUP(Table10[[#This Row],[ID NCC]],DS_NCC_DTR[ID NCC],DS_NCC_DTR[Admin miền]),_xlfn.XLOOKUP(Table10[[#This Row],[Trạm/DTR]],Table16[Trạm],Table16[[Admin ]]))</f>
        <v>Nguyễn Thị Ngọc Bích</v>
      </c>
      <c r="G1670" t="s">
        <v>2240</v>
      </c>
      <c r="H1670" s="497" t="str">
        <f>VLOOKUP(Table10[[#This Row],[Sản Phẩm RG]],'Thông tin'!C:F,4,0)</f>
        <v>PET chai</v>
      </c>
      <c r="I1670">
        <v>8615</v>
      </c>
      <c r="J1670" s="497">
        <f>Table10[[#This Row],[Sản lượng kg]]/1000</f>
        <v>8.6150000000000002</v>
      </c>
      <c r="K1670" s="497" t="str">
        <f>_xlfn.XLOOKUP(Table10[[#This Row],[Loại Hàng]],Table59[Nhóm],Table59[Qui đổi])</f>
        <v>PET chai</v>
      </c>
      <c r="L1670" s="403">
        <v>46170</v>
      </c>
      <c r="M1670" t="s">
        <v>2955</v>
      </c>
      <c r="N1670" s="497">
        <f>IF(COUNTIF($A$3:A1670,A1670)=1,1,0)</f>
        <v>1</v>
      </c>
    </row>
    <row r="1671" spans="1:14" x14ac:dyDescent="0.35">
      <c r="A1671" t="s">
        <v>348</v>
      </c>
      <c r="B1671" s="497" t="str">
        <f>IF(Table10[[#This Row],[DTR/Trạm]]="DTR",_xlfn.XLOOKUP(Table10[[#This Row],[ID NCC]],DS_NCC_DTR[ID NCC],DS_NCC_DTR[Tên NCC]),_xlfn.XLOOKUP(Table10[[#This Row],[ID NCC]],Data_TongTram2[ID NCC],Data_TongTram2[Tên NCC]))</f>
        <v>Công ty TNHH MTV Thu Mua Phế Liệu Thương Viên</v>
      </c>
      <c r="C1671" s="497" t="str">
        <f>IF(Table10[[#This Row],[Trạm/DTR]]="DTR","DTR","Trạm")</f>
        <v>Trạm</v>
      </c>
      <c r="D1671" s="497" t="str">
        <f>Table10[[#This Row],[ID NCC]]&amp;Table10[[#This Row],[Trạm/DTR]]</f>
        <v>001J3000002HLbQIAWKhánh Nga LA</v>
      </c>
      <c r="E1671" s="497" t="str">
        <f>IF(Table10[[#This Row],[DTR/Trạm]]="DTR",_xlfn.XLOOKUP(Table10[[#This Row],[ID NCC]],DS_NCC_DTR[ID NCC],DS_NCC_DTR[Nhân viên]),_xlfn.XLOOKUP(Table10[[#This Row],[ID NCC]],Data_TongTram2[ID NCC],Data_TongTram2[Nhân viên]))</f>
        <v>Dương Quốc Trung</v>
      </c>
      <c r="F1671" s="497" t="str">
        <f>IF(Table10[[#This Row],[Trạm/DTR]]="DTR",_xlfn.XLOOKUP(Table10[[#This Row],[ID NCC]],DS_NCC_DTR[ID NCC],DS_NCC_DTR[Admin miền]),_xlfn.XLOOKUP(Table10[[#This Row],[Trạm/DTR]],Table16[Trạm],Table16[[Admin ]]))</f>
        <v>Nguyễn Thị Ngọc Bích</v>
      </c>
      <c r="G1671" t="s">
        <v>2240</v>
      </c>
      <c r="H1671" s="497" t="str">
        <f>VLOOKUP(Table10[[#This Row],[Sản Phẩm RG]],'Thông tin'!C:F,4,0)</f>
        <v>PET chai</v>
      </c>
      <c r="I1671">
        <v>9901</v>
      </c>
      <c r="J1671" s="497">
        <f>Table10[[#This Row],[Sản lượng kg]]/1000</f>
        <v>9.9009999999999998</v>
      </c>
      <c r="K1671" s="497" t="str">
        <f>_xlfn.XLOOKUP(Table10[[#This Row],[Loại Hàng]],Table59[Nhóm],Table59[Qui đổi])</f>
        <v>PET chai</v>
      </c>
      <c r="L1671" s="403">
        <v>46170</v>
      </c>
      <c r="M1671" t="s">
        <v>2955</v>
      </c>
      <c r="N1671" s="497">
        <f>IF(COUNTIF($A$3:A1671,A1671)=1,1,0)</f>
        <v>0</v>
      </c>
    </row>
    <row r="1672" spans="1:14" x14ac:dyDescent="0.35">
      <c r="A1672" t="s">
        <v>348</v>
      </c>
      <c r="B1672" s="497" t="str">
        <f>IF(Table10[[#This Row],[DTR/Trạm]]="DTR",_xlfn.XLOOKUP(Table10[[#This Row],[ID NCC]],DS_NCC_DTR[ID NCC],DS_NCC_DTR[Tên NCC]),_xlfn.XLOOKUP(Table10[[#This Row],[ID NCC]],Data_TongTram2[ID NCC],Data_TongTram2[Tên NCC]))</f>
        <v>Công ty TNHH MTV Thu Mua Phế Liệu Thương Viên</v>
      </c>
      <c r="C1672" s="497" t="str">
        <f>IF(Table10[[#This Row],[Trạm/DTR]]="DTR","DTR","Trạm")</f>
        <v>Trạm</v>
      </c>
      <c r="D1672" s="497" t="str">
        <f>Table10[[#This Row],[ID NCC]]&amp;Table10[[#This Row],[Trạm/DTR]]</f>
        <v>001J3000002HLbQIAWKhánh Nga LA</v>
      </c>
      <c r="E1672" s="497" t="str">
        <f>IF(Table10[[#This Row],[DTR/Trạm]]="DTR",_xlfn.XLOOKUP(Table10[[#This Row],[ID NCC]],DS_NCC_DTR[ID NCC],DS_NCC_DTR[Nhân viên]),_xlfn.XLOOKUP(Table10[[#This Row],[ID NCC]],Data_TongTram2[ID NCC],Data_TongTram2[Nhân viên]))</f>
        <v>Dương Quốc Trung</v>
      </c>
      <c r="F1672" s="497" t="str">
        <f>IF(Table10[[#This Row],[Trạm/DTR]]="DTR",_xlfn.XLOOKUP(Table10[[#This Row],[ID NCC]],DS_NCC_DTR[ID NCC],DS_NCC_DTR[Admin miền]),_xlfn.XLOOKUP(Table10[[#This Row],[Trạm/DTR]],Table16[Trạm],Table16[[Admin ]]))</f>
        <v>Nguyễn Thị Ngọc Bích</v>
      </c>
      <c r="G1672" t="s">
        <v>2240</v>
      </c>
      <c r="H1672" s="497" t="str">
        <f>VLOOKUP(Table10[[#This Row],[Sản Phẩm RG]],'Thông tin'!C:F,4,0)</f>
        <v>PET chai</v>
      </c>
      <c r="I1672">
        <v>8578</v>
      </c>
      <c r="J1672" s="497">
        <f>Table10[[#This Row],[Sản lượng kg]]/1000</f>
        <v>8.5779999999999994</v>
      </c>
      <c r="K1672" s="497" t="str">
        <f>_xlfn.XLOOKUP(Table10[[#This Row],[Loại Hàng]],Table59[Nhóm],Table59[Qui đổi])</f>
        <v>PET chai</v>
      </c>
      <c r="L1672" s="403">
        <v>46170</v>
      </c>
      <c r="M1672" t="s">
        <v>2955</v>
      </c>
      <c r="N1672" s="497">
        <f>IF(COUNTIF($A$3:A1672,A1672)=1,1,0)</f>
        <v>0</v>
      </c>
    </row>
    <row r="1673" spans="1:14" x14ac:dyDescent="0.35">
      <c r="A1673" t="s">
        <v>2948</v>
      </c>
      <c r="B1673" s="497" t="str">
        <f>IF(Table10[[#This Row],[DTR/Trạm]]="DTR",_xlfn.XLOOKUP(Table10[[#This Row],[ID NCC]],DS_NCC_DTR[ID NCC],DS_NCC_DTR[Tên NCC]),_xlfn.XLOOKUP(Table10[[#This Row],[ID NCC]],Data_TongTram2[ID NCC],Data_TongTram2[Tên NCC]))</f>
        <v>HKD Vũ Thị Miến</v>
      </c>
      <c r="C1673" s="497" t="str">
        <f>IF(Table10[[#This Row],[Trạm/DTR]]="DTR","DTR","Trạm")</f>
        <v>Trạm</v>
      </c>
      <c r="D1673" s="497" t="str">
        <f>Table10[[#This Row],[ID NCC]]&amp;Table10[[#This Row],[Trạm/DTR]]</f>
        <v>001dc00001g0GDlAAMKhánh Nga LA</v>
      </c>
      <c r="E1673" s="497" t="str">
        <f>IF(Table10[[#This Row],[DTR/Trạm]]="DTR",_xlfn.XLOOKUP(Table10[[#This Row],[ID NCC]],DS_NCC_DTR[ID NCC],DS_NCC_DTR[Nhân viên]),_xlfn.XLOOKUP(Table10[[#This Row],[ID NCC]],Data_TongTram2[ID NCC],Data_TongTram2[Nhân viên]))</f>
        <v>Nguyễn Văn Phú</v>
      </c>
      <c r="F1673" s="497" t="str">
        <f>IF(Table10[[#This Row],[Trạm/DTR]]="DTR",_xlfn.XLOOKUP(Table10[[#This Row],[ID NCC]],DS_NCC_DTR[ID NCC],DS_NCC_DTR[Admin miền]),_xlfn.XLOOKUP(Table10[[#This Row],[Trạm/DTR]],Table16[Trạm],Table16[[Admin ]]))</f>
        <v>Nguyễn Thị Ngọc Bích</v>
      </c>
      <c r="G1673" t="s">
        <v>1626</v>
      </c>
      <c r="H1673" s="497" t="str">
        <f>VLOOKUP(Table10[[#This Row],[Sản Phẩm RG]],'Thông tin'!C:F,4,0)</f>
        <v>PET chai</v>
      </c>
      <c r="I1673">
        <v>6286</v>
      </c>
      <c r="J1673" s="497">
        <f>Table10[[#This Row],[Sản lượng kg]]/1000</f>
        <v>6.2859999999999996</v>
      </c>
      <c r="K1673" s="497" t="str">
        <f>_xlfn.XLOOKUP(Table10[[#This Row],[Loại Hàng]],Table59[Nhóm],Table59[Qui đổi])</f>
        <v>PET chai</v>
      </c>
      <c r="L1673" s="403">
        <v>46170</v>
      </c>
      <c r="M1673" t="s">
        <v>2955</v>
      </c>
      <c r="N1673" s="497">
        <f>IF(COUNTIF($A$3:A1673,A1673)=1,1,0)</f>
        <v>0</v>
      </c>
    </row>
    <row r="1674" spans="1:14" x14ac:dyDescent="0.35">
      <c r="A1674" t="s">
        <v>348</v>
      </c>
      <c r="B1674" s="497" t="str">
        <f>IF(Table10[[#This Row],[DTR/Trạm]]="DTR",_xlfn.XLOOKUP(Table10[[#This Row],[ID NCC]],DS_NCC_DTR[ID NCC],DS_NCC_DTR[Tên NCC]),_xlfn.XLOOKUP(Table10[[#This Row],[ID NCC]],Data_TongTram2[ID NCC],Data_TongTram2[Tên NCC]))</f>
        <v>Công ty TNHH MTV Thu Mua Phế Liệu Thương Viên</v>
      </c>
      <c r="C1674" s="497" t="str">
        <f>IF(Table10[[#This Row],[Trạm/DTR]]="DTR","DTR","Trạm")</f>
        <v>Trạm</v>
      </c>
      <c r="D1674" s="497" t="str">
        <f>Table10[[#This Row],[ID NCC]]&amp;Table10[[#This Row],[Trạm/DTR]]</f>
        <v>001J3000002HLbQIAWKhánh Nga LA</v>
      </c>
      <c r="E1674" s="497" t="str">
        <f>IF(Table10[[#This Row],[DTR/Trạm]]="DTR",_xlfn.XLOOKUP(Table10[[#This Row],[ID NCC]],DS_NCC_DTR[ID NCC],DS_NCC_DTR[Nhân viên]),_xlfn.XLOOKUP(Table10[[#This Row],[ID NCC]],Data_TongTram2[ID NCC],Data_TongTram2[Nhân viên]))</f>
        <v>Dương Quốc Trung</v>
      </c>
      <c r="F1674" s="497" t="str">
        <f>IF(Table10[[#This Row],[Trạm/DTR]]="DTR",_xlfn.XLOOKUP(Table10[[#This Row],[ID NCC]],DS_NCC_DTR[ID NCC],DS_NCC_DTR[Admin miền]),_xlfn.XLOOKUP(Table10[[#This Row],[Trạm/DTR]],Table16[Trạm],Table16[[Admin ]]))</f>
        <v>Nguyễn Thị Ngọc Bích</v>
      </c>
      <c r="G1674" t="s">
        <v>2240</v>
      </c>
      <c r="H1674" s="497" t="str">
        <f>VLOOKUP(Table10[[#This Row],[Sản Phẩm RG]],'Thông tin'!C:F,4,0)</f>
        <v>PET chai</v>
      </c>
      <c r="I1674">
        <v>7266</v>
      </c>
      <c r="J1674" s="497">
        <f>Table10[[#This Row],[Sản lượng kg]]/1000</f>
        <v>7.266</v>
      </c>
      <c r="K1674" s="497" t="str">
        <f>_xlfn.XLOOKUP(Table10[[#This Row],[Loại Hàng]],Table59[Nhóm],Table59[Qui đổi])</f>
        <v>PET chai</v>
      </c>
      <c r="L1674" s="403">
        <v>46170</v>
      </c>
      <c r="M1674" t="s">
        <v>2955</v>
      </c>
      <c r="N1674" s="497">
        <f>IF(COUNTIF($A$3:A1674,A1674)=1,1,0)</f>
        <v>0</v>
      </c>
    </row>
    <row r="1675" spans="1:14" x14ac:dyDescent="0.35">
      <c r="A1675" t="s">
        <v>2948</v>
      </c>
      <c r="B1675" s="497" t="str">
        <f>IF(Table10[[#This Row],[DTR/Trạm]]="DTR",_xlfn.XLOOKUP(Table10[[#This Row],[ID NCC]],DS_NCC_DTR[ID NCC],DS_NCC_DTR[Tên NCC]),_xlfn.XLOOKUP(Table10[[#This Row],[ID NCC]],Data_TongTram2[ID NCC],Data_TongTram2[Tên NCC]))</f>
        <v>HKD Vũ Thị Miến</v>
      </c>
      <c r="C1675" s="497" t="str">
        <f>IF(Table10[[#This Row],[Trạm/DTR]]="DTR","DTR","Trạm")</f>
        <v>Trạm</v>
      </c>
      <c r="D1675" s="497" t="str">
        <f>Table10[[#This Row],[ID NCC]]&amp;Table10[[#This Row],[Trạm/DTR]]</f>
        <v>001dc00001g0GDlAAMKhánh Nga LA</v>
      </c>
      <c r="E1675" s="497" t="str">
        <f>IF(Table10[[#This Row],[DTR/Trạm]]="DTR",_xlfn.XLOOKUP(Table10[[#This Row],[ID NCC]],DS_NCC_DTR[ID NCC],DS_NCC_DTR[Nhân viên]),_xlfn.XLOOKUP(Table10[[#This Row],[ID NCC]],Data_TongTram2[ID NCC],Data_TongTram2[Nhân viên]))</f>
        <v>Nguyễn Văn Phú</v>
      </c>
      <c r="F1675" s="497" t="str">
        <f>IF(Table10[[#This Row],[Trạm/DTR]]="DTR",_xlfn.XLOOKUP(Table10[[#This Row],[ID NCC]],DS_NCC_DTR[ID NCC],DS_NCC_DTR[Admin miền]),_xlfn.XLOOKUP(Table10[[#This Row],[Trạm/DTR]],Table16[Trạm],Table16[[Admin ]]))</f>
        <v>Nguyễn Thị Ngọc Bích</v>
      </c>
      <c r="G1675" t="s">
        <v>1626</v>
      </c>
      <c r="H1675" s="497" t="str">
        <f>VLOOKUP(Table10[[#This Row],[Sản Phẩm RG]],'Thông tin'!C:F,4,0)</f>
        <v>PET chai</v>
      </c>
      <c r="I1675">
        <v>5406</v>
      </c>
      <c r="J1675" s="497">
        <f>Table10[[#This Row],[Sản lượng kg]]/1000</f>
        <v>5.4059999999999997</v>
      </c>
      <c r="K1675" s="497" t="str">
        <f>_xlfn.XLOOKUP(Table10[[#This Row],[Loại Hàng]],Table59[Nhóm],Table59[Qui đổi])</f>
        <v>PET chai</v>
      </c>
      <c r="L1675" s="403">
        <v>46171</v>
      </c>
      <c r="M1675" t="s">
        <v>2955</v>
      </c>
      <c r="N1675" s="497">
        <f>IF(COUNTIF($A$3:A1675,A1675)=1,1,0)</f>
        <v>0</v>
      </c>
    </row>
    <row r="1676" spans="1:14" x14ac:dyDescent="0.35">
      <c r="A1676" t="s">
        <v>1696</v>
      </c>
      <c r="B1676" s="497" t="str">
        <f>IF(Table10[[#This Row],[DTR/Trạm]]="DTR",_xlfn.XLOOKUP(Table10[[#This Row],[ID NCC]],DS_NCC_DTR[ID NCC],DS_NCC_DTR[Tên NCC]),_xlfn.XLOOKUP(Table10[[#This Row],[ID NCC]],Data_TongTram2[ID NCC],Data_TongTram2[Tên NCC]))</f>
        <v>HKD Huỳnh Ngọc Triều</v>
      </c>
      <c r="C1676" s="497" t="str">
        <f>IF(Table10[[#This Row],[Trạm/DTR]]="DTR","DTR","Trạm")</f>
        <v>Trạm</v>
      </c>
      <c r="D1676" s="497" t="str">
        <f>Table10[[#This Row],[ID NCC]]&amp;Table10[[#This Row],[Trạm/DTR]]</f>
        <v>001J3000007Y8Y5IAKKhánh Nga LA</v>
      </c>
      <c r="E1676" s="497" t="str">
        <f>IF(Table10[[#This Row],[DTR/Trạm]]="DTR",_xlfn.XLOOKUP(Table10[[#This Row],[ID NCC]],DS_NCC_DTR[ID NCC],DS_NCC_DTR[Nhân viên]),_xlfn.XLOOKUP(Table10[[#This Row],[ID NCC]],Data_TongTram2[ID NCC],Data_TongTram2[Nhân viên]))</f>
        <v>Nguyễn Duy Tân</v>
      </c>
      <c r="F1676" s="497" t="str">
        <f>IF(Table10[[#This Row],[Trạm/DTR]]="DTR",_xlfn.XLOOKUP(Table10[[#This Row],[ID NCC]],DS_NCC_DTR[ID NCC],DS_NCC_DTR[Admin miền]),_xlfn.XLOOKUP(Table10[[#This Row],[Trạm/DTR]],Table16[Trạm],Table16[[Admin ]]))</f>
        <v>Nguyễn Thị Ngọc Bích</v>
      </c>
      <c r="G1676" t="s">
        <v>2240</v>
      </c>
      <c r="H1676" s="497" t="str">
        <f>VLOOKUP(Table10[[#This Row],[Sản Phẩm RG]],'Thông tin'!C:F,4,0)</f>
        <v>PET chai</v>
      </c>
      <c r="I1676">
        <v>3232</v>
      </c>
      <c r="J1676" s="497">
        <f>Table10[[#This Row],[Sản lượng kg]]/1000</f>
        <v>3.2320000000000002</v>
      </c>
      <c r="K1676" s="497" t="str">
        <f>_xlfn.XLOOKUP(Table10[[#This Row],[Loại Hàng]],Table59[Nhóm],Table59[Qui đổi])</f>
        <v>PET chai</v>
      </c>
      <c r="L1676" s="403">
        <v>46172</v>
      </c>
      <c r="M1676" t="s">
        <v>2955</v>
      </c>
      <c r="N1676" s="497">
        <f>IF(COUNTIF($A$3:A1676,A1676)=1,1,0)</f>
        <v>0</v>
      </c>
    </row>
    <row r="1677" spans="1:14" x14ac:dyDescent="0.35">
      <c r="A1677" t="s">
        <v>348</v>
      </c>
      <c r="B1677" s="497" t="str">
        <f>IF(Table10[[#This Row],[DTR/Trạm]]="DTR",_xlfn.XLOOKUP(Table10[[#This Row],[ID NCC]],DS_NCC_DTR[ID NCC],DS_NCC_DTR[Tên NCC]),_xlfn.XLOOKUP(Table10[[#This Row],[ID NCC]],Data_TongTram2[ID NCC],Data_TongTram2[Tên NCC]))</f>
        <v>Công ty TNHH MTV Thu Mua Phế Liệu Thương Viên</v>
      </c>
      <c r="C1677" s="497" t="str">
        <f>IF(Table10[[#This Row],[Trạm/DTR]]="DTR","DTR","Trạm")</f>
        <v>Trạm</v>
      </c>
      <c r="D1677" s="497" t="str">
        <f>Table10[[#This Row],[ID NCC]]&amp;Table10[[#This Row],[Trạm/DTR]]</f>
        <v>001J3000002HLbQIAWKhánh Nga LA</v>
      </c>
      <c r="E1677" s="497" t="str">
        <f>IF(Table10[[#This Row],[DTR/Trạm]]="DTR",_xlfn.XLOOKUP(Table10[[#This Row],[ID NCC]],DS_NCC_DTR[ID NCC],DS_NCC_DTR[Nhân viên]),_xlfn.XLOOKUP(Table10[[#This Row],[ID NCC]],Data_TongTram2[ID NCC],Data_TongTram2[Nhân viên]))</f>
        <v>Dương Quốc Trung</v>
      </c>
      <c r="F1677" s="497" t="str">
        <f>IF(Table10[[#This Row],[Trạm/DTR]]="DTR",_xlfn.XLOOKUP(Table10[[#This Row],[ID NCC]],DS_NCC_DTR[ID NCC],DS_NCC_DTR[Admin miền]),_xlfn.XLOOKUP(Table10[[#This Row],[Trạm/DTR]],Table16[Trạm],Table16[[Admin ]]))</f>
        <v>Nguyễn Thị Ngọc Bích</v>
      </c>
      <c r="G1677" t="s">
        <v>2240</v>
      </c>
      <c r="H1677" s="497" t="str">
        <f>VLOOKUP(Table10[[#This Row],[Sản Phẩm RG]],'Thông tin'!C:F,4,0)</f>
        <v>PET chai</v>
      </c>
      <c r="I1677">
        <v>7911</v>
      </c>
      <c r="J1677" s="497">
        <f>Table10[[#This Row],[Sản lượng kg]]/1000</f>
        <v>7.9109999999999996</v>
      </c>
      <c r="K1677" s="497" t="str">
        <f>_xlfn.XLOOKUP(Table10[[#This Row],[Loại Hàng]],Table59[Nhóm],Table59[Qui đổi])</f>
        <v>PET chai</v>
      </c>
      <c r="L1677" s="403">
        <v>46172</v>
      </c>
      <c r="M1677" t="s">
        <v>2955</v>
      </c>
      <c r="N1677" s="497">
        <f>IF(COUNTIF($A$3:A1677,A1677)=1,1,0)</f>
        <v>0</v>
      </c>
    </row>
    <row r="1678" spans="1:14" x14ac:dyDescent="0.35">
      <c r="A1678" t="s">
        <v>2942</v>
      </c>
      <c r="B1678" s="497" t="str">
        <f>IF(Table10[[#This Row],[DTR/Trạm]]="DTR",_xlfn.XLOOKUP(Table10[[#This Row],[ID NCC]],DS_NCC_DTR[ID NCC],DS_NCC_DTR[Tên NCC]),_xlfn.XLOOKUP(Table10[[#This Row],[ID NCC]],Data_TongTram2[ID NCC],Data_TongTram2[Tên NCC]))</f>
        <v>Anh Phương Nhi Bình Phước</v>
      </c>
      <c r="C1678" s="497" t="str">
        <f>IF(Table10[[#This Row],[Trạm/DTR]]="DTR","DTR","Trạm")</f>
        <v>Trạm</v>
      </c>
      <c r="D1678" s="497" t="str">
        <f>Table10[[#This Row],[ID NCC]]&amp;Table10[[#This Row],[Trạm/DTR]]</f>
        <v>001J3000007aQlTIAUKhánh Nga LA</v>
      </c>
      <c r="E1678" s="497" t="str">
        <f>IF(Table10[[#This Row],[DTR/Trạm]]="DTR",_xlfn.XLOOKUP(Table10[[#This Row],[ID NCC]],DS_NCC_DTR[ID NCC],DS_NCC_DTR[Nhân viên]),_xlfn.XLOOKUP(Table10[[#This Row],[ID NCC]],Data_TongTram2[ID NCC],Data_TongTram2[Nhân viên]))</f>
        <v>Phan Hiếu Lộc</v>
      </c>
      <c r="F1678" s="497" t="str">
        <f>IF(Table10[[#This Row],[Trạm/DTR]]="DTR",_xlfn.XLOOKUP(Table10[[#This Row],[ID NCC]],DS_NCC_DTR[ID NCC],DS_NCC_DTR[Admin miền]),_xlfn.XLOOKUP(Table10[[#This Row],[Trạm/DTR]],Table16[Trạm],Table16[[Admin ]]))</f>
        <v>Nguyễn Thị Ngọc Bích</v>
      </c>
      <c r="G1678" t="s">
        <v>2240</v>
      </c>
      <c r="H1678" s="497" t="str">
        <f>VLOOKUP(Table10[[#This Row],[Sản Phẩm RG]],'Thông tin'!C:F,4,0)</f>
        <v>PET chai</v>
      </c>
      <c r="I1678">
        <v>7733</v>
      </c>
      <c r="J1678" s="497">
        <f>Table10[[#This Row],[Sản lượng kg]]/1000</f>
        <v>7.7329999999999997</v>
      </c>
      <c r="K1678" s="497" t="str">
        <f>_xlfn.XLOOKUP(Table10[[#This Row],[Loại Hàng]],Table59[Nhóm],Table59[Qui đổi])</f>
        <v>PET chai</v>
      </c>
      <c r="L1678" s="403">
        <v>46172</v>
      </c>
      <c r="M1678" t="s">
        <v>2955</v>
      </c>
      <c r="N1678" s="497">
        <f>IF(COUNTIF($A$3:A1678,A1678)=1,1,0)</f>
        <v>0</v>
      </c>
    </row>
    <row r="1679" spans="1:14" x14ac:dyDescent="0.35">
      <c r="A1679" t="s">
        <v>348</v>
      </c>
      <c r="B1679" s="497" t="str">
        <f>IF(Table10[[#This Row],[DTR/Trạm]]="DTR",_xlfn.XLOOKUP(Table10[[#This Row],[ID NCC]],DS_NCC_DTR[ID NCC],DS_NCC_DTR[Tên NCC]),_xlfn.XLOOKUP(Table10[[#This Row],[ID NCC]],Data_TongTram2[ID NCC],Data_TongTram2[Tên NCC]))</f>
        <v>Công ty TNHH MTV Thu Mua Phế Liệu Thương Viên</v>
      </c>
      <c r="C1679" s="497" t="str">
        <f>IF(Table10[[#This Row],[Trạm/DTR]]="DTR","DTR","Trạm")</f>
        <v>Trạm</v>
      </c>
      <c r="D1679" s="497" t="str">
        <f>Table10[[#This Row],[ID NCC]]&amp;Table10[[#This Row],[Trạm/DTR]]</f>
        <v>001J3000002HLbQIAWKhánh Nga LA</v>
      </c>
      <c r="E1679" s="497" t="str">
        <f>IF(Table10[[#This Row],[DTR/Trạm]]="DTR",_xlfn.XLOOKUP(Table10[[#This Row],[ID NCC]],DS_NCC_DTR[ID NCC],DS_NCC_DTR[Nhân viên]),_xlfn.XLOOKUP(Table10[[#This Row],[ID NCC]],Data_TongTram2[ID NCC],Data_TongTram2[Nhân viên]))</f>
        <v>Dương Quốc Trung</v>
      </c>
      <c r="F1679" s="497" t="str">
        <f>IF(Table10[[#This Row],[Trạm/DTR]]="DTR",_xlfn.XLOOKUP(Table10[[#This Row],[ID NCC]],DS_NCC_DTR[ID NCC],DS_NCC_DTR[Admin miền]),_xlfn.XLOOKUP(Table10[[#This Row],[Trạm/DTR]],Table16[Trạm],Table16[[Admin ]]))</f>
        <v>Nguyễn Thị Ngọc Bích</v>
      </c>
      <c r="G1679" t="s">
        <v>2240</v>
      </c>
      <c r="H1679" s="497" t="str">
        <f>VLOOKUP(Table10[[#This Row],[Sản Phẩm RG]],'Thông tin'!C:F,4,0)</f>
        <v>PET chai</v>
      </c>
      <c r="I1679">
        <v>7913</v>
      </c>
      <c r="J1679" s="497">
        <f>Table10[[#This Row],[Sản lượng kg]]/1000</f>
        <v>7.9130000000000003</v>
      </c>
      <c r="K1679" s="497" t="str">
        <f>_xlfn.XLOOKUP(Table10[[#This Row],[Loại Hàng]],Table59[Nhóm],Table59[Qui đổi])</f>
        <v>PET chai</v>
      </c>
      <c r="L1679" s="403">
        <v>46172</v>
      </c>
      <c r="M1679" t="s">
        <v>2955</v>
      </c>
      <c r="N1679" s="497">
        <f>IF(COUNTIF($A$3:A1993,A1679)=1,1,0)</f>
        <v>0</v>
      </c>
    </row>
    <row r="1680" spans="1:14" x14ac:dyDescent="0.35">
      <c r="A1680" t="s">
        <v>368</v>
      </c>
      <c r="B1680" s="497" t="str">
        <f>IF(Table10[[#This Row],[DTR/Trạm]]="DTR",_xlfn.XLOOKUP(Table10[[#This Row],[ID NCC]],DS_NCC_DTR[ID NCC],DS_NCC_DTR[Tên NCC]),_xlfn.XLOOKUP(Table10[[#This Row],[ID NCC]],Data_TongTram2[ID NCC],Data_TongTram2[Tên NCC]))</f>
        <v>HKD Đặng Thị Tuyết Nhung</v>
      </c>
      <c r="C1680" s="497" t="str">
        <f>IF(Table10[[#This Row],[Trạm/DTR]]="DTR","DTR","Trạm")</f>
        <v>Trạm</v>
      </c>
      <c r="D1680" s="497" t="str">
        <f>Table10[[#This Row],[ID NCC]]&amp;Table10[[#This Row],[Trạm/DTR]]</f>
        <v>001J3000005HhUAIA0Đại Lộc</v>
      </c>
      <c r="E1680" s="497" t="str">
        <f>IF(Table10[[#This Row],[DTR/Trạm]]="DTR",_xlfn.XLOOKUP(Table10[[#This Row],[ID NCC]],DS_NCC_DTR[ID NCC],DS_NCC_DTR[Nhân viên]),_xlfn.XLOOKUP(Table10[[#This Row],[ID NCC]],Data_TongTram2[ID NCC],Data_TongTram2[Nhân viên]))</f>
        <v>Phan Hiếu Lộc</v>
      </c>
      <c r="F1680" s="497" t="str">
        <f>IF(Table10[[#This Row],[Trạm/DTR]]="DTR",_xlfn.XLOOKUP(Table10[[#This Row],[ID NCC]],DS_NCC_DTR[ID NCC],DS_NCC_DTR[Admin miền]),_xlfn.XLOOKUP(Table10[[#This Row],[Trạm/DTR]],Table16[Trạm],Table16[[Admin ]]))</f>
        <v>Đào Dương Anh Thư</v>
      </c>
      <c r="G1680" t="s">
        <v>1296</v>
      </c>
      <c r="H1680" s="497" t="str">
        <f>VLOOKUP(Table10[[#This Row],[Sản Phẩm RG]],'Thông tin'!C:F,4,0)</f>
        <v>PET chai</v>
      </c>
      <c r="I1680">
        <v>2140</v>
      </c>
      <c r="J1680" s="497">
        <f>Table10[[#This Row],[Sản lượng kg]]/1000</f>
        <v>2.14</v>
      </c>
      <c r="K1680" s="497" t="str">
        <f>_xlfn.XLOOKUP(Table10[[#This Row],[Loại Hàng]],Table59[Nhóm],Table59[Qui đổi])</f>
        <v>PET chai</v>
      </c>
      <c r="L1680" s="403">
        <v>46144</v>
      </c>
      <c r="M1680" t="s">
        <v>606</v>
      </c>
      <c r="N1680" s="497">
        <f>IF(COUNTIF($A$3:A1680,A1680)=1,1,0)</f>
        <v>1</v>
      </c>
    </row>
    <row r="1681" spans="1:14" x14ac:dyDescent="0.35">
      <c r="A1681" t="s">
        <v>296</v>
      </c>
      <c r="B1681" s="497" t="str">
        <f>IF(Table10[[#This Row],[DTR/Trạm]]="DTR",_xlfn.XLOOKUP(Table10[[#This Row],[ID NCC]],DS_NCC_DTR[ID NCC],DS_NCC_DTR[Tên NCC]),_xlfn.XLOOKUP(Table10[[#This Row],[ID NCC]],Data_TongTram2[ID NCC],Data_TongTram2[Tên NCC]))</f>
        <v>Hkd Cô Tư PET xá</v>
      </c>
      <c r="C1681" s="497" t="str">
        <f>IF(Table10[[#This Row],[Trạm/DTR]]="DTR","DTR","Trạm")</f>
        <v>Trạm</v>
      </c>
      <c r="D1681" s="497" t="str">
        <f>Table10[[#This Row],[ID NCC]]&amp;Table10[[#This Row],[Trạm/DTR]]</f>
        <v>001J3000002HLYHIA4Đại Lộc</v>
      </c>
      <c r="E1681" s="497" t="str">
        <f>IF(Table10[[#This Row],[DTR/Trạm]]="DTR",_xlfn.XLOOKUP(Table10[[#This Row],[ID NCC]],DS_NCC_DTR[ID NCC],DS_NCC_DTR[Nhân viên]),_xlfn.XLOOKUP(Table10[[#This Row],[ID NCC]],Data_TongTram2[ID NCC],Data_TongTram2[Nhân viên]))</f>
        <v>Phan Hiếu Lộc</v>
      </c>
      <c r="F1681" s="497" t="str">
        <f>IF(Table10[[#This Row],[Trạm/DTR]]="DTR",_xlfn.XLOOKUP(Table10[[#This Row],[ID NCC]],DS_NCC_DTR[ID NCC],DS_NCC_DTR[Admin miền]),_xlfn.XLOOKUP(Table10[[#This Row],[Trạm/DTR]],Table16[Trạm],Table16[[Admin ]]))</f>
        <v>Đào Dương Anh Thư</v>
      </c>
      <c r="G1681" t="s">
        <v>1296</v>
      </c>
      <c r="H1681" s="497" t="str">
        <f>VLOOKUP(Table10[[#This Row],[Sản Phẩm RG]],'Thông tin'!C:F,4,0)</f>
        <v>PET chai</v>
      </c>
      <c r="I1681">
        <v>1210</v>
      </c>
      <c r="J1681" s="497">
        <f>Table10[[#This Row],[Sản lượng kg]]/1000</f>
        <v>1.21</v>
      </c>
      <c r="K1681" s="497" t="str">
        <f>_xlfn.XLOOKUP(Table10[[#This Row],[Loại Hàng]],Table59[Nhóm],Table59[Qui đổi])</f>
        <v>PET chai</v>
      </c>
      <c r="L1681" s="403">
        <v>46144</v>
      </c>
      <c r="M1681" t="s">
        <v>606</v>
      </c>
      <c r="N1681" s="497">
        <f>IF(COUNTIF($A$3:A1681,A1681)=1,1,0)</f>
        <v>1</v>
      </c>
    </row>
    <row r="1682" spans="1:14" x14ac:dyDescent="0.35">
      <c r="A1682" t="s">
        <v>348</v>
      </c>
      <c r="B1682" s="497" t="str">
        <f>IF(Table10[[#This Row],[DTR/Trạm]]="DTR",_xlfn.XLOOKUP(Table10[[#This Row],[ID NCC]],DS_NCC_DTR[ID NCC],DS_NCC_DTR[Tên NCC]),_xlfn.XLOOKUP(Table10[[#This Row],[ID NCC]],Data_TongTram2[ID NCC],Data_TongTram2[Tên NCC]))</f>
        <v>Công ty TNHH MTV Thu Mua Phế Liệu Thương Viên</v>
      </c>
      <c r="C1682" s="497" t="str">
        <f>IF(Table10[[#This Row],[Trạm/DTR]]="DTR","DTR","Trạm")</f>
        <v>Trạm</v>
      </c>
      <c r="D1682" s="497" t="str">
        <f>Table10[[#This Row],[ID NCC]]&amp;Table10[[#This Row],[Trạm/DTR]]</f>
        <v>001J3000002HLbQIAWĐại Lộc</v>
      </c>
      <c r="E1682" s="497" t="str">
        <f>IF(Table10[[#This Row],[DTR/Trạm]]="DTR",_xlfn.XLOOKUP(Table10[[#This Row],[ID NCC]],DS_NCC_DTR[ID NCC],DS_NCC_DTR[Nhân viên]),_xlfn.XLOOKUP(Table10[[#This Row],[ID NCC]],Data_TongTram2[ID NCC],Data_TongTram2[Nhân viên]))</f>
        <v>Dương Quốc Trung</v>
      </c>
      <c r="F1682" s="497" t="str">
        <f>IF(Table10[[#This Row],[Trạm/DTR]]="DTR",_xlfn.XLOOKUP(Table10[[#This Row],[ID NCC]],DS_NCC_DTR[ID NCC],DS_NCC_DTR[Admin miền]),_xlfn.XLOOKUP(Table10[[#This Row],[Trạm/DTR]],Table16[Trạm],Table16[[Admin ]]))</f>
        <v>Đào Dương Anh Thư</v>
      </c>
      <c r="G1682" t="s">
        <v>2240</v>
      </c>
      <c r="H1682" s="497" t="str">
        <f>VLOOKUP(Table10[[#This Row],[Sản Phẩm RG]],'Thông tin'!C:F,4,0)</f>
        <v>PET chai</v>
      </c>
      <c r="I1682">
        <v>8140</v>
      </c>
      <c r="J1682" s="497">
        <f>Table10[[#This Row],[Sản lượng kg]]/1000</f>
        <v>8.14</v>
      </c>
      <c r="K1682" s="497" t="str">
        <f>_xlfn.XLOOKUP(Table10[[#This Row],[Loại Hàng]],Table59[Nhóm],Table59[Qui đổi])</f>
        <v>PET chai</v>
      </c>
      <c r="L1682" s="403">
        <v>46144</v>
      </c>
      <c r="M1682" t="s">
        <v>606</v>
      </c>
      <c r="N1682" s="497">
        <f>IF(COUNTIF($A$3:A1682,A1682)=1,1,0)</f>
        <v>0</v>
      </c>
    </row>
    <row r="1683" spans="1:14" x14ac:dyDescent="0.35">
      <c r="A1683" t="s">
        <v>348</v>
      </c>
      <c r="B1683" s="497" t="str">
        <f>IF(Table10[[#This Row],[DTR/Trạm]]="DTR",_xlfn.XLOOKUP(Table10[[#This Row],[ID NCC]],DS_NCC_DTR[ID NCC],DS_NCC_DTR[Tên NCC]),_xlfn.XLOOKUP(Table10[[#This Row],[ID NCC]],Data_TongTram2[ID NCC],Data_TongTram2[Tên NCC]))</f>
        <v>Công ty TNHH MTV Thu Mua Phế Liệu Thương Viên</v>
      </c>
      <c r="C1683" s="497" t="str">
        <f>IF(Table10[[#This Row],[Trạm/DTR]]="DTR","DTR","Trạm")</f>
        <v>Trạm</v>
      </c>
      <c r="D1683" s="497" t="str">
        <f>Table10[[#This Row],[ID NCC]]&amp;Table10[[#This Row],[Trạm/DTR]]</f>
        <v>001J3000002HLbQIAWĐại Lộc</v>
      </c>
      <c r="E1683" s="497" t="str">
        <f>IF(Table10[[#This Row],[DTR/Trạm]]="DTR",_xlfn.XLOOKUP(Table10[[#This Row],[ID NCC]],DS_NCC_DTR[ID NCC],DS_NCC_DTR[Nhân viên]),_xlfn.XLOOKUP(Table10[[#This Row],[ID NCC]],Data_TongTram2[ID NCC],Data_TongTram2[Nhân viên]))</f>
        <v>Dương Quốc Trung</v>
      </c>
      <c r="F1683" s="497" t="str">
        <f>IF(Table10[[#This Row],[Trạm/DTR]]="DTR",_xlfn.XLOOKUP(Table10[[#This Row],[ID NCC]],DS_NCC_DTR[ID NCC],DS_NCC_DTR[Admin miền]),_xlfn.XLOOKUP(Table10[[#This Row],[Trạm/DTR]],Table16[Trạm],Table16[[Admin ]]))</f>
        <v>Đào Dương Anh Thư</v>
      </c>
      <c r="G1683" t="s">
        <v>2240</v>
      </c>
      <c r="H1683" s="497" t="str">
        <f>VLOOKUP(Table10[[#This Row],[Sản Phẩm RG]],'Thông tin'!C:F,4,0)</f>
        <v>PET chai</v>
      </c>
      <c r="I1683">
        <v>8095</v>
      </c>
      <c r="J1683" s="497">
        <f>Table10[[#This Row],[Sản lượng kg]]/1000</f>
        <v>8.0950000000000006</v>
      </c>
      <c r="K1683" s="497" t="str">
        <f>_xlfn.XLOOKUP(Table10[[#This Row],[Loại Hàng]],Table59[Nhóm],Table59[Qui đổi])</f>
        <v>PET chai</v>
      </c>
      <c r="L1683" s="403">
        <v>46144</v>
      </c>
      <c r="M1683" t="s">
        <v>606</v>
      </c>
      <c r="N1683" s="497">
        <f>IF(COUNTIF($A$3:A1683,A1683)=1,1,0)</f>
        <v>0</v>
      </c>
    </row>
    <row r="1684" spans="1:14" x14ac:dyDescent="0.35">
      <c r="A1684" t="s">
        <v>296</v>
      </c>
      <c r="B1684" s="497" t="str">
        <f>IF(Table10[[#This Row],[DTR/Trạm]]="DTR",_xlfn.XLOOKUP(Table10[[#This Row],[ID NCC]],DS_NCC_DTR[ID NCC],DS_NCC_DTR[Tên NCC]),_xlfn.XLOOKUP(Table10[[#This Row],[ID NCC]],Data_TongTram2[ID NCC],Data_TongTram2[Tên NCC]))</f>
        <v>Hkd Cô Tư PET xá</v>
      </c>
      <c r="C1684" s="497" t="str">
        <f>IF(Table10[[#This Row],[Trạm/DTR]]="DTR","DTR","Trạm")</f>
        <v>Trạm</v>
      </c>
      <c r="D1684" s="497" t="str">
        <f>Table10[[#This Row],[ID NCC]]&amp;Table10[[#This Row],[Trạm/DTR]]</f>
        <v>001J3000002HLYHIA4Đại Lộc</v>
      </c>
      <c r="E1684" s="497" t="str">
        <f>IF(Table10[[#This Row],[DTR/Trạm]]="DTR",_xlfn.XLOOKUP(Table10[[#This Row],[ID NCC]],DS_NCC_DTR[ID NCC],DS_NCC_DTR[Nhân viên]),_xlfn.XLOOKUP(Table10[[#This Row],[ID NCC]],Data_TongTram2[ID NCC],Data_TongTram2[Nhân viên]))</f>
        <v>Phan Hiếu Lộc</v>
      </c>
      <c r="F1684" s="497" t="str">
        <f>IF(Table10[[#This Row],[Trạm/DTR]]="DTR",_xlfn.XLOOKUP(Table10[[#This Row],[ID NCC]],DS_NCC_DTR[ID NCC],DS_NCC_DTR[Admin miền]),_xlfn.XLOOKUP(Table10[[#This Row],[Trạm/DTR]],Table16[Trạm],Table16[[Admin ]]))</f>
        <v>Đào Dương Anh Thư</v>
      </c>
      <c r="G1684" t="s">
        <v>1296</v>
      </c>
      <c r="H1684" s="497" t="str">
        <f>VLOOKUP(Table10[[#This Row],[Sản Phẩm RG]],'Thông tin'!C:F,4,0)</f>
        <v>PET chai</v>
      </c>
      <c r="I1684">
        <v>720</v>
      </c>
      <c r="J1684" s="497">
        <f>Table10[[#This Row],[Sản lượng kg]]/1000</f>
        <v>0.72</v>
      </c>
      <c r="K1684" s="497" t="str">
        <f>_xlfn.XLOOKUP(Table10[[#This Row],[Loại Hàng]],Table59[Nhóm],Table59[Qui đổi])</f>
        <v>PET chai</v>
      </c>
      <c r="L1684" s="403">
        <v>46144</v>
      </c>
      <c r="M1684" t="s">
        <v>606</v>
      </c>
      <c r="N1684" s="497">
        <f>IF(COUNTIF($A$3:A1684,A1684)=1,1,0)</f>
        <v>0</v>
      </c>
    </row>
    <row r="1685" spans="1:14" x14ac:dyDescent="0.35">
      <c r="A1685" t="s">
        <v>309</v>
      </c>
      <c r="B1685" s="497" t="str">
        <f>IF(Table10[[#This Row],[DTR/Trạm]]="DTR",_xlfn.XLOOKUP(Table10[[#This Row],[ID NCC]],DS_NCC_DTR[ID NCC],DS_NCC_DTR[Tên NCC]),_xlfn.XLOOKUP(Table10[[#This Row],[ID NCC]],Data_TongTram2[ID NCC],Data_TongTram2[Tên NCC]))</f>
        <v>HKD Tạ Khánh Linh PET xá</v>
      </c>
      <c r="C1685" s="497" t="str">
        <f>IF(Table10[[#This Row],[Trạm/DTR]]="DTR","DTR","Trạm")</f>
        <v>Trạm</v>
      </c>
      <c r="D1685" s="497" t="str">
        <f>Table10[[#This Row],[ID NCC]]&amp;Table10[[#This Row],[Trạm/DTR]]</f>
        <v>001J3000002HLkFIAWĐại Lộc</v>
      </c>
      <c r="E1685" s="497" t="str">
        <f>IF(Table10[[#This Row],[DTR/Trạm]]="DTR",_xlfn.XLOOKUP(Table10[[#This Row],[ID NCC]],DS_NCC_DTR[ID NCC],DS_NCC_DTR[Nhân viên]),_xlfn.XLOOKUP(Table10[[#This Row],[ID NCC]],Data_TongTram2[ID NCC],Data_TongTram2[Nhân viên]))</f>
        <v>Phan Hiếu Lộc</v>
      </c>
      <c r="F1685" s="497" t="str">
        <f>IF(Table10[[#This Row],[Trạm/DTR]]="DTR",_xlfn.XLOOKUP(Table10[[#This Row],[ID NCC]],DS_NCC_DTR[ID NCC],DS_NCC_DTR[Admin miền]),_xlfn.XLOOKUP(Table10[[#This Row],[Trạm/DTR]],Table16[Trạm],Table16[[Admin ]]))</f>
        <v>Đào Dương Anh Thư</v>
      </c>
      <c r="G1685" t="s">
        <v>1296</v>
      </c>
      <c r="H1685" s="497" t="str">
        <f>VLOOKUP(Table10[[#This Row],[Sản Phẩm RG]],'Thông tin'!C:F,4,0)</f>
        <v>PET chai</v>
      </c>
      <c r="I1685">
        <v>920</v>
      </c>
      <c r="J1685" s="497">
        <f>Table10[[#This Row],[Sản lượng kg]]/1000</f>
        <v>0.92</v>
      </c>
      <c r="K1685" s="497" t="str">
        <f>_xlfn.XLOOKUP(Table10[[#This Row],[Loại Hàng]],Table59[Nhóm],Table59[Qui đổi])</f>
        <v>PET chai</v>
      </c>
      <c r="L1685" s="403">
        <v>46144</v>
      </c>
      <c r="M1685" t="s">
        <v>606</v>
      </c>
      <c r="N1685" s="497">
        <f>IF(COUNTIF($A$3:A1685,A1685)=1,1,0)</f>
        <v>1</v>
      </c>
    </row>
    <row r="1686" spans="1:14" x14ac:dyDescent="0.35">
      <c r="A1686" t="s">
        <v>308</v>
      </c>
      <c r="B1686" s="497" t="str">
        <f>IF(Table10[[#This Row],[DTR/Trạm]]="DTR",_xlfn.XLOOKUP(Table10[[#This Row],[ID NCC]],DS_NCC_DTR[ID NCC],DS_NCC_DTR[Tên NCC]),_xlfn.XLOOKUP(Table10[[#This Row],[ID NCC]],Data_TongTram2[ID NCC],Data_TongTram2[Tên NCC]))</f>
        <v>Anh Lâm (Xuân Lộc) PET xá</v>
      </c>
      <c r="C1686" s="497" t="str">
        <f>IF(Table10[[#This Row],[Trạm/DTR]]="DTR","DTR","Trạm")</f>
        <v>Trạm</v>
      </c>
      <c r="D1686" s="497" t="str">
        <f>Table10[[#This Row],[ID NCC]]&amp;Table10[[#This Row],[Trạm/DTR]]</f>
        <v>001J3000002HLYQIA4Đại Lộc</v>
      </c>
      <c r="E1686" s="497" t="str">
        <f>IF(Table10[[#This Row],[DTR/Trạm]]="DTR",_xlfn.XLOOKUP(Table10[[#This Row],[ID NCC]],DS_NCC_DTR[ID NCC],DS_NCC_DTR[Nhân viên]),_xlfn.XLOOKUP(Table10[[#This Row],[ID NCC]],Data_TongTram2[ID NCC],Data_TongTram2[Nhân viên]))</f>
        <v>Phan Hiếu Lộc</v>
      </c>
      <c r="F1686" s="497" t="str">
        <f>IF(Table10[[#This Row],[Trạm/DTR]]="DTR",_xlfn.XLOOKUP(Table10[[#This Row],[ID NCC]],DS_NCC_DTR[ID NCC],DS_NCC_DTR[Admin miền]),_xlfn.XLOOKUP(Table10[[#This Row],[Trạm/DTR]],Table16[Trạm],Table16[[Admin ]]))</f>
        <v>Đào Dương Anh Thư</v>
      </c>
      <c r="G1686" t="s">
        <v>1296</v>
      </c>
      <c r="H1686" s="497" t="str">
        <f>VLOOKUP(Table10[[#This Row],[Sản Phẩm RG]],'Thông tin'!C:F,4,0)</f>
        <v>PET chai</v>
      </c>
      <c r="I1686">
        <v>840</v>
      </c>
      <c r="J1686" s="497">
        <f>Table10[[#This Row],[Sản lượng kg]]/1000</f>
        <v>0.84</v>
      </c>
      <c r="K1686" s="497" t="str">
        <f>_xlfn.XLOOKUP(Table10[[#This Row],[Loại Hàng]],Table59[Nhóm],Table59[Qui đổi])</f>
        <v>PET chai</v>
      </c>
      <c r="L1686" s="403">
        <v>46144</v>
      </c>
      <c r="M1686" t="s">
        <v>606</v>
      </c>
      <c r="N1686" s="497">
        <f>IF(COUNTIF($A$3:A1686,A1686)=1,1,0)</f>
        <v>1</v>
      </c>
    </row>
    <row r="1687" spans="1:14" x14ac:dyDescent="0.35">
      <c r="A1687" t="s">
        <v>309</v>
      </c>
      <c r="B1687" s="497" t="str">
        <f>IF(Table10[[#This Row],[DTR/Trạm]]="DTR",_xlfn.XLOOKUP(Table10[[#This Row],[ID NCC]],DS_NCC_DTR[ID NCC],DS_NCC_DTR[Tên NCC]),_xlfn.XLOOKUP(Table10[[#This Row],[ID NCC]],Data_TongTram2[ID NCC],Data_TongTram2[Tên NCC]))</f>
        <v>HKD Tạ Khánh Linh PET xá</v>
      </c>
      <c r="C1687" s="497" t="str">
        <f>IF(Table10[[#This Row],[Trạm/DTR]]="DTR","DTR","Trạm")</f>
        <v>Trạm</v>
      </c>
      <c r="D1687" s="497" t="str">
        <f>Table10[[#This Row],[ID NCC]]&amp;Table10[[#This Row],[Trạm/DTR]]</f>
        <v>001J3000002HLkFIAWĐại Lộc</v>
      </c>
      <c r="E1687" s="497" t="str">
        <f>IF(Table10[[#This Row],[DTR/Trạm]]="DTR",_xlfn.XLOOKUP(Table10[[#This Row],[ID NCC]],DS_NCC_DTR[ID NCC],DS_NCC_DTR[Nhân viên]),_xlfn.XLOOKUP(Table10[[#This Row],[ID NCC]],Data_TongTram2[ID NCC],Data_TongTram2[Nhân viên]))</f>
        <v>Phan Hiếu Lộc</v>
      </c>
      <c r="F1687" s="497" t="str">
        <f>IF(Table10[[#This Row],[Trạm/DTR]]="DTR",_xlfn.XLOOKUP(Table10[[#This Row],[ID NCC]],DS_NCC_DTR[ID NCC],DS_NCC_DTR[Admin miền]),_xlfn.XLOOKUP(Table10[[#This Row],[Trạm/DTR]],Table16[Trạm],Table16[[Admin ]]))</f>
        <v>Đào Dương Anh Thư</v>
      </c>
      <c r="G1687" t="s">
        <v>1296</v>
      </c>
      <c r="H1687" s="497" t="str">
        <f>VLOOKUP(Table10[[#This Row],[Sản Phẩm RG]],'Thông tin'!C:F,4,0)</f>
        <v>PET chai</v>
      </c>
      <c r="I1687">
        <v>1000</v>
      </c>
      <c r="J1687" s="497">
        <f>Table10[[#This Row],[Sản lượng kg]]/1000</f>
        <v>1</v>
      </c>
      <c r="K1687" s="497" t="str">
        <f>_xlfn.XLOOKUP(Table10[[#This Row],[Loại Hàng]],Table59[Nhóm],Table59[Qui đổi])</f>
        <v>PET chai</v>
      </c>
      <c r="L1687" s="403">
        <v>46144</v>
      </c>
      <c r="M1687" t="s">
        <v>606</v>
      </c>
      <c r="N1687" s="497">
        <f>IF(COUNTIF($A$3:A1687,A1687)=1,1,0)</f>
        <v>0</v>
      </c>
    </row>
    <row r="1688" spans="1:14" x14ac:dyDescent="0.35">
      <c r="A1688" t="s">
        <v>296</v>
      </c>
      <c r="B1688" s="497" t="str">
        <f>IF(Table10[[#This Row],[DTR/Trạm]]="DTR",_xlfn.XLOOKUP(Table10[[#This Row],[ID NCC]],DS_NCC_DTR[ID NCC],DS_NCC_DTR[Tên NCC]),_xlfn.XLOOKUP(Table10[[#This Row],[ID NCC]],Data_TongTram2[ID NCC],Data_TongTram2[Tên NCC]))</f>
        <v>Hkd Cô Tư PET xá</v>
      </c>
      <c r="C1688" s="497" t="str">
        <f>IF(Table10[[#This Row],[Trạm/DTR]]="DTR","DTR","Trạm")</f>
        <v>Trạm</v>
      </c>
      <c r="D1688" s="497" t="str">
        <f>Table10[[#This Row],[ID NCC]]&amp;Table10[[#This Row],[Trạm/DTR]]</f>
        <v>001J3000002HLYHIA4Đại Lộc</v>
      </c>
      <c r="E1688" s="497" t="str">
        <f>IF(Table10[[#This Row],[DTR/Trạm]]="DTR",_xlfn.XLOOKUP(Table10[[#This Row],[ID NCC]],DS_NCC_DTR[ID NCC],DS_NCC_DTR[Nhân viên]),_xlfn.XLOOKUP(Table10[[#This Row],[ID NCC]],Data_TongTram2[ID NCC],Data_TongTram2[Nhân viên]))</f>
        <v>Phan Hiếu Lộc</v>
      </c>
      <c r="F1688" s="497" t="str">
        <f>IF(Table10[[#This Row],[Trạm/DTR]]="DTR",_xlfn.XLOOKUP(Table10[[#This Row],[ID NCC]],DS_NCC_DTR[ID NCC],DS_NCC_DTR[Admin miền]),_xlfn.XLOOKUP(Table10[[#This Row],[Trạm/DTR]],Table16[Trạm],Table16[[Admin ]]))</f>
        <v>Đào Dương Anh Thư</v>
      </c>
      <c r="G1688" t="s">
        <v>1296</v>
      </c>
      <c r="H1688" s="497" t="str">
        <f>VLOOKUP(Table10[[#This Row],[Sản Phẩm RG]],'Thông tin'!C:F,4,0)</f>
        <v>PET chai</v>
      </c>
      <c r="I1688">
        <v>1120</v>
      </c>
      <c r="J1688" s="497">
        <f>Table10[[#This Row],[Sản lượng kg]]/1000</f>
        <v>1.1200000000000001</v>
      </c>
      <c r="K1688" s="497" t="str">
        <f>_xlfn.XLOOKUP(Table10[[#This Row],[Loại Hàng]],Table59[Nhóm],Table59[Qui đổi])</f>
        <v>PET chai</v>
      </c>
      <c r="L1688" s="403">
        <v>46144</v>
      </c>
      <c r="M1688" t="s">
        <v>606</v>
      </c>
      <c r="N1688" s="497">
        <f>IF(COUNTIF($A$3:A1688,A1688)=1,1,0)</f>
        <v>0</v>
      </c>
    </row>
    <row r="1689" spans="1:14" x14ac:dyDescent="0.35">
      <c r="A1689" t="s">
        <v>315</v>
      </c>
      <c r="B1689" s="497" t="str">
        <f>IF(Table10[[#This Row],[DTR/Trạm]]="DTR",_xlfn.XLOOKUP(Table10[[#This Row],[ID NCC]],DS_NCC_DTR[ID NCC],DS_NCC_DTR[Tên NCC]),_xlfn.XLOOKUP(Table10[[#This Row],[ID NCC]],Data_TongTram2[ID NCC],Data_TongTram2[Tên NCC]))</f>
        <v>HKD Bùi Văn Tuấn PET xá</v>
      </c>
      <c r="C1689" s="497" t="str">
        <f>IF(Table10[[#This Row],[Trạm/DTR]]="DTR","DTR","Trạm")</f>
        <v>Trạm</v>
      </c>
      <c r="D1689" s="497" t="str">
        <f>Table10[[#This Row],[ID NCC]]&amp;Table10[[#This Row],[Trạm/DTR]]</f>
        <v>001J3000002HLYJIA4Đại Lộc</v>
      </c>
      <c r="E1689" s="497" t="str">
        <f>IF(Table10[[#This Row],[DTR/Trạm]]="DTR",_xlfn.XLOOKUP(Table10[[#This Row],[ID NCC]],DS_NCC_DTR[ID NCC],DS_NCC_DTR[Nhân viên]),_xlfn.XLOOKUP(Table10[[#This Row],[ID NCC]],Data_TongTram2[ID NCC],Data_TongTram2[Nhân viên]))</f>
        <v>Phan Hiếu Lộc</v>
      </c>
      <c r="F1689" s="497" t="str">
        <f>IF(Table10[[#This Row],[Trạm/DTR]]="DTR",_xlfn.XLOOKUP(Table10[[#This Row],[ID NCC]],DS_NCC_DTR[ID NCC],DS_NCC_DTR[Admin miền]),_xlfn.XLOOKUP(Table10[[#This Row],[Trạm/DTR]],Table16[Trạm],Table16[[Admin ]]))</f>
        <v>Đào Dương Anh Thư</v>
      </c>
      <c r="G1689" t="s">
        <v>1296</v>
      </c>
      <c r="H1689" s="497" t="str">
        <f>VLOOKUP(Table10[[#This Row],[Sản Phẩm RG]],'Thông tin'!C:F,4,0)</f>
        <v>PET chai</v>
      </c>
      <c r="I1689">
        <v>800</v>
      </c>
      <c r="J1689" s="497">
        <f>Table10[[#This Row],[Sản lượng kg]]/1000</f>
        <v>0.8</v>
      </c>
      <c r="K1689" s="497" t="str">
        <f>_xlfn.XLOOKUP(Table10[[#This Row],[Loại Hàng]],Table59[Nhóm],Table59[Qui đổi])</f>
        <v>PET chai</v>
      </c>
      <c r="L1689" s="403">
        <v>46146</v>
      </c>
      <c r="M1689" t="s">
        <v>606</v>
      </c>
      <c r="N1689" s="497">
        <f>IF(COUNTIF($A$3:A1689,A1689)=1,1,0)</f>
        <v>1</v>
      </c>
    </row>
    <row r="1690" spans="1:14" x14ac:dyDescent="0.35">
      <c r="A1690" t="s">
        <v>316</v>
      </c>
      <c r="B1690" s="497" t="str">
        <f>IF(Table10[[#This Row],[DTR/Trạm]]="DTR",_xlfn.XLOOKUP(Table10[[#This Row],[ID NCC]],DS_NCC_DTR[ID NCC],DS_NCC_DTR[Tên NCC]),_xlfn.XLOOKUP(Table10[[#This Row],[ID NCC]],Data_TongTram2[ID NCC],Data_TongTram2[Tên NCC]))</f>
        <v>Hkd Hồ Danh</v>
      </c>
      <c r="C1690" s="497" t="str">
        <f>IF(Table10[[#This Row],[Trạm/DTR]]="DTR","DTR","Trạm")</f>
        <v>Trạm</v>
      </c>
      <c r="D1690" s="497" t="str">
        <f>Table10[[#This Row],[ID NCC]]&amp;Table10[[#This Row],[Trạm/DTR]]</f>
        <v>001J3000002HLmzIAGĐại Lộc</v>
      </c>
      <c r="E1690" s="497" t="str">
        <f>IF(Table10[[#This Row],[DTR/Trạm]]="DTR",_xlfn.XLOOKUP(Table10[[#This Row],[ID NCC]],DS_NCC_DTR[ID NCC],DS_NCC_DTR[Nhân viên]),_xlfn.XLOOKUP(Table10[[#This Row],[ID NCC]],Data_TongTram2[ID NCC],Data_TongTram2[Nhân viên]))</f>
        <v>Trần Xuân Kiên</v>
      </c>
      <c r="F1690" s="497" t="str">
        <f>IF(Table10[[#This Row],[Trạm/DTR]]="DTR",_xlfn.XLOOKUP(Table10[[#This Row],[ID NCC]],DS_NCC_DTR[ID NCC],DS_NCC_DTR[Admin miền]),_xlfn.XLOOKUP(Table10[[#This Row],[Trạm/DTR]],Table16[Trạm],Table16[[Admin ]]))</f>
        <v>Đào Dương Anh Thư</v>
      </c>
      <c r="G1690" t="s">
        <v>1296</v>
      </c>
      <c r="H1690" s="497" t="str">
        <f>VLOOKUP(Table10[[#This Row],[Sản Phẩm RG]],'Thông tin'!C:F,4,0)</f>
        <v>PET chai</v>
      </c>
      <c r="I1690">
        <v>1770</v>
      </c>
      <c r="J1690" s="497">
        <f>Table10[[#This Row],[Sản lượng kg]]/1000</f>
        <v>1.77</v>
      </c>
      <c r="K1690" s="497" t="str">
        <f>_xlfn.XLOOKUP(Table10[[#This Row],[Loại Hàng]],Table59[Nhóm],Table59[Qui đổi])</f>
        <v>PET chai</v>
      </c>
      <c r="L1690" s="403">
        <v>46146</v>
      </c>
      <c r="M1690" t="s">
        <v>606</v>
      </c>
      <c r="N1690" s="497">
        <f>IF(COUNTIF($A$3:A1690,A1690)=1,1,0)</f>
        <v>1</v>
      </c>
    </row>
    <row r="1691" spans="1:14" x14ac:dyDescent="0.35">
      <c r="A1691" t="s">
        <v>629</v>
      </c>
      <c r="B1691" s="497" t="str">
        <f>IF(Table10[[#This Row],[DTR/Trạm]]="DTR",_xlfn.XLOOKUP(Table10[[#This Row],[ID NCC]],DS_NCC_DTR[ID NCC],DS_NCC_DTR[Tên NCC]),_xlfn.XLOOKUP(Table10[[#This Row],[ID NCC]],Data_TongTram2[ID NCC],Data_TongTram2[Tên NCC]))</f>
        <v>HKD Nguyễn Thị Tâm</v>
      </c>
      <c r="C1691" s="497" t="str">
        <f>IF(Table10[[#This Row],[Trạm/DTR]]="DTR","DTR","Trạm")</f>
        <v>Trạm</v>
      </c>
      <c r="D1691" s="497" t="str">
        <f>Table10[[#This Row],[ID NCC]]&amp;Table10[[#This Row],[Trạm/DTR]]</f>
        <v>001J3000007YkSiIAKĐại Lộc</v>
      </c>
      <c r="E1691" s="497" t="str">
        <f>IF(Table10[[#This Row],[DTR/Trạm]]="DTR",_xlfn.XLOOKUP(Table10[[#This Row],[ID NCC]],DS_NCC_DTR[ID NCC],DS_NCC_DTR[Nhân viên]),_xlfn.XLOOKUP(Table10[[#This Row],[ID NCC]],Data_TongTram2[ID NCC],Data_TongTram2[Nhân viên]))</f>
        <v>Trần Xuân Kiên</v>
      </c>
      <c r="F1691" s="497" t="str">
        <f>IF(Table10[[#This Row],[Trạm/DTR]]="DTR",_xlfn.XLOOKUP(Table10[[#This Row],[ID NCC]],DS_NCC_DTR[ID NCC],DS_NCC_DTR[Admin miền]),_xlfn.XLOOKUP(Table10[[#This Row],[Trạm/DTR]],Table16[Trạm],Table16[[Admin ]]))</f>
        <v>Đào Dương Anh Thư</v>
      </c>
      <c r="G1691" t="s">
        <v>2240</v>
      </c>
      <c r="H1691" s="497" t="str">
        <f>VLOOKUP(Table10[[#This Row],[Sản Phẩm RG]],'Thông tin'!C:F,4,0)</f>
        <v>PET chai</v>
      </c>
      <c r="I1691">
        <v>11978</v>
      </c>
      <c r="J1691" s="497">
        <f>Table10[[#This Row],[Sản lượng kg]]/1000</f>
        <v>11.978</v>
      </c>
      <c r="K1691" s="497" t="str">
        <f>_xlfn.XLOOKUP(Table10[[#This Row],[Loại Hàng]],Table59[Nhóm],Table59[Qui đổi])</f>
        <v>PET chai</v>
      </c>
      <c r="L1691" s="403">
        <v>46146</v>
      </c>
      <c r="M1691" t="s">
        <v>606</v>
      </c>
      <c r="N1691" s="497">
        <f>IF(COUNTIF($A$3:A1691,A1691)=1,1,0)</f>
        <v>1</v>
      </c>
    </row>
    <row r="1692" spans="1:14" x14ac:dyDescent="0.35">
      <c r="A1692" t="s">
        <v>309</v>
      </c>
      <c r="B1692" s="497" t="str">
        <f>IF(Table10[[#This Row],[DTR/Trạm]]="DTR",_xlfn.XLOOKUP(Table10[[#This Row],[ID NCC]],DS_NCC_DTR[ID NCC],DS_NCC_DTR[Tên NCC]),_xlfn.XLOOKUP(Table10[[#This Row],[ID NCC]],Data_TongTram2[ID NCC],Data_TongTram2[Tên NCC]))</f>
        <v>HKD Tạ Khánh Linh PET xá</v>
      </c>
      <c r="C1692" s="497" t="str">
        <f>IF(Table10[[#This Row],[Trạm/DTR]]="DTR","DTR","Trạm")</f>
        <v>Trạm</v>
      </c>
      <c r="D1692" s="497" t="str">
        <f>Table10[[#This Row],[ID NCC]]&amp;Table10[[#This Row],[Trạm/DTR]]</f>
        <v>001J3000002HLkFIAWĐại Lộc</v>
      </c>
      <c r="E1692" s="497" t="str">
        <f>IF(Table10[[#This Row],[DTR/Trạm]]="DTR",_xlfn.XLOOKUP(Table10[[#This Row],[ID NCC]],DS_NCC_DTR[ID NCC],DS_NCC_DTR[Nhân viên]),_xlfn.XLOOKUP(Table10[[#This Row],[ID NCC]],Data_TongTram2[ID NCC],Data_TongTram2[Nhân viên]))</f>
        <v>Phan Hiếu Lộc</v>
      </c>
      <c r="F1692" s="497" t="str">
        <f>IF(Table10[[#This Row],[Trạm/DTR]]="DTR",_xlfn.XLOOKUP(Table10[[#This Row],[ID NCC]],DS_NCC_DTR[ID NCC],DS_NCC_DTR[Admin miền]),_xlfn.XLOOKUP(Table10[[#This Row],[Trạm/DTR]],Table16[Trạm],Table16[[Admin ]]))</f>
        <v>Đào Dương Anh Thư</v>
      </c>
      <c r="G1692" t="s">
        <v>1296</v>
      </c>
      <c r="H1692" s="497" t="str">
        <f>VLOOKUP(Table10[[#This Row],[Sản Phẩm RG]],'Thông tin'!C:F,4,0)</f>
        <v>PET chai</v>
      </c>
      <c r="I1692">
        <v>1040</v>
      </c>
      <c r="J1692" s="497">
        <f>Table10[[#This Row],[Sản lượng kg]]/1000</f>
        <v>1.04</v>
      </c>
      <c r="K1692" s="497" t="str">
        <f>_xlfn.XLOOKUP(Table10[[#This Row],[Loại Hàng]],Table59[Nhóm],Table59[Qui đổi])</f>
        <v>PET chai</v>
      </c>
      <c r="L1692" s="403">
        <v>46146</v>
      </c>
      <c r="M1692" t="s">
        <v>606</v>
      </c>
      <c r="N1692" s="497">
        <f>IF(COUNTIF($A$3:A1692,A1692)=1,1,0)</f>
        <v>0</v>
      </c>
    </row>
    <row r="1693" spans="1:14" x14ac:dyDescent="0.35">
      <c r="A1693" t="s">
        <v>348</v>
      </c>
      <c r="B1693" s="497" t="str">
        <f>IF(Table10[[#This Row],[DTR/Trạm]]="DTR",_xlfn.XLOOKUP(Table10[[#This Row],[ID NCC]],DS_NCC_DTR[ID NCC],DS_NCC_DTR[Tên NCC]),_xlfn.XLOOKUP(Table10[[#This Row],[ID NCC]],Data_TongTram2[ID NCC],Data_TongTram2[Tên NCC]))</f>
        <v>Công ty TNHH MTV Thu Mua Phế Liệu Thương Viên</v>
      </c>
      <c r="C1693" s="497" t="str">
        <f>IF(Table10[[#This Row],[Trạm/DTR]]="DTR","DTR","Trạm")</f>
        <v>Trạm</v>
      </c>
      <c r="D1693" s="497" t="str">
        <f>Table10[[#This Row],[ID NCC]]&amp;Table10[[#This Row],[Trạm/DTR]]</f>
        <v>001J3000002HLbQIAWĐại Lộc</v>
      </c>
      <c r="E1693" s="497" t="str">
        <f>IF(Table10[[#This Row],[DTR/Trạm]]="DTR",_xlfn.XLOOKUP(Table10[[#This Row],[ID NCC]],DS_NCC_DTR[ID NCC],DS_NCC_DTR[Nhân viên]),_xlfn.XLOOKUP(Table10[[#This Row],[ID NCC]],Data_TongTram2[ID NCC],Data_TongTram2[Nhân viên]))</f>
        <v>Dương Quốc Trung</v>
      </c>
      <c r="F1693" s="497" t="str">
        <f>IF(Table10[[#This Row],[Trạm/DTR]]="DTR",_xlfn.XLOOKUP(Table10[[#This Row],[ID NCC]],DS_NCC_DTR[ID NCC],DS_NCC_DTR[Admin miền]),_xlfn.XLOOKUP(Table10[[#This Row],[Trạm/DTR]],Table16[Trạm],Table16[[Admin ]]))</f>
        <v>Đào Dương Anh Thư</v>
      </c>
      <c r="G1693" t="s">
        <v>2240</v>
      </c>
      <c r="H1693" s="497" t="str">
        <f>VLOOKUP(Table10[[#This Row],[Sản Phẩm RG]],'Thông tin'!C:F,4,0)</f>
        <v>PET chai</v>
      </c>
      <c r="I1693">
        <v>7437</v>
      </c>
      <c r="J1693" s="497">
        <f>Table10[[#This Row],[Sản lượng kg]]/1000</f>
        <v>7.4370000000000003</v>
      </c>
      <c r="K1693" s="497" t="str">
        <f>_xlfn.XLOOKUP(Table10[[#This Row],[Loại Hàng]],Table59[Nhóm],Table59[Qui đổi])</f>
        <v>PET chai</v>
      </c>
      <c r="L1693" s="403">
        <v>46146</v>
      </c>
      <c r="M1693" t="s">
        <v>606</v>
      </c>
      <c r="N1693" s="497">
        <f>IF(COUNTIF($A$3:A1693,A1693)=1,1,0)</f>
        <v>0</v>
      </c>
    </row>
    <row r="1694" spans="1:14" x14ac:dyDescent="0.35">
      <c r="A1694" t="s">
        <v>296</v>
      </c>
      <c r="B1694" s="497" t="str">
        <f>IF(Table10[[#This Row],[DTR/Trạm]]="DTR",_xlfn.XLOOKUP(Table10[[#This Row],[ID NCC]],DS_NCC_DTR[ID NCC],DS_NCC_DTR[Tên NCC]),_xlfn.XLOOKUP(Table10[[#This Row],[ID NCC]],Data_TongTram2[ID NCC],Data_TongTram2[Tên NCC]))</f>
        <v>Hkd Cô Tư PET xá</v>
      </c>
      <c r="C1694" s="497" t="str">
        <f>IF(Table10[[#This Row],[Trạm/DTR]]="DTR","DTR","Trạm")</f>
        <v>Trạm</v>
      </c>
      <c r="D1694" s="497" t="str">
        <f>Table10[[#This Row],[ID NCC]]&amp;Table10[[#This Row],[Trạm/DTR]]</f>
        <v>001J3000002HLYHIA4Đại Lộc</v>
      </c>
      <c r="E1694" s="497" t="str">
        <f>IF(Table10[[#This Row],[DTR/Trạm]]="DTR",_xlfn.XLOOKUP(Table10[[#This Row],[ID NCC]],DS_NCC_DTR[ID NCC],DS_NCC_DTR[Nhân viên]),_xlfn.XLOOKUP(Table10[[#This Row],[ID NCC]],Data_TongTram2[ID NCC],Data_TongTram2[Nhân viên]))</f>
        <v>Phan Hiếu Lộc</v>
      </c>
      <c r="F1694" s="497" t="str">
        <f>IF(Table10[[#This Row],[Trạm/DTR]]="DTR",_xlfn.XLOOKUP(Table10[[#This Row],[ID NCC]],DS_NCC_DTR[ID NCC],DS_NCC_DTR[Admin miền]),_xlfn.XLOOKUP(Table10[[#This Row],[Trạm/DTR]],Table16[Trạm],Table16[[Admin ]]))</f>
        <v>Đào Dương Anh Thư</v>
      </c>
      <c r="G1694" t="s">
        <v>1296</v>
      </c>
      <c r="H1694" s="497" t="str">
        <f>VLOOKUP(Table10[[#This Row],[Sản Phẩm RG]],'Thông tin'!C:F,4,0)</f>
        <v>PET chai</v>
      </c>
      <c r="I1694">
        <v>1140</v>
      </c>
      <c r="J1694" s="497">
        <f>Table10[[#This Row],[Sản lượng kg]]/1000</f>
        <v>1.1399999999999999</v>
      </c>
      <c r="K1694" s="497" t="str">
        <f>_xlfn.XLOOKUP(Table10[[#This Row],[Loại Hàng]],Table59[Nhóm],Table59[Qui đổi])</f>
        <v>PET chai</v>
      </c>
      <c r="L1694" s="403">
        <v>46146</v>
      </c>
      <c r="M1694" t="s">
        <v>606</v>
      </c>
      <c r="N1694" s="497">
        <f>IF(COUNTIF($A$3:A1694,A1694)=1,1,0)</f>
        <v>0</v>
      </c>
    </row>
    <row r="1695" spans="1:14" x14ac:dyDescent="0.35">
      <c r="A1695" t="s">
        <v>312</v>
      </c>
      <c r="B1695" s="497" t="str">
        <f>IF(Table10[[#This Row],[DTR/Trạm]]="DTR",_xlfn.XLOOKUP(Table10[[#This Row],[ID NCC]],DS_NCC_DTR[ID NCC],DS_NCC_DTR[Tên NCC]),_xlfn.XLOOKUP(Table10[[#This Row],[ID NCC]],Data_TongTram2[ID NCC],Data_TongTram2[Tên NCC]))</f>
        <v>Trung Hiếu (Tân Phong) PET xá</v>
      </c>
      <c r="C1695" s="497" t="str">
        <f>IF(Table10[[#This Row],[Trạm/DTR]]="DTR","DTR","Trạm")</f>
        <v>Trạm</v>
      </c>
      <c r="D1695" s="497" t="str">
        <f>Table10[[#This Row],[ID NCC]]&amp;Table10[[#This Row],[Trạm/DTR]]</f>
        <v>001J3000002HLkMIAWĐại Lộc</v>
      </c>
      <c r="E1695" s="497" t="str">
        <f>IF(Table10[[#This Row],[DTR/Trạm]]="DTR",_xlfn.XLOOKUP(Table10[[#This Row],[ID NCC]],DS_NCC_DTR[ID NCC],DS_NCC_DTR[Nhân viên]),_xlfn.XLOOKUP(Table10[[#This Row],[ID NCC]],Data_TongTram2[ID NCC],Data_TongTram2[Nhân viên]))</f>
        <v>Phan Hiếu Lộc</v>
      </c>
      <c r="F1695" s="497" t="str">
        <f>IF(Table10[[#This Row],[Trạm/DTR]]="DTR",_xlfn.XLOOKUP(Table10[[#This Row],[ID NCC]],DS_NCC_DTR[ID NCC],DS_NCC_DTR[Admin miền]),_xlfn.XLOOKUP(Table10[[#This Row],[Trạm/DTR]],Table16[Trạm],Table16[[Admin ]]))</f>
        <v>Đào Dương Anh Thư</v>
      </c>
      <c r="G1695" t="s">
        <v>1296</v>
      </c>
      <c r="H1695" s="497" t="str">
        <f>VLOOKUP(Table10[[#This Row],[Sản Phẩm RG]],'Thông tin'!C:F,4,0)</f>
        <v>PET chai</v>
      </c>
      <c r="I1695">
        <v>670</v>
      </c>
      <c r="J1695" s="497">
        <f>Table10[[#This Row],[Sản lượng kg]]/1000</f>
        <v>0.67</v>
      </c>
      <c r="K1695" s="497" t="str">
        <f>_xlfn.XLOOKUP(Table10[[#This Row],[Loại Hàng]],Table59[Nhóm],Table59[Qui đổi])</f>
        <v>PET chai</v>
      </c>
      <c r="L1695" s="403">
        <v>46146</v>
      </c>
      <c r="M1695" t="s">
        <v>606</v>
      </c>
      <c r="N1695" s="497">
        <f>IF(COUNTIF($A$3:A1695,A1695)=1,1,0)</f>
        <v>1</v>
      </c>
    </row>
    <row r="1696" spans="1:14" x14ac:dyDescent="0.35">
      <c r="A1696" t="s">
        <v>2929</v>
      </c>
      <c r="B1696" s="497" t="str">
        <f>IF(Table10[[#This Row],[DTR/Trạm]]="DTR",_xlfn.XLOOKUP(Table10[[#This Row],[ID NCC]],DS_NCC_DTR[ID NCC],DS_NCC_DTR[Tên NCC]),_xlfn.XLOOKUP(Table10[[#This Row],[ID NCC]],Data_TongTram2[ID NCC],Data_TongTram2[Tên NCC]))</f>
        <v>Anh Trung Ninh Hòa</v>
      </c>
      <c r="C1696" s="497" t="str">
        <f>IF(Table10[[#This Row],[Trạm/DTR]]="DTR","DTR","Trạm")</f>
        <v>Trạm</v>
      </c>
      <c r="D1696" s="497" t="str">
        <f>Table10[[#This Row],[ID NCC]]&amp;Table10[[#This Row],[Trạm/DTR]]</f>
        <v>001J3000002HLaGIAWĐại Lộc</v>
      </c>
      <c r="E1696" s="497" t="str">
        <f>IF(Table10[[#This Row],[DTR/Trạm]]="DTR",_xlfn.XLOOKUP(Table10[[#This Row],[ID NCC]],DS_NCC_DTR[ID NCC],DS_NCC_DTR[Nhân viên]),_xlfn.XLOOKUP(Table10[[#This Row],[ID NCC]],Data_TongTram2[ID NCC],Data_TongTram2[Nhân viên]))</f>
        <v>Nguyễn Văn Cường</v>
      </c>
      <c r="F1696" s="497" t="str">
        <f>IF(Table10[[#This Row],[Trạm/DTR]]="DTR",_xlfn.XLOOKUP(Table10[[#This Row],[ID NCC]],DS_NCC_DTR[ID NCC],DS_NCC_DTR[Admin miền]),_xlfn.XLOOKUP(Table10[[#This Row],[Trạm/DTR]],Table16[Trạm],Table16[[Admin ]]))</f>
        <v>Đào Dương Anh Thư</v>
      </c>
      <c r="G1696" t="s">
        <v>23532</v>
      </c>
      <c r="H1696" s="497" t="str">
        <f>VLOOKUP(Table10[[#This Row],[Sản Phẩm RG]],'Thông tin'!C:F,4,0)</f>
        <v>PET chai</v>
      </c>
      <c r="I1696">
        <v>9506</v>
      </c>
      <c r="J1696" s="497">
        <f>Table10[[#This Row],[Sản lượng kg]]/1000</f>
        <v>9.5060000000000002</v>
      </c>
      <c r="K1696" s="497" t="str">
        <f>_xlfn.XLOOKUP(Table10[[#This Row],[Loại Hàng]],Table59[Nhóm],Table59[Qui đổi])</f>
        <v>PET chai</v>
      </c>
      <c r="L1696" s="403">
        <v>46146</v>
      </c>
      <c r="M1696" t="s">
        <v>606</v>
      </c>
      <c r="N1696" s="497">
        <f>IF(COUNTIF($A$3:A1696,A1696)=1,1,0)</f>
        <v>0</v>
      </c>
    </row>
    <row r="1697" spans="1:14" x14ac:dyDescent="0.35">
      <c r="A1697" t="s">
        <v>309</v>
      </c>
      <c r="B1697" s="497" t="str">
        <f>IF(Table10[[#This Row],[DTR/Trạm]]="DTR",_xlfn.XLOOKUP(Table10[[#This Row],[ID NCC]],DS_NCC_DTR[ID NCC],DS_NCC_DTR[Tên NCC]),_xlfn.XLOOKUP(Table10[[#This Row],[ID NCC]],Data_TongTram2[ID NCC],Data_TongTram2[Tên NCC]))</f>
        <v>HKD Tạ Khánh Linh PET xá</v>
      </c>
      <c r="C1697" s="497" t="str">
        <f>IF(Table10[[#This Row],[Trạm/DTR]]="DTR","DTR","Trạm")</f>
        <v>Trạm</v>
      </c>
      <c r="D1697" s="497" t="str">
        <f>Table10[[#This Row],[ID NCC]]&amp;Table10[[#This Row],[Trạm/DTR]]</f>
        <v>001J3000002HLkFIAWĐại Lộc</v>
      </c>
      <c r="E1697" s="497" t="str">
        <f>IF(Table10[[#This Row],[DTR/Trạm]]="DTR",_xlfn.XLOOKUP(Table10[[#This Row],[ID NCC]],DS_NCC_DTR[ID NCC],DS_NCC_DTR[Nhân viên]),_xlfn.XLOOKUP(Table10[[#This Row],[ID NCC]],Data_TongTram2[ID NCC],Data_TongTram2[Nhân viên]))</f>
        <v>Phan Hiếu Lộc</v>
      </c>
      <c r="F1697" s="497" t="str">
        <f>IF(Table10[[#This Row],[Trạm/DTR]]="DTR",_xlfn.XLOOKUP(Table10[[#This Row],[ID NCC]],DS_NCC_DTR[ID NCC],DS_NCC_DTR[Admin miền]),_xlfn.XLOOKUP(Table10[[#This Row],[Trạm/DTR]],Table16[Trạm],Table16[[Admin ]]))</f>
        <v>Đào Dương Anh Thư</v>
      </c>
      <c r="G1697" t="s">
        <v>1296</v>
      </c>
      <c r="H1697" s="497" t="str">
        <f>VLOOKUP(Table10[[#This Row],[Sản Phẩm RG]],'Thông tin'!C:F,4,0)</f>
        <v>PET chai</v>
      </c>
      <c r="I1697">
        <v>800</v>
      </c>
      <c r="J1697" s="497">
        <f>Table10[[#This Row],[Sản lượng kg]]/1000</f>
        <v>0.8</v>
      </c>
      <c r="K1697" s="497" t="str">
        <f>_xlfn.XLOOKUP(Table10[[#This Row],[Loại Hàng]],Table59[Nhóm],Table59[Qui đổi])</f>
        <v>PET chai</v>
      </c>
      <c r="L1697" s="403">
        <v>46146</v>
      </c>
      <c r="M1697" t="s">
        <v>606</v>
      </c>
      <c r="N1697" s="497">
        <f>IF(COUNTIF($A$3:A1697,A1697)=1,1,0)</f>
        <v>0</v>
      </c>
    </row>
    <row r="1698" spans="1:14" x14ac:dyDescent="0.35">
      <c r="A1698" t="s">
        <v>315</v>
      </c>
      <c r="B1698" s="497" t="str">
        <f>IF(Table10[[#This Row],[DTR/Trạm]]="DTR",_xlfn.XLOOKUP(Table10[[#This Row],[ID NCC]],DS_NCC_DTR[ID NCC],DS_NCC_DTR[Tên NCC]),_xlfn.XLOOKUP(Table10[[#This Row],[ID NCC]],Data_TongTram2[ID NCC],Data_TongTram2[Tên NCC]))</f>
        <v>HKD Bùi Văn Tuấn PET xá</v>
      </c>
      <c r="C1698" s="497" t="str">
        <f>IF(Table10[[#This Row],[Trạm/DTR]]="DTR","DTR","Trạm")</f>
        <v>Trạm</v>
      </c>
      <c r="D1698" s="497" t="str">
        <f>Table10[[#This Row],[ID NCC]]&amp;Table10[[#This Row],[Trạm/DTR]]</f>
        <v>001J3000002HLYJIA4Đại Lộc</v>
      </c>
      <c r="E1698" s="497" t="str">
        <f>IF(Table10[[#This Row],[DTR/Trạm]]="DTR",_xlfn.XLOOKUP(Table10[[#This Row],[ID NCC]],DS_NCC_DTR[ID NCC],DS_NCC_DTR[Nhân viên]),_xlfn.XLOOKUP(Table10[[#This Row],[ID NCC]],Data_TongTram2[ID NCC],Data_TongTram2[Nhân viên]))</f>
        <v>Phan Hiếu Lộc</v>
      </c>
      <c r="F1698" s="497" t="str">
        <f>IF(Table10[[#This Row],[Trạm/DTR]]="DTR",_xlfn.XLOOKUP(Table10[[#This Row],[ID NCC]],DS_NCC_DTR[ID NCC],DS_NCC_DTR[Admin miền]),_xlfn.XLOOKUP(Table10[[#This Row],[Trạm/DTR]],Table16[Trạm],Table16[[Admin ]]))</f>
        <v>Đào Dương Anh Thư</v>
      </c>
      <c r="G1698" t="s">
        <v>1296</v>
      </c>
      <c r="H1698" s="497" t="str">
        <f>VLOOKUP(Table10[[#This Row],[Sản Phẩm RG]],'Thông tin'!C:F,4,0)</f>
        <v>PET chai</v>
      </c>
      <c r="I1698">
        <v>810</v>
      </c>
      <c r="J1698" s="497">
        <f>Table10[[#This Row],[Sản lượng kg]]/1000</f>
        <v>0.81</v>
      </c>
      <c r="K1698" s="497" t="str">
        <f>_xlfn.XLOOKUP(Table10[[#This Row],[Loại Hàng]],Table59[Nhóm],Table59[Qui đổi])</f>
        <v>PET chai</v>
      </c>
      <c r="L1698" s="403">
        <v>46146</v>
      </c>
      <c r="M1698" t="s">
        <v>606</v>
      </c>
      <c r="N1698" s="497">
        <f>IF(COUNTIF($A$3:A1698,A1698)=1,1,0)</f>
        <v>0</v>
      </c>
    </row>
    <row r="1699" spans="1:14" x14ac:dyDescent="0.35">
      <c r="A1699" t="s">
        <v>310</v>
      </c>
      <c r="B1699" s="497" t="str">
        <f>IF(Table10[[#This Row],[DTR/Trạm]]="DTR",_xlfn.XLOOKUP(Table10[[#This Row],[ID NCC]],DS_NCC_DTR[ID NCC],DS_NCC_DTR[Tên NCC]),_xlfn.XLOOKUP(Table10[[#This Row],[ID NCC]],Data_TongTram2[ID NCC],Data_TongTram2[Tên NCC]))</f>
        <v>HKD Ngô Thị Hoa PET xá</v>
      </c>
      <c r="C1699" s="497" t="str">
        <f>IF(Table10[[#This Row],[Trạm/DTR]]="DTR","DTR","Trạm")</f>
        <v>Trạm</v>
      </c>
      <c r="D1699" s="497" t="str">
        <f>Table10[[#This Row],[ID NCC]]&amp;Table10[[#This Row],[Trạm/DTR]]</f>
        <v>001J3000009AiEAIA0Đại Lộc</v>
      </c>
      <c r="E1699" s="497" t="str">
        <f>IF(Table10[[#This Row],[DTR/Trạm]]="DTR",_xlfn.XLOOKUP(Table10[[#This Row],[ID NCC]],DS_NCC_DTR[ID NCC],DS_NCC_DTR[Nhân viên]),_xlfn.XLOOKUP(Table10[[#This Row],[ID NCC]],Data_TongTram2[ID NCC],Data_TongTram2[Nhân viên]))</f>
        <v>Phan Hiếu Lộc</v>
      </c>
      <c r="F1699" s="497" t="str">
        <f>IF(Table10[[#This Row],[Trạm/DTR]]="DTR",_xlfn.XLOOKUP(Table10[[#This Row],[ID NCC]],DS_NCC_DTR[ID NCC],DS_NCC_DTR[Admin miền]),_xlfn.XLOOKUP(Table10[[#This Row],[Trạm/DTR]],Table16[Trạm],Table16[[Admin ]]))</f>
        <v>Đào Dương Anh Thư</v>
      </c>
      <c r="G1699" t="s">
        <v>1296</v>
      </c>
      <c r="H1699" s="497" t="str">
        <f>VLOOKUP(Table10[[#This Row],[Sản Phẩm RG]],'Thông tin'!C:F,4,0)</f>
        <v>PET chai</v>
      </c>
      <c r="I1699">
        <v>990</v>
      </c>
      <c r="J1699" s="497">
        <f>Table10[[#This Row],[Sản lượng kg]]/1000</f>
        <v>0.99</v>
      </c>
      <c r="K1699" s="497" t="str">
        <f>_xlfn.XLOOKUP(Table10[[#This Row],[Loại Hàng]],Table59[Nhóm],Table59[Qui đổi])</f>
        <v>PET chai</v>
      </c>
      <c r="L1699" s="403">
        <v>46146</v>
      </c>
      <c r="M1699" t="s">
        <v>606</v>
      </c>
      <c r="N1699" s="497">
        <f>IF(COUNTIF($A$3:A1699,A1699)=1,1,0)</f>
        <v>1</v>
      </c>
    </row>
    <row r="1700" spans="1:14" x14ac:dyDescent="0.35">
      <c r="A1700" t="s">
        <v>343</v>
      </c>
      <c r="B1700" s="497" t="str">
        <f>IF(Table10[[#This Row],[DTR/Trạm]]="DTR",_xlfn.XLOOKUP(Table10[[#This Row],[ID NCC]],DS_NCC_DTR[ID NCC],DS_NCC_DTR[Tên NCC]),_xlfn.XLOOKUP(Table10[[#This Row],[ID NCC]],Data_TongTram2[ID NCC],Data_TongTram2[Tên NCC]))</f>
        <v>Lãm Hiền (Cẩm Mỹ) PET xá</v>
      </c>
      <c r="C1700" s="497" t="str">
        <f>IF(Table10[[#This Row],[Trạm/DTR]]="DTR","DTR","Trạm")</f>
        <v>Trạm</v>
      </c>
      <c r="D1700" s="497" t="str">
        <f>Table10[[#This Row],[ID NCC]]&amp;Table10[[#This Row],[Trạm/DTR]]</f>
        <v>001J3000002HLqrIAGĐại Lộc</v>
      </c>
      <c r="E1700" s="497" t="str">
        <f>IF(Table10[[#This Row],[DTR/Trạm]]="DTR",_xlfn.XLOOKUP(Table10[[#This Row],[ID NCC]],DS_NCC_DTR[ID NCC],DS_NCC_DTR[Nhân viên]),_xlfn.XLOOKUP(Table10[[#This Row],[ID NCC]],Data_TongTram2[ID NCC],Data_TongTram2[Nhân viên]))</f>
        <v>Phan Hiếu Lộc</v>
      </c>
      <c r="F1700" s="497" t="str">
        <f>IF(Table10[[#This Row],[Trạm/DTR]]="DTR",_xlfn.XLOOKUP(Table10[[#This Row],[ID NCC]],DS_NCC_DTR[ID NCC],DS_NCC_DTR[Admin miền]),_xlfn.XLOOKUP(Table10[[#This Row],[Trạm/DTR]],Table16[Trạm],Table16[[Admin ]]))</f>
        <v>Đào Dương Anh Thư</v>
      </c>
      <c r="G1700" t="s">
        <v>1296</v>
      </c>
      <c r="H1700" s="497" t="str">
        <f>VLOOKUP(Table10[[#This Row],[Sản Phẩm RG]],'Thông tin'!C:F,4,0)</f>
        <v>PET chai</v>
      </c>
      <c r="I1700">
        <v>640</v>
      </c>
      <c r="J1700" s="497">
        <f>Table10[[#This Row],[Sản lượng kg]]/1000</f>
        <v>0.64</v>
      </c>
      <c r="K1700" s="497" t="str">
        <f>_xlfn.XLOOKUP(Table10[[#This Row],[Loại Hàng]],Table59[Nhóm],Table59[Qui đổi])</f>
        <v>PET chai</v>
      </c>
      <c r="L1700" s="403">
        <v>46146</v>
      </c>
      <c r="M1700" t="s">
        <v>606</v>
      </c>
      <c r="N1700" s="497">
        <f>IF(COUNTIF($A$3:A1700,A1700)=1,1,0)</f>
        <v>1</v>
      </c>
    </row>
    <row r="1701" spans="1:14" x14ac:dyDescent="0.35">
      <c r="A1701" t="s">
        <v>296</v>
      </c>
      <c r="B1701" s="497" t="str">
        <f>IF(Table10[[#This Row],[DTR/Trạm]]="DTR",_xlfn.XLOOKUP(Table10[[#This Row],[ID NCC]],DS_NCC_DTR[ID NCC],DS_NCC_DTR[Tên NCC]),_xlfn.XLOOKUP(Table10[[#This Row],[ID NCC]],Data_TongTram2[ID NCC],Data_TongTram2[Tên NCC]))</f>
        <v>Hkd Cô Tư PET xá</v>
      </c>
      <c r="C1701" s="497" t="str">
        <f>IF(Table10[[#This Row],[Trạm/DTR]]="DTR","DTR","Trạm")</f>
        <v>Trạm</v>
      </c>
      <c r="D1701" s="497" t="str">
        <f>Table10[[#This Row],[ID NCC]]&amp;Table10[[#This Row],[Trạm/DTR]]</f>
        <v>001J3000002HLYHIA4Đại Lộc</v>
      </c>
      <c r="E1701" s="497" t="str">
        <f>IF(Table10[[#This Row],[DTR/Trạm]]="DTR",_xlfn.XLOOKUP(Table10[[#This Row],[ID NCC]],DS_NCC_DTR[ID NCC],DS_NCC_DTR[Nhân viên]),_xlfn.XLOOKUP(Table10[[#This Row],[ID NCC]],Data_TongTram2[ID NCC],Data_TongTram2[Nhân viên]))</f>
        <v>Phan Hiếu Lộc</v>
      </c>
      <c r="F1701" s="497" t="str">
        <f>IF(Table10[[#This Row],[Trạm/DTR]]="DTR",_xlfn.XLOOKUP(Table10[[#This Row],[ID NCC]],DS_NCC_DTR[ID NCC],DS_NCC_DTR[Admin miền]),_xlfn.XLOOKUP(Table10[[#This Row],[Trạm/DTR]],Table16[Trạm],Table16[[Admin ]]))</f>
        <v>Đào Dương Anh Thư</v>
      </c>
      <c r="G1701" t="s">
        <v>1296</v>
      </c>
      <c r="H1701" s="497" t="str">
        <f>VLOOKUP(Table10[[#This Row],[Sản Phẩm RG]],'Thông tin'!C:F,4,0)</f>
        <v>PET chai</v>
      </c>
      <c r="I1701">
        <v>1070</v>
      </c>
      <c r="J1701" s="497">
        <f>Table10[[#This Row],[Sản lượng kg]]/1000</f>
        <v>1.07</v>
      </c>
      <c r="K1701" s="497" t="str">
        <f>_xlfn.XLOOKUP(Table10[[#This Row],[Loại Hàng]],Table59[Nhóm],Table59[Qui đổi])</f>
        <v>PET chai</v>
      </c>
      <c r="L1701" s="403">
        <v>46146</v>
      </c>
      <c r="M1701" t="s">
        <v>606</v>
      </c>
      <c r="N1701" s="497">
        <f>IF(COUNTIF($A$3:A1701,A1701)=1,1,0)</f>
        <v>0</v>
      </c>
    </row>
    <row r="1702" spans="1:14" x14ac:dyDescent="0.35">
      <c r="A1702" t="s">
        <v>329</v>
      </c>
      <c r="B1702" s="497" t="str">
        <f>IF(Table10[[#This Row],[DTR/Trạm]]="DTR",_xlfn.XLOOKUP(Table10[[#This Row],[ID NCC]],DS_NCC_DTR[ID NCC],DS_NCC_DTR[Tên NCC]),_xlfn.XLOOKUP(Table10[[#This Row],[ID NCC]],Data_TongTram2[ID NCC],Data_TongTram2[Tên NCC]))</f>
        <v>HKD Nguyễn Thị Nga PET xá</v>
      </c>
      <c r="C1702" s="497" t="str">
        <f>IF(Table10[[#This Row],[Trạm/DTR]]="DTR","DTR","Trạm")</f>
        <v>Trạm</v>
      </c>
      <c r="D1702" s="497" t="str">
        <f>Table10[[#This Row],[ID NCC]]&amp;Table10[[#This Row],[Trạm/DTR]]</f>
        <v>001J3000002HLf1IAGĐại Lộc</v>
      </c>
      <c r="E1702" s="497" t="str">
        <f>IF(Table10[[#This Row],[DTR/Trạm]]="DTR",_xlfn.XLOOKUP(Table10[[#This Row],[ID NCC]],DS_NCC_DTR[ID NCC],DS_NCC_DTR[Nhân viên]),_xlfn.XLOOKUP(Table10[[#This Row],[ID NCC]],Data_TongTram2[ID NCC],Data_TongTram2[Nhân viên]))</f>
        <v>Phan Hiếu Lộc</v>
      </c>
      <c r="F1702" s="497" t="str">
        <f>IF(Table10[[#This Row],[Trạm/DTR]]="DTR",_xlfn.XLOOKUP(Table10[[#This Row],[ID NCC]],DS_NCC_DTR[ID NCC],DS_NCC_DTR[Admin miền]),_xlfn.XLOOKUP(Table10[[#This Row],[Trạm/DTR]],Table16[Trạm],Table16[[Admin ]]))</f>
        <v>Đào Dương Anh Thư</v>
      </c>
      <c r="G1702" t="s">
        <v>1296</v>
      </c>
      <c r="H1702" s="497" t="str">
        <f>VLOOKUP(Table10[[#This Row],[Sản Phẩm RG]],'Thông tin'!C:F,4,0)</f>
        <v>PET chai</v>
      </c>
      <c r="I1702">
        <v>960</v>
      </c>
      <c r="J1702" s="497">
        <f>Table10[[#This Row],[Sản lượng kg]]/1000</f>
        <v>0.96</v>
      </c>
      <c r="K1702" s="497" t="str">
        <f>_xlfn.XLOOKUP(Table10[[#This Row],[Loại Hàng]],Table59[Nhóm],Table59[Qui đổi])</f>
        <v>PET chai</v>
      </c>
      <c r="L1702" s="403">
        <v>46147</v>
      </c>
      <c r="M1702" t="s">
        <v>606</v>
      </c>
      <c r="N1702" s="497">
        <f>IF(COUNTIF($A$3:A1702,A1702)=1,1,0)</f>
        <v>1</v>
      </c>
    </row>
    <row r="1703" spans="1:14" x14ac:dyDescent="0.35">
      <c r="A1703" t="s">
        <v>630</v>
      </c>
      <c r="B1703" s="497" t="str">
        <f>IF(Table10[[#This Row],[DTR/Trạm]]="DTR",_xlfn.XLOOKUP(Table10[[#This Row],[ID NCC]],DS_NCC_DTR[ID NCC],DS_NCC_DTR[Tên NCC]),_xlfn.XLOOKUP(Table10[[#This Row],[ID NCC]],Data_TongTram2[ID NCC],Data_TongTram2[Tên NCC]))</f>
        <v>Vinh (Đà Lạt)</v>
      </c>
      <c r="C1703" s="497" t="str">
        <f>IF(Table10[[#This Row],[Trạm/DTR]]="DTR","DTR","Trạm")</f>
        <v>Trạm</v>
      </c>
      <c r="D1703" s="497" t="str">
        <f>Table10[[#This Row],[ID NCC]]&amp;Table10[[#This Row],[Trạm/DTR]]</f>
        <v>001J3000002HjENIA0Đại Lộc</v>
      </c>
      <c r="E1703" s="497" t="str">
        <f>IF(Table10[[#This Row],[DTR/Trạm]]="DTR",_xlfn.XLOOKUP(Table10[[#This Row],[ID NCC]],DS_NCC_DTR[ID NCC],DS_NCC_DTR[Nhân viên]),_xlfn.XLOOKUP(Table10[[#This Row],[ID NCC]],Data_TongTram2[ID NCC],Data_TongTram2[Nhân viên]))</f>
        <v>Trần Xuân Kiên</v>
      </c>
      <c r="F1703" s="497" t="str">
        <f>IF(Table10[[#This Row],[Trạm/DTR]]="DTR",_xlfn.XLOOKUP(Table10[[#This Row],[ID NCC]],DS_NCC_DTR[ID NCC],DS_NCC_DTR[Admin miền]),_xlfn.XLOOKUP(Table10[[#This Row],[Trạm/DTR]],Table16[Trạm],Table16[[Admin ]]))</f>
        <v>Đào Dương Anh Thư</v>
      </c>
      <c r="G1703" t="s">
        <v>2240</v>
      </c>
      <c r="H1703" s="497" t="str">
        <f>VLOOKUP(Table10[[#This Row],[Sản Phẩm RG]],'Thông tin'!C:F,4,0)</f>
        <v>PET chai</v>
      </c>
      <c r="I1703">
        <v>4693</v>
      </c>
      <c r="J1703" s="497">
        <f>Table10[[#This Row],[Sản lượng kg]]/1000</f>
        <v>4.6929999999999996</v>
      </c>
      <c r="K1703" s="497" t="str">
        <f>_xlfn.XLOOKUP(Table10[[#This Row],[Loại Hàng]],Table59[Nhóm],Table59[Qui đổi])</f>
        <v>PET chai</v>
      </c>
      <c r="L1703" s="403">
        <v>46147</v>
      </c>
      <c r="M1703" t="s">
        <v>606</v>
      </c>
      <c r="N1703" s="497">
        <f>IF(COUNTIF($A$3:A1703,A1703)=1,1,0)</f>
        <v>1</v>
      </c>
    </row>
    <row r="1704" spans="1:14" x14ac:dyDescent="0.35">
      <c r="A1704" t="s">
        <v>311</v>
      </c>
      <c r="B1704" s="497" t="str">
        <f>IF(Table10[[#This Row],[DTR/Trạm]]="DTR",_xlfn.XLOOKUP(Table10[[#This Row],[ID NCC]],DS_NCC_DTR[ID NCC],DS_NCC_DTR[Tên NCC]),_xlfn.XLOOKUP(Table10[[#This Row],[ID NCC]],Data_TongTram2[ID NCC],Data_TongTram2[Tên NCC]))</f>
        <v>An Khang (Xuân Lộc) PET xá</v>
      </c>
      <c r="C1704" s="497" t="str">
        <f>IF(Table10[[#This Row],[Trạm/DTR]]="DTR","DTR","Trạm")</f>
        <v>Trạm</v>
      </c>
      <c r="D1704" s="497" t="str">
        <f>Table10[[#This Row],[ID NCC]]&amp;Table10[[#This Row],[Trạm/DTR]]</f>
        <v>001dc00000RQALxAAPĐại Lộc</v>
      </c>
      <c r="E1704" s="497" t="str">
        <f>IF(Table10[[#This Row],[DTR/Trạm]]="DTR",_xlfn.XLOOKUP(Table10[[#This Row],[ID NCC]],DS_NCC_DTR[ID NCC],DS_NCC_DTR[Nhân viên]),_xlfn.XLOOKUP(Table10[[#This Row],[ID NCC]],Data_TongTram2[ID NCC],Data_TongTram2[Nhân viên]))</f>
        <v>Phan Hiếu Lộc</v>
      </c>
      <c r="F1704" s="497" t="str">
        <f>IF(Table10[[#This Row],[Trạm/DTR]]="DTR",_xlfn.XLOOKUP(Table10[[#This Row],[ID NCC]],DS_NCC_DTR[ID NCC],DS_NCC_DTR[Admin miền]),_xlfn.XLOOKUP(Table10[[#This Row],[Trạm/DTR]],Table16[Trạm],Table16[[Admin ]]))</f>
        <v>Đào Dương Anh Thư</v>
      </c>
      <c r="G1704" t="s">
        <v>1296</v>
      </c>
      <c r="H1704" s="497" t="str">
        <f>VLOOKUP(Table10[[#This Row],[Sản Phẩm RG]],'Thông tin'!C:F,4,0)</f>
        <v>PET chai</v>
      </c>
      <c r="I1704">
        <v>760</v>
      </c>
      <c r="J1704" s="497">
        <f>Table10[[#This Row],[Sản lượng kg]]/1000</f>
        <v>0.76</v>
      </c>
      <c r="K1704" s="497" t="str">
        <f>_xlfn.XLOOKUP(Table10[[#This Row],[Loại Hàng]],Table59[Nhóm],Table59[Qui đổi])</f>
        <v>PET chai</v>
      </c>
      <c r="L1704" s="403">
        <v>46147</v>
      </c>
      <c r="M1704" t="s">
        <v>606</v>
      </c>
      <c r="N1704" s="497">
        <f>IF(COUNTIF($A$3:A1704,A1704)=1,1,0)</f>
        <v>1</v>
      </c>
    </row>
    <row r="1705" spans="1:14" x14ac:dyDescent="0.35">
      <c r="A1705" t="s">
        <v>303</v>
      </c>
      <c r="B1705" s="497" t="str">
        <f>IF(Table10[[#This Row],[DTR/Trạm]]="DTR",_xlfn.XLOOKUP(Table10[[#This Row],[ID NCC]],DS_NCC_DTR[ID NCC],DS_NCC_DTR[Tên NCC]),_xlfn.XLOOKUP(Table10[[#This Row],[ID NCC]],Data_TongTram2[ID NCC],Data_TongTram2[Tên NCC]))</f>
        <v>HKD Vạn Phát</v>
      </c>
      <c r="C1705" s="497" t="str">
        <f>IF(Table10[[#This Row],[Trạm/DTR]]="DTR","DTR","Trạm")</f>
        <v>Trạm</v>
      </c>
      <c r="D1705" s="497" t="str">
        <f>Table10[[#This Row],[ID NCC]]&amp;Table10[[#This Row],[Trạm/DTR]]</f>
        <v>001J3000002HqzBIASĐại Lộc</v>
      </c>
      <c r="E1705" s="497" t="str">
        <f>IF(Table10[[#This Row],[DTR/Trạm]]="DTR",_xlfn.XLOOKUP(Table10[[#This Row],[ID NCC]],DS_NCC_DTR[ID NCC],DS_NCC_DTR[Nhân viên]),_xlfn.XLOOKUP(Table10[[#This Row],[ID NCC]],Data_TongTram2[ID NCC],Data_TongTram2[Nhân viên]))</f>
        <v>Nguyễn Văn Cường</v>
      </c>
      <c r="F1705" s="497" t="str">
        <f>IF(Table10[[#This Row],[Trạm/DTR]]="DTR",_xlfn.XLOOKUP(Table10[[#This Row],[ID NCC]],DS_NCC_DTR[ID NCC],DS_NCC_DTR[Admin miền]),_xlfn.XLOOKUP(Table10[[#This Row],[Trạm/DTR]],Table16[Trạm],Table16[[Admin ]]))</f>
        <v>Đào Dương Anh Thư</v>
      </c>
      <c r="G1705" t="s">
        <v>2240</v>
      </c>
      <c r="H1705" s="497" t="str">
        <f>VLOOKUP(Table10[[#This Row],[Sản Phẩm RG]],'Thông tin'!C:F,4,0)</f>
        <v>PET chai</v>
      </c>
      <c r="I1705">
        <v>5773</v>
      </c>
      <c r="J1705" s="497">
        <f>Table10[[#This Row],[Sản lượng kg]]/1000</f>
        <v>5.7729999999999997</v>
      </c>
      <c r="K1705" s="497" t="str">
        <f>_xlfn.XLOOKUP(Table10[[#This Row],[Loại Hàng]],Table59[Nhóm],Table59[Qui đổi])</f>
        <v>PET chai</v>
      </c>
      <c r="L1705" s="403">
        <v>46147</v>
      </c>
      <c r="M1705" t="s">
        <v>606</v>
      </c>
      <c r="N1705" s="497">
        <f>IF(COUNTIF($A$3:A1705,A1705)=1,1,0)</f>
        <v>1</v>
      </c>
    </row>
    <row r="1706" spans="1:14" x14ac:dyDescent="0.35">
      <c r="A1706" t="s">
        <v>333</v>
      </c>
      <c r="B1706" s="497" t="str">
        <f>IF(Table10[[#This Row],[DTR/Trạm]]="DTR",_xlfn.XLOOKUP(Table10[[#This Row],[ID NCC]],DS_NCC_DTR[ID NCC],DS_NCC_DTR[Tên NCC]),_xlfn.XLOOKUP(Table10[[#This Row],[ID NCC]],Data_TongTram2[ID NCC],Data_TongTram2[Tên NCC]))</f>
        <v>Anh Mạnh (Trảng Bom) PET xá</v>
      </c>
      <c r="C1706" s="497" t="str">
        <f>IF(Table10[[#This Row],[Trạm/DTR]]="DTR","DTR","Trạm")</f>
        <v>Trạm</v>
      </c>
      <c r="D1706" s="497" t="str">
        <f>Table10[[#This Row],[ID NCC]]&amp;Table10[[#This Row],[Trạm/DTR]]</f>
        <v>001J3000007a2u1IAAĐại Lộc</v>
      </c>
      <c r="E1706" s="497" t="str">
        <f>IF(Table10[[#This Row],[DTR/Trạm]]="DTR",_xlfn.XLOOKUP(Table10[[#This Row],[ID NCC]],DS_NCC_DTR[ID NCC],DS_NCC_DTR[Nhân viên]),_xlfn.XLOOKUP(Table10[[#This Row],[ID NCC]],Data_TongTram2[ID NCC],Data_TongTram2[Nhân viên]))</f>
        <v>Phan Hiếu Lộc</v>
      </c>
      <c r="F1706" s="497" t="str">
        <f>IF(Table10[[#This Row],[Trạm/DTR]]="DTR",_xlfn.XLOOKUP(Table10[[#This Row],[ID NCC]],DS_NCC_DTR[ID NCC],DS_NCC_DTR[Admin miền]),_xlfn.XLOOKUP(Table10[[#This Row],[Trạm/DTR]],Table16[Trạm],Table16[[Admin ]]))</f>
        <v>Đào Dương Anh Thư</v>
      </c>
      <c r="G1706" t="s">
        <v>1296</v>
      </c>
      <c r="H1706" s="497" t="str">
        <f>VLOOKUP(Table10[[#This Row],[Sản Phẩm RG]],'Thông tin'!C:F,4,0)</f>
        <v>PET chai</v>
      </c>
      <c r="I1706">
        <v>640</v>
      </c>
      <c r="J1706" s="497">
        <f>Table10[[#This Row],[Sản lượng kg]]/1000</f>
        <v>0.64</v>
      </c>
      <c r="K1706" s="497" t="str">
        <f>_xlfn.XLOOKUP(Table10[[#This Row],[Loại Hàng]],Table59[Nhóm],Table59[Qui đổi])</f>
        <v>PET chai</v>
      </c>
      <c r="L1706" s="403">
        <v>46147</v>
      </c>
      <c r="M1706" t="s">
        <v>606</v>
      </c>
      <c r="N1706" s="497">
        <f>IF(COUNTIF($A$3:A1706,A1706)=1,1,0)</f>
        <v>1</v>
      </c>
    </row>
    <row r="1707" spans="1:14" x14ac:dyDescent="0.35">
      <c r="A1707" t="s">
        <v>627</v>
      </c>
      <c r="B1707" s="497" t="str">
        <f>IF(Table10[[#This Row],[DTR/Trạm]]="DTR",_xlfn.XLOOKUP(Table10[[#This Row],[ID NCC]],DS_NCC_DTR[ID NCC],DS_NCC_DTR[Tên NCC]),_xlfn.XLOOKUP(Table10[[#This Row],[ID NCC]],Data_TongTram2[ID NCC],Data_TongTram2[Tên NCC]))</f>
        <v>Lê Anh Bun Bình Thuận</v>
      </c>
      <c r="C1707" s="497" t="str">
        <f>IF(Table10[[#This Row],[Trạm/DTR]]="DTR","DTR","Trạm")</f>
        <v>Trạm</v>
      </c>
      <c r="D1707" s="497" t="str">
        <f>Table10[[#This Row],[ID NCC]]&amp;Table10[[#This Row],[Trạm/DTR]]</f>
        <v>001dc00001ONOWLAA5Đại Lộc</v>
      </c>
      <c r="E1707" s="497" t="str">
        <f>IF(Table10[[#This Row],[DTR/Trạm]]="DTR",_xlfn.XLOOKUP(Table10[[#This Row],[ID NCC]],DS_NCC_DTR[ID NCC],DS_NCC_DTR[Nhân viên]),_xlfn.XLOOKUP(Table10[[#This Row],[ID NCC]],Data_TongTram2[ID NCC],Data_TongTram2[Nhân viên]))</f>
        <v>Trần Xuân Kiên</v>
      </c>
      <c r="F1707" s="497" t="str">
        <f>IF(Table10[[#This Row],[Trạm/DTR]]="DTR",_xlfn.XLOOKUP(Table10[[#This Row],[ID NCC]],DS_NCC_DTR[ID NCC],DS_NCC_DTR[Admin miền]),_xlfn.XLOOKUP(Table10[[#This Row],[Trạm/DTR]],Table16[Trạm],Table16[[Admin ]]))</f>
        <v>Đào Dương Anh Thư</v>
      </c>
      <c r="G1707" t="s">
        <v>2240</v>
      </c>
      <c r="H1707" s="497" t="str">
        <f>VLOOKUP(Table10[[#This Row],[Sản Phẩm RG]],'Thông tin'!C:F,4,0)</f>
        <v>PET chai</v>
      </c>
      <c r="I1707">
        <v>2488</v>
      </c>
      <c r="J1707" s="497">
        <f>Table10[[#This Row],[Sản lượng kg]]/1000</f>
        <v>2.488</v>
      </c>
      <c r="K1707" s="497" t="str">
        <f>_xlfn.XLOOKUP(Table10[[#This Row],[Loại Hàng]],Table59[Nhóm],Table59[Qui đổi])</f>
        <v>PET chai</v>
      </c>
      <c r="L1707" s="403">
        <v>46147</v>
      </c>
      <c r="M1707" t="s">
        <v>606</v>
      </c>
      <c r="N1707" s="497">
        <f>IF(COUNTIF($A$3:A1707,A1707)=1,1,0)</f>
        <v>1</v>
      </c>
    </row>
    <row r="1708" spans="1:14" x14ac:dyDescent="0.35">
      <c r="A1708" t="s">
        <v>295</v>
      </c>
      <c r="B1708" s="497" t="str">
        <f>IF(Table10[[#This Row],[DTR/Trạm]]="DTR",_xlfn.XLOOKUP(Table10[[#This Row],[ID NCC]],DS_NCC_DTR[ID NCC],DS_NCC_DTR[Tên NCC]),_xlfn.XLOOKUP(Table10[[#This Row],[ID NCC]],Data_TongTram2[ID NCC],Data_TongTram2[Tên NCC]))</f>
        <v>HKD Bùi Thị Nguyệt PET xá</v>
      </c>
      <c r="C1708" s="497" t="str">
        <f>IF(Table10[[#This Row],[Trạm/DTR]]="DTR","DTR","Trạm")</f>
        <v>Trạm</v>
      </c>
      <c r="D1708" s="497" t="str">
        <f>Table10[[#This Row],[ID NCC]]&amp;Table10[[#This Row],[Trạm/DTR]]</f>
        <v>001J3000002HLYKIA4Đại Lộc</v>
      </c>
      <c r="E1708" s="497" t="str">
        <f>IF(Table10[[#This Row],[DTR/Trạm]]="DTR",_xlfn.XLOOKUP(Table10[[#This Row],[ID NCC]],DS_NCC_DTR[ID NCC],DS_NCC_DTR[Nhân viên]),_xlfn.XLOOKUP(Table10[[#This Row],[ID NCC]],Data_TongTram2[ID NCC],Data_TongTram2[Nhân viên]))</f>
        <v>Phan Hiếu Lộc</v>
      </c>
      <c r="F1708" s="497" t="str">
        <f>IF(Table10[[#This Row],[Trạm/DTR]]="DTR",_xlfn.XLOOKUP(Table10[[#This Row],[ID NCC]],DS_NCC_DTR[ID NCC],DS_NCC_DTR[Admin miền]),_xlfn.XLOOKUP(Table10[[#This Row],[Trạm/DTR]],Table16[Trạm],Table16[[Admin ]]))</f>
        <v>Đào Dương Anh Thư</v>
      </c>
      <c r="G1708" t="s">
        <v>1296</v>
      </c>
      <c r="H1708" s="497" t="str">
        <f>VLOOKUP(Table10[[#This Row],[Sản Phẩm RG]],'Thông tin'!C:F,4,0)</f>
        <v>PET chai</v>
      </c>
      <c r="I1708">
        <v>830</v>
      </c>
      <c r="J1708" s="497">
        <f>Table10[[#This Row],[Sản lượng kg]]/1000</f>
        <v>0.83</v>
      </c>
      <c r="K1708" s="497" t="str">
        <f>_xlfn.XLOOKUP(Table10[[#This Row],[Loại Hàng]],Table59[Nhóm],Table59[Qui đổi])</f>
        <v>PET chai</v>
      </c>
      <c r="L1708" s="403">
        <v>46147</v>
      </c>
      <c r="M1708" t="s">
        <v>606</v>
      </c>
      <c r="N1708" s="497">
        <f>IF(COUNTIF($A$3:A1708,A1708)=1,1,0)</f>
        <v>1</v>
      </c>
    </row>
    <row r="1709" spans="1:14" x14ac:dyDescent="0.35">
      <c r="A1709" t="s">
        <v>343</v>
      </c>
      <c r="B1709" s="497" t="str">
        <f>IF(Table10[[#This Row],[DTR/Trạm]]="DTR",_xlfn.XLOOKUP(Table10[[#This Row],[ID NCC]],DS_NCC_DTR[ID NCC],DS_NCC_DTR[Tên NCC]),_xlfn.XLOOKUP(Table10[[#This Row],[ID NCC]],Data_TongTram2[ID NCC],Data_TongTram2[Tên NCC]))</f>
        <v>Lãm Hiền (Cẩm Mỹ) PET xá</v>
      </c>
      <c r="C1709" s="497" t="str">
        <f>IF(Table10[[#This Row],[Trạm/DTR]]="DTR","DTR","Trạm")</f>
        <v>Trạm</v>
      </c>
      <c r="D1709" s="497" t="str">
        <f>Table10[[#This Row],[ID NCC]]&amp;Table10[[#This Row],[Trạm/DTR]]</f>
        <v>001J3000002HLqrIAGĐại Lộc</v>
      </c>
      <c r="E1709" s="497" t="str">
        <f>IF(Table10[[#This Row],[DTR/Trạm]]="DTR",_xlfn.XLOOKUP(Table10[[#This Row],[ID NCC]],DS_NCC_DTR[ID NCC],DS_NCC_DTR[Nhân viên]),_xlfn.XLOOKUP(Table10[[#This Row],[ID NCC]],Data_TongTram2[ID NCC],Data_TongTram2[Nhân viên]))</f>
        <v>Phan Hiếu Lộc</v>
      </c>
      <c r="F1709" s="497" t="str">
        <f>IF(Table10[[#This Row],[Trạm/DTR]]="DTR",_xlfn.XLOOKUP(Table10[[#This Row],[ID NCC]],DS_NCC_DTR[ID NCC],DS_NCC_DTR[Admin miền]),_xlfn.XLOOKUP(Table10[[#This Row],[Trạm/DTR]],Table16[Trạm],Table16[[Admin ]]))</f>
        <v>Đào Dương Anh Thư</v>
      </c>
      <c r="G1709" t="s">
        <v>1296</v>
      </c>
      <c r="H1709" s="497" t="str">
        <f>VLOOKUP(Table10[[#This Row],[Sản Phẩm RG]],'Thông tin'!C:F,4,0)</f>
        <v>PET chai</v>
      </c>
      <c r="I1709">
        <v>890</v>
      </c>
      <c r="J1709" s="497">
        <f>Table10[[#This Row],[Sản lượng kg]]/1000</f>
        <v>0.89</v>
      </c>
      <c r="K1709" s="497" t="str">
        <f>_xlfn.XLOOKUP(Table10[[#This Row],[Loại Hàng]],Table59[Nhóm],Table59[Qui đổi])</f>
        <v>PET chai</v>
      </c>
      <c r="L1709" s="403">
        <v>46147</v>
      </c>
      <c r="M1709" t="s">
        <v>606</v>
      </c>
      <c r="N1709" s="497">
        <f>IF(COUNTIF($A$3:A1709,A1709)=1,1,0)</f>
        <v>0</v>
      </c>
    </row>
    <row r="1710" spans="1:14" x14ac:dyDescent="0.35">
      <c r="A1710" t="s">
        <v>295</v>
      </c>
      <c r="B1710" s="497" t="str">
        <f>IF(Table10[[#This Row],[DTR/Trạm]]="DTR",_xlfn.XLOOKUP(Table10[[#This Row],[ID NCC]],DS_NCC_DTR[ID NCC],DS_NCC_DTR[Tên NCC]),_xlfn.XLOOKUP(Table10[[#This Row],[ID NCC]],Data_TongTram2[ID NCC],Data_TongTram2[Tên NCC]))</f>
        <v>HKD Bùi Thị Nguyệt PET xá</v>
      </c>
      <c r="C1710" s="497" t="str">
        <f>IF(Table10[[#This Row],[Trạm/DTR]]="DTR","DTR","Trạm")</f>
        <v>Trạm</v>
      </c>
      <c r="D1710" s="497" t="str">
        <f>Table10[[#This Row],[ID NCC]]&amp;Table10[[#This Row],[Trạm/DTR]]</f>
        <v>001J3000002HLYKIA4Đại Lộc</v>
      </c>
      <c r="E1710" s="497" t="str">
        <f>IF(Table10[[#This Row],[DTR/Trạm]]="DTR",_xlfn.XLOOKUP(Table10[[#This Row],[ID NCC]],DS_NCC_DTR[ID NCC],DS_NCC_DTR[Nhân viên]),_xlfn.XLOOKUP(Table10[[#This Row],[ID NCC]],Data_TongTram2[ID NCC],Data_TongTram2[Nhân viên]))</f>
        <v>Phan Hiếu Lộc</v>
      </c>
      <c r="F1710" s="497" t="str">
        <f>IF(Table10[[#This Row],[Trạm/DTR]]="DTR",_xlfn.XLOOKUP(Table10[[#This Row],[ID NCC]],DS_NCC_DTR[ID NCC],DS_NCC_DTR[Admin miền]),_xlfn.XLOOKUP(Table10[[#This Row],[Trạm/DTR]],Table16[Trạm],Table16[[Admin ]]))</f>
        <v>Đào Dương Anh Thư</v>
      </c>
      <c r="G1710" t="s">
        <v>1296</v>
      </c>
      <c r="H1710" s="497" t="str">
        <f>VLOOKUP(Table10[[#This Row],[Sản Phẩm RG]],'Thông tin'!C:F,4,0)</f>
        <v>PET chai</v>
      </c>
      <c r="I1710">
        <v>840</v>
      </c>
      <c r="J1710" s="497">
        <f>Table10[[#This Row],[Sản lượng kg]]/1000</f>
        <v>0.84</v>
      </c>
      <c r="K1710" s="497" t="str">
        <f>_xlfn.XLOOKUP(Table10[[#This Row],[Loại Hàng]],Table59[Nhóm],Table59[Qui đổi])</f>
        <v>PET chai</v>
      </c>
      <c r="L1710" s="403">
        <v>46147</v>
      </c>
      <c r="M1710" t="s">
        <v>606</v>
      </c>
      <c r="N1710" s="497">
        <f>IF(COUNTIF($A$3:A1710,A1710)=1,1,0)</f>
        <v>0</v>
      </c>
    </row>
    <row r="1711" spans="1:14" x14ac:dyDescent="0.35">
      <c r="A1711" t="s">
        <v>315</v>
      </c>
      <c r="B1711" s="497" t="str">
        <f>IF(Table10[[#This Row],[DTR/Trạm]]="DTR",_xlfn.XLOOKUP(Table10[[#This Row],[ID NCC]],DS_NCC_DTR[ID NCC],DS_NCC_DTR[Tên NCC]),_xlfn.XLOOKUP(Table10[[#This Row],[ID NCC]],Data_TongTram2[ID NCC],Data_TongTram2[Tên NCC]))</f>
        <v>HKD Bùi Văn Tuấn PET xá</v>
      </c>
      <c r="C1711" s="497" t="str">
        <f>IF(Table10[[#This Row],[Trạm/DTR]]="DTR","DTR","Trạm")</f>
        <v>Trạm</v>
      </c>
      <c r="D1711" s="497" t="str">
        <f>Table10[[#This Row],[ID NCC]]&amp;Table10[[#This Row],[Trạm/DTR]]</f>
        <v>001J3000002HLYJIA4Đại Lộc</v>
      </c>
      <c r="E1711" s="497" t="str">
        <f>IF(Table10[[#This Row],[DTR/Trạm]]="DTR",_xlfn.XLOOKUP(Table10[[#This Row],[ID NCC]],DS_NCC_DTR[ID NCC],DS_NCC_DTR[Nhân viên]),_xlfn.XLOOKUP(Table10[[#This Row],[ID NCC]],Data_TongTram2[ID NCC],Data_TongTram2[Nhân viên]))</f>
        <v>Phan Hiếu Lộc</v>
      </c>
      <c r="F1711" s="497" t="str">
        <f>IF(Table10[[#This Row],[Trạm/DTR]]="DTR",_xlfn.XLOOKUP(Table10[[#This Row],[ID NCC]],DS_NCC_DTR[ID NCC],DS_NCC_DTR[Admin miền]),_xlfn.XLOOKUP(Table10[[#This Row],[Trạm/DTR]],Table16[Trạm],Table16[[Admin ]]))</f>
        <v>Đào Dương Anh Thư</v>
      </c>
      <c r="G1711" t="s">
        <v>1296</v>
      </c>
      <c r="H1711" s="497" t="str">
        <f>VLOOKUP(Table10[[#This Row],[Sản Phẩm RG]],'Thông tin'!C:F,4,0)</f>
        <v>PET chai</v>
      </c>
      <c r="I1711">
        <v>800</v>
      </c>
      <c r="J1711" s="497">
        <f>Table10[[#This Row],[Sản lượng kg]]/1000</f>
        <v>0.8</v>
      </c>
      <c r="K1711" s="497" t="str">
        <f>_xlfn.XLOOKUP(Table10[[#This Row],[Loại Hàng]],Table59[Nhóm],Table59[Qui đổi])</f>
        <v>PET chai</v>
      </c>
      <c r="L1711" s="403">
        <v>46147</v>
      </c>
      <c r="M1711" t="s">
        <v>606</v>
      </c>
      <c r="N1711" s="497">
        <f>IF(COUNTIF($A$3:A1711,A1711)=1,1,0)</f>
        <v>0</v>
      </c>
    </row>
    <row r="1712" spans="1:14" x14ac:dyDescent="0.35">
      <c r="A1712" t="s">
        <v>296</v>
      </c>
      <c r="B1712" s="497" t="str">
        <f>IF(Table10[[#This Row],[DTR/Trạm]]="DTR",_xlfn.XLOOKUP(Table10[[#This Row],[ID NCC]],DS_NCC_DTR[ID NCC],DS_NCC_DTR[Tên NCC]),_xlfn.XLOOKUP(Table10[[#This Row],[ID NCC]],Data_TongTram2[ID NCC],Data_TongTram2[Tên NCC]))</f>
        <v>Hkd Cô Tư PET xá</v>
      </c>
      <c r="C1712" s="497" t="str">
        <f>IF(Table10[[#This Row],[Trạm/DTR]]="DTR","DTR","Trạm")</f>
        <v>Trạm</v>
      </c>
      <c r="D1712" s="497" t="str">
        <f>Table10[[#This Row],[ID NCC]]&amp;Table10[[#This Row],[Trạm/DTR]]</f>
        <v>001J3000002HLYHIA4Đại Lộc</v>
      </c>
      <c r="E1712" s="497" t="str">
        <f>IF(Table10[[#This Row],[DTR/Trạm]]="DTR",_xlfn.XLOOKUP(Table10[[#This Row],[ID NCC]],DS_NCC_DTR[ID NCC],DS_NCC_DTR[Nhân viên]),_xlfn.XLOOKUP(Table10[[#This Row],[ID NCC]],Data_TongTram2[ID NCC],Data_TongTram2[Nhân viên]))</f>
        <v>Phan Hiếu Lộc</v>
      </c>
      <c r="F1712" s="497" t="str">
        <f>IF(Table10[[#This Row],[Trạm/DTR]]="DTR",_xlfn.XLOOKUP(Table10[[#This Row],[ID NCC]],DS_NCC_DTR[ID NCC],DS_NCC_DTR[Admin miền]),_xlfn.XLOOKUP(Table10[[#This Row],[Trạm/DTR]],Table16[Trạm],Table16[[Admin ]]))</f>
        <v>Đào Dương Anh Thư</v>
      </c>
      <c r="G1712" t="s">
        <v>1296</v>
      </c>
      <c r="H1712" s="497" t="str">
        <f>VLOOKUP(Table10[[#This Row],[Sản Phẩm RG]],'Thông tin'!C:F,4,0)</f>
        <v>PET chai</v>
      </c>
      <c r="I1712">
        <v>1050</v>
      </c>
      <c r="J1712" s="497">
        <f>Table10[[#This Row],[Sản lượng kg]]/1000</f>
        <v>1.05</v>
      </c>
      <c r="K1712" s="497" t="str">
        <f>_xlfn.XLOOKUP(Table10[[#This Row],[Loại Hàng]],Table59[Nhóm],Table59[Qui đổi])</f>
        <v>PET chai</v>
      </c>
      <c r="L1712" s="403">
        <v>46147</v>
      </c>
      <c r="M1712" t="s">
        <v>606</v>
      </c>
      <c r="N1712" s="497">
        <f>IF(COUNTIF($A$3:A1712,A1712)=1,1,0)</f>
        <v>0</v>
      </c>
    </row>
    <row r="1713" spans="1:14" x14ac:dyDescent="0.35">
      <c r="A1713" t="s">
        <v>314</v>
      </c>
      <c r="B1713" s="497" t="str">
        <f>IF(Table10[[#This Row],[DTR/Trạm]]="DTR",_xlfn.XLOOKUP(Table10[[#This Row],[ID NCC]],DS_NCC_DTR[ID NCC],DS_NCC_DTR[Tên NCC]),_xlfn.XLOOKUP(Table10[[#This Row],[ID NCC]],Data_TongTram2[ID NCC],Data_TongTram2[Tên NCC]))</f>
        <v>HKD Phạm Ngọc Khánh Trang PET xá</v>
      </c>
      <c r="C1713" s="497" t="str">
        <f>IF(Table10[[#This Row],[Trạm/DTR]]="DTR","DTR","Trạm")</f>
        <v>Trạm</v>
      </c>
      <c r="D1713" s="497" t="str">
        <f>Table10[[#This Row],[ID NCC]]&amp;Table10[[#This Row],[Trạm/DTR]]</f>
        <v>001J3000002HLYPIA4Đại Lộc</v>
      </c>
      <c r="E1713" s="497" t="str">
        <f>IF(Table10[[#This Row],[DTR/Trạm]]="DTR",_xlfn.XLOOKUP(Table10[[#This Row],[ID NCC]],DS_NCC_DTR[ID NCC],DS_NCC_DTR[Nhân viên]),_xlfn.XLOOKUP(Table10[[#This Row],[ID NCC]],Data_TongTram2[ID NCC],Data_TongTram2[Nhân viên]))</f>
        <v>Phan Hiếu Lộc</v>
      </c>
      <c r="F1713" s="497" t="str">
        <f>IF(Table10[[#This Row],[Trạm/DTR]]="DTR",_xlfn.XLOOKUP(Table10[[#This Row],[ID NCC]],DS_NCC_DTR[ID NCC],DS_NCC_DTR[Admin miền]),_xlfn.XLOOKUP(Table10[[#This Row],[Trạm/DTR]],Table16[Trạm],Table16[[Admin ]]))</f>
        <v>Đào Dương Anh Thư</v>
      </c>
      <c r="G1713" t="s">
        <v>1296</v>
      </c>
      <c r="H1713" s="497" t="str">
        <f>VLOOKUP(Table10[[#This Row],[Sản Phẩm RG]],'Thông tin'!C:F,4,0)</f>
        <v>PET chai</v>
      </c>
      <c r="I1713">
        <v>800</v>
      </c>
      <c r="J1713" s="497">
        <f>Table10[[#This Row],[Sản lượng kg]]/1000</f>
        <v>0.8</v>
      </c>
      <c r="K1713" s="497" t="str">
        <f>_xlfn.XLOOKUP(Table10[[#This Row],[Loại Hàng]],Table59[Nhóm],Table59[Qui đổi])</f>
        <v>PET chai</v>
      </c>
      <c r="L1713" s="403">
        <v>46147</v>
      </c>
      <c r="M1713" t="s">
        <v>606</v>
      </c>
      <c r="N1713" s="497">
        <f>IF(COUNTIF($A$3:A1713,A1713)=1,1,0)</f>
        <v>1</v>
      </c>
    </row>
    <row r="1714" spans="1:14" x14ac:dyDescent="0.35">
      <c r="A1714" t="s">
        <v>296</v>
      </c>
      <c r="B1714" s="497" t="str">
        <f>IF(Table10[[#This Row],[DTR/Trạm]]="DTR",_xlfn.XLOOKUP(Table10[[#This Row],[ID NCC]],DS_NCC_DTR[ID NCC],DS_NCC_DTR[Tên NCC]),_xlfn.XLOOKUP(Table10[[#This Row],[ID NCC]],Data_TongTram2[ID NCC],Data_TongTram2[Tên NCC]))</f>
        <v>Hkd Cô Tư PET xá</v>
      </c>
      <c r="C1714" s="497" t="str">
        <f>IF(Table10[[#This Row],[Trạm/DTR]]="DTR","DTR","Trạm")</f>
        <v>Trạm</v>
      </c>
      <c r="D1714" s="497" t="str">
        <f>Table10[[#This Row],[ID NCC]]&amp;Table10[[#This Row],[Trạm/DTR]]</f>
        <v>001J3000002HLYHIA4Đại Lộc</v>
      </c>
      <c r="E1714" s="497" t="str">
        <f>IF(Table10[[#This Row],[DTR/Trạm]]="DTR",_xlfn.XLOOKUP(Table10[[#This Row],[ID NCC]],DS_NCC_DTR[ID NCC],DS_NCC_DTR[Nhân viên]),_xlfn.XLOOKUP(Table10[[#This Row],[ID NCC]],Data_TongTram2[ID NCC],Data_TongTram2[Nhân viên]))</f>
        <v>Phan Hiếu Lộc</v>
      </c>
      <c r="F1714" s="497" t="str">
        <f>IF(Table10[[#This Row],[Trạm/DTR]]="DTR",_xlfn.XLOOKUP(Table10[[#This Row],[ID NCC]],DS_NCC_DTR[ID NCC],DS_NCC_DTR[Admin miền]),_xlfn.XLOOKUP(Table10[[#This Row],[Trạm/DTR]],Table16[Trạm],Table16[[Admin ]]))</f>
        <v>Đào Dương Anh Thư</v>
      </c>
      <c r="G1714" t="s">
        <v>1296</v>
      </c>
      <c r="H1714" s="497" t="str">
        <f>VLOOKUP(Table10[[#This Row],[Sản Phẩm RG]],'Thông tin'!C:F,4,0)</f>
        <v>PET chai</v>
      </c>
      <c r="I1714">
        <v>1110</v>
      </c>
      <c r="J1714" s="497">
        <f>Table10[[#This Row],[Sản lượng kg]]/1000</f>
        <v>1.1100000000000001</v>
      </c>
      <c r="K1714" s="497" t="str">
        <f>_xlfn.XLOOKUP(Table10[[#This Row],[Loại Hàng]],Table59[Nhóm],Table59[Qui đổi])</f>
        <v>PET chai</v>
      </c>
      <c r="L1714" s="403">
        <v>46148</v>
      </c>
      <c r="M1714" t="s">
        <v>606</v>
      </c>
      <c r="N1714" s="497">
        <f>IF(COUNTIF($A$3:A1714,A1714)=1,1,0)</f>
        <v>0</v>
      </c>
    </row>
    <row r="1715" spans="1:14" x14ac:dyDescent="0.35">
      <c r="A1715" t="s">
        <v>2932</v>
      </c>
      <c r="B1715" s="497" t="str">
        <f>IF(Table10[[#This Row],[DTR/Trạm]]="DTR",_xlfn.XLOOKUP(Table10[[#This Row],[ID NCC]],DS_NCC_DTR[ID NCC],DS_NCC_DTR[Tên NCC]),_xlfn.XLOOKUP(Table10[[#This Row],[ID NCC]],Data_TongTram2[ID NCC],Data_TongTram2[Tên NCC]))</f>
        <v>Bích Vân (Biên Hòa) PET xá</v>
      </c>
      <c r="C1715" s="497" t="str">
        <f>IF(Table10[[#This Row],[Trạm/DTR]]="DTR","DTR","Trạm")</f>
        <v>Trạm</v>
      </c>
      <c r="D1715" s="497" t="str">
        <f>Table10[[#This Row],[ID NCC]]&amp;Table10[[#This Row],[Trạm/DTR]]</f>
        <v>001dc00002nZcOXAA0Đại Lộc</v>
      </c>
      <c r="E1715" s="497" t="str">
        <f>IF(Table10[[#This Row],[DTR/Trạm]]="DTR",_xlfn.XLOOKUP(Table10[[#This Row],[ID NCC]],DS_NCC_DTR[ID NCC],DS_NCC_DTR[Nhân viên]),_xlfn.XLOOKUP(Table10[[#This Row],[ID NCC]],Data_TongTram2[ID NCC],Data_TongTram2[Nhân viên]))</f>
        <v>Phan Hiếu Lộc</v>
      </c>
      <c r="F1715" s="497" t="str">
        <f>IF(Table10[[#This Row],[Trạm/DTR]]="DTR",_xlfn.XLOOKUP(Table10[[#This Row],[ID NCC]],DS_NCC_DTR[ID NCC],DS_NCC_DTR[Admin miền]),_xlfn.XLOOKUP(Table10[[#This Row],[Trạm/DTR]],Table16[Trạm],Table16[[Admin ]]))</f>
        <v>Đào Dương Anh Thư</v>
      </c>
      <c r="G1715" t="s">
        <v>1296</v>
      </c>
      <c r="H1715" s="497" t="str">
        <f>VLOOKUP(Table10[[#This Row],[Sản Phẩm RG]],'Thông tin'!C:F,4,0)</f>
        <v>PET chai</v>
      </c>
      <c r="I1715">
        <v>620</v>
      </c>
      <c r="J1715" s="497">
        <f>Table10[[#This Row],[Sản lượng kg]]/1000</f>
        <v>0.62</v>
      </c>
      <c r="K1715" s="497" t="str">
        <f>_xlfn.XLOOKUP(Table10[[#This Row],[Loại Hàng]],Table59[Nhóm],Table59[Qui đổi])</f>
        <v>PET chai</v>
      </c>
      <c r="L1715" s="403">
        <v>46148</v>
      </c>
      <c r="M1715" t="s">
        <v>606</v>
      </c>
      <c r="N1715" s="497">
        <f>IF(COUNTIF($A$3:A1715,A1715)=1,1,0)</f>
        <v>1</v>
      </c>
    </row>
    <row r="1716" spans="1:14" x14ac:dyDescent="0.35">
      <c r="A1716" t="s">
        <v>316</v>
      </c>
      <c r="B1716" s="497" t="str">
        <f>IF(Table10[[#This Row],[DTR/Trạm]]="DTR",_xlfn.XLOOKUP(Table10[[#This Row],[ID NCC]],DS_NCC_DTR[ID NCC],DS_NCC_DTR[Tên NCC]),_xlfn.XLOOKUP(Table10[[#This Row],[ID NCC]],Data_TongTram2[ID NCC],Data_TongTram2[Tên NCC]))</f>
        <v>Hkd Hồ Danh</v>
      </c>
      <c r="C1716" s="497" t="str">
        <f>IF(Table10[[#This Row],[Trạm/DTR]]="DTR","DTR","Trạm")</f>
        <v>Trạm</v>
      </c>
      <c r="D1716" s="497" t="str">
        <f>Table10[[#This Row],[ID NCC]]&amp;Table10[[#This Row],[Trạm/DTR]]</f>
        <v>001J3000002HLmzIAGĐại Lộc</v>
      </c>
      <c r="E1716" s="497" t="str">
        <f>IF(Table10[[#This Row],[DTR/Trạm]]="DTR",_xlfn.XLOOKUP(Table10[[#This Row],[ID NCC]],DS_NCC_DTR[ID NCC],DS_NCC_DTR[Nhân viên]),_xlfn.XLOOKUP(Table10[[#This Row],[ID NCC]],Data_TongTram2[ID NCC],Data_TongTram2[Nhân viên]))</f>
        <v>Trần Xuân Kiên</v>
      </c>
      <c r="F1716" s="497" t="str">
        <f>IF(Table10[[#This Row],[Trạm/DTR]]="DTR",_xlfn.XLOOKUP(Table10[[#This Row],[ID NCC]],DS_NCC_DTR[ID NCC],DS_NCC_DTR[Admin miền]),_xlfn.XLOOKUP(Table10[[#This Row],[Trạm/DTR]],Table16[Trạm],Table16[[Admin ]]))</f>
        <v>Đào Dương Anh Thư</v>
      </c>
      <c r="G1716" t="s">
        <v>1296</v>
      </c>
      <c r="H1716" s="497" t="str">
        <f>VLOOKUP(Table10[[#This Row],[Sản Phẩm RG]],'Thông tin'!C:F,4,0)</f>
        <v>PET chai</v>
      </c>
      <c r="I1716">
        <v>1740</v>
      </c>
      <c r="J1716" s="497">
        <f>Table10[[#This Row],[Sản lượng kg]]/1000</f>
        <v>1.74</v>
      </c>
      <c r="K1716" s="497" t="str">
        <f>_xlfn.XLOOKUP(Table10[[#This Row],[Loại Hàng]],Table59[Nhóm],Table59[Qui đổi])</f>
        <v>PET chai</v>
      </c>
      <c r="L1716" s="403">
        <v>46148</v>
      </c>
      <c r="M1716" t="s">
        <v>606</v>
      </c>
      <c r="N1716" s="497">
        <f>IF(COUNTIF($A$3:A1716,A1716)=1,1,0)</f>
        <v>0</v>
      </c>
    </row>
    <row r="1717" spans="1:14" x14ac:dyDescent="0.35">
      <c r="A1717" t="s">
        <v>310</v>
      </c>
      <c r="B1717" s="497" t="str">
        <f>IF(Table10[[#This Row],[DTR/Trạm]]="DTR",_xlfn.XLOOKUP(Table10[[#This Row],[ID NCC]],DS_NCC_DTR[ID NCC],DS_NCC_DTR[Tên NCC]),_xlfn.XLOOKUP(Table10[[#This Row],[ID NCC]],Data_TongTram2[ID NCC],Data_TongTram2[Tên NCC]))</f>
        <v>HKD Ngô Thị Hoa PET xá</v>
      </c>
      <c r="C1717" s="497" t="str">
        <f>IF(Table10[[#This Row],[Trạm/DTR]]="DTR","DTR","Trạm")</f>
        <v>Trạm</v>
      </c>
      <c r="D1717" s="497" t="str">
        <f>Table10[[#This Row],[ID NCC]]&amp;Table10[[#This Row],[Trạm/DTR]]</f>
        <v>001J3000009AiEAIA0Đại Lộc</v>
      </c>
      <c r="E1717" s="497" t="str">
        <f>IF(Table10[[#This Row],[DTR/Trạm]]="DTR",_xlfn.XLOOKUP(Table10[[#This Row],[ID NCC]],DS_NCC_DTR[ID NCC],DS_NCC_DTR[Nhân viên]),_xlfn.XLOOKUP(Table10[[#This Row],[ID NCC]],Data_TongTram2[ID NCC],Data_TongTram2[Nhân viên]))</f>
        <v>Phan Hiếu Lộc</v>
      </c>
      <c r="F1717" s="497" t="str">
        <f>IF(Table10[[#This Row],[Trạm/DTR]]="DTR",_xlfn.XLOOKUP(Table10[[#This Row],[ID NCC]],DS_NCC_DTR[ID NCC],DS_NCC_DTR[Admin miền]),_xlfn.XLOOKUP(Table10[[#This Row],[Trạm/DTR]],Table16[Trạm],Table16[[Admin ]]))</f>
        <v>Đào Dương Anh Thư</v>
      </c>
      <c r="G1717" t="s">
        <v>1296</v>
      </c>
      <c r="H1717" s="497" t="str">
        <f>VLOOKUP(Table10[[#This Row],[Sản Phẩm RG]],'Thông tin'!C:F,4,0)</f>
        <v>PET chai</v>
      </c>
      <c r="I1717">
        <v>1080</v>
      </c>
      <c r="J1717" s="497">
        <f>Table10[[#This Row],[Sản lượng kg]]/1000</f>
        <v>1.08</v>
      </c>
      <c r="K1717" s="497" t="str">
        <f>_xlfn.XLOOKUP(Table10[[#This Row],[Loại Hàng]],Table59[Nhóm],Table59[Qui đổi])</f>
        <v>PET chai</v>
      </c>
      <c r="L1717" s="403">
        <v>46148</v>
      </c>
      <c r="M1717" t="s">
        <v>606</v>
      </c>
      <c r="N1717" s="497">
        <f>IF(COUNTIF($A$3:A1717,A1717)=1,1,0)</f>
        <v>0</v>
      </c>
    </row>
    <row r="1718" spans="1:14" x14ac:dyDescent="0.35">
      <c r="A1718" t="s">
        <v>300</v>
      </c>
      <c r="B1718" s="497" t="str">
        <f>IF(Table10[[#This Row],[DTR/Trạm]]="DTR",_xlfn.XLOOKUP(Table10[[#This Row],[ID NCC]],DS_NCC_DTR[ID NCC],DS_NCC_DTR[Tên NCC]),_xlfn.XLOOKUP(Table10[[#This Row],[ID NCC]],Data_TongTram2[ID NCC],Data_TongTram2[Tên NCC]))</f>
        <v>Anh Thành Cẩm Mỹ</v>
      </c>
      <c r="C1718" s="497" t="str">
        <f>IF(Table10[[#This Row],[Trạm/DTR]]="DTR","DTR","Trạm")</f>
        <v>Trạm</v>
      </c>
      <c r="D1718" s="497" t="str">
        <f>Table10[[#This Row],[ID NCC]]&amp;Table10[[#This Row],[Trạm/DTR]]</f>
        <v>001J3000002HLqqIAGĐại Lộc</v>
      </c>
      <c r="E1718" s="497" t="str">
        <f>IF(Table10[[#This Row],[DTR/Trạm]]="DTR",_xlfn.XLOOKUP(Table10[[#This Row],[ID NCC]],DS_NCC_DTR[ID NCC],DS_NCC_DTR[Nhân viên]),_xlfn.XLOOKUP(Table10[[#This Row],[ID NCC]],Data_TongTram2[ID NCC],Data_TongTram2[Nhân viên]))</f>
        <v>Phan Hiếu Lộc</v>
      </c>
      <c r="F1718" s="497" t="str">
        <f>IF(Table10[[#This Row],[Trạm/DTR]]="DTR",_xlfn.XLOOKUP(Table10[[#This Row],[ID NCC]],DS_NCC_DTR[ID NCC],DS_NCC_DTR[Admin miền]),_xlfn.XLOOKUP(Table10[[#This Row],[Trạm/DTR]],Table16[Trạm],Table16[[Admin ]]))</f>
        <v>Đào Dương Anh Thư</v>
      </c>
      <c r="G1718" t="s">
        <v>1296</v>
      </c>
      <c r="H1718" s="497" t="str">
        <f>VLOOKUP(Table10[[#This Row],[Sản Phẩm RG]],'Thông tin'!C:F,4,0)</f>
        <v>PET chai</v>
      </c>
      <c r="I1718">
        <v>680</v>
      </c>
      <c r="J1718" s="497">
        <f>Table10[[#This Row],[Sản lượng kg]]/1000</f>
        <v>0.68</v>
      </c>
      <c r="K1718" s="497" t="str">
        <f>_xlfn.XLOOKUP(Table10[[#This Row],[Loại Hàng]],Table59[Nhóm],Table59[Qui đổi])</f>
        <v>PET chai</v>
      </c>
      <c r="L1718" s="403">
        <v>46148</v>
      </c>
      <c r="M1718" t="s">
        <v>606</v>
      </c>
      <c r="N1718" s="497">
        <f>IF(COUNTIF($A$3:A1718,A1718)=1,1,0)</f>
        <v>1</v>
      </c>
    </row>
    <row r="1719" spans="1:14" x14ac:dyDescent="0.35">
      <c r="A1719" t="s">
        <v>315</v>
      </c>
      <c r="B1719" s="497" t="str">
        <f>IF(Table10[[#This Row],[DTR/Trạm]]="DTR",_xlfn.XLOOKUP(Table10[[#This Row],[ID NCC]],DS_NCC_DTR[ID NCC],DS_NCC_DTR[Tên NCC]),_xlfn.XLOOKUP(Table10[[#This Row],[ID NCC]],Data_TongTram2[ID NCC],Data_TongTram2[Tên NCC]))</f>
        <v>HKD Bùi Văn Tuấn PET xá</v>
      </c>
      <c r="C1719" s="497" t="str">
        <f>IF(Table10[[#This Row],[Trạm/DTR]]="DTR","DTR","Trạm")</f>
        <v>Trạm</v>
      </c>
      <c r="D1719" s="497" t="str">
        <f>Table10[[#This Row],[ID NCC]]&amp;Table10[[#This Row],[Trạm/DTR]]</f>
        <v>001J3000002HLYJIA4Đại Lộc</v>
      </c>
      <c r="E1719" s="497" t="str">
        <f>IF(Table10[[#This Row],[DTR/Trạm]]="DTR",_xlfn.XLOOKUP(Table10[[#This Row],[ID NCC]],DS_NCC_DTR[ID NCC],DS_NCC_DTR[Nhân viên]),_xlfn.XLOOKUP(Table10[[#This Row],[ID NCC]],Data_TongTram2[ID NCC],Data_TongTram2[Nhân viên]))</f>
        <v>Phan Hiếu Lộc</v>
      </c>
      <c r="F1719" s="497" t="str">
        <f>IF(Table10[[#This Row],[Trạm/DTR]]="DTR",_xlfn.XLOOKUP(Table10[[#This Row],[ID NCC]],DS_NCC_DTR[ID NCC],DS_NCC_DTR[Admin miền]),_xlfn.XLOOKUP(Table10[[#This Row],[Trạm/DTR]],Table16[Trạm],Table16[[Admin ]]))</f>
        <v>Đào Dương Anh Thư</v>
      </c>
      <c r="G1719" t="s">
        <v>1296</v>
      </c>
      <c r="H1719" s="497" t="str">
        <f>VLOOKUP(Table10[[#This Row],[Sản Phẩm RG]],'Thông tin'!C:F,4,0)</f>
        <v>PET chai</v>
      </c>
      <c r="I1719">
        <v>850</v>
      </c>
      <c r="J1719" s="497">
        <f>Table10[[#This Row],[Sản lượng kg]]/1000</f>
        <v>0.85</v>
      </c>
      <c r="K1719" s="497" t="str">
        <f>_xlfn.XLOOKUP(Table10[[#This Row],[Loại Hàng]],Table59[Nhóm],Table59[Qui đổi])</f>
        <v>PET chai</v>
      </c>
      <c r="L1719" s="403">
        <v>46148</v>
      </c>
      <c r="M1719" t="s">
        <v>606</v>
      </c>
      <c r="N1719" s="497">
        <f>IF(COUNTIF($A$3:A1719,A1719)=1,1,0)</f>
        <v>0</v>
      </c>
    </row>
    <row r="1720" spans="1:14" x14ac:dyDescent="0.35">
      <c r="A1720" t="s">
        <v>1212</v>
      </c>
      <c r="B1720" s="497" t="str">
        <f>IF(Table10[[#This Row],[DTR/Trạm]]="DTR",_xlfn.XLOOKUP(Table10[[#This Row],[ID NCC]],DS_NCC_DTR[ID NCC],DS_NCC_DTR[Tên NCC]),_xlfn.XLOOKUP(Table10[[#This Row],[ID NCC]],Data_TongTram2[ID NCC],Data_TongTram2[Tên NCC]))</f>
        <v>HKD Bùi Văn Dương</v>
      </c>
      <c r="C1720" s="497" t="str">
        <f>IF(Table10[[#This Row],[Trạm/DTR]]="DTR","DTR","Trạm")</f>
        <v>Trạm</v>
      </c>
      <c r="D1720" s="497" t="str">
        <f>Table10[[#This Row],[ID NCC]]&amp;Table10[[#This Row],[Trạm/DTR]]</f>
        <v>001J3000002HLZuIAOĐại Lộc</v>
      </c>
      <c r="E1720" s="497" t="str">
        <f>IF(Table10[[#This Row],[DTR/Trạm]]="DTR",_xlfn.XLOOKUP(Table10[[#This Row],[ID NCC]],DS_NCC_DTR[ID NCC],DS_NCC_DTR[Nhân viên]),_xlfn.XLOOKUP(Table10[[#This Row],[ID NCC]],Data_TongTram2[ID NCC],Data_TongTram2[Nhân viên]))</f>
        <v>Nguyễn Văn Phú</v>
      </c>
      <c r="F1720" s="497" t="str">
        <f>IF(Table10[[#This Row],[Trạm/DTR]]="DTR",_xlfn.XLOOKUP(Table10[[#This Row],[ID NCC]],DS_NCC_DTR[ID NCC],DS_NCC_DTR[Admin miền]),_xlfn.XLOOKUP(Table10[[#This Row],[Trạm/DTR]],Table16[Trạm],Table16[[Admin ]]))</f>
        <v>Đào Dương Anh Thư</v>
      </c>
      <c r="G1720" t="s">
        <v>2240</v>
      </c>
      <c r="H1720" s="497" t="str">
        <f>VLOOKUP(Table10[[#This Row],[Sản Phẩm RG]],'Thông tin'!C:F,4,0)</f>
        <v>PET chai</v>
      </c>
      <c r="I1720">
        <v>11128</v>
      </c>
      <c r="J1720" s="497">
        <f>Table10[[#This Row],[Sản lượng kg]]/1000</f>
        <v>11.128</v>
      </c>
      <c r="K1720" s="497" t="str">
        <f>_xlfn.XLOOKUP(Table10[[#This Row],[Loại Hàng]],Table59[Nhóm],Table59[Qui đổi])</f>
        <v>PET chai</v>
      </c>
      <c r="L1720" s="403">
        <v>46149</v>
      </c>
      <c r="M1720" t="s">
        <v>606</v>
      </c>
      <c r="N1720" s="497">
        <f>IF(COUNTIF($A$3:A1720,A1720)=1,1,0)</f>
        <v>1</v>
      </c>
    </row>
    <row r="1721" spans="1:14" x14ac:dyDescent="0.35">
      <c r="A1721" t="s">
        <v>623</v>
      </c>
      <c r="B1721" s="497" t="str">
        <f>IF(Table10[[#This Row],[DTR/Trạm]]="DTR",_xlfn.XLOOKUP(Table10[[#This Row],[ID NCC]],DS_NCC_DTR[ID NCC],DS_NCC_DTR[Tên NCC]),_xlfn.XLOOKUP(Table10[[#This Row],[ID NCC]],Data_TongTram2[ID NCC],Data_TongTram2[Tên NCC]))</f>
        <v>HKD Hoàng Vân-Trần Duy Nhất</v>
      </c>
      <c r="C1721" s="497" t="str">
        <f>IF(Table10[[#This Row],[Trạm/DTR]]="DTR","DTR","Trạm")</f>
        <v>Trạm</v>
      </c>
      <c r="D1721" s="497" t="str">
        <f>Table10[[#This Row],[ID NCC]]&amp;Table10[[#This Row],[Trạm/DTR]]</f>
        <v>001J300000AtDEeIANĐại Lộc</v>
      </c>
      <c r="E1721" s="497" t="str">
        <f>IF(Table10[[#This Row],[DTR/Trạm]]="DTR",_xlfn.XLOOKUP(Table10[[#This Row],[ID NCC]],DS_NCC_DTR[ID NCC],DS_NCC_DTR[Nhân viên]),_xlfn.XLOOKUP(Table10[[#This Row],[ID NCC]],Data_TongTram2[ID NCC],Data_TongTram2[Nhân viên]))</f>
        <v>Nguyễn Văn Cường</v>
      </c>
      <c r="F1721" s="497" t="str">
        <f>IF(Table10[[#This Row],[Trạm/DTR]]="DTR",_xlfn.XLOOKUP(Table10[[#This Row],[ID NCC]],DS_NCC_DTR[ID NCC],DS_NCC_DTR[Admin miền]),_xlfn.XLOOKUP(Table10[[#This Row],[Trạm/DTR]],Table16[Trạm],Table16[[Admin ]]))</f>
        <v>Đào Dương Anh Thư</v>
      </c>
      <c r="G1721" t="s">
        <v>2240</v>
      </c>
      <c r="H1721" s="497" t="str">
        <f>VLOOKUP(Table10[[#This Row],[Sản Phẩm RG]],'Thông tin'!C:F,4,0)</f>
        <v>PET chai</v>
      </c>
      <c r="I1721">
        <v>12570</v>
      </c>
      <c r="J1721" s="497">
        <f>Table10[[#This Row],[Sản lượng kg]]/1000</f>
        <v>12.57</v>
      </c>
      <c r="K1721" s="497" t="str">
        <f>_xlfn.XLOOKUP(Table10[[#This Row],[Loại Hàng]],Table59[Nhóm],Table59[Qui đổi])</f>
        <v>PET chai</v>
      </c>
      <c r="L1721" s="403">
        <v>46149</v>
      </c>
      <c r="M1721" t="s">
        <v>606</v>
      </c>
      <c r="N1721" s="497">
        <f>IF(COUNTIF($A$3:A1721,A1721)=1,1,0)</f>
        <v>1</v>
      </c>
    </row>
    <row r="1722" spans="1:14" x14ac:dyDescent="0.35">
      <c r="A1722" t="s">
        <v>299</v>
      </c>
      <c r="B1722" s="497" t="str">
        <f>IF(Table10[[#This Row],[DTR/Trạm]]="DTR",_xlfn.XLOOKUP(Table10[[#This Row],[ID NCC]],DS_NCC_DTR[ID NCC],DS_NCC_DTR[Tên NCC]),_xlfn.XLOOKUP(Table10[[#This Row],[ID NCC]],Data_TongTram2[ID NCC],Data_TongTram2[Tên NCC]))</f>
        <v>Chị Thủy (Dầu Giây) Pet Xá</v>
      </c>
      <c r="C1722" s="497" t="str">
        <f>IF(Table10[[#This Row],[Trạm/DTR]]="DTR","DTR","Trạm")</f>
        <v>Trạm</v>
      </c>
      <c r="D1722" s="497" t="str">
        <f>Table10[[#This Row],[ID NCC]]&amp;Table10[[#This Row],[Trạm/DTR]]</f>
        <v>001J3000007XO2kIAGĐại Lộc</v>
      </c>
      <c r="E1722" s="497" t="str">
        <f>IF(Table10[[#This Row],[DTR/Trạm]]="DTR",_xlfn.XLOOKUP(Table10[[#This Row],[ID NCC]],DS_NCC_DTR[ID NCC],DS_NCC_DTR[Nhân viên]),_xlfn.XLOOKUP(Table10[[#This Row],[ID NCC]],Data_TongTram2[ID NCC],Data_TongTram2[Nhân viên]))</f>
        <v>Phan Hiếu Lộc</v>
      </c>
      <c r="F1722" s="497" t="str">
        <f>IF(Table10[[#This Row],[Trạm/DTR]]="DTR",_xlfn.XLOOKUP(Table10[[#This Row],[ID NCC]],DS_NCC_DTR[ID NCC],DS_NCC_DTR[Admin miền]),_xlfn.XLOOKUP(Table10[[#This Row],[Trạm/DTR]],Table16[Trạm],Table16[[Admin ]]))</f>
        <v>Đào Dương Anh Thư</v>
      </c>
      <c r="G1722" t="s">
        <v>1296</v>
      </c>
      <c r="H1722" s="497" t="str">
        <f>VLOOKUP(Table10[[#This Row],[Sản Phẩm RG]],'Thông tin'!C:F,4,0)</f>
        <v>PET chai</v>
      </c>
      <c r="I1722">
        <v>910</v>
      </c>
      <c r="J1722" s="497">
        <f>Table10[[#This Row],[Sản lượng kg]]/1000</f>
        <v>0.91</v>
      </c>
      <c r="K1722" s="497" t="str">
        <f>_xlfn.XLOOKUP(Table10[[#This Row],[Loại Hàng]],Table59[Nhóm],Table59[Qui đổi])</f>
        <v>PET chai</v>
      </c>
      <c r="L1722" s="403">
        <v>46149</v>
      </c>
      <c r="M1722" t="s">
        <v>606</v>
      </c>
      <c r="N1722" s="497">
        <f>IF(COUNTIF($A$3:A1722,A1722)=1,1,0)</f>
        <v>1</v>
      </c>
    </row>
    <row r="1723" spans="1:14" x14ac:dyDescent="0.35">
      <c r="A1723" t="s">
        <v>1212</v>
      </c>
      <c r="B1723" s="497" t="str">
        <f>IF(Table10[[#This Row],[DTR/Trạm]]="DTR",_xlfn.XLOOKUP(Table10[[#This Row],[ID NCC]],DS_NCC_DTR[ID NCC],DS_NCC_DTR[Tên NCC]),_xlfn.XLOOKUP(Table10[[#This Row],[ID NCC]],Data_TongTram2[ID NCC],Data_TongTram2[Tên NCC]))</f>
        <v>HKD Bùi Văn Dương</v>
      </c>
      <c r="C1723" s="497" t="str">
        <f>IF(Table10[[#This Row],[Trạm/DTR]]="DTR","DTR","Trạm")</f>
        <v>Trạm</v>
      </c>
      <c r="D1723" s="497" t="str">
        <f>Table10[[#This Row],[ID NCC]]&amp;Table10[[#This Row],[Trạm/DTR]]</f>
        <v>001J3000002HLZuIAOĐại Lộc</v>
      </c>
      <c r="E1723" s="497" t="str">
        <f>IF(Table10[[#This Row],[DTR/Trạm]]="DTR",_xlfn.XLOOKUP(Table10[[#This Row],[ID NCC]],DS_NCC_DTR[ID NCC],DS_NCC_DTR[Nhân viên]),_xlfn.XLOOKUP(Table10[[#This Row],[ID NCC]],Data_TongTram2[ID NCC],Data_TongTram2[Nhân viên]))</f>
        <v>Nguyễn Văn Phú</v>
      </c>
      <c r="F1723" s="497" t="str">
        <f>IF(Table10[[#This Row],[Trạm/DTR]]="DTR",_xlfn.XLOOKUP(Table10[[#This Row],[ID NCC]],DS_NCC_DTR[ID NCC],DS_NCC_DTR[Admin miền]),_xlfn.XLOOKUP(Table10[[#This Row],[Trạm/DTR]],Table16[Trạm],Table16[[Admin ]]))</f>
        <v>Đào Dương Anh Thư</v>
      </c>
      <c r="G1723" t="s">
        <v>2240</v>
      </c>
      <c r="H1723" s="497" t="str">
        <f>VLOOKUP(Table10[[#This Row],[Sản Phẩm RG]],'Thông tin'!C:F,4,0)</f>
        <v>PET chai</v>
      </c>
      <c r="I1723">
        <v>10778</v>
      </c>
      <c r="J1723" s="497">
        <f>Table10[[#This Row],[Sản lượng kg]]/1000</f>
        <v>10.778</v>
      </c>
      <c r="K1723" s="497" t="str">
        <f>_xlfn.XLOOKUP(Table10[[#This Row],[Loại Hàng]],Table59[Nhóm],Table59[Qui đổi])</f>
        <v>PET chai</v>
      </c>
      <c r="L1723" s="403">
        <v>46149</v>
      </c>
      <c r="M1723" t="s">
        <v>606</v>
      </c>
      <c r="N1723" s="497">
        <f>IF(COUNTIF($A$3:A1723,A1723)=1,1,0)</f>
        <v>0</v>
      </c>
    </row>
    <row r="1724" spans="1:14" x14ac:dyDescent="0.35">
      <c r="A1724" t="s">
        <v>309</v>
      </c>
      <c r="B1724" s="497" t="str">
        <f>IF(Table10[[#This Row],[DTR/Trạm]]="DTR",_xlfn.XLOOKUP(Table10[[#This Row],[ID NCC]],DS_NCC_DTR[ID NCC],DS_NCC_DTR[Tên NCC]),_xlfn.XLOOKUP(Table10[[#This Row],[ID NCC]],Data_TongTram2[ID NCC],Data_TongTram2[Tên NCC]))</f>
        <v>HKD Tạ Khánh Linh PET xá</v>
      </c>
      <c r="C1724" s="497" t="str">
        <f>IF(Table10[[#This Row],[Trạm/DTR]]="DTR","DTR","Trạm")</f>
        <v>Trạm</v>
      </c>
      <c r="D1724" s="497" t="str">
        <f>Table10[[#This Row],[ID NCC]]&amp;Table10[[#This Row],[Trạm/DTR]]</f>
        <v>001J3000002HLkFIAWĐại Lộc</v>
      </c>
      <c r="E1724" s="497" t="str">
        <f>IF(Table10[[#This Row],[DTR/Trạm]]="DTR",_xlfn.XLOOKUP(Table10[[#This Row],[ID NCC]],DS_NCC_DTR[ID NCC],DS_NCC_DTR[Nhân viên]),_xlfn.XLOOKUP(Table10[[#This Row],[ID NCC]],Data_TongTram2[ID NCC],Data_TongTram2[Nhân viên]))</f>
        <v>Phan Hiếu Lộc</v>
      </c>
      <c r="F1724" s="497" t="str">
        <f>IF(Table10[[#This Row],[Trạm/DTR]]="DTR",_xlfn.XLOOKUP(Table10[[#This Row],[ID NCC]],DS_NCC_DTR[ID NCC],DS_NCC_DTR[Admin miền]),_xlfn.XLOOKUP(Table10[[#This Row],[Trạm/DTR]],Table16[Trạm],Table16[[Admin ]]))</f>
        <v>Đào Dương Anh Thư</v>
      </c>
      <c r="G1724" t="s">
        <v>1296</v>
      </c>
      <c r="H1724" s="497" t="str">
        <f>VLOOKUP(Table10[[#This Row],[Sản Phẩm RG]],'Thông tin'!C:F,4,0)</f>
        <v>PET chai</v>
      </c>
      <c r="I1724">
        <v>810</v>
      </c>
      <c r="J1724" s="497">
        <f>Table10[[#This Row],[Sản lượng kg]]/1000</f>
        <v>0.81</v>
      </c>
      <c r="K1724" s="497" t="str">
        <f>_xlfn.XLOOKUP(Table10[[#This Row],[Loại Hàng]],Table59[Nhóm],Table59[Qui đổi])</f>
        <v>PET chai</v>
      </c>
      <c r="L1724" s="403">
        <v>46149</v>
      </c>
      <c r="M1724" t="s">
        <v>606</v>
      </c>
      <c r="N1724" s="497">
        <f>IF(COUNTIF($A$3:A1724,A1724)=1,1,0)</f>
        <v>0</v>
      </c>
    </row>
    <row r="1725" spans="1:14" x14ac:dyDescent="0.35">
      <c r="A1725" t="s">
        <v>333</v>
      </c>
      <c r="B1725" s="497" t="str">
        <f>IF(Table10[[#This Row],[DTR/Trạm]]="DTR",_xlfn.XLOOKUP(Table10[[#This Row],[ID NCC]],DS_NCC_DTR[ID NCC],DS_NCC_DTR[Tên NCC]),_xlfn.XLOOKUP(Table10[[#This Row],[ID NCC]],Data_TongTram2[ID NCC],Data_TongTram2[Tên NCC]))</f>
        <v>Anh Mạnh (Trảng Bom) PET xá</v>
      </c>
      <c r="C1725" s="497" t="str">
        <f>IF(Table10[[#This Row],[Trạm/DTR]]="DTR","DTR","Trạm")</f>
        <v>Trạm</v>
      </c>
      <c r="D1725" s="497" t="str">
        <f>Table10[[#This Row],[ID NCC]]&amp;Table10[[#This Row],[Trạm/DTR]]</f>
        <v>001J3000007a2u1IAAĐại Lộc</v>
      </c>
      <c r="E1725" s="497" t="str">
        <f>IF(Table10[[#This Row],[DTR/Trạm]]="DTR",_xlfn.XLOOKUP(Table10[[#This Row],[ID NCC]],DS_NCC_DTR[ID NCC],DS_NCC_DTR[Nhân viên]),_xlfn.XLOOKUP(Table10[[#This Row],[ID NCC]],Data_TongTram2[ID NCC],Data_TongTram2[Nhân viên]))</f>
        <v>Phan Hiếu Lộc</v>
      </c>
      <c r="F1725" s="497" t="str">
        <f>IF(Table10[[#This Row],[Trạm/DTR]]="DTR",_xlfn.XLOOKUP(Table10[[#This Row],[ID NCC]],DS_NCC_DTR[ID NCC],DS_NCC_DTR[Admin miền]),_xlfn.XLOOKUP(Table10[[#This Row],[Trạm/DTR]],Table16[Trạm],Table16[[Admin ]]))</f>
        <v>Đào Dương Anh Thư</v>
      </c>
      <c r="G1725" t="s">
        <v>1296</v>
      </c>
      <c r="H1725" s="497" t="str">
        <f>VLOOKUP(Table10[[#This Row],[Sản Phẩm RG]],'Thông tin'!C:F,4,0)</f>
        <v>PET chai</v>
      </c>
      <c r="I1725">
        <v>640</v>
      </c>
      <c r="J1725" s="497">
        <f>Table10[[#This Row],[Sản lượng kg]]/1000</f>
        <v>0.64</v>
      </c>
      <c r="K1725" s="497" t="str">
        <f>_xlfn.XLOOKUP(Table10[[#This Row],[Loại Hàng]],Table59[Nhóm],Table59[Qui đổi])</f>
        <v>PET chai</v>
      </c>
      <c r="L1725" s="403">
        <v>46149</v>
      </c>
      <c r="M1725" t="s">
        <v>606</v>
      </c>
      <c r="N1725" s="497">
        <f>IF(COUNTIF($A$3:A1725,A1725)=1,1,0)</f>
        <v>0</v>
      </c>
    </row>
    <row r="1726" spans="1:14" x14ac:dyDescent="0.35">
      <c r="A1726" t="s">
        <v>296</v>
      </c>
      <c r="B1726" s="497" t="str">
        <f>IF(Table10[[#This Row],[DTR/Trạm]]="DTR",_xlfn.XLOOKUP(Table10[[#This Row],[ID NCC]],DS_NCC_DTR[ID NCC],DS_NCC_DTR[Tên NCC]),_xlfn.XLOOKUP(Table10[[#This Row],[ID NCC]],Data_TongTram2[ID NCC],Data_TongTram2[Tên NCC]))</f>
        <v>Hkd Cô Tư PET xá</v>
      </c>
      <c r="C1726" s="497" t="str">
        <f>IF(Table10[[#This Row],[Trạm/DTR]]="DTR","DTR","Trạm")</f>
        <v>Trạm</v>
      </c>
      <c r="D1726" s="497" t="str">
        <f>Table10[[#This Row],[ID NCC]]&amp;Table10[[#This Row],[Trạm/DTR]]</f>
        <v>001J3000002HLYHIA4Đại Lộc</v>
      </c>
      <c r="E1726" s="497" t="str">
        <f>IF(Table10[[#This Row],[DTR/Trạm]]="DTR",_xlfn.XLOOKUP(Table10[[#This Row],[ID NCC]],DS_NCC_DTR[ID NCC],DS_NCC_DTR[Nhân viên]),_xlfn.XLOOKUP(Table10[[#This Row],[ID NCC]],Data_TongTram2[ID NCC],Data_TongTram2[Nhân viên]))</f>
        <v>Phan Hiếu Lộc</v>
      </c>
      <c r="F1726" s="497" t="str">
        <f>IF(Table10[[#This Row],[Trạm/DTR]]="DTR",_xlfn.XLOOKUP(Table10[[#This Row],[ID NCC]],DS_NCC_DTR[ID NCC],DS_NCC_DTR[Admin miền]),_xlfn.XLOOKUP(Table10[[#This Row],[Trạm/DTR]],Table16[Trạm],Table16[[Admin ]]))</f>
        <v>Đào Dương Anh Thư</v>
      </c>
      <c r="G1726" t="s">
        <v>1296</v>
      </c>
      <c r="H1726" s="497" t="str">
        <f>VLOOKUP(Table10[[#This Row],[Sản Phẩm RG]],'Thông tin'!C:F,4,0)</f>
        <v>PET chai</v>
      </c>
      <c r="I1726">
        <v>1050</v>
      </c>
      <c r="J1726" s="497">
        <f>Table10[[#This Row],[Sản lượng kg]]/1000</f>
        <v>1.05</v>
      </c>
      <c r="K1726" s="497" t="str">
        <f>_xlfn.XLOOKUP(Table10[[#This Row],[Loại Hàng]],Table59[Nhóm],Table59[Qui đổi])</f>
        <v>PET chai</v>
      </c>
      <c r="L1726" s="403">
        <v>46149</v>
      </c>
      <c r="M1726" t="s">
        <v>606</v>
      </c>
      <c r="N1726" s="497">
        <f>IF(COUNTIF($A$3:A1726,A1726)=1,1,0)</f>
        <v>0</v>
      </c>
    </row>
    <row r="1727" spans="1:14" x14ac:dyDescent="0.35">
      <c r="A1727" t="s">
        <v>300</v>
      </c>
      <c r="B1727" s="497" t="str">
        <f>IF(Table10[[#This Row],[DTR/Trạm]]="DTR",_xlfn.XLOOKUP(Table10[[#This Row],[ID NCC]],DS_NCC_DTR[ID NCC],DS_NCC_DTR[Tên NCC]),_xlfn.XLOOKUP(Table10[[#This Row],[ID NCC]],Data_TongTram2[ID NCC],Data_TongTram2[Tên NCC]))</f>
        <v>Anh Thành Cẩm Mỹ</v>
      </c>
      <c r="C1727" s="497" t="str">
        <f>IF(Table10[[#This Row],[Trạm/DTR]]="DTR","DTR","Trạm")</f>
        <v>Trạm</v>
      </c>
      <c r="D1727" s="497" t="str">
        <f>Table10[[#This Row],[ID NCC]]&amp;Table10[[#This Row],[Trạm/DTR]]</f>
        <v>001J3000002HLqqIAGĐại Lộc</v>
      </c>
      <c r="E1727" s="497" t="str">
        <f>IF(Table10[[#This Row],[DTR/Trạm]]="DTR",_xlfn.XLOOKUP(Table10[[#This Row],[ID NCC]],DS_NCC_DTR[ID NCC],DS_NCC_DTR[Nhân viên]),_xlfn.XLOOKUP(Table10[[#This Row],[ID NCC]],Data_TongTram2[ID NCC],Data_TongTram2[Nhân viên]))</f>
        <v>Phan Hiếu Lộc</v>
      </c>
      <c r="F1727" s="497" t="str">
        <f>IF(Table10[[#This Row],[Trạm/DTR]]="DTR",_xlfn.XLOOKUP(Table10[[#This Row],[ID NCC]],DS_NCC_DTR[ID NCC],DS_NCC_DTR[Admin miền]),_xlfn.XLOOKUP(Table10[[#This Row],[Trạm/DTR]],Table16[Trạm],Table16[[Admin ]]))</f>
        <v>Đào Dương Anh Thư</v>
      </c>
      <c r="G1727" t="s">
        <v>1296</v>
      </c>
      <c r="H1727" s="497" t="str">
        <f>VLOOKUP(Table10[[#This Row],[Sản Phẩm RG]],'Thông tin'!C:F,4,0)</f>
        <v>PET chai</v>
      </c>
      <c r="I1727">
        <v>660</v>
      </c>
      <c r="J1727" s="497">
        <f>Table10[[#This Row],[Sản lượng kg]]/1000</f>
        <v>0.66</v>
      </c>
      <c r="K1727" s="497" t="str">
        <f>_xlfn.XLOOKUP(Table10[[#This Row],[Loại Hàng]],Table59[Nhóm],Table59[Qui đổi])</f>
        <v>PET chai</v>
      </c>
      <c r="L1727" s="403">
        <v>46149</v>
      </c>
      <c r="M1727" t="s">
        <v>606</v>
      </c>
      <c r="N1727" s="497">
        <f>IF(COUNTIF($A$3:A1727,A1727)=1,1,0)</f>
        <v>0</v>
      </c>
    </row>
    <row r="1728" spans="1:14" x14ac:dyDescent="0.35">
      <c r="A1728" t="s">
        <v>315</v>
      </c>
      <c r="B1728" s="497" t="str">
        <f>IF(Table10[[#This Row],[DTR/Trạm]]="DTR",_xlfn.XLOOKUP(Table10[[#This Row],[ID NCC]],DS_NCC_DTR[ID NCC],DS_NCC_DTR[Tên NCC]),_xlfn.XLOOKUP(Table10[[#This Row],[ID NCC]],Data_TongTram2[ID NCC],Data_TongTram2[Tên NCC]))</f>
        <v>HKD Bùi Văn Tuấn PET xá</v>
      </c>
      <c r="C1728" s="497" t="str">
        <f>IF(Table10[[#This Row],[Trạm/DTR]]="DTR","DTR","Trạm")</f>
        <v>Trạm</v>
      </c>
      <c r="D1728" s="497" t="str">
        <f>Table10[[#This Row],[ID NCC]]&amp;Table10[[#This Row],[Trạm/DTR]]</f>
        <v>001J3000002HLYJIA4Đại Lộc</v>
      </c>
      <c r="E1728" s="497" t="str">
        <f>IF(Table10[[#This Row],[DTR/Trạm]]="DTR",_xlfn.XLOOKUP(Table10[[#This Row],[ID NCC]],DS_NCC_DTR[ID NCC],DS_NCC_DTR[Nhân viên]),_xlfn.XLOOKUP(Table10[[#This Row],[ID NCC]],Data_TongTram2[ID NCC],Data_TongTram2[Nhân viên]))</f>
        <v>Phan Hiếu Lộc</v>
      </c>
      <c r="F1728" s="497" t="str">
        <f>IF(Table10[[#This Row],[Trạm/DTR]]="DTR",_xlfn.XLOOKUP(Table10[[#This Row],[ID NCC]],DS_NCC_DTR[ID NCC],DS_NCC_DTR[Admin miền]),_xlfn.XLOOKUP(Table10[[#This Row],[Trạm/DTR]],Table16[Trạm],Table16[[Admin ]]))</f>
        <v>Đào Dương Anh Thư</v>
      </c>
      <c r="G1728" t="s">
        <v>1296</v>
      </c>
      <c r="H1728" s="497" t="str">
        <f>VLOOKUP(Table10[[#This Row],[Sản Phẩm RG]],'Thông tin'!C:F,4,0)</f>
        <v>PET chai</v>
      </c>
      <c r="I1728">
        <v>820</v>
      </c>
      <c r="J1728" s="497">
        <f>Table10[[#This Row],[Sản lượng kg]]/1000</f>
        <v>0.82</v>
      </c>
      <c r="K1728" s="497" t="str">
        <f>_xlfn.XLOOKUP(Table10[[#This Row],[Loại Hàng]],Table59[Nhóm],Table59[Qui đổi])</f>
        <v>PET chai</v>
      </c>
      <c r="L1728" s="403">
        <v>46149</v>
      </c>
      <c r="M1728" t="s">
        <v>606</v>
      </c>
      <c r="N1728" s="497">
        <f>IF(COUNTIF($A$3:A1728,A1728)=1,1,0)</f>
        <v>0</v>
      </c>
    </row>
    <row r="1729" spans="1:14" x14ac:dyDescent="0.35">
      <c r="A1729" t="s">
        <v>348</v>
      </c>
      <c r="B1729" s="497" t="str">
        <f>IF(Table10[[#This Row],[DTR/Trạm]]="DTR",_xlfn.XLOOKUP(Table10[[#This Row],[ID NCC]],DS_NCC_DTR[ID NCC],DS_NCC_DTR[Tên NCC]),_xlfn.XLOOKUP(Table10[[#This Row],[ID NCC]],Data_TongTram2[ID NCC],Data_TongTram2[Tên NCC]))</f>
        <v>Công ty TNHH MTV Thu Mua Phế Liệu Thương Viên</v>
      </c>
      <c r="C1729" s="497" t="str">
        <f>IF(Table10[[#This Row],[Trạm/DTR]]="DTR","DTR","Trạm")</f>
        <v>Trạm</v>
      </c>
      <c r="D1729" s="497" t="str">
        <f>Table10[[#This Row],[ID NCC]]&amp;Table10[[#This Row],[Trạm/DTR]]</f>
        <v>001J3000002HLbQIAWĐại Lộc</v>
      </c>
      <c r="E1729" s="497" t="str">
        <f>IF(Table10[[#This Row],[DTR/Trạm]]="DTR",_xlfn.XLOOKUP(Table10[[#This Row],[ID NCC]],DS_NCC_DTR[ID NCC],DS_NCC_DTR[Nhân viên]),_xlfn.XLOOKUP(Table10[[#This Row],[ID NCC]],Data_TongTram2[ID NCC],Data_TongTram2[Nhân viên]))</f>
        <v>Dương Quốc Trung</v>
      </c>
      <c r="F1729" s="497" t="str">
        <f>IF(Table10[[#This Row],[Trạm/DTR]]="DTR",_xlfn.XLOOKUP(Table10[[#This Row],[ID NCC]],DS_NCC_DTR[ID NCC],DS_NCC_DTR[Admin miền]),_xlfn.XLOOKUP(Table10[[#This Row],[Trạm/DTR]],Table16[Trạm],Table16[[Admin ]]))</f>
        <v>Đào Dương Anh Thư</v>
      </c>
      <c r="G1729" t="s">
        <v>2240</v>
      </c>
      <c r="H1729" s="497" t="str">
        <f>VLOOKUP(Table10[[#This Row],[Sản Phẩm RG]],'Thông tin'!C:F,4,0)</f>
        <v>PET chai</v>
      </c>
      <c r="I1729">
        <v>7589</v>
      </c>
      <c r="J1729" s="497">
        <f>Table10[[#This Row],[Sản lượng kg]]/1000</f>
        <v>7.5890000000000004</v>
      </c>
      <c r="K1729" s="497" t="str">
        <f>_xlfn.XLOOKUP(Table10[[#This Row],[Loại Hàng]],Table59[Nhóm],Table59[Qui đổi])</f>
        <v>PET chai</v>
      </c>
      <c r="L1729" s="403">
        <v>46149</v>
      </c>
      <c r="M1729" t="s">
        <v>606</v>
      </c>
      <c r="N1729" s="497">
        <f>IF(COUNTIF($A$3:A1729,A1729)=1,1,0)</f>
        <v>0</v>
      </c>
    </row>
    <row r="1730" spans="1:14" x14ac:dyDescent="0.35">
      <c r="A1730" t="s">
        <v>296</v>
      </c>
      <c r="B1730" s="497" t="str">
        <f>IF(Table10[[#This Row],[DTR/Trạm]]="DTR",_xlfn.XLOOKUP(Table10[[#This Row],[ID NCC]],DS_NCC_DTR[ID NCC],DS_NCC_DTR[Tên NCC]),_xlfn.XLOOKUP(Table10[[#This Row],[ID NCC]],Data_TongTram2[ID NCC],Data_TongTram2[Tên NCC]))</f>
        <v>Hkd Cô Tư PET xá</v>
      </c>
      <c r="C1730" s="497" t="str">
        <f>IF(Table10[[#This Row],[Trạm/DTR]]="DTR","DTR","Trạm")</f>
        <v>Trạm</v>
      </c>
      <c r="D1730" s="497" t="str">
        <f>Table10[[#This Row],[ID NCC]]&amp;Table10[[#This Row],[Trạm/DTR]]</f>
        <v>001J3000002HLYHIA4Đại Lộc</v>
      </c>
      <c r="E1730" s="497" t="str">
        <f>IF(Table10[[#This Row],[DTR/Trạm]]="DTR",_xlfn.XLOOKUP(Table10[[#This Row],[ID NCC]],DS_NCC_DTR[ID NCC],DS_NCC_DTR[Nhân viên]),_xlfn.XLOOKUP(Table10[[#This Row],[ID NCC]],Data_TongTram2[ID NCC],Data_TongTram2[Nhân viên]))</f>
        <v>Phan Hiếu Lộc</v>
      </c>
      <c r="F1730" s="497" t="str">
        <f>IF(Table10[[#This Row],[Trạm/DTR]]="DTR",_xlfn.XLOOKUP(Table10[[#This Row],[ID NCC]],DS_NCC_DTR[ID NCC],DS_NCC_DTR[Admin miền]),_xlfn.XLOOKUP(Table10[[#This Row],[Trạm/DTR]],Table16[Trạm],Table16[[Admin ]]))</f>
        <v>Đào Dương Anh Thư</v>
      </c>
      <c r="G1730" t="s">
        <v>1296</v>
      </c>
      <c r="H1730" s="497" t="str">
        <f>VLOOKUP(Table10[[#This Row],[Sản Phẩm RG]],'Thông tin'!C:F,4,0)</f>
        <v>PET chai</v>
      </c>
      <c r="I1730">
        <v>1060</v>
      </c>
      <c r="J1730" s="497">
        <f>Table10[[#This Row],[Sản lượng kg]]/1000</f>
        <v>1.06</v>
      </c>
      <c r="K1730" s="497" t="str">
        <f>_xlfn.XLOOKUP(Table10[[#This Row],[Loại Hàng]],Table59[Nhóm],Table59[Qui đổi])</f>
        <v>PET chai</v>
      </c>
      <c r="L1730" s="403">
        <v>46149</v>
      </c>
      <c r="M1730" t="s">
        <v>606</v>
      </c>
      <c r="N1730" s="497">
        <f>IF(COUNTIF($A$3:A1730,A1730)=1,1,0)</f>
        <v>0</v>
      </c>
    </row>
    <row r="1731" spans="1:14" x14ac:dyDescent="0.35">
      <c r="A1731" t="s">
        <v>368</v>
      </c>
      <c r="B1731" s="497" t="str">
        <f>IF(Table10[[#This Row],[DTR/Trạm]]="DTR",_xlfn.XLOOKUP(Table10[[#This Row],[ID NCC]],DS_NCC_DTR[ID NCC],DS_NCC_DTR[Tên NCC]),_xlfn.XLOOKUP(Table10[[#This Row],[ID NCC]],Data_TongTram2[ID NCC],Data_TongTram2[Tên NCC]))</f>
        <v>HKD Đặng Thị Tuyết Nhung</v>
      </c>
      <c r="C1731" s="497" t="str">
        <f>IF(Table10[[#This Row],[Trạm/DTR]]="DTR","DTR","Trạm")</f>
        <v>Trạm</v>
      </c>
      <c r="D1731" s="497" t="str">
        <f>Table10[[#This Row],[ID NCC]]&amp;Table10[[#This Row],[Trạm/DTR]]</f>
        <v>001J3000005HhUAIA0Đại Lộc</v>
      </c>
      <c r="E1731" s="497" t="str">
        <f>IF(Table10[[#This Row],[DTR/Trạm]]="DTR",_xlfn.XLOOKUP(Table10[[#This Row],[ID NCC]],DS_NCC_DTR[ID NCC],DS_NCC_DTR[Nhân viên]),_xlfn.XLOOKUP(Table10[[#This Row],[ID NCC]],Data_TongTram2[ID NCC],Data_TongTram2[Nhân viên]))</f>
        <v>Phan Hiếu Lộc</v>
      </c>
      <c r="F1731" s="497" t="str">
        <f>IF(Table10[[#This Row],[Trạm/DTR]]="DTR",_xlfn.XLOOKUP(Table10[[#This Row],[ID NCC]],DS_NCC_DTR[ID NCC],DS_NCC_DTR[Admin miền]),_xlfn.XLOOKUP(Table10[[#This Row],[Trạm/DTR]],Table16[Trạm],Table16[[Admin ]]))</f>
        <v>Đào Dương Anh Thư</v>
      </c>
      <c r="G1731" t="s">
        <v>1296</v>
      </c>
      <c r="H1731" s="497" t="str">
        <f>VLOOKUP(Table10[[#This Row],[Sản Phẩm RG]],'Thông tin'!C:F,4,0)</f>
        <v>PET chai</v>
      </c>
      <c r="I1731">
        <v>1920</v>
      </c>
      <c r="J1731" s="497">
        <f>Table10[[#This Row],[Sản lượng kg]]/1000</f>
        <v>1.92</v>
      </c>
      <c r="K1731" s="497" t="str">
        <f>_xlfn.XLOOKUP(Table10[[#This Row],[Loại Hàng]],Table59[Nhóm],Table59[Qui đổi])</f>
        <v>PET chai</v>
      </c>
      <c r="L1731" s="403">
        <v>46149</v>
      </c>
      <c r="M1731" t="s">
        <v>606</v>
      </c>
      <c r="N1731" s="497">
        <f>IF(COUNTIF($A$3:A1731,A1731)=1,1,0)</f>
        <v>0</v>
      </c>
    </row>
    <row r="1732" spans="1:14" x14ac:dyDescent="0.35">
      <c r="A1732" t="s">
        <v>314</v>
      </c>
      <c r="B1732" s="497" t="str">
        <f>IF(Table10[[#This Row],[DTR/Trạm]]="DTR",_xlfn.XLOOKUP(Table10[[#This Row],[ID NCC]],DS_NCC_DTR[ID NCC],DS_NCC_DTR[Tên NCC]),_xlfn.XLOOKUP(Table10[[#This Row],[ID NCC]],Data_TongTram2[ID NCC],Data_TongTram2[Tên NCC]))</f>
        <v>HKD Phạm Ngọc Khánh Trang PET xá</v>
      </c>
      <c r="C1732" s="497" t="str">
        <f>IF(Table10[[#This Row],[Trạm/DTR]]="DTR","DTR","Trạm")</f>
        <v>Trạm</v>
      </c>
      <c r="D1732" s="497" t="str">
        <f>Table10[[#This Row],[ID NCC]]&amp;Table10[[#This Row],[Trạm/DTR]]</f>
        <v>001J3000002HLYPIA4Đại Lộc</v>
      </c>
      <c r="E1732" s="497" t="str">
        <f>IF(Table10[[#This Row],[DTR/Trạm]]="DTR",_xlfn.XLOOKUP(Table10[[#This Row],[ID NCC]],DS_NCC_DTR[ID NCC],DS_NCC_DTR[Nhân viên]),_xlfn.XLOOKUP(Table10[[#This Row],[ID NCC]],Data_TongTram2[ID NCC],Data_TongTram2[Nhân viên]))</f>
        <v>Phan Hiếu Lộc</v>
      </c>
      <c r="F1732" s="497" t="str">
        <f>IF(Table10[[#This Row],[Trạm/DTR]]="DTR",_xlfn.XLOOKUP(Table10[[#This Row],[ID NCC]],DS_NCC_DTR[ID NCC],DS_NCC_DTR[Admin miền]),_xlfn.XLOOKUP(Table10[[#This Row],[Trạm/DTR]],Table16[Trạm],Table16[[Admin ]]))</f>
        <v>Đào Dương Anh Thư</v>
      </c>
      <c r="G1732" t="s">
        <v>1296</v>
      </c>
      <c r="H1732" s="497" t="str">
        <f>VLOOKUP(Table10[[#This Row],[Sản Phẩm RG]],'Thông tin'!C:F,4,0)</f>
        <v>PET chai</v>
      </c>
      <c r="I1732">
        <v>920</v>
      </c>
      <c r="J1732" s="497">
        <f>Table10[[#This Row],[Sản lượng kg]]/1000</f>
        <v>0.92</v>
      </c>
      <c r="K1732" s="497" t="str">
        <f>_xlfn.XLOOKUP(Table10[[#This Row],[Loại Hàng]],Table59[Nhóm],Table59[Qui đổi])</f>
        <v>PET chai</v>
      </c>
      <c r="L1732" s="403">
        <v>46149</v>
      </c>
      <c r="M1732" t="s">
        <v>606</v>
      </c>
      <c r="N1732" s="497">
        <f>IF(COUNTIF($A$3:A1732,A1732)=1,1,0)</f>
        <v>0</v>
      </c>
    </row>
    <row r="1733" spans="1:14" x14ac:dyDescent="0.35">
      <c r="A1733" t="s">
        <v>299</v>
      </c>
      <c r="B1733" s="497" t="str">
        <f>IF(Table10[[#This Row],[DTR/Trạm]]="DTR",_xlfn.XLOOKUP(Table10[[#This Row],[ID NCC]],DS_NCC_DTR[ID NCC],DS_NCC_DTR[Tên NCC]),_xlfn.XLOOKUP(Table10[[#This Row],[ID NCC]],Data_TongTram2[ID NCC],Data_TongTram2[Tên NCC]))</f>
        <v>Chị Thủy (Dầu Giây) Pet Xá</v>
      </c>
      <c r="C1733" s="497" t="str">
        <f>IF(Table10[[#This Row],[Trạm/DTR]]="DTR","DTR","Trạm")</f>
        <v>Trạm</v>
      </c>
      <c r="D1733" s="497" t="str">
        <f>Table10[[#This Row],[ID NCC]]&amp;Table10[[#This Row],[Trạm/DTR]]</f>
        <v>001J3000007XO2kIAGĐại Lộc</v>
      </c>
      <c r="E1733" s="497" t="str">
        <f>IF(Table10[[#This Row],[DTR/Trạm]]="DTR",_xlfn.XLOOKUP(Table10[[#This Row],[ID NCC]],DS_NCC_DTR[ID NCC],DS_NCC_DTR[Nhân viên]),_xlfn.XLOOKUP(Table10[[#This Row],[ID NCC]],Data_TongTram2[ID NCC],Data_TongTram2[Nhân viên]))</f>
        <v>Phan Hiếu Lộc</v>
      </c>
      <c r="F1733" s="497" t="str">
        <f>IF(Table10[[#This Row],[Trạm/DTR]]="DTR",_xlfn.XLOOKUP(Table10[[#This Row],[ID NCC]],DS_NCC_DTR[ID NCC],DS_NCC_DTR[Admin miền]),_xlfn.XLOOKUP(Table10[[#This Row],[Trạm/DTR]],Table16[Trạm],Table16[[Admin ]]))</f>
        <v>Đào Dương Anh Thư</v>
      </c>
      <c r="G1733" t="s">
        <v>1296</v>
      </c>
      <c r="H1733" s="497" t="str">
        <f>VLOOKUP(Table10[[#This Row],[Sản Phẩm RG]],'Thông tin'!C:F,4,0)</f>
        <v>PET chai</v>
      </c>
      <c r="I1733">
        <v>1100</v>
      </c>
      <c r="J1733" s="497">
        <f>Table10[[#This Row],[Sản lượng kg]]/1000</f>
        <v>1.1000000000000001</v>
      </c>
      <c r="K1733" s="497" t="str">
        <f>_xlfn.XLOOKUP(Table10[[#This Row],[Loại Hàng]],Table59[Nhóm],Table59[Qui đổi])</f>
        <v>PET chai</v>
      </c>
      <c r="L1733" s="403">
        <v>46149</v>
      </c>
      <c r="M1733" t="s">
        <v>606</v>
      </c>
      <c r="N1733" s="497">
        <f>IF(COUNTIF($A$3:A1733,A1733)=1,1,0)</f>
        <v>0</v>
      </c>
    </row>
    <row r="1734" spans="1:14" x14ac:dyDescent="0.35">
      <c r="A1734" t="s">
        <v>296</v>
      </c>
      <c r="B1734" s="497" t="str">
        <f>IF(Table10[[#This Row],[DTR/Trạm]]="DTR",_xlfn.XLOOKUP(Table10[[#This Row],[ID NCC]],DS_NCC_DTR[ID NCC],DS_NCC_DTR[Tên NCC]),_xlfn.XLOOKUP(Table10[[#This Row],[ID NCC]],Data_TongTram2[ID NCC],Data_TongTram2[Tên NCC]))</f>
        <v>Hkd Cô Tư PET xá</v>
      </c>
      <c r="C1734" s="497" t="str">
        <f>IF(Table10[[#This Row],[Trạm/DTR]]="DTR","DTR","Trạm")</f>
        <v>Trạm</v>
      </c>
      <c r="D1734" s="497" t="str">
        <f>Table10[[#This Row],[ID NCC]]&amp;Table10[[#This Row],[Trạm/DTR]]</f>
        <v>001J3000002HLYHIA4Đại Lộc</v>
      </c>
      <c r="E1734" s="497" t="str">
        <f>IF(Table10[[#This Row],[DTR/Trạm]]="DTR",_xlfn.XLOOKUP(Table10[[#This Row],[ID NCC]],DS_NCC_DTR[ID NCC],DS_NCC_DTR[Nhân viên]),_xlfn.XLOOKUP(Table10[[#This Row],[ID NCC]],Data_TongTram2[ID NCC],Data_TongTram2[Nhân viên]))</f>
        <v>Phan Hiếu Lộc</v>
      </c>
      <c r="F1734" s="497" t="str">
        <f>IF(Table10[[#This Row],[Trạm/DTR]]="DTR",_xlfn.XLOOKUP(Table10[[#This Row],[ID NCC]],DS_NCC_DTR[ID NCC],DS_NCC_DTR[Admin miền]),_xlfn.XLOOKUP(Table10[[#This Row],[Trạm/DTR]],Table16[Trạm],Table16[[Admin ]]))</f>
        <v>Đào Dương Anh Thư</v>
      </c>
      <c r="G1734" t="s">
        <v>1296</v>
      </c>
      <c r="H1734" s="497" t="str">
        <f>VLOOKUP(Table10[[#This Row],[Sản Phẩm RG]],'Thông tin'!C:F,4,0)</f>
        <v>PET chai</v>
      </c>
      <c r="I1734">
        <v>1100</v>
      </c>
      <c r="J1734" s="497">
        <f>Table10[[#This Row],[Sản lượng kg]]/1000</f>
        <v>1.1000000000000001</v>
      </c>
      <c r="K1734" s="497" t="str">
        <f>_xlfn.XLOOKUP(Table10[[#This Row],[Loại Hàng]],Table59[Nhóm],Table59[Qui đổi])</f>
        <v>PET chai</v>
      </c>
      <c r="L1734" s="403">
        <v>46149</v>
      </c>
      <c r="M1734" t="s">
        <v>606</v>
      </c>
      <c r="N1734" s="497">
        <f>IF(COUNTIF($A$3:A1734,A1734)=1,1,0)</f>
        <v>0</v>
      </c>
    </row>
    <row r="1735" spans="1:14" x14ac:dyDescent="0.35">
      <c r="A1735" t="s">
        <v>329</v>
      </c>
      <c r="B1735" s="497" t="str">
        <f>IF(Table10[[#This Row],[DTR/Trạm]]="DTR",_xlfn.XLOOKUP(Table10[[#This Row],[ID NCC]],DS_NCC_DTR[ID NCC],DS_NCC_DTR[Tên NCC]),_xlfn.XLOOKUP(Table10[[#This Row],[ID NCC]],Data_TongTram2[ID NCC],Data_TongTram2[Tên NCC]))</f>
        <v>HKD Nguyễn Thị Nga PET xá</v>
      </c>
      <c r="C1735" s="497" t="str">
        <f>IF(Table10[[#This Row],[Trạm/DTR]]="DTR","DTR","Trạm")</f>
        <v>Trạm</v>
      </c>
      <c r="D1735" s="497" t="str">
        <f>Table10[[#This Row],[ID NCC]]&amp;Table10[[#This Row],[Trạm/DTR]]</f>
        <v>001J3000002HLf1IAGĐại Lộc</v>
      </c>
      <c r="E1735" s="497" t="str">
        <f>IF(Table10[[#This Row],[DTR/Trạm]]="DTR",_xlfn.XLOOKUP(Table10[[#This Row],[ID NCC]],DS_NCC_DTR[ID NCC],DS_NCC_DTR[Nhân viên]),_xlfn.XLOOKUP(Table10[[#This Row],[ID NCC]],Data_TongTram2[ID NCC],Data_TongTram2[Nhân viên]))</f>
        <v>Phan Hiếu Lộc</v>
      </c>
      <c r="F1735" s="497" t="str">
        <f>IF(Table10[[#This Row],[Trạm/DTR]]="DTR",_xlfn.XLOOKUP(Table10[[#This Row],[ID NCC]],DS_NCC_DTR[ID NCC],DS_NCC_DTR[Admin miền]),_xlfn.XLOOKUP(Table10[[#This Row],[Trạm/DTR]],Table16[Trạm],Table16[[Admin ]]))</f>
        <v>Đào Dương Anh Thư</v>
      </c>
      <c r="G1735" t="s">
        <v>1296</v>
      </c>
      <c r="H1735" s="497" t="str">
        <f>VLOOKUP(Table10[[#This Row],[Sản Phẩm RG]],'Thông tin'!C:F,4,0)</f>
        <v>PET chai</v>
      </c>
      <c r="I1735">
        <v>920</v>
      </c>
      <c r="J1735" s="497">
        <f>Table10[[#This Row],[Sản lượng kg]]/1000</f>
        <v>0.92</v>
      </c>
      <c r="K1735" s="497" t="str">
        <f>_xlfn.XLOOKUP(Table10[[#This Row],[Loại Hàng]],Table59[Nhóm],Table59[Qui đổi])</f>
        <v>PET chai</v>
      </c>
      <c r="L1735" s="403">
        <v>46150</v>
      </c>
      <c r="M1735" t="s">
        <v>606</v>
      </c>
      <c r="N1735" s="497">
        <f>IF(COUNTIF($A$3:A1735,A1735)=1,1,0)</f>
        <v>0</v>
      </c>
    </row>
    <row r="1736" spans="1:14" x14ac:dyDescent="0.35">
      <c r="A1736" t="s">
        <v>739</v>
      </c>
      <c r="B1736" s="497" t="str">
        <f>IF(Table10[[#This Row],[DTR/Trạm]]="DTR",_xlfn.XLOOKUP(Table10[[#This Row],[ID NCC]],DS_NCC_DTR[ID NCC],DS_NCC_DTR[Tên NCC]),_xlfn.XLOOKUP(Table10[[#This Row],[ID NCC]],Data_TongTram2[ID NCC],Data_TongTram2[Tên NCC]))</f>
        <v>HKD Phạm Văn Vương</v>
      </c>
      <c r="C1736" s="497" t="str">
        <f>IF(Table10[[#This Row],[Trạm/DTR]]="DTR","DTR","Trạm")</f>
        <v>Trạm</v>
      </c>
      <c r="D1736" s="497" t="str">
        <f>Table10[[#This Row],[ID NCC]]&amp;Table10[[#This Row],[Trạm/DTR]]</f>
        <v>001J3000002HLzfIAGĐại Lộc</v>
      </c>
      <c r="E1736" s="497" t="str">
        <f>IF(Table10[[#This Row],[DTR/Trạm]]="DTR",_xlfn.XLOOKUP(Table10[[#This Row],[ID NCC]],DS_NCC_DTR[ID NCC],DS_NCC_DTR[Nhân viên]),_xlfn.XLOOKUP(Table10[[#This Row],[ID NCC]],Data_TongTram2[ID NCC],Data_TongTram2[Nhân viên]))</f>
        <v>Dương Quốc Trung</v>
      </c>
      <c r="F1736" s="497" t="str">
        <f>IF(Table10[[#This Row],[Trạm/DTR]]="DTR",_xlfn.XLOOKUP(Table10[[#This Row],[ID NCC]],DS_NCC_DTR[ID NCC],DS_NCC_DTR[Admin miền]),_xlfn.XLOOKUP(Table10[[#This Row],[Trạm/DTR]],Table16[Trạm],Table16[[Admin ]]))</f>
        <v>Đào Dương Anh Thư</v>
      </c>
      <c r="G1736" t="s">
        <v>2240</v>
      </c>
      <c r="H1736" s="497" t="str">
        <f>VLOOKUP(Table10[[#This Row],[Sản Phẩm RG]],'Thông tin'!C:F,4,0)</f>
        <v>PET chai</v>
      </c>
      <c r="I1736">
        <v>10657</v>
      </c>
      <c r="J1736" s="497">
        <f>Table10[[#This Row],[Sản lượng kg]]/1000</f>
        <v>10.657</v>
      </c>
      <c r="K1736" s="497" t="str">
        <f>_xlfn.XLOOKUP(Table10[[#This Row],[Loại Hàng]],Table59[Nhóm],Table59[Qui đổi])</f>
        <v>PET chai</v>
      </c>
      <c r="L1736" s="403">
        <v>46150</v>
      </c>
      <c r="M1736" t="s">
        <v>606</v>
      </c>
      <c r="N1736" s="497">
        <f>IF(COUNTIF($A$3:A1736,A1736)=1,1,0)</f>
        <v>1</v>
      </c>
    </row>
    <row r="1737" spans="1:14" x14ac:dyDescent="0.35">
      <c r="A1737" t="s">
        <v>331</v>
      </c>
      <c r="B1737" s="497" t="str">
        <f>IF(Table10[[#This Row],[DTR/Trạm]]="DTR",_xlfn.XLOOKUP(Table10[[#This Row],[ID NCC]],DS_NCC_DTR[ID NCC],DS_NCC_DTR[Tên NCC]),_xlfn.XLOOKUP(Table10[[#This Row],[ID NCC]],Data_TongTram2[ID NCC],Data_TongTram2[Tên NCC]))</f>
        <v>Khánh Thúy (Gia Kiệm) PET xá</v>
      </c>
      <c r="C1737" s="497" t="str">
        <f>IF(Table10[[#This Row],[Trạm/DTR]]="DTR","DTR","Trạm")</f>
        <v>Trạm</v>
      </c>
      <c r="D1737" s="497" t="str">
        <f>Table10[[#This Row],[ID NCC]]&amp;Table10[[#This Row],[Trạm/DTR]]</f>
        <v>001J3000002HLf4IAGĐại Lộc</v>
      </c>
      <c r="E1737" s="497" t="str">
        <f>IF(Table10[[#This Row],[DTR/Trạm]]="DTR",_xlfn.XLOOKUP(Table10[[#This Row],[ID NCC]],DS_NCC_DTR[ID NCC],DS_NCC_DTR[Nhân viên]),_xlfn.XLOOKUP(Table10[[#This Row],[ID NCC]],Data_TongTram2[ID NCC],Data_TongTram2[Nhân viên]))</f>
        <v>Phan Hiếu Lộc</v>
      </c>
      <c r="F1737" s="497" t="str">
        <f>IF(Table10[[#This Row],[Trạm/DTR]]="DTR",_xlfn.XLOOKUP(Table10[[#This Row],[ID NCC]],DS_NCC_DTR[ID NCC],DS_NCC_DTR[Admin miền]),_xlfn.XLOOKUP(Table10[[#This Row],[Trạm/DTR]],Table16[Trạm],Table16[[Admin ]]))</f>
        <v>Đào Dương Anh Thư</v>
      </c>
      <c r="G1737" t="s">
        <v>1296</v>
      </c>
      <c r="H1737" s="497" t="str">
        <f>VLOOKUP(Table10[[#This Row],[Sản Phẩm RG]],'Thông tin'!C:F,4,0)</f>
        <v>PET chai</v>
      </c>
      <c r="I1737">
        <v>790</v>
      </c>
      <c r="J1737" s="497">
        <f>Table10[[#This Row],[Sản lượng kg]]/1000</f>
        <v>0.79</v>
      </c>
      <c r="K1737" s="497" t="str">
        <f>_xlfn.XLOOKUP(Table10[[#This Row],[Loại Hàng]],Table59[Nhóm],Table59[Qui đổi])</f>
        <v>PET chai</v>
      </c>
      <c r="L1737" s="403">
        <v>46150</v>
      </c>
      <c r="M1737" t="s">
        <v>606</v>
      </c>
      <c r="N1737" s="497">
        <f>IF(COUNTIF($A$3:A1737,A1737)=1,1,0)</f>
        <v>1</v>
      </c>
    </row>
    <row r="1738" spans="1:14" x14ac:dyDescent="0.35">
      <c r="A1738" t="s">
        <v>1212</v>
      </c>
      <c r="B1738" s="497" t="str">
        <f>IF(Table10[[#This Row],[DTR/Trạm]]="DTR",_xlfn.XLOOKUP(Table10[[#This Row],[ID NCC]],DS_NCC_DTR[ID NCC],DS_NCC_DTR[Tên NCC]),_xlfn.XLOOKUP(Table10[[#This Row],[ID NCC]],Data_TongTram2[ID NCC],Data_TongTram2[Tên NCC]))</f>
        <v>HKD Bùi Văn Dương</v>
      </c>
      <c r="C1738" s="497" t="str">
        <f>IF(Table10[[#This Row],[Trạm/DTR]]="DTR","DTR","Trạm")</f>
        <v>Trạm</v>
      </c>
      <c r="D1738" s="497" t="str">
        <f>Table10[[#This Row],[ID NCC]]&amp;Table10[[#This Row],[Trạm/DTR]]</f>
        <v>001J3000002HLZuIAOĐại Lộc</v>
      </c>
      <c r="E1738" s="497" t="str">
        <f>IF(Table10[[#This Row],[DTR/Trạm]]="DTR",_xlfn.XLOOKUP(Table10[[#This Row],[ID NCC]],DS_NCC_DTR[ID NCC],DS_NCC_DTR[Nhân viên]),_xlfn.XLOOKUP(Table10[[#This Row],[ID NCC]],Data_TongTram2[ID NCC],Data_TongTram2[Nhân viên]))</f>
        <v>Nguyễn Văn Phú</v>
      </c>
      <c r="F1738" s="497" t="str">
        <f>IF(Table10[[#This Row],[Trạm/DTR]]="DTR",_xlfn.XLOOKUP(Table10[[#This Row],[ID NCC]],DS_NCC_DTR[ID NCC],DS_NCC_DTR[Admin miền]),_xlfn.XLOOKUP(Table10[[#This Row],[Trạm/DTR]],Table16[Trạm],Table16[[Admin ]]))</f>
        <v>Đào Dương Anh Thư</v>
      </c>
      <c r="G1738" t="s">
        <v>2240</v>
      </c>
      <c r="H1738" s="497" t="str">
        <f>VLOOKUP(Table10[[#This Row],[Sản Phẩm RG]],'Thông tin'!C:F,4,0)</f>
        <v>PET chai</v>
      </c>
      <c r="I1738">
        <v>10857</v>
      </c>
      <c r="J1738" s="497">
        <f>Table10[[#This Row],[Sản lượng kg]]/1000</f>
        <v>10.856999999999999</v>
      </c>
      <c r="K1738" s="497" t="str">
        <f>_xlfn.XLOOKUP(Table10[[#This Row],[Loại Hàng]],Table59[Nhóm],Table59[Qui đổi])</f>
        <v>PET chai</v>
      </c>
      <c r="L1738" s="403">
        <v>46150</v>
      </c>
      <c r="M1738" t="s">
        <v>606</v>
      </c>
      <c r="N1738" s="497">
        <f>IF(COUNTIF($A$3:A1738,A1738)=1,1,0)</f>
        <v>0</v>
      </c>
    </row>
    <row r="1739" spans="1:14" x14ac:dyDescent="0.35">
      <c r="A1739" t="s">
        <v>735</v>
      </c>
      <c r="B1739" s="497" t="str">
        <f>IF(Table10[[#This Row],[DTR/Trạm]]="DTR",_xlfn.XLOOKUP(Table10[[#This Row],[ID NCC]],DS_NCC_DTR[ID NCC],DS_NCC_DTR[Tên NCC]),_xlfn.XLOOKUP(Table10[[#This Row],[ID NCC]],Data_TongTram2[ID NCC],Data_TongTram2[Tên NCC]))</f>
        <v>HKD Quang Chiến</v>
      </c>
      <c r="C1739" s="497" t="str">
        <f>IF(Table10[[#This Row],[Trạm/DTR]]="DTR","DTR","Trạm")</f>
        <v>Trạm</v>
      </c>
      <c r="D1739" s="497" t="str">
        <f>Table10[[#This Row],[ID NCC]]&amp;Table10[[#This Row],[Trạm/DTR]]</f>
        <v>001J3000002HLitIAGĐại Lộc</v>
      </c>
      <c r="E1739" s="497" t="str">
        <f>IF(Table10[[#This Row],[DTR/Trạm]]="DTR",_xlfn.XLOOKUP(Table10[[#This Row],[ID NCC]],DS_NCC_DTR[ID NCC],DS_NCC_DTR[Nhân viên]),_xlfn.XLOOKUP(Table10[[#This Row],[ID NCC]],Data_TongTram2[ID NCC],Data_TongTram2[Nhân viên]))</f>
        <v>Dương Quốc Trung</v>
      </c>
      <c r="F1739" s="497" t="str">
        <f>IF(Table10[[#This Row],[Trạm/DTR]]="DTR",_xlfn.XLOOKUP(Table10[[#This Row],[ID NCC]],DS_NCC_DTR[ID NCC],DS_NCC_DTR[Admin miền]),_xlfn.XLOOKUP(Table10[[#This Row],[Trạm/DTR]],Table16[Trạm],Table16[[Admin ]]))</f>
        <v>Đào Dương Anh Thư</v>
      </c>
      <c r="G1739" t="s">
        <v>2240</v>
      </c>
      <c r="H1739" s="497" t="str">
        <f>VLOOKUP(Table10[[#This Row],[Sản Phẩm RG]],'Thông tin'!C:F,4,0)</f>
        <v>PET chai</v>
      </c>
      <c r="I1739">
        <v>9282</v>
      </c>
      <c r="J1739" s="497">
        <f>Table10[[#This Row],[Sản lượng kg]]/1000</f>
        <v>9.282</v>
      </c>
      <c r="K1739" s="497" t="str">
        <f>_xlfn.XLOOKUP(Table10[[#This Row],[Loại Hàng]],Table59[Nhóm],Table59[Qui đổi])</f>
        <v>PET chai</v>
      </c>
      <c r="L1739" s="403">
        <v>46150</v>
      </c>
      <c r="M1739" t="s">
        <v>606</v>
      </c>
      <c r="N1739" s="497">
        <f>IF(COUNTIF($A$3:A1739,A1739)=1,1,0)</f>
        <v>1</v>
      </c>
    </row>
    <row r="1740" spans="1:14" x14ac:dyDescent="0.35">
      <c r="A1740" t="s">
        <v>735</v>
      </c>
      <c r="B1740" s="497" t="str">
        <f>IF(Table10[[#This Row],[DTR/Trạm]]="DTR",_xlfn.XLOOKUP(Table10[[#This Row],[ID NCC]],DS_NCC_DTR[ID NCC],DS_NCC_DTR[Tên NCC]),_xlfn.XLOOKUP(Table10[[#This Row],[ID NCC]],Data_TongTram2[ID NCC],Data_TongTram2[Tên NCC]))</f>
        <v>HKD Quang Chiến</v>
      </c>
      <c r="C1740" s="497" t="str">
        <f>IF(Table10[[#This Row],[Trạm/DTR]]="DTR","DTR","Trạm")</f>
        <v>Trạm</v>
      </c>
      <c r="D1740" s="497" t="str">
        <f>Table10[[#This Row],[ID NCC]]&amp;Table10[[#This Row],[Trạm/DTR]]</f>
        <v>001J3000002HLitIAGĐại Lộc</v>
      </c>
      <c r="E1740" s="497" t="str">
        <f>IF(Table10[[#This Row],[DTR/Trạm]]="DTR",_xlfn.XLOOKUP(Table10[[#This Row],[ID NCC]],DS_NCC_DTR[ID NCC],DS_NCC_DTR[Nhân viên]),_xlfn.XLOOKUP(Table10[[#This Row],[ID NCC]],Data_TongTram2[ID NCC],Data_TongTram2[Nhân viên]))</f>
        <v>Dương Quốc Trung</v>
      </c>
      <c r="F1740" s="497" t="str">
        <f>IF(Table10[[#This Row],[Trạm/DTR]]="DTR",_xlfn.XLOOKUP(Table10[[#This Row],[ID NCC]],DS_NCC_DTR[ID NCC],DS_NCC_DTR[Admin miền]),_xlfn.XLOOKUP(Table10[[#This Row],[Trạm/DTR]],Table16[Trạm],Table16[[Admin ]]))</f>
        <v>Đào Dương Anh Thư</v>
      </c>
      <c r="G1740" t="s">
        <v>2240</v>
      </c>
      <c r="H1740" s="497" t="str">
        <f>VLOOKUP(Table10[[#This Row],[Sản Phẩm RG]],'Thông tin'!C:F,4,0)</f>
        <v>PET chai</v>
      </c>
      <c r="I1740">
        <v>432</v>
      </c>
      <c r="J1740" s="497">
        <f>Table10[[#This Row],[Sản lượng kg]]/1000</f>
        <v>0.432</v>
      </c>
      <c r="K1740" s="497" t="str">
        <f>_xlfn.XLOOKUP(Table10[[#This Row],[Loại Hàng]],Table59[Nhóm],Table59[Qui đổi])</f>
        <v>PET chai</v>
      </c>
      <c r="L1740" s="403">
        <v>46150</v>
      </c>
      <c r="M1740" t="s">
        <v>606</v>
      </c>
      <c r="N1740" s="497">
        <f>IF(COUNTIF($A$3:A1740,A1740)=1,1,0)</f>
        <v>0</v>
      </c>
    </row>
    <row r="1741" spans="1:14" x14ac:dyDescent="0.35">
      <c r="A1741" t="s">
        <v>348</v>
      </c>
      <c r="B1741" s="497" t="str">
        <f>IF(Table10[[#This Row],[DTR/Trạm]]="DTR",_xlfn.XLOOKUP(Table10[[#This Row],[ID NCC]],DS_NCC_DTR[ID NCC],DS_NCC_DTR[Tên NCC]),_xlfn.XLOOKUP(Table10[[#This Row],[ID NCC]],Data_TongTram2[ID NCC],Data_TongTram2[Tên NCC]))</f>
        <v>Công ty TNHH MTV Thu Mua Phế Liệu Thương Viên</v>
      </c>
      <c r="C1741" s="497" t="str">
        <f>IF(Table10[[#This Row],[Trạm/DTR]]="DTR","DTR","Trạm")</f>
        <v>Trạm</v>
      </c>
      <c r="D1741" s="497" t="str">
        <f>Table10[[#This Row],[ID NCC]]&amp;Table10[[#This Row],[Trạm/DTR]]</f>
        <v>001J3000002HLbQIAWĐại Lộc</v>
      </c>
      <c r="E1741" s="497" t="str">
        <f>IF(Table10[[#This Row],[DTR/Trạm]]="DTR",_xlfn.XLOOKUP(Table10[[#This Row],[ID NCC]],DS_NCC_DTR[ID NCC],DS_NCC_DTR[Nhân viên]),_xlfn.XLOOKUP(Table10[[#This Row],[ID NCC]],Data_TongTram2[ID NCC],Data_TongTram2[Nhân viên]))</f>
        <v>Dương Quốc Trung</v>
      </c>
      <c r="F1741" s="497" t="str">
        <f>IF(Table10[[#This Row],[Trạm/DTR]]="DTR",_xlfn.XLOOKUP(Table10[[#This Row],[ID NCC]],DS_NCC_DTR[ID NCC],DS_NCC_DTR[Admin miền]),_xlfn.XLOOKUP(Table10[[#This Row],[Trạm/DTR]],Table16[Trạm],Table16[[Admin ]]))</f>
        <v>Đào Dương Anh Thư</v>
      </c>
      <c r="G1741" t="s">
        <v>2240</v>
      </c>
      <c r="H1741" s="497" t="str">
        <f>VLOOKUP(Table10[[#This Row],[Sản Phẩm RG]],'Thông tin'!C:F,4,0)</f>
        <v>PET chai</v>
      </c>
      <c r="I1741">
        <v>7032</v>
      </c>
      <c r="J1741" s="497">
        <f>Table10[[#This Row],[Sản lượng kg]]/1000</f>
        <v>7.032</v>
      </c>
      <c r="K1741" s="497" t="str">
        <f>_xlfn.XLOOKUP(Table10[[#This Row],[Loại Hàng]],Table59[Nhóm],Table59[Qui đổi])</f>
        <v>PET chai</v>
      </c>
      <c r="L1741" s="403">
        <v>46150</v>
      </c>
      <c r="M1741" t="s">
        <v>606</v>
      </c>
      <c r="N1741" s="497">
        <f>IF(COUNTIF($A$3:A1741,A1741)=1,1,0)</f>
        <v>0</v>
      </c>
    </row>
    <row r="1742" spans="1:14" x14ac:dyDescent="0.35">
      <c r="A1742" t="s">
        <v>315</v>
      </c>
      <c r="B1742" s="497" t="str">
        <f>IF(Table10[[#This Row],[DTR/Trạm]]="DTR",_xlfn.XLOOKUP(Table10[[#This Row],[ID NCC]],DS_NCC_DTR[ID NCC],DS_NCC_DTR[Tên NCC]),_xlfn.XLOOKUP(Table10[[#This Row],[ID NCC]],Data_TongTram2[ID NCC],Data_TongTram2[Tên NCC]))</f>
        <v>HKD Bùi Văn Tuấn PET xá</v>
      </c>
      <c r="C1742" s="497" t="str">
        <f>IF(Table10[[#This Row],[Trạm/DTR]]="DTR","DTR","Trạm")</f>
        <v>Trạm</v>
      </c>
      <c r="D1742" s="497" t="str">
        <f>Table10[[#This Row],[ID NCC]]&amp;Table10[[#This Row],[Trạm/DTR]]</f>
        <v>001J3000002HLYJIA4Đại Lộc</v>
      </c>
      <c r="E1742" s="497" t="str">
        <f>IF(Table10[[#This Row],[DTR/Trạm]]="DTR",_xlfn.XLOOKUP(Table10[[#This Row],[ID NCC]],DS_NCC_DTR[ID NCC],DS_NCC_DTR[Nhân viên]),_xlfn.XLOOKUP(Table10[[#This Row],[ID NCC]],Data_TongTram2[ID NCC],Data_TongTram2[Nhân viên]))</f>
        <v>Phan Hiếu Lộc</v>
      </c>
      <c r="F1742" s="497" t="str">
        <f>IF(Table10[[#This Row],[Trạm/DTR]]="DTR",_xlfn.XLOOKUP(Table10[[#This Row],[ID NCC]],DS_NCC_DTR[ID NCC],DS_NCC_DTR[Admin miền]),_xlfn.XLOOKUP(Table10[[#This Row],[Trạm/DTR]],Table16[Trạm],Table16[[Admin ]]))</f>
        <v>Đào Dương Anh Thư</v>
      </c>
      <c r="G1742" t="s">
        <v>1296</v>
      </c>
      <c r="H1742" s="497" t="str">
        <f>VLOOKUP(Table10[[#This Row],[Sản Phẩm RG]],'Thông tin'!C:F,4,0)</f>
        <v>PET chai</v>
      </c>
      <c r="I1742">
        <v>850</v>
      </c>
      <c r="J1742" s="497">
        <f>Table10[[#This Row],[Sản lượng kg]]/1000</f>
        <v>0.85</v>
      </c>
      <c r="K1742" s="497" t="str">
        <f>_xlfn.XLOOKUP(Table10[[#This Row],[Loại Hàng]],Table59[Nhóm],Table59[Qui đổi])</f>
        <v>PET chai</v>
      </c>
      <c r="L1742" s="403">
        <v>46150</v>
      </c>
      <c r="M1742" t="s">
        <v>606</v>
      </c>
      <c r="N1742" s="497">
        <f>IF(COUNTIF($A$3:A1742,A1742)=1,1,0)</f>
        <v>0</v>
      </c>
    </row>
    <row r="1743" spans="1:14" x14ac:dyDescent="0.35">
      <c r="A1743" t="s">
        <v>296</v>
      </c>
      <c r="B1743" s="497" t="str">
        <f>IF(Table10[[#This Row],[DTR/Trạm]]="DTR",_xlfn.XLOOKUP(Table10[[#This Row],[ID NCC]],DS_NCC_DTR[ID NCC],DS_NCC_DTR[Tên NCC]),_xlfn.XLOOKUP(Table10[[#This Row],[ID NCC]],Data_TongTram2[ID NCC],Data_TongTram2[Tên NCC]))</f>
        <v>Hkd Cô Tư PET xá</v>
      </c>
      <c r="C1743" s="497" t="str">
        <f>IF(Table10[[#This Row],[Trạm/DTR]]="DTR","DTR","Trạm")</f>
        <v>Trạm</v>
      </c>
      <c r="D1743" s="497" t="str">
        <f>Table10[[#This Row],[ID NCC]]&amp;Table10[[#This Row],[Trạm/DTR]]</f>
        <v>001J3000002HLYHIA4Đại Lộc</v>
      </c>
      <c r="E1743" s="497" t="str">
        <f>IF(Table10[[#This Row],[DTR/Trạm]]="DTR",_xlfn.XLOOKUP(Table10[[#This Row],[ID NCC]],DS_NCC_DTR[ID NCC],DS_NCC_DTR[Nhân viên]),_xlfn.XLOOKUP(Table10[[#This Row],[ID NCC]],Data_TongTram2[ID NCC],Data_TongTram2[Nhân viên]))</f>
        <v>Phan Hiếu Lộc</v>
      </c>
      <c r="F1743" s="497" t="str">
        <f>IF(Table10[[#This Row],[Trạm/DTR]]="DTR",_xlfn.XLOOKUP(Table10[[#This Row],[ID NCC]],DS_NCC_DTR[ID NCC],DS_NCC_DTR[Admin miền]),_xlfn.XLOOKUP(Table10[[#This Row],[Trạm/DTR]],Table16[Trạm],Table16[[Admin ]]))</f>
        <v>Đào Dương Anh Thư</v>
      </c>
      <c r="G1743" t="s">
        <v>1296</v>
      </c>
      <c r="H1743" s="497" t="str">
        <f>VLOOKUP(Table10[[#This Row],[Sản Phẩm RG]],'Thông tin'!C:F,4,0)</f>
        <v>PET chai</v>
      </c>
      <c r="I1743">
        <v>1100</v>
      </c>
      <c r="J1743" s="497">
        <f>Table10[[#This Row],[Sản lượng kg]]/1000</f>
        <v>1.1000000000000001</v>
      </c>
      <c r="K1743" s="497" t="str">
        <f>_xlfn.XLOOKUP(Table10[[#This Row],[Loại Hàng]],Table59[Nhóm],Table59[Qui đổi])</f>
        <v>PET chai</v>
      </c>
      <c r="L1743" s="403">
        <v>46150</v>
      </c>
      <c r="M1743" t="s">
        <v>606</v>
      </c>
      <c r="N1743" s="497">
        <f>IF(COUNTIF($A$3:A1743,A1743)=1,1,0)</f>
        <v>0</v>
      </c>
    </row>
    <row r="1744" spans="1:14" x14ac:dyDescent="0.35">
      <c r="A1744" t="s">
        <v>343</v>
      </c>
      <c r="B1744" s="497" t="str">
        <f>IF(Table10[[#This Row],[DTR/Trạm]]="DTR",_xlfn.XLOOKUP(Table10[[#This Row],[ID NCC]],DS_NCC_DTR[ID NCC],DS_NCC_DTR[Tên NCC]),_xlfn.XLOOKUP(Table10[[#This Row],[ID NCC]],Data_TongTram2[ID NCC],Data_TongTram2[Tên NCC]))</f>
        <v>Lãm Hiền (Cẩm Mỹ) PET xá</v>
      </c>
      <c r="C1744" s="497" t="str">
        <f>IF(Table10[[#This Row],[Trạm/DTR]]="DTR","DTR","Trạm")</f>
        <v>Trạm</v>
      </c>
      <c r="D1744" s="497" t="str">
        <f>Table10[[#This Row],[ID NCC]]&amp;Table10[[#This Row],[Trạm/DTR]]</f>
        <v>001J3000002HLqrIAGĐại Lộc</v>
      </c>
      <c r="E1744" s="497" t="str">
        <f>IF(Table10[[#This Row],[DTR/Trạm]]="DTR",_xlfn.XLOOKUP(Table10[[#This Row],[ID NCC]],DS_NCC_DTR[ID NCC],DS_NCC_DTR[Nhân viên]),_xlfn.XLOOKUP(Table10[[#This Row],[ID NCC]],Data_TongTram2[ID NCC],Data_TongTram2[Nhân viên]))</f>
        <v>Phan Hiếu Lộc</v>
      </c>
      <c r="F1744" s="497" t="str">
        <f>IF(Table10[[#This Row],[Trạm/DTR]]="DTR",_xlfn.XLOOKUP(Table10[[#This Row],[ID NCC]],DS_NCC_DTR[ID NCC],DS_NCC_DTR[Admin miền]),_xlfn.XLOOKUP(Table10[[#This Row],[Trạm/DTR]],Table16[Trạm],Table16[[Admin ]]))</f>
        <v>Đào Dương Anh Thư</v>
      </c>
      <c r="G1744" t="s">
        <v>1296</v>
      </c>
      <c r="H1744" s="497" t="str">
        <f>VLOOKUP(Table10[[#This Row],[Sản Phẩm RG]],'Thông tin'!C:F,4,0)</f>
        <v>PET chai</v>
      </c>
      <c r="I1744">
        <v>590</v>
      </c>
      <c r="J1744" s="497">
        <f>Table10[[#This Row],[Sản lượng kg]]/1000</f>
        <v>0.59</v>
      </c>
      <c r="K1744" s="497" t="str">
        <f>_xlfn.XLOOKUP(Table10[[#This Row],[Loại Hàng]],Table59[Nhóm],Table59[Qui đổi])</f>
        <v>PET chai</v>
      </c>
      <c r="L1744" s="403">
        <v>46150</v>
      </c>
      <c r="M1744" t="s">
        <v>606</v>
      </c>
      <c r="N1744" s="497">
        <f>IF(COUNTIF($A$3:A1744,A1744)=1,1,0)</f>
        <v>0</v>
      </c>
    </row>
    <row r="1745" spans="1:14" x14ac:dyDescent="0.35">
      <c r="A1745" t="s">
        <v>328</v>
      </c>
      <c r="B1745" s="497" t="str">
        <f>IF(Table10[[#This Row],[DTR/Trạm]]="DTR",_xlfn.XLOOKUP(Table10[[#This Row],[ID NCC]],DS_NCC_DTR[ID NCC],DS_NCC_DTR[Tên NCC]),_xlfn.XLOOKUP(Table10[[#This Row],[ID NCC]],Data_TongTram2[ID NCC],Data_TongTram2[Tên NCC]))</f>
        <v>Anh Nhật (Trảng Bom) PET xá</v>
      </c>
      <c r="C1745" s="497" t="str">
        <f>IF(Table10[[#This Row],[Trạm/DTR]]="DTR","DTR","Trạm")</f>
        <v>Trạm</v>
      </c>
      <c r="D1745" s="497" t="str">
        <f>Table10[[#This Row],[ID NCC]]&amp;Table10[[#This Row],[Trạm/DTR]]</f>
        <v>001J3000007ZGGUIA4Đại Lộc</v>
      </c>
      <c r="E1745" s="497" t="str">
        <f>IF(Table10[[#This Row],[DTR/Trạm]]="DTR",_xlfn.XLOOKUP(Table10[[#This Row],[ID NCC]],DS_NCC_DTR[ID NCC],DS_NCC_DTR[Nhân viên]),_xlfn.XLOOKUP(Table10[[#This Row],[ID NCC]],Data_TongTram2[ID NCC],Data_TongTram2[Nhân viên]))</f>
        <v>Phan Hiếu Lộc</v>
      </c>
      <c r="F1745" s="497" t="str">
        <f>IF(Table10[[#This Row],[Trạm/DTR]]="DTR",_xlfn.XLOOKUP(Table10[[#This Row],[ID NCC]],DS_NCC_DTR[ID NCC],DS_NCC_DTR[Admin miền]),_xlfn.XLOOKUP(Table10[[#This Row],[Trạm/DTR]],Table16[Trạm],Table16[[Admin ]]))</f>
        <v>Đào Dương Anh Thư</v>
      </c>
      <c r="G1745" t="s">
        <v>1296</v>
      </c>
      <c r="H1745" s="497" t="str">
        <f>VLOOKUP(Table10[[#This Row],[Sản Phẩm RG]],'Thông tin'!C:F,4,0)</f>
        <v>PET chai</v>
      </c>
      <c r="I1745">
        <v>620</v>
      </c>
      <c r="J1745" s="497">
        <f>Table10[[#This Row],[Sản lượng kg]]/1000</f>
        <v>0.62</v>
      </c>
      <c r="K1745" s="497" t="str">
        <f>_xlfn.XLOOKUP(Table10[[#This Row],[Loại Hàng]],Table59[Nhóm],Table59[Qui đổi])</f>
        <v>PET chai</v>
      </c>
      <c r="L1745" s="403">
        <v>46150</v>
      </c>
      <c r="M1745" t="s">
        <v>606</v>
      </c>
      <c r="N1745" s="497">
        <f>IF(COUNTIF($A$3:A1745,A1745)=1,1,0)</f>
        <v>1</v>
      </c>
    </row>
    <row r="1746" spans="1:14" x14ac:dyDescent="0.35">
      <c r="A1746" t="s">
        <v>296</v>
      </c>
      <c r="B1746" s="497" t="str">
        <f>IF(Table10[[#This Row],[DTR/Trạm]]="DTR",_xlfn.XLOOKUP(Table10[[#This Row],[ID NCC]],DS_NCC_DTR[ID NCC],DS_NCC_DTR[Tên NCC]),_xlfn.XLOOKUP(Table10[[#This Row],[ID NCC]],Data_TongTram2[ID NCC],Data_TongTram2[Tên NCC]))</f>
        <v>Hkd Cô Tư PET xá</v>
      </c>
      <c r="C1746" s="497" t="str">
        <f>IF(Table10[[#This Row],[Trạm/DTR]]="DTR","DTR","Trạm")</f>
        <v>Trạm</v>
      </c>
      <c r="D1746" s="497" t="str">
        <f>Table10[[#This Row],[ID NCC]]&amp;Table10[[#This Row],[Trạm/DTR]]</f>
        <v>001J3000002HLYHIA4Đại Lộc</v>
      </c>
      <c r="E1746" s="497" t="str">
        <f>IF(Table10[[#This Row],[DTR/Trạm]]="DTR",_xlfn.XLOOKUP(Table10[[#This Row],[ID NCC]],DS_NCC_DTR[ID NCC],DS_NCC_DTR[Nhân viên]),_xlfn.XLOOKUP(Table10[[#This Row],[ID NCC]],Data_TongTram2[ID NCC],Data_TongTram2[Nhân viên]))</f>
        <v>Phan Hiếu Lộc</v>
      </c>
      <c r="F1746" s="497" t="str">
        <f>IF(Table10[[#This Row],[Trạm/DTR]]="DTR",_xlfn.XLOOKUP(Table10[[#This Row],[ID NCC]],DS_NCC_DTR[ID NCC],DS_NCC_DTR[Admin miền]),_xlfn.XLOOKUP(Table10[[#This Row],[Trạm/DTR]],Table16[Trạm],Table16[[Admin ]]))</f>
        <v>Đào Dương Anh Thư</v>
      </c>
      <c r="G1746" t="s">
        <v>1296</v>
      </c>
      <c r="H1746" s="497" t="str">
        <f>VLOOKUP(Table10[[#This Row],[Sản Phẩm RG]],'Thông tin'!C:F,4,0)</f>
        <v>PET chai</v>
      </c>
      <c r="I1746">
        <v>790</v>
      </c>
      <c r="J1746" s="497">
        <f>Table10[[#This Row],[Sản lượng kg]]/1000</f>
        <v>0.79</v>
      </c>
      <c r="K1746" s="497" t="str">
        <f>_xlfn.XLOOKUP(Table10[[#This Row],[Loại Hàng]],Table59[Nhóm],Table59[Qui đổi])</f>
        <v>PET chai</v>
      </c>
      <c r="L1746" s="403">
        <v>46150</v>
      </c>
      <c r="M1746" t="s">
        <v>606</v>
      </c>
      <c r="N1746" s="497">
        <f>IF(COUNTIF($A$3:A1746,A1746)=1,1,0)</f>
        <v>0</v>
      </c>
    </row>
    <row r="1747" spans="1:14" x14ac:dyDescent="0.35">
      <c r="A1747" t="s">
        <v>299</v>
      </c>
      <c r="B1747" s="497" t="str">
        <f>IF(Table10[[#This Row],[DTR/Trạm]]="DTR",_xlfn.XLOOKUP(Table10[[#This Row],[ID NCC]],DS_NCC_DTR[ID NCC],DS_NCC_DTR[Tên NCC]),_xlfn.XLOOKUP(Table10[[#This Row],[ID NCC]],Data_TongTram2[ID NCC],Data_TongTram2[Tên NCC]))</f>
        <v>Chị Thủy (Dầu Giây) Pet Xá</v>
      </c>
      <c r="C1747" s="497" t="str">
        <f>IF(Table10[[#This Row],[Trạm/DTR]]="DTR","DTR","Trạm")</f>
        <v>Trạm</v>
      </c>
      <c r="D1747" s="497" t="str">
        <f>Table10[[#This Row],[ID NCC]]&amp;Table10[[#This Row],[Trạm/DTR]]</f>
        <v>001J3000007XO2kIAGĐại Lộc</v>
      </c>
      <c r="E1747" s="497" t="str">
        <f>IF(Table10[[#This Row],[DTR/Trạm]]="DTR",_xlfn.XLOOKUP(Table10[[#This Row],[ID NCC]],DS_NCC_DTR[ID NCC],DS_NCC_DTR[Nhân viên]),_xlfn.XLOOKUP(Table10[[#This Row],[ID NCC]],Data_TongTram2[ID NCC],Data_TongTram2[Nhân viên]))</f>
        <v>Phan Hiếu Lộc</v>
      </c>
      <c r="F1747" s="497" t="str">
        <f>IF(Table10[[#This Row],[Trạm/DTR]]="DTR",_xlfn.XLOOKUP(Table10[[#This Row],[ID NCC]],DS_NCC_DTR[ID NCC],DS_NCC_DTR[Admin miền]),_xlfn.XLOOKUP(Table10[[#This Row],[Trạm/DTR]],Table16[Trạm],Table16[[Admin ]]))</f>
        <v>Đào Dương Anh Thư</v>
      </c>
      <c r="G1747" t="s">
        <v>1296</v>
      </c>
      <c r="H1747" s="497" t="str">
        <f>VLOOKUP(Table10[[#This Row],[Sản Phẩm RG]],'Thông tin'!C:F,4,0)</f>
        <v>PET chai</v>
      </c>
      <c r="I1747">
        <v>1130</v>
      </c>
      <c r="J1747" s="497">
        <f>Table10[[#This Row],[Sản lượng kg]]/1000</f>
        <v>1.1299999999999999</v>
      </c>
      <c r="K1747" s="497" t="str">
        <f>_xlfn.XLOOKUP(Table10[[#This Row],[Loại Hàng]],Table59[Nhóm],Table59[Qui đổi])</f>
        <v>PET chai</v>
      </c>
      <c r="L1747" s="403">
        <v>46150</v>
      </c>
      <c r="M1747" t="s">
        <v>606</v>
      </c>
      <c r="N1747" s="497">
        <f>IF(COUNTIF($A$3:A1747,A1747)=1,1,0)</f>
        <v>0</v>
      </c>
    </row>
    <row r="1748" spans="1:14" x14ac:dyDescent="0.35">
      <c r="A1748" t="s">
        <v>366</v>
      </c>
      <c r="B1748" s="497" t="str">
        <f>IF(Table10[[#This Row],[DTR/Trạm]]="DTR",_xlfn.XLOOKUP(Table10[[#This Row],[ID NCC]],DS_NCC_DTR[ID NCC],DS_NCC_DTR[Tên NCC]),_xlfn.XLOOKUP(Table10[[#This Row],[ID NCC]],Data_TongTram2[ID NCC],Data_TongTram2[Tên NCC]))</f>
        <v>HKD Văn Tĩnh PET xá</v>
      </c>
      <c r="C1748" s="497" t="str">
        <f>IF(Table10[[#This Row],[Trạm/DTR]]="DTR","DTR","Trạm")</f>
        <v>Trạm</v>
      </c>
      <c r="D1748" s="497" t="str">
        <f>Table10[[#This Row],[ID NCC]]&amp;Table10[[#This Row],[Trạm/DTR]]</f>
        <v>001J3000002IU7kIAGĐại Lộc</v>
      </c>
      <c r="E1748" s="497" t="str">
        <f>IF(Table10[[#This Row],[DTR/Trạm]]="DTR",_xlfn.XLOOKUP(Table10[[#This Row],[ID NCC]],DS_NCC_DTR[ID NCC],DS_NCC_DTR[Nhân viên]),_xlfn.XLOOKUP(Table10[[#This Row],[ID NCC]],Data_TongTram2[ID NCC],Data_TongTram2[Nhân viên]))</f>
        <v>Phan Hiếu Lộc</v>
      </c>
      <c r="F1748" s="497" t="str">
        <f>IF(Table10[[#This Row],[Trạm/DTR]]="DTR",_xlfn.XLOOKUP(Table10[[#This Row],[ID NCC]],DS_NCC_DTR[ID NCC],DS_NCC_DTR[Admin miền]),_xlfn.XLOOKUP(Table10[[#This Row],[Trạm/DTR]],Table16[Trạm],Table16[[Admin ]]))</f>
        <v>Đào Dương Anh Thư</v>
      </c>
      <c r="G1748" t="s">
        <v>1296</v>
      </c>
      <c r="H1748" s="497" t="str">
        <f>VLOOKUP(Table10[[#This Row],[Sản Phẩm RG]],'Thông tin'!C:F,4,0)</f>
        <v>PET chai</v>
      </c>
      <c r="I1748">
        <v>1210</v>
      </c>
      <c r="J1748" s="497">
        <f>Table10[[#This Row],[Sản lượng kg]]/1000</f>
        <v>1.21</v>
      </c>
      <c r="K1748" s="497" t="str">
        <f>_xlfn.XLOOKUP(Table10[[#This Row],[Loại Hàng]],Table59[Nhóm],Table59[Qui đổi])</f>
        <v>PET chai</v>
      </c>
      <c r="L1748" s="403">
        <v>46151</v>
      </c>
      <c r="M1748" t="s">
        <v>606</v>
      </c>
      <c r="N1748" s="497">
        <f>IF(COUNTIF($A$3:A1748,A1748)=1,1,0)</f>
        <v>1</v>
      </c>
    </row>
    <row r="1749" spans="1:14" x14ac:dyDescent="0.35">
      <c r="A1749" t="s">
        <v>623</v>
      </c>
      <c r="B1749" s="497" t="str">
        <f>IF(Table10[[#This Row],[DTR/Trạm]]="DTR",_xlfn.XLOOKUP(Table10[[#This Row],[ID NCC]],DS_NCC_DTR[ID NCC],DS_NCC_DTR[Tên NCC]),_xlfn.XLOOKUP(Table10[[#This Row],[ID NCC]],Data_TongTram2[ID NCC],Data_TongTram2[Tên NCC]))</f>
        <v>HKD Hoàng Vân-Trần Duy Nhất</v>
      </c>
      <c r="C1749" s="497" t="str">
        <f>IF(Table10[[#This Row],[Trạm/DTR]]="DTR","DTR","Trạm")</f>
        <v>Trạm</v>
      </c>
      <c r="D1749" s="497" t="str">
        <f>Table10[[#This Row],[ID NCC]]&amp;Table10[[#This Row],[Trạm/DTR]]</f>
        <v>001J300000AtDEeIANĐại Lộc</v>
      </c>
      <c r="E1749" s="497" t="str">
        <f>IF(Table10[[#This Row],[DTR/Trạm]]="DTR",_xlfn.XLOOKUP(Table10[[#This Row],[ID NCC]],DS_NCC_DTR[ID NCC],DS_NCC_DTR[Nhân viên]),_xlfn.XLOOKUP(Table10[[#This Row],[ID NCC]],Data_TongTram2[ID NCC],Data_TongTram2[Nhân viên]))</f>
        <v>Nguyễn Văn Cường</v>
      </c>
      <c r="F1749" s="497" t="str">
        <f>IF(Table10[[#This Row],[Trạm/DTR]]="DTR",_xlfn.XLOOKUP(Table10[[#This Row],[ID NCC]],DS_NCC_DTR[ID NCC],DS_NCC_DTR[Admin miền]),_xlfn.XLOOKUP(Table10[[#This Row],[Trạm/DTR]],Table16[Trạm],Table16[[Admin ]]))</f>
        <v>Đào Dương Anh Thư</v>
      </c>
      <c r="G1749" t="s">
        <v>2240</v>
      </c>
      <c r="H1749" s="497" t="str">
        <f>VLOOKUP(Table10[[#This Row],[Sản Phẩm RG]],'Thông tin'!C:F,4,0)</f>
        <v>PET chai</v>
      </c>
      <c r="I1749">
        <v>9730</v>
      </c>
      <c r="J1749" s="497">
        <f>Table10[[#This Row],[Sản lượng kg]]/1000</f>
        <v>9.73</v>
      </c>
      <c r="K1749" s="497" t="str">
        <f>_xlfn.XLOOKUP(Table10[[#This Row],[Loại Hàng]],Table59[Nhóm],Table59[Qui đổi])</f>
        <v>PET chai</v>
      </c>
      <c r="L1749" s="403">
        <v>46151</v>
      </c>
      <c r="M1749" t="s">
        <v>606</v>
      </c>
      <c r="N1749" s="497">
        <f>IF(COUNTIF($A$3:A1749,A1749)=1,1,0)</f>
        <v>0</v>
      </c>
    </row>
    <row r="1750" spans="1:14" x14ac:dyDescent="0.35">
      <c r="A1750" t="s">
        <v>310</v>
      </c>
      <c r="B1750" s="497" t="str">
        <f>IF(Table10[[#This Row],[DTR/Trạm]]="DTR",_xlfn.XLOOKUP(Table10[[#This Row],[ID NCC]],DS_NCC_DTR[ID NCC],DS_NCC_DTR[Tên NCC]),_xlfn.XLOOKUP(Table10[[#This Row],[ID NCC]],Data_TongTram2[ID NCC],Data_TongTram2[Tên NCC]))</f>
        <v>HKD Ngô Thị Hoa PET xá</v>
      </c>
      <c r="C1750" s="497" t="str">
        <f>IF(Table10[[#This Row],[Trạm/DTR]]="DTR","DTR","Trạm")</f>
        <v>Trạm</v>
      </c>
      <c r="D1750" s="497" t="str">
        <f>Table10[[#This Row],[ID NCC]]&amp;Table10[[#This Row],[Trạm/DTR]]</f>
        <v>001J3000009AiEAIA0Đại Lộc</v>
      </c>
      <c r="E1750" s="497" t="str">
        <f>IF(Table10[[#This Row],[DTR/Trạm]]="DTR",_xlfn.XLOOKUP(Table10[[#This Row],[ID NCC]],DS_NCC_DTR[ID NCC],DS_NCC_DTR[Nhân viên]),_xlfn.XLOOKUP(Table10[[#This Row],[ID NCC]],Data_TongTram2[ID NCC],Data_TongTram2[Nhân viên]))</f>
        <v>Phan Hiếu Lộc</v>
      </c>
      <c r="F1750" s="497" t="str">
        <f>IF(Table10[[#This Row],[Trạm/DTR]]="DTR",_xlfn.XLOOKUP(Table10[[#This Row],[ID NCC]],DS_NCC_DTR[ID NCC],DS_NCC_DTR[Admin miền]),_xlfn.XLOOKUP(Table10[[#This Row],[Trạm/DTR]],Table16[Trạm],Table16[[Admin ]]))</f>
        <v>Đào Dương Anh Thư</v>
      </c>
      <c r="G1750" t="s">
        <v>1296</v>
      </c>
      <c r="H1750" s="497" t="str">
        <f>VLOOKUP(Table10[[#This Row],[Sản Phẩm RG]],'Thông tin'!C:F,4,0)</f>
        <v>PET chai</v>
      </c>
      <c r="I1750">
        <v>760</v>
      </c>
      <c r="J1750" s="497">
        <f>Table10[[#This Row],[Sản lượng kg]]/1000</f>
        <v>0.76</v>
      </c>
      <c r="K1750" s="497" t="str">
        <f>_xlfn.XLOOKUP(Table10[[#This Row],[Loại Hàng]],Table59[Nhóm],Table59[Qui đổi])</f>
        <v>PET chai</v>
      </c>
      <c r="L1750" s="403">
        <v>46151</v>
      </c>
      <c r="M1750" t="s">
        <v>606</v>
      </c>
      <c r="N1750" s="497">
        <f>IF(COUNTIF($A$3:A1750,A1750)=1,1,0)</f>
        <v>0</v>
      </c>
    </row>
    <row r="1751" spans="1:14" x14ac:dyDescent="0.35">
      <c r="A1751" t="s">
        <v>341</v>
      </c>
      <c r="B1751" s="497" t="str">
        <f>IF(Table10[[#This Row],[DTR/Trạm]]="DTR",_xlfn.XLOOKUP(Table10[[#This Row],[ID NCC]],DS_NCC_DTR[ID NCC],DS_NCC_DTR[Tên NCC]),_xlfn.XLOOKUP(Table10[[#This Row],[ID NCC]],Data_TongTram2[ID NCC],Data_TongTram2[Tên NCC]))</f>
        <v>Anh Tiên (Xuân Lộc) PET xá</v>
      </c>
      <c r="C1751" s="497" t="str">
        <f>IF(Table10[[#This Row],[Trạm/DTR]]="DTR","DTR","Trạm")</f>
        <v>Trạm</v>
      </c>
      <c r="D1751" s="497" t="str">
        <f>Table10[[#This Row],[ID NCC]]&amp;Table10[[#This Row],[Trạm/DTR]]</f>
        <v>001J3000002HLYMIA4Đại Lộc</v>
      </c>
      <c r="E1751" s="497" t="str">
        <f>IF(Table10[[#This Row],[DTR/Trạm]]="DTR",_xlfn.XLOOKUP(Table10[[#This Row],[ID NCC]],DS_NCC_DTR[ID NCC],DS_NCC_DTR[Nhân viên]),_xlfn.XLOOKUP(Table10[[#This Row],[ID NCC]],Data_TongTram2[ID NCC],Data_TongTram2[Nhân viên]))</f>
        <v>Phan Hiếu Lộc</v>
      </c>
      <c r="F1751" s="497" t="str">
        <f>IF(Table10[[#This Row],[Trạm/DTR]]="DTR",_xlfn.XLOOKUP(Table10[[#This Row],[ID NCC]],DS_NCC_DTR[ID NCC],DS_NCC_DTR[Admin miền]),_xlfn.XLOOKUP(Table10[[#This Row],[Trạm/DTR]],Table16[Trạm],Table16[[Admin ]]))</f>
        <v>Đào Dương Anh Thư</v>
      </c>
      <c r="G1751" t="s">
        <v>1296</v>
      </c>
      <c r="H1751" s="497" t="str">
        <f>VLOOKUP(Table10[[#This Row],[Sản Phẩm RG]],'Thông tin'!C:F,4,0)</f>
        <v>PET chai</v>
      </c>
      <c r="I1751">
        <v>880</v>
      </c>
      <c r="J1751" s="497">
        <f>Table10[[#This Row],[Sản lượng kg]]/1000</f>
        <v>0.88</v>
      </c>
      <c r="K1751" s="497" t="str">
        <f>_xlfn.XLOOKUP(Table10[[#This Row],[Loại Hàng]],Table59[Nhóm],Table59[Qui đổi])</f>
        <v>PET chai</v>
      </c>
      <c r="L1751" s="403">
        <v>46151</v>
      </c>
      <c r="M1751" t="s">
        <v>606</v>
      </c>
      <c r="N1751" s="497">
        <f>IF(COUNTIF($A$3:A1751,A1751)=1,1,0)</f>
        <v>1</v>
      </c>
    </row>
    <row r="1752" spans="1:14" x14ac:dyDescent="0.35">
      <c r="A1752" t="s">
        <v>337</v>
      </c>
      <c r="B1752" s="497" t="str">
        <f>IF(Table10[[#This Row],[DTR/Trạm]]="DTR",_xlfn.XLOOKUP(Table10[[#This Row],[ID NCC]],DS_NCC_DTR[ID NCC],DS_NCC_DTR[Tên NCC]),_xlfn.XLOOKUP(Table10[[#This Row],[ID NCC]],Data_TongTram2[ID NCC],Data_TongTram2[Tên NCC]))</f>
        <v>Cô Tới (Xuân Lộc) PET xá</v>
      </c>
      <c r="C1752" s="497" t="str">
        <f>IF(Table10[[#This Row],[Trạm/DTR]]="DTR","DTR","Trạm")</f>
        <v>Trạm</v>
      </c>
      <c r="D1752" s="497" t="str">
        <f>Table10[[#This Row],[ID NCC]]&amp;Table10[[#This Row],[Trạm/DTR]]</f>
        <v>001J3000002HjEDIA0Đại Lộc</v>
      </c>
      <c r="E1752" s="497" t="str">
        <f>IF(Table10[[#This Row],[DTR/Trạm]]="DTR",_xlfn.XLOOKUP(Table10[[#This Row],[ID NCC]],DS_NCC_DTR[ID NCC],DS_NCC_DTR[Nhân viên]),_xlfn.XLOOKUP(Table10[[#This Row],[ID NCC]],Data_TongTram2[ID NCC],Data_TongTram2[Nhân viên]))</f>
        <v>Phan Hiếu Lộc</v>
      </c>
      <c r="F1752" s="497" t="str">
        <f>IF(Table10[[#This Row],[Trạm/DTR]]="DTR",_xlfn.XLOOKUP(Table10[[#This Row],[ID NCC]],DS_NCC_DTR[ID NCC],DS_NCC_DTR[Admin miền]),_xlfn.XLOOKUP(Table10[[#This Row],[Trạm/DTR]],Table16[Trạm],Table16[[Admin ]]))</f>
        <v>Đào Dương Anh Thư</v>
      </c>
      <c r="G1752" t="s">
        <v>1296</v>
      </c>
      <c r="H1752" s="497" t="str">
        <f>VLOOKUP(Table10[[#This Row],[Sản Phẩm RG]],'Thông tin'!C:F,4,0)</f>
        <v>PET chai</v>
      </c>
      <c r="I1752">
        <v>590</v>
      </c>
      <c r="J1752" s="497">
        <f>Table10[[#This Row],[Sản lượng kg]]/1000</f>
        <v>0.59</v>
      </c>
      <c r="K1752" s="497" t="str">
        <f>_xlfn.XLOOKUP(Table10[[#This Row],[Loại Hàng]],Table59[Nhóm],Table59[Qui đổi])</f>
        <v>PET chai</v>
      </c>
      <c r="L1752" s="403">
        <v>46151</v>
      </c>
      <c r="M1752" t="s">
        <v>606</v>
      </c>
      <c r="N1752" s="497">
        <f>IF(COUNTIF($A$3:A1752,A1752)=1,1,0)</f>
        <v>1</v>
      </c>
    </row>
    <row r="1753" spans="1:14" x14ac:dyDescent="0.35">
      <c r="A1753" t="s">
        <v>296</v>
      </c>
      <c r="B1753" s="497" t="str">
        <f>IF(Table10[[#This Row],[DTR/Trạm]]="DTR",_xlfn.XLOOKUP(Table10[[#This Row],[ID NCC]],DS_NCC_DTR[ID NCC],DS_NCC_DTR[Tên NCC]),_xlfn.XLOOKUP(Table10[[#This Row],[ID NCC]],Data_TongTram2[ID NCC],Data_TongTram2[Tên NCC]))</f>
        <v>Hkd Cô Tư PET xá</v>
      </c>
      <c r="C1753" s="497" t="str">
        <f>IF(Table10[[#This Row],[Trạm/DTR]]="DTR","DTR","Trạm")</f>
        <v>Trạm</v>
      </c>
      <c r="D1753" s="497" t="str">
        <f>Table10[[#This Row],[ID NCC]]&amp;Table10[[#This Row],[Trạm/DTR]]</f>
        <v>001J3000002HLYHIA4Đại Lộc</v>
      </c>
      <c r="E1753" s="497" t="str">
        <f>IF(Table10[[#This Row],[DTR/Trạm]]="DTR",_xlfn.XLOOKUP(Table10[[#This Row],[ID NCC]],DS_NCC_DTR[ID NCC],DS_NCC_DTR[Nhân viên]),_xlfn.XLOOKUP(Table10[[#This Row],[ID NCC]],Data_TongTram2[ID NCC],Data_TongTram2[Nhân viên]))</f>
        <v>Phan Hiếu Lộc</v>
      </c>
      <c r="F1753" s="497" t="str">
        <f>IF(Table10[[#This Row],[Trạm/DTR]]="DTR",_xlfn.XLOOKUP(Table10[[#This Row],[ID NCC]],DS_NCC_DTR[ID NCC],DS_NCC_DTR[Admin miền]),_xlfn.XLOOKUP(Table10[[#This Row],[Trạm/DTR]],Table16[Trạm],Table16[[Admin ]]))</f>
        <v>Đào Dương Anh Thư</v>
      </c>
      <c r="G1753" t="s">
        <v>1296</v>
      </c>
      <c r="H1753" s="497" t="str">
        <f>VLOOKUP(Table10[[#This Row],[Sản Phẩm RG]],'Thông tin'!C:F,4,0)</f>
        <v>PET chai</v>
      </c>
      <c r="I1753">
        <v>1090</v>
      </c>
      <c r="J1753" s="497">
        <f>Table10[[#This Row],[Sản lượng kg]]/1000</f>
        <v>1.0900000000000001</v>
      </c>
      <c r="K1753" s="497" t="str">
        <f>_xlfn.XLOOKUP(Table10[[#This Row],[Loại Hàng]],Table59[Nhóm],Table59[Qui đổi])</f>
        <v>PET chai</v>
      </c>
      <c r="L1753" s="403">
        <v>46151</v>
      </c>
      <c r="M1753" t="s">
        <v>606</v>
      </c>
      <c r="N1753" s="497">
        <f>IF(COUNTIF($A$3:A1753,A1753)=1,1,0)</f>
        <v>0</v>
      </c>
    </row>
    <row r="1754" spans="1:14" x14ac:dyDescent="0.35">
      <c r="A1754" t="s">
        <v>314</v>
      </c>
      <c r="B1754" s="497" t="str">
        <f>IF(Table10[[#This Row],[DTR/Trạm]]="DTR",_xlfn.XLOOKUP(Table10[[#This Row],[ID NCC]],DS_NCC_DTR[ID NCC],DS_NCC_DTR[Tên NCC]),_xlfn.XLOOKUP(Table10[[#This Row],[ID NCC]],Data_TongTram2[ID NCC],Data_TongTram2[Tên NCC]))</f>
        <v>HKD Phạm Ngọc Khánh Trang PET xá</v>
      </c>
      <c r="C1754" s="497" t="str">
        <f>IF(Table10[[#This Row],[Trạm/DTR]]="DTR","DTR","Trạm")</f>
        <v>Trạm</v>
      </c>
      <c r="D1754" s="497" t="str">
        <f>Table10[[#This Row],[ID NCC]]&amp;Table10[[#This Row],[Trạm/DTR]]</f>
        <v>001J3000002HLYPIA4Đại Lộc</v>
      </c>
      <c r="E1754" s="497" t="str">
        <f>IF(Table10[[#This Row],[DTR/Trạm]]="DTR",_xlfn.XLOOKUP(Table10[[#This Row],[ID NCC]],DS_NCC_DTR[ID NCC],DS_NCC_DTR[Nhân viên]),_xlfn.XLOOKUP(Table10[[#This Row],[ID NCC]],Data_TongTram2[ID NCC],Data_TongTram2[Nhân viên]))</f>
        <v>Phan Hiếu Lộc</v>
      </c>
      <c r="F1754" s="497" t="str">
        <f>IF(Table10[[#This Row],[Trạm/DTR]]="DTR",_xlfn.XLOOKUP(Table10[[#This Row],[ID NCC]],DS_NCC_DTR[ID NCC],DS_NCC_DTR[Admin miền]),_xlfn.XLOOKUP(Table10[[#This Row],[Trạm/DTR]],Table16[Trạm],Table16[[Admin ]]))</f>
        <v>Đào Dương Anh Thư</v>
      </c>
      <c r="G1754" t="s">
        <v>1296</v>
      </c>
      <c r="H1754" s="497" t="str">
        <f>VLOOKUP(Table10[[#This Row],[Sản Phẩm RG]],'Thông tin'!C:F,4,0)</f>
        <v>PET chai</v>
      </c>
      <c r="I1754">
        <v>530</v>
      </c>
      <c r="J1754" s="497">
        <f>Table10[[#This Row],[Sản lượng kg]]/1000</f>
        <v>0.53</v>
      </c>
      <c r="K1754" s="497" t="str">
        <f>_xlfn.XLOOKUP(Table10[[#This Row],[Loại Hàng]],Table59[Nhóm],Table59[Qui đổi])</f>
        <v>PET chai</v>
      </c>
      <c r="L1754" s="403">
        <v>46151</v>
      </c>
      <c r="M1754" t="s">
        <v>606</v>
      </c>
      <c r="N1754" s="497">
        <f>IF(COUNTIF($A$3:A1754,A1754)=1,1,0)</f>
        <v>0</v>
      </c>
    </row>
    <row r="1755" spans="1:14" x14ac:dyDescent="0.35">
      <c r="A1755" t="s">
        <v>348</v>
      </c>
      <c r="B1755" s="497" t="str">
        <f>IF(Table10[[#This Row],[DTR/Trạm]]="DTR",_xlfn.XLOOKUP(Table10[[#This Row],[ID NCC]],DS_NCC_DTR[ID NCC],DS_NCC_DTR[Tên NCC]),_xlfn.XLOOKUP(Table10[[#This Row],[ID NCC]],Data_TongTram2[ID NCC],Data_TongTram2[Tên NCC]))</f>
        <v>Công ty TNHH MTV Thu Mua Phế Liệu Thương Viên</v>
      </c>
      <c r="C1755" s="497" t="str">
        <f>IF(Table10[[#This Row],[Trạm/DTR]]="DTR","DTR","Trạm")</f>
        <v>Trạm</v>
      </c>
      <c r="D1755" s="497" t="str">
        <f>Table10[[#This Row],[ID NCC]]&amp;Table10[[#This Row],[Trạm/DTR]]</f>
        <v>001J3000002HLbQIAWĐại Lộc</v>
      </c>
      <c r="E1755" s="497" t="str">
        <f>IF(Table10[[#This Row],[DTR/Trạm]]="DTR",_xlfn.XLOOKUP(Table10[[#This Row],[ID NCC]],DS_NCC_DTR[ID NCC],DS_NCC_DTR[Nhân viên]),_xlfn.XLOOKUP(Table10[[#This Row],[ID NCC]],Data_TongTram2[ID NCC],Data_TongTram2[Nhân viên]))</f>
        <v>Dương Quốc Trung</v>
      </c>
      <c r="F1755" s="497" t="str">
        <f>IF(Table10[[#This Row],[Trạm/DTR]]="DTR",_xlfn.XLOOKUP(Table10[[#This Row],[ID NCC]],DS_NCC_DTR[ID NCC],DS_NCC_DTR[Admin miền]),_xlfn.XLOOKUP(Table10[[#This Row],[Trạm/DTR]],Table16[Trạm],Table16[[Admin ]]))</f>
        <v>Đào Dương Anh Thư</v>
      </c>
      <c r="G1755" t="s">
        <v>2240</v>
      </c>
      <c r="H1755" s="497" t="str">
        <f>VLOOKUP(Table10[[#This Row],[Sản Phẩm RG]],'Thông tin'!C:F,4,0)</f>
        <v>PET chai</v>
      </c>
      <c r="I1755">
        <v>9245</v>
      </c>
      <c r="J1755" s="497">
        <f>Table10[[#This Row],[Sản lượng kg]]/1000</f>
        <v>9.2449999999999992</v>
      </c>
      <c r="K1755" s="497" t="str">
        <f>_xlfn.XLOOKUP(Table10[[#This Row],[Loại Hàng]],Table59[Nhóm],Table59[Qui đổi])</f>
        <v>PET chai</v>
      </c>
      <c r="L1755" s="403">
        <v>46151</v>
      </c>
      <c r="M1755" t="s">
        <v>606</v>
      </c>
      <c r="N1755" s="497">
        <f>IF(COUNTIF($A$3:A1755,A1755)=1,1,0)</f>
        <v>0</v>
      </c>
    </row>
    <row r="1756" spans="1:14" x14ac:dyDescent="0.35">
      <c r="A1756" t="s">
        <v>296</v>
      </c>
      <c r="B1756" s="497" t="str">
        <f>IF(Table10[[#This Row],[DTR/Trạm]]="DTR",_xlfn.XLOOKUP(Table10[[#This Row],[ID NCC]],DS_NCC_DTR[ID NCC],DS_NCC_DTR[Tên NCC]),_xlfn.XLOOKUP(Table10[[#This Row],[ID NCC]],Data_TongTram2[ID NCC],Data_TongTram2[Tên NCC]))</f>
        <v>Hkd Cô Tư PET xá</v>
      </c>
      <c r="C1756" s="497" t="str">
        <f>IF(Table10[[#This Row],[Trạm/DTR]]="DTR","DTR","Trạm")</f>
        <v>Trạm</v>
      </c>
      <c r="D1756" s="497" t="str">
        <f>Table10[[#This Row],[ID NCC]]&amp;Table10[[#This Row],[Trạm/DTR]]</f>
        <v>001J3000002HLYHIA4Đại Lộc</v>
      </c>
      <c r="E1756" s="497" t="str">
        <f>IF(Table10[[#This Row],[DTR/Trạm]]="DTR",_xlfn.XLOOKUP(Table10[[#This Row],[ID NCC]],DS_NCC_DTR[ID NCC],DS_NCC_DTR[Nhân viên]),_xlfn.XLOOKUP(Table10[[#This Row],[ID NCC]],Data_TongTram2[ID NCC],Data_TongTram2[Nhân viên]))</f>
        <v>Phan Hiếu Lộc</v>
      </c>
      <c r="F1756" s="497" t="str">
        <f>IF(Table10[[#This Row],[Trạm/DTR]]="DTR",_xlfn.XLOOKUP(Table10[[#This Row],[ID NCC]],DS_NCC_DTR[ID NCC],DS_NCC_DTR[Admin miền]),_xlfn.XLOOKUP(Table10[[#This Row],[Trạm/DTR]],Table16[Trạm],Table16[[Admin ]]))</f>
        <v>Đào Dương Anh Thư</v>
      </c>
      <c r="G1756" t="s">
        <v>1296</v>
      </c>
      <c r="H1756" s="497" t="str">
        <f>VLOOKUP(Table10[[#This Row],[Sản Phẩm RG]],'Thông tin'!C:F,4,0)</f>
        <v>PET chai</v>
      </c>
      <c r="I1756">
        <v>1090</v>
      </c>
      <c r="J1756" s="497">
        <f>Table10[[#This Row],[Sản lượng kg]]/1000</f>
        <v>1.0900000000000001</v>
      </c>
      <c r="K1756" s="497" t="str">
        <f>_xlfn.XLOOKUP(Table10[[#This Row],[Loại Hàng]],Table59[Nhóm],Table59[Qui đổi])</f>
        <v>PET chai</v>
      </c>
      <c r="L1756" s="403">
        <v>46151</v>
      </c>
      <c r="M1756" t="s">
        <v>606</v>
      </c>
      <c r="N1756" s="497">
        <f>IF(COUNTIF($A$3:A1756,A1756)=1,1,0)</f>
        <v>0</v>
      </c>
    </row>
    <row r="1757" spans="1:14" x14ac:dyDescent="0.35">
      <c r="A1757" t="s">
        <v>309</v>
      </c>
      <c r="B1757" s="497" t="str">
        <f>IF(Table10[[#This Row],[DTR/Trạm]]="DTR",_xlfn.XLOOKUP(Table10[[#This Row],[ID NCC]],DS_NCC_DTR[ID NCC],DS_NCC_DTR[Tên NCC]),_xlfn.XLOOKUP(Table10[[#This Row],[ID NCC]],Data_TongTram2[ID NCC],Data_TongTram2[Tên NCC]))</f>
        <v>HKD Tạ Khánh Linh PET xá</v>
      </c>
      <c r="C1757" s="497" t="str">
        <f>IF(Table10[[#This Row],[Trạm/DTR]]="DTR","DTR","Trạm")</f>
        <v>Trạm</v>
      </c>
      <c r="D1757" s="497" t="str">
        <f>Table10[[#This Row],[ID NCC]]&amp;Table10[[#This Row],[Trạm/DTR]]</f>
        <v>001J3000002HLkFIAWĐại Lộc</v>
      </c>
      <c r="E1757" s="497" t="str">
        <f>IF(Table10[[#This Row],[DTR/Trạm]]="DTR",_xlfn.XLOOKUP(Table10[[#This Row],[ID NCC]],DS_NCC_DTR[ID NCC],DS_NCC_DTR[Nhân viên]),_xlfn.XLOOKUP(Table10[[#This Row],[ID NCC]],Data_TongTram2[ID NCC],Data_TongTram2[Nhân viên]))</f>
        <v>Phan Hiếu Lộc</v>
      </c>
      <c r="F1757" s="497" t="str">
        <f>IF(Table10[[#This Row],[Trạm/DTR]]="DTR",_xlfn.XLOOKUP(Table10[[#This Row],[ID NCC]],DS_NCC_DTR[ID NCC],DS_NCC_DTR[Admin miền]),_xlfn.XLOOKUP(Table10[[#This Row],[Trạm/DTR]],Table16[Trạm],Table16[[Admin ]]))</f>
        <v>Đào Dương Anh Thư</v>
      </c>
      <c r="G1757" t="s">
        <v>1296</v>
      </c>
      <c r="H1757" s="497" t="str">
        <f>VLOOKUP(Table10[[#This Row],[Sản Phẩm RG]],'Thông tin'!C:F,4,0)</f>
        <v>PET chai</v>
      </c>
      <c r="I1757">
        <v>830</v>
      </c>
      <c r="J1757" s="497">
        <f>Table10[[#This Row],[Sản lượng kg]]/1000</f>
        <v>0.83</v>
      </c>
      <c r="K1757" s="497" t="str">
        <f>_xlfn.XLOOKUP(Table10[[#This Row],[Loại Hàng]],Table59[Nhóm],Table59[Qui đổi])</f>
        <v>PET chai</v>
      </c>
      <c r="L1757" s="403">
        <v>46151</v>
      </c>
      <c r="M1757" t="s">
        <v>606</v>
      </c>
      <c r="N1757" s="497">
        <f>IF(COUNTIF($A$3:A1757,A1757)=1,1,0)</f>
        <v>0</v>
      </c>
    </row>
    <row r="1758" spans="1:14" x14ac:dyDescent="0.35">
      <c r="A1758" t="s">
        <v>323</v>
      </c>
      <c r="B1758" s="497" t="str">
        <f>IF(Table10[[#This Row],[DTR/Trạm]]="DTR",_xlfn.XLOOKUP(Table10[[#This Row],[ID NCC]],DS_NCC_DTR[ID NCC],DS_NCC_DTR[Tên NCC]),_xlfn.XLOOKUP(Table10[[#This Row],[ID NCC]],Data_TongTram2[ID NCC],Data_TongTram2[Tên NCC]))</f>
        <v>Liêm Lãng (Định Quán) Pet Xá</v>
      </c>
      <c r="C1758" s="497" t="str">
        <f>IF(Table10[[#This Row],[Trạm/DTR]]="DTR","DTR","Trạm")</f>
        <v>Trạm</v>
      </c>
      <c r="D1758" s="497" t="str">
        <f>Table10[[#This Row],[ID NCC]]&amp;Table10[[#This Row],[Trạm/DTR]]</f>
        <v>001J3000002HLnZIAWĐại Lộc</v>
      </c>
      <c r="E1758" s="497" t="str">
        <f>IF(Table10[[#This Row],[DTR/Trạm]]="DTR",_xlfn.XLOOKUP(Table10[[#This Row],[ID NCC]],DS_NCC_DTR[ID NCC],DS_NCC_DTR[Nhân viên]),_xlfn.XLOOKUP(Table10[[#This Row],[ID NCC]],Data_TongTram2[ID NCC],Data_TongTram2[Nhân viên]))</f>
        <v>Phan Hiếu Lộc</v>
      </c>
      <c r="F1758" s="497" t="str">
        <f>IF(Table10[[#This Row],[Trạm/DTR]]="DTR",_xlfn.XLOOKUP(Table10[[#This Row],[ID NCC]],DS_NCC_DTR[ID NCC],DS_NCC_DTR[Admin miền]),_xlfn.XLOOKUP(Table10[[#This Row],[Trạm/DTR]],Table16[Trạm],Table16[[Admin ]]))</f>
        <v>Đào Dương Anh Thư</v>
      </c>
      <c r="G1758" t="s">
        <v>1296</v>
      </c>
      <c r="H1758" s="497" t="str">
        <f>VLOOKUP(Table10[[#This Row],[Sản Phẩm RG]],'Thông tin'!C:F,4,0)</f>
        <v>PET chai</v>
      </c>
      <c r="I1758">
        <v>940</v>
      </c>
      <c r="J1758" s="497">
        <f>Table10[[#This Row],[Sản lượng kg]]/1000</f>
        <v>0.94</v>
      </c>
      <c r="K1758" s="497" t="str">
        <f>_xlfn.XLOOKUP(Table10[[#This Row],[Loại Hàng]],Table59[Nhóm],Table59[Qui đổi])</f>
        <v>PET chai</v>
      </c>
      <c r="L1758" s="403">
        <v>46151</v>
      </c>
      <c r="M1758" t="s">
        <v>606</v>
      </c>
      <c r="N1758" s="497">
        <f>IF(COUNTIF($A$3:A1758,A1758)=1,1,0)</f>
        <v>1</v>
      </c>
    </row>
    <row r="1759" spans="1:14" x14ac:dyDescent="0.35">
      <c r="A1759" t="s">
        <v>743</v>
      </c>
      <c r="B1759" s="497" t="str">
        <f>IF(Table10[[#This Row],[DTR/Trạm]]="DTR",_xlfn.XLOOKUP(Table10[[#This Row],[ID NCC]],DS_NCC_DTR[ID NCC],DS_NCC_DTR[Tên NCC]),_xlfn.XLOOKUP(Table10[[#This Row],[ID NCC]],Data_TongTram2[ID NCC],Data_TongTram2[Tên NCC]))</f>
        <v>HKD Đinh Thị Thúy</v>
      </c>
      <c r="C1759" s="497" t="str">
        <f>IF(Table10[[#This Row],[Trạm/DTR]]="DTR","DTR","Trạm")</f>
        <v>Trạm</v>
      </c>
      <c r="D1759" s="497" t="str">
        <f>Table10[[#This Row],[ID NCC]]&amp;Table10[[#This Row],[Trạm/DTR]]</f>
        <v>001J3000005FztKIASĐại Lộc</v>
      </c>
      <c r="E1759" s="497" t="str">
        <f>IF(Table10[[#This Row],[DTR/Trạm]]="DTR",_xlfn.XLOOKUP(Table10[[#This Row],[ID NCC]],DS_NCC_DTR[ID NCC],DS_NCC_DTR[Nhân viên]),_xlfn.XLOOKUP(Table10[[#This Row],[ID NCC]],Data_TongTram2[ID NCC],Data_TongTram2[Nhân viên]))</f>
        <v>Nguyễn Thị Hạnh Dung</v>
      </c>
      <c r="F1759" s="497" t="str">
        <f>IF(Table10[[#This Row],[Trạm/DTR]]="DTR",_xlfn.XLOOKUP(Table10[[#This Row],[ID NCC]],DS_NCC_DTR[ID NCC],DS_NCC_DTR[Admin miền]),_xlfn.XLOOKUP(Table10[[#This Row],[Trạm/DTR]],Table16[Trạm],Table16[[Admin ]]))</f>
        <v>Đào Dương Anh Thư</v>
      </c>
      <c r="G1759" t="s">
        <v>2240</v>
      </c>
      <c r="H1759" s="497" t="str">
        <f>VLOOKUP(Table10[[#This Row],[Sản Phẩm RG]],'Thông tin'!C:F,4,0)</f>
        <v>PET chai</v>
      </c>
      <c r="I1759">
        <v>10418</v>
      </c>
      <c r="J1759" s="497">
        <f>Table10[[#This Row],[Sản lượng kg]]/1000</f>
        <v>10.417999999999999</v>
      </c>
      <c r="K1759" s="497" t="str">
        <f>_xlfn.XLOOKUP(Table10[[#This Row],[Loại Hàng]],Table59[Nhóm],Table59[Qui đổi])</f>
        <v>PET chai</v>
      </c>
      <c r="L1759" s="403">
        <v>46153</v>
      </c>
      <c r="M1759" t="s">
        <v>606</v>
      </c>
      <c r="N1759" s="497">
        <f>IF(COUNTIF($A$3:A1759,A1759)=1,1,0)</f>
        <v>1</v>
      </c>
    </row>
    <row r="1760" spans="1:14" x14ac:dyDescent="0.35">
      <c r="A1760" t="s">
        <v>348</v>
      </c>
      <c r="B1760" s="497" t="str">
        <f>IF(Table10[[#This Row],[DTR/Trạm]]="DTR",_xlfn.XLOOKUP(Table10[[#This Row],[ID NCC]],DS_NCC_DTR[ID NCC],DS_NCC_DTR[Tên NCC]),_xlfn.XLOOKUP(Table10[[#This Row],[ID NCC]],Data_TongTram2[ID NCC],Data_TongTram2[Tên NCC]))</f>
        <v>Công ty TNHH MTV Thu Mua Phế Liệu Thương Viên</v>
      </c>
      <c r="C1760" s="497" t="str">
        <f>IF(Table10[[#This Row],[Trạm/DTR]]="DTR","DTR","Trạm")</f>
        <v>Trạm</v>
      </c>
      <c r="D1760" s="497" t="str">
        <f>Table10[[#This Row],[ID NCC]]&amp;Table10[[#This Row],[Trạm/DTR]]</f>
        <v>001J3000002HLbQIAWĐại Lộc</v>
      </c>
      <c r="E1760" s="497" t="str">
        <f>IF(Table10[[#This Row],[DTR/Trạm]]="DTR",_xlfn.XLOOKUP(Table10[[#This Row],[ID NCC]],DS_NCC_DTR[ID NCC],DS_NCC_DTR[Nhân viên]),_xlfn.XLOOKUP(Table10[[#This Row],[ID NCC]],Data_TongTram2[ID NCC],Data_TongTram2[Nhân viên]))</f>
        <v>Dương Quốc Trung</v>
      </c>
      <c r="F1760" s="497" t="str">
        <f>IF(Table10[[#This Row],[Trạm/DTR]]="DTR",_xlfn.XLOOKUP(Table10[[#This Row],[ID NCC]],DS_NCC_DTR[ID NCC],DS_NCC_DTR[Admin miền]),_xlfn.XLOOKUP(Table10[[#This Row],[Trạm/DTR]],Table16[Trạm],Table16[[Admin ]]))</f>
        <v>Đào Dương Anh Thư</v>
      </c>
      <c r="G1760" t="s">
        <v>2240</v>
      </c>
      <c r="H1760" s="497" t="str">
        <f>VLOOKUP(Table10[[#This Row],[Sản Phẩm RG]],'Thông tin'!C:F,4,0)</f>
        <v>PET chai</v>
      </c>
      <c r="I1760">
        <v>7739</v>
      </c>
      <c r="J1760" s="497">
        <f>Table10[[#This Row],[Sản lượng kg]]/1000</f>
        <v>7.7389999999999999</v>
      </c>
      <c r="K1760" s="497" t="str">
        <f>_xlfn.XLOOKUP(Table10[[#This Row],[Loại Hàng]],Table59[Nhóm],Table59[Qui đổi])</f>
        <v>PET chai</v>
      </c>
      <c r="L1760" s="403">
        <v>46153</v>
      </c>
      <c r="M1760" t="s">
        <v>606</v>
      </c>
      <c r="N1760" s="497">
        <f>IF(COUNTIF($A$3:A1760,A1760)=1,1,0)</f>
        <v>0</v>
      </c>
    </row>
    <row r="1761" spans="1:14" x14ac:dyDescent="0.35">
      <c r="A1761" t="s">
        <v>309</v>
      </c>
      <c r="B1761" s="497" t="str">
        <f>IF(Table10[[#This Row],[DTR/Trạm]]="DTR",_xlfn.XLOOKUP(Table10[[#This Row],[ID NCC]],DS_NCC_DTR[ID NCC],DS_NCC_DTR[Tên NCC]),_xlfn.XLOOKUP(Table10[[#This Row],[ID NCC]],Data_TongTram2[ID NCC],Data_TongTram2[Tên NCC]))</f>
        <v>HKD Tạ Khánh Linh PET xá</v>
      </c>
      <c r="C1761" s="497" t="str">
        <f>IF(Table10[[#This Row],[Trạm/DTR]]="DTR","DTR","Trạm")</f>
        <v>Trạm</v>
      </c>
      <c r="D1761" s="497" t="str">
        <f>Table10[[#This Row],[ID NCC]]&amp;Table10[[#This Row],[Trạm/DTR]]</f>
        <v>001J3000002HLkFIAWĐại Lộc</v>
      </c>
      <c r="E1761" s="497" t="str">
        <f>IF(Table10[[#This Row],[DTR/Trạm]]="DTR",_xlfn.XLOOKUP(Table10[[#This Row],[ID NCC]],DS_NCC_DTR[ID NCC],DS_NCC_DTR[Nhân viên]),_xlfn.XLOOKUP(Table10[[#This Row],[ID NCC]],Data_TongTram2[ID NCC],Data_TongTram2[Nhân viên]))</f>
        <v>Phan Hiếu Lộc</v>
      </c>
      <c r="F1761" s="497" t="str">
        <f>IF(Table10[[#This Row],[Trạm/DTR]]="DTR",_xlfn.XLOOKUP(Table10[[#This Row],[ID NCC]],DS_NCC_DTR[ID NCC],DS_NCC_DTR[Admin miền]),_xlfn.XLOOKUP(Table10[[#This Row],[Trạm/DTR]],Table16[Trạm],Table16[[Admin ]]))</f>
        <v>Đào Dương Anh Thư</v>
      </c>
      <c r="G1761" t="s">
        <v>1296</v>
      </c>
      <c r="H1761" s="497" t="str">
        <f>VLOOKUP(Table10[[#This Row],[Sản Phẩm RG]],'Thông tin'!C:F,4,0)</f>
        <v>PET chai</v>
      </c>
      <c r="I1761">
        <v>970</v>
      </c>
      <c r="J1761" s="497">
        <f>Table10[[#This Row],[Sản lượng kg]]/1000</f>
        <v>0.97</v>
      </c>
      <c r="K1761" s="497" t="str">
        <f>_xlfn.XLOOKUP(Table10[[#This Row],[Loại Hàng]],Table59[Nhóm],Table59[Qui đổi])</f>
        <v>PET chai</v>
      </c>
      <c r="L1761" s="403">
        <v>46153</v>
      </c>
      <c r="M1761" t="s">
        <v>606</v>
      </c>
      <c r="N1761" s="497">
        <f>IF(COUNTIF($A$3:A1761,A1761)=1,1,0)</f>
        <v>0</v>
      </c>
    </row>
    <row r="1762" spans="1:14" x14ac:dyDescent="0.35">
      <c r="A1762" t="s">
        <v>1662</v>
      </c>
      <c r="B1762" s="497" t="str">
        <f>IF(Table10[[#This Row],[DTR/Trạm]]="DTR",_xlfn.XLOOKUP(Table10[[#This Row],[ID NCC]],DS_NCC_DTR[ID NCC],DS_NCC_DTR[Tên NCC]),_xlfn.XLOOKUP(Table10[[#This Row],[ID NCC]],Data_TongTram2[ID NCC],Data_TongTram2[Tên NCC]))</f>
        <v>Nguyễn Thị Lành</v>
      </c>
      <c r="C1762" s="497" t="str">
        <f>IF(Table10[[#This Row],[Trạm/DTR]]="DTR","DTR","Trạm")</f>
        <v>Trạm</v>
      </c>
      <c r="D1762" s="497" t="str">
        <f>Table10[[#This Row],[ID NCC]]&amp;Table10[[#This Row],[Trạm/DTR]]</f>
        <v>001J3000002HLn0IAGĐại Lộc</v>
      </c>
      <c r="E1762" s="497" t="str">
        <f>IF(Table10[[#This Row],[DTR/Trạm]]="DTR",_xlfn.XLOOKUP(Table10[[#This Row],[ID NCC]],DS_NCC_DTR[ID NCC],DS_NCC_DTR[Nhân viên]),_xlfn.XLOOKUP(Table10[[#This Row],[ID NCC]],Data_TongTram2[ID NCC],Data_TongTram2[Nhân viên]))</f>
        <v>Trần Xuân Kiên</v>
      </c>
      <c r="F1762" s="497" t="str">
        <f>IF(Table10[[#This Row],[Trạm/DTR]]="DTR",_xlfn.XLOOKUP(Table10[[#This Row],[ID NCC]],DS_NCC_DTR[ID NCC],DS_NCC_DTR[Admin miền]),_xlfn.XLOOKUP(Table10[[#This Row],[Trạm/DTR]],Table16[Trạm],Table16[[Admin ]]))</f>
        <v>Đào Dương Anh Thư</v>
      </c>
      <c r="G1762" t="s">
        <v>1296</v>
      </c>
      <c r="H1762" s="497" t="str">
        <f>VLOOKUP(Table10[[#This Row],[Sản Phẩm RG]],'Thông tin'!C:F,4,0)</f>
        <v>PET chai</v>
      </c>
      <c r="I1762">
        <v>850</v>
      </c>
      <c r="J1762" s="497">
        <f>Table10[[#This Row],[Sản lượng kg]]/1000</f>
        <v>0.85</v>
      </c>
      <c r="K1762" s="497" t="str">
        <f>_xlfn.XLOOKUP(Table10[[#This Row],[Loại Hàng]],Table59[Nhóm],Table59[Qui đổi])</f>
        <v>PET chai</v>
      </c>
      <c r="L1762" s="403">
        <v>46153</v>
      </c>
      <c r="M1762" t="s">
        <v>606</v>
      </c>
      <c r="N1762" s="497">
        <f>IF(COUNTIF($A$3:A1762,A1762)=1,1,0)</f>
        <v>1</v>
      </c>
    </row>
    <row r="1763" spans="1:14" x14ac:dyDescent="0.35">
      <c r="A1763" t="s">
        <v>310</v>
      </c>
      <c r="B1763" s="497" t="str">
        <f>IF(Table10[[#This Row],[DTR/Trạm]]="DTR",_xlfn.XLOOKUP(Table10[[#This Row],[ID NCC]],DS_NCC_DTR[ID NCC],DS_NCC_DTR[Tên NCC]),_xlfn.XLOOKUP(Table10[[#This Row],[ID NCC]],Data_TongTram2[ID NCC],Data_TongTram2[Tên NCC]))</f>
        <v>HKD Ngô Thị Hoa PET xá</v>
      </c>
      <c r="C1763" s="497" t="str">
        <f>IF(Table10[[#This Row],[Trạm/DTR]]="DTR","DTR","Trạm")</f>
        <v>Trạm</v>
      </c>
      <c r="D1763" s="497" t="str">
        <f>Table10[[#This Row],[ID NCC]]&amp;Table10[[#This Row],[Trạm/DTR]]</f>
        <v>001J3000009AiEAIA0Đại Lộc</v>
      </c>
      <c r="E1763" s="497" t="str">
        <f>IF(Table10[[#This Row],[DTR/Trạm]]="DTR",_xlfn.XLOOKUP(Table10[[#This Row],[ID NCC]],DS_NCC_DTR[ID NCC],DS_NCC_DTR[Nhân viên]),_xlfn.XLOOKUP(Table10[[#This Row],[ID NCC]],Data_TongTram2[ID NCC],Data_TongTram2[Nhân viên]))</f>
        <v>Phan Hiếu Lộc</v>
      </c>
      <c r="F1763" s="497" t="str">
        <f>IF(Table10[[#This Row],[Trạm/DTR]]="DTR",_xlfn.XLOOKUP(Table10[[#This Row],[ID NCC]],DS_NCC_DTR[ID NCC],DS_NCC_DTR[Admin miền]),_xlfn.XLOOKUP(Table10[[#This Row],[Trạm/DTR]],Table16[Trạm],Table16[[Admin ]]))</f>
        <v>Đào Dương Anh Thư</v>
      </c>
      <c r="G1763" t="s">
        <v>1296</v>
      </c>
      <c r="H1763" s="497" t="str">
        <f>VLOOKUP(Table10[[#This Row],[Sản Phẩm RG]],'Thông tin'!C:F,4,0)</f>
        <v>PET chai</v>
      </c>
      <c r="I1763">
        <v>740</v>
      </c>
      <c r="J1763" s="497">
        <f>Table10[[#This Row],[Sản lượng kg]]/1000</f>
        <v>0.74</v>
      </c>
      <c r="K1763" s="497" t="str">
        <f>_xlfn.XLOOKUP(Table10[[#This Row],[Loại Hàng]],Table59[Nhóm],Table59[Qui đổi])</f>
        <v>PET chai</v>
      </c>
      <c r="L1763" s="403">
        <v>46153</v>
      </c>
      <c r="M1763" t="s">
        <v>606</v>
      </c>
      <c r="N1763" s="497">
        <f>IF(COUNTIF($A$3:A1763,A1763)=1,1,0)</f>
        <v>0</v>
      </c>
    </row>
    <row r="1764" spans="1:14" x14ac:dyDescent="0.35">
      <c r="A1764" t="s">
        <v>295</v>
      </c>
      <c r="B1764" s="497" t="str">
        <f>IF(Table10[[#This Row],[DTR/Trạm]]="DTR",_xlfn.XLOOKUP(Table10[[#This Row],[ID NCC]],DS_NCC_DTR[ID NCC],DS_NCC_DTR[Tên NCC]),_xlfn.XLOOKUP(Table10[[#This Row],[ID NCC]],Data_TongTram2[ID NCC],Data_TongTram2[Tên NCC]))</f>
        <v>HKD Bùi Thị Nguyệt PET xá</v>
      </c>
      <c r="C1764" s="497" t="str">
        <f>IF(Table10[[#This Row],[Trạm/DTR]]="DTR","DTR","Trạm")</f>
        <v>Trạm</v>
      </c>
      <c r="D1764" s="497" t="str">
        <f>Table10[[#This Row],[ID NCC]]&amp;Table10[[#This Row],[Trạm/DTR]]</f>
        <v>001J3000002HLYKIA4Đại Lộc</v>
      </c>
      <c r="E1764" s="497" t="str">
        <f>IF(Table10[[#This Row],[DTR/Trạm]]="DTR",_xlfn.XLOOKUP(Table10[[#This Row],[ID NCC]],DS_NCC_DTR[ID NCC],DS_NCC_DTR[Nhân viên]),_xlfn.XLOOKUP(Table10[[#This Row],[ID NCC]],Data_TongTram2[ID NCC],Data_TongTram2[Nhân viên]))</f>
        <v>Phan Hiếu Lộc</v>
      </c>
      <c r="F1764" s="497" t="str">
        <f>IF(Table10[[#This Row],[Trạm/DTR]]="DTR",_xlfn.XLOOKUP(Table10[[#This Row],[ID NCC]],DS_NCC_DTR[ID NCC],DS_NCC_DTR[Admin miền]),_xlfn.XLOOKUP(Table10[[#This Row],[Trạm/DTR]],Table16[Trạm],Table16[[Admin ]]))</f>
        <v>Đào Dương Anh Thư</v>
      </c>
      <c r="G1764" t="s">
        <v>1296</v>
      </c>
      <c r="H1764" s="497" t="str">
        <f>VLOOKUP(Table10[[#This Row],[Sản Phẩm RG]],'Thông tin'!C:F,4,0)</f>
        <v>PET chai</v>
      </c>
      <c r="I1764">
        <v>790</v>
      </c>
      <c r="J1764" s="497">
        <f>Table10[[#This Row],[Sản lượng kg]]/1000</f>
        <v>0.79</v>
      </c>
      <c r="K1764" s="497" t="str">
        <f>_xlfn.XLOOKUP(Table10[[#This Row],[Loại Hàng]],Table59[Nhóm],Table59[Qui đổi])</f>
        <v>PET chai</v>
      </c>
      <c r="L1764" s="403">
        <v>46153</v>
      </c>
      <c r="M1764" t="s">
        <v>606</v>
      </c>
      <c r="N1764" s="497">
        <f>IF(COUNTIF($A$3:A1764,A1764)=1,1,0)</f>
        <v>0</v>
      </c>
    </row>
    <row r="1765" spans="1:14" x14ac:dyDescent="0.35">
      <c r="A1765" t="s">
        <v>296</v>
      </c>
      <c r="B1765" s="497" t="str">
        <f>IF(Table10[[#This Row],[DTR/Trạm]]="DTR",_xlfn.XLOOKUP(Table10[[#This Row],[ID NCC]],DS_NCC_DTR[ID NCC],DS_NCC_DTR[Tên NCC]),_xlfn.XLOOKUP(Table10[[#This Row],[ID NCC]],Data_TongTram2[ID NCC],Data_TongTram2[Tên NCC]))</f>
        <v>Hkd Cô Tư PET xá</v>
      </c>
      <c r="C1765" s="497" t="str">
        <f>IF(Table10[[#This Row],[Trạm/DTR]]="DTR","DTR","Trạm")</f>
        <v>Trạm</v>
      </c>
      <c r="D1765" s="497" t="str">
        <f>Table10[[#This Row],[ID NCC]]&amp;Table10[[#This Row],[Trạm/DTR]]</f>
        <v>001J3000002HLYHIA4Đại Lộc</v>
      </c>
      <c r="E1765" s="497" t="str">
        <f>IF(Table10[[#This Row],[DTR/Trạm]]="DTR",_xlfn.XLOOKUP(Table10[[#This Row],[ID NCC]],DS_NCC_DTR[ID NCC],DS_NCC_DTR[Nhân viên]),_xlfn.XLOOKUP(Table10[[#This Row],[ID NCC]],Data_TongTram2[ID NCC],Data_TongTram2[Nhân viên]))</f>
        <v>Phan Hiếu Lộc</v>
      </c>
      <c r="F1765" s="497" t="str">
        <f>IF(Table10[[#This Row],[Trạm/DTR]]="DTR",_xlfn.XLOOKUP(Table10[[#This Row],[ID NCC]],DS_NCC_DTR[ID NCC],DS_NCC_DTR[Admin miền]),_xlfn.XLOOKUP(Table10[[#This Row],[Trạm/DTR]],Table16[Trạm],Table16[[Admin ]]))</f>
        <v>Đào Dương Anh Thư</v>
      </c>
      <c r="G1765" t="s">
        <v>1296</v>
      </c>
      <c r="H1765" s="497" t="str">
        <f>VLOOKUP(Table10[[#This Row],[Sản Phẩm RG]],'Thông tin'!C:F,4,0)</f>
        <v>PET chai</v>
      </c>
      <c r="I1765">
        <v>970</v>
      </c>
      <c r="J1765" s="497">
        <f>Table10[[#This Row],[Sản lượng kg]]/1000</f>
        <v>0.97</v>
      </c>
      <c r="K1765" s="497" t="str">
        <f>_xlfn.XLOOKUP(Table10[[#This Row],[Loại Hàng]],Table59[Nhóm],Table59[Qui đổi])</f>
        <v>PET chai</v>
      </c>
      <c r="L1765" s="403">
        <v>46153</v>
      </c>
      <c r="M1765" t="s">
        <v>606</v>
      </c>
      <c r="N1765" s="497">
        <f>IF(COUNTIF($A$3:A1765,A1765)=1,1,0)</f>
        <v>0</v>
      </c>
    </row>
    <row r="1766" spans="1:14" x14ac:dyDescent="0.35">
      <c r="A1766" t="s">
        <v>309</v>
      </c>
      <c r="B1766" s="497" t="str">
        <f>IF(Table10[[#This Row],[DTR/Trạm]]="DTR",_xlfn.XLOOKUP(Table10[[#This Row],[ID NCC]],DS_NCC_DTR[ID NCC],DS_NCC_DTR[Tên NCC]),_xlfn.XLOOKUP(Table10[[#This Row],[ID NCC]],Data_TongTram2[ID NCC],Data_TongTram2[Tên NCC]))</f>
        <v>HKD Tạ Khánh Linh PET xá</v>
      </c>
      <c r="C1766" s="497" t="str">
        <f>IF(Table10[[#This Row],[Trạm/DTR]]="DTR","DTR","Trạm")</f>
        <v>Trạm</v>
      </c>
      <c r="D1766" s="497" t="str">
        <f>Table10[[#This Row],[ID NCC]]&amp;Table10[[#This Row],[Trạm/DTR]]</f>
        <v>001J3000002HLkFIAWĐại Lộc</v>
      </c>
      <c r="E1766" s="497" t="str">
        <f>IF(Table10[[#This Row],[DTR/Trạm]]="DTR",_xlfn.XLOOKUP(Table10[[#This Row],[ID NCC]],DS_NCC_DTR[ID NCC],DS_NCC_DTR[Nhân viên]),_xlfn.XLOOKUP(Table10[[#This Row],[ID NCC]],Data_TongTram2[ID NCC],Data_TongTram2[Nhân viên]))</f>
        <v>Phan Hiếu Lộc</v>
      </c>
      <c r="F1766" s="497" t="str">
        <f>IF(Table10[[#This Row],[Trạm/DTR]]="DTR",_xlfn.XLOOKUP(Table10[[#This Row],[ID NCC]],DS_NCC_DTR[ID NCC],DS_NCC_DTR[Admin miền]),_xlfn.XLOOKUP(Table10[[#This Row],[Trạm/DTR]],Table16[Trạm],Table16[[Admin ]]))</f>
        <v>Đào Dương Anh Thư</v>
      </c>
      <c r="G1766" t="s">
        <v>1296</v>
      </c>
      <c r="H1766" s="497" t="str">
        <f>VLOOKUP(Table10[[#This Row],[Sản Phẩm RG]],'Thông tin'!C:F,4,0)</f>
        <v>PET chai</v>
      </c>
      <c r="I1766">
        <v>830</v>
      </c>
      <c r="J1766" s="497">
        <f>Table10[[#This Row],[Sản lượng kg]]/1000</f>
        <v>0.83</v>
      </c>
      <c r="K1766" s="497" t="str">
        <f>_xlfn.XLOOKUP(Table10[[#This Row],[Loại Hàng]],Table59[Nhóm],Table59[Qui đổi])</f>
        <v>PET chai</v>
      </c>
      <c r="L1766" s="403">
        <v>46153</v>
      </c>
      <c r="M1766" t="s">
        <v>606</v>
      </c>
      <c r="N1766" s="497">
        <f>IF(COUNTIF($A$3:A1766,A1766)=1,1,0)</f>
        <v>0</v>
      </c>
    </row>
    <row r="1767" spans="1:14" x14ac:dyDescent="0.35">
      <c r="A1767" t="s">
        <v>340</v>
      </c>
      <c r="B1767" s="497" t="str">
        <f>IF(Table10[[#This Row],[DTR/Trạm]]="DTR",_xlfn.XLOOKUP(Table10[[#This Row],[ID NCC]],DS_NCC_DTR[ID NCC],DS_NCC_DTR[Tên NCC]),_xlfn.XLOOKUP(Table10[[#This Row],[ID NCC]],Data_TongTram2[ID NCC],Data_TongTram2[Tên NCC]))</f>
        <v>Dương Thương (Định Quán) PET xá</v>
      </c>
      <c r="C1767" s="497" t="str">
        <f>IF(Table10[[#This Row],[Trạm/DTR]]="DTR","DTR","Trạm")</f>
        <v>Trạm</v>
      </c>
      <c r="D1767" s="497" t="str">
        <f>Table10[[#This Row],[ID NCC]]&amp;Table10[[#This Row],[Trạm/DTR]]</f>
        <v>001J300000AqMneIAFĐại Lộc</v>
      </c>
      <c r="E1767" s="497" t="str">
        <f>IF(Table10[[#This Row],[DTR/Trạm]]="DTR",_xlfn.XLOOKUP(Table10[[#This Row],[ID NCC]],DS_NCC_DTR[ID NCC],DS_NCC_DTR[Nhân viên]),_xlfn.XLOOKUP(Table10[[#This Row],[ID NCC]],Data_TongTram2[ID NCC],Data_TongTram2[Nhân viên]))</f>
        <v>Phan Hiếu Lộc</v>
      </c>
      <c r="F1767" s="497" t="str">
        <f>IF(Table10[[#This Row],[Trạm/DTR]]="DTR",_xlfn.XLOOKUP(Table10[[#This Row],[ID NCC]],DS_NCC_DTR[ID NCC],DS_NCC_DTR[Admin miền]),_xlfn.XLOOKUP(Table10[[#This Row],[Trạm/DTR]],Table16[Trạm],Table16[[Admin ]]))</f>
        <v>Đào Dương Anh Thư</v>
      </c>
      <c r="G1767" t="s">
        <v>1296</v>
      </c>
      <c r="H1767" s="497" t="str">
        <f>VLOOKUP(Table10[[#This Row],[Sản Phẩm RG]],'Thông tin'!C:F,4,0)</f>
        <v>PET chai</v>
      </c>
      <c r="I1767">
        <v>1140</v>
      </c>
      <c r="J1767" s="497">
        <f>Table10[[#This Row],[Sản lượng kg]]/1000</f>
        <v>1.1399999999999999</v>
      </c>
      <c r="K1767" s="497" t="str">
        <f>_xlfn.XLOOKUP(Table10[[#This Row],[Loại Hàng]],Table59[Nhóm],Table59[Qui đổi])</f>
        <v>PET chai</v>
      </c>
      <c r="L1767" s="403">
        <v>46153</v>
      </c>
      <c r="M1767" t="s">
        <v>606</v>
      </c>
      <c r="N1767" s="497">
        <f>IF(COUNTIF($A$3:A1767,A1767)=1,1,0)</f>
        <v>1</v>
      </c>
    </row>
    <row r="1768" spans="1:14" x14ac:dyDescent="0.35">
      <c r="A1768" t="s">
        <v>299</v>
      </c>
      <c r="B1768" s="497" t="str">
        <f>IF(Table10[[#This Row],[DTR/Trạm]]="DTR",_xlfn.XLOOKUP(Table10[[#This Row],[ID NCC]],DS_NCC_DTR[ID NCC],DS_NCC_DTR[Tên NCC]),_xlfn.XLOOKUP(Table10[[#This Row],[ID NCC]],Data_TongTram2[ID NCC],Data_TongTram2[Tên NCC]))</f>
        <v>Chị Thủy (Dầu Giây) Pet Xá</v>
      </c>
      <c r="C1768" s="497" t="str">
        <f>IF(Table10[[#This Row],[Trạm/DTR]]="DTR","DTR","Trạm")</f>
        <v>Trạm</v>
      </c>
      <c r="D1768" s="497" t="str">
        <f>Table10[[#This Row],[ID NCC]]&amp;Table10[[#This Row],[Trạm/DTR]]</f>
        <v>001J3000007XO2kIAGĐại Lộc</v>
      </c>
      <c r="E1768" s="497" t="str">
        <f>IF(Table10[[#This Row],[DTR/Trạm]]="DTR",_xlfn.XLOOKUP(Table10[[#This Row],[ID NCC]],DS_NCC_DTR[ID NCC],DS_NCC_DTR[Nhân viên]),_xlfn.XLOOKUP(Table10[[#This Row],[ID NCC]],Data_TongTram2[ID NCC],Data_TongTram2[Nhân viên]))</f>
        <v>Phan Hiếu Lộc</v>
      </c>
      <c r="F1768" s="497" t="str">
        <f>IF(Table10[[#This Row],[Trạm/DTR]]="DTR",_xlfn.XLOOKUP(Table10[[#This Row],[ID NCC]],DS_NCC_DTR[ID NCC],DS_NCC_DTR[Admin miền]),_xlfn.XLOOKUP(Table10[[#This Row],[Trạm/DTR]],Table16[Trạm],Table16[[Admin ]]))</f>
        <v>Đào Dương Anh Thư</v>
      </c>
      <c r="G1768" t="s">
        <v>1296</v>
      </c>
      <c r="H1768" s="497" t="str">
        <f>VLOOKUP(Table10[[#This Row],[Sản Phẩm RG]],'Thông tin'!C:F,4,0)</f>
        <v>PET chai</v>
      </c>
      <c r="I1768">
        <v>1190</v>
      </c>
      <c r="J1768" s="497">
        <f>Table10[[#This Row],[Sản lượng kg]]/1000</f>
        <v>1.19</v>
      </c>
      <c r="K1768" s="497" t="str">
        <f>_xlfn.XLOOKUP(Table10[[#This Row],[Loại Hàng]],Table59[Nhóm],Table59[Qui đổi])</f>
        <v>PET chai</v>
      </c>
      <c r="L1768" s="403">
        <v>46153</v>
      </c>
      <c r="M1768" t="s">
        <v>606</v>
      </c>
      <c r="N1768" s="497">
        <f>IF(COUNTIF($A$3:A1768,A1768)=1,1,0)</f>
        <v>0</v>
      </c>
    </row>
    <row r="1769" spans="1:14" x14ac:dyDescent="0.35">
      <c r="A1769" t="s">
        <v>315</v>
      </c>
      <c r="B1769" s="497" t="str">
        <f>IF(Table10[[#This Row],[DTR/Trạm]]="DTR",_xlfn.XLOOKUP(Table10[[#This Row],[ID NCC]],DS_NCC_DTR[ID NCC],DS_NCC_DTR[Tên NCC]),_xlfn.XLOOKUP(Table10[[#This Row],[ID NCC]],Data_TongTram2[ID NCC],Data_TongTram2[Tên NCC]))</f>
        <v>HKD Bùi Văn Tuấn PET xá</v>
      </c>
      <c r="C1769" s="497" t="str">
        <f>IF(Table10[[#This Row],[Trạm/DTR]]="DTR","DTR","Trạm")</f>
        <v>Trạm</v>
      </c>
      <c r="D1769" s="497" t="str">
        <f>Table10[[#This Row],[ID NCC]]&amp;Table10[[#This Row],[Trạm/DTR]]</f>
        <v>001J3000002HLYJIA4Đại Lộc</v>
      </c>
      <c r="E1769" s="497" t="str">
        <f>IF(Table10[[#This Row],[DTR/Trạm]]="DTR",_xlfn.XLOOKUP(Table10[[#This Row],[ID NCC]],DS_NCC_DTR[ID NCC],DS_NCC_DTR[Nhân viên]),_xlfn.XLOOKUP(Table10[[#This Row],[ID NCC]],Data_TongTram2[ID NCC],Data_TongTram2[Nhân viên]))</f>
        <v>Phan Hiếu Lộc</v>
      </c>
      <c r="F1769" s="497" t="str">
        <f>IF(Table10[[#This Row],[Trạm/DTR]]="DTR",_xlfn.XLOOKUP(Table10[[#This Row],[ID NCC]],DS_NCC_DTR[ID NCC],DS_NCC_DTR[Admin miền]),_xlfn.XLOOKUP(Table10[[#This Row],[Trạm/DTR]],Table16[Trạm],Table16[[Admin ]]))</f>
        <v>Đào Dương Anh Thư</v>
      </c>
      <c r="G1769" t="s">
        <v>1296</v>
      </c>
      <c r="H1769" s="497" t="str">
        <f>VLOOKUP(Table10[[#This Row],[Sản Phẩm RG]],'Thông tin'!C:F,4,0)</f>
        <v>PET chai</v>
      </c>
      <c r="I1769">
        <v>730</v>
      </c>
      <c r="J1769" s="497">
        <f>Table10[[#This Row],[Sản lượng kg]]/1000</f>
        <v>0.73</v>
      </c>
      <c r="K1769" s="497" t="str">
        <f>_xlfn.XLOOKUP(Table10[[#This Row],[Loại Hàng]],Table59[Nhóm],Table59[Qui đổi])</f>
        <v>PET chai</v>
      </c>
      <c r="L1769" s="403">
        <v>46153</v>
      </c>
      <c r="M1769" t="s">
        <v>606</v>
      </c>
      <c r="N1769" s="497">
        <f>IF(COUNTIF($A$3:A1769,A1769)=1,1,0)</f>
        <v>0</v>
      </c>
    </row>
    <row r="1770" spans="1:14" x14ac:dyDescent="0.35">
      <c r="A1770" t="s">
        <v>2932</v>
      </c>
      <c r="B1770" s="497" t="str">
        <f>IF(Table10[[#This Row],[DTR/Trạm]]="DTR",_xlfn.XLOOKUP(Table10[[#This Row],[ID NCC]],DS_NCC_DTR[ID NCC],DS_NCC_DTR[Tên NCC]),_xlfn.XLOOKUP(Table10[[#This Row],[ID NCC]],Data_TongTram2[ID NCC],Data_TongTram2[Tên NCC]))</f>
        <v>Bích Vân (Biên Hòa) PET xá</v>
      </c>
      <c r="C1770" s="497" t="str">
        <f>IF(Table10[[#This Row],[Trạm/DTR]]="DTR","DTR","Trạm")</f>
        <v>Trạm</v>
      </c>
      <c r="D1770" s="497" t="str">
        <f>Table10[[#This Row],[ID NCC]]&amp;Table10[[#This Row],[Trạm/DTR]]</f>
        <v>001dc00002nZcOXAA0Đại Lộc</v>
      </c>
      <c r="E1770" s="497" t="str">
        <f>IF(Table10[[#This Row],[DTR/Trạm]]="DTR",_xlfn.XLOOKUP(Table10[[#This Row],[ID NCC]],DS_NCC_DTR[ID NCC],DS_NCC_DTR[Nhân viên]),_xlfn.XLOOKUP(Table10[[#This Row],[ID NCC]],Data_TongTram2[ID NCC],Data_TongTram2[Nhân viên]))</f>
        <v>Phan Hiếu Lộc</v>
      </c>
      <c r="F1770" s="497" t="str">
        <f>IF(Table10[[#This Row],[Trạm/DTR]]="DTR",_xlfn.XLOOKUP(Table10[[#This Row],[ID NCC]],DS_NCC_DTR[ID NCC],DS_NCC_DTR[Admin miền]),_xlfn.XLOOKUP(Table10[[#This Row],[Trạm/DTR]],Table16[Trạm],Table16[[Admin ]]))</f>
        <v>Đào Dương Anh Thư</v>
      </c>
      <c r="G1770" t="s">
        <v>1296</v>
      </c>
      <c r="H1770" s="497" t="str">
        <f>VLOOKUP(Table10[[#This Row],[Sản Phẩm RG]],'Thông tin'!C:F,4,0)</f>
        <v>PET chai</v>
      </c>
      <c r="I1770">
        <v>550</v>
      </c>
      <c r="J1770" s="497">
        <f>Table10[[#This Row],[Sản lượng kg]]/1000</f>
        <v>0.55000000000000004</v>
      </c>
      <c r="K1770" s="497" t="str">
        <f>_xlfn.XLOOKUP(Table10[[#This Row],[Loại Hàng]],Table59[Nhóm],Table59[Qui đổi])</f>
        <v>PET chai</v>
      </c>
      <c r="L1770" s="403">
        <v>46153</v>
      </c>
      <c r="M1770" t="s">
        <v>606</v>
      </c>
      <c r="N1770" s="497">
        <f>IF(COUNTIF($A$3:A1770,A1770)=1,1,0)</f>
        <v>0</v>
      </c>
    </row>
    <row r="1771" spans="1:14" x14ac:dyDescent="0.35">
      <c r="A1771" t="s">
        <v>623</v>
      </c>
      <c r="B1771" s="497" t="str">
        <f>IF(Table10[[#This Row],[DTR/Trạm]]="DTR",_xlfn.XLOOKUP(Table10[[#This Row],[ID NCC]],DS_NCC_DTR[ID NCC],DS_NCC_DTR[Tên NCC]),_xlfn.XLOOKUP(Table10[[#This Row],[ID NCC]],Data_TongTram2[ID NCC],Data_TongTram2[Tên NCC]))</f>
        <v>HKD Hoàng Vân-Trần Duy Nhất</v>
      </c>
      <c r="C1771" s="497" t="str">
        <f>IF(Table10[[#This Row],[Trạm/DTR]]="DTR","DTR","Trạm")</f>
        <v>Trạm</v>
      </c>
      <c r="D1771" s="497" t="str">
        <f>Table10[[#This Row],[ID NCC]]&amp;Table10[[#This Row],[Trạm/DTR]]</f>
        <v>001J300000AtDEeIANĐại Lộc</v>
      </c>
      <c r="E1771" s="497" t="str">
        <f>IF(Table10[[#This Row],[DTR/Trạm]]="DTR",_xlfn.XLOOKUP(Table10[[#This Row],[ID NCC]],DS_NCC_DTR[ID NCC],DS_NCC_DTR[Nhân viên]),_xlfn.XLOOKUP(Table10[[#This Row],[ID NCC]],Data_TongTram2[ID NCC],Data_TongTram2[Nhân viên]))</f>
        <v>Nguyễn Văn Cường</v>
      </c>
      <c r="F1771" s="497" t="str">
        <f>IF(Table10[[#This Row],[Trạm/DTR]]="DTR",_xlfn.XLOOKUP(Table10[[#This Row],[ID NCC]],DS_NCC_DTR[ID NCC],DS_NCC_DTR[Admin miền]),_xlfn.XLOOKUP(Table10[[#This Row],[Trạm/DTR]],Table16[Trạm],Table16[[Admin ]]))</f>
        <v>Đào Dương Anh Thư</v>
      </c>
      <c r="G1771" t="s">
        <v>2240</v>
      </c>
      <c r="H1771" s="497" t="str">
        <f>VLOOKUP(Table10[[#This Row],[Sản Phẩm RG]],'Thông tin'!C:F,4,0)</f>
        <v>PET chai</v>
      </c>
      <c r="I1771">
        <v>9600</v>
      </c>
      <c r="J1771" s="497">
        <f>Table10[[#This Row],[Sản lượng kg]]/1000</f>
        <v>9.6</v>
      </c>
      <c r="K1771" s="497" t="str">
        <f>_xlfn.XLOOKUP(Table10[[#This Row],[Loại Hàng]],Table59[Nhóm],Table59[Qui đổi])</f>
        <v>PET chai</v>
      </c>
      <c r="L1771" s="403">
        <v>46154</v>
      </c>
      <c r="M1771" t="s">
        <v>606</v>
      </c>
      <c r="N1771" s="497">
        <f>IF(COUNTIF($A$3:A1771,A1771)=1,1,0)</f>
        <v>0</v>
      </c>
    </row>
    <row r="1772" spans="1:14" x14ac:dyDescent="0.35">
      <c r="A1772" t="s">
        <v>303</v>
      </c>
      <c r="B1772" s="497" t="str">
        <f>IF(Table10[[#This Row],[DTR/Trạm]]="DTR",_xlfn.XLOOKUP(Table10[[#This Row],[ID NCC]],DS_NCC_DTR[ID NCC],DS_NCC_DTR[Tên NCC]),_xlfn.XLOOKUP(Table10[[#This Row],[ID NCC]],Data_TongTram2[ID NCC],Data_TongTram2[Tên NCC]))</f>
        <v>HKD Vạn Phát</v>
      </c>
      <c r="C1772" s="497" t="str">
        <f>IF(Table10[[#This Row],[Trạm/DTR]]="DTR","DTR","Trạm")</f>
        <v>Trạm</v>
      </c>
      <c r="D1772" s="497" t="str">
        <f>Table10[[#This Row],[ID NCC]]&amp;Table10[[#This Row],[Trạm/DTR]]</f>
        <v>001J3000002HqzBIASĐại Lộc</v>
      </c>
      <c r="E1772" s="497" t="str">
        <f>IF(Table10[[#This Row],[DTR/Trạm]]="DTR",_xlfn.XLOOKUP(Table10[[#This Row],[ID NCC]],DS_NCC_DTR[ID NCC],DS_NCC_DTR[Nhân viên]),_xlfn.XLOOKUP(Table10[[#This Row],[ID NCC]],Data_TongTram2[ID NCC],Data_TongTram2[Nhân viên]))</f>
        <v>Nguyễn Văn Cường</v>
      </c>
      <c r="F1772" s="497" t="str">
        <f>IF(Table10[[#This Row],[Trạm/DTR]]="DTR",_xlfn.XLOOKUP(Table10[[#This Row],[ID NCC]],DS_NCC_DTR[ID NCC],DS_NCC_DTR[Admin miền]),_xlfn.XLOOKUP(Table10[[#This Row],[Trạm/DTR]],Table16[Trạm],Table16[[Admin ]]))</f>
        <v>Đào Dương Anh Thư</v>
      </c>
      <c r="G1772" t="s">
        <v>2240</v>
      </c>
      <c r="H1772" s="497" t="str">
        <f>VLOOKUP(Table10[[#This Row],[Sản Phẩm RG]],'Thông tin'!C:F,4,0)</f>
        <v>PET chai</v>
      </c>
      <c r="I1772">
        <v>11650</v>
      </c>
      <c r="J1772" s="497">
        <f>Table10[[#This Row],[Sản lượng kg]]/1000</f>
        <v>11.65</v>
      </c>
      <c r="K1772" s="497" t="str">
        <f>_xlfn.XLOOKUP(Table10[[#This Row],[Loại Hàng]],Table59[Nhóm],Table59[Qui đổi])</f>
        <v>PET chai</v>
      </c>
      <c r="L1772" s="403">
        <v>46154</v>
      </c>
      <c r="M1772" t="s">
        <v>606</v>
      </c>
      <c r="N1772" s="497">
        <f>IF(COUNTIF($A$3:A1772,A1772)=1,1,0)</f>
        <v>0</v>
      </c>
    </row>
    <row r="1773" spans="1:14" x14ac:dyDescent="0.35">
      <c r="A1773" t="s">
        <v>296</v>
      </c>
      <c r="B1773" s="497" t="str">
        <f>IF(Table10[[#This Row],[DTR/Trạm]]="DTR",_xlfn.XLOOKUP(Table10[[#This Row],[ID NCC]],DS_NCC_DTR[ID NCC],DS_NCC_DTR[Tên NCC]),_xlfn.XLOOKUP(Table10[[#This Row],[ID NCC]],Data_TongTram2[ID NCC],Data_TongTram2[Tên NCC]))</f>
        <v>Hkd Cô Tư PET xá</v>
      </c>
      <c r="C1773" s="497" t="str">
        <f>IF(Table10[[#This Row],[Trạm/DTR]]="DTR","DTR","Trạm")</f>
        <v>Trạm</v>
      </c>
      <c r="D1773" s="497" t="str">
        <f>Table10[[#This Row],[ID NCC]]&amp;Table10[[#This Row],[Trạm/DTR]]</f>
        <v>001J3000002HLYHIA4Đại Lộc</v>
      </c>
      <c r="E1773" s="497" t="str">
        <f>IF(Table10[[#This Row],[DTR/Trạm]]="DTR",_xlfn.XLOOKUP(Table10[[#This Row],[ID NCC]],DS_NCC_DTR[ID NCC],DS_NCC_DTR[Nhân viên]),_xlfn.XLOOKUP(Table10[[#This Row],[ID NCC]],Data_TongTram2[ID NCC],Data_TongTram2[Nhân viên]))</f>
        <v>Phan Hiếu Lộc</v>
      </c>
      <c r="F1773" s="497" t="str">
        <f>IF(Table10[[#This Row],[Trạm/DTR]]="DTR",_xlfn.XLOOKUP(Table10[[#This Row],[ID NCC]],DS_NCC_DTR[ID NCC],DS_NCC_DTR[Admin miền]),_xlfn.XLOOKUP(Table10[[#This Row],[Trạm/DTR]],Table16[Trạm],Table16[[Admin ]]))</f>
        <v>Đào Dương Anh Thư</v>
      </c>
      <c r="G1773" t="s">
        <v>1296</v>
      </c>
      <c r="H1773" s="497" t="str">
        <f>VLOOKUP(Table10[[#This Row],[Sản Phẩm RG]],'Thông tin'!C:F,4,0)</f>
        <v>PET chai</v>
      </c>
      <c r="I1773">
        <v>1150</v>
      </c>
      <c r="J1773" s="497">
        <f>Table10[[#This Row],[Sản lượng kg]]/1000</f>
        <v>1.1499999999999999</v>
      </c>
      <c r="K1773" s="497" t="str">
        <f>_xlfn.XLOOKUP(Table10[[#This Row],[Loại Hàng]],Table59[Nhóm],Table59[Qui đổi])</f>
        <v>PET chai</v>
      </c>
      <c r="L1773" s="403">
        <v>46154</v>
      </c>
      <c r="M1773" t="s">
        <v>606</v>
      </c>
      <c r="N1773" s="497">
        <f>IF(COUNTIF($A$3:A1773,A1773)=1,1,0)</f>
        <v>0</v>
      </c>
    </row>
    <row r="1774" spans="1:14" x14ac:dyDescent="0.35">
      <c r="A1774" t="s">
        <v>2239</v>
      </c>
      <c r="B1774" s="497" t="str">
        <f>IF(Table10[[#This Row],[DTR/Trạm]]="DTR",_xlfn.XLOOKUP(Table10[[#This Row],[ID NCC]],DS_NCC_DTR[ID NCC],DS_NCC_DTR[Tên NCC]),_xlfn.XLOOKUP(Table10[[#This Row],[ID NCC]],Data_TongTram2[ID NCC],Data_TongTram2[Tên NCC]))</f>
        <v>Anh Tùng - Xuân Bắc PET xá</v>
      </c>
      <c r="C1774" s="497" t="str">
        <f>IF(Table10[[#This Row],[Trạm/DTR]]="DTR","DTR","Trạm")</f>
        <v>Trạm</v>
      </c>
      <c r="D1774" s="497" t="str">
        <f>Table10[[#This Row],[ID NCC]]&amp;Table10[[#This Row],[Trạm/DTR]]</f>
        <v>001dc00002hh2BFAAYĐại Lộc</v>
      </c>
      <c r="E1774" s="497" t="str">
        <f>IF(Table10[[#This Row],[DTR/Trạm]]="DTR",_xlfn.XLOOKUP(Table10[[#This Row],[ID NCC]],DS_NCC_DTR[ID NCC],DS_NCC_DTR[Nhân viên]),_xlfn.XLOOKUP(Table10[[#This Row],[ID NCC]],Data_TongTram2[ID NCC],Data_TongTram2[Nhân viên]))</f>
        <v>Phan Hiếu Lộc</v>
      </c>
      <c r="F1774" s="497" t="str">
        <f>IF(Table10[[#This Row],[Trạm/DTR]]="DTR",_xlfn.XLOOKUP(Table10[[#This Row],[ID NCC]],DS_NCC_DTR[ID NCC],DS_NCC_DTR[Admin miền]),_xlfn.XLOOKUP(Table10[[#This Row],[Trạm/DTR]],Table16[Trạm],Table16[[Admin ]]))</f>
        <v>Đào Dương Anh Thư</v>
      </c>
      <c r="G1774" t="s">
        <v>1296</v>
      </c>
      <c r="H1774" s="497" t="str">
        <f>VLOOKUP(Table10[[#This Row],[Sản Phẩm RG]],'Thông tin'!C:F,4,0)</f>
        <v>PET chai</v>
      </c>
      <c r="I1774">
        <v>670</v>
      </c>
      <c r="J1774" s="497">
        <f>Table10[[#This Row],[Sản lượng kg]]/1000</f>
        <v>0.67</v>
      </c>
      <c r="K1774" s="497" t="str">
        <f>_xlfn.XLOOKUP(Table10[[#This Row],[Loại Hàng]],Table59[Nhóm],Table59[Qui đổi])</f>
        <v>PET chai</v>
      </c>
      <c r="L1774" s="403">
        <v>46154</v>
      </c>
      <c r="M1774" t="s">
        <v>606</v>
      </c>
      <c r="N1774" s="497">
        <f>IF(COUNTIF($A$3:A1774,A1774)=1,1,0)</f>
        <v>1</v>
      </c>
    </row>
    <row r="1775" spans="1:14" x14ac:dyDescent="0.35">
      <c r="A1775" t="s">
        <v>296</v>
      </c>
      <c r="B1775" s="497" t="str">
        <f>IF(Table10[[#This Row],[DTR/Trạm]]="DTR",_xlfn.XLOOKUP(Table10[[#This Row],[ID NCC]],DS_NCC_DTR[ID NCC],DS_NCC_DTR[Tên NCC]),_xlfn.XLOOKUP(Table10[[#This Row],[ID NCC]],Data_TongTram2[ID NCC],Data_TongTram2[Tên NCC]))</f>
        <v>Hkd Cô Tư PET xá</v>
      </c>
      <c r="C1775" s="497" t="str">
        <f>IF(Table10[[#This Row],[Trạm/DTR]]="DTR","DTR","Trạm")</f>
        <v>Trạm</v>
      </c>
      <c r="D1775" s="497" t="str">
        <f>Table10[[#This Row],[ID NCC]]&amp;Table10[[#This Row],[Trạm/DTR]]</f>
        <v>001J3000002HLYHIA4Đại Lộc</v>
      </c>
      <c r="E1775" s="497" t="str">
        <f>IF(Table10[[#This Row],[DTR/Trạm]]="DTR",_xlfn.XLOOKUP(Table10[[#This Row],[ID NCC]],DS_NCC_DTR[ID NCC],DS_NCC_DTR[Nhân viên]),_xlfn.XLOOKUP(Table10[[#This Row],[ID NCC]],Data_TongTram2[ID NCC],Data_TongTram2[Nhân viên]))</f>
        <v>Phan Hiếu Lộc</v>
      </c>
      <c r="F1775" s="497" t="str">
        <f>IF(Table10[[#This Row],[Trạm/DTR]]="DTR",_xlfn.XLOOKUP(Table10[[#This Row],[ID NCC]],DS_NCC_DTR[ID NCC],DS_NCC_DTR[Admin miền]),_xlfn.XLOOKUP(Table10[[#This Row],[Trạm/DTR]],Table16[Trạm],Table16[[Admin ]]))</f>
        <v>Đào Dương Anh Thư</v>
      </c>
      <c r="G1775" t="s">
        <v>1296</v>
      </c>
      <c r="H1775" s="497" t="str">
        <f>VLOOKUP(Table10[[#This Row],[Sản Phẩm RG]],'Thông tin'!C:F,4,0)</f>
        <v>PET chai</v>
      </c>
      <c r="I1775">
        <v>960</v>
      </c>
      <c r="J1775" s="497">
        <f>Table10[[#This Row],[Sản lượng kg]]/1000</f>
        <v>0.96</v>
      </c>
      <c r="K1775" s="497" t="str">
        <f>_xlfn.XLOOKUP(Table10[[#This Row],[Loại Hàng]],Table59[Nhóm],Table59[Qui đổi])</f>
        <v>PET chai</v>
      </c>
      <c r="L1775" s="403">
        <v>46154</v>
      </c>
      <c r="M1775" t="s">
        <v>606</v>
      </c>
      <c r="N1775" s="497">
        <f>IF(COUNTIF($A$3:A1775,A1775)=1,1,0)</f>
        <v>0</v>
      </c>
    </row>
    <row r="1776" spans="1:14" x14ac:dyDescent="0.35">
      <c r="A1776" t="s">
        <v>323</v>
      </c>
      <c r="B1776" s="497" t="str">
        <f>IF(Table10[[#This Row],[DTR/Trạm]]="DTR",_xlfn.XLOOKUP(Table10[[#This Row],[ID NCC]],DS_NCC_DTR[ID NCC],DS_NCC_DTR[Tên NCC]),_xlfn.XLOOKUP(Table10[[#This Row],[ID NCC]],Data_TongTram2[ID NCC],Data_TongTram2[Tên NCC]))</f>
        <v>Liêm Lãng (Định Quán) Pet Xá</v>
      </c>
      <c r="C1776" s="497" t="str">
        <f>IF(Table10[[#This Row],[Trạm/DTR]]="DTR","DTR","Trạm")</f>
        <v>Trạm</v>
      </c>
      <c r="D1776" s="497" t="str">
        <f>Table10[[#This Row],[ID NCC]]&amp;Table10[[#This Row],[Trạm/DTR]]</f>
        <v>001J3000002HLnZIAWĐại Lộc</v>
      </c>
      <c r="E1776" s="497" t="str">
        <f>IF(Table10[[#This Row],[DTR/Trạm]]="DTR",_xlfn.XLOOKUP(Table10[[#This Row],[ID NCC]],DS_NCC_DTR[ID NCC],DS_NCC_DTR[Nhân viên]),_xlfn.XLOOKUP(Table10[[#This Row],[ID NCC]],Data_TongTram2[ID NCC],Data_TongTram2[Nhân viên]))</f>
        <v>Phan Hiếu Lộc</v>
      </c>
      <c r="F1776" s="497" t="str">
        <f>IF(Table10[[#This Row],[Trạm/DTR]]="DTR",_xlfn.XLOOKUP(Table10[[#This Row],[ID NCC]],DS_NCC_DTR[ID NCC],DS_NCC_DTR[Admin miền]),_xlfn.XLOOKUP(Table10[[#This Row],[Trạm/DTR]],Table16[Trạm],Table16[[Admin ]]))</f>
        <v>Đào Dương Anh Thư</v>
      </c>
      <c r="G1776" t="s">
        <v>1296</v>
      </c>
      <c r="H1776" s="497" t="str">
        <f>VLOOKUP(Table10[[#This Row],[Sản Phẩm RG]],'Thông tin'!C:F,4,0)</f>
        <v>PET chai</v>
      </c>
      <c r="I1776">
        <v>930</v>
      </c>
      <c r="J1776" s="497">
        <f>Table10[[#This Row],[Sản lượng kg]]/1000</f>
        <v>0.93</v>
      </c>
      <c r="K1776" s="497" t="str">
        <f>_xlfn.XLOOKUP(Table10[[#This Row],[Loại Hàng]],Table59[Nhóm],Table59[Qui đổi])</f>
        <v>PET chai</v>
      </c>
      <c r="L1776" s="403">
        <v>46154</v>
      </c>
      <c r="M1776" t="s">
        <v>606</v>
      </c>
      <c r="N1776" s="497">
        <f>IF(COUNTIF($A$3:A1776,A1776)=1,1,0)</f>
        <v>0</v>
      </c>
    </row>
    <row r="1777" spans="1:14" x14ac:dyDescent="0.35">
      <c r="A1777" t="s">
        <v>315</v>
      </c>
      <c r="B1777" s="497" t="str">
        <f>IF(Table10[[#This Row],[DTR/Trạm]]="DTR",_xlfn.XLOOKUP(Table10[[#This Row],[ID NCC]],DS_NCC_DTR[ID NCC],DS_NCC_DTR[Tên NCC]),_xlfn.XLOOKUP(Table10[[#This Row],[ID NCC]],Data_TongTram2[ID NCC],Data_TongTram2[Tên NCC]))</f>
        <v>HKD Bùi Văn Tuấn PET xá</v>
      </c>
      <c r="C1777" s="497" t="str">
        <f>IF(Table10[[#This Row],[Trạm/DTR]]="DTR","DTR","Trạm")</f>
        <v>Trạm</v>
      </c>
      <c r="D1777" s="497" t="str">
        <f>Table10[[#This Row],[ID NCC]]&amp;Table10[[#This Row],[Trạm/DTR]]</f>
        <v>001J3000002HLYJIA4Đại Lộc</v>
      </c>
      <c r="E1777" s="497" t="str">
        <f>IF(Table10[[#This Row],[DTR/Trạm]]="DTR",_xlfn.XLOOKUP(Table10[[#This Row],[ID NCC]],DS_NCC_DTR[ID NCC],DS_NCC_DTR[Nhân viên]),_xlfn.XLOOKUP(Table10[[#This Row],[ID NCC]],Data_TongTram2[ID NCC],Data_TongTram2[Nhân viên]))</f>
        <v>Phan Hiếu Lộc</v>
      </c>
      <c r="F1777" s="497" t="str">
        <f>IF(Table10[[#This Row],[Trạm/DTR]]="DTR",_xlfn.XLOOKUP(Table10[[#This Row],[ID NCC]],DS_NCC_DTR[ID NCC],DS_NCC_DTR[Admin miền]),_xlfn.XLOOKUP(Table10[[#This Row],[Trạm/DTR]],Table16[Trạm],Table16[[Admin ]]))</f>
        <v>Đào Dương Anh Thư</v>
      </c>
      <c r="G1777" t="s">
        <v>1296</v>
      </c>
      <c r="H1777" s="497" t="str">
        <f>VLOOKUP(Table10[[#This Row],[Sản Phẩm RG]],'Thông tin'!C:F,4,0)</f>
        <v>PET chai</v>
      </c>
      <c r="I1777">
        <v>830</v>
      </c>
      <c r="J1777" s="497">
        <f>Table10[[#This Row],[Sản lượng kg]]/1000</f>
        <v>0.83</v>
      </c>
      <c r="K1777" s="497" t="str">
        <f>_xlfn.XLOOKUP(Table10[[#This Row],[Loại Hàng]],Table59[Nhóm],Table59[Qui đổi])</f>
        <v>PET chai</v>
      </c>
      <c r="L1777" s="403">
        <v>46154</v>
      </c>
      <c r="M1777" t="s">
        <v>606</v>
      </c>
      <c r="N1777" s="497">
        <f>IF(COUNTIF($A$3:A1777,A1777)=1,1,0)</f>
        <v>0</v>
      </c>
    </row>
    <row r="1778" spans="1:14" x14ac:dyDescent="0.35">
      <c r="A1778" t="s">
        <v>325</v>
      </c>
      <c r="B1778" s="497" t="str">
        <f>IF(Table10[[#This Row],[DTR/Trạm]]="DTR",_xlfn.XLOOKUP(Table10[[#This Row],[ID NCC]],DS_NCC_DTR[ID NCC],DS_NCC_DTR[Tên NCC]),_xlfn.XLOOKUP(Table10[[#This Row],[ID NCC]],Data_TongTram2[ID NCC],Data_TongTram2[Tên NCC]))</f>
        <v>Chị Hòa (Long Khánh) PET xá</v>
      </c>
      <c r="C1778" s="497" t="str">
        <f>IF(Table10[[#This Row],[Trạm/DTR]]="DTR","DTR","Trạm")</f>
        <v>Trạm</v>
      </c>
      <c r="D1778" s="497" t="str">
        <f>Table10[[#This Row],[ID NCC]]&amp;Table10[[#This Row],[Trạm/DTR]]</f>
        <v>001J3000002HLkLIAWĐại Lộc</v>
      </c>
      <c r="E1778" s="497" t="str">
        <f>IF(Table10[[#This Row],[DTR/Trạm]]="DTR",_xlfn.XLOOKUP(Table10[[#This Row],[ID NCC]],DS_NCC_DTR[ID NCC],DS_NCC_DTR[Nhân viên]),_xlfn.XLOOKUP(Table10[[#This Row],[ID NCC]],Data_TongTram2[ID NCC],Data_TongTram2[Nhân viên]))</f>
        <v>Phan Hiếu Lộc</v>
      </c>
      <c r="F1778" s="497" t="str">
        <f>IF(Table10[[#This Row],[Trạm/DTR]]="DTR",_xlfn.XLOOKUP(Table10[[#This Row],[ID NCC]],DS_NCC_DTR[ID NCC],DS_NCC_DTR[Admin miền]),_xlfn.XLOOKUP(Table10[[#This Row],[Trạm/DTR]],Table16[Trạm],Table16[[Admin ]]))</f>
        <v>Đào Dương Anh Thư</v>
      </c>
      <c r="G1778" t="s">
        <v>1296</v>
      </c>
      <c r="H1778" s="497" t="str">
        <f>VLOOKUP(Table10[[#This Row],[Sản Phẩm RG]],'Thông tin'!C:F,4,0)</f>
        <v>PET chai</v>
      </c>
      <c r="I1778">
        <v>660</v>
      </c>
      <c r="J1778" s="497">
        <f>Table10[[#This Row],[Sản lượng kg]]/1000</f>
        <v>0.66</v>
      </c>
      <c r="K1778" s="497" t="str">
        <f>_xlfn.XLOOKUP(Table10[[#This Row],[Loại Hàng]],Table59[Nhóm],Table59[Qui đổi])</f>
        <v>PET chai</v>
      </c>
      <c r="L1778" s="403">
        <v>46154</v>
      </c>
      <c r="M1778" t="s">
        <v>606</v>
      </c>
      <c r="N1778" s="497">
        <f>IF(COUNTIF($A$3:A1778,A1778)=1,1,0)</f>
        <v>1</v>
      </c>
    </row>
    <row r="1779" spans="1:14" x14ac:dyDescent="0.35">
      <c r="A1779" t="s">
        <v>310</v>
      </c>
      <c r="B1779" s="497" t="str">
        <f>IF(Table10[[#This Row],[DTR/Trạm]]="DTR",_xlfn.XLOOKUP(Table10[[#This Row],[ID NCC]],DS_NCC_DTR[ID NCC],DS_NCC_DTR[Tên NCC]),_xlfn.XLOOKUP(Table10[[#This Row],[ID NCC]],Data_TongTram2[ID NCC],Data_TongTram2[Tên NCC]))</f>
        <v>HKD Ngô Thị Hoa PET xá</v>
      </c>
      <c r="C1779" s="497" t="str">
        <f>IF(Table10[[#This Row],[Trạm/DTR]]="DTR","DTR","Trạm")</f>
        <v>Trạm</v>
      </c>
      <c r="D1779" s="497" t="str">
        <f>Table10[[#This Row],[ID NCC]]&amp;Table10[[#This Row],[Trạm/DTR]]</f>
        <v>001J3000009AiEAIA0Đại Lộc</v>
      </c>
      <c r="E1779" s="497" t="str">
        <f>IF(Table10[[#This Row],[DTR/Trạm]]="DTR",_xlfn.XLOOKUP(Table10[[#This Row],[ID NCC]],DS_NCC_DTR[ID NCC],DS_NCC_DTR[Nhân viên]),_xlfn.XLOOKUP(Table10[[#This Row],[ID NCC]],Data_TongTram2[ID NCC],Data_TongTram2[Nhân viên]))</f>
        <v>Phan Hiếu Lộc</v>
      </c>
      <c r="F1779" s="497" t="str">
        <f>IF(Table10[[#This Row],[Trạm/DTR]]="DTR",_xlfn.XLOOKUP(Table10[[#This Row],[ID NCC]],DS_NCC_DTR[ID NCC],DS_NCC_DTR[Admin miền]),_xlfn.XLOOKUP(Table10[[#This Row],[Trạm/DTR]],Table16[Trạm],Table16[[Admin ]]))</f>
        <v>Đào Dương Anh Thư</v>
      </c>
      <c r="G1779" t="s">
        <v>1296</v>
      </c>
      <c r="H1779" s="497" t="str">
        <f>VLOOKUP(Table10[[#This Row],[Sản Phẩm RG]],'Thông tin'!C:F,4,0)</f>
        <v>PET chai</v>
      </c>
      <c r="I1779">
        <v>1020</v>
      </c>
      <c r="J1779" s="497">
        <f>Table10[[#This Row],[Sản lượng kg]]/1000</f>
        <v>1.02</v>
      </c>
      <c r="K1779" s="497" t="str">
        <f>_xlfn.XLOOKUP(Table10[[#This Row],[Loại Hàng]],Table59[Nhóm],Table59[Qui đổi])</f>
        <v>PET chai</v>
      </c>
      <c r="L1779" s="403">
        <v>46154</v>
      </c>
      <c r="M1779" t="s">
        <v>606</v>
      </c>
      <c r="N1779" s="497">
        <f>IF(COUNTIF($A$3:A1779,A1779)=1,1,0)</f>
        <v>0</v>
      </c>
    </row>
    <row r="1780" spans="1:14" x14ac:dyDescent="0.35">
      <c r="A1780" t="s">
        <v>299</v>
      </c>
      <c r="B1780" s="497" t="str">
        <f>IF(Table10[[#This Row],[DTR/Trạm]]="DTR",_xlfn.XLOOKUP(Table10[[#This Row],[ID NCC]],DS_NCC_DTR[ID NCC],DS_NCC_DTR[Tên NCC]),_xlfn.XLOOKUP(Table10[[#This Row],[ID NCC]],Data_TongTram2[ID NCC],Data_TongTram2[Tên NCC]))</f>
        <v>Chị Thủy (Dầu Giây) Pet Xá</v>
      </c>
      <c r="C1780" s="497" t="str">
        <f>IF(Table10[[#This Row],[Trạm/DTR]]="DTR","DTR","Trạm")</f>
        <v>Trạm</v>
      </c>
      <c r="D1780" s="497" t="str">
        <f>Table10[[#This Row],[ID NCC]]&amp;Table10[[#This Row],[Trạm/DTR]]</f>
        <v>001J3000007XO2kIAGĐại Lộc</v>
      </c>
      <c r="E1780" s="497" t="str">
        <f>IF(Table10[[#This Row],[DTR/Trạm]]="DTR",_xlfn.XLOOKUP(Table10[[#This Row],[ID NCC]],DS_NCC_DTR[ID NCC],DS_NCC_DTR[Nhân viên]),_xlfn.XLOOKUP(Table10[[#This Row],[ID NCC]],Data_TongTram2[ID NCC],Data_TongTram2[Nhân viên]))</f>
        <v>Phan Hiếu Lộc</v>
      </c>
      <c r="F1780" s="497" t="str">
        <f>IF(Table10[[#This Row],[Trạm/DTR]]="DTR",_xlfn.XLOOKUP(Table10[[#This Row],[ID NCC]],DS_NCC_DTR[ID NCC],DS_NCC_DTR[Admin miền]),_xlfn.XLOOKUP(Table10[[#This Row],[Trạm/DTR]],Table16[Trạm],Table16[[Admin ]]))</f>
        <v>Đào Dương Anh Thư</v>
      </c>
      <c r="G1780" t="s">
        <v>1296</v>
      </c>
      <c r="H1780" s="497" t="str">
        <f>VLOOKUP(Table10[[#This Row],[Sản Phẩm RG]],'Thông tin'!C:F,4,0)</f>
        <v>PET chai</v>
      </c>
      <c r="I1780">
        <v>1170</v>
      </c>
      <c r="J1780" s="497">
        <f>Table10[[#This Row],[Sản lượng kg]]/1000</f>
        <v>1.17</v>
      </c>
      <c r="K1780" s="497" t="str">
        <f>_xlfn.XLOOKUP(Table10[[#This Row],[Loại Hàng]],Table59[Nhóm],Table59[Qui đổi])</f>
        <v>PET chai</v>
      </c>
      <c r="L1780" s="403">
        <v>46154</v>
      </c>
      <c r="M1780" t="s">
        <v>606</v>
      </c>
      <c r="N1780" s="497">
        <f>IF(COUNTIF($A$3:A1780,A1780)=1,1,0)</f>
        <v>0</v>
      </c>
    </row>
    <row r="1781" spans="1:14" x14ac:dyDescent="0.35">
      <c r="A1781" t="s">
        <v>296</v>
      </c>
      <c r="B1781" s="497" t="str">
        <f>IF(Table10[[#This Row],[DTR/Trạm]]="DTR",_xlfn.XLOOKUP(Table10[[#This Row],[ID NCC]],DS_NCC_DTR[ID NCC],DS_NCC_DTR[Tên NCC]),_xlfn.XLOOKUP(Table10[[#This Row],[ID NCC]],Data_TongTram2[ID NCC],Data_TongTram2[Tên NCC]))</f>
        <v>Hkd Cô Tư PET xá</v>
      </c>
      <c r="C1781" s="497" t="str">
        <f>IF(Table10[[#This Row],[Trạm/DTR]]="DTR","DTR","Trạm")</f>
        <v>Trạm</v>
      </c>
      <c r="D1781" s="497" t="str">
        <f>Table10[[#This Row],[ID NCC]]&amp;Table10[[#This Row],[Trạm/DTR]]</f>
        <v>001J3000002HLYHIA4Đại Lộc</v>
      </c>
      <c r="E1781" s="497" t="str">
        <f>IF(Table10[[#This Row],[DTR/Trạm]]="DTR",_xlfn.XLOOKUP(Table10[[#This Row],[ID NCC]],DS_NCC_DTR[ID NCC],DS_NCC_DTR[Nhân viên]),_xlfn.XLOOKUP(Table10[[#This Row],[ID NCC]],Data_TongTram2[ID NCC],Data_TongTram2[Nhân viên]))</f>
        <v>Phan Hiếu Lộc</v>
      </c>
      <c r="F1781" s="497" t="str">
        <f>IF(Table10[[#This Row],[Trạm/DTR]]="DTR",_xlfn.XLOOKUP(Table10[[#This Row],[ID NCC]],DS_NCC_DTR[ID NCC],DS_NCC_DTR[Admin miền]),_xlfn.XLOOKUP(Table10[[#This Row],[Trạm/DTR]],Table16[Trạm],Table16[[Admin ]]))</f>
        <v>Đào Dương Anh Thư</v>
      </c>
      <c r="G1781" t="s">
        <v>1296</v>
      </c>
      <c r="H1781" s="497" t="str">
        <f>VLOOKUP(Table10[[#This Row],[Sản Phẩm RG]],'Thông tin'!C:F,4,0)</f>
        <v>PET chai</v>
      </c>
      <c r="I1781">
        <v>1180</v>
      </c>
      <c r="J1781" s="497">
        <f>Table10[[#This Row],[Sản lượng kg]]/1000</f>
        <v>1.18</v>
      </c>
      <c r="K1781" s="497" t="str">
        <f>_xlfn.XLOOKUP(Table10[[#This Row],[Loại Hàng]],Table59[Nhóm],Table59[Qui đổi])</f>
        <v>PET chai</v>
      </c>
      <c r="L1781" s="403">
        <v>46154</v>
      </c>
      <c r="M1781" t="s">
        <v>606</v>
      </c>
      <c r="N1781" s="497">
        <f>IF(COUNTIF($A$3:A1781,A1781)=1,1,0)</f>
        <v>0</v>
      </c>
    </row>
    <row r="1782" spans="1:14" x14ac:dyDescent="0.35">
      <c r="A1782" t="s">
        <v>314</v>
      </c>
      <c r="B1782" s="497" t="str">
        <f>IF(Table10[[#This Row],[DTR/Trạm]]="DTR",_xlfn.XLOOKUP(Table10[[#This Row],[ID NCC]],DS_NCC_DTR[ID NCC],DS_NCC_DTR[Tên NCC]),_xlfn.XLOOKUP(Table10[[#This Row],[ID NCC]],Data_TongTram2[ID NCC],Data_TongTram2[Tên NCC]))</f>
        <v>HKD Phạm Ngọc Khánh Trang PET xá</v>
      </c>
      <c r="C1782" s="497" t="str">
        <f>IF(Table10[[#This Row],[Trạm/DTR]]="DTR","DTR","Trạm")</f>
        <v>Trạm</v>
      </c>
      <c r="D1782" s="497" t="str">
        <f>Table10[[#This Row],[ID NCC]]&amp;Table10[[#This Row],[Trạm/DTR]]</f>
        <v>001J3000002HLYPIA4Đại Lộc</v>
      </c>
      <c r="E1782" s="497" t="str">
        <f>IF(Table10[[#This Row],[DTR/Trạm]]="DTR",_xlfn.XLOOKUP(Table10[[#This Row],[ID NCC]],DS_NCC_DTR[ID NCC],DS_NCC_DTR[Nhân viên]),_xlfn.XLOOKUP(Table10[[#This Row],[ID NCC]],Data_TongTram2[ID NCC],Data_TongTram2[Nhân viên]))</f>
        <v>Phan Hiếu Lộc</v>
      </c>
      <c r="F1782" s="497" t="str">
        <f>IF(Table10[[#This Row],[Trạm/DTR]]="DTR",_xlfn.XLOOKUP(Table10[[#This Row],[ID NCC]],DS_NCC_DTR[ID NCC],DS_NCC_DTR[Admin miền]),_xlfn.XLOOKUP(Table10[[#This Row],[Trạm/DTR]],Table16[Trạm],Table16[[Admin ]]))</f>
        <v>Đào Dương Anh Thư</v>
      </c>
      <c r="G1782" t="s">
        <v>1296</v>
      </c>
      <c r="H1782" s="497" t="str">
        <f>VLOOKUP(Table10[[#This Row],[Sản Phẩm RG]],'Thông tin'!C:F,4,0)</f>
        <v>PET chai</v>
      </c>
      <c r="I1782">
        <v>700</v>
      </c>
      <c r="J1782" s="497">
        <f>Table10[[#This Row],[Sản lượng kg]]/1000</f>
        <v>0.7</v>
      </c>
      <c r="K1782" s="497" t="str">
        <f>_xlfn.XLOOKUP(Table10[[#This Row],[Loại Hàng]],Table59[Nhóm],Table59[Qui đổi])</f>
        <v>PET chai</v>
      </c>
      <c r="L1782" s="403">
        <v>46155</v>
      </c>
      <c r="M1782" t="s">
        <v>606</v>
      </c>
      <c r="N1782" s="497">
        <f>IF(COUNTIF($A$3:A1782,A1782)=1,1,0)</f>
        <v>0</v>
      </c>
    </row>
    <row r="1783" spans="1:14" x14ac:dyDescent="0.35">
      <c r="A1783" t="s">
        <v>311</v>
      </c>
      <c r="B1783" s="497" t="str">
        <f>IF(Table10[[#This Row],[DTR/Trạm]]="DTR",_xlfn.XLOOKUP(Table10[[#This Row],[ID NCC]],DS_NCC_DTR[ID NCC],DS_NCC_DTR[Tên NCC]),_xlfn.XLOOKUP(Table10[[#This Row],[ID NCC]],Data_TongTram2[ID NCC],Data_TongTram2[Tên NCC]))</f>
        <v>An Khang (Xuân Lộc) PET xá</v>
      </c>
      <c r="C1783" s="497" t="str">
        <f>IF(Table10[[#This Row],[Trạm/DTR]]="DTR","DTR","Trạm")</f>
        <v>Trạm</v>
      </c>
      <c r="D1783" s="497" t="str">
        <f>Table10[[#This Row],[ID NCC]]&amp;Table10[[#This Row],[Trạm/DTR]]</f>
        <v>001dc00000RQALxAAPĐại Lộc</v>
      </c>
      <c r="E1783" s="497" t="str">
        <f>IF(Table10[[#This Row],[DTR/Trạm]]="DTR",_xlfn.XLOOKUP(Table10[[#This Row],[ID NCC]],DS_NCC_DTR[ID NCC],DS_NCC_DTR[Nhân viên]),_xlfn.XLOOKUP(Table10[[#This Row],[ID NCC]],Data_TongTram2[ID NCC],Data_TongTram2[Nhân viên]))</f>
        <v>Phan Hiếu Lộc</v>
      </c>
      <c r="F1783" s="497" t="str">
        <f>IF(Table10[[#This Row],[Trạm/DTR]]="DTR",_xlfn.XLOOKUP(Table10[[#This Row],[ID NCC]],DS_NCC_DTR[ID NCC],DS_NCC_DTR[Admin miền]),_xlfn.XLOOKUP(Table10[[#This Row],[Trạm/DTR]],Table16[Trạm],Table16[[Admin ]]))</f>
        <v>Đào Dương Anh Thư</v>
      </c>
      <c r="G1783" t="s">
        <v>1296</v>
      </c>
      <c r="H1783" s="497" t="str">
        <f>VLOOKUP(Table10[[#This Row],[Sản Phẩm RG]],'Thông tin'!C:F,4,0)</f>
        <v>PET chai</v>
      </c>
      <c r="I1783">
        <v>830</v>
      </c>
      <c r="J1783" s="497">
        <f>Table10[[#This Row],[Sản lượng kg]]/1000</f>
        <v>0.83</v>
      </c>
      <c r="K1783" s="497" t="str">
        <f>_xlfn.XLOOKUP(Table10[[#This Row],[Loại Hàng]],Table59[Nhóm],Table59[Qui đổi])</f>
        <v>PET chai</v>
      </c>
      <c r="L1783" s="403">
        <v>46155</v>
      </c>
      <c r="M1783" t="s">
        <v>606</v>
      </c>
      <c r="N1783" s="497">
        <f>IF(COUNTIF($A$3:A1783,A1783)=1,1,0)</f>
        <v>0</v>
      </c>
    </row>
    <row r="1784" spans="1:14" x14ac:dyDescent="0.35">
      <c r="A1784" t="s">
        <v>323</v>
      </c>
      <c r="B1784" s="497" t="str">
        <f>IF(Table10[[#This Row],[DTR/Trạm]]="DTR",_xlfn.XLOOKUP(Table10[[#This Row],[ID NCC]],DS_NCC_DTR[ID NCC],DS_NCC_DTR[Tên NCC]),_xlfn.XLOOKUP(Table10[[#This Row],[ID NCC]],Data_TongTram2[ID NCC],Data_TongTram2[Tên NCC]))</f>
        <v>Liêm Lãng (Định Quán) Pet Xá</v>
      </c>
      <c r="C1784" s="497" t="str">
        <f>IF(Table10[[#This Row],[Trạm/DTR]]="DTR","DTR","Trạm")</f>
        <v>Trạm</v>
      </c>
      <c r="D1784" s="497" t="str">
        <f>Table10[[#This Row],[ID NCC]]&amp;Table10[[#This Row],[Trạm/DTR]]</f>
        <v>001J3000002HLnZIAWĐại Lộc</v>
      </c>
      <c r="E1784" s="497" t="str">
        <f>IF(Table10[[#This Row],[DTR/Trạm]]="DTR",_xlfn.XLOOKUP(Table10[[#This Row],[ID NCC]],DS_NCC_DTR[ID NCC],DS_NCC_DTR[Nhân viên]),_xlfn.XLOOKUP(Table10[[#This Row],[ID NCC]],Data_TongTram2[ID NCC],Data_TongTram2[Nhân viên]))</f>
        <v>Phan Hiếu Lộc</v>
      </c>
      <c r="F1784" s="497" t="str">
        <f>IF(Table10[[#This Row],[Trạm/DTR]]="DTR",_xlfn.XLOOKUP(Table10[[#This Row],[ID NCC]],DS_NCC_DTR[ID NCC],DS_NCC_DTR[Admin miền]),_xlfn.XLOOKUP(Table10[[#This Row],[Trạm/DTR]],Table16[Trạm],Table16[[Admin ]]))</f>
        <v>Đào Dương Anh Thư</v>
      </c>
      <c r="G1784" t="s">
        <v>1296</v>
      </c>
      <c r="H1784" s="497" t="str">
        <f>VLOOKUP(Table10[[#This Row],[Sản Phẩm RG]],'Thông tin'!C:F,4,0)</f>
        <v>PET chai</v>
      </c>
      <c r="I1784">
        <v>920</v>
      </c>
      <c r="J1784" s="497">
        <f>Table10[[#This Row],[Sản lượng kg]]/1000</f>
        <v>0.92</v>
      </c>
      <c r="K1784" s="497" t="str">
        <f>_xlfn.XLOOKUP(Table10[[#This Row],[Loại Hàng]],Table59[Nhóm],Table59[Qui đổi])</f>
        <v>PET chai</v>
      </c>
      <c r="L1784" s="403">
        <v>46155</v>
      </c>
      <c r="M1784" t="s">
        <v>606</v>
      </c>
      <c r="N1784" s="497">
        <f>IF(COUNTIF($A$3:A1784,A1784)=1,1,0)</f>
        <v>0</v>
      </c>
    </row>
    <row r="1785" spans="1:14" x14ac:dyDescent="0.35">
      <c r="A1785" t="s">
        <v>377</v>
      </c>
      <c r="B1785" s="497" t="str">
        <f>IF(Table10[[#This Row],[DTR/Trạm]]="DTR",_xlfn.XLOOKUP(Table10[[#This Row],[ID NCC]],DS_NCC_DTR[ID NCC],DS_NCC_DTR[Tên NCC]),_xlfn.XLOOKUP(Table10[[#This Row],[ID NCC]],Data_TongTram2[ID NCC],Data_TongTram2[Tên NCC]))</f>
        <v>HKD Tâm Tường</v>
      </c>
      <c r="C1785" s="497" t="str">
        <f>IF(Table10[[#This Row],[Trạm/DTR]]="DTR","DTR","Trạm")</f>
        <v>Trạm</v>
      </c>
      <c r="D1785" s="497" t="str">
        <f>Table10[[#This Row],[ID NCC]]&amp;Table10[[#This Row],[Trạm/DTR]]</f>
        <v>001J3000002HLjfIAGĐại Lộc</v>
      </c>
      <c r="E1785" s="497" t="str">
        <f>IF(Table10[[#This Row],[DTR/Trạm]]="DTR",_xlfn.XLOOKUP(Table10[[#This Row],[ID NCC]],DS_NCC_DTR[ID NCC],DS_NCC_DTR[Nhân viên]),_xlfn.XLOOKUP(Table10[[#This Row],[ID NCC]],Data_TongTram2[ID NCC],Data_TongTram2[Nhân viên]))</f>
        <v>Võ Văn Hảo</v>
      </c>
      <c r="F1785" s="497" t="str">
        <f>IF(Table10[[#This Row],[Trạm/DTR]]="DTR",_xlfn.XLOOKUP(Table10[[#This Row],[ID NCC]],DS_NCC_DTR[ID NCC],DS_NCC_DTR[Admin miền]),_xlfn.XLOOKUP(Table10[[#This Row],[Trạm/DTR]],Table16[Trạm],Table16[[Admin ]]))</f>
        <v>Đào Dương Anh Thư</v>
      </c>
      <c r="G1785" t="s">
        <v>2240</v>
      </c>
      <c r="H1785" s="497" t="str">
        <f>VLOOKUP(Table10[[#This Row],[Sản Phẩm RG]],'Thông tin'!C:F,4,0)</f>
        <v>PET chai</v>
      </c>
      <c r="I1785">
        <v>12924</v>
      </c>
      <c r="J1785" s="497">
        <f>Table10[[#This Row],[Sản lượng kg]]/1000</f>
        <v>12.923999999999999</v>
      </c>
      <c r="K1785" s="497" t="str">
        <f>_xlfn.XLOOKUP(Table10[[#This Row],[Loại Hàng]],Table59[Nhóm],Table59[Qui đổi])</f>
        <v>PET chai</v>
      </c>
      <c r="L1785" s="403">
        <v>46155</v>
      </c>
      <c r="M1785" t="s">
        <v>606</v>
      </c>
      <c r="N1785" s="497">
        <f>IF(COUNTIF($A$3:A1785,A1785)=1,1,0)</f>
        <v>1</v>
      </c>
    </row>
    <row r="1786" spans="1:14" x14ac:dyDescent="0.35">
      <c r="A1786" t="s">
        <v>352</v>
      </c>
      <c r="B1786" s="497" t="str">
        <f>IF(Table10[[#This Row],[DTR/Trạm]]="DTR",_xlfn.XLOOKUP(Table10[[#This Row],[ID NCC]],DS_NCC_DTR[ID NCC],DS_NCC_DTR[Tên NCC]),_xlfn.XLOOKUP(Table10[[#This Row],[ID NCC]],Data_TongTram2[ID NCC],Data_TongTram2[Tên NCC]))</f>
        <v>Anh Lương (Xuân Lộc) PET xá</v>
      </c>
      <c r="C1786" s="497" t="str">
        <f>IF(Table10[[#This Row],[Trạm/DTR]]="DTR","DTR","Trạm")</f>
        <v>Trạm</v>
      </c>
      <c r="D1786" s="497" t="str">
        <f>Table10[[#This Row],[ID NCC]]&amp;Table10[[#This Row],[Trạm/DTR]]</f>
        <v>001J3000002HLYIIA4Đại Lộc</v>
      </c>
      <c r="E1786" s="497" t="str">
        <f>IF(Table10[[#This Row],[DTR/Trạm]]="DTR",_xlfn.XLOOKUP(Table10[[#This Row],[ID NCC]],DS_NCC_DTR[ID NCC],DS_NCC_DTR[Nhân viên]),_xlfn.XLOOKUP(Table10[[#This Row],[ID NCC]],Data_TongTram2[ID NCC],Data_TongTram2[Nhân viên]))</f>
        <v>Phan Hiếu Lộc</v>
      </c>
      <c r="F1786" s="497" t="str">
        <f>IF(Table10[[#This Row],[Trạm/DTR]]="DTR",_xlfn.XLOOKUP(Table10[[#This Row],[ID NCC]],DS_NCC_DTR[ID NCC],DS_NCC_DTR[Admin miền]),_xlfn.XLOOKUP(Table10[[#This Row],[Trạm/DTR]],Table16[Trạm],Table16[[Admin ]]))</f>
        <v>Đào Dương Anh Thư</v>
      </c>
      <c r="G1786" t="s">
        <v>1296</v>
      </c>
      <c r="H1786" s="497" t="str">
        <f>VLOOKUP(Table10[[#This Row],[Sản Phẩm RG]],'Thông tin'!C:F,4,0)</f>
        <v>PET chai</v>
      </c>
      <c r="I1786">
        <v>1020</v>
      </c>
      <c r="J1786" s="497">
        <f>Table10[[#This Row],[Sản lượng kg]]/1000</f>
        <v>1.02</v>
      </c>
      <c r="K1786" s="497" t="str">
        <f>_xlfn.XLOOKUP(Table10[[#This Row],[Loại Hàng]],Table59[Nhóm],Table59[Qui đổi])</f>
        <v>PET chai</v>
      </c>
      <c r="L1786" s="403">
        <v>46155</v>
      </c>
      <c r="M1786" t="s">
        <v>606</v>
      </c>
      <c r="N1786" s="497">
        <f>IF(COUNTIF($A$3:A1786,A1786)=1,1,0)</f>
        <v>1</v>
      </c>
    </row>
    <row r="1787" spans="1:14" x14ac:dyDescent="0.35">
      <c r="A1787" t="s">
        <v>2932</v>
      </c>
      <c r="B1787" s="497" t="str">
        <f>IF(Table10[[#This Row],[DTR/Trạm]]="DTR",_xlfn.XLOOKUP(Table10[[#This Row],[ID NCC]],DS_NCC_DTR[ID NCC],DS_NCC_DTR[Tên NCC]),_xlfn.XLOOKUP(Table10[[#This Row],[ID NCC]],Data_TongTram2[ID NCC],Data_TongTram2[Tên NCC]))</f>
        <v>Bích Vân (Biên Hòa) PET xá</v>
      </c>
      <c r="C1787" s="497" t="str">
        <f>IF(Table10[[#This Row],[Trạm/DTR]]="DTR","DTR","Trạm")</f>
        <v>Trạm</v>
      </c>
      <c r="D1787" s="497" t="str">
        <f>Table10[[#This Row],[ID NCC]]&amp;Table10[[#This Row],[Trạm/DTR]]</f>
        <v>001dc00002nZcOXAA0Đại Lộc</v>
      </c>
      <c r="E1787" s="497" t="str">
        <f>IF(Table10[[#This Row],[DTR/Trạm]]="DTR",_xlfn.XLOOKUP(Table10[[#This Row],[ID NCC]],DS_NCC_DTR[ID NCC],DS_NCC_DTR[Nhân viên]),_xlfn.XLOOKUP(Table10[[#This Row],[ID NCC]],Data_TongTram2[ID NCC],Data_TongTram2[Nhân viên]))</f>
        <v>Phan Hiếu Lộc</v>
      </c>
      <c r="F1787" s="497" t="str">
        <f>IF(Table10[[#This Row],[Trạm/DTR]]="DTR",_xlfn.XLOOKUP(Table10[[#This Row],[ID NCC]],DS_NCC_DTR[ID NCC],DS_NCC_DTR[Admin miền]),_xlfn.XLOOKUP(Table10[[#This Row],[Trạm/DTR]],Table16[Trạm],Table16[[Admin ]]))</f>
        <v>Đào Dương Anh Thư</v>
      </c>
      <c r="G1787" t="s">
        <v>1296</v>
      </c>
      <c r="H1787" s="497" t="str">
        <f>VLOOKUP(Table10[[#This Row],[Sản Phẩm RG]],'Thông tin'!C:F,4,0)</f>
        <v>PET chai</v>
      </c>
      <c r="I1787">
        <v>620</v>
      </c>
      <c r="J1787" s="497">
        <f>Table10[[#This Row],[Sản lượng kg]]/1000</f>
        <v>0.62</v>
      </c>
      <c r="K1787" s="497" t="str">
        <f>_xlfn.XLOOKUP(Table10[[#This Row],[Loại Hàng]],Table59[Nhóm],Table59[Qui đổi])</f>
        <v>PET chai</v>
      </c>
      <c r="L1787" s="403">
        <v>46155</v>
      </c>
      <c r="M1787" t="s">
        <v>606</v>
      </c>
      <c r="N1787" s="497">
        <f>IF(COUNTIF($A$3:A1787,A1787)=1,1,0)</f>
        <v>0</v>
      </c>
    </row>
    <row r="1788" spans="1:14" x14ac:dyDescent="0.35">
      <c r="A1788" t="s">
        <v>296</v>
      </c>
      <c r="B1788" s="497" t="str">
        <f>IF(Table10[[#This Row],[DTR/Trạm]]="DTR",_xlfn.XLOOKUP(Table10[[#This Row],[ID NCC]],DS_NCC_DTR[ID NCC],DS_NCC_DTR[Tên NCC]),_xlfn.XLOOKUP(Table10[[#This Row],[ID NCC]],Data_TongTram2[ID NCC],Data_TongTram2[Tên NCC]))</f>
        <v>Hkd Cô Tư PET xá</v>
      </c>
      <c r="C1788" s="497" t="str">
        <f>IF(Table10[[#This Row],[Trạm/DTR]]="DTR","DTR","Trạm")</f>
        <v>Trạm</v>
      </c>
      <c r="D1788" s="497" t="str">
        <f>Table10[[#This Row],[ID NCC]]&amp;Table10[[#This Row],[Trạm/DTR]]</f>
        <v>001J3000002HLYHIA4Đại Lộc</v>
      </c>
      <c r="E1788" s="497" t="str">
        <f>IF(Table10[[#This Row],[DTR/Trạm]]="DTR",_xlfn.XLOOKUP(Table10[[#This Row],[ID NCC]],DS_NCC_DTR[ID NCC],DS_NCC_DTR[Nhân viên]),_xlfn.XLOOKUP(Table10[[#This Row],[ID NCC]],Data_TongTram2[ID NCC],Data_TongTram2[Nhân viên]))</f>
        <v>Phan Hiếu Lộc</v>
      </c>
      <c r="F1788" s="497" t="str">
        <f>IF(Table10[[#This Row],[Trạm/DTR]]="DTR",_xlfn.XLOOKUP(Table10[[#This Row],[ID NCC]],DS_NCC_DTR[ID NCC],DS_NCC_DTR[Admin miền]),_xlfn.XLOOKUP(Table10[[#This Row],[Trạm/DTR]],Table16[Trạm],Table16[[Admin ]]))</f>
        <v>Đào Dương Anh Thư</v>
      </c>
      <c r="G1788" t="s">
        <v>1296</v>
      </c>
      <c r="H1788" s="497" t="str">
        <f>VLOOKUP(Table10[[#This Row],[Sản Phẩm RG]],'Thông tin'!C:F,4,0)</f>
        <v>PET chai</v>
      </c>
      <c r="I1788">
        <v>930</v>
      </c>
      <c r="J1788" s="497">
        <f>Table10[[#This Row],[Sản lượng kg]]/1000</f>
        <v>0.93</v>
      </c>
      <c r="K1788" s="497" t="str">
        <f>_xlfn.XLOOKUP(Table10[[#This Row],[Loại Hàng]],Table59[Nhóm],Table59[Qui đổi])</f>
        <v>PET chai</v>
      </c>
      <c r="L1788" s="403">
        <v>46155</v>
      </c>
      <c r="M1788" t="s">
        <v>606</v>
      </c>
      <c r="N1788" s="497">
        <f>IF(COUNTIF($A$3:A1788,A1788)=1,1,0)</f>
        <v>0</v>
      </c>
    </row>
    <row r="1789" spans="1:14" x14ac:dyDescent="0.35">
      <c r="A1789" t="s">
        <v>300</v>
      </c>
      <c r="B1789" s="497" t="str">
        <f>IF(Table10[[#This Row],[DTR/Trạm]]="DTR",_xlfn.XLOOKUP(Table10[[#This Row],[ID NCC]],DS_NCC_DTR[ID NCC],DS_NCC_DTR[Tên NCC]),_xlfn.XLOOKUP(Table10[[#This Row],[ID NCC]],Data_TongTram2[ID NCC],Data_TongTram2[Tên NCC]))</f>
        <v>Anh Thành Cẩm Mỹ</v>
      </c>
      <c r="C1789" s="497" t="str">
        <f>IF(Table10[[#This Row],[Trạm/DTR]]="DTR","DTR","Trạm")</f>
        <v>Trạm</v>
      </c>
      <c r="D1789" s="497" t="str">
        <f>Table10[[#This Row],[ID NCC]]&amp;Table10[[#This Row],[Trạm/DTR]]</f>
        <v>001J3000002HLqqIAGĐại Lộc</v>
      </c>
      <c r="E1789" s="497" t="str">
        <f>IF(Table10[[#This Row],[DTR/Trạm]]="DTR",_xlfn.XLOOKUP(Table10[[#This Row],[ID NCC]],DS_NCC_DTR[ID NCC],DS_NCC_DTR[Nhân viên]),_xlfn.XLOOKUP(Table10[[#This Row],[ID NCC]],Data_TongTram2[ID NCC],Data_TongTram2[Nhân viên]))</f>
        <v>Phan Hiếu Lộc</v>
      </c>
      <c r="F1789" s="497" t="str">
        <f>IF(Table10[[#This Row],[Trạm/DTR]]="DTR",_xlfn.XLOOKUP(Table10[[#This Row],[ID NCC]],DS_NCC_DTR[ID NCC],DS_NCC_DTR[Admin miền]),_xlfn.XLOOKUP(Table10[[#This Row],[Trạm/DTR]],Table16[Trạm],Table16[[Admin ]]))</f>
        <v>Đào Dương Anh Thư</v>
      </c>
      <c r="G1789" t="s">
        <v>1296</v>
      </c>
      <c r="H1789" s="497" t="str">
        <f>VLOOKUP(Table10[[#This Row],[Sản Phẩm RG]],'Thông tin'!C:F,4,0)</f>
        <v>PET chai</v>
      </c>
      <c r="I1789">
        <v>660</v>
      </c>
      <c r="J1789" s="497">
        <f>Table10[[#This Row],[Sản lượng kg]]/1000</f>
        <v>0.66</v>
      </c>
      <c r="K1789" s="497" t="str">
        <f>_xlfn.XLOOKUP(Table10[[#This Row],[Loại Hàng]],Table59[Nhóm],Table59[Qui đổi])</f>
        <v>PET chai</v>
      </c>
      <c r="L1789" s="403">
        <v>46155</v>
      </c>
      <c r="M1789" t="s">
        <v>606</v>
      </c>
      <c r="N1789" s="497">
        <f>IF(COUNTIF($A$3:A1789,A1789)=1,1,0)</f>
        <v>0</v>
      </c>
    </row>
    <row r="1790" spans="1:14" x14ac:dyDescent="0.35">
      <c r="A1790" t="s">
        <v>315</v>
      </c>
      <c r="B1790" s="497" t="str">
        <f>IF(Table10[[#This Row],[DTR/Trạm]]="DTR",_xlfn.XLOOKUP(Table10[[#This Row],[ID NCC]],DS_NCC_DTR[ID NCC],DS_NCC_DTR[Tên NCC]),_xlfn.XLOOKUP(Table10[[#This Row],[ID NCC]],Data_TongTram2[ID NCC],Data_TongTram2[Tên NCC]))</f>
        <v>HKD Bùi Văn Tuấn PET xá</v>
      </c>
      <c r="C1790" s="497" t="str">
        <f>IF(Table10[[#This Row],[Trạm/DTR]]="DTR","DTR","Trạm")</f>
        <v>Trạm</v>
      </c>
      <c r="D1790" s="497" t="str">
        <f>Table10[[#This Row],[ID NCC]]&amp;Table10[[#This Row],[Trạm/DTR]]</f>
        <v>001J3000002HLYJIA4Đại Lộc</v>
      </c>
      <c r="E1790" s="497" t="str">
        <f>IF(Table10[[#This Row],[DTR/Trạm]]="DTR",_xlfn.XLOOKUP(Table10[[#This Row],[ID NCC]],DS_NCC_DTR[ID NCC],DS_NCC_DTR[Nhân viên]),_xlfn.XLOOKUP(Table10[[#This Row],[ID NCC]],Data_TongTram2[ID NCC],Data_TongTram2[Nhân viên]))</f>
        <v>Phan Hiếu Lộc</v>
      </c>
      <c r="F1790" s="497" t="str">
        <f>IF(Table10[[#This Row],[Trạm/DTR]]="DTR",_xlfn.XLOOKUP(Table10[[#This Row],[ID NCC]],DS_NCC_DTR[ID NCC],DS_NCC_DTR[Admin miền]),_xlfn.XLOOKUP(Table10[[#This Row],[Trạm/DTR]],Table16[Trạm],Table16[[Admin ]]))</f>
        <v>Đào Dương Anh Thư</v>
      </c>
      <c r="G1790" t="s">
        <v>1296</v>
      </c>
      <c r="H1790" s="497" t="str">
        <f>VLOOKUP(Table10[[#This Row],[Sản Phẩm RG]],'Thông tin'!C:F,4,0)</f>
        <v>PET chai</v>
      </c>
      <c r="I1790">
        <v>840</v>
      </c>
      <c r="J1790" s="497">
        <f>Table10[[#This Row],[Sản lượng kg]]/1000</f>
        <v>0.84</v>
      </c>
      <c r="K1790" s="497" t="str">
        <f>_xlfn.XLOOKUP(Table10[[#This Row],[Loại Hàng]],Table59[Nhóm],Table59[Qui đổi])</f>
        <v>PET chai</v>
      </c>
      <c r="L1790" s="403">
        <v>46155</v>
      </c>
      <c r="M1790" t="s">
        <v>606</v>
      </c>
      <c r="N1790" s="497">
        <f>IF(COUNTIF($A$3:A1790,A1790)=1,1,0)</f>
        <v>0</v>
      </c>
    </row>
    <row r="1791" spans="1:14" x14ac:dyDescent="0.35">
      <c r="A1791" t="s">
        <v>323</v>
      </c>
      <c r="B1791" s="497" t="str">
        <f>IF(Table10[[#This Row],[DTR/Trạm]]="DTR",_xlfn.XLOOKUP(Table10[[#This Row],[ID NCC]],DS_NCC_DTR[ID NCC],DS_NCC_DTR[Tên NCC]),_xlfn.XLOOKUP(Table10[[#This Row],[ID NCC]],Data_TongTram2[ID NCC],Data_TongTram2[Tên NCC]))</f>
        <v>Liêm Lãng (Định Quán) Pet Xá</v>
      </c>
      <c r="C1791" s="497" t="str">
        <f>IF(Table10[[#This Row],[Trạm/DTR]]="DTR","DTR","Trạm")</f>
        <v>Trạm</v>
      </c>
      <c r="D1791" s="497" t="str">
        <f>Table10[[#This Row],[ID NCC]]&amp;Table10[[#This Row],[Trạm/DTR]]</f>
        <v>001J3000002HLnZIAWĐại Lộc</v>
      </c>
      <c r="E1791" s="497" t="str">
        <f>IF(Table10[[#This Row],[DTR/Trạm]]="DTR",_xlfn.XLOOKUP(Table10[[#This Row],[ID NCC]],DS_NCC_DTR[ID NCC],DS_NCC_DTR[Nhân viên]),_xlfn.XLOOKUP(Table10[[#This Row],[ID NCC]],Data_TongTram2[ID NCC],Data_TongTram2[Nhân viên]))</f>
        <v>Phan Hiếu Lộc</v>
      </c>
      <c r="F1791" s="497" t="str">
        <f>IF(Table10[[#This Row],[Trạm/DTR]]="DTR",_xlfn.XLOOKUP(Table10[[#This Row],[ID NCC]],DS_NCC_DTR[ID NCC],DS_NCC_DTR[Admin miền]),_xlfn.XLOOKUP(Table10[[#This Row],[Trạm/DTR]],Table16[Trạm],Table16[[Admin ]]))</f>
        <v>Đào Dương Anh Thư</v>
      </c>
      <c r="G1791" t="s">
        <v>1296</v>
      </c>
      <c r="H1791" s="497" t="str">
        <f>VLOOKUP(Table10[[#This Row],[Sản Phẩm RG]],'Thông tin'!C:F,4,0)</f>
        <v>PET chai</v>
      </c>
      <c r="I1791">
        <v>1010</v>
      </c>
      <c r="J1791" s="497">
        <f>Table10[[#This Row],[Sản lượng kg]]/1000</f>
        <v>1.01</v>
      </c>
      <c r="K1791" s="497" t="str">
        <f>_xlfn.XLOOKUP(Table10[[#This Row],[Loại Hàng]],Table59[Nhóm],Table59[Qui đổi])</f>
        <v>PET chai</v>
      </c>
      <c r="L1791" s="403">
        <v>46155</v>
      </c>
      <c r="M1791" t="s">
        <v>606</v>
      </c>
      <c r="N1791" s="497">
        <f>IF(COUNTIF($A$3:A1791,A1791)=1,1,0)</f>
        <v>0</v>
      </c>
    </row>
    <row r="1792" spans="1:14" x14ac:dyDescent="0.35">
      <c r="A1792" t="s">
        <v>628</v>
      </c>
      <c r="B1792" s="497" t="str">
        <f>IF(Table10[[#This Row],[DTR/Trạm]]="DTR",_xlfn.XLOOKUP(Table10[[#This Row],[ID NCC]],DS_NCC_DTR[ID NCC],DS_NCC_DTR[Tên NCC]),_xlfn.XLOOKUP(Table10[[#This Row],[ID NCC]],Data_TongTram2[ID NCC],Data_TongTram2[Tên NCC]))</f>
        <v>Anh Sơn (Xuân Lộc) PET xá</v>
      </c>
      <c r="C1792" s="497" t="str">
        <f>IF(Table10[[#This Row],[Trạm/DTR]]="DTR","DTR","Trạm")</f>
        <v>Trạm</v>
      </c>
      <c r="D1792" s="497" t="str">
        <f>Table10[[#This Row],[ID NCC]]&amp;Table10[[#This Row],[Trạm/DTR]]</f>
        <v>001dc00001O1CiLAAVĐại Lộc</v>
      </c>
      <c r="E1792" s="497" t="str">
        <f>IF(Table10[[#This Row],[DTR/Trạm]]="DTR",_xlfn.XLOOKUP(Table10[[#This Row],[ID NCC]],DS_NCC_DTR[ID NCC],DS_NCC_DTR[Nhân viên]),_xlfn.XLOOKUP(Table10[[#This Row],[ID NCC]],Data_TongTram2[ID NCC],Data_TongTram2[Nhân viên]))</f>
        <v>Phan Hiếu Lộc</v>
      </c>
      <c r="F1792" s="497" t="str">
        <f>IF(Table10[[#This Row],[Trạm/DTR]]="DTR",_xlfn.XLOOKUP(Table10[[#This Row],[ID NCC]],DS_NCC_DTR[ID NCC],DS_NCC_DTR[Admin miền]),_xlfn.XLOOKUP(Table10[[#This Row],[Trạm/DTR]],Table16[Trạm],Table16[[Admin ]]))</f>
        <v>Đào Dương Anh Thư</v>
      </c>
      <c r="G1792" t="s">
        <v>1296</v>
      </c>
      <c r="H1792" s="497" t="str">
        <f>VLOOKUP(Table10[[#This Row],[Sản Phẩm RG]],'Thông tin'!C:F,4,0)</f>
        <v>PET chai</v>
      </c>
      <c r="I1792">
        <v>740</v>
      </c>
      <c r="J1792" s="497">
        <f>Table10[[#This Row],[Sản lượng kg]]/1000</f>
        <v>0.74</v>
      </c>
      <c r="K1792" s="497" t="str">
        <f>_xlfn.XLOOKUP(Table10[[#This Row],[Loại Hàng]],Table59[Nhóm],Table59[Qui đổi])</f>
        <v>PET chai</v>
      </c>
      <c r="L1792" s="403">
        <v>46155</v>
      </c>
      <c r="M1792" t="s">
        <v>606</v>
      </c>
      <c r="N1792" s="497">
        <f>IF(COUNTIF($A$3:A1792,A1792)=1,1,0)</f>
        <v>1</v>
      </c>
    </row>
    <row r="1793" spans="1:14" x14ac:dyDescent="0.35">
      <c r="A1793" t="s">
        <v>299</v>
      </c>
      <c r="B1793" s="497" t="str">
        <f>IF(Table10[[#This Row],[DTR/Trạm]]="DTR",_xlfn.XLOOKUP(Table10[[#This Row],[ID NCC]],DS_NCC_DTR[ID NCC],DS_NCC_DTR[Tên NCC]),_xlfn.XLOOKUP(Table10[[#This Row],[ID NCC]],Data_TongTram2[ID NCC],Data_TongTram2[Tên NCC]))</f>
        <v>Chị Thủy (Dầu Giây) Pet Xá</v>
      </c>
      <c r="C1793" s="497" t="str">
        <f>IF(Table10[[#This Row],[Trạm/DTR]]="DTR","DTR","Trạm")</f>
        <v>Trạm</v>
      </c>
      <c r="D1793" s="497" t="str">
        <f>Table10[[#This Row],[ID NCC]]&amp;Table10[[#This Row],[Trạm/DTR]]</f>
        <v>001J3000007XO2kIAGĐại Lộc</v>
      </c>
      <c r="E1793" s="497" t="str">
        <f>IF(Table10[[#This Row],[DTR/Trạm]]="DTR",_xlfn.XLOOKUP(Table10[[#This Row],[ID NCC]],DS_NCC_DTR[ID NCC],DS_NCC_DTR[Nhân viên]),_xlfn.XLOOKUP(Table10[[#This Row],[ID NCC]],Data_TongTram2[ID NCC],Data_TongTram2[Nhân viên]))</f>
        <v>Phan Hiếu Lộc</v>
      </c>
      <c r="F1793" s="497" t="str">
        <f>IF(Table10[[#This Row],[Trạm/DTR]]="DTR",_xlfn.XLOOKUP(Table10[[#This Row],[ID NCC]],DS_NCC_DTR[ID NCC],DS_NCC_DTR[Admin miền]),_xlfn.XLOOKUP(Table10[[#This Row],[Trạm/DTR]],Table16[Trạm],Table16[[Admin ]]))</f>
        <v>Đào Dương Anh Thư</v>
      </c>
      <c r="G1793" t="s">
        <v>1296</v>
      </c>
      <c r="H1793" s="497" t="str">
        <f>VLOOKUP(Table10[[#This Row],[Sản Phẩm RG]],'Thông tin'!C:F,4,0)</f>
        <v>PET chai</v>
      </c>
      <c r="I1793">
        <v>1020</v>
      </c>
      <c r="J1793" s="497">
        <f>Table10[[#This Row],[Sản lượng kg]]/1000</f>
        <v>1.02</v>
      </c>
      <c r="K1793" s="497" t="str">
        <f>_xlfn.XLOOKUP(Table10[[#This Row],[Loại Hàng]],Table59[Nhóm],Table59[Qui đổi])</f>
        <v>PET chai</v>
      </c>
      <c r="L1793" s="403">
        <v>46155</v>
      </c>
      <c r="M1793" t="s">
        <v>606</v>
      </c>
      <c r="N1793" s="497">
        <f>IF(COUNTIF($A$3:A1793,A1793)=1,1,0)</f>
        <v>0</v>
      </c>
    </row>
    <row r="1794" spans="1:14" x14ac:dyDescent="0.35">
      <c r="A1794" t="s">
        <v>296</v>
      </c>
      <c r="B1794" s="497" t="str">
        <f>IF(Table10[[#This Row],[DTR/Trạm]]="DTR",_xlfn.XLOOKUP(Table10[[#This Row],[ID NCC]],DS_NCC_DTR[ID NCC],DS_NCC_DTR[Tên NCC]),_xlfn.XLOOKUP(Table10[[#This Row],[ID NCC]],Data_TongTram2[ID NCC],Data_TongTram2[Tên NCC]))</f>
        <v>Hkd Cô Tư PET xá</v>
      </c>
      <c r="C1794" s="497" t="str">
        <f>IF(Table10[[#This Row],[Trạm/DTR]]="DTR","DTR","Trạm")</f>
        <v>Trạm</v>
      </c>
      <c r="D1794" s="497" t="str">
        <f>Table10[[#This Row],[ID NCC]]&amp;Table10[[#This Row],[Trạm/DTR]]</f>
        <v>001J3000002HLYHIA4Đại Lộc</v>
      </c>
      <c r="E1794" s="497" t="str">
        <f>IF(Table10[[#This Row],[DTR/Trạm]]="DTR",_xlfn.XLOOKUP(Table10[[#This Row],[ID NCC]],DS_NCC_DTR[ID NCC],DS_NCC_DTR[Nhân viên]),_xlfn.XLOOKUP(Table10[[#This Row],[ID NCC]],Data_TongTram2[ID NCC],Data_TongTram2[Nhân viên]))</f>
        <v>Phan Hiếu Lộc</v>
      </c>
      <c r="F1794" s="497" t="str">
        <f>IF(Table10[[#This Row],[Trạm/DTR]]="DTR",_xlfn.XLOOKUP(Table10[[#This Row],[ID NCC]],DS_NCC_DTR[ID NCC],DS_NCC_DTR[Admin miền]),_xlfn.XLOOKUP(Table10[[#This Row],[Trạm/DTR]],Table16[Trạm],Table16[[Admin ]]))</f>
        <v>Đào Dương Anh Thư</v>
      </c>
      <c r="G1794" t="s">
        <v>1296</v>
      </c>
      <c r="H1794" s="497" t="str">
        <f>VLOOKUP(Table10[[#This Row],[Sản Phẩm RG]],'Thông tin'!C:F,4,0)</f>
        <v>PET chai</v>
      </c>
      <c r="I1794">
        <v>700</v>
      </c>
      <c r="J1794" s="497">
        <f>Table10[[#This Row],[Sản lượng kg]]/1000</f>
        <v>0.7</v>
      </c>
      <c r="K1794" s="497" t="str">
        <f>_xlfn.XLOOKUP(Table10[[#This Row],[Loại Hàng]],Table59[Nhóm],Table59[Qui đổi])</f>
        <v>PET chai</v>
      </c>
      <c r="L1794" s="403">
        <v>46155</v>
      </c>
      <c r="M1794" t="s">
        <v>606</v>
      </c>
      <c r="N1794" s="497">
        <f>IF(COUNTIF($A$3:A1794,A1794)=1,1,0)</f>
        <v>0</v>
      </c>
    </row>
    <row r="1795" spans="1:14" x14ac:dyDescent="0.35">
      <c r="A1795" t="s">
        <v>314</v>
      </c>
      <c r="B1795" s="497" t="str">
        <f>IF(Table10[[#This Row],[DTR/Trạm]]="DTR",_xlfn.XLOOKUP(Table10[[#This Row],[ID NCC]],DS_NCC_DTR[ID NCC],DS_NCC_DTR[Tên NCC]),_xlfn.XLOOKUP(Table10[[#This Row],[ID NCC]],Data_TongTram2[ID NCC],Data_TongTram2[Tên NCC]))</f>
        <v>HKD Phạm Ngọc Khánh Trang PET xá</v>
      </c>
      <c r="C1795" s="497" t="str">
        <f>IF(Table10[[#This Row],[Trạm/DTR]]="DTR","DTR","Trạm")</f>
        <v>Trạm</v>
      </c>
      <c r="D1795" s="497" t="str">
        <f>Table10[[#This Row],[ID NCC]]&amp;Table10[[#This Row],[Trạm/DTR]]</f>
        <v>001J3000002HLYPIA4Đại Lộc</v>
      </c>
      <c r="E1795" s="497" t="str">
        <f>IF(Table10[[#This Row],[DTR/Trạm]]="DTR",_xlfn.XLOOKUP(Table10[[#This Row],[ID NCC]],DS_NCC_DTR[ID NCC],DS_NCC_DTR[Nhân viên]),_xlfn.XLOOKUP(Table10[[#This Row],[ID NCC]],Data_TongTram2[ID NCC],Data_TongTram2[Nhân viên]))</f>
        <v>Phan Hiếu Lộc</v>
      </c>
      <c r="F1795" s="497" t="str">
        <f>IF(Table10[[#This Row],[Trạm/DTR]]="DTR",_xlfn.XLOOKUP(Table10[[#This Row],[ID NCC]],DS_NCC_DTR[ID NCC],DS_NCC_DTR[Admin miền]),_xlfn.XLOOKUP(Table10[[#This Row],[Trạm/DTR]],Table16[Trạm],Table16[[Admin ]]))</f>
        <v>Đào Dương Anh Thư</v>
      </c>
      <c r="G1795" t="s">
        <v>1296</v>
      </c>
      <c r="H1795" s="497" t="str">
        <f>VLOOKUP(Table10[[#This Row],[Sản Phẩm RG]],'Thông tin'!C:F,4,0)</f>
        <v>PET chai</v>
      </c>
      <c r="I1795">
        <v>870</v>
      </c>
      <c r="J1795" s="497">
        <f>Table10[[#This Row],[Sản lượng kg]]/1000</f>
        <v>0.87</v>
      </c>
      <c r="K1795" s="497" t="str">
        <f>_xlfn.XLOOKUP(Table10[[#This Row],[Loại Hàng]],Table59[Nhóm],Table59[Qui đổi])</f>
        <v>PET chai</v>
      </c>
      <c r="L1795" s="403">
        <v>46155</v>
      </c>
      <c r="M1795" t="s">
        <v>606</v>
      </c>
      <c r="N1795" s="497">
        <f>IF(COUNTIF($A$3:A1795,A1795)=1,1,0)</f>
        <v>0</v>
      </c>
    </row>
    <row r="1796" spans="1:14" x14ac:dyDescent="0.35">
      <c r="A1796" t="s">
        <v>733</v>
      </c>
      <c r="B1796" s="497" t="str">
        <f>IF(Table10[[#This Row],[DTR/Trạm]]="DTR",_xlfn.XLOOKUP(Table10[[#This Row],[ID NCC]],DS_NCC_DTR[ID NCC],DS_NCC_DTR[Tên NCC]),_xlfn.XLOOKUP(Table10[[#This Row],[ID NCC]],Data_TongTram2[ID NCC],Data_TongTram2[Tên NCC]))</f>
        <v>Anh Xuân</v>
      </c>
      <c r="C1796" s="497" t="str">
        <f>IF(Table10[[#This Row],[Trạm/DTR]]="DTR","DTR","Trạm")</f>
        <v>Trạm</v>
      </c>
      <c r="D1796" s="497" t="str">
        <f>Table10[[#This Row],[ID NCC]]&amp;Table10[[#This Row],[Trạm/DTR]]</f>
        <v>001J3000002HLegIAGĐại Lộc</v>
      </c>
      <c r="E1796" s="497" t="str">
        <f>IF(Table10[[#This Row],[DTR/Trạm]]="DTR",_xlfn.XLOOKUP(Table10[[#This Row],[ID NCC]],DS_NCC_DTR[ID NCC],DS_NCC_DTR[Nhân viên]),_xlfn.XLOOKUP(Table10[[#This Row],[ID NCC]],Data_TongTram2[ID NCC],Data_TongTram2[Nhân viên]))</f>
        <v>Trần Xuân Kiên</v>
      </c>
      <c r="F1796" s="497" t="str">
        <f>IF(Table10[[#This Row],[Trạm/DTR]]="DTR",_xlfn.XLOOKUP(Table10[[#This Row],[ID NCC]],DS_NCC_DTR[ID NCC],DS_NCC_DTR[Admin miền]),_xlfn.XLOOKUP(Table10[[#This Row],[Trạm/DTR]],Table16[Trạm],Table16[[Admin ]]))</f>
        <v>Đào Dương Anh Thư</v>
      </c>
      <c r="G1796" t="s">
        <v>2240</v>
      </c>
      <c r="H1796" s="497" t="str">
        <f>VLOOKUP(Table10[[#This Row],[Sản Phẩm RG]],'Thông tin'!C:F,4,0)</f>
        <v>PET chai</v>
      </c>
      <c r="I1796">
        <v>7745</v>
      </c>
      <c r="J1796" s="497">
        <f>Table10[[#This Row],[Sản lượng kg]]/1000</f>
        <v>7.7450000000000001</v>
      </c>
      <c r="K1796" s="497" t="str">
        <f>_xlfn.XLOOKUP(Table10[[#This Row],[Loại Hàng]],Table59[Nhóm],Table59[Qui đổi])</f>
        <v>PET chai</v>
      </c>
      <c r="L1796" s="403">
        <v>46156</v>
      </c>
      <c r="M1796" t="s">
        <v>606</v>
      </c>
      <c r="N1796" s="497">
        <f>IF(COUNTIF($A$3:A1796,A1796)=1,1,0)</f>
        <v>1</v>
      </c>
    </row>
    <row r="1797" spans="1:14" x14ac:dyDescent="0.35">
      <c r="A1797" t="s">
        <v>377</v>
      </c>
      <c r="B1797" s="497" t="str">
        <f>IF(Table10[[#This Row],[DTR/Trạm]]="DTR",_xlfn.XLOOKUP(Table10[[#This Row],[ID NCC]],DS_NCC_DTR[ID NCC],DS_NCC_DTR[Tên NCC]),_xlfn.XLOOKUP(Table10[[#This Row],[ID NCC]],Data_TongTram2[ID NCC],Data_TongTram2[Tên NCC]))</f>
        <v>HKD Tâm Tường</v>
      </c>
      <c r="C1797" s="497" t="str">
        <f>IF(Table10[[#This Row],[Trạm/DTR]]="DTR","DTR","Trạm")</f>
        <v>Trạm</v>
      </c>
      <c r="D1797" s="497" t="str">
        <f>Table10[[#This Row],[ID NCC]]&amp;Table10[[#This Row],[Trạm/DTR]]</f>
        <v>001J3000002HLjfIAGĐại Lộc</v>
      </c>
      <c r="E1797" s="497" t="str">
        <f>IF(Table10[[#This Row],[DTR/Trạm]]="DTR",_xlfn.XLOOKUP(Table10[[#This Row],[ID NCC]],DS_NCC_DTR[ID NCC],DS_NCC_DTR[Nhân viên]),_xlfn.XLOOKUP(Table10[[#This Row],[ID NCC]],Data_TongTram2[ID NCC],Data_TongTram2[Nhân viên]))</f>
        <v>Võ Văn Hảo</v>
      </c>
      <c r="F1797" s="497" t="str">
        <f>IF(Table10[[#This Row],[Trạm/DTR]]="DTR",_xlfn.XLOOKUP(Table10[[#This Row],[ID NCC]],DS_NCC_DTR[ID NCC],DS_NCC_DTR[Admin miền]),_xlfn.XLOOKUP(Table10[[#This Row],[Trạm/DTR]],Table16[Trạm],Table16[[Admin ]]))</f>
        <v>Đào Dương Anh Thư</v>
      </c>
      <c r="G1797" t="s">
        <v>2240</v>
      </c>
      <c r="H1797" s="497" t="str">
        <f>VLOOKUP(Table10[[#This Row],[Sản Phẩm RG]],'Thông tin'!C:F,4,0)</f>
        <v>PET chai</v>
      </c>
      <c r="I1797">
        <v>9792</v>
      </c>
      <c r="J1797" s="497">
        <f>Table10[[#This Row],[Sản lượng kg]]/1000</f>
        <v>9.7919999999999998</v>
      </c>
      <c r="K1797" s="497" t="str">
        <f>_xlfn.XLOOKUP(Table10[[#This Row],[Loại Hàng]],Table59[Nhóm],Table59[Qui đổi])</f>
        <v>PET chai</v>
      </c>
      <c r="L1797" s="403">
        <v>46156</v>
      </c>
      <c r="M1797" t="s">
        <v>606</v>
      </c>
      <c r="N1797" s="497">
        <f>IF(COUNTIF($A$3:A1797,A1797)=1,1,0)</f>
        <v>0</v>
      </c>
    </row>
    <row r="1798" spans="1:14" x14ac:dyDescent="0.35">
      <c r="A1798" t="s">
        <v>627</v>
      </c>
      <c r="B1798" s="497" t="str">
        <f>IF(Table10[[#This Row],[DTR/Trạm]]="DTR",_xlfn.XLOOKUP(Table10[[#This Row],[ID NCC]],DS_NCC_DTR[ID NCC],DS_NCC_DTR[Tên NCC]),_xlfn.XLOOKUP(Table10[[#This Row],[ID NCC]],Data_TongTram2[ID NCC],Data_TongTram2[Tên NCC]))</f>
        <v>Lê Anh Bun Bình Thuận</v>
      </c>
      <c r="C1798" s="497" t="str">
        <f>IF(Table10[[#This Row],[Trạm/DTR]]="DTR","DTR","Trạm")</f>
        <v>Trạm</v>
      </c>
      <c r="D1798" s="497" t="str">
        <f>Table10[[#This Row],[ID NCC]]&amp;Table10[[#This Row],[Trạm/DTR]]</f>
        <v>001dc00001ONOWLAA5Đại Lộc</v>
      </c>
      <c r="E1798" s="497" t="str">
        <f>IF(Table10[[#This Row],[DTR/Trạm]]="DTR",_xlfn.XLOOKUP(Table10[[#This Row],[ID NCC]],DS_NCC_DTR[ID NCC],DS_NCC_DTR[Nhân viên]),_xlfn.XLOOKUP(Table10[[#This Row],[ID NCC]],Data_TongTram2[ID NCC],Data_TongTram2[Nhân viên]))</f>
        <v>Trần Xuân Kiên</v>
      </c>
      <c r="F1798" s="497" t="str">
        <f>IF(Table10[[#This Row],[Trạm/DTR]]="DTR",_xlfn.XLOOKUP(Table10[[#This Row],[ID NCC]],DS_NCC_DTR[ID NCC],DS_NCC_DTR[Admin miền]),_xlfn.XLOOKUP(Table10[[#This Row],[Trạm/DTR]],Table16[Trạm],Table16[[Admin ]]))</f>
        <v>Đào Dương Anh Thư</v>
      </c>
      <c r="G1798" t="s">
        <v>1296</v>
      </c>
      <c r="H1798" s="497" t="str">
        <f>VLOOKUP(Table10[[#This Row],[Sản Phẩm RG]],'Thông tin'!C:F,4,0)</f>
        <v>PET chai</v>
      </c>
      <c r="I1798">
        <v>1010</v>
      </c>
      <c r="J1798" s="497">
        <f>Table10[[#This Row],[Sản lượng kg]]/1000</f>
        <v>1.01</v>
      </c>
      <c r="K1798" s="497" t="str">
        <f>_xlfn.XLOOKUP(Table10[[#This Row],[Loại Hàng]],Table59[Nhóm],Table59[Qui đổi])</f>
        <v>PET chai</v>
      </c>
      <c r="L1798" s="403">
        <v>46156</v>
      </c>
      <c r="M1798" t="s">
        <v>606</v>
      </c>
      <c r="N1798" s="497">
        <f>IF(COUNTIF($A$3:A1798,A1798)=1,1,0)</f>
        <v>0</v>
      </c>
    </row>
    <row r="1799" spans="1:14" x14ac:dyDescent="0.35">
      <c r="A1799" t="s">
        <v>296</v>
      </c>
      <c r="B1799" s="497" t="str">
        <f>IF(Table10[[#This Row],[DTR/Trạm]]="DTR",_xlfn.XLOOKUP(Table10[[#This Row],[ID NCC]],DS_NCC_DTR[ID NCC],DS_NCC_DTR[Tên NCC]),_xlfn.XLOOKUP(Table10[[#This Row],[ID NCC]],Data_TongTram2[ID NCC],Data_TongTram2[Tên NCC]))</f>
        <v>Hkd Cô Tư PET xá</v>
      </c>
      <c r="C1799" s="497" t="str">
        <f>IF(Table10[[#This Row],[Trạm/DTR]]="DTR","DTR","Trạm")</f>
        <v>Trạm</v>
      </c>
      <c r="D1799" s="497" t="str">
        <f>Table10[[#This Row],[ID NCC]]&amp;Table10[[#This Row],[Trạm/DTR]]</f>
        <v>001J3000002HLYHIA4Đại Lộc</v>
      </c>
      <c r="E1799" s="497" t="str">
        <f>IF(Table10[[#This Row],[DTR/Trạm]]="DTR",_xlfn.XLOOKUP(Table10[[#This Row],[ID NCC]],DS_NCC_DTR[ID NCC],DS_NCC_DTR[Nhân viên]),_xlfn.XLOOKUP(Table10[[#This Row],[ID NCC]],Data_TongTram2[ID NCC],Data_TongTram2[Nhân viên]))</f>
        <v>Phan Hiếu Lộc</v>
      </c>
      <c r="F1799" s="497" t="str">
        <f>IF(Table10[[#This Row],[Trạm/DTR]]="DTR",_xlfn.XLOOKUP(Table10[[#This Row],[ID NCC]],DS_NCC_DTR[ID NCC],DS_NCC_DTR[Admin miền]),_xlfn.XLOOKUP(Table10[[#This Row],[Trạm/DTR]],Table16[Trạm],Table16[[Admin ]]))</f>
        <v>Đào Dương Anh Thư</v>
      </c>
      <c r="G1799" t="s">
        <v>1296</v>
      </c>
      <c r="H1799" s="497" t="str">
        <f>VLOOKUP(Table10[[#This Row],[Sản Phẩm RG]],'Thông tin'!C:F,4,0)</f>
        <v>PET chai</v>
      </c>
      <c r="I1799">
        <v>1130</v>
      </c>
      <c r="J1799" s="497">
        <f>Table10[[#This Row],[Sản lượng kg]]/1000</f>
        <v>1.1299999999999999</v>
      </c>
      <c r="K1799" s="497" t="str">
        <f>_xlfn.XLOOKUP(Table10[[#This Row],[Loại Hàng]],Table59[Nhóm],Table59[Qui đổi])</f>
        <v>PET chai</v>
      </c>
      <c r="L1799" s="403">
        <v>46156</v>
      </c>
      <c r="M1799" t="s">
        <v>606</v>
      </c>
      <c r="N1799" s="497">
        <f>IF(COUNTIF($A$3:A1799,A1799)=1,1,0)</f>
        <v>0</v>
      </c>
    </row>
    <row r="1800" spans="1:14" x14ac:dyDescent="0.35">
      <c r="A1800" t="s">
        <v>732</v>
      </c>
      <c r="B1800" s="497" t="str">
        <f>IF(Table10[[#This Row],[DTR/Trạm]]="DTR",_xlfn.XLOOKUP(Table10[[#This Row],[ID NCC]],DS_NCC_DTR[ID NCC],DS_NCC_DTR[Tên NCC]),_xlfn.XLOOKUP(Table10[[#This Row],[ID NCC]],Data_TongTram2[ID NCC],Data_TongTram2[Tên NCC]))</f>
        <v>Anh Hoàng</v>
      </c>
      <c r="C1800" s="497" t="str">
        <f>IF(Table10[[#This Row],[Trạm/DTR]]="DTR","DTR","Trạm")</f>
        <v>Trạm</v>
      </c>
      <c r="D1800" s="497" t="str">
        <f>Table10[[#This Row],[ID NCC]]&amp;Table10[[#This Row],[Trạm/DTR]]</f>
        <v>001J3000002HLdOIAWĐại Lộc</v>
      </c>
      <c r="E1800" s="497" t="str">
        <f>IF(Table10[[#This Row],[DTR/Trạm]]="DTR",_xlfn.XLOOKUP(Table10[[#This Row],[ID NCC]],DS_NCC_DTR[ID NCC],DS_NCC_DTR[Nhân viên]),_xlfn.XLOOKUP(Table10[[#This Row],[ID NCC]],Data_TongTram2[ID NCC],Data_TongTram2[Nhân viên]))</f>
        <v>Trần Xuân Kiên</v>
      </c>
      <c r="F1800" s="497" t="str">
        <f>IF(Table10[[#This Row],[Trạm/DTR]]="DTR",_xlfn.XLOOKUP(Table10[[#This Row],[ID NCC]],DS_NCC_DTR[ID NCC],DS_NCC_DTR[Admin miền]),_xlfn.XLOOKUP(Table10[[#This Row],[Trạm/DTR]],Table16[Trạm],Table16[[Admin ]]))</f>
        <v>Đào Dương Anh Thư</v>
      </c>
      <c r="G1800" t="s">
        <v>2240</v>
      </c>
      <c r="H1800" s="497" t="str">
        <f>VLOOKUP(Table10[[#This Row],[Sản Phẩm RG]],'Thông tin'!C:F,4,0)</f>
        <v>PET chai</v>
      </c>
      <c r="I1800">
        <v>4032</v>
      </c>
      <c r="J1800" s="497">
        <f>Table10[[#This Row],[Sản lượng kg]]/1000</f>
        <v>4.032</v>
      </c>
      <c r="K1800" s="497" t="str">
        <f>_xlfn.XLOOKUP(Table10[[#This Row],[Loại Hàng]],Table59[Nhóm],Table59[Qui đổi])</f>
        <v>PET chai</v>
      </c>
      <c r="L1800" s="403">
        <v>46156</v>
      </c>
      <c r="M1800" t="s">
        <v>606</v>
      </c>
      <c r="N1800" s="497">
        <f>IF(COUNTIF($A$3:A1800,A1800)=1,1,0)</f>
        <v>0</v>
      </c>
    </row>
    <row r="1801" spans="1:14" x14ac:dyDescent="0.35">
      <c r="A1801" t="s">
        <v>368</v>
      </c>
      <c r="B1801" s="497" t="str">
        <f>IF(Table10[[#This Row],[DTR/Trạm]]="DTR",_xlfn.XLOOKUP(Table10[[#This Row],[ID NCC]],DS_NCC_DTR[ID NCC],DS_NCC_DTR[Tên NCC]),_xlfn.XLOOKUP(Table10[[#This Row],[ID NCC]],Data_TongTram2[ID NCC],Data_TongTram2[Tên NCC]))</f>
        <v>HKD Đặng Thị Tuyết Nhung</v>
      </c>
      <c r="C1801" s="497" t="str">
        <f>IF(Table10[[#This Row],[Trạm/DTR]]="DTR","DTR","Trạm")</f>
        <v>Trạm</v>
      </c>
      <c r="D1801" s="497" t="str">
        <f>Table10[[#This Row],[ID NCC]]&amp;Table10[[#This Row],[Trạm/DTR]]</f>
        <v>001J3000005HhUAIA0Đại Lộc</v>
      </c>
      <c r="E1801" s="497" t="str">
        <f>IF(Table10[[#This Row],[DTR/Trạm]]="DTR",_xlfn.XLOOKUP(Table10[[#This Row],[ID NCC]],DS_NCC_DTR[ID NCC],DS_NCC_DTR[Nhân viên]),_xlfn.XLOOKUP(Table10[[#This Row],[ID NCC]],Data_TongTram2[ID NCC],Data_TongTram2[Nhân viên]))</f>
        <v>Phan Hiếu Lộc</v>
      </c>
      <c r="F1801" s="497" t="str">
        <f>IF(Table10[[#This Row],[Trạm/DTR]]="DTR",_xlfn.XLOOKUP(Table10[[#This Row],[ID NCC]],DS_NCC_DTR[ID NCC],DS_NCC_DTR[Admin miền]),_xlfn.XLOOKUP(Table10[[#This Row],[Trạm/DTR]],Table16[Trạm],Table16[[Admin ]]))</f>
        <v>Đào Dương Anh Thư</v>
      </c>
      <c r="G1801" t="s">
        <v>2240</v>
      </c>
      <c r="H1801" s="497" t="str">
        <f>VLOOKUP(Table10[[#This Row],[Sản Phẩm RG]],'Thông tin'!C:F,4,0)</f>
        <v>PET chai</v>
      </c>
      <c r="I1801">
        <v>3126</v>
      </c>
      <c r="J1801" s="497">
        <f>Table10[[#This Row],[Sản lượng kg]]/1000</f>
        <v>3.1259999999999999</v>
      </c>
      <c r="K1801" s="497" t="str">
        <f>_xlfn.XLOOKUP(Table10[[#This Row],[Loại Hàng]],Table59[Nhóm],Table59[Qui đổi])</f>
        <v>PET chai</v>
      </c>
      <c r="L1801" s="403">
        <v>46156</v>
      </c>
      <c r="M1801" t="s">
        <v>606</v>
      </c>
      <c r="N1801" s="497">
        <f>IF(COUNTIF($A$3:A1801,A1801)=1,1,0)</f>
        <v>0</v>
      </c>
    </row>
    <row r="1802" spans="1:14" x14ac:dyDescent="0.35">
      <c r="A1802" t="s">
        <v>328</v>
      </c>
      <c r="B1802" s="497" t="str">
        <f>IF(Table10[[#This Row],[DTR/Trạm]]="DTR",_xlfn.XLOOKUP(Table10[[#This Row],[ID NCC]],DS_NCC_DTR[ID NCC],DS_NCC_DTR[Tên NCC]),_xlfn.XLOOKUP(Table10[[#This Row],[ID NCC]],Data_TongTram2[ID NCC],Data_TongTram2[Tên NCC]))</f>
        <v>Anh Nhật (Trảng Bom) PET xá</v>
      </c>
      <c r="C1802" s="497" t="str">
        <f>IF(Table10[[#This Row],[Trạm/DTR]]="DTR","DTR","Trạm")</f>
        <v>Trạm</v>
      </c>
      <c r="D1802" s="497" t="str">
        <f>Table10[[#This Row],[ID NCC]]&amp;Table10[[#This Row],[Trạm/DTR]]</f>
        <v>001J3000007ZGGUIA4Đại Lộc</v>
      </c>
      <c r="E1802" s="497" t="str">
        <f>IF(Table10[[#This Row],[DTR/Trạm]]="DTR",_xlfn.XLOOKUP(Table10[[#This Row],[ID NCC]],DS_NCC_DTR[ID NCC],DS_NCC_DTR[Nhân viên]),_xlfn.XLOOKUP(Table10[[#This Row],[ID NCC]],Data_TongTram2[ID NCC],Data_TongTram2[Nhân viên]))</f>
        <v>Phan Hiếu Lộc</v>
      </c>
      <c r="F1802" s="497" t="str">
        <f>IF(Table10[[#This Row],[Trạm/DTR]]="DTR",_xlfn.XLOOKUP(Table10[[#This Row],[ID NCC]],DS_NCC_DTR[ID NCC],DS_NCC_DTR[Admin miền]),_xlfn.XLOOKUP(Table10[[#This Row],[Trạm/DTR]],Table16[Trạm],Table16[[Admin ]]))</f>
        <v>Đào Dương Anh Thư</v>
      </c>
      <c r="G1802" t="s">
        <v>1296</v>
      </c>
      <c r="H1802" s="497" t="str">
        <f>VLOOKUP(Table10[[#This Row],[Sản Phẩm RG]],'Thông tin'!C:F,4,0)</f>
        <v>PET chai</v>
      </c>
      <c r="I1802">
        <v>630</v>
      </c>
      <c r="J1802" s="497">
        <f>Table10[[#This Row],[Sản lượng kg]]/1000</f>
        <v>0.63</v>
      </c>
      <c r="K1802" s="497" t="str">
        <f>_xlfn.XLOOKUP(Table10[[#This Row],[Loại Hàng]],Table59[Nhóm],Table59[Qui đổi])</f>
        <v>PET chai</v>
      </c>
      <c r="L1802" s="403">
        <v>46156</v>
      </c>
      <c r="M1802" t="s">
        <v>606</v>
      </c>
      <c r="N1802" s="497">
        <f>IF(COUNTIF($A$3:A1802,A1802)=1,1,0)</f>
        <v>0</v>
      </c>
    </row>
    <row r="1803" spans="1:14" x14ac:dyDescent="0.35">
      <c r="A1803" t="s">
        <v>295</v>
      </c>
      <c r="B1803" s="497" t="str">
        <f>IF(Table10[[#This Row],[DTR/Trạm]]="DTR",_xlfn.XLOOKUP(Table10[[#This Row],[ID NCC]],DS_NCC_DTR[ID NCC],DS_NCC_DTR[Tên NCC]),_xlfn.XLOOKUP(Table10[[#This Row],[ID NCC]],Data_TongTram2[ID NCC],Data_TongTram2[Tên NCC]))</f>
        <v>HKD Bùi Thị Nguyệt PET xá</v>
      </c>
      <c r="C1803" s="497" t="str">
        <f>IF(Table10[[#This Row],[Trạm/DTR]]="DTR","DTR","Trạm")</f>
        <v>Trạm</v>
      </c>
      <c r="D1803" s="497" t="str">
        <f>Table10[[#This Row],[ID NCC]]&amp;Table10[[#This Row],[Trạm/DTR]]</f>
        <v>001J3000002HLYKIA4Đại Lộc</v>
      </c>
      <c r="E1803" s="497" t="str">
        <f>IF(Table10[[#This Row],[DTR/Trạm]]="DTR",_xlfn.XLOOKUP(Table10[[#This Row],[ID NCC]],DS_NCC_DTR[ID NCC],DS_NCC_DTR[Nhân viên]),_xlfn.XLOOKUP(Table10[[#This Row],[ID NCC]],Data_TongTram2[ID NCC],Data_TongTram2[Nhân viên]))</f>
        <v>Phan Hiếu Lộc</v>
      </c>
      <c r="F1803" s="497" t="str">
        <f>IF(Table10[[#This Row],[Trạm/DTR]]="DTR",_xlfn.XLOOKUP(Table10[[#This Row],[ID NCC]],DS_NCC_DTR[ID NCC],DS_NCC_DTR[Admin miền]),_xlfn.XLOOKUP(Table10[[#This Row],[Trạm/DTR]],Table16[Trạm],Table16[[Admin ]]))</f>
        <v>Đào Dương Anh Thư</v>
      </c>
      <c r="G1803" t="s">
        <v>1296</v>
      </c>
      <c r="H1803" s="497" t="str">
        <f>VLOOKUP(Table10[[#This Row],[Sản Phẩm RG]],'Thông tin'!C:F,4,0)</f>
        <v>PET chai</v>
      </c>
      <c r="I1803">
        <v>870</v>
      </c>
      <c r="J1803" s="497">
        <f>Table10[[#This Row],[Sản lượng kg]]/1000</f>
        <v>0.87</v>
      </c>
      <c r="K1803" s="497" t="str">
        <f>_xlfn.XLOOKUP(Table10[[#This Row],[Loại Hàng]],Table59[Nhóm],Table59[Qui đổi])</f>
        <v>PET chai</v>
      </c>
      <c r="L1803" s="403">
        <v>46156</v>
      </c>
      <c r="M1803" t="s">
        <v>606</v>
      </c>
      <c r="N1803" s="497">
        <f>IF(COUNTIF($A$3:A1803,A1803)=1,1,0)</f>
        <v>0</v>
      </c>
    </row>
    <row r="1804" spans="1:14" x14ac:dyDescent="0.35">
      <c r="A1804" t="s">
        <v>299</v>
      </c>
      <c r="B1804" s="497" t="str">
        <f>IF(Table10[[#This Row],[DTR/Trạm]]="DTR",_xlfn.XLOOKUP(Table10[[#This Row],[ID NCC]],DS_NCC_DTR[ID NCC],DS_NCC_DTR[Tên NCC]),_xlfn.XLOOKUP(Table10[[#This Row],[ID NCC]],Data_TongTram2[ID NCC],Data_TongTram2[Tên NCC]))</f>
        <v>Chị Thủy (Dầu Giây) Pet Xá</v>
      </c>
      <c r="C1804" s="497" t="str">
        <f>IF(Table10[[#This Row],[Trạm/DTR]]="DTR","DTR","Trạm")</f>
        <v>Trạm</v>
      </c>
      <c r="D1804" s="497" t="str">
        <f>Table10[[#This Row],[ID NCC]]&amp;Table10[[#This Row],[Trạm/DTR]]</f>
        <v>001J3000007XO2kIAGĐại Lộc</v>
      </c>
      <c r="E1804" s="497" t="str">
        <f>IF(Table10[[#This Row],[DTR/Trạm]]="DTR",_xlfn.XLOOKUP(Table10[[#This Row],[ID NCC]],DS_NCC_DTR[ID NCC],DS_NCC_DTR[Nhân viên]),_xlfn.XLOOKUP(Table10[[#This Row],[ID NCC]],Data_TongTram2[ID NCC],Data_TongTram2[Nhân viên]))</f>
        <v>Phan Hiếu Lộc</v>
      </c>
      <c r="F1804" s="497" t="str">
        <f>IF(Table10[[#This Row],[Trạm/DTR]]="DTR",_xlfn.XLOOKUP(Table10[[#This Row],[ID NCC]],DS_NCC_DTR[ID NCC],DS_NCC_DTR[Admin miền]),_xlfn.XLOOKUP(Table10[[#This Row],[Trạm/DTR]],Table16[Trạm],Table16[[Admin ]]))</f>
        <v>Đào Dương Anh Thư</v>
      </c>
      <c r="G1804" t="s">
        <v>1296</v>
      </c>
      <c r="H1804" s="497" t="str">
        <f>VLOOKUP(Table10[[#This Row],[Sản Phẩm RG]],'Thông tin'!C:F,4,0)</f>
        <v>PET chai</v>
      </c>
      <c r="I1804">
        <v>1130</v>
      </c>
      <c r="J1804" s="497">
        <f>Table10[[#This Row],[Sản lượng kg]]/1000</f>
        <v>1.1299999999999999</v>
      </c>
      <c r="K1804" s="497" t="str">
        <f>_xlfn.XLOOKUP(Table10[[#This Row],[Loại Hàng]],Table59[Nhóm],Table59[Qui đổi])</f>
        <v>PET chai</v>
      </c>
      <c r="L1804" s="403">
        <v>46156</v>
      </c>
      <c r="M1804" t="s">
        <v>606</v>
      </c>
      <c r="N1804" s="497">
        <f>IF(COUNTIF($A$3:A1804,A1804)=1,1,0)</f>
        <v>0</v>
      </c>
    </row>
    <row r="1805" spans="1:14" x14ac:dyDescent="0.35">
      <c r="A1805" t="s">
        <v>314</v>
      </c>
      <c r="B1805" s="497" t="str">
        <f>IF(Table10[[#This Row],[DTR/Trạm]]="DTR",_xlfn.XLOOKUP(Table10[[#This Row],[ID NCC]],DS_NCC_DTR[ID NCC],DS_NCC_DTR[Tên NCC]),_xlfn.XLOOKUP(Table10[[#This Row],[ID NCC]],Data_TongTram2[ID NCC],Data_TongTram2[Tên NCC]))</f>
        <v>HKD Phạm Ngọc Khánh Trang PET xá</v>
      </c>
      <c r="C1805" s="497" t="str">
        <f>IF(Table10[[#This Row],[Trạm/DTR]]="DTR","DTR","Trạm")</f>
        <v>Trạm</v>
      </c>
      <c r="D1805" s="497" t="str">
        <f>Table10[[#This Row],[ID NCC]]&amp;Table10[[#This Row],[Trạm/DTR]]</f>
        <v>001J3000002HLYPIA4Đại Lộc</v>
      </c>
      <c r="E1805" s="497" t="str">
        <f>IF(Table10[[#This Row],[DTR/Trạm]]="DTR",_xlfn.XLOOKUP(Table10[[#This Row],[ID NCC]],DS_NCC_DTR[ID NCC],DS_NCC_DTR[Nhân viên]),_xlfn.XLOOKUP(Table10[[#This Row],[ID NCC]],Data_TongTram2[ID NCC],Data_TongTram2[Nhân viên]))</f>
        <v>Phan Hiếu Lộc</v>
      </c>
      <c r="F1805" s="497" t="str">
        <f>IF(Table10[[#This Row],[Trạm/DTR]]="DTR",_xlfn.XLOOKUP(Table10[[#This Row],[ID NCC]],DS_NCC_DTR[ID NCC],DS_NCC_DTR[Admin miền]),_xlfn.XLOOKUP(Table10[[#This Row],[Trạm/DTR]],Table16[Trạm],Table16[[Admin ]]))</f>
        <v>Đào Dương Anh Thư</v>
      </c>
      <c r="G1805" t="s">
        <v>1296</v>
      </c>
      <c r="H1805" s="497" t="str">
        <f>VLOOKUP(Table10[[#This Row],[Sản Phẩm RG]],'Thông tin'!C:F,4,0)</f>
        <v>PET chai</v>
      </c>
      <c r="I1805">
        <v>800</v>
      </c>
      <c r="J1805" s="497">
        <f>Table10[[#This Row],[Sản lượng kg]]/1000</f>
        <v>0.8</v>
      </c>
      <c r="K1805" s="497" t="str">
        <f>_xlfn.XLOOKUP(Table10[[#This Row],[Loại Hàng]],Table59[Nhóm],Table59[Qui đổi])</f>
        <v>PET chai</v>
      </c>
      <c r="L1805" s="403">
        <v>46156</v>
      </c>
      <c r="M1805" t="s">
        <v>606</v>
      </c>
      <c r="N1805" s="497">
        <f>IF(COUNTIF($A$3:A1805,A1805)=1,1,0)</f>
        <v>0</v>
      </c>
    </row>
    <row r="1806" spans="1:14" x14ac:dyDescent="0.35">
      <c r="A1806" t="s">
        <v>359</v>
      </c>
      <c r="B1806" s="497" t="str">
        <f>IF(Table10[[#This Row],[DTR/Trạm]]="DTR",_xlfn.XLOOKUP(Table10[[#This Row],[ID NCC]],DS_NCC_DTR[ID NCC],DS_NCC_DTR[Tên NCC]),_xlfn.XLOOKUP(Table10[[#This Row],[ID NCC]],Data_TongTram2[ID NCC],Data_TongTram2[Tên NCC]))</f>
        <v>Trung Trinh (Long Khánh) PET xá</v>
      </c>
      <c r="C1806" s="497" t="str">
        <f>IF(Table10[[#This Row],[Trạm/DTR]]="DTR","DTR","Trạm")</f>
        <v>Trạm</v>
      </c>
      <c r="D1806" s="497" t="str">
        <f>Table10[[#This Row],[ID NCC]]&amp;Table10[[#This Row],[Trạm/DTR]]</f>
        <v>001J3000002HLkIIAWĐại Lộc</v>
      </c>
      <c r="E1806" s="497" t="str">
        <f>IF(Table10[[#This Row],[DTR/Trạm]]="DTR",_xlfn.XLOOKUP(Table10[[#This Row],[ID NCC]],DS_NCC_DTR[ID NCC],DS_NCC_DTR[Nhân viên]),_xlfn.XLOOKUP(Table10[[#This Row],[ID NCC]],Data_TongTram2[ID NCC],Data_TongTram2[Nhân viên]))</f>
        <v>Phan Hiếu Lộc</v>
      </c>
      <c r="F1806" s="497" t="str">
        <f>IF(Table10[[#This Row],[Trạm/DTR]]="DTR",_xlfn.XLOOKUP(Table10[[#This Row],[ID NCC]],DS_NCC_DTR[ID NCC],DS_NCC_DTR[Admin miền]),_xlfn.XLOOKUP(Table10[[#This Row],[Trạm/DTR]],Table16[Trạm],Table16[[Admin ]]))</f>
        <v>Đào Dương Anh Thư</v>
      </c>
      <c r="G1806" t="s">
        <v>1296</v>
      </c>
      <c r="H1806" s="497" t="str">
        <f>VLOOKUP(Table10[[#This Row],[Sản Phẩm RG]],'Thông tin'!C:F,4,0)</f>
        <v>PET chai</v>
      </c>
      <c r="I1806">
        <v>620</v>
      </c>
      <c r="J1806" s="497">
        <f>Table10[[#This Row],[Sản lượng kg]]/1000</f>
        <v>0.62</v>
      </c>
      <c r="K1806" s="497" t="str">
        <f>_xlfn.XLOOKUP(Table10[[#This Row],[Loại Hàng]],Table59[Nhóm],Table59[Qui đổi])</f>
        <v>PET chai</v>
      </c>
      <c r="L1806" s="403">
        <v>46156</v>
      </c>
      <c r="M1806" t="s">
        <v>606</v>
      </c>
      <c r="N1806" s="497">
        <f>IF(COUNTIF($A$3:A1806,A1806)=1,1,0)</f>
        <v>1</v>
      </c>
    </row>
    <row r="1807" spans="1:14" x14ac:dyDescent="0.35">
      <c r="A1807" t="s">
        <v>629</v>
      </c>
      <c r="B1807" s="497" t="str">
        <f>IF(Table10[[#This Row],[DTR/Trạm]]="DTR",_xlfn.XLOOKUP(Table10[[#This Row],[ID NCC]],DS_NCC_DTR[ID NCC],DS_NCC_DTR[Tên NCC]),_xlfn.XLOOKUP(Table10[[#This Row],[ID NCC]],Data_TongTram2[ID NCC],Data_TongTram2[Tên NCC]))</f>
        <v>HKD Nguyễn Thị Tâm</v>
      </c>
      <c r="C1807" s="497" t="str">
        <f>IF(Table10[[#This Row],[Trạm/DTR]]="DTR","DTR","Trạm")</f>
        <v>Trạm</v>
      </c>
      <c r="D1807" s="497" t="str">
        <f>Table10[[#This Row],[ID NCC]]&amp;Table10[[#This Row],[Trạm/DTR]]</f>
        <v>001J3000007YkSiIAKĐại Lộc</v>
      </c>
      <c r="E1807" s="497" t="str">
        <f>IF(Table10[[#This Row],[DTR/Trạm]]="DTR",_xlfn.XLOOKUP(Table10[[#This Row],[ID NCC]],DS_NCC_DTR[ID NCC],DS_NCC_DTR[Nhân viên]),_xlfn.XLOOKUP(Table10[[#This Row],[ID NCC]],Data_TongTram2[ID NCC],Data_TongTram2[Nhân viên]))</f>
        <v>Trần Xuân Kiên</v>
      </c>
      <c r="F1807" s="497" t="str">
        <f>IF(Table10[[#This Row],[Trạm/DTR]]="DTR",_xlfn.XLOOKUP(Table10[[#This Row],[ID NCC]],DS_NCC_DTR[ID NCC],DS_NCC_DTR[Admin miền]),_xlfn.XLOOKUP(Table10[[#This Row],[Trạm/DTR]],Table16[Trạm],Table16[[Admin ]]))</f>
        <v>Đào Dương Anh Thư</v>
      </c>
      <c r="G1807" t="s">
        <v>2240</v>
      </c>
      <c r="H1807" s="497" t="str">
        <f>VLOOKUP(Table10[[#This Row],[Sản Phẩm RG]],'Thông tin'!C:F,4,0)</f>
        <v>PET chai</v>
      </c>
      <c r="I1807">
        <v>10266</v>
      </c>
      <c r="J1807" s="497">
        <f>Table10[[#This Row],[Sản lượng kg]]/1000</f>
        <v>10.266</v>
      </c>
      <c r="K1807" s="497" t="str">
        <f>_xlfn.XLOOKUP(Table10[[#This Row],[Loại Hàng]],Table59[Nhóm],Table59[Qui đổi])</f>
        <v>PET chai</v>
      </c>
      <c r="L1807" s="403">
        <v>46157</v>
      </c>
      <c r="M1807" t="s">
        <v>606</v>
      </c>
      <c r="N1807" s="497">
        <f>IF(COUNTIF($A$3:A1807,A1807)=1,1,0)</f>
        <v>0</v>
      </c>
    </row>
    <row r="1808" spans="1:14" x14ac:dyDescent="0.35">
      <c r="A1808" t="s">
        <v>743</v>
      </c>
      <c r="B1808" s="497" t="str">
        <f>IF(Table10[[#This Row],[DTR/Trạm]]="DTR",_xlfn.XLOOKUP(Table10[[#This Row],[ID NCC]],DS_NCC_DTR[ID NCC],DS_NCC_DTR[Tên NCC]),_xlfn.XLOOKUP(Table10[[#This Row],[ID NCC]],Data_TongTram2[ID NCC],Data_TongTram2[Tên NCC]))</f>
        <v>HKD Đinh Thị Thúy</v>
      </c>
      <c r="C1808" s="497" t="str">
        <f>IF(Table10[[#This Row],[Trạm/DTR]]="DTR","DTR","Trạm")</f>
        <v>Trạm</v>
      </c>
      <c r="D1808" s="497" t="str">
        <f>Table10[[#This Row],[ID NCC]]&amp;Table10[[#This Row],[Trạm/DTR]]</f>
        <v>001J3000005FztKIASĐại Lộc</v>
      </c>
      <c r="E1808" s="497" t="str">
        <f>IF(Table10[[#This Row],[DTR/Trạm]]="DTR",_xlfn.XLOOKUP(Table10[[#This Row],[ID NCC]],DS_NCC_DTR[ID NCC],DS_NCC_DTR[Nhân viên]),_xlfn.XLOOKUP(Table10[[#This Row],[ID NCC]],Data_TongTram2[ID NCC],Data_TongTram2[Nhân viên]))</f>
        <v>Nguyễn Thị Hạnh Dung</v>
      </c>
      <c r="F1808" s="497" t="str">
        <f>IF(Table10[[#This Row],[Trạm/DTR]]="DTR",_xlfn.XLOOKUP(Table10[[#This Row],[ID NCC]],DS_NCC_DTR[ID NCC],DS_NCC_DTR[Admin miền]),_xlfn.XLOOKUP(Table10[[#This Row],[Trạm/DTR]],Table16[Trạm],Table16[[Admin ]]))</f>
        <v>Đào Dương Anh Thư</v>
      </c>
      <c r="G1808" t="s">
        <v>2240</v>
      </c>
      <c r="H1808" s="497" t="str">
        <f>VLOOKUP(Table10[[#This Row],[Sản Phẩm RG]],'Thông tin'!C:F,4,0)</f>
        <v>PET chai</v>
      </c>
      <c r="I1808">
        <v>9614</v>
      </c>
      <c r="J1808" s="497">
        <f>Table10[[#This Row],[Sản lượng kg]]/1000</f>
        <v>9.6140000000000008</v>
      </c>
      <c r="K1808" s="497" t="str">
        <f>_xlfn.XLOOKUP(Table10[[#This Row],[Loại Hàng]],Table59[Nhóm],Table59[Qui đổi])</f>
        <v>PET chai</v>
      </c>
      <c r="L1808" s="403">
        <v>46157</v>
      </c>
      <c r="M1808" t="s">
        <v>606</v>
      </c>
      <c r="N1808" s="497">
        <f>IF(COUNTIF($A$3:A1808,A1808)=1,1,0)</f>
        <v>0</v>
      </c>
    </row>
    <row r="1809" spans="1:14" x14ac:dyDescent="0.35">
      <c r="A1809" t="s">
        <v>721</v>
      </c>
      <c r="B1809" s="497" t="str">
        <f>IF(Table10[[#This Row],[DTR/Trạm]]="DTR",_xlfn.XLOOKUP(Table10[[#This Row],[ID NCC]],DS_NCC_DTR[ID NCC],DS_NCC_DTR[Tên NCC]),_xlfn.XLOOKUP(Table10[[#This Row],[ID NCC]],Data_TongTram2[ID NCC],Data_TongTram2[Tên NCC]))</f>
        <v>Cty CP Môi Trường (Bình Định)</v>
      </c>
      <c r="C1809" s="497" t="str">
        <f>IF(Table10[[#This Row],[Trạm/DTR]]="DTR","DTR","Trạm")</f>
        <v>Trạm</v>
      </c>
      <c r="D1809" s="497" t="str">
        <f>Table10[[#This Row],[ID NCC]]&amp;Table10[[#This Row],[Trạm/DTR]]</f>
        <v>001J3000009BoPTIA0Đại Lộc</v>
      </c>
      <c r="E1809" s="497" t="str">
        <f>IF(Table10[[#This Row],[DTR/Trạm]]="DTR",_xlfn.XLOOKUP(Table10[[#This Row],[ID NCC]],DS_NCC_DTR[ID NCC],DS_NCC_DTR[Nhân viên]),_xlfn.XLOOKUP(Table10[[#This Row],[ID NCC]],Data_TongTram2[ID NCC],Data_TongTram2[Nhân viên]))</f>
        <v>Dương Quốc Trung</v>
      </c>
      <c r="F1809" s="497" t="str">
        <f>IF(Table10[[#This Row],[Trạm/DTR]]="DTR",_xlfn.XLOOKUP(Table10[[#This Row],[ID NCC]],DS_NCC_DTR[ID NCC],DS_NCC_DTR[Admin miền]),_xlfn.XLOOKUP(Table10[[#This Row],[Trạm/DTR]],Table16[Trạm],Table16[[Admin ]]))</f>
        <v>Đào Dương Anh Thư</v>
      </c>
      <c r="G1809" t="s">
        <v>2240</v>
      </c>
      <c r="H1809" s="497" t="str">
        <f>VLOOKUP(Table10[[#This Row],[Sản Phẩm RG]],'Thông tin'!C:F,4,0)</f>
        <v>PET chai</v>
      </c>
      <c r="I1809">
        <v>10290</v>
      </c>
      <c r="J1809" s="497">
        <f>Table10[[#This Row],[Sản lượng kg]]/1000</f>
        <v>10.29</v>
      </c>
      <c r="K1809" s="497" t="str">
        <f>_xlfn.XLOOKUP(Table10[[#This Row],[Loại Hàng]],Table59[Nhóm],Table59[Qui đổi])</f>
        <v>PET chai</v>
      </c>
      <c r="L1809" s="403">
        <v>46157</v>
      </c>
      <c r="M1809" t="s">
        <v>606</v>
      </c>
      <c r="N1809" s="497">
        <f>IF(COUNTIF($A$3:A1809,A1809)=1,1,0)</f>
        <v>1</v>
      </c>
    </row>
    <row r="1810" spans="1:14" x14ac:dyDescent="0.35">
      <c r="A1810" t="s">
        <v>351</v>
      </c>
      <c r="B1810" s="497" t="str">
        <f>IF(Table10[[#This Row],[DTR/Trạm]]="DTR",_xlfn.XLOOKUP(Table10[[#This Row],[ID NCC]],DS_NCC_DTR[ID NCC],DS_NCC_DTR[Tên NCC]),_xlfn.XLOOKUP(Table10[[#This Row],[ID NCC]],Data_TongTram2[ID NCC],Data_TongTram2[Tên NCC]))</f>
        <v>Hkd Lê Phú Bình</v>
      </c>
      <c r="C1810" s="497" t="str">
        <f>IF(Table10[[#This Row],[Trạm/DTR]]="DTR","DTR","Trạm")</f>
        <v>Trạm</v>
      </c>
      <c r="D1810" s="497" t="str">
        <f>Table10[[#This Row],[ID NCC]]&amp;Table10[[#This Row],[Trạm/DTR]]</f>
        <v>001J3000002HLl1IAGĐại Lộc</v>
      </c>
      <c r="E1810" s="497" t="str">
        <f>IF(Table10[[#This Row],[DTR/Trạm]]="DTR",_xlfn.XLOOKUP(Table10[[#This Row],[ID NCC]],DS_NCC_DTR[ID NCC],DS_NCC_DTR[Nhân viên]),_xlfn.XLOOKUP(Table10[[#This Row],[ID NCC]],Data_TongTram2[ID NCC],Data_TongTram2[Nhân viên]))</f>
        <v>Trần Xuân Kiên</v>
      </c>
      <c r="F1810" s="497" t="str">
        <f>IF(Table10[[#This Row],[Trạm/DTR]]="DTR",_xlfn.XLOOKUP(Table10[[#This Row],[ID NCC]],DS_NCC_DTR[ID NCC],DS_NCC_DTR[Admin miền]),_xlfn.XLOOKUP(Table10[[#This Row],[Trạm/DTR]],Table16[Trạm],Table16[[Admin ]]))</f>
        <v>Đào Dương Anh Thư</v>
      </c>
      <c r="G1810" t="s">
        <v>1296</v>
      </c>
      <c r="H1810" s="497" t="str">
        <f>VLOOKUP(Table10[[#This Row],[Sản Phẩm RG]],'Thông tin'!C:F,4,0)</f>
        <v>PET chai</v>
      </c>
      <c r="I1810">
        <v>1384</v>
      </c>
      <c r="J1810" s="497">
        <f>Table10[[#This Row],[Sản lượng kg]]/1000</f>
        <v>1.3839999999999999</v>
      </c>
      <c r="K1810" s="497" t="str">
        <f>_xlfn.XLOOKUP(Table10[[#This Row],[Loại Hàng]],Table59[Nhóm],Table59[Qui đổi])</f>
        <v>PET chai</v>
      </c>
      <c r="L1810" s="403">
        <v>46157</v>
      </c>
      <c r="M1810" t="s">
        <v>606</v>
      </c>
      <c r="N1810" s="497">
        <f>IF(COUNTIF($A$3:A1810,A1810)=1,1,0)</f>
        <v>1</v>
      </c>
    </row>
    <row r="1811" spans="1:14" x14ac:dyDescent="0.35">
      <c r="A1811" t="s">
        <v>308</v>
      </c>
      <c r="B1811" s="497" t="str">
        <f>IF(Table10[[#This Row],[DTR/Trạm]]="DTR",_xlfn.XLOOKUP(Table10[[#This Row],[ID NCC]],DS_NCC_DTR[ID NCC],DS_NCC_DTR[Tên NCC]),_xlfn.XLOOKUP(Table10[[#This Row],[ID NCC]],Data_TongTram2[ID NCC],Data_TongTram2[Tên NCC]))</f>
        <v>Anh Lâm (Xuân Lộc) PET xá</v>
      </c>
      <c r="C1811" s="497" t="str">
        <f>IF(Table10[[#This Row],[Trạm/DTR]]="DTR","DTR","Trạm")</f>
        <v>Trạm</v>
      </c>
      <c r="D1811" s="497" t="str">
        <f>Table10[[#This Row],[ID NCC]]&amp;Table10[[#This Row],[Trạm/DTR]]</f>
        <v>001J3000002HLYQIA4Đại Lộc</v>
      </c>
      <c r="E1811" s="497" t="str">
        <f>IF(Table10[[#This Row],[DTR/Trạm]]="DTR",_xlfn.XLOOKUP(Table10[[#This Row],[ID NCC]],DS_NCC_DTR[ID NCC],DS_NCC_DTR[Nhân viên]),_xlfn.XLOOKUP(Table10[[#This Row],[ID NCC]],Data_TongTram2[ID NCC],Data_TongTram2[Nhân viên]))</f>
        <v>Phan Hiếu Lộc</v>
      </c>
      <c r="F1811" s="497" t="str">
        <f>IF(Table10[[#This Row],[Trạm/DTR]]="DTR",_xlfn.XLOOKUP(Table10[[#This Row],[ID NCC]],DS_NCC_DTR[ID NCC],DS_NCC_DTR[Admin miền]),_xlfn.XLOOKUP(Table10[[#This Row],[Trạm/DTR]],Table16[Trạm],Table16[[Admin ]]))</f>
        <v>Đào Dương Anh Thư</v>
      </c>
      <c r="G1811" t="s">
        <v>1296</v>
      </c>
      <c r="H1811" s="497" t="str">
        <f>VLOOKUP(Table10[[#This Row],[Sản Phẩm RG]],'Thông tin'!C:F,4,0)</f>
        <v>PET chai</v>
      </c>
      <c r="I1811">
        <v>570</v>
      </c>
      <c r="J1811" s="497">
        <f>Table10[[#This Row],[Sản lượng kg]]/1000</f>
        <v>0.56999999999999995</v>
      </c>
      <c r="K1811" s="497" t="str">
        <f>_xlfn.XLOOKUP(Table10[[#This Row],[Loại Hàng]],Table59[Nhóm],Table59[Qui đổi])</f>
        <v>PET chai</v>
      </c>
      <c r="L1811" s="403">
        <v>46157</v>
      </c>
      <c r="M1811" t="s">
        <v>606</v>
      </c>
      <c r="N1811" s="497">
        <f>IF(COUNTIF($A$3:A1811,A1811)=1,1,0)</f>
        <v>0</v>
      </c>
    </row>
    <row r="1812" spans="1:14" x14ac:dyDescent="0.35">
      <c r="A1812" t="s">
        <v>300</v>
      </c>
      <c r="B1812" s="497" t="str">
        <f>IF(Table10[[#This Row],[DTR/Trạm]]="DTR",_xlfn.XLOOKUP(Table10[[#This Row],[ID NCC]],DS_NCC_DTR[ID NCC],DS_NCC_DTR[Tên NCC]),_xlfn.XLOOKUP(Table10[[#This Row],[ID NCC]],Data_TongTram2[ID NCC],Data_TongTram2[Tên NCC]))</f>
        <v>Anh Thành Cẩm Mỹ</v>
      </c>
      <c r="C1812" s="497" t="str">
        <f>IF(Table10[[#This Row],[Trạm/DTR]]="DTR","DTR","Trạm")</f>
        <v>Trạm</v>
      </c>
      <c r="D1812" s="497" t="str">
        <f>Table10[[#This Row],[ID NCC]]&amp;Table10[[#This Row],[Trạm/DTR]]</f>
        <v>001J3000002HLqqIAGĐại Lộc</v>
      </c>
      <c r="E1812" s="497" t="str">
        <f>IF(Table10[[#This Row],[DTR/Trạm]]="DTR",_xlfn.XLOOKUP(Table10[[#This Row],[ID NCC]],DS_NCC_DTR[ID NCC],DS_NCC_DTR[Nhân viên]),_xlfn.XLOOKUP(Table10[[#This Row],[ID NCC]],Data_TongTram2[ID NCC],Data_TongTram2[Nhân viên]))</f>
        <v>Phan Hiếu Lộc</v>
      </c>
      <c r="F1812" s="497" t="str">
        <f>IF(Table10[[#This Row],[Trạm/DTR]]="DTR",_xlfn.XLOOKUP(Table10[[#This Row],[ID NCC]],DS_NCC_DTR[ID NCC],DS_NCC_DTR[Admin miền]),_xlfn.XLOOKUP(Table10[[#This Row],[Trạm/DTR]],Table16[Trạm],Table16[[Admin ]]))</f>
        <v>Đào Dương Anh Thư</v>
      </c>
      <c r="G1812" t="s">
        <v>1296</v>
      </c>
      <c r="H1812" s="497" t="str">
        <f>VLOOKUP(Table10[[#This Row],[Sản Phẩm RG]],'Thông tin'!C:F,4,0)</f>
        <v>PET chai</v>
      </c>
      <c r="I1812">
        <v>800</v>
      </c>
      <c r="J1812" s="497">
        <f>Table10[[#This Row],[Sản lượng kg]]/1000</f>
        <v>0.8</v>
      </c>
      <c r="K1812" s="497" t="str">
        <f>_xlfn.XLOOKUP(Table10[[#This Row],[Loại Hàng]],Table59[Nhóm],Table59[Qui đổi])</f>
        <v>PET chai</v>
      </c>
      <c r="L1812" s="403">
        <v>46157</v>
      </c>
      <c r="M1812" t="s">
        <v>606</v>
      </c>
      <c r="N1812" s="497">
        <f>IF(COUNTIF($A$3:A1812,A1812)=1,1,0)</f>
        <v>0</v>
      </c>
    </row>
    <row r="1813" spans="1:14" x14ac:dyDescent="0.35">
      <c r="A1813" t="s">
        <v>295</v>
      </c>
      <c r="B1813" s="497" t="str">
        <f>IF(Table10[[#This Row],[DTR/Trạm]]="DTR",_xlfn.XLOOKUP(Table10[[#This Row],[ID NCC]],DS_NCC_DTR[ID NCC],DS_NCC_DTR[Tên NCC]),_xlfn.XLOOKUP(Table10[[#This Row],[ID NCC]],Data_TongTram2[ID NCC],Data_TongTram2[Tên NCC]))</f>
        <v>HKD Bùi Thị Nguyệt PET xá</v>
      </c>
      <c r="C1813" s="497" t="str">
        <f>IF(Table10[[#This Row],[Trạm/DTR]]="DTR","DTR","Trạm")</f>
        <v>Trạm</v>
      </c>
      <c r="D1813" s="497" t="str">
        <f>Table10[[#This Row],[ID NCC]]&amp;Table10[[#This Row],[Trạm/DTR]]</f>
        <v>001J3000002HLYKIA4Đại Lộc</v>
      </c>
      <c r="E1813" s="497" t="str">
        <f>IF(Table10[[#This Row],[DTR/Trạm]]="DTR",_xlfn.XLOOKUP(Table10[[#This Row],[ID NCC]],DS_NCC_DTR[ID NCC],DS_NCC_DTR[Nhân viên]),_xlfn.XLOOKUP(Table10[[#This Row],[ID NCC]],Data_TongTram2[ID NCC],Data_TongTram2[Nhân viên]))</f>
        <v>Phan Hiếu Lộc</v>
      </c>
      <c r="F1813" s="497" t="str">
        <f>IF(Table10[[#This Row],[Trạm/DTR]]="DTR",_xlfn.XLOOKUP(Table10[[#This Row],[ID NCC]],DS_NCC_DTR[ID NCC],DS_NCC_DTR[Admin miền]),_xlfn.XLOOKUP(Table10[[#This Row],[Trạm/DTR]],Table16[Trạm],Table16[[Admin ]]))</f>
        <v>Đào Dương Anh Thư</v>
      </c>
      <c r="G1813" t="s">
        <v>1296</v>
      </c>
      <c r="H1813" s="497" t="str">
        <f>VLOOKUP(Table10[[#This Row],[Sản Phẩm RG]],'Thông tin'!C:F,4,0)</f>
        <v>PET chai</v>
      </c>
      <c r="I1813">
        <v>800</v>
      </c>
      <c r="J1813" s="497">
        <f>Table10[[#This Row],[Sản lượng kg]]/1000</f>
        <v>0.8</v>
      </c>
      <c r="K1813" s="497" t="str">
        <f>_xlfn.XLOOKUP(Table10[[#This Row],[Loại Hàng]],Table59[Nhóm],Table59[Qui đổi])</f>
        <v>PET chai</v>
      </c>
      <c r="L1813" s="403">
        <v>46157</v>
      </c>
      <c r="M1813" t="s">
        <v>606</v>
      </c>
      <c r="N1813" s="497">
        <f>IF(COUNTIF($A$3:A1813,A1813)=1,1,0)</f>
        <v>0</v>
      </c>
    </row>
    <row r="1814" spans="1:14" x14ac:dyDescent="0.35">
      <c r="A1814" t="s">
        <v>314</v>
      </c>
      <c r="B1814" s="497" t="str">
        <f>IF(Table10[[#This Row],[DTR/Trạm]]="DTR",_xlfn.XLOOKUP(Table10[[#This Row],[ID NCC]],DS_NCC_DTR[ID NCC],DS_NCC_DTR[Tên NCC]),_xlfn.XLOOKUP(Table10[[#This Row],[ID NCC]],Data_TongTram2[ID NCC],Data_TongTram2[Tên NCC]))</f>
        <v>HKD Phạm Ngọc Khánh Trang PET xá</v>
      </c>
      <c r="C1814" s="497" t="str">
        <f>IF(Table10[[#This Row],[Trạm/DTR]]="DTR","DTR","Trạm")</f>
        <v>Trạm</v>
      </c>
      <c r="D1814" s="497" t="str">
        <f>Table10[[#This Row],[ID NCC]]&amp;Table10[[#This Row],[Trạm/DTR]]</f>
        <v>001J3000002HLYPIA4Đại Lộc</v>
      </c>
      <c r="E1814" s="497" t="str">
        <f>IF(Table10[[#This Row],[DTR/Trạm]]="DTR",_xlfn.XLOOKUP(Table10[[#This Row],[ID NCC]],DS_NCC_DTR[ID NCC],DS_NCC_DTR[Nhân viên]),_xlfn.XLOOKUP(Table10[[#This Row],[ID NCC]],Data_TongTram2[ID NCC],Data_TongTram2[Nhân viên]))</f>
        <v>Phan Hiếu Lộc</v>
      </c>
      <c r="F1814" s="497" t="str">
        <f>IF(Table10[[#This Row],[Trạm/DTR]]="DTR",_xlfn.XLOOKUP(Table10[[#This Row],[ID NCC]],DS_NCC_DTR[ID NCC],DS_NCC_DTR[Admin miền]),_xlfn.XLOOKUP(Table10[[#This Row],[Trạm/DTR]],Table16[Trạm],Table16[[Admin ]]))</f>
        <v>Đào Dương Anh Thư</v>
      </c>
      <c r="G1814" t="s">
        <v>1296</v>
      </c>
      <c r="H1814" s="497" t="str">
        <f>VLOOKUP(Table10[[#This Row],[Sản Phẩm RG]],'Thông tin'!C:F,4,0)</f>
        <v>PET chai</v>
      </c>
      <c r="I1814">
        <v>650</v>
      </c>
      <c r="J1814" s="497">
        <f>Table10[[#This Row],[Sản lượng kg]]/1000</f>
        <v>0.65</v>
      </c>
      <c r="K1814" s="497" t="str">
        <f>_xlfn.XLOOKUP(Table10[[#This Row],[Loại Hàng]],Table59[Nhóm],Table59[Qui đổi])</f>
        <v>PET chai</v>
      </c>
      <c r="L1814" s="403">
        <v>46157</v>
      </c>
      <c r="M1814" t="s">
        <v>606</v>
      </c>
      <c r="N1814" s="497">
        <f>IF(COUNTIF($A$3:A1814,A1814)=1,1,0)</f>
        <v>0</v>
      </c>
    </row>
    <row r="1815" spans="1:14" x14ac:dyDescent="0.35">
      <c r="A1815" t="s">
        <v>2943</v>
      </c>
      <c r="B1815" s="497" t="str">
        <f>IF(Table10[[#This Row],[DTR/Trạm]]="DTR",_xlfn.XLOOKUP(Table10[[#This Row],[ID NCC]],DS_NCC_DTR[ID NCC],DS_NCC_DTR[Tên NCC]),_xlfn.XLOOKUP(Table10[[#This Row],[ID NCC]],Data_TongTram2[ID NCC],Data_TongTram2[Tên NCC]))</f>
        <v>Kim Yến - Xuân Phú PET xá</v>
      </c>
      <c r="C1815" s="497" t="str">
        <f>IF(Table10[[#This Row],[Trạm/DTR]]="DTR","DTR","Trạm")</f>
        <v>Trạm</v>
      </c>
      <c r="D1815" s="497" t="str">
        <f>Table10[[#This Row],[ID NCC]]&amp;Table10[[#This Row],[Trạm/DTR]]</f>
        <v>001dc00002rOxyfAACĐại Lộc</v>
      </c>
      <c r="E1815" s="497" t="str">
        <f>IF(Table10[[#This Row],[DTR/Trạm]]="DTR",_xlfn.XLOOKUP(Table10[[#This Row],[ID NCC]],DS_NCC_DTR[ID NCC],DS_NCC_DTR[Nhân viên]),_xlfn.XLOOKUP(Table10[[#This Row],[ID NCC]],Data_TongTram2[ID NCC],Data_TongTram2[Nhân viên]))</f>
        <v>Phan Hiếu Lộc</v>
      </c>
      <c r="F1815" s="497" t="str">
        <f>IF(Table10[[#This Row],[Trạm/DTR]]="DTR",_xlfn.XLOOKUP(Table10[[#This Row],[ID NCC]],DS_NCC_DTR[ID NCC],DS_NCC_DTR[Admin miền]),_xlfn.XLOOKUP(Table10[[#This Row],[Trạm/DTR]],Table16[Trạm],Table16[[Admin ]]))</f>
        <v>Đào Dương Anh Thư</v>
      </c>
      <c r="G1815" t="s">
        <v>1296</v>
      </c>
      <c r="H1815" s="497" t="str">
        <f>VLOOKUP(Table10[[#This Row],[Sản Phẩm RG]],'Thông tin'!C:F,4,0)</f>
        <v>PET chai</v>
      </c>
      <c r="I1815">
        <v>620</v>
      </c>
      <c r="J1815" s="497">
        <f>Table10[[#This Row],[Sản lượng kg]]/1000</f>
        <v>0.62</v>
      </c>
      <c r="K1815" s="497" t="str">
        <f>_xlfn.XLOOKUP(Table10[[#This Row],[Loại Hàng]],Table59[Nhóm],Table59[Qui đổi])</f>
        <v>PET chai</v>
      </c>
      <c r="L1815" s="403">
        <v>46157</v>
      </c>
      <c r="M1815" t="s">
        <v>606</v>
      </c>
      <c r="N1815" s="497">
        <f>IF(COUNTIF($A$3:A1815,A1815)=1,1,0)</f>
        <v>1</v>
      </c>
    </row>
    <row r="1816" spans="1:14" x14ac:dyDescent="0.35">
      <c r="A1816" t="s">
        <v>627</v>
      </c>
      <c r="B1816" s="497" t="str">
        <f>IF(Table10[[#This Row],[DTR/Trạm]]="DTR",_xlfn.XLOOKUP(Table10[[#This Row],[ID NCC]],DS_NCC_DTR[ID NCC],DS_NCC_DTR[Tên NCC]),_xlfn.XLOOKUP(Table10[[#This Row],[ID NCC]],Data_TongTram2[ID NCC],Data_TongTram2[Tên NCC]))</f>
        <v>Lê Anh Bun Bình Thuận</v>
      </c>
      <c r="C1816" s="497" t="str">
        <f>IF(Table10[[#This Row],[Trạm/DTR]]="DTR","DTR","Trạm")</f>
        <v>Trạm</v>
      </c>
      <c r="D1816" s="497" t="str">
        <f>Table10[[#This Row],[ID NCC]]&amp;Table10[[#This Row],[Trạm/DTR]]</f>
        <v>001dc00001ONOWLAA5Đại Lộc</v>
      </c>
      <c r="E1816" s="497" t="str">
        <f>IF(Table10[[#This Row],[DTR/Trạm]]="DTR",_xlfn.XLOOKUP(Table10[[#This Row],[ID NCC]],DS_NCC_DTR[ID NCC],DS_NCC_DTR[Nhân viên]),_xlfn.XLOOKUP(Table10[[#This Row],[ID NCC]],Data_TongTram2[ID NCC],Data_TongTram2[Nhân viên]))</f>
        <v>Trần Xuân Kiên</v>
      </c>
      <c r="F1816" s="497" t="str">
        <f>IF(Table10[[#This Row],[Trạm/DTR]]="DTR",_xlfn.XLOOKUP(Table10[[#This Row],[ID NCC]],DS_NCC_DTR[ID NCC],DS_NCC_DTR[Admin miền]),_xlfn.XLOOKUP(Table10[[#This Row],[Trạm/DTR]],Table16[Trạm],Table16[[Admin ]]))</f>
        <v>Đào Dương Anh Thư</v>
      </c>
      <c r="G1816" t="s">
        <v>1296</v>
      </c>
      <c r="H1816" s="497" t="str">
        <f>VLOOKUP(Table10[[#This Row],[Sản Phẩm RG]],'Thông tin'!C:F,4,0)</f>
        <v>PET chai</v>
      </c>
      <c r="I1816">
        <v>910</v>
      </c>
      <c r="J1816" s="497">
        <f>Table10[[#This Row],[Sản lượng kg]]/1000</f>
        <v>0.91</v>
      </c>
      <c r="K1816" s="497" t="str">
        <f>_xlfn.XLOOKUP(Table10[[#This Row],[Loại Hàng]],Table59[Nhóm],Table59[Qui đổi])</f>
        <v>PET chai</v>
      </c>
      <c r="L1816" s="403">
        <v>46157</v>
      </c>
      <c r="M1816" t="s">
        <v>606</v>
      </c>
      <c r="N1816" s="497">
        <f>IF(COUNTIF($A$3:A1816,A1816)=1,1,0)</f>
        <v>0</v>
      </c>
    </row>
    <row r="1817" spans="1:14" x14ac:dyDescent="0.35">
      <c r="A1817" t="s">
        <v>348</v>
      </c>
      <c r="B1817" s="497" t="str">
        <f>IF(Table10[[#This Row],[DTR/Trạm]]="DTR",_xlfn.XLOOKUP(Table10[[#This Row],[ID NCC]],DS_NCC_DTR[ID NCC],DS_NCC_DTR[Tên NCC]),_xlfn.XLOOKUP(Table10[[#This Row],[ID NCC]],Data_TongTram2[ID NCC],Data_TongTram2[Tên NCC]))</f>
        <v>Công ty TNHH MTV Thu Mua Phế Liệu Thương Viên</v>
      </c>
      <c r="C1817" s="497" t="str">
        <f>IF(Table10[[#This Row],[Trạm/DTR]]="DTR","DTR","Trạm")</f>
        <v>Trạm</v>
      </c>
      <c r="D1817" s="497" t="str">
        <f>Table10[[#This Row],[ID NCC]]&amp;Table10[[#This Row],[Trạm/DTR]]</f>
        <v>001J3000002HLbQIAWĐại Lộc</v>
      </c>
      <c r="E1817" s="497" t="str">
        <f>IF(Table10[[#This Row],[DTR/Trạm]]="DTR",_xlfn.XLOOKUP(Table10[[#This Row],[ID NCC]],DS_NCC_DTR[ID NCC],DS_NCC_DTR[Nhân viên]),_xlfn.XLOOKUP(Table10[[#This Row],[ID NCC]],Data_TongTram2[ID NCC],Data_TongTram2[Nhân viên]))</f>
        <v>Dương Quốc Trung</v>
      </c>
      <c r="F1817" s="497" t="str">
        <f>IF(Table10[[#This Row],[Trạm/DTR]]="DTR",_xlfn.XLOOKUP(Table10[[#This Row],[ID NCC]],DS_NCC_DTR[ID NCC],DS_NCC_DTR[Admin miền]),_xlfn.XLOOKUP(Table10[[#This Row],[Trạm/DTR]],Table16[Trạm],Table16[[Admin ]]))</f>
        <v>Đào Dương Anh Thư</v>
      </c>
      <c r="G1817" t="s">
        <v>2240</v>
      </c>
      <c r="H1817" s="497" t="str">
        <f>VLOOKUP(Table10[[#This Row],[Sản Phẩm RG]],'Thông tin'!C:F,4,0)</f>
        <v>PET chai</v>
      </c>
      <c r="I1817">
        <v>8032</v>
      </c>
      <c r="J1817" s="497">
        <f>Table10[[#This Row],[Sản lượng kg]]/1000</f>
        <v>8.032</v>
      </c>
      <c r="K1817" s="497" t="str">
        <f>_xlfn.XLOOKUP(Table10[[#This Row],[Loại Hàng]],Table59[Nhóm],Table59[Qui đổi])</f>
        <v>PET chai</v>
      </c>
      <c r="L1817" s="403">
        <v>46157</v>
      </c>
      <c r="M1817" t="s">
        <v>606</v>
      </c>
      <c r="N1817" s="497">
        <f>IF(COUNTIF($A$3:A1817,A1817)=1,1,0)</f>
        <v>0</v>
      </c>
    </row>
    <row r="1818" spans="1:14" x14ac:dyDescent="0.35">
      <c r="A1818" t="s">
        <v>296</v>
      </c>
      <c r="B1818" s="497" t="str">
        <f>IF(Table10[[#This Row],[DTR/Trạm]]="DTR",_xlfn.XLOOKUP(Table10[[#This Row],[ID NCC]],DS_NCC_DTR[ID NCC],DS_NCC_DTR[Tên NCC]),_xlfn.XLOOKUP(Table10[[#This Row],[ID NCC]],Data_TongTram2[ID NCC],Data_TongTram2[Tên NCC]))</f>
        <v>Hkd Cô Tư PET xá</v>
      </c>
      <c r="C1818" s="497" t="str">
        <f>IF(Table10[[#This Row],[Trạm/DTR]]="DTR","DTR","Trạm")</f>
        <v>Trạm</v>
      </c>
      <c r="D1818" s="497" t="str">
        <f>Table10[[#This Row],[ID NCC]]&amp;Table10[[#This Row],[Trạm/DTR]]</f>
        <v>001J3000002HLYHIA4Đại Lộc</v>
      </c>
      <c r="E1818" s="497" t="str">
        <f>IF(Table10[[#This Row],[DTR/Trạm]]="DTR",_xlfn.XLOOKUP(Table10[[#This Row],[ID NCC]],DS_NCC_DTR[ID NCC],DS_NCC_DTR[Nhân viên]),_xlfn.XLOOKUP(Table10[[#This Row],[ID NCC]],Data_TongTram2[ID NCC],Data_TongTram2[Nhân viên]))</f>
        <v>Phan Hiếu Lộc</v>
      </c>
      <c r="F1818" s="497" t="str">
        <f>IF(Table10[[#This Row],[Trạm/DTR]]="DTR",_xlfn.XLOOKUP(Table10[[#This Row],[ID NCC]],DS_NCC_DTR[ID NCC],DS_NCC_DTR[Admin miền]),_xlfn.XLOOKUP(Table10[[#This Row],[Trạm/DTR]],Table16[Trạm],Table16[[Admin ]]))</f>
        <v>Đào Dương Anh Thư</v>
      </c>
      <c r="G1818" t="s">
        <v>1296</v>
      </c>
      <c r="H1818" s="497" t="str">
        <f>VLOOKUP(Table10[[#This Row],[Sản Phẩm RG]],'Thông tin'!C:F,4,0)</f>
        <v>PET chai</v>
      </c>
      <c r="I1818">
        <v>1130</v>
      </c>
      <c r="J1818" s="497">
        <f>Table10[[#This Row],[Sản lượng kg]]/1000</f>
        <v>1.1299999999999999</v>
      </c>
      <c r="K1818" s="497" t="str">
        <f>_xlfn.XLOOKUP(Table10[[#This Row],[Loại Hàng]],Table59[Nhóm],Table59[Qui đổi])</f>
        <v>PET chai</v>
      </c>
      <c r="L1818" s="403">
        <v>46157</v>
      </c>
      <c r="M1818" t="s">
        <v>606</v>
      </c>
      <c r="N1818" s="497">
        <f>IF(COUNTIF($A$3:A1818,A1818)=1,1,0)</f>
        <v>0</v>
      </c>
    </row>
    <row r="1819" spans="1:14" x14ac:dyDescent="0.35">
      <c r="A1819" t="s">
        <v>295</v>
      </c>
      <c r="B1819" s="497" t="str">
        <f>IF(Table10[[#This Row],[DTR/Trạm]]="DTR",_xlfn.XLOOKUP(Table10[[#This Row],[ID NCC]],DS_NCC_DTR[ID NCC],DS_NCC_DTR[Tên NCC]),_xlfn.XLOOKUP(Table10[[#This Row],[ID NCC]],Data_TongTram2[ID NCC],Data_TongTram2[Tên NCC]))</f>
        <v>HKD Bùi Thị Nguyệt PET xá</v>
      </c>
      <c r="C1819" s="497" t="str">
        <f>IF(Table10[[#This Row],[Trạm/DTR]]="DTR","DTR","Trạm")</f>
        <v>Trạm</v>
      </c>
      <c r="D1819" s="497" t="str">
        <f>Table10[[#This Row],[ID NCC]]&amp;Table10[[#This Row],[Trạm/DTR]]</f>
        <v>001J3000002HLYKIA4Đại Lộc</v>
      </c>
      <c r="E1819" s="497" t="str">
        <f>IF(Table10[[#This Row],[DTR/Trạm]]="DTR",_xlfn.XLOOKUP(Table10[[#This Row],[ID NCC]],DS_NCC_DTR[ID NCC],DS_NCC_DTR[Nhân viên]),_xlfn.XLOOKUP(Table10[[#This Row],[ID NCC]],Data_TongTram2[ID NCC],Data_TongTram2[Nhân viên]))</f>
        <v>Phan Hiếu Lộc</v>
      </c>
      <c r="F1819" s="497" t="str">
        <f>IF(Table10[[#This Row],[Trạm/DTR]]="DTR",_xlfn.XLOOKUP(Table10[[#This Row],[ID NCC]],DS_NCC_DTR[ID NCC],DS_NCC_DTR[Admin miền]),_xlfn.XLOOKUP(Table10[[#This Row],[Trạm/DTR]],Table16[Trạm],Table16[[Admin ]]))</f>
        <v>Đào Dương Anh Thư</v>
      </c>
      <c r="G1819" t="s">
        <v>1296</v>
      </c>
      <c r="H1819" s="497" t="str">
        <f>VLOOKUP(Table10[[#This Row],[Sản Phẩm RG]],'Thông tin'!C:F,4,0)</f>
        <v>PET chai</v>
      </c>
      <c r="I1819">
        <v>850</v>
      </c>
      <c r="J1819" s="497">
        <f>Table10[[#This Row],[Sản lượng kg]]/1000</f>
        <v>0.85</v>
      </c>
      <c r="K1819" s="497" t="str">
        <f>_xlfn.XLOOKUP(Table10[[#This Row],[Loại Hàng]],Table59[Nhóm],Table59[Qui đổi])</f>
        <v>PET chai</v>
      </c>
      <c r="L1819" s="403">
        <v>46157</v>
      </c>
      <c r="M1819" t="s">
        <v>606</v>
      </c>
      <c r="N1819" s="497">
        <f>IF(COUNTIF($A$3:A1819,A1819)=1,1,0)</f>
        <v>0</v>
      </c>
    </row>
    <row r="1820" spans="1:14" x14ac:dyDescent="0.35">
      <c r="A1820" t="s">
        <v>368</v>
      </c>
      <c r="B1820" s="497" t="str">
        <f>IF(Table10[[#This Row],[DTR/Trạm]]="DTR",_xlfn.XLOOKUP(Table10[[#This Row],[ID NCC]],DS_NCC_DTR[ID NCC],DS_NCC_DTR[Tên NCC]),_xlfn.XLOOKUP(Table10[[#This Row],[ID NCC]],Data_TongTram2[ID NCC],Data_TongTram2[Tên NCC]))</f>
        <v>HKD Đặng Thị Tuyết Nhung</v>
      </c>
      <c r="C1820" s="497" t="str">
        <f>IF(Table10[[#This Row],[Trạm/DTR]]="DTR","DTR","Trạm")</f>
        <v>Trạm</v>
      </c>
      <c r="D1820" s="497" t="str">
        <f>Table10[[#This Row],[ID NCC]]&amp;Table10[[#This Row],[Trạm/DTR]]</f>
        <v>001J3000005HhUAIA0Đại Lộc</v>
      </c>
      <c r="E1820" s="497" t="str">
        <f>IF(Table10[[#This Row],[DTR/Trạm]]="DTR",_xlfn.XLOOKUP(Table10[[#This Row],[ID NCC]],DS_NCC_DTR[ID NCC],DS_NCC_DTR[Nhân viên]),_xlfn.XLOOKUP(Table10[[#This Row],[ID NCC]],Data_TongTram2[ID NCC],Data_TongTram2[Nhân viên]))</f>
        <v>Phan Hiếu Lộc</v>
      </c>
      <c r="F1820" s="497" t="str">
        <f>IF(Table10[[#This Row],[Trạm/DTR]]="DTR",_xlfn.XLOOKUP(Table10[[#This Row],[ID NCC]],DS_NCC_DTR[ID NCC],DS_NCC_DTR[Admin miền]),_xlfn.XLOOKUP(Table10[[#This Row],[Trạm/DTR]],Table16[Trạm],Table16[[Admin ]]))</f>
        <v>Đào Dương Anh Thư</v>
      </c>
      <c r="G1820" t="s">
        <v>1296</v>
      </c>
      <c r="H1820" s="497" t="str">
        <f>VLOOKUP(Table10[[#This Row],[Sản Phẩm RG]],'Thông tin'!C:F,4,0)</f>
        <v>PET chai</v>
      </c>
      <c r="I1820">
        <v>1940</v>
      </c>
      <c r="J1820" s="497">
        <f>Table10[[#This Row],[Sản lượng kg]]/1000</f>
        <v>1.94</v>
      </c>
      <c r="K1820" s="497" t="str">
        <f>_xlfn.XLOOKUP(Table10[[#This Row],[Loại Hàng]],Table59[Nhóm],Table59[Qui đổi])</f>
        <v>PET chai</v>
      </c>
      <c r="L1820" s="403">
        <v>46158</v>
      </c>
      <c r="M1820" t="s">
        <v>606</v>
      </c>
      <c r="N1820" s="497">
        <f>IF(COUNTIF($A$3:A1820,A1820)=1,1,0)</f>
        <v>0</v>
      </c>
    </row>
    <row r="1821" spans="1:14" x14ac:dyDescent="0.35">
      <c r="A1821" t="s">
        <v>735</v>
      </c>
      <c r="B1821" s="497" t="str">
        <f>IF(Table10[[#This Row],[DTR/Trạm]]="DTR",_xlfn.XLOOKUP(Table10[[#This Row],[ID NCC]],DS_NCC_DTR[ID NCC],DS_NCC_DTR[Tên NCC]),_xlfn.XLOOKUP(Table10[[#This Row],[ID NCC]],Data_TongTram2[ID NCC],Data_TongTram2[Tên NCC]))</f>
        <v>HKD Quang Chiến</v>
      </c>
      <c r="C1821" s="497" t="str">
        <f>IF(Table10[[#This Row],[Trạm/DTR]]="DTR","DTR","Trạm")</f>
        <v>Trạm</v>
      </c>
      <c r="D1821" s="497" t="str">
        <f>Table10[[#This Row],[ID NCC]]&amp;Table10[[#This Row],[Trạm/DTR]]</f>
        <v>001J3000002HLitIAGĐại Lộc</v>
      </c>
      <c r="E1821" s="497" t="str">
        <f>IF(Table10[[#This Row],[DTR/Trạm]]="DTR",_xlfn.XLOOKUP(Table10[[#This Row],[ID NCC]],DS_NCC_DTR[ID NCC],DS_NCC_DTR[Nhân viên]),_xlfn.XLOOKUP(Table10[[#This Row],[ID NCC]],Data_TongTram2[ID NCC],Data_TongTram2[Nhân viên]))</f>
        <v>Dương Quốc Trung</v>
      </c>
      <c r="F1821" s="497" t="str">
        <f>IF(Table10[[#This Row],[Trạm/DTR]]="DTR",_xlfn.XLOOKUP(Table10[[#This Row],[ID NCC]],DS_NCC_DTR[ID NCC],DS_NCC_DTR[Admin miền]),_xlfn.XLOOKUP(Table10[[#This Row],[Trạm/DTR]],Table16[Trạm],Table16[[Admin ]]))</f>
        <v>Đào Dương Anh Thư</v>
      </c>
      <c r="G1821" t="s">
        <v>2240</v>
      </c>
      <c r="H1821" s="497" t="str">
        <f>VLOOKUP(Table10[[#This Row],[Sản Phẩm RG]],'Thông tin'!C:F,4,0)</f>
        <v>PET chai</v>
      </c>
      <c r="I1821">
        <v>11797</v>
      </c>
      <c r="J1821" s="497">
        <f>Table10[[#This Row],[Sản lượng kg]]/1000</f>
        <v>11.797000000000001</v>
      </c>
      <c r="K1821" s="497" t="str">
        <f>_xlfn.XLOOKUP(Table10[[#This Row],[Loại Hàng]],Table59[Nhóm],Table59[Qui đổi])</f>
        <v>PET chai</v>
      </c>
      <c r="L1821" s="403">
        <v>46158</v>
      </c>
      <c r="M1821" t="s">
        <v>606</v>
      </c>
      <c r="N1821" s="497">
        <f>IF(COUNTIF($A$3:A1821,A1821)=1,1,0)</f>
        <v>0</v>
      </c>
    </row>
    <row r="1822" spans="1:14" x14ac:dyDescent="0.35">
      <c r="A1822" t="s">
        <v>623</v>
      </c>
      <c r="B1822" s="497" t="str">
        <f>IF(Table10[[#This Row],[DTR/Trạm]]="DTR",_xlfn.XLOOKUP(Table10[[#This Row],[ID NCC]],DS_NCC_DTR[ID NCC],DS_NCC_DTR[Tên NCC]),_xlfn.XLOOKUP(Table10[[#This Row],[ID NCC]],Data_TongTram2[ID NCC],Data_TongTram2[Tên NCC]))</f>
        <v>HKD Hoàng Vân-Trần Duy Nhất</v>
      </c>
      <c r="C1822" s="497" t="str">
        <f>IF(Table10[[#This Row],[Trạm/DTR]]="DTR","DTR","Trạm")</f>
        <v>Trạm</v>
      </c>
      <c r="D1822" s="497" t="str">
        <f>Table10[[#This Row],[ID NCC]]&amp;Table10[[#This Row],[Trạm/DTR]]</f>
        <v>001J300000AtDEeIANĐại Lộc</v>
      </c>
      <c r="E1822" s="497" t="str">
        <f>IF(Table10[[#This Row],[DTR/Trạm]]="DTR",_xlfn.XLOOKUP(Table10[[#This Row],[ID NCC]],DS_NCC_DTR[ID NCC],DS_NCC_DTR[Nhân viên]),_xlfn.XLOOKUP(Table10[[#This Row],[ID NCC]],Data_TongTram2[ID NCC],Data_TongTram2[Nhân viên]))</f>
        <v>Nguyễn Văn Cường</v>
      </c>
      <c r="F1822" s="497" t="str">
        <f>IF(Table10[[#This Row],[Trạm/DTR]]="DTR",_xlfn.XLOOKUP(Table10[[#This Row],[ID NCC]],DS_NCC_DTR[ID NCC],DS_NCC_DTR[Admin miền]),_xlfn.XLOOKUP(Table10[[#This Row],[Trạm/DTR]],Table16[Trạm],Table16[[Admin ]]))</f>
        <v>Đào Dương Anh Thư</v>
      </c>
      <c r="G1822" t="s">
        <v>2240</v>
      </c>
      <c r="H1822" s="497" t="str">
        <f>VLOOKUP(Table10[[#This Row],[Sản Phẩm RG]],'Thông tin'!C:F,4,0)</f>
        <v>PET chai</v>
      </c>
      <c r="I1822">
        <v>9720</v>
      </c>
      <c r="J1822" s="497">
        <f>Table10[[#This Row],[Sản lượng kg]]/1000</f>
        <v>9.7200000000000006</v>
      </c>
      <c r="K1822" s="497" t="str">
        <f>_xlfn.XLOOKUP(Table10[[#This Row],[Loại Hàng]],Table59[Nhóm],Table59[Qui đổi])</f>
        <v>PET chai</v>
      </c>
      <c r="L1822" s="403">
        <v>46158</v>
      </c>
      <c r="M1822" t="s">
        <v>606</v>
      </c>
      <c r="N1822" s="497">
        <f>IF(COUNTIF($A$3:A1822,A1822)=1,1,0)</f>
        <v>0</v>
      </c>
    </row>
    <row r="1823" spans="1:14" x14ac:dyDescent="0.35">
      <c r="A1823" t="s">
        <v>621</v>
      </c>
      <c r="B1823" s="497" t="str">
        <f>IF(Table10[[#This Row],[DTR/Trạm]]="DTR",_xlfn.XLOOKUP(Table10[[#This Row],[ID NCC]],DS_NCC_DTR[ID NCC],DS_NCC_DTR[Tên NCC]),_xlfn.XLOOKUP(Table10[[#This Row],[ID NCC]],Data_TongTram2[ID NCC],Data_TongTram2[Tên NCC]))</f>
        <v>HKD Thúy Phượng</v>
      </c>
      <c r="C1823" s="497" t="str">
        <f>IF(Table10[[#This Row],[Trạm/DTR]]="DTR","DTR","Trạm")</f>
        <v>Trạm</v>
      </c>
      <c r="D1823" s="497" t="str">
        <f>Table10[[#This Row],[ID NCC]]&amp;Table10[[#This Row],[Trạm/DTR]]</f>
        <v>001J3000002HjIfIAKĐại Lộc</v>
      </c>
      <c r="E1823" s="497" t="str">
        <f>IF(Table10[[#This Row],[DTR/Trạm]]="DTR",_xlfn.XLOOKUP(Table10[[#This Row],[ID NCC]],DS_NCC_DTR[ID NCC],DS_NCC_DTR[Nhân viên]),_xlfn.XLOOKUP(Table10[[#This Row],[ID NCC]],Data_TongTram2[ID NCC],Data_TongTram2[Nhân viên]))</f>
        <v>Nguyễn Văn Cường</v>
      </c>
      <c r="F1823" s="497" t="str">
        <f>IF(Table10[[#This Row],[Trạm/DTR]]="DTR",_xlfn.XLOOKUP(Table10[[#This Row],[ID NCC]],DS_NCC_DTR[ID NCC],DS_NCC_DTR[Admin miền]),_xlfn.XLOOKUP(Table10[[#This Row],[Trạm/DTR]],Table16[Trạm],Table16[[Admin ]]))</f>
        <v>Đào Dương Anh Thư</v>
      </c>
      <c r="G1823" t="s">
        <v>2240</v>
      </c>
      <c r="H1823" s="497" t="str">
        <f>VLOOKUP(Table10[[#This Row],[Sản Phẩm RG]],'Thông tin'!C:F,4,0)</f>
        <v>PET chai</v>
      </c>
      <c r="I1823">
        <v>5944</v>
      </c>
      <c r="J1823" s="497">
        <f>Table10[[#This Row],[Sản lượng kg]]/1000</f>
        <v>5.944</v>
      </c>
      <c r="K1823" s="497" t="str">
        <f>_xlfn.XLOOKUP(Table10[[#This Row],[Loại Hàng]],Table59[Nhóm],Table59[Qui đổi])</f>
        <v>PET chai</v>
      </c>
      <c r="L1823" s="403">
        <v>46158</v>
      </c>
      <c r="M1823" t="s">
        <v>606</v>
      </c>
      <c r="N1823" s="497">
        <f>IF(COUNTIF($A$3:A1823,A1823)=1,1,0)</f>
        <v>1</v>
      </c>
    </row>
    <row r="1824" spans="1:14" x14ac:dyDescent="0.35">
      <c r="A1824" t="s">
        <v>333</v>
      </c>
      <c r="B1824" s="497" t="str">
        <f>IF(Table10[[#This Row],[DTR/Trạm]]="DTR",_xlfn.XLOOKUP(Table10[[#This Row],[ID NCC]],DS_NCC_DTR[ID NCC],DS_NCC_DTR[Tên NCC]),_xlfn.XLOOKUP(Table10[[#This Row],[ID NCC]],Data_TongTram2[ID NCC],Data_TongTram2[Tên NCC]))</f>
        <v>Anh Mạnh (Trảng Bom) PET xá</v>
      </c>
      <c r="C1824" s="497" t="str">
        <f>IF(Table10[[#This Row],[Trạm/DTR]]="DTR","DTR","Trạm")</f>
        <v>Trạm</v>
      </c>
      <c r="D1824" s="497" t="str">
        <f>Table10[[#This Row],[ID NCC]]&amp;Table10[[#This Row],[Trạm/DTR]]</f>
        <v>001J3000007a2u1IAAĐại Lộc</v>
      </c>
      <c r="E1824" s="497" t="str">
        <f>IF(Table10[[#This Row],[DTR/Trạm]]="DTR",_xlfn.XLOOKUP(Table10[[#This Row],[ID NCC]],DS_NCC_DTR[ID NCC],DS_NCC_DTR[Nhân viên]),_xlfn.XLOOKUP(Table10[[#This Row],[ID NCC]],Data_TongTram2[ID NCC],Data_TongTram2[Nhân viên]))</f>
        <v>Phan Hiếu Lộc</v>
      </c>
      <c r="F1824" s="497" t="str">
        <f>IF(Table10[[#This Row],[Trạm/DTR]]="DTR",_xlfn.XLOOKUP(Table10[[#This Row],[ID NCC]],DS_NCC_DTR[ID NCC],DS_NCC_DTR[Admin miền]),_xlfn.XLOOKUP(Table10[[#This Row],[Trạm/DTR]],Table16[Trạm],Table16[[Admin ]]))</f>
        <v>Đào Dương Anh Thư</v>
      </c>
      <c r="G1824" t="s">
        <v>1296</v>
      </c>
      <c r="H1824" s="497" t="str">
        <f>VLOOKUP(Table10[[#This Row],[Sản Phẩm RG]],'Thông tin'!C:F,4,0)</f>
        <v>PET chai</v>
      </c>
      <c r="I1824">
        <v>630</v>
      </c>
      <c r="J1824" s="497">
        <f>Table10[[#This Row],[Sản lượng kg]]/1000</f>
        <v>0.63</v>
      </c>
      <c r="K1824" s="497" t="str">
        <f>_xlfn.XLOOKUP(Table10[[#This Row],[Loại Hàng]],Table59[Nhóm],Table59[Qui đổi])</f>
        <v>PET chai</v>
      </c>
      <c r="L1824" s="403">
        <v>46158</v>
      </c>
      <c r="M1824" t="s">
        <v>606</v>
      </c>
      <c r="N1824" s="497">
        <f>IF(COUNTIF($A$3:A1824,A1824)=1,1,0)</f>
        <v>0</v>
      </c>
    </row>
    <row r="1825" spans="1:14" x14ac:dyDescent="0.35">
      <c r="A1825" t="s">
        <v>732</v>
      </c>
      <c r="B1825" s="497" t="str">
        <f>IF(Table10[[#This Row],[DTR/Trạm]]="DTR",_xlfn.XLOOKUP(Table10[[#This Row],[ID NCC]],DS_NCC_DTR[ID NCC],DS_NCC_DTR[Tên NCC]),_xlfn.XLOOKUP(Table10[[#This Row],[ID NCC]],Data_TongTram2[ID NCC],Data_TongTram2[Tên NCC]))</f>
        <v>Anh Hoàng</v>
      </c>
      <c r="C1825" s="497" t="str">
        <f>IF(Table10[[#This Row],[Trạm/DTR]]="DTR","DTR","Trạm")</f>
        <v>Trạm</v>
      </c>
      <c r="D1825" s="497" t="str">
        <f>Table10[[#This Row],[ID NCC]]&amp;Table10[[#This Row],[Trạm/DTR]]</f>
        <v>001J3000002HLdOIAWĐại Lộc</v>
      </c>
      <c r="E1825" s="497" t="str">
        <f>IF(Table10[[#This Row],[DTR/Trạm]]="DTR",_xlfn.XLOOKUP(Table10[[#This Row],[ID NCC]],DS_NCC_DTR[ID NCC],DS_NCC_DTR[Nhân viên]),_xlfn.XLOOKUP(Table10[[#This Row],[ID NCC]],Data_TongTram2[ID NCC],Data_TongTram2[Nhân viên]))</f>
        <v>Trần Xuân Kiên</v>
      </c>
      <c r="F1825" s="497" t="str">
        <f>IF(Table10[[#This Row],[Trạm/DTR]]="DTR",_xlfn.XLOOKUP(Table10[[#This Row],[ID NCC]],DS_NCC_DTR[ID NCC],DS_NCC_DTR[Admin miền]),_xlfn.XLOOKUP(Table10[[#This Row],[Trạm/DTR]],Table16[Trạm],Table16[[Admin ]]))</f>
        <v>Đào Dương Anh Thư</v>
      </c>
      <c r="G1825" t="s">
        <v>2240</v>
      </c>
      <c r="H1825" s="497" t="str">
        <f>VLOOKUP(Table10[[#This Row],[Sản Phẩm RG]],'Thông tin'!C:F,4,0)</f>
        <v>PET chai</v>
      </c>
      <c r="I1825">
        <v>10846</v>
      </c>
      <c r="J1825" s="497">
        <f>Table10[[#This Row],[Sản lượng kg]]/1000</f>
        <v>10.846</v>
      </c>
      <c r="K1825" s="497" t="str">
        <f>_xlfn.XLOOKUP(Table10[[#This Row],[Loại Hàng]],Table59[Nhóm],Table59[Qui đổi])</f>
        <v>PET chai</v>
      </c>
      <c r="L1825" s="403">
        <v>46158</v>
      </c>
      <c r="M1825" t="s">
        <v>606</v>
      </c>
      <c r="N1825" s="497">
        <f>IF(COUNTIF($A$3:A1825,A1825)=1,1,0)</f>
        <v>0</v>
      </c>
    </row>
    <row r="1826" spans="1:14" x14ac:dyDescent="0.35">
      <c r="A1826" t="s">
        <v>296</v>
      </c>
      <c r="B1826" s="497" t="str">
        <f>IF(Table10[[#This Row],[DTR/Trạm]]="DTR",_xlfn.XLOOKUP(Table10[[#This Row],[ID NCC]],DS_NCC_DTR[ID NCC],DS_NCC_DTR[Tên NCC]),_xlfn.XLOOKUP(Table10[[#This Row],[ID NCC]],Data_TongTram2[ID NCC],Data_TongTram2[Tên NCC]))</f>
        <v>Hkd Cô Tư PET xá</v>
      </c>
      <c r="C1826" s="497" t="str">
        <f>IF(Table10[[#This Row],[Trạm/DTR]]="DTR","DTR","Trạm")</f>
        <v>Trạm</v>
      </c>
      <c r="D1826" s="497" t="str">
        <f>Table10[[#This Row],[ID NCC]]&amp;Table10[[#This Row],[Trạm/DTR]]</f>
        <v>001J3000002HLYHIA4Đại Lộc</v>
      </c>
      <c r="E1826" s="497" t="str">
        <f>IF(Table10[[#This Row],[DTR/Trạm]]="DTR",_xlfn.XLOOKUP(Table10[[#This Row],[ID NCC]],DS_NCC_DTR[ID NCC],DS_NCC_DTR[Nhân viên]),_xlfn.XLOOKUP(Table10[[#This Row],[ID NCC]],Data_TongTram2[ID NCC],Data_TongTram2[Nhân viên]))</f>
        <v>Phan Hiếu Lộc</v>
      </c>
      <c r="F1826" s="497" t="str">
        <f>IF(Table10[[#This Row],[Trạm/DTR]]="DTR",_xlfn.XLOOKUP(Table10[[#This Row],[ID NCC]],DS_NCC_DTR[ID NCC],DS_NCC_DTR[Admin miền]),_xlfn.XLOOKUP(Table10[[#This Row],[Trạm/DTR]],Table16[Trạm],Table16[[Admin ]]))</f>
        <v>Đào Dương Anh Thư</v>
      </c>
      <c r="G1826" t="s">
        <v>1296</v>
      </c>
      <c r="H1826" s="497" t="str">
        <f>VLOOKUP(Table10[[#This Row],[Sản Phẩm RG]],'Thông tin'!C:F,4,0)</f>
        <v>PET chai</v>
      </c>
      <c r="I1826">
        <v>1080</v>
      </c>
      <c r="J1826" s="497">
        <f>Table10[[#This Row],[Sản lượng kg]]/1000</f>
        <v>1.08</v>
      </c>
      <c r="K1826" s="497" t="str">
        <f>_xlfn.XLOOKUP(Table10[[#This Row],[Loại Hàng]],Table59[Nhóm],Table59[Qui đổi])</f>
        <v>PET chai</v>
      </c>
      <c r="L1826" s="403">
        <v>46158</v>
      </c>
      <c r="M1826" t="s">
        <v>606</v>
      </c>
      <c r="N1826" s="497">
        <f>IF(COUNTIF($A$3:A1826,A1826)=1,1,0)</f>
        <v>0</v>
      </c>
    </row>
    <row r="1827" spans="1:14" x14ac:dyDescent="0.35">
      <c r="A1827" t="s">
        <v>1692</v>
      </c>
      <c r="B1827" s="497" t="str">
        <f>IF(Table10[[#This Row],[DTR/Trạm]]="DTR",_xlfn.XLOOKUP(Table10[[#This Row],[ID NCC]],DS_NCC_DTR[ID NCC],DS_NCC_DTR[Tên NCC]),_xlfn.XLOOKUP(Table10[[#This Row],[ID NCC]],Data_TongTram2[ID NCC],Data_TongTram2[Tên NCC]))</f>
        <v>Cô Sen Khánh Hòa</v>
      </c>
      <c r="C1827" s="497" t="str">
        <f>IF(Table10[[#This Row],[Trạm/DTR]]="DTR","DTR","Trạm")</f>
        <v>Trạm</v>
      </c>
      <c r="D1827" s="497" t="str">
        <f>Table10[[#This Row],[ID NCC]]&amp;Table10[[#This Row],[Trạm/DTR]]</f>
        <v>001J3000002HLeMIAWĐại Lộc</v>
      </c>
      <c r="E1827" s="497" t="str">
        <f>IF(Table10[[#This Row],[DTR/Trạm]]="DTR",_xlfn.XLOOKUP(Table10[[#This Row],[ID NCC]],DS_NCC_DTR[ID NCC],DS_NCC_DTR[Nhân viên]),_xlfn.XLOOKUP(Table10[[#This Row],[ID NCC]],Data_TongTram2[ID NCC],Data_TongTram2[Nhân viên]))</f>
        <v>Nguyễn Văn Cường</v>
      </c>
      <c r="F1827" s="497" t="str">
        <f>IF(Table10[[#This Row],[Trạm/DTR]]="DTR",_xlfn.XLOOKUP(Table10[[#This Row],[ID NCC]],DS_NCC_DTR[ID NCC],DS_NCC_DTR[Admin miền]),_xlfn.XLOOKUP(Table10[[#This Row],[Trạm/DTR]],Table16[Trạm],Table16[[Admin ]]))</f>
        <v>Đào Dương Anh Thư</v>
      </c>
      <c r="G1827" t="s">
        <v>1296</v>
      </c>
      <c r="H1827" s="497" t="str">
        <f>VLOOKUP(Table10[[#This Row],[Sản Phẩm RG]],'Thông tin'!C:F,4,0)</f>
        <v>PET chai</v>
      </c>
      <c r="I1827">
        <v>813</v>
      </c>
      <c r="J1827" s="497">
        <f>Table10[[#This Row],[Sản lượng kg]]/1000</f>
        <v>0.81299999999999994</v>
      </c>
      <c r="K1827" s="497" t="str">
        <f>_xlfn.XLOOKUP(Table10[[#This Row],[Loại Hàng]],Table59[Nhóm],Table59[Qui đổi])</f>
        <v>PET chai</v>
      </c>
      <c r="L1827" s="403">
        <v>46158</v>
      </c>
      <c r="M1827" t="s">
        <v>606</v>
      </c>
      <c r="N1827" s="497">
        <f>IF(COUNTIF($A$3:A1827,A1827)=1,1,0)</f>
        <v>1</v>
      </c>
    </row>
    <row r="1828" spans="1:14" x14ac:dyDescent="0.35">
      <c r="A1828" t="s">
        <v>1692</v>
      </c>
      <c r="B1828" s="497" t="str">
        <f>IF(Table10[[#This Row],[DTR/Trạm]]="DTR",_xlfn.XLOOKUP(Table10[[#This Row],[ID NCC]],DS_NCC_DTR[ID NCC],DS_NCC_DTR[Tên NCC]),_xlfn.XLOOKUP(Table10[[#This Row],[ID NCC]],Data_TongTram2[ID NCC],Data_TongTram2[Tên NCC]))</f>
        <v>Cô Sen Khánh Hòa</v>
      </c>
      <c r="C1828" s="497" t="str">
        <f>IF(Table10[[#This Row],[Trạm/DTR]]="DTR","DTR","Trạm")</f>
        <v>Trạm</v>
      </c>
      <c r="D1828" s="497" t="str">
        <f>Table10[[#This Row],[ID NCC]]&amp;Table10[[#This Row],[Trạm/DTR]]</f>
        <v>001J3000002HLeMIAWĐại Lộc</v>
      </c>
      <c r="E1828" s="497" t="str">
        <f>IF(Table10[[#This Row],[DTR/Trạm]]="DTR",_xlfn.XLOOKUP(Table10[[#This Row],[ID NCC]],DS_NCC_DTR[ID NCC],DS_NCC_DTR[Nhân viên]),_xlfn.XLOOKUP(Table10[[#This Row],[ID NCC]],Data_TongTram2[ID NCC],Data_TongTram2[Nhân viên]))</f>
        <v>Nguyễn Văn Cường</v>
      </c>
      <c r="F1828" s="497" t="str">
        <f>IF(Table10[[#This Row],[Trạm/DTR]]="DTR",_xlfn.XLOOKUP(Table10[[#This Row],[ID NCC]],DS_NCC_DTR[ID NCC],DS_NCC_DTR[Admin miền]),_xlfn.XLOOKUP(Table10[[#This Row],[Trạm/DTR]],Table16[Trạm],Table16[[Admin ]]))</f>
        <v>Đào Dương Anh Thư</v>
      </c>
      <c r="G1828" t="s">
        <v>2240</v>
      </c>
      <c r="H1828" s="497" t="str">
        <f>VLOOKUP(Table10[[#This Row],[Sản Phẩm RG]],'Thông tin'!C:F,4,0)</f>
        <v>PET chai</v>
      </c>
      <c r="I1828">
        <v>2433</v>
      </c>
      <c r="J1828" s="497">
        <f>Table10[[#This Row],[Sản lượng kg]]/1000</f>
        <v>2.4329999999999998</v>
      </c>
      <c r="K1828" s="497" t="str">
        <f>_xlfn.XLOOKUP(Table10[[#This Row],[Loại Hàng]],Table59[Nhóm],Table59[Qui đổi])</f>
        <v>PET chai</v>
      </c>
      <c r="L1828" s="403">
        <v>46158</v>
      </c>
      <c r="M1828" t="s">
        <v>606</v>
      </c>
      <c r="N1828" s="497">
        <f>IF(COUNTIF($A$3:A1828,A1828)=1,1,0)</f>
        <v>0</v>
      </c>
    </row>
    <row r="1829" spans="1:14" x14ac:dyDescent="0.35">
      <c r="A1829" t="s">
        <v>309</v>
      </c>
      <c r="B1829" s="497" t="str">
        <f>IF(Table10[[#This Row],[DTR/Trạm]]="DTR",_xlfn.XLOOKUP(Table10[[#This Row],[ID NCC]],DS_NCC_DTR[ID NCC],DS_NCC_DTR[Tên NCC]),_xlfn.XLOOKUP(Table10[[#This Row],[ID NCC]],Data_TongTram2[ID NCC],Data_TongTram2[Tên NCC]))</f>
        <v>HKD Tạ Khánh Linh PET xá</v>
      </c>
      <c r="C1829" s="497" t="str">
        <f>IF(Table10[[#This Row],[Trạm/DTR]]="DTR","DTR","Trạm")</f>
        <v>Trạm</v>
      </c>
      <c r="D1829" s="497" t="str">
        <f>Table10[[#This Row],[ID NCC]]&amp;Table10[[#This Row],[Trạm/DTR]]</f>
        <v>001J3000002HLkFIAWĐại Lộc</v>
      </c>
      <c r="E1829" s="497" t="str">
        <f>IF(Table10[[#This Row],[DTR/Trạm]]="DTR",_xlfn.XLOOKUP(Table10[[#This Row],[ID NCC]],DS_NCC_DTR[ID NCC],DS_NCC_DTR[Nhân viên]),_xlfn.XLOOKUP(Table10[[#This Row],[ID NCC]],Data_TongTram2[ID NCC],Data_TongTram2[Nhân viên]))</f>
        <v>Phan Hiếu Lộc</v>
      </c>
      <c r="F1829" s="497" t="str">
        <f>IF(Table10[[#This Row],[Trạm/DTR]]="DTR",_xlfn.XLOOKUP(Table10[[#This Row],[ID NCC]],DS_NCC_DTR[ID NCC],DS_NCC_DTR[Admin miền]),_xlfn.XLOOKUP(Table10[[#This Row],[Trạm/DTR]],Table16[Trạm],Table16[[Admin ]]))</f>
        <v>Đào Dương Anh Thư</v>
      </c>
      <c r="G1829" t="s">
        <v>1296</v>
      </c>
      <c r="H1829" s="497" t="str">
        <f>VLOOKUP(Table10[[#This Row],[Sản Phẩm RG]],'Thông tin'!C:F,4,0)</f>
        <v>PET chai</v>
      </c>
      <c r="I1829">
        <v>840</v>
      </c>
      <c r="J1829" s="497">
        <f>Table10[[#This Row],[Sản lượng kg]]/1000</f>
        <v>0.84</v>
      </c>
      <c r="K1829" s="497" t="str">
        <f>_xlfn.XLOOKUP(Table10[[#This Row],[Loại Hàng]],Table59[Nhóm],Table59[Qui đổi])</f>
        <v>PET chai</v>
      </c>
      <c r="L1829" s="403">
        <v>46158</v>
      </c>
      <c r="M1829" t="s">
        <v>606</v>
      </c>
      <c r="N1829" s="497">
        <f>IF(COUNTIF($A$3:A1829,A1829)=1,1,0)</f>
        <v>0</v>
      </c>
    </row>
    <row r="1830" spans="1:14" x14ac:dyDescent="0.35">
      <c r="A1830" t="s">
        <v>296</v>
      </c>
      <c r="B1830" s="497" t="str">
        <f>IF(Table10[[#This Row],[DTR/Trạm]]="DTR",_xlfn.XLOOKUP(Table10[[#This Row],[ID NCC]],DS_NCC_DTR[ID NCC],DS_NCC_DTR[Tên NCC]),_xlfn.XLOOKUP(Table10[[#This Row],[ID NCC]],Data_TongTram2[ID NCC],Data_TongTram2[Tên NCC]))</f>
        <v>Hkd Cô Tư PET xá</v>
      </c>
      <c r="C1830" s="497" t="str">
        <f>IF(Table10[[#This Row],[Trạm/DTR]]="DTR","DTR","Trạm")</f>
        <v>Trạm</v>
      </c>
      <c r="D1830" s="497" t="str">
        <f>Table10[[#This Row],[ID NCC]]&amp;Table10[[#This Row],[Trạm/DTR]]</f>
        <v>001J3000002HLYHIA4Đại Lộc</v>
      </c>
      <c r="E1830" s="497" t="str">
        <f>IF(Table10[[#This Row],[DTR/Trạm]]="DTR",_xlfn.XLOOKUP(Table10[[#This Row],[ID NCC]],DS_NCC_DTR[ID NCC],DS_NCC_DTR[Nhân viên]),_xlfn.XLOOKUP(Table10[[#This Row],[ID NCC]],Data_TongTram2[ID NCC],Data_TongTram2[Nhân viên]))</f>
        <v>Phan Hiếu Lộc</v>
      </c>
      <c r="F1830" s="497" t="str">
        <f>IF(Table10[[#This Row],[Trạm/DTR]]="DTR",_xlfn.XLOOKUP(Table10[[#This Row],[ID NCC]],DS_NCC_DTR[ID NCC],DS_NCC_DTR[Admin miền]),_xlfn.XLOOKUP(Table10[[#This Row],[Trạm/DTR]],Table16[Trạm],Table16[[Admin ]]))</f>
        <v>Đào Dương Anh Thư</v>
      </c>
      <c r="G1830" t="s">
        <v>1296</v>
      </c>
      <c r="H1830" s="497" t="str">
        <f>VLOOKUP(Table10[[#This Row],[Sản Phẩm RG]],'Thông tin'!C:F,4,0)</f>
        <v>PET chai</v>
      </c>
      <c r="I1830">
        <v>1150</v>
      </c>
      <c r="J1830" s="497">
        <f>Table10[[#This Row],[Sản lượng kg]]/1000</f>
        <v>1.1499999999999999</v>
      </c>
      <c r="K1830" s="497" t="str">
        <f>_xlfn.XLOOKUP(Table10[[#This Row],[Loại Hàng]],Table59[Nhóm],Table59[Qui đổi])</f>
        <v>PET chai</v>
      </c>
      <c r="L1830" s="403">
        <v>46158</v>
      </c>
      <c r="M1830" t="s">
        <v>606</v>
      </c>
      <c r="N1830" s="497">
        <f>IF(COUNTIF($A$3:A1830,A1830)=1,1,0)</f>
        <v>0</v>
      </c>
    </row>
    <row r="1831" spans="1:14" x14ac:dyDescent="0.35">
      <c r="A1831" t="s">
        <v>2239</v>
      </c>
      <c r="B1831" s="497" t="str">
        <f>IF(Table10[[#This Row],[DTR/Trạm]]="DTR",_xlfn.XLOOKUP(Table10[[#This Row],[ID NCC]],DS_NCC_DTR[ID NCC],DS_NCC_DTR[Tên NCC]),_xlfn.XLOOKUP(Table10[[#This Row],[ID NCC]],Data_TongTram2[ID NCC],Data_TongTram2[Tên NCC]))</f>
        <v>Anh Tùng - Xuân Bắc PET xá</v>
      </c>
      <c r="C1831" s="497" t="str">
        <f>IF(Table10[[#This Row],[Trạm/DTR]]="DTR","DTR","Trạm")</f>
        <v>Trạm</v>
      </c>
      <c r="D1831" s="497" t="str">
        <f>Table10[[#This Row],[ID NCC]]&amp;Table10[[#This Row],[Trạm/DTR]]</f>
        <v>001dc00002hh2BFAAYĐại Lộc</v>
      </c>
      <c r="E1831" s="497" t="str">
        <f>IF(Table10[[#This Row],[DTR/Trạm]]="DTR",_xlfn.XLOOKUP(Table10[[#This Row],[ID NCC]],DS_NCC_DTR[ID NCC],DS_NCC_DTR[Nhân viên]),_xlfn.XLOOKUP(Table10[[#This Row],[ID NCC]],Data_TongTram2[ID NCC],Data_TongTram2[Nhân viên]))</f>
        <v>Phan Hiếu Lộc</v>
      </c>
      <c r="F1831" s="497" t="str">
        <f>IF(Table10[[#This Row],[Trạm/DTR]]="DTR",_xlfn.XLOOKUP(Table10[[#This Row],[ID NCC]],DS_NCC_DTR[ID NCC],DS_NCC_DTR[Admin miền]),_xlfn.XLOOKUP(Table10[[#This Row],[Trạm/DTR]],Table16[Trạm],Table16[[Admin ]]))</f>
        <v>Đào Dương Anh Thư</v>
      </c>
      <c r="G1831" t="s">
        <v>1296</v>
      </c>
      <c r="H1831" s="497" t="str">
        <f>VLOOKUP(Table10[[#This Row],[Sản Phẩm RG]],'Thông tin'!C:F,4,0)</f>
        <v>PET chai</v>
      </c>
      <c r="I1831">
        <v>740</v>
      </c>
      <c r="J1831" s="497">
        <f>Table10[[#This Row],[Sản lượng kg]]/1000</f>
        <v>0.74</v>
      </c>
      <c r="K1831" s="497" t="str">
        <f>_xlfn.XLOOKUP(Table10[[#This Row],[Loại Hàng]],Table59[Nhóm],Table59[Qui đổi])</f>
        <v>PET chai</v>
      </c>
      <c r="L1831" s="403">
        <v>46158</v>
      </c>
      <c r="M1831" t="s">
        <v>606</v>
      </c>
      <c r="N1831" s="497">
        <f>IF(COUNTIF($A$3:A1831,A1831)=1,1,0)</f>
        <v>0</v>
      </c>
    </row>
    <row r="1832" spans="1:14" x14ac:dyDescent="0.35">
      <c r="A1832" t="s">
        <v>309</v>
      </c>
      <c r="B1832" s="497" t="str">
        <f>IF(Table10[[#This Row],[DTR/Trạm]]="DTR",_xlfn.XLOOKUP(Table10[[#This Row],[ID NCC]],DS_NCC_DTR[ID NCC],DS_NCC_DTR[Tên NCC]),_xlfn.XLOOKUP(Table10[[#This Row],[ID NCC]],Data_TongTram2[ID NCC],Data_TongTram2[Tên NCC]))</f>
        <v>HKD Tạ Khánh Linh PET xá</v>
      </c>
      <c r="C1832" s="497" t="str">
        <f>IF(Table10[[#This Row],[Trạm/DTR]]="DTR","DTR","Trạm")</f>
        <v>Trạm</v>
      </c>
      <c r="D1832" s="497" t="str">
        <f>Table10[[#This Row],[ID NCC]]&amp;Table10[[#This Row],[Trạm/DTR]]</f>
        <v>001J3000002HLkFIAWĐại Lộc</v>
      </c>
      <c r="E1832" s="497" t="str">
        <f>IF(Table10[[#This Row],[DTR/Trạm]]="DTR",_xlfn.XLOOKUP(Table10[[#This Row],[ID NCC]],DS_NCC_DTR[ID NCC],DS_NCC_DTR[Nhân viên]),_xlfn.XLOOKUP(Table10[[#This Row],[ID NCC]],Data_TongTram2[ID NCC],Data_TongTram2[Nhân viên]))</f>
        <v>Phan Hiếu Lộc</v>
      </c>
      <c r="F1832" s="497" t="str">
        <f>IF(Table10[[#This Row],[Trạm/DTR]]="DTR",_xlfn.XLOOKUP(Table10[[#This Row],[ID NCC]],DS_NCC_DTR[ID NCC],DS_NCC_DTR[Admin miền]),_xlfn.XLOOKUP(Table10[[#This Row],[Trạm/DTR]],Table16[Trạm],Table16[[Admin ]]))</f>
        <v>Đào Dương Anh Thư</v>
      </c>
      <c r="G1832" t="s">
        <v>1296</v>
      </c>
      <c r="H1832" s="497" t="str">
        <f>VLOOKUP(Table10[[#This Row],[Sản Phẩm RG]],'Thông tin'!C:F,4,0)</f>
        <v>PET chai</v>
      </c>
      <c r="I1832">
        <v>840</v>
      </c>
      <c r="J1832" s="497">
        <f>Table10[[#This Row],[Sản lượng kg]]/1000</f>
        <v>0.84</v>
      </c>
      <c r="K1832" s="497" t="str">
        <f>_xlfn.XLOOKUP(Table10[[#This Row],[Loại Hàng]],Table59[Nhóm],Table59[Qui đổi])</f>
        <v>PET chai</v>
      </c>
      <c r="L1832" s="403">
        <v>46158</v>
      </c>
      <c r="M1832" t="s">
        <v>606</v>
      </c>
      <c r="N1832" s="497">
        <f>IF(COUNTIF($A$3:A1832,A1832)=1,1,0)</f>
        <v>0</v>
      </c>
    </row>
    <row r="1833" spans="1:14" x14ac:dyDescent="0.35">
      <c r="A1833" t="s">
        <v>299</v>
      </c>
      <c r="B1833" s="497" t="str">
        <f>IF(Table10[[#This Row],[DTR/Trạm]]="DTR",_xlfn.XLOOKUP(Table10[[#This Row],[ID NCC]],DS_NCC_DTR[ID NCC],DS_NCC_DTR[Tên NCC]),_xlfn.XLOOKUP(Table10[[#This Row],[ID NCC]],Data_TongTram2[ID NCC],Data_TongTram2[Tên NCC]))</f>
        <v>Chị Thủy (Dầu Giây) Pet Xá</v>
      </c>
      <c r="C1833" s="497" t="str">
        <f>IF(Table10[[#This Row],[Trạm/DTR]]="DTR","DTR","Trạm")</f>
        <v>Trạm</v>
      </c>
      <c r="D1833" s="497" t="str">
        <f>Table10[[#This Row],[ID NCC]]&amp;Table10[[#This Row],[Trạm/DTR]]</f>
        <v>001J3000007XO2kIAGĐại Lộc</v>
      </c>
      <c r="E1833" s="497" t="str">
        <f>IF(Table10[[#This Row],[DTR/Trạm]]="DTR",_xlfn.XLOOKUP(Table10[[#This Row],[ID NCC]],DS_NCC_DTR[ID NCC],DS_NCC_DTR[Nhân viên]),_xlfn.XLOOKUP(Table10[[#This Row],[ID NCC]],Data_TongTram2[ID NCC],Data_TongTram2[Nhân viên]))</f>
        <v>Phan Hiếu Lộc</v>
      </c>
      <c r="F1833" s="497" t="str">
        <f>IF(Table10[[#This Row],[Trạm/DTR]]="DTR",_xlfn.XLOOKUP(Table10[[#This Row],[ID NCC]],DS_NCC_DTR[ID NCC],DS_NCC_DTR[Admin miền]),_xlfn.XLOOKUP(Table10[[#This Row],[Trạm/DTR]],Table16[Trạm],Table16[[Admin ]]))</f>
        <v>Đào Dương Anh Thư</v>
      </c>
      <c r="G1833" t="s">
        <v>1296</v>
      </c>
      <c r="H1833" s="497" t="str">
        <f>VLOOKUP(Table10[[#This Row],[Sản Phẩm RG]],'Thông tin'!C:F,4,0)</f>
        <v>PET chai</v>
      </c>
      <c r="I1833">
        <v>1090</v>
      </c>
      <c r="J1833" s="497">
        <f>Table10[[#This Row],[Sản lượng kg]]/1000</f>
        <v>1.0900000000000001</v>
      </c>
      <c r="K1833" s="497" t="str">
        <f>_xlfn.XLOOKUP(Table10[[#This Row],[Loại Hàng]],Table59[Nhóm],Table59[Qui đổi])</f>
        <v>PET chai</v>
      </c>
      <c r="L1833" s="403">
        <v>46158</v>
      </c>
      <c r="M1833" t="s">
        <v>606</v>
      </c>
      <c r="N1833" s="497">
        <f>IF(COUNTIF($A$3:A1833,A1833)=1,1,0)</f>
        <v>0</v>
      </c>
    </row>
    <row r="1834" spans="1:14" x14ac:dyDescent="0.35">
      <c r="A1834" t="s">
        <v>323</v>
      </c>
      <c r="B1834" s="497" t="str">
        <f>IF(Table10[[#This Row],[DTR/Trạm]]="DTR",_xlfn.XLOOKUP(Table10[[#This Row],[ID NCC]],DS_NCC_DTR[ID NCC],DS_NCC_DTR[Tên NCC]),_xlfn.XLOOKUP(Table10[[#This Row],[ID NCC]],Data_TongTram2[ID NCC],Data_TongTram2[Tên NCC]))</f>
        <v>Liêm Lãng (Định Quán) Pet Xá</v>
      </c>
      <c r="C1834" s="497" t="str">
        <f>IF(Table10[[#This Row],[Trạm/DTR]]="DTR","DTR","Trạm")</f>
        <v>Trạm</v>
      </c>
      <c r="D1834" s="497" t="str">
        <f>Table10[[#This Row],[ID NCC]]&amp;Table10[[#This Row],[Trạm/DTR]]</f>
        <v>001J3000002HLnZIAWĐại Lộc</v>
      </c>
      <c r="E1834" s="497" t="str">
        <f>IF(Table10[[#This Row],[DTR/Trạm]]="DTR",_xlfn.XLOOKUP(Table10[[#This Row],[ID NCC]],DS_NCC_DTR[ID NCC],DS_NCC_DTR[Nhân viên]),_xlfn.XLOOKUP(Table10[[#This Row],[ID NCC]],Data_TongTram2[ID NCC],Data_TongTram2[Nhân viên]))</f>
        <v>Phan Hiếu Lộc</v>
      </c>
      <c r="F1834" s="497" t="str">
        <f>IF(Table10[[#This Row],[Trạm/DTR]]="DTR",_xlfn.XLOOKUP(Table10[[#This Row],[ID NCC]],DS_NCC_DTR[ID NCC],DS_NCC_DTR[Admin miền]),_xlfn.XLOOKUP(Table10[[#This Row],[Trạm/DTR]],Table16[Trạm],Table16[[Admin ]]))</f>
        <v>Đào Dương Anh Thư</v>
      </c>
      <c r="G1834" t="s">
        <v>1296</v>
      </c>
      <c r="H1834" s="497" t="str">
        <f>VLOOKUP(Table10[[#This Row],[Sản Phẩm RG]],'Thông tin'!C:F,4,0)</f>
        <v>PET chai</v>
      </c>
      <c r="I1834">
        <v>950</v>
      </c>
      <c r="J1834" s="497">
        <f>Table10[[#This Row],[Sản lượng kg]]/1000</f>
        <v>0.95</v>
      </c>
      <c r="K1834" s="497" t="str">
        <f>_xlfn.XLOOKUP(Table10[[#This Row],[Loại Hàng]],Table59[Nhóm],Table59[Qui đổi])</f>
        <v>PET chai</v>
      </c>
      <c r="L1834" s="403">
        <v>46158</v>
      </c>
      <c r="M1834" t="s">
        <v>606</v>
      </c>
      <c r="N1834" s="497">
        <f>IF(COUNTIF($A$3:A1834,A1834)=1,1,0)</f>
        <v>0</v>
      </c>
    </row>
    <row r="1835" spans="1:14" x14ac:dyDescent="0.35">
      <c r="A1835" t="s">
        <v>348</v>
      </c>
      <c r="B1835" s="497" t="str">
        <f>IF(Table10[[#This Row],[DTR/Trạm]]="DTR",_xlfn.XLOOKUP(Table10[[#This Row],[ID NCC]],DS_NCC_DTR[ID NCC],DS_NCC_DTR[Tên NCC]),_xlfn.XLOOKUP(Table10[[#This Row],[ID NCC]],Data_TongTram2[ID NCC],Data_TongTram2[Tên NCC]))</f>
        <v>Công ty TNHH MTV Thu Mua Phế Liệu Thương Viên</v>
      </c>
      <c r="C1835" s="497" t="str">
        <f>IF(Table10[[#This Row],[Trạm/DTR]]="DTR","DTR","Trạm")</f>
        <v>Trạm</v>
      </c>
      <c r="D1835" s="497" t="str">
        <f>Table10[[#This Row],[ID NCC]]&amp;Table10[[#This Row],[Trạm/DTR]]</f>
        <v>001J3000002HLbQIAWĐại Lộc</v>
      </c>
      <c r="E1835" s="497" t="str">
        <f>IF(Table10[[#This Row],[DTR/Trạm]]="DTR",_xlfn.XLOOKUP(Table10[[#This Row],[ID NCC]],DS_NCC_DTR[ID NCC],DS_NCC_DTR[Nhân viên]),_xlfn.XLOOKUP(Table10[[#This Row],[ID NCC]],Data_TongTram2[ID NCC],Data_TongTram2[Nhân viên]))</f>
        <v>Dương Quốc Trung</v>
      </c>
      <c r="F1835" s="497" t="str">
        <f>IF(Table10[[#This Row],[Trạm/DTR]]="DTR",_xlfn.XLOOKUP(Table10[[#This Row],[ID NCC]],DS_NCC_DTR[ID NCC],DS_NCC_DTR[Admin miền]),_xlfn.XLOOKUP(Table10[[#This Row],[Trạm/DTR]],Table16[Trạm],Table16[[Admin ]]))</f>
        <v>Đào Dương Anh Thư</v>
      </c>
      <c r="G1835" t="s">
        <v>2240</v>
      </c>
      <c r="H1835" s="497" t="str">
        <f>VLOOKUP(Table10[[#This Row],[Sản Phẩm RG]],'Thông tin'!C:F,4,0)</f>
        <v>PET chai</v>
      </c>
      <c r="I1835">
        <v>8637</v>
      </c>
      <c r="J1835" s="497">
        <f>Table10[[#This Row],[Sản lượng kg]]/1000</f>
        <v>8.6370000000000005</v>
      </c>
      <c r="K1835" s="497" t="str">
        <f>_xlfn.XLOOKUP(Table10[[#This Row],[Loại Hàng]],Table59[Nhóm],Table59[Qui đổi])</f>
        <v>PET chai</v>
      </c>
      <c r="L1835" s="403">
        <v>46158</v>
      </c>
      <c r="M1835" t="s">
        <v>606</v>
      </c>
      <c r="N1835" s="497">
        <f>IF(COUNTIF($A$3:A1835,A1835)=1,1,0)</f>
        <v>0</v>
      </c>
    </row>
    <row r="1836" spans="1:14" x14ac:dyDescent="0.35">
      <c r="A1836" t="s">
        <v>329</v>
      </c>
      <c r="B1836" s="497" t="str">
        <f>IF(Table10[[#This Row],[DTR/Trạm]]="DTR",_xlfn.XLOOKUP(Table10[[#This Row],[ID NCC]],DS_NCC_DTR[ID NCC],DS_NCC_DTR[Tên NCC]),_xlfn.XLOOKUP(Table10[[#This Row],[ID NCC]],Data_TongTram2[ID NCC],Data_TongTram2[Tên NCC]))</f>
        <v>HKD Nguyễn Thị Nga PET xá</v>
      </c>
      <c r="C1836" s="497" t="str">
        <f>IF(Table10[[#This Row],[Trạm/DTR]]="DTR","DTR","Trạm")</f>
        <v>Trạm</v>
      </c>
      <c r="D1836" s="497" t="str">
        <f>Table10[[#This Row],[ID NCC]]&amp;Table10[[#This Row],[Trạm/DTR]]</f>
        <v>001J3000002HLf1IAGĐại Lộc</v>
      </c>
      <c r="E1836" s="497" t="str">
        <f>IF(Table10[[#This Row],[DTR/Trạm]]="DTR",_xlfn.XLOOKUP(Table10[[#This Row],[ID NCC]],DS_NCC_DTR[ID NCC],DS_NCC_DTR[Nhân viên]),_xlfn.XLOOKUP(Table10[[#This Row],[ID NCC]],Data_TongTram2[ID NCC],Data_TongTram2[Nhân viên]))</f>
        <v>Phan Hiếu Lộc</v>
      </c>
      <c r="F1836" s="497" t="str">
        <f>IF(Table10[[#This Row],[Trạm/DTR]]="DTR",_xlfn.XLOOKUP(Table10[[#This Row],[ID NCC]],DS_NCC_DTR[ID NCC],DS_NCC_DTR[Admin miền]),_xlfn.XLOOKUP(Table10[[#This Row],[Trạm/DTR]],Table16[Trạm],Table16[[Admin ]]))</f>
        <v>Đào Dương Anh Thư</v>
      </c>
      <c r="G1836" t="s">
        <v>1296</v>
      </c>
      <c r="H1836" s="497" t="str">
        <f>VLOOKUP(Table10[[#This Row],[Sản Phẩm RG]],'Thông tin'!C:F,4,0)</f>
        <v>PET chai</v>
      </c>
      <c r="I1836">
        <v>960</v>
      </c>
      <c r="J1836" s="497">
        <f>Table10[[#This Row],[Sản lượng kg]]/1000</f>
        <v>0.96</v>
      </c>
      <c r="K1836" s="497" t="str">
        <f>_xlfn.XLOOKUP(Table10[[#This Row],[Loại Hàng]],Table59[Nhóm],Table59[Qui đổi])</f>
        <v>PET chai</v>
      </c>
      <c r="L1836" s="403">
        <v>46158</v>
      </c>
      <c r="M1836" t="s">
        <v>606</v>
      </c>
      <c r="N1836" s="497">
        <f>IF(COUNTIF($A$3:A1836,A1836)=1,1,0)</f>
        <v>0</v>
      </c>
    </row>
    <row r="1837" spans="1:14" x14ac:dyDescent="0.35">
      <c r="A1837" t="s">
        <v>348</v>
      </c>
      <c r="B1837" s="497" t="str">
        <f>IF(Table10[[#This Row],[DTR/Trạm]]="DTR",_xlfn.XLOOKUP(Table10[[#This Row],[ID NCC]],DS_NCC_DTR[ID NCC],DS_NCC_DTR[Tên NCC]),_xlfn.XLOOKUP(Table10[[#This Row],[ID NCC]],Data_TongTram2[ID NCC],Data_TongTram2[Tên NCC]))</f>
        <v>Công ty TNHH MTV Thu Mua Phế Liệu Thương Viên</v>
      </c>
      <c r="C1837" s="497" t="str">
        <f>IF(Table10[[#This Row],[Trạm/DTR]]="DTR","DTR","Trạm")</f>
        <v>Trạm</v>
      </c>
      <c r="D1837" s="497" t="str">
        <f>Table10[[#This Row],[ID NCC]]&amp;Table10[[#This Row],[Trạm/DTR]]</f>
        <v>001J3000002HLbQIAWĐại Lộc</v>
      </c>
      <c r="E1837" s="497" t="str">
        <f>IF(Table10[[#This Row],[DTR/Trạm]]="DTR",_xlfn.XLOOKUP(Table10[[#This Row],[ID NCC]],DS_NCC_DTR[ID NCC],DS_NCC_DTR[Nhân viên]),_xlfn.XLOOKUP(Table10[[#This Row],[ID NCC]],Data_TongTram2[ID NCC],Data_TongTram2[Nhân viên]))</f>
        <v>Dương Quốc Trung</v>
      </c>
      <c r="F1837" s="497" t="str">
        <f>IF(Table10[[#This Row],[Trạm/DTR]]="DTR",_xlfn.XLOOKUP(Table10[[#This Row],[ID NCC]],DS_NCC_DTR[ID NCC],DS_NCC_DTR[Admin miền]),_xlfn.XLOOKUP(Table10[[#This Row],[Trạm/DTR]],Table16[Trạm],Table16[[Admin ]]))</f>
        <v>Đào Dương Anh Thư</v>
      </c>
      <c r="G1837" t="s">
        <v>2240</v>
      </c>
      <c r="H1837" s="497" t="str">
        <f>VLOOKUP(Table10[[#This Row],[Sản Phẩm RG]],'Thông tin'!C:F,4,0)</f>
        <v>PET chai</v>
      </c>
      <c r="I1837">
        <v>7956</v>
      </c>
      <c r="J1837" s="497">
        <f>Table10[[#This Row],[Sản lượng kg]]/1000</f>
        <v>7.9560000000000004</v>
      </c>
      <c r="K1837" s="497" t="str">
        <f>_xlfn.XLOOKUP(Table10[[#This Row],[Loại Hàng]],Table59[Nhóm],Table59[Qui đổi])</f>
        <v>PET chai</v>
      </c>
      <c r="L1837" s="403">
        <v>46160</v>
      </c>
      <c r="M1837" t="s">
        <v>606</v>
      </c>
      <c r="N1837" s="497">
        <f>IF(COUNTIF($A$3:A1837,A1837)=1,1,0)</f>
        <v>0</v>
      </c>
    </row>
    <row r="1838" spans="1:14" x14ac:dyDescent="0.35">
      <c r="A1838" t="s">
        <v>735</v>
      </c>
      <c r="B1838" s="497" t="str">
        <f>IF(Table10[[#This Row],[DTR/Trạm]]="DTR",_xlfn.XLOOKUP(Table10[[#This Row],[ID NCC]],DS_NCC_DTR[ID NCC],DS_NCC_DTR[Tên NCC]),_xlfn.XLOOKUP(Table10[[#This Row],[ID NCC]],Data_TongTram2[ID NCC],Data_TongTram2[Tên NCC]))</f>
        <v>HKD Quang Chiến</v>
      </c>
      <c r="C1838" s="497" t="str">
        <f>IF(Table10[[#This Row],[Trạm/DTR]]="DTR","DTR","Trạm")</f>
        <v>Trạm</v>
      </c>
      <c r="D1838" s="497" t="str">
        <f>Table10[[#This Row],[ID NCC]]&amp;Table10[[#This Row],[Trạm/DTR]]</f>
        <v>001J3000002HLitIAGĐại Lộc</v>
      </c>
      <c r="E1838" s="497" t="str">
        <f>IF(Table10[[#This Row],[DTR/Trạm]]="DTR",_xlfn.XLOOKUP(Table10[[#This Row],[ID NCC]],DS_NCC_DTR[ID NCC],DS_NCC_DTR[Nhân viên]),_xlfn.XLOOKUP(Table10[[#This Row],[ID NCC]],Data_TongTram2[ID NCC],Data_TongTram2[Nhân viên]))</f>
        <v>Dương Quốc Trung</v>
      </c>
      <c r="F1838" s="497" t="str">
        <f>IF(Table10[[#This Row],[Trạm/DTR]]="DTR",_xlfn.XLOOKUP(Table10[[#This Row],[ID NCC]],DS_NCC_DTR[ID NCC],DS_NCC_DTR[Admin miền]),_xlfn.XLOOKUP(Table10[[#This Row],[Trạm/DTR]],Table16[Trạm],Table16[[Admin ]]))</f>
        <v>Đào Dương Anh Thư</v>
      </c>
      <c r="G1838" t="s">
        <v>2240</v>
      </c>
      <c r="H1838" s="497" t="str">
        <f>VLOOKUP(Table10[[#This Row],[Sản Phẩm RG]],'Thông tin'!C:F,4,0)</f>
        <v>PET chai</v>
      </c>
      <c r="I1838">
        <v>11151</v>
      </c>
      <c r="J1838" s="497">
        <f>Table10[[#This Row],[Sản lượng kg]]/1000</f>
        <v>11.151</v>
      </c>
      <c r="K1838" s="497" t="str">
        <f>_xlfn.XLOOKUP(Table10[[#This Row],[Loại Hàng]],Table59[Nhóm],Table59[Qui đổi])</f>
        <v>PET chai</v>
      </c>
      <c r="L1838" s="403">
        <v>46160</v>
      </c>
      <c r="M1838" t="s">
        <v>606</v>
      </c>
      <c r="N1838" s="497">
        <f>IF(COUNTIF($A$3:A1838,A1838)=1,1,0)</f>
        <v>0</v>
      </c>
    </row>
    <row r="1839" spans="1:14" x14ac:dyDescent="0.35">
      <c r="A1839" t="s">
        <v>296</v>
      </c>
      <c r="B1839" s="497" t="str">
        <f>IF(Table10[[#This Row],[DTR/Trạm]]="DTR",_xlfn.XLOOKUP(Table10[[#This Row],[ID NCC]],DS_NCC_DTR[ID NCC],DS_NCC_DTR[Tên NCC]),_xlfn.XLOOKUP(Table10[[#This Row],[ID NCC]],Data_TongTram2[ID NCC],Data_TongTram2[Tên NCC]))</f>
        <v>Hkd Cô Tư PET xá</v>
      </c>
      <c r="C1839" s="497" t="str">
        <f>IF(Table10[[#This Row],[Trạm/DTR]]="DTR","DTR","Trạm")</f>
        <v>Trạm</v>
      </c>
      <c r="D1839" s="497" t="str">
        <f>Table10[[#This Row],[ID NCC]]&amp;Table10[[#This Row],[Trạm/DTR]]</f>
        <v>001J3000002HLYHIA4Đại Lộc</v>
      </c>
      <c r="E1839" s="497" t="str">
        <f>IF(Table10[[#This Row],[DTR/Trạm]]="DTR",_xlfn.XLOOKUP(Table10[[#This Row],[ID NCC]],DS_NCC_DTR[ID NCC],DS_NCC_DTR[Nhân viên]),_xlfn.XLOOKUP(Table10[[#This Row],[ID NCC]],Data_TongTram2[ID NCC],Data_TongTram2[Nhân viên]))</f>
        <v>Phan Hiếu Lộc</v>
      </c>
      <c r="F1839" s="497" t="str">
        <f>IF(Table10[[#This Row],[Trạm/DTR]]="DTR",_xlfn.XLOOKUP(Table10[[#This Row],[ID NCC]],DS_NCC_DTR[ID NCC],DS_NCC_DTR[Admin miền]),_xlfn.XLOOKUP(Table10[[#This Row],[Trạm/DTR]],Table16[Trạm],Table16[[Admin ]]))</f>
        <v>Đào Dương Anh Thư</v>
      </c>
      <c r="G1839" t="s">
        <v>1296</v>
      </c>
      <c r="H1839" s="497" t="str">
        <f>VLOOKUP(Table10[[#This Row],[Sản Phẩm RG]],'Thông tin'!C:F,4,0)</f>
        <v>PET chai</v>
      </c>
      <c r="I1839">
        <v>1080</v>
      </c>
      <c r="J1839" s="497">
        <f>Table10[[#This Row],[Sản lượng kg]]/1000</f>
        <v>1.08</v>
      </c>
      <c r="K1839" s="497" t="str">
        <f>_xlfn.XLOOKUP(Table10[[#This Row],[Loại Hàng]],Table59[Nhóm],Table59[Qui đổi])</f>
        <v>PET chai</v>
      </c>
      <c r="L1839" s="403">
        <v>46160</v>
      </c>
      <c r="M1839" t="s">
        <v>606</v>
      </c>
      <c r="N1839" s="497">
        <f>IF(COUNTIF($A$3:A1839,A1839)=1,1,0)</f>
        <v>0</v>
      </c>
    </row>
    <row r="1840" spans="1:14" x14ac:dyDescent="0.35">
      <c r="A1840" t="s">
        <v>310</v>
      </c>
      <c r="B1840" s="497" t="str">
        <f>IF(Table10[[#This Row],[DTR/Trạm]]="DTR",_xlfn.XLOOKUP(Table10[[#This Row],[ID NCC]],DS_NCC_DTR[ID NCC],DS_NCC_DTR[Tên NCC]),_xlfn.XLOOKUP(Table10[[#This Row],[ID NCC]],Data_TongTram2[ID NCC],Data_TongTram2[Tên NCC]))</f>
        <v>HKD Ngô Thị Hoa PET xá</v>
      </c>
      <c r="C1840" s="497" t="str">
        <f>IF(Table10[[#This Row],[Trạm/DTR]]="DTR","DTR","Trạm")</f>
        <v>Trạm</v>
      </c>
      <c r="D1840" s="497" t="str">
        <f>Table10[[#This Row],[ID NCC]]&amp;Table10[[#This Row],[Trạm/DTR]]</f>
        <v>001J3000009AiEAIA0Đại Lộc</v>
      </c>
      <c r="E1840" s="497" t="str">
        <f>IF(Table10[[#This Row],[DTR/Trạm]]="DTR",_xlfn.XLOOKUP(Table10[[#This Row],[ID NCC]],DS_NCC_DTR[ID NCC],DS_NCC_DTR[Nhân viên]),_xlfn.XLOOKUP(Table10[[#This Row],[ID NCC]],Data_TongTram2[ID NCC],Data_TongTram2[Nhân viên]))</f>
        <v>Phan Hiếu Lộc</v>
      </c>
      <c r="F1840" s="497" t="str">
        <f>IF(Table10[[#This Row],[Trạm/DTR]]="DTR",_xlfn.XLOOKUP(Table10[[#This Row],[ID NCC]],DS_NCC_DTR[ID NCC],DS_NCC_DTR[Admin miền]),_xlfn.XLOOKUP(Table10[[#This Row],[Trạm/DTR]],Table16[Trạm],Table16[[Admin ]]))</f>
        <v>Đào Dương Anh Thư</v>
      </c>
      <c r="G1840" t="s">
        <v>1296</v>
      </c>
      <c r="H1840" s="497" t="str">
        <f>VLOOKUP(Table10[[#This Row],[Sản Phẩm RG]],'Thông tin'!C:F,4,0)</f>
        <v>PET chai</v>
      </c>
      <c r="I1840">
        <v>730</v>
      </c>
      <c r="J1840" s="497">
        <f>Table10[[#This Row],[Sản lượng kg]]/1000</f>
        <v>0.73</v>
      </c>
      <c r="K1840" s="497" t="str">
        <f>_xlfn.XLOOKUP(Table10[[#This Row],[Loại Hàng]],Table59[Nhóm],Table59[Qui đổi])</f>
        <v>PET chai</v>
      </c>
      <c r="L1840" s="403">
        <v>46160</v>
      </c>
      <c r="M1840" t="s">
        <v>606</v>
      </c>
      <c r="N1840" s="497">
        <f>IF(COUNTIF($A$3:A1840,A1840)=1,1,0)</f>
        <v>0</v>
      </c>
    </row>
    <row r="1841" spans="1:14" x14ac:dyDescent="0.35">
      <c r="A1841" t="s">
        <v>626</v>
      </c>
      <c r="B1841" s="497" t="str">
        <f>IF(Table10[[#This Row],[DTR/Trạm]]="DTR",_xlfn.XLOOKUP(Table10[[#This Row],[ID NCC]],DS_NCC_DTR[ID NCC],DS_NCC_DTR[Tên NCC]),_xlfn.XLOOKUP(Table10[[#This Row],[ID NCC]],Data_TongTram2[ID NCC],Data_TongTram2[Tên NCC]))</f>
        <v>HKD Mai Văn Thăng</v>
      </c>
      <c r="C1841" s="497" t="str">
        <f>IF(Table10[[#This Row],[Trạm/DTR]]="DTR","DTR","Trạm")</f>
        <v>Trạm</v>
      </c>
      <c r="D1841" s="497" t="str">
        <f>Table10[[#This Row],[ID NCC]]&amp;Table10[[#This Row],[Trạm/DTR]]</f>
        <v>001J3000002HjDmIAKĐại Lộc</v>
      </c>
      <c r="E1841" s="497" t="str">
        <f>IF(Table10[[#This Row],[DTR/Trạm]]="DTR",_xlfn.XLOOKUP(Table10[[#This Row],[ID NCC]],DS_NCC_DTR[ID NCC],DS_NCC_DTR[Nhân viên]),_xlfn.XLOOKUP(Table10[[#This Row],[ID NCC]],Data_TongTram2[ID NCC],Data_TongTram2[Nhân viên]))</f>
        <v>Trần Xuân Kiên</v>
      </c>
      <c r="F1841" s="497" t="str">
        <f>IF(Table10[[#This Row],[Trạm/DTR]]="DTR",_xlfn.XLOOKUP(Table10[[#This Row],[ID NCC]],DS_NCC_DTR[ID NCC],DS_NCC_DTR[Admin miền]),_xlfn.XLOOKUP(Table10[[#This Row],[Trạm/DTR]],Table16[Trạm],Table16[[Admin ]]))</f>
        <v>Đào Dương Anh Thư</v>
      </c>
      <c r="G1841" t="s">
        <v>2240</v>
      </c>
      <c r="H1841" s="497" t="str">
        <f>VLOOKUP(Table10[[#This Row],[Sản Phẩm RG]],'Thông tin'!C:F,4,0)</f>
        <v>PET chai</v>
      </c>
      <c r="I1841">
        <v>8433</v>
      </c>
      <c r="J1841" s="497">
        <f>Table10[[#This Row],[Sản lượng kg]]/1000</f>
        <v>8.4329999999999998</v>
      </c>
      <c r="K1841" s="497" t="str">
        <f>_xlfn.XLOOKUP(Table10[[#This Row],[Loại Hàng]],Table59[Nhóm],Table59[Qui đổi])</f>
        <v>PET chai</v>
      </c>
      <c r="L1841" s="403">
        <v>46160</v>
      </c>
      <c r="M1841" t="s">
        <v>606</v>
      </c>
      <c r="N1841" s="497">
        <f>IF(COUNTIF($A$3:A1841,A1841)=1,1,0)</f>
        <v>1</v>
      </c>
    </row>
    <row r="1842" spans="1:14" x14ac:dyDescent="0.35">
      <c r="A1842" t="s">
        <v>300</v>
      </c>
      <c r="B1842" s="497" t="str">
        <f>IF(Table10[[#This Row],[DTR/Trạm]]="DTR",_xlfn.XLOOKUP(Table10[[#This Row],[ID NCC]],DS_NCC_DTR[ID NCC],DS_NCC_DTR[Tên NCC]),_xlfn.XLOOKUP(Table10[[#This Row],[ID NCC]],Data_TongTram2[ID NCC],Data_TongTram2[Tên NCC]))</f>
        <v>Anh Thành Cẩm Mỹ</v>
      </c>
      <c r="C1842" s="497" t="str">
        <f>IF(Table10[[#This Row],[Trạm/DTR]]="DTR","DTR","Trạm")</f>
        <v>Trạm</v>
      </c>
      <c r="D1842" s="497" t="str">
        <f>Table10[[#This Row],[ID NCC]]&amp;Table10[[#This Row],[Trạm/DTR]]</f>
        <v>001J3000002HLqqIAGĐại Lộc</v>
      </c>
      <c r="E1842" s="497" t="str">
        <f>IF(Table10[[#This Row],[DTR/Trạm]]="DTR",_xlfn.XLOOKUP(Table10[[#This Row],[ID NCC]],DS_NCC_DTR[ID NCC],DS_NCC_DTR[Nhân viên]),_xlfn.XLOOKUP(Table10[[#This Row],[ID NCC]],Data_TongTram2[ID NCC],Data_TongTram2[Nhân viên]))</f>
        <v>Phan Hiếu Lộc</v>
      </c>
      <c r="F1842" s="497" t="str">
        <f>IF(Table10[[#This Row],[Trạm/DTR]]="DTR",_xlfn.XLOOKUP(Table10[[#This Row],[ID NCC]],DS_NCC_DTR[ID NCC],DS_NCC_DTR[Admin miền]),_xlfn.XLOOKUP(Table10[[#This Row],[Trạm/DTR]],Table16[Trạm],Table16[[Admin ]]))</f>
        <v>Đào Dương Anh Thư</v>
      </c>
      <c r="G1842" t="s">
        <v>1296</v>
      </c>
      <c r="H1842" s="497" t="str">
        <f>VLOOKUP(Table10[[#This Row],[Sản Phẩm RG]],'Thông tin'!C:F,4,0)</f>
        <v>PET chai</v>
      </c>
      <c r="I1842">
        <v>650</v>
      </c>
      <c r="J1842" s="497">
        <f>Table10[[#This Row],[Sản lượng kg]]/1000</f>
        <v>0.65</v>
      </c>
      <c r="K1842" s="497" t="str">
        <f>_xlfn.XLOOKUP(Table10[[#This Row],[Loại Hàng]],Table59[Nhóm],Table59[Qui đổi])</f>
        <v>PET chai</v>
      </c>
      <c r="L1842" s="403">
        <v>46160</v>
      </c>
      <c r="M1842" t="s">
        <v>606</v>
      </c>
      <c r="N1842" s="497">
        <f>IF(COUNTIF($A$3:A1842,A1842)=1,1,0)</f>
        <v>0</v>
      </c>
    </row>
    <row r="1843" spans="1:14" x14ac:dyDescent="0.35">
      <c r="A1843" t="s">
        <v>308</v>
      </c>
      <c r="B1843" s="497" t="str">
        <f>IF(Table10[[#This Row],[DTR/Trạm]]="DTR",_xlfn.XLOOKUP(Table10[[#This Row],[ID NCC]],DS_NCC_DTR[ID NCC],DS_NCC_DTR[Tên NCC]),_xlfn.XLOOKUP(Table10[[#This Row],[ID NCC]],Data_TongTram2[ID NCC],Data_TongTram2[Tên NCC]))</f>
        <v>Anh Lâm (Xuân Lộc) PET xá</v>
      </c>
      <c r="C1843" s="497" t="str">
        <f>IF(Table10[[#This Row],[Trạm/DTR]]="DTR","DTR","Trạm")</f>
        <v>Trạm</v>
      </c>
      <c r="D1843" s="497" t="str">
        <f>Table10[[#This Row],[ID NCC]]&amp;Table10[[#This Row],[Trạm/DTR]]</f>
        <v>001J3000002HLYQIA4Đại Lộc</v>
      </c>
      <c r="E1843" s="497" t="str">
        <f>IF(Table10[[#This Row],[DTR/Trạm]]="DTR",_xlfn.XLOOKUP(Table10[[#This Row],[ID NCC]],DS_NCC_DTR[ID NCC],DS_NCC_DTR[Nhân viên]),_xlfn.XLOOKUP(Table10[[#This Row],[ID NCC]],Data_TongTram2[ID NCC],Data_TongTram2[Nhân viên]))</f>
        <v>Phan Hiếu Lộc</v>
      </c>
      <c r="F1843" s="497" t="str">
        <f>IF(Table10[[#This Row],[Trạm/DTR]]="DTR",_xlfn.XLOOKUP(Table10[[#This Row],[ID NCC]],DS_NCC_DTR[ID NCC],DS_NCC_DTR[Admin miền]),_xlfn.XLOOKUP(Table10[[#This Row],[Trạm/DTR]],Table16[Trạm],Table16[[Admin ]]))</f>
        <v>Đào Dương Anh Thư</v>
      </c>
      <c r="G1843" t="s">
        <v>1296</v>
      </c>
      <c r="H1843" s="497" t="str">
        <f>VLOOKUP(Table10[[#This Row],[Sản Phẩm RG]],'Thông tin'!C:F,4,0)</f>
        <v>PET chai</v>
      </c>
      <c r="I1843">
        <v>600</v>
      </c>
      <c r="J1843" s="497">
        <f>Table10[[#This Row],[Sản lượng kg]]/1000</f>
        <v>0.6</v>
      </c>
      <c r="K1843" s="497" t="str">
        <f>_xlfn.XLOOKUP(Table10[[#This Row],[Loại Hàng]],Table59[Nhóm],Table59[Qui đổi])</f>
        <v>PET chai</v>
      </c>
      <c r="L1843" s="403">
        <v>46160</v>
      </c>
      <c r="M1843" t="s">
        <v>606</v>
      </c>
      <c r="N1843" s="497">
        <f>IF(COUNTIF($A$3:A1843,A1843)=1,1,0)</f>
        <v>0</v>
      </c>
    </row>
    <row r="1844" spans="1:14" x14ac:dyDescent="0.35">
      <c r="A1844" t="s">
        <v>316</v>
      </c>
      <c r="B1844" s="497" t="str">
        <f>IF(Table10[[#This Row],[DTR/Trạm]]="DTR",_xlfn.XLOOKUP(Table10[[#This Row],[ID NCC]],DS_NCC_DTR[ID NCC],DS_NCC_DTR[Tên NCC]),_xlfn.XLOOKUP(Table10[[#This Row],[ID NCC]],Data_TongTram2[ID NCC],Data_TongTram2[Tên NCC]))</f>
        <v>Hkd Hồ Danh</v>
      </c>
      <c r="C1844" s="497" t="str">
        <f>IF(Table10[[#This Row],[Trạm/DTR]]="DTR","DTR","Trạm")</f>
        <v>Trạm</v>
      </c>
      <c r="D1844" s="497" t="str">
        <f>Table10[[#This Row],[ID NCC]]&amp;Table10[[#This Row],[Trạm/DTR]]</f>
        <v>001J3000002HLmzIAGĐại Lộc</v>
      </c>
      <c r="E1844" s="497" t="str">
        <f>IF(Table10[[#This Row],[DTR/Trạm]]="DTR",_xlfn.XLOOKUP(Table10[[#This Row],[ID NCC]],DS_NCC_DTR[ID NCC],DS_NCC_DTR[Nhân viên]),_xlfn.XLOOKUP(Table10[[#This Row],[ID NCC]],Data_TongTram2[ID NCC],Data_TongTram2[Nhân viên]))</f>
        <v>Trần Xuân Kiên</v>
      </c>
      <c r="F1844" s="497" t="str">
        <f>IF(Table10[[#This Row],[Trạm/DTR]]="DTR",_xlfn.XLOOKUP(Table10[[#This Row],[ID NCC]],DS_NCC_DTR[ID NCC],DS_NCC_DTR[Admin miền]),_xlfn.XLOOKUP(Table10[[#This Row],[Trạm/DTR]],Table16[Trạm],Table16[[Admin ]]))</f>
        <v>Đào Dương Anh Thư</v>
      </c>
      <c r="G1844" t="s">
        <v>1296</v>
      </c>
      <c r="H1844" s="497" t="str">
        <f>VLOOKUP(Table10[[#This Row],[Sản Phẩm RG]],'Thông tin'!C:F,4,0)</f>
        <v>PET chai</v>
      </c>
      <c r="I1844">
        <v>1590</v>
      </c>
      <c r="J1844" s="497">
        <f>Table10[[#This Row],[Sản lượng kg]]/1000</f>
        <v>1.59</v>
      </c>
      <c r="K1844" s="497" t="str">
        <f>_xlfn.XLOOKUP(Table10[[#This Row],[Loại Hàng]],Table59[Nhóm],Table59[Qui đổi])</f>
        <v>PET chai</v>
      </c>
      <c r="L1844" s="403">
        <v>46160</v>
      </c>
      <c r="M1844" t="s">
        <v>606</v>
      </c>
      <c r="N1844" s="497">
        <f>IF(COUNTIF($A$3:A1844,A1844)=1,1,0)</f>
        <v>0</v>
      </c>
    </row>
    <row r="1845" spans="1:14" x14ac:dyDescent="0.35">
      <c r="A1845" t="s">
        <v>315</v>
      </c>
      <c r="B1845" s="497" t="str">
        <f>IF(Table10[[#This Row],[DTR/Trạm]]="DTR",_xlfn.XLOOKUP(Table10[[#This Row],[ID NCC]],DS_NCC_DTR[ID NCC],DS_NCC_DTR[Tên NCC]),_xlfn.XLOOKUP(Table10[[#This Row],[ID NCC]],Data_TongTram2[ID NCC],Data_TongTram2[Tên NCC]))</f>
        <v>HKD Bùi Văn Tuấn PET xá</v>
      </c>
      <c r="C1845" s="497" t="str">
        <f>IF(Table10[[#This Row],[Trạm/DTR]]="DTR","DTR","Trạm")</f>
        <v>Trạm</v>
      </c>
      <c r="D1845" s="497" t="str">
        <f>Table10[[#This Row],[ID NCC]]&amp;Table10[[#This Row],[Trạm/DTR]]</f>
        <v>001J3000002HLYJIA4Đại Lộc</v>
      </c>
      <c r="E1845" s="497" t="str">
        <f>IF(Table10[[#This Row],[DTR/Trạm]]="DTR",_xlfn.XLOOKUP(Table10[[#This Row],[ID NCC]],DS_NCC_DTR[ID NCC],DS_NCC_DTR[Nhân viên]),_xlfn.XLOOKUP(Table10[[#This Row],[ID NCC]],Data_TongTram2[ID NCC],Data_TongTram2[Nhân viên]))</f>
        <v>Phan Hiếu Lộc</v>
      </c>
      <c r="F1845" s="497" t="str">
        <f>IF(Table10[[#This Row],[Trạm/DTR]]="DTR",_xlfn.XLOOKUP(Table10[[#This Row],[ID NCC]],DS_NCC_DTR[ID NCC],DS_NCC_DTR[Admin miền]),_xlfn.XLOOKUP(Table10[[#This Row],[Trạm/DTR]],Table16[Trạm],Table16[[Admin ]]))</f>
        <v>Đào Dương Anh Thư</v>
      </c>
      <c r="G1845" t="s">
        <v>1296</v>
      </c>
      <c r="H1845" s="497" t="str">
        <f>VLOOKUP(Table10[[#This Row],[Sản Phẩm RG]],'Thông tin'!C:F,4,0)</f>
        <v>PET chai</v>
      </c>
      <c r="I1845">
        <v>830</v>
      </c>
      <c r="J1845" s="497">
        <f>Table10[[#This Row],[Sản lượng kg]]/1000</f>
        <v>0.83</v>
      </c>
      <c r="K1845" s="497" t="str">
        <f>_xlfn.XLOOKUP(Table10[[#This Row],[Loại Hàng]],Table59[Nhóm],Table59[Qui đổi])</f>
        <v>PET chai</v>
      </c>
      <c r="L1845" s="403">
        <v>46160</v>
      </c>
      <c r="M1845" t="s">
        <v>606</v>
      </c>
      <c r="N1845" s="497">
        <f>IF(COUNTIF($A$3:A1845,A1845)=1,1,0)</f>
        <v>0</v>
      </c>
    </row>
    <row r="1846" spans="1:14" x14ac:dyDescent="0.35">
      <c r="A1846" t="s">
        <v>295</v>
      </c>
      <c r="B1846" s="497" t="str">
        <f>IF(Table10[[#This Row],[DTR/Trạm]]="DTR",_xlfn.XLOOKUP(Table10[[#This Row],[ID NCC]],DS_NCC_DTR[ID NCC],DS_NCC_DTR[Tên NCC]),_xlfn.XLOOKUP(Table10[[#This Row],[ID NCC]],Data_TongTram2[ID NCC],Data_TongTram2[Tên NCC]))</f>
        <v>HKD Bùi Thị Nguyệt PET xá</v>
      </c>
      <c r="C1846" s="497" t="str">
        <f>IF(Table10[[#This Row],[Trạm/DTR]]="DTR","DTR","Trạm")</f>
        <v>Trạm</v>
      </c>
      <c r="D1846" s="497" t="str">
        <f>Table10[[#This Row],[ID NCC]]&amp;Table10[[#This Row],[Trạm/DTR]]</f>
        <v>001J3000002HLYKIA4Đại Lộc</v>
      </c>
      <c r="E1846" s="497" t="str">
        <f>IF(Table10[[#This Row],[DTR/Trạm]]="DTR",_xlfn.XLOOKUP(Table10[[#This Row],[ID NCC]],DS_NCC_DTR[ID NCC],DS_NCC_DTR[Nhân viên]),_xlfn.XLOOKUP(Table10[[#This Row],[ID NCC]],Data_TongTram2[ID NCC],Data_TongTram2[Nhân viên]))</f>
        <v>Phan Hiếu Lộc</v>
      </c>
      <c r="F1846" s="497" t="str">
        <f>IF(Table10[[#This Row],[Trạm/DTR]]="DTR",_xlfn.XLOOKUP(Table10[[#This Row],[ID NCC]],DS_NCC_DTR[ID NCC],DS_NCC_DTR[Admin miền]),_xlfn.XLOOKUP(Table10[[#This Row],[Trạm/DTR]],Table16[Trạm],Table16[[Admin ]]))</f>
        <v>Đào Dương Anh Thư</v>
      </c>
      <c r="G1846" t="s">
        <v>1296</v>
      </c>
      <c r="H1846" s="497" t="str">
        <f>VLOOKUP(Table10[[#This Row],[Sản Phẩm RG]],'Thông tin'!C:F,4,0)</f>
        <v>PET chai</v>
      </c>
      <c r="I1846">
        <v>940</v>
      </c>
      <c r="J1846" s="497">
        <f>Table10[[#This Row],[Sản lượng kg]]/1000</f>
        <v>0.94</v>
      </c>
      <c r="K1846" s="497" t="str">
        <f>_xlfn.XLOOKUP(Table10[[#This Row],[Loại Hàng]],Table59[Nhóm],Table59[Qui đổi])</f>
        <v>PET chai</v>
      </c>
      <c r="L1846" s="403">
        <v>46160</v>
      </c>
      <c r="M1846" t="s">
        <v>606</v>
      </c>
      <c r="N1846" s="497">
        <f>IF(COUNTIF($A$3:A1846,A1846)=1,1,0)</f>
        <v>0</v>
      </c>
    </row>
    <row r="1847" spans="1:14" x14ac:dyDescent="0.35">
      <c r="A1847" t="s">
        <v>296</v>
      </c>
      <c r="B1847" s="497" t="str">
        <f>IF(Table10[[#This Row],[DTR/Trạm]]="DTR",_xlfn.XLOOKUP(Table10[[#This Row],[ID NCC]],DS_NCC_DTR[ID NCC],DS_NCC_DTR[Tên NCC]),_xlfn.XLOOKUP(Table10[[#This Row],[ID NCC]],Data_TongTram2[ID NCC],Data_TongTram2[Tên NCC]))</f>
        <v>Hkd Cô Tư PET xá</v>
      </c>
      <c r="C1847" s="497" t="str">
        <f>IF(Table10[[#This Row],[Trạm/DTR]]="DTR","DTR","Trạm")</f>
        <v>Trạm</v>
      </c>
      <c r="D1847" s="497" t="str">
        <f>Table10[[#This Row],[ID NCC]]&amp;Table10[[#This Row],[Trạm/DTR]]</f>
        <v>001J3000002HLYHIA4Đại Lộc</v>
      </c>
      <c r="E1847" s="497" t="str">
        <f>IF(Table10[[#This Row],[DTR/Trạm]]="DTR",_xlfn.XLOOKUP(Table10[[#This Row],[ID NCC]],DS_NCC_DTR[ID NCC],DS_NCC_DTR[Nhân viên]),_xlfn.XLOOKUP(Table10[[#This Row],[ID NCC]],Data_TongTram2[ID NCC],Data_TongTram2[Nhân viên]))</f>
        <v>Phan Hiếu Lộc</v>
      </c>
      <c r="F1847" s="497" t="str">
        <f>IF(Table10[[#This Row],[Trạm/DTR]]="DTR",_xlfn.XLOOKUP(Table10[[#This Row],[ID NCC]],DS_NCC_DTR[ID NCC],DS_NCC_DTR[Admin miền]),_xlfn.XLOOKUP(Table10[[#This Row],[Trạm/DTR]],Table16[Trạm],Table16[[Admin ]]))</f>
        <v>Đào Dương Anh Thư</v>
      </c>
      <c r="G1847" t="s">
        <v>1296</v>
      </c>
      <c r="H1847" s="497" t="str">
        <f>VLOOKUP(Table10[[#This Row],[Sản Phẩm RG]],'Thông tin'!C:F,4,0)</f>
        <v>PET chai</v>
      </c>
      <c r="I1847">
        <v>1140</v>
      </c>
      <c r="J1847" s="497">
        <f>Table10[[#This Row],[Sản lượng kg]]/1000</f>
        <v>1.1399999999999999</v>
      </c>
      <c r="K1847" s="497" t="str">
        <f>_xlfn.XLOOKUP(Table10[[#This Row],[Loại Hàng]],Table59[Nhóm],Table59[Qui đổi])</f>
        <v>PET chai</v>
      </c>
      <c r="L1847" s="403">
        <v>46160</v>
      </c>
      <c r="M1847" t="s">
        <v>606</v>
      </c>
      <c r="N1847" s="497">
        <f>IF(COUNTIF($A$3:A1847,A1847)=1,1,0)</f>
        <v>0</v>
      </c>
    </row>
    <row r="1848" spans="1:14" x14ac:dyDescent="0.35">
      <c r="A1848" t="s">
        <v>312</v>
      </c>
      <c r="B1848" s="497" t="str">
        <f>IF(Table10[[#This Row],[DTR/Trạm]]="DTR",_xlfn.XLOOKUP(Table10[[#This Row],[ID NCC]],DS_NCC_DTR[ID NCC],DS_NCC_DTR[Tên NCC]),_xlfn.XLOOKUP(Table10[[#This Row],[ID NCC]],Data_TongTram2[ID NCC],Data_TongTram2[Tên NCC]))</f>
        <v>Trung Hiếu (Tân Phong) PET xá</v>
      </c>
      <c r="C1848" s="497" t="str">
        <f>IF(Table10[[#This Row],[Trạm/DTR]]="DTR","DTR","Trạm")</f>
        <v>Trạm</v>
      </c>
      <c r="D1848" s="497" t="str">
        <f>Table10[[#This Row],[ID NCC]]&amp;Table10[[#This Row],[Trạm/DTR]]</f>
        <v>001J3000002HLkMIAWĐại Lộc</v>
      </c>
      <c r="E1848" s="497" t="str">
        <f>IF(Table10[[#This Row],[DTR/Trạm]]="DTR",_xlfn.XLOOKUP(Table10[[#This Row],[ID NCC]],DS_NCC_DTR[ID NCC],DS_NCC_DTR[Nhân viên]),_xlfn.XLOOKUP(Table10[[#This Row],[ID NCC]],Data_TongTram2[ID NCC],Data_TongTram2[Nhân viên]))</f>
        <v>Phan Hiếu Lộc</v>
      </c>
      <c r="F1848" s="497" t="str">
        <f>IF(Table10[[#This Row],[Trạm/DTR]]="DTR",_xlfn.XLOOKUP(Table10[[#This Row],[ID NCC]],DS_NCC_DTR[ID NCC],DS_NCC_DTR[Admin miền]),_xlfn.XLOOKUP(Table10[[#This Row],[Trạm/DTR]],Table16[Trạm],Table16[[Admin ]]))</f>
        <v>Đào Dương Anh Thư</v>
      </c>
      <c r="G1848" t="s">
        <v>1296</v>
      </c>
      <c r="H1848" s="497" t="str">
        <f>VLOOKUP(Table10[[#This Row],[Sản Phẩm RG]],'Thông tin'!C:F,4,0)</f>
        <v>PET chai</v>
      </c>
      <c r="I1848">
        <v>690</v>
      </c>
      <c r="J1848" s="497">
        <f>Table10[[#This Row],[Sản lượng kg]]/1000</f>
        <v>0.69</v>
      </c>
      <c r="K1848" s="497" t="str">
        <f>_xlfn.XLOOKUP(Table10[[#This Row],[Loại Hàng]],Table59[Nhóm],Table59[Qui đổi])</f>
        <v>PET chai</v>
      </c>
      <c r="L1848" s="403">
        <v>46160</v>
      </c>
      <c r="M1848" t="s">
        <v>606</v>
      </c>
      <c r="N1848" s="497">
        <f>IF(COUNTIF($A$3:A1848,A1848)=1,1,0)</f>
        <v>0</v>
      </c>
    </row>
    <row r="1849" spans="1:14" x14ac:dyDescent="0.35">
      <c r="A1849" t="s">
        <v>2239</v>
      </c>
      <c r="B1849" s="497" t="str">
        <f>IF(Table10[[#This Row],[DTR/Trạm]]="DTR",_xlfn.XLOOKUP(Table10[[#This Row],[ID NCC]],DS_NCC_DTR[ID NCC],DS_NCC_DTR[Tên NCC]),_xlfn.XLOOKUP(Table10[[#This Row],[ID NCC]],Data_TongTram2[ID NCC],Data_TongTram2[Tên NCC]))</f>
        <v>Anh Tùng - Xuân Bắc PET xá</v>
      </c>
      <c r="C1849" s="497" t="str">
        <f>IF(Table10[[#This Row],[Trạm/DTR]]="DTR","DTR","Trạm")</f>
        <v>Trạm</v>
      </c>
      <c r="D1849" s="497" t="str">
        <f>Table10[[#This Row],[ID NCC]]&amp;Table10[[#This Row],[Trạm/DTR]]</f>
        <v>001dc00002hh2BFAAYĐại Lộc</v>
      </c>
      <c r="E1849" s="497" t="str">
        <f>IF(Table10[[#This Row],[DTR/Trạm]]="DTR",_xlfn.XLOOKUP(Table10[[#This Row],[ID NCC]],DS_NCC_DTR[ID NCC],DS_NCC_DTR[Nhân viên]),_xlfn.XLOOKUP(Table10[[#This Row],[ID NCC]],Data_TongTram2[ID NCC],Data_TongTram2[Nhân viên]))</f>
        <v>Phan Hiếu Lộc</v>
      </c>
      <c r="F1849" s="497" t="str">
        <f>IF(Table10[[#This Row],[Trạm/DTR]]="DTR",_xlfn.XLOOKUP(Table10[[#This Row],[ID NCC]],DS_NCC_DTR[ID NCC],DS_NCC_DTR[Admin miền]),_xlfn.XLOOKUP(Table10[[#This Row],[Trạm/DTR]],Table16[Trạm],Table16[[Admin ]]))</f>
        <v>Đào Dương Anh Thư</v>
      </c>
      <c r="G1849" t="s">
        <v>1296</v>
      </c>
      <c r="H1849" s="497" t="str">
        <f>VLOOKUP(Table10[[#This Row],[Sản Phẩm RG]],'Thông tin'!C:F,4,0)</f>
        <v>PET chai</v>
      </c>
      <c r="I1849">
        <v>770</v>
      </c>
      <c r="J1849" s="497">
        <f>Table10[[#This Row],[Sản lượng kg]]/1000</f>
        <v>0.77</v>
      </c>
      <c r="K1849" s="497" t="str">
        <f>_xlfn.XLOOKUP(Table10[[#This Row],[Loại Hàng]],Table59[Nhóm],Table59[Qui đổi])</f>
        <v>PET chai</v>
      </c>
      <c r="L1849" s="403">
        <v>46160</v>
      </c>
      <c r="M1849" t="s">
        <v>606</v>
      </c>
      <c r="N1849" s="497">
        <f>IF(COUNTIF($A$3:A1849,A1849)=1,1,0)</f>
        <v>0</v>
      </c>
    </row>
    <row r="1850" spans="1:14" x14ac:dyDescent="0.35">
      <c r="A1850" t="s">
        <v>310</v>
      </c>
      <c r="B1850" s="497" t="str">
        <f>IF(Table10[[#This Row],[DTR/Trạm]]="DTR",_xlfn.XLOOKUP(Table10[[#This Row],[ID NCC]],DS_NCC_DTR[ID NCC],DS_NCC_DTR[Tên NCC]),_xlfn.XLOOKUP(Table10[[#This Row],[ID NCC]],Data_TongTram2[ID NCC],Data_TongTram2[Tên NCC]))</f>
        <v>HKD Ngô Thị Hoa PET xá</v>
      </c>
      <c r="C1850" s="497" t="str">
        <f>IF(Table10[[#This Row],[Trạm/DTR]]="DTR","DTR","Trạm")</f>
        <v>Trạm</v>
      </c>
      <c r="D1850" s="497" t="str">
        <f>Table10[[#This Row],[ID NCC]]&amp;Table10[[#This Row],[Trạm/DTR]]</f>
        <v>001J3000009AiEAIA0Đại Lộc</v>
      </c>
      <c r="E1850" s="497" t="str">
        <f>IF(Table10[[#This Row],[DTR/Trạm]]="DTR",_xlfn.XLOOKUP(Table10[[#This Row],[ID NCC]],DS_NCC_DTR[ID NCC],DS_NCC_DTR[Nhân viên]),_xlfn.XLOOKUP(Table10[[#This Row],[ID NCC]],Data_TongTram2[ID NCC],Data_TongTram2[Nhân viên]))</f>
        <v>Phan Hiếu Lộc</v>
      </c>
      <c r="F1850" s="497" t="str">
        <f>IF(Table10[[#This Row],[Trạm/DTR]]="DTR",_xlfn.XLOOKUP(Table10[[#This Row],[ID NCC]],DS_NCC_DTR[ID NCC],DS_NCC_DTR[Admin miền]),_xlfn.XLOOKUP(Table10[[#This Row],[Trạm/DTR]],Table16[Trạm],Table16[[Admin ]]))</f>
        <v>Đào Dương Anh Thư</v>
      </c>
      <c r="G1850" t="s">
        <v>1296</v>
      </c>
      <c r="H1850" s="497" t="str">
        <f>VLOOKUP(Table10[[#This Row],[Sản Phẩm RG]],'Thông tin'!C:F,4,0)</f>
        <v>PET chai</v>
      </c>
      <c r="I1850">
        <v>750</v>
      </c>
      <c r="J1850" s="497">
        <f>Table10[[#This Row],[Sản lượng kg]]/1000</f>
        <v>0.75</v>
      </c>
      <c r="K1850" s="497" t="str">
        <f>_xlfn.XLOOKUP(Table10[[#This Row],[Loại Hàng]],Table59[Nhóm],Table59[Qui đổi])</f>
        <v>PET chai</v>
      </c>
      <c r="L1850" s="403">
        <v>46160</v>
      </c>
      <c r="M1850" t="s">
        <v>606</v>
      </c>
      <c r="N1850" s="497">
        <f>IF(COUNTIF($A$3:A1850,A1850)=1,1,0)</f>
        <v>0</v>
      </c>
    </row>
    <row r="1851" spans="1:14" x14ac:dyDescent="0.35">
      <c r="A1851" t="s">
        <v>316</v>
      </c>
      <c r="B1851" s="497" t="str">
        <f>IF(Table10[[#This Row],[DTR/Trạm]]="DTR",_xlfn.XLOOKUP(Table10[[#This Row],[ID NCC]],DS_NCC_DTR[ID NCC],DS_NCC_DTR[Tên NCC]),_xlfn.XLOOKUP(Table10[[#This Row],[ID NCC]],Data_TongTram2[ID NCC],Data_TongTram2[Tên NCC]))</f>
        <v>Hkd Hồ Danh</v>
      </c>
      <c r="C1851" s="497" t="str">
        <f>IF(Table10[[#This Row],[Trạm/DTR]]="DTR","DTR","Trạm")</f>
        <v>Trạm</v>
      </c>
      <c r="D1851" s="497" t="str">
        <f>Table10[[#This Row],[ID NCC]]&amp;Table10[[#This Row],[Trạm/DTR]]</f>
        <v>001J3000002HLmzIAGĐại Lộc</v>
      </c>
      <c r="E1851" s="497" t="str">
        <f>IF(Table10[[#This Row],[DTR/Trạm]]="DTR",_xlfn.XLOOKUP(Table10[[#This Row],[ID NCC]],DS_NCC_DTR[ID NCC],DS_NCC_DTR[Nhân viên]),_xlfn.XLOOKUP(Table10[[#This Row],[ID NCC]],Data_TongTram2[ID NCC],Data_TongTram2[Nhân viên]))</f>
        <v>Trần Xuân Kiên</v>
      </c>
      <c r="F1851" s="497" t="str">
        <f>IF(Table10[[#This Row],[Trạm/DTR]]="DTR",_xlfn.XLOOKUP(Table10[[#This Row],[ID NCC]],DS_NCC_DTR[ID NCC],DS_NCC_DTR[Admin miền]),_xlfn.XLOOKUP(Table10[[#This Row],[Trạm/DTR]],Table16[Trạm],Table16[[Admin ]]))</f>
        <v>Đào Dương Anh Thư</v>
      </c>
      <c r="G1851" t="s">
        <v>1296</v>
      </c>
      <c r="H1851" s="497" t="str">
        <f>VLOOKUP(Table10[[#This Row],[Sản Phẩm RG]],'Thông tin'!C:F,4,0)</f>
        <v>PET chai</v>
      </c>
      <c r="I1851">
        <v>1600</v>
      </c>
      <c r="J1851" s="497">
        <f>Table10[[#This Row],[Sản lượng kg]]/1000</f>
        <v>1.6</v>
      </c>
      <c r="K1851" s="497" t="str">
        <f>_xlfn.XLOOKUP(Table10[[#This Row],[Loại Hàng]],Table59[Nhóm],Table59[Qui đổi])</f>
        <v>PET chai</v>
      </c>
      <c r="L1851" s="403">
        <v>46160</v>
      </c>
      <c r="M1851" t="s">
        <v>606</v>
      </c>
      <c r="N1851" s="497">
        <f>IF(COUNTIF($A$3:A1851,A1851)=1,1,0)</f>
        <v>0</v>
      </c>
    </row>
    <row r="1852" spans="1:14" x14ac:dyDescent="0.35">
      <c r="A1852" t="s">
        <v>297</v>
      </c>
      <c r="B1852" s="497" t="str">
        <f>IF(Table10[[#This Row],[DTR/Trạm]]="DTR",_xlfn.XLOOKUP(Table10[[#This Row],[ID NCC]],DS_NCC_DTR[ID NCC],DS_NCC_DTR[Tên NCC]),_xlfn.XLOOKUP(Table10[[#This Row],[ID NCC]],Data_TongTram2[ID NCC],Data_TongTram2[Tên NCC]))</f>
        <v>Anh Nghĩa Tánh Linh</v>
      </c>
      <c r="C1852" s="497" t="str">
        <f>IF(Table10[[#This Row],[Trạm/DTR]]="DTR","DTR","Trạm")</f>
        <v>Trạm</v>
      </c>
      <c r="D1852" s="497" t="str">
        <f>Table10[[#This Row],[ID NCC]]&amp;Table10[[#This Row],[Trạm/DTR]]</f>
        <v>001J3000002HLfmIAGĐại Lộc</v>
      </c>
      <c r="E1852" s="497" t="str">
        <f>IF(Table10[[#This Row],[DTR/Trạm]]="DTR",_xlfn.XLOOKUP(Table10[[#This Row],[ID NCC]],DS_NCC_DTR[ID NCC],DS_NCC_DTR[Nhân viên]),_xlfn.XLOOKUP(Table10[[#This Row],[ID NCC]],Data_TongTram2[ID NCC],Data_TongTram2[Nhân viên]))</f>
        <v>Trần Xuân Kiên</v>
      </c>
      <c r="F1852" s="497" t="str">
        <f>IF(Table10[[#This Row],[Trạm/DTR]]="DTR",_xlfn.XLOOKUP(Table10[[#This Row],[ID NCC]],DS_NCC_DTR[ID NCC],DS_NCC_DTR[Admin miền]),_xlfn.XLOOKUP(Table10[[#This Row],[Trạm/DTR]],Table16[Trạm],Table16[[Admin ]]))</f>
        <v>Đào Dương Anh Thư</v>
      </c>
      <c r="G1852" t="s">
        <v>1296</v>
      </c>
      <c r="H1852" s="497" t="str">
        <f>VLOOKUP(Table10[[#This Row],[Sản Phẩm RG]],'Thông tin'!C:F,4,0)</f>
        <v>PET chai</v>
      </c>
      <c r="I1852">
        <v>1040</v>
      </c>
      <c r="J1852" s="497">
        <f>Table10[[#This Row],[Sản lượng kg]]/1000</f>
        <v>1.04</v>
      </c>
      <c r="K1852" s="497" t="str">
        <f>_xlfn.XLOOKUP(Table10[[#This Row],[Loại Hàng]],Table59[Nhóm],Table59[Qui đổi])</f>
        <v>PET chai</v>
      </c>
      <c r="L1852" s="403">
        <v>46161</v>
      </c>
      <c r="M1852" t="s">
        <v>606</v>
      </c>
      <c r="N1852" s="497">
        <f>IF(COUNTIF($A$3:A1852,A1852)=1,1,0)</f>
        <v>1</v>
      </c>
    </row>
    <row r="1853" spans="1:14" x14ac:dyDescent="0.35">
      <c r="A1853" t="s">
        <v>623</v>
      </c>
      <c r="B1853" s="497" t="str">
        <f>IF(Table10[[#This Row],[DTR/Trạm]]="DTR",_xlfn.XLOOKUP(Table10[[#This Row],[ID NCC]],DS_NCC_DTR[ID NCC],DS_NCC_DTR[Tên NCC]),_xlfn.XLOOKUP(Table10[[#This Row],[ID NCC]],Data_TongTram2[ID NCC],Data_TongTram2[Tên NCC]))</f>
        <v>HKD Hoàng Vân-Trần Duy Nhất</v>
      </c>
      <c r="C1853" s="497" t="str">
        <f>IF(Table10[[#This Row],[Trạm/DTR]]="DTR","DTR","Trạm")</f>
        <v>Trạm</v>
      </c>
      <c r="D1853" s="497" t="str">
        <f>Table10[[#This Row],[ID NCC]]&amp;Table10[[#This Row],[Trạm/DTR]]</f>
        <v>001J300000AtDEeIANĐại Lộc</v>
      </c>
      <c r="E1853" s="497" t="str">
        <f>IF(Table10[[#This Row],[DTR/Trạm]]="DTR",_xlfn.XLOOKUP(Table10[[#This Row],[ID NCC]],DS_NCC_DTR[ID NCC],DS_NCC_DTR[Nhân viên]),_xlfn.XLOOKUP(Table10[[#This Row],[ID NCC]],Data_TongTram2[ID NCC],Data_TongTram2[Nhân viên]))</f>
        <v>Nguyễn Văn Cường</v>
      </c>
      <c r="F1853" s="497" t="str">
        <f>IF(Table10[[#This Row],[Trạm/DTR]]="DTR",_xlfn.XLOOKUP(Table10[[#This Row],[ID NCC]],DS_NCC_DTR[ID NCC],DS_NCC_DTR[Admin miền]),_xlfn.XLOOKUP(Table10[[#This Row],[Trạm/DTR]],Table16[Trạm],Table16[[Admin ]]))</f>
        <v>Đào Dương Anh Thư</v>
      </c>
      <c r="G1853" t="s">
        <v>2240</v>
      </c>
      <c r="H1853" s="497" t="str">
        <f>VLOOKUP(Table10[[#This Row],[Sản Phẩm RG]],'Thông tin'!C:F,4,0)</f>
        <v>PET chai</v>
      </c>
      <c r="I1853">
        <v>9770</v>
      </c>
      <c r="J1853" s="497">
        <f>Table10[[#This Row],[Sản lượng kg]]/1000</f>
        <v>9.77</v>
      </c>
      <c r="K1853" s="497" t="str">
        <f>_xlfn.XLOOKUP(Table10[[#This Row],[Loại Hàng]],Table59[Nhóm],Table59[Qui đổi])</f>
        <v>PET chai</v>
      </c>
      <c r="L1853" s="403">
        <v>46161</v>
      </c>
      <c r="M1853" t="s">
        <v>606</v>
      </c>
      <c r="N1853" s="497">
        <f>IF(COUNTIF($A$3:A1853,A1853)=1,1,0)</f>
        <v>0</v>
      </c>
    </row>
    <row r="1854" spans="1:14" x14ac:dyDescent="0.35">
      <c r="A1854" t="s">
        <v>743</v>
      </c>
      <c r="B1854" s="497" t="str">
        <f>IF(Table10[[#This Row],[DTR/Trạm]]="DTR",_xlfn.XLOOKUP(Table10[[#This Row],[ID NCC]],DS_NCC_DTR[ID NCC],DS_NCC_DTR[Tên NCC]),_xlfn.XLOOKUP(Table10[[#This Row],[ID NCC]],Data_TongTram2[ID NCC],Data_TongTram2[Tên NCC]))</f>
        <v>HKD Đinh Thị Thúy</v>
      </c>
      <c r="C1854" s="497" t="str">
        <f>IF(Table10[[#This Row],[Trạm/DTR]]="DTR","DTR","Trạm")</f>
        <v>Trạm</v>
      </c>
      <c r="D1854" s="497" t="str">
        <f>Table10[[#This Row],[ID NCC]]&amp;Table10[[#This Row],[Trạm/DTR]]</f>
        <v>001J3000005FztKIASĐại Lộc</v>
      </c>
      <c r="E1854" s="497" t="str">
        <f>IF(Table10[[#This Row],[DTR/Trạm]]="DTR",_xlfn.XLOOKUP(Table10[[#This Row],[ID NCC]],DS_NCC_DTR[ID NCC],DS_NCC_DTR[Nhân viên]),_xlfn.XLOOKUP(Table10[[#This Row],[ID NCC]],Data_TongTram2[ID NCC],Data_TongTram2[Nhân viên]))</f>
        <v>Nguyễn Thị Hạnh Dung</v>
      </c>
      <c r="F1854" s="497" t="str">
        <f>IF(Table10[[#This Row],[Trạm/DTR]]="DTR",_xlfn.XLOOKUP(Table10[[#This Row],[ID NCC]],DS_NCC_DTR[ID NCC],DS_NCC_DTR[Admin miền]),_xlfn.XLOOKUP(Table10[[#This Row],[Trạm/DTR]],Table16[Trạm],Table16[[Admin ]]))</f>
        <v>Đào Dương Anh Thư</v>
      </c>
      <c r="G1854" t="s">
        <v>2240</v>
      </c>
      <c r="H1854" s="497" t="str">
        <f>VLOOKUP(Table10[[#This Row],[Sản Phẩm RG]],'Thông tin'!C:F,4,0)</f>
        <v>PET chai</v>
      </c>
      <c r="I1854">
        <v>9572</v>
      </c>
      <c r="J1854" s="497">
        <f>Table10[[#This Row],[Sản lượng kg]]/1000</f>
        <v>9.5719999999999992</v>
      </c>
      <c r="K1854" s="497" t="str">
        <f>_xlfn.XLOOKUP(Table10[[#This Row],[Loại Hàng]],Table59[Nhóm],Table59[Qui đổi])</f>
        <v>PET chai</v>
      </c>
      <c r="L1854" s="403">
        <v>46161</v>
      </c>
      <c r="M1854" t="s">
        <v>606</v>
      </c>
      <c r="N1854" s="497">
        <f>IF(COUNTIF($A$3:A1854,A1854)=1,1,0)</f>
        <v>0</v>
      </c>
    </row>
    <row r="1855" spans="1:14" x14ac:dyDescent="0.35">
      <c r="A1855" t="s">
        <v>743</v>
      </c>
      <c r="B1855" s="497" t="str">
        <f>IF(Table10[[#This Row],[DTR/Trạm]]="DTR",_xlfn.XLOOKUP(Table10[[#This Row],[ID NCC]],DS_NCC_DTR[ID NCC],DS_NCC_DTR[Tên NCC]),_xlfn.XLOOKUP(Table10[[#This Row],[ID NCC]],Data_TongTram2[ID NCC],Data_TongTram2[Tên NCC]))</f>
        <v>HKD Đinh Thị Thúy</v>
      </c>
      <c r="C1855" s="497" t="str">
        <f>IF(Table10[[#This Row],[Trạm/DTR]]="DTR","DTR","Trạm")</f>
        <v>Trạm</v>
      </c>
      <c r="D1855" s="497" t="str">
        <f>Table10[[#This Row],[ID NCC]]&amp;Table10[[#This Row],[Trạm/DTR]]</f>
        <v>001J3000005FztKIASĐại Lộc</v>
      </c>
      <c r="E1855" s="497" t="str">
        <f>IF(Table10[[#This Row],[DTR/Trạm]]="DTR",_xlfn.XLOOKUP(Table10[[#This Row],[ID NCC]],DS_NCC_DTR[ID NCC],DS_NCC_DTR[Nhân viên]),_xlfn.XLOOKUP(Table10[[#This Row],[ID NCC]],Data_TongTram2[ID NCC],Data_TongTram2[Nhân viên]))</f>
        <v>Nguyễn Thị Hạnh Dung</v>
      </c>
      <c r="F1855" s="497" t="str">
        <f>IF(Table10[[#This Row],[Trạm/DTR]]="DTR",_xlfn.XLOOKUP(Table10[[#This Row],[ID NCC]],DS_NCC_DTR[ID NCC],DS_NCC_DTR[Admin miền]),_xlfn.XLOOKUP(Table10[[#This Row],[Trạm/DTR]],Table16[Trạm],Table16[[Admin ]]))</f>
        <v>Đào Dương Anh Thư</v>
      </c>
      <c r="G1855" t="s">
        <v>2240</v>
      </c>
      <c r="H1855" s="497" t="str">
        <f>VLOOKUP(Table10[[#This Row],[Sản Phẩm RG]],'Thông tin'!C:F,4,0)</f>
        <v>PET chai</v>
      </c>
      <c r="I1855">
        <v>9460</v>
      </c>
      <c r="J1855" s="497">
        <f>Table10[[#This Row],[Sản lượng kg]]/1000</f>
        <v>9.4600000000000009</v>
      </c>
      <c r="K1855" s="497" t="str">
        <f>_xlfn.XLOOKUP(Table10[[#This Row],[Loại Hàng]],Table59[Nhóm],Table59[Qui đổi])</f>
        <v>PET chai</v>
      </c>
      <c r="L1855" s="403">
        <v>46161</v>
      </c>
      <c r="M1855" t="s">
        <v>606</v>
      </c>
      <c r="N1855" s="497">
        <f>IF(COUNTIF($A$3:A1855,A1855)=1,1,0)</f>
        <v>0</v>
      </c>
    </row>
    <row r="1856" spans="1:14" x14ac:dyDescent="0.35">
      <c r="A1856" t="s">
        <v>315</v>
      </c>
      <c r="B1856" s="497" t="str">
        <f>IF(Table10[[#This Row],[DTR/Trạm]]="DTR",_xlfn.XLOOKUP(Table10[[#This Row],[ID NCC]],DS_NCC_DTR[ID NCC],DS_NCC_DTR[Tên NCC]),_xlfn.XLOOKUP(Table10[[#This Row],[ID NCC]],Data_TongTram2[ID NCC],Data_TongTram2[Tên NCC]))</f>
        <v>HKD Bùi Văn Tuấn PET xá</v>
      </c>
      <c r="C1856" s="497" t="str">
        <f>IF(Table10[[#This Row],[Trạm/DTR]]="DTR","DTR","Trạm")</f>
        <v>Trạm</v>
      </c>
      <c r="D1856" s="497" t="str">
        <f>Table10[[#This Row],[ID NCC]]&amp;Table10[[#This Row],[Trạm/DTR]]</f>
        <v>001J3000002HLYJIA4Đại Lộc</v>
      </c>
      <c r="E1856" s="497" t="str">
        <f>IF(Table10[[#This Row],[DTR/Trạm]]="DTR",_xlfn.XLOOKUP(Table10[[#This Row],[ID NCC]],DS_NCC_DTR[ID NCC],DS_NCC_DTR[Nhân viên]),_xlfn.XLOOKUP(Table10[[#This Row],[ID NCC]],Data_TongTram2[ID NCC],Data_TongTram2[Nhân viên]))</f>
        <v>Phan Hiếu Lộc</v>
      </c>
      <c r="F1856" s="497" t="str">
        <f>IF(Table10[[#This Row],[Trạm/DTR]]="DTR",_xlfn.XLOOKUP(Table10[[#This Row],[ID NCC]],DS_NCC_DTR[ID NCC],DS_NCC_DTR[Admin miền]),_xlfn.XLOOKUP(Table10[[#This Row],[Trạm/DTR]],Table16[Trạm],Table16[[Admin ]]))</f>
        <v>Đào Dương Anh Thư</v>
      </c>
      <c r="G1856" t="s">
        <v>1296</v>
      </c>
      <c r="H1856" s="497" t="str">
        <f>VLOOKUP(Table10[[#This Row],[Sản Phẩm RG]],'Thông tin'!C:F,4,0)</f>
        <v>PET chai</v>
      </c>
      <c r="I1856">
        <v>840</v>
      </c>
      <c r="J1856" s="497">
        <f>Table10[[#This Row],[Sản lượng kg]]/1000</f>
        <v>0.84</v>
      </c>
      <c r="K1856" s="497" t="str">
        <f>_xlfn.XLOOKUP(Table10[[#This Row],[Loại Hàng]],Table59[Nhóm],Table59[Qui đổi])</f>
        <v>PET chai</v>
      </c>
      <c r="L1856" s="403">
        <v>46161</v>
      </c>
      <c r="M1856" t="s">
        <v>606</v>
      </c>
      <c r="N1856" s="497">
        <f>IF(COUNTIF($A$3:A1856,A1856)=1,1,0)</f>
        <v>0</v>
      </c>
    </row>
    <row r="1857" spans="1:14" x14ac:dyDescent="0.35">
      <c r="A1857" t="s">
        <v>316</v>
      </c>
      <c r="B1857" s="497" t="str">
        <f>IF(Table10[[#This Row],[DTR/Trạm]]="DTR",_xlfn.XLOOKUP(Table10[[#This Row],[ID NCC]],DS_NCC_DTR[ID NCC],DS_NCC_DTR[Tên NCC]),_xlfn.XLOOKUP(Table10[[#This Row],[ID NCC]],Data_TongTram2[ID NCC],Data_TongTram2[Tên NCC]))</f>
        <v>Hkd Hồ Danh</v>
      </c>
      <c r="C1857" s="497" t="str">
        <f>IF(Table10[[#This Row],[Trạm/DTR]]="DTR","DTR","Trạm")</f>
        <v>Trạm</v>
      </c>
      <c r="D1857" s="497" t="str">
        <f>Table10[[#This Row],[ID NCC]]&amp;Table10[[#This Row],[Trạm/DTR]]</f>
        <v>001J3000002HLmzIAGĐại Lộc</v>
      </c>
      <c r="E1857" s="497" t="str">
        <f>IF(Table10[[#This Row],[DTR/Trạm]]="DTR",_xlfn.XLOOKUP(Table10[[#This Row],[ID NCC]],DS_NCC_DTR[ID NCC],DS_NCC_DTR[Nhân viên]),_xlfn.XLOOKUP(Table10[[#This Row],[ID NCC]],Data_TongTram2[ID NCC],Data_TongTram2[Nhân viên]))</f>
        <v>Trần Xuân Kiên</v>
      </c>
      <c r="F1857" s="497" t="str">
        <f>IF(Table10[[#This Row],[Trạm/DTR]]="DTR",_xlfn.XLOOKUP(Table10[[#This Row],[ID NCC]],DS_NCC_DTR[ID NCC],DS_NCC_DTR[Admin miền]),_xlfn.XLOOKUP(Table10[[#This Row],[Trạm/DTR]],Table16[Trạm],Table16[[Admin ]]))</f>
        <v>Đào Dương Anh Thư</v>
      </c>
      <c r="G1857" t="s">
        <v>1296</v>
      </c>
      <c r="H1857" s="497" t="str">
        <f>VLOOKUP(Table10[[#This Row],[Sản Phẩm RG]],'Thông tin'!C:F,4,0)</f>
        <v>PET chai</v>
      </c>
      <c r="I1857">
        <v>1750</v>
      </c>
      <c r="J1857" s="497">
        <f>Table10[[#This Row],[Sản lượng kg]]/1000</f>
        <v>1.75</v>
      </c>
      <c r="K1857" s="497" t="str">
        <f>_xlfn.XLOOKUP(Table10[[#This Row],[Loại Hàng]],Table59[Nhóm],Table59[Qui đổi])</f>
        <v>PET chai</v>
      </c>
      <c r="L1857" s="403">
        <v>46161</v>
      </c>
      <c r="M1857" t="s">
        <v>606</v>
      </c>
      <c r="N1857" s="497">
        <f>IF(COUNTIF($A$3:A1857,A1857)=1,1,0)</f>
        <v>0</v>
      </c>
    </row>
    <row r="1858" spans="1:14" x14ac:dyDescent="0.35">
      <c r="A1858" t="s">
        <v>296</v>
      </c>
      <c r="B1858" s="497" t="str">
        <f>IF(Table10[[#This Row],[DTR/Trạm]]="DTR",_xlfn.XLOOKUP(Table10[[#This Row],[ID NCC]],DS_NCC_DTR[ID NCC],DS_NCC_DTR[Tên NCC]),_xlfn.XLOOKUP(Table10[[#This Row],[ID NCC]],Data_TongTram2[ID NCC],Data_TongTram2[Tên NCC]))</f>
        <v>Hkd Cô Tư PET xá</v>
      </c>
      <c r="C1858" s="497" t="str">
        <f>IF(Table10[[#This Row],[Trạm/DTR]]="DTR","DTR","Trạm")</f>
        <v>Trạm</v>
      </c>
      <c r="D1858" s="497" t="str">
        <f>Table10[[#This Row],[ID NCC]]&amp;Table10[[#This Row],[Trạm/DTR]]</f>
        <v>001J3000002HLYHIA4Đại Lộc</v>
      </c>
      <c r="E1858" s="497" t="str">
        <f>IF(Table10[[#This Row],[DTR/Trạm]]="DTR",_xlfn.XLOOKUP(Table10[[#This Row],[ID NCC]],DS_NCC_DTR[ID NCC],DS_NCC_DTR[Nhân viên]),_xlfn.XLOOKUP(Table10[[#This Row],[ID NCC]],Data_TongTram2[ID NCC],Data_TongTram2[Nhân viên]))</f>
        <v>Phan Hiếu Lộc</v>
      </c>
      <c r="F1858" s="497" t="str">
        <f>IF(Table10[[#This Row],[Trạm/DTR]]="DTR",_xlfn.XLOOKUP(Table10[[#This Row],[ID NCC]],DS_NCC_DTR[ID NCC],DS_NCC_DTR[Admin miền]),_xlfn.XLOOKUP(Table10[[#This Row],[Trạm/DTR]],Table16[Trạm],Table16[[Admin ]]))</f>
        <v>Đào Dương Anh Thư</v>
      </c>
      <c r="G1858" t="s">
        <v>1296</v>
      </c>
      <c r="H1858" s="497" t="str">
        <f>VLOOKUP(Table10[[#This Row],[Sản Phẩm RG]],'Thông tin'!C:F,4,0)</f>
        <v>PET chai</v>
      </c>
      <c r="I1858">
        <v>980</v>
      </c>
      <c r="J1858" s="497">
        <f>Table10[[#This Row],[Sản lượng kg]]/1000</f>
        <v>0.98</v>
      </c>
      <c r="K1858" s="497" t="str">
        <f>_xlfn.XLOOKUP(Table10[[#This Row],[Loại Hàng]],Table59[Nhóm],Table59[Qui đổi])</f>
        <v>PET chai</v>
      </c>
      <c r="L1858" s="403">
        <v>46161</v>
      </c>
      <c r="M1858" t="s">
        <v>606</v>
      </c>
      <c r="N1858" s="497">
        <f>IF(COUNTIF($A$3:A1858,A1858)=1,1,0)</f>
        <v>0</v>
      </c>
    </row>
    <row r="1859" spans="1:14" x14ac:dyDescent="0.35">
      <c r="A1859" t="s">
        <v>627</v>
      </c>
      <c r="B1859" s="497" t="str">
        <f>IF(Table10[[#This Row],[DTR/Trạm]]="DTR",_xlfn.XLOOKUP(Table10[[#This Row],[ID NCC]],DS_NCC_DTR[ID NCC],DS_NCC_DTR[Tên NCC]),_xlfn.XLOOKUP(Table10[[#This Row],[ID NCC]],Data_TongTram2[ID NCC],Data_TongTram2[Tên NCC]))</f>
        <v>Lê Anh Bun Bình Thuận</v>
      </c>
      <c r="C1859" s="497" t="str">
        <f>IF(Table10[[#This Row],[Trạm/DTR]]="DTR","DTR","Trạm")</f>
        <v>Trạm</v>
      </c>
      <c r="D1859" s="497" t="str">
        <f>Table10[[#This Row],[ID NCC]]&amp;Table10[[#This Row],[Trạm/DTR]]</f>
        <v>001dc00001ONOWLAA5Đại Lộc</v>
      </c>
      <c r="E1859" s="497" t="str">
        <f>IF(Table10[[#This Row],[DTR/Trạm]]="DTR",_xlfn.XLOOKUP(Table10[[#This Row],[ID NCC]],DS_NCC_DTR[ID NCC],DS_NCC_DTR[Nhân viên]),_xlfn.XLOOKUP(Table10[[#This Row],[ID NCC]],Data_TongTram2[ID NCC],Data_TongTram2[Nhân viên]))</f>
        <v>Trần Xuân Kiên</v>
      </c>
      <c r="F1859" s="497" t="str">
        <f>IF(Table10[[#This Row],[Trạm/DTR]]="DTR",_xlfn.XLOOKUP(Table10[[#This Row],[ID NCC]],DS_NCC_DTR[ID NCC],DS_NCC_DTR[Admin miền]),_xlfn.XLOOKUP(Table10[[#This Row],[Trạm/DTR]],Table16[Trạm],Table16[[Admin ]]))</f>
        <v>Đào Dương Anh Thư</v>
      </c>
      <c r="G1859" t="s">
        <v>1296</v>
      </c>
      <c r="H1859" s="497" t="str">
        <f>VLOOKUP(Table10[[#This Row],[Sản Phẩm RG]],'Thông tin'!C:F,4,0)</f>
        <v>PET chai</v>
      </c>
      <c r="I1859">
        <v>790</v>
      </c>
      <c r="J1859" s="497">
        <f>Table10[[#This Row],[Sản lượng kg]]/1000</f>
        <v>0.79</v>
      </c>
      <c r="K1859" s="497" t="str">
        <f>_xlfn.XLOOKUP(Table10[[#This Row],[Loại Hàng]],Table59[Nhóm],Table59[Qui đổi])</f>
        <v>PET chai</v>
      </c>
      <c r="L1859" s="403">
        <v>46161</v>
      </c>
      <c r="M1859" t="s">
        <v>606</v>
      </c>
      <c r="N1859" s="497">
        <f>IF(COUNTIF($A$3:A1859,A1859)=1,1,0)</f>
        <v>0</v>
      </c>
    </row>
    <row r="1860" spans="1:14" x14ac:dyDescent="0.35">
      <c r="A1860" t="s">
        <v>1206</v>
      </c>
      <c r="B1860" s="497" t="str">
        <f>IF(Table10[[#This Row],[DTR/Trạm]]="DTR",_xlfn.XLOOKUP(Table10[[#This Row],[ID NCC]],DS_NCC_DTR[ID NCC],DS_NCC_DTR[Tên NCC]),_xlfn.XLOOKUP(Table10[[#This Row],[ID NCC]],Data_TongTram2[ID NCC],Data_TongTram2[Tên NCC]))</f>
        <v>Anh Thiện (Ninh Hòa)</v>
      </c>
      <c r="C1860" s="497" t="str">
        <f>IF(Table10[[#This Row],[Trạm/DTR]]="DTR","DTR","Trạm")</f>
        <v>Trạm</v>
      </c>
      <c r="D1860" s="497" t="str">
        <f>Table10[[#This Row],[ID NCC]]&amp;Table10[[#This Row],[Trạm/DTR]]</f>
        <v>001J3000002HosAIASĐại Lộc</v>
      </c>
      <c r="E1860" s="497" t="str">
        <f>IF(Table10[[#This Row],[DTR/Trạm]]="DTR",_xlfn.XLOOKUP(Table10[[#This Row],[ID NCC]],DS_NCC_DTR[ID NCC],DS_NCC_DTR[Nhân viên]),_xlfn.XLOOKUP(Table10[[#This Row],[ID NCC]],Data_TongTram2[ID NCC],Data_TongTram2[Nhân viên]))</f>
        <v>Nguyễn Văn Cường</v>
      </c>
      <c r="F1860" s="497" t="str">
        <f>IF(Table10[[#This Row],[Trạm/DTR]]="DTR",_xlfn.XLOOKUP(Table10[[#This Row],[ID NCC]],DS_NCC_DTR[ID NCC],DS_NCC_DTR[Admin miền]),_xlfn.XLOOKUP(Table10[[#This Row],[Trạm/DTR]],Table16[Trạm],Table16[[Admin ]]))</f>
        <v>Đào Dương Anh Thư</v>
      </c>
      <c r="G1860" t="s">
        <v>2240</v>
      </c>
      <c r="H1860" s="497" t="str">
        <f>VLOOKUP(Table10[[#This Row],[Sản Phẩm RG]],'Thông tin'!C:F,4,0)</f>
        <v>PET chai</v>
      </c>
      <c r="I1860">
        <v>7228</v>
      </c>
      <c r="J1860" s="497">
        <f>Table10[[#This Row],[Sản lượng kg]]/1000</f>
        <v>7.2279999999999998</v>
      </c>
      <c r="K1860" s="497" t="str">
        <f>_xlfn.XLOOKUP(Table10[[#This Row],[Loại Hàng]],Table59[Nhóm],Table59[Qui đổi])</f>
        <v>PET chai</v>
      </c>
      <c r="L1860" s="403">
        <v>46161</v>
      </c>
      <c r="M1860" t="s">
        <v>606</v>
      </c>
      <c r="N1860" s="497">
        <f>IF(COUNTIF($A$3:A1860,A1860)=1,1,0)</f>
        <v>1</v>
      </c>
    </row>
    <row r="1861" spans="1:14" x14ac:dyDescent="0.35">
      <c r="A1861" t="s">
        <v>310</v>
      </c>
      <c r="B1861" s="497" t="str">
        <f>IF(Table10[[#This Row],[DTR/Trạm]]="DTR",_xlfn.XLOOKUP(Table10[[#This Row],[ID NCC]],DS_NCC_DTR[ID NCC],DS_NCC_DTR[Tên NCC]),_xlfn.XLOOKUP(Table10[[#This Row],[ID NCC]],Data_TongTram2[ID NCC],Data_TongTram2[Tên NCC]))</f>
        <v>HKD Ngô Thị Hoa PET xá</v>
      </c>
      <c r="C1861" s="497" t="str">
        <f>IF(Table10[[#This Row],[Trạm/DTR]]="DTR","DTR","Trạm")</f>
        <v>Trạm</v>
      </c>
      <c r="D1861" s="497" t="str">
        <f>Table10[[#This Row],[ID NCC]]&amp;Table10[[#This Row],[Trạm/DTR]]</f>
        <v>001J3000009AiEAIA0Đại Lộc</v>
      </c>
      <c r="E1861" s="497" t="str">
        <f>IF(Table10[[#This Row],[DTR/Trạm]]="DTR",_xlfn.XLOOKUP(Table10[[#This Row],[ID NCC]],DS_NCC_DTR[ID NCC],DS_NCC_DTR[Nhân viên]),_xlfn.XLOOKUP(Table10[[#This Row],[ID NCC]],Data_TongTram2[ID NCC],Data_TongTram2[Nhân viên]))</f>
        <v>Phan Hiếu Lộc</v>
      </c>
      <c r="F1861" s="497" t="str">
        <f>IF(Table10[[#This Row],[Trạm/DTR]]="DTR",_xlfn.XLOOKUP(Table10[[#This Row],[ID NCC]],DS_NCC_DTR[ID NCC],DS_NCC_DTR[Admin miền]),_xlfn.XLOOKUP(Table10[[#This Row],[Trạm/DTR]],Table16[Trạm],Table16[[Admin ]]))</f>
        <v>Đào Dương Anh Thư</v>
      </c>
      <c r="G1861" t="s">
        <v>1296</v>
      </c>
      <c r="H1861" s="497" t="str">
        <f>VLOOKUP(Table10[[#This Row],[Sản Phẩm RG]],'Thông tin'!C:F,4,0)</f>
        <v>PET chai</v>
      </c>
      <c r="I1861">
        <v>820</v>
      </c>
      <c r="J1861" s="497">
        <f>Table10[[#This Row],[Sản lượng kg]]/1000</f>
        <v>0.82</v>
      </c>
      <c r="K1861" s="497" t="str">
        <f>_xlfn.XLOOKUP(Table10[[#This Row],[Loại Hàng]],Table59[Nhóm],Table59[Qui đổi])</f>
        <v>PET chai</v>
      </c>
      <c r="L1861" s="403">
        <v>46161</v>
      </c>
      <c r="M1861" t="s">
        <v>606</v>
      </c>
      <c r="N1861" s="497">
        <f>IF(COUNTIF($A$3:A1861,A1861)=1,1,0)</f>
        <v>0</v>
      </c>
    </row>
    <row r="1862" spans="1:14" x14ac:dyDescent="0.35">
      <c r="A1862" t="s">
        <v>337</v>
      </c>
      <c r="B1862" s="497" t="str">
        <f>IF(Table10[[#This Row],[DTR/Trạm]]="DTR",_xlfn.XLOOKUP(Table10[[#This Row],[ID NCC]],DS_NCC_DTR[ID NCC],DS_NCC_DTR[Tên NCC]),_xlfn.XLOOKUP(Table10[[#This Row],[ID NCC]],Data_TongTram2[ID NCC],Data_TongTram2[Tên NCC]))</f>
        <v>Cô Tới (Xuân Lộc) PET xá</v>
      </c>
      <c r="C1862" s="497" t="str">
        <f>IF(Table10[[#This Row],[Trạm/DTR]]="DTR","DTR","Trạm")</f>
        <v>Trạm</v>
      </c>
      <c r="D1862" s="497" t="str">
        <f>Table10[[#This Row],[ID NCC]]&amp;Table10[[#This Row],[Trạm/DTR]]</f>
        <v>001J3000002HjEDIA0Đại Lộc</v>
      </c>
      <c r="E1862" s="497" t="str">
        <f>IF(Table10[[#This Row],[DTR/Trạm]]="DTR",_xlfn.XLOOKUP(Table10[[#This Row],[ID NCC]],DS_NCC_DTR[ID NCC],DS_NCC_DTR[Nhân viên]),_xlfn.XLOOKUP(Table10[[#This Row],[ID NCC]],Data_TongTram2[ID NCC],Data_TongTram2[Nhân viên]))</f>
        <v>Phan Hiếu Lộc</v>
      </c>
      <c r="F1862" s="497" t="str">
        <f>IF(Table10[[#This Row],[Trạm/DTR]]="DTR",_xlfn.XLOOKUP(Table10[[#This Row],[ID NCC]],DS_NCC_DTR[ID NCC],DS_NCC_DTR[Admin miền]),_xlfn.XLOOKUP(Table10[[#This Row],[Trạm/DTR]],Table16[Trạm],Table16[[Admin ]]))</f>
        <v>Đào Dương Anh Thư</v>
      </c>
      <c r="G1862" t="s">
        <v>1296</v>
      </c>
      <c r="H1862" s="497" t="str">
        <f>VLOOKUP(Table10[[#This Row],[Sản Phẩm RG]],'Thông tin'!C:F,4,0)</f>
        <v>PET chai</v>
      </c>
      <c r="I1862">
        <v>720</v>
      </c>
      <c r="J1862" s="497">
        <f>Table10[[#This Row],[Sản lượng kg]]/1000</f>
        <v>0.72</v>
      </c>
      <c r="K1862" s="497" t="str">
        <f>_xlfn.XLOOKUP(Table10[[#This Row],[Loại Hàng]],Table59[Nhóm],Table59[Qui đổi])</f>
        <v>PET chai</v>
      </c>
      <c r="L1862" s="403">
        <v>46161</v>
      </c>
      <c r="M1862" t="s">
        <v>606</v>
      </c>
      <c r="N1862" s="497">
        <f>IF(COUNTIF($A$3:A1862,A1862)=1,1,0)</f>
        <v>0</v>
      </c>
    </row>
    <row r="1863" spans="1:14" x14ac:dyDescent="0.35">
      <c r="A1863" t="s">
        <v>316</v>
      </c>
      <c r="B1863" s="497" t="str">
        <f>IF(Table10[[#This Row],[DTR/Trạm]]="DTR",_xlfn.XLOOKUP(Table10[[#This Row],[ID NCC]],DS_NCC_DTR[ID NCC],DS_NCC_DTR[Tên NCC]),_xlfn.XLOOKUP(Table10[[#This Row],[ID NCC]],Data_TongTram2[ID NCC],Data_TongTram2[Tên NCC]))</f>
        <v>Hkd Hồ Danh</v>
      </c>
      <c r="C1863" s="497" t="str">
        <f>IF(Table10[[#This Row],[Trạm/DTR]]="DTR","DTR","Trạm")</f>
        <v>Trạm</v>
      </c>
      <c r="D1863" s="497" t="str">
        <f>Table10[[#This Row],[ID NCC]]&amp;Table10[[#This Row],[Trạm/DTR]]</f>
        <v>001J3000002HLmzIAGĐại Lộc</v>
      </c>
      <c r="E1863" s="497" t="str">
        <f>IF(Table10[[#This Row],[DTR/Trạm]]="DTR",_xlfn.XLOOKUP(Table10[[#This Row],[ID NCC]],DS_NCC_DTR[ID NCC],DS_NCC_DTR[Nhân viên]),_xlfn.XLOOKUP(Table10[[#This Row],[ID NCC]],Data_TongTram2[ID NCC],Data_TongTram2[Nhân viên]))</f>
        <v>Trần Xuân Kiên</v>
      </c>
      <c r="F1863" s="497" t="str">
        <f>IF(Table10[[#This Row],[Trạm/DTR]]="DTR",_xlfn.XLOOKUP(Table10[[#This Row],[ID NCC]],DS_NCC_DTR[ID NCC],DS_NCC_DTR[Admin miền]),_xlfn.XLOOKUP(Table10[[#This Row],[Trạm/DTR]],Table16[Trạm],Table16[[Admin ]]))</f>
        <v>Đào Dương Anh Thư</v>
      </c>
      <c r="G1863" t="s">
        <v>1296</v>
      </c>
      <c r="H1863" s="497" t="str">
        <f>VLOOKUP(Table10[[#This Row],[Sản Phẩm RG]],'Thông tin'!C:F,4,0)</f>
        <v>PET chai</v>
      </c>
      <c r="I1863">
        <v>1610</v>
      </c>
      <c r="J1863" s="497">
        <f>Table10[[#This Row],[Sản lượng kg]]/1000</f>
        <v>1.61</v>
      </c>
      <c r="K1863" s="497" t="str">
        <f>_xlfn.XLOOKUP(Table10[[#This Row],[Loại Hàng]],Table59[Nhóm],Table59[Qui đổi])</f>
        <v>PET chai</v>
      </c>
      <c r="L1863" s="403">
        <v>46161</v>
      </c>
      <c r="M1863" t="s">
        <v>606</v>
      </c>
      <c r="N1863" s="497">
        <f>IF(COUNTIF($A$3:A1863,A1863)=1,1,0)</f>
        <v>0</v>
      </c>
    </row>
    <row r="1864" spans="1:14" x14ac:dyDescent="0.35">
      <c r="A1864" t="s">
        <v>311</v>
      </c>
      <c r="B1864" s="497" t="str">
        <f>IF(Table10[[#This Row],[DTR/Trạm]]="DTR",_xlfn.XLOOKUP(Table10[[#This Row],[ID NCC]],DS_NCC_DTR[ID NCC],DS_NCC_DTR[Tên NCC]),_xlfn.XLOOKUP(Table10[[#This Row],[ID NCC]],Data_TongTram2[ID NCC],Data_TongTram2[Tên NCC]))</f>
        <v>An Khang (Xuân Lộc) PET xá</v>
      </c>
      <c r="C1864" s="497" t="str">
        <f>IF(Table10[[#This Row],[Trạm/DTR]]="DTR","DTR","Trạm")</f>
        <v>Trạm</v>
      </c>
      <c r="D1864" s="497" t="str">
        <f>Table10[[#This Row],[ID NCC]]&amp;Table10[[#This Row],[Trạm/DTR]]</f>
        <v>001dc00000RQALxAAPĐại Lộc</v>
      </c>
      <c r="E1864" s="497" t="str">
        <f>IF(Table10[[#This Row],[DTR/Trạm]]="DTR",_xlfn.XLOOKUP(Table10[[#This Row],[ID NCC]],DS_NCC_DTR[ID NCC],DS_NCC_DTR[Nhân viên]),_xlfn.XLOOKUP(Table10[[#This Row],[ID NCC]],Data_TongTram2[ID NCC],Data_TongTram2[Nhân viên]))</f>
        <v>Phan Hiếu Lộc</v>
      </c>
      <c r="F1864" s="497" t="str">
        <f>IF(Table10[[#This Row],[Trạm/DTR]]="DTR",_xlfn.XLOOKUP(Table10[[#This Row],[ID NCC]],DS_NCC_DTR[ID NCC],DS_NCC_DTR[Admin miền]),_xlfn.XLOOKUP(Table10[[#This Row],[Trạm/DTR]],Table16[Trạm],Table16[[Admin ]]))</f>
        <v>Đào Dương Anh Thư</v>
      </c>
      <c r="G1864" t="s">
        <v>1296</v>
      </c>
      <c r="H1864" s="497" t="str">
        <f>VLOOKUP(Table10[[#This Row],[Sản Phẩm RG]],'Thông tin'!C:F,4,0)</f>
        <v>PET chai</v>
      </c>
      <c r="I1864">
        <v>820</v>
      </c>
      <c r="J1864" s="497">
        <f>Table10[[#This Row],[Sản lượng kg]]/1000</f>
        <v>0.82</v>
      </c>
      <c r="K1864" s="497" t="str">
        <f>_xlfn.XLOOKUP(Table10[[#This Row],[Loại Hàng]],Table59[Nhóm],Table59[Qui đổi])</f>
        <v>PET chai</v>
      </c>
      <c r="L1864" s="403">
        <v>46161</v>
      </c>
      <c r="M1864" t="s">
        <v>606</v>
      </c>
      <c r="N1864" s="497">
        <f>IF(COUNTIF($A$3:A1864,A1864)=1,1,0)</f>
        <v>0</v>
      </c>
    </row>
    <row r="1865" spans="1:14" x14ac:dyDescent="0.35">
      <c r="A1865" t="s">
        <v>309</v>
      </c>
      <c r="B1865" s="497" t="str">
        <f>IF(Table10[[#This Row],[DTR/Trạm]]="DTR",_xlfn.XLOOKUP(Table10[[#This Row],[ID NCC]],DS_NCC_DTR[ID NCC],DS_NCC_DTR[Tên NCC]),_xlfn.XLOOKUP(Table10[[#This Row],[ID NCC]],Data_TongTram2[ID NCC],Data_TongTram2[Tên NCC]))</f>
        <v>HKD Tạ Khánh Linh PET xá</v>
      </c>
      <c r="C1865" s="497" t="str">
        <f>IF(Table10[[#This Row],[Trạm/DTR]]="DTR","DTR","Trạm")</f>
        <v>Trạm</v>
      </c>
      <c r="D1865" s="497" t="str">
        <f>Table10[[#This Row],[ID NCC]]&amp;Table10[[#This Row],[Trạm/DTR]]</f>
        <v>001J3000002HLkFIAWĐại Lộc</v>
      </c>
      <c r="E1865" s="497" t="str">
        <f>IF(Table10[[#This Row],[DTR/Trạm]]="DTR",_xlfn.XLOOKUP(Table10[[#This Row],[ID NCC]],DS_NCC_DTR[ID NCC],DS_NCC_DTR[Nhân viên]),_xlfn.XLOOKUP(Table10[[#This Row],[ID NCC]],Data_TongTram2[ID NCC],Data_TongTram2[Nhân viên]))</f>
        <v>Phan Hiếu Lộc</v>
      </c>
      <c r="F1865" s="497" t="str">
        <f>IF(Table10[[#This Row],[Trạm/DTR]]="DTR",_xlfn.XLOOKUP(Table10[[#This Row],[ID NCC]],DS_NCC_DTR[ID NCC],DS_NCC_DTR[Admin miền]),_xlfn.XLOOKUP(Table10[[#This Row],[Trạm/DTR]],Table16[Trạm],Table16[[Admin ]]))</f>
        <v>Đào Dương Anh Thư</v>
      </c>
      <c r="G1865" t="s">
        <v>1296</v>
      </c>
      <c r="H1865" s="497" t="str">
        <f>VLOOKUP(Table10[[#This Row],[Sản Phẩm RG]],'Thông tin'!C:F,4,0)</f>
        <v>PET chai</v>
      </c>
      <c r="I1865">
        <v>930</v>
      </c>
      <c r="J1865" s="497">
        <f>Table10[[#This Row],[Sản lượng kg]]/1000</f>
        <v>0.93</v>
      </c>
      <c r="K1865" s="497" t="str">
        <f>_xlfn.XLOOKUP(Table10[[#This Row],[Loại Hàng]],Table59[Nhóm],Table59[Qui đổi])</f>
        <v>PET chai</v>
      </c>
      <c r="L1865" s="403">
        <v>46161</v>
      </c>
      <c r="M1865" t="s">
        <v>606</v>
      </c>
      <c r="N1865" s="497">
        <f>IF(COUNTIF($A$3:A1865,A1865)=1,1,0)</f>
        <v>0</v>
      </c>
    </row>
    <row r="1866" spans="1:14" x14ac:dyDescent="0.35">
      <c r="A1866" t="s">
        <v>328</v>
      </c>
      <c r="B1866" s="497" t="str">
        <f>IF(Table10[[#This Row],[DTR/Trạm]]="DTR",_xlfn.XLOOKUP(Table10[[#This Row],[ID NCC]],DS_NCC_DTR[ID NCC],DS_NCC_DTR[Tên NCC]),_xlfn.XLOOKUP(Table10[[#This Row],[ID NCC]],Data_TongTram2[ID NCC],Data_TongTram2[Tên NCC]))</f>
        <v>Anh Nhật (Trảng Bom) PET xá</v>
      </c>
      <c r="C1866" s="497" t="str">
        <f>IF(Table10[[#This Row],[Trạm/DTR]]="DTR","DTR","Trạm")</f>
        <v>Trạm</v>
      </c>
      <c r="D1866" s="497" t="str">
        <f>Table10[[#This Row],[ID NCC]]&amp;Table10[[#This Row],[Trạm/DTR]]</f>
        <v>001J3000007ZGGUIA4Đại Lộc</v>
      </c>
      <c r="E1866" s="497" t="str">
        <f>IF(Table10[[#This Row],[DTR/Trạm]]="DTR",_xlfn.XLOOKUP(Table10[[#This Row],[ID NCC]],DS_NCC_DTR[ID NCC],DS_NCC_DTR[Nhân viên]),_xlfn.XLOOKUP(Table10[[#This Row],[ID NCC]],Data_TongTram2[ID NCC],Data_TongTram2[Nhân viên]))</f>
        <v>Phan Hiếu Lộc</v>
      </c>
      <c r="F1866" s="497" t="str">
        <f>IF(Table10[[#This Row],[Trạm/DTR]]="DTR",_xlfn.XLOOKUP(Table10[[#This Row],[ID NCC]],DS_NCC_DTR[ID NCC],DS_NCC_DTR[Admin miền]),_xlfn.XLOOKUP(Table10[[#This Row],[Trạm/DTR]],Table16[Trạm],Table16[[Admin ]]))</f>
        <v>Đào Dương Anh Thư</v>
      </c>
      <c r="G1866" t="s">
        <v>1296</v>
      </c>
      <c r="H1866" s="497" t="str">
        <f>VLOOKUP(Table10[[#This Row],[Sản Phẩm RG]],'Thông tin'!C:F,4,0)</f>
        <v>PET chai</v>
      </c>
      <c r="I1866">
        <v>680</v>
      </c>
      <c r="J1866" s="497">
        <f>Table10[[#This Row],[Sản lượng kg]]/1000</f>
        <v>0.68</v>
      </c>
      <c r="K1866" s="497" t="str">
        <f>_xlfn.XLOOKUP(Table10[[#This Row],[Loại Hàng]],Table59[Nhóm],Table59[Qui đổi])</f>
        <v>PET chai</v>
      </c>
      <c r="L1866" s="403">
        <v>46162</v>
      </c>
      <c r="M1866" t="s">
        <v>606</v>
      </c>
      <c r="N1866" s="497">
        <f>IF(COUNTIF($A$3:A1866,A1866)=1,1,0)</f>
        <v>0</v>
      </c>
    </row>
    <row r="1867" spans="1:14" x14ac:dyDescent="0.35">
      <c r="A1867" t="s">
        <v>348</v>
      </c>
      <c r="B1867" s="497" t="str">
        <f>IF(Table10[[#This Row],[DTR/Trạm]]="DTR",_xlfn.XLOOKUP(Table10[[#This Row],[ID NCC]],DS_NCC_DTR[ID NCC],DS_NCC_DTR[Tên NCC]),_xlfn.XLOOKUP(Table10[[#This Row],[ID NCC]],Data_TongTram2[ID NCC],Data_TongTram2[Tên NCC]))</f>
        <v>Công ty TNHH MTV Thu Mua Phế Liệu Thương Viên</v>
      </c>
      <c r="C1867" s="497" t="str">
        <f>IF(Table10[[#This Row],[Trạm/DTR]]="DTR","DTR","Trạm")</f>
        <v>Trạm</v>
      </c>
      <c r="D1867" s="497" t="str">
        <f>Table10[[#This Row],[ID NCC]]&amp;Table10[[#This Row],[Trạm/DTR]]</f>
        <v>001J3000002HLbQIAWĐại Lộc</v>
      </c>
      <c r="E1867" s="497" t="str">
        <f>IF(Table10[[#This Row],[DTR/Trạm]]="DTR",_xlfn.XLOOKUP(Table10[[#This Row],[ID NCC]],DS_NCC_DTR[ID NCC],DS_NCC_DTR[Nhân viên]),_xlfn.XLOOKUP(Table10[[#This Row],[ID NCC]],Data_TongTram2[ID NCC],Data_TongTram2[Nhân viên]))</f>
        <v>Dương Quốc Trung</v>
      </c>
      <c r="F1867" s="497" t="str">
        <f>IF(Table10[[#This Row],[Trạm/DTR]]="DTR",_xlfn.XLOOKUP(Table10[[#This Row],[ID NCC]],DS_NCC_DTR[ID NCC],DS_NCC_DTR[Admin miền]),_xlfn.XLOOKUP(Table10[[#This Row],[Trạm/DTR]],Table16[Trạm],Table16[[Admin ]]))</f>
        <v>Đào Dương Anh Thư</v>
      </c>
      <c r="G1867" t="s">
        <v>2240</v>
      </c>
      <c r="H1867" s="497" t="str">
        <f>VLOOKUP(Table10[[#This Row],[Sản Phẩm RG]],'Thông tin'!C:F,4,0)</f>
        <v>PET chai</v>
      </c>
      <c r="I1867">
        <v>8024</v>
      </c>
      <c r="J1867" s="497">
        <f>Table10[[#This Row],[Sản lượng kg]]/1000</f>
        <v>8.0239999999999991</v>
      </c>
      <c r="K1867" s="497" t="str">
        <f>_xlfn.XLOOKUP(Table10[[#This Row],[Loại Hàng]],Table59[Nhóm],Table59[Qui đổi])</f>
        <v>PET chai</v>
      </c>
      <c r="L1867" s="403">
        <v>46162</v>
      </c>
      <c r="M1867" t="s">
        <v>606</v>
      </c>
      <c r="N1867" s="497">
        <f>IF(COUNTIF($A$3:A1867,A1867)=1,1,0)</f>
        <v>0</v>
      </c>
    </row>
    <row r="1868" spans="1:14" x14ac:dyDescent="0.35">
      <c r="A1868" t="s">
        <v>621</v>
      </c>
      <c r="B1868" s="497" t="str">
        <f>IF(Table10[[#This Row],[DTR/Trạm]]="DTR",_xlfn.XLOOKUP(Table10[[#This Row],[ID NCC]],DS_NCC_DTR[ID NCC],DS_NCC_DTR[Tên NCC]),_xlfn.XLOOKUP(Table10[[#This Row],[ID NCC]],Data_TongTram2[ID NCC],Data_TongTram2[Tên NCC]))</f>
        <v>HKD Thúy Phượng</v>
      </c>
      <c r="C1868" s="497" t="str">
        <f>IF(Table10[[#This Row],[Trạm/DTR]]="DTR","DTR","Trạm")</f>
        <v>Trạm</v>
      </c>
      <c r="D1868" s="497" t="str">
        <f>Table10[[#This Row],[ID NCC]]&amp;Table10[[#This Row],[Trạm/DTR]]</f>
        <v>001J3000002HjIfIAKĐại Lộc</v>
      </c>
      <c r="E1868" s="497" t="str">
        <f>IF(Table10[[#This Row],[DTR/Trạm]]="DTR",_xlfn.XLOOKUP(Table10[[#This Row],[ID NCC]],DS_NCC_DTR[ID NCC],DS_NCC_DTR[Nhân viên]),_xlfn.XLOOKUP(Table10[[#This Row],[ID NCC]],Data_TongTram2[ID NCC],Data_TongTram2[Nhân viên]))</f>
        <v>Nguyễn Văn Cường</v>
      </c>
      <c r="F1868" s="497" t="str">
        <f>IF(Table10[[#This Row],[Trạm/DTR]]="DTR",_xlfn.XLOOKUP(Table10[[#This Row],[ID NCC]],DS_NCC_DTR[ID NCC],DS_NCC_DTR[Admin miền]),_xlfn.XLOOKUP(Table10[[#This Row],[Trạm/DTR]],Table16[Trạm],Table16[[Admin ]]))</f>
        <v>Đào Dương Anh Thư</v>
      </c>
      <c r="G1868" t="s">
        <v>2240</v>
      </c>
      <c r="H1868" s="497" t="str">
        <f>VLOOKUP(Table10[[#This Row],[Sản Phẩm RG]],'Thông tin'!C:F,4,0)</f>
        <v>PET chai</v>
      </c>
      <c r="I1868">
        <v>5770</v>
      </c>
      <c r="J1868" s="497">
        <f>Table10[[#This Row],[Sản lượng kg]]/1000</f>
        <v>5.77</v>
      </c>
      <c r="K1868" s="497" t="str">
        <f>_xlfn.XLOOKUP(Table10[[#This Row],[Loại Hàng]],Table59[Nhóm],Table59[Qui đổi])</f>
        <v>PET chai</v>
      </c>
      <c r="L1868" s="403">
        <v>46162</v>
      </c>
      <c r="M1868" t="s">
        <v>606</v>
      </c>
      <c r="N1868" s="497">
        <f>IF(COUNTIF($A$3:A1868,A1868)=1,1,0)</f>
        <v>0</v>
      </c>
    </row>
    <row r="1869" spans="1:14" x14ac:dyDescent="0.35">
      <c r="A1869" t="s">
        <v>377</v>
      </c>
      <c r="B1869" s="497" t="str">
        <f>IF(Table10[[#This Row],[DTR/Trạm]]="DTR",_xlfn.XLOOKUP(Table10[[#This Row],[ID NCC]],DS_NCC_DTR[ID NCC],DS_NCC_DTR[Tên NCC]),_xlfn.XLOOKUP(Table10[[#This Row],[ID NCC]],Data_TongTram2[ID NCC],Data_TongTram2[Tên NCC]))</f>
        <v>HKD Tâm Tường</v>
      </c>
      <c r="C1869" s="497" t="str">
        <f>IF(Table10[[#This Row],[Trạm/DTR]]="DTR","DTR","Trạm")</f>
        <v>Trạm</v>
      </c>
      <c r="D1869" s="497" t="str">
        <f>Table10[[#This Row],[ID NCC]]&amp;Table10[[#This Row],[Trạm/DTR]]</f>
        <v>001J3000002HLjfIAGĐại Lộc</v>
      </c>
      <c r="E1869" s="497" t="str">
        <f>IF(Table10[[#This Row],[DTR/Trạm]]="DTR",_xlfn.XLOOKUP(Table10[[#This Row],[ID NCC]],DS_NCC_DTR[ID NCC],DS_NCC_DTR[Nhân viên]),_xlfn.XLOOKUP(Table10[[#This Row],[ID NCC]],Data_TongTram2[ID NCC],Data_TongTram2[Nhân viên]))</f>
        <v>Võ Văn Hảo</v>
      </c>
      <c r="F1869" s="497" t="str">
        <f>IF(Table10[[#This Row],[Trạm/DTR]]="DTR",_xlfn.XLOOKUP(Table10[[#This Row],[ID NCC]],DS_NCC_DTR[ID NCC],DS_NCC_DTR[Admin miền]),_xlfn.XLOOKUP(Table10[[#This Row],[Trạm/DTR]],Table16[Trạm],Table16[[Admin ]]))</f>
        <v>Đào Dương Anh Thư</v>
      </c>
      <c r="G1869" t="s">
        <v>2240</v>
      </c>
      <c r="H1869" s="497" t="str">
        <f>VLOOKUP(Table10[[#This Row],[Sản Phẩm RG]],'Thông tin'!C:F,4,0)</f>
        <v>PET chai</v>
      </c>
      <c r="I1869">
        <v>9861</v>
      </c>
      <c r="J1869" s="497">
        <f>Table10[[#This Row],[Sản lượng kg]]/1000</f>
        <v>9.8610000000000007</v>
      </c>
      <c r="K1869" s="497" t="str">
        <f>_xlfn.XLOOKUP(Table10[[#This Row],[Loại Hàng]],Table59[Nhóm],Table59[Qui đổi])</f>
        <v>PET chai</v>
      </c>
      <c r="L1869" s="403">
        <v>46162</v>
      </c>
      <c r="M1869" t="s">
        <v>606</v>
      </c>
      <c r="N1869" s="497">
        <f>IF(COUNTIF($A$3:A1869,A1869)=1,1,0)</f>
        <v>0</v>
      </c>
    </row>
    <row r="1870" spans="1:14" x14ac:dyDescent="0.35">
      <c r="A1870" t="s">
        <v>309</v>
      </c>
      <c r="B1870" s="497" t="str">
        <f>IF(Table10[[#This Row],[DTR/Trạm]]="DTR",_xlfn.XLOOKUP(Table10[[#This Row],[ID NCC]],DS_NCC_DTR[ID NCC],DS_NCC_DTR[Tên NCC]),_xlfn.XLOOKUP(Table10[[#This Row],[ID NCC]],Data_TongTram2[ID NCC],Data_TongTram2[Tên NCC]))</f>
        <v>HKD Tạ Khánh Linh PET xá</v>
      </c>
      <c r="C1870" s="497" t="str">
        <f>IF(Table10[[#This Row],[Trạm/DTR]]="DTR","DTR","Trạm")</f>
        <v>Trạm</v>
      </c>
      <c r="D1870" s="497" t="str">
        <f>Table10[[#This Row],[ID NCC]]&amp;Table10[[#This Row],[Trạm/DTR]]</f>
        <v>001J3000002HLkFIAWĐại Lộc</v>
      </c>
      <c r="E1870" s="497" t="str">
        <f>IF(Table10[[#This Row],[DTR/Trạm]]="DTR",_xlfn.XLOOKUP(Table10[[#This Row],[ID NCC]],DS_NCC_DTR[ID NCC],DS_NCC_DTR[Nhân viên]),_xlfn.XLOOKUP(Table10[[#This Row],[ID NCC]],Data_TongTram2[ID NCC],Data_TongTram2[Nhân viên]))</f>
        <v>Phan Hiếu Lộc</v>
      </c>
      <c r="F1870" s="497" t="str">
        <f>IF(Table10[[#This Row],[Trạm/DTR]]="DTR",_xlfn.XLOOKUP(Table10[[#This Row],[ID NCC]],DS_NCC_DTR[ID NCC],DS_NCC_DTR[Admin miền]),_xlfn.XLOOKUP(Table10[[#This Row],[Trạm/DTR]],Table16[Trạm],Table16[[Admin ]]))</f>
        <v>Đào Dương Anh Thư</v>
      </c>
      <c r="G1870" t="s">
        <v>1296</v>
      </c>
      <c r="H1870" s="497" t="str">
        <f>VLOOKUP(Table10[[#This Row],[Sản Phẩm RG]],'Thông tin'!C:F,4,0)</f>
        <v>PET chai</v>
      </c>
      <c r="I1870">
        <v>910</v>
      </c>
      <c r="J1870" s="497">
        <f>Table10[[#This Row],[Sản lượng kg]]/1000</f>
        <v>0.91</v>
      </c>
      <c r="K1870" s="497" t="str">
        <f>_xlfn.XLOOKUP(Table10[[#This Row],[Loại Hàng]],Table59[Nhóm],Table59[Qui đổi])</f>
        <v>PET chai</v>
      </c>
      <c r="L1870" s="403">
        <v>46162</v>
      </c>
      <c r="M1870" t="s">
        <v>606</v>
      </c>
      <c r="N1870" s="497">
        <f>IF(COUNTIF($A$3:A1870,A1870)=1,1,0)</f>
        <v>0</v>
      </c>
    </row>
    <row r="1871" spans="1:14" x14ac:dyDescent="0.35">
      <c r="A1871" t="s">
        <v>296</v>
      </c>
      <c r="B1871" s="497" t="str">
        <f>IF(Table10[[#This Row],[DTR/Trạm]]="DTR",_xlfn.XLOOKUP(Table10[[#This Row],[ID NCC]],DS_NCC_DTR[ID NCC],DS_NCC_DTR[Tên NCC]),_xlfn.XLOOKUP(Table10[[#This Row],[ID NCC]],Data_TongTram2[ID NCC],Data_TongTram2[Tên NCC]))</f>
        <v>Hkd Cô Tư PET xá</v>
      </c>
      <c r="C1871" s="497" t="str">
        <f>IF(Table10[[#This Row],[Trạm/DTR]]="DTR","DTR","Trạm")</f>
        <v>Trạm</v>
      </c>
      <c r="D1871" s="497" t="str">
        <f>Table10[[#This Row],[ID NCC]]&amp;Table10[[#This Row],[Trạm/DTR]]</f>
        <v>001J3000002HLYHIA4Đại Lộc</v>
      </c>
      <c r="E1871" s="497" t="str">
        <f>IF(Table10[[#This Row],[DTR/Trạm]]="DTR",_xlfn.XLOOKUP(Table10[[#This Row],[ID NCC]],DS_NCC_DTR[ID NCC],DS_NCC_DTR[Nhân viên]),_xlfn.XLOOKUP(Table10[[#This Row],[ID NCC]],Data_TongTram2[ID NCC],Data_TongTram2[Nhân viên]))</f>
        <v>Phan Hiếu Lộc</v>
      </c>
      <c r="F1871" s="497" t="str">
        <f>IF(Table10[[#This Row],[Trạm/DTR]]="DTR",_xlfn.XLOOKUP(Table10[[#This Row],[ID NCC]],DS_NCC_DTR[ID NCC],DS_NCC_DTR[Admin miền]),_xlfn.XLOOKUP(Table10[[#This Row],[Trạm/DTR]],Table16[Trạm],Table16[[Admin ]]))</f>
        <v>Đào Dương Anh Thư</v>
      </c>
      <c r="G1871" t="s">
        <v>1296</v>
      </c>
      <c r="H1871" s="497" t="str">
        <f>VLOOKUP(Table10[[#This Row],[Sản Phẩm RG]],'Thông tin'!C:F,4,0)</f>
        <v>PET chai</v>
      </c>
      <c r="I1871">
        <v>1050</v>
      </c>
      <c r="J1871" s="497">
        <f>Table10[[#This Row],[Sản lượng kg]]/1000</f>
        <v>1.05</v>
      </c>
      <c r="K1871" s="497" t="str">
        <f>_xlfn.XLOOKUP(Table10[[#This Row],[Loại Hàng]],Table59[Nhóm],Table59[Qui đổi])</f>
        <v>PET chai</v>
      </c>
      <c r="L1871" s="403">
        <v>46162</v>
      </c>
      <c r="M1871" t="s">
        <v>606</v>
      </c>
      <c r="N1871" s="497">
        <f>IF(COUNTIF($A$3:A1871,A1871)=1,1,0)</f>
        <v>0</v>
      </c>
    </row>
    <row r="1872" spans="1:14" x14ac:dyDescent="0.35">
      <c r="A1872" t="s">
        <v>2949</v>
      </c>
      <c r="B1872" s="497" t="str">
        <f>IF(Table10[[#This Row],[DTR/Trạm]]="DTR",_xlfn.XLOOKUP(Table10[[#This Row],[ID NCC]],DS_NCC_DTR[ID NCC],DS_NCC_DTR[Tên NCC]),_xlfn.XLOOKUP(Table10[[#This Row],[ID NCC]],Data_TongTram2[ID NCC],Data_TongTram2[Tên NCC]))</f>
        <v>Việt Đức</v>
      </c>
      <c r="C1872" s="497" t="str">
        <f>IF(Table10[[#This Row],[Trạm/DTR]]="DTR","DTR","Trạm")</f>
        <v>Trạm</v>
      </c>
      <c r="D1872" s="497" t="str">
        <f>Table10[[#This Row],[ID NCC]]&amp;Table10[[#This Row],[Trạm/DTR]]</f>
        <v>001dc00002uBvksAACĐại Lộc</v>
      </c>
      <c r="E1872" s="497" t="str">
        <f>IF(Table10[[#This Row],[DTR/Trạm]]="DTR",_xlfn.XLOOKUP(Table10[[#This Row],[ID NCC]],DS_NCC_DTR[ID NCC],DS_NCC_DTR[Nhân viên]),_xlfn.XLOOKUP(Table10[[#This Row],[ID NCC]],Data_TongTram2[ID NCC],Data_TongTram2[Nhân viên]))</f>
        <v>Trần Xuân Kiên</v>
      </c>
      <c r="F1872" s="497" t="str">
        <f>IF(Table10[[#This Row],[Trạm/DTR]]="DTR",_xlfn.XLOOKUP(Table10[[#This Row],[ID NCC]],DS_NCC_DTR[ID NCC],DS_NCC_DTR[Admin miền]),_xlfn.XLOOKUP(Table10[[#This Row],[Trạm/DTR]],Table16[Trạm],Table16[[Admin ]]))</f>
        <v>Đào Dương Anh Thư</v>
      </c>
      <c r="G1872" t="s">
        <v>2240</v>
      </c>
      <c r="H1872" s="497" t="str">
        <f>VLOOKUP(Table10[[#This Row],[Sản Phẩm RG]],'Thông tin'!C:F,4,0)</f>
        <v>PET chai</v>
      </c>
      <c r="I1872">
        <v>1684</v>
      </c>
      <c r="J1872" s="497">
        <f>Table10[[#This Row],[Sản lượng kg]]/1000</f>
        <v>1.6839999999999999</v>
      </c>
      <c r="K1872" s="497" t="str">
        <f>_xlfn.XLOOKUP(Table10[[#This Row],[Loại Hàng]],Table59[Nhóm],Table59[Qui đổi])</f>
        <v>PET chai</v>
      </c>
      <c r="L1872" s="403">
        <v>46162</v>
      </c>
      <c r="M1872" t="s">
        <v>606</v>
      </c>
      <c r="N1872" s="497">
        <f>IF(COUNTIF($A$3:A1872,A1872)=1,1,0)</f>
        <v>1</v>
      </c>
    </row>
    <row r="1873" spans="1:14" x14ac:dyDescent="0.35">
      <c r="A1873" t="s">
        <v>2932</v>
      </c>
      <c r="B1873" s="497" t="str">
        <f>IF(Table10[[#This Row],[DTR/Trạm]]="DTR",_xlfn.XLOOKUP(Table10[[#This Row],[ID NCC]],DS_NCC_DTR[ID NCC],DS_NCC_DTR[Tên NCC]),_xlfn.XLOOKUP(Table10[[#This Row],[ID NCC]],Data_TongTram2[ID NCC],Data_TongTram2[Tên NCC]))</f>
        <v>Bích Vân (Biên Hòa) PET xá</v>
      </c>
      <c r="C1873" s="497" t="str">
        <f>IF(Table10[[#This Row],[Trạm/DTR]]="DTR","DTR","Trạm")</f>
        <v>Trạm</v>
      </c>
      <c r="D1873" s="497" t="str">
        <f>Table10[[#This Row],[ID NCC]]&amp;Table10[[#This Row],[Trạm/DTR]]</f>
        <v>001dc00002nZcOXAA0Đại Lộc</v>
      </c>
      <c r="E1873" s="497" t="str">
        <f>IF(Table10[[#This Row],[DTR/Trạm]]="DTR",_xlfn.XLOOKUP(Table10[[#This Row],[ID NCC]],DS_NCC_DTR[ID NCC],DS_NCC_DTR[Nhân viên]),_xlfn.XLOOKUP(Table10[[#This Row],[ID NCC]],Data_TongTram2[ID NCC],Data_TongTram2[Nhân viên]))</f>
        <v>Phan Hiếu Lộc</v>
      </c>
      <c r="F1873" s="497" t="str">
        <f>IF(Table10[[#This Row],[Trạm/DTR]]="DTR",_xlfn.XLOOKUP(Table10[[#This Row],[ID NCC]],DS_NCC_DTR[ID NCC],DS_NCC_DTR[Admin miền]),_xlfn.XLOOKUP(Table10[[#This Row],[Trạm/DTR]],Table16[Trạm],Table16[[Admin ]]))</f>
        <v>Đào Dương Anh Thư</v>
      </c>
      <c r="G1873" t="s">
        <v>1296</v>
      </c>
      <c r="H1873" s="497" t="str">
        <f>VLOOKUP(Table10[[#This Row],[Sản Phẩm RG]],'Thông tin'!C:F,4,0)</f>
        <v>PET chai</v>
      </c>
      <c r="I1873">
        <v>670</v>
      </c>
      <c r="J1873" s="497">
        <f>Table10[[#This Row],[Sản lượng kg]]/1000</f>
        <v>0.67</v>
      </c>
      <c r="K1873" s="497" t="str">
        <f>_xlfn.XLOOKUP(Table10[[#This Row],[Loại Hàng]],Table59[Nhóm],Table59[Qui đổi])</f>
        <v>PET chai</v>
      </c>
      <c r="L1873" s="403">
        <v>46162</v>
      </c>
      <c r="M1873" t="s">
        <v>606</v>
      </c>
      <c r="N1873" s="497">
        <f>IF(COUNTIF($A$3:A1873,A1873)=1,1,0)</f>
        <v>0</v>
      </c>
    </row>
    <row r="1874" spans="1:14" x14ac:dyDescent="0.35">
      <c r="A1874" t="s">
        <v>296</v>
      </c>
      <c r="B1874" s="497" t="str">
        <f>IF(Table10[[#This Row],[DTR/Trạm]]="DTR",_xlfn.XLOOKUP(Table10[[#This Row],[ID NCC]],DS_NCC_DTR[ID NCC],DS_NCC_DTR[Tên NCC]),_xlfn.XLOOKUP(Table10[[#This Row],[ID NCC]],Data_TongTram2[ID NCC],Data_TongTram2[Tên NCC]))</f>
        <v>Hkd Cô Tư PET xá</v>
      </c>
      <c r="C1874" s="497" t="str">
        <f>IF(Table10[[#This Row],[Trạm/DTR]]="DTR","DTR","Trạm")</f>
        <v>Trạm</v>
      </c>
      <c r="D1874" s="497" t="str">
        <f>Table10[[#This Row],[ID NCC]]&amp;Table10[[#This Row],[Trạm/DTR]]</f>
        <v>001J3000002HLYHIA4Đại Lộc</v>
      </c>
      <c r="E1874" s="497" t="str">
        <f>IF(Table10[[#This Row],[DTR/Trạm]]="DTR",_xlfn.XLOOKUP(Table10[[#This Row],[ID NCC]],DS_NCC_DTR[ID NCC],DS_NCC_DTR[Nhân viên]),_xlfn.XLOOKUP(Table10[[#This Row],[ID NCC]],Data_TongTram2[ID NCC],Data_TongTram2[Nhân viên]))</f>
        <v>Phan Hiếu Lộc</v>
      </c>
      <c r="F1874" s="497" t="str">
        <f>IF(Table10[[#This Row],[Trạm/DTR]]="DTR",_xlfn.XLOOKUP(Table10[[#This Row],[ID NCC]],DS_NCC_DTR[ID NCC],DS_NCC_DTR[Admin miền]),_xlfn.XLOOKUP(Table10[[#This Row],[Trạm/DTR]],Table16[Trạm],Table16[[Admin ]]))</f>
        <v>Đào Dương Anh Thư</v>
      </c>
      <c r="G1874" t="s">
        <v>1296</v>
      </c>
      <c r="H1874" s="497" t="str">
        <f>VLOOKUP(Table10[[#This Row],[Sản Phẩm RG]],'Thông tin'!C:F,4,0)</f>
        <v>PET chai</v>
      </c>
      <c r="I1874">
        <v>1190</v>
      </c>
      <c r="J1874" s="497">
        <f>Table10[[#This Row],[Sản lượng kg]]/1000</f>
        <v>1.19</v>
      </c>
      <c r="K1874" s="497" t="str">
        <f>_xlfn.XLOOKUP(Table10[[#This Row],[Loại Hàng]],Table59[Nhóm],Table59[Qui đổi])</f>
        <v>PET chai</v>
      </c>
      <c r="L1874" s="403">
        <v>46162</v>
      </c>
      <c r="M1874" t="s">
        <v>606</v>
      </c>
      <c r="N1874" s="497">
        <f>IF(COUNTIF($A$3:A1874,A1874)=1,1,0)</f>
        <v>0</v>
      </c>
    </row>
    <row r="1875" spans="1:14" x14ac:dyDescent="0.35">
      <c r="A1875" t="s">
        <v>309</v>
      </c>
      <c r="B1875" s="497" t="str">
        <f>IF(Table10[[#This Row],[DTR/Trạm]]="DTR",_xlfn.XLOOKUP(Table10[[#This Row],[ID NCC]],DS_NCC_DTR[ID NCC],DS_NCC_DTR[Tên NCC]),_xlfn.XLOOKUP(Table10[[#This Row],[ID NCC]],Data_TongTram2[ID NCC],Data_TongTram2[Tên NCC]))</f>
        <v>HKD Tạ Khánh Linh PET xá</v>
      </c>
      <c r="C1875" s="497" t="str">
        <f>IF(Table10[[#This Row],[Trạm/DTR]]="DTR","DTR","Trạm")</f>
        <v>Trạm</v>
      </c>
      <c r="D1875" s="497" t="str">
        <f>Table10[[#This Row],[ID NCC]]&amp;Table10[[#This Row],[Trạm/DTR]]</f>
        <v>001J3000002HLkFIAWĐại Lộc</v>
      </c>
      <c r="E1875" s="497" t="str">
        <f>IF(Table10[[#This Row],[DTR/Trạm]]="DTR",_xlfn.XLOOKUP(Table10[[#This Row],[ID NCC]],DS_NCC_DTR[ID NCC],DS_NCC_DTR[Nhân viên]),_xlfn.XLOOKUP(Table10[[#This Row],[ID NCC]],Data_TongTram2[ID NCC],Data_TongTram2[Nhân viên]))</f>
        <v>Phan Hiếu Lộc</v>
      </c>
      <c r="F1875" s="497" t="str">
        <f>IF(Table10[[#This Row],[Trạm/DTR]]="DTR",_xlfn.XLOOKUP(Table10[[#This Row],[ID NCC]],DS_NCC_DTR[ID NCC],DS_NCC_DTR[Admin miền]),_xlfn.XLOOKUP(Table10[[#This Row],[Trạm/DTR]],Table16[Trạm],Table16[[Admin ]]))</f>
        <v>Đào Dương Anh Thư</v>
      </c>
      <c r="G1875" t="s">
        <v>1296</v>
      </c>
      <c r="H1875" s="497" t="str">
        <f>VLOOKUP(Table10[[#This Row],[Sản Phẩm RG]],'Thông tin'!C:F,4,0)</f>
        <v>PET chai</v>
      </c>
      <c r="I1875">
        <v>880</v>
      </c>
      <c r="J1875" s="497">
        <f>Table10[[#This Row],[Sản lượng kg]]/1000</f>
        <v>0.88</v>
      </c>
      <c r="K1875" s="497" t="str">
        <f>_xlfn.XLOOKUP(Table10[[#This Row],[Loại Hàng]],Table59[Nhóm],Table59[Qui đổi])</f>
        <v>PET chai</v>
      </c>
      <c r="L1875" s="403">
        <v>46162</v>
      </c>
      <c r="M1875" t="s">
        <v>606</v>
      </c>
      <c r="N1875" s="497">
        <f>IF(COUNTIF($A$3:A1875,A1875)=1,1,0)</f>
        <v>0</v>
      </c>
    </row>
    <row r="1876" spans="1:14" x14ac:dyDescent="0.35">
      <c r="A1876" t="s">
        <v>316</v>
      </c>
      <c r="B1876" s="497" t="str">
        <f>IF(Table10[[#This Row],[DTR/Trạm]]="DTR",_xlfn.XLOOKUP(Table10[[#This Row],[ID NCC]],DS_NCC_DTR[ID NCC],DS_NCC_DTR[Tên NCC]),_xlfn.XLOOKUP(Table10[[#This Row],[ID NCC]],Data_TongTram2[ID NCC],Data_TongTram2[Tên NCC]))</f>
        <v>Hkd Hồ Danh</v>
      </c>
      <c r="C1876" s="497" t="str">
        <f>IF(Table10[[#This Row],[Trạm/DTR]]="DTR","DTR","Trạm")</f>
        <v>Trạm</v>
      </c>
      <c r="D1876" s="497" t="str">
        <f>Table10[[#This Row],[ID NCC]]&amp;Table10[[#This Row],[Trạm/DTR]]</f>
        <v>001J3000002HLmzIAGĐại Lộc</v>
      </c>
      <c r="E1876" s="497" t="str">
        <f>IF(Table10[[#This Row],[DTR/Trạm]]="DTR",_xlfn.XLOOKUP(Table10[[#This Row],[ID NCC]],DS_NCC_DTR[ID NCC],DS_NCC_DTR[Nhân viên]),_xlfn.XLOOKUP(Table10[[#This Row],[ID NCC]],Data_TongTram2[ID NCC],Data_TongTram2[Nhân viên]))</f>
        <v>Trần Xuân Kiên</v>
      </c>
      <c r="F1876" s="497" t="str">
        <f>IF(Table10[[#This Row],[Trạm/DTR]]="DTR",_xlfn.XLOOKUP(Table10[[#This Row],[ID NCC]],DS_NCC_DTR[ID NCC],DS_NCC_DTR[Admin miền]),_xlfn.XLOOKUP(Table10[[#This Row],[Trạm/DTR]],Table16[Trạm],Table16[[Admin ]]))</f>
        <v>Đào Dương Anh Thư</v>
      </c>
      <c r="G1876" t="s">
        <v>1296</v>
      </c>
      <c r="H1876" s="497" t="str">
        <f>VLOOKUP(Table10[[#This Row],[Sản Phẩm RG]],'Thông tin'!C:F,4,0)</f>
        <v>PET chai</v>
      </c>
      <c r="I1876">
        <v>1780</v>
      </c>
      <c r="J1876" s="497">
        <f>Table10[[#This Row],[Sản lượng kg]]/1000</f>
        <v>1.78</v>
      </c>
      <c r="K1876" s="497" t="str">
        <f>_xlfn.XLOOKUP(Table10[[#This Row],[Loại Hàng]],Table59[Nhóm],Table59[Qui đổi])</f>
        <v>PET chai</v>
      </c>
      <c r="L1876" s="403">
        <v>46162</v>
      </c>
      <c r="M1876" t="s">
        <v>606</v>
      </c>
      <c r="N1876" s="497">
        <f>IF(COUNTIF($A$3:A1876,A1876)=1,1,0)</f>
        <v>0</v>
      </c>
    </row>
    <row r="1877" spans="1:14" x14ac:dyDescent="0.35">
      <c r="A1877" t="s">
        <v>735</v>
      </c>
      <c r="B1877" s="497" t="str">
        <f>IF(Table10[[#This Row],[DTR/Trạm]]="DTR",_xlfn.XLOOKUP(Table10[[#This Row],[ID NCC]],DS_NCC_DTR[ID NCC],DS_NCC_DTR[Tên NCC]),_xlfn.XLOOKUP(Table10[[#This Row],[ID NCC]],Data_TongTram2[ID NCC],Data_TongTram2[Tên NCC]))</f>
        <v>HKD Quang Chiến</v>
      </c>
      <c r="C1877" s="497" t="str">
        <f>IF(Table10[[#This Row],[Trạm/DTR]]="DTR","DTR","Trạm")</f>
        <v>Trạm</v>
      </c>
      <c r="D1877" s="497" t="str">
        <f>Table10[[#This Row],[ID NCC]]&amp;Table10[[#This Row],[Trạm/DTR]]</f>
        <v>001J3000002HLitIAGĐại Lộc</v>
      </c>
      <c r="E1877" s="497" t="str">
        <f>IF(Table10[[#This Row],[DTR/Trạm]]="DTR",_xlfn.XLOOKUP(Table10[[#This Row],[ID NCC]],DS_NCC_DTR[ID NCC],DS_NCC_DTR[Nhân viên]),_xlfn.XLOOKUP(Table10[[#This Row],[ID NCC]],Data_TongTram2[ID NCC],Data_TongTram2[Nhân viên]))</f>
        <v>Dương Quốc Trung</v>
      </c>
      <c r="F1877" s="497" t="str">
        <f>IF(Table10[[#This Row],[Trạm/DTR]]="DTR",_xlfn.XLOOKUP(Table10[[#This Row],[ID NCC]],DS_NCC_DTR[ID NCC],DS_NCC_DTR[Admin miền]),_xlfn.XLOOKUP(Table10[[#This Row],[Trạm/DTR]],Table16[Trạm],Table16[[Admin ]]))</f>
        <v>Đào Dương Anh Thư</v>
      </c>
      <c r="G1877" t="s">
        <v>2240</v>
      </c>
      <c r="H1877" s="497" t="str">
        <f>VLOOKUP(Table10[[#This Row],[Sản Phẩm RG]],'Thông tin'!C:F,4,0)</f>
        <v>PET chai</v>
      </c>
      <c r="I1877">
        <v>4318</v>
      </c>
      <c r="J1877" s="497">
        <f>Table10[[#This Row],[Sản lượng kg]]/1000</f>
        <v>4.3179999999999996</v>
      </c>
      <c r="K1877" s="497" t="str">
        <f>_xlfn.XLOOKUP(Table10[[#This Row],[Loại Hàng]],Table59[Nhóm],Table59[Qui đổi])</f>
        <v>PET chai</v>
      </c>
      <c r="L1877" s="403">
        <v>46162</v>
      </c>
      <c r="M1877" t="s">
        <v>606</v>
      </c>
      <c r="N1877" s="497">
        <f>IF(COUNTIF($A$3:A1877,A1877)=1,1,0)</f>
        <v>0</v>
      </c>
    </row>
    <row r="1878" spans="1:14" x14ac:dyDescent="0.35">
      <c r="A1878" t="s">
        <v>295</v>
      </c>
      <c r="B1878" s="497" t="str">
        <f>IF(Table10[[#This Row],[DTR/Trạm]]="DTR",_xlfn.XLOOKUP(Table10[[#This Row],[ID NCC]],DS_NCC_DTR[ID NCC],DS_NCC_DTR[Tên NCC]),_xlfn.XLOOKUP(Table10[[#This Row],[ID NCC]],Data_TongTram2[ID NCC],Data_TongTram2[Tên NCC]))</f>
        <v>HKD Bùi Thị Nguyệt PET xá</v>
      </c>
      <c r="C1878" s="497" t="str">
        <f>IF(Table10[[#This Row],[Trạm/DTR]]="DTR","DTR","Trạm")</f>
        <v>Trạm</v>
      </c>
      <c r="D1878" s="497" t="str">
        <f>Table10[[#This Row],[ID NCC]]&amp;Table10[[#This Row],[Trạm/DTR]]</f>
        <v>001J3000002HLYKIA4Đại Lộc</v>
      </c>
      <c r="E1878" s="497" t="str">
        <f>IF(Table10[[#This Row],[DTR/Trạm]]="DTR",_xlfn.XLOOKUP(Table10[[#This Row],[ID NCC]],DS_NCC_DTR[ID NCC],DS_NCC_DTR[Nhân viên]),_xlfn.XLOOKUP(Table10[[#This Row],[ID NCC]],Data_TongTram2[ID NCC],Data_TongTram2[Nhân viên]))</f>
        <v>Phan Hiếu Lộc</v>
      </c>
      <c r="F1878" s="497" t="str">
        <f>IF(Table10[[#This Row],[Trạm/DTR]]="DTR",_xlfn.XLOOKUP(Table10[[#This Row],[ID NCC]],DS_NCC_DTR[ID NCC],DS_NCC_DTR[Admin miền]),_xlfn.XLOOKUP(Table10[[#This Row],[Trạm/DTR]],Table16[Trạm],Table16[[Admin ]]))</f>
        <v>Đào Dương Anh Thư</v>
      </c>
      <c r="G1878" t="s">
        <v>1296</v>
      </c>
      <c r="H1878" s="497" t="str">
        <f>VLOOKUP(Table10[[#This Row],[Sản Phẩm RG]],'Thông tin'!C:F,4,0)</f>
        <v>PET chai</v>
      </c>
      <c r="I1878">
        <v>880</v>
      </c>
      <c r="J1878" s="497">
        <f>Table10[[#This Row],[Sản lượng kg]]/1000</f>
        <v>0.88</v>
      </c>
      <c r="K1878" s="497" t="str">
        <f>_xlfn.XLOOKUP(Table10[[#This Row],[Loại Hàng]],Table59[Nhóm],Table59[Qui đổi])</f>
        <v>PET chai</v>
      </c>
      <c r="L1878" s="403">
        <v>46162</v>
      </c>
      <c r="M1878" t="s">
        <v>606</v>
      </c>
      <c r="N1878" s="497">
        <f>IF(COUNTIF($A$3:A1878,A1878)=1,1,0)</f>
        <v>0</v>
      </c>
    </row>
    <row r="1879" spans="1:14" x14ac:dyDescent="0.35">
      <c r="A1879" t="s">
        <v>323</v>
      </c>
      <c r="B1879" s="497" t="str">
        <f>IF(Table10[[#This Row],[DTR/Trạm]]="DTR",_xlfn.XLOOKUP(Table10[[#This Row],[ID NCC]],DS_NCC_DTR[ID NCC],DS_NCC_DTR[Tên NCC]),_xlfn.XLOOKUP(Table10[[#This Row],[ID NCC]],Data_TongTram2[ID NCC],Data_TongTram2[Tên NCC]))</f>
        <v>Liêm Lãng (Định Quán) Pet Xá</v>
      </c>
      <c r="C1879" s="497" t="str">
        <f>IF(Table10[[#This Row],[Trạm/DTR]]="DTR","DTR","Trạm")</f>
        <v>Trạm</v>
      </c>
      <c r="D1879" s="497" t="str">
        <f>Table10[[#This Row],[ID NCC]]&amp;Table10[[#This Row],[Trạm/DTR]]</f>
        <v>001J3000002HLnZIAWĐại Lộc</v>
      </c>
      <c r="E1879" s="497" t="str">
        <f>IF(Table10[[#This Row],[DTR/Trạm]]="DTR",_xlfn.XLOOKUP(Table10[[#This Row],[ID NCC]],DS_NCC_DTR[ID NCC],DS_NCC_DTR[Nhân viên]),_xlfn.XLOOKUP(Table10[[#This Row],[ID NCC]],Data_TongTram2[ID NCC],Data_TongTram2[Nhân viên]))</f>
        <v>Phan Hiếu Lộc</v>
      </c>
      <c r="F1879" s="497" t="str">
        <f>IF(Table10[[#This Row],[Trạm/DTR]]="DTR",_xlfn.XLOOKUP(Table10[[#This Row],[ID NCC]],DS_NCC_DTR[ID NCC],DS_NCC_DTR[Admin miền]),_xlfn.XLOOKUP(Table10[[#This Row],[Trạm/DTR]],Table16[Trạm],Table16[[Admin ]]))</f>
        <v>Đào Dương Anh Thư</v>
      </c>
      <c r="G1879" t="s">
        <v>1296</v>
      </c>
      <c r="H1879" s="497" t="str">
        <f>VLOOKUP(Table10[[#This Row],[Sản Phẩm RG]],'Thông tin'!C:F,4,0)</f>
        <v>PET chai</v>
      </c>
      <c r="I1879">
        <v>990</v>
      </c>
      <c r="J1879" s="497">
        <f>Table10[[#This Row],[Sản lượng kg]]/1000</f>
        <v>0.99</v>
      </c>
      <c r="K1879" s="497" t="str">
        <f>_xlfn.XLOOKUP(Table10[[#This Row],[Loại Hàng]],Table59[Nhóm],Table59[Qui đổi])</f>
        <v>PET chai</v>
      </c>
      <c r="L1879" s="403">
        <v>46162</v>
      </c>
      <c r="M1879" t="s">
        <v>606</v>
      </c>
      <c r="N1879" s="497">
        <f>IF(COUNTIF($A$3:A1879,A1879)=1,1,0)</f>
        <v>0</v>
      </c>
    </row>
    <row r="1880" spans="1:14" x14ac:dyDescent="0.35">
      <c r="A1880" t="s">
        <v>309</v>
      </c>
      <c r="B1880" s="497" t="str">
        <f>IF(Table10[[#This Row],[DTR/Trạm]]="DTR",_xlfn.XLOOKUP(Table10[[#This Row],[ID NCC]],DS_NCC_DTR[ID NCC],DS_NCC_DTR[Tên NCC]),_xlfn.XLOOKUP(Table10[[#This Row],[ID NCC]],Data_TongTram2[ID NCC],Data_TongTram2[Tên NCC]))</f>
        <v>HKD Tạ Khánh Linh PET xá</v>
      </c>
      <c r="C1880" s="497" t="str">
        <f>IF(Table10[[#This Row],[Trạm/DTR]]="DTR","DTR","Trạm")</f>
        <v>Trạm</v>
      </c>
      <c r="D1880" s="497" t="str">
        <f>Table10[[#This Row],[ID NCC]]&amp;Table10[[#This Row],[Trạm/DTR]]</f>
        <v>001J3000002HLkFIAWĐại Lộc</v>
      </c>
      <c r="E1880" s="497" t="str">
        <f>IF(Table10[[#This Row],[DTR/Trạm]]="DTR",_xlfn.XLOOKUP(Table10[[#This Row],[ID NCC]],DS_NCC_DTR[ID NCC],DS_NCC_DTR[Nhân viên]),_xlfn.XLOOKUP(Table10[[#This Row],[ID NCC]],Data_TongTram2[ID NCC],Data_TongTram2[Nhân viên]))</f>
        <v>Phan Hiếu Lộc</v>
      </c>
      <c r="F1880" s="497" t="str">
        <f>IF(Table10[[#This Row],[Trạm/DTR]]="DTR",_xlfn.XLOOKUP(Table10[[#This Row],[ID NCC]],DS_NCC_DTR[ID NCC],DS_NCC_DTR[Admin miền]),_xlfn.XLOOKUP(Table10[[#This Row],[Trạm/DTR]],Table16[Trạm],Table16[[Admin ]]))</f>
        <v>Đào Dương Anh Thư</v>
      </c>
      <c r="G1880" t="s">
        <v>1296</v>
      </c>
      <c r="H1880" s="497" t="str">
        <f>VLOOKUP(Table10[[#This Row],[Sản Phẩm RG]],'Thông tin'!C:F,4,0)</f>
        <v>PET chai</v>
      </c>
      <c r="I1880">
        <v>930</v>
      </c>
      <c r="J1880" s="497">
        <f>Table10[[#This Row],[Sản lượng kg]]/1000</f>
        <v>0.93</v>
      </c>
      <c r="K1880" s="497" t="str">
        <f>_xlfn.XLOOKUP(Table10[[#This Row],[Loại Hàng]],Table59[Nhóm],Table59[Qui đổi])</f>
        <v>PET chai</v>
      </c>
      <c r="L1880" s="403">
        <v>46162</v>
      </c>
      <c r="M1880" t="s">
        <v>606</v>
      </c>
      <c r="N1880" s="497">
        <f>IF(COUNTIF($A$3:A1880,A1880)=1,1,0)</f>
        <v>0</v>
      </c>
    </row>
    <row r="1881" spans="1:14" x14ac:dyDescent="0.35">
      <c r="A1881" t="s">
        <v>303</v>
      </c>
      <c r="B1881" s="497" t="str">
        <f>IF(Table10[[#This Row],[DTR/Trạm]]="DTR",_xlfn.XLOOKUP(Table10[[#This Row],[ID NCC]],DS_NCC_DTR[ID NCC],DS_NCC_DTR[Tên NCC]),_xlfn.XLOOKUP(Table10[[#This Row],[ID NCC]],Data_TongTram2[ID NCC],Data_TongTram2[Tên NCC]))</f>
        <v>HKD Vạn Phát</v>
      </c>
      <c r="C1881" s="497" t="str">
        <f>IF(Table10[[#This Row],[Trạm/DTR]]="DTR","DTR","Trạm")</f>
        <v>Trạm</v>
      </c>
      <c r="D1881" s="497" t="str">
        <f>Table10[[#This Row],[ID NCC]]&amp;Table10[[#This Row],[Trạm/DTR]]</f>
        <v>001J3000002HqzBIASĐại Lộc</v>
      </c>
      <c r="E1881" s="497" t="str">
        <f>IF(Table10[[#This Row],[DTR/Trạm]]="DTR",_xlfn.XLOOKUP(Table10[[#This Row],[ID NCC]],DS_NCC_DTR[ID NCC],DS_NCC_DTR[Nhân viên]),_xlfn.XLOOKUP(Table10[[#This Row],[ID NCC]],Data_TongTram2[ID NCC],Data_TongTram2[Nhân viên]))</f>
        <v>Nguyễn Văn Cường</v>
      </c>
      <c r="F1881" s="497" t="str">
        <f>IF(Table10[[#This Row],[Trạm/DTR]]="DTR",_xlfn.XLOOKUP(Table10[[#This Row],[ID NCC]],DS_NCC_DTR[ID NCC],DS_NCC_DTR[Admin miền]),_xlfn.XLOOKUP(Table10[[#This Row],[Trạm/DTR]],Table16[Trạm],Table16[[Admin ]]))</f>
        <v>Đào Dương Anh Thư</v>
      </c>
      <c r="G1881" t="s">
        <v>2240</v>
      </c>
      <c r="H1881" s="497" t="str">
        <f>VLOOKUP(Table10[[#This Row],[Sản Phẩm RG]],'Thông tin'!C:F,4,0)</f>
        <v>PET chai</v>
      </c>
      <c r="I1881">
        <v>11430</v>
      </c>
      <c r="J1881" s="497">
        <f>Table10[[#This Row],[Sản lượng kg]]/1000</f>
        <v>11.43</v>
      </c>
      <c r="K1881" s="497" t="str">
        <f>_xlfn.XLOOKUP(Table10[[#This Row],[Loại Hàng]],Table59[Nhóm],Table59[Qui đổi])</f>
        <v>PET chai</v>
      </c>
      <c r="L1881" s="403">
        <v>46163</v>
      </c>
      <c r="M1881" t="s">
        <v>606</v>
      </c>
      <c r="N1881" s="497">
        <f>IF(COUNTIF($A$3:A1881,A1881)=1,1,0)</f>
        <v>0</v>
      </c>
    </row>
    <row r="1882" spans="1:14" x14ac:dyDescent="0.35">
      <c r="A1882" t="s">
        <v>316</v>
      </c>
      <c r="B1882" s="497" t="str">
        <f>IF(Table10[[#This Row],[DTR/Trạm]]="DTR",_xlfn.XLOOKUP(Table10[[#This Row],[ID NCC]],DS_NCC_DTR[ID NCC],DS_NCC_DTR[Tên NCC]),_xlfn.XLOOKUP(Table10[[#This Row],[ID NCC]],Data_TongTram2[ID NCC],Data_TongTram2[Tên NCC]))</f>
        <v>Hkd Hồ Danh</v>
      </c>
      <c r="C1882" s="497" t="str">
        <f>IF(Table10[[#This Row],[Trạm/DTR]]="DTR","DTR","Trạm")</f>
        <v>Trạm</v>
      </c>
      <c r="D1882" s="497" t="str">
        <f>Table10[[#This Row],[ID NCC]]&amp;Table10[[#This Row],[Trạm/DTR]]</f>
        <v>001J3000002HLmzIAGĐại Lộc</v>
      </c>
      <c r="E1882" s="497" t="str">
        <f>IF(Table10[[#This Row],[DTR/Trạm]]="DTR",_xlfn.XLOOKUP(Table10[[#This Row],[ID NCC]],DS_NCC_DTR[ID NCC],DS_NCC_DTR[Nhân viên]),_xlfn.XLOOKUP(Table10[[#This Row],[ID NCC]],Data_TongTram2[ID NCC],Data_TongTram2[Nhân viên]))</f>
        <v>Trần Xuân Kiên</v>
      </c>
      <c r="F1882" s="497" t="str">
        <f>IF(Table10[[#This Row],[Trạm/DTR]]="DTR",_xlfn.XLOOKUP(Table10[[#This Row],[ID NCC]],DS_NCC_DTR[ID NCC],DS_NCC_DTR[Admin miền]),_xlfn.XLOOKUP(Table10[[#This Row],[Trạm/DTR]],Table16[Trạm],Table16[[Admin ]]))</f>
        <v>Đào Dương Anh Thư</v>
      </c>
      <c r="G1882" t="s">
        <v>1296</v>
      </c>
      <c r="H1882" s="497" t="str">
        <f>VLOOKUP(Table10[[#This Row],[Sản Phẩm RG]],'Thông tin'!C:F,4,0)</f>
        <v>PET chai</v>
      </c>
      <c r="I1882">
        <v>1710</v>
      </c>
      <c r="J1882" s="497">
        <f>Table10[[#This Row],[Sản lượng kg]]/1000</f>
        <v>1.71</v>
      </c>
      <c r="K1882" s="497" t="str">
        <f>_xlfn.XLOOKUP(Table10[[#This Row],[Loại Hàng]],Table59[Nhóm],Table59[Qui đổi])</f>
        <v>PET chai</v>
      </c>
      <c r="L1882" s="403">
        <v>46163</v>
      </c>
      <c r="M1882" t="s">
        <v>606</v>
      </c>
      <c r="N1882" s="497">
        <f>IF(COUNTIF($A$3:A1882,A1882)=1,1,0)</f>
        <v>0</v>
      </c>
    </row>
    <row r="1883" spans="1:14" x14ac:dyDescent="0.35">
      <c r="A1883" t="s">
        <v>299</v>
      </c>
      <c r="B1883" s="497" t="str">
        <f>IF(Table10[[#This Row],[DTR/Trạm]]="DTR",_xlfn.XLOOKUP(Table10[[#This Row],[ID NCC]],DS_NCC_DTR[ID NCC],DS_NCC_DTR[Tên NCC]),_xlfn.XLOOKUP(Table10[[#This Row],[ID NCC]],Data_TongTram2[ID NCC],Data_TongTram2[Tên NCC]))</f>
        <v>Chị Thủy (Dầu Giây) Pet Xá</v>
      </c>
      <c r="C1883" s="497" t="str">
        <f>IF(Table10[[#This Row],[Trạm/DTR]]="DTR","DTR","Trạm")</f>
        <v>Trạm</v>
      </c>
      <c r="D1883" s="497" t="str">
        <f>Table10[[#This Row],[ID NCC]]&amp;Table10[[#This Row],[Trạm/DTR]]</f>
        <v>001J3000007XO2kIAGĐại Lộc</v>
      </c>
      <c r="E1883" s="497" t="str">
        <f>IF(Table10[[#This Row],[DTR/Trạm]]="DTR",_xlfn.XLOOKUP(Table10[[#This Row],[ID NCC]],DS_NCC_DTR[ID NCC],DS_NCC_DTR[Nhân viên]),_xlfn.XLOOKUP(Table10[[#This Row],[ID NCC]],Data_TongTram2[ID NCC],Data_TongTram2[Nhân viên]))</f>
        <v>Phan Hiếu Lộc</v>
      </c>
      <c r="F1883" s="497" t="str">
        <f>IF(Table10[[#This Row],[Trạm/DTR]]="DTR",_xlfn.XLOOKUP(Table10[[#This Row],[ID NCC]],DS_NCC_DTR[ID NCC],DS_NCC_DTR[Admin miền]),_xlfn.XLOOKUP(Table10[[#This Row],[Trạm/DTR]],Table16[Trạm],Table16[[Admin ]]))</f>
        <v>Đào Dương Anh Thư</v>
      </c>
      <c r="G1883" t="s">
        <v>1296</v>
      </c>
      <c r="H1883" s="497" t="str">
        <f>VLOOKUP(Table10[[#This Row],[Sản Phẩm RG]],'Thông tin'!C:F,4,0)</f>
        <v>PET chai</v>
      </c>
      <c r="I1883">
        <v>1190</v>
      </c>
      <c r="J1883" s="497">
        <f>Table10[[#This Row],[Sản lượng kg]]/1000</f>
        <v>1.19</v>
      </c>
      <c r="K1883" s="497" t="str">
        <f>_xlfn.XLOOKUP(Table10[[#This Row],[Loại Hàng]],Table59[Nhóm],Table59[Qui đổi])</f>
        <v>PET chai</v>
      </c>
      <c r="L1883" s="403">
        <v>46163</v>
      </c>
      <c r="M1883" t="s">
        <v>606</v>
      </c>
      <c r="N1883" s="497">
        <f>IF(COUNTIF($A$3:A1883,A1883)=1,1,0)</f>
        <v>0</v>
      </c>
    </row>
    <row r="1884" spans="1:14" x14ac:dyDescent="0.35">
      <c r="A1884" t="s">
        <v>296</v>
      </c>
      <c r="B1884" s="497" t="str">
        <f>IF(Table10[[#This Row],[DTR/Trạm]]="DTR",_xlfn.XLOOKUP(Table10[[#This Row],[ID NCC]],DS_NCC_DTR[ID NCC],DS_NCC_DTR[Tên NCC]),_xlfn.XLOOKUP(Table10[[#This Row],[ID NCC]],Data_TongTram2[ID NCC],Data_TongTram2[Tên NCC]))</f>
        <v>Hkd Cô Tư PET xá</v>
      </c>
      <c r="C1884" s="497" t="str">
        <f>IF(Table10[[#This Row],[Trạm/DTR]]="DTR","DTR","Trạm")</f>
        <v>Trạm</v>
      </c>
      <c r="D1884" s="497" t="str">
        <f>Table10[[#This Row],[ID NCC]]&amp;Table10[[#This Row],[Trạm/DTR]]</f>
        <v>001J3000002HLYHIA4Đại Lộc</v>
      </c>
      <c r="E1884" s="497" t="str">
        <f>IF(Table10[[#This Row],[DTR/Trạm]]="DTR",_xlfn.XLOOKUP(Table10[[#This Row],[ID NCC]],DS_NCC_DTR[ID NCC],DS_NCC_DTR[Nhân viên]),_xlfn.XLOOKUP(Table10[[#This Row],[ID NCC]],Data_TongTram2[ID NCC],Data_TongTram2[Nhân viên]))</f>
        <v>Phan Hiếu Lộc</v>
      </c>
      <c r="F1884" s="497" t="str">
        <f>IF(Table10[[#This Row],[Trạm/DTR]]="DTR",_xlfn.XLOOKUP(Table10[[#This Row],[ID NCC]],DS_NCC_DTR[ID NCC],DS_NCC_DTR[Admin miền]),_xlfn.XLOOKUP(Table10[[#This Row],[Trạm/DTR]],Table16[Trạm],Table16[[Admin ]]))</f>
        <v>Đào Dương Anh Thư</v>
      </c>
      <c r="G1884" t="s">
        <v>1296</v>
      </c>
      <c r="H1884" s="497" t="str">
        <f>VLOOKUP(Table10[[#This Row],[Sản Phẩm RG]],'Thông tin'!C:F,4,0)</f>
        <v>PET chai</v>
      </c>
      <c r="I1884">
        <v>1060</v>
      </c>
      <c r="J1884" s="497">
        <f>Table10[[#This Row],[Sản lượng kg]]/1000</f>
        <v>1.06</v>
      </c>
      <c r="K1884" s="497" t="str">
        <f>_xlfn.XLOOKUP(Table10[[#This Row],[Loại Hàng]],Table59[Nhóm],Table59[Qui đổi])</f>
        <v>PET chai</v>
      </c>
      <c r="L1884" s="403">
        <v>46163</v>
      </c>
      <c r="M1884" t="s">
        <v>606</v>
      </c>
      <c r="N1884" s="497">
        <f>IF(COUNTIF($A$3:A1884,A1884)=1,1,0)</f>
        <v>0</v>
      </c>
    </row>
    <row r="1885" spans="1:14" x14ac:dyDescent="0.35">
      <c r="A1885" t="s">
        <v>348</v>
      </c>
      <c r="B1885" s="497" t="str">
        <f>IF(Table10[[#This Row],[DTR/Trạm]]="DTR",_xlfn.XLOOKUP(Table10[[#This Row],[ID NCC]],DS_NCC_DTR[ID NCC],DS_NCC_DTR[Tên NCC]),_xlfn.XLOOKUP(Table10[[#This Row],[ID NCC]],Data_TongTram2[ID NCC],Data_TongTram2[Tên NCC]))</f>
        <v>Công ty TNHH MTV Thu Mua Phế Liệu Thương Viên</v>
      </c>
      <c r="C1885" s="497" t="str">
        <f>IF(Table10[[#This Row],[Trạm/DTR]]="DTR","DTR","Trạm")</f>
        <v>Trạm</v>
      </c>
      <c r="D1885" s="497" t="str">
        <f>Table10[[#This Row],[ID NCC]]&amp;Table10[[#This Row],[Trạm/DTR]]</f>
        <v>001J3000002HLbQIAWĐại Lộc</v>
      </c>
      <c r="E1885" s="497" t="str">
        <f>IF(Table10[[#This Row],[DTR/Trạm]]="DTR",_xlfn.XLOOKUP(Table10[[#This Row],[ID NCC]],DS_NCC_DTR[ID NCC],DS_NCC_DTR[Nhân viên]),_xlfn.XLOOKUP(Table10[[#This Row],[ID NCC]],Data_TongTram2[ID NCC],Data_TongTram2[Nhân viên]))</f>
        <v>Dương Quốc Trung</v>
      </c>
      <c r="F1885" s="497" t="str">
        <f>IF(Table10[[#This Row],[Trạm/DTR]]="DTR",_xlfn.XLOOKUP(Table10[[#This Row],[ID NCC]],DS_NCC_DTR[ID NCC],DS_NCC_DTR[Admin miền]),_xlfn.XLOOKUP(Table10[[#This Row],[Trạm/DTR]],Table16[Trạm],Table16[[Admin ]]))</f>
        <v>Đào Dương Anh Thư</v>
      </c>
      <c r="G1885" t="s">
        <v>2240</v>
      </c>
      <c r="H1885" s="497" t="str">
        <f>VLOOKUP(Table10[[#This Row],[Sản Phẩm RG]],'Thông tin'!C:F,4,0)</f>
        <v>PET chai</v>
      </c>
      <c r="I1885">
        <v>8063</v>
      </c>
      <c r="J1885" s="497">
        <f>Table10[[#This Row],[Sản lượng kg]]/1000</f>
        <v>8.0630000000000006</v>
      </c>
      <c r="K1885" s="497" t="str">
        <f>_xlfn.XLOOKUP(Table10[[#This Row],[Loại Hàng]],Table59[Nhóm],Table59[Qui đổi])</f>
        <v>PET chai</v>
      </c>
      <c r="L1885" s="403">
        <v>46163</v>
      </c>
      <c r="M1885" t="s">
        <v>606</v>
      </c>
      <c r="N1885" s="497">
        <f>IF(COUNTIF($A$3:A1885,A1885)=1,1,0)</f>
        <v>0</v>
      </c>
    </row>
    <row r="1886" spans="1:14" x14ac:dyDescent="0.35">
      <c r="A1886" t="s">
        <v>315</v>
      </c>
      <c r="B1886" s="497" t="str">
        <f>IF(Table10[[#This Row],[DTR/Trạm]]="DTR",_xlfn.XLOOKUP(Table10[[#This Row],[ID NCC]],DS_NCC_DTR[ID NCC],DS_NCC_DTR[Tên NCC]),_xlfn.XLOOKUP(Table10[[#This Row],[ID NCC]],Data_TongTram2[ID NCC],Data_TongTram2[Tên NCC]))</f>
        <v>HKD Bùi Văn Tuấn PET xá</v>
      </c>
      <c r="C1886" s="497" t="str">
        <f>IF(Table10[[#This Row],[Trạm/DTR]]="DTR","DTR","Trạm")</f>
        <v>Trạm</v>
      </c>
      <c r="D1886" s="497" t="str">
        <f>Table10[[#This Row],[ID NCC]]&amp;Table10[[#This Row],[Trạm/DTR]]</f>
        <v>001J3000002HLYJIA4Đại Lộc</v>
      </c>
      <c r="E1886" s="497" t="str">
        <f>IF(Table10[[#This Row],[DTR/Trạm]]="DTR",_xlfn.XLOOKUP(Table10[[#This Row],[ID NCC]],DS_NCC_DTR[ID NCC],DS_NCC_DTR[Nhân viên]),_xlfn.XLOOKUP(Table10[[#This Row],[ID NCC]],Data_TongTram2[ID NCC],Data_TongTram2[Nhân viên]))</f>
        <v>Phan Hiếu Lộc</v>
      </c>
      <c r="F1886" s="497" t="str">
        <f>IF(Table10[[#This Row],[Trạm/DTR]]="DTR",_xlfn.XLOOKUP(Table10[[#This Row],[ID NCC]],DS_NCC_DTR[ID NCC],DS_NCC_DTR[Admin miền]),_xlfn.XLOOKUP(Table10[[#This Row],[Trạm/DTR]],Table16[Trạm],Table16[[Admin ]]))</f>
        <v>Đào Dương Anh Thư</v>
      </c>
      <c r="G1886" t="s">
        <v>1296</v>
      </c>
      <c r="H1886" s="497" t="str">
        <f>VLOOKUP(Table10[[#This Row],[Sản Phẩm RG]],'Thông tin'!C:F,4,0)</f>
        <v>PET chai</v>
      </c>
      <c r="I1886">
        <v>830</v>
      </c>
      <c r="J1886" s="497">
        <f>Table10[[#This Row],[Sản lượng kg]]/1000</f>
        <v>0.83</v>
      </c>
      <c r="K1886" s="497" t="str">
        <f>_xlfn.XLOOKUP(Table10[[#This Row],[Loại Hàng]],Table59[Nhóm],Table59[Qui đổi])</f>
        <v>PET chai</v>
      </c>
      <c r="L1886" s="403">
        <v>46163</v>
      </c>
      <c r="M1886" t="s">
        <v>606</v>
      </c>
      <c r="N1886" s="497">
        <f>IF(COUNTIF($A$3:A1886,A1886)=1,1,0)</f>
        <v>0</v>
      </c>
    </row>
    <row r="1887" spans="1:14" x14ac:dyDescent="0.35">
      <c r="A1887" t="s">
        <v>296</v>
      </c>
      <c r="B1887" s="497" t="str">
        <f>IF(Table10[[#This Row],[DTR/Trạm]]="DTR",_xlfn.XLOOKUP(Table10[[#This Row],[ID NCC]],DS_NCC_DTR[ID NCC],DS_NCC_DTR[Tên NCC]),_xlfn.XLOOKUP(Table10[[#This Row],[ID NCC]],Data_TongTram2[ID NCC],Data_TongTram2[Tên NCC]))</f>
        <v>Hkd Cô Tư PET xá</v>
      </c>
      <c r="C1887" s="497" t="str">
        <f>IF(Table10[[#This Row],[Trạm/DTR]]="DTR","DTR","Trạm")</f>
        <v>Trạm</v>
      </c>
      <c r="D1887" s="497" t="str">
        <f>Table10[[#This Row],[ID NCC]]&amp;Table10[[#This Row],[Trạm/DTR]]</f>
        <v>001J3000002HLYHIA4Đại Lộc</v>
      </c>
      <c r="E1887" s="497" t="str">
        <f>IF(Table10[[#This Row],[DTR/Trạm]]="DTR",_xlfn.XLOOKUP(Table10[[#This Row],[ID NCC]],DS_NCC_DTR[ID NCC],DS_NCC_DTR[Nhân viên]),_xlfn.XLOOKUP(Table10[[#This Row],[ID NCC]],Data_TongTram2[ID NCC],Data_TongTram2[Nhân viên]))</f>
        <v>Phan Hiếu Lộc</v>
      </c>
      <c r="F1887" s="497" t="str">
        <f>IF(Table10[[#This Row],[Trạm/DTR]]="DTR",_xlfn.XLOOKUP(Table10[[#This Row],[ID NCC]],DS_NCC_DTR[ID NCC],DS_NCC_DTR[Admin miền]),_xlfn.XLOOKUP(Table10[[#This Row],[Trạm/DTR]],Table16[Trạm],Table16[[Admin ]]))</f>
        <v>Đào Dương Anh Thư</v>
      </c>
      <c r="G1887" t="s">
        <v>1296</v>
      </c>
      <c r="H1887" s="497" t="str">
        <f>VLOOKUP(Table10[[#This Row],[Sản Phẩm RG]],'Thông tin'!C:F,4,0)</f>
        <v>PET chai</v>
      </c>
      <c r="I1887">
        <v>990</v>
      </c>
      <c r="J1887" s="497">
        <f>Table10[[#This Row],[Sản lượng kg]]/1000</f>
        <v>0.99</v>
      </c>
      <c r="K1887" s="497" t="str">
        <f>_xlfn.XLOOKUP(Table10[[#This Row],[Loại Hàng]],Table59[Nhóm],Table59[Qui đổi])</f>
        <v>PET chai</v>
      </c>
      <c r="L1887" s="403">
        <v>46163</v>
      </c>
      <c r="M1887" t="s">
        <v>606</v>
      </c>
      <c r="N1887" s="497">
        <f>IF(COUNTIF($A$3:A1887,A1887)=1,1,0)</f>
        <v>0</v>
      </c>
    </row>
    <row r="1888" spans="1:14" x14ac:dyDescent="0.35">
      <c r="A1888" t="s">
        <v>328</v>
      </c>
      <c r="B1888" s="497" t="str">
        <f>IF(Table10[[#This Row],[DTR/Trạm]]="DTR",_xlfn.XLOOKUP(Table10[[#This Row],[ID NCC]],DS_NCC_DTR[ID NCC],DS_NCC_DTR[Tên NCC]),_xlfn.XLOOKUP(Table10[[#This Row],[ID NCC]],Data_TongTram2[ID NCC],Data_TongTram2[Tên NCC]))</f>
        <v>Anh Nhật (Trảng Bom) PET xá</v>
      </c>
      <c r="C1888" s="497" t="str">
        <f>IF(Table10[[#This Row],[Trạm/DTR]]="DTR","DTR","Trạm")</f>
        <v>Trạm</v>
      </c>
      <c r="D1888" s="497" t="str">
        <f>Table10[[#This Row],[ID NCC]]&amp;Table10[[#This Row],[Trạm/DTR]]</f>
        <v>001J3000007ZGGUIA4Đại Lộc</v>
      </c>
      <c r="E1888" s="497" t="str">
        <f>IF(Table10[[#This Row],[DTR/Trạm]]="DTR",_xlfn.XLOOKUP(Table10[[#This Row],[ID NCC]],DS_NCC_DTR[ID NCC],DS_NCC_DTR[Nhân viên]),_xlfn.XLOOKUP(Table10[[#This Row],[ID NCC]],Data_TongTram2[ID NCC],Data_TongTram2[Nhân viên]))</f>
        <v>Phan Hiếu Lộc</v>
      </c>
      <c r="F1888" s="497" t="str">
        <f>IF(Table10[[#This Row],[Trạm/DTR]]="DTR",_xlfn.XLOOKUP(Table10[[#This Row],[ID NCC]],DS_NCC_DTR[ID NCC],DS_NCC_DTR[Admin miền]),_xlfn.XLOOKUP(Table10[[#This Row],[Trạm/DTR]],Table16[Trạm],Table16[[Admin ]]))</f>
        <v>Đào Dương Anh Thư</v>
      </c>
      <c r="G1888" t="s">
        <v>1296</v>
      </c>
      <c r="H1888" s="497" t="str">
        <f>VLOOKUP(Table10[[#This Row],[Sản Phẩm RG]],'Thông tin'!C:F,4,0)</f>
        <v>PET chai</v>
      </c>
      <c r="I1888">
        <v>680</v>
      </c>
      <c r="J1888" s="497">
        <f>Table10[[#This Row],[Sản lượng kg]]/1000</f>
        <v>0.68</v>
      </c>
      <c r="K1888" s="497" t="str">
        <f>_xlfn.XLOOKUP(Table10[[#This Row],[Loại Hàng]],Table59[Nhóm],Table59[Qui đổi])</f>
        <v>PET chai</v>
      </c>
      <c r="L1888" s="403">
        <v>46163</v>
      </c>
      <c r="M1888" t="s">
        <v>606</v>
      </c>
      <c r="N1888" s="497">
        <f>IF(COUNTIF($A$3:A1888,A1888)=1,1,0)</f>
        <v>0</v>
      </c>
    </row>
    <row r="1889" spans="1:14" x14ac:dyDescent="0.35">
      <c r="A1889" t="s">
        <v>351</v>
      </c>
      <c r="B1889" s="497" t="str">
        <f>IF(Table10[[#This Row],[DTR/Trạm]]="DTR",_xlfn.XLOOKUP(Table10[[#This Row],[ID NCC]],DS_NCC_DTR[ID NCC],DS_NCC_DTR[Tên NCC]),_xlfn.XLOOKUP(Table10[[#This Row],[ID NCC]],Data_TongTram2[ID NCC],Data_TongTram2[Tên NCC]))</f>
        <v>Hkd Lê Phú Bình</v>
      </c>
      <c r="C1889" s="497" t="str">
        <f>IF(Table10[[#This Row],[Trạm/DTR]]="DTR","DTR","Trạm")</f>
        <v>Trạm</v>
      </c>
      <c r="D1889" s="497" t="str">
        <f>Table10[[#This Row],[ID NCC]]&amp;Table10[[#This Row],[Trạm/DTR]]</f>
        <v>001J3000002HLl1IAGĐại Lộc</v>
      </c>
      <c r="E1889" s="497" t="str">
        <f>IF(Table10[[#This Row],[DTR/Trạm]]="DTR",_xlfn.XLOOKUP(Table10[[#This Row],[ID NCC]],DS_NCC_DTR[ID NCC],DS_NCC_DTR[Nhân viên]),_xlfn.XLOOKUP(Table10[[#This Row],[ID NCC]],Data_TongTram2[ID NCC],Data_TongTram2[Nhân viên]))</f>
        <v>Trần Xuân Kiên</v>
      </c>
      <c r="F1889" s="497" t="str">
        <f>IF(Table10[[#This Row],[Trạm/DTR]]="DTR",_xlfn.XLOOKUP(Table10[[#This Row],[ID NCC]],DS_NCC_DTR[ID NCC],DS_NCC_DTR[Admin miền]),_xlfn.XLOOKUP(Table10[[#This Row],[Trạm/DTR]],Table16[Trạm],Table16[[Admin ]]))</f>
        <v>Đào Dương Anh Thư</v>
      </c>
      <c r="G1889" t="s">
        <v>1296</v>
      </c>
      <c r="H1889" s="497" t="str">
        <f>VLOOKUP(Table10[[#This Row],[Sản Phẩm RG]],'Thông tin'!C:F,4,0)</f>
        <v>PET chai</v>
      </c>
      <c r="I1889">
        <v>1050</v>
      </c>
      <c r="J1889" s="497">
        <f>Table10[[#This Row],[Sản lượng kg]]/1000</f>
        <v>1.05</v>
      </c>
      <c r="K1889" s="497" t="str">
        <f>_xlfn.XLOOKUP(Table10[[#This Row],[Loại Hàng]],Table59[Nhóm],Table59[Qui đổi])</f>
        <v>PET chai</v>
      </c>
      <c r="L1889" s="403">
        <v>46163</v>
      </c>
      <c r="M1889" t="s">
        <v>606</v>
      </c>
      <c r="N1889" s="497">
        <f>IF(COUNTIF($A$3:A1889,A1889)=1,1,0)</f>
        <v>0</v>
      </c>
    </row>
    <row r="1890" spans="1:14" x14ac:dyDescent="0.35">
      <c r="A1890" t="s">
        <v>323</v>
      </c>
      <c r="B1890" s="497" t="str">
        <f>IF(Table10[[#This Row],[DTR/Trạm]]="DTR",_xlfn.XLOOKUP(Table10[[#This Row],[ID NCC]],DS_NCC_DTR[ID NCC],DS_NCC_DTR[Tên NCC]),_xlfn.XLOOKUP(Table10[[#This Row],[ID NCC]],Data_TongTram2[ID NCC],Data_TongTram2[Tên NCC]))</f>
        <v>Liêm Lãng (Định Quán) Pet Xá</v>
      </c>
      <c r="C1890" s="497" t="str">
        <f>IF(Table10[[#This Row],[Trạm/DTR]]="DTR","DTR","Trạm")</f>
        <v>Trạm</v>
      </c>
      <c r="D1890" s="497" t="str">
        <f>Table10[[#This Row],[ID NCC]]&amp;Table10[[#This Row],[Trạm/DTR]]</f>
        <v>001J3000002HLnZIAWĐại Lộc</v>
      </c>
      <c r="E1890" s="497" t="str">
        <f>IF(Table10[[#This Row],[DTR/Trạm]]="DTR",_xlfn.XLOOKUP(Table10[[#This Row],[ID NCC]],DS_NCC_DTR[ID NCC],DS_NCC_DTR[Nhân viên]),_xlfn.XLOOKUP(Table10[[#This Row],[ID NCC]],Data_TongTram2[ID NCC],Data_TongTram2[Nhân viên]))</f>
        <v>Phan Hiếu Lộc</v>
      </c>
      <c r="F1890" s="497" t="str">
        <f>IF(Table10[[#This Row],[Trạm/DTR]]="DTR",_xlfn.XLOOKUP(Table10[[#This Row],[ID NCC]],DS_NCC_DTR[ID NCC],DS_NCC_DTR[Admin miền]),_xlfn.XLOOKUP(Table10[[#This Row],[Trạm/DTR]],Table16[Trạm],Table16[[Admin ]]))</f>
        <v>Đào Dương Anh Thư</v>
      </c>
      <c r="G1890" t="s">
        <v>1296</v>
      </c>
      <c r="H1890" s="497" t="str">
        <f>VLOOKUP(Table10[[#This Row],[Sản Phẩm RG]],'Thông tin'!C:F,4,0)</f>
        <v>PET chai</v>
      </c>
      <c r="I1890">
        <v>1040</v>
      </c>
      <c r="J1890" s="497">
        <f>Table10[[#This Row],[Sản lượng kg]]/1000</f>
        <v>1.04</v>
      </c>
      <c r="K1890" s="497" t="str">
        <f>_xlfn.XLOOKUP(Table10[[#This Row],[Loại Hàng]],Table59[Nhóm],Table59[Qui đổi])</f>
        <v>PET chai</v>
      </c>
      <c r="L1890" s="403">
        <v>46163</v>
      </c>
      <c r="M1890" t="s">
        <v>606</v>
      </c>
      <c r="N1890" s="497">
        <f>IF(COUNTIF($A$3:A1890,A1890)=1,1,0)</f>
        <v>0</v>
      </c>
    </row>
    <row r="1891" spans="1:14" x14ac:dyDescent="0.35">
      <c r="A1891" t="s">
        <v>309</v>
      </c>
      <c r="B1891" s="497" t="str">
        <f>IF(Table10[[#This Row],[DTR/Trạm]]="DTR",_xlfn.XLOOKUP(Table10[[#This Row],[ID NCC]],DS_NCC_DTR[ID NCC],DS_NCC_DTR[Tên NCC]),_xlfn.XLOOKUP(Table10[[#This Row],[ID NCC]],Data_TongTram2[ID NCC],Data_TongTram2[Tên NCC]))</f>
        <v>HKD Tạ Khánh Linh PET xá</v>
      </c>
      <c r="C1891" s="497" t="str">
        <f>IF(Table10[[#This Row],[Trạm/DTR]]="DTR","DTR","Trạm")</f>
        <v>Trạm</v>
      </c>
      <c r="D1891" s="497" t="str">
        <f>Table10[[#This Row],[ID NCC]]&amp;Table10[[#This Row],[Trạm/DTR]]</f>
        <v>001J3000002HLkFIAWĐại Lộc</v>
      </c>
      <c r="E1891" s="497" t="str">
        <f>IF(Table10[[#This Row],[DTR/Trạm]]="DTR",_xlfn.XLOOKUP(Table10[[#This Row],[ID NCC]],DS_NCC_DTR[ID NCC],DS_NCC_DTR[Nhân viên]),_xlfn.XLOOKUP(Table10[[#This Row],[ID NCC]],Data_TongTram2[ID NCC],Data_TongTram2[Nhân viên]))</f>
        <v>Phan Hiếu Lộc</v>
      </c>
      <c r="F1891" s="497" t="str">
        <f>IF(Table10[[#This Row],[Trạm/DTR]]="DTR",_xlfn.XLOOKUP(Table10[[#This Row],[ID NCC]],DS_NCC_DTR[ID NCC],DS_NCC_DTR[Admin miền]),_xlfn.XLOOKUP(Table10[[#This Row],[Trạm/DTR]],Table16[Trạm],Table16[[Admin ]]))</f>
        <v>Đào Dương Anh Thư</v>
      </c>
      <c r="G1891" t="s">
        <v>1296</v>
      </c>
      <c r="H1891" s="497" t="str">
        <f>VLOOKUP(Table10[[#This Row],[Sản Phẩm RG]],'Thông tin'!C:F,4,0)</f>
        <v>PET chai</v>
      </c>
      <c r="I1891">
        <v>940</v>
      </c>
      <c r="J1891" s="497">
        <f>Table10[[#This Row],[Sản lượng kg]]/1000</f>
        <v>0.94</v>
      </c>
      <c r="K1891" s="497" t="str">
        <f>_xlfn.XLOOKUP(Table10[[#This Row],[Loại Hàng]],Table59[Nhóm],Table59[Qui đổi])</f>
        <v>PET chai</v>
      </c>
      <c r="L1891" s="403">
        <v>46163</v>
      </c>
      <c r="M1891" t="s">
        <v>606</v>
      </c>
      <c r="N1891" s="497">
        <f>IF(COUNTIF($A$3:A1891,A1891)=1,1,0)</f>
        <v>0</v>
      </c>
    </row>
    <row r="1892" spans="1:14" x14ac:dyDescent="0.35">
      <c r="A1892" t="s">
        <v>296</v>
      </c>
      <c r="B1892" s="497" t="str">
        <f>IF(Table10[[#This Row],[DTR/Trạm]]="DTR",_xlfn.XLOOKUP(Table10[[#This Row],[ID NCC]],DS_NCC_DTR[ID NCC],DS_NCC_DTR[Tên NCC]),_xlfn.XLOOKUP(Table10[[#This Row],[ID NCC]],Data_TongTram2[ID NCC],Data_TongTram2[Tên NCC]))</f>
        <v>Hkd Cô Tư PET xá</v>
      </c>
      <c r="C1892" s="497" t="str">
        <f>IF(Table10[[#This Row],[Trạm/DTR]]="DTR","DTR","Trạm")</f>
        <v>Trạm</v>
      </c>
      <c r="D1892" s="497" t="str">
        <f>Table10[[#This Row],[ID NCC]]&amp;Table10[[#This Row],[Trạm/DTR]]</f>
        <v>001J3000002HLYHIA4Đại Lộc</v>
      </c>
      <c r="E1892" s="497" t="str">
        <f>IF(Table10[[#This Row],[DTR/Trạm]]="DTR",_xlfn.XLOOKUP(Table10[[#This Row],[ID NCC]],DS_NCC_DTR[ID NCC],DS_NCC_DTR[Nhân viên]),_xlfn.XLOOKUP(Table10[[#This Row],[ID NCC]],Data_TongTram2[ID NCC],Data_TongTram2[Nhân viên]))</f>
        <v>Phan Hiếu Lộc</v>
      </c>
      <c r="F1892" s="497" t="str">
        <f>IF(Table10[[#This Row],[Trạm/DTR]]="DTR",_xlfn.XLOOKUP(Table10[[#This Row],[ID NCC]],DS_NCC_DTR[ID NCC],DS_NCC_DTR[Admin miền]),_xlfn.XLOOKUP(Table10[[#This Row],[Trạm/DTR]],Table16[Trạm],Table16[[Admin ]]))</f>
        <v>Đào Dương Anh Thư</v>
      </c>
      <c r="G1892" t="s">
        <v>1296</v>
      </c>
      <c r="H1892" s="497" t="str">
        <f>VLOOKUP(Table10[[#This Row],[Sản Phẩm RG]],'Thông tin'!C:F,4,0)</f>
        <v>PET chai</v>
      </c>
      <c r="I1892">
        <v>920</v>
      </c>
      <c r="J1892" s="497">
        <f>Table10[[#This Row],[Sản lượng kg]]/1000</f>
        <v>0.92</v>
      </c>
      <c r="K1892" s="497" t="str">
        <f>_xlfn.XLOOKUP(Table10[[#This Row],[Loại Hàng]],Table59[Nhóm],Table59[Qui đổi])</f>
        <v>PET chai</v>
      </c>
      <c r="L1892" s="403">
        <v>46163</v>
      </c>
      <c r="M1892" t="s">
        <v>606</v>
      </c>
      <c r="N1892" s="497">
        <f>IF(COUNTIF($A$3:A1892,A1892)=1,1,0)</f>
        <v>0</v>
      </c>
    </row>
    <row r="1893" spans="1:14" x14ac:dyDescent="0.35">
      <c r="A1893" t="s">
        <v>366</v>
      </c>
      <c r="B1893" s="497" t="str">
        <f>IF(Table10[[#This Row],[DTR/Trạm]]="DTR",_xlfn.XLOOKUP(Table10[[#This Row],[ID NCC]],DS_NCC_DTR[ID NCC],DS_NCC_DTR[Tên NCC]),_xlfn.XLOOKUP(Table10[[#This Row],[ID NCC]],Data_TongTram2[ID NCC],Data_TongTram2[Tên NCC]))</f>
        <v>HKD Văn Tĩnh PET xá</v>
      </c>
      <c r="C1893" s="497" t="str">
        <f>IF(Table10[[#This Row],[Trạm/DTR]]="DTR","DTR","Trạm")</f>
        <v>Trạm</v>
      </c>
      <c r="D1893" s="497" t="str">
        <f>Table10[[#This Row],[ID NCC]]&amp;Table10[[#This Row],[Trạm/DTR]]</f>
        <v>001J3000002IU7kIAGĐại Lộc</v>
      </c>
      <c r="E1893" s="497" t="str">
        <f>IF(Table10[[#This Row],[DTR/Trạm]]="DTR",_xlfn.XLOOKUP(Table10[[#This Row],[ID NCC]],DS_NCC_DTR[ID NCC],DS_NCC_DTR[Nhân viên]),_xlfn.XLOOKUP(Table10[[#This Row],[ID NCC]],Data_TongTram2[ID NCC],Data_TongTram2[Nhân viên]))</f>
        <v>Phan Hiếu Lộc</v>
      </c>
      <c r="F1893" s="497" t="str">
        <f>IF(Table10[[#This Row],[Trạm/DTR]]="DTR",_xlfn.XLOOKUP(Table10[[#This Row],[ID NCC]],DS_NCC_DTR[ID NCC],DS_NCC_DTR[Admin miền]),_xlfn.XLOOKUP(Table10[[#This Row],[Trạm/DTR]],Table16[Trạm],Table16[[Admin ]]))</f>
        <v>Đào Dương Anh Thư</v>
      </c>
      <c r="G1893" t="s">
        <v>1296</v>
      </c>
      <c r="H1893" s="497" t="str">
        <f>VLOOKUP(Table10[[#This Row],[Sản Phẩm RG]],'Thông tin'!C:F,4,0)</f>
        <v>PET chai</v>
      </c>
      <c r="I1893">
        <v>1240</v>
      </c>
      <c r="J1893" s="497">
        <f>Table10[[#This Row],[Sản lượng kg]]/1000</f>
        <v>1.24</v>
      </c>
      <c r="K1893" s="497" t="str">
        <f>_xlfn.XLOOKUP(Table10[[#This Row],[Loại Hàng]],Table59[Nhóm],Table59[Qui đổi])</f>
        <v>PET chai</v>
      </c>
      <c r="L1893" s="403">
        <v>46163</v>
      </c>
      <c r="M1893" t="s">
        <v>606</v>
      </c>
      <c r="N1893" s="497">
        <f>IF(COUNTIF($A$3:A1893,A1893)=1,1,0)</f>
        <v>0</v>
      </c>
    </row>
    <row r="1894" spans="1:14" x14ac:dyDescent="0.35">
      <c r="A1894" t="s">
        <v>368</v>
      </c>
      <c r="B1894" s="497" t="str">
        <f>IF(Table10[[#This Row],[DTR/Trạm]]="DTR",_xlfn.XLOOKUP(Table10[[#This Row],[ID NCC]],DS_NCC_DTR[ID NCC],DS_NCC_DTR[Tên NCC]),_xlfn.XLOOKUP(Table10[[#This Row],[ID NCC]],Data_TongTram2[ID NCC],Data_TongTram2[Tên NCC]))</f>
        <v>HKD Đặng Thị Tuyết Nhung</v>
      </c>
      <c r="C1894" s="497" t="str">
        <f>IF(Table10[[#This Row],[Trạm/DTR]]="DTR","DTR","Trạm")</f>
        <v>Trạm</v>
      </c>
      <c r="D1894" s="497" t="str">
        <f>Table10[[#This Row],[ID NCC]]&amp;Table10[[#This Row],[Trạm/DTR]]</f>
        <v>001J3000005HhUAIA0Đại Lộc</v>
      </c>
      <c r="E1894" s="497" t="str">
        <f>IF(Table10[[#This Row],[DTR/Trạm]]="DTR",_xlfn.XLOOKUP(Table10[[#This Row],[ID NCC]],DS_NCC_DTR[ID NCC],DS_NCC_DTR[Nhân viên]),_xlfn.XLOOKUP(Table10[[#This Row],[ID NCC]],Data_TongTram2[ID NCC],Data_TongTram2[Nhân viên]))</f>
        <v>Phan Hiếu Lộc</v>
      </c>
      <c r="F1894" s="497" t="str">
        <f>IF(Table10[[#This Row],[Trạm/DTR]]="DTR",_xlfn.XLOOKUP(Table10[[#This Row],[ID NCC]],DS_NCC_DTR[ID NCC],DS_NCC_DTR[Admin miền]),_xlfn.XLOOKUP(Table10[[#This Row],[Trạm/DTR]],Table16[Trạm],Table16[[Admin ]]))</f>
        <v>Đào Dương Anh Thư</v>
      </c>
      <c r="G1894" t="s">
        <v>1296</v>
      </c>
      <c r="H1894" s="497" t="str">
        <f>VLOOKUP(Table10[[#This Row],[Sản Phẩm RG]],'Thông tin'!C:F,4,0)</f>
        <v>PET chai</v>
      </c>
      <c r="I1894">
        <v>2170</v>
      </c>
      <c r="J1894" s="497">
        <f>Table10[[#This Row],[Sản lượng kg]]/1000</f>
        <v>2.17</v>
      </c>
      <c r="K1894" s="497" t="str">
        <f>_xlfn.XLOOKUP(Table10[[#This Row],[Loại Hàng]],Table59[Nhóm],Table59[Qui đổi])</f>
        <v>PET chai</v>
      </c>
      <c r="L1894" s="403">
        <v>46164</v>
      </c>
      <c r="M1894" t="s">
        <v>606</v>
      </c>
      <c r="N1894" s="497">
        <f>IF(COUNTIF($A$3:A1894,A1894)=1,1,0)</f>
        <v>0</v>
      </c>
    </row>
    <row r="1895" spans="1:14" x14ac:dyDescent="0.35">
      <c r="A1895" t="s">
        <v>743</v>
      </c>
      <c r="B1895" s="497" t="str">
        <f>IF(Table10[[#This Row],[DTR/Trạm]]="DTR",_xlfn.XLOOKUP(Table10[[#This Row],[ID NCC]],DS_NCC_DTR[ID NCC],DS_NCC_DTR[Tên NCC]),_xlfn.XLOOKUP(Table10[[#This Row],[ID NCC]],Data_TongTram2[ID NCC],Data_TongTram2[Tên NCC]))</f>
        <v>HKD Đinh Thị Thúy</v>
      </c>
      <c r="C1895" s="497" t="str">
        <f>IF(Table10[[#This Row],[Trạm/DTR]]="DTR","DTR","Trạm")</f>
        <v>Trạm</v>
      </c>
      <c r="D1895" s="497" t="str">
        <f>Table10[[#This Row],[ID NCC]]&amp;Table10[[#This Row],[Trạm/DTR]]</f>
        <v>001J3000005FztKIASĐại Lộc</v>
      </c>
      <c r="E1895" s="497" t="str">
        <f>IF(Table10[[#This Row],[DTR/Trạm]]="DTR",_xlfn.XLOOKUP(Table10[[#This Row],[ID NCC]],DS_NCC_DTR[ID NCC],DS_NCC_DTR[Nhân viên]),_xlfn.XLOOKUP(Table10[[#This Row],[ID NCC]],Data_TongTram2[ID NCC],Data_TongTram2[Nhân viên]))</f>
        <v>Nguyễn Thị Hạnh Dung</v>
      </c>
      <c r="F1895" s="497" t="str">
        <f>IF(Table10[[#This Row],[Trạm/DTR]]="DTR",_xlfn.XLOOKUP(Table10[[#This Row],[ID NCC]],DS_NCC_DTR[ID NCC],DS_NCC_DTR[Admin miền]),_xlfn.XLOOKUP(Table10[[#This Row],[Trạm/DTR]],Table16[Trạm],Table16[[Admin ]]))</f>
        <v>Đào Dương Anh Thư</v>
      </c>
      <c r="G1895" t="s">
        <v>2240</v>
      </c>
      <c r="H1895" s="497" t="str">
        <f>VLOOKUP(Table10[[#This Row],[Sản Phẩm RG]],'Thông tin'!C:F,4,0)</f>
        <v>PET chai</v>
      </c>
      <c r="I1895">
        <v>9750</v>
      </c>
      <c r="J1895" s="497">
        <f>Table10[[#This Row],[Sản lượng kg]]/1000</f>
        <v>9.75</v>
      </c>
      <c r="K1895" s="497" t="str">
        <f>_xlfn.XLOOKUP(Table10[[#This Row],[Loại Hàng]],Table59[Nhóm],Table59[Qui đổi])</f>
        <v>PET chai</v>
      </c>
      <c r="L1895" s="403">
        <v>46164</v>
      </c>
      <c r="M1895" t="s">
        <v>606</v>
      </c>
      <c r="N1895" s="497">
        <f>IF(COUNTIF($A$3:A1895,A1895)=1,1,0)</f>
        <v>0</v>
      </c>
    </row>
    <row r="1896" spans="1:14" x14ac:dyDescent="0.35">
      <c r="A1896" t="s">
        <v>310</v>
      </c>
      <c r="B1896" s="497" t="str">
        <f>IF(Table10[[#This Row],[DTR/Trạm]]="DTR",_xlfn.XLOOKUP(Table10[[#This Row],[ID NCC]],DS_NCC_DTR[ID NCC],DS_NCC_DTR[Tên NCC]),_xlfn.XLOOKUP(Table10[[#This Row],[ID NCC]],Data_TongTram2[ID NCC],Data_TongTram2[Tên NCC]))</f>
        <v>HKD Ngô Thị Hoa PET xá</v>
      </c>
      <c r="C1896" s="497" t="str">
        <f>IF(Table10[[#This Row],[Trạm/DTR]]="DTR","DTR","Trạm")</f>
        <v>Trạm</v>
      </c>
      <c r="D1896" s="497" t="str">
        <f>Table10[[#This Row],[ID NCC]]&amp;Table10[[#This Row],[Trạm/DTR]]</f>
        <v>001J3000009AiEAIA0Đại Lộc</v>
      </c>
      <c r="E1896" s="497" t="str">
        <f>IF(Table10[[#This Row],[DTR/Trạm]]="DTR",_xlfn.XLOOKUP(Table10[[#This Row],[ID NCC]],DS_NCC_DTR[ID NCC],DS_NCC_DTR[Nhân viên]),_xlfn.XLOOKUP(Table10[[#This Row],[ID NCC]],Data_TongTram2[ID NCC],Data_TongTram2[Nhân viên]))</f>
        <v>Phan Hiếu Lộc</v>
      </c>
      <c r="F1896" s="497" t="str">
        <f>IF(Table10[[#This Row],[Trạm/DTR]]="DTR",_xlfn.XLOOKUP(Table10[[#This Row],[ID NCC]],DS_NCC_DTR[ID NCC],DS_NCC_DTR[Admin miền]),_xlfn.XLOOKUP(Table10[[#This Row],[Trạm/DTR]],Table16[Trạm],Table16[[Admin ]]))</f>
        <v>Đào Dương Anh Thư</v>
      </c>
      <c r="G1896" t="s">
        <v>1296</v>
      </c>
      <c r="H1896" s="497" t="str">
        <f>VLOOKUP(Table10[[#This Row],[Sản Phẩm RG]],'Thông tin'!C:F,4,0)</f>
        <v>PET chai</v>
      </c>
      <c r="I1896">
        <v>970</v>
      </c>
      <c r="J1896" s="497">
        <f>Table10[[#This Row],[Sản lượng kg]]/1000</f>
        <v>0.97</v>
      </c>
      <c r="K1896" s="497" t="str">
        <f>_xlfn.XLOOKUP(Table10[[#This Row],[Loại Hàng]],Table59[Nhóm],Table59[Qui đổi])</f>
        <v>PET chai</v>
      </c>
      <c r="L1896" s="403">
        <v>46164</v>
      </c>
      <c r="M1896" t="s">
        <v>606</v>
      </c>
      <c r="N1896" s="497">
        <f>IF(COUNTIF($A$3:A1896,A1896)=1,1,0)</f>
        <v>0</v>
      </c>
    </row>
    <row r="1897" spans="1:14" x14ac:dyDescent="0.35">
      <c r="A1897" t="s">
        <v>316</v>
      </c>
      <c r="B1897" s="497" t="str">
        <f>IF(Table10[[#This Row],[DTR/Trạm]]="DTR",_xlfn.XLOOKUP(Table10[[#This Row],[ID NCC]],DS_NCC_DTR[ID NCC],DS_NCC_DTR[Tên NCC]),_xlfn.XLOOKUP(Table10[[#This Row],[ID NCC]],Data_TongTram2[ID NCC],Data_TongTram2[Tên NCC]))</f>
        <v>Hkd Hồ Danh</v>
      </c>
      <c r="C1897" s="497" t="str">
        <f>IF(Table10[[#This Row],[Trạm/DTR]]="DTR","DTR","Trạm")</f>
        <v>Trạm</v>
      </c>
      <c r="D1897" s="497" t="str">
        <f>Table10[[#This Row],[ID NCC]]&amp;Table10[[#This Row],[Trạm/DTR]]</f>
        <v>001J3000002HLmzIAGĐại Lộc</v>
      </c>
      <c r="E1897" s="497" t="str">
        <f>IF(Table10[[#This Row],[DTR/Trạm]]="DTR",_xlfn.XLOOKUP(Table10[[#This Row],[ID NCC]],DS_NCC_DTR[ID NCC],DS_NCC_DTR[Nhân viên]),_xlfn.XLOOKUP(Table10[[#This Row],[ID NCC]],Data_TongTram2[ID NCC],Data_TongTram2[Nhân viên]))</f>
        <v>Trần Xuân Kiên</v>
      </c>
      <c r="F1897" s="497" t="str">
        <f>IF(Table10[[#This Row],[Trạm/DTR]]="DTR",_xlfn.XLOOKUP(Table10[[#This Row],[ID NCC]],DS_NCC_DTR[ID NCC],DS_NCC_DTR[Admin miền]),_xlfn.XLOOKUP(Table10[[#This Row],[Trạm/DTR]],Table16[Trạm],Table16[[Admin ]]))</f>
        <v>Đào Dương Anh Thư</v>
      </c>
      <c r="G1897" t="s">
        <v>1296</v>
      </c>
      <c r="H1897" s="497" t="str">
        <f>VLOOKUP(Table10[[#This Row],[Sản Phẩm RG]],'Thông tin'!C:F,4,0)</f>
        <v>PET chai</v>
      </c>
      <c r="I1897">
        <v>1750</v>
      </c>
      <c r="J1897" s="497">
        <f>Table10[[#This Row],[Sản lượng kg]]/1000</f>
        <v>1.75</v>
      </c>
      <c r="K1897" s="497" t="str">
        <f>_xlfn.XLOOKUP(Table10[[#This Row],[Loại Hàng]],Table59[Nhóm],Table59[Qui đổi])</f>
        <v>PET chai</v>
      </c>
      <c r="L1897" s="403">
        <v>46164</v>
      </c>
      <c r="M1897" t="s">
        <v>606</v>
      </c>
      <c r="N1897" s="497">
        <f>IF(COUNTIF($A$3:A1897,A1897)=1,1,0)</f>
        <v>0</v>
      </c>
    </row>
    <row r="1898" spans="1:14" x14ac:dyDescent="0.35">
      <c r="A1898" t="s">
        <v>351</v>
      </c>
      <c r="B1898" s="497" t="str">
        <f>IF(Table10[[#This Row],[DTR/Trạm]]="DTR",_xlfn.XLOOKUP(Table10[[#This Row],[ID NCC]],DS_NCC_DTR[ID NCC],DS_NCC_DTR[Tên NCC]),_xlfn.XLOOKUP(Table10[[#This Row],[ID NCC]],Data_TongTram2[ID NCC],Data_TongTram2[Tên NCC]))</f>
        <v>Hkd Lê Phú Bình</v>
      </c>
      <c r="C1898" s="497" t="str">
        <f>IF(Table10[[#This Row],[Trạm/DTR]]="DTR","DTR","Trạm")</f>
        <v>Trạm</v>
      </c>
      <c r="D1898" s="497" t="str">
        <f>Table10[[#This Row],[ID NCC]]&amp;Table10[[#This Row],[Trạm/DTR]]</f>
        <v>001J3000002HLl1IAGĐại Lộc</v>
      </c>
      <c r="E1898" s="497" t="str">
        <f>IF(Table10[[#This Row],[DTR/Trạm]]="DTR",_xlfn.XLOOKUP(Table10[[#This Row],[ID NCC]],DS_NCC_DTR[ID NCC],DS_NCC_DTR[Nhân viên]),_xlfn.XLOOKUP(Table10[[#This Row],[ID NCC]],Data_TongTram2[ID NCC],Data_TongTram2[Nhân viên]))</f>
        <v>Trần Xuân Kiên</v>
      </c>
      <c r="F1898" s="497" t="str">
        <f>IF(Table10[[#This Row],[Trạm/DTR]]="DTR",_xlfn.XLOOKUP(Table10[[#This Row],[ID NCC]],DS_NCC_DTR[ID NCC],DS_NCC_DTR[Admin miền]),_xlfn.XLOOKUP(Table10[[#This Row],[Trạm/DTR]],Table16[Trạm],Table16[[Admin ]]))</f>
        <v>Đào Dương Anh Thư</v>
      </c>
      <c r="G1898" t="s">
        <v>1296</v>
      </c>
      <c r="H1898" s="497" t="str">
        <f>VLOOKUP(Table10[[#This Row],[Sản Phẩm RG]],'Thông tin'!C:F,4,0)</f>
        <v>PET chai</v>
      </c>
      <c r="I1898">
        <v>910</v>
      </c>
      <c r="J1898" s="497">
        <f>Table10[[#This Row],[Sản lượng kg]]/1000</f>
        <v>0.91</v>
      </c>
      <c r="K1898" s="497" t="str">
        <f>_xlfn.XLOOKUP(Table10[[#This Row],[Loại Hàng]],Table59[Nhóm],Table59[Qui đổi])</f>
        <v>PET chai</v>
      </c>
      <c r="L1898" s="403">
        <v>46164</v>
      </c>
      <c r="M1898" t="s">
        <v>606</v>
      </c>
      <c r="N1898" s="497">
        <f>IF(COUNTIF($A$3:A1898,A1898)=1,1,0)</f>
        <v>0</v>
      </c>
    </row>
    <row r="1899" spans="1:14" x14ac:dyDescent="0.35">
      <c r="A1899" t="s">
        <v>308</v>
      </c>
      <c r="B1899" s="497" t="str">
        <f>IF(Table10[[#This Row],[DTR/Trạm]]="DTR",_xlfn.XLOOKUP(Table10[[#This Row],[ID NCC]],DS_NCC_DTR[ID NCC],DS_NCC_DTR[Tên NCC]),_xlfn.XLOOKUP(Table10[[#This Row],[ID NCC]],Data_TongTram2[ID NCC],Data_TongTram2[Tên NCC]))</f>
        <v>Anh Lâm (Xuân Lộc) PET xá</v>
      </c>
      <c r="C1899" s="497" t="str">
        <f>IF(Table10[[#This Row],[Trạm/DTR]]="DTR","DTR","Trạm")</f>
        <v>Trạm</v>
      </c>
      <c r="D1899" s="497" t="str">
        <f>Table10[[#This Row],[ID NCC]]&amp;Table10[[#This Row],[Trạm/DTR]]</f>
        <v>001J3000002HLYQIA4Đại Lộc</v>
      </c>
      <c r="E1899" s="497" t="str">
        <f>IF(Table10[[#This Row],[DTR/Trạm]]="DTR",_xlfn.XLOOKUP(Table10[[#This Row],[ID NCC]],DS_NCC_DTR[ID NCC],DS_NCC_DTR[Nhân viên]),_xlfn.XLOOKUP(Table10[[#This Row],[ID NCC]],Data_TongTram2[ID NCC],Data_TongTram2[Nhân viên]))</f>
        <v>Phan Hiếu Lộc</v>
      </c>
      <c r="F1899" s="497" t="str">
        <f>IF(Table10[[#This Row],[Trạm/DTR]]="DTR",_xlfn.XLOOKUP(Table10[[#This Row],[ID NCC]],DS_NCC_DTR[ID NCC],DS_NCC_DTR[Admin miền]),_xlfn.XLOOKUP(Table10[[#This Row],[Trạm/DTR]],Table16[Trạm],Table16[[Admin ]]))</f>
        <v>Đào Dương Anh Thư</v>
      </c>
      <c r="G1899" t="s">
        <v>1296</v>
      </c>
      <c r="H1899" s="497" t="str">
        <f>VLOOKUP(Table10[[#This Row],[Sản Phẩm RG]],'Thông tin'!C:F,4,0)</f>
        <v>PET chai</v>
      </c>
      <c r="I1899">
        <v>760</v>
      </c>
      <c r="J1899" s="497">
        <f>Table10[[#This Row],[Sản lượng kg]]/1000</f>
        <v>0.76</v>
      </c>
      <c r="K1899" s="497" t="str">
        <f>_xlfn.XLOOKUP(Table10[[#This Row],[Loại Hàng]],Table59[Nhóm],Table59[Qui đổi])</f>
        <v>PET chai</v>
      </c>
      <c r="L1899" s="403">
        <v>46164</v>
      </c>
      <c r="M1899" t="s">
        <v>606</v>
      </c>
      <c r="N1899" s="497">
        <f>IF(COUNTIF($A$3:A1899,A1899)=1,1,0)</f>
        <v>0</v>
      </c>
    </row>
    <row r="1900" spans="1:14" x14ac:dyDescent="0.35">
      <c r="A1900" t="s">
        <v>315</v>
      </c>
      <c r="B1900" s="497" t="str">
        <f>IF(Table10[[#This Row],[DTR/Trạm]]="DTR",_xlfn.XLOOKUP(Table10[[#This Row],[ID NCC]],DS_NCC_DTR[ID NCC],DS_NCC_DTR[Tên NCC]),_xlfn.XLOOKUP(Table10[[#This Row],[ID NCC]],Data_TongTram2[ID NCC],Data_TongTram2[Tên NCC]))</f>
        <v>HKD Bùi Văn Tuấn PET xá</v>
      </c>
      <c r="C1900" s="497" t="str">
        <f>IF(Table10[[#This Row],[Trạm/DTR]]="DTR","DTR","Trạm")</f>
        <v>Trạm</v>
      </c>
      <c r="D1900" s="497" t="str">
        <f>Table10[[#This Row],[ID NCC]]&amp;Table10[[#This Row],[Trạm/DTR]]</f>
        <v>001J3000002HLYJIA4Đại Lộc</v>
      </c>
      <c r="E1900" s="497" t="str">
        <f>IF(Table10[[#This Row],[DTR/Trạm]]="DTR",_xlfn.XLOOKUP(Table10[[#This Row],[ID NCC]],DS_NCC_DTR[ID NCC],DS_NCC_DTR[Nhân viên]),_xlfn.XLOOKUP(Table10[[#This Row],[ID NCC]],Data_TongTram2[ID NCC],Data_TongTram2[Nhân viên]))</f>
        <v>Phan Hiếu Lộc</v>
      </c>
      <c r="F1900" s="497" t="str">
        <f>IF(Table10[[#This Row],[Trạm/DTR]]="DTR",_xlfn.XLOOKUP(Table10[[#This Row],[ID NCC]],DS_NCC_DTR[ID NCC],DS_NCC_DTR[Admin miền]),_xlfn.XLOOKUP(Table10[[#This Row],[Trạm/DTR]],Table16[Trạm],Table16[[Admin ]]))</f>
        <v>Đào Dương Anh Thư</v>
      </c>
      <c r="G1900" t="s">
        <v>1296</v>
      </c>
      <c r="H1900" s="497" t="str">
        <f>VLOOKUP(Table10[[#This Row],[Sản Phẩm RG]],'Thông tin'!C:F,4,0)</f>
        <v>PET chai</v>
      </c>
      <c r="I1900">
        <v>740</v>
      </c>
      <c r="J1900" s="497">
        <f>Table10[[#This Row],[Sản lượng kg]]/1000</f>
        <v>0.74</v>
      </c>
      <c r="K1900" s="497" t="str">
        <f>_xlfn.XLOOKUP(Table10[[#This Row],[Loại Hàng]],Table59[Nhóm],Table59[Qui đổi])</f>
        <v>PET chai</v>
      </c>
      <c r="L1900" s="403">
        <v>46164</v>
      </c>
      <c r="M1900" t="s">
        <v>606</v>
      </c>
      <c r="N1900" s="497">
        <f>IF(COUNTIF($A$3:A1900,A1900)=1,1,0)</f>
        <v>0</v>
      </c>
    </row>
    <row r="1901" spans="1:14" x14ac:dyDescent="0.35">
      <c r="A1901" t="s">
        <v>366</v>
      </c>
      <c r="B1901" s="497" t="str">
        <f>IF(Table10[[#This Row],[DTR/Trạm]]="DTR",_xlfn.XLOOKUP(Table10[[#This Row],[ID NCC]],DS_NCC_DTR[ID NCC],DS_NCC_DTR[Tên NCC]),_xlfn.XLOOKUP(Table10[[#This Row],[ID NCC]],Data_TongTram2[ID NCC],Data_TongTram2[Tên NCC]))</f>
        <v>HKD Văn Tĩnh PET xá</v>
      </c>
      <c r="C1901" s="497" t="str">
        <f>IF(Table10[[#This Row],[Trạm/DTR]]="DTR","DTR","Trạm")</f>
        <v>Trạm</v>
      </c>
      <c r="D1901" s="497" t="str">
        <f>Table10[[#This Row],[ID NCC]]&amp;Table10[[#This Row],[Trạm/DTR]]</f>
        <v>001J3000002IU7kIAGĐại Lộc</v>
      </c>
      <c r="E1901" s="497" t="str">
        <f>IF(Table10[[#This Row],[DTR/Trạm]]="DTR",_xlfn.XLOOKUP(Table10[[#This Row],[ID NCC]],DS_NCC_DTR[ID NCC],DS_NCC_DTR[Nhân viên]),_xlfn.XLOOKUP(Table10[[#This Row],[ID NCC]],Data_TongTram2[ID NCC],Data_TongTram2[Nhân viên]))</f>
        <v>Phan Hiếu Lộc</v>
      </c>
      <c r="F1901" s="497" t="str">
        <f>IF(Table10[[#This Row],[Trạm/DTR]]="DTR",_xlfn.XLOOKUP(Table10[[#This Row],[ID NCC]],DS_NCC_DTR[ID NCC],DS_NCC_DTR[Admin miền]),_xlfn.XLOOKUP(Table10[[#This Row],[Trạm/DTR]],Table16[Trạm],Table16[[Admin ]]))</f>
        <v>Đào Dương Anh Thư</v>
      </c>
      <c r="G1901" t="s">
        <v>1296</v>
      </c>
      <c r="H1901" s="497" t="str">
        <f>VLOOKUP(Table10[[#This Row],[Sản Phẩm RG]],'Thông tin'!C:F,4,0)</f>
        <v>PET chai</v>
      </c>
      <c r="I1901">
        <v>1240</v>
      </c>
      <c r="J1901" s="497">
        <f>Table10[[#This Row],[Sản lượng kg]]/1000</f>
        <v>1.24</v>
      </c>
      <c r="K1901" s="497" t="str">
        <f>_xlfn.XLOOKUP(Table10[[#This Row],[Loại Hàng]],Table59[Nhóm],Table59[Qui đổi])</f>
        <v>PET chai</v>
      </c>
      <c r="L1901" s="403">
        <v>46164</v>
      </c>
      <c r="M1901" t="s">
        <v>606</v>
      </c>
      <c r="N1901" s="497">
        <f>IF(COUNTIF($A$3:A1901,A1901)=1,1,0)</f>
        <v>0</v>
      </c>
    </row>
    <row r="1902" spans="1:14" x14ac:dyDescent="0.35">
      <c r="A1902" t="s">
        <v>368</v>
      </c>
      <c r="B1902" s="497" t="str">
        <f>IF(Table10[[#This Row],[DTR/Trạm]]="DTR",_xlfn.XLOOKUP(Table10[[#This Row],[ID NCC]],DS_NCC_DTR[ID NCC],DS_NCC_DTR[Tên NCC]),_xlfn.XLOOKUP(Table10[[#This Row],[ID NCC]],Data_TongTram2[ID NCC],Data_TongTram2[Tên NCC]))</f>
        <v>HKD Đặng Thị Tuyết Nhung</v>
      </c>
      <c r="C1902" s="497" t="str">
        <f>IF(Table10[[#This Row],[Trạm/DTR]]="DTR","DTR","Trạm")</f>
        <v>Trạm</v>
      </c>
      <c r="D1902" s="497" t="str">
        <f>Table10[[#This Row],[ID NCC]]&amp;Table10[[#This Row],[Trạm/DTR]]</f>
        <v>001J3000005HhUAIA0Đại Lộc</v>
      </c>
      <c r="E1902" s="497" t="str">
        <f>IF(Table10[[#This Row],[DTR/Trạm]]="DTR",_xlfn.XLOOKUP(Table10[[#This Row],[ID NCC]],DS_NCC_DTR[ID NCC],DS_NCC_DTR[Nhân viên]),_xlfn.XLOOKUP(Table10[[#This Row],[ID NCC]],Data_TongTram2[ID NCC],Data_TongTram2[Nhân viên]))</f>
        <v>Phan Hiếu Lộc</v>
      </c>
      <c r="F1902" s="497" t="str">
        <f>IF(Table10[[#This Row],[Trạm/DTR]]="DTR",_xlfn.XLOOKUP(Table10[[#This Row],[ID NCC]],DS_NCC_DTR[ID NCC],DS_NCC_DTR[Admin miền]),_xlfn.XLOOKUP(Table10[[#This Row],[Trạm/DTR]],Table16[Trạm],Table16[[Admin ]]))</f>
        <v>Đào Dương Anh Thư</v>
      </c>
      <c r="G1902" t="s">
        <v>1296</v>
      </c>
      <c r="H1902" s="497" t="str">
        <f>VLOOKUP(Table10[[#This Row],[Sản Phẩm RG]],'Thông tin'!C:F,4,0)</f>
        <v>PET chai</v>
      </c>
      <c r="I1902">
        <v>2140</v>
      </c>
      <c r="J1902" s="497">
        <f>Table10[[#This Row],[Sản lượng kg]]/1000</f>
        <v>2.14</v>
      </c>
      <c r="K1902" s="497" t="str">
        <f>_xlfn.XLOOKUP(Table10[[#This Row],[Loại Hàng]],Table59[Nhóm],Table59[Qui đổi])</f>
        <v>PET chai</v>
      </c>
      <c r="L1902" s="403">
        <v>46164</v>
      </c>
      <c r="M1902" t="s">
        <v>606</v>
      </c>
      <c r="N1902" s="497">
        <f>IF(COUNTIF($A$3:A1902,A1902)=1,1,0)</f>
        <v>0</v>
      </c>
    </row>
    <row r="1903" spans="1:14" x14ac:dyDescent="0.35">
      <c r="A1903" t="s">
        <v>296</v>
      </c>
      <c r="B1903" s="497" t="str">
        <f>IF(Table10[[#This Row],[DTR/Trạm]]="DTR",_xlfn.XLOOKUP(Table10[[#This Row],[ID NCC]],DS_NCC_DTR[ID NCC],DS_NCC_DTR[Tên NCC]),_xlfn.XLOOKUP(Table10[[#This Row],[ID NCC]],Data_TongTram2[ID NCC],Data_TongTram2[Tên NCC]))</f>
        <v>Hkd Cô Tư PET xá</v>
      </c>
      <c r="C1903" s="497" t="str">
        <f>IF(Table10[[#This Row],[Trạm/DTR]]="DTR","DTR","Trạm")</f>
        <v>Trạm</v>
      </c>
      <c r="D1903" s="497" t="str">
        <f>Table10[[#This Row],[ID NCC]]&amp;Table10[[#This Row],[Trạm/DTR]]</f>
        <v>001J3000002HLYHIA4Đại Lộc</v>
      </c>
      <c r="E1903" s="497" t="str">
        <f>IF(Table10[[#This Row],[DTR/Trạm]]="DTR",_xlfn.XLOOKUP(Table10[[#This Row],[ID NCC]],DS_NCC_DTR[ID NCC],DS_NCC_DTR[Nhân viên]),_xlfn.XLOOKUP(Table10[[#This Row],[ID NCC]],Data_TongTram2[ID NCC],Data_TongTram2[Nhân viên]))</f>
        <v>Phan Hiếu Lộc</v>
      </c>
      <c r="F1903" s="497" t="str">
        <f>IF(Table10[[#This Row],[Trạm/DTR]]="DTR",_xlfn.XLOOKUP(Table10[[#This Row],[ID NCC]],DS_NCC_DTR[ID NCC],DS_NCC_DTR[Admin miền]),_xlfn.XLOOKUP(Table10[[#This Row],[Trạm/DTR]],Table16[Trạm],Table16[[Admin ]]))</f>
        <v>Đào Dương Anh Thư</v>
      </c>
      <c r="G1903" t="s">
        <v>1296</v>
      </c>
      <c r="H1903" s="497" t="str">
        <f>VLOOKUP(Table10[[#This Row],[Sản Phẩm RG]],'Thông tin'!C:F,4,0)</f>
        <v>PET chai</v>
      </c>
      <c r="I1903">
        <v>870</v>
      </c>
      <c r="J1903" s="497">
        <f>Table10[[#This Row],[Sản lượng kg]]/1000</f>
        <v>0.87</v>
      </c>
      <c r="K1903" s="497" t="str">
        <f>_xlfn.XLOOKUP(Table10[[#This Row],[Loại Hàng]],Table59[Nhóm],Table59[Qui đổi])</f>
        <v>PET chai</v>
      </c>
      <c r="L1903" s="403">
        <v>46165</v>
      </c>
      <c r="M1903" t="s">
        <v>606</v>
      </c>
      <c r="N1903" s="497">
        <f>IF(COUNTIF($A$3:A1903,A1903)=1,1,0)</f>
        <v>0</v>
      </c>
    </row>
    <row r="1904" spans="1:14" x14ac:dyDescent="0.35">
      <c r="A1904" t="s">
        <v>348</v>
      </c>
      <c r="B1904" s="497" t="str">
        <f>IF(Table10[[#This Row],[DTR/Trạm]]="DTR",_xlfn.XLOOKUP(Table10[[#This Row],[ID NCC]],DS_NCC_DTR[ID NCC],DS_NCC_DTR[Tên NCC]),_xlfn.XLOOKUP(Table10[[#This Row],[ID NCC]],Data_TongTram2[ID NCC],Data_TongTram2[Tên NCC]))</f>
        <v>Công ty TNHH MTV Thu Mua Phế Liệu Thương Viên</v>
      </c>
      <c r="C1904" s="497" t="str">
        <f>IF(Table10[[#This Row],[Trạm/DTR]]="DTR","DTR","Trạm")</f>
        <v>Trạm</v>
      </c>
      <c r="D1904" s="497" t="str">
        <f>Table10[[#This Row],[ID NCC]]&amp;Table10[[#This Row],[Trạm/DTR]]</f>
        <v>001J3000002HLbQIAWĐại Lộc</v>
      </c>
      <c r="E1904" s="497" t="str">
        <f>IF(Table10[[#This Row],[DTR/Trạm]]="DTR",_xlfn.XLOOKUP(Table10[[#This Row],[ID NCC]],DS_NCC_DTR[ID NCC],DS_NCC_DTR[Nhân viên]),_xlfn.XLOOKUP(Table10[[#This Row],[ID NCC]],Data_TongTram2[ID NCC],Data_TongTram2[Nhân viên]))</f>
        <v>Dương Quốc Trung</v>
      </c>
      <c r="F1904" s="497" t="str">
        <f>IF(Table10[[#This Row],[Trạm/DTR]]="DTR",_xlfn.XLOOKUP(Table10[[#This Row],[ID NCC]],DS_NCC_DTR[ID NCC],DS_NCC_DTR[Admin miền]),_xlfn.XLOOKUP(Table10[[#This Row],[Trạm/DTR]],Table16[Trạm],Table16[[Admin ]]))</f>
        <v>Đào Dương Anh Thư</v>
      </c>
      <c r="G1904" t="s">
        <v>2240</v>
      </c>
      <c r="H1904" s="497" t="str">
        <f>VLOOKUP(Table10[[#This Row],[Sản Phẩm RG]],'Thông tin'!C:F,4,0)</f>
        <v>PET chai</v>
      </c>
      <c r="I1904">
        <v>19886</v>
      </c>
      <c r="J1904" s="497">
        <f>Table10[[#This Row],[Sản lượng kg]]/1000</f>
        <v>19.885999999999999</v>
      </c>
      <c r="K1904" s="497" t="str">
        <f>_xlfn.XLOOKUP(Table10[[#This Row],[Loại Hàng]],Table59[Nhóm],Table59[Qui đổi])</f>
        <v>PET chai</v>
      </c>
      <c r="L1904" s="403">
        <v>46165</v>
      </c>
      <c r="M1904" t="s">
        <v>606</v>
      </c>
      <c r="N1904" s="497">
        <f>IF(COUNTIF($A$3:A1904,A1904)=1,1,0)</f>
        <v>0</v>
      </c>
    </row>
    <row r="1905" spans="1:14" x14ac:dyDescent="0.35">
      <c r="A1905" t="s">
        <v>623</v>
      </c>
      <c r="B1905" s="497" t="str">
        <f>IF(Table10[[#This Row],[DTR/Trạm]]="DTR",_xlfn.XLOOKUP(Table10[[#This Row],[ID NCC]],DS_NCC_DTR[ID NCC],DS_NCC_DTR[Tên NCC]),_xlfn.XLOOKUP(Table10[[#This Row],[ID NCC]],Data_TongTram2[ID NCC],Data_TongTram2[Tên NCC]))</f>
        <v>HKD Hoàng Vân-Trần Duy Nhất</v>
      </c>
      <c r="C1905" s="497" t="str">
        <f>IF(Table10[[#This Row],[Trạm/DTR]]="DTR","DTR","Trạm")</f>
        <v>Trạm</v>
      </c>
      <c r="D1905" s="497" t="str">
        <f>Table10[[#This Row],[ID NCC]]&amp;Table10[[#This Row],[Trạm/DTR]]</f>
        <v>001J300000AtDEeIANĐại Lộc</v>
      </c>
      <c r="E1905" s="497" t="str">
        <f>IF(Table10[[#This Row],[DTR/Trạm]]="DTR",_xlfn.XLOOKUP(Table10[[#This Row],[ID NCC]],DS_NCC_DTR[ID NCC],DS_NCC_DTR[Nhân viên]),_xlfn.XLOOKUP(Table10[[#This Row],[ID NCC]],Data_TongTram2[ID NCC],Data_TongTram2[Nhân viên]))</f>
        <v>Nguyễn Văn Cường</v>
      </c>
      <c r="F1905" s="497" t="str">
        <f>IF(Table10[[#This Row],[Trạm/DTR]]="DTR",_xlfn.XLOOKUP(Table10[[#This Row],[ID NCC]],DS_NCC_DTR[ID NCC],DS_NCC_DTR[Admin miền]),_xlfn.XLOOKUP(Table10[[#This Row],[Trạm/DTR]],Table16[Trạm],Table16[[Admin ]]))</f>
        <v>Đào Dương Anh Thư</v>
      </c>
      <c r="G1905" t="s">
        <v>2240</v>
      </c>
      <c r="H1905" s="497" t="str">
        <f>VLOOKUP(Table10[[#This Row],[Sản Phẩm RG]],'Thông tin'!C:F,4,0)</f>
        <v>PET chai</v>
      </c>
      <c r="I1905">
        <v>9680</v>
      </c>
      <c r="J1905" s="497">
        <f>Table10[[#This Row],[Sản lượng kg]]/1000</f>
        <v>9.68</v>
      </c>
      <c r="K1905" s="497" t="str">
        <f>_xlfn.XLOOKUP(Table10[[#This Row],[Loại Hàng]],Table59[Nhóm],Table59[Qui đổi])</f>
        <v>PET chai</v>
      </c>
      <c r="L1905" s="403">
        <v>46165</v>
      </c>
      <c r="M1905" t="s">
        <v>606</v>
      </c>
      <c r="N1905" s="497">
        <f>IF(COUNTIF($A$3:A1905,A1905)=1,1,0)</f>
        <v>0</v>
      </c>
    </row>
    <row r="1906" spans="1:14" x14ac:dyDescent="0.35">
      <c r="A1906" t="s">
        <v>316</v>
      </c>
      <c r="B1906" s="497" t="str">
        <f>IF(Table10[[#This Row],[DTR/Trạm]]="DTR",_xlfn.XLOOKUP(Table10[[#This Row],[ID NCC]],DS_NCC_DTR[ID NCC],DS_NCC_DTR[Tên NCC]),_xlfn.XLOOKUP(Table10[[#This Row],[ID NCC]],Data_TongTram2[ID NCC],Data_TongTram2[Tên NCC]))</f>
        <v>Hkd Hồ Danh</v>
      </c>
      <c r="C1906" s="497" t="str">
        <f>IF(Table10[[#This Row],[Trạm/DTR]]="DTR","DTR","Trạm")</f>
        <v>Trạm</v>
      </c>
      <c r="D1906" s="497" t="str">
        <f>Table10[[#This Row],[ID NCC]]&amp;Table10[[#This Row],[Trạm/DTR]]</f>
        <v>001J3000002HLmzIAGĐại Lộc</v>
      </c>
      <c r="E1906" s="497" t="str">
        <f>IF(Table10[[#This Row],[DTR/Trạm]]="DTR",_xlfn.XLOOKUP(Table10[[#This Row],[ID NCC]],DS_NCC_DTR[ID NCC],DS_NCC_DTR[Nhân viên]),_xlfn.XLOOKUP(Table10[[#This Row],[ID NCC]],Data_TongTram2[ID NCC],Data_TongTram2[Nhân viên]))</f>
        <v>Trần Xuân Kiên</v>
      </c>
      <c r="F1906" s="497" t="str">
        <f>IF(Table10[[#This Row],[Trạm/DTR]]="DTR",_xlfn.XLOOKUP(Table10[[#This Row],[ID NCC]],DS_NCC_DTR[ID NCC],DS_NCC_DTR[Admin miền]),_xlfn.XLOOKUP(Table10[[#This Row],[Trạm/DTR]],Table16[Trạm],Table16[[Admin ]]))</f>
        <v>Đào Dương Anh Thư</v>
      </c>
      <c r="G1906" t="s">
        <v>1296</v>
      </c>
      <c r="H1906" s="497" t="str">
        <f>VLOOKUP(Table10[[#This Row],[Sản Phẩm RG]],'Thông tin'!C:F,4,0)</f>
        <v>PET chai</v>
      </c>
      <c r="I1906">
        <v>1820</v>
      </c>
      <c r="J1906" s="497">
        <f>Table10[[#This Row],[Sản lượng kg]]/1000</f>
        <v>1.82</v>
      </c>
      <c r="K1906" s="497" t="str">
        <f>_xlfn.XLOOKUP(Table10[[#This Row],[Loại Hàng]],Table59[Nhóm],Table59[Qui đổi])</f>
        <v>PET chai</v>
      </c>
      <c r="L1906" s="403">
        <v>46165</v>
      </c>
      <c r="M1906" t="s">
        <v>606</v>
      </c>
      <c r="N1906" s="497">
        <f>IF(COUNTIF($A$3:A1906,A1906)=1,1,0)</f>
        <v>0</v>
      </c>
    </row>
    <row r="1907" spans="1:14" x14ac:dyDescent="0.35">
      <c r="A1907" t="s">
        <v>309</v>
      </c>
      <c r="B1907" s="497" t="str">
        <f>IF(Table10[[#This Row],[DTR/Trạm]]="DTR",_xlfn.XLOOKUP(Table10[[#This Row],[ID NCC]],DS_NCC_DTR[ID NCC],DS_NCC_DTR[Tên NCC]),_xlfn.XLOOKUP(Table10[[#This Row],[ID NCC]],Data_TongTram2[ID NCC],Data_TongTram2[Tên NCC]))</f>
        <v>HKD Tạ Khánh Linh PET xá</v>
      </c>
      <c r="C1907" s="497" t="str">
        <f>IF(Table10[[#This Row],[Trạm/DTR]]="DTR","DTR","Trạm")</f>
        <v>Trạm</v>
      </c>
      <c r="D1907" s="497" t="str">
        <f>Table10[[#This Row],[ID NCC]]&amp;Table10[[#This Row],[Trạm/DTR]]</f>
        <v>001J3000002HLkFIAWĐại Lộc</v>
      </c>
      <c r="E1907" s="497" t="str">
        <f>IF(Table10[[#This Row],[DTR/Trạm]]="DTR",_xlfn.XLOOKUP(Table10[[#This Row],[ID NCC]],DS_NCC_DTR[ID NCC],DS_NCC_DTR[Nhân viên]),_xlfn.XLOOKUP(Table10[[#This Row],[ID NCC]],Data_TongTram2[ID NCC],Data_TongTram2[Nhân viên]))</f>
        <v>Phan Hiếu Lộc</v>
      </c>
      <c r="F1907" s="497" t="str">
        <f>IF(Table10[[#This Row],[Trạm/DTR]]="DTR",_xlfn.XLOOKUP(Table10[[#This Row],[ID NCC]],DS_NCC_DTR[ID NCC],DS_NCC_DTR[Admin miền]),_xlfn.XLOOKUP(Table10[[#This Row],[Trạm/DTR]],Table16[Trạm],Table16[[Admin ]]))</f>
        <v>Đào Dương Anh Thư</v>
      </c>
      <c r="G1907" t="s">
        <v>1296</v>
      </c>
      <c r="H1907" s="497" t="str">
        <f>VLOOKUP(Table10[[#This Row],[Sản Phẩm RG]],'Thông tin'!C:F,4,0)</f>
        <v>PET chai</v>
      </c>
      <c r="I1907">
        <v>1039</v>
      </c>
      <c r="J1907" s="497">
        <f>Table10[[#This Row],[Sản lượng kg]]/1000</f>
        <v>1.0389999999999999</v>
      </c>
      <c r="K1907" s="497" t="str">
        <f>_xlfn.XLOOKUP(Table10[[#This Row],[Loại Hàng]],Table59[Nhóm],Table59[Qui đổi])</f>
        <v>PET chai</v>
      </c>
      <c r="L1907" s="403">
        <v>46165</v>
      </c>
      <c r="M1907" t="s">
        <v>606</v>
      </c>
      <c r="N1907" s="497">
        <f>IF(COUNTIF($A$3:A1907,A1907)=1,1,0)</f>
        <v>0</v>
      </c>
    </row>
    <row r="1908" spans="1:14" x14ac:dyDescent="0.35">
      <c r="A1908" t="s">
        <v>299</v>
      </c>
      <c r="B1908" s="497" t="str">
        <f>IF(Table10[[#This Row],[DTR/Trạm]]="DTR",_xlfn.XLOOKUP(Table10[[#This Row],[ID NCC]],DS_NCC_DTR[ID NCC],DS_NCC_DTR[Tên NCC]),_xlfn.XLOOKUP(Table10[[#This Row],[ID NCC]],Data_TongTram2[ID NCC],Data_TongTram2[Tên NCC]))</f>
        <v>Chị Thủy (Dầu Giây) Pet Xá</v>
      </c>
      <c r="C1908" s="497" t="str">
        <f>IF(Table10[[#This Row],[Trạm/DTR]]="DTR","DTR","Trạm")</f>
        <v>Trạm</v>
      </c>
      <c r="D1908" s="497" t="str">
        <f>Table10[[#This Row],[ID NCC]]&amp;Table10[[#This Row],[Trạm/DTR]]</f>
        <v>001J3000007XO2kIAGĐại Lộc</v>
      </c>
      <c r="E1908" s="497" t="str">
        <f>IF(Table10[[#This Row],[DTR/Trạm]]="DTR",_xlfn.XLOOKUP(Table10[[#This Row],[ID NCC]],DS_NCC_DTR[ID NCC],DS_NCC_DTR[Nhân viên]),_xlfn.XLOOKUP(Table10[[#This Row],[ID NCC]],Data_TongTram2[ID NCC],Data_TongTram2[Nhân viên]))</f>
        <v>Phan Hiếu Lộc</v>
      </c>
      <c r="F1908" s="497" t="str">
        <f>IF(Table10[[#This Row],[Trạm/DTR]]="DTR",_xlfn.XLOOKUP(Table10[[#This Row],[ID NCC]],DS_NCC_DTR[ID NCC],DS_NCC_DTR[Admin miền]),_xlfn.XLOOKUP(Table10[[#This Row],[Trạm/DTR]],Table16[Trạm],Table16[[Admin ]]))</f>
        <v>Đào Dương Anh Thư</v>
      </c>
      <c r="G1908" t="s">
        <v>1296</v>
      </c>
      <c r="H1908" s="497" t="str">
        <f>VLOOKUP(Table10[[#This Row],[Sản Phẩm RG]],'Thông tin'!C:F,4,0)</f>
        <v>PET chai</v>
      </c>
      <c r="I1908">
        <v>580</v>
      </c>
      <c r="J1908" s="497">
        <f>Table10[[#This Row],[Sản lượng kg]]/1000</f>
        <v>0.57999999999999996</v>
      </c>
      <c r="K1908" s="497" t="str">
        <f>_xlfn.XLOOKUP(Table10[[#This Row],[Loại Hàng]],Table59[Nhóm],Table59[Qui đổi])</f>
        <v>PET chai</v>
      </c>
      <c r="L1908" s="403">
        <v>46165</v>
      </c>
      <c r="M1908" t="s">
        <v>606</v>
      </c>
      <c r="N1908" s="497">
        <f>IF(COUNTIF($A$3:A1908,A1908)=1,1,0)</f>
        <v>0</v>
      </c>
    </row>
    <row r="1909" spans="1:14" x14ac:dyDescent="0.35">
      <c r="A1909" t="s">
        <v>296</v>
      </c>
      <c r="B1909" s="497" t="str">
        <f>IF(Table10[[#This Row],[DTR/Trạm]]="DTR",_xlfn.XLOOKUP(Table10[[#This Row],[ID NCC]],DS_NCC_DTR[ID NCC],DS_NCC_DTR[Tên NCC]),_xlfn.XLOOKUP(Table10[[#This Row],[ID NCC]],Data_TongTram2[ID NCC],Data_TongTram2[Tên NCC]))</f>
        <v>Hkd Cô Tư PET xá</v>
      </c>
      <c r="C1909" s="497" t="str">
        <f>IF(Table10[[#This Row],[Trạm/DTR]]="DTR","DTR","Trạm")</f>
        <v>Trạm</v>
      </c>
      <c r="D1909" s="497" t="str">
        <f>Table10[[#This Row],[ID NCC]]&amp;Table10[[#This Row],[Trạm/DTR]]</f>
        <v>001J3000002HLYHIA4Đại Lộc</v>
      </c>
      <c r="E1909" s="497" t="str">
        <f>IF(Table10[[#This Row],[DTR/Trạm]]="DTR",_xlfn.XLOOKUP(Table10[[#This Row],[ID NCC]],DS_NCC_DTR[ID NCC],DS_NCC_DTR[Nhân viên]),_xlfn.XLOOKUP(Table10[[#This Row],[ID NCC]],Data_TongTram2[ID NCC],Data_TongTram2[Nhân viên]))</f>
        <v>Phan Hiếu Lộc</v>
      </c>
      <c r="F1909" s="497" t="str">
        <f>IF(Table10[[#This Row],[Trạm/DTR]]="DTR",_xlfn.XLOOKUP(Table10[[#This Row],[ID NCC]],DS_NCC_DTR[ID NCC],DS_NCC_DTR[Admin miền]),_xlfn.XLOOKUP(Table10[[#This Row],[Trạm/DTR]],Table16[Trạm],Table16[[Admin ]]))</f>
        <v>Đào Dương Anh Thư</v>
      </c>
      <c r="G1909" t="s">
        <v>1296</v>
      </c>
      <c r="H1909" s="497" t="str">
        <f>VLOOKUP(Table10[[#This Row],[Sản Phẩm RG]],'Thông tin'!C:F,4,0)</f>
        <v>PET chai</v>
      </c>
      <c r="I1909">
        <v>1020</v>
      </c>
      <c r="J1909" s="497">
        <f>Table10[[#This Row],[Sản lượng kg]]/1000</f>
        <v>1.02</v>
      </c>
      <c r="K1909" s="497" t="str">
        <f>_xlfn.XLOOKUP(Table10[[#This Row],[Loại Hàng]],Table59[Nhóm],Table59[Qui đổi])</f>
        <v>PET chai</v>
      </c>
      <c r="L1909" s="403">
        <v>46165</v>
      </c>
      <c r="M1909" t="s">
        <v>606</v>
      </c>
      <c r="N1909" s="497">
        <f>IF(COUNTIF($A$3:A1909,A1909)=1,1,0)</f>
        <v>0</v>
      </c>
    </row>
    <row r="1910" spans="1:14" x14ac:dyDescent="0.35">
      <c r="A1910" t="s">
        <v>329</v>
      </c>
      <c r="B1910" s="497" t="str">
        <f>IF(Table10[[#This Row],[DTR/Trạm]]="DTR",_xlfn.XLOOKUP(Table10[[#This Row],[ID NCC]],DS_NCC_DTR[ID NCC],DS_NCC_DTR[Tên NCC]),_xlfn.XLOOKUP(Table10[[#This Row],[ID NCC]],Data_TongTram2[ID NCC],Data_TongTram2[Tên NCC]))</f>
        <v>HKD Nguyễn Thị Nga PET xá</v>
      </c>
      <c r="C1910" s="497" t="str">
        <f>IF(Table10[[#This Row],[Trạm/DTR]]="DTR","DTR","Trạm")</f>
        <v>Trạm</v>
      </c>
      <c r="D1910" s="497" t="str">
        <f>Table10[[#This Row],[ID NCC]]&amp;Table10[[#This Row],[Trạm/DTR]]</f>
        <v>001J3000002HLf1IAGĐại Lộc</v>
      </c>
      <c r="E1910" s="497" t="str">
        <f>IF(Table10[[#This Row],[DTR/Trạm]]="DTR",_xlfn.XLOOKUP(Table10[[#This Row],[ID NCC]],DS_NCC_DTR[ID NCC],DS_NCC_DTR[Nhân viên]),_xlfn.XLOOKUP(Table10[[#This Row],[ID NCC]],Data_TongTram2[ID NCC],Data_TongTram2[Nhân viên]))</f>
        <v>Phan Hiếu Lộc</v>
      </c>
      <c r="F1910" s="497" t="str">
        <f>IF(Table10[[#This Row],[Trạm/DTR]]="DTR",_xlfn.XLOOKUP(Table10[[#This Row],[ID NCC]],DS_NCC_DTR[ID NCC],DS_NCC_DTR[Admin miền]),_xlfn.XLOOKUP(Table10[[#This Row],[Trạm/DTR]],Table16[Trạm],Table16[[Admin ]]))</f>
        <v>Đào Dương Anh Thư</v>
      </c>
      <c r="G1910" t="s">
        <v>1296</v>
      </c>
      <c r="H1910" s="497" t="str">
        <f>VLOOKUP(Table10[[#This Row],[Sản Phẩm RG]],'Thông tin'!C:F,4,0)</f>
        <v>PET chai</v>
      </c>
      <c r="I1910">
        <v>990</v>
      </c>
      <c r="J1910" s="497">
        <f>Table10[[#This Row],[Sản lượng kg]]/1000</f>
        <v>0.99</v>
      </c>
      <c r="K1910" s="497" t="str">
        <f>_xlfn.XLOOKUP(Table10[[#This Row],[Loại Hàng]],Table59[Nhóm],Table59[Qui đổi])</f>
        <v>PET chai</v>
      </c>
      <c r="L1910" s="403">
        <v>46165</v>
      </c>
      <c r="M1910" t="s">
        <v>606</v>
      </c>
      <c r="N1910" s="497">
        <f>IF(COUNTIF($A$3:A1910,A1910)=1,1,0)</f>
        <v>0</v>
      </c>
    </row>
    <row r="1911" spans="1:14" x14ac:dyDescent="0.35">
      <c r="A1911" t="s">
        <v>348</v>
      </c>
      <c r="B1911" s="497" t="str">
        <f>IF(Table10[[#This Row],[DTR/Trạm]]="DTR",_xlfn.XLOOKUP(Table10[[#This Row],[ID NCC]],DS_NCC_DTR[ID NCC],DS_NCC_DTR[Tên NCC]),_xlfn.XLOOKUP(Table10[[#This Row],[ID NCC]],Data_TongTram2[ID NCC],Data_TongTram2[Tên NCC]))</f>
        <v>Công ty TNHH MTV Thu Mua Phế Liệu Thương Viên</v>
      </c>
      <c r="C1911" s="497" t="str">
        <f>IF(Table10[[#This Row],[Trạm/DTR]]="DTR","DTR","Trạm")</f>
        <v>Trạm</v>
      </c>
      <c r="D1911" s="497" t="str">
        <f>Table10[[#This Row],[ID NCC]]&amp;Table10[[#This Row],[Trạm/DTR]]</f>
        <v>001J3000002HLbQIAWĐại Lộc</v>
      </c>
      <c r="E1911" s="497" t="str">
        <f>IF(Table10[[#This Row],[DTR/Trạm]]="DTR",_xlfn.XLOOKUP(Table10[[#This Row],[ID NCC]],DS_NCC_DTR[ID NCC],DS_NCC_DTR[Nhân viên]),_xlfn.XLOOKUP(Table10[[#This Row],[ID NCC]],Data_TongTram2[ID NCC],Data_TongTram2[Nhân viên]))</f>
        <v>Dương Quốc Trung</v>
      </c>
      <c r="F1911" s="497" t="str">
        <f>IF(Table10[[#This Row],[Trạm/DTR]]="DTR",_xlfn.XLOOKUP(Table10[[#This Row],[ID NCC]],DS_NCC_DTR[ID NCC],DS_NCC_DTR[Admin miền]),_xlfn.XLOOKUP(Table10[[#This Row],[Trạm/DTR]],Table16[Trạm],Table16[[Admin ]]))</f>
        <v>Đào Dương Anh Thư</v>
      </c>
      <c r="G1911" t="s">
        <v>2240</v>
      </c>
      <c r="H1911" s="497" t="str">
        <f>VLOOKUP(Table10[[#This Row],[Sản Phẩm RG]],'Thông tin'!C:F,4,0)</f>
        <v>PET chai</v>
      </c>
      <c r="I1911">
        <v>7859</v>
      </c>
      <c r="J1911" s="497">
        <f>Table10[[#This Row],[Sản lượng kg]]/1000</f>
        <v>7.859</v>
      </c>
      <c r="K1911" s="497" t="str">
        <f>_xlfn.XLOOKUP(Table10[[#This Row],[Loại Hàng]],Table59[Nhóm],Table59[Qui đổi])</f>
        <v>PET chai</v>
      </c>
      <c r="L1911" s="403">
        <v>46165</v>
      </c>
      <c r="M1911" t="s">
        <v>606</v>
      </c>
      <c r="N1911" s="497">
        <f>IF(COUNTIF($A$3:A1911,A1911)=1,1,0)</f>
        <v>0</v>
      </c>
    </row>
    <row r="1912" spans="1:14" x14ac:dyDescent="0.35">
      <c r="A1912" t="s">
        <v>743</v>
      </c>
      <c r="B1912" s="497" t="str">
        <f>IF(Table10[[#This Row],[DTR/Trạm]]="DTR",_xlfn.XLOOKUP(Table10[[#This Row],[ID NCC]],DS_NCC_DTR[ID NCC],DS_NCC_DTR[Tên NCC]),_xlfn.XLOOKUP(Table10[[#This Row],[ID NCC]],Data_TongTram2[ID NCC],Data_TongTram2[Tên NCC]))</f>
        <v>HKD Đinh Thị Thúy</v>
      </c>
      <c r="C1912" s="497" t="str">
        <f>IF(Table10[[#This Row],[Trạm/DTR]]="DTR","DTR","Trạm")</f>
        <v>Trạm</v>
      </c>
      <c r="D1912" s="497" t="str">
        <f>Table10[[#This Row],[ID NCC]]&amp;Table10[[#This Row],[Trạm/DTR]]</f>
        <v>001J3000005FztKIASĐại Lộc</v>
      </c>
      <c r="E1912" s="497" t="str">
        <f>IF(Table10[[#This Row],[DTR/Trạm]]="DTR",_xlfn.XLOOKUP(Table10[[#This Row],[ID NCC]],DS_NCC_DTR[ID NCC],DS_NCC_DTR[Nhân viên]),_xlfn.XLOOKUP(Table10[[#This Row],[ID NCC]],Data_TongTram2[ID NCC],Data_TongTram2[Nhân viên]))</f>
        <v>Nguyễn Thị Hạnh Dung</v>
      </c>
      <c r="F1912" s="497" t="str">
        <f>IF(Table10[[#This Row],[Trạm/DTR]]="DTR",_xlfn.XLOOKUP(Table10[[#This Row],[ID NCC]],DS_NCC_DTR[ID NCC],DS_NCC_DTR[Admin miền]),_xlfn.XLOOKUP(Table10[[#This Row],[Trạm/DTR]],Table16[Trạm],Table16[[Admin ]]))</f>
        <v>Đào Dương Anh Thư</v>
      </c>
      <c r="G1912" t="s">
        <v>2240</v>
      </c>
      <c r="H1912" s="497" t="str">
        <f>VLOOKUP(Table10[[#This Row],[Sản Phẩm RG]],'Thông tin'!C:F,4,0)</f>
        <v>PET chai</v>
      </c>
      <c r="I1912">
        <v>10476</v>
      </c>
      <c r="J1912" s="497">
        <f>Table10[[#This Row],[Sản lượng kg]]/1000</f>
        <v>10.476000000000001</v>
      </c>
      <c r="K1912" s="497" t="str">
        <f>_xlfn.XLOOKUP(Table10[[#This Row],[Loại Hàng]],Table59[Nhóm],Table59[Qui đổi])</f>
        <v>PET chai</v>
      </c>
      <c r="L1912" s="403">
        <v>46165</v>
      </c>
      <c r="M1912" t="s">
        <v>606</v>
      </c>
      <c r="N1912" s="497">
        <f>IF(COUNTIF($A$3:A1912,A1912)=1,1,0)</f>
        <v>0</v>
      </c>
    </row>
    <row r="1913" spans="1:14" x14ac:dyDescent="0.35">
      <c r="A1913" t="s">
        <v>316</v>
      </c>
      <c r="B1913" s="497" t="str">
        <f>IF(Table10[[#This Row],[DTR/Trạm]]="DTR",_xlfn.XLOOKUP(Table10[[#This Row],[ID NCC]],DS_NCC_DTR[ID NCC],DS_NCC_DTR[Tên NCC]),_xlfn.XLOOKUP(Table10[[#This Row],[ID NCC]],Data_TongTram2[ID NCC],Data_TongTram2[Tên NCC]))</f>
        <v>Hkd Hồ Danh</v>
      </c>
      <c r="C1913" s="497" t="str">
        <f>IF(Table10[[#This Row],[Trạm/DTR]]="DTR","DTR","Trạm")</f>
        <v>Trạm</v>
      </c>
      <c r="D1913" s="497" t="str">
        <f>Table10[[#This Row],[ID NCC]]&amp;Table10[[#This Row],[Trạm/DTR]]</f>
        <v>001J3000002HLmzIAGĐại Lộc</v>
      </c>
      <c r="E1913" s="497" t="str">
        <f>IF(Table10[[#This Row],[DTR/Trạm]]="DTR",_xlfn.XLOOKUP(Table10[[#This Row],[ID NCC]],DS_NCC_DTR[ID NCC],DS_NCC_DTR[Nhân viên]),_xlfn.XLOOKUP(Table10[[#This Row],[ID NCC]],Data_TongTram2[ID NCC],Data_TongTram2[Nhân viên]))</f>
        <v>Trần Xuân Kiên</v>
      </c>
      <c r="F1913" s="497" t="str">
        <f>IF(Table10[[#This Row],[Trạm/DTR]]="DTR",_xlfn.XLOOKUP(Table10[[#This Row],[ID NCC]],DS_NCC_DTR[ID NCC],DS_NCC_DTR[Admin miền]),_xlfn.XLOOKUP(Table10[[#This Row],[Trạm/DTR]],Table16[Trạm],Table16[[Admin ]]))</f>
        <v>Đào Dương Anh Thư</v>
      </c>
      <c r="G1913" t="s">
        <v>1296</v>
      </c>
      <c r="H1913" s="497" t="str">
        <f>VLOOKUP(Table10[[#This Row],[Sản Phẩm RG]],'Thông tin'!C:F,4,0)</f>
        <v>PET chai</v>
      </c>
      <c r="I1913">
        <v>1650</v>
      </c>
      <c r="J1913" s="497">
        <f>Table10[[#This Row],[Sản lượng kg]]/1000</f>
        <v>1.65</v>
      </c>
      <c r="K1913" s="497" t="str">
        <f>_xlfn.XLOOKUP(Table10[[#This Row],[Loại Hàng]],Table59[Nhóm],Table59[Qui đổi])</f>
        <v>PET chai</v>
      </c>
      <c r="L1913" s="403">
        <v>46165</v>
      </c>
      <c r="M1913" t="s">
        <v>606</v>
      </c>
      <c r="N1913" s="497">
        <f>IF(COUNTIF($A$3:A1913,A1913)=1,1,0)</f>
        <v>0</v>
      </c>
    </row>
    <row r="1914" spans="1:14" x14ac:dyDescent="0.35">
      <c r="A1914" t="s">
        <v>309</v>
      </c>
      <c r="B1914" s="497" t="str">
        <f>IF(Table10[[#This Row],[DTR/Trạm]]="DTR",_xlfn.XLOOKUP(Table10[[#This Row],[ID NCC]],DS_NCC_DTR[ID NCC],DS_NCC_DTR[Tên NCC]),_xlfn.XLOOKUP(Table10[[#This Row],[ID NCC]],Data_TongTram2[ID NCC],Data_TongTram2[Tên NCC]))</f>
        <v>HKD Tạ Khánh Linh PET xá</v>
      </c>
      <c r="C1914" s="497" t="str">
        <f>IF(Table10[[#This Row],[Trạm/DTR]]="DTR","DTR","Trạm")</f>
        <v>Trạm</v>
      </c>
      <c r="D1914" s="497" t="str">
        <f>Table10[[#This Row],[ID NCC]]&amp;Table10[[#This Row],[Trạm/DTR]]</f>
        <v>001J3000002HLkFIAWĐại Lộc</v>
      </c>
      <c r="E1914" s="497" t="str">
        <f>IF(Table10[[#This Row],[DTR/Trạm]]="DTR",_xlfn.XLOOKUP(Table10[[#This Row],[ID NCC]],DS_NCC_DTR[ID NCC],DS_NCC_DTR[Nhân viên]),_xlfn.XLOOKUP(Table10[[#This Row],[ID NCC]],Data_TongTram2[ID NCC],Data_TongTram2[Nhân viên]))</f>
        <v>Phan Hiếu Lộc</v>
      </c>
      <c r="F1914" s="497" t="str">
        <f>IF(Table10[[#This Row],[Trạm/DTR]]="DTR",_xlfn.XLOOKUP(Table10[[#This Row],[ID NCC]],DS_NCC_DTR[ID NCC],DS_NCC_DTR[Admin miền]),_xlfn.XLOOKUP(Table10[[#This Row],[Trạm/DTR]],Table16[Trạm],Table16[[Admin ]]))</f>
        <v>Đào Dương Anh Thư</v>
      </c>
      <c r="G1914" t="s">
        <v>1296</v>
      </c>
      <c r="H1914" s="497" t="str">
        <f>VLOOKUP(Table10[[#This Row],[Sản Phẩm RG]],'Thông tin'!C:F,4,0)</f>
        <v>PET chai</v>
      </c>
      <c r="I1914">
        <v>900</v>
      </c>
      <c r="J1914" s="497">
        <f>Table10[[#This Row],[Sản lượng kg]]/1000</f>
        <v>0.9</v>
      </c>
      <c r="K1914" s="497" t="str">
        <f>_xlfn.XLOOKUP(Table10[[#This Row],[Loại Hàng]],Table59[Nhóm],Table59[Qui đổi])</f>
        <v>PET chai</v>
      </c>
      <c r="L1914" s="403">
        <v>46165</v>
      </c>
      <c r="M1914" t="s">
        <v>606</v>
      </c>
      <c r="N1914" s="497">
        <f>IF(COUNTIF($A$3:A1914,A1914)=1,1,0)</f>
        <v>0</v>
      </c>
    </row>
    <row r="1915" spans="1:14" x14ac:dyDescent="0.35">
      <c r="A1915" t="s">
        <v>299</v>
      </c>
      <c r="B1915" s="497" t="str">
        <f>IF(Table10[[#This Row],[DTR/Trạm]]="DTR",_xlfn.XLOOKUP(Table10[[#This Row],[ID NCC]],DS_NCC_DTR[ID NCC],DS_NCC_DTR[Tên NCC]),_xlfn.XLOOKUP(Table10[[#This Row],[ID NCC]],Data_TongTram2[ID NCC],Data_TongTram2[Tên NCC]))</f>
        <v>Chị Thủy (Dầu Giây) Pet Xá</v>
      </c>
      <c r="C1915" s="497" t="str">
        <f>IF(Table10[[#This Row],[Trạm/DTR]]="DTR","DTR","Trạm")</f>
        <v>Trạm</v>
      </c>
      <c r="D1915" s="497" t="str">
        <f>Table10[[#This Row],[ID NCC]]&amp;Table10[[#This Row],[Trạm/DTR]]</f>
        <v>001J3000007XO2kIAGĐại Lộc</v>
      </c>
      <c r="E1915" s="497" t="str">
        <f>IF(Table10[[#This Row],[DTR/Trạm]]="DTR",_xlfn.XLOOKUP(Table10[[#This Row],[ID NCC]],DS_NCC_DTR[ID NCC],DS_NCC_DTR[Nhân viên]),_xlfn.XLOOKUP(Table10[[#This Row],[ID NCC]],Data_TongTram2[ID NCC],Data_TongTram2[Nhân viên]))</f>
        <v>Phan Hiếu Lộc</v>
      </c>
      <c r="F1915" s="497" t="str">
        <f>IF(Table10[[#This Row],[Trạm/DTR]]="DTR",_xlfn.XLOOKUP(Table10[[#This Row],[ID NCC]],DS_NCC_DTR[ID NCC],DS_NCC_DTR[Admin miền]),_xlfn.XLOOKUP(Table10[[#This Row],[Trạm/DTR]],Table16[Trạm],Table16[[Admin ]]))</f>
        <v>Đào Dương Anh Thư</v>
      </c>
      <c r="G1915" t="s">
        <v>1296</v>
      </c>
      <c r="H1915" s="497" t="str">
        <f>VLOOKUP(Table10[[#This Row],[Sản Phẩm RG]],'Thông tin'!C:F,4,0)</f>
        <v>PET chai</v>
      </c>
      <c r="I1915">
        <v>750</v>
      </c>
      <c r="J1915" s="497">
        <f>Table10[[#This Row],[Sản lượng kg]]/1000</f>
        <v>0.75</v>
      </c>
      <c r="K1915" s="497" t="str">
        <f>_xlfn.XLOOKUP(Table10[[#This Row],[Loại Hàng]],Table59[Nhóm],Table59[Qui đổi])</f>
        <v>PET chai</v>
      </c>
      <c r="L1915" s="403">
        <v>46165</v>
      </c>
      <c r="M1915" t="s">
        <v>606</v>
      </c>
      <c r="N1915" s="497">
        <f>IF(COUNTIF($A$3:A1915,A1915)=1,1,0)</f>
        <v>0</v>
      </c>
    </row>
    <row r="1916" spans="1:14" x14ac:dyDescent="0.35">
      <c r="A1916" t="s">
        <v>359</v>
      </c>
      <c r="B1916" s="497" t="str">
        <f>IF(Table10[[#This Row],[DTR/Trạm]]="DTR",_xlfn.XLOOKUP(Table10[[#This Row],[ID NCC]],DS_NCC_DTR[ID NCC],DS_NCC_DTR[Tên NCC]),_xlfn.XLOOKUP(Table10[[#This Row],[ID NCC]],Data_TongTram2[ID NCC],Data_TongTram2[Tên NCC]))</f>
        <v>Trung Trinh (Long Khánh) PET xá</v>
      </c>
      <c r="C1916" s="497" t="str">
        <f>IF(Table10[[#This Row],[Trạm/DTR]]="DTR","DTR","Trạm")</f>
        <v>Trạm</v>
      </c>
      <c r="D1916" s="497" t="str">
        <f>Table10[[#This Row],[ID NCC]]&amp;Table10[[#This Row],[Trạm/DTR]]</f>
        <v>001J3000002HLkIIAWĐại Lộc</v>
      </c>
      <c r="E1916" s="497" t="str">
        <f>IF(Table10[[#This Row],[DTR/Trạm]]="DTR",_xlfn.XLOOKUP(Table10[[#This Row],[ID NCC]],DS_NCC_DTR[ID NCC],DS_NCC_DTR[Nhân viên]),_xlfn.XLOOKUP(Table10[[#This Row],[ID NCC]],Data_TongTram2[ID NCC],Data_TongTram2[Nhân viên]))</f>
        <v>Phan Hiếu Lộc</v>
      </c>
      <c r="F1916" s="497" t="str">
        <f>IF(Table10[[#This Row],[Trạm/DTR]]="DTR",_xlfn.XLOOKUP(Table10[[#This Row],[ID NCC]],DS_NCC_DTR[ID NCC],DS_NCC_DTR[Admin miền]),_xlfn.XLOOKUP(Table10[[#This Row],[Trạm/DTR]],Table16[Trạm],Table16[[Admin ]]))</f>
        <v>Đào Dương Anh Thư</v>
      </c>
      <c r="G1916" t="s">
        <v>1296</v>
      </c>
      <c r="H1916" s="497" t="str">
        <f>VLOOKUP(Table10[[#This Row],[Sản Phẩm RG]],'Thông tin'!C:F,4,0)</f>
        <v>PET chai</v>
      </c>
      <c r="I1916">
        <v>650</v>
      </c>
      <c r="J1916" s="497">
        <f>Table10[[#This Row],[Sản lượng kg]]/1000</f>
        <v>0.65</v>
      </c>
      <c r="K1916" s="497" t="str">
        <f>_xlfn.XLOOKUP(Table10[[#This Row],[Loại Hàng]],Table59[Nhóm],Table59[Qui đổi])</f>
        <v>PET chai</v>
      </c>
      <c r="L1916" s="403">
        <v>46165</v>
      </c>
      <c r="M1916" t="s">
        <v>606</v>
      </c>
      <c r="N1916" s="497">
        <f>IF(COUNTIF($A$3:A1916,A1916)=1,1,0)</f>
        <v>0</v>
      </c>
    </row>
    <row r="1917" spans="1:14" x14ac:dyDescent="0.35">
      <c r="A1917" t="s">
        <v>366</v>
      </c>
      <c r="B1917" s="497" t="str">
        <f>IF(Table10[[#This Row],[DTR/Trạm]]="DTR",_xlfn.XLOOKUP(Table10[[#This Row],[ID NCC]],DS_NCC_DTR[ID NCC],DS_NCC_DTR[Tên NCC]),_xlfn.XLOOKUP(Table10[[#This Row],[ID NCC]],Data_TongTram2[ID NCC],Data_TongTram2[Tên NCC]))</f>
        <v>HKD Văn Tĩnh PET xá</v>
      </c>
      <c r="C1917" s="497" t="str">
        <f>IF(Table10[[#This Row],[Trạm/DTR]]="DTR","DTR","Trạm")</f>
        <v>Trạm</v>
      </c>
      <c r="D1917" s="497" t="str">
        <f>Table10[[#This Row],[ID NCC]]&amp;Table10[[#This Row],[Trạm/DTR]]</f>
        <v>001J3000002IU7kIAGĐại Lộc</v>
      </c>
      <c r="E1917" s="497" t="str">
        <f>IF(Table10[[#This Row],[DTR/Trạm]]="DTR",_xlfn.XLOOKUP(Table10[[#This Row],[ID NCC]],DS_NCC_DTR[ID NCC],DS_NCC_DTR[Nhân viên]),_xlfn.XLOOKUP(Table10[[#This Row],[ID NCC]],Data_TongTram2[ID NCC],Data_TongTram2[Nhân viên]))</f>
        <v>Phan Hiếu Lộc</v>
      </c>
      <c r="F1917" s="497" t="str">
        <f>IF(Table10[[#This Row],[Trạm/DTR]]="DTR",_xlfn.XLOOKUP(Table10[[#This Row],[ID NCC]],DS_NCC_DTR[ID NCC],DS_NCC_DTR[Admin miền]),_xlfn.XLOOKUP(Table10[[#This Row],[Trạm/DTR]],Table16[Trạm],Table16[[Admin ]]))</f>
        <v>Đào Dương Anh Thư</v>
      </c>
      <c r="G1917" t="s">
        <v>1296</v>
      </c>
      <c r="H1917" s="497" t="str">
        <f>VLOOKUP(Table10[[#This Row],[Sản Phẩm RG]],'Thông tin'!C:F,4,0)</f>
        <v>PET chai</v>
      </c>
      <c r="I1917">
        <v>1250</v>
      </c>
      <c r="J1917" s="497">
        <f>Table10[[#This Row],[Sản lượng kg]]/1000</f>
        <v>1.25</v>
      </c>
      <c r="K1917" s="497" t="str">
        <f>_xlfn.XLOOKUP(Table10[[#This Row],[Loại Hàng]],Table59[Nhóm],Table59[Qui đổi])</f>
        <v>PET chai</v>
      </c>
      <c r="L1917" s="403">
        <v>46165</v>
      </c>
      <c r="M1917" t="s">
        <v>606</v>
      </c>
      <c r="N1917" s="497">
        <f>IF(COUNTIF($A$3:A1917,A1917)=1,1,0)</f>
        <v>0</v>
      </c>
    </row>
    <row r="1918" spans="1:14" x14ac:dyDescent="0.35">
      <c r="A1918" t="s">
        <v>626</v>
      </c>
      <c r="B1918" s="497" t="str">
        <f>IF(Table10[[#This Row],[DTR/Trạm]]="DTR",_xlfn.XLOOKUP(Table10[[#This Row],[ID NCC]],DS_NCC_DTR[ID NCC],DS_NCC_DTR[Tên NCC]),_xlfn.XLOOKUP(Table10[[#This Row],[ID NCC]],Data_TongTram2[ID NCC],Data_TongTram2[Tên NCC]))</f>
        <v>HKD Mai Văn Thăng</v>
      </c>
      <c r="C1918" s="497" t="str">
        <f>IF(Table10[[#This Row],[Trạm/DTR]]="DTR","DTR","Trạm")</f>
        <v>Trạm</v>
      </c>
      <c r="D1918" s="497" t="str">
        <f>Table10[[#This Row],[ID NCC]]&amp;Table10[[#This Row],[Trạm/DTR]]</f>
        <v>001J3000002HjDmIAKĐại Lộc</v>
      </c>
      <c r="E1918" s="497" t="str">
        <f>IF(Table10[[#This Row],[DTR/Trạm]]="DTR",_xlfn.XLOOKUP(Table10[[#This Row],[ID NCC]],DS_NCC_DTR[ID NCC],DS_NCC_DTR[Nhân viên]),_xlfn.XLOOKUP(Table10[[#This Row],[ID NCC]],Data_TongTram2[ID NCC],Data_TongTram2[Nhân viên]))</f>
        <v>Trần Xuân Kiên</v>
      </c>
      <c r="F1918" s="497" t="str">
        <f>IF(Table10[[#This Row],[Trạm/DTR]]="DTR",_xlfn.XLOOKUP(Table10[[#This Row],[ID NCC]],DS_NCC_DTR[ID NCC],DS_NCC_DTR[Admin miền]),_xlfn.XLOOKUP(Table10[[#This Row],[Trạm/DTR]],Table16[Trạm],Table16[[Admin ]]))</f>
        <v>Đào Dương Anh Thư</v>
      </c>
      <c r="G1918" t="s">
        <v>2240</v>
      </c>
      <c r="H1918" s="497" t="str">
        <f>VLOOKUP(Table10[[#This Row],[Sản Phẩm RG]],'Thông tin'!C:F,4,0)</f>
        <v>PET chai</v>
      </c>
      <c r="I1918">
        <v>7932</v>
      </c>
      <c r="J1918" s="497">
        <f>Table10[[#This Row],[Sản lượng kg]]/1000</f>
        <v>7.9320000000000004</v>
      </c>
      <c r="K1918" s="497" t="str">
        <f>_xlfn.XLOOKUP(Table10[[#This Row],[Loại Hàng]],Table59[Nhóm],Table59[Qui đổi])</f>
        <v>PET chai</v>
      </c>
      <c r="L1918" s="403">
        <v>46167</v>
      </c>
      <c r="M1918" t="s">
        <v>606</v>
      </c>
      <c r="N1918" s="497">
        <f>IF(COUNTIF($A$3:A1918,A1918)=1,1,0)</f>
        <v>0</v>
      </c>
    </row>
    <row r="1919" spans="1:14" x14ac:dyDescent="0.35">
      <c r="A1919" t="s">
        <v>309</v>
      </c>
      <c r="B1919" s="497" t="str">
        <f>IF(Table10[[#This Row],[DTR/Trạm]]="DTR",_xlfn.XLOOKUP(Table10[[#This Row],[ID NCC]],DS_NCC_DTR[ID NCC],DS_NCC_DTR[Tên NCC]),_xlfn.XLOOKUP(Table10[[#This Row],[ID NCC]],Data_TongTram2[ID NCC],Data_TongTram2[Tên NCC]))</f>
        <v>HKD Tạ Khánh Linh PET xá</v>
      </c>
      <c r="C1919" s="497" t="str">
        <f>IF(Table10[[#This Row],[Trạm/DTR]]="DTR","DTR","Trạm")</f>
        <v>Trạm</v>
      </c>
      <c r="D1919" s="497" t="str">
        <f>Table10[[#This Row],[ID NCC]]&amp;Table10[[#This Row],[Trạm/DTR]]</f>
        <v>001J3000002HLkFIAWĐại Lộc</v>
      </c>
      <c r="E1919" s="497" t="str">
        <f>IF(Table10[[#This Row],[DTR/Trạm]]="DTR",_xlfn.XLOOKUP(Table10[[#This Row],[ID NCC]],DS_NCC_DTR[ID NCC],DS_NCC_DTR[Nhân viên]),_xlfn.XLOOKUP(Table10[[#This Row],[ID NCC]],Data_TongTram2[ID NCC],Data_TongTram2[Nhân viên]))</f>
        <v>Phan Hiếu Lộc</v>
      </c>
      <c r="F1919" s="497" t="str">
        <f>IF(Table10[[#This Row],[Trạm/DTR]]="DTR",_xlfn.XLOOKUP(Table10[[#This Row],[ID NCC]],DS_NCC_DTR[ID NCC],DS_NCC_DTR[Admin miền]),_xlfn.XLOOKUP(Table10[[#This Row],[Trạm/DTR]],Table16[Trạm],Table16[[Admin ]]))</f>
        <v>Đào Dương Anh Thư</v>
      </c>
      <c r="G1919" t="s">
        <v>1296</v>
      </c>
      <c r="H1919" s="497" t="str">
        <f>VLOOKUP(Table10[[#This Row],[Sản Phẩm RG]],'Thông tin'!C:F,4,0)</f>
        <v>PET chai</v>
      </c>
      <c r="I1919">
        <v>820</v>
      </c>
      <c r="J1919" s="497">
        <f>Table10[[#This Row],[Sản lượng kg]]/1000</f>
        <v>0.82</v>
      </c>
      <c r="K1919" s="497" t="str">
        <f>_xlfn.XLOOKUP(Table10[[#This Row],[Loại Hàng]],Table59[Nhóm],Table59[Qui đổi])</f>
        <v>PET chai</v>
      </c>
      <c r="L1919" s="403">
        <v>46167</v>
      </c>
      <c r="M1919" t="s">
        <v>606</v>
      </c>
      <c r="N1919" s="497">
        <f>IF(COUNTIF($A$3:A1919,A1919)=1,1,0)</f>
        <v>0</v>
      </c>
    </row>
    <row r="1920" spans="1:14" x14ac:dyDescent="0.35">
      <c r="A1920" t="s">
        <v>739</v>
      </c>
      <c r="B1920" s="497" t="str">
        <f>IF(Table10[[#This Row],[DTR/Trạm]]="DTR",_xlfn.XLOOKUP(Table10[[#This Row],[ID NCC]],DS_NCC_DTR[ID NCC],DS_NCC_DTR[Tên NCC]),_xlfn.XLOOKUP(Table10[[#This Row],[ID NCC]],Data_TongTram2[ID NCC],Data_TongTram2[Tên NCC]))</f>
        <v>HKD Phạm Văn Vương</v>
      </c>
      <c r="C1920" s="497" t="str">
        <f>IF(Table10[[#This Row],[Trạm/DTR]]="DTR","DTR","Trạm")</f>
        <v>Trạm</v>
      </c>
      <c r="D1920" s="497" t="str">
        <f>Table10[[#This Row],[ID NCC]]&amp;Table10[[#This Row],[Trạm/DTR]]</f>
        <v>001J3000002HLzfIAGĐại Lộc</v>
      </c>
      <c r="E1920" s="497" t="str">
        <f>IF(Table10[[#This Row],[DTR/Trạm]]="DTR",_xlfn.XLOOKUP(Table10[[#This Row],[ID NCC]],DS_NCC_DTR[ID NCC],DS_NCC_DTR[Nhân viên]),_xlfn.XLOOKUP(Table10[[#This Row],[ID NCC]],Data_TongTram2[ID NCC],Data_TongTram2[Nhân viên]))</f>
        <v>Dương Quốc Trung</v>
      </c>
      <c r="F1920" s="497" t="str">
        <f>IF(Table10[[#This Row],[Trạm/DTR]]="DTR",_xlfn.XLOOKUP(Table10[[#This Row],[ID NCC]],DS_NCC_DTR[ID NCC],DS_NCC_DTR[Admin miền]),_xlfn.XLOOKUP(Table10[[#This Row],[Trạm/DTR]],Table16[Trạm],Table16[[Admin ]]))</f>
        <v>Đào Dương Anh Thư</v>
      </c>
      <c r="G1920" t="s">
        <v>2240</v>
      </c>
      <c r="H1920" s="497" t="str">
        <f>VLOOKUP(Table10[[#This Row],[Sản Phẩm RG]],'Thông tin'!C:F,4,0)</f>
        <v>PET chai</v>
      </c>
      <c r="I1920">
        <v>10672</v>
      </c>
      <c r="J1920" s="497">
        <f>Table10[[#This Row],[Sản lượng kg]]/1000</f>
        <v>10.672000000000001</v>
      </c>
      <c r="K1920" s="497" t="str">
        <f>_xlfn.XLOOKUP(Table10[[#This Row],[Loại Hàng]],Table59[Nhóm],Table59[Qui đổi])</f>
        <v>PET chai</v>
      </c>
      <c r="L1920" s="403">
        <v>46167</v>
      </c>
      <c r="M1920" t="s">
        <v>606</v>
      </c>
      <c r="N1920" s="497">
        <f>IF(COUNTIF($A$3:A1920,A1920)=1,1,0)</f>
        <v>0</v>
      </c>
    </row>
    <row r="1921" spans="1:14" x14ac:dyDescent="0.35">
      <c r="A1921" t="s">
        <v>300</v>
      </c>
      <c r="B1921" s="497" t="str">
        <f>IF(Table10[[#This Row],[DTR/Trạm]]="DTR",_xlfn.XLOOKUP(Table10[[#This Row],[ID NCC]],DS_NCC_DTR[ID NCC],DS_NCC_DTR[Tên NCC]),_xlfn.XLOOKUP(Table10[[#This Row],[ID NCC]],Data_TongTram2[ID NCC],Data_TongTram2[Tên NCC]))</f>
        <v>Anh Thành Cẩm Mỹ</v>
      </c>
      <c r="C1921" s="497" t="str">
        <f>IF(Table10[[#This Row],[Trạm/DTR]]="DTR","DTR","Trạm")</f>
        <v>Trạm</v>
      </c>
      <c r="D1921" s="497" t="str">
        <f>Table10[[#This Row],[ID NCC]]&amp;Table10[[#This Row],[Trạm/DTR]]</f>
        <v>001J3000002HLqqIAGĐại Lộc</v>
      </c>
      <c r="E1921" s="497" t="str">
        <f>IF(Table10[[#This Row],[DTR/Trạm]]="DTR",_xlfn.XLOOKUP(Table10[[#This Row],[ID NCC]],DS_NCC_DTR[ID NCC],DS_NCC_DTR[Nhân viên]),_xlfn.XLOOKUP(Table10[[#This Row],[ID NCC]],Data_TongTram2[ID NCC],Data_TongTram2[Nhân viên]))</f>
        <v>Phan Hiếu Lộc</v>
      </c>
      <c r="F1921" s="497" t="str">
        <f>IF(Table10[[#This Row],[Trạm/DTR]]="DTR",_xlfn.XLOOKUP(Table10[[#This Row],[ID NCC]],DS_NCC_DTR[ID NCC],DS_NCC_DTR[Admin miền]),_xlfn.XLOOKUP(Table10[[#This Row],[Trạm/DTR]],Table16[Trạm],Table16[[Admin ]]))</f>
        <v>Đào Dương Anh Thư</v>
      </c>
      <c r="G1921" t="s">
        <v>1296</v>
      </c>
      <c r="H1921" s="497" t="str">
        <f>VLOOKUP(Table10[[#This Row],[Sản Phẩm RG]],'Thông tin'!C:F,4,0)</f>
        <v>PET chai</v>
      </c>
      <c r="I1921">
        <v>670</v>
      </c>
      <c r="J1921" s="497">
        <f>Table10[[#This Row],[Sản lượng kg]]/1000</f>
        <v>0.67</v>
      </c>
      <c r="K1921" s="497" t="str">
        <f>_xlfn.XLOOKUP(Table10[[#This Row],[Loại Hàng]],Table59[Nhóm],Table59[Qui đổi])</f>
        <v>PET chai</v>
      </c>
      <c r="L1921" s="403">
        <v>46167</v>
      </c>
      <c r="M1921" t="s">
        <v>606</v>
      </c>
      <c r="N1921" s="497">
        <f>IF(COUNTIF($A$3:A1921,A1921)=1,1,0)</f>
        <v>0</v>
      </c>
    </row>
    <row r="1922" spans="1:14" x14ac:dyDescent="0.35">
      <c r="A1922" t="s">
        <v>296</v>
      </c>
      <c r="B1922" s="497" t="str">
        <f>IF(Table10[[#This Row],[DTR/Trạm]]="DTR",_xlfn.XLOOKUP(Table10[[#This Row],[ID NCC]],DS_NCC_DTR[ID NCC],DS_NCC_DTR[Tên NCC]),_xlfn.XLOOKUP(Table10[[#This Row],[ID NCC]],Data_TongTram2[ID NCC],Data_TongTram2[Tên NCC]))</f>
        <v>Hkd Cô Tư PET xá</v>
      </c>
      <c r="C1922" s="497" t="str">
        <f>IF(Table10[[#This Row],[Trạm/DTR]]="DTR","DTR","Trạm")</f>
        <v>Trạm</v>
      </c>
      <c r="D1922" s="497" t="str">
        <f>Table10[[#This Row],[ID NCC]]&amp;Table10[[#This Row],[Trạm/DTR]]</f>
        <v>001J3000002HLYHIA4Đại Lộc</v>
      </c>
      <c r="E1922" s="497" t="str">
        <f>IF(Table10[[#This Row],[DTR/Trạm]]="DTR",_xlfn.XLOOKUP(Table10[[#This Row],[ID NCC]],DS_NCC_DTR[ID NCC],DS_NCC_DTR[Nhân viên]),_xlfn.XLOOKUP(Table10[[#This Row],[ID NCC]],Data_TongTram2[ID NCC],Data_TongTram2[Nhân viên]))</f>
        <v>Phan Hiếu Lộc</v>
      </c>
      <c r="F1922" s="497" t="str">
        <f>IF(Table10[[#This Row],[Trạm/DTR]]="DTR",_xlfn.XLOOKUP(Table10[[#This Row],[ID NCC]],DS_NCC_DTR[ID NCC],DS_NCC_DTR[Admin miền]),_xlfn.XLOOKUP(Table10[[#This Row],[Trạm/DTR]],Table16[Trạm],Table16[[Admin ]]))</f>
        <v>Đào Dương Anh Thư</v>
      </c>
      <c r="G1922" t="s">
        <v>1296</v>
      </c>
      <c r="H1922" s="497" t="str">
        <f>VLOOKUP(Table10[[#This Row],[Sản Phẩm RG]],'Thông tin'!C:F,4,0)</f>
        <v>PET chai</v>
      </c>
      <c r="I1922">
        <v>1020</v>
      </c>
      <c r="J1922" s="497">
        <f>Table10[[#This Row],[Sản lượng kg]]/1000</f>
        <v>1.02</v>
      </c>
      <c r="K1922" s="497" t="str">
        <f>_xlfn.XLOOKUP(Table10[[#This Row],[Loại Hàng]],Table59[Nhóm],Table59[Qui đổi])</f>
        <v>PET chai</v>
      </c>
      <c r="L1922" s="403">
        <v>46167</v>
      </c>
      <c r="M1922" t="s">
        <v>606</v>
      </c>
      <c r="N1922" s="497">
        <f>IF(COUNTIF($A$3:A1922,A1922)=1,1,0)</f>
        <v>0</v>
      </c>
    </row>
    <row r="1923" spans="1:14" x14ac:dyDescent="0.35">
      <c r="A1923" t="s">
        <v>348</v>
      </c>
      <c r="B1923" s="497" t="str">
        <f>IF(Table10[[#This Row],[DTR/Trạm]]="DTR",_xlfn.XLOOKUP(Table10[[#This Row],[ID NCC]],DS_NCC_DTR[ID NCC],DS_NCC_DTR[Tên NCC]),_xlfn.XLOOKUP(Table10[[#This Row],[ID NCC]],Data_TongTram2[ID NCC],Data_TongTram2[Tên NCC]))</f>
        <v>Công ty TNHH MTV Thu Mua Phế Liệu Thương Viên</v>
      </c>
      <c r="C1923" s="497" t="str">
        <f>IF(Table10[[#This Row],[Trạm/DTR]]="DTR","DTR","Trạm")</f>
        <v>Trạm</v>
      </c>
      <c r="D1923" s="497" t="str">
        <f>Table10[[#This Row],[ID NCC]]&amp;Table10[[#This Row],[Trạm/DTR]]</f>
        <v>001J3000002HLbQIAWĐại Lộc</v>
      </c>
      <c r="E1923" s="497" t="str">
        <f>IF(Table10[[#This Row],[DTR/Trạm]]="DTR",_xlfn.XLOOKUP(Table10[[#This Row],[ID NCC]],DS_NCC_DTR[ID NCC],DS_NCC_DTR[Nhân viên]),_xlfn.XLOOKUP(Table10[[#This Row],[ID NCC]],Data_TongTram2[ID NCC],Data_TongTram2[Nhân viên]))</f>
        <v>Dương Quốc Trung</v>
      </c>
      <c r="F1923" s="497" t="str">
        <f>IF(Table10[[#This Row],[Trạm/DTR]]="DTR",_xlfn.XLOOKUP(Table10[[#This Row],[ID NCC]],DS_NCC_DTR[ID NCC],DS_NCC_DTR[Admin miền]),_xlfn.XLOOKUP(Table10[[#This Row],[Trạm/DTR]],Table16[Trạm],Table16[[Admin ]]))</f>
        <v>Đào Dương Anh Thư</v>
      </c>
      <c r="G1923" t="s">
        <v>2240</v>
      </c>
      <c r="H1923" s="497" t="str">
        <f>VLOOKUP(Table10[[#This Row],[Sản Phẩm RG]],'Thông tin'!C:F,4,0)</f>
        <v>PET chai</v>
      </c>
      <c r="I1923">
        <v>7295</v>
      </c>
      <c r="J1923" s="497">
        <f>Table10[[#This Row],[Sản lượng kg]]/1000</f>
        <v>7.2949999999999999</v>
      </c>
      <c r="K1923" s="497" t="str">
        <f>_xlfn.XLOOKUP(Table10[[#This Row],[Loại Hàng]],Table59[Nhóm],Table59[Qui đổi])</f>
        <v>PET chai</v>
      </c>
      <c r="L1923" s="403">
        <v>46167</v>
      </c>
      <c r="M1923" t="s">
        <v>606</v>
      </c>
      <c r="N1923" s="497">
        <f>IF(COUNTIF($A$3:A1923,A1923)=1,1,0)</f>
        <v>0</v>
      </c>
    </row>
    <row r="1924" spans="1:14" x14ac:dyDescent="0.35">
      <c r="A1924" t="s">
        <v>1662</v>
      </c>
      <c r="B1924" s="497" t="str">
        <f>IF(Table10[[#This Row],[DTR/Trạm]]="DTR",_xlfn.XLOOKUP(Table10[[#This Row],[ID NCC]],DS_NCC_DTR[ID NCC],DS_NCC_DTR[Tên NCC]),_xlfn.XLOOKUP(Table10[[#This Row],[ID NCC]],Data_TongTram2[ID NCC],Data_TongTram2[Tên NCC]))</f>
        <v>Nguyễn Thị Lành</v>
      </c>
      <c r="C1924" s="497" t="str">
        <f>IF(Table10[[#This Row],[Trạm/DTR]]="DTR","DTR","Trạm")</f>
        <v>Trạm</v>
      </c>
      <c r="D1924" s="497" t="str">
        <f>Table10[[#This Row],[ID NCC]]&amp;Table10[[#This Row],[Trạm/DTR]]</f>
        <v>001J3000002HLn0IAGĐại Lộc</v>
      </c>
      <c r="E1924" s="497" t="str">
        <f>IF(Table10[[#This Row],[DTR/Trạm]]="DTR",_xlfn.XLOOKUP(Table10[[#This Row],[ID NCC]],DS_NCC_DTR[ID NCC],DS_NCC_DTR[Nhân viên]),_xlfn.XLOOKUP(Table10[[#This Row],[ID NCC]],Data_TongTram2[ID NCC],Data_TongTram2[Nhân viên]))</f>
        <v>Trần Xuân Kiên</v>
      </c>
      <c r="F1924" s="497" t="str">
        <f>IF(Table10[[#This Row],[Trạm/DTR]]="DTR",_xlfn.XLOOKUP(Table10[[#This Row],[ID NCC]],DS_NCC_DTR[ID NCC],DS_NCC_DTR[Admin miền]),_xlfn.XLOOKUP(Table10[[#This Row],[Trạm/DTR]],Table16[Trạm],Table16[[Admin ]]))</f>
        <v>Đào Dương Anh Thư</v>
      </c>
      <c r="G1924" t="s">
        <v>1296</v>
      </c>
      <c r="H1924" s="497" t="str">
        <f>VLOOKUP(Table10[[#This Row],[Sản Phẩm RG]],'Thông tin'!C:F,4,0)</f>
        <v>PET chai</v>
      </c>
      <c r="I1924">
        <v>1120</v>
      </c>
      <c r="J1924" s="497">
        <f>Table10[[#This Row],[Sản lượng kg]]/1000</f>
        <v>1.1200000000000001</v>
      </c>
      <c r="K1924" s="497" t="str">
        <f>_xlfn.XLOOKUP(Table10[[#This Row],[Loại Hàng]],Table59[Nhóm],Table59[Qui đổi])</f>
        <v>PET chai</v>
      </c>
      <c r="L1924" s="403">
        <v>46167</v>
      </c>
      <c r="M1924" t="s">
        <v>606</v>
      </c>
      <c r="N1924" s="497">
        <f>IF(COUNTIF($A$3:A1924,A1924)=1,1,0)</f>
        <v>0</v>
      </c>
    </row>
    <row r="1925" spans="1:14" x14ac:dyDescent="0.35">
      <c r="A1925" t="s">
        <v>315</v>
      </c>
      <c r="B1925" s="497" t="str">
        <f>IF(Table10[[#This Row],[DTR/Trạm]]="DTR",_xlfn.XLOOKUP(Table10[[#This Row],[ID NCC]],DS_NCC_DTR[ID NCC],DS_NCC_DTR[Tên NCC]),_xlfn.XLOOKUP(Table10[[#This Row],[ID NCC]],Data_TongTram2[ID NCC],Data_TongTram2[Tên NCC]))</f>
        <v>HKD Bùi Văn Tuấn PET xá</v>
      </c>
      <c r="C1925" s="497" t="str">
        <f>IF(Table10[[#This Row],[Trạm/DTR]]="DTR","DTR","Trạm")</f>
        <v>Trạm</v>
      </c>
      <c r="D1925" s="497" t="str">
        <f>Table10[[#This Row],[ID NCC]]&amp;Table10[[#This Row],[Trạm/DTR]]</f>
        <v>001J3000002HLYJIA4Đại Lộc</v>
      </c>
      <c r="E1925" s="497" t="str">
        <f>IF(Table10[[#This Row],[DTR/Trạm]]="DTR",_xlfn.XLOOKUP(Table10[[#This Row],[ID NCC]],DS_NCC_DTR[ID NCC],DS_NCC_DTR[Nhân viên]),_xlfn.XLOOKUP(Table10[[#This Row],[ID NCC]],Data_TongTram2[ID NCC],Data_TongTram2[Nhân viên]))</f>
        <v>Phan Hiếu Lộc</v>
      </c>
      <c r="F1925" s="497" t="str">
        <f>IF(Table10[[#This Row],[Trạm/DTR]]="DTR",_xlfn.XLOOKUP(Table10[[#This Row],[ID NCC]],DS_NCC_DTR[ID NCC],DS_NCC_DTR[Admin miền]),_xlfn.XLOOKUP(Table10[[#This Row],[Trạm/DTR]],Table16[Trạm],Table16[[Admin ]]))</f>
        <v>Đào Dương Anh Thư</v>
      </c>
      <c r="G1925" t="s">
        <v>1296</v>
      </c>
      <c r="H1925" s="497" t="str">
        <f>VLOOKUP(Table10[[#This Row],[Sản Phẩm RG]],'Thông tin'!C:F,4,0)</f>
        <v>PET chai</v>
      </c>
      <c r="I1925">
        <v>800</v>
      </c>
      <c r="J1925" s="497">
        <f>Table10[[#This Row],[Sản lượng kg]]/1000</f>
        <v>0.8</v>
      </c>
      <c r="K1925" s="497" t="str">
        <f>_xlfn.XLOOKUP(Table10[[#This Row],[Loại Hàng]],Table59[Nhóm],Table59[Qui đổi])</f>
        <v>PET chai</v>
      </c>
      <c r="L1925" s="403">
        <v>46167</v>
      </c>
      <c r="M1925" t="s">
        <v>606</v>
      </c>
      <c r="N1925" s="497">
        <f>IF(COUNTIF($A$3:A1925,A1925)=1,1,0)</f>
        <v>0</v>
      </c>
    </row>
    <row r="1926" spans="1:14" x14ac:dyDescent="0.35">
      <c r="A1926" t="s">
        <v>296</v>
      </c>
      <c r="B1926" s="497" t="str">
        <f>IF(Table10[[#This Row],[DTR/Trạm]]="DTR",_xlfn.XLOOKUP(Table10[[#This Row],[ID NCC]],DS_NCC_DTR[ID NCC],DS_NCC_DTR[Tên NCC]),_xlfn.XLOOKUP(Table10[[#This Row],[ID NCC]],Data_TongTram2[ID NCC],Data_TongTram2[Tên NCC]))</f>
        <v>Hkd Cô Tư PET xá</v>
      </c>
      <c r="C1926" s="497" t="str">
        <f>IF(Table10[[#This Row],[Trạm/DTR]]="DTR","DTR","Trạm")</f>
        <v>Trạm</v>
      </c>
      <c r="D1926" s="497" t="str">
        <f>Table10[[#This Row],[ID NCC]]&amp;Table10[[#This Row],[Trạm/DTR]]</f>
        <v>001J3000002HLYHIA4Đại Lộc</v>
      </c>
      <c r="E1926" s="497" t="str">
        <f>IF(Table10[[#This Row],[DTR/Trạm]]="DTR",_xlfn.XLOOKUP(Table10[[#This Row],[ID NCC]],DS_NCC_DTR[ID NCC],DS_NCC_DTR[Nhân viên]),_xlfn.XLOOKUP(Table10[[#This Row],[ID NCC]],Data_TongTram2[ID NCC],Data_TongTram2[Nhân viên]))</f>
        <v>Phan Hiếu Lộc</v>
      </c>
      <c r="F1926" s="497" t="str">
        <f>IF(Table10[[#This Row],[Trạm/DTR]]="DTR",_xlfn.XLOOKUP(Table10[[#This Row],[ID NCC]],DS_NCC_DTR[ID NCC],DS_NCC_DTR[Admin miền]),_xlfn.XLOOKUP(Table10[[#This Row],[Trạm/DTR]],Table16[Trạm],Table16[[Admin ]]))</f>
        <v>Đào Dương Anh Thư</v>
      </c>
      <c r="G1926" t="s">
        <v>1296</v>
      </c>
      <c r="H1926" s="497" t="str">
        <f>VLOOKUP(Table10[[#This Row],[Sản Phẩm RG]],'Thông tin'!C:F,4,0)</f>
        <v>PET chai</v>
      </c>
      <c r="I1926">
        <v>1260</v>
      </c>
      <c r="J1926" s="497">
        <f>Table10[[#This Row],[Sản lượng kg]]/1000</f>
        <v>1.26</v>
      </c>
      <c r="K1926" s="497" t="str">
        <f>_xlfn.XLOOKUP(Table10[[#This Row],[Loại Hàng]],Table59[Nhóm],Table59[Qui đổi])</f>
        <v>PET chai</v>
      </c>
      <c r="L1926" s="403">
        <v>46167</v>
      </c>
      <c r="M1926" t="s">
        <v>606</v>
      </c>
      <c r="N1926" s="497">
        <f>IF(COUNTIF($A$3:A1926,A1926)=1,1,0)</f>
        <v>0</v>
      </c>
    </row>
    <row r="1927" spans="1:14" x14ac:dyDescent="0.35">
      <c r="A1927" t="s">
        <v>316</v>
      </c>
      <c r="B1927" s="497" t="str">
        <f>IF(Table10[[#This Row],[DTR/Trạm]]="DTR",_xlfn.XLOOKUP(Table10[[#This Row],[ID NCC]],DS_NCC_DTR[ID NCC],DS_NCC_DTR[Tên NCC]),_xlfn.XLOOKUP(Table10[[#This Row],[ID NCC]],Data_TongTram2[ID NCC],Data_TongTram2[Tên NCC]))</f>
        <v>Hkd Hồ Danh</v>
      </c>
      <c r="C1927" s="497" t="str">
        <f>IF(Table10[[#This Row],[Trạm/DTR]]="DTR","DTR","Trạm")</f>
        <v>Trạm</v>
      </c>
      <c r="D1927" s="497" t="str">
        <f>Table10[[#This Row],[ID NCC]]&amp;Table10[[#This Row],[Trạm/DTR]]</f>
        <v>001J3000002HLmzIAGĐại Lộc</v>
      </c>
      <c r="E1927" s="497" t="str">
        <f>IF(Table10[[#This Row],[DTR/Trạm]]="DTR",_xlfn.XLOOKUP(Table10[[#This Row],[ID NCC]],DS_NCC_DTR[ID NCC],DS_NCC_DTR[Nhân viên]),_xlfn.XLOOKUP(Table10[[#This Row],[ID NCC]],Data_TongTram2[ID NCC],Data_TongTram2[Nhân viên]))</f>
        <v>Trần Xuân Kiên</v>
      </c>
      <c r="F1927" s="497" t="str">
        <f>IF(Table10[[#This Row],[Trạm/DTR]]="DTR",_xlfn.XLOOKUP(Table10[[#This Row],[ID NCC]],DS_NCC_DTR[ID NCC],DS_NCC_DTR[Admin miền]),_xlfn.XLOOKUP(Table10[[#This Row],[Trạm/DTR]],Table16[Trạm],Table16[[Admin ]]))</f>
        <v>Đào Dương Anh Thư</v>
      </c>
      <c r="G1927" t="s">
        <v>1296</v>
      </c>
      <c r="H1927" s="497" t="str">
        <f>VLOOKUP(Table10[[#This Row],[Sản Phẩm RG]],'Thông tin'!C:F,4,0)</f>
        <v>PET chai</v>
      </c>
      <c r="I1927">
        <v>1700</v>
      </c>
      <c r="J1927" s="497">
        <f>Table10[[#This Row],[Sản lượng kg]]/1000</f>
        <v>1.7</v>
      </c>
      <c r="K1927" s="497" t="str">
        <f>_xlfn.XLOOKUP(Table10[[#This Row],[Loại Hàng]],Table59[Nhóm],Table59[Qui đổi])</f>
        <v>PET chai</v>
      </c>
      <c r="L1927" s="403">
        <v>46167</v>
      </c>
      <c r="M1927" t="s">
        <v>606</v>
      </c>
      <c r="N1927" s="497">
        <f>IF(COUNTIF($A$3:A1927,A1927)=1,1,0)</f>
        <v>0</v>
      </c>
    </row>
    <row r="1928" spans="1:14" x14ac:dyDescent="0.35">
      <c r="A1928" t="s">
        <v>299</v>
      </c>
      <c r="B1928" s="497" t="str">
        <f>IF(Table10[[#This Row],[DTR/Trạm]]="DTR",_xlfn.XLOOKUP(Table10[[#This Row],[ID NCC]],DS_NCC_DTR[ID NCC],DS_NCC_DTR[Tên NCC]),_xlfn.XLOOKUP(Table10[[#This Row],[ID NCC]],Data_TongTram2[ID NCC],Data_TongTram2[Tên NCC]))</f>
        <v>Chị Thủy (Dầu Giây) Pet Xá</v>
      </c>
      <c r="C1928" s="497" t="str">
        <f>IF(Table10[[#This Row],[Trạm/DTR]]="DTR","DTR","Trạm")</f>
        <v>Trạm</v>
      </c>
      <c r="D1928" s="497" t="str">
        <f>Table10[[#This Row],[ID NCC]]&amp;Table10[[#This Row],[Trạm/DTR]]</f>
        <v>001J3000007XO2kIAGĐại Lộc</v>
      </c>
      <c r="E1928" s="497" t="str">
        <f>IF(Table10[[#This Row],[DTR/Trạm]]="DTR",_xlfn.XLOOKUP(Table10[[#This Row],[ID NCC]],DS_NCC_DTR[ID NCC],DS_NCC_DTR[Nhân viên]),_xlfn.XLOOKUP(Table10[[#This Row],[ID NCC]],Data_TongTram2[ID NCC],Data_TongTram2[Nhân viên]))</f>
        <v>Phan Hiếu Lộc</v>
      </c>
      <c r="F1928" s="497" t="str">
        <f>IF(Table10[[#This Row],[Trạm/DTR]]="DTR",_xlfn.XLOOKUP(Table10[[#This Row],[ID NCC]],DS_NCC_DTR[ID NCC],DS_NCC_DTR[Admin miền]),_xlfn.XLOOKUP(Table10[[#This Row],[Trạm/DTR]],Table16[Trạm],Table16[[Admin ]]))</f>
        <v>Đào Dương Anh Thư</v>
      </c>
      <c r="G1928" t="s">
        <v>1296</v>
      </c>
      <c r="H1928" s="497" t="str">
        <f>VLOOKUP(Table10[[#This Row],[Sản Phẩm RG]],'Thông tin'!C:F,4,0)</f>
        <v>PET chai</v>
      </c>
      <c r="I1928">
        <v>1170</v>
      </c>
      <c r="J1928" s="497">
        <f>Table10[[#This Row],[Sản lượng kg]]/1000</f>
        <v>1.17</v>
      </c>
      <c r="K1928" s="497" t="str">
        <f>_xlfn.XLOOKUP(Table10[[#This Row],[Loại Hàng]],Table59[Nhóm],Table59[Qui đổi])</f>
        <v>PET chai</v>
      </c>
      <c r="L1928" s="403">
        <v>46167</v>
      </c>
      <c r="M1928" t="s">
        <v>606</v>
      </c>
      <c r="N1928" s="497">
        <f>IF(COUNTIF($A$3:A1928,A1928)=1,1,0)</f>
        <v>0</v>
      </c>
    </row>
    <row r="1929" spans="1:14" x14ac:dyDescent="0.35">
      <c r="A1929" t="s">
        <v>314</v>
      </c>
      <c r="B1929" s="497" t="str">
        <f>IF(Table10[[#This Row],[DTR/Trạm]]="DTR",_xlfn.XLOOKUP(Table10[[#This Row],[ID NCC]],DS_NCC_DTR[ID NCC],DS_NCC_DTR[Tên NCC]),_xlfn.XLOOKUP(Table10[[#This Row],[ID NCC]],Data_TongTram2[ID NCC],Data_TongTram2[Tên NCC]))</f>
        <v>HKD Phạm Ngọc Khánh Trang PET xá</v>
      </c>
      <c r="C1929" s="497" t="str">
        <f>IF(Table10[[#This Row],[Trạm/DTR]]="DTR","DTR","Trạm")</f>
        <v>Trạm</v>
      </c>
      <c r="D1929" s="497" t="str">
        <f>Table10[[#This Row],[ID NCC]]&amp;Table10[[#This Row],[Trạm/DTR]]</f>
        <v>001J3000002HLYPIA4Đại Lộc</v>
      </c>
      <c r="E1929" s="497" t="str">
        <f>IF(Table10[[#This Row],[DTR/Trạm]]="DTR",_xlfn.XLOOKUP(Table10[[#This Row],[ID NCC]],DS_NCC_DTR[ID NCC],DS_NCC_DTR[Nhân viên]),_xlfn.XLOOKUP(Table10[[#This Row],[ID NCC]],Data_TongTram2[ID NCC],Data_TongTram2[Nhân viên]))</f>
        <v>Phan Hiếu Lộc</v>
      </c>
      <c r="F1929" s="497" t="str">
        <f>IF(Table10[[#This Row],[Trạm/DTR]]="DTR",_xlfn.XLOOKUP(Table10[[#This Row],[ID NCC]],DS_NCC_DTR[ID NCC],DS_NCC_DTR[Admin miền]),_xlfn.XLOOKUP(Table10[[#This Row],[Trạm/DTR]],Table16[Trạm],Table16[[Admin ]]))</f>
        <v>Đào Dương Anh Thư</v>
      </c>
      <c r="G1929" t="s">
        <v>1296</v>
      </c>
      <c r="H1929" s="497" t="str">
        <f>VLOOKUP(Table10[[#This Row],[Sản Phẩm RG]],'Thông tin'!C:F,4,0)</f>
        <v>PET chai</v>
      </c>
      <c r="I1929">
        <v>740</v>
      </c>
      <c r="J1929" s="497">
        <f>Table10[[#This Row],[Sản lượng kg]]/1000</f>
        <v>0.74</v>
      </c>
      <c r="K1929" s="497" t="str">
        <f>_xlfn.XLOOKUP(Table10[[#This Row],[Loại Hàng]],Table59[Nhóm],Table59[Qui đổi])</f>
        <v>PET chai</v>
      </c>
      <c r="L1929" s="403">
        <v>46167</v>
      </c>
      <c r="M1929" t="s">
        <v>606</v>
      </c>
      <c r="N1929" s="497">
        <f>IF(COUNTIF($A$3:A1929,A1929)=1,1,0)</f>
        <v>0</v>
      </c>
    </row>
    <row r="1930" spans="1:14" x14ac:dyDescent="0.35">
      <c r="A1930" t="s">
        <v>377</v>
      </c>
      <c r="B1930" s="497" t="str">
        <f>IF(Table10[[#This Row],[DTR/Trạm]]="DTR",_xlfn.XLOOKUP(Table10[[#This Row],[ID NCC]],DS_NCC_DTR[ID NCC],DS_NCC_DTR[Tên NCC]),_xlfn.XLOOKUP(Table10[[#This Row],[ID NCC]],Data_TongTram2[ID NCC],Data_TongTram2[Tên NCC]))</f>
        <v>HKD Tâm Tường</v>
      </c>
      <c r="C1930" s="497" t="str">
        <f>IF(Table10[[#This Row],[Trạm/DTR]]="DTR","DTR","Trạm")</f>
        <v>Trạm</v>
      </c>
      <c r="D1930" s="497" t="str">
        <f>Table10[[#This Row],[ID NCC]]&amp;Table10[[#This Row],[Trạm/DTR]]</f>
        <v>001J3000002HLjfIAGĐại Lộc</v>
      </c>
      <c r="E1930" s="497" t="str">
        <f>IF(Table10[[#This Row],[DTR/Trạm]]="DTR",_xlfn.XLOOKUP(Table10[[#This Row],[ID NCC]],DS_NCC_DTR[ID NCC],DS_NCC_DTR[Nhân viên]),_xlfn.XLOOKUP(Table10[[#This Row],[ID NCC]],Data_TongTram2[ID NCC],Data_TongTram2[Nhân viên]))</f>
        <v>Võ Văn Hảo</v>
      </c>
      <c r="F1930" s="497" t="str">
        <f>IF(Table10[[#This Row],[Trạm/DTR]]="DTR",_xlfn.XLOOKUP(Table10[[#This Row],[ID NCC]],DS_NCC_DTR[ID NCC],DS_NCC_DTR[Admin miền]),_xlfn.XLOOKUP(Table10[[#This Row],[Trạm/DTR]],Table16[Trạm],Table16[[Admin ]]))</f>
        <v>Đào Dương Anh Thư</v>
      </c>
      <c r="G1930" t="s">
        <v>2240</v>
      </c>
      <c r="H1930" s="497" t="str">
        <f>VLOOKUP(Table10[[#This Row],[Sản Phẩm RG]],'Thông tin'!C:F,4,0)</f>
        <v>PET chai</v>
      </c>
      <c r="I1930">
        <v>11197</v>
      </c>
      <c r="J1930" s="497">
        <f>Table10[[#This Row],[Sản lượng kg]]/1000</f>
        <v>11.196999999999999</v>
      </c>
      <c r="K1930" s="497" t="str">
        <f>_xlfn.XLOOKUP(Table10[[#This Row],[Loại Hàng]],Table59[Nhóm],Table59[Qui đổi])</f>
        <v>PET chai</v>
      </c>
      <c r="L1930" s="403">
        <v>46168</v>
      </c>
      <c r="M1930" t="s">
        <v>606</v>
      </c>
      <c r="N1930" s="497">
        <f>IF(COUNTIF($A$3:A1930,A1930)=1,1,0)</f>
        <v>0</v>
      </c>
    </row>
    <row r="1931" spans="1:14" x14ac:dyDescent="0.35">
      <c r="A1931" t="s">
        <v>296</v>
      </c>
      <c r="B1931" s="497" t="str">
        <f>IF(Table10[[#This Row],[DTR/Trạm]]="DTR",_xlfn.XLOOKUP(Table10[[#This Row],[ID NCC]],DS_NCC_DTR[ID NCC],DS_NCC_DTR[Tên NCC]),_xlfn.XLOOKUP(Table10[[#This Row],[ID NCC]],Data_TongTram2[ID NCC],Data_TongTram2[Tên NCC]))</f>
        <v>Hkd Cô Tư PET xá</v>
      </c>
      <c r="C1931" s="497" t="str">
        <f>IF(Table10[[#This Row],[Trạm/DTR]]="DTR","DTR","Trạm")</f>
        <v>Trạm</v>
      </c>
      <c r="D1931" s="497" t="str">
        <f>Table10[[#This Row],[ID NCC]]&amp;Table10[[#This Row],[Trạm/DTR]]</f>
        <v>001J3000002HLYHIA4Đại Lộc</v>
      </c>
      <c r="E1931" s="497" t="str">
        <f>IF(Table10[[#This Row],[DTR/Trạm]]="DTR",_xlfn.XLOOKUP(Table10[[#This Row],[ID NCC]],DS_NCC_DTR[ID NCC],DS_NCC_DTR[Nhân viên]),_xlfn.XLOOKUP(Table10[[#This Row],[ID NCC]],Data_TongTram2[ID NCC],Data_TongTram2[Nhân viên]))</f>
        <v>Phan Hiếu Lộc</v>
      </c>
      <c r="F1931" s="497" t="str">
        <f>IF(Table10[[#This Row],[Trạm/DTR]]="DTR",_xlfn.XLOOKUP(Table10[[#This Row],[ID NCC]],DS_NCC_DTR[ID NCC],DS_NCC_DTR[Admin miền]),_xlfn.XLOOKUP(Table10[[#This Row],[Trạm/DTR]],Table16[Trạm],Table16[[Admin ]]))</f>
        <v>Đào Dương Anh Thư</v>
      </c>
      <c r="G1931" t="s">
        <v>1296</v>
      </c>
      <c r="H1931" s="497" t="str">
        <f>VLOOKUP(Table10[[#This Row],[Sản Phẩm RG]],'Thông tin'!C:F,4,0)</f>
        <v>PET chai</v>
      </c>
      <c r="I1931">
        <v>1080</v>
      </c>
      <c r="J1931" s="497">
        <f>Table10[[#This Row],[Sản lượng kg]]/1000</f>
        <v>1.08</v>
      </c>
      <c r="K1931" s="497" t="str">
        <f>_xlfn.XLOOKUP(Table10[[#This Row],[Loại Hàng]],Table59[Nhóm],Table59[Qui đổi])</f>
        <v>PET chai</v>
      </c>
      <c r="L1931" s="403">
        <v>46168</v>
      </c>
      <c r="M1931" t="s">
        <v>606</v>
      </c>
      <c r="N1931" s="497">
        <f>IF(COUNTIF($A$3:A1931,A1931)=1,1,0)</f>
        <v>0</v>
      </c>
    </row>
    <row r="1932" spans="1:14" x14ac:dyDescent="0.35">
      <c r="A1932" t="s">
        <v>1662</v>
      </c>
      <c r="B1932" s="497" t="str">
        <f>IF(Table10[[#This Row],[DTR/Trạm]]="DTR",_xlfn.XLOOKUP(Table10[[#This Row],[ID NCC]],DS_NCC_DTR[ID NCC],DS_NCC_DTR[Tên NCC]),_xlfn.XLOOKUP(Table10[[#This Row],[ID NCC]],Data_TongTram2[ID NCC],Data_TongTram2[Tên NCC]))</f>
        <v>Nguyễn Thị Lành</v>
      </c>
      <c r="C1932" s="497" t="str">
        <f>IF(Table10[[#This Row],[Trạm/DTR]]="DTR","DTR","Trạm")</f>
        <v>Trạm</v>
      </c>
      <c r="D1932" s="497" t="str">
        <f>Table10[[#This Row],[ID NCC]]&amp;Table10[[#This Row],[Trạm/DTR]]</f>
        <v>001J3000002HLn0IAGĐại Lộc</v>
      </c>
      <c r="E1932" s="497" t="str">
        <f>IF(Table10[[#This Row],[DTR/Trạm]]="DTR",_xlfn.XLOOKUP(Table10[[#This Row],[ID NCC]],DS_NCC_DTR[ID NCC],DS_NCC_DTR[Nhân viên]),_xlfn.XLOOKUP(Table10[[#This Row],[ID NCC]],Data_TongTram2[ID NCC],Data_TongTram2[Nhân viên]))</f>
        <v>Trần Xuân Kiên</v>
      </c>
      <c r="F1932" s="497" t="str">
        <f>IF(Table10[[#This Row],[Trạm/DTR]]="DTR",_xlfn.XLOOKUP(Table10[[#This Row],[ID NCC]],DS_NCC_DTR[ID NCC],DS_NCC_DTR[Admin miền]),_xlfn.XLOOKUP(Table10[[#This Row],[Trạm/DTR]],Table16[Trạm],Table16[[Admin ]]))</f>
        <v>Đào Dương Anh Thư</v>
      </c>
      <c r="G1932" t="s">
        <v>1296</v>
      </c>
      <c r="H1932" s="497" t="str">
        <f>VLOOKUP(Table10[[#This Row],[Sản Phẩm RG]],'Thông tin'!C:F,4,0)</f>
        <v>PET chai</v>
      </c>
      <c r="I1932">
        <v>1070</v>
      </c>
      <c r="J1932" s="497">
        <f>Table10[[#This Row],[Sản lượng kg]]/1000</f>
        <v>1.07</v>
      </c>
      <c r="K1932" s="497" t="str">
        <f>_xlfn.XLOOKUP(Table10[[#This Row],[Loại Hàng]],Table59[Nhóm],Table59[Qui đổi])</f>
        <v>PET chai</v>
      </c>
      <c r="L1932" s="403">
        <v>46168</v>
      </c>
      <c r="M1932" t="s">
        <v>606</v>
      </c>
      <c r="N1932" s="497">
        <f>IF(COUNTIF($A$3:A1932,A1932)=1,1,0)</f>
        <v>0</v>
      </c>
    </row>
    <row r="1933" spans="1:14" x14ac:dyDescent="0.35">
      <c r="A1933" t="s">
        <v>351</v>
      </c>
      <c r="B1933" s="497" t="str">
        <f>IF(Table10[[#This Row],[DTR/Trạm]]="DTR",_xlfn.XLOOKUP(Table10[[#This Row],[ID NCC]],DS_NCC_DTR[ID NCC],DS_NCC_DTR[Tên NCC]),_xlfn.XLOOKUP(Table10[[#This Row],[ID NCC]],Data_TongTram2[ID NCC],Data_TongTram2[Tên NCC]))</f>
        <v>Hkd Lê Phú Bình</v>
      </c>
      <c r="C1933" s="497" t="str">
        <f>IF(Table10[[#This Row],[Trạm/DTR]]="DTR","DTR","Trạm")</f>
        <v>Trạm</v>
      </c>
      <c r="D1933" s="497" t="str">
        <f>Table10[[#This Row],[ID NCC]]&amp;Table10[[#This Row],[Trạm/DTR]]</f>
        <v>001J3000002HLl1IAGĐại Lộc</v>
      </c>
      <c r="E1933" s="497" t="str">
        <f>IF(Table10[[#This Row],[DTR/Trạm]]="DTR",_xlfn.XLOOKUP(Table10[[#This Row],[ID NCC]],DS_NCC_DTR[ID NCC],DS_NCC_DTR[Nhân viên]),_xlfn.XLOOKUP(Table10[[#This Row],[ID NCC]],Data_TongTram2[ID NCC],Data_TongTram2[Nhân viên]))</f>
        <v>Trần Xuân Kiên</v>
      </c>
      <c r="F1933" s="497" t="str">
        <f>IF(Table10[[#This Row],[Trạm/DTR]]="DTR",_xlfn.XLOOKUP(Table10[[#This Row],[ID NCC]],DS_NCC_DTR[ID NCC],DS_NCC_DTR[Admin miền]),_xlfn.XLOOKUP(Table10[[#This Row],[Trạm/DTR]],Table16[Trạm],Table16[[Admin ]]))</f>
        <v>Đào Dương Anh Thư</v>
      </c>
      <c r="G1933" t="s">
        <v>1296</v>
      </c>
      <c r="H1933" s="497" t="str">
        <f>VLOOKUP(Table10[[#This Row],[Sản Phẩm RG]],'Thông tin'!C:F,4,0)</f>
        <v>PET chai</v>
      </c>
      <c r="I1933">
        <v>1070</v>
      </c>
      <c r="J1933" s="497">
        <f>Table10[[#This Row],[Sản lượng kg]]/1000</f>
        <v>1.07</v>
      </c>
      <c r="K1933" s="497" t="str">
        <f>_xlfn.XLOOKUP(Table10[[#This Row],[Loại Hàng]],Table59[Nhóm],Table59[Qui đổi])</f>
        <v>PET chai</v>
      </c>
      <c r="L1933" s="403">
        <v>46168</v>
      </c>
      <c r="M1933" t="s">
        <v>606</v>
      </c>
      <c r="N1933" s="497">
        <f>IF(COUNTIF($A$3:A1933,A1933)=1,1,0)</f>
        <v>0</v>
      </c>
    </row>
    <row r="1934" spans="1:14" x14ac:dyDescent="0.35">
      <c r="A1934" t="s">
        <v>355</v>
      </c>
      <c r="B1934" s="497" t="str">
        <f>IF(Table10[[#This Row],[DTR/Trạm]]="DTR",_xlfn.XLOOKUP(Table10[[#This Row],[ID NCC]],DS_NCC_DTR[ID NCC],DS_NCC_DTR[Tên NCC]),_xlfn.XLOOKUP(Table10[[#This Row],[ID NCC]],Data_TongTram2[ID NCC],Data_TongTram2[Tên NCC]))</f>
        <v>Cô Nga (Long Khánh) PET xá</v>
      </c>
      <c r="C1934" s="497" t="str">
        <f>IF(Table10[[#This Row],[Trạm/DTR]]="DTR","DTR","Trạm")</f>
        <v>Trạm</v>
      </c>
      <c r="D1934" s="497" t="str">
        <f>Table10[[#This Row],[ID NCC]]&amp;Table10[[#This Row],[Trạm/DTR]]</f>
        <v>001J3000007Y7MEIA0Đại Lộc</v>
      </c>
      <c r="E1934" s="497" t="str">
        <f>IF(Table10[[#This Row],[DTR/Trạm]]="DTR",_xlfn.XLOOKUP(Table10[[#This Row],[ID NCC]],DS_NCC_DTR[ID NCC],DS_NCC_DTR[Nhân viên]),_xlfn.XLOOKUP(Table10[[#This Row],[ID NCC]],Data_TongTram2[ID NCC],Data_TongTram2[Nhân viên]))</f>
        <v>Phan Hiếu Lộc</v>
      </c>
      <c r="F1934" s="497" t="str">
        <f>IF(Table10[[#This Row],[Trạm/DTR]]="DTR",_xlfn.XLOOKUP(Table10[[#This Row],[ID NCC]],DS_NCC_DTR[ID NCC],DS_NCC_DTR[Admin miền]),_xlfn.XLOOKUP(Table10[[#This Row],[Trạm/DTR]],Table16[Trạm],Table16[[Admin ]]))</f>
        <v>Đào Dương Anh Thư</v>
      </c>
      <c r="G1934" t="s">
        <v>1296</v>
      </c>
      <c r="H1934" s="497" t="str">
        <f>VLOOKUP(Table10[[#This Row],[Sản Phẩm RG]],'Thông tin'!C:F,4,0)</f>
        <v>PET chai</v>
      </c>
      <c r="I1934">
        <v>740</v>
      </c>
      <c r="J1934" s="497">
        <f>Table10[[#This Row],[Sản lượng kg]]/1000</f>
        <v>0.74</v>
      </c>
      <c r="K1934" s="497" t="str">
        <f>_xlfn.XLOOKUP(Table10[[#This Row],[Loại Hàng]],Table59[Nhóm],Table59[Qui đổi])</f>
        <v>PET chai</v>
      </c>
      <c r="L1934" s="403">
        <v>46168</v>
      </c>
      <c r="M1934" t="s">
        <v>606</v>
      </c>
      <c r="N1934" s="497">
        <f>IF(COUNTIF($A$3:A1934,A1934)=1,1,0)</f>
        <v>1</v>
      </c>
    </row>
    <row r="1935" spans="1:14" x14ac:dyDescent="0.35">
      <c r="A1935" t="s">
        <v>316</v>
      </c>
      <c r="B1935" s="497" t="str">
        <f>IF(Table10[[#This Row],[DTR/Trạm]]="DTR",_xlfn.XLOOKUP(Table10[[#This Row],[ID NCC]],DS_NCC_DTR[ID NCC],DS_NCC_DTR[Tên NCC]),_xlfn.XLOOKUP(Table10[[#This Row],[ID NCC]],Data_TongTram2[ID NCC],Data_TongTram2[Tên NCC]))</f>
        <v>Hkd Hồ Danh</v>
      </c>
      <c r="C1935" s="497" t="str">
        <f>IF(Table10[[#This Row],[Trạm/DTR]]="DTR","DTR","Trạm")</f>
        <v>Trạm</v>
      </c>
      <c r="D1935" s="497" t="str">
        <f>Table10[[#This Row],[ID NCC]]&amp;Table10[[#This Row],[Trạm/DTR]]</f>
        <v>001J3000002HLmzIAGĐại Lộc</v>
      </c>
      <c r="E1935" s="497" t="str">
        <f>IF(Table10[[#This Row],[DTR/Trạm]]="DTR",_xlfn.XLOOKUP(Table10[[#This Row],[ID NCC]],DS_NCC_DTR[ID NCC],DS_NCC_DTR[Nhân viên]),_xlfn.XLOOKUP(Table10[[#This Row],[ID NCC]],Data_TongTram2[ID NCC],Data_TongTram2[Nhân viên]))</f>
        <v>Trần Xuân Kiên</v>
      </c>
      <c r="F1935" s="497" t="str">
        <f>IF(Table10[[#This Row],[Trạm/DTR]]="DTR",_xlfn.XLOOKUP(Table10[[#This Row],[ID NCC]],DS_NCC_DTR[ID NCC],DS_NCC_DTR[Admin miền]),_xlfn.XLOOKUP(Table10[[#This Row],[Trạm/DTR]],Table16[Trạm],Table16[[Admin ]]))</f>
        <v>Đào Dương Anh Thư</v>
      </c>
      <c r="G1935" t="s">
        <v>1296</v>
      </c>
      <c r="H1935" s="497" t="str">
        <f>VLOOKUP(Table10[[#This Row],[Sản Phẩm RG]],'Thông tin'!C:F,4,0)</f>
        <v>PET chai</v>
      </c>
      <c r="I1935">
        <v>1790</v>
      </c>
      <c r="J1935" s="497">
        <f>Table10[[#This Row],[Sản lượng kg]]/1000</f>
        <v>1.79</v>
      </c>
      <c r="K1935" s="497" t="str">
        <f>_xlfn.XLOOKUP(Table10[[#This Row],[Loại Hàng]],Table59[Nhóm],Table59[Qui đổi])</f>
        <v>PET chai</v>
      </c>
      <c r="L1935" s="403">
        <v>46168</v>
      </c>
      <c r="M1935" t="s">
        <v>606</v>
      </c>
      <c r="N1935" s="497">
        <f>IF(COUNTIF($A$3:A1935,A1935)=1,1,0)</f>
        <v>0</v>
      </c>
    </row>
    <row r="1936" spans="1:14" x14ac:dyDescent="0.35">
      <c r="A1936" t="s">
        <v>299</v>
      </c>
      <c r="B1936" s="497" t="str">
        <f>IF(Table10[[#This Row],[DTR/Trạm]]="DTR",_xlfn.XLOOKUP(Table10[[#This Row],[ID NCC]],DS_NCC_DTR[ID NCC],DS_NCC_DTR[Tên NCC]),_xlfn.XLOOKUP(Table10[[#This Row],[ID NCC]],Data_TongTram2[ID NCC],Data_TongTram2[Tên NCC]))</f>
        <v>Chị Thủy (Dầu Giây) Pet Xá</v>
      </c>
      <c r="C1936" s="497" t="str">
        <f>IF(Table10[[#This Row],[Trạm/DTR]]="DTR","DTR","Trạm")</f>
        <v>Trạm</v>
      </c>
      <c r="D1936" s="497" t="str">
        <f>Table10[[#This Row],[ID NCC]]&amp;Table10[[#This Row],[Trạm/DTR]]</f>
        <v>001J3000007XO2kIAGĐại Lộc</v>
      </c>
      <c r="E1936" s="497" t="str">
        <f>IF(Table10[[#This Row],[DTR/Trạm]]="DTR",_xlfn.XLOOKUP(Table10[[#This Row],[ID NCC]],DS_NCC_DTR[ID NCC],DS_NCC_DTR[Nhân viên]),_xlfn.XLOOKUP(Table10[[#This Row],[ID NCC]],Data_TongTram2[ID NCC],Data_TongTram2[Nhân viên]))</f>
        <v>Phan Hiếu Lộc</v>
      </c>
      <c r="F1936" s="497" t="str">
        <f>IF(Table10[[#This Row],[Trạm/DTR]]="DTR",_xlfn.XLOOKUP(Table10[[#This Row],[ID NCC]],DS_NCC_DTR[ID NCC],DS_NCC_DTR[Admin miền]),_xlfn.XLOOKUP(Table10[[#This Row],[Trạm/DTR]],Table16[Trạm],Table16[[Admin ]]))</f>
        <v>Đào Dương Anh Thư</v>
      </c>
      <c r="G1936" t="s">
        <v>1296</v>
      </c>
      <c r="H1936" s="497" t="str">
        <f>VLOOKUP(Table10[[#This Row],[Sản Phẩm RG]],'Thông tin'!C:F,4,0)</f>
        <v>PET chai</v>
      </c>
      <c r="I1936">
        <v>1090</v>
      </c>
      <c r="J1936" s="497">
        <f>Table10[[#This Row],[Sản lượng kg]]/1000</f>
        <v>1.0900000000000001</v>
      </c>
      <c r="K1936" s="497" t="str">
        <f>_xlfn.XLOOKUP(Table10[[#This Row],[Loại Hàng]],Table59[Nhóm],Table59[Qui đổi])</f>
        <v>PET chai</v>
      </c>
      <c r="L1936" s="403">
        <v>46168</v>
      </c>
      <c r="M1936" t="s">
        <v>606</v>
      </c>
      <c r="N1936" s="497">
        <f>IF(COUNTIF($A$3:A1936,A1936)=1,1,0)</f>
        <v>0</v>
      </c>
    </row>
    <row r="1937" spans="1:14" x14ac:dyDescent="0.35">
      <c r="A1937" t="s">
        <v>314</v>
      </c>
      <c r="B1937" s="497" t="str">
        <f>IF(Table10[[#This Row],[DTR/Trạm]]="DTR",_xlfn.XLOOKUP(Table10[[#This Row],[ID NCC]],DS_NCC_DTR[ID NCC],DS_NCC_DTR[Tên NCC]),_xlfn.XLOOKUP(Table10[[#This Row],[ID NCC]],Data_TongTram2[ID NCC],Data_TongTram2[Tên NCC]))</f>
        <v>HKD Phạm Ngọc Khánh Trang PET xá</v>
      </c>
      <c r="C1937" s="497" t="str">
        <f>IF(Table10[[#This Row],[Trạm/DTR]]="DTR","DTR","Trạm")</f>
        <v>Trạm</v>
      </c>
      <c r="D1937" s="497" t="str">
        <f>Table10[[#This Row],[ID NCC]]&amp;Table10[[#This Row],[Trạm/DTR]]</f>
        <v>001J3000002HLYPIA4Đại Lộc</v>
      </c>
      <c r="E1937" s="497" t="str">
        <f>IF(Table10[[#This Row],[DTR/Trạm]]="DTR",_xlfn.XLOOKUP(Table10[[#This Row],[ID NCC]],DS_NCC_DTR[ID NCC],DS_NCC_DTR[Nhân viên]),_xlfn.XLOOKUP(Table10[[#This Row],[ID NCC]],Data_TongTram2[ID NCC],Data_TongTram2[Nhân viên]))</f>
        <v>Phan Hiếu Lộc</v>
      </c>
      <c r="F1937" s="497" t="str">
        <f>IF(Table10[[#This Row],[Trạm/DTR]]="DTR",_xlfn.XLOOKUP(Table10[[#This Row],[ID NCC]],DS_NCC_DTR[ID NCC],DS_NCC_DTR[Admin miền]),_xlfn.XLOOKUP(Table10[[#This Row],[Trạm/DTR]],Table16[Trạm],Table16[[Admin ]]))</f>
        <v>Đào Dương Anh Thư</v>
      </c>
      <c r="G1937" t="s">
        <v>1296</v>
      </c>
      <c r="H1937" s="497" t="str">
        <f>VLOOKUP(Table10[[#This Row],[Sản Phẩm RG]],'Thông tin'!C:F,4,0)</f>
        <v>PET chai</v>
      </c>
      <c r="I1937">
        <v>690</v>
      </c>
      <c r="J1937" s="497">
        <f>Table10[[#This Row],[Sản lượng kg]]/1000</f>
        <v>0.69</v>
      </c>
      <c r="K1937" s="497" t="str">
        <f>_xlfn.XLOOKUP(Table10[[#This Row],[Loại Hàng]],Table59[Nhóm],Table59[Qui đổi])</f>
        <v>PET chai</v>
      </c>
      <c r="L1937" s="403">
        <v>46168</v>
      </c>
      <c r="M1937" t="s">
        <v>606</v>
      </c>
      <c r="N1937" s="497">
        <f>IF(COUNTIF($A$3:A1937,A1937)=1,1,0)</f>
        <v>0</v>
      </c>
    </row>
    <row r="1938" spans="1:14" x14ac:dyDescent="0.35">
      <c r="A1938" t="s">
        <v>341</v>
      </c>
      <c r="B1938" s="497" t="str">
        <f>IF(Table10[[#This Row],[DTR/Trạm]]="DTR",_xlfn.XLOOKUP(Table10[[#This Row],[ID NCC]],DS_NCC_DTR[ID NCC],DS_NCC_DTR[Tên NCC]),_xlfn.XLOOKUP(Table10[[#This Row],[ID NCC]],Data_TongTram2[ID NCC],Data_TongTram2[Tên NCC]))</f>
        <v>Anh Tiên (Xuân Lộc) PET xá</v>
      </c>
      <c r="C1938" s="497" t="str">
        <f>IF(Table10[[#This Row],[Trạm/DTR]]="DTR","DTR","Trạm")</f>
        <v>Trạm</v>
      </c>
      <c r="D1938" s="497" t="str">
        <f>Table10[[#This Row],[ID NCC]]&amp;Table10[[#This Row],[Trạm/DTR]]</f>
        <v>001J3000002HLYMIA4Đại Lộc</v>
      </c>
      <c r="E1938" s="497" t="str">
        <f>IF(Table10[[#This Row],[DTR/Trạm]]="DTR",_xlfn.XLOOKUP(Table10[[#This Row],[ID NCC]],DS_NCC_DTR[ID NCC],DS_NCC_DTR[Nhân viên]),_xlfn.XLOOKUP(Table10[[#This Row],[ID NCC]],Data_TongTram2[ID NCC],Data_TongTram2[Nhân viên]))</f>
        <v>Phan Hiếu Lộc</v>
      </c>
      <c r="F1938" s="497" t="str">
        <f>IF(Table10[[#This Row],[Trạm/DTR]]="DTR",_xlfn.XLOOKUP(Table10[[#This Row],[ID NCC]],DS_NCC_DTR[ID NCC],DS_NCC_DTR[Admin miền]),_xlfn.XLOOKUP(Table10[[#This Row],[Trạm/DTR]],Table16[Trạm],Table16[[Admin ]]))</f>
        <v>Đào Dương Anh Thư</v>
      </c>
      <c r="G1938" t="s">
        <v>1296</v>
      </c>
      <c r="H1938" s="497" t="str">
        <f>VLOOKUP(Table10[[#This Row],[Sản Phẩm RG]],'Thông tin'!C:F,4,0)</f>
        <v>PET chai</v>
      </c>
      <c r="I1938">
        <v>890</v>
      </c>
      <c r="J1938" s="497">
        <f>Table10[[#This Row],[Sản lượng kg]]/1000</f>
        <v>0.89</v>
      </c>
      <c r="K1938" s="497" t="str">
        <f>_xlfn.XLOOKUP(Table10[[#This Row],[Loại Hàng]],Table59[Nhóm],Table59[Qui đổi])</f>
        <v>PET chai</v>
      </c>
      <c r="L1938" s="403">
        <v>46168</v>
      </c>
      <c r="M1938" t="s">
        <v>606</v>
      </c>
      <c r="N1938" s="497">
        <f>IF(COUNTIF($A$3:A1938,A1938)=1,1,0)</f>
        <v>0</v>
      </c>
    </row>
    <row r="1939" spans="1:14" x14ac:dyDescent="0.35">
      <c r="A1939" t="s">
        <v>621</v>
      </c>
      <c r="B1939" s="497" t="str">
        <f>IF(Table10[[#This Row],[DTR/Trạm]]="DTR",_xlfn.XLOOKUP(Table10[[#This Row],[ID NCC]],DS_NCC_DTR[ID NCC],DS_NCC_DTR[Tên NCC]),_xlfn.XLOOKUP(Table10[[#This Row],[ID NCC]],Data_TongTram2[ID NCC],Data_TongTram2[Tên NCC]))</f>
        <v>HKD Thúy Phượng</v>
      </c>
      <c r="C1939" s="497" t="str">
        <f>IF(Table10[[#This Row],[Trạm/DTR]]="DTR","DTR","Trạm")</f>
        <v>Trạm</v>
      </c>
      <c r="D1939" s="497" t="str">
        <f>Table10[[#This Row],[ID NCC]]&amp;Table10[[#This Row],[Trạm/DTR]]</f>
        <v>001J3000002HjIfIAKĐại Lộc</v>
      </c>
      <c r="E1939" s="497" t="str">
        <f>IF(Table10[[#This Row],[DTR/Trạm]]="DTR",_xlfn.XLOOKUP(Table10[[#This Row],[ID NCC]],DS_NCC_DTR[ID NCC],DS_NCC_DTR[Nhân viên]),_xlfn.XLOOKUP(Table10[[#This Row],[ID NCC]],Data_TongTram2[ID NCC],Data_TongTram2[Nhân viên]))</f>
        <v>Nguyễn Văn Cường</v>
      </c>
      <c r="F1939" s="497" t="str">
        <f>IF(Table10[[#This Row],[Trạm/DTR]]="DTR",_xlfn.XLOOKUP(Table10[[#This Row],[ID NCC]],DS_NCC_DTR[ID NCC],DS_NCC_DTR[Admin miền]),_xlfn.XLOOKUP(Table10[[#This Row],[Trạm/DTR]],Table16[Trạm],Table16[[Admin ]]))</f>
        <v>Đào Dương Anh Thư</v>
      </c>
      <c r="G1939" t="s">
        <v>2240</v>
      </c>
      <c r="H1939" s="497" t="str">
        <f>VLOOKUP(Table10[[#This Row],[Sản Phẩm RG]],'Thông tin'!C:F,4,0)</f>
        <v>PET chai</v>
      </c>
      <c r="I1939">
        <v>5025</v>
      </c>
      <c r="J1939" s="497">
        <f>Table10[[#This Row],[Sản lượng kg]]/1000</f>
        <v>5.0250000000000004</v>
      </c>
      <c r="K1939" s="497" t="str">
        <f>_xlfn.XLOOKUP(Table10[[#This Row],[Loại Hàng]],Table59[Nhóm],Table59[Qui đổi])</f>
        <v>PET chai</v>
      </c>
      <c r="L1939" s="403">
        <v>46169</v>
      </c>
      <c r="M1939" t="s">
        <v>606</v>
      </c>
      <c r="N1939" s="497">
        <f>IF(COUNTIF($A$3:A1939,A1939)=1,1,0)</f>
        <v>0</v>
      </c>
    </row>
    <row r="1940" spans="1:14" x14ac:dyDescent="0.35">
      <c r="A1940" t="s">
        <v>368</v>
      </c>
      <c r="B1940" s="497" t="str">
        <f>IF(Table10[[#This Row],[DTR/Trạm]]="DTR",_xlfn.XLOOKUP(Table10[[#This Row],[ID NCC]],DS_NCC_DTR[ID NCC],DS_NCC_DTR[Tên NCC]),_xlfn.XLOOKUP(Table10[[#This Row],[ID NCC]],Data_TongTram2[ID NCC],Data_TongTram2[Tên NCC]))</f>
        <v>HKD Đặng Thị Tuyết Nhung</v>
      </c>
      <c r="C1940" s="497" t="str">
        <f>IF(Table10[[#This Row],[Trạm/DTR]]="DTR","DTR","Trạm")</f>
        <v>Trạm</v>
      </c>
      <c r="D1940" s="497" t="str">
        <f>Table10[[#This Row],[ID NCC]]&amp;Table10[[#This Row],[Trạm/DTR]]</f>
        <v>001J3000005HhUAIA0Đại Lộc</v>
      </c>
      <c r="E1940" s="497" t="str">
        <f>IF(Table10[[#This Row],[DTR/Trạm]]="DTR",_xlfn.XLOOKUP(Table10[[#This Row],[ID NCC]],DS_NCC_DTR[ID NCC],DS_NCC_DTR[Nhân viên]),_xlfn.XLOOKUP(Table10[[#This Row],[ID NCC]],Data_TongTram2[ID NCC],Data_TongTram2[Nhân viên]))</f>
        <v>Phan Hiếu Lộc</v>
      </c>
      <c r="F1940" s="497" t="str">
        <f>IF(Table10[[#This Row],[Trạm/DTR]]="DTR",_xlfn.XLOOKUP(Table10[[#This Row],[ID NCC]],DS_NCC_DTR[ID NCC],DS_NCC_DTR[Admin miền]),_xlfn.XLOOKUP(Table10[[#This Row],[Trạm/DTR]],Table16[Trạm],Table16[[Admin ]]))</f>
        <v>Đào Dương Anh Thư</v>
      </c>
      <c r="G1940" t="s">
        <v>1296</v>
      </c>
      <c r="H1940" s="497" t="str">
        <f>VLOOKUP(Table10[[#This Row],[Sản Phẩm RG]],'Thông tin'!C:F,4,0)</f>
        <v>PET chai</v>
      </c>
      <c r="I1940">
        <v>2060</v>
      </c>
      <c r="J1940" s="497">
        <f>Table10[[#This Row],[Sản lượng kg]]/1000</f>
        <v>2.06</v>
      </c>
      <c r="K1940" s="497" t="str">
        <f>_xlfn.XLOOKUP(Table10[[#This Row],[Loại Hàng]],Table59[Nhóm],Table59[Qui đổi])</f>
        <v>PET chai</v>
      </c>
      <c r="L1940" s="403">
        <v>46169</v>
      </c>
      <c r="M1940" t="s">
        <v>606</v>
      </c>
      <c r="N1940" s="497">
        <f>IF(COUNTIF($A$3:A1940,A1940)=1,1,0)</f>
        <v>0</v>
      </c>
    </row>
    <row r="1941" spans="1:14" x14ac:dyDescent="0.35">
      <c r="A1941" t="s">
        <v>296</v>
      </c>
      <c r="B1941" s="497" t="str">
        <f>IF(Table10[[#This Row],[DTR/Trạm]]="DTR",_xlfn.XLOOKUP(Table10[[#This Row],[ID NCC]],DS_NCC_DTR[ID NCC],DS_NCC_DTR[Tên NCC]),_xlfn.XLOOKUP(Table10[[#This Row],[ID NCC]],Data_TongTram2[ID NCC],Data_TongTram2[Tên NCC]))</f>
        <v>Hkd Cô Tư PET xá</v>
      </c>
      <c r="C1941" s="497" t="str">
        <f>IF(Table10[[#This Row],[Trạm/DTR]]="DTR","DTR","Trạm")</f>
        <v>Trạm</v>
      </c>
      <c r="D1941" s="497" t="str">
        <f>Table10[[#This Row],[ID NCC]]&amp;Table10[[#This Row],[Trạm/DTR]]</f>
        <v>001J3000002HLYHIA4Đại Lộc</v>
      </c>
      <c r="E1941" s="497" t="str">
        <f>IF(Table10[[#This Row],[DTR/Trạm]]="DTR",_xlfn.XLOOKUP(Table10[[#This Row],[ID NCC]],DS_NCC_DTR[ID NCC],DS_NCC_DTR[Nhân viên]),_xlfn.XLOOKUP(Table10[[#This Row],[ID NCC]],Data_TongTram2[ID NCC],Data_TongTram2[Nhân viên]))</f>
        <v>Phan Hiếu Lộc</v>
      </c>
      <c r="F1941" s="497" t="str">
        <f>IF(Table10[[#This Row],[Trạm/DTR]]="DTR",_xlfn.XLOOKUP(Table10[[#This Row],[ID NCC]],DS_NCC_DTR[ID NCC],DS_NCC_DTR[Admin miền]),_xlfn.XLOOKUP(Table10[[#This Row],[Trạm/DTR]],Table16[Trạm],Table16[[Admin ]]))</f>
        <v>Đào Dương Anh Thư</v>
      </c>
      <c r="G1941" t="s">
        <v>1296</v>
      </c>
      <c r="H1941" s="497" t="str">
        <f>VLOOKUP(Table10[[#This Row],[Sản Phẩm RG]],'Thông tin'!C:F,4,0)</f>
        <v>PET chai</v>
      </c>
      <c r="I1941">
        <v>1040</v>
      </c>
      <c r="J1941" s="497">
        <f>Table10[[#This Row],[Sản lượng kg]]/1000</f>
        <v>1.04</v>
      </c>
      <c r="K1941" s="497" t="str">
        <f>_xlfn.XLOOKUP(Table10[[#This Row],[Loại Hàng]],Table59[Nhóm],Table59[Qui đổi])</f>
        <v>PET chai</v>
      </c>
      <c r="L1941" s="403">
        <v>46169</v>
      </c>
      <c r="M1941" t="s">
        <v>606</v>
      </c>
      <c r="N1941" s="497">
        <f>IF(COUNTIF($A$3:A1941,A1941)=1,1,0)</f>
        <v>0</v>
      </c>
    </row>
    <row r="1942" spans="1:14" x14ac:dyDescent="0.35">
      <c r="A1942" t="s">
        <v>295</v>
      </c>
      <c r="B1942" s="497" t="str">
        <f>IF(Table10[[#This Row],[DTR/Trạm]]="DTR",_xlfn.XLOOKUP(Table10[[#This Row],[ID NCC]],DS_NCC_DTR[ID NCC],DS_NCC_DTR[Tên NCC]),_xlfn.XLOOKUP(Table10[[#This Row],[ID NCC]],Data_TongTram2[ID NCC],Data_TongTram2[Tên NCC]))</f>
        <v>HKD Bùi Thị Nguyệt PET xá</v>
      </c>
      <c r="C1942" s="497" t="str">
        <f>IF(Table10[[#This Row],[Trạm/DTR]]="DTR","DTR","Trạm")</f>
        <v>Trạm</v>
      </c>
      <c r="D1942" s="497" t="str">
        <f>Table10[[#This Row],[ID NCC]]&amp;Table10[[#This Row],[Trạm/DTR]]</f>
        <v>001J3000002HLYKIA4Đại Lộc</v>
      </c>
      <c r="E1942" s="497" t="str">
        <f>IF(Table10[[#This Row],[DTR/Trạm]]="DTR",_xlfn.XLOOKUP(Table10[[#This Row],[ID NCC]],DS_NCC_DTR[ID NCC],DS_NCC_DTR[Nhân viên]),_xlfn.XLOOKUP(Table10[[#This Row],[ID NCC]],Data_TongTram2[ID NCC],Data_TongTram2[Nhân viên]))</f>
        <v>Phan Hiếu Lộc</v>
      </c>
      <c r="F1942" s="497" t="str">
        <f>IF(Table10[[#This Row],[Trạm/DTR]]="DTR",_xlfn.XLOOKUP(Table10[[#This Row],[ID NCC]],DS_NCC_DTR[ID NCC],DS_NCC_DTR[Admin miền]),_xlfn.XLOOKUP(Table10[[#This Row],[Trạm/DTR]],Table16[Trạm],Table16[[Admin ]]))</f>
        <v>Đào Dương Anh Thư</v>
      </c>
      <c r="G1942" t="s">
        <v>1296</v>
      </c>
      <c r="H1942" s="497" t="str">
        <f>VLOOKUP(Table10[[#This Row],[Sản Phẩm RG]],'Thông tin'!C:F,4,0)</f>
        <v>PET chai</v>
      </c>
      <c r="I1942">
        <v>780</v>
      </c>
      <c r="J1942" s="497">
        <f>Table10[[#This Row],[Sản lượng kg]]/1000</f>
        <v>0.78</v>
      </c>
      <c r="K1942" s="497" t="str">
        <f>_xlfn.XLOOKUP(Table10[[#This Row],[Loại Hàng]],Table59[Nhóm],Table59[Qui đổi])</f>
        <v>PET chai</v>
      </c>
      <c r="L1942" s="403">
        <v>46169</v>
      </c>
      <c r="M1942" t="s">
        <v>606</v>
      </c>
      <c r="N1942" s="497">
        <f>IF(COUNTIF($A$3:A1942,A1942)=1,1,0)</f>
        <v>0</v>
      </c>
    </row>
    <row r="1943" spans="1:14" x14ac:dyDescent="0.35">
      <c r="A1943" t="s">
        <v>352</v>
      </c>
      <c r="B1943" s="497" t="str">
        <f>IF(Table10[[#This Row],[DTR/Trạm]]="DTR",_xlfn.XLOOKUP(Table10[[#This Row],[ID NCC]],DS_NCC_DTR[ID NCC],DS_NCC_DTR[Tên NCC]),_xlfn.XLOOKUP(Table10[[#This Row],[ID NCC]],Data_TongTram2[ID NCC],Data_TongTram2[Tên NCC]))</f>
        <v>Anh Lương (Xuân Lộc) PET xá</v>
      </c>
      <c r="C1943" s="497" t="str">
        <f>IF(Table10[[#This Row],[Trạm/DTR]]="DTR","DTR","Trạm")</f>
        <v>Trạm</v>
      </c>
      <c r="D1943" s="497" t="str">
        <f>Table10[[#This Row],[ID NCC]]&amp;Table10[[#This Row],[Trạm/DTR]]</f>
        <v>001J3000002HLYIIA4Đại Lộc</v>
      </c>
      <c r="E1943" s="497" t="str">
        <f>IF(Table10[[#This Row],[DTR/Trạm]]="DTR",_xlfn.XLOOKUP(Table10[[#This Row],[ID NCC]],DS_NCC_DTR[ID NCC],DS_NCC_DTR[Nhân viên]),_xlfn.XLOOKUP(Table10[[#This Row],[ID NCC]],Data_TongTram2[ID NCC],Data_TongTram2[Nhân viên]))</f>
        <v>Phan Hiếu Lộc</v>
      </c>
      <c r="F1943" s="497" t="str">
        <f>IF(Table10[[#This Row],[Trạm/DTR]]="DTR",_xlfn.XLOOKUP(Table10[[#This Row],[ID NCC]],DS_NCC_DTR[ID NCC],DS_NCC_DTR[Admin miền]),_xlfn.XLOOKUP(Table10[[#This Row],[Trạm/DTR]],Table16[Trạm],Table16[[Admin ]]))</f>
        <v>Đào Dương Anh Thư</v>
      </c>
      <c r="G1943" t="s">
        <v>1296</v>
      </c>
      <c r="H1943" s="497" t="str">
        <f>VLOOKUP(Table10[[#This Row],[Sản Phẩm RG]],'Thông tin'!C:F,4,0)</f>
        <v>PET chai</v>
      </c>
      <c r="I1943">
        <v>990</v>
      </c>
      <c r="J1943" s="497">
        <f>Table10[[#This Row],[Sản lượng kg]]/1000</f>
        <v>0.99</v>
      </c>
      <c r="K1943" s="497" t="str">
        <f>_xlfn.XLOOKUP(Table10[[#This Row],[Loại Hàng]],Table59[Nhóm],Table59[Qui đổi])</f>
        <v>PET chai</v>
      </c>
      <c r="L1943" s="403">
        <v>46169</v>
      </c>
      <c r="M1943" t="s">
        <v>606</v>
      </c>
      <c r="N1943" s="497">
        <f>IF(COUNTIF($A$3:A1943,A1943)=1,1,0)</f>
        <v>0</v>
      </c>
    </row>
    <row r="1944" spans="1:14" x14ac:dyDescent="0.35">
      <c r="A1944" t="s">
        <v>1230</v>
      </c>
      <c r="B1944" s="497" t="str">
        <f>IF(Table10[[#This Row],[DTR/Trạm]]="DTR",_xlfn.XLOOKUP(Table10[[#This Row],[ID NCC]],DS_NCC_DTR[ID NCC],DS_NCC_DTR[Tên NCC]),_xlfn.XLOOKUP(Table10[[#This Row],[ID NCC]],Data_TongTram2[ID NCC],Data_TongTram2[Tên NCC]))</f>
        <v>Tài Suốt (Cẩm Mỹ) PET tuyển</v>
      </c>
      <c r="C1944" s="497" t="str">
        <f>IF(Table10[[#This Row],[Trạm/DTR]]="DTR","DTR","Trạm")</f>
        <v>Trạm</v>
      </c>
      <c r="D1944" s="497" t="str">
        <f>Table10[[#This Row],[ID NCC]]&amp;Table10[[#This Row],[Trạm/DTR]]</f>
        <v>001J300000HYakFIATĐại Lộc</v>
      </c>
      <c r="E1944" s="497" t="str">
        <f>IF(Table10[[#This Row],[DTR/Trạm]]="DTR",_xlfn.XLOOKUP(Table10[[#This Row],[ID NCC]],DS_NCC_DTR[ID NCC],DS_NCC_DTR[Nhân viên]),_xlfn.XLOOKUP(Table10[[#This Row],[ID NCC]],Data_TongTram2[ID NCC],Data_TongTram2[Nhân viên]))</f>
        <v>Phan Hiếu Lộc</v>
      </c>
      <c r="F1944" s="497" t="str">
        <f>IF(Table10[[#This Row],[Trạm/DTR]]="DTR",_xlfn.XLOOKUP(Table10[[#This Row],[ID NCC]],DS_NCC_DTR[ID NCC],DS_NCC_DTR[Admin miền]),_xlfn.XLOOKUP(Table10[[#This Row],[Trạm/DTR]],Table16[Trạm],Table16[[Admin ]]))</f>
        <v>Đào Dương Anh Thư</v>
      </c>
      <c r="G1944" t="s">
        <v>23532</v>
      </c>
      <c r="H1944" s="497" t="str">
        <f>VLOOKUP(Table10[[#This Row],[Sản Phẩm RG]],'Thông tin'!C:F,4,0)</f>
        <v>PET chai</v>
      </c>
      <c r="I1944">
        <v>3280</v>
      </c>
      <c r="J1944" s="497">
        <f>Table10[[#This Row],[Sản lượng kg]]/1000</f>
        <v>3.28</v>
      </c>
      <c r="K1944" s="497" t="str">
        <f>_xlfn.XLOOKUP(Table10[[#This Row],[Loại Hàng]],Table59[Nhóm],Table59[Qui đổi])</f>
        <v>PET chai</v>
      </c>
      <c r="L1944" s="403">
        <v>46169</v>
      </c>
      <c r="M1944" t="s">
        <v>606</v>
      </c>
      <c r="N1944" s="497">
        <f>IF(COUNTIF($A$3:A1944,A1944)=1,1,0)</f>
        <v>1</v>
      </c>
    </row>
    <row r="1945" spans="1:14" x14ac:dyDescent="0.35">
      <c r="A1945" t="s">
        <v>623</v>
      </c>
      <c r="B1945" s="497" t="str">
        <f>IF(Table10[[#This Row],[DTR/Trạm]]="DTR",_xlfn.XLOOKUP(Table10[[#This Row],[ID NCC]],DS_NCC_DTR[ID NCC],DS_NCC_DTR[Tên NCC]),_xlfn.XLOOKUP(Table10[[#This Row],[ID NCC]],Data_TongTram2[ID NCC],Data_TongTram2[Tên NCC]))</f>
        <v>HKD Hoàng Vân-Trần Duy Nhất</v>
      </c>
      <c r="C1945" s="497" t="str">
        <f>IF(Table10[[#This Row],[Trạm/DTR]]="DTR","DTR","Trạm")</f>
        <v>Trạm</v>
      </c>
      <c r="D1945" s="497" t="str">
        <f>Table10[[#This Row],[ID NCC]]&amp;Table10[[#This Row],[Trạm/DTR]]</f>
        <v>001J300000AtDEeIANĐại Lộc</v>
      </c>
      <c r="E1945" s="497" t="str">
        <f>IF(Table10[[#This Row],[DTR/Trạm]]="DTR",_xlfn.XLOOKUP(Table10[[#This Row],[ID NCC]],DS_NCC_DTR[ID NCC],DS_NCC_DTR[Nhân viên]),_xlfn.XLOOKUP(Table10[[#This Row],[ID NCC]],Data_TongTram2[ID NCC],Data_TongTram2[Nhân viên]))</f>
        <v>Nguyễn Văn Cường</v>
      </c>
      <c r="F1945" s="497" t="str">
        <f>IF(Table10[[#This Row],[Trạm/DTR]]="DTR",_xlfn.XLOOKUP(Table10[[#This Row],[ID NCC]],DS_NCC_DTR[ID NCC],DS_NCC_DTR[Admin miền]),_xlfn.XLOOKUP(Table10[[#This Row],[Trạm/DTR]],Table16[Trạm],Table16[[Admin ]]))</f>
        <v>Đào Dương Anh Thư</v>
      </c>
      <c r="G1945" t="s">
        <v>2240</v>
      </c>
      <c r="H1945" s="497" t="str">
        <f>VLOOKUP(Table10[[#This Row],[Sản Phẩm RG]],'Thông tin'!C:F,4,0)</f>
        <v>PET chai</v>
      </c>
      <c r="I1945">
        <v>9730</v>
      </c>
      <c r="J1945" s="497">
        <f>Table10[[#This Row],[Sản lượng kg]]/1000</f>
        <v>9.73</v>
      </c>
      <c r="K1945" s="497" t="str">
        <f>_xlfn.XLOOKUP(Table10[[#This Row],[Loại Hàng]],Table59[Nhóm],Table59[Qui đổi])</f>
        <v>PET chai</v>
      </c>
      <c r="L1945" s="403">
        <v>46170</v>
      </c>
      <c r="M1945" t="s">
        <v>606</v>
      </c>
      <c r="N1945" s="497">
        <f>IF(COUNTIF($A$3:A1945,A1945)=1,1,0)</f>
        <v>0</v>
      </c>
    </row>
    <row r="1946" spans="1:14" x14ac:dyDescent="0.35">
      <c r="A1946" t="s">
        <v>316</v>
      </c>
      <c r="B1946" s="497" t="str">
        <f>IF(Table10[[#This Row],[DTR/Trạm]]="DTR",_xlfn.XLOOKUP(Table10[[#This Row],[ID NCC]],DS_NCC_DTR[ID NCC],DS_NCC_DTR[Tên NCC]),_xlfn.XLOOKUP(Table10[[#This Row],[ID NCC]],Data_TongTram2[ID NCC],Data_TongTram2[Tên NCC]))</f>
        <v>Hkd Hồ Danh</v>
      </c>
      <c r="C1946" s="497" t="str">
        <f>IF(Table10[[#This Row],[Trạm/DTR]]="DTR","DTR","Trạm")</f>
        <v>Trạm</v>
      </c>
      <c r="D1946" s="497" t="str">
        <f>Table10[[#This Row],[ID NCC]]&amp;Table10[[#This Row],[Trạm/DTR]]</f>
        <v>001J3000002HLmzIAGĐại Lộc</v>
      </c>
      <c r="E1946" s="497" t="str">
        <f>IF(Table10[[#This Row],[DTR/Trạm]]="DTR",_xlfn.XLOOKUP(Table10[[#This Row],[ID NCC]],DS_NCC_DTR[ID NCC],DS_NCC_DTR[Nhân viên]),_xlfn.XLOOKUP(Table10[[#This Row],[ID NCC]],Data_TongTram2[ID NCC],Data_TongTram2[Nhân viên]))</f>
        <v>Trần Xuân Kiên</v>
      </c>
      <c r="F1946" s="497" t="str">
        <f>IF(Table10[[#This Row],[Trạm/DTR]]="DTR",_xlfn.XLOOKUP(Table10[[#This Row],[ID NCC]],DS_NCC_DTR[ID NCC],DS_NCC_DTR[Admin miền]),_xlfn.XLOOKUP(Table10[[#This Row],[Trạm/DTR]],Table16[Trạm],Table16[[Admin ]]))</f>
        <v>Đào Dương Anh Thư</v>
      </c>
      <c r="G1946" t="s">
        <v>1296</v>
      </c>
      <c r="H1946" s="497" t="str">
        <f>VLOOKUP(Table10[[#This Row],[Sản Phẩm RG]],'Thông tin'!C:F,4,0)</f>
        <v>PET chai</v>
      </c>
      <c r="I1946">
        <v>1770</v>
      </c>
      <c r="J1946" s="497">
        <f>Table10[[#This Row],[Sản lượng kg]]/1000</f>
        <v>1.77</v>
      </c>
      <c r="K1946" s="497" t="str">
        <f>_xlfn.XLOOKUP(Table10[[#This Row],[Loại Hàng]],Table59[Nhóm],Table59[Qui đổi])</f>
        <v>PET chai</v>
      </c>
      <c r="L1946" s="403">
        <v>46170</v>
      </c>
      <c r="M1946" t="s">
        <v>606</v>
      </c>
      <c r="N1946" s="497">
        <f>IF(COUNTIF($A$3:A1946,A1946)=1,1,0)</f>
        <v>0</v>
      </c>
    </row>
    <row r="1947" spans="1:14" x14ac:dyDescent="0.35">
      <c r="A1947" t="s">
        <v>366</v>
      </c>
      <c r="B1947" s="497" t="str">
        <f>IF(Table10[[#This Row],[DTR/Trạm]]="DTR",_xlfn.XLOOKUP(Table10[[#This Row],[ID NCC]],DS_NCC_DTR[ID NCC],DS_NCC_DTR[Tên NCC]),_xlfn.XLOOKUP(Table10[[#This Row],[ID NCC]],Data_TongTram2[ID NCC],Data_TongTram2[Tên NCC]))</f>
        <v>HKD Văn Tĩnh PET xá</v>
      </c>
      <c r="C1947" s="497" t="str">
        <f>IF(Table10[[#This Row],[Trạm/DTR]]="DTR","DTR","Trạm")</f>
        <v>Trạm</v>
      </c>
      <c r="D1947" s="497" t="str">
        <f>Table10[[#This Row],[ID NCC]]&amp;Table10[[#This Row],[Trạm/DTR]]</f>
        <v>001J3000002IU7kIAGĐại Lộc</v>
      </c>
      <c r="E1947" s="497" t="str">
        <f>IF(Table10[[#This Row],[DTR/Trạm]]="DTR",_xlfn.XLOOKUP(Table10[[#This Row],[ID NCC]],DS_NCC_DTR[ID NCC],DS_NCC_DTR[Nhân viên]),_xlfn.XLOOKUP(Table10[[#This Row],[ID NCC]],Data_TongTram2[ID NCC],Data_TongTram2[Nhân viên]))</f>
        <v>Phan Hiếu Lộc</v>
      </c>
      <c r="F1947" s="497" t="str">
        <f>IF(Table10[[#This Row],[Trạm/DTR]]="DTR",_xlfn.XLOOKUP(Table10[[#This Row],[ID NCC]],DS_NCC_DTR[ID NCC],DS_NCC_DTR[Admin miền]),_xlfn.XLOOKUP(Table10[[#This Row],[Trạm/DTR]],Table16[Trạm],Table16[[Admin ]]))</f>
        <v>Đào Dương Anh Thư</v>
      </c>
      <c r="G1947" t="s">
        <v>1296</v>
      </c>
      <c r="H1947" s="497" t="str">
        <f>VLOOKUP(Table10[[#This Row],[Sản Phẩm RG]],'Thông tin'!C:F,4,0)</f>
        <v>PET chai</v>
      </c>
      <c r="I1947">
        <v>1350</v>
      </c>
      <c r="J1947" s="497">
        <f>Table10[[#This Row],[Sản lượng kg]]/1000</f>
        <v>1.35</v>
      </c>
      <c r="K1947" s="497" t="str">
        <f>_xlfn.XLOOKUP(Table10[[#This Row],[Loại Hàng]],Table59[Nhóm],Table59[Qui đổi])</f>
        <v>PET chai</v>
      </c>
      <c r="L1947" s="403">
        <v>46170</v>
      </c>
      <c r="M1947" t="s">
        <v>606</v>
      </c>
      <c r="N1947" s="497">
        <f>IF(COUNTIF($A$3:A1947,A1947)=1,1,0)</f>
        <v>0</v>
      </c>
    </row>
    <row r="1948" spans="1:14" x14ac:dyDescent="0.35">
      <c r="A1948" t="s">
        <v>743</v>
      </c>
      <c r="B1948" s="497" t="str">
        <f>IF(Table10[[#This Row],[DTR/Trạm]]="DTR",_xlfn.XLOOKUP(Table10[[#This Row],[ID NCC]],DS_NCC_DTR[ID NCC],DS_NCC_DTR[Tên NCC]),_xlfn.XLOOKUP(Table10[[#This Row],[ID NCC]],Data_TongTram2[ID NCC],Data_TongTram2[Tên NCC]))</f>
        <v>HKD Đinh Thị Thúy</v>
      </c>
      <c r="C1948" s="497" t="str">
        <f>IF(Table10[[#This Row],[Trạm/DTR]]="DTR","DTR","Trạm")</f>
        <v>Trạm</v>
      </c>
      <c r="D1948" s="497" t="str">
        <f>Table10[[#This Row],[ID NCC]]&amp;Table10[[#This Row],[Trạm/DTR]]</f>
        <v>001J3000005FztKIASĐại Lộc</v>
      </c>
      <c r="E1948" s="497" t="str">
        <f>IF(Table10[[#This Row],[DTR/Trạm]]="DTR",_xlfn.XLOOKUP(Table10[[#This Row],[ID NCC]],DS_NCC_DTR[ID NCC],DS_NCC_DTR[Nhân viên]),_xlfn.XLOOKUP(Table10[[#This Row],[ID NCC]],Data_TongTram2[ID NCC],Data_TongTram2[Nhân viên]))</f>
        <v>Nguyễn Thị Hạnh Dung</v>
      </c>
      <c r="F1948" s="497" t="str">
        <f>IF(Table10[[#This Row],[Trạm/DTR]]="DTR",_xlfn.XLOOKUP(Table10[[#This Row],[ID NCC]],DS_NCC_DTR[ID NCC],DS_NCC_DTR[Admin miền]),_xlfn.XLOOKUP(Table10[[#This Row],[Trạm/DTR]],Table16[Trạm],Table16[[Admin ]]))</f>
        <v>Đào Dương Anh Thư</v>
      </c>
      <c r="G1948" t="s">
        <v>2240</v>
      </c>
      <c r="H1948" s="497" t="str">
        <f>VLOOKUP(Table10[[#This Row],[Sản Phẩm RG]],'Thông tin'!C:F,4,0)</f>
        <v>PET chai</v>
      </c>
      <c r="I1948">
        <v>10428</v>
      </c>
      <c r="J1948" s="497">
        <f>Table10[[#This Row],[Sản lượng kg]]/1000</f>
        <v>10.428000000000001</v>
      </c>
      <c r="K1948" s="497" t="str">
        <f>_xlfn.XLOOKUP(Table10[[#This Row],[Loại Hàng]],Table59[Nhóm],Table59[Qui đổi])</f>
        <v>PET chai</v>
      </c>
      <c r="L1948" s="403">
        <v>46170</v>
      </c>
      <c r="M1948" t="s">
        <v>606</v>
      </c>
      <c r="N1948" s="497">
        <f>IF(COUNTIF($A$3:A1948,A1948)=1,1,0)</f>
        <v>0</v>
      </c>
    </row>
    <row r="1949" spans="1:14" x14ac:dyDescent="0.35">
      <c r="A1949" t="s">
        <v>368</v>
      </c>
      <c r="B1949" s="497" t="str">
        <f>IF(Table10[[#This Row],[DTR/Trạm]]="DTR",_xlfn.XLOOKUP(Table10[[#This Row],[ID NCC]],DS_NCC_DTR[ID NCC],DS_NCC_DTR[Tên NCC]),_xlfn.XLOOKUP(Table10[[#This Row],[ID NCC]],Data_TongTram2[ID NCC],Data_TongTram2[Tên NCC]))</f>
        <v>HKD Đặng Thị Tuyết Nhung</v>
      </c>
      <c r="C1949" s="497" t="str">
        <f>IF(Table10[[#This Row],[Trạm/DTR]]="DTR","DTR","Trạm")</f>
        <v>Trạm</v>
      </c>
      <c r="D1949" s="497" t="str">
        <f>Table10[[#This Row],[ID NCC]]&amp;Table10[[#This Row],[Trạm/DTR]]</f>
        <v>001J3000005HhUAIA0Đại Lộc</v>
      </c>
      <c r="E1949" s="497" t="str">
        <f>IF(Table10[[#This Row],[DTR/Trạm]]="DTR",_xlfn.XLOOKUP(Table10[[#This Row],[ID NCC]],DS_NCC_DTR[ID NCC],DS_NCC_DTR[Nhân viên]),_xlfn.XLOOKUP(Table10[[#This Row],[ID NCC]],Data_TongTram2[ID NCC],Data_TongTram2[Nhân viên]))</f>
        <v>Phan Hiếu Lộc</v>
      </c>
      <c r="F1949" s="497" t="str">
        <f>IF(Table10[[#This Row],[Trạm/DTR]]="DTR",_xlfn.XLOOKUP(Table10[[#This Row],[ID NCC]],DS_NCC_DTR[ID NCC],DS_NCC_DTR[Admin miền]),_xlfn.XLOOKUP(Table10[[#This Row],[Trạm/DTR]],Table16[Trạm],Table16[[Admin ]]))</f>
        <v>Đào Dương Anh Thư</v>
      </c>
      <c r="G1949" t="s">
        <v>1296</v>
      </c>
      <c r="H1949" s="497" t="str">
        <f>VLOOKUP(Table10[[#This Row],[Sản Phẩm RG]],'Thông tin'!C:F,4,0)</f>
        <v>PET chai</v>
      </c>
      <c r="I1949">
        <v>2230</v>
      </c>
      <c r="J1949" s="497">
        <f>Table10[[#This Row],[Sản lượng kg]]/1000</f>
        <v>2.23</v>
      </c>
      <c r="K1949" s="497" t="str">
        <f>_xlfn.XLOOKUP(Table10[[#This Row],[Loại Hàng]],Table59[Nhóm],Table59[Qui đổi])</f>
        <v>PET chai</v>
      </c>
      <c r="L1949" s="403">
        <v>46170</v>
      </c>
      <c r="M1949" t="s">
        <v>606</v>
      </c>
      <c r="N1949" s="497">
        <f>IF(COUNTIF($A$3:A1949,A1949)=1,1,0)</f>
        <v>0</v>
      </c>
    </row>
    <row r="1950" spans="1:14" x14ac:dyDescent="0.35">
      <c r="A1950" t="s">
        <v>312</v>
      </c>
      <c r="B1950" s="497" t="str">
        <f>IF(Table10[[#This Row],[DTR/Trạm]]="DTR",_xlfn.XLOOKUP(Table10[[#This Row],[ID NCC]],DS_NCC_DTR[ID NCC],DS_NCC_DTR[Tên NCC]),_xlfn.XLOOKUP(Table10[[#This Row],[ID NCC]],Data_TongTram2[ID NCC],Data_TongTram2[Tên NCC]))</f>
        <v>Trung Hiếu (Tân Phong) PET xá</v>
      </c>
      <c r="C1950" s="497" t="str">
        <f>IF(Table10[[#This Row],[Trạm/DTR]]="DTR","DTR","Trạm")</f>
        <v>Trạm</v>
      </c>
      <c r="D1950" s="497" t="str">
        <f>Table10[[#This Row],[ID NCC]]&amp;Table10[[#This Row],[Trạm/DTR]]</f>
        <v>001J3000002HLkMIAWĐại Lộc</v>
      </c>
      <c r="E1950" s="497" t="str">
        <f>IF(Table10[[#This Row],[DTR/Trạm]]="DTR",_xlfn.XLOOKUP(Table10[[#This Row],[ID NCC]],DS_NCC_DTR[ID NCC],DS_NCC_DTR[Nhân viên]),_xlfn.XLOOKUP(Table10[[#This Row],[ID NCC]],Data_TongTram2[ID NCC],Data_TongTram2[Nhân viên]))</f>
        <v>Phan Hiếu Lộc</v>
      </c>
      <c r="F1950" s="497" t="str">
        <f>IF(Table10[[#This Row],[Trạm/DTR]]="DTR",_xlfn.XLOOKUP(Table10[[#This Row],[ID NCC]],DS_NCC_DTR[ID NCC],DS_NCC_DTR[Admin miền]),_xlfn.XLOOKUP(Table10[[#This Row],[Trạm/DTR]],Table16[Trạm],Table16[[Admin ]]))</f>
        <v>Đào Dương Anh Thư</v>
      </c>
      <c r="G1950" t="s">
        <v>1296</v>
      </c>
      <c r="H1950" s="497" t="str">
        <f>VLOOKUP(Table10[[#This Row],[Sản Phẩm RG]],'Thông tin'!C:F,4,0)</f>
        <v>PET chai</v>
      </c>
      <c r="I1950">
        <v>680</v>
      </c>
      <c r="J1950" s="497">
        <f>Table10[[#This Row],[Sản lượng kg]]/1000</f>
        <v>0.68</v>
      </c>
      <c r="K1950" s="497" t="str">
        <f>_xlfn.XLOOKUP(Table10[[#This Row],[Loại Hàng]],Table59[Nhóm],Table59[Qui đổi])</f>
        <v>PET chai</v>
      </c>
      <c r="L1950" s="403">
        <v>46170</v>
      </c>
      <c r="M1950" t="s">
        <v>606</v>
      </c>
      <c r="N1950" s="497">
        <f>IF(COUNTIF($A$3:A1950,A1950)=1,1,0)</f>
        <v>0</v>
      </c>
    </row>
    <row r="1951" spans="1:14" x14ac:dyDescent="0.35">
      <c r="A1951" t="s">
        <v>296</v>
      </c>
      <c r="B1951" s="497" t="str">
        <f>IF(Table10[[#This Row],[DTR/Trạm]]="DTR",_xlfn.XLOOKUP(Table10[[#This Row],[ID NCC]],DS_NCC_DTR[ID NCC],DS_NCC_DTR[Tên NCC]),_xlfn.XLOOKUP(Table10[[#This Row],[ID NCC]],Data_TongTram2[ID NCC],Data_TongTram2[Tên NCC]))</f>
        <v>Hkd Cô Tư PET xá</v>
      </c>
      <c r="C1951" s="497" t="str">
        <f>IF(Table10[[#This Row],[Trạm/DTR]]="DTR","DTR","Trạm")</f>
        <v>Trạm</v>
      </c>
      <c r="D1951" s="497" t="str">
        <f>Table10[[#This Row],[ID NCC]]&amp;Table10[[#This Row],[Trạm/DTR]]</f>
        <v>001J3000002HLYHIA4Đại Lộc</v>
      </c>
      <c r="E1951" s="497" t="str">
        <f>IF(Table10[[#This Row],[DTR/Trạm]]="DTR",_xlfn.XLOOKUP(Table10[[#This Row],[ID NCC]],DS_NCC_DTR[ID NCC],DS_NCC_DTR[Nhân viên]),_xlfn.XLOOKUP(Table10[[#This Row],[ID NCC]],Data_TongTram2[ID NCC],Data_TongTram2[Nhân viên]))</f>
        <v>Phan Hiếu Lộc</v>
      </c>
      <c r="F1951" s="497" t="str">
        <f>IF(Table10[[#This Row],[Trạm/DTR]]="DTR",_xlfn.XLOOKUP(Table10[[#This Row],[ID NCC]],DS_NCC_DTR[ID NCC],DS_NCC_DTR[Admin miền]),_xlfn.XLOOKUP(Table10[[#This Row],[Trạm/DTR]],Table16[Trạm],Table16[[Admin ]]))</f>
        <v>Đào Dương Anh Thư</v>
      </c>
      <c r="G1951" t="s">
        <v>1296</v>
      </c>
      <c r="H1951" s="497" t="str">
        <f>VLOOKUP(Table10[[#This Row],[Sản Phẩm RG]],'Thông tin'!C:F,4,0)</f>
        <v>PET chai</v>
      </c>
      <c r="I1951">
        <v>1140</v>
      </c>
      <c r="J1951" s="497">
        <f>Table10[[#This Row],[Sản lượng kg]]/1000</f>
        <v>1.1399999999999999</v>
      </c>
      <c r="K1951" s="497" t="str">
        <f>_xlfn.XLOOKUP(Table10[[#This Row],[Loại Hàng]],Table59[Nhóm],Table59[Qui đổi])</f>
        <v>PET chai</v>
      </c>
      <c r="L1951" s="403">
        <v>46170</v>
      </c>
      <c r="M1951" t="s">
        <v>606</v>
      </c>
      <c r="N1951" s="497">
        <f>IF(COUNTIF($A$3:A1951,A1951)=1,1,0)</f>
        <v>0</v>
      </c>
    </row>
    <row r="1952" spans="1:14" x14ac:dyDescent="0.35">
      <c r="A1952" t="s">
        <v>316</v>
      </c>
      <c r="B1952" s="497" t="str">
        <f>IF(Table10[[#This Row],[DTR/Trạm]]="DTR",_xlfn.XLOOKUP(Table10[[#This Row],[ID NCC]],DS_NCC_DTR[ID NCC],DS_NCC_DTR[Tên NCC]),_xlfn.XLOOKUP(Table10[[#This Row],[ID NCC]],Data_TongTram2[ID NCC],Data_TongTram2[Tên NCC]))</f>
        <v>Hkd Hồ Danh</v>
      </c>
      <c r="C1952" s="497" t="str">
        <f>IF(Table10[[#This Row],[Trạm/DTR]]="DTR","DTR","Trạm")</f>
        <v>Trạm</v>
      </c>
      <c r="D1952" s="497" t="str">
        <f>Table10[[#This Row],[ID NCC]]&amp;Table10[[#This Row],[Trạm/DTR]]</f>
        <v>001J3000002HLmzIAGĐại Lộc</v>
      </c>
      <c r="E1952" s="497" t="str">
        <f>IF(Table10[[#This Row],[DTR/Trạm]]="DTR",_xlfn.XLOOKUP(Table10[[#This Row],[ID NCC]],DS_NCC_DTR[ID NCC],DS_NCC_DTR[Nhân viên]),_xlfn.XLOOKUP(Table10[[#This Row],[ID NCC]],Data_TongTram2[ID NCC],Data_TongTram2[Nhân viên]))</f>
        <v>Trần Xuân Kiên</v>
      </c>
      <c r="F1952" s="497" t="str">
        <f>IF(Table10[[#This Row],[Trạm/DTR]]="DTR",_xlfn.XLOOKUP(Table10[[#This Row],[ID NCC]],DS_NCC_DTR[ID NCC],DS_NCC_DTR[Admin miền]),_xlfn.XLOOKUP(Table10[[#This Row],[Trạm/DTR]],Table16[Trạm],Table16[[Admin ]]))</f>
        <v>Đào Dương Anh Thư</v>
      </c>
      <c r="G1952" t="s">
        <v>1296</v>
      </c>
      <c r="H1952" s="497" t="str">
        <f>VLOOKUP(Table10[[#This Row],[Sản Phẩm RG]],'Thông tin'!C:F,4,0)</f>
        <v>PET chai</v>
      </c>
      <c r="I1952">
        <v>1620</v>
      </c>
      <c r="J1952" s="497">
        <f>Table10[[#This Row],[Sản lượng kg]]/1000</f>
        <v>1.62</v>
      </c>
      <c r="K1952" s="497" t="str">
        <f>_xlfn.XLOOKUP(Table10[[#This Row],[Loại Hàng]],Table59[Nhóm],Table59[Qui đổi])</f>
        <v>PET chai</v>
      </c>
      <c r="L1952" s="403">
        <v>46170</v>
      </c>
      <c r="M1952" t="s">
        <v>606</v>
      </c>
      <c r="N1952" s="497">
        <f>IF(COUNTIF($A$3:A1952,A1952)=1,1,0)</f>
        <v>0</v>
      </c>
    </row>
    <row r="1953" spans="1:14" x14ac:dyDescent="0.35">
      <c r="A1953" t="s">
        <v>296</v>
      </c>
      <c r="B1953" s="497" t="str">
        <f>IF(Table10[[#This Row],[DTR/Trạm]]="DTR",_xlfn.XLOOKUP(Table10[[#This Row],[ID NCC]],DS_NCC_DTR[ID NCC],DS_NCC_DTR[Tên NCC]),_xlfn.XLOOKUP(Table10[[#This Row],[ID NCC]],Data_TongTram2[ID NCC],Data_TongTram2[Tên NCC]))</f>
        <v>Hkd Cô Tư PET xá</v>
      </c>
      <c r="C1953" s="497" t="str">
        <f>IF(Table10[[#This Row],[Trạm/DTR]]="DTR","DTR","Trạm")</f>
        <v>Trạm</v>
      </c>
      <c r="D1953" s="497" t="str">
        <f>Table10[[#This Row],[ID NCC]]&amp;Table10[[#This Row],[Trạm/DTR]]</f>
        <v>001J3000002HLYHIA4Đại Lộc</v>
      </c>
      <c r="E1953" s="497" t="str">
        <f>IF(Table10[[#This Row],[DTR/Trạm]]="DTR",_xlfn.XLOOKUP(Table10[[#This Row],[ID NCC]],DS_NCC_DTR[ID NCC],DS_NCC_DTR[Nhân viên]),_xlfn.XLOOKUP(Table10[[#This Row],[ID NCC]],Data_TongTram2[ID NCC],Data_TongTram2[Nhân viên]))</f>
        <v>Phan Hiếu Lộc</v>
      </c>
      <c r="F1953" s="497" t="str">
        <f>IF(Table10[[#This Row],[Trạm/DTR]]="DTR",_xlfn.XLOOKUP(Table10[[#This Row],[ID NCC]],DS_NCC_DTR[ID NCC],DS_NCC_DTR[Admin miền]),_xlfn.XLOOKUP(Table10[[#This Row],[Trạm/DTR]],Table16[Trạm],Table16[[Admin ]]))</f>
        <v>Đào Dương Anh Thư</v>
      </c>
      <c r="G1953" t="s">
        <v>1296</v>
      </c>
      <c r="H1953" s="497" t="str">
        <f>VLOOKUP(Table10[[#This Row],[Sản Phẩm RG]],'Thông tin'!C:F,4,0)</f>
        <v>PET chai</v>
      </c>
      <c r="I1953">
        <v>1120</v>
      </c>
      <c r="J1953" s="497">
        <f>Table10[[#This Row],[Sản lượng kg]]/1000</f>
        <v>1.1200000000000001</v>
      </c>
      <c r="K1953" s="497" t="str">
        <f>_xlfn.XLOOKUP(Table10[[#This Row],[Loại Hàng]],Table59[Nhóm],Table59[Qui đổi])</f>
        <v>PET chai</v>
      </c>
      <c r="L1953" s="403">
        <v>46170</v>
      </c>
      <c r="M1953" t="s">
        <v>606</v>
      </c>
      <c r="N1953" s="497">
        <f>IF(COUNTIF($A$3:A1953,A1953)=1,1,0)</f>
        <v>0</v>
      </c>
    </row>
    <row r="1954" spans="1:14" x14ac:dyDescent="0.35">
      <c r="A1954" t="s">
        <v>341</v>
      </c>
      <c r="B1954" s="497" t="str">
        <f>IF(Table10[[#This Row],[DTR/Trạm]]="DTR",_xlfn.XLOOKUP(Table10[[#This Row],[ID NCC]],DS_NCC_DTR[ID NCC],DS_NCC_DTR[Tên NCC]),_xlfn.XLOOKUP(Table10[[#This Row],[ID NCC]],Data_TongTram2[ID NCC],Data_TongTram2[Tên NCC]))</f>
        <v>Anh Tiên (Xuân Lộc) PET xá</v>
      </c>
      <c r="C1954" s="497" t="str">
        <f>IF(Table10[[#This Row],[Trạm/DTR]]="DTR","DTR","Trạm")</f>
        <v>Trạm</v>
      </c>
      <c r="D1954" s="497" t="str">
        <f>Table10[[#This Row],[ID NCC]]&amp;Table10[[#This Row],[Trạm/DTR]]</f>
        <v>001J3000002HLYMIA4Đại Lộc</v>
      </c>
      <c r="E1954" s="497" t="str">
        <f>IF(Table10[[#This Row],[DTR/Trạm]]="DTR",_xlfn.XLOOKUP(Table10[[#This Row],[ID NCC]],DS_NCC_DTR[ID NCC],DS_NCC_DTR[Nhân viên]),_xlfn.XLOOKUP(Table10[[#This Row],[ID NCC]],Data_TongTram2[ID NCC],Data_TongTram2[Nhân viên]))</f>
        <v>Phan Hiếu Lộc</v>
      </c>
      <c r="F1954" s="497" t="str">
        <f>IF(Table10[[#This Row],[Trạm/DTR]]="DTR",_xlfn.XLOOKUP(Table10[[#This Row],[ID NCC]],DS_NCC_DTR[ID NCC],DS_NCC_DTR[Admin miền]),_xlfn.XLOOKUP(Table10[[#This Row],[Trạm/DTR]],Table16[Trạm],Table16[[Admin ]]))</f>
        <v>Đào Dương Anh Thư</v>
      </c>
      <c r="G1954" t="s">
        <v>1296</v>
      </c>
      <c r="H1954" s="497" t="str">
        <f>VLOOKUP(Table10[[#This Row],[Sản Phẩm RG]],'Thông tin'!C:F,4,0)</f>
        <v>PET chai</v>
      </c>
      <c r="I1954">
        <v>910</v>
      </c>
      <c r="J1954" s="497">
        <f>Table10[[#This Row],[Sản lượng kg]]/1000</f>
        <v>0.91</v>
      </c>
      <c r="K1954" s="497" t="str">
        <f>_xlfn.XLOOKUP(Table10[[#This Row],[Loại Hàng]],Table59[Nhóm],Table59[Qui đổi])</f>
        <v>PET chai</v>
      </c>
      <c r="L1954" s="403">
        <v>46170</v>
      </c>
      <c r="M1954" t="s">
        <v>606</v>
      </c>
      <c r="N1954" s="497">
        <f>IF(COUNTIF($A$3:A1954,A1954)=1,1,0)</f>
        <v>0</v>
      </c>
    </row>
    <row r="1955" spans="1:14" x14ac:dyDescent="0.35">
      <c r="A1955" t="s">
        <v>1651</v>
      </c>
      <c r="B1955" s="497" t="str">
        <f>IF(Table10[[#This Row],[DTR/Trạm]]="DTR",_xlfn.XLOOKUP(Table10[[#This Row],[ID NCC]],DS_NCC_DTR[ID NCC],DS_NCC_DTR[Tên NCC]),_xlfn.XLOOKUP(Table10[[#This Row],[ID NCC]],Data_TongTram2[ID NCC],Data_TongTram2[Tên NCC]))</f>
        <v>Anh Đức</v>
      </c>
      <c r="C1955" s="497" t="str">
        <f>IF(Table10[[#This Row],[Trạm/DTR]]="DTR","DTR","Trạm")</f>
        <v>Trạm</v>
      </c>
      <c r="D1955" s="497" t="str">
        <f>Table10[[#This Row],[ID NCC]]&amp;Table10[[#This Row],[Trạm/DTR]]</f>
        <v>001dc00001ZS1cPAATĐại Lộc</v>
      </c>
      <c r="E1955" s="497" t="str">
        <f>IF(Table10[[#This Row],[DTR/Trạm]]="DTR",_xlfn.XLOOKUP(Table10[[#This Row],[ID NCC]],DS_NCC_DTR[ID NCC],DS_NCC_DTR[Nhân viên]),_xlfn.XLOOKUP(Table10[[#This Row],[ID NCC]],Data_TongTram2[ID NCC],Data_TongTram2[Nhân viên]))</f>
        <v>Trần Xuân Kiên</v>
      </c>
      <c r="F1955" s="497" t="str">
        <f>IF(Table10[[#This Row],[Trạm/DTR]]="DTR",_xlfn.XLOOKUP(Table10[[#This Row],[ID NCC]],DS_NCC_DTR[ID NCC],DS_NCC_DTR[Admin miền]),_xlfn.XLOOKUP(Table10[[#This Row],[Trạm/DTR]],Table16[Trạm],Table16[[Admin ]]))</f>
        <v>Đào Dương Anh Thư</v>
      </c>
      <c r="G1955" t="s">
        <v>1296</v>
      </c>
      <c r="H1955" s="497" t="str">
        <f>VLOOKUP(Table10[[#This Row],[Sản Phẩm RG]],'Thông tin'!C:F,4,0)</f>
        <v>PET chai</v>
      </c>
      <c r="I1955">
        <v>690</v>
      </c>
      <c r="J1955" s="497">
        <f>Table10[[#This Row],[Sản lượng kg]]/1000</f>
        <v>0.69</v>
      </c>
      <c r="K1955" s="497" t="str">
        <f>_xlfn.XLOOKUP(Table10[[#This Row],[Loại Hàng]],Table59[Nhóm],Table59[Qui đổi])</f>
        <v>PET chai</v>
      </c>
      <c r="L1955" s="403">
        <v>46170</v>
      </c>
      <c r="M1955" t="s">
        <v>606</v>
      </c>
      <c r="N1955" s="497">
        <f>IF(COUNTIF($A$3:A1955,A1955)=1,1,0)</f>
        <v>1</v>
      </c>
    </row>
    <row r="1956" spans="1:14" x14ac:dyDescent="0.35">
      <c r="A1956" t="s">
        <v>329</v>
      </c>
      <c r="B1956" s="497" t="str">
        <f>IF(Table10[[#This Row],[DTR/Trạm]]="DTR",_xlfn.XLOOKUP(Table10[[#This Row],[ID NCC]],DS_NCC_DTR[ID NCC],DS_NCC_DTR[Tên NCC]),_xlfn.XLOOKUP(Table10[[#This Row],[ID NCC]],Data_TongTram2[ID NCC],Data_TongTram2[Tên NCC]))</f>
        <v>HKD Nguyễn Thị Nga PET xá</v>
      </c>
      <c r="C1956" s="497" t="str">
        <f>IF(Table10[[#This Row],[Trạm/DTR]]="DTR","DTR","Trạm")</f>
        <v>Trạm</v>
      </c>
      <c r="D1956" s="497" t="str">
        <f>Table10[[#This Row],[ID NCC]]&amp;Table10[[#This Row],[Trạm/DTR]]</f>
        <v>001J3000002HLf1IAGĐại Lộc</v>
      </c>
      <c r="E1956" s="497" t="str">
        <f>IF(Table10[[#This Row],[DTR/Trạm]]="DTR",_xlfn.XLOOKUP(Table10[[#This Row],[ID NCC]],DS_NCC_DTR[ID NCC],DS_NCC_DTR[Nhân viên]),_xlfn.XLOOKUP(Table10[[#This Row],[ID NCC]],Data_TongTram2[ID NCC],Data_TongTram2[Nhân viên]))</f>
        <v>Phan Hiếu Lộc</v>
      </c>
      <c r="F1956" s="497" t="str">
        <f>IF(Table10[[#This Row],[Trạm/DTR]]="DTR",_xlfn.XLOOKUP(Table10[[#This Row],[ID NCC]],DS_NCC_DTR[ID NCC],DS_NCC_DTR[Admin miền]),_xlfn.XLOOKUP(Table10[[#This Row],[Trạm/DTR]],Table16[Trạm],Table16[[Admin ]]))</f>
        <v>Đào Dương Anh Thư</v>
      </c>
      <c r="G1956" t="s">
        <v>1296</v>
      </c>
      <c r="H1956" s="497" t="str">
        <f>VLOOKUP(Table10[[#This Row],[Sản Phẩm RG]],'Thông tin'!C:F,4,0)</f>
        <v>PET chai</v>
      </c>
      <c r="I1956">
        <v>900</v>
      </c>
      <c r="J1956" s="497">
        <f>Table10[[#This Row],[Sản lượng kg]]/1000</f>
        <v>0.9</v>
      </c>
      <c r="K1956" s="497" t="str">
        <f>_xlfn.XLOOKUP(Table10[[#This Row],[Loại Hàng]],Table59[Nhóm],Table59[Qui đổi])</f>
        <v>PET chai</v>
      </c>
      <c r="L1956" s="403">
        <v>46170</v>
      </c>
      <c r="M1956" t="s">
        <v>606</v>
      </c>
      <c r="N1956" s="497">
        <f>IF(COUNTIF($A$3:A1956,A1956)=1,1,0)</f>
        <v>0</v>
      </c>
    </row>
    <row r="1957" spans="1:14" x14ac:dyDescent="0.35">
      <c r="A1957" t="s">
        <v>334</v>
      </c>
      <c r="B1957" s="497" t="str">
        <f>IF(Table10[[#This Row],[DTR/Trạm]]="DTR",_xlfn.XLOOKUP(Table10[[#This Row],[ID NCC]],DS_NCC_DTR[ID NCC],DS_NCC_DTR[Tên NCC]),_xlfn.XLOOKUP(Table10[[#This Row],[ID NCC]],Data_TongTram2[ID NCC],Data_TongTram2[Tên NCC]))</f>
        <v>Anh Tình (Long Khánh) PET xá</v>
      </c>
      <c r="C1957" s="497" t="str">
        <f>IF(Table10[[#This Row],[Trạm/DTR]]="DTR","DTR","Trạm")</f>
        <v>Trạm</v>
      </c>
      <c r="D1957" s="497" t="str">
        <f>Table10[[#This Row],[ID NCC]]&amp;Table10[[#This Row],[Trạm/DTR]]</f>
        <v>001J3000002HjE8IAKĐại Lộc</v>
      </c>
      <c r="E1957" s="497" t="str">
        <f>IF(Table10[[#This Row],[DTR/Trạm]]="DTR",_xlfn.XLOOKUP(Table10[[#This Row],[ID NCC]],DS_NCC_DTR[ID NCC],DS_NCC_DTR[Nhân viên]),_xlfn.XLOOKUP(Table10[[#This Row],[ID NCC]],Data_TongTram2[ID NCC],Data_TongTram2[Nhân viên]))</f>
        <v>Phan Hiếu Lộc</v>
      </c>
      <c r="F1957" s="497" t="str">
        <f>IF(Table10[[#This Row],[Trạm/DTR]]="DTR",_xlfn.XLOOKUP(Table10[[#This Row],[ID NCC]],DS_NCC_DTR[ID NCC],DS_NCC_DTR[Admin miền]),_xlfn.XLOOKUP(Table10[[#This Row],[Trạm/DTR]],Table16[Trạm],Table16[[Admin ]]))</f>
        <v>Đào Dương Anh Thư</v>
      </c>
      <c r="G1957" t="s">
        <v>1296</v>
      </c>
      <c r="H1957" s="497" t="str">
        <f>VLOOKUP(Table10[[#This Row],[Sản Phẩm RG]],'Thông tin'!C:F,4,0)</f>
        <v>PET chai</v>
      </c>
      <c r="I1957">
        <v>240</v>
      </c>
      <c r="J1957" s="497">
        <f>Table10[[#This Row],[Sản lượng kg]]/1000</f>
        <v>0.24</v>
      </c>
      <c r="K1957" s="497" t="str">
        <f>_xlfn.XLOOKUP(Table10[[#This Row],[Loại Hàng]],Table59[Nhóm],Table59[Qui đổi])</f>
        <v>PET chai</v>
      </c>
      <c r="L1957" s="403">
        <v>46170</v>
      </c>
      <c r="M1957" t="s">
        <v>606</v>
      </c>
      <c r="N1957" s="497">
        <f>IF(COUNTIF($A$3:A1957,A1957)=1,1,0)</f>
        <v>1</v>
      </c>
    </row>
    <row r="1958" spans="1:14" x14ac:dyDescent="0.35">
      <c r="A1958" t="s">
        <v>368</v>
      </c>
      <c r="B1958" s="497" t="str">
        <f>IF(Table10[[#This Row],[DTR/Trạm]]="DTR",_xlfn.XLOOKUP(Table10[[#This Row],[ID NCC]],DS_NCC_DTR[ID NCC],DS_NCC_DTR[Tên NCC]),_xlfn.XLOOKUP(Table10[[#This Row],[ID NCC]],Data_TongTram2[ID NCC],Data_TongTram2[Tên NCC]))</f>
        <v>HKD Đặng Thị Tuyết Nhung</v>
      </c>
      <c r="C1958" s="497" t="str">
        <f>IF(Table10[[#This Row],[Trạm/DTR]]="DTR","DTR","Trạm")</f>
        <v>Trạm</v>
      </c>
      <c r="D1958" s="497" t="str">
        <f>Table10[[#This Row],[ID NCC]]&amp;Table10[[#This Row],[Trạm/DTR]]</f>
        <v>001J3000005HhUAIA0Đại Lộc</v>
      </c>
      <c r="E1958" s="497" t="str">
        <f>IF(Table10[[#This Row],[DTR/Trạm]]="DTR",_xlfn.XLOOKUP(Table10[[#This Row],[ID NCC]],DS_NCC_DTR[ID NCC],DS_NCC_DTR[Nhân viên]),_xlfn.XLOOKUP(Table10[[#This Row],[ID NCC]],Data_TongTram2[ID NCC],Data_TongTram2[Nhân viên]))</f>
        <v>Phan Hiếu Lộc</v>
      </c>
      <c r="F1958" s="497" t="str">
        <f>IF(Table10[[#This Row],[Trạm/DTR]]="DTR",_xlfn.XLOOKUP(Table10[[#This Row],[ID NCC]],DS_NCC_DTR[ID NCC],DS_NCC_DTR[Admin miền]),_xlfn.XLOOKUP(Table10[[#This Row],[Trạm/DTR]],Table16[Trạm],Table16[[Admin ]]))</f>
        <v>Đào Dương Anh Thư</v>
      </c>
      <c r="G1958" t="s">
        <v>1296</v>
      </c>
      <c r="H1958" s="497" t="str">
        <f>VLOOKUP(Table10[[#This Row],[Sản Phẩm RG]],'Thông tin'!C:F,4,0)</f>
        <v>PET chai</v>
      </c>
      <c r="I1958">
        <v>2150</v>
      </c>
      <c r="J1958" s="497">
        <f>Table10[[#This Row],[Sản lượng kg]]/1000</f>
        <v>2.15</v>
      </c>
      <c r="K1958" s="497" t="str">
        <f>_xlfn.XLOOKUP(Table10[[#This Row],[Loại Hàng]],Table59[Nhóm],Table59[Qui đổi])</f>
        <v>PET chai</v>
      </c>
      <c r="L1958" s="403">
        <v>46171</v>
      </c>
      <c r="M1958" t="s">
        <v>606</v>
      </c>
      <c r="N1958" s="497">
        <f>IF(COUNTIF($A$3:A1958,A1958)=1,1,0)</f>
        <v>0</v>
      </c>
    </row>
    <row r="1959" spans="1:14" x14ac:dyDescent="0.35">
      <c r="A1959" t="s">
        <v>348</v>
      </c>
      <c r="B1959" s="497" t="str">
        <f>IF(Table10[[#This Row],[DTR/Trạm]]="DTR",_xlfn.XLOOKUP(Table10[[#This Row],[ID NCC]],DS_NCC_DTR[ID NCC],DS_NCC_DTR[Tên NCC]),_xlfn.XLOOKUP(Table10[[#This Row],[ID NCC]],Data_TongTram2[ID NCC],Data_TongTram2[Tên NCC]))</f>
        <v>Công ty TNHH MTV Thu Mua Phế Liệu Thương Viên</v>
      </c>
      <c r="C1959" s="497" t="str">
        <f>IF(Table10[[#This Row],[Trạm/DTR]]="DTR","DTR","Trạm")</f>
        <v>Trạm</v>
      </c>
      <c r="D1959" s="497" t="str">
        <f>Table10[[#This Row],[ID NCC]]&amp;Table10[[#This Row],[Trạm/DTR]]</f>
        <v>001J3000002HLbQIAWĐại Lộc</v>
      </c>
      <c r="E1959" s="497" t="str">
        <f>IF(Table10[[#This Row],[DTR/Trạm]]="DTR",_xlfn.XLOOKUP(Table10[[#This Row],[ID NCC]],DS_NCC_DTR[ID NCC],DS_NCC_DTR[Nhân viên]),_xlfn.XLOOKUP(Table10[[#This Row],[ID NCC]],Data_TongTram2[ID NCC],Data_TongTram2[Nhân viên]))</f>
        <v>Dương Quốc Trung</v>
      </c>
      <c r="F1959" s="497" t="str">
        <f>IF(Table10[[#This Row],[Trạm/DTR]]="DTR",_xlfn.XLOOKUP(Table10[[#This Row],[ID NCC]],DS_NCC_DTR[ID NCC],DS_NCC_DTR[Admin miền]),_xlfn.XLOOKUP(Table10[[#This Row],[Trạm/DTR]],Table16[Trạm],Table16[[Admin ]]))</f>
        <v>Đào Dương Anh Thư</v>
      </c>
      <c r="G1959" t="s">
        <v>2240</v>
      </c>
      <c r="H1959" s="497" t="str">
        <f>VLOOKUP(Table10[[#This Row],[Sản Phẩm RG]],'Thông tin'!C:F,4,0)</f>
        <v>PET chai</v>
      </c>
      <c r="I1959">
        <v>7375</v>
      </c>
      <c r="J1959" s="497">
        <f>Table10[[#This Row],[Sản lượng kg]]/1000</f>
        <v>7.375</v>
      </c>
      <c r="K1959" s="497" t="str">
        <f>_xlfn.XLOOKUP(Table10[[#This Row],[Loại Hàng]],Table59[Nhóm],Table59[Qui đổi])</f>
        <v>PET chai</v>
      </c>
      <c r="L1959" s="403">
        <v>46171</v>
      </c>
      <c r="M1959" t="s">
        <v>606</v>
      </c>
      <c r="N1959" s="497">
        <f>IF(COUNTIF($A$3:A1959,A1959)=1,1,0)</f>
        <v>0</v>
      </c>
    </row>
    <row r="1960" spans="1:14" x14ac:dyDescent="0.35">
      <c r="A1960" t="s">
        <v>366</v>
      </c>
      <c r="B1960" s="497" t="str">
        <f>IF(Table10[[#This Row],[DTR/Trạm]]="DTR",_xlfn.XLOOKUP(Table10[[#This Row],[ID NCC]],DS_NCC_DTR[ID NCC],DS_NCC_DTR[Tên NCC]),_xlfn.XLOOKUP(Table10[[#This Row],[ID NCC]],Data_TongTram2[ID NCC],Data_TongTram2[Tên NCC]))</f>
        <v>HKD Văn Tĩnh PET xá</v>
      </c>
      <c r="C1960" s="497" t="str">
        <f>IF(Table10[[#This Row],[Trạm/DTR]]="DTR","DTR","Trạm")</f>
        <v>Trạm</v>
      </c>
      <c r="D1960" s="497" t="str">
        <f>Table10[[#This Row],[ID NCC]]&amp;Table10[[#This Row],[Trạm/DTR]]</f>
        <v>001J3000002IU7kIAGĐại Lộc</v>
      </c>
      <c r="E1960" s="497" t="str">
        <f>IF(Table10[[#This Row],[DTR/Trạm]]="DTR",_xlfn.XLOOKUP(Table10[[#This Row],[ID NCC]],DS_NCC_DTR[ID NCC],DS_NCC_DTR[Nhân viên]),_xlfn.XLOOKUP(Table10[[#This Row],[ID NCC]],Data_TongTram2[ID NCC],Data_TongTram2[Nhân viên]))</f>
        <v>Phan Hiếu Lộc</v>
      </c>
      <c r="F1960" s="497" t="str">
        <f>IF(Table10[[#This Row],[Trạm/DTR]]="DTR",_xlfn.XLOOKUP(Table10[[#This Row],[ID NCC]],DS_NCC_DTR[ID NCC],DS_NCC_DTR[Admin miền]),_xlfn.XLOOKUP(Table10[[#This Row],[Trạm/DTR]],Table16[Trạm],Table16[[Admin ]]))</f>
        <v>Đào Dương Anh Thư</v>
      </c>
      <c r="G1960" t="s">
        <v>1296</v>
      </c>
      <c r="H1960" s="497" t="str">
        <f>VLOOKUP(Table10[[#This Row],[Sản Phẩm RG]],'Thông tin'!C:F,4,0)</f>
        <v>PET chai</v>
      </c>
      <c r="I1960">
        <v>1240</v>
      </c>
      <c r="J1960" s="497">
        <f>Table10[[#This Row],[Sản lượng kg]]/1000</f>
        <v>1.24</v>
      </c>
      <c r="K1960" s="497" t="str">
        <f>_xlfn.XLOOKUP(Table10[[#This Row],[Loại Hàng]],Table59[Nhóm],Table59[Qui đổi])</f>
        <v>PET chai</v>
      </c>
      <c r="L1960" s="403">
        <v>46171</v>
      </c>
      <c r="M1960" t="s">
        <v>606</v>
      </c>
      <c r="N1960" s="497">
        <f>IF(COUNTIF($A$3:A1960,A1960)=1,1,0)</f>
        <v>0</v>
      </c>
    </row>
    <row r="1961" spans="1:14" x14ac:dyDescent="0.35">
      <c r="A1961" t="s">
        <v>630</v>
      </c>
      <c r="B1961" s="497" t="str">
        <f>IF(Table10[[#This Row],[DTR/Trạm]]="DTR",_xlfn.XLOOKUP(Table10[[#This Row],[ID NCC]],DS_NCC_DTR[ID NCC],DS_NCC_DTR[Tên NCC]),_xlfn.XLOOKUP(Table10[[#This Row],[ID NCC]],Data_TongTram2[ID NCC],Data_TongTram2[Tên NCC]))</f>
        <v>Vinh (Đà Lạt)</v>
      </c>
      <c r="C1961" s="497" t="str">
        <f>IF(Table10[[#This Row],[Trạm/DTR]]="DTR","DTR","Trạm")</f>
        <v>Trạm</v>
      </c>
      <c r="D1961" s="497" t="str">
        <f>Table10[[#This Row],[ID NCC]]&amp;Table10[[#This Row],[Trạm/DTR]]</f>
        <v>001J3000002HjENIA0Đại Lộc</v>
      </c>
      <c r="E1961" s="497" t="str">
        <f>IF(Table10[[#This Row],[DTR/Trạm]]="DTR",_xlfn.XLOOKUP(Table10[[#This Row],[ID NCC]],DS_NCC_DTR[ID NCC],DS_NCC_DTR[Nhân viên]),_xlfn.XLOOKUP(Table10[[#This Row],[ID NCC]],Data_TongTram2[ID NCC],Data_TongTram2[Nhân viên]))</f>
        <v>Trần Xuân Kiên</v>
      </c>
      <c r="F1961" s="497" t="str">
        <f>IF(Table10[[#This Row],[Trạm/DTR]]="DTR",_xlfn.XLOOKUP(Table10[[#This Row],[ID NCC]],DS_NCC_DTR[ID NCC],DS_NCC_DTR[Admin miền]),_xlfn.XLOOKUP(Table10[[#This Row],[Trạm/DTR]],Table16[Trạm],Table16[[Admin ]]))</f>
        <v>Đào Dương Anh Thư</v>
      </c>
      <c r="G1961" t="s">
        <v>2240</v>
      </c>
      <c r="H1961" s="497" t="str">
        <f>VLOOKUP(Table10[[#This Row],[Sản Phẩm RG]],'Thông tin'!C:F,4,0)</f>
        <v>PET chai</v>
      </c>
      <c r="I1961">
        <v>973</v>
      </c>
      <c r="J1961" s="497">
        <f>Table10[[#This Row],[Sản lượng kg]]/1000</f>
        <v>0.97299999999999998</v>
      </c>
      <c r="K1961" s="497" t="str">
        <f>_xlfn.XLOOKUP(Table10[[#This Row],[Loại Hàng]],Table59[Nhóm],Table59[Qui đổi])</f>
        <v>PET chai</v>
      </c>
      <c r="L1961" s="403">
        <v>46171</v>
      </c>
      <c r="M1961" t="s">
        <v>606</v>
      </c>
      <c r="N1961" s="497">
        <f>IF(COUNTIF($A$3:A1961,A1961)=1,1,0)</f>
        <v>0</v>
      </c>
    </row>
    <row r="1962" spans="1:14" x14ac:dyDescent="0.35">
      <c r="A1962" t="s">
        <v>348</v>
      </c>
      <c r="B1962" s="497" t="str">
        <f>IF(Table10[[#This Row],[DTR/Trạm]]="DTR",_xlfn.XLOOKUP(Table10[[#This Row],[ID NCC]],DS_NCC_DTR[ID NCC],DS_NCC_DTR[Tên NCC]),_xlfn.XLOOKUP(Table10[[#This Row],[ID NCC]],Data_TongTram2[ID NCC],Data_TongTram2[Tên NCC]))</f>
        <v>Công ty TNHH MTV Thu Mua Phế Liệu Thương Viên</v>
      </c>
      <c r="C1962" s="497" t="str">
        <f>IF(Table10[[#This Row],[Trạm/DTR]]="DTR","DTR","Trạm")</f>
        <v>Trạm</v>
      </c>
      <c r="D1962" s="497" t="str">
        <f>Table10[[#This Row],[ID NCC]]&amp;Table10[[#This Row],[Trạm/DTR]]</f>
        <v>001J3000002HLbQIAWĐại Lộc</v>
      </c>
      <c r="E1962" s="497" t="str">
        <f>IF(Table10[[#This Row],[DTR/Trạm]]="DTR",_xlfn.XLOOKUP(Table10[[#This Row],[ID NCC]],DS_NCC_DTR[ID NCC],DS_NCC_DTR[Nhân viên]),_xlfn.XLOOKUP(Table10[[#This Row],[ID NCC]],Data_TongTram2[ID NCC],Data_TongTram2[Nhân viên]))</f>
        <v>Dương Quốc Trung</v>
      </c>
      <c r="F1962" s="497" t="str">
        <f>IF(Table10[[#This Row],[Trạm/DTR]]="DTR",_xlfn.XLOOKUP(Table10[[#This Row],[ID NCC]],DS_NCC_DTR[ID NCC],DS_NCC_DTR[Admin miền]),_xlfn.XLOOKUP(Table10[[#This Row],[Trạm/DTR]],Table16[Trạm],Table16[[Admin ]]))</f>
        <v>Đào Dương Anh Thư</v>
      </c>
      <c r="G1962" t="s">
        <v>2240</v>
      </c>
      <c r="H1962" s="497" t="str">
        <f>VLOOKUP(Table10[[#This Row],[Sản Phẩm RG]],'Thông tin'!C:F,4,0)</f>
        <v>PET chai</v>
      </c>
      <c r="I1962">
        <v>8824</v>
      </c>
      <c r="J1962" s="497">
        <f>Table10[[#This Row],[Sản lượng kg]]/1000</f>
        <v>8.8239999999999998</v>
      </c>
      <c r="K1962" s="497" t="str">
        <f>_xlfn.XLOOKUP(Table10[[#This Row],[Loại Hàng]],Table59[Nhóm],Table59[Qui đổi])</f>
        <v>PET chai</v>
      </c>
      <c r="L1962" s="403">
        <v>46171</v>
      </c>
      <c r="M1962" t="s">
        <v>606</v>
      </c>
      <c r="N1962" s="497">
        <f>IF(COUNTIF($A$3:A1962,A1962)=1,1,0)</f>
        <v>0</v>
      </c>
    </row>
    <row r="1963" spans="1:14" x14ac:dyDescent="0.35">
      <c r="A1963" t="s">
        <v>311</v>
      </c>
      <c r="B1963" s="497" t="str">
        <f>IF(Table10[[#This Row],[DTR/Trạm]]="DTR",_xlfn.XLOOKUP(Table10[[#This Row],[ID NCC]],DS_NCC_DTR[ID NCC],DS_NCC_DTR[Tên NCC]),_xlfn.XLOOKUP(Table10[[#This Row],[ID NCC]],Data_TongTram2[ID NCC],Data_TongTram2[Tên NCC]))</f>
        <v>An Khang (Xuân Lộc) PET xá</v>
      </c>
      <c r="C1963" s="497" t="str">
        <f>IF(Table10[[#This Row],[Trạm/DTR]]="DTR","DTR","Trạm")</f>
        <v>Trạm</v>
      </c>
      <c r="D1963" s="497" t="str">
        <f>Table10[[#This Row],[ID NCC]]&amp;Table10[[#This Row],[Trạm/DTR]]</f>
        <v>001dc00000RQALxAAPĐại Lộc</v>
      </c>
      <c r="E1963" s="497" t="str">
        <f>IF(Table10[[#This Row],[DTR/Trạm]]="DTR",_xlfn.XLOOKUP(Table10[[#This Row],[ID NCC]],DS_NCC_DTR[ID NCC],DS_NCC_DTR[Nhân viên]),_xlfn.XLOOKUP(Table10[[#This Row],[ID NCC]],Data_TongTram2[ID NCC],Data_TongTram2[Nhân viên]))</f>
        <v>Phan Hiếu Lộc</v>
      </c>
      <c r="F1963" s="497" t="str">
        <f>IF(Table10[[#This Row],[Trạm/DTR]]="DTR",_xlfn.XLOOKUP(Table10[[#This Row],[ID NCC]],DS_NCC_DTR[ID NCC],DS_NCC_DTR[Admin miền]),_xlfn.XLOOKUP(Table10[[#This Row],[Trạm/DTR]],Table16[Trạm],Table16[[Admin ]]))</f>
        <v>Đào Dương Anh Thư</v>
      </c>
      <c r="G1963" t="s">
        <v>1296</v>
      </c>
      <c r="H1963" s="497" t="str">
        <f>VLOOKUP(Table10[[#This Row],[Sản Phẩm RG]],'Thông tin'!C:F,4,0)</f>
        <v>PET chai</v>
      </c>
      <c r="I1963">
        <v>820</v>
      </c>
      <c r="J1963" s="497">
        <f>Table10[[#This Row],[Sản lượng kg]]/1000</f>
        <v>0.82</v>
      </c>
      <c r="K1963" s="497" t="str">
        <f>_xlfn.XLOOKUP(Table10[[#This Row],[Loại Hàng]],Table59[Nhóm],Table59[Qui đổi])</f>
        <v>PET chai</v>
      </c>
      <c r="L1963" s="403">
        <v>46171</v>
      </c>
      <c r="M1963" t="s">
        <v>606</v>
      </c>
      <c r="N1963" s="497">
        <f>IF(COUNTIF($A$3:A1963,A1963)=1,1,0)</f>
        <v>0</v>
      </c>
    </row>
    <row r="1964" spans="1:14" x14ac:dyDescent="0.35">
      <c r="A1964" t="s">
        <v>309</v>
      </c>
      <c r="B1964" s="497" t="str">
        <f>IF(Table10[[#This Row],[DTR/Trạm]]="DTR",_xlfn.XLOOKUP(Table10[[#This Row],[ID NCC]],DS_NCC_DTR[ID NCC],DS_NCC_DTR[Tên NCC]),_xlfn.XLOOKUP(Table10[[#This Row],[ID NCC]],Data_TongTram2[ID NCC],Data_TongTram2[Tên NCC]))</f>
        <v>HKD Tạ Khánh Linh PET xá</v>
      </c>
      <c r="C1964" s="497" t="str">
        <f>IF(Table10[[#This Row],[Trạm/DTR]]="DTR","DTR","Trạm")</f>
        <v>Trạm</v>
      </c>
      <c r="D1964" s="497" t="str">
        <f>Table10[[#This Row],[ID NCC]]&amp;Table10[[#This Row],[Trạm/DTR]]</f>
        <v>001J3000002HLkFIAWĐại Lộc</v>
      </c>
      <c r="E1964" s="497" t="str">
        <f>IF(Table10[[#This Row],[DTR/Trạm]]="DTR",_xlfn.XLOOKUP(Table10[[#This Row],[ID NCC]],DS_NCC_DTR[ID NCC],DS_NCC_DTR[Nhân viên]),_xlfn.XLOOKUP(Table10[[#This Row],[ID NCC]],Data_TongTram2[ID NCC],Data_TongTram2[Nhân viên]))</f>
        <v>Phan Hiếu Lộc</v>
      </c>
      <c r="F1964" s="497" t="str">
        <f>IF(Table10[[#This Row],[Trạm/DTR]]="DTR",_xlfn.XLOOKUP(Table10[[#This Row],[ID NCC]],DS_NCC_DTR[ID NCC],DS_NCC_DTR[Admin miền]),_xlfn.XLOOKUP(Table10[[#This Row],[Trạm/DTR]],Table16[Trạm],Table16[[Admin ]]))</f>
        <v>Đào Dương Anh Thư</v>
      </c>
      <c r="G1964" t="s">
        <v>1296</v>
      </c>
      <c r="H1964" s="497" t="str">
        <f>VLOOKUP(Table10[[#This Row],[Sản Phẩm RG]],'Thông tin'!C:F,4,0)</f>
        <v>PET chai</v>
      </c>
      <c r="I1964">
        <v>970</v>
      </c>
      <c r="J1964" s="497">
        <f>Table10[[#This Row],[Sản lượng kg]]/1000</f>
        <v>0.97</v>
      </c>
      <c r="K1964" s="497" t="str">
        <f>_xlfn.XLOOKUP(Table10[[#This Row],[Loại Hàng]],Table59[Nhóm],Table59[Qui đổi])</f>
        <v>PET chai</v>
      </c>
      <c r="L1964" s="403">
        <v>46171</v>
      </c>
      <c r="M1964" t="s">
        <v>606</v>
      </c>
      <c r="N1964" s="497">
        <f>IF(COUNTIF($A$3:A1964,A1964)=1,1,0)</f>
        <v>0</v>
      </c>
    </row>
    <row r="1965" spans="1:14" x14ac:dyDescent="0.35">
      <c r="A1965" t="s">
        <v>300</v>
      </c>
      <c r="B1965" s="497" t="str">
        <f>IF(Table10[[#This Row],[DTR/Trạm]]="DTR",_xlfn.XLOOKUP(Table10[[#This Row],[ID NCC]],DS_NCC_DTR[ID NCC],DS_NCC_DTR[Tên NCC]),_xlfn.XLOOKUP(Table10[[#This Row],[ID NCC]],Data_TongTram2[ID NCC],Data_TongTram2[Tên NCC]))</f>
        <v>Anh Thành Cẩm Mỹ</v>
      </c>
      <c r="C1965" s="497" t="str">
        <f>IF(Table10[[#This Row],[Trạm/DTR]]="DTR","DTR","Trạm")</f>
        <v>Trạm</v>
      </c>
      <c r="D1965" s="497" t="str">
        <f>Table10[[#This Row],[ID NCC]]&amp;Table10[[#This Row],[Trạm/DTR]]</f>
        <v>001J3000002HLqqIAGĐại Lộc</v>
      </c>
      <c r="E1965" s="497" t="str">
        <f>IF(Table10[[#This Row],[DTR/Trạm]]="DTR",_xlfn.XLOOKUP(Table10[[#This Row],[ID NCC]],DS_NCC_DTR[ID NCC],DS_NCC_DTR[Nhân viên]),_xlfn.XLOOKUP(Table10[[#This Row],[ID NCC]],Data_TongTram2[ID NCC],Data_TongTram2[Nhân viên]))</f>
        <v>Phan Hiếu Lộc</v>
      </c>
      <c r="F1965" s="497" t="str">
        <f>IF(Table10[[#This Row],[Trạm/DTR]]="DTR",_xlfn.XLOOKUP(Table10[[#This Row],[ID NCC]],DS_NCC_DTR[ID NCC],DS_NCC_DTR[Admin miền]),_xlfn.XLOOKUP(Table10[[#This Row],[Trạm/DTR]],Table16[Trạm],Table16[[Admin ]]))</f>
        <v>Đào Dương Anh Thư</v>
      </c>
      <c r="G1965" t="s">
        <v>1296</v>
      </c>
      <c r="H1965" s="497" t="str">
        <f>VLOOKUP(Table10[[#This Row],[Sản Phẩm RG]],'Thông tin'!C:F,4,0)</f>
        <v>PET chai</v>
      </c>
      <c r="I1965">
        <v>670</v>
      </c>
      <c r="J1965" s="497">
        <f>Table10[[#This Row],[Sản lượng kg]]/1000</f>
        <v>0.67</v>
      </c>
      <c r="K1965" s="497" t="str">
        <f>_xlfn.XLOOKUP(Table10[[#This Row],[Loại Hàng]],Table59[Nhóm],Table59[Qui đổi])</f>
        <v>PET chai</v>
      </c>
      <c r="L1965" s="403">
        <v>46171</v>
      </c>
      <c r="M1965" t="s">
        <v>606</v>
      </c>
      <c r="N1965" s="497">
        <f>IF(COUNTIF($A$3:A1965,A1965)=1,1,0)</f>
        <v>0</v>
      </c>
    </row>
    <row r="1966" spans="1:14" x14ac:dyDescent="0.35">
      <c r="A1966" t="s">
        <v>2932</v>
      </c>
      <c r="B1966" s="497" t="str">
        <f>IF(Table10[[#This Row],[DTR/Trạm]]="DTR",_xlfn.XLOOKUP(Table10[[#This Row],[ID NCC]],DS_NCC_DTR[ID NCC],DS_NCC_DTR[Tên NCC]),_xlfn.XLOOKUP(Table10[[#This Row],[ID NCC]],Data_TongTram2[ID NCC],Data_TongTram2[Tên NCC]))</f>
        <v>Bích Vân (Biên Hòa) PET xá</v>
      </c>
      <c r="C1966" s="497" t="str">
        <f>IF(Table10[[#This Row],[Trạm/DTR]]="DTR","DTR","Trạm")</f>
        <v>Trạm</v>
      </c>
      <c r="D1966" s="497" t="str">
        <f>Table10[[#This Row],[ID NCC]]&amp;Table10[[#This Row],[Trạm/DTR]]</f>
        <v>001dc00002nZcOXAA0Đại Lộc</v>
      </c>
      <c r="E1966" s="497" t="str">
        <f>IF(Table10[[#This Row],[DTR/Trạm]]="DTR",_xlfn.XLOOKUP(Table10[[#This Row],[ID NCC]],DS_NCC_DTR[ID NCC],DS_NCC_DTR[Nhân viên]),_xlfn.XLOOKUP(Table10[[#This Row],[ID NCC]],Data_TongTram2[ID NCC],Data_TongTram2[Nhân viên]))</f>
        <v>Phan Hiếu Lộc</v>
      </c>
      <c r="F1966" s="497" t="str">
        <f>IF(Table10[[#This Row],[Trạm/DTR]]="DTR",_xlfn.XLOOKUP(Table10[[#This Row],[ID NCC]],DS_NCC_DTR[ID NCC],DS_NCC_DTR[Admin miền]),_xlfn.XLOOKUP(Table10[[#This Row],[Trạm/DTR]],Table16[Trạm],Table16[[Admin ]]))</f>
        <v>Đào Dương Anh Thư</v>
      </c>
      <c r="G1966" t="s">
        <v>1296</v>
      </c>
      <c r="H1966" s="497" t="str">
        <f>VLOOKUP(Table10[[#This Row],[Sản Phẩm RG]],'Thông tin'!C:F,4,0)</f>
        <v>PET chai</v>
      </c>
      <c r="I1966">
        <v>620</v>
      </c>
      <c r="J1966" s="497">
        <f>Table10[[#This Row],[Sản lượng kg]]/1000</f>
        <v>0.62</v>
      </c>
      <c r="K1966" s="497" t="str">
        <f>_xlfn.XLOOKUP(Table10[[#This Row],[Loại Hàng]],Table59[Nhóm],Table59[Qui đổi])</f>
        <v>PET chai</v>
      </c>
      <c r="L1966" s="403">
        <v>46171</v>
      </c>
      <c r="M1966" t="s">
        <v>606</v>
      </c>
      <c r="N1966" s="497">
        <f>IF(COUNTIF($A$3:A1966,A1966)=1,1,0)</f>
        <v>0</v>
      </c>
    </row>
    <row r="1967" spans="1:14" x14ac:dyDescent="0.35">
      <c r="A1967" t="s">
        <v>359</v>
      </c>
      <c r="B1967" s="497" t="str">
        <f>IF(Table10[[#This Row],[DTR/Trạm]]="DTR",_xlfn.XLOOKUP(Table10[[#This Row],[ID NCC]],DS_NCC_DTR[ID NCC],DS_NCC_DTR[Tên NCC]),_xlfn.XLOOKUP(Table10[[#This Row],[ID NCC]],Data_TongTram2[ID NCC],Data_TongTram2[Tên NCC]))</f>
        <v>Trung Trinh (Long Khánh) PET xá</v>
      </c>
      <c r="C1967" s="497" t="str">
        <f>IF(Table10[[#This Row],[Trạm/DTR]]="DTR","DTR","Trạm")</f>
        <v>Trạm</v>
      </c>
      <c r="D1967" s="497" t="str">
        <f>Table10[[#This Row],[ID NCC]]&amp;Table10[[#This Row],[Trạm/DTR]]</f>
        <v>001J3000002HLkIIAWĐại Lộc</v>
      </c>
      <c r="E1967" s="497" t="str">
        <f>IF(Table10[[#This Row],[DTR/Trạm]]="DTR",_xlfn.XLOOKUP(Table10[[#This Row],[ID NCC]],DS_NCC_DTR[ID NCC],DS_NCC_DTR[Nhân viên]),_xlfn.XLOOKUP(Table10[[#This Row],[ID NCC]],Data_TongTram2[ID NCC],Data_TongTram2[Nhân viên]))</f>
        <v>Phan Hiếu Lộc</v>
      </c>
      <c r="F1967" s="497" t="str">
        <f>IF(Table10[[#This Row],[Trạm/DTR]]="DTR",_xlfn.XLOOKUP(Table10[[#This Row],[ID NCC]],DS_NCC_DTR[ID NCC],DS_NCC_DTR[Admin miền]),_xlfn.XLOOKUP(Table10[[#This Row],[Trạm/DTR]],Table16[Trạm],Table16[[Admin ]]))</f>
        <v>Đào Dương Anh Thư</v>
      </c>
      <c r="G1967" t="s">
        <v>1296</v>
      </c>
      <c r="H1967" s="497" t="str">
        <f>VLOOKUP(Table10[[#This Row],[Sản Phẩm RG]],'Thông tin'!C:F,4,0)</f>
        <v>PET chai</v>
      </c>
      <c r="I1967">
        <v>590</v>
      </c>
      <c r="J1967" s="497">
        <f>Table10[[#This Row],[Sản lượng kg]]/1000</f>
        <v>0.59</v>
      </c>
      <c r="K1967" s="497" t="str">
        <f>_xlfn.XLOOKUP(Table10[[#This Row],[Loại Hàng]],Table59[Nhóm],Table59[Qui đổi])</f>
        <v>PET chai</v>
      </c>
      <c r="L1967" s="403">
        <v>46171</v>
      </c>
      <c r="M1967" t="s">
        <v>606</v>
      </c>
      <c r="N1967" s="497">
        <f>IF(COUNTIF($A$3:A1967,A1967)=1,1,0)</f>
        <v>0</v>
      </c>
    </row>
    <row r="1968" spans="1:14" x14ac:dyDescent="0.35">
      <c r="A1968" t="s">
        <v>309</v>
      </c>
      <c r="B1968" s="497" t="str">
        <f>IF(Table10[[#This Row],[DTR/Trạm]]="DTR",_xlfn.XLOOKUP(Table10[[#This Row],[ID NCC]],DS_NCC_DTR[ID NCC],DS_NCC_DTR[Tên NCC]),_xlfn.XLOOKUP(Table10[[#This Row],[ID NCC]],Data_TongTram2[ID NCC],Data_TongTram2[Tên NCC]))</f>
        <v>HKD Tạ Khánh Linh PET xá</v>
      </c>
      <c r="C1968" s="497" t="str">
        <f>IF(Table10[[#This Row],[Trạm/DTR]]="DTR","DTR","Trạm")</f>
        <v>Trạm</v>
      </c>
      <c r="D1968" s="497" t="str">
        <f>Table10[[#This Row],[ID NCC]]&amp;Table10[[#This Row],[Trạm/DTR]]</f>
        <v>001J3000002HLkFIAWĐại Lộc</v>
      </c>
      <c r="E1968" s="497" t="str">
        <f>IF(Table10[[#This Row],[DTR/Trạm]]="DTR",_xlfn.XLOOKUP(Table10[[#This Row],[ID NCC]],DS_NCC_DTR[ID NCC],DS_NCC_DTR[Nhân viên]),_xlfn.XLOOKUP(Table10[[#This Row],[ID NCC]],Data_TongTram2[ID NCC],Data_TongTram2[Nhân viên]))</f>
        <v>Phan Hiếu Lộc</v>
      </c>
      <c r="F1968" s="497" t="str">
        <f>IF(Table10[[#This Row],[Trạm/DTR]]="DTR",_xlfn.XLOOKUP(Table10[[#This Row],[ID NCC]],DS_NCC_DTR[ID NCC],DS_NCC_DTR[Admin miền]),_xlfn.XLOOKUP(Table10[[#This Row],[Trạm/DTR]],Table16[Trạm],Table16[[Admin ]]))</f>
        <v>Đào Dương Anh Thư</v>
      </c>
      <c r="G1968" t="s">
        <v>1296</v>
      </c>
      <c r="H1968" s="497" t="str">
        <f>VLOOKUP(Table10[[#This Row],[Sản Phẩm RG]],'Thông tin'!C:F,4,0)</f>
        <v>PET chai</v>
      </c>
      <c r="I1968">
        <v>1080</v>
      </c>
      <c r="J1968" s="497">
        <f>Table10[[#This Row],[Sản lượng kg]]/1000</f>
        <v>1.08</v>
      </c>
      <c r="K1968" s="497" t="str">
        <f>_xlfn.XLOOKUP(Table10[[#This Row],[Loại Hàng]],Table59[Nhóm],Table59[Qui đổi])</f>
        <v>PET chai</v>
      </c>
      <c r="L1968" s="403">
        <v>46171</v>
      </c>
      <c r="M1968" t="s">
        <v>606</v>
      </c>
      <c r="N1968" s="497">
        <f>IF(COUNTIF($A$3:A1968,A1968)=1,1,0)</f>
        <v>0</v>
      </c>
    </row>
    <row r="1969" spans="1:14" x14ac:dyDescent="0.35">
      <c r="A1969" t="s">
        <v>1206</v>
      </c>
      <c r="B1969" s="497" t="str">
        <f>IF(Table10[[#This Row],[DTR/Trạm]]="DTR",_xlfn.XLOOKUP(Table10[[#This Row],[ID NCC]],DS_NCC_DTR[ID NCC],DS_NCC_DTR[Tên NCC]),_xlfn.XLOOKUP(Table10[[#This Row],[ID NCC]],Data_TongTram2[ID NCC],Data_TongTram2[Tên NCC]))</f>
        <v>Anh Thiện (Ninh Hòa)</v>
      </c>
      <c r="C1969" s="497" t="str">
        <f>IF(Table10[[#This Row],[Trạm/DTR]]="DTR","DTR","Trạm")</f>
        <v>Trạm</v>
      </c>
      <c r="D1969" s="497" t="str">
        <f>Table10[[#This Row],[ID NCC]]&amp;Table10[[#This Row],[Trạm/DTR]]</f>
        <v>001J3000002HosAIASĐại Lộc</v>
      </c>
      <c r="E1969" s="497" t="str">
        <f>IF(Table10[[#This Row],[DTR/Trạm]]="DTR",_xlfn.XLOOKUP(Table10[[#This Row],[ID NCC]],DS_NCC_DTR[ID NCC],DS_NCC_DTR[Nhân viên]),_xlfn.XLOOKUP(Table10[[#This Row],[ID NCC]],Data_TongTram2[ID NCC],Data_TongTram2[Nhân viên]))</f>
        <v>Nguyễn Văn Cường</v>
      </c>
      <c r="F1969" s="497" t="str">
        <f>IF(Table10[[#This Row],[Trạm/DTR]]="DTR",_xlfn.XLOOKUP(Table10[[#This Row],[ID NCC]],DS_NCC_DTR[ID NCC],DS_NCC_DTR[Admin miền]),_xlfn.XLOOKUP(Table10[[#This Row],[Trạm/DTR]],Table16[Trạm],Table16[[Admin ]]))</f>
        <v>Đào Dương Anh Thư</v>
      </c>
      <c r="G1969" t="s">
        <v>2240</v>
      </c>
      <c r="H1969" s="497" t="str">
        <f>VLOOKUP(Table10[[#This Row],[Sản Phẩm RG]],'Thông tin'!C:F,4,0)</f>
        <v>PET chai</v>
      </c>
      <c r="I1969">
        <v>6771</v>
      </c>
      <c r="J1969" s="497">
        <f>Table10[[#This Row],[Sản lượng kg]]/1000</f>
        <v>6.7709999999999999</v>
      </c>
      <c r="K1969" s="497" t="str">
        <f>_xlfn.XLOOKUP(Table10[[#This Row],[Loại Hàng]],Table59[Nhóm],Table59[Qui đổi])</f>
        <v>PET chai</v>
      </c>
      <c r="L1969" s="403">
        <v>46171</v>
      </c>
      <c r="M1969" t="s">
        <v>606</v>
      </c>
      <c r="N1969" s="497">
        <f>IF(COUNTIF($A$3:A1969,A1969)=1,1,0)</f>
        <v>0</v>
      </c>
    </row>
    <row r="1970" spans="1:14" x14ac:dyDescent="0.35">
      <c r="A1970" t="s">
        <v>348</v>
      </c>
      <c r="B1970" s="497" t="str">
        <f>IF(Table10[[#This Row],[DTR/Trạm]]="DTR",_xlfn.XLOOKUP(Table10[[#This Row],[ID NCC]],DS_NCC_DTR[ID NCC],DS_NCC_DTR[Tên NCC]),_xlfn.XLOOKUP(Table10[[#This Row],[ID NCC]],Data_TongTram2[ID NCC],Data_TongTram2[Tên NCC]))</f>
        <v>Công ty TNHH MTV Thu Mua Phế Liệu Thương Viên</v>
      </c>
      <c r="C1970" s="497" t="str">
        <f>IF(Table10[[#This Row],[Trạm/DTR]]="DTR","DTR","Trạm")</f>
        <v>Trạm</v>
      </c>
      <c r="D1970" s="497" t="str">
        <f>Table10[[#This Row],[ID NCC]]&amp;Table10[[#This Row],[Trạm/DTR]]</f>
        <v>001J3000002HLbQIAWĐại Lộc</v>
      </c>
      <c r="E1970" s="497" t="str">
        <f>IF(Table10[[#This Row],[DTR/Trạm]]="DTR",_xlfn.XLOOKUP(Table10[[#This Row],[ID NCC]],DS_NCC_DTR[ID NCC],DS_NCC_DTR[Nhân viên]),_xlfn.XLOOKUP(Table10[[#This Row],[ID NCC]],Data_TongTram2[ID NCC],Data_TongTram2[Nhân viên]))</f>
        <v>Dương Quốc Trung</v>
      </c>
      <c r="F1970" s="497" t="str">
        <f>IF(Table10[[#This Row],[Trạm/DTR]]="DTR",_xlfn.XLOOKUP(Table10[[#This Row],[ID NCC]],DS_NCC_DTR[ID NCC],DS_NCC_DTR[Admin miền]),_xlfn.XLOOKUP(Table10[[#This Row],[Trạm/DTR]],Table16[Trạm],Table16[[Admin ]]))</f>
        <v>Đào Dương Anh Thư</v>
      </c>
      <c r="G1970" t="s">
        <v>2240</v>
      </c>
      <c r="H1970" s="497" t="str">
        <f>VLOOKUP(Table10[[#This Row],[Sản Phẩm RG]],'Thông tin'!C:F,4,0)</f>
        <v>PET chai</v>
      </c>
      <c r="I1970">
        <v>8658</v>
      </c>
      <c r="J1970" s="497">
        <f>Table10[[#This Row],[Sản lượng kg]]/1000</f>
        <v>8.6579999999999995</v>
      </c>
      <c r="K1970" s="497" t="str">
        <f>_xlfn.XLOOKUP(Table10[[#This Row],[Loại Hàng]],Table59[Nhóm],Table59[Qui đổi])</f>
        <v>PET chai</v>
      </c>
      <c r="L1970" s="403">
        <v>46171</v>
      </c>
      <c r="M1970" t="s">
        <v>606</v>
      </c>
      <c r="N1970" s="497">
        <f>IF(COUNTIF($A$3:A1970,A1970)=1,1,0)</f>
        <v>0</v>
      </c>
    </row>
    <row r="1971" spans="1:14" x14ac:dyDescent="0.35">
      <c r="A1971" t="s">
        <v>338</v>
      </c>
      <c r="B1971" s="497" t="str">
        <f>IF(Table10[[#This Row],[DTR/Trạm]]="DTR",_xlfn.XLOOKUP(Table10[[#This Row],[ID NCC]],DS_NCC_DTR[ID NCC],DS_NCC_DTR[Tên NCC]),_xlfn.XLOOKUP(Table10[[#This Row],[ID NCC]],Data_TongTram2[ID NCC],Data_TongTram2[Tên NCC]))</f>
        <v>Tám Thủy (Xuân Lộc) PET xá</v>
      </c>
      <c r="C1971" s="497" t="str">
        <f>IF(Table10[[#This Row],[Trạm/DTR]]="DTR","DTR","Trạm")</f>
        <v>Trạm</v>
      </c>
      <c r="D1971" s="497" t="str">
        <f>Table10[[#This Row],[ID NCC]]&amp;Table10[[#This Row],[Trạm/DTR]]</f>
        <v>001J3000002HLYOIA4Đại Lộc</v>
      </c>
      <c r="E1971" s="497" t="str">
        <f>IF(Table10[[#This Row],[DTR/Trạm]]="DTR",_xlfn.XLOOKUP(Table10[[#This Row],[ID NCC]],DS_NCC_DTR[ID NCC],DS_NCC_DTR[Nhân viên]),_xlfn.XLOOKUP(Table10[[#This Row],[ID NCC]],Data_TongTram2[ID NCC],Data_TongTram2[Nhân viên]))</f>
        <v>Phan Hiếu Lộc</v>
      </c>
      <c r="F1971" s="497" t="str">
        <f>IF(Table10[[#This Row],[Trạm/DTR]]="DTR",_xlfn.XLOOKUP(Table10[[#This Row],[ID NCC]],DS_NCC_DTR[ID NCC],DS_NCC_DTR[Admin miền]),_xlfn.XLOOKUP(Table10[[#This Row],[Trạm/DTR]],Table16[Trạm],Table16[[Admin ]]))</f>
        <v>Đào Dương Anh Thư</v>
      </c>
      <c r="G1971" t="s">
        <v>1296</v>
      </c>
      <c r="H1971" s="497" t="str">
        <f>VLOOKUP(Table10[[#This Row],[Sản Phẩm RG]],'Thông tin'!C:F,4,0)</f>
        <v>PET chai</v>
      </c>
      <c r="I1971">
        <v>730</v>
      </c>
      <c r="J1971" s="497">
        <f>Table10[[#This Row],[Sản lượng kg]]/1000</f>
        <v>0.73</v>
      </c>
      <c r="K1971" s="497" t="str">
        <f>_xlfn.XLOOKUP(Table10[[#This Row],[Loại Hàng]],Table59[Nhóm],Table59[Qui đổi])</f>
        <v>PET chai</v>
      </c>
      <c r="L1971" s="403">
        <v>46171</v>
      </c>
      <c r="M1971" t="s">
        <v>606</v>
      </c>
      <c r="N1971" s="497">
        <f>IF(COUNTIF($A$3:A1971,A1971)=1,1,0)</f>
        <v>1</v>
      </c>
    </row>
    <row r="1972" spans="1:14" x14ac:dyDescent="0.35">
      <c r="A1972" t="s">
        <v>300</v>
      </c>
      <c r="B1972" s="497" t="str">
        <f>IF(Table10[[#This Row],[DTR/Trạm]]="DTR",_xlfn.XLOOKUP(Table10[[#This Row],[ID NCC]],DS_NCC_DTR[ID NCC],DS_NCC_DTR[Tên NCC]),_xlfn.XLOOKUP(Table10[[#This Row],[ID NCC]],Data_TongTram2[ID NCC],Data_TongTram2[Tên NCC]))</f>
        <v>Anh Thành Cẩm Mỹ</v>
      </c>
      <c r="C1972" s="497" t="str">
        <f>IF(Table10[[#This Row],[Trạm/DTR]]="DTR","DTR","Trạm")</f>
        <v>Trạm</v>
      </c>
      <c r="D1972" s="497" t="str">
        <f>Table10[[#This Row],[ID NCC]]&amp;Table10[[#This Row],[Trạm/DTR]]</f>
        <v>001J3000002HLqqIAGĐại Lộc</v>
      </c>
      <c r="E1972" s="497" t="str">
        <f>IF(Table10[[#This Row],[DTR/Trạm]]="DTR",_xlfn.XLOOKUP(Table10[[#This Row],[ID NCC]],DS_NCC_DTR[ID NCC],DS_NCC_DTR[Nhân viên]),_xlfn.XLOOKUP(Table10[[#This Row],[ID NCC]],Data_TongTram2[ID NCC],Data_TongTram2[Nhân viên]))</f>
        <v>Phan Hiếu Lộc</v>
      </c>
      <c r="F1972" s="497" t="str">
        <f>IF(Table10[[#This Row],[Trạm/DTR]]="DTR",_xlfn.XLOOKUP(Table10[[#This Row],[ID NCC]],DS_NCC_DTR[ID NCC],DS_NCC_DTR[Admin miền]),_xlfn.XLOOKUP(Table10[[#This Row],[Trạm/DTR]],Table16[Trạm],Table16[[Admin ]]))</f>
        <v>Đào Dương Anh Thư</v>
      </c>
      <c r="G1972" t="s">
        <v>1296</v>
      </c>
      <c r="H1972" s="497" t="str">
        <f>VLOOKUP(Table10[[#This Row],[Sản Phẩm RG]],'Thông tin'!C:F,4,0)</f>
        <v>PET chai</v>
      </c>
      <c r="I1972">
        <v>720</v>
      </c>
      <c r="J1972" s="497">
        <f>Table10[[#This Row],[Sản lượng kg]]/1000</f>
        <v>0.72</v>
      </c>
      <c r="K1972" s="497" t="str">
        <f>_xlfn.XLOOKUP(Table10[[#This Row],[Loại Hàng]],Table59[Nhóm],Table59[Qui đổi])</f>
        <v>PET chai</v>
      </c>
      <c r="L1972" s="403">
        <v>46171</v>
      </c>
      <c r="M1972" t="s">
        <v>606</v>
      </c>
      <c r="N1972" s="497">
        <f>IF(COUNTIF($A$3:A1972,A1972)=1,1,0)</f>
        <v>0</v>
      </c>
    </row>
    <row r="1973" spans="1:14" x14ac:dyDescent="0.35">
      <c r="A1973" t="s">
        <v>2932</v>
      </c>
      <c r="B1973" s="497" t="str">
        <f>IF(Table10[[#This Row],[DTR/Trạm]]="DTR",_xlfn.XLOOKUP(Table10[[#This Row],[ID NCC]],DS_NCC_DTR[ID NCC],DS_NCC_DTR[Tên NCC]),_xlfn.XLOOKUP(Table10[[#This Row],[ID NCC]],Data_TongTram2[ID NCC],Data_TongTram2[Tên NCC]))</f>
        <v>Bích Vân (Biên Hòa) PET xá</v>
      </c>
      <c r="C1973" s="497" t="str">
        <f>IF(Table10[[#This Row],[Trạm/DTR]]="DTR","DTR","Trạm")</f>
        <v>Trạm</v>
      </c>
      <c r="D1973" s="497" t="str">
        <f>Table10[[#This Row],[ID NCC]]&amp;Table10[[#This Row],[Trạm/DTR]]</f>
        <v>001dc00002nZcOXAA0Đại Lộc</v>
      </c>
      <c r="E1973" s="497" t="str">
        <f>IF(Table10[[#This Row],[DTR/Trạm]]="DTR",_xlfn.XLOOKUP(Table10[[#This Row],[ID NCC]],DS_NCC_DTR[ID NCC],DS_NCC_DTR[Nhân viên]),_xlfn.XLOOKUP(Table10[[#This Row],[ID NCC]],Data_TongTram2[ID NCC],Data_TongTram2[Nhân viên]))</f>
        <v>Phan Hiếu Lộc</v>
      </c>
      <c r="F1973" s="497" t="str">
        <f>IF(Table10[[#This Row],[Trạm/DTR]]="DTR",_xlfn.XLOOKUP(Table10[[#This Row],[ID NCC]],DS_NCC_DTR[ID NCC],DS_NCC_DTR[Admin miền]),_xlfn.XLOOKUP(Table10[[#This Row],[Trạm/DTR]],Table16[Trạm],Table16[[Admin ]]))</f>
        <v>Đào Dương Anh Thư</v>
      </c>
      <c r="G1973" t="s">
        <v>1296</v>
      </c>
      <c r="H1973" s="497" t="str">
        <f>VLOOKUP(Table10[[#This Row],[Sản Phẩm RG]],'Thông tin'!C:F,4,0)</f>
        <v>PET chai</v>
      </c>
      <c r="I1973">
        <v>620</v>
      </c>
      <c r="J1973" s="497">
        <f>Table10[[#This Row],[Sản lượng kg]]/1000</f>
        <v>0.62</v>
      </c>
      <c r="K1973" s="497" t="str">
        <f>_xlfn.XLOOKUP(Table10[[#This Row],[Loại Hàng]],Table59[Nhóm],Table59[Qui đổi])</f>
        <v>PET chai</v>
      </c>
      <c r="L1973" s="403">
        <v>46171</v>
      </c>
      <c r="M1973" t="s">
        <v>606</v>
      </c>
      <c r="N1973" s="497">
        <f>IF(COUNTIF($A$3:A1973,A1973)=1,1,0)</f>
        <v>0</v>
      </c>
    </row>
    <row r="1974" spans="1:14" x14ac:dyDescent="0.35">
      <c r="A1974" t="s">
        <v>342</v>
      </c>
      <c r="B1974" s="497" t="str">
        <f>IF(Table10[[#This Row],[DTR/Trạm]]="DTR",_xlfn.XLOOKUP(Table10[[#This Row],[ID NCC]],DS_NCC_DTR[ID NCC],DS_NCC_DTR[Tên NCC]),_xlfn.XLOOKUP(Table10[[#This Row],[ID NCC]],Data_TongTram2[ID NCC],Data_TongTram2[Tên NCC]))</f>
        <v>Anh Thanh (Bình Lộc) PET xá</v>
      </c>
      <c r="C1974" s="497" t="str">
        <f>IF(Table10[[#This Row],[Trạm/DTR]]="DTR","DTR","Trạm")</f>
        <v>Trạm</v>
      </c>
      <c r="D1974" s="497" t="str">
        <f>Table10[[#This Row],[ID NCC]]&amp;Table10[[#This Row],[Trạm/DTR]]</f>
        <v>001J3000002INd0IAGĐại Lộc</v>
      </c>
      <c r="E1974" s="497" t="str">
        <f>IF(Table10[[#This Row],[DTR/Trạm]]="DTR",_xlfn.XLOOKUP(Table10[[#This Row],[ID NCC]],DS_NCC_DTR[ID NCC],DS_NCC_DTR[Nhân viên]),_xlfn.XLOOKUP(Table10[[#This Row],[ID NCC]],Data_TongTram2[ID NCC],Data_TongTram2[Nhân viên]))</f>
        <v>Phan Hiếu Lộc</v>
      </c>
      <c r="F1974" s="497" t="str">
        <f>IF(Table10[[#This Row],[Trạm/DTR]]="DTR",_xlfn.XLOOKUP(Table10[[#This Row],[ID NCC]],DS_NCC_DTR[ID NCC],DS_NCC_DTR[Admin miền]),_xlfn.XLOOKUP(Table10[[#This Row],[Trạm/DTR]],Table16[Trạm],Table16[[Admin ]]))</f>
        <v>Đào Dương Anh Thư</v>
      </c>
      <c r="G1974" t="s">
        <v>1296</v>
      </c>
      <c r="H1974" s="497" t="str">
        <f>VLOOKUP(Table10[[#This Row],[Sản Phẩm RG]],'Thông tin'!C:F,4,0)</f>
        <v>PET chai</v>
      </c>
      <c r="I1974">
        <v>750</v>
      </c>
      <c r="J1974" s="497">
        <f>Table10[[#This Row],[Sản lượng kg]]/1000</f>
        <v>0.75</v>
      </c>
      <c r="K1974" s="497" t="str">
        <f>_xlfn.XLOOKUP(Table10[[#This Row],[Loại Hàng]],Table59[Nhóm],Table59[Qui đổi])</f>
        <v>PET chai</v>
      </c>
      <c r="L1974" s="403">
        <v>46172</v>
      </c>
      <c r="M1974" t="s">
        <v>606</v>
      </c>
      <c r="N1974" s="497">
        <f>IF(COUNTIF($A$3:A1974,A1974)=1,1,0)</f>
        <v>1</v>
      </c>
    </row>
    <row r="1975" spans="1:14" x14ac:dyDescent="0.35">
      <c r="A1975" t="s">
        <v>303</v>
      </c>
      <c r="B1975" s="497" t="str">
        <f>IF(Table10[[#This Row],[DTR/Trạm]]="DTR",_xlfn.XLOOKUP(Table10[[#This Row],[ID NCC]],DS_NCC_DTR[ID NCC],DS_NCC_DTR[Tên NCC]),_xlfn.XLOOKUP(Table10[[#This Row],[ID NCC]],Data_TongTram2[ID NCC],Data_TongTram2[Tên NCC]))</f>
        <v>HKD Vạn Phát</v>
      </c>
      <c r="C1975" s="497" t="str">
        <f>IF(Table10[[#This Row],[Trạm/DTR]]="DTR","DTR","Trạm")</f>
        <v>Trạm</v>
      </c>
      <c r="D1975" s="497" t="str">
        <f>Table10[[#This Row],[ID NCC]]&amp;Table10[[#This Row],[Trạm/DTR]]</f>
        <v>001J3000002HqzBIASĐại Lộc</v>
      </c>
      <c r="E1975" s="497" t="str">
        <f>IF(Table10[[#This Row],[DTR/Trạm]]="DTR",_xlfn.XLOOKUP(Table10[[#This Row],[ID NCC]],DS_NCC_DTR[ID NCC],DS_NCC_DTR[Nhân viên]),_xlfn.XLOOKUP(Table10[[#This Row],[ID NCC]],Data_TongTram2[ID NCC],Data_TongTram2[Nhân viên]))</f>
        <v>Nguyễn Văn Cường</v>
      </c>
      <c r="F1975" s="497" t="str">
        <f>IF(Table10[[#This Row],[Trạm/DTR]]="DTR",_xlfn.XLOOKUP(Table10[[#This Row],[ID NCC]],DS_NCC_DTR[ID NCC],DS_NCC_DTR[Admin miền]),_xlfn.XLOOKUP(Table10[[#This Row],[Trạm/DTR]],Table16[Trạm],Table16[[Admin ]]))</f>
        <v>Đào Dương Anh Thư</v>
      </c>
      <c r="G1975" t="s">
        <v>2240</v>
      </c>
      <c r="H1975" s="497" t="str">
        <f>VLOOKUP(Table10[[#This Row],[Sản Phẩm RG]],'Thông tin'!C:F,4,0)</f>
        <v>PET chai</v>
      </c>
      <c r="I1975">
        <v>11570</v>
      </c>
      <c r="J1975" s="497">
        <f>Table10[[#This Row],[Sản lượng kg]]/1000</f>
        <v>11.57</v>
      </c>
      <c r="K1975" s="497" t="str">
        <f>_xlfn.XLOOKUP(Table10[[#This Row],[Loại Hàng]],Table59[Nhóm],Table59[Qui đổi])</f>
        <v>PET chai</v>
      </c>
      <c r="L1975" s="403">
        <v>46172</v>
      </c>
      <c r="M1975" t="s">
        <v>606</v>
      </c>
      <c r="N1975" s="497">
        <f>IF(COUNTIF($A$3:A1975,A1975)=1,1,0)</f>
        <v>0</v>
      </c>
    </row>
    <row r="1976" spans="1:14" x14ac:dyDescent="0.35">
      <c r="A1976" t="s">
        <v>721</v>
      </c>
      <c r="B1976" s="497" t="str">
        <f>IF(Table10[[#This Row],[DTR/Trạm]]="DTR",_xlfn.XLOOKUP(Table10[[#This Row],[ID NCC]],DS_NCC_DTR[ID NCC],DS_NCC_DTR[Tên NCC]),_xlfn.XLOOKUP(Table10[[#This Row],[ID NCC]],Data_TongTram2[ID NCC],Data_TongTram2[Tên NCC]))</f>
        <v>Cty CP Môi Trường (Bình Định)</v>
      </c>
      <c r="C1976" s="497" t="str">
        <f>IF(Table10[[#This Row],[Trạm/DTR]]="DTR","DTR","Trạm")</f>
        <v>Trạm</v>
      </c>
      <c r="D1976" s="497" t="str">
        <f>Table10[[#This Row],[ID NCC]]&amp;Table10[[#This Row],[Trạm/DTR]]</f>
        <v>001J3000009BoPTIA0Đại Lộc</v>
      </c>
      <c r="E1976" s="497" t="str">
        <f>IF(Table10[[#This Row],[DTR/Trạm]]="DTR",_xlfn.XLOOKUP(Table10[[#This Row],[ID NCC]],DS_NCC_DTR[ID NCC],DS_NCC_DTR[Nhân viên]),_xlfn.XLOOKUP(Table10[[#This Row],[ID NCC]],Data_TongTram2[ID NCC],Data_TongTram2[Nhân viên]))</f>
        <v>Dương Quốc Trung</v>
      </c>
      <c r="F1976" s="497" t="str">
        <f>IF(Table10[[#This Row],[Trạm/DTR]]="DTR",_xlfn.XLOOKUP(Table10[[#This Row],[ID NCC]],DS_NCC_DTR[ID NCC],DS_NCC_DTR[Admin miền]),_xlfn.XLOOKUP(Table10[[#This Row],[Trạm/DTR]],Table16[Trạm],Table16[[Admin ]]))</f>
        <v>Đào Dương Anh Thư</v>
      </c>
      <c r="G1976" t="s">
        <v>2240</v>
      </c>
      <c r="H1976" s="497" t="str">
        <f>VLOOKUP(Table10[[#This Row],[Sản Phẩm RG]],'Thông tin'!C:F,4,0)</f>
        <v>PET chai</v>
      </c>
      <c r="I1976">
        <v>9895</v>
      </c>
      <c r="J1976" s="497">
        <f>Table10[[#This Row],[Sản lượng kg]]/1000</f>
        <v>9.8949999999999996</v>
      </c>
      <c r="K1976" s="497" t="str">
        <f>_xlfn.XLOOKUP(Table10[[#This Row],[Loại Hàng]],Table59[Nhóm],Table59[Qui đổi])</f>
        <v>PET chai</v>
      </c>
      <c r="L1976" s="403">
        <v>46172</v>
      </c>
      <c r="M1976" t="s">
        <v>606</v>
      </c>
      <c r="N1976" s="497">
        <f>IF(COUNTIF($A$3:A1976,A1976)=1,1,0)</f>
        <v>0</v>
      </c>
    </row>
    <row r="1977" spans="1:14" x14ac:dyDescent="0.35">
      <c r="A1977" t="s">
        <v>721</v>
      </c>
      <c r="B1977" s="497" t="str">
        <f>IF(Table10[[#This Row],[DTR/Trạm]]="DTR",_xlfn.XLOOKUP(Table10[[#This Row],[ID NCC]],DS_NCC_DTR[ID NCC],DS_NCC_DTR[Tên NCC]),_xlfn.XLOOKUP(Table10[[#This Row],[ID NCC]],Data_TongTram2[ID NCC],Data_TongTram2[Tên NCC]))</f>
        <v>Cty CP Môi Trường (Bình Định)</v>
      </c>
      <c r="C1977" s="497" t="str">
        <f>IF(Table10[[#This Row],[Trạm/DTR]]="DTR","DTR","Trạm")</f>
        <v>Trạm</v>
      </c>
      <c r="D1977" s="497" t="str">
        <f>Table10[[#This Row],[ID NCC]]&amp;Table10[[#This Row],[Trạm/DTR]]</f>
        <v>001J3000009BoPTIA0Đại Lộc</v>
      </c>
      <c r="E1977" s="497" t="str">
        <f>IF(Table10[[#This Row],[DTR/Trạm]]="DTR",_xlfn.XLOOKUP(Table10[[#This Row],[ID NCC]],DS_NCC_DTR[ID NCC],DS_NCC_DTR[Nhân viên]),_xlfn.XLOOKUP(Table10[[#This Row],[ID NCC]],Data_TongTram2[ID NCC],Data_TongTram2[Nhân viên]))</f>
        <v>Dương Quốc Trung</v>
      </c>
      <c r="F1977" s="497" t="str">
        <f>IF(Table10[[#This Row],[Trạm/DTR]]="DTR",_xlfn.XLOOKUP(Table10[[#This Row],[ID NCC]],DS_NCC_DTR[ID NCC],DS_NCC_DTR[Admin miền]),_xlfn.XLOOKUP(Table10[[#This Row],[Trạm/DTR]],Table16[Trạm],Table16[[Admin ]]))</f>
        <v>Đào Dương Anh Thư</v>
      </c>
      <c r="G1977" t="s">
        <v>2240</v>
      </c>
      <c r="H1977" s="497" t="str">
        <f>VLOOKUP(Table10[[#This Row],[Sản Phẩm RG]],'Thông tin'!C:F,4,0)</f>
        <v>PET chai</v>
      </c>
      <c r="I1977">
        <v>330</v>
      </c>
      <c r="J1977" s="497">
        <f>Table10[[#This Row],[Sản lượng kg]]/1000</f>
        <v>0.33</v>
      </c>
      <c r="K1977" s="497" t="str">
        <f>_xlfn.XLOOKUP(Table10[[#This Row],[Loại Hàng]],Table59[Nhóm],Table59[Qui đổi])</f>
        <v>PET chai</v>
      </c>
      <c r="L1977" s="403">
        <v>46172</v>
      </c>
      <c r="M1977" t="s">
        <v>606</v>
      </c>
      <c r="N1977" s="497">
        <f>IF(COUNTIF($A$3:A1977,A1977)=1,1,0)</f>
        <v>0</v>
      </c>
    </row>
    <row r="1978" spans="1:14" x14ac:dyDescent="0.35">
      <c r="A1978" t="s">
        <v>626</v>
      </c>
      <c r="B1978" s="497" t="str">
        <f>IF(Table10[[#This Row],[DTR/Trạm]]="DTR",_xlfn.XLOOKUP(Table10[[#This Row],[ID NCC]],DS_NCC_DTR[ID NCC],DS_NCC_DTR[Tên NCC]),_xlfn.XLOOKUP(Table10[[#This Row],[ID NCC]],Data_TongTram2[ID NCC],Data_TongTram2[Tên NCC]))</f>
        <v>HKD Mai Văn Thăng</v>
      </c>
      <c r="C1978" s="497" t="str">
        <f>IF(Table10[[#This Row],[Trạm/DTR]]="DTR","DTR","Trạm")</f>
        <v>Trạm</v>
      </c>
      <c r="D1978" s="497" t="str">
        <f>Table10[[#This Row],[ID NCC]]&amp;Table10[[#This Row],[Trạm/DTR]]</f>
        <v>001J3000002HjDmIAKĐại Lộc</v>
      </c>
      <c r="E1978" s="497" t="str">
        <f>IF(Table10[[#This Row],[DTR/Trạm]]="DTR",_xlfn.XLOOKUP(Table10[[#This Row],[ID NCC]],DS_NCC_DTR[ID NCC],DS_NCC_DTR[Nhân viên]),_xlfn.XLOOKUP(Table10[[#This Row],[ID NCC]],Data_TongTram2[ID NCC],Data_TongTram2[Nhân viên]))</f>
        <v>Trần Xuân Kiên</v>
      </c>
      <c r="F1978" s="497" t="str">
        <f>IF(Table10[[#This Row],[Trạm/DTR]]="DTR",_xlfn.XLOOKUP(Table10[[#This Row],[ID NCC]],DS_NCC_DTR[ID NCC],DS_NCC_DTR[Admin miền]),_xlfn.XLOOKUP(Table10[[#This Row],[Trạm/DTR]],Table16[Trạm],Table16[[Admin ]]))</f>
        <v>Đào Dương Anh Thư</v>
      </c>
      <c r="G1978" t="s">
        <v>2240</v>
      </c>
      <c r="H1978" s="497" t="str">
        <f>VLOOKUP(Table10[[#This Row],[Sản Phẩm RG]],'Thông tin'!C:F,4,0)</f>
        <v>PET chai</v>
      </c>
      <c r="I1978">
        <v>8290</v>
      </c>
      <c r="J1978" s="497">
        <f>Table10[[#This Row],[Sản lượng kg]]/1000</f>
        <v>8.2899999999999991</v>
      </c>
      <c r="K1978" s="497" t="str">
        <f>_xlfn.XLOOKUP(Table10[[#This Row],[Loại Hàng]],Table59[Nhóm],Table59[Qui đổi])</f>
        <v>PET chai</v>
      </c>
      <c r="L1978" s="403">
        <v>46172</v>
      </c>
      <c r="M1978" t="s">
        <v>606</v>
      </c>
      <c r="N1978" s="497">
        <f>IF(COUNTIF($A$3:A1978,A1978)=1,1,0)</f>
        <v>0</v>
      </c>
    </row>
    <row r="1979" spans="1:14" x14ac:dyDescent="0.35">
      <c r="A1979" t="s">
        <v>623</v>
      </c>
      <c r="B1979" s="497" t="str">
        <f>IF(Table10[[#This Row],[DTR/Trạm]]="DTR",_xlfn.XLOOKUP(Table10[[#This Row],[ID NCC]],DS_NCC_DTR[ID NCC],DS_NCC_DTR[Tên NCC]),_xlfn.XLOOKUP(Table10[[#This Row],[ID NCC]],Data_TongTram2[ID NCC],Data_TongTram2[Tên NCC]))</f>
        <v>HKD Hoàng Vân-Trần Duy Nhất</v>
      </c>
      <c r="C1979" s="497" t="str">
        <f>IF(Table10[[#This Row],[Trạm/DTR]]="DTR","DTR","Trạm")</f>
        <v>Trạm</v>
      </c>
      <c r="D1979" s="497" t="str">
        <f>Table10[[#This Row],[ID NCC]]&amp;Table10[[#This Row],[Trạm/DTR]]</f>
        <v>001J300000AtDEeIANĐại Lộc</v>
      </c>
      <c r="E1979" s="497" t="str">
        <f>IF(Table10[[#This Row],[DTR/Trạm]]="DTR",_xlfn.XLOOKUP(Table10[[#This Row],[ID NCC]],DS_NCC_DTR[ID NCC],DS_NCC_DTR[Nhân viên]),_xlfn.XLOOKUP(Table10[[#This Row],[ID NCC]],Data_TongTram2[ID NCC],Data_TongTram2[Nhân viên]))</f>
        <v>Nguyễn Văn Cường</v>
      </c>
      <c r="F1979" s="497" t="str">
        <f>IF(Table10[[#This Row],[Trạm/DTR]]="DTR",_xlfn.XLOOKUP(Table10[[#This Row],[ID NCC]],DS_NCC_DTR[ID NCC],DS_NCC_DTR[Admin miền]),_xlfn.XLOOKUP(Table10[[#This Row],[Trạm/DTR]],Table16[Trạm],Table16[[Admin ]]))</f>
        <v>Đào Dương Anh Thư</v>
      </c>
      <c r="G1979" t="s">
        <v>2240</v>
      </c>
      <c r="H1979" s="497" t="str">
        <f>VLOOKUP(Table10[[#This Row],[Sản Phẩm RG]],'Thông tin'!C:F,4,0)</f>
        <v>PET chai</v>
      </c>
      <c r="I1979">
        <v>9740</v>
      </c>
      <c r="J1979" s="497">
        <f>Table10[[#This Row],[Sản lượng kg]]/1000</f>
        <v>9.74</v>
      </c>
      <c r="K1979" s="497" t="str">
        <f>_xlfn.XLOOKUP(Table10[[#This Row],[Loại Hàng]],Table59[Nhóm],Table59[Qui đổi])</f>
        <v>PET chai</v>
      </c>
      <c r="L1979" s="403">
        <v>46172</v>
      </c>
      <c r="M1979" t="s">
        <v>606</v>
      </c>
      <c r="N1979" s="497">
        <f>IF(COUNTIF($A$3:A1979,A1979)=1,1,0)</f>
        <v>0</v>
      </c>
    </row>
    <row r="1980" spans="1:14" x14ac:dyDescent="0.35">
      <c r="A1980" t="s">
        <v>309</v>
      </c>
      <c r="B1980" s="497" t="str">
        <f>IF(Table10[[#This Row],[DTR/Trạm]]="DTR",_xlfn.XLOOKUP(Table10[[#This Row],[ID NCC]],DS_NCC_DTR[ID NCC],DS_NCC_DTR[Tên NCC]),_xlfn.XLOOKUP(Table10[[#This Row],[ID NCC]],Data_TongTram2[ID NCC],Data_TongTram2[Tên NCC]))</f>
        <v>HKD Tạ Khánh Linh PET xá</v>
      </c>
      <c r="C1980" s="497" t="str">
        <f>IF(Table10[[#This Row],[Trạm/DTR]]="DTR","DTR","Trạm")</f>
        <v>Trạm</v>
      </c>
      <c r="D1980" s="497" t="str">
        <f>Table10[[#This Row],[ID NCC]]&amp;Table10[[#This Row],[Trạm/DTR]]</f>
        <v>001J3000002HLkFIAWĐại Lộc</v>
      </c>
      <c r="E1980" s="497" t="str">
        <f>IF(Table10[[#This Row],[DTR/Trạm]]="DTR",_xlfn.XLOOKUP(Table10[[#This Row],[ID NCC]],DS_NCC_DTR[ID NCC],DS_NCC_DTR[Nhân viên]),_xlfn.XLOOKUP(Table10[[#This Row],[ID NCC]],Data_TongTram2[ID NCC],Data_TongTram2[Nhân viên]))</f>
        <v>Phan Hiếu Lộc</v>
      </c>
      <c r="F1980" s="497" t="str">
        <f>IF(Table10[[#This Row],[Trạm/DTR]]="DTR",_xlfn.XLOOKUP(Table10[[#This Row],[ID NCC]],DS_NCC_DTR[ID NCC],DS_NCC_DTR[Admin miền]),_xlfn.XLOOKUP(Table10[[#This Row],[Trạm/DTR]],Table16[Trạm],Table16[[Admin ]]))</f>
        <v>Đào Dương Anh Thư</v>
      </c>
      <c r="G1980" t="s">
        <v>1296</v>
      </c>
      <c r="H1980" s="497" t="str">
        <f>VLOOKUP(Table10[[#This Row],[Sản Phẩm RG]],'Thông tin'!C:F,4,0)</f>
        <v>PET chai</v>
      </c>
      <c r="I1980">
        <v>960</v>
      </c>
      <c r="J1980" s="497">
        <f>Table10[[#This Row],[Sản lượng kg]]/1000</f>
        <v>0.96</v>
      </c>
      <c r="K1980" s="497" t="str">
        <f>_xlfn.XLOOKUP(Table10[[#This Row],[Loại Hàng]],Table59[Nhóm],Table59[Qui đổi])</f>
        <v>PET chai</v>
      </c>
      <c r="L1980" s="403">
        <v>46172</v>
      </c>
      <c r="M1980" t="s">
        <v>606</v>
      </c>
      <c r="N1980" s="497">
        <f>IF(COUNTIF($A$3:A1980,A1980)=1,1,0)</f>
        <v>0</v>
      </c>
    </row>
    <row r="1981" spans="1:14" x14ac:dyDescent="0.35">
      <c r="A1981" t="s">
        <v>735</v>
      </c>
      <c r="B1981" s="497" t="str">
        <f>IF(Table10[[#This Row],[DTR/Trạm]]="DTR",_xlfn.XLOOKUP(Table10[[#This Row],[ID NCC]],DS_NCC_DTR[ID NCC],DS_NCC_DTR[Tên NCC]),_xlfn.XLOOKUP(Table10[[#This Row],[ID NCC]],Data_TongTram2[ID NCC],Data_TongTram2[Tên NCC]))</f>
        <v>HKD Quang Chiến</v>
      </c>
      <c r="C1981" s="497" t="str">
        <f>IF(Table10[[#This Row],[Trạm/DTR]]="DTR","DTR","Trạm")</f>
        <v>Trạm</v>
      </c>
      <c r="D1981" s="497" t="str">
        <f>Table10[[#This Row],[ID NCC]]&amp;Table10[[#This Row],[Trạm/DTR]]</f>
        <v>001J3000002HLitIAGĐại Lộc</v>
      </c>
      <c r="E1981" s="497" t="str">
        <f>IF(Table10[[#This Row],[DTR/Trạm]]="DTR",_xlfn.XLOOKUP(Table10[[#This Row],[ID NCC]],DS_NCC_DTR[ID NCC],DS_NCC_DTR[Nhân viên]),_xlfn.XLOOKUP(Table10[[#This Row],[ID NCC]],Data_TongTram2[ID NCC],Data_TongTram2[Nhân viên]))</f>
        <v>Dương Quốc Trung</v>
      </c>
      <c r="F1981" s="497" t="str">
        <f>IF(Table10[[#This Row],[Trạm/DTR]]="DTR",_xlfn.XLOOKUP(Table10[[#This Row],[ID NCC]],DS_NCC_DTR[ID NCC],DS_NCC_DTR[Admin miền]),_xlfn.XLOOKUP(Table10[[#This Row],[Trạm/DTR]],Table16[Trạm],Table16[[Admin ]]))</f>
        <v>Đào Dương Anh Thư</v>
      </c>
      <c r="G1981" t="s">
        <v>2240</v>
      </c>
      <c r="H1981" s="497" t="str">
        <f>VLOOKUP(Table10[[#This Row],[Sản Phẩm RG]],'Thông tin'!C:F,4,0)</f>
        <v>PET chai</v>
      </c>
      <c r="I1981">
        <v>11988</v>
      </c>
      <c r="J1981" s="497">
        <f>Table10[[#This Row],[Sản lượng kg]]/1000</f>
        <v>11.988</v>
      </c>
      <c r="K1981" s="497" t="str">
        <f>_xlfn.XLOOKUP(Table10[[#This Row],[Loại Hàng]],Table59[Nhóm],Table59[Qui đổi])</f>
        <v>PET chai</v>
      </c>
      <c r="L1981" s="403">
        <v>46172</v>
      </c>
      <c r="M1981" t="s">
        <v>606</v>
      </c>
      <c r="N1981" s="497">
        <f>IF(COUNTIF($A$3:A1981,A1981)=1,1,0)</f>
        <v>0</v>
      </c>
    </row>
    <row r="1982" spans="1:14" x14ac:dyDescent="0.35">
      <c r="A1982" t="s">
        <v>296</v>
      </c>
      <c r="B1982" s="497" t="str">
        <f>IF(Table10[[#This Row],[DTR/Trạm]]="DTR",_xlfn.XLOOKUP(Table10[[#This Row],[ID NCC]],DS_NCC_DTR[ID NCC],DS_NCC_DTR[Tên NCC]),_xlfn.XLOOKUP(Table10[[#This Row],[ID NCC]],Data_TongTram2[ID NCC],Data_TongTram2[Tên NCC]))</f>
        <v>Hkd Cô Tư PET xá</v>
      </c>
      <c r="C1982" s="497" t="str">
        <f>IF(Table10[[#This Row],[Trạm/DTR]]="DTR","DTR","Trạm")</f>
        <v>Trạm</v>
      </c>
      <c r="D1982" s="497" t="str">
        <f>Table10[[#This Row],[ID NCC]]&amp;Table10[[#This Row],[Trạm/DTR]]</f>
        <v>001J3000002HLYHIA4Đại Lộc</v>
      </c>
      <c r="E1982" s="497" t="str">
        <f>IF(Table10[[#This Row],[DTR/Trạm]]="DTR",_xlfn.XLOOKUP(Table10[[#This Row],[ID NCC]],DS_NCC_DTR[ID NCC],DS_NCC_DTR[Nhân viên]),_xlfn.XLOOKUP(Table10[[#This Row],[ID NCC]],Data_TongTram2[ID NCC],Data_TongTram2[Nhân viên]))</f>
        <v>Phan Hiếu Lộc</v>
      </c>
      <c r="F1982" s="497" t="str">
        <f>IF(Table10[[#This Row],[Trạm/DTR]]="DTR",_xlfn.XLOOKUP(Table10[[#This Row],[ID NCC]],DS_NCC_DTR[ID NCC],DS_NCC_DTR[Admin miền]),_xlfn.XLOOKUP(Table10[[#This Row],[Trạm/DTR]],Table16[Trạm],Table16[[Admin ]]))</f>
        <v>Đào Dương Anh Thư</v>
      </c>
      <c r="G1982" t="s">
        <v>1296</v>
      </c>
      <c r="H1982" s="497" t="str">
        <f>VLOOKUP(Table10[[#This Row],[Sản Phẩm RG]],'Thông tin'!C:F,4,0)</f>
        <v>PET chai</v>
      </c>
      <c r="I1982">
        <v>1080</v>
      </c>
      <c r="J1982" s="497">
        <f>Table10[[#This Row],[Sản lượng kg]]/1000</f>
        <v>1.08</v>
      </c>
      <c r="K1982" s="497" t="str">
        <f>_xlfn.XLOOKUP(Table10[[#This Row],[Loại Hàng]],Table59[Nhóm],Table59[Qui đổi])</f>
        <v>PET chai</v>
      </c>
      <c r="L1982" s="403">
        <v>46172</v>
      </c>
      <c r="M1982" t="s">
        <v>606</v>
      </c>
      <c r="N1982" s="497">
        <f>IF(COUNTIF($A$3:A1982,A1982)=1,1,0)</f>
        <v>0</v>
      </c>
    </row>
    <row r="1983" spans="1:14" x14ac:dyDescent="0.35">
      <c r="A1983" t="s">
        <v>328</v>
      </c>
      <c r="B1983" s="497" t="str">
        <f>IF(Table10[[#This Row],[DTR/Trạm]]="DTR",_xlfn.XLOOKUP(Table10[[#This Row],[ID NCC]],DS_NCC_DTR[ID NCC],DS_NCC_DTR[Tên NCC]),_xlfn.XLOOKUP(Table10[[#This Row],[ID NCC]],Data_TongTram2[ID NCC],Data_TongTram2[Tên NCC]))</f>
        <v>Anh Nhật (Trảng Bom) PET xá</v>
      </c>
      <c r="C1983" s="497" t="str">
        <f>IF(Table10[[#This Row],[Trạm/DTR]]="DTR","DTR","Trạm")</f>
        <v>Trạm</v>
      </c>
      <c r="D1983" s="497" t="str">
        <f>Table10[[#This Row],[ID NCC]]&amp;Table10[[#This Row],[Trạm/DTR]]</f>
        <v>001J3000007ZGGUIA4Đại Lộc</v>
      </c>
      <c r="E1983" s="497" t="str">
        <f>IF(Table10[[#This Row],[DTR/Trạm]]="DTR",_xlfn.XLOOKUP(Table10[[#This Row],[ID NCC]],DS_NCC_DTR[ID NCC],DS_NCC_DTR[Nhân viên]),_xlfn.XLOOKUP(Table10[[#This Row],[ID NCC]],Data_TongTram2[ID NCC],Data_TongTram2[Nhân viên]))</f>
        <v>Phan Hiếu Lộc</v>
      </c>
      <c r="F1983" s="497" t="str">
        <f>IF(Table10[[#This Row],[Trạm/DTR]]="DTR",_xlfn.XLOOKUP(Table10[[#This Row],[ID NCC]],DS_NCC_DTR[ID NCC],DS_NCC_DTR[Admin miền]),_xlfn.XLOOKUP(Table10[[#This Row],[Trạm/DTR]],Table16[Trạm],Table16[[Admin ]]))</f>
        <v>Đào Dương Anh Thư</v>
      </c>
      <c r="G1983" t="s">
        <v>1296</v>
      </c>
      <c r="H1983" s="497" t="str">
        <f>VLOOKUP(Table10[[#This Row],[Sản Phẩm RG]],'Thông tin'!C:F,4,0)</f>
        <v>PET chai</v>
      </c>
      <c r="I1983">
        <v>650</v>
      </c>
      <c r="J1983" s="497">
        <f>Table10[[#This Row],[Sản lượng kg]]/1000</f>
        <v>0.65</v>
      </c>
      <c r="K1983" s="497" t="str">
        <f>_xlfn.XLOOKUP(Table10[[#This Row],[Loại Hàng]],Table59[Nhóm],Table59[Qui đổi])</f>
        <v>PET chai</v>
      </c>
      <c r="L1983" s="403">
        <v>46172</v>
      </c>
      <c r="M1983" t="s">
        <v>606</v>
      </c>
      <c r="N1983" s="497">
        <f>IF(COUNTIF($A$3:A1983,A1983)=1,1,0)</f>
        <v>0</v>
      </c>
    </row>
    <row r="1984" spans="1:14" x14ac:dyDescent="0.35">
      <c r="A1984" t="s">
        <v>743</v>
      </c>
      <c r="B1984" s="497" t="str">
        <f>IF(Table10[[#This Row],[DTR/Trạm]]="DTR",_xlfn.XLOOKUP(Table10[[#This Row],[ID NCC]],DS_NCC_DTR[ID NCC],DS_NCC_DTR[Tên NCC]),_xlfn.XLOOKUP(Table10[[#This Row],[ID NCC]],Data_TongTram2[ID NCC],Data_TongTram2[Tên NCC]))</f>
        <v>HKD Đinh Thị Thúy</v>
      </c>
      <c r="C1984" s="497" t="str">
        <f>IF(Table10[[#This Row],[Trạm/DTR]]="DTR","DTR","Trạm")</f>
        <v>Trạm</v>
      </c>
      <c r="D1984" s="497" t="str">
        <f>Table10[[#This Row],[ID NCC]]&amp;Table10[[#This Row],[Trạm/DTR]]</f>
        <v>001J3000005FztKIASĐại Lộc</v>
      </c>
      <c r="E1984" s="497" t="str">
        <f>IF(Table10[[#This Row],[DTR/Trạm]]="DTR",_xlfn.XLOOKUP(Table10[[#This Row],[ID NCC]],DS_NCC_DTR[ID NCC],DS_NCC_DTR[Nhân viên]),_xlfn.XLOOKUP(Table10[[#This Row],[ID NCC]],Data_TongTram2[ID NCC],Data_TongTram2[Nhân viên]))</f>
        <v>Nguyễn Thị Hạnh Dung</v>
      </c>
      <c r="F1984" s="497" t="str">
        <f>IF(Table10[[#This Row],[Trạm/DTR]]="DTR",_xlfn.XLOOKUP(Table10[[#This Row],[ID NCC]],DS_NCC_DTR[ID NCC],DS_NCC_DTR[Admin miền]),_xlfn.XLOOKUP(Table10[[#This Row],[Trạm/DTR]],Table16[Trạm],Table16[[Admin ]]))</f>
        <v>Đào Dương Anh Thư</v>
      </c>
      <c r="G1984" t="s">
        <v>2240</v>
      </c>
      <c r="H1984" s="497" t="str">
        <f>VLOOKUP(Table10[[#This Row],[Sản Phẩm RG]],'Thông tin'!C:F,4,0)</f>
        <v>PET chai</v>
      </c>
      <c r="I1984">
        <v>10700</v>
      </c>
      <c r="J1984" s="497">
        <f>Table10[[#This Row],[Sản lượng kg]]/1000</f>
        <v>10.7</v>
      </c>
      <c r="K1984" s="497" t="str">
        <f>_xlfn.XLOOKUP(Table10[[#This Row],[Loại Hàng]],Table59[Nhóm],Table59[Qui đổi])</f>
        <v>PET chai</v>
      </c>
      <c r="L1984" s="403">
        <v>46172</v>
      </c>
      <c r="M1984" t="s">
        <v>606</v>
      </c>
      <c r="N1984" s="497">
        <f>IF(COUNTIF($A$3:A1984,A1984)=1,1,0)</f>
        <v>0</v>
      </c>
    </row>
    <row r="1985" spans="1:14" x14ac:dyDescent="0.35">
      <c r="A1985" t="s">
        <v>342</v>
      </c>
      <c r="B1985" s="497" t="str">
        <f>IF(Table10[[#This Row],[DTR/Trạm]]="DTR",_xlfn.XLOOKUP(Table10[[#This Row],[ID NCC]],DS_NCC_DTR[ID NCC],DS_NCC_DTR[Tên NCC]),_xlfn.XLOOKUP(Table10[[#This Row],[ID NCC]],Data_TongTram2[ID NCC],Data_TongTram2[Tên NCC]))</f>
        <v>Anh Thanh (Bình Lộc) PET xá</v>
      </c>
      <c r="C1985" s="497" t="str">
        <f>IF(Table10[[#This Row],[Trạm/DTR]]="DTR","DTR","Trạm")</f>
        <v>Trạm</v>
      </c>
      <c r="D1985" s="497" t="str">
        <f>Table10[[#This Row],[ID NCC]]&amp;Table10[[#This Row],[Trạm/DTR]]</f>
        <v>001J3000002INd0IAGĐại Lộc</v>
      </c>
      <c r="E1985" s="497" t="str">
        <f>IF(Table10[[#This Row],[DTR/Trạm]]="DTR",_xlfn.XLOOKUP(Table10[[#This Row],[ID NCC]],DS_NCC_DTR[ID NCC],DS_NCC_DTR[Nhân viên]),_xlfn.XLOOKUP(Table10[[#This Row],[ID NCC]],Data_TongTram2[ID NCC],Data_TongTram2[Nhân viên]))</f>
        <v>Phan Hiếu Lộc</v>
      </c>
      <c r="F1985" s="497" t="str">
        <f>IF(Table10[[#This Row],[Trạm/DTR]]="DTR",_xlfn.XLOOKUP(Table10[[#This Row],[ID NCC]],DS_NCC_DTR[ID NCC],DS_NCC_DTR[Admin miền]),_xlfn.XLOOKUP(Table10[[#This Row],[Trạm/DTR]],Table16[Trạm],Table16[[Admin ]]))</f>
        <v>Đào Dương Anh Thư</v>
      </c>
      <c r="G1985" t="s">
        <v>1296</v>
      </c>
      <c r="H1985" s="497" t="str">
        <f>VLOOKUP(Table10[[#This Row],[Sản Phẩm RG]],'Thông tin'!C:F,4,0)</f>
        <v>PET chai</v>
      </c>
      <c r="I1985">
        <v>650</v>
      </c>
      <c r="J1985" s="497">
        <f>Table10[[#This Row],[Sản lượng kg]]/1000</f>
        <v>0.65</v>
      </c>
      <c r="K1985" s="497" t="str">
        <f>_xlfn.XLOOKUP(Table10[[#This Row],[Loại Hàng]],Table59[Nhóm],Table59[Qui đổi])</f>
        <v>PET chai</v>
      </c>
      <c r="L1985" s="403">
        <v>46172</v>
      </c>
      <c r="M1985" t="s">
        <v>606</v>
      </c>
      <c r="N1985" s="497">
        <f>IF(COUNTIF($A$3:A1985,A1985)=1,1,0)</f>
        <v>0</v>
      </c>
    </row>
    <row r="1986" spans="1:14" x14ac:dyDescent="0.35">
      <c r="A1986" t="s">
        <v>348</v>
      </c>
      <c r="B1986" s="497" t="str">
        <f>IF(Table10[[#This Row],[DTR/Trạm]]="DTR",_xlfn.XLOOKUP(Table10[[#This Row],[ID NCC]],DS_NCC_DTR[ID NCC],DS_NCC_DTR[Tên NCC]),_xlfn.XLOOKUP(Table10[[#This Row],[ID NCC]],Data_TongTram2[ID NCC],Data_TongTram2[Tên NCC]))</f>
        <v>Công ty TNHH MTV Thu Mua Phế Liệu Thương Viên</v>
      </c>
      <c r="C1986" s="497" t="str">
        <f>IF(Table10[[#This Row],[Trạm/DTR]]="DTR","DTR","Trạm")</f>
        <v>Trạm</v>
      </c>
      <c r="D1986" s="497" t="str">
        <f>Table10[[#This Row],[ID NCC]]&amp;Table10[[#This Row],[Trạm/DTR]]</f>
        <v>001J3000002HLbQIAWĐại Lộc</v>
      </c>
      <c r="E1986" s="497" t="str">
        <f>IF(Table10[[#This Row],[DTR/Trạm]]="DTR",_xlfn.XLOOKUP(Table10[[#This Row],[ID NCC]],DS_NCC_DTR[ID NCC],DS_NCC_DTR[Nhân viên]),_xlfn.XLOOKUP(Table10[[#This Row],[ID NCC]],Data_TongTram2[ID NCC],Data_TongTram2[Nhân viên]))</f>
        <v>Dương Quốc Trung</v>
      </c>
      <c r="F1986" s="497" t="str">
        <f>IF(Table10[[#This Row],[Trạm/DTR]]="DTR",_xlfn.XLOOKUP(Table10[[#This Row],[ID NCC]],DS_NCC_DTR[ID NCC],DS_NCC_DTR[Admin miền]),_xlfn.XLOOKUP(Table10[[#This Row],[Trạm/DTR]],Table16[Trạm],Table16[[Admin ]]))</f>
        <v>Đào Dương Anh Thư</v>
      </c>
      <c r="G1986" t="s">
        <v>2240</v>
      </c>
      <c r="H1986" s="497" t="str">
        <f>VLOOKUP(Table10[[#This Row],[Sản Phẩm RG]],'Thông tin'!C:F,4,0)</f>
        <v>PET chai</v>
      </c>
      <c r="I1986">
        <v>6712</v>
      </c>
      <c r="J1986" s="497">
        <f>Table10[[#This Row],[Sản lượng kg]]/1000</f>
        <v>6.7119999999999997</v>
      </c>
      <c r="K1986" s="497" t="str">
        <f>_xlfn.XLOOKUP(Table10[[#This Row],[Loại Hàng]],Table59[Nhóm],Table59[Qui đổi])</f>
        <v>PET chai</v>
      </c>
      <c r="L1986" s="403">
        <v>46172</v>
      </c>
      <c r="M1986" t="s">
        <v>606</v>
      </c>
      <c r="N1986" s="497">
        <f>IF(COUNTIF($A$3:A1986,A1986)=1,1,0)</f>
        <v>0</v>
      </c>
    </row>
    <row r="1987" spans="1:14" x14ac:dyDescent="0.35">
      <c r="A1987" t="s">
        <v>1662</v>
      </c>
      <c r="B1987" s="497" t="str">
        <f>IF(Table10[[#This Row],[DTR/Trạm]]="DTR",_xlfn.XLOOKUP(Table10[[#This Row],[ID NCC]],DS_NCC_DTR[ID NCC],DS_NCC_DTR[Tên NCC]),_xlfn.XLOOKUP(Table10[[#This Row],[ID NCC]],Data_TongTram2[ID NCC],Data_TongTram2[Tên NCC]))</f>
        <v>Nguyễn Thị Lành</v>
      </c>
      <c r="C1987" s="497" t="str">
        <f>IF(Table10[[#This Row],[Trạm/DTR]]="DTR","DTR","Trạm")</f>
        <v>Trạm</v>
      </c>
      <c r="D1987" s="497" t="str">
        <f>Table10[[#This Row],[ID NCC]]&amp;Table10[[#This Row],[Trạm/DTR]]</f>
        <v>001J3000002HLn0IAGĐại Lộc</v>
      </c>
      <c r="E1987" s="497" t="str">
        <f>IF(Table10[[#This Row],[DTR/Trạm]]="DTR",_xlfn.XLOOKUP(Table10[[#This Row],[ID NCC]],DS_NCC_DTR[ID NCC],DS_NCC_DTR[Nhân viên]),_xlfn.XLOOKUP(Table10[[#This Row],[ID NCC]],Data_TongTram2[ID NCC],Data_TongTram2[Nhân viên]))</f>
        <v>Trần Xuân Kiên</v>
      </c>
      <c r="F1987" s="497" t="str">
        <f>IF(Table10[[#This Row],[Trạm/DTR]]="DTR",_xlfn.XLOOKUP(Table10[[#This Row],[ID NCC]],DS_NCC_DTR[ID NCC],DS_NCC_DTR[Admin miền]),_xlfn.XLOOKUP(Table10[[#This Row],[Trạm/DTR]],Table16[Trạm],Table16[[Admin ]]))</f>
        <v>Đào Dương Anh Thư</v>
      </c>
      <c r="G1987" t="s">
        <v>1296</v>
      </c>
      <c r="H1987" s="497" t="str">
        <f>VLOOKUP(Table10[[#This Row],[Sản Phẩm RG]],'Thông tin'!C:F,4,0)</f>
        <v>PET chai</v>
      </c>
      <c r="I1987">
        <v>1130</v>
      </c>
      <c r="J1987" s="497">
        <f>Table10[[#This Row],[Sản lượng kg]]/1000</f>
        <v>1.1299999999999999</v>
      </c>
      <c r="K1987" s="497" t="str">
        <f>_xlfn.XLOOKUP(Table10[[#This Row],[Loại Hàng]],Table59[Nhóm],Table59[Qui đổi])</f>
        <v>PET chai</v>
      </c>
      <c r="L1987" s="403">
        <v>46172</v>
      </c>
      <c r="M1987" t="s">
        <v>606</v>
      </c>
      <c r="N1987" s="497">
        <f>IF(COUNTIF($A$3:A1987,A1987)=1,1,0)</f>
        <v>0</v>
      </c>
    </row>
    <row r="1988" spans="1:14" x14ac:dyDescent="0.35">
      <c r="A1988" t="s">
        <v>377</v>
      </c>
      <c r="B1988" s="497" t="str">
        <f>IF(Table10[[#This Row],[DTR/Trạm]]="DTR",_xlfn.XLOOKUP(Table10[[#This Row],[ID NCC]],DS_NCC_DTR[ID NCC],DS_NCC_DTR[Tên NCC]),_xlfn.XLOOKUP(Table10[[#This Row],[ID NCC]],Data_TongTram2[ID NCC],Data_TongTram2[Tên NCC]))</f>
        <v>HKD Tâm Tường</v>
      </c>
      <c r="C1988" s="497" t="str">
        <f>IF(Table10[[#This Row],[Trạm/DTR]]="DTR","DTR","Trạm")</f>
        <v>Trạm</v>
      </c>
      <c r="D1988" s="497" t="str">
        <f>Table10[[#This Row],[ID NCC]]&amp;Table10[[#This Row],[Trạm/DTR]]</f>
        <v>001J3000002HLjfIAGĐại Lộc</v>
      </c>
      <c r="E1988" s="497" t="str">
        <f>IF(Table10[[#This Row],[DTR/Trạm]]="DTR",_xlfn.XLOOKUP(Table10[[#This Row],[ID NCC]],DS_NCC_DTR[ID NCC],DS_NCC_DTR[Nhân viên]),_xlfn.XLOOKUP(Table10[[#This Row],[ID NCC]],Data_TongTram2[ID NCC],Data_TongTram2[Nhân viên]))</f>
        <v>Võ Văn Hảo</v>
      </c>
      <c r="F1988" s="497" t="str">
        <f>IF(Table10[[#This Row],[Trạm/DTR]]="DTR",_xlfn.XLOOKUP(Table10[[#This Row],[ID NCC]],DS_NCC_DTR[ID NCC],DS_NCC_DTR[Admin miền]),_xlfn.XLOOKUP(Table10[[#This Row],[Trạm/DTR]],Table16[Trạm],Table16[[Admin ]]))</f>
        <v>Đào Dương Anh Thư</v>
      </c>
      <c r="G1988" t="s">
        <v>2240</v>
      </c>
      <c r="H1988" s="497" t="str">
        <f>VLOOKUP(Table10[[#This Row],[Sản Phẩm RG]],'Thông tin'!C:F,4,0)</f>
        <v>PET chai</v>
      </c>
      <c r="I1988">
        <v>10252</v>
      </c>
      <c r="J1988" s="497">
        <f>Table10[[#This Row],[Sản lượng kg]]/1000</f>
        <v>10.252000000000001</v>
      </c>
      <c r="K1988" s="497" t="str">
        <f>_xlfn.XLOOKUP(Table10[[#This Row],[Loại Hàng]],Table59[Nhóm],Table59[Qui đổi])</f>
        <v>PET chai</v>
      </c>
      <c r="L1988" s="403">
        <v>46172</v>
      </c>
      <c r="M1988" t="s">
        <v>606</v>
      </c>
      <c r="N1988" s="497">
        <f>IF(COUNTIF($A$3:A1988,A1988)=1,1,0)</f>
        <v>0</v>
      </c>
    </row>
    <row r="1989" spans="1:14" x14ac:dyDescent="0.35">
      <c r="A1989" t="s">
        <v>377</v>
      </c>
      <c r="B1989" s="497" t="str">
        <f>IF(Table10[[#This Row],[DTR/Trạm]]="DTR",_xlfn.XLOOKUP(Table10[[#This Row],[ID NCC]],DS_NCC_DTR[ID NCC],DS_NCC_DTR[Tên NCC]),_xlfn.XLOOKUP(Table10[[#This Row],[ID NCC]],Data_TongTram2[ID NCC],Data_TongTram2[Tên NCC]))</f>
        <v>HKD Tâm Tường</v>
      </c>
      <c r="C1989" s="497" t="str">
        <f>IF(Table10[[#This Row],[Trạm/DTR]]="DTR","DTR","Trạm")</f>
        <v>Trạm</v>
      </c>
      <c r="D1989" s="497" t="str">
        <f>Table10[[#This Row],[ID NCC]]&amp;Table10[[#This Row],[Trạm/DTR]]</f>
        <v>001J3000002HLjfIAGĐại Lộc</v>
      </c>
      <c r="E1989" s="497" t="str">
        <f>IF(Table10[[#This Row],[DTR/Trạm]]="DTR",_xlfn.XLOOKUP(Table10[[#This Row],[ID NCC]],DS_NCC_DTR[ID NCC],DS_NCC_DTR[Nhân viên]),_xlfn.XLOOKUP(Table10[[#This Row],[ID NCC]],Data_TongTram2[ID NCC],Data_TongTram2[Nhân viên]))</f>
        <v>Võ Văn Hảo</v>
      </c>
      <c r="F1989" s="497" t="str">
        <f>IF(Table10[[#This Row],[Trạm/DTR]]="DTR",_xlfn.XLOOKUP(Table10[[#This Row],[ID NCC]],DS_NCC_DTR[ID NCC],DS_NCC_DTR[Admin miền]),_xlfn.XLOOKUP(Table10[[#This Row],[Trạm/DTR]],Table16[Trạm],Table16[[Admin ]]))</f>
        <v>Đào Dương Anh Thư</v>
      </c>
      <c r="G1989" t="s">
        <v>2240</v>
      </c>
      <c r="H1989" s="497" t="str">
        <f>VLOOKUP(Table10[[#This Row],[Sản Phẩm RG]],'Thông tin'!C:F,4,0)</f>
        <v>PET chai</v>
      </c>
      <c r="I1989">
        <v>108</v>
      </c>
      <c r="J1989" s="497">
        <f>Table10[[#This Row],[Sản lượng kg]]/1000</f>
        <v>0.108</v>
      </c>
      <c r="K1989" s="497" t="str">
        <f>_xlfn.XLOOKUP(Table10[[#This Row],[Loại Hàng]],Table59[Nhóm],Table59[Qui đổi])</f>
        <v>PET chai</v>
      </c>
      <c r="L1989" s="403">
        <v>46172</v>
      </c>
      <c r="M1989" t="s">
        <v>606</v>
      </c>
      <c r="N1989" s="497">
        <f>IF(COUNTIF($A$3:A1989,A1989)=1,1,0)</f>
        <v>0</v>
      </c>
    </row>
    <row r="1990" spans="1:14" x14ac:dyDescent="0.35">
      <c r="A1990" t="s">
        <v>735</v>
      </c>
      <c r="B1990" s="497" t="str">
        <f>IF(Table10[[#This Row],[DTR/Trạm]]="DTR",_xlfn.XLOOKUP(Table10[[#This Row],[ID NCC]],DS_NCC_DTR[ID NCC],DS_NCC_DTR[Tên NCC]),_xlfn.XLOOKUP(Table10[[#This Row],[ID NCC]],Data_TongTram2[ID NCC],Data_TongTram2[Tên NCC]))</f>
        <v>HKD Quang Chiến</v>
      </c>
      <c r="C1990" s="497" t="str">
        <f>IF(Table10[[#This Row],[Trạm/DTR]]="DTR","DTR","Trạm")</f>
        <v>Trạm</v>
      </c>
      <c r="D1990" s="497" t="str">
        <f>Table10[[#This Row],[ID NCC]]&amp;Table10[[#This Row],[Trạm/DTR]]</f>
        <v>001J3000002HLitIAGĐại Lộc</v>
      </c>
      <c r="E1990" s="497" t="str">
        <f>IF(Table10[[#This Row],[DTR/Trạm]]="DTR",_xlfn.XLOOKUP(Table10[[#This Row],[ID NCC]],DS_NCC_DTR[ID NCC],DS_NCC_DTR[Nhân viên]),_xlfn.XLOOKUP(Table10[[#This Row],[ID NCC]],Data_TongTram2[ID NCC],Data_TongTram2[Nhân viên]))</f>
        <v>Dương Quốc Trung</v>
      </c>
      <c r="F1990" s="497" t="str">
        <f>IF(Table10[[#This Row],[Trạm/DTR]]="DTR",_xlfn.XLOOKUP(Table10[[#This Row],[ID NCC]],DS_NCC_DTR[ID NCC],DS_NCC_DTR[Admin miền]),_xlfn.XLOOKUP(Table10[[#This Row],[Trạm/DTR]],Table16[Trạm],Table16[[Admin ]]))</f>
        <v>Đào Dương Anh Thư</v>
      </c>
      <c r="G1990" t="s">
        <v>2240</v>
      </c>
      <c r="H1990" s="497" t="str">
        <f>VLOOKUP(Table10[[#This Row],[Sản Phẩm RG]],'Thông tin'!C:F,4,0)</f>
        <v>PET chai</v>
      </c>
      <c r="I1990">
        <v>6294</v>
      </c>
      <c r="J1990" s="497">
        <f>Table10[[#This Row],[Sản lượng kg]]/1000</f>
        <v>6.2939999999999996</v>
      </c>
      <c r="K1990" s="497" t="str">
        <f>_xlfn.XLOOKUP(Table10[[#This Row],[Loại Hàng]],Table59[Nhóm],Table59[Qui đổi])</f>
        <v>PET chai</v>
      </c>
      <c r="L1990" s="403">
        <v>46172</v>
      </c>
      <c r="M1990" t="s">
        <v>606</v>
      </c>
      <c r="N1990" s="497">
        <f>IF(COUNTIF($A$3:A1990,A1990)=1,1,0)</f>
        <v>0</v>
      </c>
    </row>
    <row r="1991" spans="1:14" x14ac:dyDescent="0.35">
      <c r="A1991" t="s">
        <v>296</v>
      </c>
      <c r="B1991" s="497" t="str">
        <f>IF(Table10[[#This Row],[DTR/Trạm]]="DTR",_xlfn.XLOOKUP(Table10[[#This Row],[ID NCC]],DS_NCC_DTR[ID NCC],DS_NCC_DTR[Tên NCC]),_xlfn.XLOOKUP(Table10[[#This Row],[ID NCC]],Data_TongTram2[ID NCC],Data_TongTram2[Tên NCC]))</f>
        <v>Hkd Cô Tư PET xá</v>
      </c>
      <c r="C1991" s="497" t="str">
        <f>IF(Table10[[#This Row],[Trạm/DTR]]="DTR","DTR","Trạm")</f>
        <v>Trạm</v>
      </c>
      <c r="D1991" s="497" t="str">
        <f>Table10[[#This Row],[ID NCC]]&amp;Table10[[#This Row],[Trạm/DTR]]</f>
        <v>001J3000002HLYHIA4Đại Lộc</v>
      </c>
      <c r="E1991" s="497" t="str">
        <f>IF(Table10[[#This Row],[DTR/Trạm]]="DTR",_xlfn.XLOOKUP(Table10[[#This Row],[ID NCC]],DS_NCC_DTR[ID NCC],DS_NCC_DTR[Nhân viên]),_xlfn.XLOOKUP(Table10[[#This Row],[ID NCC]],Data_TongTram2[ID NCC],Data_TongTram2[Nhân viên]))</f>
        <v>Phan Hiếu Lộc</v>
      </c>
      <c r="F1991" s="497" t="str">
        <f>IF(Table10[[#This Row],[Trạm/DTR]]="DTR",_xlfn.XLOOKUP(Table10[[#This Row],[ID NCC]],DS_NCC_DTR[ID NCC],DS_NCC_DTR[Admin miền]),_xlfn.XLOOKUP(Table10[[#This Row],[Trạm/DTR]],Table16[Trạm],Table16[[Admin ]]))</f>
        <v>Đào Dương Anh Thư</v>
      </c>
      <c r="G1991" t="s">
        <v>1296</v>
      </c>
      <c r="H1991" s="497" t="str">
        <f>VLOOKUP(Table10[[#This Row],[Sản Phẩm RG]],'Thông tin'!C:F,4,0)</f>
        <v>PET chai</v>
      </c>
      <c r="I1991">
        <v>1120</v>
      </c>
      <c r="J1991" s="497">
        <f>Table10[[#This Row],[Sản lượng kg]]/1000</f>
        <v>1.1200000000000001</v>
      </c>
      <c r="K1991" s="497" t="str">
        <f>_xlfn.XLOOKUP(Table10[[#This Row],[Loại Hàng]],Table59[Nhóm],Table59[Qui đổi])</f>
        <v>PET chai</v>
      </c>
      <c r="L1991" s="403">
        <v>46172</v>
      </c>
      <c r="M1991" t="s">
        <v>606</v>
      </c>
      <c r="N1991" s="497">
        <f>IF(COUNTIF($A$3:A1991,A1991)=1,1,0)</f>
        <v>0</v>
      </c>
    </row>
    <row r="1992" spans="1:14" x14ac:dyDescent="0.35">
      <c r="A1992" t="s">
        <v>308</v>
      </c>
      <c r="B1992" s="497" t="str">
        <f>IF(Table10[[#This Row],[DTR/Trạm]]="DTR",_xlfn.XLOOKUP(Table10[[#This Row],[ID NCC]],DS_NCC_DTR[ID NCC],DS_NCC_DTR[Tên NCC]),_xlfn.XLOOKUP(Table10[[#This Row],[ID NCC]],Data_TongTram2[ID NCC],Data_TongTram2[Tên NCC]))</f>
        <v>Anh Lâm (Xuân Lộc) PET xá</v>
      </c>
      <c r="C1992" s="497" t="str">
        <f>IF(Table10[[#This Row],[Trạm/DTR]]="DTR","DTR","Trạm")</f>
        <v>Trạm</v>
      </c>
      <c r="D1992" s="497" t="str">
        <f>Table10[[#This Row],[ID NCC]]&amp;Table10[[#This Row],[Trạm/DTR]]</f>
        <v>001J3000002HLYQIA4Đại Lộc</v>
      </c>
      <c r="E1992" s="497" t="str">
        <f>IF(Table10[[#This Row],[DTR/Trạm]]="DTR",_xlfn.XLOOKUP(Table10[[#This Row],[ID NCC]],DS_NCC_DTR[ID NCC],DS_NCC_DTR[Nhân viên]),_xlfn.XLOOKUP(Table10[[#This Row],[ID NCC]],Data_TongTram2[ID NCC],Data_TongTram2[Nhân viên]))</f>
        <v>Phan Hiếu Lộc</v>
      </c>
      <c r="F1992" s="497" t="str">
        <f>IF(Table10[[#This Row],[Trạm/DTR]]="DTR",_xlfn.XLOOKUP(Table10[[#This Row],[ID NCC]],DS_NCC_DTR[ID NCC],DS_NCC_DTR[Admin miền]),_xlfn.XLOOKUP(Table10[[#This Row],[Trạm/DTR]],Table16[Trạm],Table16[[Admin ]]))</f>
        <v>Đào Dương Anh Thư</v>
      </c>
      <c r="G1992" t="s">
        <v>1296</v>
      </c>
      <c r="H1992" s="497" t="str">
        <f>VLOOKUP(Table10[[#This Row],[Sản Phẩm RG]],'Thông tin'!C:F,4,0)</f>
        <v>PET chai</v>
      </c>
      <c r="I1992">
        <v>750</v>
      </c>
      <c r="J1992" s="497">
        <f>Table10[[#This Row],[Sản lượng kg]]/1000</f>
        <v>0.75</v>
      </c>
      <c r="K1992" s="497" t="str">
        <f>_xlfn.XLOOKUP(Table10[[#This Row],[Loại Hàng]],Table59[Nhóm],Table59[Qui đổi])</f>
        <v>PET chai</v>
      </c>
      <c r="L1992" s="403">
        <v>46172</v>
      </c>
      <c r="M1992" t="s">
        <v>606</v>
      </c>
      <c r="N1992" s="497">
        <f>IF(COUNTIF($A$3:A1992,A1992)=1,1,0)</f>
        <v>0</v>
      </c>
    </row>
    <row r="1993" spans="1:14" x14ac:dyDescent="0.35">
      <c r="A1993" t="s">
        <v>314</v>
      </c>
      <c r="B1993" s="497" t="str">
        <f>IF(Table10[[#This Row],[DTR/Trạm]]="DTR",_xlfn.XLOOKUP(Table10[[#This Row],[ID NCC]],DS_NCC_DTR[ID NCC],DS_NCC_DTR[Tên NCC]),_xlfn.XLOOKUP(Table10[[#This Row],[ID NCC]],Data_TongTram2[ID NCC],Data_TongTram2[Tên NCC]))</f>
        <v>HKD Phạm Ngọc Khánh Trang PET xá</v>
      </c>
      <c r="C1993" s="497" t="str">
        <f>IF(Table10[[#This Row],[Trạm/DTR]]="DTR","DTR","Trạm")</f>
        <v>Trạm</v>
      </c>
      <c r="D1993" s="497" t="str">
        <f>Table10[[#This Row],[ID NCC]]&amp;Table10[[#This Row],[Trạm/DTR]]</f>
        <v>001J3000002HLYPIA4Đại Lộc</v>
      </c>
      <c r="E1993" s="497" t="str">
        <f>IF(Table10[[#This Row],[DTR/Trạm]]="DTR",_xlfn.XLOOKUP(Table10[[#This Row],[ID NCC]],DS_NCC_DTR[ID NCC],DS_NCC_DTR[Nhân viên]),_xlfn.XLOOKUP(Table10[[#This Row],[ID NCC]],Data_TongTram2[ID NCC],Data_TongTram2[Nhân viên]))</f>
        <v>Phan Hiếu Lộc</v>
      </c>
      <c r="F1993" s="497" t="str">
        <f>IF(Table10[[#This Row],[Trạm/DTR]]="DTR",_xlfn.XLOOKUP(Table10[[#This Row],[ID NCC]],DS_NCC_DTR[ID NCC],DS_NCC_DTR[Admin miền]),_xlfn.XLOOKUP(Table10[[#This Row],[Trạm/DTR]],Table16[Trạm],Table16[[Admin ]]))</f>
        <v>Đào Dương Anh Thư</v>
      </c>
      <c r="G1993" t="s">
        <v>1296</v>
      </c>
      <c r="H1993" s="497" t="str">
        <f>VLOOKUP(Table10[[#This Row],[Sản Phẩm RG]],'Thông tin'!C:F,4,0)</f>
        <v>PET chai</v>
      </c>
      <c r="I1993">
        <v>720</v>
      </c>
      <c r="J1993" s="497">
        <f>Table10[[#This Row],[Sản lượng kg]]/1000</f>
        <v>0.72</v>
      </c>
      <c r="K1993" s="497" t="str">
        <f>_xlfn.XLOOKUP(Table10[[#This Row],[Loại Hàng]],Table59[Nhóm],Table59[Qui đổi])</f>
        <v>PET chai</v>
      </c>
      <c r="L1993" s="403">
        <v>46172</v>
      </c>
      <c r="M1993" t="s">
        <v>606</v>
      </c>
      <c r="N1993" s="497">
        <f>IF(COUNTIF($A$3:A1993,A1993)=1,1,0)</f>
        <v>0</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71E9D-E3F5-4538-91D1-5707E969F05F}">
  <sheetPr>
    <tabColor rgb="FF00B050"/>
  </sheetPr>
  <dimension ref="A1:U404"/>
  <sheetViews>
    <sheetView topLeftCell="E1" zoomScaleNormal="100" workbookViewId="0">
      <selection activeCell="K2" sqref="K2"/>
    </sheetView>
  </sheetViews>
  <sheetFormatPr defaultColWidth="8.81640625" defaultRowHeight="14" outlineLevelCol="1" x14ac:dyDescent="0.3"/>
  <cols>
    <col min="1" max="1" width="11.453125" style="211" customWidth="1"/>
    <col min="2" max="2" width="25.453125" style="211" customWidth="1" outlineLevel="1"/>
    <col min="3" max="3" width="20.90625" style="211" bestFit="1" customWidth="1"/>
    <col min="4" max="4" width="25.453125" style="211" hidden="1" customWidth="1" outlineLevel="1"/>
    <col min="5" max="5" width="32.453125" style="211" bestFit="1" customWidth="1" collapsed="1"/>
    <col min="6" max="6" width="32.453125" style="211" hidden="1" customWidth="1" outlineLevel="1"/>
    <col min="7" max="7" width="14.453125" style="211" customWidth="1" collapsed="1"/>
    <col min="8" max="8" width="14.453125" style="211" customWidth="1"/>
    <col min="9" max="10" width="9.1796875" style="211" hidden="1" customWidth="1" outlineLevel="1"/>
    <col min="11" max="11" width="11.1796875" style="211" customWidth="1" collapsed="1"/>
    <col min="12" max="12" width="10.453125" style="396" customWidth="1"/>
    <col min="13" max="13" width="12.453125" style="396" customWidth="1"/>
    <col min="14" max="16" width="12.453125" style="397" customWidth="1"/>
    <col min="17" max="17" width="23" style="211" customWidth="1"/>
    <col min="18" max="19" width="20.81640625" style="211" customWidth="1"/>
    <col min="20" max="20" width="8.81640625" style="211"/>
    <col min="21" max="21" width="17.7265625" style="211" bestFit="1" customWidth="1"/>
    <col min="22" max="16384" width="8.81640625" style="211"/>
  </cols>
  <sheetData>
    <row r="1" spans="1:21" x14ac:dyDescent="0.3">
      <c r="H1" s="400" t="s">
        <v>709</v>
      </c>
      <c r="K1" s="400" t="s">
        <v>709</v>
      </c>
      <c r="L1" s="400" t="s">
        <v>709</v>
      </c>
      <c r="M1" s="400" t="s">
        <v>709</v>
      </c>
      <c r="N1" s="400" t="s">
        <v>709</v>
      </c>
      <c r="O1" s="400" t="s">
        <v>709</v>
      </c>
      <c r="P1" s="400" t="s">
        <v>709</v>
      </c>
    </row>
    <row r="2" spans="1:21" x14ac:dyDescent="0.3">
      <c r="G2" s="211" t="s">
        <v>23534</v>
      </c>
      <c r="H2" s="400"/>
      <c r="I2" s="211">
        <f>SUBTOTAL(9,Chitieu[Chỉ tiêu])</f>
        <v>700</v>
      </c>
      <c r="J2" s="211">
        <f>SUBTOTAL(9,Chitieu[PO])</f>
        <v>502</v>
      </c>
      <c r="K2" s="211">
        <f>SUBTOTAL(9,Chitieu[Thực hiện])</f>
        <v>88.123999999999995</v>
      </c>
      <c r="L2" s="400"/>
      <c r="N2" s="397">
        <f>SUBTOTAL(9,Chitieu[[Đếm ]])</f>
        <v>2</v>
      </c>
      <c r="O2" s="397">
        <f>SUBTOTAL(9,Chitieu[Số NCC])</f>
        <v>0</v>
      </c>
      <c r="P2" s="397">
        <f>SUBTOTAL(9,Chitieu[Số PO])</f>
        <v>4</v>
      </c>
    </row>
    <row r="3" spans="1:21" s="234" customFormat="1" ht="29.5" customHeight="1" x14ac:dyDescent="0.35">
      <c r="A3" s="234" t="s">
        <v>126</v>
      </c>
      <c r="B3" s="234" t="s">
        <v>2212</v>
      </c>
      <c r="C3" s="234" t="s">
        <v>2112</v>
      </c>
      <c r="D3" s="234" t="s">
        <v>2969</v>
      </c>
      <c r="E3" s="234" t="s">
        <v>605</v>
      </c>
      <c r="F3" s="234" t="s">
        <v>614</v>
      </c>
      <c r="G3" s="234" t="s">
        <v>710</v>
      </c>
      <c r="H3" s="234" t="s">
        <v>711</v>
      </c>
      <c r="I3" s="234" t="s">
        <v>71</v>
      </c>
      <c r="J3" s="234" t="s">
        <v>712</v>
      </c>
      <c r="K3" s="234" t="s">
        <v>713</v>
      </c>
      <c r="L3" s="398" t="s">
        <v>714</v>
      </c>
      <c r="M3" s="398" t="s">
        <v>715</v>
      </c>
      <c r="N3" s="399" t="s">
        <v>716</v>
      </c>
      <c r="O3" s="399" t="s">
        <v>717</v>
      </c>
      <c r="P3" s="399" t="s">
        <v>718</v>
      </c>
      <c r="Q3" s="234" t="s">
        <v>93</v>
      </c>
      <c r="R3" s="234" t="s">
        <v>91</v>
      </c>
      <c r="S3" s="234" t="s">
        <v>286</v>
      </c>
      <c r="T3" s="234" t="s">
        <v>719</v>
      </c>
      <c r="U3" s="234" t="s">
        <v>284</v>
      </c>
    </row>
    <row r="4" spans="1:21" hidden="1" x14ac:dyDescent="0.3">
      <c r="A4" s="211" t="s">
        <v>23533</v>
      </c>
      <c r="B4" s="211" t="str">
        <f>IF(Chitieu[[#This Row],[Trạm/DTR]]="DTR","",_xlfn.XLOOKUP(Chitieu[[#This Row],[Trạm/DTR]],Table16[Trạm],Table16[[Admin ]]))</f>
        <v/>
      </c>
      <c r="C4" s="211" t="str">
        <f>IF(Chitieu[[#This Row],[Trạm/DTR]]="DTR",_xlfn.XLOOKUP(Chitieu[[#This Row],[ID NCC]],DS_NCC_DTR[ID NCC],DS_NCC_DTR[Admin miền]),_xlfn.XLOOKUP(Chitieu[[#This Row],[ID NCC]],Data_TongTram2[ID NCC],Data_TongTram2[Admin Miền]))</f>
        <v>Trần Dương Quang Ngọc Linh</v>
      </c>
      <c r="D4" s="211" t="s">
        <v>689</v>
      </c>
      <c r="E4" s="211" t="str">
        <f>IF(Chitieu[[#This Row],[Trạm/DTR]]="DTR",_xlfn.XLOOKUP(Chitieu[[#This Row],[ID NCC]],DS_NCC_DTR[ID NCC],DS_NCC_DTR[Tên NCC]),_xlfn.XLOOKUP(Chitieu[[#This Row],[ID NCC]],Data_TongTram2[ID NCC],Data_TongTram2[Tên NCC]))</f>
        <v>La Vie</v>
      </c>
      <c r="F4" s="211" t="str">
        <f>Chitieu[[#This Row],[ID NCC]]&amp;Chitieu[[#This Row],[Trạm/DTR]]</f>
        <v>001J3000002HLb7IAGDTR</v>
      </c>
      <c r="G4" s="211" t="s">
        <v>81</v>
      </c>
      <c r="H4" s="211" t="str">
        <f>_xlfn.XLOOKUP(Chitieu[[#This Row],[Loại hàng]],Table59[Column1],Table59[Qui đổi])</f>
        <v>PET chai</v>
      </c>
      <c r="I4" s="211">
        <v>50</v>
      </c>
      <c r="J4" s="211">
        <v>48</v>
      </c>
      <c r="K4" s="211">
        <f>SUMIFS(Table10[Sản lượng Tấn],Table10[Ghi chú],Chitieu[[#This Row],[qui đổi ]],Table10[Column1],Chitieu[[#This Row],[Column1]])</f>
        <v>48.52080000000003</v>
      </c>
      <c r="L4" s="396">
        <f>IFERROR((Chitieu[[#This Row],[Thực hiện]]/Chitieu[[#This Row],[Chỉ tiêu]]),0)</f>
        <v>0.97041600000000061</v>
      </c>
      <c r="M4" s="396">
        <f>IFERROR((Chitieu[[#This Row],[Thực hiện]]/Chitieu[[#This Row],[PO]]),0)</f>
        <v>1.0108500000000007</v>
      </c>
      <c r="N4" s="397">
        <f>IF(Chitieu[[#This Row],[PO Đạt 90%]]&gt;=90%,1,0)</f>
        <v>1</v>
      </c>
      <c r="O4" s="397">
        <f>IF(COUNTIFS($E$4:E4,E4,$A$4:A4,"Trạm")=1,1,0)</f>
        <v>0</v>
      </c>
      <c r="P4" s="397">
        <f>IF(Chitieu[[#This Row],[PO]]&gt;0,1,0)</f>
        <v>1</v>
      </c>
      <c r="Q4" s="397" t="str">
        <f>_xlfn.XLOOKUP(Chitieu[[#This Row],[Tỉnh]],Table9[Tỉnh cũ],Table9[Giám Sát])</f>
        <v>Nguyễn Thành Dân</v>
      </c>
      <c r="R4" s="397" t="str">
        <f>_xlfn.XLOOKUP(Chitieu[[#This Row],[Tỉnh]],Table9[Tỉnh cũ],Table9[Thị Trường])</f>
        <v>Nguyễn Duy Tân</v>
      </c>
      <c r="S4" s="397" t="str">
        <f>_xlfn.XLOOKUP(Chitieu[[#This Row],[Tỉnh]],Table9[Tỉnh cũ],Table9[Khu vực])</f>
        <v>Miền Tây 1</v>
      </c>
      <c r="T4" s="397" t="str">
        <f>IF(Chitieu[[#This Row],[Trạm/DTR]]="DTR","DTR","Trạm")</f>
        <v>DTR</v>
      </c>
      <c r="U4" s="397" t="str">
        <f>IF(Chitieu[[#This Row],[Trạm/DTR]]="DTR",_xlfn.XLOOKUP(Chitieu[[#This Row],[ID NCC]],DS_NCC_DTR[ID NCC],DS_NCC_DTR[Tỉnh cũ]),_xlfn.XLOOKUP(Chitieu[[#This Row],[ID NCC]],Data_TongTram2[ID NCC],Data_TongTram2[Tỉnh cũ]))</f>
        <v>Long An</v>
      </c>
    </row>
    <row r="5" spans="1:21" ht="14.5" hidden="1" x14ac:dyDescent="0.35">
      <c r="A5" s="211" t="s">
        <v>23533</v>
      </c>
      <c r="B5" s="211" t="str">
        <f>IF(Chitieu[[#This Row],[Trạm/DTR]]="DTR","",_xlfn.XLOOKUP(Chitieu[[#This Row],[Trạm/DTR]],Table16[Trạm],Table16[[Admin ]]))</f>
        <v/>
      </c>
      <c r="C5" s="211" t="str">
        <f>IF(Chitieu[[#This Row],[Trạm/DTR]]="DTR",_xlfn.XLOOKUP(Chitieu[[#This Row],[ID NCC]],DS_NCC_DTR[ID NCC],DS_NCC_DTR[Admin miền]),_xlfn.XLOOKUP(Chitieu[[#This Row],[ID NCC]],Data_TongTram2[ID NCC],Data_TongTram2[Admin Miền]))</f>
        <v>Trần Dương Quang Ngọc Linh</v>
      </c>
      <c r="D5" s="211" t="s">
        <v>707</v>
      </c>
      <c r="E5" s="211" t="str">
        <f>IF(Chitieu[[#This Row],[Trạm/DTR]]="DTR",_xlfn.XLOOKUP(Chitieu[[#This Row],[ID NCC]],DS_NCC_DTR[ID NCC],DS_NCC_DTR[Tên NCC]),_xlfn.XLOOKUP(Chitieu[[#This Row],[ID NCC]],Data_TongTram2[ID NCC],Data_TongTram2[Tên NCC]))</f>
        <v>Suntory Pepsico Vn</v>
      </c>
      <c r="F5" s="211" t="str">
        <f>Chitieu[[#This Row],[ID NCC]]&amp;Chitieu[[#This Row],[Trạm/DTR]]</f>
        <v>001J300000DKllTIATDTR</v>
      </c>
      <c r="G5" s="211" t="s">
        <v>82</v>
      </c>
      <c r="H5" s="211" t="str">
        <f>_xlfn.XLOOKUP(Chitieu[[#This Row],[Loại hàng]],Table59[Column1],Table59[Qui đổi])</f>
        <v>HDPE</v>
      </c>
      <c r="I5" s="211">
        <v>30</v>
      </c>
      <c r="J5" s="211">
        <v>6</v>
      </c>
      <c r="K5" s="211">
        <f>SUMIFS(Table10[Sản lượng Tấn],Table10[Ghi chú],Chitieu[[#This Row],[qui đổi ]],Table10[Column1],Chitieu[[#This Row],[Column1]])</f>
        <v>9.66</v>
      </c>
      <c r="L5" s="396">
        <f>IFERROR((Chitieu[[#This Row],[Thực hiện]]/Chitieu[[#This Row],[Chỉ tiêu]]),0)</f>
        <v>0.32200000000000001</v>
      </c>
      <c r="M5" s="396">
        <f>IFERROR((Chitieu[[#This Row],[Thực hiện]]/Chitieu[[#This Row],[PO]]),0)</f>
        <v>1.61</v>
      </c>
      <c r="N5" s="397">
        <f>IF(Chitieu[[#This Row],[PO Đạt 90%]]&gt;=90%,1,0)</f>
        <v>1</v>
      </c>
      <c r="O5" s="43">
        <f>IF(COUNTIFS($E$4:E404,E5,$A$4:A404,"Trạm")=1,1,0)</f>
        <v>0</v>
      </c>
      <c r="P5" s="397">
        <f>IF(Chitieu[[#This Row],[PO]]&gt;0,1,0)</f>
        <v>1</v>
      </c>
      <c r="Q5" s="397" t="str">
        <f>_xlfn.XLOOKUP(Chitieu[[#This Row],[Tỉnh]],Table9[Tỉnh cũ],Table9[Giám Sát])</f>
        <v>Đặng Nguyễn Hoàng Lộc</v>
      </c>
      <c r="R5" s="397" t="str">
        <f>_xlfn.XLOOKUP(Chitieu[[#This Row],[Tỉnh]],Table9[Tỉnh cũ],Table9[Thị Trường])</f>
        <v>Bùi Vũ Thanh Huy</v>
      </c>
      <c r="S5" s="397" t="str">
        <f>_xlfn.XLOOKUP(Chitieu[[#This Row],[Tỉnh]],Table9[Tỉnh cũ],Table9[Khu vực])</f>
        <v>TP. Hồ Chí Minh</v>
      </c>
      <c r="T5" s="397" t="str">
        <f>IF(Chitieu[[#This Row],[Trạm/DTR]]="DTR","DTR","Trạm")</f>
        <v>DTR</v>
      </c>
      <c r="U5" s="397" t="str">
        <f>IF(Chitieu[[#This Row],[Trạm/DTR]]="DTR",_xlfn.XLOOKUP(Chitieu[[#This Row],[ID NCC]],DS_NCC_DTR[ID NCC],DS_NCC_DTR[Tỉnh cũ]),_xlfn.XLOOKUP(Chitieu[[#This Row],[ID NCC]],Data_TongTram2[ID NCC],Data_TongTram2[Tỉnh cũ]))</f>
        <v>TP. Hồ Chí Minh</v>
      </c>
    </row>
    <row r="6" spans="1:21" ht="14.5" hidden="1" x14ac:dyDescent="0.35">
      <c r="A6" s="211" t="s">
        <v>23533</v>
      </c>
      <c r="B6" s="211" t="str">
        <f>IF(Chitieu[[#This Row],[Trạm/DTR]]="DTR","",_xlfn.XLOOKUP(Chitieu[[#This Row],[Trạm/DTR]],Table16[Trạm],Table16[[Admin ]]))</f>
        <v/>
      </c>
      <c r="C6" s="211" t="str">
        <f>IF(Chitieu[[#This Row],[Trạm/DTR]]="DTR",_xlfn.XLOOKUP(Chitieu[[#This Row],[ID NCC]],DS_NCC_DTR[ID NCC],DS_NCC_DTR[Admin miền]),_xlfn.XLOOKUP(Chitieu[[#This Row],[ID NCC]],Data_TongTram2[ID NCC],Data_TongTram2[Admin Miền]))</f>
        <v>Nguyễn Hoàng Thúy</v>
      </c>
      <c r="D6" t="s">
        <v>2994</v>
      </c>
      <c r="E6" s="211" t="str">
        <f>IF(Chitieu[[#This Row],[Trạm/DTR]]="DTR",_xlfn.XLOOKUP(Chitieu[[#This Row],[ID NCC]],DS_NCC_DTR[ID NCC],DS_NCC_DTR[Tên NCC]),_xlfn.XLOOKUP(Chitieu[[#This Row],[ID NCC]],Data_TongTram2[ID NCC],Data_TongTram2[Tên NCC]))</f>
        <v>Văn Phòng Rồng Việt</v>
      </c>
      <c r="F6" s="211" t="str">
        <f>Chitieu[[#This Row],[ID NCC]]&amp;Chitieu[[#This Row],[Trạm/DTR]]</f>
        <v>001dc0000304ICwAAMDTR</v>
      </c>
      <c r="G6" s="211" t="s">
        <v>82</v>
      </c>
      <c r="H6" s="211" t="str">
        <f>_xlfn.XLOOKUP(Chitieu[[#This Row],[Loại hàng]],Table59[Column1],Table59[Qui đổi])</f>
        <v>HDPE</v>
      </c>
      <c r="I6" s="211">
        <v>450</v>
      </c>
      <c r="J6" s="211">
        <v>200</v>
      </c>
      <c r="K6" s="211">
        <f>SUMIFS(Table10[Sản lượng Tấn],Table10[Ghi chú],Chitieu[[#This Row],[qui đổi ]],Table10[Column1],Chitieu[[#This Row],[Column1]])</f>
        <v>195.827</v>
      </c>
      <c r="L6" s="396">
        <f>IFERROR((Chitieu[[#This Row],[Thực hiện]]/Chitieu[[#This Row],[Chỉ tiêu]]),0)</f>
        <v>0.43517111111111112</v>
      </c>
      <c r="M6" s="396">
        <f>IFERROR((Chitieu[[#This Row],[Thực hiện]]/Chitieu[[#This Row],[PO]]),0)</f>
        <v>0.97913499999999998</v>
      </c>
      <c r="N6" s="397">
        <f>IF(Chitieu[[#This Row],[PO Đạt 90%]]&gt;=90%,1,0)</f>
        <v>1</v>
      </c>
      <c r="O6" s="397">
        <f>IF(COUNTIFS($E$4:E6,E6,$A$4:A6,"Trạm")=1,1,0)</f>
        <v>0</v>
      </c>
      <c r="P6" s="397">
        <f>IF(Chitieu[[#This Row],[PO]]&gt;0,1,0)</f>
        <v>1</v>
      </c>
      <c r="Q6" s="397" t="str">
        <f>_xlfn.XLOOKUP(Chitieu[[#This Row],[Tỉnh]],Table9[Tỉnh cũ],Table9[Giám Sát])</f>
        <v>Đặng Nguyễn Hoàng Lộc</v>
      </c>
      <c r="R6" s="397" t="str">
        <f>_xlfn.XLOOKUP(Chitieu[[#This Row],[Tỉnh]],Table9[Tỉnh cũ],Table9[Thị Trường])</f>
        <v>Bùi Vũ Thanh Huy</v>
      </c>
      <c r="S6" s="397" t="str">
        <f>_xlfn.XLOOKUP(Chitieu[[#This Row],[Tỉnh]],Table9[Tỉnh cũ],Table9[Khu vực])</f>
        <v>TP. Hồ Chí Minh</v>
      </c>
      <c r="T6" s="397" t="str">
        <f>IF(Chitieu[[#This Row],[Trạm/DTR]]="DTR","DTR","Trạm")</f>
        <v>DTR</v>
      </c>
      <c r="U6" s="397" t="str">
        <f>IF(Chitieu[[#This Row],[Trạm/DTR]]="DTR",_xlfn.XLOOKUP(Chitieu[[#This Row],[ID NCC]],DS_NCC_DTR[ID NCC],DS_NCC_DTR[Tỉnh cũ]),_xlfn.XLOOKUP(Chitieu[[#This Row],[ID NCC]],Data_TongTram2[ID NCC],Data_TongTram2[Tỉnh cũ]))</f>
        <v>TP. Hồ Chí Minh</v>
      </c>
    </row>
    <row r="7" spans="1:21" hidden="1" x14ac:dyDescent="0.3">
      <c r="A7" s="211" t="s">
        <v>23533</v>
      </c>
      <c r="B7" s="211" t="str">
        <f>IF(Chitieu[[#This Row],[Trạm/DTR]]="DTR","",_xlfn.XLOOKUP(Chitieu[[#This Row],[Trạm/DTR]],Table16[Trạm],Table16[[Admin ]]))</f>
        <v/>
      </c>
      <c r="C7" s="211" t="str">
        <f>IF(Chitieu[[#This Row],[Trạm/DTR]]="DTR",_xlfn.XLOOKUP(Chitieu[[#This Row],[ID NCC]],DS_NCC_DTR[ID NCC],DS_NCC_DTR[Admin miền]),_xlfn.XLOOKUP(Chitieu[[#This Row],[ID NCC]],Data_TongTram2[ID NCC],Data_TongTram2[Admin Miền]))</f>
        <v>Phạm Thị Thúy Duy</v>
      </c>
      <c r="D7" s="211" t="s">
        <v>825</v>
      </c>
      <c r="E7" s="211" t="str">
        <f>IF(Chitieu[[#This Row],[Trạm/DTR]]="DTR",_xlfn.XLOOKUP(Chitieu[[#This Row],[ID NCC]],DS_NCC_DTR[ID NCC],DS_NCC_DTR[Tên NCC]),_xlfn.XLOOKUP(Chitieu[[#This Row],[ID NCC]],Data_TongTram2[ID NCC],Data_TongTram2[Tên NCC]))</f>
        <v>Phú Vinh</v>
      </c>
      <c r="F7" s="211" t="str">
        <f>Chitieu[[#This Row],[ID NCC]]&amp;Chitieu[[#This Row],[Trạm/DTR]]</f>
        <v>001J3000002HLjoIAGDTR</v>
      </c>
      <c r="G7" s="211" t="s">
        <v>82</v>
      </c>
      <c r="H7" s="211" t="str">
        <f>_xlfn.XLOOKUP(Chitieu[[#This Row],[Loại hàng]],Table59[Column1],Table59[Qui đổi])</f>
        <v>HDPE</v>
      </c>
      <c r="I7" s="211">
        <v>50</v>
      </c>
      <c r="J7" s="211">
        <v>3</v>
      </c>
      <c r="K7" s="211">
        <f>SUMIFS(Table10[Sản lượng Tấn],Table10[Ghi chú],Chitieu[[#This Row],[qui đổi ]],Table10[Column1],Chitieu[[#This Row],[Column1]])</f>
        <v>3.5259999999999998</v>
      </c>
      <c r="L7" s="396">
        <f>IFERROR((Chitieu[[#This Row],[Thực hiện]]/Chitieu[[#This Row],[Chỉ tiêu]]),0)</f>
        <v>7.0519999999999999E-2</v>
      </c>
      <c r="M7" s="396">
        <f>IFERROR((Chitieu[[#This Row],[Thực hiện]]/Chitieu[[#This Row],[PO]]),0)</f>
        <v>1.1753333333333333</v>
      </c>
      <c r="N7" s="397">
        <f>IF(Chitieu[[#This Row],[PO Đạt 90%]]&gt;=90%,1,0)</f>
        <v>1</v>
      </c>
      <c r="O7" s="397">
        <f>IF(COUNTIFS($E$4:E7,E7,$A$4:A7,"Trạm")=1,1,0)</f>
        <v>0</v>
      </c>
      <c r="P7" s="397">
        <f>IF(Chitieu[[#This Row],[PO]]&gt;0,1,0)</f>
        <v>1</v>
      </c>
      <c r="Q7" s="397" t="str">
        <f>_xlfn.XLOOKUP(Chitieu[[#This Row],[Tỉnh]],Table9[Tỉnh cũ],Table9[Giám Sát])</f>
        <v>Phạm Huỳnh Hữu Lộc</v>
      </c>
      <c r="R7" s="397" t="str">
        <f>_xlfn.XLOOKUP(Chitieu[[#This Row],[Tỉnh]],Table9[Tỉnh cũ],Table9[Thị Trường])</f>
        <v>Lê Quốc Việt</v>
      </c>
      <c r="S7" s="397" t="str">
        <f>_xlfn.XLOOKUP(Chitieu[[#This Row],[Tỉnh]],Table9[Tỉnh cũ],Table9[Khu vực])</f>
        <v>Miền Tây 2</v>
      </c>
      <c r="T7" s="397" t="str">
        <f>IF(Chitieu[[#This Row],[Trạm/DTR]]="DTR","DTR","Trạm")</f>
        <v>DTR</v>
      </c>
      <c r="U7" s="397" t="str">
        <f>IF(Chitieu[[#This Row],[Trạm/DTR]]="DTR",_xlfn.XLOOKUP(Chitieu[[#This Row],[ID NCC]],DS_NCC_DTR[ID NCC],DS_NCC_DTR[Tỉnh cũ]),_xlfn.XLOOKUP(Chitieu[[#This Row],[ID NCC]],Data_TongTram2[ID NCC],Data_TongTram2[Tỉnh cũ]))</f>
        <v>Bến Tre</v>
      </c>
    </row>
    <row r="8" spans="1:21" hidden="1" x14ac:dyDescent="0.3">
      <c r="A8" s="211" t="s">
        <v>23533</v>
      </c>
      <c r="B8" s="211" t="str">
        <f>IF(Chitieu[[#This Row],[Trạm/DTR]]="DTR","",_xlfn.XLOOKUP(Chitieu[[#This Row],[Trạm/DTR]],Table16[Trạm],Table16[[Admin ]]))</f>
        <v/>
      </c>
      <c r="C8" s="211" t="str">
        <f>IF(Chitieu[[#This Row],[Trạm/DTR]]="DTR",_xlfn.XLOOKUP(Chitieu[[#This Row],[ID NCC]],DS_NCC_DTR[ID NCC],DS_NCC_DTR[Admin miền]),_xlfn.XLOOKUP(Chitieu[[#This Row],[ID NCC]],Data_TongTram2[ID NCC],Data_TongTram2[Admin Miền]))</f>
        <v>Nguyễn Hoàng Thúy</v>
      </c>
      <c r="D8" s="211" t="s">
        <v>705</v>
      </c>
      <c r="E8" s="211" t="str">
        <f>IF(Chitieu[[#This Row],[Trạm/DTR]]="DTR",_xlfn.XLOOKUP(Chitieu[[#This Row],[ID NCC]],DS_NCC_DTR[ID NCC],DS_NCC_DTR[Tên NCC]),_xlfn.XLOOKUP(Chitieu[[#This Row],[ID NCC]],Data_TongTram2[ID NCC],Data_TongTram2[Tên NCC]))</f>
        <v>Quang Anh BP</v>
      </c>
      <c r="F8" s="211" t="str">
        <f>Chitieu[[#This Row],[ID NCC]]&amp;Chitieu[[#This Row],[Trạm/DTR]]</f>
        <v>001J3000002HLZDIA4DTR</v>
      </c>
      <c r="G8" s="211" t="s">
        <v>80</v>
      </c>
      <c r="H8" s="211" t="str">
        <f>_xlfn.XLOOKUP(Chitieu[[#This Row],[Loại hàng]],Table59[Column1],Table59[Qui đổi])</f>
        <v>PET vảy</v>
      </c>
      <c r="I8" s="211">
        <v>200</v>
      </c>
      <c r="J8" s="211">
        <v>0</v>
      </c>
      <c r="K8" s="211">
        <f>SUMIFS(Table10[Sản lượng Tấn],Table10[Ghi chú],Chitieu[[#This Row],[qui đổi ]],Table10[Column1],Chitieu[[#This Row],[Column1]])</f>
        <v>0</v>
      </c>
      <c r="L8" s="396">
        <f>IFERROR((Chitieu[[#This Row],[Thực hiện]]/Chitieu[[#This Row],[Chỉ tiêu]]),0)</f>
        <v>0</v>
      </c>
      <c r="M8" s="396">
        <f>IFERROR((Chitieu[[#This Row],[Thực hiện]]/Chitieu[[#This Row],[PO]]),0)</f>
        <v>0</v>
      </c>
      <c r="N8" s="397">
        <f>IF(Chitieu[[#This Row],[PO Đạt 90%]]&gt;=90%,1,0)</f>
        <v>0</v>
      </c>
      <c r="O8" s="397">
        <f>IF(COUNTIFS($E$4:E8,E8,$A$4:A8,"Trạm")=1,1,0)</f>
        <v>0</v>
      </c>
      <c r="P8" s="397">
        <f>IF(Chitieu[[#This Row],[PO]]&gt;0,1,0)</f>
        <v>0</v>
      </c>
      <c r="Q8" s="397" t="str">
        <f>_xlfn.XLOOKUP(Chitieu[[#This Row],[Tỉnh]],Table9[Tỉnh cũ],Table9[Giám Sát])</f>
        <v>Đặng Nguyễn Hoàng Lộc</v>
      </c>
      <c r="R8" s="397" t="str">
        <f>_xlfn.XLOOKUP(Chitieu[[#This Row],[Tỉnh]],Table9[Tỉnh cũ],Table9[Thị Trường])</f>
        <v>Phan Hiếu Lộc</v>
      </c>
      <c r="S8" s="397" t="str">
        <f>_xlfn.XLOOKUP(Chitieu[[#This Row],[Tỉnh]],Table9[Tỉnh cũ],Table9[Khu vực])</f>
        <v>TP. Hồ Chí Minh</v>
      </c>
      <c r="T8" s="397" t="str">
        <f>IF(Chitieu[[#This Row],[Trạm/DTR]]="DTR","DTR","Trạm")</f>
        <v>DTR</v>
      </c>
      <c r="U8" s="397" t="str">
        <f>IF(Chitieu[[#This Row],[Trạm/DTR]]="DTR",_xlfn.XLOOKUP(Chitieu[[#This Row],[ID NCC]],DS_NCC_DTR[ID NCC],DS_NCC_DTR[Tỉnh cũ]),_xlfn.XLOOKUP(Chitieu[[#This Row],[ID NCC]],Data_TongTram2[ID NCC],Data_TongTram2[Tỉnh cũ]))</f>
        <v>Bình Phước</v>
      </c>
    </row>
    <row r="9" spans="1:21" ht="14.5" hidden="1" x14ac:dyDescent="0.35">
      <c r="A9" s="211" t="s">
        <v>23533</v>
      </c>
      <c r="B9" s="211" t="str">
        <f>IF(Chitieu[[#This Row],[Trạm/DTR]]="DTR","",_xlfn.XLOOKUP(Chitieu[[#This Row],[Trạm/DTR]],Table16[Trạm],Table16[[Admin ]]))</f>
        <v/>
      </c>
      <c r="C9" s="211" t="str">
        <f>IF(Chitieu[[#This Row],[Trạm/DTR]]="DTR",_xlfn.XLOOKUP(Chitieu[[#This Row],[ID NCC]],DS_NCC_DTR[ID NCC],DS_NCC_DTR[Admin miền]),_xlfn.XLOOKUP(Chitieu[[#This Row],[ID NCC]],Data_TongTram2[ID NCC],Data_TongTram2[Admin Miền]))</f>
        <v>Nguyễn Hoàng Thúy</v>
      </c>
      <c r="D9" t="s">
        <v>2994</v>
      </c>
      <c r="E9" s="211" t="str">
        <f>IF(Chitieu[[#This Row],[Trạm/DTR]]="DTR",_xlfn.XLOOKUP(Chitieu[[#This Row],[ID NCC]],DS_NCC_DTR[ID NCC],DS_NCC_DTR[Tên NCC]),_xlfn.XLOOKUP(Chitieu[[#This Row],[ID NCC]],Data_TongTram2[ID NCC],Data_TongTram2[Tên NCC]))</f>
        <v>Văn Phòng Rồng Việt</v>
      </c>
      <c r="F9" s="211" t="str">
        <f>Chitieu[[#This Row],[ID NCC]]&amp;Chitieu[[#This Row],[Trạm/DTR]]</f>
        <v>001dc0000304ICwAAMDTR</v>
      </c>
      <c r="G9" s="211" t="s">
        <v>80</v>
      </c>
      <c r="H9" s="211" t="str">
        <f>_xlfn.XLOOKUP(Chitieu[[#This Row],[Loại hàng]],Table59[Column1],Table59[Qui đổi])</f>
        <v>PET vảy</v>
      </c>
      <c r="I9" s="211">
        <v>200</v>
      </c>
      <c r="J9" s="211">
        <v>300</v>
      </c>
      <c r="K9" s="211">
        <f>SUMIFS(Table10[Sản lượng Tấn],Table10[Ghi chú],Chitieu[[#This Row],[qui đổi ]],Table10[Column1],Chitieu[[#This Row],[Column1]])</f>
        <v>303.11</v>
      </c>
      <c r="L9" s="396">
        <f>IFERROR((Chitieu[[#This Row],[Thực hiện]]/Chitieu[[#This Row],[Chỉ tiêu]]),0)</f>
        <v>1.5155500000000002</v>
      </c>
      <c r="M9" s="396">
        <f>IFERROR((Chitieu[[#This Row],[Thực hiện]]/Chitieu[[#This Row],[PO]]),0)</f>
        <v>1.0103666666666666</v>
      </c>
      <c r="N9" s="397">
        <f>IF(Chitieu[[#This Row],[PO Đạt 90%]]&gt;=90%,1,0)</f>
        <v>1</v>
      </c>
      <c r="O9" s="397">
        <f>IF(COUNTIFS($E$4:E9,E9,$A$4:A9,"Trạm")=1,1,0)</f>
        <v>0</v>
      </c>
      <c r="P9" s="397">
        <f>IF(Chitieu[[#This Row],[PO]]&gt;0,1,0)</f>
        <v>1</v>
      </c>
      <c r="Q9" s="397" t="str">
        <f>_xlfn.XLOOKUP(Chitieu[[#This Row],[Tỉnh]],Table9[Tỉnh cũ],Table9[Giám Sát])</f>
        <v>Đặng Nguyễn Hoàng Lộc</v>
      </c>
      <c r="R9" s="397" t="str">
        <f>_xlfn.XLOOKUP(Chitieu[[#This Row],[Tỉnh]],Table9[Tỉnh cũ],Table9[Thị Trường])</f>
        <v>Bùi Vũ Thanh Huy</v>
      </c>
      <c r="S9" s="397" t="str">
        <f>_xlfn.XLOOKUP(Chitieu[[#This Row],[Tỉnh]],Table9[Tỉnh cũ],Table9[Khu vực])</f>
        <v>TP. Hồ Chí Minh</v>
      </c>
      <c r="T9" s="397" t="str">
        <f>IF(Chitieu[[#This Row],[Trạm/DTR]]="DTR","DTR","Trạm")</f>
        <v>DTR</v>
      </c>
      <c r="U9" s="397" t="str">
        <f>IF(Chitieu[[#This Row],[Trạm/DTR]]="DTR",_xlfn.XLOOKUP(Chitieu[[#This Row],[ID NCC]],DS_NCC_DTR[ID NCC],DS_NCC_DTR[Tỉnh cũ]),_xlfn.XLOOKUP(Chitieu[[#This Row],[ID NCC]],Data_TongTram2[ID NCC],Data_TongTram2[Tỉnh cũ]))</f>
        <v>TP. Hồ Chí Minh</v>
      </c>
    </row>
    <row r="10" spans="1:21" hidden="1" x14ac:dyDescent="0.3">
      <c r="A10" s="211" t="s">
        <v>23533</v>
      </c>
      <c r="B10" s="211" t="str">
        <f>IF(Chitieu[[#This Row],[Trạm/DTR]]="DTR","",_xlfn.XLOOKUP(Chitieu[[#This Row],[Trạm/DTR]],Table16[Trạm],Table16[[Admin ]]))</f>
        <v/>
      </c>
      <c r="C10" s="211" t="str">
        <f>IF(Chitieu[[#This Row],[Trạm/DTR]]="DTR",_xlfn.XLOOKUP(Chitieu[[#This Row],[ID NCC]],DS_NCC_DTR[ID NCC],DS_NCC_DTR[Admin miền]),_xlfn.XLOOKUP(Chitieu[[#This Row],[ID NCC]],Data_TongTram2[ID NCC],Data_TongTram2[Admin Miền]))</f>
        <v>Nguyễn Hoàng Thúy</v>
      </c>
      <c r="D10" s="211" t="s">
        <v>698</v>
      </c>
      <c r="E10" s="211" t="str">
        <f>IF(Chitieu[[#This Row],[Trạm/DTR]]="DTR",_xlfn.XLOOKUP(Chitieu[[#This Row],[ID NCC]],DS_NCC_DTR[ID NCC],DS_NCC_DTR[Tên NCC]),_xlfn.XLOOKUP(Chitieu[[#This Row],[ID NCC]],Data_TongTram2[ID NCC],Data_TongTram2[Tên NCC]))</f>
        <v>Thành Phát</v>
      </c>
      <c r="F10" s="211" t="str">
        <f>Chitieu[[#This Row],[ID NCC]]&amp;Chitieu[[#This Row],[Trạm/DTR]]</f>
        <v>001dc00000ZWIdiAAHDTR</v>
      </c>
      <c r="G10" s="211" t="s">
        <v>80</v>
      </c>
      <c r="H10" s="211" t="str">
        <f>_xlfn.XLOOKUP(Chitieu[[#This Row],[Loại hàng]],Table59[Column1],Table59[Qui đổi])</f>
        <v>PET vảy</v>
      </c>
      <c r="I10" s="211">
        <v>200</v>
      </c>
      <c r="J10" s="211">
        <v>300</v>
      </c>
      <c r="K10" s="211">
        <f>SUMIFS(Table10[Sản lượng Tấn],Table10[Ghi chú],Chitieu[[#This Row],[qui đổi ]],Table10[Column1],Chitieu[[#This Row],[Column1]])</f>
        <v>346.89100000000002</v>
      </c>
      <c r="L10" s="396">
        <f>IFERROR((Chitieu[[#This Row],[Thực hiện]]/Chitieu[[#This Row],[Chỉ tiêu]]),0)</f>
        <v>1.7344550000000001</v>
      </c>
      <c r="M10" s="396">
        <f>IFERROR((Chitieu[[#This Row],[Thực hiện]]/Chitieu[[#This Row],[PO]]),0)</f>
        <v>1.1563033333333335</v>
      </c>
      <c r="N10" s="397">
        <f>IF(Chitieu[[#This Row],[PO Đạt 90%]]&gt;=90%,1,0)</f>
        <v>1</v>
      </c>
      <c r="O10" s="397">
        <f>IF(COUNTIFS($E$4:E10,E10,$A$4:A10,"Trạm")=1,1,0)</f>
        <v>0</v>
      </c>
      <c r="P10" s="397">
        <f>IF(Chitieu[[#This Row],[PO]]&gt;0,1,0)</f>
        <v>1</v>
      </c>
      <c r="Q10" s="397" t="str">
        <f>_xlfn.XLOOKUP(Chitieu[[#This Row],[Tỉnh]],Table9[Tỉnh cũ],Table9[Giám Sát])</f>
        <v>Đặng Nguyễn Hoàng Lộc</v>
      </c>
      <c r="R10" s="397" t="str">
        <f>_xlfn.XLOOKUP(Chitieu[[#This Row],[Tỉnh]],Table9[Tỉnh cũ],Table9[Thị Trường])</f>
        <v>Bùi Vũ Thanh Huy</v>
      </c>
      <c r="S10" s="397" t="str">
        <f>_xlfn.XLOOKUP(Chitieu[[#This Row],[Tỉnh]],Table9[Tỉnh cũ],Table9[Khu vực])</f>
        <v>TP. Hồ Chí Minh</v>
      </c>
      <c r="T10" s="397" t="str">
        <f>IF(Chitieu[[#This Row],[Trạm/DTR]]="DTR","DTR","Trạm")</f>
        <v>DTR</v>
      </c>
      <c r="U10" s="397" t="str">
        <f>IF(Chitieu[[#This Row],[Trạm/DTR]]="DTR",_xlfn.XLOOKUP(Chitieu[[#This Row],[ID NCC]],DS_NCC_DTR[ID NCC],DS_NCC_DTR[Tỉnh cũ]),_xlfn.XLOOKUP(Chitieu[[#This Row],[ID NCC]],Data_TongTram2[ID NCC],Data_TongTram2[Tỉnh cũ]))</f>
        <v>TP. Hồ Chí Minh</v>
      </c>
    </row>
    <row r="11" spans="1:21" hidden="1" x14ac:dyDescent="0.3">
      <c r="A11" s="211" t="s">
        <v>23533</v>
      </c>
      <c r="B11" s="211" t="str">
        <f>IF(Chitieu[[#This Row],[Trạm/DTR]]="DTR","",_xlfn.XLOOKUP(Chitieu[[#This Row],[Trạm/DTR]],Table16[Trạm],Table16[[Admin ]]))</f>
        <v/>
      </c>
      <c r="C11" s="211" t="str">
        <f>IF(Chitieu[[#This Row],[Trạm/DTR]]="DTR",_xlfn.XLOOKUP(Chitieu[[#This Row],[ID NCC]],DS_NCC_DTR[ID NCC],DS_NCC_DTR[Admin miền]),_xlfn.XLOOKUP(Chitieu[[#This Row],[ID NCC]],Data_TongTram2[ID NCC],Data_TongTram2[Admin Miền]))</f>
        <v>Nguyễn Hoàng Thúy</v>
      </c>
      <c r="D11" s="211" t="s">
        <v>1619</v>
      </c>
      <c r="E11" s="211" t="str">
        <f>IF(Chitieu[[#This Row],[Trạm/DTR]]="DTR",_xlfn.XLOOKUP(Chitieu[[#This Row],[ID NCC]],DS_NCC_DTR[ID NCC],DS_NCC_DTR[Tên NCC]),_xlfn.XLOOKUP(Chitieu[[#This Row],[ID NCC]],Data_TongTram2[ID NCC],Data_TongTram2[Tên NCC]))</f>
        <v>Du Phương</v>
      </c>
      <c r="F11" s="211" t="str">
        <f>Chitieu[[#This Row],[ID NCC]]&amp;Chitieu[[#This Row],[Trạm/DTR]]</f>
        <v>001J3000002HLscIAGDTR</v>
      </c>
      <c r="G11" s="211" t="s">
        <v>80</v>
      </c>
      <c r="H11" s="211" t="str">
        <f>_xlfn.XLOOKUP(Chitieu[[#This Row],[Loại hàng]],Table59[Column1],Table59[Qui đổi])</f>
        <v>PET vảy</v>
      </c>
      <c r="I11" s="211">
        <v>500</v>
      </c>
      <c r="J11" s="211">
        <v>500</v>
      </c>
      <c r="K11" s="211">
        <f>SUMIFS(Table10[Sản lượng Tấn],Table10[Ghi chú],Chitieu[[#This Row],[qui đổi ]],Table10[Column1],Chitieu[[#This Row],[Column1]])</f>
        <v>507.11599999999993</v>
      </c>
      <c r="L11" s="396">
        <f>IFERROR((Chitieu[[#This Row],[Thực hiện]]/Chitieu[[#This Row],[Chỉ tiêu]]),0)</f>
        <v>1.0142319999999998</v>
      </c>
      <c r="M11" s="396">
        <f>IFERROR((Chitieu[[#This Row],[Thực hiện]]/Chitieu[[#This Row],[PO]]),0)</f>
        <v>1.0142319999999998</v>
      </c>
      <c r="N11" s="397">
        <f>IF(Chitieu[[#This Row],[PO Đạt 90%]]&gt;=90%,1,0)</f>
        <v>1</v>
      </c>
      <c r="O11" s="397">
        <f>IF(COUNTIFS($E$4:E11,E11,$A$4:A11,"Trạm")=1,1,0)</f>
        <v>0</v>
      </c>
      <c r="P11" s="397">
        <f>IF(Chitieu[[#This Row],[PO]]&gt;0,1,0)</f>
        <v>1</v>
      </c>
      <c r="Q11" s="397" t="str">
        <f>_xlfn.XLOOKUP(Chitieu[[#This Row],[Tỉnh]],Table9[Tỉnh cũ],Table9[Giám Sát])</f>
        <v>Đặng Nguyễn Hoàng Lộc</v>
      </c>
      <c r="R11" s="397" t="str">
        <f>_xlfn.XLOOKUP(Chitieu[[#This Row],[Tỉnh]],Table9[Tỉnh cũ],Table9[Thị Trường])</f>
        <v>Bùi Vũ Thanh Huy</v>
      </c>
      <c r="S11" s="397" t="str">
        <f>_xlfn.XLOOKUP(Chitieu[[#This Row],[Tỉnh]],Table9[Tỉnh cũ],Table9[Khu vực])</f>
        <v>TP. Hồ Chí Minh</v>
      </c>
      <c r="T11" s="397" t="str">
        <f>IF(Chitieu[[#This Row],[Trạm/DTR]]="DTR","DTR","Trạm")</f>
        <v>DTR</v>
      </c>
      <c r="U11" s="397" t="str">
        <f>IF(Chitieu[[#This Row],[Trạm/DTR]]="DTR",_xlfn.XLOOKUP(Chitieu[[#This Row],[ID NCC]],DS_NCC_DTR[ID NCC],DS_NCC_DTR[Tỉnh cũ]),_xlfn.XLOOKUP(Chitieu[[#This Row],[ID NCC]],Data_TongTram2[ID NCC],Data_TongTram2[Tỉnh cũ]))</f>
        <v>TP. Hồ Chí Minh</v>
      </c>
    </row>
    <row r="12" spans="1:21" hidden="1" x14ac:dyDescent="0.3">
      <c r="A12" s="211" t="s">
        <v>23533</v>
      </c>
      <c r="B12" s="211" t="str">
        <f>IF(Chitieu[[#This Row],[Trạm/DTR]]="DTR","",_xlfn.XLOOKUP(Chitieu[[#This Row],[Trạm/DTR]],Table16[Trạm],Table16[[Admin ]]))</f>
        <v/>
      </c>
      <c r="C12" s="211" t="str">
        <f>IF(Chitieu[[#This Row],[Trạm/DTR]]="DTR",_xlfn.XLOOKUP(Chitieu[[#This Row],[ID NCC]],DS_NCC_DTR[ID NCC],DS_NCC_DTR[Admin miền]),_xlfn.XLOOKUP(Chitieu[[#This Row],[ID NCC]],Data_TongTram2[ID NCC],Data_TongTram2[Admin Miền]))</f>
        <v>Nguyễn Hoàng Thúy</v>
      </c>
      <c r="D12" s="211" t="s">
        <v>696</v>
      </c>
      <c r="E12" s="211" t="str">
        <f>IF(Chitieu[[#This Row],[Trạm/DTR]]="DTR",_xlfn.XLOOKUP(Chitieu[[#This Row],[ID NCC]],DS_NCC_DTR[ID NCC],DS_NCC_DTR[Tên NCC]),_xlfn.XLOOKUP(Chitieu[[#This Row],[ID NCC]],Data_TongTram2[ID NCC],Data_TongTram2[Tên NCC]))</f>
        <v>Huỳnh Trần</v>
      </c>
      <c r="F12" s="211" t="str">
        <f>Chitieu[[#This Row],[ID NCC]]&amp;Chitieu[[#This Row],[Trạm/DTR]]</f>
        <v>001J300000DJt2lIADDTR</v>
      </c>
      <c r="G12" s="211" t="s">
        <v>80</v>
      </c>
      <c r="H12" s="211" t="str">
        <f>_xlfn.XLOOKUP(Chitieu[[#This Row],[Loại hàng]],Table59[Column1],Table59[Qui đổi])</f>
        <v>PET vảy</v>
      </c>
      <c r="I12" s="211">
        <v>500</v>
      </c>
      <c r="J12" s="211">
        <v>400</v>
      </c>
      <c r="K12" s="211">
        <f>SUMIFS(Table10[Sản lượng Tấn],Table10[Ghi chú],Chitieu[[#This Row],[qui đổi ]],Table10[Column1],Chitieu[[#This Row],[Column1]])</f>
        <v>500.39799999999991</v>
      </c>
      <c r="L12" s="396">
        <f>IFERROR((Chitieu[[#This Row],[Thực hiện]]/Chitieu[[#This Row],[Chỉ tiêu]]),0)</f>
        <v>1.0007959999999998</v>
      </c>
      <c r="M12" s="396">
        <f>IFERROR((Chitieu[[#This Row],[Thực hiện]]/Chitieu[[#This Row],[PO]]),0)</f>
        <v>1.2509949999999999</v>
      </c>
      <c r="N12" s="397">
        <f>IF(Chitieu[[#This Row],[PO Đạt 90%]]&gt;=90%,1,0)</f>
        <v>1</v>
      </c>
      <c r="O12" s="397">
        <f>IF(COUNTIFS($E$4:E12,E12,$A$4:A12,"Trạm")=1,1,0)</f>
        <v>0</v>
      </c>
      <c r="P12" s="397">
        <f>IF(Chitieu[[#This Row],[PO]]&gt;0,1,0)</f>
        <v>1</v>
      </c>
      <c r="Q12" s="397" t="str">
        <f>_xlfn.XLOOKUP(Chitieu[[#This Row],[Tỉnh]],Table9[Tỉnh cũ],Table9[Giám Sát])</f>
        <v>Đặng Nguyễn Hoàng Lộc</v>
      </c>
      <c r="R12" s="397" t="str">
        <f>_xlfn.XLOOKUP(Chitieu[[#This Row],[Tỉnh]],Table9[Tỉnh cũ],Table9[Thị Trường])</f>
        <v>Bùi Vũ Thanh Huy</v>
      </c>
      <c r="S12" s="397" t="str">
        <f>_xlfn.XLOOKUP(Chitieu[[#This Row],[Tỉnh]],Table9[Tỉnh cũ],Table9[Khu vực])</f>
        <v>TP. Hồ Chí Minh</v>
      </c>
      <c r="T12" s="397" t="str">
        <f>IF(Chitieu[[#This Row],[Trạm/DTR]]="DTR","DTR","Trạm")</f>
        <v>DTR</v>
      </c>
      <c r="U12" s="397" t="str">
        <f>IF(Chitieu[[#This Row],[Trạm/DTR]]="DTR",_xlfn.XLOOKUP(Chitieu[[#This Row],[ID NCC]],DS_NCC_DTR[ID NCC],DS_NCC_DTR[Tỉnh cũ]),_xlfn.XLOOKUP(Chitieu[[#This Row],[ID NCC]],Data_TongTram2[ID NCC],Data_TongTram2[Tỉnh cũ]))</f>
        <v>TP. Hồ Chí Minh</v>
      </c>
    </row>
    <row r="13" spans="1:21" hidden="1" x14ac:dyDescent="0.3">
      <c r="A13" s="211" t="s">
        <v>23533</v>
      </c>
      <c r="B13" s="211" t="str">
        <f>IF(Chitieu[[#This Row],[Trạm/DTR]]="DTR","",_xlfn.XLOOKUP(Chitieu[[#This Row],[Trạm/DTR]],Table16[Trạm],Table16[[Admin ]]))</f>
        <v/>
      </c>
      <c r="C13" s="211" t="str">
        <f>IF(Chitieu[[#This Row],[Trạm/DTR]]="DTR",_xlfn.XLOOKUP(Chitieu[[#This Row],[ID NCC]],DS_NCC_DTR[ID NCC],DS_NCC_DTR[Admin miền]),_xlfn.XLOOKUP(Chitieu[[#This Row],[ID NCC]],Data_TongTram2[ID NCC],Data_TongTram2[Admin Miền]))</f>
        <v>Nguyễn Hoàng Thúy</v>
      </c>
      <c r="D13" s="211" t="s">
        <v>693</v>
      </c>
      <c r="E13" s="211" t="str">
        <f>IF(Chitieu[[#This Row],[Trạm/DTR]]="DTR",_xlfn.XLOOKUP(Chitieu[[#This Row],[ID NCC]],DS_NCC_DTR[ID NCC],DS_NCC_DTR[Tên NCC]),_xlfn.XLOOKUP(Chitieu[[#This Row],[ID NCC]],Data_TongTram2[ID NCC],Data_TongTram2[Tên NCC]))</f>
        <v>Anh Thư</v>
      </c>
      <c r="F13" s="211" t="str">
        <f>Chitieu[[#This Row],[ID NCC]]&amp;Chitieu[[#This Row],[Trạm/DTR]]</f>
        <v>001J3000002HLckIAGDTR</v>
      </c>
      <c r="G13" s="211" t="s">
        <v>80</v>
      </c>
      <c r="H13" s="211" t="str">
        <f>_xlfn.XLOOKUP(Chitieu[[#This Row],[Loại hàng]],Table59[Column1],Table59[Qui đổi])</f>
        <v>PET vảy</v>
      </c>
      <c r="I13" s="211">
        <v>200</v>
      </c>
      <c r="J13" s="211">
        <v>200</v>
      </c>
      <c r="K13" s="211">
        <f>SUMIFS(Table10[Sản lượng Tấn],Table10[Ghi chú],Chitieu[[#This Row],[qui đổi ]],Table10[Column1],Chitieu[[#This Row],[Column1]])</f>
        <v>211.006</v>
      </c>
      <c r="L13" s="396">
        <f>IFERROR((Chitieu[[#This Row],[Thực hiện]]/Chitieu[[#This Row],[Chỉ tiêu]]),0)</f>
        <v>1.0550299999999999</v>
      </c>
      <c r="M13" s="396">
        <f>IFERROR((Chitieu[[#This Row],[Thực hiện]]/Chitieu[[#This Row],[PO]]),0)</f>
        <v>1.0550299999999999</v>
      </c>
      <c r="N13" s="397">
        <f>IF(Chitieu[[#This Row],[PO Đạt 90%]]&gt;=90%,1,0)</f>
        <v>1</v>
      </c>
      <c r="O13" s="397">
        <f>IF(COUNTIFS($E$4:E13,E13,$A$4:A13,"Trạm")=1,1,0)</f>
        <v>0</v>
      </c>
      <c r="P13" s="397">
        <f>IF(Chitieu[[#This Row],[PO]]&gt;0,1,0)</f>
        <v>1</v>
      </c>
      <c r="Q13" s="397" t="str">
        <f>_xlfn.XLOOKUP(Chitieu[[#This Row],[Tỉnh]],Table9[Tỉnh cũ],Table9[Giám Sát])</f>
        <v>Đặng Nguyễn Hoàng Lộc</v>
      </c>
      <c r="R13" s="397" t="str">
        <f>_xlfn.XLOOKUP(Chitieu[[#This Row],[Tỉnh]],Table9[Tỉnh cũ],Table9[Thị Trường])</f>
        <v>Bùi Vũ Thanh Huy</v>
      </c>
      <c r="S13" s="397" t="str">
        <f>_xlfn.XLOOKUP(Chitieu[[#This Row],[Tỉnh]],Table9[Tỉnh cũ],Table9[Khu vực])</f>
        <v>TP. Hồ Chí Minh</v>
      </c>
      <c r="T13" s="397" t="str">
        <f>IF(Chitieu[[#This Row],[Trạm/DTR]]="DTR","DTR","Trạm")</f>
        <v>DTR</v>
      </c>
      <c r="U13" s="397" t="str">
        <f>IF(Chitieu[[#This Row],[Trạm/DTR]]="DTR",_xlfn.XLOOKUP(Chitieu[[#This Row],[ID NCC]],DS_NCC_DTR[ID NCC],DS_NCC_DTR[Tỉnh cũ]),_xlfn.XLOOKUP(Chitieu[[#This Row],[ID NCC]],Data_TongTram2[ID NCC],Data_TongTram2[Tỉnh cũ]))</f>
        <v>TP. Hồ Chí Minh</v>
      </c>
    </row>
    <row r="14" spans="1:21" hidden="1" x14ac:dyDescent="0.3">
      <c r="A14" s="211" t="s">
        <v>23533</v>
      </c>
      <c r="B14" s="211" t="str">
        <f>IF(Chitieu[[#This Row],[Trạm/DTR]]="DTR","",_xlfn.XLOOKUP(Chitieu[[#This Row],[Trạm/DTR]],Table16[Trạm],Table16[[Admin ]]))</f>
        <v/>
      </c>
      <c r="C14" s="211" t="str">
        <f>IF(Chitieu[[#This Row],[Trạm/DTR]]="DTR",_xlfn.XLOOKUP(Chitieu[[#This Row],[ID NCC]],DS_NCC_DTR[ID NCC],DS_NCC_DTR[Admin miền]),_xlfn.XLOOKUP(Chitieu[[#This Row],[ID NCC]],Data_TongTram2[ID NCC],Data_TongTram2[Admin Miền]))</f>
        <v>Nguyễn Hoàng Thúy</v>
      </c>
      <c r="D14" s="211" t="s">
        <v>853</v>
      </c>
      <c r="E14" s="211" t="str">
        <f>IF(Chitieu[[#This Row],[Trạm/DTR]]="DTR",_xlfn.XLOOKUP(Chitieu[[#This Row],[ID NCC]],DS_NCC_DTR[ID NCC],DS_NCC_DTR[Tên NCC]),_xlfn.XLOOKUP(Chitieu[[#This Row],[ID NCC]],Data_TongTram2[ID NCC],Data_TongTram2[Tên NCC]))</f>
        <v>Nhật Thi - Vvb</v>
      </c>
      <c r="F14" s="211" t="str">
        <f>Chitieu[[#This Row],[ID NCC]]&amp;Chitieu[[#This Row],[Trạm/DTR]]</f>
        <v>001J3000002HLoFIAWDTR</v>
      </c>
      <c r="G14" s="211" t="s">
        <v>80</v>
      </c>
      <c r="H14" s="211" t="str">
        <f>_xlfn.XLOOKUP(Chitieu[[#This Row],[Loại hàng]],Table59[Column1],Table59[Qui đổi])</f>
        <v>PET vảy</v>
      </c>
      <c r="I14" s="211">
        <v>300</v>
      </c>
      <c r="J14" s="211">
        <v>300</v>
      </c>
      <c r="K14" s="211">
        <f>SUMIFS(Table10[Sản lượng Tấn],Table10[Ghi chú],Chitieu[[#This Row],[qui đổi ]],Table10[Column1],Chitieu[[#This Row],[Column1]])</f>
        <v>300.38099999999997</v>
      </c>
      <c r="L14" s="396">
        <f>IFERROR((Chitieu[[#This Row],[Thực hiện]]/Chitieu[[#This Row],[Chỉ tiêu]]),0)</f>
        <v>1.0012699999999999</v>
      </c>
      <c r="M14" s="396">
        <f>IFERROR((Chitieu[[#This Row],[Thực hiện]]/Chitieu[[#This Row],[PO]]),0)</f>
        <v>1.0012699999999999</v>
      </c>
      <c r="N14" s="397">
        <f>IF(Chitieu[[#This Row],[PO Đạt 90%]]&gt;=90%,1,0)</f>
        <v>1</v>
      </c>
      <c r="O14" s="397">
        <f>IF(COUNTIFS($E$4:E14,E14,$A$4:A14,"Trạm")=1,1,0)</f>
        <v>0</v>
      </c>
      <c r="P14" s="397">
        <f>IF(Chitieu[[#This Row],[PO]]&gt;0,1,0)</f>
        <v>1</v>
      </c>
      <c r="Q14" s="397" t="str">
        <f>_xlfn.XLOOKUP(Chitieu[[#This Row],[Tỉnh]],Table9[Tỉnh cũ],Table9[Giám Sát])</f>
        <v>Đặng Nguyễn Hoàng Lộc</v>
      </c>
      <c r="R14" s="397" t="str">
        <f>_xlfn.XLOOKUP(Chitieu[[#This Row],[Tỉnh]],Table9[Tỉnh cũ],Table9[Thị Trường])</f>
        <v>Bùi Vũ Thanh Huy</v>
      </c>
      <c r="S14" s="397" t="str">
        <f>_xlfn.XLOOKUP(Chitieu[[#This Row],[Tỉnh]],Table9[Tỉnh cũ],Table9[Khu vực])</f>
        <v>TP. Hồ Chí Minh</v>
      </c>
      <c r="T14" s="397" t="str">
        <f>IF(Chitieu[[#This Row],[Trạm/DTR]]="DTR","DTR","Trạm")</f>
        <v>DTR</v>
      </c>
      <c r="U14" s="397" t="str">
        <f>IF(Chitieu[[#This Row],[Trạm/DTR]]="DTR",_xlfn.XLOOKUP(Chitieu[[#This Row],[ID NCC]],DS_NCC_DTR[ID NCC],DS_NCC_DTR[Tỉnh cũ]),_xlfn.XLOOKUP(Chitieu[[#This Row],[ID NCC]],Data_TongTram2[ID NCC],Data_TongTram2[Tỉnh cũ]))</f>
        <v>TP. Hồ Chí Minh</v>
      </c>
    </row>
    <row r="15" spans="1:21" x14ac:dyDescent="0.3">
      <c r="A15" s="211" t="s">
        <v>23533</v>
      </c>
      <c r="B15" s="211" t="str">
        <f>IF(Chitieu[[#This Row],[Trạm/DTR]]="DTR","",_xlfn.XLOOKUP(Chitieu[[#This Row],[Trạm/DTR]],Table16[Trạm],Table16[[Admin ]]))</f>
        <v/>
      </c>
      <c r="C15" s="211" t="str">
        <f>IF(Chitieu[[#This Row],[Trạm/DTR]]="DTR",_xlfn.XLOOKUP(Chitieu[[#This Row],[ID NCC]],DS_NCC_DTR[ID NCC],DS_NCC_DTR[Admin miền]),_xlfn.XLOOKUP(Chitieu[[#This Row],[ID NCC]],Data_TongTram2[ID NCC],Data_TongTram2[Admin Miền]))</f>
        <v>Từ Thị Yến Oanh</v>
      </c>
      <c r="D15" s="211" t="s">
        <v>726</v>
      </c>
      <c r="E15" s="211" t="str">
        <f>IF(Chitieu[[#This Row],[Trạm/DTR]]="DTR",_xlfn.XLOOKUP(Chitieu[[#This Row],[ID NCC]],DS_NCC_DTR[ID NCC],DS_NCC_DTR[Tên NCC]),_xlfn.XLOOKUP(Chitieu[[#This Row],[ID NCC]],Data_TongTram2[ID NCC],Data_TongTram2[Tên NCC]))</f>
        <v>Vân Hân</v>
      </c>
      <c r="F15" s="211" t="str">
        <f>Chitieu[[#This Row],[ID NCC]]&amp;Chitieu[[#This Row],[Trạm/DTR]]</f>
        <v>001dc00000luOasAAEDTR</v>
      </c>
      <c r="G15" s="211" t="s">
        <v>80</v>
      </c>
      <c r="H15" s="211" t="str">
        <f>_xlfn.XLOOKUP(Chitieu[[#This Row],[Loại hàng]],Table59[Column1],Table59[Qui đổi])</f>
        <v>PET vảy</v>
      </c>
      <c r="I15" s="211">
        <v>250</v>
      </c>
      <c r="J15" s="211">
        <v>250</v>
      </c>
      <c r="K15" s="211">
        <f>SUMIFS(Table10[Sản lượng Tấn],Table10[Ghi chú],Chitieu[[#This Row],[qui đổi ]],Table10[Column1],Chitieu[[#This Row],[Column1]])</f>
        <v>0</v>
      </c>
      <c r="L15" s="396">
        <f>IFERROR((Chitieu[[#This Row],[Thực hiện]]/Chitieu[[#This Row],[Chỉ tiêu]]),0)</f>
        <v>0</v>
      </c>
      <c r="M15" s="396">
        <f>IFERROR((Chitieu[[#This Row],[Thực hiện]]/Chitieu[[#This Row],[PO]]),0)</f>
        <v>0</v>
      </c>
      <c r="N15" s="397">
        <f>IF(Chitieu[[#This Row],[PO Đạt 90%]]&gt;=90%,1,0)</f>
        <v>0</v>
      </c>
      <c r="O15" s="397">
        <f>IF(COUNTIFS($E$4:E15,E15,$A$4:A15,"Trạm")=1,1,0)</f>
        <v>0</v>
      </c>
      <c r="P15" s="397">
        <f>IF(Chitieu[[#This Row],[PO]]&gt;0,1,0)</f>
        <v>1</v>
      </c>
      <c r="Q15" s="397" t="str">
        <f>_xlfn.XLOOKUP(Chitieu[[#This Row],[Tỉnh]],Table9[Tỉnh cũ],Table9[Giám Sát])</f>
        <v>Võ Thị Kim Thủy</v>
      </c>
      <c r="R15" s="397" t="str">
        <f>_xlfn.XLOOKUP(Chitieu[[#This Row],[Tỉnh]],Table9[Tỉnh cũ],Table9[Thị Trường])</f>
        <v>Võ Thị Kim Thủy</v>
      </c>
      <c r="S15" s="397" t="str">
        <f>_xlfn.XLOOKUP(Chitieu[[#This Row],[Tỉnh]],Table9[Tỉnh cũ],Table9[Khu vực])</f>
        <v>Miền Bắc</v>
      </c>
      <c r="T15" s="397" t="str">
        <f>IF(Chitieu[[#This Row],[Trạm/DTR]]="DTR","DTR","Trạm")</f>
        <v>DTR</v>
      </c>
      <c r="U15" s="397" t="str">
        <f>IF(Chitieu[[#This Row],[Trạm/DTR]]="DTR",_xlfn.XLOOKUP(Chitieu[[#This Row],[ID NCC]],DS_NCC_DTR[ID NCC],DS_NCC_DTR[Tỉnh cũ]),_xlfn.XLOOKUP(Chitieu[[#This Row],[ID NCC]],Data_TongTram2[ID NCC],Data_TongTram2[Tỉnh cũ]))</f>
        <v>Nam Định</v>
      </c>
    </row>
    <row r="16" spans="1:21" x14ac:dyDescent="0.3">
      <c r="A16" s="211" t="s">
        <v>23533</v>
      </c>
      <c r="B16" s="211" t="str">
        <f>IF(Chitieu[[#This Row],[Trạm/DTR]]="DTR","",_xlfn.XLOOKUP(Chitieu[[#This Row],[Trạm/DTR]],Table16[Trạm],Table16[[Admin ]]))</f>
        <v/>
      </c>
      <c r="C16" s="211" t="str">
        <f>IF(Chitieu[[#This Row],[Trạm/DTR]]="DTR",_xlfn.XLOOKUP(Chitieu[[#This Row],[ID NCC]],DS_NCC_DTR[ID NCC],DS_NCC_DTR[Admin miền]),_xlfn.XLOOKUP(Chitieu[[#This Row],[ID NCC]],Data_TongTram2[ID NCC],Data_TongTram2[Admin Miền]))</f>
        <v>Từ Thị Yến Oanh</v>
      </c>
      <c r="D16" s="211" t="s">
        <v>727</v>
      </c>
      <c r="E16" s="211" t="str">
        <f>IF(Chitieu[[#This Row],[Trạm/DTR]]="DTR",_xlfn.XLOOKUP(Chitieu[[#This Row],[ID NCC]],DS_NCC_DTR[ID NCC],DS_NCC_DTR[Tên NCC]),_xlfn.XLOOKUP(Chitieu[[#This Row],[ID NCC]],Data_TongTram2[ID NCC],Data_TongTram2[Tên NCC]))</f>
        <v>Luận Hợp</v>
      </c>
      <c r="F16" s="211" t="str">
        <f>Chitieu[[#This Row],[ID NCC]]&amp;Chitieu[[#This Row],[Trạm/DTR]]</f>
        <v>001dc000011aWqIAAUDTR</v>
      </c>
      <c r="G16" s="211" t="s">
        <v>80</v>
      </c>
      <c r="H16" s="211" t="str">
        <f>_xlfn.XLOOKUP(Chitieu[[#This Row],[Loại hàng]],Table59[Column1],Table59[Qui đổi])</f>
        <v>PET vảy</v>
      </c>
      <c r="I16" s="211">
        <v>200</v>
      </c>
      <c r="J16" s="211">
        <v>17</v>
      </c>
      <c r="K16" s="211">
        <f>SUMIFS(Table10[Sản lượng Tấn],Table10[Ghi chú],Chitieu[[#This Row],[qui đổi ]],Table10[Column1],Chitieu[[#This Row],[Column1]])</f>
        <v>37.027999999999999</v>
      </c>
      <c r="L16" s="396">
        <f>IFERROR((Chitieu[[#This Row],[Thực hiện]]/Chitieu[[#This Row],[Chỉ tiêu]]),0)</f>
        <v>0.18514</v>
      </c>
      <c r="M16" s="396">
        <f>IFERROR((Chitieu[[#This Row],[Thực hiện]]/Chitieu[[#This Row],[PO]]),0)</f>
        <v>2.1781176470588233</v>
      </c>
      <c r="N16" s="397">
        <f>IF(Chitieu[[#This Row],[PO Đạt 90%]]&gt;=90%,1,0)</f>
        <v>1</v>
      </c>
      <c r="O16" s="397">
        <f>IF(COUNTIFS($E$4:E16,E16,$A$4:A16,"Trạm")=1,1,0)</f>
        <v>0</v>
      </c>
      <c r="P16" s="397">
        <f>IF(Chitieu[[#This Row],[PO]]&gt;0,1,0)</f>
        <v>1</v>
      </c>
      <c r="Q16" s="397" t="str">
        <f>_xlfn.XLOOKUP(Chitieu[[#This Row],[Tỉnh]],Table9[Tỉnh cũ],Table9[Giám Sát])</f>
        <v>Võ Thị Kim Thủy</v>
      </c>
      <c r="R16" s="397" t="str">
        <f>_xlfn.XLOOKUP(Chitieu[[#This Row],[Tỉnh]],Table9[Tỉnh cũ],Table9[Thị Trường])</f>
        <v>Võ Thị Kim Thủy</v>
      </c>
      <c r="S16" s="397" t="str">
        <f>_xlfn.XLOOKUP(Chitieu[[#This Row],[Tỉnh]],Table9[Tỉnh cũ],Table9[Khu vực])</f>
        <v>Miền Bắc</v>
      </c>
      <c r="T16" s="397" t="str">
        <f>IF(Chitieu[[#This Row],[Trạm/DTR]]="DTR","DTR","Trạm")</f>
        <v>DTR</v>
      </c>
      <c r="U16" s="397" t="str">
        <f>IF(Chitieu[[#This Row],[Trạm/DTR]]="DTR",_xlfn.XLOOKUP(Chitieu[[#This Row],[ID NCC]],DS_NCC_DTR[ID NCC],DS_NCC_DTR[Tỉnh cũ]),_xlfn.XLOOKUP(Chitieu[[#This Row],[ID NCC]],Data_TongTram2[ID NCC],Data_TongTram2[Tỉnh cũ]))</f>
        <v>Vĩnh Phúc</v>
      </c>
    </row>
    <row r="17" spans="1:21" x14ac:dyDescent="0.3">
      <c r="A17" s="211" t="s">
        <v>23533</v>
      </c>
      <c r="B17" s="211" t="str">
        <f>IF(Chitieu[[#This Row],[Trạm/DTR]]="DTR","",_xlfn.XLOOKUP(Chitieu[[#This Row],[Trạm/DTR]],Table16[Trạm],Table16[[Admin ]]))</f>
        <v/>
      </c>
      <c r="C17" s="211" t="str">
        <f>IF(Chitieu[[#This Row],[Trạm/DTR]]="DTR",_xlfn.XLOOKUP(Chitieu[[#This Row],[ID NCC]],DS_NCC_DTR[ID NCC],DS_NCC_DTR[Admin miền]),_xlfn.XLOOKUP(Chitieu[[#This Row],[ID NCC]],Data_TongTram2[ID NCC],Data_TongTram2[Admin Miền]))</f>
        <v>Từ Thị Yến Oanh</v>
      </c>
      <c r="D17" s="211" t="s">
        <v>725</v>
      </c>
      <c r="E17" s="211" t="str">
        <f>IF(Chitieu[[#This Row],[Trạm/DTR]]="DTR",_xlfn.XLOOKUP(Chitieu[[#This Row],[ID NCC]],DS_NCC_DTR[ID NCC],DS_NCC_DTR[Tên NCC]),_xlfn.XLOOKUP(Chitieu[[#This Row],[ID NCC]],Data_TongTram2[ID NCC],Data_TongTram2[Tên NCC]))</f>
        <v>Green Life</v>
      </c>
      <c r="F17" s="211" t="str">
        <f>Chitieu[[#This Row],[ID NCC]]&amp;Chitieu[[#This Row],[Trạm/DTR]]</f>
        <v>001dc00000pWrlNAASDTR</v>
      </c>
      <c r="G17" s="211" t="s">
        <v>80</v>
      </c>
      <c r="H17" s="211" t="str">
        <f>_xlfn.XLOOKUP(Chitieu[[#This Row],[Loại hàng]],Table59[Column1],Table59[Qui đổi])</f>
        <v>PET vảy</v>
      </c>
      <c r="I17" s="211">
        <v>250</v>
      </c>
      <c r="J17" s="211">
        <v>35</v>
      </c>
      <c r="K17" s="211">
        <f>SUMIFS(Table10[Sản lượng Tấn],Table10[Ghi chú],Chitieu[[#This Row],[qui đổi ]],Table10[Column1],Chitieu[[#This Row],[Column1]])</f>
        <v>51.095999999999989</v>
      </c>
      <c r="L17" s="396">
        <f>IFERROR((Chitieu[[#This Row],[Thực hiện]]/Chitieu[[#This Row],[Chỉ tiêu]]),0)</f>
        <v>0.20438399999999995</v>
      </c>
      <c r="M17" s="396">
        <f>IFERROR((Chitieu[[#This Row],[Thực hiện]]/Chitieu[[#This Row],[PO]]),0)</f>
        <v>1.459885714285714</v>
      </c>
      <c r="N17" s="397">
        <f>IF(Chitieu[[#This Row],[PO Đạt 90%]]&gt;=90%,1,0)</f>
        <v>1</v>
      </c>
      <c r="O17" s="397">
        <f>IF(COUNTIFS($E$4:E17,E17,$A$4:A17,"Trạm")=1,1,0)</f>
        <v>0</v>
      </c>
      <c r="P17" s="397">
        <f>IF(Chitieu[[#This Row],[PO]]&gt;0,1,0)</f>
        <v>1</v>
      </c>
      <c r="Q17" s="397" t="str">
        <f>_xlfn.XLOOKUP(Chitieu[[#This Row],[Tỉnh]],Table9[Tỉnh cũ],Table9[Giám Sát])</f>
        <v>Võ Thị Kim Thủy</v>
      </c>
      <c r="R17" s="397" t="str">
        <f>_xlfn.XLOOKUP(Chitieu[[#This Row],[Tỉnh]],Table9[Tỉnh cũ],Table9[Thị Trường])</f>
        <v>Võ Thị Kim Thủy</v>
      </c>
      <c r="S17" s="397" t="str">
        <f>_xlfn.XLOOKUP(Chitieu[[#This Row],[Tỉnh]],Table9[Tỉnh cũ],Table9[Khu vực])</f>
        <v>Miền Bắc</v>
      </c>
      <c r="T17" s="397" t="str">
        <f>IF(Chitieu[[#This Row],[Trạm/DTR]]="DTR","DTR","Trạm")</f>
        <v>DTR</v>
      </c>
      <c r="U17" s="397" t="str">
        <f>IF(Chitieu[[#This Row],[Trạm/DTR]]="DTR",_xlfn.XLOOKUP(Chitieu[[#This Row],[ID NCC]],DS_NCC_DTR[ID NCC],DS_NCC_DTR[Tỉnh cũ]),_xlfn.XLOOKUP(Chitieu[[#This Row],[ID NCC]],Data_TongTram2[ID NCC],Data_TongTram2[Tỉnh cũ]))</f>
        <v>Hải Phòng</v>
      </c>
    </row>
    <row r="18" spans="1:21" hidden="1" x14ac:dyDescent="0.3">
      <c r="A18" s="211" t="s">
        <v>606</v>
      </c>
      <c r="B18" s="211" t="str">
        <f>IF(Chitieu[[#This Row],[Trạm/DTR]]="DTR","",_xlfn.XLOOKUP(Chitieu[[#This Row],[Trạm/DTR]],Table16[Trạm],Table16[[Admin ]]))</f>
        <v>Đào Dương Anh Thư</v>
      </c>
      <c r="C18" s="211" t="str">
        <f>IF(Chitieu[[#This Row],[Trạm/DTR]]="DTR",_xlfn.XLOOKUP(Chitieu[[#This Row],[ID NCC]],DS_NCC_DTR[ID NCC],DS_NCC_DTR[Admin miền]),_xlfn.XLOOKUP(Chitieu[[#This Row],[ID NCC]],Data_TongTram2[ID NCC],Data_TongTram2[Admin Miền]))</f>
        <v>Nguyễn Hoàng Thúy KN</v>
      </c>
      <c r="D18" s="211" t="s">
        <v>739</v>
      </c>
      <c r="E18" s="211" t="str">
        <f>IF(Chitieu[[#This Row],[Trạm/DTR]]="DTR",_xlfn.XLOOKUP(Chitieu[[#This Row],[ID NCC]],DS_NCC_DTR[ID NCC],DS_NCC_DTR[Tên NCC]),_xlfn.XLOOKUP(Chitieu[[#This Row],[ID NCC]],Data_TongTram2[ID NCC],Data_TongTram2[Tên NCC]))</f>
        <v>HKD Phạm Văn Vương</v>
      </c>
      <c r="F18" s="211" t="str">
        <f>Chitieu[[#This Row],[ID NCC]]&amp;Chitieu[[#This Row],[Trạm/DTR]]</f>
        <v>001J3000002HLzfIAGĐại Lộc</v>
      </c>
      <c r="G18" s="211" t="s">
        <v>81</v>
      </c>
      <c r="H18" s="211" t="str">
        <f>_xlfn.XLOOKUP(Chitieu[[#This Row],[Loại hàng]],Table59[Column1],Table59[Qui đổi])</f>
        <v>PET chai</v>
      </c>
      <c r="I18" s="211">
        <v>20</v>
      </c>
      <c r="K18" s="211">
        <f>SUMIFS(Table10[Sản lượng Tấn],Table10[Ghi chú],Chitieu[[#This Row],[qui đổi ]],Table10[Column1],Chitieu[[#This Row],[Column1]])</f>
        <v>21.329000000000001</v>
      </c>
      <c r="L18" s="396">
        <f>IFERROR((Chitieu[[#This Row],[Thực hiện]]/Chitieu[[#This Row],[Chỉ tiêu]]),0)</f>
        <v>1.0664500000000001</v>
      </c>
      <c r="M18" s="396">
        <f>IFERROR((Chitieu[[#This Row],[Thực hiện]]/Chitieu[[#This Row],[PO]]),0)</f>
        <v>0</v>
      </c>
      <c r="N18" s="397">
        <f>IF(Chitieu[[#This Row],[PO Đạt 90%]]&gt;=90%,1,0)</f>
        <v>0</v>
      </c>
      <c r="O18" s="397">
        <f>IF(COUNTIFS($E$4:E18,E18,$A$4:A18,"Trạm")=1,1,0)</f>
        <v>0</v>
      </c>
      <c r="P18" s="397">
        <f>IF(Chitieu[[#This Row],[PO]]&gt;0,1,0)</f>
        <v>0</v>
      </c>
      <c r="Q18" s="397" t="str">
        <f>_xlfn.XLOOKUP(Chitieu[[#This Row],[Tỉnh]],Table9[Tỉnh cũ],Table9[Giám Sát])</f>
        <v>Dương Quốc Trung</v>
      </c>
      <c r="R18" s="397" t="str">
        <f>_xlfn.XLOOKUP(Chitieu[[#This Row],[Tỉnh]],Table9[Tỉnh cũ],Table9[Thị Trường])</f>
        <v>Dương Quốc Trung</v>
      </c>
      <c r="S18" s="397" t="str">
        <f>_xlfn.XLOOKUP(Chitieu[[#This Row],[Tỉnh]],Table9[Tỉnh cũ],Table9[Khu vực])</f>
        <v>Nam Miền Trung</v>
      </c>
      <c r="T18" s="397" t="str">
        <f>IF(Chitieu[[#This Row],[Trạm/DTR]]="DTR","DTR","Trạm")</f>
        <v>Trạm</v>
      </c>
      <c r="U18" s="397" t="str">
        <f>IF(Chitieu[[#This Row],[Trạm/DTR]]="DTR",_xlfn.XLOOKUP(Chitieu[[#This Row],[ID NCC]],DS_NCC_DTR[ID NCC],DS_NCC_DTR[Tỉnh cũ]),_xlfn.XLOOKUP(Chitieu[[#This Row],[ID NCC]],Data_TongTram2[ID NCC],Data_TongTram2[Tỉnh cũ]))</f>
        <v>Bình Định</v>
      </c>
    </row>
    <row r="19" spans="1:21" hidden="1" x14ac:dyDescent="0.3">
      <c r="A19" s="211" t="s">
        <v>606</v>
      </c>
      <c r="B19" s="211" t="str">
        <f>IF(Chitieu[[#This Row],[Trạm/DTR]]="DTR","",_xlfn.XLOOKUP(Chitieu[[#This Row],[Trạm/DTR]],Table16[Trạm],Table16[[Admin ]]))</f>
        <v>Đào Dương Anh Thư</v>
      </c>
      <c r="C19" s="211" t="str">
        <f>IF(Chitieu[[#This Row],[Trạm/DTR]]="DTR",_xlfn.XLOOKUP(Chitieu[[#This Row],[ID NCC]],DS_NCC_DTR[ID NCC],DS_NCC_DTR[Admin miền]),_xlfn.XLOOKUP(Chitieu[[#This Row],[ID NCC]],Data_TongTram2[ID NCC],Data_TongTram2[Admin Miền]))</f>
        <v>Nguyễn Hoàng Thúy KN</v>
      </c>
      <c r="D19" s="211" t="s">
        <v>740</v>
      </c>
      <c r="E19" s="211" t="str">
        <f>IF(Chitieu[[#This Row],[Trạm/DTR]]="DTR",_xlfn.XLOOKUP(Chitieu[[#This Row],[ID NCC]],DS_NCC_DTR[ID NCC],DS_NCC_DTR[Tên NCC]),_xlfn.XLOOKUP(Chitieu[[#This Row],[ID NCC]],Data_TongTram2[ID NCC],Data_TongTram2[Tên NCC]))</f>
        <v>Ncc Chị Chín</v>
      </c>
      <c r="F19" s="211" t="str">
        <f>Chitieu[[#This Row],[ID NCC]]&amp;Chitieu[[#This Row],[Trạm/DTR]]</f>
        <v>001J3000002HM1cIAGĐại Lộc</v>
      </c>
      <c r="G19" s="211" t="s">
        <v>81</v>
      </c>
      <c r="H19" s="211" t="str">
        <f>_xlfn.XLOOKUP(Chitieu[[#This Row],[Loại hàng]],Table59[Column1],Table59[Qui đổi])</f>
        <v>PET chai</v>
      </c>
      <c r="I19" s="211">
        <v>10</v>
      </c>
      <c r="K19" s="211">
        <f>SUMIFS(Table10[Sản lượng Tấn],Table10[Ghi chú],Chitieu[[#This Row],[qui đổi ]],Table10[Column1],Chitieu[[#This Row],[Column1]])</f>
        <v>0</v>
      </c>
      <c r="L19" s="396">
        <f>IFERROR((Chitieu[[#This Row],[Thực hiện]]/Chitieu[[#This Row],[Chỉ tiêu]]),0)</f>
        <v>0</v>
      </c>
      <c r="M19" s="396">
        <f>IFERROR((Chitieu[[#This Row],[Thực hiện]]/Chitieu[[#This Row],[PO]]),0)</f>
        <v>0</v>
      </c>
      <c r="N19" s="397">
        <f>IF(Chitieu[[#This Row],[PO Đạt 90%]]&gt;=90%,1,0)</f>
        <v>0</v>
      </c>
      <c r="O19" s="397">
        <f>IF(COUNTIFS($E$4:E19,E19,$A$4:A19,"Trạm")=1,1,0)</f>
        <v>0</v>
      </c>
      <c r="P19" s="397">
        <f>IF(Chitieu[[#This Row],[PO]]&gt;0,1,0)</f>
        <v>0</v>
      </c>
      <c r="Q19" s="397" t="str">
        <f>_xlfn.XLOOKUP(Chitieu[[#This Row],[Tỉnh]],Table9[Tỉnh cũ],Table9[Giám Sát])</f>
        <v>Dương Quốc Trung</v>
      </c>
      <c r="R19" s="397" t="str">
        <f>_xlfn.XLOOKUP(Chitieu[[#This Row],[Tỉnh]],Table9[Tỉnh cũ],Table9[Thị Trường])</f>
        <v>Dương Quốc Trung</v>
      </c>
      <c r="S19" s="397" t="str">
        <f>_xlfn.XLOOKUP(Chitieu[[#This Row],[Tỉnh]],Table9[Tỉnh cũ],Table9[Khu vực])</f>
        <v>Nam Miền Trung</v>
      </c>
      <c r="T19" s="397" t="str">
        <f>IF(Chitieu[[#This Row],[Trạm/DTR]]="DTR","DTR","Trạm")</f>
        <v>Trạm</v>
      </c>
      <c r="U19" s="397" t="str">
        <f>IF(Chitieu[[#This Row],[Trạm/DTR]]="DTR",_xlfn.XLOOKUP(Chitieu[[#This Row],[ID NCC]],DS_NCC_DTR[ID NCC],DS_NCC_DTR[Tỉnh cũ]),_xlfn.XLOOKUP(Chitieu[[#This Row],[ID NCC]],Data_TongTram2[ID NCC],Data_TongTram2[Tỉnh cũ]))</f>
        <v>Bình Định</v>
      </c>
    </row>
    <row r="20" spans="1:21" hidden="1" x14ac:dyDescent="0.3">
      <c r="A20" s="211" t="s">
        <v>606</v>
      </c>
      <c r="B20" s="211" t="str">
        <f>IF(Chitieu[[#This Row],[Trạm/DTR]]="DTR","",_xlfn.XLOOKUP(Chitieu[[#This Row],[Trạm/DTR]],Table16[Trạm],Table16[[Admin ]]))</f>
        <v>Đào Dương Anh Thư</v>
      </c>
      <c r="C20" s="211" t="str">
        <f>IF(Chitieu[[#This Row],[Trạm/DTR]]="DTR",_xlfn.XLOOKUP(Chitieu[[#This Row],[ID NCC]],DS_NCC_DTR[ID NCC],DS_NCC_DTR[Admin miền]),_xlfn.XLOOKUP(Chitieu[[#This Row],[ID NCC]],Data_TongTram2[ID NCC],Data_TongTram2[Admin Miền]))</f>
        <v>Nguyễn Hoàng Thúy KN</v>
      </c>
      <c r="D20" s="211" t="s">
        <v>1254</v>
      </c>
      <c r="E20" s="211" t="str">
        <f>IF(Chitieu[[#This Row],[Trạm/DTR]]="DTR",_xlfn.XLOOKUP(Chitieu[[#This Row],[ID NCC]],DS_NCC_DTR[ID NCC],DS_NCC_DTR[Tên NCC]),_xlfn.XLOOKUP(Chitieu[[#This Row],[ID NCC]],Data_TongTram2[ID NCC],Data_TongTram2[Tên NCC]))</f>
        <v>Ncc Anh Mỹ</v>
      </c>
      <c r="F20" s="211" t="str">
        <f>Chitieu[[#This Row],[ID NCC]]&amp;Chitieu[[#This Row],[Trạm/DTR]]</f>
        <v>001J3000002IjztIACĐại Lộc</v>
      </c>
      <c r="G20" s="211" t="s">
        <v>81</v>
      </c>
      <c r="H20" s="211" t="str">
        <f>_xlfn.XLOOKUP(Chitieu[[#This Row],[Loại hàng]],Table59[Column1],Table59[Qui đổi])</f>
        <v>PET chai</v>
      </c>
      <c r="I20" s="211">
        <v>10</v>
      </c>
      <c r="K20" s="211">
        <f>SUMIFS(Table10[Sản lượng Tấn],Table10[Ghi chú],Chitieu[[#This Row],[qui đổi ]],Table10[Column1],Chitieu[[#This Row],[Column1]])</f>
        <v>0</v>
      </c>
      <c r="L20" s="396">
        <f>IFERROR((Chitieu[[#This Row],[Thực hiện]]/Chitieu[[#This Row],[Chỉ tiêu]]),0)</f>
        <v>0</v>
      </c>
      <c r="M20" s="396">
        <f>IFERROR((Chitieu[[#This Row],[Thực hiện]]/Chitieu[[#This Row],[PO]]),0)</f>
        <v>0</v>
      </c>
      <c r="N20" s="397">
        <f>IF(Chitieu[[#This Row],[PO Đạt 90%]]&gt;=90%,1,0)</f>
        <v>0</v>
      </c>
      <c r="O20" s="397">
        <f>IF(COUNTIFS($E$4:E20,E20,$A$4:A20,"Trạm")=1,1,0)</f>
        <v>0</v>
      </c>
      <c r="P20" s="397">
        <f>IF(Chitieu[[#This Row],[PO]]&gt;0,1,0)</f>
        <v>0</v>
      </c>
      <c r="Q20" s="397" t="str">
        <f>_xlfn.XLOOKUP(Chitieu[[#This Row],[Tỉnh]],Table9[Tỉnh cũ],Table9[Giám Sát])</f>
        <v>Dương Quốc Trung</v>
      </c>
      <c r="R20" s="397" t="str">
        <f>_xlfn.XLOOKUP(Chitieu[[#This Row],[Tỉnh]],Table9[Tỉnh cũ],Table9[Thị Trường])</f>
        <v>Dương Quốc Trung</v>
      </c>
      <c r="S20" s="397" t="str">
        <f>_xlfn.XLOOKUP(Chitieu[[#This Row],[Tỉnh]],Table9[Tỉnh cũ],Table9[Khu vực])</f>
        <v>Nam Miền Trung</v>
      </c>
      <c r="T20" s="397" t="str">
        <f>IF(Chitieu[[#This Row],[Trạm/DTR]]="DTR","DTR","Trạm")</f>
        <v>Trạm</v>
      </c>
      <c r="U20" s="397" t="str">
        <f>IF(Chitieu[[#This Row],[Trạm/DTR]]="DTR",_xlfn.XLOOKUP(Chitieu[[#This Row],[ID NCC]],DS_NCC_DTR[ID NCC],DS_NCC_DTR[Tỉnh cũ]),_xlfn.XLOOKUP(Chitieu[[#This Row],[ID NCC]],Data_TongTram2[ID NCC],Data_TongTram2[Tỉnh cũ]))</f>
        <v>Bình Định</v>
      </c>
    </row>
    <row r="21" spans="1:21" hidden="1" x14ac:dyDescent="0.3">
      <c r="A21" s="211" t="s">
        <v>606</v>
      </c>
      <c r="B21" s="211" t="str">
        <f>IF(Chitieu[[#This Row],[Trạm/DTR]]="DTR","",_xlfn.XLOOKUP(Chitieu[[#This Row],[Trạm/DTR]],Table16[Trạm],Table16[[Admin ]]))</f>
        <v>Đào Dương Anh Thư</v>
      </c>
      <c r="C21" s="211" t="str">
        <f>IF(Chitieu[[#This Row],[Trạm/DTR]]="DTR",_xlfn.XLOOKUP(Chitieu[[#This Row],[ID NCC]],DS_NCC_DTR[ID NCC],DS_NCC_DTR[Admin miền]),_xlfn.XLOOKUP(Chitieu[[#This Row],[ID NCC]],Data_TongTram2[ID NCC],Data_TongTram2[Admin Miền]))</f>
        <v>Nguyễn Hoàng Thúy KN</v>
      </c>
      <c r="D21" s="211" t="s">
        <v>736</v>
      </c>
      <c r="E21" s="211" t="str">
        <f>IF(Chitieu[[#This Row],[Trạm/DTR]]="DTR",_xlfn.XLOOKUP(Chitieu[[#This Row],[ID NCC]],DS_NCC_DTR[ID NCC],DS_NCC_DTR[Tên NCC]),_xlfn.XLOOKUP(Chitieu[[#This Row],[ID NCC]],Data_TongTram2[ID NCC],Data_TongTram2[Tên NCC]))</f>
        <v>Công Ty Tnhh Phúc Ngọc Hà</v>
      </c>
      <c r="F21" s="211" t="str">
        <f>Chitieu[[#This Row],[ID NCC]]&amp;Chitieu[[#This Row],[Trạm/DTR]]</f>
        <v>001J3000002HLknIAGĐại Lộc</v>
      </c>
      <c r="G21" s="211" t="s">
        <v>81</v>
      </c>
      <c r="H21" s="211" t="str">
        <f>_xlfn.XLOOKUP(Chitieu[[#This Row],[Loại hàng]],Table59[Column1],Table59[Qui đổi])</f>
        <v>PET chai</v>
      </c>
      <c r="I21" s="211">
        <v>25</v>
      </c>
      <c r="K21" s="211">
        <f>SUMIFS(Table10[Sản lượng Tấn],Table10[Ghi chú],Chitieu[[#This Row],[qui đổi ]],Table10[Column1],Chitieu[[#This Row],[Column1]])</f>
        <v>0</v>
      </c>
      <c r="L21" s="396">
        <f>IFERROR((Chitieu[[#This Row],[Thực hiện]]/Chitieu[[#This Row],[Chỉ tiêu]]),0)</f>
        <v>0</v>
      </c>
      <c r="M21" s="396">
        <f>IFERROR((Chitieu[[#This Row],[Thực hiện]]/Chitieu[[#This Row],[PO]]),0)</f>
        <v>0</v>
      </c>
      <c r="N21" s="397">
        <f>IF(Chitieu[[#This Row],[PO Đạt 90%]]&gt;=90%,1,0)</f>
        <v>0</v>
      </c>
      <c r="O21" s="397">
        <f>IF(COUNTIFS($E$4:E21,E21,$A$4:A21,"Trạm")=1,1,0)</f>
        <v>0</v>
      </c>
      <c r="P21" s="397">
        <f>IF(Chitieu[[#This Row],[PO]]&gt;0,1,0)</f>
        <v>0</v>
      </c>
      <c r="Q21" s="397" t="str">
        <f>_xlfn.XLOOKUP(Chitieu[[#This Row],[Tỉnh]],Table9[Tỉnh cũ],Table9[Giám Sát])</f>
        <v>Dương Quốc Trung</v>
      </c>
      <c r="R21" s="397" t="str">
        <f>_xlfn.XLOOKUP(Chitieu[[#This Row],[Tỉnh]],Table9[Tỉnh cũ],Table9[Thị Trường])</f>
        <v>Dương Quốc Trung</v>
      </c>
      <c r="S21" s="397" t="str">
        <f>_xlfn.XLOOKUP(Chitieu[[#This Row],[Tỉnh]],Table9[Tỉnh cũ],Table9[Khu vực])</f>
        <v>Nam Miền Trung</v>
      </c>
      <c r="T21" s="397" t="str">
        <f>IF(Chitieu[[#This Row],[Trạm/DTR]]="DTR","DTR","Trạm")</f>
        <v>Trạm</v>
      </c>
      <c r="U21" s="397" t="str">
        <f>IF(Chitieu[[#This Row],[Trạm/DTR]]="DTR",_xlfn.XLOOKUP(Chitieu[[#This Row],[ID NCC]],DS_NCC_DTR[ID NCC],DS_NCC_DTR[Tỉnh cũ]),_xlfn.XLOOKUP(Chitieu[[#This Row],[ID NCC]],Data_TongTram2[ID NCC],Data_TongTram2[Tỉnh cũ]))</f>
        <v>Đà Nẵng</v>
      </c>
    </row>
    <row r="22" spans="1:21" hidden="1" x14ac:dyDescent="0.3">
      <c r="A22" s="211" t="s">
        <v>606</v>
      </c>
      <c r="B22" s="211" t="str">
        <f>IF(Chitieu[[#This Row],[Trạm/DTR]]="DTR","",_xlfn.XLOOKUP(Chitieu[[#This Row],[Trạm/DTR]],Table16[Trạm],Table16[[Admin ]]))</f>
        <v>Đào Dương Anh Thư</v>
      </c>
      <c r="C22" s="211" t="str">
        <f>IF(Chitieu[[#This Row],[Trạm/DTR]]="DTR",_xlfn.XLOOKUP(Chitieu[[#This Row],[ID NCC]],DS_NCC_DTR[ID NCC],DS_NCC_DTR[Admin miền]),_xlfn.XLOOKUP(Chitieu[[#This Row],[ID NCC]],Data_TongTram2[ID NCC],Data_TongTram2[Admin Miền]))</f>
        <v>Nguyễn Hoàng Thúy KN</v>
      </c>
      <c r="D22" s="211" t="s">
        <v>738</v>
      </c>
      <c r="E22" s="211" t="str">
        <f>IF(Chitieu[[#This Row],[Trạm/DTR]]="DTR",_xlfn.XLOOKUP(Chitieu[[#This Row],[ID NCC]],DS_NCC_DTR[ID NCC],DS_NCC_DTR[Tên NCC]),_xlfn.XLOOKUP(Chitieu[[#This Row],[ID NCC]],Data_TongTram2[ID NCC],Data_TongTram2[Tên NCC]))</f>
        <v>HKD Trần Thị Phương</v>
      </c>
      <c r="F22" s="211" t="str">
        <f>Chitieu[[#This Row],[ID NCC]]&amp;Chitieu[[#This Row],[Trạm/DTR]]</f>
        <v>001J3000002HLlsIAGĐại Lộc</v>
      </c>
      <c r="G22" s="211" t="s">
        <v>81</v>
      </c>
      <c r="H22" s="211" t="str">
        <f>_xlfn.XLOOKUP(Chitieu[[#This Row],[Loại hàng]],Table59[Column1],Table59[Qui đổi])</f>
        <v>PET chai</v>
      </c>
      <c r="I22" s="211">
        <v>70</v>
      </c>
      <c r="K22" s="211">
        <f>SUMIFS(Table10[Sản lượng Tấn],Table10[Ghi chú],Chitieu[[#This Row],[qui đổi ]],Table10[Column1],Chitieu[[#This Row],[Column1]])</f>
        <v>0</v>
      </c>
      <c r="L22" s="396">
        <f>IFERROR((Chitieu[[#This Row],[Thực hiện]]/Chitieu[[#This Row],[Chỉ tiêu]]),0)</f>
        <v>0</v>
      </c>
      <c r="M22" s="396">
        <f>IFERROR((Chitieu[[#This Row],[Thực hiện]]/Chitieu[[#This Row],[PO]]),0)</f>
        <v>0</v>
      </c>
      <c r="N22" s="397">
        <f>IF(Chitieu[[#This Row],[PO Đạt 90%]]&gt;=90%,1,0)</f>
        <v>0</v>
      </c>
      <c r="O22" s="397">
        <f>IF(COUNTIFS($E$4:E22,E22,$A$4:A22,"Trạm")=1,1,0)</f>
        <v>0</v>
      </c>
      <c r="P22" s="397">
        <f>IF(Chitieu[[#This Row],[PO]]&gt;0,1,0)</f>
        <v>0</v>
      </c>
      <c r="Q22" s="397" t="str">
        <f>_xlfn.XLOOKUP(Chitieu[[#This Row],[Tỉnh]],Table9[Tỉnh cũ],Table9[Giám Sát])</f>
        <v>Dương Quốc Trung</v>
      </c>
      <c r="R22" s="397" t="str">
        <f>_xlfn.XLOOKUP(Chitieu[[#This Row],[Tỉnh]],Table9[Tỉnh cũ],Table9[Thị Trường])</f>
        <v>Dương Quốc Trung</v>
      </c>
      <c r="S22" s="397" t="str">
        <f>_xlfn.XLOOKUP(Chitieu[[#This Row],[Tỉnh]],Table9[Tỉnh cũ],Table9[Khu vực])</f>
        <v>Nam Miền Trung</v>
      </c>
      <c r="T22" s="397" t="str">
        <f>IF(Chitieu[[#This Row],[Trạm/DTR]]="DTR","DTR","Trạm")</f>
        <v>Trạm</v>
      </c>
      <c r="U22" s="397" t="str">
        <f>IF(Chitieu[[#This Row],[Trạm/DTR]]="DTR",_xlfn.XLOOKUP(Chitieu[[#This Row],[ID NCC]],DS_NCC_DTR[ID NCC],DS_NCC_DTR[Tỉnh cũ]),_xlfn.XLOOKUP(Chitieu[[#This Row],[ID NCC]],Data_TongTram2[ID NCC],Data_TongTram2[Tỉnh cũ]))</f>
        <v>Đà Nẵng</v>
      </c>
    </row>
    <row r="23" spans="1:21" hidden="1" x14ac:dyDescent="0.3">
      <c r="A23" s="211" t="s">
        <v>606</v>
      </c>
      <c r="B23" s="211" t="str">
        <f>IF(Chitieu[[#This Row],[Trạm/DTR]]="DTR","",_xlfn.XLOOKUP(Chitieu[[#This Row],[Trạm/DTR]],Table16[Trạm],Table16[[Admin ]]))</f>
        <v>Đào Dương Anh Thư</v>
      </c>
      <c r="C23" s="211" t="str">
        <f>IF(Chitieu[[#This Row],[Trạm/DTR]]="DTR",_xlfn.XLOOKUP(Chitieu[[#This Row],[ID NCC]],DS_NCC_DTR[ID NCC],DS_NCC_DTR[Admin miền]),_xlfn.XLOOKUP(Chitieu[[#This Row],[ID NCC]],Data_TongTram2[ID NCC],Data_TongTram2[Admin Miền]))</f>
        <v>Nguyễn Hoàng Thúy KN</v>
      </c>
      <c r="D23" s="211" t="s">
        <v>369</v>
      </c>
      <c r="E23" s="211" t="str">
        <f>IF(Chitieu[[#This Row],[Trạm/DTR]]="DTR",_xlfn.XLOOKUP(Chitieu[[#This Row],[ID NCC]],DS_NCC_DTR[ID NCC],DS_NCC_DTR[Tên NCC]),_xlfn.XLOOKUP(Chitieu[[#This Row],[ID NCC]],Data_TongTram2[ID NCC],Data_TongTram2[Tên NCC]))</f>
        <v>Hộ Kinh Doanh Nguyễn Văn Tạ</v>
      </c>
      <c r="F23" s="211" t="str">
        <f>Chitieu[[#This Row],[ID NCC]]&amp;Chitieu[[#This Row],[Trạm/DTR]]</f>
        <v>001J3000005FHwQIAWĐại Lộc</v>
      </c>
      <c r="G23" s="211" t="s">
        <v>81</v>
      </c>
      <c r="H23" s="211" t="str">
        <f>_xlfn.XLOOKUP(Chitieu[[#This Row],[Loại hàng]],Table59[Column1],Table59[Qui đổi])</f>
        <v>PET chai</v>
      </c>
      <c r="I23" s="211">
        <v>20</v>
      </c>
      <c r="K23" s="211">
        <f>SUMIFS(Table10[Sản lượng Tấn],Table10[Ghi chú],Chitieu[[#This Row],[qui đổi ]],Table10[Column1],Chitieu[[#This Row],[Column1]])</f>
        <v>0</v>
      </c>
      <c r="L23" s="396">
        <f>IFERROR((Chitieu[[#This Row],[Thực hiện]]/Chitieu[[#This Row],[Chỉ tiêu]]),0)</f>
        <v>0</v>
      </c>
      <c r="M23" s="396">
        <f>IFERROR((Chitieu[[#This Row],[Thực hiện]]/Chitieu[[#This Row],[PO]]),0)</f>
        <v>0</v>
      </c>
      <c r="N23" s="397">
        <f>IF(Chitieu[[#This Row],[PO Đạt 90%]]&gt;=90%,1,0)</f>
        <v>0</v>
      </c>
      <c r="O23" s="397">
        <f>IF(COUNTIFS($E$4:E23,E23,$A$4:A23,"Trạm")=1,1,0)</f>
        <v>0</v>
      </c>
      <c r="P23" s="397">
        <f>IF(Chitieu[[#This Row],[PO]]&gt;0,1,0)</f>
        <v>0</v>
      </c>
      <c r="Q23" s="397" t="str">
        <f>_xlfn.XLOOKUP(Chitieu[[#This Row],[Tỉnh]],Table9[Tỉnh cũ],Table9[Giám Sát])</f>
        <v>Dương Quốc Trung</v>
      </c>
      <c r="R23" s="397" t="str">
        <f>_xlfn.XLOOKUP(Chitieu[[#This Row],[Tỉnh]],Table9[Tỉnh cũ],Table9[Thị Trường])</f>
        <v>Dương Quốc Trung</v>
      </c>
      <c r="S23" s="397" t="str">
        <f>_xlfn.XLOOKUP(Chitieu[[#This Row],[Tỉnh]],Table9[Tỉnh cũ],Table9[Khu vực])</f>
        <v>Nam Miền Trung</v>
      </c>
      <c r="T23" s="397" t="str">
        <f>IF(Chitieu[[#This Row],[Trạm/DTR]]="DTR","DTR","Trạm")</f>
        <v>Trạm</v>
      </c>
      <c r="U23" s="397" t="str">
        <f>IF(Chitieu[[#This Row],[Trạm/DTR]]="DTR",_xlfn.XLOOKUP(Chitieu[[#This Row],[ID NCC]],DS_NCC_DTR[ID NCC],DS_NCC_DTR[Tỉnh cũ]),_xlfn.XLOOKUP(Chitieu[[#This Row],[ID NCC]],Data_TongTram2[ID NCC],Data_TongTram2[Tỉnh cũ]))</f>
        <v>Đà Nẵng</v>
      </c>
    </row>
    <row r="24" spans="1:21" hidden="1" x14ac:dyDescent="0.3">
      <c r="A24" s="211" t="s">
        <v>606</v>
      </c>
      <c r="B24" s="211" t="str">
        <f>IF(Chitieu[[#This Row],[Trạm/DTR]]="DTR","",_xlfn.XLOOKUP(Chitieu[[#This Row],[Trạm/DTR]],Table16[Trạm],Table16[[Admin ]]))</f>
        <v>Đào Dương Anh Thư</v>
      </c>
      <c r="C24" s="211" t="str">
        <f>IF(Chitieu[[#This Row],[Trạm/DTR]]="DTR",_xlfn.XLOOKUP(Chitieu[[#This Row],[ID NCC]],DS_NCC_DTR[ID NCC],DS_NCC_DTR[Admin miền]),_xlfn.XLOOKUP(Chitieu[[#This Row],[ID NCC]],Data_TongTram2[ID NCC],Data_TongTram2[Admin Miền]))</f>
        <v>Nguyễn Hoàng Thúy KN</v>
      </c>
      <c r="D24" s="211" t="s">
        <v>1248</v>
      </c>
      <c r="E24" s="211" t="str">
        <f>IF(Chitieu[[#This Row],[Trạm/DTR]]="DTR",_xlfn.XLOOKUP(Chitieu[[#This Row],[ID NCC]],DS_NCC_DTR[ID NCC],DS_NCC_DTR[Tên NCC]),_xlfn.XLOOKUP(Chitieu[[#This Row],[ID NCC]],Data_TongTram2[ID NCC],Data_TongTram2[Tên NCC]))</f>
        <v>Công Ty Tnhh Thương Mại Thiên Nhật Việt</v>
      </c>
      <c r="F24" s="211" t="str">
        <f>Chitieu[[#This Row],[ID NCC]]&amp;Chitieu[[#This Row],[Trạm/DTR]]</f>
        <v>001J3000007XL9lIAGĐại Lộc</v>
      </c>
      <c r="G24" s="211" t="s">
        <v>81</v>
      </c>
      <c r="H24" s="211" t="str">
        <f>_xlfn.XLOOKUP(Chitieu[[#This Row],[Loại hàng]],Table59[Column1],Table59[Qui đổi])</f>
        <v>PET chai</v>
      </c>
      <c r="I24" s="211">
        <v>10</v>
      </c>
      <c r="K24" s="211">
        <f>SUMIFS(Table10[Sản lượng Tấn],Table10[Ghi chú],Chitieu[[#This Row],[qui đổi ]],Table10[Column1],Chitieu[[#This Row],[Column1]])</f>
        <v>0</v>
      </c>
      <c r="L24" s="396">
        <f>IFERROR((Chitieu[[#This Row],[Thực hiện]]/Chitieu[[#This Row],[Chỉ tiêu]]),0)</f>
        <v>0</v>
      </c>
      <c r="M24" s="396">
        <f>IFERROR((Chitieu[[#This Row],[Thực hiện]]/Chitieu[[#This Row],[PO]]),0)</f>
        <v>0</v>
      </c>
      <c r="N24" s="397">
        <f>IF(Chitieu[[#This Row],[PO Đạt 90%]]&gt;=90%,1,0)</f>
        <v>0</v>
      </c>
      <c r="O24" s="397">
        <f>IF(COUNTIFS($E$4:E24,E24,$A$4:A24,"Trạm")=1,1,0)</f>
        <v>0</v>
      </c>
      <c r="P24" s="397">
        <f>IF(Chitieu[[#This Row],[PO]]&gt;0,1,0)</f>
        <v>0</v>
      </c>
      <c r="Q24" s="397" t="str">
        <f>_xlfn.XLOOKUP(Chitieu[[#This Row],[Tỉnh]],Table9[Tỉnh cũ],Table9[Giám Sát])</f>
        <v>Dương Quốc Trung</v>
      </c>
      <c r="R24" s="397" t="str">
        <f>_xlfn.XLOOKUP(Chitieu[[#This Row],[Tỉnh]],Table9[Tỉnh cũ],Table9[Thị Trường])</f>
        <v>Dương Quốc Trung</v>
      </c>
      <c r="S24" s="397" t="str">
        <f>_xlfn.XLOOKUP(Chitieu[[#This Row],[Tỉnh]],Table9[Tỉnh cũ],Table9[Khu vực])</f>
        <v>Nam Miền Trung</v>
      </c>
      <c r="T24" s="397" t="str">
        <f>IF(Chitieu[[#This Row],[Trạm/DTR]]="DTR","DTR","Trạm")</f>
        <v>Trạm</v>
      </c>
      <c r="U24" s="397" t="str">
        <f>IF(Chitieu[[#This Row],[Trạm/DTR]]="DTR",_xlfn.XLOOKUP(Chitieu[[#This Row],[ID NCC]],DS_NCC_DTR[ID NCC],DS_NCC_DTR[Tỉnh cũ]),_xlfn.XLOOKUP(Chitieu[[#This Row],[ID NCC]],Data_TongTram2[ID NCC],Data_TongTram2[Tỉnh cũ]))</f>
        <v>Đà Nẵng</v>
      </c>
    </row>
    <row r="25" spans="1:21" hidden="1" x14ac:dyDescent="0.3">
      <c r="A25" s="211" t="s">
        <v>606</v>
      </c>
      <c r="B25" s="211" t="str">
        <f>IF(Chitieu[[#This Row],[Trạm/DTR]]="DTR","",_xlfn.XLOOKUP(Chitieu[[#This Row],[Trạm/DTR]],Table16[Trạm],Table16[[Admin ]]))</f>
        <v>Đào Dương Anh Thư</v>
      </c>
      <c r="C25" s="211" t="str">
        <f>IF(Chitieu[[#This Row],[Trạm/DTR]]="DTR",_xlfn.XLOOKUP(Chitieu[[#This Row],[ID NCC]],DS_NCC_DTR[ID NCC],DS_NCC_DTR[Admin miền]),_xlfn.XLOOKUP(Chitieu[[#This Row],[ID NCC]],Data_TongTram2[ID NCC],Data_TongTram2[Admin Miền]))</f>
        <v>Nguyễn Hoàng Thúy KN</v>
      </c>
      <c r="D25" s="211" t="s">
        <v>729</v>
      </c>
      <c r="E25" s="211" t="str">
        <f>IF(Chitieu[[#This Row],[Trạm/DTR]]="DTR",_xlfn.XLOOKUP(Chitieu[[#This Row],[ID NCC]],DS_NCC_DTR[ID NCC],DS_NCC_DTR[Tên NCC]),_xlfn.XLOOKUP(Chitieu[[#This Row],[ID NCC]],Data_TongTram2[ID NCC],Data_TongTram2[Tên NCC]))</f>
        <v>Hộ Kinh Doanh Khôi Tuấn</v>
      </c>
      <c r="F25" s="211" t="str">
        <f>Chitieu[[#This Row],[ID NCC]]&amp;Chitieu[[#This Row],[Trạm/DTR]]</f>
        <v>001dc00000n8mMcAAIĐại Lộc</v>
      </c>
      <c r="G25" s="211" t="s">
        <v>81</v>
      </c>
      <c r="H25" s="211" t="str">
        <f>_xlfn.XLOOKUP(Chitieu[[#This Row],[Loại hàng]],Table59[Column1],Table59[Qui đổi])</f>
        <v>PET chai</v>
      </c>
      <c r="I25" s="211">
        <v>10</v>
      </c>
      <c r="K25" s="211">
        <f>SUMIFS(Table10[Sản lượng Tấn],Table10[Ghi chú],Chitieu[[#This Row],[qui đổi ]],Table10[Column1],Chitieu[[#This Row],[Column1]])</f>
        <v>0</v>
      </c>
      <c r="L25" s="396">
        <f>IFERROR((Chitieu[[#This Row],[Thực hiện]]/Chitieu[[#This Row],[Chỉ tiêu]]),0)</f>
        <v>0</v>
      </c>
      <c r="M25" s="396">
        <f>IFERROR((Chitieu[[#This Row],[Thực hiện]]/Chitieu[[#This Row],[PO]]),0)</f>
        <v>0</v>
      </c>
      <c r="N25" s="397">
        <f>IF(Chitieu[[#This Row],[PO Đạt 90%]]&gt;=90%,1,0)</f>
        <v>0</v>
      </c>
      <c r="O25" s="397">
        <f>IF(COUNTIFS($E$4:E25,E25,$A$4:A25,"Trạm")=1,1,0)</f>
        <v>0</v>
      </c>
      <c r="P25" s="397">
        <f>IF(Chitieu[[#This Row],[PO]]&gt;0,1,0)</f>
        <v>0</v>
      </c>
      <c r="Q25" s="397" t="str">
        <f>_xlfn.XLOOKUP(Chitieu[[#This Row],[Tỉnh]],Table9[Tỉnh cũ],Table9[Giám Sát])</f>
        <v>Dương Quốc Trung</v>
      </c>
      <c r="R25" s="397" t="str">
        <f>_xlfn.XLOOKUP(Chitieu[[#This Row],[Tỉnh]],Table9[Tỉnh cũ],Table9[Thị Trường])</f>
        <v>Dương Quốc Trung</v>
      </c>
      <c r="S25" s="397" t="str">
        <f>_xlfn.XLOOKUP(Chitieu[[#This Row],[Tỉnh]],Table9[Tỉnh cũ],Table9[Khu vực])</f>
        <v>Nam Miền Trung</v>
      </c>
      <c r="T25" s="397" t="str">
        <f>IF(Chitieu[[#This Row],[Trạm/DTR]]="DTR","DTR","Trạm")</f>
        <v>Trạm</v>
      </c>
      <c r="U25" s="397" t="str">
        <f>IF(Chitieu[[#This Row],[Trạm/DTR]]="DTR",_xlfn.XLOOKUP(Chitieu[[#This Row],[ID NCC]],DS_NCC_DTR[ID NCC],DS_NCC_DTR[Tỉnh cũ]),_xlfn.XLOOKUP(Chitieu[[#This Row],[ID NCC]],Data_TongTram2[ID NCC],Data_TongTram2[Tỉnh cũ]))</f>
        <v>Gia Lai</v>
      </c>
    </row>
    <row r="26" spans="1:21" hidden="1" x14ac:dyDescent="0.3">
      <c r="A26" s="211" t="s">
        <v>606</v>
      </c>
      <c r="B26" s="211" t="str">
        <f>IF(Chitieu[[#This Row],[Trạm/DTR]]="DTR","",_xlfn.XLOOKUP(Chitieu[[#This Row],[Trạm/DTR]],Table16[Trạm],Table16[[Admin ]]))</f>
        <v>Đào Dương Anh Thư</v>
      </c>
      <c r="C26" s="211" t="str">
        <f>IF(Chitieu[[#This Row],[Trạm/DTR]]="DTR",_xlfn.XLOOKUP(Chitieu[[#This Row],[ID NCC]],DS_NCC_DTR[ID NCC],DS_NCC_DTR[Admin miền]),_xlfn.XLOOKUP(Chitieu[[#This Row],[ID NCC]],Data_TongTram2[ID NCC],Data_TongTram2[Admin Miền]))</f>
        <v>Nguyễn Hoàng Thúy KN</v>
      </c>
      <c r="D26" s="211" t="s">
        <v>730</v>
      </c>
      <c r="E26" s="211" t="str">
        <f>IF(Chitieu[[#This Row],[Trạm/DTR]]="DTR",_xlfn.XLOOKUP(Chitieu[[#This Row],[ID NCC]],DS_NCC_DTR[ID NCC],DS_NCC_DTR[Tên NCC]),_xlfn.XLOOKUP(Chitieu[[#This Row],[ID NCC]],Data_TongTram2[ID NCC],Data_TongTram2[Tên NCC]))</f>
        <v>Lâm Gia Lai</v>
      </c>
      <c r="F26" s="211" t="str">
        <f>Chitieu[[#This Row],[ID NCC]]&amp;Chitieu[[#This Row],[Trạm/DTR]]</f>
        <v>001dc00000T6bLxAAJĐại Lộc</v>
      </c>
      <c r="G26" s="211" t="s">
        <v>81</v>
      </c>
      <c r="H26" s="211" t="str">
        <f>_xlfn.XLOOKUP(Chitieu[[#This Row],[Loại hàng]],Table59[Column1],Table59[Qui đổi])</f>
        <v>PET chai</v>
      </c>
      <c r="I26" s="211">
        <v>10</v>
      </c>
      <c r="K26" s="211">
        <f>SUMIFS(Table10[Sản lượng Tấn],Table10[Ghi chú],Chitieu[[#This Row],[qui đổi ]],Table10[Column1],Chitieu[[#This Row],[Column1]])</f>
        <v>0</v>
      </c>
      <c r="L26" s="396">
        <f>IFERROR((Chitieu[[#This Row],[Thực hiện]]/Chitieu[[#This Row],[Chỉ tiêu]]),0)</f>
        <v>0</v>
      </c>
      <c r="M26" s="396">
        <f>IFERROR((Chitieu[[#This Row],[Thực hiện]]/Chitieu[[#This Row],[PO]]),0)</f>
        <v>0</v>
      </c>
      <c r="N26" s="397">
        <f>IF(Chitieu[[#This Row],[PO Đạt 90%]]&gt;=90%,1,0)</f>
        <v>0</v>
      </c>
      <c r="O26" s="397">
        <f>IF(COUNTIFS($E$4:E26,E26,$A$4:A26,"Trạm")=1,1,0)</f>
        <v>0</v>
      </c>
      <c r="P26" s="397">
        <f>IF(Chitieu[[#This Row],[PO]]&gt;0,1,0)</f>
        <v>0</v>
      </c>
      <c r="Q26" s="397" t="str">
        <f>_xlfn.XLOOKUP(Chitieu[[#This Row],[Tỉnh]],Table9[Tỉnh cũ],Table9[Giám Sát])</f>
        <v>Dương Quốc Trung</v>
      </c>
      <c r="R26" s="397" t="str">
        <f>_xlfn.XLOOKUP(Chitieu[[#This Row],[Tỉnh]],Table9[Tỉnh cũ],Table9[Thị Trường])</f>
        <v>Dương Quốc Trung</v>
      </c>
      <c r="S26" s="397" t="str">
        <f>_xlfn.XLOOKUP(Chitieu[[#This Row],[Tỉnh]],Table9[Tỉnh cũ],Table9[Khu vực])</f>
        <v>Nam Miền Trung</v>
      </c>
      <c r="T26" s="397" t="str">
        <f>IF(Chitieu[[#This Row],[Trạm/DTR]]="DTR","DTR","Trạm")</f>
        <v>Trạm</v>
      </c>
      <c r="U26" s="397" t="str">
        <f>IF(Chitieu[[#This Row],[Trạm/DTR]]="DTR",_xlfn.XLOOKUP(Chitieu[[#This Row],[ID NCC]],DS_NCC_DTR[ID NCC],DS_NCC_DTR[Tỉnh cũ]),_xlfn.XLOOKUP(Chitieu[[#This Row],[ID NCC]],Data_TongTram2[ID NCC],Data_TongTram2[Tỉnh cũ]))</f>
        <v>Gia Lai</v>
      </c>
    </row>
    <row r="27" spans="1:21" hidden="1" x14ac:dyDescent="0.3">
      <c r="A27" s="211" t="s">
        <v>606</v>
      </c>
      <c r="B27" s="211" t="str">
        <f>IF(Chitieu[[#This Row],[Trạm/DTR]]="DTR","",_xlfn.XLOOKUP(Chitieu[[#This Row],[Trạm/DTR]],Table16[Trạm],Table16[[Admin ]]))</f>
        <v>Đào Dương Anh Thư</v>
      </c>
      <c r="C27" s="211" t="str">
        <f>IF(Chitieu[[#This Row],[Trạm/DTR]]="DTR",_xlfn.XLOOKUP(Chitieu[[#This Row],[ID NCC]],DS_NCC_DTR[ID NCC],DS_NCC_DTR[Admin miền]),_xlfn.XLOOKUP(Chitieu[[#This Row],[ID NCC]],Data_TongTram2[ID NCC],Data_TongTram2[Admin Miền]))</f>
        <v>Nguyễn Hoàng Thúy KN</v>
      </c>
      <c r="D27" s="211" t="s">
        <v>348</v>
      </c>
      <c r="E27" s="211" t="str">
        <f>IF(Chitieu[[#This Row],[Trạm/DTR]]="DTR",_xlfn.XLOOKUP(Chitieu[[#This Row],[ID NCC]],DS_NCC_DTR[ID NCC],DS_NCC_DTR[Tên NCC]),_xlfn.XLOOKUP(Chitieu[[#This Row],[ID NCC]],Data_TongTram2[ID NCC],Data_TongTram2[Tên NCC]))</f>
        <v>Công ty TNHH MTV Thu Mua Phế Liệu Thương Viên</v>
      </c>
      <c r="F27" s="211" t="str">
        <f>Chitieu[[#This Row],[ID NCC]]&amp;Chitieu[[#This Row],[Trạm/DTR]]</f>
        <v>001J3000002HLbQIAWĐại Lộc</v>
      </c>
      <c r="G27" s="211" t="s">
        <v>81</v>
      </c>
      <c r="H27" s="211" t="str">
        <f>_xlfn.XLOOKUP(Chitieu[[#This Row],[Loại hàng]],Table59[Column1],Table59[Qui đổi])</f>
        <v>PET chai</v>
      </c>
      <c r="I27" s="211">
        <v>100</v>
      </c>
      <c r="K27" s="211">
        <f>SUMIFS(Table10[Sản lượng Tấn],Table10[Ghi chú],Chitieu[[#This Row],[qui đổi ]],Table10[Column1],Chitieu[[#This Row],[Column1]])</f>
        <v>162.59799999999998</v>
      </c>
      <c r="L27" s="396">
        <f>IFERROR((Chitieu[[#This Row],[Thực hiện]]/Chitieu[[#This Row],[Chỉ tiêu]]),0)</f>
        <v>1.6259799999999998</v>
      </c>
      <c r="M27" s="396">
        <f>IFERROR((Chitieu[[#This Row],[Thực hiện]]/Chitieu[[#This Row],[PO]]),0)</f>
        <v>0</v>
      </c>
      <c r="N27" s="397">
        <f>IF(Chitieu[[#This Row],[PO Đạt 90%]]&gt;=90%,1,0)</f>
        <v>0</v>
      </c>
      <c r="O27" s="397">
        <f>IF(COUNTIFS($E$4:E27,E27,$A$4:A27,"Trạm")=1,1,0)</f>
        <v>0</v>
      </c>
      <c r="P27" s="397">
        <f>IF(Chitieu[[#This Row],[PO]]&gt;0,1,0)</f>
        <v>0</v>
      </c>
      <c r="Q27" s="397" t="str">
        <f>_xlfn.XLOOKUP(Chitieu[[#This Row],[Tỉnh]],Table9[Tỉnh cũ],Table9[Giám Sát])</f>
        <v>Dương Quốc Trung</v>
      </c>
      <c r="R27" s="397" t="str">
        <f>_xlfn.XLOOKUP(Chitieu[[#This Row],[Tỉnh]],Table9[Tỉnh cũ],Table9[Thị Trường])</f>
        <v>Dương Quốc Trung</v>
      </c>
      <c r="S27" s="397" t="str">
        <f>_xlfn.XLOOKUP(Chitieu[[#This Row],[Tỉnh]],Table9[Tỉnh cũ],Table9[Khu vực])</f>
        <v>Nam Miền Trung</v>
      </c>
      <c r="T27" s="397" t="str">
        <f>IF(Chitieu[[#This Row],[Trạm/DTR]]="DTR","DTR","Trạm")</f>
        <v>Trạm</v>
      </c>
      <c r="U27" s="397" t="str">
        <f>IF(Chitieu[[#This Row],[Trạm/DTR]]="DTR",_xlfn.XLOOKUP(Chitieu[[#This Row],[ID NCC]],DS_NCC_DTR[ID NCC],DS_NCC_DTR[Tỉnh cũ]),_xlfn.XLOOKUP(Chitieu[[#This Row],[ID NCC]],Data_TongTram2[ID NCC],Data_TongTram2[Tỉnh cũ]))</f>
        <v>Gia Lai</v>
      </c>
    </row>
    <row r="28" spans="1:21" hidden="1" x14ac:dyDescent="0.3">
      <c r="A28" s="211" t="s">
        <v>606</v>
      </c>
      <c r="B28" s="211" t="str">
        <f>IF(Chitieu[[#This Row],[Trạm/DTR]]="DTR","",_xlfn.XLOOKUP(Chitieu[[#This Row],[Trạm/DTR]],Table16[Trạm],Table16[[Admin ]]))</f>
        <v>Đào Dương Anh Thư</v>
      </c>
      <c r="C28" s="211" t="str">
        <f>IF(Chitieu[[#This Row],[Trạm/DTR]]="DTR",_xlfn.XLOOKUP(Chitieu[[#This Row],[ID NCC]],DS_NCC_DTR[ID NCC],DS_NCC_DTR[Admin miền]),_xlfn.XLOOKUP(Chitieu[[#This Row],[ID NCC]],Data_TongTram2[ID NCC],Data_TongTram2[Admin Miền]))</f>
        <v>Nguyễn Hoàng Thúy KN</v>
      </c>
      <c r="D28" s="211" t="s">
        <v>735</v>
      </c>
      <c r="E28" s="211" t="str">
        <f>IF(Chitieu[[#This Row],[Trạm/DTR]]="DTR",_xlfn.XLOOKUP(Chitieu[[#This Row],[ID NCC]],DS_NCC_DTR[ID NCC],DS_NCC_DTR[Tên NCC]),_xlfn.XLOOKUP(Chitieu[[#This Row],[ID NCC]],Data_TongTram2[ID NCC],Data_TongTram2[Tên NCC]))</f>
        <v>HKD Quang Chiến</v>
      </c>
      <c r="F28" s="211" t="str">
        <f>Chitieu[[#This Row],[ID NCC]]&amp;Chitieu[[#This Row],[Trạm/DTR]]</f>
        <v>001J3000002HLitIAGĐại Lộc</v>
      </c>
      <c r="G28" s="211" t="s">
        <v>81</v>
      </c>
      <c r="H28" s="211" t="str">
        <f>_xlfn.XLOOKUP(Chitieu[[#This Row],[Loại hàng]],Table59[Column1],Table59[Qui đổi])</f>
        <v>PET chai</v>
      </c>
      <c r="I28" s="211">
        <v>50</v>
      </c>
      <c r="K28" s="211">
        <f>SUMIFS(Table10[Sản lượng Tấn],Table10[Ghi chú],Chitieu[[#This Row],[qui đổi ]],Table10[Column1],Chitieu[[#This Row],[Column1]])</f>
        <v>55.262</v>
      </c>
      <c r="L28" s="396">
        <f>IFERROR((Chitieu[[#This Row],[Thực hiện]]/Chitieu[[#This Row],[Chỉ tiêu]]),0)</f>
        <v>1.10524</v>
      </c>
      <c r="M28" s="396">
        <f>IFERROR((Chitieu[[#This Row],[Thực hiện]]/Chitieu[[#This Row],[PO]]),0)</f>
        <v>0</v>
      </c>
      <c r="N28" s="397">
        <f>IF(Chitieu[[#This Row],[PO Đạt 90%]]&gt;=90%,1,0)</f>
        <v>0</v>
      </c>
      <c r="O28" s="397">
        <f>IF(COUNTIFS($E$4:E28,E28,$A$4:A28,"Trạm")=1,1,0)</f>
        <v>0</v>
      </c>
      <c r="P28" s="397">
        <f>IF(Chitieu[[#This Row],[PO]]&gt;0,1,0)</f>
        <v>0</v>
      </c>
      <c r="Q28" s="397" t="str">
        <f>_xlfn.XLOOKUP(Chitieu[[#This Row],[Tỉnh]],Table9[Tỉnh cũ],Table9[Giám Sát])</f>
        <v>Dương Quốc Trung</v>
      </c>
      <c r="R28" s="397" t="str">
        <f>_xlfn.XLOOKUP(Chitieu[[#This Row],[Tỉnh]],Table9[Tỉnh cũ],Table9[Thị Trường])</f>
        <v>Dương Quốc Trung</v>
      </c>
      <c r="S28" s="397" t="str">
        <f>_xlfn.XLOOKUP(Chitieu[[#This Row],[Tỉnh]],Table9[Tỉnh cũ],Table9[Khu vực])</f>
        <v>Nam Miền Trung</v>
      </c>
      <c r="T28" s="397" t="str">
        <f>IF(Chitieu[[#This Row],[Trạm/DTR]]="DTR","DTR","Trạm")</f>
        <v>Trạm</v>
      </c>
      <c r="U28" s="397" t="str">
        <f>IF(Chitieu[[#This Row],[Trạm/DTR]]="DTR",_xlfn.XLOOKUP(Chitieu[[#This Row],[ID NCC]],DS_NCC_DTR[ID NCC],DS_NCC_DTR[Tỉnh cũ]),_xlfn.XLOOKUP(Chitieu[[#This Row],[ID NCC]],Data_TongTram2[ID NCC],Data_TongTram2[Tỉnh cũ]))</f>
        <v>Quảng Nam</v>
      </c>
    </row>
    <row r="29" spans="1:21" hidden="1" x14ac:dyDescent="0.3">
      <c r="A29" s="211" t="s">
        <v>606</v>
      </c>
      <c r="B29" s="211" t="str">
        <f>IF(Chitieu[[#This Row],[Trạm/DTR]]="DTR","",_xlfn.XLOOKUP(Chitieu[[#This Row],[Trạm/DTR]],Table16[Trạm],Table16[[Admin ]]))</f>
        <v>Đào Dương Anh Thư</v>
      </c>
      <c r="C29" s="211" t="str">
        <f>IF(Chitieu[[#This Row],[Trạm/DTR]]="DTR",_xlfn.XLOOKUP(Chitieu[[#This Row],[ID NCC]],DS_NCC_DTR[ID NCC],DS_NCC_DTR[Admin miền]),_xlfn.XLOOKUP(Chitieu[[#This Row],[ID NCC]],Data_TongTram2[ID NCC],Data_TongTram2[Admin Miền]))</f>
        <v>Nguyễn Hoàng Thúy KN</v>
      </c>
      <c r="D29" s="211" t="s">
        <v>377</v>
      </c>
      <c r="E29" s="211" t="str">
        <f>IF(Chitieu[[#This Row],[Trạm/DTR]]="DTR",_xlfn.XLOOKUP(Chitieu[[#This Row],[ID NCC]],DS_NCC_DTR[ID NCC],DS_NCC_DTR[Tên NCC]),_xlfn.XLOOKUP(Chitieu[[#This Row],[ID NCC]],Data_TongTram2[ID NCC],Data_TongTram2[Tên NCC]))</f>
        <v>HKD Tâm Tường</v>
      </c>
      <c r="F29" s="211" t="str">
        <f>Chitieu[[#This Row],[ID NCC]]&amp;Chitieu[[#This Row],[Trạm/DTR]]</f>
        <v>001J3000002HLjfIAGĐại Lộc</v>
      </c>
      <c r="G29" s="211" t="s">
        <v>81</v>
      </c>
      <c r="H29" s="211" t="str">
        <f>_xlfn.XLOOKUP(Chitieu[[#This Row],[Loại hàng]],Table59[Column1],Table59[Qui đổi])</f>
        <v>PET chai</v>
      </c>
      <c r="I29" s="211">
        <v>70</v>
      </c>
      <c r="K29" s="211">
        <f>SUMIFS(Table10[Sản lượng Tấn],Table10[Ghi chú],Chitieu[[#This Row],[qui đổi ]],Table10[Column1],Chitieu[[#This Row],[Column1]])</f>
        <v>54.134</v>
      </c>
      <c r="L29" s="396">
        <f>IFERROR((Chitieu[[#This Row],[Thực hiện]]/Chitieu[[#This Row],[Chỉ tiêu]]),0)</f>
        <v>0.77334285714285711</v>
      </c>
      <c r="M29" s="396">
        <f>IFERROR((Chitieu[[#This Row],[Thực hiện]]/Chitieu[[#This Row],[PO]]),0)</f>
        <v>0</v>
      </c>
      <c r="N29" s="397">
        <f>IF(Chitieu[[#This Row],[PO Đạt 90%]]&gt;=90%,1,0)</f>
        <v>0</v>
      </c>
      <c r="O29" s="397">
        <f>IF(COUNTIFS($E$4:E29,E29,$A$4:A29,"Trạm")=1,1,0)</f>
        <v>0</v>
      </c>
      <c r="P29" s="397">
        <f>IF(Chitieu[[#This Row],[PO]]&gt;0,1,0)</f>
        <v>0</v>
      </c>
      <c r="Q29" s="397" t="str">
        <f>_xlfn.XLOOKUP(Chitieu[[#This Row],[Tỉnh]],Table9[Tỉnh cũ],Table9[Giám Sát])</f>
        <v>Dương Quốc Trung</v>
      </c>
      <c r="R29" s="397" t="str">
        <f>_xlfn.XLOOKUP(Chitieu[[#This Row],[Tỉnh]],Table9[Tỉnh cũ],Table9[Thị Trường])</f>
        <v>Võ Văn Hảo</v>
      </c>
      <c r="S29" s="397" t="str">
        <f>_xlfn.XLOOKUP(Chitieu[[#This Row],[Tỉnh]],Table9[Tỉnh cũ],Table9[Khu vực])</f>
        <v>Nam Miền Trung</v>
      </c>
      <c r="T29" s="397" t="str">
        <f>IF(Chitieu[[#This Row],[Trạm/DTR]]="DTR","DTR","Trạm")</f>
        <v>Trạm</v>
      </c>
      <c r="U29" s="397" t="str">
        <f>IF(Chitieu[[#This Row],[Trạm/DTR]]="DTR",_xlfn.XLOOKUP(Chitieu[[#This Row],[ID NCC]],DS_NCC_DTR[ID NCC],DS_NCC_DTR[Tỉnh cũ]),_xlfn.XLOOKUP(Chitieu[[#This Row],[ID NCC]],Data_TongTram2[ID NCC],Data_TongTram2[Tỉnh cũ]))</f>
        <v>Quảng Ngãi</v>
      </c>
    </row>
    <row r="30" spans="1:21" hidden="1" x14ac:dyDescent="0.3">
      <c r="A30" s="211" t="s">
        <v>606</v>
      </c>
      <c r="B30" s="211" t="str">
        <f>IF(Chitieu[[#This Row],[Trạm/DTR]]="DTR","",_xlfn.XLOOKUP(Chitieu[[#This Row],[Trạm/DTR]],Table16[Trạm],Table16[[Admin ]]))</f>
        <v>Đào Dương Anh Thư</v>
      </c>
      <c r="C30" s="211" t="str">
        <f>IF(Chitieu[[#This Row],[Trạm/DTR]]="DTR",_xlfn.XLOOKUP(Chitieu[[#This Row],[ID NCC]],DS_NCC_DTR[ID NCC],DS_NCC_DTR[Admin miền]),_xlfn.XLOOKUP(Chitieu[[#This Row],[ID NCC]],Data_TongTram2[ID NCC],Data_TongTram2[Admin Miền]))</f>
        <v>Nguyễn Hoàng Thúy KN</v>
      </c>
      <c r="D30" s="211" t="s">
        <v>627</v>
      </c>
      <c r="E30" s="211" t="str">
        <f>IF(Chitieu[[#This Row],[Trạm/DTR]]="DTR",_xlfn.XLOOKUP(Chitieu[[#This Row],[ID NCC]],DS_NCC_DTR[ID NCC],DS_NCC_DTR[Tên NCC]),_xlfn.XLOOKUP(Chitieu[[#This Row],[ID NCC]],Data_TongTram2[ID NCC],Data_TongTram2[Tên NCC]))</f>
        <v>Lê Anh Bun Bình Thuận</v>
      </c>
      <c r="F30" s="211" t="str">
        <f>Chitieu[[#This Row],[ID NCC]]&amp;Chitieu[[#This Row],[Trạm/DTR]]</f>
        <v>001dc00001ONOWLAA5Đại Lộc</v>
      </c>
      <c r="G30" s="211" t="s">
        <v>81</v>
      </c>
      <c r="H30" s="211" t="str">
        <f>_xlfn.XLOOKUP(Chitieu[[#This Row],[Loại hàng]],Table59[Column1],Table59[Qui đổi])</f>
        <v>PET chai</v>
      </c>
      <c r="I30" s="211">
        <v>5</v>
      </c>
      <c r="K30" s="211">
        <f>SUMIFS(Table10[Sản lượng Tấn],Table10[Ghi chú],Chitieu[[#This Row],[qui đổi ]],Table10[Column1],Chitieu[[#This Row],[Column1]])</f>
        <v>5.1980000000000004</v>
      </c>
      <c r="L30" s="396">
        <f>IFERROR((Chitieu[[#This Row],[Thực hiện]]/Chitieu[[#This Row],[Chỉ tiêu]]),0)</f>
        <v>1.0396000000000001</v>
      </c>
      <c r="M30" s="396">
        <f>IFERROR((Chitieu[[#This Row],[Thực hiện]]/Chitieu[[#This Row],[PO]]),0)</f>
        <v>0</v>
      </c>
      <c r="N30" s="397">
        <f>IF(Chitieu[[#This Row],[PO Đạt 90%]]&gt;=90%,1,0)</f>
        <v>0</v>
      </c>
      <c r="O30" s="397">
        <f>IF(COUNTIFS($E$4:E30,E30,$A$4:A30,"Trạm")=1,1,0)</f>
        <v>0</v>
      </c>
      <c r="P30" s="397">
        <f>IF(Chitieu[[#This Row],[PO]]&gt;0,1,0)</f>
        <v>0</v>
      </c>
      <c r="Q30" s="397" t="str">
        <f>_xlfn.XLOOKUP(Chitieu[[#This Row],[Tỉnh]],Table9[Tỉnh cũ],Table9[Giám Sát])</f>
        <v>Trần Xuân Kiên</v>
      </c>
      <c r="R30" s="397" t="str">
        <f>_xlfn.XLOOKUP(Chitieu[[#This Row],[Tỉnh]],Table9[Tỉnh cũ],Table9[Thị Trường])</f>
        <v>Trần Xuân Kiên</v>
      </c>
      <c r="S30" s="397" t="str">
        <f>_xlfn.XLOOKUP(Chitieu[[#This Row],[Tỉnh]],Table9[Tỉnh cũ],Table9[Khu vực])</f>
        <v>Tây Nguyên</v>
      </c>
      <c r="T30" s="397" t="str">
        <f>IF(Chitieu[[#This Row],[Trạm/DTR]]="DTR","DTR","Trạm")</f>
        <v>Trạm</v>
      </c>
      <c r="U30" s="397" t="str">
        <f>IF(Chitieu[[#This Row],[Trạm/DTR]]="DTR",_xlfn.XLOOKUP(Chitieu[[#This Row],[ID NCC]],DS_NCC_DTR[ID NCC],DS_NCC_DTR[Tỉnh cũ]),_xlfn.XLOOKUP(Chitieu[[#This Row],[ID NCC]],Data_TongTram2[ID NCC],Data_TongTram2[Tỉnh cũ]))</f>
        <v>Bình Thuận</v>
      </c>
    </row>
    <row r="31" spans="1:21" hidden="1" x14ac:dyDescent="0.3">
      <c r="A31" s="211" t="s">
        <v>606</v>
      </c>
      <c r="B31" s="211" t="str">
        <f>IF(Chitieu[[#This Row],[Trạm/DTR]]="DTR","",_xlfn.XLOOKUP(Chitieu[[#This Row],[Trạm/DTR]],Table16[Trạm],Table16[[Admin ]]))</f>
        <v>Đào Dương Anh Thư</v>
      </c>
      <c r="C31" s="211" t="str">
        <f>IF(Chitieu[[#This Row],[Trạm/DTR]]="DTR",_xlfn.XLOOKUP(Chitieu[[#This Row],[ID NCC]],DS_NCC_DTR[ID NCC],DS_NCC_DTR[Admin miền]),_xlfn.XLOOKUP(Chitieu[[#This Row],[ID NCC]],Data_TongTram2[ID NCC],Data_TongTram2[Admin Miền]))</f>
        <v>Nguyễn Hoàng Thúy KN</v>
      </c>
      <c r="D31" s="211" t="s">
        <v>1617</v>
      </c>
      <c r="E31" s="211" t="str">
        <f>IF(Chitieu[[#This Row],[Trạm/DTR]]="DTR",_xlfn.XLOOKUP(Chitieu[[#This Row],[ID NCC]],DS_NCC_DTR[ID NCC],DS_NCC_DTR[Tên NCC]),_xlfn.XLOOKUP(Chitieu[[#This Row],[ID NCC]],Data_TongTram2[ID NCC],Data_TongTram2[Tên NCC]))</f>
        <v>Hkd Huỳnh Thị Lộc</v>
      </c>
      <c r="F31" s="211" t="str">
        <f>Chitieu[[#This Row],[ID NCC]]&amp;Chitieu[[#This Row],[Trạm/DTR]]</f>
        <v>001dc00001SyUIjAANĐại Lộc</v>
      </c>
      <c r="G31" s="211" t="s">
        <v>81</v>
      </c>
      <c r="H31" s="211" t="str">
        <f>_xlfn.XLOOKUP(Chitieu[[#This Row],[Loại hàng]],Table59[Column1],Table59[Qui đổi])</f>
        <v>PET chai</v>
      </c>
      <c r="I31" s="211">
        <v>5</v>
      </c>
      <c r="K31" s="211">
        <f>SUMIFS(Table10[Sản lượng Tấn],Table10[Ghi chú],Chitieu[[#This Row],[qui đổi ]],Table10[Column1],Chitieu[[#This Row],[Column1]])</f>
        <v>0</v>
      </c>
      <c r="L31" s="396">
        <f>IFERROR((Chitieu[[#This Row],[Thực hiện]]/Chitieu[[#This Row],[Chỉ tiêu]]),0)</f>
        <v>0</v>
      </c>
      <c r="M31" s="396">
        <f>IFERROR((Chitieu[[#This Row],[Thực hiện]]/Chitieu[[#This Row],[PO]]),0)</f>
        <v>0</v>
      </c>
      <c r="N31" s="397">
        <f>IF(Chitieu[[#This Row],[PO Đạt 90%]]&gt;=90%,1,0)</f>
        <v>0</v>
      </c>
      <c r="O31" s="397">
        <f>IF(COUNTIFS($E$4:E31,E31,$A$4:A31,"Trạm")=1,1,0)</f>
        <v>0</v>
      </c>
      <c r="P31" s="397">
        <f>IF(Chitieu[[#This Row],[PO]]&gt;0,1,0)</f>
        <v>0</v>
      </c>
      <c r="Q31" s="397" t="str">
        <f>_xlfn.XLOOKUP(Chitieu[[#This Row],[Tỉnh]],Table9[Tỉnh cũ],Table9[Giám Sát])</f>
        <v>Trần Xuân Kiên</v>
      </c>
      <c r="R31" s="397" t="str">
        <f>_xlfn.XLOOKUP(Chitieu[[#This Row],[Tỉnh]],Table9[Tỉnh cũ],Table9[Thị Trường])</f>
        <v>Trần Xuân Kiên</v>
      </c>
      <c r="S31" s="397" t="str">
        <f>_xlfn.XLOOKUP(Chitieu[[#This Row],[Tỉnh]],Table9[Tỉnh cũ],Table9[Khu vực])</f>
        <v>Tây Nguyên</v>
      </c>
      <c r="T31" s="397" t="str">
        <f>IF(Chitieu[[#This Row],[Trạm/DTR]]="DTR","DTR","Trạm")</f>
        <v>Trạm</v>
      </c>
      <c r="U31" s="397" t="str">
        <f>IF(Chitieu[[#This Row],[Trạm/DTR]]="DTR",_xlfn.XLOOKUP(Chitieu[[#This Row],[ID NCC]],DS_NCC_DTR[ID NCC],DS_NCC_DTR[Tỉnh cũ]),_xlfn.XLOOKUP(Chitieu[[#This Row],[ID NCC]],Data_TongTram2[ID NCC],Data_TongTram2[Tỉnh cũ]))</f>
        <v>Bình Thuận</v>
      </c>
    </row>
    <row r="32" spans="1:21" hidden="1" x14ac:dyDescent="0.3">
      <c r="A32" s="211" t="s">
        <v>606</v>
      </c>
      <c r="B32" s="211" t="str">
        <f>IF(Chitieu[[#This Row],[Trạm/DTR]]="DTR","",_xlfn.XLOOKUP(Chitieu[[#This Row],[Trạm/DTR]],Table16[Trạm],Table16[[Admin ]]))</f>
        <v>Đào Dương Anh Thư</v>
      </c>
      <c r="C32" s="211" t="str">
        <f>IF(Chitieu[[#This Row],[Trạm/DTR]]="DTR",_xlfn.XLOOKUP(Chitieu[[#This Row],[ID NCC]],DS_NCC_DTR[ID NCC],DS_NCC_DTR[Admin miền]),_xlfn.XLOOKUP(Chitieu[[#This Row],[ID NCC]],Data_TongTram2[ID NCC],Data_TongTram2[Admin Miền]))</f>
        <v>Nguyễn Hoàng Thúy KN</v>
      </c>
      <c r="D32" s="211" t="s">
        <v>1651</v>
      </c>
      <c r="E32" s="211" t="str">
        <f>IF(Chitieu[[#This Row],[Trạm/DTR]]="DTR",_xlfn.XLOOKUP(Chitieu[[#This Row],[ID NCC]],DS_NCC_DTR[ID NCC],DS_NCC_DTR[Tên NCC]),_xlfn.XLOOKUP(Chitieu[[#This Row],[ID NCC]],Data_TongTram2[ID NCC],Data_TongTram2[Tên NCC]))</f>
        <v>Anh Đức</v>
      </c>
      <c r="F32" s="211" t="str">
        <f>Chitieu[[#This Row],[ID NCC]]&amp;Chitieu[[#This Row],[Trạm/DTR]]</f>
        <v>001dc00001ZS1cPAATĐại Lộc</v>
      </c>
      <c r="G32" s="211" t="s">
        <v>81</v>
      </c>
      <c r="H32" s="211" t="str">
        <f>_xlfn.XLOOKUP(Chitieu[[#This Row],[Loại hàng]],Table59[Column1],Table59[Qui đổi])</f>
        <v>PET chai</v>
      </c>
      <c r="I32" s="211">
        <v>5</v>
      </c>
      <c r="K32" s="211">
        <f>SUMIFS(Table10[Sản lượng Tấn],Table10[Ghi chú],Chitieu[[#This Row],[qui đổi ]],Table10[Column1],Chitieu[[#This Row],[Column1]])</f>
        <v>0.69</v>
      </c>
      <c r="L32" s="396">
        <f>IFERROR((Chitieu[[#This Row],[Thực hiện]]/Chitieu[[#This Row],[Chỉ tiêu]]),0)</f>
        <v>0.13799999999999998</v>
      </c>
      <c r="M32" s="396">
        <f>IFERROR((Chitieu[[#This Row],[Thực hiện]]/Chitieu[[#This Row],[PO]]),0)</f>
        <v>0</v>
      </c>
      <c r="N32" s="397">
        <f>IF(Chitieu[[#This Row],[PO Đạt 90%]]&gt;=90%,1,0)</f>
        <v>0</v>
      </c>
      <c r="O32" s="397">
        <f>IF(COUNTIFS($E$4:E32,E32,$A$4:A32,"Trạm")=1,1,0)</f>
        <v>0</v>
      </c>
      <c r="P32" s="397">
        <f>IF(Chitieu[[#This Row],[PO]]&gt;0,1,0)</f>
        <v>0</v>
      </c>
      <c r="Q32" s="397" t="str">
        <f>_xlfn.XLOOKUP(Chitieu[[#This Row],[Tỉnh]],Table9[Tỉnh cũ],Table9[Giám Sát])</f>
        <v>Trần Xuân Kiên</v>
      </c>
      <c r="R32" s="397" t="str">
        <f>_xlfn.XLOOKUP(Chitieu[[#This Row],[Tỉnh]],Table9[Tỉnh cũ],Table9[Thị Trường])</f>
        <v>Trần Xuân Kiên</v>
      </c>
      <c r="S32" s="397" t="str">
        <f>_xlfn.XLOOKUP(Chitieu[[#This Row],[Tỉnh]],Table9[Tỉnh cũ],Table9[Khu vực])</f>
        <v>Tây Nguyên</v>
      </c>
      <c r="T32" s="397" t="str">
        <f>IF(Chitieu[[#This Row],[Trạm/DTR]]="DTR","DTR","Trạm")</f>
        <v>Trạm</v>
      </c>
      <c r="U32" s="397" t="str">
        <f>IF(Chitieu[[#This Row],[Trạm/DTR]]="DTR",_xlfn.XLOOKUP(Chitieu[[#This Row],[ID NCC]],DS_NCC_DTR[ID NCC],DS_NCC_DTR[Tỉnh cũ]),_xlfn.XLOOKUP(Chitieu[[#This Row],[ID NCC]],Data_TongTram2[ID NCC],Data_TongTram2[Tỉnh cũ]))</f>
        <v>Bình Thuận</v>
      </c>
    </row>
    <row r="33" spans="1:21" hidden="1" x14ac:dyDescent="0.3">
      <c r="A33" s="211" t="s">
        <v>606</v>
      </c>
      <c r="B33" s="211" t="str">
        <f>IF(Chitieu[[#This Row],[Trạm/DTR]]="DTR","",_xlfn.XLOOKUP(Chitieu[[#This Row],[Trạm/DTR]],Table16[Trạm],Table16[[Admin ]]))</f>
        <v>Đào Dương Anh Thư</v>
      </c>
      <c r="C33" s="211" t="str">
        <f>IF(Chitieu[[#This Row],[Trạm/DTR]]="DTR",_xlfn.XLOOKUP(Chitieu[[#This Row],[ID NCC]],DS_NCC_DTR[ID NCC],DS_NCC_DTR[Admin miền]),_xlfn.XLOOKUP(Chitieu[[#This Row],[ID NCC]],Data_TongTram2[ID NCC],Data_TongTram2[Admin Miền]))</f>
        <v>Nguyễn Hoàng Thúy KN</v>
      </c>
      <c r="D33" s="211" t="s">
        <v>1226</v>
      </c>
      <c r="E33" s="211" t="str">
        <f>IF(Chitieu[[#This Row],[Trạm/DTR]]="DTR",_xlfn.XLOOKUP(Chitieu[[#This Row],[ID NCC]],DS_NCC_DTR[ID NCC],DS_NCC_DTR[Tên NCC]),_xlfn.XLOOKUP(Chitieu[[#This Row],[ID NCC]],Data_TongTram2[ID NCC],Data_TongTram2[Tên NCC]))</f>
        <v>Văn Tuấn</v>
      </c>
      <c r="F33" s="211" t="str">
        <f>Chitieu[[#This Row],[ID NCC]]&amp;Chitieu[[#This Row],[Trạm/DTR]]</f>
        <v>001J3000002HLbXIAWĐại Lộc</v>
      </c>
      <c r="G33" s="211" t="s">
        <v>81</v>
      </c>
      <c r="H33" s="211" t="str">
        <f>_xlfn.XLOOKUP(Chitieu[[#This Row],[Loại hàng]],Table59[Column1],Table59[Qui đổi])</f>
        <v>PET chai</v>
      </c>
      <c r="I33" s="211">
        <v>5</v>
      </c>
      <c r="K33" s="211">
        <f>SUMIFS(Table10[Sản lượng Tấn],Table10[Ghi chú],Chitieu[[#This Row],[qui đổi ]],Table10[Column1],Chitieu[[#This Row],[Column1]])</f>
        <v>0</v>
      </c>
      <c r="L33" s="396">
        <f>IFERROR((Chitieu[[#This Row],[Thực hiện]]/Chitieu[[#This Row],[Chỉ tiêu]]),0)</f>
        <v>0</v>
      </c>
      <c r="M33" s="396">
        <f>IFERROR((Chitieu[[#This Row],[Thực hiện]]/Chitieu[[#This Row],[PO]]),0)</f>
        <v>0</v>
      </c>
      <c r="N33" s="397">
        <f>IF(Chitieu[[#This Row],[PO Đạt 90%]]&gt;=90%,1,0)</f>
        <v>0</v>
      </c>
      <c r="O33" s="397">
        <f>IF(COUNTIFS($E$4:E33,E33,$A$4:A33,"Trạm")=1,1,0)</f>
        <v>0</v>
      </c>
      <c r="P33" s="397">
        <f>IF(Chitieu[[#This Row],[PO]]&gt;0,1,0)</f>
        <v>0</v>
      </c>
      <c r="Q33" s="397" t="str">
        <f>_xlfn.XLOOKUP(Chitieu[[#This Row],[Tỉnh]],Table9[Tỉnh cũ],Table9[Giám Sát])</f>
        <v>Trần Xuân Kiên</v>
      </c>
      <c r="R33" s="397" t="str">
        <f>_xlfn.XLOOKUP(Chitieu[[#This Row],[Tỉnh]],Table9[Tỉnh cũ],Table9[Thị Trường])</f>
        <v>Trần Xuân Kiên</v>
      </c>
      <c r="S33" s="397" t="str">
        <f>_xlfn.XLOOKUP(Chitieu[[#This Row],[Tỉnh]],Table9[Tỉnh cũ],Table9[Khu vực])</f>
        <v>Tây Nguyên</v>
      </c>
      <c r="T33" s="397" t="str">
        <f>IF(Chitieu[[#This Row],[Trạm/DTR]]="DTR","DTR","Trạm")</f>
        <v>Trạm</v>
      </c>
      <c r="U33" s="397" t="str">
        <f>IF(Chitieu[[#This Row],[Trạm/DTR]]="DTR",_xlfn.XLOOKUP(Chitieu[[#This Row],[ID NCC]],DS_NCC_DTR[ID NCC],DS_NCC_DTR[Tỉnh cũ]),_xlfn.XLOOKUP(Chitieu[[#This Row],[ID NCC]],Data_TongTram2[ID NCC],Data_TongTram2[Tỉnh cũ]))</f>
        <v>Bình Thuận</v>
      </c>
    </row>
    <row r="34" spans="1:21" hidden="1" x14ac:dyDescent="0.3">
      <c r="A34" s="211" t="s">
        <v>606</v>
      </c>
      <c r="B34" s="211" t="str">
        <f>IF(Chitieu[[#This Row],[Trạm/DTR]]="DTR","",_xlfn.XLOOKUP(Chitieu[[#This Row],[Trạm/DTR]],Table16[Trạm],Table16[[Admin ]]))</f>
        <v>Đào Dương Anh Thư</v>
      </c>
      <c r="C34" s="211" t="str">
        <f>IF(Chitieu[[#This Row],[Trạm/DTR]]="DTR",_xlfn.XLOOKUP(Chitieu[[#This Row],[ID NCC]],DS_NCC_DTR[ID NCC],DS_NCC_DTR[Admin miền]),_xlfn.XLOOKUP(Chitieu[[#This Row],[ID NCC]],Data_TongTram2[ID NCC],Data_TongTram2[Admin Miền]))</f>
        <v>Nguyễn Hoàng Thúy KN</v>
      </c>
      <c r="D34" s="211" t="s">
        <v>297</v>
      </c>
      <c r="E34" s="211" t="str">
        <f>IF(Chitieu[[#This Row],[Trạm/DTR]]="DTR",_xlfn.XLOOKUP(Chitieu[[#This Row],[ID NCC]],DS_NCC_DTR[ID NCC],DS_NCC_DTR[Tên NCC]),_xlfn.XLOOKUP(Chitieu[[#This Row],[ID NCC]],Data_TongTram2[ID NCC],Data_TongTram2[Tên NCC]))</f>
        <v>Anh Nghĩa Tánh Linh</v>
      </c>
      <c r="F34" s="211" t="str">
        <f>Chitieu[[#This Row],[ID NCC]]&amp;Chitieu[[#This Row],[Trạm/DTR]]</f>
        <v>001J3000002HLfmIAGĐại Lộc</v>
      </c>
      <c r="G34" s="211" t="s">
        <v>81</v>
      </c>
      <c r="H34" s="211" t="str">
        <f>_xlfn.XLOOKUP(Chitieu[[#This Row],[Loại hàng]],Table59[Column1],Table59[Qui đổi])</f>
        <v>PET chai</v>
      </c>
      <c r="I34" s="211">
        <v>5</v>
      </c>
      <c r="K34" s="211">
        <f>SUMIFS(Table10[Sản lượng Tấn],Table10[Ghi chú],Chitieu[[#This Row],[qui đổi ]],Table10[Column1],Chitieu[[#This Row],[Column1]])</f>
        <v>1.04</v>
      </c>
      <c r="L34" s="396">
        <f>IFERROR((Chitieu[[#This Row],[Thực hiện]]/Chitieu[[#This Row],[Chỉ tiêu]]),0)</f>
        <v>0.20800000000000002</v>
      </c>
      <c r="M34" s="396">
        <f>IFERROR((Chitieu[[#This Row],[Thực hiện]]/Chitieu[[#This Row],[PO]]),0)</f>
        <v>0</v>
      </c>
      <c r="N34" s="397">
        <f>IF(Chitieu[[#This Row],[PO Đạt 90%]]&gt;=90%,1,0)</f>
        <v>0</v>
      </c>
      <c r="O34" s="397">
        <f>IF(COUNTIFS($E$4:E34,E34,$A$4:A34,"Trạm")=1,1,0)</f>
        <v>0</v>
      </c>
      <c r="P34" s="397">
        <f>IF(Chitieu[[#This Row],[PO]]&gt;0,1,0)</f>
        <v>0</v>
      </c>
      <c r="Q34" s="397" t="str">
        <f>_xlfn.XLOOKUP(Chitieu[[#This Row],[Tỉnh]],Table9[Tỉnh cũ],Table9[Giám Sát])</f>
        <v>Trần Xuân Kiên</v>
      </c>
      <c r="R34" s="397" t="str">
        <f>_xlfn.XLOOKUP(Chitieu[[#This Row],[Tỉnh]],Table9[Tỉnh cũ],Table9[Thị Trường])</f>
        <v>Trần Xuân Kiên</v>
      </c>
      <c r="S34" s="397" t="str">
        <f>_xlfn.XLOOKUP(Chitieu[[#This Row],[Tỉnh]],Table9[Tỉnh cũ],Table9[Khu vực])</f>
        <v>Tây Nguyên</v>
      </c>
      <c r="T34" s="397" t="str">
        <f>IF(Chitieu[[#This Row],[Trạm/DTR]]="DTR","DTR","Trạm")</f>
        <v>Trạm</v>
      </c>
      <c r="U34" s="397" t="str">
        <f>IF(Chitieu[[#This Row],[Trạm/DTR]]="DTR",_xlfn.XLOOKUP(Chitieu[[#This Row],[ID NCC]],DS_NCC_DTR[ID NCC],DS_NCC_DTR[Tỉnh cũ]),_xlfn.XLOOKUP(Chitieu[[#This Row],[ID NCC]],Data_TongTram2[ID NCC],Data_TongTram2[Tỉnh cũ]))</f>
        <v>Bình Thuận</v>
      </c>
    </row>
    <row r="35" spans="1:21" hidden="1" x14ac:dyDescent="0.3">
      <c r="A35" s="211" t="s">
        <v>606</v>
      </c>
      <c r="B35" s="211" t="str">
        <f>IF(Chitieu[[#This Row],[Trạm/DTR]]="DTR","",_xlfn.XLOOKUP(Chitieu[[#This Row],[Trạm/DTR]],Table16[Trạm],Table16[[Admin ]]))</f>
        <v>Đào Dương Anh Thư</v>
      </c>
      <c r="C35" s="211" t="str">
        <f>IF(Chitieu[[#This Row],[Trạm/DTR]]="DTR",_xlfn.XLOOKUP(Chitieu[[#This Row],[ID NCC]],DS_NCC_DTR[ID NCC],DS_NCC_DTR[Admin miền]),_xlfn.XLOOKUP(Chitieu[[#This Row],[ID NCC]],Data_TongTram2[ID NCC],Data_TongTram2[Admin Miền]))</f>
        <v>Nguyễn Hoàng Thúy KN</v>
      </c>
      <c r="D35" s="211" t="s">
        <v>351</v>
      </c>
      <c r="E35" s="211" t="str">
        <f>IF(Chitieu[[#This Row],[Trạm/DTR]]="DTR",_xlfn.XLOOKUP(Chitieu[[#This Row],[ID NCC]],DS_NCC_DTR[ID NCC],DS_NCC_DTR[Tên NCC]),_xlfn.XLOOKUP(Chitieu[[#This Row],[ID NCC]],Data_TongTram2[ID NCC],Data_TongTram2[Tên NCC]))</f>
        <v>Hkd Lê Phú Bình</v>
      </c>
      <c r="F35" s="211" t="str">
        <f>Chitieu[[#This Row],[ID NCC]]&amp;Chitieu[[#This Row],[Trạm/DTR]]</f>
        <v>001J3000002HLl1IAGĐại Lộc</v>
      </c>
      <c r="G35" s="211" t="s">
        <v>81</v>
      </c>
      <c r="H35" s="211" t="str">
        <f>_xlfn.XLOOKUP(Chitieu[[#This Row],[Loại hàng]],Table59[Column1],Table59[Qui đổi])</f>
        <v>PET chai</v>
      </c>
      <c r="I35" s="211">
        <v>5</v>
      </c>
      <c r="K35" s="211">
        <f>SUMIFS(Table10[Sản lượng Tấn],Table10[Ghi chú],Chitieu[[#This Row],[qui đổi ]],Table10[Column1],Chitieu[[#This Row],[Column1]])</f>
        <v>4.4140000000000006</v>
      </c>
      <c r="L35" s="396">
        <f>IFERROR((Chitieu[[#This Row],[Thực hiện]]/Chitieu[[#This Row],[Chỉ tiêu]]),0)</f>
        <v>0.88280000000000014</v>
      </c>
      <c r="M35" s="396">
        <f>IFERROR((Chitieu[[#This Row],[Thực hiện]]/Chitieu[[#This Row],[PO]]),0)</f>
        <v>0</v>
      </c>
      <c r="N35" s="397">
        <f>IF(Chitieu[[#This Row],[PO Đạt 90%]]&gt;=90%,1,0)</f>
        <v>0</v>
      </c>
      <c r="O35" s="397">
        <f>IF(COUNTIFS($E$4:E35,E35,$A$4:A35,"Trạm")=1,1,0)</f>
        <v>0</v>
      </c>
      <c r="P35" s="397">
        <f>IF(Chitieu[[#This Row],[PO]]&gt;0,1,0)</f>
        <v>0</v>
      </c>
      <c r="Q35" s="397" t="str">
        <f>_xlfn.XLOOKUP(Chitieu[[#This Row],[Tỉnh]],Table9[Tỉnh cũ],Table9[Giám Sát])</f>
        <v>Trần Xuân Kiên</v>
      </c>
      <c r="R35" s="397" t="str">
        <f>_xlfn.XLOOKUP(Chitieu[[#This Row],[Tỉnh]],Table9[Tỉnh cũ],Table9[Thị Trường])</f>
        <v>Trần Xuân Kiên</v>
      </c>
      <c r="S35" s="397" t="str">
        <f>_xlfn.XLOOKUP(Chitieu[[#This Row],[Tỉnh]],Table9[Tỉnh cũ],Table9[Khu vực])</f>
        <v>Tây Nguyên</v>
      </c>
      <c r="T35" s="397" t="str">
        <f>IF(Chitieu[[#This Row],[Trạm/DTR]]="DTR","DTR","Trạm")</f>
        <v>Trạm</v>
      </c>
      <c r="U35" s="397" t="str">
        <f>IF(Chitieu[[#This Row],[Trạm/DTR]]="DTR",_xlfn.XLOOKUP(Chitieu[[#This Row],[ID NCC]],DS_NCC_DTR[ID NCC],DS_NCC_DTR[Tỉnh cũ]),_xlfn.XLOOKUP(Chitieu[[#This Row],[ID NCC]],Data_TongTram2[ID NCC],Data_TongTram2[Tỉnh cũ]))</f>
        <v>Bình Thuận</v>
      </c>
    </row>
    <row r="36" spans="1:21" hidden="1" x14ac:dyDescent="0.3">
      <c r="A36" s="211" t="s">
        <v>606</v>
      </c>
      <c r="B36" s="211" t="str">
        <f>IF(Chitieu[[#This Row],[Trạm/DTR]]="DTR","",_xlfn.XLOOKUP(Chitieu[[#This Row],[Trạm/DTR]],Table16[Trạm],Table16[[Admin ]]))</f>
        <v>Đào Dương Anh Thư</v>
      </c>
      <c r="C36" s="211" t="str">
        <f>IF(Chitieu[[#This Row],[Trạm/DTR]]="DTR",_xlfn.XLOOKUP(Chitieu[[#This Row],[ID NCC]],DS_NCC_DTR[ID NCC],DS_NCC_DTR[Admin miền]),_xlfn.XLOOKUP(Chitieu[[#This Row],[ID NCC]],Data_TongTram2[ID NCC],Data_TongTram2[Admin Miền]))</f>
        <v>Nguyễn Hoàng Thúy KN</v>
      </c>
      <c r="D36" s="211" t="s">
        <v>737</v>
      </c>
      <c r="E36" s="211" t="str">
        <f>IF(Chitieu[[#This Row],[Trạm/DTR]]="DTR",_xlfn.XLOOKUP(Chitieu[[#This Row],[ID NCC]],DS_NCC_DTR[ID NCC],DS_NCC_DTR[Tên NCC]),_xlfn.XLOOKUP(Chitieu[[#This Row],[ID NCC]],Data_TongTram2[ID NCC],Data_TongTram2[Tên NCC]))</f>
        <v>Cô Nga Phan Thiết</v>
      </c>
      <c r="F36" s="211" t="str">
        <f>Chitieu[[#This Row],[ID NCC]]&amp;Chitieu[[#This Row],[Trạm/DTR]]</f>
        <v>001J3000002HLl4IAGĐại Lộc</v>
      </c>
      <c r="G36" s="211" t="s">
        <v>81</v>
      </c>
      <c r="H36" s="211" t="str">
        <f>_xlfn.XLOOKUP(Chitieu[[#This Row],[Loại hàng]],Table59[Column1],Table59[Qui đổi])</f>
        <v>PET chai</v>
      </c>
      <c r="I36" s="211">
        <v>5</v>
      </c>
      <c r="K36" s="211">
        <f>SUMIFS(Table10[Sản lượng Tấn],Table10[Ghi chú],Chitieu[[#This Row],[qui đổi ]],Table10[Column1],Chitieu[[#This Row],[Column1]])</f>
        <v>0</v>
      </c>
      <c r="L36" s="396">
        <f>IFERROR((Chitieu[[#This Row],[Thực hiện]]/Chitieu[[#This Row],[Chỉ tiêu]]),0)</f>
        <v>0</v>
      </c>
      <c r="M36" s="396">
        <f>IFERROR((Chitieu[[#This Row],[Thực hiện]]/Chitieu[[#This Row],[PO]]),0)</f>
        <v>0</v>
      </c>
      <c r="N36" s="397">
        <f>IF(Chitieu[[#This Row],[PO Đạt 90%]]&gt;=90%,1,0)</f>
        <v>0</v>
      </c>
      <c r="O36" s="397">
        <f>IF(COUNTIFS($E$4:E36,E36,$A$4:A36,"Trạm")=1,1,0)</f>
        <v>0</v>
      </c>
      <c r="P36" s="397">
        <f>IF(Chitieu[[#This Row],[PO]]&gt;0,1,0)</f>
        <v>0</v>
      </c>
      <c r="Q36" s="397" t="str">
        <f>_xlfn.XLOOKUP(Chitieu[[#This Row],[Tỉnh]],Table9[Tỉnh cũ],Table9[Giám Sát])</f>
        <v>Trần Xuân Kiên</v>
      </c>
      <c r="R36" s="397" t="str">
        <f>_xlfn.XLOOKUP(Chitieu[[#This Row],[Tỉnh]],Table9[Tỉnh cũ],Table9[Thị Trường])</f>
        <v>Trần Xuân Kiên</v>
      </c>
      <c r="S36" s="397" t="str">
        <f>_xlfn.XLOOKUP(Chitieu[[#This Row],[Tỉnh]],Table9[Tỉnh cũ],Table9[Khu vực])</f>
        <v>Tây Nguyên</v>
      </c>
      <c r="T36" s="397" t="str">
        <f>IF(Chitieu[[#This Row],[Trạm/DTR]]="DTR","DTR","Trạm")</f>
        <v>Trạm</v>
      </c>
      <c r="U36" s="397" t="str">
        <f>IF(Chitieu[[#This Row],[Trạm/DTR]]="DTR",_xlfn.XLOOKUP(Chitieu[[#This Row],[ID NCC]],DS_NCC_DTR[ID NCC],DS_NCC_DTR[Tỉnh cũ]),_xlfn.XLOOKUP(Chitieu[[#This Row],[ID NCC]],Data_TongTram2[ID NCC],Data_TongTram2[Tỉnh cũ]))</f>
        <v>Bình Thuận</v>
      </c>
    </row>
    <row r="37" spans="1:21" hidden="1" x14ac:dyDescent="0.3">
      <c r="A37" s="211" t="s">
        <v>606</v>
      </c>
      <c r="B37" s="211" t="str">
        <f>IF(Chitieu[[#This Row],[Trạm/DTR]]="DTR","",_xlfn.XLOOKUP(Chitieu[[#This Row],[Trạm/DTR]],Table16[Trạm],Table16[[Admin ]]))</f>
        <v>Đào Dương Anh Thư</v>
      </c>
      <c r="C37" s="211" t="str">
        <f>IF(Chitieu[[#This Row],[Trạm/DTR]]="DTR",_xlfn.XLOOKUP(Chitieu[[#This Row],[ID NCC]],DS_NCC_DTR[ID NCC],DS_NCC_DTR[Admin miền]),_xlfn.XLOOKUP(Chitieu[[#This Row],[ID NCC]],Data_TongTram2[ID NCC],Data_TongTram2[Admin Miền]))</f>
        <v>Nguyễn Hoàng Thúy KN</v>
      </c>
      <c r="D37" s="211" t="s">
        <v>316</v>
      </c>
      <c r="E37" s="211" t="str">
        <f>IF(Chitieu[[#This Row],[Trạm/DTR]]="DTR",_xlfn.XLOOKUP(Chitieu[[#This Row],[ID NCC]],DS_NCC_DTR[ID NCC],DS_NCC_DTR[Tên NCC]),_xlfn.XLOOKUP(Chitieu[[#This Row],[ID NCC]],Data_TongTram2[ID NCC],Data_TongTram2[Tên NCC]))</f>
        <v>Hkd Hồ Danh</v>
      </c>
      <c r="F37" s="211" t="str">
        <f>Chitieu[[#This Row],[ID NCC]]&amp;Chitieu[[#This Row],[Trạm/DTR]]</f>
        <v>001J3000002HLmzIAGĐại Lộc</v>
      </c>
      <c r="G37" s="211" t="s">
        <v>81</v>
      </c>
      <c r="H37" s="211" t="str">
        <f>_xlfn.XLOOKUP(Chitieu[[#This Row],[Loại hàng]],Table59[Column1],Table59[Qui đổi])</f>
        <v>PET chai</v>
      </c>
      <c r="I37" s="211">
        <v>30</v>
      </c>
      <c r="K37" s="211">
        <f>SUMIFS(Table10[Sản lượng Tấn],Table10[Ghi chú],Chitieu[[#This Row],[qui đổi ]],Table10[Column1],Chitieu[[#This Row],[Column1]])</f>
        <v>25.649999999999995</v>
      </c>
      <c r="L37" s="396">
        <f>IFERROR((Chitieu[[#This Row],[Thực hiện]]/Chitieu[[#This Row],[Chỉ tiêu]]),0)</f>
        <v>0.85499999999999987</v>
      </c>
      <c r="M37" s="396">
        <f>IFERROR((Chitieu[[#This Row],[Thực hiện]]/Chitieu[[#This Row],[PO]]),0)</f>
        <v>0</v>
      </c>
      <c r="N37" s="397">
        <f>IF(Chitieu[[#This Row],[PO Đạt 90%]]&gt;=90%,1,0)</f>
        <v>0</v>
      </c>
      <c r="O37" s="397">
        <f>IF(COUNTIFS($E$4:E37,E37,$A$4:A37,"Trạm")=1,1,0)</f>
        <v>0</v>
      </c>
      <c r="P37" s="397">
        <f>IF(Chitieu[[#This Row],[PO]]&gt;0,1,0)</f>
        <v>0</v>
      </c>
      <c r="Q37" s="397" t="str">
        <f>_xlfn.XLOOKUP(Chitieu[[#This Row],[Tỉnh]],Table9[Tỉnh cũ],Table9[Giám Sát])</f>
        <v>Trần Xuân Kiên</v>
      </c>
      <c r="R37" s="397" t="str">
        <f>_xlfn.XLOOKUP(Chitieu[[#This Row],[Tỉnh]],Table9[Tỉnh cũ],Table9[Thị Trường])</f>
        <v>Trần Xuân Kiên</v>
      </c>
      <c r="S37" s="397" t="str">
        <f>_xlfn.XLOOKUP(Chitieu[[#This Row],[Tỉnh]],Table9[Tỉnh cũ],Table9[Khu vực])</f>
        <v>Tây Nguyên</v>
      </c>
      <c r="T37" s="397" t="str">
        <f>IF(Chitieu[[#This Row],[Trạm/DTR]]="DTR","DTR","Trạm")</f>
        <v>Trạm</v>
      </c>
      <c r="U37" s="397" t="str">
        <f>IF(Chitieu[[#This Row],[Trạm/DTR]]="DTR",_xlfn.XLOOKUP(Chitieu[[#This Row],[ID NCC]],DS_NCC_DTR[ID NCC],DS_NCC_DTR[Tỉnh cũ]),_xlfn.XLOOKUP(Chitieu[[#This Row],[ID NCC]],Data_TongTram2[ID NCC],Data_TongTram2[Tỉnh cũ]))</f>
        <v>Bình Thuận</v>
      </c>
    </row>
    <row r="38" spans="1:21" hidden="1" x14ac:dyDescent="0.3">
      <c r="A38" s="211" t="s">
        <v>606</v>
      </c>
      <c r="B38" s="211" t="str">
        <f>IF(Chitieu[[#This Row],[Trạm/DTR]]="DTR","",_xlfn.XLOOKUP(Chitieu[[#This Row],[Trạm/DTR]],Table16[Trạm],Table16[[Admin ]]))</f>
        <v>Đào Dương Anh Thư</v>
      </c>
      <c r="C38" s="211" t="str">
        <f>IF(Chitieu[[#This Row],[Trạm/DTR]]="DTR",_xlfn.XLOOKUP(Chitieu[[#This Row],[ID NCC]],DS_NCC_DTR[ID NCC],DS_NCC_DTR[Admin miền]),_xlfn.XLOOKUP(Chitieu[[#This Row],[ID NCC]],Data_TongTram2[ID NCC],Data_TongTram2[Admin Miền]))</f>
        <v>Nguyễn Hoàng Thúy KN</v>
      </c>
      <c r="D38" s="211" t="s">
        <v>1662</v>
      </c>
      <c r="E38" s="211" t="str">
        <f>IF(Chitieu[[#This Row],[Trạm/DTR]]="DTR",_xlfn.XLOOKUP(Chitieu[[#This Row],[ID NCC]],DS_NCC_DTR[ID NCC],DS_NCC_DTR[Tên NCC]),_xlfn.XLOOKUP(Chitieu[[#This Row],[ID NCC]],Data_TongTram2[ID NCC],Data_TongTram2[Tên NCC]))</f>
        <v>Nguyễn Thị Lành</v>
      </c>
      <c r="F38" s="211" t="str">
        <f>Chitieu[[#This Row],[ID NCC]]&amp;Chitieu[[#This Row],[Trạm/DTR]]</f>
        <v>001J3000002HLn0IAGĐại Lộc</v>
      </c>
      <c r="G38" s="211" t="s">
        <v>81</v>
      </c>
      <c r="H38" s="211" t="str">
        <f>_xlfn.XLOOKUP(Chitieu[[#This Row],[Loại hàng]],Table59[Column1],Table59[Qui đổi])</f>
        <v>PET chai</v>
      </c>
      <c r="I38" s="211">
        <v>5</v>
      </c>
      <c r="K38" s="211">
        <f>SUMIFS(Table10[Sản lượng Tấn],Table10[Ghi chú],Chitieu[[#This Row],[qui đổi ]],Table10[Column1],Chitieu[[#This Row],[Column1]])</f>
        <v>4.17</v>
      </c>
      <c r="L38" s="396">
        <f>IFERROR((Chitieu[[#This Row],[Thực hiện]]/Chitieu[[#This Row],[Chỉ tiêu]]),0)</f>
        <v>0.83399999999999996</v>
      </c>
      <c r="M38" s="396">
        <f>IFERROR((Chitieu[[#This Row],[Thực hiện]]/Chitieu[[#This Row],[PO]]),0)</f>
        <v>0</v>
      </c>
      <c r="N38" s="397">
        <f>IF(Chitieu[[#This Row],[PO Đạt 90%]]&gt;=90%,1,0)</f>
        <v>0</v>
      </c>
      <c r="O38" s="397">
        <f>IF(COUNTIFS($E$4:E38,E38,$A$4:A38,"Trạm")=1,1,0)</f>
        <v>0</v>
      </c>
      <c r="P38" s="397">
        <f>IF(Chitieu[[#This Row],[PO]]&gt;0,1,0)</f>
        <v>0</v>
      </c>
      <c r="Q38" s="397" t="str">
        <f>_xlfn.XLOOKUP(Chitieu[[#This Row],[Tỉnh]],Table9[Tỉnh cũ],Table9[Giám Sát])</f>
        <v>Trần Xuân Kiên</v>
      </c>
      <c r="R38" s="397" t="str">
        <f>_xlfn.XLOOKUP(Chitieu[[#This Row],[Tỉnh]],Table9[Tỉnh cũ],Table9[Thị Trường])</f>
        <v>Trần Xuân Kiên</v>
      </c>
      <c r="S38" s="397" t="str">
        <f>_xlfn.XLOOKUP(Chitieu[[#This Row],[Tỉnh]],Table9[Tỉnh cũ],Table9[Khu vực])</f>
        <v>Tây Nguyên</v>
      </c>
      <c r="T38" s="397" t="str">
        <f>IF(Chitieu[[#This Row],[Trạm/DTR]]="DTR","DTR","Trạm")</f>
        <v>Trạm</v>
      </c>
      <c r="U38" s="397" t="str">
        <f>IF(Chitieu[[#This Row],[Trạm/DTR]]="DTR",_xlfn.XLOOKUP(Chitieu[[#This Row],[ID NCC]],DS_NCC_DTR[ID NCC],DS_NCC_DTR[Tỉnh cũ]),_xlfn.XLOOKUP(Chitieu[[#This Row],[ID NCC]],Data_TongTram2[ID NCC],Data_TongTram2[Tỉnh cũ]))</f>
        <v>Bình Thuận</v>
      </c>
    </row>
    <row r="39" spans="1:21" hidden="1" x14ac:dyDescent="0.3">
      <c r="A39" s="211" t="s">
        <v>606</v>
      </c>
      <c r="B39" s="211" t="str">
        <f>IF(Chitieu[[#This Row],[Trạm/DTR]]="DTR","",_xlfn.XLOOKUP(Chitieu[[#This Row],[Trạm/DTR]],Table16[Trạm],Table16[[Admin ]]))</f>
        <v>Đào Dương Anh Thư</v>
      </c>
      <c r="C39" s="211" t="str">
        <f>IF(Chitieu[[#This Row],[Trạm/DTR]]="DTR",_xlfn.XLOOKUP(Chitieu[[#This Row],[ID NCC]],DS_NCC_DTR[ID NCC],DS_NCC_DTR[Admin miền]),_xlfn.XLOOKUP(Chitieu[[#This Row],[ID NCC]],Data_TongTram2[ID NCC],Data_TongTram2[Admin Miền]))</f>
        <v>Nguyễn Hoàng Thúy KN</v>
      </c>
      <c r="D39" s="211" t="s">
        <v>1256</v>
      </c>
      <c r="E39" s="211" t="str">
        <f>IF(Chitieu[[#This Row],[Trạm/DTR]]="DTR",_xlfn.XLOOKUP(Chitieu[[#This Row],[ID NCC]],DS_NCC_DTR[ID NCC],DS_NCC_DTR[Tên NCC]),_xlfn.XLOOKUP(Chitieu[[#This Row],[ID NCC]],Data_TongTram2[ID NCC],Data_TongTram2[Tên NCC]))</f>
        <v>Chị My</v>
      </c>
      <c r="F39" s="211" t="str">
        <f>Chitieu[[#This Row],[ID NCC]]&amp;Chitieu[[#This Row],[Trạm/DTR]]</f>
        <v>001dc00000bsNcCAAUĐại Lộc</v>
      </c>
      <c r="G39" s="211" t="s">
        <v>81</v>
      </c>
      <c r="H39" s="211" t="str">
        <f>_xlfn.XLOOKUP(Chitieu[[#This Row],[Loại hàng]],Table59[Column1],Table59[Qui đổi])</f>
        <v>PET chai</v>
      </c>
      <c r="I39" s="211">
        <v>10</v>
      </c>
      <c r="K39" s="211">
        <f>SUMIFS(Table10[Sản lượng Tấn],Table10[Ghi chú],Chitieu[[#This Row],[qui đổi ]],Table10[Column1],Chitieu[[#This Row],[Column1]])</f>
        <v>0</v>
      </c>
      <c r="L39" s="396">
        <f>IFERROR((Chitieu[[#This Row],[Thực hiện]]/Chitieu[[#This Row],[Chỉ tiêu]]),0)</f>
        <v>0</v>
      </c>
      <c r="M39" s="396">
        <f>IFERROR((Chitieu[[#This Row],[Thực hiện]]/Chitieu[[#This Row],[PO]]),0)</f>
        <v>0</v>
      </c>
      <c r="N39" s="397">
        <f>IF(Chitieu[[#This Row],[PO Đạt 90%]]&gt;=90%,1,0)</f>
        <v>0</v>
      </c>
      <c r="O39" s="397">
        <f>IF(COUNTIFS($E$4:E39,E39,$A$4:A39,"Trạm")=1,1,0)</f>
        <v>0</v>
      </c>
      <c r="P39" s="397">
        <f>IF(Chitieu[[#This Row],[PO]]&gt;0,1,0)</f>
        <v>0</v>
      </c>
      <c r="Q39" s="397" t="str">
        <f>_xlfn.XLOOKUP(Chitieu[[#This Row],[Tỉnh]],Table9[Tỉnh cũ],Table9[Giám Sát])</f>
        <v>Trần Xuân Kiên</v>
      </c>
      <c r="R39" s="397" t="str">
        <f>_xlfn.XLOOKUP(Chitieu[[#This Row],[Tỉnh]],Table9[Tỉnh cũ],Table9[Thị Trường])</f>
        <v>Nguyễn Thị Hạnh Dung</v>
      </c>
      <c r="S39" s="397" t="str">
        <f>_xlfn.XLOOKUP(Chitieu[[#This Row],[Tỉnh]],Table9[Tỉnh cũ],Table9[Khu vực])</f>
        <v>Tây Nguyên</v>
      </c>
      <c r="T39" s="397" t="str">
        <f>IF(Chitieu[[#This Row],[Trạm/DTR]]="DTR","DTR","Trạm")</f>
        <v>Trạm</v>
      </c>
      <c r="U39" s="397" t="str">
        <f>IF(Chitieu[[#This Row],[Trạm/DTR]]="DTR",_xlfn.XLOOKUP(Chitieu[[#This Row],[ID NCC]],DS_NCC_DTR[ID NCC],DS_NCC_DTR[Tỉnh cũ]),_xlfn.XLOOKUP(Chitieu[[#This Row],[ID NCC]],Data_TongTram2[ID NCC],Data_TongTram2[Tỉnh cũ]))</f>
        <v>Đắk Lắk</v>
      </c>
    </row>
    <row r="40" spans="1:21" hidden="1" x14ac:dyDescent="0.3">
      <c r="A40" s="211" t="s">
        <v>606</v>
      </c>
      <c r="B40" s="211" t="str">
        <f>IF(Chitieu[[#This Row],[Trạm/DTR]]="DTR","",_xlfn.XLOOKUP(Chitieu[[#This Row],[Trạm/DTR]],Table16[Trạm],Table16[[Admin ]]))</f>
        <v>Đào Dương Anh Thư</v>
      </c>
      <c r="C40" s="211" t="str">
        <f>IF(Chitieu[[#This Row],[Trạm/DTR]]="DTR",_xlfn.XLOOKUP(Chitieu[[#This Row],[ID NCC]],DS_NCC_DTR[ID NCC],DS_NCC_DTR[Admin miền]),_xlfn.XLOOKUP(Chitieu[[#This Row],[ID NCC]],Data_TongTram2[ID NCC],Data_TongTram2[Admin Miền]))</f>
        <v>Nguyễn Hoàng Thúy KN</v>
      </c>
      <c r="D40" s="211" t="s">
        <v>374</v>
      </c>
      <c r="E40" s="211" t="str">
        <f>IF(Chitieu[[#This Row],[Trạm/DTR]]="DTR",_xlfn.XLOOKUP(Chitieu[[#This Row],[ID NCC]],DS_NCC_DTR[ID NCC],DS_NCC_DTR[Tên NCC]),_xlfn.XLOOKUP(Chitieu[[#This Row],[ID NCC]],Data_TongTram2[ID NCC],Data_TongTram2[Tên NCC]))</f>
        <v>Trường Ái</v>
      </c>
      <c r="F40" s="211" t="str">
        <f>Chitieu[[#This Row],[ID NCC]]&amp;Chitieu[[#This Row],[Trạm/DTR]]</f>
        <v>001dc00000hsbxvAAAĐại Lộc</v>
      </c>
      <c r="G40" s="211" t="s">
        <v>81</v>
      </c>
      <c r="H40" s="211" t="str">
        <f>_xlfn.XLOOKUP(Chitieu[[#This Row],[Loại hàng]],Table59[Column1],Table59[Qui đổi])</f>
        <v>PET chai</v>
      </c>
      <c r="I40" s="211">
        <v>10</v>
      </c>
      <c r="K40" s="211">
        <f>SUMIFS(Table10[Sản lượng Tấn],Table10[Ghi chú],Chitieu[[#This Row],[qui đổi ]],Table10[Column1],Chitieu[[#This Row],[Column1]])</f>
        <v>0</v>
      </c>
      <c r="L40" s="396">
        <f>IFERROR((Chitieu[[#This Row],[Thực hiện]]/Chitieu[[#This Row],[Chỉ tiêu]]),0)</f>
        <v>0</v>
      </c>
      <c r="M40" s="396">
        <f>IFERROR((Chitieu[[#This Row],[Thực hiện]]/Chitieu[[#This Row],[PO]]),0)</f>
        <v>0</v>
      </c>
      <c r="N40" s="397">
        <f>IF(Chitieu[[#This Row],[PO Đạt 90%]]&gt;=90%,1,0)</f>
        <v>0</v>
      </c>
      <c r="O40" s="397">
        <f>IF(COUNTIFS($E$4:E40,E40,$A$4:A40,"Trạm")=1,1,0)</f>
        <v>0</v>
      </c>
      <c r="P40" s="397">
        <f>IF(Chitieu[[#This Row],[PO]]&gt;0,1,0)</f>
        <v>0</v>
      </c>
      <c r="Q40" s="397" t="str">
        <f>_xlfn.XLOOKUP(Chitieu[[#This Row],[Tỉnh]],Table9[Tỉnh cũ],Table9[Giám Sát])</f>
        <v>Trần Xuân Kiên</v>
      </c>
      <c r="R40" s="397" t="str">
        <f>_xlfn.XLOOKUP(Chitieu[[#This Row],[Tỉnh]],Table9[Tỉnh cũ],Table9[Thị Trường])</f>
        <v>Trần Xuân Kiên</v>
      </c>
      <c r="S40" s="397" t="str">
        <f>_xlfn.XLOOKUP(Chitieu[[#This Row],[Tỉnh]],Table9[Tỉnh cũ],Table9[Khu vực])</f>
        <v>Tây Nguyên</v>
      </c>
      <c r="T40" s="397" t="str">
        <f>IF(Chitieu[[#This Row],[Trạm/DTR]]="DTR","DTR","Trạm")</f>
        <v>Trạm</v>
      </c>
      <c r="U40" s="397" t="str">
        <f>IF(Chitieu[[#This Row],[Trạm/DTR]]="DTR",_xlfn.XLOOKUP(Chitieu[[#This Row],[ID NCC]],DS_NCC_DTR[ID NCC],DS_NCC_DTR[Tỉnh cũ]),_xlfn.XLOOKUP(Chitieu[[#This Row],[ID NCC]],Data_TongTram2[ID NCC],Data_TongTram2[Tỉnh cũ]))</f>
        <v>Đắk Nông</v>
      </c>
    </row>
    <row r="41" spans="1:21" hidden="1" x14ac:dyDescent="0.3">
      <c r="A41" s="211" t="s">
        <v>606</v>
      </c>
      <c r="B41" s="211" t="str">
        <f>IF(Chitieu[[#This Row],[Trạm/DTR]]="DTR","",_xlfn.XLOOKUP(Chitieu[[#This Row],[Trạm/DTR]],Table16[Trạm],Table16[[Admin ]]))</f>
        <v>Đào Dương Anh Thư</v>
      </c>
      <c r="C41" s="211" t="str">
        <f>IF(Chitieu[[#This Row],[Trạm/DTR]]="DTR",_xlfn.XLOOKUP(Chitieu[[#This Row],[ID NCC]],DS_NCC_DTR[ID NCC],DS_NCC_DTR[Admin miền]),_xlfn.XLOOKUP(Chitieu[[#This Row],[ID NCC]],Data_TongTram2[ID NCC],Data_TongTram2[Admin Miền]))</f>
        <v>Nguyễn Hoàng Thúy KN</v>
      </c>
      <c r="D41" s="211" t="s">
        <v>1644</v>
      </c>
      <c r="E41" s="211" t="str">
        <f>IF(Chitieu[[#This Row],[Trạm/DTR]]="DTR",_xlfn.XLOOKUP(Chitieu[[#This Row],[ID NCC]],DS_NCC_DTR[ID NCC],DS_NCC_DTR[Tên NCC]),_xlfn.XLOOKUP(Chitieu[[#This Row],[ID NCC]],Data_TongTram2[ID NCC],Data_TongTram2[Tên NCC]))</f>
        <v>Chị Gái Khánh Hòa</v>
      </c>
      <c r="F41" s="211" t="str">
        <f>Chitieu[[#This Row],[ID NCC]]&amp;Chitieu[[#This Row],[Trạm/DTR]]</f>
        <v>001J3000002HjIdIAKĐại Lộc</v>
      </c>
      <c r="G41" s="211" t="s">
        <v>81</v>
      </c>
      <c r="H41" s="211" t="str">
        <f>_xlfn.XLOOKUP(Chitieu[[#This Row],[Loại hàng]],Table59[Column1],Table59[Qui đổi])</f>
        <v>PET chai</v>
      </c>
      <c r="I41" s="211">
        <v>10</v>
      </c>
      <c r="K41" s="211">
        <f>SUMIFS(Table10[Sản lượng Tấn],Table10[Ghi chú],Chitieu[[#This Row],[qui đổi ]],Table10[Column1],Chitieu[[#This Row],[Column1]])</f>
        <v>0</v>
      </c>
      <c r="L41" s="396">
        <f>IFERROR((Chitieu[[#This Row],[Thực hiện]]/Chitieu[[#This Row],[Chỉ tiêu]]),0)</f>
        <v>0</v>
      </c>
      <c r="M41" s="396">
        <f>IFERROR((Chitieu[[#This Row],[Thực hiện]]/Chitieu[[#This Row],[PO]]),0)</f>
        <v>0</v>
      </c>
      <c r="N41" s="397">
        <f>IF(Chitieu[[#This Row],[PO Đạt 90%]]&gt;=90%,1,0)</f>
        <v>0</v>
      </c>
      <c r="O41" s="397">
        <f>IF(COUNTIFS($E$4:E41,E41,$A$4:A41,"Trạm")=1,1,0)</f>
        <v>0</v>
      </c>
      <c r="P41" s="397">
        <f>IF(Chitieu[[#This Row],[PO]]&gt;0,1,0)</f>
        <v>0</v>
      </c>
      <c r="Q41" s="397" t="str">
        <f>_xlfn.XLOOKUP(Chitieu[[#This Row],[Tỉnh]],Table9[Tỉnh cũ],Table9[Giám Sát])</f>
        <v>Trần Xuân Kiên</v>
      </c>
      <c r="R41" s="397" t="str">
        <f>_xlfn.XLOOKUP(Chitieu[[#This Row],[Tỉnh]],Table9[Tỉnh cũ],Table9[Thị Trường])</f>
        <v>Nguyễn Văn Cường</v>
      </c>
      <c r="S41" s="397" t="str">
        <f>_xlfn.XLOOKUP(Chitieu[[#This Row],[Tỉnh]],Table9[Tỉnh cũ],Table9[Khu vực])</f>
        <v>Tây Nguyên</v>
      </c>
      <c r="T41" s="397" t="str">
        <f>IF(Chitieu[[#This Row],[Trạm/DTR]]="DTR","DTR","Trạm")</f>
        <v>Trạm</v>
      </c>
      <c r="U41" s="397" t="str">
        <f>IF(Chitieu[[#This Row],[Trạm/DTR]]="DTR",_xlfn.XLOOKUP(Chitieu[[#This Row],[ID NCC]],DS_NCC_DTR[ID NCC],DS_NCC_DTR[Tỉnh cũ]),_xlfn.XLOOKUP(Chitieu[[#This Row],[ID NCC]],Data_TongTram2[ID NCC],Data_TongTram2[Tỉnh cũ]))</f>
        <v>Khánh Hòa</v>
      </c>
    </row>
    <row r="42" spans="1:21" hidden="1" x14ac:dyDescent="0.3">
      <c r="A42" s="211" t="s">
        <v>606</v>
      </c>
      <c r="B42" s="211" t="str">
        <f>IF(Chitieu[[#This Row],[Trạm/DTR]]="DTR","",_xlfn.XLOOKUP(Chitieu[[#This Row],[Trạm/DTR]],Table16[Trạm],Table16[[Admin ]]))</f>
        <v>Đào Dương Anh Thư</v>
      </c>
      <c r="C42" s="211" t="str">
        <f>IF(Chitieu[[#This Row],[Trạm/DTR]]="DTR",_xlfn.XLOOKUP(Chitieu[[#This Row],[ID NCC]],DS_NCC_DTR[ID NCC],DS_NCC_DTR[Admin miền]),_xlfn.XLOOKUP(Chitieu[[#This Row],[ID NCC]],Data_TongTram2[ID NCC],Data_TongTram2[Admin Miền]))</f>
        <v>Nguyễn Hoàng Thúy KN</v>
      </c>
      <c r="D42" s="211" t="s">
        <v>621</v>
      </c>
      <c r="E42" s="211" t="str">
        <f>IF(Chitieu[[#This Row],[Trạm/DTR]]="DTR",_xlfn.XLOOKUP(Chitieu[[#This Row],[ID NCC]],DS_NCC_DTR[ID NCC],DS_NCC_DTR[Tên NCC]),_xlfn.XLOOKUP(Chitieu[[#This Row],[ID NCC]],Data_TongTram2[ID NCC],Data_TongTram2[Tên NCC]))</f>
        <v>HKD Thúy Phượng</v>
      </c>
      <c r="F42" s="211" t="str">
        <f>Chitieu[[#This Row],[ID NCC]]&amp;Chitieu[[#This Row],[Trạm/DTR]]</f>
        <v>001J3000002HjIfIAKĐại Lộc</v>
      </c>
      <c r="G42" s="211" t="s">
        <v>81</v>
      </c>
      <c r="H42" s="211" t="str">
        <f>_xlfn.XLOOKUP(Chitieu[[#This Row],[Loại hàng]],Table59[Column1],Table59[Qui đổi])</f>
        <v>PET chai</v>
      </c>
      <c r="I42" s="211">
        <v>10</v>
      </c>
      <c r="K42" s="211">
        <f>SUMIFS(Table10[Sản lượng Tấn],Table10[Ghi chú],Chitieu[[#This Row],[qui đổi ]],Table10[Column1],Chitieu[[#This Row],[Column1]])</f>
        <v>16.738999999999997</v>
      </c>
      <c r="L42" s="396">
        <f>IFERROR((Chitieu[[#This Row],[Thực hiện]]/Chitieu[[#This Row],[Chỉ tiêu]]),0)</f>
        <v>1.6738999999999997</v>
      </c>
      <c r="M42" s="396">
        <f>IFERROR((Chitieu[[#This Row],[Thực hiện]]/Chitieu[[#This Row],[PO]]),0)</f>
        <v>0</v>
      </c>
      <c r="N42" s="397">
        <f>IF(Chitieu[[#This Row],[PO Đạt 90%]]&gt;=90%,1,0)</f>
        <v>0</v>
      </c>
      <c r="O42" s="397">
        <f>IF(COUNTIFS($E$4:E42,E42,$A$4:A42,"Trạm")=1,1,0)</f>
        <v>0</v>
      </c>
      <c r="P42" s="397">
        <f>IF(Chitieu[[#This Row],[PO]]&gt;0,1,0)</f>
        <v>0</v>
      </c>
      <c r="Q42" s="397" t="str">
        <f>_xlfn.XLOOKUP(Chitieu[[#This Row],[Tỉnh]],Table9[Tỉnh cũ],Table9[Giám Sát])</f>
        <v>Trần Xuân Kiên</v>
      </c>
      <c r="R42" s="397" t="str">
        <f>_xlfn.XLOOKUP(Chitieu[[#This Row],[Tỉnh]],Table9[Tỉnh cũ],Table9[Thị Trường])</f>
        <v>Nguyễn Văn Cường</v>
      </c>
      <c r="S42" s="397" t="str">
        <f>_xlfn.XLOOKUP(Chitieu[[#This Row],[Tỉnh]],Table9[Tỉnh cũ],Table9[Khu vực])</f>
        <v>Tây Nguyên</v>
      </c>
      <c r="T42" s="397" t="str">
        <f>IF(Chitieu[[#This Row],[Trạm/DTR]]="DTR","DTR","Trạm")</f>
        <v>Trạm</v>
      </c>
      <c r="U42" s="397" t="str">
        <f>IF(Chitieu[[#This Row],[Trạm/DTR]]="DTR",_xlfn.XLOOKUP(Chitieu[[#This Row],[ID NCC]],DS_NCC_DTR[ID NCC],DS_NCC_DTR[Tỉnh cũ]),_xlfn.XLOOKUP(Chitieu[[#This Row],[ID NCC]],Data_TongTram2[ID NCC],Data_TongTram2[Tỉnh cũ]))</f>
        <v>Khánh Hòa</v>
      </c>
    </row>
    <row r="43" spans="1:21" hidden="1" x14ac:dyDescent="0.3">
      <c r="A43" s="211" t="s">
        <v>606</v>
      </c>
      <c r="B43" s="211" t="str">
        <f>IF(Chitieu[[#This Row],[Trạm/DTR]]="DTR","",_xlfn.XLOOKUP(Chitieu[[#This Row],[Trạm/DTR]],Table16[Trạm],Table16[[Admin ]]))</f>
        <v>Đào Dương Anh Thư</v>
      </c>
      <c r="C43" s="211" t="str">
        <f>IF(Chitieu[[#This Row],[Trạm/DTR]]="DTR",_xlfn.XLOOKUP(Chitieu[[#This Row],[ID NCC]],DS_NCC_DTR[ID NCC],DS_NCC_DTR[Admin miền]),_xlfn.XLOOKUP(Chitieu[[#This Row],[ID NCC]],Data_TongTram2[ID NCC],Data_TongTram2[Admin Miền]))</f>
        <v>Nguyễn Hoàng Thúy KN</v>
      </c>
      <c r="D43" s="211" t="s">
        <v>623</v>
      </c>
      <c r="E43" s="211" t="str">
        <f>IF(Chitieu[[#This Row],[Trạm/DTR]]="DTR",_xlfn.XLOOKUP(Chitieu[[#This Row],[ID NCC]],DS_NCC_DTR[ID NCC],DS_NCC_DTR[Tên NCC]),_xlfn.XLOOKUP(Chitieu[[#This Row],[ID NCC]],Data_TongTram2[ID NCC],Data_TongTram2[Tên NCC]))</f>
        <v>HKD Hoàng Vân-Trần Duy Nhất</v>
      </c>
      <c r="F43" s="211" t="str">
        <f>Chitieu[[#This Row],[ID NCC]]&amp;Chitieu[[#This Row],[Trạm/DTR]]</f>
        <v>001J300000AtDEeIANĐại Lộc</v>
      </c>
      <c r="G43" s="211" t="s">
        <v>81</v>
      </c>
      <c r="H43" s="211" t="str">
        <f>_xlfn.XLOOKUP(Chitieu[[#This Row],[Loại hàng]],Table59[Column1],Table59[Qui đổi])</f>
        <v>PET chai</v>
      </c>
      <c r="I43" s="211">
        <v>80</v>
      </c>
      <c r="K43" s="211">
        <f>SUMIFS(Table10[Sản lượng Tấn],Table10[Ghi chú],Chitieu[[#This Row],[qui đổi ]],Table10[Column1],Chitieu[[#This Row],[Column1]])</f>
        <v>80.539999999999992</v>
      </c>
      <c r="L43" s="396">
        <f>IFERROR((Chitieu[[#This Row],[Thực hiện]]/Chitieu[[#This Row],[Chỉ tiêu]]),0)</f>
        <v>1.0067499999999998</v>
      </c>
      <c r="M43" s="396">
        <f>IFERROR((Chitieu[[#This Row],[Thực hiện]]/Chitieu[[#This Row],[PO]]),0)</f>
        <v>0</v>
      </c>
      <c r="N43" s="397">
        <f>IF(Chitieu[[#This Row],[PO Đạt 90%]]&gt;=90%,1,0)</f>
        <v>0</v>
      </c>
      <c r="O43" s="397">
        <f>IF(COUNTIFS($E$4:E43,E43,$A$4:A43,"Trạm")=1,1,0)</f>
        <v>0</v>
      </c>
      <c r="P43" s="397">
        <f>IF(Chitieu[[#This Row],[PO]]&gt;0,1,0)</f>
        <v>0</v>
      </c>
      <c r="Q43" s="397" t="str">
        <f>_xlfn.XLOOKUP(Chitieu[[#This Row],[Tỉnh]],Table9[Tỉnh cũ],Table9[Giám Sát])</f>
        <v>Trần Xuân Kiên</v>
      </c>
      <c r="R43" s="397" t="str">
        <f>_xlfn.XLOOKUP(Chitieu[[#This Row],[Tỉnh]],Table9[Tỉnh cũ],Table9[Thị Trường])</f>
        <v>Nguyễn Văn Cường</v>
      </c>
      <c r="S43" s="397" t="str">
        <f>_xlfn.XLOOKUP(Chitieu[[#This Row],[Tỉnh]],Table9[Tỉnh cũ],Table9[Khu vực])</f>
        <v>Tây Nguyên</v>
      </c>
      <c r="T43" s="397" t="str">
        <f>IF(Chitieu[[#This Row],[Trạm/DTR]]="DTR","DTR","Trạm")</f>
        <v>Trạm</v>
      </c>
      <c r="U43" s="397" t="str">
        <f>IF(Chitieu[[#This Row],[Trạm/DTR]]="DTR",_xlfn.XLOOKUP(Chitieu[[#This Row],[ID NCC]],DS_NCC_DTR[ID NCC],DS_NCC_DTR[Tỉnh cũ]),_xlfn.XLOOKUP(Chitieu[[#This Row],[ID NCC]],Data_TongTram2[ID NCC],Data_TongTram2[Tỉnh cũ]))</f>
        <v>Khánh Hòa</v>
      </c>
    </row>
    <row r="44" spans="1:21" hidden="1" x14ac:dyDescent="0.3">
      <c r="A44" s="211" t="s">
        <v>606</v>
      </c>
      <c r="B44" s="211" t="str">
        <f>IF(Chitieu[[#This Row],[Trạm/DTR]]="DTR","",_xlfn.XLOOKUP(Chitieu[[#This Row],[Trạm/DTR]],Table16[Trạm],Table16[[Admin ]]))</f>
        <v>Đào Dương Anh Thư</v>
      </c>
      <c r="C44" s="211" t="str">
        <f>IF(Chitieu[[#This Row],[Trạm/DTR]]="DTR",_xlfn.XLOOKUP(Chitieu[[#This Row],[ID NCC]],DS_NCC_DTR[ID NCC],DS_NCC_DTR[Admin miền]),_xlfn.XLOOKUP(Chitieu[[#This Row],[ID NCC]],Data_TongTram2[ID NCC],Data_TongTram2[Admin Miền]))</f>
        <v>Nguyễn Hoàng Thúy KN</v>
      </c>
      <c r="D44" s="211" t="s">
        <v>731</v>
      </c>
      <c r="E44" s="211" t="str">
        <f>IF(Chitieu[[#This Row],[Trạm/DTR]]="DTR",_xlfn.XLOOKUP(Chitieu[[#This Row],[ID NCC]],DS_NCC_DTR[ID NCC],DS_NCC_DTR[Tên NCC]),_xlfn.XLOOKUP(Chitieu[[#This Row],[ID NCC]],Data_TongTram2[ID NCC],Data_TongTram2[Tên NCC]))</f>
        <v>HKD Trần Thị Hiệp</v>
      </c>
      <c r="F44" s="211" t="str">
        <f>Chitieu[[#This Row],[ID NCC]]&amp;Chitieu[[#This Row],[Trạm/DTR]]</f>
        <v>001J3000002HjDgIAKĐại Lộc</v>
      </c>
      <c r="G44" s="211" t="s">
        <v>81</v>
      </c>
      <c r="H44" s="211" t="str">
        <f>_xlfn.XLOOKUP(Chitieu[[#This Row],[Loại hàng]],Table59[Column1],Table59[Qui đổi])</f>
        <v>PET chai</v>
      </c>
      <c r="I44" s="211">
        <v>30</v>
      </c>
      <c r="K44" s="211">
        <f>SUMIFS(Table10[Sản lượng Tấn],Table10[Ghi chú],Chitieu[[#This Row],[qui đổi ]],Table10[Column1],Chitieu[[#This Row],[Column1]])</f>
        <v>0</v>
      </c>
      <c r="L44" s="396">
        <f>IFERROR((Chitieu[[#This Row],[Thực hiện]]/Chitieu[[#This Row],[Chỉ tiêu]]),0)</f>
        <v>0</v>
      </c>
      <c r="M44" s="396">
        <f>IFERROR((Chitieu[[#This Row],[Thực hiện]]/Chitieu[[#This Row],[PO]]),0)</f>
        <v>0</v>
      </c>
      <c r="N44" s="397">
        <f>IF(Chitieu[[#This Row],[PO Đạt 90%]]&gt;=90%,1,0)</f>
        <v>0</v>
      </c>
      <c r="O44" s="397">
        <f>IF(COUNTIFS($E$4:E44,E44,$A$4:A44,"Trạm")=1,1,0)</f>
        <v>0</v>
      </c>
      <c r="P44" s="397">
        <f>IF(Chitieu[[#This Row],[PO]]&gt;0,1,0)</f>
        <v>0</v>
      </c>
      <c r="Q44" s="397" t="str">
        <f>_xlfn.XLOOKUP(Chitieu[[#This Row],[Tỉnh]],Table9[Tỉnh cũ],Table9[Giám Sát])</f>
        <v>Trần Xuân Kiên</v>
      </c>
      <c r="R44" s="397" t="str">
        <f>_xlfn.XLOOKUP(Chitieu[[#This Row],[Tỉnh]],Table9[Tỉnh cũ],Table9[Thị Trường])</f>
        <v>Trần Xuân Kiên</v>
      </c>
      <c r="S44" s="397" t="str">
        <f>_xlfn.XLOOKUP(Chitieu[[#This Row],[Tỉnh]],Table9[Tỉnh cũ],Table9[Khu vực])</f>
        <v>Tây Nguyên</v>
      </c>
      <c r="T44" s="397" t="str">
        <f>IF(Chitieu[[#This Row],[Trạm/DTR]]="DTR","DTR","Trạm")</f>
        <v>Trạm</v>
      </c>
      <c r="U44" s="397" t="str">
        <f>IF(Chitieu[[#This Row],[Trạm/DTR]]="DTR",_xlfn.XLOOKUP(Chitieu[[#This Row],[ID NCC]],DS_NCC_DTR[ID NCC],DS_NCC_DTR[Tỉnh cũ]),_xlfn.XLOOKUP(Chitieu[[#This Row],[ID NCC]],Data_TongTram2[ID NCC],Data_TongTram2[Tỉnh cũ]))</f>
        <v>Lâm Đồng</v>
      </c>
    </row>
    <row r="45" spans="1:21" hidden="1" x14ac:dyDescent="0.3">
      <c r="A45" s="211" t="s">
        <v>606</v>
      </c>
      <c r="B45" s="211" t="str">
        <f>IF(Chitieu[[#This Row],[Trạm/DTR]]="DTR","",_xlfn.XLOOKUP(Chitieu[[#This Row],[Trạm/DTR]],Table16[Trạm],Table16[[Admin ]]))</f>
        <v>Đào Dương Anh Thư</v>
      </c>
      <c r="C45" s="211" t="str">
        <f>IF(Chitieu[[#This Row],[Trạm/DTR]]="DTR",_xlfn.XLOOKUP(Chitieu[[#This Row],[ID NCC]],DS_NCC_DTR[ID NCC],DS_NCC_DTR[Admin miền]),_xlfn.XLOOKUP(Chitieu[[#This Row],[ID NCC]],Data_TongTram2[ID NCC],Data_TongTram2[Admin Miền]))</f>
        <v>Nguyễn Hoàng Thúy KN</v>
      </c>
      <c r="D45" s="211" t="s">
        <v>626</v>
      </c>
      <c r="E45" s="211" t="str">
        <f>IF(Chitieu[[#This Row],[Trạm/DTR]]="DTR",_xlfn.XLOOKUP(Chitieu[[#This Row],[ID NCC]],DS_NCC_DTR[ID NCC],DS_NCC_DTR[Tên NCC]),_xlfn.XLOOKUP(Chitieu[[#This Row],[ID NCC]],Data_TongTram2[ID NCC],Data_TongTram2[Tên NCC]))</f>
        <v>HKD Mai Văn Thăng</v>
      </c>
      <c r="F45" s="211" t="str">
        <f>Chitieu[[#This Row],[ID NCC]]&amp;Chitieu[[#This Row],[Trạm/DTR]]</f>
        <v>001J3000002HjDmIAKĐại Lộc</v>
      </c>
      <c r="G45" s="211" t="s">
        <v>81</v>
      </c>
      <c r="H45" s="211" t="str">
        <f>_xlfn.XLOOKUP(Chitieu[[#This Row],[Loại hàng]],Table59[Column1],Table59[Qui đổi])</f>
        <v>PET chai</v>
      </c>
      <c r="I45" s="211">
        <v>30</v>
      </c>
      <c r="K45" s="211">
        <f>SUMIFS(Table10[Sản lượng Tấn],Table10[Ghi chú],Chitieu[[#This Row],[qui đổi ]],Table10[Column1],Chitieu[[#This Row],[Column1]])</f>
        <v>24.655000000000001</v>
      </c>
      <c r="L45" s="396">
        <f>IFERROR((Chitieu[[#This Row],[Thực hiện]]/Chitieu[[#This Row],[Chỉ tiêu]]),0)</f>
        <v>0.82183333333333342</v>
      </c>
      <c r="M45" s="396">
        <f>IFERROR((Chitieu[[#This Row],[Thực hiện]]/Chitieu[[#This Row],[PO]]),0)</f>
        <v>0</v>
      </c>
      <c r="N45" s="397">
        <f>IF(Chitieu[[#This Row],[PO Đạt 90%]]&gt;=90%,1,0)</f>
        <v>0</v>
      </c>
      <c r="O45" s="397">
        <f>IF(COUNTIFS($E$4:E45,E45,$A$4:A45,"Trạm")=1,1,0)</f>
        <v>0</v>
      </c>
      <c r="P45" s="397">
        <f>IF(Chitieu[[#This Row],[PO]]&gt;0,1,0)</f>
        <v>0</v>
      </c>
      <c r="Q45" s="397" t="str">
        <f>_xlfn.XLOOKUP(Chitieu[[#This Row],[Tỉnh]],Table9[Tỉnh cũ],Table9[Giám Sát])</f>
        <v>Trần Xuân Kiên</v>
      </c>
      <c r="R45" s="397" t="str">
        <f>_xlfn.XLOOKUP(Chitieu[[#This Row],[Tỉnh]],Table9[Tỉnh cũ],Table9[Thị Trường])</f>
        <v>Trần Xuân Kiên</v>
      </c>
      <c r="S45" s="397" t="str">
        <f>_xlfn.XLOOKUP(Chitieu[[#This Row],[Tỉnh]],Table9[Tỉnh cũ],Table9[Khu vực])</f>
        <v>Tây Nguyên</v>
      </c>
      <c r="T45" s="397" t="str">
        <f>IF(Chitieu[[#This Row],[Trạm/DTR]]="DTR","DTR","Trạm")</f>
        <v>Trạm</v>
      </c>
      <c r="U45" s="397" t="str">
        <f>IF(Chitieu[[#This Row],[Trạm/DTR]]="DTR",_xlfn.XLOOKUP(Chitieu[[#This Row],[ID NCC]],DS_NCC_DTR[ID NCC],DS_NCC_DTR[Tỉnh cũ]),_xlfn.XLOOKUP(Chitieu[[#This Row],[ID NCC]],Data_TongTram2[ID NCC],Data_TongTram2[Tỉnh cũ]))</f>
        <v>Lâm Đồng</v>
      </c>
    </row>
    <row r="46" spans="1:21" hidden="1" x14ac:dyDescent="0.3">
      <c r="A46" s="211" t="s">
        <v>606</v>
      </c>
      <c r="B46" s="211" t="str">
        <f>IF(Chitieu[[#This Row],[Trạm/DTR]]="DTR","",_xlfn.XLOOKUP(Chitieu[[#This Row],[Trạm/DTR]],Table16[Trạm],Table16[[Admin ]]))</f>
        <v>Đào Dương Anh Thư</v>
      </c>
      <c r="C46" s="211" t="str">
        <f>IF(Chitieu[[#This Row],[Trạm/DTR]]="DTR",_xlfn.XLOOKUP(Chitieu[[#This Row],[ID NCC]],DS_NCC_DTR[ID NCC],DS_NCC_DTR[Admin miền]),_xlfn.XLOOKUP(Chitieu[[#This Row],[ID NCC]],Data_TongTram2[ID NCC],Data_TongTram2[Admin Miền]))</f>
        <v>Nguyễn Hoàng Thúy KN</v>
      </c>
      <c r="D46" s="211" t="s">
        <v>346</v>
      </c>
      <c r="E46" s="211" t="str">
        <f>IF(Chitieu[[#This Row],[Trạm/DTR]]="DTR",_xlfn.XLOOKUP(Chitieu[[#This Row],[ID NCC]],DS_NCC_DTR[ID NCC],DS_NCC_DTR[Tên NCC]),_xlfn.XLOOKUP(Chitieu[[#This Row],[ID NCC]],Data_TongTram2[ID NCC],Data_TongTram2[Tên NCC]))</f>
        <v>HKD Nguyễn Thị Ngọc Mai</v>
      </c>
      <c r="F46" s="211" t="str">
        <f>Chitieu[[#This Row],[ID NCC]]&amp;Chitieu[[#This Row],[Trạm/DTR]]</f>
        <v>001J3000002HjDTIA0Đại Lộc</v>
      </c>
      <c r="G46" s="211" t="s">
        <v>81</v>
      </c>
      <c r="H46" s="211" t="str">
        <f>_xlfn.XLOOKUP(Chitieu[[#This Row],[Loại hàng]],Table59[Column1],Table59[Qui đổi])</f>
        <v>PET chai</v>
      </c>
      <c r="I46" s="211">
        <v>20</v>
      </c>
      <c r="K46" s="211">
        <f>SUMIFS(Table10[Sản lượng Tấn],Table10[Ghi chú],Chitieu[[#This Row],[qui đổi ]],Table10[Column1],Chitieu[[#This Row],[Column1]])</f>
        <v>0</v>
      </c>
      <c r="L46" s="396">
        <f>IFERROR((Chitieu[[#This Row],[Thực hiện]]/Chitieu[[#This Row],[Chỉ tiêu]]),0)</f>
        <v>0</v>
      </c>
      <c r="M46" s="396">
        <f>IFERROR((Chitieu[[#This Row],[Thực hiện]]/Chitieu[[#This Row],[PO]]),0)</f>
        <v>0</v>
      </c>
      <c r="N46" s="397">
        <f>IF(Chitieu[[#This Row],[PO Đạt 90%]]&gt;=90%,1,0)</f>
        <v>0</v>
      </c>
      <c r="O46" s="397">
        <f>IF(COUNTIFS($E$4:E46,E46,$A$4:A46,"Trạm")=1,1,0)</f>
        <v>0</v>
      </c>
      <c r="P46" s="397">
        <f>IF(Chitieu[[#This Row],[PO]]&gt;0,1,0)</f>
        <v>0</v>
      </c>
      <c r="Q46" s="397" t="str">
        <f>_xlfn.XLOOKUP(Chitieu[[#This Row],[Tỉnh]],Table9[Tỉnh cũ],Table9[Giám Sát])</f>
        <v>Trần Xuân Kiên</v>
      </c>
      <c r="R46" s="397" t="str">
        <f>_xlfn.XLOOKUP(Chitieu[[#This Row],[Tỉnh]],Table9[Tỉnh cũ],Table9[Thị Trường])</f>
        <v>Trần Xuân Kiên</v>
      </c>
      <c r="S46" s="397" t="str">
        <f>_xlfn.XLOOKUP(Chitieu[[#This Row],[Tỉnh]],Table9[Tỉnh cũ],Table9[Khu vực])</f>
        <v>Tây Nguyên</v>
      </c>
      <c r="T46" s="397" t="str">
        <f>IF(Chitieu[[#This Row],[Trạm/DTR]]="DTR","DTR","Trạm")</f>
        <v>Trạm</v>
      </c>
      <c r="U46" s="397" t="str">
        <f>IF(Chitieu[[#This Row],[Trạm/DTR]]="DTR",_xlfn.XLOOKUP(Chitieu[[#This Row],[ID NCC]],DS_NCC_DTR[ID NCC],DS_NCC_DTR[Tỉnh cũ]),_xlfn.XLOOKUP(Chitieu[[#This Row],[ID NCC]],Data_TongTram2[ID NCC],Data_TongTram2[Tỉnh cũ]))</f>
        <v>Lâm Đồng</v>
      </c>
    </row>
    <row r="47" spans="1:21" hidden="1" x14ac:dyDescent="0.3">
      <c r="A47" s="211" t="s">
        <v>606</v>
      </c>
      <c r="B47" s="211" t="str">
        <f>IF(Chitieu[[#This Row],[Trạm/DTR]]="DTR","",_xlfn.XLOOKUP(Chitieu[[#This Row],[Trạm/DTR]],Table16[Trạm],Table16[[Admin ]]))</f>
        <v>Đào Dương Anh Thư</v>
      </c>
      <c r="C47" s="211" t="str">
        <f>IF(Chitieu[[#This Row],[Trạm/DTR]]="DTR",_xlfn.XLOOKUP(Chitieu[[#This Row],[ID NCC]],DS_NCC_DTR[ID NCC],DS_NCC_DTR[Admin miền]),_xlfn.XLOOKUP(Chitieu[[#This Row],[ID NCC]],Data_TongTram2[ID NCC],Data_TongTram2[Admin Miền]))</f>
        <v>Nguyễn Hoàng Thúy KN</v>
      </c>
      <c r="D47" s="211" t="s">
        <v>630</v>
      </c>
      <c r="E47" s="211" t="str">
        <f>IF(Chitieu[[#This Row],[Trạm/DTR]]="DTR",_xlfn.XLOOKUP(Chitieu[[#This Row],[ID NCC]],DS_NCC_DTR[ID NCC],DS_NCC_DTR[Tên NCC]),_xlfn.XLOOKUP(Chitieu[[#This Row],[ID NCC]],Data_TongTram2[ID NCC],Data_TongTram2[Tên NCC]))</f>
        <v>Vinh (Đà Lạt)</v>
      </c>
      <c r="F47" s="211" t="str">
        <f>Chitieu[[#This Row],[ID NCC]]&amp;Chitieu[[#This Row],[Trạm/DTR]]</f>
        <v>001J3000002HjENIA0Đại Lộc</v>
      </c>
      <c r="G47" s="211" t="s">
        <v>81</v>
      </c>
      <c r="H47" s="211" t="str">
        <f>_xlfn.XLOOKUP(Chitieu[[#This Row],[Loại hàng]],Table59[Column1],Table59[Qui đổi])</f>
        <v>PET chai</v>
      </c>
      <c r="I47" s="211">
        <v>20</v>
      </c>
      <c r="K47" s="211">
        <f>SUMIFS(Table10[Sản lượng Tấn],Table10[Ghi chú],Chitieu[[#This Row],[qui đổi ]],Table10[Column1],Chitieu[[#This Row],[Column1]])</f>
        <v>5.6659999999999995</v>
      </c>
      <c r="L47" s="396">
        <f>IFERROR((Chitieu[[#This Row],[Thực hiện]]/Chitieu[[#This Row],[Chỉ tiêu]]),0)</f>
        <v>0.2833</v>
      </c>
      <c r="M47" s="396">
        <f>IFERROR((Chitieu[[#This Row],[Thực hiện]]/Chitieu[[#This Row],[PO]]),0)</f>
        <v>0</v>
      </c>
      <c r="N47" s="397">
        <f>IF(Chitieu[[#This Row],[PO Đạt 90%]]&gt;=90%,1,0)</f>
        <v>0</v>
      </c>
      <c r="O47" s="397">
        <f>IF(COUNTIFS($E$4:E47,E47,$A$4:A47,"Trạm")=1,1,0)</f>
        <v>0</v>
      </c>
      <c r="P47" s="397">
        <f>IF(Chitieu[[#This Row],[PO]]&gt;0,1,0)</f>
        <v>0</v>
      </c>
      <c r="Q47" s="397" t="str">
        <f>_xlfn.XLOOKUP(Chitieu[[#This Row],[Tỉnh]],Table9[Tỉnh cũ],Table9[Giám Sát])</f>
        <v>Trần Xuân Kiên</v>
      </c>
      <c r="R47" s="397" t="str">
        <f>_xlfn.XLOOKUP(Chitieu[[#This Row],[Tỉnh]],Table9[Tỉnh cũ],Table9[Thị Trường])</f>
        <v>Trần Xuân Kiên</v>
      </c>
      <c r="S47" s="397" t="str">
        <f>_xlfn.XLOOKUP(Chitieu[[#This Row],[Tỉnh]],Table9[Tỉnh cũ],Table9[Khu vực])</f>
        <v>Tây Nguyên</v>
      </c>
      <c r="T47" s="397" t="str">
        <f>IF(Chitieu[[#This Row],[Trạm/DTR]]="DTR","DTR","Trạm")</f>
        <v>Trạm</v>
      </c>
      <c r="U47" s="397" t="str">
        <f>IF(Chitieu[[#This Row],[Trạm/DTR]]="DTR",_xlfn.XLOOKUP(Chitieu[[#This Row],[ID NCC]],DS_NCC_DTR[ID NCC],DS_NCC_DTR[Tỉnh cũ]),_xlfn.XLOOKUP(Chitieu[[#This Row],[ID NCC]],Data_TongTram2[ID NCC],Data_TongTram2[Tỉnh cũ]))</f>
        <v>Lâm Đồng</v>
      </c>
    </row>
    <row r="48" spans="1:21" hidden="1" x14ac:dyDescent="0.3">
      <c r="A48" s="211" t="s">
        <v>606</v>
      </c>
      <c r="B48" s="211" t="str">
        <f>IF(Chitieu[[#This Row],[Trạm/DTR]]="DTR","",_xlfn.XLOOKUP(Chitieu[[#This Row],[Trạm/DTR]],Table16[Trạm],Table16[[Admin ]]))</f>
        <v>Đào Dương Anh Thư</v>
      </c>
      <c r="C48" s="211" t="str">
        <f>IF(Chitieu[[#This Row],[Trạm/DTR]]="DTR",_xlfn.XLOOKUP(Chitieu[[#This Row],[ID NCC]],DS_NCC_DTR[ID NCC],DS_NCC_DTR[Admin miền]),_xlfn.XLOOKUP(Chitieu[[#This Row],[ID NCC]],Data_TongTram2[ID NCC],Data_TongTram2[Admin Miền]))</f>
        <v>Nguyễn Hoàng Thúy KN</v>
      </c>
      <c r="D48" s="211" t="s">
        <v>732</v>
      </c>
      <c r="E48" s="211" t="str">
        <f>IF(Chitieu[[#This Row],[Trạm/DTR]]="DTR",_xlfn.XLOOKUP(Chitieu[[#This Row],[ID NCC]],DS_NCC_DTR[ID NCC],DS_NCC_DTR[Tên NCC]),_xlfn.XLOOKUP(Chitieu[[#This Row],[ID NCC]],Data_TongTram2[ID NCC],Data_TongTram2[Tên NCC]))</f>
        <v>Anh Hoàng</v>
      </c>
      <c r="F48" s="211" t="str">
        <f>Chitieu[[#This Row],[ID NCC]]&amp;Chitieu[[#This Row],[Trạm/DTR]]</f>
        <v>001J3000002HLdOIAWĐại Lộc</v>
      </c>
      <c r="G48" s="211" t="s">
        <v>81</v>
      </c>
      <c r="H48" s="211" t="str">
        <f>_xlfn.XLOOKUP(Chitieu[[#This Row],[Loại hàng]],Table59[Column1],Table59[Qui đổi])</f>
        <v>PET chai</v>
      </c>
      <c r="I48" s="211">
        <v>20</v>
      </c>
      <c r="K48" s="211">
        <f>SUMIFS(Table10[Sản lượng Tấn],Table10[Ghi chú],Chitieu[[#This Row],[qui đổi ]],Table10[Column1],Chitieu[[#This Row],[Column1]])</f>
        <v>14.878</v>
      </c>
      <c r="L48" s="396">
        <f>IFERROR((Chitieu[[#This Row],[Thực hiện]]/Chitieu[[#This Row],[Chỉ tiêu]]),0)</f>
        <v>0.74390000000000001</v>
      </c>
      <c r="M48" s="396">
        <f>IFERROR((Chitieu[[#This Row],[Thực hiện]]/Chitieu[[#This Row],[PO]]),0)</f>
        <v>0</v>
      </c>
      <c r="N48" s="397">
        <f>IF(Chitieu[[#This Row],[PO Đạt 90%]]&gt;=90%,1,0)</f>
        <v>0</v>
      </c>
      <c r="O48" s="397">
        <f>IF(COUNTIFS($E$4:E48,E48,$A$4:A48,"Trạm")=1,1,0)</f>
        <v>0</v>
      </c>
      <c r="P48" s="397">
        <f>IF(Chitieu[[#This Row],[PO]]&gt;0,1,0)</f>
        <v>0</v>
      </c>
      <c r="Q48" s="397" t="str">
        <f>_xlfn.XLOOKUP(Chitieu[[#This Row],[Tỉnh]],Table9[Tỉnh cũ],Table9[Giám Sát])</f>
        <v>Trần Xuân Kiên</v>
      </c>
      <c r="R48" s="397" t="str">
        <f>_xlfn.XLOOKUP(Chitieu[[#This Row],[Tỉnh]],Table9[Tỉnh cũ],Table9[Thị Trường])</f>
        <v>Trần Xuân Kiên</v>
      </c>
      <c r="S48" s="397" t="str">
        <f>_xlfn.XLOOKUP(Chitieu[[#This Row],[Tỉnh]],Table9[Tỉnh cũ],Table9[Khu vực])</f>
        <v>Tây Nguyên</v>
      </c>
      <c r="T48" s="397" t="str">
        <f>IF(Chitieu[[#This Row],[Trạm/DTR]]="DTR","DTR","Trạm")</f>
        <v>Trạm</v>
      </c>
      <c r="U48" s="397" t="str">
        <f>IF(Chitieu[[#This Row],[Trạm/DTR]]="DTR",_xlfn.XLOOKUP(Chitieu[[#This Row],[ID NCC]],DS_NCC_DTR[ID NCC],DS_NCC_DTR[Tỉnh cũ]),_xlfn.XLOOKUP(Chitieu[[#This Row],[ID NCC]],Data_TongTram2[ID NCC],Data_TongTram2[Tỉnh cũ]))</f>
        <v>Lâm Đồng</v>
      </c>
    </row>
    <row r="49" spans="1:21" hidden="1" x14ac:dyDescent="0.3">
      <c r="A49" s="211" t="s">
        <v>606</v>
      </c>
      <c r="B49" s="211" t="str">
        <f>IF(Chitieu[[#This Row],[Trạm/DTR]]="DTR","",_xlfn.XLOOKUP(Chitieu[[#This Row],[Trạm/DTR]],Table16[Trạm],Table16[[Admin ]]))</f>
        <v>Đào Dương Anh Thư</v>
      </c>
      <c r="C49" s="211" t="str">
        <f>IF(Chitieu[[#This Row],[Trạm/DTR]]="DTR",_xlfn.XLOOKUP(Chitieu[[#This Row],[ID NCC]],DS_NCC_DTR[ID NCC],DS_NCC_DTR[Admin miền]),_xlfn.XLOOKUP(Chitieu[[#This Row],[ID NCC]],Data_TongTram2[ID NCC],Data_TongTram2[Admin Miền]))</f>
        <v>Nguyễn Hoàng Thúy KN</v>
      </c>
      <c r="D49" s="211" t="s">
        <v>733</v>
      </c>
      <c r="E49" s="211" t="str">
        <f>IF(Chitieu[[#This Row],[Trạm/DTR]]="DTR",_xlfn.XLOOKUP(Chitieu[[#This Row],[ID NCC]],DS_NCC_DTR[ID NCC],DS_NCC_DTR[Tên NCC]),_xlfn.XLOOKUP(Chitieu[[#This Row],[ID NCC]],Data_TongTram2[ID NCC],Data_TongTram2[Tên NCC]))</f>
        <v>Anh Xuân</v>
      </c>
      <c r="F49" s="211" t="str">
        <f>Chitieu[[#This Row],[ID NCC]]&amp;Chitieu[[#This Row],[Trạm/DTR]]</f>
        <v>001J3000002HLegIAGĐại Lộc</v>
      </c>
      <c r="G49" s="211" t="s">
        <v>81</v>
      </c>
      <c r="H49" s="211" t="str">
        <f>_xlfn.XLOOKUP(Chitieu[[#This Row],[Loại hàng]],Table59[Column1],Table59[Qui đổi])</f>
        <v>PET chai</v>
      </c>
      <c r="I49" s="211">
        <v>10</v>
      </c>
      <c r="K49" s="211">
        <f>SUMIFS(Table10[Sản lượng Tấn],Table10[Ghi chú],Chitieu[[#This Row],[qui đổi ]],Table10[Column1],Chitieu[[#This Row],[Column1]])</f>
        <v>7.7450000000000001</v>
      </c>
      <c r="L49" s="396">
        <f>IFERROR((Chitieu[[#This Row],[Thực hiện]]/Chitieu[[#This Row],[Chỉ tiêu]]),0)</f>
        <v>0.77449999999999997</v>
      </c>
      <c r="M49" s="396">
        <f>IFERROR((Chitieu[[#This Row],[Thực hiện]]/Chitieu[[#This Row],[PO]]),0)</f>
        <v>0</v>
      </c>
      <c r="N49" s="397">
        <f>IF(Chitieu[[#This Row],[PO Đạt 90%]]&gt;=90%,1,0)</f>
        <v>0</v>
      </c>
      <c r="O49" s="397">
        <f>IF(COUNTIFS($E$4:E49,E49,$A$4:A49,"Trạm")=1,1,0)</f>
        <v>0</v>
      </c>
      <c r="P49" s="397">
        <f>IF(Chitieu[[#This Row],[PO]]&gt;0,1,0)</f>
        <v>0</v>
      </c>
      <c r="Q49" s="397" t="str">
        <f>_xlfn.XLOOKUP(Chitieu[[#This Row],[Tỉnh]],Table9[Tỉnh cũ],Table9[Giám Sát])</f>
        <v>Trần Xuân Kiên</v>
      </c>
      <c r="R49" s="397" t="str">
        <f>_xlfn.XLOOKUP(Chitieu[[#This Row],[Tỉnh]],Table9[Tỉnh cũ],Table9[Thị Trường])</f>
        <v>Trần Xuân Kiên</v>
      </c>
      <c r="S49" s="397" t="str">
        <f>_xlfn.XLOOKUP(Chitieu[[#This Row],[Tỉnh]],Table9[Tỉnh cũ],Table9[Khu vực])</f>
        <v>Tây Nguyên</v>
      </c>
      <c r="T49" s="397" t="str">
        <f>IF(Chitieu[[#This Row],[Trạm/DTR]]="DTR","DTR","Trạm")</f>
        <v>Trạm</v>
      </c>
      <c r="U49" s="397" t="str">
        <f>IF(Chitieu[[#This Row],[Trạm/DTR]]="DTR",_xlfn.XLOOKUP(Chitieu[[#This Row],[ID NCC]],DS_NCC_DTR[ID NCC],DS_NCC_DTR[Tỉnh cũ]),_xlfn.XLOOKUP(Chitieu[[#This Row],[ID NCC]],Data_TongTram2[ID NCC],Data_TongTram2[Tỉnh cũ]))</f>
        <v>Lâm Đồng</v>
      </c>
    </row>
    <row r="50" spans="1:21" hidden="1" x14ac:dyDescent="0.3">
      <c r="A50" s="211" t="s">
        <v>606</v>
      </c>
      <c r="B50" s="211" t="str">
        <f>IF(Chitieu[[#This Row],[Trạm/DTR]]="DTR","",_xlfn.XLOOKUP(Chitieu[[#This Row],[Trạm/DTR]],Table16[Trạm],Table16[[Admin ]]))</f>
        <v>Đào Dương Anh Thư</v>
      </c>
      <c r="C50" s="211" t="str">
        <f>IF(Chitieu[[#This Row],[Trạm/DTR]]="DTR",_xlfn.XLOOKUP(Chitieu[[#This Row],[ID NCC]],DS_NCC_DTR[ID NCC],DS_NCC_DTR[Admin miền]),_xlfn.XLOOKUP(Chitieu[[#This Row],[ID NCC]],Data_TongTram2[ID NCC],Data_TongTram2[Admin Miền]))</f>
        <v>Nguyễn Hoàng Thúy KN</v>
      </c>
      <c r="D50" s="211" t="s">
        <v>303</v>
      </c>
      <c r="E50" s="211" t="str">
        <f>IF(Chitieu[[#This Row],[Trạm/DTR]]="DTR",_xlfn.XLOOKUP(Chitieu[[#This Row],[ID NCC]],DS_NCC_DTR[ID NCC],DS_NCC_DTR[Tên NCC]),_xlfn.XLOOKUP(Chitieu[[#This Row],[ID NCC]],Data_TongTram2[ID NCC],Data_TongTram2[Tên NCC]))</f>
        <v>HKD Vạn Phát</v>
      </c>
      <c r="F50" s="211" t="str">
        <f>Chitieu[[#This Row],[ID NCC]]&amp;Chitieu[[#This Row],[Trạm/DTR]]</f>
        <v>001J3000002HqzBIASĐại Lộc</v>
      </c>
      <c r="G50" s="211" t="s">
        <v>81</v>
      </c>
      <c r="H50" s="211" t="str">
        <f>_xlfn.XLOOKUP(Chitieu[[#This Row],[Loại hàng]],Table59[Column1],Table59[Qui đổi])</f>
        <v>PET chai</v>
      </c>
      <c r="I50" s="211">
        <v>50</v>
      </c>
      <c r="K50" s="211">
        <f>SUMIFS(Table10[Sản lượng Tấn],Table10[Ghi chú],Chitieu[[#This Row],[qui đổi ]],Table10[Column1],Chitieu[[#This Row],[Column1]])</f>
        <v>40.423000000000002</v>
      </c>
      <c r="L50" s="396">
        <f>IFERROR((Chitieu[[#This Row],[Thực hiện]]/Chitieu[[#This Row],[Chỉ tiêu]]),0)</f>
        <v>0.80846000000000007</v>
      </c>
      <c r="M50" s="396">
        <f>IFERROR((Chitieu[[#This Row],[Thực hiện]]/Chitieu[[#This Row],[PO]]),0)</f>
        <v>0</v>
      </c>
      <c r="N50" s="397">
        <f>IF(Chitieu[[#This Row],[PO Đạt 90%]]&gt;=90%,1,0)</f>
        <v>0</v>
      </c>
      <c r="O50" s="397">
        <f>IF(COUNTIFS($E$4:E50,E50,$A$4:A50,"Trạm")=1,1,0)</f>
        <v>0</v>
      </c>
      <c r="P50" s="397">
        <f>IF(Chitieu[[#This Row],[PO]]&gt;0,1,0)</f>
        <v>0</v>
      </c>
      <c r="Q50" s="397" t="str">
        <f>_xlfn.XLOOKUP(Chitieu[[#This Row],[Tỉnh]],Table9[Tỉnh cũ],Table9[Giám Sát])</f>
        <v>Trần Xuân Kiên</v>
      </c>
      <c r="R50" s="397" t="str">
        <f>_xlfn.XLOOKUP(Chitieu[[#This Row],[Tỉnh]],Table9[Tỉnh cũ],Table9[Thị Trường])</f>
        <v>Nguyễn Văn Cường</v>
      </c>
      <c r="S50" s="397" t="str">
        <f>_xlfn.XLOOKUP(Chitieu[[#This Row],[Tỉnh]],Table9[Tỉnh cũ],Table9[Khu vực])</f>
        <v>Tây Nguyên</v>
      </c>
      <c r="T50" s="397" t="str">
        <f>IF(Chitieu[[#This Row],[Trạm/DTR]]="DTR","DTR","Trạm")</f>
        <v>Trạm</v>
      </c>
      <c r="U50" s="397" t="str">
        <f>IF(Chitieu[[#This Row],[Trạm/DTR]]="DTR",_xlfn.XLOOKUP(Chitieu[[#This Row],[ID NCC]],DS_NCC_DTR[ID NCC],DS_NCC_DTR[Tỉnh cũ]),_xlfn.XLOOKUP(Chitieu[[#This Row],[ID NCC]],Data_TongTram2[ID NCC],Data_TongTram2[Tỉnh cũ]))</f>
        <v>Ninh Thuận</v>
      </c>
    </row>
    <row r="51" spans="1:21" hidden="1" x14ac:dyDescent="0.3">
      <c r="A51" s="211" t="s">
        <v>606</v>
      </c>
      <c r="B51" s="211" t="str">
        <f>IF(Chitieu[[#This Row],[Trạm/DTR]]="DTR","",_xlfn.XLOOKUP(Chitieu[[#This Row],[Trạm/DTR]],Table16[Trạm],Table16[[Admin ]]))</f>
        <v>Đào Dương Anh Thư</v>
      </c>
      <c r="C51" s="211" t="str">
        <f>IF(Chitieu[[#This Row],[Trạm/DTR]]="DTR",_xlfn.XLOOKUP(Chitieu[[#This Row],[ID NCC]],DS_NCC_DTR[ID NCC],DS_NCC_DTR[Admin miền]),_xlfn.XLOOKUP(Chitieu[[#This Row],[ID NCC]],Data_TongTram2[ID NCC],Data_TongTram2[Admin Miền]))</f>
        <v>Nguyễn Hoàng Thúy KN</v>
      </c>
      <c r="D51" s="211" t="s">
        <v>1238</v>
      </c>
      <c r="E51" s="211" t="str">
        <f>IF(Chitieu[[#This Row],[Trạm/DTR]]="DTR",_xlfn.XLOOKUP(Chitieu[[#This Row],[ID NCC]],DS_NCC_DTR[ID NCC],DS_NCC_DTR[Tên NCC]),_xlfn.XLOOKUP(Chitieu[[#This Row],[ID NCC]],Data_TongTram2[ID NCC],Data_TongTram2[Tên NCC]))</f>
        <v>Nguyễn Ngọc Huy</v>
      </c>
      <c r="F51" s="211" t="str">
        <f>Chitieu[[#This Row],[ID NCC]]&amp;Chitieu[[#This Row],[Trạm/DTR]]</f>
        <v>001J3000002HLnSIAWĐại Lộc</v>
      </c>
      <c r="G51" s="211" t="s">
        <v>81</v>
      </c>
      <c r="H51" s="211" t="str">
        <f>_xlfn.XLOOKUP(Chitieu[[#This Row],[Loại hàng]],Table59[Column1],Table59[Qui đổi])</f>
        <v>PET chai</v>
      </c>
      <c r="I51" s="211">
        <v>20</v>
      </c>
      <c r="K51" s="211">
        <f>SUMIFS(Table10[Sản lượng Tấn],Table10[Ghi chú],Chitieu[[#This Row],[qui đổi ]],Table10[Column1],Chitieu[[#This Row],[Column1]])</f>
        <v>0</v>
      </c>
      <c r="L51" s="396">
        <f>IFERROR((Chitieu[[#This Row],[Thực hiện]]/Chitieu[[#This Row],[Chỉ tiêu]]),0)</f>
        <v>0</v>
      </c>
      <c r="M51" s="396">
        <f>IFERROR((Chitieu[[#This Row],[Thực hiện]]/Chitieu[[#This Row],[PO]]),0)</f>
        <v>0</v>
      </c>
      <c r="N51" s="397">
        <f>IF(Chitieu[[#This Row],[PO Đạt 90%]]&gt;=90%,1,0)</f>
        <v>0</v>
      </c>
      <c r="O51" s="397">
        <f>IF(COUNTIFS($E$4:E51,E51,$A$4:A51,"Trạm")=1,1,0)</f>
        <v>0</v>
      </c>
      <c r="P51" s="397">
        <f>IF(Chitieu[[#This Row],[PO]]&gt;0,1,0)</f>
        <v>0</v>
      </c>
      <c r="Q51" s="397" t="str">
        <f>_xlfn.XLOOKUP(Chitieu[[#This Row],[Tỉnh]],Table9[Tỉnh cũ],Table9[Giám Sát])</f>
        <v>Trần Xuân Kiên</v>
      </c>
      <c r="R51" s="397" t="str">
        <f>_xlfn.XLOOKUP(Chitieu[[#This Row],[Tỉnh]],Table9[Tỉnh cũ],Table9[Thị Trường])</f>
        <v>Nguyễn Thị Hạnh Dung</v>
      </c>
      <c r="S51" s="397" t="str">
        <f>_xlfn.XLOOKUP(Chitieu[[#This Row],[Tỉnh]],Table9[Tỉnh cũ],Table9[Khu vực])</f>
        <v>Tây Nguyên</v>
      </c>
      <c r="T51" s="397" t="str">
        <f>IF(Chitieu[[#This Row],[Trạm/DTR]]="DTR","DTR","Trạm")</f>
        <v>Trạm</v>
      </c>
      <c r="U51" s="397" t="str">
        <f>IF(Chitieu[[#This Row],[Trạm/DTR]]="DTR",_xlfn.XLOOKUP(Chitieu[[#This Row],[ID NCC]],DS_NCC_DTR[ID NCC],DS_NCC_DTR[Tỉnh cũ]),_xlfn.XLOOKUP(Chitieu[[#This Row],[ID NCC]],Data_TongTram2[ID NCC],Data_TongTram2[Tỉnh cũ]))</f>
        <v>Phú Yên</v>
      </c>
    </row>
    <row r="52" spans="1:21" hidden="1" x14ac:dyDescent="0.3">
      <c r="A52" s="211" t="s">
        <v>606</v>
      </c>
      <c r="B52" s="211" t="str">
        <f>IF(Chitieu[[#This Row],[Trạm/DTR]]="DTR","",_xlfn.XLOOKUP(Chitieu[[#This Row],[Trạm/DTR]],Table16[Trạm],Table16[[Admin ]]))</f>
        <v>Đào Dương Anh Thư</v>
      </c>
      <c r="C52" s="211" t="str">
        <f>IF(Chitieu[[#This Row],[Trạm/DTR]]="DTR",_xlfn.XLOOKUP(Chitieu[[#This Row],[ID NCC]],DS_NCC_DTR[ID NCC],DS_NCC_DTR[Admin miền]),_xlfn.XLOOKUP(Chitieu[[#This Row],[ID NCC]],Data_TongTram2[ID NCC],Data_TongTram2[Admin Miền]))</f>
        <v>Nguyễn Hoàng Thúy KN</v>
      </c>
      <c r="D52" s="211" t="s">
        <v>743</v>
      </c>
      <c r="E52" s="211" t="str">
        <f>IF(Chitieu[[#This Row],[Trạm/DTR]]="DTR",_xlfn.XLOOKUP(Chitieu[[#This Row],[ID NCC]],DS_NCC_DTR[ID NCC],DS_NCC_DTR[Tên NCC]),_xlfn.XLOOKUP(Chitieu[[#This Row],[ID NCC]],Data_TongTram2[ID NCC],Data_TongTram2[Tên NCC]))</f>
        <v>HKD Đinh Thị Thúy</v>
      </c>
      <c r="F52" s="211" t="str">
        <f>Chitieu[[#This Row],[ID NCC]]&amp;Chitieu[[#This Row],[Trạm/DTR]]</f>
        <v>001J3000005FztKIASĐại Lộc</v>
      </c>
      <c r="G52" s="211" t="s">
        <v>81</v>
      </c>
      <c r="H52" s="211" t="str">
        <f>_xlfn.XLOOKUP(Chitieu[[#This Row],[Loại hàng]],Table59[Column1],Table59[Qui đổi])</f>
        <v>PET chai</v>
      </c>
      <c r="I52" s="211">
        <v>70</v>
      </c>
      <c r="K52" s="211">
        <f>SUMIFS(Table10[Sản lượng Tấn],Table10[Ghi chú],Chitieu[[#This Row],[qui đổi ]],Table10[Column1],Chitieu[[#This Row],[Column1]])</f>
        <v>80.418000000000006</v>
      </c>
      <c r="L52" s="396">
        <f>IFERROR((Chitieu[[#This Row],[Thực hiện]]/Chitieu[[#This Row],[Chỉ tiêu]]),0)</f>
        <v>1.1488285714285715</v>
      </c>
      <c r="M52" s="396">
        <f>IFERROR((Chitieu[[#This Row],[Thực hiện]]/Chitieu[[#This Row],[PO]]),0)</f>
        <v>0</v>
      </c>
      <c r="N52" s="397">
        <f>IF(Chitieu[[#This Row],[PO Đạt 90%]]&gt;=90%,1,0)</f>
        <v>0</v>
      </c>
      <c r="O52" s="397">
        <f>IF(COUNTIFS($E$4:E52,E52,$A$4:A52,"Trạm")=1,1,0)</f>
        <v>0</v>
      </c>
      <c r="P52" s="397">
        <f>IF(Chitieu[[#This Row],[PO]]&gt;0,1,0)</f>
        <v>0</v>
      </c>
      <c r="Q52" s="397" t="str">
        <f>_xlfn.XLOOKUP(Chitieu[[#This Row],[Tỉnh]],Table9[Tỉnh cũ],Table9[Giám Sát])</f>
        <v>Trần Xuân Kiên</v>
      </c>
      <c r="R52" s="397" t="str">
        <f>_xlfn.XLOOKUP(Chitieu[[#This Row],[Tỉnh]],Table9[Tỉnh cũ],Table9[Thị Trường])</f>
        <v>Nguyễn Thị Hạnh Dung</v>
      </c>
      <c r="S52" s="397" t="str">
        <f>_xlfn.XLOOKUP(Chitieu[[#This Row],[Tỉnh]],Table9[Tỉnh cũ],Table9[Khu vực])</f>
        <v>Tây Nguyên</v>
      </c>
      <c r="T52" s="397" t="str">
        <f>IF(Chitieu[[#This Row],[Trạm/DTR]]="DTR","DTR","Trạm")</f>
        <v>Trạm</v>
      </c>
      <c r="U52" s="397" t="str">
        <f>IF(Chitieu[[#This Row],[Trạm/DTR]]="DTR",_xlfn.XLOOKUP(Chitieu[[#This Row],[ID NCC]],DS_NCC_DTR[ID NCC],DS_NCC_DTR[Tỉnh cũ]),_xlfn.XLOOKUP(Chitieu[[#This Row],[ID NCC]],Data_TongTram2[ID NCC],Data_TongTram2[Tỉnh cũ]))</f>
        <v>Phú Yên</v>
      </c>
    </row>
    <row r="53" spans="1:21" hidden="1" x14ac:dyDescent="0.3">
      <c r="A53" s="211" t="s">
        <v>606</v>
      </c>
      <c r="B53" s="211" t="str">
        <f>IF(Chitieu[[#This Row],[Trạm/DTR]]="DTR","",_xlfn.XLOOKUP(Chitieu[[#This Row],[Trạm/DTR]],Table16[Trạm],Table16[[Admin ]]))</f>
        <v>Đào Dương Anh Thư</v>
      </c>
      <c r="C53" s="211" t="str">
        <f>IF(Chitieu[[#This Row],[Trạm/DTR]]="DTR",_xlfn.XLOOKUP(Chitieu[[#This Row],[ID NCC]],DS_NCC_DTR[ID NCC],DS_NCC_DTR[Admin miền]),_xlfn.XLOOKUP(Chitieu[[#This Row],[ID NCC]],Data_TongTram2[ID NCC],Data_TongTram2[Admin Miền]))</f>
        <v>Nguyễn Hoàng Thúy</v>
      </c>
      <c r="D53" s="211" t="s">
        <v>1615</v>
      </c>
      <c r="E53" s="211" t="str">
        <f>IF(Chitieu[[#This Row],[Trạm/DTR]]="DTR",_xlfn.XLOOKUP(Chitieu[[#This Row],[ID NCC]],DS_NCC_DTR[ID NCC],DS_NCC_DTR[Tên NCC]),_xlfn.XLOOKUP(Chitieu[[#This Row],[ID NCC]],Data_TongTram2[ID NCC],Data_TongTram2[Tên NCC]))</f>
        <v>Anh Việt Phú Mỹ</v>
      </c>
      <c r="F53" s="211" t="str">
        <f>Chitieu[[#This Row],[ID NCC]]&amp;Chitieu[[#This Row],[Trạm/DTR]]</f>
        <v>001dc00001ONSbZAAXĐại Lộc</v>
      </c>
      <c r="G53" s="211" t="s">
        <v>81</v>
      </c>
      <c r="H53" s="211" t="str">
        <f>_xlfn.XLOOKUP(Chitieu[[#This Row],[Loại hàng]],Table59[Column1],Table59[Qui đổi])</f>
        <v>PET chai</v>
      </c>
      <c r="I53" s="211">
        <v>5</v>
      </c>
      <c r="K53" s="211">
        <f>SUMIFS(Table10[Sản lượng Tấn],Table10[Ghi chú],Chitieu[[#This Row],[qui đổi ]],Table10[Column1],Chitieu[[#This Row],[Column1]])</f>
        <v>0</v>
      </c>
      <c r="L53" s="396">
        <f>IFERROR((Chitieu[[#This Row],[Thực hiện]]/Chitieu[[#This Row],[Chỉ tiêu]]),0)</f>
        <v>0</v>
      </c>
      <c r="M53" s="396">
        <f>IFERROR((Chitieu[[#This Row],[Thực hiện]]/Chitieu[[#This Row],[PO]]),0)</f>
        <v>0</v>
      </c>
      <c r="N53" s="397">
        <f>IF(Chitieu[[#This Row],[PO Đạt 90%]]&gt;=90%,1,0)</f>
        <v>0</v>
      </c>
      <c r="O53" s="397">
        <f>IF(COUNTIFS($E$4:E53,E53,$A$4:A53,"Trạm")=1,1,0)</f>
        <v>0</v>
      </c>
      <c r="P53" s="397">
        <f>IF(Chitieu[[#This Row],[PO]]&gt;0,1,0)</f>
        <v>0</v>
      </c>
      <c r="Q53" s="397" t="str">
        <f>_xlfn.XLOOKUP(Chitieu[[#This Row],[Tỉnh]],Table9[Tỉnh cũ],Table9[Giám Sát])</f>
        <v>Đặng Nguyễn Hoàng Lộc</v>
      </c>
      <c r="R53" s="397" t="str">
        <f>_xlfn.XLOOKUP(Chitieu[[#This Row],[Tỉnh]],Table9[Tỉnh cũ],Table9[Thị Trường])</f>
        <v>Nguyễn Văn Phú</v>
      </c>
      <c r="S53" s="397" t="str">
        <f>_xlfn.XLOOKUP(Chitieu[[#This Row],[Tỉnh]],Table9[Tỉnh cũ],Table9[Khu vực])</f>
        <v>TP. Hồ Chí Minh</v>
      </c>
      <c r="T53" s="397" t="str">
        <f>IF(Chitieu[[#This Row],[Trạm/DTR]]="DTR","DTR","Trạm")</f>
        <v>Trạm</v>
      </c>
      <c r="U53" s="397" t="str">
        <f>IF(Chitieu[[#This Row],[Trạm/DTR]]="DTR",_xlfn.XLOOKUP(Chitieu[[#This Row],[ID NCC]],DS_NCC_DTR[ID NCC],DS_NCC_DTR[Tỉnh cũ]),_xlfn.XLOOKUP(Chitieu[[#This Row],[ID NCC]],Data_TongTram2[ID NCC],Data_TongTram2[Tỉnh cũ]))</f>
        <v>Bà Rịa - Vũng Tàu</v>
      </c>
    </row>
    <row r="54" spans="1:21" hidden="1" x14ac:dyDescent="0.3">
      <c r="A54" s="211" t="s">
        <v>606</v>
      </c>
      <c r="B54" s="211" t="str">
        <f>IF(Chitieu[[#This Row],[Trạm/DTR]]="DTR","",_xlfn.XLOOKUP(Chitieu[[#This Row],[Trạm/DTR]],Table16[Trạm],Table16[[Admin ]]))</f>
        <v>Đào Dương Anh Thư</v>
      </c>
      <c r="C54" s="211" t="str">
        <f>IF(Chitieu[[#This Row],[Trạm/DTR]]="DTR",_xlfn.XLOOKUP(Chitieu[[#This Row],[ID NCC]],DS_NCC_DTR[ID NCC],DS_NCC_DTR[Admin miền]),_xlfn.XLOOKUP(Chitieu[[#This Row],[ID NCC]],Data_TongTram2[ID NCC],Data_TongTram2[Admin Miền]))</f>
        <v>Nguyễn Hoàng Thúy</v>
      </c>
      <c r="D54" s="211" t="s">
        <v>624</v>
      </c>
      <c r="E54" s="211" t="str">
        <f>IF(Chitieu[[#This Row],[Trạm/DTR]]="DTR",_xlfn.XLOOKUP(Chitieu[[#This Row],[ID NCC]],DS_NCC_DTR[ID NCC],DS_NCC_DTR[Tên NCC]),_xlfn.XLOOKUP(Chitieu[[#This Row],[ID NCC]],Data_TongTram2[ID NCC],Data_TongTram2[Tên NCC]))</f>
        <v>Lâm Việt Dũng (Long Hải)</v>
      </c>
      <c r="F54" s="211" t="str">
        <f>Chitieu[[#This Row],[ID NCC]]&amp;Chitieu[[#This Row],[Trạm/DTR]]</f>
        <v>001J3000002HLkeIAGĐại Lộc</v>
      </c>
      <c r="G54" s="211" t="s">
        <v>81</v>
      </c>
      <c r="H54" s="211" t="str">
        <f>_xlfn.XLOOKUP(Chitieu[[#This Row],[Loại hàng]],Table59[Column1],Table59[Qui đổi])</f>
        <v>PET chai</v>
      </c>
      <c r="I54" s="211">
        <v>10</v>
      </c>
      <c r="K54" s="211">
        <f>SUMIFS(Table10[Sản lượng Tấn],Table10[Ghi chú],Chitieu[[#This Row],[qui đổi ]],Table10[Column1],Chitieu[[#This Row],[Column1]])</f>
        <v>0</v>
      </c>
      <c r="L54" s="396">
        <f>IFERROR((Chitieu[[#This Row],[Thực hiện]]/Chitieu[[#This Row],[Chỉ tiêu]]),0)</f>
        <v>0</v>
      </c>
      <c r="M54" s="396">
        <f>IFERROR((Chitieu[[#This Row],[Thực hiện]]/Chitieu[[#This Row],[PO]]),0)</f>
        <v>0</v>
      </c>
      <c r="N54" s="397">
        <f>IF(Chitieu[[#This Row],[PO Đạt 90%]]&gt;=90%,1,0)</f>
        <v>0</v>
      </c>
      <c r="O54" s="397">
        <f>IF(COUNTIFS($E$4:E54,E54,$A$4:A54,"Trạm")=1,1,0)</f>
        <v>0</v>
      </c>
      <c r="P54" s="397">
        <f>IF(Chitieu[[#This Row],[PO]]&gt;0,1,0)</f>
        <v>0</v>
      </c>
      <c r="Q54" s="397" t="str">
        <f>_xlfn.XLOOKUP(Chitieu[[#This Row],[Tỉnh]],Table9[Tỉnh cũ],Table9[Giám Sát])</f>
        <v>Đặng Nguyễn Hoàng Lộc</v>
      </c>
      <c r="R54" s="397" t="str">
        <f>_xlfn.XLOOKUP(Chitieu[[#This Row],[Tỉnh]],Table9[Tỉnh cũ],Table9[Thị Trường])</f>
        <v>Nguyễn Văn Phú</v>
      </c>
      <c r="S54" s="397" t="str">
        <f>_xlfn.XLOOKUP(Chitieu[[#This Row],[Tỉnh]],Table9[Tỉnh cũ],Table9[Khu vực])</f>
        <v>TP. Hồ Chí Minh</v>
      </c>
      <c r="T54" s="397" t="str">
        <f>IF(Chitieu[[#This Row],[Trạm/DTR]]="DTR","DTR","Trạm")</f>
        <v>Trạm</v>
      </c>
      <c r="U54" s="397" t="str">
        <f>IF(Chitieu[[#This Row],[Trạm/DTR]]="DTR",_xlfn.XLOOKUP(Chitieu[[#This Row],[ID NCC]],DS_NCC_DTR[ID NCC],DS_NCC_DTR[Tỉnh cũ]),_xlfn.XLOOKUP(Chitieu[[#This Row],[ID NCC]],Data_TongTram2[ID NCC],Data_TongTram2[Tỉnh cũ]))</f>
        <v>Bà Rịa - Vũng Tàu</v>
      </c>
    </row>
    <row r="55" spans="1:21" hidden="1" x14ac:dyDescent="0.3">
      <c r="A55" s="211" t="s">
        <v>606</v>
      </c>
      <c r="B55" s="211" t="str">
        <f>IF(Chitieu[[#This Row],[Trạm/DTR]]="DTR","",_xlfn.XLOOKUP(Chitieu[[#This Row],[Trạm/DTR]],Table16[Trạm],Table16[[Admin ]]))</f>
        <v>Đào Dương Anh Thư</v>
      </c>
      <c r="C55" s="211" t="str">
        <f>IF(Chitieu[[#This Row],[Trạm/DTR]]="DTR",_xlfn.XLOOKUP(Chitieu[[#This Row],[ID NCC]],DS_NCC_DTR[ID NCC],DS_NCC_DTR[Admin miền]),_xlfn.XLOOKUP(Chitieu[[#This Row],[ID NCC]],Data_TongTram2[ID NCC],Data_TongTram2[Admin Miền]))</f>
        <v>Nguyễn Hoàng Thúy</v>
      </c>
      <c r="D55" s="211" t="s">
        <v>354</v>
      </c>
      <c r="E55" s="211" t="str">
        <f>IF(Chitieu[[#This Row],[Trạm/DTR]]="DTR",_xlfn.XLOOKUP(Chitieu[[#This Row],[ID NCC]],DS_NCC_DTR[ID NCC],DS_NCC_DTR[Tên NCC]),_xlfn.XLOOKUP(Chitieu[[#This Row],[ID NCC]],Data_TongTram2[ID NCC],Data_TongTram2[Tên NCC]))</f>
        <v>Anh Toản (Châu Đức)</v>
      </c>
      <c r="F55" s="211" t="str">
        <f>Chitieu[[#This Row],[ID NCC]]&amp;Chitieu[[#This Row],[Trạm/DTR]]</f>
        <v>001J3000002HLYAIA4Đại Lộc</v>
      </c>
      <c r="G55" s="211" t="s">
        <v>81</v>
      </c>
      <c r="H55" s="211" t="str">
        <f>_xlfn.XLOOKUP(Chitieu[[#This Row],[Loại hàng]],Table59[Column1],Table59[Qui đổi])</f>
        <v>PET chai</v>
      </c>
      <c r="I55" s="211">
        <v>5</v>
      </c>
      <c r="K55" s="211">
        <f>SUMIFS(Table10[Sản lượng Tấn],Table10[Ghi chú],Chitieu[[#This Row],[qui đổi ]],Table10[Column1],Chitieu[[#This Row],[Column1]])</f>
        <v>0</v>
      </c>
      <c r="L55" s="396">
        <f>IFERROR((Chitieu[[#This Row],[Thực hiện]]/Chitieu[[#This Row],[Chỉ tiêu]]),0)</f>
        <v>0</v>
      </c>
      <c r="M55" s="396">
        <f>IFERROR((Chitieu[[#This Row],[Thực hiện]]/Chitieu[[#This Row],[PO]]),0)</f>
        <v>0</v>
      </c>
      <c r="N55" s="397">
        <f>IF(Chitieu[[#This Row],[PO Đạt 90%]]&gt;=90%,1,0)</f>
        <v>0</v>
      </c>
      <c r="O55" s="397">
        <f>IF(COUNTIFS($E$4:E55,E55,$A$4:A55,"Trạm")=1,1,0)</f>
        <v>0</v>
      </c>
      <c r="P55" s="397">
        <f>IF(Chitieu[[#This Row],[PO]]&gt;0,1,0)</f>
        <v>0</v>
      </c>
      <c r="Q55" s="397" t="str">
        <f>_xlfn.XLOOKUP(Chitieu[[#This Row],[Tỉnh]],Table9[Tỉnh cũ],Table9[Giám Sát])</f>
        <v>Đặng Nguyễn Hoàng Lộc</v>
      </c>
      <c r="R55" s="397" t="str">
        <f>_xlfn.XLOOKUP(Chitieu[[#This Row],[Tỉnh]],Table9[Tỉnh cũ],Table9[Thị Trường])</f>
        <v>Nguyễn Văn Phú</v>
      </c>
      <c r="S55" s="397" t="str">
        <f>_xlfn.XLOOKUP(Chitieu[[#This Row],[Tỉnh]],Table9[Tỉnh cũ],Table9[Khu vực])</f>
        <v>TP. Hồ Chí Minh</v>
      </c>
      <c r="T55" s="397" t="str">
        <f>IF(Chitieu[[#This Row],[Trạm/DTR]]="DTR","DTR","Trạm")</f>
        <v>Trạm</v>
      </c>
      <c r="U55" s="397" t="str">
        <f>IF(Chitieu[[#This Row],[Trạm/DTR]]="DTR",_xlfn.XLOOKUP(Chitieu[[#This Row],[ID NCC]],DS_NCC_DTR[ID NCC],DS_NCC_DTR[Tỉnh cũ]),_xlfn.XLOOKUP(Chitieu[[#This Row],[ID NCC]],Data_TongTram2[ID NCC],Data_TongTram2[Tỉnh cũ]))</f>
        <v>Bà Rịa - Vũng Tàu</v>
      </c>
    </row>
    <row r="56" spans="1:21" hidden="1" x14ac:dyDescent="0.3">
      <c r="A56" s="211" t="s">
        <v>606</v>
      </c>
      <c r="B56" s="211" t="str">
        <f>IF(Chitieu[[#This Row],[Trạm/DTR]]="DTR","",_xlfn.XLOOKUP(Chitieu[[#This Row],[Trạm/DTR]],Table16[Trạm],Table16[[Admin ]]))</f>
        <v>Đào Dương Anh Thư</v>
      </c>
      <c r="C56" s="211" t="str">
        <f>IF(Chitieu[[#This Row],[Trạm/DTR]]="DTR",_xlfn.XLOOKUP(Chitieu[[#This Row],[ID NCC]],DS_NCC_DTR[ID NCC],DS_NCC_DTR[Admin miền]),_xlfn.XLOOKUP(Chitieu[[#This Row],[ID NCC]],Data_TongTram2[ID NCC],Data_TongTram2[Admin Miền]))</f>
        <v>Nguyễn Hoàng Thúy</v>
      </c>
      <c r="D56" s="211" t="s">
        <v>1212</v>
      </c>
      <c r="E56" s="211" t="str">
        <f>IF(Chitieu[[#This Row],[Trạm/DTR]]="DTR",_xlfn.XLOOKUP(Chitieu[[#This Row],[ID NCC]],DS_NCC_DTR[ID NCC],DS_NCC_DTR[Tên NCC]),_xlfn.XLOOKUP(Chitieu[[#This Row],[ID NCC]],Data_TongTram2[ID NCC],Data_TongTram2[Tên NCC]))</f>
        <v>HKD Bùi Văn Dương</v>
      </c>
      <c r="F56" s="211" t="str">
        <f>Chitieu[[#This Row],[ID NCC]]&amp;Chitieu[[#This Row],[Trạm/DTR]]</f>
        <v>001J3000002HLZuIAOĐại Lộc</v>
      </c>
      <c r="G56" s="211" t="s">
        <v>81</v>
      </c>
      <c r="H56" s="211" t="str">
        <f>_xlfn.XLOOKUP(Chitieu[[#This Row],[Loại hàng]],Table59[Column1],Table59[Qui đổi])</f>
        <v>PET chai</v>
      </c>
      <c r="I56" s="211">
        <v>150</v>
      </c>
      <c r="K56" s="211">
        <f>SUMIFS(Table10[Sản lượng Tấn],Table10[Ghi chú],Chitieu[[#This Row],[qui đổi ]],Table10[Column1],Chitieu[[#This Row],[Column1]])</f>
        <v>32.762999999999998</v>
      </c>
      <c r="L56" s="396">
        <f>IFERROR((Chitieu[[#This Row],[Thực hiện]]/Chitieu[[#This Row],[Chỉ tiêu]]),0)</f>
        <v>0.21841999999999998</v>
      </c>
      <c r="M56" s="396">
        <f>IFERROR((Chitieu[[#This Row],[Thực hiện]]/Chitieu[[#This Row],[PO]]),0)</f>
        <v>0</v>
      </c>
      <c r="N56" s="397">
        <f>IF(Chitieu[[#This Row],[PO Đạt 90%]]&gt;=90%,1,0)</f>
        <v>0</v>
      </c>
      <c r="O56" s="397">
        <f>IF(COUNTIFS($E$4:E56,E56,$A$4:A56,"Trạm")=1,1,0)</f>
        <v>0</v>
      </c>
      <c r="P56" s="397">
        <f>IF(Chitieu[[#This Row],[PO]]&gt;0,1,0)</f>
        <v>0</v>
      </c>
      <c r="Q56" s="397" t="str">
        <f>_xlfn.XLOOKUP(Chitieu[[#This Row],[Tỉnh]],Table9[Tỉnh cũ],Table9[Giám Sát])</f>
        <v>Đặng Nguyễn Hoàng Lộc</v>
      </c>
      <c r="R56" s="397" t="str">
        <f>_xlfn.XLOOKUP(Chitieu[[#This Row],[Tỉnh]],Table9[Tỉnh cũ],Table9[Thị Trường])</f>
        <v>Nguyễn Văn Phú</v>
      </c>
      <c r="S56" s="397" t="str">
        <f>_xlfn.XLOOKUP(Chitieu[[#This Row],[Tỉnh]],Table9[Tỉnh cũ],Table9[Khu vực])</f>
        <v>TP. Hồ Chí Minh</v>
      </c>
      <c r="T56" s="397" t="str">
        <f>IF(Chitieu[[#This Row],[Trạm/DTR]]="DTR","DTR","Trạm")</f>
        <v>Trạm</v>
      </c>
      <c r="U56" s="397" t="str">
        <f>IF(Chitieu[[#This Row],[Trạm/DTR]]="DTR",_xlfn.XLOOKUP(Chitieu[[#This Row],[ID NCC]],DS_NCC_DTR[ID NCC],DS_NCC_DTR[Tỉnh cũ]),_xlfn.XLOOKUP(Chitieu[[#This Row],[ID NCC]],Data_TongTram2[ID NCC],Data_TongTram2[Tỉnh cũ]))</f>
        <v>Bình Dương</v>
      </c>
    </row>
    <row r="57" spans="1:21" hidden="1" x14ac:dyDescent="0.3">
      <c r="A57" s="211" t="s">
        <v>606</v>
      </c>
      <c r="B57" s="211" t="str">
        <f>IF(Chitieu[[#This Row],[Trạm/DTR]]="DTR","",_xlfn.XLOOKUP(Chitieu[[#This Row],[Trạm/DTR]],Table16[Trạm],Table16[[Admin ]]))</f>
        <v>Đào Dương Anh Thư</v>
      </c>
      <c r="C57" s="211" t="str">
        <f>IF(Chitieu[[#This Row],[Trạm/DTR]]="DTR",_xlfn.XLOOKUP(Chitieu[[#This Row],[ID NCC]],DS_NCC_DTR[ID NCC],DS_NCC_DTR[Admin miền]),_xlfn.XLOOKUP(Chitieu[[#This Row],[ID NCC]],Data_TongTram2[ID NCC],Data_TongTram2[Admin Miền]))</f>
        <v>Nguyễn Hoàng Thúy</v>
      </c>
      <c r="D57" s="211" t="s">
        <v>1252</v>
      </c>
      <c r="E57" s="211" t="str">
        <f>IF(Chitieu[[#This Row],[Trạm/DTR]]="DTR",_xlfn.XLOOKUP(Chitieu[[#This Row],[ID NCC]],DS_NCC_DTR[ID NCC],DS_NCC_DTR[Tên NCC]),_xlfn.XLOOKUP(Chitieu[[#This Row],[ID NCC]],Data_TongTram2[ID NCC],Data_TongTram2[Tên NCC]))</f>
        <v>Anh Phong</v>
      </c>
      <c r="F57" s="211" t="str">
        <f>Chitieu[[#This Row],[ID NCC]]&amp;Chitieu[[#This Row],[Trạm/DTR]]</f>
        <v>001J3000002J8oyIACĐại Lộc</v>
      </c>
      <c r="G57" s="211" t="s">
        <v>81</v>
      </c>
      <c r="H57" s="211" t="str">
        <f>_xlfn.XLOOKUP(Chitieu[[#This Row],[Loại hàng]],Table59[Column1],Table59[Qui đổi])</f>
        <v>PET chai</v>
      </c>
      <c r="I57" s="211">
        <v>20</v>
      </c>
      <c r="K57" s="211">
        <f>SUMIFS(Table10[Sản lượng Tấn],Table10[Ghi chú],Chitieu[[#This Row],[qui đổi ]],Table10[Column1],Chitieu[[#This Row],[Column1]])</f>
        <v>0</v>
      </c>
      <c r="L57" s="396">
        <f>IFERROR((Chitieu[[#This Row],[Thực hiện]]/Chitieu[[#This Row],[Chỉ tiêu]]),0)</f>
        <v>0</v>
      </c>
      <c r="M57" s="396">
        <f>IFERROR((Chitieu[[#This Row],[Thực hiện]]/Chitieu[[#This Row],[PO]]),0)</f>
        <v>0</v>
      </c>
      <c r="N57" s="397">
        <f>IF(Chitieu[[#This Row],[PO Đạt 90%]]&gt;=90%,1,0)</f>
        <v>0</v>
      </c>
      <c r="O57" s="397">
        <f>IF(COUNTIFS($E$4:E57,E57,$A$4:A57,"Trạm")=1,1,0)</f>
        <v>0</v>
      </c>
      <c r="P57" s="397">
        <f>IF(Chitieu[[#This Row],[PO]]&gt;0,1,0)</f>
        <v>0</v>
      </c>
      <c r="Q57" s="397" t="str">
        <f>_xlfn.XLOOKUP(Chitieu[[#This Row],[Tỉnh]],Table9[Tỉnh cũ],Table9[Giám Sát])</f>
        <v>Đặng Nguyễn Hoàng Lộc</v>
      </c>
      <c r="R57" s="397" t="str">
        <f>_xlfn.XLOOKUP(Chitieu[[#This Row],[Tỉnh]],Table9[Tỉnh cũ],Table9[Thị Trường])</f>
        <v>Nguyễn Văn Phú</v>
      </c>
      <c r="S57" s="397" t="str">
        <f>_xlfn.XLOOKUP(Chitieu[[#This Row],[Tỉnh]],Table9[Tỉnh cũ],Table9[Khu vực])</f>
        <v>TP. Hồ Chí Minh</v>
      </c>
      <c r="T57" s="397" t="str">
        <f>IF(Chitieu[[#This Row],[Trạm/DTR]]="DTR","DTR","Trạm")</f>
        <v>Trạm</v>
      </c>
      <c r="U57" s="397" t="str">
        <f>IF(Chitieu[[#This Row],[Trạm/DTR]]="DTR",_xlfn.XLOOKUP(Chitieu[[#This Row],[ID NCC]],DS_NCC_DTR[ID NCC],DS_NCC_DTR[Tỉnh cũ]),_xlfn.XLOOKUP(Chitieu[[#This Row],[ID NCC]],Data_TongTram2[ID NCC],Data_TongTram2[Tỉnh cũ]))</f>
        <v>Bình Dương</v>
      </c>
    </row>
    <row r="58" spans="1:21" hidden="1" x14ac:dyDescent="0.3">
      <c r="A58" s="211" t="s">
        <v>606</v>
      </c>
      <c r="B58" s="211" t="str">
        <f>IF(Chitieu[[#This Row],[Trạm/DTR]]="DTR","",_xlfn.XLOOKUP(Chitieu[[#This Row],[Trạm/DTR]],Table16[Trạm],Table16[[Admin ]]))</f>
        <v>Đào Dương Anh Thư</v>
      </c>
      <c r="C58" s="211" t="str">
        <f>IF(Chitieu[[#This Row],[Trạm/DTR]]="DTR",_xlfn.XLOOKUP(Chitieu[[#This Row],[ID NCC]],DS_NCC_DTR[ID NCC],DS_NCC_DTR[Admin miền]),_xlfn.XLOOKUP(Chitieu[[#This Row],[ID NCC]],Data_TongTram2[ID NCC],Data_TongTram2[Admin Miền]))</f>
        <v>Nguyễn Hoàng Thúy</v>
      </c>
      <c r="D58" s="211" t="s">
        <v>2942</v>
      </c>
      <c r="E58" s="211" t="str">
        <f>IF(Chitieu[[#This Row],[Trạm/DTR]]="DTR",_xlfn.XLOOKUP(Chitieu[[#This Row],[ID NCC]],DS_NCC_DTR[ID NCC],DS_NCC_DTR[Tên NCC]),_xlfn.XLOOKUP(Chitieu[[#This Row],[ID NCC]],Data_TongTram2[ID NCC],Data_TongTram2[Tên NCC]))</f>
        <v>Anh Phương Nhi Bình Phước</v>
      </c>
      <c r="F58" s="211" t="str">
        <f>Chitieu[[#This Row],[ID NCC]]&amp;Chitieu[[#This Row],[Trạm/DTR]]</f>
        <v>001J3000007aQlTIAUĐại Lộc</v>
      </c>
      <c r="G58" s="211" t="s">
        <v>81</v>
      </c>
      <c r="H58" s="211" t="str">
        <f>_xlfn.XLOOKUP(Chitieu[[#This Row],[Loại hàng]],Table59[Column1],Table59[Qui đổi])</f>
        <v>PET chai</v>
      </c>
      <c r="I58" s="211">
        <v>20</v>
      </c>
      <c r="K58" s="211">
        <f>SUMIFS(Table10[Sản lượng Tấn],Table10[Ghi chú],Chitieu[[#This Row],[qui đổi ]],Table10[Column1],Chitieu[[#This Row],[Column1]])</f>
        <v>0</v>
      </c>
      <c r="L58" s="396">
        <f>IFERROR((Chitieu[[#This Row],[Thực hiện]]/Chitieu[[#This Row],[Chỉ tiêu]]),0)</f>
        <v>0</v>
      </c>
      <c r="M58" s="396">
        <f>IFERROR((Chitieu[[#This Row],[Thực hiện]]/Chitieu[[#This Row],[PO]]),0)</f>
        <v>0</v>
      </c>
      <c r="N58" s="397">
        <f>IF(Chitieu[[#This Row],[PO Đạt 90%]]&gt;=90%,1,0)</f>
        <v>0</v>
      </c>
      <c r="O58" s="397">
        <f>IF(COUNTIFS($E$4:E58,E58,$A$4:A58,"Trạm")=1,1,0)</f>
        <v>0</v>
      </c>
      <c r="P58" s="397">
        <f>IF(Chitieu[[#This Row],[PO]]&gt;0,1,0)</f>
        <v>0</v>
      </c>
      <c r="Q58" s="397" t="str">
        <f>_xlfn.XLOOKUP(Chitieu[[#This Row],[Tỉnh]],Table9[Tỉnh cũ],Table9[Giám Sát])</f>
        <v>Đặng Nguyễn Hoàng Lộc</v>
      </c>
      <c r="R58" s="397" t="str">
        <f>_xlfn.XLOOKUP(Chitieu[[#This Row],[Tỉnh]],Table9[Tỉnh cũ],Table9[Thị Trường])</f>
        <v>Phan Hiếu Lộc</v>
      </c>
      <c r="S58" s="397" t="str">
        <f>_xlfn.XLOOKUP(Chitieu[[#This Row],[Tỉnh]],Table9[Tỉnh cũ],Table9[Khu vực])</f>
        <v>TP. Hồ Chí Minh</v>
      </c>
      <c r="T58" s="397" t="str">
        <f>IF(Chitieu[[#This Row],[Trạm/DTR]]="DTR","DTR","Trạm")</f>
        <v>Trạm</v>
      </c>
      <c r="U58" s="397" t="str">
        <f>IF(Chitieu[[#This Row],[Trạm/DTR]]="DTR",_xlfn.XLOOKUP(Chitieu[[#This Row],[ID NCC]],DS_NCC_DTR[ID NCC],DS_NCC_DTR[Tỉnh cũ]),_xlfn.XLOOKUP(Chitieu[[#This Row],[ID NCC]],Data_TongTram2[ID NCC],Data_TongTram2[Tỉnh cũ]))</f>
        <v>Bình Phước</v>
      </c>
    </row>
    <row r="59" spans="1:21" hidden="1" x14ac:dyDescent="0.3">
      <c r="A59" s="211" t="s">
        <v>606</v>
      </c>
      <c r="B59" s="211" t="str">
        <f>IF(Chitieu[[#This Row],[Trạm/DTR]]="DTR","",_xlfn.XLOOKUP(Chitieu[[#This Row],[Trạm/DTR]],Table16[Trạm],Table16[[Admin ]]))</f>
        <v>Đào Dương Anh Thư</v>
      </c>
      <c r="C59" s="211" t="str">
        <f>IF(Chitieu[[#This Row],[Trạm/DTR]]="DTR",_xlfn.XLOOKUP(Chitieu[[#This Row],[ID NCC]],DS_NCC_DTR[ID NCC],DS_NCC_DTR[Admin miền]),_xlfn.XLOOKUP(Chitieu[[#This Row],[ID NCC]],Data_TongTram2[ID NCC],Data_TongTram2[Admin Miền]))</f>
        <v>Nguyễn Hoàng Thúy</v>
      </c>
      <c r="D59" s="211" t="s">
        <v>311</v>
      </c>
      <c r="E59" s="211" t="str">
        <f>IF(Chitieu[[#This Row],[Trạm/DTR]]="DTR",_xlfn.XLOOKUP(Chitieu[[#This Row],[ID NCC]],DS_NCC_DTR[ID NCC],DS_NCC_DTR[Tên NCC]),_xlfn.XLOOKUP(Chitieu[[#This Row],[ID NCC]],Data_TongTram2[ID NCC],Data_TongTram2[Tên NCC]))</f>
        <v>An Khang (Xuân Lộc) PET xá</v>
      </c>
      <c r="F59" s="211" t="str">
        <f>Chitieu[[#This Row],[ID NCC]]&amp;Chitieu[[#This Row],[Trạm/DTR]]</f>
        <v>001dc00000RQALxAAPĐại Lộc</v>
      </c>
      <c r="G59" s="211" t="s">
        <v>81</v>
      </c>
      <c r="H59" s="211" t="str">
        <f>_xlfn.XLOOKUP(Chitieu[[#This Row],[Loại hàng]],Table59[Column1],Table59[Qui đổi])</f>
        <v>PET chai</v>
      </c>
      <c r="I59" s="211">
        <v>5</v>
      </c>
      <c r="K59" s="211">
        <f>SUMIFS(Table10[Sản lượng Tấn],Table10[Ghi chú],Chitieu[[#This Row],[qui đổi ]],Table10[Column1],Chitieu[[#This Row],[Column1]])</f>
        <v>3.2299999999999995</v>
      </c>
      <c r="L59" s="396">
        <f>IFERROR((Chitieu[[#This Row],[Thực hiện]]/Chitieu[[#This Row],[Chỉ tiêu]]),0)</f>
        <v>0.64599999999999991</v>
      </c>
      <c r="M59" s="396">
        <f>IFERROR((Chitieu[[#This Row],[Thực hiện]]/Chitieu[[#This Row],[PO]]),0)</f>
        <v>0</v>
      </c>
      <c r="N59" s="397">
        <f>IF(Chitieu[[#This Row],[PO Đạt 90%]]&gt;=90%,1,0)</f>
        <v>0</v>
      </c>
      <c r="O59" s="397">
        <f>IF(COUNTIFS($E$4:E59,E59,$A$4:A59,"Trạm")=1,1,0)</f>
        <v>0</v>
      </c>
      <c r="P59" s="397">
        <f>IF(Chitieu[[#This Row],[PO]]&gt;0,1,0)</f>
        <v>0</v>
      </c>
      <c r="Q59" s="397" t="str">
        <f>_xlfn.XLOOKUP(Chitieu[[#This Row],[Tỉnh]],Table9[Tỉnh cũ],Table9[Giám Sát])</f>
        <v>Đặng Nguyễn Hoàng Lộc</v>
      </c>
      <c r="R59" s="397" t="str">
        <f>_xlfn.XLOOKUP(Chitieu[[#This Row],[Tỉnh]],Table9[Tỉnh cũ],Table9[Thị Trường])</f>
        <v>Phan Hiếu Lộc</v>
      </c>
      <c r="S59" s="397" t="str">
        <f>_xlfn.XLOOKUP(Chitieu[[#This Row],[Tỉnh]],Table9[Tỉnh cũ],Table9[Khu vực])</f>
        <v>TP. Hồ Chí Minh</v>
      </c>
      <c r="T59" s="397" t="str">
        <f>IF(Chitieu[[#This Row],[Trạm/DTR]]="DTR","DTR","Trạm")</f>
        <v>Trạm</v>
      </c>
      <c r="U59" s="397" t="str">
        <f>IF(Chitieu[[#This Row],[Trạm/DTR]]="DTR",_xlfn.XLOOKUP(Chitieu[[#This Row],[ID NCC]],DS_NCC_DTR[ID NCC],DS_NCC_DTR[Tỉnh cũ]),_xlfn.XLOOKUP(Chitieu[[#This Row],[ID NCC]],Data_TongTram2[ID NCC],Data_TongTram2[Tỉnh cũ]))</f>
        <v>Đồng Nai</v>
      </c>
    </row>
    <row r="60" spans="1:21" hidden="1" x14ac:dyDescent="0.3">
      <c r="A60" s="211" t="s">
        <v>606</v>
      </c>
      <c r="B60" s="211" t="str">
        <f>IF(Chitieu[[#This Row],[Trạm/DTR]]="DTR","",_xlfn.XLOOKUP(Chitieu[[#This Row],[Trạm/DTR]],Table16[Trạm],Table16[[Admin ]]))</f>
        <v>Đào Dương Anh Thư</v>
      </c>
      <c r="C60" s="211" t="str">
        <f>IF(Chitieu[[#This Row],[Trạm/DTR]]="DTR",_xlfn.XLOOKUP(Chitieu[[#This Row],[ID NCC]],DS_NCC_DTR[ID NCC],DS_NCC_DTR[Admin miền]),_xlfn.XLOOKUP(Chitieu[[#This Row],[ID NCC]],Data_TongTram2[ID NCC],Data_TongTram2[Admin Miền]))</f>
        <v>Nguyễn Hoàng Thúy</v>
      </c>
      <c r="D60" s="211" t="s">
        <v>1677</v>
      </c>
      <c r="E60" s="211" t="str">
        <f>IF(Chitieu[[#This Row],[Trạm/DTR]]="DTR",_xlfn.XLOOKUP(Chitieu[[#This Row],[ID NCC]],DS_NCC_DTR[ID NCC],DS_NCC_DTR[Tên NCC]),_xlfn.XLOOKUP(Chitieu[[#This Row],[ID NCC]],Data_TongTram2[ID NCC],Data_TongTram2[Tên NCC]))</f>
        <v>Tiêu Văn Tựu (Xuân Lộc) PET xá</v>
      </c>
      <c r="F60" s="211" t="str">
        <f>Chitieu[[#This Row],[ID NCC]]&amp;Chitieu[[#This Row],[Trạm/DTR]]</f>
        <v>001dc00001k9FXtAAMĐại Lộc</v>
      </c>
      <c r="G60" s="211" t="s">
        <v>81</v>
      </c>
      <c r="H60" s="211" t="str">
        <f>_xlfn.XLOOKUP(Chitieu[[#This Row],[Loại hàng]],Table59[Column1],Table59[Qui đổi])</f>
        <v>PET chai</v>
      </c>
      <c r="I60" s="211">
        <v>1</v>
      </c>
      <c r="K60" s="211">
        <f>SUMIFS(Table10[Sản lượng Tấn],Table10[Ghi chú],Chitieu[[#This Row],[qui đổi ]],Table10[Column1],Chitieu[[#This Row],[Column1]])</f>
        <v>0</v>
      </c>
      <c r="L60" s="396">
        <f>IFERROR((Chitieu[[#This Row],[Thực hiện]]/Chitieu[[#This Row],[Chỉ tiêu]]),0)</f>
        <v>0</v>
      </c>
      <c r="M60" s="396">
        <f>IFERROR((Chitieu[[#This Row],[Thực hiện]]/Chitieu[[#This Row],[PO]]),0)</f>
        <v>0</v>
      </c>
      <c r="N60" s="397">
        <f>IF(Chitieu[[#This Row],[PO Đạt 90%]]&gt;=90%,1,0)</f>
        <v>0</v>
      </c>
      <c r="O60" s="397">
        <f>IF(COUNTIFS($E$4:E60,E60,$A$4:A60,"Trạm")=1,1,0)</f>
        <v>0</v>
      </c>
      <c r="P60" s="397">
        <f>IF(Chitieu[[#This Row],[PO]]&gt;0,1,0)</f>
        <v>0</v>
      </c>
      <c r="Q60" s="397" t="str">
        <f>_xlfn.XLOOKUP(Chitieu[[#This Row],[Tỉnh]],Table9[Tỉnh cũ],Table9[Giám Sát])</f>
        <v>Đặng Nguyễn Hoàng Lộc</v>
      </c>
      <c r="R60" s="397" t="str">
        <f>_xlfn.XLOOKUP(Chitieu[[#This Row],[Tỉnh]],Table9[Tỉnh cũ],Table9[Thị Trường])</f>
        <v>Phan Hiếu Lộc</v>
      </c>
      <c r="S60" s="397" t="str">
        <f>_xlfn.XLOOKUP(Chitieu[[#This Row],[Tỉnh]],Table9[Tỉnh cũ],Table9[Khu vực])</f>
        <v>TP. Hồ Chí Minh</v>
      </c>
      <c r="T60" s="397" t="str">
        <f>IF(Chitieu[[#This Row],[Trạm/DTR]]="DTR","DTR","Trạm")</f>
        <v>Trạm</v>
      </c>
      <c r="U60" s="397" t="str">
        <f>IF(Chitieu[[#This Row],[Trạm/DTR]]="DTR",_xlfn.XLOOKUP(Chitieu[[#This Row],[ID NCC]],DS_NCC_DTR[ID NCC],DS_NCC_DTR[Tỉnh cũ]),_xlfn.XLOOKUP(Chitieu[[#This Row],[ID NCC]],Data_TongTram2[ID NCC],Data_TongTram2[Tỉnh cũ]))</f>
        <v>Đồng Nai</v>
      </c>
    </row>
    <row r="61" spans="1:21" hidden="1" x14ac:dyDescent="0.3">
      <c r="A61" s="211" t="s">
        <v>606</v>
      </c>
      <c r="B61" s="211" t="str">
        <f>IF(Chitieu[[#This Row],[Trạm/DTR]]="DTR","",_xlfn.XLOOKUP(Chitieu[[#This Row],[Trạm/DTR]],Table16[Trạm],Table16[[Admin ]]))</f>
        <v>Đào Dương Anh Thư</v>
      </c>
      <c r="C61" s="211" t="str">
        <f>IF(Chitieu[[#This Row],[Trạm/DTR]]="DTR",_xlfn.XLOOKUP(Chitieu[[#This Row],[ID NCC]],DS_NCC_DTR[ID NCC],DS_NCC_DTR[Admin miền]),_xlfn.XLOOKUP(Chitieu[[#This Row],[ID NCC]],Data_TongTram2[ID NCC],Data_TongTram2[Admin Miền]))</f>
        <v>Nguyễn Hoàng Thúy</v>
      </c>
      <c r="D61" s="211" t="s">
        <v>628</v>
      </c>
      <c r="E61" s="211" t="str">
        <f>IF(Chitieu[[#This Row],[Trạm/DTR]]="DTR",_xlfn.XLOOKUP(Chitieu[[#This Row],[ID NCC]],DS_NCC_DTR[ID NCC],DS_NCC_DTR[Tên NCC]),_xlfn.XLOOKUP(Chitieu[[#This Row],[ID NCC]],Data_TongTram2[ID NCC],Data_TongTram2[Tên NCC]))</f>
        <v>Anh Sơn (Xuân Lộc) PET xá</v>
      </c>
      <c r="F61" s="211" t="str">
        <f>Chitieu[[#This Row],[ID NCC]]&amp;Chitieu[[#This Row],[Trạm/DTR]]</f>
        <v>001dc00001O1CiLAAVĐại Lộc</v>
      </c>
      <c r="G61" s="211" t="s">
        <v>81</v>
      </c>
      <c r="H61" s="211" t="str">
        <f>_xlfn.XLOOKUP(Chitieu[[#This Row],[Loại hàng]],Table59[Column1],Table59[Qui đổi])</f>
        <v>PET chai</v>
      </c>
      <c r="I61" s="211">
        <v>3</v>
      </c>
      <c r="K61" s="211">
        <f>SUMIFS(Table10[Sản lượng Tấn],Table10[Ghi chú],Chitieu[[#This Row],[qui đổi ]],Table10[Column1],Chitieu[[#This Row],[Column1]])</f>
        <v>0.74</v>
      </c>
      <c r="L61" s="396">
        <f>IFERROR((Chitieu[[#This Row],[Thực hiện]]/Chitieu[[#This Row],[Chỉ tiêu]]),0)</f>
        <v>0.24666666666666667</v>
      </c>
      <c r="M61" s="396">
        <f>IFERROR((Chitieu[[#This Row],[Thực hiện]]/Chitieu[[#This Row],[PO]]),0)</f>
        <v>0</v>
      </c>
      <c r="N61" s="397">
        <f>IF(Chitieu[[#This Row],[PO Đạt 90%]]&gt;=90%,1,0)</f>
        <v>0</v>
      </c>
      <c r="O61" s="397">
        <f>IF(COUNTIFS($E$4:E61,E61,$A$4:A61,"Trạm")=1,1,0)</f>
        <v>0</v>
      </c>
      <c r="P61" s="397">
        <f>IF(Chitieu[[#This Row],[PO]]&gt;0,1,0)</f>
        <v>0</v>
      </c>
      <c r="Q61" s="397" t="str">
        <f>_xlfn.XLOOKUP(Chitieu[[#This Row],[Tỉnh]],Table9[Tỉnh cũ],Table9[Giám Sát])</f>
        <v>Đặng Nguyễn Hoàng Lộc</v>
      </c>
      <c r="R61" s="397" t="str">
        <f>_xlfn.XLOOKUP(Chitieu[[#This Row],[Tỉnh]],Table9[Tỉnh cũ],Table9[Thị Trường])</f>
        <v>Phan Hiếu Lộc</v>
      </c>
      <c r="S61" s="397" t="str">
        <f>_xlfn.XLOOKUP(Chitieu[[#This Row],[Tỉnh]],Table9[Tỉnh cũ],Table9[Khu vực])</f>
        <v>TP. Hồ Chí Minh</v>
      </c>
      <c r="T61" s="397" t="str">
        <f>IF(Chitieu[[#This Row],[Trạm/DTR]]="DTR","DTR","Trạm")</f>
        <v>Trạm</v>
      </c>
      <c r="U61" s="397" t="str">
        <f>IF(Chitieu[[#This Row],[Trạm/DTR]]="DTR",_xlfn.XLOOKUP(Chitieu[[#This Row],[ID NCC]],DS_NCC_DTR[ID NCC],DS_NCC_DTR[Tỉnh cũ]),_xlfn.XLOOKUP(Chitieu[[#This Row],[ID NCC]],Data_TongTram2[ID NCC],Data_TongTram2[Tỉnh cũ]))</f>
        <v>Đồng Nai</v>
      </c>
    </row>
    <row r="62" spans="1:21" hidden="1" x14ac:dyDescent="0.3">
      <c r="A62" s="211" t="s">
        <v>606</v>
      </c>
      <c r="B62" s="211" t="str">
        <f>IF(Chitieu[[#This Row],[Trạm/DTR]]="DTR","",_xlfn.XLOOKUP(Chitieu[[#This Row],[Trạm/DTR]],Table16[Trạm],Table16[[Admin ]]))</f>
        <v>Đào Dương Anh Thư</v>
      </c>
      <c r="C62" s="211" t="str">
        <f>IF(Chitieu[[#This Row],[Trạm/DTR]]="DTR",_xlfn.XLOOKUP(Chitieu[[#This Row],[ID NCC]],DS_NCC_DTR[ID NCC],DS_NCC_DTR[Admin miền]),_xlfn.XLOOKUP(Chitieu[[#This Row],[ID NCC]],Data_TongTram2[ID NCC],Data_TongTram2[Admin Miền]))</f>
        <v>Nguyễn Hoàng Thúy</v>
      </c>
      <c r="D62" s="211" t="s">
        <v>337</v>
      </c>
      <c r="E62" s="211" t="str">
        <f>IF(Chitieu[[#This Row],[Trạm/DTR]]="DTR",_xlfn.XLOOKUP(Chitieu[[#This Row],[ID NCC]],DS_NCC_DTR[ID NCC],DS_NCC_DTR[Tên NCC]),_xlfn.XLOOKUP(Chitieu[[#This Row],[ID NCC]],Data_TongTram2[ID NCC],Data_TongTram2[Tên NCC]))</f>
        <v>Cô Tới (Xuân Lộc) PET xá</v>
      </c>
      <c r="F62" s="211" t="str">
        <f>Chitieu[[#This Row],[ID NCC]]&amp;Chitieu[[#This Row],[Trạm/DTR]]</f>
        <v>001J3000002HjEDIA0Đại Lộc</v>
      </c>
      <c r="G62" s="211" t="s">
        <v>81</v>
      </c>
      <c r="H62" s="211" t="str">
        <f>_xlfn.XLOOKUP(Chitieu[[#This Row],[Loại hàng]],Table59[Column1],Table59[Qui đổi])</f>
        <v>PET chai</v>
      </c>
      <c r="I62" s="211">
        <v>3</v>
      </c>
      <c r="K62" s="211">
        <f>SUMIFS(Table10[Sản lượng Tấn],Table10[Ghi chú],Chitieu[[#This Row],[qui đổi ]],Table10[Column1],Chitieu[[#This Row],[Column1]])</f>
        <v>1.31</v>
      </c>
      <c r="L62" s="396">
        <f>IFERROR((Chitieu[[#This Row],[Thực hiện]]/Chitieu[[#This Row],[Chỉ tiêu]]),0)</f>
        <v>0.4366666666666667</v>
      </c>
      <c r="M62" s="396">
        <f>IFERROR((Chitieu[[#This Row],[Thực hiện]]/Chitieu[[#This Row],[PO]]),0)</f>
        <v>0</v>
      </c>
      <c r="N62" s="397">
        <f>IF(Chitieu[[#This Row],[PO Đạt 90%]]&gt;=90%,1,0)</f>
        <v>0</v>
      </c>
      <c r="O62" s="397">
        <f>IF(COUNTIFS($E$4:E62,E62,$A$4:A62,"Trạm")=1,1,0)</f>
        <v>0</v>
      </c>
      <c r="P62" s="397">
        <f>IF(Chitieu[[#This Row],[PO]]&gt;0,1,0)</f>
        <v>0</v>
      </c>
      <c r="Q62" s="397" t="str">
        <f>_xlfn.XLOOKUP(Chitieu[[#This Row],[Tỉnh]],Table9[Tỉnh cũ],Table9[Giám Sát])</f>
        <v>Đặng Nguyễn Hoàng Lộc</v>
      </c>
      <c r="R62" s="397" t="str">
        <f>_xlfn.XLOOKUP(Chitieu[[#This Row],[Tỉnh]],Table9[Tỉnh cũ],Table9[Thị Trường])</f>
        <v>Phan Hiếu Lộc</v>
      </c>
      <c r="S62" s="397" t="str">
        <f>_xlfn.XLOOKUP(Chitieu[[#This Row],[Tỉnh]],Table9[Tỉnh cũ],Table9[Khu vực])</f>
        <v>TP. Hồ Chí Minh</v>
      </c>
      <c r="T62" s="397" t="str">
        <f>IF(Chitieu[[#This Row],[Trạm/DTR]]="DTR","DTR","Trạm")</f>
        <v>Trạm</v>
      </c>
      <c r="U62" s="397" t="str">
        <f>IF(Chitieu[[#This Row],[Trạm/DTR]]="DTR",_xlfn.XLOOKUP(Chitieu[[#This Row],[ID NCC]],DS_NCC_DTR[ID NCC],DS_NCC_DTR[Tỉnh cũ]),_xlfn.XLOOKUP(Chitieu[[#This Row],[ID NCC]],Data_TongTram2[ID NCC],Data_TongTram2[Tỉnh cũ]))</f>
        <v>Đồng Nai</v>
      </c>
    </row>
    <row r="63" spans="1:21" hidden="1" x14ac:dyDescent="0.3">
      <c r="A63" s="211" t="s">
        <v>606</v>
      </c>
      <c r="B63" s="211" t="str">
        <f>IF(Chitieu[[#This Row],[Trạm/DTR]]="DTR","",_xlfn.XLOOKUP(Chitieu[[#This Row],[Trạm/DTR]],Table16[Trạm],Table16[[Admin ]]))</f>
        <v>Đào Dương Anh Thư</v>
      </c>
      <c r="C63" s="211" t="str">
        <f>IF(Chitieu[[#This Row],[Trạm/DTR]]="DTR",_xlfn.XLOOKUP(Chitieu[[#This Row],[ID NCC]],DS_NCC_DTR[ID NCC],DS_NCC_DTR[Admin miền]),_xlfn.XLOOKUP(Chitieu[[#This Row],[ID NCC]],Data_TongTram2[ID NCC],Data_TongTram2[Admin Miền]))</f>
        <v>Nguyễn Hoàng Thúy</v>
      </c>
      <c r="D63" s="211" t="s">
        <v>313</v>
      </c>
      <c r="E63" s="211" t="str">
        <f>IF(Chitieu[[#This Row],[Trạm/DTR]]="DTR",_xlfn.XLOOKUP(Chitieu[[#This Row],[ID NCC]],DS_NCC_DTR[ID NCC],DS_NCC_DTR[Tên NCC]),_xlfn.XLOOKUP(Chitieu[[#This Row],[ID NCC]],Data_TongTram2[ID NCC],Data_TongTram2[Tên NCC]))</f>
        <v>Anh Bình (Xuân Lộc) PET xá</v>
      </c>
      <c r="F63" s="211" t="str">
        <f>Chitieu[[#This Row],[ID NCC]]&amp;Chitieu[[#This Row],[Trạm/DTR]]</f>
        <v>001J3000002HjEIIA0Đại Lộc</v>
      </c>
      <c r="G63" s="211" t="s">
        <v>81</v>
      </c>
      <c r="H63" s="211" t="str">
        <f>_xlfn.XLOOKUP(Chitieu[[#This Row],[Loại hàng]],Table59[Column1],Table59[Qui đổi])</f>
        <v>PET chai</v>
      </c>
      <c r="I63" s="211">
        <v>1</v>
      </c>
      <c r="K63" s="211">
        <f>SUMIFS(Table10[Sản lượng Tấn],Table10[Ghi chú],Chitieu[[#This Row],[qui đổi ]],Table10[Column1],Chitieu[[#This Row],[Column1]])</f>
        <v>0</v>
      </c>
      <c r="L63" s="396">
        <f>IFERROR((Chitieu[[#This Row],[Thực hiện]]/Chitieu[[#This Row],[Chỉ tiêu]]),0)</f>
        <v>0</v>
      </c>
      <c r="M63" s="396">
        <f>IFERROR((Chitieu[[#This Row],[Thực hiện]]/Chitieu[[#This Row],[PO]]),0)</f>
        <v>0</v>
      </c>
      <c r="N63" s="397">
        <f>IF(Chitieu[[#This Row],[PO Đạt 90%]]&gt;=90%,1,0)</f>
        <v>0</v>
      </c>
      <c r="O63" s="397">
        <f>IF(COUNTIFS($E$4:E63,E63,$A$4:A63,"Trạm")=1,1,0)</f>
        <v>0</v>
      </c>
      <c r="P63" s="397">
        <f>IF(Chitieu[[#This Row],[PO]]&gt;0,1,0)</f>
        <v>0</v>
      </c>
      <c r="Q63" s="397" t="str">
        <f>_xlfn.XLOOKUP(Chitieu[[#This Row],[Tỉnh]],Table9[Tỉnh cũ],Table9[Giám Sát])</f>
        <v>Đặng Nguyễn Hoàng Lộc</v>
      </c>
      <c r="R63" s="397" t="str">
        <f>_xlfn.XLOOKUP(Chitieu[[#This Row],[Tỉnh]],Table9[Tỉnh cũ],Table9[Thị Trường])</f>
        <v>Phan Hiếu Lộc</v>
      </c>
      <c r="S63" s="397" t="str">
        <f>_xlfn.XLOOKUP(Chitieu[[#This Row],[Tỉnh]],Table9[Tỉnh cũ],Table9[Khu vực])</f>
        <v>TP. Hồ Chí Minh</v>
      </c>
      <c r="T63" s="397" t="str">
        <f>IF(Chitieu[[#This Row],[Trạm/DTR]]="DTR","DTR","Trạm")</f>
        <v>Trạm</v>
      </c>
      <c r="U63" s="397" t="str">
        <f>IF(Chitieu[[#This Row],[Trạm/DTR]]="DTR",_xlfn.XLOOKUP(Chitieu[[#This Row],[ID NCC]],DS_NCC_DTR[ID NCC],DS_NCC_DTR[Tỉnh cũ]),_xlfn.XLOOKUP(Chitieu[[#This Row],[ID NCC]],Data_TongTram2[ID NCC],Data_TongTram2[Tỉnh cũ]))</f>
        <v>Đồng Nai</v>
      </c>
    </row>
    <row r="64" spans="1:21" hidden="1" x14ac:dyDescent="0.3">
      <c r="A64" s="211" t="s">
        <v>606</v>
      </c>
      <c r="B64" s="211" t="str">
        <f>IF(Chitieu[[#This Row],[Trạm/DTR]]="DTR","",_xlfn.XLOOKUP(Chitieu[[#This Row],[Trạm/DTR]],Table16[Trạm],Table16[[Admin ]]))</f>
        <v>Đào Dương Anh Thư</v>
      </c>
      <c r="C64" s="211" t="str">
        <f>IF(Chitieu[[#This Row],[Trạm/DTR]]="DTR",_xlfn.XLOOKUP(Chitieu[[#This Row],[ID NCC]],DS_NCC_DTR[ID NCC],DS_NCC_DTR[Admin miền]),_xlfn.XLOOKUP(Chitieu[[#This Row],[ID NCC]],Data_TongTram2[ID NCC],Data_TongTram2[Admin Miền]))</f>
        <v>Nguyễn Hoàng Thúy</v>
      </c>
      <c r="D64" s="211" t="s">
        <v>324</v>
      </c>
      <c r="E64" s="211" t="str">
        <f>IF(Chitieu[[#This Row],[Trạm/DTR]]="DTR",_xlfn.XLOOKUP(Chitieu[[#This Row],[ID NCC]],DS_NCC_DTR[ID NCC],DS_NCC_DTR[Tên NCC]),_xlfn.XLOOKUP(Chitieu[[#This Row],[ID NCC]],Data_TongTram2[ID NCC],Data_TongTram2[Tên NCC]))</f>
        <v>Anh Thắng (Trảng Bom) PET xá</v>
      </c>
      <c r="F64" s="211" t="str">
        <f>Chitieu[[#This Row],[ID NCC]]&amp;Chitieu[[#This Row],[Trạm/DTR]]</f>
        <v>001J3000002HLajIAGĐại Lộc</v>
      </c>
      <c r="G64" s="211" t="s">
        <v>81</v>
      </c>
      <c r="H64" s="211" t="str">
        <f>_xlfn.XLOOKUP(Chitieu[[#This Row],[Loại hàng]],Table59[Column1],Table59[Qui đổi])</f>
        <v>PET chai</v>
      </c>
      <c r="I64" s="211">
        <v>3</v>
      </c>
      <c r="K64" s="211">
        <f>SUMIFS(Table10[Sản lượng Tấn],Table10[Ghi chú],Chitieu[[#This Row],[qui đổi ]],Table10[Column1],Chitieu[[#This Row],[Column1]])</f>
        <v>0</v>
      </c>
      <c r="L64" s="396">
        <f>IFERROR((Chitieu[[#This Row],[Thực hiện]]/Chitieu[[#This Row],[Chỉ tiêu]]),0)</f>
        <v>0</v>
      </c>
      <c r="M64" s="396">
        <f>IFERROR((Chitieu[[#This Row],[Thực hiện]]/Chitieu[[#This Row],[PO]]),0)</f>
        <v>0</v>
      </c>
      <c r="N64" s="397">
        <f>IF(Chitieu[[#This Row],[PO Đạt 90%]]&gt;=90%,1,0)</f>
        <v>0</v>
      </c>
      <c r="O64" s="397">
        <f>IF(COUNTIFS($E$4:E64,E64,$A$4:A64,"Trạm")=1,1,0)</f>
        <v>0</v>
      </c>
      <c r="P64" s="397">
        <f>IF(Chitieu[[#This Row],[PO]]&gt;0,1,0)</f>
        <v>0</v>
      </c>
      <c r="Q64" s="397" t="str">
        <f>_xlfn.XLOOKUP(Chitieu[[#This Row],[Tỉnh]],Table9[Tỉnh cũ],Table9[Giám Sát])</f>
        <v>Đặng Nguyễn Hoàng Lộc</v>
      </c>
      <c r="R64" s="397" t="str">
        <f>_xlfn.XLOOKUP(Chitieu[[#This Row],[Tỉnh]],Table9[Tỉnh cũ],Table9[Thị Trường])</f>
        <v>Phan Hiếu Lộc</v>
      </c>
      <c r="S64" s="397" t="str">
        <f>_xlfn.XLOOKUP(Chitieu[[#This Row],[Tỉnh]],Table9[Tỉnh cũ],Table9[Khu vực])</f>
        <v>TP. Hồ Chí Minh</v>
      </c>
      <c r="T64" s="397" t="str">
        <f>IF(Chitieu[[#This Row],[Trạm/DTR]]="DTR","DTR","Trạm")</f>
        <v>Trạm</v>
      </c>
      <c r="U64" s="397" t="str">
        <f>IF(Chitieu[[#This Row],[Trạm/DTR]]="DTR",_xlfn.XLOOKUP(Chitieu[[#This Row],[ID NCC]],DS_NCC_DTR[ID NCC],DS_NCC_DTR[Tỉnh cũ]),_xlfn.XLOOKUP(Chitieu[[#This Row],[ID NCC]],Data_TongTram2[ID NCC],Data_TongTram2[Tỉnh cũ]))</f>
        <v>Đồng Nai</v>
      </c>
    </row>
    <row r="65" spans="1:21" hidden="1" x14ac:dyDescent="0.3">
      <c r="A65" s="211" t="s">
        <v>606</v>
      </c>
      <c r="B65" s="211" t="str">
        <f>IF(Chitieu[[#This Row],[Trạm/DTR]]="DTR","",_xlfn.XLOOKUP(Chitieu[[#This Row],[Trạm/DTR]],Table16[Trạm],Table16[[Admin ]]))</f>
        <v>Đào Dương Anh Thư</v>
      </c>
      <c r="C65" s="211" t="str">
        <f>IF(Chitieu[[#This Row],[Trạm/DTR]]="DTR",_xlfn.XLOOKUP(Chitieu[[#This Row],[ID NCC]],DS_NCC_DTR[ID NCC],DS_NCC_DTR[Admin miền]),_xlfn.XLOOKUP(Chitieu[[#This Row],[ID NCC]],Data_TongTram2[ID NCC],Data_TongTram2[Admin Miền]))</f>
        <v>Nguyễn Hoàng Thúy</v>
      </c>
      <c r="D65" s="211" t="s">
        <v>329</v>
      </c>
      <c r="E65" s="211" t="str">
        <f>IF(Chitieu[[#This Row],[Trạm/DTR]]="DTR",_xlfn.XLOOKUP(Chitieu[[#This Row],[ID NCC]],DS_NCC_DTR[ID NCC],DS_NCC_DTR[Tên NCC]),_xlfn.XLOOKUP(Chitieu[[#This Row],[ID NCC]],Data_TongTram2[ID NCC],Data_TongTram2[Tên NCC]))</f>
        <v>HKD Nguyễn Thị Nga PET xá</v>
      </c>
      <c r="F65" s="211" t="str">
        <f>Chitieu[[#This Row],[ID NCC]]&amp;Chitieu[[#This Row],[Trạm/DTR]]</f>
        <v>001J3000002HLf1IAGĐại Lộc</v>
      </c>
      <c r="G65" s="211" t="s">
        <v>81</v>
      </c>
      <c r="H65" s="211" t="str">
        <f>_xlfn.XLOOKUP(Chitieu[[#This Row],[Loại hàng]],Table59[Column1],Table59[Qui đổi])</f>
        <v>PET chai</v>
      </c>
      <c r="I65" s="211">
        <v>3</v>
      </c>
      <c r="K65" s="211">
        <f>SUMIFS(Table10[Sản lượng Tấn],Table10[Ghi chú],Chitieu[[#This Row],[qui đổi ]],Table10[Column1],Chitieu[[#This Row],[Column1]])</f>
        <v>4.7300000000000004</v>
      </c>
      <c r="L65" s="396">
        <f>IFERROR((Chitieu[[#This Row],[Thực hiện]]/Chitieu[[#This Row],[Chỉ tiêu]]),0)</f>
        <v>1.5766666666666669</v>
      </c>
      <c r="M65" s="396">
        <f>IFERROR((Chitieu[[#This Row],[Thực hiện]]/Chitieu[[#This Row],[PO]]),0)</f>
        <v>0</v>
      </c>
      <c r="N65" s="397">
        <f>IF(Chitieu[[#This Row],[PO Đạt 90%]]&gt;=90%,1,0)</f>
        <v>0</v>
      </c>
      <c r="O65" s="397">
        <f>IF(COUNTIFS($E$4:E65,E65,$A$4:A65,"Trạm")=1,1,0)</f>
        <v>0</v>
      </c>
      <c r="P65" s="397">
        <f>IF(Chitieu[[#This Row],[PO]]&gt;0,1,0)</f>
        <v>0</v>
      </c>
      <c r="Q65" s="397" t="str">
        <f>_xlfn.XLOOKUP(Chitieu[[#This Row],[Tỉnh]],Table9[Tỉnh cũ],Table9[Giám Sát])</f>
        <v>Đặng Nguyễn Hoàng Lộc</v>
      </c>
      <c r="R65" s="397" t="str">
        <f>_xlfn.XLOOKUP(Chitieu[[#This Row],[Tỉnh]],Table9[Tỉnh cũ],Table9[Thị Trường])</f>
        <v>Phan Hiếu Lộc</v>
      </c>
      <c r="S65" s="397" t="str">
        <f>_xlfn.XLOOKUP(Chitieu[[#This Row],[Tỉnh]],Table9[Tỉnh cũ],Table9[Khu vực])</f>
        <v>TP. Hồ Chí Minh</v>
      </c>
      <c r="T65" s="397" t="str">
        <f>IF(Chitieu[[#This Row],[Trạm/DTR]]="DTR","DTR","Trạm")</f>
        <v>Trạm</v>
      </c>
      <c r="U65" s="397" t="str">
        <f>IF(Chitieu[[#This Row],[Trạm/DTR]]="DTR",_xlfn.XLOOKUP(Chitieu[[#This Row],[ID NCC]],DS_NCC_DTR[ID NCC],DS_NCC_DTR[Tỉnh cũ]),_xlfn.XLOOKUP(Chitieu[[#This Row],[ID NCC]],Data_TongTram2[ID NCC],Data_TongTram2[Tỉnh cũ]))</f>
        <v>Đồng Nai</v>
      </c>
    </row>
    <row r="66" spans="1:21" hidden="1" x14ac:dyDescent="0.3">
      <c r="A66" s="211" t="s">
        <v>606</v>
      </c>
      <c r="B66" s="211" t="str">
        <f>IF(Chitieu[[#This Row],[Trạm/DTR]]="DTR","",_xlfn.XLOOKUP(Chitieu[[#This Row],[Trạm/DTR]],Table16[Trạm],Table16[[Admin ]]))</f>
        <v>Đào Dương Anh Thư</v>
      </c>
      <c r="C66" s="211" t="str">
        <f>IF(Chitieu[[#This Row],[Trạm/DTR]]="DTR",_xlfn.XLOOKUP(Chitieu[[#This Row],[ID NCC]],DS_NCC_DTR[ID NCC],DS_NCC_DTR[Admin miền]),_xlfn.XLOOKUP(Chitieu[[#This Row],[ID NCC]],Data_TongTram2[ID NCC],Data_TongTram2[Admin Miền]))</f>
        <v>Nguyễn Hoàng Thúy</v>
      </c>
      <c r="D66" s="211" t="s">
        <v>309</v>
      </c>
      <c r="E66" s="211" t="str">
        <f>IF(Chitieu[[#This Row],[Trạm/DTR]]="DTR",_xlfn.XLOOKUP(Chitieu[[#This Row],[ID NCC]],DS_NCC_DTR[ID NCC],DS_NCC_DTR[Tên NCC]),_xlfn.XLOOKUP(Chitieu[[#This Row],[ID NCC]],Data_TongTram2[ID NCC],Data_TongTram2[Tên NCC]))</f>
        <v>HKD Tạ Khánh Linh PET xá</v>
      </c>
      <c r="F66" s="211" t="str">
        <f>Chitieu[[#This Row],[ID NCC]]&amp;Chitieu[[#This Row],[Trạm/DTR]]</f>
        <v>001J3000002HLkFIAWĐại Lộc</v>
      </c>
      <c r="G66" s="211" t="s">
        <v>81</v>
      </c>
      <c r="H66" s="211" t="str">
        <f>_xlfn.XLOOKUP(Chitieu[[#This Row],[Loại hàng]],Table59[Column1],Table59[Qui đổi])</f>
        <v>PET chai</v>
      </c>
      <c r="I66" s="211">
        <v>15</v>
      </c>
      <c r="K66" s="211">
        <f>SUMIFS(Table10[Sản lượng Tấn],Table10[Ghi chú],Chitieu[[#This Row],[qui đổi ]],Table10[Column1],Chitieu[[#This Row],[Column1]])</f>
        <v>19.238999999999997</v>
      </c>
      <c r="L66" s="396">
        <f>IFERROR((Chitieu[[#This Row],[Thực hiện]]/Chitieu[[#This Row],[Chỉ tiêu]]),0)</f>
        <v>1.2825999999999997</v>
      </c>
      <c r="M66" s="396">
        <f>IFERROR((Chitieu[[#This Row],[Thực hiện]]/Chitieu[[#This Row],[PO]]),0)</f>
        <v>0</v>
      </c>
      <c r="N66" s="397">
        <f>IF(Chitieu[[#This Row],[PO Đạt 90%]]&gt;=90%,1,0)</f>
        <v>0</v>
      </c>
      <c r="O66" s="397">
        <f>IF(COUNTIFS($E$4:E66,E66,$A$4:A66,"Trạm")=1,1,0)</f>
        <v>0</v>
      </c>
      <c r="P66" s="397">
        <f>IF(Chitieu[[#This Row],[PO]]&gt;0,1,0)</f>
        <v>0</v>
      </c>
      <c r="Q66" s="397" t="str">
        <f>_xlfn.XLOOKUP(Chitieu[[#This Row],[Tỉnh]],Table9[Tỉnh cũ],Table9[Giám Sát])</f>
        <v>Đặng Nguyễn Hoàng Lộc</v>
      </c>
      <c r="R66" s="397" t="str">
        <f>_xlfn.XLOOKUP(Chitieu[[#This Row],[Tỉnh]],Table9[Tỉnh cũ],Table9[Thị Trường])</f>
        <v>Phan Hiếu Lộc</v>
      </c>
      <c r="S66" s="397" t="str">
        <f>_xlfn.XLOOKUP(Chitieu[[#This Row],[Tỉnh]],Table9[Tỉnh cũ],Table9[Khu vực])</f>
        <v>TP. Hồ Chí Minh</v>
      </c>
      <c r="T66" s="397" t="str">
        <f>IF(Chitieu[[#This Row],[Trạm/DTR]]="DTR","DTR","Trạm")</f>
        <v>Trạm</v>
      </c>
      <c r="U66" s="397" t="str">
        <f>IF(Chitieu[[#This Row],[Trạm/DTR]]="DTR",_xlfn.XLOOKUP(Chitieu[[#This Row],[ID NCC]],DS_NCC_DTR[ID NCC],DS_NCC_DTR[Tỉnh cũ]),_xlfn.XLOOKUP(Chitieu[[#This Row],[ID NCC]],Data_TongTram2[ID NCC],Data_TongTram2[Tỉnh cũ]))</f>
        <v>Đồng Nai</v>
      </c>
    </row>
    <row r="67" spans="1:21" hidden="1" x14ac:dyDescent="0.3">
      <c r="A67" s="211" t="s">
        <v>606</v>
      </c>
      <c r="B67" s="211" t="str">
        <f>IF(Chitieu[[#This Row],[Trạm/DTR]]="DTR","",_xlfn.XLOOKUP(Chitieu[[#This Row],[Trạm/DTR]],Table16[Trạm],Table16[[Admin ]]))</f>
        <v>Đào Dương Anh Thư</v>
      </c>
      <c r="C67" s="211" t="str">
        <f>IF(Chitieu[[#This Row],[Trạm/DTR]]="DTR",_xlfn.XLOOKUP(Chitieu[[#This Row],[ID NCC]],DS_NCC_DTR[ID NCC],DS_NCC_DTR[Admin miền]),_xlfn.XLOOKUP(Chitieu[[#This Row],[ID NCC]],Data_TongTram2[ID NCC],Data_TongTram2[Admin Miền]))</f>
        <v>Nguyễn Hoàng Thúy</v>
      </c>
      <c r="D67" s="211" t="s">
        <v>359</v>
      </c>
      <c r="E67" s="211" t="str">
        <f>IF(Chitieu[[#This Row],[Trạm/DTR]]="DTR",_xlfn.XLOOKUP(Chitieu[[#This Row],[ID NCC]],DS_NCC_DTR[ID NCC],DS_NCC_DTR[Tên NCC]),_xlfn.XLOOKUP(Chitieu[[#This Row],[ID NCC]],Data_TongTram2[ID NCC],Data_TongTram2[Tên NCC]))</f>
        <v>Trung Trinh (Long Khánh) PET xá</v>
      </c>
      <c r="F67" s="211" t="str">
        <f>Chitieu[[#This Row],[ID NCC]]&amp;Chitieu[[#This Row],[Trạm/DTR]]</f>
        <v>001J3000002HLkIIAWĐại Lộc</v>
      </c>
      <c r="G67" s="211" t="s">
        <v>81</v>
      </c>
      <c r="H67" s="211" t="str">
        <f>_xlfn.XLOOKUP(Chitieu[[#This Row],[Loại hàng]],Table59[Column1],Table59[Qui đổi])</f>
        <v>PET chai</v>
      </c>
      <c r="I67" s="211">
        <v>2</v>
      </c>
      <c r="K67" s="211">
        <f>SUMIFS(Table10[Sản lượng Tấn],Table10[Ghi chú],Chitieu[[#This Row],[qui đổi ]],Table10[Column1],Chitieu[[#This Row],[Column1]])</f>
        <v>1.8599999999999999</v>
      </c>
      <c r="L67" s="396">
        <f>IFERROR((Chitieu[[#This Row],[Thực hiện]]/Chitieu[[#This Row],[Chỉ tiêu]]),0)</f>
        <v>0.92999999999999994</v>
      </c>
      <c r="M67" s="396">
        <f>IFERROR((Chitieu[[#This Row],[Thực hiện]]/Chitieu[[#This Row],[PO]]),0)</f>
        <v>0</v>
      </c>
      <c r="N67" s="397">
        <f>IF(Chitieu[[#This Row],[PO Đạt 90%]]&gt;=90%,1,0)</f>
        <v>0</v>
      </c>
      <c r="O67" s="397">
        <f>IF(COUNTIFS($E$4:E67,E67,$A$4:A67,"Trạm")=1,1,0)</f>
        <v>0</v>
      </c>
      <c r="P67" s="397">
        <f>IF(Chitieu[[#This Row],[PO]]&gt;0,1,0)</f>
        <v>0</v>
      </c>
      <c r="Q67" s="397" t="str">
        <f>_xlfn.XLOOKUP(Chitieu[[#This Row],[Tỉnh]],Table9[Tỉnh cũ],Table9[Giám Sát])</f>
        <v>Đặng Nguyễn Hoàng Lộc</v>
      </c>
      <c r="R67" s="397" t="str">
        <f>_xlfn.XLOOKUP(Chitieu[[#This Row],[Tỉnh]],Table9[Tỉnh cũ],Table9[Thị Trường])</f>
        <v>Phan Hiếu Lộc</v>
      </c>
      <c r="S67" s="397" t="str">
        <f>_xlfn.XLOOKUP(Chitieu[[#This Row],[Tỉnh]],Table9[Tỉnh cũ],Table9[Khu vực])</f>
        <v>TP. Hồ Chí Minh</v>
      </c>
      <c r="T67" s="397" t="str">
        <f>IF(Chitieu[[#This Row],[Trạm/DTR]]="DTR","DTR","Trạm")</f>
        <v>Trạm</v>
      </c>
      <c r="U67" s="397" t="str">
        <f>IF(Chitieu[[#This Row],[Trạm/DTR]]="DTR",_xlfn.XLOOKUP(Chitieu[[#This Row],[ID NCC]],DS_NCC_DTR[ID NCC],DS_NCC_DTR[Tỉnh cũ]),_xlfn.XLOOKUP(Chitieu[[#This Row],[ID NCC]],Data_TongTram2[ID NCC],Data_TongTram2[Tỉnh cũ]))</f>
        <v>Đồng Nai</v>
      </c>
    </row>
    <row r="68" spans="1:21" hidden="1" x14ac:dyDescent="0.3">
      <c r="A68" s="211" t="s">
        <v>606</v>
      </c>
      <c r="B68" s="211" t="str">
        <f>IF(Chitieu[[#This Row],[Trạm/DTR]]="DTR","",_xlfn.XLOOKUP(Chitieu[[#This Row],[Trạm/DTR]],Table16[Trạm],Table16[[Admin ]]))</f>
        <v>Đào Dương Anh Thư</v>
      </c>
      <c r="C68" s="211" t="str">
        <f>IF(Chitieu[[#This Row],[Trạm/DTR]]="DTR",_xlfn.XLOOKUP(Chitieu[[#This Row],[ID NCC]],DS_NCC_DTR[ID NCC],DS_NCC_DTR[Admin miền]),_xlfn.XLOOKUP(Chitieu[[#This Row],[ID NCC]],Data_TongTram2[ID NCC],Data_TongTram2[Admin Miền]))</f>
        <v>Nguyễn Hoàng Thúy</v>
      </c>
      <c r="D68" s="211" t="s">
        <v>325</v>
      </c>
      <c r="E68" s="211" t="str">
        <f>IF(Chitieu[[#This Row],[Trạm/DTR]]="DTR",_xlfn.XLOOKUP(Chitieu[[#This Row],[ID NCC]],DS_NCC_DTR[ID NCC],DS_NCC_DTR[Tên NCC]),_xlfn.XLOOKUP(Chitieu[[#This Row],[ID NCC]],Data_TongTram2[ID NCC],Data_TongTram2[Tên NCC]))</f>
        <v>Chị Hòa (Long Khánh) PET xá</v>
      </c>
      <c r="F68" s="211" t="str">
        <f>Chitieu[[#This Row],[ID NCC]]&amp;Chitieu[[#This Row],[Trạm/DTR]]</f>
        <v>001J3000002HLkLIAWĐại Lộc</v>
      </c>
      <c r="G68" s="211" t="s">
        <v>81</v>
      </c>
      <c r="H68" s="211" t="str">
        <f>_xlfn.XLOOKUP(Chitieu[[#This Row],[Loại hàng]],Table59[Column1],Table59[Qui đổi])</f>
        <v>PET chai</v>
      </c>
      <c r="I68" s="211">
        <v>1</v>
      </c>
      <c r="K68" s="211">
        <f>SUMIFS(Table10[Sản lượng Tấn],Table10[Ghi chú],Chitieu[[#This Row],[qui đổi ]],Table10[Column1],Chitieu[[#This Row],[Column1]])</f>
        <v>0.66</v>
      </c>
      <c r="L68" s="396">
        <f>IFERROR((Chitieu[[#This Row],[Thực hiện]]/Chitieu[[#This Row],[Chỉ tiêu]]),0)</f>
        <v>0.66</v>
      </c>
      <c r="M68" s="396">
        <f>IFERROR((Chitieu[[#This Row],[Thực hiện]]/Chitieu[[#This Row],[PO]]),0)</f>
        <v>0</v>
      </c>
      <c r="N68" s="397">
        <f>IF(Chitieu[[#This Row],[PO Đạt 90%]]&gt;=90%,1,0)</f>
        <v>0</v>
      </c>
      <c r="O68" s="397">
        <f>IF(COUNTIFS($E$4:E68,E68,$A$4:A68,"Trạm")=1,1,0)</f>
        <v>0</v>
      </c>
      <c r="P68" s="397">
        <f>IF(Chitieu[[#This Row],[PO]]&gt;0,1,0)</f>
        <v>0</v>
      </c>
      <c r="Q68" s="397" t="str">
        <f>_xlfn.XLOOKUP(Chitieu[[#This Row],[Tỉnh]],Table9[Tỉnh cũ],Table9[Giám Sát])</f>
        <v>Đặng Nguyễn Hoàng Lộc</v>
      </c>
      <c r="R68" s="397" t="str">
        <f>_xlfn.XLOOKUP(Chitieu[[#This Row],[Tỉnh]],Table9[Tỉnh cũ],Table9[Thị Trường])</f>
        <v>Phan Hiếu Lộc</v>
      </c>
      <c r="S68" s="397" t="str">
        <f>_xlfn.XLOOKUP(Chitieu[[#This Row],[Tỉnh]],Table9[Tỉnh cũ],Table9[Khu vực])</f>
        <v>TP. Hồ Chí Minh</v>
      </c>
      <c r="T68" s="397" t="str">
        <f>IF(Chitieu[[#This Row],[Trạm/DTR]]="DTR","DTR","Trạm")</f>
        <v>Trạm</v>
      </c>
      <c r="U68" s="397" t="str">
        <f>IF(Chitieu[[#This Row],[Trạm/DTR]]="DTR",_xlfn.XLOOKUP(Chitieu[[#This Row],[ID NCC]],DS_NCC_DTR[ID NCC],DS_NCC_DTR[Tỉnh cũ]),_xlfn.XLOOKUP(Chitieu[[#This Row],[ID NCC]],Data_TongTram2[ID NCC],Data_TongTram2[Tỉnh cũ]))</f>
        <v>Đồng Nai</v>
      </c>
    </row>
    <row r="69" spans="1:21" hidden="1" x14ac:dyDescent="0.3">
      <c r="A69" s="211" t="s">
        <v>606</v>
      </c>
      <c r="B69" s="211" t="str">
        <f>IF(Chitieu[[#This Row],[Trạm/DTR]]="DTR","",_xlfn.XLOOKUP(Chitieu[[#This Row],[Trạm/DTR]],Table16[Trạm],Table16[[Admin ]]))</f>
        <v>Đào Dương Anh Thư</v>
      </c>
      <c r="C69" s="211" t="str">
        <f>IF(Chitieu[[#This Row],[Trạm/DTR]]="DTR",_xlfn.XLOOKUP(Chitieu[[#This Row],[ID NCC]],DS_NCC_DTR[ID NCC],DS_NCC_DTR[Admin miền]),_xlfn.XLOOKUP(Chitieu[[#This Row],[ID NCC]],Data_TongTram2[ID NCC],Data_TongTram2[Admin Miền]))</f>
        <v>Nguyễn Hoàng Thúy</v>
      </c>
      <c r="D69" s="211" t="s">
        <v>312</v>
      </c>
      <c r="E69" s="211" t="str">
        <f>IF(Chitieu[[#This Row],[Trạm/DTR]]="DTR",_xlfn.XLOOKUP(Chitieu[[#This Row],[ID NCC]],DS_NCC_DTR[ID NCC],DS_NCC_DTR[Tên NCC]),_xlfn.XLOOKUP(Chitieu[[#This Row],[ID NCC]],Data_TongTram2[ID NCC],Data_TongTram2[Tên NCC]))</f>
        <v>Trung Hiếu (Tân Phong) PET xá</v>
      </c>
      <c r="F69" s="211" t="str">
        <f>Chitieu[[#This Row],[ID NCC]]&amp;Chitieu[[#This Row],[Trạm/DTR]]</f>
        <v>001J3000002HLkMIAWĐại Lộc</v>
      </c>
      <c r="G69" s="211" t="s">
        <v>81</v>
      </c>
      <c r="H69" s="211" t="str">
        <f>_xlfn.XLOOKUP(Chitieu[[#This Row],[Loại hàng]],Table59[Column1],Table59[Qui đổi])</f>
        <v>PET chai</v>
      </c>
      <c r="I69" s="211">
        <v>2</v>
      </c>
      <c r="K69" s="211">
        <f>SUMIFS(Table10[Sản lượng Tấn],Table10[Ghi chú],Chitieu[[#This Row],[qui đổi ]],Table10[Column1],Chitieu[[#This Row],[Column1]])</f>
        <v>2.04</v>
      </c>
      <c r="L69" s="396">
        <f>IFERROR((Chitieu[[#This Row],[Thực hiện]]/Chitieu[[#This Row],[Chỉ tiêu]]),0)</f>
        <v>1.02</v>
      </c>
      <c r="M69" s="396">
        <f>IFERROR((Chitieu[[#This Row],[Thực hiện]]/Chitieu[[#This Row],[PO]]),0)</f>
        <v>0</v>
      </c>
      <c r="N69" s="397">
        <f>IF(Chitieu[[#This Row],[PO Đạt 90%]]&gt;=90%,1,0)</f>
        <v>0</v>
      </c>
      <c r="O69" s="397">
        <f>IF(COUNTIFS($E$4:E69,E69,$A$4:A69,"Trạm")=1,1,0)</f>
        <v>0</v>
      </c>
      <c r="P69" s="397">
        <f>IF(Chitieu[[#This Row],[PO]]&gt;0,1,0)</f>
        <v>0</v>
      </c>
      <c r="Q69" s="397" t="str">
        <f>_xlfn.XLOOKUP(Chitieu[[#This Row],[Tỉnh]],Table9[Tỉnh cũ],Table9[Giám Sát])</f>
        <v>Đặng Nguyễn Hoàng Lộc</v>
      </c>
      <c r="R69" s="397" t="str">
        <f>_xlfn.XLOOKUP(Chitieu[[#This Row],[Tỉnh]],Table9[Tỉnh cũ],Table9[Thị Trường])</f>
        <v>Phan Hiếu Lộc</v>
      </c>
      <c r="S69" s="397" t="str">
        <f>_xlfn.XLOOKUP(Chitieu[[#This Row],[Tỉnh]],Table9[Tỉnh cũ],Table9[Khu vực])</f>
        <v>TP. Hồ Chí Minh</v>
      </c>
      <c r="T69" s="397" t="str">
        <f>IF(Chitieu[[#This Row],[Trạm/DTR]]="DTR","DTR","Trạm")</f>
        <v>Trạm</v>
      </c>
      <c r="U69" s="397" t="str">
        <f>IF(Chitieu[[#This Row],[Trạm/DTR]]="DTR",_xlfn.XLOOKUP(Chitieu[[#This Row],[ID NCC]],DS_NCC_DTR[ID NCC],DS_NCC_DTR[Tỉnh cũ]),_xlfn.XLOOKUP(Chitieu[[#This Row],[ID NCC]],Data_TongTram2[ID NCC],Data_TongTram2[Tỉnh cũ]))</f>
        <v>Đồng Nai</v>
      </c>
    </row>
    <row r="70" spans="1:21" hidden="1" x14ac:dyDescent="0.3">
      <c r="A70" s="211" t="s">
        <v>606</v>
      </c>
      <c r="B70" s="211" t="str">
        <f>IF(Chitieu[[#This Row],[Trạm/DTR]]="DTR","",_xlfn.XLOOKUP(Chitieu[[#This Row],[Trạm/DTR]],Table16[Trạm],Table16[[Admin ]]))</f>
        <v>Đào Dương Anh Thư</v>
      </c>
      <c r="C70" s="211" t="str">
        <f>IF(Chitieu[[#This Row],[Trạm/DTR]]="DTR",_xlfn.XLOOKUP(Chitieu[[#This Row],[ID NCC]],DS_NCC_DTR[ID NCC],DS_NCC_DTR[Admin miền]),_xlfn.XLOOKUP(Chitieu[[#This Row],[ID NCC]],Data_TongTram2[ID NCC],Data_TongTram2[Admin Miền]))</f>
        <v>Nguyễn Hoàng Thúy</v>
      </c>
      <c r="D70" s="211" t="s">
        <v>323</v>
      </c>
      <c r="E70" s="211" t="str">
        <f>IF(Chitieu[[#This Row],[Trạm/DTR]]="DTR",_xlfn.XLOOKUP(Chitieu[[#This Row],[ID NCC]],DS_NCC_DTR[ID NCC],DS_NCC_DTR[Tên NCC]),_xlfn.XLOOKUP(Chitieu[[#This Row],[ID NCC]],Data_TongTram2[ID NCC],Data_TongTram2[Tên NCC]))</f>
        <v>Liêm Lãng (Định Quán) Pet Xá</v>
      </c>
      <c r="F70" s="211" t="str">
        <f>Chitieu[[#This Row],[ID NCC]]&amp;Chitieu[[#This Row],[Trạm/DTR]]</f>
        <v>001J3000002HLnZIAWĐại Lộc</v>
      </c>
      <c r="G70" s="211" t="s">
        <v>81</v>
      </c>
      <c r="H70" s="211" t="str">
        <f>_xlfn.XLOOKUP(Chitieu[[#This Row],[Loại hàng]],Table59[Column1],Table59[Qui đổi])</f>
        <v>PET chai</v>
      </c>
      <c r="I70" s="211">
        <v>4</v>
      </c>
      <c r="K70" s="211">
        <f>SUMIFS(Table10[Sản lượng Tấn],Table10[Ghi chú],Chitieu[[#This Row],[qui đổi ]],Table10[Column1],Chitieu[[#This Row],[Column1]])</f>
        <v>6.78</v>
      </c>
      <c r="L70" s="396">
        <f>IFERROR((Chitieu[[#This Row],[Thực hiện]]/Chitieu[[#This Row],[Chỉ tiêu]]),0)</f>
        <v>1.6950000000000001</v>
      </c>
      <c r="M70" s="396">
        <f>IFERROR((Chitieu[[#This Row],[Thực hiện]]/Chitieu[[#This Row],[PO]]),0)</f>
        <v>0</v>
      </c>
      <c r="N70" s="397">
        <f>IF(Chitieu[[#This Row],[PO Đạt 90%]]&gt;=90%,1,0)</f>
        <v>0</v>
      </c>
      <c r="O70" s="397">
        <f>IF(COUNTIFS($E$4:E70,E70,$A$4:A70,"Trạm")=1,1,0)</f>
        <v>0</v>
      </c>
      <c r="P70" s="397">
        <f>IF(Chitieu[[#This Row],[PO]]&gt;0,1,0)</f>
        <v>0</v>
      </c>
      <c r="Q70" s="397" t="str">
        <f>_xlfn.XLOOKUP(Chitieu[[#This Row],[Tỉnh]],Table9[Tỉnh cũ],Table9[Giám Sát])</f>
        <v>Đặng Nguyễn Hoàng Lộc</v>
      </c>
      <c r="R70" s="397" t="str">
        <f>_xlfn.XLOOKUP(Chitieu[[#This Row],[Tỉnh]],Table9[Tỉnh cũ],Table9[Thị Trường])</f>
        <v>Phan Hiếu Lộc</v>
      </c>
      <c r="S70" s="397" t="str">
        <f>_xlfn.XLOOKUP(Chitieu[[#This Row],[Tỉnh]],Table9[Tỉnh cũ],Table9[Khu vực])</f>
        <v>TP. Hồ Chí Minh</v>
      </c>
      <c r="T70" s="397" t="str">
        <f>IF(Chitieu[[#This Row],[Trạm/DTR]]="DTR","DTR","Trạm")</f>
        <v>Trạm</v>
      </c>
      <c r="U70" s="397" t="str">
        <f>IF(Chitieu[[#This Row],[Trạm/DTR]]="DTR",_xlfn.XLOOKUP(Chitieu[[#This Row],[ID NCC]],DS_NCC_DTR[ID NCC],DS_NCC_DTR[Tỉnh cũ]),_xlfn.XLOOKUP(Chitieu[[#This Row],[ID NCC]],Data_TongTram2[ID NCC],Data_TongTram2[Tỉnh cũ]))</f>
        <v>Đồng Nai</v>
      </c>
    </row>
    <row r="71" spans="1:21" hidden="1" x14ac:dyDescent="0.3">
      <c r="A71" s="211" t="s">
        <v>606</v>
      </c>
      <c r="B71" s="211" t="str">
        <f>IF(Chitieu[[#This Row],[Trạm/DTR]]="DTR","",_xlfn.XLOOKUP(Chitieu[[#This Row],[Trạm/DTR]],Table16[Trạm],Table16[[Admin ]]))</f>
        <v>Đào Dương Anh Thư</v>
      </c>
      <c r="C71" s="211" t="str">
        <f>IF(Chitieu[[#This Row],[Trạm/DTR]]="DTR",_xlfn.XLOOKUP(Chitieu[[#This Row],[ID NCC]],DS_NCC_DTR[ID NCC],DS_NCC_DTR[Admin miền]),_xlfn.XLOOKUP(Chitieu[[#This Row],[ID NCC]],Data_TongTram2[ID NCC],Data_TongTram2[Admin Miền]))</f>
        <v>Nguyễn Hoàng Thúy</v>
      </c>
      <c r="D71" s="211" t="s">
        <v>300</v>
      </c>
      <c r="E71" s="211" t="str">
        <f>IF(Chitieu[[#This Row],[Trạm/DTR]]="DTR",_xlfn.XLOOKUP(Chitieu[[#This Row],[ID NCC]],DS_NCC_DTR[ID NCC],DS_NCC_DTR[Tên NCC]),_xlfn.XLOOKUP(Chitieu[[#This Row],[ID NCC]],Data_TongTram2[ID NCC],Data_TongTram2[Tên NCC]))</f>
        <v>Anh Thành Cẩm Mỹ</v>
      </c>
      <c r="F71" s="211" t="str">
        <f>Chitieu[[#This Row],[ID NCC]]&amp;Chitieu[[#This Row],[Trạm/DTR]]</f>
        <v>001J3000002HLqqIAGĐại Lộc</v>
      </c>
      <c r="G71" s="211" t="s">
        <v>81</v>
      </c>
      <c r="H71" s="211" t="str">
        <f>_xlfn.XLOOKUP(Chitieu[[#This Row],[Loại hàng]],Table59[Column1],Table59[Qui đổi])</f>
        <v>PET chai</v>
      </c>
      <c r="I71" s="211">
        <v>2</v>
      </c>
      <c r="K71" s="211">
        <f>SUMIFS(Table10[Sản lượng Tấn],Table10[Ghi chú],Chitieu[[#This Row],[qui đổi ]],Table10[Column1],Chitieu[[#This Row],[Column1]])</f>
        <v>5.51</v>
      </c>
      <c r="L71" s="396">
        <f>IFERROR((Chitieu[[#This Row],[Thực hiện]]/Chitieu[[#This Row],[Chỉ tiêu]]),0)</f>
        <v>2.7549999999999999</v>
      </c>
      <c r="M71" s="396">
        <f>IFERROR((Chitieu[[#This Row],[Thực hiện]]/Chitieu[[#This Row],[PO]]),0)</f>
        <v>0</v>
      </c>
      <c r="N71" s="397">
        <f>IF(Chitieu[[#This Row],[PO Đạt 90%]]&gt;=90%,1,0)</f>
        <v>0</v>
      </c>
      <c r="O71" s="397">
        <f>IF(COUNTIFS($E$4:E71,E71,$A$4:A71,"Trạm")=1,1,0)</f>
        <v>0</v>
      </c>
      <c r="P71" s="397">
        <f>IF(Chitieu[[#This Row],[PO]]&gt;0,1,0)</f>
        <v>0</v>
      </c>
      <c r="Q71" s="397" t="str">
        <f>_xlfn.XLOOKUP(Chitieu[[#This Row],[Tỉnh]],Table9[Tỉnh cũ],Table9[Giám Sát])</f>
        <v>Đặng Nguyễn Hoàng Lộc</v>
      </c>
      <c r="R71" s="397" t="str">
        <f>_xlfn.XLOOKUP(Chitieu[[#This Row],[Tỉnh]],Table9[Tỉnh cũ],Table9[Thị Trường])</f>
        <v>Phan Hiếu Lộc</v>
      </c>
      <c r="S71" s="397" t="str">
        <f>_xlfn.XLOOKUP(Chitieu[[#This Row],[Tỉnh]],Table9[Tỉnh cũ],Table9[Khu vực])</f>
        <v>TP. Hồ Chí Minh</v>
      </c>
      <c r="T71" s="397" t="str">
        <f>IF(Chitieu[[#This Row],[Trạm/DTR]]="DTR","DTR","Trạm")</f>
        <v>Trạm</v>
      </c>
      <c r="U71" s="397" t="str">
        <f>IF(Chitieu[[#This Row],[Trạm/DTR]]="DTR",_xlfn.XLOOKUP(Chitieu[[#This Row],[ID NCC]],DS_NCC_DTR[ID NCC],DS_NCC_DTR[Tỉnh cũ]),_xlfn.XLOOKUP(Chitieu[[#This Row],[ID NCC]],Data_TongTram2[ID NCC],Data_TongTram2[Tỉnh cũ]))</f>
        <v>Đồng Nai</v>
      </c>
    </row>
    <row r="72" spans="1:21" hidden="1" x14ac:dyDescent="0.3">
      <c r="A72" s="211" t="s">
        <v>606</v>
      </c>
      <c r="B72" s="211" t="str">
        <f>IF(Chitieu[[#This Row],[Trạm/DTR]]="DTR","",_xlfn.XLOOKUP(Chitieu[[#This Row],[Trạm/DTR]],Table16[Trạm],Table16[[Admin ]]))</f>
        <v>Đào Dương Anh Thư</v>
      </c>
      <c r="C72" s="211" t="str">
        <f>IF(Chitieu[[#This Row],[Trạm/DTR]]="DTR",_xlfn.XLOOKUP(Chitieu[[#This Row],[ID NCC]],DS_NCC_DTR[ID NCC],DS_NCC_DTR[Admin miền]),_xlfn.XLOOKUP(Chitieu[[#This Row],[ID NCC]],Data_TongTram2[ID NCC],Data_TongTram2[Admin Miền]))</f>
        <v>Nguyễn Hoàng Thúy</v>
      </c>
      <c r="D72" s="211" t="s">
        <v>343</v>
      </c>
      <c r="E72" s="211" t="str">
        <f>IF(Chitieu[[#This Row],[Trạm/DTR]]="DTR",_xlfn.XLOOKUP(Chitieu[[#This Row],[ID NCC]],DS_NCC_DTR[ID NCC],DS_NCC_DTR[Tên NCC]),_xlfn.XLOOKUP(Chitieu[[#This Row],[ID NCC]],Data_TongTram2[ID NCC],Data_TongTram2[Tên NCC]))</f>
        <v>Lãm Hiền (Cẩm Mỹ) PET xá</v>
      </c>
      <c r="F72" s="211" t="str">
        <f>Chitieu[[#This Row],[ID NCC]]&amp;Chitieu[[#This Row],[Trạm/DTR]]</f>
        <v>001J3000002HLqrIAGĐại Lộc</v>
      </c>
      <c r="G72" s="211" t="s">
        <v>81</v>
      </c>
      <c r="H72" s="211" t="str">
        <f>_xlfn.XLOOKUP(Chitieu[[#This Row],[Loại hàng]],Table59[Column1],Table59[Qui đổi])</f>
        <v>PET chai</v>
      </c>
      <c r="I72" s="211">
        <v>2</v>
      </c>
      <c r="K72" s="211">
        <f>SUMIFS(Table10[Sản lượng Tấn],Table10[Ghi chú],Chitieu[[#This Row],[qui đổi ]],Table10[Column1],Chitieu[[#This Row],[Column1]])</f>
        <v>2.12</v>
      </c>
      <c r="L72" s="396">
        <f>IFERROR((Chitieu[[#This Row],[Thực hiện]]/Chitieu[[#This Row],[Chỉ tiêu]]),0)</f>
        <v>1.06</v>
      </c>
      <c r="M72" s="396">
        <f>IFERROR((Chitieu[[#This Row],[Thực hiện]]/Chitieu[[#This Row],[PO]]),0)</f>
        <v>0</v>
      </c>
      <c r="N72" s="397">
        <f>IF(Chitieu[[#This Row],[PO Đạt 90%]]&gt;=90%,1,0)</f>
        <v>0</v>
      </c>
      <c r="O72" s="397">
        <f>IF(COUNTIFS($E$4:E72,E72,$A$4:A72,"Trạm")=1,1,0)</f>
        <v>0</v>
      </c>
      <c r="P72" s="397">
        <f>IF(Chitieu[[#This Row],[PO]]&gt;0,1,0)</f>
        <v>0</v>
      </c>
      <c r="Q72" s="397" t="str">
        <f>_xlfn.XLOOKUP(Chitieu[[#This Row],[Tỉnh]],Table9[Tỉnh cũ],Table9[Giám Sát])</f>
        <v>Đặng Nguyễn Hoàng Lộc</v>
      </c>
      <c r="R72" s="397" t="str">
        <f>_xlfn.XLOOKUP(Chitieu[[#This Row],[Tỉnh]],Table9[Tỉnh cũ],Table9[Thị Trường])</f>
        <v>Phan Hiếu Lộc</v>
      </c>
      <c r="S72" s="397" t="str">
        <f>_xlfn.XLOOKUP(Chitieu[[#This Row],[Tỉnh]],Table9[Tỉnh cũ],Table9[Khu vực])</f>
        <v>TP. Hồ Chí Minh</v>
      </c>
      <c r="T72" s="397" t="str">
        <f>IF(Chitieu[[#This Row],[Trạm/DTR]]="DTR","DTR","Trạm")</f>
        <v>Trạm</v>
      </c>
      <c r="U72" s="397" t="str">
        <f>IF(Chitieu[[#This Row],[Trạm/DTR]]="DTR",_xlfn.XLOOKUP(Chitieu[[#This Row],[ID NCC]],DS_NCC_DTR[ID NCC],DS_NCC_DTR[Tỉnh cũ]),_xlfn.XLOOKUP(Chitieu[[#This Row],[ID NCC]],Data_TongTram2[ID NCC],Data_TongTram2[Tỉnh cũ]))</f>
        <v>Đồng Nai</v>
      </c>
    </row>
    <row r="73" spans="1:21" hidden="1" x14ac:dyDescent="0.3">
      <c r="A73" s="211" t="s">
        <v>606</v>
      </c>
      <c r="B73" s="211" t="str">
        <f>IF(Chitieu[[#This Row],[Trạm/DTR]]="DTR","",_xlfn.XLOOKUP(Chitieu[[#This Row],[Trạm/DTR]],Table16[Trạm],Table16[[Admin ]]))</f>
        <v>Đào Dương Anh Thư</v>
      </c>
      <c r="C73" s="211" t="str">
        <f>IF(Chitieu[[#This Row],[Trạm/DTR]]="DTR",_xlfn.XLOOKUP(Chitieu[[#This Row],[ID NCC]],DS_NCC_DTR[ID NCC],DS_NCC_DTR[Admin miền]),_xlfn.XLOOKUP(Chitieu[[#This Row],[ID NCC]],Data_TongTram2[ID NCC],Data_TongTram2[Admin Miền]))</f>
        <v>Nguyễn Hoàng Thúy</v>
      </c>
      <c r="D73" s="211" t="s">
        <v>353</v>
      </c>
      <c r="E73" s="211" t="str">
        <f>IF(Chitieu[[#This Row],[Trạm/DTR]]="DTR",_xlfn.XLOOKUP(Chitieu[[#This Row],[ID NCC]],DS_NCC_DTR[ID NCC],DS_NCC_DTR[Tên NCC]),_xlfn.XLOOKUP(Chitieu[[#This Row],[ID NCC]],Data_TongTram2[ID NCC],Data_TongTram2[Tên NCC]))</f>
        <v>Anh Vương (Nhơn Trạch) PET xá</v>
      </c>
      <c r="F73" s="211" t="str">
        <f>Chitieu[[#This Row],[ID NCC]]&amp;Chitieu[[#This Row],[Trạm/DTR]]</f>
        <v>001J3000002HLxHIAWĐại Lộc</v>
      </c>
      <c r="G73" s="211" t="s">
        <v>81</v>
      </c>
      <c r="H73" s="211" t="str">
        <f>_xlfn.XLOOKUP(Chitieu[[#This Row],[Loại hàng]],Table59[Column1],Table59[Qui đổi])</f>
        <v>PET chai</v>
      </c>
      <c r="I73" s="211">
        <v>2</v>
      </c>
      <c r="K73" s="211">
        <f>SUMIFS(Table10[Sản lượng Tấn],Table10[Ghi chú],Chitieu[[#This Row],[qui đổi ]],Table10[Column1],Chitieu[[#This Row],[Column1]])</f>
        <v>0</v>
      </c>
      <c r="L73" s="396">
        <f>IFERROR((Chitieu[[#This Row],[Thực hiện]]/Chitieu[[#This Row],[Chỉ tiêu]]),0)</f>
        <v>0</v>
      </c>
      <c r="M73" s="396">
        <f>IFERROR((Chitieu[[#This Row],[Thực hiện]]/Chitieu[[#This Row],[PO]]),0)</f>
        <v>0</v>
      </c>
      <c r="N73" s="397">
        <f>IF(Chitieu[[#This Row],[PO Đạt 90%]]&gt;=90%,1,0)</f>
        <v>0</v>
      </c>
      <c r="O73" s="397">
        <f>IF(COUNTIFS($E$4:E73,E73,$A$4:A73,"Trạm")=1,1,0)</f>
        <v>0</v>
      </c>
      <c r="P73" s="397">
        <f>IF(Chitieu[[#This Row],[PO]]&gt;0,1,0)</f>
        <v>0</v>
      </c>
      <c r="Q73" s="397" t="str">
        <f>_xlfn.XLOOKUP(Chitieu[[#This Row],[Tỉnh]],Table9[Tỉnh cũ],Table9[Giám Sát])</f>
        <v>Đặng Nguyễn Hoàng Lộc</v>
      </c>
      <c r="R73" s="397" t="str">
        <f>_xlfn.XLOOKUP(Chitieu[[#This Row],[Tỉnh]],Table9[Tỉnh cũ],Table9[Thị Trường])</f>
        <v>Phan Hiếu Lộc</v>
      </c>
      <c r="S73" s="397" t="str">
        <f>_xlfn.XLOOKUP(Chitieu[[#This Row],[Tỉnh]],Table9[Tỉnh cũ],Table9[Khu vực])</f>
        <v>TP. Hồ Chí Minh</v>
      </c>
      <c r="T73" s="397" t="str">
        <f>IF(Chitieu[[#This Row],[Trạm/DTR]]="DTR","DTR","Trạm")</f>
        <v>Trạm</v>
      </c>
      <c r="U73" s="397" t="str">
        <f>IF(Chitieu[[#This Row],[Trạm/DTR]]="DTR",_xlfn.XLOOKUP(Chitieu[[#This Row],[ID NCC]],DS_NCC_DTR[ID NCC],DS_NCC_DTR[Tỉnh cũ]),_xlfn.XLOOKUP(Chitieu[[#This Row],[ID NCC]],Data_TongTram2[ID NCC],Data_TongTram2[Tỉnh cũ]))</f>
        <v>Đồng Nai</v>
      </c>
    </row>
    <row r="74" spans="1:21" hidden="1" x14ac:dyDescent="0.3">
      <c r="A74" s="211" t="s">
        <v>606</v>
      </c>
      <c r="B74" s="211" t="str">
        <f>IF(Chitieu[[#This Row],[Trạm/DTR]]="DTR","",_xlfn.XLOOKUP(Chitieu[[#This Row],[Trạm/DTR]],Table16[Trạm],Table16[[Admin ]]))</f>
        <v>Đào Dương Anh Thư</v>
      </c>
      <c r="C74" s="211" t="str">
        <f>IF(Chitieu[[#This Row],[Trạm/DTR]]="DTR",_xlfn.XLOOKUP(Chitieu[[#This Row],[ID NCC]],DS_NCC_DTR[ID NCC],DS_NCC_DTR[Admin miền]),_xlfn.XLOOKUP(Chitieu[[#This Row],[ID NCC]],Data_TongTram2[ID NCC],Data_TongTram2[Admin Miền]))</f>
        <v>Nguyễn Hoàng Thúy</v>
      </c>
      <c r="D74" s="211" t="s">
        <v>296</v>
      </c>
      <c r="E74" s="211" t="str">
        <f>IF(Chitieu[[#This Row],[Trạm/DTR]]="DTR",_xlfn.XLOOKUP(Chitieu[[#This Row],[ID NCC]],DS_NCC_DTR[ID NCC],DS_NCC_DTR[Tên NCC]),_xlfn.XLOOKUP(Chitieu[[#This Row],[ID NCC]],Data_TongTram2[ID NCC],Data_TongTram2[Tên NCC]))</f>
        <v>Hkd Cô Tư PET xá</v>
      </c>
      <c r="F74" s="211" t="str">
        <f>Chitieu[[#This Row],[ID NCC]]&amp;Chitieu[[#This Row],[Trạm/DTR]]</f>
        <v>001J3000002HLYHIA4Đại Lộc</v>
      </c>
      <c r="G74" s="211" t="s">
        <v>81</v>
      </c>
      <c r="H74" s="211" t="str">
        <f>_xlfn.XLOOKUP(Chitieu[[#This Row],[Loại hàng]],Table59[Column1],Table59[Qui đổi])</f>
        <v>PET chai</v>
      </c>
      <c r="I74" s="211">
        <v>40</v>
      </c>
      <c r="K74" s="211">
        <f>SUMIFS(Table10[Sản lượng Tấn],Table10[Ghi chú],Chitieu[[#This Row],[qui đổi ]],Table10[Column1],Chitieu[[#This Row],[Column1]])</f>
        <v>44.239999999999995</v>
      </c>
      <c r="L74" s="396">
        <f>IFERROR((Chitieu[[#This Row],[Thực hiện]]/Chitieu[[#This Row],[Chỉ tiêu]]),0)</f>
        <v>1.1059999999999999</v>
      </c>
      <c r="M74" s="396">
        <f>IFERROR((Chitieu[[#This Row],[Thực hiện]]/Chitieu[[#This Row],[PO]]),0)</f>
        <v>0</v>
      </c>
      <c r="N74" s="397">
        <f>IF(Chitieu[[#This Row],[PO Đạt 90%]]&gt;=90%,1,0)</f>
        <v>0</v>
      </c>
      <c r="O74" s="397">
        <f>IF(COUNTIFS($E$4:E74,E74,$A$4:A74,"Trạm")=1,1,0)</f>
        <v>0</v>
      </c>
      <c r="P74" s="397">
        <f>IF(Chitieu[[#This Row],[PO]]&gt;0,1,0)</f>
        <v>0</v>
      </c>
      <c r="Q74" s="397" t="str">
        <f>_xlfn.XLOOKUP(Chitieu[[#This Row],[Tỉnh]],Table9[Tỉnh cũ],Table9[Giám Sát])</f>
        <v>Đặng Nguyễn Hoàng Lộc</v>
      </c>
      <c r="R74" s="397" t="str">
        <f>_xlfn.XLOOKUP(Chitieu[[#This Row],[Tỉnh]],Table9[Tỉnh cũ],Table9[Thị Trường])</f>
        <v>Phan Hiếu Lộc</v>
      </c>
      <c r="S74" s="397" t="str">
        <f>_xlfn.XLOOKUP(Chitieu[[#This Row],[Tỉnh]],Table9[Tỉnh cũ],Table9[Khu vực])</f>
        <v>TP. Hồ Chí Minh</v>
      </c>
      <c r="T74" s="397" t="str">
        <f>IF(Chitieu[[#This Row],[Trạm/DTR]]="DTR","DTR","Trạm")</f>
        <v>Trạm</v>
      </c>
      <c r="U74" s="397" t="str">
        <f>IF(Chitieu[[#This Row],[Trạm/DTR]]="DTR",_xlfn.XLOOKUP(Chitieu[[#This Row],[ID NCC]],DS_NCC_DTR[ID NCC],DS_NCC_DTR[Tỉnh cũ]),_xlfn.XLOOKUP(Chitieu[[#This Row],[ID NCC]],Data_TongTram2[ID NCC],Data_TongTram2[Tỉnh cũ]))</f>
        <v>Đồng Nai</v>
      </c>
    </row>
    <row r="75" spans="1:21" hidden="1" x14ac:dyDescent="0.3">
      <c r="A75" s="211" t="s">
        <v>606</v>
      </c>
      <c r="B75" s="211" t="str">
        <f>IF(Chitieu[[#This Row],[Trạm/DTR]]="DTR","",_xlfn.XLOOKUP(Chitieu[[#This Row],[Trạm/DTR]],Table16[Trạm],Table16[[Admin ]]))</f>
        <v>Đào Dương Anh Thư</v>
      </c>
      <c r="C75" s="211" t="str">
        <f>IF(Chitieu[[#This Row],[Trạm/DTR]]="DTR",_xlfn.XLOOKUP(Chitieu[[#This Row],[ID NCC]],DS_NCC_DTR[ID NCC],DS_NCC_DTR[Admin miền]),_xlfn.XLOOKUP(Chitieu[[#This Row],[ID NCC]],Data_TongTram2[ID NCC],Data_TongTram2[Admin Miền]))</f>
        <v>Nguyễn Hoàng Thúy</v>
      </c>
      <c r="D75" s="211" t="s">
        <v>352</v>
      </c>
      <c r="E75" s="211" t="str">
        <f>IF(Chitieu[[#This Row],[Trạm/DTR]]="DTR",_xlfn.XLOOKUP(Chitieu[[#This Row],[ID NCC]],DS_NCC_DTR[ID NCC],DS_NCC_DTR[Tên NCC]),_xlfn.XLOOKUP(Chitieu[[#This Row],[ID NCC]],Data_TongTram2[ID NCC],Data_TongTram2[Tên NCC]))</f>
        <v>Anh Lương (Xuân Lộc) PET xá</v>
      </c>
      <c r="F75" s="211" t="str">
        <f>Chitieu[[#This Row],[ID NCC]]&amp;Chitieu[[#This Row],[Trạm/DTR]]</f>
        <v>001J3000002HLYIIA4Đại Lộc</v>
      </c>
      <c r="G75" s="211" t="s">
        <v>81</v>
      </c>
      <c r="H75" s="211" t="str">
        <f>_xlfn.XLOOKUP(Chitieu[[#This Row],[Loại hàng]],Table59[Column1],Table59[Qui đổi])</f>
        <v>PET chai</v>
      </c>
      <c r="I75" s="211">
        <v>2</v>
      </c>
      <c r="K75" s="211">
        <f>SUMIFS(Table10[Sản lượng Tấn],Table10[Ghi chú],Chitieu[[#This Row],[qui đổi ]],Table10[Column1],Chitieu[[#This Row],[Column1]])</f>
        <v>2.0099999999999998</v>
      </c>
      <c r="L75" s="396">
        <f>IFERROR((Chitieu[[#This Row],[Thực hiện]]/Chitieu[[#This Row],[Chỉ tiêu]]),0)</f>
        <v>1.0049999999999999</v>
      </c>
      <c r="M75" s="396">
        <f>IFERROR((Chitieu[[#This Row],[Thực hiện]]/Chitieu[[#This Row],[PO]]),0)</f>
        <v>0</v>
      </c>
      <c r="N75" s="397">
        <f>IF(Chitieu[[#This Row],[PO Đạt 90%]]&gt;=90%,1,0)</f>
        <v>0</v>
      </c>
      <c r="O75" s="397">
        <f>IF(COUNTIFS($E$4:E75,E75,$A$4:A75,"Trạm")=1,1,0)</f>
        <v>0</v>
      </c>
      <c r="P75" s="397">
        <f>IF(Chitieu[[#This Row],[PO]]&gt;0,1,0)</f>
        <v>0</v>
      </c>
      <c r="Q75" s="397" t="str">
        <f>_xlfn.XLOOKUP(Chitieu[[#This Row],[Tỉnh]],Table9[Tỉnh cũ],Table9[Giám Sát])</f>
        <v>Đặng Nguyễn Hoàng Lộc</v>
      </c>
      <c r="R75" s="397" t="str">
        <f>_xlfn.XLOOKUP(Chitieu[[#This Row],[Tỉnh]],Table9[Tỉnh cũ],Table9[Thị Trường])</f>
        <v>Phan Hiếu Lộc</v>
      </c>
      <c r="S75" s="397" t="str">
        <f>_xlfn.XLOOKUP(Chitieu[[#This Row],[Tỉnh]],Table9[Tỉnh cũ],Table9[Khu vực])</f>
        <v>TP. Hồ Chí Minh</v>
      </c>
      <c r="T75" s="397" t="str">
        <f>IF(Chitieu[[#This Row],[Trạm/DTR]]="DTR","DTR","Trạm")</f>
        <v>Trạm</v>
      </c>
      <c r="U75" s="397" t="str">
        <f>IF(Chitieu[[#This Row],[Trạm/DTR]]="DTR",_xlfn.XLOOKUP(Chitieu[[#This Row],[ID NCC]],DS_NCC_DTR[ID NCC],DS_NCC_DTR[Tỉnh cũ]),_xlfn.XLOOKUP(Chitieu[[#This Row],[ID NCC]],Data_TongTram2[ID NCC],Data_TongTram2[Tỉnh cũ]))</f>
        <v>Đồng Nai</v>
      </c>
    </row>
    <row r="76" spans="1:21" hidden="1" x14ac:dyDescent="0.3">
      <c r="A76" s="211" t="s">
        <v>606</v>
      </c>
      <c r="B76" s="211" t="str">
        <f>IF(Chitieu[[#This Row],[Trạm/DTR]]="DTR","",_xlfn.XLOOKUP(Chitieu[[#This Row],[Trạm/DTR]],Table16[Trạm],Table16[[Admin ]]))</f>
        <v>Đào Dương Anh Thư</v>
      </c>
      <c r="C76" s="211" t="str">
        <f>IF(Chitieu[[#This Row],[Trạm/DTR]]="DTR",_xlfn.XLOOKUP(Chitieu[[#This Row],[ID NCC]],DS_NCC_DTR[ID NCC],DS_NCC_DTR[Admin miền]),_xlfn.XLOOKUP(Chitieu[[#This Row],[ID NCC]],Data_TongTram2[ID NCC],Data_TongTram2[Admin Miền]))</f>
        <v>Nguyễn Hoàng Thúy</v>
      </c>
      <c r="D76" s="211" t="s">
        <v>315</v>
      </c>
      <c r="E76" s="211" t="str">
        <f>IF(Chitieu[[#This Row],[Trạm/DTR]]="DTR",_xlfn.XLOOKUP(Chitieu[[#This Row],[ID NCC]],DS_NCC_DTR[ID NCC],DS_NCC_DTR[Tên NCC]),_xlfn.XLOOKUP(Chitieu[[#This Row],[ID NCC]],Data_TongTram2[ID NCC],Data_TongTram2[Tên NCC]))</f>
        <v>HKD Bùi Văn Tuấn PET xá</v>
      </c>
      <c r="F76" s="211" t="str">
        <f>Chitieu[[#This Row],[ID NCC]]&amp;Chitieu[[#This Row],[Trạm/DTR]]</f>
        <v>001J3000002HLYJIA4Đại Lộc</v>
      </c>
      <c r="G76" s="211" t="s">
        <v>81</v>
      </c>
      <c r="H76" s="211" t="str">
        <f>_xlfn.XLOOKUP(Chitieu[[#This Row],[Loại hàng]],Table59[Column1],Table59[Qui đổi])</f>
        <v>PET chai</v>
      </c>
      <c r="I76" s="211">
        <v>15</v>
      </c>
      <c r="K76" s="211">
        <f>SUMIFS(Table10[Sản lượng Tấn],Table10[Ghi chú],Chitieu[[#This Row],[qui đổi ]],Table10[Column1],Chitieu[[#This Row],[Column1]])</f>
        <v>11.370000000000001</v>
      </c>
      <c r="L76" s="396">
        <f>IFERROR((Chitieu[[#This Row],[Thực hiện]]/Chitieu[[#This Row],[Chỉ tiêu]]),0)</f>
        <v>0.75800000000000012</v>
      </c>
      <c r="M76" s="396">
        <f>IFERROR((Chitieu[[#This Row],[Thực hiện]]/Chitieu[[#This Row],[PO]]),0)</f>
        <v>0</v>
      </c>
      <c r="N76" s="397">
        <f>IF(Chitieu[[#This Row],[PO Đạt 90%]]&gt;=90%,1,0)</f>
        <v>0</v>
      </c>
      <c r="O76" s="397">
        <f>IF(COUNTIFS($E$4:E76,E76,$A$4:A76,"Trạm")=1,1,0)</f>
        <v>0</v>
      </c>
      <c r="P76" s="397">
        <f>IF(Chitieu[[#This Row],[PO]]&gt;0,1,0)</f>
        <v>0</v>
      </c>
      <c r="Q76" s="397" t="str">
        <f>_xlfn.XLOOKUP(Chitieu[[#This Row],[Tỉnh]],Table9[Tỉnh cũ],Table9[Giám Sát])</f>
        <v>Đặng Nguyễn Hoàng Lộc</v>
      </c>
      <c r="R76" s="397" t="str">
        <f>_xlfn.XLOOKUP(Chitieu[[#This Row],[Tỉnh]],Table9[Tỉnh cũ],Table9[Thị Trường])</f>
        <v>Phan Hiếu Lộc</v>
      </c>
      <c r="S76" s="397" t="str">
        <f>_xlfn.XLOOKUP(Chitieu[[#This Row],[Tỉnh]],Table9[Tỉnh cũ],Table9[Khu vực])</f>
        <v>TP. Hồ Chí Minh</v>
      </c>
      <c r="T76" s="397" t="str">
        <f>IF(Chitieu[[#This Row],[Trạm/DTR]]="DTR","DTR","Trạm")</f>
        <v>Trạm</v>
      </c>
      <c r="U76" s="397" t="str">
        <f>IF(Chitieu[[#This Row],[Trạm/DTR]]="DTR",_xlfn.XLOOKUP(Chitieu[[#This Row],[ID NCC]],DS_NCC_DTR[ID NCC],DS_NCC_DTR[Tỉnh cũ]),_xlfn.XLOOKUP(Chitieu[[#This Row],[ID NCC]],Data_TongTram2[ID NCC],Data_TongTram2[Tỉnh cũ]))</f>
        <v>Đồng Nai</v>
      </c>
    </row>
    <row r="77" spans="1:21" hidden="1" x14ac:dyDescent="0.3">
      <c r="A77" s="211" t="s">
        <v>606</v>
      </c>
      <c r="B77" s="211" t="str">
        <f>IF(Chitieu[[#This Row],[Trạm/DTR]]="DTR","",_xlfn.XLOOKUP(Chitieu[[#This Row],[Trạm/DTR]],Table16[Trạm],Table16[[Admin ]]))</f>
        <v>Đào Dương Anh Thư</v>
      </c>
      <c r="C77" s="211" t="str">
        <f>IF(Chitieu[[#This Row],[Trạm/DTR]]="DTR",_xlfn.XLOOKUP(Chitieu[[#This Row],[ID NCC]],DS_NCC_DTR[ID NCC],DS_NCC_DTR[Admin miền]),_xlfn.XLOOKUP(Chitieu[[#This Row],[ID NCC]],Data_TongTram2[ID NCC],Data_TongTram2[Admin Miền]))</f>
        <v>Nguyễn Hoàng Thúy</v>
      </c>
      <c r="D77" s="211" t="s">
        <v>295</v>
      </c>
      <c r="E77" s="211" t="str">
        <f>IF(Chitieu[[#This Row],[Trạm/DTR]]="DTR",_xlfn.XLOOKUP(Chitieu[[#This Row],[ID NCC]],DS_NCC_DTR[ID NCC],DS_NCC_DTR[Tên NCC]),_xlfn.XLOOKUP(Chitieu[[#This Row],[ID NCC]],Data_TongTram2[ID NCC],Data_TongTram2[Tên NCC]))</f>
        <v>HKD Bùi Thị Nguyệt PET xá</v>
      </c>
      <c r="F77" s="211" t="str">
        <f>Chitieu[[#This Row],[ID NCC]]&amp;Chitieu[[#This Row],[Trạm/DTR]]</f>
        <v>001J3000002HLYKIA4Đại Lộc</v>
      </c>
      <c r="G77" s="211" t="s">
        <v>81</v>
      </c>
      <c r="H77" s="211" t="str">
        <f>_xlfn.XLOOKUP(Chitieu[[#This Row],[Loại hàng]],Table59[Column1],Table59[Qui đổi])</f>
        <v>PET chai</v>
      </c>
      <c r="I77" s="211">
        <v>10</v>
      </c>
      <c r="K77" s="211">
        <f>SUMIFS(Table10[Sản lượng Tấn],Table10[Ghi chú],Chitieu[[#This Row],[qui đổi ]],Table10[Column1],Chitieu[[#This Row],[Column1]])</f>
        <v>7.58</v>
      </c>
      <c r="L77" s="396">
        <f>IFERROR((Chitieu[[#This Row],[Thực hiện]]/Chitieu[[#This Row],[Chỉ tiêu]]),0)</f>
        <v>0.75800000000000001</v>
      </c>
      <c r="M77" s="396">
        <f>IFERROR((Chitieu[[#This Row],[Thực hiện]]/Chitieu[[#This Row],[PO]]),0)</f>
        <v>0</v>
      </c>
      <c r="N77" s="397">
        <f>IF(Chitieu[[#This Row],[PO Đạt 90%]]&gt;=90%,1,0)</f>
        <v>0</v>
      </c>
      <c r="O77" s="397">
        <f>IF(COUNTIFS($E$4:E77,E77,$A$4:A77,"Trạm")=1,1,0)</f>
        <v>0</v>
      </c>
      <c r="P77" s="397">
        <f>IF(Chitieu[[#This Row],[PO]]&gt;0,1,0)</f>
        <v>0</v>
      </c>
      <c r="Q77" s="397" t="str">
        <f>_xlfn.XLOOKUP(Chitieu[[#This Row],[Tỉnh]],Table9[Tỉnh cũ],Table9[Giám Sát])</f>
        <v>Đặng Nguyễn Hoàng Lộc</v>
      </c>
      <c r="R77" s="397" t="str">
        <f>_xlfn.XLOOKUP(Chitieu[[#This Row],[Tỉnh]],Table9[Tỉnh cũ],Table9[Thị Trường])</f>
        <v>Phan Hiếu Lộc</v>
      </c>
      <c r="S77" s="397" t="str">
        <f>_xlfn.XLOOKUP(Chitieu[[#This Row],[Tỉnh]],Table9[Tỉnh cũ],Table9[Khu vực])</f>
        <v>TP. Hồ Chí Minh</v>
      </c>
      <c r="T77" s="397" t="str">
        <f>IF(Chitieu[[#This Row],[Trạm/DTR]]="DTR","DTR","Trạm")</f>
        <v>Trạm</v>
      </c>
      <c r="U77" s="397" t="str">
        <f>IF(Chitieu[[#This Row],[Trạm/DTR]]="DTR",_xlfn.XLOOKUP(Chitieu[[#This Row],[ID NCC]],DS_NCC_DTR[ID NCC],DS_NCC_DTR[Tỉnh cũ]),_xlfn.XLOOKUP(Chitieu[[#This Row],[ID NCC]],Data_TongTram2[ID NCC],Data_TongTram2[Tỉnh cũ]))</f>
        <v>Đồng Nai</v>
      </c>
    </row>
    <row r="78" spans="1:21" hidden="1" x14ac:dyDescent="0.3">
      <c r="A78" s="211" t="s">
        <v>606</v>
      </c>
      <c r="B78" s="211" t="str">
        <f>IF(Chitieu[[#This Row],[Trạm/DTR]]="DTR","",_xlfn.XLOOKUP(Chitieu[[#This Row],[Trạm/DTR]],Table16[Trạm],Table16[[Admin ]]))</f>
        <v>Đào Dương Anh Thư</v>
      </c>
      <c r="C78" s="211" t="str">
        <f>IF(Chitieu[[#This Row],[Trạm/DTR]]="DTR",_xlfn.XLOOKUP(Chitieu[[#This Row],[ID NCC]],DS_NCC_DTR[ID NCC],DS_NCC_DTR[Admin miền]),_xlfn.XLOOKUP(Chitieu[[#This Row],[ID NCC]],Data_TongTram2[ID NCC],Data_TongTram2[Admin Miền]))</f>
        <v>Nguyễn Hoàng Thúy</v>
      </c>
      <c r="D78" s="211" t="s">
        <v>341</v>
      </c>
      <c r="E78" s="211" t="str">
        <f>IF(Chitieu[[#This Row],[Trạm/DTR]]="DTR",_xlfn.XLOOKUP(Chitieu[[#This Row],[ID NCC]],DS_NCC_DTR[ID NCC],DS_NCC_DTR[Tên NCC]),_xlfn.XLOOKUP(Chitieu[[#This Row],[ID NCC]],Data_TongTram2[ID NCC],Data_TongTram2[Tên NCC]))</f>
        <v>Anh Tiên (Xuân Lộc) PET xá</v>
      </c>
      <c r="F78" s="211" t="str">
        <f>Chitieu[[#This Row],[ID NCC]]&amp;Chitieu[[#This Row],[Trạm/DTR]]</f>
        <v>001J3000002HLYMIA4Đại Lộc</v>
      </c>
      <c r="G78" s="211" t="s">
        <v>81</v>
      </c>
      <c r="H78" s="211" t="str">
        <f>_xlfn.XLOOKUP(Chitieu[[#This Row],[Loại hàng]],Table59[Column1],Table59[Qui đổi])</f>
        <v>PET chai</v>
      </c>
      <c r="I78" s="211">
        <v>2</v>
      </c>
      <c r="K78" s="211">
        <f>SUMIFS(Table10[Sản lượng Tấn],Table10[Ghi chú],Chitieu[[#This Row],[qui đổi ]],Table10[Column1],Chitieu[[#This Row],[Column1]])</f>
        <v>2.68</v>
      </c>
      <c r="L78" s="396">
        <f>IFERROR((Chitieu[[#This Row],[Thực hiện]]/Chitieu[[#This Row],[Chỉ tiêu]]),0)</f>
        <v>1.34</v>
      </c>
      <c r="M78" s="396">
        <f>IFERROR((Chitieu[[#This Row],[Thực hiện]]/Chitieu[[#This Row],[PO]]),0)</f>
        <v>0</v>
      </c>
      <c r="N78" s="397">
        <f>IF(Chitieu[[#This Row],[PO Đạt 90%]]&gt;=90%,1,0)</f>
        <v>0</v>
      </c>
      <c r="O78" s="397">
        <f>IF(COUNTIFS($E$4:E78,E78,$A$4:A78,"Trạm")=1,1,0)</f>
        <v>0</v>
      </c>
      <c r="P78" s="397">
        <f>IF(Chitieu[[#This Row],[PO]]&gt;0,1,0)</f>
        <v>0</v>
      </c>
      <c r="Q78" s="397" t="str">
        <f>_xlfn.XLOOKUP(Chitieu[[#This Row],[Tỉnh]],Table9[Tỉnh cũ],Table9[Giám Sát])</f>
        <v>Đặng Nguyễn Hoàng Lộc</v>
      </c>
      <c r="R78" s="397" t="str">
        <f>_xlfn.XLOOKUP(Chitieu[[#This Row],[Tỉnh]],Table9[Tỉnh cũ],Table9[Thị Trường])</f>
        <v>Phan Hiếu Lộc</v>
      </c>
      <c r="S78" s="397" t="str">
        <f>_xlfn.XLOOKUP(Chitieu[[#This Row],[Tỉnh]],Table9[Tỉnh cũ],Table9[Khu vực])</f>
        <v>TP. Hồ Chí Minh</v>
      </c>
      <c r="T78" s="397" t="str">
        <f>IF(Chitieu[[#This Row],[Trạm/DTR]]="DTR","DTR","Trạm")</f>
        <v>Trạm</v>
      </c>
      <c r="U78" s="397" t="str">
        <f>IF(Chitieu[[#This Row],[Trạm/DTR]]="DTR",_xlfn.XLOOKUP(Chitieu[[#This Row],[ID NCC]],DS_NCC_DTR[ID NCC],DS_NCC_DTR[Tỉnh cũ]),_xlfn.XLOOKUP(Chitieu[[#This Row],[ID NCC]],Data_TongTram2[ID NCC],Data_TongTram2[Tỉnh cũ]))</f>
        <v>Đồng Nai</v>
      </c>
    </row>
    <row r="79" spans="1:21" hidden="1" x14ac:dyDescent="0.3">
      <c r="A79" s="211" t="s">
        <v>606</v>
      </c>
      <c r="B79" s="211" t="str">
        <f>IF(Chitieu[[#This Row],[Trạm/DTR]]="DTR","",_xlfn.XLOOKUP(Chitieu[[#This Row],[Trạm/DTR]],Table16[Trạm],Table16[[Admin ]]))</f>
        <v>Đào Dương Anh Thư</v>
      </c>
      <c r="C79" s="211" t="str">
        <f>IF(Chitieu[[#This Row],[Trạm/DTR]]="DTR",_xlfn.XLOOKUP(Chitieu[[#This Row],[ID NCC]],DS_NCC_DTR[ID NCC],DS_NCC_DTR[Admin miền]),_xlfn.XLOOKUP(Chitieu[[#This Row],[ID NCC]],Data_TongTram2[ID NCC],Data_TongTram2[Admin Miền]))</f>
        <v>Nguyễn Hoàng Thúy</v>
      </c>
      <c r="D79" s="211" t="s">
        <v>314</v>
      </c>
      <c r="E79" s="211" t="str">
        <f>IF(Chitieu[[#This Row],[Trạm/DTR]]="DTR",_xlfn.XLOOKUP(Chitieu[[#This Row],[ID NCC]],DS_NCC_DTR[ID NCC],DS_NCC_DTR[Tên NCC]),_xlfn.XLOOKUP(Chitieu[[#This Row],[ID NCC]],Data_TongTram2[ID NCC],Data_TongTram2[Tên NCC]))</f>
        <v>HKD Phạm Ngọc Khánh Trang PET xá</v>
      </c>
      <c r="F79" s="211" t="str">
        <f>Chitieu[[#This Row],[ID NCC]]&amp;Chitieu[[#This Row],[Trạm/DTR]]</f>
        <v>001J3000002HLYPIA4Đại Lộc</v>
      </c>
      <c r="G79" s="211" t="s">
        <v>81</v>
      </c>
      <c r="H79" s="211" t="str">
        <f>_xlfn.XLOOKUP(Chitieu[[#This Row],[Loại hàng]],Table59[Column1],Table59[Qui đổi])</f>
        <v>PET chai</v>
      </c>
      <c r="I79" s="211">
        <v>10</v>
      </c>
      <c r="K79" s="211">
        <f>SUMIFS(Table10[Sản lượng Tấn],Table10[Ghi chú],Chitieu[[#This Row],[qui đổi ]],Table10[Column1],Chitieu[[#This Row],[Column1]])</f>
        <v>7.4200000000000008</v>
      </c>
      <c r="L79" s="396">
        <f>IFERROR((Chitieu[[#This Row],[Thực hiện]]/Chitieu[[#This Row],[Chỉ tiêu]]),0)</f>
        <v>0.7420000000000001</v>
      </c>
      <c r="M79" s="396">
        <f>IFERROR((Chitieu[[#This Row],[Thực hiện]]/Chitieu[[#This Row],[PO]]),0)</f>
        <v>0</v>
      </c>
      <c r="N79" s="397">
        <f>IF(Chitieu[[#This Row],[PO Đạt 90%]]&gt;=90%,1,0)</f>
        <v>0</v>
      </c>
      <c r="O79" s="397">
        <f>IF(COUNTIFS($E$4:E79,E79,$A$4:A79,"Trạm")=1,1,0)</f>
        <v>0</v>
      </c>
      <c r="P79" s="397">
        <f>IF(Chitieu[[#This Row],[PO]]&gt;0,1,0)</f>
        <v>0</v>
      </c>
      <c r="Q79" s="397" t="str">
        <f>_xlfn.XLOOKUP(Chitieu[[#This Row],[Tỉnh]],Table9[Tỉnh cũ],Table9[Giám Sát])</f>
        <v>Đặng Nguyễn Hoàng Lộc</v>
      </c>
      <c r="R79" s="397" t="str">
        <f>_xlfn.XLOOKUP(Chitieu[[#This Row],[Tỉnh]],Table9[Tỉnh cũ],Table9[Thị Trường])</f>
        <v>Phan Hiếu Lộc</v>
      </c>
      <c r="S79" s="397" t="str">
        <f>_xlfn.XLOOKUP(Chitieu[[#This Row],[Tỉnh]],Table9[Tỉnh cũ],Table9[Khu vực])</f>
        <v>TP. Hồ Chí Minh</v>
      </c>
      <c r="T79" s="397" t="str">
        <f>IF(Chitieu[[#This Row],[Trạm/DTR]]="DTR","DTR","Trạm")</f>
        <v>Trạm</v>
      </c>
      <c r="U79" s="397" t="str">
        <f>IF(Chitieu[[#This Row],[Trạm/DTR]]="DTR",_xlfn.XLOOKUP(Chitieu[[#This Row],[ID NCC]],DS_NCC_DTR[ID NCC],DS_NCC_DTR[Tỉnh cũ]),_xlfn.XLOOKUP(Chitieu[[#This Row],[ID NCC]],Data_TongTram2[ID NCC],Data_TongTram2[Tỉnh cũ]))</f>
        <v>Đồng Nai</v>
      </c>
    </row>
    <row r="80" spans="1:21" hidden="1" x14ac:dyDescent="0.3">
      <c r="A80" s="211" t="s">
        <v>606</v>
      </c>
      <c r="B80" s="211" t="str">
        <f>IF(Chitieu[[#This Row],[Trạm/DTR]]="DTR","",_xlfn.XLOOKUP(Chitieu[[#This Row],[Trạm/DTR]],Table16[Trạm],Table16[[Admin ]]))</f>
        <v>Đào Dương Anh Thư</v>
      </c>
      <c r="C80" s="211" t="str">
        <f>IF(Chitieu[[#This Row],[Trạm/DTR]]="DTR",_xlfn.XLOOKUP(Chitieu[[#This Row],[ID NCC]],DS_NCC_DTR[ID NCC],DS_NCC_DTR[Admin miền]),_xlfn.XLOOKUP(Chitieu[[#This Row],[ID NCC]],Data_TongTram2[ID NCC],Data_TongTram2[Admin Miền]))</f>
        <v>Nguyễn Hoàng Thúy</v>
      </c>
      <c r="D80" s="211" t="s">
        <v>308</v>
      </c>
      <c r="E80" s="211" t="str">
        <f>IF(Chitieu[[#This Row],[Trạm/DTR]]="DTR",_xlfn.XLOOKUP(Chitieu[[#This Row],[ID NCC]],DS_NCC_DTR[ID NCC],DS_NCC_DTR[Tên NCC]),_xlfn.XLOOKUP(Chitieu[[#This Row],[ID NCC]],Data_TongTram2[ID NCC],Data_TongTram2[Tên NCC]))</f>
        <v>Anh Lâm (Xuân Lộc) PET xá</v>
      </c>
      <c r="F80" s="211" t="str">
        <f>Chitieu[[#This Row],[ID NCC]]&amp;Chitieu[[#This Row],[Trạm/DTR]]</f>
        <v>001J3000002HLYQIA4Đại Lộc</v>
      </c>
      <c r="G80" s="211" t="s">
        <v>81</v>
      </c>
      <c r="H80" s="211" t="str">
        <f>_xlfn.XLOOKUP(Chitieu[[#This Row],[Loại hàng]],Table59[Column1],Table59[Qui đổi])</f>
        <v>PET chai</v>
      </c>
      <c r="I80" s="211">
        <v>6</v>
      </c>
      <c r="K80" s="211">
        <f>SUMIFS(Table10[Sản lượng Tấn],Table10[Ghi chú],Chitieu[[#This Row],[qui đổi ]],Table10[Column1],Chitieu[[#This Row],[Column1]])</f>
        <v>3.5199999999999996</v>
      </c>
      <c r="L80" s="396">
        <f>IFERROR((Chitieu[[#This Row],[Thực hiện]]/Chitieu[[#This Row],[Chỉ tiêu]]),0)</f>
        <v>0.58666666666666656</v>
      </c>
      <c r="M80" s="396">
        <f>IFERROR((Chitieu[[#This Row],[Thực hiện]]/Chitieu[[#This Row],[PO]]),0)</f>
        <v>0</v>
      </c>
      <c r="N80" s="397">
        <f>IF(Chitieu[[#This Row],[PO Đạt 90%]]&gt;=90%,1,0)</f>
        <v>0</v>
      </c>
      <c r="O80" s="397">
        <f>IF(COUNTIFS($E$4:E80,E80,$A$4:A80,"Trạm")=1,1,0)</f>
        <v>0</v>
      </c>
      <c r="P80" s="397">
        <f>IF(Chitieu[[#This Row],[PO]]&gt;0,1,0)</f>
        <v>0</v>
      </c>
      <c r="Q80" s="397" t="str">
        <f>_xlfn.XLOOKUP(Chitieu[[#This Row],[Tỉnh]],Table9[Tỉnh cũ],Table9[Giám Sát])</f>
        <v>Đặng Nguyễn Hoàng Lộc</v>
      </c>
      <c r="R80" s="397" t="str">
        <f>_xlfn.XLOOKUP(Chitieu[[#This Row],[Tỉnh]],Table9[Tỉnh cũ],Table9[Thị Trường])</f>
        <v>Phan Hiếu Lộc</v>
      </c>
      <c r="S80" s="397" t="str">
        <f>_xlfn.XLOOKUP(Chitieu[[#This Row],[Tỉnh]],Table9[Tỉnh cũ],Table9[Khu vực])</f>
        <v>TP. Hồ Chí Minh</v>
      </c>
      <c r="T80" s="397" t="str">
        <f>IF(Chitieu[[#This Row],[Trạm/DTR]]="DTR","DTR","Trạm")</f>
        <v>Trạm</v>
      </c>
      <c r="U80" s="397" t="str">
        <f>IF(Chitieu[[#This Row],[Trạm/DTR]]="DTR",_xlfn.XLOOKUP(Chitieu[[#This Row],[ID NCC]],DS_NCC_DTR[ID NCC],DS_NCC_DTR[Tỉnh cũ]),_xlfn.XLOOKUP(Chitieu[[#This Row],[ID NCC]],Data_TongTram2[ID NCC],Data_TongTram2[Tỉnh cũ]))</f>
        <v>Đồng Nai</v>
      </c>
    </row>
    <row r="81" spans="1:21" hidden="1" x14ac:dyDescent="0.3">
      <c r="A81" s="211" t="s">
        <v>606</v>
      </c>
      <c r="B81" s="211" t="str">
        <f>IF(Chitieu[[#This Row],[Trạm/DTR]]="DTR","",_xlfn.XLOOKUP(Chitieu[[#This Row],[Trạm/DTR]],Table16[Trạm],Table16[[Admin ]]))</f>
        <v>Đào Dương Anh Thư</v>
      </c>
      <c r="C81" s="211" t="str">
        <f>IF(Chitieu[[#This Row],[Trạm/DTR]]="DTR",_xlfn.XLOOKUP(Chitieu[[#This Row],[ID NCC]],DS_NCC_DTR[ID NCC],DS_NCC_DTR[Admin miền]),_xlfn.XLOOKUP(Chitieu[[#This Row],[ID NCC]],Data_TongTram2[ID NCC],Data_TongTram2[Admin Miền]))</f>
        <v>Nguyễn Hoàng Thúy</v>
      </c>
      <c r="D81" s="211" t="s">
        <v>342</v>
      </c>
      <c r="E81" s="211" t="str">
        <f>IF(Chitieu[[#This Row],[Trạm/DTR]]="DTR",_xlfn.XLOOKUP(Chitieu[[#This Row],[ID NCC]],DS_NCC_DTR[ID NCC],DS_NCC_DTR[Tên NCC]),_xlfn.XLOOKUP(Chitieu[[#This Row],[ID NCC]],Data_TongTram2[ID NCC],Data_TongTram2[Tên NCC]))</f>
        <v>Anh Thanh (Bình Lộc) PET xá</v>
      </c>
      <c r="F81" s="211" t="str">
        <f>Chitieu[[#This Row],[ID NCC]]&amp;Chitieu[[#This Row],[Trạm/DTR]]</f>
        <v>001J3000002INd0IAGĐại Lộc</v>
      </c>
      <c r="G81" s="211" t="s">
        <v>81</v>
      </c>
      <c r="H81" s="211" t="str">
        <f>_xlfn.XLOOKUP(Chitieu[[#This Row],[Loại hàng]],Table59[Column1],Table59[Qui đổi])</f>
        <v>PET chai</v>
      </c>
      <c r="I81" s="211">
        <v>2</v>
      </c>
      <c r="K81" s="211">
        <f>SUMIFS(Table10[Sản lượng Tấn],Table10[Ghi chú],Chitieu[[#This Row],[qui đổi ]],Table10[Column1],Chitieu[[#This Row],[Column1]])</f>
        <v>1.4</v>
      </c>
      <c r="L81" s="396">
        <f>IFERROR((Chitieu[[#This Row],[Thực hiện]]/Chitieu[[#This Row],[Chỉ tiêu]]),0)</f>
        <v>0.7</v>
      </c>
      <c r="M81" s="396">
        <f>IFERROR((Chitieu[[#This Row],[Thực hiện]]/Chitieu[[#This Row],[PO]]),0)</f>
        <v>0</v>
      </c>
      <c r="N81" s="397">
        <f>IF(Chitieu[[#This Row],[PO Đạt 90%]]&gt;=90%,1,0)</f>
        <v>0</v>
      </c>
      <c r="O81" s="397">
        <f>IF(COUNTIFS($E$4:E81,E81,$A$4:A81,"Trạm")=1,1,0)</f>
        <v>0</v>
      </c>
      <c r="P81" s="397">
        <f>IF(Chitieu[[#This Row],[PO]]&gt;0,1,0)</f>
        <v>0</v>
      </c>
      <c r="Q81" s="397" t="str">
        <f>_xlfn.XLOOKUP(Chitieu[[#This Row],[Tỉnh]],Table9[Tỉnh cũ],Table9[Giám Sát])</f>
        <v>Đặng Nguyễn Hoàng Lộc</v>
      </c>
      <c r="R81" s="397" t="str">
        <f>_xlfn.XLOOKUP(Chitieu[[#This Row],[Tỉnh]],Table9[Tỉnh cũ],Table9[Thị Trường])</f>
        <v>Phan Hiếu Lộc</v>
      </c>
      <c r="S81" s="397" t="str">
        <f>_xlfn.XLOOKUP(Chitieu[[#This Row],[Tỉnh]],Table9[Tỉnh cũ],Table9[Khu vực])</f>
        <v>TP. Hồ Chí Minh</v>
      </c>
      <c r="T81" s="397" t="str">
        <f>IF(Chitieu[[#This Row],[Trạm/DTR]]="DTR","DTR","Trạm")</f>
        <v>Trạm</v>
      </c>
      <c r="U81" s="397" t="str">
        <f>IF(Chitieu[[#This Row],[Trạm/DTR]]="DTR",_xlfn.XLOOKUP(Chitieu[[#This Row],[ID NCC]],DS_NCC_DTR[ID NCC],DS_NCC_DTR[Tỉnh cũ]),_xlfn.XLOOKUP(Chitieu[[#This Row],[ID NCC]],Data_TongTram2[ID NCC],Data_TongTram2[Tỉnh cũ]))</f>
        <v>Đồng Nai</v>
      </c>
    </row>
    <row r="82" spans="1:21" hidden="1" x14ac:dyDescent="0.3">
      <c r="A82" s="211" t="s">
        <v>606</v>
      </c>
      <c r="B82" s="211" t="str">
        <f>IF(Chitieu[[#This Row],[Trạm/DTR]]="DTR","",_xlfn.XLOOKUP(Chitieu[[#This Row],[Trạm/DTR]],Table16[Trạm],Table16[[Admin ]]))</f>
        <v>Đào Dương Anh Thư</v>
      </c>
      <c r="C82" s="211" t="str">
        <f>IF(Chitieu[[#This Row],[Trạm/DTR]]="DTR",_xlfn.XLOOKUP(Chitieu[[#This Row],[ID NCC]],DS_NCC_DTR[ID NCC],DS_NCC_DTR[Admin miền]),_xlfn.XLOOKUP(Chitieu[[#This Row],[ID NCC]],Data_TongTram2[ID NCC],Data_TongTram2[Admin Miền]))</f>
        <v>Nguyễn Hoàng Thúy</v>
      </c>
      <c r="D82" s="211" t="s">
        <v>366</v>
      </c>
      <c r="E82" s="211" t="str">
        <f>IF(Chitieu[[#This Row],[Trạm/DTR]]="DTR",_xlfn.XLOOKUP(Chitieu[[#This Row],[ID NCC]],DS_NCC_DTR[ID NCC],DS_NCC_DTR[Tên NCC]),_xlfn.XLOOKUP(Chitieu[[#This Row],[ID NCC]],Data_TongTram2[ID NCC],Data_TongTram2[Tên NCC]))</f>
        <v>HKD Văn Tĩnh PET xá</v>
      </c>
      <c r="F82" s="211" t="str">
        <f>Chitieu[[#This Row],[ID NCC]]&amp;Chitieu[[#This Row],[Trạm/DTR]]</f>
        <v>001J3000002IU7kIAGĐại Lộc</v>
      </c>
      <c r="G82" s="211" t="s">
        <v>81</v>
      </c>
      <c r="H82" s="211" t="str">
        <f>_xlfn.XLOOKUP(Chitieu[[#This Row],[Loại hàng]],Table59[Column1],Table59[Qui đổi])</f>
        <v>PET chai</v>
      </c>
      <c r="I82" s="211">
        <v>10</v>
      </c>
      <c r="K82" s="211">
        <f>SUMIFS(Table10[Sản lượng Tấn],Table10[Ghi chú],Chitieu[[#This Row],[qui đổi ]],Table10[Column1],Chitieu[[#This Row],[Column1]])</f>
        <v>7.5300000000000011</v>
      </c>
      <c r="L82" s="396">
        <f>IFERROR((Chitieu[[#This Row],[Thực hiện]]/Chitieu[[#This Row],[Chỉ tiêu]]),0)</f>
        <v>0.75300000000000011</v>
      </c>
      <c r="M82" s="396">
        <f>IFERROR((Chitieu[[#This Row],[Thực hiện]]/Chitieu[[#This Row],[PO]]),0)</f>
        <v>0</v>
      </c>
      <c r="N82" s="397">
        <f>IF(Chitieu[[#This Row],[PO Đạt 90%]]&gt;=90%,1,0)</f>
        <v>0</v>
      </c>
      <c r="O82" s="397">
        <f>IF(COUNTIFS($E$4:E82,E82,$A$4:A82,"Trạm")=1,1,0)</f>
        <v>0</v>
      </c>
      <c r="P82" s="397">
        <f>IF(Chitieu[[#This Row],[PO]]&gt;0,1,0)</f>
        <v>0</v>
      </c>
      <c r="Q82" s="397" t="str">
        <f>_xlfn.XLOOKUP(Chitieu[[#This Row],[Tỉnh]],Table9[Tỉnh cũ],Table9[Giám Sát])</f>
        <v>Đặng Nguyễn Hoàng Lộc</v>
      </c>
      <c r="R82" s="397" t="str">
        <f>_xlfn.XLOOKUP(Chitieu[[#This Row],[Tỉnh]],Table9[Tỉnh cũ],Table9[Thị Trường])</f>
        <v>Phan Hiếu Lộc</v>
      </c>
      <c r="S82" s="397" t="str">
        <f>_xlfn.XLOOKUP(Chitieu[[#This Row],[Tỉnh]],Table9[Tỉnh cũ],Table9[Khu vực])</f>
        <v>TP. Hồ Chí Minh</v>
      </c>
      <c r="T82" s="397" t="str">
        <f>IF(Chitieu[[#This Row],[Trạm/DTR]]="DTR","DTR","Trạm")</f>
        <v>Trạm</v>
      </c>
      <c r="U82" s="397" t="str">
        <f>IF(Chitieu[[#This Row],[Trạm/DTR]]="DTR",_xlfn.XLOOKUP(Chitieu[[#This Row],[ID NCC]],DS_NCC_DTR[ID NCC],DS_NCC_DTR[Tỉnh cũ]),_xlfn.XLOOKUP(Chitieu[[#This Row],[ID NCC]],Data_TongTram2[ID NCC],Data_TongTram2[Tỉnh cũ]))</f>
        <v>Đồng Nai</v>
      </c>
    </row>
    <row r="83" spans="1:21" hidden="1" x14ac:dyDescent="0.3">
      <c r="A83" s="211" t="s">
        <v>606</v>
      </c>
      <c r="B83" s="211" t="str">
        <f>IF(Chitieu[[#This Row],[Trạm/DTR]]="DTR","",_xlfn.XLOOKUP(Chitieu[[#This Row],[Trạm/DTR]],Table16[Trạm],Table16[[Admin ]]))</f>
        <v>Đào Dương Anh Thư</v>
      </c>
      <c r="C83" s="211" t="str">
        <f>IF(Chitieu[[#This Row],[Trạm/DTR]]="DTR",_xlfn.XLOOKUP(Chitieu[[#This Row],[ID NCC]],DS_NCC_DTR[ID NCC],DS_NCC_DTR[Admin miền]),_xlfn.XLOOKUP(Chitieu[[#This Row],[ID NCC]],Data_TongTram2[ID NCC],Data_TongTram2[Admin Miền]))</f>
        <v>Nguyễn Hoàng Thúy</v>
      </c>
      <c r="D83" s="211" t="s">
        <v>327</v>
      </c>
      <c r="E83" s="211" t="str">
        <f>IF(Chitieu[[#This Row],[Trạm/DTR]]="DTR",_xlfn.XLOOKUP(Chitieu[[#This Row],[ID NCC]],DS_NCC_DTR[ID NCC],DS_NCC_DTR[Tên NCC]),_xlfn.XLOOKUP(Chitieu[[#This Row],[ID NCC]],Data_TongTram2[ID NCC],Data_TongTram2[Tên NCC]))</f>
        <v>Nga Dũng Huỳnh (Cẩm Mỹ) PET xá</v>
      </c>
      <c r="F83" s="211" t="str">
        <f>Chitieu[[#This Row],[ID NCC]]&amp;Chitieu[[#This Row],[Trạm/DTR]]</f>
        <v>001J3000005FhuJIASĐại Lộc</v>
      </c>
      <c r="G83" s="211" t="s">
        <v>81</v>
      </c>
      <c r="H83" s="211" t="str">
        <f>_xlfn.XLOOKUP(Chitieu[[#This Row],[Loại hàng]],Table59[Column1],Table59[Qui đổi])</f>
        <v>PET chai</v>
      </c>
      <c r="I83" s="211">
        <v>1</v>
      </c>
      <c r="K83" s="211">
        <f>SUMIFS(Table10[Sản lượng Tấn],Table10[Ghi chú],Chitieu[[#This Row],[qui đổi ]],Table10[Column1],Chitieu[[#This Row],[Column1]])</f>
        <v>0</v>
      </c>
      <c r="L83" s="396">
        <f>IFERROR((Chitieu[[#This Row],[Thực hiện]]/Chitieu[[#This Row],[Chỉ tiêu]]),0)</f>
        <v>0</v>
      </c>
      <c r="M83" s="396">
        <f>IFERROR((Chitieu[[#This Row],[Thực hiện]]/Chitieu[[#This Row],[PO]]),0)</f>
        <v>0</v>
      </c>
      <c r="N83" s="397">
        <f>IF(Chitieu[[#This Row],[PO Đạt 90%]]&gt;=90%,1,0)</f>
        <v>0</v>
      </c>
      <c r="O83" s="397">
        <f>IF(COUNTIFS($E$4:E83,E83,$A$4:A83,"Trạm")=1,1,0)</f>
        <v>0</v>
      </c>
      <c r="P83" s="397">
        <f>IF(Chitieu[[#This Row],[PO]]&gt;0,1,0)</f>
        <v>0</v>
      </c>
      <c r="Q83" s="397" t="str">
        <f>_xlfn.XLOOKUP(Chitieu[[#This Row],[Tỉnh]],Table9[Tỉnh cũ],Table9[Giám Sát])</f>
        <v>Đặng Nguyễn Hoàng Lộc</v>
      </c>
      <c r="R83" s="397" t="str">
        <f>_xlfn.XLOOKUP(Chitieu[[#This Row],[Tỉnh]],Table9[Tỉnh cũ],Table9[Thị Trường])</f>
        <v>Phan Hiếu Lộc</v>
      </c>
      <c r="S83" s="397" t="str">
        <f>_xlfn.XLOOKUP(Chitieu[[#This Row],[Tỉnh]],Table9[Tỉnh cũ],Table9[Khu vực])</f>
        <v>TP. Hồ Chí Minh</v>
      </c>
      <c r="T83" s="397" t="str">
        <f>IF(Chitieu[[#This Row],[Trạm/DTR]]="DTR","DTR","Trạm")</f>
        <v>Trạm</v>
      </c>
      <c r="U83" s="397" t="str">
        <f>IF(Chitieu[[#This Row],[Trạm/DTR]]="DTR",_xlfn.XLOOKUP(Chitieu[[#This Row],[ID NCC]],DS_NCC_DTR[ID NCC],DS_NCC_DTR[Tỉnh cũ]),_xlfn.XLOOKUP(Chitieu[[#This Row],[ID NCC]],Data_TongTram2[ID NCC],Data_TongTram2[Tỉnh cũ]))</f>
        <v>Đồng Nai</v>
      </c>
    </row>
    <row r="84" spans="1:21" hidden="1" x14ac:dyDescent="0.3">
      <c r="A84" s="211" t="s">
        <v>606</v>
      </c>
      <c r="B84" s="211" t="str">
        <f>IF(Chitieu[[#This Row],[Trạm/DTR]]="DTR","",_xlfn.XLOOKUP(Chitieu[[#This Row],[Trạm/DTR]],Table16[Trạm],Table16[[Admin ]]))</f>
        <v>Đào Dương Anh Thư</v>
      </c>
      <c r="C84" s="211" t="str">
        <f>IF(Chitieu[[#This Row],[Trạm/DTR]]="DTR",_xlfn.XLOOKUP(Chitieu[[#This Row],[ID NCC]],DS_NCC_DTR[ID NCC],DS_NCC_DTR[Admin miền]),_xlfn.XLOOKUP(Chitieu[[#This Row],[ID NCC]],Data_TongTram2[ID NCC],Data_TongTram2[Admin Miền]))</f>
        <v>Nguyễn Hoàng Thúy</v>
      </c>
      <c r="D84" s="211" t="s">
        <v>368</v>
      </c>
      <c r="E84" s="211" t="str">
        <f>IF(Chitieu[[#This Row],[Trạm/DTR]]="DTR",_xlfn.XLOOKUP(Chitieu[[#This Row],[ID NCC]],DS_NCC_DTR[ID NCC],DS_NCC_DTR[Tên NCC]),_xlfn.XLOOKUP(Chitieu[[#This Row],[ID NCC]],Data_TongTram2[ID NCC],Data_TongTram2[Tên NCC]))</f>
        <v>HKD Đặng Thị Tuyết Nhung</v>
      </c>
      <c r="F84" s="211" t="str">
        <f>Chitieu[[#This Row],[ID NCC]]&amp;Chitieu[[#This Row],[Trạm/DTR]]</f>
        <v>001J3000005HhUAIA0Đại Lộc</v>
      </c>
      <c r="G84" s="211" t="s">
        <v>81</v>
      </c>
      <c r="H84" s="211" t="str">
        <f>_xlfn.XLOOKUP(Chitieu[[#This Row],[Loại hàng]],Table59[Column1],Table59[Qui đổi])</f>
        <v>PET chai</v>
      </c>
      <c r="I84" s="211">
        <v>20</v>
      </c>
      <c r="K84" s="211">
        <f>SUMIFS(Table10[Sản lượng Tấn],Table10[Ghi chú],Chitieu[[#This Row],[qui đổi ]],Table10[Column1],Chitieu[[#This Row],[Column1]])</f>
        <v>19.875999999999998</v>
      </c>
      <c r="L84" s="396">
        <f>IFERROR((Chitieu[[#This Row],[Thực hiện]]/Chitieu[[#This Row],[Chỉ tiêu]]),0)</f>
        <v>0.99379999999999991</v>
      </c>
      <c r="M84" s="396">
        <f>IFERROR((Chitieu[[#This Row],[Thực hiện]]/Chitieu[[#This Row],[PO]]),0)</f>
        <v>0</v>
      </c>
      <c r="N84" s="397">
        <f>IF(Chitieu[[#This Row],[PO Đạt 90%]]&gt;=90%,1,0)</f>
        <v>0</v>
      </c>
      <c r="O84" s="397">
        <f>IF(COUNTIFS($E$4:E84,E84,$A$4:A84,"Trạm")=1,1,0)</f>
        <v>0</v>
      </c>
      <c r="P84" s="397">
        <f>IF(Chitieu[[#This Row],[PO]]&gt;0,1,0)</f>
        <v>0</v>
      </c>
      <c r="Q84" s="397" t="str">
        <f>_xlfn.XLOOKUP(Chitieu[[#This Row],[Tỉnh]],Table9[Tỉnh cũ],Table9[Giám Sát])</f>
        <v>Đặng Nguyễn Hoàng Lộc</v>
      </c>
      <c r="R84" s="397" t="str">
        <f>_xlfn.XLOOKUP(Chitieu[[#This Row],[Tỉnh]],Table9[Tỉnh cũ],Table9[Thị Trường])</f>
        <v>Phan Hiếu Lộc</v>
      </c>
      <c r="S84" s="397" t="str">
        <f>_xlfn.XLOOKUP(Chitieu[[#This Row],[Tỉnh]],Table9[Tỉnh cũ],Table9[Khu vực])</f>
        <v>TP. Hồ Chí Minh</v>
      </c>
      <c r="T84" s="397" t="str">
        <f>IF(Chitieu[[#This Row],[Trạm/DTR]]="DTR","DTR","Trạm")</f>
        <v>Trạm</v>
      </c>
      <c r="U84" s="397" t="str">
        <f>IF(Chitieu[[#This Row],[Trạm/DTR]]="DTR",_xlfn.XLOOKUP(Chitieu[[#This Row],[ID NCC]],DS_NCC_DTR[ID NCC],DS_NCC_DTR[Tỉnh cũ]),_xlfn.XLOOKUP(Chitieu[[#This Row],[ID NCC]],Data_TongTram2[ID NCC],Data_TongTram2[Tỉnh cũ]))</f>
        <v>Đồng Nai</v>
      </c>
    </row>
    <row r="85" spans="1:21" hidden="1" x14ac:dyDescent="0.3">
      <c r="A85" s="211" t="s">
        <v>606</v>
      </c>
      <c r="B85" s="211" t="str">
        <f>IF(Chitieu[[#This Row],[Trạm/DTR]]="DTR","",_xlfn.XLOOKUP(Chitieu[[#This Row],[Trạm/DTR]],Table16[Trạm],Table16[[Admin ]]))</f>
        <v>Đào Dương Anh Thư</v>
      </c>
      <c r="C85" s="211" t="str">
        <f>IF(Chitieu[[#This Row],[Trạm/DTR]]="DTR",_xlfn.XLOOKUP(Chitieu[[#This Row],[ID NCC]],DS_NCC_DTR[ID NCC],DS_NCC_DTR[Admin miền]),_xlfn.XLOOKUP(Chitieu[[#This Row],[ID NCC]],Data_TongTram2[ID NCC],Data_TongTram2[Admin Miền]))</f>
        <v>Nguyễn Hoàng Thúy</v>
      </c>
      <c r="D85" s="211" t="s">
        <v>333</v>
      </c>
      <c r="E85" s="211" t="str">
        <f>IF(Chitieu[[#This Row],[Trạm/DTR]]="DTR",_xlfn.XLOOKUP(Chitieu[[#This Row],[ID NCC]],DS_NCC_DTR[ID NCC],DS_NCC_DTR[Tên NCC]),_xlfn.XLOOKUP(Chitieu[[#This Row],[ID NCC]],Data_TongTram2[ID NCC],Data_TongTram2[Tên NCC]))</f>
        <v>Anh Mạnh (Trảng Bom) PET xá</v>
      </c>
      <c r="F85" s="211" t="str">
        <f>Chitieu[[#This Row],[ID NCC]]&amp;Chitieu[[#This Row],[Trạm/DTR]]</f>
        <v>001J3000007a2u1IAAĐại Lộc</v>
      </c>
      <c r="G85" s="211" t="s">
        <v>81</v>
      </c>
      <c r="H85" s="211" t="str">
        <f>_xlfn.XLOOKUP(Chitieu[[#This Row],[Loại hàng]],Table59[Column1],Table59[Qui đổi])</f>
        <v>PET chai</v>
      </c>
      <c r="I85" s="211">
        <v>1</v>
      </c>
      <c r="K85" s="211">
        <f>SUMIFS(Table10[Sản lượng Tấn],Table10[Ghi chú],Chitieu[[#This Row],[qui đổi ]],Table10[Column1],Chitieu[[#This Row],[Column1]])</f>
        <v>1.9100000000000001</v>
      </c>
      <c r="L85" s="396">
        <f>IFERROR((Chitieu[[#This Row],[Thực hiện]]/Chitieu[[#This Row],[Chỉ tiêu]]),0)</f>
        <v>1.9100000000000001</v>
      </c>
      <c r="M85" s="396">
        <f>IFERROR((Chitieu[[#This Row],[Thực hiện]]/Chitieu[[#This Row],[PO]]),0)</f>
        <v>0</v>
      </c>
      <c r="N85" s="397">
        <f>IF(Chitieu[[#This Row],[PO Đạt 90%]]&gt;=90%,1,0)</f>
        <v>0</v>
      </c>
      <c r="O85" s="397">
        <f>IF(COUNTIFS($E$4:E85,E85,$A$4:A85,"Trạm")=1,1,0)</f>
        <v>0</v>
      </c>
      <c r="P85" s="397">
        <f>IF(Chitieu[[#This Row],[PO]]&gt;0,1,0)</f>
        <v>0</v>
      </c>
      <c r="Q85" s="397" t="str">
        <f>_xlfn.XLOOKUP(Chitieu[[#This Row],[Tỉnh]],Table9[Tỉnh cũ],Table9[Giám Sát])</f>
        <v>Đặng Nguyễn Hoàng Lộc</v>
      </c>
      <c r="R85" s="397" t="str">
        <f>_xlfn.XLOOKUP(Chitieu[[#This Row],[Tỉnh]],Table9[Tỉnh cũ],Table9[Thị Trường])</f>
        <v>Phan Hiếu Lộc</v>
      </c>
      <c r="S85" s="397" t="str">
        <f>_xlfn.XLOOKUP(Chitieu[[#This Row],[Tỉnh]],Table9[Tỉnh cũ],Table9[Khu vực])</f>
        <v>TP. Hồ Chí Minh</v>
      </c>
      <c r="T85" s="397" t="str">
        <f>IF(Chitieu[[#This Row],[Trạm/DTR]]="DTR","DTR","Trạm")</f>
        <v>Trạm</v>
      </c>
      <c r="U85" s="397" t="str">
        <f>IF(Chitieu[[#This Row],[Trạm/DTR]]="DTR",_xlfn.XLOOKUP(Chitieu[[#This Row],[ID NCC]],DS_NCC_DTR[ID NCC],DS_NCC_DTR[Tỉnh cũ]),_xlfn.XLOOKUP(Chitieu[[#This Row],[ID NCC]],Data_TongTram2[ID NCC],Data_TongTram2[Tỉnh cũ]))</f>
        <v>Đồng Nai</v>
      </c>
    </row>
    <row r="86" spans="1:21" hidden="1" x14ac:dyDescent="0.3">
      <c r="A86" s="211" t="s">
        <v>606</v>
      </c>
      <c r="B86" s="211" t="str">
        <f>IF(Chitieu[[#This Row],[Trạm/DTR]]="DTR","",_xlfn.XLOOKUP(Chitieu[[#This Row],[Trạm/DTR]],Table16[Trạm],Table16[[Admin ]]))</f>
        <v>Đào Dương Anh Thư</v>
      </c>
      <c r="C86" s="211" t="str">
        <f>IF(Chitieu[[#This Row],[Trạm/DTR]]="DTR",_xlfn.XLOOKUP(Chitieu[[#This Row],[ID NCC]],DS_NCC_DTR[ID NCC],DS_NCC_DTR[Admin miền]),_xlfn.XLOOKUP(Chitieu[[#This Row],[ID NCC]],Data_TongTram2[ID NCC],Data_TongTram2[Admin Miền]))</f>
        <v>Nguyễn Hoàng Thúy</v>
      </c>
      <c r="D86" s="211" t="s">
        <v>299</v>
      </c>
      <c r="E86" s="211" t="str">
        <f>IF(Chitieu[[#This Row],[Trạm/DTR]]="DTR",_xlfn.XLOOKUP(Chitieu[[#This Row],[ID NCC]],DS_NCC_DTR[ID NCC],DS_NCC_DTR[Tên NCC]),_xlfn.XLOOKUP(Chitieu[[#This Row],[ID NCC]],Data_TongTram2[ID NCC],Data_TongTram2[Tên NCC]))</f>
        <v>Chị Thủy (Dầu Giây) Pet Xá</v>
      </c>
      <c r="F86" s="211" t="str">
        <f>Chitieu[[#This Row],[ID NCC]]&amp;Chitieu[[#This Row],[Trạm/DTR]]</f>
        <v>001J3000007XO2kIAGĐại Lộc</v>
      </c>
      <c r="G86" s="211" t="s">
        <v>81</v>
      </c>
      <c r="H86" s="211" t="str">
        <f>_xlfn.XLOOKUP(Chitieu[[#This Row],[Loại hàng]],Table59[Column1],Table59[Qui đổi])</f>
        <v>PET chai</v>
      </c>
      <c r="I86" s="211">
        <v>20</v>
      </c>
      <c r="K86" s="211">
        <f>SUMIFS(Table10[Sản lượng Tấn],Table10[Ghi chú],Chitieu[[#This Row],[qui đổi ]],Table10[Column1],Chitieu[[#This Row],[Column1]])</f>
        <v>13.52</v>
      </c>
      <c r="L86" s="396">
        <f>IFERROR((Chitieu[[#This Row],[Thực hiện]]/Chitieu[[#This Row],[Chỉ tiêu]]),0)</f>
        <v>0.67599999999999993</v>
      </c>
      <c r="M86" s="396">
        <f>IFERROR((Chitieu[[#This Row],[Thực hiện]]/Chitieu[[#This Row],[PO]]),0)</f>
        <v>0</v>
      </c>
      <c r="N86" s="397">
        <f>IF(Chitieu[[#This Row],[PO Đạt 90%]]&gt;=90%,1,0)</f>
        <v>0</v>
      </c>
      <c r="O86" s="397">
        <f>IF(COUNTIFS($E$4:E86,E86,$A$4:A86,"Trạm")=1,1,0)</f>
        <v>0</v>
      </c>
      <c r="P86" s="397">
        <f>IF(Chitieu[[#This Row],[PO]]&gt;0,1,0)</f>
        <v>0</v>
      </c>
      <c r="Q86" s="397" t="str">
        <f>_xlfn.XLOOKUP(Chitieu[[#This Row],[Tỉnh]],Table9[Tỉnh cũ],Table9[Giám Sát])</f>
        <v>Đặng Nguyễn Hoàng Lộc</v>
      </c>
      <c r="R86" s="397" t="str">
        <f>_xlfn.XLOOKUP(Chitieu[[#This Row],[Tỉnh]],Table9[Tỉnh cũ],Table9[Thị Trường])</f>
        <v>Phan Hiếu Lộc</v>
      </c>
      <c r="S86" s="397" t="str">
        <f>_xlfn.XLOOKUP(Chitieu[[#This Row],[Tỉnh]],Table9[Tỉnh cũ],Table9[Khu vực])</f>
        <v>TP. Hồ Chí Minh</v>
      </c>
      <c r="T86" s="397" t="str">
        <f>IF(Chitieu[[#This Row],[Trạm/DTR]]="DTR","DTR","Trạm")</f>
        <v>Trạm</v>
      </c>
      <c r="U86" s="397" t="str">
        <f>IF(Chitieu[[#This Row],[Trạm/DTR]]="DTR",_xlfn.XLOOKUP(Chitieu[[#This Row],[ID NCC]],DS_NCC_DTR[ID NCC],DS_NCC_DTR[Tỉnh cũ]),_xlfn.XLOOKUP(Chitieu[[#This Row],[ID NCC]],Data_TongTram2[ID NCC],Data_TongTram2[Tỉnh cũ]))</f>
        <v>Đồng Nai</v>
      </c>
    </row>
    <row r="87" spans="1:21" hidden="1" x14ac:dyDescent="0.3">
      <c r="A87" s="211" t="s">
        <v>606</v>
      </c>
      <c r="B87" s="211" t="str">
        <f>IF(Chitieu[[#This Row],[Trạm/DTR]]="DTR","",_xlfn.XLOOKUP(Chitieu[[#This Row],[Trạm/DTR]],Table16[Trạm],Table16[[Admin ]]))</f>
        <v>Đào Dương Anh Thư</v>
      </c>
      <c r="C87" s="211" t="str">
        <f>IF(Chitieu[[#This Row],[Trạm/DTR]]="DTR",_xlfn.XLOOKUP(Chitieu[[#This Row],[ID NCC]],DS_NCC_DTR[ID NCC],DS_NCC_DTR[Admin miền]),_xlfn.XLOOKUP(Chitieu[[#This Row],[ID NCC]],Data_TongTram2[ID NCC],Data_TongTram2[Admin Miền]))</f>
        <v>Nguyễn Hoàng Thúy</v>
      </c>
      <c r="D87" s="211" t="s">
        <v>355</v>
      </c>
      <c r="E87" s="211" t="str">
        <f>IF(Chitieu[[#This Row],[Trạm/DTR]]="DTR",_xlfn.XLOOKUP(Chitieu[[#This Row],[ID NCC]],DS_NCC_DTR[ID NCC],DS_NCC_DTR[Tên NCC]),_xlfn.XLOOKUP(Chitieu[[#This Row],[ID NCC]],Data_TongTram2[ID NCC],Data_TongTram2[Tên NCC]))</f>
        <v>Cô Nga (Long Khánh) PET xá</v>
      </c>
      <c r="F87" s="211" t="str">
        <f>Chitieu[[#This Row],[ID NCC]]&amp;Chitieu[[#This Row],[Trạm/DTR]]</f>
        <v>001J3000007Y7MEIA0Đại Lộc</v>
      </c>
      <c r="G87" s="211" t="s">
        <v>81</v>
      </c>
      <c r="H87" s="211" t="str">
        <f>_xlfn.XLOOKUP(Chitieu[[#This Row],[Loại hàng]],Table59[Column1],Table59[Qui đổi])</f>
        <v>PET chai</v>
      </c>
      <c r="I87" s="211">
        <v>2</v>
      </c>
      <c r="K87" s="211">
        <f>SUMIFS(Table10[Sản lượng Tấn],Table10[Ghi chú],Chitieu[[#This Row],[qui đổi ]],Table10[Column1],Chitieu[[#This Row],[Column1]])</f>
        <v>0.74</v>
      </c>
      <c r="L87" s="396">
        <f>IFERROR((Chitieu[[#This Row],[Thực hiện]]/Chitieu[[#This Row],[Chỉ tiêu]]),0)</f>
        <v>0.37</v>
      </c>
      <c r="M87" s="396">
        <f>IFERROR((Chitieu[[#This Row],[Thực hiện]]/Chitieu[[#This Row],[PO]]),0)</f>
        <v>0</v>
      </c>
      <c r="N87" s="397">
        <f>IF(Chitieu[[#This Row],[PO Đạt 90%]]&gt;=90%,1,0)</f>
        <v>0</v>
      </c>
      <c r="O87" s="397">
        <f>IF(COUNTIFS($E$4:E87,E87,$A$4:A87,"Trạm")=1,1,0)</f>
        <v>0</v>
      </c>
      <c r="P87" s="397">
        <f>IF(Chitieu[[#This Row],[PO]]&gt;0,1,0)</f>
        <v>0</v>
      </c>
      <c r="Q87" s="397" t="str">
        <f>_xlfn.XLOOKUP(Chitieu[[#This Row],[Tỉnh]],Table9[Tỉnh cũ],Table9[Giám Sát])</f>
        <v>Đặng Nguyễn Hoàng Lộc</v>
      </c>
      <c r="R87" s="397" t="str">
        <f>_xlfn.XLOOKUP(Chitieu[[#This Row],[Tỉnh]],Table9[Tỉnh cũ],Table9[Thị Trường])</f>
        <v>Phan Hiếu Lộc</v>
      </c>
      <c r="S87" s="397" t="str">
        <f>_xlfn.XLOOKUP(Chitieu[[#This Row],[Tỉnh]],Table9[Tỉnh cũ],Table9[Khu vực])</f>
        <v>TP. Hồ Chí Minh</v>
      </c>
      <c r="T87" s="397" t="str">
        <f>IF(Chitieu[[#This Row],[Trạm/DTR]]="DTR","DTR","Trạm")</f>
        <v>Trạm</v>
      </c>
      <c r="U87" s="397" t="str">
        <f>IF(Chitieu[[#This Row],[Trạm/DTR]]="DTR",_xlfn.XLOOKUP(Chitieu[[#This Row],[ID NCC]],DS_NCC_DTR[ID NCC],DS_NCC_DTR[Tỉnh cũ]),_xlfn.XLOOKUP(Chitieu[[#This Row],[ID NCC]],Data_TongTram2[ID NCC],Data_TongTram2[Tỉnh cũ]))</f>
        <v>Đồng Nai</v>
      </c>
    </row>
    <row r="88" spans="1:21" hidden="1" x14ac:dyDescent="0.3">
      <c r="A88" s="211" t="s">
        <v>606</v>
      </c>
      <c r="B88" s="211" t="str">
        <f>IF(Chitieu[[#This Row],[Trạm/DTR]]="DTR","",_xlfn.XLOOKUP(Chitieu[[#This Row],[Trạm/DTR]],Table16[Trạm],Table16[[Admin ]]))</f>
        <v>Đào Dương Anh Thư</v>
      </c>
      <c r="C88" s="211" t="str">
        <f>IF(Chitieu[[#This Row],[Trạm/DTR]]="DTR",_xlfn.XLOOKUP(Chitieu[[#This Row],[ID NCC]],DS_NCC_DTR[ID NCC],DS_NCC_DTR[Admin miền]),_xlfn.XLOOKUP(Chitieu[[#This Row],[ID NCC]],Data_TongTram2[ID NCC],Data_TongTram2[Admin Miền]))</f>
        <v>Nguyễn Hoàng Thúy</v>
      </c>
      <c r="D88" s="211" t="s">
        <v>328</v>
      </c>
      <c r="E88" s="211" t="str">
        <f>IF(Chitieu[[#This Row],[Trạm/DTR]]="DTR",_xlfn.XLOOKUP(Chitieu[[#This Row],[ID NCC]],DS_NCC_DTR[ID NCC],DS_NCC_DTR[Tên NCC]),_xlfn.XLOOKUP(Chitieu[[#This Row],[ID NCC]],Data_TongTram2[ID NCC],Data_TongTram2[Tên NCC]))</f>
        <v>Anh Nhật (Trảng Bom) PET xá</v>
      </c>
      <c r="F88" s="211" t="str">
        <f>Chitieu[[#This Row],[ID NCC]]&amp;Chitieu[[#This Row],[Trạm/DTR]]</f>
        <v>001J3000007ZGGUIA4Đại Lộc</v>
      </c>
      <c r="G88" s="211" t="s">
        <v>81</v>
      </c>
      <c r="H88" s="211" t="str">
        <f>_xlfn.XLOOKUP(Chitieu[[#This Row],[Loại hàng]],Table59[Column1],Table59[Qui đổi])</f>
        <v>PET chai</v>
      </c>
      <c r="I88" s="211">
        <v>5</v>
      </c>
      <c r="K88" s="211">
        <f>SUMIFS(Table10[Sản lượng Tấn],Table10[Ghi chú],Chitieu[[#This Row],[qui đổi ]],Table10[Column1],Chitieu[[#This Row],[Column1]])</f>
        <v>3.2600000000000002</v>
      </c>
      <c r="L88" s="396">
        <f>IFERROR((Chitieu[[#This Row],[Thực hiện]]/Chitieu[[#This Row],[Chỉ tiêu]]),0)</f>
        <v>0.65200000000000002</v>
      </c>
      <c r="M88" s="396">
        <f>IFERROR((Chitieu[[#This Row],[Thực hiện]]/Chitieu[[#This Row],[PO]]),0)</f>
        <v>0</v>
      </c>
      <c r="N88" s="397">
        <f>IF(Chitieu[[#This Row],[PO Đạt 90%]]&gt;=90%,1,0)</f>
        <v>0</v>
      </c>
      <c r="O88" s="397">
        <f>IF(COUNTIFS($E$4:E88,E88,$A$4:A88,"Trạm")=1,1,0)</f>
        <v>0</v>
      </c>
      <c r="P88" s="397">
        <f>IF(Chitieu[[#This Row],[PO]]&gt;0,1,0)</f>
        <v>0</v>
      </c>
      <c r="Q88" s="397" t="str">
        <f>_xlfn.XLOOKUP(Chitieu[[#This Row],[Tỉnh]],Table9[Tỉnh cũ],Table9[Giám Sát])</f>
        <v>Đặng Nguyễn Hoàng Lộc</v>
      </c>
      <c r="R88" s="397" t="str">
        <f>_xlfn.XLOOKUP(Chitieu[[#This Row],[Tỉnh]],Table9[Tỉnh cũ],Table9[Thị Trường])</f>
        <v>Phan Hiếu Lộc</v>
      </c>
      <c r="S88" s="397" t="str">
        <f>_xlfn.XLOOKUP(Chitieu[[#This Row],[Tỉnh]],Table9[Tỉnh cũ],Table9[Khu vực])</f>
        <v>TP. Hồ Chí Minh</v>
      </c>
      <c r="T88" s="397" t="str">
        <f>IF(Chitieu[[#This Row],[Trạm/DTR]]="DTR","DTR","Trạm")</f>
        <v>Trạm</v>
      </c>
      <c r="U88" s="397" t="str">
        <f>IF(Chitieu[[#This Row],[Trạm/DTR]]="DTR",_xlfn.XLOOKUP(Chitieu[[#This Row],[ID NCC]],DS_NCC_DTR[ID NCC],DS_NCC_DTR[Tỉnh cũ]),_xlfn.XLOOKUP(Chitieu[[#This Row],[ID NCC]],Data_TongTram2[ID NCC],Data_TongTram2[Tỉnh cũ]))</f>
        <v>Đồng Nai</v>
      </c>
    </row>
    <row r="89" spans="1:21" hidden="1" x14ac:dyDescent="0.3">
      <c r="A89" s="211" t="s">
        <v>606</v>
      </c>
      <c r="B89" s="211" t="str">
        <f>IF(Chitieu[[#This Row],[Trạm/DTR]]="DTR","",_xlfn.XLOOKUP(Chitieu[[#This Row],[Trạm/DTR]],Table16[Trạm],Table16[[Admin ]]))</f>
        <v>Đào Dương Anh Thư</v>
      </c>
      <c r="C89" s="211" t="str">
        <f>IF(Chitieu[[#This Row],[Trạm/DTR]]="DTR",_xlfn.XLOOKUP(Chitieu[[#This Row],[ID NCC]],DS_NCC_DTR[ID NCC],DS_NCC_DTR[Admin miền]),_xlfn.XLOOKUP(Chitieu[[#This Row],[ID NCC]],Data_TongTram2[ID NCC],Data_TongTram2[Admin Miền]))</f>
        <v>Nguyễn Hoàng Thúy</v>
      </c>
      <c r="D89" s="211" t="s">
        <v>310</v>
      </c>
      <c r="E89" s="211" t="str">
        <f>IF(Chitieu[[#This Row],[Trạm/DTR]]="DTR",_xlfn.XLOOKUP(Chitieu[[#This Row],[ID NCC]],DS_NCC_DTR[ID NCC],DS_NCC_DTR[Tên NCC]),_xlfn.XLOOKUP(Chitieu[[#This Row],[ID NCC]],Data_TongTram2[ID NCC],Data_TongTram2[Tên NCC]))</f>
        <v>HKD Ngô Thị Hoa PET xá</v>
      </c>
      <c r="F89" s="211" t="str">
        <f>Chitieu[[#This Row],[ID NCC]]&amp;Chitieu[[#This Row],[Trạm/DTR]]</f>
        <v>001J3000009AiEAIA0Đại Lộc</v>
      </c>
      <c r="G89" s="211" t="s">
        <v>81</v>
      </c>
      <c r="H89" s="211" t="str">
        <f>_xlfn.XLOOKUP(Chitieu[[#This Row],[Loại hàng]],Table59[Column1],Table59[Qui đổi])</f>
        <v>PET chai</v>
      </c>
      <c r="I89" s="211">
        <v>10</v>
      </c>
      <c r="K89" s="211">
        <f>SUMIFS(Table10[Sản lượng Tấn],Table10[Ghi chú],Chitieu[[#This Row],[qui đổi ]],Table10[Column1],Chitieu[[#This Row],[Column1]])</f>
        <v>7.86</v>
      </c>
      <c r="L89" s="396">
        <f>IFERROR((Chitieu[[#This Row],[Thực hiện]]/Chitieu[[#This Row],[Chỉ tiêu]]),0)</f>
        <v>0.78600000000000003</v>
      </c>
      <c r="M89" s="396">
        <f>IFERROR((Chitieu[[#This Row],[Thực hiện]]/Chitieu[[#This Row],[PO]]),0)</f>
        <v>0</v>
      </c>
      <c r="N89" s="397">
        <f>IF(Chitieu[[#This Row],[PO Đạt 90%]]&gt;=90%,1,0)</f>
        <v>0</v>
      </c>
      <c r="O89" s="397">
        <f>IF(COUNTIFS($E$4:E89,E89,$A$4:A89,"Trạm")=1,1,0)</f>
        <v>0</v>
      </c>
      <c r="P89" s="397">
        <f>IF(Chitieu[[#This Row],[PO]]&gt;0,1,0)</f>
        <v>0</v>
      </c>
      <c r="Q89" s="397" t="str">
        <f>_xlfn.XLOOKUP(Chitieu[[#This Row],[Tỉnh]],Table9[Tỉnh cũ],Table9[Giám Sát])</f>
        <v>Đặng Nguyễn Hoàng Lộc</v>
      </c>
      <c r="R89" s="397" t="str">
        <f>_xlfn.XLOOKUP(Chitieu[[#This Row],[Tỉnh]],Table9[Tỉnh cũ],Table9[Thị Trường])</f>
        <v>Phan Hiếu Lộc</v>
      </c>
      <c r="S89" s="397" t="str">
        <f>_xlfn.XLOOKUP(Chitieu[[#This Row],[Tỉnh]],Table9[Tỉnh cũ],Table9[Khu vực])</f>
        <v>TP. Hồ Chí Minh</v>
      </c>
      <c r="T89" s="397" t="str">
        <f>IF(Chitieu[[#This Row],[Trạm/DTR]]="DTR","DTR","Trạm")</f>
        <v>Trạm</v>
      </c>
      <c r="U89" s="397" t="str">
        <f>IF(Chitieu[[#This Row],[Trạm/DTR]]="DTR",_xlfn.XLOOKUP(Chitieu[[#This Row],[ID NCC]],DS_NCC_DTR[ID NCC],DS_NCC_DTR[Tỉnh cũ]),_xlfn.XLOOKUP(Chitieu[[#This Row],[ID NCC]],Data_TongTram2[ID NCC],Data_TongTram2[Tỉnh cũ]))</f>
        <v>Đồng Nai</v>
      </c>
    </row>
    <row r="90" spans="1:21" hidden="1" x14ac:dyDescent="0.3">
      <c r="A90" s="211" t="s">
        <v>606</v>
      </c>
      <c r="B90" s="211" t="str">
        <f>IF(Chitieu[[#This Row],[Trạm/DTR]]="DTR","",_xlfn.XLOOKUP(Chitieu[[#This Row],[Trạm/DTR]],Table16[Trạm],Table16[[Admin ]]))</f>
        <v>Đào Dương Anh Thư</v>
      </c>
      <c r="C90" s="211" t="str">
        <f>IF(Chitieu[[#This Row],[Trạm/DTR]]="DTR",_xlfn.XLOOKUP(Chitieu[[#This Row],[ID NCC]],DS_NCC_DTR[ID NCC],DS_NCC_DTR[Admin miền]),_xlfn.XLOOKUP(Chitieu[[#This Row],[ID NCC]],Data_TongTram2[ID NCC],Data_TongTram2[Admin Miền]))</f>
        <v>Nguyễn Hoàng Thúy</v>
      </c>
      <c r="D90" s="211" t="s">
        <v>320</v>
      </c>
      <c r="E90" s="211" t="str">
        <f>IF(Chitieu[[#This Row],[Trạm/DTR]]="DTR",_xlfn.XLOOKUP(Chitieu[[#This Row],[ID NCC]],DS_NCC_DTR[ID NCC],DS_NCC_DTR[Tên NCC]),_xlfn.XLOOKUP(Chitieu[[#This Row],[ID NCC]],Data_TongTram2[ID NCC],Data_TongTram2[Tên NCC]))</f>
        <v>Hùng Liên (Gia Kiệm) PET xá</v>
      </c>
      <c r="F90" s="211" t="str">
        <f>Chitieu[[#This Row],[ID NCC]]&amp;Chitieu[[#This Row],[Trạm/DTR]]</f>
        <v>001J3000009BGtsIAGĐại Lộc</v>
      </c>
      <c r="G90" s="211" t="s">
        <v>81</v>
      </c>
      <c r="H90" s="211" t="str">
        <f>_xlfn.XLOOKUP(Chitieu[[#This Row],[Loại hàng]],Table59[Column1],Table59[Qui đổi])</f>
        <v>PET chai</v>
      </c>
      <c r="I90" s="211">
        <v>1</v>
      </c>
      <c r="K90" s="211">
        <f>SUMIFS(Table10[Sản lượng Tấn],Table10[Ghi chú],Chitieu[[#This Row],[qui đổi ]],Table10[Column1],Chitieu[[#This Row],[Column1]])</f>
        <v>0</v>
      </c>
      <c r="L90" s="396">
        <f>IFERROR((Chitieu[[#This Row],[Thực hiện]]/Chitieu[[#This Row],[Chỉ tiêu]]),0)</f>
        <v>0</v>
      </c>
      <c r="M90" s="396">
        <f>IFERROR((Chitieu[[#This Row],[Thực hiện]]/Chitieu[[#This Row],[PO]]),0)</f>
        <v>0</v>
      </c>
      <c r="N90" s="397">
        <f>IF(Chitieu[[#This Row],[PO Đạt 90%]]&gt;=90%,1,0)</f>
        <v>0</v>
      </c>
      <c r="O90" s="397">
        <f>IF(COUNTIFS($E$4:E90,E90,$A$4:A90,"Trạm")=1,1,0)</f>
        <v>0</v>
      </c>
      <c r="P90" s="397">
        <f>IF(Chitieu[[#This Row],[PO]]&gt;0,1,0)</f>
        <v>0</v>
      </c>
      <c r="Q90" s="397" t="str">
        <f>_xlfn.XLOOKUP(Chitieu[[#This Row],[Tỉnh]],Table9[Tỉnh cũ],Table9[Giám Sát])</f>
        <v>Đặng Nguyễn Hoàng Lộc</v>
      </c>
      <c r="R90" s="397" t="str">
        <f>_xlfn.XLOOKUP(Chitieu[[#This Row],[Tỉnh]],Table9[Tỉnh cũ],Table9[Thị Trường])</f>
        <v>Phan Hiếu Lộc</v>
      </c>
      <c r="S90" s="397" t="str">
        <f>_xlfn.XLOOKUP(Chitieu[[#This Row],[Tỉnh]],Table9[Tỉnh cũ],Table9[Khu vực])</f>
        <v>TP. Hồ Chí Minh</v>
      </c>
      <c r="T90" s="397" t="str">
        <f>IF(Chitieu[[#This Row],[Trạm/DTR]]="DTR","DTR","Trạm")</f>
        <v>Trạm</v>
      </c>
      <c r="U90" s="397" t="str">
        <f>IF(Chitieu[[#This Row],[Trạm/DTR]]="DTR",_xlfn.XLOOKUP(Chitieu[[#This Row],[ID NCC]],DS_NCC_DTR[ID NCC],DS_NCC_DTR[Tỉnh cũ]),_xlfn.XLOOKUP(Chitieu[[#This Row],[ID NCC]],Data_TongTram2[ID NCC],Data_TongTram2[Tỉnh cũ]))</f>
        <v>Đồng Nai</v>
      </c>
    </row>
    <row r="91" spans="1:21" ht="14.5" hidden="1" x14ac:dyDescent="0.35">
      <c r="A91" s="211" t="s">
        <v>606</v>
      </c>
      <c r="B91" s="211" t="str">
        <f>IF(Chitieu[[#This Row],[Trạm/DTR]]="DTR","",_xlfn.XLOOKUP(Chitieu[[#This Row],[Trạm/DTR]],Table16[Trạm],Table16[[Admin ]]))</f>
        <v>Đào Dương Anh Thư</v>
      </c>
      <c r="C91" s="211" t="str">
        <f>IF(Chitieu[[#This Row],[Trạm/DTR]]="DTR",_xlfn.XLOOKUP(Chitieu[[#This Row],[ID NCC]],DS_NCC_DTR[ID NCC],DS_NCC_DTR[Admin miền]),_xlfn.XLOOKUP(Chitieu[[#This Row],[ID NCC]],Data_TongTram2[ID NCC],Data_TongTram2[Admin Miền]))</f>
        <v>Nguyễn Hoàng Thúy</v>
      </c>
      <c r="D91" s="211" t="s">
        <v>340</v>
      </c>
      <c r="E91" s="211" t="str">
        <f>IF(Chitieu[[#This Row],[Trạm/DTR]]="DTR",_xlfn.XLOOKUP(Chitieu[[#This Row],[ID NCC]],DS_NCC_DTR[ID NCC],DS_NCC_DTR[Tên NCC]),_xlfn.XLOOKUP(Chitieu[[#This Row],[ID NCC]],Data_TongTram2[ID NCC],Data_TongTram2[Tên NCC]))</f>
        <v>Dương Thương (Định Quán) PET xá</v>
      </c>
      <c r="F91" s="211" t="str">
        <f>Chitieu[[#This Row],[ID NCC]]&amp;Chitieu[[#This Row],[Trạm/DTR]]</f>
        <v>001J300000AqMneIAFĐại Lộc</v>
      </c>
      <c r="G91" s="211" t="s">
        <v>81</v>
      </c>
      <c r="H91" s="211" t="str">
        <f>_xlfn.XLOOKUP(Chitieu[[#This Row],[Loại hàng]],Table59[Column1],Table59[Qui đổi])</f>
        <v>PET chai</v>
      </c>
      <c r="I91" s="211">
        <v>4</v>
      </c>
      <c r="K91" s="211">
        <f>SUMIFS(Table10[Sản lượng Tấn],Table10[Ghi chú],Chitieu[[#This Row],[qui đổi ]],Table10[Column1],Chitieu[[#This Row],[Column1]])</f>
        <v>1.1399999999999999</v>
      </c>
      <c r="L91" s="396">
        <f>IFERROR((Chitieu[[#This Row],[Thực hiện]]/Chitieu[[#This Row],[Chỉ tiêu]]),0)</f>
        <v>0.28499999999999998</v>
      </c>
      <c r="M91" s="396">
        <f>IFERROR((Chitieu[[#This Row],[Thực hiện]]/Chitieu[[#This Row],[PO]]),0)</f>
        <v>0</v>
      </c>
      <c r="N91" s="397">
        <f>IF(Chitieu[[#This Row],[PO Đạt 90%]]&gt;=90%,1,0)</f>
        <v>0</v>
      </c>
      <c r="O91" s="43">
        <f>IF(COUNTIFS($E$4:E404,E91,$A$4:A404,"Trạm")=1,1,0)</f>
        <v>0</v>
      </c>
      <c r="P91" s="397">
        <f>IF(Chitieu[[#This Row],[PO]]&gt;0,1,0)</f>
        <v>0</v>
      </c>
      <c r="Q91" s="397" t="str">
        <f>_xlfn.XLOOKUP(Chitieu[[#This Row],[Tỉnh]],Table9[Tỉnh cũ],Table9[Giám Sát])</f>
        <v>Đặng Nguyễn Hoàng Lộc</v>
      </c>
      <c r="R91" s="397" t="str">
        <f>_xlfn.XLOOKUP(Chitieu[[#This Row],[Tỉnh]],Table9[Tỉnh cũ],Table9[Thị Trường])</f>
        <v>Phan Hiếu Lộc</v>
      </c>
      <c r="S91" s="397" t="str">
        <f>_xlfn.XLOOKUP(Chitieu[[#This Row],[Tỉnh]],Table9[Tỉnh cũ],Table9[Khu vực])</f>
        <v>TP. Hồ Chí Minh</v>
      </c>
      <c r="T91" s="397" t="str">
        <f>IF(Chitieu[[#This Row],[Trạm/DTR]]="DTR","DTR","Trạm")</f>
        <v>Trạm</v>
      </c>
      <c r="U91" s="397" t="str">
        <f>IF(Chitieu[[#This Row],[Trạm/DTR]]="DTR",_xlfn.XLOOKUP(Chitieu[[#This Row],[ID NCC]],DS_NCC_DTR[ID NCC],DS_NCC_DTR[Tỉnh cũ]),_xlfn.XLOOKUP(Chitieu[[#This Row],[ID NCC]],Data_TongTram2[ID NCC],Data_TongTram2[Tỉnh cũ]))</f>
        <v>Đồng Nai</v>
      </c>
    </row>
    <row r="92" spans="1:21" hidden="1" x14ac:dyDescent="0.3">
      <c r="A92" s="211" t="s">
        <v>607</v>
      </c>
      <c r="B92" s="211" t="str">
        <f>IF(Chitieu[[#This Row],[Trạm/DTR]]="DTR","",_xlfn.XLOOKUP(Chitieu[[#This Row],[Trạm/DTR]],Table16[Trạm],Table16[[Admin ]]))</f>
        <v>Phạm Thị Thúy Duy</v>
      </c>
      <c r="C92" s="211" t="str">
        <f>IF(Chitieu[[#This Row],[Trạm/DTR]]="DTR",_xlfn.XLOOKUP(Chitieu[[#This Row],[ID NCC]],DS_NCC_DTR[ID NCC],DS_NCC_DTR[Admin miền]),_xlfn.XLOOKUP(Chitieu[[#This Row],[ID NCC]],Data_TongTram2[ID NCC],Data_TongTram2[Admin Miền]))</f>
        <v>Phạm Thị Thúy Duy</v>
      </c>
      <c r="D92" s="211" t="s">
        <v>644</v>
      </c>
      <c r="E92" s="211" t="str">
        <f>IF(Chitieu[[#This Row],[Trạm/DTR]]="DTR",_xlfn.XLOOKUP(Chitieu[[#This Row],[ID NCC]],DS_NCC_DTR[ID NCC],DS_NCC_DTR[Tên NCC]),_xlfn.XLOOKUP(Chitieu[[#This Row],[ID NCC]],Data_TongTram2[ID NCC],Data_TongTram2[Tên NCC]))</f>
        <v>Minh Thành</v>
      </c>
      <c r="F92" s="211" t="str">
        <f>Chitieu[[#This Row],[ID NCC]]&amp;Chitieu[[#This Row],[Trạm/DTR]]</f>
        <v>001dc00000jIVWTAA4Đồng Lâm</v>
      </c>
      <c r="G92" s="211" t="s">
        <v>81</v>
      </c>
      <c r="H92" s="211" t="str">
        <f>_xlfn.XLOOKUP(Chitieu[[#This Row],[Loại hàng]],Table59[Column1],Table59[Qui đổi])</f>
        <v>PET chai</v>
      </c>
      <c r="I92" s="211">
        <v>2</v>
      </c>
      <c r="K92" s="211">
        <f>SUMIFS(Table10[Sản lượng Tấn],Table10[Ghi chú],Chitieu[[#This Row],[qui đổi ]],Table10[Column1],Chitieu[[#This Row],[Column1]])</f>
        <v>2.2400000000000002</v>
      </c>
      <c r="L92" s="396">
        <f>IFERROR((Chitieu[[#This Row],[Thực hiện]]/Chitieu[[#This Row],[Chỉ tiêu]]),0)</f>
        <v>1.1200000000000001</v>
      </c>
      <c r="M92" s="396">
        <f>IFERROR((Chitieu[[#This Row],[Thực hiện]]/Chitieu[[#This Row],[PO]]),0)</f>
        <v>0</v>
      </c>
      <c r="N92" s="397">
        <f>IF(Chitieu[[#This Row],[PO Đạt 90%]]&gt;=90%,1,0)</f>
        <v>0</v>
      </c>
      <c r="O92" s="397">
        <f>IF(COUNTIFS($E$4:E92,E92,$A$4:A92,"Trạm")=1,1,0)</f>
        <v>0</v>
      </c>
      <c r="P92" s="397">
        <f>IF(Chitieu[[#This Row],[PO]]&gt;0,1,0)</f>
        <v>0</v>
      </c>
      <c r="Q92" s="397" t="str">
        <f>_xlfn.XLOOKUP(Chitieu[[#This Row],[Tỉnh]],Table9[Tỉnh cũ],Table9[Giám Sát])</f>
        <v>Nguyễn Thành Dân</v>
      </c>
      <c r="R92" s="397" t="str">
        <f>_xlfn.XLOOKUP(Chitieu[[#This Row],[Tỉnh]],Table9[Tỉnh cũ],Table9[Thị Trường])</f>
        <v>Lâm Đỗ Anh Hào</v>
      </c>
      <c r="S92" s="397" t="str">
        <f>_xlfn.XLOOKUP(Chitieu[[#This Row],[Tỉnh]],Table9[Tỉnh cũ],Table9[Khu vực])</f>
        <v>Miền Tây 1</v>
      </c>
      <c r="T92" s="397" t="str">
        <f>IF(Chitieu[[#This Row],[Trạm/DTR]]="DTR","DTR","Trạm")</f>
        <v>Trạm</v>
      </c>
      <c r="U92" s="397" t="str">
        <f>IF(Chitieu[[#This Row],[Trạm/DTR]]="DTR",_xlfn.XLOOKUP(Chitieu[[#This Row],[ID NCC]],DS_NCC_DTR[ID NCC],DS_NCC_DTR[Tỉnh cũ]),_xlfn.XLOOKUP(Chitieu[[#This Row],[ID NCC]],Data_TongTram2[ID NCC],Data_TongTram2[Tỉnh cũ]))</f>
        <v>Đồng Tháp</v>
      </c>
    </row>
    <row r="93" spans="1:21" hidden="1" x14ac:dyDescent="0.3">
      <c r="A93" s="211" t="s">
        <v>607</v>
      </c>
      <c r="B93" s="211" t="str">
        <f>IF(Chitieu[[#This Row],[Trạm/DTR]]="DTR","",_xlfn.XLOOKUP(Chitieu[[#This Row],[Trạm/DTR]],Table16[Trạm],Table16[[Admin ]]))</f>
        <v>Phạm Thị Thúy Duy</v>
      </c>
      <c r="C93" s="211" t="str">
        <f>IF(Chitieu[[#This Row],[Trạm/DTR]]="DTR",_xlfn.XLOOKUP(Chitieu[[#This Row],[ID NCC]],DS_NCC_DTR[ID NCC],DS_NCC_DTR[Admin miền]),_xlfn.XLOOKUP(Chitieu[[#This Row],[ID NCC]],Data_TongTram2[ID NCC],Data_TongTram2[Admin Miền]))</f>
        <v>Phạm Thị Thúy Duy</v>
      </c>
      <c r="D93" s="211" t="s">
        <v>645</v>
      </c>
      <c r="E93" s="211" t="str">
        <f>IF(Chitieu[[#This Row],[Trạm/DTR]]="DTR",_xlfn.XLOOKUP(Chitieu[[#This Row],[ID NCC]],DS_NCC_DTR[ID NCC],DS_NCC_DTR[Tên NCC]),_xlfn.XLOOKUP(Chitieu[[#This Row],[ID NCC]],Data_TongTram2[ID NCC],Data_TongTram2[Tên NCC]))</f>
        <v>Anh Liêm Lấp Vò</v>
      </c>
      <c r="F93" s="211" t="str">
        <f>Chitieu[[#This Row],[ID NCC]]&amp;Chitieu[[#This Row],[Trạm/DTR]]</f>
        <v>001dc00000srfIsAAIĐồng Lâm</v>
      </c>
      <c r="G93" s="211" t="s">
        <v>81</v>
      </c>
      <c r="H93" s="211" t="str">
        <f>_xlfn.XLOOKUP(Chitieu[[#This Row],[Loại hàng]],Table59[Column1],Table59[Qui đổi])</f>
        <v>PET chai</v>
      </c>
      <c r="I93" s="211">
        <v>2</v>
      </c>
      <c r="K93" s="211">
        <f>SUMIFS(Table10[Sản lượng Tấn],Table10[Ghi chú],Chitieu[[#This Row],[qui đổi ]],Table10[Column1],Chitieu[[#This Row],[Column1]])</f>
        <v>0</v>
      </c>
      <c r="L93" s="396">
        <f>IFERROR((Chitieu[[#This Row],[Thực hiện]]/Chitieu[[#This Row],[Chỉ tiêu]]),0)</f>
        <v>0</v>
      </c>
      <c r="M93" s="396">
        <f>IFERROR((Chitieu[[#This Row],[Thực hiện]]/Chitieu[[#This Row],[PO]]),0)</f>
        <v>0</v>
      </c>
      <c r="N93" s="397">
        <f>IF(Chitieu[[#This Row],[PO Đạt 90%]]&gt;=90%,1,0)</f>
        <v>0</v>
      </c>
      <c r="O93" s="397">
        <f>IF(COUNTIFS($E$4:E93,E93,$A$4:A93,"Trạm")=1,1,0)</f>
        <v>0</v>
      </c>
      <c r="P93" s="397">
        <f>IF(Chitieu[[#This Row],[PO]]&gt;0,1,0)</f>
        <v>0</v>
      </c>
      <c r="Q93" s="397" t="str">
        <f>_xlfn.XLOOKUP(Chitieu[[#This Row],[Tỉnh]],Table9[Tỉnh cũ],Table9[Giám Sát])</f>
        <v>Nguyễn Thành Dân</v>
      </c>
      <c r="R93" s="397" t="str">
        <f>_xlfn.XLOOKUP(Chitieu[[#This Row],[Tỉnh]],Table9[Tỉnh cũ],Table9[Thị Trường])</f>
        <v>Lâm Đỗ Anh Hào</v>
      </c>
      <c r="S93" s="397" t="str">
        <f>_xlfn.XLOOKUP(Chitieu[[#This Row],[Tỉnh]],Table9[Tỉnh cũ],Table9[Khu vực])</f>
        <v>Miền Tây 1</v>
      </c>
      <c r="T93" s="397" t="str">
        <f>IF(Chitieu[[#This Row],[Trạm/DTR]]="DTR","DTR","Trạm")</f>
        <v>Trạm</v>
      </c>
      <c r="U93" s="397" t="str">
        <f>IF(Chitieu[[#This Row],[Trạm/DTR]]="DTR",_xlfn.XLOOKUP(Chitieu[[#This Row],[ID NCC]],DS_NCC_DTR[ID NCC],DS_NCC_DTR[Tỉnh cũ]),_xlfn.XLOOKUP(Chitieu[[#This Row],[ID NCC]],Data_TongTram2[ID NCC],Data_TongTram2[Tỉnh cũ]))</f>
        <v>Đồng Tháp</v>
      </c>
    </row>
    <row r="94" spans="1:21" hidden="1" x14ac:dyDescent="0.3">
      <c r="A94" s="211" t="s">
        <v>607</v>
      </c>
      <c r="B94" s="211" t="str">
        <f>IF(Chitieu[[#This Row],[Trạm/DTR]]="DTR","",_xlfn.XLOOKUP(Chitieu[[#This Row],[Trạm/DTR]],Table16[Trạm],Table16[[Admin ]]))</f>
        <v>Phạm Thị Thúy Duy</v>
      </c>
      <c r="C94" s="211" t="str">
        <f>IF(Chitieu[[#This Row],[Trạm/DTR]]="DTR",_xlfn.XLOOKUP(Chitieu[[#This Row],[ID NCC]],DS_NCC_DTR[ID NCC],DS_NCC_DTR[Admin miền]),_xlfn.XLOOKUP(Chitieu[[#This Row],[ID NCC]],Data_TongTram2[ID NCC],Data_TongTram2[Admin Miền]))</f>
        <v>Phạm Thị Thúy Duy</v>
      </c>
      <c r="D94" s="211" t="s">
        <v>1680</v>
      </c>
      <c r="E94" s="211" t="str">
        <f>IF(Chitieu[[#This Row],[Trạm/DTR]]="DTR",_xlfn.XLOOKUP(Chitieu[[#This Row],[ID NCC]],DS_NCC_DTR[ID NCC],DS_NCC_DTR[Tên NCC]),_xlfn.XLOOKUP(Chitieu[[#This Row],[ID NCC]],Data_TongTram2[ID NCC],Data_TongTram2[Tên NCC]))</f>
        <v>HỘ KINH DOANH CƠ SỞ THU MUA PHẾ LIỆU NHÂN DUYÊN</v>
      </c>
      <c r="F94" s="211" t="str">
        <f>Chitieu[[#This Row],[ID NCC]]&amp;Chitieu[[#This Row],[Trạm/DTR]]</f>
        <v>001dc00001krsldAAAĐồng Lâm</v>
      </c>
      <c r="G94" s="211" t="s">
        <v>81</v>
      </c>
      <c r="H94" s="211" t="str">
        <f>_xlfn.XLOOKUP(Chitieu[[#This Row],[Loại hàng]],Table59[Column1],Table59[Qui đổi])</f>
        <v>PET chai</v>
      </c>
      <c r="I94" s="211">
        <v>1</v>
      </c>
      <c r="K94" s="211">
        <f>SUMIFS(Table10[Sản lượng Tấn],Table10[Ghi chú],Chitieu[[#This Row],[qui đổi ]],Table10[Column1],Chitieu[[#This Row],[Column1]])</f>
        <v>0</v>
      </c>
      <c r="L94" s="396">
        <f>IFERROR((Chitieu[[#This Row],[Thực hiện]]/Chitieu[[#This Row],[Chỉ tiêu]]),0)</f>
        <v>0</v>
      </c>
      <c r="M94" s="396">
        <f>IFERROR((Chitieu[[#This Row],[Thực hiện]]/Chitieu[[#This Row],[PO]]),0)</f>
        <v>0</v>
      </c>
      <c r="N94" s="397">
        <f>IF(Chitieu[[#This Row],[PO Đạt 90%]]&gt;=90%,1,0)</f>
        <v>0</v>
      </c>
      <c r="O94" s="397">
        <f>IF(COUNTIFS($E$4:E94,E94,$A$4:A94,"Trạm")=1,1,0)</f>
        <v>0</v>
      </c>
      <c r="P94" s="397">
        <f>IF(Chitieu[[#This Row],[PO]]&gt;0,1,0)</f>
        <v>0</v>
      </c>
      <c r="Q94" s="397" t="str">
        <f>_xlfn.XLOOKUP(Chitieu[[#This Row],[Tỉnh]],Table9[Tỉnh cũ],Table9[Giám Sát])</f>
        <v>Nguyễn Thành Dân</v>
      </c>
      <c r="R94" s="397" t="str">
        <f>_xlfn.XLOOKUP(Chitieu[[#This Row],[Tỉnh]],Table9[Tỉnh cũ],Table9[Thị Trường])</f>
        <v>Lâm Đỗ Anh Hào</v>
      </c>
      <c r="S94" s="397" t="str">
        <f>_xlfn.XLOOKUP(Chitieu[[#This Row],[Tỉnh]],Table9[Tỉnh cũ],Table9[Khu vực])</f>
        <v>Miền Tây 1</v>
      </c>
      <c r="T94" s="397" t="str">
        <f>IF(Chitieu[[#This Row],[Trạm/DTR]]="DTR","DTR","Trạm")</f>
        <v>Trạm</v>
      </c>
      <c r="U94" s="397" t="str">
        <f>IF(Chitieu[[#This Row],[Trạm/DTR]]="DTR",_xlfn.XLOOKUP(Chitieu[[#This Row],[ID NCC]],DS_NCC_DTR[ID NCC],DS_NCC_DTR[Tỉnh cũ]),_xlfn.XLOOKUP(Chitieu[[#This Row],[ID NCC]],Data_TongTram2[ID NCC],Data_TongTram2[Tỉnh cũ]))</f>
        <v>Đồng Tháp</v>
      </c>
    </row>
    <row r="95" spans="1:21" hidden="1" x14ac:dyDescent="0.3">
      <c r="A95" s="211" t="s">
        <v>607</v>
      </c>
      <c r="B95" s="211" t="str">
        <f>IF(Chitieu[[#This Row],[Trạm/DTR]]="DTR","",_xlfn.XLOOKUP(Chitieu[[#This Row],[Trạm/DTR]],Table16[Trạm],Table16[[Admin ]]))</f>
        <v>Phạm Thị Thúy Duy</v>
      </c>
      <c r="C95" s="211" t="str">
        <f>IF(Chitieu[[#This Row],[Trạm/DTR]]="DTR",_xlfn.XLOOKUP(Chitieu[[#This Row],[ID NCC]],DS_NCC_DTR[ID NCC],DS_NCC_DTR[Admin miền]),_xlfn.XLOOKUP(Chitieu[[#This Row],[ID NCC]],Data_TongTram2[ID NCC],Data_TongTram2[Admin Miền]))</f>
        <v>Phạm Thị Thúy Duy</v>
      </c>
      <c r="D95" s="211" t="s">
        <v>1704</v>
      </c>
      <c r="E95" s="211" t="str">
        <f>IF(Chitieu[[#This Row],[Trạm/DTR]]="DTR",_xlfn.XLOOKUP(Chitieu[[#This Row],[ID NCC]],DS_NCC_DTR[ID NCC],DS_NCC_DTR[Tên NCC]),_xlfn.XLOOKUP(Chitieu[[#This Row],[ID NCC]],Data_TongTram2[ID NCC],Data_TongTram2[Tên NCC]))</f>
        <v>NCC Trung Anh</v>
      </c>
      <c r="F95" s="211" t="str">
        <f>Chitieu[[#This Row],[ID NCC]]&amp;Chitieu[[#This Row],[Trạm/DTR]]</f>
        <v>001dc00001x2wGjAAIĐồng Lâm</v>
      </c>
      <c r="G95" s="211" t="s">
        <v>81</v>
      </c>
      <c r="H95" s="211" t="str">
        <f>_xlfn.XLOOKUP(Chitieu[[#This Row],[Loại hàng]],Table59[Column1],Table59[Qui đổi])</f>
        <v>PET chai</v>
      </c>
      <c r="I95" s="211">
        <v>2</v>
      </c>
      <c r="K95" s="211">
        <f>SUMIFS(Table10[Sản lượng Tấn],Table10[Ghi chú],Chitieu[[#This Row],[qui đổi ]],Table10[Column1],Chitieu[[#This Row],[Column1]])</f>
        <v>1.17</v>
      </c>
      <c r="L95" s="396">
        <f>IFERROR((Chitieu[[#This Row],[Thực hiện]]/Chitieu[[#This Row],[Chỉ tiêu]]),0)</f>
        <v>0.58499999999999996</v>
      </c>
      <c r="M95" s="396">
        <f>IFERROR((Chitieu[[#This Row],[Thực hiện]]/Chitieu[[#This Row],[PO]]),0)</f>
        <v>0</v>
      </c>
      <c r="N95" s="397">
        <f>IF(Chitieu[[#This Row],[PO Đạt 90%]]&gt;=90%,1,0)</f>
        <v>0</v>
      </c>
      <c r="O95" s="397">
        <f>IF(COUNTIFS($E$4:E95,E95,$A$4:A95,"Trạm")=1,1,0)</f>
        <v>0</v>
      </c>
      <c r="P95" s="397">
        <f>IF(Chitieu[[#This Row],[PO]]&gt;0,1,0)</f>
        <v>0</v>
      </c>
      <c r="Q95" s="397" t="str">
        <f>_xlfn.XLOOKUP(Chitieu[[#This Row],[Tỉnh]],Table9[Tỉnh cũ],Table9[Giám Sát])</f>
        <v>Nguyễn Thành Dân</v>
      </c>
      <c r="R95" s="397" t="str">
        <f>_xlfn.XLOOKUP(Chitieu[[#This Row],[Tỉnh]],Table9[Tỉnh cũ],Table9[Thị Trường])</f>
        <v>Lâm Đỗ Anh Hào</v>
      </c>
      <c r="S95" s="397" t="str">
        <f>_xlfn.XLOOKUP(Chitieu[[#This Row],[Tỉnh]],Table9[Tỉnh cũ],Table9[Khu vực])</f>
        <v>Miền Tây 1</v>
      </c>
      <c r="T95" s="397" t="str">
        <f>IF(Chitieu[[#This Row],[Trạm/DTR]]="DTR","DTR","Trạm")</f>
        <v>Trạm</v>
      </c>
      <c r="U95" s="397" t="str">
        <f>IF(Chitieu[[#This Row],[Trạm/DTR]]="DTR",_xlfn.XLOOKUP(Chitieu[[#This Row],[ID NCC]],DS_NCC_DTR[ID NCC],DS_NCC_DTR[Tỉnh cũ]),_xlfn.XLOOKUP(Chitieu[[#This Row],[ID NCC]],Data_TongTram2[ID NCC],Data_TongTram2[Tỉnh cũ]))</f>
        <v>Đồng Tháp</v>
      </c>
    </row>
    <row r="96" spans="1:21" hidden="1" x14ac:dyDescent="0.3">
      <c r="A96" s="211" t="s">
        <v>607</v>
      </c>
      <c r="B96" s="211" t="str">
        <f>IF(Chitieu[[#This Row],[Trạm/DTR]]="DTR","",_xlfn.XLOOKUP(Chitieu[[#This Row],[Trạm/DTR]],Table16[Trạm],Table16[[Admin ]]))</f>
        <v>Phạm Thị Thúy Duy</v>
      </c>
      <c r="C96" s="211" t="str">
        <f>IF(Chitieu[[#This Row],[Trạm/DTR]]="DTR",_xlfn.XLOOKUP(Chitieu[[#This Row],[ID NCC]],DS_NCC_DTR[ID NCC],DS_NCC_DTR[Admin miền]),_xlfn.XLOOKUP(Chitieu[[#This Row],[ID NCC]],Data_TongTram2[ID NCC],Data_TongTram2[Admin Miền]))</f>
        <v>Phạm Thị Thúy Duy</v>
      </c>
      <c r="D96" s="211" t="s">
        <v>547</v>
      </c>
      <c r="E96" s="211" t="str">
        <f>IF(Chitieu[[#This Row],[Trạm/DTR]]="DTR",_xlfn.XLOOKUP(Chitieu[[#This Row],[ID NCC]],DS_NCC_DTR[ID NCC],DS_NCC_DTR[Tên NCC]),_xlfn.XLOOKUP(Chitieu[[#This Row],[ID NCC]],Data_TongTram2[ID NCC],Data_TongTram2[Tên NCC]))</f>
        <v>Nguyễn Văn Thảo</v>
      </c>
      <c r="F96" s="211" t="str">
        <f>Chitieu[[#This Row],[ID NCC]]&amp;Chitieu[[#This Row],[Trạm/DTR]]</f>
        <v>001J3000002HjDeIAKĐồng Lâm</v>
      </c>
      <c r="G96" s="211" t="s">
        <v>81</v>
      </c>
      <c r="H96" s="211" t="str">
        <f>_xlfn.XLOOKUP(Chitieu[[#This Row],[Loại hàng]],Table59[Column1],Table59[Qui đổi])</f>
        <v>PET chai</v>
      </c>
      <c r="I96" s="211">
        <v>10</v>
      </c>
      <c r="K96" s="211">
        <f>SUMIFS(Table10[Sản lượng Tấn],Table10[Ghi chú],Chitieu[[#This Row],[qui đổi ]],Table10[Column1],Chitieu[[#This Row],[Column1]])</f>
        <v>14.081</v>
      </c>
      <c r="L96" s="396">
        <f>IFERROR((Chitieu[[#This Row],[Thực hiện]]/Chitieu[[#This Row],[Chỉ tiêu]]),0)</f>
        <v>1.4080999999999999</v>
      </c>
      <c r="M96" s="396">
        <f>IFERROR((Chitieu[[#This Row],[Thực hiện]]/Chitieu[[#This Row],[PO]]),0)</f>
        <v>0</v>
      </c>
      <c r="N96" s="397">
        <f>IF(Chitieu[[#This Row],[PO Đạt 90%]]&gt;=90%,1,0)</f>
        <v>0</v>
      </c>
      <c r="O96" s="397">
        <f>IF(COUNTIFS($E$4:E96,E96,$A$4:A96,"Trạm")=1,1,0)</f>
        <v>0</v>
      </c>
      <c r="P96" s="397">
        <f>IF(Chitieu[[#This Row],[PO]]&gt;0,1,0)</f>
        <v>0</v>
      </c>
      <c r="Q96" s="397" t="str">
        <f>_xlfn.XLOOKUP(Chitieu[[#This Row],[Tỉnh]],Table9[Tỉnh cũ],Table9[Giám Sát])</f>
        <v>Nguyễn Thành Dân</v>
      </c>
      <c r="R96" s="397" t="str">
        <f>_xlfn.XLOOKUP(Chitieu[[#This Row],[Tỉnh]],Table9[Tỉnh cũ],Table9[Thị Trường])</f>
        <v>Lâm Đỗ Anh Hào</v>
      </c>
      <c r="S96" s="397" t="str">
        <f>_xlfn.XLOOKUP(Chitieu[[#This Row],[Tỉnh]],Table9[Tỉnh cũ],Table9[Khu vực])</f>
        <v>Miền Tây 1</v>
      </c>
      <c r="T96" s="397" t="str">
        <f>IF(Chitieu[[#This Row],[Trạm/DTR]]="DTR","DTR","Trạm")</f>
        <v>Trạm</v>
      </c>
      <c r="U96" s="397" t="str">
        <f>IF(Chitieu[[#This Row],[Trạm/DTR]]="DTR",_xlfn.XLOOKUP(Chitieu[[#This Row],[ID NCC]],DS_NCC_DTR[ID NCC],DS_NCC_DTR[Tỉnh cũ]),_xlfn.XLOOKUP(Chitieu[[#This Row],[ID NCC]],Data_TongTram2[ID NCC],Data_TongTram2[Tỉnh cũ]))</f>
        <v>Đồng Tháp</v>
      </c>
    </row>
    <row r="97" spans="1:21" hidden="1" x14ac:dyDescent="0.3">
      <c r="A97" s="211" t="s">
        <v>607</v>
      </c>
      <c r="B97" s="211" t="str">
        <f>IF(Chitieu[[#This Row],[Trạm/DTR]]="DTR","",_xlfn.XLOOKUP(Chitieu[[#This Row],[Trạm/DTR]],Table16[Trạm],Table16[[Admin ]]))</f>
        <v>Phạm Thị Thúy Duy</v>
      </c>
      <c r="C97" s="211" t="str">
        <f>IF(Chitieu[[#This Row],[Trạm/DTR]]="DTR",_xlfn.XLOOKUP(Chitieu[[#This Row],[ID NCC]],DS_NCC_DTR[ID NCC],DS_NCC_DTR[Admin miền]),_xlfn.XLOOKUP(Chitieu[[#This Row],[ID NCC]],Data_TongTram2[ID NCC],Data_TongTram2[Admin Miền]))</f>
        <v>Phạm Thị Thúy Duy</v>
      </c>
      <c r="D97" s="211" t="s">
        <v>578</v>
      </c>
      <c r="E97" s="211" t="str">
        <f>IF(Chitieu[[#This Row],[Trạm/DTR]]="DTR",_xlfn.XLOOKUP(Chitieu[[#This Row],[ID NCC]],DS_NCC_DTR[ID NCC],DS_NCC_DTR[Tên NCC]),_xlfn.XLOOKUP(Chitieu[[#This Row],[ID NCC]],Data_TongTram2[ID NCC],Data_TongTram2[Tên NCC]))</f>
        <v>Đặng Thị Hồng Nhung</v>
      </c>
      <c r="F97" s="211" t="str">
        <f>Chitieu[[#This Row],[ID NCC]]&amp;Chitieu[[#This Row],[Trạm/DTR]]</f>
        <v>001J3000002HjDVIA0Đồng Lâm</v>
      </c>
      <c r="G97" s="211" t="s">
        <v>81</v>
      </c>
      <c r="H97" s="211" t="str">
        <f>_xlfn.XLOOKUP(Chitieu[[#This Row],[Loại hàng]],Table59[Column1],Table59[Qui đổi])</f>
        <v>PET chai</v>
      </c>
      <c r="I97" s="211">
        <v>2</v>
      </c>
      <c r="K97" s="211">
        <f>SUMIFS(Table10[Sản lượng Tấn],Table10[Ghi chú],Chitieu[[#This Row],[qui đổi ]],Table10[Column1],Chitieu[[#This Row],[Column1]])</f>
        <v>0</v>
      </c>
      <c r="L97" s="396">
        <f>IFERROR((Chitieu[[#This Row],[Thực hiện]]/Chitieu[[#This Row],[Chỉ tiêu]]),0)</f>
        <v>0</v>
      </c>
      <c r="M97" s="396">
        <f>IFERROR((Chitieu[[#This Row],[Thực hiện]]/Chitieu[[#This Row],[PO]]),0)</f>
        <v>0</v>
      </c>
      <c r="N97" s="397">
        <f>IF(Chitieu[[#This Row],[PO Đạt 90%]]&gt;=90%,1,0)</f>
        <v>0</v>
      </c>
      <c r="O97" s="397">
        <f>IF(COUNTIFS($E$4:E97,E97,$A$4:A97,"Trạm")=1,1,0)</f>
        <v>0</v>
      </c>
      <c r="P97" s="397">
        <f>IF(Chitieu[[#This Row],[PO]]&gt;0,1,0)</f>
        <v>0</v>
      </c>
      <c r="Q97" s="397" t="str">
        <f>_xlfn.XLOOKUP(Chitieu[[#This Row],[Tỉnh]],Table9[Tỉnh cũ],Table9[Giám Sát])</f>
        <v>Nguyễn Thành Dân</v>
      </c>
      <c r="R97" s="397" t="str">
        <f>_xlfn.XLOOKUP(Chitieu[[#This Row],[Tỉnh]],Table9[Tỉnh cũ],Table9[Thị Trường])</f>
        <v>Lâm Đỗ Anh Hào</v>
      </c>
      <c r="S97" s="397" t="str">
        <f>_xlfn.XLOOKUP(Chitieu[[#This Row],[Tỉnh]],Table9[Tỉnh cũ],Table9[Khu vực])</f>
        <v>Miền Tây 1</v>
      </c>
      <c r="T97" s="397" t="str">
        <f>IF(Chitieu[[#This Row],[Trạm/DTR]]="DTR","DTR","Trạm")</f>
        <v>Trạm</v>
      </c>
      <c r="U97" s="397" t="str">
        <f>IF(Chitieu[[#This Row],[Trạm/DTR]]="DTR",_xlfn.XLOOKUP(Chitieu[[#This Row],[ID NCC]],DS_NCC_DTR[ID NCC],DS_NCC_DTR[Tỉnh cũ]),_xlfn.XLOOKUP(Chitieu[[#This Row],[ID NCC]],Data_TongTram2[ID NCC],Data_TongTram2[Tỉnh cũ]))</f>
        <v>Đồng Tháp</v>
      </c>
    </row>
    <row r="98" spans="1:21" hidden="1" x14ac:dyDescent="0.3">
      <c r="A98" s="211" t="s">
        <v>607</v>
      </c>
      <c r="B98" s="211" t="str">
        <f>IF(Chitieu[[#This Row],[Trạm/DTR]]="DTR","",_xlfn.XLOOKUP(Chitieu[[#This Row],[Trạm/DTR]],Table16[Trạm],Table16[[Admin ]]))</f>
        <v>Phạm Thị Thúy Duy</v>
      </c>
      <c r="C98" s="211" t="str">
        <f>IF(Chitieu[[#This Row],[Trạm/DTR]]="DTR",_xlfn.XLOOKUP(Chitieu[[#This Row],[ID NCC]],DS_NCC_DTR[ID NCC],DS_NCC_DTR[Admin miền]),_xlfn.XLOOKUP(Chitieu[[#This Row],[ID NCC]],Data_TongTram2[ID NCC],Data_TongTram2[Admin Miền]))</f>
        <v>Phạm Thị Thúy Duy</v>
      </c>
      <c r="D98" s="211" t="s">
        <v>633</v>
      </c>
      <c r="E98" s="211" t="str">
        <f>IF(Chitieu[[#This Row],[Trạm/DTR]]="DTR",_xlfn.XLOOKUP(Chitieu[[#This Row],[ID NCC]],DS_NCC_DTR[ID NCC],DS_NCC_DTR[Tên NCC]),_xlfn.XLOOKUP(Chitieu[[#This Row],[ID NCC]],Data_TongTram2[ID NCC],Data_TongTram2[Tên NCC]))</f>
        <v>Phế Liệu Minh Luân</v>
      </c>
      <c r="F98" s="211" t="str">
        <f>Chitieu[[#This Row],[ID NCC]]&amp;Chitieu[[#This Row],[Trạm/DTR]]</f>
        <v>001J3000002HLbAIAWĐồng Lâm</v>
      </c>
      <c r="G98" s="211" t="s">
        <v>81</v>
      </c>
      <c r="H98" s="211" t="str">
        <f>_xlfn.XLOOKUP(Chitieu[[#This Row],[Loại hàng]],Table59[Column1],Table59[Qui đổi])</f>
        <v>PET chai</v>
      </c>
      <c r="I98" s="211">
        <v>2</v>
      </c>
      <c r="K98" s="211">
        <f>SUMIFS(Table10[Sản lượng Tấn],Table10[Ghi chú],Chitieu[[#This Row],[qui đổi ]],Table10[Column1],Chitieu[[#This Row],[Column1]])</f>
        <v>3.3899999999999997</v>
      </c>
      <c r="L98" s="396">
        <f>IFERROR((Chitieu[[#This Row],[Thực hiện]]/Chitieu[[#This Row],[Chỉ tiêu]]),0)</f>
        <v>1.6949999999999998</v>
      </c>
      <c r="M98" s="396">
        <f>IFERROR((Chitieu[[#This Row],[Thực hiện]]/Chitieu[[#This Row],[PO]]),0)</f>
        <v>0</v>
      </c>
      <c r="N98" s="397">
        <f>IF(Chitieu[[#This Row],[PO Đạt 90%]]&gt;=90%,1,0)</f>
        <v>0</v>
      </c>
      <c r="O98" s="397">
        <f>IF(COUNTIFS($E$4:E98,E98,$A$4:A98,"Trạm")=1,1,0)</f>
        <v>0</v>
      </c>
      <c r="P98" s="397">
        <f>IF(Chitieu[[#This Row],[PO]]&gt;0,1,0)</f>
        <v>0</v>
      </c>
      <c r="Q98" s="397" t="str">
        <f>_xlfn.XLOOKUP(Chitieu[[#This Row],[Tỉnh]],Table9[Tỉnh cũ],Table9[Giám Sát])</f>
        <v>Nguyễn Thành Dân</v>
      </c>
      <c r="R98" s="397" t="str">
        <f>_xlfn.XLOOKUP(Chitieu[[#This Row],[Tỉnh]],Table9[Tỉnh cũ],Table9[Thị Trường])</f>
        <v>Lâm Đỗ Anh Hào</v>
      </c>
      <c r="S98" s="397" t="str">
        <f>_xlfn.XLOOKUP(Chitieu[[#This Row],[Tỉnh]],Table9[Tỉnh cũ],Table9[Khu vực])</f>
        <v>Miền Tây 1</v>
      </c>
      <c r="T98" s="397" t="str">
        <f>IF(Chitieu[[#This Row],[Trạm/DTR]]="DTR","DTR","Trạm")</f>
        <v>Trạm</v>
      </c>
      <c r="U98" s="397" t="str">
        <f>IF(Chitieu[[#This Row],[Trạm/DTR]]="DTR",_xlfn.XLOOKUP(Chitieu[[#This Row],[ID NCC]],DS_NCC_DTR[ID NCC],DS_NCC_DTR[Tỉnh cũ]),_xlfn.XLOOKUP(Chitieu[[#This Row],[ID NCC]],Data_TongTram2[ID NCC],Data_TongTram2[Tỉnh cũ]))</f>
        <v>Đồng Tháp</v>
      </c>
    </row>
    <row r="99" spans="1:21" hidden="1" x14ac:dyDescent="0.3">
      <c r="A99" s="211" t="s">
        <v>607</v>
      </c>
      <c r="B99" s="211" t="str">
        <f>IF(Chitieu[[#This Row],[Trạm/DTR]]="DTR","",_xlfn.XLOOKUP(Chitieu[[#This Row],[Trạm/DTR]],Table16[Trạm],Table16[[Admin ]]))</f>
        <v>Phạm Thị Thúy Duy</v>
      </c>
      <c r="C99" s="211" t="str">
        <f>IF(Chitieu[[#This Row],[Trạm/DTR]]="DTR",_xlfn.XLOOKUP(Chitieu[[#This Row],[ID NCC]],DS_NCC_DTR[ID NCC],DS_NCC_DTR[Admin miền]),_xlfn.XLOOKUP(Chitieu[[#This Row],[ID NCC]],Data_TongTram2[ID NCC],Data_TongTram2[Admin Miền]))</f>
        <v>Phạm Thị Thúy Duy</v>
      </c>
      <c r="D99" s="211" t="s">
        <v>640</v>
      </c>
      <c r="E99" s="211" t="str">
        <f>IF(Chitieu[[#This Row],[Trạm/DTR]]="DTR",_xlfn.XLOOKUP(Chitieu[[#This Row],[ID NCC]],DS_NCC_DTR[ID NCC],DS_NCC_DTR[Tên NCC]),_xlfn.XLOOKUP(Chitieu[[#This Row],[ID NCC]],Data_TongTram2[ID NCC],Data_TongTram2[Tên NCC]))</f>
        <v>Lê Trần Thanh Linh</v>
      </c>
      <c r="F99" s="211" t="str">
        <f>Chitieu[[#This Row],[ID NCC]]&amp;Chitieu[[#This Row],[Trạm/DTR]]</f>
        <v>001J3000002HLbBIAWĐồng Lâm</v>
      </c>
      <c r="G99" s="211" t="s">
        <v>81</v>
      </c>
      <c r="H99" s="211" t="str">
        <f>_xlfn.XLOOKUP(Chitieu[[#This Row],[Loại hàng]],Table59[Column1],Table59[Qui đổi])</f>
        <v>PET chai</v>
      </c>
      <c r="I99" s="211">
        <v>3</v>
      </c>
      <c r="K99" s="211">
        <f>SUMIFS(Table10[Sản lượng Tấn],Table10[Ghi chú],Chitieu[[#This Row],[qui đổi ]],Table10[Column1],Chitieu[[#This Row],[Column1]])</f>
        <v>3.2990000000000004</v>
      </c>
      <c r="L99" s="396">
        <f>IFERROR((Chitieu[[#This Row],[Thực hiện]]/Chitieu[[#This Row],[Chỉ tiêu]]),0)</f>
        <v>1.0996666666666668</v>
      </c>
      <c r="M99" s="396">
        <f>IFERROR((Chitieu[[#This Row],[Thực hiện]]/Chitieu[[#This Row],[PO]]),0)</f>
        <v>0</v>
      </c>
      <c r="N99" s="397">
        <f>IF(Chitieu[[#This Row],[PO Đạt 90%]]&gt;=90%,1,0)</f>
        <v>0</v>
      </c>
      <c r="O99" s="397">
        <f>IF(COUNTIFS($E$4:E99,E99,$A$4:A99,"Trạm")=1,1,0)</f>
        <v>0</v>
      </c>
      <c r="P99" s="397">
        <f>IF(Chitieu[[#This Row],[PO]]&gt;0,1,0)</f>
        <v>0</v>
      </c>
      <c r="Q99" s="397" t="str">
        <f>_xlfn.XLOOKUP(Chitieu[[#This Row],[Tỉnh]],Table9[Tỉnh cũ],Table9[Giám Sát])</f>
        <v>Nguyễn Thành Dân</v>
      </c>
      <c r="R99" s="397" t="str">
        <f>_xlfn.XLOOKUP(Chitieu[[#This Row],[Tỉnh]],Table9[Tỉnh cũ],Table9[Thị Trường])</f>
        <v>Lâm Đỗ Anh Hào</v>
      </c>
      <c r="S99" s="397" t="str">
        <f>_xlfn.XLOOKUP(Chitieu[[#This Row],[Tỉnh]],Table9[Tỉnh cũ],Table9[Khu vực])</f>
        <v>Miền Tây 1</v>
      </c>
      <c r="T99" s="397" t="str">
        <f>IF(Chitieu[[#This Row],[Trạm/DTR]]="DTR","DTR","Trạm")</f>
        <v>Trạm</v>
      </c>
      <c r="U99" s="397" t="str">
        <f>IF(Chitieu[[#This Row],[Trạm/DTR]]="DTR",_xlfn.XLOOKUP(Chitieu[[#This Row],[ID NCC]],DS_NCC_DTR[ID NCC],DS_NCC_DTR[Tỉnh cũ]),_xlfn.XLOOKUP(Chitieu[[#This Row],[ID NCC]],Data_TongTram2[ID NCC],Data_TongTram2[Tỉnh cũ]))</f>
        <v>Đồng Tháp</v>
      </c>
    </row>
    <row r="100" spans="1:21" hidden="1" x14ac:dyDescent="0.3">
      <c r="A100" s="211" t="s">
        <v>607</v>
      </c>
      <c r="B100" s="211" t="str">
        <f>IF(Chitieu[[#This Row],[Trạm/DTR]]="DTR","",_xlfn.XLOOKUP(Chitieu[[#This Row],[Trạm/DTR]],Table16[Trạm],Table16[[Admin ]]))</f>
        <v>Phạm Thị Thúy Duy</v>
      </c>
      <c r="C100" s="211" t="str">
        <f>IF(Chitieu[[#This Row],[Trạm/DTR]]="DTR",_xlfn.XLOOKUP(Chitieu[[#This Row],[ID NCC]],DS_NCC_DTR[ID NCC],DS_NCC_DTR[Admin miền]),_xlfn.XLOOKUP(Chitieu[[#This Row],[ID NCC]],Data_TongTram2[ID NCC],Data_TongTram2[Admin Miền]))</f>
        <v>Phạm Thị Thúy Duy</v>
      </c>
      <c r="D100" s="211" t="s">
        <v>566</v>
      </c>
      <c r="E100" s="211" t="str">
        <f>IF(Chitieu[[#This Row],[Trạm/DTR]]="DTR",_xlfn.XLOOKUP(Chitieu[[#This Row],[ID NCC]],DS_NCC_DTR[ID NCC],DS_NCC_DTR[Tên NCC]),_xlfn.XLOOKUP(Chitieu[[#This Row],[ID NCC]],Data_TongTram2[ID NCC],Data_TongTram2[Tên NCC]))</f>
        <v>Chị Điệp (Phát Xương)</v>
      </c>
      <c r="F100" s="211" t="str">
        <f>Chitieu[[#This Row],[ID NCC]]&amp;Chitieu[[#This Row],[Trạm/DTR]]</f>
        <v>001J3000002HLbCIAWĐồng Lâm</v>
      </c>
      <c r="G100" s="211" t="s">
        <v>81</v>
      </c>
      <c r="H100" s="211" t="str">
        <f>_xlfn.XLOOKUP(Chitieu[[#This Row],[Loại hàng]],Table59[Column1],Table59[Qui đổi])</f>
        <v>PET chai</v>
      </c>
      <c r="I100" s="211">
        <v>15</v>
      </c>
      <c r="K100" s="211">
        <f>SUMIFS(Table10[Sản lượng Tấn],Table10[Ghi chú],Chitieu[[#This Row],[qui đổi ]],Table10[Column1],Chitieu[[#This Row],[Column1]])</f>
        <v>10.861000000000001</v>
      </c>
      <c r="L100" s="396">
        <f>IFERROR((Chitieu[[#This Row],[Thực hiện]]/Chitieu[[#This Row],[Chỉ tiêu]]),0)</f>
        <v>0.72406666666666675</v>
      </c>
      <c r="M100" s="396">
        <f>IFERROR((Chitieu[[#This Row],[Thực hiện]]/Chitieu[[#This Row],[PO]]),0)</f>
        <v>0</v>
      </c>
      <c r="N100" s="397">
        <f>IF(Chitieu[[#This Row],[PO Đạt 90%]]&gt;=90%,1,0)</f>
        <v>0</v>
      </c>
      <c r="O100" s="397">
        <f>IF(COUNTIFS($E$4:E100,E100,$A$4:A100,"Trạm")=1,1,0)</f>
        <v>0</v>
      </c>
      <c r="P100" s="397">
        <f>IF(Chitieu[[#This Row],[PO]]&gt;0,1,0)</f>
        <v>0</v>
      </c>
      <c r="Q100" s="397" t="str">
        <f>_xlfn.XLOOKUP(Chitieu[[#This Row],[Tỉnh]],Table9[Tỉnh cũ],Table9[Giám Sát])</f>
        <v>Nguyễn Thành Dân</v>
      </c>
      <c r="R100" s="397" t="str">
        <f>_xlfn.XLOOKUP(Chitieu[[#This Row],[Tỉnh]],Table9[Tỉnh cũ],Table9[Thị Trường])</f>
        <v>Lâm Đỗ Anh Hào</v>
      </c>
      <c r="S100" s="397" t="str">
        <f>_xlfn.XLOOKUP(Chitieu[[#This Row],[Tỉnh]],Table9[Tỉnh cũ],Table9[Khu vực])</f>
        <v>Miền Tây 1</v>
      </c>
      <c r="T100" s="397" t="str">
        <f>IF(Chitieu[[#This Row],[Trạm/DTR]]="DTR","DTR","Trạm")</f>
        <v>Trạm</v>
      </c>
      <c r="U100" s="397" t="str">
        <f>IF(Chitieu[[#This Row],[Trạm/DTR]]="DTR",_xlfn.XLOOKUP(Chitieu[[#This Row],[ID NCC]],DS_NCC_DTR[ID NCC],DS_NCC_DTR[Tỉnh cũ]),_xlfn.XLOOKUP(Chitieu[[#This Row],[ID NCC]],Data_TongTram2[ID NCC],Data_TongTram2[Tỉnh cũ]))</f>
        <v>Đồng Tháp</v>
      </c>
    </row>
    <row r="101" spans="1:21" hidden="1" x14ac:dyDescent="0.3">
      <c r="A101" s="211" t="s">
        <v>607</v>
      </c>
      <c r="B101" s="211" t="str">
        <f>IF(Chitieu[[#This Row],[Trạm/DTR]]="DTR","",_xlfn.XLOOKUP(Chitieu[[#This Row],[Trạm/DTR]],Table16[Trạm],Table16[[Admin ]]))</f>
        <v>Phạm Thị Thúy Duy</v>
      </c>
      <c r="C101" s="211" t="str">
        <f>IF(Chitieu[[#This Row],[Trạm/DTR]]="DTR",_xlfn.XLOOKUP(Chitieu[[#This Row],[ID NCC]],DS_NCC_DTR[ID NCC],DS_NCC_DTR[Admin miền]),_xlfn.XLOOKUP(Chitieu[[#This Row],[ID NCC]],Data_TongTram2[ID NCC],Data_TongTram2[Admin Miền]))</f>
        <v>Phạm Thị Thúy Duy</v>
      </c>
      <c r="D101" s="211" t="s">
        <v>557</v>
      </c>
      <c r="E101" s="211" t="str">
        <f>IF(Chitieu[[#This Row],[Trạm/DTR]]="DTR",_xlfn.XLOOKUP(Chitieu[[#This Row],[ID NCC]],DS_NCC_DTR[ID NCC],DS_NCC_DTR[Tên NCC]),_xlfn.XLOOKUP(Chitieu[[#This Row],[ID NCC]],Data_TongTram2[ID NCC],Data_TongTram2[Tên NCC]))</f>
        <v>Trần Dương Kiến Trúc</v>
      </c>
      <c r="F101" s="211" t="str">
        <f>Chitieu[[#This Row],[ID NCC]]&amp;Chitieu[[#This Row],[Trạm/DTR]]</f>
        <v>001J3000002HLbFIAWĐồng Lâm</v>
      </c>
      <c r="G101" s="211" t="s">
        <v>81</v>
      </c>
      <c r="H101" s="211" t="str">
        <f>_xlfn.XLOOKUP(Chitieu[[#This Row],[Loại hàng]],Table59[Column1],Table59[Qui đổi])</f>
        <v>PET chai</v>
      </c>
      <c r="I101" s="211">
        <v>20</v>
      </c>
      <c r="K101" s="211">
        <f>SUMIFS(Table10[Sản lượng Tấn],Table10[Ghi chú],Chitieu[[#This Row],[qui đổi ]],Table10[Column1],Chitieu[[#This Row],[Column1]])</f>
        <v>40.727000000000004</v>
      </c>
      <c r="L101" s="396">
        <f>IFERROR((Chitieu[[#This Row],[Thực hiện]]/Chitieu[[#This Row],[Chỉ tiêu]]),0)</f>
        <v>2.0363500000000001</v>
      </c>
      <c r="M101" s="396">
        <f>IFERROR((Chitieu[[#This Row],[Thực hiện]]/Chitieu[[#This Row],[PO]]),0)</f>
        <v>0</v>
      </c>
      <c r="N101" s="397">
        <f>IF(Chitieu[[#This Row],[PO Đạt 90%]]&gt;=90%,1,0)</f>
        <v>0</v>
      </c>
      <c r="O101" s="397">
        <f>IF(COUNTIFS($E$4:E101,E101,$A$4:A101,"Trạm")=1,1,0)</f>
        <v>0</v>
      </c>
      <c r="P101" s="397">
        <f>IF(Chitieu[[#This Row],[PO]]&gt;0,1,0)</f>
        <v>0</v>
      </c>
      <c r="Q101" s="397" t="str">
        <f>_xlfn.XLOOKUP(Chitieu[[#This Row],[Tỉnh]],Table9[Tỉnh cũ],Table9[Giám Sát])</f>
        <v>Nguyễn Thành Dân</v>
      </c>
      <c r="R101" s="397" t="str">
        <f>_xlfn.XLOOKUP(Chitieu[[#This Row],[Tỉnh]],Table9[Tỉnh cũ],Table9[Thị Trường])</f>
        <v>Lâm Đỗ Anh Hào</v>
      </c>
      <c r="S101" s="397" t="str">
        <f>_xlfn.XLOOKUP(Chitieu[[#This Row],[Tỉnh]],Table9[Tỉnh cũ],Table9[Khu vực])</f>
        <v>Miền Tây 1</v>
      </c>
      <c r="T101" s="397" t="str">
        <f>IF(Chitieu[[#This Row],[Trạm/DTR]]="DTR","DTR","Trạm")</f>
        <v>Trạm</v>
      </c>
      <c r="U101" s="397" t="str">
        <f>IF(Chitieu[[#This Row],[Trạm/DTR]]="DTR",_xlfn.XLOOKUP(Chitieu[[#This Row],[ID NCC]],DS_NCC_DTR[ID NCC],DS_NCC_DTR[Tỉnh cũ]),_xlfn.XLOOKUP(Chitieu[[#This Row],[ID NCC]],Data_TongTram2[ID NCC],Data_TongTram2[Tỉnh cũ]))</f>
        <v>Đồng Tháp</v>
      </c>
    </row>
    <row r="102" spans="1:21" hidden="1" x14ac:dyDescent="0.3">
      <c r="A102" s="211" t="s">
        <v>607</v>
      </c>
      <c r="B102" s="211" t="str">
        <f>IF(Chitieu[[#This Row],[Trạm/DTR]]="DTR","",_xlfn.XLOOKUP(Chitieu[[#This Row],[Trạm/DTR]],Table16[Trạm],Table16[[Admin ]]))</f>
        <v>Phạm Thị Thúy Duy</v>
      </c>
      <c r="C102" s="211" t="str">
        <f>IF(Chitieu[[#This Row],[Trạm/DTR]]="DTR",_xlfn.XLOOKUP(Chitieu[[#This Row],[ID NCC]],DS_NCC_DTR[ID NCC],DS_NCC_DTR[Admin miền]),_xlfn.XLOOKUP(Chitieu[[#This Row],[ID NCC]],Data_TongTram2[ID NCC],Data_TongTram2[Admin Miền]))</f>
        <v>Phạm Thị Thúy Duy</v>
      </c>
      <c r="D102" s="211" t="s">
        <v>554</v>
      </c>
      <c r="E102" s="211" t="str">
        <f>IF(Chitieu[[#This Row],[Trạm/DTR]]="DTR",_xlfn.XLOOKUP(Chitieu[[#This Row],[ID NCC]],DS_NCC_DTR[ID NCC],DS_NCC_DTR[Tên NCC]),_xlfn.XLOOKUP(Chitieu[[#This Row],[ID NCC]],Data_TongTram2[ID NCC],Data_TongTram2[Tên NCC]))</f>
        <v>Anh Dũng Cao Lãnh</v>
      </c>
      <c r="F102" s="211" t="str">
        <f>Chitieu[[#This Row],[ID NCC]]&amp;Chitieu[[#This Row],[Trạm/DTR]]</f>
        <v>001J3000002HLcIIAWĐồng Lâm</v>
      </c>
      <c r="G102" s="211" t="s">
        <v>81</v>
      </c>
      <c r="H102" s="211" t="str">
        <f>_xlfn.XLOOKUP(Chitieu[[#This Row],[Loại hàng]],Table59[Column1],Table59[Qui đổi])</f>
        <v>PET chai</v>
      </c>
      <c r="I102" s="211">
        <v>10</v>
      </c>
      <c r="K102" s="211">
        <f>SUMIFS(Table10[Sản lượng Tấn],Table10[Ghi chú],Chitieu[[#This Row],[qui đổi ]],Table10[Column1],Chitieu[[#This Row],[Column1]])</f>
        <v>0</v>
      </c>
      <c r="L102" s="396">
        <f>IFERROR((Chitieu[[#This Row],[Thực hiện]]/Chitieu[[#This Row],[Chỉ tiêu]]),0)</f>
        <v>0</v>
      </c>
      <c r="M102" s="396">
        <f>IFERROR((Chitieu[[#This Row],[Thực hiện]]/Chitieu[[#This Row],[PO]]),0)</f>
        <v>0</v>
      </c>
      <c r="N102" s="397">
        <f>IF(Chitieu[[#This Row],[PO Đạt 90%]]&gt;=90%,1,0)</f>
        <v>0</v>
      </c>
      <c r="O102" s="397">
        <f>IF(COUNTIFS($E$4:E102,E102,$A$4:A102,"Trạm")=1,1,0)</f>
        <v>0</v>
      </c>
      <c r="P102" s="397">
        <f>IF(Chitieu[[#This Row],[PO]]&gt;0,1,0)</f>
        <v>0</v>
      </c>
      <c r="Q102" s="397" t="str">
        <f>_xlfn.XLOOKUP(Chitieu[[#This Row],[Tỉnh]],Table9[Tỉnh cũ],Table9[Giám Sát])</f>
        <v>Nguyễn Thành Dân</v>
      </c>
      <c r="R102" s="397" t="str">
        <f>_xlfn.XLOOKUP(Chitieu[[#This Row],[Tỉnh]],Table9[Tỉnh cũ],Table9[Thị Trường])</f>
        <v>Lâm Đỗ Anh Hào</v>
      </c>
      <c r="S102" s="397" t="str">
        <f>_xlfn.XLOOKUP(Chitieu[[#This Row],[Tỉnh]],Table9[Tỉnh cũ],Table9[Khu vực])</f>
        <v>Miền Tây 1</v>
      </c>
      <c r="T102" s="397" t="str">
        <f>IF(Chitieu[[#This Row],[Trạm/DTR]]="DTR","DTR","Trạm")</f>
        <v>Trạm</v>
      </c>
      <c r="U102" s="397" t="str">
        <f>IF(Chitieu[[#This Row],[Trạm/DTR]]="DTR",_xlfn.XLOOKUP(Chitieu[[#This Row],[ID NCC]],DS_NCC_DTR[ID NCC],DS_NCC_DTR[Tỉnh cũ]),_xlfn.XLOOKUP(Chitieu[[#This Row],[ID NCC]],Data_TongTram2[ID NCC],Data_TongTram2[Tỉnh cũ]))</f>
        <v>Đồng Tháp</v>
      </c>
    </row>
    <row r="103" spans="1:21" hidden="1" x14ac:dyDescent="0.3">
      <c r="A103" s="211" t="s">
        <v>607</v>
      </c>
      <c r="B103" s="211" t="str">
        <f>IF(Chitieu[[#This Row],[Trạm/DTR]]="DTR","",_xlfn.XLOOKUP(Chitieu[[#This Row],[Trạm/DTR]],Table16[Trạm],Table16[[Admin ]]))</f>
        <v>Phạm Thị Thúy Duy</v>
      </c>
      <c r="C103" s="211" t="str">
        <f>IF(Chitieu[[#This Row],[Trạm/DTR]]="DTR",_xlfn.XLOOKUP(Chitieu[[#This Row],[ID NCC]],DS_NCC_DTR[ID NCC],DS_NCC_DTR[Admin miền]),_xlfn.XLOOKUP(Chitieu[[#This Row],[ID NCC]],Data_TongTram2[ID NCC],Data_TongTram2[Admin Miền]))</f>
        <v>Phạm Thị Thúy Duy</v>
      </c>
      <c r="D103" s="211" t="s">
        <v>520</v>
      </c>
      <c r="E103" s="211" t="str">
        <f>IF(Chitieu[[#This Row],[Trạm/DTR]]="DTR",_xlfn.XLOOKUP(Chitieu[[#This Row],[ID NCC]],DS_NCC_DTR[ID NCC],DS_NCC_DTR[Tên NCC]),_xlfn.XLOOKUP(Chitieu[[#This Row],[ID NCC]],Data_TongTram2[ID NCC],Data_TongTram2[Tên NCC]))</f>
        <v>Lâm Tấn Thuận</v>
      </c>
      <c r="F103" s="211" t="str">
        <f>Chitieu[[#This Row],[ID NCC]]&amp;Chitieu[[#This Row],[Trạm/DTR]]</f>
        <v>001J3000002HLd3IAGĐồng Lâm</v>
      </c>
      <c r="G103" s="211" t="s">
        <v>81</v>
      </c>
      <c r="H103" s="211" t="str">
        <f>_xlfn.XLOOKUP(Chitieu[[#This Row],[Loại hàng]],Table59[Column1],Table59[Qui đổi])</f>
        <v>PET chai</v>
      </c>
      <c r="I103" s="211">
        <v>5</v>
      </c>
      <c r="K103" s="211">
        <f>SUMIFS(Table10[Sản lượng Tấn],Table10[Ghi chú],Chitieu[[#This Row],[qui đổi ]],Table10[Column1],Chitieu[[#This Row],[Column1]])</f>
        <v>3.577</v>
      </c>
      <c r="L103" s="396">
        <f>IFERROR((Chitieu[[#This Row],[Thực hiện]]/Chitieu[[#This Row],[Chỉ tiêu]]),0)</f>
        <v>0.71540000000000004</v>
      </c>
      <c r="M103" s="396">
        <f>IFERROR((Chitieu[[#This Row],[Thực hiện]]/Chitieu[[#This Row],[PO]]),0)</f>
        <v>0</v>
      </c>
      <c r="N103" s="397">
        <f>IF(Chitieu[[#This Row],[PO Đạt 90%]]&gt;=90%,1,0)</f>
        <v>0</v>
      </c>
      <c r="O103" s="397">
        <f>IF(COUNTIFS($E$4:E103,E103,$A$4:A103,"Trạm")=1,1,0)</f>
        <v>0</v>
      </c>
      <c r="P103" s="397">
        <f>IF(Chitieu[[#This Row],[PO]]&gt;0,1,0)</f>
        <v>0</v>
      </c>
      <c r="Q103" s="397" t="str">
        <f>_xlfn.XLOOKUP(Chitieu[[#This Row],[Tỉnh]],Table9[Tỉnh cũ],Table9[Giám Sát])</f>
        <v>Nguyễn Thành Dân</v>
      </c>
      <c r="R103" s="397" t="str">
        <f>_xlfn.XLOOKUP(Chitieu[[#This Row],[Tỉnh]],Table9[Tỉnh cũ],Table9[Thị Trường])</f>
        <v>Lâm Đỗ Anh Hào</v>
      </c>
      <c r="S103" s="397" t="str">
        <f>_xlfn.XLOOKUP(Chitieu[[#This Row],[Tỉnh]],Table9[Tỉnh cũ],Table9[Khu vực])</f>
        <v>Miền Tây 1</v>
      </c>
      <c r="T103" s="397" t="str">
        <f>IF(Chitieu[[#This Row],[Trạm/DTR]]="DTR","DTR","Trạm")</f>
        <v>Trạm</v>
      </c>
      <c r="U103" s="397" t="str">
        <f>IF(Chitieu[[#This Row],[Trạm/DTR]]="DTR",_xlfn.XLOOKUP(Chitieu[[#This Row],[ID NCC]],DS_NCC_DTR[ID NCC],DS_NCC_DTR[Tỉnh cũ]),_xlfn.XLOOKUP(Chitieu[[#This Row],[ID NCC]],Data_TongTram2[ID NCC],Data_TongTram2[Tỉnh cũ]))</f>
        <v>Đồng Tháp</v>
      </c>
    </row>
    <row r="104" spans="1:21" hidden="1" x14ac:dyDescent="0.3">
      <c r="A104" s="211" t="s">
        <v>607</v>
      </c>
      <c r="B104" s="211" t="str">
        <f>IF(Chitieu[[#This Row],[Trạm/DTR]]="DTR","",_xlfn.XLOOKUP(Chitieu[[#This Row],[Trạm/DTR]],Table16[Trạm],Table16[[Admin ]]))</f>
        <v>Phạm Thị Thúy Duy</v>
      </c>
      <c r="C104" s="211" t="str">
        <f>IF(Chitieu[[#This Row],[Trạm/DTR]]="DTR",_xlfn.XLOOKUP(Chitieu[[#This Row],[ID NCC]],DS_NCC_DTR[ID NCC],DS_NCC_DTR[Admin miền]),_xlfn.XLOOKUP(Chitieu[[#This Row],[ID NCC]],Data_TongTram2[ID NCC],Data_TongTram2[Admin Miền]))</f>
        <v>Phạm Thị Thúy Duy</v>
      </c>
      <c r="D104" s="211" t="s">
        <v>528</v>
      </c>
      <c r="E104" s="211" t="str">
        <f>IF(Chitieu[[#This Row],[Trạm/DTR]]="DTR",_xlfn.XLOOKUP(Chitieu[[#This Row],[ID NCC]],DS_NCC_DTR[ID NCC],DS_NCC_DTR[Tên NCC]),_xlfn.XLOOKUP(Chitieu[[#This Row],[ID NCC]],Data_TongTram2[ID NCC],Data_TongTram2[Tên NCC]))</f>
        <v>Anh Dự</v>
      </c>
      <c r="F104" s="211" t="str">
        <f>Chitieu[[#This Row],[ID NCC]]&amp;Chitieu[[#This Row],[Trạm/DTR]]</f>
        <v>001J3000002HLfIIAWĐồng Lâm</v>
      </c>
      <c r="G104" s="211" t="s">
        <v>81</v>
      </c>
      <c r="H104" s="211" t="str">
        <f>_xlfn.XLOOKUP(Chitieu[[#This Row],[Loại hàng]],Table59[Column1],Table59[Qui đổi])</f>
        <v>PET chai</v>
      </c>
      <c r="I104" s="211">
        <v>10</v>
      </c>
      <c r="K104" s="211">
        <f>SUMIFS(Table10[Sản lượng Tấn],Table10[Ghi chú],Chitieu[[#This Row],[qui đổi ]],Table10[Column1],Chitieu[[#This Row],[Column1]])</f>
        <v>11.274999999999999</v>
      </c>
      <c r="L104" s="396">
        <f>IFERROR((Chitieu[[#This Row],[Thực hiện]]/Chitieu[[#This Row],[Chỉ tiêu]]),0)</f>
        <v>1.1274999999999999</v>
      </c>
      <c r="M104" s="396">
        <f>IFERROR((Chitieu[[#This Row],[Thực hiện]]/Chitieu[[#This Row],[PO]]),0)</f>
        <v>0</v>
      </c>
      <c r="N104" s="397">
        <f>IF(Chitieu[[#This Row],[PO Đạt 90%]]&gt;=90%,1,0)</f>
        <v>0</v>
      </c>
      <c r="O104" s="397">
        <f>IF(COUNTIFS($E$4:E104,E104,$A$4:A104,"Trạm")=1,1,0)</f>
        <v>0</v>
      </c>
      <c r="P104" s="397">
        <f>IF(Chitieu[[#This Row],[PO]]&gt;0,1,0)</f>
        <v>0</v>
      </c>
      <c r="Q104" s="397" t="str">
        <f>_xlfn.XLOOKUP(Chitieu[[#This Row],[Tỉnh]],Table9[Tỉnh cũ],Table9[Giám Sát])</f>
        <v>Nguyễn Thành Dân</v>
      </c>
      <c r="R104" s="397" t="str">
        <f>_xlfn.XLOOKUP(Chitieu[[#This Row],[Tỉnh]],Table9[Tỉnh cũ],Table9[Thị Trường])</f>
        <v>Lâm Đỗ Anh Hào</v>
      </c>
      <c r="S104" s="397" t="str">
        <f>_xlfn.XLOOKUP(Chitieu[[#This Row],[Tỉnh]],Table9[Tỉnh cũ],Table9[Khu vực])</f>
        <v>Miền Tây 1</v>
      </c>
      <c r="T104" s="397" t="str">
        <f>IF(Chitieu[[#This Row],[Trạm/DTR]]="DTR","DTR","Trạm")</f>
        <v>Trạm</v>
      </c>
      <c r="U104" s="397" t="str">
        <f>IF(Chitieu[[#This Row],[Trạm/DTR]]="DTR",_xlfn.XLOOKUP(Chitieu[[#This Row],[ID NCC]],DS_NCC_DTR[ID NCC],DS_NCC_DTR[Tỉnh cũ]),_xlfn.XLOOKUP(Chitieu[[#This Row],[ID NCC]],Data_TongTram2[ID NCC],Data_TongTram2[Tỉnh cũ]))</f>
        <v>Đồng Tháp</v>
      </c>
    </row>
    <row r="105" spans="1:21" hidden="1" x14ac:dyDescent="0.3">
      <c r="A105" s="211" t="s">
        <v>607</v>
      </c>
      <c r="B105" s="211" t="str">
        <f>IF(Chitieu[[#This Row],[Trạm/DTR]]="DTR","",_xlfn.XLOOKUP(Chitieu[[#This Row],[Trạm/DTR]],Table16[Trạm],Table16[[Admin ]]))</f>
        <v>Phạm Thị Thúy Duy</v>
      </c>
      <c r="C105" s="211" t="str">
        <f>IF(Chitieu[[#This Row],[Trạm/DTR]]="DTR",_xlfn.XLOOKUP(Chitieu[[#This Row],[ID NCC]],DS_NCC_DTR[ID NCC],DS_NCC_DTR[Admin miền]),_xlfn.XLOOKUP(Chitieu[[#This Row],[ID NCC]],Data_TongTram2[ID NCC],Data_TongTram2[Admin Miền]))</f>
        <v>Phạm Thị Thúy Duy</v>
      </c>
      <c r="D105" s="211" t="s">
        <v>634</v>
      </c>
      <c r="E105" s="211" t="str">
        <f>IF(Chitieu[[#This Row],[Trạm/DTR]]="DTR",_xlfn.XLOOKUP(Chitieu[[#This Row],[ID NCC]],DS_NCC_DTR[ID NCC],DS_NCC_DTR[Tên NCC]),_xlfn.XLOOKUP(Chitieu[[#This Row],[ID NCC]],Data_TongTram2[ID NCC],Data_TongTram2[Tên NCC]))</f>
        <v>HKD Tín Trang</v>
      </c>
      <c r="F105" s="211" t="str">
        <f>Chitieu[[#This Row],[ID NCC]]&amp;Chitieu[[#This Row],[Trạm/DTR]]</f>
        <v>001J3000002HLguIAGĐồng Lâm</v>
      </c>
      <c r="G105" s="211" t="s">
        <v>81</v>
      </c>
      <c r="H105" s="211" t="str">
        <f>_xlfn.XLOOKUP(Chitieu[[#This Row],[Loại hàng]],Table59[Column1],Table59[Qui đổi])</f>
        <v>PET chai</v>
      </c>
      <c r="I105" s="211">
        <v>10</v>
      </c>
      <c r="K105" s="211">
        <f>SUMIFS(Table10[Sản lượng Tấn],Table10[Ghi chú],Chitieu[[#This Row],[qui đổi ]],Table10[Column1],Chitieu[[#This Row],[Column1]])</f>
        <v>13.016999999999998</v>
      </c>
      <c r="L105" s="396">
        <f>IFERROR((Chitieu[[#This Row],[Thực hiện]]/Chitieu[[#This Row],[Chỉ tiêu]]),0)</f>
        <v>1.3016999999999999</v>
      </c>
      <c r="M105" s="396">
        <f>IFERROR((Chitieu[[#This Row],[Thực hiện]]/Chitieu[[#This Row],[PO]]),0)</f>
        <v>0</v>
      </c>
      <c r="N105" s="397">
        <f>IF(Chitieu[[#This Row],[PO Đạt 90%]]&gt;=90%,1,0)</f>
        <v>0</v>
      </c>
      <c r="O105" s="397">
        <f>IF(COUNTIFS($E$4:E105,E105,$A$4:A105,"Trạm")=1,1,0)</f>
        <v>0</v>
      </c>
      <c r="P105" s="397">
        <f>IF(Chitieu[[#This Row],[PO]]&gt;0,1,0)</f>
        <v>0</v>
      </c>
      <c r="Q105" s="397" t="str">
        <f>_xlfn.XLOOKUP(Chitieu[[#This Row],[Tỉnh]],Table9[Tỉnh cũ],Table9[Giám Sát])</f>
        <v>Nguyễn Thành Dân</v>
      </c>
      <c r="R105" s="397" t="str">
        <f>_xlfn.XLOOKUP(Chitieu[[#This Row],[Tỉnh]],Table9[Tỉnh cũ],Table9[Thị Trường])</f>
        <v>Lâm Đỗ Anh Hào</v>
      </c>
      <c r="S105" s="397" t="str">
        <f>_xlfn.XLOOKUP(Chitieu[[#This Row],[Tỉnh]],Table9[Tỉnh cũ],Table9[Khu vực])</f>
        <v>Miền Tây 1</v>
      </c>
      <c r="T105" s="397" t="str">
        <f>IF(Chitieu[[#This Row],[Trạm/DTR]]="DTR","DTR","Trạm")</f>
        <v>Trạm</v>
      </c>
      <c r="U105" s="397" t="str">
        <f>IF(Chitieu[[#This Row],[Trạm/DTR]]="DTR",_xlfn.XLOOKUP(Chitieu[[#This Row],[ID NCC]],DS_NCC_DTR[ID NCC],DS_NCC_DTR[Tỉnh cũ]),_xlfn.XLOOKUP(Chitieu[[#This Row],[ID NCC]],Data_TongTram2[ID NCC],Data_TongTram2[Tỉnh cũ]))</f>
        <v>Đồng Tháp</v>
      </c>
    </row>
    <row r="106" spans="1:21" hidden="1" x14ac:dyDescent="0.3">
      <c r="A106" s="211" t="s">
        <v>607</v>
      </c>
      <c r="B106" s="211" t="str">
        <f>IF(Chitieu[[#This Row],[Trạm/DTR]]="DTR","",_xlfn.XLOOKUP(Chitieu[[#This Row],[Trạm/DTR]],Table16[Trạm],Table16[[Admin ]]))</f>
        <v>Phạm Thị Thúy Duy</v>
      </c>
      <c r="C106" s="211" t="str">
        <f>IF(Chitieu[[#This Row],[Trạm/DTR]]="DTR",_xlfn.XLOOKUP(Chitieu[[#This Row],[ID NCC]],DS_NCC_DTR[ID NCC],DS_NCC_DTR[Admin miền]),_xlfn.XLOOKUP(Chitieu[[#This Row],[ID NCC]],Data_TongTram2[ID NCC],Data_TongTram2[Admin Miền]))</f>
        <v>Phạm Thị Thúy Duy</v>
      </c>
      <c r="D106" s="211" t="s">
        <v>754</v>
      </c>
      <c r="E106" s="211" t="str">
        <f>IF(Chitieu[[#This Row],[Trạm/DTR]]="DTR",_xlfn.XLOOKUP(Chitieu[[#This Row],[ID NCC]],DS_NCC_DTR[ID NCC],DS_NCC_DTR[Tên NCC]),_xlfn.XLOOKUP(Chitieu[[#This Row],[ID NCC]],Data_TongTram2[ID NCC],Data_TongTram2[Tên NCC]))</f>
        <v>Kiều Sang Đồng Tháp</v>
      </c>
      <c r="F106" s="211" t="str">
        <f>Chitieu[[#This Row],[ID NCC]]&amp;Chitieu[[#This Row],[Trạm/DTR]]</f>
        <v>001J3000002HLplIAGĐồng Lâm</v>
      </c>
      <c r="G106" s="211" t="s">
        <v>81</v>
      </c>
      <c r="H106" s="211" t="str">
        <f>_xlfn.XLOOKUP(Chitieu[[#This Row],[Loại hàng]],Table59[Column1],Table59[Qui đổi])</f>
        <v>PET chai</v>
      </c>
      <c r="I106" s="211">
        <v>5</v>
      </c>
      <c r="K106" s="211">
        <f>SUMIFS(Table10[Sản lượng Tấn],Table10[Ghi chú],Chitieu[[#This Row],[qui đổi ]],Table10[Column1],Chitieu[[#This Row],[Column1]])</f>
        <v>8.51</v>
      </c>
      <c r="L106" s="396">
        <f>IFERROR((Chitieu[[#This Row],[Thực hiện]]/Chitieu[[#This Row],[Chỉ tiêu]]),0)</f>
        <v>1.702</v>
      </c>
      <c r="M106" s="396">
        <f>IFERROR((Chitieu[[#This Row],[Thực hiện]]/Chitieu[[#This Row],[PO]]),0)</f>
        <v>0</v>
      </c>
      <c r="N106" s="397">
        <f>IF(Chitieu[[#This Row],[PO Đạt 90%]]&gt;=90%,1,0)</f>
        <v>0</v>
      </c>
      <c r="O106" s="397">
        <f>IF(COUNTIFS($E$4:E106,E106,$A$4:A106,"Trạm")=1,1,0)</f>
        <v>0</v>
      </c>
      <c r="P106" s="397">
        <f>IF(Chitieu[[#This Row],[PO]]&gt;0,1,0)</f>
        <v>0</v>
      </c>
      <c r="Q106" s="397" t="str">
        <f>_xlfn.XLOOKUP(Chitieu[[#This Row],[Tỉnh]],Table9[Tỉnh cũ],Table9[Giám Sát])</f>
        <v>Nguyễn Thành Dân</v>
      </c>
      <c r="R106" s="397" t="str">
        <f>_xlfn.XLOOKUP(Chitieu[[#This Row],[Tỉnh]],Table9[Tỉnh cũ],Table9[Thị Trường])</f>
        <v>Lâm Đỗ Anh Hào</v>
      </c>
      <c r="S106" s="397" t="str">
        <f>_xlfn.XLOOKUP(Chitieu[[#This Row],[Tỉnh]],Table9[Tỉnh cũ],Table9[Khu vực])</f>
        <v>Miền Tây 1</v>
      </c>
      <c r="T106" s="397" t="str">
        <f>IF(Chitieu[[#This Row],[Trạm/DTR]]="DTR","DTR","Trạm")</f>
        <v>Trạm</v>
      </c>
      <c r="U106" s="397" t="str">
        <f>IF(Chitieu[[#This Row],[Trạm/DTR]]="DTR",_xlfn.XLOOKUP(Chitieu[[#This Row],[ID NCC]],DS_NCC_DTR[ID NCC],DS_NCC_DTR[Tỉnh cũ]),_xlfn.XLOOKUP(Chitieu[[#This Row],[ID NCC]],Data_TongTram2[ID NCC],Data_TongTram2[Tỉnh cũ]))</f>
        <v>Đồng Tháp</v>
      </c>
    </row>
    <row r="107" spans="1:21" hidden="1" x14ac:dyDescent="0.3">
      <c r="A107" s="211" t="s">
        <v>607</v>
      </c>
      <c r="B107" s="211" t="str">
        <f>IF(Chitieu[[#This Row],[Trạm/DTR]]="DTR","",_xlfn.XLOOKUP(Chitieu[[#This Row],[Trạm/DTR]],Table16[Trạm],Table16[[Admin ]]))</f>
        <v>Phạm Thị Thúy Duy</v>
      </c>
      <c r="C107" s="211" t="str">
        <f>IF(Chitieu[[#This Row],[Trạm/DTR]]="DTR",_xlfn.XLOOKUP(Chitieu[[#This Row],[ID NCC]],DS_NCC_DTR[ID NCC],DS_NCC_DTR[Admin miền]),_xlfn.XLOOKUP(Chitieu[[#This Row],[ID NCC]],Data_TongTram2[ID NCC],Data_TongTram2[Admin Miền]))</f>
        <v>Phạm Thị Thúy Duy</v>
      </c>
      <c r="D107" s="211" t="s">
        <v>635</v>
      </c>
      <c r="E107" s="211" t="str">
        <f>IF(Chitieu[[#This Row],[Trạm/DTR]]="DTR",_xlfn.XLOOKUP(Chitieu[[#This Row],[ID NCC]],DS_NCC_DTR[ID NCC],DS_NCC_DTR[Tên NCC]),_xlfn.XLOOKUP(Chitieu[[#This Row],[ID NCC]],Data_TongTram2[ID NCC],Data_TongTram2[Tên NCC]))</f>
        <v>Ngân Phát</v>
      </c>
      <c r="F107" s="211" t="str">
        <f>Chitieu[[#This Row],[ID NCC]]&amp;Chitieu[[#This Row],[Trạm/DTR]]</f>
        <v>001J3000002HLqDIAWĐồng Lâm</v>
      </c>
      <c r="G107" s="211" t="s">
        <v>81</v>
      </c>
      <c r="H107" s="211" t="str">
        <f>_xlfn.XLOOKUP(Chitieu[[#This Row],[Loại hàng]],Table59[Column1],Table59[Qui đổi])</f>
        <v>PET chai</v>
      </c>
      <c r="I107" s="211">
        <v>4</v>
      </c>
      <c r="K107" s="211">
        <f>SUMIFS(Table10[Sản lượng Tấn],Table10[Ghi chú],Chitieu[[#This Row],[qui đổi ]],Table10[Column1],Chitieu[[#This Row],[Column1]])</f>
        <v>2.5599999999999996</v>
      </c>
      <c r="L107" s="396">
        <f>IFERROR((Chitieu[[#This Row],[Thực hiện]]/Chitieu[[#This Row],[Chỉ tiêu]]),0)</f>
        <v>0.6399999999999999</v>
      </c>
      <c r="M107" s="396">
        <f>IFERROR((Chitieu[[#This Row],[Thực hiện]]/Chitieu[[#This Row],[PO]]),0)</f>
        <v>0</v>
      </c>
      <c r="N107" s="397">
        <f>IF(Chitieu[[#This Row],[PO Đạt 90%]]&gt;=90%,1,0)</f>
        <v>0</v>
      </c>
      <c r="O107" s="397">
        <f>IF(COUNTIFS($E$4:E107,E107,$A$4:A107,"Trạm")=1,1,0)</f>
        <v>0</v>
      </c>
      <c r="P107" s="397">
        <f>IF(Chitieu[[#This Row],[PO]]&gt;0,1,0)</f>
        <v>0</v>
      </c>
      <c r="Q107" s="397" t="str">
        <f>_xlfn.XLOOKUP(Chitieu[[#This Row],[Tỉnh]],Table9[Tỉnh cũ],Table9[Giám Sát])</f>
        <v>Nguyễn Thành Dân</v>
      </c>
      <c r="R107" s="397" t="str">
        <f>_xlfn.XLOOKUP(Chitieu[[#This Row],[Tỉnh]],Table9[Tỉnh cũ],Table9[Thị Trường])</f>
        <v>Lâm Đỗ Anh Hào</v>
      </c>
      <c r="S107" s="397" t="str">
        <f>_xlfn.XLOOKUP(Chitieu[[#This Row],[Tỉnh]],Table9[Tỉnh cũ],Table9[Khu vực])</f>
        <v>Miền Tây 1</v>
      </c>
      <c r="T107" s="397" t="str">
        <f>IF(Chitieu[[#This Row],[Trạm/DTR]]="DTR","DTR","Trạm")</f>
        <v>Trạm</v>
      </c>
      <c r="U107" s="397" t="str">
        <f>IF(Chitieu[[#This Row],[Trạm/DTR]]="DTR",_xlfn.XLOOKUP(Chitieu[[#This Row],[ID NCC]],DS_NCC_DTR[ID NCC],DS_NCC_DTR[Tỉnh cũ]),_xlfn.XLOOKUP(Chitieu[[#This Row],[ID NCC]],Data_TongTram2[ID NCC],Data_TongTram2[Tỉnh cũ]))</f>
        <v>Đồng Tháp</v>
      </c>
    </row>
    <row r="108" spans="1:21" hidden="1" x14ac:dyDescent="0.3">
      <c r="A108" s="211" t="s">
        <v>607</v>
      </c>
      <c r="B108" s="211" t="str">
        <f>IF(Chitieu[[#This Row],[Trạm/DTR]]="DTR","",_xlfn.XLOOKUP(Chitieu[[#This Row],[Trạm/DTR]],Table16[Trạm],Table16[[Admin ]]))</f>
        <v>Phạm Thị Thúy Duy</v>
      </c>
      <c r="C108" s="211" t="str">
        <f>IF(Chitieu[[#This Row],[Trạm/DTR]]="DTR",_xlfn.XLOOKUP(Chitieu[[#This Row],[ID NCC]],DS_NCC_DTR[ID NCC],DS_NCC_DTR[Admin miền]),_xlfn.XLOOKUP(Chitieu[[#This Row],[ID NCC]],Data_TongTram2[ID NCC],Data_TongTram2[Admin Miền]))</f>
        <v>Phạm Thị Thúy Duy</v>
      </c>
      <c r="D108" s="211" t="s">
        <v>532</v>
      </c>
      <c r="E108" s="211" t="str">
        <f>IF(Chitieu[[#This Row],[Trạm/DTR]]="DTR",_xlfn.XLOOKUP(Chitieu[[#This Row],[ID NCC]],DS_NCC_DTR[ID NCC],DS_NCC_DTR[Tên NCC]),_xlfn.XLOOKUP(Chitieu[[#This Row],[ID NCC]],Data_TongTram2[ID NCC],Data_TongTram2[Tên NCC]))</f>
        <v>Anh Tùng Cao Lãnh</v>
      </c>
      <c r="F108" s="211" t="str">
        <f>Chitieu[[#This Row],[ID NCC]]&amp;Chitieu[[#This Row],[Trạm/DTR]]</f>
        <v>001J3000002HLqKIAWĐồng Lâm</v>
      </c>
      <c r="G108" s="211" t="s">
        <v>81</v>
      </c>
      <c r="H108" s="211" t="str">
        <f>_xlfn.XLOOKUP(Chitieu[[#This Row],[Loại hàng]],Table59[Column1],Table59[Qui đổi])</f>
        <v>PET chai</v>
      </c>
      <c r="I108" s="211">
        <v>10</v>
      </c>
      <c r="K108" s="211">
        <f>SUMIFS(Table10[Sản lượng Tấn],Table10[Ghi chú],Chitieu[[#This Row],[qui đổi ]],Table10[Column1],Chitieu[[#This Row],[Column1]])</f>
        <v>0</v>
      </c>
      <c r="L108" s="396">
        <f>IFERROR((Chitieu[[#This Row],[Thực hiện]]/Chitieu[[#This Row],[Chỉ tiêu]]),0)</f>
        <v>0</v>
      </c>
      <c r="M108" s="396">
        <f>IFERROR((Chitieu[[#This Row],[Thực hiện]]/Chitieu[[#This Row],[PO]]),0)</f>
        <v>0</v>
      </c>
      <c r="N108" s="397">
        <f>IF(Chitieu[[#This Row],[PO Đạt 90%]]&gt;=90%,1,0)</f>
        <v>0</v>
      </c>
      <c r="O108" s="397">
        <f>IF(COUNTIFS($E$4:E108,E108,$A$4:A108,"Trạm")=1,1,0)</f>
        <v>0</v>
      </c>
      <c r="P108" s="397">
        <f>IF(Chitieu[[#This Row],[PO]]&gt;0,1,0)</f>
        <v>0</v>
      </c>
      <c r="Q108" s="397" t="str">
        <f>_xlfn.XLOOKUP(Chitieu[[#This Row],[Tỉnh]],Table9[Tỉnh cũ],Table9[Giám Sát])</f>
        <v>Nguyễn Thành Dân</v>
      </c>
      <c r="R108" s="397" t="str">
        <f>_xlfn.XLOOKUP(Chitieu[[#This Row],[Tỉnh]],Table9[Tỉnh cũ],Table9[Thị Trường])</f>
        <v>Lâm Đỗ Anh Hào</v>
      </c>
      <c r="S108" s="397" t="str">
        <f>_xlfn.XLOOKUP(Chitieu[[#This Row],[Tỉnh]],Table9[Tỉnh cũ],Table9[Khu vực])</f>
        <v>Miền Tây 1</v>
      </c>
      <c r="T108" s="397" t="str">
        <f>IF(Chitieu[[#This Row],[Trạm/DTR]]="DTR","DTR","Trạm")</f>
        <v>Trạm</v>
      </c>
      <c r="U108" s="397" t="str">
        <f>IF(Chitieu[[#This Row],[Trạm/DTR]]="DTR",_xlfn.XLOOKUP(Chitieu[[#This Row],[ID NCC]],DS_NCC_DTR[ID NCC],DS_NCC_DTR[Tỉnh cũ]),_xlfn.XLOOKUP(Chitieu[[#This Row],[ID NCC]],Data_TongTram2[ID NCC],Data_TongTram2[Tỉnh cũ]))</f>
        <v>Đồng Tháp</v>
      </c>
    </row>
    <row r="109" spans="1:21" hidden="1" x14ac:dyDescent="0.3">
      <c r="A109" s="211" t="s">
        <v>607</v>
      </c>
      <c r="B109" s="211" t="str">
        <f>IF(Chitieu[[#This Row],[Trạm/DTR]]="DTR","",_xlfn.XLOOKUP(Chitieu[[#This Row],[Trạm/DTR]],Table16[Trạm],Table16[[Admin ]]))</f>
        <v>Phạm Thị Thúy Duy</v>
      </c>
      <c r="C109" s="211" t="str">
        <f>IF(Chitieu[[#This Row],[Trạm/DTR]]="DTR",_xlfn.XLOOKUP(Chitieu[[#This Row],[ID NCC]],DS_NCC_DTR[ID NCC],DS_NCC_DTR[Admin miền]),_xlfn.XLOOKUP(Chitieu[[#This Row],[ID NCC]],Data_TongTram2[ID NCC],Data_TongTram2[Admin Miền]))</f>
        <v>Phạm Thị Thúy Duy</v>
      </c>
      <c r="D109" s="211" t="s">
        <v>648</v>
      </c>
      <c r="E109" s="211" t="str">
        <f>IF(Chitieu[[#This Row],[Trạm/DTR]]="DTR",_xlfn.XLOOKUP(Chitieu[[#This Row],[ID NCC]],DS_NCC_DTR[ID NCC],DS_NCC_DTR[Tên NCC]),_xlfn.XLOOKUP(Chitieu[[#This Row],[ID NCC]],Data_TongTram2[ID NCC],Data_TongTram2[Tên NCC]))</f>
        <v>Lê Văn Long</v>
      </c>
      <c r="F109" s="211" t="str">
        <f>Chitieu[[#This Row],[ID NCC]]&amp;Chitieu[[#This Row],[Trạm/DTR]]</f>
        <v>001J3000005FlsUIASĐồng Lâm</v>
      </c>
      <c r="G109" s="211" t="s">
        <v>81</v>
      </c>
      <c r="H109" s="211" t="str">
        <f>_xlfn.XLOOKUP(Chitieu[[#This Row],[Loại hàng]],Table59[Column1],Table59[Qui đổi])</f>
        <v>PET chai</v>
      </c>
      <c r="I109" s="211">
        <v>1</v>
      </c>
      <c r="K109" s="211">
        <f>SUMIFS(Table10[Sản lượng Tấn],Table10[Ghi chú],Chitieu[[#This Row],[qui đổi ]],Table10[Column1],Chitieu[[#This Row],[Column1]])</f>
        <v>1.35</v>
      </c>
      <c r="L109" s="396">
        <f>IFERROR((Chitieu[[#This Row],[Thực hiện]]/Chitieu[[#This Row],[Chỉ tiêu]]),0)</f>
        <v>1.35</v>
      </c>
      <c r="M109" s="396">
        <f>IFERROR((Chitieu[[#This Row],[Thực hiện]]/Chitieu[[#This Row],[PO]]),0)</f>
        <v>0</v>
      </c>
      <c r="N109" s="397">
        <f>IF(Chitieu[[#This Row],[PO Đạt 90%]]&gt;=90%,1,0)</f>
        <v>0</v>
      </c>
      <c r="O109" s="397">
        <f>IF(COUNTIFS($E$4:E109,E109,$A$4:A109,"Trạm")=1,1,0)</f>
        <v>0</v>
      </c>
      <c r="P109" s="397">
        <f>IF(Chitieu[[#This Row],[PO]]&gt;0,1,0)</f>
        <v>0</v>
      </c>
      <c r="Q109" s="397" t="str">
        <f>_xlfn.XLOOKUP(Chitieu[[#This Row],[Tỉnh]],Table9[Tỉnh cũ],Table9[Giám Sát])</f>
        <v>Nguyễn Thành Dân</v>
      </c>
      <c r="R109" s="397" t="str">
        <f>_xlfn.XLOOKUP(Chitieu[[#This Row],[Tỉnh]],Table9[Tỉnh cũ],Table9[Thị Trường])</f>
        <v>Lâm Đỗ Anh Hào</v>
      </c>
      <c r="S109" s="397" t="str">
        <f>_xlfn.XLOOKUP(Chitieu[[#This Row],[Tỉnh]],Table9[Tỉnh cũ],Table9[Khu vực])</f>
        <v>Miền Tây 1</v>
      </c>
      <c r="T109" s="397" t="str">
        <f>IF(Chitieu[[#This Row],[Trạm/DTR]]="DTR","DTR","Trạm")</f>
        <v>Trạm</v>
      </c>
      <c r="U109" s="397" t="str">
        <f>IF(Chitieu[[#This Row],[Trạm/DTR]]="DTR",_xlfn.XLOOKUP(Chitieu[[#This Row],[ID NCC]],DS_NCC_DTR[ID NCC],DS_NCC_DTR[Tỉnh cũ]),_xlfn.XLOOKUP(Chitieu[[#This Row],[ID NCC]],Data_TongTram2[ID NCC],Data_TongTram2[Tỉnh cũ]))</f>
        <v>Đồng Tháp</v>
      </c>
    </row>
    <row r="110" spans="1:21" hidden="1" x14ac:dyDescent="0.3">
      <c r="A110" s="211" t="s">
        <v>607</v>
      </c>
      <c r="B110" s="211" t="str">
        <f>IF(Chitieu[[#This Row],[Trạm/DTR]]="DTR","",_xlfn.XLOOKUP(Chitieu[[#This Row],[Trạm/DTR]],Table16[Trạm],Table16[[Admin ]]))</f>
        <v>Phạm Thị Thúy Duy</v>
      </c>
      <c r="C110" s="211" t="str">
        <f>IF(Chitieu[[#This Row],[Trạm/DTR]]="DTR",_xlfn.XLOOKUP(Chitieu[[#This Row],[ID NCC]],DS_NCC_DTR[ID NCC],DS_NCC_DTR[Admin miền]),_xlfn.XLOOKUP(Chitieu[[#This Row],[ID NCC]],Data_TongTram2[ID NCC],Data_TongTram2[Admin Miền]))</f>
        <v>Phạm Thị Thúy Duy</v>
      </c>
      <c r="D110" s="211" t="s">
        <v>502</v>
      </c>
      <c r="E110" s="211" t="str">
        <f>IF(Chitieu[[#This Row],[Trạm/DTR]]="DTR",_xlfn.XLOOKUP(Chitieu[[#This Row],[ID NCC]],DS_NCC_DTR[ID NCC],DS_NCC_DTR[Tên NCC]),_xlfn.XLOOKUP(Chitieu[[#This Row],[ID NCC]],Data_TongTram2[ID NCC],Data_TongTram2[Tên NCC]))</f>
        <v>Anh Phương Đồng Tháp</v>
      </c>
      <c r="F110" s="211" t="str">
        <f>Chitieu[[#This Row],[ID NCC]]&amp;Chitieu[[#This Row],[Trạm/DTR]]</f>
        <v>001J3000005FmsdIACĐồng Lâm</v>
      </c>
      <c r="G110" s="211" t="s">
        <v>81</v>
      </c>
      <c r="H110" s="211" t="str">
        <f>_xlfn.XLOOKUP(Chitieu[[#This Row],[Loại hàng]],Table59[Column1],Table59[Qui đổi])</f>
        <v>PET chai</v>
      </c>
      <c r="I110" s="211">
        <v>15</v>
      </c>
      <c r="K110" s="211">
        <f>SUMIFS(Table10[Sản lượng Tấn],Table10[Ghi chú],Chitieu[[#This Row],[qui đổi ]],Table10[Column1],Chitieu[[#This Row],[Column1]])</f>
        <v>7.5289999999999999</v>
      </c>
      <c r="L110" s="396">
        <f>IFERROR((Chitieu[[#This Row],[Thực hiện]]/Chitieu[[#This Row],[Chỉ tiêu]]),0)</f>
        <v>0.50193333333333334</v>
      </c>
      <c r="M110" s="396">
        <f>IFERROR((Chitieu[[#This Row],[Thực hiện]]/Chitieu[[#This Row],[PO]]),0)</f>
        <v>0</v>
      </c>
      <c r="N110" s="397">
        <f>IF(Chitieu[[#This Row],[PO Đạt 90%]]&gt;=90%,1,0)</f>
        <v>0</v>
      </c>
      <c r="O110" s="397">
        <f>IF(COUNTIFS($E$4:E110,E110,$A$4:A110,"Trạm")=1,1,0)</f>
        <v>0</v>
      </c>
      <c r="P110" s="397">
        <f>IF(Chitieu[[#This Row],[PO]]&gt;0,1,0)</f>
        <v>0</v>
      </c>
      <c r="Q110" s="397" t="str">
        <f>_xlfn.XLOOKUP(Chitieu[[#This Row],[Tỉnh]],Table9[Tỉnh cũ],Table9[Giám Sát])</f>
        <v>Nguyễn Thành Dân</v>
      </c>
      <c r="R110" s="397" t="str">
        <f>_xlfn.XLOOKUP(Chitieu[[#This Row],[Tỉnh]],Table9[Tỉnh cũ],Table9[Thị Trường])</f>
        <v>Lâm Đỗ Anh Hào</v>
      </c>
      <c r="S110" s="397" t="str">
        <f>_xlfn.XLOOKUP(Chitieu[[#This Row],[Tỉnh]],Table9[Tỉnh cũ],Table9[Khu vực])</f>
        <v>Miền Tây 1</v>
      </c>
      <c r="T110" s="397" t="str">
        <f>IF(Chitieu[[#This Row],[Trạm/DTR]]="DTR","DTR","Trạm")</f>
        <v>Trạm</v>
      </c>
      <c r="U110" s="397" t="str">
        <f>IF(Chitieu[[#This Row],[Trạm/DTR]]="DTR",_xlfn.XLOOKUP(Chitieu[[#This Row],[ID NCC]],DS_NCC_DTR[ID NCC],DS_NCC_DTR[Tỉnh cũ]),_xlfn.XLOOKUP(Chitieu[[#This Row],[ID NCC]],Data_TongTram2[ID NCC],Data_TongTram2[Tỉnh cũ]))</f>
        <v>Đồng Tháp</v>
      </c>
    </row>
    <row r="111" spans="1:21" hidden="1" x14ac:dyDescent="0.3">
      <c r="A111" s="211" t="s">
        <v>607</v>
      </c>
      <c r="B111" s="211" t="str">
        <f>IF(Chitieu[[#This Row],[Trạm/DTR]]="DTR","",_xlfn.XLOOKUP(Chitieu[[#This Row],[Trạm/DTR]],Table16[Trạm],Table16[[Admin ]]))</f>
        <v>Phạm Thị Thúy Duy</v>
      </c>
      <c r="C111" s="211" t="str">
        <f>IF(Chitieu[[#This Row],[Trạm/DTR]]="DTR",_xlfn.XLOOKUP(Chitieu[[#This Row],[ID NCC]],DS_NCC_DTR[ID NCC],DS_NCC_DTR[Admin miền]),_xlfn.XLOOKUP(Chitieu[[#This Row],[ID NCC]],Data_TongTram2[ID NCC],Data_TongTram2[Admin Miền]))</f>
        <v>Phạm Thị Thúy Duy</v>
      </c>
      <c r="D111" s="211" t="s">
        <v>639</v>
      </c>
      <c r="E111" s="211" t="str">
        <f>IF(Chitieu[[#This Row],[Trạm/DTR]]="DTR",_xlfn.XLOOKUP(Chitieu[[#This Row],[ID NCC]],DS_NCC_DTR[ID NCC],DS_NCC_DTR[Tên NCC]),_xlfn.XLOOKUP(Chitieu[[#This Row],[ID NCC]],Data_TongTram2[ID NCC],Data_TongTram2[Tên NCC]))</f>
        <v>Phan Minh Khang</v>
      </c>
      <c r="F111" s="211" t="str">
        <f>Chitieu[[#This Row],[ID NCC]]&amp;Chitieu[[#This Row],[Trạm/DTR]]</f>
        <v>001J3000005GuLQIA0Đồng Lâm</v>
      </c>
      <c r="G111" s="211" t="s">
        <v>81</v>
      </c>
      <c r="H111" s="211" t="str">
        <f>_xlfn.XLOOKUP(Chitieu[[#This Row],[Loại hàng]],Table59[Column1],Table59[Qui đổi])</f>
        <v>PET chai</v>
      </c>
      <c r="I111" s="211">
        <v>5</v>
      </c>
      <c r="K111" s="211">
        <f>SUMIFS(Table10[Sản lượng Tấn],Table10[Ghi chú],Chitieu[[#This Row],[qui đổi ]],Table10[Column1],Chitieu[[#This Row],[Column1]])</f>
        <v>3.8820000000000001</v>
      </c>
      <c r="L111" s="396">
        <f>IFERROR((Chitieu[[#This Row],[Thực hiện]]/Chitieu[[#This Row],[Chỉ tiêu]]),0)</f>
        <v>0.77639999999999998</v>
      </c>
      <c r="M111" s="396">
        <f>IFERROR((Chitieu[[#This Row],[Thực hiện]]/Chitieu[[#This Row],[PO]]),0)</f>
        <v>0</v>
      </c>
      <c r="N111" s="397">
        <f>IF(Chitieu[[#This Row],[PO Đạt 90%]]&gt;=90%,1,0)</f>
        <v>0</v>
      </c>
      <c r="O111" s="397">
        <f>IF(COUNTIFS($E$4:E111,E111,$A$4:A111,"Trạm")=1,1,0)</f>
        <v>0</v>
      </c>
      <c r="P111" s="397">
        <f>IF(Chitieu[[#This Row],[PO]]&gt;0,1,0)</f>
        <v>0</v>
      </c>
      <c r="Q111" s="397" t="str">
        <f>_xlfn.XLOOKUP(Chitieu[[#This Row],[Tỉnh]],Table9[Tỉnh cũ],Table9[Giám Sát])</f>
        <v>Nguyễn Thành Dân</v>
      </c>
      <c r="R111" s="397" t="str">
        <f>_xlfn.XLOOKUP(Chitieu[[#This Row],[Tỉnh]],Table9[Tỉnh cũ],Table9[Thị Trường])</f>
        <v>Lâm Đỗ Anh Hào</v>
      </c>
      <c r="S111" s="397" t="str">
        <f>_xlfn.XLOOKUP(Chitieu[[#This Row],[Tỉnh]],Table9[Tỉnh cũ],Table9[Khu vực])</f>
        <v>Miền Tây 1</v>
      </c>
      <c r="T111" s="397" t="str">
        <f>IF(Chitieu[[#This Row],[Trạm/DTR]]="DTR","DTR","Trạm")</f>
        <v>Trạm</v>
      </c>
      <c r="U111" s="397" t="str">
        <f>IF(Chitieu[[#This Row],[Trạm/DTR]]="DTR",_xlfn.XLOOKUP(Chitieu[[#This Row],[ID NCC]],DS_NCC_DTR[ID NCC],DS_NCC_DTR[Tỉnh cũ]),_xlfn.XLOOKUP(Chitieu[[#This Row],[ID NCC]],Data_TongTram2[ID NCC],Data_TongTram2[Tỉnh cũ]))</f>
        <v>Đồng Tháp</v>
      </c>
    </row>
    <row r="112" spans="1:21" hidden="1" x14ac:dyDescent="0.3">
      <c r="A112" s="211" t="s">
        <v>607</v>
      </c>
      <c r="B112" s="211" t="str">
        <f>IF(Chitieu[[#This Row],[Trạm/DTR]]="DTR","",_xlfn.XLOOKUP(Chitieu[[#This Row],[Trạm/DTR]],Table16[Trạm],Table16[[Admin ]]))</f>
        <v>Phạm Thị Thúy Duy</v>
      </c>
      <c r="C112" s="211" t="str">
        <f>IF(Chitieu[[#This Row],[Trạm/DTR]]="DTR",_xlfn.XLOOKUP(Chitieu[[#This Row],[ID NCC]],DS_NCC_DTR[ID NCC],DS_NCC_DTR[Admin miền]),_xlfn.XLOOKUP(Chitieu[[#This Row],[ID NCC]],Data_TongTram2[ID NCC],Data_TongTram2[Admin Miền]))</f>
        <v>Phạm Thị Thúy Duy</v>
      </c>
      <c r="D112" s="211" t="s">
        <v>534</v>
      </c>
      <c r="E112" s="211" t="str">
        <f>IF(Chitieu[[#This Row],[Trạm/DTR]]="DTR",_xlfn.XLOOKUP(Chitieu[[#This Row],[ID NCC]],DS_NCC_DTR[ID NCC],DS_NCC_DTR[Tên NCC]),_xlfn.XLOOKUP(Chitieu[[#This Row],[ID NCC]],Data_TongTram2[ID NCC],Data_TongTram2[Tên NCC]))</f>
        <v>Nguyễn Ngọc Sương</v>
      </c>
      <c r="F112" s="211" t="str">
        <f>Chitieu[[#This Row],[ID NCC]]&amp;Chitieu[[#This Row],[Trạm/DTR]]</f>
        <v>001J3000007XKGvIAOĐồng Lâm</v>
      </c>
      <c r="G112" s="211" t="s">
        <v>81</v>
      </c>
      <c r="H112" s="211" t="str">
        <f>_xlfn.XLOOKUP(Chitieu[[#This Row],[Loại hàng]],Table59[Column1],Table59[Qui đổi])</f>
        <v>PET chai</v>
      </c>
      <c r="I112" s="211">
        <v>10</v>
      </c>
      <c r="K112" s="211">
        <f>SUMIFS(Table10[Sản lượng Tấn],Table10[Ghi chú],Chitieu[[#This Row],[qui đổi ]],Table10[Column1],Chitieu[[#This Row],[Column1]])</f>
        <v>7.05</v>
      </c>
      <c r="L112" s="396">
        <f>IFERROR((Chitieu[[#This Row],[Thực hiện]]/Chitieu[[#This Row],[Chỉ tiêu]]),0)</f>
        <v>0.70499999999999996</v>
      </c>
      <c r="M112" s="396">
        <f>IFERROR((Chitieu[[#This Row],[Thực hiện]]/Chitieu[[#This Row],[PO]]),0)</f>
        <v>0</v>
      </c>
      <c r="N112" s="397">
        <f>IF(Chitieu[[#This Row],[PO Đạt 90%]]&gt;=90%,1,0)</f>
        <v>0</v>
      </c>
      <c r="O112" s="397">
        <f>IF(COUNTIFS($E$4:E112,E112,$A$4:A112,"Trạm")=1,1,0)</f>
        <v>0</v>
      </c>
      <c r="P112" s="397">
        <f>IF(Chitieu[[#This Row],[PO]]&gt;0,1,0)</f>
        <v>0</v>
      </c>
      <c r="Q112" s="397" t="str">
        <f>_xlfn.XLOOKUP(Chitieu[[#This Row],[Tỉnh]],Table9[Tỉnh cũ],Table9[Giám Sát])</f>
        <v>Nguyễn Thành Dân</v>
      </c>
      <c r="R112" s="397" t="str">
        <f>_xlfn.XLOOKUP(Chitieu[[#This Row],[Tỉnh]],Table9[Tỉnh cũ],Table9[Thị Trường])</f>
        <v>Lâm Đỗ Anh Hào</v>
      </c>
      <c r="S112" s="397" t="str">
        <f>_xlfn.XLOOKUP(Chitieu[[#This Row],[Tỉnh]],Table9[Tỉnh cũ],Table9[Khu vực])</f>
        <v>Miền Tây 1</v>
      </c>
      <c r="T112" s="397" t="str">
        <f>IF(Chitieu[[#This Row],[Trạm/DTR]]="DTR","DTR","Trạm")</f>
        <v>Trạm</v>
      </c>
      <c r="U112" s="397" t="str">
        <f>IF(Chitieu[[#This Row],[Trạm/DTR]]="DTR",_xlfn.XLOOKUP(Chitieu[[#This Row],[ID NCC]],DS_NCC_DTR[ID NCC],DS_NCC_DTR[Tỉnh cũ]),_xlfn.XLOOKUP(Chitieu[[#This Row],[ID NCC]],Data_TongTram2[ID NCC],Data_TongTram2[Tỉnh cũ]))</f>
        <v>Đồng Tháp</v>
      </c>
    </row>
    <row r="113" spans="1:21" hidden="1" x14ac:dyDescent="0.3">
      <c r="A113" s="211" t="s">
        <v>607</v>
      </c>
      <c r="B113" s="211" t="str">
        <f>IF(Chitieu[[#This Row],[Trạm/DTR]]="DTR","",_xlfn.XLOOKUP(Chitieu[[#This Row],[Trạm/DTR]],Table16[Trạm],Table16[[Admin ]]))</f>
        <v>Phạm Thị Thúy Duy</v>
      </c>
      <c r="C113" s="211" t="str">
        <f>IF(Chitieu[[#This Row],[Trạm/DTR]]="DTR",_xlfn.XLOOKUP(Chitieu[[#This Row],[ID NCC]],DS_NCC_DTR[ID NCC],DS_NCC_DTR[Admin miền]),_xlfn.XLOOKUP(Chitieu[[#This Row],[ID NCC]],Data_TongTram2[ID NCC],Data_TongTram2[Admin Miền]))</f>
        <v>Phạm Thị Thúy Duy</v>
      </c>
      <c r="D113" s="211" t="s">
        <v>631</v>
      </c>
      <c r="E113" s="211" t="str">
        <f>IF(Chitieu[[#This Row],[Trạm/DTR]]="DTR",_xlfn.XLOOKUP(Chitieu[[#This Row],[ID NCC]],DS_NCC_DTR[ID NCC],DS_NCC_DTR[Tên NCC]),_xlfn.XLOOKUP(Chitieu[[#This Row],[ID NCC]],Data_TongTram2[ID NCC],Data_TongTram2[Tên NCC]))</f>
        <v>Nguyễn Thị Trúc Mai</v>
      </c>
      <c r="F113" s="211" t="str">
        <f>Chitieu[[#This Row],[ID NCC]]&amp;Chitieu[[#This Row],[Trạm/DTR]]</f>
        <v>001J300000Ar9kvIABĐồng Lâm</v>
      </c>
      <c r="G113" s="211" t="s">
        <v>81</v>
      </c>
      <c r="H113" s="211" t="str">
        <f>_xlfn.XLOOKUP(Chitieu[[#This Row],[Loại hàng]],Table59[Column1],Table59[Qui đổi])</f>
        <v>PET chai</v>
      </c>
      <c r="I113" s="211">
        <v>2</v>
      </c>
      <c r="K113" s="211">
        <f>SUMIFS(Table10[Sản lượng Tấn],Table10[Ghi chú],Chitieu[[#This Row],[qui đổi ]],Table10[Column1],Chitieu[[#This Row],[Column1]])</f>
        <v>2.1829999999999998</v>
      </c>
      <c r="L113" s="396">
        <f>IFERROR((Chitieu[[#This Row],[Thực hiện]]/Chitieu[[#This Row],[Chỉ tiêu]]),0)</f>
        <v>1.0914999999999999</v>
      </c>
      <c r="M113" s="396">
        <f>IFERROR((Chitieu[[#This Row],[Thực hiện]]/Chitieu[[#This Row],[PO]]),0)</f>
        <v>0</v>
      </c>
      <c r="N113" s="397">
        <f>IF(Chitieu[[#This Row],[PO Đạt 90%]]&gt;=90%,1,0)</f>
        <v>0</v>
      </c>
      <c r="O113" s="397">
        <f>IF(COUNTIFS($E$4:E113,E113,$A$4:A113,"Trạm")=1,1,0)</f>
        <v>0</v>
      </c>
      <c r="P113" s="397">
        <f>IF(Chitieu[[#This Row],[PO]]&gt;0,1,0)</f>
        <v>0</v>
      </c>
      <c r="Q113" s="397" t="str">
        <f>_xlfn.XLOOKUP(Chitieu[[#This Row],[Tỉnh]],Table9[Tỉnh cũ],Table9[Giám Sát])</f>
        <v>Nguyễn Thành Dân</v>
      </c>
      <c r="R113" s="397" t="str">
        <f>_xlfn.XLOOKUP(Chitieu[[#This Row],[Tỉnh]],Table9[Tỉnh cũ],Table9[Thị Trường])</f>
        <v>Lâm Đỗ Anh Hào</v>
      </c>
      <c r="S113" s="397" t="str">
        <f>_xlfn.XLOOKUP(Chitieu[[#This Row],[Tỉnh]],Table9[Tỉnh cũ],Table9[Khu vực])</f>
        <v>Miền Tây 1</v>
      </c>
      <c r="T113" s="397" t="str">
        <f>IF(Chitieu[[#This Row],[Trạm/DTR]]="DTR","DTR","Trạm")</f>
        <v>Trạm</v>
      </c>
      <c r="U113" s="397" t="str">
        <f>IF(Chitieu[[#This Row],[Trạm/DTR]]="DTR",_xlfn.XLOOKUP(Chitieu[[#This Row],[ID NCC]],DS_NCC_DTR[ID NCC],DS_NCC_DTR[Tỉnh cũ]),_xlfn.XLOOKUP(Chitieu[[#This Row],[ID NCC]],Data_TongTram2[ID NCC],Data_TongTram2[Tỉnh cũ]))</f>
        <v>Đồng Tháp</v>
      </c>
    </row>
    <row r="114" spans="1:21" hidden="1" x14ac:dyDescent="0.3">
      <c r="A114" s="211" t="s">
        <v>607</v>
      </c>
      <c r="B114" s="211" t="str">
        <f>IF(Chitieu[[#This Row],[Trạm/DTR]]="DTR","",_xlfn.XLOOKUP(Chitieu[[#This Row],[Trạm/DTR]],Table16[Trạm],Table16[[Admin ]]))</f>
        <v>Phạm Thị Thúy Duy</v>
      </c>
      <c r="C114" s="211" t="str">
        <f>IF(Chitieu[[#This Row],[Trạm/DTR]]="DTR",_xlfn.XLOOKUP(Chitieu[[#This Row],[ID NCC]],DS_NCC_DTR[ID NCC],DS_NCC_DTR[Admin miền]),_xlfn.XLOOKUP(Chitieu[[#This Row],[ID NCC]],Data_TongTram2[ID NCC],Data_TongTram2[Admin Miền]))</f>
        <v>Phạm Thị Thúy Duy</v>
      </c>
      <c r="D114" s="211" t="s">
        <v>526</v>
      </c>
      <c r="E114" s="211" t="str">
        <f>IF(Chitieu[[#This Row],[Trạm/DTR]]="DTR",_xlfn.XLOOKUP(Chitieu[[#This Row],[ID NCC]],DS_NCC_DTR[ID NCC],DS_NCC_DTR[Tên NCC]),_xlfn.XLOOKUP(Chitieu[[#This Row],[ID NCC]],Data_TongTram2[ID NCC],Data_TongTram2[Tên NCC]))</f>
        <v>Chị Nguyệt</v>
      </c>
      <c r="F114" s="211" t="str">
        <f>Chitieu[[#This Row],[ID NCC]]&amp;Chitieu[[#This Row],[Trạm/DTR]]</f>
        <v>001J3000002HLrIIAWĐồng Lâm</v>
      </c>
      <c r="G114" s="211" t="s">
        <v>81</v>
      </c>
      <c r="H114" s="211" t="str">
        <f>_xlfn.XLOOKUP(Chitieu[[#This Row],[Loại hàng]],Table59[Column1],Table59[Qui đổi])</f>
        <v>PET chai</v>
      </c>
      <c r="I114" s="211">
        <v>5</v>
      </c>
      <c r="K114" s="211">
        <f>SUMIFS(Table10[Sản lượng Tấn],Table10[Ghi chú],Chitieu[[#This Row],[qui đổi ]],Table10[Column1],Chitieu[[#This Row],[Column1]])</f>
        <v>4.391</v>
      </c>
      <c r="L114" s="396">
        <f>IFERROR((Chitieu[[#This Row],[Thực hiện]]/Chitieu[[#This Row],[Chỉ tiêu]]),0)</f>
        <v>0.87819999999999998</v>
      </c>
      <c r="M114" s="396">
        <f>IFERROR((Chitieu[[#This Row],[Thực hiện]]/Chitieu[[#This Row],[PO]]),0)</f>
        <v>0</v>
      </c>
      <c r="N114" s="397">
        <f>IF(Chitieu[[#This Row],[PO Đạt 90%]]&gt;=90%,1,0)</f>
        <v>0</v>
      </c>
      <c r="O114" s="397">
        <f>IF(COUNTIFS($E$4:E114,E114,$A$4:A114,"Trạm")=1,1,0)</f>
        <v>0</v>
      </c>
      <c r="P114" s="397">
        <f>IF(Chitieu[[#This Row],[PO]]&gt;0,1,0)</f>
        <v>0</v>
      </c>
      <c r="Q114" s="397" t="str">
        <f>_xlfn.XLOOKUP(Chitieu[[#This Row],[Tỉnh]],Table9[Tỉnh cũ],Table9[Giám Sát])</f>
        <v>Nguyễn Thành Dân</v>
      </c>
      <c r="R114" s="397" t="str">
        <f>_xlfn.XLOOKUP(Chitieu[[#This Row],[Tỉnh]],Table9[Tỉnh cũ],Table9[Thị Trường])</f>
        <v>Lâm Đỗ Anh Hào</v>
      </c>
      <c r="S114" s="397" t="str">
        <f>_xlfn.XLOOKUP(Chitieu[[#This Row],[Tỉnh]],Table9[Tỉnh cũ],Table9[Khu vực])</f>
        <v>Miền Tây 1</v>
      </c>
      <c r="T114" s="397" t="str">
        <f>IF(Chitieu[[#This Row],[Trạm/DTR]]="DTR","DTR","Trạm")</f>
        <v>Trạm</v>
      </c>
      <c r="U114" s="397" t="str">
        <f>IF(Chitieu[[#This Row],[Trạm/DTR]]="DTR",_xlfn.XLOOKUP(Chitieu[[#This Row],[ID NCC]],DS_NCC_DTR[ID NCC],DS_NCC_DTR[Tỉnh cũ]),_xlfn.XLOOKUP(Chitieu[[#This Row],[ID NCC]],Data_TongTram2[ID NCC],Data_TongTram2[Tỉnh cũ]))</f>
        <v>Tiền Giang</v>
      </c>
    </row>
    <row r="115" spans="1:21" hidden="1" x14ac:dyDescent="0.3">
      <c r="A115" s="211" t="s">
        <v>607</v>
      </c>
      <c r="B115" s="211" t="str">
        <f>IF(Chitieu[[#This Row],[Trạm/DTR]]="DTR","",_xlfn.XLOOKUP(Chitieu[[#This Row],[Trạm/DTR]],Table16[Trạm],Table16[[Admin ]]))</f>
        <v>Phạm Thị Thúy Duy</v>
      </c>
      <c r="C115" s="211" t="str">
        <f>IF(Chitieu[[#This Row],[Trạm/DTR]]="DTR",_xlfn.XLOOKUP(Chitieu[[#This Row],[ID NCC]],DS_NCC_DTR[ID NCC],DS_NCC_DTR[Admin miền]),_xlfn.XLOOKUP(Chitieu[[#This Row],[ID NCC]],Data_TongTram2[ID NCC],Data_TongTram2[Admin Miền]))</f>
        <v>Phạm Thị Thúy Duy</v>
      </c>
      <c r="D115" s="211" t="s">
        <v>494</v>
      </c>
      <c r="E115" s="211" t="str">
        <f>IF(Chitieu[[#This Row],[Trạm/DTR]]="DTR",_xlfn.XLOOKUP(Chitieu[[#This Row],[ID NCC]],DS_NCC_DTR[ID NCC],DS_NCC_DTR[Tên NCC]),_xlfn.XLOOKUP(Chitieu[[#This Row],[ID NCC]],Data_TongTram2[ID NCC],Data_TongTram2[Tên NCC]))</f>
        <v>Bùi Thanh Tùng</v>
      </c>
      <c r="F115" s="211" t="str">
        <f>Chitieu[[#This Row],[ID NCC]]&amp;Chitieu[[#This Row],[Trạm/DTR]]</f>
        <v>001J3000002J4XyIAKĐồng Lâm</v>
      </c>
      <c r="G115" s="211" t="s">
        <v>81</v>
      </c>
      <c r="H115" s="211" t="str">
        <f>_xlfn.XLOOKUP(Chitieu[[#This Row],[Loại hàng]],Table59[Column1],Table59[Qui đổi])</f>
        <v>PET chai</v>
      </c>
      <c r="I115" s="211">
        <v>2</v>
      </c>
      <c r="K115" s="211">
        <f>SUMIFS(Table10[Sản lượng Tấn],Table10[Ghi chú],Chitieu[[#This Row],[qui đổi ]],Table10[Column1],Chitieu[[#This Row],[Column1]])</f>
        <v>2.907</v>
      </c>
      <c r="L115" s="396">
        <f>IFERROR((Chitieu[[#This Row],[Thực hiện]]/Chitieu[[#This Row],[Chỉ tiêu]]),0)</f>
        <v>1.4535</v>
      </c>
      <c r="M115" s="396">
        <f>IFERROR((Chitieu[[#This Row],[Thực hiện]]/Chitieu[[#This Row],[PO]]),0)</f>
        <v>0</v>
      </c>
      <c r="N115" s="397">
        <f>IF(Chitieu[[#This Row],[PO Đạt 90%]]&gt;=90%,1,0)</f>
        <v>0</v>
      </c>
      <c r="O115" s="397">
        <f>IF(COUNTIFS($E$4:E115,E115,$A$4:A115,"Trạm")=1,1,0)</f>
        <v>0</v>
      </c>
      <c r="P115" s="397">
        <f>IF(Chitieu[[#This Row],[PO]]&gt;0,1,0)</f>
        <v>0</v>
      </c>
      <c r="Q115" s="397" t="str">
        <f>_xlfn.XLOOKUP(Chitieu[[#This Row],[Tỉnh]],Table9[Tỉnh cũ],Table9[Giám Sát])</f>
        <v>Nguyễn Thành Dân</v>
      </c>
      <c r="R115" s="397" t="str">
        <f>_xlfn.XLOOKUP(Chitieu[[#This Row],[Tỉnh]],Table9[Tỉnh cũ],Table9[Thị Trường])</f>
        <v>Lâm Đỗ Anh Hào</v>
      </c>
      <c r="S115" s="397" t="str">
        <f>_xlfn.XLOOKUP(Chitieu[[#This Row],[Tỉnh]],Table9[Tỉnh cũ],Table9[Khu vực])</f>
        <v>Miền Tây 1</v>
      </c>
      <c r="T115" s="397" t="str">
        <f>IF(Chitieu[[#This Row],[Trạm/DTR]]="DTR","DTR","Trạm")</f>
        <v>Trạm</v>
      </c>
      <c r="U115" s="397" t="str">
        <f>IF(Chitieu[[#This Row],[Trạm/DTR]]="DTR",_xlfn.XLOOKUP(Chitieu[[#This Row],[ID NCC]],DS_NCC_DTR[ID NCC],DS_NCC_DTR[Tỉnh cũ]),_xlfn.XLOOKUP(Chitieu[[#This Row],[ID NCC]],Data_TongTram2[ID NCC],Data_TongTram2[Tỉnh cũ]))</f>
        <v>Tiền Giang</v>
      </c>
    </row>
    <row r="116" spans="1:21" hidden="1" x14ac:dyDescent="0.3">
      <c r="A116" s="211" t="s">
        <v>607</v>
      </c>
      <c r="B116" s="211" t="str">
        <f>IF(Chitieu[[#This Row],[Trạm/DTR]]="DTR","",_xlfn.XLOOKUP(Chitieu[[#This Row],[Trạm/DTR]],Table16[Trạm],Table16[[Admin ]]))</f>
        <v>Phạm Thị Thúy Duy</v>
      </c>
      <c r="C116" s="211" t="str">
        <f>IF(Chitieu[[#This Row],[Trạm/DTR]]="DTR",_xlfn.XLOOKUP(Chitieu[[#This Row],[ID NCC]],DS_NCC_DTR[ID NCC],DS_NCC_DTR[Admin miền]),_xlfn.XLOOKUP(Chitieu[[#This Row],[ID NCC]],Data_TongTram2[ID NCC],Data_TongTram2[Admin Miền]))</f>
        <v>Phạm Thị Thúy Duy</v>
      </c>
      <c r="D116" s="211" t="s">
        <v>560</v>
      </c>
      <c r="E116" s="211" t="str">
        <f>IF(Chitieu[[#This Row],[Trạm/DTR]]="DTR",_xlfn.XLOOKUP(Chitieu[[#This Row],[ID NCC]],DS_NCC_DTR[ID NCC],DS_NCC_DTR[Tên NCC]),_xlfn.XLOOKUP(Chitieu[[#This Row],[ID NCC]],Data_TongTram2[ID NCC],Data_TongTram2[Tên NCC]))</f>
        <v>Văn Cao Cát Tường</v>
      </c>
      <c r="F116" s="211" t="str">
        <f>Chitieu[[#This Row],[ID NCC]]&amp;Chitieu[[#This Row],[Trạm/DTR]]</f>
        <v>001dc00000age2lAAAĐồng Lâm</v>
      </c>
      <c r="G116" s="211" t="s">
        <v>81</v>
      </c>
      <c r="H116" s="211" t="str">
        <f>_xlfn.XLOOKUP(Chitieu[[#This Row],[Loại hàng]],Table59[Column1],Table59[Qui đổi])</f>
        <v>PET chai</v>
      </c>
      <c r="I116" s="211">
        <v>10</v>
      </c>
      <c r="K116" s="211">
        <f>SUMIFS(Table10[Sản lượng Tấn],Table10[Ghi chú],Chitieu[[#This Row],[qui đổi ]],Table10[Column1],Chitieu[[#This Row],[Column1]])</f>
        <v>9.3460000000000001</v>
      </c>
      <c r="L116" s="396">
        <f>IFERROR((Chitieu[[#This Row],[Thực hiện]]/Chitieu[[#This Row],[Chỉ tiêu]]),0)</f>
        <v>0.93459999999999999</v>
      </c>
      <c r="M116" s="396">
        <f>IFERROR((Chitieu[[#This Row],[Thực hiện]]/Chitieu[[#This Row],[PO]]),0)</f>
        <v>0</v>
      </c>
      <c r="N116" s="397">
        <f>IF(Chitieu[[#This Row],[PO Đạt 90%]]&gt;=90%,1,0)</f>
        <v>0</v>
      </c>
      <c r="O116" s="397">
        <f>IF(COUNTIFS($E$4:E116,E116,$A$4:A116,"Trạm")=1,1,0)</f>
        <v>0</v>
      </c>
      <c r="P116" s="397">
        <f>IF(Chitieu[[#This Row],[PO]]&gt;0,1,0)</f>
        <v>0</v>
      </c>
      <c r="Q116" s="397" t="str">
        <f>_xlfn.XLOOKUP(Chitieu[[#This Row],[Tỉnh]],Table9[Tỉnh cũ],Table9[Giám Sát])</f>
        <v>Phạm Huỳnh Hữu Lộc</v>
      </c>
      <c r="R116" s="397" t="str">
        <f>_xlfn.XLOOKUP(Chitieu[[#This Row],[Tỉnh]],Table9[Tỉnh cũ],Table9[Thị Trường])</f>
        <v>Phạm Huỳnh Hữu Lộc</v>
      </c>
      <c r="S116" s="397" t="str">
        <f>_xlfn.XLOOKUP(Chitieu[[#This Row],[Tỉnh]],Table9[Tỉnh cũ],Table9[Khu vực])</f>
        <v>Miền Tây 2</v>
      </c>
      <c r="T116" s="397" t="str">
        <f>IF(Chitieu[[#This Row],[Trạm/DTR]]="DTR","DTR","Trạm")</f>
        <v>Trạm</v>
      </c>
      <c r="U116" s="397" t="str">
        <f>IF(Chitieu[[#This Row],[Trạm/DTR]]="DTR",_xlfn.XLOOKUP(Chitieu[[#This Row],[ID NCC]],DS_NCC_DTR[ID NCC],DS_NCC_DTR[Tỉnh cũ]),_xlfn.XLOOKUP(Chitieu[[#This Row],[ID NCC]],Data_TongTram2[ID NCC],Data_TongTram2[Tỉnh cũ]))</f>
        <v>An Giang</v>
      </c>
    </row>
    <row r="117" spans="1:21" hidden="1" x14ac:dyDescent="0.3">
      <c r="A117" s="211" t="s">
        <v>607</v>
      </c>
      <c r="B117" s="211" t="str">
        <f>IF(Chitieu[[#This Row],[Trạm/DTR]]="DTR","",_xlfn.XLOOKUP(Chitieu[[#This Row],[Trạm/DTR]],Table16[Trạm],Table16[[Admin ]]))</f>
        <v>Phạm Thị Thúy Duy</v>
      </c>
      <c r="C117" s="211" t="str">
        <f>IF(Chitieu[[#This Row],[Trạm/DTR]]="DTR",_xlfn.XLOOKUP(Chitieu[[#This Row],[ID NCC]],DS_NCC_DTR[ID NCC],DS_NCC_DTR[Admin miền]),_xlfn.XLOOKUP(Chitieu[[#This Row],[ID NCC]],Data_TongTram2[ID NCC],Data_TongTram2[Admin Miền]))</f>
        <v>Phạm Thị Thúy Duy</v>
      </c>
      <c r="D117" s="211" t="s">
        <v>585</v>
      </c>
      <c r="E117" s="211" t="str">
        <f>IF(Chitieu[[#This Row],[Trạm/DTR]]="DTR",_xlfn.XLOOKUP(Chitieu[[#This Row],[ID NCC]],DS_NCC_DTR[ID NCC],DS_NCC_DTR[Tên NCC]),_xlfn.XLOOKUP(Chitieu[[#This Row],[ID NCC]],Data_TongTram2[ID NCC],Data_TongTram2[Tên NCC]))</f>
        <v>Lư Chí Tài</v>
      </c>
      <c r="F117" s="211" t="str">
        <f>Chitieu[[#This Row],[ID NCC]]&amp;Chitieu[[#This Row],[Trạm/DTR]]</f>
        <v>001dc00000nWEmpAAGĐồng Lâm</v>
      </c>
      <c r="G117" s="211" t="s">
        <v>81</v>
      </c>
      <c r="H117" s="211" t="str">
        <f>_xlfn.XLOOKUP(Chitieu[[#This Row],[Loại hàng]],Table59[Column1],Table59[Qui đổi])</f>
        <v>PET chai</v>
      </c>
      <c r="I117" s="211">
        <v>5</v>
      </c>
      <c r="K117" s="211">
        <f>SUMIFS(Table10[Sản lượng Tấn],Table10[Ghi chú],Chitieu[[#This Row],[qui đổi ]],Table10[Column1],Chitieu[[#This Row],[Column1]])</f>
        <v>0</v>
      </c>
      <c r="L117" s="396">
        <f>IFERROR((Chitieu[[#This Row],[Thực hiện]]/Chitieu[[#This Row],[Chỉ tiêu]]),0)</f>
        <v>0</v>
      </c>
      <c r="M117" s="396">
        <f>IFERROR((Chitieu[[#This Row],[Thực hiện]]/Chitieu[[#This Row],[PO]]),0)</f>
        <v>0</v>
      </c>
      <c r="N117" s="397">
        <f>IF(Chitieu[[#This Row],[PO Đạt 90%]]&gt;=90%,1,0)</f>
        <v>0</v>
      </c>
      <c r="O117" s="397">
        <f>IF(COUNTIFS($E$4:E117,E117,$A$4:A117,"Trạm")=1,1,0)</f>
        <v>0</v>
      </c>
      <c r="P117" s="397">
        <f>IF(Chitieu[[#This Row],[PO]]&gt;0,1,0)</f>
        <v>0</v>
      </c>
      <c r="Q117" s="397" t="str">
        <f>_xlfn.XLOOKUP(Chitieu[[#This Row],[Tỉnh]],Table9[Tỉnh cũ],Table9[Giám Sát])</f>
        <v>Phạm Huỳnh Hữu Lộc</v>
      </c>
      <c r="R117" s="397" t="str">
        <f>_xlfn.XLOOKUP(Chitieu[[#This Row],[Tỉnh]],Table9[Tỉnh cũ],Table9[Thị Trường])</f>
        <v>Phạm Huỳnh Hữu Lộc</v>
      </c>
      <c r="S117" s="397" t="str">
        <f>_xlfn.XLOOKUP(Chitieu[[#This Row],[Tỉnh]],Table9[Tỉnh cũ],Table9[Khu vực])</f>
        <v>Miền Tây 2</v>
      </c>
      <c r="T117" s="397" t="str">
        <f>IF(Chitieu[[#This Row],[Trạm/DTR]]="DTR","DTR","Trạm")</f>
        <v>Trạm</v>
      </c>
      <c r="U117" s="397" t="str">
        <f>IF(Chitieu[[#This Row],[Trạm/DTR]]="DTR",_xlfn.XLOOKUP(Chitieu[[#This Row],[ID NCC]],DS_NCC_DTR[ID NCC],DS_NCC_DTR[Tỉnh cũ]),_xlfn.XLOOKUP(Chitieu[[#This Row],[ID NCC]],Data_TongTram2[ID NCC],Data_TongTram2[Tỉnh cũ]))</f>
        <v>An Giang</v>
      </c>
    </row>
    <row r="118" spans="1:21" hidden="1" x14ac:dyDescent="0.3">
      <c r="A118" s="211" t="s">
        <v>607</v>
      </c>
      <c r="B118" s="211" t="str">
        <f>IF(Chitieu[[#This Row],[Trạm/DTR]]="DTR","",_xlfn.XLOOKUP(Chitieu[[#This Row],[Trạm/DTR]],Table16[Trạm],Table16[[Admin ]]))</f>
        <v>Phạm Thị Thúy Duy</v>
      </c>
      <c r="C118" s="211" t="str">
        <f>IF(Chitieu[[#This Row],[Trạm/DTR]]="DTR",_xlfn.XLOOKUP(Chitieu[[#This Row],[ID NCC]],DS_NCC_DTR[ID NCC],DS_NCC_DTR[Admin miền]),_xlfn.XLOOKUP(Chitieu[[#This Row],[ID NCC]],Data_TongTram2[ID NCC],Data_TongTram2[Admin Miền]))</f>
        <v>Phạm Thị Thúy Duy</v>
      </c>
      <c r="D118" s="211" t="s">
        <v>1698</v>
      </c>
      <c r="E118" s="211" t="str">
        <f>IF(Chitieu[[#This Row],[Trạm/DTR]]="DTR",_xlfn.XLOOKUP(Chitieu[[#This Row],[ID NCC]],DS_NCC_DTR[ID NCC],DS_NCC_DTR[Tên NCC]),_xlfn.XLOOKUP(Chitieu[[#This Row],[ID NCC]],Data_TongTram2[ID NCC],Data_TongTram2[Tên NCC]))</f>
        <v>Anh Khanh Tri Tôn</v>
      </c>
      <c r="F118" s="211" t="str">
        <f>Chitieu[[#This Row],[ID NCC]]&amp;Chitieu[[#This Row],[Trạm/DTR]]</f>
        <v>001dc00001sUWR4AAOĐồng Lâm</v>
      </c>
      <c r="G118" s="211" t="s">
        <v>81</v>
      </c>
      <c r="H118" s="211" t="str">
        <f>_xlfn.XLOOKUP(Chitieu[[#This Row],[Loại hàng]],Table59[Column1],Table59[Qui đổi])</f>
        <v>PET chai</v>
      </c>
      <c r="I118" s="211">
        <v>5</v>
      </c>
      <c r="K118" s="211">
        <f>SUMIFS(Table10[Sản lượng Tấn],Table10[Ghi chú],Chitieu[[#This Row],[qui đổi ]],Table10[Column1],Chitieu[[#This Row],[Column1]])</f>
        <v>0</v>
      </c>
      <c r="L118" s="396">
        <f>IFERROR((Chitieu[[#This Row],[Thực hiện]]/Chitieu[[#This Row],[Chỉ tiêu]]),0)</f>
        <v>0</v>
      </c>
      <c r="M118" s="396">
        <f>IFERROR((Chitieu[[#This Row],[Thực hiện]]/Chitieu[[#This Row],[PO]]),0)</f>
        <v>0</v>
      </c>
      <c r="N118" s="397">
        <f>IF(Chitieu[[#This Row],[PO Đạt 90%]]&gt;=90%,1,0)</f>
        <v>0</v>
      </c>
      <c r="O118" s="397">
        <f>IF(COUNTIFS($E$4:E118,E118,$A$4:A118,"Trạm")=1,1,0)</f>
        <v>0</v>
      </c>
      <c r="P118" s="397">
        <f>IF(Chitieu[[#This Row],[PO]]&gt;0,1,0)</f>
        <v>0</v>
      </c>
      <c r="Q118" s="397" t="str">
        <f>_xlfn.XLOOKUP(Chitieu[[#This Row],[Tỉnh]],Table9[Tỉnh cũ],Table9[Giám Sát])</f>
        <v>Phạm Huỳnh Hữu Lộc</v>
      </c>
      <c r="R118" s="397" t="str">
        <f>_xlfn.XLOOKUP(Chitieu[[#This Row],[Tỉnh]],Table9[Tỉnh cũ],Table9[Thị Trường])</f>
        <v>Phạm Huỳnh Hữu Lộc</v>
      </c>
      <c r="S118" s="397" t="str">
        <f>_xlfn.XLOOKUP(Chitieu[[#This Row],[Tỉnh]],Table9[Tỉnh cũ],Table9[Khu vực])</f>
        <v>Miền Tây 2</v>
      </c>
      <c r="T118" s="397" t="str">
        <f>IF(Chitieu[[#This Row],[Trạm/DTR]]="DTR","DTR","Trạm")</f>
        <v>Trạm</v>
      </c>
      <c r="U118" s="397" t="str">
        <f>IF(Chitieu[[#This Row],[Trạm/DTR]]="DTR",_xlfn.XLOOKUP(Chitieu[[#This Row],[ID NCC]],DS_NCC_DTR[ID NCC],DS_NCC_DTR[Tỉnh cũ]),_xlfn.XLOOKUP(Chitieu[[#This Row],[ID NCC]],Data_TongTram2[ID NCC],Data_TongTram2[Tỉnh cũ]))</f>
        <v>An Giang</v>
      </c>
    </row>
    <row r="119" spans="1:21" hidden="1" x14ac:dyDescent="0.3">
      <c r="A119" s="211" t="s">
        <v>607</v>
      </c>
      <c r="B119" s="211" t="str">
        <f>IF(Chitieu[[#This Row],[Trạm/DTR]]="DTR","",_xlfn.XLOOKUP(Chitieu[[#This Row],[Trạm/DTR]],Table16[Trạm],Table16[[Admin ]]))</f>
        <v>Phạm Thị Thúy Duy</v>
      </c>
      <c r="C119" s="211" t="str">
        <f>IF(Chitieu[[#This Row],[Trạm/DTR]]="DTR",_xlfn.XLOOKUP(Chitieu[[#This Row],[ID NCC]],DS_NCC_DTR[ID NCC],DS_NCC_DTR[Admin miền]),_xlfn.XLOOKUP(Chitieu[[#This Row],[ID NCC]],Data_TongTram2[ID NCC],Data_TongTram2[Admin Miền]))</f>
        <v>Phạm Thị Thúy Duy</v>
      </c>
      <c r="D119" s="211" t="s">
        <v>638</v>
      </c>
      <c r="E119" s="211" t="str">
        <f>IF(Chitieu[[#This Row],[Trạm/DTR]]="DTR",_xlfn.XLOOKUP(Chitieu[[#This Row],[ID NCC]],DS_NCC_DTR[ID NCC],DS_NCC_DTR[Tên NCC]),_xlfn.XLOOKUP(Chitieu[[#This Row],[ID NCC]],Data_TongTram2[ID NCC],Data_TongTram2[Tên NCC]))</f>
        <v>Anh Ướt</v>
      </c>
      <c r="F119" s="211" t="str">
        <f>Chitieu[[#This Row],[ID NCC]]&amp;Chitieu[[#This Row],[Trạm/DTR]]</f>
        <v>001J3000002HLodIAGĐồng Lâm</v>
      </c>
      <c r="G119" s="211" t="s">
        <v>81</v>
      </c>
      <c r="H119" s="211" t="str">
        <f>_xlfn.XLOOKUP(Chitieu[[#This Row],[Loại hàng]],Table59[Column1],Table59[Qui đổi])</f>
        <v>PET chai</v>
      </c>
      <c r="I119" s="211">
        <v>5</v>
      </c>
      <c r="K119" s="211">
        <f>SUMIFS(Table10[Sản lượng Tấn],Table10[Ghi chú],Chitieu[[#This Row],[qui đổi ]],Table10[Column1],Chitieu[[#This Row],[Column1]])</f>
        <v>0</v>
      </c>
      <c r="L119" s="396">
        <f>IFERROR((Chitieu[[#This Row],[Thực hiện]]/Chitieu[[#This Row],[Chỉ tiêu]]),0)</f>
        <v>0</v>
      </c>
      <c r="M119" s="396">
        <f>IFERROR((Chitieu[[#This Row],[Thực hiện]]/Chitieu[[#This Row],[PO]]),0)</f>
        <v>0</v>
      </c>
      <c r="N119" s="397">
        <f>IF(Chitieu[[#This Row],[PO Đạt 90%]]&gt;=90%,1,0)</f>
        <v>0</v>
      </c>
      <c r="O119" s="397">
        <f>IF(COUNTIFS($E$4:E119,E119,$A$4:A119,"Trạm")=1,1,0)</f>
        <v>0</v>
      </c>
      <c r="P119" s="397">
        <f>IF(Chitieu[[#This Row],[PO]]&gt;0,1,0)</f>
        <v>0</v>
      </c>
      <c r="Q119" s="397" t="str">
        <f>_xlfn.XLOOKUP(Chitieu[[#This Row],[Tỉnh]],Table9[Tỉnh cũ],Table9[Giám Sát])</f>
        <v>Phạm Huỳnh Hữu Lộc</v>
      </c>
      <c r="R119" s="397" t="str">
        <f>_xlfn.XLOOKUP(Chitieu[[#This Row],[Tỉnh]],Table9[Tỉnh cũ],Table9[Thị Trường])</f>
        <v>Phạm Huỳnh Hữu Lộc</v>
      </c>
      <c r="S119" s="397" t="str">
        <f>_xlfn.XLOOKUP(Chitieu[[#This Row],[Tỉnh]],Table9[Tỉnh cũ],Table9[Khu vực])</f>
        <v>Miền Tây 2</v>
      </c>
      <c r="T119" s="397" t="str">
        <f>IF(Chitieu[[#This Row],[Trạm/DTR]]="DTR","DTR","Trạm")</f>
        <v>Trạm</v>
      </c>
      <c r="U119" s="397" t="str">
        <f>IF(Chitieu[[#This Row],[Trạm/DTR]]="DTR",_xlfn.XLOOKUP(Chitieu[[#This Row],[ID NCC]],DS_NCC_DTR[ID NCC],DS_NCC_DTR[Tỉnh cũ]),_xlfn.XLOOKUP(Chitieu[[#This Row],[ID NCC]],Data_TongTram2[ID NCC],Data_TongTram2[Tỉnh cũ]))</f>
        <v>An Giang</v>
      </c>
    </row>
    <row r="120" spans="1:21" hidden="1" x14ac:dyDescent="0.3">
      <c r="A120" s="211" t="s">
        <v>607</v>
      </c>
      <c r="B120" s="211" t="str">
        <f>IF(Chitieu[[#This Row],[Trạm/DTR]]="DTR","",_xlfn.XLOOKUP(Chitieu[[#This Row],[Trạm/DTR]],Table16[Trạm],Table16[[Admin ]]))</f>
        <v>Phạm Thị Thúy Duy</v>
      </c>
      <c r="C120" s="211" t="str">
        <f>IF(Chitieu[[#This Row],[Trạm/DTR]]="DTR",_xlfn.XLOOKUP(Chitieu[[#This Row],[ID NCC]],DS_NCC_DTR[ID NCC],DS_NCC_DTR[Admin miền]),_xlfn.XLOOKUP(Chitieu[[#This Row],[ID NCC]],Data_TongTram2[ID NCC],Data_TongTram2[Admin Miền]))</f>
        <v>Phạm Thị Thúy Duy</v>
      </c>
      <c r="D120" s="211" t="s">
        <v>583</v>
      </c>
      <c r="E120" s="211" t="str">
        <f>IF(Chitieu[[#This Row],[Trạm/DTR]]="DTR",_xlfn.XLOOKUP(Chitieu[[#This Row],[ID NCC]],DS_NCC_DTR[ID NCC],DS_NCC_DTR[Tên NCC]),_xlfn.XLOOKUP(Chitieu[[#This Row],[ID NCC]],Data_TongTram2[ID NCC],Data_TongTram2[Tên NCC]))</f>
        <v>Huỳnh Long Thới</v>
      </c>
      <c r="F120" s="211" t="str">
        <f>Chitieu[[#This Row],[ID NCC]]&amp;Chitieu[[#This Row],[Trạm/DTR]]</f>
        <v>001J3000002HM0cIAGĐồng Lâm</v>
      </c>
      <c r="G120" s="211" t="s">
        <v>81</v>
      </c>
      <c r="H120" s="211" t="str">
        <f>_xlfn.XLOOKUP(Chitieu[[#This Row],[Loại hàng]],Table59[Column1],Table59[Qui đổi])</f>
        <v>PET chai</v>
      </c>
      <c r="I120" s="211">
        <v>5</v>
      </c>
      <c r="K120" s="211">
        <f>SUMIFS(Table10[Sản lượng Tấn],Table10[Ghi chú],Chitieu[[#This Row],[qui đổi ]],Table10[Column1],Chitieu[[#This Row],[Column1]])</f>
        <v>6.0450000000000008</v>
      </c>
      <c r="L120" s="396">
        <f>IFERROR((Chitieu[[#This Row],[Thực hiện]]/Chitieu[[#This Row],[Chỉ tiêu]]),0)</f>
        <v>1.2090000000000001</v>
      </c>
      <c r="M120" s="396">
        <f>IFERROR((Chitieu[[#This Row],[Thực hiện]]/Chitieu[[#This Row],[PO]]),0)</f>
        <v>0</v>
      </c>
      <c r="N120" s="397">
        <f>IF(Chitieu[[#This Row],[PO Đạt 90%]]&gt;=90%,1,0)</f>
        <v>0</v>
      </c>
      <c r="O120" s="397">
        <f>IF(COUNTIFS($E$4:E120,E120,$A$4:A120,"Trạm")=1,1,0)</f>
        <v>0</v>
      </c>
      <c r="P120" s="397">
        <f>IF(Chitieu[[#This Row],[PO]]&gt;0,1,0)</f>
        <v>0</v>
      </c>
      <c r="Q120" s="397" t="str">
        <f>_xlfn.XLOOKUP(Chitieu[[#This Row],[Tỉnh]],Table9[Tỉnh cũ],Table9[Giám Sát])</f>
        <v>Phạm Huỳnh Hữu Lộc</v>
      </c>
      <c r="R120" s="397" t="str">
        <f>_xlfn.XLOOKUP(Chitieu[[#This Row],[Tỉnh]],Table9[Tỉnh cũ],Table9[Thị Trường])</f>
        <v>Phạm Huỳnh Hữu Lộc</v>
      </c>
      <c r="S120" s="397" t="str">
        <f>_xlfn.XLOOKUP(Chitieu[[#This Row],[Tỉnh]],Table9[Tỉnh cũ],Table9[Khu vực])</f>
        <v>Miền Tây 2</v>
      </c>
      <c r="T120" s="397" t="str">
        <f>IF(Chitieu[[#This Row],[Trạm/DTR]]="DTR","DTR","Trạm")</f>
        <v>Trạm</v>
      </c>
      <c r="U120" s="397" t="str">
        <f>IF(Chitieu[[#This Row],[Trạm/DTR]]="DTR",_xlfn.XLOOKUP(Chitieu[[#This Row],[ID NCC]],DS_NCC_DTR[ID NCC],DS_NCC_DTR[Tỉnh cũ]),_xlfn.XLOOKUP(Chitieu[[#This Row],[ID NCC]],Data_TongTram2[ID NCC],Data_TongTram2[Tỉnh cũ]))</f>
        <v>An Giang</v>
      </c>
    </row>
    <row r="121" spans="1:21" hidden="1" x14ac:dyDescent="0.3">
      <c r="A121" s="211" t="s">
        <v>607</v>
      </c>
      <c r="B121" s="211" t="str">
        <f>IF(Chitieu[[#This Row],[Trạm/DTR]]="DTR","",_xlfn.XLOOKUP(Chitieu[[#This Row],[Trạm/DTR]],Table16[Trạm],Table16[[Admin ]]))</f>
        <v>Phạm Thị Thúy Duy</v>
      </c>
      <c r="C121" s="211" t="str">
        <f>IF(Chitieu[[#This Row],[Trạm/DTR]]="DTR",_xlfn.XLOOKUP(Chitieu[[#This Row],[ID NCC]],DS_NCC_DTR[ID NCC],DS_NCC_DTR[Admin miền]),_xlfn.XLOOKUP(Chitieu[[#This Row],[ID NCC]],Data_TongTram2[ID NCC],Data_TongTram2[Admin Miền]))</f>
        <v>Phạm Thị Thúy Duy</v>
      </c>
      <c r="D121" s="211" t="s">
        <v>508</v>
      </c>
      <c r="E121" s="211" t="str">
        <f>IF(Chitieu[[#This Row],[Trạm/DTR]]="DTR",_xlfn.XLOOKUP(Chitieu[[#This Row],[ID NCC]],DS_NCC_DTR[ID NCC],DS_NCC_DTR[Tên NCC]),_xlfn.XLOOKUP(Chitieu[[#This Row],[ID NCC]],Data_TongTram2[ID NCC],Data_TongTram2[Tên NCC]))</f>
        <v>HKD Đỗ Thị Lành</v>
      </c>
      <c r="F121" s="211" t="str">
        <f>Chitieu[[#This Row],[ID NCC]]&amp;Chitieu[[#This Row],[Trạm/DTR]]</f>
        <v>001J3000002HM0LIAWĐồng Lâm</v>
      </c>
      <c r="G121" s="211" t="s">
        <v>81</v>
      </c>
      <c r="H121" s="211" t="str">
        <f>_xlfn.XLOOKUP(Chitieu[[#This Row],[Loại hàng]],Table59[Column1],Table59[Qui đổi])</f>
        <v>PET chai</v>
      </c>
      <c r="I121" s="211">
        <v>30</v>
      </c>
      <c r="K121" s="211">
        <f>SUMIFS(Table10[Sản lượng Tấn],Table10[Ghi chú],Chitieu[[#This Row],[qui đổi ]],Table10[Column1],Chitieu[[#This Row],[Column1]])</f>
        <v>31.715000000000003</v>
      </c>
      <c r="L121" s="396">
        <f>IFERROR((Chitieu[[#This Row],[Thực hiện]]/Chitieu[[#This Row],[Chỉ tiêu]]),0)</f>
        <v>1.0571666666666668</v>
      </c>
      <c r="M121" s="396">
        <f>IFERROR((Chitieu[[#This Row],[Thực hiện]]/Chitieu[[#This Row],[PO]]),0)</f>
        <v>0</v>
      </c>
      <c r="N121" s="397">
        <f>IF(Chitieu[[#This Row],[PO Đạt 90%]]&gt;=90%,1,0)</f>
        <v>0</v>
      </c>
      <c r="O121" s="397">
        <f>IF(COUNTIFS($E$4:E121,E121,$A$4:A121,"Trạm")=1,1,0)</f>
        <v>0</v>
      </c>
      <c r="P121" s="397">
        <f>IF(Chitieu[[#This Row],[PO]]&gt;0,1,0)</f>
        <v>0</v>
      </c>
      <c r="Q121" s="397" t="str">
        <f>_xlfn.XLOOKUP(Chitieu[[#This Row],[Tỉnh]],Table9[Tỉnh cũ],Table9[Giám Sát])</f>
        <v>Phạm Huỳnh Hữu Lộc</v>
      </c>
      <c r="R121" s="397" t="str">
        <f>_xlfn.XLOOKUP(Chitieu[[#This Row],[Tỉnh]],Table9[Tỉnh cũ],Table9[Thị Trường])</f>
        <v>Phạm Huỳnh Hữu Lộc</v>
      </c>
      <c r="S121" s="397" t="str">
        <f>_xlfn.XLOOKUP(Chitieu[[#This Row],[Tỉnh]],Table9[Tỉnh cũ],Table9[Khu vực])</f>
        <v>Miền Tây 2</v>
      </c>
      <c r="T121" s="397" t="str">
        <f>IF(Chitieu[[#This Row],[Trạm/DTR]]="DTR","DTR","Trạm")</f>
        <v>Trạm</v>
      </c>
      <c r="U121" s="397" t="str">
        <f>IF(Chitieu[[#This Row],[Trạm/DTR]]="DTR",_xlfn.XLOOKUP(Chitieu[[#This Row],[ID NCC]],DS_NCC_DTR[ID NCC],DS_NCC_DTR[Tỉnh cũ]),_xlfn.XLOOKUP(Chitieu[[#This Row],[ID NCC]],Data_TongTram2[ID NCC],Data_TongTram2[Tỉnh cũ]))</f>
        <v>An Giang</v>
      </c>
    </row>
    <row r="122" spans="1:21" hidden="1" x14ac:dyDescent="0.3">
      <c r="A122" s="211" t="s">
        <v>607</v>
      </c>
      <c r="B122" s="211" t="str">
        <f>IF(Chitieu[[#This Row],[Trạm/DTR]]="DTR","",_xlfn.XLOOKUP(Chitieu[[#This Row],[Trạm/DTR]],Table16[Trạm],Table16[[Admin ]]))</f>
        <v>Phạm Thị Thúy Duy</v>
      </c>
      <c r="C122" s="211" t="str">
        <f>IF(Chitieu[[#This Row],[Trạm/DTR]]="DTR",_xlfn.XLOOKUP(Chitieu[[#This Row],[ID NCC]],DS_NCC_DTR[ID NCC],DS_NCC_DTR[Admin miền]),_xlfn.XLOOKUP(Chitieu[[#This Row],[ID NCC]],Data_TongTram2[ID NCC],Data_TongTram2[Admin Miền]))</f>
        <v>Phạm Thị Thúy Duy</v>
      </c>
      <c r="D122" s="211" t="s">
        <v>1164</v>
      </c>
      <c r="E122" s="211" t="str">
        <f>IF(Chitieu[[#This Row],[Trạm/DTR]]="DTR",_xlfn.XLOOKUP(Chitieu[[#This Row],[ID NCC]],DS_NCC_DTR[ID NCC],DS_NCC_DTR[Tên NCC]),_xlfn.XLOOKUP(Chitieu[[#This Row],[ID NCC]],Data_TongTram2[ID NCC],Data_TongTram2[Tên NCC]))</f>
        <v>Anh Hùng Thoại Sơn</v>
      </c>
      <c r="F122" s="211" t="str">
        <f>Chitieu[[#This Row],[ID NCC]]&amp;Chitieu[[#This Row],[Trạm/DTR]]</f>
        <v>001J3000002HM0pIAGĐồng Lâm</v>
      </c>
      <c r="G122" s="211" t="s">
        <v>81</v>
      </c>
      <c r="H122" s="211" t="str">
        <f>_xlfn.XLOOKUP(Chitieu[[#This Row],[Loại hàng]],Table59[Column1],Table59[Qui đổi])</f>
        <v>PET chai</v>
      </c>
      <c r="I122" s="211">
        <v>20</v>
      </c>
      <c r="K122" s="211">
        <f>SUMIFS(Table10[Sản lượng Tấn],Table10[Ghi chú],Chitieu[[#This Row],[qui đổi ]],Table10[Column1],Chitieu[[#This Row],[Column1]])</f>
        <v>15.75</v>
      </c>
      <c r="L122" s="396">
        <f>IFERROR((Chitieu[[#This Row],[Thực hiện]]/Chitieu[[#This Row],[Chỉ tiêu]]),0)</f>
        <v>0.78749999999999998</v>
      </c>
      <c r="M122" s="396">
        <f>IFERROR((Chitieu[[#This Row],[Thực hiện]]/Chitieu[[#This Row],[PO]]),0)</f>
        <v>0</v>
      </c>
      <c r="N122" s="397">
        <f>IF(Chitieu[[#This Row],[PO Đạt 90%]]&gt;=90%,1,0)</f>
        <v>0</v>
      </c>
      <c r="O122" s="397">
        <f>IF(COUNTIFS($E$4:E122,E122,$A$4:A122,"Trạm")=1,1,0)</f>
        <v>0</v>
      </c>
      <c r="P122" s="397">
        <f>IF(Chitieu[[#This Row],[PO]]&gt;0,1,0)</f>
        <v>0</v>
      </c>
      <c r="Q122" s="397" t="str">
        <f>_xlfn.XLOOKUP(Chitieu[[#This Row],[Tỉnh]],Table9[Tỉnh cũ],Table9[Giám Sát])</f>
        <v>Phạm Huỳnh Hữu Lộc</v>
      </c>
      <c r="R122" s="397" t="str">
        <f>_xlfn.XLOOKUP(Chitieu[[#This Row],[Tỉnh]],Table9[Tỉnh cũ],Table9[Thị Trường])</f>
        <v>Phạm Huỳnh Hữu Lộc</v>
      </c>
      <c r="S122" s="397" t="str">
        <f>_xlfn.XLOOKUP(Chitieu[[#This Row],[Tỉnh]],Table9[Tỉnh cũ],Table9[Khu vực])</f>
        <v>Miền Tây 2</v>
      </c>
      <c r="T122" s="397" t="str">
        <f>IF(Chitieu[[#This Row],[Trạm/DTR]]="DTR","DTR","Trạm")</f>
        <v>Trạm</v>
      </c>
      <c r="U122" s="397" t="str">
        <f>IF(Chitieu[[#This Row],[Trạm/DTR]]="DTR",_xlfn.XLOOKUP(Chitieu[[#This Row],[ID NCC]],DS_NCC_DTR[ID NCC],DS_NCC_DTR[Tỉnh cũ]),_xlfn.XLOOKUP(Chitieu[[#This Row],[ID NCC]],Data_TongTram2[ID NCC],Data_TongTram2[Tỉnh cũ]))</f>
        <v>An Giang</v>
      </c>
    </row>
    <row r="123" spans="1:21" hidden="1" x14ac:dyDescent="0.3">
      <c r="A123" s="211" t="s">
        <v>607</v>
      </c>
      <c r="B123" s="211" t="str">
        <f>IF(Chitieu[[#This Row],[Trạm/DTR]]="DTR","",_xlfn.XLOOKUP(Chitieu[[#This Row],[Trạm/DTR]],Table16[Trạm],Table16[[Admin ]]))</f>
        <v>Phạm Thị Thúy Duy</v>
      </c>
      <c r="C123" s="211" t="str">
        <f>IF(Chitieu[[#This Row],[Trạm/DTR]]="DTR",_xlfn.XLOOKUP(Chitieu[[#This Row],[ID NCC]],DS_NCC_DTR[ID NCC],DS_NCC_DTR[Admin miền]),_xlfn.XLOOKUP(Chitieu[[#This Row],[ID NCC]],Data_TongTram2[ID NCC],Data_TongTram2[Admin Miền]))</f>
        <v>Phạm Thị Thúy Duy</v>
      </c>
      <c r="D123" s="211" t="s">
        <v>763</v>
      </c>
      <c r="E123" s="211" t="str">
        <f>IF(Chitieu[[#This Row],[Trạm/DTR]]="DTR",_xlfn.XLOOKUP(Chitieu[[#This Row],[ID NCC]],DS_NCC_DTR[ID NCC],DS_NCC_DTR[Tên NCC]),_xlfn.XLOOKUP(Chitieu[[#This Row],[ID NCC]],Data_TongTram2[ID NCC],Data_TongTram2[Tên NCC]))</f>
        <v>Anh Cường (Phạm Văn Bé)</v>
      </c>
      <c r="F123" s="211" t="str">
        <f>Chitieu[[#This Row],[ID NCC]]&amp;Chitieu[[#This Row],[Trạm/DTR]]</f>
        <v>001J3000005FLkGIAWĐồng Lâm</v>
      </c>
      <c r="G123" s="211" t="s">
        <v>81</v>
      </c>
      <c r="H123" s="211" t="str">
        <f>_xlfn.XLOOKUP(Chitieu[[#This Row],[Loại hàng]],Table59[Column1],Table59[Qui đổi])</f>
        <v>PET chai</v>
      </c>
      <c r="I123" s="211">
        <v>2</v>
      </c>
      <c r="K123" s="211">
        <f>SUMIFS(Table10[Sản lượng Tấn],Table10[Ghi chú],Chitieu[[#This Row],[qui đổi ]],Table10[Column1],Chitieu[[#This Row],[Column1]])</f>
        <v>0</v>
      </c>
      <c r="L123" s="396">
        <f>IFERROR((Chitieu[[#This Row],[Thực hiện]]/Chitieu[[#This Row],[Chỉ tiêu]]),0)</f>
        <v>0</v>
      </c>
      <c r="M123" s="396">
        <f>IFERROR((Chitieu[[#This Row],[Thực hiện]]/Chitieu[[#This Row],[PO]]),0)</f>
        <v>0</v>
      </c>
      <c r="N123" s="397">
        <f>IF(Chitieu[[#This Row],[PO Đạt 90%]]&gt;=90%,1,0)</f>
        <v>0</v>
      </c>
      <c r="O123" s="397">
        <f>IF(COUNTIFS($E$4:E123,E123,$A$4:A123,"Trạm")=1,1,0)</f>
        <v>0</v>
      </c>
      <c r="P123" s="397">
        <f>IF(Chitieu[[#This Row],[PO]]&gt;0,1,0)</f>
        <v>0</v>
      </c>
      <c r="Q123" s="397" t="str">
        <f>_xlfn.XLOOKUP(Chitieu[[#This Row],[Tỉnh]],Table9[Tỉnh cũ],Table9[Giám Sát])</f>
        <v>Phạm Huỳnh Hữu Lộc</v>
      </c>
      <c r="R123" s="397" t="str">
        <f>_xlfn.XLOOKUP(Chitieu[[#This Row],[Tỉnh]],Table9[Tỉnh cũ],Table9[Thị Trường])</f>
        <v>Thái Tân Văn</v>
      </c>
      <c r="S123" s="397" t="str">
        <f>_xlfn.XLOOKUP(Chitieu[[#This Row],[Tỉnh]],Table9[Tỉnh cũ],Table9[Khu vực])</f>
        <v>Miền Tây 2</v>
      </c>
      <c r="T123" s="397" t="str">
        <f>IF(Chitieu[[#This Row],[Trạm/DTR]]="DTR","DTR","Trạm")</f>
        <v>Trạm</v>
      </c>
      <c r="U123" s="397" t="str">
        <f>IF(Chitieu[[#This Row],[Trạm/DTR]]="DTR",_xlfn.XLOOKUP(Chitieu[[#This Row],[ID NCC]],DS_NCC_DTR[ID NCC],DS_NCC_DTR[Tỉnh cũ]),_xlfn.XLOOKUP(Chitieu[[#This Row],[ID NCC]],Data_TongTram2[ID NCC],Data_TongTram2[Tỉnh cũ]))</f>
        <v>Bạc Liêu</v>
      </c>
    </row>
    <row r="124" spans="1:21" hidden="1" x14ac:dyDescent="0.3">
      <c r="A124" s="211" t="s">
        <v>607</v>
      </c>
      <c r="B124" s="211" t="str">
        <f>IF(Chitieu[[#This Row],[Trạm/DTR]]="DTR","",_xlfn.XLOOKUP(Chitieu[[#This Row],[Trạm/DTR]],Table16[Trạm],Table16[[Admin ]]))</f>
        <v>Phạm Thị Thúy Duy</v>
      </c>
      <c r="C124" s="211" t="str">
        <f>IF(Chitieu[[#This Row],[Trạm/DTR]]="DTR",_xlfn.XLOOKUP(Chitieu[[#This Row],[ID NCC]],DS_NCC_DTR[ID NCC],DS_NCC_DTR[Admin miền]),_xlfn.XLOOKUP(Chitieu[[#This Row],[ID NCC]],Data_TongTram2[ID NCC],Data_TongTram2[Admin Miền]))</f>
        <v>Phạm Thị Thúy Duy</v>
      </c>
      <c r="D124" s="211" t="s">
        <v>767</v>
      </c>
      <c r="E124" s="211" t="str">
        <f>IF(Chitieu[[#This Row],[Trạm/DTR]]="DTR",_xlfn.XLOOKUP(Chitieu[[#This Row],[ID NCC]],DS_NCC_DTR[ID NCC],DS_NCC_DTR[Tên NCC]),_xlfn.XLOOKUP(Chitieu[[#This Row],[ID NCC]],Data_TongTram2[ID NCC],Data_TongTram2[Tên NCC]))</f>
        <v>Anh Trường Trưởng Tòa</v>
      </c>
      <c r="F124" s="211" t="str">
        <f>Chitieu[[#This Row],[ID NCC]]&amp;Chitieu[[#This Row],[Trạm/DTR]]</f>
        <v>001J300000HYbGRIA1Đồng Lâm</v>
      </c>
      <c r="G124" s="211" t="s">
        <v>81</v>
      </c>
      <c r="H124" s="211" t="str">
        <f>_xlfn.XLOOKUP(Chitieu[[#This Row],[Loại hàng]],Table59[Column1],Table59[Qui đổi])</f>
        <v>PET chai</v>
      </c>
      <c r="I124" s="211">
        <v>3</v>
      </c>
      <c r="K124" s="211">
        <f>SUMIFS(Table10[Sản lượng Tấn],Table10[Ghi chú],Chitieu[[#This Row],[qui đổi ]],Table10[Column1],Chitieu[[#This Row],[Column1]])</f>
        <v>4.79</v>
      </c>
      <c r="L124" s="396">
        <f>IFERROR((Chitieu[[#This Row],[Thực hiện]]/Chitieu[[#This Row],[Chỉ tiêu]]),0)</f>
        <v>1.5966666666666667</v>
      </c>
      <c r="M124" s="396">
        <f>IFERROR((Chitieu[[#This Row],[Thực hiện]]/Chitieu[[#This Row],[PO]]),0)</f>
        <v>0</v>
      </c>
      <c r="N124" s="397">
        <f>IF(Chitieu[[#This Row],[PO Đạt 90%]]&gt;=90%,1,0)</f>
        <v>0</v>
      </c>
      <c r="O124" s="397">
        <f>IF(COUNTIFS($E$4:E124,E124,$A$4:A124,"Trạm")=1,1,0)</f>
        <v>0</v>
      </c>
      <c r="P124" s="397">
        <f>IF(Chitieu[[#This Row],[PO]]&gt;0,1,0)</f>
        <v>0</v>
      </c>
      <c r="Q124" s="397" t="str">
        <f>_xlfn.XLOOKUP(Chitieu[[#This Row],[Tỉnh]],Table9[Tỉnh cũ],Table9[Giám Sát])</f>
        <v>Phạm Huỳnh Hữu Lộc</v>
      </c>
      <c r="R124" s="397" t="str">
        <f>_xlfn.XLOOKUP(Chitieu[[#This Row],[Tỉnh]],Table9[Tỉnh cũ],Table9[Thị Trường])</f>
        <v>Thái Tân Văn</v>
      </c>
      <c r="S124" s="397" t="str">
        <f>_xlfn.XLOOKUP(Chitieu[[#This Row],[Tỉnh]],Table9[Tỉnh cũ],Table9[Khu vực])</f>
        <v>Miền Tây 2</v>
      </c>
      <c r="T124" s="397" t="str">
        <f>IF(Chitieu[[#This Row],[Trạm/DTR]]="DTR","DTR","Trạm")</f>
        <v>Trạm</v>
      </c>
      <c r="U124" s="397" t="str">
        <f>IF(Chitieu[[#This Row],[Trạm/DTR]]="DTR",_xlfn.XLOOKUP(Chitieu[[#This Row],[ID NCC]],DS_NCC_DTR[ID NCC],DS_NCC_DTR[Tỉnh cũ]),_xlfn.XLOOKUP(Chitieu[[#This Row],[ID NCC]],Data_TongTram2[ID NCC],Data_TongTram2[Tỉnh cũ]))</f>
        <v>Bạc Liêu</v>
      </c>
    </row>
    <row r="125" spans="1:21" hidden="1" x14ac:dyDescent="0.3">
      <c r="A125" s="211" t="s">
        <v>607</v>
      </c>
      <c r="B125" s="211" t="str">
        <f>IF(Chitieu[[#This Row],[Trạm/DTR]]="DTR","",_xlfn.XLOOKUP(Chitieu[[#This Row],[Trạm/DTR]],Table16[Trạm],Table16[[Admin ]]))</f>
        <v>Phạm Thị Thúy Duy</v>
      </c>
      <c r="C125" s="211" t="str">
        <f>IF(Chitieu[[#This Row],[Trạm/DTR]]="DTR",_xlfn.XLOOKUP(Chitieu[[#This Row],[ID NCC]],DS_NCC_DTR[ID NCC],DS_NCC_DTR[Admin miền]),_xlfn.XLOOKUP(Chitieu[[#This Row],[ID NCC]],Data_TongTram2[ID NCC],Data_TongTram2[Admin Miền]))</f>
        <v>Phạm Thị Thúy Duy</v>
      </c>
      <c r="D125" s="211" t="s">
        <v>748</v>
      </c>
      <c r="E125" s="211" t="str">
        <f>IF(Chitieu[[#This Row],[Trạm/DTR]]="DTR",_xlfn.XLOOKUP(Chitieu[[#This Row],[ID NCC]],DS_NCC_DTR[ID NCC],DS_NCC_DTR[Tên NCC]),_xlfn.XLOOKUP(Chitieu[[#This Row],[ID NCC]],Data_TongTram2[ID NCC],Data_TongTram2[Tên NCC]))</f>
        <v>Trương Hợp Tác</v>
      </c>
      <c r="F125" s="211" t="str">
        <f>Chitieu[[#This Row],[ID NCC]]&amp;Chitieu[[#This Row],[Trạm/DTR]]</f>
        <v>001dc00000rqU8MAAUĐồng Lâm</v>
      </c>
      <c r="G125" s="211" t="s">
        <v>81</v>
      </c>
      <c r="H125" s="211" t="str">
        <f>_xlfn.XLOOKUP(Chitieu[[#This Row],[Loại hàng]],Table59[Column1],Table59[Qui đổi])</f>
        <v>PET chai</v>
      </c>
      <c r="I125" s="211">
        <v>4</v>
      </c>
      <c r="K125" s="211">
        <f>SUMIFS(Table10[Sản lượng Tấn],Table10[Ghi chú],Chitieu[[#This Row],[qui đổi ]],Table10[Column1],Chitieu[[#This Row],[Column1]])</f>
        <v>2.34</v>
      </c>
      <c r="L125" s="396">
        <f>IFERROR((Chitieu[[#This Row],[Thực hiện]]/Chitieu[[#This Row],[Chỉ tiêu]]),0)</f>
        <v>0.58499999999999996</v>
      </c>
      <c r="M125" s="396">
        <f>IFERROR((Chitieu[[#This Row],[Thực hiện]]/Chitieu[[#This Row],[PO]]),0)</f>
        <v>0</v>
      </c>
      <c r="N125" s="397">
        <f>IF(Chitieu[[#This Row],[PO Đạt 90%]]&gt;=90%,1,0)</f>
        <v>0</v>
      </c>
      <c r="O125" s="397">
        <f>IF(COUNTIFS($E$4:E125,E125,$A$4:A125,"Trạm")=1,1,0)</f>
        <v>0</v>
      </c>
      <c r="P125" s="397">
        <f>IF(Chitieu[[#This Row],[PO]]&gt;0,1,0)</f>
        <v>0</v>
      </c>
      <c r="Q125" s="397" t="str">
        <f>_xlfn.XLOOKUP(Chitieu[[#This Row],[Tỉnh]],Table9[Tỉnh cũ],Table9[Giám Sát])</f>
        <v>Phạm Huỳnh Hữu Lộc</v>
      </c>
      <c r="R125" s="397" t="str">
        <f>_xlfn.XLOOKUP(Chitieu[[#This Row],[Tỉnh]],Table9[Tỉnh cũ],Table9[Thị Trường])</f>
        <v>Thái Tân Văn</v>
      </c>
      <c r="S125" s="397" t="str">
        <f>_xlfn.XLOOKUP(Chitieu[[#This Row],[Tỉnh]],Table9[Tỉnh cũ],Table9[Khu vực])</f>
        <v>Miền Tây 2</v>
      </c>
      <c r="T125" s="397" t="str">
        <f>IF(Chitieu[[#This Row],[Trạm/DTR]]="DTR","DTR","Trạm")</f>
        <v>Trạm</v>
      </c>
      <c r="U125" s="397" t="str">
        <f>IF(Chitieu[[#This Row],[Trạm/DTR]]="DTR",_xlfn.XLOOKUP(Chitieu[[#This Row],[ID NCC]],DS_NCC_DTR[ID NCC],DS_NCC_DTR[Tỉnh cũ]),_xlfn.XLOOKUP(Chitieu[[#This Row],[ID NCC]],Data_TongTram2[ID NCC],Data_TongTram2[Tỉnh cũ]))</f>
        <v>Cà Mau</v>
      </c>
    </row>
    <row r="126" spans="1:21" hidden="1" x14ac:dyDescent="0.3">
      <c r="A126" s="211" t="s">
        <v>607</v>
      </c>
      <c r="B126" s="211" t="str">
        <f>IF(Chitieu[[#This Row],[Trạm/DTR]]="DTR","",_xlfn.XLOOKUP(Chitieu[[#This Row],[Trạm/DTR]],Table16[Trạm],Table16[[Admin ]]))</f>
        <v>Phạm Thị Thúy Duy</v>
      </c>
      <c r="C126" s="211" t="str">
        <f>IF(Chitieu[[#This Row],[Trạm/DTR]]="DTR",_xlfn.XLOOKUP(Chitieu[[#This Row],[ID NCC]],DS_NCC_DTR[ID NCC],DS_NCC_DTR[Admin miền]),_xlfn.XLOOKUP(Chitieu[[#This Row],[ID NCC]],Data_TongTram2[ID NCC],Data_TongTram2[Admin Miền]))</f>
        <v>Phạm Thị Thúy Duy</v>
      </c>
      <c r="D126" s="211" t="s">
        <v>749</v>
      </c>
      <c r="E126" s="211" t="str">
        <f>IF(Chitieu[[#This Row],[Trạm/DTR]]="DTR",_xlfn.XLOOKUP(Chitieu[[#This Row],[ID NCC]],DS_NCC_DTR[ID NCC],DS_NCC_DTR[Tên NCC]),_xlfn.XLOOKUP(Chitieu[[#This Row],[ID NCC]],Data_TongTram2[ID NCC],Data_TongTram2[Tên NCC]))</f>
        <v>Ncc Mẫn</v>
      </c>
      <c r="F126" s="211" t="str">
        <f>Chitieu[[#This Row],[ID NCC]]&amp;Chitieu[[#This Row],[Trạm/DTR]]</f>
        <v>001dc00000tdpnlAAAĐồng Lâm</v>
      </c>
      <c r="G126" s="211" t="s">
        <v>81</v>
      </c>
      <c r="H126" s="211" t="str">
        <f>_xlfn.XLOOKUP(Chitieu[[#This Row],[Loại hàng]],Table59[Column1],Table59[Qui đổi])</f>
        <v>PET chai</v>
      </c>
      <c r="I126" s="211">
        <v>4</v>
      </c>
      <c r="K126" s="211">
        <f>SUMIFS(Table10[Sản lượng Tấn],Table10[Ghi chú],Chitieu[[#This Row],[qui đổi ]],Table10[Column1],Chitieu[[#This Row],[Column1]])</f>
        <v>0</v>
      </c>
      <c r="L126" s="396">
        <f>IFERROR((Chitieu[[#This Row],[Thực hiện]]/Chitieu[[#This Row],[Chỉ tiêu]]),0)</f>
        <v>0</v>
      </c>
      <c r="M126" s="396">
        <f>IFERROR((Chitieu[[#This Row],[Thực hiện]]/Chitieu[[#This Row],[PO]]),0)</f>
        <v>0</v>
      </c>
      <c r="N126" s="397">
        <f>IF(Chitieu[[#This Row],[PO Đạt 90%]]&gt;=90%,1,0)</f>
        <v>0</v>
      </c>
      <c r="O126" s="397">
        <f>IF(COUNTIFS($E$4:E126,E126,$A$4:A126,"Trạm")=1,1,0)</f>
        <v>0</v>
      </c>
      <c r="P126" s="397">
        <f>IF(Chitieu[[#This Row],[PO]]&gt;0,1,0)</f>
        <v>0</v>
      </c>
      <c r="Q126" s="397" t="str">
        <f>_xlfn.XLOOKUP(Chitieu[[#This Row],[Tỉnh]],Table9[Tỉnh cũ],Table9[Giám Sát])</f>
        <v>Phạm Huỳnh Hữu Lộc</v>
      </c>
      <c r="R126" s="397" t="str">
        <f>_xlfn.XLOOKUP(Chitieu[[#This Row],[Tỉnh]],Table9[Tỉnh cũ],Table9[Thị Trường])</f>
        <v>Thái Tân Văn</v>
      </c>
      <c r="S126" s="397" t="str">
        <f>_xlfn.XLOOKUP(Chitieu[[#This Row],[Tỉnh]],Table9[Tỉnh cũ],Table9[Khu vực])</f>
        <v>Miền Tây 2</v>
      </c>
      <c r="T126" s="397" t="str">
        <f>IF(Chitieu[[#This Row],[Trạm/DTR]]="DTR","DTR","Trạm")</f>
        <v>Trạm</v>
      </c>
      <c r="U126" s="397" t="str">
        <f>IF(Chitieu[[#This Row],[Trạm/DTR]]="DTR",_xlfn.XLOOKUP(Chitieu[[#This Row],[ID NCC]],DS_NCC_DTR[ID NCC],DS_NCC_DTR[Tỉnh cũ]),_xlfn.XLOOKUP(Chitieu[[#This Row],[ID NCC]],Data_TongTram2[ID NCC],Data_TongTram2[Tỉnh cũ]))</f>
        <v>Cà Mau</v>
      </c>
    </row>
    <row r="127" spans="1:21" hidden="1" x14ac:dyDescent="0.3">
      <c r="A127" s="211" t="s">
        <v>607</v>
      </c>
      <c r="B127" s="211" t="str">
        <f>IF(Chitieu[[#This Row],[Trạm/DTR]]="DTR","",_xlfn.XLOOKUP(Chitieu[[#This Row],[Trạm/DTR]],Table16[Trạm],Table16[[Admin ]]))</f>
        <v>Phạm Thị Thúy Duy</v>
      </c>
      <c r="C127" s="211" t="str">
        <f>IF(Chitieu[[#This Row],[Trạm/DTR]]="DTR",_xlfn.XLOOKUP(Chitieu[[#This Row],[ID NCC]],DS_NCC_DTR[ID NCC],DS_NCC_DTR[Admin miền]),_xlfn.XLOOKUP(Chitieu[[#This Row],[ID NCC]],Data_TongTram2[ID NCC],Data_TongTram2[Admin Miền]))</f>
        <v>Phạm Thị Thúy Duy</v>
      </c>
      <c r="D127" s="211" t="s">
        <v>505</v>
      </c>
      <c r="E127" s="211" t="str">
        <f>IF(Chitieu[[#This Row],[Trạm/DTR]]="DTR",_xlfn.XLOOKUP(Chitieu[[#This Row],[ID NCC]],DS_NCC_DTR[ID NCC],DS_NCC_DTR[Tên NCC]),_xlfn.XLOOKUP(Chitieu[[#This Row],[ID NCC]],Data_TongTram2[ID NCC],Data_TongTram2[Tên NCC]))</f>
        <v>Hà Quốc Khanh</v>
      </c>
      <c r="F127" s="211" t="str">
        <f>Chitieu[[#This Row],[ID NCC]]&amp;Chitieu[[#This Row],[Trạm/DTR]]</f>
        <v>001dc00000ucOPFAA2Đồng Lâm</v>
      </c>
      <c r="G127" s="211" t="s">
        <v>81</v>
      </c>
      <c r="H127" s="211" t="str">
        <f>_xlfn.XLOOKUP(Chitieu[[#This Row],[Loại hàng]],Table59[Column1],Table59[Qui đổi])</f>
        <v>PET chai</v>
      </c>
      <c r="I127" s="211">
        <v>5</v>
      </c>
      <c r="K127" s="211">
        <f>SUMIFS(Table10[Sản lượng Tấn],Table10[Ghi chú],Chitieu[[#This Row],[qui đổi ]],Table10[Column1],Chitieu[[#This Row],[Column1]])</f>
        <v>0</v>
      </c>
      <c r="L127" s="396">
        <f>IFERROR((Chitieu[[#This Row],[Thực hiện]]/Chitieu[[#This Row],[Chỉ tiêu]]),0)</f>
        <v>0</v>
      </c>
      <c r="M127" s="396">
        <f>IFERROR((Chitieu[[#This Row],[Thực hiện]]/Chitieu[[#This Row],[PO]]),0)</f>
        <v>0</v>
      </c>
      <c r="N127" s="397">
        <f>IF(Chitieu[[#This Row],[PO Đạt 90%]]&gt;=90%,1,0)</f>
        <v>0</v>
      </c>
      <c r="O127" s="397">
        <f>IF(COUNTIFS($E$4:E127,E127,$A$4:A127,"Trạm")=1,1,0)</f>
        <v>0</v>
      </c>
      <c r="P127" s="397">
        <f>IF(Chitieu[[#This Row],[PO]]&gt;0,1,0)</f>
        <v>0</v>
      </c>
      <c r="Q127" s="397" t="str">
        <f>_xlfn.XLOOKUP(Chitieu[[#This Row],[Tỉnh]],Table9[Tỉnh cũ],Table9[Giám Sát])</f>
        <v>Phạm Huỳnh Hữu Lộc</v>
      </c>
      <c r="R127" s="397" t="str">
        <f>_xlfn.XLOOKUP(Chitieu[[#This Row],[Tỉnh]],Table9[Tỉnh cũ],Table9[Thị Trường])</f>
        <v>Thái Tân Văn</v>
      </c>
      <c r="S127" s="397" t="str">
        <f>_xlfn.XLOOKUP(Chitieu[[#This Row],[Tỉnh]],Table9[Tỉnh cũ],Table9[Khu vực])</f>
        <v>Miền Tây 2</v>
      </c>
      <c r="T127" s="397" t="str">
        <f>IF(Chitieu[[#This Row],[Trạm/DTR]]="DTR","DTR","Trạm")</f>
        <v>Trạm</v>
      </c>
      <c r="U127" s="397" t="str">
        <f>IF(Chitieu[[#This Row],[Trạm/DTR]]="DTR",_xlfn.XLOOKUP(Chitieu[[#This Row],[ID NCC]],DS_NCC_DTR[ID NCC],DS_NCC_DTR[Tỉnh cũ]),_xlfn.XLOOKUP(Chitieu[[#This Row],[ID NCC]],Data_TongTram2[ID NCC],Data_TongTram2[Tỉnh cũ]))</f>
        <v>Cà Mau</v>
      </c>
    </row>
    <row r="128" spans="1:21" hidden="1" x14ac:dyDescent="0.3">
      <c r="A128" s="211" t="s">
        <v>607</v>
      </c>
      <c r="B128" s="211" t="str">
        <f>IF(Chitieu[[#This Row],[Trạm/DTR]]="DTR","",_xlfn.XLOOKUP(Chitieu[[#This Row],[Trạm/DTR]],Table16[Trạm],Table16[[Admin ]]))</f>
        <v>Phạm Thị Thúy Duy</v>
      </c>
      <c r="C128" s="211" t="str">
        <f>IF(Chitieu[[#This Row],[Trạm/DTR]]="DTR",_xlfn.XLOOKUP(Chitieu[[#This Row],[ID NCC]],DS_NCC_DTR[ID NCC],DS_NCC_DTR[Admin miền]),_xlfn.XLOOKUP(Chitieu[[#This Row],[ID NCC]],Data_TongTram2[ID NCC],Data_TongTram2[Admin Miền]))</f>
        <v>Phạm Thị Thúy Duy</v>
      </c>
      <c r="D128" s="211" t="s">
        <v>772</v>
      </c>
      <c r="E128" s="211" t="str">
        <f>IF(Chitieu[[#This Row],[Trạm/DTR]]="DTR",_xlfn.XLOOKUP(Chitieu[[#This Row],[ID NCC]],DS_NCC_DTR[ID NCC],DS_NCC_DTR[Tên NCC]),_xlfn.XLOOKUP(Chitieu[[#This Row],[ID NCC]],Data_TongTram2[ID NCC],Data_TongTram2[Tên NCC]))</f>
        <v>Thiện An Recycling</v>
      </c>
      <c r="F128" s="211" t="str">
        <f>Chitieu[[#This Row],[ID NCC]]&amp;Chitieu[[#This Row],[Trạm/DTR]]</f>
        <v>001dc000014o4lcAAAĐồng Lâm</v>
      </c>
      <c r="G128" s="211" t="s">
        <v>81</v>
      </c>
      <c r="H128" s="211" t="str">
        <f>_xlfn.XLOOKUP(Chitieu[[#This Row],[Loại hàng]],Table59[Column1],Table59[Qui đổi])</f>
        <v>PET chai</v>
      </c>
      <c r="I128" s="211">
        <v>50</v>
      </c>
      <c r="K128" s="211">
        <f>SUMIFS(Table10[Sản lượng Tấn],Table10[Ghi chú],Chitieu[[#This Row],[qui đổi ]],Table10[Column1],Chitieu[[#This Row],[Column1]])</f>
        <v>50.369</v>
      </c>
      <c r="L128" s="396">
        <f>IFERROR((Chitieu[[#This Row],[Thực hiện]]/Chitieu[[#This Row],[Chỉ tiêu]]),0)</f>
        <v>1.0073799999999999</v>
      </c>
      <c r="M128" s="396">
        <f>IFERROR((Chitieu[[#This Row],[Thực hiện]]/Chitieu[[#This Row],[PO]]),0)</f>
        <v>0</v>
      </c>
      <c r="N128" s="397">
        <f>IF(Chitieu[[#This Row],[PO Đạt 90%]]&gt;=90%,1,0)</f>
        <v>0</v>
      </c>
      <c r="O128" s="397">
        <f>IF(COUNTIFS($E$4:E128,E128,$A$4:A128,"Trạm")=1,1,0)</f>
        <v>0</v>
      </c>
      <c r="P128" s="397">
        <f>IF(Chitieu[[#This Row],[PO]]&gt;0,1,0)</f>
        <v>0</v>
      </c>
      <c r="Q128" s="397" t="str">
        <f>_xlfn.XLOOKUP(Chitieu[[#This Row],[Tỉnh]],Table9[Tỉnh cũ],Table9[Giám Sát])</f>
        <v>Phạm Huỳnh Hữu Lộc</v>
      </c>
      <c r="R128" s="397" t="str">
        <f>_xlfn.XLOOKUP(Chitieu[[#This Row],[Tỉnh]],Table9[Tỉnh cũ],Table9[Thị Trường])</f>
        <v>Thái Tân Văn</v>
      </c>
      <c r="S128" s="397" t="str">
        <f>_xlfn.XLOOKUP(Chitieu[[#This Row],[Tỉnh]],Table9[Tỉnh cũ],Table9[Khu vực])</f>
        <v>Miền Tây 2</v>
      </c>
      <c r="T128" s="397" t="str">
        <f>IF(Chitieu[[#This Row],[Trạm/DTR]]="DTR","DTR","Trạm")</f>
        <v>Trạm</v>
      </c>
      <c r="U128" s="397" t="str">
        <f>IF(Chitieu[[#This Row],[Trạm/DTR]]="DTR",_xlfn.XLOOKUP(Chitieu[[#This Row],[ID NCC]],DS_NCC_DTR[ID NCC],DS_NCC_DTR[Tỉnh cũ]),_xlfn.XLOOKUP(Chitieu[[#This Row],[ID NCC]],Data_TongTram2[ID NCC],Data_TongTram2[Tỉnh cũ]))</f>
        <v>Cà Mau</v>
      </c>
    </row>
    <row r="129" spans="1:21" hidden="1" x14ac:dyDescent="0.3">
      <c r="A129" s="211" t="s">
        <v>607</v>
      </c>
      <c r="B129" s="211" t="str">
        <f>IF(Chitieu[[#This Row],[Trạm/DTR]]="DTR","",_xlfn.XLOOKUP(Chitieu[[#This Row],[Trạm/DTR]],Table16[Trạm],Table16[[Admin ]]))</f>
        <v>Phạm Thị Thúy Duy</v>
      </c>
      <c r="C129" s="211" t="str">
        <f>IF(Chitieu[[#This Row],[Trạm/DTR]]="DTR",_xlfn.XLOOKUP(Chitieu[[#This Row],[ID NCC]],DS_NCC_DTR[ID NCC],DS_NCC_DTR[Admin miền]),_xlfn.XLOOKUP(Chitieu[[#This Row],[ID NCC]],Data_TongTram2[ID NCC],Data_TongTram2[Admin Miền]))</f>
        <v>Phạm Thị Thúy Duy</v>
      </c>
      <c r="D129" s="211" t="s">
        <v>1725</v>
      </c>
      <c r="E129" s="211" t="str">
        <f>IF(Chitieu[[#This Row],[Trạm/DTR]]="DTR",_xlfn.XLOOKUP(Chitieu[[#This Row],[ID NCC]],DS_NCC_DTR[ID NCC],DS_NCC_DTR[Tên NCC]),_xlfn.XLOOKUP(Chitieu[[#This Row],[ID NCC]],Data_TongTram2[ID NCC],Data_TongTram2[Tên NCC]))</f>
        <v>Hkd Châu Phát</v>
      </c>
      <c r="F129" s="211" t="str">
        <f>Chitieu[[#This Row],[ID NCC]]&amp;Chitieu[[#This Row],[Trạm/DTR]]</f>
        <v>001J3000002HLdTIAWĐồng Lâm</v>
      </c>
      <c r="G129" s="211" t="s">
        <v>81</v>
      </c>
      <c r="H129" s="211" t="str">
        <f>_xlfn.XLOOKUP(Chitieu[[#This Row],[Loại hàng]],Table59[Column1],Table59[Qui đổi])</f>
        <v>PET chai</v>
      </c>
      <c r="I129" s="211">
        <v>5</v>
      </c>
      <c r="K129" s="211">
        <f>SUMIFS(Table10[Sản lượng Tấn],Table10[Ghi chú],Chitieu[[#This Row],[qui đổi ]],Table10[Column1],Chitieu[[#This Row],[Column1]])</f>
        <v>0</v>
      </c>
      <c r="L129" s="396">
        <f>IFERROR((Chitieu[[#This Row],[Thực hiện]]/Chitieu[[#This Row],[Chỉ tiêu]]),0)</f>
        <v>0</v>
      </c>
      <c r="M129" s="396">
        <f>IFERROR((Chitieu[[#This Row],[Thực hiện]]/Chitieu[[#This Row],[PO]]),0)</f>
        <v>0</v>
      </c>
      <c r="N129" s="397">
        <f>IF(Chitieu[[#This Row],[PO Đạt 90%]]&gt;=90%,1,0)</f>
        <v>0</v>
      </c>
      <c r="O129" s="397">
        <f>IF(COUNTIFS($E$4:E129,E129,$A$4:A129,"Trạm")=1,1,0)</f>
        <v>0</v>
      </c>
      <c r="P129" s="397">
        <f>IF(Chitieu[[#This Row],[PO]]&gt;0,1,0)</f>
        <v>0</v>
      </c>
      <c r="Q129" s="397" t="str">
        <f>_xlfn.XLOOKUP(Chitieu[[#This Row],[Tỉnh]],Table9[Tỉnh cũ],Table9[Giám Sát])</f>
        <v>Phạm Huỳnh Hữu Lộc</v>
      </c>
      <c r="R129" s="397" t="str">
        <f>_xlfn.XLOOKUP(Chitieu[[#This Row],[Tỉnh]],Table9[Tỉnh cũ],Table9[Thị Trường])</f>
        <v>Thái Tân Văn</v>
      </c>
      <c r="S129" s="397" t="str">
        <f>_xlfn.XLOOKUP(Chitieu[[#This Row],[Tỉnh]],Table9[Tỉnh cũ],Table9[Khu vực])</f>
        <v>Miền Tây 2</v>
      </c>
      <c r="T129" s="397" t="str">
        <f>IF(Chitieu[[#This Row],[Trạm/DTR]]="DTR","DTR","Trạm")</f>
        <v>Trạm</v>
      </c>
      <c r="U129" s="397" t="str">
        <f>IF(Chitieu[[#This Row],[Trạm/DTR]]="DTR",_xlfn.XLOOKUP(Chitieu[[#This Row],[ID NCC]],DS_NCC_DTR[ID NCC],DS_NCC_DTR[Tỉnh cũ]),_xlfn.XLOOKUP(Chitieu[[#This Row],[ID NCC]],Data_TongTram2[ID NCC],Data_TongTram2[Tỉnh cũ]))</f>
        <v>Cà Mau</v>
      </c>
    </row>
    <row r="130" spans="1:21" hidden="1" x14ac:dyDescent="0.3">
      <c r="A130" s="211" t="s">
        <v>607</v>
      </c>
      <c r="B130" s="211" t="str">
        <f>IF(Chitieu[[#This Row],[Trạm/DTR]]="DTR","",_xlfn.XLOOKUP(Chitieu[[#This Row],[Trạm/DTR]],Table16[Trạm],Table16[[Admin ]]))</f>
        <v>Phạm Thị Thúy Duy</v>
      </c>
      <c r="C130" s="211" t="str">
        <f>IF(Chitieu[[#This Row],[Trạm/DTR]]="DTR",_xlfn.XLOOKUP(Chitieu[[#This Row],[ID NCC]],DS_NCC_DTR[ID NCC],DS_NCC_DTR[Admin miền]),_xlfn.XLOOKUP(Chitieu[[#This Row],[ID NCC]],Data_TongTram2[ID NCC],Data_TongTram2[Admin Miền]))</f>
        <v>Phạm Thị Thúy Duy</v>
      </c>
      <c r="D130" s="211" t="s">
        <v>755</v>
      </c>
      <c r="E130" s="211" t="str">
        <f>IF(Chitieu[[#This Row],[Trạm/DTR]]="DTR",_xlfn.XLOOKUP(Chitieu[[#This Row],[ID NCC]],DS_NCC_DTR[ID NCC],DS_NCC_DTR[Tên NCC]),_xlfn.XLOOKUP(Chitieu[[#This Row],[ID NCC]],Data_TongTram2[ID NCC],Data_TongTram2[Tên NCC]))</f>
        <v>Tài Cái Nước</v>
      </c>
      <c r="F130" s="211" t="str">
        <f>Chitieu[[#This Row],[ID NCC]]&amp;Chitieu[[#This Row],[Trạm/DTR]]</f>
        <v>001J3000002HLr7IAGĐồng Lâm</v>
      </c>
      <c r="G130" s="211" t="s">
        <v>81</v>
      </c>
      <c r="H130" s="211" t="str">
        <f>_xlfn.XLOOKUP(Chitieu[[#This Row],[Loại hàng]],Table59[Column1],Table59[Qui đổi])</f>
        <v>PET chai</v>
      </c>
      <c r="I130" s="211">
        <v>5</v>
      </c>
      <c r="K130" s="211">
        <f>SUMIFS(Table10[Sản lượng Tấn],Table10[Ghi chú],Chitieu[[#This Row],[qui đổi ]],Table10[Column1],Chitieu[[#This Row],[Column1]])</f>
        <v>0</v>
      </c>
      <c r="L130" s="396">
        <f>IFERROR((Chitieu[[#This Row],[Thực hiện]]/Chitieu[[#This Row],[Chỉ tiêu]]),0)</f>
        <v>0</v>
      </c>
      <c r="M130" s="396">
        <f>IFERROR((Chitieu[[#This Row],[Thực hiện]]/Chitieu[[#This Row],[PO]]),0)</f>
        <v>0</v>
      </c>
      <c r="N130" s="397">
        <f>IF(Chitieu[[#This Row],[PO Đạt 90%]]&gt;=90%,1,0)</f>
        <v>0</v>
      </c>
      <c r="O130" s="397">
        <f>IF(COUNTIFS($E$4:E130,E130,$A$4:A130,"Trạm")=1,1,0)</f>
        <v>0</v>
      </c>
      <c r="P130" s="397">
        <f>IF(Chitieu[[#This Row],[PO]]&gt;0,1,0)</f>
        <v>0</v>
      </c>
      <c r="Q130" s="397" t="str">
        <f>_xlfn.XLOOKUP(Chitieu[[#This Row],[Tỉnh]],Table9[Tỉnh cũ],Table9[Giám Sát])</f>
        <v>Phạm Huỳnh Hữu Lộc</v>
      </c>
      <c r="R130" s="397" t="str">
        <f>_xlfn.XLOOKUP(Chitieu[[#This Row],[Tỉnh]],Table9[Tỉnh cũ],Table9[Thị Trường])</f>
        <v>Thái Tân Văn</v>
      </c>
      <c r="S130" s="397" t="str">
        <f>_xlfn.XLOOKUP(Chitieu[[#This Row],[Tỉnh]],Table9[Tỉnh cũ],Table9[Khu vực])</f>
        <v>Miền Tây 2</v>
      </c>
      <c r="T130" s="397" t="str">
        <f>IF(Chitieu[[#This Row],[Trạm/DTR]]="DTR","DTR","Trạm")</f>
        <v>Trạm</v>
      </c>
      <c r="U130" s="397" t="str">
        <f>IF(Chitieu[[#This Row],[Trạm/DTR]]="DTR",_xlfn.XLOOKUP(Chitieu[[#This Row],[ID NCC]],DS_NCC_DTR[ID NCC],DS_NCC_DTR[Tỉnh cũ]),_xlfn.XLOOKUP(Chitieu[[#This Row],[ID NCC]],Data_TongTram2[ID NCC],Data_TongTram2[Tỉnh cũ]))</f>
        <v>Cà Mau</v>
      </c>
    </row>
    <row r="131" spans="1:21" hidden="1" x14ac:dyDescent="0.3">
      <c r="A131" s="211" t="s">
        <v>607</v>
      </c>
      <c r="B131" s="211" t="str">
        <f>IF(Chitieu[[#This Row],[Trạm/DTR]]="DTR","",_xlfn.XLOOKUP(Chitieu[[#This Row],[Trạm/DTR]],Table16[Trạm],Table16[[Admin ]]))</f>
        <v>Phạm Thị Thúy Duy</v>
      </c>
      <c r="C131" s="211" t="str">
        <f>IF(Chitieu[[#This Row],[Trạm/DTR]]="DTR",_xlfn.XLOOKUP(Chitieu[[#This Row],[ID NCC]],DS_NCC_DTR[ID NCC],DS_NCC_DTR[Admin miền]),_xlfn.XLOOKUP(Chitieu[[#This Row],[ID NCC]],Data_TongTram2[ID NCC],Data_TongTram2[Admin Miền]))</f>
        <v>Phạm Thị Thúy Duy</v>
      </c>
      <c r="D131" s="211" t="s">
        <v>587</v>
      </c>
      <c r="E131" s="211" t="str">
        <f>IF(Chitieu[[#This Row],[Trạm/DTR]]="DTR",_xlfn.XLOOKUP(Chitieu[[#This Row],[ID NCC]],DS_NCC_DTR[ID NCC],DS_NCC_DTR[Tên NCC]),_xlfn.XLOOKUP(Chitieu[[#This Row],[ID NCC]],Data_TongTram2[ID NCC],Data_TongTram2[Tên NCC]))</f>
        <v>Trần Thanh Vũ</v>
      </c>
      <c r="F131" s="211" t="str">
        <f>Chitieu[[#This Row],[ID NCC]]&amp;Chitieu[[#This Row],[Trạm/DTR]]</f>
        <v>001dc00000QpttAAARĐồng Lâm</v>
      </c>
      <c r="G131" s="211" t="s">
        <v>81</v>
      </c>
      <c r="H131" s="211" t="str">
        <f>_xlfn.XLOOKUP(Chitieu[[#This Row],[Loại hàng]],Table59[Column1],Table59[Qui đổi])</f>
        <v>PET chai</v>
      </c>
      <c r="I131" s="211">
        <v>13</v>
      </c>
      <c r="K131" s="211">
        <f>SUMIFS(Table10[Sản lượng Tấn],Table10[Ghi chú],Chitieu[[#This Row],[qui đổi ]],Table10[Column1],Chitieu[[#This Row],[Column1]])</f>
        <v>5.38</v>
      </c>
      <c r="L131" s="396">
        <f>IFERROR((Chitieu[[#This Row],[Thực hiện]]/Chitieu[[#This Row],[Chỉ tiêu]]),0)</f>
        <v>0.41384615384615386</v>
      </c>
      <c r="M131" s="396">
        <f>IFERROR((Chitieu[[#This Row],[Thực hiện]]/Chitieu[[#This Row],[PO]]),0)</f>
        <v>0</v>
      </c>
      <c r="N131" s="397">
        <f>IF(Chitieu[[#This Row],[PO Đạt 90%]]&gt;=90%,1,0)</f>
        <v>0</v>
      </c>
      <c r="O131" s="397">
        <f>IF(COUNTIFS($E$4:E131,E131,$A$4:A131,"Trạm")=1,1,0)</f>
        <v>0</v>
      </c>
      <c r="P131" s="397">
        <f>IF(Chitieu[[#This Row],[PO]]&gt;0,1,0)</f>
        <v>0</v>
      </c>
      <c r="Q131" s="397" t="str">
        <f>_xlfn.XLOOKUP(Chitieu[[#This Row],[Tỉnh]],Table9[Tỉnh cũ],Table9[Giám Sát])</f>
        <v>Phạm Huỳnh Hữu Lộc</v>
      </c>
      <c r="R131" s="397" t="str">
        <f>_xlfn.XLOOKUP(Chitieu[[#This Row],[Tỉnh]],Table9[Tỉnh cũ],Table9[Thị Trường])</f>
        <v>Nguyễn Ngọc Lâm</v>
      </c>
      <c r="S131" s="397" t="str">
        <f>_xlfn.XLOOKUP(Chitieu[[#This Row],[Tỉnh]],Table9[Tỉnh cũ],Table9[Khu vực])</f>
        <v>Miền Tây 2</v>
      </c>
      <c r="T131" s="397" t="str">
        <f>IF(Chitieu[[#This Row],[Trạm/DTR]]="DTR","DTR","Trạm")</f>
        <v>Trạm</v>
      </c>
      <c r="U131" s="397" t="str">
        <f>IF(Chitieu[[#This Row],[Trạm/DTR]]="DTR",_xlfn.XLOOKUP(Chitieu[[#This Row],[ID NCC]],DS_NCC_DTR[ID NCC],DS_NCC_DTR[Tỉnh cũ]),_xlfn.XLOOKUP(Chitieu[[#This Row],[ID NCC]],Data_TongTram2[ID NCC],Data_TongTram2[Tỉnh cũ]))</f>
        <v>Cần Thơ</v>
      </c>
    </row>
    <row r="132" spans="1:21" hidden="1" x14ac:dyDescent="0.3">
      <c r="A132" s="211" t="s">
        <v>607</v>
      </c>
      <c r="B132" s="211" t="str">
        <f>IF(Chitieu[[#This Row],[Trạm/DTR]]="DTR","",_xlfn.XLOOKUP(Chitieu[[#This Row],[Trạm/DTR]],Table16[Trạm],Table16[[Admin ]]))</f>
        <v>Phạm Thị Thúy Duy</v>
      </c>
      <c r="C132" s="211" t="str">
        <f>IF(Chitieu[[#This Row],[Trạm/DTR]]="DTR",_xlfn.XLOOKUP(Chitieu[[#This Row],[ID NCC]],DS_NCC_DTR[ID NCC],DS_NCC_DTR[Admin miền]),_xlfn.XLOOKUP(Chitieu[[#This Row],[ID NCC]],Data_TongTram2[ID NCC],Data_TongTram2[Admin Miền]))</f>
        <v>Phạm Thị Thúy Duy</v>
      </c>
      <c r="D132" s="211" t="s">
        <v>589</v>
      </c>
      <c r="E132" s="211" t="str">
        <f>IF(Chitieu[[#This Row],[Trạm/DTR]]="DTR",_xlfn.XLOOKUP(Chitieu[[#This Row],[ID NCC]],DS_NCC_DTR[ID NCC],DS_NCC_DTR[Tên NCC]),_xlfn.XLOOKUP(Chitieu[[#This Row],[ID NCC]],Data_TongTram2[ID NCC],Data_TongTram2[Tên NCC]))</f>
        <v>Cn Công Ty Cp Sx Tm Đại Hồng Phúc Tại Cần Thơ</v>
      </c>
      <c r="F132" s="211" t="str">
        <f>Chitieu[[#This Row],[ID NCC]]&amp;Chitieu[[#This Row],[Trạm/DTR]]</f>
        <v>001dc00000ScS6PAAVĐồng Lâm</v>
      </c>
      <c r="G132" s="211" t="s">
        <v>81</v>
      </c>
      <c r="H132" s="211" t="str">
        <f>_xlfn.XLOOKUP(Chitieu[[#This Row],[Loại hàng]],Table59[Column1],Table59[Qui đổi])</f>
        <v>PET chai</v>
      </c>
      <c r="I132" s="211">
        <v>10</v>
      </c>
      <c r="K132" s="211">
        <f>SUMIFS(Table10[Sản lượng Tấn],Table10[Ghi chú],Chitieu[[#This Row],[qui đổi ]],Table10[Column1],Chitieu[[#This Row],[Column1]])</f>
        <v>0</v>
      </c>
      <c r="L132" s="396">
        <f>IFERROR((Chitieu[[#This Row],[Thực hiện]]/Chitieu[[#This Row],[Chỉ tiêu]]),0)</f>
        <v>0</v>
      </c>
      <c r="M132" s="396">
        <f>IFERROR((Chitieu[[#This Row],[Thực hiện]]/Chitieu[[#This Row],[PO]]),0)</f>
        <v>0</v>
      </c>
      <c r="N132" s="397">
        <f>IF(Chitieu[[#This Row],[PO Đạt 90%]]&gt;=90%,1,0)</f>
        <v>0</v>
      </c>
      <c r="O132" s="397">
        <f>IF(COUNTIFS($E$4:E132,E132,$A$4:A132,"Trạm")=1,1,0)</f>
        <v>0</v>
      </c>
      <c r="P132" s="397">
        <f>IF(Chitieu[[#This Row],[PO]]&gt;0,1,0)</f>
        <v>0</v>
      </c>
      <c r="Q132" s="397" t="str">
        <f>_xlfn.XLOOKUP(Chitieu[[#This Row],[Tỉnh]],Table9[Tỉnh cũ],Table9[Giám Sát])</f>
        <v>Phạm Huỳnh Hữu Lộc</v>
      </c>
      <c r="R132" s="397" t="str">
        <f>_xlfn.XLOOKUP(Chitieu[[#This Row],[Tỉnh]],Table9[Tỉnh cũ],Table9[Thị Trường])</f>
        <v>Nguyễn Ngọc Lâm</v>
      </c>
      <c r="S132" s="397" t="str">
        <f>_xlfn.XLOOKUP(Chitieu[[#This Row],[Tỉnh]],Table9[Tỉnh cũ],Table9[Khu vực])</f>
        <v>Miền Tây 2</v>
      </c>
      <c r="T132" s="397" t="str">
        <f>IF(Chitieu[[#This Row],[Trạm/DTR]]="DTR","DTR","Trạm")</f>
        <v>Trạm</v>
      </c>
      <c r="U132" s="397" t="str">
        <f>IF(Chitieu[[#This Row],[Trạm/DTR]]="DTR",_xlfn.XLOOKUP(Chitieu[[#This Row],[ID NCC]],DS_NCC_DTR[ID NCC],DS_NCC_DTR[Tỉnh cũ]),_xlfn.XLOOKUP(Chitieu[[#This Row],[ID NCC]],Data_TongTram2[ID NCC],Data_TongTram2[Tỉnh cũ]))</f>
        <v>Cần Thơ</v>
      </c>
    </row>
    <row r="133" spans="1:21" hidden="1" x14ac:dyDescent="0.3">
      <c r="A133" s="211" t="s">
        <v>607</v>
      </c>
      <c r="B133" s="211" t="str">
        <f>IF(Chitieu[[#This Row],[Trạm/DTR]]="DTR","",_xlfn.XLOOKUP(Chitieu[[#This Row],[Trạm/DTR]],Table16[Trạm],Table16[[Admin ]]))</f>
        <v>Phạm Thị Thúy Duy</v>
      </c>
      <c r="C133" s="211" t="str">
        <f>IF(Chitieu[[#This Row],[Trạm/DTR]]="DTR",_xlfn.XLOOKUP(Chitieu[[#This Row],[ID NCC]],DS_NCC_DTR[ID NCC],DS_NCC_DTR[Admin miền]),_xlfn.XLOOKUP(Chitieu[[#This Row],[ID NCC]],Data_TongTram2[ID NCC],Data_TongTram2[Admin Miền]))</f>
        <v>Phạm Thị Thúy Duy</v>
      </c>
      <c r="D133" s="211" t="s">
        <v>751</v>
      </c>
      <c r="E133" s="211" t="str">
        <f>IF(Chitieu[[#This Row],[Trạm/DTR]]="DTR",_xlfn.XLOOKUP(Chitieu[[#This Row],[ID NCC]],DS_NCC_DTR[ID NCC],DS_NCC_DTR[Tên NCC]),_xlfn.XLOOKUP(Chitieu[[#This Row],[ID NCC]],Data_TongTram2[ID NCC],Data_TongTram2[Tên NCC]))</f>
        <v>Trần Văn Được</v>
      </c>
      <c r="F133" s="211" t="str">
        <f>Chitieu[[#This Row],[ID NCC]]&amp;Chitieu[[#This Row],[Trạm/DTR]]</f>
        <v>001J3000002HLcLIAWĐồng Lâm</v>
      </c>
      <c r="G133" s="211" t="s">
        <v>81</v>
      </c>
      <c r="H133" s="211" t="str">
        <f>_xlfn.XLOOKUP(Chitieu[[#This Row],[Loại hàng]],Table59[Column1],Table59[Qui đổi])</f>
        <v>PET chai</v>
      </c>
      <c r="I133" s="211">
        <v>5</v>
      </c>
      <c r="K133" s="211">
        <f>SUMIFS(Table10[Sản lượng Tấn],Table10[Ghi chú],Chitieu[[#This Row],[qui đổi ]],Table10[Column1],Chitieu[[#This Row],[Column1]])</f>
        <v>0</v>
      </c>
      <c r="L133" s="396">
        <f>IFERROR((Chitieu[[#This Row],[Thực hiện]]/Chitieu[[#This Row],[Chỉ tiêu]]),0)</f>
        <v>0</v>
      </c>
      <c r="M133" s="396">
        <f>IFERROR((Chitieu[[#This Row],[Thực hiện]]/Chitieu[[#This Row],[PO]]),0)</f>
        <v>0</v>
      </c>
      <c r="N133" s="397">
        <f>IF(Chitieu[[#This Row],[PO Đạt 90%]]&gt;=90%,1,0)</f>
        <v>0</v>
      </c>
      <c r="O133" s="397">
        <f>IF(COUNTIFS($E$4:E133,E133,$A$4:A133,"Trạm")=1,1,0)</f>
        <v>0</v>
      </c>
      <c r="P133" s="397">
        <f>IF(Chitieu[[#This Row],[PO]]&gt;0,1,0)</f>
        <v>0</v>
      </c>
      <c r="Q133" s="397" t="str">
        <f>_xlfn.XLOOKUP(Chitieu[[#This Row],[Tỉnh]],Table9[Tỉnh cũ],Table9[Giám Sát])</f>
        <v>Phạm Huỳnh Hữu Lộc</v>
      </c>
      <c r="R133" s="397" t="str">
        <f>_xlfn.XLOOKUP(Chitieu[[#This Row],[Tỉnh]],Table9[Tỉnh cũ],Table9[Thị Trường])</f>
        <v>Nguyễn Ngọc Lâm</v>
      </c>
      <c r="S133" s="397" t="str">
        <f>_xlfn.XLOOKUP(Chitieu[[#This Row],[Tỉnh]],Table9[Tỉnh cũ],Table9[Khu vực])</f>
        <v>Miền Tây 2</v>
      </c>
      <c r="T133" s="397" t="str">
        <f>IF(Chitieu[[#This Row],[Trạm/DTR]]="DTR","DTR","Trạm")</f>
        <v>Trạm</v>
      </c>
      <c r="U133" s="397" t="str">
        <f>IF(Chitieu[[#This Row],[Trạm/DTR]]="DTR",_xlfn.XLOOKUP(Chitieu[[#This Row],[ID NCC]],DS_NCC_DTR[ID NCC],DS_NCC_DTR[Tỉnh cũ]),_xlfn.XLOOKUP(Chitieu[[#This Row],[ID NCC]],Data_TongTram2[ID NCC],Data_TongTram2[Tỉnh cũ]))</f>
        <v>Cần Thơ</v>
      </c>
    </row>
    <row r="134" spans="1:21" hidden="1" x14ac:dyDescent="0.3">
      <c r="A134" s="211" t="s">
        <v>607</v>
      </c>
      <c r="B134" s="211" t="str">
        <f>IF(Chitieu[[#This Row],[Trạm/DTR]]="DTR","",_xlfn.XLOOKUP(Chitieu[[#This Row],[Trạm/DTR]],Table16[Trạm],Table16[[Admin ]]))</f>
        <v>Phạm Thị Thúy Duy</v>
      </c>
      <c r="C134" s="211" t="str">
        <f>IF(Chitieu[[#This Row],[Trạm/DTR]]="DTR",_xlfn.XLOOKUP(Chitieu[[#This Row],[ID NCC]],DS_NCC_DTR[ID NCC],DS_NCC_DTR[Admin miền]),_xlfn.XLOOKUP(Chitieu[[#This Row],[ID NCC]],Data_TongTram2[ID NCC],Data_TongTram2[Admin Miền]))</f>
        <v>Phạm Thị Thúy Duy</v>
      </c>
      <c r="D134" s="211" t="s">
        <v>511</v>
      </c>
      <c r="E134" s="211" t="str">
        <f>IF(Chitieu[[#This Row],[Trạm/DTR]]="DTR",_xlfn.XLOOKUP(Chitieu[[#This Row],[ID NCC]],DS_NCC_DTR[ID NCC],DS_NCC_DTR[Tên NCC]),_xlfn.XLOOKUP(Chitieu[[#This Row],[ID NCC]],Data_TongTram2[ID NCC],Data_TongTram2[Tên NCC]))</f>
        <v>Công ty TNHH MTV TM DV Phúc Sang</v>
      </c>
      <c r="F134" s="211" t="str">
        <f>Chitieu[[#This Row],[ID NCC]]&amp;Chitieu[[#This Row],[Trạm/DTR]]</f>
        <v>001J3000002HLr2IAGĐồng Lâm</v>
      </c>
      <c r="G134" s="211" t="s">
        <v>81</v>
      </c>
      <c r="H134" s="211" t="str">
        <f>_xlfn.XLOOKUP(Chitieu[[#This Row],[Loại hàng]],Table59[Column1],Table59[Qui đổi])</f>
        <v>PET chai</v>
      </c>
      <c r="I134" s="211">
        <v>10</v>
      </c>
      <c r="K134" s="211">
        <f>SUMIFS(Table10[Sản lượng Tấn],Table10[Ghi chú],Chitieu[[#This Row],[qui đổi ]],Table10[Column1],Chitieu[[#This Row],[Column1]])</f>
        <v>3.6040000000000001</v>
      </c>
      <c r="L134" s="396">
        <f>IFERROR((Chitieu[[#This Row],[Thực hiện]]/Chitieu[[#This Row],[Chỉ tiêu]]),0)</f>
        <v>0.3604</v>
      </c>
      <c r="M134" s="396">
        <f>IFERROR((Chitieu[[#This Row],[Thực hiện]]/Chitieu[[#This Row],[PO]]),0)</f>
        <v>0</v>
      </c>
      <c r="N134" s="397">
        <f>IF(Chitieu[[#This Row],[PO Đạt 90%]]&gt;=90%,1,0)</f>
        <v>0</v>
      </c>
      <c r="O134" s="397">
        <f>IF(COUNTIFS($E$4:E134,E134,$A$4:A134,"Trạm")=1,1,0)</f>
        <v>0</v>
      </c>
      <c r="P134" s="397">
        <f>IF(Chitieu[[#This Row],[PO]]&gt;0,1,0)</f>
        <v>0</v>
      </c>
      <c r="Q134" s="397" t="str">
        <f>_xlfn.XLOOKUP(Chitieu[[#This Row],[Tỉnh]],Table9[Tỉnh cũ],Table9[Giám Sát])</f>
        <v>Phạm Huỳnh Hữu Lộc</v>
      </c>
      <c r="R134" s="397" t="str">
        <f>_xlfn.XLOOKUP(Chitieu[[#This Row],[Tỉnh]],Table9[Tỉnh cũ],Table9[Thị Trường])</f>
        <v>Nguyễn Ngọc Lâm</v>
      </c>
      <c r="S134" s="397" t="str">
        <f>_xlfn.XLOOKUP(Chitieu[[#This Row],[Tỉnh]],Table9[Tỉnh cũ],Table9[Khu vực])</f>
        <v>Miền Tây 2</v>
      </c>
      <c r="T134" s="397" t="str">
        <f>IF(Chitieu[[#This Row],[Trạm/DTR]]="DTR","DTR","Trạm")</f>
        <v>Trạm</v>
      </c>
      <c r="U134" s="397" t="str">
        <f>IF(Chitieu[[#This Row],[Trạm/DTR]]="DTR",_xlfn.XLOOKUP(Chitieu[[#This Row],[ID NCC]],DS_NCC_DTR[ID NCC],DS_NCC_DTR[Tỉnh cũ]),_xlfn.XLOOKUP(Chitieu[[#This Row],[ID NCC]],Data_TongTram2[ID NCC],Data_TongTram2[Tỉnh cũ]))</f>
        <v>Cần Thơ</v>
      </c>
    </row>
    <row r="135" spans="1:21" hidden="1" x14ac:dyDescent="0.3">
      <c r="A135" s="211" t="s">
        <v>607</v>
      </c>
      <c r="B135" s="211" t="str">
        <f>IF(Chitieu[[#This Row],[Trạm/DTR]]="DTR","",_xlfn.XLOOKUP(Chitieu[[#This Row],[Trạm/DTR]],Table16[Trạm],Table16[[Admin ]]))</f>
        <v>Phạm Thị Thúy Duy</v>
      </c>
      <c r="C135" s="211" t="str">
        <f>IF(Chitieu[[#This Row],[Trạm/DTR]]="DTR",_xlfn.XLOOKUP(Chitieu[[#This Row],[ID NCC]],DS_NCC_DTR[ID NCC],DS_NCC_DTR[Admin miền]),_xlfn.XLOOKUP(Chitieu[[#This Row],[ID NCC]],Data_TongTram2[ID NCC],Data_TongTram2[Admin Miền]))</f>
        <v>Phạm Thị Thúy Duy</v>
      </c>
      <c r="D135" s="211" t="s">
        <v>535</v>
      </c>
      <c r="E135" s="211" t="str">
        <f>IF(Chitieu[[#This Row],[Trạm/DTR]]="DTR",_xlfn.XLOOKUP(Chitieu[[#This Row],[ID NCC]],DS_NCC_DTR[ID NCC],DS_NCC_DTR[Tên NCC]),_xlfn.XLOOKUP(Chitieu[[#This Row],[ID NCC]],Data_TongTram2[ID NCC],Data_TongTram2[Tên NCC]))</f>
        <v>Chị Huệ Cần Thơ</v>
      </c>
      <c r="F135" s="211" t="str">
        <f>Chitieu[[#This Row],[ID NCC]]&amp;Chitieu[[#This Row],[Trạm/DTR]]</f>
        <v>001J3000002HM0AIAWĐồng Lâm</v>
      </c>
      <c r="G135" s="211" t="s">
        <v>81</v>
      </c>
      <c r="H135" s="211" t="str">
        <f>_xlfn.XLOOKUP(Chitieu[[#This Row],[Loại hàng]],Table59[Column1],Table59[Qui đổi])</f>
        <v>PET chai</v>
      </c>
      <c r="I135" s="211">
        <v>5</v>
      </c>
      <c r="K135" s="211">
        <f>SUMIFS(Table10[Sản lượng Tấn],Table10[Ghi chú],Chitieu[[#This Row],[qui đổi ]],Table10[Column1],Chitieu[[#This Row],[Column1]])</f>
        <v>3.9209999999999998</v>
      </c>
      <c r="L135" s="396">
        <f>IFERROR((Chitieu[[#This Row],[Thực hiện]]/Chitieu[[#This Row],[Chỉ tiêu]]),0)</f>
        <v>0.78420000000000001</v>
      </c>
      <c r="M135" s="396">
        <f>IFERROR((Chitieu[[#This Row],[Thực hiện]]/Chitieu[[#This Row],[PO]]),0)</f>
        <v>0</v>
      </c>
      <c r="N135" s="397">
        <f>IF(Chitieu[[#This Row],[PO Đạt 90%]]&gt;=90%,1,0)</f>
        <v>0</v>
      </c>
      <c r="O135" s="397">
        <f>IF(COUNTIFS($E$4:E135,E135,$A$4:A135,"Trạm")=1,1,0)</f>
        <v>0</v>
      </c>
      <c r="P135" s="397">
        <f>IF(Chitieu[[#This Row],[PO]]&gt;0,1,0)</f>
        <v>0</v>
      </c>
      <c r="Q135" s="397" t="str">
        <f>_xlfn.XLOOKUP(Chitieu[[#This Row],[Tỉnh]],Table9[Tỉnh cũ],Table9[Giám Sát])</f>
        <v>Phạm Huỳnh Hữu Lộc</v>
      </c>
      <c r="R135" s="397" t="str">
        <f>_xlfn.XLOOKUP(Chitieu[[#This Row],[Tỉnh]],Table9[Tỉnh cũ],Table9[Thị Trường])</f>
        <v>Nguyễn Ngọc Lâm</v>
      </c>
      <c r="S135" s="397" t="str">
        <f>_xlfn.XLOOKUP(Chitieu[[#This Row],[Tỉnh]],Table9[Tỉnh cũ],Table9[Khu vực])</f>
        <v>Miền Tây 2</v>
      </c>
      <c r="T135" s="397" t="str">
        <f>IF(Chitieu[[#This Row],[Trạm/DTR]]="DTR","DTR","Trạm")</f>
        <v>Trạm</v>
      </c>
      <c r="U135" s="397" t="str">
        <f>IF(Chitieu[[#This Row],[Trạm/DTR]]="DTR",_xlfn.XLOOKUP(Chitieu[[#This Row],[ID NCC]],DS_NCC_DTR[ID NCC],DS_NCC_DTR[Tỉnh cũ]),_xlfn.XLOOKUP(Chitieu[[#This Row],[ID NCC]],Data_TongTram2[ID NCC],Data_TongTram2[Tỉnh cũ]))</f>
        <v>Cần Thơ</v>
      </c>
    </row>
    <row r="136" spans="1:21" hidden="1" x14ac:dyDescent="0.3">
      <c r="A136" s="211" t="s">
        <v>607</v>
      </c>
      <c r="B136" s="211" t="str">
        <f>IF(Chitieu[[#This Row],[Trạm/DTR]]="DTR","",_xlfn.XLOOKUP(Chitieu[[#This Row],[Trạm/DTR]],Table16[Trạm],Table16[[Admin ]]))</f>
        <v>Phạm Thị Thúy Duy</v>
      </c>
      <c r="C136" s="211" t="str">
        <f>IF(Chitieu[[#This Row],[Trạm/DTR]]="DTR",_xlfn.XLOOKUP(Chitieu[[#This Row],[ID NCC]],DS_NCC_DTR[ID NCC],DS_NCC_DTR[Admin miền]),_xlfn.XLOOKUP(Chitieu[[#This Row],[ID NCC]],Data_TongTram2[ID NCC],Data_TongTram2[Admin Miền]))</f>
        <v>Phạm Thị Thúy Duy</v>
      </c>
      <c r="D136" s="211" t="s">
        <v>559</v>
      </c>
      <c r="E136" s="211" t="str">
        <f>IF(Chitieu[[#This Row],[Trạm/DTR]]="DTR",_xlfn.XLOOKUP(Chitieu[[#This Row],[ID NCC]],DS_NCC_DTR[ID NCC],DS_NCC_DTR[Tên NCC]),_xlfn.XLOOKUP(Chitieu[[#This Row],[ID NCC]],Data_TongTram2[ID NCC],Data_TongTram2[Tên NCC]))</f>
        <v>HKD Nguyễn Hồng Mây</v>
      </c>
      <c r="F136" s="211" t="str">
        <f>Chitieu[[#This Row],[ID NCC]]&amp;Chitieu[[#This Row],[Trạm/DTR]]</f>
        <v>001J3000002HM0DIAWĐồng Lâm</v>
      </c>
      <c r="G136" s="211" t="s">
        <v>81</v>
      </c>
      <c r="H136" s="211" t="str">
        <f>_xlfn.XLOOKUP(Chitieu[[#This Row],[Loại hàng]],Table59[Column1],Table59[Qui đổi])</f>
        <v>PET chai</v>
      </c>
      <c r="I136" s="211">
        <v>20</v>
      </c>
      <c r="K136" s="211">
        <f>SUMIFS(Table10[Sản lượng Tấn],Table10[Ghi chú],Chitieu[[#This Row],[qui đổi ]],Table10[Column1],Chitieu[[#This Row],[Column1]])</f>
        <v>12.781000000000001</v>
      </c>
      <c r="L136" s="396">
        <f>IFERROR((Chitieu[[#This Row],[Thực hiện]]/Chitieu[[#This Row],[Chỉ tiêu]]),0)</f>
        <v>0.63905000000000001</v>
      </c>
      <c r="M136" s="396">
        <f>IFERROR((Chitieu[[#This Row],[Thực hiện]]/Chitieu[[#This Row],[PO]]),0)</f>
        <v>0</v>
      </c>
      <c r="N136" s="397">
        <f>IF(Chitieu[[#This Row],[PO Đạt 90%]]&gt;=90%,1,0)</f>
        <v>0</v>
      </c>
      <c r="O136" s="397">
        <f>IF(COUNTIFS($E$4:E136,E136,$A$4:A136,"Trạm")=1,1,0)</f>
        <v>0</v>
      </c>
      <c r="P136" s="397">
        <f>IF(Chitieu[[#This Row],[PO]]&gt;0,1,0)</f>
        <v>0</v>
      </c>
      <c r="Q136" s="397" t="str">
        <f>_xlfn.XLOOKUP(Chitieu[[#This Row],[Tỉnh]],Table9[Tỉnh cũ],Table9[Giám Sát])</f>
        <v>Phạm Huỳnh Hữu Lộc</v>
      </c>
      <c r="R136" s="397" t="str">
        <f>_xlfn.XLOOKUP(Chitieu[[#This Row],[Tỉnh]],Table9[Tỉnh cũ],Table9[Thị Trường])</f>
        <v>Nguyễn Ngọc Lâm</v>
      </c>
      <c r="S136" s="397" t="str">
        <f>_xlfn.XLOOKUP(Chitieu[[#This Row],[Tỉnh]],Table9[Tỉnh cũ],Table9[Khu vực])</f>
        <v>Miền Tây 2</v>
      </c>
      <c r="T136" s="397" t="str">
        <f>IF(Chitieu[[#This Row],[Trạm/DTR]]="DTR","DTR","Trạm")</f>
        <v>Trạm</v>
      </c>
      <c r="U136" s="397" t="str">
        <f>IF(Chitieu[[#This Row],[Trạm/DTR]]="DTR",_xlfn.XLOOKUP(Chitieu[[#This Row],[ID NCC]],DS_NCC_DTR[ID NCC],DS_NCC_DTR[Tỉnh cũ]),_xlfn.XLOOKUP(Chitieu[[#This Row],[ID NCC]],Data_TongTram2[ID NCC],Data_TongTram2[Tỉnh cũ]))</f>
        <v>Cần Thơ</v>
      </c>
    </row>
    <row r="137" spans="1:21" hidden="1" x14ac:dyDescent="0.3">
      <c r="A137" s="211" t="s">
        <v>607</v>
      </c>
      <c r="B137" s="211" t="str">
        <f>IF(Chitieu[[#This Row],[Trạm/DTR]]="DTR","",_xlfn.XLOOKUP(Chitieu[[#This Row],[Trạm/DTR]],Table16[Trạm],Table16[[Admin ]]))</f>
        <v>Phạm Thị Thúy Duy</v>
      </c>
      <c r="C137" s="211" t="str">
        <f>IF(Chitieu[[#This Row],[Trạm/DTR]]="DTR",_xlfn.XLOOKUP(Chitieu[[#This Row],[ID NCC]],DS_NCC_DTR[ID NCC],DS_NCC_DTR[Admin miền]),_xlfn.XLOOKUP(Chitieu[[#This Row],[ID NCC]],Data_TongTram2[ID NCC],Data_TongTram2[Admin Miền]))</f>
        <v>Phạm Thị Thúy Duy</v>
      </c>
      <c r="D137" s="211" t="s">
        <v>498</v>
      </c>
      <c r="E137" s="211" t="str">
        <f>IF(Chitieu[[#This Row],[Trạm/DTR]]="DTR",_xlfn.XLOOKUP(Chitieu[[#This Row],[ID NCC]],DS_NCC_DTR[ID NCC],DS_NCC_DTR[Tên NCC]),_xlfn.XLOOKUP(Chitieu[[#This Row],[ID NCC]],Data_TongTram2[ID NCC],Data_TongTram2[Tên NCC]))</f>
        <v>HKD Nguyên Chương</v>
      </c>
      <c r="F137" s="211" t="str">
        <f>Chitieu[[#This Row],[ID NCC]]&amp;Chitieu[[#This Row],[Trạm/DTR]]</f>
        <v>001J3000002HM0PIAWĐồng Lâm</v>
      </c>
      <c r="G137" s="211" t="s">
        <v>81</v>
      </c>
      <c r="H137" s="211" t="str">
        <f>_xlfn.XLOOKUP(Chitieu[[#This Row],[Loại hàng]],Table59[Column1],Table59[Qui đổi])</f>
        <v>PET chai</v>
      </c>
      <c r="I137" s="211">
        <v>30</v>
      </c>
      <c r="K137" s="211">
        <f>SUMIFS(Table10[Sản lượng Tấn],Table10[Ghi chú],Chitieu[[#This Row],[qui đổi ]],Table10[Column1],Chitieu[[#This Row],[Column1]])</f>
        <v>34.529000000000003</v>
      </c>
      <c r="L137" s="396">
        <f>IFERROR((Chitieu[[#This Row],[Thực hiện]]/Chitieu[[#This Row],[Chỉ tiêu]]),0)</f>
        <v>1.1509666666666667</v>
      </c>
      <c r="M137" s="396">
        <f>IFERROR((Chitieu[[#This Row],[Thực hiện]]/Chitieu[[#This Row],[PO]]),0)</f>
        <v>0</v>
      </c>
      <c r="N137" s="397">
        <f>IF(Chitieu[[#This Row],[PO Đạt 90%]]&gt;=90%,1,0)</f>
        <v>0</v>
      </c>
      <c r="O137" s="397">
        <f>IF(COUNTIFS($E$4:E137,E137,$A$4:A137,"Trạm")=1,1,0)</f>
        <v>0</v>
      </c>
      <c r="P137" s="397">
        <f>IF(Chitieu[[#This Row],[PO]]&gt;0,1,0)</f>
        <v>0</v>
      </c>
      <c r="Q137" s="397" t="str">
        <f>_xlfn.XLOOKUP(Chitieu[[#This Row],[Tỉnh]],Table9[Tỉnh cũ],Table9[Giám Sát])</f>
        <v>Phạm Huỳnh Hữu Lộc</v>
      </c>
      <c r="R137" s="397" t="str">
        <f>_xlfn.XLOOKUP(Chitieu[[#This Row],[Tỉnh]],Table9[Tỉnh cũ],Table9[Thị Trường])</f>
        <v>Nguyễn Ngọc Lâm</v>
      </c>
      <c r="S137" s="397" t="str">
        <f>_xlfn.XLOOKUP(Chitieu[[#This Row],[Tỉnh]],Table9[Tỉnh cũ],Table9[Khu vực])</f>
        <v>Miền Tây 2</v>
      </c>
      <c r="T137" s="397" t="str">
        <f>IF(Chitieu[[#This Row],[Trạm/DTR]]="DTR","DTR","Trạm")</f>
        <v>Trạm</v>
      </c>
      <c r="U137" s="397" t="str">
        <f>IF(Chitieu[[#This Row],[Trạm/DTR]]="DTR",_xlfn.XLOOKUP(Chitieu[[#This Row],[ID NCC]],DS_NCC_DTR[ID NCC],DS_NCC_DTR[Tỉnh cũ]),_xlfn.XLOOKUP(Chitieu[[#This Row],[ID NCC]],Data_TongTram2[ID NCC],Data_TongTram2[Tỉnh cũ]))</f>
        <v>Cần Thơ</v>
      </c>
    </row>
    <row r="138" spans="1:21" hidden="1" x14ac:dyDescent="0.3">
      <c r="A138" s="211" t="s">
        <v>607</v>
      </c>
      <c r="B138" s="211" t="str">
        <f>IF(Chitieu[[#This Row],[Trạm/DTR]]="DTR","",_xlfn.XLOOKUP(Chitieu[[#This Row],[Trạm/DTR]],Table16[Trạm],Table16[[Admin ]]))</f>
        <v>Phạm Thị Thúy Duy</v>
      </c>
      <c r="C138" s="211" t="str">
        <f>IF(Chitieu[[#This Row],[Trạm/DTR]]="DTR",_xlfn.XLOOKUP(Chitieu[[#This Row],[ID NCC]],DS_NCC_DTR[ID NCC],DS_NCC_DTR[Admin miền]),_xlfn.XLOOKUP(Chitieu[[#This Row],[ID NCC]],Data_TongTram2[ID NCC],Data_TongTram2[Admin Miền]))</f>
        <v>Phạm Thị Thúy Duy</v>
      </c>
      <c r="D138" s="211" t="s">
        <v>637</v>
      </c>
      <c r="E138" s="211" t="str">
        <f>IF(Chitieu[[#This Row],[Trạm/DTR]]="DTR",_xlfn.XLOOKUP(Chitieu[[#This Row],[ID NCC]],DS_NCC_DTR[ID NCC],DS_NCC_DTR[Tên NCC]),_xlfn.XLOOKUP(Chitieu[[#This Row],[ID NCC]],Data_TongTram2[ID NCC],Data_TongTram2[Tên NCC]))</f>
        <v>Lộc Phát (Anh Thum)</v>
      </c>
      <c r="F138" s="211" t="str">
        <f>Chitieu[[#This Row],[ID NCC]]&amp;Chitieu[[#This Row],[Trạm/DTR]]</f>
        <v>001J3000002HjIAIA0Đồng Lâm</v>
      </c>
      <c r="G138" s="211" t="s">
        <v>81</v>
      </c>
      <c r="H138" s="211" t="str">
        <f>_xlfn.XLOOKUP(Chitieu[[#This Row],[Loại hàng]],Table59[Column1],Table59[Qui đổi])</f>
        <v>PET chai</v>
      </c>
      <c r="I138" s="211">
        <v>20</v>
      </c>
      <c r="K138" s="211">
        <f>SUMIFS(Table10[Sản lượng Tấn],Table10[Ghi chú],Chitieu[[#This Row],[qui đổi ]],Table10[Column1],Chitieu[[#This Row],[Column1]])</f>
        <v>15.607000000000001</v>
      </c>
      <c r="L138" s="396">
        <f>IFERROR((Chitieu[[#This Row],[Thực hiện]]/Chitieu[[#This Row],[Chỉ tiêu]]),0)</f>
        <v>0.7803500000000001</v>
      </c>
      <c r="M138" s="396">
        <f>IFERROR((Chitieu[[#This Row],[Thực hiện]]/Chitieu[[#This Row],[PO]]),0)</f>
        <v>0</v>
      </c>
      <c r="N138" s="397">
        <f>IF(Chitieu[[#This Row],[PO Đạt 90%]]&gt;=90%,1,0)</f>
        <v>0</v>
      </c>
      <c r="O138" s="397">
        <f>IF(COUNTIFS($E$4:E138,E138,$A$4:A138,"Trạm")=1,1,0)</f>
        <v>0</v>
      </c>
      <c r="P138" s="397">
        <f>IF(Chitieu[[#This Row],[PO]]&gt;0,1,0)</f>
        <v>0</v>
      </c>
      <c r="Q138" s="397" t="str">
        <f>_xlfn.XLOOKUP(Chitieu[[#This Row],[Tỉnh]],Table9[Tỉnh cũ],Table9[Giám Sát])</f>
        <v>Phạm Huỳnh Hữu Lộc</v>
      </c>
      <c r="R138" s="397" t="str">
        <f>_xlfn.XLOOKUP(Chitieu[[#This Row],[Tỉnh]],Table9[Tỉnh cũ],Table9[Thị Trường])</f>
        <v>Nguyễn Ngọc Lâm</v>
      </c>
      <c r="S138" s="397" t="str">
        <f>_xlfn.XLOOKUP(Chitieu[[#This Row],[Tỉnh]],Table9[Tỉnh cũ],Table9[Khu vực])</f>
        <v>Miền Tây 2</v>
      </c>
      <c r="T138" s="397" t="str">
        <f>IF(Chitieu[[#This Row],[Trạm/DTR]]="DTR","DTR","Trạm")</f>
        <v>Trạm</v>
      </c>
      <c r="U138" s="397" t="str">
        <f>IF(Chitieu[[#This Row],[Trạm/DTR]]="DTR",_xlfn.XLOOKUP(Chitieu[[#This Row],[ID NCC]],DS_NCC_DTR[ID NCC],DS_NCC_DTR[Tỉnh cũ]),_xlfn.XLOOKUP(Chitieu[[#This Row],[ID NCC]],Data_TongTram2[ID NCC],Data_TongTram2[Tỉnh cũ]))</f>
        <v>Hậu Giang</v>
      </c>
    </row>
    <row r="139" spans="1:21" hidden="1" x14ac:dyDescent="0.3">
      <c r="A139" s="211" t="s">
        <v>607</v>
      </c>
      <c r="B139" s="211" t="str">
        <f>IF(Chitieu[[#This Row],[Trạm/DTR]]="DTR","",_xlfn.XLOOKUP(Chitieu[[#This Row],[Trạm/DTR]],Table16[Trạm],Table16[[Admin ]]))</f>
        <v>Phạm Thị Thúy Duy</v>
      </c>
      <c r="C139" s="211" t="str">
        <f>IF(Chitieu[[#This Row],[Trạm/DTR]]="DTR",_xlfn.XLOOKUP(Chitieu[[#This Row],[ID NCC]],DS_NCC_DTR[ID NCC],DS_NCC_DTR[Admin miền]),_xlfn.XLOOKUP(Chitieu[[#This Row],[ID NCC]],Data_TongTram2[ID NCC],Data_TongTram2[Admin Miền]))</f>
        <v>Phạm Thị Thúy Duy</v>
      </c>
      <c r="D139" s="211" t="s">
        <v>527</v>
      </c>
      <c r="E139" s="211" t="str">
        <f>IF(Chitieu[[#This Row],[Trạm/DTR]]="DTR",_xlfn.XLOOKUP(Chitieu[[#This Row],[ID NCC]],DS_NCC_DTR[ID NCC],DS_NCC_DTR[Tên NCC]),_xlfn.XLOOKUP(Chitieu[[#This Row],[ID NCC]],Data_TongTram2[ID NCC],Data_TongTram2[Tên NCC]))</f>
        <v>Anh Lem</v>
      </c>
      <c r="F139" s="211" t="str">
        <f>Chitieu[[#This Row],[ID NCC]]&amp;Chitieu[[#This Row],[Trạm/DTR]]</f>
        <v>001J3000002HLYuIAOĐồng Lâm</v>
      </c>
      <c r="G139" s="211" t="s">
        <v>81</v>
      </c>
      <c r="H139" s="211" t="str">
        <f>_xlfn.XLOOKUP(Chitieu[[#This Row],[Loại hàng]],Table59[Column1],Table59[Qui đổi])</f>
        <v>PET chai</v>
      </c>
      <c r="I139" s="211">
        <v>4</v>
      </c>
      <c r="K139" s="211">
        <f>SUMIFS(Table10[Sản lượng Tấn],Table10[Ghi chú],Chitieu[[#This Row],[qui đổi ]],Table10[Column1],Chitieu[[#This Row],[Column1]])</f>
        <v>4.7489999999999997</v>
      </c>
      <c r="L139" s="396">
        <f>IFERROR((Chitieu[[#This Row],[Thực hiện]]/Chitieu[[#This Row],[Chỉ tiêu]]),0)</f>
        <v>1.1872499999999999</v>
      </c>
      <c r="M139" s="396">
        <f>IFERROR((Chitieu[[#This Row],[Thực hiện]]/Chitieu[[#This Row],[PO]]),0)</f>
        <v>0</v>
      </c>
      <c r="N139" s="397">
        <f>IF(Chitieu[[#This Row],[PO Đạt 90%]]&gt;=90%,1,0)</f>
        <v>0</v>
      </c>
      <c r="O139" s="397">
        <f>IF(COUNTIFS($E$4:E139,E139,$A$4:A139,"Trạm")=1,1,0)</f>
        <v>0</v>
      </c>
      <c r="P139" s="397">
        <f>IF(Chitieu[[#This Row],[PO]]&gt;0,1,0)</f>
        <v>0</v>
      </c>
      <c r="Q139" s="397" t="str">
        <f>_xlfn.XLOOKUP(Chitieu[[#This Row],[Tỉnh]],Table9[Tỉnh cũ],Table9[Giám Sát])</f>
        <v>Phạm Huỳnh Hữu Lộc</v>
      </c>
      <c r="R139" s="397" t="str">
        <f>_xlfn.XLOOKUP(Chitieu[[#This Row],[Tỉnh]],Table9[Tỉnh cũ],Table9[Thị Trường])</f>
        <v>Nguyễn Ngọc Lâm</v>
      </c>
      <c r="S139" s="397" t="str">
        <f>_xlfn.XLOOKUP(Chitieu[[#This Row],[Tỉnh]],Table9[Tỉnh cũ],Table9[Khu vực])</f>
        <v>Miền Tây 2</v>
      </c>
      <c r="T139" s="397" t="str">
        <f>IF(Chitieu[[#This Row],[Trạm/DTR]]="DTR","DTR","Trạm")</f>
        <v>Trạm</v>
      </c>
      <c r="U139" s="397" t="str">
        <f>IF(Chitieu[[#This Row],[Trạm/DTR]]="DTR",_xlfn.XLOOKUP(Chitieu[[#This Row],[ID NCC]],DS_NCC_DTR[ID NCC],DS_NCC_DTR[Tỉnh cũ]),_xlfn.XLOOKUP(Chitieu[[#This Row],[ID NCC]],Data_TongTram2[ID NCC],Data_TongTram2[Tỉnh cũ]))</f>
        <v>Hậu Giang</v>
      </c>
    </row>
    <row r="140" spans="1:21" hidden="1" x14ac:dyDescent="0.3">
      <c r="A140" s="211" t="s">
        <v>607</v>
      </c>
      <c r="B140" s="211" t="str">
        <f>IF(Chitieu[[#This Row],[Trạm/DTR]]="DTR","",_xlfn.XLOOKUP(Chitieu[[#This Row],[Trạm/DTR]],Table16[Trạm],Table16[[Admin ]]))</f>
        <v>Phạm Thị Thúy Duy</v>
      </c>
      <c r="C140" s="211" t="str">
        <f>IF(Chitieu[[#This Row],[Trạm/DTR]]="DTR",_xlfn.XLOOKUP(Chitieu[[#This Row],[ID NCC]],DS_NCC_DTR[ID NCC],DS_NCC_DTR[Admin miền]),_xlfn.XLOOKUP(Chitieu[[#This Row],[ID NCC]],Data_TongTram2[ID NCC],Data_TongTram2[Admin Miền]))</f>
        <v>Phạm Thị Thúy Duy</v>
      </c>
      <c r="D140" s="211" t="s">
        <v>1103</v>
      </c>
      <c r="E140" s="211" t="str">
        <f>IF(Chitieu[[#This Row],[Trạm/DTR]]="DTR",_xlfn.XLOOKUP(Chitieu[[#This Row],[ID NCC]],DS_NCC_DTR[ID NCC],DS_NCC_DTR[Tên NCC]),_xlfn.XLOOKUP(Chitieu[[#This Row],[ID NCC]],Data_TongTram2[ID NCC],Data_TongTram2[Tên NCC]))</f>
        <v>Nguyễn Hải Lý</v>
      </c>
      <c r="F140" s="211" t="str">
        <f>Chitieu[[#This Row],[ID NCC]]&amp;Chitieu[[#This Row],[Trạm/DTR]]</f>
        <v>001J3000002HLZbIAOĐồng Lâm</v>
      </c>
      <c r="G140" s="211" t="s">
        <v>81</v>
      </c>
      <c r="H140" s="211" t="str">
        <f>_xlfn.XLOOKUP(Chitieu[[#This Row],[Loại hàng]],Table59[Column1],Table59[Qui đổi])</f>
        <v>PET chai</v>
      </c>
      <c r="I140" s="211">
        <v>5</v>
      </c>
      <c r="K140" s="211">
        <f>SUMIFS(Table10[Sản lượng Tấn],Table10[Ghi chú],Chitieu[[#This Row],[qui đổi ]],Table10[Column1],Chitieu[[#This Row],[Column1]])</f>
        <v>0</v>
      </c>
      <c r="L140" s="396">
        <f>IFERROR((Chitieu[[#This Row],[Thực hiện]]/Chitieu[[#This Row],[Chỉ tiêu]]),0)</f>
        <v>0</v>
      </c>
      <c r="M140" s="396">
        <f>IFERROR((Chitieu[[#This Row],[Thực hiện]]/Chitieu[[#This Row],[PO]]),0)</f>
        <v>0</v>
      </c>
      <c r="N140" s="397">
        <f>IF(Chitieu[[#This Row],[PO Đạt 90%]]&gt;=90%,1,0)</f>
        <v>0</v>
      </c>
      <c r="O140" s="397">
        <f>IF(COUNTIFS($E$4:E140,E140,$A$4:A140,"Trạm")=1,1,0)</f>
        <v>0</v>
      </c>
      <c r="P140" s="397">
        <f>IF(Chitieu[[#This Row],[PO]]&gt;0,1,0)</f>
        <v>0</v>
      </c>
      <c r="Q140" s="397" t="str">
        <f>_xlfn.XLOOKUP(Chitieu[[#This Row],[Tỉnh]],Table9[Tỉnh cũ],Table9[Giám Sát])</f>
        <v>Phạm Huỳnh Hữu Lộc</v>
      </c>
      <c r="R140" s="397" t="str">
        <f>_xlfn.XLOOKUP(Chitieu[[#This Row],[Tỉnh]],Table9[Tỉnh cũ],Table9[Thị Trường])</f>
        <v>Nguyễn Ngọc Lâm</v>
      </c>
      <c r="S140" s="397" t="str">
        <f>_xlfn.XLOOKUP(Chitieu[[#This Row],[Tỉnh]],Table9[Tỉnh cũ],Table9[Khu vực])</f>
        <v>Miền Tây 2</v>
      </c>
      <c r="T140" s="397" t="str">
        <f>IF(Chitieu[[#This Row],[Trạm/DTR]]="DTR","DTR","Trạm")</f>
        <v>Trạm</v>
      </c>
      <c r="U140" s="397" t="str">
        <f>IF(Chitieu[[#This Row],[Trạm/DTR]]="DTR",_xlfn.XLOOKUP(Chitieu[[#This Row],[ID NCC]],DS_NCC_DTR[ID NCC],DS_NCC_DTR[Tỉnh cũ]),_xlfn.XLOOKUP(Chitieu[[#This Row],[ID NCC]],Data_TongTram2[ID NCC],Data_TongTram2[Tỉnh cũ]))</f>
        <v>Hậu Giang</v>
      </c>
    </row>
    <row r="141" spans="1:21" hidden="1" x14ac:dyDescent="0.3">
      <c r="A141" s="211" t="s">
        <v>607</v>
      </c>
      <c r="B141" s="211" t="str">
        <f>IF(Chitieu[[#This Row],[Trạm/DTR]]="DTR","",_xlfn.XLOOKUP(Chitieu[[#This Row],[Trạm/DTR]],Table16[Trạm],Table16[[Admin ]]))</f>
        <v>Phạm Thị Thúy Duy</v>
      </c>
      <c r="C141" s="211" t="str">
        <f>IF(Chitieu[[#This Row],[Trạm/DTR]]="DTR",_xlfn.XLOOKUP(Chitieu[[#This Row],[ID NCC]],DS_NCC_DTR[ID NCC],DS_NCC_DTR[Admin miền]),_xlfn.XLOOKUP(Chitieu[[#This Row],[ID NCC]],Data_TongTram2[ID NCC],Data_TongTram2[Admin Miền]))</f>
        <v>Phạm Thị Thúy Duy</v>
      </c>
      <c r="D141" s="211" t="s">
        <v>500</v>
      </c>
      <c r="E141" s="211" t="str">
        <f>IF(Chitieu[[#This Row],[Trạm/DTR]]="DTR",_xlfn.XLOOKUP(Chitieu[[#This Row],[ID NCC]],DS_NCC_DTR[ID NCC],DS_NCC_DTR[Tên NCC]),_xlfn.XLOOKUP(Chitieu[[#This Row],[ID NCC]],Data_TongTram2[ID NCC],Data_TongTram2[Tên NCC]))</f>
        <v>Châu Quang Thành</v>
      </c>
      <c r="F141" s="211" t="str">
        <f>Chitieu[[#This Row],[ID NCC]]&amp;Chitieu[[#This Row],[Trạm/DTR]]</f>
        <v>001J3000002HLZYIA4Đồng Lâm</v>
      </c>
      <c r="G141" s="211" t="s">
        <v>81</v>
      </c>
      <c r="H141" s="211" t="str">
        <f>_xlfn.XLOOKUP(Chitieu[[#This Row],[Loại hàng]],Table59[Column1],Table59[Qui đổi])</f>
        <v>PET chai</v>
      </c>
      <c r="I141" s="211">
        <v>5</v>
      </c>
      <c r="K141" s="211">
        <f>SUMIFS(Table10[Sản lượng Tấn],Table10[Ghi chú],Chitieu[[#This Row],[qui đổi ]],Table10[Column1],Chitieu[[#This Row],[Column1]])</f>
        <v>0</v>
      </c>
      <c r="L141" s="396">
        <f>IFERROR((Chitieu[[#This Row],[Thực hiện]]/Chitieu[[#This Row],[Chỉ tiêu]]),0)</f>
        <v>0</v>
      </c>
      <c r="M141" s="396">
        <f>IFERROR((Chitieu[[#This Row],[Thực hiện]]/Chitieu[[#This Row],[PO]]),0)</f>
        <v>0</v>
      </c>
      <c r="N141" s="397">
        <f>IF(Chitieu[[#This Row],[PO Đạt 90%]]&gt;=90%,1,0)</f>
        <v>0</v>
      </c>
      <c r="O141" s="397">
        <f>IF(COUNTIFS($E$4:E141,E141,$A$4:A141,"Trạm")=1,1,0)</f>
        <v>0</v>
      </c>
      <c r="P141" s="397">
        <f>IF(Chitieu[[#This Row],[PO]]&gt;0,1,0)</f>
        <v>0</v>
      </c>
      <c r="Q141" s="397" t="str">
        <f>_xlfn.XLOOKUP(Chitieu[[#This Row],[Tỉnh]],Table9[Tỉnh cũ],Table9[Giám Sát])</f>
        <v>Phạm Huỳnh Hữu Lộc</v>
      </c>
      <c r="R141" s="397" t="str">
        <f>_xlfn.XLOOKUP(Chitieu[[#This Row],[Tỉnh]],Table9[Tỉnh cũ],Table9[Thị Trường])</f>
        <v>Nguyễn Ngọc Lâm</v>
      </c>
      <c r="S141" s="397" t="str">
        <f>_xlfn.XLOOKUP(Chitieu[[#This Row],[Tỉnh]],Table9[Tỉnh cũ],Table9[Khu vực])</f>
        <v>Miền Tây 2</v>
      </c>
      <c r="T141" s="397" t="str">
        <f>IF(Chitieu[[#This Row],[Trạm/DTR]]="DTR","DTR","Trạm")</f>
        <v>Trạm</v>
      </c>
      <c r="U141" s="397" t="str">
        <f>IF(Chitieu[[#This Row],[Trạm/DTR]]="DTR",_xlfn.XLOOKUP(Chitieu[[#This Row],[ID NCC]],DS_NCC_DTR[ID NCC],DS_NCC_DTR[Tỉnh cũ]),_xlfn.XLOOKUP(Chitieu[[#This Row],[ID NCC]],Data_TongTram2[ID NCC],Data_TongTram2[Tỉnh cũ]))</f>
        <v>Hậu Giang</v>
      </c>
    </row>
    <row r="142" spans="1:21" hidden="1" x14ac:dyDescent="0.3">
      <c r="A142" s="211" t="s">
        <v>607</v>
      </c>
      <c r="B142" s="211" t="str">
        <f>IF(Chitieu[[#This Row],[Trạm/DTR]]="DTR","",_xlfn.XLOOKUP(Chitieu[[#This Row],[Trạm/DTR]],Table16[Trạm],Table16[[Admin ]]))</f>
        <v>Phạm Thị Thúy Duy</v>
      </c>
      <c r="C142" s="211" t="str">
        <f>IF(Chitieu[[#This Row],[Trạm/DTR]]="DTR",_xlfn.XLOOKUP(Chitieu[[#This Row],[ID NCC]],DS_NCC_DTR[ID NCC],DS_NCC_DTR[Admin miền]),_xlfn.XLOOKUP(Chitieu[[#This Row],[ID NCC]],Data_TongTram2[ID NCC],Data_TongTram2[Admin Miền]))</f>
        <v>Phạm Thị Thúy Duy</v>
      </c>
      <c r="D142" s="211" t="s">
        <v>636</v>
      </c>
      <c r="E142" s="211" t="str">
        <f>IF(Chitieu[[#This Row],[Trạm/DTR]]="DTR",_xlfn.XLOOKUP(Chitieu[[#This Row],[ID NCC]],DS_NCC_DTR[ID NCC],DS_NCC_DTR[Tên NCC]),_xlfn.XLOOKUP(Chitieu[[#This Row],[ID NCC]],Data_TongTram2[ID NCC],Data_TongTram2[Tên NCC]))</f>
        <v>Chị Hưởng (Nguyễn Văn Đậm)</v>
      </c>
      <c r="F142" s="211" t="str">
        <f>Chitieu[[#This Row],[ID NCC]]&amp;Chitieu[[#This Row],[Trạm/DTR]]</f>
        <v>001J3000009Cb5WIASĐồng Lâm</v>
      </c>
      <c r="G142" s="211" t="s">
        <v>81</v>
      </c>
      <c r="H142" s="211" t="str">
        <f>_xlfn.XLOOKUP(Chitieu[[#This Row],[Loại hàng]],Table59[Column1],Table59[Qui đổi])</f>
        <v>PET chai</v>
      </c>
      <c r="I142" s="211">
        <v>5</v>
      </c>
      <c r="K142" s="211">
        <f>SUMIFS(Table10[Sản lượng Tấn],Table10[Ghi chú],Chitieu[[#This Row],[qui đổi ]],Table10[Column1],Chitieu[[#This Row],[Column1]])</f>
        <v>5.53</v>
      </c>
      <c r="L142" s="396">
        <f>IFERROR((Chitieu[[#This Row],[Thực hiện]]/Chitieu[[#This Row],[Chỉ tiêu]]),0)</f>
        <v>1.1060000000000001</v>
      </c>
      <c r="M142" s="396">
        <f>IFERROR((Chitieu[[#This Row],[Thực hiện]]/Chitieu[[#This Row],[PO]]),0)</f>
        <v>0</v>
      </c>
      <c r="N142" s="397">
        <f>IF(Chitieu[[#This Row],[PO Đạt 90%]]&gt;=90%,1,0)</f>
        <v>0</v>
      </c>
      <c r="O142" s="397">
        <f>IF(COUNTIFS($E$4:E142,E142,$A$4:A142,"Trạm")=1,1,0)</f>
        <v>0</v>
      </c>
      <c r="P142" s="397">
        <f>IF(Chitieu[[#This Row],[PO]]&gt;0,1,0)</f>
        <v>0</v>
      </c>
      <c r="Q142" s="397" t="str">
        <f>_xlfn.XLOOKUP(Chitieu[[#This Row],[Tỉnh]],Table9[Tỉnh cũ],Table9[Giám Sát])</f>
        <v>Phạm Huỳnh Hữu Lộc</v>
      </c>
      <c r="R142" s="397" t="str">
        <f>_xlfn.XLOOKUP(Chitieu[[#This Row],[Tỉnh]],Table9[Tỉnh cũ],Table9[Thị Trường])</f>
        <v>Nguyễn Ngọc Lâm</v>
      </c>
      <c r="S142" s="397" t="str">
        <f>_xlfn.XLOOKUP(Chitieu[[#This Row],[Tỉnh]],Table9[Tỉnh cũ],Table9[Khu vực])</f>
        <v>Miền Tây 2</v>
      </c>
      <c r="T142" s="397" t="str">
        <f>IF(Chitieu[[#This Row],[Trạm/DTR]]="DTR","DTR","Trạm")</f>
        <v>Trạm</v>
      </c>
      <c r="U142" s="397" t="str">
        <f>IF(Chitieu[[#This Row],[Trạm/DTR]]="DTR",_xlfn.XLOOKUP(Chitieu[[#This Row],[ID NCC]],DS_NCC_DTR[ID NCC],DS_NCC_DTR[Tỉnh cũ]),_xlfn.XLOOKUP(Chitieu[[#This Row],[ID NCC]],Data_TongTram2[ID NCC],Data_TongTram2[Tỉnh cũ]))</f>
        <v>Hậu Giang</v>
      </c>
    </row>
    <row r="143" spans="1:21" hidden="1" x14ac:dyDescent="0.3">
      <c r="A143" s="211" t="s">
        <v>607</v>
      </c>
      <c r="B143" s="211" t="str">
        <f>IF(Chitieu[[#This Row],[Trạm/DTR]]="DTR","",_xlfn.XLOOKUP(Chitieu[[#This Row],[Trạm/DTR]],Table16[Trạm],Table16[[Admin ]]))</f>
        <v>Phạm Thị Thúy Duy</v>
      </c>
      <c r="C143" s="211" t="str">
        <f>IF(Chitieu[[#This Row],[Trạm/DTR]]="DTR",_xlfn.XLOOKUP(Chitieu[[#This Row],[ID NCC]],DS_NCC_DTR[ID NCC],DS_NCC_DTR[Admin miền]),_xlfn.XLOOKUP(Chitieu[[#This Row],[ID NCC]],Data_TongTram2[ID NCC],Data_TongTram2[Admin Miền]))</f>
        <v>Phạm Thị Thúy Duy</v>
      </c>
      <c r="D143" s="211" t="s">
        <v>768</v>
      </c>
      <c r="E143" s="211" t="str">
        <f>IF(Chitieu[[#This Row],[Trạm/DTR]]="DTR",_xlfn.XLOOKUP(Chitieu[[#This Row],[ID NCC]],DS_NCC_DTR[ID NCC],DS_NCC_DTR[Tên NCC]),_xlfn.XLOOKUP(Chitieu[[#This Row],[ID NCC]],Data_TongTram2[ID NCC],Data_TongTram2[Tên NCC]))</f>
        <v>HỘ KINH DOANH PHẾ LIỆU ĐANG</v>
      </c>
      <c r="F143" s="211" t="str">
        <f>Chitieu[[#This Row],[ID NCC]]&amp;Chitieu[[#This Row],[Trạm/DTR]]</f>
        <v>001J300000HZ9JUIA1Đồng Lâm</v>
      </c>
      <c r="G143" s="211" t="s">
        <v>81</v>
      </c>
      <c r="H143" s="211" t="str">
        <f>_xlfn.XLOOKUP(Chitieu[[#This Row],[Loại hàng]],Table59[Column1],Table59[Qui đổi])</f>
        <v>PET chai</v>
      </c>
      <c r="I143" s="211">
        <v>4</v>
      </c>
      <c r="K143" s="211">
        <f>SUMIFS(Table10[Sản lượng Tấn],Table10[Ghi chú],Chitieu[[#This Row],[qui đổi ]],Table10[Column1],Chitieu[[#This Row],[Column1]])</f>
        <v>4.1159999999999997</v>
      </c>
      <c r="L143" s="396">
        <f>IFERROR((Chitieu[[#This Row],[Thực hiện]]/Chitieu[[#This Row],[Chỉ tiêu]]),0)</f>
        <v>1.0289999999999999</v>
      </c>
      <c r="M143" s="396">
        <f>IFERROR((Chitieu[[#This Row],[Thực hiện]]/Chitieu[[#This Row],[PO]]),0)</f>
        <v>0</v>
      </c>
      <c r="N143" s="397">
        <f>IF(Chitieu[[#This Row],[PO Đạt 90%]]&gt;=90%,1,0)</f>
        <v>0</v>
      </c>
      <c r="O143" s="397">
        <f>IF(COUNTIFS($E$4:E143,E143,$A$4:A143,"Trạm")=1,1,0)</f>
        <v>0</v>
      </c>
      <c r="P143" s="397">
        <f>IF(Chitieu[[#This Row],[PO]]&gt;0,1,0)</f>
        <v>0</v>
      </c>
      <c r="Q143" s="397" t="str">
        <f>_xlfn.XLOOKUP(Chitieu[[#This Row],[Tỉnh]],Table9[Tỉnh cũ],Table9[Giám Sát])</f>
        <v>Phạm Huỳnh Hữu Lộc</v>
      </c>
      <c r="R143" s="397" t="str">
        <f>_xlfn.XLOOKUP(Chitieu[[#This Row],[Tỉnh]],Table9[Tỉnh cũ],Table9[Thị Trường])</f>
        <v>Nguyễn Ngọc Lâm</v>
      </c>
      <c r="S143" s="397" t="str">
        <f>_xlfn.XLOOKUP(Chitieu[[#This Row],[Tỉnh]],Table9[Tỉnh cũ],Table9[Khu vực])</f>
        <v>Miền Tây 2</v>
      </c>
      <c r="T143" s="397" t="str">
        <f>IF(Chitieu[[#This Row],[Trạm/DTR]]="DTR","DTR","Trạm")</f>
        <v>Trạm</v>
      </c>
      <c r="U143" s="397" t="str">
        <f>IF(Chitieu[[#This Row],[Trạm/DTR]]="DTR",_xlfn.XLOOKUP(Chitieu[[#This Row],[ID NCC]],DS_NCC_DTR[ID NCC],DS_NCC_DTR[Tỉnh cũ]),_xlfn.XLOOKUP(Chitieu[[#This Row],[ID NCC]],Data_TongTram2[ID NCC],Data_TongTram2[Tỉnh cũ]))</f>
        <v>Hậu Giang</v>
      </c>
    </row>
    <row r="144" spans="1:21" hidden="1" x14ac:dyDescent="0.3">
      <c r="A144" s="211" t="s">
        <v>607</v>
      </c>
      <c r="B144" s="211" t="str">
        <f>IF(Chitieu[[#This Row],[Trạm/DTR]]="DTR","",_xlfn.XLOOKUP(Chitieu[[#This Row],[Trạm/DTR]],Table16[Trạm],Table16[[Admin ]]))</f>
        <v>Phạm Thị Thúy Duy</v>
      </c>
      <c r="C144" s="211" t="str">
        <f>IF(Chitieu[[#This Row],[Trạm/DTR]]="DTR",_xlfn.XLOOKUP(Chitieu[[#This Row],[ID NCC]],DS_NCC_DTR[ID NCC],DS_NCC_DTR[Admin miền]),_xlfn.XLOOKUP(Chitieu[[#This Row],[ID NCC]],Data_TongTram2[ID NCC],Data_TongTram2[Admin Miền]))</f>
        <v>Phạm Thị Thúy Duy</v>
      </c>
      <c r="D144" s="211" t="s">
        <v>1263</v>
      </c>
      <c r="E144" s="211" t="str">
        <f>IF(Chitieu[[#This Row],[Trạm/DTR]]="DTR",_xlfn.XLOOKUP(Chitieu[[#This Row],[ID NCC]],DS_NCC_DTR[ID NCC],DS_NCC_DTR[Tên NCC]),_xlfn.XLOOKUP(Chitieu[[#This Row],[ID NCC]],Data_TongTram2[ID NCC],Data_TongTram2[Tên NCC]))</f>
        <v>Hộ Kinh Doanh An Tâm</v>
      </c>
      <c r="F144" s="211" t="str">
        <f>Chitieu[[#This Row],[ID NCC]]&amp;Chitieu[[#This Row],[Trạm/DTR]]</f>
        <v>001dc000014oE0DAAUĐồng Lâm</v>
      </c>
      <c r="G144" s="211" t="s">
        <v>81</v>
      </c>
      <c r="H144" s="211" t="str">
        <f>_xlfn.XLOOKUP(Chitieu[[#This Row],[Loại hàng]],Table59[Column1],Table59[Qui đổi])</f>
        <v>PET chai</v>
      </c>
      <c r="I144" s="211">
        <v>40</v>
      </c>
      <c r="K144" s="211">
        <f>SUMIFS(Table10[Sản lượng Tấn],Table10[Ghi chú],Chitieu[[#This Row],[qui đổi ]],Table10[Column1],Chitieu[[#This Row],[Column1]])</f>
        <v>52.547000000000004</v>
      </c>
      <c r="L144" s="396">
        <f>IFERROR((Chitieu[[#This Row],[Thực hiện]]/Chitieu[[#This Row],[Chỉ tiêu]]),0)</f>
        <v>1.3136750000000001</v>
      </c>
      <c r="M144" s="396">
        <f>IFERROR((Chitieu[[#This Row],[Thực hiện]]/Chitieu[[#This Row],[PO]]),0)</f>
        <v>0</v>
      </c>
      <c r="N144" s="397">
        <f>IF(Chitieu[[#This Row],[PO Đạt 90%]]&gt;=90%,1,0)</f>
        <v>0</v>
      </c>
      <c r="O144" s="397">
        <f>IF(COUNTIFS($E$4:E144,E144,$A$4:A144,"Trạm")=1,1,0)</f>
        <v>0</v>
      </c>
      <c r="P144" s="397">
        <f>IF(Chitieu[[#This Row],[PO]]&gt;0,1,0)</f>
        <v>0</v>
      </c>
      <c r="Q144" s="397" t="str">
        <f>_xlfn.XLOOKUP(Chitieu[[#This Row],[Tỉnh]],Table9[Tỉnh cũ],Table9[Giám Sát])</f>
        <v>Phạm Huỳnh Hữu Lộc</v>
      </c>
      <c r="R144" s="397" t="str">
        <f>_xlfn.XLOOKUP(Chitieu[[#This Row],[Tỉnh]],Table9[Tỉnh cũ],Table9[Thị Trường])</f>
        <v>Phạm Huỳnh Hữu Lộc</v>
      </c>
      <c r="S144" s="397" t="str">
        <f>_xlfn.XLOOKUP(Chitieu[[#This Row],[Tỉnh]],Table9[Tỉnh cũ],Table9[Khu vực])</f>
        <v>Miền Tây 2</v>
      </c>
      <c r="T144" s="397" t="str">
        <f>IF(Chitieu[[#This Row],[Trạm/DTR]]="DTR","DTR","Trạm")</f>
        <v>Trạm</v>
      </c>
      <c r="U144" s="397" t="str">
        <f>IF(Chitieu[[#This Row],[Trạm/DTR]]="DTR",_xlfn.XLOOKUP(Chitieu[[#This Row],[ID NCC]],DS_NCC_DTR[ID NCC],DS_NCC_DTR[Tỉnh cũ]),_xlfn.XLOOKUP(Chitieu[[#This Row],[ID NCC]],Data_TongTram2[ID NCC],Data_TongTram2[Tỉnh cũ]))</f>
        <v>Kiên Giang</v>
      </c>
    </row>
    <row r="145" spans="1:21" hidden="1" x14ac:dyDescent="0.3">
      <c r="A145" s="211" t="s">
        <v>607</v>
      </c>
      <c r="B145" s="211" t="str">
        <f>IF(Chitieu[[#This Row],[Trạm/DTR]]="DTR","",_xlfn.XLOOKUP(Chitieu[[#This Row],[Trạm/DTR]],Table16[Trạm],Table16[[Admin ]]))</f>
        <v>Phạm Thị Thúy Duy</v>
      </c>
      <c r="C145" s="211" t="str">
        <f>IF(Chitieu[[#This Row],[Trạm/DTR]]="DTR",_xlfn.XLOOKUP(Chitieu[[#This Row],[ID NCC]],DS_NCC_DTR[ID NCC],DS_NCC_DTR[Admin miền]),_xlfn.XLOOKUP(Chitieu[[#This Row],[ID NCC]],Data_TongTram2[ID NCC],Data_TongTram2[Admin Miền]))</f>
        <v>Phạm Thị Thúy Duy</v>
      </c>
      <c r="D145" s="211" t="s">
        <v>1671</v>
      </c>
      <c r="E145" s="211" t="str">
        <f>IF(Chitieu[[#This Row],[Trạm/DTR]]="DTR",_xlfn.XLOOKUP(Chitieu[[#This Row],[ID NCC]],DS_NCC_DTR[ID NCC],DS_NCC_DTR[Tên NCC]),_xlfn.XLOOKUP(Chitieu[[#This Row],[ID NCC]],Data_TongTram2[ID NCC],Data_TongTram2[Tên NCC]))</f>
        <v>Mỹ Xuyên</v>
      </c>
      <c r="F145" s="211" t="str">
        <f>Chitieu[[#This Row],[ID NCC]]&amp;Chitieu[[#This Row],[Trạm/DTR]]</f>
        <v>001dc000016QIetAAGĐồng Lâm</v>
      </c>
      <c r="G145" s="211" t="s">
        <v>81</v>
      </c>
      <c r="H145" s="211" t="str">
        <f>_xlfn.XLOOKUP(Chitieu[[#This Row],[Loại hàng]],Table59[Column1],Table59[Qui đổi])</f>
        <v>PET chai</v>
      </c>
      <c r="I145" s="211">
        <v>5</v>
      </c>
      <c r="K145" s="211">
        <f>SUMIFS(Table10[Sản lượng Tấn],Table10[Ghi chú],Chitieu[[#This Row],[qui đổi ]],Table10[Column1],Chitieu[[#This Row],[Column1]])</f>
        <v>0</v>
      </c>
      <c r="L145" s="396">
        <f>IFERROR((Chitieu[[#This Row],[Thực hiện]]/Chitieu[[#This Row],[Chỉ tiêu]]),0)</f>
        <v>0</v>
      </c>
      <c r="M145" s="396">
        <f>IFERROR((Chitieu[[#This Row],[Thực hiện]]/Chitieu[[#This Row],[PO]]),0)</f>
        <v>0</v>
      </c>
      <c r="N145" s="397">
        <f>IF(Chitieu[[#This Row],[PO Đạt 90%]]&gt;=90%,1,0)</f>
        <v>0</v>
      </c>
      <c r="O145" s="397">
        <f>IF(COUNTIFS($E$4:E145,E145,$A$4:A145,"Trạm")=1,1,0)</f>
        <v>0</v>
      </c>
      <c r="P145" s="397">
        <f>IF(Chitieu[[#This Row],[PO]]&gt;0,1,0)</f>
        <v>0</v>
      </c>
      <c r="Q145" s="397" t="str">
        <f>_xlfn.XLOOKUP(Chitieu[[#This Row],[Tỉnh]],Table9[Tỉnh cũ],Table9[Giám Sát])</f>
        <v>Phạm Huỳnh Hữu Lộc</v>
      </c>
      <c r="R145" s="397" t="str">
        <f>_xlfn.XLOOKUP(Chitieu[[#This Row],[Tỉnh]],Table9[Tỉnh cũ],Table9[Thị Trường])</f>
        <v>Phạm Huỳnh Hữu Lộc</v>
      </c>
      <c r="S145" s="397" t="str">
        <f>_xlfn.XLOOKUP(Chitieu[[#This Row],[Tỉnh]],Table9[Tỉnh cũ],Table9[Khu vực])</f>
        <v>Miền Tây 2</v>
      </c>
      <c r="T145" s="397" t="str">
        <f>IF(Chitieu[[#This Row],[Trạm/DTR]]="DTR","DTR","Trạm")</f>
        <v>Trạm</v>
      </c>
      <c r="U145" s="397" t="str">
        <f>IF(Chitieu[[#This Row],[Trạm/DTR]]="DTR",_xlfn.XLOOKUP(Chitieu[[#This Row],[ID NCC]],DS_NCC_DTR[ID NCC],DS_NCC_DTR[Tỉnh cũ]),_xlfn.XLOOKUP(Chitieu[[#This Row],[ID NCC]],Data_TongTram2[ID NCC],Data_TongTram2[Tỉnh cũ]))</f>
        <v>Kiên Giang</v>
      </c>
    </row>
    <row r="146" spans="1:21" hidden="1" x14ac:dyDescent="0.3">
      <c r="A146" s="211" t="s">
        <v>607</v>
      </c>
      <c r="B146" s="211" t="str">
        <f>IF(Chitieu[[#This Row],[Trạm/DTR]]="DTR","",_xlfn.XLOOKUP(Chitieu[[#This Row],[Trạm/DTR]],Table16[Trạm],Table16[[Admin ]]))</f>
        <v>Phạm Thị Thúy Duy</v>
      </c>
      <c r="C146" s="211" t="str">
        <f>IF(Chitieu[[#This Row],[Trạm/DTR]]="DTR",_xlfn.XLOOKUP(Chitieu[[#This Row],[ID NCC]],DS_NCC_DTR[ID NCC],DS_NCC_DTR[Admin miền]),_xlfn.XLOOKUP(Chitieu[[#This Row],[ID NCC]],Data_TongTram2[ID NCC],Data_TongTram2[Admin Miền]))</f>
        <v>Phạm Thị Thúy Duy</v>
      </c>
      <c r="D146" s="211" t="s">
        <v>1107</v>
      </c>
      <c r="E146" s="211" t="str">
        <f>IF(Chitieu[[#This Row],[Trạm/DTR]]="DTR",_xlfn.XLOOKUP(Chitieu[[#This Row],[ID NCC]],DS_NCC_DTR[ID NCC],DS_NCC_DTR[Tên NCC]),_xlfn.XLOOKUP(Chitieu[[#This Row],[ID NCC]],Data_TongTram2[ID NCC],Data_TongTram2[Tên NCC]))</f>
        <v>Mai Văn Nhớ</v>
      </c>
      <c r="F146" s="211" t="str">
        <f>Chitieu[[#This Row],[ID NCC]]&amp;Chitieu[[#This Row],[Trạm/DTR]]</f>
        <v>001J3000002HjDMIA0Đồng Lâm</v>
      </c>
      <c r="G146" s="211" t="s">
        <v>81</v>
      </c>
      <c r="H146" s="211" t="str">
        <f>_xlfn.XLOOKUP(Chitieu[[#This Row],[Loại hàng]],Table59[Column1],Table59[Qui đổi])</f>
        <v>PET chai</v>
      </c>
      <c r="I146" s="211">
        <v>8</v>
      </c>
      <c r="K146" s="211">
        <f>SUMIFS(Table10[Sản lượng Tấn],Table10[Ghi chú],Chitieu[[#This Row],[qui đổi ]],Table10[Column1],Chitieu[[#This Row],[Column1]])</f>
        <v>0</v>
      </c>
      <c r="L146" s="396">
        <f>IFERROR((Chitieu[[#This Row],[Thực hiện]]/Chitieu[[#This Row],[Chỉ tiêu]]),0)</f>
        <v>0</v>
      </c>
      <c r="M146" s="396">
        <f>IFERROR((Chitieu[[#This Row],[Thực hiện]]/Chitieu[[#This Row],[PO]]),0)</f>
        <v>0</v>
      </c>
      <c r="N146" s="397">
        <f>IF(Chitieu[[#This Row],[PO Đạt 90%]]&gt;=90%,1,0)</f>
        <v>0</v>
      </c>
      <c r="O146" s="397">
        <f>IF(COUNTIFS($E$4:E146,E146,$A$4:A146,"Trạm")=1,1,0)</f>
        <v>0</v>
      </c>
      <c r="P146" s="397">
        <f>IF(Chitieu[[#This Row],[PO]]&gt;0,1,0)</f>
        <v>0</v>
      </c>
      <c r="Q146" s="397" t="str">
        <f>_xlfn.XLOOKUP(Chitieu[[#This Row],[Tỉnh]],Table9[Tỉnh cũ],Table9[Giám Sát])</f>
        <v>Phạm Huỳnh Hữu Lộc</v>
      </c>
      <c r="R146" s="397" t="str">
        <f>_xlfn.XLOOKUP(Chitieu[[#This Row],[Tỉnh]],Table9[Tỉnh cũ],Table9[Thị Trường])</f>
        <v>Phạm Huỳnh Hữu Lộc</v>
      </c>
      <c r="S146" s="397" t="str">
        <f>_xlfn.XLOOKUP(Chitieu[[#This Row],[Tỉnh]],Table9[Tỉnh cũ],Table9[Khu vực])</f>
        <v>Miền Tây 2</v>
      </c>
      <c r="T146" s="397" t="str">
        <f>IF(Chitieu[[#This Row],[Trạm/DTR]]="DTR","DTR","Trạm")</f>
        <v>Trạm</v>
      </c>
      <c r="U146" s="397" t="str">
        <f>IF(Chitieu[[#This Row],[Trạm/DTR]]="DTR",_xlfn.XLOOKUP(Chitieu[[#This Row],[ID NCC]],DS_NCC_DTR[ID NCC],DS_NCC_DTR[Tỉnh cũ]),_xlfn.XLOOKUP(Chitieu[[#This Row],[ID NCC]],Data_TongTram2[ID NCC],Data_TongTram2[Tỉnh cũ]))</f>
        <v>Kiên Giang</v>
      </c>
    </row>
    <row r="147" spans="1:21" hidden="1" x14ac:dyDescent="0.3">
      <c r="A147" s="211" t="s">
        <v>607</v>
      </c>
      <c r="B147" s="211" t="str">
        <f>IF(Chitieu[[#This Row],[Trạm/DTR]]="DTR","",_xlfn.XLOOKUP(Chitieu[[#This Row],[Trạm/DTR]],Table16[Trạm],Table16[[Admin ]]))</f>
        <v>Phạm Thị Thúy Duy</v>
      </c>
      <c r="C147" s="211" t="str">
        <f>IF(Chitieu[[#This Row],[Trạm/DTR]]="DTR",_xlfn.XLOOKUP(Chitieu[[#This Row],[ID NCC]],DS_NCC_DTR[ID NCC],DS_NCC_DTR[Admin miền]),_xlfn.XLOOKUP(Chitieu[[#This Row],[ID NCC]],Data_TongTram2[ID NCC],Data_TongTram2[Admin Miền]))</f>
        <v>Phạm Thị Thúy Duy</v>
      </c>
      <c r="D147" s="211" t="s">
        <v>647</v>
      </c>
      <c r="E147" s="211" t="str">
        <f>IF(Chitieu[[#This Row],[Trạm/DTR]]="DTR",_xlfn.XLOOKUP(Chitieu[[#This Row],[ID NCC]],DS_NCC_DTR[ID NCC],DS_NCC_DTR[Tên NCC]),_xlfn.XLOOKUP(Chitieu[[#This Row],[ID NCC]],Data_TongTram2[ID NCC],Data_TongTram2[Tên NCC]))</f>
        <v>Chị Điệp Kiên Giang</v>
      </c>
      <c r="F147" s="211" t="str">
        <f>Chitieu[[#This Row],[ID NCC]]&amp;Chitieu[[#This Row],[Trạm/DTR]]</f>
        <v>001J3000002HjDtIAKĐồng Lâm</v>
      </c>
      <c r="G147" s="211" t="s">
        <v>81</v>
      </c>
      <c r="H147" s="211" t="str">
        <f>_xlfn.XLOOKUP(Chitieu[[#This Row],[Loại hàng]],Table59[Column1],Table59[Qui đổi])</f>
        <v>PET chai</v>
      </c>
      <c r="I147" s="211">
        <v>20</v>
      </c>
      <c r="K147" s="211">
        <f>SUMIFS(Table10[Sản lượng Tấn],Table10[Ghi chú],Chitieu[[#This Row],[qui đổi ]],Table10[Column1],Chitieu[[#This Row],[Column1]])</f>
        <v>14.547000000000001</v>
      </c>
      <c r="L147" s="396">
        <f>IFERROR((Chitieu[[#This Row],[Thực hiện]]/Chitieu[[#This Row],[Chỉ tiêu]]),0)</f>
        <v>0.72735000000000005</v>
      </c>
      <c r="M147" s="396">
        <f>IFERROR((Chitieu[[#This Row],[Thực hiện]]/Chitieu[[#This Row],[PO]]),0)</f>
        <v>0</v>
      </c>
      <c r="N147" s="397">
        <f>IF(Chitieu[[#This Row],[PO Đạt 90%]]&gt;=90%,1,0)</f>
        <v>0</v>
      </c>
      <c r="O147" s="397">
        <f>IF(COUNTIFS($E$4:E147,E147,$A$4:A147,"Trạm")=1,1,0)</f>
        <v>0</v>
      </c>
      <c r="P147" s="397">
        <f>IF(Chitieu[[#This Row],[PO]]&gt;0,1,0)</f>
        <v>0</v>
      </c>
      <c r="Q147" s="397" t="str">
        <f>_xlfn.XLOOKUP(Chitieu[[#This Row],[Tỉnh]],Table9[Tỉnh cũ],Table9[Giám Sát])</f>
        <v>Phạm Huỳnh Hữu Lộc</v>
      </c>
      <c r="R147" s="397" t="str">
        <f>_xlfn.XLOOKUP(Chitieu[[#This Row],[Tỉnh]],Table9[Tỉnh cũ],Table9[Thị Trường])</f>
        <v>Phạm Huỳnh Hữu Lộc</v>
      </c>
      <c r="S147" s="397" t="str">
        <f>_xlfn.XLOOKUP(Chitieu[[#This Row],[Tỉnh]],Table9[Tỉnh cũ],Table9[Khu vực])</f>
        <v>Miền Tây 2</v>
      </c>
      <c r="T147" s="397" t="str">
        <f>IF(Chitieu[[#This Row],[Trạm/DTR]]="DTR","DTR","Trạm")</f>
        <v>Trạm</v>
      </c>
      <c r="U147" s="397" t="str">
        <f>IF(Chitieu[[#This Row],[Trạm/DTR]]="DTR",_xlfn.XLOOKUP(Chitieu[[#This Row],[ID NCC]],DS_NCC_DTR[ID NCC],DS_NCC_DTR[Tỉnh cũ]),_xlfn.XLOOKUP(Chitieu[[#This Row],[ID NCC]],Data_TongTram2[ID NCC],Data_TongTram2[Tỉnh cũ]))</f>
        <v>Kiên Giang</v>
      </c>
    </row>
    <row r="148" spans="1:21" hidden="1" x14ac:dyDescent="0.3">
      <c r="A148" s="211" t="s">
        <v>607</v>
      </c>
      <c r="B148" s="211" t="str">
        <f>IF(Chitieu[[#This Row],[Trạm/DTR]]="DTR","",_xlfn.XLOOKUP(Chitieu[[#This Row],[Trạm/DTR]],Table16[Trạm],Table16[[Admin ]]))</f>
        <v>Phạm Thị Thúy Duy</v>
      </c>
      <c r="C148" s="211" t="str">
        <f>IF(Chitieu[[#This Row],[Trạm/DTR]]="DTR",_xlfn.XLOOKUP(Chitieu[[#This Row],[ID NCC]],DS_NCC_DTR[ID NCC],DS_NCC_DTR[Admin miền]),_xlfn.XLOOKUP(Chitieu[[#This Row],[ID NCC]],Data_TongTram2[ID NCC],Data_TongTram2[Admin Miền]))</f>
        <v>Phạm Thị Thúy Duy</v>
      </c>
      <c r="D148" s="211" t="s">
        <v>646</v>
      </c>
      <c r="E148" s="211" t="str">
        <f>IF(Chitieu[[#This Row],[Trạm/DTR]]="DTR",_xlfn.XLOOKUP(Chitieu[[#This Row],[ID NCC]],DS_NCC_DTR[ID NCC],DS_NCC_DTR[Tên NCC]),_xlfn.XLOOKUP(Chitieu[[#This Row],[ID NCC]],Data_TongTram2[ID NCC],Data_TongTram2[Tên NCC]))</f>
        <v>Anh Ích Kiên Giang</v>
      </c>
      <c r="F148" s="211" t="str">
        <f>Chitieu[[#This Row],[ID NCC]]&amp;Chitieu[[#This Row],[Trạm/DTR]]</f>
        <v>001J3000002HjEJIA0Đồng Lâm</v>
      </c>
      <c r="G148" s="211" t="s">
        <v>81</v>
      </c>
      <c r="H148" s="211" t="str">
        <f>_xlfn.XLOOKUP(Chitieu[[#This Row],[Loại hàng]],Table59[Column1],Table59[Qui đổi])</f>
        <v>PET chai</v>
      </c>
      <c r="I148" s="211">
        <v>5</v>
      </c>
      <c r="K148" s="211">
        <f>SUMIFS(Table10[Sản lượng Tấn],Table10[Ghi chú],Chitieu[[#This Row],[qui đổi ]],Table10[Column1],Chitieu[[#This Row],[Column1]])</f>
        <v>4.2859999999999996</v>
      </c>
      <c r="L148" s="396">
        <f>IFERROR((Chitieu[[#This Row],[Thực hiện]]/Chitieu[[#This Row],[Chỉ tiêu]]),0)</f>
        <v>0.85719999999999996</v>
      </c>
      <c r="M148" s="396">
        <f>IFERROR((Chitieu[[#This Row],[Thực hiện]]/Chitieu[[#This Row],[PO]]),0)</f>
        <v>0</v>
      </c>
      <c r="N148" s="397">
        <f>IF(Chitieu[[#This Row],[PO Đạt 90%]]&gt;=90%,1,0)</f>
        <v>0</v>
      </c>
      <c r="O148" s="397">
        <f>IF(COUNTIFS($E$4:E148,E148,$A$4:A148,"Trạm")=1,1,0)</f>
        <v>0</v>
      </c>
      <c r="P148" s="397">
        <f>IF(Chitieu[[#This Row],[PO]]&gt;0,1,0)</f>
        <v>0</v>
      </c>
      <c r="Q148" s="397" t="str">
        <f>_xlfn.XLOOKUP(Chitieu[[#This Row],[Tỉnh]],Table9[Tỉnh cũ],Table9[Giám Sát])</f>
        <v>Phạm Huỳnh Hữu Lộc</v>
      </c>
      <c r="R148" s="397" t="str">
        <f>_xlfn.XLOOKUP(Chitieu[[#This Row],[Tỉnh]],Table9[Tỉnh cũ],Table9[Thị Trường])</f>
        <v>Phạm Huỳnh Hữu Lộc</v>
      </c>
      <c r="S148" s="397" t="str">
        <f>_xlfn.XLOOKUP(Chitieu[[#This Row],[Tỉnh]],Table9[Tỉnh cũ],Table9[Khu vực])</f>
        <v>Miền Tây 2</v>
      </c>
      <c r="T148" s="397" t="str">
        <f>IF(Chitieu[[#This Row],[Trạm/DTR]]="DTR","DTR","Trạm")</f>
        <v>Trạm</v>
      </c>
      <c r="U148" s="397" t="str">
        <f>IF(Chitieu[[#This Row],[Trạm/DTR]]="DTR",_xlfn.XLOOKUP(Chitieu[[#This Row],[ID NCC]],DS_NCC_DTR[ID NCC],DS_NCC_DTR[Tỉnh cũ]),_xlfn.XLOOKUP(Chitieu[[#This Row],[ID NCC]],Data_TongTram2[ID NCC],Data_TongTram2[Tỉnh cũ]))</f>
        <v>Kiên Giang</v>
      </c>
    </row>
    <row r="149" spans="1:21" hidden="1" x14ac:dyDescent="0.3">
      <c r="A149" s="211" t="s">
        <v>607</v>
      </c>
      <c r="B149" s="211" t="str">
        <f>IF(Chitieu[[#This Row],[Trạm/DTR]]="DTR","",_xlfn.XLOOKUP(Chitieu[[#This Row],[Trạm/DTR]],Table16[Trạm],Table16[[Admin ]]))</f>
        <v>Phạm Thị Thúy Duy</v>
      </c>
      <c r="C149" s="211" t="str">
        <f>IF(Chitieu[[#This Row],[Trạm/DTR]]="DTR",_xlfn.XLOOKUP(Chitieu[[#This Row],[ID NCC]],DS_NCC_DTR[ID NCC],DS_NCC_DTR[Admin miền]),_xlfn.XLOOKUP(Chitieu[[#This Row],[ID NCC]],Data_TongTram2[ID NCC],Data_TongTram2[Admin Miền]))</f>
        <v>Phạm Thị Thúy Duy</v>
      </c>
      <c r="D149" s="211" t="s">
        <v>1720</v>
      </c>
      <c r="E149" s="211" t="str">
        <f>IF(Chitieu[[#This Row],[Trạm/DTR]]="DTR",_xlfn.XLOOKUP(Chitieu[[#This Row],[ID NCC]],DS_NCC_DTR[ID NCC],DS_NCC_DTR[Tên NCC]),_xlfn.XLOOKUP(Chitieu[[#This Row],[ID NCC]],Data_TongTram2[ID NCC],Data_TongTram2[Tên NCC]))</f>
        <v>Như Ý</v>
      </c>
      <c r="F149" s="211" t="str">
        <f>Chitieu[[#This Row],[ID NCC]]&amp;Chitieu[[#This Row],[Trạm/DTR]]</f>
        <v>001J3000002HLlSIAWĐồng Lâm</v>
      </c>
      <c r="G149" s="211" t="s">
        <v>81</v>
      </c>
      <c r="H149" s="211" t="str">
        <f>_xlfn.XLOOKUP(Chitieu[[#This Row],[Loại hàng]],Table59[Column1],Table59[Qui đổi])</f>
        <v>PET chai</v>
      </c>
      <c r="I149" s="211">
        <v>15</v>
      </c>
      <c r="K149" s="211">
        <f>SUMIFS(Table10[Sản lượng Tấn],Table10[Ghi chú],Chitieu[[#This Row],[qui đổi ]],Table10[Column1],Chitieu[[#This Row],[Column1]])</f>
        <v>0</v>
      </c>
      <c r="L149" s="396">
        <f>IFERROR((Chitieu[[#This Row],[Thực hiện]]/Chitieu[[#This Row],[Chỉ tiêu]]),0)</f>
        <v>0</v>
      </c>
      <c r="M149" s="396">
        <f>IFERROR((Chitieu[[#This Row],[Thực hiện]]/Chitieu[[#This Row],[PO]]),0)</f>
        <v>0</v>
      </c>
      <c r="N149" s="397">
        <f>IF(Chitieu[[#This Row],[PO Đạt 90%]]&gt;=90%,1,0)</f>
        <v>0</v>
      </c>
      <c r="O149" s="397">
        <f>IF(COUNTIFS($E$4:E149,E149,$A$4:A149,"Trạm")=1,1,0)</f>
        <v>0</v>
      </c>
      <c r="P149" s="397">
        <f>IF(Chitieu[[#This Row],[PO]]&gt;0,1,0)</f>
        <v>0</v>
      </c>
      <c r="Q149" s="397" t="str">
        <f>_xlfn.XLOOKUP(Chitieu[[#This Row],[Tỉnh]],Table9[Tỉnh cũ],Table9[Giám Sát])</f>
        <v>Phạm Huỳnh Hữu Lộc</v>
      </c>
      <c r="R149" s="397" t="str">
        <f>_xlfn.XLOOKUP(Chitieu[[#This Row],[Tỉnh]],Table9[Tỉnh cũ],Table9[Thị Trường])</f>
        <v>Phạm Huỳnh Hữu Lộc</v>
      </c>
      <c r="S149" s="397" t="str">
        <f>_xlfn.XLOOKUP(Chitieu[[#This Row],[Tỉnh]],Table9[Tỉnh cũ],Table9[Khu vực])</f>
        <v>Miền Tây 2</v>
      </c>
      <c r="T149" s="397" t="str">
        <f>IF(Chitieu[[#This Row],[Trạm/DTR]]="DTR","DTR","Trạm")</f>
        <v>Trạm</v>
      </c>
      <c r="U149" s="397" t="str">
        <f>IF(Chitieu[[#This Row],[Trạm/DTR]]="DTR",_xlfn.XLOOKUP(Chitieu[[#This Row],[ID NCC]],DS_NCC_DTR[ID NCC],DS_NCC_DTR[Tỉnh cũ]),_xlfn.XLOOKUP(Chitieu[[#This Row],[ID NCC]],Data_TongTram2[ID NCC],Data_TongTram2[Tỉnh cũ]))</f>
        <v>Kiên Giang</v>
      </c>
    </row>
    <row r="150" spans="1:21" hidden="1" x14ac:dyDescent="0.3">
      <c r="A150" s="211" t="s">
        <v>607</v>
      </c>
      <c r="B150" s="211" t="str">
        <f>IF(Chitieu[[#This Row],[Trạm/DTR]]="DTR","",_xlfn.XLOOKUP(Chitieu[[#This Row],[Trạm/DTR]],Table16[Trạm],Table16[[Admin ]]))</f>
        <v>Phạm Thị Thúy Duy</v>
      </c>
      <c r="C150" s="211" t="str">
        <f>IF(Chitieu[[#This Row],[Trạm/DTR]]="DTR",_xlfn.XLOOKUP(Chitieu[[#This Row],[ID NCC]],DS_NCC_DTR[ID NCC],DS_NCC_DTR[Admin miền]),_xlfn.XLOOKUP(Chitieu[[#This Row],[ID NCC]],Data_TongTram2[ID NCC],Data_TongTram2[Admin Miền]))</f>
        <v>Phạm Thị Thúy Duy</v>
      </c>
      <c r="D150" s="211" t="s">
        <v>1715</v>
      </c>
      <c r="E150" s="211" t="str">
        <f>IF(Chitieu[[#This Row],[Trạm/DTR]]="DTR",_xlfn.XLOOKUP(Chitieu[[#This Row],[ID NCC]],DS_NCC_DTR[ID NCC],DS_NCC_DTR[Tên NCC]),_xlfn.XLOOKUP(Chitieu[[#This Row],[ID NCC]],Data_TongTram2[ID NCC],Data_TongTram2[Tên NCC]))</f>
        <v>Hà Anh</v>
      </c>
      <c r="F150" s="211" t="str">
        <f>Chitieu[[#This Row],[ID NCC]]&amp;Chitieu[[#This Row],[Trạm/DTR]]</f>
        <v>001J3000002HLwzIAGĐồng Lâm</v>
      </c>
      <c r="G150" s="211" t="s">
        <v>81</v>
      </c>
      <c r="H150" s="211" t="str">
        <f>_xlfn.XLOOKUP(Chitieu[[#This Row],[Loại hàng]],Table59[Column1],Table59[Qui đổi])</f>
        <v>PET chai</v>
      </c>
      <c r="I150" s="211">
        <v>5</v>
      </c>
      <c r="K150" s="211">
        <f>SUMIFS(Table10[Sản lượng Tấn],Table10[Ghi chú],Chitieu[[#This Row],[qui đổi ]],Table10[Column1],Chitieu[[#This Row],[Column1]])</f>
        <v>0</v>
      </c>
      <c r="L150" s="396">
        <f>IFERROR((Chitieu[[#This Row],[Thực hiện]]/Chitieu[[#This Row],[Chỉ tiêu]]),0)</f>
        <v>0</v>
      </c>
      <c r="M150" s="396">
        <f>IFERROR((Chitieu[[#This Row],[Thực hiện]]/Chitieu[[#This Row],[PO]]),0)</f>
        <v>0</v>
      </c>
      <c r="N150" s="397">
        <f>IF(Chitieu[[#This Row],[PO Đạt 90%]]&gt;=90%,1,0)</f>
        <v>0</v>
      </c>
      <c r="O150" s="397">
        <f>IF(COUNTIFS($E$4:E150,E150,$A$4:A150,"Trạm")=1,1,0)</f>
        <v>0</v>
      </c>
      <c r="P150" s="397">
        <f>IF(Chitieu[[#This Row],[PO]]&gt;0,1,0)</f>
        <v>0</v>
      </c>
      <c r="Q150" s="397" t="str">
        <f>_xlfn.XLOOKUP(Chitieu[[#This Row],[Tỉnh]],Table9[Tỉnh cũ],Table9[Giám Sát])</f>
        <v>Phạm Huỳnh Hữu Lộc</v>
      </c>
      <c r="R150" s="397" t="str">
        <f>_xlfn.XLOOKUP(Chitieu[[#This Row],[Tỉnh]],Table9[Tỉnh cũ],Table9[Thị Trường])</f>
        <v>Phạm Huỳnh Hữu Lộc</v>
      </c>
      <c r="S150" s="397" t="str">
        <f>_xlfn.XLOOKUP(Chitieu[[#This Row],[Tỉnh]],Table9[Tỉnh cũ],Table9[Khu vực])</f>
        <v>Miền Tây 2</v>
      </c>
      <c r="T150" s="397" t="str">
        <f>IF(Chitieu[[#This Row],[Trạm/DTR]]="DTR","DTR","Trạm")</f>
        <v>Trạm</v>
      </c>
      <c r="U150" s="397" t="str">
        <f>IF(Chitieu[[#This Row],[Trạm/DTR]]="DTR",_xlfn.XLOOKUP(Chitieu[[#This Row],[ID NCC]],DS_NCC_DTR[ID NCC],DS_NCC_DTR[Tỉnh cũ]),_xlfn.XLOOKUP(Chitieu[[#This Row],[ID NCC]],Data_TongTram2[ID NCC],Data_TongTram2[Tỉnh cũ]))</f>
        <v>Kiên Giang</v>
      </c>
    </row>
    <row r="151" spans="1:21" hidden="1" x14ac:dyDescent="0.3">
      <c r="A151" s="211" t="s">
        <v>607</v>
      </c>
      <c r="B151" s="211" t="str">
        <f>IF(Chitieu[[#This Row],[Trạm/DTR]]="DTR","",_xlfn.XLOOKUP(Chitieu[[#This Row],[Trạm/DTR]],Table16[Trạm],Table16[[Admin ]]))</f>
        <v>Phạm Thị Thúy Duy</v>
      </c>
      <c r="C151" s="211" t="str">
        <f>IF(Chitieu[[#This Row],[Trạm/DTR]]="DTR",_xlfn.XLOOKUP(Chitieu[[#This Row],[ID NCC]],DS_NCC_DTR[ID NCC],DS_NCC_DTR[Admin miền]),_xlfn.XLOOKUP(Chitieu[[#This Row],[ID NCC]],Data_TongTram2[ID NCC],Data_TongTram2[Admin Miền]))</f>
        <v>Phạm Thị Thúy Duy</v>
      </c>
      <c r="D151" s="211" t="s">
        <v>565</v>
      </c>
      <c r="E151" s="211" t="str">
        <f>IF(Chitieu[[#This Row],[Trạm/DTR]]="DTR",_xlfn.XLOOKUP(Chitieu[[#This Row],[ID NCC]],DS_NCC_DTR[ID NCC],DS_NCC_DTR[Tên NCC]),_xlfn.XLOOKUP(Chitieu[[#This Row],[ID NCC]],Data_TongTram2[ID NCC],Data_TongTram2[Tên NCC]))</f>
        <v>Anh Hận</v>
      </c>
      <c r="F151" s="211" t="str">
        <f>Chitieu[[#This Row],[ID NCC]]&amp;Chitieu[[#This Row],[Trạm/DTR]]</f>
        <v>001J3000002HLyGIAWĐồng Lâm</v>
      </c>
      <c r="G151" s="211" t="s">
        <v>81</v>
      </c>
      <c r="H151" s="211" t="str">
        <f>_xlfn.XLOOKUP(Chitieu[[#This Row],[Loại hàng]],Table59[Column1],Table59[Qui đổi])</f>
        <v>PET chai</v>
      </c>
      <c r="I151" s="211">
        <v>7</v>
      </c>
      <c r="K151" s="211">
        <f>SUMIFS(Table10[Sản lượng Tấn],Table10[Ghi chú],Chitieu[[#This Row],[qui đổi ]],Table10[Column1],Chitieu[[#This Row],[Column1]])</f>
        <v>4.0069999999999997</v>
      </c>
      <c r="L151" s="396">
        <f>IFERROR((Chitieu[[#This Row],[Thực hiện]]/Chitieu[[#This Row],[Chỉ tiêu]]),0)</f>
        <v>0.5724285714285714</v>
      </c>
      <c r="M151" s="396">
        <f>IFERROR((Chitieu[[#This Row],[Thực hiện]]/Chitieu[[#This Row],[PO]]),0)</f>
        <v>0</v>
      </c>
      <c r="N151" s="397">
        <f>IF(Chitieu[[#This Row],[PO Đạt 90%]]&gt;=90%,1,0)</f>
        <v>0</v>
      </c>
      <c r="O151" s="397">
        <f>IF(COUNTIFS($E$4:E151,E151,$A$4:A151,"Trạm")=1,1,0)</f>
        <v>0</v>
      </c>
      <c r="P151" s="397">
        <f>IF(Chitieu[[#This Row],[PO]]&gt;0,1,0)</f>
        <v>0</v>
      </c>
      <c r="Q151" s="397" t="str">
        <f>_xlfn.XLOOKUP(Chitieu[[#This Row],[Tỉnh]],Table9[Tỉnh cũ],Table9[Giám Sát])</f>
        <v>Phạm Huỳnh Hữu Lộc</v>
      </c>
      <c r="R151" s="397" t="str">
        <f>_xlfn.XLOOKUP(Chitieu[[#This Row],[Tỉnh]],Table9[Tỉnh cũ],Table9[Thị Trường])</f>
        <v>Phạm Huỳnh Hữu Lộc</v>
      </c>
      <c r="S151" s="397" t="str">
        <f>_xlfn.XLOOKUP(Chitieu[[#This Row],[Tỉnh]],Table9[Tỉnh cũ],Table9[Khu vực])</f>
        <v>Miền Tây 2</v>
      </c>
      <c r="T151" s="397" t="str">
        <f>IF(Chitieu[[#This Row],[Trạm/DTR]]="DTR","DTR","Trạm")</f>
        <v>Trạm</v>
      </c>
      <c r="U151" s="397" t="str">
        <f>IF(Chitieu[[#This Row],[Trạm/DTR]]="DTR",_xlfn.XLOOKUP(Chitieu[[#This Row],[ID NCC]],DS_NCC_DTR[ID NCC],DS_NCC_DTR[Tỉnh cũ]),_xlfn.XLOOKUP(Chitieu[[#This Row],[ID NCC]],Data_TongTram2[ID NCC],Data_TongTram2[Tỉnh cũ]))</f>
        <v>Kiên Giang</v>
      </c>
    </row>
    <row r="152" spans="1:21" hidden="1" x14ac:dyDescent="0.3">
      <c r="A152" s="211" t="s">
        <v>607</v>
      </c>
      <c r="B152" s="211" t="str">
        <f>IF(Chitieu[[#This Row],[Trạm/DTR]]="DTR","",_xlfn.XLOOKUP(Chitieu[[#This Row],[Trạm/DTR]],Table16[Trạm],Table16[[Admin ]]))</f>
        <v>Phạm Thị Thúy Duy</v>
      </c>
      <c r="C152" s="211" t="str">
        <f>IF(Chitieu[[#This Row],[Trạm/DTR]]="DTR",_xlfn.XLOOKUP(Chitieu[[#This Row],[ID NCC]],DS_NCC_DTR[ID NCC],DS_NCC_DTR[Admin miền]),_xlfn.XLOOKUP(Chitieu[[#This Row],[ID NCC]],Data_TongTram2[ID NCC],Data_TongTram2[Admin Miền]))</f>
        <v>Phạm Thị Thúy Duy</v>
      </c>
      <c r="D152" s="211" t="s">
        <v>1678</v>
      </c>
      <c r="E152" s="211" t="str">
        <f>IF(Chitieu[[#This Row],[Trạm/DTR]]="DTR",_xlfn.XLOOKUP(Chitieu[[#This Row],[ID NCC]],DS_NCC_DTR[ID NCC],DS_NCC_DTR[Tên NCC]),_xlfn.XLOOKUP(Chitieu[[#This Row],[ID NCC]],Data_TongTram2[ID NCC],Data_TongTram2[Tên NCC]))</f>
        <v>Hkd Trí Tâm</v>
      </c>
      <c r="F152" s="211" t="str">
        <f>Chitieu[[#This Row],[ID NCC]]&amp;Chitieu[[#This Row],[Trạm/DTR]]</f>
        <v>001J3000002HLYiIAOĐồng Lâm</v>
      </c>
      <c r="G152" s="211" t="s">
        <v>81</v>
      </c>
      <c r="H152" s="211" t="str">
        <f>_xlfn.XLOOKUP(Chitieu[[#This Row],[Loại hàng]],Table59[Column1],Table59[Qui đổi])</f>
        <v>PET chai</v>
      </c>
      <c r="I152" s="211">
        <v>4</v>
      </c>
      <c r="K152" s="211">
        <f>SUMIFS(Table10[Sản lượng Tấn],Table10[Ghi chú],Chitieu[[#This Row],[qui đổi ]],Table10[Column1],Chitieu[[#This Row],[Column1]])</f>
        <v>0</v>
      </c>
      <c r="L152" s="396">
        <f>IFERROR((Chitieu[[#This Row],[Thực hiện]]/Chitieu[[#This Row],[Chỉ tiêu]]),0)</f>
        <v>0</v>
      </c>
      <c r="M152" s="396">
        <f>IFERROR((Chitieu[[#This Row],[Thực hiện]]/Chitieu[[#This Row],[PO]]),0)</f>
        <v>0</v>
      </c>
      <c r="N152" s="397">
        <f>IF(Chitieu[[#This Row],[PO Đạt 90%]]&gt;=90%,1,0)</f>
        <v>0</v>
      </c>
      <c r="O152" s="397">
        <f>IF(COUNTIFS($E$4:E152,E152,$A$4:A152,"Trạm")=1,1,0)</f>
        <v>0</v>
      </c>
      <c r="P152" s="397">
        <f>IF(Chitieu[[#This Row],[PO]]&gt;0,1,0)</f>
        <v>0</v>
      </c>
      <c r="Q152" s="397" t="str">
        <f>_xlfn.XLOOKUP(Chitieu[[#This Row],[Tỉnh]],Table9[Tỉnh cũ],Table9[Giám Sát])</f>
        <v>Phạm Huỳnh Hữu Lộc</v>
      </c>
      <c r="R152" s="397" t="str">
        <f>_xlfn.XLOOKUP(Chitieu[[#This Row],[Tỉnh]],Table9[Tỉnh cũ],Table9[Thị Trường])</f>
        <v>Phạm Huỳnh Hữu Lộc</v>
      </c>
      <c r="S152" s="397" t="str">
        <f>_xlfn.XLOOKUP(Chitieu[[#This Row],[Tỉnh]],Table9[Tỉnh cũ],Table9[Khu vực])</f>
        <v>Miền Tây 2</v>
      </c>
      <c r="T152" s="397" t="str">
        <f>IF(Chitieu[[#This Row],[Trạm/DTR]]="DTR","DTR","Trạm")</f>
        <v>Trạm</v>
      </c>
      <c r="U152" s="397" t="str">
        <f>IF(Chitieu[[#This Row],[Trạm/DTR]]="DTR",_xlfn.XLOOKUP(Chitieu[[#This Row],[ID NCC]],DS_NCC_DTR[ID NCC],DS_NCC_DTR[Tỉnh cũ]),_xlfn.XLOOKUP(Chitieu[[#This Row],[ID NCC]],Data_TongTram2[ID NCC],Data_TongTram2[Tỉnh cũ]))</f>
        <v>Kiên Giang</v>
      </c>
    </row>
    <row r="153" spans="1:21" hidden="1" x14ac:dyDescent="0.3">
      <c r="A153" s="211" t="s">
        <v>607</v>
      </c>
      <c r="B153" s="211" t="str">
        <f>IF(Chitieu[[#This Row],[Trạm/DTR]]="DTR","",_xlfn.XLOOKUP(Chitieu[[#This Row],[Trạm/DTR]],Table16[Trạm],Table16[[Admin ]]))</f>
        <v>Phạm Thị Thúy Duy</v>
      </c>
      <c r="C153" s="211" t="str">
        <f>IF(Chitieu[[#This Row],[Trạm/DTR]]="DTR",_xlfn.XLOOKUP(Chitieu[[#This Row],[ID NCC]],DS_NCC_DTR[ID NCC],DS_NCC_DTR[Admin miền]),_xlfn.XLOOKUP(Chitieu[[#This Row],[ID NCC]],Data_TongTram2[ID NCC],Data_TongTram2[Admin Miền]))</f>
        <v>Phạm Thị Thúy Duy</v>
      </c>
      <c r="D153" s="211" t="s">
        <v>760</v>
      </c>
      <c r="E153" s="211" t="str">
        <f>IF(Chitieu[[#This Row],[Trạm/DTR]]="DTR",_xlfn.XLOOKUP(Chitieu[[#This Row],[ID NCC]],DS_NCC_DTR[ID NCC],DS_NCC_DTR[Tên NCC]),_xlfn.XLOOKUP(Chitieu[[#This Row],[ID NCC]],Data_TongTram2[ID NCC],Data_TongTram2[Tên NCC]))</f>
        <v>HKD Dung</v>
      </c>
      <c r="F153" s="211" t="str">
        <f>Chitieu[[#This Row],[ID NCC]]&amp;Chitieu[[#This Row],[Trạm/DTR]]</f>
        <v>001J3000002HM0UIAWĐồng Lâm</v>
      </c>
      <c r="G153" s="211" t="s">
        <v>81</v>
      </c>
      <c r="H153" s="211" t="str">
        <f>_xlfn.XLOOKUP(Chitieu[[#This Row],[Loại hàng]],Table59[Column1],Table59[Qui đổi])</f>
        <v>PET chai</v>
      </c>
      <c r="I153" s="211">
        <v>20</v>
      </c>
      <c r="K153" s="211">
        <f>SUMIFS(Table10[Sản lượng Tấn],Table10[Ghi chú],Chitieu[[#This Row],[qui đổi ]],Table10[Column1],Chitieu[[#This Row],[Column1]])</f>
        <v>21.826000000000001</v>
      </c>
      <c r="L153" s="396">
        <f>IFERROR((Chitieu[[#This Row],[Thực hiện]]/Chitieu[[#This Row],[Chỉ tiêu]]),0)</f>
        <v>1.0912999999999999</v>
      </c>
      <c r="M153" s="396">
        <f>IFERROR((Chitieu[[#This Row],[Thực hiện]]/Chitieu[[#This Row],[PO]]),0)</f>
        <v>0</v>
      </c>
      <c r="N153" s="397">
        <f>IF(Chitieu[[#This Row],[PO Đạt 90%]]&gt;=90%,1,0)</f>
        <v>0</v>
      </c>
      <c r="O153" s="397">
        <f>IF(COUNTIFS($E$4:E153,E153,$A$4:A153,"Trạm")=1,1,0)</f>
        <v>0</v>
      </c>
      <c r="P153" s="397">
        <f>IF(Chitieu[[#This Row],[PO]]&gt;0,1,0)</f>
        <v>0</v>
      </c>
      <c r="Q153" s="397" t="str">
        <f>_xlfn.XLOOKUP(Chitieu[[#This Row],[Tỉnh]],Table9[Tỉnh cũ],Table9[Giám Sát])</f>
        <v>Phạm Huỳnh Hữu Lộc</v>
      </c>
      <c r="R153" s="397" t="str">
        <f>_xlfn.XLOOKUP(Chitieu[[#This Row],[Tỉnh]],Table9[Tỉnh cũ],Table9[Thị Trường])</f>
        <v>Phạm Huỳnh Hữu Lộc</v>
      </c>
      <c r="S153" s="397" t="str">
        <f>_xlfn.XLOOKUP(Chitieu[[#This Row],[Tỉnh]],Table9[Tỉnh cũ],Table9[Khu vực])</f>
        <v>Miền Tây 2</v>
      </c>
      <c r="T153" s="397" t="str">
        <f>IF(Chitieu[[#This Row],[Trạm/DTR]]="DTR","DTR","Trạm")</f>
        <v>Trạm</v>
      </c>
      <c r="U153" s="397" t="str">
        <f>IF(Chitieu[[#This Row],[Trạm/DTR]]="DTR",_xlfn.XLOOKUP(Chitieu[[#This Row],[ID NCC]],DS_NCC_DTR[ID NCC],DS_NCC_DTR[Tỉnh cũ]),_xlfn.XLOOKUP(Chitieu[[#This Row],[ID NCC]],Data_TongTram2[ID NCC],Data_TongTram2[Tỉnh cũ]))</f>
        <v>Kiên Giang</v>
      </c>
    </row>
    <row r="154" spans="1:21" hidden="1" x14ac:dyDescent="0.3">
      <c r="A154" s="211" t="s">
        <v>607</v>
      </c>
      <c r="B154" s="211" t="str">
        <f>IF(Chitieu[[#This Row],[Trạm/DTR]]="DTR","",_xlfn.XLOOKUP(Chitieu[[#This Row],[Trạm/DTR]],Table16[Trạm],Table16[[Admin ]]))</f>
        <v>Phạm Thị Thúy Duy</v>
      </c>
      <c r="C154" s="211" t="str">
        <f>IF(Chitieu[[#This Row],[Trạm/DTR]]="DTR",_xlfn.XLOOKUP(Chitieu[[#This Row],[ID NCC]],DS_NCC_DTR[ID NCC],DS_NCC_DTR[Admin miền]),_xlfn.XLOOKUP(Chitieu[[#This Row],[ID NCC]],Data_TongTram2[ID NCC],Data_TongTram2[Admin Miền]))</f>
        <v>Phạm Thị Thúy Duy</v>
      </c>
      <c r="D154" s="211" t="s">
        <v>1723</v>
      </c>
      <c r="E154" s="211" t="str">
        <f>IF(Chitieu[[#This Row],[Trạm/DTR]]="DTR",_xlfn.XLOOKUP(Chitieu[[#This Row],[ID NCC]],DS_NCC_DTR[ID NCC],DS_NCC_DTR[Tên NCC]),_xlfn.XLOOKUP(Chitieu[[#This Row],[ID NCC]],Data_TongTram2[ID NCC],Data_TongTram2[Tên NCC]))</f>
        <v>Anh Hải T11</v>
      </c>
      <c r="F154" s="211" t="str">
        <f>Chitieu[[#This Row],[ID NCC]]&amp;Chitieu[[#This Row],[Trạm/DTR]]</f>
        <v>001J3000005G3uWIASĐồng Lâm</v>
      </c>
      <c r="G154" s="211" t="s">
        <v>81</v>
      </c>
      <c r="H154" s="211" t="str">
        <f>_xlfn.XLOOKUP(Chitieu[[#This Row],[Loại hàng]],Table59[Column1],Table59[Qui đổi])</f>
        <v>PET chai</v>
      </c>
      <c r="I154" s="211">
        <v>10</v>
      </c>
      <c r="K154" s="211">
        <f>SUMIFS(Table10[Sản lượng Tấn],Table10[Ghi chú],Chitieu[[#This Row],[qui đổi ]],Table10[Column1],Chitieu[[#This Row],[Column1]])</f>
        <v>0</v>
      </c>
      <c r="L154" s="396">
        <f>IFERROR((Chitieu[[#This Row],[Thực hiện]]/Chitieu[[#This Row],[Chỉ tiêu]]),0)</f>
        <v>0</v>
      </c>
      <c r="M154" s="396">
        <f>IFERROR((Chitieu[[#This Row],[Thực hiện]]/Chitieu[[#This Row],[PO]]),0)</f>
        <v>0</v>
      </c>
      <c r="N154" s="397">
        <f>IF(Chitieu[[#This Row],[PO Đạt 90%]]&gt;=90%,1,0)</f>
        <v>0</v>
      </c>
      <c r="O154" s="397">
        <f>IF(COUNTIFS($E$4:E154,E154,$A$4:A154,"Trạm")=1,1,0)</f>
        <v>0</v>
      </c>
      <c r="P154" s="397">
        <f>IF(Chitieu[[#This Row],[PO]]&gt;0,1,0)</f>
        <v>0</v>
      </c>
      <c r="Q154" s="397" t="str">
        <f>_xlfn.XLOOKUP(Chitieu[[#This Row],[Tỉnh]],Table9[Tỉnh cũ],Table9[Giám Sát])</f>
        <v>Phạm Huỳnh Hữu Lộc</v>
      </c>
      <c r="R154" s="397" t="str">
        <f>_xlfn.XLOOKUP(Chitieu[[#This Row],[Tỉnh]],Table9[Tỉnh cũ],Table9[Thị Trường])</f>
        <v>Phạm Huỳnh Hữu Lộc</v>
      </c>
      <c r="S154" s="397" t="str">
        <f>_xlfn.XLOOKUP(Chitieu[[#This Row],[Tỉnh]],Table9[Tỉnh cũ],Table9[Khu vực])</f>
        <v>Miền Tây 2</v>
      </c>
      <c r="T154" s="397" t="str">
        <f>IF(Chitieu[[#This Row],[Trạm/DTR]]="DTR","DTR","Trạm")</f>
        <v>Trạm</v>
      </c>
      <c r="U154" s="397" t="str">
        <f>IF(Chitieu[[#This Row],[Trạm/DTR]]="DTR",_xlfn.XLOOKUP(Chitieu[[#This Row],[ID NCC]],DS_NCC_DTR[ID NCC],DS_NCC_DTR[Tỉnh cũ]),_xlfn.XLOOKUP(Chitieu[[#This Row],[ID NCC]],Data_TongTram2[ID NCC],Data_TongTram2[Tỉnh cũ]))</f>
        <v>Kiên Giang</v>
      </c>
    </row>
    <row r="155" spans="1:21" hidden="1" x14ac:dyDescent="0.3">
      <c r="A155" s="211" t="s">
        <v>607</v>
      </c>
      <c r="B155" s="211" t="str">
        <f>IF(Chitieu[[#This Row],[Trạm/DTR]]="DTR","",_xlfn.XLOOKUP(Chitieu[[#This Row],[Trạm/DTR]],Table16[Trạm],Table16[[Admin ]]))</f>
        <v>Phạm Thị Thúy Duy</v>
      </c>
      <c r="C155" s="211" t="str">
        <f>IF(Chitieu[[#This Row],[Trạm/DTR]]="DTR",_xlfn.XLOOKUP(Chitieu[[#This Row],[ID NCC]],DS_NCC_DTR[ID NCC],DS_NCC_DTR[Admin miền]),_xlfn.XLOOKUP(Chitieu[[#This Row],[ID NCC]],Data_TongTram2[ID NCC],Data_TongTram2[Admin Miền]))</f>
        <v>Phạm Thị Thúy Duy</v>
      </c>
      <c r="D155" s="211" t="s">
        <v>641</v>
      </c>
      <c r="E155" s="211" t="str">
        <f>IF(Chitieu[[#This Row],[Trạm/DTR]]="DTR",_xlfn.XLOOKUP(Chitieu[[#This Row],[ID NCC]],DS_NCC_DTR[ID NCC],DS_NCC_DTR[Tên NCC]),_xlfn.XLOOKUP(Chitieu[[#This Row],[ID NCC]],Data_TongTram2[ID NCC],Data_TongTram2[Tên NCC]))</f>
        <v>Nguyễn Thị Tình (Anh Son)</v>
      </c>
      <c r="F155" s="211" t="str">
        <f>Chitieu[[#This Row],[ID NCC]]&amp;Chitieu[[#This Row],[Trạm/DTR]]</f>
        <v>001J3000005HFxxIAGĐồng Lâm</v>
      </c>
      <c r="G155" s="211" t="s">
        <v>81</v>
      </c>
      <c r="H155" s="211" t="str">
        <f>_xlfn.XLOOKUP(Chitieu[[#This Row],[Loại hàng]],Table59[Column1],Table59[Qui đổi])</f>
        <v>PET chai</v>
      </c>
      <c r="I155" s="211">
        <v>5</v>
      </c>
      <c r="K155" s="211">
        <f>SUMIFS(Table10[Sản lượng Tấn],Table10[Ghi chú],Chitieu[[#This Row],[qui đổi ]],Table10[Column1],Chitieu[[#This Row],[Column1]])</f>
        <v>7.3070000000000004</v>
      </c>
      <c r="L155" s="396">
        <f>IFERROR((Chitieu[[#This Row],[Thực hiện]]/Chitieu[[#This Row],[Chỉ tiêu]]),0)</f>
        <v>1.4614</v>
      </c>
      <c r="M155" s="396">
        <f>IFERROR((Chitieu[[#This Row],[Thực hiện]]/Chitieu[[#This Row],[PO]]),0)</f>
        <v>0</v>
      </c>
      <c r="N155" s="397">
        <f>IF(Chitieu[[#This Row],[PO Đạt 90%]]&gt;=90%,1,0)</f>
        <v>0</v>
      </c>
      <c r="O155" s="397">
        <f>IF(COUNTIFS($E$4:E155,E155,$A$4:A155,"Trạm")=1,1,0)</f>
        <v>0</v>
      </c>
      <c r="P155" s="397">
        <f>IF(Chitieu[[#This Row],[PO]]&gt;0,1,0)</f>
        <v>0</v>
      </c>
      <c r="Q155" s="397" t="str">
        <f>_xlfn.XLOOKUP(Chitieu[[#This Row],[Tỉnh]],Table9[Tỉnh cũ],Table9[Giám Sát])</f>
        <v>Phạm Huỳnh Hữu Lộc</v>
      </c>
      <c r="R155" s="397" t="str">
        <f>_xlfn.XLOOKUP(Chitieu[[#This Row],[Tỉnh]],Table9[Tỉnh cũ],Table9[Thị Trường])</f>
        <v>Phạm Huỳnh Hữu Lộc</v>
      </c>
      <c r="S155" s="397" t="str">
        <f>_xlfn.XLOOKUP(Chitieu[[#This Row],[Tỉnh]],Table9[Tỉnh cũ],Table9[Khu vực])</f>
        <v>Miền Tây 2</v>
      </c>
      <c r="T155" s="397" t="str">
        <f>IF(Chitieu[[#This Row],[Trạm/DTR]]="DTR","DTR","Trạm")</f>
        <v>Trạm</v>
      </c>
      <c r="U155" s="397" t="str">
        <f>IF(Chitieu[[#This Row],[Trạm/DTR]]="DTR",_xlfn.XLOOKUP(Chitieu[[#This Row],[ID NCC]],DS_NCC_DTR[ID NCC],DS_NCC_DTR[Tỉnh cũ]),_xlfn.XLOOKUP(Chitieu[[#This Row],[ID NCC]],Data_TongTram2[ID NCC],Data_TongTram2[Tỉnh cũ]))</f>
        <v>Kiên Giang</v>
      </c>
    </row>
    <row r="156" spans="1:21" hidden="1" x14ac:dyDescent="0.3">
      <c r="A156" s="211" t="s">
        <v>607</v>
      </c>
      <c r="B156" s="211" t="str">
        <f>IF(Chitieu[[#This Row],[Trạm/DTR]]="DTR","",_xlfn.XLOOKUP(Chitieu[[#This Row],[Trạm/DTR]],Table16[Trạm],Table16[[Admin ]]))</f>
        <v>Phạm Thị Thúy Duy</v>
      </c>
      <c r="C156" s="211" t="str">
        <f>IF(Chitieu[[#This Row],[Trạm/DTR]]="DTR",_xlfn.XLOOKUP(Chitieu[[#This Row],[ID NCC]],DS_NCC_DTR[ID NCC],DS_NCC_DTR[Admin miền]),_xlfn.XLOOKUP(Chitieu[[#This Row],[ID NCC]],Data_TongTram2[ID NCC],Data_TongTram2[Admin Miền]))</f>
        <v>Phạm Thị Thúy Duy</v>
      </c>
      <c r="D156" s="211" t="s">
        <v>543</v>
      </c>
      <c r="E156" s="211" t="str">
        <f>IF(Chitieu[[#This Row],[Trạm/DTR]]="DTR",_xlfn.XLOOKUP(Chitieu[[#This Row],[ID NCC]],DS_NCC_DTR[ID NCC],DS_NCC_DTR[Tên NCC]),_xlfn.XLOOKUP(Chitieu[[#This Row],[ID NCC]],Data_TongTram2[ID NCC],Data_TongTram2[Tên NCC]))</f>
        <v>Dũng Phú Tân</v>
      </c>
      <c r="F156" s="211" t="str">
        <f>Chitieu[[#This Row],[ID NCC]]&amp;Chitieu[[#This Row],[Trạm/DTR]]</f>
        <v>001dc00000g8ufxAAAĐồng Lâm</v>
      </c>
      <c r="G156" s="211" t="s">
        <v>81</v>
      </c>
      <c r="H156" s="211" t="str">
        <f>_xlfn.XLOOKUP(Chitieu[[#This Row],[Loại hàng]],Table59[Column1],Table59[Qui đổi])</f>
        <v>PET chai</v>
      </c>
      <c r="I156" s="211">
        <v>5</v>
      </c>
      <c r="K156" s="211">
        <f>SUMIFS(Table10[Sản lượng Tấn],Table10[Ghi chú],Chitieu[[#This Row],[qui đổi ]],Table10[Column1],Chitieu[[#This Row],[Column1]])</f>
        <v>0</v>
      </c>
      <c r="L156" s="396">
        <f>IFERROR((Chitieu[[#This Row],[Thực hiện]]/Chitieu[[#This Row],[Chỉ tiêu]]),0)</f>
        <v>0</v>
      </c>
      <c r="M156" s="396">
        <f>IFERROR((Chitieu[[#This Row],[Thực hiện]]/Chitieu[[#This Row],[PO]]),0)</f>
        <v>0</v>
      </c>
      <c r="N156" s="397">
        <f>IF(Chitieu[[#This Row],[PO Đạt 90%]]&gt;=90%,1,0)</f>
        <v>0</v>
      </c>
      <c r="O156" s="397">
        <f>IF(COUNTIFS($E$4:E156,E156,$A$4:A156,"Trạm")=1,1,0)</f>
        <v>0</v>
      </c>
      <c r="P156" s="397">
        <f>IF(Chitieu[[#This Row],[PO]]&gt;0,1,0)</f>
        <v>0</v>
      </c>
      <c r="Q156" s="397" t="str">
        <f>_xlfn.XLOOKUP(Chitieu[[#This Row],[Tỉnh]],Table9[Tỉnh cũ],Table9[Giám Sát])</f>
        <v>Phạm Huỳnh Hữu Lộc</v>
      </c>
      <c r="R156" s="397" t="str">
        <f>_xlfn.XLOOKUP(Chitieu[[#This Row],[Tỉnh]],Table9[Tỉnh cũ],Table9[Thị Trường])</f>
        <v>Nguyễn Ngọc Lâm</v>
      </c>
      <c r="S156" s="397" t="str">
        <f>_xlfn.XLOOKUP(Chitieu[[#This Row],[Tỉnh]],Table9[Tỉnh cũ],Table9[Khu vực])</f>
        <v>Miền Tây 2</v>
      </c>
      <c r="T156" s="397" t="str">
        <f>IF(Chitieu[[#This Row],[Trạm/DTR]]="DTR","DTR","Trạm")</f>
        <v>Trạm</v>
      </c>
      <c r="U156" s="397" t="str">
        <f>IF(Chitieu[[#This Row],[Trạm/DTR]]="DTR",_xlfn.XLOOKUP(Chitieu[[#This Row],[ID NCC]],DS_NCC_DTR[ID NCC],DS_NCC_DTR[Tỉnh cũ]),_xlfn.XLOOKUP(Chitieu[[#This Row],[ID NCC]],Data_TongTram2[ID NCC],Data_TongTram2[Tỉnh cũ]))</f>
        <v>Sóc Trăng</v>
      </c>
    </row>
    <row r="157" spans="1:21" hidden="1" x14ac:dyDescent="0.3">
      <c r="A157" s="211" t="s">
        <v>607</v>
      </c>
      <c r="B157" s="211" t="str">
        <f>IF(Chitieu[[#This Row],[Trạm/DTR]]="DTR","",_xlfn.XLOOKUP(Chitieu[[#This Row],[Trạm/DTR]],Table16[Trạm],Table16[[Admin ]]))</f>
        <v>Phạm Thị Thúy Duy</v>
      </c>
      <c r="C157" s="211" t="str">
        <f>IF(Chitieu[[#This Row],[Trạm/DTR]]="DTR",_xlfn.XLOOKUP(Chitieu[[#This Row],[ID NCC]],DS_NCC_DTR[ID NCC],DS_NCC_DTR[Admin miền]),_xlfn.XLOOKUP(Chitieu[[#This Row],[ID NCC]],Data_TongTram2[ID NCC],Data_TongTram2[Admin Miền]))</f>
        <v>Phạm Thị Thúy Duy</v>
      </c>
      <c r="D157" s="211" t="s">
        <v>752</v>
      </c>
      <c r="E157" s="211" t="str">
        <f>IF(Chitieu[[#This Row],[Trạm/DTR]]="DTR",_xlfn.XLOOKUP(Chitieu[[#This Row],[ID NCC]],DS_NCC_DTR[ID NCC],DS_NCC_DTR[Tên NCC]),_xlfn.XLOOKUP(Chitieu[[#This Row],[ID NCC]],Data_TongTram2[ID NCC],Data_TongTram2[Tên NCC]))</f>
        <v>Anh Quốc-Sóc Trăng</v>
      </c>
      <c r="F157" s="211" t="str">
        <f>Chitieu[[#This Row],[ID NCC]]&amp;Chitieu[[#This Row],[Trạm/DTR]]</f>
        <v>001J3000002HLcvIAGĐồng Lâm</v>
      </c>
      <c r="G157" s="211" t="s">
        <v>81</v>
      </c>
      <c r="H157" s="211" t="str">
        <f>_xlfn.XLOOKUP(Chitieu[[#This Row],[Loại hàng]],Table59[Column1],Table59[Qui đổi])</f>
        <v>PET chai</v>
      </c>
      <c r="I157" s="211">
        <v>10</v>
      </c>
      <c r="K157" s="211">
        <f>SUMIFS(Table10[Sản lượng Tấn],Table10[Ghi chú],Chitieu[[#This Row],[qui đổi ]],Table10[Column1],Chitieu[[#This Row],[Column1]])</f>
        <v>3.6469999999999998</v>
      </c>
      <c r="L157" s="396">
        <f>IFERROR((Chitieu[[#This Row],[Thực hiện]]/Chitieu[[#This Row],[Chỉ tiêu]]),0)</f>
        <v>0.36469999999999997</v>
      </c>
      <c r="M157" s="396">
        <f>IFERROR((Chitieu[[#This Row],[Thực hiện]]/Chitieu[[#This Row],[PO]]),0)</f>
        <v>0</v>
      </c>
      <c r="N157" s="397">
        <f>IF(Chitieu[[#This Row],[PO Đạt 90%]]&gt;=90%,1,0)</f>
        <v>0</v>
      </c>
      <c r="O157" s="397">
        <f>IF(COUNTIFS($E$4:E157,E157,$A$4:A157,"Trạm")=1,1,0)</f>
        <v>0</v>
      </c>
      <c r="P157" s="397">
        <f>IF(Chitieu[[#This Row],[PO]]&gt;0,1,0)</f>
        <v>0</v>
      </c>
      <c r="Q157" s="397" t="str">
        <f>_xlfn.XLOOKUP(Chitieu[[#This Row],[Tỉnh]],Table9[Tỉnh cũ],Table9[Giám Sát])</f>
        <v>Phạm Huỳnh Hữu Lộc</v>
      </c>
      <c r="R157" s="397" t="str">
        <f>_xlfn.XLOOKUP(Chitieu[[#This Row],[Tỉnh]],Table9[Tỉnh cũ],Table9[Thị Trường])</f>
        <v>Nguyễn Ngọc Lâm</v>
      </c>
      <c r="S157" s="397" t="str">
        <f>_xlfn.XLOOKUP(Chitieu[[#This Row],[Tỉnh]],Table9[Tỉnh cũ],Table9[Khu vực])</f>
        <v>Miền Tây 2</v>
      </c>
      <c r="T157" s="397" t="str">
        <f>IF(Chitieu[[#This Row],[Trạm/DTR]]="DTR","DTR","Trạm")</f>
        <v>Trạm</v>
      </c>
      <c r="U157" s="397" t="str">
        <f>IF(Chitieu[[#This Row],[Trạm/DTR]]="DTR",_xlfn.XLOOKUP(Chitieu[[#This Row],[ID NCC]],DS_NCC_DTR[ID NCC],DS_NCC_DTR[Tỉnh cũ]),_xlfn.XLOOKUP(Chitieu[[#This Row],[ID NCC]],Data_TongTram2[ID NCC],Data_TongTram2[Tỉnh cũ]))</f>
        <v>Sóc Trăng</v>
      </c>
    </row>
    <row r="158" spans="1:21" hidden="1" x14ac:dyDescent="0.3">
      <c r="A158" s="211" t="s">
        <v>607</v>
      </c>
      <c r="B158" s="211" t="str">
        <f>IF(Chitieu[[#This Row],[Trạm/DTR]]="DTR","",_xlfn.XLOOKUP(Chitieu[[#This Row],[Trạm/DTR]],Table16[Trạm],Table16[[Admin ]]))</f>
        <v>Phạm Thị Thúy Duy</v>
      </c>
      <c r="C158" s="211" t="str">
        <f>IF(Chitieu[[#This Row],[Trạm/DTR]]="DTR",_xlfn.XLOOKUP(Chitieu[[#This Row],[ID NCC]],DS_NCC_DTR[ID NCC],DS_NCC_DTR[Admin miền]),_xlfn.XLOOKUP(Chitieu[[#This Row],[ID NCC]],Data_TongTram2[ID NCC],Data_TongTram2[Admin Miền]))</f>
        <v>Phạm Thị Thúy Duy</v>
      </c>
      <c r="D158" s="211" t="s">
        <v>1695</v>
      </c>
      <c r="E158" s="211" t="str">
        <f>IF(Chitieu[[#This Row],[Trạm/DTR]]="DTR",_xlfn.XLOOKUP(Chitieu[[#This Row],[ID NCC]],DS_NCC_DTR[ID NCC],DS_NCC_DTR[Tên NCC]),_xlfn.XLOOKUP(Chitieu[[#This Row],[ID NCC]],Data_TongTram2[ID NCC],Data_TongTram2[Tên NCC]))</f>
        <v>Anh Xịn</v>
      </c>
      <c r="F158" s="211" t="str">
        <f>Chitieu[[#This Row],[ID NCC]]&amp;Chitieu[[#This Row],[Trạm/DTR]]</f>
        <v>001J3000002HLcyIAGĐồng Lâm</v>
      </c>
      <c r="G158" s="211" t="s">
        <v>81</v>
      </c>
      <c r="H158" s="211" t="str">
        <f>_xlfn.XLOOKUP(Chitieu[[#This Row],[Loại hàng]],Table59[Column1],Table59[Qui đổi])</f>
        <v>PET chai</v>
      </c>
      <c r="I158" s="211">
        <v>5</v>
      </c>
      <c r="K158" s="211">
        <f>SUMIFS(Table10[Sản lượng Tấn],Table10[Ghi chú],Chitieu[[#This Row],[qui đổi ]],Table10[Column1],Chitieu[[#This Row],[Column1]])</f>
        <v>0</v>
      </c>
      <c r="L158" s="396">
        <f>IFERROR((Chitieu[[#This Row],[Thực hiện]]/Chitieu[[#This Row],[Chỉ tiêu]]),0)</f>
        <v>0</v>
      </c>
      <c r="M158" s="396">
        <f>IFERROR((Chitieu[[#This Row],[Thực hiện]]/Chitieu[[#This Row],[PO]]),0)</f>
        <v>0</v>
      </c>
      <c r="N158" s="397">
        <f>IF(Chitieu[[#This Row],[PO Đạt 90%]]&gt;=90%,1,0)</f>
        <v>0</v>
      </c>
      <c r="O158" s="397">
        <f>IF(COUNTIFS($E$4:E158,E158,$A$4:A158,"Trạm")=1,1,0)</f>
        <v>0</v>
      </c>
      <c r="P158" s="397">
        <f>IF(Chitieu[[#This Row],[PO]]&gt;0,1,0)</f>
        <v>0</v>
      </c>
      <c r="Q158" s="397" t="str">
        <f>_xlfn.XLOOKUP(Chitieu[[#This Row],[Tỉnh]],Table9[Tỉnh cũ],Table9[Giám Sát])</f>
        <v>Phạm Huỳnh Hữu Lộc</v>
      </c>
      <c r="R158" s="397" t="str">
        <f>_xlfn.XLOOKUP(Chitieu[[#This Row],[Tỉnh]],Table9[Tỉnh cũ],Table9[Thị Trường])</f>
        <v>Nguyễn Ngọc Lâm</v>
      </c>
      <c r="S158" s="397" t="str">
        <f>_xlfn.XLOOKUP(Chitieu[[#This Row],[Tỉnh]],Table9[Tỉnh cũ],Table9[Khu vực])</f>
        <v>Miền Tây 2</v>
      </c>
      <c r="T158" s="397" t="str">
        <f>IF(Chitieu[[#This Row],[Trạm/DTR]]="DTR","DTR","Trạm")</f>
        <v>Trạm</v>
      </c>
      <c r="U158" s="397" t="str">
        <f>IF(Chitieu[[#This Row],[Trạm/DTR]]="DTR",_xlfn.XLOOKUP(Chitieu[[#This Row],[ID NCC]],DS_NCC_DTR[ID NCC],DS_NCC_DTR[Tỉnh cũ]),_xlfn.XLOOKUP(Chitieu[[#This Row],[ID NCC]],Data_TongTram2[ID NCC],Data_TongTram2[Tỉnh cũ]))</f>
        <v>Sóc Trăng</v>
      </c>
    </row>
    <row r="159" spans="1:21" hidden="1" x14ac:dyDescent="0.3">
      <c r="A159" s="211" t="s">
        <v>607</v>
      </c>
      <c r="B159" s="211" t="str">
        <f>IF(Chitieu[[#This Row],[Trạm/DTR]]="DTR","",_xlfn.XLOOKUP(Chitieu[[#This Row],[Trạm/DTR]],Table16[Trạm],Table16[[Admin ]]))</f>
        <v>Phạm Thị Thúy Duy</v>
      </c>
      <c r="C159" s="211" t="str">
        <f>IF(Chitieu[[#This Row],[Trạm/DTR]]="DTR",_xlfn.XLOOKUP(Chitieu[[#This Row],[ID NCC]],DS_NCC_DTR[ID NCC],DS_NCC_DTR[Admin miền]),_xlfn.XLOOKUP(Chitieu[[#This Row],[ID NCC]],Data_TongTram2[ID NCC],Data_TongTram2[Admin Miền]))</f>
        <v>Phạm Thị Thúy Duy</v>
      </c>
      <c r="D159" s="211" t="s">
        <v>1661</v>
      </c>
      <c r="E159" s="211" t="str">
        <f>IF(Chitieu[[#This Row],[Trạm/DTR]]="DTR",_xlfn.XLOOKUP(Chitieu[[#This Row],[ID NCC]],DS_NCC_DTR[ID NCC],DS_NCC_DTR[Tên NCC]),_xlfn.XLOOKUP(Chitieu[[#This Row],[ID NCC]],Data_TongTram2[ID NCC],Data_TongTram2[Tên NCC]))</f>
        <v>Anh Cường ( Bố Thảo)</v>
      </c>
      <c r="F159" s="211" t="str">
        <f>Chitieu[[#This Row],[ID NCC]]&amp;Chitieu[[#This Row],[Trạm/DTR]]</f>
        <v>001J3000002HLjiIAGĐồng Lâm</v>
      </c>
      <c r="G159" s="211" t="s">
        <v>81</v>
      </c>
      <c r="H159" s="211" t="str">
        <f>_xlfn.XLOOKUP(Chitieu[[#This Row],[Loại hàng]],Table59[Column1],Table59[Qui đổi])</f>
        <v>PET chai</v>
      </c>
      <c r="I159" s="211">
        <v>3</v>
      </c>
      <c r="K159" s="211">
        <f>SUMIFS(Table10[Sản lượng Tấn],Table10[Ghi chú],Chitieu[[#This Row],[qui đổi ]],Table10[Column1],Chitieu[[#This Row],[Column1]])</f>
        <v>6.7479999999999993</v>
      </c>
      <c r="L159" s="396">
        <f>IFERROR((Chitieu[[#This Row],[Thực hiện]]/Chitieu[[#This Row],[Chỉ tiêu]]),0)</f>
        <v>2.249333333333333</v>
      </c>
      <c r="M159" s="396">
        <f>IFERROR((Chitieu[[#This Row],[Thực hiện]]/Chitieu[[#This Row],[PO]]),0)</f>
        <v>0</v>
      </c>
      <c r="N159" s="397">
        <f>IF(Chitieu[[#This Row],[PO Đạt 90%]]&gt;=90%,1,0)</f>
        <v>0</v>
      </c>
      <c r="O159" s="397">
        <f>IF(COUNTIFS($E$4:E159,E159,$A$4:A159,"Trạm")=1,1,0)</f>
        <v>0</v>
      </c>
      <c r="P159" s="397">
        <f>IF(Chitieu[[#This Row],[PO]]&gt;0,1,0)</f>
        <v>0</v>
      </c>
      <c r="Q159" s="397" t="str">
        <f>_xlfn.XLOOKUP(Chitieu[[#This Row],[Tỉnh]],Table9[Tỉnh cũ],Table9[Giám Sát])</f>
        <v>Phạm Huỳnh Hữu Lộc</v>
      </c>
      <c r="R159" s="397" t="str">
        <f>_xlfn.XLOOKUP(Chitieu[[#This Row],[Tỉnh]],Table9[Tỉnh cũ],Table9[Thị Trường])</f>
        <v>Nguyễn Ngọc Lâm</v>
      </c>
      <c r="S159" s="397" t="str">
        <f>_xlfn.XLOOKUP(Chitieu[[#This Row],[Tỉnh]],Table9[Tỉnh cũ],Table9[Khu vực])</f>
        <v>Miền Tây 2</v>
      </c>
      <c r="T159" s="397" t="str">
        <f>IF(Chitieu[[#This Row],[Trạm/DTR]]="DTR","DTR","Trạm")</f>
        <v>Trạm</v>
      </c>
      <c r="U159" s="397" t="str">
        <f>IF(Chitieu[[#This Row],[Trạm/DTR]]="DTR",_xlfn.XLOOKUP(Chitieu[[#This Row],[ID NCC]],DS_NCC_DTR[ID NCC],DS_NCC_DTR[Tỉnh cũ]),_xlfn.XLOOKUP(Chitieu[[#This Row],[ID NCC]],Data_TongTram2[ID NCC],Data_TongTram2[Tỉnh cũ]))</f>
        <v>Sóc Trăng</v>
      </c>
    </row>
    <row r="160" spans="1:21" hidden="1" x14ac:dyDescent="0.3">
      <c r="A160" s="211" t="s">
        <v>607</v>
      </c>
      <c r="B160" s="211" t="str">
        <f>IF(Chitieu[[#This Row],[Trạm/DTR]]="DTR","",_xlfn.XLOOKUP(Chitieu[[#This Row],[Trạm/DTR]],Table16[Trạm],Table16[[Admin ]]))</f>
        <v>Phạm Thị Thúy Duy</v>
      </c>
      <c r="C160" s="211" t="str">
        <f>IF(Chitieu[[#This Row],[Trạm/DTR]]="DTR",_xlfn.XLOOKUP(Chitieu[[#This Row],[ID NCC]],DS_NCC_DTR[ID NCC],DS_NCC_DTR[Admin miền]),_xlfn.XLOOKUP(Chitieu[[#This Row],[ID NCC]],Data_TongTram2[ID NCC],Data_TongTram2[Admin Miền]))</f>
        <v>Phạm Thị Thúy Duy</v>
      </c>
      <c r="D160" s="211" t="s">
        <v>1154</v>
      </c>
      <c r="E160" s="211" t="str">
        <f>IF(Chitieu[[#This Row],[Trạm/DTR]]="DTR",_xlfn.XLOOKUP(Chitieu[[#This Row],[ID NCC]],DS_NCC_DTR[ID NCC],DS_NCC_DTR[Tên NCC]),_xlfn.XLOOKUP(Chitieu[[#This Row],[ID NCC]],Data_TongTram2[ID NCC],Data_TongTram2[Tên NCC]))</f>
        <v>Diễm Trung</v>
      </c>
      <c r="F160" s="211" t="str">
        <f>Chitieu[[#This Row],[ID NCC]]&amp;Chitieu[[#This Row],[Trạm/DTR]]</f>
        <v>001J3000002HLpGIAWĐồng Lâm</v>
      </c>
      <c r="G160" s="211" t="s">
        <v>81</v>
      </c>
      <c r="H160" s="211" t="str">
        <f>_xlfn.XLOOKUP(Chitieu[[#This Row],[Loại hàng]],Table59[Column1],Table59[Qui đổi])</f>
        <v>PET chai</v>
      </c>
      <c r="I160" s="211">
        <v>3</v>
      </c>
      <c r="K160" s="211">
        <f>SUMIFS(Table10[Sản lượng Tấn],Table10[Ghi chú],Chitieu[[#This Row],[qui đổi ]],Table10[Column1],Chitieu[[#This Row],[Column1]])</f>
        <v>0</v>
      </c>
      <c r="L160" s="396">
        <f>IFERROR((Chitieu[[#This Row],[Thực hiện]]/Chitieu[[#This Row],[Chỉ tiêu]]),0)</f>
        <v>0</v>
      </c>
      <c r="M160" s="396">
        <f>IFERROR((Chitieu[[#This Row],[Thực hiện]]/Chitieu[[#This Row],[PO]]),0)</f>
        <v>0</v>
      </c>
      <c r="N160" s="397">
        <f>IF(Chitieu[[#This Row],[PO Đạt 90%]]&gt;=90%,1,0)</f>
        <v>0</v>
      </c>
      <c r="O160" s="397">
        <f>IF(COUNTIFS($E$4:E160,E160,$A$4:A160,"Trạm")=1,1,0)</f>
        <v>0</v>
      </c>
      <c r="P160" s="397">
        <f>IF(Chitieu[[#This Row],[PO]]&gt;0,1,0)</f>
        <v>0</v>
      </c>
      <c r="Q160" s="397" t="str">
        <f>_xlfn.XLOOKUP(Chitieu[[#This Row],[Tỉnh]],Table9[Tỉnh cũ],Table9[Giám Sát])</f>
        <v>Phạm Huỳnh Hữu Lộc</v>
      </c>
      <c r="R160" s="397" t="str">
        <f>_xlfn.XLOOKUP(Chitieu[[#This Row],[Tỉnh]],Table9[Tỉnh cũ],Table9[Thị Trường])</f>
        <v>Nguyễn Ngọc Lâm</v>
      </c>
      <c r="S160" s="397" t="str">
        <f>_xlfn.XLOOKUP(Chitieu[[#This Row],[Tỉnh]],Table9[Tỉnh cũ],Table9[Khu vực])</f>
        <v>Miền Tây 2</v>
      </c>
      <c r="T160" s="397" t="str">
        <f>IF(Chitieu[[#This Row],[Trạm/DTR]]="DTR","DTR","Trạm")</f>
        <v>Trạm</v>
      </c>
      <c r="U160" s="397" t="str">
        <f>IF(Chitieu[[#This Row],[Trạm/DTR]]="DTR",_xlfn.XLOOKUP(Chitieu[[#This Row],[ID NCC]],DS_NCC_DTR[ID NCC],DS_NCC_DTR[Tỉnh cũ]),_xlfn.XLOOKUP(Chitieu[[#This Row],[ID NCC]],Data_TongTram2[ID NCC],Data_TongTram2[Tỉnh cũ]))</f>
        <v>Sóc Trăng</v>
      </c>
    </row>
    <row r="161" spans="1:21" hidden="1" x14ac:dyDescent="0.3">
      <c r="A161" s="211" t="s">
        <v>607</v>
      </c>
      <c r="B161" s="211" t="str">
        <f>IF(Chitieu[[#This Row],[Trạm/DTR]]="DTR","",_xlfn.XLOOKUP(Chitieu[[#This Row],[Trạm/DTR]],Table16[Trạm],Table16[[Admin ]]))</f>
        <v>Phạm Thị Thúy Duy</v>
      </c>
      <c r="C161" s="211" t="str">
        <f>IF(Chitieu[[#This Row],[Trạm/DTR]]="DTR",_xlfn.XLOOKUP(Chitieu[[#This Row],[ID NCC]],DS_NCC_DTR[ID NCC],DS_NCC_DTR[Admin miền]),_xlfn.XLOOKUP(Chitieu[[#This Row],[ID NCC]],Data_TongTram2[ID NCC],Data_TongTram2[Admin Miền]))</f>
        <v>Phạm Thị Thúy Duy</v>
      </c>
      <c r="D161" s="211" t="s">
        <v>1706</v>
      </c>
      <c r="E161" s="211" t="str">
        <f>IF(Chitieu[[#This Row],[Trạm/DTR]]="DTR",_xlfn.XLOOKUP(Chitieu[[#This Row],[ID NCC]],DS_NCC_DTR[ID NCC],DS_NCC_DTR[Tên NCC]),_xlfn.XLOOKUP(Chitieu[[#This Row],[ID NCC]],Data_TongTram2[ID NCC],Data_TongTram2[Tên NCC]))</f>
        <v>Anh Bảy</v>
      </c>
      <c r="F161" s="211" t="str">
        <f>Chitieu[[#This Row],[ID NCC]]&amp;Chitieu[[#This Row],[Trạm/DTR]]</f>
        <v>001J3000002HLpHIAWĐồng Lâm</v>
      </c>
      <c r="G161" s="211" t="s">
        <v>81</v>
      </c>
      <c r="H161" s="211" t="str">
        <f>_xlfn.XLOOKUP(Chitieu[[#This Row],[Loại hàng]],Table59[Column1],Table59[Qui đổi])</f>
        <v>PET chai</v>
      </c>
      <c r="I161" s="211">
        <v>4</v>
      </c>
      <c r="K161" s="211">
        <f>SUMIFS(Table10[Sản lượng Tấn],Table10[Ghi chú],Chitieu[[#This Row],[qui đổi ]],Table10[Column1],Chitieu[[#This Row],[Column1]])</f>
        <v>0</v>
      </c>
      <c r="L161" s="396">
        <f>IFERROR((Chitieu[[#This Row],[Thực hiện]]/Chitieu[[#This Row],[Chỉ tiêu]]),0)</f>
        <v>0</v>
      </c>
      <c r="M161" s="396">
        <f>IFERROR((Chitieu[[#This Row],[Thực hiện]]/Chitieu[[#This Row],[PO]]),0)</f>
        <v>0</v>
      </c>
      <c r="N161" s="397">
        <f>IF(Chitieu[[#This Row],[PO Đạt 90%]]&gt;=90%,1,0)</f>
        <v>0</v>
      </c>
      <c r="O161" s="397">
        <f>IF(COUNTIFS($E$4:E161,E161,$A$4:A161,"Trạm")=1,1,0)</f>
        <v>0</v>
      </c>
      <c r="P161" s="397">
        <f>IF(Chitieu[[#This Row],[PO]]&gt;0,1,0)</f>
        <v>0</v>
      </c>
      <c r="Q161" s="397" t="str">
        <f>_xlfn.XLOOKUP(Chitieu[[#This Row],[Tỉnh]],Table9[Tỉnh cũ],Table9[Giám Sát])</f>
        <v>Phạm Huỳnh Hữu Lộc</v>
      </c>
      <c r="R161" s="397" t="str">
        <f>_xlfn.XLOOKUP(Chitieu[[#This Row],[Tỉnh]],Table9[Tỉnh cũ],Table9[Thị Trường])</f>
        <v>Nguyễn Ngọc Lâm</v>
      </c>
      <c r="S161" s="397" t="str">
        <f>_xlfn.XLOOKUP(Chitieu[[#This Row],[Tỉnh]],Table9[Tỉnh cũ],Table9[Khu vực])</f>
        <v>Miền Tây 2</v>
      </c>
      <c r="T161" s="397" t="str">
        <f>IF(Chitieu[[#This Row],[Trạm/DTR]]="DTR","DTR","Trạm")</f>
        <v>Trạm</v>
      </c>
      <c r="U161" s="397" t="str">
        <f>IF(Chitieu[[#This Row],[Trạm/DTR]]="DTR",_xlfn.XLOOKUP(Chitieu[[#This Row],[ID NCC]],DS_NCC_DTR[ID NCC],DS_NCC_DTR[Tỉnh cũ]),_xlfn.XLOOKUP(Chitieu[[#This Row],[ID NCC]],Data_TongTram2[ID NCC],Data_TongTram2[Tỉnh cũ]))</f>
        <v>Sóc Trăng</v>
      </c>
    </row>
    <row r="162" spans="1:21" hidden="1" x14ac:dyDescent="0.3">
      <c r="A162" s="211" t="s">
        <v>607</v>
      </c>
      <c r="B162" s="211" t="str">
        <f>IF(Chitieu[[#This Row],[Trạm/DTR]]="DTR","",_xlfn.XLOOKUP(Chitieu[[#This Row],[Trạm/DTR]],Table16[Trạm],Table16[[Admin ]]))</f>
        <v>Phạm Thị Thúy Duy</v>
      </c>
      <c r="C162" s="211" t="str">
        <f>IF(Chitieu[[#This Row],[Trạm/DTR]]="DTR",_xlfn.XLOOKUP(Chitieu[[#This Row],[ID NCC]],DS_NCC_DTR[ID NCC],DS_NCC_DTR[Admin miền]),_xlfn.XLOOKUP(Chitieu[[#This Row],[ID NCC]],Data_TongTram2[ID NCC],Data_TongTram2[Admin Miền]))</f>
        <v>Phạm Thị Thúy Duy</v>
      </c>
      <c r="D162" s="211" t="s">
        <v>766</v>
      </c>
      <c r="E162" s="211" t="str">
        <f>IF(Chitieu[[#This Row],[Trạm/DTR]]="DTR",_xlfn.XLOOKUP(Chitieu[[#This Row],[ID NCC]],DS_NCC_DTR[ID NCC],DS_NCC_DTR[Tên NCC]),_xlfn.XLOOKUP(Chitieu[[#This Row],[ID NCC]],Data_TongTram2[ID NCC],Data_TongTram2[Tên NCC]))</f>
        <v>Huỳnh Quốc Thái</v>
      </c>
      <c r="F162" s="211" t="str">
        <f>Chitieu[[#This Row],[ID NCC]]&amp;Chitieu[[#This Row],[Trạm/DTR]]</f>
        <v>001J300000DJimoIADĐồng Lâm</v>
      </c>
      <c r="G162" s="211" t="s">
        <v>81</v>
      </c>
      <c r="H162" s="211" t="str">
        <f>_xlfn.XLOOKUP(Chitieu[[#This Row],[Loại hàng]],Table59[Column1],Table59[Qui đổi])</f>
        <v>PET chai</v>
      </c>
      <c r="I162" s="211">
        <v>15</v>
      </c>
      <c r="K162" s="211">
        <f>SUMIFS(Table10[Sản lượng Tấn],Table10[Ghi chú],Chitieu[[#This Row],[qui đổi ]],Table10[Column1],Chitieu[[#This Row],[Column1]])</f>
        <v>8.5890000000000004</v>
      </c>
      <c r="L162" s="396">
        <f>IFERROR((Chitieu[[#This Row],[Thực hiện]]/Chitieu[[#This Row],[Chỉ tiêu]]),0)</f>
        <v>0.5726</v>
      </c>
      <c r="M162" s="396">
        <f>IFERROR((Chitieu[[#This Row],[Thực hiện]]/Chitieu[[#This Row],[PO]]),0)</f>
        <v>0</v>
      </c>
      <c r="N162" s="397">
        <f>IF(Chitieu[[#This Row],[PO Đạt 90%]]&gt;=90%,1,0)</f>
        <v>0</v>
      </c>
      <c r="O162" s="397">
        <f>IF(COUNTIFS($E$4:E162,E162,$A$4:A162,"Trạm")=1,1,0)</f>
        <v>0</v>
      </c>
      <c r="P162" s="397">
        <f>IF(Chitieu[[#This Row],[PO]]&gt;0,1,0)</f>
        <v>0</v>
      </c>
      <c r="Q162" s="397" t="str">
        <f>_xlfn.XLOOKUP(Chitieu[[#This Row],[Tỉnh]],Table9[Tỉnh cũ],Table9[Giám Sát])</f>
        <v>Phạm Huỳnh Hữu Lộc</v>
      </c>
      <c r="R162" s="397" t="str">
        <f>_xlfn.XLOOKUP(Chitieu[[#This Row],[Tỉnh]],Table9[Tỉnh cũ],Table9[Thị Trường])</f>
        <v>Nguyễn Ngọc Lâm</v>
      </c>
      <c r="S162" s="397" t="str">
        <f>_xlfn.XLOOKUP(Chitieu[[#This Row],[Tỉnh]],Table9[Tỉnh cũ],Table9[Khu vực])</f>
        <v>Miền Tây 2</v>
      </c>
      <c r="T162" s="397" t="str">
        <f>IF(Chitieu[[#This Row],[Trạm/DTR]]="DTR","DTR","Trạm")</f>
        <v>Trạm</v>
      </c>
      <c r="U162" s="397" t="str">
        <f>IF(Chitieu[[#This Row],[Trạm/DTR]]="DTR",_xlfn.XLOOKUP(Chitieu[[#This Row],[ID NCC]],DS_NCC_DTR[ID NCC],DS_NCC_DTR[Tỉnh cũ]),_xlfn.XLOOKUP(Chitieu[[#This Row],[ID NCC]],Data_TongTram2[ID NCC],Data_TongTram2[Tỉnh cũ]))</f>
        <v>Sóc Trăng</v>
      </c>
    </row>
    <row r="163" spans="1:21" hidden="1" x14ac:dyDescent="0.3">
      <c r="A163" s="211" t="s">
        <v>607</v>
      </c>
      <c r="B163" s="211" t="str">
        <f>IF(Chitieu[[#This Row],[Trạm/DTR]]="DTR","",_xlfn.XLOOKUP(Chitieu[[#This Row],[Trạm/DTR]],Table16[Trạm],Table16[[Admin ]]))</f>
        <v>Phạm Thị Thúy Duy</v>
      </c>
      <c r="C163" s="211" t="str">
        <f>IF(Chitieu[[#This Row],[Trạm/DTR]]="DTR",_xlfn.XLOOKUP(Chitieu[[#This Row],[ID NCC]],DS_NCC_DTR[ID NCC],DS_NCC_DTR[Admin miền]),_xlfn.XLOOKUP(Chitieu[[#This Row],[ID NCC]],Data_TongTram2[ID NCC],Data_TongTram2[Admin Miền]))</f>
        <v>Phạm Thị Thúy Duy</v>
      </c>
      <c r="D163" s="211" t="s">
        <v>470</v>
      </c>
      <c r="E163" s="211" t="str">
        <f>IF(Chitieu[[#This Row],[Trạm/DTR]]="DTR",_xlfn.XLOOKUP(Chitieu[[#This Row],[ID NCC]],DS_NCC_DTR[ID NCC],DS_NCC_DTR[Tên NCC]),_xlfn.XLOOKUP(Chitieu[[#This Row],[ID NCC]],Data_TongTram2[ID NCC],Data_TongTram2[Tên NCC]))</f>
        <v>Anh Thanh</v>
      </c>
      <c r="F163" s="211" t="str">
        <f>Chitieu[[#This Row],[ID NCC]]&amp;Chitieu[[#This Row],[Trạm/DTR]]</f>
        <v>001J3000002HLasIAGĐồng Lâm</v>
      </c>
      <c r="G163" s="211" t="s">
        <v>81</v>
      </c>
      <c r="H163" s="211" t="str">
        <f>_xlfn.XLOOKUP(Chitieu[[#This Row],[Loại hàng]],Table59[Column1],Table59[Qui đổi])</f>
        <v>PET chai</v>
      </c>
      <c r="I163" s="211">
        <v>3</v>
      </c>
      <c r="K163" s="211">
        <f>SUMIFS(Table10[Sản lượng Tấn],Table10[Ghi chú],Chitieu[[#This Row],[qui đổi ]],Table10[Column1],Chitieu[[#This Row],[Column1]])</f>
        <v>0</v>
      </c>
      <c r="L163" s="396">
        <f>IFERROR((Chitieu[[#This Row],[Thực hiện]]/Chitieu[[#This Row],[Chỉ tiêu]]),0)</f>
        <v>0</v>
      </c>
      <c r="M163" s="396">
        <f>IFERROR((Chitieu[[#This Row],[Thực hiện]]/Chitieu[[#This Row],[PO]]),0)</f>
        <v>0</v>
      </c>
      <c r="N163" s="397">
        <f>IF(Chitieu[[#This Row],[PO Đạt 90%]]&gt;=90%,1,0)</f>
        <v>0</v>
      </c>
      <c r="O163" s="397">
        <f>IF(COUNTIFS($E$4:E163,E163,$A$4:A163,"Trạm")=1,1,0)</f>
        <v>0</v>
      </c>
      <c r="P163" s="397">
        <f>IF(Chitieu[[#This Row],[PO]]&gt;0,1,0)</f>
        <v>0</v>
      </c>
      <c r="Q163" s="397" t="str">
        <f>_xlfn.XLOOKUP(Chitieu[[#This Row],[Tỉnh]],Table9[Tỉnh cũ],Table9[Giám Sát])</f>
        <v>Phạm Huỳnh Hữu Lộc</v>
      </c>
      <c r="R163" s="397" t="str">
        <f>_xlfn.XLOOKUP(Chitieu[[#This Row],[Tỉnh]],Table9[Tỉnh cũ],Table9[Thị Trường])</f>
        <v>Lê Quốc Việt</v>
      </c>
      <c r="S163" s="397" t="str">
        <f>_xlfn.XLOOKUP(Chitieu[[#This Row],[Tỉnh]],Table9[Tỉnh cũ],Table9[Khu vực])</f>
        <v>Miền Tây 2</v>
      </c>
      <c r="T163" s="397" t="str">
        <f>IF(Chitieu[[#This Row],[Trạm/DTR]]="DTR","DTR","Trạm")</f>
        <v>Trạm</v>
      </c>
      <c r="U163" s="397" t="str">
        <f>IF(Chitieu[[#This Row],[Trạm/DTR]]="DTR",_xlfn.XLOOKUP(Chitieu[[#This Row],[ID NCC]],DS_NCC_DTR[ID NCC],DS_NCC_DTR[Tỉnh cũ]),_xlfn.XLOOKUP(Chitieu[[#This Row],[ID NCC]],Data_TongTram2[ID NCC],Data_TongTram2[Tỉnh cũ]))</f>
        <v>Trà Vinh</v>
      </c>
    </row>
    <row r="164" spans="1:21" hidden="1" x14ac:dyDescent="0.3">
      <c r="A164" s="211" t="s">
        <v>607</v>
      </c>
      <c r="B164" s="211" t="str">
        <f>IF(Chitieu[[#This Row],[Trạm/DTR]]="DTR","",_xlfn.XLOOKUP(Chitieu[[#This Row],[Trạm/DTR]],Table16[Trạm],Table16[[Admin ]]))</f>
        <v>Phạm Thị Thúy Duy</v>
      </c>
      <c r="C164" s="211" t="str">
        <f>IF(Chitieu[[#This Row],[Trạm/DTR]]="DTR",_xlfn.XLOOKUP(Chitieu[[#This Row],[ID NCC]],DS_NCC_DTR[ID NCC],DS_NCC_DTR[Admin miền]),_xlfn.XLOOKUP(Chitieu[[#This Row],[ID NCC]],Data_TongTram2[ID NCC],Data_TongTram2[Admin Miền]))</f>
        <v>Phạm Thị Thúy Duy</v>
      </c>
      <c r="D164" s="211" t="s">
        <v>570</v>
      </c>
      <c r="E164" s="211" t="str">
        <f>IF(Chitieu[[#This Row],[Trạm/DTR]]="DTR",_xlfn.XLOOKUP(Chitieu[[#This Row],[ID NCC]],DS_NCC_DTR[ID NCC],DS_NCC_DTR[Tên NCC]),_xlfn.XLOOKUP(Chitieu[[#This Row],[ID NCC]],Data_TongTram2[ID NCC],Data_TongTram2[Tên NCC]))</f>
        <v>Dì Sáu Hường</v>
      </c>
      <c r="F164" s="211" t="str">
        <f>Chitieu[[#This Row],[ID NCC]]&amp;Chitieu[[#This Row],[Trạm/DTR]]</f>
        <v>001J3000002HLzsIAGĐồng Lâm</v>
      </c>
      <c r="G164" s="211" t="s">
        <v>81</v>
      </c>
      <c r="H164" s="211" t="str">
        <f>_xlfn.XLOOKUP(Chitieu[[#This Row],[Loại hàng]],Table59[Column1],Table59[Qui đổi])</f>
        <v>PET chai</v>
      </c>
      <c r="I164" s="211">
        <v>10</v>
      </c>
      <c r="K164" s="211">
        <f>SUMIFS(Table10[Sản lượng Tấn],Table10[Ghi chú],Chitieu[[#This Row],[qui đổi ]],Table10[Column1],Chitieu[[#This Row],[Column1]])</f>
        <v>12.135999999999999</v>
      </c>
      <c r="L164" s="396">
        <f>IFERROR((Chitieu[[#This Row],[Thực hiện]]/Chitieu[[#This Row],[Chỉ tiêu]]),0)</f>
        <v>1.2136</v>
      </c>
      <c r="M164" s="396">
        <f>IFERROR((Chitieu[[#This Row],[Thực hiện]]/Chitieu[[#This Row],[PO]]),0)</f>
        <v>0</v>
      </c>
      <c r="N164" s="397">
        <f>IF(Chitieu[[#This Row],[PO Đạt 90%]]&gt;=90%,1,0)</f>
        <v>0</v>
      </c>
      <c r="O164" s="397">
        <f>IF(COUNTIFS($E$4:E164,E164,$A$4:A164,"Trạm")=1,1,0)</f>
        <v>0</v>
      </c>
      <c r="P164" s="397">
        <f>IF(Chitieu[[#This Row],[PO]]&gt;0,1,0)</f>
        <v>0</v>
      </c>
      <c r="Q164" s="397" t="str">
        <f>_xlfn.XLOOKUP(Chitieu[[#This Row],[Tỉnh]],Table9[Tỉnh cũ],Table9[Giám Sát])</f>
        <v>Phạm Huỳnh Hữu Lộc</v>
      </c>
      <c r="R164" s="397" t="str">
        <f>_xlfn.XLOOKUP(Chitieu[[#This Row],[Tỉnh]],Table9[Tỉnh cũ],Table9[Thị Trường])</f>
        <v>Lê Quốc Việt</v>
      </c>
      <c r="S164" s="397" t="str">
        <f>_xlfn.XLOOKUP(Chitieu[[#This Row],[Tỉnh]],Table9[Tỉnh cũ],Table9[Khu vực])</f>
        <v>Miền Tây 2</v>
      </c>
      <c r="T164" s="397" t="str">
        <f>IF(Chitieu[[#This Row],[Trạm/DTR]]="DTR","DTR","Trạm")</f>
        <v>Trạm</v>
      </c>
      <c r="U164" s="397" t="str">
        <f>IF(Chitieu[[#This Row],[Trạm/DTR]]="DTR",_xlfn.XLOOKUP(Chitieu[[#This Row],[ID NCC]],DS_NCC_DTR[ID NCC],DS_NCC_DTR[Tỉnh cũ]),_xlfn.XLOOKUP(Chitieu[[#This Row],[ID NCC]],Data_TongTram2[ID NCC],Data_TongTram2[Tỉnh cũ]))</f>
        <v>Trà Vinh</v>
      </c>
    </row>
    <row r="165" spans="1:21" hidden="1" x14ac:dyDescent="0.3">
      <c r="A165" s="211" t="s">
        <v>607</v>
      </c>
      <c r="B165" s="211" t="str">
        <f>IF(Chitieu[[#This Row],[Trạm/DTR]]="DTR","",_xlfn.XLOOKUP(Chitieu[[#This Row],[Trạm/DTR]],Table16[Trạm],Table16[[Admin ]]))</f>
        <v>Phạm Thị Thúy Duy</v>
      </c>
      <c r="C165" s="211" t="str">
        <f>IF(Chitieu[[#This Row],[Trạm/DTR]]="DTR",_xlfn.XLOOKUP(Chitieu[[#This Row],[ID NCC]],DS_NCC_DTR[ID NCC],DS_NCC_DTR[Admin miền]),_xlfn.XLOOKUP(Chitieu[[#This Row],[ID NCC]],Data_TongTram2[ID NCC],Data_TongTram2[Admin Miền]))</f>
        <v>Phạm Thị Thúy Duy</v>
      </c>
      <c r="D165" s="211" t="s">
        <v>571</v>
      </c>
      <c r="E165" s="211" t="str">
        <f>IF(Chitieu[[#This Row],[Trạm/DTR]]="DTR",_xlfn.XLOOKUP(Chitieu[[#This Row],[ID NCC]],DS_NCC_DTR[ID NCC],DS_NCC_DTR[Tên NCC]),_xlfn.XLOOKUP(Chitieu[[#This Row],[ID NCC]],Data_TongTram2[ID NCC],Data_TongTram2[Tên NCC]))</f>
        <v>Anh Sơn</v>
      </c>
      <c r="F165" s="211" t="str">
        <f>Chitieu[[#This Row],[ID NCC]]&amp;Chitieu[[#This Row],[Trạm/DTR]]</f>
        <v>001J3000002HLztIAGĐồng Lâm</v>
      </c>
      <c r="G165" s="211" t="s">
        <v>81</v>
      </c>
      <c r="H165" s="211" t="str">
        <f>_xlfn.XLOOKUP(Chitieu[[#This Row],[Loại hàng]],Table59[Column1],Table59[Qui đổi])</f>
        <v>PET chai</v>
      </c>
      <c r="I165" s="211">
        <v>20</v>
      </c>
      <c r="K165" s="211">
        <f>SUMIFS(Table10[Sản lượng Tấn],Table10[Ghi chú],Chitieu[[#This Row],[qui đổi ]],Table10[Column1],Chitieu[[#This Row],[Column1]])</f>
        <v>22.699000000000002</v>
      </c>
      <c r="L165" s="396">
        <f>IFERROR((Chitieu[[#This Row],[Thực hiện]]/Chitieu[[#This Row],[Chỉ tiêu]]),0)</f>
        <v>1.1349500000000001</v>
      </c>
      <c r="M165" s="396">
        <f>IFERROR((Chitieu[[#This Row],[Thực hiện]]/Chitieu[[#This Row],[PO]]),0)</f>
        <v>0</v>
      </c>
      <c r="N165" s="397">
        <f>IF(Chitieu[[#This Row],[PO Đạt 90%]]&gt;=90%,1,0)</f>
        <v>0</v>
      </c>
      <c r="O165" s="397">
        <f>IF(COUNTIFS($E$4:E165,E165,$A$4:A165,"Trạm")=1,1,0)</f>
        <v>0</v>
      </c>
      <c r="P165" s="397">
        <f>IF(Chitieu[[#This Row],[PO]]&gt;0,1,0)</f>
        <v>0</v>
      </c>
      <c r="Q165" s="397" t="str">
        <f>_xlfn.XLOOKUP(Chitieu[[#This Row],[Tỉnh]],Table9[Tỉnh cũ],Table9[Giám Sát])</f>
        <v>Phạm Huỳnh Hữu Lộc</v>
      </c>
      <c r="R165" s="397" t="str">
        <f>_xlfn.XLOOKUP(Chitieu[[#This Row],[Tỉnh]],Table9[Tỉnh cũ],Table9[Thị Trường])</f>
        <v>Lê Quốc Việt</v>
      </c>
      <c r="S165" s="397" t="str">
        <f>_xlfn.XLOOKUP(Chitieu[[#This Row],[Tỉnh]],Table9[Tỉnh cũ],Table9[Khu vực])</f>
        <v>Miền Tây 2</v>
      </c>
      <c r="T165" s="397" t="str">
        <f>IF(Chitieu[[#This Row],[Trạm/DTR]]="DTR","DTR","Trạm")</f>
        <v>Trạm</v>
      </c>
      <c r="U165" s="397" t="str">
        <f>IF(Chitieu[[#This Row],[Trạm/DTR]]="DTR",_xlfn.XLOOKUP(Chitieu[[#This Row],[ID NCC]],DS_NCC_DTR[ID NCC],DS_NCC_DTR[Tỉnh cũ]),_xlfn.XLOOKUP(Chitieu[[#This Row],[ID NCC]],Data_TongTram2[ID NCC],Data_TongTram2[Tỉnh cũ]))</f>
        <v>Trà Vinh</v>
      </c>
    </row>
    <row r="166" spans="1:21" hidden="1" x14ac:dyDescent="0.3">
      <c r="A166" s="211" t="s">
        <v>607</v>
      </c>
      <c r="B166" s="211" t="str">
        <f>IF(Chitieu[[#This Row],[Trạm/DTR]]="DTR","",_xlfn.XLOOKUP(Chitieu[[#This Row],[Trạm/DTR]],Table16[Trạm],Table16[[Admin ]]))</f>
        <v>Phạm Thị Thúy Duy</v>
      </c>
      <c r="C166" s="211" t="str">
        <f>IF(Chitieu[[#This Row],[Trạm/DTR]]="DTR",_xlfn.XLOOKUP(Chitieu[[#This Row],[ID NCC]],DS_NCC_DTR[ID NCC],DS_NCC_DTR[Admin miền]),_xlfn.XLOOKUP(Chitieu[[#This Row],[ID NCC]],Data_TongTram2[ID NCC],Data_TongTram2[Admin Miền]))</f>
        <v>Phạm Thị Thúy Duy</v>
      </c>
      <c r="D166" s="211" t="s">
        <v>545</v>
      </c>
      <c r="E166" s="211" t="str">
        <f>IF(Chitieu[[#This Row],[Trạm/DTR]]="DTR",_xlfn.XLOOKUP(Chitieu[[#This Row],[ID NCC]],DS_NCC_DTR[ID NCC],DS_NCC_DTR[Tên NCC]),_xlfn.XLOOKUP(Chitieu[[#This Row],[ID NCC]],Data_TongTram2[ID NCC],Data_TongTram2[Tên NCC]))</f>
        <v>Nguyễn Thị Ngọc Châu</v>
      </c>
      <c r="F166" s="211" t="str">
        <f>Chitieu[[#This Row],[ID NCC]]&amp;Chitieu[[#This Row],[Trạm/DTR]]</f>
        <v>001dc00000dpemjAAAĐồng Lâm</v>
      </c>
      <c r="G166" s="211" t="s">
        <v>81</v>
      </c>
      <c r="H166" s="211" t="str">
        <f>_xlfn.XLOOKUP(Chitieu[[#This Row],[Loại hàng]],Table59[Column1],Table59[Qui đổi])</f>
        <v>PET chai</v>
      </c>
      <c r="I166" s="211">
        <v>5</v>
      </c>
      <c r="K166" s="211">
        <f>SUMIFS(Table10[Sản lượng Tấn],Table10[Ghi chú],Chitieu[[#This Row],[qui đổi ]],Table10[Column1],Chitieu[[#This Row],[Column1]])</f>
        <v>4.8559999999999999</v>
      </c>
      <c r="L166" s="396">
        <f>IFERROR((Chitieu[[#This Row],[Thực hiện]]/Chitieu[[#This Row],[Chỉ tiêu]]),0)</f>
        <v>0.97119999999999995</v>
      </c>
      <c r="M166" s="396">
        <f>IFERROR((Chitieu[[#This Row],[Thực hiện]]/Chitieu[[#This Row],[PO]]),0)</f>
        <v>0</v>
      </c>
      <c r="N166" s="397">
        <f>IF(Chitieu[[#This Row],[PO Đạt 90%]]&gt;=90%,1,0)</f>
        <v>0</v>
      </c>
      <c r="O166" s="397">
        <f>IF(COUNTIFS($E$4:E166,E166,$A$4:A166,"Trạm")=1,1,0)</f>
        <v>0</v>
      </c>
      <c r="P166" s="397">
        <f>IF(Chitieu[[#This Row],[PO]]&gt;0,1,0)</f>
        <v>0</v>
      </c>
      <c r="Q166" s="397" t="str">
        <f>_xlfn.XLOOKUP(Chitieu[[#This Row],[Tỉnh]],Table9[Tỉnh cũ],Table9[Giám Sát])</f>
        <v>Phạm Huỳnh Hữu Lộc</v>
      </c>
      <c r="R166" s="397" t="str">
        <f>_xlfn.XLOOKUP(Chitieu[[#This Row],[Tỉnh]],Table9[Tỉnh cũ],Table9[Thị Trường])</f>
        <v>Lê Quốc Việt</v>
      </c>
      <c r="S166" s="397" t="str">
        <f>_xlfn.XLOOKUP(Chitieu[[#This Row],[Tỉnh]],Table9[Tỉnh cũ],Table9[Khu vực])</f>
        <v>Miền Tây 2</v>
      </c>
      <c r="T166" s="397" t="str">
        <f>IF(Chitieu[[#This Row],[Trạm/DTR]]="DTR","DTR","Trạm")</f>
        <v>Trạm</v>
      </c>
      <c r="U166" s="397" t="str">
        <f>IF(Chitieu[[#This Row],[Trạm/DTR]]="DTR",_xlfn.XLOOKUP(Chitieu[[#This Row],[ID NCC]],DS_NCC_DTR[ID NCC],DS_NCC_DTR[Tỉnh cũ]),_xlfn.XLOOKUP(Chitieu[[#This Row],[ID NCC]],Data_TongTram2[ID NCC],Data_TongTram2[Tỉnh cũ]))</f>
        <v>Vĩnh Long</v>
      </c>
    </row>
    <row r="167" spans="1:21" hidden="1" x14ac:dyDescent="0.3">
      <c r="A167" s="211" t="s">
        <v>607</v>
      </c>
      <c r="B167" s="211" t="str">
        <f>IF(Chitieu[[#This Row],[Trạm/DTR]]="DTR","",_xlfn.XLOOKUP(Chitieu[[#This Row],[Trạm/DTR]],Table16[Trạm],Table16[[Admin ]]))</f>
        <v>Phạm Thị Thúy Duy</v>
      </c>
      <c r="C167" s="211" t="str">
        <f>IF(Chitieu[[#This Row],[Trạm/DTR]]="DTR",_xlfn.XLOOKUP(Chitieu[[#This Row],[ID NCC]],DS_NCC_DTR[ID NCC],DS_NCC_DTR[Admin miền]),_xlfn.XLOOKUP(Chitieu[[#This Row],[ID NCC]],Data_TongTram2[ID NCC],Data_TongTram2[Admin Miền]))</f>
        <v>Phạm Thị Thúy Duy</v>
      </c>
      <c r="D167" s="211" t="s">
        <v>538</v>
      </c>
      <c r="E167" s="211" t="str">
        <f>IF(Chitieu[[#This Row],[Trạm/DTR]]="DTR",_xlfn.XLOOKUP(Chitieu[[#This Row],[ID NCC]],DS_NCC_DTR[ID NCC],DS_NCC_DTR[Tên NCC]),_xlfn.XLOOKUP(Chitieu[[#This Row],[ID NCC]],Data_TongTram2[ID NCC],Data_TongTram2[Tên NCC]))</f>
        <v>Minh Hiếu</v>
      </c>
      <c r="F167" s="211" t="str">
        <f>Chitieu[[#This Row],[ID NCC]]&amp;Chitieu[[#This Row],[Trạm/DTR]]</f>
        <v>001dc00000p9YEnAAMĐồng Lâm</v>
      </c>
      <c r="G167" s="211" t="s">
        <v>81</v>
      </c>
      <c r="H167" s="211" t="str">
        <f>_xlfn.XLOOKUP(Chitieu[[#This Row],[Loại hàng]],Table59[Column1],Table59[Qui đổi])</f>
        <v>PET chai</v>
      </c>
      <c r="I167" s="211">
        <v>10</v>
      </c>
      <c r="K167" s="211">
        <f>SUMIFS(Table10[Sản lượng Tấn],Table10[Ghi chú],Chitieu[[#This Row],[qui đổi ]],Table10[Column1],Chitieu[[#This Row],[Column1]])</f>
        <v>0</v>
      </c>
      <c r="L167" s="396">
        <f>IFERROR((Chitieu[[#This Row],[Thực hiện]]/Chitieu[[#This Row],[Chỉ tiêu]]),0)</f>
        <v>0</v>
      </c>
      <c r="M167" s="396">
        <f>IFERROR((Chitieu[[#This Row],[Thực hiện]]/Chitieu[[#This Row],[PO]]),0)</f>
        <v>0</v>
      </c>
      <c r="N167" s="397">
        <f>IF(Chitieu[[#This Row],[PO Đạt 90%]]&gt;=90%,1,0)</f>
        <v>0</v>
      </c>
      <c r="O167" s="397">
        <f>IF(COUNTIFS($E$4:E167,E167,$A$4:A167,"Trạm")=1,1,0)</f>
        <v>0</v>
      </c>
      <c r="P167" s="397">
        <f>IF(Chitieu[[#This Row],[PO]]&gt;0,1,0)</f>
        <v>0</v>
      </c>
      <c r="Q167" s="397" t="str">
        <f>_xlfn.XLOOKUP(Chitieu[[#This Row],[Tỉnh]],Table9[Tỉnh cũ],Table9[Giám Sát])</f>
        <v>Phạm Huỳnh Hữu Lộc</v>
      </c>
      <c r="R167" s="397" t="str">
        <f>_xlfn.XLOOKUP(Chitieu[[#This Row],[Tỉnh]],Table9[Tỉnh cũ],Table9[Thị Trường])</f>
        <v>Lê Quốc Việt</v>
      </c>
      <c r="S167" s="397" t="str">
        <f>_xlfn.XLOOKUP(Chitieu[[#This Row],[Tỉnh]],Table9[Tỉnh cũ],Table9[Khu vực])</f>
        <v>Miền Tây 2</v>
      </c>
      <c r="T167" s="397" t="str">
        <f>IF(Chitieu[[#This Row],[Trạm/DTR]]="DTR","DTR","Trạm")</f>
        <v>Trạm</v>
      </c>
      <c r="U167" s="397" t="str">
        <f>IF(Chitieu[[#This Row],[Trạm/DTR]]="DTR",_xlfn.XLOOKUP(Chitieu[[#This Row],[ID NCC]],DS_NCC_DTR[ID NCC],DS_NCC_DTR[Tỉnh cũ]),_xlfn.XLOOKUP(Chitieu[[#This Row],[ID NCC]],Data_TongTram2[ID NCC],Data_TongTram2[Tỉnh cũ]))</f>
        <v>Vĩnh Long</v>
      </c>
    </row>
    <row r="168" spans="1:21" hidden="1" x14ac:dyDescent="0.3">
      <c r="A168" s="211" t="s">
        <v>607</v>
      </c>
      <c r="B168" s="211" t="str">
        <f>IF(Chitieu[[#This Row],[Trạm/DTR]]="DTR","",_xlfn.XLOOKUP(Chitieu[[#This Row],[Trạm/DTR]],Table16[Trạm],Table16[[Admin ]]))</f>
        <v>Phạm Thị Thúy Duy</v>
      </c>
      <c r="C168" s="211" t="str">
        <f>IF(Chitieu[[#This Row],[Trạm/DTR]]="DTR",_xlfn.XLOOKUP(Chitieu[[#This Row],[ID NCC]],DS_NCC_DTR[ID NCC],DS_NCC_DTR[Admin miền]),_xlfn.XLOOKUP(Chitieu[[#This Row],[ID NCC]],Data_TongTram2[ID NCC],Data_TongTram2[Admin Miền]))</f>
        <v>Phạm Thị Thúy Duy</v>
      </c>
      <c r="D168" s="211" t="s">
        <v>540</v>
      </c>
      <c r="E168" s="211" t="str">
        <f>IF(Chitieu[[#This Row],[Trạm/DTR]]="DTR",_xlfn.XLOOKUP(Chitieu[[#This Row],[ID NCC]],DS_NCC_DTR[ID NCC],DS_NCC_DTR[Tên NCC]),_xlfn.XLOOKUP(Chitieu[[#This Row],[ID NCC]],Data_TongTram2[ID NCC],Data_TongTram2[Tên NCC]))</f>
        <v>Nguyễn Thị Cẩm Vân</v>
      </c>
      <c r="F168" s="211" t="str">
        <f>Chitieu[[#This Row],[ID NCC]]&amp;Chitieu[[#This Row],[Trạm/DTR]]</f>
        <v>001dc00000RezEyAAJĐồng Lâm</v>
      </c>
      <c r="G168" s="211" t="s">
        <v>81</v>
      </c>
      <c r="H168" s="211" t="str">
        <f>_xlfn.XLOOKUP(Chitieu[[#This Row],[Loại hàng]],Table59[Column1],Table59[Qui đổi])</f>
        <v>PET chai</v>
      </c>
      <c r="I168" s="211">
        <v>2</v>
      </c>
      <c r="K168" s="211">
        <f>SUMIFS(Table10[Sản lượng Tấn],Table10[Ghi chú],Chitieu[[#This Row],[qui đổi ]],Table10[Column1],Chitieu[[#This Row],[Column1]])</f>
        <v>0</v>
      </c>
      <c r="L168" s="396">
        <f>IFERROR((Chitieu[[#This Row],[Thực hiện]]/Chitieu[[#This Row],[Chỉ tiêu]]),0)</f>
        <v>0</v>
      </c>
      <c r="M168" s="396">
        <f>IFERROR((Chitieu[[#This Row],[Thực hiện]]/Chitieu[[#This Row],[PO]]),0)</f>
        <v>0</v>
      </c>
      <c r="N168" s="397">
        <f>IF(Chitieu[[#This Row],[PO Đạt 90%]]&gt;=90%,1,0)</f>
        <v>0</v>
      </c>
      <c r="O168" s="397">
        <f>IF(COUNTIFS($E$4:E168,E168,$A$4:A168,"Trạm")=1,1,0)</f>
        <v>0</v>
      </c>
      <c r="P168" s="397">
        <f>IF(Chitieu[[#This Row],[PO]]&gt;0,1,0)</f>
        <v>0</v>
      </c>
      <c r="Q168" s="397" t="str">
        <f>_xlfn.XLOOKUP(Chitieu[[#This Row],[Tỉnh]],Table9[Tỉnh cũ],Table9[Giám Sát])</f>
        <v>Phạm Huỳnh Hữu Lộc</v>
      </c>
      <c r="R168" s="397" t="str">
        <f>_xlfn.XLOOKUP(Chitieu[[#This Row],[Tỉnh]],Table9[Tỉnh cũ],Table9[Thị Trường])</f>
        <v>Lê Quốc Việt</v>
      </c>
      <c r="S168" s="397" t="str">
        <f>_xlfn.XLOOKUP(Chitieu[[#This Row],[Tỉnh]],Table9[Tỉnh cũ],Table9[Khu vực])</f>
        <v>Miền Tây 2</v>
      </c>
      <c r="T168" s="397" t="str">
        <f>IF(Chitieu[[#This Row],[Trạm/DTR]]="DTR","DTR","Trạm")</f>
        <v>Trạm</v>
      </c>
      <c r="U168" s="397" t="str">
        <f>IF(Chitieu[[#This Row],[Trạm/DTR]]="DTR",_xlfn.XLOOKUP(Chitieu[[#This Row],[ID NCC]],DS_NCC_DTR[ID NCC],DS_NCC_DTR[Tỉnh cũ]),_xlfn.XLOOKUP(Chitieu[[#This Row],[ID NCC]],Data_TongTram2[ID NCC],Data_TongTram2[Tỉnh cũ]))</f>
        <v>Vĩnh Long</v>
      </c>
    </row>
    <row r="169" spans="1:21" hidden="1" x14ac:dyDescent="0.3">
      <c r="A169" s="211" t="s">
        <v>607</v>
      </c>
      <c r="B169" s="211" t="str">
        <f>IF(Chitieu[[#This Row],[Trạm/DTR]]="DTR","",_xlfn.XLOOKUP(Chitieu[[#This Row],[Trạm/DTR]],Table16[Trạm],Table16[[Admin ]]))</f>
        <v>Phạm Thị Thúy Duy</v>
      </c>
      <c r="C169" s="211" t="str">
        <f>IF(Chitieu[[#This Row],[Trạm/DTR]]="DTR",_xlfn.XLOOKUP(Chitieu[[#This Row],[ID NCC]],DS_NCC_DTR[ID NCC],DS_NCC_DTR[Admin miền]),_xlfn.XLOOKUP(Chitieu[[#This Row],[ID NCC]],Data_TongTram2[ID NCC],Data_TongTram2[Admin Miền]))</f>
        <v>Phạm Thị Thúy Duy</v>
      </c>
      <c r="D169" s="211" t="s">
        <v>573</v>
      </c>
      <c r="E169" s="211" t="str">
        <f>IF(Chitieu[[#This Row],[Trạm/DTR]]="DTR",_xlfn.XLOOKUP(Chitieu[[#This Row],[ID NCC]],DS_NCC_DTR[ID NCC],DS_NCC_DTR[Tên NCC]),_xlfn.XLOOKUP(Chitieu[[#This Row],[ID NCC]],Data_TongTram2[ID NCC],Data_TongTram2[Tên NCC]))</f>
        <v>Phan Huy Tâm</v>
      </c>
      <c r="F169" s="211" t="str">
        <f>Chitieu[[#This Row],[ID NCC]]&amp;Chitieu[[#This Row],[Trạm/DTR]]</f>
        <v>001dc00000tGtVXAA0Đồng Lâm</v>
      </c>
      <c r="G169" s="211" t="s">
        <v>81</v>
      </c>
      <c r="H169" s="211" t="str">
        <f>_xlfn.XLOOKUP(Chitieu[[#This Row],[Loại hàng]],Table59[Column1],Table59[Qui đổi])</f>
        <v>PET chai</v>
      </c>
      <c r="I169" s="211">
        <v>15</v>
      </c>
      <c r="K169" s="211">
        <f>SUMIFS(Table10[Sản lượng Tấn],Table10[Ghi chú],Chitieu[[#This Row],[qui đổi ]],Table10[Column1],Chitieu[[#This Row],[Column1]])</f>
        <v>12.123000000000001</v>
      </c>
      <c r="L169" s="396">
        <f>IFERROR((Chitieu[[#This Row],[Thực hiện]]/Chitieu[[#This Row],[Chỉ tiêu]]),0)</f>
        <v>0.80820000000000003</v>
      </c>
      <c r="M169" s="396">
        <f>IFERROR((Chitieu[[#This Row],[Thực hiện]]/Chitieu[[#This Row],[PO]]),0)</f>
        <v>0</v>
      </c>
      <c r="N169" s="397">
        <f>IF(Chitieu[[#This Row],[PO Đạt 90%]]&gt;=90%,1,0)</f>
        <v>0</v>
      </c>
      <c r="O169" s="397">
        <f>IF(COUNTIFS($E$4:E169,E169,$A$4:A169,"Trạm")=1,1,0)</f>
        <v>0</v>
      </c>
      <c r="P169" s="397">
        <f>IF(Chitieu[[#This Row],[PO]]&gt;0,1,0)</f>
        <v>0</v>
      </c>
      <c r="Q169" s="397" t="str">
        <f>_xlfn.XLOOKUP(Chitieu[[#This Row],[Tỉnh]],Table9[Tỉnh cũ],Table9[Giám Sát])</f>
        <v>Phạm Huỳnh Hữu Lộc</v>
      </c>
      <c r="R169" s="397" t="str">
        <f>_xlfn.XLOOKUP(Chitieu[[#This Row],[Tỉnh]],Table9[Tỉnh cũ],Table9[Thị Trường])</f>
        <v>Lê Quốc Việt</v>
      </c>
      <c r="S169" s="397" t="str">
        <f>_xlfn.XLOOKUP(Chitieu[[#This Row],[Tỉnh]],Table9[Tỉnh cũ],Table9[Khu vực])</f>
        <v>Miền Tây 2</v>
      </c>
      <c r="T169" s="397" t="str">
        <f>IF(Chitieu[[#This Row],[Trạm/DTR]]="DTR","DTR","Trạm")</f>
        <v>Trạm</v>
      </c>
      <c r="U169" s="397" t="str">
        <f>IF(Chitieu[[#This Row],[Trạm/DTR]]="DTR",_xlfn.XLOOKUP(Chitieu[[#This Row],[ID NCC]],DS_NCC_DTR[ID NCC],DS_NCC_DTR[Tỉnh cũ]),_xlfn.XLOOKUP(Chitieu[[#This Row],[ID NCC]],Data_TongTram2[ID NCC],Data_TongTram2[Tỉnh cũ]))</f>
        <v>Vĩnh Long</v>
      </c>
    </row>
    <row r="170" spans="1:21" hidden="1" x14ac:dyDescent="0.3">
      <c r="A170" s="211" t="s">
        <v>607</v>
      </c>
      <c r="B170" s="211" t="str">
        <f>IF(Chitieu[[#This Row],[Trạm/DTR]]="DTR","",_xlfn.XLOOKUP(Chitieu[[#This Row],[Trạm/DTR]],Table16[Trạm],Table16[[Admin ]]))</f>
        <v>Phạm Thị Thúy Duy</v>
      </c>
      <c r="C170" s="211" t="str">
        <f>IF(Chitieu[[#This Row],[Trạm/DTR]]="DTR",_xlfn.XLOOKUP(Chitieu[[#This Row],[ID NCC]],DS_NCC_DTR[ID NCC],DS_NCC_DTR[Admin miền]),_xlfn.XLOOKUP(Chitieu[[#This Row],[ID NCC]],Data_TongTram2[ID NCC],Data_TongTram2[Admin Miền]))</f>
        <v>Phạm Thị Thúy Duy</v>
      </c>
      <c r="D170" s="211" t="s">
        <v>552</v>
      </c>
      <c r="E170" s="211" t="str">
        <f>IF(Chitieu[[#This Row],[Trạm/DTR]]="DTR",_xlfn.XLOOKUP(Chitieu[[#This Row],[ID NCC]],DS_NCC_DTR[ID NCC],DS_NCC_DTR[Tên NCC]),_xlfn.XLOOKUP(Chitieu[[#This Row],[ID NCC]],Data_TongTram2[ID NCC],Data_TongTram2[Tên NCC]))</f>
        <v>Phạm Văn Nhờ</v>
      </c>
      <c r="F170" s="211" t="str">
        <f>Chitieu[[#This Row],[ID NCC]]&amp;Chitieu[[#This Row],[Trạm/DTR]]</f>
        <v>001dc00000zEx9xAACĐồng Lâm</v>
      </c>
      <c r="G170" s="211" t="s">
        <v>81</v>
      </c>
      <c r="H170" s="211" t="str">
        <f>_xlfn.XLOOKUP(Chitieu[[#This Row],[Loại hàng]],Table59[Column1],Table59[Qui đổi])</f>
        <v>PET chai</v>
      </c>
      <c r="I170" s="211">
        <v>6</v>
      </c>
      <c r="K170" s="211">
        <f>SUMIFS(Table10[Sản lượng Tấn],Table10[Ghi chú],Chitieu[[#This Row],[qui đổi ]],Table10[Column1],Chitieu[[#This Row],[Column1]])</f>
        <v>5.6080000000000005</v>
      </c>
      <c r="L170" s="396">
        <f>IFERROR((Chitieu[[#This Row],[Thực hiện]]/Chitieu[[#This Row],[Chỉ tiêu]]),0)</f>
        <v>0.93466666666666676</v>
      </c>
      <c r="M170" s="396">
        <f>IFERROR((Chitieu[[#This Row],[Thực hiện]]/Chitieu[[#This Row],[PO]]),0)</f>
        <v>0</v>
      </c>
      <c r="N170" s="397">
        <f>IF(Chitieu[[#This Row],[PO Đạt 90%]]&gt;=90%,1,0)</f>
        <v>0</v>
      </c>
      <c r="O170" s="397">
        <f>IF(COUNTIFS($E$4:E170,E170,$A$4:A170,"Trạm")=1,1,0)</f>
        <v>0</v>
      </c>
      <c r="P170" s="397">
        <f>IF(Chitieu[[#This Row],[PO]]&gt;0,1,0)</f>
        <v>0</v>
      </c>
      <c r="Q170" s="397" t="str">
        <f>_xlfn.XLOOKUP(Chitieu[[#This Row],[Tỉnh]],Table9[Tỉnh cũ],Table9[Giám Sát])</f>
        <v>Phạm Huỳnh Hữu Lộc</v>
      </c>
      <c r="R170" s="397" t="str">
        <f>_xlfn.XLOOKUP(Chitieu[[#This Row],[Tỉnh]],Table9[Tỉnh cũ],Table9[Thị Trường])</f>
        <v>Lê Quốc Việt</v>
      </c>
      <c r="S170" s="397" t="str">
        <f>_xlfn.XLOOKUP(Chitieu[[#This Row],[Tỉnh]],Table9[Tỉnh cũ],Table9[Khu vực])</f>
        <v>Miền Tây 2</v>
      </c>
      <c r="T170" s="397" t="str">
        <f>IF(Chitieu[[#This Row],[Trạm/DTR]]="DTR","DTR","Trạm")</f>
        <v>Trạm</v>
      </c>
      <c r="U170" s="397" t="str">
        <f>IF(Chitieu[[#This Row],[Trạm/DTR]]="DTR",_xlfn.XLOOKUP(Chitieu[[#This Row],[ID NCC]],DS_NCC_DTR[ID NCC],DS_NCC_DTR[Tỉnh cũ]),_xlfn.XLOOKUP(Chitieu[[#This Row],[ID NCC]],Data_TongTram2[ID NCC],Data_TongTram2[Tỉnh cũ]))</f>
        <v>Vĩnh Long</v>
      </c>
    </row>
    <row r="171" spans="1:21" hidden="1" x14ac:dyDescent="0.3">
      <c r="A171" s="211" t="s">
        <v>607</v>
      </c>
      <c r="B171" s="211" t="str">
        <f>IF(Chitieu[[#This Row],[Trạm/DTR]]="DTR","",_xlfn.XLOOKUP(Chitieu[[#This Row],[Trạm/DTR]],Table16[Trạm],Table16[[Admin ]]))</f>
        <v>Phạm Thị Thúy Duy</v>
      </c>
      <c r="C171" s="211" t="str">
        <f>IF(Chitieu[[#This Row],[Trạm/DTR]]="DTR",_xlfn.XLOOKUP(Chitieu[[#This Row],[ID NCC]],DS_NCC_DTR[ID NCC],DS_NCC_DTR[Admin miền]),_xlfn.XLOOKUP(Chitieu[[#This Row],[ID NCC]],Data_TongTram2[ID NCC],Data_TongTram2[Admin Miền]))</f>
        <v>Phạm Thị Thúy Duy</v>
      </c>
      <c r="D171" s="211" t="s">
        <v>1652</v>
      </c>
      <c r="E171" s="211" t="str">
        <f>IF(Chitieu[[#This Row],[Trạm/DTR]]="DTR",_xlfn.XLOOKUP(Chitieu[[#This Row],[ID NCC]],DS_NCC_DTR[ID NCC],DS_NCC_DTR[Tên NCC]),_xlfn.XLOOKUP(Chitieu[[#This Row],[ID NCC]],Data_TongTram2[ID NCC],Data_TongTram2[Tên NCC]))</f>
        <v>Nguyễn Trí Hùng</v>
      </c>
      <c r="F171" s="211" t="str">
        <f>Chitieu[[#This Row],[ID NCC]]&amp;Chitieu[[#This Row],[Trạm/DTR]]</f>
        <v>001dc00001aWe57AACĐồng Lâm</v>
      </c>
      <c r="G171" s="211" t="s">
        <v>81</v>
      </c>
      <c r="H171" s="211" t="str">
        <f>_xlfn.XLOOKUP(Chitieu[[#This Row],[Loại hàng]],Table59[Column1],Table59[Qui đổi])</f>
        <v>PET chai</v>
      </c>
      <c r="I171" s="211">
        <v>2</v>
      </c>
      <c r="K171" s="211">
        <f>SUMIFS(Table10[Sản lượng Tấn],Table10[Ghi chú],Chitieu[[#This Row],[qui đổi ]],Table10[Column1],Chitieu[[#This Row],[Column1]])</f>
        <v>0</v>
      </c>
      <c r="L171" s="396">
        <f>IFERROR((Chitieu[[#This Row],[Thực hiện]]/Chitieu[[#This Row],[Chỉ tiêu]]),0)</f>
        <v>0</v>
      </c>
      <c r="M171" s="396">
        <f>IFERROR((Chitieu[[#This Row],[Thực hiện]]/Chitieu[[#This Row],[PO]]),0)</f>
        <v>0</v>
      </c>
      <c r="N171" s="397">
        <f>IF(Chitieu[[#This Row],[PO Đạt 90%]]&gt;=90%,1,0)</f>
        <v>0</v>
      </c>
      <c r="O171" s="397">
        <f>IF(COUNTIFS($E$4:E171,E171,$A$4:A171,"Trạm")=1,1,0)</f>
        <v>0</v>
      </c>
      <c r="P171" s="397">
        <f>IF(Chitieu[[#This Row],[PO]]&gt;0,1,0)</f>
        <v>0</v>
      </c>
      <c r="Q171" s="397" t="str">
        <f>_xlfn.XLOOKUP(Chitieu[[#This Row],[Tỉnh]],Table9[Tỉnh cũ],Table9[Giám Sát])</f>
        <v>Phạm Huỳnh Hữu Lộc</v>
      </c>
      <c r="R171" s="397" t="str">
        <f>_xlfn.XLOOKUP(Chitieu[[#This Row],[Tỉnh]],Table9[Tỉnh cũ],Table9[Thị Trường])</f>
        <v>Lê Quốc Việt</v>
      </c>
      <c r="S171" s="397" t="str">
        <f>_xlfn.XLOOKUP(Chitieu[[#This Row],[Tỉnh]],Table9[Tỉnh cũ],Table9[Khu vực])</f>
        <v>Miền Tây 2</v>
      </c>
      <c r="T171" s="397" t="str">
        <f>IF(Chitieu[[#This Row],[Trạm/DTR]]="DTR","DTR","Trạm")</f>
        <v>Trạm</v>
      </c>
      <c r="U171" s="397" t="str">
        <f>IF(Chitieu[[#This Row],[Trạm/DTR]]="DTR",_xlfn.XLOOKUP(Chitieu[[#This Row],[ID NCC]],DS_NCC_DTR[ID NCC],DS_NCC_DTR[Tỉnh cũ]),_xlfn.XLOOKUP(Chitieu[[#This Row],[ID NCC]],Data_TongTram2[ID NCC],Data_TongTram2[Tỉnh cũ]))</f>
        <v>Vĩnh Long</v>
      </c>
    </row>
    <row r="172" spans="1:21" hidden="1" x14ac:dyDescent="0.3">
      <c r="A172" s="211" t="s">
        <v>607</v>
      </c>
      <c r="B172" s="211" t="str">
        <f>IF(Chitieu[[#This Row],[Trạm/DTR]]="DTR","",_xlfn.XLOOKUP(Chitieu[[#This Row],[Trạm/DTR]],Table16[Trạm],Table16[[Admin ]]))</f>
        <v>Phạm Thị Thúy Duy</v>
      </c>
      <c r="C172" s="211" t="str">
        <f>IF(Chitieu[[#This Row],[Trạm/DTR]]="DTR",_xlfn.XLOOKUP(Chitieu[[#This Row],[ID NCC]],DS_NCC_DTR[ID NCC],DS_NCC_DTR[Admin miền]),_xlfn.XLOOKUP(Chitieu[[#This Row],[ID NCC]],Data_TongTram2[ID NCC],Data_TongTram2[Admin Miền]))</f>
        <v>Phạm Thị Thúy Duy</v>
      </c>
      <c r="D172" s="211" t="s">
        <v>632</v>
      </c>
      <c r="E172" s="211" t="str">
        <f>IF(Chitieu[[#This Row],[Trạm/DTR]]="DTR",_xlfn.XLOOKUP(Chitieu[[#This Row],[ID NCC]],DS_NCC_DTR[ID NCC],DS_NCC_DTR[Tên NCC]),_xlfn.XLOOKUP(Chitieu[[#This Row],[ID NCC]],Data_TongTram2[ID NCC],Data_TongTram2[Tên NCC]))</f>
        <v>Chị Ngọc Trà Ôn</v>
      </c>
      <c r="F172" s="211" t="str">
        <f>Chitieu[[#This Row],[ID NCC]]&amp;Chitieu[[#This Row],[Trạm/DTR]]</f>
        <v>001dc00001AZdUrAALĐồng Lâm</v>
      </c>
      <c r="G172" s="211" t="s">
        <v>81</v>
      </c>
      <c r="H172" s="211" t="str">
        <f>_xlfn.XLOOKUP(Chitieu[[#This Row],[Loại hàng]],Table59[Column1],Table59[Qui đổi])</f>
        <v>PET chai</v>
      </c>
      <c r="I172" s="211">
        <v>3</v>
      </c>
      <c r="K172" s="211">
        <f>SUMIFS(Table10[Sản lượng Tấn],Table10[Ghi chú],Chitieu[[#This Row],[qui đổi ]],Table10[Column1],Chitieu[[#This Row],[Column1]])</f>
        <v>5.3919999999999995</v>
      </c>
      <c r="L172" s="396">
        <f>IFERROR((Chitieu[[#This Row],[Thực hiện]]/Chitieu[[#This Row],[Chỉ tiêu]]),0)</f>
        <v>1.7973333333333332</v>
      </c>
      <c r="M172" s="396">
        <f>IFERROR((Chitieu[[#This Row],[Thực hiện]]/Chitieu[[#This Row],[PO]]),0)</f>
        <v>0</v>
      </c>
      <c r="N172" s="397">
        <f>IF(Chitieu[[#This Row],[PO Đạt 90%]]&gt;=90%,1,0)</f>
        <v>0</v>
      </c>
      <c r="O172" s="397">
        <f>IF(COUNTIFS($E$4:E172,E172,$A$4:A172,"Trạm")=1,1,0)</f>
        <v>0</v>
      </c>
      <c r="P172" s="397">
        <f>IF(Chitieu[[#This Row],[PO]]&gt;0,1,0)</f>
        <v>0</v>
      </c>
      <c r="Q172" s="397" t="str">
        <f>_xlfn.XLOOKUP(Chitieu[[#This Row],[Tỉnh]],Table9[Tỉnh cũ],Table9[Giám Sát])</f>
        <v>Phạm Huỳnh Hữu Lộc</v>
      </c>
      <c r="R172" s="397" t="str">
        <f>_xlfn.XLOOKUP(Chitieu[[#This Row],[Tỉnh]],Table9[Tỉnh cũ],Table9[Thị Trường])</f>
        <v>Lê Quốc Việt</v>
      </c>
      <c r="S172" s="397" t="str">
        <f>_xlfn.XLOOKUP(Chitieu[[#This Row],[Tỉnh]],Table9[Tỉnh cũ],Table9[Khu vực])</f>
        <v>Miền Tây 2</v>
      </c>
      <c r="T172" s="397" t="str">
        <f>IF(Chitieu[[#This Row],[Trạm/DTR]]="DTR","DTR","Trạm")</f>
        <v>Trạm</v>
      </c>
      <c r="U172" s="397" t="str">
        <f>IF(Chitieu[[#This Row],[Trạm/DTR]]="DTR",_xlfn.XLOOKUP(Chitieu[[#This Row],[ID NCC]],DS_NCC_DTR[ID NCC],DS_NCC_DTR[Tỉnh cũ]),_xlfn.XLOOKUP(Chitieu[[#This Row],[ID NCC]],Data_TongTram2[ID NCC],Data_TongTram2[Tỉnh cũ]))</f>
        <v>Vĩnh Long</v>
      </c>
    </row>
    <row r="173" spans="1:21" hidden="1" x14ac:dyDescent="0.3">
      <c r="A173" s="211" t="s">
        <v>607</v>
      </c>
      <c r="B173" s="211" t="str">
        <f>IF(Chitieu[[#This Row],[Trạm/DTR]]="DTR","",_xlfn.XLOOKUP(Chitieu[[#This Row],[Trạm/DTR]],Table16[Trạm],Table16[[Admin ]]))</f>
        <v>Phạm Thị Thúy Duy</v>
      </c>
      <c r="C173" s="211" t="str">
        <f>IF(Chitieu[[#This Row],[Trạm/DTR]]="DTR",_xlfn.XLOOKUP(Chitieu[[#This Row],[ID NCC]],DS_NCC_DTR[ID NCC],DS_NCC_DTR[Admin miền]),_xlfn.XLOOKUP(Chitieu[[#This Row],[ID NCC]],Data_TongTram2[ID NCC],Data_TongTram2[Admin Miền]))</f>
        <v>Phạm Thị Thúy Duy</v>
      </c>
      <c r="D173" s="211" t="s">
        <v>1707</v>
      </c>
      <c r="E173" s="211" t="str">
        <f>IF(Chitieu[[#This Row],[Trạm/DTR]]="DTR",_xlfn.XLOOKUP(Chitieu[[#This Row],[ID NCC]],DS_NCC_DTR[ID NCC],DS_NCC_DTR[Tên NCC]),_xlfn.XLOOKUP(Chitieu[[#This Row],[ID NCC]],Data_TongTram2[ID NCC],Data_TongTram2[Tên NCC]))</f>
        <v>Nguyễn Thu Lan</v>
      </c>
      <c r="F173" s="211" t="str">
        <f>Chitieu[[#This Row],[ID NCC]]&amp;Chitieu[[#This Row],[Trạm/DTR]]</f>
        <v>001dc00001w7p3tAAAĐồng Lâm</v>
      </c>
      <c r="G173" s="211" t="s">
        <v>81</v>
      </c>
      <c r="H173" s="211" t="str">
        <f>_xlfn.XLOOKUP(Chitieu[[#This Row],[Loại hàng]],Table59[Column1],Table59[Qui đổi])</f>
        <v>PET chai</v>
      </c>
      <c r="I173" s="211">
        <v>1</v>
      </c>
      <c r="K173" s="211">
        <f>SUMIFS(Table10[Sản lượng Tấn],Table10[Ghi chú],Chitieu[[#This Row],[qui đổi ]],Table10[Column1],Chitieu[[#This Row],[Column1]])</f>
        <v>0</v>
      </c>
      <c r="L173" s="396">
        <f>IFERROR((Chitieu[[#This Row],[Thực hiện]]/Chitieu[[#This Row],[Chỉ tiêu]]),0)</f>
        <v>0</v>
      </c>
      <c r="M173" s="396">
        <f>IFERROR((Chitieu[[#This Row],[Thực hiện]]/Chitieu[[#This Row],[PO]]),0)</f>
        <v>0</v>
      </c>
      <c r="N173" s="397">
        <f>IF(Chitieu[[#This Row],[PO Đạt 90%]]&gt;=90%,1,0)</f>
        <v>0</v>
      </c>
      <c r="O173" s="397">
        <f>IF(COUNTIFS($E$4:E173,E173,$A$4:A173,"Trạm")=1,1,0)</f>
        <v>0</v>
      </c>
      <c r="P173" s="397">
        <f>IF(Chitieu[[#This Row],[PO]]&gt;0,1,0)</f>
        <v>0</v>
      </c>
      <c r="Q173" s="397" t="str">
        <f>_xlfn.XLOOKUP(Chitieu[[#This Row],[Tỉnh]],Table9[Tỉnh cũ],Table9[Giám Sát])</f>
        <v>Phạm Huỳnh Hữu Lộc</v>
      </c>
      <c r="R173" s="397" t="str">
        <f>_xlfn.XLOOKUP(Chitieu[[#This Row],[Tỉnh]],Table9[Tỉnh cũ],Table9[Thị Trường])</f>
        <v>Lê Quốc Việt</v>
      </c>
      <c r="S173" s="397" t="str">
        <f>_xlfn.XLOOKUP(Chitieu[[#This Row],[Tỉnh]],Table9[Tỉnh cũ],Table9[Khu vực])</f>
        <v>Miền Tây 2</v>
      </c>
      <c r="T173" s="397" t="str">
        <f>IF(Chitieu[[#This Row],[Trạm/DTR]]="DTR","DTR","Trạm")</f>
        <v>Trạm</v>
      </c>
      <c r="U173" s="397" t="str">
        <f>IF(Chitieu[[#This Row],[Trạm/DTR]]="DTR",_xlfn.XLOOKUP(Chitieu[[#This Row],[ID NCC]],DS_NCC_DTR[ID NCC],DS_NCC_DTR[Tỉnh cũ]),_xlfn.XLOOKUP(Chitieu[[#This Row],[ID NCC]],Data_TongTram2[ID NCC],Data_TongTram2[Tỉnh cũ]))</f>
        <v>Vĩnh Long</v>
      </c>
    </row>
    <row r="174" spans="1:21" hidden="1" x14ac:dyDescent="0.3">
      <c r="A174" s="211" t="s">
        <v>607</v>
      </c>
      <c r="B174" s="211" t="str">
        <f>IF(Chitieu[[#This Row],[Trạm/DTR]]="DTR","",_xlfn.XLOOKUP(Chitieu[[#This Row],[Trạm/DTR]],Table16[Trạm],Table16[[Admin ]]))</f>
        <v>Phạm Thị Thúy Duy</v>
      </c>
      <c r="C174" s="211" t="str">
        <f>IF(Chitieu[[#This Row],[Trạm/DTR]]="DTR",_xlfn.XLOOKUP(Chitieu[[#This Row],[ID NCC]],DS_NCC_DTR[ID NCC],DS_NCC_DTR[Admin miền]),_xlfn.XLOOKUP(Chitieu[[#This Row],[ID NCC]],Data_TongTram2[ID NCC],Data_TongTram2[Admin Miền]))</f>
        <v>Phạm Thị Thúy Duy</v>
      </c>
      <c r="D174" s="211" t="s">
        <v>549</v>
      </c>
      <c r="E174" s="211" t="str">
        <f>IF(Chitieu[[#This Row],[Trạm/DTR]]="DTR",_xlfn.XLOOKUP(Chitieu[[#This Row],[ID NCC]],DS_NCC_DTR[ID NCC],DS_NCC_DTR[Tên NCC]),_xlfn.XLOOKUP(Chitieu[[#This Row],[ID NCC]],Data_TongTram2[ID NCC],Data_TongTram2[Tên NCC]))</f>
        <v>Nhỉn Như Ngọc</v>
      </c>
      <c r="F174" s="211" t="str">
        <f>Chitieu[[#This Row],[ID NCC]]&amp;Chitieu[[#This Row],[Trạm/DTR]]</f>
        <v>001J3000002HjEHIA0Đồng Lâm</v>
      </c>
      <c r="G174" s="211" t="s">
        <v>81</v>
      </c>
      <c r="H174" s="211" t="str">
        <f>_xlfn.XLOOKUP(Chitieu[[#This Row],[Loại hàng]],Table59[Column1],Table59[Qui đổi])</f>
        <v>PET chai</v>
      </c>
      <c r="I174" s="211">
        <v>10</v>
      </c>
      <c r="K174" s="211">
        <f>SUMIFS(Table10[Sản lượng Tấn],Table10[Ghi chú],Chitieu[[#This Row],[qui đổi ]],Table10[Column1],Chitieu[[#This Row],[Column1]])</f>
        <v>9.1689999999999987</v>
      </c>
      <c r="L174" s="396">
        <f>IFERROR((Chitieu[[#This Row],[Thực hiện]]/Chitieu[[#This Row],[Chỉ tiêu]]),0)</f>
        <v>0.91689999999999983</v>
      </c>
      <c r="M174" s="396">
        <f>IFERROR((Chitieu[[#This Row],[Thực hiện]]/Chitieu[[#This Row],[PO]]),0)</f>
        <v>0</v>
      </c>
      <c r="N174" s="397">
        <f>IF(Chitieu[[#This Row],[PO Đạt 90%]]&gt;=90%,1,0)</f>
        <v>0</v>
      </c>
      <c r="O174" s="397">
        <f>IF(COUNTIFS($E$4:E174,E174,$A$4:A174,"Trạm")=1,1,0)</f>
        <v>0</v>
      </c>
      <c r="P174" s="397">
        <f>IF(Chitieu[[#This Row],[PO]]&gt;0,1,0)</f>
        <v>0</v>
      </c>
      <c r="Q174" s="397" t="str">
        <f>_xlfn.XLOOKUP(Chitieu[[#This Row],[Tỉnh]],Table9[Tỉnh cũ],Table9[Giám Sát])</f>
        <v>Phạm Huỳnh Hữu Lộc</v>
      </c>
      <c r="R174" s="397" t="str">
        <f>_xlfn.XLOOKUP(Chitieu[[#This Row],[Tỉnh]],Table9[Tỉnh cũ],Table9[Thị Trường])</f>
        <v>Lê Quốc Việt</v>
      </c>
      <c r="S174" s="397" t="str">
        <f>_xlfn.XLOOKUP(Chitieu[[#This Row],[Tỉnh]],Table9[Tỉnh cũ],Table9[Khu vực])</f>
        <v>Miền Tây 2</v>
      </c>
      <c r="T174" s="397" t="str">
        <f>IF(Chitieu[[#This Row],[Trạm/DTR]]="DTR","DTR","Trạm")</f>
        <v>Trạm</v>
      </c>
      <c r="U174" s="397" t="str">
        <f>IF(Chitieu[[#This Row],[Trạm/DTR]]="DTR",_xlfn.XLOOKUP(Chitieu[[#This Row],[ID NCC]],DS_NCC_DTR[ID NCC],DS_NCC_DTR[Tỉnh cũ]),_xlfn.XLOOKUP(Chitieu[[#This Row],[ID NCC]],Data_TongTram2[ID NCC],Data_TongTram2[Tỉnh cũ]))</f>
        <v>Vĩnh Long</v>
      </c>
    </row>
    <row r="175" spans="1:21" hidden="1" x14ac:dyDescent="0.3">
      <c r="A175" s="211" t="s">
        <v>607</v>
      </c>
      <c r="B175" s="211" t="str">
        <f>IF(Chitieu[[#This Row],[Trạm/DTR]]="DTR","",_xlfn.XLOOKUP(Chitieu[[#This Row],[Trạm/DTR]],Table16[Trạm],Table16[[Admin ]]))</f>
        <v>Phạm Thị Thúy Duy</v>
      </c>
      <c r="C175" s="211" t="str">
        <f>IF(Chitieu[[#This Row],[Trạm/DTR]]="DTR",_xlfn.XLOOKUP(Chitieu[[#This Row],[ID NCC]],DS_NCC_DTR[ID NCC],DS_NCC_DTR[Admin miền]),_xlfn.XLOOKUP(Chitieu[[#This Row],[ID NCC]],Data_TongTram2[ID NCC],Data_TongTram2[Admin Miền]))</f>
        <v>Phạm Thị Thúy Duy</v>
      </c>
      <c r="D175" s="211" t="s">
        <v>517</v>
      </c>
      <c r="E175" s="211" t="str">
        <f>IF(Chitieu[[#This Row],[Trạm/DTR]]="DTR",_xlfn.XLOOKUP(Chitieu[[#This Row],[ID NCC]],DS_NCC_DTR[ID NCC],DS_NCC_DTR[Tên NCC]),_xlfn.XLOOKUP(Chitieu[[#This Row],[ID NCC]],Data_TongTram2[ID NCC],Data_TongTram2[Tên NCC]))</f>
        <v>Bảy Liêm</v>
      </c>
      <c r="F175" s="211" t="str">
        <f>Chitieu[[#This Row],[ID NCC]]&amp;Chitieu[[#This Row],[Trạm/DTR]]</f>
        <v>001J3000002HLgpIAGĐồng Lâm</v>
      </c>
      <c r="G175" s="211" t="s">
        <v>81</v>
      </c>
      <c r="H175" s="211" t="str">
        <f>_xlfn.XLOOKUP(Chitieu[[#This Row],[Loại hàng]],Table59[Column1],Table59[Qui đổi])</f>
        <v>PET chai</v>
      </c>
      <c r="I175" s="211">
        <v>8</v>
      </c>
      <c r="K175" s="211">
        <f>SUMIFS(Table10[Sản lượng Tấn],Table10[Ghi chú],Chitieu[[#This Row],[qui đổi ]],Table10[Column1],Chitieu[[#This Row],[Column1]])</f>
        <v>5.2449999999999992</v>
      </c>
      <c r="L175" s="396">
        <f>IFERROR((Chitieu[[#This Row],[Thực hiện]]/Chitieu[[#This Row],[Chỉ tiêu]]),0)</f>
        <v>0.6556249999999999</v>
      </c>
      <c r="M175" s="396">
        <f>IFERROR((Chitieu[[#This Row],[Thực hiện]]/Chitieu[[#This Row],[PO]]),0)</f>
        <v>0</v>
      </c>
      <c r="N175" s="397">
        <f>IF(Chitieu[[#This Row],[PO Đạt 90%]]&gt;=90%,1,0)</f>
        <v>0</v>
      </c>
      <c r="O175" s="397">
        <f>IF(COUNTIFS($E$4:E175,E175,$A$4:A175,"Trạm")=1,1,0)</f>
        <v>0</v>
      </c>
      <c r="P175" s="397">
        <f>IF(Chitieu[[#This Row],[PO]]&gt;0,1,0)</f>
        <v>0</v>
      </c>
      <c r="Q175" s="397" t="str">
        <f>_xlfn.XLOOKUP(Chitieu[[#This Row],[Tỉnh]],Table9[Tỉnh cũ],Table9[Giám Sát])</f>
        <v>Phạm Huỳnh Hữu Lộc</v>
      </c>
      <c r="R175" s="397" t="str">
        <f>_xlfn.XLOOKUP(Chitieu[[#This Row],[Tỉnh]],Table9[Tỉnh cũ],Table9[Thị Trường])</f>
        <v>Lê Quốc Việt</v>
      </c>
      <c r="S175" s="397" t="str">
        <f>_xlfn.XLOOKUP(Chitieu[[#This Row],[Tỉnh]],Table9[Tỉnh cũ],Table9[Khu vực])</f>
        <v>Miền Tây 2</v>
      </c>
      <c r="T175" s="397" t="str">
        <f>IF(Chitieu[[#This Row],[Trạm/DTR]]="DTR","DTR","Trạm")</f>
        <v>Trạm</v>
      </c>
      <c r="U175" s="397" t="str">
        <f>IF(Chitieu[[#This Row],[Trạm/DTR]]="DTR",_xlfn.XLOOKUP(Chitieu[[#This Row],[ID NCC]],DS_NCC_DTR[ID NCC],DS_NCC_DTR[Tỉnh cũ]),_xlfn.XLOOKUP(Chitieu[[#This Row],[ID NCC]],Data_TongTram2[ID NCC],Data_TongTram2[Tỉnh cũ]))</f>
        <v>Vĩnh Long</v>
      </c>
    </row>
    <row r="176" spans="1:21" hidden="1" x14ac:dyDescent="0.3">
      <c r="A176" s="211" t="s">
        <v>607</v>
      </c>
      <c r="B176" s="211" t="str">
        <f>IF(Chitieu[[#This Row],[Trạm/DTR]]="DTR","",_xlfn.XLOOKUP(Chitieu[[#This Row],[Trạm/DTR]],Table16[Trạm],Table16[[Admin ]]))</f>
        <v>Phạm Thị Thúy Duy</v>
      </c>
      <c r="C176" s="211" t="str">
        <f>IF(Chitieu[[#This Row],[Trạm/DTR]]="DTR",_xlfn.XLOOKUP(Chitieu[[#This Row],[ID NCC]],DS_NCC_DTR[ID NCC],DS_NCC_DTR[Admin miền]),_xlfn.XLOOKUP(Chitieu[[#This Row],[ID NCC]],Data_TongTram2[ID NCC],Data_TongTram2[Admin Miền]))</f>
        <v>Phạm Thị Thúy Duy</v>
      </c>
      <c r="D176" s="211" t="s">
        <v>1060</v>
      </c>
      <c r="E176" s="211" t="str">
        <f>IF(Chitieu[[#This Row],[Trạm/DTR]]="DTR",_xlfn.XLOOKUP(Chitieu[[#This Row],[ID NCC]],DS_NCC_DTR[ID NCC],DS_NCC_DTR[Tên NCC]),_xlfn.XLOOKUP(Chitieu[[#This Row],[ID NCC]],Data_TongTram2[ID NCC],Data_TongTram2[Tên NCC]))</f>
        <v>Anh Tài Vĩnh Long</v>
      </c>
      <c r="F176" s="211" t="str">
        <f>Chitieu[[#This Row],[ID NCC]]&amp;Chitieu[[#This Row],[Trạm/DTR]]</f>
        <v>001J3000002HLk8IAGĐồng Lâm</v>
      </c>
      <c r="G176" s="211" t="s">
        <v>81</v>
      </c>
      <c r="H176" s="211" t="str">
        <f>_xlfn.XLOOKUP(Chitieu[[#This Row],[Loại hàng]],Table59[Column1],Table59[Qui đổi])</f>
        <v>PET chai</v>
      </c>
      <c r="I176" s="211">
        <v>5</v>
      </c>
      <c r="K176" s="211">
        <f>SUMIFS(Table10[Sản lượng Tấn],Table10[Ghi chú],Chitieu[[#This Row],[qui đổi ]],Table10[Column1],Chitieu[[#This Row],[Column1]])</f>
        <v>0</v>
      </c>
      <c r="L176" s="396">
        <f>IFERROR((Chitieu[[#This Row],[Thực hiện]]/Chitieu[[#This Row],[Chỉ tiêu]]),0)</f>
        <v>0</v>
      </c>
      <c r="M176" s="396">
        <f>IFERROR((Chitieu[[#This Row],[Thực hiện]]/Chitieu[[#This Row],[PO]]),0)</f>
        <v>0</v>
      </c>
      <c r="N176" s="397">
        <f>IF(Chitieu[[#This Row],[PO Đạt 90%]]&gt;=90%,1,0)</f>
        <v>0</v>
      </c>
      <c r="O176" s="397">
        <f>IF(COUNTIFS($E$4:E176,E176,$A$4:A176,"Trạm")=1,1,0)</f>
        <v>0</v>
      </c>
      <c r="P176" s="397">
        <f>IF(Chitieu[[#This Row],[PO]]&gt;0,1,0)</f>
        <v>0</v>
      </c>
      <c r="Q176" s="397" t="str">
        <f>_xlfn.XLOOKUP(Chitieu[[#This Row],[Tỉnh]],Table9[Tỉnh cũ],Table9[Giám Sát])</f>
        <v>Phạm Huỳnh Hữu Lộc</v>
      </c>
      <c r="R176" s="397" t="str">
        <f>_xlfn.XLOOKUP(Chitieu[[#This Row],[Tỉnh]],Table9[Tỉnh cũ],Table9[Thị Trường])</f>
        <v>Lê Quốc Việt</v>
      </c>
      <c r="S176" s="397" t="str">
        <f>_xlfn.XLOOKUP(Chitieu[[#This Row],[Tỉnh]],Table9[Tỉnh cũ],Table9[Khu vực])</f>
        <v>Miền Tây 2</v>
      </c>
      <c r="T176" s="397" t="str">
        <f>IF(Chitieu[[#This Row],[Trạm/DTR]]="DTR","DTR","Trạm")</f>
        <v>Trạm</v>
      </c>
      <c r="U176" s="397" t="str">
        <f>IF(Chitieu[[#This Row],[Trạm/DTR]]="DTR",_xlfn.XLOOKUP(Chitieu[[#This Row],[ID NCC]],DS_NCC_DTR[ID NCC],DS_NCC_DTR[Tỉnh cũ]),_xlfn.XLOOKUP(Chitieu[[#This Row],[ID NCC]],Data_TongTram2[ID NCC],Data_TongTram2[Tỉnh cũ]))</f>
        <v>Vĩnh Long</v>
      </c>
    </row>
    <row r="177" spans="1:21" hidden="1" x14ac:dyDescent="0.3">
      <c r="A177" s="211" t="s">
        <v>607</v>
      </c>
      <c r="B177" s="211" t="str">
        <f>IF(Chitieu[[#This Row],[Trạm/DTR]]="DTR","",_xlfn.XLOOKUP(Chitieu[[#This Row],[Trạm/DTR]],Table16[Trạm],Table16[[Admin ]]))</f>
        <v>Phạm Thị Thúy Duy</v>
      </c>
      <c r="C177" s="211" t="str">
        <f>IF(Chitieu[[#This Row],[Trạm/DTR]]="DTR",_xlfn.XLOOKUP(Chitieu[[#This Row],[ID NCC]],DS_NCC_DTR[ID NCC],DS_NCC_DTR[Admin miền]),_xlfn.XLOOKUP(Chitieu[[#This Row],[ID NCC]],Data_TongTram2[ID NCC],Data_TongTram2[Admin Miền]))</f>
        <v>Phạm Thị Thúy Duy</v>
      </c>
      <c r="D177" s="211" t="s">
        <v>522</v>
      </c>
      <c r="E177" s="211" t="str">
        <f>IF(Chitieu[[#This Row],[Trạm/DTR]]="DTR",_xlfn.XLOOKUP(Chitieu[[#This Row],[ID NCC]],DS_NCC_DTR[ID NCC],DS_NCC_DTR[Tên NCC]),_xlfn.XLOOKUP(Chitieu[[#This Row],[ID NCC]],Data_TongTram2[ID NCC],Data_TongTram2[Tên NCC]))</f>
        <v>Tư Sang (Lê Thanh Sơn)</v>
      </c>
      <c r="F177" s="211" t="str">
        <f>Chitieu[[#This Row],[ID NCC]]&amp;Chitieu[[#This Row],[Trạm/DTR]]</f>
        <v>001J3000002HLkRIAWĐồng Lâm</v>
      </c>
      <c r="G177" s="211" t="s">
        <v>81</v>
      </c>
      <c r="H177" s="211" t="str">
        <f>_xlfn.XLOOKUP(Chitieu[[#This Row],[Loại hàng]],Table59[Column1],Table59[Qui đổi])</f>
        <v>PET chai</v>
      </c>
      <c r="I177" s="211">
        <v>2</v>
      </c>
      <c r="K177" s="211">
        <f>SUMIFS(Table10[Sản lượng Tấn],Table10[Ghi chú],Chitieu[[#This Row],[qui đổi ]],Table10[Column1],Chitieu[[#This Row],[Column1]])</f>
        <v>1.9649999999999999</v>
      </c>
      <c r="L177" s="396">
        <f>IFERROR((Chitieu[[#This Row],[Thực hiện]]/Chitieu[[#This Row],[Chỉ tiêu]]),0)</f>
        <v>0.98249999999999993</v>
      </c>
      <c r="M177" s="396">
        <f>IFERROR((Chitieu[[#This Row],[Thực hiện]]/Chitieu[[#This Row],[PO]]),0)</f>
        <v>0</v>
      </c>
      <c r="N177" s="397">
        <f>IF(Chitieu[[#This Row],[PO Đạt 90%]]&gt;=90%,1,0)</f>
        <v>0</v>
      </c>
      <c r="O177" s="397">
        <f>IF(COUNTIFS($E$4:E177,E177,$A$4:A177,"Trạm")=1,1,0)</f>
        <v>0</v>
      </c>
      <c r="P177" s="397">
        <f>IF(Chitieu[[#This Row],[PO]]&gt;0,1,0)</f>
        <v>0</v>
      </c>
      <c r="Q177" s="397" t="str">
        <f>_xlfn.XLOOKUP(Chitieu[[#This Row],[Tỉnh]],Table9[Tỉnh cũ],Table9[Giám Sát])</f>
        <v>Phạm Huỳnh Hữu Lộc</v>
      </c>
      <c r="R177" s="397" t="str">
        <f>_xlfn.XLOOKUP(Chitieu[[#This Row],[Tỉnh]],Table9[Tỉnh cũ],Table9[Thị Trường])</f>
        <v>Lê Quốc Việt</v>
      </c>
      <c r="S177" s="397" t="str">
        <f>_xlfn.XLOOKUP(Chitieu[[#This Row],[Tỉnh]],Table9[Tỉnh cũ],Table9[Khu vực])</f>
        <v>Miền Tây 2</v>
      </c>
      <c r="T177" s="397" t="str">
        <f>IF(Chitieu[[#This Row],[Trạm/DTR]]="DTR","DTR","Trạm")</f>
        <v>Trạm</v>
      </c>
      <c r="U177" s="397" t="str">
        <f>IF(Chitieu[[#This Row],[Trạm/DTR]]="DTR",_xlfn.XLOOKUP(Chitieu[[#This Row],[ID NCC]],DS_NCC_DTR[ID NCC],DS_NCC_DTR[Tỉnh cũ]),_xlfn.XLOOKUP(Chitieu[[#This Row],[ID NCC]],Data_TongTram2[ID NCC],Data_TongTram2[Tỉnh cũ]))</f>
        <v>Vĩnh Long</v>
      </c>
    </row>
    <row r="178" spans="1:21" hidden="1" x14ac:dyDescent="0.3">
      <c r="A178" s="211" t="s">
        <v>607</v>
      </c>
      <c r="B178" s="211" t="str">
        <f>IF(Chitieu[[#This Row],[Trạm/DTR]]="DTR","",_xlfn.XLOOKUP(Chitieu[[#This Row],[Trạm/DTR]],Table16[Trạm],Table16[[Admin ]]))</f>
        <v>Phạm Thị Thúy Duy</v>
      </c>
      <c r="C178" s="211" t="str">
        <f>IF(Chitieu[[#This Row],[Trạm/DTR]]="DTR",_xlfn.XLOOKUP(Chitieu[[#This Row],[ID NCC]],DS_NCC_DTR[ID NCC],DS_NCC_DTR[Admin miền]),_xlfn.XLOOKUP(Chitieu[[#This Row],[ID NCC]],Data_TongTram2[ID NCC],Data_TongTram2[Admin Miền]))</f>
        <v>Phạm Thị Thúy Duy</v>
      </c>
      <c r="D178" s="211" t="s">
        <v>568</v>
      </c>
      <c r="E178" s="211" t="str">
        <f>IF(Chitieu[[#This Row],[Trạm/DTR]]="DTR",_xlfn.XLOOKUP(Chitieu[[#This Row],[ID NCC]],DS_NCC_DTR[ID NCC],DS_NCC_DTR[Tên NCC]),_xlfn.XLOOKUP(Chitieu[[#This Row],[ID NCC]],Data_TongTram2[ID NCC],Data_TongTram2[Tên NCC]))</f>
        <v>HKD Huỳnh Văn Đông</v>
      </c>
      <c r="F178" s="211" t="str">
        <f>Chitieu[[#This Row],[ID NCC]]&amp;Chitieu[[#This Row],[Trạm/DTR]]</f>
        <v>001J3000002HLkSIAWĐồng Lâm</v>
      </c>
      <c r="G178" s="211" t="s">
        <v>81</v>
      </c>
      <c r="H178" s="211" t="str">
        <f>_xlfn.XLOOKUP(Chitieu[[#This Row],[Loại hàng]],Table59[Column1],Table59[Qui đổi])</f>
        <v>PET chai</v>
      </c>
      <c r="I178" s="211">
        <v>2</v>
      </c>
      <c r="K178" s="211">
        <f>SUMIFS(Table10[Sản lượng Tấn],Table10[Ghi chú],Chitieu[[#This Row],[qui đổi ]],Table10[Column1],Chitieu[[#This Row],[Column1]])</f>
        <v>3.14</v>
      </c>
      <c r="L178" s="396">
        <f>IFERROR((Chitieu[[#This Row],[Thực hiện]]/Chitieu[[#This Row],[Chỉ tiêu]]),0)</f>
        <v>1.57</v>
      </c>
      <c r="M178" s="396">
        <f>IFERROR((Chitieu[[#This Row],[Thực hiện]]/Chitieu[[#This Row],[PO]]),0)</f>
        <v>0</v>
      </c>
      <c r="N178" s="397">
        <f>IF(Chitieu[[#This Row],[PO Đạt 90%]]&gt;=90%,1,0)</f>
        <v>0</v>
      </c>
      <c r="O178" s="397">
        <f>IF(COUNTIFS($E$4:E178,E178,$A$4:A178,"Trạm")=1,1,0)</f>
        <v>0</v>
      </c>
      <c r="P178" s="397">
        <f>IF(Chitieu[[#This Row],[PO]]&gt;0,1,0)</f>
        <v>0</v>
      </c>
      <c r="Q178" s="397" t="str">
        <f>_xlfn.XLOOKUP(Chitieu[[#This Row],[Tỉnh]],Table9[Tỉnh cũ],Table9[Giám Sát])</f>
        <v>Phạm Huỳnh Hữu Lộc</v>
      </c>
      <c r="R178" s="397" t="str">
        <f>_xlfn.XLOOKUP(Chitieu[[#This Row],[Tỉnh]],Table9[Tỉnh cũ],Table9[Thị Trường])</f>
        <v>Lê Quốc Việt</v>
      </c>
      <c r="S178" s="397" t="str">
        <f>_xlfn.XLOOKUP(Chitieu[[#This Row],[Tỉnh]],Table9[Tỉnh cũ],Table9[Khu vực])</f>
        <v>Miền Tây 2</v>
      </c>
      <c r="T178" s="397" t="str">
        <f>IF(Chitieu[[#This Row],[Trạm/DTR]]="DTR","DTR","Trạm")</f>
        <v>Trạm</v>
      </c>
      <c r="U178" s="397" t="str">
        <f>IF(Chitieu[[#This Row],[Trạm/DTR]]="DTR",_xlfn.XLOOKUP(Chitieu[[#This Row],[ID NCC]],DS_NCC_DTR[ID NCC],DS_NCC_DTR[Tỉnh cũ]),_xlfn.XLOOKUP(Chitieu[[#This Row],[ID NCC]],Data_TongTram2[ID NCC],Data_TongTram2[Tỉnh cũ]))</f>
        <v>Vĩnh Long</v>
      </c>
    </row>
    <row r="179" spans="1:21" hidden="1" x14ac:dyDescent="0.3">
      <c r="A179" s="211" t="s">
        <v>607</v>
      </c>
      <c r="B179" s="211" t="str">
        <f>IF(Chitieu[[#This Row],[Trạm/DTR]]="DTR","",_xlfn.XLOOKUP(Chitieu[[#This Row],[Trạm/DTR]],Table16[Trạm],Table16[[Admin ]]))</f>
        <v>Phạm Thị Thúy Duy</v>
      </c>
      <c r="C179" s="211" t="str">
        <f>IF(Chitieu[[#This Row],[Trạm/DTR]]="DTR",_xlfn.XLOOKUP(Chitieu[[#This Row],[ID NCC]],DS_NCC_DTR[ID NCC],DS_NCC_DTR[Admin miền]),_xlfn.XLOOKUP(Chitieu[[#This Row],[ID NCC]],Data_TongTram2[ID NCC],Data_TongTram2[Admin Miền]))</f>
        <v>Phạm Thị Thúy Duy</v>
      </c>
      <c r="D179" s="211" t="s">
        <v>563</v>
      </c>
      <c r="E179" s="211" t="str">
        <f>IF(Chitieu[[#This Row],[Trạm/DTR]]="DTR",_xlfn.XLOOKUP(Chitieu[[#This Row],[ID NCC]],DS_NCC_DTR[ID NCC],DS_NCC_DTR[Tên NCC]),_xlfn.XLOOKUP(Chitieu[[#This Row],[ID NCC]],Data_TongTram2[ID NCC],Data_TongTram2[Tên NCC]))</f>
        <v>Duy Phương</v>
      </c>
      <c r="F179" s="211" t="str">
        <f>Chitieu[[#This Row],[ID NCC]]&amp;Chitieu[[#This Row],[Trạm/DTR]]</f>
        <v>001J3000002HLkUIAWĐồng Lâm</v>
      </c>
      <c r="G179" s="211" t="s">
        <v>81</v>
      </c>
      <c r="H179" s="211" t="str">
        <f>_xlfn.XLOOKUP(Chitieu[[#This Row],[Loại hàng]],Table59[Column1],Table59[Qui đổi])</f>
        <v>PET chai</v>
      </c>
      <c r="I179" s="211">
        <v>20</v>
      </c>
      <c r="K179" s="211">
        <f>SUMIFS(Table10[Sản lượng Tấn],Table10[Ghi chú],Chitieu[[#This Row],[qui đổi ]],Table10[Column1],Chitieu[[#This Row],[Column1]])</f>
        <v>17.795999999999999</v>
      </c>
      <c r="L179" s="396">
        <f>IFERROR((Chitieu[[#This Row],[Thực hiện]]/Chitieu[[#This Row],[Chỉ tiêu]]),0)</f>
        <v>0.88979999999999992</v>
      </c>
      <c r="M179" s="396">
        <f>IFERROR((Chitieu[[#This Row],[Thực hiện]]/Chitieu[[#This Row],[PO]]),0)</f>
        <v>0</v>
      </c>
      <c r="N179" s="397">
        <f>IF(Chitieu[[#This Row],[PO Đạt 90%]]&gt;=90%,1,0)</f>
        <v>0</v>
      </c>
      <c r="O179" s="397">
        <f>IF(COUNTIFS($E$4:E179,E179,$A$4:A179,"Trạm")=1,1,0)</f>
        <v>0</v>
      </c>
      <c r="P179" s="397">
        <f>IF(Chitieu[[#This Row],[PO]]&gt;0,1,0)</f>
        <v>0</v>
      </c>
      <c r="Q179" s="397" t="str">
        <f>_xlfn.XLOOKUP(Chitieu[[#This Row],[Tỉnh]],Table9[Tỉnh cũ],Table9[Giám Sát])</f>
        <v>Phạm Huỳnh Hữu Lộc</v>
      </c>
      <c r="R179" s="397" t="str">
        <f>_xlfn.XLOOKUP(Chitieu[[#This Row],[Tỉnh]],Table9[Tỉnh cũ],Table9[Thị Trường])</f>
        <v>Lê Quốc Việt</v>
      </c>
      <c r="S179" s="397" t="str">
        <f>_xlfn.XLOOKUP(Chitieu[[#This Row],[Tỉnh]],Table9[Tỉnh cũ],Table9[Khu vực])</f>
        <v>Miền Tây 2</v>
      </c>
      <c r="T179" s="397" t="str">
        <f>IF(Chitieu[[#This Row],[Trạm/DTR]]="DTR","DTR","Trạm")</f>
        <v>Trạm</v>
      </c>
      <c r="U179" s="397" t="str">
        <f>IF(Chitieu[[#This Row],[Trạm/DTR]]="DTR",_xlfn.XLOOKUP(Chitieu[[#This Row],[ID NCC]],DS_NCC_DTR[ID NCC],DS_NCC_DTR[Tỉnh cũ]),_xlfn.XLOOKUP(Chitieu[[#This Row],[ID NCC]],Data_TongTram2[ID NCC],Data_TongTram2[Tỉnh cũ]))</f>
        <v>Vĩnh Long</v>
      </c>
    </row>
    <row r="180" spans="1:21" hidden="1" x14ac:dyDescent="0.3">
      <c r="A180" s="211" t="s">
        <v>607</v>
      </c>
      <c r="B180" s="211" t="str">
        <f>IF(Chitieu[[#This Row],[Trạm/DTR]]="DTR","",_xlfn.XLOOKUP(Chitieu[[#This Row],[Trạm/DTR]],Table16[Trạm],Table16[[Admin ]]))</f>
        <v>Phạm Thị Thúy Duy</v>
      </c>
      <c r="C180" s="211" t="str">
        <f>IF(Chitieu[[#This Row],[Trạm/DTR]]="DTR",_xlfn.XLOOKUP(Chitieu[[#This Row],[ID NCC]],DS_NCC_DTR[ID NCC],DS_NCC_DTR[Admin miền]),_xlfn.XLOOKUP(Chitieu[[#This Row],[ID NCC]],Data_TongTram2[ID NCC],Data_TongTram2[Admin Miền]))</f>
        <v>Phạm Thị Thúy Duy</v>
      </c>
      <c r="D180" s="211" t="s">
        <v>524</v>
      </c>
      <c r="E180" s="211" t="str">
        <f>IF(Chitieu[[#This Row],[Trạm/DTR]]="DTR",_xlfn.XLOOKUP(Chitieu[[#This Row],[ID NCC]],DS_NCC_DTR[ID NCC],DS_NCC_DTR[Tên NCC]),_xlfn.XLOOKUP(Chitieu[[#This Row],[ID NCC]],Data_TongTram2[ID NCC],Data_TongTram2[Tên NCC]))</f>
        <v>Anh Tốt</v>
      </c>
      <c r="F180" s="211" t="str">
        <f>Chitieu[[#This Row],[ID NCC]]&amp;Chitieu[[#This Row],[Trạm/DTR]]</f>
        <v>001J3000002HLkWIAWĐồng Lâm</v>
      </c>
      <c r="G180" s="211" t="s">
        <v>81</v>
      </c>
      <c r="H180" s="211" t="str">
        <f>_xlfn.XLOOKUP(Chitieu[[#This Row],[Loại hàng]],Table59[Column1],Table59[Qui đổi])</f>
        <v>PET chai</v>
      </c>
      <c r="I180" s="211">
        <v>15</v>
      </c>
      <c r="K180" s="211">
        <f>SUMIFS(Table10[Sản lượng Tấn],Table10[Ghi chú],Chitieu[[#This Row],[qui đổi ]],Table10[Column1],Chitieu[[#This Row],[Column1]])</f>
        <v>12.044999999999998</v>
      </c>
      <c r="L180" s="396">
        <f>IFERROR((Chitieu[[#This Row],[Thực hiện]]/Chitieu[[#This Row],[Chỉ tiêu]]),0)</f>
        <v>0.80299999999999983</v>
      </c>
      <c r="M180" s="396">
        <f>IFERROR((Chitieu[[#This Row],[Thực hiện]]/Chitieu[[#This Row],[PO]]),0)</f>
        <v>0</v>
      </c>
      <c r="N180" s="397">
        <f>IF(Chitieu[[#This Row],[PO Đạt 90%]]&gt;=90%,1,0)</f>
        <v>0</v>
      </c>
      <c r="O180" s="397">
        <f>IF(COUNTIFS($E$4:E180,E180,$A$4:A180,"Trạm")=1,1,0)</f>
        <v>0</v>
      </c>
      <c r="P180" s="397">
        <f>IF(Chitieu[[#This Row],[PO]]&gt;0,1,0)</f>
        <v>0</v>
      </c>
      <c r="Q180" s="397" t="str">
        <f>_xlfn.XLOOKUP(Chitieu[[#This Row],[Tỉnh]],Table9[Tỉnh cũ],Table9[Giám Sát])</f>
        <v>Phạm Huỳnh Hữu Lộc</v>
      </c>
      <c r="R180" s="397" t="str">
        <f>_xlfn.XLOOKUP(Chitieu[[#This Row],[Tỉnh]],Table9[Tỉnh cũ],Table9[Thị Trường])</f>
        <v>Lê Quốc Việt</v>
      </c>
      <c r="S180" s="397" t="str">
        <f>_xlfn.XLOOKUP(Chitieu[[#This Row],[Tỉnh]],Table9[Tỉnh cũ],Table9[Khu vực])</f>
        <v>Miền Tây 2</v>
      </c>
      <c r="T180" s="397" t="str">
        <f>IF(Chitieu[[#This Row],[Trạm/DTR]]="DTR","DTR","Trạm")</f>
        <v>Trạm</v>
      </c>
      <c r="U180" s="397" t="str">
        <f>IF(Chitieu[[#This Row],[Trạm/DTR]]="DTR",_xlfn.XLOOKUP(Chitieu[[#This Row],[ID NCC]],DS_NCC_DTR[ID NCC],DS_NCC_DTR[Tỉnh cũ]),_xlfn.XLOOKUP(Chitieu[[#This Row],[ID NCC]],Data_TongTram2[ID NCC],Data_TongTram2[Tỉnh cũ]))</f>
        <v>Vĩnh Long</v>
      </c>
    </row>
    <row r="181" spans="1:21" hidden="1" x14ac:dyDescent="0.3">
      <c r="A181" s="211" t="s">
        <v>607</v>
      </c>
      <c r="B181" s="211" t="str">
        <f>IF(Chitieu[[#This Row],[Trạm/DTR]]="DTR","",_xlfn.XLOOKUP(Chitieu[[#This Row],[Trạm/DTR]],Table16[Trạm],Table16[[Admin ]]))</f>
        <v>Phạm Thị Thúy Duy</v>
      </c>
      <c r="C181" s="211" t="str">
        <f>IF(Chitieu[[#This Row],[Trạm/DTR]]="DTR",_xlfn.XLOOKUP(Chitieu[[#This Row],[ID NCC]],DS_NCC_DTR[ID NCC],DS_NCC_DTR[Admin miền]),_xlfn.XLOOKUP(Chitieu[[#This Row],[ID NCC]],Data_TongTram2[ID NCC],Data_TongTram2[Admin Miền]))</f>
        <v>Phạm Thị Thúy Duy</v>
      </c>
      <c r="D181" s="211" t="s">
        <v>536</v>
      </c>
      <c r="E181" s="211" t="str">
        <f>IF(Chitieu[[#This Row],[Trạm/DTR]]="DTR",_xlfn.XLOOKUP(Chitieu[[#This Row],[ID NCC]],DS_NCC_DTR[ID NCC],DS_NCC_DTR[Tên NCC]),_xlfn.XLOOKUP(Chitieu[[#This Row],[ID NCC]],Data_TongTram2[ID NCC],Data_TongTram2[Tên NCC]))</f>
        <v>Anh Tài Đc</v>
      </c>
      <c r="F181" s="211" t="str">
        <f>Chitieu[[#This Row],[ID NCC]]&amp;Chitieu[[#This Row],[Trạm/DTR]]</f>
        <v>001J3000002HLkXIAWĐồng Lâm</v>
      </c>
      <c r="G181" s="211" t="s">
        <v>81</v>
      </c>
      <c r="H181" s="211" t="str">
        <f>_xlfn.XLOOKUP(Chitieu[[#This Row],[Loại hàng]],Table59[Column1],Table59[Qui đổi])</f>
        <v>PET chai</v>
      </c>
      <c r="I181" s="211">
        <v>15</v>
      </c>
      <c r="K181" s="211">
        <f>SUMIFS(Table10[Sản lượng Tấn],Table10[Ghi chú],Chitieu[[#This Row],[qui đổi ]],Table10[Column1],Chitieu[[#This Row],[Column1]])</f>
        <v>12.739999999999998</v>
      </c>
      <c r="L181" s="396">
        <f>IFERROR((Chitieu[[#This Row],[Thực hiện]]/Chitieu[[#This Row],[Chỉ tiêu]]),0)</f>
        <v>0.84933333333333327</v>
      </c>
      <c r="M181" s="396">
        <f>IFERROR((Chitieu[[#This Row],[Thực hiện]]/Chitieu[[#This Row],[PO]]),0)</f>
        <v>0</v>
      </c>
      <c r="N181" s="397">
        <f>IF(Chitieu[[#This Row],[PO Đạt 90%]]&gt;=90%,1,0)</f>
        <v>0</v>
      </c>
      <c r="O181" s="397">
        <f>IF(COUNTIFS($E$4:E181,E181,$A$4:A181,"Trạm")=1,1,0)</f>
        <v>0</v>
      </c>
      <c r="P181" s="397">
        <f>IF(Chitieu[[#This Row],[PO]]&gt;0,1,0)</f>
        <v>0</v>
      </c>
      <c r="Q181" s="397" t="str">
        <f>_xlfn.XLOOKUP(Chitieu[[#This Row],[Tỉnh]],Table9[Tỉnh cũ],Table9[Giám Sát])</f>
        <v>Phạm Huỳnh Hữu Lộc</v>
      </c>
      <c r="R181" s="397" t="str">
        <f>_xlfn.XLOOKUP(Chitieu[[#This Row],[Tỉnh]],Table9[Tỉnh cũ],Table9[Thị Trường])</f>
        <v>Lê Quốc Việt</v>
      </c>
      <c r="S181" s="397" t="str">
        <f>_xlfn.XLOOKUP(Chitieu[[#This Row],[Tỉnh]],Table9[Tỉnh cũ],Table9[Khu vực])</f>
        <v>Miền Tây 2</v>
      </c>
      <c r="T181" s="397" t="str">
        <f>IF(Chitieu[[#This Row],[Trạm/DTR]]="DTR","DTR","Trạm")</f>
        <v>Trạm</v>
      </c>
      <c r="U181" s="397" t="str">
        <f>IF(Chitieu[[#This Row],[Trạm/DTR]]="DTR",_xlfn.XLOOKUP(Chitieu[[#This Row],[ID NCC]],DS_NCC_DTR[ID NCC],DS_NCC_DTR[Tỉnh cũ]),_xlfn.XLOOKUP(Chitieu[[#This Row],[ID NCC]],Data_TongTram2[ID NCC],Data_TongTram2[Tỉnh cũ]))</f>
        <v>Vĩnh Long</v>
      </c>
    </row>
    <row r="182" spans="1:21" hidden="1" x14ac:dyDescent="0.3">
      <c r="A182" s="211" t="s">
        <v>607</v>
      </c>
      <c r="B182" s="211" t="str">
        <f>IF(Chitieu[[#This Row],[Trạm/DTR]]="DTR","",_xlfn.XLOOKUP(Chitieu[[#This Row],[Trạm/DTR]],Table16[Trạm],Table16[[Admin ]]))</f>
        <v>Phạm Thị Thúy Duy</v>
      </c>
      <c r="C182" s="211" t="str">
        <f>IF(Chitieu[[#This Row],[Trạm/DTR]]="DTR",_xlfn.XLOOKUP(Chitieu[[#This Row],[ID NCC]],DS_NCC_DTR[ID NCC],DS_NCC_DTR[Admin miền]),_xlfn.XLOOKUP(Chitieu[[#This Row],[ID NCC]],Data_TongTram2[ID NCC],Data_TongTram2[Admin Miền]))</f>
        <v>Phạm Thị Thúy Duy</v>
      </c>
      <c r="D182" s="211" t="s">
        <v>529</v>
      </c>
      <c r="E182" s="211" t="str">
        <f>IF(Chitieu[[#This Row],[Trạm/DTR]]="DTR",_xlfn.XLOOKUP(Chitieu[[#This Row],[ID NCC]],DS_NCC_DTR[ID NCC],DS_NCC_DTR[Tên NCC]),_xlfn.XLOOKUP(Chitieu[[#This Row],[ID NCC]],Data_TongTram2[ID NCC],Data_TongTram2[Tên NCC]))</f>
        <v>Anh Tèo</v>
      </c>
      <c r="F182" s="211" t="str">
        <f>Chitieu[[#This Row],[ID NCC]]&amp;Chitieu[[#This Row],[Trạm/DTR]]</f>
        <v>001J3000002HLsKIAWĐồng Lâm</v>
      </c>
      <c r="G182" s="211" t="s">
        <v>81</v>
      </c>
      <c r="H182" s="211" t="str">
        <f>_xlfn.XLOOKUP(Chitieu[[#This Row],[Loại hàng]],Table59[Column1],Table59[Qui đổi])</f>
        <v>PET chai</v>
      </c>
      <c r="I182" s="211">
        <v>6</v>
      </c>
      <c r="K182" s="211">
        <f>SUMIFS(Table10[Sản lượng Tấn],Table10[Ghi chú],Chitieu[[#This Row],[qui đổi ]],Table10[Column1],Chitieu[[#This Row],[Column1]])</f>
        <v>3.633</v>
      </c>
      <c r="L182" s="396">
        <f>IFERROR((Chitieu[[#This Row],[Thực hiện]]/Chitieu[[#This Row],[Chỉ tiêu]]),0)</f>
        <v>0.60550000000000004</v>
      </c>
      <c r="M182" s="396">
        <f>IFERROR((Chitieu[[#This Row],[Thực hiện]]/Chitieu[[#This Row],[PO]]),0)</f>
        <v>0</v>
      </c>
      <c r="N182" s="397">
        <f>IF(Chitieu[[#This Row],[PO Đạt 90%]]&gt;=90%,1,0)</f>
        <v>0</v>
      </c>
      <c r="O182" s="397">
        <f>IF(COUNTIFS($E$4:E182,E182,$A$4:A182,"Trạm")=1,1,0)</f>
        <v>0</v>
      </c>
      <c r="P182" s="397">
        <f>IF(Chitieu[[#This Row],[PO]]&gt;0,1,0)</f>
        <v>0</v>
      </c>
      <c r="Q182" s="397" t="str">
        <f>_xlfn.XLOOKUP(Chitieu[[#This Row],[Tỉnh]],Table9[Tỉnh cũ],Table9[Giám Sát])</f>
        <v>Phạm Huỳnh Hữu Lộc</v>
      </c>
      <c r="R182" s="397" t="str">
        <f>_xlfn.XLOOKUP(Chitieu[[#This Row],[Tỉnh]],Table9[Tỉnh cũ],Table9[Thị Trường])</f>
        <v>Lê Quốc Việt</v>
      </c>
      <c r="S182" s="397" t="str">
        <f>_xlfn.XLOOKUP(Chitieu[[#This Row],[Tỉnh]],Table9[Tỉnh cũ],Table9[Khu vực])</f>
        <v>Miền Tây 2</v>
      </c>
      <c r="T182" s="397" t="str">
        <f>IF(Chitieu[[#This Row],[Trạm/DTR]]="DTR","DTR","Trạm")</f>
        <v>Trạm</v>
      </c>
      <c r="U182" s="397" t="str">
        <f>IF(Chitieu[[#This Row],[Trạm/DTR]]="DTR",_xlfn.XLOOKUP(Chitieu[[#This Row],[ID NCC]],DS_NCC_DTR[ID NCC],DS_NCC_DTR[Tỉnh cũ]),_xlfn.XLOOKUP(Chitieu[[#This Row],[ID NCC]],Data_TongTram2[ID NCC],Data_TongTram2[Tỉnh cũ]))</f>
        <v>Vĩnh Long</v>
      </c>
    </row>
    <row r="183" spans="1:21" hidden="1" x14ac:dyDescent="0.3">
      <c r="A183" s="211" t="s">
        <v>607</v>
      </c>
      <c r="B183" s="211" t="str">
        <f>IF(Chitieu[[#This Row],[Trạm/DTR]]="DTR","",_xlfn.XLOOKUP(Chitieu[[#This Row],[Trạm/DTR]],Table16[Trạm],Table16[[Admin ]]))</f>
        <v>Phạm Thị Thúy Duy</v>
      </c>
      <c r="C183" s="211" t="str">
        <f>IF(Chitieu[[#This Row],[Trạm/DTR]]="DTR",_xlfn.XLOOKUP(Chitieu[[#This Row],[ID NCC]],DS_NCC_DTR[ID NCC],DS_NCC_DTR[Admin miền]),_xlfn.XLOOKUP(Chitieu[[#This Row],[ID NCC]],Data_TongTram2[ID NCC],Data_TongTram2[Admin Miền]))</f>
        <v>Phạm Thị Thúy Duy</v>
      </c>
      <c r="D183" s="211" t="s">
        <v>550</v>
      </c>
      <c r="E183" s="211" t="str">
        <f>IF(Chitieu[[#This Row],[Trạm/DTR]]="DTR",_xlfn.XLOOKUP(Chitieu[[#This Row],[ID NCC]],DS_NCC_DTR[ID NCC],DS_NCC_DTR[Tên NCC]),_xlfn.XLOOKUP(Chitieu[[#This Row],[ID NCC]],Data_TongTram2[ID NCC],Data_TongTram2[Tên NCC]))</f>
        <v>Phạm Minh Nhã</v>
      </c>
      <c r="F183" s="211" t="str">
        <f>Chitieu[[#This Row],[ID NCC]]&amp;Chitieu[[#This Row],[Trạm/DTR]]</f>
        <v>001J3000002HLy8IAGĐồng Lâm</v>
      </c>
      <c r="G183" s="211" t="s">
        <v>81</v>
      </c>
      <c r="H183" s="211" t="str">
        <f>_xlfn.XLOOKUP(Chitieu[[#This Row],[Loại hàng]],Table59[Column1],Table59[Qui đổi])</f>
        <v>PET chai</v>
      </c>
      <c r="I183" s="211">
        <v>10</v>
      </c>
      <c r="K183" s="211">
        <f>SUMIFS(Table10[Sản lượng Tấn],Table10[Ghi chú],Chitieu[[#This Row],[qui đổi ]],Table10[Column1],Chitieu[[#This Row],[Column1]])</f>
        <v>0</v>
      </c>
      <c r="L183" s="396">
        <f>IFERROR((Chitieu[[#This Row],[Thực hiện]]/Chitieu[[#This Row],[Chỉ tiêu]]),0)</f>
        <v>0</v>
      </c>
      <c r="M183" s="396">
        <f>IFERROR((Chitieu[[#This Row],[Thực hiện]]/Chitieu[[#This Row],[PO]]),0)</f>
        <v>0</v>
      </c>
      <c r="N183" s="397">
        <f>IF(Chitieu[[#This Row],[PO Đạt 90%]]&gt;=90%,1,0)</f>
        <v>0</v>
      </c>
      <c r="O183" s="397">
        <f>IF(COUNTIFS($E$4:E183,E183,$A$4:A183,"Trạm")=1,1,0)</f>
        <v>0</v>
      </c>
      <c r="P183" s="397">
        <f>IF(Chitieu[[#This Row],[PO]]&gt;0,1,0)</f>
        <v>0</v>
      </c>
      <c r="Q183" s="397" t="str">
        <f>_xlfn.XLOOKUP(Chitieu[[#This Row],[Tỉnh]],Table9[Tỉnh cũ],Table9[Giám Sát])</f>
        <v>Phạm Huỳnh Hữu Lộc</v>
      </c>
      <c r="R183" s="397" t="str">
        <f>_xlfn.XLOOKUP(Chitieu[[#This Row],[Tỉnh]],Table9[Tỉnh cũ],Table9[Thị Trường])</f>
        <v>Lê Quốc Việt</v>
      </c>
      <c r="S183" s="397" t="str">
        <f>_xlfn.XLOOKUP(Chitieu[[#This Row],[Tỉnh]],Table9[Tỉnh cũ],Table9[Khu vực])</f>
        <v>Miền Tây 2</v>
      </c>
      <c r="T183" s="397" t="str">
        <f>IF(Chitieu[[#This Row],[Trạm/DTR]]="DTR","DTR","Trạm")</f>
        <v>Trạm</v>
      </c>
      <c r="U183" s="397" t="str">
        <f>IF(Chitieu[[#This Row],[Trạm/DTR]]="DTR",_xlfn.XLOOKUP(Chitieu[[#This Row],[ID NCC]],DS_NCC_DTR[ID NCC],DS_NCC_DTR[Tỉnh cũ]),_xlfn.XLOOKUP(Chitieu[[#This Row],[ID NCC]],Data_TongTram2[ID NCC],Data_TongTram2[Tỉnh cũ]))</f>
        <v>Vĩnh Long</v>
      </c>
    </row>
    <row r="184" spans="1:21" hidden="1" x14ac:dyDescent="0.3">
      <c r="A184" s="211" t="s">
        <v>607</v>
      </c>
      <c r="B184" s="211" t="str">
        <f>IF(Chitieu[[#This Row],[Trạm/DTR]]="DTR","",_xlfn.XLOOKUP(Chitieu[[#This Row],[Trạm/DTR]],Table16[Trạm],Table16[[Admin ]]))</f>
        <v>Phạm Thị Thúy Duy</v>
      </c>
      <c r="C184" s="211" t="str">
        <f>IF(Chitieu[[#This Row],[Trạm/DTR]]="DTR",_xlfn.XLOOKUP(Chitieu[[#This Row],[ID NCC]],DS_NCC_DTR[ID NCC],DS_NCC_DTR[Admin miền]),_xlfn.XLOOKUP(Chitieu[[#This Row],[ID NCC]],Data_TongTram2[ID NCC],Data_TongTram2[Admin Miền]))</f>
        <v>Phạm Thị Thúy Duy</v>
      </c>
      <c r="D184" s="211" t="s">
        <v>756</v>
      </c>
      <c r="E184" s="211" t="str">
        <f>IF(Chitieu[[#This Row],[Trạm/DTR]]="DTR",_xlfn.XLOOKUP(Chitieu[[#This Row],[ID NCC]],DS_NCC_DTR[ID NCC],DS_NCC_DTR[Tên NCC]),_xlfn.XLOOKUP(Chitieu[[#This Row],[ID NCC]],Data_TongTram2[ID NCC],Data_TongTram2[Tên NCC]))</f>
        <v>Bảy Khải</v>
      </c>
      <c r="F184" s="211" t="str">
        <f>Chitieu[[#This Row],[ID NCC]]&amp;Chitieu[[#This Row],[Trạm/DTR]]</f>
        <v>001J3000002HLYcIAOĐồng Lâm</v>
      </c>
      <c r="G184" s="211" t="s">
        <v>81</v>
      </c>
      <c r="H184" s="211" t="str">
        <f>_xlfn.XLOOKUP(Chitieu[[#This Row],[Loại hàng]],Table59[Column1],Table59[Qui đổi])</f>
        <v>PET chai</v>
      </c>
      <c r="I184" s="211">
        <v>5</v>
      </c>
      <c r="K184" s="211">
        <f>SUMIFS(Table10[Sản lượng Tấn],Table10[Ghi chú],Chitieu[[#This Row],[qui đổi ]],Table10[Column1],Chitieu[[#This Row],[Column1]])</f>
        <v>0</v>
      </c>
      <c r="L184" s="396">
        <f>IFERROR((Chitieu[[#This Row],[Thực hiện]]/Chitieu[[#This Row],[Chỉ tiêu]]),0)</f>
        <v>0</v>
      </c>
      <c r="M184" s="396">
        <f>IFERROR((Chitieu[[#This Row],[Thực hiện]]/Chitieu[[#This Row],[PO]]),0)</f>
        <v>0</v>
      </c>
      <c r="N184" s="397">
        <f>IF(Chitieu[[#This Row],[PO Đạt 90%]]&gt;=90%,1,0)</f>
        <v>0</v>
      </c>
      <c r="O184" s="397">
        <f>IF(COUNTIFS($E$4:E184,E184,$A$4:A184,"Trạm")=1,1,0)</f>
        <v>0</v>
      </c>
      <c r="P184" s="397">
        <f>IF(Chitieu[[#This Row],[PO]]&gt;0,1,0)</f>
        <v>0</v>
      </c>
      <c r="Q184" s="397" t="str">
        <f>_xlfn.XLOOKUP(Chitieu[[#This Row],[Tỉnh]],Table9[Tỉnh cũ],Table9[Giám Sát])</f>
        <v>Phạm Huỳnh Hữu Lộc</v>
      </c>
      <c r="R184" s="397" t="str">
        <f>_xlfn.XLOOKUP(Chitieu[[#This Row],[Tỉnh]],Table9[Tỉnh cũ],Table9[Thị Trường])</f>
        <v>Lê Quốc Việt</v>
      </c>
      <c r="S184" s="397" t="str">
        <f>_xlfn.XLOOKUP(Chitieu[[#This Row],[Tỉnh]],Table9[Tỉnh cũ],Table9[Khu vực])</f>
        <v>Miền Tây 2</v>
      </c>
      <c r="T184" s="397" t="str">
        <f>IF(Chitieu[[#This Row],[Trạm/DTR]]="DTR","DTR","Trạm")</f>
        <v>Trạm</v>
      </c>
      <c r="U184" s="397" t="str">
        <f>IF(Chitieu[[#This Row],[Trạm/DTR]]="DTR",_xlfn.XLOOKUP(Chitieu[[#This Row],[ID NCC]],DS_NCC_DTR[ID NCC],DS_NCC_DTR[Tỉnh cũ]),_xlfn.XLOOKUP(Chitieu[[#This Row],[ID NCC]],Data_TongTram2[ID NCC],Data_TongTram2[Tỉnh cũ]))</f>
        <v>Vĩnh Long</v>
      </c>
    </row>
    <row r="185" spans="1:21" hidden="1" x14ac:dyDescent="0.3">
      <c r="A185" s="211" t="s">
        <v>607</v>
      </c>
      <c r="B185" s="211" t="str">
        <f>IF(Chitieu[[#This Row],[Trạm/DTR]]="DTR","",_xlfn.XLOOKUP(Chitieu[[#This Row],[Trạm/DTR]],Table16[Trạm],Table16[[Admin ]]))</f>
        <v>Phạm Thị Thúy Duy</v>
      </c>
      <c r="C185" s="211" t="str">
        <f>IF(Chitieu[[#This Row],[Trạm/DTR]]="DTR",_xlfn.XLOOKUP(Chitieu[[#This Row],[ID NCC]],DS_NCC_DTR[ID NCC],DS_NCC_DTR[Admin miền]),_xlfn.XLOOKUP(Chitieu[[#This Row],[ID NCC]],Data_TongTram2[ID NCC],Data_TongTram2[Admin Miền]))</f>
        <v>Phạm Thị Thúy Duy</v>
      </c>
      <c r="D185" s="211" t="s">
        <v>512</v>
      </c>
      <c r="E185" s="211" t="str">
        <f>IF(Chitieu[[#This Row],[Trạm/DTR]]="DTR",_xlfn.XLOOKUP(Chitieu[[#This Row],[ID NCC]],DS_NCC_DTR[ID NCC],DS_NCC_DTR[Tên NCC]),_xlfn.XLOOKUP(Chitieu[[#This Row],[ID NCC]],Data_TongTram2[ID NCC],Data_TongTram2[Tên NCC]))</f>
        <v>Nguyễn Thị Huệ</v>
      </c>
      <c r="F185" s="211" t="str">
        <f>Chitieu[[#This Row],[ID NCC]]&amp;Chitieu[[#This Row],[Trạm/DTR]]</f>
        <v>001J3000002HM1hIAGĐồng Lâm</v>
      </c>
      <c r="G185" s="211" t="s">
        <v>81</v>
      </c>
      <c r="H185" s="211" t="str">
        <f>_xlfn.XLOOKUP(Chitieu[[#This Row],[Loại hàng]],Table59[Column1],Table59[Qui đổi])</f>
        <v>PET chai</v>
      </c>
      <c r="I185" s="211">
        <v>20</v>
      </c>
      <c r="K185" s="211">
        <f>SUMIFS(Table10[Sản lượng Tấn],Table10[Ghi chú],Chitieu[[#This Row],[qui đổi ]],Table10[Column1],Chitieu[[#This Row],[Column1]])</f>
        <v>9.4390000000000001</v>
      </c>
      <c r="L185" s="396">
        <f>IFERROR((Chitieu[[#This Row],[Thực hiện]]/Chitieu[[#This Row],[Chỉ tiêu]]),0)</f>
        <v>0.47194999999999998</v>
      </c>
      <c r="M185" s="396">
        <f>IFERROR((Chitieu[[#This Row],[Thực hiện]]/Chitieu[[#This Row],[PO]]),0)</f>
        <v>0</v>
      </c>
      <c r="N185" s="397">
        <f>IF(Chitieu[[#This Row],[PO Đạt 90%]]&gt;=90%,1,0)</f>
        <v>0</v>
      </c>
      <c r="O185" s="397">
        <f>IF(COUNTIFS($E$4:E185,E185,$A$4:A185,"Trạm")=1,1,0)</f>
        <v>0</v>
      </c>
      <c r="P185" s="397">
        <f>IF(Chitieu[[#This Row],[PO]]&gt;0,1,0)</f>
        <v>0</v>
      </c>
      <c r="Q185" s="397" t="str">
        <f>_xlfn.XLOOKUP(Chitieu[[#This Row],[Tỉnh]],Table9[Tỉnh cũ],Table9[Giám Sát])</f>
        <v>Phạm Huỳnh Hữu Lộc</v>
      </c>
      <c r="R185" s="397" t="str">
        <f>_xlfn.XLOOKUP(Chitieu[[#This Row],[Tỉnh]],Table9[Tỉnh cũ],Table9[Thị Trường])</f>
        <v>Lê Quốc Việt</v>
      </c>
      <c r="S185" s="397" t="str">
        <f>_xlfn.XLOOKUP(Chitieu[[#This Row],[Tỉnh]],Table9[Tỉnh cũ],Table9[Khu vực])</f>
        <v>Miền Tây 2</v>
      </c>
      <c r="T185" s="397" t="str">
        <f>IF(Chitieu[[#This Row],[Trạm/DTR]]="DTR","DTR","Trạm")</f>
        <v>Trạm</v>
      </c>
      <c r="U185" s="397" t="str">
        <f>IF(Chitieu[[#This Row],[Trạm/DTR]]="DTR",_xlfn.XLOOKUP(Chitieu[[#This Row],[ID NCC]],DS_NCC_DTR[ID NCC],DS_NCC_DTR[Tỉnh cũ]),_xlfn.XLOOKUP(Chitieu[[#This Row],[ID NCC]],Data_TongTram2[ID NCC],Data_TongTram2[Tỉnh cũ]))</f>
        <v>Vĩnh Long</v>
      </c>
    </row>
    <row r="186" spans="1:21" hidden="1" x14ac:dyDescent="0.3">
      <c r="A186" s="211" t="s">
        <v>607</v>
      </c>
      <c r="B186" s="211" t="str">
        <f>IF(Chitieu[[#This Row],[Trạm/DTR]]="DTR","",_xlfn.XLOOKUP(Chitieu[[#This Row],[Trạm/DTR]],Table16[Trạm],Table16[[Admin ]]))</f>
        <v>Phạm Thị Thúy Duy</v>
      </c>
      <c r="C186" s="211" t="str">
        <f>IF(Chitieu[[#This Row],[Trạm/DTR]]="DTR",_xlfn.XLOOKUP(Chitieu[[#This Row],[ID NCC]],DS_NCC_DTR[ID NCC],DS_NCC_DTR[Admin miền]),_xlfn.XLOOKUP(Chitieu[[#This Row],[ID NCC]],Data_TongTram2[ID NCC],Data_TongTram2[Admin Miền]))</f>
        <v>Phạm Thị Thúy Duy</v>
      </c>
      <c r="D186" s="211" t="s">
        <v>519</v>
      </c>
      <c r="E186" s="211" t="str">
        <f>IF(Chitieu[[#This Row],[Trạm/DTR]]="DTR",_xlfn.XLOOKUP(Chitieu[[#This Row],[ID NCC]],DS_NCC_DTR[ID NCC],DS_NCC_DTR[Tên NCC]),_xlfn.XLOOKUP(Chitieu[[#This Row],[ID NCC]],Data_TongTram2[ID NCC],Data_TongTram2[Tên NCC]))</f>
        <v>Kiều Bình Thái</v>
      </c>
      <c r="F186" s="211" t="str">
        <f>Chitieu[[#This Row],[ID NCC]]&amp;Chitieu[[#This Row],[Trạm/DTR]]</f>
        <v>001J3000005FFAsIAOĐồng Lâm</v>
      </c>
      <c r="G186" s="211" t="s">
        <v>81</v>
      </c>
      <c r="H186" s="211" t="str">
        <f>_xlfn.XLOOKUP(Chitieu[[#This Row],[Loại hàng]],Table59[Column1],Table59[Qui đổi])</f>
        <v>PET chai</v>
      </c>
      <c r="I186" s="211">
        <v>15</v>
      </c>
      <c r="K186" s="211">
        <f>SUMIFS(Table10[Sản lượng Tấn],Table10[Ghi chú],Chitieu[[#This Row],[qui đổi ]],Table10[Column1],Chitieu[[#This Row],[Column1]])</f>
        <v>33.045999999999999</v>
      </c>
      <c r="L186" s="396">
        <f>IFERROR((Chitieu[[#This Row],[Thực hiện]]/Chitieu[[#This Row],[Chỉ tiêu]]),0)</f>
        <v>2.2030666666666665</v>
      </c>
      <c r="M186" s="396">
        <f>IFERROR((Chitieu[[#This Row],[Thực hiện]]/Chitieu[[#This Row],[PO]]),0)</f>
        <v>0</v>
      </c>
      <c r="N186" s="397">
        <f>IF(Chitieu[[#This Row],[PO Đạt 90%]]&gt;=90%,1,0)</f>
        <v>0</v>
      </c>
      <c r="O186" s="397">
        <f>IF(COUNTIFS($E$4:E186,E186,$A$4:A186,"Trạm")=1,1,0)</f>
        <v>0</v>
      </c>
      <c r="P186" s="397">
        <f>IF(Chitieu[[#This Row],[PO]]&gt;0,1,0)</f>
        <v>0</v>
      </c>
      <c r="Q186" s="397" t="str">
        <f>_xlfn.XLOOKUP(Chitieu[[#This Row],[Tỉnh]],Table9[Tỉnh cũ],Table9[Giám Sát])</f>
        <v>Phạm Huỳnh Hữu Lộc</v>
      </c>
      <c r="R186" s="397" t="str">
        <f>_xlfn.XLOOKUP(Chitieu[[#This Row],[Tỉnh]],Table9[Tỉnh cũ],Table9[Thị Trường])</f>
        <v>Lê Quốc Việt</v>
      </c>
      <c r="S186" s="397" t="str">
        <f>_xlfn.XLOOKUP(Chitieu[[#This Row],[Tỉnh]],Table9[Tỉnh cũ],Table9[Khu vực])</f>
        <v>Miền Tây 2</v>
      </c>
      <c r="T186" s="397" t="str">
        <f>IF(Chitieu[[#This Row],[Trạm/DTR]]="DTR","DTR","Trạm")</f>
        <v>Trạm</v>
      </c>
      <c r="U186" s="397" t="str">
        <f>IF(Chitieu[[#This Row],[Trạm/DTR]]="DTR",_xlfn.XLOOKUP(Chitieu[[#This Row],[ID NCC]],DS_NCC_DTR[ID NCC],DS_NCC_DTR[Tỉnh cũ]),_xlfn.XLOOKUP(Chitieu[[#This Row],[ID NCC]],Data_TongTram2[ID NCC],Data_TongTram2[Tỉnh cũ]))</f>
        <v>Vĩnh Long</v>
      </c>
    </row>
    <row r="187" spans="1:21" hidden="1" x14ac:dyDescent="0.3">
      <c r="A187" s="211" t="s">
        <v>607</v>
      </c>
      <c r="B187" s="211" t="str">
        <f>IF(Chitieu[[#This Row],[Trạm/DTR]]="DTR","",_xlfn.XLOOKUP(Chitieu[[#This Row],[Trạm/DTR]],Table16[Trạm],Table16[[Admin ]]))</f>
        <v>Phạm Thị Thúy Duy</v>
      </c>
      <c r="C187" s="211" t="str">
        <f>IF(Chitieu[[#This Row],[Trạm/DTR]]="DTR",_xlfn.XLOOKUP(Chitieu[[#This Row],[ID NCC]],DS_NCC_DTR[ID NCC],DS_NCC_DTR[Admin miền]),_xlfn.XLOOKUP(Chitieu[[#This Row],[ID NCC]],Data_TongTram2[ID NCC],Data_TongTram2[Admin Miền]))</f>
        <v>Phạm Thị Thúy Duy</v>
      </c>
      <c r="D187" s="211" t="s">
        <v>1143</v>
      </c>
      <c r="E187" s="211" t="str">
        <f>IF(Chitieu[[#This Row],[Trạm/DTR]]="DTR",_xlfn.XLOOKUP(Chitieu[[#This Row],[ID NCC]],DS_NCC_DTR[ID NCC],DS_NCC_DTR[Tên NCC]),_xlfn.XLOOKUP(Chitieu[[#This Row],[ID NCC]],Data_TongTram2[ID NCC],Data_TongTram2[Tên NCC]))</f>
        <v>Huỳnh Quốc Thái  (Anh Lộc)</v>
      </c>
      <c r="F187" s="211" t="str">
        <f>Chitieu[[#This Row],[ID NCC]]&amp;Chitieu[[#This Row],[Trạm/DTR]]</f>
        <v>001J3000009BsdpIACĐồng Lâm</v>
      </c>
      <c r="G187" s="211" t="s">
        <v>81</v>
      </c>
      <c r="H187" s="211" t="str">
        <f>_xlfn.XLOOKUP(Chitieu[[#This Row],[Loại hàng]],Table59[Column1],Table59[Qui đổi])</f>
        <v>PET chai</v>
      </c>
      <c r="I187" s="211">
        <v>5</v>
      </c>
      <c r="K187" s="211">
        <f>SUMIFS(Table10[Sản lượng Tấn],Table10[Ghi chú],Chitieu[[#This Row],[qui đổi ]],Table10[Column1],Chitieu[[#This Row],[Column1]])</f>
        <v>0</v>
      </c>
      <c r="L187" s="396">
        <f>IFERROR((Chitieu[[#This Row],[Thực hiện]]/Chitieu[[#This Row],[Chỉ tiêu]]),0)</f>
        <v>0</v>
      </c>
      <c r="M187" s="396">
        <f>IFERROR((Chitieu[[#This Row],[Thực hiện]]/Chitieu[[#This Row],[PO]]),0)</f>
        <v>0</v>
      </c>
      <c r="N187" s="397">
        <f>IF(Chitieu[[#This Row],[PO Đạt 90%]]&gt;=90%,1,0)</f>
        <v>0</v>
      </c>
      <c r="O187" s="397">
        <f>IF(COUNTIFS($E$4:E187,E187,$A$4:A187,"Trạm")=1,1,0)</f>
        <v>0</v>
      </c>
      <c r="P187" s="397">
        <f>IF(Chitieu[[#This Row],[PO]]&gt;0,1,0)</f>
        <v>0</v>
      </c>
      <c r="Q187" s="397" t="str">
        <f>_xlfn.XLOOKUP(Chitieu[[#This Row],[Tỉnh]],Table9[Tỉnh cũ],Table9[Giám Sát])</f>
        <v>Phạm Huỳnh Hữu Lộc</v>
      </c>
      <c r="R187" s="397" t="str">
        <f>_xlfn.XLOOKUP(Chitieu[[#This Row],[Tỉnh]],Table9[Tỉnh cũ],Table9[Thị Trường])</f>
        <v>Lê Quốc Việt</v>
      </c>
      <c r="S187" s="397" t="str">
        <f>_xlfn.XLOOKUP(Chitieu[[#This Row],[Tỉnh]],Table9[Tỉnh cũ],Table9[Khu vực])</f>
        <v>Miền Tây 2</v>
      </c>
      <c r="T187" s="397" t="str">
        <f>IF(Chitieu[[#This Row],[Trạm/DTR]]="DTR","DTR","Trạm")</f>
        <v>Trạm</v>
      </c>
      <c r="U187" s="397" t="str">
        <f>IF(Chitieu[[#This Row],[Trạm/DTR]]="DTR",_xlfn.XLOOKUP(Chitieu[[#This Row],[ID NCC]],DS_NCC_DTR[ID NCC],DS_NCC_DTR[Tỉnh cũ]),_xlfn.XLOOKUP(Chitieu[[#This Row],[ID NCC]],Data_TongTram2[ID NCC],Data_TongTram2[Tỉnh cũ]))</f>
        <v>Vĩnh Long</v>
      </c>
    </row>
    <row r="188" spans="1:21" hidden="1" x14ac:dyDescent="0.3">
      <c r="A188" s="211" t="s">
        <v>607</v>
      </c>
      <c r="B188" s="211" t="str">
        <f>IF(Chitieu[[#This Row],[Trạm/DTR]]="DTR","",_xlfn.XLOOKUP(Chitieu[[#This Row],[Trạm/DTR]],Table16[Trạm],Table16[[Admin ]]))</f>
        <v>Phạm Thị Thúy Duy</v>
      </c>
      <c r="C188" s="211" t="str">
        <f>IF(Chitieu[[#This Row],[Trạm/DTR]]="DTR",_xlfn.XLOOKUP(Chitieu[[#This Row],[ID NCC]],DS_NCC_DTR[ID NCC],DS_NCC_DTR[Admin miền]),_xlfn.XLOOKUP(Chitieu[[#This Row],[ID NCC]],Data_TongTram2[ID NCC],Data_TongTram2[Admin Miền]))</f>
        <v>Phạm Thị Thúy Duy</v>
      </c>
      <c r="D188" s="211" t="s">
        <v>531</v>
      </c>
      <c r="E188" s="211" t="str">
        <f>IF(Chitieu[[#This Row],[Trạm/DTR]]="DTR",_xlfn.XLOOKUP(Chitieu[[#This Row],[ID NCC]],DS_NCC_DTR[ID NCC],DS_NCC_DTR[Tên NCC]),_xlfn.XLOOKUP(Chitieu[[#This Row],[ID NCC]],Data_TongTram2[ID NCC],Data_TongTram2[Tên NCC]))</f>
        <v>Công ty TNHH MTV TM DV Thành Thư Vĩnh Long</v>
      </c>
      <c r="F188" s="211" t="str">
        <f>Chitieu[[#This Row],[ID NCC]]&amp;Chitieu[[#This Row],[Trạm/DTR]]</f>
        <v>001J300000DJt7oIADĐồng Lâm</v>
      </c>
      <c r="G188" s="211" t="s">
        <v>81</v>
      </c>
      <c r="H188" s="211" t="str">
        <f>_xlfn.XLOOKUP(Chitieu[[#This Row],[Loại hàng]],Table59[Column1],Table59[Qui đổi])</f>
        <v>PET chai</v>
      </c>
      <c r="I188" s="211">
        <v>2</v>
      </c>
      <c r="K188" s="211">
        <f>SUMIFS(Table10[Sản lượng Tấn],Table10[Ghi chú],Chitieu[[#This Row],[qui đổi ]],Table10[Column1],Chitieu[[#This Row],[Column1]])</f>
        <v>2.9029999999999996</v>
      </c>
      <c r="L188" s="396">
        <f>IFERROR((Chitieu[[#This Row],[Thực hiện]]/Chitieu[[#This Row],[Chỉ tiêu]]),0)</f>
        <v>1.4514999999999998</v>
      </c>
      <c r="M188" s="396">
        <f>IFERROR((Chitieu[[#This Row],[Thực hiện]]/Chitieu[[#This Row],[PO]]),0)</f>
        <v>0</v>
      </c>
      <c r="N188" s="397">
        <f>IF(Chitieu[[#This Row],[PO Đạt 90%]]&gt;=90%,1,0)</f>
        <v>0</v>
      </c>
      <c r="O188" s="397">
        <f>IF(COUNTIFS($E$4:E188,E188,$A$4:A188,"Trạm")=1,1,0)</f>
        <v>0</v>
      </c>
      <c r="P188" s="397">
        <f>IF(Chitieu[[#This Row],[PO]]&gt;0,1,0)</f>
        <v>0</v>
      </c>
      <c r="Q188" s="397" t="str">
        <f>_xlfn.XLOOKUP(Chitieu[[#This Row],[Tỉnh]],Table9[Tỉnh cũ],Table9[Giám Sát])</f>
        <v>Phạm Huỳnh Hữu Lộc</v>
      </c>
      <c r="R188" s="397" t="str">
        <f>_xlfn.XLOOKUP(Chitieu[[#This Row],[Tỉnh]],Table9[Tỉnh cũ],Table9[Thị Trường])</f>
        <v>Lê Quốc Việt</v>
      </c>
      <c r="S188" s="397" t="str">
        <f>_xlfn.XLOOKUP(Chitieu[[#This Row],[Tỉnh]],Table9[Tỉnh cũ],Table9[Khu vực])</f>
        <v>Miền Tây 2</v>
      </c>
      <c r="T188" s="397" t="str">
        <f>IF(Chitieu[[#This Row],[Trạm/DTR]]="DTR","DTR","Trạm")</f>
        <v>Trạm</v>
      </c>
      <c r="U188" s="397" t="str">
        <f>IF(Chitieu[[#This Row],[Trạm/DTR]]="DTR",_xlfn.XLOOKUP(Chitieu[[#This Row],[ID NCC]],DS_NCC_DTR[ID NCC],DS_NCC_DTR[Tỉnh cũ]),_xlfn.XLOOKUP(Chitieu[[#This Row],[ID NCC]],Data_TongTram2[ID NCC],Data_TongTram2[Tỉnh cũ]))</f>
        <v>Vĩnh Long</v>
      </c>
    </row>
    <row r="189" spans="1:21" ht="14.5" hidden="1" x14ac:dyDescent="0.35">
      <c r="A189" s="211" t="s">
        <v>607</v>
      </c>
      <c r="B189" s="211" t="str">
        <f>IF(Chitieu[[#This Row],[Trạm/DTR]]="DTR","",_xlfn.XLOOKUP(Chitieu[[#This Row],[Trạm/DTR]],Table16[Trạm],Table16[[Admin ]]))</f>
        <v>Phạm Thị Thúy Duy</v>
      </c>
      <c r="C189" s="211" t="str">
        <f>IF(Chitieu[[#This Row],[Trạm/DTR]]="DTR",_xlfn.XLOOKUP(Chitieu[[#This Row],[ID NCC]],DS_NCC_DTR[ID NCC],DS_NCC_DTR[Admin miền]),_xlfn.XLOOKUP(Chitieu[[#This Row],[ID NCC]],Data_TongTram2[ID NCC],Data_TongTram2[Admin Miền]))</f>
        <v>Phạm Thị Thúy Duy</v>
      </c>
      <c r="D189" s="211" t="s">
        <v>562</v>
      </c>
      <c r="E189" s="211" t="str">
        <f>IF(Chitieu[[#This Row],[Trạm/DTR]]="DTR",_xlfn.XLOOKUP(Chitieu[[#This Row],[ID NCC]],DS_NCC_DTR[ID NCC],DS_NCC_DTR[Tên NCC]),_xlfn.XLOOKUP(Chitieu[[#This Row],[ID NCC]],Data_TongTram2[ID NCC],Data_TongTram2[Tên NCC]))</f>
        <v>Võ Nhật Trường</v>
      </c>
      <c r="F189" s="211" t="str">
        <f>Chitieu[[#This Row],[ID NCC]]&amp;Chitieu[[#This Row],[Trạm/DTR]]</f>
        <v>001J300000HZs5NIATĐồng Lâm</v>
      </c>
      <c r="G189" s="211" t="s">
        <v>81</v>
      </c>
      <c r="H189" s="211" t="str">
        <f>_xlfn.XLOOKUP(Chitieu[[#This Row],[Loại hàng]],Table59[Column1],Table59[Qui đổi])</f>
        <v>PET chai</v>
      </c>
      <c r="I189" s="211">
        <v>2</v>
      </c>
      <c r="K189" s="211">
        <f>SUMIFS(Table10[Sản lượng Tấn],Table10[Ghi chú],Chitieu[[#This Row],[qui đổi ]],Table10[Column1],Chitieu[[#This Row],[Column1]])</f>
        <v>1.782</v>
      </c>
      <c r="L189" s="396">
        <f>IFERROR((Chitieu[[#This Row],[Thực hiện]]/Chitieu[[#This Row],[Chỉ tiêu]]),0)</f>
        <v>0.89100000000000001</v>
      </c>
      <c r="M189" s="396">
        <f>IFERROR((Chitieu[[#This Row],[Thực hiện]]/Chitieu[[#This Row],[PO]]),0)</f>
        <v>0</v>
      </c>
      <c r="N189" s="397">
        <f>IF(Chitieu[[#This Row],[PO Đạt 90%]]&gt;=90%,1,0)</f>
        <v>0</v>
      </c>
      <c r="O189" s="43">
        <f>IF(COUNTIFS($E$4:E404,E189,$A$4:A404,"Trạm")=1,1,0)</f>
        <v>0</v>
      </c>
      <c r="P189" s="397">
        <f>IF(Chitieu[[#This Row],[PO]]&gt;0,1,0)</f>
        <v>0</v>
      </c>
      <c r="Q189" s="397" t="str">
        <f>_xlfn.XLOOKUP(Chitieu[[#This Row],[Tỉnh]],Table9[Tỉnh cũ],Table9[Giám Sát])</f>
        <v>Phạm Huỳnh Hữu Lộc</v>
      </c>
      <c r="R189" s="397" t="str">
        <f>_xlfn.XLOOKUP(Chitieu[[#This Row],[Tỉnh]],Table9[Tỉnh cũ],Table9[Thị Trường])</f>
        <v>Lê Quốc Việt</v>
      </c>
      <c r="S189" s="397" t="str">
        <f>_xlfn.XLOOKUP(Chitieu[[#This Row],[Tỉnh]],Table9[Tỉnh cũ],Table9[Khu vực])</f>
        <v>Miền Tây 2</v>
      </c>
      <c r="T189" s="397" t="str">
        <f>IF(Chitieu[[#This Row],[Trạm/DTR]]="DTR","DTR","Trạm")</f>
        <v>Trạm</v>
      </c>
      <c r="U189" s="397" t="str">
        <f>IF(Chitieu[[#This Row],[Trạm/DTR]]="DTR",_xlfn.XLOOKUP(Chitieu[[#This Row],[ID NCC]],DS_NCC_DTR[ID NCC],DS_NCC_DTR[Tỉnh cũ]),_xlfn.XLOOKUP(Chitieu[[#This Row],[ID NCC]],Data_TongTram2[ID NCC],Data_TongTram2[Tỉnh cũ]))</f>
        <v>Vĩnh Long</v>
      </c>
    </row>
    <row r="190" spans="1:21" hidden="1" x14ac:dyDescent="0.3">
      <c r="A190" s="211" t="s">
        <v>608</v>
      </c>
      <c r="B190" s="211" t="str">
        <f>IF(Chitieu[[#This Row],[Trạm/DTR]]="DTR","",_xlfn.XLOOKUP(Chitieu[[#This Row],[Trạm/DTR]],Table16[Trạm],Table16[[Admin ]]))</f>
        <v>Nguyễn Thị Ngọc Bích</v>
      </c>
      <c r="C190" s="211" t="str">
        <f>IF(Chitieu[[#This Row],[Trạm/DTR]]="DTR",_xlfn.XLOOKUP(Chitieu[[#This Row],[ID NCC]],DS_NCC_DTR[ID NCC],DS_NCC_DTR[Admin miền]),_xlfn.XLOOKUP(Chitieu[[#This Row],[ID NCC]],Data_TongTram2[ID NCC],Data_TongTram2[Admin Miền]))</f>
        <v>Nguyễn Hoàng Thúy</v>
      </c>
      <c r="D190" s="211" t="s">
        <v>1212</v>
      </c>
      <c r="E190" s="211" t="str">
        <f>IF(Chitieu[[#This Row],[Trạm/DTR]]="DTR",_xlfn.XLOOKUP(Chitieu[[#This Row],[ID NCC]],DS_NCC_DTR[ID NCC],DS_NCC_DTR[Tên NCC]),_xlfn.XLOOKUP(Chitieu[[#This Row],[ID NCC]],Data_TongTram2[ID NCC],Data_TongTram2[Tên NCC]))</f>
        <v>HKD Bùi Văn Dương</v>
      </c>
      <c r="F190" s="211" t="str">
        <f>Chitieu[[#This Row],[ID NCC]]&amp;Chitieu[[#This Row],[Trạm/DTR]]</f>
        <v>001J3000002HLZuIAOKhánh Nga</v>
      </c>
      <c r="G190" s="211" t="s">
        <v>81</v>
      </c>
      <c r="H190" s="211" t="str">
        <f>_xlfn.XLOOKUP(Chitieu[[#This Row],[Loại hàng]],Table59[Column1],Table59[Qui đổi])</f>
        <v>PET chai</v>
      </c>
      <c r="I190" s="211">
        <v>50</v>
      </c>
      <c r="K190" s="211">
        <f>SUMIFS(Table10[Sản lượng Tấn],Table10[Ghi chú],Chitieu[[#This Row],[qui đổi ]],Table10[Column1],Chitieu[[#This Row],[Column1]])</f>
        <v>0</v>
      </c>
      <c r="L190" s="396">
        <f>IFERROR((Chitieu[[#This Row],[Thực hiện]]/Chitieu[[#This Row],[Chỉ tiêu]]),0)</f>
        <v>0</v>
      </c>
      <c r="M190" s="396">
        <f>IFERROR((Chitieu[[#This Row],[Thực hiện]]/Chitieu[[#This Row],[PO]]),0)</f>
        <v>0</v>
      </c>
      <c r="N190" s="397">
        <f>IF(Chitieu[[#This Row],[PO Đạt 90%]]&gt;=90%,1,0)</f>
        <v>0</v>
      </c>
      <c r="O190" s="397">
        <f>IF(COUNTIFS($E$4:E190,E190,$A$4:A190,"Trạm")=1,1,0)</f>
        <v>0</v>
      </c>
      <c r="P190" s="397">
        <f>IF(Chitieu[[#This Row],[PO]]&gt;0,1,0)</f>
        <v>0</v>
      </c>
      <c r="Q190" s="397" t="str">
        <f>_xlfn.XLOOKUP(Chitieu[[#This Row],[Tỉnh]],Table9[Tỉnh cũ],Table9[Giám Sát])</f>
        <v>Đặng Nguyễn Hoàng Lộc</v>
      </c>
      <c r="R190" s="397" t="str">
        <f>_xlfn.XLOOKUP(Chitieu[[#This Row],[Tỉnh]],Table9[Tỉnh cũ],Table9[Thị Trường])</f>
        <v>Nguyễn Văn Phú</v>
      </c>
      <c r="S190" s="397" t="str">
        <f>_xlfn.XLOOKUP(Chitieu[[#This Row],[Tỉnh]],Table9[Tỉnh cũ],Table9[Khu vực])</f>
        <v>TP. Hồ Chí Minh</v>
      </c>
      <c r="T190" s="397" t="str">
        <f>IF(Chitieu[[#This Row],[Trạm/DTR]]="DTR","DTR","Trạm")</f>
        <v>Trạm</v>
      </c>
      <c r="U190" s="397" t="str">
        <f>IF(Chitieu[[#This Row],[Trạm/DTR]]="DTR",_xlfn.XLOOKUP(Chitieu[[#This Row],[ID NCC]],DS_NCC_DTR[ID NCC],DS_NCC_DTR[Tỉnh cũ]),_xlfn.XLOOKUP(Chitieu[[#This Row],[ID NCC]],Data_TongTram2[ID NCC],Data_TongTram2[Tỉnh cũ]))</f>
        <v>Bình Dương</v>
      </c>
    </row>
    <row r="191" spans="1:21" hidden="1" x14ac:dyDescent="0.3">
      <c r="A191" s="211" t="s">
        <v>608</v>
      </c>
      <c r="B191" s="211" t="str">
        <f>IF(Chitieu[[#This Row],[Trạm/DTR]]="DTR","",_xlfn.XLOOKUP(Chitieu[[#This Row],[Trạm/DTR]],Table16[Trạm],Table16[[Admin ]]))</f>
        <v>Nguyễn Thị Ngọc Bích</v>
      </c>
      <c r="C191" s="211" t="str">
        <f>IF(Chitieu[[#This Row],[Trạm/DTR]]="DTR",_xlfn.XLOOKUP(Chitieu[[#This Row],[ID NCC]],DS_NCC_DTR[ID NCC],DS_NCC_DTR[Admin miền]),_xlfn.XLOOKUP(Chitieu[[#This Row],[ID NCC]],Data_TongTram2[ID NCC],Data_TongTram2[Admin Miền]))</f>
        <v>Nguyễn Hoàng Thúy</v>
      </c>
      <c r="D191" s="211" t="s">
        <v>1693</v>
      </c>
      <c r="E191" s="211" t="str">
        <f>IF(Chitieu[[#This Row],[Trạm/DTR]]="DTR",_xlfn.XLOOKUP(Chitieu[[#This Row],[ID NCC]],DS_NCC_DTR[ID NCC],DS_NCC_DTR[Tên NCC]),_xlfn.XLOOKUP(Chitieu[[#This Row],[ID NCC]],Data_TongTram2[ID NCC],Data_TongTram2[Tên NCC]))</f>
        <v>CÔNG TY AN HƯNG</v>
      </c>
      <c r="F191" s="211" t="str">
        <f>Chitieu[[#This Row],[ID NCC]]&amp;Chitieu[[#This Row],[Trạm/DTR]]</f>
        <v>001J3000007XNgaIAGKhánh Nga</v>
      </c>
      <c r="G191" s="211" t="s">
        <v>81</v>
      </c>
      <c r="H191" s="211" t="str">
        <f>_xlfn.XLOOKUP(Chitieu[[#This Row],[Loại hàng]],Table59[Column1],Table59[Qui đổi])</f>
        <v>PET chai</v>
      </c>
      <c r="I191" s="211">
        <v>40</v>
      </c>
      <c r="K191" s="211">
        <f>SUMIFS(Table10[Sản lượng Tấn],Table10[Ghi chú],Chitieu[[#This Row],[qui đổi ]],Table10[Column1],Chitieu[[#This Row],[Column1]])</f>
        <v>47.285000000000004</v>
      </c>
      <c r="L191" s="396">
        <f>IFERROR((Chitieu[[#This Row],[Thực hiện]]/Chitieu[[#This Row],[Chỉ tiêu]]),0)</f>
        <v>1.1821250000000001</v>
      </c>
      <c r="M191" s="396">
        <f>IFERROR((Chitieu[[#This Row],[Thực hiện]]/Chitieu[[#This Row],[PO]]),0)</f>
        <v>0</v>
      </c>
      <c r="N191" s="397">
        <f>IF(Chitieu[[#This Row],[PO Đạt 90%]]&gt;=90%,1,0)</f>
        <v>0</v>
      </c>
      <c r="O191" s="397">
        <f>IF(COUNTIFS($E$4:E191,E191,$A$4:A191,"Trạm")=1,1,0)</f>
        <v>0</v>
      </c>
      <c r="P191" s="397">
        <f>IF(Chitieu[[#This Row],[PO]]&gt;0,1,0)</f>
        <v>0</v>
      </c>
      <c r="Q191" s="397" t="str">
        <f>_xlfn.XLOOKUP(Chitieu[[#This Row],[Tỉnh]],Table9[Tỉnh cũ],Table9[Giám Sát])</f>
        <v>Đặng Nguyễn Hoàng Lộc</v>
      </c>
      <c r="R191" s="397" t="str">
        <f>_xlfn.XLOOKUP(Chitieu[[#This Row],[Tỉnh]],Table9[Tỉnh cũ],Table9[Thị Trường])</f>
        <v>Bùi Vũ Thanh Huy</v>
      </c>
      <c r="S191" s="397" t="str">
        <f>_xlfn.XLOOKUP(Chitieu[[#This Row],[Tỉnh]],Table9[Tỉnh cũ],Table9[Khu vực])</f>
        <v>TP. Hồ Chí Minh</v>
      </c>
      <c r="T191" s="397" t="str">
        <f>IF(Chitieu[[#This Row],[Trạm/DTR]]="DTR","DTR","Trạm")</f>
        <v>Trạm</v>
      </c>
      <c r="U191" s="397" t="str">
        <f>IF(Chitieu[[#This Row],[Trạm/DTR]]="DTR",_xlfn.XLOOKUP(Chitieu[[#This Row],[ID NCC]],DS_NCC_DTR[ID NCC],DS_NCC_DTR[Tỉnh cũ]),_xlfn.XLOOKUP(Chitieu[[#This Row],[ID NCC]],Data_TongTram2[ID NCC],Data_TongTram2[Tỉnh cũ]))</f>
        <v>TP. Hồ Chí Minh</v>
      </c>
    </row>
    <row r="192" spans="1:21" hidden="1" x14ac:dyDescent="0.3">
      <c r="A192" s="211" t="s">
        <v>608</v>
      </c>
      <c r="B192" s="211" t="str">
        <f>IF(Chitieu[[#This Row],[Trạm/DTR]]="DTR","",_xlfn.XLOOKUP(Chitieu[[#This Row],[Trạm/DTR]],Table16[Trạm],Table16[[Admin ]]))</f>
        <v>Nguyễn Thị Ngọc Bích</v>
      </c>
      <c r="C192" s="211" t="str">
        <f>IF(Chitieu[[#This Row],[Trạm/DTR]]="DTR",_xlfn.XLOOKUP(Chitieu[[#This Row],[ID NCC]],DS_NCC_DTR[ID NCC],DS_NCC_DTR[Admin miền]),_xlfn.XLOOKUP(Chitieu[[#This Row],[ID NCC]],Data_TongTram2[ID NCC],Data_TongTram2[Admin Miền]))</f>
        <v>Phạm Thị Thúy Duy</v>
      </c>
      <c r="D192" s="211" t="s">
        <v>1716</v>
      </c>
      <c r="E192" s="211" t="str">
        <f>IF(Chitieu[[#This Row],[Trạm/DTR]]="DTR",_xlfn.XLOOKUP(Chitieu[[#This Row],[ID NCC]],DS_NCC_DTR[ID NCC],DS_NCC_DTR[Tên NCC]),_xlfn.XLOOKUP(Chitieu[[#This Row],[ID NCC]],Data_TongTram2[ID NCC],Data_TongTram2[Tên NCC]))</f>
        <v>NCC Chị Ngọc Tháp Mười</v>
      </c>
      <c r="F192" s="211" t="str">
        <f>Chitieu[[#This Row],[ID NCC]]&amp;Chitieu[[#This Row],[Trạm/DTR]]</f>
        <v>001dc00001xt0uZAAQKhánh Nga</v>
      </c>
      <c r="G192" s="211" t="s">
        <v>81</v>
      </c>
      <c r="H192" s="211" t="str">
        <f>_xlfn.XLOOKUP(Chitieu[[#This Row],[Loại hàng]],Table59[Column1],Table59[Qui đổi])</f>
        <v>PET chai</v>
      </c>
      <c r="I192" s="211">
        <v>10</v>
      </c>
      <c r="K192" s="211">
        <f>SUMIFS(Table10[Sản lượng Tấn],Table10[Ghi chú],Chitieu[[#This Row],[qui đổi ]],Table10[Column1],Chitieu[[#This Row],[Column1]])</f>
        <v>9.1720000000000006</v>
      </c>
      <c r="L192" s="396">
        <f>IFERROR((Chitieu[[#This Row],[Thực hiện]]/Chitieu[[#This Row],[Chỉ tiêu]]),0)</f>
        <v>0.91720000000000002</v>
      </c>
      <c r="M192" s="396">
        <f>IFERROR((Chitieu[[#This Row],[Thực hiện]]/Chitieu[[#This Row],[PO]]),0)</f>
        <v>0</v>
      </c>
      <c r="N192" s="397">
        <f>IF(Chitieu[[#This Row],[PO Đạt 90%]]&gt;=90%,1,0)</f>
        <v>0</v>
      </c>
      <c r="O192" s="397">
        <f>IF(COUNTIFS($E$4:E192,E192,$A$4:A192,"Trạm")=1,1,0)</f>
        <v>0</v>
      </c>
      <c r="P192" s="397">
        <f>IF(Chitieu[[#This Row],[PO]]&gt;0,1,0)</f>
        <v>0</v>
      </c>
      <c r="Q192" s="397" t="str">
        <f>_xlfn.XLOOKUP(Chitieu[[#This Row],[Tỉnh]],Table9[Tỉnh cũ],Table9[Giám Sát])</f>
        <v>Nguyễn Thành Dân</v>
      </c>
      <c r="R192" s="397" t="str">
        <f>_xlfn.XLOOKUP(Chitieu[[#This Row],[Tỉnh]],Table9[Tỉnh cũ],Table9[Thị Trường])</f>
        <v>Lâm Đỗ Anh Hào</v>
      </c>
      <c r="S192" s="397" t="str">
        <f>_xlfn.XLOOKUP(Chitieu[[#This Row],[Tỉnh]],Table9[Tỉnh cũ],Table9[Khu vực])</f>
        <v>Miền Tây 1</v>
      </c>
      <c r="T192" s="397" t="str">
        <f>IF(Chitieu[[#This Row],[Trạm/DTR]]="DTR","DTR","Trạm")</f>
        <v>Trạm</v>
      </c>
      <c r="U192" s="397" t="str">
        <f>IF(Chitieu[[#This Row],[Trạm/DTR]]="DTR",_xlfn.XLOOKUP(Chitieu[[#This Row],[ID NCC]],DS_NCC_DTR[ID NCC],DS_NCC_DTR[Tỉnh cũ]),_xlfn.XLOOKUP(Chitieu[[#This Row],[ID NCC]],Data_TongTram2[ID NCC],Data_TongTram2[Tỉnh cũ]))</f>
        <v>Đồng Tháp</v>
      </c>
    </row>
    <row r="193" spans="1:21" hidden="1" x14ac:dyDescent="0.3">
      <c r="A193" s="211" t="s">
        <v>608</v>
      </c>
      <c r="B193" s="211" t="str">
        <f>IF(Chitieu[[#This Row],[Trạm/DTR]]="DTR","",_xlfn.XLOOKUP(Chitieu[[#This Row],[Trạm/DTR]],Table16[Trạm],Table16[[Admin ]]))</f>
        <v>Nguyễn Thị Ngọc Bích</v>
      </c>
      <c r="C193" s="211" t="str">
        <f>IF(Chitieu[[#This Row],[Trạm/DTR]]="DTR",_xlfn.XLOOKUP(Chitieu[[#This Row],[ID NCC]],DS_NCC_DTR[ID NCC],DS_NCC_DTR[Admin miền]),_xlfn.XLOOKUP(Chitieu[[#This Row],[ID NCC]],Data_TongTram2[ID NCC],Data_TongTram2[Admin Miền]))</f>
        <v>Phạm Thị Thúy Duy</v>
      </c>
      <c r="D193" s="211" t="s">
        <v>480</v>
      </c>
      <c r="E193" s="211" t="str">
        <f>IF(Chitieu[[#This Row],[Trạm/DTR]]="DTR",_xlfn.XLOOKUP(Chitieu[[#This Row],[ID NCC]],DS_NCC_DTR[ID NCC],DS_NCC_DTR[Tên NCC]),_xlfn.XLOOKUP(Chitieu[[#This Row],[ID NCC]],Data_TongTram2[ID NCC],Data_TongTram2[Tên NCC]))</f>
        <v>Hộ Kinh Doanh Thành Thúy</v>
      </c>
      <c r="F193" s="211" t="str">
        <f>Chitieu[[#This Row],[ID NCC]]&amp;Chitieu[[#This Row],[Trạm/DTR]]</f>
        <v>001J3000002HLcDIAWKhánh Nga</v>
      </c>
      <c r="G193" s="211" t="s">
        <v>81</v>
      </c>
      <c r="H193" s="211" t="str">
        <f>_xlfn.XLOOKUP(Chitieu[[#This Row],[Loại hàng]],Table59[Column1],Table59[Qui đổi])</f>
        <v>PET chai</v>
      </c>
      <c r="I193" s="211">
        <v>10</v>
      </c>
      <c r="K193" s="211">
        <f>SUMIFS(Table10[Sản lượng Tấn],Table10[Ghi chú],Chitieu[[#This Row],[qui đổi ]],Table10[Column1],Chitieu[[#This Row],[Column1]])</f>
        <v>12.167</v>
      </c>
      <c r="L193" s="396">
        <f>IFERROR((Chitieu[[#This Row],[Thực hiện]]/Chitieu[[#This Row],[Chỉ tiêu]]),0)</f>
        <v>1.2166999999999999</v>
      </c>
      <c r="M193" s="396">
        <f>IFERROR((Chitieu[[#This Row],[Thực hiện]]/Chitieu[[#This Row],[PO]]),0)</f>
        <v>0</v>
      </c>
      <c r="N193" s="397">
        <f>IF(Chitieu[[#This Row],[PO Đạt 90%]]&gt;=90%,1,0)</f>
        <v>0</v>
      </c>
      <c r="O193" s="397">
        <f>IF(COUNTIFS($E$4:E193,E193,$A$4:A193,"Trạm")=1,1,0)</f>
        <v>0</v>
      </c>
      <c r="P193" s="397">
        <f>IF(Chitieu[[#This Row],[PO]]&gt;0,1,0)</f>
        <v>0</v>
      </c>
      <c r="Q193" s="397" t="str">
        <f>_xlfn.XLOOKUP(Chitieu[[#This Row],[Tỉnh]],Table9[Tỉnh cũ],Table9[Giám Sát])</f>
        <v>Nguyễn Thành Dân</v>
      </c>
      <c r="R193" s="397" t="str">
        <f>_xlfn.XLOOKUP(Chitieu[[#This Row],[Tỉnh]],Table9[Tỉnh cũ],Table9[Thị Trường])</f>
        <v>Lâm Đỗ Anh Hào</v>
      </c>
      <c r="S193" s="397" t="str">
        <f>_xlfn.XLOOKUP(Chitieu[[#This Row],[Tỉnh]],Table9[Tỉnh cũ],Table9[Khu vực])</f>
        <v>Miền Tây 1</v>
      </c>
      <c r="T193" s="397" t="str">
        <f>IF(Chitieu[[#This Row],[Trạm/DTR]]="DTR","DTR","Trạm")</f>
        <v>Trạm</v>
      </c>
      <c r="U193" s="397" t="str">
        <f>IF(Chitieu[[#This Row],[Trạm/DTR]]="DTR",_xlfn.XLOOKUP(Chitieu[[#This Row],[ID NCC]],DS_NCC_DTR[ID NCC],DS_NCC_DTR[Tỉnh cũ]),_xlfn.XLOOKUP(Chitieu[[#This Row],[ID NCC]],Data_TongTram2[ID NCC],Data_TongTram2[Tỉnh cũ]))</f>
        <v>Đồng Tháp</v>
      </c>
    </row>
    <row r="194" spans="1:21" hidden="1" x14ac:dyDescent="0.3">
      <c r="A194" s="211" t="s">
        <v>608</v>
      </c>
      <c r="B194" s="211" t="str">
        <f>IF(Chitieu[[#This Row],[Trạm/DTR]]="DTR","",_xlfn.XLOOKUP(Chitieu[[#This Row],[Trạm/DTR]],Table16[Trạm],Table16[[Admin ]]))</f>
        <v>Nguyễn Thị Ngọc Bích</v>
      </c>
      <c r="C194" s="211" t="str">
        <f>IF(Chitieu[[#This Row],[Trạm/DTR]]="DTR",_xlfn.XLOOKUP(Chitieu[[#This Row],[ID NCC]],DS_NCC_DTR[ID NCC],DS_NCC_DTR[Admin miền]),_xlfn.XLOOKUP(Chitieu[[#This Row],[ID NCC]],Data_TongTram2[ID NCC],Data_TongTram2[Admin Miền]))</f>
        <v>Phạm Thị Thúy Duy</v>
      </c>
      <c r="D194" s="211" t="s">
        <v>656</v>
      </c>
      <c r="E194" s="211" t="str">
        <f>IF(Chitieu[[#This Row],[Trạm/DTR]]="DTR",_xlfn.XLOOKUP(Chitieu[[#This Row],[ID NCC]],DS_NCC_DTR[ID NCC],DS_NCC_DTR[Tên NCC]),_xlfn.XLOOKUP(Chitieu[[#This Row],[ID NCC]],Data_TongTram2[ID NCC],Data_TongTram2[Tên NCC]))</f>
        <v>Anh Cường - Thủ Thừa</v>
      </c>
      <c r="F194" s="211" t="str">
        <f>Chitieu[[#This Row],[ID NCC]]&amp;Chitieu[[#This Row],[Trạm/DTR]]</f>
        <v>001dc0000187CqYAAUKhánh Nga</v>
      </c>
      <c r="G194" s="211" t="s">
        <v>81</v>
      </c>
      <c r="H194" s="211" t="str">
        <f>_xlfn.XLOOKUP(Chitieu[[#This Row],[Loại hàng]],Table59[Column1],Table59[Qui đổi])</f>
        <v>PET chai</v>
      </c>
      <c r="I194" s="211">
        <v>2</v>
      </c>
      <c r="K194" s="211">
        <f>SUMIFS(Table10[Sản lượng Tấn],Table10[Ghi chú],Chitieu[[#This Row],[qui đổi ]],Table10[Column1],Chitieu[[#This Row],[Column1]])</f>
        <v>0.40200000000000002</v>
      </c>
      <c r="L194" s="396">
        <f>IFERROR((Chitieu[[#This Row],[Thực hiện]]/Chitieu[[#This Row],[Chỉ tiêu]]),0)</f>
        <v>0.20100000000000001</v>
      </c>
      <c r="M194" s="396">
        <f>IFERROR((Chitieu[[#This Row],[Thực hiện]]/Chitieu[[#This Row],[PO]]),0)</f>
        <v>0</v>
      </c>
      <c r="N194" s="397">
        <f>IF(Chitieu[[#This Row],[PO Đạt 90%]]&gt;=90%,1,0)</f>
        <v>0</v>
      </c>
      <c r="O194" s="397">
        <f>IF(COUNTIFS($E$4:E194,E194,$A$4:A194,"Trạm")=1,1,0)</f>
        <v>0</v>
      </c>
      <c r="P194" s="397">
        <f>IF(Chitieu[[#This Row],[PO]]&gt;0,1,0)</f>
        <v>0</v>
      </c>
      <c r="Q194" s="397" t="str">
        <f>_xlfn.XLOOKUP(Chitieu[[#This Row],[Tỉnh]],Table9[Tỉnh cũ],Table9[Giám Sát])</f>
        <v>Nguyễn Thành Dân</v>
      </c>
      <c r="R194" s="397" t="str">
        <f>_xlfn.XLOOKUP(Chitieu[[#This Row],[Tỉnh]],Table9[Tỉnh cũ],Table9[Thị Trường])</f>
        <v>Nguyễn Duy Tân</v>
      </c>
      <c r="S194" s="397" t="str">
        <f>_xlfn.XLOOKUP(Chitieu[[#This Row],[Tỉnh]],Table9[Tỉnh cũ],Table9[Khu vực])</f>
        <v>Miền Tây 1</v>
      </c>
      <c r="T194" s="397" t="str">
        <f>IF(Chitieu[[#This Row],[Trạm/DTR]]="DTR","DTR","Trạm")</f>
        <v>Trạm</v>
      </c>
      <c r="U194" s="397" t="str">
        <f>IF(Chitieu[[#This Row],[Trạm/DTR]]="DTR",_xlfn.XLOOKUP(Chitieu[[#This Row],[ID NCC]],DS_NCC_DTR[ID NCC],DS_NCC_DTR[Tỉnh cũ]),_xlfn.XLOOKUP(Chitieu[[#This Row],[ID NCC]],Data_TongTram2[ID NCC],Data_TongTram2[Tỉnh cũ]))</f>
        <v>Long An</v>
      </c>
    </row>
    <row r="195" spans="1:21" hidden="1" x14ac:dyDescent="0.3">
      <c r="A195" s="211" t="s">
        <v>608</v>
      </c>
      <c r="B195" s="211" t="str">
        <f>IF(Chitieu[[#This Row],[Trạm/DTR]]="DTR","",_xlfn.XLOOKUP(Chitieu[[#This Row],[Trạm/DTR]],Table16[Trạm],Table16[[Admin ]]))</f>
        <v>Nguyễn Thị Ngọc Bích</v>
      </c>
      <c r="C195" s="211" t="str">
        <f>IF(Chitieu[[#This Row],[Trạm/DTR]]="DTR",_xlfn.XLOOKUP(Chitieu[[#This Row],[ID NCC]],DS_NCC_DTR[ID NCC],DS_NCC_DTR[Admin miền]),_xlfn.XLOOKUP(Chitieu[[#This Row],[ID NCC]],Data_TongTram2[ID NCC],Data_TongTram2[Admin Miền]))</f>
        <v>Phạm Thị Thúy Duy</v>
      </c>
      <c r="D195" s="211" t="s">
        <v>1709</v>
      </c>
      <c r="E195" s="211" t="str">
        <f>IF(Chitieu[[#This Row],[Trạm/DTR]]="DTR",_xlfn.XLOOKUP(Chitieu[[#This Row],[ID NCC]],DS_NCC_DTR[ID NCC],DS_NCC_DTR[Tên NCC]),_xlfn.XLOOKUP(Chitieu[[#This Row],[ID NCC]],Data_TongTram2[ID NCC],Data_TongTram2[Tên NCC]))</f>
        <v>Anh Khiêm Thủ Thừa</v>
      </c>
      <c r="F195" s="211" t="str">
        <f>Chitieu[[#This Row],[ID NCC]]&amp;Chitieu[[#This Row],[Trạm/DTR]]</f>
        <v>001dc00001eEYTiAAOKhánh Nga</v>
      </c>
      <c r="G195" s="211" t="s">
        <v>81</v>
      </c>
      <c r="H195" s="211" t="str">
        <f>_xlfn.XLOOKUP(Chitieu[[#This Row],[Loại hàng]],Table59[Column1],Table59[Qui đổi])</f>
        <v>PET chai</v>
      </c>
      <c r="I195" s="211">
        <v>6</v>
      </c>
      <c r="K195" s="211">
        <f>SUMIFS(Table10[Sản lượng Tấn],Table10[Ghi chú],Chitieu[[#This Row],[qui đổi ]],Table10[Column1],Chitieu[[#This Row],[Column1]])</f>
        <v>0</v>
      </c>
      <c r="L195" s="396">
        <f>IFERROR((Chitieu[[#This Row],[Thực hiện]]/Chitieu[[#This Row],[Chỉ tiêu]]),0)</f>
        <v>0</v>
      </c>
      <c r="M195" s="396">
        <f>IFERROR((Chitieu[[#This Row],[Thực hiện]]/Chitieu[[#This Row],[PO]]),0)</f>
        <v>0</v>
      </c>
      <c r="N195" s="397">
        <f>IF(Chitieu[[#This Row],[PO Đạt 90%]]&gt;=90%,1,0)</f>
        <v>0</v>
      </c>
      <c r="O195" s="397">
        <f>IF(COUNTIFS($E$4:E195,E195,$A$4:A195,"Trạm")=1,1,0)</f>
        <v>0</v>
      </c>
      <c r="P195" s="397">
        <f>IF(Chitieu[[#This Row],[PO]]&gt;0,1,0)</f>
        <v>0</v>
      </c>
      <c r="Q195" s="397" t="str">
        <f>_xlfn.XLOOKUP(Chitieu[[#This Row],[Tỉnh]],Table9[Tỉnh cũ],Table9[Giám Sát])</f>
        <v>Nguyễn Thành Dân</v>
      </c>
      <c r="R195" s="397" t="str">
        <f>_xlfn.XLOOKUP(Chitieu[[#This Row],[Tỉnh]],Table9[Tỉnh cũ],Table9[Thị Trường])</f>
        <v>Nguyễn Duy Tân</v>
      </c>
      <c r="S195" s="397" t="str">
        <f>_xlfn.XLOOKUP(Chitieu[[#This Row],[Tỉnh]],Table9[Tỉnh cũ],Table9[Khu vực])</f>
        <v>Miền Tây 1</v>
      </c>
      <c r="T195" s="397" t="str">
        <f>IF(Chitieu[[#This Row],[Trạm/DTR]]="DTR","DTR","Trạm")</f>
        <v>Trạm</v>
      </c>
      <c r="U195" s="397" t="str">
        <f>IF(Chitieu[[#This Row],[Trạm/DTR]]="DTR",_xlfn.XLOOKUP(Chitieu[[#This Row],[ID NCC]],DS_NCC_DTR[ID NCC],DS_NCC_DTR[Tỉnh cũ]),_xlfn.XLOOKUP(Chitieu[[#This Row],[ID NCC]],Data_TongTram2[ID NCC],Data_TongTram2[Tỉnh cũ]))</f>
        <v>Long An</v>
      </c>
    </row>
    <row r="196" spans="1:21" hidden="1" x14ac:dyDescent="0.3">
      <c r="A196" s="211" t="s">
        <v>608</v>
      </c>
      <c r="B196" s="211" t="str">
        <f>IF(Chitieu[[#This Row],[Trạm/DTR]]="DTR","",_xlfn.XLOOKUP(Chitieu[[#This Row],[Trạm/DTR]],Table16[Trạm],Table16[[Admin ]]))</f>
        <v>Nguyễn Thị Ngọc Bích</v>
      </c>
      <c r="C196" s="211" t="str">
        <f>IF(Chitieu[[#This Row],[Trạm/DTR]]="DTR",_xlfn.XLOOKUP(Chitieu[[#This Row],[ID NCC]],DS_NCC_DTR[ID NCC],DS_NCC_DTR[Admin miền]),_xlfn.XLOOKUP(Chitieu[[#This Row],[ID NCC]],Data_TongTram2[ID NCC],Data_TongTram2[Admin Miền]))</f>
        <v>Phạm Thị Thúy Duy</v>
      </c>
      <c r="D196" s="211" t="s">
        <v>683</v>
      </c>
      <c r="E196" s="211" t="str">
        <f>IF(Chitieu[[#This Row],[Trạm/DTR]]="DTR",_xlfn.XLOOKUP(Chitieu[[#This Row],[ID NCC]],DS_NCC_DTR[ID NCC],DS_NCC_DTR[Tên NCC]),_xlfn.XLOOKUP(Chitieu[[#This Row],[ID NCC]],Data_TongTram2[ID NCC],Data_TongTram2[Tên NCC]))</f>
        <v>Anh Vân Long An</v>
      </c>
      <c r="F196" s="211" t="str">
        <f>Chitieu[[#This Row],[ID NCC]]&amp;Chitieu[[#This Row],[Trạm/DTR]]</f>
        <v>001dc00001HX7V3AALKhánh Nga</v>
      </c>
      <c r="G196" s="211" t="s">
        <v>81</v>
      </c>
      <c r="H196" s="211" t="str">
        <f>_xlfn.XLOOKUP(Chitieu[[#This Row],[Loại hàng]],Table59[Column1],Table59[Qui đổi])</f>
        <v>PET chai</v>
      </c>
      <c r="I196" s="211">
        <v>3</v>
      </c>
      <c r="K196" s="211">
        <f>SUMIFS(Table10[Sản lượng Tấn],Table10[Ghi chú],Chitieu[[#This Row],[qui đổi ]],Table10[Column1],Chitieu[[#This Row],[Column1]])</f>
        <v>0</v>
      </c>
      <c r="L196" s="396">
        <f>IFERROR((Chitieu[[#This Row],[Thực hiện]]/Chitieu[[#This Row],[Chỉ tiêu]]),0)</f>
        <v>0</v>
      </c>
      <c r="M196" s="396">
        <f>IFERROR((Chitieu[[#This Row],[Thực hiện]]/Chitieu[[#This Row],[PO]]),0)</f>
        <v>0</v>
      </c>
      <c r="N196" s="397">
        <f>IF(Chitieu[[#This Row],[PO Đạt 90%]]&gt;=90%,1,0)</f>
        <v>0</v>
      </c>
      <c r="O196" s="397">
        <f>IF(COUNTIFS($E$4:E196,E196,$A$4:A196,"Trạm")=1,1,0)</f>
        <v>0</v>
      </c>
      <c r="P196" s="397">
        <f>IF(Chitieu[[#This Row],[PO]]&gt;0,1,0)</f>
        <v>0</v>
      </c>
      <c r="Q196" s="397" t="str">
        <f>_xlfn.XLOOKUP(Chitieu[[#This Row],[Tỉnh]],Table9[Tỉnh cũ],Table9[Giám Sát])</f>
        <v>Nguyễn Thành Dân</v>
      </c>
      <c r="R196" s="397" t="str">
        <f>_xlfn.XLOOKUP(Chitieu[[#This Row],[Tỉnh]],Table9[Tỉnh cũ],Table9[Thị Trường])</f>
        <v>Nguyễn Duy Tân</v>
      </c>
      <c r="S196" s="397" t="str">
        <f>_xlfn.XLOOKUP(Chitieu[[#This Row],[Tỉnh]],Table9[Tỉnh cũ],Table9[Khu vực])</f>
        <v>Miền Tây 1</v>
      </c>
      <c r="T196" s="397" t="str">
        <f>IF(Chitieu[[#This Row],[Trạm/DTR]]="DTR","DTR","Trạm")</f>
        <v>Trạm</v>
      </c>
      <c r="U196" s="397" t="str">
        <f>IF(Chitieu[[#This Row],[Trạm/DTR]]="DTR",_xlfn.XLOOKUP(Chitieu[[#This Row],[ID NCC]],DS_NCC_DTR[ID NCC],DS_NCC_DTR[Tỉnh cũ]),_xlfn.XLOOKUP(Chitieu[[#This Row],[ID NCC]],Data_TongTram2[ID NCC],Data_TongTram2[Tỉnh cũ]))</f>
        <v>Long An</v>
      </c>
    </row>
    <row r="197" spans="1:21" hidden="1" x14ac:dyDescent="0.3">
      <c r="A197" s="211" t="s">
        <v>608</v>
      </c>
      <c r="B197" s="211" t="str">
        <f>IF(Chitieu[[#This Row],[Trạm/DTR]]="DTR","",_xlfn.XLOOKUP(Chitieu[[#This Row],[Trạm/DTR]],Table16[Trạm],Table16[[Admin ]]))</f>
        <v>Nguyễn Thị Ngọc Bích</v>
      </c>
      <c r="C197" s="211" t="str">
        <f>IF(Chitieu[[#This Row],[Trạm/DTR]]="DTR",_xlfn.XLOOKUP(Chitieu[[#This Row],[ID NCC]],DS_NCC_DTR[ID NCC],DS_NCC_DTR[Admin miền]),_xlfn.XLOOKUP(Chitieu[[#This Row],[ID NCC]],Data_TongTram2[ID NCC],Data_TongTram2[Admin Miền]))</f>
        <v>Phạm Thị Thúy Duy</v>
      </c>
      <c r="D197" s="211" t="s">
        <v>678</v>
      </c>
      <c r="E197" s="211" t="str">
        <f>IF(Chitieu[[#This Row],[Trạm/DTR]]="DTR",_xlfn.XLOOKUP(Chitieu[[#This Row],[ID NCC]],DS_NCC_DTR[ID NCC],DS_NCC_DTR[Tên NCC]),_xlfn.XLOOKUP(Chitieu[[#This Row],[ID NCC]],Data_TongTram2[ID NCC],Data_TongTram2[Tên NCC]))</f>
        <v>Chị Như - Ta</v>
      </c>
      <c r="F197" s="211" t="str">
        <f>Chitieu[[#This Row],[ID NCC]]&amp;Chitieu[[#This Row],[Trạm/DTR]]</f>
        <v>001dc00001NMtzNAATKhánh Nga</v>
      </c>
      <c r="G197" s="211" t="s">
        <v>81</v>
      </c>
      <c r="H197" s="211" t="str">
        <f>_xlfn.XLOOKUP(Chitieu[[#This Row],[Loại hàng]],Table59[Column1],Table59[Qui đổi])</f>
        <v>PET chai</v>
      </c>
      <c r="I197" s="211">
        <v>2</v>
      </c>
      <c r="K197" s="211">
        <f>SUMIFS(Table10[Sản lượng Tấn],Table10[Ghi chú],Chitieu[[#This Row],[qui đổi ]],Table10[Column1],Chitieu[[#This Row],[Column1]])</f>
        <v>1.544</v>
      </c>
      <c r="L197" s="396">
        <f>IFERROR((Chitieu[[#This Row],[Thực hiện]]/Chitieu[[#This Row],[Chỉ tiêu]]),0)</f>
        <v>0.77200000000000002</v>
      </c>
      <c r="M197" s="396">
        <f>IFERROR((Chitieu[[#This Row],[Thực hiện]]/Chitieu[[#This Row],[PO]]),0)</f>
        <v>0</v>
      </c>
      <c r="N197" s="397">
        <f>IF(Chitieu[[#This Row],[PO Đạt 90%]]&gt;=90%,1,0)</f>
        <v>0</v>
      </c>
      <c r="O197" s="397">
        <f>IF(COUNTIFS($E$4:E197,E197,$A$4:A197,"Trạm")=1,1,0)</f>
        <v>0</v>
      </c>
      <c r="P197" s="397">
        <f>IF(Chitieu[[#This Row],[PO]]&gt;0,1,0)</f>
        <v>0</v>
      </c>
      <c r="Q197" s="397" t="str">
        <f>_xlfn.XLOOKUP(Chitieu[[#This Row],[Tỉnh]],Table9[Tỉnh cũ],Table9[Giám Sát])</f>
        <v>Nguyễn Thành Dân</v>
      </c>
      <c r="R197" s="397" t="str">
        <f>_xlfn.XLOOKUP(Chitieu[[#This Row],[Tỉnh]],Table9[Tỉnh cũ],Table9[Thị Trường])</f>
        <v>Nguyễn Duy Tân</v>
      </c>
      <c r="S197" s="397" t="str">
        <f>_xlfn.XLOOKUP(Chitieu[[#This Row],[Tỉnh]],Table9[Tỉnh cũ],Table9[Khu vực])</f>
        <v>Miền Tây 1</v>
      </c>
      <c r="T197" s="397" t="str">
        <f>IF(Chitieu[[#This Row],[Trạm/DTR]]="DTR","DTR","Trạm")</f>
        <v>Trạm</v>
      </c>
      <c r="U197" s="397" t="str">
        <f>IF(Chitieu[[#This Row],[Trạm/DTR]]="DTR",_xlfn.XLOOKUP(Chitieu[[#This Row],[ID NCC]],DS_NCC_DTR[ID NCC],DS_NCC_DTR[Tỉnh cũ]),_xlfn.XLOOKUP(Chitieu[[#This Row],[ID NCC]],Data_TongTram2[ID NCC],Data_TongTram2[Tỉnh cũ]))</f>
        <v>Long An</v>
      </c>
    </row>
    <row r="198" spans="1:21" hidden="1" x14ac:dyDescent="0.3">
      <c r="A198" s="211" t="s">
        <v>608</v>
      </c>
      <c r="B198" s="211" t="str">
        <f>IF(Chitieu[[#This Row],[Trạm/DTR]]="DTR","",_xlfn.XLOOKUP(Chitieu[[#This Row],[Trạm/DTR]],Table16[Trạm],Table16[[Admin ]]))</f>
        <v>Nguyễn Thị Ngọc Bích</v>
      </c>
      <c r="C198" s="211" t="str">
        <f>IF(Chitieu[[#This Row],[Trạm/DTR]]="DTR",_xlfn.XLOOKUP(Chitieu[[#This Row],[ID NCC]],DS_NCC_DTR[ID NCC],DS_NCC_DTR[Admin miền]),_xlfn.XLOOKUP(Chitieu[[#This Row],[ID NCC]],Data_TongTram2[ID NCC],Data_TongTram2[Admin Miền]))</f>
        <v>Phạm Thị Thúy Duy</v>
      </c>
      <c r="D198" s="211" t="s">
        <v>654</v>
      </c>
      <c r="E198" s="211" t="str">
        <f>IF(Chitieu[[#This Row],[Trạm/DTR]]="DTR",_xlfn.XLOOKUP(Chitieu[[#This Row],[ID NCC]],DS_NCC_DTR[ID NCC],DS_NCC_DTR[Tên NCC]),_xlfn.XLOOKUP(Chitieu[[#This Row],[ID NCC]],Data_TongTram2[ID NCC],Data_TongTram2[Tên NCC]))</f>
        <v>Chị Phượng Tân Trụ</v>
      </c>
      <c r="F198" s="211" t="str">
        <f>Chitieu[[#This Row],[ID NCC]]&amp;Chitieu[[#This Row],[Trạm/DTR]]</f>
        <v>001J3000002HLfxIAGKhánh Nga</v>
      </c>
      <c r="G198" s="211" t="s">
        <v>81</v>
      </c>
      <c r="H198" s="211" t="str">
        <f>_xlfn.XLOOKUP(Chitieu[[#This Row],[Loại hàng]],Table59[Column1],Table59[Qui đổi])</f>
        <v>PET chai</v>
      </c>
      <c r="I198" s="211">
        <v>20</v>
      </c>
      <c r="K198" s="211">
        <f>SUMIFS(Table10[Sản lượng Tấn],Table10[Ghi chú],Chitieu[[#This Row],[qui đổi ]],Table10[Column1],Chitieu[[#This Row],[Column1]])</f>
        <v>7.9409999999999981</v>
      </c>
      <c r="L198" s="396">
        <f>IFERROR((Chitieu[[#This Row],[Thực hiện]]/Chitieu[[#This Row],[Chỉ tiêu]]),0)</f>
        <v>0.3970499999999999</v>
      </c>
      <c r="M198" s="396">
        <f>IFERROR((Chitieu[[#This Row],[Thực hiện]]/Chitieu[[#This Row],[PO]]),0)</f>
        <v>0</v>
      </c>
      <c r="N198" s="397">
        <f>IF(Chitieu[[#This Row],[PO Đạt 90%]]&gt;=90%,1,0)</f>
        <v>0</v>
      </c>
      <c r="O198" s="397">
        <f>IF(COUNTIFS($E$4:E198,E198,$A$4:A198,"Trạm")=1,1,0)</f>
        <v>0</v>
      </c>
      <c r="P198" s="397">
        <f>IF(Chitieu[[#This Row],[PO]]&gt;0,1,0)</f>
        <v>0</v>
      </c>
      <c r="Q198" s="397" t="str">
        <f>_xlfn.XLOOKUP(Chitieu[[#This Row],[Tỉnh]],Table9[Tỉnh cũ],Table9[Giám Sát])</f>
        <v>Nguyễn Thành Dân</v>
      </c>
      <c r="R198" s="397" t="str">
        <f>_xlfn.XLOOKUP(Chitieu[[#This Row],[Tỉnh]],Table9[Tỉnh cũ],Table9[Thị Trường])</f>
        <v>Nguyễn Duy Tân</v>
      </c>
      <c r="S198" s="397" t="str">
        <f>_xlfn.XLOOKUP(Chitieu[[#This Row],[Tỉnh]],Table9[Tỉnh cũ],Table9[Khu vực])</f>
        <v>Miền Tây 1</v>
      </c>
      <c r="T198" s="397" t="str">
        <f>IF(Chitieu[[#This Row],[Trạm/DTR]]="DTR","DTR","Trạm")</f>
        <v>Trạm</v>
      </c>
      <c r="U198" s="397" t="str">
        <f>IF(Chitieu[[#This Row],[Trạm/DTR]]="DTR",_xlfn.XLOOKUP(Chitieu[[#This Row],[ID NCC]],DS_NCC_DTR[ID NCC],DS_NCC_DTR[Tỉnh cũ]),_xlfn.XLOOKUP(Chitieu[[#This Row],[ID NCC]],Data_TongTram2[ID NCC],Data_TongTram2[Tỉnh cũ]))</f>
        <v>Long An</v>
      </c>
    </row>
    <row r="199" spans="1:21" hidden="1" x14ac:dyDescent="0.3">
      <c r="A199" s="211" t="s">
        <v>608</v>
      </c>
      <c r="B199" s="211" t="str">
        <f>IF(Chitieu[[#This Row],[Trạm/DTR]]="DTR","",_xlfn.XLOOKUP(Chitieu[[#This Row],[Trạm/DTR]],Table16[Trạm],Table16[[Admin ]]))</f>
        <v>Nguyễn Thị Ngọc Bích</v>
      </c>
      <c r="C199" s="211" t="str">
        <f>IF(Chitieu[[#This Row],[Trạm/DTR]]="DTR",_xlfn.XLOOKUP(Chitieu[[#This Row],[ID NCC]],DS_NCC_DTR[ID NCC],DS_NCC_DTR[Admin miền]),_xlfn.XLOOKUP(Chitieu[[#This Row],[ID NCC]],Data_TongTram2[ID NCC],Data_TongTram2[Admin Miền]))</f>
        <v>Phạm Thị Thúy Duy</v>
      </c>
      <c r="D199" s="211" t="s">
        <v>1624</v>
      </c>
      <c r="E199" s="211" t="str">
        <f>IF(Chitieu[[#This Row],[Trạm/DTR]]="DTR",_xlfn.XLOOKUP(Chitieu[[#This Row],[ID NCC]],DS_NCC_DTR[ID NCC],DS_NCC_DTR[Tên NCC]),_xlfn.XLOOKUP(Chitieu[[#This Row],[ID NCC]],Data_TongTram2[ID NCC],Data_TongTram2[Tên NCC]))</f>
        <v>Anh Đông Thạnh Hóa</v>
      </c>
      <c r="F199" s="211" t="str">
        <f>Chitieu[[#This Row],[ID NCC]]&amp;Chitieu[[#This Row],[Trạm/DTR]]</f>
        <v>001J3000005FsE0IAKKhánh Nga</v>
      </c>
      <c r="G199" s="211" t="s">
        <v>81</v>
      </c>
      <c r="H199" s="211" t="str">
        <f>_xlfn.XLOOKUP(Chitieu[[#This Row],[Loại hàng]],Table59[Column1],Table59[Qui đổi])</f>
        <v>PET chai</v>
      </c>
      <c r="I199" s="211">
        <v>2</v>
      </c>
      <c r="K199" s="211">
        <f>SUMIFS(Table10[Sản lượng Tấn],Table10[Ghi chú],Chitieu[[#This Row],[qui đổi ]],Table10[Column1],Chitieu[[#This Row],[Column1]])</f>
        <v>0</v>
      </c>
      <c r="L199" s="396">
        <f>IFERROR((Chitieu[[#This Row],[Thực hiện]]/Chitieu[[#This Row],[Chỉ tiêu]]),0)</f>
        <v>0</v>
      </c>
      <c r="M199" s="396">
        <f>IFERROR((Chitieu[[#This Row],[Thực hiện]]/Chitieu[[#This Row],[PO]]),0)</f>
        <v>0</v>
      </c>
      <c r="N199" s="397">
        <f>IF(Chitieu[[#This Row],[PO Đạt 90%]]&gt;=90%,1,0)</f>
        <v>0</v>
      </c>
      <c r="O199" s="397">
        <f>IF(COUNTIFS($E$4:E199,E199,$A$4:A199,"Trạm")=1,1,0)</f>
        <v>0</v>
      </c>
      <c r="P199" s="397">
        <f>IF(Chitieu[[#This Row],[PO]]&gt;0,1,0)</f>
        <v>0</v>
      </c>
      <c r="Q199" s="397" t="str">
        <f>_xlfn.XLOOKUP(Chitieu[[#This Row],[Tỉnh]],Table9[Tỉnh cũ],Table9[Giám Sát])</f>
        <v>Nguyễn Thành Dân</v>
      </c>
      <c r="R199" s="397" t="str">
        <f>_xlfn.XLOOKUP(Chitieu[[#This Row],[Tỉnh]],Table9[Tỉnh cũ],Table9[Thị Trường])</f>
        <v>Nguyễn Duy Tân</v>
      </c>
      <c r="S199" s="397" t="str">
        <f>_xlfn.XLOOKUP(Chitieu[[#This Row],[Tỉnh]],Table9[Tỉnh cũ],Table9[Khu vực])</f>
        <v>Miền Tây 1</v>
      </c>
      <c r="T199" s="397" t="str">
        <f>IF(Chitieu[[#This Row],[Trạm/DTR]]="DTR","DTR","Trạm")</f>
        <v>Trạm</v>
      </c>
      <c r="U199" s="397" t="str">
        <f>IF(Chitieu[[#This Row],[Trạm/DTR]]="DTR",_xlfn.XLOOKUP(Chitieu[[#This Row],[ID NCC]],DS_NCC_DTR[ID NCC],DS_NCC_DTR[Tỉnh cũ]),_xlfn.XLOOKUP(Chitieu[[#This Row],[ID NCC]],Data_TongTram2[ID NCC],Data_TongTram2[Tỉnh cũ]))</f>
        <v>Long An</v>
      </c>
    </row>
    <row r="200" spans="1:21" hidden="1" x14ac:dyDescent="0.3">
      <c r="A200" s="211" t="s">
        <v>608</v>
      </c>
      <c r="B200" s="211" t="str">
        <f>IF(Chitieu[[#This Row],[Trạm/DTR]]="DTR","",_xlfn.XLOOKUP(Chitieu[[#This Row],[Trạm/DTR]],Table16[Trạm],Table16[[Admin ]]))</f>
        <v>Nguyễn Thị Ngọc Bích</v>
      </c>
      <c r="C200" s="211" t="str">
        <f>IF(Chitieu[[#This Row],[Trạm/DTR]]="DTR",_xlfn.XLOOKUP(Chitieu[[#This Row],[ID NCC]],DS_NCC_DTR[ID NCC],DS_NCC_DTR[Admin miền]),_xlfn.XLOOKUP(Chitieu[[#This Row],[ID NCC]],Data_TongTram2[ID NCC],Data_TongTram2[Admin Miền]))</f>
        <v>Phạm Thị Thúy Duy</v>
      </c>
      <c r="D200" s="211" t="s">
        <v>1267</v>
      </c>
      <c r="E200" s="211" t="str">
        <f>IF(Chitieu[[#This Row],[Trạm/DTR]]="DTR",_xlfn.XLOOKUP(Chitieu[[#This Row],[ID NCC]],DS_NCC_DTR[ID NCC],DS_NCC_DTR[Tên NCC]),_xlfn.XLOOKUP(Chitieu[[#This Row],[ID NCC]],Data_TongTram2[ID NCC],Data_TongTram2[Tên NCC]))</f>
        <v>Chị Phượng - Tân Thạnh</v>
      </c>
      <c r="F200" s="211" t="str">
        <f>Chitieu[[#This Row],[ID NCC]]&amp;Chitieu[[#This Row],[Trạm/DTR]]</f>
        <v>001J3000005GJfsIAGKhánh Nga</v>
      </c>
      <c r="G200" s="211" t="s">
        <v>81</v>
      </c>
      <c r="H200" s="211" t="str">
        <f>_xlfn.XLOOKUP(Chitieu[[#This Row],[Loại hàng]],Table59[Column1],Table59[Qui đổi])</f>
        <v>PET chai</v>
      </c>
      <c r="I200" s="211">
        <v>10</v>
      </c>
      <c r="K200" s="211">
        <f>SUMIFS(Table10[Sản lượng Tấn],Table10[Ghi chú],Chitieu[[#This Row],[qui đổi ]],Table10[Column1],Chitieu[[#This Row],[Column1]])</f>
        <v>1.212</v>
      </c>
      <c r="L200" s="396">
        <f>IFERROR((Chitieu[[#This Row],[Thực hiện]]/Chitieu[[#This Row],[Chỉ tiêu]]),0)</f>
        <v>0.1212</v>
      </c>
      <c r="M200" s="396">
        <f>IFERROR((Chitieu[[#This Row],[Thực hiện]]/Chitieu[[#This Row],[PO]]),0)</f>
        <v>0</v>
      </c>
      <c r="N200" s="397">
        <f>IF(Chitieu[[#This Row],[PO Đạt 90%]]&gt;=90%,1,0)</f>
        <v>0</v>
      </c>
      <c r="O200" s="397">
        <f>IF(COUNTIFS($E$4:E200,E200,$A$4:A200,"Trạm")=1,1,0)</f>
        <v>0</v>
      </c>
      <c r="P200" s="397">
        <f>IF(Chitieu[[#This Row],[PO]]&gt;0,1,0)</f>
        <v>0</v>
      </c>
      <c r="Q200" s="397" t="str">
        <f>_xlfn.XLOOKUP(Chitieu[[#This Row],[Tỉnh]],Table9[Tỉnh cũ],Table9[Giám Sát])</f>
        <v>Nguyễn Thành Dân</v>
      </c>
      <c r="R200" s="397" t="str">
        <f>_xlfn.XLOOKUP(Chitieu[[#This Row],[Tỉnh]],Table9[Tỉnh cũ],Table9[Thị Trường])</f>
        <v>Nguyễn Duy Tân</v>
      </c>
      <c r="S200" s="397" t="str">
        <f>_xlfn.XLOOKUP(Chitieu[[#This Row],[Tỉnh]],Table9[Tỉnh cũ],Table9[Khu vực])</f>
        <v>Miền Tây 1</v>
      </c>
      <c r="T200" s="397" t="str">
        <f>IF(Chitieu[[#This Row],[Trạm/DTR]]="DTR","DTR","Trạm")</f>
        <v>Trạm</v>
      </c>
      <c r="U200" s="397" t="str">
        <f>IF(Chitieu[[#This Row],[Trạm/DTR]]="DTR",_xlfn.XLOOKUP(Chitieu[[#This Row],[ID NCC]],DS_NCC_DTR[ID NCC],DS_NCC_DTR[Tỉnh cũ]),_xlfn.XLOOKUP(Chitieu[[#This Row],[ID NCC]],Data_TongTram2[ID NCC],Data_TongTram2[Tỉnh cũ]))</f>
        <v>Long An</v>
      </c>
    </row>
    <row r="201" spans="1:21" hidden="1" x14ac:dyDescent="0.3">
      <c r="A201" s="211" t="s">
        <v>608</v>
      </c>
      <c r="B201" s="211" t="str">
        <f>IF(Chitieu[[#This Row],[Trạm/DTR]]="DTR","",_xlfn.XLOOKUP(Chitieu[[#This Row],[Trạm/DTR]],Table16[Trạm],Table16[[Admin ]]))</f>
        <v>Nguyễn Thị Ngọc Bích</v>
      </c>
      <c r="C201" s="211" t="str">
        <f>IF(Chitieu[[#This Row],[Trạm/DTR]]="DTR",_xlfn.XLOOKUP(Chitieu[[#This Row],[ID NCC]],DS_NCC_DTR[ID NCC],DS_NCC_DTR[Admin miền]),_xlfn.XLOOKUP(Chitieu[[#This Row],[ID NCC]],Data_TongTram2[ID NCC],Data_TongTram2[Admin Miền]))</f>
        <v>Phạm Thị Thúy Duy</v>
      </c>
      <c r="D201" s="211" t="s">
        <v>443</v>
      </c>
      <c r="E201" s="211" t="str">
        <f>IF(Chitieu[[#This Row],[Trạm/DTR]]="DTR",_xlfn.XLOOKUP(Chitieu[[#This Row],[ID NCC]],DS_NCC_DTR[ID NCC],DS_NCC_DTR[Tên NCC]),_xlfn.XLOOKUP(Chitieu[[#This Row],[ID NCC]],Data_TongTram2[ID NCC],Data_TongTram2[Tên NCC]))</f>
        <v>Anh Tâm - Mộc Hóa</v>
      </c>
      <c r="F201" s="211" t="str">
        <f>Chitieu[[#This Row],[ID NCC]]&amp;Chitieu[[#This Row],[Trạm/DTR]]</f>
        <v>001J3000007ZFWQIA4Khánh Nga</v>
      </c>
      <c r="G201" s="211" t="s">
        <v>81</v>
      </c>
      <c r="H201" s="211" t="str">
        <f>_xlfn.XLOOKUP(Chitieu[[#This Row],[Loại hàng]],Table59[Column1],Table59[Qui đổi])</f>
        <v>PET chai</v>
      </c>
      <c r="I201" s="211">
        <v>10</v>
      </c>
      <c r="K201" s="211">
        <f>SUMIFS(Table10[Sản lượng Tấn],Table10[Ghi chú],Chitieu[[#This Row],[qui đổi ]],Table10[Column1],Chitieu[[#This Row],[Column1]])</f>
        <v>4.7370000000000001</v>
      </c>
      <c r="L201" s="396">
        <f>IFERROR((Chitieu[[#This Row],[Thực hiện]]/Chitieu[[#This Row],[Chỉ tiêu]]),0)</f>
        <v>0.47370000000000001</v>
      </c>
      <c r="M201" s="396">
        <f>IFERROR((Chitieu[[#This Row],[Thực hiện]]/Chitieu[[#This Row],[PO]]),0)</f>
        <v>0</v>
      </c>
      <c r="N201" s="397">
        <f>IF(Chitieu[[#This Row],[PO Đạt 90%]]&gt;=90%,1,0)</f>
        <v>0</v>
      </c>
      <c r="O201" s="397">
        <f>IF(COUNTIFS($E$4:E201,E201,$A$4:A201,"Trạm")=1,1,0)</f>
        <v>0</v>
      </c>
      <c r="P201" s="397">
        <f>IF(Chitieu[[#This Row],[PO]]&gt;0,1,0)</f>
        <v>0</v>
      </c>
      <c r="Q201" s="397" t="str">
        <f>_xlfn.XLOOKUP(Chitieu[[#This Row],[Tỉnh]],Table9[Tỉnh cũ],Table9[Giám Sát])</f>
        <v>Nguyễn Thành Dân</v>
      </c>
      <c r="R201" s="397" t="str">
        <f>_xlfn.XLOOKUP(Chitieu[[#This Row],[Tỉnh]],Table9[Tỉnh cũ],Table9[Thị Trường])</f>
        <v>Nguyễn Duy Tân</v>
      </c>
      <c r="S201" s="397" t="str">
        <f>_xlfn.XLOOKUP(Chitieu[[#This Row],[Tỉnh]],Table9[Tỉnh cũ],Table9[Khu vực])</f>
        <v>Miền Tây 1</v>
      </c>
      <c r="T201" s="397" t="str">
        <f>IF(Chitieu[[#This Row],[Trạm/DTR]]="DTR","DTR","Trạm")</f>
        <v>Trạm</v>
      </c>
      <c r="U201" s="397" t="str">
        <f>IF(Chitieu[[#This Row],[Trạm/DTR]]="DTR",_xlfn.XLOOKUP(Chitieu[[#This Row],[ID NCC]],DS_NCC_DTR[ID NCC],DS_NCC_DTR[Tỉnh cũ]),_xlfn.XLOOKUP(Chitieu[[#This Row],[ID NCC]],Data_TongTram2[ID NCC],Data_TongTram2[Tỉnh cũ]))</f>
        <v>Long An</v>
      </c>
    </row>
    <row r="202" spans="1:21" hidden="1" x14ac:dyDescent="0.3">
      <c r="A202" s="211" t="s">
        <v>608</v>
      </c>
      <c r="B202" s="211" t="str">
        <f>IF(Chitieu[[#This Row],[Trạm/DTR]]="DTR","",_xlfn.XLOOKUP(Chitieu[[#This Row],[Trạm/DTR]],Table16[Trạm],Table16[[Admin ]]))</f>
        <v>Nguyễn Thị Ngọc Bích</v>
      </c>
      <c r="C202" s="211" t="str">
        <f>IF(Chitieu[[#This Row],[Trạm/DTR]]="DTR",_xlfn.XLOOKUP(Chitieu[[#This Row],[ID NCC]],DS_NCC_DTR[ID NCC],DS_NCC_DTR[Admin miền]),_xlfn.XLOOKUP(Chitieu[[#This Row],[ID NCC]],Data_TongTram2[ID NCC],Data_TongTram2[Admin Miền]))</f>
        <v>Phạm Thị Thúy Duy</v>
      </c>
      <c r="D202" s="211" t="s">
        <v>1682</v>
      </c>
      <c r="E202" s="211" t="str">
        <f>IF(Chitieu[[#This Row],[Trạm/DTR]]="DTR",_xlfn.XLOOKUP(Chitieu[[#This Row],[ID NCC]],DS_NCC_DTR[ID NCC],DS_NCC_DTR[Tên NCC]),_xlfn.XLOOKUP(Chitieu[[#This Row],[ID NCC]],Data_TongTram2[ID NCC],Data_TongTram2[Tên NCC]))</f>
        <v>Lê Văn Trung Gò Dầu</v>
      </c>
      <c r="F202" s="211" t="str">
        <f>Chitieu[[#This Row],[ID NCC]]&amp;Chitieu[[#This Row],[Trạm/DTR]]</f>
        <v>001dc00001lLUp7AAGKhánh Nga</v>
      </c>
      <c r="G202" s="211" t="s">
        <v>81</v>
      </c>
      <c r="H202" s="211" t="str">
        <f>_xlfn.XLOOKUP(Chitieu[[#This Row],[Loại hàng]],Table59[Column1],Table59[Qui đổi])</f>
        <v>PET chai</v>
      </c>
      <c r="I202" s="211">
        <v>10</v>
      </c>
      <c r="K202" s="211">
        <f>SUMIFS(Table10[Sản lượng Tấn],Table10[Ghi chú],Chitieu[[#This Row],[qui đổi ]],Table10[Column1],Chitieu[[#This Row],[Column1]])</f>
        <v>0</v>
      </c>
      <c r="L202" s="396">
        <f>IFERROR((Chitieu[[#This Row],[Thực hiện]]/Chitieu[[#This Row],[Chỉ tiêu]]),0)</f>
        <v>0</v>
      </c>
      <c r="M202" s="396">
        <f>IFERROR((Chitieu[[#This Row],[Thực hiện]]/Chitieu[[#This Row],[PO]]),0)</f>
        <v>0</v>
      </c>
      <c r="N202" s="397">
        <f>IF(Chitieu[[#This Row],[PO Đạt 90%]]&gt;=90%,1,0)</f>
        <v>0</v>
      </c>
      <c r="O202" s="397">
        <f>IF(COUNTIFS($E$4:E202,E202,$A$4:A202,"Trạm")=1,1,0)</f>
        <v>0</v>
      </c>
      <c r="P202" s="397">
        <f>IF(Chitieu[[#This Row],[PO]]&gt;0,1,0)</f>
        <v>0</v>
      </c>
      <c r="Q202" s="397" t="str">
        <f>_xlfn.XLOOKUP(Chitieu[[#This Row],[Tỉnh]],Table9[Tỉnh cũ],Table9[Giám Sát])</f>
        <v>Nguyễn Thành Dân</v>
      </c>
      <c r="R202" s="397" t="str">
        <f>_xlfn.XLOOKUP(Chitieu[[#This Row],[Tỉnh]],Table9[Tỉnh cũ],Table9[Thị Trường])</f>
        <v>Nguyễn Duy Tân</v>
      </c>
      <c r="S202" s="397" t="str">
        <f>_xlfn.XLOOKUP(Chitieu[[#This Row],[Tỉnh]],Table9[Tỉnh cũ],Table9[Khu vực])</f>
        <v>Miền Tây 1</v>
      </c>
      <c r="T202" s="397" t="str">
        <f>IF(Chitieu[[#This Row],[Trạm/DTR]]="DTR","DTR","Trạm")</f>
        <v>Trạm</v>
      </c>
      <c r="U202" s="397" t="str">
        <f>IF(Chitieu[[#This Row],[Trạm/DTR]]="DTR",_xlfn.XLOOKUP(Chitieu[[#This Row],[ID NCC]],DS_NCC_DTR[ID NCC],DS_NCC_DTR[Tỉnh cũ]),_xlfn.XLOOKUP(Chitieu[[#This Row],[ID NCC]],Data_TongTram2[ID NCC],Data_TongTram2[Tỉnh cũ]))</f>
        <v>Tây Ninh</v>
      </c>
    </row>
    <row r="203" spans="1:21" hidden="1" x14ac:dyDescent="0.3">
      <c r="A203" s="211" t="s">
        <v>608</v>
      </c>
      <c r="B203" s="211" t="str">
        <f>IF(Chitieu[[#This Row],[Trạm/DTR]]="DTR","",_xlfn.XLOOKUP(Chitieu[[#This Row],[Trạm/DTR]],Table16[Trạm],Table16[[Admin ]]))</f>
        <v>Nguyễn Thị Ngọc Bích</v>
      </c>
      <c r="C203" s="211" t="str">
        <f>IF(Chitieu[[#This Row],[Trạm/DTR]]="DTR",_xlfn.XLOOKUP(Chitieu[[#This Row],[ID NCC]],DS_NCC_DTR[ID NCC],DS_NCC_DTR[Admin miền]),_xlfn.XLOOKUP(Chitieu[[#This Row],[ID NCC]],Data_TongTram2[ID NCC],Data_TongTram2[Admin Miền]))</f>
        <v>Phạm Thị Thúy Duy</v>
      </c>
      <c r="D203" s="211" t="s">
        <v>1708</v>
      </c>
      <c r="E203" s="211" t="str">
        <f>IF(Chitieu[[#This Row],[Trạm/DTR]]="DTR",_xlfn.XLOOKUP(Chitieu[[#This Row],[ID NCC]],DS_NCC_DTR[ID NCC],DS_NCC_DTR[Tên NCC]),_xlfn.XLOOKUP(Chitieu[[#This Row],[ID NCC]],Data_TongTram2[ID NCC],Data_TongTram2[Tên NCC]))</f>
        <v>Cô Nguyệt</v>
      </c>
      <c r="F203" s="211" t="str">
        <f>Chitieu[[#This Row],[ID NCC]]&amp;Chitieu[[#This Row],[Trạm/DTR]]</f>
        <v>001J3000002HLaNIAWKhánh Nga</v>
      </c>
      <c r="G203" s="211" t="s">
        <v>81</v>
      </c>
      <c r="H203" s="211" t="str">
        <f>_xlfn.XLOOKUP(Chitieu[[#This Row],[Loại hàng]],Table59[Column1],Table59[Qui đổi])</f>
        <v>PET chai</v>
      </c>
      <c r="I203" s="211">
        <v>40</v>
      </c>
      <c r="K203" s="211">
        <f>SUMIFS(Table10[Sản lượng Tấn],Table10[Ghi chú],Chitieu[[#This Row],[qui đổi ]],Table10[Column1],Chitieu[[#This Row],[Column1]])</f>
        <v>0</v>
      </c>
      <c r="L203" s="396">
        <f>IFERROR((Chitieu[[#This Row],[Thực hiện]]/Chitieu[[#This Row],[Chỉ tiêu]]),0)</f>
        <v>0</v>
      </c>
      <c r="M203" s="396">
        <f>IFERROR((Chitieu[[#This Row],[Thực hiện]]/Chitieu[[#This Row],[PO]]),0)</f>
        <v>0</v>
      </c>
      <c r="N203" s="397">
        <f>IF(Chitieu[[#This Row],[PO Đạt 90%]]&gt;=90%,1,0)</f>
        <v>0</v>
      </c>
      <c r="O203" s="397">
        <f>IF(COUNTIFS($E$4:E203,E203,$A$4:A203,"Trạm")=1,1,0)</f>
        <v>0</v>
      </c>
      <c r="P203" s="397">
        <f>IF(Chitieu[[#This Row],[PO]]&gt;0,1,0)</f>
        <v>0</v>
      </c>
      <c r="Q203" s="397" t="str">
        <f>_xlfn.XLOOKUP(Chitieu[[#This Row],[Tỉnh]],Table9[Tỉnh cũ],Table9[Giám Sát])</f>
        <v>Nguyễn Thành Dân</v>
      </c>
      <c r="R203" s="397" t="str">
        <f>_xlfn.XLOOKUP(Chitieu[[#This Row],[Tỉnh]],Table9[Tỉnh cũ],Table9[Thị Trường])</f>
        <v>Nguyễn Duy Tân</v>
      </c>
      <c r="S203" s="397" t="str">
        <f>_xlfn.XLOOKUP(Chitieu[[#This Row],[Tỉnh]],Table9[Tỉnh cũ],Table9[Khu vực])</f>
        <v>Miền Tây 1</v>
      </c>
      <c r="T203" s="397" t="str">
        <f>IF(Chitieu[[#This Row],[Trạm/DTR]]="DTR","DTR","Trạm")</f>
        <v>Trạm</v>
      </c>
      <c r="U203" s="397" t="str">
        <f>IF(Chitieu[[#This Row],[Trạm/DTR]]="DTR",_xlfn.XLOOKUP(Chitieu[[#This Row],[ID NCC]],DS_NCC_DTR[ID NCC],DS_NCC_DTR[Tỉnh cũ]),_xlfn.XLOOKUP(Chitieu[[#This Row],[ID NCC]],Data_TongTram2[ID NCC],Data_TongTram2[Tỉnh cũ]))</f>
        <v>Tây Ninh</v>
      </c>
    </row>
    <row r="204" spans="1:21" hidden="1" x14ac:dyDescent="0.3">
      <c r="A204" s="211" t="s">
        <v>608</v>
      </c>
      <c r="B204" s="211" t="str">
        <f>IF(Chitieu[[#This Row],[Trạm/DTR]]="DTR","",_xlfn.XLOOKUP(Chitieu[[#This Row],[Trạm/DTR]],Table16[Trạm],Table16[[Admin ]]))</f>
        <v>Nguyễn Thị Ngọc Bích</v>
      </c>
      <c r="C204" s="211" t="str">
        <f>IF(Chitieu[[#This Row],[Trạm/DTR]]="DTR",_xlfn.XLOOKUP(Chitieu[[#This Row],[ID NCC]],DS_NCC_DTR[ID NCC],DS_NCC_DTR[Admin miền]),_xlfn.XLOOKUP(Chitieu[[#This Row],[ID NCC]],Data_TongTram2[ID NCC],Data_TongTram2[Admin Miền]))</f>
        <v>Phạm Thị Thúy Duy</v>
      </c>
      <c r="D204" s="211" t="s">
        <v>1727</v>
      </c>
      <c r="E204" s="211" t="str">
        <f>IF(Chitieu[[#This Row],[Trạm/DTR]]="DTR",_xlfn.XLOOKUP(Chitieu[[#This Row],[ID NCC]],DS_NCC_DTR[ID NCC],DS_NCC_DTR[Tên NCC]),_xlfn.XLOOKUP(Chitieu[[#This Row],[ID NCC]],Data_TongTram2[ID NCC],Data_TongTram2[Tên NCC]))</f>
        <v>HKD Lê Văn Thảo</v>
      </c>
      <c r="F204" s="211" t="str">
        <f>Chitieu[[#This Row],[ID NCC]]&amp;Chitieu[[#This Row],[Trạm/DTR]]</f>
        <v>001J3000002HLmIIAWKhánh Nga</v>
      </c>
      <c r="G204" s="211" t="s">
        <v>81</v>
      </c>
      <c r="H204" s="211" t="str">
        <f>_xlfn.XLOOKUP(Chitieu[[#This Row],[Loại hàng]],Table59[Column1],Table59[Qui đổi])</f>
        <v>PET chai</v>
      </c>
      <c r="I204" s="211">
        <v>10</v>
      </c>
      <c r="K204" s="211">
        <f>SUMIFS(Table10[Sản lượng Tấn],Table10[Ghi chú],Chitieu[[#This Row],[qui đổi ]],Table10[Column1],Chitieu[[#This Row],[Column1]])</f>
        <v>0</v>
      </c>
      <c r="L204" s="396">
        <f>IFERROR((Chitieu[[#This Row],[Thực hiện]]/Chitieu[[#This Row],[Chỉ tiêu]]),0)</f>
        <v>0</v>
      </c>
      <c r="M204" s="396">
        <f>IFERROR((Chitieu[[#This Row],[Thực hiện]]/Chitieu[[#This Row],[PO]]),0)</f>
        <v>0</v>
      </c>
      <c r="N204" s="397">
        <f>IF(Chitieu[[#This Row],[PO Đạt 90%]]&gt;=90%,1,0)</f>
        <v>0</v>
      </c>
      <c r="O204" s="397">
        <f>IF(COUNTIFS($E$4:E204,E204,$A$4:A204,"Trạm")=1,1,0)</f>
        <v>0</v>
      </c>
      <c r="P204" s="397">
        <f>IF(Chitieu[[#This Row],[PO]]&gt;0,1,0)</f>
        <v>0</v>
      </c>
      <c r="Q204" s="397" t="str">
        <f>_xlfn.XLOOKUP(Chitieu[[#This Row],[Tỉnh]],Table9[Tỉnh cũ],Table9[Giám Sát])</f>
        <v>Nguyễn Thành Dân</v>
      </c>
      <c r="R204" s="397" t="str">
        <f>_xlfn.XLOOKUP(Chitieu[[#This Row],[Tỉnh]],Table9[Tỉnh cũ],Table9[Thị Trường])</f>
        <v>Nguyễn Duy Tân</v>
      </c>
      <c r="S204" s="397" t="str">
        <f>_xlfn.XLOOKUP(Chitieu[[#This Row],[Tỉnh]],Table9[Tỉnh cũ],Table9[Khu vực])</f>
        <v>Miền Tây 1</v>
      </c>
      <c r="T204" s="397" t="str">
        <f>IF(Chitieu[[#This Row],[Trạm/DTR]]="DTR","DTR","Trạm")</f>
        <v>Trạm</v>
      </c>
      <c r="U204" s="397" t="str">
        <f>IF(Chitieu[[#This Row],[Trạm/DTR]]="DTR",_xlfn.XLOOKUP(Chitieu[[#This Row],[ID NCC]],DS_NCC_DTR[ID NCC],DS_NCC_DTR[Tỉnh cũ]),_xlfn.XLOOKUP(Chitieu[[#This Row],[ID NCC]],Data_TongTram2[ID NCC],Data_TongTram2[Tỉnh cũ]))</f>
        <v>Tây Ninh</v>
      </c>
    </row>
    <row r="205" spans="1:21" hidden="1" x14ac:dyDescent="0.3">
      <c r="A205" s="211" t="s">
        <v>608</v>
      </c>
      <c r="B205" s="211" t="str">
        <f>IF(Chitieu[[#This Row],[Trạm/DTR]]="DTR","",_xlfn.XLOOKUP(Chitieu[[#This Row],[Trạm/DTR]],Table16[Trạm],Table16[[Admin ]]))</f>
        <v>Nguyễn Thị Ngọc Bích</v>
      </c>
      <c r="C205" s="211" t="str">
        <f>IF(Chitieu[[#This Row],[Trạm/DTR]]="DTR",_xlfn.XLOOKUP(Chitieu[[#This Row],[ID NCC]],DS_NCC_DTR[ID NCC],DS_NCC_DTR[Admin miền]),_xlfn.XLOOKUP(Chitieu[[#This Row],[ID NCC]],Data_TongTram2[ID NCC],Data_TongTram2[Admin Miền]))</f>
        <v>Phạm Thị Thúy Duy</v>
      </c>
      <c r="D205" s="211" t="s">
        <v>487</v>
      </c>
      <c r="E205" s="211" t="str">
        <f>IF(Chitieu[[#This Row],[Trạm/DTR]]="DTR",_xlfn.XLOOKUP(Chitieu[[#This Row],[ID NCC]],DS_NCC_DTR[ID NCC],DS_NCC_DTR[Tên NCC]),_xlfn.XLOOKUP(Chitieu[[#This Row],[ID NCC]],Data_TongTram2[ID NCC],Data_TongTram2[Tên NCC]))</f>
        <v>Công ty Phước Lộc Tân</v>
      </c>
      <c r="F205" s="211" t="str">
        <f>Chitieu[[#This Row],[ID NCC]]&amp;Chitieu[[#This Row],[Trạm/DTR]]</f>
        <v>001J3000002HLmlIAGKhánh Nga</v>
      </c>
      <c r="G205" s="211" t="s">
        <v>81</v>
      </c>
      <c r="H205" s="211" t="str">
        <f>_xlfn.XLOOKUP(Chitieu[[#This Row],[Loại hàng]],Table59[Column1],Table59[Qui đổi])</f>
        <v>PET chai</v>
      </c>
      <c r="I205" s="211">
        <v>100</v>
      </c>
      <c r="K205" s="211">
        <f>SUMIFS(Table10[Sản lượng Tấn],Table10[Ghi chú],Chitieu[[#This Row],[qui đổi ]],Table10[Column1],Chitieu[[#This Row],[Column1]])</f>
        <v>113.21000000000001</v>
      </c>
      <c r="L205" s="396">
        <f>IFERROR((Chitieu[[#This Row],[Thực hiện]]/Chitieu[[#This Row],[Chỉ tiêu]]),0)</f>
        <v>1.1321000000000001</v>
      </c>
      <c r="M205" s="396">
        <f>IFERROR((Chitieu[[#This Row],[Thực hiện]]/Chitieu[[#This Row],[PO]]),0)</f>
        <v>0</v>
      </c>
      <c r="N205" s="397">
        <f>IF(Chitieu[[#This Row],[PO Đạt 90%]]&gt;=90%,1,0)</f>
        <v>0</v>
      </c>
      <c r="O205" s="397">
        <f>IF(COUNTIFS($E$4:E205,E205,$A$4:A205,"Trạm")=1,1,0)</f>
        <v>0</v>
      </c>
      <c r="P205" s="397">
        <f>IF(Chitieu[[#This Row],[PO]]&gt;0,1,0)</f>
        <v>0</v>
      </c>
      <c r="Q205" s="397" t="str">
        <f>_xlfn.XLOOKUP(Chitieu[[#This Row],[Tỉnh]],Table9[Tỉnh cũ],Table9[Giám Sát])</f>
        <v>Nguyễn Thành Dân</v>
      </c>
      <c r="R205" s="397" t="str">
        <f>_xlfn.XLOOKUP(Chitieu[[#This Row],[Tỉnh]],Table9[Tỉnh cũ],Table9[Thị Trường])</f>
        <v>Nguyễn Duy Tân</v>
      </c>
      <c r="S205" s="397" t="str">
        <f>_xlfn.XLOOKUP(Chitieu[[#This Row],[Tỉnh]],Table9[Tỉnh cũ],Table9[Khu vực])</f>
        <v>Miền Tây 1</v>
      </c>
      <c r="T205" s="397" t="str">
        <f>IF(Chitieu[[#This Row],[Trạm/DTR]]="DTR","DTR","Trạm")</f>
        <v>Trạm</v>
      </c>
      <c r="U205" s="397" t="str">
        <f>IF(Chitieu[[#This Row],[Trạm/DTR]]="DTR",_xlfn.XLOOKUP(Chitieu[[#This Row],[ID NCC]],DS_NCC_DTR[ID NCC],DS_NCC_DTR[Tỉnh cũ]),_xlfn.XLOOKUP(Chitieu[[#This Row],[ID NCC]],Data_TongTram2[ID NCC],Data_TongTram2[Tỉnh cũ]))</f>
        <v>Tây Ninh</v>
      </c>
    </row>
    <row r="206" spans="1:21" hidden="1" x14ac:dyDescent="0.3">
      <c r="A206" s="211" t="s">
        <v>608</v>
      </c>
      <c r="B206" s="211" t="str">
        <f>IF(Chitieu[[#This Row],[Trạm/DTR]]="DTR","",_xlfn.XLOOKUP(Chitieu[[#This Row],[Trạm/DTR]],Table16[Trạm],Table16[[Admin ]]))</f>
        <v>Nguyễn Thị Ngọc Bích</v>
      </c>
      <c r="C206" s="211" t="str">
        <f>IF(Chitieu[[#This Row],[Trạm/DTR]]="DTR",_xlfn.XLOOKUP(Chitieu[[#This Row],[ID NCC]],DS_NCC_DTR[ID NCC],DS_NCC_DTR[Admin miền]),_xlfn.XLOOKUP(Chitieu[[#This Row],[ID NCC]],Data_TongTram2[ID NCC],Data_TongTram2[Admin Miền]))</f>
        <v>Phạm Thị Thúy Duy</v>
      </c>
      <c r="D206" s="211" t="s">
        <v>463</v>
      </c>
      <c r="E206" s="211" t="str">
        <f>IF(Chitieu[[#This Row],[Trạm/DTR]]="DTR",_xlfn.XLOOKUP(Chitieu[[#This Row],[ID NCC]],DS_NCC_DTR[ID NCC],DS_NCC_DTR[Tên NCC]),_xlfn.XLOOKUP(Chitieu[[#This Row],[ID NCC]],Data_TongTram2[ID NCC],Data_TongTram2[Tên NCC]))</f>
        <v>Anh Trung Mỹ Phong</v>
      </c>
      <c r="F206" s="211" t="str">
        <f>Chitieu[[#This Row],[ID NCC]]&amp;Chitieu[[#This Row],[Trạm/DTR]]</f>
        <v>001dc00000jj1kRAAQKhánh Nga</v>
      </c>
      <c r="G206" s="211" t="s">
        <v>81</v>
      </c>
      <c r="H206" s="211" t="str">
        <f>_xlfn.XLOOKUP(Chitieu[[#This Row],[Loại hàng]],Table59[Column1],Table59[Qui đổi])</f>
        <v>PET chai</v>
      </c>
      <c r="I206" s="211">
        <v>1</v>
      </c>
      <c r="K206" s="211">
        <f>SUMIFS(Table10[Sản lượng Tấn],Table10[Ghi chú],Chitieu[[#This Row],[qui đổi ]],Table10[Column1],Chitieu[[#This Row],[Column1]])</f>
        <v>0.435</v>
      </c>
      <c r="L206" s="396">
        <f>IFERROR((Chitieu[[#This Row],[Thực hiện]]/Chitieu[[#This Row],[Chỉ tiêu]]),0)</f>
        <v>0.435</v>
      </c>
      <c r="M206" s="396">
        <f>IFERROR((Chitieu[[#This Row],[Thực hiện]]/Chitieu[[#This Row],[PO]]),0)</f>
        <v>0</v>
      </c>
      <c r="N206" s="397">
        <f>IF(Chitieu[[#This Row],[PO Đạt 90%]]&gt;=90%,1,0)</f>
        <v>0</v>
      </c>
      <c r="O206" s="397">
        <f>IF(COUNTIFS($E$4:E206,E206,$A$4:A206,"Trạm")=1,1,0)</f>
        <v>0</v>
      </c>
      <c r="P206" s="397">
        <f>IF(Chitieu[[#This Row],[PO]]&gt;0,1,0)</f>
        <v>0</v>
      </c>
      <c r="Q206" s="397" t="str">
        <f>_xlfn.XLOOKUP(Chitieu[[#This Row],[Tỉnh]],Table9[Tỉnh cũ],Table9[Giám Sát])</f>
        <v>Nguyễn Thành Dân</v>
      </c>
      <c r="R206" s="397" t="str">
        <f>_xlfn.XLOOKUP(Chitieu[[#This Row],[Tỉnh]],Table9[Tỉnh cũ],Table9[Thị Trường])</f>
        <v>Lâm Đỗ Anh Hào</v>
      </c>
      <c r="S206" s="397" t="str">
        <f>_xlfn.XLOOKUP(Chitieu[[#This Row],[Tỉnh]],Table9[Tỉnh cũ],Table9[Khu vực])</f>
        <v>Miền Tây 1</v>
      </c>
      <c r="T206" s="397" t="str">
        <f>IF(Chitieu[[#This Row],[Trạm/DTR]]="DTR","DTR","Trạm")</f>
        <v>Trạm</v>
      </c>
      <c r="U206" s="397" t="str">
        <f>IF(Chitieu[[#This Row],[Trạm/DTR]]="DTR",_xlfn.XLOOKUP(Chitieu[[#This Row],[ID NCC]],DS_NCC_DTR[ID NCC],DS_NCC_DTR[Tỉnh cũ]),_xlfn.XLOOKUP(Chitieu[[#This Row],[ID NCC]],Data_TongTram2[ID NCC],Data_TongTram2[Tỉnh cũ]))</f>
        <v>Tiền Giang</v>
      </c>
    </row>
    <row r="207" spans="1:21" hidden="1" x14ac:dyDescent="0.3">
      <c r="A207" s="211" t="s">
        <v>608</v>
      </c>
      <c r="B207" s="211" t="str">
        <f>IF(Chitieu[[#This Row],[Trạm/DTR]]="DTR","",_xlfn.XLOOKUP(Chitieu[[#This Row],[Trạm/DTR]],Table16[Trạm],Table16[[Admin ]]))</f>
        <v>Nguyễn Thị Ngọc Bích</v>
      </c>
      <c r="C207" s="211" t="str">
        <f>IF(Chitieu[[#This Row],[Trạm/DTR]]="DTR",_xlfn.XLOOKUP(Chitieu[[#This Row],[ID NCC]],DS_NCC_DTR[ID NCC],DS_NCC_DTR[Admin miền]),_xlfn.XLOOKUP(Chitieu[[#This Row],[ID NCC]],Data_TongTram2[ID NCC],Data_TongTram2[Admin Miền]))</f>
        <v>Phạm Thị Thúy Duy</v>
      </c>
      <c r="D207" s="211" t="s">
        <v>659</v>
      </c>
      <c r="E207" s="211" t="str">
        <f>IF(Chitieu[[#This Row],[Trạm/DTR]]="DTR",_xlfn.XLOOKUP(Chitieu[[#This Row],[ID NCC]],DS_NCC_DTR[ID NCC],DS_NCC_DTR[Tên NCC]),_xlfn.XLOOKUP(Chitieu[[#This Row],[ID NCC]],Data_TongTram2[ID NCC],Data_TongTram2[Tên NCC]))</f>
        <v>Anh Trí Song Thuận</v>
      </c>
      <c r="F207" s="211" t="str">
        <f>Chitieu[[#This Row],[ID NCC]]&amp;Chitieu[[#This Row],[Trạm/DTR]]</f>
        <v>001dc00000p7ABpAAMKhánh Nga</v>
      </c>
      <c r="G207" s="211" t="s">
        <v>81</v>
      </c>
      <c r="H207" s="211" t="str">
        <f>_xlfn.XLOOKUP(Chitieu[[#This Row],[Loại hàng]],Table59[Column1],Table59[Qui đổi])</f>
        <v>PET chai</v>
      </c>
      <c r="I207" s="211">
        <v>1</v>
      </c>
      <c r="K207" s="211">
        <f>SUMIFS(Table10[Sản lượng Tấn],Table10[Ghi chú],Chitieu[[#This Row],[qui đổi ]],Table10[Column1],Chitieu[[#This Row],[Column1]])</f>
        <v>0.91999999999999993</v>
      </c>
      <c r="L207" s="396">
        <f>IFERROR((Chitieu[[#This Row],[Thực hiện]]/Chitieu[[#This Row],[Chỉ tiêu]]),0)</f>
        <v>0.91999999999999993</v>
      </c>
      <c r="M207" s="396">
        <f>IFERROR((Chitieu[[#This Row],[Thực hiện]]/Chitieu[[#This Row],[PO]]),0)</f>
        <v>0</v>
      </c>
      <c r="N207" s="397">
        <f>IF(Chitieu[[#This Row],[PO Đạt 90%]]&gt;=90%,1,0)</f>
        <v>0</v>
      </c>
      <c r="O207" s="397">
        <f>IF(COUNTIFS($E$4:E207,E207,$A$4:A207,"Trạm")=1,1,0)</f>
        <v>0</v>
      </c>
      <c r="P207" s="397">
        <f>IF(Chitieu[[#This Row],[PO]]&gt;0,1,0)</f>
        <v>0</v>
      </c>
      <c r="Q207" s="397" t="str">
        <f>_xlfn.XLOOKUP(Chitieu[[#This Row],[Tỉnh]],Table9[Tỉnh cũ],Table9[Giám Sát])</f>
        <v>Nguyễn Thành Dân</v>
      </c>
      <c r="R207" s="397" t="str">
        <f>_xlfn.XLOOKUP(Chitieu[[#This Row],[Tỉnh]],Table9[Tỉnh cũ],Table9[Thị Trường])</f>
        <v>Lâm Đỗ Anh Hào</v>
      </c>
      <c r="S207" s="397" t="str">
        <f>_xlfn.XLOOKUP(Chitieu[[#This Row],[Tỉnh]],Table9[Tỉnh cũ],Table9[Khu vực])</f>
        <v>Miền Tây 1</v>
      </c>
      <c r="T207" s="397" t="str">
        <f>IF(Chitieu[[#This Row],[Trạm/DTR]]="DTR","DTR","Trạm")</f>
        <v>Trạm</v>
      </c>
      <c r="U207" s="397" t="str">
        <f>IF(Chitieu[[#This Row],[Trạm/DTR]]="DTR",_xlfn.XLOOKUP(Chitieu[[#This Row],[ID NCC]],DS_NCC_DTR[ID NCC],DS_NCC_DTR[Tỉnh cũ]),_xlfn.XLOOKUP(Chitieu[[#This Row],[ID NCC]],Data_TongTram2[ID NCC],Data_TongTram2[Tỉnh cũ]))</f>
        <v>Tiền Giang</v>
      </c>
    </row>
    <row r="208" spans="1:21" hidden="1" x14ac:dyDescent="0.3">
      <c r="A208" s="211" t="s">
        <v>608</v>
      </c>
      <c r="B208" s="211" t="str">
        <f>IF(Chitieu[[#This Row],[Trạm/DTR]]="DTR","",_xlfn.XLOOKUP(Chitieu[[#This Row],[Trạm/DTR]],Table16[Trạm],Table16[[Admin ]]))</f>
        <v>Nguyễn Thị Ngọc Bích</v>
      </c>
      <c r="C208" s="211" t="str">
        <f>IF(Chitieu[[#This Row],[Trạm/DTR]]="DTR",_xlfn.XLOOKUP(Chitieu[[#This Row],[ID NCC]],DS_NCC_DTR[ID NCC],DS_NCC_DTR[Admin miền]),_xlfn.XLOOKUP(Chitieu[[#This Row],[ID NCC]],Data_TongTram2[ID NCC],Data_TongTram2[Admin Miền]))</f>
        <v>Phạm Thị Thúy Duy</v>
      </c>
      <c r="D208" s="211" t="s">
        <v>484</v>
      </c>
      <c r="E208" s="211" t="str">
        <f>IF(Chitieu[[#This Row],[Trạm/DTR]]="DTR",_xlfn.XLOOKUP(Chitieu[[#This Row],[ID NCC]],DS_NCC_DTR[ID NCC],DS_NCC_DTR[Tên NCC]),_xlfn.XLOOKUP(Chitieu[[#This Row],[ID NCC]],Data_TongTram2[ID NCC],Data_TongTram2[Tên NCC]))</f>
        <v>Anh Biếu Long Giang</v>
      </c>
      <c r="F208" s="211" t="str">
        <f>Chitieu[[#This Row],[ID NCC]]&amp;Chitieu[[#This Row],[Trạm/DTR]]</f>
        <v>001dc00000PMFBlAAPKhánh Nga</v>
      </c>
      <c r="G208" s="211" t="s">
        <v>81</v>
      </c>
      <c r="H208" s="211" t="str">
        <f>_xlfn.XLOOKUP(Chitieu[[#This Row],[Loại hàng]],Table59[Column1],Table59[Qui đổi])</f>
        <v>PET chai</v>
      </c>
      <c r="I208" s="211">
        <v>1</v>
      </c>
      <c r="K208" s="211">
        <f>SUMIFS(Table10[Sản lượng Tấn],Table10[Ghi chú],Chitieu[[#This Row],[qui đổi ]],Table10[Column1],Chitieu[[#This Row],[Column1]])</f>
        <v>0.247</v>
      </c>
      <c r="L208" s="396">
        <f>IFERROR((Chitieu[[#This Row],[Thực hiện]]/Chitieu[[#This Row],[Chỉ tiêu]]),0)</f>
        <v>0.247</v>
      </c>
      <c r="M208" s="396">
        <f>IFERROR((Chitieu[[#This Row],[Thực hiện]]/Chitieu[[#This Row],[PO]]),0)</f>
        <v>0</v>
      </c>
      <c r="N208" s="397">
        <f>IF(Chitieu[[#This Row],[PO Đạt 90%]]&gt;=90%,1,0)</f>
        <v>0</v>
      </c>
      <c r="O208" s="397">
        <f>IF(COUNTIFS($E$4:E208,E208,$A$4:A208,"Trạm")=1,1,0)</f>
        <v>0</v>
      </c>
      <c r="P208" s="397">
        <f>IF(Chitieu[[#This Row],[PO]]&gt;0,1,0)</f>
        <v>0</v>
      </c>
      <c r="Q208" s="397" t="str">
        <f>_xlfn.XLOOKUP(Chitieu[[#This Row],[Tỉnh]],Table9[Tỉnh cũ],Table9[Giám Sát])</f>
        <v>Nguyễn Thành Dân</v>
      </c>
      <c r="R208" s="397" t="str">
        <f>_xlfn.XLOOKUP(Chitieu[[#This Row],[Tỉnh]],Table9[Tỉnh cũ],Table9[Thị Trường])</f>
        <v>Lâm Đỗ Anh Hào</v>
      </c>
      <c r="S208" s="397" t="str">
        <f>_xlfn.XLOOKUP(Chitieu[[#This Row],[Tỉnh]],Table9[Tỉnh cũ],Table9[Khu vực])</f>
        <v>Miền Tây 1</v>
      </c>
      <c r="T208" s="397" t="str">
        <f>IF(Chitieu[[#This Row],[Trạm/DTR]]="DTR","DTR","Trạm")</f>
        <v>Trạm</v>
      </c>
      <c r="U208" s="397" t="str">
        <f>IF(Chitieu[[#This Row],[Trạm/DTR]]="DTR",_xlfn.XLOOKUP(Chitieu[[#This Row],[ID NCC]],DS_NCC_DTR[ID NCC],DS_NCC_DTR[Tỉnh cũ]),_xlfn.XLOOKUP(Chitieu[[#This Row],[ID NCC]],Data_TongTram2[ID NCC],Data_TongTram2[Tỉnh cũ]))</f>
        <v>Tiền Giang</v>
      </c>
    </row>
    <row r="209" spans="1:21" hidden="1" x14ac:dyDescent="0.3">
      <c r="A209" s="211" t="s">
        <v>608</v>
      </c>
      <c r="B209" s="211" t="str">
        <f>IF(Chitieu[[#This Row],[Trạm/DTR]]="DTR","",_xlfn.XLOOKUP(Chitieu[[#This Row],[Trạm/DTR]],Table16[Trạm],Table16[[Admin ]]))</f>
        <v>Nguyễn Thị Ngọc Bích</v>
      </c>
      <c r="C209" s="211" t="str">
        <f>IF(Chitieu[[#This Row],[Trạm/DTR]]="DTR",_xlfn.XLOOKUP(Chitieu[[#This Row],[ID NCC]],DS_NCC_DTR[ID NCC],DS_NCC_DTR[Admin miền]),_xlfn.XLOOKUP(Chitieu[[#This Row],[ID NCC]],Data_TongTram2[ID NCC],Data_TongTram2[Admin Miền]))</f>
        <v>Phạm Thị Thúy Duy</v>
      </c>
      <c r="D209" s="211" t="s">
        <v>438</v>
      </c>
      <c r="E209" s="211" t="str">
        <f>IF(Chitieu[[#This Row],[Trạm/DTR]]="DTR",_xlfn.XLOOKUP(Chitieu[[#This Row],[ID NCC]],DS_NCC_DTR[ID NCC],DS_NCC_DTR[Tên NCC]),_xlfn.XLOOKUP(Chitieu[[#This Row],[ID NCC]],Data_TongTram2[ID NCC],Data_TongTram2[Tên NCC]))</f>
        <v>Anh Nhựt Chợ Bưng</v>
      </c>
      <c r="F209" s="211" t="str">
        <f>Chitieu[[#This Row],[ID NCC]]&amp;Chitieu[[#This Row],[Trạm/DTR]]</f>
        <v>001dc00000YIMT9AAPKhánh Nga</v>
      </c>
      <c r="G209" s="211" t="s">
        <v>81</v>
      </c>
      <c r="H209" s="211" t="str">
        <f>_xlfn.XLOOKUP(Chitieu[[#This Row],[Loại hàng]],Table59[Column1],Table59[Qui đổi])</f>
        <v>PET chai</v>
      </c>
      <c r="I209" s="211">
        <v>1</v>
      </c>
      <c r="K209" s="211">
        <f>SUMIFS(Table10[Sản lượng Tấn],Table10[Ghi chú],Chitieu[[#This Row],[qui đổi ]],Table10[Column1],Chitieu[[#This Row],[Column1]])</f>
        <v>1.0680000000000001</v>
      </c>
      <c r="L209" s="396">
        <f>IFERROR((Chitieu[[#This Row],[Thực hiện]]/Chitieu[[#This Row],[Chỉ tiêu]]),0)</f>
        <v>1.0680000000000001</v>
      </c>
      <c r="M209" s="396">
        <f>IFERROR((Chitieu[[#This Row],[Thực hiện]]/Chitieu[[#This Row],[PO]]),0)</f>
        <v>0</v>
      </c>
      <c r="N209" s="397">
        <f>IF(Chitieu[[#This Row],[PO Đạt 90%]]&gt;=90%,1,0)</f>
        <v>0</v>
      </c>
      <c r="O209" s="397">
        <f>IF(COUNTIFS($E$4:E209,E209,$A$4:A209,"Trạm")=1,1,0)</f>
        <v>0</v>
      </c>
      <c r="P209" s="397">
        <f>IF(Chitieu[[#This Row],[PO]]&gt;0,1,0)</f>
        <v>0</v>
      </c>
      <c r="Q209" s="397" t="str">
        <f>_xlfn.XLOOKUP(Chitieu[[#This Row],[Tỉnh]],Table9[Tỉnh cũ],Table9[Giám Sát])</f>
        <v>Nguyễn Thành Dân</v>
      </c>
      <c r="R209" s="397" t="str">
        <f>_xlfn.XLOOKUP(Chitieu[[#This Row],[Tỉnh]],Table9[Tỉnh cũ],Table9[Thị Trường])</f>
        <v>Lâm Đỗ Anh Hào</v>
      </c>
      <c r="S209" s="397" t="str">
        <f>_xlfn.XLOOKUP(Chitieu[[#This Row],[Tỉnh]],Table9[Tỉnh cũ],Table9[Khu vực])</f>
        <v>Miền Tây 1</v>
      </c>
      <c r="T209" s="397" t="str">
        <f>IF(Chitieu[[#This Row],[Trạm/DTR]]="DTR","DTR","Trạm")</f>
        <v>Trạm</v>
      </c>
      <c r="U209" s="397" t="str">
        <f>IF(Chitieu[[#This Row],[Trạm/DTR]]="DTR",_xlfn.XLOOKUP(Chitieu[[#This Row],[ID NCC]],DS_NCC_DTR[ID NCC],DS_NCC_DTR[Tỉnh cũ]),_xlfn.XLOOKUP(Chitieu[[#This Row],[ID NCC]],Data_TongTram2[ID NCC],Data_TongTram2[Tỉnh cũ]))</f>
        <v>Tiền Giang</v>
      </c>
    </row>
    <row r="210" spans="1:21" hidden="1" x14ac:dyDescent="0.3">
      <c r="A210" s="211" t="s">
        <v>608</v>
      </c>
      <c r="B210" s="211" t="str">
        <f>IF(Chitieu[[#This Row],[Trạm/DTR]]="DTR","",_xlfn.XLOOKUP(Chitieu[[#This Row],[Trạm/DTR]],Table16[Trạm],Table16[[Admin ]]))</f>
        <v>Nguyễn Thị Ngọc Bích</v>
      </c>
      <c r="C210" s="211" t="str">
        <f>IF(Chitieu[[#This Row],[Trạm/DTR]]="DTR",_xlfn.XLOOKUP(Chitieu[[#This Row],[ID NCC]],DS_NCC_DTR[ID NCC],DS_NCC_DTR[Admin miền]),_xlfn.XLOOKUP(Chitieu[[#This Row],[ID NCC]],Data_TongTram2[ID NCC],Data_TongTram2[Admin Miền]))</f>
        <v>Phạm Thị Thúy Duy</v>
      </c>
      <c r="D210" s="211" t="s">
        <v>435</v>
      </c>
      <c r="E210" s="211" t="str">
        <f>IF(Chitieu[[#This Row],[Trạm/DTR]]="DTR",_xlfn.XLOOKUP(Chitieu[[#This Row],[ID NCC]],DS_NCC_DTR[ID NCC],DS_NCC_DTR[Tên NCC]),_xlfn.XLOOKUP(Chitieu[[#This Row],[ID NCC]],Data_TongTram2[ID NCC],Data_TongTram2[Tên NCC]))</f>
        <v>Chị Huỳnh Trung An</v>
      </c>
      <c r="F210" s="211" t="str">
        <f>Chitieu[[#This Row],[ID NCC]]&amp;Chitieu[[#This Row],[Trạm/DTR]]</f>
        <v>001dc00000zXMeaAAGKhánh Nga</v>
      </c>
      <c r="G210" s="211" t="s">
        <v>81</v>
      </c>
      <c r="H210" s="211" t="str">
        <f>_xlfn.XLOOKUP(Chitieu[[#This Row],[Loại hàng]],Table59[Column1],Table59[Qui đổi])</f>
        <v>PET chai</v>
      </c>
      <c r="I210" s="211">
        <v>1</v>
      </c>
      <c r="K210" s="211">
        <f>SUMIFS(Table10[Sản lượng Tấn],Table10[Ghi chú],Chitieu[[#This Row],[qui đổi ]],Table10[Column1],Chitieu[[#This Row],[Column1]])</f>
        <v>0.38900000000000001</v>
      </c>
      <c r="L210" s="396">
        <f>IFERROR((Chitieu[[#This Row],[Thực hiện]]/Chitieu[[#This Row],[Chỉ tiêu]]),0)</f>
        <v>0.38900000000000001</v>
      </c>
      <c r="M210" s="396">
        <f>IFERROR((Chitieu[[#This Row],[Thực hiện]]/Chitieu[[#This Row],[PO]]),0)</f>
        <v>0</v>
      </c>
      <c r="N210" s="397">
        <f>IF(Chitieu[[#This Row],[PO Đạt 90%]]&gt;=90%,1,0)</f>
        <v>0</v>
      </c>
      <c r="O210" s="397">
        <f>IF(COUNTIFS($E$4:E210,E210,$A$4:A210,"Trạm")=1,1,0)</f>
        <v>0</v>
      </c>
      <c r="P210" s="397">
        <f>IF(Chitieu[[#This Row],[PO]]&gt;0,1,0)</f>
        <v>0</v>
      </c>
      <c r="Q210" s="397" t="str">
        <f>_xlfn.XLOOKUP(Chitieu[[#This Row],[Tỉnh]],Table9[Tỉnh cũ],Table9[Giám Sát])</f>
        <v>Nguyễn Thành Dân</v>
      </c>
      <c r="R210" s="397" t="str">
        <f>_xlfn.XLOOKUP(Chitieu[[#This Row],[Tỉnh]],Table9[Tỉnh cũ],Table9[Thị Trường])</f>
        <v>Lâm Đỗ Anh Hào</v>
      </c>
      <c r="S210" s="397" t="str">
        <f>_xlfn.XLOOKUP(Chitieu[[#This Row],[Tỉnh]],Table9[Tỉnh cũ],Table9[Khu vực])</f>
        <v>Miền Tây 1</v>
      </c>
      <c r="T210" s="397" t="str">
        <f>IF(Chitieu[[#This Row],[Trạm/DTR]]="DTR","DTR","Trạm")</f>
        <v>Trạm</v>
      </c>
      <c r="U210" s="397" t="str">
        <f>IF(Chitieu[[#This Row],[Trạm/DTR]]="DTR",_xlfn.XLOOKUP(Chitieu[[#This Row],[ID NCC]],DS_NCC_DTR[ID NCC],DS_NCC_DTR[Tỉnh cũ]),_xlfn.XLOOKUP(Chitieu[[#This Row],[ID NCC]],Data_TongTram2[ID NCC],Data_TongTram2[Tỉnh cũ]))</f>
        <v>Tiền Giang</v>
      </c>
    </row>
    <row r="211" spans="1:21" hidden="1" x14ac:dyDescent="0.3">
      <c r="A211" s="211" t="s">
        <v>608</v>
      </c>
      <c r="B211" s="211" t="str">
        <f>IF(Chitieu[[#This Row],[Trạm/DTR]]="DTR","",_xlfn.XLOOKUP(Chitieu[[#This Row],[Trạm/DTR]],Table16[Trạm],Table16[[Admin ]]))</f>
        <v>Nguyễn Thị Ngọc Bích</v>
      </c>
      <c r="C211" s="211" t="str">
        <f>IF(Chitieu[[#This Row],[Trạm/DTR]]="DTR",_xlfn.XLOOKUP(Chitieu[[#This Row],[ID NCC]],DS_NCC_DTR[ID NCC],DS_NCC_DTR[Admin miền]),_xlfn.XLOOKUP(Chitieu[[#This Row],[ID NCC]],Data_TongTram2[ID NCC],Data_TongTram2[Admin Miền]))</f>
        <v>Phạm Thị Thúy Duy</v>
      </c>
      <c r="D211" s="211" t="s">
        <v>1654</v>
      </c>
      <c r="E211" s="211" t="str">
        <f>IF(Chitieu[[#This Row],[Trạm/DTR]]="DTR",_xlfn.XLOOKUP(Chitieu[[#This Row],[ID NCC]],DS_NCC_DTR[ID NCC],DS_NCC_DTR[Tên NCC]),_xlfn.XLOOKUP(Chitieu[[#This Row],[ID NCC]],Data_TongTram2[ID NCC],Data_TongTram2[Tên NCC]))</f>
        <v>Chị Yến Chợ Bưng</v>
      </c>
      <c r="F211" s="211" t="str">
        <f>Chitieu[[#This Row],[ID NCC]]&amp;Chitieu[[#This Row],[Trạm/DTR]]</f>
        <v>001dc00001au4DSAAYKhánh Nga</v>
      </c>
      <c r="G211" s="211" t="s">
        <v>81</v>
      </c>
      <c r="H211" s="211" t="str">
        <f>_xlfn.XLOOKUP(Chitieu[[#This Row],[Loại hàng]],Table59[Column1],Table59[Qui đổi])</f>
        <v>PET chai</v>
      </c>
      <c r="I211" s="211">
        <v>1</v>
      </c>
      <c r="K211" s="211">
        <f>SUMIFS(Table10[Sản lượng Tấn],Table10[Ghi chú],Chitieu[[#This Row],[qui đổi ]],Table10[Column1],Chitieu[[#This Row],[Column1]])</f>
        <v>0.48599999999999999</v>
      </c>
      <c r="L211" s="396">
        <f>IFERROR((Chitieu[[#This Row],[Thực hiện]]/Chitieu[[#This Row],[Chỉ tiêu]]),0)</f>
        <v>0.48599999999999999</v>
      </c>
      <c r="M211" s="396">
        <f>IFERROR((Chitieu[[#This Row],[Thực hiện]]/Chitieu[[#This Row],[PO]]),0)</f>
        <v>0</v>
      </c>
      <c r="N211" s="397">
        <f>IF(Chitieu[[#This Row],[PO Đạt 90%]]&gt;=90%,1,0)</f>
        <v>0</v>
      </c>
      <c r="O211" s="397">
        <f>IF(COUNTIFS($E$4:E211,E211,$A$4:A211,"Trạm")=1,1,0)</f>
        <v>0</v>
      </c>
      <c r="P211" s="397">
        <f>IF(Chitieu[[#This Row],[PO]]&gt;0,1,0)</f>
        <v>0</v>
      </c>
      <c r="Q211" s="397" t="str">
        <f>_xlfn.XLOOKUP(Chitieu[[#This Row],[Tỉnh]],Table9[Tỉnh cũ],Table9[Giám Sát])</f>
        <v>Nguyễn Thành Dân</v>
      </c>
      <c r="R211" s="397" t="str">
        <f>_xlfn.XLOOKUP(Chitieu[[#This Row],[Tỉnh]],Table9[Tỉnh cũ],Table9[Thị Trường])</f>
        <v>Lâm Đỗ Anh Hào</v>
      </c>
      <c r="S211" s="397" t="str">
        <f>_xlfn.XLOOKUP(Chitieu[[#This Row],[Tỉnh]],Table9[Tỉnh cũ],Table9[Khu vực])</f>
        <v>Miền Tây 1</v>
      </c>
      <c r="T211" s="397" t="str">
        <f>IF(Chitieu[[#This Row],[Trạm/DTR]]="DTR","DTR","Trạm")</f>
        <v>Trạm</v>
      </c>
      <c r="U211" s="397" t="str">
        <f>IF(Chitieu[[#This Row],[Trạm/DTR]]="DTR",_xlfn.XLOOKUP(Chitieu[[#This Row],[ID NCC]],DS_NCC_DTR[ID NCC],DS_NCC_DTR[Tỉnh cũ]),_xlfn.XLOOKUP(Chitieu[[#This Row],[ID NCC]],Data_TongTram2[ID NCC],Data_TongTram2[Tỉnh cũ]))</f>
        <v>Tiền Giang</v>
      </c>
    </row>
    <row r="212" spans="1:21" hidden="1" x14ac:dyDescent="0.3">
      <c r="A212" s="211" t="s">
        <v>608</v>
      </c>
      <c r="B212" s="211" t="str">
        <f>IF(Chitieu[[#This Row],[Trạm/DTR]]="DTR","",_xlfn.XLOOKUP(Chitieu[[#This Row],[Trạm/DTR]],Table16[Trạm],Table16[[Admin ]]))</f>
        <v>Nguyễn Thị Ngọc Bích</v>
      </c>
      <c r="C212" s="211" t="str">
        <f>IF(Chitieu[[#This Row],[Trạm/DTR]]="DTR",_xlfn.XLOOKUP(Chitieu[[#This Row],[ID NCC]],DS_NCC_DTR[ID NCC],DS_NCC_DTR[Admin miền]),_xlfn.XLOOKUP(Chitieu[[#This Row],[ID NCC]],Data_TongTram2[ID NCC],Data_TongTram2[Admin Miền]))</f>
        <v>Phạm Thị Thúy Duy</v>
      </c>
      <c r="D212" s="211" t="s">
        <v>1705</v>
      </c>
      <c r="E212" s="211" t="str">
        <f>IF(Chitieu[[#This Row],[Trạm/DTR]]="DTR",_xlfn.XLOOKUP(Chitieu[[#This Row],[ID NCC]],DS_NCC_DTR[ID NCC],DS_NCC_DTR[Tên NCC]),_xlfn.XLOOKUP(Chitieu[[#This Row],[ID NCC]],Data_TongTram2[ID NCC],Data_TongTram2[Tên NCC]))</f>
        <v>HKD Trăm Ngọc Phát</v>
      </c>
      <c r="F212" s="211" t="str">
        <f>Chitieu[[#This Row],[ID NCC]]&amp;Chitieu[[#This Row],[Trạm/DTR]]</f>
        <v>001dc00001v047DAAQKhánh Nga</v>
      </c>
      <c r="G212" s="211" t="s">
        <v>81</v>
      </c>
      <c r="H212" s="211" t="str">
        <f>_xlfn.XLOOKUP(Chitieu[[#This Row],[Loại hàng]],Table59[Column1],Table59[Qui đổi])</f>
        <v>PET chai</v>
      </c>
      <c r="I212" s="211">
        <v>20</v>
      </c>
      <c r="K212" s="211">
        <f>SUMIFS(Table10[Sản lượng Tấn],Table10[Ghi chú],Chitieu[[#This Row],[qui đổi ]],Table10[Column1],Chitieu[[#This Row],[Column1]])</f>
        <v>12.811</v>
      </c>
      <c r="L212" s="396">
        <f>IFERROR((Chitieu[[#This Row],[Thực hiện]]/Chitieu[[#This Row],[Chỉ tiêu]]),0)</f>
        <v>0.64054999999999995</v>
      </c>
      <c r="M212" s="396">
        <f>IFERROR((Chitieu[[#This Row],[Thực hiện]]/Chitieu[[#This Row],[PO]]),0)</f>
        <v>0</v>
      </c>
      <c r="N212" s="397">
        <f>IF(Chitieu[[#This Row],[PO Đạt 90%]]&gt;=90%,1,0)</f>
        <v>0</v>
      </c>
      <c r="O212" s="397">
        <f>IF(COUNTIFS($E$4:E212,E212,$A$4:A212,"Trạm")=1,1,0)</f>
        <v>0</v>
      </c>
      <c r="P212" s="397">
        <f>IF(Chitieu[[#This Row],[PO]]&gt;0,1,0)</f>
        <v>0</v>
      </c>
      <c r="Q212" s="397" t="str">
        <f>_xlfn.XLOOKUP(Chitieu[[#This Row],[Tỉnh]],Table9[Tỉnh cũ],Table9[Giám Sát])</f>
        <v>Nguyễn Thành Dân</v>
      </c>
      <c r="R212" s="397" t="str">
        <f>_xlfn.XLOOKUP(Chitieu[[#This Row],[Tỉnh]],Table9[Tỉnh cũ],Table9[Thị Trường])</f>
        <v>Lâm Đỗ Anh Hào</v>
      </c>
      <c r="S212" s="397" t="str">
        <f>_xlfn.XLOOKUP(Chitieu[[#This Row],[Tỉnh]],Table9[Tỉnh cũ],Table9[Khu vực])</f>
        <v>Miền Tây 1</v>
      </c>
      <c r="T212" s="397" t="str">
        <f>IF(Chitieu[[#This Row],[Trạm/DTR]]="DTR","DTR","Trạm")</f>
        <v>Trạm</v>
      </c>
      <c r="U212" s="397" t="str">
        <f>IF(Chitieu[[#This Row],[Trạm/DTR]]="DTR",_xlfn.XLOOKUP(Chitieu[[#This Row],[ID NCC]],DS_NCC_DTR[ID NCC],DS_NCC_DTR[Tỉnh cũ]),_xlfn.XLOOKUP(Chitieu[[#This Row],[ID NCC]],Data_TongTram2[ID NCC],Data_TongTram2[Tỉnh cũ]))</f>
        <v>Tiền Giang</v>
      </c>
    </row>
    <row r="213" spans="1:21" hidden="1" x14ac:dyDescent="0.3">
      <c r="A213" s="211" t="s">
        <v>608</v>
      </c>
      <c r="B213" s="211" t="str">
        <f>IF(Chitieu[[#This Row],[Trạm/DTR]]="DTR","",_xlfn.XLOOKUP(Chitieu[[#This Row],[Trạm/DTR]],Table16[Trạm],Table16[[Admin ]]))</f>
        <v>Nguyễn Thị Ngọc Bích</v>
      </c>
      <c r="C213" s="211" t="str">
        <f>IF(Chitieu[[#This Row],[Trạm/DTR]]="DTR",_xlfn.XLOOKUP(Chitieu[[#This Row],[ID NCC]],DS_NCC_DTR[ID NCC],DS_NCC_DTR[Admin miền]),_xlfn.XLOOKUP(Chitieu[[#This Row],[ID NCC]],Data_TongTram2[ID NCC],Data_TongTram2[Admin Miền]))</f>
        <v>Phạm Thị Thúy Duy</v>
      </c>
      <c r="D213" s="211" t="s">
        <v>421</v>
      </c>
      <c r="E213" s="211" t="str">
        <f>IF(Chitieu[[#This Row],[Trạm/DTR]]="DTR",_xlfn.XLOOKUP(Chitieu[[#This Row],[ID NCC]],DS_NCC_DTR[ID NCC],DS_NCC_DTR[Tên NCC]),_xlfn.XLOOKUP(Chitieu[[#This Row],[ID NCC]],Data_TongTram2[ID NCC],Data_TongTram2[Tên NCC]))</f>
        <v>Anh Rỡ Chợ Gạo</v>
      </c>
      <c r="F213" s="211" t="str">
        <f>Chitieu[[#This Row],[ID NCC]]&amp;Chitieu[[#This Row],[Trạm/DTR]]</f>
        <v>001J3000002HjDPIA0Khánh Nga</v>
      </c>
      <c r="G213" s="211" t="s">
        <v>81</v>
      </c>
      <c r="H213" s="211" t="str">
        <f>_xlfn.XLOOKUP(Chitieu[[#This Row],[Loại hàng]],Table59[Column1],Table59[Qui đổi])</f>
        <v>PET chai</v>
      </c>
      <c r="I213" s="211">
        <v>2</v>
      </c>
      <c r="K213" s="211">
        <f>SUMIFS(Table10[Sản lượng Tấn],Table10[Ghi chú],Chitieu[[#This Row],[qui đổi ]],Table10[Column1],Chitieu[[#This Row],[Column1]])</f>
        <v>0.45100000000000001</v>
      </c>
      <c r="L213" s="396">
        <f>IFERROR((Chitieu[[#This Row],[Thực hiện]]/Chitieu[[#This Row],[Chỉ tiêu]]),0)</f>
        <v>0.22550000000000001</v>
      </c>
      <c r="M213" s="396">
        <f>IFERROR((Chitieu[[#This Row],[Thực hiện]]/Chitieu[[#This Row],[PO]]),0)</f>
        <v>0</v>
      </c>
      <c r="N213" s="397">
        <f>IF(Chitieu[[#This Row],[PO Đạt 90%]]&gt;=90%,1,0)</f>
        <v>0</v>
      </c>
      <c r="O213" s="397">
        <f>IF(COUNTIFS($E$4:E213,E213,$A$4:A213,"Trạm")=1,1,0)</f>
        <v>0</v>
      </c>
      <c r="P213" s="397">
        <f>IF(Chitieu[[#This Row],[PO]]&gt;0,1,0)</f>
        <v>0</v>
      </c>
      <c r="Q213" s="397" t="str">
        <f>_xlfn.XLOOKUP(Chitieu[[#This Row],[Tỉnh]],Table9[Tỉnh cũ],Table9[Giám Sát])</f>
        <v>Nguyễn Thành Dân</v>
      </c>
      <c r="R213" s="397" t="str">
        <f>_xlfn.XLOOKUP(Chitieu[[#This Row],[Tỉnh]],Table9[Tỉnh cũ],Table9[Thị Trường])</f>
        <v>Lâm Đỗ Anh Hào</v>
      </c>
      <c r="S213" s="397" t="str">
        <f>_xlfn.XLOOKUP(Chitieu[[#This Row],[Tỉnh]],Table9[Tỉnh cũ],Table9[Khu vực])</f>
        <v>Miền Tây 1</v>
      </c>
      <c r="T213" s="397" t="str">
        <f>IF(Chitieu[[#This Row],[Trạm/DTR]]="DTR","DTR","Trạm")</f>
        <v>Trạm</v>
      </c>
      <c r="U213" s="397" t="str">
        <f>IF(Chitieu[[#This Row],[Trạm/DTR]]="DTR",_xlfn.XLOOKUP(Chitieu[[#This Row],[ID NCC]],DS_NCC_DTR[ID NCC],DS_NCC_DTR[Tỉnh cũ]),_xlfn.XLOOKUP(Chitieu[[#This Row],[ID NCC]],Data_TongTram2[ID NCC],Data_TongTram2[Tỉnh cũ]))</f>
        <v>Tiền Giang</v>
      </c>
    </row>
    <row r="214" spans="1:21" hidden="1" x14ac:dyDescent="0.3">
      <c r="A214" s="211" t="s">
        <v>608</v>
      </c>
      <c r="B214" s="211" t="str">
        <f>IF(Chitieu[[#This Row],[Trạm/DTR]]="DTR","",_xlfn.XLOOKUP(Chitieu[[#This Row],[Trạm/DTR]],Table16[Trạm],Table16[[Admin ]]))</f>
        <v>Nguyễn Thị Ngọc Bích</v>
      </c>
      <c r="C214" s="211" t="str">
        <f>IF(Chitieu[[#This Row],[Trạm/DTR]]="DTR",_xlfn.XLOOKUP(Chitieu[[#This Row],[ID NCC]],DS_NCC_DTR[ID NCC],DS_NCC_DTR[Admin miền]),_xlfn.XLOOKUP(Chitieu[[#This Row],[ID NCC]],Data_TongTram2[ID NCC],Data_TongTram2[Admin Miền]))</f>
        <v>Phạm Thị Thúy Duy</v>
      </c>
      <c r="D214" s="211" t="s">
        <v>440</v>
      </c>
      <c r="E214" s="211" t="str">
        <f>IF(Chitieu[[#This Row],[Trạm/DTR]]="DTR",_xlfn.XLOOKUP(Chitieu[[#This Row],[ID NCC]],DS_NCC_DTR[ID NCC],DS_NCC_DTR[Tên NCC]),_xlfn.XLOOKUP(Chitieu[[#This Row],[ID NCC]],Data_TongTram2[ID NCC],Data_TongTram2[Tên NCC]))</f>
        <v>Chị Hiền Tân Phước 11</v>
      </c>
      <c r="F214" s="211" t="str">
        <f>Chitieu[[#This Row],[ID NCC]]&amp;Chitieu[[#This Row],[Trạm/DTR]]</f>
        <v>001J3000002HjELIA0Khánh Nga</v>
      </c>
      <c r="G214" s="211" t="s">
        <v>81</v>
      </c>
      <c r="H214" s="211" t="str">
        <f>_xlfn.XLOOKUP(Chitieu[[#This Row],[Loại hàng]],Table59[Column1],Table59[Qui đổi])</f>
        <v>PET chai</v>
      </c>
      <c r="I214" s="211">
        <v>1</v>
      </c>
      <c r="K214" s="211">
        <f>SUMIFS(Table10[Sản lượng Tấn],Table10[Ghi chú],Chitieu[[#This Row],[qui đổi ]],Table10[Column1],Chitieu[[#This Row],[Column1]])</f>
        <v>0.35399999999999998</v>
      </c>
      <c r="L214" s="396">
        <f>IFERROR((Chitieu[[#This Row],[Thực hiện]]/Chitieu[[#This Row],[Chỉ tiêu]]),0)</f>
        <v>0.35399999999999998</v>
      </c>
      <c r="M214" s="396">
        <f>IFERROR((Chitieu[[#This Row],[Thực hiện]]/Chitieu[[#This Row],[PO]]),0)</f>
        <v>0</v>
      </c>
      <c r="N214" s="397">
        <f>IF(Chitieu[[#This Row],[PO Đạt 90%]]&gt;=90%,1,0)</f>
        <v>0</v>
      </c>
      <c r="O214" s="397">
        <f>IF(COUNTIFS($E$4:E214,E214,$A$4:A214,"Trạm")=1,1,0)</f>
        <v>0</v>
      </c>
      <c r="P214" s="397">
        <f>IF(Chitieu[[#This Row],[PO]]&gt;0,1,0)</f>
        <v>0</v>
      </c>
      <c r="Q214" s="397" t="str">
        <f>_xlfn.XLOOKUP(Chitieu[[#This Row],[Tỉnh]],Table9[Tỉnh cũ],Table9[Giám Sát])</f>
        <v>Nguyễn Thành Dân</v>
      </c>
      <c r="R214" s="397" t="str">
        <f>_xlfn.XLOOKUP(Chitieu[[#This Row],[Tỉnh]],Table9[Tỉnh cũ],Table9[Thị Trường])</f>
        <v>Lâm Đỗ Anh Hào</v>
      </c>
      <c r="S214" s="397" t="str">
        <f>_xlfn.XLOOKUP(Chitieu[[#This Row],[Tỉnh]],Table9[Tỉnh cũ],Table9[Khu vực])</f>
        <v>Miền Tây 1</v>
      </c>
      <c r="T214" s="397" t="str">
        <f>IF(Chitieu[[#This Row],[Trạm/DTR]]="DTR","DTR","Trạm")</f>
        <v>Trạm</v>
      </c>
      <c r="U214" s="397" t="str">
        <f>IF(Chitieu[[#This Row],[Trạm/DTR]]="DTR",_xlfn.XLOOKUP(Chitieu[[#This Row],[ID NCC]],DS_NCC_DTR[ID NCC],DS_NCC_DTR[Tỉnh cũ]),_xlfn.XLOOKUP(Chitieu[[#This Row],[ID NCC]],Data_TongTram2[ID NCC],Data_TongTram2[Tỉnh cũ]))</f>
        <v>Tiền Giang</v>
      </c>
    </row>
    <row r="215" spans="1:21" hidden="1" x14ac:dyDescent="0.3">
      <c r="A215" s="211" t="s">
        <v>608</v>
      </c>
      <c r="B215" s="211" t="str">
        <f>IF(Chitieu[[#This Row],[Trạm/DTR]]="DTR","",_xlfn.XLOOKUP(Chitieu[[#This Row],[Trạm/DTR]],Table16[Trạm],Table16[[Admin ]]))</f>
        <v>Nguyễn Thị Ngọc Bích</v>
      </c>
      <c r="C215" s="211" t="str">
        <f>IF(Chitieu[[#This Row],[Trạm/DTR]]="DTR",_xlfn.XLOOKUP(Chitieu[[#This Row],[ID NCC]],DS_NCC_DTR[ID NCC],DS_NCC_DTR[Admin miền]),_xlfn.XLOOKUP(Chitieu[[#This Row],[ID NCC]],Data_TongTram2[ID NCC],Data_TongTram2[Admin Miền]))</f>
        <v>Phạm Thị Thúy Duy</v>
      </c>
      <c r="D215" s="211" t="s">
        <v>667</v>
      </c>
      <c r="E215" s="211" t="str">
        <f>IF(Chitieu[[#This Row],[Trạm/DTR]]="DTR",_xlfn.XLOOKUP(Chitieu[[#This Row],[ID NCC]],DS_NCC_DTR[ID NCC],DS_NCC_DTR[Tên NCC]),_xlfn.XLOOKUP(Chitieu[[#This Row],[ID NCC]],Data_TongTram2[ID NCC],Data_TongTram2[Tên NCC]))</f>
        <v>Anh Út Trung An</v>
      </c>
      <c r="F215" s="211" t="str">
        <f>Chitieu[[#This Row],[ID NCC]]&amp;Chitieu[[#This Row],[Trạm/DTR]]</f>
        <v>001J3000002HjEMIA0Khánh Nga</v>
      </c>
      <c r="G215" s="211" t="s">
        <v>81</v>
      </c>
      <c r="H215" s="211" t="str">
        <f>_xlfn.XLOOKUP(Chitieu[[#This Row],[Loại hàng]],Table59[Column1],Table59[Qui đổi])</f>
        <v>PET chai</v>
      </c>
      <c r="I215" s="211">
        <v>1</v>
      </c>
      <c r="K215" s="211">
        <f>SUMIFS(Table10[Sản lượng Tấn],Table10[Ghi chú],Chitieu[[#This Row],[qui đổi ]],Table10[Column1],Chitieu[[#This Row],[Column1]])</f>
        <v>1.0790000000000002</v>
      </c>
      <c r="L215" s="396">
        <f>IFERROR((Chitieu[[#This Row],[Thực hiện]]/Chitieu[[#This Row],[Chỉ tiêu]]),0)</f>
        <v>1.0790000000000002</v>
      </c>
      <c r="M215" s="396">
        <f>IFERROR((Chitieu[[#This Row],[Thực hiện]]/Chitieu[[#This Row],[PO]]),0)</f>
        <v>0</v>
      </c>
      <c r="N215" s="397">
        <f>IF(Chitieu[[#This Row],[PO Đạt 90%]]&gt;=90%,1,0)</f>
        <v>0</v>
      </c>
      <c r="O215" s="397">
        <f>IF(COUNTIFS($E$4:E215,E215,$A$4:A215,"Trạm")=1,1,0)</f>
        <v>0</v>
      </c>
      <c r="P215" s="397">
        <f>IF(Chitieu[[#This Row],[PO]]&gt;0,1,0)</f>
        <v>0</v>
      </c>
      <c r="Q215" s="397" t="str">
        <f>_xlfn.XLOOKUP(Chitieu[[#This Row],[Tỉnh]],Table9[Tỉnh cũ],Table9[Giám Sát])</f>
        <v>Nguyễn Thành Dân</v>
      </c>
      <c r="R215" s="397" t="str">
        <f>_xlfn.XLOOKUP(Chitieu[[#This Row],[Tỉnh]],Table9[Tỉnh cũ],Table9[Thị Trường])</f>
        <v>Lâm Đỗ Anh Hào</v>
      </c>
      <c r="S215" s="397" t="str">
        <f>_xlfn.XLOOKUP(Chitieu[[#This Row],[Tỉnh]],Table9[Tỉnh cũ],Table9[Khu vực])</f>
        <v>Miền Tây 1</v>
      </c>
      <c r="T215" s="397" t="str">
        <f>IF(Chitieu[[#This Row],[Trạm/DTR]]="DTR","DTR","Trạm")</f>
        <v>Trạm</v>
      </c>
      <c r="U215" s="397" t="str">
        <f>IF(Chitieu[[#This Row],[Trạm/DTR]]="DTR",_xlfn.XLOOKUP(Chitieu[[#This Row],[ID NCC]],DS_NCC_DTR[ID NCC],DS_NCC_DTR[Tỉnh cũ]),_xlfn.XLOOKUP(Chitieu[[#This Row],[ID NCC]],Data_TongTram2[ID NCC],Data_TongTram2[Tỉnh cũ]))</f>
        <v>Tiền Giang</v>
      </c>
    </row>
    <row r="216" spans="1:21" hidden="1" x14ac:dyDescent="0.3">
      <c r="A216" s="211" t="s">
        <v>608</v>
      </c>
      <c r="B216" s="211" t="str">
        <f>IF(Chitieu[[#This Row],[Trạm/DTR]]="DTR","",_xlfn.XLOOKUP(Chitieu[[#This Row],[Trạm/DTR]],Table16[Trạm],Table16[[Admin ]]))</f>
        <v>Nguyễn Thị Ngọc Bích</v>
      </c>
      <c r="C216" s="211" t="str">
        <f>IF(Chitieu[[#This Row],[Trạm/DTR]]="DTR",_xlfn.XLOOKUP(Chitieu[[#This Row],[ID NCC]],DS_NCC_DTR[ID NCC],DS_NCC_DTR[Admin miền]),_xlfn.XLOOKUP(Chitieu[[#This Row],[ID NCC]],Data_TongTram2[ID NCC],Data_TongTram2[Admin Miền]))</f>
        <v>Phạm Thị Thúy Duy</v>
      </c>
      <c r="D216" s="211" t="s">
        <v>425</v>
      </c>
      <c r="E216" s="211" t="str">
        <f>IF(Chitieu[[#This Row],[Trạm/DTR]]="DTR",_xlfn.XLOOKUP(Chitieu[[#This Row],[ID NCC]],DS_NCC_DTR[ID NCC],DS_NCC_DTR[Tên NCC]),_xlfn.XLOOKUP(Chitieu[[#This Row],[ID NCC]],Data_TongTram2[ID NCC],Data_TongTram2[Tên NCC]))</f>
        <v>HKD VÕ THỊ KIM NGA</v>
      </c>
      <c r="F216" s="211" t="str">
        <f>Chitieu[[#This Row],[ID NCC]]&amp;Chitieu[[#This Row],[Trạm/DTR]]</f>
        <v>001J3000002HLbbIAGKhánh Nga</v>
      </c>
      <c r="G216" s="211" t="s">
        <v>81</v>
      </c>
      <c r="H216" s="211" t="str">
        <f>_xlfn.XLOOKUP(Chitieu[[#This Row],[Loại hàng]],Table59[Column1],Table59[Qui đổi])</f>
        <v>PET chai</v>
      </c>
      <c r="I216" s="211">
        <v>10</v>
      </c>
      <c r="K216" s="211">
        <f>SUMIFS(Table10[Sản lượng Tấn],Table10[Ghi chú],Chitieu[[#This Row],[qui đổi ]],Table10[Column1],Chitieu[[#This Row],[Column1]])</f>
        <v>10.218999999999999</v>
      </c>
      <c r="L216" s="396">
        <f>IFERROR((Chitieu[[#This Row],[Thực hiện]]/Chitieu[[#This Row],[Chỉ tiêu]]),0)</f>
        <v>1.0219</v>
      </c>
      <c r="M216" s="396">
        <f>IFERROR((Chitieu[[#This Row],[Thực hiện]]/Chitieu[[#This Row],[PO]]),0)</f>
        <v>0</v>
      </c>
      <c r="N216" s="397">
        <f>IF(Chitieu[[#This Row],[PO Đạt 90%]]&gt;=90%,1,0)</f>
        <v>0</v>
      </c>
      <c r="O216" s="397">
        <f>IF(COUNTIFS($E$4:E216,E216,$A$4:A216,"Trạm")=1,1,0)</f>
        <v>0</v>
      </c>
      <c r="P216" s="397">
        <f>IF(Chitieu[[#This Row],[PO]]&gt;0,1,0)</f>
        <v>0</v>
      </c>
      <c r="Q216" s="397" t="str">
        <f>_xlfn.XLOOKUP(Chitieu[[#This Row],[Tỉnh]],Table9[Tỉnh cũ],Table9[Giám Sát])</f>
        <v>Nguyễn Thành Dân</v>
      </c>
      <c r="R216" s="397" t="str">
        <f>_xlfn.XLOOKUP(Chitieu[[#This Row],[Tỉnh]],Table9[Tỉnh cũ],Table9[Thị Trường])</f>
        <v>Lâm Đỗ Anh Hào</v>
      </c>
      <c r="S216" s="397" t="str">
        <f>_xlfn.XLOOKUP(Chitieu[[#This Row],[Tỉnh]],Table9[Tỉnh cũ],Table9[Khu vực])</f>
        <v>Miền Tây 1</v>
      </c>
      <c r="T216" s="397" t="str">
        <f>IF(Chitieu[[#This Row],[Trạm/DTR]]="DTR","DTR","Trạm")</f>
        <v>Trạm</v>
      </c>
      <c r="U216" s="397" t="str">
        <f>IF(Chitieu[[#This Row],[Trạm/DTR]]="DTR",_xlfn.XLOOKUP(Chitieu[[#This Row],[ID NCC]],DS_NCC_DTR[ID NCC],DS_NCC_DTR[Tỉnh cũ]),_xlfn.XLOOKUP(Chitieu[[#This Row],[ID NCC]],Data_TongTram2[ID NCC],Data_TongTram2[Tỉnh cũ]))</f>
        <v>Tiền Giang</v>
      </c>
    </row>
    <row r="217" spans="1:21" hidden="1" x14ac:dyDescent="0.3">
      <c r="A217" s="211" t="s">
        <v>608</v>
      </c>
      <c r="B217" s="211" t="str">
        <f>IF(Chitieu[[#This Row],[Trạm/DTR]]="DTR","",_xlfn.XLOOKUP(Chitieu[[#This Row],[Trạm/DTR]],Table16[Trạm],Table16[[Admin ]]))</f>
        <v>Nguyễn Thị Ngọc Bích</v>
      </c>
      <c r="C217" s="211" t="str">
        <f>IF(Chitieu[[#This Row],[Trạm/DTR]]="DTR",_xlfn.XLOOKUP(Chitieu[[#This Row],[ID NCC]],DS_NCC_DTR[ID NCC],DS_NCC_DTR[Admin miền]),_xlfn.XLOOKUP(Chitieu[[#This Row],[ID NCC]],Data_TongTram2[ID NCC],Data_TongTram2[Admin Miền]))</f>
        <v>Phạm Thị Thúy Duy</v>
      </c>
      <c r="D217" s="211" t="s">
        <v>411</v>
      </c>
      <c r="E217" s="211" t="str">
        <f>IF(Chitieu[[#This Row],[Trạm/DTR]]="DTR",_xlfn.XLOOKUP(Chitieu[[#This Row],[ID NCC]],DS_NCC_DTR[ID NCC],DS_NCC_DTR[Tên NCC]),_xlfn.XLOOKUP(Chitieu[[#This Row],[ID NCC]],Data_TongTram2[ID NCC],Data_TongTram2[Tên NCC]))</f>
        <v>Anh Chiến</v>
      </c>
      <c r="F217" s="211" t="str">
        <f>Chitieu[[#This Row],[ID NCC]]&amp;Chitieu[[#This Row],[Trạm/DTR]]</f>
        <v>001J3000002HLbcIAGKhánh Nga</v>
      </c>
      <c r="G217" s="211" t="s">
        <v>81</v>
      </c>
      <c r="H217" s="211" t="str">
        <f>_xlfn.XLOOKUP(Chitieu[[#This Row],[Loại hàng]],Table59[Column1],Table59[Qui đổi])</f>
        <v>PET chai</v>
      </c>
      <c r="I217" s="211">
        <v>5</v>
      </c>
      <c r="K217" s="211">
        <f>SUMIFS(Table10[Sản lượng Tấn],Table10[Ghi chú],Chitieu[[#This Row],[qui đổi ]],Table10[Column1],Chitieu[[#This Row],[Column1]])</f>
        <v>5.4530000000000012</v>
      </c>
      <c r="L217" s="396">
        <f>IFERROR((Chitieu[[#This Row],[Thực hiện]]/Chitieu[[#This Row],[Chỉ tiêu]]),0)</f>
        <v>1.0906000000000002</v>
      </c>
      <c r="M217" s="396">
        <f>IFERROR((Chitieu[[#This Row],[Thực hiện]]/Chitieu[[#This Row],[PO]]),0)</f>
        <v>0</v>
      </c>
      <c r="N217" s="397">
        <f>IF(Chitieu[[#This Row],[PO Đạt 90%]]&gt;=90%,1,0)</f>
        <v>0</v>
      </c>
      <c r="O217" s="397">
        <f>IF(COUNTIFS($E$4:E217,E217,$A$4:A217,"Trạm")=1,1,0)</f>
        <v>0</v>
      </c>
      <c r="P217" s="397">
        <f>IF(Chitieu[[#This Row],[PO]]&gt;0,1,0)</f>
        <v>0</v>
      </c>
      <c r="Q217" s="397" t="str">
        <f>_xlfn.XLOOKUP(Chitieu[[#This Row],[Tỉnh]],Table9[Tỉnh cũ],Table9[Giám Sát])</f>
        <v>Nguyễn Thành Dân</v>
      </c>
      <c r="R217" s="397" t="str">
        <f>_xlfn.XLOOKUP(Chitieu[[#This Row],[Tỉnh]],Table9[Tỉnh cũ],Table9[Thị Trường])</f>
        <v>Lâm Đỗ Anh Hào</v>
      </c>
      <c r="S217" s="397" t="str">
        <f>_xlfn.XLOOKUP(Chitieu[[#This Row],[Tỉnh]],Table9[Tỉnh cũ],Table9[Khu vực])</f>
        <v>Miền Tây 1</v>
      </c>
      <c r="T217" s="397" t="str">
        <f>IF(Chitieu[[#This Row],[Trạm/DTR]]="DTR","DTR","Trạm")</f>
        <v>Trạm</v>
      </c>
      <c r="U217" s="397" t="str">
        <f>IF(Chitieu[[#This Row],[Trạm/DTR]]="DTR",_xlfn.XLOOKUP(Chitieu[[#This Row],[ID NCC]],DS_NCC_DTR[ID NCC],DS_NCC_DTR[Tỉnh cũ]),_xlfn.XLOOKUP(Chitieu[[#This Row],[ID NCC]],Data_TongTram2[ID NCC],Data_TongTram2[Tỉnh cũ]))</f>
        <v>Tiền Giang</v>
      </c>
    </row>
    <row r="218" spans="1:21" hidden="1" x14ac:dyDescent="0.3">
      <c r="A218" s="211" t="s">
        <v>608</v>
      </c>
      <c r="B218" s="211" t="str">
        <f>IF(Chitieu[[#This Row],[Trạm/DTR]]="DTR","",_xlfn.XLOOKUP(Chitieu[[#This Row],[Trạm/DTR]],Table16[Trạm],Table16[[Admin ]]))</f>
        <v>Nguyễn Thị Ngọc Bích</v>
      </c>
      <c r="C218" s="211" t="str">
        <f>IF(Chitieu[[#This Row],[Trạm/DTR]]="DTR",_xlfn.XLOOKUP(Chitieu[[#This Row],[ID NCC]],DS_NCC_DTR[ID NCC],DS_NCC_DTR[Admin miền]),_xlfn.XLOOKUP(Chitieu[[#This Row],[ID NCC]],Data_TongTram2[ID NCC],Data_TongTram2[Admin Miền]))</f>
        <v>Phạm Thị Thúy Duy</v>
      </c>
      <c r="D218" s="211" t="s">
        <v>424</v>
      </c>
      <c r="E218" s="211" t="str">
        <f>IF(Chitieu[[#This Row],[Trạm/DTR]]="DTR",_xlfn.XLOOKUP(Chitieu[[#This Row],[ID NCC]],DS_NCC_DTR[ID NCC],DS_NCC_DTR[Tên NCC]),_xlfn.XLOOKUP(Chitieu[[#This Row],[ID NCC]],Data_TongTram2[ID NCC],Data_TongTram2[Tên NCC]))</f>
        <v>Anh Cường Tân Mỹ Chánh</v>
      </c>
      <c r="F218" s="211" t="str">
        <f>Chitieu[[#This Row],[ID NCC]]&amp;Chitieu[[#This Row],[Trạm/DTR]]</f>
        <v>001J3000002HLbdIAGKhánh Nga</v>
      </c>
      <c r="G218" s="211" t="s">
        <v>81</v>
      </c>
      <c r="H218" s="211" t="str">
        <f>_xlfn.XLOOKUP(Chitieu[[#This Row],[Loại hàng]],Table59[Column1],Table59[Qui đổi])</f>
        <v>PET chai</v>
      </c>
      <c r="I218" s="211">
        <v>5</v>
      </c>
      <c r="K218" s="211">
        <f>SUMIFS(Table10[Sản lượng Tấn],Table10[Ghi chú],Chitieu[[#This Row],[qui đổi ]],Table10[Column1],Chitieu[[#This Row],[Column1]])</f>
        <v>3.444</v>
      </c>
      <c r="L218" s="396">
        <f>IFERROR((Chitieu[[#This Row],[Thực hiện]]/Chitieu[[#This Row],[Chỉ tiêu]]),0)</f>
        <v>0.68879999999999997</v>
      </c>
      <c r="M218" s="396">
        <f>IFERROR((Chitieu[[#This Row],[Thực hiện]]/Chitieu[[#This Row],[PO]]),0)</f>
        <v>0</v>
      </c>
      <c r="N218" s="397">
        <f>IF(Chitieu[[#This Row],[PO Đạt 90%]]&gt;=90%,1,0)</f>
        <v>0</v>
      </c>
      <c r="O218" s="397">
        <f>IF(COUNTIFS($E$4:E218,E218,$A$4:A218,"Trạm")=1,1,0)</f>
        <v>0</v>
      </c>
      <c r="P218" s="397">
        <f>IF(Chitieu[[#This Row],[PO]]&gt;0,1,0)</f>
        <v>0</v>
      </c>
      <c r="Q218" s="397" t="str">
        <f>_xlfn.XLOOKUP(Chitieu[[#This Row],[Tỉnh]],Table9[Tỉnh cũ],Table9[Giám Sát])</f>
        <v>Nguyễn Thành Dân</v>
      </c>
      <c r="R218" s="397" t="str">
        <f>_xlfn.XLOOKUP(Chitieu[[#This Row],[Tỉnh]],Table9[Tỉnh cũ],Table9[Thị Trường])</f>
        <v>Lâm Đỗ Anh Hào</v>
      </c>
      <c r="S218" s="397" t="str">
        <f>_xlfn.XLOOKUP(Chitieu[[#This Row],[Tỉnh]],Table9[Tỉnh cũ],Table9[Khu vực])</f>
        <v>Miền Tây 1</v>
      </c>
      <c r="T218" s="397" t="str">
        <f>IF(Chitieu[[#This Row],[Trạm/DTR]]="DTR","DTR","Trạm")</f>
        <v>Trạm</v>
      </c>
      <c r="U218" s="397" t="str">
        <f>IF(Chitieu[[#This Row],[Trạm/DTR]]="DTR",_xlfn.XLOOKUP(Chitieu[[#This Row],[ID NCC]],DS_NCC_DTR[ID NCC],DS_NCC_DTR[Tỉnh cũ]),_xlfn.XLOOKUP(Chitieu[[#This Row],[ID NCC]],Data_TongTram2[ID NCC],Data_TongTram2[Tỉnh cũ]))</f>
        <v>Tiền Giang</v>
      </c>
    </row>
    <row r="219" spans="1:21" hidden="1" x14ac:dyDescent="0.3">
      <c r="A219" s="211" t="s">
        <v>608</v>
      </c>
      <c r="B219" s="211" t="str">
        <f>IF(Chitieu[[#This Row],[Trạm/DTR]]="DTR","",_xlfn.XLOOKUP(Chitieu[[#This Row],[Trạm/DTR]],Table16[Trạm],Table16[[Admin ]]))</f>
        <v>Nguyễn Thị Ngọc Bích</v>
      </c>
      <c r="C219" s="211" t="str">
        <f>IF(Chitieu[[#This Row],[Trạm/DTR]]="DTR",_xlfn.XLOOKUP(Chitieu[[#This Row],[ID NCC]],DS_NCC_DTR[ID NCC],DS_NCC_DTR[Admin miền]),_xlfn.XLOOKUP(Chitieu[[#This Row],[ID NCC]],Data_TongTram2[ID NCC],Data_TongTram2[Admin Miền]))</f>
        <v>Phạm Thị Thúy Duy</v>
      </c>
      <c r="D219" s="211" t="s">
        <v>394</v>
      </c>
      <c r="E219" s="211" t="str">
        <f>IF(Chitieu[[#This Row],[Trạm/DTR]]="DTR",_xlfn.XLOOKUP(Chitieu[[#This Row],[ID NCC]],DS_NCC_DTR[ID NCC],DS_NCC_DTR[Tên NCC]),_xlfn.XLOOKUP(Chitieu[[#This Row],[ID NCC]],Data_TongTram2[ID NCC],Data_TongTram2[Tên NCC]))</f>
        <v>Anh Huy Tiền Giang</v>
      </c>
      <c r="F219" s="211" t="str">
        <f>Chitieu[[#This Row],[ID NCC]]&amp;Chitieu[[#This Row],[Trạm/DTR]]</f>
        <v>001J3000002HLbeIAGKhánh Nga</v>
      </c>
      <c r="G219" s="211" t="s">
        <v>81</v>
      </c>
      <c r="H219" s="211" t="str">
        <f>_xlfn.XLOOKUP(Chitieu[[#This Row],[Loại hàng]],Table59[Column1],Table59[Qui đổi])</f>
        <v>PET chai</v>
      </c>
      <c r="I219" s="211">
        <v>10</v>
      </c>
      <c r="K219" s="211">
        <f>SUMIFS(Table10[Sản lượng Tấn],Table10[Ghi chú],Chitieu[[#This Row],[qui đổi ]],Table10[Column1],Chitieu[[#This Row],[Column1]])</f>
        <v>8.8559999999999999</v>
      </c>
      <c r="L219" s="396">
        <f>IFERROR((Chitieu[[#This Row],[Thực hiện]]/Chitieu[[#This Row],[Chỉ tiêu]]),0)</f>
        <v>0.88559999999999994</v>
      </c>
      <c r="M219" s="396">
        <f>IFERROR((Chitieu[[#This Row],[Thực hiện]]/Chitieu[[#This Row],[PO]]),0)</f>
        <v>0</v>
      </c>
      <c r="N219" s="397">
        <f>IF(Chitieu[[#This Row],[PO Đạt 90%]]&gt;=90%,1,0)</f>
        <v>0</v>
      </c>
      <c r="O219" s="397">
        <f>IF(COUNTIFS($E$4:E219,E219,$A$4:A219,"Trạm")=1,1,0)</f>
        <v>0</v>
      </c>
      <c r="P219" s="397">
        <f>IF(Chitieu[[#This Row],[PO]]&gt;0,1,0)</f>
        <v>0</v>
      </c>
      <c r="Q219" s="397" t="str">
        <f>_xlfn.XLOOKUP(Chitieu[[#This Row],[Tỉnh]],Table9[Tỉnh cũ],Table9[Giám Sát])</f>
        <v>Nguyễn Thành Dân</v>
      </c>
      <c r="R219" s="397" t="str">
        <f>_xlfn.XLOOKUP(Chitieu[[#This Row],[Tỉnh]],Table9[Tỉnh cũ],Table9[Thị Trường])</f>
        <v>Lâm Đỗ Anh Hào</v>
      </c>
      <c r="S219" s="397" t="str">
        <f>_xlfn.XLOOKUP(Chitieu[[#This Row],[Tỉnh]],Table9[Tỉnh cũ],Table9[Khu vực])</f>
        <v>Miền Tây 1</v>
      </c>
      <c r="T219" s="397" t="str">
        <f>IF(Chitieu[[#This Row],[Trạm/DTR]]="DTR","DTR","Trạm")</f>
        <v>Trạm</v>
      </c>
      <c r="U219" s="397" t="str">
        <f>IF(Chitieu[[#This Row],[Trạm/DTR]]="DTR",_xlfn.XLOOKUP(Chitieu[[#This Row],[ID NCC]],DS_NCC_DTR[ID NCC],DS_NCC_DTR[Tỉnh cũ]),_xlfn.XLOOKUP(Chitieu[[#This Row],[ID NCC]],Data_TongTram2[ID NCC],Data_TongTram2[Tỉnh cũ]))</f>
        <v>Tiền Giang</v>
      </c>
    </row>
    <row r="220" spans="1:21" hidden="1" x14ac:dyDescent="0.3">
      <c r="A220" s="211" t="s">
        <v>608</v>
      </c>
      <c r="B220" s="211" t="str">
        <f>IF(Chitieu[[#This Row],[Trạm/DTR]]="DTR","",_xlfn.XLOOKUP(Chitieu[[#This Row],[Trạm/DTR]],Table16[Trạm],Table16[[Admin ]]))</f>
        <v>Nguyễn Thị Ngọc Bích</v>
      </c>
      <c r="C220" s="211" t="str">
        <f>IF(Chitieu[[#This Row],[Trạm/DTR]]="DTR",_xlfn.XLOOKUP(Chitieu[[#This Row],[ID NCC]],DS_NCC_DTR[ID NCC],DS_NCC_DTR[Admin miền]),_xlfn.XLOOKUP(Chitieu[[#This Row],[ID NCC]],Data_TongTram2[ID NCC],Data_TongTram2[Admin Miền]))</f>
        <v>Phạm Thị Thúy Duy</v>
      </c>
      <c r="D220" s="211" t="s">
        <v>684</v>
      </c>
      <c r="E220" s="211" t="str">
        <f>IF(Chitieu[[#This Row],[Trạm/DTR]]="DTR",_xlfn.XLOOKUP(Chitieu[[#This Row],[ID NCC]],DS_NCC_DTR[ID NCC],DS_NCC_DTR[Tên NCC]),_xlfn.XLOOKUP(Chitieu[[#This Row],[ID NCC]],Data_TongTram2[ID NCC],Data_TongTram2[Tên NCC]))</f>
        <v>Anh Quí Bình Đức</v>
      </c>
      <c r="F220" s="211" t="str">
        <f>Chitieu[[#This Row],[ID NCC]]&amp;Chitieu[[#This Row],[Trạm/DTR]]</f>
        <v>001J3000002HLbfIAGKhánh Nga</v>
      </c>
      <c r="G220" s="211" t="s">
        <v>81</v>
      </c>
      <c r="H220" s="211" t="str">
        <f>_xlfn.XLOOKUP(Chitieu[[#This Row],[Loại hàng]],Table59[Column1],Table59[Qui đổi])</f>
        <v>PET chai</v>
      </c>
      <c r="I220" s="211">
        <v>1</v>
      </c>
      <c r="K220" s="211">
        <f>SUMIFS(Table10[Sản lượng Tấn],Table10[Ghi chú],Chitieu[[#This Row],[qui đổi ]],Table10[Column1],Chitieu[[#This Row],[Column1]])</f>
        <v>1.4949999999999999</v>
      </c>
      <c r="L220" s="396">
        <f>IFERROR((Chitieu[[#This Row],[Thực hiện]]/Chitieu[[#This Row],[Chỉ tiêu]]),0)</f>
        <v>1.4949999999999999</v>
      </c>
      <c r="M220" s="396">
        <f>IFERROR((Chitieu[[#This Row],[Thực hiện]]/Chitieu[[#This Row],[PO]]),0)</f>
        <v>0</v>
      </c>
      <c r="N220" s="397">
        <f>IF(Chitieu[[#This Row],[PO Đạt 90%]]&gt;=90%,1,0)</f>
        <v>0</v>
      </c>
      <c r="O220" s="397">
        <f>IF(COUNTIFS($E$4:E220,E220,$A$4:A220,"Trạm")=1,1,0)</f>
        <v>0</v>
      </c>
      <c r="P220" s="397">
        <f>IF(Chitieu[[#This Row],[PO]]&gt;0,1,0)</f>
        <v>0</v>
      </c>
      <c r="Q220" s="397" t="str">
        <f>_xlfn.XLOOKUP(Chitieu[[#This Row],[Tỉnh]],Table9[Tỉnh cũ],Table9[Giám Sát])</f>
        <v>Nguyễn Thành Dân</v>
      </c>
      <c r="R220" s="397" t="str">
        <f>_xlfn.XLOOKUP(Chitieu[[#This Row],[Tỉnh]],Table9[Tỉnh cũ],Table9[Thị Trường])</f>
        <v>Lâm Đỗ Anh Hào</v>
      </c>
      <c r="S220" s="397" t="str">
        <f>_xlfn.XLOOKUP(Chitieu[[#This Row],[Tỉnh]],Table9[Tỉnh cũ],Table9[Khu vực])</f>
        <v>Miền Tây 1</v>
      </c>
      <c r="T220" s="397" t="str">
        <f>IF(Chitieu[[#This Row],[Trạm/DTR]]="DTR","DTR","Trạm")</f>
        <v>Trạm</v>
      </c>
      <c r="U220" s="397" t="str">
        <f>IF(Chitieu[[#This Row],[Trạm/DTR]]="DTR",_xlfn.XLOOKUP(Chitieu[[#This Row],[ID NCC]],DS_NCC_DTR[ID NCC],DS_NCC_DTR[Tỉnh cũ]),_xlfn.XLOOKUP(Chitieu[[#This Row],[ID NCC]],Data_TongTram2[ID NCC],Data_TongTram2[Tỉnh cũ]))</f>
        <v>Tiền Giang</v>
      </c>
    </row>
    <row r="221" spans="1:21" hidden="1" x14ac:dyDescent="0.3">
      <c r="A221" s="211" t="s">
        <v>608</v>
      </c>
      <c r="B221" s="211" t="str">
        <f>IF(Chitieu[[#This Row],[Trạm/DTR]]="DTR","",_xlfn.XLOOKUP(Chitieu[[#This Row],[Trạm/DTR]],Table16[Trạm],Table16[[Admin ]]))</f>
        <v>Nguyễn Thị Ngọc Bích</v>
      </c>
      <c r="C221" s="211" t="str">
        <f>IF(Chitieu[[#This Row],[Trạm/DTR]]="DTR",_xlfn.XLOOKUP(Chitieu[[#This Row],[ID NCC]],DS_NCC_DTR[ID NCC],DS_NCC_DTR[Admin miền]),_xlfn.XLOOKUP(Chitieu[[#This Row],[ID NCC]],Data_TongTram2[ID NCC],Data_TongTram2[Admin Miền]))</f>
        <v>Phạm Thị Thúy Duy</v>
      </c>
      <c r="D221" s="211" t="s">
        <v>776</v>
      </c>
      <c r="E221" s="211" t="str">
        <f>IF(Chitieu[[#This Row],[Trạm/DTR]]="DTR",_xlfn.XLOOKUP(Chitieu[[#This Row],[ID NCC]],DS_NCC_DTR[ID NCC],DS_NCC_DTR[Tên NCC]),_xlfn.XLOOKUP(Chitieu[[#This Row],[ID NCC]],Data_TongTram2[ID NCC],Data_TongTram2[Tên NCC]))</f>
        <v>Anh Sang Trung Lương</v>
      </c>
      <c r="F221" s="211" t="str">
        <f>Chitieu[[#This Row],[ID NCC]]&amp;Chitieu[[#This Row],[Trạm/DTR]]</f>
        <v>001J3000002HLbgIAGKhánh Nga</v>
      </c>
      <c r="G221" s="211" t="s">
        <v>81</v>
      </c>
      <c r="H221" s="211" t="str">
        <f>_xlfn.XLOOKUP(Chitieu[[#This Row],[Loại hàng]],Table59[Column1],Table59[Qui đổi])</f>
        <v>PET chai</v>
      </c>
      <c r="I221" s="211">
        <v>1</v>
      </c>
      <c r="K221" s="211">
        <f>SUMIFS(Table10[Sản lượng Tấn],Table10[Ghi chú],Chitieu[[#This Row],[qui đổi ]],Table10[Column1],Chitieu[[#This Row],[Column1]])</f>
        <v>1.7900000000000003</v>
      </c>
      <c r="L221" s="396">
        <f>IFERROR((Chitieu[[#This Row],[Thực hiện]]/Chitieu[[#This Row],[Chỉ tiêu]]),0)</f>
        <v>1.7900000000000003</v>
      </c>
      <c r="M221" s="396">
        <f>IFERROR((Chitieu[[#This Row],[Thực hiện]]/Chitieu[[#This Row],[PO]]),0)</f>
        <v>0</v>
      </c>
      <c r="N221" s="397">
        <f>IF(Chitieu[[#This Row],[PO Đạt 90%]]&gt;=90%,1,0)</f>
        <v>0</v>
      </c>
      <c r="O221" s="397">
        <f>IF(COUNTIFS($E$4:E221,E221,$A$4:A221,"Trạm")=1,1,0)</f>
        <v>0</v>
      </c>
      <c r="P221" s="397">
        <f>IF(Chitieu[[#This Row],[PO]]&gt;0,1,0)</f>
        <v>0</v>
      </c>
      <c r="Q221" s="397" t="str">
        <f>_xlfn.XLOOKUP(Chitieu[[#This Row],[Tỉnh]],Table9[Tỉnh cũ],Table9[Giám Sát])</f>
        <v>Nguyễn Thành Dân</v>
      </c>
      <c r="R221" s="397" t="str">
        <f>_xlfn.XLOOKUP(Chitieu[[#This Row],[Tỉnh]],Table9[Tỉnh cũ],Table9[Thị Trường])</f>
        <v>Lâm Đỗ Anh Hào</v>
      </c>
      <c r="S221" s="397" t="str">
        <f>_xlfn.XLOOKUP(Chitieu[[#This Row],[Tỉnh]],Table9[Tỉnh cũ],Table9[Khu vực])</f>
        <v>Miền Tây 1</v>
      </c>
      <c r="T221" s="397" t="str">
        <f>IF(Chitieu[[#This Row],[Trạm/DTR]]="DTR","DTR","Trạm")</f>
        <v>Trạm</v>
      </c>
      <c r="U221" s="397" t="str">
        <f>IF(Chitieu[[#This Row],[Trạm/DTR]]="DTR",_xlfn.XLOOKUP(Chitieu[[#This Row],[ID NCC]],DS_NCC_DTR[ID NCC],DS_NCC_DTR[Tỉnh cũ]),_xlfn.XLOOKUP(Chitieu[[#This Row],[ID NCC]],Data_TongTram2[ID NCC],Data_TongTram2[Tỉnh cũ]))</f>
        <v>Tiền Giang</v>
      </c>
    </row>
    <row r="222" spans="1:21" hidden="1" x14ac:dyDescent="0.3">
      <c r="A222" s="211" t="s">
        <v>608</v>
      </c>
      <c r="B222" s="211" t="str">
        <f>IF(Chitieu[[#This Row],[Trạm/DTR]]="DTR","",_xlfn.XLOOKUP(Chitieu[[#This Row],[Trạm/DTR]],Table16[Trạm],Table16[[Admin ]]))</f>
        <v>Nguyễn Thị Ngọc Bích</v>
      </c>
      <c r="C222" s="211" t="str">
        <f>IF(Chitieu[[#This Row],[Trạm/DTR]]="DTR",_xlfn.XLOOKUP(Chitieu[[#This Row],[ID NCC]],DS_NCC_DTR[ID NCC],DS_NCC_DTR[Admin miền]),_xlfn.XLOOKUP(Chitieu[[#This Row],[ID NCC]],Data_TongTram2[ID NCC],Data_TongTram2[Admin Miền]))</f>
        <v>Phạm Thị Thúy Duy</v>
      </c>
      <c r="D222" s="211" t="s">
        <v>457</v>
      </c>
      <c r="E222" s="211" t="str">
        <f>IF(Chitieu[[#This Row],[Trạm/DTR]]="DTR",_xlfn.XLOOKUP(Chitieu[[#This Row],[ID NCC]],DS_NCC_DTR[ID NCC],DS_NCC_DTR[Tên NCC]),_xlfn.XLOOKUP(Chitieu[[#This Row],[ID NCC]],Data_TongTram2[ID NCC],Data_TongTram2[Tên NCC]))</f>
        <v>Anh Sơn Tiền Giang</v>
      </c>
      <c r="F222" s="211" t="str">
        <f>Chitieu[[#This Row],[ID NCC]]&amp;Chitieu[[#This Row],[Trạm/DTR]]</f>
        <v>001J3000002HLbhIAGKhánh Nga</v>
      </c>
      <c r="G222" s="211" t="s">
        <v>81</v>
      </c>
      <c r="H222" s="211" t="str">
        <f>_xlfn.XLOOKUP(Chitieu[[#This Row],[Loại hàng]],Table59[Column1],Table59[Qui đổi])</f>
        <v>PET chai</v>
      </c>
      <c r="I222" s="211">
        <v>3</v>
      </c>
      <c r="K222" s="211">
        <f>SUMIFS(Table10[Sản lượng Tấn],Table10[Ghi chú],Chitieu[[#This Row],[qui đổi ]],Table10[Column1],Chitieu[[#This Row],[Column1]])</f>
        <v>2.5460000000000003</v>
      </c>
      <c r="L222" s="396">
        <f>IFERROR((Chitieu[[#This Row],[Thực hiện]]/Chitieu[[#This Row],[Chỉ tiêu]]),0)</f>
        <v>0.84866666666666679</v>
      </c>
      <c r="M222" s="396">
        <f>IFERROR((Chitieu[[#This Row],[Thực hiện]]/Chitieu[[#This Row],[PO]]),0)</f>
        <v>0</v>
      </c>
      <c r="N222" s="397">
        <f>IF(Chitieu[[#This Row],[PO Đạt 90%]]&gt;=90%,1,0)</f>
        <v>0</v>
      </c>
      <c r="O222" s="397">
        <f>IF(COUNTIFS($E$4:E222,E222,$A$4:A222,"Trạm")=1,1,0)</f>
        <v>0</v>
      </c>
      <c r="P222" s="397">
        <f>IF(Chitieu[[#This Row],[PO]]&gt;0,1,0)</f>
        <v>0</v>
      </c>
      <c r="Q222" s="397" t="str">
        <f>_xlfn.XLOOKUP(Chitieu[[#This Row],[Tỉnh]],Table9[Tỉnh cũ],Table9[Giám Sát])</f>
        <v>Nguyễn Thành Dân</v>
      </c>
      <c r="R222" s="397" t="str">
        <f>_xlfn.XLOOKUP(Chitieu[[#This Row],[Tỉnh]],Table9[Tỉnh cũ],Table9[Thị Trường])</f>
        <v>Lâm Đỗ Anh Hào</v>
      </c>
      <c r="S222" s="397" t="str">
        <f>_xlfn.XLOOKUP(Chitieu[[#This Row],[Tỉnh]],Table9[Tỉnh cũ],Table9[Khu vực])</f>
        <v>Miền Tây 1</v>
      </c>
      <c r="T222" s="397" t="str">
        <f>IF(Chitieu[[#This Row],[Trạm/DTR]]="DTR","DTR","Trạm")</f>
        <v>Trạm</v>
      </c>
      <c r="U222" s="397" t="str">
        <f>IF(Chitieu[[#This Row],[Trạm/DTR]]="DTR",_xlfn.XLOOKUP(Chitieu[[#This Row],[ID NCC]],DS_NCC_DTR[ID NCC],DS_NCC_DTR[Tỉnh cũ]),_xlfn.XLOOKUP(Chitieu[[#This Row],[ID NCC]],Data_TongTram2[ID NCC],Data_TongTram2[Tỉnh cũ]))</f>
        <v>Tiền Giang</v>
      </c>
    </row>
    <row r="223" spans="1:21" hidden="1" x14ac:dyDescent="0.3">
      <c r="A223" s="211" t="s">
        <v>608</v>
      </c>
      <c r="B223" s="211" t="str">
        <f>IF(Chitieu[[#This Row],[Trạm/DTR]]="DTR","",_xlfn.XLOOKUP(Chitieu[[#This Row],[Trạm/DTR]],Table16[Trạm],Table16[[Admin ]]))</f>
        <v>Nguyễn Thị Ngọc Bích</v>
      </c>
      <c r="C223" s="211" t="str">
        <f>IF(Chitieu[[#This Row],[Trạm/DTR]]="DTR",_xlfn.XLOOKUP(Chitieu[[#This Row],[ID NCC]],DS_NCC_DTR[ID NCC],DS_NCC_DTR[Admin miền]),_xlfn.XLOOKUP(Chitieu[[#This Row],[ID NCC]],Data_TongTram2[ID NCC],Data_TongTram2[Admin Miền]))</f>
        <v>Phạm Thị Thúy Duy</v>
      </c>
      <c r="D223" s="211" t="s">
        <v>403</v>
      </c>
      <c r="E223" s="211" t="str">
        <f>IF(Chitieu[[#This Row],[Trạm/DTR]]="DTR",_xlfn.XLOOKUP(Chitieu[[#This Row],[ID NCC]],DS_NCC_DTR[ID NCC],DS_NCC_DTR[Tên NCC]),_xlfn.XLOOKUP(Chitieu[[#This Row],[ID NCC]],Data_TongTram2[ID NCC],Data_TongTram2[Tên NCC]))</f>
        <v>Anh Phúc Mỹ Tho</v>
      </c>
      <c r="F223" s="211" t="str">
        <f>Chitieu[[#This Row],[ID NCC]]&amp;Chitieu[[#This Row],[Trạm/DTR]]</f>
        <v>001J3000002HLbkIAGKhánh Nga</v>
      </c>
      <c r="G223" s="211" t="s">
        <v>81</v>
      </c>
      <c r="H223" s="211" t="str">
        <f>_xlfn.XLOOKUP(Chitieu[[#This Row],[Loại hàng]],Table59[Column1],Table59[Qui đổi])</f>
        <v>PET chai</v>
      </c>
      <c r="I223" s="211">
        <v>4</v>
      </c>
      <c r="K223" s="211">
        <f>SUMIFS(Table10[Sản lượng Tấn],Table10[Ghi chú],Chitieu[[#This Row],[qui đổi ]],Table10[Column1],Chitieu[[#This Row],[Column1]])</f>
        <v>4.0199999999999996</v>
      </c>
      <c r="L223" s="396">
        <f>IFERROR((Chitieu[[#This Row],[Thực hiện]]/Chitieu[[#This Row],[Chỉ tiêu]]),0)</f>
        <v>1.0049999999999999</v>
      </c>
      <c r="M223" s="396">
        <f>IFERROR((Chitieu[[#This Row],[Thực hiện]]/Chitieu[[#This Row],[PO]]),0)</f>
        <v>0</v>
      </c>
      <c r="N223" s="397">
        <f>IF(Chitieu[[#This Row],[PO Đạt 90%]]&gt;=90%,1,0)</f>
        <v>0</v>
      </c>
      <c r="O223" s="397">
        <f>IF(COUNTIFS($E$4:E223,E223,$A$4:A223,"Trạm")=1,1,0)</f>
        <v>0</v>
      </c>
      <c r="P223" s="397">
        <f>IF(Chitieu[[#This Row],[PO]]&gt;0,1,0)</f>
        <v>0</v>
      </c>
      <c r="Q223" s="397" t="str">
        <f>_xlfn.XLOOKUP(Chitieu[[#This Row],[Tỉnh]],Table9[Tỉnh cũ],Table9[Giám Sát])</f>
        <v>Nguyễn Thành Dân</v>
      </c>
      <c r="R223" s="397" t="str">
        <f>_xlfn.XLOOKUP(Chitieu[[#This Row],[Tỉnh]],Table9[Tỉnh cũ],Table9[Thị Trường])</f>
        <v>Lâm Đỗ Anh Hào</v>
      </c>
      <c r="S223" s="397" t="str">
        <f>_xlfn.XLOOKUP(Chitieu[[#This Row],[Tỉnh]],Table9[Tỉnh cũ],Table9[Khu vực])</f>
        <v>Miền Tây 1</v>
      </c>
      <c r="T223" s="397" t="str">
        <f>IF(Chitieu[[#This Row],[Trạm/DTR]]="DTR","DTR","Trạm")</f>
        <v>Trạm</v>
      </c>
      <c r="U223" s="397" t="str">
        <f>IF(Chitieu[[#This Row],[Trạm/DTR]]="DTR",_xlfn.XLOOKUP(Chitieu[[#This Row],[ID NCC]],DS_NCC_DTR[ID NCC],DS_NCC_DTR[Tỉnh cũ]),_xlfn.XLOOKUP(Chitieu[[#This Row],[ID NCC]],Data_TongTram2[ID NCC],Data_TongTram2[Tỉnh cũ]))</f>
        <v>Tiền Giang</v>
      </c>
    </row>
    <row r="224" spans="1:21" hidden="1" x14ac:dyDescent="0.3">
      <c r="A224" s="211" t="s">
        <v>608</v>
      </c>
      <c r="B224" s="211" t="str">
        <f>IF(Chitieu[[#This Row],[Trạm/DTR]]="DTR","",_xlfn.XLOOKUP(Chitieu[[#This Row],[Trạm/DTR]],Table16[Trạm],Table16[[Admin ]]))</f>
        <v>Nguyễn Thị Ngọc Bích</v>
      </c>
      <c r="C224" s="211" t="str">
        <f>IF(Chitieu[[#This Row],[Trạm/DTR]]="DTR",_xlfn.XLOOKUP(Chitieu[[#This Row],[ID NCC]],DS_NCC_DTR[ID NCC],DS_NCC_DTR[Admin miền]),_xlfn.XLOOKUP(Chitieu[[#This Row],[ID NCC]],Data_TongTram2[ID NCC],Data_TongTram2[Admin Miền]))</f>
        <v>Phạm Thị Thúy Duy</v>
      </c>
      <c r="D224" s="211" t="s">
        <v>442</v>
      </c>
      <c r="E224" s="211" t="str">
        <f>IF(Chitieu[[#This Row],[Trạm/DTR]]="DTR",_xlfn.XLOOKUP(Chitieu[[#This Row],[ID NCC]],DS_NCC_DTR[ID NCC],DS_NCC_DTR[Tên NCC]),_xlfn.XLOOKUP(Chitieu[[#This Row],[ID NCC]],Data_TongTram2[ID NCC],Data_TongTram2[Tên NCC]))</f>
        <v>Thanh Trí</v>
      </c>
      <c r="F224" s="211" t="str">
        <f>Chitieu[[#This Row],[ID NCC]]&amp;Chitieu[[#This Row],[Trạm/DTR]]</f>
        <v>001J3000002HLblIAGKhánh Nga</v>
      </c>
      <c r="G224" s="211" t="s">
        <v>81</v>
      </c>
      <c r="H224" s="211" t="str">
        <f>_xlfn.XLOOKUP(Chitieu[[#This Row],[Loại hàng]],Table59[Column1],Table59[Qui đổi])</f>
        <v>PET chai</v>
      </c>
      <c r="I224" s="211">
        <v>3</v>
      </c>
      <c r="K224" s="211">
        <f>SUMIFS(Table10[Sản lượng Tấn],Table10[Ghi chú],Chitieu[[#This Row],[qui đổi ]],Table10[Column1],Chitieu[[#This Row],[Column1]])</f>
        <v>4.5440000000000005</v>
      </c>
      <c r="L224" s="396">
        <f>IFERROR((Chitieu[[#This Row],[Thực hiện]]/Chitieu[[#This Row],[Chỉ tiêu]]),0)</f>
        <v>1.5146666666666668</v>
      </c>
      <c r="M224" s="396">
        <f>IFERROR((Chitieu[[#This Row],[Thực hiện]]/Chitieu[[#This Row],[PO]]),0)</f>
        <v>0</v>
      </c>
      <c r="N224" s="397">
        <f>IF(Chitieu[[#This Row],[PO Đạt 90%]]&gt;=90%,1,0)</f>
        <v>0</v>
      </c>
      <c r="O224" s="397">
        <f>IF(COUNTIFS($E$4:E224,E224,$A$4:A224,"Trạm")=1,1,0)</f>
        <v>0</v>
      </c>
      <c r="P224" s="397">
        <f>IF(Chitieu[[#This Row],[PO]]&gt;0,1,0)</f>
        <v>0</v>
      </c>
      <c r="Q224" s="397" t="str">
        <f>_xlfn.XLOOKUP(Chitieu[[#This Row],[Tỉnh]],Table9[Tỉnh cũ],Table9[Giám Sát])</f>
        <v>Nguyễn Thành Dân</v>
      </c>
      <c r="R224" s="397" t="str">
        <f>_xlfn.XLOOKUP(Chitieu[[#This Row],[Tỉnh]],Table9[Tỉnh cũ],Table9[Thị Trường])</f>
        <v>Lâm Đỗ Anh Hào</v>
      </c>
      <c r="S224" s="397" t="str">
        <f>_xlfn.XLOOKUP(Chitieu[[#This Row],[Tỉnh]],Table9[Tỉnh cũ],Table9[Khu vực])</f>
        <v>Miền Tây 1</v>
      </c>
      <c r="T224" s="397" t="str">
        <f>IF(Chitieu[[#This Row],[Trạm/DTR]]="DTR","DTR","Trạm")</f>
        <v>Trạm</v>
      </c>
      <c r="U224" s="397" t="str">
        <f>IF(Chitieu[[#This Row],[Trạm/DTR]]="DTR",_xlfn.XLOOKUP(Chitieu[[#This Row],[ID NCC]],DS_NCC_DTR[ID NCC],DS_NCC_DTR[Tỉnh cũ]),_xlfn.XLOOKUP(Chitieu[[#This Row],[ID NCC]],Data_TongTram2[ID NCC],Data_TongTram2[Tỉnh cũ]))</f>
        <v>Tiền Giang</v>
      </c>
    </row>
    <row r="225" spans="1:21" hidden="1" x14ac:dyDescent="0.3">
      <c r="A225" s="211" t="s">
        <v>608</v>
      </c>
      <c r="B225" s="211" t="str">
        <f>IF(Chitieu[[#This Row],[Trạm/DTR]]="DTR","",_xlfn.XLOOKUP(Chitieu[[#This Row],[Trạm/DTR]],Table16[Trạm],Table16[[Admin ]]))</f>
        <v>Nguyễn Thị Ngọc Bích</v>
      </c>
      <c r="C225" s="211" t="str">
        <f>IF(Chitieu[[#This Row],[Trạm/DTR]]="DTR",_xlfn.XLOOKUP(Chitieu[[#This Row],[ID NCC]],DS_NCC_DTR[ID NCC],DS_NCC_DTR[Admin miền]),_xlfn.XLOOKUP(Chitieu[[#This Row],[ID NCC]],Data_TongTram2[ID NCC],Data_TongTram2[Admin Miền]))</f>
        <v>Phạm Thị Thúy Duy</v>
      </c>
      <c r="D225" s="211" t="s">
        <v>665</v>
      </c>
      <c r="E225" s="211" t="str">
        <f>IF(Chitieu[[#This Row],[Trạm/DTR]]="DTR",_xlfn.XLOOKUP(Chitieu[[#This Row],[ID NCC]],DS_NCC_DTR[ID NCC],DS_NCC_DTR[Tên NCC]),_xlfn.XLOOKUP(Chitieu[[#This Row],[ID NCC]],Data_TongTram2[ID NCC],Data_TongTram2[Tên NCC]))</f>
        <v>Anh Sáu</v>
      </c>
      <c r="F225" s="211" t="str">
        <f>Chitieu[[#This Row],[ID NCC]]&amp;Chitieu[[#This Row],[Trạm/DTR]]</f>
        <v>001J3000002HLbnIAGKhánh Nga</v>
      </c>
      <c r="G225" s="211" t="s">
        <v>81</v>
      </c>
      <c r="H225" s="211" t="str">
        <f>_xlfn.XLOOKUP(Chitieu[[#This Row],[Loại hàng]],Table59[Column1],Table59[Qui đổi])</f>
        <v>PET chai</v>
      </c>
      <c r="I225" s="211">
        <v>2</v>
      </c>
      <c r="K225" s="211">
        <f>SUMIFS(Table10[Sản lượng Tấn],Table10[Ghi chú],Chitieu[[#This Row],[qui đổi ]],Table10[Column1],Chitieu[[#This Row],[Column1]])</f>
        <v>0.89700000000000002</v>
      </c>
      <c r="L225" s="396">
        <f>IFERROR((Chitieu[[#This Row],[Thực hiện]]/Chitieu[[#This Row],[Chỉ tiêu]]),0)</f>
        <v>0.44850000000000001</v>
      </c>
      <c r="M225" s="396">
        <f>IFERROR((Chitieu[[#This Row],[Thực hiện]]/Chitieu[[#This Row],[PO]]),0)</f>
        <v>0</v>
      </c>
      <c r="N225" s="397">
        <f>IF(Chitieu[[#This Row],[PO Đạt 90%]]&gt;=90%,1,0)</f>
        <v>0</v>
      </c>
      <c r="O225" s="397">
        <f>IF(COUNTIFS($E$4:E225,E225,$A$4:A225,"Trạm")=1,1,0)</f>
        <v>0</v>
      </c>
      <c r="P225" s="397">
        <f>IF(Chitieu[[#This Row],[PO]]&gt;0,1,0)</f>
        <v>0</v>
      </c>
      <c r="Q225" s="397" t="str">
        <f>_xlfn.XLOOKUP(Chitieu[[#This Row],[Tỉnh]],Table9[Tỉnh cũ],Table9[Giám Sát])</f>
        <v>Nguyễn Thành Dân</v>
      </c>
      <c r="R225" s="397" t="str">
        <f>_xlfn.XLOOKUP(Chitieu[[#This Row],[Tỉnh]],Table9[Tỉnh cũ],Table9[Thị Trường])</f>
        <v>Lâm Đỗ Anh Hào</v>
      </c>
      <c r="S225" s="397" t="str">
        <f>_xlfn.XLOOKUP(Chitieu[[#This Row],[Tỉnh]],Table9[Tỉnh cũ],Table9[Khu vực])</f>
        <v>Miền Tây 1</v>
      </c>
      <c r="T225" s="397" t="str">
        <f>IF(Chitieu[[#This Row],[Trạm/DTR]]="DTR","DTR","Trạm")</f>
        <v>Trạm</v>
      </c>
      <c r="U225" s="397" t="str">
        <f>IF(Chitieu[[#This Row],[Trạm/DTR]]="DTR",_xlfn.XLOOKUP(Chitieu[[#This Row],[ID NCC]],DS_NCC_DTR[ID NCC],DS_NCC_DTR[Tỉnh cũ]),_xlfn.XLOOKUP(Chitieu[[#This Row],[ID NCC]],Data_TongTram2[ID NCC],Data_TongTram2[Tỉnh cũ]))</f>
        <v>Tiền Giang</v>
      </c>
    </row>
    <row r="226" spans="1:21" hidden="1" x14ac:dyDescent="0.3">
      <c r="A226" s="211" t="s">
        <v>608</v>
      </c>
      <c r="B226" s="211" t="str">
        <f>IF(Chitieu[[#This Row],[Trạm/DTR]]="DTR","",_xlfn.XLOOKUP(Chitieu[[#This Row],[Trạm/DTR]],Table16[Trạm],Table16[[Admin ]]))</f>
        <v>Nguyễn Thị Ngọc Bích</v>
      </c>
      <c r="C226" s="211" t="str">
        <f>IF(Chitieu[[#This Row],[Trạm/DTR]]="DTR",_xlfn.XLOOKUP(Chitieu[[#This Row],[ID NCC]],DS_NCC_DTR[ID NCC],DS_NCC_DTR[Admin miền]),_xlfn.XLOOKUP(Chitieu[[#This Row],[ID NCC]],Data_TongTram2[ID NCC],Data_TongTram2[Admin Miền]))</f>
        <v>Phạm Thị Thúy Duy</v>
      </c>
      <c r="D226" s="211" t="s">
        <v>452</v>
      </c>
      <c r="E226" s="211" t="str">
        <f>IF(Chitieu[[#This Row],[Trạm/DTR]]="DTR",_xlfn.XLOOKUP(Chitieu[[#This Row],[ID NCC]],DS_NCC_DTR[ID NCC],DS_NCC_DTR[Tên NCC]),_xlfn.XLOOKUP(Chitieu[[#This Row],[ID NCC]],Data_TongTram2[ID NCC],Data_TongTram2[Tên NCC]))</f>
        <v>Chị Ngọc Đồng Tâm</v>
      </c>
      <c r="F226" s="211" t="str">
        <f>Chitieu[[#This Row],[ID NCC]]&amp;Chitieu[[#This Row],[Trạm/DTR]]</f>
        <v>001J3000002HLbsIAGKhánh Nga</v>
      </c>
      <c r="G226" s="211" t="s">
        <v>81</v>
      </c>
      <c r="H226" s="211" t="str">
        <f>_xlfn.XLOOKUP(Chitieu[[#This Row],[Loại hàng]],Table59[Column1],Table59[Qui đổi])</f>
        <v>PET chai</v>
      </c>
      <c r="I226" s="211">
        <v>6</v>
      </c>
      <c r="K226" s="211">
        <f>SUMIFS(Table10[Sản lượng Tấn],Table10[Ghi chú],Chitieu[[#This Row],[qui đổi ]],Table10[Column1],Chitieu[[#This Row],[Column1]])</f>
        <v>7.8490000000000011</v>
      </c>
      <c r="L226" s="396">
        <f>IFERROR((Chitieu[[#This Row],[Thực hiện]]/Chitieu[[#This Row],[Chỉ tiêu]]),0)</f>
        <v>1.3081666666666669</v>
      </c>
      <c r="M226" s="396">
        <f>IFERROR((Chitieu[[#This Row],[Thực hiện]]/Chitieu[[#This Row],[PO]]),0)</f>
        <v>0</v>
      </c>
      <c r="N226" s="397">
        <f>IF(Chitieu[[#This Row],[PO Đạt 90%]]&gt;=90%,1,0)</f>
        <v>0</v>
      </c>
      <c r="O226" s="397">
        <f>IF(COUNTIFS($E$4:E226,E226,$A$4:A226,"Trạm")=1,1,0)</f>
        <v>0</v>
      </c>
      <c r="P226" s="397">
        <f>IF(Chitieu[[#This Row],[PO]]&gt;0,1,0)</f>
        <v>0</v>
      </c>
      <c r="Q226" s="397" t="str">
        <f>_xlfn.XLOOKUP(Chitieu[[#This Row],[Tỉnh]],Table9[Tỉnh cũ],Table9[Giám Sát])</f>
        <v>Nguyễn Thành Dân</v>
      </c>
      <c r="R226" s="397" t="str">
        <f>_xlfn.XLOOKUP(Chitieu[[#This Row],[Tỉnh]],Table9[Tỉnh cũ],Table9[Thị Trường])</f>
        <v>Lâm Đỗ Anh Hào</v>
      </c>
      <c r="S226" s="397" t="str">
        <f>_xlfn.XLOOKUP(Chitieu[[#This Row],[Tỉnh]],Table9[Tỉnh cũ],Table9[Khu vực])</f>
        <v>Miền Tây 1</v>
      </c>
      <c r="T226" s="397" t="str">
        <f>IF(Chitieu[[#This Row],[Trạm/DTR]]="DTR","DTR","Trạm")</f>
        <v>Trạm</v>
      </c>
      <c r="U226" s="397" t="str">
        <f>IF(Chitieu[[#This Row],[Trạm/DTR]]="DTR",_xlfn.XLOOKUP(Chitieu[[#This Row],[ID NCC]],DS_NCC_DTR[ID NCC],DS_NCC_DTR[Tỉnh cũ]),_xlfn.XLOOKUP(Chitieu[[#This Row],[ID NCC]],Data_TongTram2[ID NCC],Data_TongTram2[Tỉnh cũ]))</f>
        <v>Tiền Giang</v>
      </c>
    </row>
    <row r="227" spans="1:21" hidden="1" x14ac:dyDescent="0.3">
      <c r="A227" s="211" t="s">
        <v>608</v>
      </c>
      <c r="B227" s="211" t="str">
        <f>IF(Chitieu[[#This Row],[Trạm/DTR]]="DTR","",_xlfn.XLOOKUP(Chitieu[[#This Row],[Trạm/DTR]],Table16[Trạm],Table16[[Admin ]]))</f>
        <v>Nguyễn Thị Ngọc Bích</v>
      </c>
      <c r="C227" s="211" t="str">
        <f>IF(Chitieu[[#This Row],[Trạm/DTR]]="DTR",_xlfn.XLOOKUP(Chitieu[[#This Row],[ID NCC]],DS_NCC_DTR[ID NCC],DS_NCC_DTR[Admin miền]),_xlfn.XLOOKUP(Chitieu[[#This Row],[ID NCC]],Data_TongTram2[ID NCC],Data_TongTram2[Admin Miền]))</f>
        <v>Phạm Thị Thúy Duy</v>
      </c>
      <c r="D227" s="211" t="s">
        <v>412</v>
      </c>
      <c r="E227" s="211" t="str">
        <f>IF(Chitieu[[#This Row],[Trạm/DTR]]="DTR",_xlfn.XLOOKUP(Chitieu[[#This Row],[ID NCC]],DS_NCC_DTR[ID NCC],DS_NCC_DTR[Tên NCC]),_xlfn.XLOOKUP(Chitieu[[#This Row],[ID NCC]],Data_TongTram2[ID NCC],Data_TongTram2[Tên NCC]))</f>
        <v>Anh Hải Tiền Giang</v>
      </c>
      <c r="F227" s="211" t="str">
        <f>Chitieu[[#This Row],[ID NCC]]&amp;Chitieu[[#This Row],[Trạm/DTR]]</f>
        <v>001J3000002HLbuIAGKhánh Nga</v>
      </c>
      <c r="G227" s="211" t="s">
        <v>81</v>
      </c>
      <c r="H227" s="211" t="str">
        <f>_xlfn.XLOOKUP(Chitieu[[#This Row],[Loại hàng]],Table59[Column1],Table59[Qui đổi])</f>
        <v>PET chai</v>
      </c>
      <c r="I227" s="211">
        <v>1</v>
      </c>
      <c r="K227" s="211">
        <f>SUMIFS(Table10[Sản lượng Tấn],Table10[Ghi chú],Chitieu[[#This Row],[qui đổi ]],Table10[Column1],Chitieu[[#This Row],[Column1]])</f>
        <v>0.79800000000000004</v>
      </c>
      <c r="L227" s="396">
        <f>IFERROR((Chitieu[[#This Row],[Thực hiện]]/Chitieu[[#This Row],[Chỉ tiêu]]),0)</f>
        <v>0.79800000000000004</v>
      </c>
      <c r="M227" s="396">
        <f>IFERROR((Chitieu[[#This Row],[Thực hiện]]/Chitieu[[#This Row],[PO]]),0)</f>
        <v>0</v>
      </c>
      <c r="N227" s="397">
        <f>IF(Chitieu[[#This Row],[PO Đạt 90%]]&gt;=90%,1,0)</f>
        <v>0</v>
      </c>
      <c r="O227" s="397">
        <f>IF(COUNTIFS($E$4:E227,E227,$A$4:A227,"Trạm")=1,1,0)</f>
        <v>0</v>
      </c>
      <c r="P227" s="397">
        <f>IF(Chitieu[[#This Row],[PO]]&gt;0,1,0)</f>
        <v>0</v>
      </c>
      <c r="Q227" s="397" t="str">
        <f>_xlfn.XLOOKUP(Chitieu[[#This Row],[Tỉnh]],Table9[Tỉnh cũ],Table9[Giám Sát])</f>
        <v>Nguyễn Thành Dân</v>
      </c>
      <c r="R227" s="397" t="str">
        <f>_xlfn.XLOOKUP(Chitieu[[#This Row],[Tỉnh]],Table9[Tỉnh cũ],Table9[Thị Trường])</f>
        <v>Lâm Đỗ Anh Hào</v>
      </c>
      <c r="S227" s="397" t="str">
        <f>_xlfn.XLOOKUP(Chitieu[[#This Row],[Tỉnh]],Table9[Tỉnh cũ],Table9[Khu vực])</f>
        <v>Miền Tây 1</v>
      </c>
      <c r="T227" s="397" t="str">
        <f>IF(Chitieu[[#This Row],[Trạm/DTR]]="DTR","DTR","Trạm")</f>
        <v>Trạm</v>
      </c>
      <c r="U227" s="397" t="str">
        <f>IF(Chitieu[[#This Row],[Trạm/DTR]]="DTR",_xlfn.XLOOKUP(Chitieu[[#This Row],[ID NCC]],DS_NCC_DTR[ID NCC],DS_NCC_DTR[Tỉnh cũ]),_xlfn.XLOOKUP(Chitieu[[#This Row],[ID NCC]],Data_TongTram2[ID NCC],Data_TongTram2[Tỉnh cũ]))</f>
        <v>Tiền Giang</v>
      </c>
    </row>
    <row r="228" spans="1:21" hidden="1" x14ac:dyDescent="0.3">
      <c r="A228" s="211" t="s">
        <v>608</v>
      </c>
      <c r="B228" s="211" t="str">
        <f>IF(Chitieu[[#This Row],[Trạm/DTR]]="DTR","",_xlfn.XLOOKUP(Chitieu[[#This Row],[Trạm/DTR]],Table16[Trạm],Table16[[Admin ]]))</f>
        <v>Nguyễn Thị Ngọc Bích</v>
      </c>
      <c r="C228" s="211" t="str">
        <f>IF(Chitieu[[#This Row],[Trạm/DTR]]="DTR",_xlfn.XLOOKUP(Chitieu[[#This Row],[ID NCC]],DS_NCC_DTR[ID NCC],DS_NCC_DTR[Admin miền]),_xlfn.XLOOKUP(Chitieu[[#This Row],[ID NCC]],Data_TongTram2[ID NCC],Data_TongTram2[Admin Miền]))</f>
        <v>Phạm Thị Thúy Duy</v>
      </c>
      <c r="D228" s="211" t="s">
        <v>384</v>
      </c>
      <c r="E228" s="211" t="str">
        <f>IF(Chitieu[[#This Row],[Trạm/DTR]]="DTR",_xlfn.XLOOKUP(Chitieu[[#This Row],[ID NCC]],DS_NCC_DTR[ID NCC],DS_NCC_DTR[Tên NCC]),_xlfn.XLOOKUP(Chitieu[[#This Row],[ID NCC]],Data_TongTram2[ID NCC],Data_TongTram2[Tên NCC]))</f>
        <v>HKD Ngọc An Nhiên</v>
      </c>
      <c r="F228" s="211" t="str">
        <f>Chitieu[[#This Row],[ID NCC]]&amp;Chitieu[[#This Row],[Trạm/DTR]]</f>
        <v>001J3000002HLbvIAGKhánh Nga</v>
      </c>
      <c r="G228" s="211" t="s">
        <v>81</v>
      </c>
      <c r="H228" s="211" t="str">
        <f>_xlfn.XLOOKUP(Chitieu[[#This Row],[Loại hàng]],Table59[Column1],Table59[Qui đổi])</f>
        <v>PET chai</v>
      </c>
      <c r="I228" s="211">
        <v>20</v>
      </c>
      <c r="K228" s="211">
        <f>SUMIFS(Table10[Sản lượng Tấn],Table10[Ghi chú],Chitieu[[#This Row],[qui đổi ]],Table10[Column1],Chitieu[[#This Row],[Column1]])</f>
        <v>7.1120000000000001</v>
      </c>
      <c r="L228" s="396">
        <f>IFERROR((Chitieu[[#This Row],[Thực hiện]]/Chitieu[[#This Row],[Chỉ tiêu]]),0)</f>
        <v>0.35560000000000003</v>
      </c>
      <c r="M228" s="396">
        <f>IFERROR((Chitieu[[#This Row],[Thực hiện]]/Chitieu[[#This Row],[PO]]),0)</f>
        <v>0</v>
      </c>
      <c r="N228" s="397">
        <f>IF(Chitieu[[#This Row],[PO Đạt 90%]]&gt;=90%,1,0)</f>
        <v>0</v>
      </c>
      <c r="O228" s="397">
        <f>IF(COUNTIFS($E$4:E228,E228,$A$4:A228,"Trạm")=1,1,0)</f>
        <v>0</v>
      </c>
      <c r="P228" s="397">
        <f>IF(Chitieu[[#This Row],[PO]]&gt;0,1,0)</f>
        <v>0</v>
      </c>
      <c r="Q228" s="397" t="str">
        <f>_xlfn.XLOOKUP(Chitieu[[#This Row],[Tỉnh]],Table9[Tỉnh cũ],Table9[Giám Sát])</f>
        <v>Nguyễn Thành Dân</v>
      </c>
      <c r="R228" s="397" t="str">
        <f>_xlfn.XLOOKUP(Chitieu[[#This Row],[Tỉnh]],Table9[Tỉnh cũ],Table9[Thị Trường])</f>
        <v>Lâm Đỗ Anh Hào</v>
      </c>
      <c r="S228" s="397" t="str">
        <f>_xlfn.XLOOKUP(Chitieu[[#This Row],[Tỉnh]],Table9[Tỉnh cũ],Table9[Khu vực])</f>
        <v>Miền Tây 1</v>
      </c>
      <c r="T228" s="397" t="str">
        <f>IF(Chitieu[[#This Row],[Trạm/DTR]]="DTR","DTR","Trạm")</f>
        <v>Trạm</v>
      </c>
      <c r="U228" s="397" t="str">
        <f>IF(Chitieu[[#This Row],[Trạm/DTR]]="DTR",_xlfn.XLOOKUP(Chitieu[[#This Row],[ID NCC]],DS_NCC_DTR[ID NCC],DS_NCC_DTR[Tỉnh cũ]),_xlfn.XLOOKUP(Chitieu[[#This Row],[ID NCC]],Data_TongTram2[ID NCC],Data_TongTram2[Tỉnh cũ]))</f>
        <v>Tiền Giang</v>
      </c>
    </row>
    <row r="229" spans="1:21" hidden="1" x14ac:dyDescent="0.3">
      <c r="A229" s="211" t="s">
        <v>608</v>
      </c>
      <c r="B229" s="211" t="str">
        <f>IF(Chitieu[[#This Row],[Trạm/DTR]]="DTR","",_xlfn.XLOOKUP(Chitieu[[#This Row],[Trạm/DTR]],Table16[Trạm],Table16[[Admin ]]))</f>
        <v>Nguyễn Thị Ngọc Bích</v>
      </c>
      <c r="C229" s="211" t="str">
        <f>IF(Chitieu[[#This Row],[Trạm/DTR]]="DTR",_xlfn.XLOOKUP(Chitieu[[#This Row],[ID NCC]],DS_NCC_DTR[ID NCC],DS_NCC_DTR[Admin miền]),_xlfn.XLOOKUP(Chitieu[[#This Row],[ID NCC]],Data_TongTram2[ID NCC],Data_TongTram2[Admin Miền]))</f>
        <v>Phạm Thị Thúy Duy</v>
      </c>
      <c r="D229" s="211" t="s">
        <v>777</v>
      </c>
      <c r="E229" s="211" t="str">
        <f>IF(Chitieu[[#This Row],[Trạm/DTR]]="DTR",_xlfn.XLOOKUP(Chitieu[[#This Row],[ID NCC]],DS_NCC_DTR[ID NCC],DS_NCC_DTR[Tên NCC]),_xlfn.XLOOKUP(Chitieu[[#This Row],[ID NCC]],Data_TongTram2[ID NCC],Data_TongTram2[Tên NCC]))</f>
        <v>Anh Nhựt Mỹ Tho</v>
      </c>
      <c r="F229" s="211" t="str">
        <f>Chitieu[[#This Row],[ID NCC]]&amp;Chitieu[[#This Row],[Trạm/DTR]]</f>
        <v>001J3000002HLbyIAGKhánh Nga</v>
      </c>
      <c r="G229" s="211" t="s">
        <v>81</v>
      </c>
      <c r="H229" s="211" t="str">
        <f>_xlfn.XLOOKUP(Chitieu[[#This Row],[Loại hàng]],Table59[Column1],Table59[Qui đổi])</f>
        <v>PET chai</v>
      </c>
      <c r="I229" s="211">
        <v>1</v>
      </c>
      <c r="K229" s="211">
        <f>SUMIFS(Table10[Sản lượng Tấn],Table10[Ghi chú],Chitieu[[#This Row],[qui đổi ]],Table10[Column1],Chitieu[[#This Row],[Column1]])</f>
        <v>0.53</v>
      </c>
      <c r="L229" s="396">
        <f>IFERROR((Chitieu[[#This Row],[Thực hiện]]/Chitieu[[#This Row],[Chỉ tiêu]]),0)</f>
        <v>0.53</v>
      </c>
      <c r="M229" s="396">
        <f>IFERROR((Chitieu[[#This Row],[Thực hiện]]/Chitieu[[#This Row],[PO]]),0)</f>
        <v>0</v>
      </c>
      <c r="N229" s="397">
        <f>IF(Chitieu[[#This Row],[PO Đạt 90%]]&gt;=90%,1,0)</f>
        <v>0</v>
      </c>
      <c r="O229" s="397">
        <f>IF(COUNTIFS($E$4:E229,E229,$A$4:A229,"Trạm")=1,1,0)</f>
        <v>0</v>
      </c>
      <c r="P229" s="397">
        <f>IF(Chitieu[[#This Row],[PO]]&gt;0,1,0)</f>
        <v>0</v>
      </c>
      <c r="Q229" s="397" t="str">
        <f>_xlfn.XLOOKUP(Chitieu[[#This Row],[Tỉnh]],Table9[Tỉnh cũ],Table9[Giám Sát])</f>
        <v>Nguyễn Thành Dân</v>
      </c>
      <c r="R229" s="397" t="str">
        <f>_xlfn.XLOOKUP(Chitieu[[#This Row],[Tỉnh]],Table9[Tỉnh cũ],Table9[Thị Trường])</f>
        <v>Lâm Đỗ Anh Hào</v>
      </c>
      <c r="S229" s="397" t="str">
        <f>_xlfn.XLOOKUP(Chitieu[[#This Row],[Tỉnh]],Table9[Tỉnh cũ],Table9[Khu vực])</f>
        <v>Miền Tây 1</v>
      </c>
      <c r="T229" s="397" t="str">
        <f>IF(Chitieu[[#This Row],[Trạm/DTR]]="DTR","DTR","Trạm")</f>
        <v>Trạm</v>
      </c>
      <c r="U229" s="397" t="str">
        <f>IF(Chitieu[[#This Row],[Trạm/DTR]]="DTR",_xlfn.XLOOKUP(Chitieu[[#This Row],[ID NCC]],DS_NCC_DTR[ID NCC],DS_NCC_DTR[Tỉnh cũ]),_xlfn.XLOOKUP(Chitieu[[#This Row],[ID NCC]],Data_TongTram2[ID NCC],Data_TongTram2[Tỉnh cũ]))</f>
        <v>Tiền Giang</v>
      </c>
    </row>
    <row r="230" spans="1:21" hidden="1" x14ac:dyDescent="0.3">
      <c r="A230" s="211" t="s">
        <v>608</v>
      </c>
      <c r="B230" s="211" t="str">
        <f>IF(Chitieu[[#This Row],[Trạm/DTR]]="DTR","",_xlfn.XLOOKUP(Chitieu[[#This Row],[Trạm/DTR]],Table16[Trạm],Table16[[Admin ]]))</f>
        <v>Nguyễn Thị Ngọc Bích</v>
      </c>
      <c r="C230" s="211" t="str">
        <f>IF(Chitieu[[#This Row],[Trạm/DTR]]="DTR",_xlfn.XLOOKUP(Chitieu[[#This Row],[ID NCC]],DS_NCC_DTR[ID NCC],DS_NCC_DTR[Admin miền]),_xlfn.XLOOKUP(Chitieu[[#This Row],[ID NCC]],Data_TongTram2[ID NCC],Data_TongTram2[Admin Miền]))</f>
        <v>Phạm Thị Thúy Duy</v>
      </c>
      <c r="D230" s="211" t="s">
        <v>1614</v>
      </c>
      <c r="E230" s="211" t="str">
        <f>IF(Chitieu[[#This Row],[Trạm/DTR]]="DTR",_xlfn.XLOOKUP(Chitieu[[#This Row],[ID NCC]],DS_NCC_DTR[ID NCC],DS_NCC_DTR[Tên NCC]),_xlfn.XLOOKUP(Chitieu[[#This Row],[ID NCC]],Data_TongTram2[ID NCC],Data_TongTram2[Tên NCC]))</f>
        <v>Ngân Thảo</v>
      </c>
      <c r="F230" s="211" t="str">
        <f>Chitieu[[#This Row],[ID NCC]]&amp;Chitieu[[#This Row],[Trạm/DTR]]</f>
        <v>001J3000002HLePIAWKhánh Nga</v>
      </c>
      <c r="G230" s="211" t="s">
        <v>81</v>
      </c>
      <c r="H230" s="211" t="str">
        <f>_xlfn.XLOOKUP(Chitieu[[#This Row],[Loại hàng]],Table59[Column1],Table59[Qui đổi])</f>
        <v>PET chai</v>
      </c>
      <c r="I230" s="211">
        <v>1</v>
      </c>
      <c r="K230" s="211">
        <f>SUMIFS(Table10[Sản lượng Tấn],Table10[Ghi chú],Chitieu[[#This Row],[qui đổi ]],Table10[Column1],Chitieu[[#This Row],[Column1]])</f>
        <v>3.1050000000000004</v>
      </c>
      <c r="L230" s="396">
        <f>IFERROR((Chitieu[[#This Row],[Thực hiện]]/Chitieu[[#This Row],[Chỉ tiêu]]),0)</f>
        <v>3.1050000000000004</v>
      </c>
      <c r="M230" s="396">
        <f>IFERROR((Chitieu[[#This Row],[Thực hiện]]/Chitieu[[#This Row],[PO]]),0)</f>
        <v>0</v>
      </c>
      <c r="N230" s="397">
        <f>IF(Chitieu[[#This Row],[PO Đạt 90%]]&gt;=90%,1,0)</f>
        <v>0</v>
      </c>
      <c r="O230" s="397">
        <f>IF(COUNTIFS($E$4:E230,E230,$A$4:A230,"Trạm")=1,1,0)</f>
        <v>0</v>
      </c>
      <c r="P230" s="397">
        <f>IF(Chitieu[[#This Row],[PO]]&gt;0,1,0)</f>
        <v>0</v>
      </c>
      <c r="Q230" s="397" t="str">
        <f>_xlfn.XLOOKUP(Chitieu[[#This Row],[Tỉnh]],Table9[Tỉnh cũ],Table9[Giám Sát])</f>
        <v>Nguyễn Thành Dân</v>
      </c>
      <c r="R230" s="397" t="str">
        <f>_xlfn.XLOOKUP(Chitieu[[#This Row],[Tỉnh]],Table9[Tỉnh cũ],Table9[Thị Trường])</f>
        <v>Lâm Đỗ Anh Hào</v>
      </c>
      <c r="S230" s="397" t="str">
        <f>_xlfn.XLOOKUP(Chitieu[[#This Row],[Tỉnh]],Table9[Tỉnh cũ],Table9[Khu vực])</f>
        <v>Miền Tây 1</v>
      </c>
      <c r="T230" s="397" t="str">
        <f>IF(Chitieu[[#This Row],[Trạm/DTR]]="DTR","DTR","Trạm")</f>
        <v>Trạm</v>
      </c>
      <c r="U230" s="397" t="str">
        <f>IF(Chitieu[[#This Row],[Trạm/DTR]]="DTR",_xlfn.XLOOKUP(Chitieu[[#This Row],[ID NCC]],DS_NCC_DTR[ID NCC],DS_NCC_DTR[Tỉnh cũ]),_xlfn.XLOOKUP(Chitieu[[#This Row],[ID NCC]],Data_TongTram2[ID NCC],Data_TongTram2[Tỉnh cũ]))</f>
        <v>Tiền Giang</v>
      </c>
    </row>
    <row r="231" spans="1:21" hidden="1" x14ac:dyDescent="0.3">
      <c r="A231" s="211" t="s">
        <v>608</v>
      </c>
      <c r="B231" s="211" t="str">
        <f>IF(Chitieu[[#This Row],[Trạm/DTR]]="DTR","",_xlfn.XLOOKUP(Chitieu[[#This Row],[Trạm/DTR]],Table16[Trạm],Table16[[Admin ]]))</f>
        <v>Nguyễn Thị Ngọc Bích</v>
      </c>
      <c r="C231" s="211" t="str">
        <f>IF(Chitieu[[#This Row],[Trạm/DTR]]="DTR",_xlfn.XLOOKUP(Chitieu[[#This Row],[ID NCC]],DS_NCC_DTR[ID NCC],DS_NCC_DTR[Admin miền]),_xlfn.XLOOKUP(Chitieu[[#This Row],[ID NCC]],Data_TongTram2[ID NCC],Data_TongTram2[Admin Miền]))</f>
        <v>Phạm Thị Thúy Duy</v>
      </c>
      <c r="D231" s="211" t="s">
        <v>658</v>
      </c>
      <c r="E231" s="211" t="str">
        <f>IF(Chitieu[[#This Row],[Trạm/DTR]]="DTR",_xlfn.XLOOKUP(Chitieu[[#This Row],[ID NCC]],DS_NCC_DTR[ID NCC],DS_NCC_DTR[Tên NCC]),_xlfn.XLOOKUP(Chitieu[[#This Row],[ID NCC]],Data_TongTram2[ID NCC],Data_TongTram2[Tên NCC]))</f>
        <v>Anh Dũng</v>
      </c>
      <c r="F231" s="211" t="str">
        <f>Chitieu[[#This Row],[ID NCC]]&amp;Chitieu[[#This Row],[Trạm/DTR]]</f>
        <v>001J3000002HLeQIAWKhánh Nga</v>
      </c>
      <c r="G231" s="211" t="s">
        <v>81</v>
      </c>
      <c r="H231" s="211" t="str">
        <f>_xlfn.XLOOKUP(Chitieu[[#This Row],[Loại hàng]],Table59[Column1],Table59[Qui đổi])</f>
        <v>PET chai</v>
      </c>
      <c r="I231" s="211">
        <v>3</v>
      </c>
      <c r="K231" s="211">
        <f>SUMIFS(Table10[Sản lượng Tấn],Table10[Ghi chú],Chitieu[[#This Row],[qui đổi ]],Table10[Column1],Chitieu[[#This Row],[Column1]])</f>
        <v>2.3119999999999998</v>
      </c>
      <c r="L231" s="396">
        <f>IFERROR((Chitieu[[#This Row],[Thực hiện]]/Chitieu[[#This Row],[Chỉ tiêu]]),0)</f>
        <v>0.77066666666666661</v>
      </c>
      <c r="M231" s="396">
        <f>IFERROR((Chitieu[[#This Row],[Thực hiện]]/Chitieu[[#This Row],[PO]]),0)</f>
        <v>0</v>
      </c>
      <c r="N231" s="397">
        <f>IF(Chitieu[[#This Row],[PO Đạt 90%]]&gt;=90%,1,0)</f>
        <v>0</v>
      </c>
      <c r="O231" s="397">
        <f>IF(COUNTIFS($E$4:E231,E231,$A$4:A231,"Trạm")=1,1,0)</f>
        <v>0</v>
      </c>
      <c r="P231" s="397">
        <f>IF(Chitieu[[#This Row],[PO]]&gt;0,1,0)</f>
        <v>0</v>
      </c>
      <c r="Q231" s="397" t="str">
        <f>_xlfn.XLOOKUP(Chitieu[[#This Row],[Tỉnh]],Table9[Tỉnh cũ],Table9[Giám Sát])</f>
        <v>Nguyễn Thành Dân</v>
      </c>
      <c r="R231" s="397" t="str">
        <f>_xlfn.XLOOKUP(Chitieu[[#This Row],[Tỉnh]],Table9[Tỉnh cũ],Table9[Thị Trường])</f>
        <v>Lâm Đỗ Anh Hào</v>
      </c>
      <c r="S231" s="397" t="str">
        <f>_xlfn.XLOOKUP(Chitieu[[#This Row],[Tỉnh]],Table9[Tỉnh cũ],Table9[Khu vực])</f>
        <v>Miền Tây 1</v>
      </c>
      <c r="T231" s="397" t="str">
        <f>IF(Chitieu[[#This Row],[Trạm/DTR]]="DTR","DTR","Trạm")</f>
        <v>Trạm</v>
      </c>
      <c r="U231" s="397" t="str">
        <f>IF(Chitieu[[#This Row],[Trạm/DTR]]="DTR",_xlfn.XLOOKUP(Chitieu[[#This Row],[ID NCC]],DS_NCC_DTR[ID NCC],DS_NCC_DTR[Tỉnh cũ]),_xlfn.XLOOKUP(Chitieu[[#This Row],[ID NCC]],Data_TongTram2[ID NCC],Data_TongTram2[Tỉnh cũ]))</f>
        <v>Tiền Giang</v>
      </c>
    </row>
    <row r="232" spans="1:21" hidden="1" x14ac:dyDescent="0.3">
      <c r="A232" s="211" t="s">
        <v>608</v>
      </c>
      <c r="B232" s="211" t="str">
        <f>IF(Chitieu[[#This Row],[Trạm/DTR]]="DTR","",_xlfn.XLOOKUP(Chitieu[[#This Row],[Trạm/DTR]],Table16[Trạm],Table16[[Admin ]]))</f>
        <v>Nguyễn Thị Ngọc Bích</v>
      </c>
      <c r="C232" s="211" t="str">
        <f>IF(Chitieu[[#This Row],[Trạm/DTR]]="DTR",_xlfn.XLOOKUP(Chitieu[[#This Row],[ID NCC]],DS_NCC_DTR[ID NCC],DS_NCC_DTR[Admin miền]),_xlfn.XLOOKUP(Chitieu[[#This Row],[ID NCC]],Data_TongTram2[ID NCC],Data_TongTram2[Admin Miền]))</f>
        <v>Phạm Thị Thúy Duy</v>
      </c>
      <c r="D232" s="211" t="s">
        <v>780</v>
      </c>
      <c r="E232" s="211" t="str">
        <f>IF(Chitieu[[#This Row],[Trạm/DTR]]="DTR",_xlfn.XLOOKUP(Chitieu[[#This Row],[ID NCC]],DS_NCC_DTR[ID NCC],DS_NCC_DTR[Tên NCC]),_xlfn.XLOOKUP(Chitieu[[#This Row],[ID NCC]],Data_TongTram2[ID NCC],Data_TongTram2[Tên NCC]))</f>
        <v>HKD Phan Văn Lâm</v>
      </c>
      <c r="F232" s="211" t="str">
        <f>Chitieu[[#This Row],[ID NCC]]&amp;Chitieu[[#This Row],[Trạm/DTR]]</f>
        <v>001J3000002HLg5IAGKhánh Nga</v>
      </c>
      <c r="G232" s="211" t="s">
        <v>81</v>
      </c>
      <c r="H232" s="211" t="str">
        <f>_xlfn.XLOOKUP(Chitieu[[#This Row],[Loại hàng]],Table59[Column1],Table59[Qui đổi])</f>
        <v>PET chai</v>
      </c>
      <c r="I232" s="211">
        <v>3</v>
      </c>
      <c r="K232" s="211">
        <f>SUMIFS(Table10[Sản lượng Tấn],Table10[Ghi chú],Chitieu[[#This Row],[qui đổi ]],Table10[Column1],Chitieu[[#This Row],[Column1]])</f>
        <v>2.5329999999999999</v>
      </c>
      <c r="L232" s="396">
        <f>IFERROR((Chitieu[[#This Row],[Thực hiện]]/Chitieu[[#This Row],[Chỉ tiêu]]),0)</f>
        <v>0.84433333333333327</v>
      </c>
      <c r="M232" s="396">
        <f>IFERROR((Chitieu[[#This Row],[Thực hiện]]/Chitieu[[#This Row],[PO]]),0)</f>
        <v>0</v>
      </c>
      <c r="N232" s="397">
        <f>IF(Chitieu[[#This Row],[PO Đạt 90%]]&gt;=90%,1,0)</f>
        <v>0</v>
      </c>
      <c r="O232" s="397">
        <f>IF(COUNTIFS($E$4:E232,E232,$A$4:A232,"Trạm")=1,1,0)</f>
        <v>0</v>
      </c>
      <c r="P232" s="397">
        <f>IF(Chitieu[[#This Row],[PO]]&gt;0,1,0)</f>
        <v>0</v>
      </c>
      <c r="Q232" s="397" t="str">
        <f>_xlfn.XLOOKUP(Chitieu[[#This Row],[Tỉnh]],Table9[Tỉnh cũ],Table9[Giám Sát])</f>
        <v>Nguyễn Thành Dân</v>
      </c>
      <c r="R232" s="397" t="str">
        <f>_xlfn.XLOOKUP(Chitieu[[#This Row],[Tỉnh]],Table9[Tỉnh cũ],Table9[Thị Trường])</f>
        <v>Lâm Đỗ Anh Hào</v>
      </c>
      <c r="S232" s="397" t="str">
        <f>_xlfn.XLOOKUP(Chitieu[[#This Row],[Tỉnh]],Table9[Tỉnh cũ],Table9[Khu vực])</f>
        <v>Miền Tây 1</v>
      </c>
      <c r="T232" s="397" t="str">
        <f>IF(Chitieu[[#This Row],[Trạm/DTR]]="DTR","DTR","Trạm")</f>
        <v>Trạm</v>
      </c>
      <c r="U232" s="397" t="str">
        <f>IF(Chitieu[[#This Row],[Trạm/DTR]]="DTR",_xlfn.XLOOKUP(Chitieu[[#This Row],[ID NCC]],DS_NCC_DTR[ID NCC],DS_NCC_DTR[Tỉnh cũ]),_xlfn.XLOOKUP(Chitieu[[#This Row],[ID NCC]],Data_TongTram2[ID NCC],Data_TongTram2[Tỉnh cũ]))</f>
        <v>Tiền Giang</v>
      </c>
    </row>
    <row r="233" spans="1:21" hidden="1" x14ac:dyDescent="0.3">
      <c r="A233" s="211" t="s">
        <v>608</v>
      </c>
      <c r="B233" s="211" t="str">
        <f>IF(Chitieu[[#This Row],[Trạm/DTR]]="DTR","",_xlfn.XLOOKUP(Chitieu[[#This Row],[Trạm/DTR]],Table16[Trạm],Table16[[Admin ]]))</f>
        <v>Nguyễn Thị Ngọc Bích</v>
      </c>
      <c r="C233" s="211" t="str">
        <f>IF(Chitieu[[#This Row],[Trạm/DTR]]="DTR",_xlfn.XLOOKUP(Chitieu[[#This Row],[ID NCC]],DS_NCC_DTR[ID NCC],DS_NCC_DTR[Admin miền]),_xlfn.XLOOKUP(Chitieu[[#This Row],[ID NCC]],Data_TongTram2[ID NCC],Data_TongTram2[Admin Miền]))</f>
        <v>Phạm Thị Thúy Duy</v>
      </c>
      <c r="D233" s="211" t="s">
        <v>666</v>
      </c>
      <c r="E233" s="211" t="str">
        <f>IF(Chitieu[[#This Row],[Trạm/DTR]]="DTR",_xlfn.XLOOKUP(Chitieu[[#This Row],[ID NCC]],DS_NCC_DTR[ID NCC],DS_NCC_DTR[Tên NCC]),_xlfn.XLOOKUP(Chitieu[[#This Row],[ID NCC]],Data_TongTram2[ID NCC],Data_TongTram2[Tên NCC]))</f>
        <v>Anh Phước Tiền Giang</v>
      </c>
      <c r="F233" s="211" t="str">
        <f>Chitieu[[#This Row],[ID NCC]]&amp;Chitieu[[#This Row],[Trạm/DTR]]</f>
        <v>001J3000002HLg6IAGKhánh Nga</v>
      </c>
      <c r="G233" s="211" t="s">
        <v>81</v>
      </c>
      <c r="H233" s="211" t="str">
        <f>_xlfn.XLOOKUP(Chitieu[[#This Row],[Loại hàng]],Table59[Column1],Table59[Qui đổi])</f>
        <v>PET chai</v>
      </c>
      <c r="I233" s="211">
        <v>1</v>
      </c>
      <c r="K233" s="211">
        <f>SUMIFS(Table10[Sản lượng Tấn],Table10[Ghi chú],Chitieu[[#This Row],[qui đổi ]],Table10[Column1],Chitieu[[#This Row],[Column1]])</f>
        <v>0.89400000000000002</v>
      </c>
      <c r="L233" s="396">
        <f>IFERROR((Chitieu[[#This Row],[Thực hiện]]/Chitieu[[#This Row],[Chỉ tiêu]]),0)</f>
        <v>0.89400000000000002</v>
      </c>
      <c r="M233" s="396">
        <f>IFERROR((Chitieu[[#This Row],[Thực hiện]]/Chitieu[[#This Row],[PO]]),0)</f>
        <v>0</v>
      </c>
      <c r="N233" s="397">
        <f>IF(Chitieu[[#This Row],[PO Đạt 90%]]&gt;=90%,1,0)</f>
        <v>0</v>
      </c>
      <c r="O233" s="397">
        <f>IF(COUNTIFS($E$4:E233,E233,$A$4:A233,"Trạm")=1,1,0)</f>
        <v>0</v>
      </c>
      <c r="P233" s="397">
        <f>IF(Chitieu[[#This Row],[PO]]&gt;0,1,0)</f>
        <v>0</v>
      </c>
      <c r="Q233" s="397" t="str">
        <f>_xlfn.XLOOKUP(Chitieu[[#This Row],[Tỉnh]],Table9[Tỉnh cũ],Table9[Giám Sát])</f>
        <v>Nguyễn Thành Dân</v>
      </c>
      <c r="R233" s="397" t="str">
        <f>_xlfn.XLOOKUP(Chitieu[[#This Row],[Tỉnh]],Table9[Tỉnh cũ],Table9[Thị Trường])</f>
        <v>Lâm Đỗ Anh Hào</v>
      </c>
      <c r="S233" s="397" t="str">
        <f>_xlfn.XLOOKUP(Chitieu[[#This Row],[Tỉnh]],Table9[Tỉnh cũ],Table9[Khu vực])</f>
        <v>Miền Tây 1</v>
      </c>
      <c r="T233" s="397" t="str">
        <f>IF(Chitieu[[#This Row],[Trạm/DTR]]="DTR","DTR","Trạm")</f>
        <v>Trạm</v>
      </c>
      <c r="U233" s="397" t="str">
        <f>IF(Chitieu[[#This Row],[Trạm/DTR]]="DTR",_xlfn.XLOOKUP(Chitieu[[#This Row],[ID NCC]],DS_NCC_DTR[ID NCC],DS_NCC_DTR[Tỉnh cũ]),_xlfn.XLOOKUP(Chitieu[[#This Row],[ID NCC]],Data_TongTram2[ID NCC],Data_TongTram2[Tỉnh cũ]))</f>
        <v>Tiền Giang</v>
      </c>
    </row>
    <row r="234" spans="1:21" hidden="1" x14ac:dyDescent="0.3">
      <c r="A234" s="211" t="s">
        <v>608</v>
      </c>
      <c r="B234" s="211" t="str">
        <f>IF(Chitieu[[#This Row],[Trạm/DTR]]="DTR","",_xlfn.XLOOKUP(Chitieu[[#This Row],[Trạm/DTR]],Table16[Trạm],Table16[[Admin ]]))</f>
        <v>Nguyễn Thị Ngọc Bích</v>
      </c>
      <c r="C234" s="211" t="str">
        <f>IF(Chitieu[[#This Row],[Trạm/DTR]]="DTR",_xlfn.XLOOKUP(Chitieu[[#This Row],[ID NCC]],DS_NCC_DTR[ID NCC],DS_NCC_DTR[Admin miền]),_xlfn.XLOOKUP(Chitieu[[#This Row],[ID NCC]],Data_TongTram2[ID NCC],Data_TongTram2[Admin Miền]))</f>
        <v>Phạm Thị Thúy Duy</v>
      </c>
      <c r="D234" s="211" t="s">
        <v>392</v>
      </c>
      <c r="E234" s="211" t="str">
        <f>IF(Chitieu[[#This Row],[Trạm/DTR]]="DTR",_xlfn.XLOOKUP(Chitieu[[#This Row],[ID NCC]],DS_NCC_DTR[ID NCC],DS_NCC_DTR[Tên NCC]),_xlfn.XLOOKUP(Chitieu[[#This Row],[ID NCC]],Data_TongTram2[ID NCC],Data_TongTram2[Tên NCC]))</f>
        <v>Anh Mặn Tiền Giang</v>
      </c>
      <c r="F234" s="211" t="str">
        <f>Chitieu[[#This Row],[ID NCC]]&amp;Chitieu[[#This Row],[Trạm/DTR]]</f>
        <v>001J3000002HLmSIAWKhánh Nga</v>
      </c>
      <c r="G234" s="211" t="s">
        <v>81</v>
      </c>
      <c r="H234" s="211" t="str">
        <f>_xlfn.XLOOKUP(Chitieu[[#This Row],[Loại hàng]],Table59[Column1],Table59[Qui đổi])</f>
        <v>PET chai</v>
      </c>
      <c r="I234" s="211">
        <v>6</v>
      </c>
      <c r="K234" s="211">
        <f>SUMIFS(Table10[Sản lượng Tấn],Table10[Ghi chú],Chitieu[[#This Row],[qui đổi ]],Table10[Column1],Chitieu[[#This Row],[Column1]])</f>
        <v>0</v>
      </c>
      <c r="L234" s="396">
        <f>IFERROR((Chitieu[[#This Row],[Thực hiện]]/Chitieu[[#This Row],[Chỉ tiêu]]),0)</f>
        <v>0</v>
      </c>
      <c r="M234" s="396">
        <f>IFERROR((Chitieu[[#This Row],[Thực hiện]]/Chitieu[[#This Row],[PO]]),0)</f>
        <v>0</v>
      </c>
      <c r="N234" s="397">
        <f>IF(Chitieu[[#This Row],[PO Đạt 90%]]&gt;=90%,1,0)</f>
        <v>0</v>
      </c>
      <c r="O234" s="397">
        <f>IF(COUNTIFS($E$4:E234,E234,$A$4:A234,"Trạm")=1,1,0)</f>
        <v>0</v>
      </c>
      <c r="P234" s="397">
        <f>IF(Chitieu[[#This Row],[PO]]&gt;0,1,0)</f>
        <v>0</v>
      </c>
      <c r="Q234" s="397" t="str">
        <f>_xlfn.XLOOKUP(Chitieu[[#This Row],[Tỉnh]],Table9[Tỉnh cũ],Table9[Giám Sát])</f>
        <v>Nguyễn Thành Dân</v>
      </c>
      <c r="R234" s="397" t="str">
        <f>_xlfn.XLOOKUP(Chitieu[[#This Row],[Tỉnh]],Table9[Tỉnh cũ],Table9[Thị Trường])</f>
        <v>Lâm Đỗ Anh Hào</v>
      </c>
      <c r="S234" s="397" t="str">
        <f>_xlfn.XLOOKUP(Chitieu[[#This Row],[Tỉnh]],Table9[Tỉnh cũ],Table9[Khu vực])</f>
        <v>Miền Tây 1</v>
      </c>
      <c r="T234" s="397" t="str">
        <f>IF(Chitieu[[#This Row],[Trạm/DTR]]="DTR","DTR","Trạm")</f>
        <v>Trạm</v>
      </c>
      <c r="U234" s="397" t="str">
        <f>IF(Chitieu[[#This Row],[Trạm/DTR]]="DTR",_xlfn.XLOOKUP(Chitieu[[#This Row],[ID NCC]],DS_NCC_DTR[ID NCC],DS_NCC_DTR[Tỉnh cũ]),_xlfn.XLOOKUP(Chitieu[[#This Row],[ID NCC]],Data_TongTram2[ID NCC],Data_TongTram2[Tỉnh cũ]))</f>
        <v>Tiền Giang</v>
      </c>
    </row>
    <row r="235" spans="1:21" hidden="1" x14ac:dyDescent="0.3">
      <c r="A235" s="211" t="s">
        <v>608</v>
      </c>
      <c r="B235" s="211" t="str">
        <f>IF(Chitieu[[#This Row],[Trạm/DTR]]="DTR","",_xlfn.XLOOKUP(Chitieu[[#This Row],[Trạm/DTR]],Table16[Trạm],Table16[[Admin ]]))</f>
        <v>Nguyễn Thị Ngọc Bích</v>
      </c>
      <c r="C235" s="211" t="str">
        <f>IF(Chitieu[[#This Row],[Trạm/DTR]]="DTR",_xlfn.XLOOKUP(Chitieu[[#This Row],[ID NCC]],DS_NCC_DTR[ID NCC],DS_NCC_DTR[Admin miền]),_xlfn.XLOOKUP(Chitieu[[#This Row],[ID NCC]],Data_TongTram2[ID NCC],Data_TongTram2[Admin Miền]))</f>
        <v>Phạm Thị Thúy Duy</v>
      </c>
      <c r="D235" s="211" t="s">
        <v>664</v>
      </c>
      <c r="E235" s="211" t="str">
        <f>IF(Chitieu[[#This Row],[Trạm/DTR]]="DTR",_xlfn.XLOOKUP(Chitieu[[#This Row],[ID NCC]],DS_NCC_DTR[ID NCC],DS_NCC_DTR[Tên NCC]),_xlfn.XLOOKUP(Chitieu[[#This Row],[ID NCC]],Data_TongTram2[ID NCC],Data_TongTram2[Tên NCC]))</f>
        <v>Anh Tùng Chợ Gạo</v>
      </c>
      <c r="F235" s="211" t="str">
        <f>Chitieu[[#This Row],[ID NCC]]&amp;Chitieu[[#This Row],[Trạm/DTR]]</f>
        <v>001J3000002HLmUIAWKhánh Nga</v>
      </c>
      <c r="G235" s="211" t="s">
        <v>81</v>
      </c>
      <c r="H235" s="211" t="str">
        <f>_xlfn.XLOOKUP(Chitieu[[#This Row],[Loại hàng]],Table59[Column1],Table59[Qui đổi])</f>
        <v>PET chai</v>
      </c>
      <c r="I235" s="211">
        <v>1</v>
      </c>
      <c r="K235" s="211">
        <f>SUMIFS(Table10[Sản lượng Tấn],Table10[Ghi chú],Chitieu[[#This Row],[qui đổi ]],Table10[Column1],Chitieu[[#This Row],[Column1]])</f>
        <v>1.8440000000000001</v>
      </c>
      <c r="L235" s="396">
        <f>IFERROR((Chitieu[[#This Row],[Thực hiện]]/Chitieu[[#This Row],[Chỉ tiêu]]),0)</f>
        <v>1.8440000000000001</v>
      </c>
      <c r="M235" s="396">
        <f>IFERROR((Chitieu[[#This Row],[Thực hiện]]/Chitieu[[#This Row],[PO]]),0)</f>
        <v>0</v>
      </c>
      <c r="N235" s="397">
        <f>IF(Chitieu[[#This Row],[PO Đạt 90%]]&gt;=90%,1,0)</f>
        <v>0</v>
      </c>
      <c r="O235" s="397">
        <f>IF(COUNTIFS($E$4:E235,E235,$A$4:A235,"Trạm")=1,1,0)</f>
        <v>0</v>
      </c>
      <c r="P235" s="397">
        <f>IF(Chitieu[[#This Row],[PO]]&gt;0,1,0)</f>
        <v>0</v>
      </c>
      <c r="Q235" s="397" t="str">
        <f>_xlfn.XLOOKUP(Chitieu[[#This Row],[Tỉnh]],Table9[Tỉnh cũ],Table9[Giám Sát])</f>
        <v>Nguyễn Thành Dân</v>
      </c>
      <c r="R235" s="397" t="str">
        <f>_xlfn.XLOOKUP(Chitieu[[#This Row],[Tỉnh]],Table9[Tỉnh cũ],Table9[Thị Trường])</f>
        <v>Lâm Đỗ Anh Hào</v>
      </c>
      <c r="S235" s="397" t="str">
        <f>_xlfn.XLOOKUP(Chitieu[[#This Row],[Tỉnh]],Table9[Tỉnh cũ],Table9[Khu vực])</f>
        <v>Miền Tây 1</v>
      </c>
      <c r="T235" s="397" t="str">
        <f>IF(Chitieu[[#This Row],[Trạm/DTR]]="DTR","DTR","Trạm")</f>
        <v>Trạm</v>
      </c>
      <c r="U235" s="397" t="str">
        <f>IF(Chitieu[[#This Row],[Trạm/DTR]]="DTR",_xlfn.XLOOKUP(Chitieu[[#This Row],[ID NCC]],DS_NCC_DTR[ID NCC],DS_NCC_DTR[Tỉnh cũ]),_xlfn.XLOOKUP(Chitieu[[#This Row],[ID NCC]],Data_TongTram2[ID NCC],Data_TongTram2[Tỉnh cũ]))</f>
        <v>Tiền Giang</v>
      </c>
    </row>
    <row r="236" spans="1:21" hidden="1" x14ac:dyDescent="0.3">
      <c r="A236" s="211" t="s">
        <v>608</v>
      </c>
      <c r="B236" s="211" t="str">
        <f>IF(Chitieu[[#This Row],[Trạm/DTR]]="DTR","",_xlfn.XLOOKUP(Chitieu[[#This Row],[Trạm/DTR]],Table16[Trạm],Table16[[Admin ]]))</f>
        <v>Nguyễn Thị Ngọc Bích</v>
      </c>
      <c r="C236" s="211" t="str">
        <f>IF(Chitieu[[#This Row],[Trạm/DTR]]="DTR",_xlfn.XLOOKUP(Chitieu[[#This Row],[ID NCC]],DS_NCC_DTR[ID NCC],DS_NCC_DTR[Admin miền]),_xlfn.XLOOKUP(Chitieu[[#This Row],[ID NCC]],Data_TongTram2[ID NCC],Data_TongTram2[Admin Miền]))</f>
        <v>Phạm Thị Thúy Duy</v>
      </c>
      <c r="D236" s="211" t="s">
        <v>382</v>
      </c>
      <c r="E236" s="211" t="str">
        <f>IF(Chitieu[[#This Row],[Trạm/DTR]]="DTR",_xlfn.XLOOKUP(Chitieu[[#This Row],[ID NCC]],DS_NCC_DTR[ID NCC],DS_NCC_DTR[Tên NCC]),_xlfn.XLOOKUP(Chitieu[[#This Row],[ID NCC]],Data_TongTram2[ID NCC],Data_TongTram2[Tên NCC]))</f>
        <v>HKD Đặng Thị Thanh Trúc</v>
      </c>
      <c r="F236" s="211" t="str">
        <f>Chitieu[[#This Row],[ID NCC]]&amp;Chitieu[[#This Row],[Trạm/DTR]]</f>
        <v>001J3000002HLoqIAGKhánh Nga</v>
      </c>
      <c r="G236" s="211" t="s">
        <v>81</v>
      </c>
      <c r="H236" s="211" t="str">
        <f>_xlfn.XLOOKUP(Chitieu[[#This Row],[Loại hàng]],Table59[Column1],Table59[Qui đổi])</f>
        <v>PET chai</v>
      </c>
      <c r="I236" s="211">
        <v>7</v>
      </c>
      <c r="K236" s="211">
        <f>SUMIFS(Table10[Sản lượng Tấn],Table10[Ghi chú],Chitieu[[#This Row],[qui đổi ]],Table10[Column1],Chitieu[[#This Row],[Column1]])</f>
        <v>7.8120000000000003</v>
      </c>
      <c r="L236" s="396">
        <f>IFERROR((Chitieu[[#This Row],[Thực hiện]]/Chitieu[[#This Row],[Chỉ tiêu]]),0)</f>
        <v>1.1160000000000001</v>
      </c>
      <c r="M236" s="396">
        <f>IFERROR((Chitieu[[#This Row],[Thực hiện]]/Chitieu[[#This Row],[PO]]),0)</f>
        <v>0</v>
      </c>
      <c r="N236" s="397">
        <f>IF(Chitieu[[#This Row],[PO Đạt 90%]]&gt;=90%,1,0)</f>
        <v>0</v>
      </c>
      <c r="O236" s="397">
        <f>IF(COUNTIFS($E$4:E236,E236,$A$4:A236,"Trạm")=1,1,0)</f>
        <v>0</v>
      </c>
      <c r="P236" s="397">
        <f>IF(Chitieu[[#This Row],[PO]]&gt;0,1,0)</f>
        <v>0</v>
      </c>
      <c r="Q236" s="397" t="str">
        <f>_xlfn.XLOOKUP(Chitieu[[#This Row],[Tỉnh]],Table9[Tỉnh cũ],Table9[Giám Sát])</f>
        <v>Nguyễn Thành Dân</v>
      </c>
      <c r="R236" s="397" t="str">
        <f>_xlfn.XLOOKUP(Chitieu[[#This Row],[Tỉnh]],Table9[Tỉnh cũ],Table9[Thị Trường])</f>
        <v>Lâm Đỗ Anh Hào</v>
      </c>
      <c r="S236" s="397" t="str">
        <f>_xlfn.XLOOKUP(Chitieu[[#This Row],[Tỉnh]],Table9[Tỉnh cũ],Table9[Khu vực])</f>
        <v>Miền Tây 1</v>
      </c>
      <c r="T236" s="397" t="str">
        <f>IF(Chitieu[[#This Row],[Trạm/DTR]]="DTR","DTR","Trạm")</f>
        <v>Trạm</v>
      </c>
      <c r="U236" s="397" t="str">
        <f>IF(Chitieu[[#This Row],[Trạm/DTR]]="DTR",_xlfn.XLOOKUP(Chitieu[[#This Row],[ID NCC]],DS_NCC_DTR[ID NCC],DS_NCC_DTR[Tỉnh cũ]),_xlfn.XLOOKUP(Chitieu[[#This Row],[ID NCC]],Data_TongTram2[ID NCC],Data_TongTram2[Tỉnh cũ]))</f>
        <v>Tiền Giang</v>
      </c>
    </row>
    <row r="237" spans="1:21" hidden="1" x14ac:dyDescent="0.3">
      <c r="A237" s="211" t="s">
        <v>608</v>
      </c>
      <c r="B237" s="211" t="str">
        <f>IF(Chitieu[[#This Row],[Trạm/DTR]]="DTR","",_xlfn.XLOOKUP(Chitieu[[#This Row],[Trạm/DTR]],Table16[Trạm],Table16[[Admin ]]))</f>
        <v>Nguyễn Thị Ngọc Bích</v>
      </c>
      <c r="C237" s="211" t="str">
        <f>IF(Chitieu[[#This Row],[Trạm/DTR]]="DTR",_xlfn.XLOOKUP(Chitieu[[#This Row],[ID NCC]],DS_NCC_DTR[ID NCC],DS_NCC_DTR[Admin miền]),_xlfn.XLOOKUP(Chitieu[[#This Row],[ID NCC]],Data_TongTram2[ID NCC],Data_TongTram2[Admin Miền]))</f>
        <v>Phạm Thị Thúy Duy</v>
      </c>
      <c r="D237" s="211" t="s">
        <v>919</v>
      </c>
      <c r="E237" s="211" t="str">
        <f>IF(Chitieu[[#This Row],[Trạm/DTR]]="DTR",_xlfn.XLOOKUP(Chitieu[[#This Row],[ID NCC]],DS_NCC_DTR[ID NCC],DS_NCC_DTR[Tên NCC]),_xlfn.XLOOKUP(Chitieu[[#This Row],[ID NCC]],Data_TongTram2[ID NCC],Data_TongTram2[Tên NCC]))</f>
        <v>HKD Phạm Thanh Vũ</v>
      </c>
      <c r="F237" s="211" t="str">
        <f>Chitieu[[#This Row],[ID NCC]]&amp;Chitieu[[#This Row],[Trạm/DTR]]</f>
        <v>001J3000002HLorIAGKhánh Nga</v>
      </c>
      <c r="G237" s="211" t="s">
        <v>81</v>
      </c>
      <c r="H237" s="211" t="str">
        <f>_xlfn.XLOOKUP(Chitieu[[#This Row],[Loại hàng]],Table59[Column1],Table59[Qui đổi])</f>
        <v>PET chai</v>
      </c>
      <c r="I237" s="211">
        <v>5</v>
      </c>
      <c r="K237" s="211">
        <f>SUMIFS(Table10[Sản lượng Tấn],Table10[Ghi chú],Chitieu[[#This Row],[qui đổi ]],Table10[Column1],Chitieu[[#This Row],[Column1]])</f>
        <v>4.5529999999999999</v>
      </c>
      <c r="L237" s="396">
        <f>IFERROR((Chitieu[[#This Row],[Thực hiện]]/Chitieu[[#This Row],[Chỉ tiêu]]),0)</f>
        <v>0.91059999999999997</v>
      </c>
      <c r="M237" s="396">
        <f>IFERROR((Chitieu[[#This Row],[Thực hiện]]/Chitieu[[#This Row],[PO]]),0)</f>
        <v>0</v>
      </c>
      <c r="N237" s="397">
        <f>IF(Chitieu[[#This Row],[PO Đạt 90%]]&gt;=90%,1,0)</f>
        <v>0</v>
      </c>
      <c r="O237" s="397">
        <f>IF(COUNTIFS($E$4:E237,E237,$A$4:A237,"Trạm")=1,1,0)</f>
        <v>0</v>
      </c>
      <c r="P237" s="397">
        <f>IF(Chitieu[[#This Row],[PO]]&gt;0,1,0)</f>
        <v>0</v>
      </c>
      <c r="Q237" s="397" t="str">
        <f>_xlfn.XLOOKUP(Chitieu[[#This Row],[Tỉnh]],Table9[Tỉnh cũ],Table9[Giám Sát])</f>
        <v>Nguyễn Thành Dân</v>
      </c>
      <c r="R237" s="397" t="str">
        <f>_xlfn.XLOOKUP(Chitieu[[#This Row],[Tỉnh]],Table9[Tỉnh cũ],Table9[Thị Trường])</f>
        <v>Lâm Đỗ Anh Hào</v>
      </c>
      <c r="S237" s="397" t="str">
        <f>_xlfn.XLOOKUP(Chitieu[[#This Row],[Tỉnh]],Table9[Tỉnh cũ],Table9[Khu vực])</f>
        <v>Miền Tây 1</v>
      </c>
      <c r="T237" s="397" t="str">
        <f>IF(Chitieu[[#This Row],[Trạm/DTR]]="DTR","DTR","Trạm")</f>
        <v>Trạm</v>
      </c>
      <c r="U237" s="397" t="str">
        <f>IF(Chitieu[[#This Row],[Trạm/DTR]]="DTR",_xlfn.XLOOKUP(Chitieu[[#This Row],[ID NCC]],DS_NCC_DTR[ID NCC],DS_NCC_DTR[Tỉnh cũ]),_xlfn.XLOOKUP(Chitieu[[#This Row],[ID NCC]],Data_TongTram2[ID NCC],Data_TongTram2[Tỉnh cũ]))</f>
        <v>Tiền Giang</v>
      </c>
    </row>
    <row r="238" spans="1:21" hidden="1" x14ac:dyDescent="0.3">
      <c r="A238" s="211" t="s">
        <v>608</v>
      </c>
      <c r="B238" s="211" t="str">
        <f>IF(Chitieu[[#This Row],[Trạm/DTR]]="DTR","",_xlfn.XLOOKUP(Chitieu[[#This Row],[Trạm/DTR]],Table16[Trạm],Table16[[Admin ]]))</f>
        <v>Nguyễn Thị Ngọc Bích</v>
      </c>
      <c r="C238" s="211" t="str">
        <f>IF(Chitieu[[#This Row],[Trạm/DTR]]="DTR",_xlfn.XLOOKUP(Chitieu[[#This Row],[ID NCC]],DS_NCC_DTR[ID NCC],DS_NCC_DTR[Admin miền]),_xlfn.XLOOKUP(Chitieu[[#This Row],[ID NCC]],Data_TongTram2[ID NCC],Data_TongTram2[Admin Miền]))</f>
        <v>Phạm Thị Thúy Duy</v>
      </c>
      <c r="D238" s="211" t="s">
        <v>379</v>
      </c>
      <c r="E238" s="211" t="str">
        <f>IF(Chitieu[[#This Row],[Trạm/DTR]]="DTR",_xlfn.XLOOKUP(Chitieu[[#This Row],[ID NCC]],DS_NCC_DTR[ID NCC],DS_NCC_DTR[Tên NCC]),_xlfn.XLOOKUP(Chitieu[[#This Row],[ID NCC]],Data_TongTram2[ID NCC],Data_TongTram2[Tên NCC]))</f>
        <v>Anh Tí Mỹ Tho</v>
      </c>
      <c r="F238" s="211" t="str">
        <f>Chitieu[[#This Row],[ID NCC]]&amp;Chitieu[[#This Row],[Trạm/DTR]]</f>
        <v>001J3000002HLosIAGKhánh Nga</v>
      </c>
      <c r="G238" s="211" t="s">
        <v>81</v>
      </c>
      <c r="H238" s="211" t="str">
        <f>_xlfn.XLOOKUP(Chitieu[[#This Row],[Loại hàng]],Table59[Column1],Table59[Qui đổi])</f>
        <v>PET chai</v>
      </c>
      <c r="I238" s="211">
        <v>2</v>
      </c>
      <c r="K238" s="211">
        <f>SUMIFS(Table10[Sản lượng Tấn],Table10[Ghi chú],Chitieu[[#This Row],[qui đổi ]],Table10[Column1],Chitieu[[#This Row],[Column1]])</f>
        <v>1.44</v>
      </c>
      <c r="L238" s="396">
        <f>IFERROR((Chitieu[[#This Row],[Thực hiện]]/Chitieu[[#This Row],[Chỉ tiêu]]),0)</f>
        <v>0.72</v>
      </c>
      <c r="M238" s="396">
        <f>IFERROR((Chitieu[[#This Row],[Thực hiện]]/Chitieu[[#This Row],[PO]]),0)</f>
        <v>0</v>
      </c>
      <c r="N238" s="397">
        <f>IF(Chitieu[[#This Row],[PO Đạt 90%]]&gt;=90%,1,0)</f>
        <v>0</v>
      </c>
      <c r="O238" s="397">
        <f>IF(COUNTIFS($E$4:E238,E238,$A$4:A238,"Trạm")=1,1,0)</f>
        <v>0</v>
      </c>
      <c r="P238" s="397">
        <f>IF(Chitieu[[#This Row],[PO]]&gt;0,1,0)</f>
        <v>0</v>
      </c>
      <c r="Q238" s="397" t="str">
        <f>_xlfn.XLOOKUP(Chitieu[[#This Row],[Tỉnh]],Table9[Tỉnh cũ],Table9[Giám Sát])</f>
        <v>Nguyễn Thành Dân</v>
      </c>
      <c r="R238" s="397" t="str">
        <f>_xlfn.XLOOKUP(Chitieu[[#This Row],[Tỉnh]],Table9[Tỉnh cũ],Table9[Thị Trường])</f>
        <v>Lâm Đỗ Anh Hào</v>
      </c>
      <c r="S238" s="397" t="str">
        <f>_xlfn.XLOOKUP(Chitieu[[#This Row],[Tỉnh]],Table9[Tỉnh cũ],Table9[Khu vực])</f>
        <v>Miền Tây 1</v>
      </c>
      <c r="T238" s="397" t="str">
        <f>IF(Chitieu[[#This Row],[Trạm/DTR]]="DTR","DTR","Trạm")</f>
        <v>Trạm</v>
      </c>
      <c r="U238" s="397" t="str">
        <f>IF(Chitieu[[#This Row],[Trạm/DTR]]="DTR",_xlfn.XLOOKUP(Chitieu[[#This Row],[ID NCC]],DS_NCC_DTR[ID NCC],DS_NCC_DTR[Tỉnh cũ]),_xlfn.XLOOKUP(Chitieu[[#This Row],[ID NCC]],Data_TongTram2[ID NCC],Data_TongTram2[Tỉnh cũ]))</f>
        <v>Tiền Giang</v>
      </c>
    </row>
    <row r="239" spans="1:21" hidden="1" x14ac:dyDescent="0.3">
      <c r="A239" s="211" t="s">
        <v>608</v>
      </c>
      <c r="B239" s="211" t="str">
        <f>IF(Chitieu[[#This Row],[Trạm/DTR]]="DTR","",_xlfn.XLOOKUP(Chitieu[[#This Row],[Trạm/DTR]],Table16[Trạm],Table16[[Admin ]]))</f>
        <v>Nguyễn Thị Ngọc Bích</v>
      </c>
      <c r="C239" s="211" t="str">
        <f>IF(Chitieu[[#This Row],[Trạm/DTR]]="DTR",_xlfn.XLOOKUP(Chitieu[[#This Row],[ID NCC]],DS_NCC_DTR[ID NCC],DS_NCC_DTR[Admin miền]),_xlfn.XLOOKUP(Chitieu[[#This Row],[ID NCC]],Data_TongTram2[ID NCC],Data_TongTram2[Admin Miền]))</f>
        <v>Phạm Thị Thúy Duy</v>
      </c>
      <c r="D239" s="211" t="s">
        <v>652</v>
      </c>
      <c r="E239" s="211" t="str">
        <f>IF(Chitieu[[#This Row],[Trạm/DTR]]="DTR",_xlfn.XLOOKUP(Chitieu[[#This Row],[ID NCC]],DS_NCC_DTR[ID NCC],DS_NCC_DTR[Tên NCC]),_xlfn.XLOOKUP(Chitieu[[#This Row],[ID NCC]],Data_TongTram2[ID NCC],Data_TongTram2[Tên NCC]))</f>
        <v>Anh Tân Tân Phú</v>
      </c>
      <c r="F239" s="211" t="str">
        <f>Chitieu[[#This Row],[ID NCC]]&amp;Chitieu[[#This Row],[Trạm/DTR]]</f>
        <v>001J3000002HLotIAGKhánh Nga</v>
      </c>
      <c r="G239" s="211" t="s">
        <v>81</v>
      </c>
      <c r="H239" s="211" t="str">
        <f>_xlfn.XLOOKUP(Chitieu[[#This Row],[Loại hàng]],Table59[Column1],Table59[Qui đổi])</f>
        <v>PET chai</v>
      </c>
      <c r="I239" s="211">
        <v>1</v>
      </c>
      <c r="K239" s="211">
        <f>SUMIFS(Table10[Sản lượng Tấn],Table10[Ghi chú],Chitieu[[#This Row],[qui đổi ]],Table10[Column1],Chitieu[[#This Row],[Column1]])</f>
        <v>0.36799999999999999</v>
      </c>
      <c r="L239" s="396">
        <f>IFERROR((Chitieu[[#This Row],[Thực hiện]]/Chitieu[[#This Row],[Chỉ tiêu]]),0)</f>
        <v>0.36799999999999999</v>
      </c>
      <c r="M239" s="396">
        <f>IFERROR((Chitieu[[#This Row],[Thực hiện]]/Chitieu[[#This Row],[PO]]),0)</f>
        <v>0</v>
      </c>
      <c r="N239" s="397">
        <f>IF(Chitieu[[#This Row],[PO Đạt 90%]]&gt;=90%,1,0)</f>
        <v>0</v>
      </c>
      <c r="O239" s="397">
        <f>IF(COUNTIFS($E$4:E239,E239,$A$4:A239,"Trạm")=1,1,0)</f>
        <v>0</v>
      </c>
      <c r="P239" s="397">
        <f>IF(Chitieu[[#This Row],[PO]]&gt;0,1,0)</f>
        <v>0</v>
      </c>
      <c r="Q239" s="397" t="str">
        <f>_xlfn.XLOOKUP(Chitieu[[#This Row],[Tỉnh]],Table9[Tỉnh cũ],Table9[Giám Sát])</f>
        <v>Nguyễn Thành Dân</v>
      </c>
      <c r="R239" s="397" t="str">
        <f>_xlfn.XLOOKUP(Chitieu[[#This Row],[Tỉnh]],Table9[Tỉnh cũ],Table9[Thị Trường])</f>
        <v>Lâm Đỗ Anh Hào</v>
      </c>
      <c r="S239" s="397" t="str">
        <f>_xlfn.XLOOKUP(Chitieu[[#This Row],[Tỉnh]],Table9[Tỉnh cũ],Table9[Khu vực])</f>
        <v>Miền Tây 1</v>
      </c>
      <c r="T239" s="397" t="str">
        <f>IF(Chitieu[[#This Row],[Trạm/DTR]]="DTR","DTR","Trạm")</f>
        <v>Trạm</v>
      </c>
      <c r="U239" s="397" t="str">
        <f>IF(Chitieu[[#This Row],[Trạm/DTR]]="DTR",_xlfn.XLOOKUP(Chitieu[[#This Row],[ID NCC]],DS_NCC_DTR[ID NCC],DS_NCC_DTR[Tỉnh cũ]),_xlfn.XLOOKUP(Chitieu[[#This Row],[ID NCC]],Data_TongTram2[ID NCC],Data_TongTram2[Tỉnh cũ]))</f>
        <v>Tiền Giang</v>
      </c>
    </row>
    <row r="240" spans="1:21" hidden="1" x14ac:dyDescent="0.3">
      <c r="A240" s="211" t="s">
        <v>608</v>
      </c>
      <c r="B240" s="211" t="str">
        <f>IF(Chitieu[[#This Row],[Trạm/DTR]]="DTR","",_xlfn.XLOOKUP(Chitieu[[#This Row],[Trạm/DTR]],Table16[Trạm],Table16[[Admin ]]))</f>
        <v>Nguyễn Thị Ngọc Bích</v>
      </c>
      <c r="C240" s="211" t="str">
        <f>IF(Chitieu[[#This Row],[Trạm/DTR]]="DTR",_xlfn.XLOOKUP(Chitieu[[#This Row],[ID NCC]],DS_NCC_DTR[ID NCC],DS_NCC_DTR[Admin miền]),_xlfn.XLOOKUP(Chitieu[[#This Row],[ID NCC]],Data_TongTram2[ID NCC],Data_TongTram2[Admin Miền]))</f>
        <v>Phạm Thị Thúy Duy</v>
      </c>
      <c r="D240" s="211" t="s">
        <v>389</v>
      </c>
      <c r="E240" s="211" t="str">
        <f>IF(Chitieu[[#This Row],[Trạm/DTR]]="DTR",_xlfn.XLOOKUP(Chitieu[[#This Row],[ID NCC]],DS_NCC_DTR[ID NCC],DS_NCC_DTR[Tên NCC]),_xlfn.XLOOKUP(Chitieu[[#This Row],[ID NCC]],Data_TongTram2[ID NCC],Data_TongTram2[Tên NCC]))</f>
        <v>Anh Việt Đông Hòa</v>
      </c>
      <c r="F240" s="211" t="str">
        <f>Chitieu[[#This Row],[ID NCC]]&amp;Chitieu[[#This Row],[Trạm/DTR]]</f>
        <v>001J3000002HLphIAGKhánh Nga</v>
      </c>
      <c r="G240" s="211" t="s">
        <v>81</v>
      </c>
      <c r="H240" s="211" t="str">
        <f>_xlfn.XLOOKUP(Chitieu[[#This Row],[Loại hàng]],Table59[Column1],Table59[Qui đổi])</f>
        <v>PET chai</v>
      </c>
      <c r="I240" s="211">
        <v>60</v>
      </c>
      <c r="K240" s="211">
        <f>SUMIFS(Table10[Sản lượng Tấn],Table10[Ghi chú],Chitieu[[#This Row],[qui đổi ]],Table10[Column1],Chitieu[[#This Row],[Column1]])</f>
        <v>20.547000000000001</v>
      </c>
      <c r="L240" s="396">
        <f>IFERROR((Chitieu[[#This Row],[Thực hiện]]/Chitieu[[#This Row],[Chỉ tiêu]]),0)</f>
        <v>0.34245000000000003</v>
      </c>
      <c r="M240" s="396">
        <f>IFERROR((Chitieu[[#This Row],[Thực hiện]]/Chitieu[[#This Row],[PO]]),0)</f>
        <v>0</v>
      </c>
      <c r="N240" s="397">
        <f>IF(Chitieu[[#This Row],[PO Đạt 90%]]&gt;=90%,1,0)</f>
        <v>0</v>
      </c>
      <c r="O240" s="397">
        <f>IF(COUNTIFS($E$4:E240,E240,$A$4:A240,"Trạm")=1,1,0)</f>
        <v>0</v>
      </c>
      <c r="P240" s="397">
        <f>IF(Chitieu[[#This Row],[PO]]&gt;0,1,0)</f>
        <v>0</v>
      </c>
      <c r="Q240" s="397" t="str">
        <f>_xlfn.XLOOKUP(Chitieu[[#This Row],[Tỉnh]],Table9[Tỉnh cũ],Table9[Giám Sát])</f>
        <v>Nguyễn Thành Dân</v>
      </c>
      <c r="R240" s="397" t="str">
        <f>_xlfn.XLOOKUP(Chitieu[[#This Row],[Tỉnh]],Table9[Tỉnh cũ],Table9[Thị Trường])</f>
        <v>Lâm Đỗ Anh Hào</v>
      </c>
      <c r="S240" s="397" t="str">
        <f>_xlfn.XLOOKUP(Chitieu[[#This Row],[Tỉnh]],Table9[Tỉnh cũ],Table9[Khu vực])</f>
        <v>Miền Tây 1</v>
      </c>
      <c r="T240" s="397" t="str">
        <f>IF(Chitieu[[#This Row],[Trạm/DTR]]="DTR","DTR","Trạm")</f>
        <v>Trạm</v>
      </c>
      <c r="U240" s="397" t="str">
        <f>IF(Chitieu[[#This Row],[Trạm/DTR]]="DTR",_xlfn.XLOOKUP(Chitieu[[#This Row],[ID NCC]],DS_NCC_DTR[ID NCC],DS_NCC_DTR[Tỉnh cũ]),_xlfn.XLOOKUP(Chitieu[[#This Row],[ID NCC]],Data_TongTram2[ID NCC],Data_TongTram2[Tỉnh cũ]))</f>
        <v>Tiền Giang</v>
      </c>
    </row>
    <row r="241" spans="1:21" hidden="1" x14ac:dyDescent="0.3">
      <c r="A241" s="211" t="s">
        <v>608</v>
      </c>
      <c r="B241" s="211" t="str">
        <f>IF(Chitieu[[#This Row],[Trạm/DTR]]="DTR","",_xlfn.XLOOKUP(Chitieu[[#This Row],[Trạm/DTR]],Table16[Trạm],Table16[[Admin ]]))</f>
        <v>Nguyễn Thị Ngọc Bích</v>
      </c>
      <c r="C241" s="211" t="str">
        <f>IF(Chitieu[[#This Row],[Trạm/DTR]]="DTR",_xlfn.XLOOKUP(Chitieu[[#This Row],[ID NCC]],DS_NCC_DTR[ID NCC],DS_NCC_DTR[Admin miền]),_xlfn.XLOOKUP(Chitieu[[#This Row],[ID NCC]],Data_TongTram2[ID NCC],Data_TongTram2[Admin Miền]))</f>
        <v>Phạm Thị Thúy Duy</v>
      </c>
      <c r="D241" s="211" t="s">
        <v>672</v>
      </c>
      <c r="E241" s="211" t="str">
        <f>IF(Chitieu[[#This Row],[Trạm/DTR]]="DTR",_xlfn.XLOOKUP(Chitieu[[#This Row],[ID NCC]],DS_NCC_DTR[ID NCC],DS_NCC_DTR[Tên NCC]),_xlfn.XLOOKUP(Chitieu[[#This Row],[ID NCC]],Data_TongTram2[ID NCC],Data_TongTram2[Tên NCC]))</f>
        <v>Chị Năm Tân Hiệp</v>
      </c>
      <c r="F241" s="211" t="str">
        <f>Chitieu[[#This Row],[ID NCC]]&amp;Chitieu[[#This Row],[Trạm/DTR]]</f>
        <v>001J3000002HLpjIAGKhánh Nga</v>
      </c>
      <c r="G241" s="211" t="s">
        <v>81</v>
      </c>
      <c r="H241" s="211" t="str">
        <f>_xlfn.XLOOKUP(Chitieu[[#This Row],[Loại hàng]],Table59[Column1],Table59[Qui đổi])</f>
        <v>PET chai</v>
      </c>
      <c r="I241" s="211">
        <v>2</v>
      </c>
      <c r="K241" s="211">
        <f>SUMIFS(Table10[Sản lượng Tấn],Table10[Ghi chú],Chitieu[[#This Row],[qui đổi ]],Table10[Column1],Chitieu[[#This Row],[Column1]])</f>
        <v>2.2520000000000002</v>
      </c>
      <c r="L241" s="396">
        <f>IFERROR((Chitieu[[#This Row],[Thực hiện]]/Chitieu[[#This Row],[Chỉ tiêu]]),0)</f>
        <v>1.1260000000000001</v>
      </c>
      <c r="M241" s="396">
        <f>IFERROR((Chitieu[[#This Row],[Thực hiện]]/Chitieu[[#This Row],[PO]]),0)</f>
        <v>0</v>
      </c>
      <c r="N241" s="397">
        <f>IF(Chitieu[[#This Row],[PO Đạt 90%]]&gt;=90%,1,0)</f>
        <v>0</v>
      </c>
      <c r="O241" s="397">
        <f>IF(COUNTIFS($E$4:E241,E241,$A$4:A241,"Trạm")=1,1,0)</f>
        <v>0</v>
      </c>
      <c r="P241" s="397">
        <f>IF(Chitieu[[#This Row],[PO]]&gt;0,1,0)</f>
        <v>0</v>
      </c>
      <c r="Q241" s="397" t="str">
        <f>_xlfn.XLOOKUP(Chitieu[[#This Row],[Tỉnh]],Table9[Tỉnh cũ],Table9[Giám Sát])</f>
        <v>Nguyễn Thành Dân</v>
      </c>
      <c r="R241" s="397" t="str">
        <f>_xlfn.XLOOKUP(Chitieu[[#This Row],[Tỉnh]],Table9[Tỉnh cũ],Table9[Thị Trường])</f>
        <v>Lâm Đỗ Anh Hào</v>
      </c>
      <c r="S241" s="397" t="str">
        <f>_xlfn.XLOOKUP(Chitieu[[#This Row],[Tỉnh]],Table9[Tỉnh cũ],Table9[Khu vực])</f>
        <v>Miền Tây 1</v>
      </c>
      <c r="T241" s="397" t="str">
        <f>IF(Chitieu[[#This Row],[Trạm/DTR]]="DTR","DTR","Trạm")</f>
        <v>Trạm</v>
      </c>
      <c r="U241" s="397" t="str">
        <f>IF(Chitieu[[#This Row],[Trạm/DTR]]="DTR",_xlfn.XLOOKUP(Chitieu[[#This Row],[ID NCC]],DS_NCC_DTR[ID NCC],DS_NCC_DTR[Tỉnh cũ]),_xlfn.XLOOKUP(Chitieu[[#This Row],[ID NCC]],Data_TongTram2[ID NCC],Data_TongTram2[Tỉnh cũ]))</f>
        <v>Tiền Giang</v>
      </c>
    </row>
    <row r="242" spans="1:21" hidden="1" x14ac:dyDescent="0.3">
      <c r="A242" s="211" t="s">
        <v>608</v>
      </c>
      <c r="B242" s="211" t="str">
        <f>IF(Chitieu[[#This Row],[Trạm/DTR]]="DTR","",_xlfn.XLOOKUP(Chitieu[[#This Row],[Trạm/DTR]],Table16[Trạm],Table16[[Admin ]]))</f>
        <v>Nguyễn Thị Ngọc Bích</v>
      </c>
      <c r="C242" s="211" t="str">
        <f>IF(Chitieu[[#This Row],[Trạm/DTR]]="DTR",_xlfn.XLOOKUP(Chitieu[[#This Row],[ID NCC]],DS_NCC_DTR[ID NCC],DS_NCC_DTR[Admin miền]),_xlfn.XLOOKUP(Chitieu[[#This Row],[ID NCC]],Data_TongTram2[ID NCC],Data_TongTram2[Admin Miền]))</f>
        <v>Phạm Thị Thúy Duy</v>
      </c>
      <c r="D242" s="211" t="s">
        <v>650</v>
      </c>
      <c r="E242" s="211" t="str">
        <f>IF(Chitieu[[#This Row],[Trạm/DTR]]="DTR",_xlfn.XLOOKUP(Chitieu[[#This Row],[ID NCC]],DS_NCC_DTR[ID NCC],DS_NCC_DTR[Tên NCC]),_xlfn.XLOOKUP(Chitieu[[#This Row],[ID NCC]],Data_TongTram2[ID NCC],Data_TongTram2[Tên NCC]))</f>
        <v>Phong Chi</v>
      </c>
      <c r="F242" s="211" t="str">
        <f>Chitieu[[#This Row],[ID NCC]]&amp;Chitieu[[#This Row],[Trạm/DTR]]</f>
        <v>001J3000002HLpNIAWKhánh Nga</v>
      </c>
      <c r="G242" s="211" t="s">
        <v>81</v>
      </c>
      <c r="H242" s="211" t="str">
        <f>_xlfn.XLOOKUP(Chitieu[[#This Row],[Loại hàng]],Table59[Column1],Table59[Qui đổi])</f>
        <v>PET chai</v>
      </c>
      <c r="I242" s="211">
        <v>1</v>
      </c>
      <c r="K242" s="211">
        <f>SUMIFS(Table10[Sản lượng Tấn],Table10[Ghi chú],Chitieu[[#This Row],[qui đổi ]],Table10[Column1],Chitieu[[#This Row],[Column1]])</f>
        <v>0.82500000000000007</v>
      </c>
      <c r="L242" s="396">
        <f>IFERROR((Chitieu[[#This Row],[Thực hiện]]/Chitieu[[#This Row],[Chỉ tiêu]]),0)</f>
        <v>0.82500000000000007</v>
      </c>
      <c r="M242" s="396">
        <f>IFERROR((Chitieu[[#This Row],[Thực hiện]]/Chitieu[[#This Row],[PO]]),0)</f>
        <v>0</v>
      </c>
      <c r="N242" s="397">
        <f>IF(Chitieu[[#This Row],[PO Đạt 90%]]&gt;=90%,1,0)</f>
        <v>0</v>
      </c>
      <c r="O242" s="397">
        <f>IF(COUNTIFS($E$4:E242,E242,$A$4:A242,"Trạm")=1,1,0)</f>
        <v>0</v>
      </c>
      <c r="P242" s="397">
        <f>IF(Chitieu[[#This Row],[PO]]&gt;0,1,0)</f>
        <v>0</v>
      </c>
      <c r="Q242" s="397" t="str">
        <f>_xlfn.XLOOKUP(Chitieu[[#This Row],[Tỉnh]],Table9[Tỉnh cũ],Table9[Giám Sát])</f>
        <v>Nguyễn Thành Dân</v>
      </c>
      <c r="R242" s="397" t="str">
        <f>_xlfn.XLOOKUP(Chitieu[[#This Row],[Tỉnh]],Table9[Tỉnh cũ],Table9[Thị Trường])</f>
        <v>Lâm Đỗ Anh Hào</v>
      </c>
      <c r="S242" s="397" t="str">
        <f>_xlfn.XLOOKUP(Chitieu[[#This Row],[Tỉnh]],Table9[Tỉnh cũ],Table9[Khu vực])</f>
        <v>Miền Tây 1</v>
      </c>
      <c r="T242" s="397" t="str">
        <f>IF(Chitieu[[#This Row],[Trạm/DTR]]="DTR","DTR","Trạm")</f>
        <v>Trạm</v>
      </c>
      <c r="U242" s="397" t="str">
        <f>IF(Chitieu[[#This Row],[Trạm/DTR]]="DTR",_xlfn.XLOOKUP(Chitieu[[#This Row],[ID NCC]],DS_NCC_DTR[ID NCC],DS_NCC_DTR[Tỉnh cũ]),_xlfn.XLOOKUP(Chitieu[[#This Row],[ID NCC]],Data_TongTram2[ID NCC],Data_TongTram2[Tỉnh cũ]))</f>
        <v>Tiền Giang</v>
      </c>
    </row>
    <row r="243" spans="1:21" hidden="1" x14ac:dyDescent="0.3">
      <c r="A243" s="211" t="s">
        <v>608</v>
      </c>
      <c r="B243" s="211" t="str">
        <f>IF(Chitieu[[#This Row],[Trạm/DTR]]="DTR","",_xlfn.XLOOKUP(Chitieu[[#This Row],[Trạm/DTR]],Table16[Trạm],Table16[[Admin ]]))</f>
        <v>Nguyễn Thị Ngọc Bích</v>
      </c>
      <c r="C243" s="211" t="str">
        <f>IF(Chitieu[[#This Row],[Trạm/DTR]]="DTR",_xlfn.XLOOKUP(Chitieu[[#This Row],[ID NCC]],DS_NCC_DTR[ID NCC],DS_NCC_DTR[Admin miền]),_xlfn.XLOOKUP(Chitieu[[#This Row],[ID NCC]],Data_TongTram2[ID NCC],Data_TongTram2[Admin Miền]))</f>
        <v>Phạm Thị Thúy Duy</v>
      </c>
      <c r="D243" s="211" t="s">
        <v>472</v>
      </c>
      <c r="E243" s="211" t="str">
        <f>IF(Chitieu[[#This Row],[Trạm/DTR]]="DTR",_xlfn.XLOOKUP(Chitieu[[#This Row],[ID NCC]],DS_NCC_DTR[ID NCC],DS_NCC_DTR[Tên NCC]),_xlfn.XLOOKUP(Chitieu[[#This Row],[ID NCC]],Data_TongTram2[ID NCC],Data_TongTram2[Tên NCC]))</f>
        <v>Anh Chính Node</v>
      </c>
      <c r="F243" s="211" t="str">
        <f>Chitieu[[#This Row],[ID NCC]]&amp;Chitieu[[#This Row],[Trạm/DTR]]</f>
        <v>001J3000002HLpoIAGKhánh Nga</v>
      </c>
      <c r="G243" s="211" t="s">
        <v>81</v>
      </c>
      <c r="H243" s="211" t="str">
        <f>_xlfn.XLOOKUP(Chitieu[[#This Row],[Loại hàng]],Table59[Column1],Table59[Qui đổi])</f>
        <v>PET chai</v>
      </c>
      <c r="I243" s="211">
        <v>1</v>
      </c>
      <c r="K243" s="211">
        <f>SUMIFS(Table10[Sản lượng Tấn],Table10[Ghi chú],Chitieu[[#This Row],[qui đổi ]],Table10[Column1],Chitieu[[#This Row],[Column1]])</f>
        <v>1.6709999999999998</v>
      </c>
      <c r="L243" s="396">
        <f>IFERROR((Chitieu[[#This Row],[Thực hiện]]/Chitieu[[#This Row],[Chỉ tiêu]]),0)</f>
        <v>1.6709999999999998</v>
      </c>
      <c r="M243" s="396">
        <f>IFERROR((Chitieu[[#This Row],[Thực hiện]]/Chitieu[[#This Row],[PO]]),0)</f>
        <v>0</v>
      </c>
      <c r="N243" s="397">
        <f>IF(Chitieu[[#This Row],[PO Đạt 90%]]&gt;=90%,1,0)</f>
        <v>0</v>
      </c>
      <c r="O243" s="397">
        <f>IF(COUNTIFS($E$4:E243,E243,$A$4:A243,"Trạm")=1,1,0)</f>
        <v>0</v>
      </c>
      <c r="P243" s="397">
        <f>IF(Chitieu[[#This Row],[PO]]&gt;0,1,0)</f>
        <v>0</v>
      </c>
      <c r="Q243" s="397" t="str">
        <f>_xlfn.XLOOKUP(Chitieu[[#This Row],[Tỉnh]],Table9[Tỉnh cũ],Table9[Giám Sát])</f>
        <v>Nguyễn Thành Dân</v>
      </c>
      <c r="R243" s="397" t="str">
        <f>_xlfn.XLOOKUP(Chitieu[[#This Row],[Tỉnh]],Table9[Tỉnh cũ],Table9[Thị Trường])</f>
        <v>Lâm Đỗ Anh Hào</v>
      </c>
      <c r="S243" s="397" t="str">
        <f>_xlfn.XLOOKUP(Chitieu[[#This Row],[Tỉnh]],Table9[Tỉnh cũ],Table9[Khu vực])</f>
        <v>Miền Tây 1</v>
      </c>
      <c r="T243" s="397" t="str">
        <f>IF(Chitieu[[#This Row],[Trạm/DTR]]="DTR","DTR","Trạm")</f>
        <v>Trạm</v>
      </c>
      <c r="U243" s="397" t="str">
        <f>IF(Chitieu[[#This Row],[Trạm/DTR]]="DTR",_xlfn.XLOOKUP(Chitieu[[#This Row],[ID NCC]],DS_NCC_DTR[ID NCC],DS_NCC_DTR[Tỉnh cũ]),_xlfn.XLOOKUP(Chitieu[[#This Row],[ID NCC]],Data_TongTram2[ID NCC],Data_TongTram2[Tỉnh cũ]))</f>
        <v>Tiền Giang</v>
      </c>
    </row>
    <row r="244" spans="1:21" hidden="1" x14ac:dyDescent="0.3">
      <c r="A244" s="211" t="s">
        <v>608</v>
      </c>
      <c r="B244" s="211" t="str">
        <f>IF(Chitieu[[#This Row],[Trạm/DTR]]="DTR","",_xlfn.XLOOKUP(Chitieu[[#This Row],[Trạm/DTR]],Table16[Trạm],Table16[[Admin ]]))</f>
        <v>Nguyễn Thị Ngọc Bích</v>
      </c>
      <c r="C244" s="211" t="str">
        <f>IF(Chitieu[[#This Row],[Trạm/DTR]]="DTR",_xlfn.XLOOKUP(Chitieu[[#This Row],[ID NCC]],DS_NCC_DTR[ID NCC],DS_NCC_DTR[Admin miền]),_xlfn.XLOOKUP(Chitieu[[#This Row],[ID NCC]],Data_TongTram2[ID NCC],Data_TongTram2[Admin Miền]))</f>
        <v>Phạm Thị Thúy Duy</v>
      </c>
      <c r="D244" s="211" t="s">
        <v>390</v>
      </c>
      <c r="E244" s="211" t="str">
        <f>IF(Chitieu[[#This Row],[Trạm/DTR]]="DTR",_xlfn.XLOOKUP(Chitieu[[#This Row],[ID NCC]],DS_NCC_DTR[ID NCC],DS_NCC_DTR[Tên NCC]),_xlfn.XLOOKUP(Chitieu[[#This Row],[ID NCC]],Data_TongTram2[ID NCC],Data_TongTram2[Tên NCC]))</f>
        <v>Anh Dũng Vĩnh Kim</v>
      </c>
      <c r="F244" s="211" t="str">
        <f>Chitieu[[#This Row],[ID NCC]]&amp;Chitieu[[#This Row],[Trạm/DTR]]</f>
        <v>001J3000002HLptIAGKhánh Nga</v>
      </c>
      <c r="G244" s="211" t="s">
        <v>81</v>
      </c>
      <c r="H244" s="211" t="str">
        <f>_xlfn.XLOOKUP(Chitieu[[#This Row],[Loại hàng]],Table59[Column1],Table59[Qui đổi])</f>
        <v>PET chai</v>
      </c>
      <c r="I244" s="211">
        <v>5</v>
      </c>
      <c r="K244" s="211">
        <f>SUMIFS(Table10[Sản lượng Tấn],Table10[Ghi chú],Chitieu[[#This Row],[qui đổi ]],Table10[Column1],Chitieu[[#This Row],[Column1]])</f>
        <v>7.2049999999999992</v>
      </c>
      <c r="L244" s="396">
        <f>IFERROR((Chitieu[[#This Row],[Thực hiện]]/Chitieu[[#This Row],[Chỉ tiêu]]),0)</f>
        <v>1.4409999999999998</v>
      </c>
      <c r="M244" s="396">
        <f>IFERROR((Chitieu[[#This Row],[Thực hiện]]/Chitieu[[#This Row],[PO]]),0)</f>
        <v>0</v>
      </c>
      <c r="N244" s="397">
        <f>IF(Chitieu[[#This Row],[PO Đạt 90%]]&gt;=90%,1,0)</f>
        <v>0</v>
      </c>
      <c r="O244" s="397">
        <f>IF(COUNTIFS($E$4:E244,E244,$A$4:A244,"Trạm")=1,1,0)</f>
        <v>0</v>
      </c>
      <c r="P244" s="397">
        <f>IF(Chitieu[[#This Row],[PO]]&gt;0,1,0)</f>
        <v>0</v>
      </c>
      <c r="Q244" s="397" t="str">
        <f>_xlfn.XLOOKUP(Chitieu[[#This Row],[Tỉnh]],Table9[Tỉnh cũ],Table9[Giám Sát])</f>
        <v>Nguyễn Thành Dân</v>
      </c>
      <c r="R244" s="397" t="str">
        <f>_xlfn.XLOOKUP(Chitieu[[#This Row],[Tỉnh]],Table9[Tỉnh cũ],Table9[Thị Trường])</f>
        <v>Lâm Đỗ Anh Hào</v>
      </c>
      <c r="S244" s="397" t="str">
        <f>_xlfn.XLOOKUP(Chitieu[[#This Row],[Tỉnh]],Table9[Tỉnh cũ],Table9[Khu vực])</f>
        <v>Miền Tây 1</v>
      </c>
      <c r="T244" s="397" t="str">
        <f>IF(Chitieu[[#This Row],[Trạm/DTR]]="DTR","DTR","Trạm")</f>
        <v>Trạm</v>
      </c>
      <c r="U244" s="397" t="str">
        <f>IF(Chitieu[[#This Row],[Trạm/DTR]]="DTR",_xlfn.XLOOKUP(Chitieu[[#This Row],[ID NCC]],DS_NCC_DTR[ID NCC],DS_NCC_DTR[Tỉnh cũ]),_xlfn.XLOOKUP(Chitieu[[#This Row],[ID NCC]],Data_TongTram2[ID NCC],Data_TongTram2[Tỉnh cũ]))</f>
        <v>Tiền Giang</v>
      </c>
    </row>
    <row r="245" spans="1:21" hidden="1" x14ac:dyDescent="0.3">
      <c r="A245" s="211" t="s">
        <v>608</v>
      </c>
      <c r="B245" s="211" t="str">
        <f>IF(Chitieu[[#This Row],[Trạm/DTR]]="DTR","",_xlfn.XLOOKUP(Chitieu[[#This Row],[Trạm/DTR]],Table16[Trạm],Table16[[Admin ]]))</f>
        <v>Nguyễn Thị Ngọc Bích</v>
      </c>
      <c r="C245" s="211" t="str">
        <f>IF(Chitieu[[#This Row],[Trạm/DTR]]="DTR",_xlfn.XLOOKUP(Chitieu[[#This Row],[ID NCC]],DS_NCC_DTR[ID NCC],DS_NCC_DTR[Admin miền]),_xlfn.XLOOKUP(Chitieu[[#This Row],[ID NCC]],Data_TongTram2[ID NCC],Data_TongTram2[Admin Miền]))</f>
        <v>Phạm Thị Thúy Duy</v>
      </c>
      <c r="D245" s="211" t="s">
        <v>393</v>
      </c>
      <c r="E245" s="211" t="str">
        <f>IF(Chitieu[[#This Row],[Trạm/DTR]]="DTR",_xlfn.XLOOKUP(Chitieu[[#This Row],[ID NCC]],DS_NCC_DTR[ID NCC],DS_NCC_DTR[Tên NCC]),_xlfn.XLOOKUP(Chitieu[[#This Row],[ID NCC]],Data_TongTram2[ID NCC],Data_TongTram2[Tên NCC]))</f>
        <v>Anh Phước Vĩnh Kim</v>
      </c>
      <c r="F245" s="211" t="str">
        <f>Chitieu[[#This Row],[ID NCC]]&amp;Chitieu[[#This Row],[Trạm/DTR]]</f>
        <v>001J3000002HLpxIAGKhánh Nga</v>
      </c>
      <c r="G245" s="211" t="s">
        <v>81</v>
      </c>
      <c r="H245" s="211" t="str">
        <f>_xlfn.XLOOKUP(Chitieu[[#This Row],[Loại hàng]],Table59[Column1],Table59[Qui đổi])</f>
        <v>PET chai</v>
      </c>
      <c r="I245" s="211">
        <v>10</v>
      </c>
      <c r="K245" s="211">
        <f>SUMIFS(Table10[Sản lượng Tấn],Table10[Ghi chú],Chitieu[[#This Row],[qui đổi ]],Table10[Column1],Chitieu[[#This Row],[Column1]])</f>
        <v>8.4249999999999989</v>
      </c>
      <c r="L245" s="396">
        <f>IFERROR((Chitieu[[#This Row],[Thực hiện]]/Chitieu[[#This Row],[Chỉ tiêu]]),0)</f>
        <v>0.84249999999999992</v>
      </c>
      <c r="M245" s="396">
        <f>IFERROR((Chitieu[[#This Row],[Thực hiện]]/Chitieu[[#This Row],[PO]]),0)</f>
        <v>0</v>
      </c>
      <c r="N245" s="397">
        <f>IF(Chitieu[[#This Row],[PO Đạt 90%]]&gt;=90%,1,0)</f>
        <v>0</v>
      </c>
      <c r="O245" s="397">
        <f>IF(COUNTIFS($E$4:E245,E245,$A$4:A245,"Trạm")=1,1,0)</f>
        <v>0</v>
      </c>
      <c r="P245" s="397">
        <f>IF(Chitieu[[#This Row],[PO]]&gt;0,1,0)</f>
        <v>0</v>
      </c>
      <c r="Q245" s="397" t="str">
        <f>_xlfn.XLOOKUP(Chitieu[[#This Row],[Tỉnh]],Table9[Tỉnh cũ],Table9[Giám Sát])</f>
        <v>Nguyễn Thành Dân</v>
      </c>
      <c r="R245" s="397" t="str">
        <f>_xlfn.XLOOKUP(Chitieu[[#This Row],[Tỉnh]],Table9[Tỉnh cũ],Table9[Thị Trường])</f>
        <v>Lâm Đỗ Anh Hào</v>
      </c>
      <c r="S245" s="397" t="str">
        <f>_xlfn.XLOOKUP(Chitieu[[#This Row],[Tỉnh]],Table9[Tỉnh cũ],Table9[Khu vực])</f>
        <v>Miền Tây 1</v>
      </c>
      <c r="T245" s="397" t="str">
        <f>IF(Chitieu[[#This Row],[Trạm/DTR]]="DTR","DTR","Trạm")</f>
        <v>Trạm</v>
      </c>
      <c r="U245" s="397" t="str">
        <f>IF(Chitieu[[#This Row],[Trạm/DTR]]="DTR",_xlfn.XLOOKUP(Chitieu[[#This Row],[ID NCC]],DS_NCC_DTR[ID NCC],DS_NCC_DTR[Tỉnh cũ]),_xlfn.XLOOKUP(Chitieu[[#This Row],[ID NCC]],Data_TongTram2[ID NCC],Data_TongTram2[Tỉnh cũ]))</f>
        <v>Tiền Giang</v>
      </c>
    </row>
    <row r="246" spans="1:21" hidden="1" x14ac:dyDescent="0.3">
      <c r="A246" s="211" t="s">
        <v>608</v>
      </c>
      <c r="B246" s="211" t="str">
        <f>IF(Chitieu[[#This Row],[Trạm/DTR]]="DTR","",_xlfn.XLOOKUP(Chitieu[[#This Row],[Trạm/DTR]],Table16[Trạm],Table16[[Admin ]]))</f>
        <v>Nguyễn Thị Ngọc Bích</v>
      </c>
      <c r="C246" s="211" t="str">
        <f>IF(Chitieu[[#This Row],[Trạm/DTR]]="DTR",_xlfn.XLOOKUP(Chitieu[[#This Row],[ID NCC]],DS_NCC_DTR[ID NCC],DS_NCC_DTR[Admin miền]),_xlfn.XLOOKUP(Chitieu[[#This Row],[ID NCC]],Data_TongTram2[ID NCC],Data_TongTram2[Admin Miền]))</f>
        <v>Phạm Thị Thúy Duy</v>
      </c>
      <c r="D246" s="211" t="s">
        <v>674</v>
      </c>
      <c r="E246" s="211" t="str">
        <f>IF(Chitieu[[#This Row],[Trạm/DTR]]="DTR",_xlfn.XLOOKUP(Chitieu[[#This Row],[ID NCC]],DS_NCC_DTR[ID NCC],DS_NCC_DTR[Tên NCC]),_xlfn.XLOOKUP(Chitieu[[#This Row],[ID NCC]],Data_TongTram2[ID NCC],Data_TongTram2[Tên NCC]))</f>
        <v>Anh Trí Cai Lậy</v>
      </c>
      <c r="F246" s="211" t="str">
        <f>Chitieu[[#This Row],[ID NCC]]&amp;Chitieu[[#This Row],[Trạm/DTR]]</f>
        <v>001J3000002HLrCIAWKhánh Nga</v>
      </c>
      <c r="G246" s="211" t="s">
        <v>81</v>
      </c>
      <c r="H246" s="211" t="str">
        <f>_xlfn.XLOOKUP(Chitieu[[#This Row],[Loại hàng]],Table59[Column1],Table59[Qui đổi])</f>
        <v>PET chai</v>
      </c>
      <c r="I246" s="211">
        <v>5</v>
      </c>
      <c r="K246" s="211">
        <f>SUMIFS(Table10[Sản lượng Tấn],Table10[Ghi chú],Chitieu[[#This Row],[qui đổi ]],Table10[Column1],Chitieu[[#This Row],[Column1]])</f>
        <v>3.4089999999999998</v>
      </c>
      <c r="L246" s="396">
        <f>IFERROR((Chitieu[[#This Row],[Thực hiện]]/Chitieu[[#This Row],[Chỉ tiêu]]),0)</f>
        <v>0.68179999999999996</v>
      </c>
      <c r="M246" s="396">
        <f>IFERROR((Chitieu[[#This Row],[Thực hiện]]/Chitieu[[#This Row],[PO]]),0)</f>
        <v>0</v>
      </c>
      <c r="N246" s="397">
        <f>IF(Chitieu[[#This Row],[PO Đạt 90%]]&gt;=90%,1,0)</f>
        <v>0</v>
      </c>
      <c r="O246" s="397">
        <f>IF(COUNTIFS($E$4:E246,E246,$A$4:A246,"Trạm")=1,1,0)</f>
        <v>0</v>
      </c>
      <c r="P246" s="397">
        <f>IF(Chitieu[[#This Row],[PO]]&gt;0,1,0)</f>
        <v>0</v>
      </c>
      <c r="Q246" s="397" t="str">
        <f>_xlfn.XLOOKUP(Chitieu[[#This Row],[Tỉnh]],Table9[Tỉnh cũ],Table9[Giám Sát])</f>
        <v>Nguyễn Thành Dân</v>
      </c>
      <c r="R246" s="397" t="str">
        <f>_xlfn.XLOOKUP(Chitieu[[#This Row],[Tỉnh]],Table9[Tỉnh cũ],Table9[Thị Trường])</f>
        <v>Lâm Đỗ Anh Hào</v>
      </c>
      <c r="S246" s="397" t="str">
        <f>_xlfn.XLOOKUP(Chitieu[[#This Row],[Tỉnh]],Table9[Tỉnh cũ],Table9[Khu vực])</f>
        <v>Miền Tây 1</v>
      </c>
      <c r="T246" s="397" t="str">
        <f>IF(Chitieu[[#This Row],[Trạm/DTR]]="DTR","DTR","Trạm")</f>
        <v>Trạm</v>
      </c>
      <c r="U246" s="397" t="str">
        <f>IF(Chitieu[[#This Row],[Trạm/DTR]]="DTR",_xlfn.XLOOKUP(Chitieu[[#This Row],[ID NCC]],DS_NCC_DTR[ID NCC],DS_NCC_DTR[Tỉnh cũ]),_xlfn.XLOOKUP(Chitieu[[#This Row],[ID NCC]],Data_TongTram2[ID NCC],Data_TongTram2[Tỉnh cũ]))</f>
        <v>Tiền Giang</v>
      </c>
    </row>
    <row r="247" spans="1:21" hidden="1" x14ac:dyDescent="0.3">
      <c r="A247" s="211" t="s">
        <v>608</v>
      </c>
      <c r="B247" s="211" t="str">
        <f>IF(Chitieu[[#This Row],[Trạm/DTR]]="DTR","",_xlfn.XLOOKUP(Chitieu[[#This Row],[Trạm/DTR]],Table16[Trạm],Table16[[Admin ]]))</f>
        <v>Nguyễn Thị Ngọc Bích</v>
      </c>
      <c r="C247" s="211" t="str">
        <f>IF(Chitieu[[#This Row],[Trạm/DTR]]="DTR",_xlfn.XLOOKUP(Chitieu[[#This Row],[ID NCC]],DS_NCC_DTR[ID NCC],DS_NCC_DTR[Admin miền]),_xlfn.XLOOKUP(Chitieu[[#This Row],[ID NCC]],Data_TongTram2[ID NCC],Data_TongTram2[Admin Miền]))</f>
        <v>Phạm Thị Thúy Duy</v>
      </c>
      <c r="D247" s="211" t="s">
        <v>453</v>
      </c>
      <c r="E247" s="211" t="str">
        <f>IF(Chitieu[[#This Row],[Trạm/DTR]]="DTR",_xlfn.XLOOKUP(Chitieu[[#This Row],[ID NCC]],DS_NCC_DTR[ID NCC],DS_NCC_DTR[Tên NCC]),_xlfn.XLOOKUP(Chitieu[[#This Row],[ID NCC]],Data_TongTram2[ID NCC],Data_TongTram2[Tên NCC]))</f>
        <v>Anh Thuận Cai Lậy</v>
      </c>
      <c r="F247" s="211" t="str">
        <f>Chitieu[[#This Row],[ID NCC]]&amp;Chitieu[[#This Row],[Trạm/DTR]]</f>
        <v>001J3000002HLrEIAWKhánh Nga</v>
      </c>
      <c r="G247" s="211" t="s">
        <v>81</v>
      </c>
      <c r="H247" s="211" t="str">
        <f>_xlfn.XLOOKUP(Chitieu[[#This Row],[Loại hàng]],Table59[Column1],Table59[Qui đổi])</f>
        <v>PET chai</v>
      </c>
      <c r="I247" s="211">
        <v>7</v>
      </c>
      <c r="K247" s="211">
        <f>SUMIFS(Table10[Sản lượng Tấn],Table10[Ghi chú],Chitieu[[#This Row],[qui đổi ]],Table10[Column1],Chitieu[[#This Row],[Column1]])</f>
        <v>8.1230000000000011</v>
      </c>
      <c r="L247" s="396">
        <f>IFERROR((Chitieu[[#This Row],[Thực hiện]]/Chitieu[[#This Row],[Chỉ tiêu]]),0)</f>
        <v>1.1604285714285716</v>
      </c>
      <c r="M247" s="396">
        <f>IFERROR((Chitieu[[#This Row],[Thực hiện]]/Chitieu[[#This Row],[PO]]),0)</f>
        <v>0</v>
      </c>
      <c r="N247" s="397">
        <f>IF(Chitieu[[#This Row],[PO Đạt 90%]]&gt;=90%,1,0)</f>
        <v>0</v>
      </c>
      <c r="O247" s="397">
        <f>IF(COUNTIFS($E$4:E247,E247,$A$4:A247,"Trạm")=1,1,0)</f>
        <v>0</v>
      </c>
      <c r="P247" s="397">
        <f>IF(Chitieu[[#This Row],[PO]]&gt;0,1,0)</f>
        <v>0</v>
      </c>
      <c r="Q247" s="397" t="str">
        <f>_xlfn.XLOOKUP(Chitieu[[#This Row],[Tỉnh]],Table9[Tỉnh cũ],Table9[Giám Sát])</f>
        <v>Nguyễn Thành Dân</v>
      </c>
      <c r="R247" s="397" t="str">
        <f>_xlfn.XLOOKUP(Chitieu[[#This Row],[Tỉnh]],Table9[Tỉnh cũ],Table9[Thị Trường])</f>
        <v>Lâm Đỗ Anh Hào</v>
      </c>
      <c r="S247" s="397" t="str">
        <f>_xlfn.XLOOKUP(Chitieu[[#This Row],[Tỉnh]],Table9[Tỉnh cũ],Table9[Khu vực])</f>
        <v>Miền Tây 1</v>
      </c>
      <c r="T247" s="397" t="str">
        <f>IF(Chitieu[[#This Row],[Trạm/DTR]]="DTR","DTR","Trạm")</f>
        <v>Trạm</v>
      </c>
      <c r="U247" s="397" t="str">
        <f>IF(Chitieu[[#This Row],[Trạm/DTR]]="DTR",_xlfn.XLOOKUP(Chitieu[[#This Row],[ID NCC]],DS_NCC_DTR[ID NCC],DS_NCC_DTR[Tỉnh cũ]),_xlfn.XLOOKUP(Chitieu[[#This Row],[ID NCC]],Data_TongTram2[ID NCC],Data_TongTram2[Tỉnh cũ]))</f>
        <v>Tiền Giang</v>
      </c>
    </row>
    <row r="248" spans="1:21" hidden="1" x14ac:dyDescent="0.3">
      <c r="A248" s="211" t="s">
        <v>608</v>
      </c>
      <c r="B248" s="211" t="str">
        <f>IF(Chitieu[[#This Row],[Trạm/DTR]]="DTR","",_xlfn.XLOOKUP(Chitieu[[#This Row],[Trạm/DTR]],Table16[Trạm],Table16[[Admin ]]))</f>
        <v>Nguyễn Thị Ngọc Bích</v>
      </c>
      <c r="C248" s="211" t="str">
        <f>IF(Chitieu[[#This Row],[Trạm/DTR]]="DTR",_xlfn.XLOOKUP(Chitieu[[#This Row],[ID NCC]],DS_NCC_DTR[ID NCC],DS_NCC_DTR[Admin miền]),_xlfn.XLOOKUP(Chitieu[[#This Row],[ID NCC]],Data_TongTram2[ID NCC],Data_TongTram2[Admin Miền]))</f>
        <v>Phạm Thị Thúy Duy</v>
      </c>
      <c r="D248" s="211" t="s">
        <v>657</v>
      </c>
      <c r="E248" s="211" t="str">
        <f>IF(Chitieu[[#This Row],[Trạm/DTR]]="DTR",_xlfn.XLOOKUP(Chitieu[[#This Row],[ID NCC]],DS_NCC_DTR[ID NCC],DS_NCC_DTR[Tên NCC]),_xlfn.XLOOKUP(Chitieu[[#This Row],[ID NCC]],Data_TongTram2[ID NCC],Data_TongTram2[Tên NCC]))</f>
        <v>Quốc Hưng</v>
      </c>
      <c r="F248" s="211" t="str">
        <f>Chitieu[[#This Row],[ID NCC]]&amp;Chitieu[[#This Row],[Trạm/DTR]]</f>
        <v>001J3000002HLx4IAGKhánh Nga</v>
      </c>
      <c r="G248" s="211" t="s">
        <v>81</v>
      </c>
      <c r="H248" s="211" t="str">
        <f>_xlfn.XLOOKUP(Chitieu[[#This Row],[Loại hàng]],Table59[Column1],Table59[Qui đổi])</f>
        <v>PET chai</v>
      </c>
      <c r="I248" s="211">
        <v>3</v>
      </c>
      <c r="K248" s="211">
        <f>SUMIFS(Table10[Sản lượng Tấn],Table10[Ghi chú],Chitieu[[#This Row],[qui đổi ]],Table10[Column1],Chitieu[[#This Row],[Column1]])</f>
        <v>0</v>
      </c>
      <c r="L248" s="396">
        <f>IFERROR((Chitieu[[#This Row],[Thực hiện]]/Chitieu[[#This Row],[Chỉ tiêu]]),0)</f>
        <v>0</v>
      </c>
      <c r="M248" s="396">
        <f>IFERROR((Chitieu[[#This Row],[Thực hiện]]/Chitieu[[#This Row],[PO]]),0)</f>
        <v>0</v>
      </c>
      <c r="N248" s="397">
        <f>IF(Chitieu[[#This Row],[PO Đạt 90%]]&gt;=90%,1,0)</f>
        <v>0</v>
      </c>
      <c r="O248" s="397">
        <f>IF(COUNTIFS($E$4:E248,E248,$A$4:A248,"Trạm")=1,1,0)</f>
        <v>0</v>
      </c>
      <c r="P248" s="397">
        <f>IF(Chitieu[[#This Row],[PO]]&gt;0,1,0)</f>
        <v>0</v>
      </c>
      <c r="Q248" s="397" t="str">
        <f>_xlfn.XLOOKUP(Chitieu[[#This Row],[Tỉnh]],Table9[Tỉnh cũ],Table9[Giám Sát])</f>
        <v>Nguyễn Thành Dân</v>
      </c>
      <c r="R248" s="397" t="str">
        <f>_xlfn.XLOOKUP(Chitieu[[#This Row],[Tỉnh]],Table9[Tỉnh cũ],Table9[Thị Trường])</f>
        <v>Lâm Đỗ Anh Hào</v>
      </c>
      <c r="S248" s="397" t="str">
        <f>_xlfn.XLOOKUP(Chitieu[[#This Row],[Tỉnh]],Table9[Tỉnh cũ],Table9[Khu vực])</f>
        <v>Miền Tây 1</v>
      </c>
      <c r="T248" s="397" t="str">
        <f>IF(Chitieu[[#This Row],[Trạm/DTR]]="DTR","DTR","Trạm")</f>
        <v>Trạm</v>
      </c>
      <c r="U248" s="397" t="str">
        <f>IF(Chitieu[[#This Row],[Trạm/DTR]]="DTR",_xlfn.XLOOKUP(Chitieu[[#This Row],[ID NCC]],DS_NCC_DTR[ID NCC],DS_NCC_DTR[Tỉnh cũ]),_xlfn.XLOOKUP(Chitieu[[#This Row],[ID NCC]],Data_TongTram2[ID NCC],Data_TongTram2[Tỉnh cũ]))</f>
        <v>Tiền Giang</v>
      </c>
    </row>
    <row r="249" spans="1:21" hidden="1" x14ac:dyDescent="0.3">
      <c r="A249" s="211" t="s">
        <v>608</v>
      </c>
      <c r="B249" s="211" t="str">
        <f>IF(Chitieu[[#This Row],[Trạm/DTR]]="DTR","",_xlfn.XLOOKUP(Chitieu[[#This Row],[Trạm/DTR]],Table16[Trạm],Table16[[Admin ]]))</f>
        <v>Nguyễn Thị Ngọc Bích</v>
      </c>
      <c r="C249" s="211" t="str">
        <f>IF(Chitieu[[#This Row],[Trạm/DTR]]="DTR",_xlfn.XLOOKUP(Chitieu[[#This Row],[ID NCC]],DS_NCC_DTR[ID NCC],DS_NCC_DTR[Admin miền]),_xlfn.XLOOKUP(Chitieu[[#This Row],[ID NCC]],Data_TongTram2[ID NCC],Data_TongTram2[Admin Miền]))</f>
        <v>Phạm Thị Thúy Duy</v>
      </c>
      <c r="D249" s="211" t="s">
        <v>432</v>
      </c>
      <c r="E249" s="211" t="str">
        <f>IF(Chitieu[[#This Row],[Trạm/DTR]]="DTR",_xlfn.XLOOKUP(Chitieu[[#This Row],[ID NCC]],DS_NCC_DTR[ID NCC],DS_NCC_DTR[Tên NCC]),_xlfn.XLOOKUP(Chitieu[[#This Row],[ID NCC]],Data_TongTram2[ID NCC],Data_TongTram2[Tên NCC]))</f>
        <v>Chị Liễu Long Định</v>
      </c>
      <c r="F249" s="211" t="str">
        <f>Chitieu[[#This Row],[ID NCC]]&amp;Chitieu[[#This Row],[Trạm/DTR]]</f>
        <v>001J3000002HLxeIAGKhánh Nga</v>
      </c>
      <c r="G249" s="211" t="s">
        <v>81</v>
      </c>
      <c r="H249" s="211" t="str">
        <f>_xlfn.XLOOKUP(Chitieu[[#This Row],[Loại hàng]],Table59[Column1],Table59[Qui đổi])</f>
        <v>PET chai</v>
      </c>
      <c r="I249" s="211">
        <v>2</v>
      </c>
      <c r="K249" s="211">
        <f>SUMIFS(Table10[Sản lượng Tấn],Table10[Ghi chú],Chitieu[[#This Row],[qui đổi ]],Table10[Column1],Chitieu[[#This Row],[Column1]])</f>
        <v>1.3839999999999999</v>
      </c>
      <c r="L249" s="396">
        <f>IFERROR((Chitieu[[#This Row],[Thực hiện]]/Chitieu[[#This Row],[Chỉ tiêu]]),0)</f>
        <v>0.69199999999999995</v>
      </c>
      <c r="M249" s="396">
        <f>IFERROR((Chitieu[[#This Row],[Thực hiện]]/Chitieu[[#This Row],[PO]]),0)</f>
        <v>0</v>
      </c>
      <c r="N249" s="397">
        <f>IF(Chitieu[[#This Row],[PO Đạt 90%]]&gt;=90%,1,0)</f>
        <v>0</v>
      </c>
      <c r="O249" s="397">
        <f>IF(COUNTIFS($E$4:E249,E249,$A$4:A249,"Trạm")=1,1,0)</f>
        <v>0</v>
      </c>
      <c r="P249" s="397">
        <f>IF(Chitieu[[#This Row],[PO]]&gt;0,1,0)</f>
        <v>0</v>
      </c>
      <c r="Q249" s="397" t="str">
        <f>_xlfn.XLOOKUP(Chitieu[[#This Row],[Tỉnh]],Table9[Tỉnh cũ],Table9[Giám Sát])</f>
        <v>Nguyễn Thành Dân</v>
      </c>
      <c r="R249" s="397" t="str">
        <f>_xlfn.XLOOKUP(Chitieu[[#This Row],[Tỉnh]],Table9[Tỉnh cũ],Table9[Thị Trường])</f>
        <v>Lâm Đỗ Anh Hào</v>
      </c>
      <c r="S249" s="397" t="str">
        <f>_xlfn.XLOOKUP(Chitieu[[#This Row],[Tỉnh]],Table9[Tỉnh cũ],Table9[Khu vực])</f>
        <v>Miền Tây 1</v>
      </c>
      <c r="T249" s="397" t="str">
        <f>IF(Chitieu[[#This Row],[Trạm/DTR]]="DTR","DTR","Trạm")</f>
        <v>Trạm</v>
      </c>
      <c r="U249" s="397" t="str">
        <f>IF(Chitieu[[#This Row],[Trạm/DTR]]="DTR",_xlfn.XLOOKUP(Chitieu[[#This Row],[ID NCC]],DS_NCC_DTR[ID NCC],DS_NCC_DTR[Tỉnh cũ]),_xlfn.XLOOKUP(Chitieu[[#This Row],[ID NCC]],Data_TongTram2[ID NCC],Data_TongTram2[Tỉnh cũ]))</f>
        <v>Tiền Giang</v>
      </c>
    </row>
    <row r="250" spans="1:21" hidden="1" x14ac:dyDescent="0.3">
      <c r="A250" s="211" t="s">
        <v>608</v>
      </c>
      <c r="B250" s="211" t="str">
        <f>IF(Chitieu[[#This Row],[Trạm/DTR]]="DTR","",_xlfn.XLOOKUP(Chitieu[[#This Row],[Trạm/DTR]],Table16[Trạm],Table16[[Admin ]]))</f>
        <v>Nguyễn Thị Ngọc Bích</v>
      </c>
      <c r="C250" s="211" t="str">
        <f>IF(Chitieu[[#This Row],[Trạm/DTR]]="DTR",_xlfn.XLOOKUP(Chitieu[[#This Row],[ID NCC]],DS_NCC_DTR[ID NCC],DS_NCC_DTR[Admin miền]),_xlfn.XLOOKUP(Chitieu[[#This Row],[ID NCC]],Data_TongTram2[ID NCC],Data_TongTram2[Admin Miền]))</f>
        <v>Phạm Thị Thúy Duy</v>
      </c>
      <c r="D250" s="211" t="s">
        <v>471</v>
      </c>
      <c r="E250" s="211" t="str">
        <f>IF(Chitieu[[#This Row],[Trạm/DTR]]="DTR",_xlfn.XLOOKUP(Chitieu[[#This Row],[ID NCC]],DS_NCC_DTR[ID NCC],DS_NCC_DTR[Tên NCC]),_xlfn.XLOOKUP(Chitieu[[#This Row],[ID NCC]],Data_TongTram2[ID NCC],Data_TongTram2[Tên NCC]))</f>
        <v>Chị Tám Vạn Thuận</v>
      </c>
      <c r="F250" s="211" t="str">
        <f>Chitieu[[#This Row],[ID NCC]]&amp;Chitieu[[#This Row],[Trạm/DTR]]</f>
        <v>001J3000002HLxjIAGKhánh Nga</v>
      </c>
      <c r="G250" s="211" t="s">
        <v>81</v>
      </c>
      <c r="H250" s="211" t="str">
        <f>_xlfn.XLOOKUP(Chitieu[[#This Row],[Loại hàng]],Table59[Column1],Table59[Qui đổi])</f>
        <v>PET chai</v>
      </c>
      <c r="I250" s="211">
        <v>4</v>
      </c>
      <c r="K250" s="211">
        <f>SUMIFS(Table10[Sản lượng Tấn],Table10[Ghi chú],Chitieu[[#This Row],[qui đổi ]],Table10[Column1],Chitieu[[#This Row],[Column1]])</f>
        <v>6.5779999999999994</v>
      </c>
      <c r="L250" s="396">
        <f>IFERROR((Chitieu[[#This Row],[Thực hiện]]/Chitieu[[#This Row],[Chỉ tiêu]]),0)</f>
        <v>1.6444999999999999</v>
      </c>
      <c r="M250" s="396">
        <f>IFERROR((Chitieu[[#This Row],[Thực hiện]]/Chitieu[[#This Row],[PO]]),0)</f>
        <v>0</v>
      </c>
      <c r="N250" s="397">
        <f>IF(Chitieu[[#This Row],[PO Đạt 90%]]&gt;=90%,1,0)</f>
        <v>0</v>
      </c>
      <c r="O250" s="397">
        <f>IF(COUNTIFS($E$4:E250,E250,$A$4:A250,"Trạm")=1,1,0)</f>
        <v>0</v>
      </c>
      <c r="P250" s="397">
        <f>IF(Chitieu[[#This Row],[PO]]&gt;0,1,0)</f>
        <v>0</v>
      </c>
      <c r="Q250" s="397" t="str">
        <f>_xlfn.XLOOKUP(Chitieu[[#This Row],[Tỉnh]],Table9[Tỉnh cũ],Table9[Giám Sát])</f>
        <v>Nguyễn Thành Dân</v>
      </c>
      <c r="R250" s="397" t="str">
        <f>_xlfn.XLOOKUP(Chitieu[[#This Row],[Tỉnh]],Table9[Tỉnh cũ],Table9[Thị Trường])</f>
        <v>Lâm Đỗ Anh Hào</v>
      </c>
      <c r="S250" s="397" t="str">
        <f>_xlfn.XLOOKUP(Chitieu[[#This Row],[Tỉnh]],Table9[Tỉnh cũ],Table9[Khu vực])</f>
        <v>Miền Tây 1</v>
      </c>
      <c r="T250" s="397" t="str">
        <f>IF(Chitieu[[#This Row],[Trạm/DTR]]="DTR","DTR","Trạm")</f>
        <v>Trạm</v>
      </c>
      <c r="U250" s="397" t="str">
        <f>IF(Chitieu[[#This Row],[Trạm/DTR]]="DTR",_xlfn.XLOOKUP(Chitieu[[#This Row],[ID NCC]],DS_NCC_DTR[ID NCC],DS_NCC_DTR[Tỉnh cũ]),_xlfn.XLOOKUP(Chitieu[[#This Row],[ID NCC]],Data_TongTram2[ID NCC],Data_TongTram2[Tỉnh cũ]))</f>
        <v>Tiền Giang</v>
      </c>
    </row>
    <row r="251" spans="1:21" hidden="1" x14ac:dyDescent="0.3">
      <c r="A251" s="211" t="s">
        <v>608</v>
      </c>
      <c r="B251" s="211" t="str">
        <f>IF(Chitieu[[#This Row],[Trạm/DTR]]="DTR","",_xlfn.XLOOKUP(Chitieu[[#This Row],[Trạm/DTR]],Table16[Trạm],Table16[[Admin ]]))</f>
        <v>Nguyễn Thị Ngọc Bích</v>
      </c>
      <c r="C251" s="211" t="str">
        <f>IF(Chitieu[[#This Row],[Trạm/DTR]]="DTR",_xlfn.XLOOKUP(Chitieu[[#This Row],[ID NCC]],DS_NCC_DTR[ID NCC],DS_NCC_DTR[Admin miền]),_xlfn.XLOOKUP(Chitieu[[#This Row],[ID NCC]],Data_TongTram2[ID NCC],Data_TongTram2[Admin Miền]))</f>
        <v>Phạm Thị Thúy Duy</v>
      </c>
      <c r="D251" s="211" t="s">
        <v>420</v>
      </c>
      <c r="E251" s="211" t="str">
        <f>IF(Chitieu[[#This Row],[Trạm/DTR]]="DTR",_xlfn.XLOOKUP(Chitieu[[#This Row],[ID NCC]],DS_NCC_DTR[ID NCC],DS_NCC_DTR[Tên NCC]),_xlfn.XLOOKUP(Chitieu[[#This Row],[ID NCC]],Data_TongTram2[ID NCC],Data_TongTram2[Tên NCC]))</f>
        <v>Chị Thảo Tân Hiệp</v>
      </c>
      <c r="F251" s="211" t="str">
        <f>Chitieu[[#This Row],[ID NCC]]&amp;Chitieu[[#This Row],[Trạm/DTR]]</f>
        <v>001J3000002HLxkIAGKhánh Nga</v>
      </c>
      <c r="G251" s="211" t="s">
        <v>81</v>
      </c>
      <c r="H251" s="211" t="str">
        <f>_xlfn.XLOOKUP(Chitieu[[#This Row],[Loại hàng]],Table59[Column1],Table59[Qui đổi])</f>
        <v>PET chai</v>
      </c>
      <c r="I251" s="211">
        <v>5</v>
      </c>
      <c r="K251" s="211">
        <f>SUMIFS(Table10[Sản lượng Tấn],Table10[Ghi chú],Chitieu[[#This Row],[qui đổi ]],Table10[Column1],Chitieu[[#This Row],[Column1]])</f>
        <v>56.679000000000002</v>
      </c>
      <c r="L251" s="396">
        <f>IFERROR((Chitieu[[#This Row],[Thực hiện]]/Chitieu[[#This Row],[Chỉ tiêu]]),0)</f>
        <v>11.335800000000001</v>
      </c>
      <c r="M251" s="396">
        <f>IFERROR((Chitieu[[#This Row],[Thực hiện]]/Chitieu[[#This Row],[PO]]),0)</f>
        <v>0</v>
      </c>
      <c r="N251" s="397">
        <f>IF(Chitieu[[#This Row],[PO Đạt 90%]]&gt;=90%,1,0)</f>
        <v>0</v>
      </c>
      <c r="O251" s="397">
        <f>IF(COUNTIFS($E$4:E251,E251,$A$4:A251,"Trạm")=1,1,0)</f>
        <v>0</v>
      </c>
      <c r="P251" s="397">
        <f>IF(Chitieu[[#This Row],[PO]]&gt;0,1,0)</f>
        <v>0</v>
      </c>
      <c r="Q251" s="397" t="str">
        <f>_xlfn.XLOOKUP(Chitieu[[#This Row],[Tỉnh]],Table9[Tỉnh cũ],Table9[Giám Sát])</f>
        <v>Nguyễn Thành Dân</v>
      </c>
      <c r="R251" s="397" t="str">
        <f>_xlfn.XLOOKUP(Chitieu[[#This Row],[Tỉnh]],Table9[Tỉnh cũ],Table9[Thị Trường])</f>
        <v>Lâm Đỗ Anh Hào</v>
      </c>
      <c r="S251" s="397" t="str">
        <f>_xlfn.XLOOKUP(Chitieu[[#This Row],[Tỉnh]],Table9[Tỉnh cũ],Table9[Khu vực])</f>
        <v>Miền Tây 1</v>
      </c>
      <c r="T251" s="397" t="str">
        <f>IF(Chitieu[[#This Row],[Trạm/DTR]]="DTR","DTR","Trạm")</f>
        <v>Trạm</v>
      </c>
      <c r="U251" s="397" t="str">
        <f>IF(Chitieu[[#This Row],[Trạm/DTR]]="DTR",_xlfn.XLOOKUP(Chitieu[[#This Row],[ID NCC]],DS_NCC_DTR[ID NCC],DS_NCC_DTR[Tỉnh cũ]),_xlfn.XLOOKUP(Chitieu[[#This Row],[ID NCC]],Data_TongTram2[ID NCC],Data_TongTram2[Tỉnh cũ]))</f>
        <v>Tiền Giang</v>
      </c>
    </row>
    <row r="252" spans="1:21" hidden="1" x14ac:dyDescent="0.3">
      <c r="A252" s="211" t="s">
        <v>608</v>
      </c>
      <c r="B252" s="211" t="str">
        <f>IF(Chitieu[[#This Row],[Trạm/DTR]]="DTR","",_xlfn.XLOOKUP(Chitieu[[#This Row],[Trạm/DTR]],Table16[Trạm],Table16[[Admin ]]))</f>
        <v>Nguyễn Thị Ngọc Bích</v>
      </c>
      <c r="C252" s="211" t="str">
        <f>IF(Chitieu[[#This Row],[Trạm/DTR]]="DTR",_xlfn.XLOOKUP(Chitieu[[#This Row],[ID NCC]],DS_NCC_DTR[ID NCC],DS_NCC_DTR[Admin miền]),_xlfn.XLOOKUP(Chitieu[[#This Row],[ID NCC]],Data_TongTram2[ID NCC],Data_TongTram2[Admin Miền]))</f>
        <v>Phạm Thị Thúy Duy</v>
      </c>
      <c r="D252" s="211" t="s">
        <v>422</v>
      </c>
      <c r="E252" s="211" t="str">
        <f>IF(Chitieu[[#This Row],[Trạm/DTR]]="DTR",_xlfn.XLOOKUP(Chitieu[[#This Row],[ID NCC]],DS_NCC_DTR[ID NCC],DS_NCC_DTR[Tên NCC]),_xlfn.XLOOKUP(Chitieu[[#This Row],[ID NCC]],Data_TongTram2[ID NCC],Data_TongTram2[Tên NCC]))</f>
        <v>Anh Khá Tân Hương</v>
      </c>
      <c r="F252" s="211" t="str">
        <f>Chitieu[[#This Row],[ID NCC]]&amp;Chitieu[[#This Row],[Trạm/DTR]]</f>
        <v>001J3000002HLxTIAWKhánh Nga</v>
      </c>
      <c r="G252" s="211" t="s">
        <v>81</v>
      </c>
      <c r="H252" s="211" t="str">
        <f>_xlfn.XLOOKUP(Chitieu[[#This Row],[Loại hàng]],Table59[Column1],Table59[Qui đổi])</f>
        <v>PET chai</v>
      </c>
      <c r="I252" s="211">
        <v>5</v>
      </c>
      <c r="K252" s="211">
        <f>SUMIFS(Table10[Sản lượng Tấn],Table10[Ghi chú],Chitieu[[#This Row],[qui đổi ]],Table10[Column1],Chitieu[[#This Row],[Column1]])</f>
        <v>1.9529999999999998</v>
      </c>
      <c r="L252" s="396">
        <f>IFERROR((Chitieu[[#This Row],[Thực hiện]]/Chitieu[[#This Row],[Chỉ tiêu]]),0)</f>
        <v>0.39059999999999995</v>
      </c>
      <c r="M252" s="396">
        <f>IFERROR((Chitieu[[#This Row],[Thực hiện]]/Chitieu[[#This Row],[PO]]),0)</f>
        <v>0</v>
      </c>
      <c r="N252" s="397">
        <f>IF(Chitieu[[#This Row],[PO Đạt 90%]]&gt;=90%,1,0)</f>
        <v>0</v>
      </c>
      <c r="O252" s="397">
        <f>IF(COUNTIFS($E$4:E252,E252,$A$4:A252,"Trạm")=1,1,0)</f>
        <v>0</v>
      </c>
      <c r="P252" s="397">
        <f>IF(Chitieu[[#This Row],[PO]]&gt;0,1,0)</f>
        <v>0</v>
      </c>
      <c r="Q252" s="397" t="str">
        <f>_xlfn.XLOOKUP(Chitieu[[#This Row],[Tỉnh]],Table9[Tỉnh cũ],Table9[Giám Sát])</f>
        <v>Nguyễn Thành Dân</v>
      </c>
      <c r="R252" s="397" t="str">
        <f>_xlfn.XLOOKUP(Chitieu[[#This Row],[Tỉnh]],Table9[Tỉnh cũ],Table9[Thị Trường])</f>
        <v>Lâm Đỗ Anh Hào</v>
      </c>
      <c r="S252" s="397" t="str">
        <f>_xlfn.XLOOKUP(Chitieu[[#This Row],[Tỉnh]],Table9[Tỉnh cũ],Table9[Khu vực])</f>
        <v>Miền Tây 1</v>
      </c>
      <c r="T252" s="397" t="str">
        <f>IF(Chitieu[[#This Row],[Trạm/DTR]]="DTR","DTR","Trạm")</f>
        <v>Trạm</v>
      </c>
      <c r="U252" s="397" t="str">
        <f>IF(Chitieu[[#This Row],[Trạm/DTR]]="DTR",_xlfn.XLOOKUP(Chitieu[[#This Row],[ID NCC]],DS_NCC_DTR[ID NCC],DS_NCC_DTR[Tỉnh cũ]),_xlfn.XLOOKUP(Chitieu[[#This Row],[ID NCC]],Data_TongTram2[ID NCC],Data_TongTram2[Tỉnh cũ]))</f>
        <v>Tiền Giang</v>
      </c>
    </row>
    <row r="253" spans="1:21" hidden="1" x14ac:dyDescent="0.3">
      <c r="A253" s="211" t="s">
        <v>608</v>
      </c>
      <c r="B253" s="211" t="str">
        <f>IF(Chitieu[[#This Row],[Trạm/DTR]]="DTR","",_xlfn.XLOOKUP(Chitieu[[#This Row],[Trạm/DTR]],Table16[Trạm],Table16[[Admin ]]))</f>
        <v>Nguyễn Thị Ngọc Bích</v>
      </c>
      <c r="C253" s="211" t="str">
        <f>IF(Chitieu[[#This Row],[Trạm/DTR]]="DTR",_xlfn.XLOOKUP(Chitieu[[#This Row],[ID NCC]],DS_NCC_DTR[ID NCC],DS_NCC_DTR[Admin miền]),_xlfn.XLOOKUP(Chitieu[[#This Row],[ID NCC]],Data_TongTram2[ID NCC],Data_TongTram2[Admin Miền]))</f>
        <v>Phạm Thị Thúy Duy</v>
      </c>
      <c r="D253" s="211" t="s">
        <v>679</v>
      </c>
      <c r="E253" s="211" t="str">
        <f>IF(Chitieu[[#This Row],[Trạm/DTR]]="DTR",_xlfn.XLOOKUP(Chitieu[[#This Row],[ID NCC]],DS_NCC_DTR[ID NCC],DS_NCC_DTR[Tên NCC]),_xlfn.XLOOKUP(Chitieu[[#This Row],[ID NCC]],Data_TongTram2[ID NCC],Data_TongTram2[Tên NCC]))</f>
        <v>Anh Thạch Chợ Gạo</v>
      </c>
      <c r="F253" s="211" t="str">
        <f>Chitieu[[#This Row],[ID NCC]]&amp;Chitieu[[#This Row],[Trạm/DTR]]</f>
        <v>001J3000002HLxXIAWKhánh Nga</v>
      </c>
      <c r="G253" s="211" t="s">
        <v>81</v>
      </c>
      <c r="H253" s="211" t="str">
        <f>_xlfn.XLOOKUP(Chitieu[[#This Row],[Loại hàng]],Table59[Column1],Table59[Qui đổi])</f>
        <v>PET chai</v>
      </c>
      <c r="I253" s="211">
        <v>3</v>
      </c>
      <c r="K253" s="211">
        <f>SUMIFS(Table10[Sản lượng Tấn],Table10[Ghi chú],Chitieu[[#This Row],[qui đổi ]],Table10[Column1],Chitieu[[#This Row],[Column1]])</f>
        <v>2.4670000000000001</v>
      </c>
      <c r="L253" s="396">
        <f>IFERROR((Chitieu[[#This Row],[Thực hiện]]/Chitieu[[#This Row],[Chỉ tiêu]]),0)</f>
        <v>0.82233333333333336</v>
      </c>
      <c r="M253" s="396">
        <f>IFERROR((Chitieu[[#This Row],[Thực hiện]]/Chitieu[[#This Row],[PO]]),0)</f>
        <v>0</v>
      </c>
      <c r="N253" s="397">
        <f>IF(Chitieu[[#This Row],[PO Đạt 90%]]&gt;=90%,1,0)</f>
        <v>0</v>
      </c>
      <c r="O253" s="397">
        <f>IF(COUNTIFS($E$4:E253,E253,$A$4:A253,"Trạm")=1,1,0)</f>
        <v>0</v>
      </c>
      <c r="P253" s="397">
        <f>IF(Chitieu[[#This Row],[PO]]&gt;0,1,0)</f>
        <v>0</v>
      </c>
      <c r="Q253" s="397" t="str">
        <f>_xlfn.XLOOKUP(Chitieu[[#This Row],[Tỉnh]],Table9[Tỉnh cũ],Table9[Giám Sát])</f>
        <v>Nguyễn Thành Dân</v>
      </c>
      <c r="R253" s="397" t="str">
        <f>_xlfn.XLOOKUP(Chitieu[[#This Row],[Tỉnh]],Table9[Tỉnh cũ],Table9[Thị Trường])</f>
        <v>Lâm Đỗ Anh Hào</v>
      </c>
      <c r="S253" s="397" t="str">
        <f>_xlfn.XLOOKUP(Chitieu[[#This Row],[Tỉnh]],Table9[Tỉnh cũ],Table9[Khu vực])</f>
        <v>Miền Tây 1</v>
      </c>
      <c r="T253" s="397" t="str">
        <f>IF(Chitieu[[#This Row],[Trạm/DTR]]="DTR","DTR","Trạm")</f>
        <v>Trạm</v>
      </c>
      <c r="U253" s="397" t="str">
        <f>IF(Chitieu[[#This Row],[Trạm/DTR]]="DTR",_xlfn.XLOOKUP(Chitieu[[#This Row],[ID NCC]],DS_NCC_DTR[ID NCC],DS_NCC_DTR[Tỉnh cũ]),_xlfn.XLOOKUP(Chitieu[[#This Row],[ID NCC]],Data_TongTram2[ID NCC],Data_TongTram2[Tỉnh cũ]))</f>
        <v>Tiền Giang</v>
      </c>
    </row>
    <row r="254" spans="1:21" hidden="1" x14ac:dyDescent="0.3">
      <c r="A254" s="211" t="s">
        <v>608</v>
      </c>
      <c r="B254" s="211" t="str">
        <f>IF(Chitieu[[#This Row],[Trạm/DTR]]="DTR","",_xlfn.XLOOKUP(Chitieu[[#This Row],[Trạm/DTR]],Table16[Trạm],Table16[[Admin ]]))</f>
        <v>Nguyễn Thị Ngọc Bích</v>
      </c>
      <c r="C254" s="211" t="str">
        <f>IF(Chitieu[[#This Row],[Trạm/DTR]]="DTR",_xlfn.XLOOKUP(Chitieu[[#This Row],[ID NCC]],DS_NCC_DTR[ID NCC],DS_NCC_DTR[Admin miền]),_xlfn.XLOOKUP(Chitieu[[#This Row],[ID NCC]],Data_TongTram2[ID NCC],Data_TongTram2[Admin Miền]))</f>
        <v>Phạm Thị Thúy Duy</v>
      </c>
      <c r="D254" s="211" t="s">
        <v>671</v>
      </c>
      <c r="E254" s="211" t="str">
        <f>IF(Chitieu[[#This Row],[Trạm/DTR]]="DTR",_xlfn.XLOOKUP(Chitieu[[#This Row],[ID NCC]],DS_NCC_DTR[ID NCC],DS_NCC_DTR[Tên NCC]),_xlfn.XLOOKUP(Chitieu[[#This Row],[ID NCC]],Data_TongTram2[ID NCC],Data_TongTram2[Tên NCC]))</f>
        <v>Chị Năm Kim</v>
      </c>
      <c r="F254" s="211" t="str">
        <f>Chitieu[[#This Row],[ID NCC]]&amp;Chitieu[[#This Row],[Trạm/DTR]]</f>
        <v>001J3000002HLyNIAWKhánh Nga</v>
      </c>
      <c r="G254" s="211" t="s">
        <v>81</v>
      </c>
      <c r="H254" s="211" t="str">
        <f>_xlfn.XLOOKUP(Chitieu[[#This Row],[Loại hàng]],Table59[Column1],Table59[Qui đổi])</f>
        <v>PET chai</v>
      </c>
      <c r="I254" s="211">
        <v>2</v>
      </c>
      <c r="K254" s="211">
        <f>SUMIFS(Table10[Sản lượng Tấn],Table10[Ghi chú],Chitieu[[#This Row],[qui đổi ]],Table10[Column1],Chitieu[[#This Row],[Column1]])</f>
        <v>1.266</v>
      </c>
      <c r="L254" s="396">
        <f>IFERROR((Chitieu[[#This Row],[Thực hiện]]/Chitieu[[#This Row],[Chỉ tiêu]]),0)</f>
        <v>0.63300000000000001</v>
      </c>
      <c r="M254" s="396">
        <f>IFERROR((Chitieu[[#This Row],[Thực hiện]]/Chitieu[[#This Row],[PO]]),0)</f>
        <v>0</v>
      </c>
      <c r="N254" s="397">
        <f>IF(Chitieu[[#This Row],[PO Đạt 90%]]&gt;=90%,1,0)</f>
        <v>0</v>
      </c>
      <c r="O254" s="397">
        <f>IF(COUNTIFS($E$4:E254,E254,$A$4:A254,"Trạm")=1,1,0)</f>
        <v>0</v>
      </c>
      <c r="P254" s="397">
        <f>IF(Chitieu[[#This Row],[PO]]&gt;0,1,0)</f>
        <v>0</v>
      </c>
      <c r="Q254" s="397" t="str">
        <f>_xlfn.XLOOKUP(Chitieu[[#This Row],[Tỉnh]],Table9[Tỉnh cũ],Table9[Giám Sát])</f>
        <v>Nguyễn Thành Dân</v>
      </c>
      <c r="R254" s="397" t="str">
        <f>_xlfn.XLOOKUP(Chitieu[[#This Row],[Tỉnh]],Table9[Tỉnh cũ],Table9[Thị Trường])</f>
        <v>Lâm Đỗ Anh Hào</v>
      </c>
      <c r="S254" s="397" t="str">
        <f>_xlfn.XLOOKUP(Chitieu[[#This Row],[Tỉnh]],Table9[Tỉnh cũ],Table9[Khu vực])</f>
        <v>Miền Tây 1</v>
      </c>
      <c r="T254" s="397" t="str">
        <f>IF(Chitieu[[#This Row],[Trạm/DTR]]="DTR","DTR","Trạm")</f>
        <v>Trạm</v>
      </c>
      <c r="U254" s="397" t="str">
        <f>IF(Chitieu[[#This Row],[Trạm/DTR]]="DTR",_xlfn.XLOOKUP(Chitieu[[#This Row],[ID NCC]],DS_NCC_DTR[ID NCC],DS_NCC_DTR[Tỉnh cũ]),_xlfn.XLOOKUP(Chitieu[[#This Row],[ID NCC]],Data_TongTram2[ID NCC],Data_TongTram2[Tỉnh cũ]))</f>
        <v>Tiền Giang</v>
      </c>
    </row>
    <row r="255" spans="1:21" hidden="1" x14ac:dyDescent="0.3">
      <c r="A255" s="211" t="s">
        <v>608</v>
      </c>
      <c r="B255" s="211" t="str">
        <f>IF(Chitieu[[#This Row],[Trạm/DTR]]="DTR","",_xlfn.XLOOKUP(Chitieu[[#This Row],[Trạm/DTR]],Table16[Trạm],Table16[[Admin ]]))</f>
        <v>Nguyễn Thị Ngọc Bích</v>
      </c>
      <c r="C255" s="211" t="str">
        <f>IF(Chitieu[[#This Row],[Trạm/DTR]]="DTR",_xlfn.XLOOKUP(Chitieu[[#This Row],[ID NCC]],DS_NCC_DTR[ID NCC],DS_NCC_DTR[Admin miền]),_xlfn.XLOOKUP(Chitieu[[#This Row],[ID NCC]],Data_TongTram2[ID NCC],Data_TongTram2[Admin Miền]))</f>
        <v>Phạm Thị Thúy Duy</v>
      </c>
      <c r="D255" s="211" t="s">
        <v>385</v>
      </c>
      <c r="E255" s="211" t="str">
        <f>IF(Chitieu[[#This Row],[Trạm/DTR]]="DTR",_xlfn.XLOOKUP(Chitieu[[#This Row],[ID NCC]],DS_NCC_DTR[ID NCC],DS_NCC_DTR[Tên NCC]),_xlfn.XLOOKUP(Chitieu[[#This Row],[ID NCC]],Data_TongTram2[ID NCC],Data_TongTram2[Tên NCC]))</f>
        <v>HKD Nguyễn Thị Lệ Hằng</v>
      </c>
      <c r="F255" s="211" t="str">
        <f>Chitieu[[#This Row],[ID NCC]]&amp;Chitieu[[#This Row],[Trạm/DTR]]</f>
        <v>001J3000002HLZAIA4Khánh Nga</v>
      </c>
      <c r="G255" s="211" t="s">
        <v>81</v>
      </c>
      <c r="H255" s="211" t="str">
        <f>_xlfn.XLOOKUP(Chitieu[[#This Row],[Loại hàng]],Table59[Column1],Table59[Qui đổi])</f>
        <v>PET chai</v>
      </c>
      <c r="I255" s="211">
        <v>20</v>
      </c>
      <c r="K255" s="211">
        <f>SUMIFS(Table10[Sản lượng Tấn],Table10[Ghi chú],Chitieu[[#This Row],[qui đổi ]],Table10[Column1],Chitieu[[#This Row],[Column1]])</f>
        <v>9.5969999999999995</v>
      </c>
      <c r="L255" s="396">
        <f>IFERROR((Chitieu[[#This Row],[Thực hiện]]/Chitieu[[#This Row],[Chỉ tiêu]]),0)</f>
        <v>0.47985</v>
      </c>
      <c r="M255" s="396">
        <f>IFERROR((Chitieu[[#This Row],[Thực hiện]]/Chitieu[[#This Row],[PO]]),0)</f>
        <v>0</v>
      </c>
      <c r="N255" s="397">
        <f>IF(Chitieu[[#This Row],[PO Đạt 90%]]&gt;=90%,1,0)</f>
        <v>0</v>
      </c>
      <c r="O255" s="397">
        <f>IF(COUNTIFS($E$4:E255,E255,$A$4:A255,"Trạm")=1,1,0)</f>
        <v>0</v>
      </c>
      <c r="P255" s="397">
        <f>IF(Chitieu[[#This Row],[PO]]&gt;0,1,0)</f>
        <v>0</v>
      </c>
      <c r="Q255" s="397" t="str">
        <f>_xlfn.XLOOKUP(Chitieu[[#This Row],[Tỉnh]],Table9[Tỉnh cũ],Table9[Giám Sát])</f>
        <v>Nguyễn Thành Dân</v>
      </c>
      <c r="R255" s="397" t="str">
        <f>_xlfn.XLOOKUP(Chitieu[[#This Row],[Tỉnh]],Table9[Tỉnh cũ],Table9[Thị Trường])</f>
        <v>Lâm Đỗ Anh Hào</v>
      </c>
      <c r="S255" s="397" t="str">
        <f>_xlfn.XLOOKUP(Chitieu[[#This Row],[Tỉnh]],Table9[Tỉnh cũ],Table9[Khu vực])</f>
        <v>Miền Tây 1</v>
      </c>
      <c r="T255" s="397" t="str">
        <f>IF(Chitieu[[#This Row],[Trạm/DTR]]="DTR","DTR","Trạm")</f>
        <v>Trạm</v>
      </c>
      <c r="U255" s="397" t="str">
        <f>IF(Chitieu[[#This Row],[Trạm/DTR]]="DTR",_xlfn.XLOOKUP(Chitieu[[#This Row],[ID NCC]],DS_NCC_DTR[ID NCC],DS_NCC_DTR[Tỉnh cũ]),_xlfn.XLOOKUP(Chitieu[[#This Row],[ID NCC]],Data_TongTram2[ID NCC],Data_TongTram2[Tỉnh cũ]))</f>
        <v>Tiền Giang</v>
      </c>
    </row>
    <row r="256" spans="1:21" hidden="1" x14ac:dyDescent="0.3">
      <c r="A256" s="211" t="s">
        <v>608</v>
      </c>
      <c r="B256" s="211" t="str">
        <f>IF(Chitieu[[#This Row],[Trạm/DTR]]="DTR","",_xlfn.XLOOKUP(Chitieu[[#This Row],[Trạm/DTR]],Table16[Trạm],Table16[[Admin ]]))</f>
        <v>Nguyễn Thị Ngọc Bích</v>
      </c>
      <c r="C256" s="211" t="str">
        <f>IF(Chitieu[[#This Row],[Trạm/DTR]]="DTR",_xlfn.XLOOKUP(Chitieu[[#This Row],[ID NCC]],DS_NCC_DTR[ID NCC],DS_NCC_DTR[Admin miền]),_xlfn.XLOOKUP(Chitieu[[#This Row],[ID NCC]],Data_TongTram2[ID NCC],Data_TongTram2[Admin Miền]))</f>
        <v>Phạm Thị Thúy Duy</v>
      </c>
      <c r="D256" s="211" t="s">
        <v>655</v>
      </c>
      <c r="E256" s="211" t="str">
        <f>IF(Chitieu[[#This Row],[Trạm/DTR]]="DTR",_xlfn.XLOOKUP(Chitieu[[#This Row],[ID NCC]],DS_NCC_DTR[ID NCC],DS_NCC_DTR[Tên NCC]),_xlfn.XLOOKUP(Chitieu[[#This Row],[ID NCC]],Data_TongTram2[ID NCC],Data_TongTram2[Tên NCC]))</f>
        <v>Anh Thiết</v>
      </c>
      <c r="F256" s="211" t="str">
        <f>Chitieu[[#This Row],[ID NCC]]&amp;Chitieu[[#This Row],[Trạm/DTR]]</f>
        <v>001J3000002HLZBIA4Khánh Nga</v>
      </c>
      <c r="G256" s="211" t="s">
        <v>81</v>
      </c>
      <c r="H256" s="211" t="str">
        <f>_xlfn.XLOOKUP(Chitieu[[#This Row],[Loại hàng]],Table59[Column1],Table59[Qui đổi])</f>
        <v>PET chai</v>
      </c>
      <c r="I256" s="211">
        <v>2</v>
      </c>
      <c r="K256" s="211">
        <f>SUMIFS(Table10[Sản lượng Tấn],Table10[Ghi chú],Chitieu[[#This Row],[qui đổi ]],Table10[Column1],Chitieu[[#This Row],[Column1]])</f>
        <v>2.347</v>
      </c>
      <c r="L256" s="396">
        <f>IFERROR((Chitieu[[#This Row],[Thực hiện]]/Chitieu[[#This Row],[Chỉ tiêu]]),0)</f>
        <v>1.1735</v>
      </c>
      <c r="M256" s="396">
        <f>IFERROR((Chitieu[[#This Row],[Thực hiện]]/Chitieu[[#This Row],[PO]]),0)</f>
        <v>0</v>
      </c>
      <c r="N256" s="397">
        <f>IF(Chitieu[[#This Row],[PO Đạt 90%]]&gt;=90%,1,0)</f>
        <v>0</v>
      </c>
      <c r="O256" s="397">
        <f>IF(COUNTIFS($E$4:E256,E256,$A$4:A256,"Trạm")=1,1,0)</f>
        <v>0</v>
      </c>
      <c r="P256" s="397">
        <f>IF(Chitieu[[#This Row],[PO]]&gt;0,1,0)</f>
        <v>0</v>
      </c>
      <c r="Q256" s="397" t="str">
        <f>_xlfn.XLOOKUP(Chitieu[[#This Row],[Tỉnh]],Table9[Tỉnh cũ],Table9[Giám Sát])</f>
        <v>Nguyễn Thành Dân</v>
      </c>
      <c r="R256" s="397" t="str">
        <f>_xlfn.XLOOKUP(Chitieu[[#This Row],[Tỉnh]],Table9[Tỉnh cũ],Table9[Thị Trường])</f>
        <v>Lâm Đỗ Anh Hào</v>
      </c>
      <c r="S256" s="397" t="str">
        <f>_xlfn.XLOOKUP(Chitieu[[#This Row],[Tỉnh]],Table9[Tỉnh cũ],Table9[Khu vực])</f>
        <v>Miền Tây 1</v>
      </c>
      <c r="T256" s="397" t="str">
        <f>IF(Chitieu[[#This Row],[Trạm/DTR]]="DTR","DTR","Trạm")</f>
        <v>Trạm</v>
      </c>
      <c r="U256" s="397" t="str">
        <f>IF(Chitieu[[#This Row],[Trạm/DTR]]="DTR",_xlfn.XLOOKUP(Chitieu[[#This Row],[ID NCC]],DS_NCC_DTR[ID NCC],DS_NCC_DTR[Tỉnh cũ]),_xlfn.XLOOKUP(Chitieu[[#This Row],[ID NCC]],Data_TongTram2[ID NCC],Data_TongTram2[Tỉnh cũ]))</f>
        <v>Tiền Giang</v>
      </c>
    </row>
    <row r="257" spans="1:21" hidden="1" x14ac:dyDescent="0.3">
      <c r="A257" s="211" t="s">
        <v>608</v>
      </c>
      <c r="B257" s="211" t="str">
        <f>IF(Chitieu[[#This Row],[Trạm/DTR]]="DTR","",_xlfn.XLOOKUP(Chitieu[[#This Row],[Trạm/DTR]],Table16[Trạm],Table16[[Admin ]]))</f>
        <v>Nguyễn Thị Ngọc Bích</v>
      </c>
      <c r="C257" s="211" t="str">
        <f>IF(Chitieu[[#This Row],[Trạm/DTR]]="DTR",_xlfn.XLOOKUP(Chitieu[[#This Row],[ID NCC]],DS_NCC_DTR[ID NCC],DS_NCC_DTR[Admin miền]),_xlfn.XLOOKUP(Chitieu[[#This Row],[ID NCC]],Data_TongTram2[ID NCC],Data_TongTram2[Admin Miền]))</f>
        <v>Phạm Thị Thúy Duy</v>
      </c>
      <c r="D257" s="211" t="s">
        <v>1017</v>
      </c>
      <c r="E257" s="211" t="str">
        <f>IF(Chitieu[[#This Row],[Trạm/DTR]]="DTR",_xlfn.XLOOKUP(Chitieu[[#This Row],[ID NCC]],DS_NCC_DTR[ID NCC],DS_NCC_DTR[Tên NCC]),_xlfn.XLOOKUP(Chitieu[[#This Row],[ID NCC]],Data_TongTram2[ID NCC],Data_TongTram2[Tên NCC]))</f>
        <v>Anh Trọng</v>
      </c>
      <c r="F257" s="211" t="str">
        <f>Chitieu[[#This Row],[ID NCC]]&amp;Chitieu[[#This Row],[Trạm/DTR]]</f>
        <v>001J3000002Hq3zIACKhánh Nga</v>
      </c>
      <c r="G257" s="211" t="s">
        <v>81</v>
      </c>
      <c r="H257" s="211" t="str">
        <f>_xlfn.XLOOKUP(Chitieu[[#This Row],[Loại hàng]],Table59[Column1],Table59[Qui đổi])</f>
        <v>PET chai</v>
      </c>
      <c r="I257" s="211">
        <v>1</v>
      </c>
      <c r="K257" s="211">
        <f>SUMIFS(Table10[Sản lượng Tấn],Table10[Ghi chú],Chitieu[[#This Row],[qui đổi ]],Table10[Column1],Chitieu[[#This Row],[Column1]])</f>
        <v>0</v>
      </c>
      <c r="L257" s="396">
        <f>IFERROR((Chitieu[[#This Row],[Thực hiện]]/Chitieu[[#This Row],[Chỉ tiêu]]),0)</f>
        <v>0</v>
      </c>
      <c r="M257" s="396">
        <f>IFERROR((Chitieu[[#This Row],[Thực hiện]]/Chitieu[[#This Row],[PO]]),0)</f>
        <v>0</v>
      </c>
      <c r="N257" s="397">
        <f>IF(Chitieu[[#This Row],[PO Đạt 90%]]&gt;=90%,1,0)</f>
        <v>0</v>
      </c>
      <c r="O257" s="397">
        <f>IF(COUNTIFS($E$4:E257,E257,$A$4:A257,"Trạm")=1,1,0)</f>
        <v>0</v>
      </c>
      <c r="P257" s="397">
        <f>IF(Chitieu[[#This Row],[PO]]&gt;0,1,0)</f>
        <v>0</v>
      </c>
      <c r="Q257" s="397" t="str">
        <f>_xlfn.XLOOKUP(Chitieu[[#This Row],[Tỉnh]],Table9[Tỉnh cũ],Table9[Giám Sát])</f>
        <v>Nguyễn Thành Dân</v>
      </c>
      <c r="R257" s="397" t="str">
        <f>_xlfn.XLOOKUP(Chitieu[[#This Row],[Tỉnh]],Table9[Tỉnh cũ],Table9[Thị Trường])</f>
        <v>Lâm Đỗ Anh Hào</v>
      </c>
      <c r="S257" s="397" t="str">
        <f>_xlfn.XLOOKUP(Chitieu[[#This Row],[Tỉnh]],Table9[Tỉnh cũ],Table9[Khu vực])</f>
        <v>Miền Tây 1</v>
      </c>
      <c r="T257" s="397" t="str">
        <f>IF(Chitieu[[#This Row],[Trạm/DTR]]="DTR","DTR","Trạm")</f>
        <v>Trạm</v>
      </c>
      <c r="U257" s="397" t="str">
        <f>IF(Chitieu[[#This Row],[Trạm/DTR]]="DTR",_xlfn.XLOOKUP(Chitieu[[#This Row],[ID NCC]],DS_NCC_DTR[ID NCC],DS_NCC_DTR[Tỉnh cũ]),_xlfn.XLOOKUP(Chitieu[[#This Row],[ID NCC]],Data_TongTram2[ID NCC],Data_TongTram2[Tỉnh cũ]))</f>
        <v>Tiền Giang</v>
      </c>
    </row>
    <row r="258" spans="1:21" hidden="1" x14ac:dyDescent="0.3">
      <c r="A258" s="211" t="s">
        <v>608</v>
      </c>
      <c r="B258" s="211" t="str">
        <f>IF(Chitieu[[#This Row],[Trạm/DTR]]="DTR","",_xlfn.XLOOKUP(Chitieu[[#This Row],[Trạm/DTR]],Table16[Trạm],Table16[[Admin ]]))</f>
        <v>Nguyễn Thị Ngọc Bích</v>
      </c>
      <c r="C258" s="211" t="str">
        <f>IF(Chitieu[[#This Row],[Trạm/DTR]]="DTR",_xlfn.XLOOKUP(Chitieu[[#This Row],[ID NCC]],DS_NCC_DTR[ID NCC],DS_NCC_DTR[Admin miền]),_xlfn.XLOOKUP(Chitieu[[#This Row],[ID NCC]],Data_TongTram2[ID NCC],Data_TongTram2[Admin Miền]))</f>
        <v>Phạm Thị Thúy Duy</v>
      </c>
      <c r="D258" s="211" t="s">
        <v>677</v>
      </c>
      <c r="E258" s="211" t="str">
        <f>IF(Chitieu[[#This Row],[Trạm/DTR]]="DTR",_xlfn.XLOOKUP(Chitieu[[#This Row],[ID NCC]],DS_NCC_DTR[ID NCC],DS_NCC_DTR[Tên NCC]),_xlfn.XLOOKUP(Chitieu[[#This Row],[ID NCC]],Data_TongTram2[ID NCC],Data_TongTram2[Tên NCC]))</f>
        <v>Anh Trung Bến Tranh</v>
      </c>
      <c r="F258" s="211" t="str">
        <f>Chitieu[[#This Row],[ID NCC]]&amp;Chitieu[[#This Row],[Trạm/DTR]]</f>
        <v>001J3000002InQmIAKKhánh Nga</v>
      </c>
      <c r="G258" s="211" t="s">
        <v>81</v>
      </c>
      <c r="H258" s="211" t="str">
        <f>_xlfn.XLOOKUP(Chitieu[[#This Row],[Loại hàng]],Table59[Column1],Table59[Qui đổi])</f>
        <v>PET chai</v>
      </c>
      <c r="I258" s="211">
        <v>2</v>
      </c>
      <c r="K258" s="211">
        <f>SUMIFS(Table10[Sản lượng Tấn],Table10[Ghi chú],Chitieu[[#This Row],[qui đổi ]],Table10[Column1],Chitieu[[#This Row],[Column1]])</f>
        <v>1.677</v>
      </c>
      <c r="L258" s="396">
        <f>IFERROR((Chitieu[[#This Row],[Thực hiện]]/Chitieu[[#This Row],[Chỉ tiêu]]),0)</f>
        <v>0.83850000000000002</v>
      </c>
      <c r="M258" s="396">
        <f>IFERROR((Chitieu[[#This Row],[Thực hiện]]/Chitieu[[#This Row],[PO]]),0)</f>
        <v>0</v>
      </c>
      <c r="N258" s="397">
        <f>IF(Chitieu[[#This Row],[PO Đạt 90%]]&gt;=90%,1,0)</f>
        <v>0</v>
      </c>
      <c r="O258" s="397">
        <f>IF(COUNTIFS($E$4:E258,E258,$A$4:A258,"Trạm")=1,1,0)</f>
        <v>0</v>
      </c>
      <c r="P258" s="397">
        <f>IF(Chitieu[[#This Row],[PO]]&gt;0,1,0)</f>
        <v>0</v>
      </c>
      <c r="Q258" s="397" t="str">
        <f>_xlfn.XLOOKUP(Chitieu[[#This Row],[Tỉnh]],Table9[Tỉnh cũ],Table9[Giám Sát])</f>
        <v>Nguyễn Thành Dân</v>
      </c>
      <c r="R258" s="397" t="str">
        <f>_xlfn.XLOOKUP(Chitieu[[#This Row],[Tỉnh]],Table9[Tỉnh cũ],Table9[Thị Trường])</f>
        <v>Lâm Đỗ Anh Hào</v>
      </c>
      <c r="S258" s="397" t="str">
        <f>_xlfn.XLOOKUP(Chitieu[[#This Row],[Tỉnh]],Table9[Tỉnh cũ],Table9[Khu vực])</f>
        <v>Miền Tây 1</v>
      </c>
      <c r="T258" s="397" t="str">
        <f>IF(Chitieu[[#This Row],[Trạm/DTR]]="DTR","DTR","Trạm")</f>
        <v>Trạm</v>
      </c>
      <c r="U258" s="397" t="str">
        <f>IF(Chitieu[[#This Row],[Trạm/DTR]]="DTR",_xlfn.XLOOKUP(Chitieu[[#This Row],[ID NCC]],DS_NCC_DTR[ID NCC],DS_NCC_DTR[Tỉnh cũ]),_xlfn.XLOOKUP(Chitieu[[#This Row],[ID NCC]],Data_TongTram2[ID NCC],Data_TongTram2[Tỉnh cũ]))</f>
        <v>Tiền Giang</v>
      </c>
    </row>
    <row r="259" spans="1:21" hidden="1" x14ac:dyDescent="0.3">
      <c r="A259" s="211" t="s">
        <v>608</v>
      </c>
      <c r="B259" s="211" t="str">
        <f>IF(Chitieu[[#This Row],[Trạm/DTR]]="DTR","",_xlfn.XLOOKUP(Chitieu[[#This Row],[Trạm/DTR]],Table16[Trạm],Table16[[Admin ]]))</f>
        <v>Nguyễn Thị Ngọc Bích</v>
      </c>
      <c r="C259" s="211" t="str">
        <f>IF(Chitieu[[#This Row],[Trạm/DTR]]="DTR",_xlfn.XLOOKUP(Chitieu[[#This Row],[ID NCC]],DS_NCC_DTR[ID NCC],DS_NCC_DTR[Admin miền]),_xlfn.XLOOKUP(Chitieu[[#This Row],[ID NCC]],Data_TongTram2[ID NCC],Data_TongTram2[Admin Miền]))</f>
        <v>Phạm Thị Thúy Duy</v>
      </c>
      <c r="D259" s="211" t="s">
        <v>396</v>
      </c>
      <c r="E259" s="211" t="str">
        <f>IF(Chitieu[[#This Row],[Trạm/DTR]]="DTR",_xlfn.XLOOKUP(Chitieu[[#This Row],[ID NCC]],DS_NCC_DTR[ID NCC],DS_NCC_DTR[Tên NCC]),_xlfn.XLOOKUP(Chitieu[[#This Row],[ID NCC]],Data_TongTram2[ID NCC],Data_TongTram2[Tên NCC]))</f>
        <v>Anh Phong Chợ Gạo</v>
      </c>
      <c r="F259" s="211" t="str">
        <f>Chitieu[[#This Row],[ID NCC]]&amp;Chitieu[[#This Row],[Trạm/DTR]]</f>
        <v>001J3000002ItCOIA0Khánh Nga</v>
      </c>
      <c r="G259" s="211" t="s">
        <v>81</v>
      </c>
      <c r="H259" s="211" t="str">
        <f>_xlfn.XLOOKUP(Chitieu[[#This Row],[Loại hàng]],Table59[Column1],Table59[Qui đổi])</f>
        <v>PET chai</v>
      </c>
      <c r="I259" s="211">
        <v>20</v>
      </c>
      <c r="K259" s="211">
        <f>SUMIFS(Table10[Sản lượng Tấn],Table10[Ghi chú],Chitieu[[#This Row],[qui đổi ]],Table10[Column1],Chitieu[[#This Row],[Column1]])</f>
        <v>15.694000000000001</v>
      </c>
      <c r="L259" s="396">
        <f>IFERROR((Chitieu[[#This Row],[Thực hiện]]/Chitieu[[#This Row],[Chỉ tiêu]]),0)</f>
        <v>0.78470000000000006</v>
      </c>
      <c r="M259" s="396">
        <f>IFERROR((Chitieu[[#This Row],[Thực hiện]]/Chitieu[[#This Row],[PO]]),0)</f>
        <v>0</v>
      </c>
      <c r="N259" s="397">
        <f>IF(Chitieu[[#This Row],[PO Đạt 90%]]&gt;=90%,1,0)</f>
        <v>0</v>
      </c>
      <c r="O259" s="397">
        <f>IF(COUNTIFS($E$4:E259,E259,$A$4:A259,"Trạm")=1,1,0)</f>
        <v>0</v>
      </c>
      <c r="P259" s="397">
        <f>IF(Chitieu[[#This Row],[PO]]&gt;0,1,0)</f>
        <v>0</v>
      </c>
      <c r="Q259" s="397" t="str">
        <f>_xlfn.XLOOKUP(Chitieu[[#This Row],[Tỉnh]],Table9[Tỉnh cũ],Table9[Giám Sát])</f>
        <v>Nguyễn Thành Dân</v>
      </c>
      <c r="R259" s="397" t="str">
        <f>_xlfn.XLOOKUP(Chitieu[[#This Row],[Tỉnh]],Table9[Tỉnh cũ],Table9[Thị Trường])</f>
        <v>Lâm Đỗ Anh Hào</v>
      </c>
      <c r="S259" s="397" t="str">
        <f>_xlfn.XLOOKUP(Chitieu[[#This Row],[Tỉnh]],Table9[Tỉnh cũ],Table9[Khu vực])</f>
        <v>Miền Tây 1</v>
      </c>
      <c r="T259" s="397" t="str">
        <f>IF(Chitieu[[#This Row],[Trạm/DTR]]="DTR","DTR","Trạm")</f>
        <v>Trạm</v>
      </c>
      <c r="U259" s="397" t="str">
        <f>IF(Chitieu[[#This Row],[Trạm/DTR]]="DTR",_xlfn.XLOOKUP(Chitieu[[#This Row],[ID NCC]],DS_NCC_DTR[ID NCC],DS_NCC_DTR[Tỉnh cũ]),_xlfn.XLOOKUP(Chitieu[[#This Row],[ID NCC]],Data_TongTram2[ID NCC],Data_TongTram2[Tỉnh cũ]))</f>
        <v>Tiền Giang</v>
      </c>
    </row>
    <row r="260" spans="1:21" hidden="1" x14ac:dyDescent="0.3">
      <c r="A260" s="211" t="s">
        <v>608</v>
      </c>
      <c r="B260" s="211" t="str">
        <f>IF(Chitieu[[#This Row],[Trạm/DTR]]="DTR","",_xlfn.XLOOKUP(Chitieu[[#This Row],[Trạm/DTR]],Table16[Trạm],Table16[[Admin ]]))</f>
        <v>Nguyễn Thị Ngọc Bích</v>
      </c>
      <c r="C260" s="211" t="str">
        <f>IF(Chitieu[[#This Row],[Trạm/DTR]]="DTR",_xlfn.XLOOKUP(Chitieu[[#This Row],[ID NCC]],DS_NCC_DTR[ID NCC],DS_NCC_DTR[Admin miền]),_xlfn.XLOOKUP(Chitieu[[#This Row],[ID NCC]],Data_TongTram2[ID NCC],Data_TongTram2[Admin Miền]))</f>
        <v>Phạm Thị Thúy Duy</v>
      </c>
      <c r="D260" s="211" t="s">
        <v>969</v>
      </c>
      <c r="E260" s="211" t="str">
        <f>IF(Chitieu[[#This Row],[Trạm/DTR]]="DTR",_xlfn.XLOOKUP(Chitieu[[#This Row],[ID NCC]],DS_NCC_DTR[ID NCC],DS_NCC_DTR[Tên NCC]),_xlfn.XLOOKUP(Chitieu[[#This Row],[ID NCC]],Data_TongTram2[ID NCC],Data_TongTram2[Tên NCC]))</f>
        <v>Anh Thắng Châu Thành</v>
      </c>
      <c r="F260" s="211" t="str">
        <f>Chitieu[[#This Row],[ID NCC]]&amp;Chitieu[[#This Row],[Trạm/DTR]]</f>
        <v>001J3000005FQE7IAOKhánh Nga</v>
      </c>
      <c r="G260" s="211" t="s">
        <v>81</v>
      </c>
      <c r="H260" s="211" t="str">
        <f>_xlfn.XLOOKUP(Chitieu[[#This Row],[Loại hàng]],Table59[Column1],Table59[Qui đổi])</f>
        <v>PET chai</v>
      </c>
      <c r="I260" s="211">
        <v>1</v>
      </c>
      <c r="K260" s="211">
        <f>SUMIFS(Table10[Sản lượng Tấn],Table10[Ghi chú],Chitieu[[#This Row],[qui đổi ]],Table10[Column1],Chitieu[[#This Row],[Column1]])</f>
        <v>1.556</v>
      </c>
      <c r="L260" s="396">
        <f>IFERROR((Chitieu[[#This Row],[Thực hiện]]/Chitieu[[#This Row],[Chỉ tiêu]]),0)</f>
        <v>1.556</v>
      </c>
      <c r="M260" s="396">
        <f>IFERROR((Chitieu[[#This Row],[Thực hiện]]/Chitieu[[#This Row],[PO]]),0)</f>
        <v>0</v>
      </c>
      <c r="N260" s="397">
        <f>IF(Chitieu[[#This Row],[PO Đạt 90%]]&gt;=90%,1,0)</f>
        <v>0</v>
      </c>
      <c r="O260" s="397">
        <f>IF(COUNTIFS($E$4:E260,E260,$A$4:A260,"Trạm")=1,1,0)</f>
        <v>0</v>
      </c>
      <c r="P260" s="397">
        <f>IF(Chitieu[[#This Row],[PO]]&gt;0,1,0)</f>
        <v>0</v>
      </c>
      <c r="Q260" s="397" t="str">
        <f>_xlfn.XLOOKUP(Chitieu[[#This Row],[Tỉnh]],Table9[Tỉnh cũ],Table9[Giám Sát])</f>
        <v>Nguyễn Thành Dân</v>
      </c>
      <c r="R260" s="397" t="str">
        <f>_xlfn.XLOOKUP(Chitieu[[#This Row],[Tỉnh]],Table9[Tỉnh cũ],Table9[Thị Trường])</f>
        <v>Lâm Đỗ Anh Hào</v>
      </c>
      <c r="S260" s="397" t="str">
        <f>_xlfn.XLOOKUP(Chitieu[[#This Row],[Tỉnh]],Table9[Tỉnh cũ],Table9[Khu vực])</f>
        <v>Miền Tây 1</v>
      </c>
      <c r="T260" s="397" t="str">
        <f>IF(Chitieu[[#This Row],[Trạm/DTR]]="DTR","DTR","Trạm")</f>
        <v>Trạm</v>
      </c>
      <c r="U260" s="397" t="str">
        <f>IF(Chitieu[[#This Row],[Trạm/DTR]]="DTR",_xlfn.XLOOKUP(Chitieu[[#This Row],[ID NCC]],DS_NCC_DTR[ID NCC],DS_NCC_DTR[Tỉnh cũ]),_xlfn.XLOOKUP(Chitieu[[#This Row],[ID NCC]],Data_TongTram2[ID NCC],Data_TongTram2[Tỉnh cũ]))</f>
        <v>Tiền Giang</v>
      </c>
    </row>
    <row r="261" spans="1:21" hidden="1" x14ac:dyDescent="0.3">
      <c r="A261" s="211" t="s">
        <v>608</v>
      </c>
      <c r="B261" s="211" t="str">
        <f>IF(Chitieu[[#This Row],[Trạm/DTR]]="DTR","",_xlfn.XLOOKUP(Chitieu[[#This Row],[Trạm/DTR]],Table16[Trạm],Table16[[Admin ]]))</f>
        <v>Nguyễn Thị Ngọc Bích</v>
      </c>
      <c r="C261" s="211" t="str">
        <f>IF(Chitieu[[#This Row],[Trạm/DTR]]="DTR",_xlfn.XLOOKUP(Chitieu[[#This Row],[ID NCC]],DS_NCC_DTR[ID NCC],DS_NCC_DTR[Admin miền]),_xlfn.XLOOKUP(Chitieu[[#This Row],[ID NCC]],Data_TongTram2[ID NCC],Data_TongTram2[Admin Miền]))</f>
        <v>Phạm Thị Thúy Duy</v>
      </c>
      <c r="D261" s="211" t="s">
        <v>970</v>
      </c>
      <c r="E261" s="211" t="str">
        <f>IF(Chitieu[[#This Row],[Trạm/DTR]]="DTR",_xlfn.XLOOKUP(Chitieu[[#This Row],[ID NCC]],DS_NCC_DTR[ID NCC],DS_NCC_DTR[Tên NCC]),_xlfn.XLOOKUP(Chitieu[[#This Row],[ID NCC]],Data_TongTram2[ID NCC],Data_TongTram2[Tên NCC]))</f>
        <v>Chị Luyến Chợ Gạo</v>
      </c>
      <c r="F261" s="211" t="str">
        <f>Chitieu[[#This Row],[ID NCC]]&amp;Chitieu[[#This Row],[Trạm/DTR]]</f>
        <v>001J3000005FQERIA4Khánh Nga</v>
      </c>
      <c r="G261" s="211" t="s">
        <v>81</v>
      </c>
      <c r="H261" s="211" t="str">
        <f>_xlfn.XLOOKUP(Chitieu[[#This Row],[Loại hàng]],Table59[Column1],Table59[Qui đổi])</f>
        <v>PET chai</v>
      </c>
      <c r="I261" s="211">
        <v>2</v>
      </c>
      <c r="K261" s="211">
        <f>SUMIFS(Table10[Sản lượng Tấn],Table10[Ghi chú],Chitieu[[#This Row],[qui đổi ]],Table10[Column1],Chitieu[[#This Row],[Column1]])</f>
        <v>0.70899999999999996</v>
      </c>
      <c r="L261" s="396">
        <f>IFERROR((Chitieu[[#This Row],[Thực hiện]]/Chitieu[[#This Row],[Chỉ tiêu]]),0)</f>
        <v>0.35449999999999998</v>
      </c>
      <c r="M261" s="396">
        <f>IFERROR((Chitieu[[#This Row],[Thực hiện]]/Chitieu[[#This Row],[PO]]),0)</f>
        <v>0</v>
      </c>
      <c r="N261" s="397">
        <f>IF(Chitieu[[#This Row],[PO Đạt 90%]]&gt;=90%,1,0)</f>
        <v>0</v>
      </c>
      <c r="O261" s="397">
        <f>IF(COUNTIFS($E$4:E261,E261,$A$4:A261,"Trạm")=1,1,0)</f>
        <v>0</v>
      </c>
      <c r="P261" s="397">
        <f>IF(Chitieu[[#This Row],[PO]]&gt;0,1,0)</f>
        <v>0</v>
      </c>
      <c r="Q261" s="397" t="str">
        <f>_xlfn.XLOOKUP(Chitieu[[#This Row],[Tỉnh]],Table9[Tỉnh cũ],Table9[Giám Sát])</f>
        <v>Nguyễn Thành Dân</v>
      </c>
      <c r="R261" s="397" t="str">
        <f>_xlfn.XLOOKUP(Chitieu[[#This Row],[Tỉnh]],Table9[Tỉnh cũ],Table9[Thị Trường])</f>
        <v>Lâm Đỗ Anh Hào</v>
      </c>
      <c r="S261" s="397" t="str">
        <f>_xlfn.XLOOKUP(Chitieu[[#This Row],[Tỉnh]],Table9[Tỉnh cũ],Table9[Khu vực])</f>
        <v>Miền Tây 1</v>
      </c>
      <c r="T261" s="397" t="str">
        <f>IF(Chitieu[[#This Row],[Trạm/DTR]]="DTR","DTR","Trạm")</f>
        <v>Trạm</v>
      </c>
      <c r="U261" s="397" t="str">
        <f>IF(Chitieu[[#This Row],[Trạm/DTR]]="DTR",_xlfn.XLOOKUP(Chitieu[[#This Row],[ID NCC]],DS_NCC_DTR[ID NCC],DS_NCC_DTR[Tỉnh cũ]),_xlfn.XLOOKUP(Chitieu[[#This Row],[ID NCC]],Data_TongTram2[ID NCC],Data_TongTram2[Tỉnh cũ]))</f>
        <v>Tiền Giang</v>
      </c>
    </row>
    <row r="262" spans="1:21" hidden="1" x14ac:dyDescent="0.3">
      <c r="A262" s="211" t="s">
        <v>608</v>
      </c>
      <c r="B262" s="211" t="str">
        <f>IF(Chitieu[[#This Row],[Trạm/DTR]]="DTR","",_xlfn.XLOOKUP(Chitieu[[#This Row],[Trạm/DTR]],Table16[Trạm],Table16[[Admin ]]))</f>
        <v>Nguyễn Thị Ngọc Bích</v>
      </c>
      <c r="C262" s="211" t="str">
        <f>IF(Chitieu[[#This Row],[Trạm/DTR]]="DTR",_xlfn.XLOOKUP(Chitieu[[#This Row],[ID NCC]],DS_NCC_DTR[ID NCC],DS_NCC_DTR[Admin miền]),_xlfn.XLOOKUP(Chitieu[[#This Row],[ID NCC]],Data_TongTram2[ID NCC],Data_TongTram2[Admin Miền]))</f>
        <v>Phạm Thị Thúy Duy</v>
      </c>
      <c r="D262" s="211" t="s">
        <v>1271</v>
      </c>
      <c r="E262" s="211" t="str">
        <f>IF(Chitieu[[#This Row],[Trạm/DTR]]="DTR",_xlfn.XLOOKUP(Chitieu[[#This Row],[ID NCC]],DS_NCC_DTR[ID NCC],DS_NCC_DTR[Tên NCC]),_xlfn.XLOOKUP(Chitieu[[#This Row],[ID NCC]],Data_TongTram2[ID NCC],Data_TongTram2[Tên NCC]))</f>
        <v>Anh Sơn Long Giang</v>
      </c>
      <c r="F262" s="211" t="str">
        <f>Chitieu[[#This Row],[ID NCC]]&amp;Chitieu[[#This Row],[Trạm/DTR]]</f>
        <v>001J3000005FqwtIACKhánh Nga</v>
      </c>
      <c r="G262" s="211" t="s">
        <v>81</v>
      </c>
      <c r="H262" s="211" t="str">
        <f>_xlfn.XLOOKUP(Chitieu[[#This Row],[Loại hàng]],Table59[Column1],Table59[Qui đổi])</f>
        <v>PET chai</v>
      </c>
      <c r="I262" s="211">
        <v>1</v>
      </c>
      <c r="K262" s="211">
        <f>SUMIFS(Table10[Sản lượng Tấn],Table10[Ghi chú],Chitieu[[#This Row],[qui đổi ]],Table10[Column1],Chitieu[[#This Row],[Column1]])</f>
        <v>0</v>
      </c>
      <c r="L262" s="396">
        <f>IFERROR((Chitieu[[#This Row],[Thực hiện]]/Chitieu[[#This Row],[Chỉ tiêu]]),0)</f>
        <v>0</v>
      </c>
      <c r="M262" s="396">
        <f>IFERROR((Chitieu[[#This Row],[Thực hiện]]/Chitieu[[#This Row],[PO]]),0)</f>
        <v>0</v>
      </c>
      <c r="N262" s="397">
        <f>IF(Chitieu[[#This Row],[PO Đạt 90%]]&gt;=90%,1,0)</f>
        <v>0</v>
      </c>
      <c r="O262" s="397">
        <f>IF(COUNTIFS($E$4:E262,E262,$A$4:A262,"Trạm")=1,1,0)</f>
        <v>0</v>
      </c>
      <c r="P262" s="397">
        <f>IF(Chitieu[[#This Row],[PO]]&gt;0,1,0)</f>
        <v>0</v>
      </c>
      <c r="Q262" s="397" t="str">
        <f>_xlfn.XLOOKUP(Chitieu[[#This Row],[Tỉnh]],Table9[Tỉnh cũ],Table9[Giám Sát])</f>
        <v>Nguyễn Thành Dân</v>
      </c>
      <c r="R262" s="397" t="str">
        <f>_xlfn.XLOOKUP(Chitieu[[#This Row],[Tỉnh]],Table9[Tỉnh cũ],Table9[Thị Trường])</f>
        <v>Lâm Đỗ Anh Hào</v>
      </c>
      <c r="S262" s="397" t="str">
        <f>_xlfn.XLOOKUP(Chitieu[[#This Row],[Tỉnh]],Table9[Tỉnh cũ],Table9[Khu vực])</f>
        <v>Miền Tây 1</v>
      </c>
      <c r="T262" s="397" t="str">
        <f>IF(Chitieu[[#This Row],[Trạm/DTR]]="DTR","DTR","Trạm")</f>
        <v>Trạm</v>
      </c>
      <c r="U262" s="397" t="str">
        <f>IF(Chitieu[[#This Row],[Trạm/DTR]]="DTR",_xlfn.XLOOKUP(Chitieu[[#This Row],[ID NCC]],DS_NCC_DTR[ID NCC],DS_NCC_DTR[Tỉnh cũ]),_xlfn.XLOOKUP(Chitieu[[#This Row],[ID NCC]],Data_TongTram2[ID NCC],Data_TongTram2[Tỉnh cũ]))</f>
        <v>Tiền Giang</v>
      </c>
    </row>
    <row r="263" spans="1:21" hidden="1" x14ac:dyDescent="0.3">
      <c r="A263" s="211" t="s">
        <v>608</v>
      </c>
      <c r="B263" s="211" t="str">
        <f>IF(Chitieu[[#This Row],[Trạm/DTR]]="DTR","",_xlfn.XLOOKUP(Chitieu[[#This Row],[Trạm/DTR]],Table16[Trạm],Table16[[Admin ]]))</f>
        <v>Nguyễn Thị Ngọc Bích</v>
      </c>
      <c r="C263" s="211" t="str">
        <f>IF(Chitieu[[#This Row],[Trạm/DTR]]="DTR",_xlfn.XLOOKUP(Chitieu[[#This Row],[ID NCC]],DS_NCC_DTR[ID NCC],DS_NCC_DTR[Admin miền]),_xlfn.XLOOKUP(Chitieu[[#This Row],[ID NCC]],Data_TongTram2[ID NCC],Data_TongTram2[Admin Miền]))</f>
        <v>Phạm Thị Thúy Duy</v>
      </c>
      <c r="D263" s="211" t="s">
        <v>489</v>
      </c>
      <c r="E263" s="211" t="str">
        <f>IF(Chitieu[[#This Row],[Trạm/DTR]]="DTR",_xlfn.XLOOKUP(Chitieu[[#This Row],[ID NCC]],DS_NCC_DTR[ID NCC],DS_NCC_DTR[Tên NCC]),_xlfn.XLOOKUP(Chitieu[[#This Row],[ID NCC]],Data_TongTram2[ID NCC],Data_TongTram2[Tên NCC]))</f>
        <v>Anh Hùng Chợ Bưng</v>
      </c>
      <c r="F263" s="211" t="str">
        <f>Chitieu[[#This Row],[ID NCC]]&amp;Chitieu[[#This Row],[Trạm/DTR]]</f>
        <v>001J3000005G3uMIASKhánh Nga</v>
      </c>
      <c r="G263" s="211" t="s">
        <v>81</v>
      </c>
      <c r="H263" s="211" t="str">
        <f>_xlfn.XLOOKUP(Chitieu[[#This Row],[Loại hàng]],Table59[Column1],Table59[Qui đổi])</f>
        <v>PET chai</v>
      </c>
      <c r="I263" s="211">
        <v>1</v>
      </c>
      <c r="K263" s="211">
        <f>SUMIFS(Table10[Sản lượng Tấn],Table10[Ghi chú],Chitieu[[#This Row],[qui đổi ]],Table10[Column1],Chitieu[[#This Row],[Column1]])</f>
        <v>1.0720000000000001</v>
      </c>
      <c r="L263" s="396">
        <f>IFERROR((Chitieu[[#This Row],[Thực hiện]]/Chitieu[[#This Row],[Chỉ tiêu]]),0)</f>
        <v>1.0720000000000001</v>
      </c>
      <c r="M263" s="396">
        <f>IFERROR((Chitieu[[#This Row],[Thực hiện]]/Chitieu[[#This Row],[PO]]),0)</f>
        <v>0</v>
      </c>
      <c r="N263" s="397">
        <f>IF(Chitieu[[#This Row],[PO Đạt 90%]]&gt;=90%,1,0)</f>
        <v>0</v>
      </c>
      <c r="O263" s="397">
        <f>IF(COUNTIFS($E$4:E263,E263,$A$4:A263,"Trạm")=1,1,0)</f>
        <v>0</v>
      </c>
      <c r="P263" s="397">
        <f>IF(Chitieu[[#This Row],[PO]]&gt;0,1,0)</f>
        <v>0</v>
      </c>
      <c r="Q263" s="397" t="str">
        <f>_xlfn.XLOOKUP(Chitieu[[#This Row],[Tỉnh]],Table9[Tỉnh cũ],Table9[Giám Sát])</f>
        <v>Nguyễn Thành Dân</v>
      </c>
      <c r="R263" s="397" t="str">
        <f>_xlfn.XLOOKUP(Chitieu[[#This Row],[Tỉnh]],Table9[Tỉnh cũ],Table9[Thị Trường])</f>
        <v>Lâm Đỗ Anh Hào</v>
      </c>
      <c r="S263" s="397" t="str">
        <f>_xlfn.XLOOKUP(Chitieu[[#This Row],[Tỉnh]],Table9[Tỉnh cũ],Table9[Khu vực])</f>
        <v>Miền Tây 1</v>
      </c>
      <c r="T263" s="397" t="str">
        <f>IF(Chitieu[[#This Row],[Trạm/DTR]]="DTR","DTR","Trạm")</f>
        <v>Trạm</v>
      </c>
      <c r="U263" s="397" t="str">
        <f>IF(Chitieu[[#This Row],[Trạm/DTR]]="DTR",_xlfn.XLOOKUP(Chitieu[[#This Row],[ID NCC]],DS_NCC_DTR[ID NCC],DS_NCC_DTR[Tỉnh cũ]),_xlfn.XLOOKUP(Chitieu[[#This Row],[ID NCC]],Data_TongTram2[ID NCC],Data_TongTram2[Tỉnh cũ]))</f>
        <v>Tiền Giang</v>
      </c>
    </row>
    <row r="264" spans="1:21" hidden="1" x14ac:dyDescent="0.3">
      <c r="A264" s="211" t="s">
        <v>608</v>
      </c>
      <c r="B264" s="211" t="str">
        <f>IF(Chitieu[[#This Row],[Trạm/DTR]]="DTR","",_xlfn.XLOOKUP(Chitieu[[#This Row],[Trạm/DTR]],Table16[Trạm],Table16[[Admin ]]))</f>
        <v>Nguyễn Thị Ngọc Bích</v>
      </c>
      <c r="C264" s="211" t="str">
        <f>IF(Chitieu[[#This Row],[Trạm/DTR]]="DTR",_xlfn.XLOOKUP(Chitieu[[#This Row],[ID NCC]],DS_NCC_DTR[ID NCC],DS_NCC_DTR[Admin miền]),_xlfn.XLOOKUP(Chitieu[[#This Row],[ID NCC]],Data_TongTram2[ID NCC],Data_TongTram2[Admin Miền]))</f>
        <v>Phạm Thị Thúy Duy</v>
      </c>
      <c r="D264" s="211" t="s">
        <v>383</v>
      </c>
      <c r="E264" s="211" t="str">
        <f>IF(Chitieu[[#This Row],[Trạm/DTR]]="DTR",_xlfn.XLOOKUP(Chitieu[[#This Row],[ID NCC]],DS_NCC_DTR[ID NCC],DS_NCC_DTR[Tên NCC]),_xlfn.XLOOKUP(Chitieu[[#This Row],[ID NCC]],Data_TongTram2[ID NCC],Data_TongTram2[Tên NCC]))</f>
        <v>PHẾ LIỆU CẦU</v>
      </c>
      <c r="F264" s="211" t="str">
        <f>Chitieu[[#This Row],[ID NCC]]&amp;Chitieu[[#This Row],[Trạm/DTR]]</f>
        <v>001J3000005HQnYIAWKhánh Nga</v>
      </c>
      <c r="G264" s="211" t="s">
        <v>81</v>
      </c>
      <c r="H264" s="211" t="str">
        <f>_xlfn.XLOOKUP(Chitieu[[#This Row],[Loại hàng]],Table59[Column1],Table59[Qui đổi])</f>
        <v>PET chai</v>
      </c>
      <c r="I264" s="211">
        <v>50</v>
      </c>
      <c r="K264" s="211">
        <f>SUMIFS(Table10[Sản lượng Tấn],Table10[Ghi chú],Chitieu[[#This Row],[qui đổi ]],Table10[Column1],Chitieu[[#This Row],[Column1]])</f>
        <v>38.399999999999991</v>
      </c>
      <c r="L264" s="396">
        <f>IFERROR((Chitieu[[#This Row],[Thực hiện]]/Chitieu[[#This Row],[Chỉ tiêu]]),0)</f>
        <v>0.76799999999999979</v>
      </c>
      <c r="M264" s="396">
        <f>IFERROR((Chitieu[[#This Row],[Thực hiện]]/Chitieu[[#This Row],[PO]]),0)</f>
        <v>0</v>
      </c>
      <c r="N264" s="397">
        <f>IF(Chitieu[[#This Row],[PO Đạt 90%]]&gt;=90%,1,0)</f>
        <v>0</v>
      </c>
      <c r="O264" s="397">
        <f>IF(COUNTIFS($E$4:E264,E264,$A$4:A264,"Trạm")=1,1,0)</f>
        <v>0</v>
      </c>
      <c r="P264" s="397">
        <f>IF(Chitieu[[#This Row],[PO]]&gt;0,1,0)</f>
        <v>0</v>
      </c>
      <c r="Q264" s="397" t="str">
        <f>_xlfn.XLOOKUP(Chitieu[[#This Row],[Tỉnh]],Table9[Tỉnh cũ],Table9[Giám Sát])</f>
        <v>Nguyễn Thành Dân</v>
      </c>
      <c r="R264" s="397" t="str">
        <f>_xlfn.XLOOKUP(Chitieu[[#This Row],[Tỉnh]],Table9[Tỉnh cũ],Table9[Thị Trường])</f>
        <v>Lâm Đỗ Anh Hào</v>
      </c>
      <c r="S264" s="397" t="str">
        <f>_xlfn.XLOOKUP(Chitieu[[#This Row],[Tỉnh]],Table9[Tỉnh cũ],Table9[Khu vực])</f>
        <v>Miền Tây 1</v>
      </c>
      <c r="T264" s="397" t="str">
        <f>IF(Chitieu[[#This Row],[Trạm/DTR]]="DTR","DTR","Trạm")</f>
        <v>Trạm</v>
      </c>
      <c r="U264" s="397" t="str">
        <f>IF(Chitieu[[#This Row],[Trạm/DTR]]="DTR",_xlfn.XLOOKUP(Chitieu[[#This Row],[ID NCC]],DS_NCC_DTR[ID NCC],DS_NCC_DTR[Tỉnh cũ]),_xlfn.XLOOKUP(Chitieu[[#This Row],[ID NCC]],Data_TongTram2[ID NCC],Data_TongTram2[Tỉnh cũ]))</f>
        <v>Tiền Giang</v>
      </c>
    </row>
    <row r="265" spans="1:21" hidden="1" x14ac:dyDescent="0.3">
      <c r="A265" s="211" t="s">
        <v>608</v>
      </c>
      <c r="B265" s="211" t="str">
        <f>IF(Chitieu[[#This Row],[Trạm/DTR]]="DTR","",_xlfn.XLOOKUP(Chitieu[[#This Row],[Trạm/DTR]],Table16[Trạm],Table16[[Admin ]]))</f>
        <v>Nguyễn Thị Ngọc Bích</v>
      </c>
      <c r="C265" s="211" t="str">
        <f>IF(Chitieu[[#This Row],[Trạm/DTR]]="DTR",_xlfn.XLOOKUP(Chitieu[[#This Row],[ID NCC]],DS_NCC_DTR[ID NCC],DS_NCC_DTR[Admin miền]),_xlfn.XLOOKUP(Chitieu[[#This Row],[ID NCC]],Data_TongTram2[ID NCC],Data_TongTram2[Admin Miền]))</f>
        <v>Phạm Thị Thúy Duy</v>
      </c>
      <c r="D265" s="211" t="s">
        <v>988</v>
      </c>
      <c r="E265" s="211" t="str">
        <f>IF(Chitieu[[#This Row],[Trạm/DTR]]="DTR",_xlfn.XLOOKUP(Chitieu[[#This Row],[ID NCC]],DS_NCC_DTR[ID NCC],DS_NCC_DTR[Tên NCC]),_xlfn.XLOOKUP(Chitieu[[#This Row],[ID NCC]],Data_TongTram2[ID NCC],Data_TongTram2[Tên NCC]))</f>
        <v>Phước Song Thuận</v>
      </c>
      <c r="F265" s="211" t="str">
        <f>Chitieu[[#This Row],[ID NCC]]&amp;Chitieu[[#This Row],[Trạm/DTR]]</f>
        <v>001J3000007a6RPIAYKhánh Nga</v>
      </c>
      <c r="G265" s="211" t="s">
        <v>81</v>
      </c>
      <c r="H265" s="211" t="str">
        <f>_xlfn.XLOOKUP(Chitieu[[#This Row],[Loại hàng]],Table59[Column1],Table59[Qui đổi])</f>
        <v>PET chai</v>
      </c>
      <c r="I265" s="211">
        <v>1</v>
      </c>
      <c r="K265" s="211">
        <f>SUMIFS(Table10[Sản lượng Tấn],Table10[Ghi chú],Chitieu[[#This Row],[qui đổi ]],Table10[Column1],Chitieu[[#This Row],[Column1]])</f>
        <v>0</v>
      </c>
      <c r="L265" s="396">
        <f>IFERROR((Chitieu[[#This Row],[Thực hiện]]/Chitieu[[#This Row],[Chỉ tiêu]]),0)</f>
        <v>0</v>
      </c>
      <c r="M265" s="396">
        <f>IFERROR((Chitieu[[#This Row],[Thực hiện]]/Chitieu[[#This Row],[PO]]),0)</f>
        <v>0</v>
      </c>
      <c r="N265" s="397">
        <f>IF(Chitieu[[#This Row],[PO Đạt 90%]]&gt;=90%,1,0)</f>
        <v>0</v>
      </c>
      <c r="O265" s="397">
        <f>IF(COUNTIFS($E$4:E265,E265,$A$4:A265,"Trạm")=1,1,0)</f>
        <v>0</v>
      </c>
      <c r="P265" s="397">
        <f>IF(Chitieu[[#This Row],[PO]]&gt;0,1,0)</f>
        <v>0</v>
      </c>
      <c r="Q265" s="397" t="str">
        <f>_xlfn.XLOOKUP(Chitieu[[#This Row],[Tỉnh]],Table9[Tỉnh cũ],Table9[Giám Sát])</f>
        <v>Nguyễn Thành Dân</v>
      </c>
      <c r="R265" s="397" t="str">
        <f>_xlfn.XLOOKUP(Chitieu[[#This Row],[Tỉnh]],Table9[Tỉnh cũ],Table9[Thị Trường])</f>
        <v>Lâm Đỗ Anh Hào</v>
      </c>
      <c r="S265" s="397" t="str">
        <f>_xlfn.XLOOKUP(Chitieu[[#This Row],[Tỉnh]],Table9[Tỉnh cũ],Table9[Khu vực])</f>
        <v>Miền Tây 1</v>
      </c>
      <c r="T265" s="397" t="str">
        <f>IF(Chitieu[[#This Row],[Trạm/DTR]]="DTR","DTR","Trạm")</f>
        <v>Trạm</v>
      </c>
      <c r="U265" s="397" t="str">
        <f>IF(Chitieu[[#This Row],[Trạm/DTR]]="DTR",_xlfn.XLOOKUP(Chitieu[[#This Row],[ID NCC]],DS_NCC_DTR[ID NCC],DS_NCC_DTR[Tỉnh cũ]),_xlfn.XLOOKUP(Chitieu[[#This Row],[ID NCC]],Data_TongTram2[ID NCC],Data_TongTram2[Tỉnh cũ]))</f>
        <v>Tiền Giang</v>
      </c>
    </row>
    <row r="266" spans="1:21" hidden="1" x14ac:dyDescent="0.3">
      <c r="A266" s="211" t="s">
        <v>608</v>
      </c>
      <c r="B266" s="211" t="str">
        <f>IF(Chitieu[[#This Row],[Trạm/DTR]]="DTR","",_xlfn.XLOOKUP(Chitieu[[#This Row],[Trạm/DTR]],Table16[Trạm],Table16[[Admin ]]))</f>
        <v>Nguyễn Thị Ngọc Bích</v>
      </c>
      <c r="C266" s="211" t="str">
        <f>IF(Chitieu[[#This Row],[Trạm/DTR]]="DTR",_xlfn.XLOOKUP(Chitieu[[#This Row],[ID NCC]],DS_NCC_DTR[ID NCC],DS_NCC_DTR[Admin miền]),_xlfn.XLOOKUP(Chitieu[[#This Row],[ID NCC]],Data_TongTram2[ID NCC],Data_TongTram2[Admin Miền]))</f>
        <v>Phạm Thị Thúy Duy</v>
      </c>
      <c r="D266" s="211" t="s">
        <v>984</v>
      </c>
      <c r="E266" s="211" t="str">
        <f>IF(Chitieu[[#This Row],[Trạm/DTR]]="DTR",_xlfn.XLOOKUP(Chitieu[[#This Row],[ID NCC]],DS_NCC_DTR[ID NCC],DS_NCC_DTR[Tên NCC]),_xlfn.XLOOKUP(Chitieu[[#This Row],[ID NCC]],Data_TongTram2[ID NCC],Data_TongTram2[Tên NCC]))</f>
        <v>Anh Chí Chợ Gạo</v>
      </c>
      <c r="F266" s="211" t="str">
        <f>Chitieu[[#This Row],[ID NCC]]&amp;Chitieu[[#This Row],[Trạm/DTR]]</f>
        <v>001J3000007a6S7IAIKhánh Nga</v>
      </c>
      <c r="G266" s="211" t="s">
        <v>81</v>
      </c>
      <c r="H266" s="211" t="str">
        <f>_xlfn.XLOOKUP(Chitieu[[#This Row],[Loại hàng]],Table59[Column1],Table59[Qui đổi])</f>
        <v>PET chai</v>
      </c>
      <c r="I266" s="211">
        <v>1</v>
      </c>
      <c r="K266" s="211">
        <f>SUMIFS(Table10[Sản lượng Tấn],Table10[Ghi chú],Chitieu[[#This Row],[qui đổi ]],Table10[Column1],Chitieu[[#This Row],[Column1]])</f>
        <v>0</v>
      </c>
      <c r="L266" s="396">
        <f>IFERROR((Chitieu[[#This Row],[Thực hiện]]/Chitieu[[#This Row],[Chỉ tiêu]]),0)</f>
        <v>0</v>
      </c>
      <c r="M266" s="396">
        <f>IFERROR((Chitieu[[#This Row],[Thực hiện]]/Chitieu[[#This Row],[PO]]),0)</f>
        <v>0</v>
      </c>
      <c r="N266" s="397">
        <f>IF(Chitieu[[#This Row],[PO Đạt 90%]]&gt;=90%,1,0)</f>
        <v>0</v>
      </c>
      <c r="O266" s="397">
        <f>IF(COUNTIFS($E$4:E266,E266,$A$4:A266,"Trạm")=1,1,0)</f>
        <v>0</v>
      </c>
      <c r="P266" s="397">
        <f>IF(Chitieu[[#This Row],[PO]]&gt;0,1,0)</f>
        <v>0</v>
      </c>
      <c r="Q266" s="397" t="str">
        <f>_xlfn.XLOOKUP(Chitieu[[#This Row],[Tỉnh]],Table9[Tỉnh cũ],Table9[Giám Sát])</f>
        <v>Nguyễn Thành Dân</v>
      </c>
      <c r="R266" s="397" t="str">
        <f>_xlfn.XLOOKUP(Chitieu[[#This Row],[Tỉnh]],Table9[Tỉnh cũ],Table9[Thị Trường])</f>
        <v>Lâm Đỗ Anh Hào</v>
      </c>
      <c r="S266" s="397" t="str">
        <f>_xlfn.XLOOKUP(Chitieu[[#This Row],[Tỉnh]],Table9[Tỉnh cũ],Table9[Khu vực])</f>
        <v>Miền Tây 1</v>
      </c>
      <c r="T266" s="397" t="str">
        <f>IF(Chitieu[[#This Row],[Trạm/DTR]]="DTR","DTR","Trạm")</f>
        <v>Trạm</v>
      </c>
      <c r="U266" s="397" t="str">
        <f>IF(Chitieu[[#This Row],[Trạm/DTR]]="DTR",_xlfn.XLOOKUP(Chitieu[[#This Row],[ID NCC]],DS_NCC_DTR[ID NCC],DS_NCC_DTR[Tỉnh cũ]),_xlfn.XLOOKUP(Chitieu[[#This Row],[ID NCC]],Data_TongTram2[ID NCC],Data_TongTram2[Tỉnh cũ]))</f>
        <v>Tiền Giang</v>
      </c>
    </row>
    <row r="267" spans="1:21" hidden="1" x14ac:dyDescent="0.3">
      <c r="A267" s="211" t="s">
        <v>608</v>
      </c>
      <c r="B267" s="211" t="str">
        <f>IF(Chitieu[[#This Row],[Trạm/DTR]]="DTR","",_xlfn.XLOOKUP(Chitieu[[#This Row],[Trạm/DTR]],Table16[Trạm],Table16[[Admin ]]))</f>
        <v>Nguyễn Thị Ngọc Bích</v>
      </c>
      <c r="C267" s="211" t="str">
        <f>IF(Chitieu[[#This Row],[Trạm/DTR]]="DTR",_xlfn.XLOOKUP(Chitieu[[#This Row],[ID NCC]],DS_NCC_DTR[ID NCC],DS_NCC_DTR[Admin miền]),_xlfn.XLOOKUP(Chitieu[[#This Row],[ID NCC]],Data_TongTram2[ID NCC],Data_TongTram2[Admin Miền]))</f>
        <v>Phạm Thị Thúy Duy</v>
      </c>
      <c r="D267" s="211" t="s">
        <v>681</v>
      </c>
      <c r="E267" s="211" t="str">
        <f>IF(Chitieu[[#This Row],[Trạm/DTR]]="DTR",_xlfn.XLOOKUP(Chitieu[[#This Row],[ID NCC]],DS_NCC_DTR[ID NCC],DS_NCC_DTR[Tên NCC]),_xlfn.XLOOKUP(Chitieu[[#This Row],[ID NCC]],Data_TongTram2[ID NCC],Data_TongTram2[Tên NCC]))</f>
        <v>Anh Lạc Trung Lương</v>
      </c>
      <c r="F267" s="211" t="str">
        <f>Chitieu[[#This Row],[ID NCC]]&amp;Chitieu[[#This Row],[Trạm/DTR]]</f>
        <v>001J3000007XN2cIAGKhánh Nga</v>
      </c>
      <c r="G267" s="211" t="s">
        <v>81</v>
      </c>
      <c r="H267" s="211" t="str">
        <f>_xlfn.XLOOKUP(Chitieu[[#This Row],[Loại hàng]],Table59[Column1],Table59[Qui đổi])</f>
        <v>PET chai</v>
      </c>
      <c r="I267" s="211">
        <v>2</v>
      </c>
      <c r="K267" s="211">
        <f>SUMIFS(Table10[Sản lượng Tấn],Table10[Ghi chú],Chitieu[[#This Row],[qui đổi ]],Table10[Column1],Chitieu[[#This Row],[Column1]])</f>
        <v>0.432</v>
      </c>
      <c r="L267" s="396">
        <f>IFERROR((Chitieu[[#This Row],[Thực hiện]]/Chitieu[[#This Row],[Chỉ tiêu]]),0)</f>
        <v>0.216</v>
      </c>
      <c r="M267" s="396">
        <f>IFERROR((Chitieu[[#This Row],[Thực hiện]]/Chitieu[[#This Row],[PO]]),0)</f>
        <v>0</v>
      </c>
      <c r="N267" s="397">
        <f>IF(Chitieu[[#This Row],[PO Đạt 90%]]&gt;=90%,1,0)</f>
        <v>0</v>
      </c>
      <c r="O267" s="397">
        <f>IF(COUNTIFS($E$4:E267,E267,$A$4:A267,"Trạm")=1,1,0)</f>
        <v>0</v>
      </c>
      <c r="P267" s="397">
        <f>IF(Chitieu[[#This Row],[PO]]&gt;0,1,0)</f>
        <v>0</v>
      </c>
      <c r="Q267" s="397" t="str">
        <f>_xlfn.XLOOKUP(Chitieu[[#This Row],[Tỉnh]],Table9[Tỉnh cũ],Table9[Giám Sát])</f>
        <v>Nguyễn Thành Dân</v>
      </c>
      <c r="R267" s="397" t="str">
        <f>_xlfn.XLOOKUP(Chitieu[[#This Row],[Tỉnh]],Table9[Tỉnh cũ],Table9[Thị Trường])</f>
        <v>Lâm Đỗ Anh Hào</v>
      </c>
      <c r="S267" s="397" t="str">
        <f>_xlfn.XLOOKUP(Chitieu[[#This Row],[Tỉnh]],Table9[Tỉnh cũ],Table9[Khu vực])</f>
        <v>Miền Tây 1</v>
      </c>
      <c r="T267" s="397" t="str">
        <f>IF(Chitieu[[#This Row],[Trạm/DTR]]="DTR","DTR","Trạm")</f>
        <v>Trạm</v>
      </c>
      <c r="U267" s="397" t="str">
        <f>IF(Chitieu[[#This Row],[Trạm/DTR]]="DTR",_xlfn.XLOOKUP(Chitieu[[#This Row],[ID NCC]],DS_NCC_DTR[ID NCC],DS_NCC_DTR[Tỉnh cũ]),_xlfn.XLOOKUP(Chitieu[[#This Row],[ID NCC]],Data_TongTram2[ID NCC],Data_TongTram2[Tỉnh cũ]))</f>
        <v>Tiền Giang</v>
      </c>
    </row>
    <row r="268" spans="1:21" hidden="1" x14ac:dyDescent="0.3">
      <c r="A268" s="211" t="s">
        <v>608</v>
      </c>
      <c r="B268" s="211" t="str">
        <f>IF(Chitieu[[#This Row],[Trạm/DTR]]="DTR","",_xlfn.XLOOKUP(Chitieu[[#This Row],[Trạm/DTR]],Table16[Trạm],Table16[[Admin ]]))</f>
        <v>Nguyễn Thị Ngọc Bích</v>
      </c>
      <c r="C268" s="211" t="str">
        <f>IF(Chitieu[[#This Row],[Trạm/DTR]]="DTR",_xlfn.XLOOKUP(Chitieu[[#This Row],[ID NCC]],DS_NCC_DTR[ID NCC],DS_NCC_DTR[Admin miền]),_xlfn.XLOOKUP(Chitieu[[#This Row],[ID NCC]],Data_TongTram2[ID NCC],Data_TongTram2[Admin Miền]))</f>
        <v>Phạm Thị Thúy Duy</v>
      </c>
      <c r="D268" s="211" t="s">
        <v>660</v>
      </c>
      <c r="E268" s="211" t="str">
        <f>IF(Chitieu[[#This Row],[Trạm/DTR]]="DTR",_xlfn.XLOOKUP(Chitieu[[#This Row],[ID NCC]],DS_NCC_DTR[ID NCC],DS_NCC_DTR[Tên NCC]),_xlfn.XLOOKUP(Chitieu[[#This Row],[ID NCC]],Data_TongTram2[ID NCC],Data_TongTram2[Tên NCC]))</f>
        <v>Anh Tí Tân Phước</v>
      </c>
      <c r="F268" s="211" t="str">
        <f>Chitieu[[#This Row],[ID NCC]]&amp;Chitieu[[#This Row],[Trạm/DTR]]</f>
        <v>001J3000009Bi6oIACKhánh Nga</v>
      </c>
      <c r="G268" s="211" t="s">
        <v>81</v>
      </c>
      <c r="H268" s="211" t="str">
        <f>_xlfn.XLOOKUP(Chitieu[[#This Row],[Loại hàng]],Table59[Column1],Table59[Qui đổi])</f>
        <v>PET chai</v>
      </c>
      <c r="I268" s="211">
        <v>3</v>
      </c>
      <c r="K268" s="211">
        <f>SUMIFS(Table10[Sản lượng Tấn],Table10[Ghi chú],Chitieu[[#This Row],[qui đổi ]],Table10[Column1],Chitieu[[#This Row],[Column1]])</f>
        <v>0</v>
      </c>
      <c r="L268" s="396">
        <f>IFERROR((Chitieu[[#This Row],[Thực hiện]]/Chitieu[[#This Row],[Chỉ tiêu]]),0)</f>
        <v>0</v>
      </c>
      <c r="M268" s="396">
        <f>IFERROR((Chitieu[[#This Row],[Thực hiện]]/Chitieu[[#This Row],[PO]]),0)</f>
        <v>0</v>
      </c>
      <c r="N268" s="397">
        <f>IF(Chitieu[[#This Row],[PO Đạt 90%]]&gt;=90%,1,0)</f>
        <v>0</v>
      </c>
      <c r="O268" s="397">
        <f>IF(COUNTIFS($E$4:E268,E268,$A$4:A268,"Trạm")=1,1,0)</f>
        <v>0</v>
      </c>
      <c r="P268" s="397">
        <f>IF(Chitieu[[#This Row],[PO]]&gt;0,1,0)</f>
        <v>0</v>
      </c>
      <c r="Q268" s="397" t="str">
        <f>_xlfn.XLOOKUP(Chitieu[[#This Row],[Tỉnh]],Table9[Tỉnh cũ],Table9[Giám Sát])</f>
        <v>Nguyễn Thành Dân</v>
      </c>
      <c r="R268" s="397" t="str">
        <f>_xlfn.XLOOKUP(Chitieu[[#This Row],[Tỉnh]],Table9[Tỉnh cũ],Table9[Thị Trường])</f>
        <v>Lâm Đỗ Anh Hào</v>
      </c>
      <c r="S268" s="397" t="str">
        <f>_xlfn.XLOOKUP(Chitieu[[#This Row],[Tỉnh]],Table9[Tỉnh cũ],Table9[Khu vực])</f>
        <v>Miền Tây 1</v>
      </c>
      <c r="T268" s="397" t="str">
        <f>IF(Chitieu[[#This Row],[Trạm/DTR]]="DTR","DTR","Trạm")</f>
        <v>Trạm</v>
      </c>
      <c r="U268" s="397" t="str">
        <f>IF(Chitieu[[#This Row],[Trạm/DTR]]="DTR",_xlfn.XLOOKUP(Chitieu[[#This Row],[ID NCC]],DS_NCC_DTR[ID NCC],DS_NCC_DTR[Tỉnh cũ]),_xlfn.XLOOKUP(Chitieu[[#This Row],[ID NCC]],Data_TongTram2[ID NCC],Data_TongTram2[Tỉnh cũ]))</f>
        <v>Tiền Giang</v>
      </c>
    </row>
    <row r="269" spans="1:21" hidden="1" x14ac:dyDescent="0.3">
      <c r="A269" s="211" t="s">
        <v>608</v>
      </c>
      <c r="B269" s="211" t="str">
        <f>IF(Chitieu[[#This Row],[Trạm/DTR]]="DTR","",_xlfn.XLOOKUP(Chitieu[[#This Row],[Trạm/DTR]],Table16[Trạm],Table16[[Admin ]]))</f>
        <v>Nguyễn Thị Ngọc Bích</v>
      </c>
      <c r="C269" s="211" t="str">
        <f>IF(Chitieu[[#This Row],[Trạm/DTR]]="DTR",_xlfn.XLOOKUP(Chitieu[[#This Row],[ID NCC]],DS_NCC_DTR[ID NCC],DS_NCC_DTR[Admin miền]),_xlfn.XLOOKUP(Chitieu[[#This Row],[ID NCC]],Data_TongTram2[ID NCC],Data_TongTram2[Admin Miền]))</f>
        <v>Phạm Thị Thúy Duy</v>
      </c>
      <c r="D269" s="211" t="s">
        <v>469</v>
      </c>
      <c r="E269" s="211" t="str">
        <f>IF(Chitieu[[#This Row],[Trạm/DTR]]="DTR",_xlfn.XLOOKUP(Chitieu[[#This Row],[ID NCC]],DS_NCC_DTR[ID NCC],DS_NCC_DTR[Tên NCC]),_xlfn.XLOOKUP(Chitieu[[#This Row],[ID NCC]],Data_TongTram2[ID NCC],Data_TongTram2[Tên NCC]))</f>
        <v>Anh Tiến Long Định</v>
      </c>
      <c r="F269" s="211" t="str">
        <f>Chitieu[[#This Row],[ID NCC]]&amp;Chitieu[[#This Row],[Trạm/DTR]]</f>
        <v>001J3000009BxgQIASKhánh Nga</v>
      </c>
      <c r="G269" s="211" t="s">
        <v>81</v>
      </c>
      <c r="H269" s="211" t="str">
        <f>_xlfn.XLOOKUP(Chitieu[[#This Row],[Loại hàng]],Table59[Column1],Table59[Qui đổi])</f>
        <v>PET chai</v>
      </c>
      <c r="I269" s="211">
        <v>1</v>
      </c>
      <c r="K269" s="211">
        <f>SUMIFS(Table10[Sản lượng Tấn],Table10[Ghi chú],Chitieu[[#This Row],[qui đổi ]],Table10[Column1],Chitieu[[#This Row],[Column1]])</f>
        <v>0</v>
      </c>
      <c r="L269" s="396">
        <f>IFERROR((Chitieu[[#This Row],[Thực hiện]]/Chitieu[[#This Row],[Chỉ tiêu]]),0)</f>
        <v>0</v>
      </c>
      <c r="M269" s="396">
        <f>IFERROR((Chitieu[[#This Row],[Thực hiện]]/Chitieu[[#This Row],[PO]]),0)</f>
        <v>0</v>
      </c>
      <c r="N269" s="397">
        <f>IF(Chitieu[[#This Row],[PO Đạt 90%]]&gt;=90%,1,0)</f>
        <v>0</v>
      </c>
      <c r="O269" s="397">
        <f>IF(COUNTIFS($E$4:E269,E269,$A$4:A269,"Trạm")=1,1,0)</f>
        <v>0</v>
      </c>
      <c r="P269" s="397">
        <f>IF(Chitieu[[#This Row],[PO]]&gt;0,1,0)</f>
        <v>0</v>
      </c>
      <c r="Q269" s="397" t="str">
        <f>_xlfn.XLOOKUP(Chitieu[[#This Row],[Tỉnh]],Table9[Tỉnh cũ],Table9[Giám Sát])</f>
        <v>Nguyễn Thành Dân</v>
      </c>
      <c r="R269" s="397" t="str">
        <f>_xlfn.XLOOKUP(Chitieu[[#This Row],[Tỉnh]],Table9[Tỉnh cũ],Table9[Thị Trường])</f>
        <v>Lâm Đỗ Anh Hào</v>
      </c>
      <c r="S269" s="397" t="str">
        <f>_xlfn.XLOOKUP(Chitieu[[#This Row],[Tỉnh]],Table9[Tỉnh cũ],Table9[Khu vực])</f>
        <v>Miền Tây 1</v>
      </c>
      <c r="T269" s="397" t="str">
        <f>IF(Chitieu[[#This Row],[Trạm/DTR]]="DTR","DTR","Trạm")</f>
        <v>Trạm</v>
      </c>
      <c r="U269" s="397" t="str">
        <f>IF(Chitieu[[#This Row],[Trạm/DTR]]="DTR",_xlfn.XLOOKUP(Chitieu[[#This Row],[ID NCC]],DS_NCC_DTR[ID NCC],DS_NCC_DTR[Tỉnh cũ]),_xlfn.XLOOKUP(Chitieu[[#This Row],[ID NCC]],Data_TongTram2[ID NCC],Data_TongTram2[Tỉnh cũ]))</f>
        <v>Tiền Giang</v>
      </c>
    </row>
    <row r="270" spans="1:21" hidden="1" x14ac:dyDescent="0.3">
      <c r="A270" s="211" t="s">
        <v>608</v>
      </c>
      <c r="B270" s="211" t="str">
        <f>IF(Chitieu[[#This Row],[Trạm/DTR]]="DTR","",_xlfn.XLOOKUP(Chitieu[[#This Row],[Trạm/DTR]],Table16[Trạm],Table16[[Admin ]]))</f>
        <v>Nguyễn Thị Ngọc Bích</v>
      </c>
      <c r="C270" s="211" t="str">
        <f>IF(Chitieu[[#This Row],[Trạm/DTR]]="DTR",_xlfn.XLOOKUP(Chitieu[[#This Row],[ID NCC]],DS_NCC_DTR[ID NCC],DS_NCC_DTR[Admin miền]),_xlfn.XLOOKUP(Chitieu[[#This Row],[ID NCC]],Data_TongTram2[ID NCC],Data_TongTram2[Admin Miền]))</f>
        <v>Phạm Thị Thúy Duy</v>
      </c>
      <c r="D270" s="211" t="s">
        <v>404</v>
      </c>
      <c r="E270" s="211" t="str">
        <f>IF(Chitieu[[#This Row],[Trạm/DTR]]="DTR",_xlfn.XLOOKUP(Chitieu[[#This Row],[ID NCC]],DS_NCC_DTR[ID NCC],DS_NCC_DTR[Tên NCC]),_xlfn.XLOOKUP(Chitieu[[#This Row],[ID NCC]],Data_TongTram2[ID NCC],Data_TongTram2[Tên NCC]))</f>
        <v>Anh Trí Cẩm Sơn</v>
      </c>
      <c r="F270" s="211" t="str">
        <f>Chitieu[[#This Row],[ID NCC]]&amp;Chitieu[[#This Row],[Trạm/DTR]]</f>
        <v>001J300000DJ1VEIA1Khánh Nga</v>
      </c>
      <c r="G270" s="211" t="s">
        <v>81</v>
      </c>
      <c r="H270" s="211" t="str">
        <f>_xlfn.XLOOKUP(Chitieu[[#This Row],[Loại hàng]],Table59[Column1],Table59[Qui đổi])</f>
        <v>PET chai</v>
      </c>
      <c r="I270" s="211">
        <v>2</v>
      </c>
      <c r="K270" s="211">
        <f>SUMIFS(Table10[Sản lượng Tấn],Table10[Ghi chú],Chitieu[[#This Row],[qui đổi ]],Table10[Column1],Chitieu[[#This Row],[Column1]])</f>
        <v>2.2389999999999999</v>
      </c>
      <c r="L270" s="396">
        <f>IFERROR((Chitieu[[#This Row],[Thực hiện]]/Chitieu[[#This Row],[Chỉ tiêu]]),0)</f>
        <v>1.1194999999999999</v>
      </c>
      <c r="M270" s="396">
        <f>IFERROR((Chitieu[[#This Row],[Thực hiện]]/Chitieu[[#This Row],[PO]]),0)</f>
        <v>0</v>
      </c>
      <c r="N270" s="397">
        <f>IF(Chitieu[[#This Row],[PO Đạt 90%]]&gt;=90%,1,0)</f>
        <v>0</v>
      </c>
      <c r="O270" s="397">
        <f>IF(COUNTIFS($E$4:E270,E270,$A$4:A270,"Trạm")=1,1,0)</f>
        <v>0</v>
      </c>
      <c r="P270" s="397">
        <f>IF(Chitieu[[#This Row],[PO]]&gt;0,1,0)</f>
        <v>0</v>
      </c>
      <c r="Q270" s="397" t="str">
        <f>_xlfn.XLOOKUP(Chitieu[[#This Row],[Tỉnh]],Table9[Tỉnh cũ],Table9[Giám Sát])</f>
        <v>Nguyễn Thành Dân</v>
      </c>
      <c r="R270" s="397" t="str">
        <f>_xlfn.XLOOKUP(Chitieu[[#This Row],[Tỉnh]],Table9[Tỉnh cũ],Table9[Thị Trường])</f>
        <v>Lâm Đỗ Anh Hào</v>
      </c>
      <c r="S270" s="397" t="str">
        <f>_xlfn.XLOOKUP(Chitieu[[#This Row],[Tỉnh]],Table9[Tỉnh cũ],Table9[Khu vực])</f>
        <v>Miền Tây 1</v>
      </c>
      <c r="T270" s="397" t="str">
        <f>IF(Chitieu[[#This Row],[Trạm/DTR]]="DTR","DTR","Trạm")</f>
        <v>Trạm</v>
      </c>
      <c r="U270" s="397" t="str">
        <f>IF(Chitieu[[#This Row],[Trạm/DTR]]="DTR",_xlfn.XLOOKUP(Chitieu[[#This Row],[ID NCC]],DS_NCC_DTR[ID NCC],DS_NCC_DTR[Tỉnh cũ]),_xlfn.XLOOKUP(Chitieu[[#This Row],[ID NCC]],Data_TongTram2[ID NCC],Data_TongTram2[Tỉnh cũ]))</f>
        <v>Tiền Giang</v>
      </c>
    </row>
    <row r="271" spans="1:21" hidden="1" x14ac:dyDescent="0.3">
      <c r="A271" s="211" t="s">
        <v>608</v>
      </c>
      <c r="B271" s="211" t="str">
        <f>IF(Chitieu[[#This Row],[Trạm/DTR]]="DTR","",_xlfn.XLOOKUP(Chitieu[[#This Row],[Trạm/DTR]],Table16[Trạm],Table16[[Admin ]]))</f>
        <v>Nguyễn Thị Ngọc Bích</v>
      </c>
      <c r="C271" s="211" t="str">
        <f>IF(Chitieu[[#This Row],[Trạm/DTR]]="DTR",_xlfn.XLOOKUP(Chitieu[[#This Row],[ID NCC]],DS_NCC_DTR[ID NCC],DS_NCC_DTR[Admin miền]),_xlfn.XLOOKUP(Chitieu[[#This Row],[ID NCC]],Data_TongTram2[ID NCC],Data_TongTram2[Admin Miền]))</f>
        <v>Phạm Thị Thúy Duy</v>
      </c>
      <c r="D271" s="211" t="s">
        <v>478</v>
      </c>
      <c r="E271" s="211" t="str">
        <f>IF(Chitieu[[#This Row],[Trạm/DTR]]="DTR",_xlfn.XLOOKUP(Chitieu[[#This Row],[ID NCC]],DS_NCC_DTR[ID NCC],DS_NCC_DTR[Tên NCC]),_xlfn.XLOOKUP(Chitieu[[#This Row],[ID NCC]],Data_TongTram2[ID NCC],Data_TongTram2[Tên NCC]))</f>
        <v>Anh Kiệt Gò Công</v>
      </c>
      <c r="F271" s="211" t="str">
        <f>Chitieu[[#This Row],[ID NCC]]&amp;Chitieu[[#This Row],[Trạm/DTR]]</f>
        <v>001J300000DJ1WCIA1Khánh Nga</v>
      </c>
      <c r="G271" s="211" t="s">
        <v>81</v>
      </c>
      <c r="H271" s="211" t="str">
        <f>_xlfn.XLOOKUP(Chitieu[[#This Row],[Loại hàng]],Table59[Column1],Table59[Qui đổi])</f>
        <v>PET chai</v>
      </c>
      <c r="I271" s="211">
        <v>2</v>
      </c>
      <c r="K271" s="211">
        <f>SUMIFS(Table10[Sản lượng Tấn],Table10[Ghi chú],Chitieu[[#This Row],[qui đổi ]],Table10[Column1],Chitieu[[#This Row],[Column1]])</f>
        <v>0</v>
      </c>
      <c r="L271" s="396">
        <f>IFERROR((Chitieu[[#This Row],[Thực hiện]]/Chitieu[[#This Row],[Chỉ tiêu]]),0)</f>
        <v>0</v>
      </c>
      <c r="M271" s="396">
        <f>IFERROR((Chitieu[[#This Row],[Thực hiện]]/Chitieu[[#This Row],[PO]]),0)</f>
        <v>0</v>
      </c>
      <c r="N271" s="397">
        <f>IF(Chitieu[[#This Row],[PO Đạt 90%]]&gt;=90%,1,0)</f>
        <v>0</v>
      </c>
      <c r="O271" s="397">
        <f>IF(COUNTIFS($E$4:E271,E271,$A$4:A271,"Trạm")=1,1,0)</f>
        <v>0</v>
      </c>
      <c r="P271" s="397">
        <f>IF(Chitieu[[#This Row],[PO]]&gt;0,1,0)</f>
        <v>0</v>
      </c>
      <c r="Q271" s="397" t="str">
        <f>_xlfn.XLOOKUP(Chitieu[[#This Row],[Tỉnh]],Table9[Tỉnh cũ],Table9[Giám Sát])</f>
        <v>Nguyễn Thành Dân</v>
      </c>
      <c r="R271" s="397" t="str">
        <f>_xlfn.XLOOKUP(Chitieu[[#This Row],[Tỉnh]],Table9[Tỉnh cũ],Table9[Thị Trường])</f>
        <v>Lâm Đỗ Anh Hào</v>
      </c>
      <c r="S271" s="397" t="str">
        <f>_xlfn.XLOOKUP(Chitieu[[#This Row],[Tỉnh]],Table9[Tỉnh cũ],Table9[Khu vực])</f>
        <v>Miền Tây 1</v>
      </c>
      <c r="T271" s="397" t="str">
        <f>IF(Chitieu[[#This Row],[Trạm/DTR]]="DTR","DTR","Trạm")</f>
        <v>Trạm</v>
      </c>
      <c r="U271" s="397" t="str">
        <f>IF(Chitieu[[#This Row],[Trạm/DTR]]="DTR",_xlfn.XLOOKUP(Chitieu[[#This Row],[ID NCC]],DS_NCC_DTR[ID NCC],DS_NCC_DTR[Tỉnh cũ]),_xlfn.XLOOKUP(Chitieu[[#This Row],[ID NCC]],Data_TongTram2[ID NCC],Data_TongTram2[Tỉnh cũ]))</f>
        <v>Tiền Giang</v>
      </c>
    </row>
    <row r="272" spans="1:21" hidden="1" x14ac:dyDescent="0.3">
      <c r="A272" s="211" t="s">
        <v>608</v>
      </c>
      <c r="B272" s="211" t="str">
        <f>IF(Chitieu[[#This Row],[Trạm/DTR]]="DTR","",_xlfn.XLOOKUP(Chitieu[[#This Row],[Trạm/DTR]],Table16[Trạm],Table16[[Admin ]]))</f>
        <v>Nguyễn Thị Ngọc Bích</v>
      </c>
      <c r="C272" s="211" t="str">
        <f>IF(Chitieu[[#This Row],[Trạm/DTR]]="DTR",_xlfn.XLOOKUP(Chitieu[[#This Row],[ID NCC]],DS_NCC_DTR[ID NCC],DS_NCC_DTR[Admin miền]),_xlfn.XLOOKUP(Chitieu[[#This Row],[ID NCC]],Data_TongTram2[ID NCC],Data_TongTram2[Admin Miền]))</f>
        <v>Phạm Thị Thúy Duy</v>
      </c>
      <c r="D272" s="211" t="s">
        <v>458</v>
      </c>
      <c r="E272" s="211" t="str">
        <f>IF(Chitieu[[#This Row],[Trạm/DTR]]="DTR",_xlfn.XLOOKUP(Chitieu[[#This Row],[ID NCC]],DS_NCC_DTR[ID NCC],DS_NCC_DTR[Tên NCC]),_xlfn.XLOOKUP(Chitieu[[#This Row],[ID NCC]],Data_TongTram2[ID NCC],Data_TongTram2[Tên NCC]))</f>
        <v>Anh Thanh Cai Lậy</v>
      </c>
      <c r="F272" s="211" t="str">
        <f>Chitieu[[#This Row],[ID NCC]]&amp;Chitieu[[#This Row],[Trạm/DTR]]</f>
        <v>001J300000HZc2HIATKhánh Nga</v>
      </c>
      <c r="G272" s="211" t="s">
        <v>81</v>
      </c>
      <c r="H272" s="211" t="str">
        <f>_xlfn.XLOOKUP(Chitieu[[#This Row],[Loại hàng]],Table59[Column1],Table59[Qui đổi])</f>
        <v>PET chai</v>
      </c>
      <c r="I272" s="211">
        <v>2</v>
      </c>
      <c r="K272" s="211">
        <f>SUMIFS(Table10[Sản lượng Tấn],Table10[Ghi chú],Chitieu[[#This Row],[qui đổi ]],Table10[Column1],Chitieu[[#This Row],[Column1]])</f>
        <v>1.6</v>
      </c>
      <c r="L272" s="396">
        <f>IFERROR((Chitieu[[#This Row],[Thực hiện]]/Chitieu[[#This Row],[Chỉ tiêu]]),0)</f>
        <v>0.8</v>
      </c>
      <c r="M272" s="396">
        <f>IFERROR((Chitieu[[#This Row],[Thực hiện]]/Chitieu[[#This Row],[PO]]),0)</f>
        <v>0</v>
      </c>
      <c r="N272" s="397">
        <f>IF(Chitieu[[#This Row],[PO Đạt 90%]]&gt;=90%,1,0)</f>
        <v>0</v>
      </c>
      <c r="O272" s="397">
        <f>IF(COUNTIFS($E$4:E272,E272,$A$4:A272,"Trạm")=1,1,0)</f>
        <v>0</v>
      </c>
      <c r="P272" s="397">
        <f>IF(Chitieu[[#This Row],[PO]]&gt;0,1,0)</f>
        <v>0</v>
      </c>
      <c r="Q272" s="397" t="str">
        <f>_xlfn.XLOOKUP(Chitieu[[#This Row],[Tỉnh]],Table9[Tỉnh cũ],Table9[Giám Sát])</f>
        <v>Nguyễn Thành Dân</v>
      </c>
      <c r="R272" s="397" t="str">
        <f>_xlfn.XLOOKUP(Chitieu[[#This Row],[Tỉnh]],Table9[Tỉnh cũ],Table9[Thị Trường])</f>
        <v>Lâm Đỗ Anh Hào</v>
      </c>
      <c r="S272" s="397" t="str">
        <f>_xlfn.XLOOKUP(Chitieu[[#This Row],[Tỉnh]],Table9[Tỉnh cũ],Table9[Khu vực])</f>
        <v>Miền Tây 1</v>
      </c>
      <c r="T272" s="397" t="str">
        <f>IF(Chitieu[[#This Row],[Trạm/DTR]]="DTR","DTR","Trạm")</f>
        <v>Trạm</v>
      </c>
      <c r="U272" s="397" t="str">
        <f>IF(Chitieu[[#This Row],[Trạm/DTR]]="DTR",_xlfn.XLOOKUP(Chitieu[[#This Row],[ID NCC]],DS_NCC_DTR[ID NCC],DS_NCC_DTR[Tỉnh cũ]),_xlfn.XLOOKUP(Chitieu[[#This Row],[ID NCC]],Data_TongTram2[ID NCC],Data_TongTram2[Tỉnh cũ]))</f>
        <v>Tiền Giang</v>
      </c>
    </row>
    <row r="273" spans="1:21" hidden="1" x14ac:dyDescent="0.3">
      <c r="A273" s="211" t="s">
        <v>608</v>
      </c>
      <c r="B273" s="211" t="str">
        <f>IF(Chitieu[[#This Row],[Trạm/DTR]]="DTR","",_xlfn.XLOOKUP(Chitieu[[#This Row],[Trạm/DTR]],Table16[Trạm],Table16[[Admin ]]))</f>
        <v>Nguyễn Thị Ngọc Bích</v>
      </c>
      <c r="C273" s="211" t="str">
        <f>IF(Chitieu[[#This Row],[Trạm/DTR]]="DTR",_xlfn.XLOOKUP(Chitieu[[#This Row],[ID NCC]],DS_NCC_DTR[ID NCC],DS_NCC_DTR[Admin miền]),_xlfn.XLOOKUP(Chitieu[[#This Row],[ID NCC]],Data_TongTram2[ID NCC],Data_TongTram2[Admin Miền]))</f>
        <v>Phạm Thị Thúy Duy</v>
      </c>
      <c r="D273" s="211" t="s">
        <v>417</v>
      </c>
      <c r="E273" s="211" t="str">
        <f>IF(Chitieu[[#This Row],[Trạm/DTR]]="DTR",_xlfn.XLOOKUP(Chitieu[[#This Row],[ID NCC]],DS_NCC_DTR[ID NCC],DS_NCC_DTR[Tên NCC]),_xlfn.XLOOKUP(Chitieu[[#This Row],[ID NCC]],Data_TongTram2[ID NCC],Data_TongTram2[Tên NCC]))</f>
        <v>HKD Hà Long</v>
      </c>
      <c r="F273" s="211" t="str">
        <f>Chitieu[[#This Row],[ID NCC]]&amp;Chitieu[[#This Row],[Trạm/DTR]]</f>
        <v>001J3000002HM05IAGKhánh Nga</v>
      </c>
      <c r="G273" s="211" t="s">
        <v>81</v>
      </c>
      <c r="H273" s="211" t="str">
        <f>_xlfn.XLOOKUP(Chitieu[[#This Row],[Loại hàng]],Table59[Column1],Table59[Qui đổi])</f>
        <v>PET chai</v>
      </c>
      <c r="I273" s="211">
        <v>30</v>
      </c>
      <c r="K273" s="211">
        <f>SUMIFS(Table10[Sản lượng Tấn],Table10[Ghi chú],Chitieu[[#This Row],[qui đổi ]],Table10[Column1],Chitieu[[#This Row],[Column1]])</f>
        <v>28.916</v>
      </c>
      <c r="L273" s="396">
        <f>IFERROR((Chitieu[[#This Row],[Thực hiện]]/Chitieu[[#This Row],[Chỉ tiêu]]),0)</f>
        <v>0.96386666666666665</v>
      </c>
      <c r="M273" s="396">
        <f>IFERROR((Chitieu[[#This Row],[Thực hiện]]/Chitieu[[#This Row],[PO]]),0)</f>
        <v>0</v>
      </c>
      <c r="N273" s="397">
        <f>IF(Chitieu[[#This Row],[PO Đạt 90%]]&gt;=90%,1,0)</f>
        <v>0</v>
      </c>
      <c r="O273" s="397">
        <f>IF(COUNTIFS($E$4:E273,E273,$A$4:A273,"Trạm")=1,1,0)</f>
        <v>0</v>
      </c>
      <c r="P273" s="397">
        <f>IF(Chitieu[[#This Row],[PO]]&gt;0,1,0)</f>
        <v>0</v>
      </c>
      <c r="Q273" s="397" t="str">
        <f>_xlfn.XLOOKUP(Chitieu[[#This Row],[Tỉnh]],Table9[Tỉnh cũ],Table9[Giám Sát])</f>
        <v>Phạm Huỳnh Hữu Lộc</v>
      </c>
      <c r="R273" s="397" t="str">
        <f>_xlfn.XLOOKUP(Chitieu[[#This Row],[Tỉnh]],Table9[Tỉnh cũ],Table9[Thị Trường])</f>
        <v>Phạm Huỳnh Hữu Lộc</v>
      </c>
      <c r="S273" s="397" t="str">
        <f>_xlfn.XLOOKUP(Chitieu[[#This Row],[Tỉnh]],Table9[Tỉnh cũ],Table9[Khu vực])</f>
        <v>Miền Tây 2</v>
      </c>
      <c r="T273" s="397" t="str">
        <f>IF(Chitieu[[#This Row],[Trạm/DTR]]="DTR","DTR","Trạm")</f>
        <v>Trạm</v>
      </c>
      <c r="U273" s="397" t="str">
        <f>IF(Chitieu[[#This Row],[Trạm/DTR]]="DTR",_xlfn.XLOOKUP(Chitieu[[#This Row],[ID NCC]],DS_NCC_DTR[ID NCC],DS_NCC_DTR[Tỉnh cũ]),_xlfn.XLOOKUP(Chitieu[[#This Row],[ID NCC]],Data_TongTram2[ID NCC],Data_TongTram2[Tỉnh cũ]))</f>
        <v>An Giang</v>
      </c>
    </row>
    <row r="274" spans="1:21" hidden="1" x14ac:dyDescent="0.3">
      <c r="A274" s="211" t="s">
        <v>608</v>
      </c>
      <c r="B274" s="211" t="str">
        <f>IF(Chitieu[[#This Row],[Trạm/DTR]]="DTR","",_xlfn.XLOOKUP(Chitieu[[#This Row],[Trạm/DTR]],Table16[Trạm],Table16[[Admin ]]))</f>
        <v>Nguyễn Thị Ngọc Bích</v>
      </c>
      <c r="C274" s="211" t="str">
        <f>IF(Chitieu[[#This Row],[Trạm/DTR]]="DTR",_xlfn.XLOOKUP(Chitieu[[#This Row],[ID NCC]],DS_NCC_DTR[ID NCC],DS_NCC_DTR[Admin miền]),_xlfn.XLOOKUP(Chitieu[[#This Row],[ID NCC]],Data_TongTram2[ID NCC],Data_TongTram2[Admin Miền]))</f>
        <v>Phạm Thị Thúy Duy</v>
      </c>
      <c r="D274" s="211" t="s">
        <v>662</v>
      </c>
      <c r="E274" s="211" t="str">
        <f>IF(Chitieu[[#This Row],[Trạm/DTR]]="DTR",_xlfn.XLOOKUP(Chitieu[[#This Row],[ID NCC]],DS_NCC_DTR[ID NCC],DS_NCC_DTR[Tên NCC]),_xlfn.XLOOKUP(Chitieu[[#This Row],[ID NCC]],Data_TongTram2[ID NCC],Data_TongTram2[Tên NCC]))</f>
        <v>Trương Văn Toản</v>
      </c>
      <c r="F274" s="211" t="str">
        <f>Chitieu[[#This Row],[ID NCC]]&amp;Chitieu[[#This Row],[Trạm/DTR]]</f>
        <v>001dc00000hpqrpAAAKhánh Nga</v>
      </c>
      <c r="G274" s="211" t="s">
        <v>81</v>
      </c>
      <c r="H274" s="211" t="str">
        <f>_xlfn.XLOOKUP(Chitieu[[#This Row],[Loại hàng]],Table59[Column1],Table59[Qui đổi])</f>
        <v>PET chai</v>
      </c>
      <c r="I274" s="211">
        <v>20</v>
      </c>
      <c r="K274" s="211">
        <f>SUMIFS(Table10[Sản lượng Tấn],Table10[Ghi chú],Chitieu[[#This Row],[qui đổi ]],Table10[Column1],Chitieu[[#This Row],[Column1]])</f>
        <v>14.828999999999999</v>
      </c>
      <c r="L274" s="396">
        <f>IFERROR((Chitieu[[#This Row],[Thực hiện]]/Chitieu[[#This Row],[Chỉ tiêu]]),0)</f>
        <v>0.74144999999999994</v>
      </c>
      <c r="M274" s="396">
        <f>IFERROR((Chitieu[[#This Row],[Thực hiện]]/Chitieu[[#This Row],[PO]]),0)</f>
        <v>0</v>
      </c>
      <c r="N274" s="397">
        <f>IF(Chitieu[[#This Row],[PO Đạt 90%]]&gt;=90%,1,0)</f>
        <v>0</v>
      </c>
      <c r="O274" s="397">
        <f>IF(COUNTIFS($E$4:E274,E274,$A$4:A274,"Trạm")=1,1,0)</f>
        <v>0</v>
      </c>
      <c r="P274" s="397">
        <f>IF(Chitieu[[#This Row],[PO]]&gt;0,1,0)</f>
        <v>0</v>
      </c>
      <c r="Q274" s="397" t="str">
        <f>_xlfn.XLOOKUP(Chitieu[[#This Row],[Tỉnh]],Table9[Tỉnh cũ],Table9[Giám Sát])</f>
        <v>Phạm Huỳnh Hữu Lộc</v>
      </c>
      <c r="R274" s="397" t="str">
        <f>_xlfn.XLOOKUP(Chitieu[[#This Row],[Tỉnh]],Table9[Tỉnh cũ],Table9[Thị Trường])</f>
        <v>Thái Tân Văn</v>
      </c>
      <c r="S274" s="397" t="str">
        <f>_xlfn.XLOOKUP(Chitieu[[#This Row],[Tỉnh]],Table9[Tỉnh cũ],Table9[Khu vực])</f>
        <v>Miền Tây 2</v>
      </c>
      <c r="T274" s="397" t="str">
        <f>IF(Chitieu[[#This Row],[Trạm/DTR]]="DTR","DTR","Trạm")</f>
        <v>Trạm</v>
      </c>
      <c r="U274" s="397" t="str">
        <f>IF(Chitieu[[#This Row],[Trạm/DTR]]="DTR",_xlfn.XLOOKUP(Chitieu[[#This Row],[ID NCC]],DS_NCC_DTR[ID NCC],DS_NCC_DTR[Tỉnh cũ]),_xlfn.XLOOKUP(Chitieu[[#This Row],[ID NCC]],Data_TongTram2[ID NCC],Data_TongTram2[Tỉnh cũ]))</f>
        <v>Bạc Liêu</v>
      </c>
    </row>
    <row r="275" spans="1:21" hidden="1" x14ac:dyDescent="0.3">
      <c r="A275" s="211" t="s">
        <v>608</v>
      </c>
      <c r="B275" s="211" t="str">
        <f>IF(Chitieu[[#This Row],[Trạm/DTR]]="DTR","",_xlfn.XLOOKUP(Chitieu[[#This Row],[Trạm/DTR]],Table16[Trạm],Table16[[Admin ]]))</f>
        <v>Nguyễn Thị Ngọc Bích</v>
      </c>
      <c r="C275" s="211" t="str">
        <f>IF(Chitieu[[#This Row],[Trạm/DTR]]="DTR",_xlfn.XLOOKUP(Chitieu[[#This Row],[ID NCC]],DS_NCC_DTR[ID NCC],DS_NCC_DTR[Admin miền]),_xlfn.XLOOKUP(Chitieu[[#This Row],[ID NCC]],Data_TongTram2[ID NCC],Data_TongTram2[Admin Miền]))</f>
        <v>Phạm Thị Thúy Duy</v>
      </c>
      <c r="D275" s="211" t="s">
        <v>1040</v>
      </c>
      <c r="E275" s="211" t="str">
        <f>IF(Chitieu[[#This Row],[Trạm/DTR]]="DTR",_xlfn.XLOOKUP(Chitieu[[#This Row],[ID NCC]],DS_NCC_DTR[ID NCC],DS_NCC_DTR[Tên NCC]),_xlfn.XLOOKUP(Chitieu[[#This Row],[ID NCC]],Data_TongTram2[ID NCC],Data_TongTram2[Tên NCC]))</f>
        <v>Cô Kía Bạc Liêu</v>
      </c>
      <c r="F275" s="211" t="str">
        <f>Chitieu[[#This Row],[ID NCC]]&amp;Chitieu[[#This Row],[Trạm/DTR]]</f>
        <v>001J3000002HLZfIAOKhánh Nga</v>
      </c>
      <c r="G275" s="211" t="s">
        <v>81</v>
      </c>
      <c r="H275" s="211" t="str">
        <f>_xlfn.XLOOKUP(Chitieu[[#This Row],[Loại hàng]],Table59[Column1],Table59[Qui đổi])</f>
        <v>PET chai</v>
      </c>
      <c r="I275" s="211">
        <v>10</v>
      </c>
      <c r="K275" s="211">
        <f>SUMIFS(Table10[Sản lượng Tấn],Table10[Ghi chú],Chitieu[[#This Row],[qui đổi ]],Table10[Column1],Chitieu[[#This Row],[Column1]])</f>
        <v>20.728000000000002</v>
      </c>
      <c r="L275" s="396">
        <f>IFERROR((Chitieu[[#This Row],[Thực hiện]]/Chitieu[[#This Row],[Chỉ tiêu]]),0)</f>
        <v>2.0728</v>
      </c>
      <c r="M275" s="396">
        <f>IFERROR((Chitieu[[#This Row],[Thực hiện]]/Chitieu[[#This Row],[PO]]),0)</f>
        <v>0</v>
      </c>
      <c r="N275" s="397">
        <f>IF(Chitieu[[#This Row],[PO Đạt 90%]]&gt;=90%,1,0)</f>
        <v>0</v>
      </c>
      <c r="O275" s="397">
        <f>IF(COUNTIFS($E$4:E275,E275,$A$4:A275,"Trạm")=1,1,0)</f>
        <v>0</v>
      </c>
      <c r="P275" s="397">
        <f>IF(Chitieu[[#This Row],[PO]]&gt;0,1,0)</f>
        <v>0</v>
      </c>
      <c r="Q275" s="397" t="str">
        <f>_xlfn.XLOOKUP(Chitieu[[#This Row],[Tỉnh]],Table9[Tỉnh cũ],Table9[Giám Sát])</f>
        <v>Phạm Huỳnh Hữu Lộc</v>
      </c>
      <c r="R275" s="397" t="str">
        <f>_xlfn.XLOOKUP(Chitieu[[#This Row],[Tỉnh]],Table9[Tỉnh cũ],Table9[Thị Trường])</f>
        <v>Thái Tân Văn</v>
      </c>
      <c r="S275" s="397" t="str">
        <f>_xlfn.XLOOKUP(Chitieu[[#This Row],[Tỉnh]],Table9[Tỉnh cũ],Table9[Khu vực])</f>
        <v>Miền Tây 2</v>
      </c>
      <c r="T275" s="397" t="str">
        <f>IF(Chitieu[[#This Row],[Trạm/DTR]]="DTR","DTR","Trạm")</f>
        <v>Trạm</v>
      </c>
      <c r="U275" s="397" t="str">
        <f>IF(Chitieu[[#This Row],[Trạm/DTR]]="DTR",_xlfn.XLOOKUP(Chitieu[[#This Row],[ID NCC]],DS_NCC_DTR[ID NCC],DS_NCC_DTR[Tỉnh cũ]),_xlfn.XLOOKUP(Chitieu[[#This Row],[ID NCC]],Data_TongTram2[ID NCC],Data_TongTram2[Tỉnh cũ]))</f>
        <v>Bạc Liêu</v>
      </c>
    </row>
    <row r="276" spans="1:21" hidden="1" x14ac:dyDescent="0.3">
      <c r="A276" s="211" t="s">
        <v>608</v>
      </c>
      <c r="B276" s="211" t="str">
        <f>IF(Chitieu[[#This Row],[Trạm/DTR]]="DTR","",_xlfn.XLOOKUP(Chitieu[[#This Row],[Trạm/DTR]],Table16[Trạm],Table16[[Admin ]]))</f>
        <v>Nguyễn Thị Ngọc Bích</v>
      </c>
      <c r="C276" s="211" t="str">
        <f>IF(Chitieu[[#This Row],[Trạm/DTR]]="DTR",_xlfn.XLOOKUP(Chitieu[[#This Row],[ID NCC]],DS_NCC_DTR[ID NCC],DS_NCC_DTR[Admin miền]),_xlfn.XLOOKUP(Chitieu[[#This Row],[ID NCC]],Data_TongTram2[ID NCC],Data_TongTram2[Admin Miền]))</f>
        <v>Phạm Thị Thúy Duy</v>
      </c>
      <c r="D276" s="211" t="s">
        <v>774</v>
      </c>
      <c r="E276" s="211" t="str">
        <f>IF(Chitieu[[#This Row],[Trạm/DTR]]="DTR",_xlfn.XLOOKUP(Chitieu[[#This Row],[ID NCC]],DS_NCC_DTR[ID NCC],DS_NCC_DTR[Tên NCC]),_xlfn.XLOOKUP(Chitieu[[#This Row],[ID NCC]],Data_TongTram2[ID NCC],Data_TongTram2[Tên NCC]))</f>
        <v>Chị Linh Bến Tre</v>
      </c>
      <c r="F276" s="211" t="str">
        <f>Chitieu[[#This Row],[ID NCC]]&amp;Chitieu[[#This Row],[Trạm/DTR]]</f>
        <v>001dc00000tD809AACKhánh Nga</v>
      </c>
      <c r="G276" s="211" t="s">
        <v>81</v>
      </c>
      <c r="H276" s="211" t="str">
        <f>_xlfn.XLOOKUP(Chitieu[[#This Row],[Loại hàng]],Table59[Column1],Table59[Qui đổi])</f>
        <v>PET chai</v>
      </c>
      <c r="I276" s="211">
        <v>5</v>
      </c>
      <c r="K276" s="211">
        <f>SUMIFS(Table10[Sản lượng Tấn],Table10[Ghi chú],Chitieu[[#This Row],[qui đổi ]],Table10[Column1],Chitieu[[#This Row],[Column1]])</f>
        <v>0</v>
      </c>
      <c r="L276" s="396">
        <f>IFERROR((Chitieu[[#This Row],[Thực hiện]]/Chitieu[[#This Row],[Chỉ tiêu]]),0)</f>
        <v>0</v>
      </c>
      <c r="M276" s="396">
        <f>IFERROR((Chitieu[[#This Row],[Thực hiện]]/Chitieu[[#This Row],[PO]]),0)</f>
        <v>0</v>
      </c>
      <c r="N276" s="397">
        <f>IF(Chitieu[[#This Row],[PO Đạt 90%]]&gt;=90%,1,0)</f>
        <v>0</v>
      </c>
      <c r="O276" s="397">
        <f>IF(COUNTIFS($E$4:E276,E276,$A$4:A276,"Trạm")=1,1,0)</f>
        <v>0</v>
      </c>
      <c r="P276" s="397">
        <f>IF(Chitieu[[#This Row],[PO]]&gt;0,1,0)</f>
        <v>0</v>
      </c>
      <c r="Q276" s="397" t="str">
        <f>_xlfn.XLOOKUP(Chitieu[[#This Row],[Tỉnh]],Table9[Tỉnh cũ],Table9[Giám Sát])</f>
        <v>Phạm Huỳnh Hữu Lộc</v>
      </c>
      <c r="R276" s="397" t="str">
        <f>_xlfn.XLOOKUP(Chitieu[[#This Row],[Tỉnh]],Table9[Tỉnh cũ],Table9[Thị Trường])</f>
        <v>Lê Quốc Việt</v>
      </c>
      <c r="S276" s="397" t="str">
        <f>_xlfn.XLOOKUP(Chitieu[[#This Row],[Tỉnh]],Table9[Tỉnh cũ],Table9[Khu vực])</f>
        <v>Miền Tây 2</v>
      </c>
      <c r="T276" s="397" t="str">
        <f>IF(Chitieu[[#This Row],[Trạm/DTR]]="DTR","DTR","Trạm")</f>
        <v>Trạm</v>
      </c>
      <c r="U276" s="397" t="str">
        <f>IF(Chitieu[[#This Row],[Trạm/DTR]]="DTR",_xlfn.XLOOKUP(Chitieu[[#This Row],[ID NCC]],DS_NCC_DTR[ID NCC],DS_NCC_DTR[Tỉnh cũ]),_xlfn.XLOOKUP(Chitieu[[#This Row],[ID NCC]],Data_TongTram2[ID NCC],Data_TongTram2[Tỉnh cũ]))</f>
        <v>Bến Tre</v>
      </c>
    </row>
    <row r="277" spans="1:21" hidden="1" x14ac:dyDescent="0.3">
      <c r="A277" s="211" t="s">
        <v>608</v>
      </c>
      <c r="B277" s="211" t="str">
        <f>IF(Chitieu[[#This Row],[Trạm/DTR]]="DTR","",_xlfn.XLOOKUP(Chitieu[[#This Row],[Trạm/DTR]],Table16[Trạm],Table16[[Admin ]]))</f>
        <v>Nguyễn Thị Ngọc Bích</v>
      </c>
      <c r="C277" s="211" t="str">
        <f>IF(Chitieu[[#This Row],[Trạm/DTR]]="DTR",_xlfn.XLOOKUP(Chitieu[[#This Row],[ID NCC]],DS_NCC_DTR[ID NCC],DS_NCC_DTR[Admin miền]),_xlfn.XLOOKUP(Chitieu[[#This Row],[ID NCC]],Data_TongTram2[ID NCC],Data_TongTram2[Admin Miền]))</f>
        <v>Phạm Thị Thúy Duy</v>
      </c>
      <c r="D277" s="211" t="s">
        <v>1664</v>
      </c>
      <c r="E277" s="211" t="str">
        <f>IF(Chitieu[[#This Row],[Trạm/DTR]]="DTR",_xlfn.XLOOKUP(Chitieu[[#This Row],[ID NCC]],DS_NCC_DTR[ID NCC],DS_NCC_DTR[Tên NCC]),_xlfn.XLOOKUP(Chitieu[[#This Row],[ID NCC]],Data_TongTram2[ID NCC],Data_TongTram2[Tên NCC]))</f>
        <v>HKD Chung Bữu Lộc</v>
      </c>
      <c r="F277" s="211" t="str">
        <f>Chitieu[[#This Row],[ID NCC]]&amp;Chitieu[[#This Row],[Trạm/DTR]]</f>
        <v>001dc00001eyn4nAAAKhánh Nga</v>
      </c>
      <c r="G277" s="211" t="s">
        <v>81</v>
      </c>
      <c r="H277" s="211" t="str">
        <f>_xlfn.XLOOKUP(Chitieu[[#This Row],[Loại hàng]],Table59[Column1],Table59[Qui đổi])</f>
        <v>PET chai</v>
      </c>
      <c r="I277" s="211">
        <v>5</v>
      </c>
      <c r="K277" s="211">
        <f>SUMIFS(Table10[Sản lượng Tấn],Table10[Ghi chú],Chitieu[[#This Row],[qui đổi ]],Table10[Column1],Chitieu[[#This Row],[Column1]])</f>
        <v>3.843</v>
      </c>
      <c r="L277" s="396">
        <f>IFERROR((Chitieu[[#This Row],[Thực hiện]]/Chitieu[[#This Row],[Chỉ tiêu]]),0)</f>
        <v>0.76859999999999995</v>
      </c>
      <c r="M277" s="396">
        <f>IFERROR((Chitieu[[#This Row],[Thực hiện]]/Chitieu[[#This Row],[PO]]),0)</f>
        <v>0</v>
      </c>
      <c r="N277" s="397">
        <f>IF(Chitieu[[#This Row],[PO Đạt 90%]]&gt;=90%,1,0)</f>
        <v>0</v>
      </c>
      <c r="O277" s="397">
        <f>IF(COUNTIFS($E$4:E277,E277,$A$4:A277,"Trạm")=1,1,0)</f>
        <v>0</v>
      </c>
      <c r="P277" s="397">
        <f>IF(Chitieu[[#This Row],[PO]]&gt;0,1,0)</f>
        <v>0</v>
      </c>
      <c r="Q277" s="397" t="str">
        <f>_xlfn.XLOOKUP(Chitieu[[#This Row],[Tỉnh]],Table9[Tỉnh cũ],Table9[Giám Sát])</f>
        <v>Phạm Huỳnh Hữu Lộc</v>
      </c>
      <c r="R277" s="397" t="str">
        <f>_xlfn.XLOOKUP(Chitieu[[#This Row],[Tỉnh]],Table9[Tỉnh cũ],Table9[Thị Trường])</f>
        <v>Lê Quốc Việt</v>
      </c>
      <c r="S277" s="397" t="str">
        <f>_xlfn.XLOOKUP(Chitieu[[#This Row],[Tỉnh]],Table9[Tỉnh cũ],Table9[Khu vực])</f>
        <v>Miền Tây 2</v>
      </c>
      <c r="T277" s="397" t="str">
        <f>IF(Chitieu[[#This Row],[Trạm/DTR]]="DTR","DTR","Trạm")</f>
        <v>Trạm</v>
      </c>
      <c r="U277" s="397" t="str">
        <f>IF(Chitieu[[#This Row],[Trạm/DTR]]="DTR",_xlfn.XLOOKUP(Chitieu[[#This Row],[ID NCC]],DS_NCC_DTR[ID NCC],DS_NCC_DTR[Tỉnh cũ]),_xlfn.XLOOKUP(Chitieu[[#This Row],[ID NCC]],Data_TongTram2[ID NCC],Data_TongTram2[Tỉnh cũ]))</f>
        <v>Bến Tre</v>
      </c>
    </row>
    <row r="278" spans="1:21" hidden="1" x14ac:dyDescent="0.3">
      <c r="A278" s="211" t="s">
        <v>608</v>
      </c>
      <c r="B278" s="211" t="str">
        <f>IF(Chitieu[[#This Row],[Trạm/DTR]]="DTR","",_xlfn.XLOOKUP(Chitieu[[#This Row],[Trạm/DTR]],Table16[Trạm],Table16[[Admin ]]))</f>
        <v>Nguyễn Thị Ngọc Bích</v>
      </c>
      <c r="C278" s="211" t="str">
        <f>IF(Chitieu[[#This Row],[Trạm/DTR]]="DTR",_xlfn.XLOOKUP(Chitieu[[#This Row],[ID NCC]],DS_NCC_DTR[ID NCC],DS_NCC_DTR[Admin miền]),_xlfn.XLOOKUP(Chitieu[[#This Row],[ID NCC]],Data_TongTram2[ID NCC],Data_TongTram2[Admin Miền]))</f>
        <v>Phạm Thị Thúy Duy</v>
      </c>
      <c r="D278" s="211" t="s">
        <v>398</v>
      </c>
      <c r="E278" s="211" t="str">
        <f>IF(Chitieu[[#This Row],[Trạm/DTR]]="DTR",_xlfn.XLOOKUP(Chitieu[[#This Row],[ID NCC]],DS_NCC_DTR[ID NCC],DS_NCC_DTR[Tên NCC]),_xlfn.XLOOKUP(Chitieu[[#This Row],[ID NCC]],Data_TongTram2[ID NCC],Data_TongTram2[Tên NCC]))</f>
        <v>Anh Lãm Bến Tre</v>
      </c>
      <c r="F278" s="211" t="str">
        <f>Chitieu[[#This Row],[ID NCC]]&amp;Chitieu[[#This Row],[Trạm/DTR]]</f>
        <v>001J3000002HjDNIA0Khánh Nga</v>
      </c>
      <c r="G278" s="211" t="s">
        <v>81</v>
      </c>
      <c r="H278" s="211" t="str">
        <f>_xlfn.XLOOKUP(Chitieu[[#This Row],[Loại hàng]],Table59[Column1],Table59[Qui đổi])</f>
        <v>PET chai</v>
      </c>
      <c r="I278" s="211">
        <v>1</v>
      </c>
      <c r="K278" s="211">
        <f>SUMIFS(Table10[Sản lượng Tấn],Table10[Ghi chú],Chitieu[[#This Row],[qui đổi ]],Table10[Column1],Chitieu[[#This Row],[Column1]])</f>
        <v>0</v>
      </c>
      <c r="L278" s="396">
        <f>IFERROR((Chitieu[[#This Row],[Thực hiện]]/Chitieu[[#This Row],[Chỉ tiêu]]),0)</f>
        <v>0</v>
      </c>
      <c r="M278" s="396">
        <f>IFERROR((Chitieu[[#This Row],[Thực hiện]]/Chitieu[[#This Row],[PO]]),0)</f>
        <v>0</v>
      </c>
      <c r="N278" s="397">
        <f>IF(Chitieu[[#This Row],[PO Đạt 90%]]&gt;=90%,1,0)</f>
        <v>0</v>
      </c>
      <c r="O278" s="397">
        <f>IF(COUNTIFS($E$4:E278,E278,$A$4:A278,"Trạm")=1,1,0)</f>
        <v>0</v>
      </c>
      <c r="P278" s="397">
        <f>IF(Chitieu[[#This Row],[PO]]&gt;0,1,0)</f>
        <v>0</v>
      </c>
      <c r="Q278" s="397" t="str">
        <f>_xlfn.XLOOKUP(Chitieu[[#This Row],[Tỉnh]],Table9[Tỉnh cũ],Table9[Giám Sát])</f>
        <v>Phạm Huỳnh Hữu Lộc</v>
      </c>
      <c r="R278" s="397" t="str">
        <f>_xlfn.XLOOKUP(Chitieu[[#This Row],[Tỉnh]],Table9[Tỉnh cũ],Table9[Thị Trường])</f>
        <v>Lê Quốc Việt</v>
      </c>
      <c r="S278" s="397" t="str">
        <f>_xlfn.XLOOKUP(Chitieu[[#This Row],[Tỉnh]],Table9[Tỉnh cũ],Table9[Khu vực])</f>
        <v>Miền Tây 2</v>
      </c>
      <c r="T278" s="397" t="str">
        <f>IF(Chitieu[[#This Row],[Trạm/DTR]]="DTR","DTR","Trạm")</f>
        <v>Trạm</v>
      </c>
      <c r="U278" s="397" t="str">
        <f>IF(Chitieu[[#This Row],[Trạm/DTR]]="DTR",_xlfn.XLOOKUP(Chitieu[[#This Row],[ID NCC]],DS_NCC_DTR[ID NCC],DS_NCC_DTR[Tỉnh cũ]),_xlfn.XLOOKUP(Chitieu[[#This Row],[ID NCC]],Data_TongTram2[ID NCC],Data_TongTram2[Tỉnh cũ]))</f>
        <v>Bến Tre</v>
      </c>
    </row>
    <row r="279" spans="1:21" hidden="1" x14ac:dyDescent="0.3">
      <c r="A279" s="211" t="s">
        <v>608</v>
      </c>
      <c r="B279" s="211" t="str">
        <f>IF(Chitieu[[#This Row],[Trạm/DTR]]="DTR","",_xlfn.XLOOKUP(Chitieu[[#This Row],[Trạm/DTR]],Table16[Trạm],Table16[[Admin ]]))</f>
        <v>Nguyễn Thị Ngọc Bích</v>
      </c>
      <c r="C279" s="211" t="str">
        <f>IF(Chitieu[[#This Row],[Trạm/DTR]]="DTR",_xlfn.XLOOKUP(Chitieu[[#This Row],[ID NCC]],DS_NCC_DTR[ID NCC],DS_NCC_DTR[Admin miền]),_xlfn.XLOOKUP(Chitieu[[#This Row],[ID NCC]],Data_TongTram2[ID NCC],Data_TongTram2[Admin Miền]))</f>
        <v>Phạm Thị Thúy Duy</v>
      </c>
      <c r="D279" s="211" t="s">
        <v>486</v>
      </c>
      <c r="E279" s="211" t="str">
        <f>IF(Chitieu[[#This Row],[Trạm/DTR]]="DTR",_xlfn.XLOOKUP(Chitieu[[#This Row],[ID NCC]],DS_NCC_DTR[ID NCC],DS_NCC_DTR[Tên NCC]),_xlfn.XLOOKUP(Chitieu[[#This Row],[ID NCC]],Data_TongTram2[ID NCC],Data_TongTram2[Tên NCC]))</f>
        <v>Chị Vân Bến Tre</v>
      </c>
      <c r="F279" s="211" t="str">
        <f>Chitieu[[#This Row],[ID NCC]]&amp;Chitieu[[#This Row],[Trạm/DTR]]</f>
        <v>001J3000002HjDyIAKKhánh Nga</v>
      </c>
      <c r="G279" s="211" t="s">
        <v>81</v>
      </c>
      <c r="H279" s="211" t="str">
        <f>_xlfn.XLOOKUP(Chitieu[[#This Row],[Loại hàng]],Table59[Column1],Table59[Qui đổi])</f>
        <v>PET chai</v>
      </c>
      <c r="I279" s="211">
        <v>2</v>
      </c>
      <c r="K279" s="211">
        <f>SUMIFS(Table10[Sản lượng Tấn],Table10[Ghi chú],Chitieu[[#This Row],[qui đổi ]],Table10[Column1],Chitieu[[#This Row],[Column1]])</f>
        <v>2.508</v>
      </c>
      <c r="L279" s="396">
        <f>IFERROR((Chitieu[[#This Row],[Thực hiện]]/Chitieu[[#This Row],[Chỉ tiêu]]),0)</f>
        <v>1.254</v>
      </c>
      <c r="M279" s="396">
        <f>IFERROR((Chitieu[[#This Row],[Thực hiện]]/Chitieu[[#This Row],[PO]]),0)</f>
        <v>0</v>
      </c>
      <c r="N279" s="397">
        <f>IF(Chitieu[[#This Row],[PO Đạt 90%]]&gt;=90%,1,0)</f>
        <v>0</v>
      </c>
      <c r="O279" s="397">
        <f>IF(COUNTIFS($E$4:E279,E279,$A$4:A279,"Trạm")=1,1,0)</f>
        <v>0</v>
      </c>
      <c r="P279" s="397">
        <f>IF(Chitieu[[#This Row],[PO]]&gt;0,1,0)</f>
        <v>0</v>
      </c>
      <c r="Q279" s="397" t="str">
        <f>_xlfn.XLOOKUP(Chitieu[[#This Row],[Tỉnh]],Table9[Tỉnh cũ],Table9[Giám Sát])</f>
        <v>Phạm Huỳnh Hữu Lộc</v>
      </c>
      <c r="R279" s="397" t="str">
        <f>_xlfn.XLOOKUP(Chitieu[[#This Row],[Tỉnh]],Table9[Tỉnh cũ],Table9[Thị Trường])</f>
        <v>Lê Quốc Việt</v>
      </c>
      <c r="S279" s="397" t="str">
        <f>_xlfn.XLOOKUP(Chitieu[[#This Row],[Tỉnh]],Table9[Tỉnh cũ],Table9[Khu vực])</f>
        <v>Miền Tây 2</v>
      </c>
      <c r="T279" s="397" t="str">
        <f>IF(Chitieu[[#This Row],[Trạm/DTR]]="DTR","DTR","Trạm")</f>
        <v>Trạm</v>
      </c>
      <c r="U279" s="397" t="str">
        <f>IF(Chitieu[[#This Row],[Trạm/DTR]]="DTR",_xlfn.XLOOKUP(Chitieu[[#This Row],[ID NCC]],DS_NCC_DTR[ID NCC],DS_NCC_DTR[Tỉnh cũ]),_xlfn.XLOOKUP(Chitieu[[#This Row],[ID NCC]],Data_TongTram2[ID NCC],Data_TongTram2[Tỉnh cũ]))</f>
        <v>Bến Tre</v>
      </c>
    </row>
    <row r="280" spans="1:21" hidden="1" x14ac:dyDescent="0.3">
      <c r="A280" s="211" t="s">
        <v>608</v>
      </c>
      <c r="B280" s="211" t="str">
        <f>IF(Chitieu[[#This Row],[Trạm/DTR]]="DTR","",_xlfn.XLOOKUP(Chitieu[[#This Row],[Trạm/DTR]],Table16[Trạm],Table16[[Admin ]]))</f>
        <v>Nguyễn Thị Ngọc Bích</v>
      </c>
      <c r="C280" s="211" t="str">
        <f>IF(Chitieu[[#This Row],[Trạm/DTR]]="DTR",_xlfn.XLOOKUP(Chitieu[[#This Row],[ID NCC]],DS_NCC_DTR[ID NCC],DS_NCC_DTR[Admin miền]),_xlfn.XLOOKUP(Chitieu[[#This Row],[ID NCC]],Data_TongTram2[ID NCC],Data_TongTram2[Admin Miền]))</f>
        <v>Phạm Thị Thúy Duy</v>
      </c>
      <c r="D280" s="211" t="s">
        <v>670</v>
      </c>
      <c r="E280" s="211" t="str">
        <f>IF(Chitieu[[#This Row],[Trạm/DTR]]="DTR",_xlfn.XLOOKUP(Chitieu[[#This Row],[ID NCC]],DS_NCC_DTR[ID NCC],DS_NCC_DTR[Tên NCC]),_xlfn.XLOOKUP(Chitieu[[#This Row],[ID NCC]],Data_TongTram2[ID NCC],Data_TongTram2[Tên NCC]))</f>
        <v>Anh Tiến Bến Tre</v>
      </c>
      <c r="F280" s="211" t="str">
        <f>Chitieu[[#This Row],[ID NCC]]&amp;Chitieu[[#This Row],[Trạm/DTR]]</f>
        <v>001J3000002HjECIA0Khánh Nga</v>
      </c>
      <c r="G280" s="211" t="s">
        <v>81</v>
      </c>
      <c r="H280" s="211" t="str">
        <f>_xlfn.XLOOKUP(Chitieu[[#This Row],[Loại hàng]],Table59[Column1],Table59[Qui đổi])</f>
        <v>PET chai</v>
      </c>
      <c r="I280" s="211">
        <v>2</v>
      </c>
      <c r="K280" s="211">
        <f>SUMIFS(Table10[Sản lượng Tấn],Table10[Ghi chú],Chitieu[[#This Row],[qui đổi ]],Table10[Column1],Chitieu[[#This Row],[Column1]])</f>
        <v>2.71</v>
      </c>
      <c r="L280" s="396">
        <f>IFERROR((Chitieu[[#This Row],[Thực hiện]]/Chitieu[[#This Row],[Chỉ tiêu]]),0)</f>
        <v>1.355</v>
      </c>
      <c r="M280" s="396">
        <f>IFERROR((Chitieu[[#This Row],[Thực hiện]]/Chitieu[[#This Row],[PO]]),0)</f>
        <v>0</v>
      </c>
      <c r="N280" s="397">
        <f>IF(Chitieu[[#This Row],[PO Đạt 90%]]&gt;=90%,1,0)</f>
        <v>0</v>
      </c>
      <c r="O280" s="397">
        <f>IF(COUNTIFS($E$4:E280,E280,$A$4:A280,"Trạm")=1,1,0)</f>
        <v>0</v>
      </c>
      <c r="P280" s="397">
        <f>IF(Chitieu[[#This Row],[PO]]&gt;0,1,0)</f>
        <v>0</v>
      </c>
      <c r="Q280" s="397" t="str">
        <f>_xlfn.XLOOKUP(Chitieu[[#This Row],[Tỉnh]],Table9[Tỉnh cũ],Table9[Giám Sát])</f>
        <v>Phạm Huỳnh Hữu Lộc</v>
      </c>
      <c r="R280" s="397" t="str">
        <f>_xlfn.XLOOKUP(Chitieu[[#This Row],[Tỉnh]],Table9[Tỉnh cũ],Table9[Thị Trường])</f>
        <v>Lê Quốc Việt</v>
      </c>
      <c r="S280" s="397" t="str">
        <f>_xlfn.XLOOKUP(Chitieu[[#This Row],[Tỉnh]],Table9[Tỉnh cũ],Table9[Khu vực])</f>
        <v>Miền Tây 2</v>
      </c>
      <c r="T280" s="397" t="str">
        <f>IF(Chitieu[[#This Row],[Trạm/DTR]]="DTR","DTR","Trạm")</f>
        <v>Trạm</v>
      </c>
      <c r="U280" s="397" t="str">
        <f>IF(Chitieu[[#This Row],[Trạm/DTR]]="DTR",_xlfn.XLOOKUP(Chitieu[[#This Row],[ID NCC]],DS_NCC_DTR[ID NCC],DS_NCC_DTR[Tỉnh cũ]),_xlfn.XLOOKUP(Chitieu[[#This Row],[ID NCC]],Data_TongTram2[ID NCC],Data_TongTram2[Tỉnh cũ]))</f>
        <v>Bến Tre</v>
      </c>
    </row>
    <row r="281" spans="1:21" hidden="1" x14ac:dyDescent="0.3">
      <c r="A281" s="211" t="s">
        <v>608</v>
      </c>
      <c r="B281" s="211" t="str">
        <f>IF(Chitieu[[#This Row],[Trạm/DTR]]="DTR","",_xlfn.XLOOKUP(Chitieu[[#This Row],[Trạm/DTR]],Table16[Trạm],Table16[[Admin ]]))</f>
        <v>Nguyễn Thị Ngọc Bích</v>
      </c>
      <c r="C281" s="211" t="str">
        <f>IF(Chitieu[[#This Row],[Trạm/DTR]]="DTR",_xlfn.XLOOKUP(Chitieu[[#This Row],[ID NCC]],DS_NCC_DTR[ID NCC],DS_NCC_DTR[Admin miền]),_xlfn.XLOOKUP(Chitieu[[#This Row],[ID NCC]],Data_TongTram2[ID NCC],Data_TongTram2[Admin Miền]))</f>
        <v>Phạm Thị Thúy Duy</v>
      </c>
      <c r="D281" s="211" t="s">
        <v>778</v>
      </c>
      <c r="E281" s="211" t="str">
        <f>IF(Chitieu[[#This Row],[Trạm/DTR]]="DTR",_xlfn.XLOOKUP(Chitieu[[#This Row],[ID NCC]],DS_NCC_DTR[ID NCC],DS_NCC_DTR[Tên NCC]),_xlfn.XLOOKUP(Chitieu[[#This Row],[ID NCC]],Data_TongTram2[ID NCC],Data_TongTram2[Tên NCC]))</f>
        <v>Thu Lì Bến Tre</v>
      </c>
      <c r="F281" s="211" t="str">
        <f>Chitieu[[#This Row],[ID NCC]]&amp;Chitieu[[#This Row],[Trạm/DTR]]</f>
        <v>001J3000002HLdpIAGKhánh Nga</v>
      </c>
      <c r="G281" s="211" t="s">
        <v>81</v>
      </c>
      <c r="H281" s="211" t="str">
        <f>_xlfn.XLOOKUP(Chitieu[[#This Row],[Loại hàng]],Table59[Column1],Table59[Qui đổi])</f>
        <v>PET chai</v>
      </c>
      <c r="I281" s="211">
        <v>4</v>
      </c>
      <c r="K281" s="211">
        <f>SUMIFS(Table10[Sản lượng Tấn],Table10[Ghi chú],Chitieu[[#This Row],[qui đổi ]],Table10[Column1],Chitieu[[#This Row],[Column1]])</f>
        <v>6.3950000000000005</v>
      </c>
      <c r="L281" s="396">
        <f>IFERROR((Chitieu[[#This Row],[Thực hiện]]/Chitieu[[#This Row],[Chỉ tiêu]]),0)</f>
        <v>1.5987500000000001</v>
      </c>
      <c r="M281" s="396">
        <f>IFERROR((Chitieu[[#This Row],[Thực hiện]]/Chitieu[[#This Row],[PO]]),0)</f>
        <v>0</v>
      </c>
      <c r="N281" s="397">
        <f>IF(Chitieu[[#This Row],[PO Đạt 90%]]&gt;=90%,1,0)</f>
        <v>0</v>
      </c>
      <c r="O281" s="397">
        <f>IF(COUNTIFS($E$4:E281,E281,$A$4:A281,"Trạm")=1,1,0)</f>
        <v>0</v>
      </c>
      <c r="P281" s="397">
        <f>IF(Chitieu[[#This Row],[PO]]&gt;0,1,0)</f>
        <v>0</v>
      </c>
      <c r="Q281" s="397" t="str">
        <f>_xlfn.XLOOKUP(Chitieu[[#This Row],[Tỉnh]],Table9[Tỉnh cũ],Table9[Giám Sát])</f>
        <v>Phạm Huỳnh Hữu Lộc</v>
      </c>
      <c r="R281" s="397" t="str">
        <f>_xlfn.XLOOKUP(Chitieu[[#This Row],[Tỉnh]],Table9[Tỉnh cũ],Table9[Thị Trường])</f>
        <v>Lê Quốc Việt</v>
      </c>
      <c r="S281" s="397" t="str">
        <f>_xlfn.XLOOKUP(Chitieu[[#This Row],[Tỉnh]],Table9[Tỉnh cũ],Table9[Khu vực])</f>
        <v>Miền Tây 2</v>
      </c>
      <c r="T281" s="397" t="str">
        <f>IF(Chitieu[[#This Row],[Trạm/DTR]]="DTR","DTR","Trạm")</f>
        <v>Trạm</v>
      </c>
      <c r="U281" s="397" t="str">
        <f>IF(Chitieu[[#This Row],[Trạm/DTR]]="DTR",_xlfn.XLOOKUP(Chitieu[[#This Row],[ID NCC]],DS_NCC_DTR[ID NCC],DS_NCC_DTR[Tỉnh cũ]),_xlfn.XLOOKUP(Chitieu[[#This Row],[ID NCC]],Data_TongTram2[ID NCC],Data_TongTram2[Tỉnh cũ]))</f>
        <v>Bến Tre</v>
      </c>
    </row>
    <row r="282" spans="1:21" hidden="1" x14ac:dyDescent="0.3">
      <c r="A282" s="211" t="s">
        <v>608</v>
      </c>
      <c r="B282" s="211" t="str">
        <f>IF(Chitieu[[#This Row],[Trạm/DTR]]="DTR","",_xlfn.XLOOKUP(Chitieu[[#This Row],[Trạm/DTR]],Table16[Trạm],Table16[[Admin ]]))</f>
        <v>Nguyễn Thị Ngọc Bích</v>
      </c>
      <c r="C282" s="211" t="str">
        <f>IF(Chitieu[[#This Row],[Trạm/DTR]]="DTR",_xlfn.XLOOKUP(Chitieu[[#This Row],[ID NCC]],DS_NCC_DTR[ID NCC],DS_NCC_DTR[Admin miền]),_xlfn.XLOOKUP(Chitieu[[#This Row],[ID NCC]],Data_TongTram2[ID NCC],Data_TongTram2[Admin Miền]))</f>
        <v>Phạm Thị Thúy Duy</v>
      </c>
      <c r="D282" s="211" t="s">
        <v>430</v>
      </c>
      <c r="E282" s="211" t="str">
        <f>IF(Chitieu[[#This Row],[Trạm/DTR]]="DTR",_xlfn.XLOOKUP(Chitieu[[#This Row],[ID NCC]],DS_NCC_DTR[ID NCC],DS_NCC_DTR[Tên NCC]),_xlfn.XLOOKUP(Chitieu[[#This Row],[ID NCC]],Data_TongTram2[ID NCC],Data_TongTram2[Tên NCC]))</f>
        <v>Anh Thông</v>
      </c>
      <c r="F282" s="211" t="str">
        <f>Chitieu[[#This Row],[ID NCC]]&amp;Chitieu[[#This Row],[Trạm/DTR]]</f>
        <v>001J3000002HLfMIAWKhánh Nga</v>
      </c>
      <c r="G282" s="211" t="s">
        <v>81</v>
      </c>
      <c r="H282" s="211" t="str">
        <f>_xlfn.XLOOKUP(Chitieu[[#This Row],[Loại hàng]],Table59[Column1],Table59[Qui đổi])</f>
        <v>PET chai</v>
      </c>
      <c r="I282" s="211">
        <v>5</v>
      </c>
      <c r="K282" s="211">
        <f>SUMIFS(Table10[Sản lượng Tấn],Table10[Ghi chú],Chitieu[[#This Row],[qui đổi ]],Table10[Column1],Chitieu[[#This Row],[Column1]])</f>
        <v>4.1399999999999997</v>
      </c>
      <c r="L282" s="396">
        <f>IFERROR((Chitieu[[#This Row],[Thực hiện]]/Chitieu[[#This Row],[Chỉ tiêu]]),0)</f>
        <v>0.82799999999999996</v>
      </c>
      <c r="M282" s="396">
        <f>IFERROR((Chitieu[[#This Row],[Thực hiện]]/Chitieu[[#This Row],[PO]]),0)</f>
        <v>0</v>
      </c>
      <c r="N282" s="397">
        <f>IF(Chitieu[[#This Row],[PO Đạt 90%]]&gt;=90%,1,0)</f>
        <v>0</v>
      </c>
      <c r="O282" s="397">
        <f>IF(COUNTIFS($E$4:E282,E282,$A$4:A282,"Trạm")=1,1,0)</f>
        <v>0</v>
      </c>
      <c r="P282" s="397">
        <f>IF(Chitieu[[#This Row],[PO]]&gt;0,1,0)</f>
        <v>0</v>
      </c>
      <c r="Q282" s="397" t="str">
        <f>_xlfn.XLOOKUP(Chitieu[[#This Row],[Tỉnh]],Table9[Tỉnh cũ],Table9[Giám Sát])</f>
        <v>Phạm Huỳnh Hữu Lộc</v>
      </c>
      <c r="R282" s="397" t="str">
        <f>_xlfn.XLOOKUP(Chitieu[[#This Row],[Tỉnh]],Table9[Tỉnh cũ],Table9[Thị Trường])</f>
        <v>Lê Quốc Việt</v>
      </c>
      <c r="S282" s="397" t="str">
        <f>_xlfn.XLOOKUP(Chitieu[[#This Row],[Tỉnh]],Table9[Tỉnh cũ],Table9[Khu vực])</f>
        <v>Miền Tây 2</v>
      </c>
      <c r="T282" s="397" t="str">
        <f>IF(Chitieu[[#This Row],[Trạm/DTR]]="DTR","DTR","Trạm")</f>
        <v>Trạm</v>
      </c>
      <c r="U282" s="397" t="str">
        <f>IF(Chitieu[[#This Row],[Trạm/DTR]]="DTR",_xlfn.XLOOKUP(Chitieu[[#This Row],[ID NCC]],DS_NCC_DTR[ID NCC],DS_NCC_DTR[Tỉnh cũ]),_xlfn.XLOOKUP(Chitieu[[#This Row],[ID NCC]],Data_TongTram2[ID NCC],Data_TongTram2[Tỉnh cũ]))</f>
        <v>Bến Tre</v>
      </c>
    </row>
    <row r="283" spans="1:21" hidden="1" x14ac:dyDescent="0.3">
      <c r="A283" s="211" t="s">
        <v>608</v>
      </c>
      <c r="B283" s="211" t="str">
        <f>IF(Chitieu[[#This Row],[Trạm/DTR]]="DTR","",_xlfn.XLOOKUP(Chitieu[[#This Row],[Trạm/DTR]],Table16[Trạm],Table16[[Admin ]]))</f>
        <v>Nguyễn Thị Ngọc Bích</v>
      </c>
      <c r="C283" s="211" t="str">
        <f>IF(Chitieu[[#This Row],[Trạm/DTR]]="DTR",_xlfn.XLOOKUP(Chitieu[[#This Row],[ID NCC]],DS_NCC_DTR[ID NCC],DS_NCC_DTR[Admin miền]),_xlfn.XLOOKUP(Chitieu[[#This Row],[ID NCC]],Data_TongTram2[ID NCC],Data_TongTram2[Admin Miền]))</f>
        <v>Phạm Thị Thúy Duy</v>
      </c>
      <c r="D283" s="211" t="s">
        <v>781</v>
      </c>
      <c r="E283" s="211" t="str">
        <f>IF(Chitieu[[#This Row],[Trạm/DTR]]="DTR",_xlfn.XLOOKUP(Chitieu[[#This Row],[ID NCC]],DS_NCC_DTR[ID NCC],DS_NCC_DTR[Tên NCC]),_xlfn.XLOOKUP(Chitieu[[#This Row],[ID NCC]],Data_TongTram2[ID NCC],Data_TongTram2[Tên NCC]))</f>
        <v>Anh Bằng</v>
      </c>
      <c r="F283" s="211" t="str">
        <f>Chitieu[[#This Row],[ID NCC]]&amp;Chitieu[[#This Row],[Trạm/DTR]]</f>
        <v>001J3000002HLk0IAGKhánh Nga</v>
      </c>
      <c r="G283" s="211" t="s">
        <v>81</v>
      </c>
      <c r="H283" s="211" t="str">
        <f>_xlfn.XLOOKUP(Chitieu[[#This Row],[Loại hàng]],Table59[Column1],Table59[Qui đổi])</f>
        <v>PET chai</v>
      </c>
      <c r="I283" s="211">
        <v>8</v>
      </c>
      <c r="K283" s="211">
        <f>SUMIFS(Table10[Sản lượng Tấn],Table10[Ghi chú],Chitieu[[#This Row],[qui đổi ]],Table10[Column1],Chitieu[[#This Row],[Column1]])</f>
        <v>4.9829999999999997</v>
      </c>
      <c r="L283" s="396">
        <f>IFERROR((Chitieu[[#This Row],[Thực hiện]]/Chitieu[[#This Row],[Chỉ tiêu]]),0)</f>
        <v>0.62287499999999996</v>
      </c>
      <c r="M283" s="396">
        <f>IFERROR((Chitieu[[#This Row],[Thực hiện]]/Chitieu[[#This Row],[PO]]),0)</f>
        <v>0</v>
      </c>
      <c r="N283" s="397">
        <f>IF(Chitieu[[#This Row],[PO Đạt 90%]]&gt;=90%,1,0)</f>
        <v>0</v>
      </c>
      <c r="O283" s="397">
        <f>IF(COUNTIFS($E$4:E283,E283,$A$4:A283,"Trạm")=1,1,0)</f>
        <v>0</v>
      </c>
      <c r="P283" s="397">
        <f>IF(Chitieu[[#This Row],[PO]]&gt;0,1,0)</f>
        <v>0</v>
      </c>
      <c r="Q283" s="397" t="str">
        <f>_xlfn.XLOOKUP(Chitieu[[#This Row],[Tỉnh]],Table9[Tỉnh cũ],Table9[Giám Sát])</f>
        <v>Phạm Huỳnh Hữu Lộc</v>
      </c>
      <c r="R283" s="397" t="str">
        <f>_xlfn.XLOOKUP(Chitieu[[#This Row],[Tỉnh]],Table9[Tỉnh cũ],Table9[Thị Trường])</f>
        <v>Lê Quốc Việt</v>
      </c>
      <c r="S283" s="397" t="str">
        <f>_xlfn.XLOOKUP(Chitieu[[#This Row],[Tỉnh]],Table9[Tỉnh cũ],Table9[Khu vực])</f>
        <v>Miền Tây 2</v>
      </c>
      <c r="T283" s="397" t="str">
        <f>IF(Chitieu[[#This Row],[Trạm/DTR]]="DTR","DTR","Trạm")</f>
        <v>Trạm</v>
      </c>
      <c r="U283" s="397" t="str">
        <f>IF(Chitieu[[#This Row],[Trạm/DTR]]="DTR",_xlfn.XLOOKUP(Chitieu[[#This Row],[ID NCC]],DS_NCC_DTR[ID NCC],DS_NCC_DTR[Tỉnh cũ]),_xlfn.XLOOKUP(Chitieu[[#This Row],[ID NCC]],Data_TongTram2[ID NCC],Data_TongTram2[Tỉnh cũ]))</f>
        <v>Bến Tre</v>
      </c>
    </row>
    <row r="284" spans="1:21" hidden="1" x14ac:dyDescent="0.3">
      <c r="A284" s="211" t="s">
        <v>608</v>
      </c>
      <c r="B284" s="211" t="str">
        <f>IF(Chitieu[[#This Row],[Trạm/DTR]]="DTR","",_xlfn.XLOOKUP(Chitieu[[#This Row],[Trạm/DTR]],Table16[Trạm],Table16[[Admin ]]))</f>
        <v>Nguyễn Thị Ngọc Bích</v>
      </c>
      <c r="C284" s="211" t="str">
        <f>IF(Chitieu[[#This Row],[Trạm/DTR]]="DTR",_xlfn.XLOOKUP(Chitieu[[#This Row],[ID NCC]],DS_NCC_DTR[ID NCC],DS_NCC_DTR[Admin miền]),_xlfn.XLOOKUP(Chitieu[[#This Row],[ID NCC]],Data_TongTram2[ID NCC],Data_TongTram2[Admin Miền]))</f>
        <v>Phạm Thị Thúy Duy</v>
      </c>
      <c r="D284" s="211" t="s">
        <v>477</v>
      </c>
      <c r="E284" s="211" t="str">
        <f>IF(Chitieu[[#This Row],[Trạm/DTR]]="DTR",_xlfn.XLOOKUP(Chitieu[[#This Row],[ID NCC]],DS_NCC_DTR[ID NCC],DS_NCC_DTR[Tên NCC]),_xlfn.XLOOKUP(Chitieu[[#This Row],[ID NCC]],Data_TongTram2[ID NCC],Data_TongTram2[Tên NCC]))</f>
        <v>Anh Quang Bến Tre</v>
      </c>
      <c r="F284" s="211" t="str">
        <f>Chitieu[[#This Row],[ID NCC]]&amp;Chitieu[[#This Row],[Trạm/DTR]]</f>
        <v>001J3000002HLsTIAWKhánh Nga</v>
      </c>
      <c r="G284" s="211" t="s">
        <v>81</v>
      </c>
      <c r="H284" s="211" t="str">
        <f>_xlfn.XLOOKUP(Chitieu[[#This Row],[Loại hàng]],Table59[Column1],Table59[Qui đổi])</f>
        <v>PET chai</v>
      </c>
      <c r="I284" s="211">
        <v>10</v>
      </c>
      <c r="K284" s="211">
        <f>SUMIFS(Table10[Sản lượng Tấn],Table10[Ghi chú],Chitieu[[#This Row],[qui đổi ]],Table10[Column1],Chitieu[[#This Row],[Column1]])</f>
        <v>6.2460000000000004</v>
      </c>
      <c r="L284" s="396">
        <f>IFERROR((Chitieu[[#This Row],[Thực hiện]]/Chitieu[[#This Row],[Chỉ tiêu]]),0)</f>
        <v>0.62460000000000004</v>
      </c>
      <c r="M284" s="396">
        <f>IFERROR((Chitieu[[#This Row],[Thực hiện]]/Chitieu[[#This Row],[PO]]),0)</f>
        <v>0</v>
      </c>
      <c r="N284" s="397">
        <f>IF(Chitieu[[#This Row],[PO Đạt 90%]]&gt;=90%,1,0)</f>
        <v>0</v>
      </c>
      <c r="O284" s="397">
        <f>IF(COUNTIFS($E$4:E284,E284,$A$4:A284,"Trạm")=1,1,0)</f>
        <v>0</v>
      </c>
      <c r="P284" s="397">
        <f>IF(Chitieu[[#This Row],[PO]]&gt;0,1,0)</f>
        <v>0</v>
      </c>
      <c r="Q284" s="397" t="str">
        <f>_xlfn.XLOOKUP(Chitieu[[#This Row],[Tỉnh]],Table9[Tỉnh cũ],Table9[Giám Sát])</f>
        <v>Phạm Huỳnh Hữu Lộc</v>
      </c>
      <c r="R284" s="397" t="str">
        <f>_xlfn.XLOOKUP(Chitieu[[#This Row],[Tỉnh]],Table9[Tỉnh cũ],Table9[Thị Trường])</f>
        <v>Lê Quốc Việt</v>
      </c>
      <c r="S284" s="397" t="str">
        <f>_xlfn.XLOOKUP(Chitieu[[#This Row],[Tỉnh]],Table9[Tỉnh cũ],Table9[Khu vực])</f>
        <v>Miền Tây 2</v>
      </c>
      <c r="T284" s="397" t="str">
        <f>IF(Chitieu[[#This Row],[Trạm/DTR]]="DTR","DTR","Trạm")</f>
        <v>Trạm</v>
      </c>
      <c r="U284" s="397" t="str">
        <f>IF(Chitieu[[#This Row],[Trạm/DTR]]="DTR",_xlfn.XLOOKUP(Chitieu[[#This Row],[ID NCC]],DS_NCC_DTR[ID NCC],DS_NCC_DTR[Tỉnh cũ]),_xlfn.XLOOKUP(Chitieu[[#This Row],[ID NCC]],Data_TongTram2[ID NCC],Data_TongTram2[Tỉnh cũ]))</f>
        <v>Bến Tre</v>
      </c>
    </row>
    <row r="285" spans="1:21" hidden="1" x14ac:dyDescent="0.3">
      <c r="A285" s="211" t="s">
        <v>608</v>
      </c>
      <c r="B285" s="211" t="str">
        <f>IF(Chitieu[[#This Row],[Trạm/DTR]]="DTR","",_xlfn.XLOOKUP(Chitieu[[#This Row],[Trạm/DTR]],Table16[Trạm],Table16[[Admin ]]))</f>
        <v>Nguyễn Thị Ngọc Bích</v>
      </c>
      <c r="C285" s="211" t="str">
        <f>IF(Chitieu[[#This Row],[Trạm/DTR]]="DTR",_xlfn.XLOOKUP(Chitieu[[#This Row],[ID NCC]],DS_NCC_DTR[ID NCC],DS_NCC_DTR[Admin miền]),_xlfn.XLOOKUP(Chitieu[[#This Row],[ID NCC]],Data_TongTram2[ID NCC],Data_TongTram2[Admin Miền]))</f>
        <v>Phạm Thị Thúy Duy</v>
      </c>
      <c r="D285" s="211" t="s">
        <v>395</v>
      </c>
      <c r="E285" s="211" t="str">
        <f>IF(Chitieu[[#This Row],[Trạm/DTR]]="DTR",_xlfn.XLOOKUP(Chitieu[[#This Row],[ID NCC]],DS_NCC_DTR[ID NCC],DS_NCC_DTR[Tên NCC]),_xlfn.XLOOKUP(Chitieu[[#This Row],[ID NCC]],Data_TongTram2[ID NCC],Data_TongTram2[Tên NCC]))</f>
        <v>Anh Vũ Bến Tre</v>
      </c>
      <c r="F285" s="211" t="str">
        <f>Chitieu[[#This Row],[ID NCC]]&amp;Chitieu[[#This Row],[Trạm/DTR]]</f>
        <v>001J3000002HLx5IAGKhánh Nga</v>
      </c>
      <c r="G285" s="211" t="s">
        <v>81</v>
      </c>
      <c r="H285" s="211" t="str">
        <f>_xlfn.XLOOKUP(Chitieu[[#This Row],[Loại hàng]],Table59[Column1],Table59[Qui đổi])</f>
        <v>PET chai</v>
      </c>
      <c r="I285" s="211">
        <v>10</v>
      </c>
      <c r="K285" s="211">
        <f>SUMIFS(Table10[Sản lượng Tấn],Table10[Ghi chú],Chitieu[[#This Row],[qui đổi ]],Table10[Column1],Chitieu[[#This Row],[Column1]])</f>
        <v>2.9480000000000004</v>
      </c>
      <c r="L285" s="396">
        <f>IFERROR((Chitieu[[#This Row],[Thực hiện]]/Chitieu[[#This Row],[Chỉ tiêu]]),0)</f>
        <v>0.29480000000000006</v>
      </c>
      <c r="M285" s="396">
        <f>IFERROR((Chitieu[[#This Row],[Thực hiện]]/Chitieu[[#This Row],[PO]]),0)</f>
        <v>0</v>
      </c>
      <c r="N285" s="397">
        <f>IF(Chitieu[[#This Row],[PO Đạt 90%]]&gt;=90%,1,0)</f>
        <v>0</v>
      </c>
      <c r="O285" s="397">
        <f>IF(COUNTIFS($E$4:E285,E285,$A$4:A285,"Trạm")=1,1,0)</f>
        <v>0</v>
      </c>
      <c r="P285" s="397">
        <f>IF(Chitieu[[#This Row],[PO]]&gt;0,1,0)</f>
        <v>0</v>
      </c>
      <c r="Q285" s="397" t="str">
        <f>_xlfn.XLOOKUP(Chitieu[[#This Row],[Tỉnh]],Table9[Tỉnh cũ],Table9[Giám Sát])</f>
        <v>Phạm Huỳnh Hữu Lộc</v>
      </c>
      <c r="R285" s="397" t="str">
        <f>_xlfn.XLOOKUP(Chitieu[[#This Row],[Tỉnh]],Table9[Tỉnh cũ],Table9[Thị Trường])</f>
        <v>Lê Quốc Việt</v>
      </c>
      <c r="S285" s="397" t="str">
        <f>_xlfn.XLOOKUP(Chitieu[[#This Row],[Tỉnh]],Table9[Tỉnh cũ],Table9[Khu vực])</f>
        <v>Miền Tây 2</v>
      </c>
      <c r="T285" s="397" t="str">
        <f>IF(Chitieu[[#This Row],[Trạm/DTR]]="DTR","DTR","Trạm")</f>
        <v>Trạm</v>
      </c>
      <c r="U285" s="397" t="str">
        <f>IF(Chitieu[[#This Row],[Trạm/DTR]]="DTR",_xlfn.XLOOKUP(Chitieu[[#This Row],[ID NCC]],DS_NCC_DTR[ID NCC],DS_NCC_DTR[Tỉnh cũ]),_xlfn.XLOOKUP(Chitieu[[#This Row],[ID NCC]],Data_TongTram2[ID NCC],Data_TongTram2[Tỉnh cũ]))</f>
        <v>Bến Tre</v>
      </c>
    </row>
    <row r="286" spans="1:21" hidden="1" x14ac:dyDescent="0.3">
      <c r="A286" s="211" t="s">
        <v>608</v>
      </c>
      <c r="B286" s="211" t="str">
        <f>IF(Chitieu[[#This Row],[Trạm/DTR]]="DTR","",_xlfn.XLOOKUP(Chitieu[[#This Row],[Trạm/DTR]],Table16[Trạm],Table16[[Admin ]]))</f>
        <v>Nguyễn Thị Ngọc Bích</v>
      </c>
      <c r="C286" s="211" t="str">
        <f>IF(Chitieu[[#This Row],[Trạm/DTR]]="DTR",_xlfn.XLOOKUP(Chitieu[[#This Row],[ID NCC]],DS_NCC_DTR[ID NCC],DS_NCC_DTR[Admin miền]),_xlfn.XLOOKUP(Chitieu[[#This Row],[ID NCC]],Data_TongTram2[ID NCC],Data_TongTram2[Admin Miền]))</f>
        <v>Phạm Thị Thúy Duy</v>
      </c>
      <c r="D286" s="211" t="s">
        <v>1717</v>
      </c>
      <c r="E286" s="211" t="str">
        <f>IF(Chitieu[[#This Row],[Trạm/DTR]]="DTR",_xlfn.XLOOKUP(Chitieu[[#This Row],[ID NCC]],DS_NCC_DTR[ID NCC],DS_NCC_DTR[Tên NCC]),_xlfn.XLOOKUP(Chitieu[[#This Row],[ID NCC]],Data_TongTram2[ID NCC],Data_TongTram2[Tên NCC]))</f>
        <v>Anh Thắng Bến Tre</v>
      </c>
      <c r="F286" s="211" t="str">
        <f>Chitieu[[#This Row],[ID NCC]]&amp;Chitieu[[#This Row],[Trạm/DTR]]</f>
        <v>001J3000002HLxoIAGKhánh Nga</v>
      </c>
      <c r="G286" s="211" t="s">
        <v>81</v>
      </c>
      <c r="H286" s="211" t="str">
        <f>_xlfn.XLOOKUP(Chitieu[[#This Row],[Loại hàng]],Table59[Column1],Table59[Qui đổi])</f>
        <v>PET chai</v>
      </c>
      <c r="I286" s="211">
        <v>8</v>
      </c>
      <c r="K286" s="211">
        <f>SUMIFS(Table10[Sản lượng Tấn],Table10[Ghi chú],Chitieu[[#This Row],[qui đổi ]],Table10[Column1],Chitieu[[#This Row],[Column1]])</f>
        <v>11.709000000000001</v>
      </c>
      <c r="L286" s="396">
        <f>IFERROR((Chitieu[[#This Row],[Thực hiện]]/Chitieu[[#This Row],[Chỉ tiêu]]),0)</f>
        <v>1.4636250000000002</v>
      </c>
      <c r="M286" s="396">
        <f>IFERROR((Chitieu[[#This Row],[Thực hiện]]/Chitieu[[#This Row],[PO]]),0)</f>
        <v>0</v>
      </c>
      <c r="N286" s="397">
        <f>IF(Chitieu[[#This Row],[PO Đạt 90%]]&gt;=90%,1,0)</f>
        <v>0</v>
      </c>
      <c r="O286" s="397">
        <f>IF(COUNTIFS($E$4:E286,E286,$A$4:A286,"Trạm")=1,1,0)</f>
        <v>0</v>
      </c>
      <c r="P286" s="397">
        <f>IF(Chitieu[[#This Row],[PO]]&gt;0,1,0)</f>
        <v>0</v>
      </c>
      <c r="Q286" s="397" t="str">
        <f>_xlfn.XLOOKUP(Chitieu[[#This Row],[Tỉnh]],Table9[Tỉnh cũ],Table9[Giám Sát])</f>
        <v>Phạm Huỳnh Hữu Lộc</v>
      </c>
      <c r="R286" s="397" t="str">
        <f>_xlfn.XLOOKUP(Chitieu[[#This Row],[Tỉnh]],Table9[Tỉnh cũ],Table9[Thị Trường])</f>
        <v>Lê Quốc Việt</v>
      </c>
      <c r="S286" s="397" t="str">
        <f>_xlfn.XLOOKUP(Chitieu[[#This Row],[Tỉnh]],Table9[Tỉnh cũ],Table9[Khu vực])</f>
        <v>Miền Tây 2</v>
      </c>
      <c r="T286" s="397" t="str">
        <f>IF(Chitieu[[#This Row],[Trạm/DTR]]="DTR","DTR","Trạm")</f>
        <v>Trạm</v>
      </c>
      <c r="U286" s="397" t="str">
        <f>IF(Chitieu[[#This Row],[Trạm/DTR]]="DTR",_xlfn.XLOOKUP(Chitieu[[#This Row],[ID NCC]],DS_NCC_DTR[ID NCC],DS_NCC_DTR[Tỉnh cũ]),_xlfn.XLOOKUP(Chitieu[[#This Row],[ID NCC]],Data_TongTram2[ID NCC],Data_TongTram2[Tỉnh cũ]))</f>
        <v>Bến Tre</v>
      </c>
    </row>
    <row r="287" spans="1:21" hidden="1" x14ac:dyDescent="0.3">
      <c r="A287" s="211" t="s">
        <v>608</v>
      </c>
      <c r="B287" s="211" t="str">
        <f>IF(Chitieu[[#This Row],[Trạm/DTR]]="DTR","",_xlfn.XLOOKUP(Chitieu[[#This Row],[Trạm/DTR]],Table16[Trạm],Table16[[Admin ]]))</f>
        <v>Nguyễn Thị Ngọc Bích</v>
      </c>
      <c r="C287" s="211" t="str">
        <f>IF(Chitieu[[#This Row],[Trạm/DTR]]="DTR",_xlfn.XLOOKUP(Chitieu[[#This Row],[ID NCC]],DS_NCC_DTR[ID NCC],DS_NCC_DTR[Admin miền]),_xlfn.XLOOKUP(Chitieu[[#This Row],[ID NCC]],Data_TongTram2[ID NCC],Data_TongTram2[Admin Miền]))</f>
        <v>Phạm Thị Thúy Duy</v>
      </c>
      <c r="D287" s="211" t="s">
        <v>651</v>
      </c>
      <c r="E287" s="211" t="str">
        <f>IF(Chitieu[[#This Row],[Trạm/DTR]]="DTR",_xlfn.XLOOKUP(Chitieu[[#This Row],[ID NCC]],DS_NCC_DTR[ID NCC],DS_NCC_DTR[Tên NCC]),_xlfn.XLOOKUP(Chitieu[[#This Row],[ID NCC]],Data_TongTram2[ID NCC],Data_TongTram2[Tên NCC]))</f>
        <v>Anh Thảo</v>
      </c>
      <c r="F287" s="211" t="str">
        <f>Chitieu[[#This Row],[ID NCC]]&amp;Chitieu[[#This Row],[Trạm/DTR]]</f>
        <v>001J3000002HLxpIAGKhánh Nga</v>
      </c>
      <c r="G287" s="211" t="s">
        <v>81</v>
      </c>
      <c r="H287" s="211" t="str">
        <f>_xlfn.XLOOKUP(Chitieu[[#This Row],[Loại hàng]],Table59[Column1],Table59[Qui đổi])</f>
        <v>PET chai</v>
      </c>
      <c r="I287" s="211">
        <v>2</v>
      </c>
      <c r="K287" s="211">
        <f>SUMIFS(Table10[Sản lượng Tấn],Table10[Ghi chú],Chitieu[[#This Row],[qui đổi ]],Table10[Column1],Chitieu[[#This Row],[Column1]])</f>
        <v>1.6830000000000001</v>
      </c>
      <c r="L287" s="396">
        <f>IFERROR((Chitieu[[#This Row],[Thực hiện]]/Chitieu[[#This Row],[Chỉ tiêu]]),0)</f>
        <v>0.84150000000000003</v>
      </c>
      <c r="M287" s="396">
        <f>IFERROR((Chitieu[[#This Row],[Thực hiện]]/Chitieu[[#This Row],[PO]]),0)</f>
        <v>0</v>
      </c>
      <c r="N287" s="397">
        <f>IF(Chitieu[[#This Row],[PO Đạt 90%]]&gt;=90%,1,0)</f>
        <v>0</v>
      </c>
      <c r="O287" s="397">
        <f>IF(COUNTIFS($E$4:E287,E287,$A$4:A287,"Trạm")=1,1,0)</f>
        <v>0</v>
      </c>
      <c r="P287" s="397">
        <f>IF(Chitieu[[#This Row],[PO]]&gt;0,1,0)</f>
        <v>0</v>
      </c>
      <c r="Q287" s="397" t="str">
        <f>_xlfn.XLOOKUP(Chitieu[[#This Row],[Tỉnh]],Table9[Tỉnh cũ],Table9[Giám Sát])</f>
        <v>Phạm Huỳnh Hữu Lộc</v>
      </c>
      <c r="R287" s="397" t="str">
        <f>_xlfn.XLOOKUP(Chitieu[[#This Row],[Tỉnh]],Table9[Tỉnh cũ],Table9[Thị Trường])</f>
        <v>Lê Quốc Việt</v>
      </c>
      <c r="S287" s="397" t="str">
        <f>_xlfn.XLOOKUP(Chitieu[[#This Row],[Tỉnh]],Table9[Tỉnh cũ],Table9[Khu vực])</f>
        <v>Miền Tây 2</v>
      </c>
      <c r="T287" s="397" t="str">
        <f>IF(Chitieu[[#This Row],[Trạm/DTR]]="DTR","DTR","Trạm")</f>
        <v>Trạm</v>
      </c>
      <c r="U287" s="397" t="str">
        <f>IF(Chitieu[[#This Row],[Trạm/DTR]]="DTR",_xlfn.XLOOKUP(Chitieu[[#This Row],[ID NCC]],DS_NCC_DTR[ID NCC],DS_NCC_DTR[Tỉnh cũ]),_xlfn.XLOOKUP(Chitieu[[#This Row],[ID NCC]],Data_TongTram2[ID NCC],Data_TongTram2[Tỉnh cũ]))</f>
        <v>Bến Tre</v>
      </c>
    </row>
    <row r="288" spans="1:21" hidden="1" x14ac:dyDescent="0.3">
      <c r="A288" s="211" t="s">
        <v>608</v>
      </c>
      <c r="B288" s="211" t="str">
        <f>IF(Chitieu[[#This Row],[Trạm/DTR]]="DTR","",_xlfn.XLOOKUP(Chitieu[[#This Row],[Trạm/DTR]],Table16[Trạm],Table16[[Admin ]]))</f>
        <v>Nguyễn Thị Ngọc Bích</v>
      </c>
      <c r="C288" s="211" t="str">
        <f>IF(Chitieu[[#This Row],[Trạm/DTR]]="DTR",_xlfn.XLOOKUP(Chitieu[[#This Row],[ID NCC]],DS_NCC_DTR[ID NCC],DS_NCC_DTR[Admin miền]),_xlfn.XLOOKUP(Chitieu[[#This Row],[ID NCC]],Data_TongTram2[ID NCC],Data_TongTram2[Admin Miền]))</f>
        <v>Phạm Thị Thúy Duy</v>
      </c>
      <c r="D288" s="211" t="s">
        <v>785</v>
      </c>
      <c r="E288" s="211" t="str">
        <f>IF(Chitieu[[#This Row],[Trạm/DTR]]="DTR",_xlfn.XLOOKUP(Chitieu[[#This Row],[ID NCC]],DS_NCC_DTR[ID NCC],DS_NCC_DTR[Tên NCC]),_xlfn.XLOOKUP(Chitieu[[#This Row],[ID NCC]],Data_TongTram2[ID NCC],Data_TongTram2[Tên NCC]))</f>
        <v>Anh Thanh</v>
      </c>
      <c r="F288" s="211" t="str">
        <f>Chitieu[[#This Row],[ID NCC]]&amp;Chitieu[[#This Row],[Trạm/DTR]]</f>
        <v>001J3000002HLy9IAGKhánh Nga</v>
      </c>
      <c r="G288" s="211" t="s">
        <v>81</v>
      </c>
      <c r="H288" s="211" t="str">
        <f>_xlfn.XLOOKUP(Chitieu[[#This Row],[Loại hàng]],Table59[Column1],Table59[Qui đổi])</f>
        <v>PET chai</v>
      </c>
      <c r="I288" s="211">
        <v>2</v>
      </c>
      <c r="K288" s="211">
        <f>SUMIFS(Table10[Sản lượng Tấn],Table10[Ghi chú],Chitieu[[#This Row],[qui đổi ]],Table10[Column1],Chitieu[[#This Row],[Column1]])</f>
        <v>0.90799999999999992</v>
      </c>
      <c r="L288" s="396">
        <f>IFERROR((Chitieu[[#This Row],[Thực hiện]]/Chitieu[[#This Row],[Chỉ tiêu]]),0)</f>
        <v>0.45399999999999996</v>
      </c>
      <c r="M288" s="396">
        <f>IFERROR((Chitieu[[#This Row],[Thực hiện]]/Chitieu[[#This Row],[PO]]),0)</f>
        <v>0</v>
      </c>
      <c r="N288" s="397">
        <f>IF(Chitieu[[#This Row],[PO Đạt 90%]]&gt;=90%,1,0)</f>
        <v>0</v>
      </c>
      <c r="O288" s="397">
        <f>IF(COUNTIFS($E$4:E288,E288,$A$4:A288,"Trạm")=1,1,0)</f>
        <v>0</v>
      </c>
      <c r="P288" s="397">
        <f>IF(Chitieu[[#This Row],[PO]]&gt;0,1,0)</f>
        <v>0</v>
      </c>
      <c r="Q288" s="397" t="str">
        <f>_xlfn.XLOOKUP(Chitieu[[#This Row],[Tỉnh]],Table9[Tỉnh cũ],Table9[Giám Sát])</f>
        <v>Phạm Huỳnh Hữu Lộc</v>
      </c>
      <c r="R288" s="397" t="str">
        <f>_xlfn.XLOOKUP(Chitieu[[#This Row],[Tỉnh]],Table9[Tỉnh cũ],Table9[Thị Trường])</f>
        <v>Lê Quốc Việt</v>
      </c>
      <c r="S288" s="397" t="str">
        <f>_xlfn.XLOOKUP(Chitieu[[#This Row],[Tỉnh]],Table9[Tỉnh cũ],Table9[Khu vực])</f>
        <v>Miền Tây 2</v>
      </c>
      <c r="T288" s="397" t="str">
        <f>IF(Chitieu[[#This Row],[Trạm/DTR]]="DTR","DTR","Trạm")</f>
        <v>Trạm</v>
      </c>
      <c r="U288" s="397" t="str">
        <f>IF(Chitieu[[#This Row],[Trạm/DTR]]="DTR",_xlfn.XLOOKUP(Chitieu[[#This Row],[ID NCC]],DS_NCC_DTR[ID NCC],DS_NCC_DTR[Tỉnh cũ]),_xlfn.XLOOKUP(Chitieu[[#This Row],[ID NCC]],Data_TongTram2[ID NCC],Data_TongTram2[Tỉnh cũ]))</f>
        <v>Bến Tre</v>
      </c>
    </row>
    <row r="289" spans="1:21" hidden="1" x14ac:dyDescent="0.3">
      <c r="A289" s="211" t="s">
        <v>608</v>
      </c>
      <c r="B289" s="211" t="str">
        <f>IF(Chitieu[[#This Row],[Trạm/DTR]]="DTR","",_xlfn.XLOOKUP(Chitieu[[#This Row],[Trạm/DTR]],Table16[Trạm],Table16[[Admin ]]))</f>
        <v>Nguyễn Thị Ngọc Bích</v>
      </c>
      <c r="C289" s="211" t="str">
        <f>IF(Chitieu[[#This Row],[Trạm/DTR]]="DTR",_xlfn.XLOOKUP(Chitieu[[#This Row],[ID NCC]],DS_NCC_DTR[ID NCC],DS_NCC_DTR[Admin miền]),_xlfn.XLOOKUP(Chitieu[[#This Row],[ID NCC]],Data_TongTram2[ID NCC],Data_TongTram2[Admin Miền]))</f>
        <v>Phạm Thị Thúy Duy</v>
      </c>
      <c r="D289" s="211" t="s">
        <v>676</v>
      </c>
      <c r="E289" s="211" t="str">
        <f>IF(Chitieu[[#This Row],[Trạm/DTR]]="DTR",_xlfn.XLOOKUP(Chitieu[[#This Row],[ID NCC]],DS_NCC_DTR[ID NCC],DS_NCC_DTR[Tên NCC]),_xlfn.XLOOKUP(Chitieu[[#This Row],[ID NCC]],Data_TongTram2[ID NCC],Data_TongTram2[Tên NCC]))</f>
        <v>Anh Tám Bến Tre</v>
      </c>
      <c r="F289" s="211" t="str">
        <f>Chitieu[[#This Row],[ID NCC]]&amp;Chitieu[[#This Row],[Trạm/DTR]]</f>
        <v>001J3000002Hq80IACKhánh Nga</v>
      </c>
      <c r="G289" s="211" t="s">
        <v>81</v>
      </c>
      <c r="H289" s="211" t="str">
        <f>_xlfn.XLOOKUP(Chitieu[[#This Row],[Loại hàng]],Table59[Column1],Table59[Qui đổi])</f>
        <v>PET chai</v>
      </c>
      <c r="I289" s="211">
        <v>6</v>
      </c>
      <c r="K289" s="211">
        <f>SUMIFS(Table10[Sản lượng Tấn],Table10[Ghi chú],Chitieu[[#This Row],[qui đổi ]],Table10[Column1],Chitieu[[#This Row],[Column1]])</f>
        <v>5.851</v>
      </c>
      <c r="L289" s="396">
        <f>IFERROR((Chitieu[[#This Row],[Thực hiện]]/Chitieu[[#This Row],[Chỉ tiêu]]),0)</f>
        <v>0.97516666666666663</v>
      </c>
      <c r="M289" s="396">
        <f>IFERROR((Chitieu[[#This Row],[Thực hiện]]/Chitieu[[#This Row],[PO]]),0)</f>
        <v>0</v>
      </c>
      <c r="N289" s="397">
        <f>IF(Chitieu[[#This Row],[PO Đạt 90%]]&gt;=90%,1,0)</f>
        <v>0</v>
      </c>
      <c r="O289" s="397">
        <f>IF(COUNTIFS($E$4:E289,E289,$A$4:A289,"Trạm")=1,1,0)</f>
        <v>0</v>
      </c>
      <c r="P289" s="397">
        <f>IF(Chitieu[[#This Row],[PO]]&gt;0,1,0)</f>
        <v>0</v>
      </c>
      <c r="Q289" s="397" t="str">
        <f>_xlfn.XLOOKUP(Chitieu[[#This Row],[Tỉnh]],Table9[Tỉnh cũ],Table9[Giám Sát])</f>
        <v>Phạm Huỳnh Hữu Lộc</v>
      </c>
      <c r="R289" s="397" t="str">
        <f>_xlfn.XLOOKUP(Chitieu[[#This Row],[Tỉnh]],Table9[Tỉnh cũ],Table9[Thị Trường])</f>
        <v>Lê Quốc Việt</v>
      </c>
      <c r="S289" s="397" t="str">
        <f>_xlfn.XLOOKUP(Chitieu[[#This Row],[Tỉnh]],Table9[Tỉnh cũ],Table9[Khu vực])</f>
        <v>Miền Tây 2</v>
      </c>
      <c r="T289" s="397" t="str">
        <f>IF(Chitieu[[#This Row],[Trạm/DTR]]="DTR","DTR","Trạm")</f>
        <v>Trạm</v>
      </c>
      <c r="U289" s="397" t="str">
        <f>IF(Chitieu[[#This Row],[Trạm/DTR]]="DTR",_xlfn.XLOOKUP(Chitieu[[#This Row],[ID NCC]],DS_NCC_DTR[ID NCC],DS_NCC_DTR[Tỉnh cũ]),_xlfn.XLOOKUP(Chitieu[[#This Row],[ID NCC]],Data_TongTram2[ID NCC],Data_TongTram2[Tỉnh cũ]))</f>
        <v>Bến Tre</v>
      </c>
    </row>
    <row r="290" spans="1:21" hidden="1" x14ac:dyDescent="0.3">
      <c r="A290" s="211" t="s">
        <v>608</v>
      </c>
      <c r="B290" s="211" t="str">
        <f>IF(Chitieu[[#This Row],[Trạm/DTR]]="DTR","",_xlfn.XLOOKUP(Chitieu[[#This Row],[Trạm/DTR]],Table16[Trạm],Table16[[Admin ]]))</f>
        <v>Nguyễn Thị Ngọc Bích</v>
      </c>
      <c r="C290" s="211" t="str">
        <f>IF(Chitieu[[#This Row],[Trạm/DTR]]="DTR",_xlfn.XLOOKUP(Chitieu[[#This Row],[ID NCC]],DS_NCC_DTR[ID NCC],DS_NCC_DTR[Admin miền]),_xlfn.XLOOKUP(Chitieu[[#This Row],[ID NCC]],Data_TongTram2[ID NCC],Data_TongTram2[Admin Miền]))</f>
        <v>Phạm Thị Thúy Duy</v>
      </c>
      <c r="D290" s="211" t="s">
        <v>431</v>
      </c>
      <c r="E290" s="211" t="str">
        <f>IF(Chitieu[[#This Row],[Trạm/DTR]]="DTR",_xlfn.XLOOKUP(Chitieu[[#This Row],[ID NCC]],DS_NCC_DTR[ID NCC],DS_NCC_DTR[Tên NCC]),_xlfn.XLOOKUP(Chitieu[[#This Row],[ID NCC]],Data_TongTram2[ID NCC],Data_TongTram2[Tên NCC]))</f>
        <v>Anh Hậu Bến Tre</v>
      </c>
      <c r="F290" s="211" t="str">
        <f>Chitieu[[#This Row],[ID NCC]]&amp;Chitieu[[#This Row],[Trạm/DTR]]</f>
        <v>001J3000002IgcOIASKhánh Nga</v>
      </c>
      <c r="G290" s="211" t="s">
        <v>81</v>
      </c>
      <c r="H290" s="211" t="str">
        <f>_xlfn.XLOOKUP(Chitieu[[#This Row],[Loại hàng]],Table59[Column1],Table59[Qui đổi])</f>
        <v>PET chai</v>
      </c>
      <c r="I290" s="211">
        <v>6</v>
      </c>
      <c r="K290" s="211">
        <f>SUMIFS(Table10[Sản lượng Tấn],Table10[Ghi chú],Chitieu[[#This Row],[qui đổi ]],Table10[Column1],Chitieu[[#This Row],[Column1]])</f>
        <v>4.1669999999999998</v>
      </c>
      <c r="L290" s="396">
        <f>IFERROR((Chitieu[[#This Row],[Thực hiện]]/Chitieu[[#This Row],[Chỉ tiêu]]),0)</f>
        <v>0.69450000000000001</v>
      </c>
      <c r="M290" s="396">
        <f>IFERROR((Chitieu[[#This Row],[Thực hiện]]/Chitieu[[#This Row],[PO]]),0)</f>
        <v>0</v>
      </c>
      <c r="N290" s="397">
        <f>IF(Chitieu[[#This Row],[PO Đạt 90%]]&gt;=90%,1,0)</f>
        <v>0</v>
      </c>
      <c r="O290" s="397">
        <f>IF(COUNTIFS($E$4:E290,E290,$A$4:A290,"Trạm")=1,1,0)</f>
        <v>0</v>
      </c>
      <c r="P290" s="397">
        <f>IF(Chitieu[[#This Row],[PO]]&gt;0,1,0)</f>
        <v>0</v>
      </c>
      <c r="Q290" s="397" t="str">
        <f>_xlfn.XLOOKUP(Chitieu[[#This Row],[Tỉnh]],Table9[Tỉnh cũ],Table9[Giám Sát])</f>
        <v>Phạm Huỳnh Hữu Lộc</v>
      </c>
      <c r="R290" s="397" t="str">
        <f>_xlfn.XLOOKUP(Chitieu[[#This Row],[Tỉnh]],Table9[Tỉnh cũ],Table9[Thị Trường])</f>
        <v>Lê Quốc Việt</v>
      </c>
      <c r="S290" s="397" t="str">
        <f>_xlfn.XLOOKUP(Chitieu[[#This Row],[Tỉnh]],Table9[Tỉnh cũ],Table9[Khu vực])</f>
        <v>Miền Tây 2</v>
      </c>
      <c r="T290" s="397" t="str">
        <f>IF(Chitieu[[#This Row],[Trạm/DTR]]="DTR","DTR","Trạm")</f>
        <v>Trạm</v>
      </c>
      <c r="U290" s="397" t="str">
        <f>IF(Chitieu[[#This Row],[Trạm/DTR]]="DTR",_xlfn.XLOOKUP(Chitieu[[#This Row],[ID NCC]],DS_NCC_DTR[ID NCC],DS_NCC_DTR[Tỉnh cũ]),_xlfn.XLOOKUP(Chitieu[[#This Row],[ID NCC]],Data_TongTram2[ID NCC],Data_TongTram2[Tỉnh cũ]))</f>
        <v>Bến Tre</v>
      </c>
    </row>
    <row r="291" spans="1:21" hidden="1" x14ac:dyDescent="0.3">
      <c r="A291" s="211" t="s">
        <v>608</v>
      </c>
      <c r="B291" s="211" t="str">
        <f>IF(Chitieu[[#This Row],[Trạm/DTR]]="DTR","",_xlfn.XLOOKUP(Chitieu[[#This Row],[Trạm/DTR]],Table16[Trạm],Table16[[Admin ]]))</f>
        <v>Nguyễn Thị Ngọc Bích</v>
      </c>
      <c r="C291" s="211" t="str">
        <f>IF(Chitieu[[#This Row],[Trạm/DTR]]="DTR",_xlfn.XLOOKUP(Chitieu[[#This Row],[ID NCC]],DS_NCC_DTR[ID NCC],DS_NCC_DTR[Admin miền]),_xlfn.XLOOKUP(Chitieu[[#This Row],[ID NCC]],Data_TongTram2[ID NCC],Data_TongTram2[Admin Miền]))</f>
        <v>Phạm Thị Thúy Duy</v>
      </c>
      <c r="D291" s="211" t="s">
        <v>972</v>
      </c>
      <c r="E291" s="211" t="str">
        <f>IF(Chitieu[[#This Row],[Trạm/DTR]]="DTR",_xlfn.XLOOKUP(Chitieu[[#This Row],[ID NCC]],DS_NCC_DTR[ID NCC],DS_NCC_DTR[Tên NCC]),_xlfn.XLOOKUP(Chitieu[[#This Row],[ID NCC]],Data_TongTram2[ID NCC],Data_TongTram2[Tên NCC]))</f>
        <v>Anh Hiếu Thanh Phú</v>
      </c>
      <c r="F291" s="211" t="str">
        <f>Chitieu[[#This Row],[ID NCC]]&amp;Chitieu[[#This Row],[Trạm/DTR]]</f>
        <v>001J3000005G3IGIA0Khánh Nga</v>
      </c>
      <c r="G291" s="211" t="s">
        <v>81</v>
      </c>
      <c r="H291" s="211" t="str">
        <f>_xlfn.XLOOKUP(Chitieu[[#This Row],[Loại hàng]],Table59[Column1],Table59[Qui đổi])</f>
        <v>PET chai</v>
      </c>
      <c r="I291" s="211">
        <v>1</v>
      </c>
      <c r="K291" s="211">
        <f>SUMIFS(Table10[Sản lượng Tấn],Table10[Ghi chú],Chitieu[[#This Row],[qui đổi ]],Table10[Column1],Chitieu[[#This Row],[Column1]])</f>
        <v>-1.2E-2</v>
      </c>
      <c r="L291" s="396">
        <f>IFERROR((Chitieu[[#This Row],[Thực hiện]]/Chitieu[[#This Row],[Chỉ tiêu]]),0)</f>
        <v>-1.2E-2</v>
      </c>
      <c r="M291" s="396">
        <f>IFERROR((Chitieu[[#This Row],[Thực hiện]]/Chitieu[[#This Row],[PO]]),0)</f>
        <v>0</v>
      </c>
      <c r="N291" s="397">
        <f>IF(Chitieu[[#This Row],[PO Đạt 90%]]&gt;=90%,1,0)</f>
        <v>0</v>
      </c>
      <c r="O291" s="397">
        <f>IF(COUNTIFS($E$4:E291,E291,$A$4:A291,"Trạm")=1,1,0)</f>
        <v>0</v>
      </c>
      <c r="P291" s="397">
        <f>IF(Chitieu[[#This Row],[PO]]&gt;0,1,0)</f>
        <v>0</v>
      </c>
      <c r="Q291" s="397" t="str">
        <f>_xlfn.XLOOKUP(Chitieu[[#This Row],[Tỉnh]],Table9[Tỉnh cũ],Table9[Giám Sát])</f>
        <v>Phạm Huỳnh Hữu Lộc</v>
      </c>
      <c r="R291" s="397" t="str">
        <f>_xlfn.XLOOKUP(Chitieu[[#This Row],[Tỉnh]],Table9[Tỉnh cũ],Table9[Thị Trường])</f>
        <v>Lê Quốc Việt</v>
      </c>
      <c r="S291" s="397" t="str">
        <f>_xlfn.XLOOKUP(Chitieu[[#This Row],[Tỉnh]],Table9[Tỉnh cũ],Table9[Khu vực])</f>
        <v>Miền Tây 2</v>
      </c>
      <c r="T291" s="397" t="str">
        <f>IF(Chitieu[[#This Row],[Trạm/DTR]]="DTR","DTR","Trạm")</f>
        <v>Trạm</v>
      </c>
      <c r="U291" s="397" t="str">
        <f>IF(Chitieu[[#This Row],[Trạm/DTR]]="DTR",_xlfn.XLOOKUP(Chitieu[[#This Row],[ID NCC]],DS_NCC_DTR[ID NCC],DS_NCC_DTR[Tỉnh cũ]),_xlfn.XLOOKUP(Chitieu[[#This Row],[ID NCC]],Data_TongTram2[ID NCC],Data_TongTram2[Tỉnh cũ]))</f>
        <v>Bến Tre</v>
      </c>
    </row>
    <row r="292" spans="1:21" hidden="1" x14ac:dyDescent="0.3">
      <c r="A292" s="211" t="s">
        <v>608</v>
      </c>
      <c r="B292" s="211" t="str">
        <f>IF(Chitieu[[#This Row],[Trạm/DTR]]="DTR","",_xlfn.XLOOKUP(Chitieu[[#This Row],[Trạm/DTR]],Table16[Trạm],Table16[[Admin ]]))</f>
        <v>Nguyễn Thị Ngọc Bích</v>
      </c>
      <c r="C292" s="211" t="str">
        <f>IF(Chitieu[[#This Row],[Trạm/DTR]]="DTR",_xlfn.XLOOKUP(Chitieu[[#This Row],[ID NCC]],DS_NCC_DTR[ID NCC],DS_NCC_DTR[Admin miền]),_xlfn.XLOOKUP(Chitieu[[#This Row],[ID NCC]],Data_TongTram2[ID NCC],Data_TongTram2[Admin Miền]))</f>
        <v>Phạm Thị Thúy Duy</v>
      </c>
      <c r="D292" s="211" t="s">
        <v>663</v>
      </c>
      <c r="E292" s="211" t="str">
        <f>IF(Chitieu[[#This Row],[Trạm/DTR]]="DTR",_xlfn.XLOOKUP(Chitieu[[#This Row],[ID NCC]],DS_NCC_DTR[ID NCC],DS_NCC_DTR[Tên NCC]),_xlfn.XLOOKUP(Chitieu[[#This Row],[ID NCC]],Data_TongTram2[ID NCC],Data_TongTram2[Tên NCC]))</f>
        <v>HKD Ái Nhi</v>
      </c>
      <c r="F292" s="211" t="str">
        <f>Chitieu[[#This Row],[ID NCC]]&amp;Chitieu[[#This Row],[Trạm/DTR]]</f>
        <v>001J3000005G3wOIASKhánh Nga</v>
      </c>
      <c r="G292" s="211" t="s">
        <v>81</v>
      </c>
      <c r="H292" s="211" t="str">
        <f>_xlfn.XLOOKUP(Chitieu[[#This Row],[Loại hàng]],Table59[Column1],Table59[Qui đổi])</f>
        <v>PET chai</v>
      </c>
      <c r="I292" s="211">
        <v>2</v>
      </c>
      <c r="K292" s="211">
        <f>SUMIFS(Table10[Sản lượng Tấn],Table10[Ghi chú],Chitieu[[#This Row],[qui đổi ]],Table10[Column1],Chitieu[[#This Row],[Column1]])</f>
        <v>1.867</v>
      </c>
      <c r="L292" s="396">
        <f>IFERROR((Chitieu[[#This Row],[Thực hiện]]/Chitieu[[#This Row],[Chỉ tiêu]]),0)</f>
        <v>0.9335</v>
      </c>
      <c r="M292" s="396">
        <f>IFERROR((Chitieu[[#This Row],[Thực hiện]]/Chitieu[[#This Row],[PO]]),0)</f>
        <v>0</v>
      </c>
      <c r="N292" s="397">
        <f>IF(Chitieu[[#This Row],[PO Đạt 90%]]&gt;=90%,1,0)</f>
        <v>0</v>
      </c>
      <c r="O292" s="397">
        <f>IF(COUNTIFS($E$4:E292,E292,$A$4:A292,"Trạm")=1,1,0)</f>
        <v>0</v>
      </c>
      <c r="P292" s="397">
        <f>IF(Chitieu[[#This Row],[PO]]&gt;0,1,0)</f>
        <v>0</v>
      </c>
      <c r="Q292" s="397" t="str">
        <f>_xlfn.XLOOKUP(Chitieu[[#This Row],[Tỉnh]],Table9[Tỉnh cũ],Table9[Giám Sát])</f>
        <v>Phạm Huỳnh Hữu Lộc</v>
      </c>
      <c r="R292" s="397" t="str">
        <f>_xlfn.XLOOKUP(Chitieu[[#This Row],[Tỉnh]],Table9[Tỉnh cũ],Table9[Thị Trường])</f>
        <v>Lê Quốc Việt</v>
      </c>
      <c r="S292" s="397" t="str">
        <f>_xlfn.XLOOKUP(Chitieu[[#This Row],[Tỉnh]],Table9[Tỉnh cũ],Table9[Khu vực])</f>
        <v>Miền Tây 2</v>
      </c>
      <c r="T292" s="397" t="str">
        <f>IF(Chitieu[[#This Row],[Trạm/DTR]]="DTR","DTR","Trạm")</f>
        <v>Trạm</v>
      </c>
      <c r="U292" s="397" t="str">
        <f>IF(Chitieu[[#This Row],[Trạm/DTR]]="DTR",_xlfn.XLOOKUP(Chitieu[[#This Row],[ID NCC]],DS_NCC_DTR[ID NCC],DS_NCC_DTR[Tỉnh cũ]),_xlfn.XLOOKUP(Chitieu[[#This Row],[ID NCC]],Data_TongTram2[ID NCC],Data_TongTram2[Tỉnh cũ]))</f>
        <v>Bến Tre</v>
      </c>
    </row>
    <row r="293" spans="1:21" hidden="1" x14ac:dyDescent="0.3">
      <c r="A293" s="211" t="s">
        <v>608</v>
      </c>
      <c r="B293" s="211" t="str">
        <f>IF(Chitieu[[#This Row],[Trạm/DTR]]="DTR","",_xlfn.XLOOKUP(Chitieu[[#This Row],[Trạm/DTR]],Table16[Trạm],Table16[[Admin ]]))</f>
        <v>Nguyễn Thị Ngọc Bích</v>
      </c>
      <c r="C293" s="211" t="str">
        <f>IF(Chitieu[[#This Row],[Trạm/DTR]]="DTR",_xlfn.XLOOKUP(Chitieu[[#This Row],[ID NCC]],DS_NCC_DTR[ID NCC],DS_NCC_DTR[Admin miền]),_xlfn.XLOOKUP(Chitieu[[#This Row],[ID NCC]],Data_TongTram2[ID NCC],Data_TongTram2[Admin Miền]))</f>
        <v>Phạm Thị Thúy Duy</v>
      </c>
      <c r="D293" s="211" t="s">
        <v>397</v>
      </c>
      <c r="E293" s="211" t="str">
        <f>IF(Chitieu[[#This Row],[Trạm/DTR]]="DTR",_xlfn.XLOOKUP(Chitieu[[#This Row],[ID NCC]],DS_NCC_DTR[ID NCC],DS_NCC_DTR[Tên NCC]),_xlfn.XLOOKUP(Chitieu[[#This Row],[ID NCC]],Data_TongTram2[ID NCC],Data_TongTram2[Tên NCC]))</f>
        <v>HKD In</v>
      </c>
      <c r="F293" s="211" t="str">
        <f>Chitieu[[#This Row],[ID NCC]]&amp;Chitieu[[#This Row],[Trạm/DTR]]</f>
        <v>001J3000009AFWkIAOKhánh Nga</v>
      </c>
      <c r="G293" s="211" t="s">
        <v>81</v>
      </c>
      <c r="H293" s="211" t="str">
        <f>_xlfn.XLOOKUP(Chitieu[[#This Row],[Loại hàng]],Table59[Column1],Table59[Qui đổi])</f>
        <v>PET chai</v>
      </c>
      <c r="I293" s="211">
        <v>15</v>
      </c>
      <c r="K293" s="211">
        <f>SUMIFS(Table10[Sản lượng Tấn],Table10[Ghi chú],Chitieu[[#This Row],[qui đổi ]],Table10[Column1],Chitieu[[#This Row],[Column1]])</f>
        <v>10.757000000000001</v>
      </c>
      <c r="L293" s="396">
        <f>IFERROR((Chitieu[[#This Row],[Thực hiện]]/Chitieu[[#This Row],[Chỉ tiêu]]),0)</f>
        <v>0.7171333333333334</v>
      </c>
      <c r="M293" s="396">
        <f>IFERROR((Chitieu[[#This Row],[Thực hiện]]/Chitieu[[#This Row],[PO]]),0)</f>
        <v>0</v>
      </c>
      <c r="N293" s="397">
        <f>IF(Chitieu[[#This Row],[PO Đạt 90%]]&gt;=90%,1,0)</f>
        <v>0</v>
      </c>
      <c r="O293" s="397">
        <f>IF(COUNTIFS($E$4:E293,E293,$A$4:A293,"Trạm")=1,1,0)</f>
        <v>0</v>
      </c>
      <c r="P293" s="397">
        <f>IF(Chitieu[[#This Row],[PO]]&gt;0,1,0)</f>
        <v>0</v>
      </c>
      <c r="Q293" s="397" t="str">
        <f>_xlfn.XLOOKUP(Chitieu[[#This Row],[Tỉnh]],Table9[Tỉnh cũ],Table9[Giám Sát])</f>
        <v>Phạm Huỳnh Hữu Lộc</v>
      </c>
      <c r="R293" s="397" t="str">
        <f>_xlfn.XLOOKUP(Chitieu[[#This Row],[Tỉnh]],Table9[Tỉnh cũ],Table9[Thị Trường])</f>
        <v>Lê Quốc Việt</v>
      </c>
      <c r="S293" s="397" t="str">
        <f>_xlfn.XLOOKUP(Chitieu[[#This Row],[Tỉnh]],Table9[Tỉnh cũ],Table9[Khu vực])</f>
        <v>Miền Tây 2</v>
      </c>
      <c r="T293" s="397" t="str">
        <f>IF(Chitieu[[#This Row],[Trạm/DTR]]="DTR","DTR","Trạm")</f>
        <v>Trạm</v>
      </c>
      <c r="U293" s="397" t="str">
        <f>IF(Chitieu[[#This Row],[Trạm/DTR]]="DTR",_xlfn.XLOOKUP(Chitieu[[#This Row],[ID NCC]],DS_NCC_DTR[ID NCC],DS_NCC_DTR[Tỉnh cũ]),_xlfn.XLOOKUP(Chitieu[[#This Row],[ID NCC]],Data_TongTram2[ID NCC],Data_TongTram2[Tỉnh cũ]))</f>
        <v>Bến Tre</v>
      </c>
    </row>
    <row r="294" spans="1:21" hidden="1" x14ac:dyDescent="0.3">
      <c r="A294" s="211" t="s">
        <v>608</v>
      </c>
      <c r="B294" s="211" t="str">
        <f>IF(Chitieu[[#This Row],[Trạm/DTR]]="DTR","",_xlfn.XLOOKUP(Chitieu[[#This Row],[Trạm/DTR]],Table16[Trạm],Table16[[Admin ]]))</f>
        <v>Nguyễn Thị Ngọc Bích</v>
      </c>
      <c r="C294" s="211" t="str">
        <f>IF(Chitieu[[#This Row],[Trạm/DTR]]="DTR",_xlfn.XLOOKUP(Chitieu[[#This Row],[ID NCC]],DS_NCC_DTR[ID NCC],DS_NCC_DTR[Admin miền]),_xlfn.XLOOKUP(Chitieu[[#This Row],[ID NCC]],Data_TongTram2[ID NCC],Data_TongTram2[Admin Miền]))</f>
        <v>Phạm Thị Thúy Duy</v>
      </c>
      <c r="D294" s="211" t="s">
        <v>675</v>
      </c>
      <c r="E294" s="211" t="str">
        <f>IF(Chitieu[[#This Row],[Trạm/DTR]]="DTR",_xlfn.XLOOKUP(Chitieu[[#This Row],[ID NCC]],DS_NCC_DTR[ID NCC],DS_NCC_DTR[Tên NCC]),_xlfn.XLOOKUP(Chitieu[[#This Row],[ID NCC]],Data_TongTram2[ID NCC],Data_TongTram2[Tên NCC]))</f>
        <v>Phú Cà Mau</v>
      </c>
      <c r="F294" s="211" t="str">
        <f>Chitieu[[#This Row],[ID NCC]]&amp;Chitieu[[#This Row],[Trạm/DTR]]</f>
        <v>001J3000002HjIHIA0Khánh Nga</v>
      </c>
      <c r="G294" s="211" t="s">
        <v>81</v>
      </c>
      <c r="H294" s="211" t="str">
        <f>_xlfn.XLOOKUP(Chitieu[[#This Row],[Loại hàng]],Table59[Column1],Table59[Qui đổi])</f>
        <v>PET chai</v>
      </c>
      <c r="I294" s="211">
        <v>5</v>
      </c>
      <c r="K294" s="211">
        <f>SUMIFS(Table10[Sản lượng Tấn],Table10[Ghi chú],Chitieu[[#This Row],[qui đổi ]],Table10[Column1],Chitieu[[#This Row],[Column1]])</f>
        <v>0</v>
      </c>
      <c r="L294" s="396">
        <f>IFERROR((Chitieu[[#This Row],[Thực hiện]]/Chitieu[[#This Row],[Chỉ tiêu]]),0)</f>
        <v>0</v>
      </c>
      <c r="M294" s="396">
        <f>IFERROR((Chitieu[[#This Row],[Thực hiện]]/Chitieu[[#This Row],[PO]]),0)</f>
        <v>0</v>
      </c>
      <c r="N294" s="397">
        <f>IF(Chitieu[[#This Row],[PO Đạt 90%]]&gt;=90%,1,0)</f>
        <v>0</v>
      </c>
      <c r="O294" s="397">
        <f>IF(COUNTIFS($E$4:E294,E294,$A$4:A294,"Trạm")=1,1,0)</f>
        <v>0</v>
      </c>
      <c r="P294" s="397">
        <f>IF(Chitieu[[#This Row],[PO]]&gt;0,1,0)</f>
        <v>0</v>
      </c>
      <c r="Q294" s="397" t="str">
        <f>_xlfn.XLOOKUP(Chitieu[[#This Row],[Tỉnh]],Table9[Tỉnh cũ],Table9[Giám Sát])</f>
        <v>Phạm Huỳnh Hữu Lộc</v>
      </c>
      <c r="R294" s="397" t="str">
        <f>_xlfn.XLOOKUP(Chitieu[[#This Row],[Tỉnh]],Table9[Tỉnh cũ],Table9[Thị Trường])</f>
        <v>Thái Tân Văn</v>
      </c>
      <c r="S294" s="397" t="str">
        <f>_xlfn.XLOOKUP(Chitieu[[#This Row],[Tỉnh]],Table9[Tỉnh cũ],Table9[Khu vực])</f>
        <v>Miền Tây 2</v>
      </c>
      <c r="T294" s="397" t="str">
        <f>IF(Chitieu[[#This Row],[Trạm/DTR]]="DTR","DTR","Trạm")</f>
        <v>Trạm</v>
      </c>
      <c r="U294" s="397" t="str">
        <f>IF(Chitieu[[#This Row],[Trạm/DTR]]="DTR",_xlfn.XLOOKUP(Chitieu[[#This Row],[ID NCC]],DS_NCC_DTR[ID NCC],DS_NCC_DTR[Tỉnh cũ]),_xlfn.XLOOKUP(Chitieu[[#This Row],[ID NCC]],Data_TongTram2[ID NCC],Data_TongTram2[Tỉnh cũ]))</f>
        <v>Cà Mau</v>
      </c>
    </row>
    <row r="295" spans="1:21" hidden="1" x14ac:dyDescent="0.3">
      <c r="A295" s="211" t="s">
        <v>608</v>
      </c>
      <c r="B295" s="211" t="str">
        <f>IF(Chitieu[[#This Row],[Trạm/DTR]]="DTR","",_xlfn.XLOOKUP(Chitieu[[#This Row],[Trạm/DTR]],Table16[Trạm],Table16[[Admin ]]))</f>
        <v>Nguyễn Thị Ngọc Bích</v>
      </c>
      <c r="C295" s="211" t="str">
        <f>IF(Chitieu[[#This Row],[Trạm/DTR]]="DTR",_xlfn.XLOOKUP(Chitieu[[#This Row],[ID NCC]],DS_NCC_DTR[ID NCC],DS_NCC_DTR[Admin miền]),_xlfn.XLOOKUP(Chitieu[[#This Row],[ID NCC]],Data_TongTram2[ID NCC],Data_TongTram2[Admin Miền]))</f>
        <v>Phạm Thị Thúy Duy</v>
      </c>
      <c r="D295" s="211" t="s">
        <v>427</v>
      </c>
      <c r="E295" s="211" t="str">
        <f>IF(Chitieu[[#This Row],[Trạm/DTR]]="DTR",_xlfn.XLOOKUP(Chitieu[[#This Row],[ID NCC]],DS_NCC_DTR[ID NCC],DS_NCC_DTR[Tên NCC]),_xlfn.XLOOKUP(Chitieu[[#This Row],[ID NCC]],Data_TongTram2[ID NCC],Data_TongTram2[Tên NCC]))</f>
        <v>Lê Phong Phú</v>
      </c>
      <c r="F295" s="211" t="str">
        <f>Chitieu[[#This Row],[ID NCC]]&amp;Chitieu[[#This Row],[Trạm/DTR]]</f>
        <v>001J3000002HLdiIAGKhánh Nga</v>
      </c>
      <c r="G295" s="211" t="s">
        <v>81</v>
      </c>
      <c r="H295" s="211" t="str">
        <f>_xlfn.XLOOKUP(Chitieu[[#This Row],[Loại hàng]],Table59[Column1],Table59[Qui đổi])</f>
        <v>PET chai</v>
      </c>
      <c r="I295" s="211">
        <v>5</v>
      </c>
      <c r="K295" s="211">
        <f>SUMIFS(Table10[Sản lượng Tấn],Table10[Ghi chú],Chitieu[[#This Row],[qui đổi ]],Table10[Column1],Chitieu[[#This Row],[Column1]])</f>
        <v>0</v>
      </c>
      <c r="L295" s="396">
        <f>IFERROR((Chitieu[[#This Row],[Thực hiện]]/Chitieu[[#This Row],[Chỉ tiêu]]),0)</f>
        <v>0</v>
      </c>
      <c r="M295" s="396">
        <f>IFERROR((Chitieu[[#This Row],[Thực hiện]]/Chitieu[[#This Row],[PO]]),0)</f>
        <v>0</v>
      </c>
      <c r="N295" s="397">
        <f>IF(Chitieu[[#This Row],[PO Đạt 90%]]&gt;=90%,1,0)</f>
        <v>0</v>
      </c>
      <c r="O295" s="397">
        <f>IF(COUNTIFS($E$4:E295,E295,$A$4:A295,"Trạm")=1,1,0)</f>
        <v>0</v>
      </c>
      <c r="P295" s="397">
        <f>IF(Chitieu[[#This Row],[PO]]&gt;0,1,0)</f>
        <v>0</v>
      </c>
      <c r="Q295" s="397" t="str">
        <f>_xlfn.XLOOKUP(Chitieu[[#This Row],[Tỉnh]],Table9[Tỉnh cũ],Table9[Giám Sát])</f>
        <v>Phạm Huỳnh Hữu Lộc</v>
      </c>
      <c r="R295" s="397" t="str">
        <f>_xlfn.XLOOKUP(Chitieu[[#This Row],[Tỉnh]],Table9[Tỉnh cũ],Table9[Thị Trường])</f>
        <v>Thái Tân Văn</v>
      </c>
      <c r="S295" s="397" t="str">
        <f>_xlfn.XLOOKUP(Chitieu[[#This Row],[Tỉnh]],Table9[Tỉnh cũ],Table9[Khu vực])</f>
        <v>Miền Tây 2</v>
      </c>
      <c r="T295" s="397" t="str">
        <f>IF(Chitieu[[#This Row],[Trạm/DTR]]="DTR","DTR","Trạm")</f>
        <v>Trạm</v>
      </c>
      <c r="U295" s="397" t="str">
        <f>IF(Chitieu[[#This Row],[Trạm/DTR]]="DTR",_xlfn.XLOOKUP(Chitieu[[#This Row],[ID NCC]],DS_NCC_DTR[ID NCC],DS_NCC_DTR[Tỉnh cũ]),_xlfn.XLOOKUP(Chitieu[[#This Row],[ID NCC]],Data_TongTram2[ID NCC],Data_TongTram2[Tỉnh cũ]))</f>
        <v>Cà Mau</v>
      </c>
    </row>
    <row r="296" spans="1:21" hidden="1" x14ac:dyDescent="0.3">
      <c r="A296" s="211" t="s">
        <v>608</v>
      </c>
      <c r="B296" s="211" t="str">
        <f>IF(Chitieu[[#This Row],[Trạm/DTR]]="DTR","",_xlfn.XLOOKUP(Chitieu[[#This Row],[Trạm/DTR]],Table16[Trạm],Table16[[Admin ]]))</f>
        <v>Nguyễn Thị Ngọc Bích</v>
      </c>
      <c r="C296" s="211" t="str">
        <f>IF(Chitieu[[#This Row],[Trạm/DTR]]="DTR",_xlfn.XLOOKUP(Chitieu[[#This Row],[ID NCC]],DS_NCC_DTR[ID NCC],DS_NCC_DTR[Admin miền]),_xlfn.XLOOKUP(Chitieu[[#This Row],[ID NCC]],Data_TongTram2[ID NCC],Data_TongTram2[Admin Miền]))</f>
        <v>Phạm Thị Thúy Duy</v>
      </c>
      <c r="D296" s="211" t="s">
        <v>1035</v>
      </c>
      <c r="E296" s="211" t="str">
        <f>IF(Chitieu[[#This Row],[Trạm/DTR]]="DTR",_xlfn.XLOOKUP(Chitieu[[#This Row],[ID NCC]],DS_NCC_DTR[ID NCC],DS_NCC_DTR[Tên NCC]),_xlfn.XLOOKUP(Chitieu[[#This Row],[ID NCC]],Data_TongTram2[ID NCC],Data_TongTram2[Tên NCC]))</f>
        <v>Anh Hoàng Thới Bình</v>
      </c>
      <c r="F296" s="211" t="str">
        <f>Chitieu[[#This Row],[ID NCC]]&amp;Chitieu[[#This Row],[Trạm/DTR]]</f>
        <v>001J3000002HLf9IAGKhánh Nga</v>
      </c>
      <c r="G296" s="211" t="s">
        <v>81</v>
      </c>
      <c r="H296" s="211" t="str">
        <f>_xlfn.XLOOKUP(Chitieu[[#This Row],[Loại hàng]],Table59[Column1],Table59[Qui đổi])</f>
        <v>PET chai</v>
      </c>
      <c r="I296" s="211">
        <v>5</v>
      </c>
      <c r="K296" s="211">
        <f>SUMIFS(Table10[Sản lượng Tấn],Table10[Ghi chú],Chitieu[[#This Row],[qui đổi ]],Table10[Column1],Chitieu[[#This Row],[Column1]])</f>
        <v>8.0229999999999997</v>
      </c>
      <c r="L296" s="396">
        <f>IFERROR((Chitieu[[#This Row],[Thực hiện]]/Chitieu[[#This Row],[Chỉ tiêu]]),0)</f>
        <v>1.6046</v>
      </c>
      <c r="M296" s="396">
        <f>IFERROR((Chitieu[[#This Row],[Thực hiện]]/Chitieu[[#This Row],[PO]]),0)</f>
        <v>0</v>
      </c>
      <c r="N296" s="397">
        <f>IF(Chitieu[[#This Row],[PO Đạt 90%]]&gt;=90%,1,0)</f>
        <v>0</v>
      </c>
      <c r="O296" s="397">
        <f>IF(COUNTIFS($E$4:E296,E296,$A$4:A296,"Trạm")=1,1,0)</f>
        <v>0</v>
      </c>
      <c r="P296" s="397">
        <f>IF(Chitieu[[#This Row],[PO]]&gt;0,1,0)</f>
        <v>0</v>
      </c>
      <c r="Q296" s="397" t="str">
        <f>_xlfn.XLOOKUP(Chitieu[[#This Row],[Tỉnh]],Table9[Tỉnh cũ],Table9[Giám Sát])</f>
        <v>Phạm Huỳnh Hữu Lộc</v>
      </c>
      <c r="R296" s="397" t="str">
        <f>_xlfn.XLOOKUP(Chitieu[[#This Row],[Tỉnh]],Table9[Tỉnh cũ],Table9[Thị Trường])</f>
        <v>Thái Tân Văn</v>
      </c>
      <c r="S296" s="397" t="str">
        <f>_xlfn.XLOOKUP(Chitieu[[#This Row],[Tỉnh]],Table9[Tỉnh cũ],Table9[Khu vực])</f>
        <v>Miền Tây 2</v>
      </c>
      <c r="T296" s="397" t="str">
        <f>IF(Chitieu[[#This Row],[Trạm/DTR]]="DTR","DTR","Trạm")</f>
        <v>Trạm</v>
      </c>
      <c r="U296" s="397" t="str">
        <f>IF(Chitieu[[#This Row],[Trạm/DTR]]="DTR",_xlfn.XLOOKUP(Chitieu[[#This Row],[ID NCC]],DS_NCC_DTR[ID NCC],DS_NCC_DTR[Tỉnh cũ]),_xlfn.XLOOKUP(Chitieu[[#This Row],[ID NCC]],Data_TongTram2[ID NCC],Data_TongTram2[Tỉnh cũ]))</f>
        <v>Cà Mau</v>
      </c>
    </row>
    <row r="297" spans="1:21" hidden="1" x14ac:dyDescent="0.3">
      <c r="A297" s="211" t="s">
        <v>608</v>
      </c>
      <c r="B297" s="211" t="str">
        <f>IF(Chitieu[[#This Row],[Trạm/DTR]]="DTR","",_xlfn.XLOOKUP(Chitieu[[#This Row],[Trạm/DTR]],Table16[Trạm],Table16[[Admin ]]))</f>
        <v>Nguyễn Thị Ngọc Bích</v>
      </c>
      <c r="C297" s="211" t="str">
        <f>IF(Chitieu[[#This Row],[Trạm/DTR]]="DTR",_xlfn.XLOOKUP(Chitieu[[#This Row],[ID NCC]],DS_NCC_DTR[ID NCC],DS_NCC_DTR[Admin miền]),_xlfn.XLOOKUP(Chitieu[[#This Row],[ID NCC]],Data_TongTram2[ID NCC],Data_TongTram2[Admin Miền]))</f>
        <v>Phạm Thị Thúy Duy</v>
      </c>
      <c r="D297" s="211" t="s">
        <v>580</v>
      </c>
      <c r="E297" s="211" t="str">
        <f>IF(Chitieu[[#This Row],[Trạm/DTR]]="DTR",_xlfn.XLOOKUP(Chitieu[[#This Row],[ID NCC]],DS_NCC_DTR[ID NCC],DS_NCC_DTR[Tên NCC]),_xlfn.XLOOKUP(Chitieu[[#This Row],[ID NCC]],Data_TongTram2[ID NCC],Data_TongTram2[Tên NCC]))</f>
        <v>Anh Phước Minh Lương</v>
      </c>
      <c r="F297" s="211" t="str">
        <f>Chitieu[[#This Row],[ID NCC]]&amp;Chitieu[[#This Row],[Trạm/DTR]]</f>
        <v>001J3000002HlaeIACKhánh Nga</v>
      </c>
      <c r="G297" s="211" t="s">
        <v>81</v>
      </c>
      <c r="H297" s="211" t="str">
        <f>_xlfn.XLOOKUP(Chitieu[[#This Row],[Loại hàng]],Table59[Column1],Table59[Qui đổi])</f>
        <v>PET chai</v>
      </c>
      <c r="I297" s="211">
        <v>10</v>
      </c>
      <c r="K297" s="211">
        <f>SUMIFS(Table10[Sản lượng Tấn],Table10[Ghi chú],Chitieu[[#This Row],[qui đổi ]],Table10[Column1],Chitieu[[#This Row],[Column1]])</f>
        <v>0</v>
      </c>
      <c r="L297" s="396">
        <f>IFERROR((Chitieu[[#This Row],[Thực hiện]]/Chitieu[[#This Row],[Chỉ tiêu]]),0)</f>
        <v>0</v>
      </c>
      <c r="M297" s="396">
        <f>IFERROR((Chitieu[[#This Row],[Thực hiện]]/Chitieu[[#This Row],[PO]]),0)</f>
        <v>0</v>
      </c>
      <c r="N297" s="397">
        <f>IF(Chitieu[[#This Row],[PO Đạt 90%]]&gt;=90%,1,0)</f>
        <v>0</v>
      </c>
      <c r="O297" s="397">
        <f>IF(COUNTIFS($E$4:E297,E297,$A$4:A297,"Trạm")=1,1,0)</f>
        <v>0</v>
      </c>
      <c r="P297" s="397">
        <f>IF(Chitieu[[#This Row],[PO]]&gt;0,1,0)</f>
        <v>0</v>
      </c>
      <c r="Q297" s="397" t="str">
        <f>_xlfn.XLOOKUP(Chitieu[[#This Row],[Tỉnh]],Table9[Tỉnh cũ],Table9[Giám Sát])</f>
        <v>Phạm Huỳnh Hữu Lộc</v>
      </c>
      <c r="R297" s="397" t="str">
        <f>_xlfn.XLOOKUP(Chitieu[[#This Row],[Tỉnh]],Table9[Tỉnh cũ],Table9[Thị Trường])</f>
        <v>Phạm Huỳnh Hữu Lộc</v>
      </c>
      <c r="S297" s="397" t="str">
        <f>_xlfn.XLOOKUP(Chitieu[[#This Row],[Tỉnh]],Table9[Tỉnh cũ],Table9[Khu vực])</f>
        <v>Miền Tây 2</v>
      </c>
      <c r="T297" s="397" t="str">
        <f>IF(Chitieu[[#This Row],[Trạm/DTR]]="DTR","DTR","Trạm")</f>
        <v>Trạm</v>
      </c>
      <c r="U297" s="397" t="str">
        <f>IF(Chitieu[[#This Row],[Trạm/DTR]]="DTR",_xlfn.XLOOKUP(Chitieu[[#This Row],[ID NCC]],DS_NCC_DTR[ID NCC],DS_NCC_DTR[Tỉnh cũ]),_xlfn.XLOOKUP(Chitieu[[#This Row],[ID NCC]],Data_TongTram2[ID NCC],Data_TongTram2[Tỉnh cũ]))</f>
        <v>Kiên Giang</v>
      </c>
    </row>
    <row r="298" spans="1:21" hidden="1" x14ac:dyDescent="0.3">
      <c r="A298" s="211" t="s">
        <v>608</v>
      </c>
      <c r="B298" s="211" t="str">
        <f>IF(Chitieu[[#This Row],[Trạm/DTR]]="DTR","",_xlfn.XLOOKUP(Chitieu[[#This Row],[Trạm/DTR]],Table16[Trạm],Table16[[Admin ]]))</f>
        <v>Nguyễn Thị Ngọc Bích</v>
      </c>
      <c r="C298" s="211" t="str">
        <f>IF(Chitieu[[#This Row],[Trạm/DTR]]="DTR",_xlfn.XLOOKUP(Chitieu[[#This Row],[ID NCC]],DS_NCC_DTR[ID NCC],DS_NCC_DTR[Admin miền]),_xlfn.XLOOKUP(Chitieu[[#This Row],[ID NCC]],Data_TongTram2[ID NCC],Data_TongTram2[Admin Miền]))</f>
        <v>Phạm Thị Thúy Duy</v>
      </c>
      <c r="D298" s="211" t="s">
        <v>405</v>
      </c>
      <c r="E298" s="211" t="str">
        <f>IF(Chitieu[[#This Row],[Trạm/DTR]]="DTR",_xlfn.XLOOKUP(Chitieu[[#This Row],[ID NCC]],DS_NCC_DTR[ID NCC],DS_NCC_DTR[Tên NCC]),_xlfn.XLOOKUP(Chitieu[[#This Row],[ID NCC]],Data_TongTram2[ID NCC],Data_TongTram2[Tên NCC]))</f>
        <v>Anh Nhân Trà Vinh</v>
      </c>
      <c r="F298" s="211" t="str">
        <f>Chitieu[[#This Row],[ID NCC]]&amp;Chitieu[[#This Row],[Trạm/DTR]]</f>
        <v>001dc00000sVWUNAA4Khánh Nga</v>
      </c>
      <c r="G298" s="211" t="s">
        <v>81</v>
      </c>
      <c r="H298" s="211" t="str">
        <f>_xlfn.XLOOKUP(Chitieu[[#This Row],[Loại hàng]],Table59[Column1],Table59[Qui đổi])</f>
        <v>PET chai</v>
      </c>
      <c r="I298" s="211">
        <v>20</v>
      </c>
      <c r="K298" s="211">
        <f>SUMIFS(Table10[Sản lượng Tấn],Table10[Ghi chú],Chitieu[[#This Row],[qui đổi ]],Table10[Column1],Chitieu[[#This Row],[Column1]])</f>
        <v>28.498000000000001</v>
      </c>
      <c r="L298" s="396">
        <f>IFERROR((Chitieu[[#This Row],[Thực hiện]]/Chitieu[[#This Row],[Chỉ tiêu]]),0)</f>
        <v>1.4249000000000001</v>
      </c>
      <c r="M298" s="396">
        <f>IFERROR((Chitieu[[#This Row],[Thực hiện]]/Chitieu[[#This Row],[PO]]),0)</f>
        <v>0</v>
      </c>
      <c r="N298" s="397">
        <f>IF(Chitieu[[#This Row],[PO Đạt 90%]]&gt;=90%,1,0)</f>
        <v>0</v>
      </c>
      <c r="O298" s="397">
        <f>IF(COUNTIFS($E$4:E298,E298,$A$4:A298,"Trạm")=1,1,0)</f>
        <v>0</v>
      </c>
      <c r="P298" s="397">
        <f>IF(Chitieu[[#This Row],[PO]]&gt;0,1,0)</f>
        <v>0</v>
      </c>
      <c r="Q298" s="397" t="str">
        <f>_xlfn.XLOOKUP(Chitieu[[#This Row],[Tỉnh]],Table9[Tỉnh cũ],Table9[Giám Sát])</f>
        <v>Phạm Huỳnh Hữu Lộc</v>
      </c>
      <c r="R298" s="397" t="str">
        <f>_xlfn.XLOOKUP(Chitieu[[#This Row],[Tỉnh]],Table9[Tỉnh cũ],Table9[Thị Trường])</f>
        <v>Lê Quốc Việt</v>
      </c>
      <c r="S298" s="397" t="str">
        <f>_xlfn.XLOOKUP(Chitieu[[#This Row],[Tỉnh]],Table9[Tỉnh cũ],Table9[Khu vực])</f>
        <v>Miền Tây 2</v>
      </c>
      <c r="T298" s="397" t="str">
        <f>IF(Chitieu[[#This Row],[Trạm/DTR]]="DTR","DTR","Trạm")</f>
        <v>Trạm</v>
      </c>
      <c r="U298" s="397" t="str">
        <f>IF(Chitieu[[#This Row],[Trạm/DTR]]="DTR",_xlfn.XLOOKUP(Chitieu[[#This Row],[ID NCC]],DS_NCC_DTR[ID NCC],DS_NCC_DTR[Tỉnh cũ]),_xlfn.XLOOKUP(Chitieu[[#This Row],[ID NCC]],Data_TongTram2[ID NCC],Data_TongTram2[Tỉnh cũ]))</f>
        <v>Trà Vinh</v>
      </c>
    </row>
    <row r="299" spans="1:21" hidden="1" x14ac:dyDescent="0.3">
      <c r="A299" s="211" t="s">
        <v>608</v>
      </c>
      <c r="B299" s="211" t="str">
        <f>IF(Chitieu[[#This Row],[Trạm/DTR]]="DTR","",_xlfn.XLOOKUP(Chitieu[[#This Row],[Trạm/DTR]],Table16[Trạm],Table16[[Admin ]]))</f>
        <v>Nguyễn Thị Ngọc Bích</v>
      </c>
      <c r="C299" s="211" t="str">
        <f>IF(Chitieu[[#This Row],[Trạm/DTR]]="DTR",_xlfn.XLOOKUP(Chitieu[[#This Row],[ID NCC]],DS_NCC_DTR[ID NCC],DS_NCC_DTR[Admin miền]),_xlfn.XLOOKUP(Chitieu[[#This Row],[ID NCC]],Data_TongTram2[ID NCC],Data_TongTram2[Admin Miền]))</f>
        <v>Phạm Thị Thúy Duy</v>
      </c>
      <c r="D299" s="211" t="s">
        <v>490</v>
      </c>
      <c r="E299" s="211" t="str">
        <f>IF(Chitieu[[#This Row],[Trạm/DTR]]="DTR",_xlfn.XLOOKUP(Chitieu[[#This Row],[ID NCC]],DS_NCC_DTR[ID NCC],DS_NCC_DTR[Tên NCC]),_xlfn.XLOOKUP(Chitieu[[#This Row],[ID NCC]],Data_TongTram2[ID NCC],Data_TongTram2[Tên NCC]))</f>
        <v>Hà Tâm</v>
      </c>
      <c r="F299" s="211" t="str">
        <f>Chitieu[[#This Row],[ID NCC]]&amp;Chitieu[[#This Row],[Trạm/DTR]]</f>
        <v>001dc00000tRyBhAAKKhánh Nga</v>
      </c>
      <c r="G299" s="211" t="s">
        <v>81</v>
      </c>
      <c r="H299" s="211" t="str">
        <f>_xlfn.XLOOKUP(Chitieu[[#This Row],[Loại hàng]],Table59[Column1],Table59[Qui đổi])</f>
        <v>PET chai</v>
      </c>
      <c r="I299" s="211">
        <v>3</v>
      </c>
      <c r="K299" s="211">
        <f>SUMIFS(Table10[Sản lượng Tấn],Table10[Ghi chú],Chitieu[[#This Row],[qui đổi ]],Table10[Column1],Chitieu[[#This Row],[Column1]])</f>
        <v>5.5049999999999999</v>
      </c>
      <c r="L299" s="396">
        <f>IFERROR((Chitieu[[#This Row],[Thực hiện]]/Chitieu[[#This Row],[Chỉ tiêu]]),0)</f>
        <v>1.835</v>
      </c>
      <c r="M299" s="396">
        <f>IFERROR((Chitieu[[#This Row],[Thực hiện]]/Chitieu[[#This Row],[PO]]),0)</f>
        <v>0</v>
      </c>
      <c r="N299" s="397">
        <f>IF(Chitieu[[#This Row],[PO Đạt 90%]]&gt;=90%,1,0)</f>
        <v>0</v>
      </c>
      <c r="O299" s="397">
        <f>IF(COUNTIFS($E$4:E299,E299,$A$4:A299,"Trạm")=1,1,0)</f>
        <v>0</v>
      </c>
      <c r="P299" s="397">
        <f>IF(Chitieu[[#This Row],[PO]]&gt;0,1,0)</f>
        <v>0</v>
      </c>
      <c r="Q299" s="397" t="str">
        <f>_xlfn.XLOOKUP(Chitieu[[#This Row],[Tỉnh]],Table9[Tỉnh cũ],Table9[Giám Sát])</f>
        <v>Phạm Huỳnh Hữu Lộc</v>
      </c>
      <c r="R299" s="397" t="str">
        <f>_xlfn.XLOOKUP(Chitieu[[#This Row],[Tỉnh]],Table9[Tỉnh cũ],Table9[Thị Trường])</f>
        <v>Lê Quốc Việt</v>
      </c>
      <c r="S299" s="397" t="str">
        <f>_xlfn.XLOOKUP(Chitieu[[#This Row],[Tỉnh]],Table9[Tỉnh cũ],Table9[Khu vực])</f>
        <v>Miền Tây 2</v>
      </c>
      <c r="T299" s="397" t="str">
        <f>IF(Chitieu[[#This Row],[Trạm/DTR]]="DTR","DTR","Trạm")</f>
        <v>Trạm</v>
      </c>
      <c r="U299" s="397" t="str">
        <f>IF(Chitieu[[#This Row],[Trạm/DTR]]="DTR",_xlfn.XLOOKUP(Chitieu[[#This Row],[ID NCC]],DS_NCC_DTR[ID NCC],DS_NCC_DTR[Tỉnh cũ]),_xlfn.XLOOKUP(Chitieu[[#This Row],[ID NCC]],Data_TongTram2[ID NCC],Data_TongTram2[Tỉnh cũ]))</f>
        <v>Trà Vinh</v>
      </c>
    </row>
    <row r="300" spans="1:21" hidden="1" x14ac:dyDescent="0.3">
      <c r="A300" s="211" t="s">
        <v>608</v>
      </c>
      <c r="B300" s="211" t="str">
        <f>IF(Chitieu[[#This Row],[Trạm/DTR]]="DTR","",_xlfn.XLOOKUP(Chitieu[[#This Row],[Trạm/DTR]],Table16[Trạm],Table16[[Admin ]]))</f>
        <v>Nguyễn Thị Ngọc Bích</v>
      </c>
      <c r="C300" s="211" t="str">
        <f>IF(Chitieu[[#This Row],[Trạm/DTR]]="DTR",_xlfn.XLOOKUP(Chitieu[[#This Row],[ID NCC]],DS_NCC_DTR[ID NCC],DS_NCC_DTR[Admin miền]),_xlfn.XLOOKUP(Chitieu[[#This Row],[ID NCC]],Data_TongTram2[ID NCC],Data_TongTram2[Admin Miền]))</f>
        <v>Phạm Thị Thúy Duy</v>
      </c>
      <c r="D300" s="211" t="s">
        <v>408</v>
      </c>
      <c r="E300" s="211" t="str">
        <f>IF(Chitieu[[#This Row],[Trạm/DTR]]="DTR",_xlfn.XLOOKUP(Chitieu[[#This Row],[ID NCC]],DS_NCC_DTR[ID NCC],DS_NCC_DTR[Tên NCC]),_xlfn.XLOOKUP(Chitieu[[#This Row],[ID NCC]],Data_TongTram2[ID NCC],Data_TongTram2[Tên NCC]))</f>
        <v>Anh Duy Duyên Hải</v>
      </c>
      <c r="F300" s="211" t="str">
        <f>Chitieu[[#This Row],[ID NCC]]&amp;Chitieu[[#This Row],[Trạm/DTR]]</f>
        <v>001dc00000tU8IDAA0Khánh Nga</v>
      </c>
      <c r="G300" s="211" t="s">
        <v>81</v>
      </c>
      <c r="H300" s="211" t="str">
        <f>_xlfn.XLOOKUP(Chitieu[[#This Row],[Loại hàng]],Table59[Column1],Table59[Qui đổi])</f>
        <v>PET chai</v>
      </c>
      <c r="I300" s="211">
        <v>5</v>
      </c>
      <c r="K300" s="211">
        <f>SUMIFS(Table10[Sản lượng Tấn],Table10[Ghi chú],Chitieu[[#This Row],[qui đổi ]],Table10[Column1],Chitieu[[#This Row],[Column1]])</f>
        <v>0</v>
      </c>
      <c r="L300" s="396">
        <f>IFERROR((Chitieu[[#This Row],[Thực hiện]]/Chitieu[[#This Row],[Chỉ tiêu]]),0)</f>
        <v>0</v>
      </c>
      <c r="M300" s="396">
        <f>IFERROR((Chitieu[[#This Row],[Thực hiện]]/Chitieu[[#This Row],[PO]]),0)</f>
        <v>0</v>
      </c>
      <c r="N300" s="397">
        <f>IF(Chitieu[[#This Row],[PO Đạt 90%]]&gt;=90%,1,0)</f>
        <v>0</v>
      </c>
      <c r="O300" s="397">
        <f>IF(COUNTIFS($E$4:E300,E300,$A$4:A300,"Trạm")=1,1,0)</f>
        <v>0</v>
      </c>
      <c r="P300" s="397">
        <f>IF(Chitieu[[#This Row],[PO]]&gt;0,1,0)</f>
        <v>0</v>
      </c>
      <c r="Q300" s="397" t="str">
        <f>_xlfn.XLOOKUP(Chitieu[[#This Row],[Tỉnh]],Table9[Tỉnh cũ],Table9[Giám Sát])</f>
        <v>Phạm Huỳnh Hữu Lộc</v>
      </c>
      <c r="R300" s="397" t="str">
        <f>_xlfn.XLOOKUP(Chitieu[[#This Row],[Tỉnh]],Table9[Tỉnh cũ],Table9[Thị Trường])</f>
        <v>Lê Quốc Việt</v>
      </c>
      <c r="S300" s="397" t="str">
        <f>_xlfn.XLOOKUP(Chitieu[[#This Row],[Tỉnh]],Table9[Tỉnh cũ],Table9[Khu vực])</f>
        <v>Miền Tây 2</v>
      </c>
      <c r="T300" s="397" t="str">
        <f>IF(Chitieu[[#This Row],[Trạm/DTR]]="DTR","DTR","Trạm")</f>
        <v>Trạm</v>
      </c>
      <c r="U300" s="397" t="str">
        <f>IF(Chitieu[[#This Row],[Trạm/DTR]]="DTR",_xlfn.XLOOKUP(Chitieu[[#This Row],[ID NCC]],DS_NCC_DTR[ID NCC],DS_NCC_DTR[Tỉnh cũ]),_xlfn.XLOOKUP(Chitieu[[#This Row],[ID NCC]],Data_TongTram2[ID NCC],Data_TongTram2[Tỉnh cũ]))</f>
        <v>Trà Vinh</v>
      </c>
    </row>
    <row r="301" spans="1:21" hidden="1" x14ac:dyDescent="0.3">
      <c r="A301" s="211" t="s">
        <v>608</v>
      </c>
      <c r="B301" s="211" t="str">
        <f>IF(Chitieu[[#This Row],[Trạm/DTR]]="DTR","",_xlfn.XLOOKUP(Chitieu[[#This Row],[Trạm/DTR]],Table16[Trạm],Table16[[Admin ]]))</f>
        <v>Nguyễn Thị Ngọc Bích</v>
      </c>
      <c r="C301" s="211" t="str">
        <f>IF(Chitieu[[#This Row],[Trạm/DTR]]="DTR",_xlfn.XLOOKUP(Chitieu[[#This Row],[ID NCC]],DS_NCC_DTR[ID NCC],DS_NCC_DTR[Admin miền]),_xlfn.XLOOKUP(Chitieu[[#This Row],[ID NCC]],Data_TongTram2[ID NCC],Data_TongTram2[Admin Miền]))</f>
        <v>Phạm Thị Thúy Duy</v>
      </c>
      <c r="D301" s="211" t="s">
        <v>470</v>
      </c>
      <c r="E301" s="211" t="str">
        <f>IF(Chitieu[[#This Row],[Trạm/DTR]]="DTR",_xlfn.XLOOKUP(Chitieu[[#This Row],[ID NCC]],DS_NCC_DTR[ID NCC],DS_NCC_DTR[Tên NCC]),_xlfn.XLOOKUP(Chitieu[[#This Row],[ID NCC]],Data_TongTram2[ID NCC],Data_TongTram2[Tên NCC]))</f>
        <v>Anh Thanh</v>
      </c>
      <c r="F301" s="211" t="str">
        <f>Chitieu[[#This Row],[ID NCC]]&amp;Chitieu[[#This Row],[Trạm/DTR]]</f>
        <v>001J3000002HLasIAGKhánh Nga</v>
      </c>
      <c r="G301" s="211" t="s">
        <v>81</v>
      </c>
      <c r="H301" s="211" t="str">
        <f>_xlfn.XLOOKUP(Chitieu[[#This Row],[Loại hàng]],Table59[Column1],Table59[Qui đổi])</f>
        <v>PET chai</v>
      </c>
      <c r="I301" s="211">
        <v>5</v>
      </c>
      <c r="K301" s="211">
        <f>SUMIFS(Table10[Sản lượng Tấn],Table10[Ghi chú],Chitieu[[#This Row],[qui đổi ]],Table10[Column1],Chitieu[[#This Row],[Column1]])</f>
        <v>0.82</v>
      </c>
      <c r="L301" s="396">
        <f>IFERROR((Chitieu[[#This Row],[Thực hiện]]/Chitieu[[#This Row],[Chỉ tiêu]]),0)</f>
        <v>0.16399999999999998</v>
      </c>
      <c r="M301" s="396">
        <f>IFERROR((Chitieu[[#This Row],[Thực hiện]]/Chitieu[[#This Row],[PO]]),0)</f>
        <v>0</v>
      </c>
      <c r="N301" s="397">
        <f>IF(Chitieu[[#This Row],[PO Đạt 90%]]&gt;=90%,1,0)</f>
        <v>0</v>
      </c>
      <c r="O301" s="397">
        <f>IF(COUNTIFS($E$4:E301,E301,$A$4:A301,"Trạm")=1,1,0)</f>
        <v>0</v>
      </c>
      <c r="P301" s="397">
        <f>IF(Chitieu[[#This Row],[PO]]&gt;0,1,0)</f>
        <v>0</v>
      </c>
      <c r="Q301" s="397" t="str">
        <f>_xlfn.XLOOKUP(Chitieu[[#This Row],[Tỉnh]],Table9[Tỉnh cũ],Table9[Giám Sát])</f>
        <v>Phạm Huỳnh Hữu Lộc</v>
      </c>
      <c r="R301" s="397" t="str">
        <f>_xlfn.XLOOKUP(Chitieu[[#This Row],[Tỉnh]],Table9[Tỉnh cũ],Table9[Thị Trường])</f>
        <v>Lê Quốc Việt</v>
      </c>
      <c r="S301" s="397" t="str">
        <f>_xlfn.XLOOKUP(Chitieu[[#This Row],[Tỉnh]],Table9[Tỉnh cũ],Table9[Khu vực])</f>
        <v>Miền Tây 2</v>
      </c>
      <c r="T301" s="397" t="str">
        <f>IF(Chitieu[[#This Row],[Trạm/DTR]]="DTR","DTR","Trạm")</f>
        <v>Trạm</v>
      </c>
      <c r="U301" s="397" t="str">
        <f>IF(Chitieu[[#This Row],[Trạm/DTR]]="DTR",_xlfn.XLOOKUP(Chitieu[[#This Row],[ID NCC]],DS_NCC_DTR[ID NCC],DS_NCC_DTR[Tỉnh cũ]),_xlfn.XLOOKUP(Chitieu[[#This Row],[ID NCC]],Data_TongTram2[ID NCC],Data_TongTram2[Tỉnh cũ]))</f>
        <v>Trà Vinh</v>
      </c>
    </row>
    <row r="302" spans="1:21" ht="14.5" hidden="1" x14ac:dyDescent="0.35">
      <c r="A302" s="211" t="s">
        <v>608</v>
      </c>
      <c r="B302" s="211" t="str">
        <f>IF(Chitieu[[#This Row],[Trạm/DTR]]="DTR","",_xlfn.XLOOKUP(Chitieu[[#This Row],[Trạm/DTR]],Table16[Trạm],Table16[[Admin ]]))</f>
        <v>Nguyễn Thị Ngọc Bích</v>
      </c>
      <c r="C302" s="211" t="str">
        <f>IF(Chitieu[[#This Row],[Trạm/DTR]]="DTR",_xlfn.XLOOKUP(Chitieu[[#This Row],[ID NCC]],DS_NCC_DTR[ID NCC],DS_NCC_DTR[Admin miền]),_xlfn.XLOOKUP(Chitieu[[#This Row],[ID NCC]],Data_TongTram2[ID NCC],Data_TongTram2[Admin Miền]))</f>
        <v>Phạm Thị Thúy Duy</v>
      </c>
      <c r="D302" s="211" t="s">
        <v>1672</v>
      </c>
      <c r="E302" s="211" t="str">
        <f>IF(Chitieu[[#This Row],[Trạm/DTR]]="DTR",_xlfn.XLOOKUP(Chitieu[[#This Row],[ID NCC]],DS_NCC_DTR[ID NCC],DS_NCC_DTR[Tên NCC]),_xlfn.XLOOKUP(Chitieu[[#This Row],[ID NCC]],Data_TongTram2[ID NCC],Data_TongTram2[Tên NCC]))</f>
        <v>Dì Phương</v>
      </c>
      <c r="F302" s="211" t="str">
        <f>Chitieu[[#This Row],[ID NCC]]&amp;Chitieu[[#This Row],[Trạm/DTR]]</f>
        <v>001J3000002HM0TIAWKhánh Nga</v>
      </c>
      <c r="G302" s="211" t="s">
        <v>81</v>
      </c>
      <c r="H302" s="211" t="str">
        <f>_xlfn.XLOOKUP(Chitieu[[#This Row],[Loại hàng]],Table59[Column1],Table59[Qui đổi])</f>
        <v>PET chai</v>
      </c>
      <c r="I302" s="211">
        <v>2</v>
      </c>
      <c r="K302" s="211">
        <f>SUMIFS(Table10[Sản lượng Tấn],Table10[Ghi chú],Chitieu[[#This Row],[qui đổi ]],Table10[Column1],Chitieu[[#This Row],[Column1]])</f>
        <v>0</v>
      </c>
      <c r="L302" s="396">
        <f>IFERROR((Chitieu[[#This Row],[Thực hiện]]/Chitieu[[#This Row],[Chỉ tiêu]]),0)</f>
        <v>0</v>
      </c>
      <c r="M302" s="396">
        <f>IFERROR((Chitieu[[#This Row],[Thực hiện]]/Chitieu[[#This Row],[PO]]),0)</f>
        <v>0</v>
      </c>
      <c r="N302" s="397">
        <f>IF(Chitieu[[#This Row],[PO Đạt 90%]]&gt;=90%,1,0)</f>
        <v>0</v>
      </c>
      <c r="O302" s="43">
        <f>IF(COUNTIFS($E$4:E404,E302,$A$4:A404,"Trạm")=1,1,0)</f>
        <v>0</v>
      </c>
      <c r="P302" s="397">
        <f>IF(Chitieu[[#This Row],[PO]]&gt;0,1,0)</f>
        <v>0</v>
      </c>
      <c r="Q302" s="397" t="str">
        <f>_xlfn.XLOOKUP(Chitieu[[#This Row],[Tỉnh]],Table9[Tỉnh cũ],Table9[Giám Sát])</f>
        <v>Phạm Huỳnh Hữu Lộc</v>
      </c>
      <c r="R302" s="397" t="str">
        <f>_xlfn.XLOOKUP(Chitieu[[#This Row],[Tỉnh]],Table9[Tỉnh cũ],Table9[Thị Trường])</f>
        <v>Lê Quốc Việt</v>
      </c>
      <c r="S302" s="397" t="str">
        <f>_xlfn.XLOOKUP(Chitieu[[#This Row],[Tỉnh]],Table9[Tỉnh cũ],Table9[Khu vực])</f>
        <v>Miền Tây 2</v>
      </c>
      <c r="T302" s="397" t="str">
        <f>IF(Chitieu[[#This Row],[Trạm/DTR]]="DTR","DTR","Trạm")</f>
        <v>Trạm</v>
      </c>
      <c r="U302" s="397" t="str">
        <f>IF(Chitieu[[#This Row],[Trạm/DTR]]="DTR",_xlfn.XLOOKUP(Chitieu[[#This Row],[ID NCC]],DS_NCC_DTR[ID NCC],DS_NCC_DTR[Tỉnh cũ]),_xlfn.XLOOKUP(Chitieu[[#This Row],[ID NCC]],Data_TongTram2[ID NCC],Data_TongTram2[Tỉnh cũ]))</f>
        <v>Trà Vinh</v>
      </c>
    </row>
    <row r="303" spans="1:21" ht="14.5" hidden="1" x14ac:dyDescent="0.35">
      <c r="A303" s="211" t="s">
        <v>23533</v>
      </c>
      <c r="B303" s="211" t="str">
        <f>IF(Chitieu[[#This Row],[Trạm/DTR]]="DTR","",_xlfn.XLOOKUP(Chitieu[[#This Row],[Trạm/DTR]],Table16[Trạm],Table16[[Admin ]]))</f>
        <v/>
      </c>
      <c r="C303" s="211" t="str">
        <f>IF(Chitieu[[#This Row],[Trạm/DTR]]="DTR",_xlfn.XLOOKUP(Chitieu[[#This Row],[ID NCC]],DS_NCC_DTR[ID NCC],DS_NCC_DTR[Admin miền]),_xlfn.XLOOKUP(Chitieu[[#This Row],[ID NCC]],Data_TongTram2[ID NCC],Data_TongTram2[Admin Miền]))</f>
        <v>Nguyễn Hoàng Thúy</v>
      </c>
      <c r="D303" t="s">
        <v>3379</v>
      </c>
      <c r="E303" s="211" t="str">
        <f>IF(Chitieu[[#This Row],[Trạm/DTR]]="DTR",_xlfn.XLOOKUP(Chitieu[[#This Row],[ID NCC]],DS_NCC_DTR[ID NCC],DS_NCC_DTR[Tên NCC]),_xlfn.XLOOKUP(Chitieu[[#This Row],[ID NCC]],Data_TongTram2[ID NCC],Data_TongTram2[Tên NCC]))</f>
        <v>Văn Phòng Yu Shin HCM</v>
      </c>
      <c r="F303" s="211" t="str">
        <f>Chitieu[[#This Row],[ID NCC]]&amp;Chitieu[[#This Row],[Trạm/DTR]]</f>
        <v>001dc000029Nk5aAACDTR</v>
      </c>
      <c r="G303" s="211" t="s">
        <v>81</v>
      </c>
      <c r="H303" s="211" t="str">
        <f>_xlfn.XLOOKUP(Chitieu[[#This Row],[Loại hàng]],Table59[Column1],Table59[Qui đổi])</f>
        <v>PET chai</v>
      </c>
      <c r="J303" s="211">
        <v>100</v>
      </c>
      <c r="K303" s="211">
        <f>SUMIFS(Table10[Sản lượng Tấn],Table10[Ghi chú],Chitieu[[#This Row],[qui đổi ]],Table10[Column1],Chitieu[[#This Row],[Column1]])</f>
        <v>114.89000000000001</v>
      </c>
      <c r="L303" s="396">
        <f>IFERROR((Chitieu[[#This Row],[Thực hiện]]/Chitieu[[#This Row],[Chỉ tiêu]]),0)</f>
        <v>0</v>
      </c>
      <c r="M303" s="396">
        <f>IFERROR((Chitieu[[#This Row],[Thực hiện]]/Chitieu[[#This Row],[PO]]),0)</f>
        <v>1.1489000000000003</v>
      </c>
      <c r="N303" s="397">
        <f>IF(Chitieu[[#This Row],[PO Đạt 90%]]&gt;=90%,1,0)</f>
        <v>1</v>
      </c>
      <c r="O303" s="43">
        <f>IF(COUNTIFS($E$4:E404,E303,$A$4:A404,"Trạm")=1,1,0)</f>
        <v>0</v>
      </c>
      <c r="P303" s="397">
        <f>IF(Chitieu[[#This Row],[PO]]&gt;0,1,0)</f>
        <v>1</v>
      </c>
      <c r="Q303" s="397" t="str">
        <f>_xlfn.XLOOKUP(Chitieu[[#This Row],[Tỉnh]],Table9[Tỉnh cũ],Table9[Giám Sát])</f>
        <v>Đặng Nguyễn Hoàng Lộc</v>
      </c>
      <c r="R303" s="397" t="str">
        <f>_xlfn.XLOOKUP(Chitieu[[#This Row],[Tỉnh]],Table9[Tỉnh cũ],Table9[Thị Trường])</f>
        <v>Bùi Vũ Thanh Huy</v>
      </c>
      <c r="S303" s="397" t="str">
        <f>_xlfn.XLOOKUP(Chitieu[[#This Row],[Tỉnh]],Table9[Tỉnh cũ],Table9[Khu vực])</f>
        <v>TP. Hồ Chí Minh</v>
      </c>
      <c r="T303" s="397" t="str">
        <f>IF(Chitieu[[#This Row],[Trạm/DTR]]="DTR","DTR","Trạm")</f>
        <v>DTR</v>
      </c>
      <c r="U303" s="397" t="str">
        <f>IF(Chitieu[[#This Row],[Trạm/DTR]]="DTR",_xlfn.XLOOKUP(Chitieu[[#This Row],[ID NCC]],DS_NCC_DTR[ID NCC],DS_NCC_DTR[Tỉnh cũ]),_xlfn.XLOOKUP(Chitieu[[#This Row],[ID NCC]],Data_TongTram2[ID NCC],Data_TongTram2[Tỉnh cũ]))</f>
        <v>TP. Hồ Chí Minh</v>
      </c>
    </row>
    <row r="304" spans="1:21" ht="14.5" hidden="1" x14ac:dyDescent="0.35">
      <c r="A304" s="211" t="s">
        <v>23533</v>
      </c>
      <c r="B304" s="211" t="str">
        <f>IF(Chitieu[[#This Row],[Trạm/DTR]]="DTR","",_xlfn.XLOOKUP(Chitieu[[#This Row],[Trạm/DTR]],Table16[Trạm],Table16[[Admin ]]))</f>
        <v/>
      </c>
      <c r="C304" s="211" t="str">
        <f>IF(Chitieu[[#This Row],[Trạm/DTR]]="DTR",_xlfn.XLOOKUP(Chitieu[[#This Row],[ID NCC]],DS_NCC_DTR[ID NCC],DS_NCC_DTR[Admin miền]),_xlfn.XLOOKUP(Chitieu[[#This Row],[ID NCC]],Data_TongTram2[ID NCC],Data_TongTram2[Admin Miền]))</f>
        <v>Phạm Thị Thúy Duy</v>
      </c>
      <c r="D304" s="211" t="s">
        <v>2941</v>
      </c>
      <c r="E304" s="211" t="str">
        <f>IF(Chitieu[[#This Row],[Trạm/DTR]]="DTR",_xlfn.XLOOKUP(Chitieu[[#This Row],[ID NCC]],DS_NCC_DTR[ID NCC],DS_NCC_DTR[Tên NCC]),_xlfn.XLOOKUP(Chitieu[[#This Row],[ID NCC]],Data_TongTram2[ID NCC],Data_TongTram2[Tên NCC]))</f>
        <v>NHỰA LONG AN</v>
      </c>
      <c r="F304" s="211" t="str">
        <f>Chitieu[[#This Row],[ID NCC]]&amp;Chitieu[[#This Row],[Trạm/DTR]]</f>
        <v>001dc00002rIgUIAA0DTR</v>
      </c>
      <c r="G304" s="211" t="s">
        <v>80</v>
      </c>
      <c r="H304" s="211" t="str">
        <f>_xlfn.XLOOKUP(Chitieu[[#This Row],[Loại hàng]],Table59[Column1],Table59[Qui đổi])</f>
        <v>PET vảy</v>
      </c>
      <c r="I304" s="211">
        <v>200</v>
      </c>
      <c r="J304" s="211">
        <v>100</v>
      </c>
      <c r="K304" s="211">
        <f>SUMIFS(Table10[Sản lượng Tấn],Table10[Ghi chú],Chitieu[[#This Row],[qui đổi ]],Table10[Column1],Chitieu[[#This Row],[Column1]])</f>
        <v>94.353999999999999</v>
      </c>
      <c r="L304" s="396">
        <f>IFERROR((Chitieu[[#This Row],[Thực hiện]]/Chitieu[[#This Row],[Chỉ tiêu]]),0)</f>
        <v>0.47177000000000002</v>
      </c>
      <c r="M304" s="396">
        <f>IFERROR((Chitieu[[#This Row],[Thực hiện]]/Chitieu[[#This Row],[PO]]),0)</f>
        <v>0.94354000000000005</v>
      </c>
      <c r="N304" s="397">
        <f>IF(Chitieu[[#This Row],[PO Đạt 90%]]&gt;=90%,1,0)</f>
        <v>1</v>
      </c>
      <c r="O304" s="43">
        <f>IF(COUNTIFS($E$4:E404,E304,$A$4:A404,"Trạm")=1,1,0)</f>
        <v>0</v>
      </c>
      <c r="P304" s="397">
        <f>IF(Chitieu[[#This Row],[PO]]&gt;0,1,0)</f>
        <v>1</v>
      </c>
      <c r="Q304" s="397" t="str">
        <f>_xlfn.XLOOKUP(Chitieu[[#This Row],[Tỉnh]],Table9[Tỉnh cũ],Table9[Giám Sát])</f>
        <v>Nguyễn Thành Dân</v>
      </c>
      <c r="R304" s="397" t="str">
        <f>_xlfn.XLOOKUP(Chitieu[[#This Row],[Tỉnh]],Table9[Tỉnh cũ],Table9[Thị Trường])</f>
        <v>Nguyễn Duy Tân</v>
      </c>
      <c r="S304" s="397" t="str">
        <f>_xlfn.XLOOKUP(Chitieu[[#This Row],[Tỉnh]],Table9[Tỉnh cũ],Table9[Khu vực])</f>
        <v>Miền Tây 1</v>
      </c>
      <c r="T304" s="397" t="str">
        <f>IF(Chitieu[[#This Row],[Trạm/DTR]]="DTR","DTR","Trạm")</f>
        <v>DTR</v>
      </c>
      <c r="U304" s="397" t="str">
        <f>IF(Chitieu[[#This Row],[Trạm/DTR]]="DTR",_xlfn.XLOOKUP(Chitieu[[#This Row],[ID NCC]],DS_NCC_DTR[ID NCC],DS_NCC_DTR[Tỉnh cũ]),_xlfn.XLOOKUP(Chitieu[[#This Row],[ID NCC]],Data_TongTram2[ID NCC],Data_TongTram2[Tỉnh cũ]))</f>
        <v>Long An</v>
      </c>
    </row>
    <row r="305" spans="1:21" ht="14.5" hidden="1" x14ac:dyDescent="0.35">
      <c r="A305" s="211" t="s">
        <v>23533</v>
      </c>
      <c r="B305" s="211" t="str">
        <f>IF(Chitieu[[#This Row],[Trạm/DTR]]="DTR","",_xlfn.XLOOKUP(Chitieu[[#This Row],[Trạm/DTR]],Table16[Trạm],Table16[[Admin ]]))</f>
        <v/>
      </c>
      <c r="C305" s="211" t="str">
        <f>IF(Chitieu[[#This Row],[Trạm/DTR]]="DTR",_xlfn.XLOOKUP(Chitieu[[#This Row],[ID NCC]],DS_NCC_DTR[ID NCC],DS_NCC_DTR[Admin miền]),_xlfn.XLOOKUP(Chitieu[[#This Row],[ID NCC]],Data_TongTram2[ID NCC],Data_TongTram2[Admin Miền]))</f>
        <v>Nguyễn Hoàng Thúy</v>
      </c>
      <c r="D305" t="s">
        <v>4856</v>
      </c>
      <c r="E305" s="211" t="str">
        <f>IF(Chitieu[[#This Row],[Trạm/DTR]]="DTR",_xlfn.XLOOKUP(Chitieu[[#This Row],[ID NCC]],DS_NCC_DTR[ID NCC],DS_NCC_DTR[Tên NCC]),_xlfn.XLOOKUP(Chitieu[[#This Row],[ID NCC]],Data_TongTram2[ID NCC],Data_TongTram2[Tên NCC]))</f>
        <v>Ding Li - Pvt Cn</v>
      </c>
      <c r="F305" s="211" t="str">
        <f>Chitieu[[#This Row],[ID NCC]]&amp;Chitieu[[#This Row],[Trạm/DTR]]</f>
        <v>001dc00001M4a6CAARDTR</v>
      </c>
      <c r="G305" s="211" t="s">
        <v>80</v>
      </c>
      <c r="H305" s="211" t="str">
        <f>_xlfn.XLOOKUP(Chitieu[[#This Row],[Loại hàng]],Table59[Column1],Table59[Qui đổi])</f>
        <v>PET vảy</v>
      </c>
      <c r="J305" s="211">
        <v>150</v>
      </c>
      <c r="K305" s="211">
        <f>SUMIFS(Table10[Sản lượng Tấn],Table10[Ghi chú],Chitieu[[#This Row],[qui đổi ]],Table10[Column1],Chitieu[[#This Row],[Column1]])</f>
        <v>193.13799999999998</v>
      </c>
      <c r="L305" s="396">
        <f>IFERROR((Chitieu[[#This Row],[Thực hiện]]/Chitieu[[#This Row],[Chỉ tiêu]]),0)</f>
        <v>0</v>
      </c>
      <c r="M305" s="396">
        <f>IFERROR((Chitieu[[#This Row],[Thực hiện]]/Chitieu[[#This Row],[PO]]),0)</f>
        <v>1.2875866666666664</v>
      </c>
      <c r="N305" s="397">
        <f>IF(Chitieu[[#This Row],[PO Đạt 90%]]&gt;=90%,1,0)</f>
        <v>1</v>
      </c>
      <c r="O305" s="43">
        <f>IF(COUNTIFS($E$4:E404,E305,$A$4:A404,"Trạm")=1,1,0)</f>
        <v>0</v>
      </c>
      <c r="P305" s="397">
        <f>IF(Chitieu[[#This Row],[PO]]&gt;0,1,0)</f>
        <v>1</v>
      </c>
      <c r="Q305" s="397" t="str">
        <f>_xlfn.XLOOKUP(Chitieu[[#This Row],[Tỉnh]],Table9[Tỉnh cũ],Table9[Giám Sát])</f>
        <v>Đặng Nguyễn Hoàng Lộc</v>
      </c>
      <c r="R305" s="397" t="str">
        <f>_xlfn.XLOOKUP(Chitieu[[#This Row],[Tỉnh]],Table9[Tỉnh cũ],Table9[Thị Trường])</f>
        <v>Bùi Vũ Thanh Huy</v>
      </c>
      <c r="S305" s="397" t="str">
        <f>_xlfn.XLOOKUP(Chitieu[[#This Row],[Tỉnh]],Table9[Tỉnh cũ],Table9[Khu vực])</f>
        <v>TP. Hồ Chí Minh</v>
      </c>
      <c r="T305" s="397" t="str">
        <f>IF(Chitieu[[#This Row],[Trạm/DTR]]="DTR","DTR","Trạm")</f>
        <v>DTR</v>
      </c>
      <c r="U305" s="397" t="str">
        <f>IF(Chitieu[[#This Row],[Trạm/DTR]]="DTR",_xlfn.XLOOKUP(Chitieu[[#This Row],[ID NCC]],DS_NCC_DTR[ID NCC],DS_NCC_DTR[Tỉnh cũ]),_xlfn.XLOOKUP(Chitieu[[#This Row],[ID NCC]],Data_TongTram2[ID NCC],Data_TongTram2[Tỉnh cũ]))</f>
        <v>TP. Hồ Chí Minh</v>
      </c>
    </row>
    <row r="306" spans="1:21" hidden="1" x14ac:dyDescent="0.3">
      <c r="A306" s="211" t="s">
        <v>606</v>
      </c>
      <c r="B306" s="211" t="str">
        <f>IF(Chitieu[[#This Row],[Trạm/DTR]]="DTR","",_xlfn.XLOOKUP(Chitieu[[#This Row],[Trạm/DTR]],Table16[Trạm],Table16[[Admin ]]))</f>
        <v>Đào Dương Anh Thư</v>
      </c>
      <c r="C306" s="211" t="str">
        <f>IF(Chitieu[[#This Row],[Trạm/DTR]]="DTR",_xlfn.XLOOKUP(Chitieu[[#This Row],[ID NCC]],DS_NCC_DTR[ID NCC],DS_NCC_DTR[Admin miền]),_xlfn.XLOOKUP(Chitieu[[#This Row],[ID NCC]],Data_TongTram2[ID NCC],Data_TongTram2[Admin Miền]))</f>
        <v>Nguyễn Hoàng Thúy KN</v>
      </c>
      <c r="D306" s="211" t="s">
        <v>629</v>
      </c>
      <c r="E306" s="211" t="str">
        <f>IF(Chitieu[[#This Row],[Trạm/DTR]]="DTR",_xlfn.XLOOKUP(Chitieu[[#This Row],[ID NCC]],DS_NCC_DTR[ID NCC],DS_NCC_DTR[Tên NCC]),_xlfn.XLOOKUP(Chitieu[[#This Row],[ID NCC]],Data_TongTram2[ID NCC],Data_TongTram2[Tên NCC]))</f>
        <v>HKD Nguyễn Thị Tâm</v>
      </c>
      <c r="F306" s="211" t="str">
        <f>Chitieu[[#This Row],[ID NCC]]&amp;Chitieu[[#This Row],[Trạm/DTR]]</f>
        <v>001J3000007YkSiIAKĐại Lộc</v>
      </c>
      <c r="G306" s="211" t="s">
        <v>81</v>
      </c>
      <c r="H306" s="211" t="str">
        <f>_xlfn.XLOOKUP(Chitieu[[#This Row],[Loại hàng]],Table59[Column1],Table59[Qui đổi])</f>
        <v>PET chai</v>
      </c>
      <c r="K306" s="211">
        <f>SUMIFS(Table10[Sản lượng Tấn],Table10[Ghi chú],Chitieu[[#This Row],[qui đổi ]],Table10[Column1],Chitieu[[#This Row],[Column1]])</f>
        <v>22.244</v>
      </c>
      <c r="L306" s="396">
        <f>IFERROR((Chitieu[[#This Row],[Thực hiện]]/Chitieu[[#This Row],[Chỉ tiêu]]),0)</f>
        <v>0</v>
      </c>
      <c r="M306" s="396">
        <f>IFERROR((Chitieu[[#This Row],[Thực hiện]]/Chitieu[[#This Row],[PO]]),0)</f>
        <v>0</v>
      </c>
      <c r="N306" s="397">
        <f>IF(Chitieu[[#This Row],[PO Đạt 90%]]&gt;=90%,1,0)</f>
        <v>0</v>
      </c>
      <c r="O306" s="397">
        <f>IF(COUNTIFS($E$4:E306,E306,$A$4:A306,"Trạm")=1,1,0)</f>
        <v>0</v>
      </c>
      <c r="P306" s="397">
        <f>IF(Chitieu[[#This Row],[PO]]&gt;0,1,0)</f>
        <v>0</v>
      </c>
      <c r="Q306" s="397" t="str">
        <f>_xlfn.XLOOKUP(Chitieu[[#This Row],[Tỉnh]],Table9[Tỉnh cũ],Table9[Giám Sát])</f>
        <v>Trần Xuân Kiên</v>
      </c>
      <c r="R306" s="397" t="str">
        <f>_xlfn.XLOOKUP(Chitieu[[#This Row],[Tỉnh]],Table9[Tỉnh cũ],Table9[Thị Trường])</f>
        <v>Trần Xuân Kiên</v>
      </c>
      <c r="S306" s="397" t="str">
        <f>_xlfn.XLOOKUP(Chitieu[[#This Row],[Tỉnh]],Table9[Tỉnh cũ],Table9[Khu vực])</f>
        <v>Tây Nguyên</v>
      </c>
      <c r="T306" s="397" t="str">
        <f>IF(Chitieu[[#This Row],[Trạm/DTR]]="DTR","DTR","Trạm")</f>
        <v>Trạm</v>
      </c>
      <c r="U306" s="397" t="str">
        <f>IF(Chitieu[[#This Row],[Trạm/DTR]]="DTR",_xlfn.XLOOKUP(Chitieu[[#This Row],[ID NCC]],DS_NCC_DTR[ID NCC],DS_NCC_DTR[Tỉnh cũ]),_xlfn.XLOOKUP(Chitieu[[#This Row],[ID NCC]],Data_TongTram2[ID NCC],Data_TongTram2[Tỉnh cũ]))</f>
        <v>Lâm Đồng</v>
      </c>
    </row>
    <row r="307" spans="1:21" hidden="1" x14ac:dyDescent="0.3">
      <c r="A307" s="211" t="s">
        <v>606</v>
      </c>
      <c r="B307" s="211" t="str">
        <f>IF(Chitieu[[#This Row],[Trạm/DTR]]="DTR","",_xlfn.XLOOKUP(Chitieu[[#This Row],[Trạm/DTR]],Table16[Trạm],Table16[[Admin ]]))</f>
        <v>Đào Dương Anh Thư</v>
      </c>
      <c r="C307" s="211" t="str">
        <f>IF(Chitieu[[#This Row],[Trạm/DTR]]="DTR",_xlfn.XLOOKUP(Chitieu[[#This Row],[ID NCC]],DS_NCC_DTR[ID NCC],DS_NCC_DTR[Admin miền]),_xlfn.XLOOKUP(Chitieu[[#This Row],[ID NCC]],Data_TongTram2[ID NCC],Data_TongTram2[Admin Miền]))</f>
        <v>Nguyễn Hoàng Thúy KN</v>
      </c>
      <c r="D307" s="211" t="s">
        <v>2929</v>
      </c>
      <c r="E307" s="211" t="str">
        <f>IF(Chitieu[[#This Row],[Trạm/DTR]]="DTR",_xlfn.XLOOKUP(Chitieu[[#This Row],[ID NCC]],DS_NCC_DTR[ID NCC],DS_NCC_DTR[Tên NCC]),_xlfn.XLOOKUP(Chitieu[[#This Row],[ID NCC]],Data_TongTram2[ID NCC],Data_TongTram2[Tên NCC]))</f>
        <v>Anh Trung Ninh Hòa</v>
      </c>
      <c r="F307" s="211" t="str">
        <f>Chitieu[[#This Row],[ID NCC]]&amp;Chitieu[[#This Row],[Trạm/DTR]]</f>
        <v>001J3000002HLaGIAWĐại Lộc</v>
      </c>
      <c r="G307" s="211" t="s">
        <v>81</v>
      </c>
      <c r="H307" s="211" t="str">
        <f>_xlfn.XLOOKUP(Chitieu[[#This Row],[Loại hàng]],Table59[Column1],Table59[Qui đổi])</f>
        <v>PET chai</v>
      </c>
      <c r="K307" s="211">
        <f>SUMIFS(Table10[Sản lượng Tấn],Table10[Ghi chú],Chitieu[[#This Row],[qui đổi ]],Table10[Column1],Chitieu[[#This Row],[Column1]])</f>
        <v>9.5060000000000002</v>
      </c>
      <c r="L307" s="396">
        <f>IFERROR((Chitieu[[#This Row],[Thực hiện]]/Chitieu[[#This Row],[Chỉ tiêu]]),0)</f>
        <v>0</v>
      </c>
      <c r="M307" s="396">
        <f>IFERROR((Chitieu[[#This Row],[Thực hiện]]/Chitieu[[#This Row],[PO]]),0)</f>
        <v>0</v>
      </c>
      <c r="N307" s="397">
        <f>IF(Chitieu[[#This Row],[PO Đạt 90%]]&gt;=90%,1,0)</f>
        <v>0</v>
      </c>
      <c r="O307" s="397">
        <f>IF(COUNTIFS($E$4:E307,E307,$A$4:A307,"Trạm")=1,1,0)</f>
        <v>0</v>
      </c>
      <c r="P307" s="397">
        <f>IF(Chitieu[[#This Row],[PO]]&gt;0,1,0)</f>
        <v>0</v>
      </c>
      <c r="Q307" s="397" t="str">
        <f>_xlfn.XLOOKUP(Chitieu[[#This Row],[Tỉnh]],Table9[Tỉnh cũ],Table9[Giám Sát])</f>
        <v>Trần Xuân Kiên</v>
      </c>
      <c r="R307" s="397" t="str">
        <f>_xlfn.XLOOKUP(Chitieu[[#This Row],[Tỉnh]],Table9[Tỉnh cũ],Table9[Thị Trường])</f>
        <v>Nguyễn Văn Cường</v>
      </c>
      <c r="S307" s="397" t="str">
        <f>_xlfn.XLOOKUP(Chitieu[[#This Row],[Tỉnh]],Table9[Tỉnh cũ],Table9[Khu vực])</f>
        <v>Tây Nguyên</v>
      </c>
      <c r="T307" s="397" t="str">
        <f>IF(Chitieu[[#This Row],[Trạm/DTR]]="DTR","DTR","Trạm")</f>
        <v>Trạm</v>
      </c>
      <c r="U307" s="397" t="str">
        <f>IF(Chitieu[[#This Row],[Trạm/DTR]]="DTR",_xlfn.XLOOKUP(Chitieu[[#This Row],[ID NCC]],DS_NCC_DTR[ID NCC],DS_NCC_DTR[Tỉnh cũ]),_xlfn.XLOOKUP(Chitieu[[#This Row],[ID NCC]],Data_TongTram2[ID NCC],Data_TongTram2[Tỉnh cũ]))</f>
        <v>Khánh Hòa</v>
      </c>
    </row>
    <row r="308" spans="1:21" hidden="1" x14ac:dyDescent="0.3">
      <c r="A308" s="211" t="s">
        <v>606</v>
      </c>
      <c r="B308" s="211" t="str">
        <f>IF(Chitieu[[#This Row],[Trạm/DTR]]="DTR","",_xlfn.XLOOKUP(Chitieu[[#This Row],[Trạm/DTR]],Table16[Trạm],Table16[[Admin ]]))</f>
        <v>Đào Dương Anh Thư</v>
      </c>
      <c r="C308" s="211" t="str">
        <f>IF(Chitieu[[#This Row],[Trạm/DTR]]="DTR",_xlfn.XLOOKUP(Chitieu[[#This Row],[ID NCC]],DS_NCC_DTR[ID NCC],DS_NCC_DTR[Admin miền]),_xlfn.XLOOKUP(Chitieu[[#This Row],[ID NCC]],Data_TongTram2[ID NCC],Data_TongTram2[Admin Miền]))</f>
        <v>Nguyễn Hoàng Thúy</v>
      </c>
      <c r="D308" s="211" t="s">
        <v>2932</v>
      </c>
      <c r="E308" s="211" t="str">
        <f>IF(Chitieu[[#This Row],[Trạm/DTR]]="DTR",_xlfn.XLOOKUP(Chitieu[[#This Row],[ID NCC]],DS_NCC_DTR[ID NCC],DS_NCC_DTR[Tên NCC]),_xlfn.XLOOKUP(Chitieu[[#This Row],[ID NCC]],Data_TongTram2[ID NCC],Data_TongTram2[Tên NCC]))</f>
        <v>Bích Vân (Biên Hòa) PET xá</v>
      </c>
      <c r="F308" s="211" t="str">
        <f>Chitieu[[#This Row],[ID NCC]]&amp;Chitieu[[#This Row],[Trạm/DTR]]</f>
        <v>001dc00002nZcOXAA0Đại Lộc</v>
      </c>
      <c r="G308" s="211" t="s">
        <v>81</v>
      </c>
      <c r="H308" s="211" t="str">
        <f>_xlfn.XLOOKUP(Chitieu[[#This Row],[Loại hàng]],Table59[Column1],Table59[Qui đổi])</f>
        <v>PET chai</v>
      </c>
      <c r="K308" s="211">
        <f>SUMIFS(Table10[Sản lượng Tấn],Table10[Ghi chú],Chitieu[[#This Row],[qui đổi ]],Table10[Column1],Chitieu[[#This Row],[Column1]])</f>
        <v>3.7</v>
      </c>
      <c r="L308" s="396">
        <f>IFERROR((Chitieu[[#This Row],[Thực hiện]]/Chitieu[[#This Row],[Chỉ tiêu]]),0)</f>
        <v>0</v>
      </c>
      <c r="M308" s="396">
        <f>IFERROR((Chitieu[[#This Row],[Thực hiện]]/Chitieu[[#This Row],[PO]]),0)</f>
        <v>0</v>
      </c>
      <c r="N308" s="397">
        <f>IF(Chitieu[[#This Row],[PO Đạt 90%]]&gt;=90%,1,0)</f>
        <v>0</v>
      </c>
      <c r="O308" s="397">
        <f>IF(COUNTIFS($E$4:E308,E308,$A$4:A308,"Trạm")=1,1,0)</f>
        <v>0</v>
      </c>
      <c r="P308" s="397">
        <f>IF(Chitieu[[#This Row],[PO]]&gt;0,1,0)</f>
        <v>0</v>
      </c>
      <c r="Q308" s="397" t="str">
        <f>_xlfn.XLOOKUP(Chitieu[[#This Row],[Tỉnh]],Table9[Tỉnh cũ],Table9[Giám Sát])</f>
        <v>Đặng Nguyễn Hoàng Lộc</v>
      </c>
      <c r="R308" s="397" t="str">
        <f>_xlfn.XLOOKUP(Chitieu[[#This Row],[Tỉnh]],Table9[Tỉnh cũ],Table9[Thị Trường])</f>
        <v>Phan Hiếu Lộc</v>
      </c>
      <c r="S308" s="397" t="str">
        <f>_xlfn.XLOOKUP(Chitieu[[#This Row],[Tỉnh]],Table9[Tỉnh cũ],Table9[Khu vực])</f>
        <v>TP. Hồ Chí Minh</v>
      </c>
      <c r="T308" s="397" t="str">
        <f>IF(Chitieu[[#This Row],[Trạm/DTR]]="DTR","DTR","Trạm")</f>
        <v>Trạm</v>
      </c>
      <c r="U308" s="397" t="str">
        <f>IF(Chitieu[[#This Row],[Trạm/DTR]]="DTR",_xlfn.XLOOKUP(Chitieu[[#This Row],[ID NCC]],DS_NCC_DTR[ID NCC],DS_NCC_DTR[Tỉnh cũ]),_xlfn.XLOOKUP(Chitieu[[#This Row],[ID NCC]],Data_TongTram2[ID NCC],Data_TongTram2[Tỉnh cũ]))</f>
        <v>Đồng Nai</v>
      </c>
    </row>
    <row r="309" spans="1:21" hidden="1" x14ac:dyDescent="0.3">
      <c r="A309" s="211" t="s">
        <v>606</v>
      </c>
      <c r="B309" s="211" t="str">
        <f>IF(Chitieu[[#This Row],[Trạm/DTR]]="DTR","",_xlfn.XLOOKUP(Chitieu[[#This Row],[Trạm/DTR]],Table16[Trạm],Table16[[Admin ]]))</f>
        <v>Đào Dương Anh Thư</v>
      </c>
      <c r="C309" s="211" t="str">
        <f>IF(Chitieu[[#This Row],[Trạm/DTR]]="DTR",_xlfn.XLOOKUP(Chitieu[[#This Row],[ID NCC]],DS_NCC_DTR[ID NCC],DS_NCC_DTR[Admin miền]),_xlfn.XLOOKUP(Chitieu[[#This Row],[ID NCC]],Data_TongTram2[ID NCC],Data_TongTram2[Admin Miền]))</f>
        <v>Nguyễn Hoàng Thúy</v>
      </c>
      <c r="D309" s="211" t="s">
        <v>331</v>
      </c>
      <c r="E309" s="211" t="str">
        <f>IF(Chitieu[[#This Row],[Trạm/DTR]]="DTR",_xlfn.XLOOKUP(Chitieu[[#This Row],[ID NCC]],DS_NCC_DTR[ID NCC],DS_NCC_DTR[Tên NCC]),_xlfn.XLOOKUP(Chitieu[[#This Row],[ID NCC]],Data_TongTram2[ID NCC],Data_TongTram2[Tên NCC]))</f>
        <v>Khánh Thúy (Gia Kiệm) PET xá</v>
      </c>
      <c r="F309" s="211" t="str">
        <f>Chitieu[[#This Row],[ID NCC]]&amp;Chitieu[[#This Row],[Trạm/DTR]]</f>
        <v>001J3000002HLf4IAGĐại Lộc</v>
      </c>
      <c r="G309" s="211" t="s">
        <v>81</v>
      </c>
      <c r="H309" s="211" t="str">
        <f>_xlfn.XLOOKUP(Chitieu[[#This Row],[Loại hàng]],Table59[Column1],Table59[Qui đổi])</f>
        <v>PET chai</v>
      </c>
      <c r="K309" s="211">
        <f>SUMIFS(Table10[Sản lượng Tấn],Table10[Ghi chú],Chitieu[[#This Row],[qui đổi ]],Table10[Column1],Chitieu[[#This Row],[Column1]])</f>
        <v>0.79</v>
      </c>
      <c r="L309" s="396">
        <f>IFERROR((Chitieu[[#This Row],[Thực hiện]]/Chitieu[[#This Row],[Chỉ tiêu]]),0)</f>
        <v>0</v>
      </c>
      <c r="M309" s="396">
        <f>IFERROR((Chitieu[[#This Row],[Thực hiện]]/Chitieu[[#This Row],[PO]]),0)</f>
        <v>0</v>
      </c>
      <c r="N309" s="397">
        <f>IF(Chitieu[[#This Row],[PO Đạt 90%]]&gt;=90%,1,0)</f>
        <v>0</v>
      </c>
      <c r="O309" s="397">
        <f>IF(COUNTIFS($E$4:E309,E309,$A$4:A309,"Trạm")=1,1,0)</f>
        <v>0</v>
      </c>
      <c r="P309" s="397">
        <f>IF(Chitieu[[#This Row],[PO]]&gt;0,1,0)</f>
        <v>0</v>
      </c>
      <c r="Q309" s="397" t="str">
        <f>_xlfn.XLOOKUP(Chitieu[[#This Row],[Tỉnh]],Table9[Tỉnh cũ],Table9[Giám Sát])</f>
        <v>Đặng Nguyễn Hoàng Lộc</v>
      </c>
      <c r="R309" s="397" t="str">
        <f>_xlfn.XLOOKUP(Chitieu[[#This Row],[Tỉnh]],Table9[Tỉnh cũ],Table9[Thị Trường])</f>
        <v>Phan Hiếu Lộc</v>
      </c>
      <c r="S309" s="397" t="str">
        <f>_xlfn.XLOOKUP(Chitieu[[#This Row],[Tỉnh]],Table9[Tỉnh cũ],Table9[Khu vực])</f>
        <v>TP. Hồ Chí Minh</v>
      </c>
      <c r="T309" s="397" t="str">
        <f>IF(Chitieu[[#This Row],[Trạm/DTR]]="DTR","DTR","Trạm")</f>
        <v>Trạm</v>
      </c>
      <c r="U309" s="397" t="str">
        <f>IF(Chitieu[[#This Row],[Trạm/DTR]]="DTR",_xlfn.XLOOKUP(Chitieu[[#This Row],[ID NCC]],DS_NCC_DTR[ID NCC],DS_NCC_DTR[Tỉnh cũ]),_xlfn.XLOOKUP(Chitieu[[#This Row],[ID NCC]],Data_TongTram2[ID NCC],Data_TongTram2[Tỉnh cũ]))</f>
        <v>Đồng Nai</v>
      </c>
    </row>
    <row r="310" spans="1:21" hidden="1" x14ac:dyDescent="0.3">
      <c r="A310" s="211" t="s">
        <v>606</v>
      </c>
      <c r="B310" s="211" t="str">
        <f>IF(Chitieu[[#This Row],[Trạm/DTR]]="DTR","",_xlfn.XLOOKUP(Chitieu[[#This Row],[Trạm/DTR]],Table16[Trạm],Table16[[Admin ]]))</f>
        <v>Đào Dương Anh Thư</v>
      </c>
      <c r="C310" s="211" t="str">
        <f>IF(Chitieu[[#This Row],[Trạm/DTR]]="DTR",_xlfn.XLOOKUP(Chitieu[[#This Row],[ID NCC]],DS_NCC_DTR[ID NCC],DS_NCC_DTR[Admin miền]),_xlfn.XLOOKUP(Chitieu[[#This Row],[ID NCC]],Data_TongTram2[ID NCC],Data_TongTram2[Admin Miền]))</f>
        <v>Nguyễn Hoàng Thúy</v>
      </c>
      <c r="D310" s="211" t="s">
        <v>2239</v>
      </c>
      <c r="E310" s="211" t="str">
        <f>IF(Chitieu[[#This Row],[Trạm/DTR]]="DTR",_xlfn.XLOOKUP(Chitieu[[#This Row],[ID NCC]],DS_NCC_DTR[ID NCC],DS_NCC_DTR[Tên NCC]),_xlfn.XLOOKUP(Chitieu[[#This Row],[ID NCC]],Data_TongTram2[ID NCC],Data_TongTram2[Tên NCC]))</f>
        <v>Anh Tùng - Xuân Bắc PET xá</v>
      </c>
      <c r="F310" s="211" t="str">
        <f>Chitieu[[#This Row],[ID NCC]]&amp;Chitieu[[#This Row],[Trạm/DTR]]</f>
        <v>001dc00002hh2BFAAYĐại Lộc</v>
      </c>
      <c r="G310" s="211" t="s">
        <v>81</v>
      </c>
      <c r="H310" s="211" t="str">
        <f>_xlfn.XLOOKUP(Chitieu[[#This Row],[Loại hàng]],Table59[Column1],Table59[Qui đổi])</f>
        <v>PET chai</v>
      </c>
      <c r="K310" s="211">
        <f>SUMIFS(Table10[Sản lượng Tấn],Table10[Ghi chú],Chitieu[[#This Row],[qui đổi ]],Table10[Column1],Chitieu[[#This Row],[Column1]])</f>
        <v>2.1800000000000002</v>
      </c>
      <c r="L310" s="396">
        <f>IFERROR((Chitieu[[#This Row],[Thực hiện]]/Chitieu[[#This Row],[Chỉ tiêu]]),0)</f>
        <v>0</v>
      </c>
      <c r="M310" s="396">
        <f>IFERROR((Chitieu[[#This Row],[Thực hiện]]/Chitieu[[#This Row],[PO]]),0)</f>
        <v>0</v>
      </c>
      <c r="N310" s="397">
        <f>IF(Chitieu[[#This Row],[PO Đạt 90%]]&gt;=90%,1,0)</f>
        <v>0</v>
      </c>
      <c r="O310" s="397">
        <f>IF(COUNTIFS($E$4:E310,E310,$A$4:A310,"Trạm")=1,1,0)</f>
        <v>0</v>
      </c>
      <c r="P310" s="397">
        <f>IF(Chitieu[[#This Row],[PO]]&gt;0,1,0)</f>
        <v>0</v>
      </c>
      <c r="Q310" s="397" t="str">
        <f>_xlfn.XLOOKUP(Chitieu[[#This Row],[Tỉnh]],Table9[Tỉnh cũ],Table9[Giám Sát])</f>
        <v>Đặng Nguyễn Hoàng Lộc</v>
      </c>
      <c r="R310" s="397" t="str">
        <f>_xlfn.XLOOKUP(Chitieu[[#This Row],[Tỉnh]],Table9[Tỉnh cũ],Table9[Thị Trường])</f>
        <v>Phan Hiếu Lộc</v>
      </c>
      <c r="S310" s="397" t="str">
        <f>_xlfn.XLOOKUP(Chitieu[[#This Row],[Tỉnh]],Table9[Tỉnh cũ],Table9[Khu vực])</f>
        <v>TP. Hồ Chí Minh</v>
      </c>
      <c r="T310" s="397" t="str">
        <f>IF(Chitieu[[#This Row],[Trạm/DTR]]="DTR","DTR","Trạm")</f>
        <v>Trạm</v>
      </c>
      <c r="U310" s="397" t="str">
        <f>IF(Chitieu[[#This Row],[Trạm/DTR]]="DTR",_xlfn.XLOOKUP(Chitieu[[#This Row],[ID NCC]],DS_NCC_DTR[ID NCC],DS_NCC_DTR[Tỉnh cũ]),_xlfn.XLOOKUP(Chitieu[[#This Row],[ID NCC]],Data_TongTram2[ID NCC],Data_TongTram2[Tỉnh cũ]))</f>
        <v>Đồng Nai</v>
      </c>
    </row>
    <row r="311" spans="1:21" hidden="1" x14ac:dyDescent="0.3">
      <c r="A311" s="211" t="s">
        <v>606</v>
      </c>
      <c r="B311" s="211" t="str">
        <f>IF(Chitieu[[#This Row],[Trạm/DTR]]="DTR","",_xlfn.XLOOKUP(Chitieu[[#This Row],[Trạm/DTR]],Table16[Trạm],Table16[[Admin ]]))</f>
        <v>Đào Dương Anh Thư</v>
      </c>
      <c r="C311" s="211" t="str">
        <f>IF(Chitieu[[#This Row],[Trạm/DTR]]="DTR",_xlfn.XLOOKUP(Chitieu[[#This Row],[ID NCC]],DS_NCC_DTR[ID NCC],DS_NCC_DTR[Admin miền]),_xlfn.XLOOKUP(Chitieu[[#This Row],[ID NCC]],Data_TongTram2[ID NCC],Data_TongTram2[Admin Miền]))</f>
        <v>Nguyễn Hoàng Thúy KN</v>
      </c>
      <c r="D311" s="211" t="s">
        <v>721</v>
      </c>
      <c r="E311" s="211" t="str">
        <f>IF(Chitieu[[#This Row],[Trạm/DTR]]="DTR",_xlfn.XLOOKUP(Chitieu[[#This Row],[ID NCC]],DS_NCC_DTR[ID NCC],DS_NCC_DTR[Tên NCC]),_xlfn.XLOOKUP(Chitieu[[#This Row],[ID NCC]],Data_TongTram2[ID NCC],Data_TongTram2[Tên NCC]))</f>
        <v>Cty CP Môi Trường (Bình Định)</v>
      </c>
      <c r="F311" s="211" t="str">
        <f>Chitieu[[#This Row],[ID NCC]]&amp;Chitieu[[#This Row],[Trạm/DTR]]</f>
        <v>001J3000009BoPTIA0Đại Lộc</v>
      </c>
      <c r="G311" s="211" t="s">
        <v>81</v>
      </c>
      <c r="H311" s="211" t="str">
        <f>_xlfn.XLOOKUP(Chitieu[[#This Row],[Loại hàng]],Table59[Column1],Table59[Qui đổi])</f>
        <v>PET chai</v>
      </c>
      <c r="K311" s="211">
        <f>SUMIFS(Table10[Sản lượng Tấn],Table10[Ghi chú],Chitieu[[#This Row],[qui đổi ]],Table10[Column1],Chitieu[[#This Row],[Column1]])</f>
        <v>20.514999999999997</v>
      </c>
      <c r="L311" s="396">
        <f>IFERROR((Chitieu[[#This Row],[Thực hiện]]/Chitieu[[#This Row],[Chỉ tiêu]]),0)</f>
        <v>0</v>
      </c>
      <c r="M311" s="396">
        <f>IFERROR((Chitieu[[#This Row],[Thực hiện]]/Chitieu[[#This Row],[PO]]),0)</f>
        <v>0</v>
      </c>
      <c r="N311" s="397">
        <f>IF(Chitieu[[#This Row],[PO Đạt 90%]]&gt;=90%,1,0)</f>
        <v>0</v>
      </c>
      <c r="O311" s="397">
        <f>IF(COUNTIFS($E$4:E311,E311,$A$4:A311,"Trạm")=1,1,0)</f>
        <v>0</v>
      </c>
      <c r="P311" s="397">
        <f>IF(Chitieu[[#This Row],[PO]]&gt;0,1,0)</f>
        <v>0</v>
      </c>
      <c r="Q311" s="397" t="str">
        <f>_xlfn.XLOOKUP(Chitieu[[#This Row],[Tỉnh]],Table9[Tỉnh cũ],Table9[Giám Sát])</f>
        <v>Dương Quốc Trung</v>
      </c>
      <c r="R311" s="397" t="str">
        <f>_xlfn.XLOOKUP(Chitieu[[#This Row],[Tỉnh]],Table9[Tỉnh cũ],Table9[Thị Trường])</f>
        <v>Dương Quốc Trung</v>
      </c>
      <c r="S311" s="397" t="str">
        <f>_xlfn.XLOOKUP(Chitieu[[#This Row],[Tỉnh]],Table9[Tỉnh cũ],Table9[Khu vực])</f>
        <v>Nam Miền Trung</v>
      </c>
      <c r="T311" s="397" t="str">
        <f>IF(Chitieu[[#This Row],[Trạm/DTR]]="DTR","DTR","Trạm")</f>
        <v>Trạm</v>
      </c>
      <c r="U311" s="397" t="str">
        <f>IF(Chitieu[[#This Row],[Trạm/DTR]]="DTR",_xlfn.XLOOKUP(Chitieu[[#This Row],[ID NCC]],DS_NCC_DTR[ID NCC],DS_NCC_DTR[Tỉnh cũ]),_xlfn.XLOOKUP(Chitieu[[#This Row],[ID NCC]],Data_TongTram2[ID NCC],Data_TongTram2[Tỉnh cũ]))</f>
        <v>Bình Định</v>
      </c>
    </row>
    <row r="312" spans="1:21" hidden="1" x14ac:dyDescent="0.3">
      <c r="A312" s="211" t="s">
        <v>606</v>
      </c>
      <c r="B312" s="211" t="str">
        <f>IF(Chitieu[[#This Row],[Trạm/DTR]]="DTR","",_xlfn.XLOOKUP(Chitieu[[#This Row],[Trạm/DTR]],Table16[Trạm],Table16[[Admin ]]))</f>
        <v>Đào Dương Anh Thư</v>
      </c>
      <c r="C312" s="211" t="str">
        <f>IF(Chitieu[[#This Row],[Trạm/DTR]]="DTR",_xlfn.XLOOKUP(Chitieu[[#This Row],[ID NCC]],DS_NCC_DTR[ID NCC],DS_NCC_DTR[Admin miền]),_xlfn.XLOOKUP(Chitieu[[#This Row],[ID NCC]],Data_TongTram2[ID NCC],Data_TongTram2[Admin Miền]))</f>
        <v>Nguyễn Hoàng Thúy</v>
      </c>
      <c r="D312" s="211" t="s">
        <v>2943</v>
      </c>
      <c r="E312" s="211" t="str">
        <f>IF(Chitieu[[#This Row],[Trạm/DTR]]="DTR",_xlfn.XLOOKUP(Chitieu[[#This Row],[ID NCC]],DS_NCC_DTR[ID NCC],DS_NCC_DTR[Tên NCC]),_xlfn.XLOOKUP(Chitieu[[#This Row],[ID NCC]],Data_TongTram2[ID NCC],Data_TongTram2[Tên NCC]))</f>
        <v>Kim Yến - Xuân Phú PET xá</v>
      </c>
      <c r="F312" s="211" t="str">
        <f>Chitieu[[#This Row],[ID NCC]]&amp;Chitieu[[#This Row],[Trạm/DTR]]</f>
        <v>001dc00002rOxyfAACĐại Lộc</v>
      </c>
      <c r="G312" s="211" t="s">
        <v>81</v>
      </c>
      <c r="H312" s="211" t="str">
        <f>_xlfn.XLOOKUP(Chitieu[[#This Row],[Loại hàng]],Table59[Column1],Table59[Qui đổi])</f>
        <v>PET chai</v>
      </c>
      <c r="K312" s="211">
        <f>SUMIFS(Table10[Sản lượng Tấn],Table10[Ghi chú],Chitieu[[#This Row],[qui đổi ]],Table10[Column1],Chitieu[[#This Row],[Column1]])</f>
        <v>0.62</v>
      </c>
      <c r="L312" s="396">
        <f>IFERROR((Chitieu[[#This Row],[Thực hiện]]/Chitieu[[#This Row],[Chỉ tiêu]]),0)</f>
        <v>0</v>
      </c>
      <c r="M312" s="396">
        <f>IFERROR((Chitieu[[#This Row],[Thực hiện]]/Chitieu[[#This Row],[PO]]),0)</f>
        <v>0</v>
      </c>
      <c r="N312" s="397">
        <f>IF(Chitieu[[#This Row],[PO Đạt 90%]]&gt;=90%,1,0)</f>
        <v>0</v>
      </c>
      <c r="O312" s="397">
        <f>IF(COUNTIFS($E$4:E312,E312,$A$4:A312,"Trạm")=1,1,0)</f>
        <v>0</v>
      </c>
      <c r="P312" s="397">
        <f>IF(Chitieu[[#This Row],[PO]]&gt;0,1,0)</f>
        <v>0</v>
      </c>
      <c r="Q312" s="397" t="str">
        <f>_xlfn.XLOOKUP(Chitieu[[#This Row],[Tỉnh]],Table9[Tỉnh cũ],Table9[Giám Sát])</f>
        <v>Đặng Nguyễn Hoàng Lộc</v>
      </c>
      <c r="R312" s="397" t="str">
        <f>_xlfn.XLOOKUP(Chitieu[[#This Row],[Tỉnh]],Table9[Tỉnh cũ],Table9[Thị Trường])</f>
        <v>Phan Hiếu Lộc</v>
      </c>
      <c r="S312" s="397" t="str">
        <f>_xlfn.XLOOKUP(Chitieu[[#This Row],[Tỉnh]],Table9[Tỉnh cũ],Table9[Khu vực])</f>
        <v>TP. Hồ Chí Minh</v>
      </c>
      <c r="T312" s="397" t="str">
        <f>IF(Chitieu[[#This Row],[Trạm/DTR]]="DTR","DTR","Trạm")</f>
        <v>Trạm</v>
      </c>
      <c r="U312" s="397" t="str">
        <f>IF(Chitieu[[#This Row],[Trạm/DTR]]="DTR",_xlfn.XLOOKUP(Chitieu[[#This Row],[ID NCC]],DS_NCC_DTR[ID NCC],DS_NCC_DTR[Tỉnh cũ]),_xlfn.XLOOKUP(Chitieu[[#This Row],[ID NCC]],Data_TongTram2[ID NCC],Data_TongTram2[Tỉnh cũ]))</f>
        <v>Đồng Nai</v>
      </c>
    </row>
    <row r="313" spans="1:21" hidden="1" x14ac:dyDescent="0.3">
      <c r="A313" s="211" t="s">
        <v>606</v>
      </c>
      <c r="B313" s="211" t="str">
        <f>IF(Chitieu[[#This Row],[Trạm/DTR]]="DTR","",_xlfn.XLOOKUP(Chitieu[[#This Row],[Trạm/DTR]],Table16[Trạm],Table16[[Admin ]]))</f>
        <v>Đào Dương Anh Thư</v>
      </c>
      <c r="C313" s="211" t="str">
        <f>IF(Chitieu[[#This Row],[Trạm/DTR]]="DTR",_xlfn.XLOOKUP(Chitieu[[#This Row],[ID NCC]],DS_NCC_DTR[ID NCC],DS_NCC_DTR[Admin miền]),_xlfn.XLOOKUP(Chitieu[[#This Row],[ID NCC]],Data_TongTram2[ID NCC],Data_TongTram2[Admin Miền]))</f>
        <v>Nguyễn Hoàng Thúy KN</v>
      </c>
      <c r="D313" s="211" t="s">
        <v>1692</v>
      </c>
      <c r="E313" s="211" t="str">
        <f>IF(Chitieu[[#This Row],[Trạm/DTR]]="DTR",_xlfn.XLOOKUP(Chitieu[[#This Row],[ID NCC]],DS_NCC_DTR[ID NCC],DS_NCC_DTR[Tên NCC]),_xlfn.XLOOKUP(Chitieu[[#This Row],[ID NCC]],Data_TongTram2[ID NCC],Data_TongTram2[Tên NCC]))</f>
        <v>Cô Sen Khánh Hòa</v>
      </c>
      <c r="F313" s="211" t="str">
        <f>Chitieu[[#This Row],[ID NCC]]&amp;Chitieu[[#This Row],[Trạm/DTR]]</f>
        <v>001J3000002HLeMIAWĐại Lộc</v>
      </c>
      <c r="G313" s="211" t="s">
        <v>81</v>
      </c>
      <c r="H313" s="211" t="str">
        <f>_xlfn.XLOOKUP(Chitieu[[#This Row],[Loại hàng]],Table59[Column1],Table59[Qui đổi])</f>
        <v>PET chai</v>
      </c>
      <c r="K313" s="211">
        <f>SUMIFS(Table10[Sản lượng Tấn],Table10[Ghi chú],Chitieu[[#This Row],[qui đổi ]],Table10[Column1],Chitieu[[#This Row],[Column1]])</f>
        <v>3.2459999999999996</v>
      </c>
      <c r="L313" s="396">
        <f>IFERROR((Chitieu[[#This Row],[Thực hiện]]/Chitieu[[#This Row],[Chỉ tiêu]]),0)</f>
        <v>0</v>
      </c>
      <c r="M313" s="396">
        <f>IFERROR((Chitieu[[#This Row],[Thực hiện]]/Chitieu[[#This Row],[PO]]),0)</f>
        <v>0</v>
      </c>
      <c r="N313" s="397">
        <f>IF(Chitieu[[#This Row],[PO Đạt 90%]]&gt;=90%,1,0)</f>
        <v>0</v>
      </c>
      <c r="O313" s="397">
        <f>IF(COUNTIFS($E$4:E313,E313,$A$4:A313,"Trạm")=1,1,0)</f>
        <v>0</v>
      </c>
      <c r="P313" s="397">
        <f>IF(Chitieu[[#This Row],[PO]]&gt;0,1,0)</f>
        <v>0</v>
      </c>
      <c r="Q313" s="397" t="str">
        <f>_xlfn.XLOOKUP(Chitieu[[#This Row],[Tỉnh]],Table9[Tỉnh cũ],Table9[Giám Sát])</f>
        <v>Trần Xuân Kiên</v>
      </c>
      <c r="R313" s="397" t="str">
        <f>_xlfn.XLOOKUP(Chitieu[[#This Row],[Tỉnh]],Table9[Tỉnh cũ],Table9[Thị Trường])</f>
        <v>Nguyễn Văn Cường</v>
      </c>
      <c r="S313" s="397" t="str">
        <f>_xlfn.XLOOKUP(Chitieu[[#This Row],[Tỉnh]],Table9[Tỉnh cũ],Table9[Khu vực])</f>
        <v>Tây Nguyên</v>
      </c>
      <c r="T313" s="397" t="str">
        <f>IF(Chitieu[[#This Row],[Trạm/DTR]]="DTR","DTR","Trạm")</f>
        <v>Trạm</v>
      </c>
      <c r="U313" s="397" t="str">
        <f>IF(Chitieu[[#This Row],[Trạm/DTR]]="DTR",_xlfn.XLOOKUP(Chitieu[[#This Row],[ID NCC]],DS_NCC_DTR[ID NCC],DS_NCC_DTR[Tỉnh cũ]),_xlfn.XLOOKUP(Chitieu[[#This Row],[ID NCC]],Data_TongTram2[ID NCC],Data_TongTram2[Tỉnh cũ]))</f>
        <v>Khánh Hòa</v>
      </c>
    </row>
    <row r="314" spans="1:21" hidden="1" x14ac:dyDescent="0.3">
      <c r="A314" s="211" t="s">
        <v>606</v>
      </c>
      <c r="B314" s="211" t="str">
        <f>IF(Chitieu[[#This Row],[Trạm/DTR]]="DTR","",_xlfn.XLOOKUP(Chitieu[[#This Row],[Trạm/DTR]],Table16[Trạm],Table16[[Admin ]]))</f>
        <v>Đào Dương Anh Thư</v>
      </c>
      <c r="C314" s="211" t="str">
        <f>IF(Chitieu[[#This Row],[Trạm/DTR]]="DTR",_xlfn.XLOOKUP(Chitieu[[#This Row],[ID NCC]],DS_NCC_DTR[ID NCC],DS_NCC_DTR[Admin miền]),_xlfn.XLOOKUP(Chitieu[[#This Row],[ID NCC]],Data_TongTram2[ID NCC],Data_TongTram2[Admin Miền]))</f>
        <v>Nguyễn Hoàng Thúy KN</v>
      </c>
      <c r="D314" s="211" t="s">
        <v>1206</v>
      </c>
      <c r="E314" s="211" t="str">
        <f>IF(Chitieu[[#This Row],[Trạm/DTR]]="DTR",_xlfn.XLOOKUP(Chitieu[[#This Row],[ID NCC]],DS_NCC_DTR[ID NCC],DS_NCC_DTR[Tên NCC]),_xlfn.XLOOKUP(Chitieu[[#This Row],[ID NCC]],Data_TongTram2[ID NCC],Data_TongTram2[Tên NCC]))</f>
        <v>Anh Thiện (Ninh Hòa)</v>
      </c>
      <c r="F314" s="211" t="str">
        <f>Chitieu[[#This Row],[ID NCC]]&amp;Chitieu[[#This Row],[Trạm/DTR]]</f>
        <v>001J3000002HosAIASĐại Lộc</v>
      </c>
      <c r="G314" s="211" t="s">
        <v>81</v>
      </c>
      <c r="H314" s="211" t="str">
        <f>_xlfn.XLOOKUP(Chitieu[[#This Row],[Loại hàng]],Table59[Column1],Table59[Qui đổi])</f>
        <v>PET chai</v>
      </c>
      <c r="K314" s="211">
        <f>SUMIFS(Table10[Sản lượng Tấn],Table10[Ghi chú],Chitieu[[#This Row],[qui đổi ]],Table10[Column1],Chitieu[[#This Row],[Column1]])</f>
        <v>13.998999999999999</v>
      </c>
      <c r="L314" s="396">
        <f>IFERROR((Chitieu[[#This Row],[Thực hiện]]/Chitieu[[#This Row],[Chỉ tiêu]]),0)</f>
        <v>0</v>
      </c>
      <c r="M314" s="396">
        <f>IFERROR((Chitieu[[#This Row],[Thực hiện]]/Chitieu[[#This Row],[PO]]),0)</f>
        <v>0</v>
      </c>
      <c r="N314" s="397">
        <f>IF(Chitieu[[#This Row],[PO Đạt 90%]]&gt;=90%,1,0)</f>
        <v>0</v>
      </c>
      <c r="O314" s="397">
        <f>IF(COUNTIFS($E$4:E314,E314,$A$4:A314,"Trạm")=1,1,0)</f>
        <v>0</v>
      </c>
      <c r="P314" s="397">
        <f>IF(Chitieu[[#This Row],[PO]]&gt;0,1,0)</f>
        <v>0</v>
      </c>
      <c r="Q314" s="397" t="str">
        <f>_xlfn.XLOOKUP(Chitieu[[#This Row],[Tỉnh]],Table9[Tỉnh cũ],Table9[Giám Sát])</f>
        <v>Trần Xuân Kiên</v>
      </c>
      <c r="R314" s="397" t="str">
        <f>_xlfn.XLOOKUP(Chitieu[[#This Row],[Tỉnh]],Table9[Tỉnh cũ],Table9[Thị Trường])</f>
        <v>Nguyễn Văn Cường</v>
      </c>
      <c r="S314" s="397" t="str">
        <f>_xlfn.XLOOKUP(Chitieu[[#This Row],[Tỉnh]],Table9[Tỉnh cũ],Table9[Khu vực])</f>
        <v>Tây Nguyên</v>
      </c>
      <c r="T314" s="397" t="str">
        <f>IF(Chitieu[[#This Row],[Trạm/DTR]]="DTR","DTR","Trạm")</f>
        <v>Trạm</v>
      </c>
      <c r="U314" s="397" t="str">
        <f>IF(Chitieu[[#This Row],[Trạm/DTR]]="DTR",_xlfn.XLOOKUP(Chitieu[[#This Row],[ID NCC]],DS_NCC_DTR[ID NCC],DS_NCC_DTR[Tỉnh cũ]),_xlfn.XLOOKUP(Chitieu[[#This Row],[ID NCC]],Data_TongTram2[ID NCC],Data_TongTram2[Tỉnh cũ]))</f>
        <v>Khánh Hòa</v>
      </c>
    </row>
    <row r="315" spans="1:21" hidden="1" x14ac:dyDescent="0.3">
      <c r="A315" s="211" t="s">
        <v>606</v>
      </c>
      <c r="B315" s="211" t="str">
        <f>IF(Chitieu[[#This Row],[Trạm/DTR]]="DTR","",_xlfn.XLOOKUP(Chitieu[[#This Row],[Trạm/DTR]],Table16[Trạm],Table16[[Admin ]]))</f>
        <v>Đào Dương Anh Thư</v>
      </c>
      <c r="C315" s="211" t="str">
        <f>IF(Chitieu[[#This Row],[Trạm/DTR]]="DTR",_xlfn.XLOOKUP(Chitieu[[#This Row],[ID NCC]],DS_NCC_DTR[ID NCC],DS_NCC_DTR[Admin miền]),_xlfn.XLOOKUP(Chitieu[[#This Row],[ID NCC]],Data_TongTram2[ID NCC],Data_TongTram2[Admin Miền]))</f>
        <v>Nguyễn Hoàng Thúy KN</v>
      </c>
      <c r="D315" s="211" t="s">
        <v>2949</v>
      </c>
      <c r="E315" s="211" t="str">
        <f>IF(Chitieu[[#This Row],[Trạm/DTR]]="DTR",_xlfn.XLOOKUP(Chitieu[[#This Row],[ID NCC]],DS_NCC_DTR[ID NCC],DS_NCC_DTR[Tên NCC]),_xlfn.XLOOKUP(Chitieu[[#This Row],[ID NCC]],Data_TongTram2[ID NCC],Data_TongTram2[Tên NCC]))</f>
        <v>Việt Đức</v>
      </c>
      <c r="F315" s="211" t="str">
        <f>Chitieu[[#This Row],[ID NCC]]&amp;Chitieu[[#This Row],[Trạm/DTR]]</f>
        <v>001dc00002uBvksAACĐại Lộc</v>
      </c>
      <c r="G315" s="211" t="s">
        <v>81</v>
      </c>
      <c r="H315" s="211" t="str">
        <f>_xlfn.XLOOKUP(Chitieu[[#This Row],[Loại hàng]],Table59[Column1],Table59[Qui đổi])</f>
        <v>PET chai</v>
      </c>
      <c r="K315" s="211">
        <f>SUMIFS(Table10[Sản lượng Tấn],Table10[Ghi chú],Chitieu[[#This Row],[qui đổi ]],Table10[Column1],Chitieu[[#This Row],[Column1]])</f>
        <v>1.6839999999999999</v>
      </c>
      <c r="L315" s="396">
        <f>IFERROR((Chitieu[[#This Row],[Thực hiện]]/Chitieu[[#This Row],[Chỉ tiêu]]),0)</f>
        <v>0</v>
      </c>
      <c r="M315" s="396">
        <f>IFERROR((Chitieu[[#This Row],[Thực hiện]]/Chitieu[[#This Row],[PO]]),0)</f>
        <v>0</v>
      </c>
      <c r="N315" s="397">
        <f>IF(Chitieu[[#This Row],[PO Đạt 90%]]&gt;=90%,1,0)</f>
        <v>0</v>
      </c>
      <c r="O315" s="397">
        <f>IF(COUNTIFS($E$4:E315,E315,$A$4:A315,"Trạm")=1,1,0)</f>
        <v>0</v>
      </c>
      <c r="P315" s="397">
        <f>IF(Chitieu[[#This Row],[PO]]&gt;0,1,0)</f>
        <v>0</v>
      </c>
      <c r="Q315" s="397" t="str">
        <f>_xlfn.XLOOKUP(Chitieu[[#This Row],[Tỉnh]],Table9[Tỉnh cũ],Table9[Giám Sát])</f>
        <v>Trần Xuân Kiên</v>
      </c>
      <c r="R315" s="397" t="str">
        <f>_xlfn.XLOOKUP(Chitieu[[#This Row],[Tỉnh]],Table9[Tỉnh cũ],Table9[Thị Trường])</f>
        <v>Trần Xuân Kiên</v>
      </c>
      <c r="S315" s="397" t="str">
        <f>_xlfn.XLOOKUP(Chitieu[[#This Row],[Tỉnh]],Table9[Tỉnh cũ],Table9[Khu vực])</f>
        <v>Tây Nguyên</v>
      </c>
      <c r="T315" s="397" t="str">
        <f>IF(Chitieu[[#This Row],[Trạm/DTR]]="DTR","DTR","Trạm")</f>
        <v>Trạm</v>
      </c>
      <c r="U315" s="397" t="str">
        <f>IF(Chitieu[[#This Row],[Trạm/DTR]]="DTR",_xlfn.XLOOKUP(Chitieu[[#This Row],[ID NCC]],DS_NCC_DTR[ID NCC],DS_NCC_DTR[Tỉnh cũ]),_xlfn.XLOOKUP(Chitieu[[#This Row],[ID NCC]],Data_TongTram2[ID NCC],Data_TongTram2[Tỉnh cũ]))</f>
        <v>Lâm Đồng</v>
      </c>
    </row>
    <row r="316" spans="1:21" hidden="1" x14ac:dyDescent="0.3">
      <c r="A316" s="211" t="s">
        <v>606</v>
      </c>
      <c r="B316" s="211" t="str">
        <f>IF(Chitieu[[#This Row],[Trạm/DTR]]="DTR","",_xlfn.XLOOKUP(Chitieu[[#This Row],[Trạm/DTR]],Table16[Trạm],Table16[[Admin ]]))</f>
        <v>Đào Dương Anh Thư</v>
      </c>
      <c r="C316" s="211" t="str">
        <f>IF(Chitieu[[#This Row],[Trạm/DTR]]="DTR",_xlfn.XLOOKUP(Chitieu[[#This Row],[ID NCC]],DS_NCC_DTR[ID NCC],DS_NCC_DTR[Admin miền]),_xlfn.XLOOKUP(Chitieu[[#This Row],[ID NCC]],Data_TongTram2[ID NCC],Data_TongTram2[Admin Miền]))</f>
        <v>Nguyễn Hoàng Thúy</v>
      </c>
      <c r="D316" s="211" t="s">
        <v>1230</v>
      </c>
      <c r="E316" s="211" t="str">
        <f>IF(Chitieu[[#This Row],[Trạm/DTR]]="DTR",_xlfn.XLOOKUP(Chitieu[[#This Row],[ID NCC]],DS_NCC_DTR[ID NCC],DS_NCC_DTR[Tên NCC]),_xlfn.XLOOKUP(Chitieu[[#This Row],[ID NCC]],Data_TongTram2[ID NCC],Data_TongTram2[Tên NCC]))</f>
        <v>Tài Suốt (Cẩm Mỹ) PET tuyển</v>
      </c>
      <c r="F316" s="211" t="str">
        <f>Chitieu[[#This Row],[ID NCC]]&amp;Chitieu[[#This Row],[Trạm/DTR]]</f>
        <v>001J300000HYakFIATĐại Lộc</v>
      </c>
      <c r="G316" s="211" t="s">
        <v>81</v>
      </c>
      <c r="H316" s="211" t="str">
        <f>_xlfn.XLOOKUP(Chitieu[[#This Row],[Loại hàng]],Table59[Column1],Table59[Qui đổi])</f>
        <v>PET chai</v>
      </c>
      <c r="K316" s="211">
        <f>SUMIFS(Table10[Sản lượng Tấn],Table10[Ghi chú],Chitieu[[#This Row],[qui đổi ]],Table10[Column1],Chitieu[[#This Row],[Column1]])</f>
        <v>3.28</v>
      </c>
      <c r="L316" s="396">
        <f>IFERROR((Chitieu[[#This Row],[Thực hiện]]/Chitieu[[#This Row],[Chỉ tiêu]]),0)</f>
        <v>0</v>
      </c>
      <c r="M316" s="396">
        <f>IFERROR((Chitieu[[#This Row],[Thực hiện]]/Chitieu[[#This Row],[PO]]),0)</f>
        <v>0</v>
      </c>
      <c r="N316" s="397">
        <f>IF(Chitieu[[#This Row],[PO Đạt 90%]]&gt;=90%,1,0)</f>
        <v>0</v>
      </c>
      <c r="O316" s="397">
        <f>IF(COUNTIFS($E$4:E316,E316,$A$4:A316,"Trạm")=1,1,0)</f>
        <v>0</v>
      </c>
      <c r="P316" s="397">
        <f>IF(Chitieu[[#This Row],[PO]]&gt;0,1,0)</f>
        <v>0</v>
      </c>
      <c r="Q316" s="397" t="str">
        <f>_xlfn.XLOOKUP(Chitieu[[#This Row],[Tỉnh]],Table9[Tỉnh cũ],Table9[Giám Sát])</f>
        <v>Đặng Nguyễn Hoàng Lộc</v>
      </c>
      <c r="R316" s="397" t="str">
        <f>_xlfn.XLOOKUP(Chitieu[[#This Row],[Tỉnh]],Table9[Tỉnh cũ],Table9[Thị Trường])</f>
        <v>Phan Hiếu Lộc</v>
      </c>
      <c r="S316" s="397" t="str">
        <f>_xlfn.XLOOKUP(Chitieu[[#This Row],[Tỉnh]],Table9[Tỉnh cũ],Table9[Khu vực])</f>
        <v>TP. Hồ Chí Minh</v>
      </c>
      <c r="T316" s="397" t="str">
        <f>IF(Chitieu[[#This Row],[Trạm/DTR]]="DTR","DTR","Trạm")</f>
        <v>Trạm</v>
      </c>
      <c r="U316" s="397" t="str">
        <f>IF(Chitieu[[#This Row],[Trạm/DTR]]="DTR",_xlfn.XLOOKUP(Chitieu[[#This Row],[ID NCC]],DS_NCC_DTR[ID NCC],DS_NCC_DTR[Tỉnh cũ]),_xlfn.XLOOKUP(Chitieu[[#This Row],[ID NCC]],Data_TongTram2[ID NCC],Data_TongTram2[Tỉnh cũ]))</f>
        <v>Đồng Nai</v>
      </c>
    </row>
    <row r="317" spans="1:21" hidden="1" x14ac:dyDescent="0.3">
      <c r="A317" s="211" t="s">
        <v>606</v>
      </c>
      <c r="B317" s="211" t="str">
        <f>IF(Chitieu[[#This Row],[Trạm/DTR]]="DTR","",_xlfn.XLOOKUP(Chitieu[[#This Row],[Trạm/DTR]],Table16[Trạm],Table16[[Admin ]]))</f>
        <v>Đào Dương Anh Thư</v>
      </c>
      <c r="C317" s="211" t="str">
        <f>IF(Chitieu[[#This Row],[Trạm/DTR]]="DTR",_xlfn.XLOOKUP(Chitieu[[#This Row],[ID NCC]],DS_NCC_DTR[ID NCC],DS_NCC_DTR[Admin miền]),_xlfn.XLOOKUP(Chitieu[[#This Row],[ID NCC]],Data_TongTram2[ID NCC],Data_TongTram2[Admin Miền]))</f>
        <v>Nguyễn Hoàng Thúy</v>
      </c>
      <c r="D317" s="211" t="s">
        <v>334</v>
      </c>
      <c r="E317" s="211" t="str">
        <f>IF(Chitieu[[#This Row],[Trạm/DTR]]="DTR",_xlfn.XLOOKUP(Chitieu[[#This Row],[ID NCC]],DS_NCC_DTR[ID NCC],DS_NCC_DTR[Tên NCC]),_xlfn.XLOOKUP(Chitieu[[#This Row],[ID NCC]],Data_TongTram2[ID NCC],Data_TongTram2[Tên NCC]))</f>
        <v>Anh Tình (Long Khánh) PET xá</v>
      </c>
      <c r="F317" s="211" t="str">
        <f>Chitieu[[#This Row],[ID NCC]]&amp;Chitieu[[#This Row],[Trạm/DTR]]</f>
        <v>001J3000002HjE8IAKĐại Lộc</v>
      </c>
      <c r="G317" s="211" t="s">
        <v>81</v>
      </c>
      <c r="H317" s="211" t="str">
        <f>_xlfn.XLOOKUP(Chitieu[[#This Row],[Loại hàng]],Table59[Column1],Table59[Qui đổi])</f>
        <v>PET chai</v>
      </c>
      <c r="K317" s="211">
        <f>SUMIFS(Table10[Sản lượng Tấn],Table10[Ghi chú],Chitieu[[#This Row],[qui đổi ]],Table10[Column1],Chitieu[[#This Row],[Column1]])</f>
        <v>0.24</v>
      </c>
      <c r="L317" s="396">
        <f>IFERROR((Chitieu[[#This Row],[Thực hiện]]/Chitieu[[#This Row],[Chỉ tiêu]]),0)</f>
        <v>0</v>
      </c>
      <c r="M317" s="396">
        <f>IFERROR((Chitieu[[#This Row],[Thực hiện]]/Chitieu[[#This Row],[PO]]),0)</f>
        <v>0</v>
      </c>
      <c r="N317" s="397">
        <f>IF(Chitieu[[#This Row],[PO Đạt 90%]]&gt;=90%,1,0)</f>
        <v>0</v>
      </c>
      <c r="O317" s="397">
        <f>IF(COUNTIFS($E$4:E317,E317,$A$4:A317,"Trạm")=1,1,0)</f>
        <v>0</v>
      </c>
      <c r="P317" s="397">
        <f>IF(Chitieu[[#This Row],[PO]]&gt;0,1,0)</f>
        <v>0</v>
      </c>
      <c r="Q317" s="397" t="str">
        <f>_xlfn.XLOOKUP(Chitieu[[#This Row],[Tỉnh]],Table9[Tỉnh cũ],Table9[Giám Sát])</f>
        <v>Đặng Nguyễn Hoàng Lộc</v>
      </c>
      <c r="R317" s="397" t="str">
        <f>_xlfn.XLOOKUP(Chitieu[[#This Row],[Tỉnh]],Table9[Tỉnh cũ],Table9[Thị Trường])</f>
        <v>Phan Hiếu Lộc</v>
      </c>
      <c r="S317" s="397" t="str">
        <f>_xlfn.XLOOKUP(Chitieu[[#This Row],[Tỉnh]],Table9[Tỉnh cũ],Table9[Khu vực])</f>
        <v>TP. Hồ Chí Minh</v>
      </c>
      <c r="T317" s="397" t="str">
        <f>IF(Chitieu[[#This Row],[Trạm/DTR]]="DTR","DTR","Trạm")</f>
        <v>Trạm</v>
      </c>
      <c r="U317" s="397" t="str">
        <f>IF(Chitieu[[#This Row],[Trạm/DTR]]="DTR",_xlfn.XLOOKUP(Chitieu[[#This Row],[ID NCC]],DS_NCC_DTR[ID NCC],DS_NCC_DTR[Tỉnh cũ]),_xlfn.XLOOKUP(Chitieu[[#This Row],[ID NCC]],Data_TongTram2[ID NCC],Data_TongTram2[Tỉnh cũ]))</f>
        <v>Đồng Nai</v>
      </c>
    </row>
    <row r="318" spans="1:21" ht="14.5" hidden="1" x14ac:dyDescent="0.35">
      <c r="A318" s="211" t="s">
        <v>606</v>
      </c>
      <c r="B318" s="211" t="str">
        <f>IF(Chitieu[[#This Row],[Trạm/DTR]]="DTR","",_xlfn.XLOOKUP(Chitieu[[#This Row],[Trạm/DTR]],Table16[Trạm],Table16[[Admin ]]))</f>
        <v>Đào Dương Anh Thư</v>
      </c>
      <c r="C318" s="211" t="str">
        <f>IF(Chitieu[[#This Row],[Trạm/DTR]]="DTR",_xlfn.XLOOKUP(Chitieu[[#This Row],[ID NCC]],DS_NCC_DTR[ID NCC],DS_NCC_DTR[Admin miền]),_xlfn.XLOOKUP(Chitieu[[#This Row],[ID NCC]],Data_TongTram2[ID NCC],Data_TongTram2[Admin Miền]))</f>
        <v>Nguyễn Hoàng Thúy</v>
      </c>
      <c r="D318" s="211" t="s">
        <v>338</v>
      </c>
      <c r="E318" s="211" t="str">
        <f>IF(Chitieu[[#This Row],[Trạm/DTR]]="DTR",_xlfn.XLOOKUP(Chitieu[[#This Row],[ID NCC]],DS_NCC_DTR[ID NCC],DS_NCC_DTR[Tên NCC]),_xlfn.XLOOKUP(Chitieu[[#This Row],[ID NCC]],Data_TongTram2[ID NCC],Data_TongTram2[Tên NCC]))</f>
        <v>Tám Thủy (Xuân Lộc) PET xá</v>
      </c>
      <c r="F318" s="211" t="str">
        <f>Chitieu[[#This Row],[ID NCC]]&amp;Chitieu[[#This Row],[Trạm/DTR]]</f>
        <v>001J3000002HLYOIA4Đại Lộc</v>
      </c>
      <c r="G318" s="211" t="s">
        <v>81</v>
      </c>
      <c r="H318" s="211" t="str">
        <f>_xlfn.XLOOKUP(Chitieu[[#This Row],[Loại hàng]],Table59[Column1],Table59[Qui đổi])</f>
        <v>PET chai</v>
      </c>
      <c r="K318" s="211">
        <f>SUMIFS(Table10[Sản lượng Tấn],Table10[Ghi chú],Chitieu[[#This Row],[qui đổi ]],Table10[Column1],Chitieu[[#This Row],[Column1]])</f>
        <v>0.73</v>
      </c>
      <c r="L318" s="396">
        <f>IFERROR((Chitieu[[#This Row],[Thực hiện]]/Chitieu[[#This Row],[Chỉ tiêu]]),0)</f>
        <v>0</v>
      </c>
      <c r="M318" s="396">
        <f>IFERROR((Chitieu[[#This Row],[Thực hiện]]/Chitieu[[#This Row],[PO]]),0)</f>
        <v>0</v>
      </c>
      <c r="N318" s="397">
        <f>IF(Chitieu[[#This Row],[PO Đạt 90%]]&gt;=90%,1,0)</f>
        <v>0</v>
      </c>
      <c r="O318" s="43">
        <f>IF(COUNTIFS($E$4:E404,E318,$A$4:A404,"Trạm")=1,1,0)</f>
        <v>0</v>
      </c>
      <c r="P318" s="397">
        <f>IF(Chitieu[[#This Row],[PO]]&gt;0,1,0)</f>
        <v>0</v>
      </c>
      <c r="Q318" s="397" t="str">
        <f>_xlfn.XLOOKUP(Chitieu[[#This Row],[Tỉnh]],Table9[Tỉnh cũ],Table9[Giám Sát])</f>
        <v>Đặng Nguyễn Hoàng Lộc</v>
      </c>
      <c r="R318" s="397" t="str">
        <f>_xlfn.XLOOKUP(Chitieu[[#This Row],[Tỉnh]],Table9[Tỉnh cũ],Table9[Thị Trường])</f>
        <v>Phan Hiếu Lộc</v>
      </c>
      <c r="S318" s="397" t="str">
        <f>_xlfn.XLOOKUP(Chitieu[[#This Row],[Tỉnh]],Table9[Tỉnh cũ],Table9[Khu vực])</f>
        <v>TP. Hồ Chí Minh</v>
      </c>
      <c r="T318" s="397" t="str">
        <f>IF(Chitieu[[#This Row],[Trạm/DTR]]="DTR","DTR","Trạm")</f>
        <v>Trạm</v>
      </c>
      <c r="U318" s="397" t="str">
        <f>IF(Chitieu[[#This Row],[Trạm/DTR]]="DTR",_xlfn.XLOOKUP(Chitieu[[#This Row],[ID NCC]],DS_NCC_DTR[ID NCC],DS_NCC_DTR[Tỉnh cũ]),_xlfn.XLOOKUP(Chitieu[[#This Row],[ID NCC]],Data_TongTram2[ID NCC],Data_TongTram2[Tỉnh cũ]))</f>
        <v>Đồng Nai</v>
      </c>
    </row>
    <row r="319" spans="1:21" hidden="1" x14ac:dyDescent="0.3">
      <c r="A319" s="211" t="s">
        <v>607</v>
      </c>
      <c r="B319" s="211" t="str">
        <f>IF(Chitieu[[#This Row],[Trạm/DTR]]="DTR","",_xlfn.XLOOKUP(Chitieu[[#This Row],[Trạm/DTR]],Table16[Trạm],Table16[[Admin ]]))</f>
        <v>Phạm Thị Thúy Duy</v>
      </c>
      <c r="C319" s="211" t="str">
        <f>IF(Chitieu[[#This Row],[Trạm/DTR]]="DTR",_xlfn.XLOOKUP(Chitieu[[#This Row],[ID NCC]],DS_NCC_DTR[ID NCC],DS_NCC_DTR[Admin miền]),_xlfn.XLOOKUP(Chitieu[[#This Row],[ID NCC]],Data_TongTram2[ID NCC],Data_TongTram2[Admin Miền]))</f>
        <v>Phạm Thị Thúy Duy</v>
      </c>
      <c r="D319" s="211" t="s">
        <v>1056</v>
      </c>
      <c r="E319" s="211" t="str">
        <f>IF(Chitieu[[#This Row],[Trạm/DTR]]="DTR",_xlfn.XLOOKUP(Chitieu[[#This Row],[ID NCC]],DS_NCC_DTR[ID NCC],DS_NCC_DTR[Tên NCC]),_xlfn.XLOOKUP(Chitieu[[#This Row],[ID NCC]],Data_TongTram2[ID NCC],Data_TongTram2[Tên NCC]))</f>
        <v>Anh Nuôi Cần Thơ</v>
      </c>
      <c r="F319" s="211" t="str">
        <f>Chitieu[[#This Row],[ID NCC]]&amp;Chitieu[[#This Row],[Trạm/DTR]]</f>
        <v>001J3000002HLr3IAGĐồng Lâm</v>
      </c>
      <c r="G319" s="211" t="s">
        <v>81</v>
      </c>
      <c r="H319" s="211" t="str">
        <f>_xlfn.XLOOKUP(Chitieu[[#This Row],[Loại hàng]],Table59[Column1],Table59[Qui đổi])</f>
        <v>PET chai</v>
      </c>
      <c r="K319" s="211">
        <f>SUMIFS(Table10[Sản lượng Tấn],Table10[Ghi chú],Chitieu[[#This Row],[qui đổi ]],Table10[Column1],Chitieu[[#This Row],[Column1]])</f>
        <v>7.3599999999999994</v>
      </c>
      <c r="L319" s="396">
        <f>IFERROR((Chitieu[[#This Row],[Thực hiện]]/Chitieu[[#This Row],[Chỉ tiêu]]),0)</f>
        <v>0</v>
      </c>
      <c r="M319" s="396">
        <f>IFERROR((Chitieu[[#This Row],[Thực hiện]]/Chitieu[[#This Row],[PO]]),0)</f>
        <v>0</v>
      </c>
      <c r="N319" s="397">
        <f>IF(Chitieu[[#This Row],[PO Đạt 90%]]&gt;=90%,1,0)</f>
        <v>0</v>
      </c>
      <c r="O319" s="397">
        <f>IF(COUNTIFS($E$4:E319,E319,$A$4:A319,"Trạm")=1,1,0)</f>
        <v>0</v>
      </c>
      <c r="P319" s="397">
        <f>IF(Chitieu[[#This Row],[PO]]&gt;0,1,0)</f>
        <v>0</v>
      </c>
      <c r="Q319" s="397" t="str">
        <f>_xlfn.XLOOKUP(Chitieu[[#This Row],[Tỉnh]],Table9[Tỉnh cũ],Table9[Giám Sát])</f>
        <v>Phạm Huỳnh Hữu Lộc</v>
      </c>
      <c r="R319" s="397" t="str">
        <f>_xlfn.XLOOKUP(Chitieu[[#This Row],[Tỉnh]],Table9[Tỉnh cũ],Table9[Thị Trường])</f>
        <v>Nguyễn Ngọc Lâm</v>
      </c>
      <c r="S319" s="397" t="str">
        <f>_xlfn.XLOOKUP(Chitieu[[#This Row],[Tỉnh]],Table9[Tỉnh cũ],Table9[Khu vực])</f>
        <v>Miền Tây 2</v>
      </c>
      <c r="T319" s="397" t="str">
        <f>IF(Chitieu[[#This Row],[Trạm/DTR]]="DTR","DTR","Trạm")</f>
        <v>Trạm</v>
      </c>
      <c r="U319" s="397" t="str">
        <f>IF(Chitieu[[#This Row],[Trạm/DTR]]="DTR",_xlfn.XLOOKUP(Chitieu[[#This Row],[ID NCC]],DS_NCC_DTR[ID NCC],DS_NCC_DTR[Tỉnh cũ]),_xlfn.XLOOKUP(Chitieu[[#This Row],[ID NCC]],Data_TongTram2[ID NCC],Data_TongTram2[Tỉnh cũ]))</f>
        <v>Cần Thơ</v>
      </c>
    </row>
    <row r="320" spans="1:21" hidden="1" x14ac:dyDescent="0.3">
      <c r="A320" s="211" t="s">
        <v>607</v>
      </c>
      <c r="B320" s="211" t="str">
        <f>IF(Chitieu[[#This Row],[Trạm/DTR]]="DTR","",_xlfn.XLOOKUP(Chitieu[[#This Row],[Trạm/DTR]],Table16[Trạm],Table16[[Admin ]]))</f>
        <v>Phạm Thị Thúy Duy</v>
      </c>
      <c r="C320" s="211" t="str">
        <f>IF(Chitieu[[#This Row],[Trạm/DTR]]="DTR",_xlfn.XLOOKUP(Chitieu[[#This Row],[ID NCC]],DS_NCC_DTR[ID NCC],DS_NCC_DTR[Admin miền]),_xlfn.XLOOKUP(Chitieu[[#This Row],[ID NCC]],Data_TongTram2[ID NCC],Data_TongTram2[Admin Miền]))</f>
        <v>Phạm Thị Thúy Duy</v>
      </c>
      <c r="D320" s="211" t="s">
        <v>2931</v>
      </c>
      <c r="E320" s="211" t="str">
        <f>IF(Chitieu[[#This Row],[Trạm/DTR]]="DTR",_xlfn.XLOOKUP(Chitieu[[#This Row],[ID NCC]],DS_NCC_DTR[ID NCC],DS_NCC_DTR[Tên NCC]),_xlfn.XLOOKUP(Chitieu[[#This Row],[ID NCC]],Data_TongTram2[ID NCC],Data_TongTram2[Tên NCC]))</f>
        <v>Vựa phế liệu Kiều Oanh</v>
      </c>
      <c r="F320" s="211" t="str">
        <f>Chitieu[[#This Row],[ID NCC]]&amp;Chitieu[[#This Row],[Trạm/DTR]]</f>
        <v>001dc00002bfyMrAAIĐồng Lâm</v>
      </c>
      <c r="G320" s="211" t="s">
        <v>81</v>
      </c>
      <c r="H320" s="211" t="str">
        <f>_xlfn.XLOOKUP(Chitieu[[#This Row],[Loại hàng]],Table59[Column1],Table59[Qui đổi])</f>
        <v>PET chai</v>
      </c>
      <c r="K320" s="211">
        <f>SUMIFS(Table10[Sản lượng Tấn],Table10[Ghi chú],Chitieu[[#This Row],[qui đổi ]],Table10[Column1],Chitieu[[#This Row],[Column1]])</f>
        <v>0.43</v>
      </c>
      <c r="L320" s="396">
        <f>IFERROR((Chitieu[[#This Row],[Thực hiện]]/Chitieu[[#This Row],[Chỉ tiêu]]),0)</f>
        <v>0</v>
      </c>
      <c r="M320" s="396">
        <f>IFERROR((Chitieu[[#This Row],[Thực hiện]]/Chitieu[[#This Row],[PO]]),0)</f>
        <v>0</v>
      </c>
      <c r="N320" s="397">
        <f>IF(Chitieu[[#This Row],[PO Đạt 90%]]&gt;=90%,1,0)</f>
        <v>0</v>
      </c>
      <c r="O320" s="397">
        <f>IF(COUNTIFS($E$4:E320,E320,$A$4:A320,"Trạm")=1,1,0)</f>
        <v>0</v>
      </c>
      <c r="P320" s="397">
        <f>IF(Chitieu[[#This Row],[PO]]&gt;0,1,0)</f>
        <v>0</v>
      </c>
      <c r="Q320" s="397" t="str">
        <f>_xlfn.XLOOKUP(Chitieu[[#This Row],[Tỉnh]],Table9[Tỉnh cũ],Table9[Giám Sát])</f>
        <v>Phạm Huỳnh Hữu Lộc</v>
      </c>
      <c r="R320" s="397" t="str">
        <f>_xlfn.XLOOKUP(Chitieu[[#This Row],[Tỉnh]],Table9[Tỉnh cũ],Table9[Thị Trường])</f>
        <v>Lê Quốc Việt</v>
      </c>
      <c r="S320" s="397" t="str">
        <f>_xlfn.XLOOKUP(Chitieu[[#This Row],[Tỉnh]],Table9[Tỉnh cũ],Table9[Khu vực])</f>
        <v>Miền Tây 2</v>
      </c>
      <c r="T320" s="397" t="str">
        <f>IF(Chitieu[[#This Row],[Trạm/DTR]]="DTR","DTR","Trạm")</f>
        <v>Trạm</v>
      </c>
      <c r="U320" s="397" t="str">
        <f>IF(Chitieu[[#This Row],[Trạm/DTR]]="DTR",_xlfn.XLOOKUP(Chitieu[[#This Row],[ID NCC]],DS_NCC_DTR[ID NCC],DS_NCC_DTR[Tỉnh cũ]),_xlfn.XLOOKUP(Chitieu[[#This Row],[ID NCC]],Data_TongTram2[ID NCC],Data_TongTram2[Tỉnh cũ]))</f>
        <v>Vĩnh Long</v>
      </c>
    </row>
    <row r="321" spans="1:21" hidden="1" x14ac:dyDescent="0.3">
      <c r="A321" s="211" t="s">
        <v>607</v>
      </c>
      <c r="B321" s="211" t="str">
        <f>IF(Chitieu[[#This Row],[Trạm/DTR]]="DTR","",_xlfn.XLOOKUP(Chitieu[[#This Row],[Trạm/DTR]],Table16[Trạm],Table16[[Admin ]]))</f>
        <v>Phạm Thị Thúy Duy</v>
      </c>
      <c r="C321" s="211" t="str">
        <f>IF(Chitieu[[#This Row],[Trạm/DTR]]="DTR",_xlfn.XLOOKUP(Chitieu[[#This Row],[ID NCC]],DS_NCC_DTR[ID NCC],DS_NCC_DTR[Admin miền]),_xlfn.XLOOKUP(Chitieu[[#This Row],[ID NCC]],Data_TongTram2[ID NCC],Data_TongTram2[Admin Miền]))</f>
        <v>Phạm Thị Thúy Duy</v>
      </c>
      <c r="D321" s="211" t="s">
        <v>1681</v>
      </c>
      <c r="E321" s="211" t="str">
        <f>IF(Chitieu[[#This Row],[Trạm/DTR]]="DTR",_xlfn.XLOOKUP(Chitieu[[#This Row],[ID NCC]],DS_NCC_DTR[ID NCC],DS_NCC_DTR[Tên NCC]),_xlfn.XLOOKUP(Chitieu[[#This Row],[ID NCC]],Data_TongTram2[ID NCC],Data_TongTram2[Tên NCC]))</f>
        <v>Anh Huệ Cà Mau</v>
      </c>
      <c r="F321" s="211" t="str">
        <f>Chitieu[[#This Row],[ID NCC]]&amp;Chitieu[[#This Row],[Trạm/DTR]]</f>
        <v>001J3000002HLo4IAGĐồng Lâm</v>
      </c>
      <c r="G321" s="211" t="s">
        <v>81</v>
      </c>
      <c r="H321" s="211" t="str">
        <f>_xlfn.XLOOKUP(Chitieu[[#This Row],[Loại hàng]],Table59[Column1],Table59[Qui đổi])</f>
        <v>PET chai</v>
      </c>
      <c r="K321" s="211">
        <f>SUMIFS(Table10[Sản lượng Tấn],Table10[Ghi chú],Chitieu[[#This Row],[qui đổi ]],Table10[Column1],Chitieu[[#This Row],[Column1]])</f>
        <v>4.2190000000000003</v>
      </c>
      <c r="L321" s="396">
        <f>IFERROR((Chitieu[[#This Row],[Thực hiện]]/Chitieu[[#This Row],[Chỉ tiêu]]),0)</f>
        <v>0</v>
      </c>
      <c r="M321" s="396">
        <f>IFERROR((Chitieu[[#This Row],[Thực hiện]]/Chitieu[[#This Row],[PO]]),0)</f>
        <v>0</v>
      </c>
      <c r="N321" s="397">
        <f>IF(Chitieu[[#This Row],[PO Đạt 90%]]&gt;=90%,1,0)</f>
        <v>0</v>
      </c>
      <c r="O321" s="397">
        <f>IF(COUNTIFS($E$4:E321,E321,$A$4:A321,"Trạm")=1,1,0)</f>
        <v>0</v>
      </c>
      <c r="P321" s="397">
        <f>IF(Chitieu[[#This Row],[PO]]&gt;0,1,0)</f>
        <v>0</v>
      </c>
      <c r="Q321" s="397" t="str">
        <f>_xlfn.XLOOKUP(Chitieu[[#This Row],[Tỉnh]],Table9[Tỉnh cũ],Table9[Giám Sát])</f>
        <v>Phạm Huỳnh Hữu Lộc</v>
      </c>
      <c r="R321" s="397" t="str">
        <f>_xlfn.XLOOKUP(Chitieu[[#This Row],[Tỉnh]],Table9[Tỉnh cũ],Table9[Thị Trường])</f>
        <v>Thái Tân Văn</v>
      </c>
      <c r="S321" s="397" t="str">
        <f>_xlfn.XLOOKUP(Chitieu[[#This Row],[Tỉnh]],Table9[Tỉnh cũ],Table9[Khu vực])</f>
        <v>Miền Tây 2</v>
      </c>
      <c r="T321" s="397" t="str">
        <f>IF(Chitieu[[#This Row],[Trạm/DTR]]="DTR","DTR","Trạm")</f>
        <v>Trạm</v>
      </c>
      <c r="U321" s="397" t="str">
        <f>IF(Chitieu[[#This Row],[Trạm/DTR]]="DTR",_xlfn.XLOOKUP(Chitieu[[#This Row],[ID NCC]],DS_NCC_DTR[ID NCC],DS_NCC_DTR[Tỉnh cũ]),_xlfn.XLOOKUP(Chitieu[[#This Row],[ID NCC]],Data_TongTram2[ID NCC],Data_TongTram2[Tỉnh cũ]))</f>
        <v>Cà Mau</v>
      </c>
    </row>
    <row r="322" spans="1:21" hidden="1" x14ac:dyDescent="0.3">
      <c r="A322" s="211" t="s">
        <v>607</v>
      </c>
      <c r="B322" s="211" t="str">
        <f>IF(Chitieu[[#This Row],[Trạm/DTR]]="DTR","",_xlfn.XLOOKUP(Chitieu[[#This Row],[Trạm/DTR]],Table16[Trạm],Table16[[Admin ]]))</f>
        <v>Phạm Thị Thúy Duy</v>
      </c>
      <c r="C322" s="211" t="str">
        <f>IF(Chitieu[[#This Row],[Trạm/DTR]]="DTR",_xlfn.XLOOKUP(Chitieu[[#This Row],[ID NCC]],DS_NCC_DTR[ID NCC],DS_NCC_DTR[Admin miền]),_xlfn.XLOOKUP(Chitieu[[#This Row],[ID NCC]],Data_TongTram2[ID NCC],Data_TongTram2[Admin Miền]))</f>
        <v>Phạm Thị Thúy Duy</v>
      </c>
      <c r="D322" s="211" t="s">
        <v>1064</v>
      </c>
      <c r="E322" s="211" t="str">
        <f>IF(Chitieu[[#This Row],[Trạm/DTR]]="DTR",_xlfn.XLOOKUP(Chitieu[[#This Row],[ID NCC]],DS_NCC_DTR[ID NCC],DS_NCC_DTR[Tên NCC]),_xlfn.XLOOKUP(Chitieu[[#This Row],[ID NCC]],Data_TongTram2[ID NCC],Data_TongTram2[Tên NCC]))</f>
        <v>HKD Đoàn Thị Ngọc Dung</v>
      </c>
      <c r="F322" s="211" t="str">
        <f>Chitieu[[#This Row],[ID NCC]]&amp;Chitieu[[#This Row],[Trạm/DTR]]</f>
        <v>001J3000002HLjLIAWĐồng Lâm</v>
      </c>
      <c r="G322" s="211" t="s">
        <v>81</v>
      </c>
      <c r="H322" s="211" t="str">
        <f>_xlfn.XLOOKUP(Chitieu[[#This Row],[Loại hàng]],Table59[Column1],Table59[Qui đổi])</f>
        <v>PET chai</v>
      </c>
      <c r="K322" s="211">
        <f>SUMIFS(Table10[Sản lượng Tấn],Table10[Ghi chú],Chitieu[[#This Row],[qui đổi ]],Table10[Column1],Chitieu[[#This Row],[Column1]])</f>
        <v>4.1300000000000008</v>
      </c>
      <c r="L322" s="396">
        <f>IFERROR((Chitieu[[#This Row],[Thực hiện]]/Chitieu[[#This Row],[Chỉ tiêu]]),0)</f>
        <v>0</v>
      </c>
      <c r="M322" s="396">
        <f>IFERROR((Chitieu[[#This Row],[Thực hiện]]/Chitieu[[#This Row],[PO]]),0)</f>
        <v>0</v>
      </c>
      <c r="N322" s="397">
        <f>IF(Chitieu[[#This Row],[PO Đạt 90%]]&gt;=90%,1,0)</f>
        <v>0</v>
      </c>
      <c r="O322" s="397">
        <f>IF(COUNTIFS($E$4:E322,E322,$A$4:A322,"Trạm")=1,1,0)</f>
        <v>0</v>
      </c>
      <c r="P322" s="397">
        <f>IF(Chitieu[[#This Row],[PO]]&gt;0,1,0)</f>
        <v>0</v>
      </c>
      <c r="Q322" s="397" t="str">
        <f>_xlfn.XLOOKUP(Chitieu[[#This Row],[Tỉnh]],Table9[Tỉnh cũ],Table9[Giám Sát])</f>
        <v>Phạm Huỳnh Hữu Lộc</v>
      </c>
      <c r="R322" s="397" t="str">
        <f>_xlfn.XLOOKUP(Chitieu[[#This Row],[Tỉnh]],Table9[Tỉnh cũ],Table9[Thị Trường])</f>
        <v>Nguyễn Ngọc Lâm</v>
      </c>
      <c r="S322" s="397" t="str">
        <f>_xlfn.XLOOKUP(Chitieu[[#This Row],[Tỉnh]],Table9[Tỉnh cũ],Table9[Khu vực])</f>
        <v>Miền Tây 2</v>
      </c>
      <c r="T322" s="397" t="str">
        <f>IF(Chitieu[[#This Row],[Trạm/DTR]]="DTR","DTR","Trạm")</f>
        <v>Trạm</v>
      </c>
      <c r="U322" s="397" t="str">
        <f>IF(Chitieu[[#This Row],[Trạm/DTR]]="DTR",_xlfn.XLOOKUP(Chitieu[[#This Row],[ID NCC]],DS_NCC_DTR[ID NCC],DS_NCC_DTR[Tỉnh cũ]),_xlfn.XLOOKUP(Chitieu[[#This Row],[ID NCC]],Data_TongTram2[ID NCC],Data_TongTram2[Tỉnh cũ]))</f>
        <v>Cần Thơ</v>
      </c>
    </row>
    <row r="323" spans="1:21" hidden="1" x14ac:dyDescent="0.3">
      <c r="A323" s="211" t="s">
        <v>607</v>
      </c>
      <c r="B323" s="211" t="str">
        <f>IF(Chitieu[[#This Row],[Trạm/DTR]]="DTR","",_xlfn.XLOOKUP(Chitieu[[#This Row],[Trạm/DTR]],Table16[Trạm],Table16[[Admin ]]))</f>
        <v>Phạm Thị Thúy Duy</v>
      </c>
      <c r="C323" s="211" t="str">
        <f>IF(Chitieu[[#This Row],[Trạm/DTR]]="DTR",_xlfn.XLOOKUP(Chitieu[[#This Row],[ID NCC]],DS_NCC_DTR[ID NCC],DS_NCC_DTR[Admin miền]),_xlfn.XLOOKUP(Chitieu[[#This Row],[ID NCC]],Data_TongTram2[ID NCC],Data_TongTram2[Admin Miền]))</f>
        <v>Phạm Thị Thúy Duy</v>
      </c>
      <c r="D323" s="211" t="s">
        <v>765</v>
      </c>
      <c r="E323" s="211" t="str">
        <f>IF(Chitieu[[#This Row],[Trạm/DTR]]="DTR",_xlfn.XLOOKUP(Chitieu[[#This Row],[ID NCC]],DS_NCC_DTR[ID NCC],DS_NCC_DTR[Tên NCC]),_xlfn.XLOOKUP(Chitieu[[#This Row],[ID NCC]],Data_TongTram2[ID NCC],Data_TongTram2[Tên NCC]))</f>
        <v>Anh Phương Bạc Liêu</v>
      </c>
      <c r="F323" s="211" t="str">
        <f>Chitieu[[#This Row],[ID NCC]]&amp;Chitieu[[#This Row],[Trạm/DTR]]</f>
        <v>001J3000007YfEVIA0Đồng Lâm</v>
      </c>
      <c r="G323" s="211" t="s">
        <v>81</v>
      </c>
      <c r="H323" s="211" t="str">
        <f>_xlfn.XLOOKUP(Chitieu[[#This Row],[Loại hàng]],Table59[Column1],Table59[Qui đổi])</f>
        <v>PET chai</v>
      </c>
      <c r="K323" s="211">
        <f>SUMIFS(Table10[Sản lượng Tấn],Table10[Ghi chú],Chitieu[[#This Row],[qui đổi ]],Table10[Column1],Chitieu[[#This Row],[Column1]])</f>
        <v>6.4449999999999994</v>
      </c>
      <c r="L323" s="396">
        <f>IFERROR((Chitieu[[#This Row],[Thực hiện]]/Chitieu[[#This Row],[Chỉ tiêu]]),0)</f>
        <v>0</v>
      </c>
      <c r="M323" s="396">
        <f>IFERROR((Chitieu[[#This Row],[Thực hiện]]/Chitieu[[#This Row],[PO]]),0)</f>
        <v>0</v>
      </c>
      <c r="N323" s="397">
        <f>IF(Chitieu[[#This Row],[PO Đạt 90%]]&gt;=90%,1,0)</f>
        <v>0</v>
      </c>
      <c r="O323" s="397">
        <f>IF(COUNTIFS($E$4:E323,E323,$A$4:A323,"Trạm")=1,1,0)</f>
        <v>0</v>
      </c>
      <c r="P323" s="397">
        <f>IF(Chitieu[[#This Row],[PO]]&gt;0,1,0)</f>
        <v>0</v>
      </c>
      <c r="Q323" s="397" t="str">
        <f>_xlfn.XLOOKUP(Chitieu[[#This Row],[Tỉnh]],Table9[Tỉnh cũ],Table9[Giám Sát])</f>
        <v>Phạm Huỳnh Hữu Lộc</v>
      </c>
      <c r="R323" s="397" t="str">
        <f>_xlfn.XLOOKUP(Chitieu[[#This Row],[Tỉnh]],Table9[Tỉnh cũ],Table9[Thị Trường])</f>
        <v>Thái Tân Văn</v>
      </c>
      <c r="S323" s="397" t="str">
        <f>_xlfn.XLOOKUP(Chitieu[[#This Row],[Tỉnh]],Table9[Tỉnh cũ],Table9[Khu vực])</f>
        <v>Miền Tây 2</v>
      </c>
      <c r="T323" s="397" t="str">
        <f>IF(Chitieu[[#This Row],[Trạm/DTR]]="DTR","DTR","Trạm")</f>
        <v>Trạm</v>
      </c>
      <c r="U323" s="397" t="str">
        <f>IF(Chitieu[[#This Row],[Trạm/DTR]]="DTR",_xlfn.XLOOKUP(Chitieu[[#This Row],[ID NCC]],DS_NCC_DTR[ID NCC],DS_NCC_DTR[Tỉnh cũ]),_xlfn.XLOOKUP(Chitieu[[#This Row],[ID NCC]],Data_TongTram2[ID NCC],Data_TongTram2[Tỉnh cũ]))</f>
        <v>Bạc Liêu</v>
      </c>
    </row>
    <row r="324" spans="1:21" hidden="1" x14ac:dyDescent="0.3">
      <c r="A324" s="211" t="s">
        <v>607</v>
      </c>
      <c r="B324" s="211" t="str">
        <f>IF(Chitieu[[#This Row],[Trạm/DTR]]="DTR","",_xlfn.XLOOKUP(Chitieu[[#This Row],[Trạm/DTR]],Table16[Trạm],Table16[[Admin ]]))</f>
        <v>Phạm Thị Thúy Duy</v>
      </c>
      <c r="C324" s="211" t="str">
        <f>IF(Chitieu[[#This Row],[Trạm/DTR]]="DTR",_xlfn.XLOOKUP(Chitieu[[#This Row],[ID NCC]],DS_NCC_DTR[ID NCC],DS_NCC_DTR[Admin miền]),_xlfn.XLOOKUP(Chitieu[[#This Row],[ID NCC]],Data_TongTram2[ID NCC],Data_TongTram2[Admin Miền]))</f>
        <v>Phạm Thị Thúy Duy</v>
      </c>
      <c r="D324" s="211" t="s">
        <v>503</v>
      </c>
      <c r="E324" s="211" t="str">
        <f>IF(Chitieu[[#This Row],[Trạm/DTR]]="DTR",_xlfn.XLOOKUP(Chitieu[[#This Row],[ID NCC]],DS_NCC_DTR[ID NCC],DS_NCC_DTR[Tên NCC]),_xlfn.XLOOKUP(Chitieu[[#This Row],[ID NCC]],Data_TongTram2[ID NCC],Data_TongTram2[Tên NCC]))</f>
        <v>Hải Dũng</v>
      </c>
      <c r="F324" s="211" t="str">
        <f>Chitieu[[#This Row],[ID NCC]]&amp;Chitieu[[#This Row],[Trạm/DTR]]</f>
        <v>001J3000002HLk5IAGĐồng Lâm</v>
      </c>
      <c r="G324" s="211" t="s">
        <v>81</v>
      </c>
      <c r="H324" s="211" t="str">
        <f>_xlfn.XLOOKUP(Chitieu[[#This Row],[Loại hàng]],Table59[Column1],Table59[Qui đổi])</f>
        <v>PET chai</v>
      </c>
      <c r="K324" s="211">
        <f>SUMIFS(Table10[Sản lượng Tấn],Table10[Ghi chú],Chitieu[[#This Row],[qui đổi ]],Table10[Column1],Chitieu[[#This Row],[Column1]])</f>
        <v>3.0209999999999999</v>
      </c>
      <c r="L324" s="396">
        <f>IFERROR((Chitieu[[#This Row],[Thực hiện]]/Chitieu[[#This Row],[Chỉ tiêu]]),0)</f>
        <v>0</v>
      </c>
      <c r="M324" s="396">
        <f>IFERROR((Chitieu[[#This Row],[Thực hiện]]/Chitieu[[#This Row],[PO]]),0)</f>
        <v>0</v>
      </c>
      <c r="N324" s="397">
        <f>IF(Chitieu[[#This Row],[PO Đạt 90%]]&gt;=90%,1,0)</f>
        <v>0</v>
      </c>
      <c r="O324" s="397">
        <f>IF(COUNTIFS($E$4:E324,E324,$A$4:A324,"Trạm")=1,1,0)</f>
        <v>0</v>
      </c>
      <c r="P324" s="397">
        <f>IF(Chitieu[[#This Row],[PO]]&gt;0,1,0)</f>
        <v>0</v>
      </c>
      <c r="Q324" s="397" t="str">
        <f>_xlfn.XLOOKUP(Chitieu[[#This Row],[Tỉnh]],Table9[Tỉnh cũ],Table9[Giám Sát])</f>
        <v>Phạm Huỳnh Hữu Lộc</v>
      </c>
      <c r="R324" s="397" t="str">
        <f>_xlfn.XLOOKUP(Chitieu[[#This Row],[Tỉnh]],Table9[Tỉnh cũ],Table9[Thị Trường])</f>
        <v>Lê Quốc Việt</v>
      </c>
      <c r="S324" s="397" t="str">
        <f>_xlfn.XLOOKUP(Chitieu[[#This Row],[Tỉnh]],Table9[Tỉnh cũ],Table9[Khu vực])</f>
        <v>Miền Tây 2</v>
      </c>
      <c r="T324" s="397" t="str">
        <f>IF(Chitieu[[#This Row],[Trạm/DTR]]="DTR","DTR","Trạm")</f>
        <v>Trạm</v>
      </c>
      <c r="U324" s="397" t="str">
        <f>IF(Chitieu[[#This Row],[Trạm/DTR]]="DTR",_xlfn.XLOOKUP(Chitieu[[#This Row],[ID NCC]],DS_NCC_DTR[ID NCC],DS_NCC_DTR[Tỉnh cũ]),_xlfn.XLOOKUP(Chitieu[[#This Row],[ID NCC]],Data_TongTram2[ID NCC],Data_TongTram2[Tỉnh cũ]))</f>
        <v>Vĩnh Long</v>
      </c>
    </row>
    <row r="325" spans="1:21" hidden="1" x14ac:dyDescent="0.3">
      <c r="A325" s="211" t="s">
        <v>607</v>
      </c>
      <c r="B325" s="211" t="str">
        <f>IF(Chitieu[[#This Row],[Trạm/DTR]]="DTR","",_xlfn.XLOOKUP(Chitieu[[#This Row],[Trạm/DTR]],Table16[Trạm],Table16[[Admin ]]))</f>
        <v>Phạm Thị Thúy Duy</v>
      </c>
      <c r="C325" s="211" t="str">
        <f>IF(Chitieu[[#This Row],[Trạm/DTR]]="DTR",_xlfn.XLOOKUP(Chitieu[[#This Row],[ID NCC]],DS_NCC_DTR[ID NCC],DS_NCC_DTR[Admin miền]),_xlfn.XLOOKUP(Chitieu[[#This Row],[ID NCC]],Data_TongTram2[ID NCC],Data_TongTram2[Admin Miền]))</f>
        <v>Phạm Thị Thúy Duy</v>
      </c>
      <c r="D325" s="211" t="s">
        <v>1726</v>
      </c>
      <c r="E325" s="211" t="str">
        <f>IF(Chitieu[[#This Row],[Trạm/DTR]]="DTR",_xlfn.XLOOKUP(Chitieu[[#This Row],[ID NCC]],DS_NCC_DTR[ID NCC],DS_NCC_DTR[Tên NCC]),_xlfn.XLOOKUP(Chitieu[[#This Row],[ID NCC]],Data_TongTram2[ID NCC],Data_TongTram2[Tên NCC]))</f>
        <v>Anh Phúc Đồng Tháp</v>
      </c>
      <c r="F325" s="211" t="str">
        <f>Chitieu[[#This Row],[ID NCC]]&amp;Chitieu[[#This Row],[Trạm/DTR]]</f>
        <v>001J3000002HM03IAGĐồng Lâm</v>
      </c>
      <c r="G325" s="211" t="s">
        <v>81</v>
      </c>
      <c r="H325" s="211" t="str">
        <f>_xlfn.XLOOKUP(Chitieu[[#This Row],[Loại hàng]],Table59[Column1],Table59[Qui đổi])</f>
        <v>PET chai</v>
      </c>
      <c r="K325" s="211">
        <f>SUMIFS(Table10[Sản lượng Tấn],Table10[Ghi chú],Chitieu[[#This Row],[qui đổi ]],Table10[Column1],Chitieu[[#This Row],[Column1]])</f>
        <v>11.831</v>
      </c>
      <c r="L325" s="396">
        <f>IFERROR((Chitieu[[#This Row],[Thực hiện]]/Chitieu[[#This Row],[Chỉ tiêu]]),0)</f>
        <v>0</v>
      </c>
      <c r="M325" s="396">
        <f>IFERROR((Chitieu[[#This Row],[Thực hiện]]/Chitieu[[#This Row],[PO]]),0)</f>
        <v>0</v>
      </c>
      <c r="N325" s="397">
        <f>IF(Chitieu[[#This Row],[PO Đạt 90%]]&gt;=90%,1,0)</f>
        <v>0</v>
      </c>
      <c r="O325" s="397">
        <f>IF(COUNTIFS($E$4:E325,E325,$A$4:A325,"Trạm")=1,1,0)</f>
        <v>0</v>
      </c>
      <c r="P325" s="397">
        <f>IF(Chitieu[[#This Row],[PO]]&gt;0,1,0)</f>
        <v>0</v>
      </c>
      <c r="Q325" s="397" t="str">
        <f>_xlfn.XLOOKUP(Chitieu[[#This Row],[Tỉnh]],Table9[Tỉnh cũ],Table9[Giám Sát])</f>
        <v>Nguyễn Thành Dân</v>
      </c>
      <c r="R325" s="397" t="str">
        <f>_xlfn.XLOOKUP(Chitieu[[#This Row],[Tỉnh]],Table9[Tỉnh cũ],Table9[Thị Trường])</f>
        <v>Lâm Đỗ Anh Hào</v>
      </c>
      <c r="S325" s="397" t="str">
        <f>_xlfn.XLOOKUP(Chitieu[[#This Row],[Tỉnh]],Table9[Tỉnh cũ],Table9[Khu vực])</f>
        <v>Miền Tây 1</v>
      </c>
      <c r="T325" s="397" t="str">
        <f>IF(Chitieu[[#This Row],[Trạm/DTR]]="DTR","DTR","Trạm")</f>
        <v>Trạm</v>
      </c>
      <c r="U325" s="397" t="str">
        <f>IF(Chitieu[[#This Row],[Trạm/DTR]]="DTR",_xlfn.XLOOKUP(Chitieu[[#This Row],[ID NCC]],DS_NCC_DTR[ID NCC],DS_NCC_DTR[Tỉnh cũ]),_xlfn.XLOOKUP(Chitieu[[#This Row],[ID NCC]],Data_TongTram2[ID NCC],Data_TongTram2[Tỉnh cũ]))</f>
        <v>Đồng Tháp</v>
      </c>
    </row>
    <row r="326" spans="1:21" hidden="1" x14ac:dyDescent="0.3">
      <c r="A326" s="211" t="s">
        <v>607</v>
      </c>
      <c r="B326" s="211" t="str">
        <f>IF(Chitieu[[#This Row],[Trạm/DTR]]="DTR","",_xlfn.XLOOKUP(Chitieu[[#This Row],[Trạm/DTR]],Table16[Trạm],Table16[[Admin ]]))</f>
        <v>Phạm Thị Thúy Duy</v>
      </c>
      <c r="C326" s="211" t="str">
        <f>IF(Chitieu[[#This Row],[Trạm/DTR]]="DTR",_xlfn.XLOOKUP(Chitieu[[#This Row],[ID NCC]],DS_NCC_DTR[ID NCC],DS_NCC_DTR[Admin miền]),_xlfn.XLOOKUP(Chitieu[[#This Row],[ID NCC]],Data_TongTram2[ID NCC],Data_TongTram2[Admin Miền]))</f>
        <v>Phạm Thị Thúy Duy</v>
      </c>
      <c r="D326" s="211" t="s">
        <v>2214</v>
      </c>
      <c r="E326" s="211" t="str">
        <f>IF(Chitieu[[#This Row],[Trạm/DTR]]="DTR",_xlfn.XLOOKUP(Chitieu[[#This Row],[ID NCC]],DS_NCC_DTR[ID NCC],DS_NCC_DTR[Tên NCC]),_xlfn.XLOOKUP(Chitieu[[#This Row],[ID NCC]],Data_TongTram2[ID NCC],Data_TongTram2[Tên NCC]))</f>
        <v>Anh Đông</v>
      </c>
      <c r="F326" s="211" t="str">
        <f>Chitieu[[#This Row],[ID NCC]]&amp;Chitieu[[#This Row],[Trạm/DTR]]</f>
        <v>001J3000002HLcMIAWĐồng Lâm</v>
      </c>
      <c r="G326" s="211" t="s">
        <v>81</v>
      </c>
      <c r="H326" s="211" t="str">
        <f>_xlfn.XLOOKUP(Chitieu[[#This Row],[Loại hàng]],Table59[Column1],Table59[Qui đổi])</f>
        <v>PET chai</v>
      </c>
      <c r="K326" s="211">
        <f>SUMIFS(Table10[Sản lượng Tấn],Table10[Ghi chú],Chitieu[[#This Row],[qui đổi ]],Table10[Column1],Chitieu[[#This Row],[Column1]])</f>
        <v>12.869</v>
      </c>
      <c r="L326" s="396">
        <f>IFERROR((Chitieu[[#This Row],[Thực hiện]]/Chitieu[[#This Row],[Chỉ tiêu]]),0)</f>
        <v>0</v>
      </c>
      <c r="M326" s="396">
        <f>IFERROR((Chitieu[[#This Row],[Thực hiện]]/Chitieu[[#This Row],[PO]]),0)</f>
        <v>0</v>
      </c>
      <c r="N326" s="397">
        <f>IF(Chitieu[[#This Row],[PO Đạt 90%]]&gt;=90%,1,0)</f>
        <v>0</v>
      </c>
      <c r="O326" s="397">
        <f>IF(COUNTIFS($E$4:E326,E326,$A$4:A326,"Trạm")=1,1,0)</f>
        <v>0</v>
      </c>
      <c r="P326" s="397">
        <f>IF(Chitieu[[#This Row],[PO]]&gt;0,1,0)</f>
        <v>0</v>
      </c>
      <c r="Q326" s="397" t="str">
        <f>_xlfn.XLOOKUP(Chitieu[[#This Row],[Tỉnh]],Table9[Tỉnh cũ],Table9[Giám Sát])</f>
        <v>Phạm Huỳnh Hữu Lộc</v>
      </c>
      <c r="R326" s="397" t="str">
        <f>_xlfn.XLOOKUP(Chitieu[[#This Row],[Tỉnh]],Table9[Tỉnh cũ],Table9[Thị Trường])</f>
        <v>Nguyễn Ngọc Lâm</v>
      </c>
      <c r="S326" s="397" t="str">
        <f>_xlfn.XLOOKUP(Chitieu[[#This Row],[Tỉnh]],Table9[Tỉnh cũ],Table9[Khu vực])</f>
        <v>Miền Tây 2</v>
      </c>
      <c r="T326" s="397" t="str">
        <f>IF(Chitieu[[#This Row],[Trạm/DTR]]="DTR","DTR","Trạm")</f>
        <v>Trạm</v>
      </c>
      <c r="U326" s="397" t="str">
        <f>IF(Chitieu[[#This Row],[Trạm/DTR]]="DTR",_xlfn.XLOOKUP(Chitieu[[#This Row],[ID NCC]],DS_NCC_DTR[ID NCC],DS_NCC_DTR[Tỉnh cũ]),_xlfn.XLOOKUP(Chitieu[[#This Row],[ID NCC]],Data_TongTram2[ID NCC],Data_TongTram2[Tỉnh cũ]))</f>
        <v>Cần Thơ</v>
      </c>
    </row>
    <row r="327" spans="1:21" hidden="1" x14ac:dyDescent="0.3">
      <c r="A327" s="211" t="s">
        <v>607</v>
      </c>
      <c r="B327" s="211" t="str">
        <f>IF(Chitieu[[#This Row],[Trạm/DTR]]="DTR","",_xlfn.XLOOKUP(Chitieu[[#This Row],[Trạm/DTR]],Table16[Trạm],Table16[[Admin ]]))</f>
        <v>Phạm Thị Thúy Duy</v>
      </c>
      <c r="C327" s="211" t="str">
        <f>IF(Chitieu[[#This Row],[Trạm/DTR]]="DTR",_xlfn.XLOOKUP(Chitieu[[#This Row],[ID NCC]],DS_NCC_DTR[ID NCC],DS_NCC_DTR[Admin miền]),_xlfn.XLOOKUP(Chitieu[[#This Row],[ID NCC]],Data_TongTram2[ID NCC],Data_TongTram2[Admin Miền]))</f>
        <v>Phạm Thị Thúy Duy</v>
      </c>
      <c r="D327" s="211" t="s">
        <v>944</v>
      </c>
      <c r="E327" s="211" t="str">
        <f>IF(Chitieu[[#This Row],[Trạm/DTR]]="DTR",_xlfn.XLOOKUP(Chitieu[[#This Row],[ID NCC]],DS_NCC_DTR[ID NCC],DS_NCC_DTR[Tên NCC]),_xlfn.XLOOKUP(Chitieu[[#This Row],[ID NCC]],Data_TongTram2[ID NCC],Data_TongTram2[Tên NCC]))</f>
        <v>Hkd Thái Hòa</v>
      </c>
      <c r="F327" s="211" t="str">
        <f>Chitieu[[#This Row],[ID NCC]]&amp;Chitieu[[#This Row],[Trạm/DTR]]</f>
        <v>001J3000002HLhEIAWĐồng Lâm</v>
      </c>
      <c r="G327" s="211" t="s">
        <v>81</v>
      </c>
      <c r="H327" s="211" t="str">
        <f>_xlfn.XLOOKUP(Chitieu[[#This Row],[Loại hàng]],Table59[Column1],Table59[Qui đổi])</f>
        <v>PET chai</v>
      </c>
      <c r="K327" s="211">
        <f>SUMIFS(Table10[Sản lượng Tấn],Table10[Ghi chú],Chitieu[[#This Row],[qui đổi ]],Table10[Column1],Chitieu[[#This Row],[Column1]])</f>
        <v>7.766</v>
      </c>
      <c r="L327" s="396">
        <f>IFERROR((Chitieu[[#This Row],[Thực hiện]]/Chitieu[[#This Row],[Chỉ tiêu]]),0)</f>
        <v>0</v>
      </c>
      <c r="M327" s="396">
        <f>IFERROR((Chitieu[[#This Row],[Thực hiện]]/Chitieu[[#This Row],[PO]]),0)</f>
        <v>0</v>
      </c>
      <c r="N327" s="397">
        <f>IF(Chitieu[[#This Row],[PO Đạt 90%]]&gt;=90%,1,0)</f>
        <v>0</v>
      </c>
      <c r="O327" s="397">
        <f>IF(COUNTIFS($E$4:E327,E327,$A$4:A327,"Trạm")=1,1,0)</f>
        <v>0</v>
      </c>
      <c r="P327" s="397">
        <f>IF(Chitieu[[#This Row],[PO]]&gt;0,1,0)</f>
        <v>0</v>
      </c>
      <c r="Q327" s="397" t="str">
        <f>_xlfn.XLOOKUP(Chitieu[[#This Row],[Tỉnh]],Table9[Tỉnh cũ],Table9[Giám Sát])</f>
        <v>Phạm Huỳnh Hữu Lộc</v>
      </c>
      <c r="R327" s="397" t="str">
        <f>_xlfn.XLOOKUP(Chitieu[[#This Row],[Tỉnh]],Table9[Tỉnh cũ],Table9[Thị Trường])</f>
        <v>Nguyễn Ngọc Lâm</v>
      </c>
      <c r="S327" s="397" t="str">
        <f>_xlfn.XLOOKUP(Chitieu[[#This Row],[Tỉnh]],Table9[Tỉnh cũ],Table9[Khu vực])</f>
        <v>Miền Tây 2</v>
      </c>
      <c r="T327" s="397" t="str">
        <f>IF(Chitieu[[#This Row],[Trạm/DTR]]="DTR","DTR","Trạm")</f>
        <v>Trạm</v>
      </c>
      <c r="U327" s="397" t="str">
        <f>IF(Chitieu[[#This Row],[Trạm/DTR]]="DTR",_xlfn.XLOOKUP(Chitieu[[#This Row],[ID NCC]],DS_NCC_DTR[ID NCC],DS_NCC_DTR[Tỉnh cũ]),_xlfn.XLOOKUP(Chitieu[[#This Row],[ID NCC]],Data_TongTram2[ID NCC],Data_TongTram2[Tỉnh cũ]))</f>
        <v>Cần Thơ</v>
      </c>
    </row>
    <row r="328" spans="1:21" hidden="1" x14ac:dyDescent="0.3">
      <c r="A328" s="211" t="s">
        <v>607</v>
      </c>
      <c r="B328" s="211" t="str">
        <f>IF(Chitieu[[#This Row],[Trạm/DTR]]="DTR","",_xlfn.XLOOKUP(Chitieu[[#This Row],[Trạm/DTR]],Table16[Trạm],Table16[[Admin ]]))</f>
        <v>Phạm Thị Thúy Duy</v>
      </c>
      <c r="C328" s="211" t="str">
        <f>IF(Chitieu[[#This Row],[Trạm/DTR]]="DTR",_xlfn.XLOOKUP(Chitieu[[#This Row],[ID NCC]],DS_NCC_DTR[ID NCC],DS_NCC_DTR[Admin miền]),_xlfn.XLOOKUP(Chitieu[[#This Row],[ID NCC]],Data_TongTram2[ID NCC],Data_TongTram2[Admin Miền]))</f>
        <v>Phạm Thị Thúy Duy</v>
      </c>
      <c r="D328" s="211" t="s">
        <v>1724</v>
      </c>
      <c r="E328" s="211" t="str">
        <f>IF(Chitieu[[#This Row],[Trạm/DTR]]="DTR",_xlfn.XLOOKUP(Chitieu[[#This Row],[ID NCC]],DS_NCC_DTR[ID NCC],DS_NCC_DTR[Tên NCC]),_xlfn.XLOOKUP(Chitieu[[#This Row],[ID NCC]],Data_TongTram2[ID NCC],Data_TongTram2[Tên NCC]))</f>
        <v>Chị Cúc Kiên Giang</v>
      </c>
      <c r="F328" s="211" t="str">
        <f>Chitieu[[#This Row],[ID NCC]]&amp;Chitieu[[#This Row],[Trạm/DTR]]</f>
        <v>001J3000005FhTaIAKĐồng Lâm</v>
      </c>
      <c r="G328" s="211" t="s">
        <v>81</v>
      </c>
      <c r="H328" s="211" t="str">
        <f>_xlfn.XLOOKUP(Chitieu[[#This Row],[Loại hàng]],Table59[Column1],Table59[Qui đổi])</f>
        <v>PET chai</v>
      </c>
      <c r="K328" s="211">
        <f>SUMIFS(Table10[Sản lượng Tấn],Table10[Ghi chú],Chitieu[[#This Row],[qui đổi ]],Table10[Column1],Chitieu[[#This Row],[Column1]])</f>
        <v>3.5249999999999999</v>
      </c>
      <c r="L328" s="396">
        <f>IFERROR((Chitieu[[#This Row],[Thực hiện]]/Chitieu[[#This Row],[Chỉ tiêu]]),0)</f>
        <v>0</v>
      </c>
      <c r="M328" s="396">
        <f>IFERROR((Chitieu[[#This Row],[Thực hiện]]/Chitieu[[#This Row],[PO]]),0)</f>
        <v>0</v>
      </c>
      <c r="N328" s="397">
        <f>IF(Chitieu[[#This Row],[PO Đạt 90%]]&gt;=90%,1,0)</f>
        <v>0</v>
      </c>
      <c r="O328" s="397">
        <f>IF(COUNTIFS($E$4:E328,E328,$A$4:A328,"Trạm")=1,1,0)</f>
        <v>0</v>
      </c>
      <c r="P328" s="397">
        <f>IF(Chitieu[[#This Row],[PO]]&gt;0,1,0)</f>
        <v>0</v>
      </c>
      <c r="Q328" s="397" t="str">
        <f>_xlfn.XLOOKUP(Chitieu[[#This Row],[Tỉnh]],Table9[Tỉnh cũ],Table9[Giám Sát])</f>
        <v>Phạm Huỳnh Hữu Lộc</v>
      </c>
      <c r="R328" s="397" t="str">
        <f>_xlfn.XLOOKUP(Chitieu[[#This Row],[Tỉnh]],Table9[Tỉnh cũ],Table9[Thị Trường])</f>
        <v>Phạm Huỳnh Hữu Lộc</v>
      </c>
      <c r="S328" s="397" t="str">
        <f>_xlfn.XLOOKUP(Chitieu[[#This Row],[Tỉnh]],Table9[Tỉnh cũ],Table9[Khu vực])</f>
        <v>Miền Tây 2</v>
      </c>
      <c r="T328" s="397" t="str">
        <f>IF(Chitieu[[#This Row],[Trạm/DTR]]="DTR","DTR","Trạm")</f>
        <v>Trạm</v>
      </c>
      <c r="U328" s="397" t="str">
        <f>IF(Chitieu[[#This Row],[Trạm/DTR]]="DTR",_xlfn.XLOOKUP(Chitieu[[#This Row],[ID NCC]],DS_NCC_DTR[ID NCC],DS_NCC_DTR[Tỉnh cũ]),_xlfn.XLOOKUP(Chitieu[[#This Row],[ID NCC]],Data_TongTram2[ID NCC],Data_TongTram2[Tỉnh cũ]))</f>
        <v>Kiên Giang</v>
      </c>
    </row>
    <row r="329" spans="1:21" hidden="1" x14ac:dyDescent="0.3">
      <c r="A329" s="211" t="s">
        <v>607</v>
      </c>
      <c r="B329" s="211" t="str">
        <f>IF(Chitieu[[#This Row],[Trạm/DTR]]="DTR","",_xlfn.XLOOKUP(Chitieu[[#This Row],[Trạm/DTR]],Table16[Trạm],Table16[[Admin ]]))</f>
        <v>Phạm Thị Thúy Duy</v>
      </c>
      <c r="C329" s="211" t="str">
        <f>IF(Chitieu[[#This Row],[Trạm/DTR]]="DTR",_xlfn.XLOOKUP(Chitieu[[#This Row],[ID NCC]],DS_NCC_DTR[ID NCC],DS_NCC_DTR[Admin miền]),_xlfn.XLOOKUP(Chitieu[[#This Row],[ID NCC]],Data_TongTram2[ID NCC],Data_TongTram2[Admin Miền]))</f>
        <v>Phạm Thị Thúy Duy</v>
      </c>
      <c r="D329" s="211" t="s">
        <v>580</v>
      </c>
      <c r="E329" s="211" t="str">
        <f>IF(Chitieu[[#This Row],[Trạm/DTR]]="DTR",_xlfn.XLOOKUP(Chitieu[[#This Row],[ID NCC]],DS_NCC_DTR[ID NCC],DS_NCC_DTR[Tên NCC]),_xlfn.XLOOKUP(Chitieu[[#This Row],[ID NCC]],Data_TongTram2[ID NCC],Data_TongTram2[Tên NCC]))</f>
        <v>Anh Phước Minh Lương</v>
      </c>
      <c r="F329" s="211" t="str">
        <f>Chitieu[[#This Row],[ID NCC]]&amp;Chitieu[[#This Row],[Trạm/DTR]]</f>
        <v>001J3000002HlaeIACĐồng Lâm</v>
      </c>
      <c r="G329" s="211" t="s">
        <v>81</v>
      </c>
      <c r="H329" s="211" t="str">
        <f>_xlfn.XLOOKUP(Chitieu[[#This Row],[Loại hàng]],Table59[Column1],Table59[Qui đổi])</f>
        <v>PET chai</v>
      </c>
      <c r="K329" s="211">
        <f>SUMIFS(Table10[Sản lượng Tấn],Table10[Ghi chú],Chitieu[[#This Row],[qui đổi ]],Table10[Column1],Chitieu[[#This Row],[Column1]])</f>
        <v>6.1719999999999997</v>
      </c>
      <c r="L329" s="396">
        <f>IFERROR((Chitieu[[#This Row],[Thực hiện]]/Chitieu[[#This Row],[Chỉ tiêu]]),0)</f>
        <v>0</v>
      </c>
      <c r="M329" s="396">
        <f>IFERROR((Chitieu[[#This Row],[Thực hiện]]/Chitieu[[#This Row],[PO]]),0)</f>
        <v>0</v>
      </c>
      <c r="N329" s="397">
        <f>IF(Chitieu[[#This Row],[PO Đạt 90%]]&gt;=90%,1,0)</f>
        <v>0</v>
      </c>
      <c r="O329" s="397">
        <f>IF(COUNTIFS($E$4:E329,E329,$A$4:A329,"Trạm")=1,1,0)</f>
        <v>0</v>
      </c>
      <c r="P329" s="397">
        <f>IF(Chitieu[[#This Row],[PO]]&gt;0,1,0)</f>
        <v>0</v>
      </c>
      <c r="Q329" s="397" t="str">
        <f>_xlfn.XLOOKUP(Chitieu[[#This Row],[Tỉnh]],Table9[Tỉnh cũ],Table9[Giám Sát])</f>
        <v>Phạm Huỳnh Hữu Lộc</v>
      </c>
      <c r="R329" s="397" t="str">
        <f>_xlfn.XLOOKUP(Chitieu[[#This Row],[Tỉnh]],Table9[Tỉnh cũ],Table9[Thị Trường])</f>
        <v>Phạm Huỳnh Hữu Lộc</v>
      </c>
      <c r="S329" s="397" t="str">
        <f>_xlfn.XLOOKUP(Chitieu[[#This Row],[Tỉnh]],Table9[Tỉnh cũ],Table9[Khu vực])</f>
        <v>Miền Tây 2</v>
      </c>
      <c r="T329" s="397" t="str">
        <f>IF(Chitieu[[#This Row],[Trạm/DTR]]="DTR","DTR","Trạm")</f>
        <v>Trạm</v>
      </c>
      <c r="U329" s="397" t="str">
        <f>IF(Chitieu[[#This Row],[Trạm/DTR]]="DTR",_xlfn.XLOOKUP(Chitieu[[#This Row],[ID NCC]],DS_NCC_DTR[ID NCC],DS_NCC_DTR[Tỉnh cũ]),_xlfn.XLOOKUP(Chitieu[[#This Row],[ID NCC]],Data_TongTram2[ID NCC],Data_TongTram2[Tỉnh cũ]))</f>
        <v>Kiên Giang</v>
      </c>
    </row>
    <row r="330" spans="1:21" hidden="1" x14ac:dyDescent="0.3">
      <c r="A330" s="211" t="s">
        <v>607</v>
      </c>
      <c r="B330" s="211" t="str">
        <f>IF(Chitieu[[#This Row],[Trạm/DTR]]="DTR","",_xlfn.XLOOKUP(Chitieu[[#This Row],[Trạm/DTR]],Table16[Trạm],Table16[[Admin ]]))</f>
        <v>Phạm Thị Thúy Duy</v>
      </c>
      <c r="C330" s="211" t="str">
        <f>IF(Chitieu[[#This Row],[Trạm/DTR]]="DTR",_xlfn.XLOOKUP(Chitieu[[#This Row],[ID NCC]],DS_NCC_DTR[ID NCC],DS_NCC_DTR[Admin miền]),_xlfn.XLOOKUP(Chitieu[[#This Row],[ID NCC]],Data_TongTram2[ID NCC],Data_TongTram2[Admin Miền]))</f>
        <v>Phạm Thị Thúy Duy</v>
      </c>
      <c r="D330" s="211" t="s">
        <v>2851</v>
      </c>
      <c r="E330" s="211" t="str">
        <f>IF(Chitieu[[#This Row],[Trạm/DTR]]="DTR",_xlfn.XLOOKUP(Chitieu[[#This Row],[ID NCC]],DS_NCC_DTR[ID NCC],DS_NCC_DTR[Tên NCC]),_xlfn.XLOOKUP(Chitieu[[#This Row],[ID NCC]],Data_TongTram2[ID NCC],Data_TongTram2[Tên NCC]))</f>
        <v>Quan Ngọc Nghĩa</v>
      </c>
      <c r="F330" s="211" t="str">
        <f>Chitieu[[#This Row],[ID NCC]]&amp;Chitieu[[#This Row],[Trạm/DTR]]</f>
        <v>001J3000002HLbDIAWĐồng Lâm</v>
      </c>
      <c r="G330" s="211" t="s">
        <v>81</v>
      </c>
      <c r="H330" s="211" t="str">
        <f>_xlfn.XLOOKUP(Chitieu[[#This Row],[Loại hàng]],Table59[Column1],Table59[Qui đổi])</f>
        <v>PET chai</v>
      </c>
      <c r="K330" s="211">
        <f>SUMIFS(Table10[Sản lượng Tấn],Table10[Ghi chú],Chitieu[[#This Row],[qui đổi ]],Table10[Column1],Chitieu[[#This Row],[Column1]])</f>
        <v>2.7199999999999998</v>
      </c>
      <c r="L330" s="396">
        <f>IFERROR((Chitieu[[#This Row],[Thực hiện]]/Chitieu[[#This Row],[Chỉ tiêu]]),0)</f>
        <v>0</v>
      </c>
      <c r="M330" s="396">
        <f>IFERROR((Chitieu[[#This Row],[Thực hiện]]/Chitieu[[#This Row],[PO]]),0)</f>
        <v>0</v>
      </c>
      <c r="N330" s="397">
        <f>IF(Chitieu[[#This Row],[PO Đạt 90%]]&gt;=90%,1,0)</f>
        <v>0</v>
      </c>
      <c r="O330" s="397">
        <f>IF(COUNTIFS($E$4:E330,E330,$A$4:A330,"Trạm")=1,1,0)</f>
        <v>0</v>
      </c>
      <c r="P330" s="397">
        <f>IF(Chitieu[[#This Row],[PO]]&gt;0,1,0)</f>
        <v>0</v>
      </c>
      <c r="Q330" s="397" t="str">
        <f>_xlfn.XLOOKUP(Chitieu[[#This Row],[Tỉnh]],Table9[Tỉnh cũ],Table9[Giám Sát])</f>
        <v>Nguyễn Thành Dân</v>
      </c>
      <c r="R330" s="397" t="str">
        <f>_xlfn.XLOOKUP(Chitieu[[#This Row],[Tỉnh]],Table9[Tỉnh cũ],Table9[Thị Trường])</f>
        <v>Lâm Đỗ Anh Hào</v>
      </c>
      <c r="S330" s="397" t="str">
        <f>_xlfn.XLOOKUP(Chitieu[[#This Row],[Tỉnh]],Table9[Tỉnh cũ],Table9[Khu vực])</f>
        <v>Miền Tây 1</v>
      </c>
      <c r="T330" s="397" t="str">
        <f>IF(Chitieu[[#This Row],[Trạm/DTR]]="DTR","DTR","Trạm")</f>
        <v>Trạm</v>
      </c>
      <c r="U330" s="397" t="str">
        <f>IF(Chitieu[[#This Row],[Trạm/DTR]]="DTR",_xlfn.XLOOKUP(Chitieu[[#This Row],[ID NCC]],DS_NCC_DTR[ID NCC],DS_NCC_DTR[Tỉnh cũ]),_xlfn.XLOOKUP(Chitieu[[#This Row],[ID NCC]],Data_TongTram2[ID NCC],Data_TongTram2[Tỉnh cũ]))</f>
        <v>Đồng Tháp</v>
      </c>
    </row>
    <row r="331" spans="1:21" hidden="1" x14ac:dyDescent="0.3">
      <c r="A331" s="211" t="s">
        <v>607</v>
      </c>
      <c r="B331" s="211" t="str">
        <f>IF(Chitieu[[#This Row],[Trạm/DTR]]="DTR","",_xlfn.XLOOKUP(Chitieu[[#This Row],[Trạm/DTR]],Table16[Trạm],Table16[[Admin ]]))</f>
        <v>Phạm Thị Thúy Duy</v>
      </c>
      <c r="C331" s="211" t="str">
        <f>IF(Chitieu[[#This Row],[Trạm/DTR]]="DTR",_xlfn.XLOOKUP(Chitieu[[#This Row],[ID NCC]],DS_NCC_DTR[ID NCC],DS_NCC_DTR[Admin miền]),_xlfn.XLOOKUP(Chitieu[[#This Row],[ID NCC]],Data_TongTram2[ID NCC],Data_TongTram2[Admin Miền]))</f>
        <v>Phạm Thị Thúy Duy</v>
      </c>
      <c r="D331" s="211" t="s">
        <v>515</v>
      </c>
      <c r="E331" s="211" t="str">
        <f>IF(Chitieu[[#This Row],[Trạm/DTR]]="DTR",_xlfn.XLOOKUP(Chitieu[[#This Row],[ID NCC]],DS_NCC_DTR[ID NCC],DS_NCC_DTR[Tên NCC]),_xlfn.XLOOKUP(Chitieu[[#This Row],[ID NCC]],Data_TongTram2[ID NCC],Data_TongTram2[Tên NCC]))</f>
        <v>Quang Thái Vĩnh Long</v>
      </c>
      <c r="F331" s="211" t="str">
        <f>Chitieu[[#This Row],[ID NCC]]&amp;Chitieu[[#This Row],[Trạm/DTR]]</f>
        <v>001J3000002IgbfIACĐồng Lâm</v>
      </c>
      <c r="G331" s="211" t="s">
        <v>81</v>
      </c>
      <c r="H331" s="211" t="str">
        <f>_xlfn.XLOOKUP(Chitieu[[#This Row],[Loại hàng]],Table59[Column1],Table59[Qui đổi])</f>
        <v>PET chai</v>
      </c>
      <c r="K331" s="211">
        <f>SUMIFS(Table10[Sản lượng Tấn],Table10[Ghi chú],Chitieu[[#This Row],[qui đổi ]],Table10[Column1],Chitieu[[#This Row],[Column1]])</f>
        <v>0.28000000000000003</v>
      </c>
      <c r="L331" s="396">
        <f>IFERROR((Chitieu[[#This Row],[Thực hiện]]/Chitieu[[#This Row],[Chỉ tiêu]]),0)</f>
        <v>0</v>
      </c>
      <c r="M331" s="396">
        <f>IFERROR((Chitieu[[#This Row],[Thực hiện]]/Chitieu[[#This Row],[PO]]),0)</f>
        <v>0</v>
      </c>
      <c r="N331" s="397">
        <f>IF(Chitieu[[#This Row],[PO Đạt 90%]]&gt;=90%,1,0)</f>
        <v>0</v>
      </c>
      <c r="O331" s="397">
        <f>IF(COUNTIFS($E$4:E331,E331,$A$4:A331,"Trạm")=1,1,0)</f>
        <v>0</v>
      </c>
      <c r="P331" s="397">
        <f>IF(Chitieu[[#This Row],[PO]]&gt;0,1,0)</f>
        <v>0</v>
      </c>
      <c r="Q331" s="397" t="str">
        <f>_xlfn.XLOOKUP(Chitieu[[#This Row],[Tỉnh]],Table9[Tỉnh cũ],Table9[Giám Sát])</f>
        <v>Phạm Huỳnh Hữu Lộc</v>
      </c>
      <c r="R331" s="397" t="str">
        <f>_xlfn.XLOOKUP(Chitieu[[#This Row],[Tỉnh]],Table9[Tỉnh cũ],Table9[Thị Trường])</f>
        <v>Lê Quốc Việt</v>
      </c>
      <c r="S331" s="397" t="str">
        <f>_xlfn.XLOOKUP(Chitieu[[#This Row],[Tỉnh]],Table9[Tỉnh cũ],Table9[Khu vực])</f>
        <v>Miền Tây 2</v>
      </c>
      <c r="T331" s="397" t="str">
        <f>IF(Chitieu[[#This Row],[Trạm/DTR]]="DTR","DTR","Trạm")</f>
        <v>Trạm</v>
      </c>
      <c r="U331" s="397" t="str">
        <f>IF(Chitieu[[#This Row],[Trạm/DTR]]="DTR",_xlfn.XLOOKUP(Chitieu[[#This Row],[ID NCC]],DS_NCC_DTR[ID NCC],DS_NCC_DTR[Tỉnh cũ]),_xlfn.XLOOKUP(Chitieu[[#This Row],[ID NCC]],Data_TongTram2[ID NCC],Data_TongTram2[Tỉnh cũ]))</f>
        <v>Vĩnh Long</v>
      </c>
    </row>
    <row r="332" spans="1:21" hidden="1" x14ac:dyDescent="0.3">
      <c r="A332" s="211" t="s">
        <v>607</v>
      </c>
      <c r="B332" s="211" t="str">
        <f>IF(Chitieu[[#This Row],[Trạm/DTR]]="DTR","",_xlfn.XLOOKUP(Chitieu[[#This Row],[Trạm/DTR]],Table16[Trạm],Table16[[Admin ]]))</f>
        <v>Phạm Thị Thúy Duy</v>
      </c>
      <c r="C332" s="211" t="str">
        <f>IF(Chitieu[[#This Row],[Trạm/DTR]]="DTR",_xlfn.XLOOKUP(Chitieu[[#This Row],[ID NCC]],DS_NCC_DTR[ID NCC],DS_NCC_DTR[Admin miền]),_xlfn.XLOOKUP(Chitieu[[#This Row],[ID NCC]],Data_TongTram2[ID NCC],Data_TongTram2[Admin Miền]))</f>
        <v>Phạm Thị Thúy Duy</v>
      </c>
      <c r="D332" s="211" t="s">
        <v>1081</v>
      </c>
      <c r="E332" s="211" t="str">
        <f>IF(Chitieu[[#This Row],[Trạm/DTR]]="DTR",_xlfn.XLOOKUP(Chitieu[[#This Row],[ID NCC]],DS_NCC_DTR[ID NCC],DS_NCC_DTR[Tên NCC]),_xlfn.XLOOKUP(Chitieu[[#This Row],[ID NCC]],Data_TongTram2[ID NCC],Data_TongTram2[Tên NCC]))</f>
        <v>Trần Lê Phong Cần Thơ</v>
      </c>
      <c r="F332" s="211" t="str">
        <f>Chitieu[[#This Row],[ID NCC]]&amp;Chitieu[[#This Row],[Trạm/DTR]]</f>
        <v>001J3000002HjDbIAKĐồng Lâm</v>
      </c>
      <c r="G332" s="211" t="s">
        <v>81</v>
      </c>
      <c r="H332" s="211" t="str">
        <f>_xlfn.XLOOKUP(Chitieu[[#This Row],[Loại hàng]],Table59[Column1],Table59[Qui đổi])</f>
        <v>PET chai</v>
      </c>
      <c r="K332" s="211">
        <f>SUMIFS(Table10[Sản lượng Tấn],Table10[Ghi chú],Chitieu[[#This Row],[qui đổi ]],Table10[Column1],Chitieu[[#This Row],[Column1]])</f>
        <v>2.2600000000000002</v>
      </c>
      <c r="L332" s="396">
        <f>IFERROR((Chitieu[[#This Row],[Thực hiện]]/Chitieu[[#This Row],[Chỉ tiêu]]),0)</f>
        <v>0</v>
      </c>
      <c r="M332" s="396">
        <f>IFERROR((Chitieu[[#This Row],[Thực hiện]]/Chitieu[[#This Row],[PO]]),0)</f>
        <v>0</v>
      </c>
      <c r="N332" s="397">
        <f>IF(Chitieu[[#This Row],[PO Đạt 90%]]&gt;=90%,1,0)</f>
        <v>0</v>
      </c>
      <c r="O332" s="397">
        <f>IF(COUNTIFS($E$4:E332,E332,$A$4:A332,"Trạm")=1,1,0)</f>
        <v>0</v>
      </c>
      <c r="P332" s="397">
        <f>IF(Chitieu[[#This Row],[PO]]&gt;0,1,0)</f>
        <v>0</v>
      </c>
      <c r="Q332" s="397" t="str">
        <f>_xlfn.XLOOKUP(Chitieu[[#This Row],[Tỉnh]],Table9[Tỉnh cũ],Table9[Giám Sát])</f>
        <v>Phạm Huỳnh Hữu Lộc</v>
      </c>
      <c r="R332" s="397" t="str">
        <f>_xlfn.XLOOKUP(Chitieu[[#This Row],[Tỉnh]],Table9[Tỉnh cũ],Table9[Thị Trường])</f>
        <v>Nguyễn Ngọc Lâm</v>
      </c>
      <c r="S332" s="397" t="str">
        <f>_xlfn.XLOOKUP(Chitieu[[#This Row],[Tỉnh]],Table9[Tỉnh cũ],Table9[Khu vực])</f>
        <v>Miền Tây 2</v>
      </c>
      <c r="T332" s="397" t="str">
        <f>IF(Chitieu[[#This Row],[Trạm/DTR]]="DTR","DTR","Trạm")</f>
        <v>Trạm</v>
      </c>
      <c r="U332" s="397" t="str">
        <f>IF(Chitieu[[#This Row],[Trạm/DTR]]="DTR",_xlfn.XLOOKUP(Chitieu[[#This Row],[ID NCC]],DS_NCC_DTR[ID NCC],DS_NCC_DTR[Tỉnh cũ]),_xlfn.XLOOKUP(Chitieu[[#This Row],[ID NCC]],Data_TongTram2[ID NCC],Data_TongTram2[Tỉnh cũ]))</f>
        <v>Cần Thơ</v>
      </c>
    </row>
    <row r="333" spans="1:21" hidden="1" x14ac:dyDescent="0.3">
      <c r="A333" s="211" t="s">
        <v>607</v>
      </c>
      <c r="B333" s="211" t="str">
        <f>IF(Chitieu[[#This Row],[Trạm/DTR]]="DTR","",_xlfn.XLOOKUP(Chitieu[[#This Row],[Trạm/DTR]],Table16[Trạm],Table16[[Admin ]]))</f>
        <v>Phạm Thị Thúy Duy</v>
      </c>
      <c r="C333" s="211" t="str">
        <f>IF(Chitieu[[#This Row],[Trạm/DTR]]="DTR",_xlfn.XLOOKUP(Chitieu[[#This Row],[ID NCC]],DS_NCC_DTR[ID NCC],DS_NCC_DTR[Admin miền]),_xlfn.XLOOKUP(Chitieu[[#This Row],[ID NCC]],Data_TongTram2[ID NCC],Data_TongTram2[Admin Miền]))</f>
        <v>Phạm Thị Thúy Duy</v>
      </c>
      <c r="D333" s="211" t="s">
        <v>2241</v>
      </c>
      <c r="E333" s="211" t="str">
        <f>IF(Chitieu[[#This Row],[Trạm/DTR]]="DTR",_xlfn.XLOOKUP(Chitieu[[#This Row],[ID NCC]],DS_NCC_DTR[ID NCC],DS_NCC_DTR[Tên NCC]),_xlfn.XLOOKUP(Chitieu[[#This Row],[ID NCC]],Data_TongTram2[ID NCC],Data_TongTram2[Tên NCC]))</f>
        <v>Phế Liệu Thành Đạt</v>
      </c>
      <c r="F333" s="211" t="str">
        <f>Chitieu[[#This Row],[ID NCC]]&amp;Chitieu[[#This Row],[Trạm/DTR]]</f>
        <v>001dc00002Tm42oAABĐồng Lâm</v>
      </c>
      <c r="G333" s="211" t="s">
        <v>81</v>
      </c>
      <c r="H333" s="211" t="str">
        <f>_xlfn.XLOOKUP(Chitieu[[#This Row],[Loại hàng]],Table59[Column1],Table59[Qui đổi])</f>
        <v>PET chai</v>
      </c>
      <c r="K333" s="211">
        <f>SUMIFS(Table10[Sản lượng Tấn],Table10[Ghi chú],Chitieu[[#This Row],[qui đổi ]],Table10[Column1],Chitieu[[#This Row],[Column1]])</f>
        <v>2.4529999999999998</v>
      </c>
      <c r="L333" s="396">
        <f>IFERROR((Chitieu[[#This Row],[Thực hiện]]/Chitieu[[#This Row],[Chỉ tiêu]]),0)</f>
        <v>0</v>
      </c>
      <c r="M333" s="396">
        <f>IFERROR((Chitieu[[#This Row],[Thực hiện]]/Chitieu[[#This Row],[PO]]),0)</f>
        <v>0</v>
      </c>
      <c r="N333" s="397">
        <f>IF(Chitieu[[#This Row],[PO Đạt 90%]]&gt;=90%,1,0)</f>
        <v>0</v>
      </c>
      <c r="O333" s="397">
        <f>IF(COUNTIFS($E$4:E333,E333,$A$4:A333,"Trạm")=1,1,0)</f>
        <v>0</v>
      </c>
      <c r="P333" s="397">
        <f>IF(Chitieu[[#This Row],[PO]]&gt;0,1,0)</f>
        <v>0</v>
      </c>
      <c r="Q333" s="397" t="str">
        <f>_xlfn.XLOOKUP(Chitieu[[#This Row],[Tỉnh]],Table9[Tỉnh cũ],Table9[Giám Sát])</f>
        <v>Phạm Huỳnh Hữu Lộc</v>
      </c>
      <c r="R333" s="397" t="str">
        <f>_xlfn.XLOOKUP(Chitieu[[#This Row],[Tỉnh]],Table9[Tỉnh cũ],Table9[Thị Trường])</f>
        <v>Lê Quốc Việt</v>
      </c>
      <c r="S333" s="397" t="str">
        <f>_xlfn.XLOOKUP(Chitieu[[#This Row],[Tỉnh]],Table9[Tỉnh cũ],Table9[Khu vực])</f>
        <v>Miền Tây 2</v>
      </c>
      <c r="T333" s="397" t="str">
        <f>IF(Chitieu[[#This Row],[Trạm/DTR]]="DTR","DTR","Trạm")</f>
        <v>Trạm</v>
      </c>
      <c r="U333" s="397" t="str">
        <f>IF(Chitieu[[#This Row],[Trạm/DTR]]="DTR",_xlfn.XLOOKUP(Chitieu[[#This Row],[ID NCC]],DS_NCC_DTR[ID NCC],DS_NCC_DTR[Tỉnh cũ]),_xlfn.XLOOKUP(Chitieu[[#This Row],[ID NCC]],Data_TongTram2[ID NCC],Data_TongTram2[Tỉnh cũ]))</f>
        <v>Trà Vinh</v>
      </c>
    </row>
    <row r="334" spans="1:21" hidden="1" x14ac:dyDescent="0.3">
      <c r="A334" s="211" t="s">
        <v>607</v>
      </c>
      <c r="B334" s="211" t="str">
        <f>IF(Chitieu[[#This Row],[Trạm/DTR]]="DTR","",_xlfn.XLOOKUP(Chitieu[[#This Row],[Trạm/DTR]],Table16[Trạm],Table16[[Admin ]]))</f>
        <v>Phạm Thị Thúy Duy</v>
      </c>
      <c r="C334" s="211" t="str">
        <f>IF(Chitieu[[#This Row],[Trạm/DTR]]="DTR",_xlfn.XLOOKUP(Chitieu[[#This Row],[ID NCC]],DS_NCC_DTR[ID NCC],DS_NCC_DTR[Admin miền]),_xlfn.XLOOKUP(Chitieu[[#This Row],[ID NCC]],Data_TongTram2[ID NCC],Data_TongTram2[Admin Miền]))</f>
        <v>Phạm Thị Thúy Duy</v>
      </c>
      <c r="D334" s="211" t="s">
        <v>2938</v>
      </c>
      <c r="E334" s="211" t="str">
        <f>IF(Chitieu[[#This Row],[Trạm/DTR]]="DTR",_xlfn.XLOOKUP(Chitieu[[#This Row],[ID NCC]],DS_NCC_DTR[ID NCC],DS_NCC_DTR[Tên NCC]),_xlfn.XLOOKUP(Chitieu[[#This Row],[ID NCC]],Data_TongTram2[ID NCC],Data_TongTram2[Tên NCC]))</f>
        <v>Minh Đạt Long Xuyên</v>
      </c>
      <c r="F334" s="211" t="str">
        <f>Chitieu[[#This Row],[ID NCC]]&amp;Chitieu[[#This Row],[Trạm/DTR]]</f>
        <v>001dc00002qqLB3AAMĐồng Lâm</v>
      </c>
      <c r="G334" s="211" t="s">
        <v>81</v>
      </c>
      <c r="H334" s="211" t="str">
        <f>_xlfn.XLOOKUP(Chitieu[[#This Row],[Loại hàng]],Table59[Column1],Table59[Qui đổi])</f>
        <v>PET chai</v>
      </c>
      <c r="K334" s="211">
        <f>SUMIFS(Table10[Sản lượng Tấn],Table10[Ghi chú],Chitieu[[#This Row],[qui đổi ]],Table10[Column1],Chitieu[[#This Row],[Column1]])</f>
        <v>2.0209999999999999</v>
      </c>
      <c r="L334" s="396">
        <f>IFERROR((Chitieu[[#This Row],[Thực hiện]]/Chitieu[[#This Row],[Chỉ tiêu]]),0)</f>
        <v>0</v>
      </c>
      <c r="M334" s="396">
        <f>IFERROR((Chitieu[[#This Row],[Thực hiện]]/Chitieu[[#This Row],[PO]]),0)</f>
        <v>0</v>
      </c>
      <c r="N334" s="397">
        <f>IF(Chitieu[[#This Row],[PO Đạt 90%]]&gt;=90%,1,0)</f>
        <v>0</v>
      </c>
      <c r="O334" s="397">
        <f>IF(COUNTIFS($E$4:E334,E334,$A$4:A334,"Trạm")=1,1,0)</f>
        <v>0</v>
      </c>
      <c r="P334" s="397">
        <f>IF(Chitieu[[#This Row],[PO]]&gt;0,1,0)</f>
        <v>0</v>
      </c>
      <c r="Q334" s="397" t="str">
        <f>_xlfn.XLOOKUP(Chitieu[[#This Row],[Tỉnh]],Table9[Tỉnh cũ],Table9[Giám Sát])</f>
        <v>Phạm Huỳnh Hữu Lộc</v>
      </c>
      <c r="R334" s="397" t="str">
        <f>_xlfn.XLOOKUP(Chitieu[[#This Row],[Tỉnh]],Table9[Tỉnh cũ],Table9[Thị Trường])</f>
        <v>Phạm Huỳnh Hữu Lộc</v>
      </c>
      <c r="S334" s="397" t="str">
        <f>_xlfn.XLOOKUP(Chitieu[[#This Row],[Tỉnh]],Table9[Tỉnh cũ],Table9[Khu vực])</f>
        <v>Miền Tây 2</v>
      </c>
      <c r="T334" s="397" t="str">
        <f>IF(Chitieu[[#This Row],[Trạm/DTR]]="DTR","DTR","Trạm")</f>
        <v>Trạm</v>
      </c>
      <c r="U334" s="397" t="str">
        <f>IF(Chitieu[[#This Row],[Trạm/DTR]]="DTR",_xlfn.XLOOKUP(Chitieu[[#This Row],[ID NCC]],DS_NCC_DTR[ID NCC],DS_NCC_DTR[Tỉnh cũ]),_xlfn.XLOOKUP(Chitieu[[#This Row],[ID NCC]],Data_TongTram2[ID NCC],Data_TongTram2[Tỉnh cũ]))</f>
        <v>An Giang</v>
      </c>
    </row>
    <row r="335" spans="1:21" hidden="1" x14ac:dyDescent="0.3">
      <c r="A335" s="211" t="s">
        <v>607</v>
      </c>
      <c r="B335" s="211" t="str">
        <f>IF(Chitieu[[#This Row],[Trạm/DTR]]="DTR","",_xlfn.XLOOKUP(Chitieu[[#This Row],[Trạm/DTR]],Table16[Trạm],Table16[[Admin ]]))</f>
        <v>Phạm Thị Thúy Duy</v>
      </c>
      <c r="C335" s="211" t="str">
        <f>IF(Chitieu[[#This Row],[Trạm/DTR]]="DTR",_xlfn.XLOOKUP(Chitieu[[#This Row],[ID NCC]],DS_NCC_DTR[ID NCC],DS_NCC_DTR[Admin miền]),_xlfn.XLOOKUP(Chitieu[[#This Row],[ID NCC]],Data_TongTram2[ID NCC],Data_TongTram2[Admin Miền]))</f>
        <v>Phạm Thị Thúy Duy</v>
      </c>
      <c r="D335" s="211" t="s">
        <v>1274</v>
      </c>
      <c r="E335" s="211" t="str">
        <f>IF(Chitieu[[#This Row],[Trạm/DTR]]="DTR",_xlfn.XLOOKUP(Chitieu[[#This Row],[ID NCC]],DS_NCC_DTR[ID NCC],DS_NCC_DTR[Tên NCC]),_xlfn.XLOOKUP(Chitieu[[#This Row],[ID NCC]],Data_TongTram2[ID NCC],Data_TongTram2[Tên NCC]))</f>
        <v>Vựa Phế Liệu Thiên Kim</v>
      </c>
      <c r="F335" s="211" t="str">
        <f>Chitieu[[#This Row],[ID NCC]]&amp;Chitieu[[#This Row],[Trạm/DTR]]</f>
        <v>001dc00001D4MtBAAVĐồng Lâm</v>
      </c>
      <c r="G335" s="211" t="s">
        <v>81</v>
      </c>
      <c r="H335" s="211" t="str">
        <f>_xlfn.XLOOKUP(Chitieu[[#This Row],[Loại hàng]],Table59[Column1],Table59[Qui đổi])</f>
        <v>PET chai</v>
      </c>
      <c r="K335" s="211">
        <f>SUMIFS(Table10[Sản lượng Tấn],Table10[Ghi chú],Chitieu[[#This Row],[qui đổi ]],Table10[Column1],Chitieu[[#This Row],[Column1]])</f>
        <v>0.31</v>
      </c>
      <c r="L335" s="396">
        <f>IFERROR((Chitieu[[#This Row],[Thực hiện]]/Chitieu[[#This Row],[Chỉ tiêu]]),0)</f>
        <v>0</v>
      </c>
      <c r="M335" s="396">
        <f>IFERROR((Chitieu[[#This Row],[Thực hiện]]/Chitieu[[#This Row],[PO]]),0)</f>
        <v>0</v>
      </c>
      <c r="N335" s="397">
        <f>IF(Chitieu[[#This Row],[PO Đạt 90%]]&gt;=90%,1,0)</f>
        <v>0</v>
      </c>
      <c r="O335" s="397">
        <f>IF(COUNTIFS($E$4:E335,E335,$A$4:A335,"Trạm")=1,1,0)</f>
        <v>0</v>
      </c>
      <c r="P335" s="397">
        <f>IF(Chitieu[[#This Row],[PO]]&gt;0,1,0)</f>
        <v>0</v>
      </c>
      <c r="Q335" s="397" t="str">
        <f>_xlfn.XLOOKUP(Chitieu[[#This Row],[Tỉnh]],Table9[Tỉnh cũ],Table9[Giám Sát])</f>
        <v>Phạm Huỳnh Hữu Lộc</v>
      </c>
      <c r="R335" s="397" t="str">
        <f>_xlfn.XLOOKUP(Chitieu[[#This Row],[Tỉnh]],Table9[Tỉnh cũ],Table9[Thị Trường])</f>
        <v>Lê Quốc Việt</v>
      </c>
      <c r="S335" s="397" t="str">
        <f>_xlfn.XLOOKUP(Chitieu[[#This Row],[Tỉnh]],Table9[Tỉnh cũ],Table9[Khu vực])</f>
        <v>Miền Tây 2</v>
      </c>
      <c r="T335" s="397" t="str">
        <f>IF(Chitieu[[#This Row],[Trạm/DTR]]="DTR","DTR","Trạm")</f>
        <v>Trạm</v>
      </c>
      <c r="U335" s="397" t="str">
        <f>IF(Chitieu[[#This Row],[Trạm/DTR]]="DTR",_xlfn.XLOOKUP(Chitieu[[#This Row],[ID NCC]],DS_NCC_DTR[ID NCC],DS_NCC_DTR[Tỉnh cũ]),_xlfn.XLOOKUP(Chitieu[[#This Row],[ID NCC]],Data_TongTram2[ID NCC],Data_TongTram2[Tỉnh cũ]))</f>
        <v>Vĩnh Long</v>
      </c>
    </row>
    <row r="336" spans="1:21" hidden="1" x14ac:dyDescent="0.3">
      <c r="A336" s="211" t="s">
        <v>607</v>
      </c>
      <c r="B336" s="211" t="str">
        <f>IF(Chitieu[[#This Row],[Trạm/DTR]]="DTR","",_xlfn.XLOOKUP(Chitieu[[#This Row],[Trạm/DTR]],Table16[Trạm],Table16[[Admin ]]))</f>
        <v>Phạm Thị Thúy Duy</v>
      </c>
      <c r="C336" s="211" t="str">
        <f>IF(Chitieu[[#This Row],[Trạm/DTR]]="DTR",_xlfn.XLOOKUP(Chitieu[[#This Row],[ID NCC]],DS_NCC_DTR[ID NCC],DS_NCC_DTR[Admin miền]),_xlfn.XLOOKUP(Chitieu[[#This Row],[ID NCC]],Data_TongTram2[ID NCC],Data_TongTram2[Admin Miền]))</f>
        <v>Phạm Thị Thúy Duy</v>
      </c>
      <c r="D336" s="211" t="s">
        <v>1620</v>
      </c>
      <c r="E336" s="211" t="str">
        <f>IF(Chitieu[[#This Row],[Trạm/DTR]]="DTR",_xlfn.XLOOKUP(Chitieu[[#This Row],[ID NCC]],DS_NCC_DTR[ID NCC],DS_NCC_DTR[Tên NCC]),_xlfn.XLOOKUP(Chitieu[[#This Row],[ID NCC]],Data_TongTram2[ID NCC],Data_TongTram2[Tên NCC]))</f>
        <v>Nhựt Thanh</v>
      </c>
      <c r="F336" s="211" t="str">
        <f>Chitieu[[#This Row],[ID NCC]]&amp;Chitieu[[#This Row],[Trạm/DTR]]</f>
        <v>001J3000002HLxAIAWĐồng Lâm</v>
      </c>
      <c r="G336" s="211" t="s">
        <v>81</v>
      </c>
      <c r="H336" s="211" t="str">
        <f>_xlfn.XLOOKUP(Chitieu[[#This Row],[Loại hàng]],Table59[Column1],Table59[Qui đổi])</f>
        <v>PET chai</v>
      </c>
      <c r="K336" s="211">
        <f>SUMIFS(Table10[Sản lượng Tấn],Table10[Ghi chú],Chitieu[[#This Row],[qui đổi ]],Table10[Column1],Chitieu[[#This Row],[Column1]])</f>
        <v>7.3789999999999996</v>
      </c>
      <c r="L336" s="396">
        <f>IFERROR((Chitieu[[#This Row],[Thực hiện]]/Chitieu[[#This Row],[Chỉ tiêu]]),0)</f>
        <v>0</v>
      </c>
      <c r="M336" s="396">
        <f>IFERROR((Chitieu[[#This Row],[Thực hiện]]/Chitieu[[#This Row],[PO]]),0)</f>
        <v>0</v>
      </c>
      <c r="N336" s="397">
        <f>IF(Chitieu[[#This Row],[PO Đạt 90%]]&gt;=90%,1,0)</f>
        <v>0</v>
      </c>
      <c r="O336" s="397">
        <f>IF(COUNTIFS($E$4:E336,E336,$A$4:A336,"Trạm")=1,1,0)</f>
        <v>0</v>
      </c>
      <c r="P336" s="397">
        <f>IF(Chitieu[[#This Row],[PO]]&gt;0,1,0)</f>
        <v>0</v>
      </c>
      <c r="Q336" s="397" t="str">
        <f>_xlfn.XLOOKUP(Chitieu[[#This Row],[Tỉnh]],Table9[Tỉnh cũ],Table9[Giám Sát])</f>
        <v>Phạm Huỳnh Hữu Lộc</v>
      </c>
      <c r="R336" s="397" t="str">
        <f>_xlfn.XLOOKUP(Chitieu[[#This Row],[Tỉnh]],Table9[Tỉnh cũ],Table9[Thị Trường])</f>
        <v>Lê Quốc Việt</v>
      </c>
      <c r="S336" s="397" t="str">
        <f>_xlfn.XLOOKUP(Chitieu[[#This Row],[Tỉnh]],Table9[Tỉnh cũ],Table9[Khu vực])</f>
        <v>Miền Tây 2</v>
      </c>
      <c r="T336" s="397" t="str">
        <f>IF(Chitieu[[#This Row],[Trạm/DTR]]="DTR","DTR","Trạm")</f>
        <v>Trạm</v>
      </c>
      <c r="U336" s="397" t="str">
        <f>IF(Chitieu[[#This Row],[Trạm/DTR]]="DTR",_xlfn.XLOOKUP(Chitieu[[#This Row],[ID NCC]],DS_NCC_DTR[ID NCC],DS_NCC_DTR[Tỉnh cũ]),_xlfn.XLOOKUP(Chitieu[[#This Row],[ID NCC]],Data_TongTram2[ID NCC],Data_TongTram2[Tỉnh cũ]))</f>
        <v>Vĩnh Long</v>
      </c>
    </row>
    <row r="337" spans="1:21" hidden="1" x14ac:dyDescent="0.3">
      <c r="A337" s="211" t="s">
        <v>607</v>
      </c>
      <c r="B337" s="211" t="str">
        <f>IF(Chitieu[[#This Row],[Trạm/DTR]]="DTR","",_xlfn.XLOOKUP(Chitieu[[#This Row],[Trạm/DTR]],Table16[Trạm],Table16[[Admin ]]))</f>
        <v>Phạm Thị Thúy Duy</v>
      </c>
      <c r="C337" s="211" t="str">
        <f>IF(Chitieu[[#This Row],[Trạm/DTR]]="DTR",_xlfn.XLOOKUP(Chitieu[[#This Row],[ID NCC]],DS_NCC_DTR[ID NCC],DS_NCC_DTR[Admin miền]),_xlfn.XLOOKUP(Chitieu[[#This Row],[ID NCC]],Data_TongTram2[ID NCC],Data_TongTram2[Admin Miền]))</f>
        <v>Phạm Thị Thúy Duy</v>
      </c>
      <c r="D337" s="211" t="s">
        <v>761</v>
      </c>
      <c r="E337" s="211" t="str">
        <f>IF(Chitieu[[#This Row],[Trạm/DTR]]="DTR",_xlfn.XLOOKUP(Chitieu[[#This Row],[ID NCC]],DS_NCC_DTR[ID NCC],DS_NCC_DTR[Tên NCC]),_xlfn.XLOOKUP(Chitieu[[#This Row],[ID NCC]],Data_TongTram2[ID NCC],Data_TongTram2[Tên NCC]))</f>
        <v>Anh Thịnh</v>
      </c>
      <c r="F337" s="211" t="str">
        <f>Chitieu[[#This Row],[ID NCC]]&amp;Chitieu[[#This Row],[Trạm/DTR]]</f>
        <v>001J3000002I4vmIACĐồng Lâm</v>
      </c>
      <c r="G337" s="211" t="s">
        <v>81</v>
      </c>
      <c r="H337" s="211" t="str">
        <f>_xlfn.XLOOKUP(Chitieu[[#This Row],[Loại hàng]],Table59[Column1],Table59[Qui đổi])</f>
        <v>PET chai</v>
      </c>
      <c r="K337" s="211">
        <f>SUMIFS(Table10[Sản lượng Tấn],Table10[Ghi chú],Chitieu[[#This Row],[qui đổi ]],Table10[Column1],Chitieu[[#This Row],[Column1]])</f>
        <v>7.6750000000000007</v>
      </c>
      <c r="L337" s="396">
        <f>IFERROR((Chitieu[[#This Row],[Thực hiện]]/Chitieu[[#This Row],[Chỉ tiêu]]),0)</f>
        <v>0</v>
      </c>
      <c r="M337" s="396">
        <f>IFERROR((Chitieu[[#This Row],[Thực hiện]]/Chitieu[[#This Row],[PO]]),0)</f>
        <v>0</v>
      </c>
      <c r="N337" s="397">
        <f>IF(Chitieu[[#This Row],[PO Đạt 90%]]&gt;=90%,1,0)</f>
        <v>0</v>
      </c>
      <c r="O337" s="397">
        <f>IF(COUNTIFS($E$4:E337,E337,$A$4:A337,"Trạm")=1,1,0)</f>
        <v>0</v>
      </c>
      <c r="P337" s="397">
        <f>IF(Chitieu[[#This Row],[PO]]&gt;0,1,0)</f>
        <v>0</v>
      </c>
      <c r="Q337" s="397" t="str">
        <f>_xlfn.XLOOKUP(Chitieu[[#This Row],[Tỉnh]],Table9[Tỉnh cũ],Table9[Giám Sát])</f>
        <v>Phạm Huỳnh Hữu Lộc</v>
      </c>
      <c r="R337" s="397" t="str">
        <f>_xlfn.XLOOKUP(Chitieu[[#This Row],[Tỉnh]],Table9[Tỉnh cũ],Table9[Thị Trường])</f>
        <v>Nguyễn Ngọc Lâm</v>
      </c>
      <c r="S337" s="397" t="str">
        <f>_xlfn.XLOOKUP(Chitieu[[#This Row],[Tỉnh]],Table9[Tỉnh cũ],Table9[Khu vực])</f>
        <v>Miền Tây 2</v>
      </c>
      <c r="T337" s="397" t="str">
        <f>IF(Chitieu[[#This Row],[Trạm/DTR]]="DTR","DTR","Trạm")</f>
        <v>Trạm</v>
      </c>
      <c r="U337" s="397" t="str">
        <f>IF(Chitieu[[#This Row],[Trạm/DTR]]="DTR",_xlfn.XLOOKUP(Chitieu[[#This Row],[ID NCC]],DS_NCC_DTR[ID NCC],DS_NCC_DTR[Tỉnh cũ]),_xlfn.XLOOKUP(Chitieu[[#This Row],[ID NCC]],Data_TongTram2[ID NCC],Data_TongTram2[Tỉnh cũ]))</f>
        <v>Sóc Trăng</v>
      </c>
    </row>
    <row r="338" spans="1:21" hidden="1" x14ac:dyDescent="0.3">
      <c r="A338" s="211" t="s">
        <v>607</v>
      </c>
      <c r="B338" s="211" t="str">
        <f>IF(Chitieu[[#This Row],[Trạm/DTR]]="DTR","",_xlfn.XLOOKUP(Chitieu[[#This Row],[Trạm/DTR]],Table16[Trạm],Table16[[Admin ]]))</f>
        <v>Phạm Thị Thúy Duy</v>
      </c>
      <c r="C338" s="211" t="str">
        <f>IF(Chitieu[[#This Row],[Trạm/DTR]]="DTR",_xlfn.XLOOKUP(Chitieu[[#This Row],[ID NCC]],DS_NCC_DTR[ID NCC],DS_NCC_DTR[Admin miền]),_xlfn.XLOOKUP(Chitieu[[#This Row],[ID NCC]],Data_TongTram2[ID NCC],Data_TongTram2[Admin Miền]))</f>
        <v>Phạm Thị Thúy Duy</v>
      </c>
      <c r="D338" s="211" t="s">
        <v>2944</v>
      </c>
      <c r="E338" s="211" t="str">
        <f>IF(Chitieu[[#This Row],[Trạm/DTR]]="DTR",_xlfn.XLOOKUP(Chitieu[[#This Row],[ID NCC]],DS_NCC_DTR[ID NCC],DS_NCC_DTR[Tên NCC]),_xlfn.XLOOKUP(Chitieu[[#This Row],[ID NCC]],Data_TongTram2[ID NCC],Data_TongTram2[Tên NCC]))</f>
        <v>Anh Mai</v>
      </c>
      <c r="F338" s="211" t="str">
        <f>Chitieu[[#This Row],[ID NCC]]&amp;Chitieu[[#This Row],[Trạm/DTR]]</f>
        <v>001dc00002mkIGeAAMĐồng Lâm</v>
      </c>
      <c r="G338" s="211" t="s">
        <v>81</v>
      </c>
      <c r="H338" s="211" t="str">
        <f>_xlfn.XLOOKUP(Chitieu[[#This Row],[Loại hàng]],Table59[Column1],Table59[Qui đổi])</f>
        <v>PET chai</v>
      </c>
      <c r="K338" s="211">
        <f>SUMIFS(Table10[Sản lượng Tấn],Table10[Ghi chú],Chitieu[[#This Row],[qui đổi ]],Table10[Column1],Chitieu[[#This Row],[Column1]])</f>
        <v>5.7539999999999996</v>
      </c>
      <c r="L338" s="396">
        <f>IFERROR((Chitieu[[#This Row],[Thực hiện]]/Chitieu[[#This Row],[Chỉ tiêu]]),0)</f>
        <v>0</v>
      </c>
      <c r="M338" s="396">
        <f>IFERROR((Chitieu[[#This Row],[Thực hiện]]/Chitieu[[#This Row],[PO]]),0)</f>
        <v>0</v>
      </c>
      <c r="N338" s="397">
        <f>IF(Chitieu[[#This Row],[PO Đạt 90%]]&gt;=90%,1,0)</f>
        <v>0</v>
      </c>
      <c r="O338" s="397">
        <f>IF(COUNTIFS($E$4:E338,E338,$A$4:A338,"Trạm")=1,1,0)</f>
        <v>0</v>
      </c>
      <c r="P338" s="397">
        <f>IF(Chitieu[[#This Row],[PO]]&gt;0,1,0)</f>
        <v>0</v>
      </c>
      <c r="Q338" s="397" t="str">
        <f>_xlfn.XLOOKUP(Chitieu[[#This Row],[Tỉnh]],Table9[Tỉnh cũ],Table9[Giám Sát])</f>
        <v>Phạm Huỳnh Hữu Lộc</v>
      </c>
      <c r="R338" s="397" t="str">
        <f>_xlfn.XLOOKUP(Chitieu[[#This Row],[Tỉnh]],Table9[Tỉnh cũ],Table9[Thị Trường])</f>
        <v>Nguyễn Ngọc Lâm</v>
      </c>
      <c r="S338" s="397" t="str">
        <f>_xlfn.XLOOKUP(Chitieu[[#This Row],[Tỉnh]],Table9[Tỉnh cũ],Table9[Khu vực])</f>
        <v>Miền Tây 2</v>
      </c>
      <c r="T338" s="397" t="str">
        <f>IF(Chitieu[[#This Row],[Trạm/DTR]]="DTR","DTR","Trạm")</f>
        <v>Trạm</v>
      </c>
      <c r="U338" s="397" t="str">
        <f>IF(Chitieu[[#This Row],[Trạm/DTR]]="DTR",_xlfn.XLOOKUP(Chitieu[[#This Row],[ID NCC]],DS_NCC_DTR[ID NCC],DS_NCC_DTR[Tỉnh cũ]),_xlfn.XLOOKUP(Chitieu[[#This Row],[ID NCC]],Data_TongTram2[ID NCC],Data_TongTram2[Tỉnh cũ]))</f>
        <v>Sóc Trăng</v>
      </c>
    </row>
    <row r="339" spans="1:21" hidden="1" x14ac:dyDescent="0.3">
      <c r="A339" s="211" t="s">
        <v>607</v>
      </c>
      <c r="B339" s="211" t="str">
        <f>IF(Chitieu[[#This Row],[Trạm/DTR]]="DTR","",_xlfn.XLOOKUP(Chitieu[[#This Row],[Trạm/DTR]],Table16[Trạm],Table16[[Admin ]]))</f>
        <v>Phạm Thị Thúy Duy</v>
      </c>
      <c r="C339" s="211" t="str">
        <f>IF(Chitieu[[#This Row],[Trạm/DTR]]="DTR",_xlfn.XLOOKUP(Chitieu[[#This Row],[ID NCC]],DS_NCC_DTR[ID NCC],DS_NCC_DTR[Admin miền]),_xlfn.XLOOKUP(Chitieu[[#This Row],[ID NCC]],Data_TongTram2[ID NCC],Data_TongTram2[Admin Miền]))</f>
        <v>Phạm Thị Thúy Duy</v>
      </c>
      <c r="D339" s="211" t="s">
        <v>753</v>
      </c>
      <c r="E339" s="211" t="str">
        <f>IF(Chitieu[[#This Row],[Trạm/DTR]]="DTR",_xlfn.XLOOKUP(Chitieu[[#This Row],[ID NCC]],DS_NCC_DTR[ID NCC],DS_NCC_DTR[Tên NCC]),_xlfn.XLOOKUP(Chitieu[[#This Row],[ID NCC]],Data_TongTram2[ID NCC],Data_TongTram2[Tên NCC]))</f>
        <v>Nguyễn Linh Tâm</v>
      </c>
      <c r="F339" s="211" t="str">
        <f>Chitieu[[#This Row],[ID NCC]]&amp;Chitieu[[#This Row],[Trạm/DTR]]</f>
        <v>001J3000002HLcYIAWĐồng Lâm</v>
      </c>
      <c r="G339" s="211" t="s">
        <v>81</v>
      </c>
      <c r="H339" s="211" t="str">
        <f>_xlfn.XLOOKUP(Chitieu[[#This Row],[Loại hàng]],Table59[Column1],Table59[Qui đổi])</f>
        <v>PET chai</v>
      </c>
      <c r="K339" s="211">
        <f>SUMIFS(Table10[Sản lượng Tấn],Table10[Ghi chú],Chitieu[[#This Row],[qui đổi ]],Table10[Column1],Chitieu[[#This Row],[Column1]])</f>
        <v>2.302</v>
      </c>
      <c r="L339" s="396">
        <f>IFERROR((Chitieu[[#This Row],[Thực hiện]]/Chitieu[[#This Row],[Chỉ tiêu]]),0)</f>
        <v>0</v>
      </c>
      <c r="M339" s="396">
        <f>IFERROR((Chitieu[[#This Row],[Thực hiện]]/Chitieu[[#This Row],[PO]]),0)</f>
        <v>0</v>
      </c>
      <c r="N339" s="397">
        <f>IF(Chitieu[[#This Row],[PO Đạt 90%]]&gt;=90%,1,0)</f>
        <v>0</v>
      </c>
      <c r="O339" s="397">
        <f>IF(COUNTIFS($E$4:E339,E339,$A$4:A339,"Trạm")=1,1,0)</f>
        <v>0</v>
      </c>
      <c r="P339" s="397">
        <f>IF(Chitieu[[#This Row],[PO]]&gt;0,1,0)</f>
        <v>0</v>
      </c>
      <c r="Q339" s="397" t="str">
        <f>_xlfn.XLOOKUP(Chitieu[[#This Row],[Tỉnh]],Table9[Tỉnh cũ],Table9[Giám Sát])</f>
        <v>Phạm Huỳnh Hữu Lộc</v>
      </c>
      <c r="R339" s="397" t="str">
        <f>_xlfn.XLOOKUP(Chitieu[[#This Row],[Tỉnh]],Table9[Tỉnh cũ],Table9[Thị Trường])</f>
        <v>Thái Tân Văn</v>
      </c>
      <c r="S339" s="397" t="str">
        <f>_xlfn.XLOOKUP(Chitieu[[#This Row],[Tỉnh]],Table9[Tỉnh cũ],Table9[Khu vực])</f>
        <v>Miền Tây 2</v>
      </c>
      <c r="T339" s="397" t="str">
        <f>IF(Chitieu[[#This Row],[Trạm/DTR]]="DTR","DTR","Trạm")</f>
        <v>Trạm</v>
      </c>
      <c r="U339" s="397" t="str">
        <f>IF(Chitieu[[#This Row],[Trạm/DTR]]="DTR",_xlfn.XLOOKUP(Chitieu[[#This Row],[ID NCC]],DS_NCC_DTR[ID NCC],DS_NCC_DTR[Tỉnh cũ]),_xlfn.XLOOKUP(Chitieu[[#This Row],[ID NCC]],Data_TongTram2[ID NCC],Data_TongTram2[Tỉnh cũ]))</f>
        <v>Bạc Liêu</v>
      </c>
    </row>
    <row r="340" spans="1:21" hidden="1" x14ac:dyDescent="0.3">
      <c r="A340" s="211" t="s">
        <v>607</v>
      </c>
      <c r="B340" s="211" t="str">
        <f>IF(Chitieu[[#This Row],[Trạm/DTR]]="DTR","",_xlfn.XLOOKUP(Chitieu[[#This Row],[Trạm/DTR]],Table16[Trạm],Table16[[Admin ]]))</f>
        <v>Phạm Thị Thúy Duy</v>
      </c>
      <c r="C340" s="211" t="str">
        <f>IF(Chitieu[[#This Row],[Trạm/DTR]]="DTR",_xlfn.XLOOKUP(Chitieu[[#This Row],[ID NCC]],DS_NCC_DTR[ID NCC],DS_NCC_DTR[Admin miền]),_xlfn.XLOOKUP(Chitieu[[#This Row],[ID NCC]],Data_TongTram2[ID NCC],Data_TongTram2[Admin Miền]))</f>
        <v>Phạm Thị Thúy Duy</v>
      </c>
      <c r="D340" s="211" t="s">
        <v>2242</v>
      </c>
      <c r="E340" s="211" t="str">
        <f>IF(Chitieu[[#This Row],[Trạm/DTR]]="DTR",_xlfn.XLOOKUP(Chitieu[[#This Row],[ID NCC]],DS_NCC_DTR[ID NCC],DS_NCC_DTR[Tên NCC]),_xlfn.XLOOKUP(Chitieu[[#This Row],[ID NCC]],Data_TongTram2[ID NCC],Data_TongTram2[Tên NCC]))</f>
        <v>Dư Trọng Nhân</v>
      </c>
      <c r="F340" s="211" t="str">
        <f>Chitieu[[#This Row],[ID NCC]]&amp;Chitieu[[#This Row],[Trạm/DTR]]</f>
        <v>001dc00002XzpBFAAZĐồng Lâm</v>
      </c>
      <c r="G340" s="211" t="s">
        <v>81</v>
      </c>
      <c r="H340" s="211" t="str">
        <f>_xlfn.XLOOKUP(Chitieu[[#This Row],[Loại hàng]],Table59[Column1],Table59[Qui đổi])</f>
        <v>PET chai</v>
      </c>
      <c r="K340" s="211">
        <f>SUMIFS(Table10[Sản lượng Tấn],Table10[Ghi chú],Chitieu[[#This Row],[qui đổi ]],Table10[Column1],Chitieu[[#This Row],[Column1]])</f>
        <v>1.46</v>
      </c>
      <c r="L340" s="396">
        <f>IFERROR((Chitieu[[#This Row],[Thực hiện]]/Chitieu[[#This Row],[Chỉ tiêu]]),0)</f>
        <v>0</v>
      </c>
      <c r="M340" s="396">
        <f>IFERROR((Chitieu[[#This Row],[Thực hiện]]/Chitieu[[#This Row],[PO]]),0)</f>
        <v>0</v>
      </c>
      <c r="N340" s="397">
        <f>IF(Chitieu[[#This Row],[PO Đạt 90%]]&gt;=90%,1,0)</f>
        <v>0</v>
      </c>
      <c r="O340" s="397">
        <f>IF(COUNTIFS($E$4:E340,E340,$A$4:A340,"Trạm")=1,1,0)</f>
        <v>0</v>
      </c>
      <c r="P340" s="397">
        <f>IF(Chitieu[[#This Row],[PO]]&gt;0,1,0)</f>
        <v>0</v>
      </c>
      <c r="Q340" s="397" t="str">
        <f>_xlfn.XLOOKUP(Chitieu[[#This Row],[Tỉnh]],Table9[Tỉnh cũ],Table9[Giám Sát])</f>
        <v>Phạm Huỳnh Hữu Lộc</v>
      </c>
      <c r="R340" s="397" t="str">
        <f>_xlfn.XLOOKUP(Chitieu[[#This Row],[Tỉnh]],Table9[Tỉnh cũ],Table9[Thị Trường])</f>
        <v>Nguyễn Ngọc Lâm</v>
      </c>
      <c r="S340" s="397" t="str">
        <f>_xlfn.XLOOKUP(Chitieu[[#This Row],[Tỉnh]],Table9[Tỉnh cũ],Table9[Khu vực])</f>
        <v>Miền Tây 2</v>
      </c>
      <c r="T340" s="397" t="str">
        <f>IF(Chitieu[[#This Row],[Trạm/DTR]]="DTR","DTR","Trạm")</f>
        <v>Trạm</v>
      </c>
      <c r="U340" s="397" t="str">
        <f>IF(Chitieu[[#This Row],[Trạm/DTR]]="DTR",_xlfn.XLOOKUP(Chitieu[[#This Row],[ID NCC]],DS_NCC_DTR[ID NCC],DS_NCC_DTR[Tỉnh cũ]),_xlfn.XLOOKUP(Chitieu[[#This Row],[ID NCC]],Data_TongTram2[ID NCC],Data_TongTram2[Tỉnh cũ]))</f>
        <v>Cần Thơ</v>
      </c>
    </row>
    <row r="341" spans="1:21" hidden="1" x14ac:dyDescent="0.3">
      <c r="A341" s="211" t="s">
        <v>607</v>
      </c>
      <c r="B341" s="211" t="str">
        <f>IF(Chitieu[[#This Row],[Trạm/DTR]]="DTR","",_xlfn.XLOOKUP(Chitieu[[#This Row],[Trạm/DTR]],Table16[Trạm],Table16[[Admin ]]))</f>
        <v>Phạm Thị Thúy Duy</v>
      </c>
      <c r="C341" s="211" t="str">
        <f>IF(Chitieu[[#This Row],[Trạm/DTR]]="DTR",_xlfn.XLOOKUP(Chitieu[[#This Row],[ID NCC]],DS_NCC_DTR[ID NCC],DS_NCC_DTR[Admin miền]),_xlfn.XLOOKUP(Chitieu[[#This Row],[ID NCC]],Data_TongTram2[ID NCC],Data_TongTram2[Admin Miền]))</f>
        <v>Phạm Thị Thúy Duy</v>
      </c>
      <c r="D341" s="211" t="s">
        <v>2245</v>
      </c>
      <c r="E341" s="211" t="str">
        <f>IF(Chitieu[[#This Row],[Trạm/DTR]]="DTR",_xlfn.XLOOKUP(Chitieu[[#This Row],[ID NCC]],DS_NCC_DTR[ID NCC],DS_NCC_DTR[Tên NCC]),_xlfn.XLOOKUP(Chitieu[[#This Row],[ID NCC]],Data_TongTram2[ID NCC],Data_TongTram2[Tên NCC]))</f>
        <v>Anh Duy</v>
      </c>
      <c r="F341" s="211" t="str">
        <f>Chitieu[[#This Row],[ID NCC]]&amp;Chitieu[[#This Row],[Trạm/DTR]]</f>
        <v>001dc00002RYxd0AADĐồng Lâm</v>
      </c>
      <c r="G341" s="211" t="s">
        <v>81</v>
      </c>
      <c r="H341" s="211" t="str">
        <f>_xlfn.XLOOKUP(Chitieu[[#This Row],[Loại hàng]],Table59[Column1],Table59[Qui đổi])</f>
        <v>PET chai</v>
      </c>
      <c r="K341" s="211">
        <f>SUMIFS(Table10[Sản lượng Tấn],Table10[Ghi chú],Chitieu[[#This Row],[qui đổi ]],Table10[Column1],Chitieu[[#This Row],[Column1]])</f>
        <v>0.22</v>
      </c>
      <c r="L341" s="396">
        <f>IFERROR((Chitieu[[#This Row],[Thực hiện]]/Chitieu[[#This Row],[Chỉ tiêu]]),0)</f>
        <v>0</v>
      </c>
      <c r="M341" s="396">
        <f>IFERROR((Chitieu[[#This Row],[Thực hiện]]/Chitieu[[#This Row],[PO]]),0)</f>
        <v>0</v>
      </c>
      <c r="N341" s="397">
        <f>IF(Chitieu[[#This Row],[PO Đạt 90%]]&gt;=90%,1,0)</f>
        <v>0</v>
      </c>
      <c r="O341" s="397">
        <f>IF(COUNTIFS($E$4:E341,E341,$A$4:A341,"Trạm")=1,1,0)</f>
        <v>0</v>
      </c>
      <c r="P341" s="397">
        <f>IF(Chitieu[[#This Row],[PO]]&gt;0,1,0)</f>
        <v>0</v>
      </c>
      <c r="Q341" s="397" t="str">
        <f>_xlfn.XLOOKUP(Chitieu[[#This Row],[Tỉnh]],Table9[Tỉnh cũ],Table9[Giám Sát])</f>
        <v>Phạm Huỳnh Hữu Lộc</v>
      </c>
      <c r="R341" s="397" t="str">
        <f>_xlfn.XLOOKUP(Chitieu[[#This Row],[Tỉnh]],Table9[Tỉnh cũ],Table9[Thị Trường])</f>
        <v>Lê Quốc Việt</v>
      </c>
      <c r="S341" s="397" t="str">
        <f>_xlfn.XLOOKUP(Chitieu[[#This Row],[Tỉnh]],Table9[Tỉnh cũ],Table9[Khu vực])</f>
        <v>Miền Tây 2</v>
      </c>
      <c r="T341" s="397" t="str">
        <f>IF(Chitieu[[#This Row],[Trạm/DTR]]="DTR","DTR","Trạm")</f>
        <v>Trạm</v>
      </c>
      <c r="U341" s="397" t="str">
        <f>IF(Chitieu[[#This Row],[Trạm/DTR]]="DTR",_xlfn.XLOOKUP(Chitieu[[#This Row],[ID NCC]],DS_NCC_DTR[ID NCC],DS_NCC_DTR[Tỉnh cũ]),_xlfn.XLOOKUP(Chitieu[[#This Row],[ID NCC]],Data_TongTram2[ID NCC],Data_TongTram2[Tỉnh cũ]))</f>
        <v>Vĩnh Long</v>
      </c>
    </row>
    <row r="342" spans="1:21" hidden="1" x14ac:dyDescent="0.3">
      <c r="A342" s="211" t="s">
        <v>607</v>
      </c>
      <c r="B342" s="211" t="str">
        <f>IF(Chitieu[[#This Row],[Trạm/DTR]]="DTR","",_xlfn.XLOOKUP(Chitieu[[#This Row],[Trạm/DTR]],Table16[Trạm],Table16[[Admin ]]))</f>
        <v>Phạm Thị Thúy Duy</v>
      </c>
      <c r="C342" s="211" t="str">
        <f>IF(Chitieu[[#This Row],[Trạm/DTR]]="DTR",_xlfn.XLOOKUP(Chitieu[[#This Row],[ID NCC]],DS_NCC_DTR[ID NCC],DS_NCC_DTR[Admin miền]),_xlfn.XLOOKUP(Chitieu[[#This Row],[ID NCC]],Data_TongTram2[ID NCC],Data_TongTram2[Admin Miền]))</f>
        <v>Phạm Thị Thúy Duy</v>
      </c>
      <c r="D342" s="211" t="s">
        <v>770</v>
      </c>
      <c r="E342" s="211" t="str">
        <f>IF(Chitieu[[#This Row],[Trạm/DTR]]="DTR",_xlfn.XLOOKUP(Chitieu[[#This Row],[ID NCC]],DS_NCC_DTR[ID NCC],DS_NCC_DTR[Tên NCC]),_xlfn.XLOOKUP(Chitieu[[#This Row],[ID NCC]],Data_TongTram2[ID NCC],Data_TongTram2[Tên NCC]))</f>
        <v>Anh Minh Cà Mau</v>
      </c>
      <c r="F342" s="211" t="str">
        <f>Chitieu[[#This Row],[ID NCC]]&amp;Chitieu[[#This Row],[Trạm/DTR]]</f>
        <v>001J3000002HLcRIAWĐồng Lâm</v>
      </c>
      <c r="G342" s="211" t="s">
        <v>81</v>
      </c>
      <c r="H342" s="211" t="str">
        <f>_xlfn.XLOOKUP(Chitieu[[#This Row],[Loại hàng]],Table59[Column1],Table59[Qui đổi])</f>
        <v>PET chai</v>
      </c>
      <c r="K342" s="211">
        <f>SUMIFS(Table10[Sản lượng Tấn],Table10[Ghi chú],Chitieu[[#This Row],[qui đổi ]],Table10[Column1],Chitieu[[#This Row],[Column1]])</f>
        <v>16.326999999999998</v>
      </c>
      <c r="L342" s="396">
        <f>IFERROR((Chitieu[[#This Row],[Thực hiện]]/Chitieu[[#This Row],[Chỉ tiêu]]),0)</f>
        <v>0</v>
      </c>
      <c r="M342" s="396">
        <f>IFERROR((Chitieu[[#This Row],[Thực hiện]]/Chitieu[[#This Row],[PO]]),0)</f>
        <v>0</v>
      </c>
      <c r="N342" s="397">
        <f>IF(Chitieu[[#This Row],[PO Đạt 90%]]&gt;=90%,1,0)</f>
        <v>0</v>
      </c>
      <c r="O342" s="397">
        <f>IF(COUNTIFS($E$4:E342,E342,$A$4:A342,"Trạm")=1,1,0)</f>
        <v>0</v>
      </c>
      <c r="P342" s="397">
        <f>IF(Chitieu[[#This Row],[PO]]&gt;0,1,0)</f>
        <v>0</v>
      </c>
      <c r="Q342" s="397" t="str">
        <f>_xlfn.XLOOKUP(Chitieu[[#This Row],[Tỉnh]],Table9[Tỉnh cũ],Table9[Giám Sát])</f>
        <v>Phạm Huỳnh Hữu Lộc</v>
      </c>
      <c r="R342" s="397" t="str">
        <f>_xlfn.XLOOKUP(Chitieu[[#This Row],[Tỉnh]],Table9[Tỉnh cũ],Table9[Thị Trường])</f>
        <v>Thái Tân Văn</v>
      </c>
      <c r="S342" s="397" t="str">
        <f>_xlfn.XLOOKUP(Chitieu[[#This Row],[Tỉnh]],Table9[Tỉnh cũ],Table9[Khu vực])</f>
        <v>Miền Tây 2</v>
      </c>
      <c r="T342" s="397" t="str">
        <f>IF(Chitieu[[#This Row],[Trạm/DTR]]="DTR","DTR","Trạm")</f>
        <v>Trạm</v>
      </c>
      <c r="U342" s="397" t="str">
        <f>IF(Chitieu[[#This Row],[Trạm/DTR]]="DTR",_xlfn.XLOOKUP(Chitieu[[#This Row],[ID NCC]],DS_NCC_DTR[ID NCC],DS_NCC_DTR[Tỉnh cũ]),_xlfn.XLOOKUP(Chitieu[[#This Row],[ID NCC]],Data_TongTram2[ID NCC],Data_TongTram2[Tỉnh cũ]))</f>
        <v>Cà Mau</v>
      </c>
    </row>
    <row r="343" spans="1:21" hidden="1" x14ac:dyDescent="0.3">
      <c r="A343" s="211" t="s">
        <v>607</v>
      </c>
      <c r="B343" s="211" t="str">
        <f>IF(Chitieu[[#This Row],[Trạm/DTR]]="DTR","",_xlfn.XLOOKUP(Chitieu[[#This Row],[Trạm/DTR]],Table16[Trạm],Table16[[Admin ]]))</f>
        <v>Phạm Thị Thúy Duy</v>
      </c>
      <c r="C343" s="211" t="str">
        <f>IF(Chitieu[[#This Row],[Trạm/DTR]]="DTR",_xlfn.XLOOKUP(Chitieu[[#This Row],[ID NCC]],DS_NCC_DTR[ID NCC],DS_NCC_DTR[Admin miền]),_xlfn.XLOOKUP(Chitieu[[#This Row],[ID NCC]],Data_TongTram2[ID NCC],Data_TongTram2[Admin Miền]))</f>
        <v>Phạm Thị Thúy Duy</v>
      </c>
      <c r="D343" s="211" t="s">
        <v>3059</v>
      </c>
      <c r="E343" s="211" t="str">
        <f>IF(Chitieu[[#This Row],[Trạm/DTR]]="DTR",_xlfn.XLOOKUP(Chitieu[[#This Row],[ID NCC]],DS_NCC_DTR[ID NCC],DS_NCC_DTR[Tên NCC]),_xlfn.XLOOKUP(Chitieu[[#This Row],[ID NCC]],Data_TongTram2[ID NCC],Data_TongTram2[Tên NCC]))</f>
        <v>Anh Nguyên</v>
      </c>
      <c r="F343" s="211" t="str">
        <f>Chitieu[[#This Row],[ID NCC]]&amp;Chitieu[[#This Row],[Trạm/DTR]]</f>
        <v>001dc00002tnOA9AAMĐồng Lâm</v>
      </c>
      <c r="G343" s="211" t="s">
        <v>81</v>
      </c>
      <c r="H343" s="211" t="str">
        <f>_xlfn.XLOOKUP(Chitieu[[#This Row],[Loại hàng]],Table59[Column1],Table59[Qui đổi])</f>
        <v>PET chai</v>
      </c>
      <c r="K343" s="211">
        <f>SUMIFS(Table10[Sản lượng Tấn],Table10[Ghi chú],Chitieu[[#This Row],[qui đổi ]],Table10[Column1],Chitieu[[#This Row],[Column1]])</f>
        <v>0.34</v>
      </c>
      <c r="L343" s="396">
        <f>IFERROR((Chitieu[[#This Row],[Thực hiện]]/Chitieu[[#This Row],[Chỉ tiêu]]),0)</f>
        <v>0</v>
      </c>
      <c r="M343" s="396">
        <f>IFERROR((Chitieu[[#This Row],[Thực hiện]]/Chitieu[[#This Row],[PO]]),0)</f>
        <v>0</v>
      </c>
      <c r="N343" s="397">
        <f>IF(Chitieu[[#This Row],[PO Đạt 90%]]&gt;=90%,1,0)</f>
        <v>0</v>
      </c>
      <c r="O343" s="397">
        <f>IF(COUNTIFS($E$4:E343,E343,$A$4:A343,"Trạm")=1,1,0)</f>
        <v>0</v>
      </c>
      <c r="P343" s="397">
        <f>IF(Chitieu[[#This Row],[PO]]&gt;0,1,0)</f>
        <v>0</v>
      </c>
      <c r="Q343" s="397" t="str">
        <f>_xlfn.XLOOKUP(Chitieu[[#This Row],[Tỉnh]],Table9[Tỉnh cũ],Table9[Giám Sát])</f>
        <v>Phạm Huỳnh Hữu Lộc</v>
      </c>
      <c r="R343" s="397" t="str">
        <f>_xlfn.XLOOKUP(Chitieu[[#This Row],[Tỉnh]],Table9[Tỉnh cũ],Table9[Thị Trường])</f>
        <v>Lê Quốc Việt</v>
      </c>
      <c r="S343" s="397" t="str">
        <f>_xlfn.XLOOKUP(Chitieu[[#This Row],[Tỉnh]],Table9[Tỉnh cũ],Table9[Khu vực])</f>
        <v>Miền Tây 2</v>
      </c>
      <c r="T343" s="397" t="str">
        <f>IF(Chitieu[[#This Row],[Trạm/DTR]]="DTR","DTR","Trạm")</f>
        <v>Trạm</v>
      </c>
      <c r="U343" s="397" t="str">
        <f>IF(Chitieu[[#This Row],[Trạm/DTR]]="DTR",_xlfn.XLOOKUP(Chitieu[[#This Row],[ID NCC]],DS_NCC_DTR[ID NCC],DS_NCC_DTR[Tỉnh cũ]),_xlfn.XLOOKUP(Chitieu[[#This Row],[ID NCC]],Data_TongTram2[ID NCC],Data_TongTram2[Tỉnh cũ]))</f>
        <v>Vĩnh Long</v>
      </c>
    </row>
    <row r="344" spans="1:21" hidden="1" x14ac:dyDescent="0.3">
      <c r="A344" s="211" t="s">
        <v>607</v>
      </c>
      <c r="B344" s="211" t="str">
        <f>IF(Chitieu[[#This Row],[Trạm/DTR]]="DTR","",_xlfn.XLOOKUP(Chitieu[[#This Row],[Trạm/DTR]],Table16[Trạm],Table16[[Admin ]]))</f>
        <v>Phạm Thị Thúy Duy</v>
      </c>
      <c r="C344" s="211" t="str">
        <f>IF(Chitieu[[#This Row],[Trạm/DTR]]="DTR",_xlfn.XLOOKUP(Chitieu[[#This Row],[ID NCC]],DS_NCC_DTR[ID NCC],DS_NCC_DTR[Admin miền]),_xlfn.XLOOKUP(Chitieu[[#This Row],[ID NCC]],Data_TongTram2[ID NCC],Data_TongTram2[Admin Miền]))</f>
        <v>Phạm Thị Thúy Duy</v>
      </c>
      <c r="D344" s="211" t="s">
        <v>787</v>
      </c>
      <c r="E344" s="211" t="str">
        <f>IF(Chitieu[[#This Row],[Trạm/DTR]]="DTR",_xlfn.XLOOKUP(Chitieu[[#This Row],[ID NCC]],DS_NCC_DTR[ID NCC],DS_NCC_DTR[Tên NCC]),_xlfn.XLOOKUP(Chitieu[[#This Row],[ID NCC]],Data_TongTram2[ID NCC],Data_TongTram2[Tên NCC]))</f>
        <v>Trầm Hiếu Hiền</v>
      </c>
      <c r="F344" s="211" t="str">
        <f>Chitieu[[#This Row],[ID NCC]]&amp;Chitieu[[#This Row],[Trạm/DTR]]</f>
        <v>001J3000002HM0GIAWĐồng Lâm</v>
      </c>
      <c r="G344" s="211" t="s">
        <v>81</v>
      </c>
      <c r="H344" s="211" t="str">
        <f>_xlfn.XLOOKUP(Chitieu[[#This Row],[Loại hàng]],Table59[Column1],Table59[Qui đổi])</f>
        <v>PET chai</v>
      </c>
      <c r="K344" s="211">
        <f>SUMIFS(Table10[Sản lượng Tấn],Table10[Ghi chú],Chitieu[[#This Row],[qui đổi ]],Table10[Column1],Chitieu[[#This Row],[Column1]])</f>
        <v>3.827</v>
      </c>
      <c r="L344" s="396">
        <f>IFERROR((Chitieu[[#This Row],[Thực hiện]]/Chitieu[[#This Row],[Chỉ tiêu]]),0)</f>
        <v>0</v>
      </c>
      <c r="M344" s="396">
        <f>IFERROR((Chitieu[[#This Row],[Thực hiện]]/Chitieu[[#This Row],[PO]]),0)</f>
        <v>0</v>
      </c>
      <c r="N344" s="397">
        <f>IF(Chitieu[[#This Row],[PO Đạt 90%]]&gt;=90%,1,0)</f>
        <v>0</v>
      </c>
      <c r="O344" s="397">
        <f>IF(COUNTIFS($E$4:E344,E344,$A$4:A344,"Trạm")=1,1,0)</f>
        <v>0</v>
      </c>
      <c r="P344" s="397">
        <f>IF(Chitieu[[#This Row],[PO]]&gt;0,1,0)</f>
        <v>0</v>
      </c>
      <c r="Q344" s="397" t="str">
        <f>_xlfn.XLOOKUP(Chitieu[[#This Row],[Tỉnh]],Table9[Tỉnh cũ],Table9[Giám Sát])</f>
        <v>Phạm Huỳnh Hữu Lộc</v>
      </c>
      <c r="R344" s="397" t="str">
        <f>_xlfn.XLOOKUP(Chitieu[[#This Row],[Tỉnh]],Table9[Tỉnh cũ],Table9[Thị Trường])</f>
        <v>Phạm Huỳnh Hữu Lộc</v>
      </c>
      <c r="S344" s="397" t="str">
        <f>_xlfn.XLOOKUP(Chitieu[[#This Row],[Tỉnh]],Table9[Tỉnh cũ],Table9[Khu vực])</f>
        <v>Miền Tây 2</v>
      </c>
      <c r="T344" s="397" t="str">
        <f>IF(Chitieu[[#This Row],[Trạm/DTR]]="DTR","DTR","Trạm")</f>
        <v>Trạm</v>
      </c>
      <c r="U344" s="397" t="str">
        <f>IF(Chitieu[[#This Row],[Trạm/DTR]]="DTR",_xlfn.XLOOKUP(Chitieu[[#This Row],[ID NCC]],DS_NCC_DTR[ID NCC],DS_NCC_DTR[Tỉnh cũ]),_xlfn.XLOOKUP(Chitieu[[#This Row],[ID NCC]],Data_TongTram2[ID NCC],Data_TongTram2[Tỉnh cũ]))</f>
        <v>An Giang</v>
      </c>
    </row>
    <row r="345" spans="1:21" hidden="1" x14ac:dyDescent="0.3">
      <c r="A345" s="211" t="s">
        <v>607</v>
      </c>
      <c r="B345" s="211" t="str">
        <f>IF(Chitieu[[#This Row],[Trạm/DTR]]="DTR","",_xlfn.XLOOKUP(Chitieu[[#This Row],[Trạm/DTR]],Table16[Trạm],Table16[[Admin ]]))</f>
        <v>Phạm Thị Thúy Duy</v>
      </c>
      <c r="C345" s="211" t="str">
        <f>IF(Chitieu[[#This Row],[Trạm/DTR]]="DTR",_xlfn.XLOOKUP(Chitieu[[#This Row],[ID NCC]],DS_NCC_DTR[ID NCC],DS_NCC_DTR[Admin miền]),_xlfn.XLOOKUP(Chitieu[[#This Row],[ID NCC]],Data_TongTram2[ID NCC],Data_TongTram2[Admin Miền]))</f>
        <v>Phạm Thị Thúy Duy</v>
      </c>
      <c r="D345" s="211" t="s">
        <v>1025</v>
      </c>
      <c r="E345" s="211" t="str">
        <f>IF(Chitieu[[#This Row],[Trạm/DTR]]="DTR",_xlfn.XLOOKUP(Chitieu[[#This Row],[ID NCC]],DS_NCC_DTR[ID NCC],DS_NCC_DTR[Tên NCC]),_xlfn.XLOOKUP(Chitieu[[#This Row],[ID NCC]],Data_TongTram2[ID NCC],Data_TongTram2[Tên NCC]))</f>
        <v>Anh Nhựt Cà Mau</v>
      </c>
      <c r="F345" s="211" t="str">
        <f>Chitieu[[#This Row],[ID NCC]]&amp;Chitieu[[#This Row],[Trạm/DTR]]</f>
        <v>001J3000002HLdZIAWĐồng Lâm</v>
      </c>
      <c r="G345" s="211" t="s">
        <v>81</v>
      </c>
      <c r="H345" s="211" t="str">
        <f>_xlfn.XLOOKUP(Chitieu[[#This Row],[Loại hàng]],Table59[Column1],Table59[Qui đổi])</f>
        <v>PET chai</v>
      </c>
      <c r="K345" s="211">
        <f>SUMIFS(Table10[Sản lượng Tấn],Table10[Ghi chú],Chitieu[[#This Row],[qui đổi ]],Table10[Column1],Chitieu[[#This Row],[Column1]])</f>
        <v>4.3780000000000001</v>
      </c>
      <c r="L345" s="396">
        <f>IFERROR((Chitieu[[#This Row],[Thực hiện]]/Chitieu[[#This Row],[Chỉ tiêu]]),0)</f>
        <v>0</v>
      </c>
      <c r="M345" s="396">
        <f>IFERROR((Chitieu[[#This Row],[Thực hiện]]/Chitieu[[#This Row],[PO]]),0)</f>
        <v>0</v>
      </c>
      <c r="N345" s="397">
        <f>IF(Chitieu[[#This Row],[PO Đạt 90%]]&gt;=90%,1,0)</f>
        <v>0</v>
      </c>
      <c r="O345" s="397">
        <f>IF(COUNTIFS($E$4:E345,E345,$A$4:A345,"Trạm")=1,1,0)</f>
        <v>0</v>
      </c>
      <c r="P345" s="397">
        <f>IF(Chitieu[[#This Row],[PO]]&gt;0,1,0)</f>
        <v>0</v>
      </c>
      <c r="Q345" s="397" t="str">
        <f>_xlfn.XLOOKUP(Chitieu[[#This Row],[Tỉnh]],Table9[Tỉnh cũ],Table9[Giám Sát])</f>
        <v>Phạm Huỳnh Hữu Lộc</v>
      </c>
      <c r="R345" s="397" t="str">
        <f>_xlfn.XLOOKUP(Chitieu[[#This Row],[Tỉnh]],Table9[Tỉnh cũ],Table9[Thị Trường])</f>
        <v>Thái Tân Văn</v>
      </c>
      <c r="S345" s="397" t="str">
        <f>_xlfn.XLOOKUP(Chitieu[[#This Row],[Tỉnh]],Table9[Tỉnh cũ],Table9[Khu vực])</f>
        <v>Miền Tây 2</v>
      </c>
      <c r="T345" s="397" t="str">
        <f>IF(Chitieu[[#This Row],[Trạm/DTR]]="DTR","DTR","Trạm")</f>
        <v>Trạm</v>
      </c>
      <c r="U345" s="397" t="str">
        <f>IF(Chitieu[[#This Row],[Trạm/DTR]]="DTR",_xlfn.XLOOKUP(Chitieu[[#This Row],[ID NCC]],DS_NCC_DTR[ID NCC],DS_NCC_DTR[Tỉnh cũ]),_xlfn.XLOOKUP(Chitieu[[#This Row],[ID NCC]],Data_TongTram2[ID NCC],Data_TongTram2[Tỉnh cũ]))</f>
        <v>Cà Mau</v>
      </c>
    </row>
    <row r="346" spans="1:21" hidden="1" x14ac:dyDescent="0.3">
      <c r="A346" s="211" t="s">
        <v>607</v>
      </c>
      <c r="B346" s="211" t="str">
        <f>IF(Chitieu[[#This Row],[Trạm/DTR]]="DTR","",_xlfn.XLOOKUP(Chitieu[[#This Row],[Trạm/DTR]],Table16[Trạm],Table16[[Admin ]]))</f>
        <v>Phạm Thị Thúy Duy</v>
      </c>
      <c r="C346" s="211" t="str">
        <f>IF(Chitieu[[#This Row],[Trạm/DTR]]="DTR",_xlfn.XLOOKUP(Chitieu[[#This Row],[ID NCC]],DS_NCC_DTR[ID NCC],DS_NCC_DTR[Admin miền]),_xlfn.XLOOKUP(Chitieu[[#This Row],[ID NCC]],Data_TongTram2[ID NCC],Data_TongTram2[Admin Miền]))</f>
        <v>Phạm Thị Thúy Duy</v>
      </c>
      <c r="D346" s="211" t="s">
        <v>2968</v>
      </c>
      <c r="E346" s="211" t="str">
        <f>IF(Chitieu[[#This Row],[Trạm/DTR]]="DTR",_xlfn.XLOOKUP(Chitieu[[#This Row],[ID NCC]],DS_NCC_DTR[ID NCC],DS_NCC_DTR[Tên NCC]),_xlfn.XLOOKUP(Chitieu[[#This Row],[ID NCC]],Data_TongTram2[ID NCC],Data_TongTram2[Tên NCC]))</f>
        <v>Anh Hải( Mái Dầm)</v>
      </c>
      <c r="F346" s="211" t="str">
        <f>Chitieu[[#This Row],[ID NCC]]&amp;Chitieu[[#This Row],[Trạm/DTR]]</f>
        <v>001dc00001MP5fKAATĐồng Lâm</v>
      </c>
      <c r="G346" s="211" t="s">
        <v>81</v>
      </c>
      <c r="H346" s="211" t="str">
        <f>_xlfn.XLOOKUP(Chitieu[[#This Row],[Loại hàng]],Table59[Column1],Table59[Qui đổi])</f>
        <v>PET chai</v>
      </c>
      <c r="K346" s="211">
        <f>SUMIFS(Table10[Sản lượng Tấn],Table10[Ghi chú],Chitieu[[#This Row],[qui đổi ]],Table10[Column1],Chitieu[[#This Row],[Column1]])</f>
        <v>0.73</v>
      </c>
      <c r="L346" s="396">
        <f>IFERROR((Chitieu[[#This Row],[Thực hiện]]/Chitieu[[#This Row],[Chỉ tiêu]]),0)</f>
        <v>0</v>
      </c>
      <c r="M346" s="396">
        <f>IFERROR((Chitieu[[#This Row],[Thực hiện]]/Chitieu[[#This Row],[PO]]),0)</f>
        <v>0</v>
      </c>
      <c r="N346" s="397">
        <f>IF(Chitieu[[#This Row],[PO Đạt 90%]]&gt;=90%,1,0)</f>
        <v>0</v>
      </c>
      <c r="O346" s="397">
        <f>IF(COUNTIFS($E$4:E346,E346,$A$4:A346,"Trạm")=1,1,0)</f>
        <v>0</v>
      </c>
      <c r="P346" s="397">
        <f>IF(Chitieu[[#This Row],[PO]]&gt;0,1,0)</f>
        <v>0</v>
      </c>
      <c r="Q346" s="397" t="str">
        <f>_xlfn.XLOOKUP(Chitieu[[#This Row],[Tỉnh]],Table9[Tỉnh cũ],Table9[Giám Sát])</f>
        <v>Phạm Huỳnh Hữu Lộc</v>
      </c>
      <c r="R346" s="397" t="str">
        <f>_xlfn.XLOOKUP(Chitieu[[#This Row],[Tỉnh]],Table9[Tỉnh cũ],Table9[Thị Trường])</f>
        <v>Nguyễn Ngọc Lâm</v>
      </c>
      <c r="S346" s="397" t="str">
        <f>_xlfn.XLOOKUP(Chitieu[[#This Row],[Tỉnh]],Table9[Tỉnh cũ],Table9[Khu vực])</f>
        <v>Miền Tây 2</v>
      </c>
      <c r="T346" s="397" t="str">
        <f>IF(Chitieu[[#This Row],[Trạm/DTR]]="DTR","DTR","Trạm")</f>
        <v>Trạm</v>
      </c>
      <c r="U346" s="397" t="str">
        <f>IF(Chitieu[[#This Row],[Trạm/DTR]]="DTR",_xlfn.XLOOKUP(Chitieu[[#This Row],[ID NCC]],DS_NCC_DTR[ID NCC],DS_NCC_DTR[Tỉnh cũ]),_xlfn.XLOOKUP(Chitieu[[#This Row],[ID NCC]],Data_TongTram2[ID NCC],Data_TongTram2[Tỉnh cũ]))</f>
        <v>Hậu Giang</v>
      </c>
    </row>
    <row r="347" spans="1:21" hidden="1" x14ac:dyDescent="0.3">
      <c r="A347" s="211" t="s">
        <v>607</v>
      </c>
      <c r="B347" s="211" t="str">
        <f>IF(Chitieu[[#This Row],[Trạm/DTR]]="DTR","",_xlfn.XLOOKUP(Chitieu[[#This Row],[Trạm/DTR]],Table16[Trạm],Table16[[Admin ]]))</f>
        <v>Phạm Thị Thúy Duy</v>
      </c>
      <c r="C347" s="211" t="str">
        <f>IF(Chitieu[[#This Row],[Trạm/DTR]]="DTR",_xlfn.XLOOKUP(Chitieu[[#This Row],[ID NCC]],DS_NCC_DTR[ID NCC],DS_NCC_DTR[Admin miền]),_xlfn.XLOOKUP(Chitieu[[#This Row],[ID NCC]],Data_TongTram2[ID NCC],Data_TongTram2[Admin Miền]))</f>
        <v>Phạm Thị Thúy Duy</v>
      </c>
      <c r="D347" s="211" t="s">
        <v>2215</v>
      </c>
      <c r="E347" s="211" t="str">
        <f>IF(Chitieu[[#This Row],[Trạm/DTR]]="DTR",_xlfn.XLOOKUP(Chitieu[[#This Row],[ID NCC]],DS_NCC_DTR[ID NCC],DS_NCC_DTR[Tên NCC]),_xlfn.XLOOKUP(Chitieu[[#This Row],[ID NCC]],Data_TongTram2[ID NCC],Data_TongTram2[Tên NCC]))</f>
        <v>Nguyễn Thanh Nhàn</v>
      </c>
      <c r="F347" s="211" t="str">
        <f>Chitieu[[#This Row],[ID NCC]]&amp;Chitieu[[#This Row],[Trạm/DTR]]</f>
        <v>001dc00002PiOLmAANĐồng Lâm</v>
      </c>
      <c r="G347" s="211" t="s">
        <v>81</v>
      </c>
      <c r="H347" s="211" t="str">
        <f>_xlfn.XLOOKUP(Chitieu[[#This Row],[Loại hàng]],Table59[Column1],Table59[Qui đổi])</f>
        <v>PET chai</v>
      </c>
      <c r="K347" s="211">
        <f>SUMIFS(Table10[Sản lượng Tấn],Table10[Ghi chú],Chitieu[[#This Row],[qui đổi ]],Table10[Column1],Chitieu[[#This Row],[Column1]])</f>
        <v>0.61</v>
      </c>
      <c r="L347" s="396">
        <f>IFERROR((Chitieu[[#This Row],[Thực hiện]]/Chitieu[[#This Row],[Chỉ tiêu]]),0)</f>
        <v>0</v>
      </c>
      <c r="M347" s="396">
        <f>IFERROR((Chitieu[[#This Row],[Thực hiện]]/Chitieu[[#This Row],[PO]]),0)</f>
        <v>0</v>
      </c>
      <c r="N347" s="397">
        <f>IF(Chitieu[[#This Row],[PO Đạt 90%]]&gt;=90%,1,0)</f>
        <v>0</v>
      </c>
      <c r="O347" s="397">
        <f>IF(COUNTIFS($E$4:E347,E347,$A$4:A347,"Trạm")=1,1,0)</f>
        <v>0</v>
      </c>
      <c r="P347" s="397">
        <f>IF(Chitieu[[#This Row],[PO]]&gt;0,1,0)</f>
        <v>0</v>
      </c>
      <c r="Q347" s="397" t="str">
        <f>_xlfn.XLOOKUP(Chitieu[[#This Row],[Tỉnh]],Table9[Tỉnh cũ],Table9[Giám Sát])</f>
        <v>Phạm Huỳnh Hữu Lộc</v>
      </c>
      <c r="R347" s="397" t="str">
        <f>_xlfn.XLOOKUP(Chitieu[[#This Row],[Tỉnh]],Table9[Tỉnh cũ],Table9[Thị Trường])</f>
        <v>Lê Quốc Việt</v>
      </c>
      <c r="S347" s="397" t="str">
        <f>_xlfn.XLOOKUP(Chitieu[[#This Row],[Tỉnh]],Table9[Tỉnh cũ],Table9[Khu vực])</f>
        <v>Miền Tây 2</v>
      </c>
      <c r="T347" s="397" t="str">
        <f>IF(Chitieu[[#This Row],[Trạm/DTR]]="DTR","DTR","Trạm")</f>
        <v>Trạm</v>
      </c>
      <c r="U347" s="397" t="str">
        <f>IF(Chitieu[[#This Row],[Trạm/DTR]]="DTR",_xlfn.XLOOKUP(Chitieu[[#This Row],[ID NCC]],DS_NCC_DTR[ID NCC],DS_NCC_DTR[Tỉnh cũ]),_xlfn.XLOOKUP(Chitieu[[#This Row],[ID NCC]],Data_TongTram2[ID NCC],Data_TongTram2[Tỉnh cũ]))</f>
        <v>Vĩnh Long</v>
      </c>
    </row>
    <row r="348" spans="1:21" hidden="1" x14ac:dyDescent="0.3">
      <c r="A348" s="211" t="s">
        <v>607</v>
      </c>
      <c r="B348" s="211" t="str">
        <f>IF(Chitieu[[#This Row],[Trạm/DTR]]="DTR","",_xlfn.XLOOKUP(Chitieu[[#This Row],[Trạm/DTR]],Table16[Trạm],Table16[[Admin ]]))</f>
        <v>Phạm Thị Thúy Duy</v>
      </c>
      <c r="C348" s="211" t="str">
        <f>IF(Chitieu[[#This Row],[Trạm/DTR]]="DTR",_xlfn.XLOOKUP(Chitieu[[#This Row],[ID NCC]],DS_NCC_DTR[ID NCC],DS_NCC_DTR[Admin miền]),_xlfn.XLOOKUP(Chitieu[[#This Row],[ID NCC]],Data_TongTram2[ID NCC],Data_TongTram2[Admin Miền]))</f>
        <v>Phạm Thị Thúy Duy</v>
      </c>
      <c r="D348" s="211" t="s">
        <v>575</v>
      </c>
      <c r="E348" s="211" t="str">
        <f>IF(Chitieu[[#This Row],[Trạm/DTR]]="DTR",_xlfn.XLOOKUP(Chitieu[[#This Row],[ID NCC]],DS_NCC_DTR[ID NCC],DS_NCC_DTR[Tên NCC]),_xlfn.XLOOKUP(Chitieu[[#This Row],[ID NCC]],Data_TongTram2[ID NCC],Data_TongTram2[Tên NCC]))</f>
        <v>Bích Thủy</v>
      </c>
      <c r="F348" s="211" t="str">
        <f>Chitieu[[#This Row],[ID NCC]]&amp;Chitieu[[#This Row],[Trạm/DTR]]</f>
        <v>001J3000002HLxCIAWĐồng Lâm</v>
      </c>
      <c r="G348" s="211" t="s">
        <v>81</v>
      </c>
      <c r="H348" s="211" t="str">
        <f>_xlfn.XLOOKUP(Chitieu[[#This Row],[Loại hàng]],Table59[Column1],Table59[Qui đổi])</f>
        <v>PET chai</v>
      </c>
      <c r="K348" s="211">
        <f>SUMIFS(Table10[Sản lượng Tấn],Table10[Ghi chú],Chitieu[[#This Row],[qui đổi ]],Table10[Column1],Chitieu[[#This Row],[Column1]])</f>
        <v>1.1200000000000001</v>
      </c>
      <c r="L348" s="396">
        <f>IFERROR((Chitieu[[#This Row],[Thực hiện]]/Chitieu[[#This Row],[Chỉ tiêu]]),0)</f>
        <v>0</v>
      </c>
      <c r="M348" s="396">
        <f>IFERROR((Chitieu[[#This Row],[Thực hiện]]/Chitieu[[#This Row],[PO]]),0)</f>
        <v>0</v>
      </c>
      <c r="N348" s="397">
        <f>IF(Chitieu[[#This Row],[PO Đạt 90%]]&gt;=90%,1,0)</f>
        <v>0</v>
      </c>
      <c r="O348" s="397">
        <f>IF(COUNTIFS($E$4:E348,E348,$A$4:A348,"Trạm")=1,1,0)</f>
        <v>0</v>
      </c>
      <c r="P348" s="397">
        <f>IF(Chitieu[[#This Row],[PO]]&gt;0,1,0)</f>
        <v>0</v>
      </c>
      <c r="Q348" s="397" t="str">
        <f>_xlfn.XLOOKUP(Chitieu[[#This Row],[Tỉnh]],Table9[Tỉnh cũ],Table9[Giám Sát])</f>
        <v>Phạm Huỳnh Hữu Lộc</v>
      </c>
      <c r="R348" s="397" t="str">
        <f>_xlfn.XLOOKUP(Chitieu[[#This Row],[Tỉnh]],Table9[Tỉnh cũ],Table9[Thị Trường])</f>
        <v>Lê Quốc Việt</v>
      </c>
      <c r="S348" s="397" t="str">
        <f>_xlfn.XLOOKUP(Chitieu[[#This Row],[Tỉnh]],Table9[Tỉnh cũ],Table9[Khu vực])</f>
        <v>Miền Tây 2</v>
      </c>
      <c r="T348" s="397" t="str">
        <f>IF(Chitieu[[#This Row],[Trạm/DTR]]="DTR","DTR","Trạm")</f>
        <v>Trạm</v>
      </c>
      <c r="U348" s="397" t="str">
        <f>IF(Chitieu[[#This Row],[Trạm/DTR]]="DTR",_xlfn.XLOOKUP(Chitieu[[#This Row],[ID NCC]],DS_NCC_DTR[ID NCC],DS_NCC_DTR[Tỉnh cũ]),_xlfn.XLOOKUP(Chitieu[[#This Row],[ID NCC]],Data_TongTram2[ID NCC],Data_TongTram2[Tỉnh cũ]))</f>
        <v>Vĩnh Long</v>
      </c>
    </row>
    <row r="349" spans="1:21" hidden="1" x14ac:dyDescent="0.3">
      <c r="A349" s="211" t="s">
        <v>607</v>
      </c>
      <c r="B349" s="211" t="str">
        <f>IF(Chitieu[[#This Row],[Trạm/DTR]]="DTR","",_xlfn.XLOOKUP(Chitieu[[#This Row],[Trạm/DTR]],Table16[Trạm],Table16[[Admin ]]))</f>
        <v>Phạm Thị Thúy Duy</v>
      </c>
      <c r="C349" s="211" t="str">
        <f>IF(Chitieu[[#This Row],[Trạm/DTR]]="DTR",_xlfn.XLOOKUP(Chitieu[[#This Row],[ID NCC]],DS_NCC_DTR[ID NCC],DS_NCC_DTR[Admin miền]),_xlfn.XLOOKUP(Chitieu[[#This Row],[ID NCC]],Data_TongTram2[ID NCC],Data_TongTram2[Admin Miền]))</f>
        <v>Phạm Thị Thúy Duy</v>
      </c>
      <c r="D349" s="211" t="s">
        <v>914</v>
      </c>
      <c r="E349" s="211" t="str">
        <f>IF(Chitieu[[#This Row],[Trạm/DTR]]="DTR",_xlfn.XLOOKUP(Chitieu[[#This Row],[ID NCC]],DS_NCC_DTR[ID NCC],DS_NCC_DTR[Tên NCC]),_xlfn.XLOOKUP(Chitieu[[#This Row],[ID NCC]],Data_TongTram2[ID NCC],Data_TongTram2[Tên NCC]))</f>
        <v>Nguyễn Văn Thảo</v>
      </c>
      <c r="F349" s="211" t="str">
        <f>Chitieu[[#This Row],[ID NCC]]&amp;Chitieu[[#This Row],[Trạm/DTR]]</f>
        <v>001J3000002HLkBIAWĐồng Lâm</v>
      </c>
      <c r="G349" s="211" t="s">
        <v>81</v>
      </c>
      <c r="H349" s="211" t="str">
        <f>_xlfn.XLOOKUP(Chitieu[[#This Row],[Loại hàng]],Table59[Column1],Table59[Qui đổi])</f>
        <v>PET chai</v>
      </c>
      <c r="K349" s="211">
        <f>SUMIFS(Table10[Sản lượng Tấn],Table10[Ghi chú],Chitieu[[#This Row],[qui đổi ]],Table10[Column1],Chitieu[[#This Row],[Column1]])</f>
        <v>3.7930000000000001</v>
      </c>
      <c r="L349" s="396">
        <f>IFERROR((Chitieu[[#This Row],[Thực hiện]]/Chitieu[[#This Row],[Chỉ tiêu]]),0)</f>
        <v>0</v>
      </c>
      <c r="M349" s="396">
        <f>IFERROR((Chitieu[[#This Row],[Thực hiện]]/Chitieu[[#This Row],[PO]]),0)</f>
        <v>0</v>
      </c>
      <c r="N349" s="397">
        <f>IF(Chitieu[[#This Row],[PO Đạt 90%]]&gt;=90%,1,0)</f>
        <v>0</v>
      </c>
      <c r="O349" s="397">
        <f>IF(COUNTIFS($E$4:E349,E349,$A$4:A349,"Trạm")=1,1,0)</f>
        <v>0</v>
      </c>
      <c r="P349" s="397">
        <f>IF(Chitieu[[#This Row],[PO]]&gt;0,1,0)</f>
        <v>0</v>
      </c>
      <c r="Q349" s="397" t="str">
        <f>_xlfn.XLOOKUP(Chitieu[[#This Row],[Tỉnh]],Table9[Tỉnh cũ],Table9[Giám Sát])</f>
        <v>Phạm Huỳnh Hữu Lộc</v>
      </c>
      <c r="R349" s="397" t="str">
        <f>_xlfn.XLOOKUP(Chitieu[[#This Row],[Tỉnh]],Table9[Tỉnh cũ],Table9[Thị Trường])</f>
        <v>Nguyễn Ngọc Lâm</v>
      </c>
      <c r="S349" s="397" t="str">
        <f>_xlfn.XLOOKUP(Chitieu[[#This Row],[Tỉnh]],Table9[Tỉnh cũ],Table9[Khu vực])</f>
        <v>Miền Tây 2</v>
      </c>
      <c r="T349" s="397" t="str">
        <f>IF(Chitieu[[#This Row],[Trạm/DTR]]="DTR","DTR","Trạm")</f>
        <v>Trạm</v>
      </c>
      <c r="U349" s="397" t="str">
        <f>IF(Chitieu[[#This Row],[Trạm/DTR]]="DTR",_xlfn.XLOOKUP(Chitieu[[#This Row],[ID NCC]],DS_NCC_DTR[ID NCC],DS_NCC_DTR[Tỉnh cũ]),_xlfn.XLOOKUP(Chitieu[[#This Row],[ID NCC]],Data_TongTram2[ID NCC],Data_TongTram2[Tỉnh cũ]))</f>
        <v>Hậu Giang</v>
      </c>
    </row>
    <row r="350" spans="1:21" hidden="1" x14ac:dyDescent="0.3">
      <c r="A350" s="211" t="s">
        <v>607</v>
      </c>
      <c r="B350" s="211" t="str">
        <f>IF(Chitieu[[#This Row],[Trạm/DTR]]="DTR","",_xlfn.XLOOKUP(Chitieu[[#This Row],[Trạm/DTR]],Table16[Trạm],Table16[[Admin ]]))</f>
        <v>Phạm Thị Thúy Duy</v>
      </c>
      <c r="C350" s="211" t="str">
        <f>IF(Chitieu[[#This Row],[Trạm/DTR]]="DTR",_xlfn.XLOOKUP(Chitieu[[#This Row],[ID NCC]],DS_NCC_DTR[ID NCC],DS_NCC_DTR[Admin miền]),_xlfn.XLOOKUP(Chitieu[[#This Row],[ID NCC]],Data_TongTram2[ID NCC],Data_TongTram2[Admin Miền]))</f>
        <v>Phạm Thị Thúy Duy</v>
      </c>
      <c r="D350" s="211" t="s">
        <v>3014</v>
      </c>
      <c r="E350" s="211" t="str">
        <f>IF(Chitieu[[#This Row],[Trạm/DTR]]="DTR",_xlfn.XLOOKUP(Chitieu[[#This Row],[ID NCC]],DS_NCC_DTR[ID NCC],DS_NCC_DTR[Tên NCC]),_xlfn.XLOOKUP(Chitieu[[#This Row],[ID NCC]],Data_TongTram2[ID NCC],Data_TongTram2[Tên NCC]))</f>
        <v>Khánh = Cái Răng</v>
      </c>
      <c r="F350" s="211" t="str">
        <f>Chitieu[[#This Row],[ID NCC]]&amp;Chitieu[[#This Row],[Trạm/DTR]]</f>
        <v>001dc00002xgEWdAAMĐồng Lâm</v>
      </c>
      <c r="G350" s="211" t="s">
        <v>81</v>
      </c>
      <c r="H350" s="211" t="str">
        <f>_xlfn.XLOOKUP(Chitieu[[#This Row],[Loại hàng]],Table59[Column1],Table59[Qui đổi])</f>
        <v>PET chai</v>
      </c>
      <c r="K350" s="211">
        <f>SUMIFS(Table10[Sản lượng Tấn],Table10[Ghi chú],Chitieu[[#This Row],[qui đổi ]],Table10[Column1],Chitieu[[#This Row],[Column1]])</f>
        <v>0.54</v>
      </c>
      <c r="L350" s="396">
        <f>IFERROR((Chitieu[[#This Row],[Thực hiện]]/Chitieu[[#This Row],[Chỉ tiêu]]),0)</f>
        <v>0</v>
      </c>
      <c r="M350" s="396">
        <f>IFERROR((Chitieu[[#This Row],[Thực hiện]]/Chitieu[[#This Row],[PO]]),0)</f>
        <v>0</v>
      </c>
      <c r="N350" s="397">
        <f>IF(Chitieu[[#This Row],[PO Đạt 90%]]&gt;=90%,1,0)</f>
        <v>0</v>
      </c>
      <c r="O350" s="397">
        <f>IF(COUNTIFS($E$4:E350,E350,$A$4:A350,"Trạm")=1,1,0)</f>
        <v>0</v>
      </c>
      <c r="P350" s="397">
        <f>IF(Chitieu[[#This Row],[PO]]&gt;0,1,0)</f>
        <v>0</v>
      </c>
      <c r="Q350" s="397" t="str">
        <f>_xlfn.XLOOKUP(Chitieu[[#This Row],[Tỉnh]],Table9[Tỉnh cũ],Table9[Giám Sát])</f>
        <v>Phạm Huỳnh Hữu Lộc</v>
      </c>
      <c r="R350" s="397" t="str">
        <f>_xlfn.XLOOKUP(Chitieu[[#This Row],[Tỉnh]],Table9[Tỉnh cũ],Table9[Thị Trường])</f>
        <v>Nguyễn Ngọc Lâm</v>
      </c>
      <c r="S350" s="397" t="str">
        <f>_xlfn.XLOOKUP(Chitieu[[#This Row],[Tỉnh]],Table9[Tỉnh cũ],Table9[Khu vực])</f>
        <v>Miền Tây 2</v>
      </c>
      <c r="T350" s="397" t="str">
        <f>IF(Chitieu[[#This Row],[Trạm/DTR]]="DTR","DTR","Trạm")</f>
        <v>Trạm</v>
      </c>
      <c r="U350" s="397" t="str">
        <f>IF(Chitieu[[#This Row],[Trạm/DTR]]="DTR",_xlfn.XLOOKUP(Chitieu[[#This Row],[ID NCC]],DS_NCC_DTR[ID NCC],DS_NCC_DTR[Tỉnh cũ]),_xlfn.XLOOKUP(Chitieu[[#This Row],[ID NCC]],Data_TongTram2[ID NCC],Data_TongTram2[Tỉnh cũ]))</f>
        <v>Cần Thơ</v>
      </c>
    </row>
    <row r="351" spans="1:21" hidden="1" x14ac:dyDescent="0.3">
      <c r="A351" s="211" t="s">
        <v>607</v>
      </c>
      <c r="B351" s="211" t="str">
        <f>IF(Chitieu[[#This Row],[Trạm/DTR]]="DTR","",_xlfn.XLOOKUP(Chitieu[[#This Row],[Trạm/DTR]],Table16[Trạm],Table16[[Admin ]]))</f>
        <v>Phạm Thị Thúy Duy</v>
      </c>
      <c r="C351" s="211" t="str">
        <f>IF(Chitieu[[#This Row],[Trạm/DTR]]="DTR",_xlfn.XLOOKUP(Chitieu[[#This Row],[ID NCC]],DS_NCC_DTR[ID NCC],DS_NCC_DTR[Admin miền]),_xlfn.XLOOKUP(Chitieu[[#This Row],[ID NCC]],Data_TongTram2[ID NCC],Data_TongTram2[Admin Miền]))</f>
        <v>Phạm Thị Thúy Duy</v>
      </c>
      <c r="D351" s="211" t="s">
        <v>928</v>
      </c>
      <c r="E351" s="211" t="str">
        <f>IF(Chitieu[[#This Row],[Trạm/DTR]]="DTR",_xlfn.XLOOKUP(Chitieu[[#This Row],[ID NCC]],DS_NCC_DTR[ID NCC],DS_NCC_DTR[Tên NCC]),_xlfn.XLOOKUP(Chitieu[[#This Row],[ID NCC]],Data_TongTram2[ID NCC],Data_TongTram2[Tên NCC]))</f>
        <v>Anh Lũy Bạc Liêu</v>
      </c>
      <c r="F351" s="211" t="str">
        <f>Chitieu[[#This Row],[ID NCC]]&amp;Chitieu[[#This Row],[Trạm/DTR]]</f>
        <v>001J3000002HLlIIAWĐồng Lâm</v>
      </c>
      <c r="G351" s="211" t="s">
        <v>81</v>
      </c>
      <c r="H351" s="211" t="str">
        <f>_xlfn.XLOOKUP(Chitieu[[#This Row],[Loại hàng]],Table59[Column1],Table59[Qui đổi])</f>
        <v>PET chai</v>
      </c>
      <c r="K351" s="211">
        <f>SUMIFS(Table10[Sản lượng Tấn],Table10[Ghi chú],Chitieu[[#This Row],[qui đổi ]],Table10[Column1],Chitieu[[#This Row],[Column1]])</f>
        <v>4.0339999999999998</v>
      </c>
      <c r="L351" s="396">
        <f>IFERROR((Chitieu[[#This Row],[Thực hiện]]/Chitieu[[#This Row],[Chỉ tiêu]]),0)</f>
        <v>0</v>
      </c>
      <c r="M351" s="396">
        <f>IFERROR((Chitieu[[#This Row],[Thực hiện]]/Chitieu[[#This Row],[PO]]),0)</f>
        <v>0</v>
      </c>
      <c r="N351" s="397">
        <f>IF(Chitieu[[#This Row],[PO Đạt 90%]]&gt;=90%,1,0)</f>
        <v>0</v>
      </c>
      <c r="O351" s="397">
        <f>IF(COUNTIFS($E$4:E351,E351,$A$4:A351,"Trạm")=1,1,0)</f>
        <v>0</v>
      </c>
      <c r="P351" s="397">
        <f>IF(Chitieu[[#This Row],[PO]]&gt;0,1,0)</f>
        <v>0</v>
      </c>
      <c r="Q351" s="397" t="str">
        <f>_xlfn.XLOOKUP(Chitieu[[#This Row],[Tỉnh]],Table9[Tỉnh cũ],Table9[Giám Sát])</f>
        <v>Phạm Huỳnh Hữu Lộc</v>
      </c>
      <c r="R351" s="397" t="str">
        <f>_xlfn.XLOOKUP(Chitieu[[#This Row],[Tỉnh]],Table9[Tỉnh cũ],Table9[Thị Trường])</f>
        <v>Thái Tân Văn</v>
      </c>
      <c r="S351" s="397" t="str">
        <f>_xlfn.XLOOKUP(Chitieu[[#This Row],[Tỉnh]],Table9[Tỉnh cũ],Table9[Khu vực])</f>
        <v>Miền Tây 2</v>
      </c>
      <c r="T351" s="397" t="str">
        <f>IF(Chitieu[[#This Row],[Trạm/DTR]]="DTR","DTR","Trạm")</f>
        <v>Trạm</v>
      </c>
      <c r="U351" s="397" t="str">
        <f>IF(Chitieu[[#This Row],[Trạm/DTR]]="DTR",_xlfn.XLOOKUP(Chitieu[[#This Row],[ID NCC]],DS_NCC_DTR[ID NCC],DS_NCC_DTR[Tỉnh cũ]),_xlfn.XLOOKUP(Chitieu[[#This Row],[ID NCC]],Data_TongTram2[ID NCC],Data_TongTram2[Tỉnh cũ]))</f>
        <v>Bạc Liêu</v>
      </c>
    </row>
    <row r="352" spans="1:21" ht="14.5" hidden="1" x14ac:dyDescent="0.35">
      <c r="A352" s="211" t="s">
        <v>607</v>
      </c>
      <c r="B352" s="211" t="str">
        <f>IF(Chitieu[[#This Row],[Trạm/DTR]]="DTR","",_xlfn.XLOOKUP(Chitieu[[#This Row],[Trạm/DTR]],Table16[Trạm],Table16[[Admin ]]))</f>
        <v>Phạm Thị Thúy Duy</v>
      </c>
      <c r="C352" s="211" t="str">
        <f>IF(Chitieu[[#This Row],[Trạm/DTR]]="DTR",_xlfn.XLOOKUP(Chitieu[[#This Row],[ID NCC]],DS_NCC_DTR[ID NCC],DS_NCC_DTR[Admin miền]),_xlfn.XLOOKUP(Chitieu[[#This Row],[ID NCC]],Data_TongTram2[ID NCC],Data_TongTram2[Admin Miền]))</f>
        <v>Phạm Thị Thúy Duy</v>
      </c>
      <c r="D352" s="211" t="s">
        <v>1140</v>
      </c>
      <c r="E352" s="211" t="str">
        <f>IF(Chitieu[[#This Row],[Trạm/DTR]]="DTR",_xlfn.XLOOKUP(Chitieu[[#This Row],[ID NCC]],DS_NCC_DTR[ID NCC],DS_NCC_DTR[Tên NCC]),_xlfn.XLOOKUP(Chitieu[[#This Row],[ID NCC]],Data_TongTram2[ID NCC],Data_TongTram2[Tên NCC]))</f>
        <v>Anh Sang Sóc Trăng</v>
      </c>
      <c r="F352" s="211" t="str">
        <f>Chitieu[[#This Row],[ID NCC]]&amp;Chitieu[[#This Row],[Trạm/DTR]]</f>
        <v>001J3000002HjI9IAKĐồng Lâm</v>
      </c>
      <c r="G352" s="211" t="s">
        <v>81</v>
      </c>
      <c r="H352" s="211" t="str">
        <f>_xlfn.XLOOKUP(Chitieu[[#This Row],[Loại hàng]],Table59[Column1],Table59[Qui đổi])</f>
        <v>PET chai</v>
      </c>
      <c r="K352" s="211">
        <f>SUMIFS(Table10[Sản lượng Tấn],Table10[Ghi chú],Chitieu[[#This Row],[qui đổi ]],Table10[Column1],Chitieu[[#This Row],[Column1]])</f>
        <v>2.27</v>
      </c>
      <c r="L352" s="396">
        <f>IFERROR((Chitieu[[#This Row],[Thực hiện]]/Chitieu[[#This Row],[Chỉ tiêu]]),0)</f>
        <v>0</v>
      </c>
      <c r="M352" s="396">
        <f>IFERROR((Chitieu[[#This Row],[Thực hiện]]/Chitieu[[#This Row],[PO]]),0)</f>
        <v>0</v>
      </c>
      <c r="N352" s="397">
        <f>IF(Chitieu[[#This Row],[PO Đạt 90%]]&gt;=90%,1,0)</f>
        <v>0</v>
      </c>
      <c r="O352" s="43">
        <f>IF(COUNTIFS($E$4:E404,E352,$A$4:A404,"Trạm")=1,1,0)</f>
        <v>0</v>
      </c>
      <c r="P352" s="397">
        <f>IF(Chitieu[[#This Row],[PO]]&gt;0,1,0)</f>
        <v>0</v>
      </c>
      <c r="Q352" s="397" t="str">
        <f>_xlfn.XLOOKUP(Chitieu[[#This Row],[Tỉnh]],Table9[Tỉnh cũ],Table9[Giám Sát])</f>
        <v>Phạm Huỳnh Hữu Lộc</v>
      </c>
      <c r="R352" s="397" t="str">
        <f>_xlfn.XLOOKUP(Chitieu[[#This Row],[Tỉnh]],Table9[Tỉnh cũ],Table9[Thị Trường])</f>
        <v>Nguyễn Ngọc Lâm</v>
      </c>
      <c r="S352" s="397" t="str">
        <f>_xlfn.XLOOKUP(Chitieu[[#This Row],[Tỉnh]],Table9[Tỉnh cũ],Table9[Khu vực])</f>
        <v>Miền Tây 2</v>
      </c>
      <c r="T352" s="397" t="str">
        <f>IF(Chitieu[[#This Row],[Trạm/DTR]]="DTR","DTR","Trạm")</f>
        <v>Trạm</v>
      </c>
      <c r="U352" s="397" t="str">
        <f>IF(Chitieu[[#This Row],[Trạm/DTR]]="DTR",_xlfn.XLOOKUP(Chitieu[[#This Row],[ID NCC]],DS_NCC_DTR[ID NCC],DS_NCC_DTR[Tỉnh cũ]),_xlfn.XLOOKUP(Chitieu[[#This Row],[ID NCC]],Data_TongTram2[ID NCC],Data_TongTram2[Tỉnh cũ]))</f>
        <v>Sóc Trăng</v>
      </c>
    </row>
    <row r="353" spans="1:21" hidden="1" x14ac:dyDescent="0.3">
      <c r="A353" s="211" t="s">
        <v>608</v>
      </c>
      <c r="B353" s="211" t="str">
        <f>IF(Chitieu[[#This Row],[Trạm/DTR]]="DTR","",_xlfn.XLOOKUP(Chitieu[[#This Row],[Trạm/DTR]],Table16[Trạm],Table16[[Admin ]]))</f>
        <v>Nguyễn Thị Ngọc Bích</v>
      </c>
      <c r="C353" s="211" t="str">
        <f>IF(Chitieu[[#This Row],[Trạm/DTR]]="DTR",_xlfn.XLOOKUP(Chitieu[[#This Row],[ID NCC]],DS_NCC_DTR[ID NCC],DS_NCC_DTR[Admin miền]),_xlfn.XLOOKUP(Chitieu[[#This Row],[ID NCC]],Data_TongTram2[ID NCC],Data_TongTram2[Admin Miền]))</f>
        <v>Phạm Thị Thúy Duy</v>
      </c>
      <c r="D353" s="211" t="s">
        <v>786</v>
      </c>
      <c r="E353" s="211" t="str">
        <f>IF(Chitieu[[#This Row],[Trạm/DTR]]="DTR",_xlfn.XLOOKUP(Chitieu[[#This Row],[ID NCC]],DS_NCC_DTR[ID NCC],DS_NCC_DTR[Tên NCC]),_xlfn.XLOOKUP(Chitieu[[#This Row],[ID NCC]],Data_TongTram2[ID NCC],Data_TongTram2[Tên NCC]))</f>
        <v>Anh Tâm Mỏ Cày</v>
      </c>
      <c r="F353" s="211" t="str">
        <f>Chitieu[[#This Row],[ID NCC]]&amp;Chitieu[[#This Row],[Trạm/DTR]]</f>
        <v>001J3000002HLyRIAWKhánh Nga</v>
      </c>
      <c r="G353" s="211" t="s">
        <v>81</v>
      </c>
      <c r="H353" s="211" t="str">
        <f>_xlfn.XLOOKUP(Chitieu[[#This Row],[Loại hàng]],Table59[Column1],Table59[Qui đổi])</f>
        <v>PET chai</v>
      </c>
      <c r="K353" s="211">
        <f>SUMIFS(Table10[Sản lượng Tấn],Table10[Ghi chú],Chitieu[[#This Row],[qui đổi ]],Table10[Column1],Chitieu[[#This Row],[Column1]])</f>
        <v>3.9979999999999998</v>
      </c>
      <c r="L353" s="396">
        <f>IFERROR((Chitieu[[#This Row],[Thực hiện]]/Chitieu[[#This Row],[Chỉ tiêu]]),0)</f>
        <v>0</v>
      </c>
      <c r="M353" s="396">
        <f>IFERROR((Chitieu[[#This Row],[Thực hiện]]/Chitieu[[#This Row],[PO]]),0)</f>
        <v>0</v>
      </c>
      <c r="N353" s="397">
        <f>IF(Chitieu[[#This Row],[PO Đạt 90%]]&gt;=90%,1,0)</f>
        <v>0</v>
      </c>
      <c r="O353" s="397">
        <f>IF(COUNTIFS($E$4:E353,E353,$A$4:A353,"Trạm")=1,1,0)</f>
        <v>0</v>
      </c>
      <c r="P353" s="397">
        <f>IF(Chitieu[[#This Row],[PO]]&gt;0,1,0)</f>
        <v>0</v>
      </c>
      <c r="Q353" s="397" t="str">
        <f>_xlfn.XLOOKUP(Chitieu[[#This Row],[Tỉnh]],Table9[Tỉnh cũ],Table9[Giám Sát])</f>
        <v>Phạm Huỳnh Hữu Lộc</v>
      </c>
      <c r="R353" s="397" t="str">
        <f>_xlfn.XLOOKUP(Chitieu[[#This Row],[Tỉnh]],Table9[Tỉnh cũ],Table9[Thị Trường])</f>
        <v>Lê Quốc Việt</v>
      </c>
      <c r="S353" s="397" t="str">
        <f>_xlfn.XLOOKUP(Chitieu[[#This Row],[Tỉnh]],Table9[Tỉnh cũ],Table9[Khu vực])</f>
        <v>Miền Tây 2</v>
      </c>
      <c r="T353" s="397" t="str">
        <f>IF(Chitieu[[#This Row],[Trạm/DTR]]="DTR","DTR","Trạm")</f>
        <v>Trạm</v>
      </c>
      <c r="U353" s="397" t="str">
        <f>IF(Chitieu[[#This Row],[Trạm/DTR]]="DTR",_xlfn.XLOOKUP(Chitieu[[#This Row],[ID NCC]],DS_NCC_DTR[ID NCC],DS_NCC_DTR[Tỉnh cũ]),_xlfn.XLOOKUP(Chitieu[[#This Row],[ID NCC]],Data_TongTram2[ID NCC],Data_TongTram2[Tỉnh cũ]))</f>
        <v>Bến Tre</v>
      </c>
    </row>
    <row r="354" spans="1:21" hidden="1" x14ac:dyDescent="0.3">
      <c r="A354" s="211" t="s">
        <v>608</v>
      </c>
      <c r="B354" s="211" t="str">
        <f>IF(Chitieu[[#This Row],[Trạm/DTR]]="DTR","",_xlfn.XLOOKUP(Chitieu[[#This Row],[Trạm/DTR]],Table16[Trạm],Table16[[Admin ]]))</f>
        <v>Nguyễn Thị Ngọc Bích</v>
      </c>
      <c r="C354" s="211" t="str">
        <f>IF(Chitieu[[#This Row],[Trạm/DTR]]="DTR",_xlfn.XLOOKUP(Chitieu[[#This Row],[ID NCC]],DS_NCC_DTR[ID NCC],DS_NCC_DTR[Admin miền]),_xlfn.XLOOKUP(Chitieu[[#This Row],[ID NCC]],Data_TongTram2[ID NCC],Data_TongTram2[Admin Miền]))</f>
        <v>Phạm Thị Thúy Duy</v>
      </c>
      <c r="D354" s="211" t="s">
        <v>2219</v>
      </c>
      <c r="E354" s="211" t="str">
        <f>IF(Chitieu[[#This Row],[Trạm/DTR]]="DTR",_xlfn.XLOOKUP(Chitieu[[#This Row],[ID NCC]],DS_NCC_DTR[ID NCC],DS_NCC_DTR[Tên NCC]),_xlfn.XLOOKUP(Chitieu[[#This Row],[ID NCC]],Data_TongTram2[ID NCC],Data_TongTram2[Tên NCC]))</f>
        <v>Anh Quyền Long Định</v>
      </c>
      <c r="F354" s="211" t="str">
        <f>Chitieu[[#This Row],[ID NCC]]&amp;Chitieu[[#This Row],[Trạm/DTR]]</f>
        <v>001dc00002WzC2QAAVKhánh Nga</v>
      </c>
      <c r="G354" s="211" t="s">
        <v>81</v>
      </c>
      <c r="H354" s="211" t="str">
        <f>_xlfn.XLOOKUP(Chitieu[[#This Row],[Loại hàng]],Table59[Column1],Table59[Qui đổi])</f>
        <v>PET chai</v>
      </c>
      <c r="K354" s="211">
        <f>SUMIFS(Table10[Sản lượng Tấn],Table10[Ghi chú],Chitieu[[#This Row],[qui đổi ]],Table10[Column1],Chitieu[[#This Row],[Column1]])</f>
        <v>0.20499999999999999</v>
      </c>
      <c r="L354" s="396">
        <f>IFERROR((Chitieu[[#This Row],[Thực hiện]]/Chitieu[[#This Row],[Chỉ tiêu]]),0)</f>
        <v>0</v>
      </c>
      <c r="M354" s="396">
        <f>IFERROR((Chitieu[[#This Row],[Thực hiện]]/Chitieu[[#This Row],[PO]]),0)</f>
        <v>0</v>
      </c>
      <c r="N354" s="397">
        <f>IF(Chitieu[[#This Row],[PO Đạt 90%]]&gt;=90%,1,0)</f>
        <v>0</v>
      </c>
      <c r="O354" s="397">
        <f>IF(COUNTIFS($E$4:E354,E354,$A$4:A354,"Trạm")=1,1,0)</f>
        <v>0</v>
      </c>
      <c r="P354" s="397">
        <f>IF(Chitieu[[#This Row],[PO]]&gt;0,1,0)</f>
        <v>0</v>
      </c>
      <c r="Q354" s="397" t="str">
        <f>_xlfn.XLOOKUP(Chitieu[[#This Row],[Tỉnh]],Table9[Tỉnh cũ],Table9[Giám Sát])</f>
        <v>Nguyễn Thành Dân</v>
      </c>
      <c r="R354" s="397" t="str">
        <f>_xlfn.XLOOKUP(Chitieu[[#This Row],[Tỉnh]],Table9[Tỉnh cũ],Table9[Thị Trường])</f>
        <v>Lâm Đỗ Anh Hào</v>
      </c>
      <c r="S354" s="397" t="str">
        <f>_xlfn.XLOOKUP(Chitieu[[#This Row],[Tỉnh]],Table9[Tỉnh cũ],Table9[Khu vực])</f>
        <v>Miền Tây 1</v>
      </c>
      <c r="T354" s="397" t="str">
        <f>IF(Chitieu[[#This Row],[Trạm/DTR]]="DTR","DTR","Trạm")</f>
        <v>Trạm</v>
      </c>
      <c r="U354" s="397" t="str">
        <f>IF(Chitieu[[#This Row],[Trạm/DTR]]="DTR",_xlfn.XLOOKUP(Chitieu[[#This Row],[ID NCC]],DS_NCC_DTR[ID NCC],DS_NCC_DTR[Tỉnh cũ]),_xlfn.XLOOKUP(Chitieu[[#This Row],[ID NCC]],Data_TongTram2[ID NCC],Data_TongTram2[Tỉnh cũ]))</f>
        <v>Tiền Giang</v>
      </c>
    </row>
    <row r="355" spans="1:21" hidden="1" x14ac:dyDescent="0.3">
      <c r="A355" s="211" t="s">
        <v>608</v>
      </c>
      <c r="B355" s="211" t="str">
        <f>IF(Chitieu[[#This Row],[Trạm/DTR]]="DTR","",_xlfn.XLOOKUP(Chitieu[[#This Row],[Trạm/DTR]],Table16[Trạm],Table16[[Admin ]]))</f>
        <v>Nguyễn Thị Ngọc Bích</v>
      </c>
      <c r="C355" s="211" t="str">
        <f>IF(Chitieu[[#This Row],[Trạm/DTR]]="DTR",_xlfn.XLOOKUP(Chitieu[[#This Row],[ID NCC]],DS_NCC_DTR[ID NCC],DS_NCC_DTR[Admin miền]),_xlfn.XLOOKUP(Chitieu[[#This Row],[ID NCC]],Data_TongTram2[ID NCC],Data_TongTram2[Admin Miền]))</f>
        <v>Phạm Thị Thúy Duy</v>
      </c>
      <c r="D355" s="211" t="s">
        <v>1645</v>
      </c>
      <c r="E355" s="211" t="str">
        <f>IF(Chitieu[[#This Row],[Trạm/DTR]]="DTR",_xlfn.XLOOKUP(Chitieu[[#This Row],[ID NCC]],DS_NCC_DTR[ID NCC],DS_NCC_DTR[Tên NCC]),_xlfn.XLOOKUP(Chitieu[[#This Row],[ID NCC]],Data_TongTram2[ID NCC],Data_TongTram2[Tên NCC]))</f>
        <v>Anh Vũ Giồng Trôm</v>
      </c>
      <c r="F355" s="211" t="str">
        <f>Chitieu[[#This Row],[ID NCC]]&amp;Chitieu[[#This Row],[Trạm/DTR]]</f>
        <v>001J3000002HLmXIAWKhánh Nga</v>
      </c>
      <c r="G355" s="211" t="s">
        <v>81</v>
      </c>
      <c r="H355" s="211" t="str">
        <f>_xlfn.XLOOKUP(Chitieu[[#This Row],[Loại hàng]],Table59[Column1],Table59[Qui đổi])</f>
        <v>PET chai</v>
      </c>
      <c r="K355" s="211">
        <f>SUMIFS(Table10[Sản lượng Tấn],Table10[Ghi chú],Chitieu[[#This Row],[qui đổi ]],Table10[Column1],Chitieu[[#This Row],[Column1]])</f>
        <v>3.2720000000000002</v>
      </c>
      <c r="L355" s="396">
        <f>IFERROR((Chitieu[[#This Row],[Thực hiện]]/Chitieu[[#This Row],[Chỉ tiêu]]),0)</f>
        <v>0</v>
      </c>
      <c r="M355" s="396">
        <f>IFERROR((Chitieu[[#This Row],[Thực hiện]]/Chitieu[[#This Row],[PO]]),0)</f>
        <v>0</v>
      </c>
      <c r="N355" s="397">
        <f>IF(Chitieu[[#This Row],[PO Đạt 90%]]&gt;=90%,1,0)</f>
        <v>0</v>
      </c>
      <c r="O355" s="397">
        <f>IF(COUNTIFS($E$4:E355,E355,$A$4:A355,"Trạm")=1,1,0)</f>
        <v>0</v>
      </c>
      <c r="P355" s="397">
        <f>IF(Chitieu[[#This Row],[PO]]&gt;0,1,0)</f>
        <v>0</v>
      </c>
      <c r="Q355" s="397" t="str">
        <f>_xlfn.XLOOKUP(Chitieu[[#This Row],[Tỉnh]],Table9[Tỉnh cũ],Table9[Giám Sát])</f>
        <v>Phạm Huỳnh Hữu Lộc</v>
      </c>
      <c r="R355" s="397" t="str">
        <f>_xlfn.XLOOKUP(Chitieu[[#This Row],[Tỉnh]],Table9[Tỉnh cũ],Table9[Thị Trường])</f>
        <v>Lê Quốc Việt</v>
      </c>
      <c r="S355" s="397" t="str">
        <f>_xlfn.XLOOKUP(Chitieu[[#This Row],[Tỉnh]],Table9[Tỉnh cũ],Table9[Khu vực])</f>
        <v>Miền Tây 2</v>
      </c>
      <c r="T355" s="397" t="str">
        <f>IF(Chitieu[[#This Row],[Trạm/DTR]]="DTR","DTR","Trạm")</f>
        <v>Trạm</v>
      </c>
      <c r="U355" s="397" t="str">
        <f>IF(Chitieu[[#This Row],[Trạm/DTR]]="DTR",_xlfn.XLOOKUP(Chitieu[[#This Row],[ID NCC]],DS_NCC_DTR[ID NCC],DS_NCC_DTR[Tỉnh cũ]),_xlfn.XLOOKUP(Chitieu[[#This Row],[ID NCC]],Data_TongTram2[ID NCC],Data_TongTram2[Tỉnh cũ]))</f>
        <v>Bến Tre</v>
      </c>
    </row>
    <row r="356" spans="1:21" hidden="1" x14ac:dyDescent="0.3">
      <c r="A356" s="211" t="s">
        <v>608</v>
      </c>
      <c r="B356" s="211" t="str">
        <f>IF(Chitieu[[#This Row],[Trạm/DTR]]="DTR","",_xlfn.XLOOKUP(Chitieu[[#This Row],[Trạm/DTR]],Table16[Trạm],Table16[[Admin ]]))</f>
        <v>Nguyễn Thị Ngọc Bích</v>
      </c>
      <c r="C356" s="211" t="str">
        <f>IF(Chitieu[[#This Row],[Trạm/DTR]]="DTR",_xlfn.XLOOKUP(Chitieu[[#This Row],[ID NCC]],DS_NCC_DTR[ID NCC],DS_NCC_DTR[Admin miền]),_xlfn.XLOOKUP(Chitieu[[#This Row],[ID NCC]],Data_TongTram2[ID NCC],Data_TongTram2[Admin Miền]))</f>
        <v>Phạm Thị Thúy Duy</v>
      </c>
      <c r="D356" s="211" t="s">
        <v>482</v>
      </c>
      <c r="E356" s="211" t="str">
        <f>IF(Chitieu[[#This Row],[Trạm/DTR]]="DTR",_xlfn.XLOOKUP(Chitieu[[#This Row],[ID NCC]],DS_NCC_DTR[ID NCC],DS_NCC_DTR[Tên NCC]),_xlfn.XLOOKUP(Chitieu[[#This Row],[ID NCC]],Data_TongTram2[ID NCC],Data_TongTram2[Tên NCC]))</f>
        <v>Chị Hạnh Châu Thành</v>
      </c>
      <c r="F356" s="211" t="str">
        <f>Chitieu[[#This Row],[ID NCC]]&amp;Chitieu[[#This Row],[Trạm/DTR]]</f>
        <v>001dc00000mD7srAACKhánh Nga</v>
      </c>
      <c r="G356" s="211" t="s">
        <v>81</v>
      </c>
      <c r="H356" s="211" t="str">
        <f>_xlfn.XLOOKUP(Chitieu[[#This Row],[Loại hàng]],Table59[Column1],Table59[Qui đổi])</f>
        <v>PET chai</v>
      </c>
      <c r="K356" s="211">
        <f>SUMIFS(Table10[Sản lượng Tấn],Table10[Ghi chú],Chitieu[[#This Row],[qui đổi ]],Table10[Column1],Chitieu[[#This Row],[Column1]])</f>
        <v>0.49399999999999999</v>
      </c>
      <c r="L356" s="396">
        <f>IFERROR((Chitieu[[#This Row],[Thực hiện]]/Chitieu[[#This Row],[Chỉ tiêu]]),0)</f>
        <v>0</v>
      </c>
      <c r="M356" s="396">
        <f>IFERROR((Chitieu[[#This Row],[Thực hiện]]/Chitieu[[#This Row],[PO]]),0)</f>
        <v>0</v>
      </c>
      <c r="N356" s="397">
        <f>IF(Chitieu[[#This Row],[PO Đạt 90%]]&gt;=90%,1,0)</f>
        <v>0</v>
      </c>
      <c r="O356" s="397">
        <f>IF(COUNTIFS($E$4:E356,E356,$A$4:A356,"Trạm")=1,1,0)</f>
        <v>0</v>
      </c>
      <c r="P356" s="397">
        <f>IF(Chitieu[[#This Row],[PO]]&gt;0,1,0)</f>
        <v>0</v>
      </c>
      <c r="Q356" s="397" t="str">
        <f>_xlfn.XLOOKUP(Chitieu[[#This Row],[Tỉnh]],Table9[Tỉnh cũ],Table9[Giám Sát])</f>
        <v>Nguyễn Thành Dân</v>
      </c>
      <c r="R356" s="397" t="str">
        <f>_xlfn.XLOOKUP(Chitieu[[#This Row],[Tỉnh]],Table9[Tỉnh cũ],Table9[Thị Trường])</f>
        <v>Lâm Đỗ Anh Hào</v>
      </c>
      <c r="S356" s="397" t="str">
        <f>_xlfn.XLOOKUP(Chitieu[[#This Row],[Tỉnh]],Table9[Tỉnh cũ],Table9[Khu vực])</f>
        <v>Miền Tây 1</v>
      </c>
      <c r="T356" s="397" t="str">
        <f>IF(Chitieu[[#This Row],[Trạm/DTR]]="DTR","DTR","Trạm")</f>
        <v>Trạm</v>
      </c>
      <c r="U356" s="397" t="str">
        <f>IF(Chitieu[[#This Row],[Trạm/DTR]]="DTR",_xlfn.XLOOKUP(Chitieu[[#This Row],[ID NCC]],DS_NCC_DTR[ID NCC],DS_NCC_DTR[Tỉnh cũ]),_xlfn.XLOOKUP(Chitieu[[#This Row],[ID NCC]],Data_TongTram2[ID NCC],Data_TongTram2[Tỉnh cũ]))</f>
        <v>Tiền Giang</v>
      </c>
    </row>
    <row r="357" spans="1:21" hidden="1" x14ac:dyDescent="0.3">
      <c r="A357" s="211" t="s">
        <v>608</v>
      </c>
      <c r="B357" s="211" t="str">
        <f>IF(Chitieu[[#This Row],[Trạm/DTR]]="DTR","",_xlfn.XLOOKUP(Chitieu[[#This Row],[Trạm/DTR]],Table16[Trạm],Table16[[Admin ]]))</f>
        <v>Nguyễn Thị Ngọc Bích</v>
      </c>
      <c r="C357" s="211" t="str">
        <f>IF(Chitieu[[#This Row],[Trạm/DTR]]="DTR",_xlfn.XLOOKUP(Chitieu[[#This Row],[ID NCC]],DS_NCC_DTR[ID NCC],DS_NCC_DTR[Admin miền]),_xlfn.XLOOKUP(Chitieu[[#This Row],[ID NCC]],Data_TongTram2[ID NCC],Data_TongTram2[Admin Miền]))</f>
        <v>Phạm Thị Thúy Duy</v>
      </c>
      <c r="D357" s="211" t="s">
        <v>668</v>
      </c>
      <c r="E357" s="211" t="str">
        <f>IF(Chitieu[[#This Row],[Trạm/DTR]]="DTR",_xlfn.XLOOKUP(Chitieu[[#This Row],[ID NCC]],DS_NCC_DTR[ID NCC],DS_NCC_DTR[Tên NCC]),_xlfn.XLOOKUP(Chitieu[[#This Row],[ID NCC]],Data_TongTram2[ID NCC],Data_TongTram2[Tên NCC]))</f>
        <v>Anh Kim Bình Đức</v>
      </c>
      <c r="F357" s="211" t="str">
        <f>Chitieu[[#This Row],[ID NCC]]&amp;Chitieu[[#This Row],[Trạm/DTR]]</f>
        <v>001J3000002HLprIAGKhánh Nga</v>
      </c>
      <c r="G357" s="211" t="s">
        <v>81</v>
      </c>
      <c r="H357" s="211" t="str">
        <f>_xlfn.XLOOKUP(Chitieu[[#This Row],[Loại hàng]],Table59[Column1],Table59[Qui đổi])</f>
        <v>PET chai</v>
      </c>
      <c r="K357" s="211">
        <f>SUMIFS(Table10[Sản lượng Tấn],Table10[Ghi chú],Chitieu[[#This Row],[qui đổi ]],Table10[Column1],Chitieu[[#This Row],[Column1]])</f>
        <v>0.54400000000000004</v>
      </c>
      <c r="L357" s="396">
        <f>IFERROR((Chitieu[[#This Row],[Thực hiện]]/Chitieu[[#This Row],[Chỉ tiêu]]),0)</f>
        <v>0</v>
      </c>
      <c r="M357" s="396">
        <f>IFERROR((Chitieu[[#This Row],[Thực hiện]]/Chitieu[[#This Row],[PO]]),0)</f>
        <v>0</v>
      </c>
      <c r="N357" s="397">
        <f>IF(Chitieu[[#This Row],[PO Đạt 90%]]&gt;=90%,1,0)</f>
        <v>0</v>
      </c>
      <c r="O357" s="397">
        <f>IF(COUNTIFS($E$4:E357,E357,$A$4:A357,"Trạm")=1,1,0)</f>
        <v>0</v>
      </c>
      <c r="P357" s="397">
        <f>IF(Chitieu[[#This Row],[PO]]&gt;0,1,0)</f>
        <v>0</v>
      </c>
      <c r="Q357" s="397" t="str">
        <f>_xlfn.XLOOKUP(Chitieu[[#This Row],[Tỉnh]],Table9[Tỉnh cũ],Table9[Giám Sát])</f>
        <v>Nguyễn Thành Dân</v>
      </c>
      <c r="R357" s="397" t="str">
        <f>_xlfn.XLOOKUP(Chitieu[[#This Row],[Tỉnh]],Table9[Tỉnh cũ],Table9[Thị Trường])</f>
        <v>Lâm Đỗ Anh Hào</v>
      </c>
      <c r="S357" s="397" t="str">
        <f>_xlfn.XLOOKUP(Chitieu[[#This Row],[Tỉnh]],Table9[Tỉnh cũ],Table9[Khu vực])</f>
        <v>Miền Tây 1</v>
      </c>
      <c r="T357" s="397" t="str">
        <f>IF(Chitieu[[#This Row],[Trạm/DTR]]="DTR","DTR","Trạm")</f>
        <v>Trạm</v>
      </c>
      <c r="U357" s="397" t="str">
        <f>IF(Chitieu[[#This Row],[Trạm/DTR]]="DTR",_xlfn.XLOOKUP(Chitieu[[#This Row],[ID NCC]],DS_NCC_DTR[ID NCC],DS_NCC_DTR[Tỉnh cũ]),_xlfn.XLOOKUP(Chitieu[[#This Row],[ID NCC]],Data_TongTram2[ID NCC],Data_TongTram2[Tỉnh cũ]))</f>
        <v>Tiền Giang</v>
      </c>
    </row>
    <row r="358" spans="1:21" hidden="1" x14ac:dyDescent="0.3">
      <c r="A358" s="211" t="s">
        <v>608</v>
      </c>
      <c r="B358" s="211" t="str">
        <f>IF(Chitieu[[#This Row],[Trạm/DTR]]="DTR","",_xlfn.XLOOKUP(Chitieu[[#This Row],[Trạm/DTR]],Table16[Trạm],Table16[[Admin ]]))</f>
        <v>Nguyễn Thị Ngọc Bích</v>
      </c>
      <c r="C358" s="211" t="str">
        <f>IF(Chitieu[[#This Row],[Trạm/DTR]]="DTR",_xlfn.XLOOKUP(Chitieu[[#This Row],[ID NCC]],DS_NCC_DTR[ID NCC],DS_NCC_DTR[Admin miền]),_xlfn.XLOOKUP(Chitieu[[#This Row],[ID NCC]],Data_TongTram2[ID NCC],Data_TongTram2[Admin Miền]))</f>
        <v>Phạm Thị Thúy Duy</v>
      </c>
      <c r="D358" s="211" t="s">
        <v>907</v>
      </c>
      <c r="E358" s="211" t="str">
        <f>IF(Chitieu[[#This Row],[Trạm/DTR]]="DTR",_xlfn.XLOOKUP(Chitieu[[#This Row],[ID NCC]],DS_NCC_DTR[ID NCC],DS_NCC_DTR[Tên NCC]),_xlfn.XLOOKUP(Chitieu[[#This Row],[ID NCC]],Data_TongTram2[ID NCC],Data_TongTram2[Tên NCC]))</f>
        <v>Chị Mười Bến Tre</v>
      </c>
      <c r="F358" s="211" t="str">
        <f>Chitieu[[#This Row],[ID NCC]]&amp;Chitieu[[#This Row],[Trạm/DTR]]</f>
        <v>001J3000002HLmZIAWKhánh Nga</v>
      </c>
      <c r="G358" s="211" t="s">
        <v>81</v>
      </c>
      <c r="H358" s="211" t="str">
        <f>_xlfn.XLOOKUP(Chitieu[[#This Row],[Loại hàng]],Table59[Column1],Table59[Qui đổi])</f>
        <v>PET chai</v>
      </c>
      <c r="K358" s="211">
        <f>SUMIFS(Table10[Sản lượng Tấn],Table10[Ghi chú],Chitieu[[#This Row],[qui đổi ]],Table10[Column1],Chitieu[[#This Row],[Column1]])</f>
        <v>0.33500000000000002</v>
      </c>
      <c r="L358" s="396">
        <f>IFERROR((Chitieu[[#This Row],[Thực hiện]]/Chitieu[[#This Row],[Chỉ tiêu]]),0)</f>
        <v>0</v>
      </c>
      <c r="M358" s="396">
        <f>IFERROR((Chitieu[[#This Row],[Thực hiện]]/Chitieu[[#This Row],[PO]]),0)</f>
        <v>0</v>
      </c>
      <c r="N358" s="397">
        <f>IF(Chitieu[[#This Row],[PO Đạt 90%]]&gt;=90%,1,0)</f>
        <v>0</v>
      </c>
      <c r="O358" s="397">
        <f>IF(COUNTIFS($E$4:E358,E358,$A$4:A358,"Trạm")=1,1,0)</f>
        <v>0</v>
      </c>
      <c r="P358" s="397">
        <f>IF(Chitieu[[#This Row],[PO]]&gt;0,1,0)</f>
        <v>0</v>
      </c>
      <c r="Q358" s="397" t="str">
        <f>_xlfn.XLOOKUP(Chitieu[[#This Row],[Tỉnh]],Table9[Tỉnh cũ],Table9[Giám Sát])</f>
        <v>Phạm Huỳnh Hữu Lộc</v>
      </c>
      <c r="R358" s="397" t="str">
        <f>_xlfn.XLOOKUP(Chitieu[[#This Row],[Tỉnh]],Table9[Tỉnh cũ],Table9[Thị Trường])</f>
        <v>Lê Quốc Việt</v>
      </c>
      <c r="S358" s="397" t="str">
        <f>_xlfn.XLOOKUP(Chitieu[[#This Row],[Tỉnh]],Table9[Tỉnh cũ],Table9[Khu vực])</f>
        <v>Miền Tây 2</v>
      </c>
      <c r="T358" s="397" t="str">
        <f>IF(Chitieu[[#This Row],[Trạm/DTR]]="DTR","DTR","Trạm")</f>
        <v>Trạm</v>
      </c>
      <c r="U358" s="397" t="str">
        <f>IF(Chitieu[[#This Row],[Trạm/DTR]]="DTR",_xlfn.XLOOKUP(Chitieu[[#This Row],[ID NCC]],DS_NCC_DTR[ID NCC],DS_NCC_DTR[Tỉnh cũ]),_xlfn.XLOOKUP(Chitieu[[#This Row],[ID NCC]],Data_TongTram2[ID NCC],Data_TongTram2[Tỉnh cũ]))</f>
        <v>Bến Tre</v>
      </c>
    </row>
    <row r="359" spans="1:21" hidden="1" x14ac:dyDescent="0.3">
      <c r="A359" s="211" t="s">
        <v>608</v>
      </c>
      <c r="B359" s="211" t="str">
        <f>IF(Chitieu[[#This Row],[Trạm/DTR]]="DTR","",_xlfn.XLOOKUP(Chitieu[[#This Row],[Trạm/DTR]],Table16[Trạm],Table16[[Admin ]]))</f>
        <v>Nguyễn Thị Ngọc Bích</v>
      </c>
      <c r="C359" s="211" t="str">
        <f>IF(Chitieu[[#This Row],[Trạm/DTR]]="DTR",_xlfn.XLOOKUP(Chitieu[[#This Row],[ID NCC]],DS_NCC_DTR[ID NCC],DS_NCC_DTR[Admin miền]),_xlfn.XLOOKUP(Chitieu[[#This Row],[ID NCC]],Data_TongTram2[ID NCC],Data_TongTram2[Admin Miền]))</f>
        <v>Phạm Thị Thúy Duy</v>
      </c>
      <c r="D359" s="211" t="s">
        <v>2248</v>
      </c>
      <c r="E359" s="211" t="str">
        <f>IF(Chitieu[[#This Row],[Trạm/DTR]]="DTR",_xlfn.XLOOKUP(Chitieu[[#This Row],[ID NCC]],DS_NCC_DTR[ID NCC],DS_NCC_DTR[Tên NCC]),_xlfn.XLOOKUP(Chitieu[[#This Row],[ID NCC]],Data_TongTram2[ID NCC],Data_TongTram2[Tên NCC]))</f>
        <v>Chị Lệ Long Hưng</v>
      </c>
      <c r="F359" s="211" t="str">
        <f>Chitieu[[#This Row],[ID NCC]]&amp;Chitieu[[#This Row],[Trạm/DTR]]</f>
        <v>001dc00002hEC17AAGKhánh Nga</v>
      </c>
      <c r="G359" s="211" t="s">
        <v>81</v>
      </c>
      <c r="H359" s="211" t="str">
        <f>_xlfn.XLOOKUP(Chitieu[[#This Row],[Loại hàng]],Table59[Column1],Table59[Qui đổi])</f>
        <v>PET chai</v>
      </c>
      <c r="K359" s="211">
        <f>SUMIFS(Table10[Sản lượng Tấn],Table10[Ghi chú],Chitieu[[#This Row],[qui đổi ]],Table10[Column1],Chitieu[[#This Row],[Column1]])</f>
        <v>0.49199999999999999</v>
      </c>
      <c r="L359" s="396">
        <f>IFERROR((Chitieu[[#This Row],[Thực hiện]]/Chitieu[[#This Row],[Chỉ tiêu]]),0)</f>
        <v>0</v>
      </c>
      <c r="M359" s="396">
        <f>IFERROR((Chitieu[[#This Row],[Thực hiện]]/Chitieu[[#This Row],[PO]]),0)</f>
        <v>0</v>
      </c>
      <c r="N359" s="397">
        <f>IF(Chitieu[[#This Row],[PO Đạt 90%]]&gt;=90%,1,0)</f>
        <v>0</v>
      </c>
      <c r="O359" s="397">
        <f>IF(COUNTIFS($E$4:E359,E359,$A$4:A359,"Trạm")=1,1,0)</f>
        <v>0</v>
      </c>
      <c r="P359" s="397">
        <f>IF(Chitieu[[#This Row],[PO]]&gt;0,1,0)</f>
        <v>0</v>
      </c>
      <c r="Q359" s="397" t="str">
        <f>_xlfn.XLOOKUP(Chitieu[[#This Row],[Tỉnh]],Table9[Tỉnh cũ],Table9[Giám Sát])</f>
        <v>Nguyễn Thành Dân</v>
      </c>
      <c r="R359" s="397" t="str">
        <f>_xlfn.XLOOKUP(Chitieu[[#This Row],[Tỉnh]],Table9[Tỉnh cũ],Table9[Thị Trường])</f>
        <v>Lâm Đỗ Anh Hào</v>
      </c>
      <c r="S359" s="397" t="str">
        <f>_xlfn.XLOOKUP(Chitieu[[#This Row],[Tỉnh]],Table9[Tỉnh cũ],Table9[Khu vực])</f>
        <v>Miền Tây 1</v>
      </c>
      <c r="T359" s="397" t="str">
        <f>IF(Chitieu[[#This Row],[Trạm/DTR]]="DTR","DTR","Trạm")</f>
        <v>Trạm</v>
      </c>
      <c r="U359" s="397" t="str">
        <f>IF(Chitieu[[#This Row],[Trạm/DTR]]="DTR",_xlfn.XLOOKUP(Chitieu[[#This Row],[ID NCC]],DS_NCC_DTR[ID NCC],DS_NCC_DTR[Tỉnh cũ]),_xlfn.XLOOKUP(Chitieu[[#This Row],[ID NCC]],Data_TongTram2[ID NCC],Data_TongTram2[Tỉnh cũ]))</f>
        <v>Tiền Giang</v>
      </c>
    </row>
    <row r="360" spans="1:21" hidden="1" x14ac:dyDescent="0.3">
      <c r="A360" s="211" t="s">
        <v>608</v>
      </c>
      <c r="B360" s="211" t="str">
        <f>IF(Chitieu[[#This Row],[Trạm/DTR]]="DTR","",_xlfn.XLOOKUP(Chitieu[[#This Row],[Trạm/DTR]],Table16[Trạm],Table16[[Admin ]]))</f>
        <v>Nguyễn Thị Ngọc Bích</v>
      </c>
      <c r="C360" s="211" t="str">
        <f>IF(Chitieu[[#This Row],[Trạm/DTR]]="DTR",_xlfn.XLOOKUP(Chitieu[[#This Row],[ID NCC]],DS_NCC_DTR[ID NCC],DS_NCC_DTR[Admin miền]),_xlfn.XLOOKUP(Chitieu[[#This Row],[ID NCC]],Data_TongTram2[ID NCC],Data_TongTram2[Admin Miền]))</f>
        <v>Phạm Thị Thúy Duy</v>
      </c>
      <c r="D360" s="211" t="s">
        <v>1668</v>
      </c>
      <c r="E360" s="211" t="str">
        <f>IF(Chitieu[[#This Row],[Trạm/DTR]]="DTR",_xlfn.XLOOKUP(Chitieu[[#This Row],[ID NCC]],DS_NCC_DTR[ID NCC],DS_NCC_DTR[Tên NCC]),_xlfn.XLOOKUP(Chitieu[[#This Row],[ID NCC]],Data_TongTram2[ID NCC],Data_TongTram2[Tên NCC]))</f>
        <v>Anh Lợi - Tân Thạnh</v>
      </c>
      <c r="F360" s="211" t="str">
        <f>Chitieu[[#This Row],[ID NCC]]&amp;Chitieu[[#This Row],[Trạm/DTR]]</f>
        <v>001J3000005GJwrIAGKhánh Nga</v>
      </c>
      <c r="G360" s="211" t="s">
        <v>81</v>
      </c>
      <c r="H360" s="211" t="str">
        <f>_xlfn.XLOOKUP(Chitieu[[#This Row],[Loại hàng]],Table59[Column1],Table59[Qui đổi])</f>
        <v>PET chai</v>
      </c>
      <c r="K360" s="211">
        <f>SUMIFS(Table10[Sản lượng Tấn],Table10[Ghi chú],Chitieu[[#This Row],[qui đổi ]],Table10[Column1],Chitieu[[#This Row],[Column1]])</f>
        <v>2.294</v>
      </c>
      <c r="L360" s="396">
        <f>IFERROR((Chitieu[[#This Row],[Thực hiện]]/Chitieu[[#This Row],[Chỉ tiêu]]),0)</f>
        <v>0</v>
      </c>
      <c r="M360" s="396">
        <f>IFERROR((Chitieu[[#This Row],[Thực hiện]]/Chitieu[[#This Row],[PO]]),0)</f>
        <v>0</v>
      </c>
      <c r="N360" s="397">
        <f>IF(Chitieu[[#This Row],[PO Đạt 90%]]&gt;=90%,1,0)</f>
        <v>0</v>
      </c>
      <c r="O360" s="397">
        <f>IF(COUNTIFS($E$4:E360,E360,$A$4:A360,"Trạm")=1,1,0)</f>
        <v>0</v>
      </c>
      <c r="P360" s="397">
        <f>IF(Chitieu[[#This Row],[PO]]&gt;0,1,0)</f>
        <v>0</v>
      </c>
      <c r="Q360" s="397" t="str">
        <f>_xlfn.XLOOKUP(Chitieu[[#This Row],[Tỉnh]],Table9[Tỉnh cũ],Table9[Giám Sát])</f>
        <v>Nguyễn Thành Dân</v>
      </c>
      <c r="R360" s="397" t="str">
        <f>_xlfn.XLOOKUP(Chitieu[[#This Row],[Tỉnh]],Table9[Tỉnh cũ],Table9[Thị Trường])</f>
        <v>Nguyễn Duy Tân</v>
      </c>
      <c r="S360" s="397" t="str">
        <f>_xlfn.XLOOKUP(Chitieu[[#This Row],[Tỉnh]],Table9[Tỉnh cũ],Table9[Khu vực])</f>
        <v>Miền Tây 1</v>
      </c>
      <c r="T360" s="397" t="str">
        <f>IF(Chitieu[[#This Row],[Trạm/DTR]]="DTR","DTR","Trạm")</f>
        <v>Trạm</v>
      </c>
      <c r="U360" s="397" t="str">
        <f>IF(Chitieu[[#This Row],[Trạm/DTR]]="DTR",_xlfn.XLOOKUP(Chitieu[[#This Row],[ID NCC]],DS_NCC_DTR[ID NCC],DS_NCC_DTR[Tỉnh cũ]),_xlfn.XLOOKUP(Chitieu[[#This Row],[ID NCC]],Data_TongTram2[ID NCC],Data_TongTram2[Tỉnh cũ]))</f>
        <v>Long An</v>
      </c>
    </row>
    <row r="361" spans="1:21" hidden="1" x14ac:dyDescent="0.3">
      <c r="A361" s="211" t="s">
        <v>608</v>
      </c>
      <c r="B361" s="211" t="str">
        <f>IF(Chitieu[[#This Row],[Trạm/DTR]]="DTR","",_xlfn.XLOOKUP(Chitieu[[#This Row],[Trạm/DTR]],Table16[Trạm],Table16[[Admin ]]))</f>
        <v>Nguyễn Thị Ngọc Bích</v>
      </c>
      <c r="C361" s="211" t="str">
        <f>IF(Chitieu[[#This Row],[Trạm/DTR]]="DTR",_xlfn.XLOOKUP(Chitieu[[#This Row],[ID NCC]],DS_NCC_DTR[ID NCC],DS_NCC_DTR[Admin miền]),_xlfn.XLOOKUP(Chitieu[[#This Row],[ID NCC]],Data_TongTram2[ID NCC],Data_TongTram2[Admin Miền]))</f>
        <v>Phạm Thị Thúy Duy</v>
      </c>
      <c r="D361" s="211" t="s">
        <v>1023</v>
      </c>
      <c r="E361" s="211" t="str">
        <f>IF(Chitieu[[#This Row],[Trạm/DTR]]="DTR",_xlfn.XLOOKUP(Chitieu[[#This Row],[ID NCC]],DS_NCC_DTR[ID NCC],DS_NCC_DTR[Tên NCC]),_xlfn.XLOOKUP(Chitieu[[#This Row],[ID NCC]],Data_TongTram2[ID NCC],Data_TongTram2[Tên NCC]))</f>
        <v>Anh Tươi Phú Kiết</v>
      </c>
      <c r="F361" s="211" t="str">
        <f>Chitieu[[#This Row],[ID NCC]]&amp;Chitieu[[#This Row],[Trạm/DTR]]</f>
        <v>001J300000HZ8PFIA1Khánh Nga</v>
      </c>
      <c r="G361" s="211" t="s">
        <v>81</v>
      </c>
      <c r="H361" s="211" t="str">
        <f>_xlfn.XLOOKUP(Chitieu[[#This Row],[Loại hàng]],Table59[Column1],Table59[Qui đổi])</f>
        <v>PET chai</v>
      </c>
      <c r="K361" s="211">
        <f>SUMIFS(Table10[Sản lượng Tấn],Table10[Ghi chú],Chitieu[[#This Row],[qui đổi ]],Table10[Column1],Chitieu[[#This Row],[Column1]])</f>
        <v>0.13600000000000001</v>
      </c>
      <c r="L361" s="396">
        <f>IFERROR((Chitieu[[#This Row],[Thực hiện]]/Chitieu[[#This Row],[Chỉ tiêu]]),0)</f>
        <v>0</v>
      </c>
      <c r="M361" s="396">
        <f>IFERROR((Chitieu[[#This Row],[Thực hiện]]/Chitieu[[#This Row],[PO]]),0)</f>
        <v>0</v>
      </c>
      <c r="N361" s="397">
        <f>IF(Chitieu[[#This Row],[PO Đạt 90%]]&gt;=90%,1,0)</f>
        <v>0</v>
      </c>
      <c r="O361" s="397">
        <f>IF(COUNTIFS($E$4:E361,E361,$A$4:A361,"Trạm")=1,1,0)</f>
        <v>0</v>
      </c>
      <c r="P361" s="397">
        <f>IF(Chitieu[[#This Row],[PO]]&gt;0,1,0)</f>
        <v>0</v>
      </c>
      <c r="Q361" s="397" t="str">
        <f>_xlfn.XLOOKUP(Chitieu[[#This Row],[Tỉnh]],Table9[Tỉnh cũ],Table9[Giám Sát])</f>
        <v>Nguyễn Thành Dân</v>
      </c>
      <c r="R361" s="397" t="str">
        <f>_xlfn.XLOOKUP(Chitieu[[#This Row],[Tỉnh]],Table9[Tỉnh cũ],Table9[Thị Trường])</f>
        <v>Lâm Đỗ Anh Hào</v>
      </c>
      <c r="S361" s="397" t="str">
        <f>_xlfn.XLOOKUP(Chitieu[[#This Row],[Tỉnh]],Table9[Tỉnh cũ],Table9[Khu vực])</f>
        <v>Miền Tây 1</v>
      </c>
      <c r="T361" s="397" t="str">
        <f>IF(Chitieu[[#This Row],[Trạm/DTR]]="DTR","DTR","Trạm")</f>
        <v>Trạm</v>
      </c>
      <c r="U361" s="397" t="str">
        <f>IF(Chitieu[[#This Row],[Trạm/DTR]]="DTR",_xlfn.XLOOKUP(Chitieu[[#This Row],[ID NCC]],DS_NCC_DTR[ID NCC],DS_NCC_DTR[Tỉnh cũ]),_xlfn.XLOOKUP(Chitieu[[#This Row],[ID NCC]],Data_TongTram2[ID NCC],Data_TongTram2[Tỉnh cũ]))</f>
        <v>Tiền Giang</v>
      </c>
    </row>
    <row r="362" spans="1:21" hidden="1" x14ac:dyDescent="0.3">
      <c r="A362" s="211" t="s">
        <v>608</v>
      </c>
      <c r="B362" s="211" t="str">
        <f>IF(Chitieu[[#This Row],[Trạm/DTR]]="DTR","",_xlfn.XLOOKUP(Chitieu[[#This Row],[Trạm/DTR]],Table16[Trạm],Table16[[Admin ]]))</f>
        <v>Nguyễn Thị Ngọc Bích</v>
      </c>
      <c r="C362" s="211" t="str">
        <f>IF(Chitieu[[#This Row],[Trạm/DTR]]="DTR",_xlfn.XLOOKUP(Chitieu[[#This Row],[ID NCC]],DS_NCC_DTR[ID NCC],DS_NCC_DTR[Admin miền]),_xlfn.XLOOKUP(Chitieu[[#This Row],[ID NCC]],Data_TongTram2[ID NCC],Data_TongTram2[Admin Miền]))</f>
        <v>Phạm Thị Thúy Duy</v>
      </c>
      <c r="D362" s="211" t="s">
        <v>460</v>
      </c>
      <c r="E362" s="211" t="str">
        <f>IF(Chitieu[[#This Row],[Trạm/DTR]]="DTR",_xlfn.XLOOKUP(Chitieu[[#This Row],[ID NCC]],DS_NCC_DTR[ID NCC],DS_NCC_DTR[Tên NCC]),_xlfn.XLOOKUP(Chitieu[[#This Row],[ID NCC]],Data_TongTram2[ID NCC],Data_TongTram2[Tên NCC]))</f>
        <v>Anh Khánh Dưỡng Điềm</v>
      </c>
      <c r="F362" s="211" t="str">
        <f>Chitieu[[#This Row],[ID NCC]]&amp;Chitieu[[#This Row],[Trạm/DTR]]</f>
        <v>001J3000009CS9hIAGKhánh Nga</v>
      </c>
      <c r="G362" s="211" t="s">
        <v>81</v>
      </c>
      <c r="H362" s="211" t="str">
        <f>_xlfn.XLOOKUP(Chitieu[[#This Row],[Loại hàng]],Table59[Column1],Table59[Qui đổi])</f>
        <v>PET chai</v>
      </c>
      <c r="K362" s="211">
        <f>SUMIFS(Table10[Sản lượng Tấn],Table10[Ghi chú],Chitieu[[#This Row],[qui đổi ]],Table10[Column1],Chitieu[[#This Row],[Column1]])</f>
        <v>0.65400000000000003</v>
      </c>
      <c r="L362" s="396">
        <f>IFERROR((Chitieu[[#This Row],[Thực hiện]]/Chitieu[[#This Row],[Chỉ tiêu]]),0)</f>
        <v>0</v>
      </c>
      <c r="M362" s="396">
        <f>IFERROR((Chitieu[[#This Row],[Thực hiện]]/Chitieu[[#This Row],[PO]]),0)</f>
        <v>0</v>
      </c>
      <c r="N362" s="397">
        <f>IF(Chitieu[[#This Row],[PO Đạt 90%]]&gt;=90%,1,0)</f>
        <v>0</v>
      </c>
      <c r="O362" s="397">
        <f>IF(COUNTIFS($E$4:E362,E362,$A$4:A362,"Trạm")=1,1,0)</f>
        <v>0</v>
      </c>
      <c r="P362" s="397">
        <f>IF(Chitieu[[#This Row],[PO]]&gt;0,1,0)</f>
        <v>0</v>
      </c>
      <c r="Q362" s="397" t="str">
        <f>_xlfn.XLOOKUP(Chitieu[[#This Row],[Tỉnh]],Table9[Tỉnh cũ],Table9[Giám Sát])</f>
        <v>Nguyễn Thành Dân</v>
      </c>
      <c r="R362" s="397" t="str">
        <f>_xlfn.XLOOKUP(Chitieu[[#This Row],[Tỉnh]],Table9[Tỉnh cũ],Table9[Thị Trường])</f>
        <v>Lâm Đỗ Anh Hào</v>
      </c>
      <c r="S362" s="397" t="str">
        <f>_xlfn.XLOOKUP(Chitieu[[#This Row],[Tỉnh]],Table9[Tỉnh cũ],Table9[Khu vực])</f>
        <v>Miền Tây 1</v>
      </c>
      <c r="T362" s="397" t="str">
        <f>IF(Chitieu[[#This Row],[Trạm/DTR]]="DTR","DTR","Trạm")</f>
        <v>Trạm</v>
      </c>
      <c r="U362" s="397" t="str">
        <f>IF(Chitieu[[#This Row],[Trạm/DTR]]="DTR",_xlfn.XLOOKUP(Chitieu[[#This Row],[ID NCC]],DS_NCC_DTR[ID NCC],DS_NCC_DTR[Tỉnh cũ]),_xlfn.XLOOKUP(Chitieu[[#This Row],[ID NCC]],Data_TongTram2[ID NCC],Data_TongTram2[Tỉnh cũ]))</f>
        <v>Tiền Giang</v>
      </c>
    </row>
    <row r="363" spans="1:21" hidden="1" x14ac:dyDescent="0.3">
      <c r="A363" s="211" t="s">
        <v>608</v>
      </c>
      <c r="B363" s="211" t="str">
        <f>IF(Chitieu[[#This Row],[Trạm/DTR]]="DTR","",_xlfn.XLOOKUP(Chitieu[[#This Row],[Trạm/DTR]],Table16[Trạm],Table16[[Admin ]]))</f>
        <v>Nguyễn Thị Ngọc Bích</v>
      </c>
      <c r="C363" s="211" t="str">
        <f>IF(Chitieu[[#This Row],[Trạm/DTR]]="DTR",_xlfn.XLOOKUP(Chitieu[[#This Row],[ID NCC]],DS_NCC_DTR[ID NCC],DS_NCC_DTR[Admin miền]),_xlfn.XLOOKUP(Chitieu[[#This Row],[ID NCC]],Data_TongTram2[ID NCC],Data_TongTram2[Admin Miền]))</f>
        <v>Phạm Thị Thúy Duy</v>
      </c>
      <c r="D363" s="211" t="s">
        <v>930</v>
      </c>
      <c r="E363" s="211" t="str">
        <f>IF(Chitieu[[#This Row],[Trạm/DTR]]="DTR",_xlfn.XLOOKUP(Chitieu[[#This Row],[ID NCC]],DS_NCC_DTR[ID NCC],DS_NCC_DTR[Tên NCC]),_xlfn.XLOOKUP(Chitieu[[#This Row],[ID NCC]],Data_TongTram2[ID NCC],Data_TongTram2[Tên NCC]))</f>
        <v>Chị Trang Mỹ Tho</v>
      </c>
      <c r="F363" s="211" t="str">
        <f>Chitieu[[#This Row],[ID NCC]]&amp;Chitieu[[#This Row],[Trạm/DTR]]</f>
        <v>001J3000002HLbzIAGKhánh Nga</v>
      </c>
      <c r="G363" s="211" t="s">
        <v>81</v>
      </c>
      <c r="H363" s="211" t="str">
        <f>_xlfn.XLOOKUP(Chitieu[[#This Row],[Loại hàng]],Table59[Column1],Table59[Qui đổi])</f>
        <v>PET chai</v>
      </c>
      <c r="K363" s="211">
        <f>SUMIFS(Table10[Sản lượng Tấn],Table10[Ghi chú],Chitieu[[#This Row],[qui đổi ]],Table10[Column1],Chitieu[[#This Row],[Column1]])</f>
        <v>0.317</v>
      </c>
      <c r="L363" s="396">
        <f>IFERROR((Chitieu[[#This Row],[Thực hiện]]/Chitieu[[#This Row],[Chỉ tiêu]]),0)</f>
        <v>0</v>
      </c>
      <c r="M363" s="396">
        <f>IFERROR((Chitieu[[#This Row],[Thực hiện]]/Chitieu[[#This Row],[PO]]),0)</f>
        <v>0</v>
      </c>
      <c r="N363" s="397">
        <f>IF(Chitieu[[#This Row],[PO Đạt 90%]]&gt;=90%,1,0)</f>
        <v>0</v>
      </c>
      <c r="O363" s="397">
        <f>IF(COUNTIFS($E$4:E363,E363,$A$4:A363,"Trạm")=1,1,0)</f>
        <v>0</v>
      </c>
      <c r="P363" s="397">
        <f>IF(Chitieu[[#This Row],[PO]]&gt;0,1,0)</f>
        <v>0</v>
      </c>
      <c r="Q363" s="397" t="str">
        <f>_xlfn.XLOOKUP(Chitieu[[#This Row],[Tỉnh]],Table9[Tỉnh cũ],Table9[Giám Sát])</f>
        <v>Nguyễn Thành Dân</v>
      </c>
      <c r="R363" s="397" t="str">
        <f>_xlfn.XLOOKUP(Chitieu[[#This Row],[Tỉnh]],Table9[Tỉnh cũ],Table9[Thị Trường])</f>
        <v>Lâm Đỗ Anh Hào</v>
      </c>
      <c r="S363" s="397" t="str">
        <f>_xlfn.XLOOKUP(Chitieu[[#This Row],[Tỉnh]],Table9[Tỉnh cũ],Table9[Khu vực])</f>
        <v>Miền Tây 1</v>
      </c>
      <c r="T363" s="397" t="str">
        <f>IF(Chitieu[[#This Row],[Trạm/DTR]]="DTR","DTR","Trạm")</f>
        <v>Trạm</v>
      </c>
      <c r="U363" s="397" t="str">
        <f>IF(Chitieu[[#This Row],[Trạm/DTR]]="DTR",_xlfn.XLOOKUP(Chitieu[[#This Row],[ID NCC]],DS_NCC_DTR[ID NCC],DS_NCC_DTR[Tỉnh cũ]),_xlfn.XLOOKUP(Chitieu[[#This Row],[ID NCC]],Data_TongTram2[ID NCC],Data_TongTram2[Tỉnh cũ]))</f>
        <v>Tiền Giang</v>
      </c>
    </row>
    <row r="364" spans="1:21" hidden="1" x14ac:dyDescent="0.3">
      <c r="A364" s="211" t="s">
        <v>608</v>
      </c>
      <c r="B364" s="211" t="str">
        <f>IF(Chitieu[[#This Row],[Trạm/DTR]]="DTR","",_xlfn.XLOOKUP(Chitieu[[#This Row],[Trạm/DTR]],Table16[Trạm],Table16[[Admin ]]))</f>
        <v>Nguyễn Thị Ngọc Bích</v>
      </c>
      <c r="C364" s="211" t="str">
        <f>IF(Chitieu[[#This Row],[Trạm/DTR]]="DTR",_xlfn.XLOOKUP(Chitieu[[#This Row],[ID NCC]],DS_NCC_DTR[ID NCC],DS_NCC_DTR[Admin miền]),_xlfn.XLOOKUP(Chitieu[[#This Row],[ID NCC]],Data_TongTram2[ID NCC],Data_TongTram2[Admin Miền]))</f>
        <v>Phạm Thị Thúy Duy</v>
      </c>
      <c r="D364" s="211" t="s">
        <v>2218</v>
      </c>
      <c r="E364" s="211" t="str">
        <f>IF(Chitieu[[#This Row],[Trạm/DTR]]="DTR",_xlfn.XLOOKUP(Chitieu[[#This Row],[ID NCC]],DS_NCC_DTR[ID NCC],DS_NCC_DTR[Tên NCC]),_xlfn.XLOOKUP(Chitieu[[#This Row],[ID NCC]],Data_TongTram2[ID NCC],Data_TongTram2[Tên NCC]))</f>
        <v>Anh Phong Bình Đại</v>
      </c>
      <c r="F364" s="211" t="str">
        <f>Chitieu[[#This Row],[ID NCC]]&amp;Chitieu[[#This Row],[Trạm/DTR]]</f>
        <v>001dc00002ORB3mAAHKhánh Nga</v>
      </c>
      <c r="G364" s="211" t="s">
        <v>81</v>
      </c>
      <c r="H364" s="211" t="str">
        <f>_xlfn.XLOOKUP(Chitieu[[#This Row],[Loại hàng]],Table59[Column1],Table59[Qui đổi])</f>
        <v>PET chai</v>
      </c>
      <c r="K364" s="211">
        <f>SUMIFS(Table10[Sản lượng Tấn],Table10[Ghi chú],Chitieu[[#This Row],[qui đổi ]],Table10[Column1],Chitieu[[#This Row],[Column1]])</f>
        <v>1.9779999999999998</v>
      </c>
      <c r="L364" s="396">
        <f>IFERROR((Chitieu[[#This Row],[Thực hiện]]/Chitieu[[#This Row],[Chỉ tiêu]]),0)</f>
        <v>0</v>
      </c>
      <c r="M364" s="396">
        <f>IFERROR((Chitieu[[#This Row],[Thực hiện]]/Chitieu[[#This Row],[PO]]),0)</f>
        <v>0</v>
      </c>
      <c r="N364" s="397">
        <f>IF(Chitieu[[#This Row],[PO Đạt 90%]]&gt;=90%,1,0)</f>
        <v>0</v>
      </c>
      <c r="O364" s="397">
        <f>IF(COUNTIFS($E$4:E364,E364,$A$4:A364,"Trạm")=1,1,0)</f>
        <v>0</v>
      </c>
      <c r="P364" s="397">
        <f>IF(Chitieu[[#This Row],[PO]]&gt;0,1,0)</f>
        <v>0</v>
      </c>
      <c r="Q364" s="397" t="str">
        <f>_xlfn.XLOOKUP(Chitieu[[#This Row],[Tỉnh]],Table9[Tỉnh cũ],Table9[Giám Sát])</f>
        <v>Phạm Huỳnh Hữu Lộc</v>
      </c>
      <c r="R364" s="397" t="str">
        <f>_xlfn.XLOOKUP(Chitieu[[#This Row],[Tỉnh]],Table9[Tỉnh cũ],Table9[Thị Trường])</f>
        <v>Lê Quốc Việt</v>
      </c>
      <c r="S364" s="397" t="str">
        <f>_xlfn.XLOOKUP(Chitieu[[#This Row],[Tỉnh]],Table9[Tỉnh cũ],Table9[Khu vực])</f>
        <v>Miền Tây 2</v>
      </c>
      <c r="T364" s="397" t="str">
        <f>IF(Chitieu[[#This Row],[Trạm/DTR]]="DTR","DTR","Trạm")</f>
        <v>Trạm</v>
      </c>
      <c r="U364" s="397" t="str">
        <f>IF(Chitieu[[#This Row],[Trạm/DTR]]="DTR",_xlfn.XLOOKUP(Chitieu[[#This Row],[ID NCC]],DS_NCC_DTR[ID NCC],DS_NCC_DTR[Tỉnh cũ]),_xlfn.XLOOKUP(Chitieu[[#This Row],[ID NCC]],Data_TongTram2[ID NCC],Data_TongTram2[Tỉnh cũ]))</f>
        <v>Bến Tre</v>
      </c>
    </row>
    <row r="365" spans="1:21" hidden="1" x14ac:dyDescent="0.3">
      <c r="A365" s="211" t="s">
        <v>608</v>
      </c>
      <c r="B365" s="211" t="str">
        <f>IF(Chitieu[[#This Row],[Trạm/DTR]]="DTR","",_xlfn.XLOOKUP(Chitieu[[#This Row],[Trạm/DTR]],Table16[Trạm],Table16[[Admin ]]))</f>
        <v>Nguyễn Thị Ngọc Bích</v>
      </c>
      <c r="C365" s="211" t="str">
        <f>IF(Chitieu[[#This Row],[Trạm/DTR]]="DTR",_xlfn.XLOOKUP(Chitieu[[#This Row],[ID NCC]],DS_NCC_DTR[ID NCC],DS_NCC_DTR[Admin miền]),_xlfn.XLOOKUP(Chitieu[[#This Row],[ID NCC]],Data_TongTram2[ID NCC],Data_TongTram2[Admin Miền]))</f>
        <v>Phạm Thị Thúy Duy</v>
      </c>
      <c r="D365" s="211" t="s">
        <v>986</v>
      </c>
      <c r="E365" s="211" t="str">
        <f>IF(Chitieu[[#This Row],[Trạm/DTR]]="DTR",_xlfn.XLOOKUP(Chitieu[[#This Row],[ID NCC]],DS_NCC_DTR[ID NCC],DS_NCC_DTR[Tên NCC]),_xlfn.XLOOKUP(Chitieu[[#This Row],[ID NCC]],Data_TongTram2[ID NCC],Data_TongTram2[Tên NCC]))</f>
        <v>Anh Thái Mỹ Tho</v>
      </c>
      <c r="F365" s="211" t="str">
        <f>Chitieu[[#This Row],[ID NCC]]&amp;Chitieu[[#This Row],[Trạm/DTR]]</f>
        <v>001J3000007a6ROIAYKhánh Nga</v>
      </c>
      <c r="G365" s="211" t="s">
        <v>81</v>
      </c>
      <c r="H365" s="211" t="str">
        <f>_xlfn.XLOOKUP(Chitieu[[#This Row],[Loại hàng]],Table59[Column1],Table59[Qui đổi])</f>
        <v>PET chai</v>
      </c>
      <c r="K365" s="211">
        <f>SUMIFS(Table10[Sản lượng Tấn],Table10[Ghi chú],Chitieu[[#This Row],[qui đổi ]],Table10[Column1],Chitieu[[#This Row],[Column1]])</f>
        <v>0.115</v>
      </c>
      <c r="L365" s="396">
        <f>IFERROR((Chitieu[[#This Row],[Thực hiện]]/Chitieu[[#This Row],[Chỉ tiêu]]),0)</f>
        <v>0</v>
      </c>
      <c r="M365" s="396">
        <f>IFERROR((Chitieu[[#This Row],[Thực hiện]]/Chitieu[[#This Row],[PO]]),0)</f>
        <v>0</v>
      </c>
      <c r="N365" s="397">
        <f>IF(Chitieu[[#This Row],[PO Đạt 90%]]&gt;=90%,1,0)</f>
        <v>0</v>
      </c>
      <c r="O365" s="397">
        <f>IF(COUNTIFS($E$4:E365,E365,$A$4:A365,"Trạm")=1,1,0)</f>
        <v>0</v>
      </c>
      <c r="P365" s="397">
        <f>IF(Chitieu[[#This Row],[PO]]&gt;0,1,0)</f>
        <v>0</v>
      </c>
      <c r="Q365" s="397" t="str">
        <f>_xlfn.XLOOKUP(Chitieu[[#This Row],[Tỉnh]],Table9[Tỉnh cũ],Table9[Giám Sát])</f>
        <v>Nguyễn Thành Dân</v>
      </c>
      <c r="R365" s="397" t="str">
        <f>_xlfn.XLOOKUP(Chitieu[[#This Row],[Tỉnh]],Table9[Tỉnh cũ],Table9[Thị Trường])</f>
        <v>Lâm Đỗ Anh Hào</v>
      </c>
      <c r="S365" s="397" t="str">
        <f>_xlfn.XLOOKUP(Chitieu[[#This Row],[Tỉnh]],Table9[Tỉnh cũ],Table9[Khu vực])</f>
        <v>Miền Tây 1</v>
      </c>
      <c r="T365" s="397" t="str">
        <f>IF(Chitieu[[#This Row],[Trạm/DTR]]="DTR","DTR","Trạm")</f>
        <v>Trạm</v>
      </c>
      <c r="U365" s="397" t="str">
        <f>IF(Chitieu[[#This Row],[Trạm/DTR]]="DTR",_xlfn.XLOOKUP(Chitieu[[#This Row],[ID NCC]],DS_NCC_DTR[ID NCC],DS_NCC_DTR[Tỉnh cũ]),_xlfn.XLOOKUP(Chitieu[[#This Row],[ID NCC]],Data_TongTram2[ID NCC],Data_TongTram2[Tỉnh cũ]))</f>
        <v>Tiền Giang</v>
      </c>
    </row>
    <row r="366" spans="1:21" hidden="1" x14ac:dyDescent="0.3">
      <c r="A366" s="211" t="s">
        <v>608</v>
      </c>
      <c r="B366" s="211" t="str">
        <f>IF(Chitieu[[#This Row],[Trạm/DTR]]="DTR","",_xlfn.XLOOKUP(Chitieu[[#This Row],[Trạm/DTR]],Table16[Trạm],Table16[[Admin ]]))</f>
        <v>Nguyễn Thị Ngọc Bích</v>
      </c>
      <c r="C366" s="211" t="str">
        <f>IF(Chitieu[[#This Row],[Trạm/DTR]]="DTR",_xlfn.XLOOKUP(Chitieu[[#This Row],[ID NCC]],DS_NCC_DTR[ID NCC],DS_NCC_DTR[Admin miền]),_xlfn.XLOOKUP(Chitieu[[#This Row],[ID NCC]],Data_TongTram2[ID NCC],Data_TongTram2[Admin Miền]))</f>
        <v>Phạm Thị Thúy Duy</v>
      </c>
      <c r="D366" s="211" t="s">
        <v>473</v>
      </c>
      <c r="E366" s="211" t="str">
        <f>IF(Chitieu[[#This Row],[Trạm/DTR]]="DTR",_xlfn.XLOOKUP(Chitieu[[#This Row],[ID NCC]],DS_NCC_DTR[ID NCC],DS_NCC_DTR[Tên NCC]),_xlfn.XLOOKUP(Chitieu[[#This Row],[ID NCC]],Data_TongTram2[ID NCC],Data_TongTram2[Tên NCC]))</f>
        <v>Anh Hiếu Thân Cửu Nghĩa</v>
      </c>
      <c r="F366" s="211" t="str">
        <f>Chitieu[[#This Row],[ID NCC]]&amp;Chitieu[[#This Row],[Trạm/DTR]]</f>
        <v>001J3000009CJZQIA4Khánh Nga</v>
      </c>
      <c r="G366" s="211" t="s">
        <v>81</v>
      </c>
      <c r="H366" s="211" t="str">
        <f>_xlfn.XLOOKUP(Chitieu[[#This Row],[Loại hàng]],Table59[Column1],Table59[Qui đổi])</f>
        <v>PET chai</v>
      </c>
      <c r="K366" s="211">
        <f>SUMIFS(Table10[Sản lượng Tấn],Table10[Ghi chú],Chitieu[[#This Row],[qui đổi ]],Table10[Column1],Chitieu[[#This Row],[Column1]])</f>
        <v>0.113</v>
      </c>
      <c r="L366" s="396">
        <f>IFERROR((Chitieu[[#This Row],[Thực hiện]]/Chitieu[[#This Row],[Chỉ tiêu]]),0)</f>
        <v>0</v>
      </c>
      <c r="M366" s="396">
        <f>IFERROR((Chitieu[[#This Row],[Thực hiện]]/Chitieu[[#This Row],[PO]]),0)</f>
        <v>0</v>
      </c>
      <c r="N366" s="397">
        <f>IF(Chitieu[[#This Row],[PO Đạt 90%]]&gt;=90%,1,0)</f>
        <v>0</v>
      </c>
      <c r="O366" s="397">
        <f>IF(COUNTIFS($E$4:E366,E366,$A$4:A366,"Trạm")=1,1,0)</f>
        <v>0</v>
      </c>
      <c r="P366" s="397">
        <f>IF(Chitieu[[#This Row],[PO]]&gt;0,1,0)</f>
        <v>0</v>
      </c>
      <c r="Q366" s="397" t="str">
        <f>_xlfn.XLOOKUP(Chitieu[[#This Row],[Tỉnh]],Table9[Tỉnh cũ],Table9[Giám Sát])</f>
        <v>Nguyễn Thành Dân</v>
      </c>
      <c r="R366" s="397" t="str">
        <f>_xlfn.XLOOKUP(Chitieu[[#This Row],[Tỉnh]],Table9[Tỉnh cũ],Table9[Thị Trường])</f>
        <v>Lâm Đỗ Anh Hào</v>
      </c>
      <c r="S366" s="397" t="str">
        <f>_xlfn.XLOOKUP(Chitieu[[#This Row],[Tỉnh]],Table9[Tỉnh cũ],Table9[Khu vực])</f>
        <v>Miền Tây 1</v>
      </c>
      <c r="T366" s="397" t="str">
        <f>IF(Chitieu[[#This Row],[Trạm/DTR]]="DTR","DTR","Trạm")</f>
        <v>Trạm</v>
      </c>
      <c r="U366" s="397" t="str">
        <f>IF(Chitieu[[#This Row],[Trạm/DTR]]="DTR",_xlfn.XLOOKUP(Chitieu[[#This Row],[ID NCC]],DS_NCC_DTR[ID NCC],DS_NCC_DTR[Tỉnh cũ]),_xlfn.XLOOKUP(Chitieu[[#This Row],[ID NCC]],Data_TongTram2[ID NCC],Data_TongTram2[Tỉnh cũ]))</f>
        <v>Tiền Giang</v>
      </c>
    </row>
    <row r="367" spans="1:21" hidden="1" x14ac:dyDescent="0.3">
      <c r="A367" s="211" t="s">
        <v>608</v>
      </c>
      <c r="B367" s="211" t="str">
        <f>IF(Chitieu[[#This Row],[Trạm/DTR]]="DTR","",_xlfn.XLOOKUP(Chitieu[[#This Row],[Trạm/DTR]],Table16[Trạm],Table16[[Admin ]]))</f>
        <v>Nguyễn Thị Ngọc Bích</v>
      </c>
      <c r="C367" s="211" t="str">
        <f>IF(Chitieu[[#This Row],[Trạm/DTR]]="DTR",_xlfn.XLOOKUP(Chitieu[[#This Row],[ID NCC]],DS_NCC_DTR[ID NCC],DS_NCC_DTR[Admin miền]),_xlfn.XLOOKUP(Chitieu[[#This Row],[ID NCC]],Data_TongTram2[ID NCC],Data_TongTram2[Admin Miền]))</f>
        <v>Phạm Thị Thúy Duy</v>
      </c>
      <c r="D367" s="211" t="s">
        <v>947</v>
      </c>
      <c r="E367" s="211" t="str">
        <f>IF(Chitieu[[#This Row],[Trạm/DTR]]="DTR",_xlfn.XLOOKUP(Chitieu[[#This Row],[ID NCC]],DS_NCC_DTR[ID NCC],DS_NCC_DTR[Tên NCC]),_xlfn.XLOOKUP(Chitieu[[#This Row],[ID NCC]],Data_TongTram2[ID NCC],Data_TongTram2[Tên NCC]))</f>
        <v>Anh Tèo Kim Sơn</v>
      </c>
      <c r="F367" s="211" t="str">
        <f>Chitieu[[#This Row],[ID NCC]]&amp;Chitieu[[#This Row],[Trạm/DTR]]</f>
        <v>001J3000002HLpnIAGKhánh Nga</v>
      </c>
      <c r="G367" s="211" t="s">
        <v>81</v>
      </c>
      <c r="H367" s="211" t="str">
        <f>_xlfn.XLOOKUP(Chitieu[[#This Row],[Loại hàng]],Table59[Column1],Table59[Qui đổi])</f>
        <v>PET chai</v>
      </c>
      <c r="K367" s="211">
        <f>SUMIFS(Table10[Sản lượng Tấn],Table10[Ghi chú],Chitieu[[#This Row],[qui đổi ]],Table10[Column1],Chitieu[[#This Row],[Column1]])</f>
        <v>0.182</v>
      </c>
      <c r="L367" s="396">
        <f>IFERROR((Chitieu[[#This Row],[Thực hiện]]/Chitieu[[#This Row],[Chỉ tiêu]]),0)</f>
        <v>0</v>
      </c>
      <c r="M367" s="396">
        <f>IFERROR((Chitieu[[#This Row],[Thực hiện]]/Chitieu[[#This Row],[PO]]),0)</f>
        <v>0</v>
      </c>
      <c r="N367" s="397">
        <f>IF(Chitieu[[#This Row],[PO Đạt 90%]]&gt;=90%,1,0)</f>
        <v>0</v>
      </c>
      <c r="O367" s="397">
        <f>IF(COUNTIFS($E$4:E367,E367,$A$4:A367,"Trạm")=1,1,0)</f>
        <v>0</v>
      </c>
      <c r="P367" s="397">
        <f>IF(Chitieu[[#This Row],[PO]]&gt;0,1,0)</f>
        <v>0</v>
      </c>
      <c r="Q367" s="397" t="str">
        <f>_xlfn.XLOOKUP(Chitieu[[#This Row],[Tỉnh]],Table9[Tỉnh cũ],Table9[Giám Sát])</f>
        <v>Nguyễn Thành Dân</v>
      </c>
      <c r="R367" s="397" t="str">
        <f>_xlfn.XLOOKUP(Chitieu[[#This Row],[Tỉnh]],Table9[Tỉnh cũ],Table9[Thị Trường])</f>
        <v>Lâm Đỗ Anh Hào</v>
      </c>
      <c r="S367" s="397" t="str">
        <f>_xlfn.XLOOKUP(Chitieu[[#This Row],[Tỉnh]],Table9[Tỉnh cũ],Table9[Khu vực])</f>
        <v>Miền Tây 1</v>
      </c>
      <c r="T367" s="397" t="str">
        <f>IF(Chitieu[[#This Row],[Trạm/DTR]]="DTR","DTR","Trạm")</f>
        <v>Trạm</v>
      </c>
      <c r="U367" s="397" t="str">
        <f>IF(Chitieu[[#This Row],[Trạm/DTR]]="DTR",_xlfn.XLOOKUP(Chitieu[[#This Row],[ID NCC]],DS_NCC_DTR[ID NCC],DS_NCC_DTR[Tỉnh cũ]),_xlfn.XLOOKUP(Chitieu[[#This Row],[ID NCC]],Data_TongTram2[ID NCC],Data_TongTram2[Tỉnh cũ]))</f>
        <v>Tiền Giang</v>
      </c>
    </row>
    <row r="368" spans="1:21" hidden="1" x14ac:dyDescent="0.3">
      <c r="A368" s="211" t="s">
        <v>608</v>
      </c>
      <c r="B368" s="211" t="str">
        <f>IF(Chitieu[[#This Row],[Trạm/DTR]]="DTR","",_xlfn.XLOOKUP(Chitieu[[#This Row],[Trạm/DTR]],Table16[Trạm],Table16[[Admin ]]))</f>
        <v>Nguyễn Thị Ngọc Bích</v>
      </c>
      <c r="C368" s="211" t="str">
        <f>IF(Chitieu[[#This Row],[Trạm/DTR]]="DTR",_xlfn.XLOOKUP(Chitieu[[#This Row],[ID NCC]],DS_NCC_DTR[ID NCC],DS_NCC_DTR[Admin miền]),_xlfn.XLOOKUP(Chitieu[[#This Row],[ID NCC]],Data_TongTram2[ID NCC],Data_TongTram2[Admin Miền]))</f>
        <v>Phạm Thị Thúy Duy</v>
      </c>
      <c r="D368" s="211" t="s">
        <v>682</v>
      </c>
      <c r="E368" s="211" t="str">
        <f>IF(Chitieu[[#This Row],[Trạm/DTR]]="DTR",_xlfn.XLOOKUP(Chitieu[[#This Row],[ID NCC]],DS_NCC_DTR[ID NCC],DS_NCC_DTR[Tên NCC]),_xlfn.XLOOKUP(Chitieu[[#This Row],[ID NCC]],Data_TongTram2[ID NCC],Data_TongTram2[Tên NCC]))</f>
        <v>Chị Hạnh Bình Đức</v>
      </c>
      <c r="F368" s="211" t="str">
        <f>Chitieu[[#This Row],[ID NCC]]&amp;Chitieu[[#This Row],[Trạm/DTR]]</f>
        <v>001J300000DLC39IAHKhánh Nga</v>
      </c>
      <c r="G368" s="211" t="s">
        <v>81</v>
      </c>
      <c r="H368" s="211" t="str">
        <f>_xlfn.XLOOKUP(Chitieu[[#This Row],[Loại hàng]],Table59[Column1],Table59[Qui đổi])</f>
        <v>PET chai</v>
      </c>
      <c r="K368" s="211">
        <f>SUMIFS(Table10[Sản lượng Tấn],Table10[Ghi chú],Chitieu[[#This Row],[qui đổi ]],Table10[Column1],Chitieu[[#This Row],[Column1]])</f>
        <v>0.73299999999999998</v>
      </c>
      <c r="L368" s="396">
        <f>IFERROR((Chitieu[[#This Row],[Thực hiện]]/Chitieu[[#This Row],[Chỉ tiêu]]),0)</f>
        <v>0</v>
      </c>
      <c r="M368" s="396">
        <f>IFERROR((Chitieu[[#This Row],[Thực hiện]]/Chitieu[[#This Row],[PO]]),0)</f>
        <v>0</v>
      </c>
      <c r="N368" s="397">
        <f>IF(Chitieu[[#This Row],[PO Đạt 90%]]&gt;=90%,1,0)</f>
        <v>0</v>
      </c>
      <c r="O368" s="397">
        <f>IF(COUNTIFS($E$4:E368,E368,$A$4:A368,"Trạm")=1,1,0)</f>
        <v>0</v>
      </c>
      <c r="P368" s="397">
        <f>IF(Chitieu[[#This Row],[PO]]&gt;0,1,0)</f>
        <v>0</v>
      </c>
      <c r="Q368" s="397" t="str">
        <f>_xlfn.XLOOKUP(Chitieu[[#This Row],[Tỉnh]],Table9[Tỉnh cũ],Table9[Giám Sát])</f>
        <v>Nguyễn Thành Dân</v>
      </c>
      <c r="R368" s="397" t="str">
        <f>_xlfn.XLOOKUP(Chitieu[[#This Row],[Tỉnh]],Table9[Tỉnh cũ],Table9[Thị Trường])</f>
        <v>Lâm Đỗ Anh Hào</v>
      </c>
      <c r="S368" s="397" t="str">
        <f>_xlfn.XLOOKUP(Chitieu[[#This Row],[Tỉnh]],Table9[Tỉnh cũ],Table9[Khu vực])</f>
        <v>Miền Tây 1</v>
      </c>
      <c r="T368" s="397" t="str">
        <f>IF(Chitieu[[#This Row],[Trạm/DTR]]="DTR","DTR","Trạm")</f>
        <v>Trạm</v>
      </c>
      <c r="U368" s="397" t="str">
        <f>IF(Chitieu[[#This Row],[Trạm/DTR]]="DTR",_xlfn.XLOOKUP(Chitieu[[#This Row],[ID NCC]],DS_NCC_DTR[ID NCC],DS_NCC_DTR[Tỉnh cũ]),_xlfn.XLOOKUP(Chitieu[[#This Row],[ID NCC]],Data_TongTram2[ID NCC],Data_TongTram2[Tỉnh cũ]))</f>
        <v>Tiền Giang</v>
      </c>
    </row>
    <row r="369" spans="1:21" hidden="1" x14ac:dyDescent="0.3">
      <c r="A369" s="211" t="s">
        <v>608</v>
      </c>
      <c r="B369" s="211" t="str">
        <f>IF(Chitieu[[#This Row],[Trạm/DTR]]="DTR","",_xlfn.XLOOKUP(Chitieu[[#This Row],[Trạm/DTR]],Table16[Trạm],Table16[[Admin ]]))</f>
        <v>Nguyễn Thị Ngọc Bích</v>
      </c>
      <c r="C369" s="211" t="str">
        <f>IF(Chitieu[[#This Row],[Trạm/DTR]]="DTR",_xlfn.XLOOKUP(Chitieu[[#This Row],[ID NCC]],DS_NCC_DTR[ID NCC],DS_NCC_DTR[Admin miền]),_xlfn.XLOOKUP(Chitieu[[#This Row],[ID NCC]],Data_TongTram2[ID NCC],Data_TongTram2[Admin Miền]))</f>
        <v>Phạm Thị Thúy Duy</v>
      </c>
      <c r="D369" s="211" t="s">
        <v>699</v>
      </c>
      <c r="E369" s="211" t="str">
        <f>IF(Chitieu[[#This Row],[Trạm/DTR]]="DTR",_xlfn.XLOOKUP(Chitieu[[#This Row],[ID NCC]],DS_NCC_DTR[ID NCC],DS_NCC_DTR[Tên NCC]),_xlfn.XLOOKUP(Chitieu[[#This Row],[ID NCC]],Data_TongTram2[ID NCC],Data_TongTram2[Tên NCC]))</f>
        <v>Rồng Việt</v>
      </c>
      <c r="F369" s="211" t="str">
        <f>Chitieu[[#This Row],[ID NCC]]&amp;Chitieu[[#This Row],[Trạm/DTR]]</f>
        <v>001J3000002HLlbIAGKhánh Nga</v>
      </c>
      <c r="G369" s="211" t="s">
        <v>81</v>
      </c>
      <c r="H369" s="211" t="str">
        <f>_xlfn.XLOOKUP(Chitieu[[#This Row],[Loại hàng]],Table59[Column1],Table59[Qui đổi])</f>
        <v>PET chai</v>
      </c>
      <c r="K369" s="211">
        <f>SUMIFS(Table10[Sản lượng Tấn],Table10[Ghi chú],Chitieu[[#This Row],[qui đổi ]],Table10[Column1],Chitieu[[#This Row],[Column1]])</f>
        <v>15.491</v>
      </c>
      <c r="L369" s="396">
        <f>IFERROR((Chitieu[[#This Row],[Thực hiện]]/Chitieu[[#This Row],[Chỉ tiêu]]),0)</f>
        <v>0</v>
      </c>
      <c r="M369" s="396">
        <f>IFERROR((Chitieu[[#This Row],[Thực hiện]]/Chitieu[[#This Row],[PO]]),0)</f>
        <v>0</v>
      </c>
      <c r="N369" s="397">
        <f>IF(Chitieu[[#This Row],[PO Đạt 90%]]&gt;=90%,1,0)</f>
        <v>0</v>
      </c>
      <c r="O369" s="397">
        <f>IF(COUNTIFS($E$4:E369,E369,$A$4:A369,"Trạm")=1,1,0)</f>
        <v>0</v>
      </c>
      <c r="P369" s="397">
        <f>IF(Chitieu[[#This Row],[PO]]&gt;0,1,0)</f>
        <v>0</v>
      </c>
      <c r="Q369" s="397" t="str">
        <f>_xlfn.XLOOKUP(Chitieu[[#This Row],[Tỉnh]],Table9[Tỉnh cũ],Table9[Giám Sát])</f>
        <v>Nguyễn Thành Dân</v>
      </c>
      <c r="R369" s="397" t="str">
        <f>_xlfn.XLOOKUP(Chitieu[[#This Row],[Tỉnh]],Table9[Tỉnh cũ],Table9[Thị Trường])</f>
        <v>Nguyễn Duy Tân</v>
      </c>
      <c r="S369" s="397" t="str">
        <f>_xlfn.XLOOKUP(Chitieu[[#This Row],[Tỉnh]],Table9[Tỉnh cũ],Table9[Khu vực])</f>
        <v>Miền Tây 1</v>
      </c>
      <c r="T369" s="397" t="str">
        <f>IF(Chitieu[[#This Row],[Trạm/DTR]]="DTR","DTR","Trạm")</f>
        <v>Trạm</v>
      </c>
      <c r="U369" s="397" t="str">
        <f>IF(Chitieu[[#This Row],[Trạm/DTR]]="DTR",_xlfn.XLOOKUP(Chitieu[[#This Row],[ID NCC]],DS_NCC_DTR[ID NCC],DS_NCC_DTR[Tỉnh cũ]),_xlfn.XLOOKUP(Chitieu[[#This Row],[ID NCC]],Data_TongTram2[ID NCC],Data_TongTram2[Tỉnh cũ]))</f>
        <v>Long An</v>
      </c>
    </row>
    <row r="370" spans="1:21" hidden="1" x14ac:dyDescent="0.3">
      <c r="A370" s="211" t="s">
        <v>608</v>
      </c>
      <c r="B370" s="211" t="str">
        <f>IF(Chitieu[[#This Row],[Trạm/DTR]]="DTR","",_xlfn.XLOOKUP(Chitieu[[#This Row],[Trạm/DTR]],Table16[Trạm],Table16[[Admin ]]))</f>
        <v>Nguyễn Thị Ngọc Bích</v>
      </c>
      <c r="C370" s="211" t="str">
        <f>IF(Chitieu[[#This Row],[Trạm/DTR]]="DTR",_xlfn.XLOOKUP(Chitieu[[#This Row],[ID NCC]],DS_NCC_DTR[ID NCC],DS_NCC_DTR[Admin miền]),_xlfn.XLOOKUP(Chitieu[[#This Row],[ID NCC]],Data_TongTram2[ID NCC],Data_TongTram2[Admin Miền]))</f>
        <v>Phạm Thị Thúy Duy</v>
      </c>
      <c r="D370" s="211" t="s">
        <v>410</v>
      </c>
      <c r="E370" s="211" t="str">
        <f>IF(Chitieu[[#This Row],[Trạm/DTR]]="DTR",_xlfn.XLOOKUP(Chitieu[[#This Row],[ID NCC]],DS_NCC_DTR[ID NCC],DS_NCC_DTR[Tên NCC]),_xlfn.XLOOKUP(Chitieu[[#This Row],[ID NCC]],Data_TongTram2[ID NCC],Data_TongTram2[Tên NCC]))</f>
        <v>Chị Nhờ</v>
      </c>
      <c r="F370" s="211" t="str">
        <f>Chitieu[[#This Row],[ID NCC]]&amp;Chitieu[[#This Row],[Trạm/DTR]]</f>
        <v>001J3000002HLpmIAGKhánh Nga</v>
      </c>
      <c r="G370" s="211" t="s">
        <v>81</v>
      </c>
      <c r="H370" s="211" t="str">
        <f>_xlfn.XLOOKUP(Chitieu[[#This Row],[Loại hàng]],Table59[Column1],Table59[Qui đổi])</f>
        <v>PET chai</v>
      </c>
      <c r="K370" s="211">
        <f>SUMIFS(Table10[Sản lượng Tấn],Table10[Ghi chú],Chitieu[[#This Row],[qui đổi ]],Table10[Column1],Chitieu[[#This Row],[Column1]])</f>
        <v>0.14299999999999999</v>
      </c>
      <c r="L370" s="396">
        <f>IFERROR((Chitieu[[#This Row],[Thực hiện]]/Chitieu[[#This Row],[Chỉ tiêu]]),0)</f>
        <v>0</v>
      </c>
      <c r="M370" s="396">
        <f>IFERROR((Chitieu[[#This Row],[Thực hiện]]/Chitieu[[#This Row],[PO]]),0)</f>
        <v>0</v>
      </c>
      <c r="N370" s="397">
        <f>IF(Chitieu[[#This Row],[PO Đạt 90%]]&gt;=90%,1,0)</f>
        <v>0</v>
      </c>
      <c r="O370" s="397">
        <f>IF(COUNTIFS($E$4:E370,E370,$A$4:A370,"Trạm")=1,1,0)</f>
        <v>0</v>
      </c>
      <c r="P370" s="397">
        <f>IF(Chitieu[[#This Row],[PO]]&gt;0,1,0)</f>
        <v>0</v>
      </c>
      <c r="Q370" s="397" t="str">
        <f>_xlfn.XLOOKUP(Chitieu[[#This Row],[Tỉnh]],Table9[Tỉnh cũ],Table9[Giám Sát])</f>
        <v>Phạm Huỳnh Hữu Lộc</v>
      </c>
      <c r="R370" s="397" t="str">
        <f>_xlfn.XLOOKUP(Chitieu[[#This Row],[Tỉnh]],Table9[Tỉnh cũ],Table9[Thị Trường])</f>
        <v>Lê Quốc Việt</v>
      </c>
      <c r="S370" s="397" t="str">
        <f>_xlfn.XLOOKUP(Chitieu[[#This Row],[Tỉnh]],Table9[Tỉnh cũ],Table9[Khu vực])</f>
        <v>Miền Tây 2</v>
      </c>
      <c r="T370" s="397" t="str">
        <f>IF(Chitieu[[#This Row],[Trạm/DTR]]="DTR","DTR","Trạm")</f>
        <v>Trạm</v>
      </c>
      <c r="U370" s="397" t="str">
        <f>IF(Chitieu[[#This Row],[Trạm/DTR]]="DTR",_xlfn.XLOOKUP(Chitieu[[#This Row],[ID NCC]],DS_NCC_DTR[ID NCC],DS_NCC_DTR[Tỉnh cũ]),_xlfn.XLOOKUP(Chitieu[[#This Row],[ID NCC]],Data_TongTram2[ID NCC],Data_TongTram2[Tỉnh cũ]))</f>
        <v>Bến Tre</v>
      </c>
    </row>
    <row r="371" spans="1:21" hidden="1" x14ac:dyDescent="0.3">
      <c r="A371" s="211" t="s">
        <v>608</v>
      </c>
      <c r="B371" s="211" t="str">
        <f>IF(Chitieu[[#This Row],[Trạm/DTR]]="DTR","",_xlfn.XLOOKUP(Chitieu[[#This Row],[Trạm/DTR]],Table16[Trạm],Table16[[Admin ]]))</f>
        <v>Nguyễn Thị Ngọc Bích</v>
      </c>
      <c r="C371" s="211" t="str">
        <f>IF(Chitieu[[#This Row],[Trạm/DTR]]="DTR",_xlfn.XLOOKUP(Chitieu[[#This Row],[ID NCC]],DS_NCC_DTR[ID NCC],DS_NCC_DTR[Admin miền]),_xlfn.XLOOKUP(Chitieu[[#This Row],[ID NCC]],Data_TongTram2[ID NCC],Data_TongTram2[Admin Miền]))</f>
        <v>Phạm Thị Thúy Duy</v>
      </c>
      <c r="D371" s="211" t="s">
        <v>971</v>
      </c>
      <c r="E371" s="211" t="str">
        <f>IF(Chitieu[[#This Row],[Trạm/DTR]]="DTR",_xlfn.XLOOKUP(Chitieu[[#This Row],[ID NCC]],DS_NCC_DTR[ID NCC],DS_NCC_DTR[Tên NCC]),_xlfn.XLOOKUP(Chitieu[[#This Row],[ID NCC]],Data_TongTram2[ID NCC],Data_TongTram2[Tên NCC]))</f>
        <v>Anh Việt Tân Hiệp</v>
      </c>
      <c r="F371" s="211" t="str">
        <f>Chitieu[[#This Row],[ID NCC]]&amp;Chitieu[[#This Row],[Trạm/DTR]]</f>
        <v>001J3000005G3uqIACKhánh Nga</v>
      </c>
      <c r="G371" s="211" t="s">
        <v>81</v>
      </c>
      <c r="H371" s="211" t="str">
        <f>_xlfn.XLOOKUP(Chitieu[[#This Row],[Loại hàng]],Table59[Column1],Table59[Qui đổi])</f>
        <v>PET chai</v>
      </c>
      <c r="K371" s="211">
        <f>SUMIFS(Table10[Sản lượng Tấn],Table10[Ghi chú],Chitieu[[#This Row],[qui đổi ]],Table10[Column1],Chitieu[[#This Row],[Column1]])</f>
        <v>0.20399999999999999</v>
      </c>
      <c r="L371" s="396">
        <f>IFERROR((Chitieu[[#This Row],[Thực hiện]]/Chitieu[[#This Row],[Chỉ tiêu]]),0)</f>
        <v>0</v>
      </c>
      <c r="M371" s="396">
        <f>IFERROR((Chitieu[[#This Row],[Thực hiện]]/Chitieu[[#This Row],[PO]]),0)</f>
        <v>0</v>
      </c>
      <c r="N371" s="397">
        <f>IF(Chitieu[[#This Row],[PO Đạt 90%]]&gt;=90%,1,0)</f>
        <v>0</v>
      </c>
      <c r="O371" s="397">
        <f>IF(COUNTIFS($E$4:E371,E371,$A$4:A371,"Trạm")=1,1,0)</f>
        <v>0</v>
      </c>
      <c r="P371" s="397">
        <f>IF(Chitieu[[#This Row],[PO]]&gt;0,1,0)</f>
        <v>0</v>
      </c>
      <c r="Q371" s="397" t="str">
        <f>_xlfn.XLOOKUP(Chitieu[[#This Row],[Tỉnh]],Table9[Tỉnh cũ],Table9[Giám Sát])</f>
        <v>Nguyễn Thành Dân</v>
      </c>
      <c r="R371" s="397" t="str">
        <f>_xlfn.XLOOKUP(Chitieu[[#This Row],[Tỉnh]],Table9[Tỉnh cũ],Table9[Thị Trường])</f>
        <v>Lâm Đỗ Anh Hào</v>
      </c>
      <c r="S371" s="397" t="str">
        <f>_xlfn.XLOOKUP(Chitieu[[#This Row],[Tỉnh]],Table9[Tỉnh cũ],Table9[Khu vực])</f>
        <v>Miền Tây 1</v>
      </c>
      <c r="T371" s="397" t="str">
        <f>IF(Chitieu[[#This Row],[Trạm/DTR]]="DTR","DTR","Trạm")</f>
        <v>Trạm</v>
      </c>
      <c r="U371" s="397" t="str">
        <f>IF(Chitieu[[#This Row],[Trạm/DTR]]="DTR",_xlfn.XLOOKUP(Chitieu[[#This Row],[ID NCC]],DS_NCC_DTR[ID NCC],DS_NCC_DTR[Tỉnh cũ]),_xlfn.XLOOKUP(Chitieu[[#This Row],[ID NCC]],Data_TongTram2[ID NCC],Data_TongTram2[Tỉnh cũ]))</f>
        <v>Tiền Giang</v>
      </c>
    </row>
    <row r="372" spans="1:21" hidden="1" x14ac:dyDescent="0.3">
      <c r="A372" s="211" t="s">
        <v>608</v>
      </c>
      <c r="B372" s="211" t="str">
        <f>IF(Chitieu[[#This Row],[Trạm/DTR]]="DTR","",_xlfn.XLOOKUP(Chitieu[[#This Row],[Trạm/DTR]],Table16[Trạm],Table16[[Admin ]]))</f>
        <v>Nguyễn Thị Ngọc Bích</v>
      </c>
      <c r="C372" s="211" t="str">
        <f>IF(Chitieu[[#This Row],[Trạm/DTR]]="DTR",_xlfn.XLOOKUP(Chitieu[[#This Row],[ID NCC]],DS_NCC_DTR[ID NCC],DS_NCC_DTR[Admin miền]),_xlfn.XLOOKUP(Chitieu[[#This Row],[ID NCC]],Data_TongTram2[ID NCC],Data_TongTram2[Admin Miền]))</f>
        <v>Phạm Thị Thúy Duy</v>
      </c>
      <c r="D372" s="211" t="s">
        <v>669</v>
      </c>
      <c r="E372" s="211" t="str">
        <f>IF(Chitieu[[#This Row],[Trạm/DTR]]="DTR",_xlfn.XLOOKUP(Chitieu[[#This Row],[ID NCC]],DS_NCC_DTR[ID NCC],DS_NCC_DTR[Tên NCC]),_xlfn.XLOOKUP(Chitieu[[#This Row],[ID NCC]],Data_TongTram2[ID NCC],Data_TongTram2[Tên NCC]))</f>
        <v>Anh Minh Tiền Giang</v>
      </c>
      <c r="F372" s="211" t="str">
        <f>Chitieu[[#This Row],[ID NCC]]&amp;Chitieu[[#This Row],[Trạm/DTR]]</f>
        <v>001J3000009CLp3IAGKhánh Nga</v>
      </c>
      <c r="G372" s="211" t="s">
        <v>81</v>
      </c>
      <c r="H372" s="211" t="str">
        <f>_xlfn.XLOOKUP(Chitieu[[#This Row],[Loại hàng]],Table59[Column1],Table59[Qui đổi])</f>
        <v>PET chai</v>
      </c>
      <c r="K372" s="211">
        <f>SUMIFS(Table10[Sản lượng Tấn],Table10[Ghi chú],Chitieu[[#This Row],[qui đổi ]],Table10[Column1],Chitieu[[#This Row],[Column1]])</f>
        <v>0.17</v>
      </c>
      <c r="L372" s="396">
        <f>IFERROR((Chitieu[[#This Row],[Thực hiện]]/Chitieu[[#This Row],[Chỉ tiêu]]),0)</f>
        <v>0</v>
      </c>
      <c r="M372" s="396">
        <f>IFERROR((Chitieu[[#This Row],[Thực hiện]]/Chitieu[[#This Row],[PO]]),0)</f>
        <v>0</v>
      </c>
      <c r="N372" s="397">
        <f>IF(Chitieu[[#This Row],[PO Đạt 90%]]&gt;=90%,1,0)</f>
        <v>0</v>
      </c>
      <c r="O372" s="397">
        <f>IF(COUNTIFS($E$4:E372,E372,$A$4:A372,"Trạm")=1,1,0)</f>
        <v>0</v>
      </c>
      <c r="P372" s="397">
        <f>IF(Chitieu[[#This Row],[PO]]&gt;0,1,0)</f>
        <v>0</v>
      </c>
      <c r="Q372" s="397" t="str">
        <f>_xlfn.XLOOKUP(Chitieu[[#This Row],[Tỉnh]],Table9[Tỉnh cũ],Table9[Giám Sát])</f>
        <v>Nguyễn Thành Dân</v>
      </c>
      <c r="R372" s="397" t="str">
        <f>_xlfn.XLOOKUP(Chitieu[[#This Row],[Tỉnh]],Table9[Tỉnh cũ],Table9[Thị Trường])</f>
        <v>Lâm Đỗ Anh Hào</v>
      </c>
      <c r="S372" s="397" t="str">
        <f>_xlfn.XLOOKUP(Chitieu[[#This Row],[Tỉnh]],Table9[Tỉnh cũ],Table9[Khu vực])</f>
        <v>Miền Tây 1</v>
      </c>
      <c r="T372" s="397" t="str">
        <f>IF(Chitieu[[#This Row],[Trạm/DTR]]="DTR","DTR","Trạm")</f>
        <v>Trạm</v>
      </c>
      <c r="U372" s="397" t="str">
        <f>IF(Chitieu[[#This Row],[Trạm/DTR]]="DTR",_xlfn.XLOOKUP(Chitieu[[#This Row],[ID NCC]],DS_NCC_DTR[ID NCC],DS_NCC_DTR[Tỉnh cũ]),_xlfn.XLOOKUP(Chitieu[[#This Row],[ID NCC]],Data_TongTram2[ID NCC],Data_TongTram2[Tỉnh cũ]))</f>
        <v>Tiền Giang</v>
      </c>
    </row>
    <row r="373" spans="1:21" hidden="1" x14ac:dyDescent="0.3">
      <c r="A373" s="211" t="s">
        <v>608</v>
      </c>
      <c r="B373" s="211" t="str">
        <f>IF(Chitieu[[#This Row],[Trạm/DTR]]="DTR","",_xlfn.XLOOKUP(Chitieu[[#This Row],[Trạm/DTR]],Table16[Trạm],Table16[[Admin ]]))</f>
        <v>Nguyễn Thị Ngọc Bích</v>
      </c>
      <c r="C373" s="211" t="str">
        <f>IF(Chitieu[[#This Row],[Trạm/DTR]]="DTR",_xlfn.XLOOKUP(Chitieu[[#This Row],[ID NCC]],DS_NCC_DTR[ID NCC],DS_NCC_DTR[Admin miền]),_xlfn.XLOOKUP(Chitieu[[#This Row],[ID NCC]],Data_TongTram2[ID NCC],Data_TongTram2[Admin Miền]))</f>
        <v>Phạm Thị Thúy Duy</v>
      </c>
      <c r="D373" s="211" t="s">
        <v>2946</v>
      </c>
      <c r="E373" s="211" t="str">
        <f>IF(Chitieu[[#This Row],[Trạm/DTR]]="DTR",_xlfn.XLOOKUP(Chitieu[[#This Row],[ID NCC]],DS_NCC_DTR[ID NCC],DS_NCC_DTR[Tên NCC]),_xlfn.XLOOKUP(Chitieu[[#This Row],[ID NCC]],Data_TongTram2[ID NCC],Data_TongTram2[Tên NCC]))</f>
        <v>Anh Chí Mộc Hóa</v>
      </c>
      <c r="F373" s="211" t="str">
        <f>Chitieu[[#This Row],[ID NCC]]&amp;Chitieu[[#This Row],[Trạm/DTR]]</f>
        <v>001dc00002o0VCTAA2Khánh Nga</v>
      </c>
      <c r="G373" s="211" t="s">
        <v>81</v>
      </c>
      <c r="H373" s="211" t="str">
        <f>_xlfn.XLOOKUP(Chitieu[[#This Row],[Loại hàng]],Table59[Column1],Table59[Qui đổi])</f>
        <v>PET chai</v>
      </c>
      <c r="K373" s="211">
        <f>SUMIFS(Table10[Sản lượng Tấn],Table10[Ghi chú],Chitieu[[#This Row],[qui đổi ]],Table10[Column1],Chitieu[[#This Row],[Column1]])</f>
        <v>3.839</v>
      </c>
      <c r="L373" s="396">
        <f>IFERROR((Chitieu[[#This Row],[Thực hiện]]/Chitieu[[#This Row],[Chỉ tiêu]]),0)</f>
        <v>0</v>
      </c>
      <c r="M373" s="396">
        <f>IFERROR((Chitieu[[#This Row],[Thực hiện]]/Chitieu[[#This Row],[PO]]),0)</f>
        <v>0</v>
      </c>
      <c r="N373" s="397">
        <f>IF(Chitieu[[#This Row],[PO Đạt 90%]]&gt;=90%,1,0)</f>
        <v>0</v>
      </c>
      <c r="O373" s="397">
        <f>IF(COUNTIFS($E$4:E373,E373,$A$4:A373,"Trạm")=1,1,0)</f>
        <v>0</v>
      </c>
      <c r="P373" s="397">
        <f>IF(Chitieu[[#This Row],[PO]]&gt;0,1,0)</f>
        <v>0</v>
      </c>
      <c r="Q373" s="397" t="str">
        <f>_xlfn.XLOOKUP(Chitieu[[#This Row],[Tỉnh]],Table9[Tỉnh cũ],Table9[Giám Sát])</f>
        <v>Nguyễn Thành Dân</v>
      </c>
      <c r="R373" s="397" t="str">
        <f>_xlfn.XLOOKUP(Chitieu[[#This Row],[Tỉnh]],Table9[Tỉnh cũ],Table9[Thị Trường])</f>
        <v>Nguyễn Duy Tân</v>
      </c>
      <c r="S373" s="397" t="str">
        <f>_xlfn.XLOOKUP(Chitieu[[#This Row],[Tỉnh]],Table9[Tỉnh cũ],Table9[Khu vực])</f>
        <v>Miền Tây 1</v>
      </c>
      <c r="T373" s="397" t="str">
        <f>IF(Chitieu[[#This Row],[Trạm/DTR]]="DTR","DTR","Trạm")</f>
        <v>Trạm</v>
      </c>
      <c r="U373" s="397" t="str">
        <f>IF(Chitieu[[#This Row],[Trạm/DTR]]="DTR",_xlfn.XLOOKUP(Chitieu[[#This Row],[ID NCC]],DS_NCC_DTR[ID NCC],DS_NCC_DTR[Tỉnh cũ]),_xlfn.XLOOKUP(Chitieu[[#This Row],[ID NCC]],Data_TongTram2[ID NCC],Data_TongTram2[Tỉnh cũ]))</f>
        <v>Long An</v>
      </c>
    </row>
    <row r="374" spans="1:21" hidden="1" x14ac:dyDescent="0.3">
      <c r="A374" s="211" t="s">
        <v>608</v>
      </c>
      <c r="B374" s="211" t="str">
        <f>IF(Chitieu[[#This Row],[Trạm/DTR]]="DTR","",_xlfn.XLOOKUP(Chitieu[[#This Row],[Trạm/DTR]],Table16[Trạm],Table16[[Admin ]]))</f>
        <v>Nguyễn Thị Ngọc Bích</v>
      </c>
      <c r="C374" s="211" t="str">
        <f>IF(Chitieu[[#This Row],[Trạm/DTR]]="DTR",_xlfn.XLOOKUP(Chitieu[[#This Row],[ID NCC]],DS_NCC_DTR[ID NCC],DS_NCC_DTR[Admin miền]),_xlfn.XLOOKUP(Chitieu[[#This Row],[ID NCC]],Data_TongTram2[ID NCC],Data_TongTram2[Admin Miền]))</f>
        <v>Phạm Thị Thúy Duy</v>
      </c>
      <c r="D374" s="211" t="s">
        <v>775</v>
      </c>
      <c r="E374" s="211" t="str">
        <f>IF(Chitieu[[#This Row],[Trạm/DTR]]="DTR",_xlfn.XLOOKUP(Chitieu[[#This Row],[ID NCC]],DS_NCC_DTR[ID NCC],DS_NCC_DTR[Tên NCC]),_xlfn.XLOOKUP(Chitieu[[#This Row],[ID NCC]],Data_TongTram2[ID NCC],Data_TongTram2[Tên NCC]))</f>
        <v>Anh Hiệp Long Hưng</v>
      </c>
      <c r="F374" s="211" t="str">
        <f>Chitieu[[#This Row],[ID NCC]]&amp;Chitieu[[#This Row],[Trạm/DTR]]</f>
        <v>001J3000002HjEEIA0Khánh Nga</v>
      </c>
      <c r="G374" s="211" t="s">
        <v>81</v>
      </c>
      <c r="H374" s="211" t="str">
        <f>_xlfn.XLOOKUP(Chitieu[[#This Row],[Loại hàng]],Table59[Column1],Table59[Qui đổi])</f>
        <v>PET chai</v>
      </c>
      <c r="K374" s="211">
        <f>SUMIFS(Table10[Sản lượng Tấn],Table10[Ghi chú],Chitieu[[#This Row],[qui đổi ]],Table10[Column1],Chitieu[[#This Row],[Column1]])</f>
        <v>0.71099999999999997</v>
      </c>
      <c r="L374" s="396">
        <f>IFERROR((Chitieu[[#This Row],[Thực hiện]]/Chitieu[[#This Row],[Chỉ tiêu]]),0)</f>
        <v>0</v>
      </c>
      <c r="M374" s="396">
        <f>IFERROR((Chitieu[[#This Row],[Thực hiện]]/Chitieu[[#This Row],[PO]]),0)</f>
        <v>0</v>
      </c>
      <c r="N374" s="397">
        <f>IF(Chitieu[[#This Row],[PO Đạt 90%]]&gt;=90%,1,0)</f>
        <v>0</v>
      </c>
      <c r="O374" s="397">
        <f>IF(COUNTIFS($E$4:E374,E374,$A$4:A374,"Trạm")=1,1,0)</f>
        <v>0</v>
      </c>
      <c r="P374" s="397">
        <f>IF(Chitieu[[#This Row],[PO]]&gt;0,1,0)</f>
        <v>0</v>
      </c>
      <c r="Q374" s="397" t="str">
        <f>_xlfn.XLOOKUP(Chitieu[[#This Row],[Tỉnh]],Table9[Tỉnh cũ],Table9[Giám Sát])</f>
        <v>Nguyễn Thành Dân</v>
      </c>
      <c r="R374" s="397" t="str">
        <f>_xlfn.XLOOKUP(Chitieu[[#This Row],[Tỉnh]],Table9[Tỉnh cũ],Table9[Thị Trường])</f>
        <v>Lâm Đỗ Anh Hào</v>
      </c>
      <c r="S374" s="397" t="str">
        <f>_xlfn.XLOOKUP(Chitieu[[#This Row],[Tỉnh]],Table9[Tỉnh cũ],Table9[Khu vực])</f>
        <v>Miền Tây 1</v>
      </c>
      <c r="T374" s="397" t="str">
        <f>IF(Chitieu[[#This Row],[Trạm/DTR]]="DTR","DTR","Trạm")</f>
        <v>Trạm</v>
      </c>
      <c r="U374" s="397" t="str">
        <f>IF(Chitieu[[#This Row],[Trạm/DTR]]="DTR",_xlfn.XLOOKUP(Chitieu[[#This Row],[ID NCC]],DS_NCC_DTR[ID NCC],DS_NCC_DTR[Tỉnh cũ]),_xlfn.XLOOKUP(Chitieu[[#This Row],[ID NCC]],Data_TongTram2[ID NCC],Data_TongTram2[Tỉnh cũ]))</f>
        <v>Tiền Giang</v>
      </c>
    </row>
    <row r="375" spans="1:21" hidden="1" x14ac:dyDescent="0.3">
      <c r="A375" s="211" t="s">
        <v>608</v>
      </c>
      <c r="B375" s="211" t="str">
        <f>IF(Chitieu[[#This Row],[Trạm/DTR]]="DTR","",_xlfn.XLOOKUP(Chitieu[[#This Row],[Trạm/DTR]],Table16[Trạm],Table16[[Admin ]]))</f>
        <v>Nguyễn Thị Ngọc Bích</v>
      </c>
      <c r="C375" s="211" t="str">
        <f>IF(Chitieu[[#This Row],[Trạm/DTR]]="DTR",_xlfn.XLOOKUP(Chitieu[[#This Row],[ID NCC]],DS_NCC_DTR[ID NCC],DS_NCC_DTR[Admin miền]),_xlfn.XLOOKUP(Chitieu[[#This Row],[ID NCC]],Data_TongTram2[ID NCC],Data_TongTram2[Admin Miền]))</f>
        <v>Phạm Thị Thúy Duy</v>
      </c>
      <c r="D375" s="211" t="s">
        <v>934</v>
      </c>
      <c r="E375" s="211" t="str">
        <f>IF(Chitieu[[#This Row],[Trạm/DTR]]="DTR",_xlfn.XLOOKUP(Chitieu[[#This Row],[ID NCC]],DS_NCC_DTR[ID NCC],DS_NCC_DTR[Tên NCC]),_xlfn.XLOOKUP(Chitieu[[#This Row],[ID NCC]],Data_TongTram2[ID NCC],Data_TongTram2[Tên NCC]))</f>
        <v>Anh Nhiều Bến Tre</v>
      </c>
      <c r="F375" s="211" t="str">
        <f>Chitieu[[#This Row],[ID NCC]]&amp;Chitieu[[#This Row],[Trạm/DTR]]</f>
        <v>001J3000002HjDYIA0Khánh Nga</v>
      </c>
      <c r="G375" s="211" t="s">
        <v>81</v>
      </c>
      <c r="H375" s="211" t="str">
        <f>_xlfn.XLOOKUP(Chitieu[[#This Row],[Loại hàng]],Table59[Column1],Table59[Qui đổi])</f>
        <v>PET chai</v>
      </c>
      <c r="K375" s="211">
        <f>SUMIFS(Table10[Sản lượng Tấn],Table10[Ghi chú],Chitieu[[#This Row],[qui đổi ]],Table10[Column1],Chitieu[[#This Row],[Column1]])</f>
        <v>2.6339999999999999</v>
      </c>
      <c r="L375" s="396">
        <f>IFERROR((Chitieu[[#This Row],[Thực hiện]]/Chitieu[[#This Row],[Chỉ tiêu]]),0)</f>
        <v>0</v>
      </c>
      <c r="M375" s="396">
        <f>IFERROR((Chitieu[[#This Row],[Thực hiện]]/Chitieu[[#This Row],[PO]]),0)</f>
        <v>0</v>
      </c>
      <c r="N375" s="397">
        <f>IF(Chitieu[[#This Row],[PO Đạt 90%]]&gt;=90%,1,0)</f>
        <v>0</v>
      </c>
      <c r="O375" s="397">
        <f>IF(COUNTIFS($E$4:E375,E375,$A$4:A375,"Trạm")=1,1,0)</f>
        <v>0</v>
      </c>
      <c r="P375" s="397">
        <f>IF(Chitieu[[#This Row],[PO]]&gt;0,1,0)</f>
        <v>0</v>
      </c>
      <c r="Q375" s="397" t="str">
        <f>_xlfn.XLOOKUP(Chitieu[[#This Row],[Tỉnh]],Table9[Tỉnh cũ],Table9[Giám Sát])</f>
        <v>Phạm Huỳnh Hữu Lộc</v>
      </c>
      <c r="R375" s="397" t="str">
        <f>_xlfn.XLOOKUP(Chitieu[[#This Row],[Tỉnh]],Table9[Tỉnh cũ],Table9[Thị Trường])</f>
        <v>Lê Quốc Việt</v>
      </c>
      <c r="S375" s="397" t="str">
        <f>_xlfn.XLOOKUP(Chitieu[[#This Row],[Tỉnh]],Table9[Tỉnh cũ],Table9[Khu vực])</f>
        <v>Miền Tây 2</v>
      </c>
      <c r="T375" s="397" t="str">
        <f>IF(Chitieu[[#This Row],[Trạm/DTR]]="DTR","DTR","Trạm")</f>
        <v>Trạm</v>
      </c>
      <c r="U375" s="397" t="str">
        <f>IF(Chitieu[[#This Row],[Trạm/DTR]]="DTR",_xlfn.XLOOKUP(Chitieu[[#This Row],[ID NCC]],DS_NCC_DTR[ID NCC],DS_NCC_DTR[Tỉnh cũ]),_xlfn.XLOOKUP(Chitieu[[#This Row],[ID NCC]],Data_TongTram2[ID NCC],Data_TongTram2[Tỉnh cũ]))</f>
        <v>Bến Tre</v>
      </c>
    </row>
    <row r="376" spans="1:21" hidden="1" x14ac:dyDescent="0.3">
      <c r="A376" s="211" t="s">
        <v>608</v>
      </c>
      <c r="B376" s="211" t="str">
        <f>IF(Chitieu[[#This Row],[Trạm/DTR]]="DTR","",_xlfn.XLOOKUP(Chitieu[[#This Row],[Trạm/DTR]],Table16[Trạm],Table16[[Admin ]]))</f>
        <v>Nguyễn Thị Ngọc Bích</v>
      </c>
      <c r="C376" s="211" t="str">
        <f>IF(Chitieu[[#This Row],[Trạm/DTR]]="DTR",_xlfn.XLOOKUP(Chitieu[[#This Row],[ID NCC]],DS_NCC_DTR[ID NCC],DS_NCC_DTR[Admin miền]),_xlfn.XLOOKUP(Chitieu[[#This Row],[ID NCC]],Data_TongTram2[ID NCC],Data_TongTram2[Admin Miền]))</f>
        <v>Phạm Thị Thúy Duy</v>
      </c>
      <c r="D376" s="211" t="s">
        <v>1681</v>
      </c>
      <c r="E376" s="211" t="str">
        <f>IF(Chitieu[[#This Row],[Trạm/DTR]]="DTR",_xlfn.XLOOKUP(Chitieu[[#This Row],[ID NCC]],DS_NCC_DTR[ID NCC],DS_NCC_DTR[Tên NCC]),_xlfn.XLOOKUP(Chitieu[[#This Row],[ID NCC]],Data_TongTram2[ID NCC],Data_TongTram2[Tên NCC]))</f>
        <v>Anh Huệ Cà Mau</v>
      </c>
      <c r="F376" s="211" t="str">
        <f>Chitieu[[#This Row],[ID NCC]]&amp;Chitieu[[#This Row],[Trạm/DTR]]</f>
        <v>001J3000002HLo4IAGKhánh Nga</v>
      </c>
      <c r="G376" s="211" t="s">
        <v>81</v>
      </c>
      <c r="H376" s="211" t="str">
        <f>_xlfn.XLOOKUP(Chitieu[[#This Row],[Loại hàng]],Table59[Column1],Table59[Qui đổi])</f>
        <v>PET chai</v>
      </c>
      <c r="K376" s="211">
        <f>SUMIFS(Table10[Sản lượng Tấn],Table10[Ghi chú],Chitieu[[#This Row],[qui đổi ]],Table10[Column1],Chitieu[[#This Row],[Column1]])</f>
        <v>8.6069999999999993</v>
      </c>
      <c r="L376" s="396">
        <f>IFERROR((Chitieu[[#This Row],[Thực hiện]]/Chitieu[[#This Row],[Chỉ tiêu]]),0)</f>
        <v>0</v>
      </c>
      <c r="M376" s="396">
        <f>IFERROR((Chitieu[[#This Row],[Thực hiện]]/Chitieu[[#This Row],[PO]]),0)</f>
        <v>0</v>
      </c>
      <c r="N376" s="397">
        <f>IF(Chitieu[[#This Row],[PO Đạt 90%]]&gt;=90%,1,0)</f>
        <v>0</v>
      </c>
      <c r="O376" s="397">
        <f>IF(COUNTIFS($E$4:E376,E376,$A$4:A376,"Trạm")=1,1,0)</f>
        <v>0</v>
      </c>
      <c r="P376" s="397">
        <f>IF(Chitieu[[#This Row],[PO]]&gt;0,1,0)</f>
        <v>0</v>
      </c>
      <c r="Q376" s="397" t="str">
        <f>_xlfn.XLOOKUP(Chitieu[[#This Row],[Tỉnh]],Table9[Tỉnh cũ],Table9[Giám Sát])</f>
        <v>Phạm Huỳnh Hữu Lộc</v>
      </c>
      <c r="R376" s="397" t="str">
        <f>_xlfn.XLOOKUP(Chitieu[[#This Row],[Tỉnh]],Table9[Tỉnh cũ],Table9[Thị Trường])</f>
        <v>Thái Tân Văn</v>
      </c>
      <c r="S376" s="397" t="str">
        <f>_xlfn.XLOOKUP(Chitieu[[#This Row],[Tỉnh]],Table9[Tỉnh cũ],Table9[Khu vực])</f>
        <v>Miền Tây 2</v>
      </c>
      <c r="T376" s="397" t="str">
        <f>IF(Chitieu[[#This Row],[Trạm/DTR]]="DTR","DTR","Trạm")</f>
        <v>Trạm</v>
      </c>
      <c r="U376" s="397" t="str">
        <f>IF(Chitieu[[#This Row],[Trạm/DTR]]="DTR",_xlfn.XLOOKUP(Chitieu[[#This Row],[ID NCC]],DS_NCC_DTR[ID NCC],DS_NCC_DTR[Tỉnh cũ]),_xlfn.XLOOKUP(Chitieu[[#This Row],[ID NCC]],Data_TongTram2[ID NCC],Data_TongTram2[Tỉnh cũ]))</f>
        <v>Cà Mau</v>
      </c>
    </row>
    <row r="377" spans="1:21" hidden="1" x14ac:dyDescent="0.3">
      <c r="A377" s="211" t="s">
        <v>608</v>
      </c>
      <c r="B377" s="211" t="str">
        <f>IF(Chitieu[[#This Row],[Trạm/DTR]]="DTR","",_xlfn.XLOOKUP(Chitieu[[#This Row],[Trạm/DTR]],Table16[Trạm],Table16[[Admin ]]))</f>
        <v>Nguyễn Thị Ngọc Bích</v>
      </c>
      <c r="C377" s="211" t="str">
        <f>IF(Chitieu[[#This Row],[Trạm/DTR]]="DTR",_xlfn.XLOOKUP(Chitieu[[#This Row],[ID NCC]],DS_NCC_DTR[ID NCC],DS_NCC_DTR[Admin miền]),_xlfn.XLOOKUP(Chitieu[[#This Row],[ID NCC]],Data_TongTram2[ID NCC],Data_TongTram2[Admin Miền]))</f>
        <v>Phạm Thị Thúy Duy</v>
      </c>
      <c r="D377" s="211" t="s">
        <v>2247</v>
      </c>
      <c r="E377" s="211" t="str">
        <f>IF(Chitieu[[#This Row],[Trạm/DTR]]="DTR",_xlfn.XLOOKUP(Chitieu[[#This Row],[ID NCC]],DS_NCC_DTR[ID NCC],DS_NCC_DTR[Tên NCC]),_xlfn.XLOOKUP(Chitieu[[#This Row],[ID NCC]],Data_TongTram2[ID NCC],Data_TongTram2[Tên NCC]))</f>
        <v>HKD Phế Liệu Liêm</v>
      </c>
      <c r="F377" s="211" t="str">
        <f>Chitieu[[#This Row],[ID NCC]]&amp;Chitieu[[#This Row],[Trạm/DTR]]</f>
        <v>001dc00002b8GhDAAUKhánh Nga</v>
      </c>
      <c r="G377" s="211" t="s">
        <v>81</v>
      </c>
      <c r="H377" s="211" t="str">
        <f>_xlfn.XLOOKUP(Chitieu[[#This Row],[Loại hàng]],Table59[Column1],Table59[Qui đổi])</f>
        <v>PET chai</v>
      </c>
      <c r="K377" s="211">
        <f>SUMIFS(Table10[Sản lượng Tấn],Table10[Ghi chú],Chitieu[[#This Row],[qui đổi ]],Table10[Column1],Chitieu[[#This Row],[Column1]])</f>
        <v>6.84</v>
      </c>
      <c r="L377" s="396">
        <f>IFERROR((Chitieu[[#This Row],[Thực hiện]]/Chitieu[[#This Row],[Chỉ tiêu]]),0)</f>
        <v>0</v>
      </c>
      <c r="M377" s="396">
        <f>IFERROR((Chitieu[[#This Row],[Thực hiện]]/Chitieu[[#This Row],[PO]]),0)</f>
        <v>0</v>
      </c>
      <c r="N377" s="397">
        <f>IF(Chitieu[[#This Row],[PO Đạt 90%]]&gt;=90%,1,0)</f>
        <v>0</v>
      </c>
      <c r="O377" s="397">
        <f>IF(COUNTIFS($E$4:E377,E377,$A$4:A377,"Trạm")=1,1,0)</f>
        <v>0</v>
      </c>
      <c r="P377" s="397">
        <f>IF(Chitieu[[#This Row],[PO]]&gt;0,1,0)</f>
        <v>0</v>
      </c>
      <c r="Q377" s="397" t="str">
        <f>_xlfn.XLOOKUP(Chitieu[[#This Row],[Tỉnh]],Table9[Tỉnh cũ],Table9[Giám Sát])</f>
        <v>Phạm Huỳnh Hữu Lộc</v>
      </c>
      <c r="R377" s="397" t="str">
        <f>_xlfn.XLOOKUP(Chitieu[[#This Row],[Tỉnh]],Table9[Tỉnh cũ],Table9[Thị Trường])</f>
        <v>Lê Quốc Việt</v>
      </c>
      <c r="S377" s="397" t="str">
        <f>_xlfn.XLOOKUP(Chitieu[[#This Row],[Tỉnh]],Table9[Tỉnh cũ],Table9[Khu vực])</f>
        <v>Miền Tây 2</v>
      </c>
      <c r="T377" s="397" t="str">
        <f>IF(Chitieu[[#This Row],[Trạm/DTR]]="DTR","DTR","Trạm")</f>
        <v>Trạm</v>
      </c>
      <c r="U377" s="397" t="str">
        <f>IF(Chitieu[[#This Row],[Trạm/DTR]]="DTR",_xlfn.XLOOKUP(Chitieu[[#This Row],[ID NCC]],DS_NCC_DTR[ID NCC],DS_NCC_DTR[Tỉnh cũ]),_xlfn.XLOOKUP(Chitieu[[#This Row],[ID NCC]],Data_TongTram2[ID NCC],Data_TongTram2[Tỉnh cũ]))</f>
        <v>Bến Tre</v>
      </c>
    </row>
    <row r="378" spans="1:21" hidden="1" x14ac:dyDescent="0.3">
      <c r="A378" s="211" t="s">
        <v>608</v>
      </c>
      <c r="B378" s="211" t="str">
        <f>IF(Chitieu[[#This Row],[Trạm/DTR]]="DTR","",_xlfn.XLOOKUP(Chitieu[[#This Row],[Trạm/DTR]],Table16[Trạm],Table16[[Admin ]]))</f>
        <v>Nguyễn Thị Ngọc Bích</v>
      </c>
      <c r="C378" s="211" t="str">
        <f>IF(Chitieu[[#This Row],[Trạm/DTR]]="DTR",_xlfn.XLOOKUP(Chitieu[[#This Row],[ID NCC]],DS_NCC_DTR[ID NCC],DS_NCC_DTR[Admin miền]),_xlfn.XLOOKUP(Chitieu[[#This Row],[ID NCC]],Data_TongTram2[ID NCC],Data_TongTram2[Admin Miền]))</f>
        <v>Phạm Thị Thúy Duy</v>
      </c>
      <c r="D378" s="211" t="s">
        <v>961</v>
      </c>
      <c r="E378" s="211" t="str">
        <f>IF(Chitieu[[#This Row],[Trạm/DTR]]="DTR",_xlfn.XLOOKUP(Chitieu[[#This Row],[ID NCC]],DS_NCC_DTR[ID NCC],DS_NCC_DTR[Tên NCC]),_xlfn.XLOOKUP(Chitieu[[#This Row],[ID NCC]],Data_TongTram2[ID NCC],Data_TongTram2[Tên NCC]))</f>
        <v>Anh Trung - Đức Huệ</v>
      </c>
      <c r="F378" s="211" t="str">
        <f>Chitieu[[#This Row],[ID NCC]]&amp;Chitieu[[#This Row],[Trạm/DTR]]</f>
        <v>001J3000005FzywIACKhánh Nga</v>
      </c>
      <c r="G378" s="211" t="s">
        <v>81</v>
      </c>
      <c r="H378" s="211" t="str">
        <f>_xlfn.XLOOKUP(Chitieu[[#This Row],[Loại hàng]],Table59[Column1],Table59[Qui đổi])</f>
        <v>PET chai</v>
      </c>
      <c r="K378" s="211">
        <f>SUMIFS(Table10[Sản lượng Tấn],Table10[Ghi chú],Chitieu[[#This Row],[qui đổi ]],Table10[Column1],Chitieu[[#This Row],[Column1]])</f>
        <v>0.35399999999999998</v>
      </c>
      <c r="L378" s="396">
        <f>IFERROR((Chitieu[[#This Row],[Thực hiện]]/Chitieu[[#This Row],[Chỉ tiêu]]),0)</f>
        <v>0</v>
      </c>
      <c r="M378" s="396">
        <f>IFERROR((Chitieu[[#This Row],[Thực hiện]]/Chitieu[[#This Row],[PO]]),0)</f>
        <v>0</v>
      </c>
      <c r="N378" s="397">
        <f>IF(Chitieu[[#This Row],[PO Đạt 90%]]&gt;=90%,1,0)</f>
        <v>0</v>
      </c>
      <c r="O378" s="397">
        <f>IF(COUNTIFS($E$4:E378,E378,$A$4:A378,"Trạm")=1,1,0)</f>
        <v>0</v>
      </c>
      <c r="P378" s="397">
        <f>IF(Chitieu[[#This Row],[PO]]&gt;0,1,0)</f>
        <v>0</v>
      </c>
      <c r="Q378" s="397" t="str">
        <f>_xlfn.XLOOKUP(Chitieu[[#This Row],[Tỉnh]],Table9[Tỉnh cũ],Table9[Giám Sát])</f>
        <v>Nguyễn Thành Dân</v>
      </c>
      <c r="R378" s="397" t="str">
        <f>_xlfn.XLOOKUP(Chitieu[[#This Row],[Tỉnh]],Table9[Tỉnh cũ],Table9[Thị Trường])</f>
        <v>Nguyễn Duy Tân</v>
      </c>
      <c r="S378" s="397" t="str">
        <f>_xlfn.XLOOKUP(Chitieu[[#This Row],[Tỉnh]],Table9[Tỉnh cũ],Table9[Khu vực])</f>
        <v>Miền Tây 1</v>
      </c>
      <c r="T378" s="397" t="str">
        <f>IF(Chitieu[[#This Row],[Trạm/DTR]]="DTR","DTR","Trạm")</f>
        <v>Trạm</v>
      </c>
      <c r="U378" s="397" t="str">
        <f>IF(Chitieu[[#This Row],[Trạm/DTR]]="DTR",_xlfn.XLOOKUP(Chitieu[[#This Row],[ID NCC]],DS_NCC_DTR[ID NCC],DS_NCC_DTR[Tỉnh cũ]),_xlfn.XLOOKUP(Chitieu[[#This Row],[ID NCC]],Data_TongTram2[ID NCC],Data_TongTram2[Tỉnh cũ]))</f>
        <v>Long An</v>
      </c>
    </row>
    <row r="379" spans="1:21" hidden="1" x14ac:dyDescent="0.3">
      <c r="A379" s="211" t="s">
        <v>608</v>
      </c>
      <c r="B379" s="211" t="str">
        <f>IF(Chitieu[[#This Row],[Trạm/DTR]]="DTR","",_xlfn.XLOOKUP(Chitieu[[#This Row],[Trạm/DTR]],Table16[Trạm],Table16[[Admin ]]))</f>
        <v>Nguyễn Thị Ngọc Bích</v>
      </c>
      <c r="C379" s="211" t="str">
        <f>IF(Chitieu[[#This Row],[Trạm/DTR]]="DTR",_xlfn.XLOOKUP(Chitieu[[#This Row],[ID NCC]],DS_NCC_DTR[ID NCC],DS_NCC_DTR[Admin miền]),_xlfn.XLOOKUP(Chitieu[[#This Row],[ID NCC]],Data_TongTram2[ID NCC],Data_TongTram2[Admin Miền]))</f>
        <v>Phạm Thị Thúy Duy</v>
      </c>
      <c r="D379" s="211" t="s">
        <v>2951</v>
      </c>
      <c r="E379" s="211" t="str">
        <f>IF(Chitieu[[#This Row],[Trạm/DTR]]="DTR",_xlfn.XLOOKUP(Chitieu[[#This Row],[ID NCC]],DS_NCC_DTR[ID NCC],DS_NCC_DTR[Tên NCC]),_xlfn.XLOOKUP(Chitieu[[#This Row],[ID NCC]],Data_TongTram2[ID NCC],Data_TongTram2[Tên NCC]))</f>
        <v>Chị Trang Bến Tre</v>
      </c>
      <c r="F379" s="211" t="str">
        <f>Chitieu[[#This Row],[ID NCC]]&amp;Chitieu[[#This Row],[Trạm/DTR]]</f>
        <v>001dc00002um0NpAAIKhánh Nga</v>
      </c>
      <c r="G379" s="211" t="s">
        <v>81</v>
      </c>
      <c r="H379" s="211" t="str">
        <f>_xlfn.XLOOKUP(Chitieu[[#This Row],[Loại hàng]],Table59[Column1],Table59[Qui đổi])</f>
        <v>PET chai</v>
      </c>
      <c r="K379" s="211">
        <f>SUMIFS(Table10[Sản lượng Tấn],Table10[Ghi chú],Chitieu[[#This Row],[qui đổi ]],Table10[Column1],Chitieu[[#This Row],[Column1]])</f>
        <v>2.5580000000000003</v>
      </c>
      <c r="L379" s="396">
        <f>IFERROR((Chitieu[[#This Row],[Thực hiện]]/Chitieu[[#This Row],[Chỉ tiêu]]),0)</f>
        <v>0</v>
      </c>
      <c r="M379" s="396">
        <f>IFERROR((Chitieu[[#This Row],[Thực hiện]]/Chitieu[[#This Row],[PO]]),0)</f>
        <v>0</v>
      </c>
      <c r="N379" s="397">
        <f>IF(Chitieu[[#This Row],[PO Đạt 90%]]&gt;=90%,1,0)</f>
        <v>0</v>
      </c>
      <c r="O379" s="397">
        <f>IF(COUNTIFS($E$4:E379,E379,$A$4:A379,"Trạm")=1,1,0)</f>
        <v>0</v>
      </c>
      <c r="P379" s="397">
        <f>IF(Chitieu[[#This Row],[PO]]&gt;0,1,0)</f>
        <v>0</v>
      </c>
      <c r="Q379" s="397" t="str">
        <f>_xlfn.XLOOKUP(Chitieu[[#This Row],[Tỉnh]],Table9[Tỉnh cũ],Table9[Giám Sát])</f>
        <v>Phạm Huỳnh Hữu Lộc</v>
      </c>
      <c r="R379" s="397" t="str">
        <f>_xlfn.XLOOKUP(Chitieu[[#This Row],[Tỉnh]],Table9[Tỉnh cũ],Table9[Thị Trường])</f>
        <v>Lê Quốc Việt</v>
      </c>
      <c r="S379" s="397" t="str">
        <f>_xlfn.XLOOKUP(Chitieu[[#This Row],[Tỉnh]],Table9[Tỉnh cũ],Table9[Khu vực])</f>
        <v>Miền Tây 2</v>
      </c>
      <c r="T379" s="397" t="str">
        <f>IF(Chitieu[[#This Row],[Trạm/DTR]]="DTR","DTR","Trạm")</f>
        <v>Trạm</v>
      </c>
      <c r="U379" s="397" t="str">
        <f>IF(Chitieu[[#This Row],[Trạm/DTR]]="DTR",_xlfn.XLOOKUP(Chitieu[[#This Row],[ID NCC]],DS_NCC_DTR[ID NCC],DS_NCC_DTR[Tỉnh cũ]),_xlfn.XLOOKUP(Chitieu[[#This Row],[ID NCC]],Data_TongTram2[ID NCC],Data_TongTram2[Tỉnh cũ]))</f>
        <v>Bến Tre</v>
      </c>
    </row>
    <row r="380" spans="1:21" hidden="1" x14ac:dyDescent="0.3">
      <c r="A380" s="211" t="s">
        <v>608</v>
      </c>
      <c r="B380" s="211" t="str">
        <f>IF(Chitieu[[#This Row],[Trạm/DTR]]="DTR","",_xlfn.XLOOKUP(Chitieu[[#This Row],[Trạm/DTR]],Table16[Trạm],Table16[[Admin ]]))</f>
        <v>Nguyễn Thị Ngọc Bích</v>
      </c>
      <c r="C380" s="211" t="str">
        <f>IF(Chitieu[[#This Row],[Trạm/DTR]]="DTR",_xlfn.XLOOKUP(Chitieu[[#This Row],[ID NCC]],DS_NCC_DTR[ID NCC],DS_NCC_DTR[Admin miền]),_xlfn.XLOOKUP(Chitieu[[#This Row],[ID NCC]],Data_TongTram2[ID NCC],Data_TongTram2[Admin Miền]))</f>
        <v>Phạm Thị Thúy Duy</v>
      </c>
      <c r="D380" s="211" t="s">
        <v>964</v>
      </c>
      <c r="E380" s="211" t="str">
        <f>IF(Chitieu[[#This Row],[Trạm/DTR]]="DTR",_xlfn.XLOOKUP(Chitieu[[#This Row],[ID NCC]],DS_NCC_DTR[ID NCC],DS_NCC_DTR[Tên NCC]),_xlfn.XLOOKUP(Chitieu[[#This Row],[ID NCC]],Data_TongTram2[ID NCC],Data_TongTram2[Tên NCC]))</f>
        <v>Anh Tuấn Mỹ Tho</v>
      </c>
      <c r="F380" s="211" t="str">
        <f>Chitieu[[#This Row],[ID NCC]]&amp;Chitieu[[#This Row],[Trạm/DTR]]</f>
        <v>001J3000002HLpkIAGKhánh Nga</v>
      </c>
      <c r="G380" s="211" t="s">
        <v>81</v>
      </c>
      <c r="H380" s="211" t="str">
        <f>_xlfn.XLOOKUP(Chitieu[[#This Row],[Loại hàng]],Table59[Column1],Table59[Qui đổi])</f>
        <v>PET chai</v>
      </c>
      <c r="K380" s="211">
        <f>SUMIFS(Table10[Sản lượng Tấn],Table10[Ghi chú],Chitieu[[#This Row],[qui đổi ]],Table10[Column1],Chitieu[[#This Row],[Column1]])</f>
        <v>0.185</v>
      </c>
      <c r="L380" s="396">
        <f>IFERROR((Chitieu[[#This Row],[Thực hiện]]/Chitieu[[#This Row],[Chỉ tiêu]]),0)</f>
        <v>0</v>
      </c>
      <c r="M380" s="396">
        <f>IFERROR((Chitieu[[#This Row],[Thực hiện]]/Chitieu[[#This Row],[PO]]),0)</f>
        <v>0</v>
      </c>
      <c r="N380" s="397">
        <f>IF(Chitieu[[#This Row],[PO Đạt 90%]]&gt;=90%,1,0)</f>
        <v>0</v>
      </c>
      <c r="O380" s="397">
        <f>IF(COUNTIFS($E$4:E380,E380,$A$4:A380,"Trạm")=1,1,0)</f>
        <v>0</v>
      </c>
      <c r="P380" s="397">
        <f>IF(Chitieu[[#This Row],[PO]]&gt;0,1,0)</f>
        <v>0</v>
      </c>
      <c r="Q380" s="397" t="str">
        <f>_xlfn.XLOOKUP(Chitieu[[#This Row],[Tỉnh]],Table9[Tỉnh cũ],Table9[Giám Sát])</f>
        <v>Nguyễn Thành Dân</v>
      </c>
      <c r="R380" s="397" t="str">
        <f>_xlfn.XLOOKUP(Chitieu[[#This Row],[Tỉnh]],Table9[Tỉnh cũ],Table9[Thị Trường])</f>
        <v>Lâm Đỗ Anh Hào</v>
      </c>
      <c r="S380" s="397" t="str">
        <f>_xlfn.XLOOKUP(Chitieu[[#This Row],[Tỉnh]],Table9[Tỉnh cũ],Table9[Khu vực])</f>
        <v>Miền Tây 1</v>
      </c>
      <c r="T380" s="397" t="str">
        <f>IF(Chitieu[[#This Row],[Trạm/DTR]]="DTR","DTR","Trạm")</f>
        <v>Trạm</v>
      </c>
      <c r="U380" s="397" t="str">
        <f>IF(Chitieu[[#This Row],[Trạm/DTR]]="DTR",_xlfn.XLOOKUP(Chitieu[[#This Row],[ID NCC]],DS_NCC_DTR[ID NCC],DS_NCC_DTR[Tỉnh cũ]),_xlfn.XLOOKUP(Chitieu[[#This Row],[ID NCC]],Data_TongTram2[ID NCC],Data_TongTram2[Tỉnh cũ]))</f>
        <v>Tiền Giang</v>
      </c>
    </row>
    <row r="381" spans="1:21" hidden="1" x14ac:dyDescent="0.3">
      <c r="A381" s="211" t="s">
        <v>608</v>
      </c>
      <c r="B381" s="211" t="str">
        <f>IF(Chitieu[[#This Row],[Trạm/DTR]]="DTR","",_xlfn.XLOOKUP(Chitieu[[#This Row],[Trạm/DTR]],Table16[Trạm],Table16[[Admin ]]))</f>
        <v>Nguyễn Thị Ngọc Bích</v>
      </c>
      <c r="C381" s="211" t="str">
        <f>IF(Chitieu[[#This Row],[Trạm/DTR]]="DTR",_xlfn.XLOOKUP(Chitieu[[#This Row],[ID NCC]],DS_NCC_DTR[ID NCC],DS_NCC_DTR[Admin miền]),_xlfn.XLOOKUP(Chitieu[[#This Row],[ID NCC]],Data_TongTram2[ID NCC],Data_TongTram2[Admin Miền]))</f>
        <v>Phạm Thị Thúy Duy</v>
      </c>
      <c r="D381" s="211" t="s">
        <v>962</v>
      </c>
      <c r="E381" s="211" t="str">
        <f>IF(Chitieu[[#This Row],[Trạm/DTR]]="DTR",_xlfn.XLOOKUP(Chitieu[[#This Row],[ID NCC]],DS_NCC_DTR[ID NCC],DS_NCC_DTR[Tên NCC]),_xlfn.XLOOKUP(Chitieu[[#This Row],[ID NCC]],Data_TongTram2[ID NCC],Data_TongTram2[Tên NCC]))</f>
        <v>Chị Hằng Bình Đức</v>
      </c>
      <c r="F381" s="211" t="str">
        <f>Chitieu[[#This Row],[ID NCC]]&amp;Chitieu[[#This Row],[Trạm/DTR]]</f>
        <v>001J3000002HjDpIAKKhánh Nga</v>
      </c>
      <c r="G381" s="211" t="s">
        <v>81</v>
      </c>
      <c r="H381" s="211" t="str">
        <f>_xlfn.XLOOKUP(Chitieu[[#This Row],[Loại hàng]],Table59[Column1],Table59[Qui đổi])</f>
        <v>PET chai</v>
      </c>
      <c r="K381" s="211">
        <f>SUMIFS(Table10[Sản lượng Tấn],Table10[Ghi chú],Chitieu[[#This Row],[qui đổi ]],Table10[Column1],Chitieu[[#This Row],[Column1]])</f>
        <v>0.216</v>
      </c>
      <c r="L381" s="396">
        <f>IFERROR((Chitieu[[#This Row],[Thực hiện]]/Chitieu[[#This Row],[Chỉ tiêu]]),0)</f>
        <v>0</v>
      </c>
      <c r="M381" s="396">
        <f>IFERROR((Chitieu[[#This Row],[Thực hiện]]/Chitieu[[#This Row],[PO]]),0)</f>
        <v>0</v>
      </c>
      <c r="N381" s="397">
        <f>IF(Chitieu[[#This Row],[PO Đạt 90%]]&gt;=90%,1,0)</f>
        <v>0</v>
      </c>
      <c r="O381" s="397">
        <f>IF(COUNTIFS($E$4:E381,E381,$A$4:A381,"Trạm")=1,1,0)</f>
        <v>0</v>
      </c>
      <c r="P381" s="397">
        <f>IF(Chitieu[[#This Row],[PO]]&gt;0,1,0)</f>
        <v>0</v>
      </c>
      <c r="Q381" s="397" t="str">
        <f>_xlfn.XLOOKUP(Chitieu[[#This Row],[Tỉnh]],Table9[Tỉnh cũ],Table9[Giám Sát])</f>
        <v>Nguyễn Thành Dân</v>
      </c>
      <c r="R381" s="397" t="str">
        <f>_xlfn.XLOOKUP(Chitieu[[#This Row],[Tỉnh]],Table9[Tỉnh cũ],Table9[Thị Trường])</f>
        <v>Lâm Đỗ Anh Hào</v>
      </c>
      <c r="S381" s="397" t="str">
        <f>_xlfn.XLOOKUP(Chitieu[[#This Row],[Tỉnh]],Table9[Tỉnh cũ],Table9[Khu vực])</f>
        <v>Miền Tây 1</v>
      </c>
      <c r="T381" s="397" t="str">
        <f>IF(Chitieu[[#This Row],[Trạm/DTR]]="DTR","DTR","Trạm")</f>
        <v>Trạm</v>
      </c>
      <c r="U381" s="397" t="str">
        <f>IF(Chitieu[[#This Row],[Trạm/DTR]]="DTR",_xlfn.XLOOKUP(Chitieu[[#This Row],[ID NCC]],DS_NCC_DTR[ID NCC],DS_NCC_DTR[Tỉnh cũ]),_xlfn.XLOOKUP(Chitieu[[#This Row],[ID NCC]],Data_TongTram2[ID NCC],Data_TongTram2[Tỉnh cũ]))</f>
        <v>Tiền Giang</v>
      </c>
    </row>
    <row r="382" spans="1:21" hidden="1" x14ac:dyDescent="0.3">
      <c r="A382" s="211" t="s">
        <v>608</v>
      </c>
      <c r="B382" s="211" t="str">
        <f>IF(Chitieu[[#This Row],[Trạm/DTR]]="DTR","",_xlfn.XLOOKUP(Chitieu[[#This Row],[Trạm/DTR]],Table16[Trạm],Table16[[Admin ]]))</f>
        <v>Nguyễn Thị Ngọc Bích</v>
      </c>
      <c r="C382" s="211" t="str">
        <f>IF(Chitieu[[#This Row],[Trạm/DTR]]="DTR",_xlfn.XLOOKUP(Chitieu[[#This Row],[ID NCC]],DS_NCC_DTR[ID NCC],DS_NCC_DTR[Admin miền]),_xlfn.XLOOKUP(Chitieu[[#This Row],[ID NCC]],Data_TongTram2[ID NCC],Data_TongTram2[Admin Miền]))</f>
        <v>Phạm Thị Thúy Duy</v>
      </c>
      <c r="D382" s="211" t="s">
        <v>2965</v>
      </c>
      <c r="E382" s="211" t="str">
        <f>IF(Chitieu[[#This Row],[Trạm/DTR]]="DTR",_xlfn.XLOOKUP(Chitieu[[#This Row],[ID NCC]],DS_NCC_DTR[ID NCC],DS_NCC_DTR[Tên NCC]),_xlfn.XLOOKUP(Chitieu[[#This Row],[ID NCC]],Data_TongTram2[ID NCC],Data_TongTram2[Tên NCC]))</f>
        <v>Anh Nghị Tam Nông</v>
      </c>
      <c r="F382" s="211" t="str">
        <f>Chitieu[[#This Row],[ID NCC]]&amp;Chitieu[[#This Row],[Trạm/DTR]]</f>
        <v>001dc00002uFde7AACKhánh Nga</v>
      </c>
      <c r="G382" s="211" t="s">
        <v>81</v>
      </c>
      <c r="H382" s="211" t="str">
        <f>_xlfn.XLOOKUP(Chitieu[[#This Row],[Loại hàng]],Table59[Column1],Table59[Qui đổi])</f>
        <v>PET chai</v>
      </c>
      <c r="K382" s="211">
        <f>SUMIFS(Table10[Sản lượng Tấn],Table10[Ghi chú],Chitieu[[#This Row],[qui đổi ]],Table10[Column1],Chitieu[[#This Row],[Column1]])</f>
        <v>3.9780000000000002</v>
      </c>
      <c r="L382" s="396">
        <f>IFERROR((Chitieu[[#This Row],[Thực hiện]]/Chitieu[[#This Row],[Chỉ tiêu]]),0)</f>
        <v>0</v>
      </c>
      <c r="M382" s="396">
        <f>IFERROR((Chitieu[[#This Row],[Thực hiện]]/Chitieu[[#This Row],[PO]]),0)</f>
        <v>0</v>
      </c>
      <c r="N382" s="397">
        <f>IF(Chitieu[[#This Row],[PO Đạt 90%]]&gt;=90%,1,0)</f>
        <v>0</v>
      </c>
      <c r="O382" s="397">
        <f>IF(COUNTIFS($E$4:E382,E382,$A$4:A382,"Trạm")=1,1,0)</f>
        <v>0</v>
      </c>
      <c r="P382" s="397">
        <f>IF(Chitieu[[#This Row],[PO]]&gt;0,1,0)</f>
        <v>0</v>
      </c>
      <c r="Q382" s="397" t="str">
        <f>_xlfn.XLOOKUP(Chitieu[[#This Row],[Tỉnh]],Table9[Tỉnh cũ],Table9[Giám Sát])</f>
        <v>Nguyễn Thành Dân</v>
      </c>
      <c r="R382" s="397" t="str">
        <f>_xlfn.XLOOKUP(Chitieu[[#This Row],[Tỉnh]],Table9[Tỉnh cũ],Table9[Thị Trường])</f>
        <v>Lâm Đỗ Anh Hào</v>
      </c>
      <c r="S382" s="397" t="str">
        <f>_xlfn.XLOOKUP(Chitieu[[#This Row],[Tỉnh]],Table9[Tỉnh cũ],Table9[Khu vực])</f>
        <v>Miền Tây 1</v>
      </c>
      <c r="T382" s="397" t="str">
        <f>IF(Chitieu[[#This Row],[Trạm/DTR]]="DTR","DTR","Trạm")</f>
        <v>Trạm</v>
      </c>
      <c r="U382" s="397" t="str">
        <f>IF(Chitieu[[#This Row],[Trạm/DTR]]="DTR",_xlfn.XLOOKUP(Chitieu[[#This Row],[ID NCC]],DS_NCC_DTR[ID NCC],DS_NCC_DTR[Tỉnh cũ]),_xlfn.XLOOKUP(Chitieu[[#This Row],[ID NCC]],Data_TongTram2[ID NCC],Data_TongTram2[Tỉnh cũ]))</f>
        <v>Đồng Tháp</v>
      </c>
    </row>
    <row r="383" spans="1:21" hidden="1" x14ac:dyDescent="0.3">
      <c r="A383" s="211" t="s">
        <v>608</v>
      </c>
      <c r="B383" s="211" t="str">
        <f>IF(Chitieu[[#This Row],[Trạm/DTR]]="DTR","",_xlfn.XLOOKUP(Chitieu[[#This Row],[Trạm/DTR]],Table16[Trạm],Table16[[Admin ]]))</f>
        <v>Nguyễn Thị Ngọc Bích</v>
      </c>
      <c r="C383" s="211" t="str">
        <f>IF(Chitieu[[#This Row],[Trạm/DTR]]="DTR",_xlfn.XLOOKUP(Chitieu[[#This Row],[ID NCC]],DS_NCC_DTR[ID NCC],DS_NCC_DTR[Admin miền]),_xlfn.XLOOKUP(Chitieu[[#This Row],[ID NCC]],Data_TongTram2[ID NCC],Data_TongTram2[Admin Miền]))</f>
        <v>Phạm Thị Thúy Duy</v>
      </c>
      <c r="D383" s="211" t="s">
        <v>2217</v>
      </c>
      <c r="E383" s="211" t="str">
        <f>IF(Chitieu[[#This Row],[Trạm/DTR]]="DTR",_xlfn.XLOOKUP(Chitieu[[#This Row],[ID NCC]],DS_NCC_DTR[ID NCC],DS_NCC_DTR[Tên NCC]),_xlfn.XLOOKUP(Chitieu[[#This Row],[ID NCC]],Data_TongTram2[ID NCC],Data_TongTram2[Tên NCC]))</f>
        <v>Ncc Tân Minh Huy</v>
      </c>
      <c r="F383" s="211" t="str">
        <f>Chitieu[[#This Row],[ID NCC]]&amp;Chitieu[[#This Row],[Trạm/DTR]]</f>
        <v>001dc00000iuQWRAA2Khánh Nga</v>
      </c>
      <c r="G383" s="211" t="s">
        <v>81</v>
      </c>
      <c r="H383" s="211" t="str">
        <f>_xlfn.XLOOKUP(Chitieu[[#This Row],[Loại hàng]],Table59[Column1],Table59[Qui đổi])</f>
        <v>PET chai</v>
      </c>
      <c r="K383" s="211">
        <f>SUMIFS(Table10[Sản lượng Tấn],Table10[Ghi chú],Chitieu[[#This Row],[qui đổi ]],Table10[Column1],Chitieu[[#This Row],[Column1]])</f>
        <v>0.39600000000000002</v>
      </c>
      <c r="L383" s="396">
        <f>IFERROR((Chitieu[[#This Row],[Thực hiện]]/Chitieu[[#This Row],[Chỉ tiêu]]),0)</f>
        <v>0</v>
      </c>
      <c r="M383" s="396">
        <f>IFERROR((Chitieu[[#This Row],[Thực hiện]]/Chitieu[[#This Row],[PO]]),0)</f>
        <v>0</v>
      </c>
      <c r="N383" s="397">
        <f>IF(Chitieu[[#This Row],[PO Đạt 90%]]&gt;=90%,1,0)</f>
        <v>0</v>
      </c>
      <c r="O383" s="397">
        <f>IF(COUNTIFS($E$4:E383,E383,$A$4:A383,"Trạm")=1,1,0)</f>
        <v>0</v>
      </c>
      <c r="P383" s="397">
        <f>IF(Chitieu[[#This Row],[PO]]&gt;0,1,0)</f>
        <v>0</v>
      </c>
      <c r="Q383" s="397" t="str">
        <f>_xlfn.XLOOKUP(Chitieu[[#This Row],[Tỉnh]],Table9[Tỉnh cũ],Table9[Giám Sát])</f>
        <v>Nguyễn Thành Dân</v>
      </c>
      <c r="R383" s="397" t="str">
        <f>_xlfn.XLOOKUP(Chitieu[[#This Row],[Tỉnh]],Table9[Tỉnh cũ],Table9[Thị Trường])</f>
        <v>Lâm Đỗ Anh Hào</v>
      </c>
      <c r="S383" s="397" t="str">
        <f>_xlfn.XLOOKUP(Chitieu[[#This Row],[Tỉnh]],Table9[Tỉnh cũ],Table9[Khu vực])</f>
        <v>Miền Tây 1</v>
      </c>
      <c r="T383" s="397" t="str">
        <f>IF(Chitieu[[#This Row],[Trạm/DTR]]="DTR","DTR","Trạm")</f>
        <v>Trạm</v>
      </c>
      <c r="U383" s="397" t="str">
        <f>IF(Chitieu[[#This Row],[Trạm/DTR]]="DTR",_xlfn.XLOOKUP(Chitieu[[#This Row],[ID NCC]],DS_NCC_DTR[ID NCC],DS_NCC_DTR[Tỉnh cũ]),_xlfn.XLOOKUP(Chitieu[[#This Row],[ID NCC]],Data_TongTram2[ID NCC],Data_TongTram2[Tỉnh cũ]))</f>
        <v>Tiền Giang</v>
      </c>
    </row>
    <row r="384" spans="1:21" hidden="1" x14ac:dyDescent="0.3">
      <c r="A384" s="211" t="s">
        <v>608</v>
      </c>
      <c r="B384" s="211" t="str">
        <f>IF(Chitieu[[#This Row],[Trạm/DTR]]="DTR","",_xlfn.XLOOKUP(Chitieu[[#This Row],[Trạm/DTR]],Table16[Trạm],Table16[[Admin ]]))</f>
        <v>Nguyễn Thị Ngọc Bích</v>
      </c>
      <c r="C384" s="211" t="str">
        <f>IF(Chitieu[[#This Row],[Trạm/DTR]]="DTR",_xlfn.XLOOKUP(Chitieu[[#This Row],[ID NCC]],DS_NCC_DTR[ID NCC],DS_NCC_DTR[Admin miền]),_xlfn.XLOOKUP(Chitieu[[#This Row],[ID NCC]],Data_TongTram2[ID NCC],Data_TongTram2[Admin Miền]))</f>
        <v>Phạm Thị Thúy Duy</v>
      </c>
      <c r="D384" s="211" t="s">
        <v>939</v>
      </c>
      <c r="E384" s="211" t="str">
        <f>IF(Chitieu[[#This Row],[Trạm/DTR]]="DTR",_xlfn.XLOOKUP(Chitieu[[#This Row],[ID NCC]],DS_NCC_DTR[ID NCC],DS_NCC_DTR[Tên NCC]),_xlfn.XLOOKUP(Chitieu[[#This Row],[ID NCC]],Data_TongTram2[ID NCC],Data_TongTram2[Tên NCC]))</f>
        <v>Anh Trường Kim Sơn</v>
      </c>
      <c r="F384" s="211" t="str">
        <f>Chitieu[[#This Row],[ID NCC]]&amp;Chitieu[[#This Row],[Trạm/DTR]]</f>
        <v>001J3000002HjE7IAKKhánh Nga</v>
      </c>
      <c r="G384" s="211" t="s">
        <v>81</v>
      </c>
      <c r="H384" s="211" t="str">
        <f>_xlfn.XLOOKUP(Chitieu[[#This Row],[Loại hàng]],Table59[Column1],Table59[Qui đổi])</f>
        <v>PET chai</v>
      </c>
      <c r="K384" s="211">
        <f>SUMIFS(Table10[Sản lượng Tấn],Table10[Ghi chú],Chitieu[[#This Row],[qui đổi ]],Table10[Column1],Chitieu[[#This Row],[Column1]])</f>
        <v>0.14399999999999999</v>
      </c>
      <c r="L384" s="396">
        <f>IFERROR((Chitieu[[#This Row],[Thực hiện]]/Chitieu[[#This Row],[Chỉ tiêu]]),0)</f>
        <v>0</v>
      </c>
      <c r="M384" s="396">
        <f>IFERROR((Chitieu[[#This Row],[Thực hiện]]/Chitieu[[#This Row],[PO]]),0)</f>
        <v>0</v>
      </c>
      <c r="N384" s="397">
        <f>IF(Chitieu[[#This Row],[PO Đạt 90%]]&gt;=90%,1,0)</f>
        <v>0</v>
      </c>
      <c r="O384" s="397">
        <f>IF(COUNTIFS($E$4:E384,E384,$A$4:A384,"Trạm")=1,1,0)</f>
        <v>0</v>
      </c>
      <c r="P384" s="397">
        <f>IF(Chitieu[[#This Row],[PO]]&gt;0,1,0)</f>
        <v>0</v>
      </c>
      <c r="Q384" s="397" t="str">
        <f>_xlfn.XLOOKUP(Chitieu[[#This Row],[Tỉnh]],Table9[Tỉnh cũ],Table9[Giám Sát])</f>
        <v>Nguyễn Thành Dân</v>
      </c>
      <c r="R384" s="397" t="str">
        <f>_xlfn.XLOOKUP(Chitieu[[#This Row],[Tỉnh]],Table9[Tỉnh cũ],Table9[Thị Trường])</f>
        <v>Lâm Đỗ Anh Hào</v>
      </c>
      <c r="S384" s="397" t="str">
        <f>_xlfn.XLOOKUP(Chitieu[[#This Row],[Tỉnh]],Table9[Tỉnh cũ],Table9[Khu vực])</f>
        <v>Miền Tây 1</v>
      </c>
      <c r="T384" s="397" t="str">
        <f>IF(Chitieu[[#This Row],[Trạm/DTR]]="DTR","DTR","Trạm")</f>
        <v>Trạm</v>
      </c>
      <c r="U384" s="397" t="str">
        <f>IF(Chitieu[[#This Row],[Trạm/DTR]]="DTR",_xlfn.XLOOKUP(Chitieu[[#This Row],[ID NCC]],DS_NCC_DTR[ID NCC],DS_NCC_DTR[Tỉnh cũ]),_xlfn.XLOOKUP(Chitieu[[#This Row],[ID NCC]],Data_TongTram2[ID NCC],Data_TongTram2[Tỉnh cũ]))</f>
        <v>Tiền Giang</v>
      </c>
    </row>
    <row r="385" spans="1:21" hidden="1" x14ac:dyDescent="0.3">
      <c r="A385" s="211" t="s">
        <v>608</v>
      </c>
      <c r="B385" s="211" t="str">
        <f>IF(Chitieu[[#This Row],[Trạm/DTR]]="DTR","",_xlfn.XLOOKUP(Chitieu[[#This Row],[Trạm/DTR]],Table16[Trạm],Table16[[Admin ]]))</f>
        <v>Nguyễn Thị Ngọc Bích</v>
      </c>
      <c r="C385" s="211" t="str">
        <f>IF(Chitieu[[#This Row],[Trạm/DTR]]="DTR",_xlfn.XLOOKUP(Chitieu[[#This Row],[ID NCC]],DS_NCC_DTR[ID NCC],DS_NCC_DTR[Admin miền]),_xlfn.XLOOKUP(Chitieu[[#This Row],[ID NCC]],Data_TongTram2[ID NCC],Data_TongTram2[Admin Miền]))</f>
        <v>Phạm Thị Thúy Duy</v>
      </c>
      <c r="D385" s="211" t="s">
        <v>2257</v>
      </c>
      <c r="E385" s="211" t="str">
        <f>IF(Chitieu[[#This Row],[Trạm/DTR]]="DTR",_xlfn.XLOOKUP(Chitieu[[#This Row],[ID NCC]],DS_NCC_DTR[ID NCC],DS_NCC_DTR[Tên NCC]),_xlfn.XLOOKUP(Chitieu[[#This Row],[ID NCC]],Data_TongTram2[ID NCC],Data_TongTram2[Tên NCC]))</f>
        <v>Anh Hiếu Trung Lương</v>
      </c>
      <c r="F385" s="211" t="str">
        <f>Chitieu[[#This Row],[ID NCC]]&amp;Chitieu[[#This Row],[Trạm/DTR]]</f>
        <v>001dc00002kSAybAAGKhánh Nga</v>
      </c>
      <c r="G385" s="211" t="s">
        <v>81</v>
      </c>
      <c r="H385" s="211" t="str">
        <f>_xlfn.XLOOKUP(Chitieu[[#This Row],[Loại hàng]],Table59[Column1],Table59[Qui đổi])</f>
        <v>PET chai</v>
      </c>
      <c r="K385" s="211">
        <f>SUMIFS(Table10[Sản lượng Tấn],Table10[Ghi chú],Chitieu[[#This Row],[qui đổi ]],Table10[Column1],Chitieu[[#This Row],[Column1]])</f>
        <v>1.5629999999999999</v>
      </c>
      <c r="L385" s="396">
        <f>IFERROR((Chitieu[[#This Row],[Thực hiện]]/Chitieu[[#This Row],[Chỉ tiêu]]),0)</f>
        <v>0</v>
      </c>
      <c r="M385" s="396">
        <f>IFERROR((Chitieu[[#This Row],[Thực hiện]]/Chitieu[[#This Row],[PO]]),0)</f>
        <v>0</v>
      </c>
      <c r="N385" s="397">
        <f>IF(Chitieu[[#This Row],[PO Đạt 90%]]&gt;=90%,1,0)</f>
        <v>0</v>
      </c>
      <c r="O385" s="397">
        <f>IF(COUNTIFS($E$4:E385,E385,$A$4:A385,"Trạm")=1,1,0)</f>
        <v>0</v>
      </c>
      <c r="P385" s="397">
        <f>IF(Chitieu[[#This Row],[PO]]&gt;0,1,0)</f>
        <v>0</v>
      </c>
      <c r="Q385" s="397" t="str">
        <f>_xlfn.XLOOKUP(Chitieu[[#This Row],[Tỉnh]],Table9[Tỉnh cũ],Table9[Giám Sát])</f>
        <v>Nguyễn Thành Dân</v>
      </c>
      <c r="R385" s="397" t="str">
        <f>_xlfn.XLOOKUP(Chitieu[[#This Row],[Tỉnh]],Table9[Tỉnh cũ],Table9[Thị Trường])</f>
        <v>Lâm Đỗ Anh Hào</v>
      </c>
      <c r="S385" s="397" t="str">
        <f>_xlfn.XLOOKUP(Chitieu[[#This Row],[Tỉnh]],Table9[Tỉnh cũ],Table9[Khu vực])</f>
        <v>Miền Tây 1</v>
      </c>
      <c r="T385" s="397" t="str">
        <f>IF(Chitieu[[#This Row],[Trạm/DTR]]="DTR","DTR","Trạm")</f>
        <v>Trạm</v>
      </c>
      <c r="U385" s="397" t="str">
        <f>IF(Chitieu[[#This Row],[Trạm/DTR]]="DTR",_xlfn.XLOOKUP(Chitieu[[#This Row],[ID NCC]],DS_NCC_DTR[ID NCC],DS_NCC_DTR[Tỉnh cũ]),_xlfn.XLOOKUP(Chitieu[[#This Row],[ID NCC]],Data_TongTram2[ID NCC],Data_TongTram2[Tỉnh cũ]))</f>
        <v>Tiền Giang</v>
      </c>
    </row>
    <row r="386" spans="1:21" ht="14.5" hidden="1" x14ac:dyDescent="0.35">
      <c r="A386" s="211" t="s">
        <v>608</v>
      </c>
      <c r="B386" s="211" t="str">
        <f>IF(Chitieu[[#This Row],[Trạm/DTR]]="DTR","",_xlfn.XLOOKUP(Chitieu[[#This Row],[Trạm/DTR]],Table16[Trạm],Table16[[Admin ]]))</f>
        <v>Nguyễn Thị Ngọc Bích</v>
      </c>
      <c r="C386" s="211" t="str">
        <f>IF(Chitieu[[#This Row],[Trạm/DTR]]="DTR",_xlfn.XLOOKUP(Chitieu[[#This Row],[ID NCC]],DS_NCC_DTR[ID NCC],DS_NCC_DTR[Admin miền]),_xlfn.XLOOKUP(Chitieu[[#This Row],[ID NCC]],Data_TongTram2[ID NCC],Data_TongTram2[Admin Miền]))</f>
        <v>Phạm Thị Thúy Duy</v>
      </c>
      <c r="D386" s="211" t="s">
        <v>892</v>
      </c>
      <c r="E386" s="211" t="str">
        <f>IF(Chitieu[[#This Row],[Trạm/DTR]]="DTR",_xlfn.XLOOKUP(Chitieu[[#This Row],[ID NCC]],DS_NCC_DTR[ID NCC],DS_NCC_DTR[Tên NCC]),_xlfn.XLOOKUP(Chitieu[[#This Row],[ID NCC]],Data_TongTram2[ID NCC],Data_TongTram2[Tên NCC]))</f>
        <v>Anh Lợi Chợ Gạo</v>
      </c>
      <c r="F386" s="211" t="str">
        <f>Chitieu[[#This Row],[ID NCC]]&amp;Chitieu[[#This Row],[Trạm/DTR]]</f>
        <v>001J3000002HLopIAGKhánh Nga</v>
      </c>
      <c r="G386" s="211" t="s">
        <v>81</v>
      </c>
      <c r="H386" s="211" t="str">
        <f>_xlfn.XLOOKUP(Chitieu[[#This Row],[Loại hàng]],Table59[Column1],Table59[Qui đổi])</f>
        <v>PET chai</v>
      </c>
      <c r="K386" s="211">
        <f>SUMIFS(Table10[Sản lượng Tấn],Table10[Ghi chú],Chitieu[[#This Row],[qui đổi ]],Table10[Column1],Chitieu[[#This Row],[Column1]])</f>
        <v>0.39300000000000002</v>
      </c>
      <c r="L386" s="396">
        <f>IFERROR((Chitieu[[#This Row],[Thực hiện]]/Chitieu[[#This Row],[Chỉ tiêu]]),0)</f>
        <v>0</v>
      </c>
      <c r="M386" s="396">
        <f>IFERROR((Chitieu[[#This Row],[Thực hiện]]/Chitieu[[#This Row],[PO]]),0)</f>
        <v>0</v>
      </c>
      <c r="N386" s="397">
        <f>IF(Chitieu[[#This Row],[PO Đạt 90%]]&gt;=90%,1,0)</f>
        <v>0</v>
      </c>
      <c r="O386" s="43">
        <f>IF(COUNTIFS($E$4:E404,E386,$A$4:A404,"Trạm")=1,1,0)</f>
        <v>0</v>
      </c>
      <c r="P386" s="397">
        <f>IF(Chitieu[[#This Row],[PO]]&gt;0,1,0)</f>
        <v>0</v>
      </c>
      <c r="Q386" s="397" t="str">
        <f>_xlfn.XLOOKUP(Chitieu[[#This Row],[Tỉnh]],Table9[Tỉnh cũ],Table9[Giám Sát])</f>
        <v>Nguyễn Thành Dân</v>
      </c>
      <c r="R386" s="397" t="str">
        <f>_xlfn.XLOOKUP(Chitieu[[#This Row],[Tỉnh]],Table9[Tỉnh cũ],Table9[Thị Trường])</f>
        <v>Lâm Đỗ Anh Hào</v>
      </c>
      <c r="S386" s="397" t="str">
        <f>_xlfn.XLOOKUP(Chitieu[[#This Row],[Tỉnh]],Table9[Tỉnh cũ],Table9[Khu vực])</f>
        <v>Miền Tây 1</v>
      </c>
      <c r="T386" s="397" t="str">
        <f>IF(Chitieu[[#This Row],[Trạm/DTR]]="DTR","DTR","Trạm")</f>
        <v>Trạm</v>
      </c>
      <c r="U386" s="397" t="str">
        <f>IF(Chitieu[[#This Row],[Trạm/DTR]]="DTR",_xlfn.XLOOKUP(Chitieu[[#This Row],[ID NCC]],DS_NCC_DTR[ID NCC],DS_NCC_DTR[Tỉnh cũ]),_xlfn.XLOOKUP(Chitieu[[#This Row],[ID NCC]],Data_TongTram2[ID NCC],Data_TongTram2[Tỉnh cũ]))</f>
        <v>Tiền Giang</v>
      </c>
    </row>
    <row r="387" spans="1:21" hidden="1" x14ac:dyDescent="0.3">
      <c r="A387" s="211" t="s">
        <v>2955</v>
      </c>
      <c r="B387" s="211" t="str">
        <f>IF(Chitieu[[#This Row],[Trạm/DTR]]="DTR","",_xlfn.XLOOKUP(Chitieu[[#This Row],[Trạm/DTR]],Table16[Trạm],Table16[[Admin ]]))</f>
        <v>Nguyễn Thị Ngọc Bích</v>
      </c>
      <c r="C387" s="211" t="str">
        <f>IF(Chitieu[[#This Row],[Trạm/DTR]]="DTR",_xlfn.XLOOKUP(Chitieu[[#This Row],[ID NCC]],DS_NCC_DTR[ID NCC],DS_NCC_DTR[Admin miền]),_xlfn.XLOOKUP(Chitieu[[#This Row],[ID NCC]],Data_TongTram2[ID NCC],Data_TongTram2[Admin Miền]))</f>
        <v>Nguyễn Hoàng Thúy KN</v>
      </c>
      <c r="D387" s="211" t="s">
        <v>348</v>
      </c>
      <c r="E387" s="211" t="str">
        <f>IF(Chitieu[[#This Row],[Trạm/DTR]]="DTR",_xlfn.XLOOKUP(Chitieu[[#This Row],[ID NCC]],DS_NCC_DTR[ID NCC],DS_NCC_DTR[Tên NCC]),_xlfn.XLOOKUP(Chitieu[[#This Row],[ID NCC]],Data_TongTram2[ID NCC],Data_TongTram2[Tên NCC]))</f>
        <v>Công ty TNHH MTV Thu Mua Phế Liệu Thương Viên</v>
      </c>
      <c r="F387" s="211" t="str">
        <f>Chitieu[[#This Row],[ID NCC]]&amp;Chitieu[[#This Row],[Trạm/DTR]]</f>
        <v>001J3000002HLbQIAWKhánh Nga LA</v>
      </c>
      <c r="G387" s="211" t="s">
        <v>81</v>
      </c>
      <c r="H387" s="211" t="str">
        <f>_xlfn.XLOOKUP(Chitieu[[#This Row],[Loại hàng]],Table59[Column1],Table59[Qui đổi])</f>
        <v>PET chai</v>
      </c>
      <c r="K387" s="211">
        <f>SUMIFS(Table10[Sản lượng Tấn],Table10[Ghi chú],Chitieu[[#This Row],[qui đổi ]],Table10[Column1],Chitieu[[#This Row],[Column1]])</f>
        <v>138.19</v>
      </c>
      <c r="L387" s="396">
        <f>IFERROR((Chitieu[[#This Row],[Thực hiện]]/Chitieu[[#This Row],[Chỉ tiêu]]),0)</f>
        <v>0</v>
      </c>
      <c r="M387" s="396">
        <f>IFERROR((Chitieu[[#This Row],[Thực hiện]]/Chitieu[[#This Row],[PO]]),0)</f>
        <v>0</v>
      </c>
      <c r="N387" s="397">
        <f>IF(Chitieu[[#This Row],[PO Đạt 90%]]&gt;=90%,1,0)</f>
        <v>0</v>
      </c>
      <c r="O387" s="397">
        <f>IF(COUNTIFS($E$4:E387,E387,$A$4:A387,"Trạm")=1,1,0)</f>
        <v>0</v>
      </c>
      <c r="P387" s="397">
        <f>IF(Chitieu[[#This Row],[PO]]&gt;0,1,0)</f>
        <v>0</v>
      </c>
      <c r="Q387" s="397" t="str">
        <f>_xlfn.XLOOKUP(Chitieu[[#This Row],[Tỉnh]],Table9[Tỉnh cũ],Table9[Giám Sát])</f>
        <v>Dương Quốc Trung</v>
      </c>
      <c r="R387" s="397" t="str">
        <f>_xlfn.XLOOKUP(Chitieu[[#This Row],[Tỉnh]],Table9[Tỉnh cũ],Table9[Thị Trường])</f>
        <v>Dương Quốc Trung</v>
      </c>
      <c r="S387" s="397" t="str">
        <f>_xlfn.XLOOKUP(Chitieu[[#This Row],[Tỉnh]],Table9[Tỉnh cũ],Table9[Khu vực])</f>
        <v>Nam Miền Trung</v>
      </c>
      <c r="T387" s="397" t="str">
        <f>IF(Chitieu[[#This Row],[Trạm/DTR]]="DTR","DTR","Trạm")</f>
        <v>Trạm</v>
      </c>
      <c r="U387" s="397" t="str">
        <f>IF(Chitieu[[#This Row],[Trạm/DTR]]="DTR",_xlfn.XLOOKUP(Chitieu[[#This Row],[ID NCC]],DS_NCC_DTR[ID NCC],DS_NCC_DTR[Tỉnh cũ]),_xlfn.XLOOKUP(Chitieu[[#This Row],[ID NCC]],Data_TongTram2[ID NCC],Data_TongTram2[Tỉnh cũ]))</f>
        <v>Gia Lai</v>
      </c>
    </row>
    <row r="388" spans="1:21" hidden="1" x14ac:dyDescent="0.3">
      <c r="A388" s="211" t="s">
        <v>2955</v>
      </c>
      <c r="B388" s="211" t="str">
        <f>IF(Chitieu[[#This Row],[Trạm/DTR]]="DTR","",_xlfn.XLOOKUP(Chitieu[[#This Row],[Trạm/DTR]],Table16[Trạm],Table16[[Admin ]]))</f>
        <v>Nguyễn Thị Ngọc Bích</v>
      </c>
      <c r="C388" s="211" t="str">
        <f>IF(Chitieu[[#This Row],[Trạm/DTR]]="DTR",_xlfn.XLOOKUP(Chitieu[[#This Row],[ID NCC]],DS_NCC_DTR[ID NCC],DS_NCC_DTR[Admin miền]),_xlfn.XLOOKUP(Chitieu[[#This Row],[ID NCC]],Data_TongTram2[ID NCC],Data_TongTram2[Admin Miền]))</f>
        <v>Nguyễn Hoàng Thúy</v>
      </c>
      <c r="D388" s="211" t="s">
        <v>1693</v>
      </c>
      <c r="E388" s="211" t="str">
        <f>IF(Chitieu[[#This Row],[Trạm/DTR]]="DTR",_xlfn.XLOOKUP(Chitieu[[#This Row],[ID NCC]],DS_NCC_DTR[ID NCC],DS_NCC_DTR[Tên NCC]),_xlfn.XLOOKUP(Chitieu[[#This Row],[ID NCC]],Data_TongTram2[ID NCC],Data_TongTram2[Tên NCC]))</f>
        <v>CÔNG TY AN HƯNG</v>
      </c>
      <c r="F388" s="211" t="str">
        <f>Chitieu[[#This Row],[ID NCC]]&amp;Chitieu[[#This Row],[Trạm/DTR]]</f>
        <v>001J3000007XNgaIAGKhánh Nga LA</v>
      </c>
      <c r="G388" s="211" t="s">
        <v>81</v>
      </c>
      <c r="H388" s="211" t="str">
        <f>_xlfn.XLOOKUP(Chitieu[[#This Row],[Loại hàng]],Table59[Column1],Table59[Qui đổi])</f>
        <v>PET chai</v>
      </c>
      <c r="K388" s="211">
        <f>SUMIFS(Table10[Sản lượng Tấn],Table10[Ghi chú],Chitieu[[#This Row],[qui đổi ]],Table10[Column1],Chitieu[[#This Row],[Column1]])</f>
        <v>88.793000000000006</v>
      </c>
      <c r="L388" s="396">
        <f>IFERROR((Chitieu[[#This Row],[Thực hiện]]/Chitieu[[#This Row],[Chỉ tiêu]]),0)</f>
        <v>0</v>
      </c>
      <c r="M388" s="396">
        <f>IFERROR((Chitieu[[#This Row],[Thực hiện]]/Chitieu[[#This Row],[PO]]),0)</f>
        <v>0</v>
      </c>
      <c r="N388" s="397">
        <f>IF(Chitieu[[#This Row],[PO Đạt 90%]]&gt;=90%,1,0)</f>
        <v>0</v>
      </c>
      <c r="O388" s="397">
        <f>IF(COUNTIFS($E$4:E388,E388,$A$4:A388,"Trạm")=1,1,0)</f>
        <v>0</v>
      </c>
      <c r="P388" s="397">
        <f>IF(Chitieu[[#This Row],[PO]]&gt;0,1,0)</f>
        <v>0</v>
      </c>
      <c r="Q388" s="397" t="str">
        <f>_xlfn.XLOOKUP(Chitieu[[#This Row],[Tỉnh]],Table9[Tỉnh cũ],Table9[Giám Sát])</f>
        <v>Đặng Nguyễn Hoàng Lộc</v>
      </c>
      <c r="R388" s="397" t="str">
        <f>_xlfn.XLOOKUP(Chitieu[[#This Row],[Tỉnh]],Table9[Tỉnh cũ],Table9[Thị Trường])</f>
        <v>Bùi Vũ Thanh Huy</v>
      </c>
      <c r="S388" s="397" t="str">
        <f>_xlfn.XLOOKUP(Chitieu[[#This Row],[Tỉnh]],Table9[Tỉnh cũ],Table9[Khu vực])</f>
        <v>TP. Hồ Chí Minh</v>
      </c>
      <c r="T388" s="397" t="str">
        <f>IF(Chitieu[[#This Row],[Trạm/DTR]]="DTR","DTR","Trạm")</f>
        <v>Trạm</v>
      </c>
      <c r="U388" s="397" t="str">
        <f>IF(Chitieu[[#This Row],[Trạm/DTR]]="DTR",_xlfn.XLOOKUP(Chitieu[[#This Row],[ID NCC]],DS_NCC_DTR[ID NCC],DS_NCC_DTR[Tỉnh cũ]),_xlfn.XLOOKUP(Chitieu[[#This Row],[ID NCC]],Data_TongTram2[ID NCC],Data_TongTram2[Tỉnh cũ]))</f>
        <v>TP. Hồ Chí Minh</v>
      </c>
    </row>
    <row r="389" spans="1:21" hidden="1" x14ac:dyDescent="0.3">
      <c r="A389" s="211" t="s">
        <v>2955</v>
      </c>
      <c r="B389" s="211" t="str">
        <f>IF(Chitieu[[#This Row],[Trạm/DTR]]="DTR","",_xlfn.XLOOKUP(Chitieu[[#This Row],[Trạm/DTR]],Table16[Trạm],Table16[[Admin ]]))</f>
        <v>Nguyễn Thị Ngọc Bích</v>
      </c>
      <c r="C389" s="211" t="str">
        <f>IF(Chitieu[[#This Row],[Trạm/DTR]]="DTR",_xlfn.XLOOKUP(Chitieu[[#This Row],[ID NCC]],DS_NCC_DTR[ID NCC],DS_NCC_DTR[Admin miền]),_xlfn.XLOOKUP(Chitieu[[#This Row],[ID NCC]],Data_TongTram2[ID NCC],Data_TongTram2[Admin Miền]))</f>
        <v>Phạm Thị Thúy Duy</v>
      </c>
      <c r="D389" s="211" t="s">
        <v>1696</v>
      </c>
      <c r="E389" s="211" t="str">
        <f>IF(Chitieu[[#This Row],[Trạm/DTR]]="DTR",_xlfn.XLOOKUP(Chitieu[[#This Row],[ID NCC]],DS_NCC_DTR[ID NCC],DS_NCC_DTR[Tên NCC]),_xlfn.XLOOKUP(Chitieu[[#This Row],[ID NCC]],Data_TongTram2[ID NCC],Data_TongTram2[Tên NCC]))</f>
        <v>HKD Huỳnh Ngọc Triều</v>
      </c>
      <c r="F389" s="211" t="str">
        <f>Chitieu[[#This Row],[ID NCC]]&amp;Chitieu[[#This Row],[Trạm/DTR]]</f>
        <v>001J3000007Y8Y5IAKKhánh Nga LA</v>
      </c>
      <c r="G389" s="211" t="s">
        <v>81</v>
      </c>
      <c r="H389" s="211" t="str">
        <f>_xlfn.XLOOKUP(Chitieu[[#This Row],[Loại hàng]],Table59[Column1],Table59[Qui đổi])</f>
        <v>PET chai</v>
      </c>
      <c r="K389" s="211">
        <f>SUMIFS(Table10[Sản lượng Tấn],Table10[Ghi chú],Chitieu[[#This Row],[qui đổi ]],Table10[Column1],Chitieu[[#This Row],[Column1]])</f>
        <v>19.163</v>
      </c>
      <c r="L389" s="396">
        <f>IFERROR((Chitieu[[#This Row],[Thực hiện]]/Chitieu[[#This Row],[Chỉ tiêu]]),0)</f>
        <v>0</v>
      </c>
      <c r="M389" s="396">
        <f>IFERROR((Chitieu[[#This Row],[Thực hiện]]/Chitieu[[#This Row],[PO]]),0)</f>
        <v>0</v>
      </c>
      <c r="N389" s="397">
        <f>IF(Chitieu[[#This Row],[PO Đạt 90%]]&gt;=90%,1,0)</f>
        <v>0</v>
      </c>
      <c r="O389" s="397">
        <f>IF(COUNTIFS($E$4:E389,E389,$A$4:A389,"Trạm")=1,1,0)</f>
        <v>0</v>
      </c>
      <c r="P389" s="397">
        <f>IF(Chitieu[[#This Row],[PO]]&gt;0,1,0)</f>
        <v>0</v>
      </c>
      <c r="Q389" s="397" t="str">
        <f>_xlfn.XLOOKUP(Chitieu[[#This Row],[Tỉnh]],Table9[Tỉnh cũ],Table9[Giám Sát])</f>
        <v>Nguyễn Thành Dân</v>
      </c>
      <c r="R389" s="397" t="str">
        <f>_xlfn.XLOOKUP(Chitieu[[#This Row],[Tỉnh]],Table9[Tỉnh cũ],Table9[Thị Trường])</f>
        <v>Nguyễn Duy Tân</v>
      </c>
      <c r="S389" s="397" t="str">
        <f>_xlfn.XLOOKUP(Chitieu[[#This Row],[Tỉnh]],Table9[Tỉnh cũ],Table9[Khu vực])</f>
        <v>Miền Tây 1</v>
      </c>
      <c r="T389" s="397" t="str">
        <f>IF(Chitieu[[#This Row],[Trạm/DTR]]="DTR","DTR","Trạm")</f>
        <v>Trạm</v>
      </c>
      <c r="U389" s="397" t="str">
        <f>IF(Chitieu[[#This Row],[Trạm/DTR]]="DTR",_xlfn.XLOOKUP(Chitieu[[#This Row],[ID NCC]],DS_NCC_DTR[ID NCC],DS_NCC_DTR[Tỉnh cũ]),_xlfn.XLOOKUP(Chitieu[[#This Row],[ID NCC]],Data_TongTram2[ID NCC],Data_TongTram2[Tỉnh cũ]))</f>
        <v>Tây Ninh</v>
      </c>
    </row>
    <row r="390" spans="1:21" hidden="1" x14ac:dyDescent="0.3">
      <c r="A390" s="211" t="s">
        <v>2955</v>
      </c>
      <c r="B390" s="211" t="str">
        <f>IF(Chitieu[[#This Row],[Trạm/DTR]]="DTR","",_xlfn.XLOOKUP(Chitieu[[#This Row],[Trạm/DTR]],Table16[Trạm],Table16[[Admin ]]))</f>
        <v>Nguyễn Thị Ngọc Bích</v>
      </c>
      <c r="C390" s="211" t="str">
        <f>IF(Chitieu[[#This Row],[Trạm/DTR]]="DTR",_xlfn.XLOOKUP(Chitieu[[#This Row],[ID NCC]],DS_NCC_DTR[ID NCC],DS_NCC_DTR[Admin miền]),_xlfn.XLOOKUP(Chitieu[[#This Row],[ID NCC]],Data_TongTram2[ID NCC],Data_TongTram2[Admin Miền]))</f>
        <v>Nguyễn Hoàng Thúy</v>
      </c>
      <c r="D390" s="211" t="s">
        <v>2942</v>
      </c>
      <c r="E390" s="211" t="str">
        <f>IF(Chitieu[[#This Row],[Trạm/DTR]]="DTR",_xlfn.XLOOKUP(Chitieu[[#This Row],[ID NCC]],DS_NCC_DTR[ID NCC],DS_NCC_DTR[Tên NCC]),_xlfn.XLOOKUP(Chitieu[[#This Row],[ID NCC]],Data_TongTram2[ID NCC],Data_TongTram2[Tên NCC]))</f>
        <v>Anh Phương Nhi Bình Phước</v>
      </c>
      <c r="F390" s="211" t="str">
        <f>Chitieu[[#This Row],[ID NCC]]&amp;Chitieu[[#This Row],[Trạm/DTR]]</f>
        <v>001J3000007aQlTIAUKhánh Nga LA</v>
      </c>
      <c r="G390" s="211" t="s">
        <v>81</v>
      </c>
      <c r="H390" s="211" t="str">
        <f>_xlfn.XLOOKUP(Chitieu[[#This Row],[Loại hàng]],Table59[Column1],Table59[Qui đổi])</f>
        <v>PET chai</v>
      </c>
      <c r="K390" s="211">
        <f>SUMIFS(Table10[Sản lượng Tấn],Table10[Ghi chú],Chitieu[[#This Row],[qui đổi ]],Table10[Column1],Chitieu[[#This Row],[Column1]])</f>
        <v>30.111999999999998</v>
      </c>
      <c r="L390" s="396">
        <f>IFERROR((Chitieu[[#This Row],[Thực hiện]]/Chitieu[[#This Row],[Chỉ tiêu]]),0)</f>
        <v>0</v>
      </c>
      <c r="M390" s="396">
        <f>IFERROR((Chitieu[[#This Row],[Thực hiện]]/Chitieu[[#This Row],[PO]]),0)</f>
        <v>0</v>
      </c>
      <c r="N390" s="397">
        <f>IF(Chitieu[[#This Row],[PO Đạt 90%]]&gt;=90%,1,0)</f>
        <v>0</v>
      </c>
      <c r="O390" s="397">
        <f>IF(COUNTIFS($E$4:E390,E390,$A$4:A390,"Trạm")=1,1,0)</f>
        <v>0</v>
      </c>
      <c r="P390" s="397">
        <f>IF(Chitieu[[#This Row],[PO]]&gt;0,1,0)</f>
        <v>0</v>
      </c>
      <c r="Q390" s="397" t="str">
        <f>_xlfn.XLOOKUP(Chitieu[[#This Row],[Tỉnh]],Table9[Tỉnh cũ],Table9[Giám Sát])</f>
        <v>Đặng Nguyễn Hoàng Lộc</v>
      </c>
      <c r="R390" s="397" t="str">
        <f>_xlfn.XLOOKUP(Chitieu[[#This Row],[Tỉnh]],Table9[Tỉnh cũ],Table9[Thị Trường])</f>
        <v>Phan Hiếu Lộc</v>
      </c>
      <c r="S390" s="397" t="str">
        <f>_xlfn.XLOOKUP(Chitieu[[#This Row],[Tỉnh]],Table9[Tỉnh cũ],Table9[Khu vực])</f>
        <v>TP. Hồ Chí Minh</v>
      </c>
      <c r="T390" s="397" t="str">
        <f>IF(Chitieu[[#This Row],[Trạm/DTR]]="DTR","DTR","Trạm")</f>
        <v>Trạm</v>
      </c>
      <c r="U390" s="397" t="str">
        <f>IF(Chitieu[[#This Row],[Trạm/DTR]]="DTR",_xlfn.XLOOKUP(Chitieu[[#This Row],[ID NCC]],DS_NCC_DTR[ID NCC],DS_NCC_DTR[Tỉnh cũ]),_xlfn.XLOOKUP(Chitieu[[#This Row],[ID NCC]],Data_TongTram2[ID NCC],Data_TongTram2[Tỉnh cũ]))</f>
        <v>Bình Phước</v>
      </c>
    </row>
    <row r="391" spans="1:21" hidden="1" x14ac:dyDescent="0.3">
      <c r="A391" s="211" t="s">
        <v>2955</v>
      </c>
      <c r="B391" s="211" t="str">
        <f>IF(Chitieu[[#This Row],[Trạm/DTR]]="DTR","",_xlfn.XLOOKUP(Chitieu[[#This Row],[Trạm/DTR]],Table16[Trạm],Table16[[Admin ]]))</f>
        <v>Nguyễn Thị Ngọc Bích</v>
      </c>
      <c r="C391" s="211" t="str">
        <f>IF(Chitieu[[#This Row],[Trạm/DTR]]="DTR",_xlfn.XLOOKUP(Chitieu[[#This Row],[ID NCC]],DS_NCC_DTR[ID NCC],DS_NCC_DTR[Admin miền]),_xlfn.XLOOKUP(Chitieu[[#This Row],[ID NCC]],Data_TongTram2[ID NCC],Data_TongTram2[Admin Miền]))</f>
        <v>Phạm Thị Thúy Duy</v>
      </c>
      <c r="D391" s="211" t="s">
        <v>1036</v>
      </c>
      <c r="E391" s="211" t="str">
        <f>IF(Chitieu[[#This Row],[Trạm/DTR]]="DTR",_xlfn.XLOOKUP(Chitieu[[#This Row],[ID NCC]],DS_NCC_DTR[ID NCC],DS_NCC_DTR[Tên NCC]),_xlfn.XLOOKUP(Chitieu[[#This Row],[ID NCC]],Data_TongTram2[ID NCC],Data_TongTram2[Tên NCC]))</f>
        <v>Sáu Phong</v>
      </c>
      <c r="F391" s="211" t="str">
        <f>Chitieu[[#This Row],[ID NCC]]&amp;Chitieu[[#This Row],[Trạm/DTR]]</f>
        <v>001J3000002HLq0IAGKhánh Nga LA</v>
      </c>
      <c r="G391" s="211" t="s">
        <v>81</v>
      </c>
      <c r="H391" s="211" t="str">
        <f>_xlfn.XLOOKUP(Chitieu[[#This Row],[Loại hàng]],Table59[Column1],Table59[Qui đổi])</f>
        <v>PET chai</v>
      </c>
      <c r="K391" s="211">
        <f>SUMIFS(Table10[Sản lượng Tấn],Table10[Ghi chú],Chitieu[[#This Row],[qui đổi ]],Table10[Column1],Chitieu[[#This Row],[Column1]])</f>
        <v>6.0129999999999999</v>
      </c>
      <c r="L391" s="396">
        <f>IFERROR((Chitieu[[#This Row],[Thực hiện]]/Chitieu[[#This Row],[Chỉ tiêu]]),0)</f>
        <v>0</v>
      </c>
      <c r="M391" s="396">
        <f>IFERROR((Chitieu[[#This Row],[Thực hiện]]/Chitieu[[#This Row],[PO]]),0)</f>
        <v>0</v>
      </c>
      <c r="N391" s="397">
        <f>IF(Chitieu[[#This Row],[PO Đạt 90%]]&gt;=90%,1,0)</f>
        <v>0</v>
      </c>
      <c r="O391" s="397">
        <f>IF(COUNTIFS($E$4:E391,E391,$A$4:A391,"Trạm")=1,1,0)</f>
        <v>0</v>
      </c>
      <c r="P391" s="397">
        <f>IF(Chitieu[[#This Row],[PO]]&gt;0,1,0)</f>
        <v>0</v>
      </c>
      <c r="Q391" s="397" t="str">
        <f>_xlfn.XLOOKUP(Chitieu[[#This Row],[Tỉnh]],Table9[Tỉnh cũ],Table9[Giám Sát])</f>
        <v>Phạm Huỳnh Hữu Lộc</v>
      </c>
      <c r="R391" s="397" t="str">
        <f>_xlfn.XLOOKUP(Chitieu[[#This Row],[Tỉnh]],Table9[Tỉnh cũ],Table9[Thị Trường])</f>
        <v>Phạm Huỳnh Hữu Lộc</v>
      </c>
      <c r="S391" s="397" t="str">
        <f>_xlfn.XLOOKUP(Chitieu[[#This Row],[Tỉnh]],Table9[Tỉnh cũ],Table9[Khu vực])</f>
        <v>Miền Tây 2</v>
      </c>
      <c r="T391" s="397" t="str">
        <f>IF(Chitieu[[#This Row],[Trạm/DTR]]="DTR","DTR","Trạm")</f>
        <v>Trạm</v>
      </c>
      <c r="U391" s="397" t="str">
        <f>IF(Chitieu[[#This Row],[Trạm/DTR]]="DTR",_xlfn.XLOOKUP(Chitieu[[#This Row],[ID NCC]],DS_NCC_DTR[ID NCC],DS_NCC_DTR[Tỉnh cũ]),_xlfn.XLOOKUP(Chitieu[[#This Row],[ID NCC]],Data_TongTram2[ID NCC],Data_TongTram2[Tỉnh cũ]))</f>
        <v>An Giang</v>
      </c>
    </row>
    <row r="392" spans="1:21" hidden="1" x14ac:dyDescent="0.3">
      <c r="A392" s="211" t="s">
        <v>2955</v>
      </c>
      <c r="B392" s="211" t="str">
        <f>IF(Chitieu[[#This Row],[Trạm/DTR]]="DTR","",_xlfn.XLOOKUP(Chitieu[[#This Row],[Trạm/DTR]],Table16[Trạm],Table16[[Admin ]]))</f>
        <v>Nguyễn Thị Ngọc Bích</v>
      </c>
      <c r="C392" s="211" t="str">
        <f>IF(Chitieu[[#This Row],[Trạm/DTR]]="DTR",_xlfn.XLOOKUP(Chitieu[[#This Row],[ID NCC]],DS_NCC_DTR[ID NCC],DS_NCC_DTR[Admin miền]),_xlfn.XLOOKUP(Chitieu[[#This Row],[ID NCC]],Data_TongTram2[ID NCC],Data_TongTram2[Admin Miền]))</f>
        <v>Nguyễn Hoàng Thúy</v>
      </c>
      <c r="D392" s="211" t="s">
        <v>1252</v>
      </c>
      <c r="E392" s="211" t="str">
        <f>IF(Chitieu[[#This Row],[Trạm/DTR]]="DTR",_xlfn.XLOOKUP(Chitieu[[#This Row],[ID NCC]],DS_NCC_DTR[ID NCC],DS_NCC_DTR[Tên NCC]),_xlfn.XLOOKUP(Chitieu[[#This Row],[ID NCC]],Data_TongTram2[ID NCC],Data_TongTram2[Tên NCC]))</f>
        <v>Anh Phong</v>
      </c>
      <c r="F392" s="211" t="str">
        <f>Chitieu[[#This Row],[ID NCC]]&amp;Chitieu[[#This Row],[Trạm/DTR]]</f>
        <v>001J3000002J8oyIACKhánh Nga LA</v>
      </c>
      <c r="G392" s="211" t="s">
        <v>81</v>
      </c>
      <c r="H392" s="211" t="str">
        <f>_xlfn.XLOOKUP(Chitieu[[#This Row],[Loại hàng]],Table59[Column1],Table59[Qui đổi])</f>
        <v>PET chai</v>
      </c>
      <c r="K392" s="211">
        <f>SUMIFS(Table10[Sản lượng Tấn],Table10[Ghi chú],Chitieu[[#This Row],[qui đổi ]],Table10[Column1],Chitieu[[#This Row],[Column1]])</f>
        <v>6.3639999999999999</v>
      </c>
      <c r="L392" s="396">
        <f>IFERROR((Chitieu[[#This Row],[Thực hiện]]/Chitieu[[#This Row],[Chỉ tiêu]]),0)</f>
        <v>0</v>
      </c>
      <c r="M392" s="396">
        <f>IFERROR((Chitieu[[#This Row],[Thực hiện]]/Chitieu[[#This Row],[PO]]),0)</f>
        <v>0</v>
      </c>
      <c r="N392" s="397">
        <f>IF(Chitieu[[#This Row],[PO Đạt 90%]]&gt;=90%,1,0)</f>
        <v>0</v>
      </c>
      <c r="O392" s="397">
        <f>IF(COUNTIFS($E$4:E392,E392,$A$4:A392,"Trạm")=1,1,0)</f>
        <v>0</v>
      </c>
      <c r="P392" s="397">
        <f>IF(Chitieu[[#This Row],[PO]]&gt;0,1,0)</f>
        <v>0</v>
      </c>
      <c r="Q392" s="397" t="str">
        <f>_xlfn.XLOOKUP(Chitieu[[#This Row],[Tỉnh]],Table9[Tỉnh cũ],Table9[Giám Sát])</f>
        <v>Đặng Nguyễn Hoàng Lộc</v>
      </c>
      <c r="R392" s="397" t="str">
        <f>_xlfn.XLOOKUP(Chitieu[[#This Row],[Tỉnh]],Table9[Tỉnh cũ],Table9[Thị Trường])</f>
        <v>Nguyễn Văn Phú</v>
      </c>
      <c r="S392" s="397" t="str">
        <f>_xlfn.XLOOKUP(Chitieu[[#This Row],[Tỉnh]],Table9[Tỉnh cũ],Table9[Khu vực])</f>
        <v>TP. Hồ Chí Minh</v>
      </c>
      <c r="T392" s="397" t="str">
        <f>IF(Chitieu[[#This Row],[Trạm/DTR]]="DTR","DTR","Trạm")</f>
        <v>Trạm</v>
      </c>
      <c r="U392" s="397" t="str">
        <f>IF(Chitieu[[#This Row],[Trạm/DTR]]="DTR",_xlfn.XLOOKUP(Chitieu[[#This Row],[ID NCC]],DS_NCC_DTR[ID NCC],DS_NCC_DTR[Tỉnh cũ]),_xlfn.XLOOKUP(Chitieu[[#This Row],[ID NCC]],Data_TongTram2[ID NCC],Data_TongTram2[Tỉnh cũ]))</f>
        <v>Bình Dương</v>
      </c>
    </row>
    <row r="393" spans="1:21" hidden="1" x14ac:dyDescent="0.3">
      <c r="A393" s="211" t="s">
        <v>2955</v>
      </c>
      <c r="B393" s="211" t="str">
        <f>IF(Chitieu[[#This Row],[Trạm/DTR]]="DTR","",_xlfn.XLOOKUP(Chitieu[[#This Row],[Trạm/DTR]],Table16[Trạm],Table16[[Admin ]]))</f>
        <v>Nguyễn Thị Ngọc Bích</v>
      </c>
      <c r="C393" s="211" t="str">
        <f>IF(Chitieu[[#This Row],[Trạm/DTR]]="DTR",_xlfn.XLOOKUP(Chitieu[[#This Row],[ID NCC]],DS_NCC_DTR[ID NCC],DS_NCC_DTR[Admin miền]),_xlfn.XLOOKUP(Chitieu[[#This Row],[ID NCC]],Data_TongTram2[ID NCC],Data_TongTram2[Admin Miền]))</f>
        <v>Nguyễn Hoàng Thúy KN</v>
      </c>
      <c r="D393" s="211" t="s">
        <v>369</v>
      </c>
      <c r="E393" s="211" t="str">
        <f>IF(Chitieu[[#This Row],[Trạm/DTR]]="DTR",_xlfn.XLOOKUP(Chitieu[[#This Row],[ID NCC]],DS_NCC_DTR[ID NCC],DS_NCC_DTR[Tên NCC]),_xlfn.XLOOKUP(Chitieu[[#This Row],[ID NCC]],Data_TongTram2[ID NCC],Data_TongTram2[Tên NCC]))</f>
        <v>Hộ Kinh Doanh Nguyễn Văn Tạ</v>
      </c>
      <c r="F393" s="211" t="str">
        <f>Chitieu[[#This Row],[ID NCC]]&amp;Chitieu[[#This Row],[Trạm/DTR]]</f>
        <v>001J3000005FHwQIAWKhánh Nga LA</v>
      </c>
      <c r="G393" s="211" t="s">
        <v>81</v>
      </c>
      <c r="H393" s="211" t="str">
        <f>_xlfn.XLOOKUP(Chitieu[[#This Row],[Loại hàng]],Table59[Column1],Table59[Qui đổi])</f>
        <v>PET chai</v>
      </c>
      <c r="K393" s="211">
        <f>SUMIFS(Table10[Sản lượng Tấn],Table10[Ghi chú],Chitieu[[#This Row],[qui đổi ]],Table10[Column1],Chitieu[[#This Row],[Column1]])</f>
        <v>7.8380000000000001</v>
      </c>
      <c r="L393" s="396">
        <f>IFERROR((Chitieu[[#This Row],[Thực hiện]]/Chitieu[[#This Row],[Chỉ tiêu]]),0)</f>
        <v>0</v>
      </c>
      <c r="M393" s="396">
        <f>IFERROR((Chitieu[[#This Row],[Thực hiện]]/Chitieu[[#This Row],[PO]]),0)</f>
        <v>0</v>
      </c>
      <c r="N393" s="397">
        <f>IF(Chitieu[[#This Row],[PO Đạt 90%]]&gt;=90%,1,0)</f>
        <v>0</v>
      </c>
      <c r="O393" s="397">
        <f>IF(COUNTIFS($E$4:E393,E393,$A$4:A393,"Trạm")=1,1,0)</f>
        <v>0</v>
      </c>
      <c r="P393" s="397">
        <f>IF(Chitieu[[#This Row],[PO]]&gt;0,1,0)</f>
        <v>0</v>
      </c>
      <c r="Q393" s="397" t="str">
        <f>_xlfn.XLOOKUP(Chitieu[[#This Row],[Tỉnh]],Table9[Tỉnh cũ],Table9[Giám Sát])</f>
        <v>Dương Quốc Trung</v>
      </c>
      <c r="R393" s="397" t="str">
        <f>_xlfn.XLOOKUP(Chitieu[[#This Row],[Tỉnh]],Table9[Tỉnh cũ],Table9[Thị Trường])</f>
        <v>Dương Quốc Trung</v>
      </c>
      <c r="S393" s="397" t="str">
        <f>_xlfn.XLOOKUP(Chitieu[[#This Row],[Tỉnh]],Table9[Tỉnh cũ],Table9[Khu vực])</f>
        <v>Nam Miền Trung</v>
      </c>
      <c r="T393" s="397" t="str">
        <f>IF(Chitieu[[#This Row],[Trạm/DTR]]="DTR","DTR","Trạm")</f>
        <v>Trạm</v>
      </c>
      <c r="U393" s="397" t="str">
        <f>IF(Chitieu[[#This Row],[Trạm/DTR]]="DTR",_xlfn.XLOOKUP(Chitieu[[#This Row],[ID NCC]],DS_NCC_DTR[ID NCC],DS_NCC_DTR[Tỉnh cũ]),_xlfn.XLOOKUP(Chitieu[[#This Row],[ID NCC]],Data_TongTram2[ID NCC],Data_TongTram2[Tỉnh cũ]))</f>
        <v>Đà Nẵng</v>
      </c>
    </row>
    <row r="394" spans="1:21" hidden="1" x14ac:dyDescent="0.3">
      <c r="A394" s="211" t="s">
        <v>2955</v>
      </c>
      <c r="B394" s="211" t="str">
        <f>IF(Chitieu[[#This Row],[Trạm/DTR]]="DTR","",_xlfn.XLOOKUP(Chitieu[[#This Row],[Trạm/DTR]],Table16[Trạm],Table16[[Admin ]]))</f>
        <v>Nguyễn Thị Ngọc Bích</v>
      </c>
      <c r="C394" s="211" t="str">
        <f>IF(Chitieu[[#This Row],[Trạm/DTR]]="DTR",_xlfn.XLOOKUP(Chitieu[[#This Row],[ID NCC]],DS_NCC_DTR[ID NCC],DS_NCC_DTR[Admin miền]),_xlfn.XLOOKUP(Chitieu[[#This Row],[ID NCC]],Data_TongTram2[ID NCC],Data_TongTram2[Admin Miền]))</f>
        <v>Nguyễn Hoàng Thúy KN</v>
      </c>
      <c r="D394" s="211" t="s">
        <v>2929</v>
      </c>
      <c r="E394" s="211" t="str">
        <f>IF(Chitieu[[#This Row],[Trạm/DTR]]="DTR",_xlfn.XLOOKUP(Chitieu[[#This Row],[ID NCC]],DS_NCC_DTR[ID NCC],DS_NCC_DTR[Tên NCC]),_xlfn.XLOOKUP(Chitieu[[#This Row],[ID NCC]],Data_TongTram2[ID NCC],Data_TongTram2[Tên NCC]))</f>
        <v>Anh Trung Ninh Hòa</v>
      </c>
      <c r="F394" s="211" t="str">
        <f>Chitieu[[#This Row],[ID NCC]]&amp;Chitieu[[#This Row],[Trạm/DTR]]</f>
        <v>001J3000002HLaGIAWKhánh Nga LA</v>
      </c>
      <c r="G394" s="211" t="s">
        <v>81</v>
      </c>
      <c r="H394" s="211" t="str">
        <f>_xlfn.XLOOKUP(Chitieu[[#This Row],[Loại hàng]],Table59[Column1],Table59[Qui đổi])</f>
        <v>PET chai</v>
      </c>
      <c r="K394" s="211">
        <f>SUMIFS(Table10[Sản lượng Tấn],Table10[Ghi chú],Chitieu[[#This Row],[qui đổi ]],Table10[Column1],Chitieu[[#This Row],[Column1]])</f>
        <v>11.016999999999999</v>
      </c>
      <c r="L394" s="396">
        <f>IFERROR((Chitieu[[#This Row],[Thực hiện]]/Chitieu[[#This Row],[Chỉ tiêu]]),0)</f>
        <v>0</v>
      </c>
      <c r="M394" s="396">
        <f>IFERROR((Chitieu[[#This Row],[Thực hiện]]/Chitieu[[#This Row],[PO]]),0)</f>
        <v>0</v>
      </c>
      <c r="N394" s="397">
        <f>IF(Chitieu[[#This Row],[PO Đạt 90%]]&gt;=90%,1,0)</f>
        <v>0</v>
      </c>
      <c r="O394" s="397">
        <f>IF(COUNTIFS($E$4:E394,E394,$A$4:A394,"Trạm")=1,1,0)</f>
        <v>0</v>
      </c>
      <c r="P394" s="397">
        <f>IF(Chitieu[[#This Row],[PO]]&gt;0,1,0)</f>
        <v>0</v>
      </c>
      <c r="Q394" s="397" t="str">
        <f>_xlfn.XLOOKUP(Chitieu[[#This Row],[Tỉnh]],Table9[Tỉnh cũ],Table9[Giám Sát])</f>
        <v>Trần Xuân Kiên</v>
      </c>
      <c r="R394" s="397" t="str">
        <f>_xlfn.XLOOKUP(Chitieu[[#This Row],[Tỉnh]],Table9[Tỉnh cũ],Table9[Thị Trường])</f>
        <v>Nguyễn Văn Cường</v>
      </c>
      <c r="S394" s="397" t="str">
        <f>_xlfn.XLOOKUP(Chitieu[[#This Row],[Tỉnh]],Table9[Tỉnh cũ],Table9[Khu vực])</f>
        <v>Tây Nguyên</v>
      </c>
      <c r="T394" s="397" t="str">
        <f>IF(Chitieu[[#This Row],[Trạm/DTR]]="DTR","DTR","Trạm")</f>
        <v>Trạm</v>
      </c>
      <c r="U394" s="397" t="str">
        <f>IF(Chitieu[[#This Row],[Trạm/DTR]]="DTR",_xlfn.XLOOKUP(Chitieu[[#This Row],[ID NCC]],DS_NCC_DTR[ID NCC],DS_NCC_DTR[Tỉnh cũ]),_xlfn.XLOOKUP(Chitieu[[#This Row],[ID NCC]],Data_TongTram2[ID NCC],Data_TongTram2[Tỉnh cũ]))</f>
        <v>Khánh Hòa</v>
      </c>
    </row>
    <row r="395" spans="1:21" hidden="1" x14ac:dyDescent="0.3">
      <c r="A395" s="211" t="s">
        <v>2955</v>
      </c>
      <c r="B395" s="211" t="str">
        <f>IF(Chitieu[[#This Row],[Trạm/DTR]]="DTR","",_xlfn.XLOOKUP(Chitieu[[#This Row],[Trạm/DTR]],Table16[Trạm],Table16[[Admin ]]))</f>
        <v>Nguyễn Thị Ngọc Bích</v>
      </c>
      <c r="C395" s="211" t="str">
        <f>IF(Chitieu[[#This Row],[Trạm/DTR]]="DTR",_xlfn.XLOOKUP(Chitieu[[#This Row],[ID NCC]],DS_NCC_DTR[ID NCC],DS_NCC_DTR[Admin miền]),_xlfn.XLOOKUP(Chitieu[[#This Row],[ID NCC]],Data_TongTram2[ID NCC],Data_TongTram2[Admin Miền]))</f>
        <v>Phạm Thị Thúy Duy</v>
      </c>
      <c r="D395" s="211" t="s">
        <v>675</v>
      </c>
      <c r="E395" s="211" t="str">
        <f>IF(Chitieu[[#This Row],[Trạm/DTR]]="DTR",_xlfn.XLOOKUP(Chitieu[[#This Row],[ID NCC]],DS_NCC_DTR[ID NCC],DS_NCC_DTR[Tên NCC]),_xlfn.XLOOKUP(Chitieu[[#This Row],[ID NCC]],Data_TongTram2[ID NCC],Data_TongTram2[Tên NCC]))</f>
        <v>Phú Cà Mau</v>
      </c>
      <c r="F395" s="211" t="str">
        <f>Chitieu[[#This Row],[ID NCC]]&amp;Chitieu[[#This Row],[Trạm/DTR]]</f>
        <v>001J3000002HjIHIA0Khánh Nga LA</v>
      </c>
      <c r="G395" s="211" t="s">
        <v>81</v>
      </c>
      <c r="H395" s="211" t="str">
        <f>_xlfn.XLOOKUP(Chitieu[[#This Row],[Loại hàng]],Table59[Column1],Table59[Qui đổi])</f>
        <v>PET chai</v>
      </c>
      <c r="K395" s="211">
        <f>SUMIFS(Table10[Sản lượng Tấn],Table10[Ghi chú],Chitieu[[#This Row],[qui đổi ]],Table10[Column1],Chitieu[[#This Row],[Column1]])</f>
        <v>0.19800000000000001</v>
      </c>
      <c r="L395" s="396">
        <f>IFERROR((Chitieu[[#This Row],[Thực hiện]]/Chitieu[[#This Row],[Chỉ tiêu]]),0)</f>
        <v>0</v>
      </c>
      <c r="M395" s="396">
        <f>IFERROR((Chitieu[[#This Row],[Thực hiện]]/Chitieu[[#This Row],[PO]]),0)</f>
        <v>0</v>
      </c>
      <c r="N395" s="397">
        <f>IF(Chitieu[[#This Row],[PO Đạt 90%]]&gt;=90%,1,0)</f>
        <v>0</v>
      </c>
      <c r="O395" s="397">
        <f>IF(COUNTIFS($E$4:E395,E395,$A$4:A395,"Trạm")=1,1,0)</f>
        <v>0</v>
      </c>
      <c r="P395" s="397">
        <f>IF(Chitieu[[#This Row],[PO]]&gt;0,1,0)</f>
        <v>0</v>
      </c>
      <c r="Q395" s="397" t="str">
        <f>_xlfn.XLOOKUP(Chitieu[[#This Row],[Tỉnh]],Table9[Tỉnh cũ],Table9[Giám Sát])</f>
        <v>Phạm Huỳnh Hữu Lộc</v>
      </c>
      <c r="R395" s="397" t="str">
        <f>_xlfn.XLOOKUP(Chitieu[[#This Row],[Tỉnh]],Table9[Tỉnh cũ],Table9[Thị Trường])</f>
        <v>Thái Tân Văn</v>
      </c>
      <c r="S395" s="397" t="str">
        <f>_xlfn.XLOOKUP(Chitieu[[#This Row],[Tỉnh]],Table9[Tỉnh cũ],Table9[Khu vực])</f>
        <v>Miền Tây 2</v>
      </c>
      <c r="T395" s="397" t="str">
        <f>IF(Chitieu[[#This Row],[Trạm/DTR]]="DTR","DTR","Trạm")</f>
        <v>Trạm</v>
      </c>
      <c r="U395" s="397" t="str">
        <f>IF(Chitieu[[#This Row],[Trạm/DTR]]="DTR",_xlfn.XLOOKUP(Chitieu[[#This Row],[ID NCC]],DS_NCC_DTR[ID NCC],DS_NCC_DTR[Tỉnh cũ]),_xlfn.XLOOKUP(Chitieu[[#This Row],[ID NCC]],Data_TongTram2[ID NCC],Data_TongTram2[Tỉnh cũ]))</f>
        <v>Cà Mau</v>
      </c>
    </row>
    <row r="396" spans="1:21" hidden="1" x14ac:dyDescent="0.3">
      <c r="A396" s="211" t="s">
        <v>2955</v>
      </c>
      <c r="B396" s="211" t="str">
        <f>IF(Chitieu[[#This Row],[Trạm/DTR]]="DTR","",_xlfn.XLOOKUP(Chitieu[[#This Row],[Trạm/DTR]],Table16[Trạm],Table16[[Admin ]]))</f>
        <v>Nguyễn Thị Ngọc Bích</v>
      </c>
      <c r="C396" s="211" t="str">
        <f>IF(Chitieu[[#This Row],[Trạm/DTR]]="DTR",_xlfn.XLOOKUP(Chitieu[[#This Row],[ID NCC]],DS_NCC_DTR[ID NCC],DS_NCC_DTR[Admin miền]),_xlfn.XLOOKUP(Chitieu[[#This Row],[ID NCC]],Data_TongTram2[ID NCC],Data_TongTram2[Admin Miền]))</f>
        <v>Nguyễn Hoàng Thúy</v>
      </c>
      <c r="D396" s="211" t="s">
        <v>2948</v>
      </c>
      <c r="E396" s="211" t="str">
        <f>IF(Chitieu[[#This Row],[Trạm/DTR]]="DTR",_xlfn.XLOOKUP(Chitieu[[#This Row],[ID NCC]],DS_NCC_DTR[ID NCC],DS_NCC_DTR[Tên NCC]),_xlfn.XLOOKUP(Chitieu[[#This Row],[ID NCC]],Data_TongTram2[ID NCC],Data_TongTram2[Tên NCC]))</f>
        <v>HKD Vũ Thị Miến</v>
      </c>
      <c r="F396" s="211" t="str">
        <f>Chitieu[[#This Row],[ID NCC]]&amp;Chitieu[[#This Row],[Trạm/DTR]]</f>
        <v>001dc00001g0GDlAAMKhánh Nga LA</v>
      </c>
      <c r="G396" s="211" t="s">
        <v>81</v>
      </c>
      <c r="H396" s="211" t="str">
        <f>_xlfn.XLOOKUP(Chitieu[[#This Row],[Loại hàng]],Table59[Column1],Table59[Qui đổi])</f>
        <v>PET chai</v>
      </c>
      <c r="K396" s="211">
        <f>SUMIFS(Table10[Sản lượng Tấn],Table10[Ghi chú],Chitieu[[#This Row],[qui đổi ]],Table10[Column1],Chitieu[[#This Row],[Column1]])</f>
        <v>27.495999999999999</v>
      </c>
      <c r="L396" s="396">
        <f>IFERROR((Chitieu[[#This Row],[Thực hiện]]/Chitieu[[#This Row],[Chỉ tiêu]]),0)</f>
        <v>0</v>
      </c>
      <c r="M396" s="396">
        <f>IFERROR((Chitieu[[#This Row],[Thực hiện]]/Chitieu[[#This Row],[PO]]),0)</f>
        <v>0</v>
      </c>
      <c r="N396" s="397">
        <f>IF(Chitieu[[#This Row],[PO Đạt 90%]]&gt;=90%,1,0)</f>
        <v>0</v>
      </c>
      <c r="O396" s="397">
        <f>IF(COUNTIFS($E$4:E396,E396,$A$4:A396,"Trạm")=1,1,0)</f>
        <v>0</v>
      </c>
      <c r="P396" s="397">
        <f>IF(Chitieu[[#This Row],[PO]]&gt;0,1,0)</f>
        <v>0</v>
      </c>
      <c r="Q396" s="397" t="str">
        <f>_xlfn.XLOOKUP(Chitieu[[#This Row],[Tỉnh]],Table9[Tỉnh cũ],Table9[Giám Sát])</f>
        <v>Đặng Nguyễn Hoàng Lộc</v>
      </c>
      <c r="R396" s="397" t="str">
        <f>_xlfn.XLOOKUP(Chitieu[[#This Row],[Tỉnh]],Table9[Tỉnh cũ],Table9[Thị Trường])</f>
        <v>Nguyễn Văn Phú</v>
      </c>
      <c r="S396" s="397" t="str">
        <f>_xlfn.XLOOKUP(Chitieu[[#This Row],[Tỉnh]],Table9[Tỉnh cũ],Table9[Khu vực])</f>
        <v>TP. Hồ Chí Minh</v>
      </c>
      <c r="T396" s="397" t="str">
        <f>IF(Chitieu[[#This Row],[Trạm/DTR]]="DTR","DTR","Trạm")</f>
        <v>Trạm</v>
      </c>
      <c r="U396" s="397" t="str">
        <f>IF(Chitieu[[#This Row],[Trạm/DTR]]="DTR",_xlfn.XLOOKUP(Chitieu[[#This Row],[ID NCC]],DS_NCC_DTR[ID NCC],DS_NCC_DTR[Tỉnh cũ]),_xlfn.XLOOKUP(Chitieu[[#This Row],[ID NCC]],Data_TongTram2[ID NCC],Data_TongTram2[Tỉnh cũ]))</f>
        <v>Bà Rịa - Vũng Tàu</v>
      </c>
    </row>
    <row r="397" spans="1:21" hidden="1" x14ac:dyDescent="0.3">
      <c r="A397" s="211" t="s">
        <v>2955</v>
      </c>
      <c r="B397" s="211" t="str">
        <f>IF(Chitieu[[#This Row],[Trạm/DTR]]="DTR","",_xlfn.XLOOKUP(Chitieu[[#This Row],[Trạm/DTR]],Table16[Trạm],Table16[[Admin ]]))</f>
        <v>Nguyễn Thị Ngọc Bích</v>
      </c>
      <c r="C397" s="211" t="str">
        <f>IF(Chitieu[[#This Row],[Trạm/DTR]]="DTR",_xlfn.XLOOKUP(Chitieu[[#This Row],[ID NCC]],DS_NCC_DTR[ID NCC],DS_NCC_DTR[Admin miền]),_xlfn.XLOOKUP(Chitieu[[#This Row],[ID NCC]],Data_TongTram2[ID NCC],Data_TongTram2[Admin Miền]))</f>
        <v>Nguyễn Hoàng Thúy KN</v>
      </c>
      <c r="D397" s="211" t="s">
        <v>732</v>
      </c>
      <c r="E397" s="211" t="str">
        <f>IF(Chitieu[[#This Row],[Trạm/DTR]]="DTR",_xlfn.XLOOKUP(Chitieu[[#This Row],[ID NCC]],DS_NCC_DTR[ID NCC],DS_NCC_DTR[Tên NCC]),_xlfn.XLOOKUP(Chitieu[[#This Row],[ID NCC]],Data_TongTram2[ID NCC],Data_TongTram2[Tên NCC]))</f>
        <v>Anh Hoàng</v>
      </c>
      <c r="F397" s="211" t="str">
        <f>Chitieu[[#This Row],[ID NCC]]&amp;Chitieu[[#This Row],[Trạm/DTR]]</f>
        <v>001J3000002HLdOIAWKhánh Nga LA</v>
      </c>
      <c r="G397" s="211" t="s">
        <v>81</v>
      </c>
      <c r="H397" s="211" t="str">
        <f>_xlfn.XLOOKUP(Chitieu[[#This Row],[Loại hàng]],Table59[Column1],Table59[Qui đổi])</f>
        <v>PET chai</v>
      </c>
      <c r="K397" s="211">
        <f>SUMIFS(Table10[Sản lượng Tấn],Table10[Ghi chú],Chitieu[[#This Row],[qui đổi ]],Table10[Column1],Chitieu[[#This Row],[Column1]])</f>
        <v>6.5209999999999999</v>
      </c>
      <c r="L397" s="396">
        <f>IFERROR((Chitieu[[#This Row],[Thực hiện]]/Chitieu[[#This Row],[Chỉ tiêu]]),0)</f>
        <v>0</v>
      </c>
      <c r="M397" s="396">
        <f>IFERROR((Chitieu[[#This Row],[Thực hiện]]/Chitieu[[#This Row],[PO]]),0)</f>
        <v>0</v>
      </c>
      <c r="N397" s="397">
        <f>IF(Chitieu[[#This Row],[PO Đạt 90%]]&gt;=90%,1,0)</f>
        <v>0</v>
      </c>
      <c r="O397" s="397">
        <f>IF(COUNTIFS($E$4:E397,E397,$A$4:A397,"Trạm")=1,1,0)</f>
        <v>0</v>
      </c>
      <c r="P397" s="397">
        <f>IF(Chitieu[[#This Row],[PO]]&gt;0,1,0)</f>
        <v>0</v>
      </c>
      <c r="Q397" s="397" t="str">
        <f>_xlfn.XLOOKUP(Chitieu[[#This Row],[Tỉnh]],Table9[Tỉnh cũ],Table9[Giám Sát])</f>
        <v>Trần Xuân Kiên</v>
      </c>
      <c r="R397" s="397" t="str">
        <f>_xlfn.XLOOKUP(Chitieu[[#This Row],[Tỉnh]],Table9[Tỉnh cũ],Table9[Thị Trường])</f>
        <v>Trần Xuân Kiên</v>
      </c>
      <c r="S397" s="397" t="str">
        <f>_xlfn.XLOOKUP(Chitieu[[#This Row],[Tỉnh]],Table9[Tỉnh cũ],Table9[Khu vực])</f>
        <v>Tây Nguyên</v>
      </c>
      <c r="T397" s="397" t="str">
        <f>IF(Chitieu[[#This Row],[Trạm/DTR]]="DTR","DTR","Trạm")</f>
        <v>Trạm</v>
      </c>
      <c r="U397" s="397" t="str">
        <f>IF(Chitieu[[#This Row],[Trạm/DTR]]="DTR",_xlfn.XLOOKUP(Chitieu[[#This Row],[ID NCC]],DS_NCC_DTR[ID NCC],DS_NCC_DTR[Tỉnh cũ]),_xlfn.XLOOKUP(Chitieu[[#This Row],[ID NCC]],Data_TongTram2[ID NCC],Data_TongTram2[Tỉnh cũ]))</f>
        <v>Lâm Đồng</v>
      </c>
    </row>
    <row r="398" spans="1:21" hidden="1" x14ac:dyDescent="0.3">
      <c r="A398" s="211" t="s">
        <v>2955</v>
      </c>
      <c r="B398" s="211" t="str">
        <f>IF(Chitieu[[#This Row],[Trạm/DTR]]="DTR","",_xlfn.XLOOKUP(Chitieu[[#This Row],[Trạm/DTR]],Table16[Trạm],Table16[[Admin ]]))</f>
        <v>Nguyễn Thị Ngọc Bích</v>
      </c>
      <c r="C398" s="211" t="str">
        <f>IF(Chitieu[[#This Row],[Trạm/DTR]]="DTR",_xlfn.XLOOKUP(Chitieu[[#This Row],[ID NCC]],DS_NCC_DTR[ID NCC],DS_NCC_DTR[Admin miền]),_xlfn.XLOOKUP(Chitieu[[#This Row],[ID NCC]],Data_TongTram2[ID NCC],Data_TongTram2[Admin Miền]))</f>
        <v>Nguyễn Hoàng Thúy KN</v>
      </c>
      <c r="D398" s="211" t="s">
        <v>18973</v>
      </c>
      <c r="E398" s="211" t="str">
        <f>IF(Chitieu[[#This Row],[Trạm/DTR]]="DTR",_xlfn.XLOOKUP(Chitieu[[#This Row],[ID NCC]],DS_NCC_DTR[ID NCC],DS_NCC_DTR[Tên NCC]),_xlfn.XLOOKUP(Chitieu[[#This Row],[ID NCC]],Data_TongTram2[ID NCC],Data_TongTram2[Tên NCC]))</f>
        <v>Loan Ánh</v>
      </c>
      <c r="F398" s="211" t="str">
        <f>Chitieu[[#This Row],[ID NCC]]&amp;Chitieu[[#This Row],[Trạm/DTR]]</f>
        <v>001J3000002HLo5IAGKhánh Nga LA</v>
      </c>
      <c r="G398" s="211" t="s">
        <v>81</v>
      </c>
      <c r="H398" s="211" t="str">
        <f>_xlfn.XLOOKUP(Chitieu[[#This Row],[Loại hàng]],Table59[Column1],Table59[Qui đổi])</f>
        <v>PET chai</v>
      </c>
      <c r="K398" s="211">
        <f>SUMIFS(Table10[Sản lượng Tấn],Table10[Ghi chú],Chitieu[[#This Row],[qui đổi ]],Table10[Column1],Chitieu[[#This Row],[Column1]])</f>
        <v>9.1329999999999991</v>
      </c>
      <c r="L398" s="396">
        <f>IFERROR((Chitieu[[#This Row],[Thực hiện]]/Chitieu[[#This Row],[Chỉ tiêu]]),0)</f>
        <v>0</v>
      </c>
      <c r="M398" s="396">
        <f>IFERROR((Chitieu[[#This Row],[Thực hiện]]/Chitieu[[#This Row],[PO]]),0)</f>
        <v>0</v>
      </c>
      <c r="N398" s="397">
        <f>IF(Chitieu[[#This Row],[PO Đạt 90%]]&gt;=90%,1,0)</f>
        <v>0</v>
      </c>
      <c r="O398" s="397">
        <f>IF(COUNTIFS($E$4:E398,E398,$A$4:A398,"Trạm")=1,1,0)</f>
        <v>0</v>
      </c>
      <c r="P398" s="397">
        <f>IF(Chitieu[[#This Row],[PO]]&gt;0,1,0)</f>
        <v>0</v>
      </c>
      <c r="Q398" s="397" t="str">
        <f>_xlfn.XLOOKUP(Chitieu[[#This Row],[Tỉnh]],Table9[Tỉnh cũ],Table9[Giám Sát])</f>
        <v>Dương Quốc Trung</v>
      </c>
      <c r="R398" s="397" t="str">
        <f>_xlfn.XLOOKUP(Chitieu[[#This Row],[Tỉnh]],Table9[Tỉnh cũ],Table9[Thị Trường])</f>
        <v>Võ Văn Hảo</v>
      </c>
      <c r="S398" s="397" t="str">
        <f>_xlfn.XLOOKUP(Chitieu[[#This Row],[Tỉnh]],Table9[Tỉnh cũ],Table9[Khu vực])</f>
        <v>Nam Miền Trung</v>
      </c>
      <c r="T398" s="397" t="str">
        <f>IF(Chitieu[[#This Row],[Trạm/DTR]]="DTR","DTR","Trạm")</f>
        <v>Trạm</v>
      </c>
      <c r="U398" s="397" t="str">
        <f>IF(Chitieu[[#This Row],[Trạm/DTR]]="DTR",_xlfn.XLOOKUP(Chitieu[[#This Row],[ID NCC]],DS_NCC_DTR[ID NCC],DS_NCC_DTR[Tỉnh cũ]),_xlfn.XLOOKUP(Chitieu[[#This Row],[ID NCC]],Data_TongTram2[ID NCC],Data_TongTram2[Tỉnh cũ]))</f>
        <v>Kon Tum</v>
      </c>
    </row>
    <row r="399" spans="1:21" hidden="1" x14ac:dyDescent="0.3">
      <c r="A399" s="211" t="s">
        <v>2955</v>
      </c>
      <c r="B399" s="211" t="str">
        <f>IF(Chitieu[[#This Row],[Trạm/DTR]]="DTR","",_xlfn.XLOOKUP(Chitieu[[#This Row],[Trạm/DTR]],Table16[Trạm],Table16[[Admin ]]))</f>
        <v>Nguyễn Thị Ngọc Bích</v>
      </c>
      <c r="C399" s="211" t="str">
        <f>IF(Chitieu[[#This Row],[Trạm/DTR]]="DTR",_xlfn.XLOOKUP(Chitieu[[#This Row],[ID NCC]],DS_NCC_DTR[ID NCC],DS_NCC_DTR[Admin miền]),_xlfn.XLOOKUP(Chitieu[[#This Row],[ID NCC]],Data_TongTram2[ID NCC],Data_TongTram2[Admin Miền]))</f>
        <v>Nguyễn Hoàng Thúy KN</v>
      </c>
      <c r="D399" s="211" t="s">
        <v>729</v>
      </c>
      <c r="E399" s="211" t="str">
        <f>IF(Chitieu[[#This Row],[Trạm/DTR]]="DTR",_xlfn.XLOOKUP(Chitieu[[#This Row],[ID NCC]],DS_NCC_DTR[ID NCC],DS_NCC_DTR[Tên NCC]),_xlfn.XLOOKUP(Chitieu[[#This Row],[ID NCC]],Data_TongTram2[ID NCC],Data_TongTram2[Tên NCC]))</f>
        <v>Hộ Kinh Doanh Khôi Tuấn</v>
      </c>
      <c r="F399" s="211" t="str">
        <f>Chitieu[[#This Row],[ID NCC]]&amp;Chitieu[[#This Row],[Trạm/DTR]]</f>
        <v>001dc00000n8mMcAAIKhánh Nga LA</v>
      </c>
      <c r="G399" s="211" t="s">
        <v>81</v>
      </c>
      <c r="H399" s="211" t="str">
        <f>_xlfn.XLOOKUP(Chitieu[[#This Row],[Loại hàng]],Table59[Column1],Table59[Qui đổi])</f>
        <v>PET chai</v>
      </c>
      <c r="K399" s="211">
        <f>SUMIFS(Table10[Sản lượng Tấn],Table10[Ghi chú],Chitieu[[#This Row],[qui đổi ]],Table10[Column1],Chitieu[[#This Row],[Column1]])</f>
        <v>10.707000000000001</v>
      </c>
      <c r="L399" s="396">
        <f>IFERROR((Chitieu[[#This Row],[Thực hiện]]/Chitieu[[#This Row],[Chỉ tiêu]]),0)</f>
        <v>0</v>
      </c>
      <c r="M399" s="396">
        <f>IFERROR((Chitieu[[#This Row],[Thực hiện]]/Chitieu[[#This Row],[PO]]),0)</f>
        <v>0</v>
      </c>
      <c r="N399" s="397">
        <f>IF(Chitieu[[#This Row],[PO Đạt 90%]]&gt;=90%,1,0)</f>
        <v>0</v>
      </c>
      <c r="O399" s="397">
        <f>IF(COUNTIFS($E$4:E399,E399,$A$4:A399,"Trạm")=1,1,0)</f>
        <v>0</v>
      </c>
      <c r="P399" s="397">
        <f>IF(Chitieu[[#This Row],[PO]]&gt;0,1,0)</f>
        <v>0</v>
      </c>
      <c r="Q399" s="397" t="str">
        <f>_xlfn.XLOOKUP(Chitieu[[#This Row],[Tỉnh]],Table9[Tỉnh cũ],Table9[Giám Sát])</f>
        <v>Dương Quốc Trung</v>
      </c>
      <c r="R399" s="397" t="str">
        <f>_xlfn.XLOOKUP(Chitieu[[#This Row],[Tỉnh]],Table9[Tỉnh cũ],Table9[Thị Trường])</f>
        <v>Dương Quốc Trung</v>
      </c>
      <c r="S399" s="397" t="str">
        <f>_xlfn.XLOOKUP(Chitieu[[#This Row],[Tỉnh]],Table9[Tỉnh cũ],Table9[Khu vực])</f>
        <v>Nam Miền Trung</v>
      </c>
      <c r="T399" s="397" t="str">
        <f>IF(Chitieu[[#This Row],[Trạm/DTR]]="DTR","DTR","Trạm")</f>
        <v>Trạm</v>
      </c>
      <c r="U399" s="397" t="str">
        <f>IF(Chitieu[[#This Row],[Trạm/DTR]]="DTR",_xlfn.XLOOKUP(Chitieu[[#This Row],[ID NCC]],DS_NCC_DTR[ID NCC],DS_NCC_DTR[Tỉnh cũ]),_xlfn.XLOOKUP(Chitieu[[#This Row],[ID NCC]],Data_TongTram2[ID NCC],Data_TongTram2[Tỉnh cũ]))</f>
        <v>Gia Lai</v>
      </c>
    </row>
    <row r="400" spans="1:21" hidden="1" x14ac:dyDescent="0.3">
      <c r="A400" s="211" t="s">
        <v>2955</v>
      </c>
      <c r="B400" s="211" t="str">
        <f>IF(Chitieu[[#This Row],[Trạm/DTR]]="DTR","",_xlfn.XLOOKUP(Chitieu[[#This Row],[Trạm/DTR]],Table16[Trạm],Table16[[Admin ]]))</f>
        <v>Nguyễn Thị Ngọc Bích</v>
      </c>
      <c r="C400" s="211" t="str">
        <f>IF(Chitieu[[#This Row],[Trạm/DTR]]="DTR",_xlfn.XLOOKUP(Chitieu[[#This Row],[ID NCC]],DS_NCC_DTR[ID NCC],DS_NCC_DTR[Admin miền]),_xlfn.XLOOKUP(Chitieu[[#This Row],[ID NCC]],Data_TongTram2[ID NCC],Data_TongTram2[Admin Miền]))</f>
        <v>Phạm Thị Thúy Duy</v>
      </c>
      <c r="D400" s="211" t="s">
        <v>3005</v>
      </c>
      <c r="E400" s="211" t="str">
        <f>IF(Chitieu[[#This Row],[Trạm/DTR]]="DTR",_xlfn.XLOOKUP(Chitieu[[#This Row],[ID NCC]],DS_NCC_DTR[ID NCC],DS_NCC_DTR[Tên NCC]),_xlfn.XLOOKUP(Chitieu[[#This Row],[ID NCC]],Data_TongTram2[ID NCC],Data_TongTram2[Tên NCC]))</f>
        <v>Chị Hà Tây Ninh</v>
      </c>
      <c r="F400" s="211" t="str">
        <f>Chitieu[[#This Row],[ID NCC]]&amp;Chitieu[[#This Row],[Trạm/DTR]]</f>
        <v>001dc00002xjdLZAAYKhánh Nga LA</v>
      </c>
      <c r="G400" s="211" t="s">
        <v>81</v>
      </c>
      <c r="H400" s="211" t="str">
        <f>_xlfn.XLOOKUP(Chitieu[[#This Row],[Loại hàng]],Table59[Column1],Table59[Qui đổi])</f>
        <v>PET chai</v>
      </c>
      <c r="K400" s="211">
        <f>SUMIFS(Table10[Sản lượng Tấn],Table10[Ghi chú],Chitieu[[#This Row],[qui đổi ]],Table10[Column1],Chitieu[[#This Row],[Column1]])</f>
        <v>0.32100000000000001</v>
      </c>
      <c r="L400" s="396">
        <f>IFERROR((Chitieu[[#This Row],[Thực hiện]]/Chitieu[[#This Row],[Chỉ tiêu]]),0)</f>
        <v>0</v>
      </c>
      <c r="M400" s="396">
        <f>IFERROR((Chitieu[[#This Row],[Thực hiện]]/Chitieu[[#This Row],[PO]]),0)</f>
        <v>0</v>
      </c>
      <c r="N400" s="397">
        <f>IF(Chitieu[[#This Row],[PO Đạt 90%]]&gt;=90%,1,0)</f>
        <v>0</v>
      </c>
      <c r="O400" s="397">
        <f>IF(COUNTIFS($E$4:E400,E400,$A$4:A400,"Trạm")=1,1,0)</f>
        <v>0</v>
      </c>
      <c r="P400" s="397">
        <f>IF(Chitieu[[#This Row],[PO]]&gt;0,1,0)</f>
        <v>0</v>
      </c>
      <c r="Q400" s="397" t="str">
        <f>_xlfn.XLOOKUP(Chitieu[[#This Row],[Tỉnh]],Table9[Tỉnh cũ],Table9[Giám Sát])</f>
        <v>Nguyễn Thành Dân</v>
      </c>
      <c r="R400" s="397" t="str">
        <f>_xlfn.XLOOKUP(Chitieu[[#This Row],[Tỉnh]],Table9[Tỉnh cũ],Table9[Thị Trường])</f>
        <v>Nguyễn Duy Tân</v>
      </c>
      <c r="S400" s="397" t="str">
        <f>_xlfn.XLOOKUP(Chitieu[[#This Row],[Tỉnh]],Table9[Tỉnh cũ],Table9[Khu vực])</f>
        <v>Miền Tây 1</v>
      </c>
      <c r="T400" s="397" t="str">
        <f>IF(Chitieu[[#This Row],[Trạm/DTR]]="DTR","DTR","Trạm")</f>
        <v>Trạm</v>
      </c>
      <c r="U400" s="397" t="str">
        <f>IF(Chitieu[[#This Row],[Trạm/DTR]]="DTR",_xlfn.XLOOKUP(Chitieu[[#This Row],[ID NCC]],DS_NCC_DTR[ID NCC],DS_NCC_DTR[Tỉnh cũ]),_xlfn.XLOOKUP(Chitieu[[#This Row],[ID NCC]],Data_TongTram2[ID NCC],Data_TongTram2[Tỉnh cũ]))</f>
        <v>Long An</v>
      </c>
    </row>
    <row r="401" spans="1:21" ht="14.5" hidden="1" x14ac:dyDescent="0.35">
      <c r="A401" s="211" t="s">
        <v>2955</v>
      </c>
      <c r="B401" s="211" t="str">
        <f>IF(Chitieu[[#This Row],[Trạm/DTR]]="DTR","",_xlfn.XLOOKUP(Chitieu[[#This Row],[Trạm/DTR]],Table16[Trạm],Table16[[Admin ]]))</f>
        <v>Nguyễn Thị Ngọc Bích</v>
      </c>
      <c r="C401" s="211" t="str">
        <f>IF(Chitieu[[#This Row],[Trạm/DTR]]="DTR",_xlfn.XLOOKUP(Chitieu[[#This Row],[ID NCC]],DS_NCC_DTR[ID NCC],DS_NCC_DTR[Admin miền]),_xlfn.XLOOKUP(Chitieu[[#This Row],[ID NCC]],Data_TongTram2[ID NCC],Data_TongTram2[Admin Miền]))</f>
        <v>Nguyễn Hoàng Thúy KN</v>
      </c>
      <c r="D401" s="211" t="s">
        <v>740</v>
      </c>
      <c r="E401" s="211" t="str">
        <f>IF(Chitieu[[#This Row],[Trạm/DTR]]="DTR",_xlfn.XLOOKUP(Chitieu[[#This Row],[ID NCC]],DS_NCC_DTR[ID NCC],DS_NCC_DTR[Tên NCC]),_xlfn.XLOOKUP(Chitieu[[#This Row],[ID NCC]],Data_TongTram2[ID NCC],Data_TongTram2[Tên NCC]))</f>
        <v>Ncc Chị Chín</v>
      </c>
      <c r="F401" s="211" t="str">
        <f>Chitieu[[#This Row],[ID NCC]]&amp;Chitieu[[#This Row],[Trạm/DTR]]</f>
        <v>001J3000002HM1cIAGKhánh Nga LA</v>
      </c>
      <c r="G401" s="211" t="s">
        <v>81</v>
      </c>
      <c r="H401" s="211" t="str">
        <f>_xlfn.XLOOKUP(Chitieu[[#This Row],[Loại hàng]],Table59[Column1],Table59[Qui đổi])</f>
        <v>PET chai</v>
      </c>
      <c r="K401" s="211">
        <f>SUMIFS(Table10[Sản lượng Tấn],Table10[Ghi chú],Chitieu[[#This Row],[qui đổi ]],Table10[Column1],Chitieu[[#This Row],[Column1]])</f>
        <v>8.6150000000000002</v>
      </c>
      <c r="L401" s="396">
        <f>IFERROR((Chitieu[[#This Row],[Thực hiện]]/Chitieu[[#This Row],[Chỉ tiêu]]),0)</f>
        <v>0</v>
      </c>
      <c r="M401" s="396">
        <f>IFERROR((Chitieu[[#This Row],[Thực hiện]]/Chitieu[[#This Row],[PO]]),0)</f>
        <v>0</v>
      </c>
      <c r="N401" s="397">
        <f>IF(Chitieu[[#This Row],[PO Đạt 90%]]&gt;=90%,1,0)</f>
        <v>0</v>
      </c>
      <c r="O401" s="43">
        <f>IF(COUNTIFS($E$4:E404,E401,$A$4:A404,"Trạm")=1,1,0)</f>
        <v>0</v>
      </c>
      <c r="P401" s="397">
        <f>IF(Chitieu[[#This Row],[PO]]&gt;0,1,0)</f>
        <v>0</v>
      </c>
      <c r="Q401" s="397" t="str">
        <f>_xlfn.XLOOKUP(Chitieu[[#This Row],[Tỉnh]],Table9[Tỉnh cũ],Table9[Giám Sát])</f>
        <v>Dương Quốc Trung</v>
      </c>
      <c r="R401" s="397" t="str">
        <f>_xlfn.XLOOKUP(Chitieu[[#This Row],[Tỉnh]],Table9[Tỉnh cũ],Table9[Thị Trường])</f>
        <v>Dương Quốc Trung</v>
      </c>
      <c r="S401" s="397" t="str">
        <f>_xlfn.XLOOKUP(Chitieu[[#This Row],[Tỉnh]],Table9[Tỉnh cũ],Table9[Khu vực])</f>
        <v>Nam Miền Trung</v>
      </c>
      <c r="T401" s="397" t="str">
        <f>IF(Chitieu[[#This Row],[Trạm/DTR]]="DTR","DTR","Trạm")</f>
        <v>Trạm</v>
      </c>
      <c r="U401" s="397" t="str">
        <f>IF(Chitieu[[#This Row],[Trạm/DTR]]="DTR",_xlfn.XLOOKUP(Chitieu[[#This Row],[ID NCC]],DS_NCC_DTR[ID NCC],DS_NCC_DTR[Tỉnh cũ]),_xlfn.XLOOKUP(Chitieu[[#This Row],[ID NCC]],Data_TongTram2[ID NCC],Data_TongTram2[Tỉnh cũ]))</f>
        <v>Bình Định</v>
      </c>
    </row>
    <row r="402" spans="1:21" ht="14.5" hidden="1" x14ac:dyDescent="0.35">
      <c r="A402" s="211" t="s">
        <v>2955</v>
      </c>
      <c r="B402" s="211" t="str">
        <f>IF(Chitieu[[#This Row],[Trạm/DTR]]="DTR","",_xlfn.XLOOKUP(Chitieu[[#This Row],[Trạm/DTR]],Table16[Trạm],Table16[[Admin ]]))</f>
        <v>Nguyễn Thị Ngọc Bích</v>
      </c>
      <c r="C402" s="211" t="str">
        <f>IF(Chitieu[[#This Row],[Trạm/DTR]]="DTR",_xlfn.XLOOKUP(Chitieu[[#This Row],[ID NCC]],DS_NCC_DTR[ID NCC],DS_NCC_DTR[Admin miền]),_xlfn.XLOOKUP(Chitieu[[#This Row],[ID NCC]],Data_TongTram2[ID NCC],Data_TongTram2[Admin Miền]))</f>
        <v>Nguyễn Hoàng Thúy</v>
      </c>
      <c r="D402" s="211" t="s">
        <v>2948</v>
      </c>
      <c r="E402" s="211" t="str">
        <f>IF(Chitieu[[#This Row],[Trạm/DTR]]="DTR",_xlfn.XLOOKUP(Chitieu[[#This Row],[ID NCC]],DS_NCC_DTR[ID NCC],DS_NCC_DTR[Tên NCC]),_xlfn.XLOOKUP(Chitieu[[#This Row],[ID NCC]],Data_TongTram2[ID NCC],Data_TongTram2[Tên NCC]))</f>
        <v>HKD Vũ Thị Miến</v>
      </c>
      <c r="F402" s="211" t="str">
        <f>Chitieu[[#This Row],[ID NCC]]&amp;Chitieu[[#This Row],[Trạm/DTR]]</f>
        <v>001dc00001g0GDlAAMKhánh Nga LA</v>
      </c>
      <c r="G402" s="211" t="s">
        <v>82</v>
      </c>
      <c r="H402" s="211" t="str">
        <f>_xlfn.XLOOKUP(Chitieu[[#This Row],[Loại hàng]],Table59[Column1],Table59[Qui đổi])</f>
        <v>HDPE</v>
      </c>
      <c r="K402" s="211">
        <f>SUMIFS(Table10[Sản lượng Tấn],Table10[Ghi chú],Chitieu[[#This Row],[qui đổi ]],Table10[Column1],Chitieu[[#This Row],[Column1]])</f>
        <v>31.404</v>
      </c>
      <c r="L402" s="396">
        <f>IFERROR((Chitieu[[#This Row],[Thực hiện]]/Chitieu[[#This Row],[Chỉ tiêu]]),0)</f>
        <v>0</v>
      </c>
      <c r="M402" s="396">
        <f>IFERROR((Chitieu[[#This Row],[Thực hiện]]/Chitieu[[#This Row],[PO]]),0)</f>
        <v>0</v>
      </c>
      <c r="N402" s="397">
        <f>IF(Chitieu[[#This Row],[PO Đạt 90%]]&gt;=90%,1,0)</f>
        <v>0</v>
      </c>
      <c r="O402" s="43">
        <f>IF(COUNTIFS($E$4:E404,E402,$A$4:A404,"Trạm")=1,1,0)</f>
        <v>0</v>
      </c>
      <c r="P402" s="397">
        <f>IF(Chitieu[[#This Row],[PO]]&gt;0,1,0)</f>
        <v>0</v>
      </c>
      <c r="Q402" s="397" t="str">
        <f>_xlfn.XLOOKUP(Chitieu[[#This Row],[Tỉnh]],Table9[Tỉnh cũ],Table9[Giám Sát])</f>
        <v>Đặng Nguyễn Hoàng Lộc</v>
      </c>
      <c r="R402" s="397" t="str">
        <f>_xlfn.XLOOKUP(Chitieu[[#This Row],[Tỉnh]],Table9[Tỉnh cũ],Table9[Thị Trường])</f>
        <v>Nguyễn Văn Phú</v>
      </c>
      <c r="S402" s="397" t="str">
        <f>_xlfn.XLOOKUP(Chitieu[[#This Row],[Tỉnh]],Table9[Tỉnh cũ],Table9[Khu vực])</f>
        <v>TP. Hồ Chí Minh</v>
      </c>
      <c r="T402" s="397" t="str">
        <f>IF(Chitieu[[#This Row],[Trạm/DTR]]="DTR","DTR","Trạm")</f>
        <v>Trạm</v>
      </c>
      <c r="U402" s="397" t="str">
        <f>IF(Chitieu[[#This Row],[Trạm/DTR]]="DTR",_xlfn.XLOOKUP(Chitieu[[#This Row],[ID NCC]],DS_NCC_DTR[ID NCC],DS_NCC_DTR[Tỉnh cũ]),_xlfn.XLOOKUP(Chitieu[[#This Row],[ID NCC]],Data_TongTram2[ID NCC],Data_TongTram2[Tỉnh cũ]))</f>
        <v>Bà Rịa - Vũng Tàu</v>
      </c>
    </row>
    <row r="403" spans="1:21" ht="14.5" hidden="1" x14ac:dyDescent="0.35">
      <c r="A403" s="211" t="s">
        <v>2955</v>
      </c>
      <c r="B403" s="211" t="str">
        <f>IF(Chitieu[[#This Row],[Trạm/DTR]]="DTR","",_xlfn.XLOOKUP(Chitieu[[#This Row],[Trạm/DTR]],Table16[Trạm],Table16[[Admin ]]))</f>
        <v>Nguyễn Thị Ngọc Bích</v>
      </c>
      <c r="C403" s="211" t="str">
        <f>IF(Chitieu[[#This Row],[Trạm/DTR]]="DTR",_xlfn.XLOOKUP(Chitieu[[#This Row],[ID NCC]],DS_NCC_DTR[ID NCC],DS_NCC_DTR[Admin miền]),_xlfn.XLOOKUP(Chitieu[[#This Row],[ID NCC]],Data_TongTram2[ID NCC],Data_TongTram2[Admin Miền]))</f>
        <v>Nguyễn Hoàng Thúy KN</v>
      </c>
      <c r="D403" s="211" t="s">
        <v>732</v>
      </c>
      <c r="E403" s="211" t="str">
        <f>IF(Chitieu[[#This Row],[Trạm/DTR]]="DTR",_xlfn.XLOOKUP(Chitieu[[#This Row],[ID NCC]],DS_NCC_DTR[ID NCC],DS_NCC_DTR[Tên NCC]),_xlfn.XLOOKUP(Chitieu[[#This Row],[ID NCC]],Data_TongTram2[ID NCC],Data_TongTram2[Tên NCC]))</f>
        <v>Anh Hoàng</v>
      </c>
      <c r="F403" s="211" t="str">
        <f>Chitieu[[#This Row],[ID NCC]]&amp;Chitieu[[#This Row],[Trạm/DTR]]</f>
        <v>001J3000002HLdOIAWKhánh Nga LA</v>
      </c>
      <c r="G403" s="211" t="s">
        <v>82</v>
      </c>
      <c r="H403" s="211" t="str">
        <f>_xlfn.XLOOKUP(Chitieu[[#This Row],[Loại hàng]],Table59[Column1],Table59[Qui đổi])</f>
        <v>HDPE</v>
      </c>
      <c r="K403" s="211">
        <f>SUMIFS(Table10[Sản lượng Tấn],Table10[Ghi chú],Chitieu[[#This Row],[qui đổi ]],Table10[Column1],Chitieu[[#This Row],[Column1]])</f>
        <v>3.0880000000000001</v>
      </c>
      <c r="L403" s="396">
        <f>IFERROR((Chitieu[[#This Row],[Thực hiện]]/Chitieu[[#This Row],[Chỉ tiêu]]),0)</f>
        <v>0</v>
      </c>
      <c r="M403" s="396">
        <f>IFERROR((Chitieu[[#This Row],[Thực hiện]]/Chitieu[[#This Row],[PO]]),0)</f>
        <v>0</v>
      </c>
      <c r="N403" s="397">
        <f>IF(Chitieu[[#This Row],[PO Đạt 90%]]&gt;=90%,1,0)</f>
        <v>0</v>
      </c>
      <c r="O403" s="43">
        <f>IF(COUNTIFS($E$4:E404,E403,$A$4:A404,"Trạm")=1,1,0)</f>
        <v>0</v>
      </c>
      <c r="P403" s="397">
        <f>IF(Chitieu[[#This Row],[PO]]&gt;0,1,0)</f>
        <v>0</v>
      </c>
      <c r="Q403" s="397" t="str">
        <f>_xlfn.XLOOKUP(Chitieu[[#This Row],[Tỉnh]],Table9[Tỉnh cũ],Table9[Giám Sát])</f>
        <v>Trần Xuân Kiên</v>
      </c>
      <c r="R403" s="397" t="str">
        <f>_xlfn.XLOOKUP(Chitieu[[#This Row],[Tỉnh]],Table9[Tỉnh cũ],Table9[Thị Trường])</f>
        <v>Trần Xuân Kiên</v>
      </c>
      <c r="S403" s="397" t="str">
        <f>_xlfn.XLOOKUP(Chitieu[[#This Row],[Tỉnh]],Table9[Tỉnh cũ],Table9[Khu vực])</f>
        <v>Tây Nguyên</v>
      </c>
      <c r="T403" s="397" t="str">
        <f>IF(Chitieu[[#This Row],[Trạm/DTR]]="DTR","DTR","Trạm")</f>
        <v>Trạm</v>
      </c>
      <c r="U403" s="397" t="str">
        <f>IF(Chitieu[[#This Row],[Trạm/DTR]]="DTR",_xlfn.XLOOKUP(Chitieu[[#This Row],[ID NCC]],DS_NCC_DTR[ID NCC],DS_NCC_DTR[Tỉnh cũ]),_xlfn.XLOOKUP(Chitieu[[#This Row],[ID NCC]],Data_TongTram2[ID NCC],Data_TongTram2[Tỉnh cũ]))</f>
        <v>Lâm Đồng</v>
      </c>
    </row>
    <row r="404" spans="1:21" x14ac:dyDescent="0.3">
      <c r="A404" s="211" t="s">
        <v>23533</v>
      </c>
      <c r="B404" s="211" t="str">
        <f>IF(Chitieu[[#This Row],[Trạm/DTR]]="DTR","",_xlfn.XLOOKUP(Chitieu[[#This Row],[Trạm/DTR]],Table16[Trạm],Table16[[Admin ]]))</f>
        <v/>
      </c>
      <c r="C404" s="211" t="str">
        <f>IF(Chitieu[[#This Row],[Trạm/DTR]]="DTR",_xlfn.XLOOKUP(Chitieu[[#This Row],[ID NCC]],DS_NCC_DTR[ID NCC],DS_NCC_DTR[Admin miền]),_xlfn.XLOOKUP(Chitieu[[#This Row],[ID NCC]],Data_TongTram2[ID NCC],Data_TongTram2[Admin Miền]))</f>
        <v>Từ Thị Yến Oanh</v>
      </c>
      <c r="D404" s="498" t="s">
        <v>723</v>
      </c>
      <c r="E404" s="211" t="str">
        <f>IF(Chitieu[[#This Row],[Trạm/DTR]]="DTR",_xlfn.XLOOKUP(Chitieu[[#This Row],[ID NCC]],DS_NCC_DTR[ID NCC],DS_NCC_DTR[Tên NCC]),_xlfn.XLOOKUP(Chitieu[[#This Row],[ID NCC]],Data_TongTram2[ID NCC],Data_TongTram2[Tên NCC]))</f>
        <v>Nhất Hoàng Gia</v>
      </c>
      <c r="F404" s="211" t="str">
        <f>Chitieu[[#This Row],[ID NCC]]&amp;Chitieu[[#This Row],[Trạm/DTR]]</f>
        <v>001J3000007YHY0IAODTR</v>
      </c>
      <c r="G404" s="211" t="s">
        <v>80</v>
      </c>
      <c r="H404" s="211" t="str">
        <f>_xlfn.XLOOKUP(Chitieu[[#This Row],[Loại hàng]],Table59[Column1],Table59[Qui đổi])</f>
        <v>PET vảy</v>
      </c>
      <c r="J404" s="211">
        <v>200</v>
      </c>
      <c r="K404" s="211">
        <f>SUMIFS(Table10[Sản lượng Tấn],Table10[Ghi chú],Chitieu[[#This Row],[qui đổi ]],Table10[Column1],Chitieu[[#This Row],[Column1]])</f>
        <v>0</v>
      </c>
      <c r="L404" s="396">
        <f>IFERROR((Chitieu[[#This Row],[Thực hiện]]/Chitieu[[#This Row],[Chỉ tiêu]]),0)</f>
        <v>0</v>
      </c>
      <c r="M404" s="396">
        <f>IFERROR((Chitieu[[#This Row],[Thực hiện]]/Chitieu[[#This Row],[PO]]),0)</f>
        <v>0</v>
      </c>
      <c r="N404" s="397">
        <f>IF(Chitieu[[#This Row],[PO Đạt 90%]]&gt;=90%,1,0)</f>
        <v>0</v>
      </c>
      <c r="O404" s="397">
        <f>IF(COUNTIFS($E$4:E404,E404,$A$4:A404,"Trạm")=1,1,0)</f>
        <v>0</v>
      </c>
      <c r="P404" s="397">
        <f>IF(Chitieu[[#This Row],[PO]]&gt;0,1,0)</f>
        <v>1</v>
      </c>
      <c r="Q404" s="397" t="str">
        <f>_xlfn.XLOOKUP(Chitieu[[#This Row],[Tỉnh]],Table9[Tỉnh cũ],Table9[Giám Sát])</f>
        <v>Võ Thị Kim Thủy</v>
      </c>
      <c r="R404" s="397" t="str">
        <f>_xlfn.XLOOKUP(Chitieu[[#This Row],[Tỉnh]],Table9[Tỉnh cũ],Table9[Thị Trường])</f>
        <v>Võ Thị Kim Thủy</v>
      </c>
      <c r="S404" s="397" t="str">
        <f>_xlfn.XLOOKUP(Chitieu[[#This Row],[Tỉnh]],Table9[Tỉnh cũ],Table9[Khu vực])</f>
        <v>Miền Bắc</v>
      </c>
      <c r="T404" s="397" t="str">
        <f>IF(Chitieu[[#This Row],[Trạm/DTR]]="DTR","DTR","Trạm")</f>
        <v>DTR</v>
      </c>
      <c r="U404" s="397" t="str">
        <f>IF(Chitieu[[#This Row],[Trạm/DTR]]="DTR",_xlfn.XLOOKUP(Chitieu[[#This Row],[ID NCC]],DS_NCC_DTR[ID NCC],DS_NCC_DTR[Tỉnh cũ]),_xlfn.XLOOKUP(Chitieu[[#This Row],[ID NCC]],Data_TongTram2[ID NCC],Data_TongTram2[Tỉnh cũ]))</f>
        <v>Vĩnh Phúc</v>
      </c>
    </row>
  </sheetData>
  <phoneticPr fontId="42" type="noConversion"/>
  <conditionalFormatting sqref="D1:D5 D7:D8 D10:D302 D306:D1048576 D304">
    <cfRule type="duplicateValues" dxfId="1" priority="1"/>
  </conditionalFormatting>
  <conditionalFormatting sqref="E4:F404">
    <cfRule type="duplicateValues" dxfId="0" priority="515"/>
  </conditionalFormatting>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15E2-6F89-4A95-9E8A-97470715CC5C}">
  <sheetPr>
    <tabColor rgb="FF00B050"/>
  </sheetPr>
  <dimension ref="A2:O53"/>
  <sheetViews>
    <sheetView topLeftCell="E1" workbookViewId="0">
      <selection activeCell="L7" sqref="L7:L15"/>
    </sheetView>
  </sheetViews>
  <sheetFormatPr defaultColWidth="8.81640625" defaultRowHeight="14" x14ac:dyDescent="0.3"/>
  <cols>
    <col min="1" max="1" width="8.81640625" style="211"/>
    <col min="2" max="2" width="12" style="211" customWidth="1"/>
    <col min="3" max="3" width="19.453125" style="211" bestFit="1" customWidth="1"/>
    <col min="4" max="4" width="8.81640625" style="211"/>
    <col min="5" max="5" width="11.81640625" style="211" customWidth="1"/>
    <col min="6" max="7" width="8.81640625" style="211"/>
    <col min="8" max="8" width="9.453125" style="211" bestFit="1" customWidth="1"/>
    <col min="9" max="9" width="8.81640625" style="211"/>
    <col min="10" max="10" width="23.453125" style="211" bestFit="1" customWidth="1"/>
    <col min="11" max="11" width="21.1796875" style="211" bestFit="1" customWidth="1"/>
    <col min="12" max="12" width="8.81640625" style="211"/>
    <col min="13" max="13" width="10.453125" style="211" bestFit="1" customWidth="1"/>
    <col min="14" max="14" width="21.1796875" style="211" bestFit="1" customWidth="1"/>
    <col min="15" max="15" width="27.54296875" style="211" customWidth="1"/>
    <col min="16" max="16384" width="8.81640625" style="211"/>
  </cols>
  <sheetData>
    <row r="2" spans="1:15" ht="23.15" customHeight="1" x14ac:dyDescent="0.3">
      <c r="A2" s="212" t="s">
        <v>277</v>
      </c>
      <c r="B2" s="212" t="s">
        <v>278</v>
      </c>
      <c r="C2" s="212" t="s">
        <v>788</v>
      </c>
      <c r="D2" s="212" t="s">
        <v>717</v>
      </c>
      <c r="E2" s="212" t="s">
        <v>127</v>
      </c>
      <c r="F2" s="212" t="s">
        <v>618</v>
      </c>
      <c r="H2" s="211" t="s">
        <v>127</v>
      </c>
      <c r="I2" s="211" t="s">
        <v>278</v>
      </c>
      <c r="J2" s="211" t="s">
        <v>789</v>
      </c>
      <c r="K2" s="211" t="s">
        <v>271</v>
      </c>
      <c r="L2" s="211" t="s">
        <v>289</v>
      </c>
      <c r="M2" s="211" t="s">
        <v>284</v>
      </c>
      <c r="N2" s="211" t="s">
        <v>790</v>
      </c>
      <c r="O2" s="211" t="s">
        <v>614</v>
      </c>
    </row>
    <row r="3" spans="1:15" x14ac:dyDescent="0.3">
      <c r="A3" s="210">
        <v>2025</v>
      </c>
      <c r="B3" s="210">
        <v>1</v>
      </c>
      <c r="C3" s="210" t="s">
        <v>121</v>
      </c>
      <c r="D3" s="210">
        <v>97</v>
      </c>
      <c r="E3" s="210" t="s">
        <v>608</v>
      </c>
      <c r="F3" s="210"/>
      <c r="I3" s="211">
        <v>5</v>
      </c>
      <c r="J3" s="222" t="str">
        <f>_xlfn.XLOOKUP(Table4[[#This Row],[Column1]],Data_TongTram2[ID NCC],Data_TongTram2[Tên NCC])</f>
        <v>Anh Trung Ninh Hòa</v>
      </c>
      <c r="K3" s="211" t="str">
        <f>_xlfn.XLOOKUP(Table4[[#This Row],[Column1]],Data_TongTram2[ID NCC],Data_TongTram2[Nhân viên])</f>
        <v>Nguyễn Văn Cường</v>
      </c>
      <c r="L3" s="211">
        <v>1</v>
      </c>
      <c r="M3" s="211" t="str">
        <f>_xlfn.XLOOKUP(Table4[[#This Row],[Column1]],Data_TongTram2[ID NCC],Data_TongTram2[Tỉnh cũ])</f>
        <v>Khánh Hòa</v>
      </c>
      <c r="N3" s="211" t="str">
        <f>_xlfn.XLOOKUP(Table4[[#This Row],[Column1]],Data_TongTram2[ID NCC],Data_TongTram2[Giám sát])</f>
        <v>Trần Xuân Kiên</v>
      </c>
      <c r="O3" s="211" t="s">
        <v>2929</v>
      </c>
    </row>
    <row r="4" spans="1:15" hidden="1" x14ac:dyDescent="0.3">
      <c r="A4" s="210">
        <v>2025</v>
      </c>
      <c r="B4" s="210">
        <v>1</v>
      </c>
      <c r="C4" s="210" t="s">
        <v>124</v>
      </c>
      <c r="D4" s="210">
        <v>53</v>
      </c>
      <c r="E4" s="210" t="s">
        <v>606</v>
      </c>
      <c r="F4" s="210"/>
      <c r="I4" s="211">
        <v>5</v>
      </c>
      <c r="J4" s="222" t="str">
        <f>_xlfn.XLOOKUP(Table4[[#This Row],[Column1]],Data_TongTram2[ID NCC],Data_TongTram2[Tên NCC])</f>
        <v>Bích Vân (Biên Hòa) PET xá</v>
      </c>
      <c r="K4" s="211" t="str">
        <f>_xlfn.XLOOKUP(Table4[[#This Row],[Column1]],Data_TongTram2[ID NCC],Data_TongTram2[Nhân viên])</f>
        <v>Phan Hiếu Lộc</v>
      </c>
      <c r="L4" s="211">
        <v>1</v>
      </c>
      <c r="M4" s="211" t="str">
        <f>_xlfn.XLOOKUP(Table4[[#This Row],[Column1]],Data_TongTram2[ID NCC],Data_TongTram2[Tỉnh cũ])</f>
        <v>Đồng Nai</v>
      </c>
      <c r="N4" s="211" t="str">
        <f>_xlfn.XLOOKUP(Table4[[#This Row],[Column1]],Data_TongTram2[ID NCC],Data_TongTram2[Giám sát])</f>
        <v>Đặng Nguyễn Hoàng Lộc</v>
      </c>
      <c r="O4" s="211" t="s">
        <v>2932</v>
      </c>
    </row>
    <row r="5" spans="1:15" hidden="1" x14ac:dyDescent="0.3">
      <c r="A5" s="210">
        <v>2025</v>
      </c>
      <c r="B5" s="210">
        <v>1</v>
      </c>
      <c r="C5" s="210" t="s">
        <v>125</v>
      </c>
      <c r="D5" s="210">
        <v>51</v>
      </c>
      <c r="E5" s="210" t="s">
        <v>607</v>
      </c>
      <c r="F5" s="210"/>
      <c r="I5" s="211">
        <v>5</v>
      </c>
      <c r="J5" s="222" t="str">
        <f>_xlfn.XLOOKUP(Table4[[#This Row],[Column1]],Data_TongTram2[ID NCC],Data_TongTram2[Tên NCC])</f>
        <v>Kim Yến - Xuân Phú PET xá</v>
      </c>
      <c r="K5" s="211" t="str">
        <f>_xlfn.XLOOKUP(Table4[[#This Row],[Column1]],Data_TongTram2[ID NCC],Data_TongTram2[Nhân viên])</f>
        <v>Phan Hiếu Lộc</v>
      </c>
      <c r="L5" s="211">
        <v>1</v>
      </c>
      <c r="M5" s="211" t="str">
        <f>_xlfn.XLOOKUP(Table4[[#This Row],[Column1]],Data_TongTram2[ID NCC],Data_TongTram2[Tỉnh cũ])</f>
        <v>Đồng Nai</v>
      </c>
      <c r="N5" s="211" t="str">
        <f>_xlfn.XLOOKUP(Table4[[#This Row],[Column1]],Data_TongTram2[ID NCC],Data_TongTram2[Giám sát])</f>
        <v>Đặng Nguyễn Hoàng Lộc</v>
      </c>
      <c r="O5" s="211" t="s">
        <v>2943</v>
      </c>
    </row>
    <row r="6" spans="1:15" x14ac:dyDescent="0.3">
      <c r="A6" s="210">
        <v>2025</v>
      </c>
      <c r="B6" s="210">
        <v>2</v>
      </c>
      <c r="C6" s="210" t="s">
        <v>121</v>
      </c>
      <c r="D6" s="210">
        <v>99</v>
      </c>
      <c r="E6" s="210" t="s">
        <v>608</v>
      </c>
      <c r="F6" s="210"/>
      <c r="I6" s="211">
        <v>5</v>
      </c>
      <c r="J6" s="222" t="str">
        <f>_xlfn.XLOOKUP(Table4[[#This Row],[Column1]],Data_TongTram2[ID NCC],Data_TongTram2[Tên NCC])</f>
        <v>Việt Đức</v>
      </c>
      <c r="K6" s="211" t="str">
        <f>_xlfn.XLOOKUP(Table4[[#This Row],[Column1]],Data_TongTram2[ID NCC],Data_TongTram2[Nhân viên])</f>
        <v>Trần Xuân Kiên</v>
      </c>
      <c r="L6" s="211">
        <v>1</v>
      </c>
      <c r="M6" s="211" t="str">
        <f>_xlfn.XLOOKUP(Table4[[#This Row],[Column1]],Data_TongTram2[ID NCC],Data_TongTram2[Tỉnh cũ])</f>
        <v>Lâm Đồng</v>
      </c>
      <c r="N6" s="211" t="str">
        <f>_xlfn.XLOOKUP(Table4[[#This Row],[Column1]],Data_TongTram2[ID NCC],Data_TongTram2[Giám sát])</f>
        <v>Trần Xuân Kiên</v>
      </c>
      <c r="O6" s="211" t="s">
        <v>2949</v>
      </c>
    </row>
    <row r="7" spans="1:15" hidden="1" x14ac:dyDescent="0.3">
      <c r="A7" s="210">
        <v>2025</v>
      </c>
      <c r="B7" s="210">
        <v>2</v>
      </c>
      <c r="C7" s="210" t="s">
        <v>124</v>
      </c>
      <c r="D7" s="210">
        <v>59</v>
      </c>
      <c r="E7" s="210" t="s">
        <v>606</v>
      </c>
      <c r="F7" s="210"/>
      <c r="I7" s="211">
        <v>5</v>
      </c>
      <c r="J7" s="222" t="str">
        <f>_xlfn.XLOOKUP(Table4[[#This Row],[Column1]],Data_TongTram2[ID NCC],Data_TongTram2[Tên NCC])</f>
        <v>Vựa phế liệu Kiều Oanh</v>
      </c>
      <c r="K7" s="211" t="str">
        <f>_xlfn.XLOOKUP(Table4[[#This Row],[Column1]],Data_TongTram2[ID NCC],Data_TongTram2[Nhân viên])</f>
        <v>Lê Quốc Việt</v>
      </c>
      <c r="L7" s="211">
        <v>1</v>
      </c>
      <c r="M7" s="211" t="str">
        <f>_xlfn.XLOOKUP(Table4[[#This Row],[Column1]],Data_TongTram2[ID NCC],Data_TongTram2[Tỉnh cũ])</f>
        <v>Vĩnh Long</v>
      </c>
      <c r="N7" s="211" t="str">
        <f>_xlfn.XLOOKUP(Table4[[#This Row],[Column1]],Data_TongTram2[ID NCC],Data_TongTram2[Giám sát])</f>
        <v>Phạm Huỳnh Hữu Lộc</v>
      </c>
      <c r="O7" s="211" t="s">
        <v>2931</v>
      </c>
    </row>
    <row r="8" spans="1:15" hidden="1" x14ac:dyDescent="0.3">
      <c r="A8" s="210">
        <v>2025</v>
      </c>
      <c r="B8" s="210">
        <v>2</v>
      </c>
      <c r="C8" s="210" t="s">
        <v>125</v>
      </c>
      <c r="D8" s="210">
        <v>56</v>
      </c>
      <c r="E8" s="210" t="s">
        <v>607</v>
      </c>
      <c r="F8" s="210"/>
      <c r="I8" s="211">
        <v>5</v>
      </c>
      <c r="J8" s="222" t="str">
        <f>_xlfn.XLOOKUP(Table4[[#This Row],[Column1]],Data_TongTram2[ID NCC],Data_TongTram2[Tên NCC])</f>
        <v>Quan Ngọc Nghĩa</v>
      </c>
      <c r="K8" s="211" t="str">
        <f>_xlfn.XLOOKUP(Table4[[#This Row],[Column1]],Data_TongTram2[ID NCC],Data_TongTram2[Nhân viên])</f>
        <v>Lâm Đỗ Anh Hào</v>
      </c>
      <c r="L8" s="211">
        <v>1</v>
      </c>
      <c r="M8" s="211" t="str">
        <f>_xlfn.XLOOKUP(Table4[[#This Row],[Column1]],Data_TongTram2[ID NCC],Data_TongTram2[Tỉnh cũ])</f>
        <v>Đồng Tháp</v>
      </c>
      <c r="N8" s="211" t="str">
        <f>_xlfn.XLOOKUP(Table4[[#This Row],[Column1]],Data_TongTram2[ID NCC],Data_TongTram2[Giám sát])</f>
        <v>Nguyễn Thành Dân</v>
      </c>
      <c r="O8" s="211" t="s">
        <v>2851</v>
      </c>
    </row>
    <row r="9" spans="1:15" hidden="1" x14ac:dyDescent="0.3">
      <c r="A9" s="210">
        <v>2025</v>
      </c>
      <c r="B9" s="210">
        <v>3</v>
      </c>
      <c r="C9" s="210" t="s">
        <v>121</v>
      </c>
      <c r="D9" s="210">
        <v>106</v>
      </c>
      <c r="E9" s="210" t="s">
        <v>608</v>
      </c>
      <c r="F9" s="210"/>
      <c r="I9" s="211">
        <v>5</v>
      </c>
      <c r="J9" s="222" t="str">
        <f>_xlfn.XLOOKUP(Table4[[#This Row],[Column1]],Data_TongTram2[ID NCC],Data_TongTram2[Tên NCC])</f>
        <v>Minh Đạt Long Xuyên</v>
      </c>
      <c r="K9" s="211" t="str">
        <f>_xlfn.XLOOKUP(Table4[[#This Row],[Column1]],Data_TongTram2[ID NCC],Data_TongTram2[Nhân viên])</f>
        <v>Phạm Huỳnh Hữu Lộc</v>
      </c>
      <c r="L9" s="211">
        <v>1</v>
      </c>
      <c r="M9" s="211" t="str">
        <f>_xlfn.XLOOKUP(Table4[[#This Row],[Column1]],Data_TongTram2[ID NCC],Data_TongTram2[Tỉnh cũ])</f>
        <v>An Giang</v>
      </c>
      <c r="N9" s="211" t="str">
        <f>_xlfn.XLOOKUP(Table4[[#This Row],[Column1]],Data_TongTram2[ID NCC],Data_TongTram2[Giám sát])</f>
        <v>Phạm Huỳnh Hữu Lộc</v>
      </c>
      <c r="O9" s="211" t="s">
        <v>2938</v>
      </c>
    </row>
    <row r="10" spans="1:15" hidden="1" x14ac:dyDescent="0.3">
      <c r="A10" s="210">
        <v>2025</v>
      </c>
      <c r="B10" s="210">
        <v>3</v>
      </c>
      <c r="C10" s="210" t="s">
        <v>124</v>
      </c>
      <c r="D10" s="210">
        <v>102</v>
      </c>
      <c r="E10" s="210" t="s">
        <v>606</v>
      </c>
      <c r="F10" s="210"/>
      <c r="I10" s="211">
        <v>5</v>
      </c>
      <c r="J10" s="222" t="str">
        <f>_xlfn.XLOOKUP(Table4[[#This Row],[Column1]],Data_TongTram2[ID NCC],Data_TongTram2[Tên NCC])</f>
        <v>Anh Mai</v>
      </c>
      <c r="K10" s="211" t="str">
        <f>_xlfn.XLOOKUP(Table4[[#This Row],[Column1]],Data_TongTram2[ID NCC],Data_TongTram2[Nhân viên])</f>
        <v>Nguyễn Ngọc Lâm</v>
      </c>
      <c r="L10" s="211">
        <v>1</v>
      </c>
      <c r="M10" s="211" t="str">
        <f>_xlfn.XLOOKUP(Table4[[#This Row],[Column1]],Data_TongTram2[ID NCC],Data_TongTram2[Tỉnh cũ])</f>
        <v>Sóc Trăng</v>
      </c>
      <c r="N10" s="211" t="str">
        <f>_xlfn.XLOOKUP(Table4[[#This Row],[Column1]],Data_TongTram2[ID NCC],Data_TongTram2[Giám sát])</f>
        <v>Phạm Huỳnh Hữu Lộc</v>
      </c>
      <c r="O10" s="211" t="s">
        <v>2944</v>
      </c>
    </row>
    <row r="11" spans="1:15" hidden="1" x14ac:dyDescent="0.3">
      <c r="A11" s="210">
        <v>2025</v>
      </c>
      <c r="B11" s="210">
        <v>3</v>
      </c>
      <c r="C11" s="210" t="s">
        <v>125</v>
      </c>
      <c r="D11" s="210">
        <v>80</v>
      </c>
      <c r="E11" s="210" t="s">
        <v>607</v>
      </c>
      <c r="F11" s="210"/>
      <c r="I11" s="211">
        <v>5</v>
      </c>
      <c r="J11" s="222" t="str">
        <f>_xlfn.XLOOKUP(Table4[[#This Row],[Column1]],Data_TongTram2[ID NCC],Data_TongTram2[Tên NCC])</f>
        <v>Anh Nguyên</v>
      </c>
      <c r="K11" s="211" t="str">
        <f>_xlfn.XLOOKUP(Table4[[#This Row],[Column1]],Data_TongTram2[ID NCC],Data_TongTram2[Nhân viên])</f>
        <v>Lê Quốc Việt</v>
      </c>
      <c r="L11" s="211">
        <v>1</v>
      </c>
      <c r="M11" s="211" t="str">
        <f>_xlfn.XLOOKUP(Table4[[#This Row],[Column1]],Data_TongTram2[ID NCC],Data_TongTram2[Tỉnh cũ])</f>
        <v>Vĩnh Long</v>
      </c>
      <c r="N11" s="211" t="str">
        <f>_xlfn.XLOOKUP(Table4[[#This Row],[Column1]],Data_TongTram2[ID NCC],Data_TongTram2[Giám sát])</f>
        <v>Phạm Huỳnh Hữu Lộc</v>
      </c>
      <c r="O11" s="211" t="s">
        <v>3059</v>
      </c>
    </row>
    <row r="12" spans="1:15" hidden="1" x14ac:dyDescent="0.3">
      <c r="A12" s="210">
        <v>2025</v>
      </c>
      <c r="B12" s="210">
        <v>4</v>
      </c>
      <c r="C12" s="210" t="s">
        <v>121</v>
      </c>
      <c r="D12" s="210">
        <v>97</v>
      </c>
      <c r="E12" s="210" t="s">
        <v>608</v>
      </c>
      <c r="F12" s="210"/>
      <c r="I12" s="211">
        <v>5</v>
      </c>
      <c r="J12" s="222" t="str">
        <f>_xlfn.XLOOKUP(Table4[[#This Row],[Column1]],Data_TongTram2[ID NCC],Data_TongTram2[Tên NCC])</f>
        <v>Anh Hải( Mái Dầm)</v>
      </c>
      <c r="K12" s="211" t="str">
        <f>_xlfn.XLOOKUP(Table4[[#This Row],[Column1]],Data_TongTram2[ID NCC],Data_TongTram2[Nhân viên])</f>
        <v>Nguyễn Ngọc Lâm</v>
      </c>
      <c r="L12" s="211">
        <v>1</v>
      </c>
      <c r="M12" s="211" t="str">
        <f>_xlfn.XLOOKUP(Table4[[#This Row],[Column1]],Data_TongTram2[ID NCC],Data_TongTram2[Tỉnh cũ])</f>
        <v>Hậu Giang</v>
      </c>
      <c r="N12" s="211" t="str">
        <f>_xlfn.XLOOKUP(Table4[[#This Row],[Column1]],Data_TongTram2[ID NCC],Data_TongTram2[Giám sát])</f>
        <v>Phạm Huỳnh Hữu Lộc</v>
      </c>
      <c r="O12" s="211" t="s">
        <v>2968</v>
      </c>
    </row>
    <row r="13" spans="1:15" hidden="1" x14ac:dyDescent="0.3">
      <c r="A13" s="210">
        <v>2025</v>
      </c>
      <c r="B13" s="210">
        <v>4</v>
      </c>
      <c r="C13" s="210" t="s">
        <v>124</v>
      </c>
      <c r="D13" s="210">
        <v>69</v>
      </c>
      <c r="E13" s="210" t="s">
        <v>606</v>
      </c>
      <c r="F13" s="210"/>
      <c r="I13" s="211">
        <v>5</v>
      </c>
      <c r="J13" s="222" t="str">
        <f>_xlfn.XLOOKUP(Table4[[#This Row],[Column1]],Data_TongTram2[ID NCC],Data_TongTram2[Tên NCC])</f>
        <v>Khánh = Cái Răng</v>
      </c>
      <c r="K13" s="211" t="str">
        <f>_xlfn.XLOOKUP(Table4[[#This Row],[Column1]],Data_TongTram2[ID NCC],Data_TongTram2[Nhân viên])</f>
        <v>Nguyễn Ngọc Lâm</v>
      </c>
      <c r="L13" s="211">
        <v>1</v>
      </c>
      <c r="M13" s="211" t="str">
        <f>_xlfn.XLOOKUP(Table4[[#This Row],[Column1]],Data_TongTram2[ID NCC],Data_TongTram2[Tỉnh cũ])</f>
        <v>Cần Thơ</v>
      </c>
      <c r="N13" s="211" t="str">
        <f>_xlfn.XLOOKUP(Table4[[#This Row],[Column1]],Data_TongTram2[ID NCC],Data_TongTram2[Giám sát])</f>
        <v>Phạm Huỳnh Hữu Lộc</v>
      </c>
      <c r="O13" s="211" t="s">
        <v>3014</v>
      </c>
    </row>
    <row r="14" spans="1:15" hidden="1" x14ac:dyDescent="0.3">
      <c r="A14" s="210">
        <v>2025</v>
      </c>
      <c r="B14" s="210">
        <v>4</v>
      </c>
      <c r="C14" s="210" t="s">
        <v>125</v>
      </c>
      <c r="D14" s="210">
        <v>73</v>
      </c>
      <c r="E14" s="210" t="s">
        <v>607</v>
      </c>
      <c r="F14" s="210"/>
      <c r="I14" s="211">
        <v>5</v>
      </c>
      <c r="J14" s="222" t="str">
        <f>_xlfn.XLOOKUP(Table4[[#This Row],[Column1]],Data_TongTram2[ID NCC],Data_TongTram2[Tên NCC])</f>
        <v>Anh Chí Mộc Hóa</v>
      </c>
      <c r="K14" s="211" t="str">
        <f>_xlfn.XLOOKUP(Table4[[#This Row],[Column1]],Data_TongTram2[ID NCC],Data_TongTram2[Nhân viên])</f>
        <v>Nguyễn Duy Tân</v>
      </c>
      <c r="L14" s="211">
        <v>1</v>
      </c>
      <c r="M14" s="211" t="str">
        <f>_xlfn.XLOOKUP(Table4[[#This Row],[Column1]],Data_TongTram2[ID NCC],Data_TongTram2[Tỉnh cũ])</f>
        <v>Long An</v>
      </c>
      <c r="N14" s="211" t="str">
        <f>_xlfn.XLOOKUP(Table4[[#This Row],[Column1]],Data_TongTram2[ID NCC],Data_TongTram2[Giám sát])</f>
        <v>Nguyễn Thành Dân</v>
      </c>
      <c r="O14" s="211" t="s">
        <v>2946</v>
      </c>
    </row>
    <row r="15" spans="1:15" hidden="1" x14ac:dyDescent="0.3">
      <c r="A15" s="210">
        <v>2025</v>
      </c>
      <c r="B15" s="210">
        <v>5</v>
      </c>
      <c r="C15" s="210" t="s">
        <v>121</v>
      </c>
      <c r="D15" s="210">
        <v>101</v>
      </c>
      <c r="E15" s="210" t="s">
        <v>608</v>
      </c>
      <c r="F15" s="210"/>
      <c r="I15" s="211">
        <v>5</v>
      </c>
      <c r="J15" s="222" t="str">
        <f>_xlfn.XLOOKUP(Table4[[#This Row],[Column1]],Data_TongTram2[ID NCC],Data_TongTram2[Tên NCC])</f>
        <v>Chị Trang Bến Tre</v>
      </c>
      <c r="K15" s="211" t="str">
        <f>_xlfn.XLOOKUP(Table4[[#This Row],[Column1]],Data_TongTram2[ID NCC],Data_TongTram2[Nhân viên])</f>
        <v>Lê Quốc Việt</v>
      </c>
      <c r="L15" s="211">
        <v>1</v>
      </c>
      <c r="M15" s="211" t="str">
        <f>_xlfn.XLOOKUP(Table4[[#This Row],[Column1]],Data_TongTram2[ID NCC],Data_TongTram2[Tỉnh cũ])</f>
        <v>Bến Tre</v>
      </c>
      <c r="N15" s="211" t="str">
        <f>_xlfn.XLOOKUP(Table4[[#This Row],[Column1]],Data_TongTram2[ID NCC],Data_TongTram2[Giám sát])</f>
        <v>Phạm Huỳnh Hữu Lộc</v>
      </c>
      <c r="O15" s="211" t="s">
        <v>2951</v>
      </c>
    </row>
    <row r="16" spans="1:15" hidden="1" x14ac:dyDescent="0.3">
      <c r="A16" s="210">
        <v>2025</v>
      </c>
      <c r="B16" s="210">
        <v>5</v>
      </c>
      <c r="C16" s="210" t="s">
        <v>124</v>
      </c>
      <c r="D16" s="210">
        <v>66</v>
      </c>
      <c r="E16" s="210" t="s">
        <v>606</v>
      </c>
      <c r="F16" s="210"/>
      <c r="I16" s="211">
        <v>5</v>
      </c>
      <c r="J16" s="222" t="str">
        <f>_xlfn.XLOOKUP(Table4[[#This Row],[Column1]],Data_TongTram2[ID NCC],Data_TongTram2[Tên NCC])</f>
        <v>Anh Nghị Tam Nông</v>
      </c>
      <c r="K16" s="211" t="str">
        <f>_xlfn.XLOOKUP(Table4[[#This Row],[Column1]],Data_TongTram2[ID NCC],Data_TongTram2[Nhân viên])</f>
        <v>Lâm Đỗ Anh Hào</v>
      </c>
      <c r="L16" s="211">
        <v>1</v>
      </c>
      <c r="M16" s="211" t="str">
        <f>_xlfn.XLOOKUP(Table4[[#This Row],[Column1]],Data_TongTram2[ID NCC],Data_TongTram2[Tỉnh cũ])</f>
        <v>Đồng Tháp</v>
      </c>
      <c r="N16" s="211" t="str">
        <f>_xlfn.XLOOKUP(Table4[[#This Row],[Column1]],Data_TongTram2[ID NCC],Data_TongTram2[Giám sát])</f>
        <v>Nguyễn Thành Dân</v>
      </c>
      <c r="O16" s="211" t="s">
        <v>2965</v>
      </c>
    </row>
    <row r="17" spans="1:15" hidden="1" x14ac:dyDescent="0.3">
      <c r="A17" s="210">
        <v>2025</v>
      </c>
      <c r="B17" s="210">
        <v>5</v>
      </c>
      <c r="C17" s="210" t="s">
        <v>125</v>
      </c>
      <c r="D17" s="210">
        <v>76</v>
      </c>
      <c r="E17" s="210" t="s">
        <v>607</v>
      </c>
      <c r="F17" s="210"/>
      <c r="I17" s="211">
        <v>5</v>
      </c>
      <c r="J17" s="222" t="str">
        <f>_xlfn.XLOOKUP(Table4[[#This Row],[Column1]],Data_TongTram2[ID NCC],Data_TongTram2[Tên NCC])</f>
        <v>Anh Phương Nhi Bình Phước</v>
      </c>
      <c r="K17" s="211" t="str">
        <f>_xlfn.XLOOKUP(Table4[[#This Row],[Column1]],Data_TongTram2[ID NCC],Data_TongTram2[Nhân viên])</f>
        <v>Phan Hiếu Lộc</v>
      </c>
      <c r="L17" s="211">
        <v>1</v>
      </c>
      <c r="M17" s="211" t="str">
        <f>_xlfn.XLOOKUP(Table4[[#This Row],[Column1]],Data_TongTram2[ID NCC],Data_TongTram2[Tỉnh cũ])</f>
        <v>Bình Phước</v>
      </c>
      <c r="N17" s="211" t="str">
        <f>_xlfn.XLOOKUP(Table4[[#This Row],[Column1]],Data_TongTram2[ID NCC],Data_TongTram2[Giám sát])</f>
        <v>Đặng Nguyễn Hoàng Lộc</v>
      </c>
      <c r="O17" s="211" t="s">
        <v>2942</v>
      </c>
    </row>
    <row r="18" spans="1:15" hidden="1" x14ac:dyDescent="0.3">
      <c r="A18" s="210">
        <v>2025</v>
      </c>
      <c r="B18" s="210">
        <v>6</v>
      </c>
      <c r="C18" s="210" t="s">
        <v>121</v>
      </c>
      <c r="D18" s="210">
        <v>123</v>
      </c>
      <c r="E18" s="210" t="s">
        <v>608</v>
      </c>
      <c r="F18" s="210"/>
      <c r="I18" s="211">
        <v>5</v>
      </c>
      <c r="J18" s="222" t="str">
        <f>_xlfn.XLOOKUP(Table4[[#This Row],[Column1]],Data_TongTram2[ID NCC],Data_TongTram2[Tên NCC])</f>
        <v>HKD Vũ Thị Miến</v>
      </c>
      <c r="K18" s="211" t="str">
        <f>_xlfn.XLOOKUP(Table4[[#This Row],[Column1]],Data_TongTram2[ID NCC],Data_TongTram2[Nhân viên])</f>
        <v>Nguyễn Văn Phú</v>
      </c>
      <c r="L18" s="211">
        <v>1</v>
      </c>
      <c r="M18" s="211" t="str">
        <f>_xlfn.XLOOKUP(Table4[[#This Row],[Column1]],Data_TongTram2[ID NCC],Data_TongTram2[Tỉnh cũ])</f>
        <v>Bà Rịa - Vũng Tàu</v>
      </c>
      <c r="N18" s="211" t="str">
        <f>_xlfn.XLOOKUP(Table4[[#This Row],[Column1]],Data_TongTram2[ID NCC],Data_TongTram2[Giám sát])</f>
        <v>Đặng Nguyễn Hoàng Lộc</v>
      </c>
      <c r="O18" s="211" t="s">
        <v>2948</v>
      </c>
    </row>
    <row r="19" spans="1:15" hidden="1" x14ac:dyDescent="0.3">
      <c r="A19" s="210">
        <v>2025</v>
      </c>
      <c r="B19" s="210">
        <v>6</v>
      </c>
      <c r="C19" s="210" t="s">
        <v>124</v>
      </c>
      <c r="D19" s="210">
        <v>67</v>
      </c>
      <c r="E19" s="210" t="s">
        <v>606</v>
      </c>
      <c r="F19" s="210"/>
      <c r="I19" s="211">
        <v>5</v>
      </c>
      <c r="J19" s="222" t="str">
        <f>_xlfn.XLOOKUP(Table4[[#This Row],[Column1]],Data_TongTram2[ID NCC],Data_TongTram2[Tên NCC])</f>
        <v>Loan Ánh</v>
      </c>
      <c r="K19" s="211" t="str">
        <f>_xlfn.XLOOKUP(Table4[[#This Row],[Column1]],Data_TongTram2[ID NCC],Data_TongTram2[Nhân viên])</f>
        <v>Võ Văn Hảo</v>
      </c>
      <c r="L19" s="211">
        <v>1</v>
      </c>
      <c r="M19" s="211" t="str">
        <f>_xlfn.XLOOKUP(Table4[[#This Row],[Column1]],Data_TongTram2[ID NCC],Data_TongTram2[Tỉnh cũ])</f>
        <v>Kon Tum</v>
      </c>
      <c r="N19" s="211" t="str">
        <f>_xlfn.XLOOKUP(Table4[[#This Row],[Column1]],Data_TongTram2[ID NCC],Data_TongTram2[Giám sát])</f>
        <v>Dương Quốc Trung</v>
      </c>
      <c r="O19" s="211" t="s">
        <v>18973</v>
      </c>
    </row>
    <row r="20" spans="1:15" hidden="1" x14ac:dyDescent="0.3">
      <c r="A20" s="210">
        <v>2025</v>
      </c>
      <c r="B20" s="210">
        <v>6</v>
      </c>
      <c r="C20" s="210" t="s">
        <v>125</v>
      </c>
      <c r="D20" s="210">
        <v>83</v>
      </c>
      <c r="E20" s="210" t="s">
        <v>607</v>
      </c>
      <c r="F20" s="210"/>
      <c r="I20" s="211">
        <v>5</v>
      </c>
      <c r="J20" s="222" t="str">
        <f>_xlfn.XLOOKUP(Table4[[#This Row],[Column1]],Data_TongTram2[ID NCC],Data_TongTram2[Tên NCC])</f>
        <v>Chị Hà Tây Ninh</v>
      </c>
      <c r="K20" s="211" t="str">
        <f>_xlfn.XLOOKUP(Table4[[#This Row],[Column1]],Data_TongTram2[ID NCC],Data_TongTram2[Nhân viên])</f>
        <v>Nguyễn Duy Tân</v>
      </c>
      <c r="L20" s="211">
        <v>1</v>
      </c>
      <c r="M20" s="211" t="str">
        <f>_xlfn.XLOOKUP(Table4[[#This Row],[Column1]],Data_TongTram2[ID NCC],Data_TongTram2[Tỉnh cũ])</f>
        <v>Long An</v>
      </c>
      <c r="N20" s="211" t="str">
        <f>_xlfn.XLOOKUP(Table4[[#This Row],[Column1]],Data_TongTram2[ID NCC],Data_TongTram2[Giám sát])</f>
        <v>Nguyễn Thành Dân</v>
      </c>
      <c r="O20" s="211" t="s">
        <v>3005</v>
      </c>
    </row>
    <row r="21" spans="1:15" x14ac:dyDescent="0.3">
      <c r="A21" s="210">
        <v>2025</v>
      </c>
      <c r="B21" s="210">
        <v>7</v>
      </c>
      <c r="C21" s="210" t="s">
        <v>121</v>
      </c>
      <c r="D21" s="210">
        <v>121</v>
      </c>
      <c r="E21" s="210" t="s">
        <v>608</v>
      </c>
      <c r="F21" s="210"/>
    </row>
    <row r="22" spans="1:15" x14ac:dyDescent="0.3">
      <c r="A22" s="210">
        <v>2025</v>
      </c>
      <c r="B22" s="210">
        <v>7</v>
      </c>
      <c r="C22" s="210" t="s">
        <v>124</v>
      </c>
      <c r="D22" s="210">
        <v>75</v>
      </c>
      <c r="E22" s="210" t="s">
        <v>606</v>
      </c>
      <c r="F22" s="210"/>
    </row>
    <row r="23" spans="1:15" x14ac:dyDescent="0.3">
      <c r="A23" s="210">
        <v>2025</v>
      </c>
      <c r="B23" s="210">
        <v>7</v>
      </c>
      <c r="C23" s="210" t="s">
        <v>125</v>
      </c>
      <c r="D23" s="210">
        <v>92</v>
      </c>
      <c r="E23" s="210" t="s">
        <v>607</v>
      </c>
      <c r="F23" s="210"/>
    </row>
    <row r="24" spans="1:15" x14ac:dyDescent="0.3">
      <c r="A24" s="210">
        <v>2025</v>
      </c>
      <c r="B24" s="210">
        <v>8</v>
      </c>
      <c r="C24" s="210" t="s">
        <v>121</v>
      </c>
      <c r="D24" s="211">
        <v>144</v>
      </c>
      <c r="E24" s="210" t="s">
        <v>608</v>
      </c>
      <c r="F24" s="210"/>
    </row>
    <row r="25" spans="1:15" x14ac:dyDescent="0.3">
      <c r="A25" s="210">
        <v>2025</v>
      </c>
      <c r="B25" s="210">
        <v>8</v>
      </c>
      <c r="C25" s="210" t="s">
        <v>124</v>
      </c>
      <c r="D25" s="210">
        <v>82</v>
      </c>
      <c r="E25" s="210" t="s">
        <v>606</v>
      </c>
      <c r="F25" s="210"/>
    </row>
    <row r="26" spans="1:15" x14ac:dyDescent="0.3">
      <c r="A26" s="210">
        <v>2025</v>
      </c>
      <c r="B26" s="210">
        <v>8</v>
      </c>
      <c r="C26" s="210" t="s">
        <v>125</v>
      </c>
      <c r="D26" s="210">
        <v>100</v>
      </c>
      <c r="E26" s="210" t="s">
        <v>607</v>
      </c>
      <c r="F26" s="210"/>
    </row>
    <row r="27" spans="1:15" x14ac:dyDescent="0.3">
      <c r="A27" s="210">
        <v>2025</v>
      </c>
      <c r="B27" s="210">
        <v>9</v>
      </c>
      <c r="C27" s="210" t="s">
        <v>121</v>
      </c>
      <c r="D27" s="210">
        <v>109</v>
      </c>
      <c r="E27" s="210" t="s">
        <v>608</v>
      </c>
      <c r="F27" s="210"/>
    </row>
    <row r="28" spans="1:15" x14ac:dyDescent="0.3">
      <c r="A28" s="210">
        <v>2025</v>
      </c>
      <c r="B28" s="210">
        <v>9</v>
      </c>
      <c r="C28" s="210" t="s">
        <v>124</v>
      </c>
      <c r="D28" s="210">
        <v>73</v>
      </c>
      <c r="E28" s="210" t="s">
        <v>606</v>
      </c>
      <c r="F28" s="210"/>
    </row>
    <row r="29" spans="1:15" x14ac:dyDescent="0.3">
      <c r="A29" s="210">
        <v>2025</v>
      </c>
      <c r="B29" s="210">
        <v>9</v>
      </c>
      <c r="C29" s="210" t="s">
        <v>125</v>
      </c>
      <c r="D29" s="210">
        <v>76</v>
      </c>
      <c r="E29" s="210" t="s">
        <v>607</v>
      </c>
      <c r="F29" s="210"/>
    </row>
    <row r="30" spans="1:15" x14ac:dyDescent="0.3">
      <c r="A30" s="210">
        <v>2025</v>
      </c>
      <c r="B30" s="210">
        <v>10</v>
      </c>
      <c r="C30" s="210" t="s">
        <v>121</v>
      </c>
      <c r="D30" s="210">
        <v>107</v>
      </c>
      <c r="E30" s="210" t="s">
        <v>608</v>
      </c>
      <c r="F30" s="210"/>
    </row>
    <row r="31" spans="1:15" x14ac:dyDescent="0.3">
      <c r="A31" s="210">
        <v>2025</v>
      </c>
      <c r="B31" s="210">
        <v>10</v>
      </c>
      <c r="C31" s="210" t="s">
        <v>124</v>
      </c>
      <c r="D31" s="210">
        <v>65</v>
      </c>
      <c r="E31" s="210" t="s">
        <v>606</v>
      </c>
      <c r="F31" s="210"/>
    </row>
    <row r="32" spans="1:15" x14ac:dyDescent="0.3">
      <c r="A32" s="210">
        <v>2025</v>
      </c>
      <c r="B32" s="210">
        <v>10</v>
      </c>
      <c r="C32" s="210" t="s">
        <v>125</v>
      </c>
      <c r="D32" s="210">
        <v>70</v>
      </c>
      <c r="E32" s="210" t="s">
        <v>607</v>
      </c>
      <c r="F32" s="210"/>
    </row>
    <row r="33" spans="1:10" x14ac:dyDescent="0.3">
      <c r="A33" s="210">
        <v>2025</v>
      </c>
      <c r="B33" s="210">
        <v>11</v>
      </c>
      <c r="C33" s="210" t="s">
        <v>121</v>
      </c>
      <c r="D33" s="210">
        <v>110</v>
      </c>
      <c r="E33" s="210" t="s">
        <v>608</v>
      </c>
      <c r="F33" s="210"/>
    </row>
    <row r="34" spans="1:10" x14ac:dyDescent="0.3">
      <c r="A34" s="210">
        <v>2025</v>
      </c>
      <c r="B34" s="210">
        <v>11</v>
      </c>
      <c r="C34" s="210" t="s">
        <v>124</v>
      </c>
      <c r="D34" s="210">
        <v>63</v>
      </c>
      <c r="E34" s="210" t="s">
        <v>606</v>
      </c>
      <c r="F34" s="210"/>
    </row>
    <row r="35" spans="1:10" x14ac:dyDescent="0.3">
      <c r="A35" s="210">
        <v>2025</v>
      </c>
      <c r="B35" s="210">
        <v>11</v>
      </c>
      <c r="C35" s="210" t="s">
        <v>125</v>
      </c>
      <c r="D35" s="210">
        <v>70</v>
      </c>
      <c r="E35" s="210" t="s">
        <v>607</v>
      </c>
      <c r="F35" s="210"/>
    </row>
    <row r="36" spans="1:10" x14ac:dyDescent="0.3">
      <c r="A36" s="210">
        <v>2025</v>
      </c>
      <c r="B36" s="210">
        <v>12</v>
      </c>
      <c r="C36" s="210" t="s">
        <v>121</v>
      </c>
      <c r="D36" s="210">
        <v>126</v>
      </c>
      <c r="E36" s="210" t="s">
        <v>608</v>
      </c>
      <c r="F36" s="210"/>
    </row>
    <row r="37" spans="1:10" x14ac:dyDescent="0.3">
      <c r="A37" s="210">
        <v>2025</v>
      </c>
      <c r="B37" s="210">
        <v>12</v>
      </c>
      <c r="C37" s="210" t="s">
        <v>124</v>
      </c>
      <c r="D37" s="210">
        <v>64</v>
      </c>
      <c r="E37" s="210" t="s">
        <v>606</v>
      </c>
      <c r="F37" s="210"/>
    </row>
    <row r="38" spans="1:10" x14ac:dyDescent="0.3">
      <c r="A38" s="210">
        <v>2025</v>
      </c>
      <c r="B38" s="210">
        <v>12</v>
      </c>
      <c r="C38" s="210" t="s">
        <v>125</v>
      </c>
      <c r="D38" s="210">
        <v>79</v>
      </c>
      <c r="E38" s="210" t="s">
        <v>607</v>
      </c>
      <c r="F38" s="210"/>
    </row>
    <row r="39" spans="1:10" x14ac:dyDescent="0.3">
      <c r="A39" s="210">
        <v>2026</v>
      </c>
      <c r="B39" s="210">
        <v>1</v>
      </c>
      <c r="C39" s="210" t="s">
        <v>121</v>
      </c>
      <c r="D39" s="210">
        <v>120</v>
      </c>
      <c r="E39" s="210" t="s">
        <v>608</v>
      </c>
      <c r="F39" s="210"/>
    </row>
    <row r="40" spans="1:10" x14ac:dyDescent="0.3">
      <c r="A40" s="210">
        <v>2026</v>
      </c>
      <c r="B40" s="210">
        <v>1</v>
      </c>
      <c r="C40" s="210" t="s">
        <v>124</v>
      </c>
      <c r="D40" s="210">
        <v>65</v>
      </c>
      <c r="E40" s="210" t="s">
        <v>606</v>
      </c>
      <c r="F40" s="210"/>
    </row>
    <row r="41" spans="1:10" x14ac:dyDescent="0.3">
      <c r="A41" s="210">
        <v>2026</v>
      </c>
      <c r="B41" s="210">
        <v>1</v>
      </c>
      <c r="C41" s="210" t="s">
        <v>125</v>
      </c>
      <c r="D41" s="210">
        <v>97</v>
      </c>
      <c r="E41" s="210" t="s">
        <v>607</v>
      </c>
      <c r="F41" s="210"/>
    </row>
    <row r="42" spans="1:10" x14ac:dyDescent="0.3">
      <c r="A42" s="210">
        <v>2026</v>
      </c>
      <c r="B42" s="210">
        <v>2</v>
      </c>
      <c r="C42" s="210" t="s">
        <v>121</v>
      </c>
      <c r="D42" s="210">
        <v>112</v>
      </c>
      <c r="E42" s="210" t="s">
        <v>608</v>
      </c>
    </row>
    <row r="43" spans="1:10" x14ac:dyDescent="0.3">
      <c r="A43" s="210">
        <v>2026</v>
      </c>
      <c r="B43" s="210">
        <v>2</v>
      </c>
      <c r="C43" s="210" t="s">
        <v>124</v>
      </c>
      <c r="D43" s="210">
        <v>53</v>
      </c>
      <c r="E43" s="210" t="s">
        <v>606</v>
      </c>
    </row>
    <row r="44" spans="1:10" x14ac:dyDescent="0.3">
      <c r="A44" s="210">
        <v>2026</v>
      </c>
      <c r="B44" s="210">
        <v>2</v>
      </c>
      <c r="C44" s="210" t="s">
        <v>125</v>
      </c>
      <c r="D44" s="210">
        <v>76</v>
      </c>
      <c r="E44" s="210" t="s">
        <v>607</v>
      </c>
    </row>
    <row r="45" spans="1:10" x14ac:dyDescent="0.3">
      <c r="A45" s="210">
        <v>2026</v>
      </c>
      <c r="B45" s="211">
        <v>3</v>
      </c>
      <c r="C45" s="210" t="s">
        <v>121</v>
      </c>
      <c r="D45" s="211">
        <v>124</v>
      </c>
      <c r="E45" s="210" t="s">
        <v>608</v>
      </c>
      <c r="J45" s="222"/>
    </row>
    <row r="46" spans="1:10" x14ac:dyDescent="0.3">
      <c r="A46" s="210">
        <v>2026</v>
      </c>
      <c r="B46" s="211">
        <v>3</v>
      </c>
      <c r="C46" s="210" t="s">
        <v>124</v>
      </c>
      <c r="D46" s="211">
        <v>61</v>
      </c>
      <c r="E46" s="210" t="s">
        <v>606</v>
      </c>
      <c r="J46" s="222"/>
    </row>
    <row r="47" spans="1:10" x14ac:dyDescent="0.3">
      <c r="A47" s="210">
        <v>2026</v>
      </c>
      <c r="B47" s="211">
        <v>3</v>
      </c>
      <c r="C47" s="210" t="s">
        <v>125</v>
      </c>
      <c r="D47" s="211">
        <v>82</v>
      </c>
      <c r="E47" s="210" t="s">
        <v>607</v>
      </c>
      <c r="J47" s="222"/>
    </row>
    <row r="48" spans="1:10" x14ac:dyDescent="0.3">
      <c r="A48" s="210">
        <v>2026</v>
      </c>
      <c r="B48" s="211">
        <v>4</v>
      </c>
      <c r="C48" s="210" t="s">
        <v>121</v>
      </c>
      <c r="D48" s="211">
        <v>115</v>
      </c>
      <c r="E48" s="210" t="s">
        <v>608</v>
      </c>
      <c r="J48" s="222"/>
    </row>
    <row r="49" spans="1:5" x14ac:dyDescent="0.3">
      <c r="A49" s="210">
        <v>2026</v>
      </c>
      <c r="B49" s="211">
        <v>4</v>
      </c>
      <c r="C49" s="210" t="s">
        <v>124</v>
      </c>
      <c r="D49" s="211">
        <v>52</v>
      </c>
      <c r="E49" s="210" t="s">
        <v>606</v>
      </c>
    </row>
    <row r="50" spans="1:5" x14ac:dyDescent="0.3">
      <c r="A50" s="210">
        <v>2026</v>
      </c>
      <c r="B50" s="211">
        <v>4</v>
      </c>
      <c r="C50" s="210" t="s">
        <v>111</v>
      </c>
      <c r="D50" s="211">
        <v>87</v>
      </c>
      <c r="E50" s="210" t="s">
        <v>607</v>
      </c>
    </row>
    <row r="51" spans="1:5" x14ac:dyDescent="0.3">
      <c r="A51" s="210">
        <v>2026</v>
      </c>
      <c r="B51" s="211">
        <v>5</v>
      </c>
      <c r="C51" s="210" t="s">
        <v>121</v>
      </c>
      <c r="D51" s="211">
        <v>133</v>
      </c>
      <c r="E51" s="210" t="s">
        <v>608</v>
      </c>
    </row>
    <row r="52" spans="1:5" x14ac:dyDescent="0.3">
      <c r="A52" s="210">
        <v>2026</v>
      </c>
      <c r="B52" s="211">
        <v>5</v>
      </c>
      <c r="C52" s="210" t="s">
        <v>124</v>
      </c>
      <c r="D52" s="211">
        <v>59</v>
      </c>
      <c r="E52" s="210" t="s">
        <v>606</v>
      </c>
    </row>
    <row r="53" spans="1:5" x14ac:dyDescent="0.3">
      <c r="A53" s="210">
        <v>2026</v>
      </c>
      <c r="B53" s="211">
        <v>5</v>
      </c>
      <c r="C53" s="210" t="s">
        <v>111</v>
      </c>
      <c r="D53" s="211">
        <v>96</v>
      </c>
      <c r="E53" s="210" t="s">
        <v>607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51226-E702-4B8C-943A-1A49F38952E9}">
  <sheetPr>
    <tabColor rgb="FFFFC000"/>
  </sheetPr>
  <dimension ref="A1:N106"/>
  <sheetViews>
    <sheetView workbookViewId="0">
      <selection activeCell="C116" sqref="C116"/>
    </sheetView>
  </sheetViews>
  <sheetFormatPr defaultRowHeight="14.5" x14ac:dyDescent="0.35"/>
  <cols>
    <col min="1" max="1" width="20.453125" bestFit="1" customWidth="1"/>
    <col min="2" max="2" width="31.1796875" bestFit="1" customWidth="1"/>
    <col min="3" max="3" width="23.90625" bestFit="1" customWidth="1"/>
    <col min="4" max="4" width="15.26953125" bestFit="1" customWidth="1"/>
    <col min="5" max="5" width="14.1796875" bestFit="1" customWidth="1"/>
    <col min="6" max="6" width="14.81640625" bestFit="1" customWidth="1"/>
    <col min="7" max="7" width="13.7265625" bestFit="1" customWidth="1"/>
    <col min="8" max="8" width="20" bestFit="1" customWidth="1"/>
    <col min="9" max="9" width="21.08984375" bestFit="1" customWidth="1"/>
    <col min="10" max="10" width="14.7265625" bestFit="1" customWidth="1"/>
    <col min="11" max="11" width="25.453125" bestFit="1" customWidth="1"/>
    <col min="12" max="12" width="11.6328125" bestFit="1" customWidth="1"/>
    <col min="13" max="13" width="11.36328125" bestFit="1" customWidth="1"/>
    <col min="14" max="14" width="7.36328125" bestFit="1" customWidth="1"/>
  </cols>
  <sheetData>
    <row r="1" spans="1:14" x14ac:dyDescent="0.35">
      <c r="A1" s="496" t="s">
        <v>2969</v>
      </c>
      <c r="B1" s="496" t="s">
        <v>283</v>
      </c>
      <c r="C1" s="496" t="s">
        <v>23527</v>
      </c>
      <c r="D1" s="496" t="s">
        <v>2106</v>
      </c>
      <c r="E1" s="496" t="s">
        <v>2107</v>
      </c>
      <c r="F1" s="496" t="s">
        <v>286</v>
      </c>
      <c r="G1" s="496" t="s">
        <v>2109</v>
      </c>
      <c r="H1" s="496" t="s">
        <v>271</v>
      </c>
      <c r="I1" s="496" t="s">
        <v>790</v>
      </c>
      <c r="J1" s="496" t="s">
        <v>23528</v>
      </c>
      <c r="K1" s="496" t="s">
        <v>2209</v>
      </c>
      <c r="L1" s="496" t="s">
        <v>126</v>
      </c>
      <c r="M1" s="496" t="s">
        <v>23529</v>
      </c>
      <c r="N1" s="496" t="s">
        <v>2223</v>
      </c>
    </row>
    <row r="2" spans="1:14" hidden="1" x14ac:dyDescent="0.35">
      <c r="A2" t="s">
        <v>685</v>
      </c>
      <c r="B2" t="str">
        <f>_xlfn.XLOOKUP(DS_NCC_DTR[[#This Row],[ID NCC]],VMS1_[ID 18],VMS1_[Tên Accounts])</f>
        <v>Khánh Nga</v>
      </c>
      <c r="C2" t="str">
        <f>DS_NCC_DTR[[#This Row],[ID NCC]]&amp;DS_NCC_DTR[[#This Row],[Trạm/DTR]]</f>
        <v>001J3000002HLpPIAWDTR</v>
      </c>
      <c r="D2" t="str">
        <f>_xlfn.XLOOKUP(DS_NCC_DTR[[#This Row],[ID NCC]],VMS1_[ID 18],VMS1_[Tỉnh/ Thành Phố Trung Ương])</f>
        <v>Tiền Giang</v>
      </c>
      <c r="E2" t="str">
        <f>_xlfn.XLOOKUP(DS_NCC_DTR[[#This Row],[Tỉnh cũ]],Table9[Tỉnh cũ],Table9[Tỉnh mới])</f>
        <v>Đồng Tháp</v>
      </c>
      <c r="F2" t="str">
        <f>_xlfn.XLOOKUP(DS_NCC_DTR[[#This Row],[Tỉnh cũ]],Table9[Tỉnh cũ],Table9[Khu vực])</f>
        <v>Miền Tây 1</v>
      </c>
      <c r="G2" t="str">
        <f>_xlfn.XLOOKUP(DS_NCC_DTR[[#This Row],[Tỉnh cũ]],Table9[Tỉnh cũ],Table9[Miền])</f>
        <v>Miền Tây</v>
      </c>
      <c r="H2" t="str">
        <f>_xlfn.XLOOKUP(DS_NCC_DTR[[#This Row],[Tỉnh cũ]],Table9[Tỉnh cũ],Table9[Thị Trường])</f>
        <v>Lâm Đỗ Anh Hào</v>
      </c>
      <c r="I2" t="str">
        <f>_xlfn.XLOOKUP(DS_NCC_DTR[[#This Row],[Tỉnh cũ]],Table9[Tỉnh cũ],Table9[Giám Sát])</f>
        <v>Nguyễn Thành Dân</v>
      </c>
      <c r="K2" t="str">
        <f>IF(DS_NCC_DTR[[#This Row],[Kênh]]="B2C",_xlfn.XLOOKUP(DS_NCC_DTR[[#This Row],[Tỉnh cũ]],Table9[Tỉnh cũ],Table9[Admin Miền]),"Trần Dương Quang Ngọc Linh")</f>
        <v>Phạm Thị Thúy Duy</v>
      </c>
      <c r="L2" t="str">
        <f t="shared" ref="L2:L33" si="0">"DTR"</f>
        <v>DTR</v>
      </c>
      <c r="M2" t="str">
        <f>IF(OR(DS_NCC_DTR[[#This Row],[Tên NCC]]="Khánh Nga",DS_NCC_DTR[[#This Row],[Tên NCC]]="Đại Lộc",DS_NCC_DTR[[#This Row],[Tên NCC]]="Đồng Lâm"),"Trạm","NCC")</f>
        <v>Trạm</v>
      </c>
      <c r="N2" t="str">
        <f>IFERROR(_xlfn.XLOOKUP(DS_NCC_DTR[[#This Row],[ID NCC]],Table1614[NCC],Table1614[Kênh]),"B2C")</f>
        <v>B2C</v>
      </c>
    </row>
    <row r="3" spans="1:14" hidden="1" x14ac:dyDescent="0.35">
      <c r="A3" t="s">
        <v>2266</v>
      </c>
      <c r="B3" t="str">
        <f>_xlfn.XLOOKUP(DS_NCC_DTR[[#This Row],[ID NCC]],VMS1_[ID 18],VMS1_[Tên Accounts])</f>
        <v>Nguyễn Hòa</v>
      </c>
      <c r="C3" t="str">
        <f>DS_NCC_DTR[[#This Row],[ID NCC]]&amp;DS_NCC_DTR[[#This Row],[Trạm/DTR]]</f>
        <v>001J3000002HM59IAGDTR</v>
      </c>
      <c r="D3" t="str">
        <f>_xlfn.XLOOKUP(DS_NCC_DTR[[#This Row],[ID NCC]],VMS1_[ID 18],VMS1_[Tỉnh/ Thành Phố Trung Ương])</f>
        <v>Đắk Lắk</v>
      </c>
      <c r="E3" t="str">
        <f>_xlfn.XLOOKUP(DS_NCC_DTR[[#This Row],[Tỉnh cũ]],Table9[Tỉnh cũ],Table9[Tỉnh mới])</f>
        <v>Đắk Lắk</v>
      </c>
      <c r="F3" t="str">
        <f>_xlfn.XLOOKUP(DS_NCC_DTR[[#This Row],[Tỉnh cũ]],Table9[Tỉnh cũ],Table9[Khu vực])</f>
        <v>Tây Nguyên</v>
      </c>
      <c r="G3" t="str">
        <f>_xlfn.XLOOKUP(DS_NCC_DTR[[#This Row],[Tỉnh cũ]],Table9[Tỉnh cũ],Table9[Miền])</f>
        <v>Tây Nguyên</v>
      </c>
      <c r="H3" t="str">
        <f>_xlfn.XLOOKUP(DS_NCC_DTR[[#This Row],[Tỉnh cũ]],Table9[Tỉnh cũ],Table9[Thị Trường])</f>
        <v>Nguyễn Thị Hạnh Dung</v>
      </c>
      <c r="I3" t="str">
        <f>_xlfn.XLOOKUP(DS_NCC_DTR[[#This Row],[Tỉnh cũ]],Table9[Tỉnh cũ],Table9[Giám Sát])</f>
        <v>Trần Xuân Kiên</v>
      </c>
      <c r="K3" t="str">
        <f>IF(DS_NCC_DTR[[#This Row],[Kênh]]="B2C",_xlfn.XLOOKUP(DS_NCC_DTR[[#This Row],[Tỉnh cũ]],Table9[Tỉnh cũ],Table9[Admin Miền]),"Trần Dương Quang Ngọc Linh")</f>
        <v>Nguyễn Hoàng Thúy KN</v>
      </c>
      <c r="L3" t="str">
        <f t="shared" si="0"/>
        <v>DTR</v>
      </c>
      <c r="M3" t="str">
        <f>IF(OR(DS_NCC_DTR[[#This Row],[Tên NCC]]="Khánh Nga",DS_NCC_DTR[[#This Row],[Tên NCC]]="Đại Lộc",DS_NCC_DTR[[#This Row],[Tên NCC]]="Đồng Lâm"),"Trạm","NCC")</f>
        <v>NCC</v>
      </c>
      <c r="N3" t="str">
        <f>IFERROR(_xlfn.XLOOKUP(DS_NCC_DTR[[#This Row],[ID NCC]],Table1614[NCC],Table1614[Kênh]),"B2C")</f>
        <v>B2C</v>
      </c>
    </row>
    <row r="4" spans="1:14" hidden="1" x14ac:dyDescent="0.35">
      <c r="A4" t="s">
        <v>2994</v>
      </c>
      <c r="B4" t="str">
        <f>_xlfn.XLOOKUP(DS_NCC_DTR[[#This Row],[ID NCC]],VMS1_[ID 18],VMS1_[Tên Accounts])</f>
        <v>Văn Phòng Rồng Việt</v>
      </c>
      <c r="C4" t="str">
        <f>DS_NCC_DTR[[#This Row],[ID NCC]]&amp;DS_NCC_DTR[[#This Row],[Trạm/DTR]]</f>
        <v>001dc0000304ICwAAMDTR</v>
      </c>
      <c r="D4" t="str">
        <f>_xlfn.XLOOKUP(DS_NCC_DTR[[#This Row],[ID NCC]],VMS1_[ID 18],VMS1_[Tỉnh/ Thành Phố Trung Ương])</f>
        <v>TP. Hồ Chí Minh</v>
      </c>
      <c r="E4" t="str">
        <f>_xlfn.XLOOKUP(DS_NCC_DTR[[#This Row],[Tỉnh cũ]],Table9[Tỉnh cũ],Table9[Tỉnh mới])</f>
        <v>TP. Hồ Chí Minh</v>
      </c>
      <c r="F4" t="str">
        <f>_xlfn.XLOOKUP(DS_NCC_DTR[[#This Row],[Tỉnh cũ]],Table9[Tỉnh cũ],Table9[Khu vực])</f>
        <v>TP. Hồ Chí Minh</v>
      </c>
      <c r="G4" t="str">
        <f>_xlfn.XLOOKUP(DS_NCC_DTR[[#This Row],[Tỉnh cũ]],Table9[Tỉnh cũ],Table9[Miền])</f>
        <v>TP.Hồ Chí Minh</v>
      </c>
      <c r="H4" t="str">
        <f>_xlfn.XLOOKUP(DS_NCC_DTR[[#This Row],[Tỉnh cũ]],Table9[Tỉnh cũ],Table9[Thị Trường])</f>
        <v>Bùi Vũ Thanh Huy</v>
      </c>
      <c r="I4" t="str">
        <f>_xlfn.XLOOKUP(DS_NCC_DTR[[#This Row],[Tỉnh cũ]],Table9[Tỉnh cũ],Table9[Giám Sát])</f>
        <v>Đặng Nguyễn Hoàng Lộc</v>
      </c>
      <c r="K4" t="str">
        <f>IF(DS_NCC_DTR[[#This Row],[Kênh]]="B2C",_xlfn.XLOOKUP(DS_NCC_DTR[[#This Row],[Tỉnh cũ]],Table9[Tỉnh cũ],Table9[Admin Miền]),"Trần Dương Quang Ngọc Linh")</f>
        <v>Nguyễn Hoàng Thúy</v>
      </c>
      <c r="L4" t="str">
        <f t="shared" si="0"/>
        <v>DTR</v>
      </c>
      <c r="M4" t="str">
        <f>IF(OR(DS_NCC_DTR[[#This Row],[Tên NCC]]="Khánh Nga",DS_NCC_DTR[[#This Row],[Tên NCC]]="Đại Lộc",DS_NCC_DTR[[#This Row],[Tên NCC]]="Đồng Lâm"),"Trạm","NCC")</f>
        <v>NCC</v>
      </c>
      <c r="N4" t="str">
        <f>IFERROR(_xlfn.XLOOKUP(DS_NCC_DTR[[#This Row],[ID NCC]],Table1614[NCC],Table1614[Kênh]),"B2C")</f>
        <v>B2C</v>
      </c>
    </row>
    <row r="5" spans="1:14" hidden="1" x14ac:dyDescent="0.35">
      <c r="A5" t="s">
        <v>687</v>
      </c>
      <c r="B5" t="str">
        <f>_xlfn.XLOOKUP(DS_NCC_DTR[[#This Row],[ID NCC]],VMS1_[ID 18],VMS1_[Tên Accounts])</f>
        <v>Đồng Lâm</v>
      </c>
      <c r="C5" t="str">
        <f>DS_NCC_DTR[[#This Row],[ID NCC]]&amp;DS_NCC_DTR[[#This Row],[Trạm/DTR]]</f>
        <v>001J3000002HLkPIAWDTR</v>
      </c>
      <c r="D5" t="str">
        <f>_xlfn.XLOOKUP(DS_NCC_DTR[[#This Row],[ID NCC]],VMS1_[ID 18],VMS1_[Tỉnh/ Thành Phố Trung Ương])</f>
        <v>Vĩnh Long</v>
      </c>
      <c r="E5" t="str">
        <f>_xlfn.XLOOKUP(DS_NCC_DTR[[#This Row],[Tỉnh cũ]],Table9[Tỉnh cũ],Table9[Tỉnh mới])</f>
        <v>Vĩnh Long</v>
      </c>
      <c r="F5" t="str">
        <f>_xlfn.XLOOKUP(DS_NCC_DTR[[#This Row],[Tỉnh cũ]],Table9[Tỉnh cũ],Table9[Khu vực])</f>
        <v>Miền Tây 2</v>
      </c>
      <c r="G5" t="str">
        <f>_xlfn.XLOOKUP(DS_NCC_DTR[[#This Row],[Tỉnh cũ]],Table9[Tỉnh cũ],Table9[Miền])</f>
        <v>Miền Tây</v>
      </c>
      <c r="H5" t="str">
        <f>_xlfn.XLOOKUP(DS_NCC_DTR[[#This Row],[Tỉnh cũ]],Table9[Tỉnh cũ],Table9[Thị Trường])</f>
        <v>Lê Quốc Việt</v>
      </c>
      <c r="I5" t="str">
        <f>_xlfn.XLOOKUP(DS_NCC_DTR[[#This Row],[Tỉnh cũ]],Table9[Tỉnh cũ],Table9[Giám Sát])</f>
        <v>Phạm Huỳnh Hữu Lộc</v>
      </c>
      <c r="K5" t="str">
        <f>IF(DS_NCC_DTR[[#This Row],[Kênh]]="B2C",_xlfn.XLOOKUP(DS_NCC_DTR[[#This Row],[Tỉnh cũ]],Table9[Tỉnh cũ],Table9[Admin Miền]),"Trần Dương Quang Ngọc Linh")</f>
        <v>Phạm Thị Thúy Duy</v>
      </c>
      <c r="L5" t="str">
        <f t="shared" si="0"/>
        <v>DTR</v>
      </c>
      <c r="M5" t="str">
        <f>IF(OR(DS_NCC_DTR[[#This Row],[Tên NCC]]="Khánh Nga",DS_NCC_DTR[[#This Row],[Tên NCC]]="Đại Lộc",DS_NCC_DTR[[#This Row],[Tên NCC]]="Đồng Lâm"),"Trạm","NCC")</f>
        <v>Trạm</v>
      </c>
      <c r="N5" t="str">
        <f>IFERROR(_xlfn.XLOOKUP(DS_NCC_DTR[[#This Row],[ID NCC]],Table1614[NCC],Table1614[Kênh]),"B2C")</f>
        <v>B2C</v>
      </c>
    </row>
    <row r="6" spans="1:14" hidden="1" x14ac:dyDescent="0.35">
      <c r="A6" t="s">
        <v>689</v>
      </c>
      <c r="B6" t="str">
        <f>_xlfn.XLOOKUP(DS_NCC_DTR[[#This Row],[ID NCC]],VMS1_[ID 18],VMS1_[Tên Accounts])</f>
        <v>La Vie</v>
      </c>
      <c r="C6" t="str">
        <f>DS_NCC_DTR[[#This Row],[ID NCC]]&amp;DS_NCC_DTR[[#This Row],[Trạm/DTR]]</f>
        <v>001J3000002HLb7IAGDTR</v>
      </c>
      <c r="D6" t="str">
        <f>_xlfn.XLOOKUP(DS_NCC_DTR[[#This Row],[ID NCC]],VMS1_[ID 18],VMS1_[Tỉnh/ Thành Phố Trung Ương])</f>
        <v>Long An</v>
      </c>
      <c r="E6" t="str">
        <f>_xlfn.XLOOKUP(DS_NCC_DTR[[#This Row],[Tỉnh cũ]],Table9[Tỉnh cũ],Table9[Tỉnh mới])</f>
        <v>Tây Ninh</v>
      </c>
      <c r="F6" t="str">
        <f>_xlfn.XLOOKUP(DS_NCC_DTR[[#This Row],[Tỉnh cũ]],Table9[Tỉnh cũ],Table9[Khu vực])</f>
        <v>Miền Tây 1</v>
      </c>
      <c r="G6" t="str">
        <f>_xlfn.XLOOKUP(DS_NCC_DTR[[#This Row],[Tỉnh cũ]],Table9[Tỉnh cũ],Table9[Miền])</f>
        <v>Miền Tây</v>
      </c>
      <c r="H6" t="str">
        <f>_xlfn.XLOOKUP(DS_NCC_DTR[[#This Row],[Tỉnh cũ]],Table9[Tỉnh cũ],Table9[Thị Trường])</f>
        <v>Nguyễn Duy Tân</v>
      </c>
      <c r="I6" t="str">
        <f>_xlfn.XLOOKUP(DS_NCC_DTR[[#This Row],[Tỉnh cũ]],Table9[Tỉnh cũ],Table9[Giám Sát])</f>
        <v>Nguyễn Thành Dân</v>
      </c>
      <c r="K6" t="str">
        <f>IF(DS_NCC_DTR[[#This Row],[Kênh]]="B2C",_xlfn.XLOOKUP(DS_NCC_DTR[[#This Row],[Tỉnh cũ]],Table9[Tỉnh cũ],Table9[Admin Miền]),"Trần Dương Quang Ngọc Linh")</f>
        <v>Trần Dương Quang Ngọc Linh</v>
      </c>
      <c r="L6" t="str">
        <f t="shared" si="0"/>
        <v>DTR</v>
      </c>
      <c r="M6" t="str">
        <f>IF(OR(DS_NCC_DTR[[#This Row],[Tên NCC]]="Khánh Nga",DS_NCC_DTR[[#This Row],[Tên NCC]]="Đại Lộc",DS_NCC_DTR[[#This Row],[Tên NCC]]="Đồng Lâm"),"Trạm","NCC")</f>
        <v>NCC</v>
      </c>
      <c r="N6" t="str">
        <f>IFERROR(_xlfn.XLOOKUP(DS_NCC_DTR[[#This Row],[ID NCC]],Table1614[NCC],Table1614[Kênh]),"B2C")</f>
        <v>B2B</v>
      </c>
    </row>
    <row r="7" spans="1:14" hidden="1" x14ac:dyDescent="0.35">
      <c r="A7" t="s">
        <v>849</v>
      </c>
      <c r="B7" t="str">
        <f>_xlfn.XLOOKUP(DS_NCC_DTR[[#This Row],[ID NCC]],VMS1_[ID 18],VMS1_[Tên Accounts])</f>
        <v>Minh Thành</v>
      </c>
      <c r="C7" t="str">
        <f>DS_NCC_DTR[[#This Row],[ID NCC]]&amp;DS_NCC_DTR[[#This Row],[Trạm/DTR]]</f>
        <v>001J3000002HLi8IAGDTR</v>
      </c>
      <c r="D7" t="str">
        <f>_xlfn.XLOOKUP(DS_NCC_DTR[[#This Row],[ID NCC]],VMS1_[ID 18],VMS1_[Tỉnh/ Thành Phố Trung Ương])</f>
        <v>TP. Hồ Chí Minh</v>
      </c>
      <c r="E7" t="str">
        <f>_xlfn.XLOOKUP(DS_NCC_DTR[[#This Row],[Tỉnh cũ]],Table9[Tỉnh cũ],Table9[Tỉnh mới])</f>
        <v>TP. Hồ Chí Minh</v>
      </c>
      <c r="F7" t="str">
        <f>_xlfn.XLOOKUP(DS_NCC_DTR[[#This Row],[Tỉnh cũ]],Table9[Tỉnh cũ],Table9[Khu vực])</f>
        <v>TP. Hồ Chí Minh</v>
      </c>
      <c r="G7" t="str">
        <f>_xlfn.XLOOKUP(DS_NCC_DTR[[#This Row],[Tỉnh cũ]],Table9[Tỉnh cũ],Table9[Miền])</f>
        <v>TP.Hồ Chí Minh</v>
      </c>
      <c r="H7" t="str">
        <f>_xlfn.XLOOKUP(DS_NCC_DTR[[#This Row],[Tỉnh cũ]],Table9[Tỉnh cũ],Table9[Thị Trường])</f>
        <v>Bùi Vũ Thanh Huy</v>
      </c>
      <c r="I7" t="str">
        <f>_xlfn.XLOOKUP(DS_NCC_DTR[[#This Row],[Tỉnh cũ]],Table9[Tỉnh cũ],Table9[Giám Sát])</f>
        <v>Đặng Nguyễn Hoàng Lộc</v>
      </c>
      <c r="K7" t="str">
        <f>IF(DS_NCC_DTR[[#This Row],[Kênh]]="B2C",_xlfn.XLOOKUP(DS_NCC_DTR[[#This Row],[Tỉnh cũ]],Table9[Tỉnh cũ],Table9[Admin Miền]),"Trần Dương Quang Ngọc Linh")</f>
        <v>Nguyễn Hoàng Thúy</v>
      </c>
      <c r="L7" t="str">
        <f t="shared" si="0"/>
        <v>DTR</v>
      </c>
      <c r="M7" t="str">
        <f>IF(OR(DS_NCC_DTR[[#This Row],[Tên NCC]]="Khánh Nga",DS_NCC_DTR[[#This Row],[Tên NCC]]="Đại Lộc",DS_NCC_DTR[[#This Row],[Tên NCC]]="Đồng Lâm"),"Trạm","NCC")</f>
        <v>NCC</v>
      </c>
      <c r="N7" t="str">
        <f>IFERROR(_xlfn.XLOOKUP(DS_NCC_DTR[[#This Row],[ID NCC]],Table1614[NCC],Table1614[Kênh]),"B2C")</f>
        <v>B2C</v>
      </c>
    </row>
    <row r="8" spans="1:14" hidden="1" x14ac:dyDescent="0.35">
      <c r="A8" t="s">
        <v>944</v>
      </c>
      <c r="B8" t="str">
        <f>_xlfn.XLOOKUP(DS_NCC_DTR[[#This Row],[ID NCC]],VMS1_[ID 18],VMS1_[Tên Accounts])</f>
        <v>Hkd Thái Hòa</v>
      </c>
      <c r="C8" t="str">
        <f>DS_NCC_DTR[[#This Row],[ID NCC]]&amp;DS_NCC_DTR[[#This Row],[Trạm/DTR]]</f>
        <v>001J3000002HLhEIAWDTR</v>
      </c>
      <c r="D8" t="str">
        <f>_xlfn.XLOOKUP(DS_NCC_DTR[[#This Row],[ID NCC]],VMS1_[ID 18],VMS1_[Tỉnh/ Thành Phố Trung Ương])</f>
        <v>Cần Thơ</v>
      </c>
      <c r="E8" t="str">
        <f>_xlfn.XLOOKUP(DS_NCC_DTR[[#This Row],[Tỉnh cũ]],Table9[Tỉnh cũ],Table9[Tỉnh mới])</f>
        <v>Cần Thơ</v>
      </c>
      <c r="F8" t="str">
        <f>_xlfn.XLOOKUP(DS_NCC_DTR[[#This Row],[Tỉnh cũ]],Table9[Tỉnh cũ],Table9[Khu vực])</f>
        <v>Miền Tây 2</v>
      </c>
      <c r="G8" t="str">
        <f>_xlfn.XLOOKUP(DS_NCC_DTR[[#This Row],[Tỉnh cũ]],Table9[Tỉnh cũ],Table9[Miền])</f>
        <v>Miền Tây</v>
      </c>
      <c r="H8" t="str">
        <f>_xlfn.XLOOKUP(DS_NCC_DTR[[#This Row],[Tỉnh cũ]],Table9[Tỉnh cũ],Table9[Thị Trường])</f>
        <v>Nguyễn Ngọc Lâm</v>
      </c>
      <c r="I8" t="str">
        <f>_xlfn.XLOOKUP(DS_NCC_DTR[[#This Row],[Tỉnh cũ]],Table9[Tỉnh cũ],Table9[Giám Sát])</f>
        <v>Phạm Huỳnh Hữu Lộc</v>
      </c>
      <c r="K8" t="str">
        <f>IF(DS_NCC_DTR[[#This Row],[Kênh]]="B2C",_xlfn.XLOOKUP(DS_NCC_DTR[[#This Row],[Tỉnh cũ]],Table9[Tỉnh cũ],Table9[Admin Miền]),"Trần Dương Quang Ngọc Linh")</f>
        <v>Phạm Thị Thúy Duy</v>
      </c>
      <c r="L8" t="str">
        <f t="shared" si="0"/>
        <v>DTR</v>
      </c>
      <c r="M8" t="str">
        <f>IF(OR(DS_NCC_DTR[[#This Row],[Tên NCC]]="Khánh Nga",DS_NCC_DTR[[#This Row],[Tên NCC]]="Đại Lộc",DS_NCC_DTR[[#This Row],[Tên NCC]]="Đồng Lâm"),"Trạm","NCC")</f>
        <v>NCC</v>
      </c>
      <c r="N8" t="str">
        <f>IFERROR(_xlfn.XLOOKUP(DS_NCC_DTR[[#This Row],[ID NCC]],Table1614[NCC],Table1614[Kênh]),"B2C")</f>
        <v>B2C</v>
      </c>
    </row>
    <row r="9" spans="1:14" hidden="1" x14ac:dyDescent="0.35">
      <c r="A9" t="s">
        <v>1238</v>
      </c>
      <c r="B9" t="str">
        <f>_xlfn.XLOOKUP(DS_NCC_DTR[[#This Row],[ID NCC]],VMS1_[ID 18],VMS1_[Tên Accounts])</f>
        <v>Nguyễn Ngọc Huy</v>
      </c>
      <c r="C9" t="str">
        <f>DS_NCC_DTR[[#This Row],[ID NCC]]&amp;DS_NCC_DTR[[#This Row],[Trạm/DTR]]</f>
        <v>001J3000002HLnSIAWDTR</v>
      </c>
      <c r="D9" t="str">
        <f>_xlfn.XLOOKUP(DS_NCC_DTR[[#This Row],[ID NCC]],VMS1_[ID 18],VMS1_[Tỉnh/ Thành Phố Trung Ương])</f>
        <v>Phú Yên</v>
      </c>
      <c r="E9" t="str">
        <f>_xlfn.XLOOKUP(DS_NCC_DTR[[#This Row],[Tỉnh cũ]],Table9[Tỉnh cũ],Table9[Tỉnh mới])</f>
        <v>Đắk Lắk</v>
      </c>
      <c r="F9" t="str">
        <f>_xlfn.XLOOKUP(DS_NCC_DTR[[#This Row],[Tỉnh cũ]],Table9[Tỉnh cũ],Table9[Khu vực])</f>
        <v>Tây Nguyên</v>
      </c>
      <c r="G9" t="str">
        <f>_xlfn.XLOOKUP(DS_NCC_DTR[[#This Row],[Tỉnh cũ]],Table9[Tỉnh cũ],Table9[Miền])</f>
        <v>Tây Nguyên</v>
      </c>
      <c r="H9" t="str">
        <f>_xlfn.XLOOKUP(DS_NCC_DTR[[#This Row],[Tỉnh cũ]],Table9[Tỉnh cũ],Table9[Thị Trường])</f>
        <v>Nguyễn Thị Hạnh Dung</v>
      </c>
      <c r="I9" t="str">
        <f>_xlfn.XLOOKUP(DS_NCC_DTR[[#This Row],[Tỉnh cũ]],Table9[Tỉnh cũ],Table9[Giám Sát])</f>
        <v>Trần Xuân Kiên</v>
      </c>
      <c r="K9" t="str">
        <f>IF(DS_NCC_DTR[[#This Row],[Kênh]]="B2C",_xlfn.XLOOKUP(DS_NCC_DTR[[#This Row],[Tỉnh cũ]],Table9[Tỉnh cũ],Table9[Admin Miền]),"Trần Dương Quang Ngọc Linh")</f>
        <v>Nguyễn Hoàng Thúy KN</v>
      </c>
      <c r="L9" t="str">
        <f t="shared" si="0"/>
        <v>DTR</v>
      </c>
      <c r="M9" t="str">
        <f>IF(OR(DS_NCC_DTR[[#This Row],[Tên NCC]]="Khánh Nga",DS_NCC_DTR[[#This Row],[Tên NCC]]="Đại Lộc",DS_NCC_DTR[[#This Row],[Tên NCC]]="Đồng Lâm"),"Trạm","NCC")</f>
        <v>NCC</v>
      </c>
      <c r="N9" t="str">
        <f>IFERROR(_xlfn.XLOOKUP(DS_NCC_DTR[[#This Row],[ID NCC]],Table1614[NCC],Table1614[Kênh]),"B2C")</f>
        <v>B2C</v>
      </c>
    </row>
    <row r="10" spans="1:14" hidden="1" x14ac:dyDescent="0.35">
      <c r="A10" t="s">
        <v>691</v>
      </c>
      <c r="B10" t="str">
        <f>_xlfn.XLOOKUP(DS_NCC_DTR[[#This Row],[ID NCC]],VMS1_[ID 18],VMS1_[Tên Accounts])</f>
        <v>Đại Lộc</v>
      </c>
      <c r="C10" t="str">
        <f>DS_NCC_DTR[[#This Row],[ID NCC]]&amp;DS_NCC_DTR[[#This Row],[Trạm/DTR]]</f>
        <v>001J3000002HLeRIAWDTR</v>
      </c>
      <c r="D10" t="str">
        <f>_xlfn.XLOOKUP(DS_NCC_DTR[[#This Row],[ID NCC]],VMS1_[ID 18],VMS1_[Tỉnh/ Thành Phố Trung Ương])</f>
        <v>Đồng Nai</v>
      </c>
      <c r="E10" t="str">
        <f>_xlfn.XLOOKUP(DS_NCC_DTR[[#This Row],[Tỉnh cũ]],Table9[Tỉnh cũ],Table9[Tỉnh mới])</f>
        <v>Đồng Nai</v>
      </c>
      <c r="F10" t="str">
        <f>_xlfn.XLOOKUP(DS_NCC_DTR[[#This Row],[Tỉnh cũ]],Table9[Tỉnh cũ],Table9[Khu vực])</f>
        <v>TP. Hồ Chí Minh</v>
      </c>
      <c r="G10" t="str">
        <f>_xlfn.XLOOKUP(DS_NCC_DTR[[#This Row],[Tỉnh cũ]],Table9[Tỉnh cũ],Table9[Miền])</f>
        <v>TP.Hồ Chí Minh</v>
      </c>
      <c r="H10" t="str">
        <f>_xlfn.XLOOKUP(DS_NCC_DTR[[#This Row],[Tỉnh cũ]],Table9[Tỉnh cũ],Table9[Thị Trường])</f>
        <v>Phan Hiếu Lộc</v>
      </c>
      <c r="I10" t="str">
        <f>_xlfn.XLOOKUP(DS_NCC_DTR[[#This Row],[Tỉnh cũ]],Table9[Tỉnh cũ],Table9[Giám Sát])</f>
        <v>Đặng Nguyễn Hoàng Lộc</v>
      </c>
      <c r="K10" t="str">
        <f>IF(DS_NCC_DTR[[#This Row],[Kênh]]="B2C",_xlfn.XLOOKUP(DS_NCC_DTR[[#This Row],[Tỉnh cũ]],Table9[Tỉnh cũ],Table9[Admin Miền]),"Trần Dương Quang Ngọc Linh")</f>
        <v>Nguyễn Hoàng Thúy</v>
      </c>
      <c r="L10" t="str">
        <f t="shared" si="0"/>
        <v>DTR</v>
      </c>
      <c r="M10" t="str">
        <f>IF(OR(DS_NCC_DTR[[#This Row],[Tên NCC]]="Khánh Nga",DS_NCC_DTR[[#This Row],[Tên NCC]]="Đại Lộc",DS_NCC_DTR[[#This Row],[Tên NCC]]="Đồng Lâm"),"Trạm","NCC")</f>
        <v>Trạm</v>
      </c>
      <c r="N10" t="str">
        <f>IFERROR(_xlfn.XLOOKUP(DS_NCC_DTR[[#This Row],[ID NCC]],Table1614[NCC],Table1614[Kênh]),"B2C")</f>
        <v>B2C</v>
      </c>
    </row>
    <row r="11" spans="1:14" hidden="1" x14ac:dyDescent="0.35">
      <c r="A11" t="s">
        <v>2841</v>
      </c>
      <c r="B11" t="str">
        <f>_xlfn.XLOOKUP(DS_NCC_DTR[[#This Row],[ID NCC]],VMS1_[ID 18],VMS1_[Tên Accounts])</f>
        <v>Nhựa Thái Lan</v>
      </c>
      <c r="C11" t="str">
        <f>DS_NCC_DTR[[#This Row],[ID NCC]]&amp;DS_NCC_DTR[[#This Row],[Trạm/DTR]]</f>
        <v>001J300000AqLslIAFDTR</v>
      </c>
      <c r="D11" t="str">
        <f>_xlfn.XLOOKUP(DS_NCC_DTR[[#This Row],[ID NCC]],VMS1_[ID 18],VMS1_[Tỉnh/ Thành Phố Trung Ương])</f>
        <v>TP. Hồ Chí Minh</v>
      </c>
      <c r="E11" t="str">
        <f>_xlfn.XLOOKUP(DS_NCC_DTR[[#This Row],[Tỉnh cũ]],Table9[Tỉnh cũ],Table9[Tỉnh mới])</f>
        <v>TP. Hồ Chí Minh</v>
      </c>
      <c r="F11" t="str">
        <f>_xlfn.XLOOKUP(DS_NCC_DTR[[#This Row],[Tỉnh cũ]],Table9[Tỉnh cũ],Table9[Khu vực])</f>
        <v>TP. Hồ Chí Minh</v>
      </c>
      <c r="G11" t="str">
        <f>_xlfn.XLOOKUP(DS_NCC_DTR[[#This Row],[Tỉnh cũ]],Table9[Tỉnh cũ],Table9[Miền])</f>
        <v>TP.Hồ Chí Minh</v>
      </c>
      <c r="H11" t="str">
        <f>_xlfn.XLOOKUP(DS_NCC_DTR[[#This Row],[Tỉnh cũ]],Table9[Tỉnh cũ],Table9[Thị Trường])</f>
        <v>Bùi Vũ Thanh Huy</v>
      </c>
      <c r="I11" t="str">
        <f>_xlfn.XLOOKUP(DS_NCC_DTR[[#This Row],[Tỉnh cũ]],Table9[Tỉnh cũ],Table9[Giám Sát])</f>
        <v>Đặng Nguyễn Hoàng Lộc</v>
      </c>
      <c r="K11" t="str">
        <f>IF(DS_NCC_DTR[[#This Row],[Kênh]]="B2C",_xlfn.XLOOKUP(DS_NCC_DTR[[#This Row],[Tỉnh cũ]],Table9[Tỉnh cũ],Table9[Admin Miền]),"Trần Dương Quang Ngọc Linh")</f>
        <v>Nguyễn Hoàng Thúy</v>
      </c>
      <c r="L11" t="str">
        <f t="shared" si="0"/>
        <v>DTR</v>
      </c>
      <c r="M11" t="str">
        <f>IF(OR(DS_NCC_DTR[[#This Row],[Tên NCC]]="Khánh Nga",DS_NCC_DTR[[#This Row],[Tên NCC]]="Đại Lộc",DS_NCC_DTR[[#This Row],[Tên NCC]]="Đồng Lâm"),"Trạm","NCC")</f>
        <v>NCC</v>
      </c>
      <c r="N11" t="str">
        <f>IFERROR(_xlfn.XLOOKUP(DS_NCC_DTR[[#This Row],[ID NCC]],Table1614[NCC],Table1614[Kênh]),"B2C")</f>
        <v>B2C</v>
      </c>
    </row>
    <row r="12" spans="1:14" hidden="1" x14ac:dyDescent="0.35">
      <c r="A12" t="s">
        <v>2801</v>
      </c>
      <c r="B12" t="str">
        <f>_xlfn.XLOOKUP(DS_NCC_DTR[[#This Row],[ID NCC]],VMS1_[ID 18],VMS1_[Tên Accounts])</f>
        <v>Tài Phát</v>
      </c>
      <c r="C12" t="str">
        <f>DS_NCC_DTR[[#This Row],[ID NCC]]&amp;DS_NCC_DTR[[#This Row],[Trạm/DTR]]</f>
        <v>001J3000002HLtBIAWDTR</v>
      </c>
      <c r="D12" t="str">
        <f>_xlfn.XLOOKUP(DS_NCC_DTR[[#This Row],[ID NCC]],VMS1_[ID 18],VMS1_[Tỉnh/ Thành Phố Trung Ương])</f>
        <v>TP. Hồ Chí Minh</v>
      </c>
      <c r="E12" t="str">
        <f>_xlfn.XLOOKUP(DS_NCC_DTR[[#This Row],[Tỉnh cũ]],Table9[Tỉnh cũ],Table9[Tỉnh mới])</f>
        <v>TP. Hồ Chí Minh</v>
      </c>
      <c r="F12" t="str">
        <f>_xlfn.XLOOKUP(DS_NCC_DTR[[#This Row],[Tỉnh cũ]],Table9[Tỉnh cũ],Table9[Khu vực])</f>
        <v>TP. Hồ Chí Minh</v>
      </c>
      <c r="G12" t="str">
        <f>_xlfn.XLOOKUP(DS_NCC_DTR[[#This Row],[Tỉnh cũ]],Table9[Tỉnh cũ],Table9[Miền])</f>
        <v>TP.Hồ Chí Minh</v>
      </c>
      <c r="H12" t="str">
        <f>_xlfn.XLOOKUP(DS_NCC_DTR[[#This Row],[Tỉnh cũ]],Table9[Tỉnh cũ],Table9[Thị Trường])</f>
        <v>Bùi Vũ Thanh Huy</v>
      </c>
      <c r="I12" t="str">
        <f>_xlfn.XLOOKUP(DS_NCC_DTR[[#This Row],[Tỉnh cũ]],Table9[Tỉnh cũ],Table9[Giám Sát])</f>
        <v>Đặng Nguyễn Hoàng Lộc</v>
      </c>
      <c r="K12" t="str">
        <f>IF(DS_NCC_DTR[[#This Row],[Kênh]]="B2C",_xlfn.XLOOKUP(DS_NCC_DTR[[#This Row],[Tỉnh cũ]],Table9[Tỉnh cũ],Table9[Admin Miền]),"Trần Dương Quang Ngọc Linh")</f>
        <v>Nguyễn Hoàng Thúy</v>
      </c>
      <c r="L12" t="str">
        <f t="shared" si="0"/>
        <v>DTR</v>
      </c>
      <c r="M12" t="str">
        <f>IF(OR(DS_NCC_DTR[[#This Row],[Tên NCC]]="Khánh Nga",DS_NCC_DTR[[#This Row],[Tên NCC]]="Đại Lộc",DS_NCC_DTR[[#This Row],[Tên NCC]]="Đồng Lâm"),"Trạm","NCC")</f>
        <v>NCC</v>
      </c>
      <c r="N12" t="str">
        <f>IFERROR(_xlfn.XLOOKUP(DS_NCC_DTR[[#This Row],[ID NCC]],Table1614[NCC],Table1614[Kênh]),"B2C")</f>
        <v>B2C</v>
      </c>
    </row>
    <row r="13" spans="1:14" hidden="1" x14ac:dyDescent="0.35">
      <c r="A13" t="s">
        <v>2842</v>
      </c>
      <c r="B13" t="str">
        <f>_xlfn.XLOOKUP(DS_NCC_DTR[[#This Row],[ID NCC]],VMS1_[ID 18],VMS1_[Tên Accounts])</f>
        <v>Thiên Hoàng Nhật</v>
      </c>
      <c r="C13" t="str">
        <f>DS_NCC_DTR[[#This Row],[ID NCC]]&amp;DS_NCC_DTR[[#This Row],[Trạm/DTR]]</f>
        <v>001J300000AqLl9IAFDTR</v>
      </c>
      <c r="D13" t="str">
        <f>_xlfn.XLOOKUP(DS_NCC_DTR[[#This Row],[ID NCC]],VMS1_[ID 18],VMS1_[Tỉnh/ Thành Phố Trung Ương])</f>
        <v>TP. Hồ Chí Minh</v>
      </c>
      <c r="E13" t="str">
        <f>_xlfn.XLOOKUP(DS_NCC_DTR[[#This Row],[Tỉnh cũ]],Table9[Tỉnh cũ],Table9[Tỉnh mới])</f>
        <v>TP. Hồ Chí Minh</v>
      </c>
      <c r="F13" t="str">
        <f>_xlfn.XLOOKUP(DS_NCC_DTR[[#This Row],[Tỉnh cũ]],Table9[Tỉnh cũ],Table9[Khu vực])</f>
        <v>TP. Hồ Chí Minh</v>
      </c>
      <c r="G13" t="str">
        <f>_xlfn.XLOOKUP(DS_NCC_DTR[[#This Row],[Tỉnh cũ]],Table9[Tỉnh cũ],Table9[Miền])</f>
        <v>TP.Hồ Chí Minh</v>
      </c>
      <c r="H13" t="str">
        <f>_xlfn.XLOOKUP(DS_NCC_DTR[[#This Row],[Tỉnh cũ]],Table9[Tỉnh cũ],Table9[Thị Trường])</f>
        <v>Bùi Vũ Thanh Huy</v>
      </c>
      <c r="I13" t="str">
        <f>_xlfn.XLOOKUP(DS_NCC_DTR[[#This Row],[Tỉnh cũ]],Table9[Tỉnh cũ],Table9[Giám Sát])</f>
        <v>Đặng Nguyễn Hoàng Lộc</v>
      </c>
      <c r="K13" t="str">
        <f>IF(DS_NCC_DTR[[#This Row],[Kênh]]="B2C",_xlfn.XLOOKUP(DS_NCC_DTR[[#This Row],[Tỉnh cũ]],Table9[Tỉnh cũ],Table9[Admin Miền]),"Trần Dương Quang Ngọc Linh")</f>
        <v>Nguyễn Hoàng Thúy</v>
      </c>
      <c r="L13" t="str">
        <f t="shared" si="0"/>
        <v>DTR</v>
      </c>
      <c r="M13" t="str">
        <f>IF(OR(DS_NCC_DTR[[#This Row],[Tên NCC]]="Khánh Nga",DS_NCC_DTR[[#This Row],[Tên NCC]]="Đại Lộc",DS_NCC_DTR[[#This Row],[Tên NCC]]="Đồng Lâm"),"Trạm","NCC")</f>
        <v>NCC</v>
      </c>
      <c r="N13" t="str">
        <f>IFERROR(_xlfn.XLOOKUP(DS_NCC_DTR[[#This Row],[ID NCC]],Table1614[NCC],Table1614[Kênh]),"B2C")</f>
        <v>B2C</v>
      </c>
    </row>
    <row r="14" spans="1:14" hidden="1" x14ac:dyDescent="0.35">
      <c r="A14" t="s">
        <v>2839</v>
      </c>
      <c r="B14" t="e">
        <f>_xlfn.XLOOKUP(DS_NCC_DTR[[#This Row],[ID NCC]],VMS1_[ID 18],VMS1_[Tên Accounts])</f>
        <v>#N/A</v>
      </c>
      <c r="C14" t="str">
        <f>DS_NCC_DTR[[#This Row],[ID NCC]]&amp;DS_NCC_DTR[[#This Row],[Trạm/DTR]]</f>
        <v>Du Phương CũDTR</v>
      </c>
      <c r="D14" t="e">
        <f>_xlfn.XLOOKUP(DS_NCC_DTR[[#This Row],[ID NCC]],VMS1_[ID 18],VMS1_[Tỉnh/ Thành Phố Trung Ương])</f>
        <v>#N/A</v>
      </c>
      <c r="E14" t="e">
        <f>_xlfn.XLOOKUP(DS_NCC_DTR[[#This Row],[Tỉnh cũ]],Table9[Tỉnh cũ],Table9[Tỉnh mới])</f>
        <v>#N/A</v>
      </c>
      <c r="F14" t="e">
        <f>_xlfn.XLOOKUP(DS_NCC_DTR[[#This Row],[Tỉnh cũ]],Table9[Tỉnh cũ],Table9[Khu vực])</f>
        <v>#N/A</v>
      </c>
      <c r="G14" t="e">
        <f>_xlfn.XLOOKUP(DS_NCC_DTR[[#This Row],[Tỉnh cũ]],Table9[Tỉnh cũ],Table9[Miền])</f>
        <v>#N/A</v>
      </c>
      <c r="H14" t="e">
        <f>_xlfn.XLOOKUP(DS_NCC_DTR[[#This Row],[Tỉnh cũ]],Table9[Tỉnh cũ],Table9[Thị Trường])</f>
        <v>#N/A</v>
      </c>
      <c r="I14" t="e">
        <f>_xlfn.XLOOKUP(DS_NCC_DTR[[#This Row],[Tỉnh cũ]],Table9[Tỉnh cũ],Table9[Giám Sát])</f>
        <v>#N/A</v>
      </c>
      <c r="K14" t="e">
        <f>IF(DS_NCC_DTR[[#This Row],[Kênh]]="B2C",_xlfn.XLOOKUP(DS_NCC_DTR[[#This Row],[Tỉnh cũ]],Table9[Tỉnh cũ],Table9[Admin Miền]),"Trần Dương Quang Ngọc Linh")</f>
        <v>#N/A</v>
      </c>
      <c r="L14" t="str">
        <f t="shared" si="0"/>
        <v>DTR</v>
      </c>
      <c r="M14" t="e">
        <f>IF(OR(DS_NCC_DTR[[#This Row],[Tên NCC]]="Khánh Nga",DS_NCC_DTR[[#This Row],[Tên NCC]]="Đại Lộc",DS_NCC_DTR[[#This Row],[Tên NCC]]="Đồng Lâm"),"Trạm","NCC")</f>
        <v>#N/A</v>
      </c>
      <c r="N14" t="str">
        <f>IFERROR(_xlfn.XLOOKUP(DS_NCC_DTR[[#This Row],[ID NCC]],Table1614[NCC],Table1614[Kênh]),"B2C")</f>
        <v>B2C</v>
      </c>
    </row>
    <row r="15" spans="1:14" hidden="1" x14ac:dyDescent="0.35">
      <c r="A15" t="s">
        <v>853</v>
      </c>
      <c r="B15" t="str">
        <f>_xlfn.XLOOKUP(DS_NCC_DTR[[#This Row],[ID NCC]],VMS1_[ID 18],VMS1_[Tên Accounts])</f>
        <v>Nhật Thi - Vvb</v>
      </c>
      <c r="C15" t="str">
        <f>DS_NCC_DTR[[#This Row],[ID NCC]]&amp;DS_NCC_DTR[[#This Row],[Trạm/DTR]]</f>
        <v>001J3000002HLoFIAWDTR</v>
      </c>
      <c r="D15" t="str">
        <f>_xlfn.XLOOKUP(DS_NCC_DTR[[#This Row],[ID NCC]],VMS1_[ID 18],VMS1_[Tỉnh/ Thành Phố Trung Ương])</f>
        <v>TP. Hồ Chí Minh</v>
      </c>
      <c r="E15" t="str">
        <f>_xlfn.XLOOKUP(DS_NCC_DTR[[#This Row],[Tỉnh cũ]],Table9[Tỉnh cũ],Table9[Tỉnh mới])</f>
        <v>TP. Hồ Chí Minh</v>
      </c>
      <c r="F15" t="str">
        <f>_xlfn.XLOOKUP(DS_NCC_DTR[[#This Row],[Tỉnh cũ]],Table9[Tỉnh cũ],Table9[Khu vực])</f>
        <v>TP. Hồ Chí Minh</v>
      </c>
      <c r="G15" t="str">
        <f>_xlfn.XLOOKUP(DS_NCC_DTR[[#This Row],[Tỉnh cũ]],Table9[Tỉnh cũ],Table9[Miền])</f>
        <v>TP.Hồ Chí Minh</v>
      </c>
      <c r="H15" t="str">
        <f>_xlfn.XLOOKUP(DS_NCC_DTR[[#This Row],[Tỉnh cũ]],Table9[Tỉnh cũ],Table9[Thị Trường])</f>
        <v>Bùi Vũ Thanh Huy</v>
      </c>
      <c r="I15" t="str">
        <f>_xlfn.XLOOKUP(DS_NCC_DTR[[#This Row],[Tỉnh cũ]],Table9[Tỉnh cũ],Table9[Giám Sát])</f>
        <v>Đặng Nguyễn Hoàng Lộc</v>
      </c>
      <c r="K15" t="str">
        <f>IF(DS_NCC_DTR[[#This Row],[Kênh]]="B2C",_xlfn.XLOOKUP(DS_NCC_DTR[[#This Row],[Tỉnh cũ]],Table9[Tỉnh cũ],Table9[Admin Miền]),"Trần Dương Quang Ngọc Linh")</f>
        <v>Nguyễn Hoàng Thúy</v>
      </c>
      <c r="L15" t="str">
        <f t="shared" si="0"/>
        <v>DTR</v>
      </c>
      <c r="M15" t="str">
        <f>IF(OR(DS_NCC_DTR[[#This Row],[Tên NCC]]="Khánh Nga",DS_NCC_DTR[[#This Row],[Tên NCC]]="Đại Lộc",DS_NCC_DTR[[#This Row],[Tên NCC]]="Đồng Lâm"),"Trạm","NCC")</f>
        <v>NCC</v>
      </c>
      <c r="N15" t="str">
        <f>IFERROR(_xlfn.XLOOKUP(DS_NCC_DTR[[#This Row],[ID NCC]],Table1614[NCC],Table1614[Kênh]),"B2C")</f>
        <v>B2C</v>
      </c>
    </row>
    <row r="16" spans="1:14" hidden="1" x14ac:dyDescent="0.35">
      <c r="A16" t="s">
        <v>2840</v>
      </c>
      <c r="B16" t="str">
        <f>_xlfn.XLOOKUP(DS_NCC_DTR[[#This Row],[ID NCC]],VMS1_[ID 18],VMS1_[Tên Accounts])</f>
        <v>Hoàng Sang</v>
      </c>
      <c r="C16" t="str">
        <f>DS_NCC_DTR[[#This Row],[ID NCC]]&amp;DS_NCC_DTR[[#This Row],[Trạm/DTR]]</f>
        <v>001J300000AqLftIAFDTR</v>
      </c>
      <c r="D16" t="str">
        <f>_xlfn.XLOOKUP(DS_NCC_DTR[[#This Row],[ID NCC]],VMS1_[ID 18],VMS1_[Tỉnh/ Thành Phố Trung Ương])</f>
        <v>TP. Hồ Chí Minh</v>
      </c>
      <c r="E16" t="str">
        <f>_xlfn.XLOOKUP(DS_NCC_DTR[[#This Row],[Tỉnh cũ]],Table9[Tỉnh cũ],Table9[Tỉnh mới])</f>
        <v>TP. Hồ Chí Minh</v>
      </c>
      <c r="F16" t="str">
        <f>_xlfn.XLOOKUP(DS_NCC_DTR[[#This Row],[Tỉnh cũ]],Table9[Tỉnh cũ],Table9[Khu vực])</f>
        <v>TP. Hồ Chí Minh</v>
      </c>
      <c r="G16" t="str">
        <f>_xlfn.XLOOKUP(DS_NCC_DTR[[#This Row],[Tỉnh cũ]],Table9[Tỉnh cũ],Table9[Miền])</f>
        <v>TP.Hồ Chí Minh</v>
      </c>
      <c r="H16" t="str">
        <f>_xlfn.XLOOKUP(DS_NCC_DTR[[#This Row],[Tỉnh cũ]],Table9[Tỉnh cũ],Table9[Thị Trường])</f>
        <v>Bùi Vũ Thanh Huy</v>
      </c>
      <c r="I16" t="str">
        <f>_xlfn.XLOOKUP(DS_NCC_DTR[[#This Row],[Tỉnh cũ]],Table9[Tỉnh cũ],Table9[Giám Sát])</f>
        <v>Đặng Nguyễn Hoàng Lộc</v>
      </c>
      <c r="K16" t="str">
        <f>IF(DS_NCC_DTR[[#This Row],[Kênh]]="B2C",_xlfn.XLOOKUP(DS_NCC_DTR[[#This Row],[Tỉnh cũ]],Table9[Tỉnh cũ],Table9[Admin Miền]),"Trần Dương Quang Ngọc Linh")</f>
        <v>Nguyễn Hoàng Thúy</v>
      </c>
      <c r="L16" t="str">
        <f t="shared" si="0"/>
        <v>DTR</v>
      </c>
      <c r="M16" t="str">
        <f>IF(OR(DS_NCC_DTR[[#This Row],[Tên NCC]]="Khánh Nga",DS_NCC_DTR[[#This Row],[Tên NCC]]="Đại Lộc",DS_NCC_DTR[[#This Row],[Tên NCC]]="Đồng Lâm"),"Trạm","NCC")</f>
        <v>NCC</v>
      </c>
      <c r="N16" t="str">
        <f>IFERROR(_xlfn.XLOOKUP(DS_NCC_DTR[[#This Row],[ID NCC]],Table1614[NCC],Table1614[Kênh]),"B2C")</f>
        <v>B2C</v>
      </c>
    </row>
    <row r="17" spans="1:14" hidden="1" x14ac:dyDescent="0.35">
      <c r="A17" t="s">
        <v>1087</v>
      </c>
      <c r="B17" t="str">
        <f>_xlfn.XLOOKUP(DS_NCC_DTR[[#This Row],[ID NCC]],VMS1_[ID 18],VMS1_[Tên Accounts])</f>
        <v>Ngọc Luyến</v>
      </c>
      <c r="C17" t="str">
        <f>DS_NCC_DTR[[#This Row],[ID NCC]]&amp;DS_NCC_DTR[[#This Row],[Trạm/DTR]]</f>
        <v>001J3000002HLYUIA4DTR</v>
      </c>
      <c r="D17" t="str">
        <f>_xlfn.XLOOKUP(DS_NCC_DTR[[#This Row],[ID NCC]],VMS1_[ID 18],VMS1_[Tỉnh/ Thành Phố Trung Ương])</f>
        <v>Tiền Giang</v>
      </c>
      <c r="E17" t="str">
        <f>_xlfn.XLOOKUP(DS_NCC_DTR[[#This Row],[Tỉnh cũ]],Table9[Tỉnh cũ],Table9[Tỉnh mới])</f>
        <v>Đồng Tháp</v>
      </c>
      <c r="F17" t="str">
        <f>_xlfn.XLOOKUP(DS_NCC_DTR[[#This Row],[Tỉnh cũ]],Table9[Tỉnh cũ],Table9[Khu vực])</f>
        <v>Miền Tây 1</v>
      </c>
      <c r="G17" t="str">
        <f>_xlfn.XLOOKUP(DS_NCC_DTR[[#This Row],[Tỉnh cũ]],Table9[Tỉnh cũ],Table9[Miền])</f>
        <v>Miền Tây</v>
      </c>
      <c r="H17" t="str">
        <f>_xlfn.XLOOKUP(DS_NCC_DTR[[#This Row],[Tỉnh cũ]],Table9[Tỉnh cũ],Table9[Thị Trường])</f>
        <v>Lâm Đỗ Anh Hào</v>
      </c>
      <c r="I17" t="str">
        <f>_xlfn.XLOOKUP(DS_NCC_DTR[[#This Row],[Tỉnh cũ]],Table9[Tỉnh cũ],Table9[Giám Sát])</f>
        <v>Nguyễn Thành Dân</v>
      </c>
      <c r="K17" t="str">
        <f>IF(DS_NCC_DTR[[#This Row],[Kênh]]="B2C",_xlfn.XLOOKUP(DS_NCC_DTR[[#This Row],[Tỉnh cũ]],Table9[Tỉnh cũ],Table9[Admin Miền]),"Trần Dương Quang Ngọc Linh")</f>
        <v>Phạm Thị Thúy Duy</v>
      </c>
      <c r="L17" t="str">
        <f t="shared" si="0"/>
        <v>DTR</v>
      </c>
      <c r="M17" t="str">
        <f>IF(OR(DS_NCC_DTR[[#This Row],[Tên NCC]]="Khánh Nga",DS_NCC_DTR[[#This Row],[Tên NCC]]="Đại Lộc",DS_NCC_DTR[[#This Row],[Tên NCC]]="Đồng Lâm"),"Trạm","NCC")</f>
        <v>NCC</v>
      </c>
      <c r="N17" t="str">
        <f>IFERROR(_xlfn.XLOOKUP(DS_NCC_DTR[[#This Row],[ID NCC]],Table1614[NCC],Table1614[Kênh]),"B2C")</f>
        <v>B2C</v>
      </c>
    </row>
    <row r="18" spans="1:14" hidden="1" x14ac:dyDescent="0.35">
      <c r="A18" t="s">
        <v>2843</v>
      </c>
      <c r="B18" t="str">
        <f>_xlfn.XLOOKUP(DS_NCC_DTR[[#This Row],[ID NCC]],VMS1_[ID 18],VMS1_[Tên Accounts])</f>
        <v>Lê Thị Bích Vân</v>
      </c>
      <c r="C18" t="str">
        <f>DS_NCC_DTR[[#This Row],[ID NCC]]&amp;DS_NCC_DTR[[#This Row],[Trạm/DTR]]</f>
        <v>001J3000002HLkvIAGDTR</v>
      </c>
      <c r="D18" t="str">
        <f>_xlfn.XLOOKUP(DS_NCC_DTR[[#This Row],[ID NCC]],VMS1_[ID 18],VMS1_[Tỉnh/ Thành Phố Trung Ương])</f>
        <v>Đồng Tháp</v>
      </c>
      <c r="E18" t="str">
        <f>_xlfn.XLOOKUP(DS_NCC_DTR[[#This Row],[Tỉnh cũ]],Table9[Tỉnh cũ],Table9[Tỉnh mới])</f>
        <v>Đồng Tháp</v>
      </c>
      <c r="F18" t="str">
        <f>_xlfn.XLOOKUP(DS_NCC_DTR[[#This Row],[Tỉnh cũ]],Table9[Tỉnh cũ],Table9[Khu vực])</f>
        <v>Miền Tây 1</v>
      </c>
      <c r="G18" t="str">
        <f>_xlfn.XLOOKUP(DS_NCC_DTR[[#This Row],[Tỉnh cũ]],Table9[Tỉnh cũ],Table9[Miền])</f>
        <v>Miền Tây</v>
      </c>
      <c r="H18" t="str">
        <f>_xlfn.XLOOKUP(DS_NCC_DTR[[#This Row],[Tỉnh cũ]],Table9[Tỉnh cũ],Table9[Thị Trường])</f>
        <v>Lâm Đỗ Anh Hào</v>
      </c>
      <c r="I18" t="str">
        <f>_xlfn.XLOOKUP(DS_NCC_DTR[[#This Row],[Tỉnh cũ]],Table9[Tỉnh cũ],Table9[Giám Sát])</f>
        <v>Nguyễn Thành Dân</v>
      </c>
      <c r="K18" t="str">
        <f>IF(DS_NCC_DTR[[#This Row],[Kênh]]="B2C",_xlfn.XLOOKUP(DS_NCC_DTR[[#This Row],[Tỉnh cũ]],Table9[Tỉnh cũ],Table9[Admin Miền]),"Trần Dương Quang Ngọc Linh")</f>
        <v>Phạm Thị Thúy Duy</v>
      </c>
      <c r="L18" t="str">
        <f t="shared" si="0"/>
        <v>DTR</v>
      </c>
      <c r="M18" t="str">
        <f>IF(OR(DS_NCC_DTR[[#This Row],[Tên NCC]]="Khánh Nga",DS_NCC_DTR[[#This Row],[Tên NCC]]="Đại Lộc",DS_NCC_DTR[[#This Row],[Tên NCC]]="Đồng Lâm"),"Trạm","NCC")</f>
        <v>NCC</v>
      </c>
      <c r="N18" t="str">
        <f>IFERROR(_xlfn.XLOOKUP(DS_NCC_DTR[[#This Row],[ID NCC]],Table1614[NCC],Table1614[Kênh]),"B2C")</f>
        <v>B2C</v>
      </c>
    </row>
    <row r="19" spans="1:14" hidden="1" x14ac:dyDescent="0.35">
      <c r="A19" t="s">
        <v>1725</v>
      </c>
      <c r="B19" t="str">
        <f>_xlfn.XLOOKUP(DS_NCC_DTR[[#This Row],[ID NCC]],VMS1_[ID 18],VMS1_[Tên Accounts])</f>
        <v>Hkd Châu Phát</v>
      </c>
      <c r="C19" t="str">
        <f>DS_NCC_DTR[[#This Row],[ID NCC]]&amp;DS_NCC_DTR[[#This Row],[Trạm/DTR]]</f>
        <v>001J3000002HLdTIAWDTR</v>
      </c>
      <c r="D19" t="str">
        <f>_xlfn.XLOOKUP(DS_NCC_DTR[[#This Row],[ID NCC]],VMS1_[ID 18],VMS1_[Tỉnh/ Thành Phố Trung Ương])</f>
        <v>Cà Mau</v>
      </c>
      <c r="E19" t="str">
        <f>_xlfn.XLOOKUP(DS_NCC_DTR[[#This Row],[Tỉnh cũ]],Table9[Tỉnh cũ],Table9[Tỉnh mới])</f>
        <v>Cà Mau</v>
      </c>
      <c r="F19" t="str">
        <f>_xlfn.XLOOKUP(DS_NCC_DTR[[#This Row],[Tỉnh cũ]],Table9[Tỉnh cũ],Table9[Khu vực])</f>
        <v>Miền Tây 2</v>
      </c>
      <c r="G19" t="str">
        <f>_xlfn.XLOOKUP(DS_NCC_DTR[[#This Row],[Tỉnh cũ]],Table9[Tỉnh cũ],Table9[Miền])</f>
        <v>Miền Tây</v>
      </c>
      <c r="H19" t="str">
        <f>_xlfn.XLOOKUP(DS_NCC_DTR[[#This Row],[Tỉnh cũ]],Table9[Tỉnh cũ],Table9[Thị Trường])</f>
        <v>Thái Tân Văn</v>
      </c>
      <c r="I19" t="str">
        <f>_xlfn.XLOOKUP(DS_NCC_DTR[[#This Row],[Tỉnh cũ]],Table9[Tỉnh cũ],Table9[Giám Sát])</f>
        <v>Phạm Huỳnh Hữu Lộc</v>
      </c>
      <c r="K19" t="str">
        <f>IF(DS_NCC_DTR[[#This Row],[Kênh]]="B2C",_xlfn.XLOOKUP(DS_NCC_DTR[[#This Row],[Tỉnh cũ]],Table9[Tỉnh cũ],Table9[Admin Miền]),"Trần Dương Quang Ngọc Linh")</f>
        <v>Phạm Thị Thúy Duy</v>
      </c>
      <c r="L19" t="str">
        <f t="shared" si="0"/>
        <v>DTR</v>
      </c>
      <c r="M19" t="str">
        <f>IF(OR(DS_NCC_DTR[[#This Row],[Tên NCC]]="Khánh Nga",DS_NCC_DTR[[#This Row],[Tên NCC]]="Đại Lộc",DS_NCC_DTR[[#This Row],[Tên NCC]]="Đồng Lâm"),"Trạm","NCC")</f>
        <v>NCC</v>
      </c>
      <c r="N19" t="str">
        <f>IFERROR(_xlfn.XLOOKUP(DS_NCC_DTR[[#This Row],[ID NCC]],Table1614[NCC],Table1614[Kênh]),"B2C")</f>
        <v>B2C</v>
      </c>
    </row>
    <row r="20" spans="1:14" hidden="1" x14ac:dyDescent="0.35">
      <c r="A20" t="s">
        <v>377</v>
      </c>
      <c r="B20" t="str">
        <f>_xlfn.XLOOKUP(DS_NCC_DTR[[#This Row],[ID NCC]],VMS1_[ID 18],VMS1_[Tên Accounts])</f>
        <v>HKD Tâm Tường</v>
      </c>
      <c r="C20" t="str">
        <f>DS_NCC_DTR[[#This Row],[ID NCC]]&amp;DS_NCC_DTR[[#This Row],[Trạm/DTR]]</f>
        <v>001J3000002HLjfIAGDTR</v>
      </c>
      <c r="D20" t="str">
        <f>_xlfn.XLOOKUP(DS_NCC_DTR[[#This Row],[ID NCC]],VMS1_[ID 18],VMS1_[Tỉnh/ Thành Phố Trung Ương])</f>
        <v>Quảng Ngãi</v>
      </c>
      <c r="E20" t="str">
        <f>_xlfn.XLOOKUP(DS_NCC_DTR[[#This Row],[Tỉnh cũ]],Table9[Tỉnh cũ],Table9[Tỉnh mới])</f>
        <v>Quảng Ngãi</v>
      </c>
      <c r="F20" t="str">
        <f>_xlfn.XLOOKUP(DS_NCC_DTR[[#This Row],[Tỉnh cũ]],Table9[Tỉnh cũ],Table9[Khu vực])</f>
        <v>Nam Miền Trung</v>
      </c>
      <c r="G20" t="str">
        <f>_xlfn.XLOOKUP(DS_NCC_DTR[[#This Row],[Tỉnh cũ]],Table9[Tỉnh cũ],Table9[Miền])</f>
        <v>Miền Trung</v>
      </c>
      <c r="H20" t="str">
        <f>_xlfn.XLOOKUP(DS_NCC_DTR[[#This Row],[Tỉnh cũ]],Table9[Tỉnh cũ],Table9[Thị Trường])</f>
        <v>Võ Văn Hảo</v>
      </c>
      <c r="I20" t="str">
        <f>_xlfn.XLOOKUP(DS_NCC_DTR[[#This Row],[Tỉnh cũ]],Table9[Tỉnh cũ],Table9[Giám Sát])</f>
        <v>Dương Quốc Trung</v>
      </c>
      <c r="K20" t="str">
        <f>IF(DS_NCC_DTR[[#This Row],[Kênh]]="B2C",_xlfn.XLOOKUP(DS_NCC_DTR[[#This Row],[Tỉnh cũ]],Table9[Tỉnh cũ],Table9[Admin Miền]),"Trần Dương Quang Ngọc Linh")</f>
        <v>Nguyễn Hoàng Thúy KN</v>
      </c>
      <c r="L20" t="str">
        <f t="shared" si="0"/>
        <v>DTR</v>
      </c>
      <c r="M20" t="str">
        <f>IF(OR(DS_NCC_DTR[[#This Row],[Tên NCC]]="Khánh Nga",DS_NCC_DTR[[#This Row],[Tên NCC]]="Đại Lộc",DS_NCC_DTR[[#This Row],[Tên NCC]]="Đồng Lâm"),"Trạm","NCC")</f>
        <v>NCC</v>
      </c>
      <c r="N20" t="str">
        <f>IFERROR(_xlfn.XLOOKUP(DS_NCC_DTR[[#This Row],[ID NCC]],Table1614[NCC],Table1614[Kênh]),"B2C")</f>
        <v>B2C</v>
      </c>
    </row>
    <row r="21" spans="1:14" hidden="1" x14ac:dyDescent="0.35">
      <c r="A21" t="s">
        <v>2844</v>
      </c>
      <c r="B21" t="str">
        <f>_xlfn.XLOOKUP(DS_NCC_DTR[[#This Row],[ID NCC]],VMS1_[ID 18],VMS1_[Tên Accounts])</f>
        <v>Dũng Vân</v>
      </c>
      <c r="C21" t="str">
        <f>DS_NCC_DTR[[#This Row],[ID NCC]]&amp;DS_NCC_DTR[[#This Row],[Trạm/DTR]]</f>
        <v>001J3000002HLsWIAWDTR</v>
      </c>
      <c r="D21" t="str">
        <f>_xlfn.XLOOKUP(DS_NCC_DTR[[#This Row],[ID NCC]],VMS1_[ID 18],VMS1_[Tỉnh/ Thành Phố Trung Ương])</f>
        <v>TP. Hồ Chí Minh</v>
      </c>
      <c r="E21" t="str">
        <f>_xlfn.XLOOKUP(DS_NCC_DTR[[#This Row],[Tỉnh cũ]],Table9[Tỉnh cũ],Table9[Tỉnh mới])</f>
        <v>TP. Hồ Chí Minh</v>
      </c>
      <c r="F21" t="str">
        <f>_xlfn.XLOOKUP(DS_NCC_DTR[[#This Row],[Tỉnh cũ]],Table9[Tỉnh cũ],Table9[Khu vực])</f>
        <v>TP. Hồ Chí Minh</v>
      </c>
      <c r="G21" t="str">
        <f>_xlfn.XLOOKUP(DS_NCC_DTR[[#This Row],[Tỉnh cũ]],Table9[Tỉnh cũ],Table9[Miền])</f>
        <v>TP.Hồ Chí Minh</v>
      </c>
      <c r="H21" t="str">
        <f>_xlfn.XLOOKUP(DS_NCC_DTR[[#This Row],[Tỉnh cũ]],Table9[Tỉnh cũ],Table9[Thị Trường])</f>
        <v>Bùi Vũ Thanh Huy</v>
      </c>
      <c r="I21" t="str">
        <f>_xlfn.XLOOKUP(DS_NCC_DTR[[#This Row],[Tỉnh cũ]],Table9[Tỉnh cũ],Table9[Giám Sát])</f>
        <v>Đặng Nguyễn Hoàng Lộc</v>
      </c>
      <c r="K21" t="str">
        <f>IF(DS_NCC_DTR[[#This Row],[Kênh]]="B2C",_xlfn.XLOOKUP(DS_NCC_DTR[[#This Row],[Tỉnh cũ]],Table9[Tỉnh cũ],Table9[Admin Miền]),"Trần Dương Quang Ngọc Linh")</f>
        <v>Nguyễn Hoàng Thúy</v>
      </c>
      <c r="L21" t="str">
        <f t="shared" si="0"/>
        <v>DTR</v>
      </c>
      <c r="M21" t="str">
        <f>IF(OR(DS_NCC_DTR[[#This Row],[Tên NCC]]="Khánh Nga",DS_NCC_DTR[[#This Row],[Tên NCC]]="Đại Lộc",DS_NCC_DTR[[#This Row],[Tên NCC]]="Đồng Lâm"),"Trạm","NCC")</f>
        <v>NCC</v>
      </c>
      <c r="N21" t="str">
        <f>IFERROR(_xlfn.XLOOKUP(DS_NCC_DTR[[#This Row],[ID NCC]],Table1614[NCC],Table1614[Kênh]),"B2C")</f>
        <v>B2C</v>
      </c>
    </row>
    <row r="22" spans="1:14" hidden="1" x14ac:dyDescent="0.35">
      <c r="A22" t="s">
        <v>1798</v>
      </c>
      <c r="B22" t="e">
        <f>_xlfn.XLOOKUP(DS_NCC_DTR[[#This Row],[ID NCC]],VMS1_[ID 18],VMS1_[Tên Accounts])</f>
        <v>#N/A</v>
      </c>
      <c r="C22" t="str">
        <f>DS_NCC_DTR[[#This Row],[ID NCC]]&amp;DS_NCC_DTR[[#This Row],[Trạm/DTR]]</f>
        <v>DTR</v>
      </c>
      <c r="D22" t="e">
        <f>_xlfn.XLOOKUP(DS_NCC_DTR[[#This Row],[ID NCC]],VMS1_[ID 18],VMS1_[Tỉnh/ Thành Phố Trung Ương])</f>
        <v>#N/A</v>
      </c>
      <c r="E22" t="e">
        <f>_xlfn.XLOOKUP(DS_NCC_DTR[[#This Row],[Tỉnh cũ]],Table9[Tỉnh cũ],Table9[Tỉnh mới])</f>
        <v>#N/A</v>
      </c>
      <c r="F22" t="e">
        <f>_xlfn.XLOOKUP(DS_NCC_DTR[[#This Row],[Tỉnh cũ]],Table9[Tỉnh cũ],Table9[Khu vực])</f>
        <v>#N/A</v>
      </c>
      <c r="G22" t="e">
        <f>_xlfn.XLOOKUP(DS_NCC_DTR[[#This Row],[Tỉnh cũ]],Table9[Tỉnh cũ],Table9[Miền])</f>
        <v>#N/A</v>
      </c>
      <c r="H22" t="e">
        <f>_xlfn.XLOOKUP(DS_NCC_DTR[[#This Row],[Tỉnh cũ]],Table9[Tỉnh cũ],Table9[Thị Trường])</f>
        <v>#N/A</v>
      </c>
      <c r="I22" t="e">
        <f>_xlfn.XLOOKUP(DS_NCC_DTR[[#This Row],[Tỉnh cũ]],Table9[Tỉnh cũ],Table9[Giám Sát])</f>
        <v>#N/A</v>
      </c>
      <c r="K22" t="e">
        <f>IF(DS_NCC_DTR[[#This Row],[Kênh]]="B2C",_xlfn.XLOOKUP(DS_NCC_DTR[[#This Row],[Tỉnh cũ]],Table9[Tỉnh cũ],Table9[Admin Miền]),"Trần Dương Quang Ngọc Linh")</f>
        <v>#N/A</v>
      </c>
      <c r="L22" t="str">
        <f t="shared" si="0"/>
        <v>DTR</v>
      </c>
      <c r="M22" t="e">
        <f>IF(OR(DS_NCC_DTR[[#This Row],[Tên NCC]]="Khánh Nga",DS_NCC_DTR[[#This Row],[Tên NCC]]="Đại Lộc",DS_NCC_DTR[[#This Row],[Tên NCC]]="Đồng Lâm"),"Trạm","NCC")</f>
        <v>#N/A</v>
      </c>
      <c r="N22" t="str">
        <f>IFERROR(_xlfn.XLOOKUP(DS_NCC_DTR[[#This Row],[ID NCC]],Table1614[NCC],Table1614[Kênh]),"B2C")</f>
        <v>B2C</v>
      </c>
    </row>
    <row r="23" spans="1:14" hidden="1" x14ac:dyDescent="0.35">
      <c r="A23" t="s">
        <v>2956</v>
      </c>
      <c r="B23" t="str">
        <f>_xlfn.XLOOKUP(DS_NCC_DTR[[#This Row],[ID NCC]],VMS1_[ID 18],VMS1_[Tên Accounts])</f>
        <v>Quốc Việt</v>
      </c>
      <c r="C23" t="str">
        <f>DS_NCC_DTR[[#This Row],[ID NCC]]&amp;DS_NCC_DTR[[#This Row],[Trạm/DTR]]</f>
        <v>001J3000002HLfrIAGDTR</v>
      </c>
      <c r="D23" t="str">
        <f>_xlfn.XLOOKUP(DS_NCC_DTR[[#This Row],[ID NCC]],VMS1_[ID 18],VMS1_[Tỉnh/ Thành Phố Trung Ương])</f>
        <v>Bình Dương</v>
      </c>
      <c r="E23" t="str">
        <f>_xlfn.XLOOKUP(DS_NCC_DTR[[#This Row],[Tỉnh cũ]],Table9[Tỉnh cũ],Table9[Tỉnh mới])</f>
        <v>TP. Hồ Chí Minh</v>
      </c>
      <c r="F23" t="str">
        <f>_xlfn.XLOOKUP(DS_NCC_DTR[[#This Row],[Tỉnh cũ]],Table9[Tỉnh cũ],Table9[Khu vực])</f>
        <v>TP. Hồ Chí Minh</v>
      </c>
      <c r="G23" t="str">
        <f>_xlfn.XLOOKUP(DS_NCC_DTR[[#This Row],[Tỉnh cũ]],Table9[Tỉnh cũ],Table9[Miền])</f>
        <v>TP.Hồ Chí Minh</v>
      </c>
      <c r="H23" t="str">
        <f>_xlfn.XLOOKUP(DS_NCC_DTR[[#This Row],[Tỉnh cũ]],Table9[Tỉnh cũ],Table9[Thị Trường])</f>
        <v>Nguyễn Văn Phú</v>
      </c>
      <c r="I23" t="str">
        <f>_xlfn.XLOOKUP(DS_NCC_DTR[[#This Row],[Tỉnh cũ]],Table9[Tỉnh cũ],Table9[Giám Sát])</f>
        <v>Đặng Nguyễn Hoàng Lộc</v>
      </c>
      <c r="K23" t="str">
        <f>IF(DS_NCC_DTR[[#This Row],[Kênh]]="B2C",_xlfn.XLOOKUP(DS_NCC_DTR[[#This Row],[Tỉnh cũ]],Table9[Tỉnh cũ],Table9[Admin Miền]),"Trần Dương Quang Ngọc Linh")</f>
        <v>Nguyễn Hoàng Thúy</v>
      </c>
      <c r="L23" t="str">
        <f t="shared" si="0"/>
        <v>DTR</v>
      </c>
      <c r="M23" t="str">
        <f>IF(OR(DS_NCC_DTR[[#This Row],[Tên NCC]]="Khánh Nga",DS_NCC_DTR[[#This Row],[Tên NCC]]="Đại Lộc",DS_NCC_DTR[[#This Row],[Tên NCC]]="Đồng Lâm"),"Trạm","NCC")</f>
        <v>NCC</v>
      </c>
      <c r="N23" t="str">
        <f>IFERROR(_xlfn.XLOOKUP(DS_NCC_DTR[[#This Row],[ID NCC]],Table1614[NCC],Table1614[Kênh]),"B2C")</f>
        <v>B2C</v>
      </c>
    </row>
    <row r="24" spans="1:14" hidden="1" x14ac:dyDescent="0.35">
      <c r="A24" t="s">
        <v>825</v>
      </c>
      <c r="B24" t="str">
        <f>_xlfn.XLOOKUP(DS_NCC_DTR[[#This Row],[ID NCC]],VMS1_[ID 18],VMS1_[Tên Accounts])</f>
        <v>Phú Vinh</v>
      </c>
      <c r="C24" t="str">
        <f>DS_NCC_DTR[[#This Row],[ID NCC]]&amp;DS_NCC_DTR[[#This Row],[Trạm/DTR]]</f>
        <v>001J3000002HLjoIAGDTR</v>
      </c>
      <c r="D24" t="str">
        <f>_xlfn.XLOOKUP(DS_NCC_DTR[[#This Row],[ID NCC]],VMS1_[ID 18],VMS1_[Tỉnh/ Thành Phố Trung Ương])</f>
        <v>Bến Tre</v>
      </c>
      <c r="E24" t="str">
        <f>_xlfn.XLOOKUP(DS_NCC_DTR[[#This Row],[Tỉnh cũ]],Table9[Tỉnh cũ],Table9[Tỉnh mới])</f>
        <v>Vĩnh Long</v>
      </c>
      <c r="F24" t="str">
        <f>_xlfn.XLOOKUP(DS_NCC_DTR[[#This Row],[Tỉnh cũ]],Table9[Tỉnh cũ],Table9[Khu vực])</f>
        <v>Miền Tây 2</v>
      </c>
      <c r="G24" t="str">
        <f>_xlfn.XLOOKUP(DS_NCC_DTR[[#This Row],[Tỉnh cũ]],Table9[Tỉnh cũ],Table9[Miền])</f>
        <v>Miền Tây</v>
      </c>
      <c r="H24" t="str">
        <f>_xlfn.XLOOKUP(DS_NCC_DTR[[#This Row],[Tỉnh cũ]],Table9[Tỉnh cũ],Table9[Thị Trường])</f>
        <v>Lê Quốc Việt</v>
      </c>
      <c r="I24" t="str">
        <f>_xlfn.XLOOKUP(DS_NCC_DTR[[#This Row],[Tỉnh cũ]],Table9[Tỉnh cũ],Table9[Giám Sát])</f>
        <v>Phạm Huỳnh Hữu Lộc</v>
      </c>
      <c r="K24" t="str">
        <f>IF(DS_NCC_DTR[[#This Row],[Kênh]]="B2C",_xlfn.XLOOKUP(DS_NCC_DTR[[#This Row],[Tỉnh cũ]],Table9[Tỉnh cũ],Table9[Admin Miền]),"Trần Dương Quang Ngọc Linh")</f>
        <v>Phạm Thị Thúy Duy</v>
      </c>
      <c r="L24" t="str">
        <f t="shared" si="0"/>
        <v>DTR</v>
      </c>
      <c r="M24" t="str">
        <f>IF(OR(DS_NCC_DTR[[#This Row],[Tên NCC]]="Khánh Nga",DS_NCC_DTR[[#This Row],[Tên NCC]]="Đại Lộc",DS_NCC_DTR[[#This Row],[Tên NCC]]="Đồng Lâm"),"Trạm","NCC")</f>
        <v>NCC</v>
      </c>
      <c r="N24" t="str">
        <f>IFERROR(_xlfn.XLOOKUP(DS_NCC_DTR[[#This Row],[ID NCC]],Table1614[NCC],Table1614[Kênh]),"B2C")</f>
        <v>B2C</v>
      </c>
    </row>
    <row r="25" spans="1:14" hidden="1" x14ac:dyDescent="0.35">
      <c r="A25" t="s">
        <v>840</v>
      </c>
      <c r="B25" t="str">
        <f>_xlfn.XLOOKUP(DS_NCC_DTR[[#This Row],[ID NCC]],VMS1_[ID 18],VMS1_[Tên Accounts])</f>
        <v>HKD Từ Thị Nhung</v>
      </c>
      <c r="C25" t="str">
        <f>DS_NCC_DTR[[#This Row],[ID NCC]]&amp;DS_NCC_DTR[[#This Row],[Trạm/DTR]]</f>
        <v>001J3000002HLgrIAGDTR</v>
      </c>
      <c r="D25" t="str">
        <f>_xlfn.XLOOKUP(DS_NCC_DTR[[#This Row],[ID NCC]],VMS1_[ID 18],VMS1_[Tỉnh/ Thành Phố Trung Ương])</f>
        <v>Quảng Ngãi</v>
      </c>
      <c r="E25" t="str">
        <f>_xlfn.XLOOKUP(DS_NCC_DTR[[#This Row],[Tỉnh cũ]],Table9[Tỉnh cũ],Table9[Tỉnh mới])</f>
        <v>Quảng Ngãi</v>
      </c>
      <c r="F25" t="str">
        <f>_xlfn.XLOOKUP(DS_NCC_DTR[[#This Row],[Tỉnh cũ]],Table9[Tỉnh cũ],Table9[Khu vực])</f>
        <v>Nam Miền Trung</v>
      </c>
      <c r="G25" t="str">
        <f>_xlfn.XLOOKUP(DS_NCC_DTR[[#This Row],[Tỉnh cũ]],Table9[Tỉnh cũ],Table9[Miền])</f>
        <v>Miền Trung</v>
      </c>
      <c r="H25" t="str">
        <f>_xlfn.XLOOKUP(DS_NCC_DTR[[#This Row],[Tỉnh cũ]],Table9[Tỉnh cũ],Table9[Thị Trường])</f>
        <v>Võ Văn Hảo</v>
      </c>
      <c r="I25" t="str">
        <f>_xlfn.XLOOKUP(DS_NCC_DTR[[#This Row],[Tỉnh cũ]],Table9[Tỉnh cũ],Table9[Giám Sát])</f>
        <v>Dương Quốc Trung</v>
      </c>
      <c r="K25" t="str">
        <f>IF(DS_NCC_DTR[[#This Row],[Kênh]]="B2C",_xlfn.XLOOKUP(DS_NCC_DTR[[#This Row],[Tỉnh cũ]],Table9[Tỉnh cũ],Table9[Admin Miền]),"Trần Dương Quang Ngọc Linh")</f>
        <v>Nguyễn Hoàng Thúy KN</v>
      </c>
      <c r="L25" t="str">
        <f t="shared" si="0"/>
        <v>DTR</v>
      </c>
      <c r="M25" t="str">
        <f>IF(OR(DS_NCC_DTR[[#This Row],[Tên NCC]]="Khánh Nga",DS_NCC_DTR[[#This Row],[Tên NCC]]="Đại Lộc",DS_NCC_DTR[[#This Row],[Tên NCC]]="Đồng Lâm"),"Trạm","NCC")</f>
        <v>NCC</v>
      </c>
      <c r="N25" t="str">
        <f>IFERROR(_xlfn.XLOOKUP(DS_NCC_DTR[[#This Row],[ID NCC]],Table1614[NCC],Table1614[Kênh]),"B2C")</f>
        <v>B2C</v>
      </c>
    </row>
    <row r="26" spans="1:14" hidden="1" x14ac:dyDescent="0.35">
      <c r="A26" t="s">
        <v>2803</v>
      </c>
      <c r="B26" t="str">
        <f>_xlfn.XLOOKUP(DS_NCC_DTR[[#This Row],[ID NCC]],VMS1_[ID 18],VMS1_[Tên Accounts])</f>
        <v>Phạm Thị Huyền Trang</v>
      </c>
      <c r="C26" t="str">
        <f>DS_NCC_DTR[[#This Row],[ID NCC]]&amp;DS_NCC_DTR[[#This Row],[Trạm/DTR]]</f>
        <v>001J3000002HLaYIAWDTR</v>
      </c>
      <c r="D26" t="str">
        <f>_xlfn.XLOOKUP(DS_NCC_DTR[[#This Row],[ID NCC]],VMS1_[ID 18],VMS1_[Tỉnh/ Thành Phố Trung Ương])</f>
        <v>Bình Thuận</v>
      </c>
      <c r="E26" t="str">
        <f>_xlfn.XLOOKUP(DS_NCC_DTR[[#This Row],[Tỉnh cũ]],Table9[Tỉnh cũ],Table9[Tỉnh mới])</f>
        <v>Lâm Đồng</v>
      </c>
      <c r="F26" t="str">
        <f>_xlfn.XLOOKUP(DS_NCC_DTR[[#This Row],[Tỉnh cũ]],Table9[Tỉnh cũ],Table9[Khu vực])</f>
        <v>Tây Nguyên</v>
      </c>
      <c r="G26" t="str">
        <f>_xlfn.XLOOKUP(DS_NCC_DTR[[#This Row],[Tỉnh cũ]],Table9[Tỉnh cũ],Table9[Miền])</f>
        <v>Tây Nguyên</v>
      </c>
      <c r="H26" t="str">
        <f>_xlfn.XLOOKUP(DS_NCC_DTR[[#This Row],[Tỉnh cũ]],Table9[Tỉnh cũ],Table9[Thị Trường])</f>
        <v>Trần Xuân Kiên</v>
      </c>
      <c r="I26" t="str">
        <f>_xlfn.XLOOKUP(DS_NCC_DTR[[#This Row],[Tỉnh cũ]],Table9[Tỉnh cũ],Table9[Giám Sát])</f>
        <v>Trần Xuân Kiên</v>
      </c>
      <c r="K26" t="str">
        <f>IF(DS_NCC_DTR[[#This Row],[Kênh]]="B2C",_xlfn.XLOOKUP(DS_NCC_DTR[[#This Row],[Tỉnh cũ]],Table9[Tỉnh cũ],Table9[Admin Miền]),"Trần Dương Quang Ngọc Linh")</f>
        <v>Nguyễn Hoàng Thúy KN</v>
      </c>
      <c r="L26" t="str">
        <f t="shared" si="0"/>
        <v>DTR</v>
      </c>
      <c r="M26" t="str">
        <f>IF(OR(DS_NCC_DTR[[#This Row],[Tên NCC]]="Khánh Nga",DS_NCC_DTR[[#This Row],[Tên NCC]]="Đại Lộc",DS_NCC_DTR[[#This Row],[Tên NCC]]="Đồng Lâm"),"Trạm","NCC")</f>
        <v>NCC</v>
      </c>
      <c r="N26" t="str">
        <f>IFERROR(_xlfn.XLOOKUP(DS_NCC_DTR[[#This Row],[ID NCC]],Table1614[NCC],Table1614[Kênh]),"B2C")</f>
        <v>B2C</v>
      </c>
    </row>
    <row r="27" spans="1:14" hidden="1" x14ac:dyDescent="0.35">
      <c r="A27" t="s">
        <v>724</v>
      </c>
      <c r="B27" t="str">
        <f>_xlfn.XLOOKUP(DS_NCC_DTR[[#This Row],[ID NCC]],VMS1_[ID 18],VMS1_[Tên Accounts])</f>
        <v>Tuấn Trang</v>
      </c>
      <c r="C27" t="str">
        <f>DS_NCC_DTR[[#This Row],[ID NCC]]&amp;DS_NCC_DTR[[#This Row],[Trạm/DTR]]</f>
        <v>001J3000002HM5HIAWDTR</v>
      </c>
      <c r="D27" t="str">
        <f>_xlfn.XLOOKUP(DS_NCC_DTR[[#This Row],[ID NCC]],VMS1_[ID 18],VMS1_[Tỉnh/ Thành Phố Trung Ương])</f>
        <v>Đắk Nông</v>
      </c>
      <c r="E27" t="str">
        <f>_xlfn.XLOOKUP(DS_NCC_DTR[[#This Row],[Tỉnh cũ]],Table9[Tỉnh cũ],Table9[Tỉnh mới])</f>
        <v>Lâm Đồng</v>
      </c>
      <c r="F27" t="str">
        <f>_xlfn.XLOOKUP(DS_NCC_DTR[[#This Row],[Tỉnh cũ]],Table9[Tỉnh cũ],Table9[Khu vực])</f>
        <v>Tây Nguyên</v>
      </c>
      <c r="G27" t="str">
        <f>_xlfn.XLOOKUP(DS_NCC_DTR[[#This Row],[Tỉnh cũ]],Table9[Tỉnh cũ],Table9[Miền])</f>
        <v>Tây Nguyên</v>
      </c>
      <c r="H27" t="str">
        <f>_xlfn.XLOOKUP(DS_NCC_DTR[[#This Row],[Tỉnh cũ]],Table9[Tỉnh cũ],Table9[Thị Trường])</f>
        <v>Trần Xuân Kiên</v>
      </c>
      <c r="I27" t="str">
        <f>_xlfn.XLOOKUP(DS_NCC_DTR[[#This Row],[Tỉnh cũ]],Table9[Tỉnh cũ],Table9[Giám Sát])</f>
        <v>Trần Xuân Kiên</v>
      </c>
      <c r="K27" t="str">
        <f>IF(DS_NCC_DTR[[#This Row],[Kênh]]="B2C",_xlfn.XLOOKUP(DS_NCC_DTR[[#This Row],[Tỉnh cũ]],Table9[Tỉnh cũ],Table9[Admin Miền]),"Trần Dương Quang Ngọc Linh")</f>
        <v>Nguyễn Hoàng Thúy KN</v>
      </c>
      <c r="L27" t="str">
        <f t="shared" si="0"/>
        <v>DTR</v>
      </c>
      <c r="M27" t="str">
        <f>IF(OR(DS_NCC_DTR[[#This Row],[Tên NCC]]="Khánh Nga",DS_NCC_DTR[[#This Row],[Tên NCC]]="Đại Lộc",DS_NCC_DTR[[#This Row],[Tên NCC]]="Đồng Lâm"),"Trạm","NCC")</f>
        <v>NCC</v>
      </c>
      <c r="N27" t="str">
        <f>IFERROR(_xlfn.XLOOKUP(DS_NCC_DTR[[#This Row],[ID NCC]],Table1614[NCC],Table1614[Kênh]),"B2C")</f>
        <v>B2C</v>
      </c>
    </row>
    <row r="28" spans="1:14" hidden="1" x14ac:dyDescent="0.35">
      <c r="A28" t="s">
        <v>2810</v>
      </c>
      <c r="B28" t="str">
        <f>_xlfn.XLOOKUP(DS_NCC_DTR[[#This Row],[ID NCC]],VMS1_[ID 18],VMS1_[Tên Accounts])</f>
        <v>Phúc Đạt Khang</v>
      </c>
      <c r="C28" t="str">
        <f>DS_NCC_DTR[[#This Row],[ID NCC]]&amp;DS_NCC_DTR[[#This Row],[Trạm/DTR]]</f>
        <v>001J3000002HLrcIAGDTR</v>
      </c>
      <c r="D28" t="str">
        <f>_xlfn.XLOOKUP(DS_NCC_DTR[[#This Row],[ID NCC]],VMS1_[ID 18],VMS1_[Tỉnh/ Thành Phố Trung Ương])</f>
        <v>Bình Phước</v>
      </c>
      <c r="E28" t="str">
        <f>_xlfn.XLOOKUP(DS_NCC_DTR[[#This Row],[Tỉnh cũ]],Table9[Tỉnh cũ],Table9[Tỉnh mới])</f>
        <v>Đồng Nai</v>
      </c>
      <c r="F28" t="str">
        <f>_xlfn.XLOOKUP(DS_NCC_DTR[[#This Row],[Tỉnh cũ]],Table9[Tỉnh cũ],Table9[Khu vực])</f>
        <v>TP. Hồ Chí Minh</v>
      </c>
      <c r="G28" t="str">
        <f>_xlfn.XLOOKUP(DS_NCC_DTR[[#This Row],[Tỉnh cũ]],Table9[Tỉnh cũ],Table9[Miền])</f>
        <v>TP.Hồ Chí Minh</v>
      </c>
      <c r="H28" t="str">
        <f>_xlfn.XLOOKUP(DS_NCC_DTR[[#This Row],[Tỉnh cũ]],Table9[Tỉnh cũ],Table9[Thị Trường])</f>
        <v>Phan Hiếu Lộc</v>
      </c>
      <c r="I28" t="str">
        <f>_xlfn.XLOOKUP(DS_NCC_DTR[[#This Row],[Tỉnh cũ]],Table9[Tỉnh cũ],Table9[Giám Sát])</f>
        <v>Đặng Nguyễn Hoàng Lộc</v>
      </c>
      <c r="K28" t="str">
        <f>IF(DS_NCC_DTR[[#This Row],[Kênh]]="B2C",_xlfn.XLOOKUP(DS_NCC_DTR[[#This Row],[Tỉnh cũ]],Table9[Tỉnh cũ],Table9[Admin Miền]),"Trần Dương Quang Ngọc Linh")</f>
        <v>Nguyễn Hoàng Thúy</v>
      </c>
      <c r="L28" t="str">
        <f t="shared" si="0"/>
        <v>DTR</v>
      </c>
      <c r="M28" t="str">
        <f>IF(OR(DS_NCC_DTR[[#This Row],[Tên NCC]]="Khánh Nga",DS_NCC_DTR[[#This Row],[Tên NCC]]="Đại Lộc",DS_NCC_DTR[[#This Row],[Tên NCC]]="Đồng Lâm"),"Trạm","NCC")</f>
        <v>NCC</v>
      </c>
      <c r="N28" t="str">
        <f>IFERROR(_xlfn.XLOOKUP(DS_NCC_DTR[[#This Row],[ID NCC]],Table1614[NCC],Table1614[Kênh]),"B2C")</f>
        <v>B2C</v>
      </c>
    </row>
    <row r="29" spans="1:14" hidden="1" x14ac:dyDescent="0.35">
      <c r="A29" t="s">
        <v>2267</v>
      </c>
      <c r="B29" t="str">
        <f>_xlfn.XLOOKUP(DS_NCC_DTR[[#This Row],[ID NCC]],VMS1_[ID 18],VMS1_[Tên Accounts])</f>
        <v>ĐạI HồNg PhúC - Tl15</v>
      </c>
      <c r="C29" t="str">
        <f>DS_NCC_DTR[[#This Row],[ID NCC]]&amp;DS_NCC_DTR[[#This Row],[Trạm/DTR]]</f>
        <v>001J3000002HLoQIAWDTR</v>
      </c>
      <c r="D29" t="str">
        <f>_xlfn.XLOOKUP(DS_NCC_DTR[[#This Row],[ID NCC]],VMS1_[ID 18],VMS1_[Tỉnh/ Thành Phố Trung Ương])</f>
        <v>TP. Hồ Chí Minh</v>
      </c>
      <c r="E29" t="str">
        <f>_xlfn.XLOOKUP(DS_NCC_DTR[[#This Row],[Tỉnh cũ]],Table9[Tỉnh cũ],Table9[Tỉnh mới])</f>
        <v>TP. Hồ Chí Minh</v>
      </c>
      <c r="F29" t="str">
        <f>_xlfn.XLOOKUP(DS_NCC_DTR[[#This Row],[Tỉnh cũ]],Table9[Tỉnh cũ],Table9[Khu vực])</f>
        <v>TP. Hồ Chí Minh</v>
      </c>
      <c r="G29" t="str">
        <f>_xlfn.XLOOKUP(DS_NCC_DTR[[#This Row],[Tỉnh cũ]],Table9[Tỉnh cũ],Table9[Miền])</f>
        <v>TP.Hồ Chí Minh</v>
      </c>
      <c r="H29" t="str">
        <f>_xlfn.XLOOKUP(DS_NCC_DTR[[#This Row],[Tỉnh cũ]],Table9[Tỉnh cũ],Table9[Thị Trường])</f>
        <v>Bùi Vũ Thanh Huy</v>
      </c>
      <c r="I29" t="str">
        <f>_xlfn.XLOOKUP(DS_NCC_DTR[[#This Row],[Tỉnh cũ]],Table9[Tỉnh cũ],Table9[Giám Sát])</f>
        <v>Đặng Nguyễn Hoàng Lộc</v>
      </c>
      <c r="K29" t="str">
        <f>IF(DS_NCC_DTR[[#This Row],[Kênh]]="B2C",_xlfn.XLOOKUP(DS_NCC_DTR[[#This Row],[Tỉnh cũ]],Table9[Tỉnh cũ],Table9[Admin Miền]),"Trần Dương Quang Ngọc Linh")</f>
        <v>Nguyễn Hoàng Thúy</v>
      </c>
      <c r="L29" t="str">
        <f t="shared" si="0"/>
        <v>DTR</v>
      </c>
      <c r="M29" t="str">
        <f>IF(OR(DS_NCC_DTR[[#This Row],[Tên NCC]]="Khánh Nga",DS_NCC_DTR[[#This Row],[Tên NCC]]="Đại Lộc",DS_NCC_DTR[[#This Row],[Tên NCC]]="Đồng Lâm"),"Trạm","NCC")</f>
        <v>NCC</v>
      </c>
      <c r="N29" t="str">
        <f>IFERROR(_xlfn.XLOOKUP(DS_NCC_DTR[[#This Row],[ID NCC]],Table1614[NCC],Table1614[Kênh]),"B2C")</f>
        <v>B2C</v>
      </c>
    </row>
    <row r="30" spans="1:14" hidden="1" x14ac:dyDescent="0.35">
      <c r="A30" t="s">
        <v>1090</v>
      </c>
      <c r="B30" t="str">
        <f>_xlfn.XLOOKUP(DS_NCC_DTR[[#This Row],[ID NCC]],VMS1_[ID 18],VMS1_[Tên Accounts])</f>
        <v>Lâm Tuấn Dũng</v>
      </c>
      <c r="C30" t="str">
        <f>DS_NCC_DTR[[#This Row],[ID NCC]]&amp;DS_NCC_DTR[[#This Row],[Trạm/DTR]]</f>
        <v>001J3000002HLb8IAGDTR</v>
      </c>
      <c r="D30" t="str">
        <f>_xlfn.XLOOKUP(DS_NCC_DTR[[#This Row],[ID NCC]],VMS1_[ID 18],VMS1_[Tỉnh/ Thành Phố Trung Ương])</f>
        <v>Sóc Trăng</v>
      </c>
      <c r="E30" t="str">
        <f>_xlfn.XLOOKUP(DS_NCC_DTR[[#This Row],[Tỉnh cũ]],Table9[Tỉnh cũ],Table9[Tỉnh mới])</f>
        <v>Cần Thơ</v>
      </c>
      <c r="F30" t="str">
        <f>_xlfn.XLOOKUP(DS_NCC_DTR[[#This Row],[Tỉnh cũ]],Table9[Tỉnh cũ],Table9[Khu vực])</f>
        <v>Miền Tây 2</v>
      </c>
      <c r="G30" t="str">
        <f>_xlfn.XLOOKUP(DS_NCC_DTR[[#This Row],[Tỉnh cũ]],Table9[Tỉnh cũ],Table9[Miền])</f>
        <v>Miền Tây</v>
      </c>
      <c r="H30" t="str">
        <f>_xlfn.XLOOKUP(DS_NCC_DTR[[#This Row],[Tỉnh cũ]],Table9[Tỉnh cũ],Table9[Thị Trường])</f>
        <v>Nguyễn Ngọc Lâm</v>
      </c>
      <c r="I30" t="str">
        <f>_xlfn.XLOOKUP(DS_NCC_DTR[[#This Row],[Tỉnh cũ]],Table9[Tỉnh cũ],Table9[Giám Sát])</f>
        <v>Phạm Huỳnh Hữu Lộc</v>
      </c>
      <c r="K30" t="str">
        <f>IF(DS_NCC_DTR[[#This Row],[Kênh]]="B2C",_xlfn.XLOOKUP(DS_NCC_DTR[[#This Row],[Tỉnh cũ]],Table9[Tỉnh cũ],Table9[Admin Miền]),"Trần Dương Quang Ngọc Linh")</f>
        <v>Phạm Thị Thúy Duy</v>
      </c>
      <c r="L30" t="str">
        <f t="shared" si="0"/>
        <v>DTR</v>
      </c>
      <c r="M30" t="str">
        <f>IF(OR(DS_NCC_DTR[[#This Row],[Tên NCC]]="Khánh Nga",DS_NCC_DTR[[#This Row],[Tên NCC]]="Đại Lộc",DS_NCC_DTR[[#This Row],[Tên NCC]]="Đồng Lâm"),"Trạm","NCC")</f>
        <v>NCC</v>
      </c>
      <c r="N30" t="str">
        <f>IFERROR(_xlfn.XLOOKUP(DS_NCC_DTR[[#This Row],[ID NCC]],Table1614[NCC],Table1614[Kênh]),"B2C")</f>
        <v>B2C</v>
      </c>
    </row>
    <row r="31" spans="1:14" hidden="1" x14ac:dyDescent="0.35">
      <c r="A31" t="s">
        <v>2957</v>
      </c>
      <c r="B31" t="str">
        <f>_xlfn.XLOOKUP(DS_NCC_DTR[[#This Row],[ID NCC]],VMS1_[ID 18],VMS1_[Tên Accounts])</f>
        <v>Triển Phước</v>
      </c>
      <c r="C31" t="str">
        <f>DS_NCC_DTR[[#This Row],[ID NCC]]&amp;DS_NCC_DTR[[#This Row],[Trạm/DTR]]</f>
        <v>001J3000002HLgkIAGDTR</v>
      </c>
      <c r="D31" t="str">
        <f>_xlfn.XLOOKUP(DS_NCC_DTR[[#This Row],[ID NCC]],VMS1_[ID 18],VMS1_[Tỉnh/ Thành Phố Trung Ương])</f>
        <v>Vĩnh Long</v>
      </c>
      <c r="E31" t="str">
        <f>_xlfn.XLOOKUP(DS_NCC_DTR[[#This Row],[Tỉnh cũ]],Table9[Tỉnh cũ],Table9[Tỉnh mới])</f>
        <v>Vĩnh Long</v>
      </c>
      <c r="F31" t="str">
        <f>_xlfn.XLOOKUP(DS_NCC_DTR[[#This Row],[Tỉnh cũ]],Table9[Tỉnh cũ],Table9[Khu vực])</f>
        <v>Miền Tây 2</v>
      </c>
      <c r="G31" t="str">
        <f>_xlfn.XLOOKUP(DS_NCC_DTR[[#This Row],[Tỉnh cũ]],Table9[Tỉnh cũ],Table9[Miền])</f>
        <v>Miền Tây</v>
      </c>
      <c r="H31" t="str">
        <f>_xlfn.XLOOKUP(DS_NCC_DTR[[#This Row],[Tỉnh cũ]],Table9[Tỉnh cũ],Table9[Thị Trường])</f>
        <v>Lê Quốc Việt</v>
      </c>
      <c r="I31" t="str">
        <f>_xlfn.XLOOKUP(DS_NCC_DTR[[#This Row],[Tỉnh cũ]],Table9[Tỉnh cũ],Table9[Giám Sát])</f>
        <v>Phạm Huỳnh Hữu Lộc</v>
      </c>
      <c r="K31" t="str">
        <f>IF(DS_NCC_DTR[[#This Row],[Kênh]]="B2C",_xlfn.XLOOKUP(DS_NCC_DTR[[#This Row],[Tỉnh cũ]],Table9[Tỉnh cũ],Table9[Admin Miền]),"Trần Dương Quang Ngọc Linh")</f>
        <v>Phạm Thị Thúy Duy</v>
      </c>
      <c r="L31" t="str">
        <f t="shared" si="0"/>
        <v>DTR</v>
      </c>
      <c r="M31" t="str">
        <f>IF(OR(DS_NCC_DTR[[#This Row],[Tên NCC]]="Khánh Nga",DS_NCC_DTR[[#This Row],[Tên NCC]]="Đại Lộc",DS_NCC_DTR[[#This Row],[Tên NCC]]="Đồng Lâm"),"Trạm","NCC")</f>
        <v>NCC</v>
      </c>
      <c r="N31" t="str">
        <f>IFERROR(_xlfn.XLOOKUP(DS_NCC_DTR[[#This Row],[ID NCC]],Table1614[NCC],Table1614[Kênh]),"B2C")</f>
        <v>B2C</v>
      </c>
    </row>
    <row r="32" spans="1:14" hidden="1" x14ac:dyDescent="0.35">
      <c r="A32" t="s">
        <v>2265</v>
      </c>
      <c r="B32" t="str">
        <f>_xlfn.XLOOKUP(DS_NCC_DTR[[#This Row],[ID NCC]],VMS1_[ID 18],VMS1_[Tên Accounts])</f>
        <v>Trường An Phú</v>
      </c>
      <c r="C32" t="str">
        <f>DS_NCC_DTR[[#This Row],[ID NCC]]&amp;DS_NCC_DTR[[#This Row],[Trạm/DTR]]</f>
        <v>001J3000002HLn9IAGDTR</v>
      </c>
      <c r="D32" t="str">
        <f>_xlfn.XLOOKUP(DS_NCC_DTR[[#This Row],[ID NCC]],VMS1_[ID 18],VMS1_[Tỉnh/ Thành Phố Trung Ương])</f>
        <v>Long An</v>
      </c>
      <c r="E32" t="str">
        <f>_xlfn.XLOOKUP(DS_NCC_DTR[[#This Row],[Tỉnh cũ]],Table9[Tỉnh cũ],Table9[Tỉnh mới])</f>
        <v>Tây Ninh</v>
      </c>
      <c r="F32" t="str">
        <f>_xlfn.XLOOKUP(DS_NCC_DTR[[#This Row],[Tỉnh cũ]],Table9[Tỉnh cũ],Table9[Khu vực])</f>
        <v>Miền Tây 1</v>
      </c>
      <c r="G32" t="str">
        <f>_xlfn.XLOOKUP(DS_NCC_DTR[[#This Row],[Tỉnh cũ]],Table9[Tỉnh cũ],Table9[Miền])</f>
        <v>Miền Tây</v>
      </c>
      <c r="H32" t="str">
        <f>_xlfn.XLOOKUP(DS_NCC_DTR[[#This Row],[Tỉnh cũ]],Table9[Tỉnh cũ],Table9[Thị Trường])</f>
        <v>Nguyễn Duy Tân</v>
      </c>
      <c r="I32" t="str">
        <f>_xlfn.XLOOKUP(DS_NCC_DTR[[#This Row],[Tỉnh cũ]],Table9[Tỉnh cũ],Table9[Giám Sát])</f>
        <v>Nguyễn Thành Dân</v>
      </c>
      <c r="K32" t="str">
        <f>IF(DS_NCC_DTR[[#This Row],[Kênh]]="B2C",_xlfn.XLOOKUP(DS_NCC_DTR[[#This Row],[Tỉnh cũ]],Table9[Tỉnh cũ],Table9[Admin Miền]),"Trần Dương Quang Ngọc Linh")</f>
        <v>Phạm Thị Thúy Duy</v>
      </c>
      <c r="L32" t="str">
        <f t="shared" si="0"/>
        <v>DTR</v>
      </c>
      <c r="M32" t="str">
        <f>IF(OR(DS_NCC_DTR[[#This Row],[Tên NCC]]="Khánh Nga",DS_NCC_DTR[[#This Row],[Tên NCC]]="Đại Lộc",DS_NCC_DTR[[#This Row],[Tên NCC]]="Đồng Lâm"),"Trạm","NCC")</f>
        <v>NCC</v>
      </c>
      <c r="N32" t="str">
        <f>IFERROR(_xlfn.XLOOKUP(DS_NCC_DTR[[#This Row],[ID NCC]],Table1614[NCC],Table1614[Kênh]),"B2C")</f>
        <v>B2C</v>
      </c>
    </row>
    <row r="33" spans="1:14" hidden="1" x14ac:dyDescent="0.35">
      <c r="A33" t="s">
        <v>1678</v>
      </c>
      <c r="B33" t="str">
        <f>_xlfn.XLOOKUP(DS_NCC_DTR[[#This Row],[ID NCC]],VMS1_[ID 18],VMS1_[Tên Accounts])</f>
        <v>Hkd Trí Tâm</v>
      </c>
      <c r="C33" t="str">
        <f>DS_NCC_DTR[[#This Row],[ID NCC]]&amp;DS_NCC_DTR[[#This Row],[Trạm/DTR]]</f>
        <v>001J3000002HLYiIAODTR</v>
      </c>
      <c r="D33" t="str">
        <f>_xlfn.XLOOKUP(DS_NCC_DTR[[#This Row],[ID NCC]],VMS1_[ID 18],VMS1_[Tỉnh/ Thành Phố Trung Ương])</f>
        <v>Kiên Giang</v>
      </c>
      <c r="E33" t="str">
        <f>_xlfn.XLOOKUP(DS_NCC_DTR[[#This Row],[Tỉnh cũ]],Table9[Tỉnh cũ],Table9[Tỉnh mới])</f>
        <v>An Giang</v>
      </c>
      <c r="F33" t="str">
        <f>_xlfn.XLOOKUP(DS_NCC_DTR[[#This Row],[Tỉnh cũ]],Table9[Tỉnh cũ],Table9[Khu vực])</f>
        <v>Miền Tây 2</v>
      </c>
      <c r="G33" t="str">
        <f>_xlfn.XLOOKUP(DS_NCC_DTR[[#This Row],[Tỉnh cũ]],Table9[Tỉnh cũ],Table9[Miền])</f>
        <v>Miền Tây</v>
      </c>
      <c r="H33" t="str">
        <f>_xlfn.XLOOKUP(DS_NCC_DTR[[#This Row],[Tỉnh cũ]],Table9[Tỉnh cũ],Table9[Thị Trường])</f>
        <v>Phạm Huỳnh Hữu Lộc</v>
      </c>
      <c r="I33" t="str">
        <f>_xlfn.XLOOKUP(DS_NCC_DTR[[#This Row],[Tỉnh cũ]],Table9[Tỉnh cũ],Table9[Giám Sát])</f>
        <v>Phạm Huỳnh Hữu Lộc</v>
      </c>
      <c r="K33" t="str">
        <f>IF(DS_NCC_DTR[[#This Row],[Kênh]]="B2C",_xlfn.XLOOKUP(DS_NCC_DTR[[#This Row],[Tỉnh cũ]],Table9[Tỉnh cũ],Table9[Admin Miền]),"Trần Dương Quang Ngọc Linh")</f>
        <v>Phạm Thị Thúy Duy</v>
      </c>
      <c r="L33" t="str">
        <f t="shared" si="0"/>
        <v>DTR</v>
      </c>
      <c r="M33" t="str">
        <f>IF(OR(DS_NCC_DTR[[#This Row],[Tên NCC]]="Khánh Nga",DS_NCC_DTR[[#This Row],[Tên NCC]]="Đại Lộc",DS_NCC_DTR[[#This Row],[Tên NCC]]="Đồng Lâm"),"Trạm","NCC")</f>
        <v>NCC</v>
      </c>
      <c r="N33" t="str">
        <f>IFERROR(_xlfn.XLOOKUP(DS_NCC_DTR[[#This Row],[ID NCC]],Table1614[NCC],Table1614[Kênh]),"B2C")</f>
        <v>B2C</v>
      </c>
    </row>
    <row r="34" spans="1:14" hidden="1" x14ac:dyDescent="0.35">
      <c r="A34" t="s">
        <v>2809</v>
      </c>
      <c r="B34" t="str">
        <f>_xlfn.XLOOKUP(DS_NCC_DTR[[#This Row],[ID NCC]],VMS1_[ID 18],VMS1_[Tên Accounts])</f>
        <v>Phú Xuân Gia</v>
      </c>
      <c r="C34" t="str">
        <f>DS_NCC_DTR[[#This Row],[ID NCC]]&amp;DS_NCC_DTR[[#This Row],[Trạm/DTR]]</f>
        <v>001J3000002HLnvIAGDTR</v>
      </c>
      <c r="D34" t="str">
        <f>_xlfn.XLOOKUP(DS_NCC_DTR[[#This Row],[ID NCC]],VMS1_[ID 18],VMS1_[Tỉnh/ Thành Phố Trung Ương])</f>
        <v>Bình Dương</v>
      </c>
      <c r="E34" t="str">
        <f>_xlfn.XLOOKUP(DS_NCC_DTR[[#This Row],[Tỉnh cũ]],Table9[Tỉnh cũ],Table9[Tỉnh mới])</f>
        <v>TP. Hồ Chí Minh</v>
      </c>
      <c r="F34" t="str">
        <f>_xlfn.XLOOKUP(DS_NCC_DTR[[#This Row],[Tỉnh cũ]],Table9[Tỉnh cũ],Table9[Khu vực])</f>
        <v>TP. Hồ Chí Minh</v>
      </c>
      <c r="G34" t="str">
        <f>_xlfn.XLOOKUP(DS_NCC_DTR[[#This Row],[Tỉnh cũ]],Table9[Tỉnh cũ],Table9[Miền])</f>
        <v>TP.Hồ Chí Minh</v>
      </c>
      <c r="H34" t="str">
        <f>_xlfn.XLOOKUP(DS_NCC_DTR[[#This Row],[Tỉnh cũ]],Table9[Tỉnh cũ],Table9[Thị Trường])</f>
        <v>Nguyễn Văn Phú</v>
      </c>
      <c r="I34" t="str">
        <f>_xlfn.XLOOKUP(DS_NCC_DTR[[#This Row],[Tỉnh cũ]],Table9[Tỉnh cũ],Table9[Giám Sát])</f>
        <v>Đặng Nguyễn Hoàng Lộc</v>
      </c>
      <c r="K34" t="str">
        <f>IF(DS_NCC_DTR[[#This Row],[Kênh]]="B2C",_xlfn.XLOOKUP(DS_NCC_DTR[[#This Row],[Tỉnh cũ]],Table9[Tỉnh cũ],Table9[Admin Miền]),"Trần Dương Quang Ngọc Linh")</f>
        <v>Nguyễn Hoàng Thúy</v>
      </c>
      <c r="L34" t="str">
        <f t="shared" ref="L34:L65" si="1">"DTR"</f>
        <v>DTR</v>
      </c>
      <c r="M34" t="str">
        <f>IF(OR(DS_NCC_DTR[[#This Row],[Tên NCC]]="Khánh Nga",DS_NCC_DTR[[#This Row],[Tên NCC]]="Đại Lộc",DS_NCC_DTR[[#This Row],[Tên NCC]]="Đồng Lâm"),"Trạm","NCC")</f>
        <v>NCC</v>
      </c>
      <c r="N34" t="str">
        <f>IFERROR(_xlfn.XLOOKUP(DS_NCC_DTR[[#This Row],[ID NCC]],Table1614[NCC],Table1614[Kênh]),"B2C")</f>
        <v>B2C</v>
      </c>
    </row>
    <row r="35" spans="1:14" hidden="1" x14ac:dyDescent="0.35">
      <c r="A35" t="s">
        <v>753</v>
      </c>
      <c r="B35" t="str">
        <f>_xlfn.XLOOKUP(DS_NCC_DTR[[#This Row],[ID NCC]],VMS1_[ID 18],VMS1_[Tên Accounts])</f>
        <v>Nguyễn Linh Tâm</v>
      </c>
      <c r="C35" t="str">
        <f>DS_NCC_DTR[[#This Row],[ID NCC]]&amp;DS_NCC_DTR[[#This Row],[Trạm/DTR]]</f>
        <v>001J3000002HLcYIAWDTR</v>
      </c>
      <c r="D35" t="str">
        <f>_xlfn.XLOOKUP(DS_NCC_DTR[[#This Row],[ID NCC]],VMS1_[ID 18],VMS1_[Tỉnh/ Thành Phố Trung Ương])</f>
        <v>Bạc Liêu</v>
      </c>
      <c r="E35" t="str">
        <f>_xlfn.XLOOKUP(DS_NCC_DTR[[#This Row],[Tỉnh cũ]],Table9[Tỉnh cũ],Table9[Tỉnh mới])</f>
        <v>Cà Mau</v>
      </c>
      <c r="F35" t="str">
        <f>_xlfn.XLOOKUP(DS_NCC_DTR[[#This Row],[Tỉnh cũ]],Table9[Tỉnh cũ],Table9[Khu vực])</f>
        <v>Miền Tây 2</v>
      </c>
      <c r="G35" t="str">
        <f>_xlfn.XLOOKUP(DS_NCC_DTR[[#This Row],[Tỉnh cũ]],Table9[Tỉnh cũ],Table9[Miền])</f>
        <v>Miền Tây</v>
      </c>
      <c r="H35" t="str">
        <f>_xlfn.XLOOKUP(DS_NCC_DTR[[#This Row],[Tỉnh cũ]],Table9[Tỉnh cũ],Table9[Thị Trường])</f>
        <v>Thái Tân Văn</v>
      </c>
      <c r="I35" t="str">
        <f>_xlfn.XLOOKUP(DS_NCC_DTR[[#This Row],[Tỉnh cũ]],Table9[Tỉnh cũ],Table9[Giám Sát])</f>
        <v>Phạm Huỳnh Hữu Lộc</v>
      </c>
      <c r="K35" t="str">
        <f>IF(DS_NCC_DTR[[#This Row],[Kênh]]="B2C",_xlfn.XLOOKUP(DS_NCC_DTR[[#This Row],[Tỉnh cũ]],Table9[Tỉnh cũ],Table9[Admin Miền]),"Trần Dương Quang Ngọc Linh")</f>
        <v>Phạm Thị Thúy Duy</v>
      </c>
      <c r="L35" t="str">
        <f t="shared" si="1"/>
        <v>DTR</v>
      </c>
      <c r="M35" t="str">
        <f>IF(OR(DS_NCC_DTR[[#This Row],[Tên NCC]]="Khánh Nga",DS_NCC_DTR[[#This Row],[Tên NCC]]="Đại Lộc",DS_NCC_DTR[[#This Row],[Tên NCC]]="Đồng Lâm"),"Trạm","NCC")</f>
        <v>NCC</v>
      </c>
      <c r="N35" t="str">
        <f>IFERROR(_xlfn.XLOOKUP(DS_NCC_DTR[[#This Row],[ID NCC]],Table1614[NCC],Table1614[Kênh]),"B2C")</f>
        <v>B2C</v>
      </c>
    </row>
    <row r="36" spans="1:14" hidden="1" x14ac:dyDescent="0.35">
      <c r="A36" t="s">
        <v>2272</v>
      </c>
      <c r="B36" t="str">
        <f>_xlfn.XLOOKUP(DS_NCC_DTR[[#This Row],[ID NCC]],VMS1_[ID 18],VMS1_[Tên Accounts])</f>
        <v>Quang Chí Bảo</v>
      </c>
      <c r="C36" t="str">
        <f>DS_NCC_DTR[[#This Row],[ID NCC]]&amp;DS_NCC_DTR[[#This Row],[Trạm/DTR]]</f>
        <v>001J3000002HLtCIAWDTR</v>
      </c>
      <c r="D36" t="str">
        <f>_xlfn.XLOOKUP(DS_NCC_DTR[[#This Row],[ID NCC]],VMS1_[ID 18],VMS1_[Tỉnh/ Thành Phố Trung Ương])</f>
        <v>Đồng Nai</v>
      </c>
      <c r="E36" t="str">
        <f>_xlfn.XLOOKUP(DS_NCC_DTR[[#This Row],[Tỉnh cũ]],Table9[Tỉnh cũ],Table9[Tỉnh mới])</f>
        <v>Đồng Nai</v>
      </c>
      <c r="F36" t="str">
        <f>_xlfn.XLOOKUP(DS_NCC_DTR[[#This Row],[Tỉnh cũ]],Table9[Tỉnh cũ],Table9[Khu vực])</f>
        <v>TP. Hồ Chí Minh</v>
      </c>
      <c r="G36" t="str">
        <f>_xlfn.XLOOKUP(DS_NCC_DTR[[#This Row],[Tỉnh cũ]],Table9[Tỉnh cũ],Table9[Miền])</f>
        <v>TP.Hồ Chí Minh</v>
      </c>
      <c r="H36" t="str">
        <f>_xlfn.XLOOKUP(DS_NCC_DTR[[#This Row],[Tỉnh cũ]],Table9[Tỉnh cũ],Table9[Thị Trường])</f>
        <v>Phan Hiếu Lộc</v>
      </c>
      <c r="I36" t="str">
        <f>_xlfn.XLOOKUP(DS_NCC_DTR[[#This Row],[Tỉnh cũ]],Table9[Tỉnh cũ],Table9[Giám Sát])</f>
        <v>Đặng Nguyễn Hoàng Lộc</v>
      </c>
      <c r="K36" t="str">
        <f>IF(DS_NCC_DTR[[#This Row],[Kênh]]="B2C",_xlfn.XLOOKUP(DS_NCC_DTR[[#This Row],[Tỉnh cũ]],Table9[Tỉnh cũ],Table9[Admin Miền]),"Trần Dương Quang Ngọc Linh")</f>
        <v>Nguyễn Hoàng Thúy</v>
      </c>
      <c r="L36" t="str">
        <f t="shared" si="1"/>
        <v>DTR</v>
      </c>
      <c r="M36" t="str">
        <f>IF(OR(DS_NCC_DTR[[#This Row],[Tên NCC]]="Khánh Nga",DS_NCC_DTR[[#This Row],[Tên NCC]]="Đại Lộc",DS_NCC_DTR[[#This Row],[Tên NCC]]="Đồng Lâm"),"Trạm","NCC")</f>
        <v>NCC</v>
      </c>
      <c r="N36" t="str">
        <f>IFERROR(_xlfn.XLOOKUP(DS_NCC_DTR[[#This Row],[ID NCC]],Table1614[NCC],Table1614[Kênh]),"B2C")</f>
        <v>B2C</v>
      </c>
    </row>
    <row r="37" spans="1:14" hidden="1" x14ac:dyDescent="0.35">
      <c r="A37" t="s">
        <v>705</v>
      </c>
      <c r="B37" t="str">
        <f>_xlfn.XLOOKUP(DS_NCC_DTR[[#This Row],[ID NCC]],VMS1_[ID 18],VMS1_[Tên Accounts])</f>
        <v>Quang Anh BP</v>
      </c>
      <c r="C37" t="str">
        <f>DS_NCC_DTR[[#This Row],[ID NCC]]&amp;DS_NCC_DTR[[#This Row],[Trạm/DTR]]</f>
        <v>001J3000002HLZDIA4DTR</v>
      </c>
      <c r="D37" t="str">
        <f>_xlfn.XLOOKUP(DS_NCC_DTR[[#This Row],[ID NCC]],VMS1_[ID 18],VMS1_[Tỉnh/ Thành Phố Trung Ương])</f>
        <v>Bình Phước</v>
      </c>
      <c r="E37" t="str">
        <f>_xlfn.XLOOKUP(DS_NCC_DTR[[#This Row],[Tỉnh cũ]],Table9[Tỉnh cũ],Table9[Tỉnh mới])</f>
        <v>Đồng Nai</v>
      </c>
      <c r="F37" t="str">
        <f>_xlfn.XLOOKUP(DS_NCC_DTR[[#This Row],[Tỉnh cũ]],Table9[Tỉnh cũ],Table9[Khu vực])</f>
        <v>TP. Hồ Chí Minh</v>
      </c>
      <c r="G37" t="str">
        <f>_xlfn.XLOOKUP(DS_NCC_DTR[[#This Row],[Tỉnh cũ]],Table9[Tỉnh cũ],Table9[Miền])</f>
        <v>TP.Hồ Chí Minh</v>
      </c>
      <c r="H37" t="str">
        <f>_xlfn.XLOOKUP(DS_NCC_DTR[[#This Row],[Tỉnh cũ]],Table9[Tỉnh cũ],Table9[Thị Trường])</f>
        <v>Phan Hiếu Lộc</v>
      </c>
      <c r="I37" t="str">
        <f>_xlfn.XLOOKUP(DS_NCC_DTR[[#This Row],[Tỉnh cũ]],Table9[Tỉnh cũ],Table9[Giám Sát])</f>
        <v>Đặng Nguyễn Hoàng Lộc</v>
      </c>
      <c r="K37" t="str">
        <f>IF(DS_NCC_DTR[[#This Row],[Kênh]]="B2C",_xlfn.XLOOKUP(DS_NCC_DTR[[#This Row],[Tỉnh cũ]],Table9[Tỉnh cũ],Table9[Admin Miền]),"Trần Dương Quang Ngọc Linh")</f>
        <v>Nguyễn Hoàng Thúy</v>
      </c>
      <c r="L37" t="str">
        <f t="shared" si="1"/>
        <v>DTR</v>
      </c>
      <c r="M37" t="str">
        <f>IF(OR(DS_NCC_DTR[[#This Row],[Tên NCC]]="Khánh Nga",DS_NCC_DTR[[#This Row],[Tên NCC]]="Đại Lộc",DS_NCC_DTR[[#This Row],[Tên NCC]]="Đồng Lâm"),"Trạm","NCC")</f>
        <v>NCC</v>
      </c>
      <c r="N37" t="str">
        <f>IFERROR(_xlfn.XLOOKUP(DS_NCC_DTR[[#This Row],[ID NCC]],Table1614[NCC],Table1614[Kênh]),"B2C")</f>
        <v>B2C</v>
      </c>
    </row>
    <row r="38" spans="1:14" hidden="1" x14ac:dyDescent="0.35">
      <c r="A38" t="s">
        <v>859</v>
      </c>
      <c r="B38" t="str">
        <f>_xlfn.XLOOKUP(DS_NCC_DTR[[#This Row],[ID NCC]],VMS1_[ID 18],VMS1_[Tên Accounts])</f>
        <v>Nguyên Thành (Hữu Phát cũ) - Ql1</v>
      </c>
      <c r="C38" t="str">
        <f>DS_NCC_DTR[[#This Row],[ID NCC]]&amp;DS_NCC_DTR[[#This Row],[Trạm/DTR]]</f>
        <v>001J3000002HLtEIAWDTR</v>
      </c>
      <c r="D38" t="str">
        <f>_xlfn.XLOOKUP(DS_NCC_DTR[[#This Row],[ID NCC]],VMS1_[ID 18],VMS1_[Tỉnh/ Thành Phố Trung Ương])</f>
        <v>TP. Hồ Chí Minh</v>
      </c>
      <c r="E38" t="str">
        <f>_xlfn.XLOOKUP(DS_NCC_DTR[[#This Row],[Tỉnh cũ]],Table9[Tỉnh cũ],Table9[Tỉnh mới])</f>
        <v>TP. Hồ Chí Minh</v>
      </c>
      <c r="F38" t="str">
        <f>_xlfn.XLOOKUP(DS_NCC_DTR[[#This Row],[Tỉnh cũ]],Table9[Tỉnh cũ],Table9[Khu vực])</f>
        <v>TP. Hồ Chí Minh</v>
      </c>
      <c r="G38" t="str">
        <f>_xlfn.XLOOKUP(DS_NCC_DTR[[#This Row],[Tỉnh cũ]],Table9[Tỉnh cũ],Table9[Miền])</f>
        <v>TP.Hồ Chí Minh</v>
      </c>
      <c r="H38" t="str">
        <f>_xlfn.XLOOKUP(DS_NCC_DTR[[#This Row],[Tỉnh cũ]],Table9[Tỉnh cũ],Table9[Thị Trường])</f>
        <v>Bùi Vũ Thanh Huy</v>
      </c>
      <c r="I38" t="str">
        <f>_xlfn.XLOOKUP(DS_NCC_DTR[[#This Row],[Tỉnh cũ]],Table9[Tỉnh cũ],Table9[Giám Sát])</f>
        <v>Đặng Nguyễn Hoàng Lộc</v>
      </c>
      <c r="K38" t="str">
        <f>IF(DS_NCC_DTR[[#This Row],[Kênh]]="B2C",_xlfn.XLOOKUP(DS_NCC_DTR[[#This Row],[Tỉnh cũ]],Table9[Tỉnh cũ],Table9[Admin Miền]),"Trần Dương Quang Ngọc Linh")</f>
        <v>Nguyễn Hoàng Thúy</v>
      </c>
      <c r="L38" t="str">
        <f t="shared" si="1"/>
        <v>DTR</v>
      </c>
      <c r="M38" t="str">
        <f>IF(OR(DS_NCC_DTR[[#This Row],[Tên NCC]]="Khánh Nga",DS_NCC_DTR[[#This Row],[Tên NCC]]="Đại Lộc",DS_NCC_DTR[[#This Row],[Tên NCC]]="Đồng Lâm"),"Trạm","NCC")</f>
        <v>NCC</v>
      </c>
      <c r="N38" t="str">
        <f>IFERROR(_xlfn.XLOOKUP(DS_NCC_DTR[[#This Row],[ID NCC]],Table1614[NCC],Table1614[Kênh]),"B2C")</f>
        <v>B2C</v>
      </c>
    </row>
    <row r="39" spans="1:14" hidden="1" x14ac:dyDescent="0.35">
      <c r="A39" t="s">
        <v>2811</v>
      </c>
      <c r="B39" t="str">
        <f>_xlfn.XLOOKUP(DS_NCC_DTR[[#This Row],[ID NCC]],VMS1_[ID 18],VMS1_[Tên Accounts])</f>
        <v>Hoàng Phát</v>
      </c>
      <c r="C39" t="str">
        <f>DS_NCC_DTR[[#This Row],[ID NCC]]&amp;DS_NCC_DTR[[#This Row],[Trạm/DTR]]</f>
        <v>001J3000002HM5GIAWDTR</v>
      </c>
      <c r="D39" t="str">
        <f>_xlfn.XLOOKUP(DS_NCC_DTR[[#This Row],[ID NCC]],VMS1_[ID 18],VMS1_[Tỉnh/ Thành Phố Trung Ương])</f>
        <v>Đắk Lắk</v>
      </c>
      <c r="E39" t="str">
        <f>_xlfn.XLOOKUP(DS_NCC_DTR[[#This Row],[Tỉnh cũ]],Table9[Tỉnh cũ],Table9[Tỉnh mới])</f>
        <v>Đắk Lắk</v>
      </c>
      <c r="F39" t="str">
        <f>_xlfn.XLOOKUP(DS_NCC_DTR[[#This Row],[Tỉnh cũ]],Table9[Tỉnh cũ],Table9[Khu vực])</f>
        <v>Tây Nguyên</v>
      </c>
      <c r="G39" t="str">
        <f>_xlfn.XLOOKUP(DS_NCC_DTR[[#This Row],[Tỉnh cũ]],Table9[Tỉnh cũ],Table9[Miền])</f>
        <v>Tây Nguyên</v>
      </c>
      <c r="H39" t="str">
        <f>_xlfn.XLOOKUP(DS_NCC_DTR[[#This Row],[Tỉnh cũ]],Table9[Tỉnh cũ],Table9[Thị Trường])</f>
        <v>Nguyễn Thị Hạnh Dung</v>
      </c>
      <c r="I39" t="str">
        <f>_xlfn.XLOOKUP(DS_NCC_DTR[[#This Row],[Tỉnh cũ]],Table9[Tỉnh cũ],Table9[Giám Sát])</f>
        <v>Trần Xuân Kiên</v>
      </c>
      <c r="K39" t="str">
        <f>IF(DS_NCC_DTR[[#This Row],[Kênh]]="B2C",_xlfn.XLOOKUP(DS_NCC_DTR[[#This Row],[Tỉnh cũ]],Table9[Tỉnh cũ],Table9[Admin Miền]),"Trần Dương Quang Ngọc Linh")</f>
        <v>Nguyễn Hoàng Thúy KN</v>
      </c>
      <c r="L39" t="str">
        <f t="shared" si="1"/>
        <v>DTR</v>
      </c>
      <c r="M39" t="str">
        <f>IF(OR(DS_NCC_DTR[[#This Row],[Tên NCC]]="Khánh Nga",DS_NCC_DTR[[#This Row],[Tên NCC]]="Đại Lộc",DS_NCC_DTR[[#This Row],[Tên NCC]]="Đồng Lâm"),"Trạm","NCC")</f>
        <v>NCC</v>
      </c>
      <c r="N39" t="str">
        <f>IFERROR(_xlfn.XLOOKUP(DS_NCC_DTR[[#This Row],[ID NCC]],Table1614[NCC],Table1614[Kênh]),"B2C")</f>
        <v>B2C</v>
      </c>
    </row>
    <row r="40" spans="1:14" hidden="1" x14ac:dyDescent="0.35">
      <c r="A40" t="s">
        <v>2806</v>
      </c>
      <c r="B40" t="str">
        <f>_xlfn.XLOOKUP(DS_NCC_DTR[[#This Row],[ID NCC]],VMS1_[ID 18],VMS1_[Tên Accounts])</f>
        <v>Trường An</v>
      </c>
      <c r="C40" t="str">
        <f>DS_NCC_DTR[[#This Row],[ID NCC]]&amp;DS_NCC_DTR[[#This Row],[Trạm/DTR]]</f>
        <v>001J3000002HLnHIAWDTR</v>
      </c>
      <c r="D40" t="str">
        <f>_xlfn.XLOOKUP(DS_NCC_DTR[[#This Row],[ID NCC]],VMS1_[ID 18],VMS1_[Tỉnh/ Thành Phố Trung Ương])</f>
        <v>Long An</v>
      </c>
      <c r="E40" t="str">
        <f>_xlfn.XLOOKUP(DS_NCC_DTR[[#This Row],[Tỉnh cũ]],Table9[Tỉnh cũ],Table9[Tỉnh mới])</f>
        <v>Tây Ninh</v>
      </c>
      <c r="F40" t="str">
        <f>_xlfn.XLOOKUP(DS_NCC_DTR[[#This Row],[Tỉnh cũ]],Table9[Tỉnh cũ],Table9[Khu vực])</f>
        <v>Miền Tây 1</v>
      </c>
      <c r="G40" t="str">
        <f>_xlfn.XLOOKUP(DS_NCC_DTR[[#This Row],[Tỉnh cũ]],Table9[Tỉnh cũ],Table9[Miền])</f>
        <v>Miền Tây</v>
      </c>
      <c r="H40" t="str">
        <f>_xlfn.XLOOKUP(DS_NCC_DTR[[#This Row],[Tỉnh cũ]],Table9[Tỉnh cũ],Table9[Thị Trường])</f>
        <v>Nguyễn Duy Tân</v>
      </c>
      <c r="I40" t="str">
        <f>_xlfn.XLOOKUP(DS_NCC_DTR[[#This Row],[Tỉnh cũ]],Table9[Tỉnh cũ],Table9[Giám Sát])</f>
        <v>Nguyễn Thành Dân</v>
      </c>
      <c r="K40" t="str">
        <f>IF(DS_NCC_DTR[[#This Row],[Kênh]]="B2C",_xlfn.XLOOKUP(DS_NCC_DTR[[#This Row],[Tỉnh cũ]],Table9[Tỉnh cũ],Table9[Admin Miền]),"Trần Dương Quang Ngọc Linh")</f>
        <v>Phạm Thị Thúy Duy</v>
      </c>
      <c r="L40" t="str">
        <f t="shared" si="1"/>
        <v>DTR</v>
      </c>
      <c r="M40" t="str">
        <f>IF(OR(DS_NCC_DTR[[#This Row],[Tên NCC]]="Khánh Nga",DS_NCC_DTR[[#This Row],[Tên NCC]]="Đại Lộc",DS_NCC_DTR[[#This Row],[Tên NCC]]="Đồng Lâm"),"Trạm","NCC")</f>
        <v>NCC</v>
      </c>
      <c r="N40" t="str">
        <f>IFERROR(_xlfn.XLOOKUP(DS_NCC_DTR[[#This Row],[ID NCC]],Table1614[NCC],Table1614[Kênh]),"B2C")</f>
        <v>B2C</v>
      </c>
    </row>
    <row r="41" spans="1:14" hidden="1" x14ac:dyDescent="0.35">
      <c r="A41" t="s">
        <v>2802</v>
      </c>
      <c r="B41" t="str">
        <f>_xlfn.XLOOKUP(DS_NCC_DTR[[#This Row],[ID NCC]],VMS1_[ID 18],VMS1_[Tên Accounts])</f>
        <v>Jp Plastic</v>
      </c>
      <c r="C41" t="str">
        <f>DS_NCC_DTR[[#This Row],[ID NCC]]&amp;DS_NCC_DTR[[#This Row],[Trạm/DTR]]</f>
        <v>001J3000002HLalIAGDTR</v>
      </c>
      <c r="D41" t="str">
        <f>_xlfn.XLOOKUP(DS_NCC_DTR[[#This Row],[ID NCC]],VMS1_[ID 18],VMS1_[Tỉnh/ Thành Phố Trung Ương])</f>
        <v>Đồng Nai</v>
      </c>
      <c r="E41" t="str">
        <f>_xlfn.XLOOKUP(DS_NCC_DTR[[#This Row],[Tỉnh cũ]],Table9[Tỉnh cũ],Table9[Tỉnh mới])</f>
        <v>Đồng Nai</v>
      </c>
      <c r="F41" t="str">
        <f>_xlfn.XLOOKUP(DS_NCC_DTR[[#This Row],[Tỉnh cũ]],Table9[Tỉnh cũ],Table9[Khu vực])</f>
        <v>TP. Hồ Chí Minh</v>
      </c>
      <c r="G41" t="str">
        <f>_xlfn.XLOOKUP(DS_NCC_DTR[[#This Row],[Tỉnh cũ]],Table9[Tỉnh cũ],Table9[Miền])</f>
        <v>TP.Hồ Chí Minh</v>
      </c>
      <c r="H41" t="str">
        <f>_xlfn.XLOOKUP(DS_NCC_DTR[[#This Row],[Tỉnh cũ]],Table9[Tỉnh cũ],Table9[Thị Trường])</f>
        <v>Phan Hiếu Lộc</v>
      </c>
      <c r="I41" t="str">
        <f>_xlfn.XLOOKUP(DS_NCC_DTR[[#This Row],[Tỉnh cũ]],Table9[Tỉnh cũ],Table9[Giám Sát])</f>
        <v>Đặng Nguyễn Hoàng Lộc</v>
      </c>
      <c r="K41" t="str">
        <f>IF(DS_NCC_DTR[[#This Row],[Kênh]]="B2C",_xlfn.XLOOKUP(DS_NCC_DTR[[#This Row],[Tỉnh cũ]],Table9[Tỉnh cũ],Table9[Admin Miền]),"Trần Dương Quang Ngọc Linh")</f>
        <v>Nguyễn Hoàng Thúy</v>
      </c>
      <c r="L41" t="str">
        <f t="shared" si="1"/>
        <v>DTR</v>
      </c>
      <c r="M41" t="str">
        <f>IF(OR(DS_NCC_DTR[[#This Row],[Tên NCC]]="Khánh Nga",DS_NCC_DTR[[#This Row],[Tên NCC]]="Đại Lộc",DS_NCC_DTR[[#This Row],[Tên NCC]]="Đồng Lâm"),"Trạm","NCC")</f>
        <v>NCC</v>
      </c>
      <c r="N41" t="str">
        <f>IFERROR(_xlfn.XLOOKUP(DS_NCC_DTR[[#This Row],[ID NCC]],Table1614[NCC],Table1614[Kênh]),"B2C")</f>
        <v>B2C</v>
      </c>
    </row>
    <row r="42" spans="1:14" hidden="1" x14ac:dyDescent="0.35">
      <c r="A42" t="s">
        <v>861</v>
      </c>
      <c r="B42" t="str">
        <f>_xlfn.XLOOKUP(DS_NCC_DTR[[#This Row],[ID NCC]],VMS1_[ID 18],VMS1_[Tên Accounts])</f>
        <v>Tấn Phát</v>
      </c>
      <c r="C42" t="str">
        <f>DS_NCC_DTR[[#This Row],[ID NCC]]&amp;DS_NCC_DTR[[#This Row],[Trạm/DTR]]</f>
        <v>001J3000002HLsVIAWDTR</v>
      </c>
      <c r="D42" t="str">
        <f>_xlfn.XLOOKUP(DS_NCC_DTR[[#This Row],[ID NCC]],VMS1_[ID 18],VMS1_[Tỉnh/ Thành Phố Trung Ương])</f>
        <v>TP. Hồ Chí Minh</v>
      </c>
      <c r="E42" t="str">
        <f>_xlfn.XLOOKUP(DS_NCC_DTR[[#This Row],[Tỉnh cũ]],Table9[Tỉnh cũ],Table9[Tỉnh mới])</f>
        <v>TP. Hồ Chí Minh</v>
      </c>
      <c r="F42" t="str">
        <f>_xlfn.XLOOKUP(DS_NCC_DTR[[#This Row],[Tỉnh cũ]],Table9[Tỉnh cũ],Table9[Khu vực])</f>
        <v>TP. Hồ Chí Minh</v>
      </c>
      <c r="G42" t="str">
        <f>_xlfn.XLOOKUP(DS_NCC_DTR[[#This Row],[Tỉnh cũ]],Table9[Tỉnh cũ],Table9[Miền])</f>
        <v>TP.Hồ Chí Minh</v>
      </c>
      <c r="H42" t="str">
        <f>_xlfn.XLOOKUP(DS_NCC_DTR[[#This Row],[Tỉnh cũ]],Table9[Tỉnh cũ],Table9[Thị Trường])</f>
        <v>Bùi Vũ Thanh Huy</v>
      </c>
      <c r="I42" t="str">
        <f>_xlfn.XLOOKUP(DS_NCC_DTR[[#This Row],[Tỉnh cũ]],Table9[Tỉnh cũ],Table9[Giám Sát])</f>
        <v>Đặng Nguyễn Hoàng Lộc</v>
      </c>
      <c r="K42" t="str">
        <f>IF(DS_NCC_DTR[[#This Row],[Kênh]]="B2C",_xlfn.XLOOKUP(DS_NCC_DTR[[#This Row],[Tỉnh cũ]],Table9[Tỉnh cũ],Table9[Admin Miền]),"Trần Dương Quang Ngọc Linh")</f>
        <v>Nguyễn Hoàng Thúy</v>
      </c>
      <c r="L42" t="str">
        <f t="shared" si="1"/>
        <v>DTR</v>
      </c>
      <c r="M42" t="str">
        <f>IF(OR(DS_NCC_DTR[[#This Row],[Tên NCC]]="Khánh Nga",DS_NCC_DTR[[#This Row],[Tên NCC]]="Đại Lộc",DS_NCC_DTR[[#This Row],[Tên NCC]]="Đồng Lâm"),"Trạm","NCC")</f>
        <v>NCC</v>
      </c>
      <c r="N42" t="str">
        <f>IFERROR(_xlfn.XLOOKUP(DS_NCC_DTR[[#This Row],[ID NCC]],Table1614[NCC],Table1614[Kênh]),"B2C")</f>
        <v>B2C</v>
      </c>
    </row>
    <row r="43" spans="1:14" hidden="1" x14ac:dyDescent="0.35">
      <c r="A43" t="s">
        <v>2958</v>
      </c>
      <c r="B43" t="str">
        <f>_xlfn.XLOOKUP(DS_NCC_DTR[[#This Row],[ID NCC]],VMS1_[ID 18],VMS1_[Tên Accounts])</f>
        <v>Cty Tnhh Gia Công Hòa Quyết - Mbh</v>
      </c>
      <c r="C43" t="str">
        <f>DS_NCC_DTR[[#This Row],[ID NCC]]&amp;DS_NCC_DTR[[#This Row],[Trạm/DTR]]</f>
        <v>001J3000002HLtFIAWDTR</v>
      </c>
      <c r="D43" t="str">
        <f>_xlfn.XLOOKUP(DS_NCC_DTR[[#This Row],[ID NCC]],VMS1_[ID 18],VMS1_[Tỉnh/ Thành Phố Trung Ương])</f>
        <v>TP. Hồ Chí Minh</v>
      </c>
      <c r="E43" t="str">
        <f>_xlfn.XLOOKUP(DS_NCC_DTR[[#This Row],[Tỉnh cũ]],Table9[Tỉnh cũ],Table9[Tỉnh mới])</f>
        <v>TP. Hồ Chí Minh</v>
      </c>
      <c r="F43" t="str">
        <f>_xlfn.XLOOKUP(DS_NCC_DTR[[#This Row],[Tỉnh cũ]],Table9[Tỉnh cũ],Table9[Khu vực])</f>
        <v>TP. Hồ Chí Minh</v>
      </c>
      <c r="G43" t="str">
        <f>_xlfn.XLOOKUP(DS_NCC_DTR[[#This Row],[Tỉnh cũ]],Table9[Tỉnh cũ],Table9[Miền])</f>
        <v>TP.Hồ Chí Minh</v>
      </c>
      <c r="H43" t="str">
        <f>_xlfn.XLOOKUP(DS_NCC_DTR[[#This Row],[Tỉnh cũ]],Table9[Tỉnh cũ],Table9[Thị Trường])</f>
        <v>Bùi Vũ Thanh Huy</v>
      </c>
      <c r="I43" t="str">
        <f>_xlfn.XLOOKUP(DS_NCC_DTR[[#This Row],[Tỉnh cũ]],Table9[Tỉnh cũ],Table9[Giám Sát])</f>
        <v>Đặng Nguyễn Hoàng Lộc</v>
      </c>
      <c r="K43" t="str">
        <f>IF(DS_NCC_DTR[[#This Row],[Kênh]]="B2C",_xlfn.XLOOKUP(DS_NCC_DTR[[#This Row],[Tỉnh cũ]],Table9[Tỉnh cũ],Table9[Admin Miền]),"Trần Dương Quang Ngọc Linh")</f>
        <v>Nguyễn Hoàng Thúy</v>
      </c>
      <c r="L43" t="str">
        <f t="shared" si="1"/>
        <v>DTR</v>
      </c>
      <c r="M43" t="str">
        <f>IF(OR(DS_NCC_DTR[[#This Row],[Tên NCC]]="Khánh Nga",DS_NCC_DTR[[#This Row],[Tên NCC]]="Đại Lộc",DS_NCC_DTR[[#This Row],[Tên NCC]]="Đồng Lâm"),"Trạm","NCC")</f>
        <v>NCC</v>
      </c>
      <c r="N43" t="str">
        <f>IFERROR(_xlfn.XLOOKUP(DS_NCC_DTR[[#This Row],[ID NCC]],Table1614[NCC],Table1614[Kênh]),"B2C")</f>
        <v>B2C</v>
      </c>
    </row>
    <row r="44" spans="1:14" hidden="1" x14ac:dyDescent="0.35">
      <c r="A44" t="s">
        <v>758</v>
      </c>
      <c r="B44" t="str">
        <f>_xlfn.XLOOKUP(DS_NCC_DTR[[#This Row],[ID NCC]],VMS1_[ID 18],VMS1_[Tên Accounts])</f>
        <v>Nguyễn Văn Sang</v>
      </c>
      <c r="C44" t="str">
        <f>DS_NCC_DTR[[#This Row],[ID NCC]]&amp;DS_NCC_DTR[[#This Row],[Trạm/DTR]]</f>
        <v>001J3000002HM02IAGDTR</v>
      </c>
      <c r="D44" t="str">
        <f>_xlfn.XLOOKUP(DS_NCC_DTR[[#This Row],[ID NCC]],VMS1_[ID 18],VMS1_[Tỉnh/ Thành Phố Trung Ương])</f>
        <v>Đồng Tháp</v>
      </c>
      <c r="E44" t="str">
        <f>_xlfn.XLOOKUP(DS_NCC_DTR[[#This Row],[Tỉnh cũ]],Table9[Tỉnh cũ],Table9[Tỉnh mới])</f>
        <v>Đồng Tháp</v>
      </c>
      <c r="F44" t="str">
        <f>_xlfn.XLOOKUP(DS_NCC_DTR[[#This Row],[Tỉnh cũ]],Table9[Tỉnh cũ],Table9[Khu vực])</f>
        <v>Miền Tây 1</v>
      </c>
      <c r="G44" t="str">
        <f>_xlfn.XLOOKUP(DS_NCC_DTR[[#This Row],[Tỉnh cũ]],Table9[Tỉnh cũ],Table9[Miền])</f>
        <v>Miền Tây</v>
      </c>
      <c r="H44" t="str">
        <f>_xlfn.XLOOKUP(DS_NCC_DTR[[#This Row],[Tỉnh cũ]],Table9[Tỉnh cũ],Table9[Thị Trường])</f>
        <v>Lâm Đỗ Anh Hào</v>
      </c>
      <c r="I44" t="str">
        <f>_xlfn.XLOOKUP(DS_NCC_DTR[[#This Row],[Tỉnh cũ]],Table9[Tỉnh cũ],Table9[Giám Sát])</f>
        <v>Nguyễn Thành Dân</v>
      </c>
      <c r="K44" t="str">
        <f>IF(DS_NCC_DTR[[#This Row],[Kênh]]="B2C",_xlfn.XLOOKUP(DS_NCC_DTR[[#This Row],[Tỉnh cũ]],Table9[Tỉnh cũ],Table9[Admin Miền]),"Trần Dương Quang Ngọc Linh")</f>
        <v>Phạm Thị Thúy Duy</v>
      </c>
      <c r="L44" t="str">
        <f t="shared" si="1"/>
        <v>DTR</v>
      </c>
      <c r="M44" t="str">
        <f>IF(OR(DS_NCC_DTR[[#This Row],[Tên NCC]]="Khánh Nga",DS_NCC_DTR[[#This Row],[Tên NCC]]="Đại Lộc",DS_NCC_DTR[[#This Row],[Tên NCC]]="Đồng Lâm"),"Trạm","NCC")</f>
        <v>NCC</v>
      </c>
      <c r="N44" t="str">
        <f>IFERROR(_xlfn.XLOOKUP(DS_NCC_DTR[[#This Row],[ID NCC]],Table1614[NCC],Table1614[Kênh]),"B2C")</f>
        <v>B2C</v>
      </c>
    </row>
    <row r="45" spans="1:14" hidden="1" x14ac:dyDescent="0.35">
      <c r="A45" t="s">
        <v>2959</v>
      </c>
      <c r="B45" t="str">
        <f>_xlfn.XLOOKUP(DS_NCC_DTR[[#This Row],[ID NCC]],VMS1_[ID 18],VMS1_[Tên Accounts])</f>
        <v>Lê Thị Phượng</v>
      </c>
      <c r="C45" t="str">
        <f>DS_NCC_DTR[[#This Row],[ID NCC]]&amp;DS_NCC_DTR[[#This Row],[Trạm/DTR]]</f>
        <v>001J3000002HLtIIAWDTR</v>
      </c>
      <c r="D45" t="str">
        <f>_xlfn.XLOOKUP(DS_NCC_DTR[[#This Row],[ID NCC]],VMS1_[ID 18],VMS1_[Tỉnh/ Thành Phố Trung Ương])</f>
        <v>TP. Hồ Chí Minh</v>
      </c>
      <c r="E45" t="str">
        <f>_xlfn.XLOOKUP(DS_NCC_DTR[[#This Row],[Tỉnh cũ]],Table9[Tỉnh cũ],Table9[Tỉnh mới])</f>
        <v>TP. Hồ Chí Minh</v>
      </c>
      <c r="F45" t="str">
        <f>_xlfn.XLOOKUP(DS_NCC_DTR[[#This Row],[Tỉnh cũ]],Table9[Tỉnh cũ],Table9[Khu vực])</f>
        <v>TP. Hồ Chí Minh</v>
      </c>
      <c r="G45" t="str">
        <f>_xlfn.XLOOKUP(DS_NCC_DTR[[#This Row],[Tỉnh cũ]],Table9[Tỉnh cũ],Table9[Miền])</f>
        <v>TP.Hồ Chí Minh</v>
      </c>
      <c r="H45" t="str">
        <f>_xlfn.XLOOKUP(DS_NCC_DTR[[#This Row],[Tỉnh cũ]],Table9[Tỉnh cũ],Table9[Thị Trường])</f>
        <v>Bùi Vũ Thanh Huy</v>
      </c>
      <c r="I45" t="str">
        <f>_xlfn.XLOOKUP(DS_NCC_DTR[[#This Row],[Tỉnh cũ]],Table9[Tỉnh cũ],Table9[Giám Sát])</f>
        <v>Đặng Nguyễn Hoàng Lộc</v>
      </c>
      <c r="K45" t="str">
        <f>IF(DS_NCC_DTR[[#This Row],[Kênh]]="B2C",_xlfn.XLOOKUP(DS_NCC_DTR[[#This Row],[Tỉnh cũ]],Table9[Tỉnh cũ],Table9[Admin Miền]),"Trần Dương Quang Ngọc Linh")</f>
        <v>Nguyễn Hoàng Thúy</v>
      </c>
      <c r="L45" t="str">
        <f t="shared" si="1"/>
        <v>DTR</v>
      </c>
      <c r="M45" t="str">
        <f>IF(OR(DS_NCC_DTR[[#This Row],[Tên NCC]]="Khánh Nga",DS_NCC_DTR[[#This Row],[Tên NCC]]="Đại Lộc",DS_NCC_DTR[[#This Row],[Tên NCC]]="Đồng Lâm"),"Trạm","NCC")</f>
        <v>NCC</v>
      </c>
      <c r="N45" t="str">
        <f>IFERROR(_xlfn.XLOOKUP(DS_NCC_DTR[[#This Row],[ID NCC]],Table1614[NCC],Table1614[Kênh]),"B2C")</f>
        <v>B2C</v>
      </c>
    </row>
    <row r="46" spans="1:14" hidden="1" x14ac:dyDescent="0.35">
      <c r="A46" t="s">
        <v>2960</v>
      </c>
      <c r="B46" t="str">
        <f>_xlfn.XLOOKUP(DS_NCC_DTR[[#This Row],[ID NCC]],VMS1_[ID 18],VMS1_[Tên Accounts])</f>
        <v>Lê Trọng Mạnh</v>
      </c>
      <c r="C46" t="str">
        <f>DS_NCC_DTR[[#This Row],[ID NCC]]&amp;DS_NCC_DTR[[#This Row],[Trạm/DTR]]</f>
        <v>001J3000002HLt4IAGDTR</v>
      </c>
      <c r="D46" t="str">
        <f>_xlfn.XLOOKUP(DS_NCC_DTR[[#This Row],[ID NCC]],VMS1_[ID 18],VMS1_[Tỉnh/ Thành Phố Trung Ương])</f>
        <v>TP. Hồ Chí Minh</v>
      </c>
      <c r="E46" t="str">
        <f>_xlfn.XLOOKUP(DS_NCC_DTR[[#This Row],[Tỉnh cũ]],Table9[Tỉnh cũ],Table9[Tỉnh mới])</f>
        <v>TP. Hồ Chí Minh</v>
      </c>
      <c r="F46" t="str">
        <f>_xlfn.XLOOKUP(DS_NCC_DTR[[#This Row],[Tỉnh cũ]],Table9[Tỉnh cũ],Table9[Khu vực])</f>
        <v>TP. Hồ Chí Minh</v>
      </c>
      <c r="G46" t="str">
        <f>_xlfn.XLOOKUP(DS_NCC_DTR[[#This Row],[Tỉnh cũ]],Table9[Tỉnh cũ],Table9[Miền])</f>
        <v>TP.Hồ Chí Minh</v>
      </c>
      <c r="H46" t="str">
        <f>_xlfn.XLOOKUP(DS_NCC_DTR[[#This Row],[Tỉnh cũ]],Table9[Tỉnh cũ],Table9[Thị Trường])</f>
        <v>Bùi Vũ Thanh Huy</v>
      </c>
      <c r="I46" t="str">
        <f>_xlfn.XLOOKUP(DS_NCC_DTR[[#This Row],[Tỉnh cũ]],Table9[Tỉnh cũ],Table9[Giám Sát])</f>
        <v>Đặng Nguyễn Hoàng Lộc</v>
      </c>
      <c r="K46" t="str">
        <f>IF(DS_NCC_DTR[[#This Row],[Kênh]]="B2C",_xlfn.XLOOKUP(DS_NCC_DTR[[#This Row],[Tỉnh cũ]],Table9[Tỉnh cũ],Table9[Admin Miền]),"Trần Dương Quang Ngọc Linh")</f>
        <v>Nguyễn Hoàng Thúy</v>
      </c>
      <c r="L46" t="str">
        <f t="shared" si="1"/>
        <v>DTR</v>
      </c>
      <c r="M46" t="str">
        <f>IF(OR(DS_NCC_DTR[[#This Row],[Tên NCC]]="Khánh Nga",DS_NCC_DTR[[#This Row],[Tên NCC]]="Đại Lộc",DS_NCC_DTR[[#This Row],[Tên NCC]]="Đồng Lâm"),"Trạm","NCC")</f>
        <v>NCC</v>
      </c>
      <c r="N46" t="str">
        <f>IFERROR(_xlfn.XLOOKUP(DS_NCC_DTR[[#This Row],[ID NCC]],Table1614[NCC],Table1614[Kênh]),"B2C")</f>
        <v>B2C</v>
      </c>
    </row>
    <row r="47" spans="1:14" hidden="1" x14ac:dyDescent="0.35">
      <c r="A47" t="s">
        <v>2961</v>
      </c>
      <c r="B47" t="str">
        <f>_xlfn.XLOOKUP(DS_NCC_DTR[[#This Row],[ID NCC]],VMS1_[ID 18],VMS1_[Tên Accounts])</f>
        <v>Lê Phú Bình</v>
      </c>
      <c r="C47" t="str">
        <f>DS_NCC_DTR[[#This Row],[ID NCC]]&amp;DS_NCC_DTR[[#This Row],[Trạm/DTR]]</f>
        <v>001J300000AqLsmIAFDTR</v>
      </c>
      <c r="D47" t="str">
        <f>_xlfn.XLOOKUP(DS_NCC_DTR[[#This Row],[ID NCC]],VMS1_[ID 18],VMS1_[Tỉnh/ Thành Phố Trung Ương])</f>
        <v>Bình Thuận</v>
      </c>
      <c r="E47" t="str">
        <f>_xlfn.XLOOKUP(DS_NCC_DTR[[#This Row],[Tỉnh cũ]],Table9[Tỉnh cũ],Table9[Tỉnh mới])</f>
        <v>Lâm Đồng</v>
      </c>
      <c r="F47" t="str">
        <f>_xlfn.XLOOKUP(DS_NCC_DTR[[#This Row],[Tỉnh cũ]],Table9[Tỉnh cũ],Table9[Khu vực])</f>
        <v>Tây Nguyên</v>
      </c>
      <c r="G47" t="str">
        <f>_xlfn.XLOOKUP(DS_NCC_DTR[[#This Row],[Tỉnh cũ]],Table9[Tỉnh cũ],Table9[Miền])</f>
        <v>Tây Nguyên</v>
      </c>
      <c r="H47" t="str">
        <f>_xlfn.XLOOKUP(DS_NCC_DTR[[#This Row],[Tỉnh cũ]],Table9[Tỉnh cũ],Table9[Thị Trường])</f>
        <v>Trần Xuân Kiên</v>
      </c>
      <c r="I47" t="str">
        <f>_xlfn.XLOOKUP(DS_NCC_DTR[[#This Row],[Tỉnh cũ]],Table9[Tỉnh cũ],Table9[Giám Sát])</f>
        <v>Trần Xuân Kiên</v>
      </c>
      <c r="K47" t="str">
        <f>IF(DS_NCC_DTR[[#This Row],[Kênh]]="B2C",_xlfn.XLOOKUP(DS_NCC_DTR[[#This Row],[Tỉnh cũ]],Table9[Tỉnh cũ],Table9[Admin Miền]),"Trần Dương Quang Ngọc Linh")</f>
        <v>Nguyễn Hoàng Thúy KN</v>
      </c>
      <c r="L47" t="str">
        <f t="shared" si="1"/>
        <v>DTR</v>
      </c>
      <c r="M47" t="str">
        <f>IF(OR(DS_NCC_DTR[[#This Row],[Tên NCC]]="Khánh Nga",DS_NCC_DTR[[#This Row],[Tên NCC]]="Đại Lộc",DS_NCC_DTR[[#This Row],[Tên NCC]]="Đồng Lâm"),"Trạm","NCC")</f>
        <v>NCC</v>
      </c>
      <c r="N47" t="str">
        <f>IFERROR(_xlfn.XLOOKUP(DS_NCC_DTR[[#This Row],[ID NCC]],Table1614[NCC],Table1614[Kênh]),"B2C")</f>
        <v>B2C</v>
      </c>
    </row>
    <row r="48" spans="1:14" hidden="1" x14ac:dyDescent="0.35">
      <c r="A48" t="s">
        <v>2962</v>
      </c>
      <c r="B48" t="str">
        <f>_xlfn.XLOOKUP(DS_NCC_DTR[[#This Row],[ID NCC]],VMS1_[ID 18],VMS1_[Tên Accounts])</f>
        <v>Lê Bá Viên</v>
      </c>
      <c r="C48" t="str">
        <f>DS_NCC_DTR[[#This Row],[ID NCC]]&amp;DS_NCC_DTR[[#This Row],[Trạm/DTR]]</f>
        <v>001J3000007XNZHIA4DTR</v>
      </c>
      <c r="D48" t="str">
        <f>_xlfn.XLOOKUP(DS_NCC_DTR[[#This Row],[ID NCC]],VMS1_[ID 18],VMS1_[Tỉnh/ Thành Phố Trung Ương])</f>
        <v>TP. Hồ Chí Minh</v>
      </c>
      <c r="E48" t="str">
        <f>_xlfn.XLOOKUP(DS_NCC_DTR[[#This Row],[Tỉnh cũ]],Table9[Tỉnh cũ],Table9[Tỉnh mới])</f>
        <v>TP. Hồ Chí Minh</v>
      </c>
      <c r="F48" t="str">
        <f>_xlfn.XLOOKUP(DS_NCC_DTR[[#This Row],[Tỉnh cũ]],Table9[Tỉnh cũ],Table9[Khu vực])</f>
        <v>TP. Hồ Chí Minh</v>
      </c>
      <c r="G48" t="str">
        <f>_xlfn.XLOOKUP(DS_NCC_DTR[[#This Row],[Tỉnh cũ]],Table9[Tỉnh cũ],Table9[Miền])</f>
        <v>TP.Hồ Chí Minh</v>
      </c>
      <c r="H48" t="str">
        <f>_xlfn.XLOOKUP(DS_NCC_DTR[[#This Row],[Tỉnh cũ]],Table9[Tỉnh cũ],Table9[Thị Trường])</f>
        <v>Bùi Vũ Thanh Huy</v>
      </c>
      <c r="I48" t="str">
        <f>_xlfn.XLOOKUP(DS_NCC_DTR[[#This Row],[Tỉnh cũ]],Table9[Tỉnh cũ],Table9[Giám Sát])</f>
        <v>Đặng Nguyễn Hoàng Lộc</v>
      </c>
      <c r="K48" t="str">
        <f>IF(DS_NCC_DTR[[#This Row],[Kênh]]="B2C",_xlfn.XLOOKUP(DS_NCC_DTR[[#This Row],[Tỉnh cũ]],Table9[Tỉnh cũ],Table9[Admin Miền]),"Trần Dương Quang Ngọc Linh")</f>
        <v>Nguyễn Hoàng Thúy</v>
      </c>
      <c r="L48" t="str">
        <f t="shared" si="1"/>
        <v>DTR</v>
      </c>
      <c r="M48" t="str">
        <f>IF(OR(DS_NCC_DTR[[#This Row],[Tên NCC]]="Khánh Nga",DS_NCC_DTR[[#This Row],[Tên NCC]]="Đại Lộc",DS_NCC_DTR[[#This Row],[Tên NCC]]="Đồng Lâm"),"Trạm","NCC")</f>
        <v>NCC</v>
      </c>
      <c r="N48" t="str">
        <f>IFERROR(_xlfn.XLOOKUP(DS_NCC_DTR[[#This Row],[ID NCC]],Table1614[NCC],Table1614[Kênh]),"B2C")</f>
        <v>B2C</v>
      </c>
    </row>
    <row r="49" spans="1:14" hidden="1" x14ac:dyDescent="0.35">
      <c r="A49" t="s">
        <v>693</v>
      </c>
      <c r="B49" t="str">
        <f>_xlfn.XLOOKUP(DS_NCC_DTR[[#This Row],[ID NCC]],VMS1_[ID 18],VMS1_[Tên Accounts])</f>
        <v>Anh Thư</v>
      </c>
      <c r="C49" t="str">
        <f>DS_NCC_DTR[[#This Row],[ID NCC]]&amp;DS_NCC_DTR[[#This Row],[Trạm/DTR]]</f>
        <v>001J3000002HLckIAGDTR</v>
      </c>
      <c r="D49" t="str">
        <f>_xlfn.XLOOKUP(DS_NCC_DTR[[#This Row],[ID NCC]],VMS1_[ID 18],VMS1_[Tỉnh/ Thành Phố Trung Ương])</f>
        <v>TP. Hồ Chí Minh</v>
      </c>
      <c r="E49" t="str">
        <f>_xlfn.XLOOKUP(DS_NCC_DTR[[#This Row],[Tỉnh cũ]],Table9[Tỉnh cũ],Table9[Tỉnh mới])</f>
        <v>TP. Hồ Chí Minh</v>
      </c>
      <c r="F49" t="str">
        <f>_xlfn.XLOOKUP(DS_NCC_DTR[[#This Row],[Tỉnh cũ]],Table9[Tỉnh cũ],Table9[Khu vực])</f>
        <v>TP. Hồ Chí Minh</v>
      </c>
      <c r="G49" t="str">
        <f>_xlfn.XLOOKUP(DS_NCC_DTR[[#This Row],[Tỉnh cũ]],Table9[Tỉnh cũ],Table9[Miền])</f>
        <v>TP.Hồ Chí Minh</v>
      </c>
      <c r="H49" t="str">
        <f>_xlfn.XLOOKUP(DS_NCC_DTR[[#This Row],[Tỉnh cũ]],Table9[Tỉnh cũ],Table9[Thị Trường])</f>
        <v>Bùi Vũ Thanh Huy</v>
      </c>
      <c r="I49" t="str">
        <f>_xlfn.XLOOKUP(DS_NCC_DTR[[#This Row],[Tỉnh cũ]],Table9[Tỉnh cũ],Table9[Giám Sát])</f>
        <v>Đặng Nguyễn Hoàng Lộc</v>
      </c>
      <c r="K49" t="str">
        <f>IF(DS_NCC_DTR[[#This Row],[Kênh]]="B2C",_xlfn.XLOOKUP(DS_NCC_DTR[[#This Row],[Tỉnh cũ]],Table9[Tỉnh cũ],Table9[Admin Miền]),"Trần Dương Quang Ngọc Linh")</f>
        <v>Nguyễn Hoàng Thúy</v>
      </c>
      <c r="L49" t="str">
        <f t="shared" si="1"/>
        <v>DTR</v>
      </c>
      <c r="M49" t="str">
        <f>IF(OR(DS_NCC_DTR[[#This Row],[Tên NCC]]="Khánh Nga",DS_NCC_DTR[[#This Row],[Tên NCC]]="Đại Lộc",DS_NCC_DTR[[#This Row],[Tên NCC]]="Đồng Lâm"),"Trạm","NCC")</f>
        <v>NCC</v>
      </c>
      <c r="N49" t="str">
        <f>IFERROR(_xlfn.XLOOKUP(DS_NCC_DTR[[#This Row],[ID NCC]],Table1614[NCC],Table1614[Kênh]),"B2C")</f>
        <v>B2C</v>
      </c>
    </row>
    <row r="50" spans="1:14" hidden="1" x14ac:dyDescent="0.35">
      <c r="A50" t="s">
        <v>417</v>
      </c>
      <c r="B50" t="str">
        <f>_xlfn.XLOOKUP(DS_NCC_DTR[[#This Row],[ID NCC]],VMS1_[ID 18],VMS1_[Tên Accounts])</f>
        <v>HKD Hà Long</v>
      </c>
      <c r="C50" t="str">
        <f>DS_NCC_DTR[[#This Row],[ID NCC]]&amp;DS_NCC_DTR[[#This Row],[Trạm/DTR]]</f>
        <v>001J3000002HM05IAGDTR</v>
      </c>
      <c r="D50" t="str">
        <f>_xlfn.XLOOKUP(DS_NCC_DTR[[#This Row],[ID NCC]],VMS1_[ID 18],VMS1_[Tỉnh/ Thành Phố Trung Ương])</f>
        <v>An Giang</v>
      </c>
      <c r="E50" t="str">
        <f>_xlfn.XLOOKUP(DS_NCC_DTR[[#This Row],[Tỉnh cũ]],Table9[Tỉnh cũ],Table9[Tỉnh mới])</f>
        <v>An Giang</v>
      </c>
      <c r="F50" t="str">
        <f>_xlfn.XLOOKUP(DS_NCC_DTR[[#This Row],[Tỉnh cũ]],Table9[Tỉnh cũ],Table9[Khu vực])</f>
        <v>Miền Tây 2</v>
      </c>
      <c r="G50" t="str">
        <f>_xlfn.XLOOKUP(DS_NCC_DTR[[#This Row],[Tỉnh cũ]],Table9[Tỉnh cũ],Table9[Miền])</f>
        <v>Miền Tây</v>
      </c>
      <c r="H50" t="str">
        <f>_xlfn.XLOOKUP(DS_NCC_DTR[[#This Row],[Tỉnh cũ]],Table9[Tỉnh cũ],Table9[Thị Trường])</f>
        <v>Phạm Huỳnh Hữu Lộc</v>
      </c>
      <c r="I50" t="str">
        <f>_xlfn.XLOOKUP(DS_NCC_DTR[[#This Row],[Tỉnh cũ]],Table9[Tỉnh cũ],Table9[Giám Sát])</f>
        <v>Phạm Huỳnh Hữu Lộc</v>
      </c>
      <c r="K50" t="str">
        <f>IF(DS_NCC_DTR[[#This Row],[Kênh]]="B2C",_xlfn.XLOOKUP(DS_NCC_DTR[[#This Row],[Tỉnh cũ]],Table9[Tỉnh cũ],Table9[Admin Miền]),"Trần Dương Quang Ngọc Linh")</f>
        <v>Phạm Thị Thúy Duy</v>
      </c>
      <c r="L50" t="str">
        <f t="shared" si="1"/>
        <v>DTR</v>
      </c>
      <c r="M50" t="str">
        <f>IF(OR(DS_NCC_DTR[[#This Row],[Tên NCC]]="Khánh Nga",DS_NCC_DTR[[#This Row],[Tên NCC]]="Đại Lộc",DS_NCC_DTR[[#This Row],[Tên NCC]]="Đồng Lâm"),"Trạm","NCC")</f>
        <v>NCC</v>
      </c>
      <c r="N50" t="str">
        <f>IFERROR(_xlfn.XLOOKUP(DS_NCC_DTR[[#This Row],[ID NCC]],Table1614[NCC],Table1614[Kênh]),"B2C")</f>
        <v>B2C</v>
      </c>
    </row>
    <row r="51" spans="1:14" hidden="1" x14ac:dyDescent="0.35">
      <c r="A51" t="s">
        <v>2963</v>
      </c>
      <c r="B51" t="str">
        <f>_xlfn.XLOOKUP(DS_NCC_DTR[[#This Row],[ID NCC]],VMS1_[ID 18],VMS1_[Tên Accounts])</f>
        <v>Anh Thịnh Thiện</v>
      </c>
      <c r="C51" t="str">
        <f>DS_NCC_DTR[[#This Row],[ID NCC]]&amp;DS_NCC_DTR[[#This Row],[Trạm/DTR]]</f>
        <v>001J3000002HLpfIAGDTR</v>
      </c>
      <c r="D51" t="str">
        <f>_xlfn.XLOOKUP(DS_NCC_DTR[[#This Row],[ID NCC]],VMS1_[ID 18],VMS1_[Tỉnh/ Thành Phố Trung Ương])</f>
        <v>Hậu Giang</v>
      </c>
      <c r="E51" t="str">
        <f>_xlfn.XLOOKUP(DS_NCC_DTR[[#This Row],[Tỉnh cũ]],Table9[Tỉnh cũ],Table9[Tỉnh mới])</f>
        <v>Cần Thơ</v>
      </c>
      <c r="F51" t="str">
        <f>_xlfn.XLOOKUP(DS_NCC_DTR[[#This Row],[Tỉnh cũ]],Table9[Tỉnh cũ],Table9[Khu vực])</f>
        <v>Miền Tây 2</v>
      </c>
      <c r="G51" t="str">
        <f>_xlfn.XLOOKUP(DS_NCC_DTR[[#This Row],[Tỉnh cũ]],Table9[Tỉnh cũ],Table9[Miền])</f>
        <v>Miền Tây</v>
      </c>
      <c r="H51" t="str">
        <f>_xlfn.XLOOKUP(DS_NCC_DTR[[#This Row],[Tỉnh cũ]],Table9[Tỉnh cũ],Table9[Thị Trường])</f>
        <v>Nguyễn Ngọc Lâm</v>
      </c>
      <c r="I51" t="str">
        <f>_xlfn.XLOOKUP(DS_NCC_DTR[[#This Row],[Tỉnh cũ]],Table9[Tỉnh cũ],Table9[Giám Sát])</f>
        <v>Phạm Huỳnh Hữu Lộc</v>
      </c>
      <c r="K51" t="str">
        <f>IF(DS_NCC_DTR[[#This Row],[Kênh]]="B2C",_xlfn.XLOOKUP(DS_NCC_DTR[[#This Row],[Tỉnh cũ]],Table9[Tỉnh cũ],Table9[Admin Miền]),"Trần Dương Quang Ngọc Linh")</f>
        <v>Phạm Thị Thúy Duy</v>
      </c>
      <c r="L51" t="str">
        <f t="shared" si="1"/>
        <v>DTR</v>
      </c>
      <c r="M51" t="str">
        <f>IF(OR(DS_NCC_DTR[[#This Row],[Tên NCC]]="Khánh Nga",DS_NCC_DTR[[#This Row],[Tên NCC]]="Đại Lộc",DS_NCC_DTR[[#This Row],[Tên NCC]]="Đồng Lâm"),"Trạm","NCC")</f>
        <v>NCC</v>
      </c>
      <c r="N51" t="str">
        <f>IFERROR(_xlfn.XLOOKUP(DS_NCC_DTR[[#This Row],[ID NCC]],Table1614[NCC],Table1614[Kênh]),"B2C")</f>
        <v>B2C</v>
      </c>
    </row>
    <row r="52" spans="1:14" hidden="1" x14ac:dyDescent="0.35">
      <c r="A52" t="s">
        <v>2964</v>
      </c>
      <c r="B52" t="str">
        <f>_xlfn.XLOOKUP(DS_NCC_DTR[[#This Row],[ID NCC]],VMS1_[ID 18],VMS1_[Tên Accounts])</f>
        <v>Nguyễn Duy Quang</v>
      </c>
      <c r="C52" t="str">
        <f>DS_NCC_DTR[[#This Row],[ID NCC]]&amp;DS_NCC_DTR[[#This Row],[Trạm/DTR]]</f>
        <v>001J3000002HLgJIAWDTR</v>
      </c>
      <c r="D52" t="str">
        <f>_xlfn.XLOOKUP(DS_NCC_DTR[[#This Row],[ID NCC]],VMS1_[ID 18],VMS1_[Tỉnh/ Thành Phố Trung Ương])</f>
        <v>Đồng Nai</v>
      </c>
      <c r="E52" t="str">
        <f>_xlfn.XLOOKUP(DS_NCC_DTR[[#This Row],[Tỉnh cũ]],Table9[Tỉnh cũ],Table9[Tỉnh mới])</f>
        <v>Đồng Nai</v>
      </c>
      <c r="F52" t="str">
        <f>_xlfn.XLOOKUP(DS_NCC_DTR[[#This Row],[Tỉnh cũ]],Table9[Tỉnh cũ],Table9[Khu vực])</f>
        <v>TP. Hồ Chí Minh</v>
      </c>
      <c r="G52" t="str">
        <f>_xlfn.XLOOKUP(DS_NCC_DTR[[#This Row],[Tỉnh cũ]],Table9[Tỉnh cũ],Table9[Miền])</f>
        <v>TP.Hồ Chí Minh</v>
      </c>
      <c r="H52" t="str">
        <f>_xlfn.XLOOKUP(DS_NCC_DTR[[#This Row],[Tỉnh cũ]],Table9[Tỉnh cũ],Table9[Thị Trường])</f>
        <v>Phan Hiếu Lộc</v>
      </c>
      <c r="I52" t="str">
        <f>_xlfn.XLOOKUP(DS_NCC_DTR[[#This Row],[Tỉnh cũ]],Table9[Tỉnh cũ],Table9[Giám Sát])</f>
        <v>Đặng Nguyễn Hoàng Lộc</v>
      </c>
      <c r="K52" t="str">
        <f>IF(DS_NCC_DTR[[#This Row],[Kênh]]="B2C",_xlfn.XLOOKUP(DS_NCC_DTR[[#This Row],[Tỉnh cũ]],Table9[Tỉnh cũ],Table9[Admin Miền]),"Trần Dương Quang Ngọc Linh")</f>
        <v>Nguyễn Hoàng Thúy</v>
      </c>
      <c r="L52" t="str">
        <f t="shared" si="1"/>
        <v>DTR</v>
      </c>
      <c r="M52" t="str">
        <f>IF(OR(DS_NCC_DTR[[#This Row],[Tên NCC]]="Khánh Nga",DS_NCC_DTR[[#This Row],[Tên NCC]]="Đại Lộc",DS_NCC_DTR[[#This Row],[Tên NCC]]="Đồng Lâm"),"Trạm","NCC")</f>
        <v>NCC</v>
      </c>
      <c r="N52" t="str">
        <f>IFERROR(_xlfn.XLOOKUP(DS_NCC_DTR[[#This Row],[ID NCC]],Table1614[NCC],Table1614[Kênh]),"B2C")</f>
        <v>B2C</v>
      </c>
    </row>
    <row r="53" spans="1:14" hidden="1" x14ac:dyDescent="0.35">
      <c r="A53" t="s">
        <v>2813</v>
      </c>
      <c r="B53" t="str">
        <f>_xlfn.XLOOKUP(DS_NCC_DTR[[#This Row],[ID NCC]],VMS1_[ID 18],VMS1_[Tên Accounts])</f>
        <v>G.B P.L.A.S.T.I.C</v>
      </c>
      <c r="C53" t="str">
        <f>DS_NCC_DTR[[#This Row],[ID NCC]]&amp;DS_NCC_DTR[[#This Row],[Trạm/DTR]]</f>
        <v>001J3000002HLZQIA4DTR</v>
      </c>
      <c r="D53" t="str">
        <f>_xlfn.XLOOKUP(DS_NCC_DTR[[#This Row],[ID NCC]],VMS1_[ID 18],VMS1_[Tỉnh/ Thành Phố Trung Ương])</f>
        <v>Bình Dương</v>
      </c>
      <c r="E53" t="str">
        <f>_xlfn.XLOOKUP(DS_NCC_DTR[[#This Row],[Tỉnh cũ]],Table9[Tỉnh cũ],Table9[Tỉnh mới])</f>
        <v>TP. Hồ Chí Minh</v>
      </c>
      <c r="F53" t="str">
        <f>_xlfn.XLOOKUP(DS_NCC_DTR[[#This Row],[Tỉnh cũ]],Table9[Tỉnh cũ],Table9[Khu vực])</f>
        <v>TP. Hồ Chí Minh</v>
      </c>
      <c r="G53" t="str">
        <f>_xlfn.XLOOKUP(DS_NCC_DTR[[#This Row],[Tỉnh cũ]],Table9[Tỉnh cũ],Table9[Miền])</f>
        <v>TP.Hồ Chí Minh</v>
      </c>
      <c r="H53" t="str">
        <f>_xlfn.XLOOKUP(DS_NCC_DTR[[#This Row],[Tỉnh cũ]],Table9[Tỉnh cũ],Table9[Thị Trường])</f>
        <v>Nguyễn Văn Phú</v>
      </c>
      <c r="I53" t="str">
        <f>_xlfn.XLOOKUP(DS_NCC_DTR[[#This Row],[Tỉnh cũ]],Table9[Tỉnh cũ],Table9[Giám Sát])</f>
        <v>Đặng Nguyễn Hoàng Lộc</v>
      </c>
      <c r="K53" t="str">
        <f>IF(DS_NCC_DTR[[#This Row],[Kênh]]="B2C",_xlfn.XLOOKUP(DS_NCC_DTR[[#This Row],[Tỉnh cũ]],Table9[Tỉnh cũ],Table9[Admin Miền]),"Trần Dương Quang Ngọc Linh")</f>
        <v>Nguyễn Hoàng Thúy</v>
      </c>
      <c r="L53" t="str">
        <f t="shared" si="1"/>
        <v>DTR</v>
      </c>
      <c r="M53" t="str">
        <f>IF(OR(DS_NCC_DTR[[#This Row],[Tên NCC]]="Khánh Nga",DS_NCC_DTR[[#This Row],[Tên NCC]]="Đại Lộc",DS_NCC_DTR[[#This Row],[Tên NCC]]="Đồng Lâm"),"Trạm","NCC")</f>
        <v>NCC</v>
      </c>
      <c r="N53" t="str">
        <f>IFERROR(_xlfn.XLOOKUP(DS_NCC_DTR[[#This Row],[ID NCC]],Table1614[NCC],Table1614[Kênh]),"B2C")</f>
        <v>B2C</v>
      </c>
    </row>
    <row r="54" spans="1:14" hidden="1" x14ac:dyDescent="0.35">
      <c r="A54" t="s">
        <v>870</v>
      </c>
      <c r="B54" t="str">
        <f>_xlfn.XLOOKUP(DS_NCC_DTR[[#This Row],[ID NCC]],VMS1_[ID 18],VMS1_[Tên Accounts])</f>
        <v>Hoàng Phát</v>
      </c>
      <c r="C54" t="str">
        <f>DS_NCC_DTR[[#This Row],[ID NCC]]&amp;DS_NCC_DTR[[#This Row],[Trạm/DTR]]</f>
        <v>001J3000002HLnJIAWDTR</v>
      </c>
      <c r="D54" t="str">
        <f>_xlfn.XLOOKUP(DS_NCC_DTR[[#This Row],[ID NCC]],VMS1_[ID 18],VMS1_[Tỉnh/ Thành Phố Trung Ương])</f>
        <v>Long An</v>
      </c>
      <c r="E54" t="str">
        <f>_xlfn.XLOOKUP(DS_NCC_DTR[[#This Row],[Tỉnh cũ]],Table9[Tỉnh cũ],Table9[Tỉnh mới])</f>
        <v>Tây Ninh</v>
      </c>
      <c r="F54" t="str">
        <f>_xlfn.XLOOKUP(DS_NCC_DTR[[#This Row],[Tỉnh cũ]],Table9[Tỉnh cũ],Table9[Khu vực])</f>
        <v>Miền Tây 1</v>
      </c>
      <c r="G54" t="str">
        <f>_xlfn.XLOOKUP(DS_NCC_DTR[[#This Row],[Tỉnh cũ]],Table9[Tỉnh cũ],Table9[Miền])</f>
        <v>Miền Tây</v>
      </c>
      <c r="H54" t="str">
        <f>_xlfn.XLOOKUP(DS_NCC_DTR[[#This Row],[Tỉnh cũ]],Table9[Tỉnh cũ],Table9[Thị Trường])</f>
        <v>Nguyễn Duy Tân</v>
      </c>
      <c r="I54" t="str">
        <f>_xlfn.XLOOKUP(DS_NCC_DTR[[#This Row],[Tỉnh cũ]],Table9[Tỉnh cũ],Table9[Giám Sát])</f>
        <v>Nguyễn Thành Dân</v>
      </c>
      <c r="K54" t="str">
        <f>IF(DS_NCC_DTR[[#This Row],[Kênh]]="B2C",_xlfn.XLOOKUP(DS_NCC_DTR[[#This Row],[Tỉnh cũ]],Table9[Tỉnh cũ],Table9[Admin Miền]),"Trần Dương Quang Ngọc Linh")</f>
        <v>Phạm Thị Thúy Duy</v>
      </c>
      <c r="L54" t="str">
        <f t="shared" si="1"/>
        <v>DTR</v>
      </c>
      <c r="M54" t="str">
        <f>IF(OR(DS_NCC_DTR[[#This Row],[Tên NCC]]="Khánh Nga",DS_NCC_DTR[[#This Row],[Tên NCC]]="Đại Lộc",DS_NCC_DTR[[#This Row],[Tên NCC]]="Đồng Lâm"),"Trạm","NCC")</f>
        <v>NCC</v>
      </c>
      <c r="N54" t="str">
        <f>IFERROR(_xlfn.XLOOKUP(DS_NCC_DTR[[#This Row],[ID NCC]],Table1614[NCC],Table1614[Kênh]),"B2C")</f>
        <v>B2C</v>
      </c>
    </row>
    <row r="55" spans="1:14" hidden="1" x14ac:dyDescent="0.35">
      <c r="A55" t="s">
        <v>738</v>
      </c>
      <c r="B55" t="str">
        <f>_xlfn.XLOOKUP(DS_NCC_DTR[[#This Row],[ID NCC]],VMS1_[ID 18],VMS1_[Tên Accounts])</f>
        <v>HKD Trần Thị Phương</v>
      </c>
      <c r="C55" t="str">
        <f>DS_NCC_DTR[[#This Row],[ID NCC]]&amp;DS_NCC_DTR[[#This Row],[Trạm/DTR]]</f>
        <v>001J3000002HLlsIAGDTR</v>
      </c>
      <c r="D55" t="str">
        <f>_xlfn.XLOOKUP(DS_NCC_DTR[[#This Row],[ID NCC]],VMS1_[ID 18],VMS1_[Tỉnh/ Thành Phố Trung Ương])</f>
        <v>Đà Nẵng</v>
      </c>
      <c r="E55" t="str">
        <f>_xlfn.XLOOKUP(DS_NCC_DTR[[#This Row],[Tỉnh cũ]],Table9[Tỉnh cũ],Table9[Tỉnh mới])</f>
        <v>Đà Nẵng</v>
      </c>
      <c r="F55" t="str">
        <f>_xlfn.XLOOKUP(DS_NCC_DTR[[#This Row],[Tỉnh cũ]],Table9[Tỉnh cũ],Table9[Khu vực])</f>
        <v>Nam Miền Trung</v>
      </c>
      <c r="G55" t="str">
        <f>_xlfn.XLOOKUP(DS_NCC_DTR[[#This Row],[Tỉnh cũ]],Table9[Tỉnh cũ],Table9[Miền])</f>
        <v>Miền Trung</v>
      </c>
      <c r="H55" t="str">
        <f>_xlfn.XLOOKUP(DS_NCC_DTR[[#This Row],[Tỉnh cũ]],Table9[Tỉnh cũ],Table9[Thị Trường])</f>
        <v>Dương Quốc Trung</v>
      </c>
      <c r="I55" t="str">
        <f>_xlfn.XLOOKUP(DS_NCC_DTR[[#This Row],[Tỉnh cũ]],Table9[Tỉnh cũ],Table9[Giám Sát])</f>
        <v>Dương Quốc Trung</v>
      </c>
      <c r="K55" t="str">
        <f>IF(DS_NCC_DTR[[#This Row],[Kênh]]="B2C",_xlfn.XLOOKUP(DS_NCC_DTR[[#This Row],[Tỉnh cũ]],Table9[Tỉnh cũ],Table9[Admin Miền]),"Trần Dương Quang Ngọc Linh")</f>
        <v>Nguyễn Hoàng Thúy KN</v>
      </c>
      <c r="L55" t="str">
        <f t="shared" si="1"/>
        <v>DTR</v>
      </c>
      <c r="M55" t="str">
        <f>IF(OR(DS_NCC_DTR[[#This Row],[Tên NCC]]="Khánh Nga",DS_NCC_DTR[[#This Row],[Tên NCC]]="Đại Lộc",DS_NCC_DTR[[#This Row],[Tên NCC]]="Đồng Lâm"),"Trạm","NCC")</f>
        <v>NCC</v>
      </c>
      <c r="N55" t="str">
        <f>IFERROR(_xlfn.XLOOKUP(DS_NCC_DTR[[#This Row],[ID NCC]],Table1614[NCC],Table1614[Kênh]),"B2C")</f>
        <v>B2C</v>
      </c>
    </row>
    <row r="56" spans="1:14" hidden="1" x14ac:dyDescent="0.35">
      <c r="A56" t="s">
        <v>695</v>
      </c>
      <c r="B56" t="str">
        <f>_xlfn.XLOOKUP(DS_NCC_DTR[[#This Row],[ID NCC]],VMS1_[ID 18],VMS1_[Tên Accounts])</f>
        <v>Chig Feng</v>
      </c>
      <c r="C56" t="str">
        <f>DS_NCC_DTR[[#This Row],[ID NCC]]&amp;DS_NCC_DTR[[#This Row],[Trạm/DTR]]</f>
        <v>001J3000002HLtgIAGDTR</v>
      </c>
      <c r="D56" t="str">
        <f>_xlfn.XLOOKUP(DS_NCC_DTR[[#This Row],[ID NCC]],VMS1_[ID 18],VMS1_[Tỉnh/ Thành Phố Trung Ương])</f>
        <v>Long An</v>
      </c>
      <c r="E56" t="str">
        <f>_xlfn.XLOOKUP(DS_NCC_DTR[[#This Row],[Tỉnh cũ]],Table9[Tỉnh cũ],Table9[Tỉnh mới])</f>
        <v>Tây Ninh</v>
      </c>
      <c r="F56" t="str">
        <f>_xlfn.XLOOKUP(DS_NCC_DTR[[#This Row],[Tỉnh cũ]],Table9[Tỉnh cũ],Table9[Khu vực])</f>
        <v>Miền Tây 1</v>
      </c>
      <c r="G56" t="str">
        <f>_xlfn.XLOOKUP(DS_NCC_DTR[[#This Row],[Tỉnh cũ]],Table9[Tỉnh cũ],Table9[Miền])</f>
        <v>Miền Tây</v>
      </c>
      <c r="H56" t="str">
        <f>_xlfn.XLOOKUP(DS_NCC_DTR[[#This Row],[Tỉnh cũ]],Table9[Tỉnh cũ],Table9[Thị Trường])</f>
        <v>Nguyễn Duy Tân</v>
      </c>
      <c r="I56" t="str">
        <f>_xlfn.XLOOKUP(DS_NCC_DTR[[#This Row],[Tỉnh cũ]],Table9[Tỉnh cũ],Table9[Giám Sát])</f>
        <v>Nguyễn Thành Dân</v>
      </c>
      <c r="K56" t="str">
        <f>IF(DS_NCC_DTR[[#This Row],[Kênh]]="B2C",_xlfn.XLOOKUP(DS_NCC_DTR[[#This Row],[Tỉnh cũ]],Table9[Tỉnh cũ],Table9[Admin Miền]),"Trần Dương Quang Ngọc Linh")</f>
        <v>Phạm Thị Thúy Duy</v>
      </c>
      <c r="L56" t="str">
        <f t="shared" si="1"/>
        <v>DTR</v>
      </c>
      <c r="M56" t="str">
        <f>IF(OR(DS_NCC_DTR[[#This Row],[Tên NCC]]="Khánh Nga",DS_NCC_DTR[[#This Row],[Tên NCC]]="Đại Lộc",DS_NCC_DTR[[#This Row],[Tên NCC]]="Đồng Lâm"),"Trạm","NCC")</f>
        <v>NCC</v>
      </c>
      <c r="N56" t="str">
        <f>IFERROR(_xlfn.XLOOKUP(DS_NCC_DTR[[#This Row],[ID NCC]],Table1614[NCC],Table1614[Kênh]),"B2C")</f>
        <v>B2C</v>
      </c>
    </row>
    <row r="57" spans="1:14" hidden="1" x14ac:dyDescent="0.35">
      <c r="A57" t="s">
        <v>1619</v>
      </c>
      <c r="B57" t="str">
        <f>_xlfn.XLOOKUP(DS_NCC_DTR[[#This Row],[ID NCC]],VMS1_[ID 18],VMS1_[Tên Accounts])</f>
        <v>Du Phương</v>
      </c>
      <c r="C57" t="str">
        <f>DS_NCC_DTR[[#This Row],[ID NCC]]&amp;DS_NCC_DTR[[#This Row],[Trạm/DTR]]</f>
        <v>001J3000002HLscIAGDTR</v>
      </c>
      <c r="D57" t="str">
        <f>_xlfn.XLOOKUP(DS_NCC_DTR[[#This Row],[ID NCC]],VMS1_[ID 18],VMS1_[Tỉnh/ Thành Phố Trung Ương])</f>
        <v>TP. Hồ Chí Minh</v>
      </c>
      <c r="E57" t="str">
        <f>_xlfn.XLOOKUP(DS_NCC_DTR[[#This Row],[Tỉnh cũ]],Table9[Tỉnh cũ],Table9[Tỉnh mới])</f>
        <v>TP. Hồ Chí Minh</v>
      </c>
      <c r="F57" t="str">
        <f>_xlfn.XLOOKUP(DS_NCC_DTR[[#This Row],[Tỉnh cũ]],Table9[Tỉnh cũ],Table9[Khu vực])</f>
        <v>TP. Hồ Chí Minh</v>
      </c>
      <c r="G57" t="str">
        <f>_xlfn.XLOOKUP(DS_NCC_DTR[[#This Row],[Tỉnh cũ]],Table9[Tỉnh cũ],Table9[Miền])</f>
        <v>TP.Hồ Chí Minh</v>
      </c>
      <c r="H57" t="str">
        <f>_xlfn.XLOOKUP(DS_NCC_DTR[[#This Row],[Tỉnh cũ]],Table9[Tỉnh cũ],Table9[Thị Trường])</f>
        <v>Bùi Vũ Thanh Huy</v>
      </c>
      <c r="I57" t="str">
        <f>_xlfn.XLOOKUP(DS_NCC_DTR[[#This Row],[Tỉnh cũ]],Table9[Tỉnh cũ],Table9[Giám Sát])</f>
        <v>Đặng Nguyễn Hoàng Lộc</v>
      </c>
      <c r="K57" t="str">
        <f>IF(DS_NCC_DTR[[#This Row],[Kênh]]="B2C",_xlfn.XLOOKUP(DS_NCC_DTR[[#This Row],[Tỉnh cũ]],Table9[Tỉnh cũ],Table9[Admin Miền]),"Trần Dương Quang Ngọc Linh")</f>
        <v>Nguyễn Hoàng Thúy</v>
      </c>
      <c r="L57" t="str">
        <f t="shared" si="1"/>
        <v>DTR</v>
      </c>
      <c r="M57" t="str">
        <f>IF(OR(DS_NCC_DTR[[#This Row],[Tên NCC]]="Khánh Nga",DS_NCC_DTR[[#This Row],[Tên NCC]]="Đại Lộc",DS_NCC_DTR[[#This Row],[Tên NCC]]="Đồng Lâm"),"Trạm","NCC")</f>
        <v>NCC</v>
      </c>
      <c r="N57" t="str">
        <f>IFERROR(_xlfn.XLOOKUP(DS_NCC_DTR[[#This Row],[ID NCC]],Table1614[NCC],Table1614[Kênh]),"B2C")</f>
        <v>B2C</v>
      </c>
    </row>
    <row r="58" spans="1:14" hidden="1" x14ac:dyDescent="0.35">
      <c r="A58" t="s">
        <v>873</v>
      </c>
      <c r="B58" t="str">
        <f>_xlfn.XLOOKUP(DS_NCC_DTR[[#This Row],[ID NCC]],VMS1_[ID 18],VMS1_[Tên Accounts])</f>
        <v>Việt Nhựa - Pt - Q1</v>
      </c>
      <c r="C58" t="str">
        <f>DS_NCC_DTR[[#This Row],[ID NCC]]&amp;DS_NCC_DTR[[#This Row],[Trạm/DTR]]</f>
        <v>001J3000002HLyTIAWDTR</v>
      </c>
      <c r="D58" t="str">
        <f>_xlfn.XLOOKUP(DS_NCC_DTR[[#This Row],[ID NCC]],VMS1_[ID 18],VMS1_[Tỉnh/ Thành Phố Trung Ương])</f>
        <v>TP. Hồ Chí Minh</v>
      </c>
      <c r="E58" t="str">
        <f>_xlfn.XLOOKUP(DS_NCC_DTR[[#This Row],[Tỉnh cũ]],Table9[Tỉnh cũ],Table9[Tỉnh mới])</f>
        <v>TP. Hồ Chí Minh</v>
      </c>
      <c r="F58" t="str">
        <f>_xlfn.XLOOKUP(DS_NCC_DTR[[#This Row],[Tỉnh cũ]],Table9[Tỉnh cũ],Table9[Khu vực])</f>
        <v>TP. Hồ Chí Minh</v>
      </c>
      <c r="G58" t="str">
        <f>_xlfn.XLOOKUP(DS_NCC_DTR[[#This Row],[Tỉnh cũ]],Table9[Tỉnh cũ],Table9[Miền])</f>
        <v>TP.Hồ Chí Minh</v>
      </c>
      <c r="H58" t="str">
        <f>_xlfn.XLOOKUP(DS_NCC_DTR[[#This Row],[Tỉnh cũ]],Table9[Tỉnh cũ],Table9[Thị Trường])</f>
        <v>Bùi Vũ Thanh Huy</v>
      </c>
      <c r="I58" t="str">
        <f>_xlfn.XLOOKUP(DS_NCC_DTR[[#This Row],[Tỉnh cũ]],Table9[Tỉnh cũ],Table9[Giám Sát])</f>
        <v>Đặng Nguyễn Hoàng Lộc</v>
      </c>
      <c r="K58" t="str">
        <f>IF(DS_NCC_DTR[[#This Row],[Kênh]]="B2C",_xlfn.XLOOKUP(DS_NCC_DTR[[#This Row],[Tỉnh cũ]],Table9[Tỉnh cũ],Table9[Admin Miền]),"Trần Dương Quang Ngọc Linh")</f>
        <v>Nguyễn Hoàng Thúy</v>
      </c>
      <c r="L58" t="str">
        <f t="shared" si="1"/>
        <v>DTR</v>
      </c>
      <c r="M58" t="str">
        <f>IF(OR(DS_NCC_DTR[[#This Row],[Tên NCC]]="Khánh Nga",DS_NCC_DTR[[#This Row],[Tên NCC]]="Đại Lộc",DS_NCC_DTR[[#This Row],[Tên NCC]]="Đồng Lâm"),"Trạm","NCC")</f>
        <v>NCC</v>
      </c>
      <c r="N58" t="str">
        <f>IFERROR(_xlfn.XLOOKUP(DS_NCC_DTR[[#This Row],[ID NCC]],Table1614[NCC],Table1614[Kênh]),"B2C")</f>
        <v>B2C</v>
      </c>
    </row>
    <row r="59" spans="1:14" hidden="1" x14ac:dyDescent="0.35">
      <c r="A59" t="s">
        <v>2273</v>
      </c>
      <c r="B59" t="str">
        <f>_xlfn.XLOOKUP(DS_NCC_DTR[[#This Row],[ID NCC]],VMS1_[ID 18],VMS1_[Tên Accounts])</f>
        <v>An Hưng</v>
      </c>
      <c r="C59" t="str">
        <f>DS_NCC_DTR[[#This Row],[ID NCC]]&amp;DS_NCC_DTR[[#This Row],[Trạm/DTR]]</f>
        <v>001J3000002HLyUIAWDTR</v>
      </c>
      <c r="D59" t="str">
        <f>_xlfn.XLOOKUP(DS_NCC_DTR[[#This Row],[ID NCC]],VMS1_[ID 18],VMS1_[Tỉnh/ Thành Phố Trung Ương])</f>
        <v>Bình Dương</v>
      </c>
      <c r="E59" t="str">
        <f>_xlfn.XLOOKUP(DS_NCC_DTR[[#This Row],[Tỉnh cũ]],Table9[Tỉnh cũ],Table9[Tỉnh mới])</f>
        <v>TP. Hồ Chí Minh</v>
      </c>
      <c r="F59" t="str">
        <f>_xlfn.XLOOKUP(DS_NCC_DTR[[#This Row],[Tỉnh cũ]],Table9[Tỉnh cũ],Table9[Khu vực])</f>
        <v>TP. Hồ Chí Minh</v>
      </c>
      <c r="G59" t="str">
        <f>_xlfn.XLOOKUP(DS_NCC_DTR[[#This Row],[Tỉnh cũ]],Table9[Tỉnh cũ],Table9[Miền])</f>
        <v>TP.Hồ Chí Minh</v>
      </c>
      <c r="H59" t="str">
        <f>_xlfn.XLOOKUP(DS_NCC_DTR[[#This Row],[Tỉnh cũ]],Table9[Tỉnh cũ],Table9[Thị Trường])</f>
        <v>Nguyễn Văn Phú</v>
      </c>
      <c r="I59" t="str">
        <f>_xlfn.XLOOKUP(DS_NCC_DTR[[#This Row],[Tỉnh cũ]],Table9[Tỉnh cũ],Table9[Giám Sát])</f>
        <v>Đặng Nguyễn Hoàng Lộc</v>
      </c>
      <c r="K59" t="str">
        <f>IF(DS_NCC_DTR[[#This Row],[Kênh]]="B2C",_xlfn.XLOOKUP(DS_NCC_DTR[[#This Row],[Tỉnh cũ]],Table9[Tỉnh cũ],Table9[Admin Miền]),"Trần Dương Quang Ngọc Linh")</f>
        <v>Nguyễn Hoàng Thúy</v>
      </c>
      <c r="L59" t="str">
        <f t="shared" si="1"/>
        <v>DTR</v>
      </c>
      <c r="M59" t="str">
        <f>IF(OR(DS_NCC_DTR[[#This Row],[Tên NCC]]="Khánh Nga",DS_NCC_DTR[[#This Row],[Tên NCC]]="Đại Lộc",DS_NCC_DTR[[#This Row],[Tên NCC]]="Đồng Lâm"),"Trạm","NCC")</f>
        <v>NCC</v>
      </c>
      <c r="N59" t="str">
        <f>IFERROR(_xlfn.XLOOKUP(DS_NCC_DTR[[#This Row],[ID NCC]],Table1614[NCC],Table1614[Kênh]),"B2C")</f>
        <v>B2C</v>
      </c>
    </row>
    <row r="60" spans="1:14" hidden="1" x14ac:dyDescent="0.35">
      <c r="A60" t="s">
        <v>2238</v>
      </c>
      <c r="B60" t="str">
        <f>_xlfn.XLOOKUP(DS_NCC_DTR[[#This Row],[ID NCC]],VMS1_[ID 18],VMS1_[Tên Accounts])</f>
        <v>Bình Minh - Tl8</v>
      </c>
      <c r="C60" t="str">
        <f>DS_NCC_DTR[[#This Row],[ID NCC]]&amp;DS_NCC_DTR[[#This Row],[Trạm/DTR]]</f>
        <v>001J3000002HLoPIAWDTR</v>
      </c>
      <c r="D60" t="str">
        <f>_xlfn.XLOOKUP(DS_NCC_DTR[[#This Row],[ID NCC]],VMS1_[ID 18],VMS1_[Tỉnh/ Thành Phố Trung Ương])</f>
        <v>TP. Hồ Chí Minh</v>
      </c>
      <c r="E60" t="str">
        <f>_xlfn.XLOOKUP(DS_NCC_DTR[[#This Row],[Tỉnh cũ]],Table9[Tỉnh cũ],Table9[Tỉnh mới])</f>
        <v>TP. Hồ Chí Minh</v>
      </c>
      <c r="F60" t="str">
        <f>_xlfn.XLOOKUP(DS_NCC_DTR[[#This Row],[Tỉnh cũ]],Table9[Tỉnh cũ],Table9[Khu vực])</f>
        <v>TP. Hồ Chí Minh</v>
      </c>
      <c r="G60" t="str">
        <f>_xlfn.XLOOKUP(DS_NCC_DTR[[#This Row],[Tỉnh cũ]],Table9[Tỉnh cũ],Table9[Miền])</f>
        <v>TP.Hồ Chí Minh</v>
      </c>
      <c r="H60" t="str">
        <f>_xlfn.XLOOKUP(DS_NCC_DTR[[#This Row],[Tỉnh cũ]],Table9[Tỉnh cũ],Table9[Thị Trường])</f>
        <v>Bùi Vũ Thanh Huy</v>
      </c>
      <c r="I60" t="str">
        <f>_xlfn.XLOOKUP(DS_NCC_DTR[[#This Row],[Tỉnh cũ]],Table9[Tỉnh cũ],Table9[Giám Sát])</f>
        <v>Đặng Nguyễn Hoàng Lộc</v>
      </c>
      <c r="K60" t="str">
        <f>IF(DS_NCC_DTR[[#This Row],[Kênh]]="B2C",_xlfn.XLOOKUP(DS_NCC_DTR[[#This Row],[Tỉnh cũ]],Table9[Tỉnh cũ],Table9[Admin Miền]),"Trần Dương Quang Ngọc Linh")</f>
        <v>Nguyễn Hoàng Thúy</v>
      </c>
      <c r="L60" t="str">
        <f t="shared" si="1"/>
        <v>DTR</v>
      </c>
      <c r="M60" t="str">
        <f>IF(OR(DS_NCC_DTR[[#This Row],[Tên NCC]]="Khánh Nga",DS_NCC_DTR[[#This Row],[Tên NCC]]="Đại Lộc",DS_NCC_DTR[[#This Row],[Tên NCC]]="Đồng Lâm"),"Trạm","NCC")</f>
        <v>NCC</v>
      </c>
      <c r="N60" t="str">
        <f>IFERROR(_xlfn.XLOOKUP(DS_NCC_DTR[[#This Row],[ID NCC]],Table1614[NCC],Table1614[Kênh]),"B2C")</f>
        <v>B2C</v>
      </c>
    </row>
    <row r="61" spans="1:14" hidden="1" x14ac:dyDescent="0.35">
      <c r="A61" t="s">
        <v>512</v>
      </c>
      <c r="B61" t="str">
        <f>_xlfn.XLOOKUP(DS_NCC_DTR[[#This Row],[ID NCC]],VMS1_[ID 18],VMS1_[Tên Accounts])</f>
        <v>Nguyễn Thị Huệ</v>
      </c>
      <c r="C61" t="str">
        <f>DS_NCC_DTR[[#This Row],[ID NCC]]&amp;DS_NCC_DTR[[#This Row],[Trạm/DTR]]</f>
        <v>001J3000002HM1hIAGDTR</v>
      </c>
      <c r="D61" t="str">
        <f>_xlfn.XLOOKUP(DS_NCC_DTR[[#This Row],[ID NCC]],VMS1_[ID 18],VMS1_[Tỉnh/ Thành Phố Trung Ương])</f>
        <v>Vĩnh Long</v>
      </c>
      <c r="E61" t="str">
        <f>_xlfn.XLOOKUP(DS_NCC_DTR[[#This Row],[Tỉnh cũ]],Table9[Tỉnh cũ],Table9[Tỉnh mới])</f>
        <v>Vĩnh Long</v>
      </c>
      <c r="F61" t="str">
        <f>_xlfn.XLOOKUP(DS_NCC_DTR[[#This Row],[Tỉnh cũ]],Table9[Tỉnh cũ],Table9[Khu vực])</f>
        <v>Miền Tây 2</v>
      </c>
      <c r="G61" t="str">
        <f>_xlfn.XLOOKUP(DS_NCC_DTR[[#This Row],[Tỉnh cũ]],Table9[Tỉnh cũ],Table9[Miền])</f>
        <v>Miền Tây</v>
      </c>
      <c r="H61" t="str">
        <f>_xlfn.XLOOKUP(DS_NCC_DTR[[#This Row],[Tỉnh cũ]],Table9[Tỉnh cũ],Table9[Thị Trường])</f>
        <v>Lê Quốc Việt</v>
      </c>
      <c r="I61" t="str">
        <f>_xlfn.XLOOKUP(DS_NCC_DTR[[#This Row],[Tỉnh cũ]],Table9[Tỉnh cũ],Table9[Giám Sát])</f>
        <v>Phạm Huỳnh Hữu Lộc</v>
      </c>
      <c r="K61" t="str">
        <f>IF(DS_NCC_DTR[[#This Row],[Kênh]]="B2C",_xlfn.XLOOKUP(DS_NCC_DTR[[#This Row],[Tỉnh cũ]],Table9[Tỉnh cũ],Table9[Admin Miền]),"Trần Dương Quang Ngọc Linh")</f>
        <v>Phạm Thị Thúy Duy</v>
      </c>
      <c r="L61" t="str">
        <f t="shared" si="1"/>
        <v>DTR</v>
      </c>
      <c r="M61" t="str">
        <f>IF(OR(DS_NCC_DTR[[#This Row],[Tên NCC]]="Khánh Nga",DS_NCC_DTR[[#This Row],[Tên NCC]]="Đại Lộc",DS_NCC_DTR[[#This Row],[Tên NCC]]="Đồng Lâm"),"Trạm","NCC")</f>
        <v>NCC</v>
      </c>
      <c r="N61" t="str">
        <f>IFERROR(_xlfn.XLOOKUP(DS_NCC_DTR[[#This Row],[ID NCC]],Table1614[NCC],Table1614[Kênh]),"B2C")</f>
        <v>B2C</v>
      </c>
    </row>
    <row r="62" spans="1:14" hidden="1" x14ac:dyDescent="0.35">
      <c r="A62" t="s">
        <v>1202</v>
      </c>
      <c r="B62" t="str">
        <f>_xlfn.XLOOKUP(DS_NCC_DTR[[#This Row],[ID NCC]],VMS1_[ID 18],VMS1_[Tên Accounts])</f>
        <v>Nguyễn Văn</v>
      </c>
      <c r="C62" t="str">
        <f>DS_NCC_DTR[[#This Row],[ID NCC]]&amp;DS_NCC_DTR[[#This Row],[Trạm/DTR]]</f>
        <v>001J3000002HM1gIAGDTR</v>
      </c>
      <c r="D62" t="str">
        <f>_xlfn.XLOOKUP(DS_NCC_DTR[[#This Row],[ID NCC]],VMS1_[ID 18],VMS1_[Tỉnh/ Thành Phố Trung Ương])</f>
        <v>Khánh Hòa</v>
      </c>
      <c r="E62" t="str">
        <f>_xlfn.XLOOKUP(DS_NCC_DTR[[#This Row],[Tỉnh cũ]],Table9[Tỉnh cũ],Table9[Tỉnh mới])</f>
        <v>Khánh Hòa</v>
      </c>
      <c r="F62" t="str">
        <f>_xlfn.XLOOKUP(DS_NCC_DTR[[#This Row],[Tỉnh cũ]],Table9[Tỉnh cũ],Table9[Khu vực])</f>
        <v>Tây Nguyên</v>
      </c>
      <c r="G62" t="str">
        <f>_xlfn.XLOOKUP(DS_NCC_DTR[[#This Row],[Tỉnh cũ]],Table9[Tỉnh cũ],Table9[Miền])</f>
        <v>Tây Nguyên</v>
      </c>
      <c r="H62" t="str">
        <f>_xlfn.XLOOKUP(DS_NCC_DTR[[#This Row],[Tỉnh cũ]],Table9[Tỉnh cũ],Table9[Thị Trường])</f>
        <v>Nguyễn Văn Cường</v>
      </c>
      <c r="I62" t="str">
        <f>_xlfn.XLOOKUP(DS_NCC_DTR[[#This Row],[Tỉnh cũ]],Table9[Tỉnh cũ],Table9[Giám Sát])</f>
        <v>Trần Xuân Kiên</v>
      </c>
      <c r="K62" t="str">
        <f>IF(DS_NCC_DTR[[#This Row],[Kênh]]="B2C",_xlfn.XLOOKUP(DS_NCC_DTR[[#This Row],[Tỉnh cũ]],Table9[Tỉnh cũ],Table9[Admin Miền]),"Trần Dương Quang Ngọc Linh")</f>
        <v>Nguyễn Hoàng Thúy KN</v>
      </c>
      <c r="L62" t="str">
        <f t="shared" si="1"/>
        <v>DTR</v>
      </c>
      <c r="M62" t="str">
        <f>IF(OR(DS_NCC_DTR[[#This Row],[Tên NCC]]="Khánh Nga",DS_NCC_DTR[[#This Row],[Tên NCC]]="Đại Lộc",DS_NCC_DTR[[#This Row],[Tên NCC]]="Đồng Lâm"),"Trạm","NCC")</f>
        <v>NCC</v>
      </c>
      <c r="N62" t="str">
        <f>IFERROR(_xlfn.XLOOKUP(DS_NCC_DTR[[#This Row],[ID NCC]],Table1614[NCC],Table1614[Kênh]),"B2C")</f>
        <v>B2C</v>
      </c>
    </row>
    <row r="63" spans="1:14" hidden="1" x14ac:dyDescent="0.35">
      <c r="A63" t="s">
        <v>2804</v>
      </c>
      <c r="B63" t="str">
        <f>_xlfn.XLOOKUP(DS_NCC_DTR[[#This Row],[ID NCC]],VMS1_[ID 18],VMS1_[Tên Accounts])</f>
        <v>An Nhiên</v>
      </c>
      <c r="C63" t="str">
        <f>DS_NCC_DTR[[#This Row],[ID NCC]]&amp;DS_NCC_DTR[[#This Row],[Trạm/DTR]]</f>
        <v>001J3000002HLySIAWDTR</v>
      </c>
      <c r="D63" t="str">
        <f>_xlfn.XLOOKUP(DS_NCC_DTR[[#This Row],[ID NCC]],VMS1_[ID 18],VMS1_[Tỉnh/ Thành Phố Trung Ương])</f>
        <v>TP. Hồ Chí Minh</v>
      </c>
      <c r="E63" t="str">
        <f>_xlfn.XLOOKUP(DS_NCC_DTR[[#This Row],[Tỉnh cũ]],Table9[Tỉnh cũ],Table9[Tỉnh mới])</f>
        <v>TP. Hồ Chí Minh</v>
      </c>
      <c r="F63" t="str">
        <f>_xlfn.XLOOKUP(DS_NCC_DTR[[#This Row],[Tỉnh cũ]],Table9[Tỉnh cũ],Table9[Khu vực])</f>
        <v>TP. Hồ Chí Minh</v>
      </c>
      <c r="G63" t="str">
        <f>_xlfn.XLOOKUP(DS_NCC_DTR[[#This Row],[Tỉnh cũ]],Table9[Tỉnh cũ],Table9[Miền])</f>
        <v>TP.Hồ Chí Minh</v>
      </c>
      <c r="H63" t="str">
        <f>_xlfn.XLOOKUP(DS_NCC_DTR[[#This Row],[Tỉnh cũ]],Table9[Tỉnh cũ],Table9[Thị Trường])</f>
        <v>Bùi Vũ Thanh Huy</v>
      </c>
      <c r="I63" t="str">
        <f>_xlfn.XLOOKUP(DS_NCC_DTR[[#This Row],[Tỉnh cũ]],Table9[Tỉnh cũ],Table9[Giám Sát])</f>
        <v>Đặng Nguyễn Hoàng Lộc</v>
      </c>
      <c r="K63" t="str">
        <f>IF(DS_NCC_DTR[[#This Row],[Kênh]]="B2C",_xlfn.XLOOKUP(DS_NCC_DTR[[#This Row],[Tỉnh cũ]],Table9[Tỉnh cũ],Table9[Admin Miền]),"Trần Dương Quang Ngọc Linh")</f>
        <v>Nguyễn Hoàng Thúy</v>
      </c>
      <c r="L63" t="str">
        <f t="shared" si="1"/>
        <v>DTR</v>
      </c>
      <c r="M63" t="str">
        <f>IF(OR(DS_NCC_DTR[[#This Row],[Tên NCC]]="Khánh Nga",DS_NCC_DTR[[#This Row],[Tên NCC]]="Đại Lộc",DS_NCC_DTR[[#This Row],[Tên NCC]]="Đồng Lâm"),"Trạm","NCC")</f>
        <v>NCC</v>
      </c>
      <c r="N63" t="str">
        <f>IFERROR(_xlfn.XLOOKUP(DS_NCC_DTR[[#This Row],[ID NCC]],Table1614[NCC],Table1614[Kênh]),"B2C")</f>
        <v>B2C</v>
      </c>
    </row>
    <row r="64" spans="1:14" hidden="1" x14ac:dyDescent="0.35">
      <c r="A64" t="s">
        <v>2654</v>
      </c>
      <c r="B64" t="str">
        <f>_xlfn.XLOOKUP(DS_NCC_DTR[[#This Row],[ID NCC]],VMS1_[ID 18],VMS1_[Tên Accounts])</f>
        <v>Á Châu</v>
      </c>
      <c r="C64" t="str">
        <f>DS_NCC_DTR[[#This Row],[ID NCC]]&amp;DS_NCC_DTR[[#This Row],[Trạm/DTR]]</f>
        <v>001J3000002HM1kIAGDTR</v>
      </c>
      <c r="D64" t="str">
        <f>_xlfn.XLOOKUP(DS_NCC_DTR[[#This Row],[ID NCC]],VMS1_[ID 18],VMS1_[Tỉnh/ Thành Phố Trung Ương])</f>
        <v>TP. Hồ Chí Minh</v>
      </c>
      <c r="E64" t="str">
        <f>_xlfn.XLOOKUP(DS_NCC_DTR[[#This Row],[Tỉnh cũ]],Table9[Tỉnh cũ],Table9[Tỉnh mới])</f>
        <v>TP. Hồ Chí Minh</v>
      </c>
      <c r="F64" t="str">
        <f>_xlfn.XLOOKUP(DS_NCC_DTR[[#This Row],[Tỉnh cũ]],Table9[Tỉnh cũ],Table9[Khu vực])</f>
        <v>TP. Hồ Chí Minh</v>
      </c>
      <c r="G64" t="str">
        <f>_xlfn.XLOOKUP(DS_NCC_DTR[[#This Row],[Tỉnh cũ]],Table9[Tỉnh cũ],Table9[Miền])</f>
        <v>TP.Hồ Chí Minh</v>
      </c>
      <c r="H64" t="str">
        <f>_xlfn.XLOOKUP(DS_NCC_DTR[[#This Row],[Tỉnh cũ]],Table9[Tỉnh cũ],Table9[Thị Trường])</f>
        <v>Bùi Vũ Thanh Huy</v>
      </c>
      <c r="I64" t="str">
        <f>_xlfn.XLOOKUP(DS_NCC_DTR[[#This Row],[Tỉnh cũ]],Table9[Tỉnh cũ],Table9[Giám Sát])</f>
        <v>Đặng Nguyễn Hoàng Lộc</v>
      </c>
      <c r="K64" t="str">
        <f>IF(DS_NCC_DTR[[#This Row],[Kênh]]="B2C",_xlfn.XLOOKUP(DS_NCC_DTR[[#This Row],[Tỉnh cũ]],Table9[Tỉnh cũ],Table9[Admin Miền]),"Trần Dương Quang Ngọc Linh")</f>
        <v>Nguyễn Hoàng Thúy</v>
      </c>
      <c r="L64" t="str">
        <f t="shared" si="1"/>
        <v>DTR</v>
      </c>
      <c r="M64" t="str">
        <f>IF(OR(DS_NCC_DTR[[#This Row],[Tên NCC]]="Khánh Nga",DS_NCC_DTR[[#This Row],[Tên NCC]]="Đại Lộc",DS_NCC_DTR[[#This Row],[Tên NCC]]="Đồng Lâm"),"Trạm","NCC")</f>
        <v>NCC</v>
      </c>
      <c r="N64" t="str">
        <f>IFERROR(_xlfn.XLOOKUP(DS_NCC_DTR[[#This Row],[ID NCC]],Table1614[NCC],Table1614[Kênh]),"B2C")</f>
        <v>B2C</v>
      </c>
    </row>
    <row r="65" spans="1:14" hidden="1" x14ac:dyDescent="0.35">
      <c r="A65" t="s">
        <v>875</v>
      </c>
      <c r="B65" t="str">
        <f>_xlfn.XLOOKUP(DS_NCC_DTR[[#This Row],[ID NCC]],VMS1_[ID 18],VMS1_[Tên Accounts])</f>
        <v>Việt Anh Plastic</v>
      </c>
      <c r="C65" t="str">
        <f>DS_NCC_DTR[[#This Row],[ID NCC]]&amp;DS_NCC_DTR[[#This Row],[Trạm/DTR]]</f>
        <v>001J3000002HM1lIAGDTR</v>
      </c>
      <c r="D65" t="str">
        <f>_xlfn.XLOOKUP(DS_NCC_DTR[[#This Row],[ID NCC]],VMS1_[ID 18],VMS1_[Tỉnh/ Thành Phố Trung Ương])</f>
        <v>TP. Hồ Chí Minh</v>
      </c>
      <c r="E65" t="str">
        <f>_xlfn.XLOOKUP(DS_NCC_DTR[[#This Row],[Tỉnh cũ]],Table9[Tỉnh cũ],Table9[Tỉnh mới])</f>
        <v>TP. Hồ Chí Minh</v>
      </c>
      <c r="F65" t="str">
        <f>_xlfn.XLOOKUP(DS_NCC_DTR[[#This Row],[Tỉnh cũ]],Table9[Tỉnh cũ],Table9[Khu vực])</f>
        <v>TP. Hồ Chí Minh</v>
      </c>
      <c r="G65" t="str">
        <f>_xlfn.XLOOKUP(DS_NCC_DTR[[#This Row],[Tỉnh cũ]],Table9[Tỉnh cũ],Table9[Miền])</f>
        <v>TP.Hồ Chí Minh</v>
      </c>
      <c r="H65" t="str">
        <f>_xlfn.XLOOKUP(DS_NCC_DTR[[#This Row],[Tỉnh cũ]],Table9[Tỉnh cũ],Table9[Thị Trường])</f>
        <v>Bùi Vũ Thanh Huy</v>
      </c>
      <c r="I65" t="str">
        <f>_xlfn.XLOOKUP(DS_NCC_DTR[[#This Row],[Tỉnh cũ]],Table9[Tỉnh cũ],Table9[Giám Sát])</f>
        <v>Đặng Nguyễn Hoàng Lộc</v>
      </c>
      <c r="K65" t="str">
        <f>IF(DS_NCC_DTR[[#This Row],[Kênh]]="B2C",_xlfn.XLOOKUP(DS_NCC_DTR[[#This Row],[Tỉnh cũ]],Table9[Tỉnh cũ],Table9[Admin Miền]),"Trần Dương Quang Ngọc Linh")</f>
        <v>Nguyễn Hoàng Thúy</v>
      </c>
      <c r="L65" t="str">
        <f t="shared" si="1"/>
        <v>DTR</v>
      </c>
      <c r="M65" t="str">
        <f>IF(OR(DS_NCC_DTR[[#This Row],[Tên NCC]]="Khánh Nga",DS_NCC_DTR[[#This Row],[Tên NCC]]="Đại Lộc",DS_NCC_DTR[[#This Row],[Tên NCC]]="Đồng Lâm"),"Trạm","NCC")</f>
        <v>NCC</v>
      </c>
      <c r="N65" t="str">
        <f>IFERROR(_xlfn.XLOOKUP(DS_NCC_DTR[[#This Row],[ID NCC]],Table1614[NCC],Table1614[Kênh]),"B2C")</f>
        <v>B2C</v>
      </c>
    </row>
    <row r="66" spans="1:14" hidden="1" x14ac:dyDescent="0.35">
      <c r="A66" t="s">
        <v>1703</v>
      </c>
      <c r="B66" t="str">
        <f>_xlfn.XLOOKUP(DS_NCC_DTR[[#This Row],[ID NCC]],VMS1_[ID 18],VMS1_[Tên Accounts])</f>
        <v>Vietcycle</v>
      </c>
      <c r="C66" t="str">
        <f>DS_NCC_DTR[[#This Row],[ID NCC]]&amp;DS_NCC_DTR[[#This Row],[Trạm/DTR]]</f>
        <v>001J3000002HM1jIAGDTR</v>
      </c>
      <c r="D66" t="str">
        <f>_xlfn.XLOOKUP(DS_NCC_DTR[[#This Row],[ID NCC]],VMS1_[ID 18],VMS1_[Tỉnh/ Thành Phố Trung Ương])</f>
        <v>Hà Nội</v>
      </c>
      <c r="E66" t="str">
        <f>_xlfn.XLOOKUP(DS_NCC_DTR[[#This Row],[Tỉnh cũ]],Table9[Tỉnh cũ],Table9[Tỉnh mới])</f>
        <v>Hà Nội</v>
      </c>
      <c r="F66" t="str">
        <f>_xlfn.XLOOKUP(DS_NCC_DTR[[#This Row],[Tỉnh cũ]],Table9[Tỉnh cũ],Table9[Khu vực])</f>
        <v>Miền Bắc</v>
      </c>
      <c r="G66" t="str">
        <f>_xlfn.XLOOKUP(DS_NCC_DTR[[#This Row],[Tỉnh cũ]],Table9[Tỉnh cũ],Table9[Miền])</f>
        <v>Miền Bắc</v>
      </c>
      <c r="H66" t="str">
        <f>_xlfn.XLOOKUP(DS_NCC_DTR[[#This Row],[Tỉnh cũ]],Table9[Tỉnh cũ],Table9[Thị Trường])</f>
        <v>Võ Thị Kim Thủy</v>
      </c>
      <c r="I66" t="str">
        <f>_xlfn.XLOOKUP(DS_NCC_DTR[[#This Row],[Tỉnh cũ]],Table9[Tỉnh cũ],Table9[Giám Sát])</f>
        <v>Võ Thị Kim Thủy</v>
      </c>
      <c r="K66" t="str">
        <f>IF(DS_NCC_DTR[[#This Row],[Kênh]]="B2C",_xlfn.XLOOKUP(DS_NCC_DTR[[#This Row],[Tỉnh cũ]],Table9[Tỉnh cũ],Table9[Admin Miền]),"Trần Dương Quang Ngọc Linh")</f>
        <v>Từ Thị Yến Oanh</v>
      </c>
      <c r="L66" t="str">
        <f t="shared" ref="L66:L97" si="2">"DTR"</f>
        <v>DTR</v>
      </c>
      <c r="M66" t="str">
        <f>IF(OR(DS_NCC_DTR[[#This Row],[Tên NCC]]="Khánh Nga",DS_NCC_DTR[[#This Row],[Tên NCC]]="Đại Lộc",DS_NCC_DTR[[#This Row],[Tên NCC]]="Đồng Lâm"),"Trạm","NCC")</f>
        <v>NCC</v>
      </c>
      <c r="N66" t="str">
        <f>IFERROR(_xlfn.XLOOKUP(DS_NCC_DTR[[#This Row],[ID NCC]],Table1614[NCC],Table1614[Kênh]),"B2C")</f>
        <v>B2C</v>
      </c>
    </row>
    <row r="67" spans="1:14" hidden="1" x14ac:dyDescent="0.35">
      <c r="A67" t="s">
        <v>741</v>
      </c>
      <c r="B67" t="str">
        <f>_xlfn.XLOOKUP(DS_NCC_DTR[[#This Row],[ID NCC]],VMS1_[ID 18],VMS1_[Tên Accounts])</f>
        <v>Trung Đông</v>
      </c>
      <c r="C67" t="str">
        <f>DS_NCC_DTR[[#This Row],[ID NCC]]&amp;DS_NCC_DTR[[#This Row],[Trạm/DTR]]</f>
        <v>001J3000002HM1iIAGDTR</v>
      </c>
      <c r="D67" t="str">
        <f>_xlfn.XLOOKUP(DS_NCC_DTR[[#This Row],[ID NCC]],VMS1_[ID 18],VMS1_[Tỉnh/ Thành Phố Trung Ương])</f>
        <v>Đà Nẵng</v>
      </c>
      <c r="E67" t="str">
        <f>_xlfn.XLOOKUP(DS_NCC_DTR[[#This Row],[Tỉnh cũ]],Table9[Tỉnh cũ],Table9[Tỉnh mới])</f>
        <v>Đà Nẵng</v>
      </c>
      <c r="F67" t="str">
        <f>_xlfn.XLOOKUP(DS_NCC_DTR[[#This Row],[Tỉnh cũ]],Table9[Tỉnh cũ],Table9[Khu vực])</f>
        <v>Nam Miền Trung</v>
      </c>
      <c r="G67" t="str">
        <f>_xlfn.XLOOKUP(DS_NCC_DTR[[#This Row],[Tỉnh cũ]],Table9[Tỉnh cũ],Table9[Miền])</f>
        <v>Miền Trung</v>
      </c>
      <c r="H67" t="str">
        <f>_xlfn.XLOOKUP(DS_NCC_DTR[[#This Row],[Tỉnh cũ]],Table9[Tỉnh cũ],Table9[Thị Trường])</f>
        <v>Dương Quốc Trung</v>
      </c>
      <c r="I67" t="str">
        <f>_xlfn.XLOOKUP(DS_NCC_DTR[[#This Row],[Tỉnh cũ]],Table9[Tỉnh cũ],Table9[Giám Sát])</f>
        <v>Dương Quốc Trung</v>
      </c>
      <c r="K67" t="str">
        <f>IF(DS_NCC_DTR[[#This Row],[Kênh]]="B2C",_xlfn.XLOOKUP(DS_NCC_DTR[[#This Row],[Tỉnh cũ]],Table9[Tỉnh cũ],Table9[Admin Miền]),"Trần Dương Quang Ngọc Linh")</f>
        <v>Nguyễn Hoàng Thúy KN</v>
      </c>
      <c r="L67" t="str">
        <f t="shared" si="2"/>
        <v>DTR</v>
      </c>
      <c r="M67" t="str">
        <f>IF(OR(DS_NCC_DTR[[#This Row],[Tên NCC]]="Khánh Nga",DS_NCC_DTR[[#This Row],[Tên NCC]]="Đại Lộc",DS_NCC_DTR[[#This Row],[Tên NCC]]="Đồng Lâm"),"Trạm","NCC")</f>
        <v>NCC</v>
      </c>
      <c r="N67" t="str">
        <f>IFERROR(_xlfn.XLOOKUP(DS_NCC_DTR[[#This Row],[ID NCC]],Table1614[NCC],Table1614[Kênh]),"B2C")</f>
        <v>B2C</v>
      </c>
    </row>
    <row r="68" spans="1:14" hidden="1" x14ac:dyDescent="0.35">
      <c r="A68" t="s">
        <v>2815</v>
      </c>
      <c r="B68" t="str">
        <f>_xlfn.XLOOKUP(DS_NCC_DTR[[#This Row],[ID NCC]],VMS1_[ID 18],VMS1_[Tên Accounts])</f>
        <v>Lê Thị Minh Thảo</v>
      </c>
      <c r="C68" t="str">
        <f>DS_NCC_DTR[[#This Row],[ID NCC]]&amp;DS_NCC_DTR[[#This Row],[Trạm/DTR]]</f>
        <v>001J3000002HM1mIAGDTR</v>
      </c>
      <c r="D68" t="str">
        <f>_xlfn.XLOOKUP(DS_NCC_DTR[[#This Row],[ID NCC]],VMS1_[ID 18],VMS1_[Tỉnh/ Thành Phố Trung Ương])</f>
        <v>Bình Định</v>
      </c>
      <c r="E68" t="str">
        <f>_xlfn.XLOOKUP(DS_NCC_DTR[[#This Row],[Tỉnh cũ]],Table9[Tỉnh cũ],Table9[Tỉnh mới])</f>
        <v>Gia Lai</v>
      </c>
      <c r="F68" t="str">
        <f>_xlfn.XLOOKUP(DS_NCC_DTR[[#This Row],[Tỉnh cũ]],Table9[Tỉnh cũ],Table9[Khu vực])</f>
        <v>Nam Miền Trung</v>
      </c>
      <c r="G68" t="str">
        <f>_xlfn.XLOOKUP(DS_NCC_DTR[[#This Row],[Tỉnh cũ]],Table9[Tỉnh cũ],Table9[Miền])</f>
        <v>Miền Trung</v>
      </c>
      <c r="H68" t="str">
        <f>_xlfn.XLOOKUP(DS_NCC_DTR[[#This Row],[Tỉnh cũ]],Table9[Tỉnh cũ],Table9[Thị Trường])</f>
        <v>Dương Quốc Trung</v>
      </c>
      <c r="I68" t="str">
        <f>_xlfn.XLOOKUP(DS_NCC_DTR[[#This Row],[Tỉnh cũ]],Table9[Tỉnh cũ],Table9[Giám Sát])</f>
        <v>Dương Quốc Trung</v>
      </c>
      <c r="K68" t="str">
        <f>IF(DS_NCC_DTR[[#This Row],[Kênh]]="B2C",_xlfn.XLOOKUP(DS_NCC_DTR[[#This Row],[Tỉnh cũ]],Table9[Tỉnh cũ],Table9[Admin Miền]),"Trần Dương Quang Ngọc Linh")</f>
        <v>Nguyễn Hoàng Thúy KN</v>
      </c>
      <c r="L68" t="str">
        <f t="shared" si="2"/>
        <v>DTR</v>
      </c>
      <c r="M68" t="str">
        <f>IF(OR(DS_NCC_DTR[[#This Row],[Tên NCC]]="Khánh Nga",DS_NCC_DTR[[#This Row],[Tên NCC]]="Đại Lộc",DS_NCC_DTR[[#This Row],[Tên NCC]]="Đồng Lâm"),"Trạm","NCC")</f>
        <v>NCC</v>
      </c>
      <c r="N68" t="str">
        <f>IFERROR(_xlfn.XLOOKUP(DS_NCC_DTR[[#This Row],[ID NCC]],Table1614[NCC],Table1614[Kênh]),"B2C")</f>
        <v>B2C</v>
      </c>
    </row>
    <row r="69" spans="1:14" hidden="1" x14ac:dyDescent="0.35">
      <c r="A69" t="s">
        <v>2805</v>
      </c>
      <c r="B69" t="str">
        <f>_xlfn.XLOOKUP(DS_NCC_DTR[[#This Row],[ID NCC]],VMS1_[ID 18],VMS1_[Tên Accounts])</f>
        <v>Liên Minh (Aplas)</v>
      </c>
      <c r="C69" t="str">
        <f>DS_NCC_DTR[[#This Row],[ID NCC]]&amp;DS_NCC_DTR[[#This Row],[Trạm/DTR]]</f>
        <v>001J3000009BHdLIAWDTR</v>
      </c>
      <c r="D69" t="str">
        <f>_xlfn.XLOOKUP(DS_NCC_DTR[[#This Row],[ID NCC]],VMS1_[ID 18],VMS1_[Tỉnh/ Thành Phố Trung Ương])</f>
        <v>TP. Hồ Chí Minh</v>
      </c>
      <c r="E69" t="str">
        <f>_xlfn.XLOOKUP(DS_NCC_DTR[[#This Row],[Tỉnh cũ]],Table9[Tỉnh cũ],Table9[Tỉnh mới])</f>
        <v>TP. Hồ Chí Minh</v>
      </c>
      <c r="F69" t="str">
        <f>_xlfn.XLOOKUP(DS_NCC_DTR[[#This Row],[Tỉnh cũ]],Table9[Tỉnh cũ],Table9[Khu vực])</f>
        <v>TP. Hồ Chí Minh</v>
      </c>
      <c r="G69" t="str">
        <f>_xlfn.XLOOKUP(DS_NCC_DTR[[#This Row],[Tỉnh cũ]],Table9[Tỉnh cũ],Table9[Miền])</f>
        <v>TP.Hồ Chí Minh</v>
      </c>
      <c r="H69" t="str">
        <f>_xlfn.XLOOKUP(DS_NCC_DTR[[#This Row],[Tỉnh cũ]],Table9[Tỉnh cũ],Table9[Thị Trường])</f>
        <v>Bùi Vũ Thanh Huy</v>
      </c>
      <c r="I69" t="str">
        <f>_xlfn.XLOOKUP(DS_NCC_DTR[[#This Row],[Tỉnh cũ]],Table9[Tỉnh cũ],Table9[Giám Sát])</f>
        <v>Đặng Nguyễn Hoàng Lộc</v>
      </c>
      <c r="K69" t="str">
        <f>IF(DS_NCC_DTR[[#This Row],[Kênh]]="B2C",_xlfn.XLOOKUP(DS_NCC_DTR[[#This Row],[Tỉnh cũ]],Table9[Tỉnh cũ],Table9[Admin Miền]),"Trần Dương Quang Ngọc Linh")</f>
        <v>Nguyễn Hoàng Thúy</v>
      </c>
      <c r="L69" t="str">
        <f t="shared" si="2"/>
        <v>DTR</v>
      </c>
      <c r="M69" t="str">
        <f>IF(OR(DS_NCC_DTR[[#This Row],[Tên NCC]]="Khánh Nga",DS_NCC_DTR[[#This Row],[Tên NCC]]="Đại Lộc",DS_NCC_DTR[[#This Row],[Tên NCC]]="Đồng Lâm"),"Trạm","NCC")</f>
        <v>NCC</v>
      </c>
      <c r="N69" t="str">
        <f>IFERROR(_xlfn.XLOOKUP(DS_NCC_DTR[[#This Row],[ID NCC]],Table1614[NCC],Table1614[Kênh]),"B2C")</f>
        <v>B2C</v>
      </c>
    </row>
    <row r="70" spans="1:14" hidden="1" x14ac:dyDescent="0.35">
      <c r="A70" t="s">
        <v>413</v>
      </c>
      <c r="B70" t="str">
        <f>_xlfn.XLOOKUP(DS_NCC_DTR[[#This Row],[ID NCC]],VMS1_[ID 18],VMS1_[Tên Accounts])</f>
        <v>Phúc Long</v>
      </c>
      <c r="C70" t="str">
        <f>DS_NCC_DTR[[#This Row],[ID NCC]]&amp;DS_NCC_DTR[[#This Row],[Trạm/DTR]]</f>
        <v>001J3000002HM1nIAGDTR</v>
      </c>
      <c r="D70" t="str">
        <f>_xlfn.XLOOKUP(DS_NCC_DTR[[#This Row],[ID NCC]],VMS1_[ID 18],VMS1_[Tỉnh/ Thành Phố Trung Ương])</f>
        <v>Tây Ninh</v>
      </c>
      <c r="E70" t="str">
        <f>_xlfn.XLOOKUP(DS_NCC_DTR[[#This Row],[Tỉnh cũ]],Table9[Tỉnh cũ],Table9[Tỉnh mới])</f>
        <v>Tây Ninh</v>
      </c>
      <c r="F70" t="str">
        <f>_xlfn.XLOOKUP(DS_NCC_DTR[[#This Row],[Tỉnh cũ]],Table9[Tỉnh cũ],Table9[Khu vực])</f>
        <v>Miền Tây 1</v>
      </c>
      <c r="G70" t="str">
        <f>_xlfn.XLOOKUP(DS_NCC_DTR[[#This Row],[Tỉnh cũ]],Table9[Tỉnh cũ],Table9[Miền])</f>
        <v>Miền Tây</v>
      </c>
      <c r="H70" t="str">
        <f>_xlfn.XLOOKUP(DS_NCC_DTR[[#This Row],[Tỉnh cũ]],Table9[Tỉnh cũ],Table9[Thị Trường])</f>
        <v>Nguyễn Duy Tân</v>
      </c>
      <c r="I70" t="str">
        <f>_xlfn.XLOOKUP(DS_NCC_DTR[[#This Row],[Tỉnh cũ]],Table9[Tỉnh cũ],Table9[Giám Sát])</f>
        <v>Nguyễn Thành Dân</v>
      </c>
      <c r="K70" t="str">
        <f>IF(DS_NCC_DTR[[#This Row],[Kênh]]="B2C",_xlfn.XLOOKUP(DS_NCC_DTR[[#This Row],[Tỉnh cũ]],Table9[Tỉnh cũ],Table9[Admin Miền]),"Trần Dương Quang Ngọc Linh")</f>
        <v>Phạm Thị Thúy Duy</v>
      </c>
      <c r="L70" t="str">
        <f t="shared" si="2"/>
        <v>DTR</v>
      </c>
      <c r="M70" t="str">
        <f>IF(OR(DS_NCC_DTR[[#This Row],[Tên NCC]]="Khánh Nga",DS_NCC_DTR[[#This Row],[Tên NCC]]="Đại Lộc",DS_NCC_DTR[[#This Row],[Tên NCC]]="Đồng Lâm"),"Trạm","NCC")</f>
        <v>NCC</v>
      </c>
      <c r="N70" t="str">
        <f>IFERROR(_xlfn.XLOOKUP(DS_NCC_DTR[[#This Row],[ID NCC]],Table1614[NCC],Table1614[Kênh]),"B2C")</f>
        <v>B2C</v>
      </c>
    </row>
    <row r="71" spans="1:14" hidden="1" x14ac:dyDescent="0.35">
      <c r="A71" t="s">
        <v>1650</v>
      </c>
      <c r="B71" t="str">
        <f>_xlfn.XLOOKUP(DS_NCC_DTR[[#This Row],[ID NCC]],VMS1_[ID 18],VMS1_[Tên Accounts])</f>
        <v>Botol</v>
      </c>
      <c r="C71" t="str">
        <f>DS_NCC_DTR[[#This Row],[ID NCC]]&amp;DS_NCC_DTR[[#This Row],[Trạm/DTR]]</f>
        <v>001J3000002HM1oIAGDTR</v>
      </c>
      <c r="D71" t="str">
        <f>_xlfn.XLOOKUP(DS_NCC_DTR[[#This Row],[ID NCC]],VMS1_[ID 18],VMS1_[Tỉnh/ Thành Phố Trung Ương])</f>
        <v>TP. Hồ Chí Minh</v>
      </c>
      <c r="E71" t="str">
        <f>_xlfn.XLOOKUP(DS_NCC_DTR[[#This Row],[Tỉnh cũ]],Table9[Tỉnh cũ],Table9[Tỉnh mới])</f>
        <v>TP. Hồ Chí Minh</v>
      </c>
      <c r="F71" t="str">
        <f>_xlfn.XLOOKUP(DS_NCC_DTR[[#This Row],[Tỉnh cũ]],Table9[Tỉnh cũ],Table9[Khu vực])</f>
        <v>TP. Hồ Chí Minh</v>
      </c>
      <c r="G71" t="str">
        <f>_xlfn.XLOOKUP(DS_NCC_DTR[[#This Row],[Tỉnh cũ]],Table9[Tỉnh cũ],Table9[Miền])</f>
        <v>TP.Hồ Chí Minh</v>
      </c>
      <c r="H71" t="str">
        <f>_xlfn.XLOOKUP(DS_NCC_DTR[[#This Row],[Tỉnh cũ]],Table9[Tỉnh cũ],Table9[Thị Trường])</f>
        <v>Bùi Vũ Thanh Huy</v>
      </c>
      <c r="I71" t="str">
        <f>_xlfn.XLOOKUP(DS_NCC_DTR[[#This Row],[Tỉnh cũ]],Table9[Tỉnh cũ],Table9[Giám Sát])</f>
        <v>Đặng Nguyễn Hoàng Lộc</v>
      </c>
      <c r="K71" t="str">
        <f>IF(DS_NCC_DTR[[#This Row],[Kênh]]="B2C",_xlfn.XLOOKUP(DS_NCC_DTR[[#This Row],[Tỉnh cũ]],Table9[Tỉnh cũ],Table9[Admin Miền]),"Trần Dương Quang Ngọc Linh")</f>
        <v>Nguyễn Hoàng Thúy</v>
      </c>
      <c r="L71" t="str">
        <f t="shared" si="2"/>
        <v>DTR</v>
      </c>
      <c r="M71" t="str">
        <f>IF(OR(DS_NCC_DTR[[#This Row],[Tên NCC]]="Khánh Nga",DS_NCC_DTR[[#This Row],[Tên NCC]]="Đại Lộc",DS_NCC_DTR[[#This Row],[Tên NCC]]="Đồng Lâm"),"Trạm","NCC")</f>
        <v>NCC</v>
      </c>
      <c r="N71" t="str">
        <f>IFERROR(_xlfn.XLOOKUP(DS_NCC_DTR[[#This Row],[ID NCC]],Table1614[NCC],Table1614[Kênh]),"B2C")</f>
        <v>B2C</v>
      </c>
    </row>
    <row r="72" spans="1:14" hidden="1" x14ac:dyDescent="0.35">
      <c r="A72" t="s">
        <v>2807</v>
      </c>
      <c r="B72" t="str">
        <f>_xlfn.XLOOKUP(DS_NCC_DTR[[#This Row],[ID NCC]],VMS1_[ID 18],VMS1_[Tên Accounts])</f>
        <v>Ngọc Minh</v>
      </c>
      <c r="C72" t="str">
        <f>DS_NCC_DTR[[#This Row],[ID NCC]]&amp;DS_NCC_DTR[[#This Row],[Trạm/DTR]]</f>
        <v>001J3000002HM1qIAGDTR</v>
      </c>
      <c r="D72" t="str">
        <f>_xlfn.XLOOKUP(DS_NCC_DTR[[#This Row],[ID NCC]],VMS1_[ID 18],VMS1_[Tỉnh/ Thành Phố Trung Ương])</f>
        <v>TP. Hồ Chí Minh</v>
      </c>
      <c r="E72" t="str">
        <f>_xlfn.XLOOKUP(DS_NCC_DTR[[#This Row],[Tỉnh cũ]],Table9[Tỉnh cũ],Table9[Tỉnh mới])</f>
        <v>TP. Hồ Chí Minh</v>
      </c>
      <c r="F72" t="str">
        <f>_xlfn.XLOOKUP(DS_NCC_DTR[[#This Row],[Tỉnh cũ]],Table9[Tỉnh cũ],Table9[Khu vực])</f>
        <v>TP. Hồ Chí Minh</v>
      </c>
      <c r="G72" t="str">
        <f>_xlfn.XLOOKUP(DS_NCC_DTR[[#This Row],[Tỉnh cũ]],Table9[Tỉnh cũ],Table9[Miền])</f>
        <v>TP.Hồ Chí Minh</v>
      </c>
      <c r="H72" t="str">
        <f>_xlfn.XLOOKUP(DS_NCC_DTR[[#This Row],[Tỉnh cũ]],Table9[Tỉnh cũ],Table9[Thị Trường])</f>
        <v>Bùi Vũ Thanh Huy</v>
      </c>
      <c r="I72" t="str">
        <f>_xlfn.XLOOKUP(DS_NCC_DTR[[#This Row],[Tỉnh cũ]],Table9[Tỉnh cũ],Table9[Giám Sát])</f>
        <v>Đặng Nguyễn Hoàng Lộc</v>
      </c>
      <c r="K72" t="str">
        <f>IF(DS_NCC_DTR[[#This Row],[Kênh]]="B2C",_xlfn.XLOOKUP(DS_NCC_DTR[[#This Row],[Tỉnh cũ]],Table9[Tỉnh cũ],Table9[Admin Miền]),"Trần Dương Quang Ngọc Linh")</f>
        <v>Nguyễn Hoàng Thúy</v>
      </c>
      <c r="L72" t="str">
        <f t="shared" si="2"/>
        <v>DTR</v>
      </c>
      <c r="M72" t="str">
        <f>IF(OR(DS_NCC_DTR[[#This Row],[Tên NCC]]="Khánh Nga",DS_NCC_DTR[[#This Row],[Tên NCC]]="Đại Lộc",DS_NCC_DTR[[#This Row],[Tên NCC]]="Đồng Lâm"),"Trạm","NCC")</f>
        <v>NCC</v>
      </c>
      <c r="N72" t="str">
        <f>IFERROR(_xlfn.XLOOKUP(DS_NCC_DTR[[#This Row],[ID NCC]],Table1614[NCC],Table1614[Kênh]),"B2C")</f>
        <v>B2C</v>
      </c>
    </row>
    <row r="73" spans="1:14" hidden="1" x14ac:dyDescent="0.35">
      <c r="A73" t="s">
        <v>722</v>
      </c>
      <c r="B73" t="str">
        <f>_xlfn.XLOOKUP(DS_NCC_DTR[[#This Row],[ID NCC]],VMS1_[ID 18],VMS1_[Tên Accounts])</f>
        <v>Tân Đại Hưng</v>
      </c>
      <c r="C73" t="str">
        <f>DS_NCC_DTR[[#This Row],[ID NCC]]&amp;DS_NCC_DTR[[#This Row],[Trạm/DTR]]</f>
        <v>001J3000002HM1pIAGDTR</v>
      </c>
      <c r="D73" t="str">
        <f>_xlfn.XLOOKUP(DS_NCC_DTR[[#This Row],[ID NCC]],VMS1_[ID 18],VMS1_[Tỉnh/ Thành Phố Trung Ương])</f>
        <v>Hưng Yên</v>
      </c>
      <c r="E73" t="str">
        <f>_xlfn.XLOOKUP(DS_NCC_DTR[[#This Row],[Tỉnh cũ]],Table9[Tỉnh cũ],Table9[Tỉnh mới])</f>
        <v>Hưng Yên</v>
      </c>
      <c r="F73" t="str">
        <f>_xlfn.XLOOKUP(DS_NCC_DTR[[#This Row],[Tỉnh cũ]],Table9[Tỉnh cũ],Table9[Khu vực])</f>
        <v>Miền Bắc</v>
      </c>
      <c r="G73" t="str">
        <f>_xlfn.XLOOKUP(DS_NCC_DTR[[#This Row],[Tỉnh cũ]],Table9[Tỉnh cũ],Table9[Miền])</f>
        <v>Miền Bắc</v>
      </c>
      <c r="H73" t="str">
        <f>_xlfn.XLOOKUP(DS_NCC_DTR[[#This Row],[Tỉnh cũ]],Table9[Tỉnh cũ],Table9[Thị Trường])</f>
        <v>Võ Thị Kim Thủy</v>
      </c>
      <c r="I73" t="str">
        <f>_xlfn.XLOOKUP(DS_NCC_DTR[[#This Row],[Tỉnh cũ]],Table9[Tỉnh cũ],Table9[Giám Sát])</f>
        <v>Võ Thị Kim Thủy</v>
      </c>
      <c r="K73" t="str">
        <f>IF(DS_NCC_DTR[[#This Row],[Kênh]]="B2C",_xlfn.XLOOKUP(DS_NCC_DTR[[#This Row],[Tỉnh cũ]],Table9[Tỉnh cũ],Table9[Admin Miền]),"Trần Dương Quang Ngọc Linh")</f>
        <v>Từ Thị Yến Oanh</v>
      </c>
      <c r="L73" t="str">
        <f t="shared" si="2"/>
        <v>DTR</v>
      </c>
      <c r="M73" t="str">
        <f>IF(OR(DS_NCC_DTR[[#This Row],[Tên NCC]]="Khánh Nga",DS_NCC_DTR[[#This Row],[Tên NCC]]="Đại Lộc",DS_NCC_DTR[[#This Row],[Tên NCC]]="Đồng Lâm"),"Trạm","NCC")</f>
        <v>NCC</v>
      </c>
      <c r="N73" t="str">
        <f>IFERROR(_xlfn.XLOOKUP(DS_NCC_DTR[[#This Row],[ID NCC]],Table1614[NCC],Table1614[Kênh]),"B2C")</f>
        <v>B2C</v>
      </c>
    </row>
    <row r="74" spans="1:14" hidden="1" x14ac:dyDescent="0.35">
      <c r="A74" t="s">
        <v>723</v>
      </c>
      <c r="B74" t="str">
        <f>_xlfn.XLOOKUP(DS_NCC_DTR[[#This Row],[ID NCC]],VMS1_[ID 18],VMS1_[Tên Accounts])</f>
        <v>Nhất Hoàng Gia</v>
      </c>
      <c r="C74" t="str">
        <f>DS_NCC_DTR[[#This Row],[ID NCC]]&amp;DS_NCC_DTR[[#This Row],[Trạm/DTR]]</f>
        <v>001J3000007YHY0IAODTR</v>
      </c>
      <c r="D74" t="str">
        <f>_xlfn.XLOOKUP(DS_NCC_DTR[[#This Row],[ID NCC]],VMS1_[ID 18],VMS1_[Tỉnh/ Thành Phố Trung Ương])</f>
        <v>Vĩnh Phúc</v>
      </c>
      <c r="E74" t="str">
        <f>_xlfn.XLOOKUP(DS_NCC_DTR[[#This Row],[Tỉnh cũ]],Table9[Tỉnh cũ],Table9[Tỉnh mới])</f>
        <v>Phú Thọ</v>
      </c>
      <c r="F74" t="str">
        <f>_xlfn.XLOOKUP(DS_NCC_DTR[[#This Row],[Tỉnh cũ]],Table9[Tỉnh cũ],Table9[Khu vực])</f>
        <v>Miền Bắc</v>
      </c>
      <c r="G74" t="str">
        <f>_xlfn.XLOOKUP(DS_NCC_DTR[[#This Row],[Tỉnh cũ]],Table9[Tỉnh cũ],Table9[Miền])</f>
        <v>Miền Bắc</v>
      </c>
      <c r="H74" t="str">
        <f>_xlfn.XLOOKUP(DS_NCC_DTR[[#This Row],[Tỉnh cũ]],Table9[Tỉnh cũ],Table9[Thị Trường])</f>
        <v>Võ Thị Kim Thủy</v>
      </c>
      <c r="I74" t="str">
        <f>_xlfn.XLOOKUP(DS_NCC_DTR[[#This Row],[Tỉnh cũ]],Table9[Tỉnh cũ],Table9[Giám Sát])</f>
        <v>Võ Thị Kim Thủy</v>
      </c>
      <c r="K74" t="str">
        <f>IF(DS_NCC_DTR[[#This Row],[Kênh]]="B2C",_xlfn.XLOOKUP(DS_NCC_DTR[[#This Row],[Tỉnh cũ]],Table9[Tỉnh cũ],Table9[Admin Miền]),"Trần Dương Quang Ngọc Linh")</f>
        <v>Từ Thị Yến Oanh</v>
      </c>
      <c r="L74" t="str">
        <f t="shared" si="2"/>
        <v>DTR</v>
      </c>
      <c r="M74" t="str">
        <f>IF(OR(DS_NCC_DTR[[#This Row],[Tên NCC]]="Khánh Nga",DS_NCC_DTR[[#This Row],[Tên NCC]]="Đại Lộc",DS_NCC_DTR[[#This Row],[Tên NCC]]="Đồng Lâm"),"Trạm","NCC")</f>
        <v>NCC</v>
      </c>
      <c r="N74" t="str">
        <f>IFERROR(_xlfn.XLOOKUP(DS_NCC_DTR[[#This Row],[ID NCC]],Table1614[NCC],Table1614[Kênh]),"B2C")</f>
        <v>B2C</v>
      </c>
    </row>
    <row r="75" spans="1:14" hidden="1" x14ac:dyDescent="0.35">
      <c r="A75" t="s">
        <v>2814</v>
      </c>
      <c r="B75" t="str">
        <f>_xlfn.XLOOKUP(DS_NCC_DTR[[#This Row],[ID NCC]],VMS1_[ID 18],VMS1_[Tên Accounts])</f>
        <v>Tuấn Hùng</v>
      </c>
      <c r="C75" t="str">
        <f>DS_NCC_DTR[[#This Row],[ID NCC]]&amp;DS_NCC_DTR[[#This Row],[Trạm/DTR]]</f>
        <v>001J3000005Gol4IACDTR</v>
      </c>
      <c r="D75" t="str">
        <f>_xlfn.XLOOKUP(DS_NCC_DTR[[#This Row],[ID NCC]],VMS1_[ID 18],VMS1_[Tỉnh/ Thành Phố Trung Ương])</f>
        <v>Bình Phước</v>
      </c>
      <c r="E75" t="str">
        <f>_xlfn.XLOOKUP(DS_NCC_DTR[[#This Row],[Tỉnh cũ]],Table9[Tỉnh cũ],Table9[Tỉnh mới])</f>
        <v>Đồng Nai</v>
      </c>
      <c r="F75" t="str">
        <f>_xlfn.XLOOKUP(DS_NCC_DTR[[#This Row],[Tỉnh cũ]],Table9[Tỉnh cũ],Table9[Khu vực])</f>
        <v>TP. Hồ Chí Minh</v>
      </c>
      <c r="G75" t="str">
        <f>_xlfn.XLOOKUP(DS_NCC_DTR[[#This Row],[Tỉnh cũ]],Table9[Tỉnh cũ],Table9[Miền])</f>
        <v>TP.Hồ Chí Minh</v>
      </c>
      <c r="H75" t="str">
        <f>_xlfn.XLOOKUP(DS_NCC_DTR[[#This Row],[Tỉnh cũ]],Table9[Tỉnh cũ],Table9[Thị Trường])</f>
        <v>Phan Hiếu Lộc</v>
      </c>
      <c r="I75" t="str">
        <f>_xlfn.XLOOKUP(DS_NCC_DTR[[#This Row],[Tỉnh cũ]],Table9[Tỉnh cũ],Table9[Giám Sát])</f>
        <v>Đặng Nguyễn Hoàng Lộc</v>
      </c>
      <c r="K75" t="str">
        <f>IF(DS_NCC_DTR[[#This Row],[Kênh]]="B2C",_xlfn.XLOOKUP(DS_NCC_DTR[[#This Row],[Tỉnh cũ]],Table9[Tỉnh cũ],Table9[Admin Miền]),"Trần Dương Quang Ngọc Linh")</f>
        <v>Nguyễn Hoàng Thúy</v>
      </c>
      <c r="L75" t="str">
        <f t="shared" si="2"/>
        <v>DTR</v>
      </c>
      <c r="M75" t="str">
        <f>IF(OR(DS_NCC_DTR[[#This Row],[Tên NCC]]="Khánh Nga",DS_NCC_DTR[[#This Row],[Tên NCC]]="Đại Lộc",DS_NCC_DTR[[#This Row],[Tên NCC]]="Đồng Lâm"),"Trạm","NCC")</f>
        <v>NCC</v>
      </c>
      <c r="N75" t="str">
        <f>IFERROR(_xlfn.XLOOKUP(DS_NCC_DTR[[#This Row],[ID NCC]],Table1614[NCC],Table1614[Kênh]),"B2C")</f>
        <v>B2C</v>
      </c>
    </row>
    <row r="76" spans="1:14" hidden="1" x14ac:dyDescent="0.35">
      <c r="A76" t="s">
        <v>2275</v>
      </c>
      <c r="B76" t="str">
        <f>_xlfn.XLOOKUP(DS_NCC_DTR[[#This Row],[ID NCC]],VMS1_[ID 18],VMS1_[Tên Accounts])</f>
        <v>Nguyễn Tuân</v>
      </c>
      <c r="C76" t="str">
        <f>DS_NCC_DTR[[#This Row],[ID NCC]]&amp;DS_NCC_DTR[[#This Row],[Trạm/DTR]]</f>
        <v>001J3000002IRWyIAODTR</v>
      </c>
      <c r="D76" t="str">
        <f>_xlfn.XLOOKUP(DS_NCC_DTR[[#This Row],[ID NCC]],VMS1_[ID 18],VMS1_[Tỉnh/ Thành Phố Trung Ương])</f>
        <v>Bình Dương</v>
      </c>
      <c r="E76" t="str">
        <f>_xlfn.XLOOKUP(DS_NCC_DTR[[#This Row],[Tỉnh cũ]],Table9[Tỉnh cũ],Table9[Tỉnh mới])</f>
        <v>TP. Hồ Chí Minh</v>
      </c>
      <c r="F76" t="str">
        <f>_xlfn.XLOOKUP(DS_NCC_DTR[[#This Row],[Tỉnh cũ]],Table9[Tỉnh cũ],Table9[Khu vực])</f>
        <v>TP. Hồ Chí Minh</v>
      </c>
      <c r="G76" t="str">
        <f>_xlfn.XLOOKUP(DS_NCC_DTR[[#This Row],[Tỉnh cũ]],Table9[Tỉnh cũ],Table9[Miền])</f>
        <v>TP.Hồ Chí Minh</v>
      </c>
      <c r="H76" t="str">
        <f>_xlfn.XLOOKUP(DS_NCC_DTR[[#This Row],[Tỉnh cũ]],Table9[Tỉnh cũ],Table9[Thị Trường])</f>
        <v>Nguyễn Văn Phú</v>
      </c>
      <c r="I76" t="str">
        <f>_xlfn.XLOOKUP(DS_NCC_DTR[[#This Row],[Tỉnh cũ]],Table9[Tỉnh cũ],Table9[Giám Sát])</f>
        <v>Đặng Nguyễn Hoàng Lộc</v>
      </c>
      <c r="K76" t="str">
        <f>IF(DS_NCC_DTR[[#This Row],[Kênh]]="B2C",_xlfn.XLOOKUP(DS_NCC_DTR[[#This Row],[Tỉnh cũ]],Table9[Tỉnh cũ],Table9[Admin Miền]),"Trần Dương Quang Ngọc Linh")</f>
        <v>Nguyễn Hoàng Thúy</v>
      </c>
      <c r="L76" t="str">
        <f t="shared" si="2"/>
        <v>DTR</v>
      </c>
      <c r="M76" t="str">
        <f>IF(OR(DS_NCC_DTR[[#This Row],[Tên NCC]]="Khánh Nga",DS_NCC_DTR[[#This Row],[Tên NCC]]="Đại Lộc",DS_NCC_DTR[[#This Row],[Tên NCC]]="Đồng Lâm"),"Trạm","NCC")</f>
        <v>NCC</v>
      </c>
      <c r="N76" t="str">
        <f>IFERROR(_xlfn.XLOOKUP(DS_NCC_DTR[[#This Row],[ID NCC]],Table1614[NCC],Table1614[Kênh]),"B2C")</f>
        <v>B2C</v>
      </c>
    </row>
    <row r="77" spans="1:14" hidden="1" x14ac:dyDescent="0.35">
      <c r="A77" t="s">
        <v>2276</v>
      </c>
      <c r="B77" t="str">
        <f>_xlfn.XLOOKUP(DS_NCC_DTR[[#This Row],[ID NCC]],VMS1_[ID 18],VMS1_[Tên Accounts])</f>
        <v>Chú Hỏa</v>
      </c>
      <c r="C77" t="str">
        <f>DS_NCC_DTR[[#This Row],[ID NCC]]&amp;DS_NCC_DTR[[#This Row],[Trạm/DTR]]</f>
        <v>001J3000007YHh7IAGDTR</v>
      </c>
      <c r="D77" t="str">
        <f>_xlfn.XLOOKUP(DS_NCC_DTR[[#This Row],[ID NCC]],VMS1_[ID 18],VMS1_[Tỉnh/ Thành Phố Trung Ương])</f>
        <v>TP. Hồ Chí Minh</v>
      </c>
      <c r="E77" t="str">
        <f>_xlfn.XLOOKUP(DS_NCC_DTR[[#This Row],[Tỉnh cũ]],Table9[Tỉnh cũ],Table9[Tỉnh mới])</f>
        <v>TP. Hồ Chí Minh</v>
      </c>
      <c r="F77" t="str">
        <f>_xlfn.XLOOKUP(DS_NCC_DTR[[#This Row],[Tỉnh cũ]],Table9[Tỉnh cũ],Table9[Khu vực])</f>
        <v>TP. Hồ Chí Minh</v>
      </c>
      <c r="G77" t="str">
        <f>_xlfn.XLOOKUP(DS_NCC_DTR[[#This Row],[Tỉnh cũ]],Table9[Tỉnh cũ],Table9[Miền])</f>
        <v>TP.Hồ Chí Minh</v>
      </c>
      <c r="H77" t="str">
        <f>_xlfn.XLOOKUP(DS_NCC_DTR[[#This Row],[Tỉnh cũ]],Table9[Tỉnh cũ],Table9[Thị Trường])</f>
        <v>Bùi Vũ Thanh Huy</v>
      </c>
      <c r="I77" t="str">
        <f>_xlfn.XLOOKUP(DS_NCC_DTR[[#This Row],[Tỉnh cũ]],Table9[Tỉnh cũ],Table9[Giám Sát])</f>
        <v>Đặng Nguyễn Hoàng Lộc</v>
      </c>
      <c r="K77" t="str">
        <f>IF(DS_NCC_DTR[[#This Row],[Kênh]]="B2C",_xlfn.XLOOKUP(DS_NCC_DTR[[#This Row],[Tỉnh cũ]],Table9[Tỉnh cũ],Table9[Admin Miền]),"Trần Dương Quang Ngọc Linh")</f>
        <v>Nguyễn Hoàng Thúy</v>
      </c>
      <c r="L77" t="str">
        <f t="shared" si="2"/>
        <v>DTR</v>
      </c>
      <c r="M77" t="str">
        <f>IF(OR(DS_NCC_DTR[[#This Row],[Tên NCC]]="Khánh Nga",DS_NCC_DTR[[#This Row],[Tên NCC]]="Đại Lộc",DS_NCC_DTR[[#This Row],[Tên NCC]]="Đồng Lâm"),"Trạm","NCC")</f>
        <v>NCC</v>
      </c>
      <c r="N77" t="str">
        <f>IFERROR(_xlfn.XLOOKUP(DS_NCC_DTR[[#This Row],[ID NCC]],Table1614[NCC],Table1614[Kênh]),"B2C")</f>
        <v>B2C</v>
      </c>
    </row>
    <row r="78" spans="1:14" hidden="1" x14ac:dyDescent="0.35">
      <c r="A78" t="s">
        <v>1268</v>
      </c>
      <c r="B78" t="str">
        <f>_xlfn.XLOOKUP(DS_NCC_DTR[[#This Row],[ID NCC]],VMS1_[ID 18],VMS1_[Tên Accounts])</f>
        <v>Sơn Trung Thành</v>
      </c>
      <c r="C78" t="str">
        <f>DS_NCC_DTR[[#This Row],[ID NCC]]&amp;DS_NCC_DTR[[#This Row],[Trạm/DTR]]</f>
        <v>001J3000009A6OkIAKDTR</v>
      </c>
      <c r="D78" t="str">
        <f>_xlfn.XLOOKUP(DS_NCC_DTR[[#This Row],[ID NCC]],VMS1_[ID 18],VMS1_[Tỉnh/ Thành Phố Trung Ương])</f>
        <v>Vĩnh Long</v>
      </c>
      <c r="E78" t="str">
        <f>_xlfn.XLOOKUP(DS_NCC_DTR[[#This Row],[Tỉnh cũ]],Table9[Tỉnh cũ],Table9[Tỉnh mới])</f>
        <v>Vĩnh Long</v>
      </c>
      <c r="F78" t="str">
        <f>_xlfn.XLOOKUP(DS_NCC_DTR[[#This Row],[Tỉnh cũ]],Table9[Tỉnh cũ],Table9[Khu vực])</f>
        <v>Miền Tây 2</v>
      </c>
      <c r="G78" t="str">
        <f>_xlfn.XLOOKUP(DS_NCC_DTR[[#This Row],[Tỉnh cũ]],Table9[Tỉnh cũ],Table9[Miền])</f>
        <v>Miền Tây</v>
      </c>
      <c r="H78" t="str">
        <f>_xlfn.XLOOKUP(DS_NCC_DTR[[#This Row],[Tỉnh cũ]],Table9[Tỉnh cũ],Table9[Thị Trường])</f>
        <v>Lê Quốc Việt</v>
      </c>
      <c r="I78" t="str">
        <f>_xlfn.XLOOKUP(DS_NCC_DTR[[#This Row],[Tỉnh cũ]],Table9[Tỉnh cũ],Table9[Giám Sát])</f>
        <v>Phạm Huỳnh Hữu Lộc</v>
      </c>
      <c r="K78" t="str">
        <f>IF(DS_NCC_DTR[[#This Row],[Kênh]]="B2C",_xlfn.XLOOKUP(DS_NCC_DTR[[#This Row],[Tỉnh cũ]],Table9[Tỉnh cũ],Table9[Admin Miền]),"Trần Dương Quang Ngọc Linh")</f>
        <v>Phạm Thị Thúy Duy</v>
      </c>
      <c r="L78" t="str">
        <f t="shared" si="2"/>
        <v>DTR</v>
      </c>
      <c r="M78" t="str">
        <f>IF(OR(DS_NCC_DTR[[#This Row],[Tên NCC]]="Khánh Nga",DS_NCC_DTR[[#This Row],[Tên NCC]]="Đại Lộc",DS_NCC_DTR[[#This Row],[Tên NCC]]="Đồng Lâm"),"Trạm","NCC")</f>
        <v>NCC</v>
      </c>
      <c r="N78" t="str">
        <f>IFERROR(_xlfn.XLOOKUP(DS_NCC_DTR[[#This Row],[ID NCC]],Table1614[NCC],Table1614[Kênh]),"B2C")</f>
        <v>B2C</v>
      </c>
    </row>
    <row r="79" spans="1:14" hidden="1" x14ac:dyDescent="0.35">
      <c r="A79" t="s">
        <v>735</v>
      </c>
      <c r="B79" t="str">
        <f>_xlfn.XLOOKUP(DS_NCC_DTR[[#This Row],[ID NCC]],VMS1_[ID 18],VMS1_[Tên Accounts])</f>
        <v>HKD Quang Chiến</v>
      </c>
      <c r="C79" t="str">
        <f>DS_NCC_DTR[[#This Row],[ID NCC]]&amp;DS_NCC_DTR[[#This Row],[Trạm/DTR]]</f>
        <v>001J3000002HLitIAGDTR</v>
      </c>
      <c r="D79" t="str">
        <f>_xlfn.XLOOKUP(DS_NCC_DTR[[#This Row],[ID NCC]],VMS1_[ID 18],VMS1_[Tỉnh/ Thành Phố Trung Ương])</f>
        <v>Quảng Nam</v>
      </c>
      <c r="E79" t="str">
        <f>_xlfn.XLOOKUP(DS_NCC_DTR[[#This Row],[Tỉnh cũ]],Table9[Tỉnh cũ],Table9[Tỉnh mới])</f>
        <v>Đà Nẵng</v>
      </c>
      <c r="F79" t="str">
        <f>_xlfn.XLOOKUP(DS_NCC_DTR[[#This Row],[Tỉnh cũ]],Table9[Tỉnh cũ],Table9[Khu vực])</f>
        <v>Nam Miền Trung</v>
      </c>
      <c r="G79" t="str">
        <f>_xlfn.XLOOKUP(DS_NCC_DTR[[#This Row],[Tỉnh cũ]],Table9[Tỉnh cũ],Table9[Miền])</f>
        <v>Miền Trung</v>
      </c>
      <c r="H79" t="str">
        <f>_xlfn.XLOOKUP(DS_NCC_DTR[[#This Row],[Tỉnh cũ]],Table9[Tỉnh cũ],Table9[Thị Trường])</f>
        <v>Dương Quốc Trung</v>
      </c>
      <c r="I79" t="str">
        <f>_xlfn.XLOOKUP(DS_NCC_DTR[[#This Row],[Tỉnh cũ]],Table9[Tỉnh cũ],Table9[Giám Sát])</f>
        <v>Dương Quốc Trung</v>
      </c>
      <c r="K79" t="str">
        <f>IF(DS_NCC_DTR[[#This Row],[Kênh]]="B2C",_xlfn.XLOOKUP(DS_NCC_DTR[[#This Row],[Tỉnh cũ]],Table9[Tỉnh cũ],Table9[Admin Miền]),"Trần Dương Quang Ngọc Linh")</f>
        <v>Nguyễn Hoàng Thúy KN</v>
      </c>
      <c r="L79" t="str">
        <f t="shared" si="2"/>
        <v>DTR</v>
      </c>
      <c r="M79" t="str">
        <f>IF(OR(DS_NCC_DTR[[#This Row],[Tên NCC]]="Khánh Nga",DS_NCC_DTR[[#This Row],[Tên NCC]]="Đại Lộc",DS_NCC_DTR[[#This Row],[Tên NCC]]="Đồng Lâm"),"Trạm","NCC")</f>
        <v>NCC</v>
      </c>
      <c r="N79" t="str">
        <f>IFERROR(_xlfn.XLOOKUP(DS_NCC_DTR[[#This Row],[ID NCC]],Table1614[NCC],Table1614[Kênh]),"B2C")</f>
        <v>B2C</v>
      </c>
    </row>
    <row r="80" spans="1:14" hidden="1" x14ac:dyDescent="0.35">
      <c r="A80" t="s">
        <v>914</v>
      </c>
      <c r="B80" t="str">
        <f>_xlfn.XLOOKUP(DS_NCC_DTR[[#This Row],[ID NCC]],VMS1_[ID 18],VMS1_[Tên Accounts])</f>
        <v>Nguyễn Văn Thảo</v>
      </c>
      <c r="C80" t="str">
        <f>DS_NCC_DTR[[#This Row],[ID NCC]]&amp;DS_NCC_DTR[[#This Row],[Trạm/DTR]]</f>
        <v>001J3000002HLkBIAWDTR</v>
      </c>
      <c r="D80" t="str">
        <f>_xlfn.XLOOKUP(DS_NCC_DTR[[#This Row],[ID NCC]],VMS1_[ID 18],VMS1_[Tỉnh/ Thành Phố Trung Ương])</f>
        <v>Hậu Giang</v>
      </c>
      <c r="E80" t="str">
        <f>_xlfn.XLOOKUP(DS_NCC_DTR[[#This Row],[Tỉnh cũ]],Table9[Tỉnh cũ],Table9[Tỉnh mới])</f>
        <v>Cần Thơ</v>
      </c>
      <c r="F80" t="str">
        <f>_xlfn.XLOOKUP(DS_NCC_DTR[[#This Row],[Tỉnh cũ]],Table9[Tỉnh cũ],Table9[Khu vực])</f>
        <v>Miền Tây 2</v>
      </c>
      <c r="G80" t="str">
        <f>_xlfn.XLOOKUP(DS_NCC_DTR[[#This Row],[Tỉnh cũ]],Table9[Tỉnh cũ],Table9[Miền])</f>
        <v>Miền Tây</v>
      </c>
      <c r="H80" t="str">
        <f>_xlfn.XLOOKUP(DS_NCC_DTR[[#This Row],[Tỉnh cũ]],Table9[Tỉnh cũ],Table9[Thị Trường])</f>
        <v>Nguyễn Ngọc Lâm</v>
      </c>
      <c r="I80" t="str">
        <f>_xlfn.XLOOKUP(DS_NCC_DTR[[#This Row],[Tỉnh cũ]],Table9[Tỉnh cũ],Table9[Giám Sát])</f>
        <v>Phạm Huỳnh Hữu Lộc</v>
      </c>
      <c r="K80" t="str">
        <f>IF(DS_NCC_DTR[[#This Row],[Kênh]]="B2C",_xlfn.XLOOKUP(DS_NCC_DTR[[#This Row],[Tỉnh cũ]],Table9[Tỉnh cũ],Table9[Admin Miền]),"Trần Dương Quang Ngọc Linh")</f>
        <v>Phạm Thị Thúy Duy</v>
      </c>
      <c r="L80" t="str">
        <f t="shared" si="2"/>
        <v>DTR</v>
      </c>
      <c r="M80" t="str">
        <f>IF(OR(DS_NCC_DTR[[#This Row],[Tên NCC]]="Khánh Nga",DS_NCC_DTR[[#This Row],[Tên NCC]]="Đại Lộc",DS_NCC_DTR[[#This Row],[Tên NCC]]="Đồng Lâm"),"Trạm","NCC")</f>
        <v>NCC</v>
      </c>
      <c r="N80" t="str">
        <f>IFERROR(_xlfn.XLOOKUP(DS_NCC_DTR[[#This Row],[ID NCC]],Table1614[NCC],Table1614[Kênh]),"B2C")</f>
        <v>B2C</v>
      </c>
    </row>
    <row r="81" spans="1:14" hidden="1" x14ac:dyDescent="0.35">
      <c r="A81" t="s">
        <v>721</v>
      </c>
      <c r="B81" t="str">
        <f>_xlfn.XLOOKUP(DS_NCC_DTR[[#This Row],[ID NCC]],VMS1_[ID 18],VMS1_[Tên Accounts])</f>
        <v>Cty CP Môi Trường (Bình Định)</v>
      </c>
      <c r="C81" t="str">
        <f>DS_NCC_DTR[[#This Row],[ID NCC]]&amp;DS_NCC_DTR[[#This Row],[Trạm/DTR]]</f>
        <v>001J3000009BoPTIA0DTR</v>
      </c>
      <c r="D81" t="str">
        <f>_xlfn.XLOOKUP(DS_NCC_DTR[[#This Row],[ID NCC]],VMS1_[ID 18],VMS1_[Tỉnh/ Thành Phố Trung Ương])</f>
        <v>Bình Định</v>
      </c>
      <c r="E81" t="str">
        <f>_xlfn.XLOOKUP(DS_NCC_DTR[[#This Row],[Tỉnh cũ]],Table9[Tỉnh cũ],Table9[Tỉnh mới])</f>
        <v>Gia Lai</v>
      </c>
      <c r="F81" t="str">
        <f>_xlfn.XLOOKUP(DS_NCC_DTR[[#This Row],[Tỉnh cũ]],Table9[Tỉnh cũ],Table9[Khu vực])</f>
        <v>Nam Miền Trung</v>
      </c>
      <c r="G81" t="str">
        <f>_xlfn.XLOOKUP(DS_NCC_DTR[[#This Row],[Tỉnh cũ]],Table9[Tỉnh cũ],Table9[Miền])</f>
        <v>Miền Trung</v>
      </c>
      <c r="H81" t="str">
        <f>_xlfn.XLOOKUP(DS_NCC_DTR[[#This Row],[Tỉnh cũ]],Table9[Tỉnh cũ],Table9[Thị Trường])</f>
        <v>Dương Quốc Trung</v>
      </c>
      <c r="I81" t="str">
        <f>_xlfn.XLOOKUP(DS_NCC_DTR[[#This Row],[Tỉnh cũ]],Table9[Tỉnh cũ],Table9[Giám Sát])</f>
        <v>Dương Quốc Trung</v>
      </c>
      <c r="K81" t="str">
        <f>IF(DS_NCC_DTR[[#This Row],[Kênh]]="B2C",_xlfn.XLOOKUP(DS_NCC_DTR[[#This Row],[Tỉnh cũ]],Table9[Tỉnh cũ],Table9[Admin Miền]),"Trần Dương Quang Ngọc Linh")</f>
        <v>Nguyễn Hoàng Thúy KN</v>
      </c>
      <c r="L81" t="str">
        <f t="shared" si="2"/>
        <v>DTR</v>
      </c>
      <c r="M81" t="str">
        <f>IF(OR(DS_NCC_DTR[[#This Row],[Tên NCC]]="Khánh Nga",DS_NCC_DTR[[#This Row],[Tên NCC]]="Đại Lộc",DS_NCC_DTR[[#This Row],[Tên NCC]]="Đồng Lâm"),"Trạm","NCC")</f>
        <v>NCC</v>
      </c>
      <c r="N81" t="str">
        <f>IFERROR(_xlfn.XLOOKUP(DS_NCC_DTR[[#This Row],[ID NCC]],Table1614[NCC],Table1614[Kênh]),"B2C")</f>
        <v>B2C</v>
      </c>
    </row>
    <row r="82" spans="1:14" hidden="1" x14ac:dyDescent="0.35">
      <c r="A82" t="s">
        <v>696</v>
      </c>
      <c r="B82" t="str">
        <f>_xlfn.XLOOKUP(DS_NCC_DTR[[#This Row],[ID NCC]],VMS1_[ID 18],VMS1_[Tên Accounts])</f>
        <v>Huỳnh Trần</v>
      </c>
      <c r="C82" t="str">
        <f>DS_NCC_DTR[[#This Row],[ID NCC]]&amp;DS_NCC_DTR[[#This Row],[Trạm/DTR]]</f>
        <v>001J300000DJt2lIADDTR</v>
      </c>
      <c r="D82" t="str">
        <f>_xlfn.XLOOKUP(DS_NCC_DTR[[#This Row],[ID NCC]],VMS1_[ID 18],VMS1_[Tỉnh/ Thành Phố Trung Ương])</f>
        <v>TP. Hồ Chí Minh</v>
      </c>
      <c r="E82" t="str">
        <f>_xlfn.XLOOKUP(DS_NCC_DTR[[#This Row],[Tỉnh cũ]],Table9[Tỉnh cũ],Table9[Tỉnh mới])</f>
        <v>TP. Hồ Chí Minh</v>
      </c>
      <c r="F82" t="str">
        <f>_xlfn.XLOOKUP(DS_NCC_DTR[[#This Row],[Tỉnh cũ]],Table9[Tỉnh cũ],Table9[Khu vực])</f>
        <v>TP. Hồ Chí Minh</v>
      </c>
      <c r="G82" t="str">
        <f>_xlfn.XLOOKUP(DS_NCC_DTR[[#This Row],[Tỉnh cũ]],Table9[Tỉnh cũ],Table9[Miền])</f>
        <v>TP.Hồ Chí Minh</v>
      </c>
      <c r="H82" t="str">
        <f>_xlfn.XLOOKUP(DS_NCC_DTR[[#This Row],[Tỉnh cũ]],Table9[Tỉnh cũ],Table9[Thị Trường])</f>
        <v>Bùi Vũ Thanh Huy</v>
      </c>
      <c r="I82" t="str">
        <f>_xlfn.XLOOKUP(DS_NCC_DTR[[#This Row],[Tỉnh cũ]],Table9[Tỉnh cũ],Table9[Giám Sát])</f>
        <v>Đặng Nguyễn Hoàng Lộc</v>
      </c>
      <c r="K82" t="str">
        <f>IF(DS_NCC_DTR[[#This Row],[Kênh]]="B2C",_xlfn.XLOOKUP(DS_NCC_DTR[[#This Row],[Tỉnh cũ]],Table9[Tỉnh cũ],Table9[Admin Miền]),"Trần Dương Quang Ngọc Linh")</f>
        <v>Nguyễn Hoàng Thúy</v>
      </c>
      <c r="L82" t="str">
        <f t="shared" si="2"/>
        <v>DTR</v>
      </c>
      <c r="M82" t="str">
        <f>IF(OR(DS_NCC_DTR[[#This Row],[Tên NCC]]="Khánh Nga",DS_NCC_DTR[[#This Row],[Tên NCC]]="Đại Lộc",DS_NCC_DTR[[#This Row],[Tên NCC]]="Đồng Lâm"),"Trạm","NCC")</f>
        <v>NCC</v>
      </c>
      <c r="N82" t="str">
        <f>IFERROR(_xlfn.XLOOKUP(DS_NCC_DTR[[#This Row],[ID NCC]],Table1614[NCC],Table1614[Kênh]),"B2C")</f>
        <v>B2C</v>
      </c>
    </row>
    <row r="83" spans="1:14" hidden="1" x14ac:dyDescent="0.35">
      <c r="A83" t="s">
        <v>707</v>
      </c>
      <c r="B83" t="str">
        <f>_xlfn.XLOOKUP(DS_NCC_DTR[[#This Row],[ID NCC]],VMS1_[ID 18],VMS1_[Tên Accounts])</f>
        <v>Suntory Pepsico Vn</v>
      </c>
      <c r="C83" t="str">
        <f>DS_NCC_DTR[[#This Row],[ID NCC]]&amp;DS_NCC_DTR[[#This Row],[Trạm/DTR]]</f>
        <v>001J300000DKllTIATDTR</v>
      </c>
      <c r="D83" t="str">
        <f>_xlfn.XLOOKUP(DS_NCC_DTR[[#This Row],[ID NCC]],VMS1_[ID 18],VMS1_[Tỉnh/ Thành Phố Trung Ương])</f>
        <v>TP. Hồ Chí Minh</v>
      </c>
      <c r="E83" t="str">
        <f>_xlfn.XLOOKUP(DS_NCC_DTR[[#This Row],[Tỉnh cũ]],Table9[Tỉnh cũ],Table9[Tỉnh mới])</f>
        <v>TP. Hồ Chí Minh</v>
      </c>
      <c r="F83" t="str">
        <f>_xlfn.XLOOKUP(DS_NCC_DTR[[#This Row],[Tỉnh cũ]],Table9[Tỉnh cũ],Table9[Khu vực])</f>
        <v>TP. Hồ Chí Minh</v>
      </c>
      <c r="G83" t="str">
        <f>_xlfn.XLOOKUP(DS_NCC_DTR[[#This Row],[Tỉnh cũ]],Table9[Tỉnh cũ],Table9[Miền])</f>
        <v>TP.Hồ Chí Minh</v>
      </c>
      <c r="H83" t="str">
        <f>_xlfn.XLOOKUP(DS_NCC_DTR[[#This Row],[Tỉnh cũ]],Table9[Tỉnh cũ],Table9[Thị Trường])</f>
        <v>Bùi Vũ Thanh Huy</v>
      </c>
      <c r="I83" t="str">
        <f>_xlfn.XLOOKUP(DS_NCC_DTR[[#This Row],[Tỉnh cũ]],Table9[Tỉnh cũ],Table9[Giám Sát])</f>
        <v>Đặng Nguyễn Hoàng Lộc</v>
      </c>
      <c r="K83" t="str">
        <f>IF(DS_NCC_DTR[[#This Row],[Kênh]]="B2C",_xlfn.XLOOKUP(DS_NCC_DTR[[#This Row],[Tỉnh cũ]],Table9[Tỉnh cũ],Table9[Admin Miền]),"Trần Dương Quang Ngọc Linh")</f>
        <v>Trần Dương Quang Ngọc Linh</v>
      </c>
      <c r="L83" t="str">
        <f t="shared" si="2"/>
        <v>DTR</v>
      </c>
      <c r="M83" t="str">
        <f>IF(OR(DS_NCC_DTR[[#This Row],[Tên NCC]]="Khánh Nga",DS_NCC_DTR[[#This Row],[Tên NCC]]="Đại Lộc",DS_NCC_DTR[[#This Row],[Tên NCC]]="Đồng Lâm"),"Trạm","NCC")</f>
        <v>NCC</v>
      </c>
      <c r="N83" t="str">
        <f>IFERROR(_xlfn.XLOOKUP(DS_NCC_DTR[[#This Row],[ID NCC]],Table1614[NCC],Table1614[Kênh]),"B2C")</f>
        <v>B2B</v>
      </c>
    </row>
    <row r="84" spans="1:14" hidden="1" x14ac:dyDescent="0.35">
      <c r="A84" t="s">
        <v>880</v>
      </c>
      <c r="B84" t="str">
        <f>_xlfn.XLOOKUP(DS_NCC_DTR[[#This Row],[ID NCC]],VMS1_[ID 18],VMS1_[Tên Accounts])</f>
        <v>SGXanh</v>
      </c>
      <c r="C84" t="str">
        <f>DS_NCC_DTR[[#This Row],[ID NCC]]&amp;DS_NCC_DTR[[#This Row],[Trạm/DTR]]</f>
        <v>001J300000DJnskIADDTR</v>
      </c>
      <c r="D84" t="str">
        <f>_xlfn.XLOOKUP(DS_NCC_DTR[[#This Row],[ID NCC]],VMS1_[ID 18],VMS1_[Tỉnh/ Thành Phố Trung Ương])</f>
        <v>TP. Hồ Chí Minh</v>
      </c>
      <c r="E84" t="str">
        <f>_xlfn.XLOOKUP(DS_NCC_DTR[[#This Row],[Tỉnh cũ]],Table9[Tỉnh cũ],Table9[Tỉnh mới])</f>
        <v>TP. Hồ Chí Minh</v>
      </c>
      <c r="F84" t="str">
        <f>_xlfn.XLOOKUP(DS_NCC_DTR[[#This Row],[Tỉnh cũ]],Table9[Tỉnh cũ],Table9[Khu vực])</f>
        <v>TP. Hồ Chí Minh</v>
      </c>
      <c r="G84" t="str">
        <f>_xlfn.XLOOKUP(DS_NCC_DTR[[#This Row],[Tỉnh cũ]],Table9[Tỉnh cũ],Table9[Miền])</f>
        <v>TP.Hồ Chí Minh</v>
      </c>
      <c r="H84" t="str">
        <f>_xlfn.XLOOKUP(DS_NCC_DTR[[#This Row],[Tỉnh cũ]],Table9[Tỉnh cũ],Table9[Thị Trường])</f>
        <v>Bùi Vũ Thanh Huy</v>
      </c>
      <c r="I84" t="str">
        <f>_xlfn.XLOOKUP(DS_NCC_DTR[[#This Row],[Tỉnh cũ]],Table9[Tỉnh cũ],Table9[Giám Sát])</f>
        <v>Đặng Nguyễn Hoàng Lộc</v>
      </c>
      <c r="K84" t="str">
        <f>IF(DS_NCC_DTR[[#This Row],[Kênh]]="B2C",_xlfn.XLOOKUP(DS_NCC_DTR[[#This Row],[Tỉnh cũ]],Table9[Tỉnh cũ],Table9[Admin Miền]),"Trần Dương Quang Ngọc Linh")</f>
        <v>Nguyễn Hoàng Thúy</v>
      </c>
      <c r="L84" t="str">
        <f t="shared" si="2"/>
        <v>DTR</v>
      </c>
      <c r="M84" t="str">
        <f>IF(OR(DS_NCC_DTR[[#This Row],[Tên NCC]]="Khánh Nga",DS_NCC_DTR[[#This Row],[Tên NCC]]="Đại Lộc",DS_NCC_DTR[[#This Row],[Tên NCC]]="Đồng Lâm"),"Trạm","NCC")</f>
        <v>NCC</v>
      </c>
      <c r="N84" t="str">
        <f>IFERROR(_xlfn.XLOOKUP(DS_NCC_DTR[[#This Row],[ID NCC]],Table1614[NCC],Table1614[Kênh]),"B2C")</f>
        <v>B2C</v>
      </c>
    </row>
    <row r="85" spans="1:14" hidden="1" x14ac:dyDescent="0.35">
      <c r="A85" t="s">
        <v>720</v>
      </c>
      <c r="B85" t="str">
        <f>_xlfn.XLOOKUP(DS_NCC_DTR[[#This Row],[ID NCC]],VMS1_[ID 18],VMS1_[Tên Accounts])</f>
        <v>Ecoplast Bình Dương</v>
      </c>
      <c r="C85" t="str">
        <f>DS_NCC_DTR[[#This Row],[ID NCC]]&amp;DS_NCC_DTR[[#This Row],[Trạm/DTR]]</f>
        <v>001dc00000Pa18tAABDTR</v>
      </c>
      <c r="D85" t="str">
        <f>_xlfn.XLOOKUP(DS_NCC_DTR[[#This Row],[ID NCC]],VMS1_[ID 18],VMS1_[Tỉnh/ Thành Phố Trung Ương])</f>
        <v>Bình Dương</v>
      </c>
      <c r="E85" t="str">
        <f>_xlfn.XLOOKUP(DS_NCC_DTR[[#This Row],[Tỉnh cũ]],Table9[Tỉnh cũ],Table9[Tỉnh mới])</f>
        <v>TP. Hồ Chí Minh</v>
      </c>
      <c r="F85" t="str">
        <f>_xlfn.XLOOKUP(DS_NCC_DTR[[#This Row],[Tỉnh cũ]],Table9[Tỉnh cũ],Table9[Khu vực])</f>
        <v>TP. Hồ Chí Minh</v>
      </c>
      <c r="G85" t="str">
        <f>_xlfn.XLOOKUP(DS_NCC_DTR[[#This Row],[Tỉnh cũ]],Table9[Tỉnh cũ],Table9[Miền])</f>
        <v>TP.Hồ Chí Minh</v>
      </c>
      <c r="H85" t="str">
        <f>_xlfn.XLOOKUP(DS_NCC_DTR[[#This Row],[Tỉnh cũ]],Table9[Tỉnh cũ],Table9[Thị Trường])</f>
        <v>Nguyễn Văn Phú</v>
      </c>
      <c r="I85" t="str">
        <f>_xlfn.XLOOKUP(DS_NCC_DTR[[#This Row],[Tỉnh cũ]],Table9[Tỉnh cũ],Table9[Giám Sát])</f>
        <v>Đặng Nguyễn Hoàng Lộc</v>
      </c>
      <c r="K85" t="str">
        <f>IF(DS_NCC_DTR[[#This Row],[Kênh]]="B2C",_xlfn.XLOOKUP(DS_NCC_DTR[[#This Row],[Tỉnh cũ]],Table9[Tỉnh cũ],Table9[Admin Miền]),"Trần Dương Quang Ngọc Linh")</f>
        <v>Nguyễn Hoàng Thúy</v>
      </c>
      <c r="L85" t="str">
        <f t="shared" si="2"/>
        <v>DTR</v>
      </c>
      <c r="M85" t="str">
        <f>IF(OR(DS_NCC_DTR[[#This Row],[Tên NCC]]="Khánh Nga",DS_NCC_DTR[[#This Row],[Tên NCC]]="Đại Lộc",DS_NCC_DTR[[#This Row],[Tên NCC]]="Đồng Lâm"),"Trạm","NCC")</f>
        <v>NCC</v>
      </c>
      <c r="N85" t="str">
        <f>IFERROR(_xlfn.XLOOKUP(DS_NCC_DTR[[#This Row],[ID NCC]],Table1614[NCC],Table1614[Kênh]),"B2C")</f>
        <v>B2C</v>
      </c>
    </row>
    <row r="86" spans="1:14" hidden="1" x14ac:dyDescent="0.35">
      <c r="A86" t="s">
        <v>1261</v>
      </c>
      <c r="B86" t="str">
        <f>_xlfn.XLOOKUP(DS_NCC_DTR[[#This Row],[ID NCC]],VMS1_[ID 18],VMS1_[Tên Accounts])</f>
        <v>Nhựa Quốc Việt</v>
      </c>
      <c r="C86" t="str">
        <f>DS_NCC_DTR[[#This Row],[ID NCC]]&amp;DS_NCC_DTR[[#This Row],[Trạm/DTR]]</f>
        <v>001dc00000SrfylAABDTR</v>
      </c>
      <c r="D86" t="str">
        <f>_xlfn.XLOOKUP(DS_NCC_DTR[[#This Row],[ID NCC]],VMS1_[ID 18],VMS1_[Tỉnh/ Thành Phố Trung Ương])</f>
        <v>Bình Dương</v>
      </c>
      <c r="E86" t="str">
        <f>_xlfn.XLOOKUP(DS_NCC_DTR[[#This Row],[Tỉnh cũ]],Table9[Tỉnh cũ],Table9[Tỉnh mới])</f>
        <v>TP. Hồ Chí Minh</v>
      </c>
      <c r="F86" t="str">
        <f>_xlfn.XLOOKUP(DS_NCC_DTR[[#This Row],[Tỉnh cũ]],Table9[Tỉnh cũ],Table9[Khu vực])</f>
        <v>TP. Hồ Chí Minh</v>
      </c>
      <c r="G86" t="str">
        <f>_xlfn.XLOOKUP(DS_NCC_DTR[[#This Row],[Tỉnh cũ]],Table9[Tỉnh cũ],Table9[Miền])</f>
        <v>TP.Hồ Chí Minh</v>
      </c>
      <c r="H86" t="str">
        <f>_xlfn.XLOOKUP(DS_NCC_DTR[[#This Row],[Tỉnh cũ]],Table9[Tỉnh cũ],Table9[Thị Trường])</f>
        <v>Nguyễn Văn Phú</v>
      </c>
      <c r="I86" t="str">
        <f>_xlfn.XLOOKUP(DS_NCC_DTR[[#This Row],[Tỉnh cũ]],Table9[Tỉnh cũ],Table9[Giám Sát])</f>
        <v>Đặng Nguyễn Hoàng Lộc</v>
      </c>
      <c r="K86" t="str">
        <f>IF(DS_NCC_DTR[[#This Row],[Kênh]]="B2C",_xlfn.XLOOKUP(DS_NCC_DTR[[#This Row],[Tỉnh cũ]],Table9[Tỉnh cũ],Table9[Admin Miền]),"Trần Dương Quang Ngọc Linh")</f>
        <v>Nguyễn Hoàng Thúy</v>
      </c>
      <c r="L86" t="str">
        <f t="shared" si="2"/>
        <v>DTR</v>
      </c>
      <c r="M86" t="str">
        <f>IF(OR(DS_NCC_DTR[[#This Row],[Tên NCC]]="Khánh Nga",DS_NCC_DTR[[#This Row],[Tên NCC]]="Đại Lộc",DS_NCC_DTR[[#This Row],[Tên NCC]]="Đồng Lâm"),"Trạm","NCC")</f>
        <v>NCC</v>
      </c>
      <c r="N86" t="str">
        <f>IFERROR(_xlfn.XLOOKUP(DS_NCC_DTR[[#This Row],[ID NCC]],Table1614[NCC],Table1614[Kênh]),"B2C")</f>
        <v>B2C</v>
      </c>
    </row>
    <row r="87" spans="1:14" hidden="1" x14ac:dyDescent="0.35">
      <c r="A87" t="s">
        <v>697</v>
      </c>
      <c r="B87" t="str">
        <f>_xlfn.XLOOKUP(DS_NCC_DTR[[#This Row],[ID NCC]],VMS1_[ID 18],VMS1_[Tên Accounts])</f>
        <v>Cường Phát</v>
      </c>
      <c r="C87" t="str">
        <f>DS_NCC_DTR[[#This Row],[ID NCC]]&amp;DS_NCC_DTR[[#This Row],[Trạm/DTR]]</f>
        <v>001dc00000UMBI7AAPDTR</v>
      </c>
      <c r="D87" t="str">
        <f>_xlfn.XLOOKUP(DS_NCC_DTR[[#This Row],[ID NCC]],VMS1_[ID 18],VMS1_[Tỉnh/ Thành Phố Trung Ương])</f>
        <v>Khánh Hòa</v>
      </c>
      <c r="E87" t="str">
        <f>_xlfn.XLOOKUP(DS_NCC_DTR[[#This Row],[Tỉnh cũ]],Table9[Tỉnh cũ],Table9[Tỉnh mới])</f>
        <v>Khánh Hòa</v>
      </c>
      <c r="F87" t="str">
        <f>_xlfn.XLOOKUP(DS_NCC_DTR[[#This Row],[Tỉnh cũ]],Table9[Tỉnh cũ],Table9[Khu vực])</f>
        <v>Tây Nguyên</v>
      </c>
      <c r="G87" t="str">
        <f>_xlfn.XLOOKUP(DS_NCC_DTR[[#This Row],[Tỉnh cũ]],Table9[Tỉnh cũ],Table9[Miền])</f>
        <v>Tây Nguyên</v>
      </c>
      <c r="H87" t="str">
        <f>_xlfn.XLOOKUP(DS_NCC_DTR[[#This Row],[Tỉnh cũ]],Table9[Tỉnh cũ],Table9[Thị Trường])</f>
        <v>Nguyễn Văn Cường</v>
      </c>
      <c r="I87" t="str">
        <f>_xlfn.XLOOKUP(DS_NCC_DTR[[#This Row],[Tỉnh cũ]],Table9[Tỉnh cũ],Table9[Giám Sát])</f>
        <v>Trần Xuân Kiên</v>
      </c>
      <c r="K87" t="str">
        <f>IF(DS_NCC_DTR[[#This Row],[Kênh]]="B2C",_xlfn.XLOOKUP(DS_NCC_DTR[[#This Row],[Tỉnh cũ]],Table9[Tỉnh cũ],Table9[Admin Miền]),"Trần Dương Quang Ngọc Linh")</f>
        <v>Nguyễn Hoàng Thúy KN</v>
      </c>
      <c r="L87" t="str">
        <f t="shared" si="2"/>
        <v>DTR</v>
      </c>
      <c r="M87" t="str">
        <f>IF(OR(DS_NCC_DTR[[#This Row],[Tên NCC]]="Khánh Nga",DS_NCC_DTR[[#This Row],[Tên NCC]]="Đại Lộc",DS_NCC_DTR[[#This Row],[Tên NCC]]="Đồng Lâm"),"Trạm","NCC")</f>
        <v>NCC</v>
      </c>
      <c r="N87" t="str">
        <f>IFERROR(_xlfn.XLOOKUP(DS_NCC_DTR[[#This Row],[ID NCC]],Table1614[NCC],Table1614[Kênh]),"B2C")</f>
        <v>B2C</v>
      </c>
    </row>
    <row r="88" spans="1:14" hidden="1" x14ac:dyDescent="0.35">
      <c r="A88" t="s">
        <v>698</v>
      </c>
      <c r="B88" t="str">
        <f>_xlfn.XLOOKUP(DS_NCC_DTR[[#This Row],[ID NCC]],VMS1_[ID 18],VMS1_[Tên Accounts])</f>
        <v>Thành Phát</v>
      </c>
      <c r="C88" t="str">
        <f>DS_NCC_DTR[[#This Row],[ID NCC]]&amp;DS_NCC_DTR[[#This Row],[Trạm/DTR]]</f>
        <v>001dc00000ZWIdiAAHDTR</v>
      </c>
      <c r="D88" t="str">
        <f>_xlfn.XLOOKUP(DS_NCC_DTR[[#This Row],[ID NCC]],VMS1_[ID 18],VMS1_[Tỉnh/ Thành Phố Trung Ương])</f>
        <v>TP. Hồ Chí Minh</v>
      </c>
      <c r="E88" t="str">
        <f>_xlfn.XLOOKUP(DS_NCC_DTR[[#This Row],[Tỉnh cũ]],Table9[Tỉnh cũ],Table9[Tỉnh mới])</f>
        <v>TP. Hồ Chí Minh</v>
      </c>
      <c r="F88" t="str">
        <f>_xlfn.XLOOKUP(DS_NCC_DTR[[#This Row],[Tỉnh cũ]],Table9[Tỉnh cũ],Table9[Khu vực])</f>
        <v>TP. Hồ Chí Minh</v>
      </c>
      <c r="G88" t="str">
        <f>_xlfn.XLOOKUP(DS_NCC_DTR[[#This Row],[Tỉnh cũ]],Table9[Tỉnh cũ],Table9[Miền])</f>
        <v>TP.Hồ Chí Minh</v>
      </c>
      <c r="H88" t="str">
        <f>_xlfn.XLOOKUP(DS_NCC_DTR[[#This Row],[Tỉnh cũ]],Table9[Tỉnh cũ],Table9[Thị Trường])</f>
        <v>Bùi Vũ Thanh Huy</v>
      </c>
      <c r="I88" t="str">
        <f>_xlfn.XLOOKUP(DS_NCC_DTR[[#This Row],[Tỉnh cũ]],Table9[Tỉnh cũ],Table9[Giám Sát])</f>
        <v>Đặng Nguyễn Hoàng Lộc</v>
      </c>
      <c r="K88" t="str">
        <f>IF(DS_NCC_DTR[[#This Row],[Kênh]]="B2C",_xlfn.XLOOKUP(DS_NCC_DTR[[#This Row],[Tỉnh cũ]],Table9[Tỉnh cũ],Table9[Admin Miền]),"Trần Dương Quang Ngọc Linh")</f>
        <v>Nguyễn Hoàng Thúy</v>
      </c>
      <c r="L88" t="str">
        <f t="shared" si="2"/>
        <v>DTR</v>
      </c>
      <c r="M88" t="str">
        <f>IF(OR(DS_NCC_DTR[[#This Row],[Tên NCC]]="Khánh Nga",DS_NCC_DTR[[#This Row],[Tên NCC]]="Đại Lộc",DS_NCC_DTR[[#This Row],[Tên NCC]]="Đồng Lâm"),"Trạm","NCC")</f>
        <v>NCC</v>
      </c>
      <c r="N88" t="str">
        <f>IFERROR(_xlfn.XLOOKUP(DS_NCC_DTR[[#This Row],[ID NCC]],Table1614[NCC],Table1614[Kênh]),"B2C")</f>
        <v>B2C</v>
      </c>
    </row>
    <row r="89" spans="1:14" hidden="1" x14ac:dyDescent="0.35">
      <c r="A89" t="s">
        <v>2274</v>
      </c>
      <c r="B89" t="str">
        <f>_xlfn.XLOOKUP(DS_NCC_DTR[[#This Row],[ID NCC]],VMS1_[ID 18],VMS1_[Tên Accounts])</f>
        <v>Thịnh Phát - Kc</v>
      </c>
      <c r="C89" t="str">
        <f>DS_NCC_DTR[[#This Row],[ID NCC]]&amp;DS_NCC_DTR[[#This Row],[Trạm/DTR]]</f>
        <v>001dc00000XnecPAARDTR</v>
      </c>
      <c r="D89" t="str">
        <f>_xlfn.XLOOKUP(DS_NCC_DTR[[#This Row],[ID NCC]],VMS1_[ID 18],VMS1_[Tỉnh/ Thành Phố Trung Ương])</f>
        <v>TP. Hồ Chí Minh</v>
      </c>
      <c r="E89" t="str">
        <f>_xlfn.XLOOKUP(DS_NCC_DTR[[#This Row],[Tỉnh cũ]],Table9[Tỉnh cũ],Table9[Tỉnh mới])</f>
        <v>TP. Hồ Chí Minh</v>
      </c>
      <c r="F89" t="str">
        <f>_xlfn.XLOOKUP(DS_NCC_DTR[[#This Row],[Tỉnh cũ]],Table9[Tỉnh cũ],Table9[Khu vực])</f>
        <v>TP. Hồ Chí Minh</v>
      </c>
      <c r="G89" t="str">
        <f>_xlfn.XLOOKUP(DS_NCC_DTR[[#This Row],[Tỉnh cũ]],Table9[Tỉnh cũ],Table9[Miền])</f>
        <v>TP.Hồ Chí Minh</v>
      </c>
      <c r="H89" t="str">
        <f>_xlfn.XLOOKUP(DS_NCC_DTR[[#This Row],[Tỉnh cũ]],Table9[Tỉnh cũ],Table9[Thị Trường])</f>
        <v>Bùi Vũ Thanh Huy</v>
      </c>
      <c r="I89" t="str">
        <f>_xlfn.XLOOKUP(DS_NCC_DTR[[#This Row],[Tỉnh cũ]],Table9[Tỉnh cũ],Table9[Giám Sát])</f>
        <v>Đặng Nguyễn Hoàng Lộc</v>
      </c>
      <c r="K89" t="str">
        <f>IF(DS_NCC_DTR[[#This Row],[Kênh]]="B2C",_xlfn.XLOOKUP(DS_NCC_DTR[[#This Row],[Tỉnh cũ]],Table9[Tỉnh cũ],Table9[Admin Miền]),"Trần Dương Quang Ngọc Linh")</f>
        <v>Nguyễn Hoàng Thúy</v>
      </c>
      <c r="L89" t="str">
        <f t="shared" si="2"/>
        <v>DTR</v>
      </c>
      <c r="M89" t="str">
        <f>IF(OR(DS_NCC_DTR[[#This Row],[Tên NCC]]="Khánh Nga",DS_NCC_DTR[[#This Row],[Tên NCC]]="Đại Lộc",DS_NCC_DTR[[#This Row],[Tên NCC]]="Đồng Lâm"),"Trạm","NCC")</f>
        <v>NCC</v>
      </c>
      <c r="N89" t="str">
        <f>IFERROR(_xlfn.XLOOKUP(DS_NCC_DTR[[#This Row],[ID NCC]],Table1614[NCC],Table1614[Kênh]),"B2C")</f>
        <v>B2C</v>
      </c>
    </row>
    <row r="90" spans="1:14" hidden="1" x14ac:dyDescent="0.35">
      <c r="A90" t="s">
        <v>726</v>
      </c>
      <c r="B90" t="str">
        <f>_xlfn.XLOOKUP(DS_NCC_DTR[[#This Row],[ID NCC]],VMS1_[ID 18],VMS1_[Tên Accounts])</f>
        <v>Vân Hân</v>
      </c>
      <c r="C90" t="str">
        <f>DS_NCC_DTR[[#This Row],[ID NCC]]&amp;DS_NCC_DTR[[#This Row],[Trạm/DTR]]</f>
        <v>001dc00000luOasAAEDTR</v>
      </c>
      <c r="D90" t="str">
        <f>_xlfn.XLOOKUP(DS_NCC_DTR[[#This Row],[ID NCC]],VMS1_[ID 18],VMS1_[Tỉnh/ Thành Phố Trung Ương])</f>
        <v>Nam Định</v>
      </c>
      <c r="E90" t="str">
        <f>_xlfn.XLOOKUP(DS_NCC_DTR[[#This Row],[Tỉnh cũ]],Table9[Tỉnh cũ],Table9[Tỉnh mới])</f>
        <v>Ninh Bình</v>
      </c>
      <c r="F90" t="str">
        <f>_xlfn.XLOOKUP(DS_NCC_DTR[[#This Row],[Tỉnh cũ]],Table9[Tỉnh cũ],Table9[Khu vực])</f>
        <v>Miền Bắc</v>
      </c>
      <c r="G90" t="str">
        <f>_xlfn.XLOOKUP(DS_NCC_DTR[[#This Row],[Tỉnh cũ]],Table9[Tỉnh cũ],Table9[Miền])</f>
        <v>Miền Bắc</v>
      </c>
      <c r="H90" t="str">
        <f>_xlfn.XLOOKUP(DS_NCC_DTR[[#This Row],[Tỉnh cũ]],Table9[Tỉnh cũ],Table9[Thị Trường])</f>
        <v>Võ Thị Kim Thủy</v>
      </c>
      <c r="I90" t="str">
        <f>_xlfn.XLOOKUP(DS_NCC_DTR[[#This Row],[Tỉnh cũ]],Table9[Tỉnh cũ],Table9[Giám Sát])</f>
        <v>Võ Thị Kim Thủy</v>
      </c>
      <c r="K90" t="str">
        <f>IF(DS_NCC_DTR[[#This Row],[Kênh]]="B2C",_xlfn.XLOOKUP(DS_NCC_DTR[[#This Row],[Tỉnh cũ]],Table9[Tỉnh cũ],Table9[Admin Miền]),"Trần Dương Quang Ngọc Linh")</f>
        <v>Từ Thị Yến Oanh</v>
      </c>
      <c r="L90" t="str">
        <f t="shared" si="2"/>
        <v>DTR</v>
      </c>
      <c r="M90" t="str">
        <f>IF(OR(DS_NCC_DTR[[#This Row],[Tên NCC]]="Khánh Nga",DS_NCC_DTR[[#This Row],[Tên NCC]]="Đại Lộc",DS_NCC_DTR[[#This Row],[Tên NCC]]="Đồng Lâm"),"Trạm","NCC")</f>
        <v>NCC</v>
      </c>
      <c r="N90" t="str">
        <f>IFERROR(_xlfn.XLOOKUP(DS_NCC_DTR[[#This Row],[ID NCC]],Table1614[NCC],Table1614[Kênh]),"B2C")</f>
        <v>B2C</v>
      </c>
    </row>
    <row r="91" spans="1:14" hidden="1" x14ac:dyDescent="0.35">
      <c r="A91" t="s">
        <v>725</v>
      </c>
      <c r="B91" t="str">
        <f>_xlfn.XLOOKUP(DS_NCC_DTR[[#This Row],[ID NCC]],VMS1_[ID 18],VMS1_[Tên Accounts])</f>
        <v>Green Life</v>
      </c>
      <c r="C91" t="str">
        <f>DS_NCC_DTR[[#This Row],[ID NCC]]&amp;DS_NCC_DTR[[#This Row],[Trạm/DTR]]</f>
        <v>001dc00000pWrlNAASDTR</v>
      </c>
      <c r="D91" t="str">
        <f>_xlfn.XLOOKUP(DS_NCC_DTR[[#This Row],[ID NCC]],VMS1_[ID 18],VMS1_[Tỉnh/ Thành Phố Trung Ương])</f>
        <v>Hải Phòng</v>
      </c>
      <c r="E91" t="str">
        <f>_xlfn.XLOOKUP(DS_NCC_DTR[[#This Row],[Tỉnh cũ]],Table9[Tỉnh cũ],Table9[Tỉnh mới])</f>
        <v>Hải Phòng</v>
      </c>
      <c r="F91" t="str">
        <f>_xlfn.XLOOKUP(DS_NCC_DTR[[#This Row],[Tỉnh cũ]],Table9[Tỉnh cũ],Table9[Khu vực])</f>
        <v>Miền Bắc</v>
      </c>
      <c r="G91" t="str">
        <f>_xlfn.XLOOKUP(DS_NCC_DTR[[#This Row],[Tỉnh cũ]],Table9[Tỉnh cũ],Table9[Miền])</f>
        <v>Miền Bắc</v>
      </c>
      <c r="H91" t="str">
        <f>_xlfn.XLOOKUP(DS_NCC_DTR[[#This Row],[Tỉnh cũ]],Table9[Tỉnh cũ],Table9[Thị Trường])</f>
        <v>Võ Thị Kim Thủy</v>
      </c>
      <c r="I91" t="str">
        <f>_xlfn.XLOOKUP(DS_NCC_DTR[[#This Row],[Tỉnh cũ]],Table9[Tỉnh cũ],Table9[Giám Sát])</f>
        <v>Võ Thị Kim Thủy</v>
      </c>
      <c r="K91" t="str">
        <f>IF(DS_NCC_DTR[[#This Row],[Kênh]]="B2C",_xlfn.XLOOKUP(DS_NCC_DTR[[#This Row],[Tỉnh cũ]],Table9[Tỉnh cũ],Table9[Admin Miền]),"Trần Dương Quang Ngọc Linh")</f>
        <v>Từ Thị Yến Oanh</v>
      </c>
      <c r="L91" t="str">
        <f t="shared" si="2"/>
        <v>DTR</v>
      </c>
      <c r="M91" t="str">
        <f>IF(OR(DS_NCC_DTR[[#This Row],[Tên NCC]]="Khánh Nga",DS_NCC_DTR[[#This Row],[Tên NCC]]="Đại Lộc",DS_NCC_DTR[[#This Row],[Tên NCC]]="Đồng Lâm"),"Trạm","NCC")</f>
        <v>NCC</v>
      </c>
      <c r="N91" t="str">
        <f>IFERROR(_xlfn.XLOOKUP(DS_NCC_DTR[[#This Row],[ID NCC]],Table1614[NCC],Table1614[Kênh]),"B2C")</f>
        <v>B2C</v>
      </c>
    </row>
    <row r="92" spans="1:14" hidden="1" x14ac:dyDescent="0.35">
      <c r="A92" t="s">
        <v>2271</v>
      </c>
      <c r="B92" t="str">
        <f>_xlfn.XLOOKUP(DS_NCC_DTR[[#This Row],[ID NCC]],VMS1_[ID 18],VMS1_[Tên Accounts])</f>
        <v>Tân Lập Thành</v>
      </c>
      <c r="C92" t="str">
        <f>DS_NCC_DTR[[#This Row],[ID NCC]]&amp;DS_NCC_DTR[[#This Row],[Trạm/DTR]]</f>
        <v>001dc00000lDVpKAAWDTR</v>
      </c>
      <c r="D92" t="str">
        <f>_xlfn.XLOOKUP(DS_NCC_DTR[[#This Row],[ID NCC]],VMS1_[ID 18],VMS1_[Tỉnh/ Thành Phố Trung Ương])</f>
        <v>TP. Hồ Chí Minh</v>
      </c>
      <c r="E92" t="str">
        <f>_xlfn.XLOOKUP(DS_NCC_DTR[[#This Row],[Tỉnh cũ]],Table9[Tỉnh cũ],Table9[Tỉnh mới])</f>
        <v>TP. Hồ Chí Minh</v>
      </c>
      <c r="F92" t="str">
        <f>_xlfn.XLOOKUP(DS_NCC_DTR[[#This Row],[Tỉnh cũ]],Table9[Tỉnh cũ],Table9[Khu vực])</f>
        <v>TP. Hồ Chí Minh</v>
      </c>
      <c r="G92" t="str">
        <f>_xlfn.XLOOKUP(DS_NCC_DTR[[#This Row],[Tỉnh cũ]],Table9[Tỉnh cũ],Table9[Miền])</f>
        <v>TP.Hồ Chí Minh</v>
      </c>
      <c r="H92" t="str">
        <f>_xlfn.XLOOKUP(DS_NCC_DTR[[#This Row],[Tỉnh cũ]],Table9[Tỉnh cũ],Table9[Thị Trường])</f>
        <v>Bùi Vũ Thanh Huy</v>
      </c>
      <c r="I92" t="str">
        <f>_xlfn.XLOOKUP(DS_NCC_DTR[[#This Row],[Tỉnh cũ]],Table9[Tỉnh cũ],Table9[Giám Sát])</f>
        <v>Đặng Nguyễn Hoàng Lộc</v>
      </c>
      <c r="K92" t="str">
        <f>IF(DS_NCC_DTR[[#This Row],[Kênh]]="B2C",_xlfn.XLOOKUP(DS_NCC_DTR[[#This Row],[Tỉnh cũ]],Table9[Tỉnh cũ],Table9[Admin Miền]),"Trần Dương Quang Ngọc Linh")</f>
        <v>Nguyễn Hoàng Thúy</v>
      </c>
      <c r="L92" t="str">
        <f t="shared" si="2"/>
        <v>DTR</v>
      </c>
      <c r="M92" t="str">
        <f>IF(OR(DS_NCC_DTR[[#This Row],[Tên NCC]]="Khánh Nga",DS_NCC_DTR[[#This Row],[Tên NCC]]="Đại Lộc",DS_NCC_DTR[[#This Row],[Tên NCC]]="Đồng Lâm"),"Trạm","NCC")</f>
        <v>NCC</v>
      </c>
      <c r="N92" t="str">
        <f>IFERROR(_xlfn.XLOOKUP(DS_NCC_DTR[[#This Row],[ID NCC]],Table1614[NCC],Table1614[Kênh]),"B2C")</f>
        <v>B2C</v>
      </c>
    </row>
    <row r="93" spans="1:14" hidden="1" x14ac:dyDescent="0.35">
      <c r="A93" t="s">
        <v>728</v>
      </c>
      <c r="B93" t="str">
        <f>_xlfn.XLOOKUP(DS_NCC_DTR[[#This Row],[ID NCC]],VMS1_[ID 18],VMS1_[Tên Accounts])</f>
        <v>Vikohasan</v>
      </c>
      <c r="C93" t="str">
        <f>DS_NCC_DTR[[#This Row],[ID NCC]]&amp;DS_NCC_DTR[[#This Row],[Trạm/DTR]]</f>
        <v>001dc0000159koEAAQDTR</v>
      </c>
      <c r="D93" t="str">
        <f>_xlfn.XLOOKUP(DS_NCC_DTR[[#This Row],[ID NCC]],VMS1_[ID 18],VMS1_[Tỉnh/ Thành Phố Trung Ương])</f>
        <v>Hà Nam</v>
      </c>
      <c r="E93" t="str">
        <f>_xlfn.XLOOKUP(DS_NCC_DTR[[#This Row],[Tỉnh cũ]],Table9[Tỉnh cũ],Table9[Tỉnh mới])</f>
        <v>Ninh Bình</v>
      </c>
      <c r="F93" t="str">
        <f>_xlfn.XLOOKUP(DS_NCC_DTR[[#This Row],[Tỉnh cũ]],Table9[Tỉnh cũ],Table9[Khu vực])</f>
        <v>Miền Bắc</v>
      </c>
      <c r="G93" t="str">
        <f>_xlfn.XLOOKUP(DS_NCC_DTR[[#This Row],[Tỉnh cũ]],Table9[Tỉnh cũ],Table9[Miền])</f>
        <v>Miền Bắc</v>
      </c>
      <c r="H93" t="str">
        <f>_xlfn.XLOOKUP(DS_NCC_DTR[[#This Row],[Tỉnh cũ]],Table9[Tỉnh cũ],Table9[Thị Trường])</f>
        <v>Võ Thị Kim Thủy</v>
      </c>
      <c r="I93" t="str">
        <f>_xlfn.XLOOKUP(DS_NCC_DTR[[#This Row],[Tỉnh cũ]],Table9[Tỉnh cũ],Table9[Giám Sát])</f>
        <v>Võ Thị Kim Thủy</v>
      </c>
      <c r="K93" t="str">
        <f>IF(DS_NCC_DTR[[#This Row],[Kênh]]="B2C",_xlfn.XLOOKUP(DS_NCC_DTR[[#This Row],[Tỉnh cũ]],Table9[Tỉnh cũ],Table9[Admin Miền]),"Trần Dương Quang Ngọc Linh")</f>
        <v>Từ Thị Yến Oanh</v>
      </c>
      <c r="L93" t="str">
        <f t="shared" si="2"/>
        <v>DTR</v>
      </c>
      <c r="M93" t="str">
        <f>IF(OR(DS_NCC_DTR[[#This Row],[Tên NCC]]="Khánh Nga",DS_NCC_DTR[[#This Row],[Tên NCC]]="Đại Lộc",DS_NCC_DTR[[#This Row],[Tên NCC]]="Đồng Lâm"),"Trạm","NCC")</f>
        <v>NCC</v>
      </c>
      <c r="N93" t="str">
        <f>IFERROR(_xlfn.XLOOKUP(DS_NCC_DTR[[#This Row],[ID NCC]],Table1614[NCC],Table1614[Kênh]),"B2C")</f>
        <v>B2C</v>
      </c>
    </row>
    <row r="94" spans="1:14" hidden="1" x14ac:dyDescent="0.35">
      <c r="A94" t="s">
        <v>727</v>
      </c>
      <c r="B94" t="str">
        <f>_xlfn.XLOOKUP(DS_NCC_DTR[[#This Row],[ID NCC]],VMS1_[ID 18],VMS1_[Tên Accounts])</f>
        <v>Luận Hợp</v>
      </c>
      <c r="C94" t="str">
        <f>DS_NCC_DTR[[#This Row],[ID NCC]]&amp;DS_NCC_DTR[[#This Row],[Trạm/DTR]]</f>
        <v>001dc000011aWqIAAUDTR</v>
      </c>
      <c r="D94" t="str">
        <f>_xlfn.XLOOKUP(DS_NCC_DTR[[#This Row],[ID NCC]],VMS1_[ID 18],VMS1_[Tỉnh/ Thành Phố Trung Ương])</f>
        <v>Vĩnh Phúc</v>
      </c>
      <c r="E94" t="str">
        <f>_xlfn.XLOOKUP(DS_NCC_DTR[[#This Row],[Tỉnh cũ]],Table9[Tỉnh cũ],Table9[Tỉnh mới])</f>
        <v>Phú Thọ</v>
      </c>
      <c r="F94" t="str">
        <f>_xlfn.XLOOKUP(DS_NCC_DTR[[#This Row],[Tỉnh cũ]],Table9[Tỉnh cũ],Table9[Khu vực])</f>
        <v>Miền Bắc</v>
      </c>
      <c r="G94" t="str">
        <f>_xlfn.XLOOKUP(DS_NCC_DTR[[#This Row],[Tỉnh cũ]],Table9[Tỉnh cũ],Table9[Miền])</f>
        <v>Miền Bắc</v>
      </c>
      <c r="H94" t="str">
        <f>_xlfn.XLOOKUP(DS_NCC_DTR[[#This Row],[Tỉnh cũ]],Table9[Tỉnh cũ],Table9[Thị Trường])</f>
        <v>Võ Thị Kim Thủy</v>
      </c>
      <c r="I94" t="str">
        <f>_xlfn.XLOOKUP(DS_NCC_DTR[[#This Row],[Tỉnh cũ]],Table9[Tỉnh cũ],Table9[Giám Sát])</f>
        <v>Võ Thị Kim Thủy</v>
      </c>
      <c r="K94" t="str">
        <f>IF(DS_NCC_DTR[[#This Row],[Kênh]]="B2C",_xlfn.XLOOKUP(DS_NCC_DTR[[#This Row],[Tỉnh cũ]],Table9[Tỉnh cũ],Table9[Admin Miền]),"Trần Dương Quang Ngọc Linh")</f>
        <v>Từ Thị Yến Oanh</v>
      </c>
      <c r="L94" t="str">
        <f t="shared" si="2"/>
        <v>DTR</v>
      </c>
      <c r="M94" t="str">
        <f>IF(OR(DS_NCC_DTR[[#This Row],[Tên NCC]]="Khánh Nga",DS_NCC_DTR[[#This Row],[Tên NCC]]="Đại Lộc",DS_NCC_DTR[[#This Row],[Tên NCC]]="Đồng Lâm"),"Trạm","NCC")</f>
        <v>NCC</v>
      </c>
      <c r="N94" t="str">
        <f>IFERROR(_xlfn.XLOOKUP(DS_NCC_DTR[[#This Row],[ID NCC]],Table1614[NCC],Table1614[Kênh]),"B2C")</f>
        <v>B2C</v>
      </c>
    </row>
    <row r="95" spans="1:14" hidden="1" x14ac:dyDescent="0.35">
      <c r="A95" t="s">
        <v>888</v>
      </c>
      <c r="B95" t="str">
        <f>_xlfn.XLOOKUP(DS_NCC_DTR[[#This Row],[ID NCC]],VMS1_[ID 18],VMS1_[Tên Accounts])</f>
        <v>Thành Ngôn</v>
      </c>
      <c r="C95" t="str">
        <f>DS_NCC_DTR[[#This Row],[ID NCC]]&amp;DS_NCC_DTR[[#This Row],[Trạm/DTR]]</f>
        <v>001dc00000VrNPgAANDTR</v>
      </c>
      <c r="D95" t="str">
        <f>_xlfn.XLOOKUP(DS_NCC_DTR[[#This Row],[ID NCC]],VMS1_[ID 18],VMS1_[Tỉnh/ Thành Phố Trung Ương])</f>
        <v>Bình Dương</v>
      </c>
      <c r="E95" t="str">
        <f>_xlfn.XLOOKUP(DS_NCC_DTR[[#This Row],[Tỉnh cũ]],Table9[Tỉnh cũ],Table9[Tỉnh mới])</f>
        <v>TP. Hồ Chí Minh</v>
      </c>
      <c r="F95" t="str">
        <f>_xlfn.XLOOKUP(DS_NCC_DTR[[#This Row],[Tỉnh cũ]],Table9[Tỉnh cũ],Table9[Khu vực])</f>
        <v>TP. Hồ Chí Minh</v>
      </c>
      <c r="G95" t="str">
        <f>_xlfn.XLOOKUP(DS_NCC_DTR[[#This Row],[Tỉnh cũ]],Table9[Tỉnh cũ],Table9[Miền])</f>
        <v>TP.Hồ Chí Minh</v>
      </c>
      <c r="H95" t="str">
        <f>_xlfn.XLOOKUP(DS_NCC_DTR[[#This Row],[Tỉnh cũ]],Table9[Tỉnh cũ],Table9[Thị Trường])</f>
        <v>Nguyễn Văn Phú</v>
      </c>
      <c r="I95" t="str">
        <f>_xlfn.XLOOKUP(DS_NCC_DTR[[#This Row],[Tỉnh cũ]],Table9[Tỉnh cũ],Table9[Giám Sát])</f>
        <v>Đặng Nguyễn Hoàng Lộc</v>
      </c>
      <c r="K95" t="str">
        <f>IF(DS_NCC_DTR[[#This Row],[Kênh]]="B2C",_xlfn.XLOOKUP(DS_NCC_DTR[[#This Row],[Tỉnh cũ]],Table9[Tỉnh cũ],Table9[Admin Miền]),"Trần Dương Quang Ngọc Linh")</f>
        <v>Nguyễn Hoàng Thúy</v>
      </c>
      <c r="L95" t="str">
        <f t="shared" si="2"/>
        <v>DTR</v>
      </c>
      <c r="M95" t="str">
        <f>IF(OR(DS_NCC_DTR[[#This Row],[Tên NCC]]="Khánh Nga",DS_NCC_DTR[[#This Row],[Tên NCC]]="Đại Lộc",DS_NCC_DTR[[#This Row],[Tên NCC]]="Đồng Lâm"),"Trạm","NCC")</f>
        <v>NCC</v>
      </c>
      <c r="N95" t="str">
        <f>IFERROR(_xlfn.XLOOKUP(DS_NCC_DTR[[#This Row],[ID NCC]],Table1614[NCC],Table1614[Kênh]),"B2C")</f>
        <v>B2C</v>
      </c>
    </row>
    <row r="96" spans="1:14" hidden="1" x14ac:dyDescent="0.35">
      <c r="A96" t="s">
        <v>1613</v>
      </c>
      <c r="B96" t="str">
        <f>_xlfn.XLOOKUP(DS_NCC_DTR[[#This Row],[ID NCC]],VMS1_[ID 18],VMS1_[Tên Accounts])</f>
        <v>Thanh An - Ka</v>
      </c>
      <c r="C96" t="str">
        <f>DS_NCC_DTR[[#This Row],[ID NCC]]&amp;DS_NCC_DTR[[#This Row],[Trạm/DTR]]</f>
        <v>001dc00000sUfOQAA0DTR</v>
      </c>
      <c r="D96" t="str">
        <f>_xlfn.XLOOKUP(DS_NCC_DTR[[#This Row],[ID NCC]],VMS1_[ID 18],VMS1_[Tỉnh/ Thành Phố Trung Ương])</f>
        <v>TP. Hồ Chí Minh</v>
      </c>
      <c r="E96" t="str">
        <f>_xlfn.XLOOKUP(DS_NCC_DTR[[#This Row],[Tỉnh cũ]],Table9[Tỉnh cũ],Table9[Tỉnh mới])</f>
        <v>TP. Hồ Chí Minh</v>
      </c>
      <c r="F96" t="str">
        <f>_xlfn.XLOOKUP(DS_NCC_DTR[[#This Row],[Tỉnh cũ]],Table9[Tỉnh cũ],Table9[Khu vực])</f>
        <v>TP. Hồ Chí Minh</v>
      </c>
      <c r="G96" t="str">
        <f>_xlfn.XLOOKUP(DS_NCC_DTR[[#This Row],[Tỉnh cũ]],Table9[Tỉnh cũ],Table9[Miền])</f>
        <v>TP.Hồ Chí Minh</v>
      </c>
      <c r="H96" t="str">
        <f>_xlfn.XLOOKUP(DS_NCC_DTR[[#This Row],[Tỉnh cũ]],Table9[Tỉnh cũ],Table9[Thị Trường])</f>
        <v>Bùi Vũ Thanh Huy</v>
      </c>
      <c r="I96" t="str">
        <f>_xlfn.XLOOKUP(DS_NCC_DTR[[#This Row],[Tỉnh cũ]],Table9[Tỉnh cũ],Table9[Giám Sát])</f>
        <v>Đặng Nguyễn Hoàng Lộc</v>
      </c>
      <c r="K96" t="str">
        <f>IF(DS_NCC_DTR[[#This Row],[Kênh]]="B2C",_xlfn.XLOOKUP(DS_NCC_DTR[[#This Row],[Tỉnh cũ]],Table9[Tỉnh cũ],Table9[Admin Miền]),"Trần Dương Quang Ngọc Linh")</f>
        <v>Nguyễn Hoàng Thúy</v>
      </c>
      <c r="L96" t="str">
        <f t="shared" si="2"/>
        <v>DTR</v>
      </c>
      <c r="M96" t="str">
        <f>IF(OR(DS_NCC_DTR[[#This Row],[Tên NCC]]="Khánh Nga",DS_NCC_DTR[[#This Row],[Tên NCC]]="Đại Lộc",DS_NCC_DTR[[#This Row],[Tên NCC]]="Đồng Lâm"),"Trạm","NCC")</f>
        <v>NCC</v>
      </c>
      <c r="N96" t="str">
        <f>IFERROR(_xlfn.XLOOKUP(DS_NCC_DTR[[#This Row],[ID NCC]],Table1614[NCC],Table1614[Kênh]),"B2C")</f>
        <v>B2C</v>
      </c>
    </row>
    <row r="97" spans="1:14" hidden="1" x14ac:dyDescent="0.35">
      <c r="A97" t="s">
        <v>4856</v>
      </c>
      <c r="B97" t="str">
        <f>_xlfn.XLOOKUP(DS_NCC_DTR[[#This Row],[ID NCC]],VMS1_[ID 18],VMS1_[Tên Accounts])</f>
        <v>Ding Li - Pvt Cn</v>
      </c>
      <c r="C97" t="str">
        <f>DS_NCC_DTR[[#This Row],[ID NCC]]&amp;DS_NCC_DTR[[#This Row],[Trạm/DTR]]</f>
        <v>001dc00001M4a6CAARDTR</v>
      </c>
      <c r="D97" t="str">
        <f>_xlfn.XLOOKUP(DS_NCC_DTR[[#This Row],[ID NCC]],VMS1_[ID 18],VMS1_[Tỉnh/ Thành Phố Trung Ương])</f>
        <v>TP. Hồ Chí Minh</v>
      </c>
      <c r="E97" t="str">
        <f>_xlfn.XLOOKUP(DS_NCC_DTR[[#This Row],[Tỉnh cũ]],Table9[Tỉnh cũ],Table9[Tỉnh mới])</f>
        <v>TP. Hồ Chí Minh</v>
      </c>
      <c r="F97" t="str">
        <f>_xlfn.XLOOKUP(DS_NCC_DTR[[#This Row],[Tỉnh cũ]],Table9[Tỉnh cũ],Table9[Khu vực])</f>
        <v>TP. Hồ Chí Minh</v>
      </c>
      <c r="G97" t="str">
        <f>_xlfn.XLOOKUP(DS_NCC_DTR[[#This Row],[Tỉnh cũ]],Table9[Tỉnh cũ],Table9[Miền])</f>
        <v>TP.Hồ Chí Minh</v>
      </c>
      <c r="H97" t="str">
        <f>_xlfn.XLOOKUP(DS_NCC_DTR[[#This Row],[Tỉnh cũ]],Table9[Tỉnh cũ],Table9[Thị Trường])</f>
        <v>Bùi Vũ Thanh Huy</v>
      </c>
      <c r="I97" t="str">
        <f>_xlfn.XLOOKUP(DS_NCC_DTR[[#This Row],[Tỉnh cũ]],Table9[Tỉnh cũ],Table9[Giám Sát])</f>
        <v>Đặng Nguyễn Hoàng Lộc</v>
      </c>
      <c r="K97" t="str">
        <f>IF(DS_NCC_DTR[[#This Row],[Kênh]]="B2C",_xlfn.XLOOKUP(DS_NCC_DTR[[#This Row],[Tỉnh cũ]],Table9[Tỉnh cũ],Table9[Admin Miền]),"Trần Dương Quang Ngọc Linh")</f>
        <v>Nguyễn Hoàng Thúy</v>
      </c>
      <c r="L97" t="str">
        <f t="shared" si="2"/>
        <v>DTR</v>
      </c>
      <c r="M97" t="str">
        <f>IF(OR(DS_NCC_DTR[[#This Row],[Tên NCC]]="Khánh Nga",DS_NCC_DTR[[#This Row],[Tên NCC]]="Đại Lộc",DS_NCC_DTR[[#This Row],[Tên NCC]]="Đồng Lâm"),"Trạm","NCC")</f>
        <v>NCC</v>
      </c>
      <c r="N97" t="str">
        <f>IFERROR(_xlfn.XLOOKUP(DS_NCC_DTR[[#This Row],[ID NCC]],Table1614[NCC],Table1614[Kênh]),"B2C")</f>
        <v>B2C</v>
      </c>
    </row>
    <row r="98" spans="1:14" hidden="1" x14ac:dyDescent="0.35">
      <c r="A98" t="s">
        <v>1660</v>
      </c>
      <c r="B98" t="str">
        <f>_xlfn.XLOOKUP(DS_NCC_DTR[[#This Row],[ID NCC]],VMS1_[ID 18],VMS1_[Tên Accounts])</f>
        <v>NCC Thiên Ân Phúc</v>
      </c>
      <c r="C98" t="str">
        <f>DS_NCC_DTR[[#This Row],[ID NCC]]&amp;DS_NCC_DTR[[#This Row],[Trạm/DTR]]</f>
        <v>001J3000007WkPyIAKDTR</v>
      </c>
      <c r="D98" t="str">
        <f>_xlfn.XLOOKUP(DS_NCC_DTR[[#This Row],[ID NCC]],VMS1_[ID 18],VMS1_[Tỉnh/ Thành Phố Trung Ương])</f>
        <v>Bà Rịa - Vũng Tàu</v>
      </c>
      <c r="E98" t="str">
        <f>_xlfn.XLOOKUP(DS_NCC_DTR[[#This Row],[Tỉnh cũ]],Table9[Tỉnh cũ],Table9[Tỉnh mới])</f>
        <v>TP. Hồ Chí Minh</v>
      </c>
      <c r="F98" t="str">
        <f>_xlfn.XLOOKUP(DS_NCC_DTR[[#This Row],[Tỉnh cũ]],Table9[Tỉnh cũ],Table9[Khu vực])</f>
        <v>TP. Hồ Chí Minh</v>
      </c>
      <c r="G98" t="str">
        <f>_xlfn.XLOOKUP(DS_NCC_DTR[[#This Row],[Tỉnh cũ]],Table9[Tỉnh cũ],Table9[Miền])</f>
        <v>TP.Hồ Chí Minh</v>
      </c>
      <c r="H98" t="str">
        <f>_xlfn.XLOOKUP(DS_NCC_DTR[[#This Row],[Tỉnh cũ]],Table9[Tỉnh cũ],Table9[Thị Trường])</f>
        <v>Nguyễn Văn Phú</v>
      </c>
      <c r="I98" t="str">
        <f>_xlfn.XLOOKUP(DS_NCC_DTR[[#This Row],[Tỉnh cũ]],Table9[Tỉnh cũ],Table9[Giám Sát])</f>
        <v>Đặng Nguyễn Hoàng Lộc</v>
      </c>
      <c r="K98" t="str">
        <f>IF(DS_NCC_DTR[[#This Row],[Kênh]]="B2C",_xlfn.XLOOKUP(DS_NCC_DTR[[#This Row],[Tỉnh cũ]],Table9[Tỉnh cũ],Table9[Admin Miền]),"Trần Dương Quang Ngọc Linh")</f>
        <v>Nguyễn Hoàng Thúy</v>
      </c>
      <c r="L98" t="str">
        <f t="shared" ref="L98:L106" si="3">"DTR"</f>
        <v>DTR</v>
      </c>
      <c r="M98" t="str">
        <f>IF(OR(DS_NCC_DTR[[#This Row],[Tên NCC]]="Khánh Nga",DS_NCC_DTR[[#This Row],[Tên NCC]]="Đại Lộc",DS_NCC_DTR[[#This Row],[Tên NCC]]="Đồng Lâm"),"Trạm","NCC")</f>
        <v>NCC</v>
      </c>
      <c r="N98" t="str">
        <f>IFERROR(_xlfn.XLOOKUP(DS_NCC_DTR[[#This Row],[ID NCC]],Table1614[NCC],Table1614[Kênh]),"B2C")</f>
        <v>B2C</v>
      </c>
    </row>
    <row r="99" spans="1:14" hidden="1" x14ac:dyDescent="0.35">
      <c r="A99" t="s">
        <v>1669</v>
      </c>
      <c r="B99" t="str">
        <f>_xlfn.XLOOKUP(DS_NCC_DTR[[#This Row],[ID NCC]],VMS1_[ID 18],VMS1_[Tên Accounts])</f>
        <v>Eco247</v>
      </c>
      <c r="C99" t="str">
        <f>DS_NCC_DTR[[#This Row],[ID NCC]]&amp;DS_NCC_DTR[[#This Row],[Trạm/DTR]]</f>
        <v>001dc00001eCpX5AAKDTR</v>
      </c>
      <c r="D99" t="str">
        <f>_xlfn.XLOOKUP(DS_NCC_DTR[[#This Row],[ID NCC]],VMS1_[ID 18],VMS1_[Tỉnh/ Thành Phố Trung Ương])</f>
        <v>Bình Dương</v>
      </c>
      <c r="E99" t="str">
        <f>_xlfn.XLOOKUP(DS_NCC_DTR[[#This Row],[Tỉnh cũ]],Table9[Tỉnh cũ],Table9[Tỉnh mới])</f>
        <v>TP. Hồ Chí Minh</v>
      </c>
      <c r="F99" t="str">
        <f>_xlfn.XLOOKUP(DS_NCC_DTR[[#This Row],[Tỉnh cũ]],Table9[Tỉnh cũ],Table9[Khu vực])</f>
        <v>TP. Hồ Chí Minh</v>
      </c>
      <c r="G99" t="str">
        <f>_xlfn.XLOOKUP(DS_NCC_DTR[[#This Row],[Tỉnh cũ]],Table9[Tỉnh cũ],Table9[Miền])</f>
        <v>TP.Hồ Chí Minh</v>
      </c>
      <c r="H99" t="str">
        <f>_xlfn.XLOOKUP(DS_NCC_DTR[[#This Row],[Tỉnh cũ]],Table9[Tỉnh cũ],Table9[Thị Trường])</f>
        <v>Nguyễn Văn Phú</v>
      </c>
      <c r="I99" t="str">
        <f>_xlfn.XLOOKUP(DS_NCC_DTR[[#This Row],[Tỉnh cũ]],Table9[Tỉnh cũ],Table9[Giám Sát])</f>
        <v>Đặng Nguyễn Hoàng Lộc</v>
      </c>
      <c r="K99" t="str">
        <f>IF(DS_NCC_DTR[[#This Row],[Kênh]]="B2C",_xlfn.XLOOKUP(DS_NCC_DTR[[#This Row],[Tỉnh cũ]],Table9[Tỉnh cũ],Table9[Admin Miền]),"Trần Dương Quang Ngọc Linh")</f>
        <v>Nguyễn Hoàng Thúy</v>
      </c>
      <c r="L99" t="str">
        <f t="shared" si="3"/>
        <v>DTR</v>
      </c>
      <c r="M99" t="str">
        <f>IF(OR(DS_NCC_DTR[[#This Row],[Tên NCC]]="Khánh Nga",DS_NCC_DTR[[#This Row],[Tên NCC]]="Đại Lộc",DS_NCC_DTR[[#This Row],[Tên NCC]]="Đồng Lâm"),"Trạm","NCC")</f>
        <v>NCC</v>
      </c>
      <c r="N99" t="str">
        <f>IFERROR(_xlfn.XLOOKUP(DS_NCC_DTR[[#This Row],[ID NCC]],Table1614[NCC],Table1614[Kênh]),"B2C")</f>
        <v>B2C</v>
      </c>
    </row>
    <row r="100" spans="1:14" hidden="1" x14ac:dyDescent="0.35">
      <c r="A100" t="s">
        <v>772</v>
      </c>
      <c r="B100" t="str">
        <f>_xlfn.XLOOKUP(DS_NCC_DTR[[#This Row],[ID NCC]],VMS1_[ID 18],VMS1_[Tên Accounts])</f>
        <v>Thiện An Recycling</v>
      </c>
      <c r="C100" t="str">
        <f>DS_NCC_DTR[[#This Row],[ID NCC]]&amp;DS_NCC_DTR[[#This Row],[Trạm/DTR]]</f>
        <v>001dc000014o4lcAAADTR</v>
      </c>
      <c r="D100" t="str">
        <f>_xlfn.XLOOKUP(DS_NCC_DTR[[#This Row],[ID NCC]],VMS1_[ID 18],VMS1_[Tỉnh/ Thành Phố Trung Ương])</f>
        <v>Cà Mau</v>
      </c>
      <c r="E100" t="str">
        <f>_xlfn.XLOOKUP(DS_NCC_DTR[[#This Row],[Tỉnh cũ]],Table9[Tỉnh cũ],Table9[Tỉnh mới])</f>
        <v>Cà Mau</v>
      </c>
      <c r="F100" t="str">
        <f>_xlfn.XLOOKUP(DS_NCC_DTR[[#This Row],[Tỉnh cũ]],Table9[Tỉnh cũ],Table9[Khu vực])</f>
        <v>Miền Tây 2</v>
      </c>
      <c r="G100" t="str">
        <f>_xlfn.XLOOKUP(DS_NCC_DTR[[#This Row],[Tỉnh cũ]],Table9[Tỉnh cũ],Table9[Miền])</f>
        <v>Miền Tây</v>
      </c>
      <c r="H100" t="str">
        <f>_xlfn.XLOOKUP(DS_NCC_DTR[[#This Row],[Tỉnh cũ]],Table9[Tỉnh cũ],Table9[Thị Trường])</f>
        <v>Thái Tân Văn</v>
      </c>
      <c r="I100" t="str">
        <f>_xlfn.XLOOKUP(DS_NCC_DTR[[#This Row],[Tỉnh cũ]],Table9[Tỉnh cũ],Table9[Giám Sát])</f>
        <v>Phạm Huỳnh Hữu Lộc</v>
      </c>
      <c r="K100" t="str">
        <f>IF(DS_NCC_DTR[[#This Row],[Kênh]]="B2C",_xlfn.XLOOKUP(DS_NCC_DTR[[#This Row],[Tỉnh cũ]],Table9[Tỉnh cũ],Table9[Admin Miền]),"Trần Dương Quang Ngọc Linh")</f>
        <v>Phạm Thị Thúy Duy</v>
      </c>
      <c r="L100" t="str">
        <f t="shared" si="3"/>
        <v>DTR</v>
      </c>
      <c r="M100" t="str">
        <f>IF(OR(DS_NCC_DTR[[#This Row],[Tên NCC]]="Khánh Nga",DS_NCC_DTR[[#This Row],[Tên NCC]]="Đại Lộc",DS_NCC_DTR[[#This Row],[Tên NCC]]="Đồng Lâm"),"Trạm","NCC")</f>
        <v>NCC</v>
      </c>
      <c r="N100" t="str">
        <f>IFERROR(_xlfn.XLOOKUP(DS_NCC_DTR[[#This Row],[ID NCC]],Table1614[NCC],Table1614[Kênh]),"B2C")</f>
        <v>B2C</v>
      </c>
    </row>
    <row r="101" spans="1:14" hidden="1" x14ac:dyDescent="0.35">
      <c r="B101" t="e">
        <f>_xlfn.XLOOKUP(DS_NCC_DTR[[#This Row],[ID NCC]],VMS1_[ID 18],VMS1_[Tên Accounts])</f>
        <v>#N/A</v>
      </c>
      <c r="C101" t="str">
        <f>DS_NCC_DTR[[#This Row],[ID NCC]]&amp;DS_NCC_DTR[[#This Row],[Trạm/DTR]]</f>
        <v>DTR</v>
      </c>
      <c r="D101" t="e">
        <f>_xlfn.XLOOKUP(DS_NCC_DTR[[#This Row],[ID NCC]],VMS1_[ID 18],VMS1_[Tỉnh/ Thành Phố Trung Ương])</f>
        <v>#N/A</v>
      </c>
      <c r="E101" t="e">
        <f>_xlfn.XLOOKUP(DS_NCC_DTR[[#This Row],[Tỉnh cũ]],Table9[Tỉnh cũ],Table9[Tỉnh mới])</f>
        <v>#N/A</v>
      </c>
      <c r="F101" t="e">
        <f>_xlfn.XLOOKUP(DS_NCC_DTR[[#This Row],[Tỉnh cũ]],Table9[Tỉnh cũ],Table9[Khu vực])</f>
        <v>#N/A</v>
      </c>
      <c r="G101" t="e">
        <f>_xlfn.XLOOKUP(DS_NCC_DTR[[#This Row],[Tỉnh cũ]],Table9[Tỉnh cũ],Table9[Miền])</f>
        <v>#N/A</v>
      </c>
      <c r="H101" t="e">
        <f>_xlfn.XLOOKUP(DS_NCC_DTR[[#This Row],[Tỉnh cũ]],Table9[Tỉnh cũ],Table9[Thị Trường])</f>
        <v>#N/A</v>
      </c>
      <c r="I101" t="e">
        <f>_xlfn.XLOOKUP(DS_NCC_DTR[[#This Row],[Tỉnh cũ]],Table9[Tỉnh cũ],Table9[Giám Sát])</f>
        <v>#N/A</v>
      </c>
      <c r="K101" t="e">
        <f>IF(DS_NCC_DTR[[#This Row],[Kênh]]="B2C",_xlfn.XLOOKUP(DS_NCC_DTR[[#This Row],[Tỉnh cũ]],Table9[Tỉnh cũ],Table9[Admin Miền]),"Trần Dương Quang Ngọc Linh")</f>
        <v>#N/A</v>
      </c>
      <c r="L101" t="str">
        <f t="shared" si="3"/>
        <v>DTR</v>
      </c>
      <c r="M101" t="e">
        <f>IF(OR(DS_NCC_DTR[[#This Row],[Tên NCC]]="Khánh Nga",DS_NCC_DTR[[#This Row],[Tên NCC]]="Đại Lộc",DS_NCC_DTR[[#This Row],[Tên NCC]]="Đồng Lâm"),"Trạm","NCC")</f>
        <v>#N/A</v>
      </c>
      <c r="N101" t="str">
        <f>IFERROR(_xlfn.XLOOKUP(DS_NCC_DTR[[#This Row],[ID NCC]],Table1614[NCC],Table1614[Kênh]),"B2C")</f>
        <v>B2C</v>
      </c>
    </row>
    <row r="102" spans="1:14" hidden="1" x14ac:dyDescent="0.35">
      <c r="A102" t="s">
        <v>1088</v>
      </c>
      <c r="B102" t="str">
        <f>_xlfn.XLOOKUP(DS_NCC_DTR[[#This Row],[ID NCC]],VMS1_[ID 18],VMS1_[Tên Accounts])</f>
        <v>TRUNG KIỆT KG</v>
      </c>
      <c r="C102" t="str">
        <f>DS_NCC_DTR[[#This Row],[ID NCC]]&amp;DS_NCC_DTR[[#This Row],[Trạm/DTR]]</f>
        <v>001J3000002HLmdIAGDTR</v>
      </c>
      <c r="D102" t="str">
        <f>_xlfn.XLOOKUP(DS_NCC_DTR[[#This Row],[ID NCC]],VMS1_[ID 18],VMS1_[Tỉnh/ Thành Phố Trung Ương])</f>
        <v>Kiên Giang</v>
      </c>
      <c r="E102" t="str">
        <f>_xlfn.XLOOKUP(DS_NCC_DTR[[#This Row],[Tỉnh cũ]],Table9[Tỉnh cũ],Table9[Tỉnh mới])</f>
        <v>An Giang</v>
      </c>
      <c r="F102" t="str">
        <f>_xlfn.XLOOKUP(DS_NCC_DTR[[#This Row],[Tỉnh cũ]],Table9[Tỉnh cũ],Table9[Khu vực])</f>
        <v>Miền Tây 2</v>
      </c>
      <c r="G102" t="str">
        <f>_xlfn.XLOOKUP(DS_NCC_DTR[[#This Row],[Tỉnh cũ]],Table9[Tỉnh cũ],Table9[Miền])</f>
        <v>Miền Tây</v>
      </c>
      <c r="H102" t="str">
        <f>_xlfn.XLOOKUP(DS_NCC_DTR[[#This Row],[Tỉnh cũ]],Table9[Tỉnh cũ],Table9[Thị Trường])</f>
        <v>Phạm Huỳnh Hữu Lộc</v>
      </c>
      <c r="I102" t="str">
        <f>_xlfn.XLOOKUP(DS_NCC_DTR[[#This Row],[Tỉnh cũ]],Table9[Tỉnh cũ],Table9[Giám Sát])</f>
        <v>Phạm Huỳnh Hữu Lộc</v>
      </c>
      <c r="K102" t="str">
        <f>IF(DS_NCC_DTR[[#This Row],[Kênh]]="B2C",_xlfn.XLOOKUP(DS_NCC_DTR[[#This Row],[Tỉnh cũ]],Table9[Tỉnh cũ],Table9[Admin Miền]),"Trần Dương Quang Ngọc Linh")</f>
        <v>Phạm Thị Thúy Duy</v>
      </c>
      <c r="L102" t="str">
        <f t="shared" si="3"/>
        <v>DTR</v>
      </c>
      <c r="M102" t="str">
        <f>IF(OR(DS_NCC_DTR[[#This Row],[Tên NCC]]="Khánh Nga",DS_NCC_DTR[[#This Row],[Tên NCC]]="Đại Lộc",DS_NCC_DTR[[#This Row],[Tên NCC]]="Đồng Lâm"),"Trạm","NCC")</f>
        <v>NCC</v>
      </c>
      <c r="N102" t="str">
        <f>IFERROR(_xlfn.XLOOKUP(DS_NCC_DTR[[#This Row],[ID NCC]],Table1614[NCC],Table1614[Kênh]),"B2C")</f>
        <v>B2C</v>
      </c>
    </row>
    <row r="103" spans="1:14" x14ac:dyDescent="0.35">
      <c r="A103" t="s">
        <v>3379</v>
      </c>
      <c r="B103" t="str">
        <f>_xlfn.XLOOKUP(DS_NCC_DTR[[#This Row],[ID NCC]],VMS1_[ID 18],VMS1_[Tên Accounts])</f>
        <v>Văn Phòng Yu Shin HCM</v>
      </c>
      <c r="C103" t="str">
        <f>DS_NCC_DTR[[#This Row],[ID NCC]]&amp;DS_NCC_DTR[[#This Row],[Trạm/DTR]]</f>
        <v>001dc000029Nk5aAACDTR</v>
      </c>
      <c r="D103" t="str">
        <f>_xlfn.XLOOKUP(DS_NCC_DTR[[#This Row],[ID NCC]],VMS1_[ID 18],VMS1_[Tỉnh/ Thành Phố Trung Ương])</f>
        <v>TP. Hồ Chí Minh</v>
      </c>
      <c r="E103" t="str">
        <f>_xlfn.XLOOKUP(DS_NCC_DTR[[#This Row],[Tỉnh cũ]],Table9[Tỉnh cũ],Table9[Tỉnh mới])</f>
        <v>TP. Hồ Chí Minh</v>
      </c>
      <c r="F103" t="str">
        <f>_xlfn.XLOOKUP(DS_NCC_DTR[[#This Row],[Tỉnh cũ]],Table9[Tỉnh cũ],Table9[Khu vực])</f>
        <v>TP. Hồ Chí Minh</v>
      </c>
      <c r="G103" t="str">
        <f>_xlfn.XLOOKUP(DS_NCC_DTR[[#This Row],[Tỉnh cũ]],Table9[Tỉnh cũ],Table9[Miền])</f>
        <v>TP.Hồ Chí Minh</v>
      </c>
      <c r="H103" t="str">
        <f>_xlfn.XLOOKUP(DS_NCC_DTR[[#This Row],[Tỉnh cũ]],Table9[Tỉnh cũ],Table9[Thị Trường])</f>
        <v>Bùi Vũ Thanh Huy</v>
      </c>
      <c r="I103" t="str">
        <f>_xlfn.XLOOKUP(DS_NCC_DTR[[#This Row],[Tỉnh cũ]],Table9[Tỉnh cũ],Table9[Giám Sát])</f>
        <v>Đặng Nguyễn Hoàng Lộc</v>
      </c>
      <c r="K103" t="str">
        <f>IF(DS_NCC_DTR[[#This Row],[Kênh]]="B2C",_xlfn.XLOOKUP(DS_NCC_DTR[[#This Row],[Tỉnh cũ]],Table9[Tỉnh cũ],Table9[Admin Miền]),"Trần Dương Quang Ngọc Linh")</f>
        <v>Nguyễn Hoàng Thúy</v>
      </c>
      <c r="L103" t="str">
        <f t="shared" si="3"/>
        <v>DTR</v>
      </c>
      <c r="M103" t="str">
        <f>IF(OR(DS_NCC_DTR[[#This Row],[Tên NCC]]="Khánh Nga",DS_NCC_DTR[[#This Row],[Tên NCC]]="Đại Lộc",DS_NCC_DTR[[#This Row],[Tên NCC]]="Đồng Lâm"),"Trạm","NCC")</f>
        <v>NCC</v>
      </c>
      <c r="N103" t="str">
        <f>IFERROR(_xlfn.XLOOKUP(DS_NCC_DTR[[#This Row],[ID NCC]],Table1614[NCC],Table1614[Kênh]),"B2C")</f>
        <v>B2C</v>
      </c>
    </row>
    <row r="104" spans="1:14" hidden="1" x14ac:dyDescent="0.35">
      <c r="A104" t="s">
        <v>2941</v>
      </c>
      <c r="B104" t="str">
        <f>_xlfn.XLOOKUP(DS_NCC_DTR[[#This Row],[ID NCC]],VMS1_[ID 18],VMS1_[Tên Accounts])</f>
        <v>NHỰA LONG AN</v>
      </c>
      <c r="C104" t="str">
        <f>DS_NCC_DTR[[#This Row],[ID NCC]]&amp;DS_NCC_DTR[[#This Row],[Trạm/DTR]]</f>
        <v>001dc00002rIgUIAA0DTR</v>
      </c>
      <c r="D104" t="str">
        <f>_xlfn.XLOOKUP(DS_NCC_DTR[[#This Row],[ID NCC]],VMS1_[ID 18],VMS1_[Tỉnh/ Thành Phố Trung Ương])</f>
        <v>Long An</v>
      </c>
      <c r="E104" t="str">
        <f>_xlfn.XLOOKUP(DS_NCC_DTR[[#This Row],[Tỉnh cũ]],Table9[Tỉnh cũ],Table9[Tỉnh mới])</f>
        <v>Tây Ninh</v>
      </c>
      <c r="F104" t="str">
        <f>_xlfn.XLOOKUP(DS_NCC_DTR[[#This Row],[Tỉnh cũ]],Table9[Tỉnh cũ],Table9[Khu vực])</f>
        <v>Miền Tây 1</v>
      </c>
      <c r="G104" t="str">
        <f>_xlfn.XLOOKUP(DS_NCC_DTR[[#This Row],[Tỉnh cũ]],Table9[Tỉnh cũ],Table9[Miền])</f>
        <v>Miền Tây</v>
      </c>
      <c r="H104" t="str">
        <f>_xlfn.XLOOKUP(DS_NCC_DTR[[#This Row],[Tỉnh cũ]],Table9[Tỉnh cũ],Table9[Thị Trường])</f>
        <v>Nguyễn Duy Tân</v>
      </c>
      <c r="I104" t="str">
        <f>_xlfn.XLOOKUP(DS_NCC_DTR[[#This Row],[Tỉnh cũ]],Table9[Tỉnh cũ],Table9[Giám Sát])</f>
        <v>Nguyễn Thành Dân</v>
      </c>
      <c r="K104" t="str">
        <f>IF(DS_NCC_DTR[[#This Row],[Kênh]]="B2C",_xlfn.XLOOKUP(DS_NCC_DTR[[#This Row],[Tỉnh cũ]],Table9[Tỉnh cũ],Table9[Admin Miền]),"Trần Dương Quang Ngọc Linh")</f>
        <v>Phạm Thị Thúy Duy</v>
      </c>
      <c r="L104" t="str">
        <f t="shared" si="3"/>
        <v>DTR</v>
      </c>
      <c r="M104" t="str">
        <f>IF(OR(DS_NCC_DTR[[#This Row],[Tên NCC]]="Khánh Nga",DS_NCC_DTR[[#This Row],[Tên NCC]]="Đại Lộc",DS_NCC_DTR[[#This Row],[Tên NCC]]="Đồng Lâm"),"Trạm","NCC")</f>
        <v>NCC</v>
      </c>
      <c r="N104" t="str">
        <f>IFERROR(_xlfn.XLOOKUP(DS_NCC_DTR[[#This Row],[ID NCC]],Table1614[NCC],Table1614[Kênh]),"B2C")</f>
        <v>B2C</v>
      </c>
    </row>
    <row r="105" spans="1:14" hidden="1" x14ac:dyDescent="0.35">
      <c r="A105" t="s">
        <v>2953</v>
      </c>
      <c r="B105" t="str">
        <f>_xlfn.XLOOKUP(DS_NCC_DTR[[#This Row],[ID NCC]],VMS1_[ID 18],VMS1_[Tên Accounts])</f>
        <v>Khánh Nga Long An</v>
      </c>
      <c r="C105" t="str">
        <f>DS_NCC_DTR[[#This Row],[ID NCC]]&amp;DS_NCC_DTR[[#This Row],[Trạm/DTR]]</f>
        <v>001dc00002ozu7bAAADTR</v>
      </c>
      <c r="D105" t="str">
        <f>_xlfn.XLOOKUP(DS_NCC_DTR[[#This Row],[ID NCC]],VMS1_[ID 18],VMS1_[Tỉnh/ Thành Phố Trung Ương])</f>
        <v>Long An</v>
      </c>
      <c r="E105" t="str">
        <f>_xlfn.XLOOKUP(DS_NCC_DTR[[#This Row],[Tỉnh cũ]],Table9[Tỉnh cũ],Table9[Tỉnh mới])</f>
        <v>Tây Ninh</v>
      </c>
      <c r="F105" t="str">
        <f>_xlfn.XLOOKUP(DS_NCC_DTR[[#This Row],[Tỉnh cũ]],Table9[Tỉnh cũ],Table9[Khu vực])</f>
        <v>Miền Tây 1</v>
      </c>
      <c r="G105" t="str">
        <f>_xlfn.XLOOKUP(DS_NCC_DTR[[#This Row],[Tỉnh cũ]],Table9[Tỉnh cũ],Table9[Miền])</f>
        <v>Miền Tây</v>
      </c>
      <c r="H105" t="str">
        <f>_xlfn.XLOOKUP(DS_NCC_DTR[[#This Row],[Tỉnh cũ]],Table9[Tỉnh cũ],Table9[Thị Trường])</f>
        <v>Nguyễn Duy Tân</v>
      </c>
      <c r="I105" t="str">
        <f>_xlfn.XLOOKUP(DS_NCC_DTR[[#This Row],[Tỉnh cũ]],Table9[Tỉnh cũ],Table9[Giám Sát])</f>
        <v>Nguyễn Thành Dân</v>
      </c>
      <c r="K105" t="str">
        <f>IF(DS_NCC_DTR[[#This Row],[Kênh]]="B2C",_xlfn.XLOOKUP(DS_NCC_DTR[[#This Row],[Tỉnh cũ]],Table9[Tỉnh cũ],Table9[Admin Miền]),"Trần Dương Quang Ngọc Linh")</f>
        <v>Phạm Thị Thúy Duy</v>
      </c>
      <c r="L105" t="str">
        <f t="shared" si="3"/>
        <v>DTR</v>
      </c>
      <c r="M105" t="str">
        <f>IF(OR(DS_NCC_DTR[[#This Row],[Tên NCC]]="Khánh Nga",DS_NCC_DTR[[#This Row],[Tên NCC]]="Đại Lộc",DS_NCC_DTR[[#This Row],[Tên NCC]]="Đồng Lâm"),"Trạm","NCC")</f>
        <v>NCC</v>
      </c>
      <c r="N105" t="str">
        <f>IFERROR(_xlfn.XLOOKUP(DS_NCC_DTR[[#This Row],[ID NCC]],Table1614[NCC],Table1614[Kênh]),"B2C")</f>
        <v>B2C</v>
      </c>
    </row>
    <row r="106" spans="1:14" hidden="1" x14ac:dyDescent="0.35">
      <c r="A106" t="s">
        <v>2970</v>
      </c>
      <c r="B106" t="str">
        <f>_xlfn.XLOOKUP(DS_NCC_DTR[[#This Row],[ID NCC]],VMS1_[ID 18],VMS1_[Tên Accounts])</f>
        <v>HKD Trịnh Đình Đạt</v>
      </c>
      <c r="C106" t="str">
        <f>DS_NCC_DTR[[#This Row],[ID NCC]]&amp;DS_NCC_DTR[[#This Row],[Trạm/DTR]]</f>
        <v>001dc00002teVFjAAMDTR</v>
      </c>
      <c r="D106" t="str">
        <f>_xlfn.XLOOKUP(DS_NCC_DTR[[#This Row],[ID NCC]],VMS1_[ID 18],VMS1_[Tỉnh/ Thành Phố Trung Ương])</f>
        <v>Hà Nội</v>
      </c>
      <c r="E106" t="str">
        <f>_xlfn.XLOOKUP(DS_NCC_DTR[[#This Row],[Tỉnh cũ]],Table9[Tỉnh cũ],Table9[Tỉnh mới])</f>
        <v>Hà Nội</v>
      </c>
      <c r="F106" t="str">
        <f>_xlfn.XLOOKUP(DS_NCC_DTR[[#This Row],[Tỉnh cũ]],Table9[Tỉnh cũ],Table9[Khu vực])</f>
        <v>Miền Bắc</v>
      </c>
      <c r="G106" t="str">
        <f>_xlfn.XLOOKUP(DS_NCC_DTR[[#This Row],[Tỉnh cũ]],Table9[Tỉnh cũ],Table9[Miền])</f>
        <v>Miền Bắc</v>
      </c>
      <c r="H106" t="str">
        <f>_xlfn.XLOOKUP(DS_NCC_DTR[[#This Row],[Tỉnh cũ]],Table9[Tỉnh cũ],Table9[Thị Trường])</f>
        <v>Võ Thị Kim Thủy</v>
      </c>
      <c r="I106" t="str">
        <f>_xlfn.XLOOKUP(DS_NCC_DTR[[#This Row],[Tỉnh cũ]],Table9[Tỉnh cũ],Table9[Giám Sát])</f>
        <v>Võ Thị Kim Thủy</v>
      </c>
      <c r="K106" t="str">
        <f>IF(DS_NCC_DTR[[#This Row],[Kênh]]="B2C",_xlfn.XLOOKUP(DS_NCC_DTR[[#This Row],[Tỉnh cũ]],Table9[Tỉnh cũ],Table9[Admin Miền]),"Trần Dương Quang Ngọc Linh")</f>
        <v>Từ Thị Yến Oanh</v>
      </c>
      <c r="L106" t="str">
        <f t="shared" si="3"/>
        <v>DTR</v>
      </c>
      <c r="M106" t="str">
        <f>IF(OR(DS_NCC_DTR[[#This Row],[Tên NCC]]="Khánh Nga",DS_NCC_DTR[[#This Row],[Tên NCC]]="Đại Lộc",DS_NCC_DTR[[#This Row],[Tên NCC]]="Đồng Lâm"),"Trạm","NCC")</f>
        <v>NCC</v>
      </c>
      <c r="N106" t="str">
        <f>IFERROR(_xlfn.XLOOKUP(DS_NCC_DTR[[#This Row],[ID NCC]],Table1614[NCC],Table1614[Kênh]),"B2C")</f>
        <v>B2C</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F6645-7536-448E-BB64-AB48762975C5}">
  <sheetPr>
    <tabColor rgb="FFFFC000"/>
  </sheetPr>
  <dimension ref="A1:L724"/>
  <sheetViews>
    <sheetView topLeftCell="D1" workbookViewId="0">
      <selection activeCell="B1" sqref="B1"/>
    </sheetView>
  </sheetViews>
  <sheetFormatPr defaultRowHeight="14.5" x14ac:dyDescent="0.35"/>
  <cols>
    <col min="1" max="1" width="21.26953125" bestFit="1" customWidth="1"/>
    <col min="2" max="2" width="12.1796875" bestFit="1" customWidth="1"/>
    <col min="3" max="3" width="49.453125" bestFit="1" customWidth="1"/>
    <col min="4" max="4" width="31.81640625" bestFit="1" customWidth="1"/>
    <col min="5" max="5" width="15.26953125" bestFit="1" customWidth="1"/>
    <col min="6" max="6" width="14.1796875" bestFit="1" customWidth="1"/>
    <col min="7" max="7" width="14.81640625" bestFit="1" customWidth="1"/>
    <col min="8" max="8" width="13.7265625" bestFit="1" customWidth="1"/>
    <col min="9" max="9" width="20" bestFit="1" customWidth="1"/>
    <col min="10" max="10" width="21.08984375" bestFit="1" customWidth="1"/>
    <col min="11" max="11" width="18.7265625" bestFit="1" customWidth="1"/>
    <col min="12" max="12" width="20.36328125" bestFit="1" customWidth="1"/>
  </cols>
  <sheetData>
    <row r="1" spans="1:12" x14ac:dyDescent="0.35">
      <c r="A1" t="s">
        <v>2969</v>
      </c>
      <c r="B1" t="s">
        <v>269</v>
      </c>
      <c r="C1" t="s">
        <v>283</v>
      </c>
      <c r="D1" t="s">
        <v>23527</v>
      </c>
      <c r="E1" t="s">
        <v>2106</v>
      </c>
      <c r="F1" t="s">
        <v>2107</v>
      </c>
      <c r="G1" t="s">
        <v>286</v>
      </c>
      <c r="H1" t="s">
        <v>2109</v>
      </c>
      <c r="I1" t="s">
        <v>271</v>
      </c>
      <c r="J1" t="s">
        <v>790</v>
      </c>
      <c r="K1" t="s">
        <v>2113</v>
      </c>
      <c r="L1" t="s">
        <v>2112</v>
      </c>
    </row>
    <row r="2" spans="1:12" x14ac:dyDescent="0.35">
      <c r="A2" t="s">
        <v>623</v>
      </c>
      <c r="B2" t="s">
        <v>606</v>
      </c>
      <c r="C2" t="str">
        <f>_xlfn.XLOOKUP(Data_TongTram2[[#This Row],[ID NCC]],VMS1_[ID 18],VMS1_[Tên Accounts])</f>
        <v>HKD Hoàng Vân-Trần Duy Nhất</v>
      </c>
      <c r="D2" t="str">
        <f>Data_TongTram2[[#This Row],[ID NCC]]&amp;Data_TongTram2[[#This Row],[DTR/Trạm]]</f>
        <v>001J300000AtDEeIANĐại Lộc</v>
      </c>
      <c r="E2" t="str">
        <f>_xlfn.XLOOKUP(Data_TongTram2[[#This Row],[ID NCC]],VMS1_[ID 18],VMS1_[Tỉnh/ Thành Phố Trung Ương])</f>
        <v>Khánh Hòa</v>
      </c>
      <c r="F2" t="str">
        <f>_xlfn.XLOOKUP(Data_TongTram2[[#This Row],[Tỉnh cũ]],Table9[Tỉnh cũ],Table9[Tỉnh mới])</f>
        <v>Khánh Hòa</v>
      </c>
      <c r="G2" t="str">
        <f>_xlfn.XLOOKUP(Data_TongTram2[[#This Row],[Tỉnh cũ]],Table9[Tỉnh cũ],Table9[Khu vực])</f>
        <v>Tây Nguyên</v>
      </c>
      <c r="H2" t="str">
        <f>_xlfn.XLOOKUP(Data_TongTram2[[#This Row],[Tỉnh cũ]],Table9[Tỉnh cũ],Table9[Miền])</f>
        <v>Tây Nguyên</v>
      </c>
      <c r="I2" t="str">
        <f>_xlfn.XLOOKUP(Data_TongTram2[[#This Row],[Tỉnh cũ]],Table9[Tỉnh cũ],Table9[Thị Trường])</f>
        <v>Nguyễn Văn Cường</v>
      </c>
      <c r="J2" t="str">
        <f>_xlfn.XLOOKUP(Data_TongTram2[[#This Row],[Tỉnh cũ]],Table9[Tỉnh cũ],Table9[Giám Sát])</f>
        <v>Trần Xuân Kiên</v>
      </c>
      <c r="K2" t="str">
        <f>_xlfn.XLOOKUP(Data_TongTram2[[#This Row],[Tỉnh cũ]],Table9[Tỉnh cũ],Table9[Admin KV])</f>
        <v>Đào Dương Anh Thư</v>
      </c>
      <c r="L2" t="str">
        <f>_xlfn.XLOOKUP(Data_TongTram2[[#This Row],[Tỉnh cũ]],Table9[Tỉnh cũ],Table9[Admin Miền])</f>
        <v>Nguyễn Hoàng Thúy KN</v>
      </c>
    </row>
    <row r="3" spans="1:12" x14ac:dyDescent="0.35">
      <c r="A3" t="s">
        <v>314</v>
      </c>
      <c r="B3" t="s">
        <v>606</v>
      </c>
      <c r="C3" t="str">
        <f>_xlfn.XLOOKUP(Data_TongTram2[[#This Row],[ID NCC]],VMS1_[ID 18],VMS1_[Tên Accounts])</f>
        <v>HKD Phạm Ngọc Khánh Trang PET xá</v>
      </c>
      <c r="D3" t="str">
        <f>Data_TongTram2[[#This Row],[ID NCC]]&amp;Data_TongTram2[[#This Row],[DTR/Trạm]]</f>
        <v>001J3000002HLYPIA4Đại Lộc</v>
      </c>
      <c r="E3" t="str">
        <f>_xlfn.XLOOKUP(Data_TongTram2[[#This Row],[ID NCC]],VMS1_[ID 18],VMS1_[Tỉnh/ Thành Phố Trung Ương])</f>
        <v>Đồng Nai</v>
      </c>
      <c r="F3" t="str">
        <f>_xlfn.XLOOKUP(Data_TongTram2[[#This Row],[Tỉnh cũ]],Table9[Tỉnh cũ],Table9[Tỉnh mới])</f>
        <v>Đồng Nai</v>
      </c>
      <c r="G3" t="str">
        <f>_xlfn.XLOOKUP(Data_TongTram2[[#This Row],[Tỉnh cũ]],Table9[Tỉnh cũ],Table9[Khu vực])</f>
        <v>TP. Hồ Chí Minh</v>
      </c>
      <c r="H3" t="str">
        <f>_xlfn.XLOOKUP(Data_TongTram2[[#This Row],[Tỉnh cũ]],Table9[Tỉnh cũ],Table9[Miền])</f>
        <v>TP.Hồ Chí Minh</v>
      </c>
      <c r="I3" t="str">
        <f>_xlfn.XLOOKUP(Data_TongTram2[[#This Row],[Tỉnh cũ]],Table9[Tỉnh cũ],Table9[Thị Trường])</f>
        <v>Phan Hiếu Lộc</v>
      </c>
      <c r="J3" t="str">
        <f>_xlfn.XLOOKUP(Data_TongTram2[[#This Row],[Tỉnh cũ]],Table9[Tỉnh cũ],Table9[Giám Sát])</f>
        <v>Đặng Nguyễn Hoàng Lộc</v>
      </c>
      <c r="K3" t="str">
        <f>_xlfn.XLOOKUP(Data_TongTram2[[#This Row],[Tỉnh cũ]],Table9[Tỉnh cũ],Table9[Admin KV])</f>
        <v>Đào Dương Anh Thư</v>
      </c>
      <c r="L3" t="str">
        <f>_xlfn.XLOOKUP(Data_TongTram2[[#This Row],[Tỉnh cũ]],Table9[Tỉnh cũ],Table9[Admin Miền])</f>
        <v>Nguyễn Hoàng Thúy</v>
      </c>
    </row>
    <row r="4" spans="1:12" x14ac:dyDescent="0.35">
      <c r="A4" t="s">
        <v>368</v>
      </c>
      <c r="B4" t="s">
        <v>606</v>
      </c>
      <c r="C4" t="str">
        <f>_xlfn.XLOOKUP(Data_TongTram2[[#This Row],[ID NCC]],VMS1_[ID 18],VMS1_[Tên Accounts])</f>
        <v>HKD Đặng Thị Tuyết Nhung</v>
      </c>
      <c r="D4" t="str">
        <f>Data_TongTram2[[#This Row],[ID NCC]]&amp;Data_TongTram2[[#This Row],[DTR/Trạm]]</f>
        <v>001J3000005HhUAIA0Đại Lộc</v>
      </c>
      <c r="E4" t="str">
        <f>_xlfn.XLOOKUP(Data_TongTram2[[#This Row],[ID NCC]],VMS1_[ID 18],VMS1_[Tỉnh/ Thành Phố Trung Ương])</f>
        <v>Đồng Nai</v>
      </c>
      <c r="F4" t="str">
        <f>_xlfn.XLOOKUP(Data_TongTram2[[#This Row],[Tỉnh cũ]],Table9[Tỉnh cũ],Table9[Tỉnh mới])</f>
        <v>Đồng Nai</v>
      </c>
      <c r="G4" t="str">
        <f>_xlfn.XLOOKUP(Data_TongTram2[[#This Row],[Tỉnh cũ]],Table9[Tỉnh cũ],Table9[Khu vực])</f>
        <v>TP. Hồ Chí Minh</v>
      </c>
      <c r="H4" t="str">
        <f>_xlfn.XLOOKUP(Data_TongTram2[[#This Row],[Tỉnh cũ]],Table9[Tỉnh cũ],Table9[Miền])</f>
        <v>TP.Hồ Chí Minh</v>
      </c>
      <c r="I4" t="str">
        <f>_xlfn.XLOOKUP(Data_TongTram2[[#This Row],[Tỉnh cũ]],Table9[Tỉnh cũ],Table9[Thị Trường])</f>
        <v>Phan Hiếu Lộc</v>
      </c>
      <c r="J4" t="str">
        <f>_xlfn.XLOOKUP(Data_TongTram2[[#This Row],[Tỉnh cũ]],Table9[Tỉnh cũ],Table9[Giám Sát])</f>
        <v>Đặng Nguyễn Hoàng Lộc</v>
      </c>
      <c r="K4" t="str">
        <f>_xlfn.XLOOKUP(Data_TongTram2[[#This Row],[Tỉnh cũ]],Table9[Tỉnh cũ],Table9[Admin KV])</f>
        <v>Đào Dương Anh Thư</v>
      </c>
      <c r="L4" t="str">
        <f>_xlfn.XLOOKUP(Data_TongTram2[[#This Row],[Tỉnh cũ]],Table9[Tỉnh cũ],Table9[Admin Miền])</f>
        <v>Nguyễn Hoàng Thúy</v>
      </c>
    </row>
    <row r="5" spans="1:12" x14ac:dyDescent="0.35">
      <c r="A5" t="s">
        <v>329</v>
      </c>
      <c r="B5" t="s">
        <v>606</v>
      </c>
      <c r="C5" t="str">
        <f>_xlfn.XLOOKUP(Data_TongTram2[[#This Row],[ID NCC]],VMS1_[ID 18],VMS1_[Tên Accounts])</f>
        <v>HKD Nguyễn Thị Nga PET xá</v>
      </c>
      <c r="D5" t="str">
        <f>Data_TongTram2[[#This Row],[ID NCC]]&amp;Data_TongTram2[[#This Row],[DTR/Trạm]]</f>
        <v>001J3000002HLf1IAGĐại Lộc</v>
      </c>
      <c r="E5" t="str">
        <f>_xlfn.XLOOKUP(Data_TongTram2[[#This Row],[ID NCC]],VMS1_[ID 18],VMS1_[Tỉnh/ Thành Phố Trung Ương])</f>
        <v>Đồng Nai</v>
      </c>
      <c r="F5" t="str">
        <f>_xlfn.XLOOKUP(Data_TongTram2[[#This Row],[Tỉnh cũ]],Table9[Tỉnh cũ],Table9[Tỉnh mới])</f>
        <v>Đồng Nai</v>
      </c>
      <c r="G5" t="str">
        <f>_xlfn.XLOOKUP(Data_TongTram2[[#This Row],[Tỉnh cũ]],Table9[Tỉnh cũ],Table9[Khu vực])</f>
        <v>TP. Hồ Chí Minh</v>
      </c>
      <c r="H5" t="str">
        <f>_xlfn.XLOOKUP(Data_TongTram2[[#This Row],[Tỉnh cũ]],Table9[Tỉnh cũ],Table9[Miền])</f>
        <v>TP.Hồ Chí Minh</v>
      </c>
      <c r="I5" t="str">
        <f>_xlfn.XLOOKUP(Data_TongTram2[[#This Row],[Tỉnh cũ]],Table9[Tỉnh cũ],Table9[Thị Trường])</f>
        <v>Phan Hiếu Lộc</v>
      </c>
      <c r="J5" t="str">
        <f>_xlfn.XLOOKUP(Data_TongTram2[[#This Row],[Tỉnh cũ]],Table9[Tỉnh cũ],Table9[Giám Sát])</f>
        <v>Đặng Nguyễn Hoàng Lộc</v>
      </c>
      <c r="K5" t="str">
        <f>_xlfn.XLOOKUP(Data_TongTram2[[#This Row],[Tỉnh cũ]],Table9[Tỉnh cũ],Table9[Admin KV])</f>
        <v>Đào Dương Anh Thư</v>
      </c>
      <c r="L5" t="str">
        <f>_xlfn.XLOOKUP(Data_TongTram2[[#This Row],[Tỉnh cũ]],Table9[Tỉnh cũ],Table9[Admin Miền])</f>
        <v>Nguyễn Hoàng Thúy</v>
      </c>
    </row>
    <row r="6" spans="1:12" x14ac:dyDescent="0.35">
      <c r="A6" t="s">
        <v>296</v>
      </c>
      <c r="B6" t="s">
        <v>606</v>
      </c>
      <c r="C6" t="str">
        <f>_xlfn.XLOOKUP(Data_TongTram2[[#This Row],[ID NCC]],VMS1_[ID 18],VMS1_[Tên Accounts])</f>
        <v>Hkd Cô Tư PET xá</v>
      </c>
      <c r="D6" t="str">
        <f>Data_TongTram2[[#This Row],[ID NCC]]&amp;Data_TongTram2[[#This Row],[DTR/Trạm]]</f>
        <v>001J3000002HLYHIA4Đại Lộc</v>
      </c>
      <c r="E6" t="str">
        <f>_xlfn.XLOOKUP(Data_TongTram2[[#This Row],[ID NCC]],VMS1_[ID 18],VMS1_[Tỉnh/ Thành Phố Trung Ương])</f>
        <v>Đồng Nai</v>
      </c>
      <c r="F6" t="str">
        <f>_xlfn.XLOOKUP(Data_TongTram2[[#This Row],[Tỉnh cũ]],Table9[Tỉnh cũ],Table9[Tỉnh mới])</f>
        <v>Đồng Nai</v>
      </c>
      <c r="G6" t="str">
        <f>_xlfn.XLOOKUP(Data_TongTram2[[#This Row],[Tỉnh cũ]],Table9[Tỉnh cũ],Table9[Khu vực])</f>
        <v>TP. Hồ Chí Minh</v>
      </c>
      <c r="H6" t="str">
        <f>_xlfn.XLOOKUP(Data_TongTram2[[#This Row],[Tỉnh cũ]],Table9[Tỉnh cũ],Table9[Miền])</f>
        <v>TP.Hồ Chí Minh</v>
      </c>
      <c r="I6" t="str">
        <f>_xlfn.XLOOKUP(Data_TongTram2[[#This Row],[Tỉnh cũ]],Table9[Tỉnh cũ],Table9[Thị Trường])</f>
        <v>Phan Hiếu Lộc</v>
      </c>
      <c r="J6" t="str">
        <f>_xlfn.XLOOKUP(Data_TongTram2[[#This Row],[Tỉnh cũ]],Table9[Tỉnh cũ],Table9[Giám Sát])</f>
        <v>Đặng Nguyễn Hoàng Lộc</v>
      </c>
      <c r="K6" t="str">
        <f>_xlfn.XLOOKUP(Data_TongTram2[[#This Row],[Tỉnh cũ]],Table9[Tỉnh cũ],Table9[Admin KV])</f>
        <v>Đào Dương Anh Thư</v>
      </c>
      <c r="L6" t="str">
        <f>_xlfn.XLOOKUP(Data_TongTram2[[#This Row],[Tỉnh cũ]],Table9[Tỉnh cũ],Table9[Admin Miền])</f>
        <v>Nguyễn Hoàng Thúy</v>
      </c>
    </row>
    <row r="7" spans="1:12" x14ac:dyDescent="0.35">
      <c r="A7" t="s">
        <v>295</v>
      </c>
      <c r="B7" t="s">
        <v>606</v>
      </c>
      <c r="C7" t="str">
        <f>_xlfn.XLOOKUP(Data_TongTram2[[#This Row],[ID NCC]],VMS1_[ID 18],VMS1_[Tên Accounts])</f>
        <v>HKD Bùi Thị Nguyệt PET xá</v>
      </c>
      <c r="D7" t="str">
        <f>Data_TongTram2[[#This Row],[ID NCC]]&amp;Data_TongTram2[[#This Row],[DTR/Trạm]]</f>
        <v>001J3000002HLYKIA4Đại Lộc</v>
      </c>
      <c r="E7" t="str">
        <f>_xlfn.XLOOKUP(Data_TongTram2[[#This Row],[ID NCC]],VMS1_[ID 18],VMS1_[Tỉnh/ Thành Phố Trung Ương])</f>
        <v>Đồng Nai</v>
      </c>
      <c r="F7" t="str">
        <f>_xlfn.XLOOKUP(Data_TongTram2[[#This Row],[Tỉnh cũ]],Table9[Tỉnh cũ],Table9[Tỉnh mới])</f>
        <v>Đồng Nai</v>
      </c>
      <c r="G7" t="str">
        <f>_xlfn.XLOOKUP(Data_TongTram2[[#This Row],[Tỉnh cũ]],Table9[Tỉnh cũ],Table9[Khu vực])</f>
        <v>TP. Hồ Chí Minh</v>
      </c>
      <c r="H7" t="str">
        <f>_xlfn.XLOOKUP(Data_TongTram2[[#This Row],[Tỉnh cũ]],Table9[Tỉnh cũ],Table9[Miền])</f>
        <v>TP.Hồ Chí Minh</v>
      </c>
      <c r="I7" t="str">
        <f>_xlfn.XLOOKUP(Data_TongTram2[[#This Row],[Tỉnh cũ]],Table9[Tỉnh cũ],Table9[Thị Trường])</f>
        <v>Phan Hiếu Lộc</v>
      </c>
      <c r="J7" t="str">
        <f>_xlfn.XLOOKUP(Data_TongTram2[[#This Row],[Tỉnh cũ]],Table9[Tỉnh cũ],Table9[Giám Sát])</f>
        <v>Đặng Nguyễn Hoàng Lộc</v>
      </c>
      <c r="K7" t="str">
        <f>_xlfn.XLOOKUP(Data_TongTram2[[#This Row],[Tỉnh cũ]],Table9[Tỉnh cũ],Table9[Admin KV])</f>
        <v>Đào Dương Anh Thư</v>
      </c>
      <c r="L7" t="str">
        <f>_xlfn.XLOOKUP(Data_TongTram2[[#This Row],[Tỉnh cũ]],Table9[Tỉnh cũ],Table9[Admin Miền])</f>
        <v>Nguyễn Hoàng Thúy</v>
      </c>
    </row>
    <row r="8" spans="1:12" x14ac:dyDescent="0.35">
      <c r="A8" t="s">
        <v>315</v>
      </c>
      <c r="B8" t="s">
        <v>606</v>
      </c>
      <c r="C8" t="str">
        <f>_xlfn.XLOOKUP(Data_TongTram2[[#This Row],[ID NCC]],VMS1_[ID 18],VMS1_[Tên Accounts])</f>
        <v>HKD Bùi Văn Tuấn PET xá</v>
      </c>
      <c r="D8" t="str">
        <f>Data_TongTram2[[#This Row],[ID NCC]]&amp;Data_TongTram2[[#This Row],[DTR/Trạm]]</f>
        <v>001J3000002HLYJIA4Đại Lộc</v>
      </c>
      <c r="E8" t="str">
        <f>_xlfn.XLOOKUP(Data_TongTram2[[#This Row],[ID NCC]],VMS1_[ID 18],VMS1_[Tỉnh/ Thành Phố Trung Ương])</f>
        <v>Đồng Nai</v>
      </c>
      <c r="F8" t="str">
        <f>_xlfn.XLOOKUP(Data_TongTram2[[#This Row],[Tỉnh cũ]],Table9[Tỉnh cũ],Table9[Tỉnh mới])</f>
        <v>Đồng Nai</v>
      </c>
      <c r="G8" t="str">
        <f>_xlfn.XLOOKUP(Data_TongTram2[[#This Row],[Tỉnh cũ]],Table9[Tỉnh cũ],Table9[Khu vực])</f>
        <v>TP. Hồ Chí Minh</v>
      </c>
      <c r="H8" t="str">
        <f>_xlfn.XLOOKUP(Data_TongTram2[[#This Row],[Tỉnh cũ]],Table9[Tỉnh cũ],Table9[Miền])</f>
        <v>TP.Hồ Chí Minh</v>
      </c>
      <c r="I8" t="str">
        <f>_xlfn.XLOOKUP(Data_TongTram2[[#This Row],[Tỉnh cũ]],Table9[Tỉnh cũ],Table9[Thị Trường])</f>
        <v>Phan Hiếu Lộc</v>
      </c>
      <c r="J8" t="str">
        <f>_xlfn.XLOOKUP(Data_TongTram2[[#This Row],[Tỉnh cũ]],Table9[Tỉnh cũ],Table9[Giám Sát])</f>
        <v>Đặng Nguyễn Hoàng Lộc</v>
      </c>
      <c r="K8" t="str">
        <f>_xlfn.XLOOKUP(Data_TongTram2[[#This Row],[Tỉnh cũ]],Table9[Tỉnh cũ],Table9[Admin KV])</f>
        <v>Đào Dương Anh Thư</v>
      </c>
      <c r="L8" t="str">
        <f>_xlfn.XLOOKUP(Data_TongTram2[[#This Row],[Tỉnh cũ]],Table9[Tỉnh cũ],Table9[Admin Miền])</f>
        <v>Nguyễn Hoàng Thúy</v>
      </c>
    </row>
    <row r="9" spans="1:12" x14ac:dyDescent="0.35">
      <c r="A9" t="s">
        <v>299</v>
      </c>
      <c r="B9" t="s">
        <v>606</v>
      </c>
      <c r="C9" t="str">
        <f>_xlfn.XLOOKUP(Data_TongTram2[[#This Row],[ID NCC]],VMS1_[ID 18],VMS1_[Tên Accounts])</f>
        <v>Chị Thủy (Dầu Giây) Pet Xá</v>
      </c>
      <c r="D9" t="str">
        <f>Data_TongTram2[[#This Row],[ID NCC]]&amp;Data_TongTram2[[#This Row],[DTR/Trạm]]</f>
        <v>001J3000007XO2kIAGĐại Lộc</v>
      </c>
      <c r="E9" t="str">
        <f>_xlfn.XLOOKUP(Data_TongTram2[[#This Row],[ID NCC]],VMS1_[ID 18],VMS1_[Tỉnh/ Thành Phố Trung Ương])</f>
        <v>Đồng Nai</v>
      </c>
      <c r="F9" t="str">
        <f>_xlfn.XLOOKUP(Data_TongTram2[[#This Row],[Tỉnh cũ]],Table9[Tỉnh cũ],Table9[Tỉnh mới])</f>
        <v>Đồng Nai</v>
      </c>
      <c r="G9" t="str">
        <f>_xlfn.XLOOKUP(Data_TongTram2[[#This Row],[Tỉnh cũ]],Table9[Tỉnh cũ],Table9[Khu vực])</f>
        <v>TP. Hồ Chí Minh</v>
      </c>
      <c r="H9" t="str">
        <f>_xlfn.XLOOKUP(Data_TongTram2[[#This Row],[Tỉnh cũ]],Table9[Tỉnh cũ],Table9[Miền])</f>
        <v>TP.Hồ Chí Minh</v>
      </c>
      <c r="I9" t="str">
        <f>_xlfn.XLOOKUP(Data_TongTram2[[#This Row],[Tỉnh cũ]],Table9[Tỉnh cũ],Table9[Thị Trường])</f>
        <v>Phan Hiếu Lộc</v>
      </c>
      <c r="J9" t="str">
        <f>_xlfn.XLOOKUP(Data_TongTram2[[#This Row],[Tỉnh cũ]],Table9[Tỉnh cũ],Table9[Giám Sát])</f>
        <v>Đặng Nguyễn Hoàng Lộc</v>
      </c>
      <c r="K9" t="str">
        <f>_xlfn.XLOOKUP(Data_TongTram2[[#This Row],[Tỉnh cũ]],Table9[Tỉnh cũ],Table9[Admin KV])</f>
        <v>Đào Dương Anh Thư</v>
      </c>
      <c r="L9" t="str">
        <f>_xlfn.XLOOKUP(Data_TongTram2[[#This Row],[Tỉnh cũ]],Table9[Tỉnh cũ],Table9[Admin Miền])</f>
        <v>Nguyễn Hoàng Thúy</v>
      </c>
    </row>
    <row r="10" spans="1:12" x14ac:dyDescent="0.35">
      <c r="A10" t="s">
        <v>1662</v>
      </c>
      <c r="B10" t="s">
        <v>606</v>
      </c>
      <c r="C10" t="str">
        <f>_xlfn.XLOOKUP(Data_TongTram2[[#This Row],[ID NCC]],VMS1_[ID 18],VMS1_[Tên Accounts])</f>
        <v>Nguyễn Thị Lành</v>
      </c>
      <c r="D10" t="str">
        <f>Data_TongTram2[[#This Row],[ID NCC]]&amp;Data_TongTram2[[#This Row],[DTR/Trạm]]</f>
        <v>001J3000002HLn0IAGĐại Lộc</v>
      </c>
      <c r="E10" t="str">
        <f>_xlfn.XLOOKUP(Data_TongTram2[[#This Row],[ID NCC]],VMS1_[ID 18],VMS1_[Tỉnh/ Thành Phố Trung Ương])</f>
        <v>Bình Thuận</v>
      </c>
      <c r="F10" t="str">
        <f>_xlfn.XLOOKUP(Data_TongTram2[[#This Row],[Tỉnh cũ]],Table9[Tỉnh cũ],Table9[Tỉnh mới])</f>
        <v>Lâm Đồng</v>
      </c>
      <c r="G10" t="str">
        <f>_xlfn.XLOOKUP(Data_TongTram2[[#This Row],[Tỉnh cũ]],Table9[Tỉnh cũ],Table9[Khu vực])</f>
        <v>Tây Nguyên</v>
      </c>
      <c r="H10" t="str">
        <f>_xlfn.XLOOKUP(Data_TongTram2[[#This Row],[Tỉnh cũ]],Table9[Tỉnh cũ],Table9[Miền])</f>
        <v>Tây Nguyên</v>
      </c>
      <c r="I10" t="str">
        <f>_xlfn.XLOOKUP(Data_TongTram2[[#This Row],[Tỉnh cũ]],Table9[Tỉnh cũ],Table9[Thị Trường])</f>
        <v>Trần Xuân Kiên</v>
      </c>
      <c r="J10" t="str">
        <f>_xlfn.XLOOKUP(Data_TongTram2[[#This Row],[Tỉnh cũ]],Table9[Tỉnh cũ],Table9[Giám Sát])</f>
        <v>Trần Xuân Kiên</v>
      </c>
      <c r="K10" t="str">
        <f>_xlfn.XLOOKUP(Data_TongTram2[[#This Row],[Tỉnh cũ]],Table9[Tỉnh cũ],Table9[Admin KV])</f>
        <v>Đào Dương Anh Thư</v>
      </c>
      <c r="L10" t="str">
        <f>_xlfn.XLOOKUP(Data_TongTram2[[#This Row],[Tỉnh cũ]],Table9[Tỉnh cũ],Table9[Admin Miền])</f>
        <v>Nguyễn Hoàng Thúy KN</v>
      </c>
    </row>
    <row r="11" spans="1:12" x14ac:dyDescent="0.35">
      <c r="A11" t="s">
        <v>316</v>
      </c>
      <c r="B11" t="s">
        <v>606</v>
      </c>
      <c r="C11" t="str">
        <f>_xlfn.XLOOKUP(Data_TongTram2[[#This Row],[ID NCC]],VMS1_[ID 18],VMS1_[Tên Accounts])</f>
        <v>Hkd Hồ Danh</v>
      </c>
      <c r="D11" t="str">
        <f>Data_TongTram2[[#This Row],[ID NCC]]&amp;Data_TongTram2[[#This Row],[DTR/Trạm]]</f>
        <v>001J3000002HLmzIAGĐại Lộc</v>
      </c>
      <c r="E11" t="str">
        <f>_xlfn.XLOOKUP(Data_TongTram2[[#This Row],[ID NCC]],VMS1_[ID 18],VMS1_[Tỉnh/ Thành Phố Trung Ương])</f>
        <v>Bình Thuận</v>
      </c>
      <c r="F11" t="str">
        <f>_xlfn.XLOOKUP(Data_TongTram2[[#This Row],[Tỉnh cũ]],Table9[Tỉnh cũ],Table9[Tỉnh mới])</f>
        <v>Lâm Đồng</v>
      </c>
      <c r="G11" t="str">
        <f>_xlfn.XLOOKUP(Data_TongTram2[[#This Row],[Tỉnh cũ]],Table9[Tỉnh cũ],Table9[Khu vực])</f>
        <v>Tây Nguyên</v>
      </c>
      <c r="H11" t="str">
        <f>_xlfn.XLOOKUP(Data_TongTram2[[#This Row],[Tỉnh cũ]],Table9[Tỉnh cũ],Table9[Miền])</f>
        <v>Tây Nguyên</v>
      </c>
      <c r="I11" t="str">
        <f>_xlfn.XLOOKUP(Data_TongTram2[[#This Row],[Tỉnh cũ]],Table9[Tỉnh cũ],Table9[Thị Trường])</f>
        <v>Trần Xuân Kiên</v>
      </c>
      <c r="J11" t="str">
        <f>_xlfn.XLOOKUP(Data_TongTram2[[#This Row],[Tỉnh cũ]],Table9[Tỉnh cũ],Table9[Giám Sát])</f>
        <v>Trần Xuân Kiên</v>
      </c>
      <c r="K11" t="str">
        <f>_xlfn.XLOOKUP(Data_TongTram2[[#This Row],[Tỉnh cũ]],Table9[Tỉnh cũ],Table9[Admin KV])</f>
        <v>Đào Dương Anh Thư</v>
      </c>
      <c r="L11" t="str">
        <f>_xlfn.XLOOKUP(Data_TongTram2[[#This Row],[Tỉnh cũ]],Table9[Tỉnh cũ],Table9[Admin Miền])</f>
        <v>Nguyễn Hoàng Thúy KN</v>
      </c>
    </row>
    <row r="12" spans="1:12" x14ac:dyDescent="0.35">
      <c r="A12" t="s">
        <v>343</v>
      </c>
      <c r="B12" t="s">
        <v>606</v>
      </c>
      <c r="C12" t="str">
        <f>_xlfn.XLOOKUP(Data_TongTram2[[#This Row],[ID NCC]],VMS1_[ID 18],VMS1_[Tên Accounts])</f>
        <v>Lãm Hiền (Cẩm Mỹ) PET xá</v>
      </c>
      <c r="D12" t="str">
        <f>Data_TongTram2[[#This Row],[ID NCC]]&amp;Data_TongTram2[[#This Row],[DTR/Trạm]]</f>
        <v>001J3000002HLqrIAGĐại Lộc</v>
      </c>
      <c r="E12" t="str">
        <f>_xlfn.XLOOKUP(Data_TongTram2[[#This Row],[ID NCC]],VMS1_[ID 18],VMS1_[Tỉnh/ Thành Phố Trung Ương])</f>
        <v>Đồng Nai</v>
      </c>
      <c r="F12" t="str">
        <f>_xlfn.XLOOKUP(Data_TongTram2[[#This Row],[Tỉnh cũ]],Table9[Tỉnh cũ],Table9[Tỉnh mới])</f>
        <v>Đồng Nai</v>
      </c>
      <c r="G12" t="str">
        <f>_xlfn.XLOOKUP(Data_TongTram2[[#This Row],[Tỉnh cũ]],Table9[Tỉnh cũ],Table9[Khu vực])</f>
        <v>TP. Hồ Chí Minh</v>
      </c>
      <c r="H12" t="str">
        <f>_xlfn.XLOOKUP(Data_TongTram2[[#This Row],[Tỉnh cũ]],Table9[Tỉnh cũ],Table9[Miền])</f>
        <v>TP.Hồ Chí Minh</v>
      </c>
      <c r="I12" t="str">
        <f>_xlfn.XLOOKUP(Data_TongTram2[[#This Row],[Tỉnh cũ]],Table9[Tỉnh cũ],Table9[Thị Trường])</f>
        <v>Phan Hiếu Lộc</v>
      </c>
      <c r="J12" t="str">
        <f>_xlfn.XLOOKUP(Data_TongTram2[[#This Row],[Tỉnh cũ]],Table9[Tỉnh cũ],Table9[Giám Sát])</f>
        <v>Đặng Nguyễn Hoàng Lộc</v>
      </c>
      <c r="K12" t="str">
        <f>_xlfn.XLOOKUP(Data_TongTram2[[#This Row],[Tỉnh cũ]],Table9[Tỉnh cũ],Table9[Admin KV])</f>
        <v>Đào Dương Anh Thư</v>
      </c>
      <c r="L12" t="str">
        <f>_xlfn.XLOOKUP(Data_TongTram2[[#This Row],[Tỉnh cũ]],Table9[Tỉnh cũ],Table9[Admin Miền])</f>
        <v>Nguyễn Hoàng Thúy</v>
      </c>
    </row>
    <row r="13" spans="1:12" x14ac:dyDescent="0.35">
      <c r="A13" t="s">
        <v>359</v>
      </c>
      <c r="B13" t="s">
        <v>606</v>
      </c>
      <c r="C13" t="str">
        <f>_xlfn.XLOOKUP(Data_TongTram2[[#This Row],[ID NCC]],VMS1_[ID 18],VMS1_[Tên Accounts])</f>
        <v>Trung Trinh (Long Khánh) PET xá</v>
      </c>
      <c r="D13" t="str">
        <f>Data_TongTram2[[#This Row],[ID NCC]]&amp;Data_TongTram2[[#This Row],[DTR/Trạm]]</f>
        <v>001J3000002HLkIIAWĐại Lộc</v>
      </c>
      <c r="E13" t="str">
        <f>_xlfn.XLOOKUP(Data_TongTram2[[#This Row],[ID NCC]],VMS1_[ID 18],VMS1_[Tỉnh/ Thành Phố Trung Ương])</f>
        <v>Đồng Nai</v>
      </c>
      <c r="F13" t="str">
        <f>_xlfn.XLOOKUP(Data_TongTram2[[#This Row],[Tỉnh cũ]],Table9[Tỉnh cũ],Table9[Tỉnh mới])</f>
        <v>Đồng Nai</v>
      </c>
      <c r="G13" t="str">
        <f>_xlfn.XLOOKUP(Data_TongTram2[[#This Row],[Tỉnh cũ]],Table9[Tỉnh cũ],Table9[Khu vực])</f>
        <v>TP. Hồ Chí Minh</v>
      </c>
      <c r="H13" t="str">
        <f>_xlfn.XLOOKUP(Data_TongTram2[[#This Row],[Tỉnh cũ]],Table9[Tỉnh cũ],Table9[Miền])</f>
        <v>TP.Hồ Chí Minh</v>
      </c>
      <c r="I13" t="str">
        <f>_xlfn.XLOOKUP(Data_TongTram2[[#This Row],[Tỉnh cũ]],Table9[Tỉnh cũ],Table9[Thị Trường])</f>
        <v>Phan Hiếu Lộc</v>
      </c>
      <c r="J13" t="str">
        <f>_xlfn.XLOOKUP(Data_TongTram2[[#This Row],[Tỉnh cũ]],Table9[Tỉnh cũ],Table9[Giám Sát])</f>
        <v>Đặng Nguyễn Hoàng Lộc</v>
      </c>
      <c r="K13" t="str">
        <f>_xlfn.XLOOKUP(Data_TongTram2[[#This Row],[Tỉnh cũ]],Table9[Tỉnh cũ],Table9[Admin KV])</f>
        <v>Đào Dương Anh Thư</v>
      </c>
      <c r="L13" t="str">
        <f>_xlfn.XLOOKUP(Data_TongTram2[[#This Row],[Tỉnh cũ]],Table9[Tỉnh cũ],Table9[Admin Miền])</f>
        <v>Nguyễn Hoàng Thúy</v>
      </c>
    </row>
    <row r="14" spans="1:12" x14ac:dyDescent="0.35">
      <c r="A14" t="s">
        <v>737</v>
      </c>
      <c r="B14" t="s">
        <v>606</v>
      </c>
      <c r="C14" t="str">
        <f>_xlfn.XLOOKUP(Data_TongTram2[[#This Row],[ID NCC]],VMS1_[ID 18],VMS1_[Tên Accounts])</f>
        <v>Cô Nga Phan Thiết</v>
      </c>
      <c r="D14" t="str">
        <f>Data_TongTram2[[#This Row],[ID NCC]]&amp;Data_TongTram2[[#This Row],[DTR/Trạm]]</f>
        <v>001J3000002HLl4IAGĐại Lộc</v>
      </c>
      <c r="E14" t="str">
        <f>_xlfn.XLOOKUP(Data_TongTram2[[#This Row],[ID NCC]],VMS1_[ID 18],VMS1_[Tỉnh/ Thành Phố Trung Ương])</f>
        <v>Bình Thuận</v>
      </c>
      <c r="F14" t="str">
        <f>_xlfn.XLOOKUP(Data_TongTram2[[#This Row],[Tỉnh cũ]],Table9[Tỉnh cũ],Table9[Tỉnh mới])</f>
        <v>Lâm Đồng</v>
      </c>
      <c r="G14" t="str">
        <f>_xlfn.XLOOKUP(Data_TongTram2[[#This Row],[Tỉnh cũ]],Table9[Tỉnh cũ],Table9[Khu vực])</f>
        <v>Tây Nguyên</v>
      </c>
      <c r="H14" t="str">
        <f>_xlfn.XLOOKUP(Data_TongTram2[[#This Row],[Tỉnh cũ]],Table9[Tỉnh cũ],Table9[Miền])</f>
        <v>Tây Nguyên</v>
      </c>
      <c r="I14" t="str">
        <f>_xlfn.XLOOKUP(Data_TongTram2[[#This Row],[Tỉnh cũ]],Table9[Tỉnh cũ],Table9[Thị Trường])</f>
        <v>Trần Xuân Kiên</v>
      </c>
      <c r="J14" t="str">
        <f>_xlfn.XLOOKUP(Data_TongTram2[[#This Row],[Tỉnh cũ]],Table9[Tỉnh cũ],Table9[Giám Sát])</f>
        <v>Trần Xuân Kiên</v>
      </c>
      <c r="K14" t="str">
        <f>_xlfn.XLOOKUP(Data_TongTram2[[#This Row],[Tỉnh cũ]],Table9[Tỉnh cũ],Table9[Admin KV])</f>
        <v>Đào Dương Anh Thư</v>
      </c>
      <c r="L14" t="str">
        <f>_xlfn.XLOOKUP(Data_TongTram2[[#This Row],[Tỉnh cũ]],Table9[Tỉnh cũ],Table9[Admin Miền])</f>
        <v>Nguyễn Hoàng Thúy KN</v>
      </c>
    </row>
    <row r="15" spans="1:12" x14ac:dyDescent="0.35">
      <c r="A15" t="s">
        <v>1238</v>
      </c>
      <c r="B15" t="s">
        <v>606</v>
      </c>
      <c r="C15" t="str">
        <f>_xlfn.XLOOKUP(Data_TongTram2[[#This Row],[ID NCC]],VMS1_[ID 18],VMS1_[Tên Accounts])</f>
        <v>Nguyễn Ngọc Huy</v>
      </c>
      <c r="D15" t="str">
        <f>Data_TongTram2[[#This Row],[ID NCC]]&amp;Data_TongTram2[[#This Row],[DTR/Trạm]]</f>
        <v>001J3000002HLnSIAWĐại Lộc</v>
      </c>
      <c r="E15" t="str">
        <f>_xlfn.XLOOKUP(Data_TongTram2[[#This Row],[ID NCC]],VMS1_[ID 18],VMS1_[Tỉnh/ Thành Phố Trung Ương])</f>
        <v>Phú Yên</v>
      </c>
      <c r="F15" t="str">
        <f>_xlfn.XLOOKUP(Data_TongTram2[[#This Row],[Tỉnh cũ]],Table9[Tỉnh cũ],Table9[Tỉnh mới])</f>
        <v>Đắk Lắk</v>
      </c>
      <c r="G15" t="str">
        <f>_xlfn.XLOOKUP(Data_TongTram2[[#This Row],[Tỉnh cũ]],Table9[Tỉnh cũ],Table9[Khu vực])</f>
        <v>Tây Nguyên</v>
      </c>
      <c r="H15" t="str">
        <f>_xlfn.XLOOKUP(Data_TongTram2[[#This Row],[Tỉnh cũ]],Table9[Tỉnh cũ],Table9[Miền])</f>
        <v>Tây Nguyên</v>
      </c>
      <c r="I15" t="str">
        <f>_xlfn.XLOOKUP(Data_TongTram2[[#This Row],[Tỉnh cũ]],Table9[Tỉnh cũ],Table9[Thị Trường])</f>
        <v>Nguyễn Thị Hạnh Dung</v>
      </c>
      <c r="J15" t="str">
        <f>_xlfn.XLOOKUP(Data_TongTram2[[#This Row],[Tỉnh cũ]],Table9[Tỉnh cũ],Table9[Giám Sát])</f>
        <v>Trần Xuân Kiên</v>
      </c>
      <c r="K15" t="str">
        <f>_xlfn.XLOOKUP(Data_TongTram2[[#This Row],[Tỉnh cũ]],Table9[Tỉnh cũ],Table9[Admin KV])</f>
        <v>Đào Dương Anh Thư</v>
      </c>
      <c r="L15" t="str">
        <f>_xlfn.XLOOKUP(Data_TongTram2[[#This Row],[Tỉnh cũ]],Table9[Tỉnh cũ],Table9[Admin Miền])</f>
        <v>Nguyễn Hoàng Thúy KN</v>
      </c>
    </row>
    <row r="16" spans="1:12" x14ac:dyDescent="0.35">
      <c r="A16" t="s">
        <v>309</v>
      </c>
      <c r="B16" t="s">
        <v>606</v>
      </c>
      <c r="C16" t="str">
        <f>_xlfn.XLOOKUP(Data_TongTram2[[#This Row],[ID NCC]],VMS1_[ID 18],VMS1_[Tên Accounts])</f>
        <v>HKD Tạ Khánh Linh PET xá</v>
      </c>
      <c r="D16" t="str">
        <f>Data_TongTram2[[#This Row],[ID NCC]]&amp;Data_TongTram2[[#This Row],[DTR/Trạm]]</f>
        <v>001J3000002HLkFIAWĐại Lộc</v>
      </c>
      <c r="E16" t="str">
        <f>_xlfn.XLOOKUP(Data_TongTram2[[#This Row],[ID NCC]],VMS1_[ID 18],VMS1_[Tỉnh/ Thành Phố Trung Ương])</f>
        <v>Đồng Nai</v>
      </c>
      <c r="F16" t="str">
        <f>_xlfn.XLOOKUP(Data_TongTram2[[#This Row],[Tỉnh cũ]],Table9[Tỉnh cũ],Table9[Tỉnh mới])</f>
        <v>Đồng Nai</v>
      </c>
      <c r="G16" t="str">
        <f>_xlfn.XLOOKUP(Data_TongTram2[[#This Row],[Tỉnh cũ]],Table9[Tỉnh cũ],Table9[Khu vực])</f>
        <v>TP. Hồ Chí Minh</v>
      </c>
      <c r="H16" t="str">
        <f>_xlfn.XLOOKUP(Data_TongTram2[[#This Row],[Tỉnh cũ]],Table9[Tỉnh cũ],Table9[Miền])</f>
        <v>TP.Hồ Chí Minh</v>
      </c>
      <c r="I16" t="str">
        <f>_xlfn.XLOOKUP(Data_TongTram2[[#This Row],[Tỉnh cũ]],Table9[Tỉnh cũ],Table9[Thị Trường])</f>
        <v>Phan Hiếu Lộc</v>
      </c>
      <c r="J16" t="str">
        <f>_xlfn.XLOOKUP(Data_TongTram2[[#This Row],[Tỉnh cũ]],Table9[Tỉnh cũ],Table9[Giám Sát])</f>
        <v>Đặng Nguyễn Hoàng Lộc</v>
      </c>
      <c r="K16" t="str">
        <f>_xlfn.XLOOKUP(Data_TongTram2[[#This Row],[Tỉnh cũ]],Table9[Tỉnh cũ],Table9[Admin KV])</f>
        <v>Đào Dương Anh Thư</v>
      </c>
      <c r="L16" t="str">
        <f>_xlfn.XLOOKUP(Data_TongTram2[[#This Row],[Tỉnh cũ]],Table9[Tỉnh cũ],Table9[Admin Miền])</f>
        <v>Nguyễn Hoàng Thúy</v>
      </c>
    </row>
    <row r="17" spans="1:12" x14ac:dyDescent="0.35">
      <c r="A17" t="s">
        <v>323</v>
      </c>
      <c r="B17" t="s">
        <v>606</v>
      </c>
      <c r="C17" t="str">
        <f>_xlfn.XLOOKUP(Data_TongTram2[[#This Row],[ID NCC]],VMS1_[ID 18],VMS1_[Tên Accounts])</f>
        <v>Liêm Lãng (Định Quán) Pet Xá</v>
      </c>
      <c r="D17" t="str">
        <f>Data_TongTram2[[#This Row],[ID NCC]]&amp;Data_TongTram2[[#This Row],[DTR/Trạm]]</f>
        <v>001J3000002HLnZIAWĐại Lộc</v>
      </c>
      <c r="E17" t="str">
        <f>_xlfn.XLOOKUP(Data_TongTram2[[#This Row],[ID NCC]],VMS1_[ID 18],VMS1_[Tỉnh/ Thành Phố Trung Ương])</f>
        <v>Đồng Nai</v>
      </c>
      <c r="F17" t="str">
        <f>_xlfn.XLOOKUP(Data_TongTram2[[#This Row],[Tỉnh cũ]],Table9[Tỉnh cũ],Table9[Tỉnh mới])</f>
        <v>Đồng Nai</v>
      </c>
      <c r="G17" t="str">
        <f>_xlfn.XLOOKUP(Data_TongTram2[[#This Row],[Tỉnh cũ]],Table9[Tỉnh cũ],Table9[Khu vực])</f>
        <v>TP. Hồ Chí Minh</v>
      </c>
      <c r="H17" t="str">
        <f>_xlfn.XLOOKUP(Data_TongTram2[[#This Row],[Tỉnh cũ]],Table9[Tỉnh cũ],Table9[Miền])</f>
        <v>TP.Hồ Chí Minh</v>
      </c>
      <c r="I17" t="str">
        <f>_xlfn.XLOOKUP(Data_TongTram2[[#This Row],[Tỉnh cũ]],Table9[Tỉnh cũ],Table9[Thị Trường])</f>
        <v>Phan Hiếu Lộc</v>
      </c>
      <c r="J17" t="str">
        <f>_xlfn.XLOOKUP(Data_TongTram2[[#This Row],[Tỉnh cũ]],Table9[Tỉnh cũ],Table9[Giám Sát])</f>
        <v>Đặng Nguyễn Hoàng Lộc</v>
      </c>
      <c r="K17" t="str">
        <f>_xlfn.XLOOKUP(Data_TongTram2[[#This Row],[Tỉnh cũ]],Table9[Tỉnh cũ],Table9[Admin KV])</f>
        <v>Đào Dương Anh Thư</v>
      </c>
      <c r="L17" t="str">
        <f>_xlfn.XLOOKUP(Data_TongTram2[[#This Row],[Tỉnh cũ]],Table9[Tỉnh cũ],Table9[Admin Miền])</f>
        <v>Nguyễn Hoàng Thúy</v>
      </c>
    </row>
    <row r="18" spans="1:12" x14ac:dyDescent="0.35">
      <c r="A18" t="s">
        <v>1617</v>
      </c>
      <c r="B18" t="s">
        <v>606</v>
      </c>
      <c r="C18" t="str">
        <f>_xlfn.XLOOKUP(Data_TongTram2[[#This Row],[ID NCC]],VMS1_[ID 18],VMS1_[Tên Accounts])</f>
        <v>Hkd Huỳnh Thị Lộc</v>
      </c>
      <c r="D18" t="str">
        <f>Data_TongTram2[[#This Row],[ID NCC]]&amp;Data_TongTram2[[#This Row],[DTR/Trạm]]</f>
        <v>001dc00001SyUIjAANĐại Lộc</v>
      </c>
      <c r="E18" t="str">
        <f>_xlfn.XLOOKUP(Data_TongTram2[[#This Row],[ID NCC]],VMS1_[ID 18],VMS1_[Tỉnh/ Thành Phố Trung Ương])</f>
        <v>Bình Thuận</v>
      </c>
      <c r="F18" t="str">
        <f>_xlfn.XLOOKUP(Data_TongTram2[[#This Row],[Tỉnh cũ]],Table9[Tỉnh cũ],Table9[Tỉnh mới])</f>
        <v>Lâm Đồng</v>
      </c>
      <c r="G18" t="str">
        <f>_xlfn.XLOOKUP(Data_TongTram2[[#This Row],[Tỉnh cũ]],Table9[Tỉnh cũ],Table9[Khu vực])</f>
        <v>Tây Nguyên</v>
      </c>
      <c r="H18" t="str">
        <f>_xlfn.XLOOKUP(Data_TongTram2[[#This Row],[Tỉnh cũ]],Table9[Tỉnh cũ],Table9[Miền])</f>
        <v>Tây Nguyên</v>
      </c>
      <c r="I18" t="str">
        <f>_xlfn.XLOOKUP(Data_TongTram2[[#This Row],[Tỉnh cũ]],Table9[Tỉnh cũ],Table9[Thị Trường])</f>
        <v>Trần Xuân Kiên</v>
      </c>
      <c r="J18" t="str">
        <f>_xlfn.XLOOKUP(Data_TongTram2[[#This Row],[Tỉnh cũ]],Table9[Tỉnh cũ],Table9[Giám Sát])</f>
        <v>Trần Xuân Kiên</v>
      </c>
      <c r="K18" t="str">
        <f>_xlfn.XLOOKUP(Data_TongTram2[[#This Row],[Tỉnh cũ]],Table9[Tỉnh cũ],Table9[Admin KV])</f>
        <v>Đào Dương Anh Thư</v>
      </c>
      <c r="L18" t="str">
        <f>_xlfn.XLOOKUP(Data_TongTram2[[#This Row],[Tỉnh cũ]],Table9[Tỉnh cũ],Table9[Admin Miền])</f>
        <v>Nguyễn Hoàng Thúy KN</v>
      </c>
    </row>
    <row r="19" spans="1:12" x14ac:dyDescent="0.35">
      <c r="A19" t="s">
        <v>377</v>
      </c>
      <c r="B19" t="s">
        <v>606</v>
      </c>
      <c r="C19" t="str">
        <f>_xlfn.XLOOKUP(Data_TongTram2[[#This Row],[ID NCC]],VMS1_[ID 18],VMS1_[Tên Accounts])</f>
        <v>HKD Tâm Tường</v>
      </c>
      <c r="D19" t="str">
        <f>Data_TongTram2[[#This Row],[ID NCC]]&amp;Data_TongTram2[[#This Row],[DTR/Trạm]]</f>
        <v>001J3000002HLjfIAGĐại Lộc</v>
      </c>
      <c r="E19" t="str">
        <f>_xlfn.XLOOKUP(Data_TongTram2[[#This Row],[ID NCC]],VMS1_[ID 18],VMS1_[Tỉnh/ Thành Phố Trung Ương])</f>
        <v>Quảng Ngãi</v>
      </c>
      <c r="F19" t="str">
        <f>_xlfn.XLOOKUP(Data_TongTram2[[#This Row],[Tỉnh cũ]],Table9[Tỉnh cũ],Table9[Tỉnh mới])</f>
        <v>Quảng Ngãi</v>
      </c>
      <c r="G19" t="str">
        <f>_xlfn.XLOOKUP(Data_TongTram2[[#This Row],[Tỉnh cũ]],Table9[Tỉnh cũ],Table9[Khu vực])</f>
        <v>Nam Miền Trung</v>
      </c>
      <c r="H19" t="str">
        <f>_xlfn.XLOOKUP(Data_TongTram2[[#This Row],[Tỉnh cũ]],Table9[Tỉnh cũ],Table9[Miền])</f>
        <v>Miền Trung</v>
      </c>
      <c r="I19" t="str">
        <f>_xlfn.XLOOKUP(Data_TongTram2[[#This Row],[Tỉnh cũ]],Table9[Tỉnh cũ],Table9[Thị Trường])</f>
        <v>Võ Văn Hảo</v>
      </c>
      <c r="J19" t="str">
        <f>_xlfn.XLOOKUP(Data_TongTram2[[#This Row],[Tỉnh cũ]],Table9[Tỉnh cũ],Table9[Giám Sát])</f>
        <v>Dương Quốc Trung</v>
      </c>
      <c r="K19" t="str">
        <f>_xlfn.XLOOKUP(Data_TongTram2[[#This Row],[Tỉnh cũ]],Table9[Tỉnh cũ],Table9[Admin KV])</f>
        <v>Đào Dương Anh Thư</v>
      </c>
      <c r="L19" t="str">
        <f>_xlfn.XLOOKUP(Data_TongTram2[[#This Row],[Tỉnh cũ]],Table9[Tỉnh cũ],Table9[Admin Miền])</f>
        <v>Nguyễn Hoàng Thúy KN</v>
      </c>
    </row>
    <row r="20" spans="1:12" x14ac:dyDescent="0.35">
      <c r="A20" t="s">
        <v>348</v>
      </c>
      <c r="B20" t="s">
        <v>606</v>
      </c>
      <c r="C20" t="str">
        <f>_xlfn.XLOOKUP(Data_TongTram2[[#This Row],[ID NCC]],VMS1_[ID 18],VMS1_[Tên Accounts])</f>
        <v>Công ty TNHH MTV Thu Mua Phế Liệu Thương Viên</v>
      </c>
      <c r="D20" t="str">
        <f>Data_TongTram2[[#This Row],[ID NCC]]&amp;Data_TongTram2[[#This Row],[DTR/Trạm]]</f>
        <v>001J3000002HLbQIAWĐại Lộc</v>
      </c>
      <c r="E20" t="str">
        <f>_xlfn.XLOOKUP(Data_TongTram2[[#This Row],[ID NCC]],VMS1_[ID 18],VMS1_[Tỉnh/ Thành Phố Trung Ương])</f>
        <v>Gia Lai</v>
      </c>
      <c r="F20" t="str">
        <f>_xlfn.XLOOKUP(Data_TongTram2[[#This Row],[Tỉnh cũ]],Table9[Tỉnh cũ],Table9[Tỉnh mới])</f>
        <v>Gia Lai</v>
      </c>
      <c r="G20" t="str">
        <f>_xlfn.XLOOKUP(Data_TongTram2[[#This Row],[Tỉnh cũ]],Table9[Tỉnh cũ],Table9[Khu vực])</f>
        <v>Nam Miền Trung</v>
      </c>
      <c r="H20" t="str">
        <f>_xlfn.XLOOKUP(Data_TongTram2[[#This Row],[Tỉnh cũ]],Table9[Tỉnh cũ],Table9[Miền])</f>
        <v>Miền Trung</v>
      </c>
      <c r="I20" t="str">
        <f>_xlfn.XLOOKUP(Data_TongTram2[[#This Row],[Tỉnh cũ]],Table9[Tỉnh cũ],Table9[Thị Trường])</f>
        <v>Dương Quốc Trung</v>
      </c>
      <c r="J20" t="str">
        <f>_xlfn.XLOOKUP(Data_TongTram2[[#This Row],[Tỉnh cũ]],Table9[Tỉnh cũ],Table9[Giám Sát])</f>
        <v>Dương Quốc Trung</v>
      </c>
      <c r="K20" t="str">
        <f>_xlfn.XLOOKUP(Data_TongTram2[[#This Row],[Tỉnh cũ]],Table9[Tỉnh cũ],Table9[Admin KV])</f>
        <v>Đào Dương Anh Thư</v>
      </c>
      <c r="L20" t="str">
        <f>_xlfn.XLOOKUP(Data_TongTram2[[#This Row],[Tỉnh cũ]],Table9[Tỉnh cũ],Table9[Admin Miền])</f>
        <v>Nguyễn Hoàng Thúy KN</v>
      </c>
    </row>
    <row r="21" spans="1:12" x14ac:dyDescent="0.35">
      <c r="A21" t="s">
        <v>738</v>
      </c>
      <c r="B21" t="s">
        <v>606</v>
      </c>
      <c r="C21" t="str">
        <f>_xlfn.XLOOKUP(Data_TongTram2[[#This Row],[ID NCC]],VMS1_[ID 18],VMS1_[Tên Accounts])</f>
        <v>HKD Trần Thị Phương</v>
      </c>
      <c r="D21" t="str">
        <f>Data_TongTram2[[#This Row],[ID NCC]]&amp;Data_TongTram2[[#This Row],[DTR/Trạm]]</f>
        <v>001J3000002HLlsIAGĐại Lộc</v>
      </c>
      <c r="E21" t="str">
        <f>_xlfn.XLOOKUP(Data_TongTram2[[#This Row],[ID NCC]],VMS1_[ID 18],VMS1_[Tỉnh/ Thành Phố Trung Ương])</f>
        <v>Đà Nẵng</v>
      </c>
      <c r="F21" t="str">
        <f>_xlfn.XLOOKUP(Data_TongTram2[[#This Row],[Tỉnh cũ]],Table9[Tỉnh cũ],Table9[Tỉnh mới])</f>
        <v>Đà Nẵng</v>
      </c>
      <c r="G21" t="str">
        <f>_xlfn.XLOOKUP(Data_TongTram2[[#This Row],[Tỉnh cũ]],Table9[Tỉnh cũ],Table9[Khu vực])</f>
        <v>Nam Miền Trung</v>
      </c>
      <c r="H21" t="str">
        <f>_xlfn.XLOOKUP(Data_TongTram2[[#This Row],[Tỉnh cũ]],Table9[Tỉnh cũ],Table9[Miền])</f>
        <v>Miền Trung</v>
      </c>
      <c r="I21" t="str">
        <f>_xlfn.XLOOKUP(Data_TongTram2[[#This Row],[Tỉnh cũ]],Table9[Tỉnh cũ],Table9[Thị Trường])</f>
        <v>Dương Quốc Trung</v>
      </c>
      <c r="J21" t="str">
        <f>_xlfn.XLOOKUP(Data_TongTram2[[#This Row],[Tỉnh cũ]],Table9[Tỉnh cũ],Table9[Giám Sát])</f>
        <v>Dương Quốc Trung</v>
      </c>
      <c r="K21" t="str">
        <f>_xlfn.XLOOKUP(Data_TongTram2[[#This Row],[Tỉnh cũ]],Table9[Tỉnh cũ],Table9[Admin KV])</f>
        <v>Đào Dương Anh Thư</v>
      </c>
      <c r="L21" t="str">
        <f>_xlfn.XLOOKUP(Data_TongTram2[[#This Row],[Tỉnh cũ]],Table9[Tỉnh cũ],Table9[Admin Miền])</f>
        <v>Nguyễn Hoàng Thúy KN</v>
      </c>
    </row>
    <row r="22" spans="1:12" x14ac:dyDescent="0.35">
      <c r="A22" t="s">
        <v>337</v>
      </c>
      <c r="B22" t="s">
        <v>606</v>
      </c>
      <c r="C22" t="str">
        <f>_xlfn.XLOOKUP(Data_TongTram2[[#This Row],[ID NCC]],VMS1_[ID 18],VMS1_[Tên Accounts])</f>
        <v>Cô Tới (Xuân Lộc) PET xá</v>
      </c>
      <c r="D22" t="str">
        <f>Data_TongTram2[[#This Row],[ID NCC]]&amp;Data_TongTram2[[#This Row],[DTR/Trạm]]</f>
        <v>001J3000002HjEDIA0Đại Lộc</v>
      </c>
      <c r="E22" t="str">
        <f>_xlfn.XLOOKUP(Data_TongTram2[[#This Row],[ID NCC]],VMS1_[ID 18],VMS1_[Tỉnh/ Thành Phố Trung Ương])</f>
        <v>Đồng Nai</v>
      </c>
      <c r="F22" t="str">
        <f>_xlfn.XLOOKUP(Data_TongTram2[[#This Row],[Tỉnh cũ]],Table9[Tỉnh cũ],Table9[Tỉnh mới])</f>
        <v>Đồng Nai</v>
      </c>
      <c r="G22" t="str">
        <f>_xlfn.XLOOKUP(Data_TongTram2[[#This Row],[Tỉnh cũ]],Table9[Tỉnh cũ],Table9[Khu vực])</f>
        <v>TP. Hồ Chí Minh</v>
      </c>
      <c r="H22" t="str">
        <f>_xlfn.XLOOKUP(Data_TongTram2[[#This Row],[Tỉnh cũ]],Table9[Tỉnh cũ],Table9[Miền])</f>
        <v>TP.Hồ Chí Minh</v>
      </c>
      <c r="I22" t="str">
        <f>_xlfn.XLOOKUP(Data_TongTram2[[#This Row],[Tỉnh cũ]],Table9[Tỉnh cũ],Table9[Thị Trường])</f>
        <v>Phan Hiếu Lộc</v>
      </c>
      <c r="J22" t="str">
        <f>_xlfn.XLOOKUP(Data_TongTram2[[#This Row],[Tỉnh cũ]],Table9[Tỉnh cũ],Table9[Giám Sát])</f>
        <v>Đặng Nguyễn Hoàng Lộc</v>
      </c>
      <c r="K22" t="str">
        <f>_xlfn.XLOOKUP(Data_TongTram2[[#This Row],[Tỉnh cũ]],Table9[Tỉnh cũ],Table9[Admin KV])</f>
        <v>Đào Dương Anh Thư</v>
      </c>
      <c r="L22" t="str">
        <f>_xlfn.XLOOKUP(Data_TongTram2[[#This Row],[Tỉnh cũ]],Table9[Tỉnh cũ],Table9[Admin Miền])</f>
        <v>Nguyễn Hoàng Thúy</v>
      </c>
    </row>
    <row r="23" spans="1:12" x14ac:dyDescent="0.35">
      <c r="A23" t="s">
        <v>1212</v>
      </c>
      <c r="B23" t="s">
        <v>606</v>
      </c>
      <c r="C23" t="str">
        <f>_xlfn.XLOOKUP(Data_TongTram2[[#This Row],[ID NCC]],VMS1_[ID 18],VMS1_[Tên Accounts])</f>
        <v>HKD Bùi Văn Dương</v>
      </c>
      <c r="D23" t="str">
        <f>Data_TongTram2[[#This Row],[ID NCC]]&amp;Data_TongTram2[[#This Row],[DTR/Trạm]]</f>
        <v>001J3000002HLZuIAOĐại Lộc</v>
      </c>
      <c r="E23" t="str">
        <f>_xlfn.XLOOKUP(Data_TongTram2[[#This Row],[ID NCC]],VMS1_[ID 18],VMS1_[Tỉnh/ Thành Phố Trung Ương])</f>
        <v>Bình Dương</v>
      </c>
      <c r="F23" t="str">
        <f>_xlfn.XLOOKUP(Data_TongTram2[[#This Row],[Tỉnh cũ]],Table9[Tỉnh cũ],Table9[Tỉnh mới])</f>
        <v>TP. Hồ Chí Minh</v>
      </c>
      <c r="G23" t="str">
        <f>_xlfn.XLOOKUP(Data_TongTram2[[#This Row],[Tỉnh cũ]],Table9[Tỉnh cũ],Table9[Khu vực])</f>
        <v>TP. Hồ Chí Minh</v>
      </c>
      <c r="H23" t="str">
        <f>_xlfn.XLOOKUP(Data_TongTram2[[#This Row],[Tỉnh cũ]],Table9[Tỉnh cũ],Table9[Miền])</f>
        <v>TP.Hồ Chí Minh</v>
      </c>
      <c r="I23" t="str">
        <f>_xlfn.XLOOKUP(Data_TongTram2[[#This Row],[Tỉnh cũ]],Table9[Tỉnh cũ],Table9[Thị Trường])</f>
        <v>Nguyễn Văn Phú</v>
      </c>
      <c r="J23" t="str">
        <f>_xlfn.XLOOKUP(Data_TongTram2[[#This Row],[Tỉnh cũ]],Table9[Tỉnh cũ],Table9[Giám Sát])</f>
        <v>Đặng Nguyễn Hoàng Lộc</v>
      </c>
      <c r="K23" t="str">
        <f>_xlfn.XLOOKUP(Data_TongTram2[[#This Row],[Tỉnh cũ]],Table9[Tỉnh cũ],Table9[Admin KV])</f>
        <v>Đào Dương Anh Thư</v>
      </c>
      <c r="L23" t="str">
        <f>_xlfn.XLOOKUP(Data_TongTram2[[#This Row],[Tỉnh cũ]],Table9[Tỉnh cũ],Table9[Admin Miền])</f>
        <v>Nguyễn Hoàng Thúy</v>
      </c>
    </row>
    <row r="24" spans="1:12" x14ac:dyDescent="0.35">
      <c r="A24" t="s">
        <v>366</v>
      </c>
      <c r="B24" t="s">
        <v>606</v>
      </c>
      <c r="C24" t="str">
        <f>_xlfn.XLOOKUP(Data_TongTram2[[#This Row],[ID NCC]],VMS1_[ID 18],VMS1_[Tên Accounts])</f>
        <v>HKD Văn Tĩnh PET xá</v>
      </c>
      <c r="D24" t="str">
        <f>Data_TongTram2[[#This Row],[ID NCC]]&amp;Data_TongTram2[[#This Row],[DTR/Trạm]]</f>
        <v>001J3000002IU7kIAGĐại Lộc</v>
      </c>
      <c r="E24" t="str">
        <f>_xlfn.XLOOKUP(Data_TongTram2[[#This Row],[ID NCC]],VMS1_[ID 18],VMS1_[Tỉnh/ Thành Phố Trung Ương])</f>
        <v>Đồng Nai</v>
      </c>
      <c r="F24" t="str">
        <f>_xlfn.XLOOKUP(Data_TongTram2[[#This Row],[Tỉnh cũ]],Table9[Tỉnh cũ],Table9[Tỉnh mới])</f>
        <v>Đồng Nai</v>
      </c>
      <c r="G24" t="str">
        <f>_xlfn.XLOOKUP(Data_TongTram2[[#This Row],[Tỉnh cũ]],Table9[Tỉnh cũ],Table9[Khu vực])</f>
        <v>TP. Hồ Chí Minh</v>
      </c>
      <c r="H24" t="str">
        <f>_xlfn.XLOOKUP(Data_TongTram2[[#This Row],[Tỉnh cũ]],Table9[Tỉnh cũ],Table9[Miền])</f>
        <v>TP.Hồ Chí Minh</v>
      </c>
      <c r="I24" t="str">
        <f>_xlfn.XLOOKUP(Data_TongTram2[[#This Row],[Tỉnh cũ]],Table9[Tỉnh cũ],Table9[Thị Trường])</f>
        <v>Phan Hiếu Lộc</v>
      </c>
      <c r="J24" t="str">
        <f>_xlfn.XLOOKUP(Data_TongTram2[[#This Row],[Tỉnh cũ]],Table9[Tỉnh cũ],Table9[Giám Sát])</f>
        <v>Đặng Nguyễn Hoàng Lộc</v>
      </c>
      <c r="K24" t="str">
        <f>_xlfn.XLOOKUP(Data_TongTram2[[#This Row],[Tỉnh cũ]],Table9[Tỉnh cũ],Table9[Admin KV])</f>
        <v>Đào Dương Anh Thư</v>
      </c>
      <c r="L24" t="str">
        <f>_xlfn.XLOOKUP(Data_TongTram2[[#This Row],[Tỉnh cũ]],Table9[Tỉnh cũ],Table9[Admin Miền])</f>
        <v>Nguyễn Hoàng Thúy</v>
      </c>
    </row>
    <row r="25" spans="1:12" x14ac:dyDescent="0.35">
      <c r="A25" t="s">
        <v>311</v>
      </c>
      <c r="B25" t="s">
        <v>606</v>
      </c>
      <c r="C25" t="str">
        <f>_xlfn.XLOOKUP(Data_TongTram2[[#This Row],[ID NCC]],VMS1_[ID 18],VMS1_[Tên Accounts])</f>
        <v>An Khang (Xuân Lộc) PET xá</v>
      </c>
      <c r="D25" t="str">
        <f>Data_TongTram2[[#This Row],[ID NCC]]&amp;Data_TongTram2[[#This Row],[DTR/Trạm]]</f>
        <v>001dc00000RQALxAAPĐại Lộc</v>
      </c>
      <c r="E25" t="str">
        <f>_xlfn.XLOOKUP(Data_TongTram2[[#This Row],[ID NCC]],VMS1_[ID 18],VMS1_[Tỉnh/ Thành Phố Trung Ương])</f>
        <v>Đồng Nai</v>
      </c>
      <c r="F25" t="str">
        <f>_xlfn.XLOOKUP(Data_TongTram2[[#This Row],[Tỉnh cũ]],Table9[Tỉnh cũ],Table9[Tỉnh mới])</f>
        <v>Đồng Nai</v>
      </c>
      <c r="G25" t="str">
        <f>_xlfn.XLOOKUP(Data_TongTram2[[#This Row],[Tỉnh cũ]],Table9[Tỉnh cũ],Table9[Khu vực])</f>
        <v>TP. Hồ Chí Minh</v>
      </c>
      <c r="H25" t="str">
        <f>_xlfn.XLOOKUP(Data_TongTram2[[#This Row],[Tỉnh cũ]],Table9[Tỉnh cũ],Table9[Miền])</f>
        <v>TP.Hồ Chí Minh</v>
      </c>
      <c r="I25" t="str">
        <f>_xlfn.XLOOKUP(Data_TongTram2[[#This Row],[Tỉnh cũ]],Table9[Tỉnh cũ],Table9[Thị Trường])</f>
        <v>Phan Hiếu Lộc</v>
      </c>
      <c r="J25" t="str">
        <f>_xlfn.XLOOKUP(Data_TongTram2[[#This Row],[Tỉnh cũ]],Table9[Tỉnh cũ],Table9[Giám Sát])</f>
        <v>Đặng Nguyễn Hoàng Lộc</v>
      </c>
      <c r="K25" t="str">
        <f>_xlfn.XLOOKUP(Data_TongTram2[[#This Row],[Tỉnh cũ]],Table9[Tỉnh cũ],Table9[Admin KV])</f>
        <v>Đào Dương Anh Thư</v>
      </c>
      <c r="L25" t="str">
        <f>_xlfn.XLOOKUP(Data_TongTram2[[#This Row],[Tỉnh cũ]],Table9[Tỉnh cũ],Table9[Admin Miền])</f>
        <v>Nguyễn Hoàng Thúy</v>
      </c>
    </row>
    <row r="26" spans="1:12" x14ac:dyDescent="0.35">
      <c r="A26" t="s">
        <v>333</v>
      </c>
      <c r="B26" t="s">
        <v>606</v>
      </c>
      <c r="C26" t="str">
        <f>_xlfn.XLOOKUP(Data_TongTram2[[#This Row],[ID NCC]],VMS1_[ID 18],VMS1_[Tên Accounts])</f>
        <v>Anh Mạnh (Trảng Bom) PET xá</v>
      </c>
      <c r="D26" t="str">
        <f>Data_TongTram2[[#This Row],[ID NCC]]&amp;Data_TongTram2[[#This Row],[DTR/Trạm]]</f>
        <v>001J3000007a2u1IAAĐại Lộc</v>
      </c>
      <c r="E26" t="str">
        <f>_xlfn.XLOOKUP(Data_TongTram2[[#This Row],[ID NCC]],VMS1_[ID 18],VMS1_[Tỉnh/ Thành Phố Trung Ương])</f>
        <v>Đồng Nai</v>
      </c>
      <c r="F26" t="str">
        <f>_xlfn.XLOOKUP(Data_TongTram2[[#This Row],[Tỉnh cũ]],Table9[Tỉnh cũ],Table9[Tỉnh mới])</f>
        <v>Đồng Nai</v>
      </c>
      <c r="G26" t="str">
        <f>_xlfn.XLOOKUP(Data_TongTram2[[#This Row],[Tỉnh cũ]],Table9[Tỉnh cũ],Table9[Khu vực])</f>
        <v>TP. Hồ Chí Minh</v>
      </c>
      <c r="H26" t="str">
        <f>_xlfn.XLOOKUP(Data_TongTram2[[#This Row],[Tỉnh cũ]],Table9[Tỉnh cũ],Table9[Miền])</f>
        <v>TP.Hồ Chí Minh</v>
      </c>
      <c r="I26" t="str">
        <f>_xlfn.XLOOKUP(Data_TongTram2[[#This Row],[Tỉnh cũ]],Table9[Tỉnh cũ],Table9[Thị Trường])</f>
        <v>Phan Hiếu Lộc</v>
      </c>
      <c r="J26" t="str">
        <f>_xlfn.XLOOKUP(Data_TongTram2[[#This Row],[Tỉnh cũ]],Table9[Tỉnh cũ],Table9[Giám Sát])</f>
        <v>Đặng Nguyễn Hoàng Lộc</v>
      </c>
      <c r="K26" t="str">
        <f>_xlfn.XLOOKUP(Data_TongTram2[[#This Row],[Tỉnh cũ]],Table9[Tỉnh cũ],Table9[Admin KV])</f>
        <v>Đào Dương Anh Thư</v>
      </c>
      <c r="L26" t="str">
        <f>_xlfn.XLOOKUP(Data_TongTram2[[#This Row],[Tỉnh cũ]],Table9[Tỉnh cũ],Table9[Admin Miền])</f>
        <v>Nguyễn Hoàng Thúy</v>
      </c>
    </row>
    <row r="27" spans="1:12" x14ac:dyDescent="0.35">
      <c r="A27" t="s">
        <v>743</v>
      </c>
      <c r="B27" t="s">
        <v>606</v>
      </c>
      <c r="C27" t="str">
        <f>_xlfn.XLOOKUP(Data_TongTram2[[#This Row],[ID NCC]],VMS1_[ID 18],VMS1_[Tên Accounts])</f>
        <v>HKD Đinh Thị Thúy</v>
      </c>
      <c r="D27" t="str">
        <f>Data_TongTram2[[#This Row],[ID NCC]]&amp;Data_TongTram2[[#This Row],[DTR/Trạm]]</f>
        <v>001J3000005FztKIASĐại Lộc</v>
      </c>
      <c r="E27" t="str">
        <f>_xlfn.XLOOKUP(Data_TongTram2[[#This Row],[ID NCC]],VMS1_[ID 18],VMS1_[Tỉnh/ Thành Phố Trung Ương])</f>
        <v>Phú Yên</v>
      </c>
      <c r="F27" t="str">
        <f>_xlfn.XLOOKUP(Data_TongTram2[[#This Row],[Tỉnh cũ]],Table9[Tỉnh cũ],Table9[Tỉnh mới])</f>
        <v>Đắk Lắk</v>
      </c>
      <c r="G27" t="str">
        <f>_xlfn.XLOOKUP(Data_TongTram2[[#This Row],[Tỉnh cũ]],Table9[Tỉnh cũ],Table9[Khu vực])</f>
        <v>Tây Nguyên</v>
      </c>
      <c r="H27" t="str">
        <f>_xlfn.XLOOKUP(Data_TongTram2[[#This Row],[Tỉnh cũ]],Table9[Tỉnh cũ],Table9[Miền])</f>
        <v>Tây Nguyên</v>
      </c>
      <c r="I27" t="str">
        <f>_xlfn.XLOOKUP(Data_TongTram2[[#This Row],[Tỉnh cũ]],Table9[Tỉnh cũ],Table9[Thị Trường])</f>
        <v>Nguyễn Thị Hạnh Dung</v>
      </c>
      <c r="J27" t="str">
        <f>_xlfn.XLOOKUP(Data_TongTram2[[#This Row],[Tỉnh cũ]],Table9[Tỉnh cũ],Table9[Giám Sát])</f>
        <v>Trần Xuân Kiên</v>
      </c>
      <c r="K27" t="str">
        <f>_xlfn.XLOOKUP(Data_TongTram2[[#This Row],[Tỉnh cũ]],Table9[Tỉnh cũ],Table9[Admin KV])</f>
        <v>Đào Dương Anh Thư</v>
      </c>
      <c r="L27" t="str">
        <f>_xlfn.XLOOKUP(Data_TongTram2[[#This Row],[Tỉnh cũ]],Table9[Tỉnh cũ],Table9[Admin Miền])</f>
        <v>Nguyễn Hoàng Thúy KN</v>
      </c>
    </row>
    <row r="28" spans="1:12" x14ac:dyDescent="0.35">
      <c r="A28" t="s">
        <v>312</v>
      </c>
      <c r="B28" t="s">
        <v>606</v>
      </c>
      <c r="C28" t="str">
        <f>_xlfn.XLOOKUP(Data_TongTram2[[#This Row],[ID NCC]],VMS1_[ID 18],VMS1_[Tên Accounts])</f>
        <v>Trung Hiếu (Tân Phong) PET xá</v>
      </c>
      <c r="D28" t="str">
        <f>Data_TongTram2[[#This Row],[ID NCC]]&amp;Data_TongTram2[[#This Row],[DTR/Trạm]]</f>
        <v>001J3000002HLkMIAWĐại Lộc</v>
      </c>
      <c r="E28" t="str">
        <f>_xlfn.XLOOKUP(Data_TongTram2[[#This Row],[ID NCC]],VMS1_[ID 18],VMS1_[Tỉnh/ Thành Phố Trung Ương])</f>
        <v>Đồng Nai</v>
      </c>
      <c r="F28" t="str">
        <f>_xlfn.XLOOKUP(Data_TongTram2[[#This Row],[Tỉnh cũ]],Table9[Tỉnh cũ],Table9[Tỉnh mới])</f>
        <v>Đồng Nai</v>
      </c>
      <c r="G28" t="str">
        <f>_xlfn.XLOOKUP(Data_TongTram2[[#This Row],[Tỉnh cũ]],Table9[Tỉnh cũ],Table9[Khu vực])</f>
        <v>TP. Hồ Chí Minh</v>
      </c>
      <c r="H28" t="str">
        <f>_xlfn.XLOOKUP(Data_TongTram2[[#This Row],[Tỉnh cũ]],Table9[Tỉnh cũ],Table9[Miền])</f>
        <v>TP.Hồ Chí Minh</v>
      </c>
      <c r="I28" t="str">
        <f>_xlfn.XLOOKUP(Data_TongTram2[[#This Row],[Tỉnh cũ]],Table9[Tỉnh cũ],Table9[Thị Trường])</f>
        <v>Phan Hiếu Lộc</v>
      </c>
      <c r="J28" t="str">
        <f>_xlfn.XLOOKUP(Data_TongTram2[[#This Row],[Tỉnh cũ]],Table9[Tỉnh cũ],Table9[Giám Sát])</f>
        <v>Đặng Nguyễn Hoàng Lộc</v>
      </c>
      <c r="K28" t="str">
        <f>_xlfn.XLOOKUP(Data_TongTram2[[#This Row],[Tỉnh cũ]],Table9[Tỉnh cũ],Table9[Admin KV])</f>
        <v>Đào Dương Anh Thư</v>
      </c>
      <c r="L28" t="str">
        <f>_xlfn.XLOOKUP(Data_TongTram2[[#This Row],[Tỉnh cũ]],Table9[Tỉnh cũ],Table9[Admin Miền])</f>
        <v>Nguyễn Hoàng Thúy</v>
      </c>
    </row>
    <row r="29" spans="1:12" x14ac:dyDescent="0.35">
      <c r="A29" t="s">
        <v>300</v>
      </c>
      <c r="B29" t="s">
        <v>606</v>
      </c>
      <c r="C29" t="str">
        <f>_xlfn.XLOOKUP(Data_TongTram2[[#This Row],[ID NCC]],VMS1_[ID 18],VMS1_[Tên Accounts])</f>
        <v>Anh Thành Cẩm Mỹ</v>
      </c>
      <c r="D29" t="str">
        <f>Data_TongTram2[[#This Row],[ID NCC]]&amp;Data_TongTram2[[#This Row],[DTR/Trạm]]</f>
        <v>001J3000002HLqqIAGĐại Lộc</v>
      </c>
      <c r="E29" t="str">
        <f>_xlfn.XLOOKUP(Data_TongTram2[[#This Row],[ID NCC]],VMS1_[ID 18],VMS1_[Tỉnh/ Thành Phố Trung Ương])</f>
        <v>Đồng Nai</v>
      </c>
      <c r="F29" t="str">
        <f>_xlfn.XLOOKUP(Data_TongTram2[[#This Row],[Tỉnh cũ]],Table9[Tỉnh cũ],Table9[Tỉnh mới])</f>
        <v>Đồng Nai</v>
      </c>
      <c r="G29" t="str">
        <f>_xlfn.XLOOKUP(Data_TongTram2[[#This Row],[Tỉnh cũ]],Table9[Tỉnh cũ],Table9[Khu vực])</f>
        <v>TP. Hồ Chí Minh</v>
      </c>
      <c r="H29" t="str">
        <f>_xlfn.XLOOKUP(Data_TongTram2[[#This Row],[Tỉnh cũ]],Table9[Tỉnh cũ],Table9[Miền])</f>
        <v>TP.Hồ Chí Minh</v>
      </c>
      <c r="I29" t="str">
        <f>_xlfn.XLOOKUP(Data_TongTram2[[#This Row],[Tỉnh cũ]],Table9[Tỉnh cũ],Table9[Thị Trường])</f>
        <v>Phan Hiếu Lộc</v>
      </c>
      <c r="J29" t="str">
        <f>_xlfn.XLOOKUP(Data_TongTram2[[#This Row],[Tỉnh cũ]],Table9[Tỉnh cũ],Table9[Giám Sát])</f>
        <v>Đặng Nguyễn Hoàng Lộc</v>
      </c>
      <c r="K29" t="str">
        <f>_xlfn.XLOOKUP(Data_TongTram2[[#This Row],[Tỉnh cũ]],Table9[Tỉnh cũ],Table9[Admin KV])</f>
        <v>Đào Dương Anh Thư</v>
      </c>
      <c r="L29" t="str">
        <f>_xlfn.XLOOKUP(Data_TongTram2[[#This Row],[Tỉnh cũ]],Table9[Tỉnh cũ],Table9[Admin Miền])</f>
        <v>Nguyễn Hoàng Thúy</v>
      </c>
    </row>
    <row r="30" spans="1:12" x14ac:dyDescent="0.35">
      <c r="A30" t="s">
        <v>320</v>
      </c>
      <c r="B30" t="s">
        <v>606</v>
      </c>
      <c r="C30" t="str">
        <f>_xlfn.XLOOKUP(Data_TongTram2[[#This Row],[ID NCC]],VMS1_[ID 18],VMS1_[Tên Accounts])</f>
        <v>Hùng Liên (Gia Kiệm) PET xá</v>
      </c>
      <c r="D30" t="str">
        <f>Data_TongTram2[[#This Row],[ID NCC]]&amp;Data_TongTram2[[#This Row],[DTR/Trạm]]</f>
        <v>001J3000009BGtsIAGĐại Lộc</v>
      </c>
      <c r="E30" t="str">
        <f>_xlfn.XLOOKUP(Data_TongTram2[[#This Row],[ID NCC]],VMS1_[ID 18],VMS1_[Tỉnh/ Thành Phố Trung Ương])</f>
        <v>Đồng Nai</v>
      </c>
      <c r="F30" t="str">
        <f>_xlfn.XLOOKUP(Data_TongTram2[[#This Row],[Tỉnh cũ]],Table9[Tỉnh cũ],Table9[Tỉnh mới])</f>
        <v>Đồng Nai</v>
      </c>
      <c r="G30" t="str">
        <f>_xlfn.XLOOKUP(Data_TongTram2[[#This Row],[Tỉnh cũ]],Table9[Tỉnh cũ],Table9[Khu vực])</f>
        <v>TP. Hồ Chí Minh</v>
      </c>
      <c r="H30" t="str">
        <f>_xlfn.XLOOKUP(Data_TongTram2[[#This Row],[Tỉnh cũ]],Table9[Tỉnh cũ],Table9[Miền])</f>
        <v>TP.Hồ Chí Minh</v>
      </c>
      <c r="I30" t="str">
        <f>_xlfn.XLOOKUP(Data_TongTram2[[#This Row],[Tỉnh cũ]],Table9[Tỉnh cũ],Table9[Thị Trường])</f>
        <v>Phan Hiếu Lộc</v>
      </c>
      <c r="J30" t="str">
        <f>_xlfn.XLOOKUP(Data_TongTram2[[#This Row],[Tỉnh cũ]],Table9[Tỉnh cũ],Table9[Giám Sát])</f>
        <v>Đặng Nguyễn Hoàng Lộc</v>
      </c>
      <c r="K30" t="str">
        <f>_xlfn.XLOOKUP(Data_TongTram2[[#This Row],[Tỉnh cũ]],Table9[Tỉnh cũ],Table9[Admin KV])</f>
        <v>Đào Dương Anh Thư</v>
      </c>
      <c r="L30" t="str">
        <f>_xlfn.XLOOKUP(Data_TongTram2[[#This Row],[Tỉnh cũ]],Table9[Tỉnh cũ],Table9[Admin Miền])</f>
        <v>Nguyễn Hoàng Thúy</v>
      </c>
    </row>
    <row r="31" spans="1:12" x14ac:dyDescent="0.35">
      <c r="A31" t="s">
        <v>731</v>
      </c>
      <c r="B31" t="s">
        <v>606</v>
      </c>
      <c r="C31" t="str">
        <f>_xlfn.XLOOKUP(Data_TongTram2[[#This Row],[ID NCC]],VMS1_[ID 18],VMS1_[Tên Accounts])</f>
        <v>HKD Trần Thị Hiệp</v>
      </c>
      <c r="D31" t="str">
        <f>Data_TongTram2[[#This Row],[ID NCC]]&amp;Data_TongTram2[[#This Row],[DTR/Trạm]]</f>
        <v>001J3000002HjDgIAKĐại Lộc</v>
      </c>
      <c r="E31" t="str">
        <f>_xlfn.XLOOKUP(Data_TongTram2[[#This Row],[ID NCC]],VMS1_[ID 18],VMS1_[Tỉnh/ Thành Phố Trung Ương])</f>
        <v>Lâm Đồng</v>
      </c>
      <c r="F31" t="str">
        <f>_xlfn.XLOOKUP(Data_TongTram2[[#This Row],[Tỉnh cũ]],Table9[Tỉnh cũ],Table9[Tỉnh mới])</f>
        <v>Lâm Đồng</v>
      </c>
      <c r="G31" t="str">
        <f>_xlfn.XLOOKUP(Data_TongTram2[[#This Row],[Tỉnh cũ]],Table9[Tỉnh cũ],Table9[Khu vực])</f>
        <v>Tây Nguyên</v>
      </c>
      <c r="H31" t="str">
        <f>_xlfn.XLOOKUP(Data_TongTram2[[#This Row],[Tỉnh cũ]],Table9[Tỉnh cũ],Table9[Miền])</f>
        <v>Tây Nguyên</v>
      </c>
      <c r="I31" t="str">
        <f>_xlfn.XLOOKUP(Data_TongTram2[[#This Row],[Tỉnh cũ]],Table9[Tỉnh cũ],Table9[Thị Trường])</f>
        <v>Trần Xuân Kiên</v>
      </c>
      <c r="J31" t="str">
        <f>_xlfn.XLOOKUP(Data_TongTram2[[#This Row],[Tỉnh cũ]],Table9[Tỉnh cũ],Table9[Giám Sát])</f>
        <v>Trần Xuân Kiên</v>
      </c>
      <c r="K31" t="str">
        <f>_xlfn.XLOOKUP(Data_TongTram2[[#This Row],[Tỉnh cũ]],Table9[Tỉnh cũ],Table9[Admin KV])</f>
        <v>Đào Dương Anh Thư</v>
      </c>
      <c r="L31" t="str">
        <f>_xlfn.XLOOKUP(Data_TongTram2[[#This Row],[Tỉnh cũ]],Table9[Tỉnh cũ],Table9[Admin Miền])</f>
        <v>Nguyễn Hoàng Thúy KN</v>
      </c>
    </row>
    <row r="32" spans="1:12" x14ac:dyDescent="0.35">
      <c r="A32" t="s">
        <v>621</v>
      </c>
      <c r="B32" t="s">
        <v>606</v>
      </c>
      <c r="C32" t="str">
        <f>_xlfn.XLOOKUP(Data_TongTram2[[#This Row],[ID NCC]],VMS1_[ID 18],VMS1_[Tên Accounts])</f>
        <v>HKD Thúy Phượng</v>
      </c>
      <c r="D32" t="str">
        <f>Data_TongTram2[[#This Row],[ID NCC]]&amp;Data_TongTram2[[#This Row],[DTR/Trạm]]</f>
        <v>001J3000002HjIfIAKĐại Lộc</v>
      </c>
      <c r="E32" t="str">
        <f>_xlfn.XLOOKUP(Data_TongTram2[[#This Row],[ID NCC]],VMS1_[ID 18],VMS1_[Tỉnh/ Thành Phố Trung Ương])</f>
        <v>Khánh Hòa</v>
      </c>
      <c r="F32" t="str">
        <f>_xlfn.XLOOKUP(Data_TongTram2[[#This Row],[Tỉnh cũ]],Table9[Tỉnh cũ],Table9[Tỉnh mới])</f>
        <v>Khánh Hòa</v>
      </c>
      <c r="G32" t="str">
        <f>_xlfn.XLOOKUP(Data_TongTram2[[#This Row],[Tỉnh cũ]],Table9[Tỉnh cũ],Table9[Khu vực])</f>
        <v>Tây Nguyên</v>
      </c>
      <c r="H32" t="str">
        <f>_xlfn.XLOOKUP(Data_TongTram2[[#This Row],[Tỉnh cũ]],Table9[Tỉnh cũ],Table9[Miền])</f>
        <v>Tây Nguyên</v>
      </c>
      <c r="I32" t="str">
        <f>_xlfn.XLOOKUP(Data_TongTram2[[#This Row],[Tỉnh cũ]],Table9[Tỉnh cũ],Table9[Thị Trường])</f>
        <v>Nguyễn Văn Cường</v>
      </c>
      <c r="J32" t="str">
        <f>_xlfn.XLOOKUP(Data_TongTram2[[#This Row],[Tỉnh cũ]],Table9[Tỉnh cũ],Table9[Giám Sát])</f>
        <v>Trần Xuân Kiên</v>
      </c>
      <c r="K32" t="str">
        <f>_xlfn.XLOOKUP(Data_TongTram2[[#This Row],[Tỉnh cũ]],Table9[Tỉnh cũ],Table9[Admin KV])</f>
        <v>Đào Dương Anh Thư</v>
      </c>
      <c r="L32" t="str">
        <f>_xlfn.XLOOKUP(Data_TongTram2[[#This Row],[Tỉnh cũ]],Table9[Tỉnh cũ],Table9[Admin Miền])</f>
        <v>Nguyễn Hoàng Thúy KN</v>
      </c>
    </row>
    <row r="33" spans="1:12" x14ac:dyDescent="0.35">
      <c r="A33" t="s">
        <v>734</v>
      </c>
      <c r="B33" t="s">
        <v>606</v>
      </c>
      <c r="C33" t="str">
        <f>_xlfn.XLOOKUP(Data_TongTram2[[#This Row],[ID NCC]],VMS1_[ID 18],VMS1_[Tên Accounts])</f>
        <v>HKD Hồ Hoàng</v>
      </c>
      <c r="D33" t="str">
        <f>Data_TongTram2[[#This Row],[ID NCC]]&amp;Data_TongTram2[[#This Row],[DTR/Trạm]]</f>
        <v>001J3000002HLfXIAWĐại Lộc</v>
      </c>
      <c r="E33" t="str">
        <f>_xlfn.XLOOKUP(Data_TongTram2[[#This Row],[ID NCC]],VMS1_[ID 18],VMS1_[Tỉnh/ Thành Phố Trung Ương])</f>
        <v>Quảng Nam</v>
      </c>
      <c r="F33" t="str">
        <f>_xlfn.XLOOKUP(Data_TongTram2[[#This Row],[Tỉnh cũ]],Table9[Tỉnh cũ],Table9[Tỉnh mới])</f>
        <v>Đà Nẵng</v>
      </c>
      <c r="G33" t="str">
        <f>_xlfn.XLOOKUP(Data_TongTram2[[#This Row],[Tỉnh cũ]],Table9[Tỉnh cũ],Table9[Khu vực])</f>
        <v>Nam Miền Trung</v>
      </c>
      <c r="H33" t="str">
        <f>_xlfn.XLOOKUP(Data_TongTram2[[#This Row],[Tỉnh cũ]],Table9[Tỉnh cũ],Table9[Miền])</f>
        <v>Miền Trung</v>
      </c>
      <c r="I33" t="str">
        <f>_xlfn.XLOOKUP(Data_TongTram2[[#This Row],[Tỉnh cũ]],Table9[Tỉnh cũ],Table9[Thị Trường])</f>
        <v>Dương Quốc Trung</v>
      </c>
      <c r="J33" t="str">
        <f>_xlfn.XLOOKUP(Data_TongTram2[[#This Row],[Tỉnh cũ]],Table9[Tỉnh cũ],Table9[Giám Sát])</f>
        <v>Dương Quốc Trung</v>
      </c>
      <c r="K33" t="str">
        <f>_xlfn.XLOOKUP(Data_TongTram2[[#This Row],[Tỉnh cũ]],Table9[Tỉnh cũ],Table9[Admin KV])</f>
        <v>Đào Dương Anh Thư</v>
      </c>
      <c r="L33" t="str">
        <f>_xlfn.XLOOKUP(Data_TongTram2[[#This Row],[Tỉnh cũ]],Table9[Tỉnh cũ],Table9[Admin Miền])</f>
        <v>Nguyễn Hoàng Thúy KN</v>
      </c>
    </row>
    <row r="34" spans="1:12" x14ac:dyDescent="0.35">
      <c r="A34" t="s">
        <v>327</v>
      </c>
      <c r="B34" t="s">
        <v>606</v>
      </c>
      <c r="C34" t="str">
        <f>_xlfn.XLOOKUP(Data_TongTram2[[#This Row],[ID NCC]],VMS1_[ID 18],VMS1_[Tên Accounts])</f>
        <v>Nga Dũng Huỳnh (Cẩm Mỹ) PET xá</v>
      </c>
      <c r="D34" t="str">
        <f>Data_TongTram2[[#This Row],[ID NCC]]&amp;Data_TongTram2[[#This Row],[DTR/Trạm]]</f>
        <v>001J3000005FhuJIASĐại Lộc</v>
      </c>
      <c r="E34" t="str">
        <f>_xlfn.XLOOKUP(Data_TongTram2[[#This Row],[ID NCC]],VMS1_[ID 18],VMS1_[Tỉnh/ Thành Phố Trung Ương])</f>
        <v>Đồng Nai</v>
      </c>
      <c r="F34" t="str">
        <f>_xlfn.XLOOKUP(Data_TongTram2[[#This Row],[Tỉnh cũ]],Table9[Tỉnh cũ],Table9[Tỉnh mới])</f>
        <v>Đồng Nai</v>
      </c>
      <c r="G34" t="str">
        <f>_xlfn.XLOOKUP(Data_TongTram2[[#This Row],[Tỉnh cũ]],Table9[Tỉnh cũ],Table9[Khu vực])</f>
        <v>TP. Hồ Chí Minh</v>
      </c>
      <c r="H34" t="str">
        <f>_xlfn.XLOOKUP(Data_TongTram2[[#This Row],[Tỉnh cũ]],Table9[Tỉnh cũ],Table9[Miền])</f>
        <v>TP.Hồ Chí Minh</v>
      </c>
      <c r="I34" t="str">
        <f>_xlfn.XLOOKUP(Data_TongTram2[[#This Row],[Tỉnh cũ]],Table9[Tỉnh cũ],Table9[Thị Trường])</f>
        <v>Phan Hiếu Lộc</v>
      </c>
      <c r="J34" t="str">
        <f>_xlfn.XLOOKUP(Data_TongTram2[[#This Row],[Tỉnh cũ]],Table9[Tỉnh cũ],Table9[Giám Sát])</f>
        <v>Đặng Nguyễn Hoàng Lộc</v>
      </c>
      <c r="K34" t="str">
        <f>_xlfn.XLOOKUP(Data_TongTram2[[#This Row],[Tỉnh cũ]],Table9[Tỉnh cũ],Table9[Admin KV])</f>
        <v>Đào Dương Anh Thư</v>
      </c>
      <c r="L34" t="str">
        <f>_xlfn.XLOOKUP(Data_TongTram2[[#This Row],[Tỉnh cũ]],Table9[Tỉnh cũ],Table9[Admin Miền])</f>
        <v>Nguyễn Hoàng Thúy</v>
      </c>
    </row>
    <row r="35" spans="1:12" x14ac:dyDescent="0.35">
      <c r="A35" t="s">
        <v>310</v>
      </c>
      <c r="B35" t="s">
        <v>606</v>
      </c>
      <c r="C35" t="str">
        <f>_xlfn.XLOOKUP(Data_TongTram2[[#This Row],[ID NCC]],VMS1_[ID 18],VMS1_[Tên Accounts])</f>
        <v>HKD Ngô Thị Hoa PET xá</v>
      </c>
      <c r="D35" t="str">
        <f>Data_TongTram2[[#This Row],[ID NCC]]&amp;Data_TongTram2[[#This Row],[DTR/Trạm]]</f>
        <v>001J3000009AiEAIA0Đại Lộc</v>
      </c>
      <c r="E35" t="str">
        <f>_xlfn.XLOOKUP(Data_TongTram2[[#This Row],[ID NCC]],VMS1_[ID 18],VMS1_[Tỉnh/ Thành Phố Trung Ương])</f>
        <v>Đồng Nai</v>
      </c>
      <c r="F35" t="str">
        <f>_xlfn.XLOOKUP(Data_TongTram2[[#This Row],[Tỉnh cũ]],Table9[Tỉnh cũ],Table9[Tỉnh mới])</f>
        <v>Đồng Nai</v>
      </c>
      <c r="G35" t="str">
        <f>_xlfn.XLOOKUP(Data_TongTram2[[#This Row],[Tỉnh cũ]],Table9[Tỉnh cũ],Table9[Khu vực])</f>
        <v>TP. Hồ Chí Minh</v>
      </c>
      <c r="H35" t="str">
        <f>_xlfn.XLOOKUP(Data_TongTram2[[#This Row],[Tỉnh cũ]],Table9[Tỉnh cũ],Table9[Miền])</f>
        <v>TP.Hồ Chí Minh</v>
      </c>
      <c r="I35" t="str">
        <f>_xlfn.XLOOKUP(Data_TongTram2[[#This Row],[Tỉnh cũ]],Table9[Tỉnh cũ],Table9[Thị Trường])</f>
        <v>Phan Hiếu Lộc</v>
      </c>
      <c r="J35" t="str">
        <f>_xlfn.XLOOKUP(Data_TongTram2[[#This Row],[Tỉnh cũ]],Table9[Tỉnh cũ],Table9[Giám Sát])</f>
        <v>Đặng Nguyễn Hoàng Lộc</v>
      </c>
      <c r="K35" t="str">
        <f>_xlfn.XLOOKUP(Data_TongTram2[[#This Row],[Tỉnh cũ]],Table9[Tỉnh cũ],Table9[Admin KV])</f>
        <v>Đào Dương Anh Thư</v>
      </c>
      <c r="L35" t="str">
        <f>_xlfn.XLOOKUP(Data_TongTram2[[#This Row],[Tỉnh cũ]],Table9[Tỉnh cũ],Table9[Admin Miền])</f>
        <v>Nguyễn Hoàng Thúy</v>
      </c>
    </row>
    <row r="36" spans="1:12" x14ac:dyDescent="0.35">
      <c r="A36" t="s">
        <v>630</v>
      </c>
      <c r="B36" t="s">
        <v>606</v>
      </c>
      <c r="C36" t="str">
        <f>_xlfn.XLOOKUP(Data_TongTram2[[#This Row],[ID NCC]],VMS1_[ID 18],VMS1_[Tên Accounts])</f>
        <v>Vinh (Đà Lạt)</v>
      </c>
      <c r="D36" t="str">
        <f>Data_TongTram2[[#This Row],[ID NCC]]&amp;Data_TongTram2[[#This Row],[DTR/Trạm]]</f>
        <v>001J3000002HjENIA0Đại Lộc</v>
      </c>
      <c r="E36" t="str">
        <f>_xlfn.XLOOKUP(Data_TongTram2[[#This Row],[ID NCC]],VMS1_[ID 18],VMS1_[Tỉnh/ Thành Phố Trung Ương])</f>
        <v>Lâm Đồng</v>
      </c>
      <c r="F36" t="str">
        <f>_xlfn.XLOOKUP(Data_TongTram2[[#This Row],[Tỉnh cũ]],Table9[Tỉnh cũ],Table9[Tỉnh mới])</f>
        <v>Lâm Đồng</v>
      </c>
      <c r="G36" t="str">
        <f>_xlfn.XLOOKUP(Data_TongTram2[[#This Row],[Tỉnh cũ]],Table9[Tỉnh cũ],Table9[Khu vực])</f>
        <v>Tây Nguyên</v>
      </c>
      <c r="H36" t="str">
        <f>_xlfn.XLOOKUP(Data_TongTram2[[#This Row],[Tỉnh cũ]],Table9[Tỉnh cũ],Table9[Miền])</f>
        <v>Tây Nguyên</v>
      </c>
      <c r="I36" t="str">
        <f>_xlfn.XLOOKUP(Data_TongTram2[[#This Row],[Tỉnh cũ]],Table9[Tỉnh cũ],Table9[Thị Trường])</f>
        <v>Trần Xuân Kiên</v>
      </c>
      <c r="J36" t="str">
        <f>_xlfn.XLOOKUP(Data_TongTram2[[#This Row],[Tỉnh cũ]],Table9[Tỉnh cũ],Table9[Giám Sát])</f>
        <v>Trần Xuân Kiên</v>
      </c>
      <c r="K36" t="str">
        <f>_xlfn.XLOOKUP(Data_TongTram2[[#This Row],[Tỉnh cũ]],Table9[Tỉnh cũ],Table9[Admin KV])</f>
        <v>Đào Dương Anh Thư</v>
      </c>
      <c r="L36" t="str">
        <f>_xlfn.XLOOKUP(Data_TongTram2[[#This Row],[Tỉnh cũ]],Table9[Tỉnh cũ],Table9[Admin Miền])</f>
        <v>Nguyễn Hoàng Thúy KN</v>
      </c>
    </row>
    <row r="37" spans="1:12" x14ac:dyDescent="0.35">
      <c r="A37" t="s">
        <v>303</v>
      </c>
      <c r="B37" t="s">
        <v>606</v>
      </c>
      <c r="C37" t="str">
        <f>_xlfn.XLOOKUP(Data_TongTram2[[#This Row],[ID NCC]],VMS1_[ID 18],VMS1_[Tên Accounts])</f>
        <v>HKD Vạn Phát</v>
      </c>
      <c r="D37" t="str">
        <f>Data_TongTram2[[#This Row],[ID NCC]]&amp;Data_TongTram2[[#This Row],[DTR/Trạm]]</f>
        <v>001J3000002HqzBIASĐại Lộc</v>
      </c>
      <c r="E37" t="str">
        <f>_xlfn.XLOOKUP(Data_TongTram2[[#This Row],[ID NCC]],VMS1_[ID 18],VMS1_[Tỉnh/ Thành Phố Trung Ương])</f>
        <v>Ninh Thuận</v>
      </c>
      <c r="F37" t="str">
        <f>_xlfn.XLOOKUP(Data_TongTram2[[#This Row],[Tỉnh cũ]],Table9[Tỉnh cũ],Table9[Tỉnh mới])</f>
        <v>Khánh Hòa</v>
      </c>
      <c r="G37" t="str">
        <f>_xlfn.XLOOKUP(Data_TongTram2[[#This Row],[Tỉnh cũ]],Table9[Tỉnh cũ],Table9[Khu vực])</f>
        <v>Tây Nguyên</v>
      </c>
      <c r="H37" t="str">
        <f>_xlfn.XLOOKUP(Data_TongTram2[[#This Row],[Tỉnh cũ]],Table9[Tỉnh cũ],Table9[Miền])</f>
        <v>Tây Nguyên</v>
      </c>
      <c r="I37" t="str">
        <f>_xlfn.XLOOKUP(Data_TongTram2[[#This Row],[Tỉnh cũ]],Table9[Tỉnh cũ],Table9[Thị Trường])</f>
        <v>Nguyễn Văn Cường</v>
      </c>
      <c r="J37" t="str">
        <f>_xlfn.XLOOKUP(Data_TongTram2[[#This Row],[Tỉnh cũ]],Table9[Tỉnh cũ],Table9[Giám Sát])</f>
        <v>Trần Xuân Kiên</v>
      </c>
      <c r="K37" t="str">
        <f>_xlfn.XLOOKUP(Data_TongTram2[[#This Row],[Tỉnh cũ]],Table9[Tỉnh cũ],Table9[Admin KV])</f>
        <v>Đào Dương Anh Thư</v>
      </c>
      <c r="L37" t="str">
        <f>_xlfn.XLOOKUP(Data_TongTram2[[#This Row],[Tỉnh cũ]],Table9[Tỉnh cũ],Table9[Admin Miền])</f>
        <v>Nguyễn Hoàng Thúy KN</v>
      </c>
    </row>
    <row r="38" spans="1:12" x14ac:dyDescent="0.35">
      <c r="A38" t="s">
        <v>627</v>
      </c>
      <c r="B38" t="s">
        <v>606</v>
      </c>
      <c r="C38" t="str">
        <f>_xlfn.XLOOKUP(Data_TongTram2[[#This Row],[ID NCC]],VMS1_[ID 18],VMS1_[Tên Accounts])</f>
        <v>Lê Anh Bun Bình Thuận</v>
      </c>
      <c r="D38" t="str">
        <f>Data_TongTram2[[#This Row],[ID NCC]]&amp;Data_TongTram2[[#This Row],[DTR/Trạm]]</f>
        <v>001dc00001ONOWLAA5Đại Lộc</v>
      </c>
      <c r="E38" t="str">
        <f>_xlfn.XLOOKUP(Data_TongTram2[[#This Row],[ID NCC]],VMS1_[ID 18],VMS1_[Tỉnh/ Thành Phố Trung Ương])</f>
        <v>Bình Thuận</v>
      </c>
      <c r="F38" t="str">
        <f>_xlfn.XLOOKUP(Data_TongTram2[[#This Row],[Tỉnh cũ]],Table9[Tỉnh cũ],Table9[Tỉnh mới])</f>
        <v>Lâm Đồng</v>
      </c>
      <c r="G38" t="str">
        <f>_xlfn.XLOOKUP(Data_TongTram2[[#This Row],[Tỉnh cũ]],Table9[Tỉnh cũ],Table9[Khu vực])</f>
        <v>Tây Nguyên</v>
      </c>
      <c r="H38" t="str">
        <f>_xlfn.XLOOKUP(Data_TongTram2[[#This Row],[Tỉnh cũ]],Table9[Tỉnh cũ],Table9[Miền])</f>
        <v>Tây Nguyên</v>
      </c>
      <c r="I38" t="str">
        <f>_xlfn.XLOOKUP(Data_TongTram2[[#This Row],[Tỉnh cũ]],Table9[Tỉnh cũ],Table9[Thị Trường])</f>
        <v>Trần Xuân Kiên</v>
      </c>
      <c r="J38" t="str">
        <f>_xlfn.XLOOKUP(Data_TongTram2[[#This Row],[Tỉnh cũ]],Table9[Tỉnh cũ],Table9[Giám Sát])</f>
        <v>Trần Xuân Kiên</v>
      </c>
      <c r="K38" t="str">
        <f>_xlfn.XLOOKUP(Data_TongTram2[[#This Row],[Tỉnh cũ]],Table9[Tỉnh cũ],Table9[Admin KV])</f>
        <v>Đào Dương Anh Thư</v>
      </c>
      <c r="L38" t="str">
        <f>_xlfn.XLOOKUP(Data_TongTram2[[#This Row],[Tỉnh cũ]],Table9[Tỉnh cũ],Table9[Admin Miền])</f>
        <v>Nguyễn Hoàng Thúy KN</v>
      </c>
    </row>
    <row r="39" spans="1:12" x14ac:dyDescent="0.35">
      <c r="A39" t="s">
        <v>340</v>
      </c>
      <c r="B39" t="s">
        <v>606</v>
      </c>
      <c r="C39" t="str">
        <f>_xlfn.XLOOKUP(Data_TongTram2[[#This Row],[ID NCC]],VMS1_[ID 18],VMS1_[Tên Accounts])</f>
        <v>Dương Thương (Định Quán) PET xá</v>
      </c>
      <c r="D39" t="str">
        <f>Data_TongTram2[[#This Row],[ID NCC]]&amp;Data_TongTram2[[#This Row],[DTR/Trạm]]</f>
        <v>001J300000AqMneIAFĐại Lộc</v>
      </c>
      <c r="E39" t="str">
        <f>_xlfn.XLOOKUP(Data_TongTram2[[#This Row],[ID NCC]],VMS1_[ID 18],VMS1_[Tỉnh/ Thành Phố Trung Ương])</f>
        <v>Đồng Nai</v>
      </c>
      <c r="F39" t="str">
        <f>_xlfn.XLOOKUP(Data_TongTram2[[#This Row],[Tỉnh cũ]],Table9[Tỉnh cũ],Table9[Tỉnh mới])</f>
        <v>Đồng Nai</v>
      </c>
      <c r="G39" t="str">
        <f>_xlfn.XLOOKUP(Data_TongTram2[[#This Row],[Tỉnh cũ]],Table9[Tỉnh cũ],Table9[Khu vực])</f>
        <v>TP. Hồ Chí Minh</v>
      </c>
      <c r="H39" t="str">
        <f>_xlfn.XLOOKUP(Data_TongTram2[[#This Row],[Tỉnh cũ]],Table9[Tỉnh cũ],Table9[Miền])</f>
        <v>TP.Hồ Chí Minh</v>
      </c>
      <c r="I39" t="str">
        <f>_xlfn.XLOOKUP(Data_TongTram2[[#This Row],[Tỉnh cũ]],Table9[Tỉnh cũ],Table9[Thị Trường])</f>
        <v>Phan Hiếu Lộc</v>
      </c>
      <c r="J39" t="str">
        <f>_xlfn.XLOOKUP(Data_TongTram2[[#This Row],[Tỉnh cũ]],Table9[Tỉnh cũ],Table9[Giám Sát])</f>
        <v>Đặng Nguyễn Hoàng Lộc</v>
      </c>
      <c r="K39" t="str">
        <f>_xlfn.XLOOKUP(Data_TongTram2[[#This Row],[Tỉnh cũ]],Table9[Tỉnh cũ],Table9[Admin KV])</f>
        <v>Đào Dương Anh Thư</v>
      </c>
      <c r="L39" t="str">
        <f>_xlfn.XLOOKUP(Data_TongTram2[[#This Row],[Tỉnh cũ]],Table9[Tỉnh cũ],Table9[Admin Miền])</f>
        <v>Nguyễn Hoàng Thúy</v>
      </c>
    </row>
    <row r="40" spans="1:12" x14ac:dyDescent="0.35">
      <c r="A40" t="s">
        <v>1651</v>
      </c>
      <c r="B40" t="s">
        <v>606</v>
      </c>
      <c r="C40" t="str">
        <f>_xlfn.XLOOKUP(Data_TongTram2[[#This Row],[ID NCC]],VMS1_[ID 18],VMS1_[Tên Accounts])</f>
        <v>Anh Đức</v>
      </c>
      <c r="D40" t="str">
        <f>Data_TongTram2[[#This Row],[ID NCC]]&amp;Data_TongTram2[[#This Row],[DTR/Trạm]]</f>
        <v>001dc00001ZS1cPAATĐại Lộc</v>
      </c>
      <c r="E40" t="str">
        <f>_xlfn.XLOOKUP(Data_TongTram2[[#This Row],[ID NCC]],VMS1_[ID 18],VMS1_[Tỉnh/ Thành Phố Trung Ương])</f>
        <v>Bình Thuận</v>
      </c>
      <c r="F40" t="str">
        <f>_xlfn.XLOOKUP(Data_TongTram2[[#This Row],[Tỉnh cũ]],Table9[Tỉnh cũ],Table9[Tỉnh mới])</f>
        <v>Lâm Đồng</v>
      </c>
      <c r="G40" t="str">
        <f>_xlfn.XLOOKUP(Data_TongTram2[[#This Row],[Tỉnh cũ]],Table9[Tỉnh cũ],Table9[Khu vực])</f>
        <v>Tây Nguyên</v>
      </c>
      <c r="H40" t="str">
        <f>_xlfn.XLOOKUP(Data_TongTram2[[#This Row],[Tỉnh cũ]],Table9[Tỉnh cũ],Table9[Miền])</f>
        <v>Tây Nguyên</v>
      </c>
      <c r="I40" t="str">
        <f>_xlfn.XLOOKUP(Data_TongTram2[[#This Row],[Tỉnh cũ]],Table9[Tỉnh cũ],Table9[Thị Trường])</f>
        <v>Trần Xuân Kiên</v>
      </c>
      <c r="J40" t="str">
        <f>_xlfn.XLOOKUP(Data_TongTram2[[#This Row],[Tỉnh cũ]],Table9[Tỉnh cũ],Table9[Giám Sát])</f>
        <v>Trần Xuân Kiên</v>
      </c>
      <c r="K40" t="str">
        <f>_xlfn.XLOOKUP(Data_TongTram2[[#This Row],[Tỉnh cũ]],Table9[Tỉnh cũ],Table9[Admin KV])</f>
        <v>Đào Dương Anh Thư</v>
      </c>
      <c r="L40" t="str">
        <f>_xlfn.XLOOKUP(Data_TongTram2[[#This Row],[Tỉnh cũ]],Table9[Tỉnh cũ],Table9[Admin Miền])</f>
        <v>Nguyễn Hoàng Thúy KN</v>
      </c>
    </row>
    <row r="41" spans="1:12" x14ac:dyDescent="0.35">
      <c r="A41" t="s">
        <v>328</v>
      </c>
      <c r="B41" t="s">
        <v>606</v>
      </c>
      <c r="C41" t="str">
        <f>_xlfn.XLOOKUP(Data_TongTram2[[#This Row],[ID NCC]],VMS1_[ID 18],VMS1_[Tên Accounts])</f>
        <v>Anh Nhật (Trảng Bom) PET xá</v>
      </c>
      <c r="D41" t="str">
        <f>Data_TongTram2[[#This Row],[ID NCC]]&amp;Data_TongTram2[[#This Row],[DTR/Trạm]]</f>
        <v>001J3000007ZGGUIA4Đại Lộc</v>
      </c>
      <c r="E41" t="str">
        <f>_xlfn.XLOOKUP(Data_TongTram2[[#This Row],[ID NCC]],VMS1_[ID 18],VMS1_[Tỉnh/ Thành Phố Trung Ương])</f>
        <v>Đồng Nai</v>
      </c>
      <c r="F41" t="str">
        <f>_xlfn.XLOOKUP(Data_TongTram2[[#This Row],[Tỉnh cũ]],Table9[Tỉnh cũ],Table9[Tỉnh mới])</f>
        <v>Đồng Nai</v>
      </c>
      <c r="G41" t="str">
        <f>_xlfn.XLOOKUP(Data_TongTram2[[#This Row],[Tỉnh cũ]],Table9[Tỉnh cũ],Table9[Khu vực])</f>
        <v>TP. Hồ Chí Minh</v>
      </c>
      <c r="H41" t="str">
        <f>_xlfn.XLOOKUP(Data_TongTram2[[#This Row],[Tỉnh cũ]],Table9[Tỉnh cũ],Table9[Miền])</f>
        <v>TP.Hồ Chí Minh</v>
      </c>
      <c r="I41" t="str">
        <f>_xlfn.XLOOKUP(Data_TongTram2[[#This Row],[Tỉnh cũ]],Table9[Tỉnh cũ],Table9[Thị Trường])</f>
        <v>Phan Hiếu Lộc</v>
      </c>
      <c r="J41" t="str">
        <f>_xlfn.XLOOKUP(Data_TongTram2[[#This Row],[Tỉnh cũ]],Table9[Tỉnh cũ],Table9[Giám Sát])</f>
        <v>Đặng Nguyễn Hoàng Lộc</v>
      </c>
      <c r="K41" t="str">
        <f>_xlfn.XLOOKUP(Data_TongTram2[[#This Row],[Tỉnh cũ]],Table9[Tỉnh cũ],Table9[Admin KV])</f>
        <v>Đào Dương Anh Thư</v>
      </c>
      <c r="L41" t="str">
        <f>_xlfn.XLOOKUP(Data_TongTram2[[#This Row],[Tỉnh cũ]],Table9[Tỉnh cũ],Table9[Admin Miền])</f>
        <v>Nguyễn Hoàng Thúy</v>
      </c>
    </row>
    <row r="42" spans="1:12" x14ac:dyDescent="0.35">
      <c r="A42" t="s">
        <v>353</v>
      </c>
      <c r="B42" t="s">
        <v>606</v>
      </c>
      <c r="C42" t="str">
        <f>_xlfn.XLOOKUP(Data_TongTram2[[#This Row],[ID NCC]],VMS1_[ID 18],VMS1_[Tên Accounts])</f>
        <v>Anh Vương (Nhơn Trạch) PET xá</v>
      </c>
      <c r="D42" t="str">
        <f>Data_TongTram2[[#This Row],[ID NCC]]&amp;Data_TongTram2[[#This Row],[DTR/Trạm]]</f>
        <v>001J3000002HLxHIAWĐại Lộc</v>
      </c>
      <c r="E42" t="str">
        <f>_xlfn.XLOOKUP(Data_TongTram2[[#This Row],[ID NCC]],VMS1_[ID 18],VMS1_[Tỉnh/ Thành Phố Trung Ương])</f>
        <v>Đồng Nai</v>
      </c>
      <c r="F42" t="str">
        <f>_xlfn.XLOOKUP(Data_TongTram2[[#This Row],[Tỉnh cũ]],Table9[Tỉnh cũ],Table9[Tỉnh mới])</f>
        <v>Đồng Nai</v>
      </c>
      <c r="G42" t="str">
        <f>_xlfn.XLOOKUP(Data_TongTram2[[#This Row],[Tỉnh cũ]],Table9[Tỉnh cũ],Table9[Khu vực])</f>
        <v>TP. Hồ Chí Minh</v>
      </c>
      <c r="H42" t="str">
        <f>_xlfn.XLOOKUP(Data_TongTram2[[#This Row],[Tỉnh cũ]],Table9[Tỉnh cũ],Table9[Miền])</f>
        <v>TP.Hồ Chí Minh</v>
      </c>
      <c r="I42" t="str">
        <f>_xlfn.XLOOKUP(Data_TongTram2[[#This Row],[Tỉnh cũ]],Table9[Tỉnh cũ],Table9[Thị Trường])</f>
        <v>Phan Hiếu Lộc</v>
      </c>
      <c r="J42" t="str">
        <f>_xlfn.XLOOKUP(Data_TongTram2[[#This Row],[Tỉnh cũ]],Table9[Tỉnh cũ],Table9[Giám Sát])</f>
        <v>Đặng Nguyễn Hoàng Lộc</v>
      </c>
      <c r="K42" t="str">
        <f>_xlfn.XLOOKUP(Data_TongTram2[[#This Row],[Tỉnh cũ]],Table9[Tỉnh cũ],Table9[Admin KV])</f>
        <v>Đào Dương Anh Thư</v>
      </c>
      <c r="L42" t="str">
        <f>_xlfn.XLOOKUP(Data_TongTram2[[#This Row],[Tỉnh cũ]],Table9[Tỉnh cũ],Table9[Admin Miền])</f>
        <v>Nguyễn Hoàng Thúy</v>
      </c>
    </row>
    <row r="43" spans="1:12" x14ac:dyDescent="0.35">
      <c r="A43" t="s">
        <v>308</v>
      </c>
      <c r="B43" t="s">
        <v>606</v>
      </c>
      <c r="C43" t="str">
        <f>_xlfn.XLOOKUP(Data_TongTram2[[#This Row],[ID NCC]],VMS1_[ID 18],VMS1_[Tên Accounts])</f>
        <v>Anh Lâm (Xuân Lộc) PET xá</v>
      </c>
      <c r="D43" t="str">
        <f>Data_TongTram2[[#This Row],[ID NCC]]&amp;Data_TongTram2[[#This Row],[DTR/Trạm]]</f>
        <v>001J3000002HLYQIA4Đại Lộc</v>
      </c>
      <c r="E43" t="str">
        <f>_xlfn.XLOOKUP(Data_TongTram2[[#This Row],[ID NCC]],VMS1_[ID 18],VMS1_[Tỉnh/ Thành Phố Trung Ương])</f>
        <v>Đồng Nai</v>
      </c>
      <c r="F43" t="str">
        <f>_xlfn.XLOOKUP(Data_TongTram2[[#This Row],[Tỉnh cũ]],Table9[Tỉnh cũ],Table9[Tỉnh mới])</f>
        <v>Đồng Nai</v>
      </c>
      <c r="G43" t="str">
        <f>_xlfn.XLOOKUP(Data_TongTram2[[#This Row],[Tỉnh cũ]],Table9[Tỉnh cũ],Table9[Khu vực])</f>
        <v>TP. Hồ Chí Minh</v>
      </c>
      <c r="H43" t="str">
        <f>_xlfn.XLOOKUP(Data_TongTram2[[#This Row],[Tỉnh cũ]],Table9[Tỉnh cũ],Table9[Miền])</f>
        <v>TP.Hồ Chí Minh</v>
      </c>
      <c r="I43" t="str">
        <f>_xlfn.XLOOKUP(Data_TongTram2[[#This Row],[Tỉnh cũ]],Table9[Tỉnh cũ],Table9[Thị Trường])</f>
        <v>Phan Hiếu Lộc</v>
      </c>
      <c r="J43" t="str">
        <f>_xlfn.XLOOKUP(Data_TongTram2[[#This Row],[Tỉnh cũ]],Table9[Tỉnh cũ],Table9[Giám Sát])</f>
        <v>Đặng Nguyễn Hoàng Lộc</v>
      </c>
      <c r="K43" t="str">
        <f>_xlfn.XLOOKUP(Data_TongTram2[[#This Row],[Tỉnh cũ]],Table9[Tỉnh cũ],Table9[Admin KV])</f>
        <v>Đào Dương Anh Thư</v>
      </c>
      <c r="L43" t="str">
        <f>_xlfn.XLOOKUP(Data_TongTram2[[#This Row],[Tỉnh cũ]],Table9[Tỉnh cũ],Table9[Admin Miền])</f>
        <v>Nguyễn Hoàng Thúy</v>
      </c>
    </row>
    <row r="44" spans="1:12" x14ac:dyDescent="0.35">
      <c r="A44" t="s">
        <v>313</v>
      </c>
      <c r="B44" t="s">
        <v>606</v>
      </c>
      <c r="C44" t="str">
        <f>_xlfn.XLOOKUP(Data_TongTram2[[#This Row],[ID NCC]],VMS1_[ID 18],VMS1_[Tên Accounts])</f>
        <v>Anh Bình (Xuân Lộc) PET xá</v>
      </c>
      <c r="D44" t="str">
        <f>Data_TongTram2[[#This Row],[ID NCC]]&amp;Data_TongTram2[[#This Row],[DTR/Trạm]]</f>
        <v>001J3000002HjEIIA0Đại Lộc</v>
      </c>
      <c r="E44" t="str">
        <f>_xlfn.XLOOKUP(Data_TongTram2[[#This Row],[ID NCC]],VMS1_[ID 18],VMS1_[Tỉnh/ Thành Phố Trung Ương])</f>
        <v>Đồng Nai</v>
      </c>
      <c r="F44" t="str">
        <f>_xlfn.XLOOKUP(Data_TongTram2[[#This Row],[Tỉnh cũ]],Table9[Tỉnh cũ],Table9[Tỉnh mới])</f>
        <v>Đồng Nai</v>
      </c>
      <c r="G44" t="str">
        <f>_xlfn.XLOOKUP(Data_TongTram2[[#This Row],[Tỉnh cũ]],Table9[Tỉnh cũ],Table9[Khu vực])</f>
        <v>TP. Hồ Chí Minh</v>
      </c>
      <c r="H44" t="str">
        <f>_xlfn.XLOOKUP(Data_TongTram2[[#This Row],[Tỉnh cũ]],Table9[Tỉnh cũ],Table9[Miền])</f>
        <v>TP.Hồ Chí Minh</v>
      </c>
      <c r="I44" t="str">
        <f>_xlfn.XLOOKUP(Data_TongTram2[[#This Row],[Tỉnh cũ]],Table9[Tỉnh cũ],Table9[Thị Trường])</f>
        <v>Phan Hiếu Lộc</v>
      </c>
      <c r="J44" t="str">
        <f>_xlfn.XLOOKUP(Data_TongTram2[[#This Row],[Tỉnh cũ]],Table9[Tỉnh cũ],Table9[Giám Sát])</f>
        <v>Đặng Nguyễn Hoàng Lộc</v>
      </c>
      <c r="K44" t="str">
        <f>_xlfn.XLOOKUP(Data_TongTram2[[#This Row],[Tỉnh cũ]],Table9[Tỉnh cũ],Table9[Admin KV])</f>
        <v>Đào Dương Anh Thư</v>
      </c>
      <c r="L44" t="str">
        <f>_xlfn.XLOOKUP(Data_TongTram2[[#This Row],[Tỉnh cũ]],Table9[Tỉnh cũ],Table9[Admin Miền])</f>
        <v>Nguyễn Hoàng Thúy</v>
      </c>
    </row>
    <row r="45" spans="1:12" x14ac:dyDescent="0.35">
      <c r="A45" t="s">
        <v>297</v>
      </c>
      <c r="B45" t="s">
        <v>606</v>
      </c>
      <c r="C45" t="str">
        <f>_xlfn.XLOOKUP(Data_TongTram2[[#This Row],[ID NCC]],VMS1_[ID 18],VMS1_[Tên Accounts])</f>
        <v>Anh Nghĩa Tánh Linh</v>
      </c>
      <c r="D45" t="str">
        <f>Data_TongTram2[[#This Row],[ID NCC]]&amp;Data_TongTram2[[#This Row],[DTR/Trạm]]</f>
        <v>001J3000002HLfmIAGĐại Lộc</v>
      </c>
      <c r="E45" t="str">
        <f>_xlfn.XLOOKUP(Data_TongTram2[[#This Row],[ID NCC]],VMS1_[ID 18],VMS1_[Tỉnh/ Thành Phố Trung Ương])</f>
        <v>Bình Thuận</v>
      </c>
      <c r="F45" t="str">
        <f>_xlfn.XLOOKUP(Data_TongTram2[[#This Row],[Tỉnh cũ]],Table9[Tỉnh cũ],Table9[Tỉnh mới])</f>
        <v>Lâm Đồng</v>
      </c>
      <c r="G45" t="str">
        <f>_xlfn.XLOOKUP(Data_TongTram2[[#This Row],[Tỉnh cũ]],Table9[Tỉnh cũ],Table9[Khu vực])</f>
        <v>Tây Nguyên</v>
      </c>
      <c r="H45" t="str">
        <f>_xlfn.XLOOKUP(Data_TongTram2[[#This Row],[Tỉnh cũ]],Table9[Tỉnh cũ],Table9[Miền])</f>
        <v>Tây Nguyên</v>
      </c>
      <c r="I45" t="str">
        <f>_xlfn.XLOOKUP(Data_TongTram2[[#This Row],[Tỉnh cũ]],Table9[Tỉnh cũ],Table9[Thị Trường])</f>
        <v>Trần Xuân Kiên</v>
      </c>
      <c r="J45" t="str">
        <f>_xlfn.XLOOKUP(Data_TongTram2[[#This Row],[Tỉnh cũ]],Table9[Tỉnh cũ],Table9[Giám Sát])</f>
        <v>Trần Xuân Kiên</v>
      </c>
      <c r="K45" t="str">
        <f>_xlfn.XLOOKUP(Data_TongTram2[[#This Row],[Tỉnh cũ]],Table9[Tỉnh cũ],Table9[Admin KV])</f>
        <v>Đào Dương Anh Thư</v>
      </c>
      <c r="L45" t="str">
        <f>_xlfn.XLOOKUP(Data_TongTram2[[#This Row],[Tỉnh cũ]],Table9[Tỉnh cũ],Table9[Admin Miền])</f>
        <v>Nguyễn Hoàng Thúy KN</v>
      </c>
    </row>
    <row r="46" spans="1:12" x14ac:dyDescent="0.35">
      <c r="A46" t="s">
        <v>346</v>
      </c>
      <c r="B46" t="s">
        <v>606</v>
      </c>
      <c r="C46" t="str">
        <f>_xlfn.XLOOKUP(Data_TongTram2[[#This Row],[ID NCC]],VMS1_[ID 18],VMS1_[Tên Accounts])</f>
        <v>HKD Nguyễn Thị Ngọc Mai</v>
      </c>
      <c r="D46" t="str">
        <f>Data_TongTram2[[#This Row],[ID NCC]]&amp;Data_TongTram2[[#This Row],[DTR/Trạm]]</f>
        <v>001J3000002HjDTIA0Đại Lộc</v>
      </c>
      <c r="E46" t="str">
        <f>_xlfn.XLOOKUP(Data_TongTram2[[#This Row],[ID NCC]],VMS1_[ID 18],VMS1_[Tỉnh/ Thành Phố Trung Ương])</f>
        <v>Lâm Đồng</v>
      </c>
      <c r="F46" t="str">
        <f>_xlfn.XLOOKUP(Data_TongTram2[[#This Row],[Tỉnh cũ]],Table9[Tỉnh cũ],Table9[Tỉnh mới])</f>
        <v>Lâm Đồng</v>
      </c>
      <c r="G46" t="str">
        <f>_xlfn.XLOOKUP(Data_TongTram2[[#This Row],[Tỉnh cũ]],Table9[Tỉnh cũ],Table9[Khu vực])</f>
        <v>Tây Nguyên</v>
      </c>
      <c r="H46" t="str">
        <f>_xlfn.XLOOKUP(Data_TongTram2[[#This Row],[Tỉnh cũ]],Table9[Tỉnh cũ],Table9[Miền])</f>
        <v>Tây Nguyên</v>
      </c>
      <c r="I46" t="str">
        <f>_xlfn.XLOOKUP(Data_TongTram2[[#This Row],[Tỉnh cũ]],Table9[Tỉnh cũ],Table9[Thị Trường])</f>
        <v>Trần Xuân Kiên</v>
      </c>
      <c r="J46" t="str">
        <f>_xlfn.XLOOKUP(Data_TongTram2[[#This Row],[Tỉnh cũ]],Table9[Tỉnh cũ],Table9[Giám Sát])</f>
        <v>Trần Xuân Kiên</v>
      </c>
      <c r="K46" t="str">
        <f>_xlfn.XLOOKUP(Data_TongTram2[[#This Row],[Tỉnh cũ]],Table9[Tỉnh cũ],Table9[Admin KV])</f>
        <v>Đào Dương Anh Thư</v>
      </c>
      <c r="L46" t="str">
        <f>_xlfn.XLOOKUP(Data_TongTram2[[#This Row],[Tỉnh cũ]],Table9[Tỉnh cũ],Table9[Admin Miền])</f>
        <v>Nguyễn Hoàng Thúy KN</v>
      </c>
    </row>
    <row r="47" spans="1:12" x14ac:dyDescent="0.35">
      <c r="A47" t="s">
        <v>374</v>
      </c>
      <c r="B47" t="s">
        <v>606</v>
      </c>
      <c r="C47" t="str">
        <f>_xlfn.XLOOKUP(Data_TongTram2[[#This Row],[ID NCC]],VMS1_[ID 18],VMS1_[Tên Accounts])</f>
        <v>Trường Ái</v>
      </c>
      <c r="D47" t="str">
        <f>Data_TongTram2[[#This Row],[ID NCC]]&amp;Data_TongTram2[[#This Row],[DTR/Trạm]]</f>
        <v>001dc00000hsbxvAAAĐại Lộc</v>
      </c>
      <c r="E47" t="str">
        <f>_xlfn.XLOOKUP(Data_TongTram2[[#This Row],[ID NCC]],VMS1_[ID 18],VMS1_[Tỉnh/ Thành Phố Trung Ương])</f>
        <v>Đắk Nông</v>
      </c>
      <c r="F47" t="str">
        <f>_xlfn.XLOOKUP(Data_TongTram2[[#This Row],[Tỉnh cũ]],Table9[Tỉnh cũ],Table9[Tỉnh mới])</f>
        <v>Lâm Đồng</v>
      </c>
      <c r="G47" t="str">
        <f>_xlfn.XLOOKUP(Data_TongTram2[[#This Row],[Tỉnh cũ]],Table9[Tỉnh cũ],Table9[Khu vực])</f>
        <v>Tây Nguyên</v>
      </c>
      <c r="H47" t="str">
        <f>_xlfn.XLOOKUP(Data_TongTram2[[#This Row],[Tỉnh cũ]],Table9[Tỉnh cũ],Table9[Miền])</f>
        <v>Tây Nguyên</v>
      </c>
      <c r="I47" t="str">
        <f>_xlfn.XLOOKUP(Data_TongTram2[[#This Row],[Tỉnh cũ]],Table9[Tỉnh cũ],Table9[Thị Trường])</f>
        <v>Trần Xuân Kiên</v>
      </c>
      <c r="J47" t="str">
        <f>_xlfn.XLOOKUP(Data_TongTram2[[#This Row],[Tỉnh cũ]],Table9[Tỉnh cũ],Table9[Giám Sát])</f>
        <v>Trần Xuân Kiên</v>
      </c>
      <c r="K47" t="str">
        <f>_xlfn.XLOOKUP(Data_TongTram2[[#This Row],[Tỉnh cũ]],Table9[Tỉnh cũ],Table9[Admin KV])</f>
        <v>Đào Dương Anh Thư</v>
      </c>
      <c r="L47" t="str">
        <f>_xlfn.XLOOKUP(Data_TongTram2[[#This Row],[Tỉnh cũ]],Table9[Tỉnh cũ],Table9[Admin Miền])</f>
        <v>Nguyễn Hoàng Thúy KN</v>
      </c>
    </row>
    <row r="48" spans="1:12" x14ac:dyDescent="0.35">
      <c r="A48" t="s">
        <v>351</v>
      </c>
      <c r="B48" t="s">
        <v>606</v>
      </c>
      <c r="C48" t="str">
        <f>_xlfn.XLOOKUP(Data_TongTram2[[#This Row],[ID NCC]],VMS1_[ID 18],VMS1_[Tên Accounts])</f>
        <v>Hkd Lê Phú Bình</v>
      </c>
      <c r="D48" t="str">
        <f>Data_TongTram2[[#This Row],[ID NCC]]&amp;Data_TongTram2[[#This Row],[DTR/Trạm]]</f>
        <v>001J3000002HLl1IAGĐại Lộc</v>
      </c>
      <c r="E48" t="str">
        <f>_xlfn.XLOOKUP(Data_TongTram2[[#This Row],[ID NCC]],VMS1_[ID 18],VMS1_[Tỉnh/ Thành Phố Trung Ương])</f>
        <v>Bình Thuận</v>
      </c>
      <c r="F48" t="str">
        <f>_xlfn.XLOOKUP(Data_TongTram2[[#This Row],[Tỉnh cũ]],Table9[Tỉnh cũ],Table9[Tỉnh mới])</f>
        <v>Lâm Đồng</v>
      </c>
      <c r="G48" t="str">
        <f>_xlfn.XLOOKUP(Data_TongTram2[[#This Row],[Tỉnh cũ]],Table9[Tỉnh cũ],Table9[Khu vực])</f>
        <v>Tây Nguyên</v>
      </c>
      <c r="H48" t="str">
        <f>_xlfn.XLOOKUP(Data_TongTram2[[#This Row],[Tỉnh cũ]],Table9[Tỉnh cũ],Table9[Miền])</f>
        <v>Tây Nguyên</v>
      </c>
      <c r="I48" t="str">
        <f>_xlfn.XLOOKUP(Data_TongTram2[[#This Row],[Tỉnh cũ]],Table9[Tỉnh cũ],Table9[Thị Trường])</f>
        <v>Trần Xuân Kiên</v>
      </c>
      <c r="J48" t="str">
        <f>_xlfn.XLOOKUP(Data_TongTram2[[#This Row],[Tỉnh cũ]],Table9[Tỉnh cũ],Table9[Giám Sát])</f>
        <v>Trần Xuân Kiên</v>
      </c>
      <c r="K48" t="str">
        <f>_xlfn.XLOOKUP(Data_TongTram2[[#This Row],[Tỉnh cũ]],Table9[Tỉnh cũ],Table9[Admin KV])</f>
        <v>Đào Dương Anh Thư</v>
      </c>
      <c r="L48" t="str">
        <f>_xlfn.XLOOKUP(Data_TongTram2[[#This Row],[Tỉnh cũ]],Table9[Tỉnh cũ],Table9[Admin Miền])</f>
        <v>Nguyễn Hoàng Thúy KN</v>
      </c>
    </row>
    <row r="49" spans="1:12" x14ac:dyDescent="0.35">
      <c r="A49" t="s">
        <v>732</v>
      </c>
      <c r="B49" t="s">
        <v>606</v>
      </c>
      <c r="C49" t="str">
        <f>_xlfn.XLOOKUP(Data_TongTram2[[#This Row],[ID NCC]],VMS1_[ID 18],VMS1_[Tên Accounts])</f>
        <v>Anh Hoàng</v>
      </c>
      <c r="D49" t="str">
        <f>Data_TongTram2[[#This Row],[ID NCC]]&amp;Data_TongTram2[[#This Row],[DTR/Trạm]]</f>
        <v>001J3000002HLdOIAWĐại Lộc</v>
      </c>
      <c r="E49" t="str">
        <f>_xlfn.XLOOKUP(Data_TongTram2[[#This Row],[ID NCC]],VMS1_[ID 18],VMS1_[Tỉnh/ Thành Phố Trung Ương])</f>
        <v>Lâm Đồng</v>
      </c>
      <c r="F49" t="str">
        <f>_xlfn.XLOOKUP(Data_TongTram2[[#This Row],[Tỉnh cũ]],Table9[Tỉnh cũ],Table9[Tỉnh mới])</f>
        <v>Lâm Đồng</v>
      </c>
      <c r="G49" t="str">
        <f>_xlfn.XLOOKUP(Data_TongTram2[[#This Row],[Tỉnh cũ]],Table9[Tỉnh cũ],Table9[Khu vực])</f>
        <v>Tây Nguyên</v>
      </c>
      <c r="H49" t="str">
        <f>_xlfn.XLOOKUP(Data_TongTram2[[#This Row],[Tỉnh cũ]],Table9[Tỉnh cũ],Table9[Miền])</f>
        <v>Tây Nguyên</v>
      </c>
      <c r="I49" t="str">
        <f>_xlfn.XLOOKUP(Data_TongTram2[[#This Row],[Tỉnh cũ]],Table9[Tỉnh cũ],Table9[Thị Trường])</f>
        <v>Trần Xuân Kiên</v>
      </c>
      <c r="J49" t="str">
        <f>_xlfn.XLOOKUP(Data_TongTram2[[#This Row],[Tỉnh cũ]],Table9[Tỉnh cũ],Table9[Giám Sát])</f>
        <v>Trần Xuân Kiên</v>
      </c>
      <c r="K49" t="str">
        <f>_xlfn.XLOOKUP(Data_TongTram2[[#This Row],[Tỉnh cũ]],Table9[Tỉnh cũ],Table9[Admin KV])</f>
        <v>Đào Dương Anh Thư</v>
      </c>
      <c r="L49" t="str">
        <f>_xlfn.XLOOKUP(Data_TongTram2[[#This Row],[Tỉnh cũ]],Table9[Tỉnh cũ],Table9[Admin Miền])</f>
        <v>Nguyễn Hoàng Thúy KN</v>
      </c>
    </row>
    <row r="50" spans="1:12" x14ac:dyDescent="0.35">
      <c r="A50" t="s">
        <v>739</v>
      </c>
      <c r="B50" t="s">
        <v>606</v>
      </c>
      <c r="C50" t="str">
        <f>_xlfn.XLOOKUP(Data_TongTram2[[#This Row],[ID NCC]],VMS1_[ID 18],VMS1_[Tên Accounts])</f>
        <v>HKD Phạm Văn Vương</v>
      </c>
      <c r="D50" t="str">
        <f>Data_TongTram2[[#This Row],[ID NCC]]&amp;Data_TongTram2[[#This Row],[DTR/Trạm]]</f>
        <v>001J3000002HLzfIAGĐại Lộc</v>
      </c>
      <c r="E50" t="str">
        <f>_xlfn.XLOOKUP(Data_TongTram2[[#This Row],[ID NCC]],VMS1_[ID 18],VMS1_[Tỉnh/ Thành Phố Trung Ương])</f>
        <v>Bình Định</v>
      </c>
      <c r="F50" t="str">
        <f>_xlfn.XLOOKUP(Data_TongTram2[[#This Row],[Tỉnh cũ]],Table9[Tỉnh cũ],Table9[Tỉnh mới])</f>
        <v>Gia Lai</v>
      </c>
      <c r="G50" t="str">
        <f>_xlfn.XLOOKUP(Data_TongTram2[[#This Row],[Tỉnh cũ]],Table9[Tỉnh cũ],Table9[Khu vực])</f>
        <v>Nam Miền Trung</v>
      </c>
      <c r="H50" t="str">
        <f>_xlfn.XLOOKUP(Data_TongTram2[[#This Row],[Tỉnh cũ]],Table9[Tỉnh cũ],Table9[Miền])</f>
        <v>Miền Trung</v>
      </c>
      <c r="I50" t="str">
        <f>_xlfn.XLOOKUP(Data_TongTram2[[#This Row],[Tỉnh cũ]],Table9[Tỉnh cũ],Table9[Thị Trường])</f>
        <v>Dương Quốc Trung</v>
      </c>
      <c r="J50" t="str">
        <f>_xlfn.XLOOKUP(Data_TongTram2[[#This Row],[Tỉnh cũ]],Table9[Tỉnh cũ],Table9[Giám Sát])</f>
        <v>Dương Quốc Trung</v>
      </c>
      <c r="K50" t="str">
        <f>_xlfn.XLOOKUP(Data_TongTram2[[#This Row],[Tỉnh cũ]],Table9[Tỉnh cũ],Table9[Admin KV])</f>
        <v>Đào Dương Anh Thư</v>
      </c>
      <c r="L50" t="str">
        <f>_xlfn.XLOOKUP(Data_TongTram2[[#This Row],[Tỉnh cũ]],Table9[Tỉnh cũ],Table9[Admin Miền])</f>
        <v>Nguyễn Hoàng Thúy KN</v>
      </c>
    </row>
    <row r="51" spans="1:12" x14ac:dyDescent="0.35">
      <c r="A51" t="s">
        <v>352</v>
      </c>
      <c r="B51" t="s">
        <v>606</v>
      </c>
      <c r="C51" t="str">
        <f>_xlfn.XLOOKUP(Data_TongTram2[[#This Row],[ID NCC]],VMS1_[ID 18],VMS1_[Tên Accounts])</f>
        <v>Anh Lương (Xuân Lộc) PET xá</v>
      </c>
      <c r="D51" t="str">
        <f>Data_TongTram2[[#This Row],[ID NCC]]&amp;Data_TongTram2[[#This Row],[DTR/Trạm]]</f>
        <v>001J3000002HLYIIA4Đại Lộc</v>
      </c>
      <c r="E51" t="str">
        <f>_xlfn.XLOOKUP(Data_TongTram2[[#This Row],[ID NCC]],VMS1_[ID 18],VMS1_[Tỉnh/ Thành Phố Trung Ương])</f>
        <v>Đồng Nai</v>
      </c>
      <c r="F51" t="str">
        <f>_xlfn.XLOOKUP(Data_TongTram2[[#This Row],[Tỉnh cũ]],Table9[Tỉnh cũ],Table9[Tỉnh mới])</f>
        <v>Đồng Nai</v>
      </c>
      <c r="G51" t="str">
        <f>_xlfn.XLOOKUP(Data_TongTram2[[#This Row],[Tỉnh cũ]],Table9[Tỉnh cũ],Table9[Khu vực])</f>
        <v>TP. Hồ Chí Minh</v>
      </c>
      <c r="H51" t="str">
        <f>_xlfn.XLOOKUP(Data_TongTram2[[#This Row],[Tỉnh cũ]],Table9[Tỉnh cũ],Table9[Miền])</f>
        <v>TP.Hồ Chí Minh</v>
      </c>
      <c r="I51" t="str">
        <f>_xlfn.XLOOKUP(Data_TongTram2[[#This Row],[Tỉnh cũ]],Table9[Tỉnh cũ],Table9[Thị Trường])</f>
        <v>Phan Hiếu Lộc</v>
      </c>
      <c r="J51" t="str">
        <f>_xlfn.XLOOKUP(Data_TongTram2[[#This Row],[Tỉnh cũ]],Table9[Tỉnh cũ],Table9[Giám Sát])</f>
        <v>Đặng Nguyễn Hoàng Lộc</v>
      </c>
      <c r="K51" t="str">
        <f>_xlfn.XLOOKUP(Data_TongTram2[[#This Row],[Tỉnh cũ]],Table9[Tỉnh cũ],Table9[Admin KV])</f>
        <v>Đào Dương Anh Thư</v>
      </c>
      <c r="L51" t="str">
        <f>_xlfn.XLOOKUP(Data_TongTram2[[#This Row],[Tỉnh cũ]],Table9[Tỉnh cũ],Table9[Admin Miền])</f>
        <v>Nguyễn Hoàng Thúy</v>
      </c>
    </row>
    <row r="52" spans="1:12" x14ac:dyDescent="0.35">
      <c r="A52" t="s">
        <v>355</v>
      </c>
      <c r="B52" t="s">
        <v>606</v>
      </c>
      <c r="C52" t="str">
        <f>_xlfn.XLOOKUP(Data_TongTram2[[#This Row],[ID NCC]],VMS1_[ID 18],VMS1_[Tên Accounts])</f>
        <v>Cô Nga (Long Khánh) PET xá</v>
      </c>
      <c r="D52" t="str">
        <f>Data_TongTram2[[#This Row],[ID NCC]]&amp;Data_TongTram2[[#This Row],[DTR/Trạm]]</f>
        <v>001J3000007Y7MEIA0Đại Lộc</v>
      </c>
      <c r="E52" t="str">
        <f>_xlfn.XLOOKUP(Data_TongTram2[[#This Row],[ID NCC]],VMS1_[ID 18],VMS1_[Tỉnh/ Thành Phố Trung Ương])</f>
        <v>Đồng Nai</v>
      </c>
      <c r="F52" t="str">
        <f>_xlfn.XLOOKUP(Data_TongTram2[[#This Row],[Tỉnh cũ]],Table9[Tỉnh cũ],Table9[Tỉnh mới])</f>
        <v>Đồng Nai</v>
      </c>
      <c r="G52" t="str">
        <f>_xlfn.XLOOKUP(Data_TongTram2[[#This Row],[Tỉnh cũ]],Table9[Tỉnh cũ],Table9[Khu vực])</f>
        <v>TP. Hồ Chí Minh</v>
      </c>
      <c r="H52" t="str">
        <f>_xlfn.XLOOKUP(Data_TongTram2[[#This Row],[Tỉnh cũ]],Table9[Tỉnh cũ],Table9[Miền])</f>
        <v>TP.Hồ Chí Minh</v>
      </c>
      <c r="I52" t="str">
        <f>_xlfn.XLOOKUP(Data_TongTram2[[#This Row],[Tỉnh cũ]],Table9[Tỉnh cũ],Table9[Thị Trường])</f>
        <v>Phan Hiếu Lộc</v>
      </c>
      <c r="J52" t="str">
        <f>_xlfn.XLOOKUP(Data_TongTram2[[#This Row],[Tỉnh cũ]],Table9[Tỉnh cũ],Table9[Giám Sát])</f>
        <v>Đặng Nguyễn Hoàng Lộc</v>
      </c>
      <c r="K52" t="str">
        <f>_xlfn.XLOOKUP(Data_TongTram2[[#This Row],[Tỉnh cũ]],Table9[Tỉnh cũ],Table9[Admin KV])</f>
        <v>Đào Dương Anh Thư</v>
      </c>
      <c r="L52" t="str">
        <f>_xlfn.XLOOKUP(Data_TongTram2[[#This Row],[Tỉnh cũ]],Table9[Tỉnh cũ],Table9[Admin Miền])</f>
        <v>Nguyễn Hoàng Thúy</v>
      </c>
    </row>
    <row r="53" spans="1:12" x14ac:dyDescent="0.35">
      <c r="A53" t="s">
        <v>735</v>
      </c>
      <c r="B53" t="s">
        <v>606</v>
      </c>
      <c r="C53" t="str">
        <f>_xlfn.XLOOKUP(Data_TongTram2[[#This Row],[ID NCC]],VMS1_[ID 18],VMS1_[Tên Accounts])</f>
        <v>HKD Quang Chiến</v>
      </c>
      <c r="D53" t="str">
        <f>Data_TongTram2[[#This Row],[ID NCC]]&amp;Data_TongTram2[[#This Row],[DTR/Trạm]]</f>
        <v>001J3000002HLitIAGĐại Lộc</v>
      </c>
      <c r="E53" t="str">
        <f>_xlfn.XLOOKUP(Data_TongTram2[[#This Row],[ID NCC]],VMS1_[ID 18],VMS1_[Tỉnh/ Thành Phố Trung Ương])</f>
        <v>Quảng Nam</v>
      </c>
      <c r="F53" t="str">
        <f>_xlfn.XLOOKUP(Data_TongTram2[[#This Row],[Tỉnh cũ]],Table9[Tỉnh cũ],Table9[Tỉnh mới])</f>
        <v>Đà Nẵng</v>
      </c>
      <c r="G53" t="str">
        <f>_xlfn.XLOOKUP(Data_TongTram2[[#This Row],[Tỉnh cũ]],Table9[Tỉnh cũ],Table9[Khu vực])</f>
        <v>Nam Miền Trung</v>
      </c>
      <c r="H53" t="str">
        <f>_xlfn.XLOOKUP(Data_TongTram2[[#This Row],[Tỉnh cũ]],Table9[Tỉnh cũ],Table9[Miền])</f>
        <v>Miền Trung</v>
      </c>
      <c r="I53" t="str">
        <f>_xlfn.XLOOKUP(Data_TongTram2[[#This Row],[Tỉnh cũ]],Table9[Tỉnh cũ],Table9[Thị Trường])</f>
        <v>Dương Quốc Trung</v>
      </c>
      <c r="J53" t="str">
        <f>_xlfn.XLOOKUP(Data_TongTram2[[#This Row],[Tỉnh cũ]],Table9[Tỉnh cũ],Table9[Giám Sát])</f>
        <v>Dương Quốc Trung</v>
      </c>
      <c r="K53" t="str">
        <f>_xlfn.XLOOKUP(Data_TongTram2[[#This Row],[Tỉnh cũ]],Table9[Tỉnh cũ],Table9[Admin KV])</f>
        <v>Đào Dương Anh Thư</v>
      </c>
      <c r="L53" t="str">
        <f>_xlfn.XLOOKUP(Data_TongTram2[[#This Row],[Tỉnh cũ]],Table9[Tỉnh cũ],Table9[Admin Miền])</f>
        <v>Nguyễn Hoàng Thúy KN</v>
      </c>
    </row>
    <row r="54" spans="1:12" x14ac:dyDescent="0.35">
      <c r="A54" t="s">
        <v>733</v>
      </c>
      <c r="B54" t="s">
        <v>606</v>
      </c>
      <c r="C54" t="str">
        <f>_xlfn.XLOOKUP(Data_TongTram2[[#This Row],[ID NCC]],VMS1_[ID 18],VMS1_[Tên Accounts])</f>
        <v>Anh Xuân</v>
      </c>
      <c r="D54" t="str">
        <f>Data_TongTram2[[#This Row],[ID NCC]]&amp;Data_TongTram2[[#This Row],[DTR/Trạm]]</f>
        <v>001J3000002HLegIAGĐại Lộc</v>
      </c>
      <c r="E54" t="str">
        <f>_xlfn.XLOOKUP(Data_TongTram2[[#This Row],[ID NCC]],VMS1_[ID 18],VMS1_[Tỉnh/ Thành Phố Trung Ương])</f>
        <v>Lâm Đồng</v>
      </c>
      <c r="F54" t="str">
        <f>_xlfn.XLOOKUP(Data_TongTram2[[#This Row],[Tỉnh cũ]],Table9[Tỉnh cũ],Table9[Tỉnh mới])</f>
        <v>Lâm Đồng</v>
      </c>
      <c r="G54" t="str">
        <f>_xlfn.XLOOKUP(Data_TongTram2[[#This Row],[Tỉnh cũ]],Table9[Tỉnh cũ],Table9[Khu vực])</f>
        <v>Tây Nguyên</v>
      </c>
      <c r="H54" t="str">
        <f>_xlfn.XLOOKUP(Data_TongTram2[[#This Row],[Tỉnh cũ]],Table9[Tỉnh cũ],Table9[Miền])</f>
        <v>Tây Nguyên</v>
      </c>
      <c r="I54" t="str">
        <f>_xlfn.XLOOKUP(Data_TongTram2[[#This Row],[Tỉnh cũ]],Table9[Tỉnh cũ],Table9[Thị Trường])</f>
        <v>Trần Xuân Kiên</v>
      </c>
      <c r="J54" t="str">
        <f>_xlfn.XLOOKUP(Data_TongTram2[[#This Row],[Tỉnh cũ]],Table9[Tỉnh cũ],Table9[Giám Sát])</f>
        <v>Trần Xuân Kiên</v>
      </c>
      <c r="K54" t="str">
        <f>_xlfn.XLOOKUP(Data_TongTram2[[#This Row],[Tỉnh cũ]],Table9[Tỉnh cũ],Table9[Admin KV])</f>
        <v>Đào Dương Anh Thư</v>
      </c>
      <c r="L54" t="str">
        <f>_xlfn.XLOOKUP(Data_TongTram2[[#This Row],[Tỉnh cũ]],Table9[Tỉnh cũ],Table9[Admin Miền])</f>
        <v>Nguyễn Hoàng Thúy KN</v>
      </c>
    </row>
    <row r="55" spans="1:12" x14ac:dyDescent="0.35">
      <c r="A55" t="s">
        <v>626</v>
      </c>
      <c r="B55" t="s">
        <v>606</v>
      </c>
      <c r="C55" t="str">
        <f>_xlfn.XLOOKUP(Data_TongTram2[[#This Row],[ID NCC]],VMS1_[ID 18],VMS1_[Tên Accounts])</f>
        <v>HKD Mai Văn Thăng</v>
      </c>
      <c r="D55" t="str">
        <f>Data_TongTram2[[#This Row],[ID NCC]]&amp;Data_TongTram2[[#This Row],[DTR/Trạm]]</f>
        <v>001J3000002HjDmIAKĐại Lộc</v>
      </c>
      <c r="E55" t="str">
        <f>_xlfn.XLOOKUP(Data_TongTram2[[#This Row],[ID NCC]],VMS1_[ID 18],VMS1_[Tỉnh/ Thành Phố Trung Ương])</f>
        <v>Lâm Đồng</v>
      </c>
      <c r="F55" t="str">
        <f>_xlfn.XLOOKUP(Data_TongTram2[[#This Row],[Tỉnh cũ]],Table9[Tỉnh cũ],Table9[Tỉnh mới])</f>
        <v>Lâm Đồng</v>
      </c>
      <c r="G55" t="str">
        <f>_xlfn.XLOOKUP(Data_TongTram2[[#This Row],[Tỉnh cũ]],Table9[Tỉnh cũ],Table9[Khu vực])</f>
        <v>Tây Nguyên</v>
      </c>
      <c r="H55" t="str">
        <f>_xlfn.XLOOKUP(Data_TongTram2[[#This Row],[Tỉnh cũ]],Table9[Tỉnh cũ],Table9[Miền])</f>
        <v>Tây Nguyên</v>
      </c>
      <c r="I55" t="str">
        <f>_xlfn.XLOOKUP(Data_TongTram2[[#This Row],[Tỉnh cũ]],Table9[Tỉnh cũ],Table9[Thị Trường])</f>
        <v>Trần Xuân Kiên</v>
      </c>
      <c r="J55" t="str">
        <f>_xlfn.XLOOKUP(Data_TongTram2[[#This Row],[Tỉnh cũ]],Table9[Tỉnh cũ],Table9[Giám Sát])</f>
        <v>Trần Xuân Kiên</v>
      </c>
      <c r="K55" t="str">
        <f>_xlfn.XLOOKUP(Data_TongTram2[[#This Row],[Tỉnh cũ]],Table9[Tỉnh cũ],Table9[Admin KV])</f>
        <v>Đào Dương Anh Thư</v>
      </c>
      <c r="L55" t="str">
        <f>_xlfn.XLOOKUP(Data_TongTram2[[#This Row],[Tỉnh cũ]],Table9[Tỉnh cũ],Table9[Admin Miền])</f>
        <v>Nguyễn Hoàng Thúy KN</v>
      </c>
    </row>
    <row r="56" spans="1:12" x14ac:dyDescent="0.35">
      <c r="A56" t="s">
        <v>342</v>
      </c>
      <c r="B56" t="s">
        <v>606</v>
      </c>
      <c r="C56" t="str">
        <f>_xlfn.XLOOKUP(Data_TongTram2[[#This Row],[ID NCC]],VMS1_[ID 18],VMS1_[Tên Accounts])</f>
        <v>Anh Thanh (Bình Lộc) PET xá</v>
      </c>
      <c r="D56" t="str">
        <f>Data_TongTram2[[#This Row],[ID NCC]]&amp;Data_TongTram2[[#This Row],[DTR/Trạm]]</f>
        <v>001J3000002INd0IAGĐại Lộc</v>
      </c>
      <c r="E56" t="str">
        <f>_xlfn.XLOOKUP(Data_TongTram2[[#This Row],[ID NCC]],VMS1_[ID 18],VMS1_[Tỉnh/ Thành Phố Trung Ương])</f>
        <v>Đồng Nai</v>
      </c>
      <c r="F56" t="str">
        <f>_xlfn.XLOOKUP(Data_TongTram2[[#This Row],[Tỉnh cũ]],Table9[Tỉnh cũ],Table9[Tỉnh mới])</f>
        <v>Đồng Nai</v>
      </c>
      <c r="G56" t="str">
        <f>_xlfn.XLOOKUP(Data_TongTram2[[#This Row],[Tỉnh cũ]],Table9[Tỉnh cũ],Table9[Khu vực])</f>
        <v>TP. Hồ Chí Minh</v>
      </c>
      <c r="H56" t="str">
        <f>_xlfn.XLOOKUP(Data_TongTram2[[#This Row],[Tỉnh cũ]],Table9[Tỉnh cũ],Table9[Miền])</f>
        <v>TP.Hồ Chí Minh</v>
      </c>
      <c r="I56" t="str">
        <f>_xlfn.XLOOKUP(Data_TongTram2[[#This Row],[Tỉnh cũ]],Table9[Tỉnh cũ],Table9[Thị Trường])</f>
        <v>Phan Hiếu Lộc</v>
      </c>
      <c r="J56" t="str">
        <f>_xlfn.XLOOKUP(Data_TongTram2[[#This Row],[Tỉnh cũ]],Table9[Tỉnh cũ],Table9[Giám Sát])</f>
        <v>Đặng Nguyễn Hoàng Lộc</v>
      </c>
      <c r="K56" t="str">
        <f>_xlfn.XLOOKUP(Data_TongTram2[[#This Row],[Tỉnh cũ]],Table9[Tỉnh cũ],Table9[Admin KV])</f>
        <v>Đào Dương Anh Thư</v>
      </c>
      <c r="L56" t="str">
        <f>_xlfn.XLOOKUP(Data_TongTram2[[#This Row],[Tỉnh cũ]],Table9[Tỉnh cũ],Table9[Admin Miền])</f>
        <v>Nguyễn Hoàng Thúy</v>
      </c>
    </row>
    <row r="57" spans="1:12" x14ac:dyDescent="0.35">
      <c r="A57" t="s">
        <v>341</v>
      </c>
      <c r="B57" t="s">
        <v>606</v>
      </c>
      <c r="C57" t="str">
        <f>_xlfn.XLOOKUP(Data_TongTram2[[#This Row],[ID NCC]],VMS1_[ID 18],VMS1_[Tên Accounts])</f>
        <v>Anh Tiên (Xuân Lộc) PET xá</v>
      </c>
      <c r="D57" t="str">
        <f>Data_TongTram2[[#This Row],[ID NCC]]&amp;Data_TongTram2[[#This Row],[DTR/Trạm]]</f>
        <v>001J3000002HLYMIA4Đại Lộc</v>
      </c>
      <c r="E57" t="str">
        <f>_xlfn.XLOOKUP(Data_TongTram2[[#This Row],[ID NCC]],VMS1_[ID 18],VMS1_[Tỉnh/ Thành Phố Trung Ương])</f>
        <v>Đồng Nai</v>
      </c>
      <c r="F57" t="str">
        <f>_xlfn.XLOOKUP(Data_TongTram2[[#This Row],[Tỉnh cũ]],Table9[Tỉnh cũ],Table9[Tỉnh mới])</f>
        <v>Đồng Nai</v>
      </c>
      <c r="G57" t="str">
        <f>_xlfn.XLOOKUP(Data_TongTram2[[#This Row],[Tỉnh cũ]],Table9[Tỉnh cũ],Table9[Khu vực])</f>
        <v>TP. Hồ Chí Minh</v>
      </c>
      <c r="H57" t="str">
        <f>_xlfn.XLOOKUP(Data_TongTram2[[#This Row],[Tỉnh cũ]],Table9[Tỉnh cũ],Table9[Miền])</f>
        <v>TP.Hồ Chí Minh</v>
      </c>
      <c r="I57" t="str">
        <f>_xlfn.XLOOKUP(Data_TongTram2[[#This Row],[Tỉnh cũ]],Table9[Tỉnh cũ],Table9[Thị Trường])</f>
        <v>Phan Hiếu Lộc</v>
      </c>
      <c r="J57" t="str">
        <f>_xlfn.XLOOKUP(Data_TongTram2[[#This Row],[Tỉnh cũ]],Table9[Tỉnh cũ],Table9[Giám Sát])</f>
        <v>Đặng Nguyễn Hoàng Lộc</v>
      </c>
      <c r="K57" t="str">
        <f>_xlfn.XLOOKUP(Data_TongTram2[[#This Row],[Tỉnh cũ]],Table9[Tỉnh cũ],Table9[Admin KV])</f>
        <v>Đào Dương Anh Thư</v>
      </c>
      <c r="L57" t="str">
        <f>_xlfn.XLOOKUP(Data_TongTram2[[#This Row],[Tỉnh cũ]],Table9[Tỉnh cũ],Table9[Admin Miền])</f>
        <v>Nguyễn Hoàng Thúy</v>
      </c>
    </row>
    <row r="58" spans="1:12" x14ac:dyDescent="0.35">
      <c r="A58" t="s">
        <v>334</v>
      </c>
      <c r="B58" t="s">
        <v>606</v>
      </c>
      <c r="C58" t="str">
        <f>_xlfn.XLOOKUP(Data_TongTram2[[#This Row],[ID NCC]],VMS1_[ID 18],VMS1_[Tên Accounts])</f>
        <v>Anh Tình (Long Khánh) PET xá</v>
      </c>
      <c r="D58" t="str">
        <f>Data_TongTram2[[#This Row],[ID NCC]]&amp;Data_TongTram2[[#This Row],[DTR/Trạm]]</f>
        <v>001J3000002HjE8IAKĐại Lộc</v>
      </c>
      <c r="E58" t="str">
        <f>_xlfn.XLOOKUP(Data_TongTram2[[#This Row],[ID NCC]],VMS1_[ID 18],VMS1_[Tỉnh/ Thành Phố Trung Ương])</f>
        <v>Đồng Nai</v>
      </c>
      <c r="F58" t="str">
        <f>_xlfn.XLOOKUP(Data_TongTram2[[#This Row],[Tỉnh cũ]],Table9[Tỉnh cũ],Table9[Tỉnh mới])</f>
        <v>Đồng Nai</v>
      </c>
      <c r="G58" t="str">
        <f>_xlfn.XLOOKUP(Data_TongTram2[[#This Row],[Tỉnh cũ]],Table9[Tỉnh cũ],Table9[Khu vực])</f>
        <v>TP. Hồ Chí Minh</v>
      </c>
      <c r="H58" t="str">
        <f>_xlfn.XLOOKUP(Data_TongTram2[[#This Row],[Tỉnh cũ]],Table9[Tỉnh cũ],Table9[Miền])</f>
        <v>TP.Hồ Chí Minh</v>
      </c>
      <c r="I58" t="str">
        <f>_xlfn.XLOOKUP(Data_TongTram2[[#This Row],[Tỉnh cũ]],Table9[Tỉnh cũ],Table9[Thị Trường])</f>
        <v>Phan Hiếu Lộc</v>
      </c>
      <c r="J58" t="str">
        <f>_xlfn.XLOOKUP(Data_TongTram2[[#This Row],[Tỉnh cũ]],Table9[Tỉnh cũ],Table9[Giám Sát])</f>
        <v>Đặng Nguyễn Hoàng Lộc</v>
      </c>
      <c r="K58" t="str">
        <f>_xlfn.XLOOKUP(Data_TongTram2[[#This Row],[Tỉnh cũ]],Table9[Tỉnh cũ],Table9[Admin KV])</f>
        <v>Đào Dương Anh Thư</v>
      </c>
      <c r="L58" t="str">
        <f>_xlfn.XLOOKUP(Data_TongTram2[[#This Row],[Tỉnh cũ]],Table9[Tỉnh cũ],Table9[Admin Miền])</f>
        <v>Nguyễn Hoàng Thúy</v>
      </c>
    </row>
    <row r="59" spans="1:12" x14ac:dyDescent="0.35">
      <c r="A59" t="s">
        <v>325</v>
      </c>
      <c r="B59" t="s">
        <v>606</v>
      </c>
      <c r="C59" t="str">
        <f>_xlfn.XLOOKUP(Data_TongTram2[[#This Row],[ID NCC]],VMS1_[ID 18],VMS1_[Tên Accounts])</f>
        <v>Chị Hòa (Long Khánh) PET xá</v>
      </c>
      <c r="D59" t="str">
        <f>Data_TongTram2[[#This Row],[ID NCC]]&amp;Data_TongTram2[[#This Row],[DTR/Trạm]]</f>
        <v>001J3000002HLkLIAWĐại Lộc</v>
      </c>
      <c r="E59" t="str">
        <f>_xlfn.XLOOKUP(Data_TongTram2[[#This Row],[ID NCC]],VMS1_[ID 18],VMS1_[Tỉnh/ Thành Phố Trung Ương])</f>
        <v>Đồng Nai</v>
      </c>
      <c r="F59" t="str">
        <f>_xlfn.XLOOKUP(Data_TongTram2[[#This Row],[Tỉnh cũ]],Table9[Tỉnh cũ],Table9[Tỉnh mới])</f>
        <v>Đồng Nai</v>
      </c>
      <c r="G59" t="str">
        <f>_xlfn.XLOOKUP(Data_TongTram2[[#This Row],[Tỉnh cũ]],Table9[Tỉnh cũ],Table9[Khu vực])</f>
        <v>TP. Hồ Chí Minh</v>
      </c>
      <c r="H59" t="str">
        <f>_xlfn.XLOOKUP(Data_TongTram2[[#This Row],[Tỉnh cũ]],Table9[Tỉnh cũ],Table9[Miền])</f>
        <v>TP.Hồ Chí Minh</v>
      </c>
      <c r="I59" t="str">
        <f>_xlfn.XLOOKUP(Data_TongTram2[[#This Row],[Tỉnh cũ]],Table9[Tỉnh cũ],Table9[Thị Trường])</f>
        <v>Phan Hiếu Lộc</v>
      </c>
      <c r="J59" t="str">
        <f>_xlfn.XLOOKUP(Data_TongTram2[[#This Row],[Tỉnh cũ]],Table9[Tỉnh cũ],Table9[Giám Sát])</f>
        <v>Đặng Nguyễn Hoàng Lộc</v>
      </c>
      <c r="K59" t="str">
        <f>_xlfn.XLOOKUP(Data_TongTram2[[#This Row],[Tỉnh cũ]],Table9[Tỉnh cũ],Table9[Admin KV])</f>
        <v>Đào Dương Anh Thư</v>
      </c>
      <c r="L59" t="str">
        <f>_xlfn.XLOOKUP(Data_TongTram2[[#This Row],[Tỉnh cũ]],Table9[Tỉnh cũ],Table9[Admin Miền])</f>
        <v>Nguyễn Hoàng Thúy</v>
      </c>
    </row>
    <row r="60" spans="1:12" x14ac:dyDescent="0.35">
      <c r="A60" t="s">
        <v>1226</v>
      </c>
      <c r="B60" t="s">
        <v>606</v>
      </c>
      <c r="C60" t="str">
        <f>_xlfn.XLOOKUP(Data_TongTram2[[#This Row],[ID NCC]],VMS1_[ID 18],VMS1_[Tên Accounts])</f>
        <v>Văn Tuấn</v>
      </c>
      <c r="D60" t="str">
        <f>Data_TongTram2[[#This Row],[ID NCC]]&amp;Data_TongTram2[[#This Row],[DTR/Trạm]]</f>
        <v>001J3000002HLbXIAWĐại Lộc</v>
      </c>
      <c r="E60" t="str">
        <f>_xlfn.XLOOKUP(Data_TongTram2[[#This Row],[ID NCC]],VMS1_[ID 18],VMS1_[Tỉnh/ Thành Phố Trung Ương])</f>
        <v>Bình Thuận</v>
      </c>
      <c r="F60" t="str">
        <f>_xlfn.XLOOKUP(Data_TongTram2[[#This Row],[Tỉnh cũ]],Table9[Tỉnh cũ],Table9[Tỉnh mới])</f>
        <v>Lâm Đồng</v>
      </c>
      <c r="G60" t="str">
        <f>_xlfn.XLOOKUP(Data_TongTram2[[#This Row],[Tỉnh cũ]],Table9[Tỉnh cũ],Table9[Khu vực])</f>
        <v>Tây Nguyên</v>
      </c>
      <c r="H60" t="str">
        <f>_xlfn.XLOOKUP(Data_TongTram2[[#This Row],[Tỉnh cũ]],Table9[Tỉnh cũ],Table9[Miền])</f>
        <v>Tây Nguyên</v>
      </c>
      <c r="I60" t="str">
        <f>_xlfn.XLOOKUP(Data_TongTram2[[#This Row],[Tỉnh cũ]],Table9[Tỉnh cũ],Table9[Thị Trường])</f>
        <v>Trần Xuân Kiên</v>
      </c>
      <c r="J60" t="str">
        <f>_xlfn.XLOOKUP(Data_TongTram2[[#This Row],[Tỉnh cũ]],Table9[Tỉnh cũ],Table9[Giám Sát])</f>
        <v>Trần Xuân Kiên</v>
      </c>
      <c r="K60" t="str">
        <f>_xlfn.XLOOKUP(Data_TongTram2[[#This Row],[Tỉnh cũ]],Table9[Tỉnh cũ],Table9[Admin KV])</f>
        <v>Đào Dương Anh Thư</v>
      </c>
      <c r="L60" t="str">
        <f>_xlfn.XLOOKUP(Data_TongTram2[[#This Row],[Tỉnh cũ]],Table9[Tỉnh cũ],Table9[Admin Miền])</f>
        <v>Nguyễn Hoàng Thúy KN</v>
      </c>
    </row>
    <row r="61" spans="1:12" x14ac:dyDescent="0.35">
      <c r="A61" t="s">
        <v>1677</v>
      </c>
      <c r="B61" t="s">
        <v>606</v>
      </c>
      <c r="C61" t="str">
        <f>_xlfn.XLOOKUP(Data_TongTram2[[#This Row],[ID NCC]],VMS1_[ID 18],VMS1_[Tên Accounts])</f>
        <v>Tiêu Văn Tựu (Xuân Lộc) PET xá</v>
      </c>
      <c r="D61" t="str">
        <f>Data_TongTram2[[#This Row],[ID NCC]]&amp;Data_TongTram2[[#This Row],[DTR/Trạm]]</f>
        <v>001dc00001k9FXtAAMĐại Lộc</v>
      </c>
      <c r="E61" t="str">
        <f>_xlfn.XLOOKUP(Data_TongTram2[[#This Row],[ID NCC]],VMS1_[ID 18],VMS1_[Tỉnh/ Thành Phố Trung Ương])</f>
        <v>Đồng Nai</v>
      </c>
      <c r="F61" t="str">
        <f>_xlfn.XLOOKUP(Data_TongTram2[[#This Row],[Tỉnh cũ]],Table9[Tỉnh cũ],Table9[Tỉnh mới])</f>
        <v>Đồng Nai</v>
      </c>
      <c r="G61" t="str">
        <f>_xlfn.XLOOKUP(Data_TongTram2[[#This Row],[Tỉnh cũ]],Table9[Tỉnh cũ],Table9[Khu vực])</f>
        <v>TP. Hồ Chí Minh</v>
      </c>
      <c r="H61" t="str">
        <f>_xlfn.XLOOKUP(Data_TongTram2[[#This Row],[Tỉnh cũ]],Table9[Tỉnh cũ],Table9[Miền])</f>
        <v>TP.Hồ Chí Minh</v>
      </c>
      <c r="I61" t="str">
        <f>_xlfn.XLOOKUP(Data_TongTram2[[#This Row],[Tỉnh cũ]],Table9[Tỉnh cũ],Table9[Thị Trường])</f>
        <v>Phan Hiếu Lộc</v>
      </c>
      <c r="J61" t="str">
        <f>_xlfn.XLOOKUP(Data_TongTram2[[#This Row],[Tỉnh cũ]],Table9[Tỉnh cũ],Table9[Giám Sát])</f>
        <v>Đặng Nguyễn Hoàng Lộc</v>
      </c>
      <c r="K61" t="str">
        <f>_xlfn.XLOOKUP(Data_TongTram2[[#This Row],[Tỉnh cũ]],Table9[Tỉnh cũ],Table9[Admin KV])</f>
        <v>Đào Dương Anh Thư</v>
      </c>
      <c r="L61" t="str">
        <f>_xlfn.XLOOKUP(Data_TongTram2[[#This Row],[Tỉnh cũ]],Table9[Tỉnh cũ],Table9[Admin Miền])</f>
        <v>Nguyễn Hoàng Thúy</v>
      </c>
    </row>
    <row r="62" spans="1:12" x14ac:dyDescent="0.35">
      <c r="A62" t="s">
        <v>324</v>
      </c>
      <c r="B62" t="s">
        <v>606</v>
      </c>
      <c r="C62" t="str">
        <f>_xlfn.XLOOKUP(Data_TongTram2[[#This Row],[ID NCC]],VMS1_[ID 18],VMS1_[Tên Accounts])</f>
        <v>Anh Thắng (Trảng Bom) PET xá</v>
      </c>
      <c r="D62" t="str">
        <f>Data_TongTram2[[#This Row],[ID NCC]]&amp;Data_TongTram2[[#This Row],[DTR/Trạm]]</f>
        <v>001J3000002HLajIAGĐại Lộc</v>
      </c>
      <c r="E62" t="str">
        <f>_xlfn.XLOOKUP(Data_TongTram2[[#This Row],[ID NCC]],VMS1_[ID 18],VMS1_[Tỉnh/ Thành Phố Trung Ương])</f>
        <v>Đồng Nai</v>
      </c>
      <c r="F62" t="str">
        <f>_xlfn.XLOOKUP(Data_TongTram2[[#This Row],[Tỉnh cũ]],Table9[Tỉnh cũ],Table9[Tỉnh mới])</f>
        <v>Đồng Nai</v>
      </c>
      <c r="G62" t="str">
        <f>_xlfn.XLOOKUP(Data_TongTram2[[#This Row],[Tỉnh cũ]],Table9[Tỉnh cũ],Table9[Khu vực])</f>
        <v>TP. Hồ Chí Minh</v>
      </c>
      <c r="H62" t="str">
        <f>_xlfn.XLOOKUP(Data_TongTram2[[#This Row],[Tỉnh cũ]],Table9[Tỉnh cũ],Table9[Miền])</f>
        <v>TP.Hồ Chí Minh</v>
      </c>
      <c r="I62" t="str">
        <f>_xlfn.XLOOKUP(Data_TongTram2[[#This Row],[Tỉnh cũ]],Table9[Tỉnh cũ],Table9[Thị Trường])</f>
        <v>Phan Hiếu Lộc</v>
      </c>
      <c r="J62" t="str">
        <f>_xlfn.XLOOKUP(Data_TongTram2[[#This Row],[Tỉnh cũ]],Table9[Tỉnh cũ],Table9[Giám Sát])</f>
        <v>Đặng Nguyễn Hoàng Lộc</v>
      </c>
      <c r="K62" t="str">
        <f>_xlfn.XLOOKUP(Data_TongTram2[[#This Row],[Tỉnh cũ]],Table9[Tỉnh cũ],Table9[Admin KV])</f>
        <v>Đào Dương Anh Thư</v>
      </c>
      <c r="L62" t="str">
        <f>_xlfn.XLOOKUP(Data_TongTram2[[#This Row],[Tỉnh cũ]],Table9[Tỉnh cũ],Table9[Admin Miền])</f>
        <v>Nguyễn Hoàng Thúy</v>
      </c>
    </row>
    <row r="63" spans="1:12" x14ac:dyDescent="0.35">
      <c r="A63" t="s">
        <v>1692</v>
      </c>
      <c r="B63" t="s">
        <v>606</v>
      </c>
      <c r="C63" t="str">
        <f>_xlfn.XLOOKUP(Data_TongTram2[[#This Row],[ID NCC]],VMS1_[ID 18],VMS1_[Tên Accounts])</f>
        <v>Cô Sen Khánh Hòa</v>
      </c>
      <c r="D63" t="str">
        <f>Data_TongTram2[[#This Row],[ID NCC]]&amp;Data_TongTram2[[#This Row],[DTR/Trạm]]</f>
        <v>001J3000002HLeMIAWĐại Lộc</v>
      </c>
      <c r="E63" t="str">
        <f>_xlfn.XLOOKUP(Data_TongTram2[[#This Row],[ID NCC]],VMS1_[ID 18],VMS1_[Tỉnh/ Thành Phố Trung Ương])</f>
        <v>Khánh Hòa</v>
      </c>
      <c r="F63" t="str">
        <f>_xlfn.XLOOKUP(Data_TongTram2[[#This Row],[Tỉnh cũ]],Table9[Tỉnh cũ],Table9[Tỉnh mới])</f>
        <v>Khánh Hòa</v>
      </c>
      <c r="G63" t="str">
        <f>_xlfn.XLOOKUP(Data_TongTram2[[#This Row],[Tỉnh cũ]],Table9[Tỉnh cũ],Table9[Khu vực])</f>
        <v>Tây Nguyên</v>
      </c>
      <c r="H63" t="str">
        <f>_xlfn.XLOOKUP(Data_TongTram2[[#This Row],[Tỉnh cũ]],Table9[Tỉnh cũ],Table9[Miền])</f>
        <v>Tây Nguyên</v>
      </c>
      <c r="I63" t="str">
        <f>_xlfn.XLOOKUP(Data_TongTram2[[#This Row],[Tỉnh cũ]],Table9[Tỉnh cũ],Table9[Thị Trường])</f>
        <v>Nguyễn Văn Cường</v>
      </c>
      <c r="J63" t="str">
        <f>_xlfn.XLOOKUP(Data_TongTram2[[#This Row],[Tỉnh cũ]],Table9[Tỉnh cũ],Table9[Giám Sát])</f>
        <v>Trần Xuân Kiên</v>
      </c>
      <c r="K63" t="str">
        <f>_xlfn.XLOOKUP(Data_TongTram2[[#This Row],[Tỉnh cũ]],Table9[Tỉnh cũ],Table9[Admin KV])</f>
        <v>Đào Dương Anh Thư</v>
      </c>
      <c r="L63" t="str">
        <f>_xlfn.XLOOKUP(Data_TongTram2[[#This Row],[Tỉnh cũ]],Table9[Tỉnh cũ],Table9[Admin Miền])</f>
        <v>Nguyễn Hoàng Thúy KN</v>
      </c>
    </row>
    <row r="64" spans="1:12" x14ac:dyDescent="0.35">
      <c r="A64" t="s">
        <v>1248</v>
      </c>
      <c r="B64" t="s">
        <v>606</v>
      </c>
      <c r="C64" t="str">
        <f>_xlfn.XLOOKUP(Data_TongTram2[[#This Row],[ID NCC]],VMS1_[ID 18],VMS1_[Tên Accounts])</f>
        <v>Công Ty Tnhh Thương Mại Thiên Nhật Việt</v>
      </c>
      <c r="D64" t="str">
        <f>Data_TongTram2[[#This Row],[ID NCC]]&amp;Data_TongTram2[[#This Row],[DTR/Trạm]]</f>
        <v>001J3000007XL9lIAGĐại Lộc</v>
      </c>
      <c r="E64" t="str">
        <f>_xlfn.XLOOKUP(Data_TongTram2[[#This Row],[ID NCC]],VMS1_[ID 18],VMS1_[Tỉnh/ Thành Phố Trung Ương])</f>
        <v>Đà Nẵng</v>
      </c>
      <c r="F64" t="str">
        <f>_xlfn.XLOOKUP(Data_TongTram2[[#This Row],[Tỉnh cũ]],Table9[Tỉnh cũ],Table9[Tỉnh mới])</f>
        <v>Đà Nẵng</v>
      </c>
      <c r="G64" t="str">
        <f>_xlfn.XLOOKUP(Data_TongTram2[[#This Row],[Tỉnh cũ]],Table9[Tỉnh cũ],Table9[Khu vực])</f>
        <v>Nam Miền Trung</v>
      </c>
      <c r="H64" t="str">
        <f>_xlfn.XLOOKUP(Data_TongTram2[[#This Row],[Tỉnh cũ]],Table9[Tỉnh cũ],Table9[Miền])</f>
        <v>Miền Trung</v>
      </c>
      <c r="I64" t="str">
        <f>_xlfn.XLOOKUP(Data_TongTram2[[#This Row],[Tỉnh cũ]],Table9[Tỉnh cũ],Table9[Thị Trường])</f>
        <v>Dương Quốc Trung</v>
      </c>
      <c r="J64" t="str">
        <f>_xlfn.XLOOKUP(Data_TongTram2[[#This Row],[Tỉnh cũ]],Table9[Tỉnh cũ],Table9[Giám Sát])</f>
        <v>Dương Quốc Trung</v>
      </c>
      <c r="K64" t="str">
        <f>_xlfn.XLOOKUP(Data_TongTram2[[#This Row],[Tỉnh cũ]],Table9[Tỉnh cũ],Table9[Admin KV])</f>
        <v>Đào Dương Anh Thư</v>
      </c>
      <c r="L64" t="str">
        <f>_xlfn.XLOOKUP(Data_TongTram2[[#This Row],[Tỉnh cũ]],Table9[Tỉnh cũ],Table9[Admin Miền])</f>
        <v>Nguyễn Hoàng Thúy KN</v>
      </c>
    </row>
    <row r="65" spans="1:12" x14ac:dyDescent="0.35">
      <c r="A65" t="s">
        <v>736</v>
      </c>
      <c r="B65" t="s">
        <v>606</v>
      </c>
      <c r="C65" t="str">
        <f>_xlfn.XLOOKUP(Data_TongTram2[[#This Row],[ID NCC]],VMS1_[ID 18],VMS1_[Tên Accounts])</f>
        <v>Công Ty Tnhh Phúc Ngọc Hà</v>
      </c>
      <c r="D65" t="str">
        <f>Data_TongTram2[[#This Row],[ID NCC]]&amp;Data_TongTram2[[#This Row],[DTR/Trạm]]</f>
        <v>001J3000002HLknIAGĐại Lộc</v>
      </c>
      <c r="E65" t="str">
        <f>_xlfn.XLOOKUP(Data_TongTram2[[#This Row],[ID NCC]],VMS1_[ID 18],VMS1_[Tỉnh/ Thành Phố Trung Ương])</f>
        <v>Đà Nẵng</v>
      </c>
      <c r="F65" t="str">
        <f>_xlfn.XLOOKUP(Data_TongTram2[[#This Row],[Tỉnh cũ]],Table9[Tỉnh cũ],Table9[Tỉnh mới])</f>
        <v>Đà Nẵng</v>
      </c>
      <c r="G65" t="str">
        <f>_xlfn.XLOOKUP(Data_TongTram2[[#This Row],[Tỉnh cũ]],Table9[Tỉnh cũ],Table9[Khu vực])</f>
        <v>Nam Miền Trung</v>
      </c>
      <c r="H65" t="str">
        <f>_xlfn.XLOOKUP(Data_TongTram2[[#This Row],[Tỉnh cũ]],Table9[Tỉnh cũ],Table9[Miền])</f>
        <v>Miền Trung</v>
      </c>
      <c r="I65" t="str">
        <f>_xlfn.XLOOKUP(Data_TongTram2[[#This Row],[Tỉnh cũ]],Table9[Tỉnh cũ],Table9[Thị Trường])</f>
        <v>Dương Quốc Trung</v>
      </c>
      <c r="J65" t="str">
        <f>_xlfn.XLOOKUP(Data_TongTram2[[#This Row],[Tỉnh cũ]],Table9[Tỉnh cũ],Table9[Giám Sát])</f>
        <v>Dương Quốc Trung</v>
      </c>
      <c r="K65" t="str">
        <f>_xlfn.XLOOKUP(Data_TongTram2[[#This Row],[Tỉnh cũ]],Table9[Tỉnh cũ],Table9[Admin KV])</f>
        <v>Đào Dương Anh Thư</v>
      </c>
      <c r="L65" t="str">
        <f>_xlfn.XLOOKUP(Data_TongTram2[[#This Row],[Tỉnh cũ]],Table9[Tỉnh cũ],Table9[Admin Miền])</f>
        <v>Nguyễn Hoàng Thúy KN</v>
      </c>
    </row>
    <row r="66" spans="1:12" x14ac:dyDescent="0.35">
      <c r="A66" t="s">
        <v>1242</v>
      </c>
      <c r="B66" t="s">
        <v>606</v>
      </c>
      <c r="C66" t="str">
        <f>_xlfn.XLOOKUP(Data_TongTram2[[#This Row],[ID NCC]],VMS1_[ID 18],VMS1_[Tên Accounts])</f>
        <v>Ncc Minh Ánh An Nhơn</v>
      </c>
      <c r="D66" t="str">
        <f>Data_TongTram2[[#This Row],[ID NCC]]&amp;Data_TongTram2[[#This Row],[DTR/Trạm]]</f>
        <v>001J3000002HLj1IAGĐại Lộc</v>
      </c>
      <c r="E66" t="str">
        <f>_xlfn.XLOOKUP(Data_TongTram2[[#This Row],[ID NCC]],VMS1_[ID 18],VMS1_[Tỉnh/ Thành Phố Trung Ương])</f>
        <v>Bình Định</v>
      </c>
      <c r="F66" t="str">
        <f>_xlfn.XLOOKUP(Data_TongTram2[[#This Row],[Tỉnh cũ]],Table9[Tỉnh cũ],Table9[Tỉnh mới])</f>
        <v>Gia Lai</v>
      </c>
      <c r="G66" t="str">
        <f>_xlfn.XLOOKUP(Data_TongTram2[[#This Row],[Tỉnh cũ]],Table9[Tỉnh cũ],Table9[Khu vực])</f>
        <v>Nam Miền Trung</v>
      </c>
      <c r="H66" t="str">
        <f>_xlfn.XLOOKUP(Data_TongTram2[[#This Row],[Tỉnh cũ]],Table9[Tỉnh cũ],Table9[Miền])</f>
        <v>Miền Trung</v>
      </c>
      <c r="I66" t="str">
        <f>_xlfn.XLOOKUP(Data_TongTram2[[#This Row],[Tỉnh cũ]],Table9[Tỉnh cũ],Table9[Thị Trường])</f>
        <v>Dương Quốc Trung</v>
      </c>
      <c r="J66" t="str">
        <f>_xlfn.XLOOKUP(Data_TongTram2[[#This Row],[Tỉnh cũ]],Table9[Tỉnh cũ],Table9[Giám Sát])</f>
        <v>Dương Quốc Trung</v>
      </c>
      <c r="K66" t="str">
        <f>_xlfn.XLOOKUP(Data_TongTram2[[#This Row],[Tỉnh cũ]],Table9[Tỉnh cũ],Table9[Admin KV])</f>
        <v>Đào Dương Anh Thư</v>
      </c>
      <c r="L66" t="str">
        <f>_xlfn.XLOOKUP(Data_TongTram2[[#This Row],[Tỉnh cũ]],Table9[Tỉnh cũ],Table9[Admin Miền])</f>
        <v>Nguyễn Hoàng Thúy KN</v>
      </c>
    </row>
    <row r="67" spans="1:12" x14ac:dyDescent="0.35">
      <c r="A67" t="s">
        <v>1812</v>
      </c>
      <c r="B67" t="s">
        <v>606</v>
      </c>
      <c r="C67" t="str">
        <f>_xlfn.XLOOKUP(Data_TongTram2[[#This Row],[ID NCC]],VMS1_[ID 18],VMS1_[Tên Accounts])</f>
        <v>Lái Chị Gấm Chiến</v>
      </c>
      <c r="D67" t="str">
        <f>Data_TongTram2[[#This Row],[ID NCC]]&amp;Data_TongTram2[[#This Row],[DTR/Trạm]]</f>
        <v>001J3000002HLngIAGĐại Lộc</v>
      </c>
      <c r="E67" t="str">
        <f>_xlfn.XLOOKUP(Data_TongTram2[[#This Row],[ID NCC]],VMS1_[ID 18],VMS1_[Tỉnh/ Thành Phố Trung Ương])</f>
        <v>Quảng Nam</v>
      </c>
      <c r="F67" t="str">
        <f>_xlfn.XLOOKUP(Data_TongTram2[[#This Row],[Tỉnh cũ]],Table9[Tỉnh cũ],Table9[Tỉnh mới])</f>
        <v>Đà Nẵng</v>
      </c>
      <c r="G67" t="str">
        <f>_xlfn.XLOOKUP(Data_TongTram2[[#This Row],[Tỉnh cũ]],Table9[Tỉnh cũ],Table9[Khu vực])</f>
        <v>Nam Miền Trung</v>
      </c>
      <c r="H67" t="str">
        <f>_xlfn.XLOOKUP(Data_TongTram2[[#This Row],[Tỉnh cũ]],Table9[Tỉnh cũ],Table9[Miền])</f>
        <v>Miền Trung</v>
      </c>
      <c r="I67" t="str">
        <f>_xlfn.XLOOKUP(Data_TongTram2[[#This Row],[Tỉnh cũ]],Table9[Tỉnh cũ],Table9[Thị Trường])</f>
        <v>Dương Quốc Trung</v>
      </c>
      <c r="J67" t="str">
        <f>_xlfn.XLOOKUP(Data_TongTram2[[#This Row],[Tỉnh cũ]],Table9[Tỉnh cũ],Table9[Giám Sát])</f>
        <v>Dương Quốc Trung</v>
      </c>
      <c r="K67" t="str">
        <f>_xlfn.XLOOKUP(Data_TongTram2[[#This Row],[Tỉnh cũ]],Table9[Tỉnh cũ],Table9[Admin KV])</f>
        <v>Đào Dương Anh Thư</v>
      </c>
      <c r="L67" t="str">
        <f>_xlfn.XLOOKUP(Data_TongTram2[[#This Row],[Tỉnh cũ]],Table9[Tỉnh cũ],Table9[Admin Miền])</f>
        <v>Nguyễn Hoàng Thúy KN</v>
      </c>
    </row>
    <row r="68" spans="1:12" x14ac:dyDescent="0.35">
      <c r="A68" t="s">
        <v>744</v>
      </c>
      <c r="B68" t="s">
        <v>606</v>
      </c>
      <c r="C68" t="str">
        <f>_xlfn.XLOOKUP(Data_TongTram2[[#This Row],[ID NCC]],VMS1_[ID 18],VMS1_[Tên Accounts])</f>
        <v>Nguyễn Văn Thơ</v>
      </c>
      <c r="D68" t="str">
        <f>Data_TongTram2[[#This Row],[ID NCC]]&amp;Data_TongTram2[[#This Row],[DTR/Trạm]]</f>
        <v>001J300000HadDTIAZĐại Lộc</v>
      </c>
      <c r="E68" t="str">
        <f>_xlfn.XLOOKUP(Data_TongTram2[[#This Row],[ID NCC]],VMS1_[ID 18],VMS1_[Tỉnh/ Thành Phố Trung Ương])</f>
        <v>Đắk Nông</v>
      </c>
      <c r="F68" t="str">
        <f>_xlfn.XLOOKUP(Data_TongTram2[[#This Row],[Tỉnh cũ]],Table9[Tỉnh cũ],Table9[Tỉnh mới])</f>
        <v>Lâm Đồng</v>
      </c>
      <c r="G68" t="str">
        <f>_xlfn.XLOOKUP(Data_TongTram2[[#This Row],[Tỉnh cũ]],Table9[Tỉnh cũ],Table9[Khu vực])</f>
        <v>Tây Nguyên</v>
      </c>
      <c r="H68" t="str">
        <f>_xlfn.XLOOKUP(Data_TongTram2[[#This Row],[Tỉnh cũ]],Table9[Tỉnh cũ],Table9[Miền])</f>
        <v>Tây Nguyên</v>
      </c>
      <c r="I68" t="str">
        <f>_xlfn.XLOOKUP(Data_TongTram2[[#This Row],[Tỉnh cũ]],Table9[Tỉnh cũ],Table9[Thị Trường])</f>
        <v>Trần Xuân Kiên</v>
      </c>
      <c r="J68" t="str">
        <f>_xlfn.XLOOKUP(Data_TongTram2[[#This Row],[Tỉnh cũ]],Table9[Tỉnh cũ],Table9[Giám Sát])</f>
        <v>Trần Xuân Kiên</v>
      </c>
      <c r="K68" t="str">
        <f>_xlfn.XLOOKUP(Data_TongTram2[[#This Row],[Tỉnh cũ]],Table9[Tỉnh cũ],Table9[Admin KV])</f>
        <v>Đào Dương Anh Thư</v>
      </c>
      <c r="L68" t="str">
        <f>_xlfn.XLOOKUP(Data_TongTram2[[#This Row],[Tỉnh cũ]],Table9[Tỉnh cũ],Table9[Admin Miền])</f>
        <v>Nguyễn Hoàng Thúy KN</v>
      </c>
    </row>
    <row r="69" spans="1:12" x14ac:dyDescent="0.35">
      <c r="A69" t="s">
        <v>338</v>
      </c>
      <c r="B69" t="s">
        <v>606</v>
      </c>
      <c r="C69" t="str">
        <f>_xlfn.XLOOKUP(Data_TongTram2[[#This Row],[ID NCC]],VMS1_[ID 18],VMS1_[Tên Accounts])</f>
        <v>Tám Thủy (Xuân Lộc) PET xá</v>
      </c>
      <c r="D69" t="str">
        <f>Data_TongTram2[[#This Row],[ID NCC]]&amp;Data_TongTram2[[#This Row],[DTR/Trạm]]</f>
        <v>001J3000002HLYOIA4Đại Lộc</v>
      </c>
      <c r="E69" t="str">
        <f>_xlfn.XLOOKUP(Data_TongTram2[[#This Row],[ID NCC]],VMS1_[ID 18],VMS1_[Tỉnh/ Thành Phố Trung Ương])</f>
        <v>Đồng Nai</v>
      </c>
      <c r="F69" t="str">
        <f>_xlfn.XLOOKUP(Data_TongTram2[[#This Row],[Tỉnh cũ]],Table9[Tỉnh cũ],Table9[Tỉnh mới])</f>
        <v>Đồng Nai</v>
      </c>
      <c r="G69" t="str">
        <f>_xlfn.XLOOKUP(Data_TongTram2[[#This Row],[Tỉnh cũ]],Table9[Tỉnh cũ],Table9[Khu vực])</f>
        <v>TP. Hồ Chí Minh</v>
      </c>
      <c r="H69" t="str">
        <f>_xlfn.XLOOKUP(Data_TongTram2[[#This Row],[Tỉnh cũ]],Table9[Tỉnh cũ],Table9[Miền])</f>
        <v>TP.Hồ Chí Minh</v>
      </c>
      <c r="I69" t="str">
        <f>_xlfn.XLOOKUP(Data_TongTram2[[#This Row],[Tỉnh cũ]],Table9[Tỉnh cũ],Table9[Thị Trường])</f>
        <v>Phan Hiếu Lộc</v>
      </c>
      <c r="J69" t="str">
        <f>_xlfn.XLOOKUP(Data_TongTram2[[#This Row],[Tỉnh cũ]],Table9[Tỉnh cũ],Table9[Giám Sát])</f>
        <v>Đặng Nguyễn Hoàng Lộc</v>
      </c>
      <c r="K69" t="str">
        <f>_xlfn.XLOOKUP(Data_TongTram2[[#This Row],[Tỉnh cũ]],Table9[Tỉnh cũ],Table9[Admin KV])</f>
        <v>Đào Dương Anh Thư</v>
      </c>
      <c r="L69" t="str">
        <f>_xlfn.XLOOKUP(Data_TongTram2[[#This Row],[Tỉnh cũ]],Table9[Tỉnh cũ],Table9[Admin Miền])</f>
        <v>Nguyễn Hoàng Thúy</v>
      </c>
    </row>
    <row r="70" spans="1:12" x14ac:dyDescent="0.35">
      <c r="A70" t="s">
        <v>1623</v>
      </c>
      <c r="B70" t="s">
        <v>606</v>
      </c>
      <c r="C70" t="str">
        <f>_xlfn.XLOOKUP(Data_TongTram2[[#This Row],[ID NCC]],VMS1_[ID 18],VMS1_[Tên Accounts])</f>
        <v>Văn Hội (Bảo Quang) PET xá</v>
      </c>
      <c r="D70" t="str">
        <f>Data_TongTram2[[#This Row],[ID NCC]]&amp;Data_TongTram2[[#This Row],[DTR/Trạm]]</f>
        <v>001dc00001Ws3POAAZĐại Lộc</v>
      </c>
      <c r="E70" t="str">
        <f>_xlfn.XLOOKUP(Data_TongTram2[[#This Row],[ID NCC]],VMS1_[ID 18],VMS1_[Tỉnh/ Thành Phố Trung Ương])</f>
        <v>Đồng Nai</v>
      </c>
      <c r="F70" t="str">
        <f>_xlfn.XLOOKUP(Data_TongTram2[[#This Row],[Tỉnh cũ]],Table9[Tỉnh cũ],Table9[Tỉnh mới])</f>
        <v>Đồng Nai</v>
      </c>
      <c r="G70" t="str">
        <f>_xlfn.XLOOKUP(Data_TongTram2[[#This Row],[Tỉnh cũ]],Table9[Tỉnh cũ],Table9[Khu vực])</f>
        <v>TP. Hồ Chí Minh</v>
      </c>
      <c r="H70" t="str">
        <f>_xlfn.XLOOKUP(Data_TongTram2[[#This Row],[Tỉnh cũ]],Table9[Tỉnh cũ],Table9[Miền])</f>
        <v>TP.Hồ Chí Minh</v>
      </c>
      <c r="I70" t="str">
        <f>_xlfn.XLOOKUP(Data_TongTram2[[#This Row],[Tỉnh cũ]],Table9[Tỉnh cũ],Table9[Thị Trường])</f>
        <v>Phan Hiếu Lộc</v>
      </c>
      <c r="J70" t="str">
        <f>_xlfn.XLOOKUP(Data_TongTram2[[#This Row],[Tỉnh cũ]],Table9[Tỉnh cũ],Table9[Giám Sát])</f>
        <v>Đặng Nguyễn Hoàng Lộc</v>
      </c>
      <c r="K70" t="str">
        <f>_xlfn.XLOOKUP(Data_TongTram2[[#This Row],[Tỉnh cũ]],Table9[Tỉnh cũ],Table9[Admin KV])</f>
        <v>Đào Dương Anh Thư</v>
      </c>
      <c r="L70" t="str">
        <f>_xlfn.XLOOKUP(Data_TongTram2[[#This Row],[Tỉnh cũ]],Table9[Tỉnh cũ],Table9[Admin Miền])</f>
        <v>Nguyễn Hoàng Thúy</v>
      </c>
    </row>
    <row r="71" spans="1:12" x14ac:dyDescent="0.35">
      <c r="A71" t="s">
        <v>2213</v>
      </c>
      <c r="B71" t="s">
        <v>606</v>
      </c>
      <c r="C71" t="str">
        <f>_xlfn.XLOOKUP(Data_TongTram2[[#This Row],[ID NCC]],VMS1_[ID 18],VMS1_[Tên Accounts])</f>
        <v>Kim Việt</v>
      </c>
      <c r="D71" t="str">
        <f>Data_TongTram2[[#This Row],[ID NCC]]&amp;Data_TongTram2[[#This Row],[DTR/Trạm]]</f>
        <v>001J3000002HLawIAGĐại Lộc</v>
      </c>
      <c r="E71" t="str">
        <f>_xlfn.XLOOKUP(Data_TongTram2[[#This Row],[ID NCC]],VMS1_[ID 18],VMS1_[Tỉnh/ Thành Phố Trung Ương])</f>
        <v>Phú Yên</v>
      </c>
      <c r="F71" t="str">
        <f>_xlfn.XLOOKUP(Data_TongTram2[[#This Row],[Tỉnh cũ]],Table9[Tỉnh cũ],Table9[Tỉnh mới])</f>
        <v>Đắk Lắk</v>
      </c>
      <c r="G71" t="str">
        <f>_xlfn.XLOOKUP(Data_TongTram2[[#This Row],[Tỉnh cũ]],Table9[Tỉnh cũ],Table9[Khu vực])</f>
        <v>Tây Nguyên</v>
      </c>
      <c r="H71" t="str">
        <f>_xlfn.XLOOKUP(Data_TongTram2[[#This Row],[Tỉnh cũ]],Table9[Tỉnh cũ],Table9[Miền])</f>
        <v>Tây Nguyên</v>
      </c>
      <c r="I71" t="str">
        <f>_xlfn.XLOOKUP(Data_TongTram2[[#This Row],[Tỉnh cũ]],Table9[Tỉnh cũ],Table9[Thị Trường])</f>
        <v>Nguyễn Thị Hạnh Dung</v>
      </c>
      <c r="J71" t="str">
        <f>_xlfn.XLOOKUP(Data_TongTram2[[#This Row],[Tỉnh cũ]],Table9[Tỉnh cũ],Table9[Giám Sát])</f>
        <v>Trần Xuân Kiên</v>
      </c>
      <c r="K71" t="str">
        <f>_xlfn.XLOOKUP(Data_TongTram2[[#This Row],[Tỉnh cũ]],Table9[Tỉnh cũ],Table9[Admin KV])</f>
        <v>Đào Dương Anh Thư</v>
      </c>
      <c r="L71" t="str">
        <f>_xlfn.XLOOKUP(Data_TongTram2[[#This Row],[Tỉnh cũ]],Table9[Tỉnh cũ],Table9[Admin Miền])</f>
        <v>Nguyễn Hoàng Thúy KN</v>
      </c>
    </row>
    <row r="72" spans="1:12" x14ac:dyDescent="0.35">
      <c r="A72" t="s">
        <v>721</v>
      </c>
      <c r="B72" t="s">
        <v>606</v>
      </c>
      <c r="C72" t="str">
        <f>_xlfn.XLOOKUP(Data_TongTram2[[#This Row],[ID NCC]],VMS1_[ID 18],VMS1_[Tên Accounts])</f>
        <v>Cty CP Môi Trường (Bình Định)</v>
      </c>
      <c r="D72" t="str">
        <f>Data_TongTram2[[#This Row],[ID NCC]]&amp;Data_TongTram2[[#This Row],[DTR/Trạm]]</f>
        <v>001J3000009BoPTIA0Đại Lộc</v>
      </c>
      <c r="E72" t="str">
        <f>_xlfn.XLOOKUP(Data_TongTram2[[#This Row],[ID NCC]],VMS1_[ID 18],VMS1_[Tỉnh/ Thành Phố Trung Ương])</f>
        <v>Bình Định</v>
      </c>
      <c r="F72" t="str">
        <f>_xlfn.XLOOKUP(Data_TongTram2[[#This Row],[Tỉnh cũ]],Table9[Tỉnh cũ],Table9[Tỉnh mới])</f>
        <v>Gia Lai</v>
      </c>
      <c r="G72" t="str">
        <f>_xlfn.XLOOKUP(Data_TongTram2[[#This Row],[Tỉnh cũ]],Table9[Tỉnh cũ],Table9[Khu vực])</f>
        <v>Nam Miền Trung</v>
      </c>
      <c r="H72" t="str">
        <f>_xlfn.XLOOKUP(Data_TongTram2[[#This Row],[Tỉnh cũ]],Table9[Tỉnh cũ],Table9[Miền])</f>
        <v>Miền Trung</v>
      </c>
      <c r="I72" t="str">
        <f>_xlfn.XLOOKUP(Data_TongTram2[[#This Row],[Tỉnh cũ]],Table9[Tỉnh cũ],Table9[Thị Trường])</f>
        <v>Dương Quốc Trung</v>
      </c>
      <c r="J72" t="str">
        <f>_xlfn.XLOOKUP(Data_TongTram2[[#This Row],[Tỉnh cũ]],Table9[Tỉnh cũ],Table9[Giám Sát])</f>
        <v>Dương Quốc Trung</v>
      </c>
      <c r="K72" t="str">
        <f>_xlfn.XLOOKUP(Data_TongTram2[[#This Row],[Tỉnh cũ]],Table9[Tỉnh cũ],Table9[Admin KV])</f>
        <v>Đào Dương Anh Thư</v>
      </c>
      <c r="L72" t="str">
        <f>_xlfn.XLOOKUP(Data_TongTram2[[#This Row],[Tỉnh cũ]],Table9[Tỉnh cũ],Table9[Admin Miền])</f>
        <v>Nguyễn Hoàng Thúy KN</v>
      </c>
    </row>
    <row r="73" spans="1:12" x14ac:dyDescent="0.35">
      <c r="A73" t="s">
        <v>628</v>
      </c>
      <c r="B73" t="s">
        <v>606</v>
      </c>
      <c r="C73" t="str">
        <f>_xlfn.XLOOKUP(Data_TongTram2[[#This Row],[ID NCC]],VMS1_[ID 18],VMS1_[Tên Accounts])</f>
        <v>Anh Sơn (Xuân Lộc) PET xá</v>
      </c>
      <c r="D73" t="str">
        <f>Data_TongTram2[[#This Row],[ID NCC]]&amp;Data_TongTram2[[#This Row],[DTR/Trạm]]</f>
        <v>001dc00001O1CiLAAVĐại Lộc</v>
      </c>
      <c r="E73" t="str">
        <f>_xlfn.XLOOKUP(Data_TongTram2[[#This Row],[ID NCC]],VMS1_[ID 18],VMS1_[Tỉnh/ Thành Phố Trung Ương])</f>
        <v>Đồng Nai</v>
      </c>
      <c r="F73" t="str">
        <f>_xlfn.XLOOKUP(Data_TongTram2[[#This Row],[Tỉnh cũ]],Table9[Tỉnh cũ],Table9[Tỉnh mới])</f>
        <v>Đồng Nai</v>
      </c>
      <c r="G73" t="str">
        <f>_xlfn.XLOOKUP(Data_TongTram2[[#This Row],[Tỉnh cũ]],Table9[Tỉnh cũ],Table9[Khu vực])</f>
        <v>TP. Hồ Chí Minh</v>
      </c>
      <c r="H73" t="str">
        <f>_xlfn.XLOOKUP(Data_TongTram2[[#This Row],[Tỉnh cũ]],Table9[Tỉnh cũ],Table9[Miền])</f>
        <v>TP.Hồ Chí Minh</v>
      </c>
      <c r="I73" t="str">
        <f>_xlfn.XLOOKUP(Data_TongTram2[[#This Row],[Tỉnh cũ]],Table9[Tỉnh cũ],Table9[Thị Trường])</f>
        <v>Phan Hiếu Lộc</v>
      </c>
      <c r="J73" t="str">
        <f>_xlfn.XLOOKUP(Data_TongTram2[[#This Row],[Tỉnh cũ]],Table9[Tỉnh cũ],Table9[Giám Sát])</f>
        <v>Đặng Nguyễn Hoàng Lộc</v>
      </c>
      <c r="K73" t="str">
        <f>_xlfn.XLOOKUP(Data_TongTram2[[#This Row],[Tỉnh cũ]],Table9[Tỉnh cũ],Table9[Admin KV])</f>
        <v>Đào Dương Anh Thư</v>
      </c>
      <c r="L73" t="str">
        <f>_xlfn.XLOOKUP(Data_TongTram2[[#This Row],[Tỉnh cũ]],Table9[Tỉnh cũ],Table9[Admin Miền])</f>
        <v>Nguyễn Hoàng Thúy</v>
      </c>
    </row>
    <row r="74" spans="1:12" x14ac:dyDescent="0.35">
      <c r="A74" t="s">
        <v>326</v>
      </c>
      <c r="B74" t="s">
        <v>606</v>
      </c>
      <c r="C74" t="str">
        <f>_xlfn.XLOOKUP(Data_TongTram2[[#This Row],[ID NCC]],VMS1_[ID 18],VMS1_[Tên Accounts])</f>
        <v>Chị Thương (Bình Lộc) PET xá</v>
      </c>
      <c r="D74" t="str">
        <f>Data_TongTram2[[#This Row],[ID NCC]]&amp;Data_TongTram2[[#This Row],[DTR/Trạm]]</f>
        <v>001J3000002HLkDIAWĐại Lộc</v>
      </c>
      <c r="E74" t="str">
        <f>_xlfn.XLOOKUP(Data_TongTram2[[#This Row],[ID NCC]],VMS1_[ID 18],VMS1_[Tỉnh/ Thành Phố Trung Ương])</f>
        <v>Đồng Nai</v>
      </c>
      <c r="F74" t="str">
        <f>_xlfn.XLOOKUP(Data_TongTram2[[#This Row],[Tỉnh cũ]],Table9[Tỉnh cũ],Table9[Tỉnh mới])</f>
        <v>Đồng Nai</v>
      </c>
      <c r="G74" t="str">
        <f>_xlfn.XLOOKUP(Data_TongTram2[[#This Row],[Tỉnh cũ]],Table9[Tỉnh cũ],Table9[Khu vực])</f>
        <v>TP. Hồ Chí Minh</v>
      </c>
      <c r="H74" t="str">
        <f>_xlfn.XLOOKUP(Data_TongTram2[[#This Row],[Tỉnh cũ]],Table9[Tỉnh cũ],Table9[Miền])</f>
        <v>TP.Hồ Chí Minh</v>
      </c>
      <c r="I74" t="str">
        <f>_xlfn.XLOOKUP(Data_TongTram2[[#This Row],[Tỉnh cũ]],Table9[Tỉnh cũ],Table9[Thị Trường])</f>
        <v>Phan Hiếu Lộc</v>
      </c>
      <c r="J74" t="str">
        <f>_xlfn.XLOOKUP(Data_TongTram2[[#This Row],[Tỉnh cũ]],Table9[Tỉnh cũ],Table9[Giám Sát])</f>
        <v>Đặng Nguyễn Hoàng Lộc</v>
      </c>
      <c r="K74" t="str">
        <f>_xlfn.XLOOKUP(Data_TongTram2[[#This Row],[Tỉnh cũ]],Table9[Tỉnh cũ],Table9[Admin KV])</f>
        <v>Đào Dương Anh Thư</v>
      </c>
      <c r="L74" t="str">
        <f>_xlfn.XLOOKUP(Data_TongTram2[[#This Row],[Tỉnh cũ]],Table9[Tỉnh cũ],Table9[Admin Miền])</f>
        <v>Nguyễn Hoàng Thúy</v>
      </c>
    </row>
    <row r="75" spans="1:12" x14ac:dyDescent="0.35">
      <c r="A75" t="s">
        <v>1254</v>
      </c>
      <c r="B75" t="s">
        <v>606</v>
      </c>
      <c r="C75" t="str">
        <f>_xlfn.XLOOKUP(Data_TongTram2[[#This Row],[ID NCC]],VMS1_[ID 18],VMS1_[Tên Accounts])</f>
        <v>Ncc Anh Mỹ</v>
      </c>
      <c r="D75" t="str">
        <f>Data_TongTram2[[#This Row],[ID NCC]]&amp;Data_TongTram2[[#This Row],[DTR/Trạm]]</f>
        <v>001J3000002IjztIACĐại Lộc</v>
      </c>
      <c r="E75" t="str">
        <f>_xlfn.XLOOKUP(Data_TongTram2[[#This Row],[ID NCC]],VMS1_[ID 18],VMS1_[Tỉnh/ Thành Phố Trung Ương])</f>
        <v>Bình Định</v>
      </c>
      <c r="F75" t="str">
        <f>_xlfn.XLOOKUP(Data_TongTram2[[#This Row],[Tỉnh cũ]],Table9[Tỉnh cũ],Table9[Tỉnh mới])</f>
        <v>Gia Lai</v>
      </c>
      <c r="G75" t="str">
        <f>_xlfn.XLOOKUP(Data_TongTram2[[#This Row],[Tỉnh cũ]],Table9[Tỉnh cũ],Table9[Khu vực])</f>
        <v>Nam Miền Trung</v>
      </c>
      <c r="H75" t="str">
        <f>_xlfn.XLOOKUP(Data_TongTram2[[#This Row],[Tỉnh cũ]],Table9[Tỉnh cũ],Table9[Miền])</f>
        <v>Miền Trung</v>
      </c>
      <c r="I75" t="str">
        <f>_xlfn.XLOOKUP(Data_TongTram2[[#This Row],[Tỉnh cũ]],Table9[Tỉnh cũ],Table9[Thị Trường])</f>
        <v>Dương Quốc Trung</v>
      </c>
      <c r="J75" t="str">
        <f>_xlfn.XLOOKUP(Data_TongTram2[[#This Row],[Tỉnh cũ]],Table9[Tỉnh cũ],Table9[Giám Sát])</f>
        <v>Dương Quốc Trung</v>
      </c>
      <c r="K75" t="str">
        <f>_xlfn.XLOOKUP(Data_TongTram2[[#This Row],[Tỉnh cũ]],Table9[Tỉnh cũ],Table9[Admin KV])</f>
        <v>Đào Dương Anh Thư</v>
      </c>
      <c r="L75" t="str">
        <f>_xlfn.XLOOKUP(Data_TongTram2[[#This Row],[Tỉnh cũ]],Table9[Tỉnh cũ],Table9[Admin Miền])</f>
        <v>Nguyễn Hoàng Thúy KN</v>
      </c>
    </row>
    <row r="76" spans="1:12" x14ac:dyDescent="0.35">
      <c r="A76" t="s">
        <v>1192</v>
      </c>
      <c r="B76" t="s">
        <v>606</v>
      </c>
      <c r="C76" t="str">
        <f>_xlfn.XLOOKUP(Data_TongTram2[[#This Row],[ID NCC]],VMS1_[ID 18],VMS1_[Tên Accounts])</f>
        <v>Chị Thanh Lagi</v>
      </c>
      <c r="D76" t="str">
        <f>Data_TongTram2[[#This Row],[ID NCC]]&amp;Data_TongTram2[[#This Row],[DTR/Trạm]]</f>
        <v>001J3000002HLl2IAGĐại Lộc</v>
      </c>
      <c r="E76" t="str">
        <f>_xlfn.XLOOKUP(Data_TongTram2[[#This Row],[ID NCC]],VMS1_[ID 18],VMS1_[Tỉnh/ Thành Phố Trung Ương])</f>
        <v>Bình Thuận</v>
      </c>
      <c r="F76" t="str">
        <f>_xlfn.XLOOKUP(Data_TongTram2[[#This Row],[Tỉnh cũ]],Table9[Tỉnh cũ],Table9[Tỉnh mới])</f>
        <v>Lâm Đồng</v>
      </c>
      <c r="G76" t="str">
        <f>_xlfn.XLOOKUP(Data_TongTram2[[#This Row],[Tỉnh cũ]],Table9[Tỉnh cũ],Table9[Khu vực])</f>
        <v>Tây Nguyên</v>
      </c>
      <c r="H76" t="str">
        <f>_xlfn.XLOOKUP(Data_TongTram2[[#This Row],[Tỉnh cũ]],Table9[Tỉnh cũ],Table9[Miền])</f>
        <v>Tây Nguyên</v>
      </c>
      <c r="I76" t="str">
        <f>_xlfn.XLOOKUP(Data_TongTram2[[#This Row],[Tỉnh cũ]],Table9[Tỉnh cũ],Table9[Thị Trường])</f>
        <v>Trần Xuân Kiên</v>
      </c>
      <c r="J76" t="str">
        <f>_xlfn.XLOOKUP(Data_TongTram2[[#This Row],[Tỉnh cũ]],Table9[Tỉnh cũ],Table9[Giám Sát])</f>
        <v>Trần Xuân Kiên</v>
      </c>
      <c r="K76" t="str">
        <f>_xlfn.XLOOKUP(Data_TongTram2[[#This Row],[Tỉnh cũ]],Table9[Tỉnh cũ],Table9[Admin KV])</f>
        <v>Đào Dương Anh Thư</v>
      </c>
      <c r="L76" t="str">
        <f>_xlfn.XLOOKUP(Data_TongTram2[[#This Row],[Tỉnh cũ]],Table9[Tỉnh cũ],Table9[Admin Miền])</f>
        <v>Nguyễn Hoàng Thúy KN</v>
      </c>
    </row>
    <row r="77" spans="1:12" x14ac:dyDescent="0.35">
      <c r="A77" t="s">
        <v>319</v>
      </c>
      <c r="B77" t="s">
        <v>606</v>
      </c>
      <c r="C77" t="str">
        <f>_xlfn.XLOOKUP(Data_TongTram2[[#This Row],[ID NCC]],VMS1_[ID 18],VMS1_[Tên Accounts])</f>
        <v>Anh Chương (Trảng Bom) PET xá</v>
      </c>
      <c r="D77" t="str">
        <f>Data_TongTram2[[#This Row],[ID NCC]]&amp;Data_TongTram2[[#This Row],[DTR/Trạm]]</f>
        <v>001J3000002HLahIAGĐại Lộc</v>
      </c>
      <c r="E77" t="str">
        <f>_xlfn.XLOOKUP(Data_TongTram2[[#This Row],[ID NCC]],VMS1_[ID 18],VMS1_[Tỉnh/ Thành Phố Trung Ương])</f>
        <v>Đồng Nai</v>
      </c>
      <c r="F77" t="str">
        <f>_xlfn.XLOOKUP(Data_TongTram2[[#This Row],[Tỉnh cũ]],Table9[Tỉnh cũ],Table9[Tỉnh mới])</f>
        <v>Đồng Nai</v>
      </c>
      <c r="G77" t="str">
        <f>_xlfn.XLOOKUP(Data_TongTram2[[#This Row],[Tỉnh cũ]],Table9[Tỉnh cũ],Table9[Khu vực])</f>
        <v>TP. Hồ Chí Minh</v>
      </c>
      <c r="H77" t="str">
        <f>_xlfn.XLOOKUP(Data_TongTram2[[#This Row],[Tỉnh cũ]],Table9[Tỉnh cũ],Table9[Miền])</f>
        <v>TP.Hồ Chí Minh</v>
      </c>
      <c r="I77" t="str">
        <f>_xlfn.XLOOKUP(Data_TongTram2[[#This Row],[Tỉnh cũ]],Table9[Tỉnh cũ],Table9[Thị Trường])</f>
        <v>Phan Hiếu Lộc</v>
      </c>
      <c r="J77" t="str">
        <f>_xlfn.XLOOKUP(Data_TongTram2[[#This Row],[Tỉnh cũ]],Table9[Tỉnh cũ],Table9[Giám Sát])</f>
        <v>Đặng Nguyễn Hoàng Lộc</v>
      </c>
      <c r="K77" t="str">
        <f>_xlfn.XLOOKUP(Data_TongTram2[[#This Row],[Tỉnh cũ]],Table9[Tỉnh cũ],Table9[Admin KV])</f>
        <v>Đào Dương Anh Thư</v>
      </c>
      <c r="L77" t="str">
        <f>_xlfn.XLOOKUP(Data_TongTram2[[#This Row],[Tỉnh cũ]],Table9[Tỉnh cũ],Table9[Admin Miền])</f>
        <v>Nguyễn Hoàng Thúy</v>
      </c>
    </row>
    <row r="78" spans="1:12" x14ac:dyDescent="0.35">
      <c r="A78" t="s">
        <v>2239</v>
      </c>
      <c r="B78" t="s">
        <v>606</v>
      </c>
      <c r="C78" t="str">
        <f>_xlfn.XLOOKUP(Data_TongTram2[[#This Row],[ID NCC]],VMS1_[ID 18],VMS1_[Tên Accounts])</f>
        <v>Anh Tùng - Xuân Bắc PET xá</v>
      </c>
      <c r="D78" t="str">
        <f>Data_TongTram2[[#This Row],[ID NCC]]&amp;Data_TongTram2[[#This Row],[DTR/Trạm]]</f>
        <v>001dc00002hh2BFAAYĐại Lộc</v>
      </c>
      <c r="E78" t="str">
        <f>_xlfn.XLOOKUP(Data_TongTram2[[#This Row],[ID NCC]],VMS1_[ID 18],VMS1_[Tỉnh/ Thành Phố Trung Ương])</f>
        <v>Đồng Nai</v>
      </c>
      <c r="F78" t="str">
        <f>_xlfn.XLOOKUP(Data_TongTram2[[#This Row],[Tỉnh cũ]],Table9[Tỉnh cũ],Table9[Tỉnh mới])</f>
        <v>Đồng Nai</v>
      </c>
      <c r="G78" t="str">
        <f>_xlfn.XLOOKUP(Data_TongTram2[[#This Row],[Tỉnh cũ]],Table9[Tỉnh cũ],Table9[Khu vực])</f>
        <v>TP. Hồ Chí Minh</v>
      </c>
      <c r="H78" t="str">
        <f>_xlfn.XLOOKUP(Data_TongTram2[[#This Row],[Tỉnh cũ]],Table9[Tỉnh cũ],Table9[Miền])</f>
        <v>TP.Hồ Chí Minh</v>
      </c>
      <c r="I78" t="str">
        <f>_xlfn.XLOOKUP(Data_TongTram2[[#This Row],[Tỉnh cũ]],Table9[Tỉnh cũ],Table9[Thị Trường])</f>
        <v>Phan Hiếu Lộc</v>
      </c>
      <c r="J78" t="str">
        <f>_xlfn.XLOOKUP(Data_TongTram2[[#This Row],[Tỉnh cũ]],Table9[Tỉnh cũ],Table9[Giám Sát])</f>
        <v>Đặng Nguyễn Hoàng Lộc</v>
      </c>
      <c r="K78" t="str">
        <f>_xlfn.XLOOKUP(Data_TongTram2[[#This Row],[Tỉnh cũ]],Table9[Tỉnh cũ],Table9[Admin KV])</f>
        <v>Đào Dương Anh Thư</v>
      </c>
      <c r="L78" t="str">
        <f>_xlfn.XLOOKUP(Data_TongTram2[[#This Row],[Tỉnh cũ]],Table9[Tỉnh cũ],Table9[Admin Miền])</f>
        <v>Nguyễn Hoàng Thúy</v>
      </c>
    </row>
    <row r="79" spans="1:12" x14ac:dyDescent="0.35">
      <c r="A79" t="s">
        <v>629</v>
      </c>
      <c r="B79" t="s">
        <v>606</v>
      </c>
      <c r="C79" t="str">
        <f>_xlfn.XLOOKUP(Data_TongTram2[[#This Row],[ID NCC]],VMS1_[ID 18],VMS1_[Tên Accounts])</f>
        <v>HKD Nguyễn Thị Tâm</v>
      </c>
      <c r="D79" t="str">
        <f>Data_TongTram2[[#This Row],[ID NCC]]&amp;Data_TongTram2[[#This Row],[DTR/Trạm]]</f>
        <v>001J3000007YkSiIAKĐại Lộc</v>
      </c>
      <c r="E79" t="str">
        <f>_xlfn.XLOOKUP(Data_TongTram2[[#This Row],[ID NCC]],VMS1_[ID 18],VMS1_[Tỉnh/ Thành Phố Trung Ương])</f>
        <v>Lâm Đồng</v>
      </c>
      <c r="F79" t="str">
        <f>_xlfn.XLOOKUP(Data_TongTram2[[#This Row],[Tỉnh cũ]],Table9[Tỉnh cũ],Table9[Tỉnh mới])</f>
        <v>Lâm Đồng</v>
      </c>
      <c r="G79" t="str">
        <f>_xlfn.XLOOKUP(Data_TongTram2[[#This Row],[Tỉnh cũ]],Table9[Tỉnh cũ],Table9[Khu vực])</f>
        <v>Tây Nguyên</v>
      </c>
      <c r="H79" t="str">
        <f>_xlfn.XLOOKUP(Data_TongTram2[[#This Row],[Tỉnh cũ]],Table9[Tỉnh cũ],Table9[Miền])</f>
        <v>Tây Nguyên</v>
      </c>
      <c r="I79" t="str">
        <f>_xlfn.XLOOKUP(Data_TongTram2[[#This Row],[Tỉnh cũ]],Table9[Tỉnh cũ],Table9[Thị Trường])</f>
        <v>Trần Xuân Kiên</v>
      </c>
      <c r="J79" t="str">
        <f>_xlfn.XLOOKUP(Data_TongTram2[[#This Row],[Tỉnh cũ]],Table9[Tỉnh cũ],Table9[Giám Sát])</f>
        <v>Trần Xuân Kiên</v>
      </c>
      <c r="K79" t="str">
        <f>_xlfn.XLOOKUP(Data_TongTram2[[#This Row],[Tỉnh cũ]],Table9[Tỉnh cũ],Table9[Admin KV])</f>
        <v>Đào Dương Anh Thư</v>
      </c>
      <c r="L79" t="str">
        <f>_xlfn.XLOOKUP(Data_TongTram2[[#This Row],[Tỉnh cũ]],Table9[Tỉnh cũ],Table9[Admin Miền])</f>
        <v>Nguyễn Hoàng Thúy KN</v>
      </c>
    </row>
    <row r="80" spans="1:12" x14ac:dyDescent="0.35">
      <c r="A80" t="s">
        <v>2929</v>
      </c>
      <c r="B80" t="s">
        <v>606</v>
      </c>
      <c r="C80" t="str">
        <f>_xlfn.XLOOKUP(Data_TongTram2[[#This Row],[ID NCC]],VMS1_[ID 18],VMS1_[Tên Accounts])</f>
        <v>Anh Trung Ninh Hòa</v>
      </c>
      <c r="D80" t="str">
        <f>Data_TongTram2[[#This Row],[ID NCC]]&amp;Data_TongTram2[[#This Row],[DTR/Trạm]]</f>
        <v>001J3000002HLaGIAWĐại Lộc</v>
      </c>
      <c r="E80" t="str">
        <f>_xlfn.XLOOKUP(Data_TongTram2[[#This Row],[ID NCC]],VMS1_[ID 18],VMS1_[Tỉnh/ Thành Phố Trung Ương])</f>
        <v>Khánh Hòa</v>
      </c>
      <c r="F80" t="str">
        <f>_xlfn.XLOOKUP(Data_TongTram2[[#This Row],[Tỉnh cũ]],Table9[Tỉnh cũ],Table9[Tỉnh mới])</f>
        <v>Khánh Hòa</v>
      </c>
      <c r="G80" t="str">
        <f>_xlfn.XLOOKUP(Data_TongTram2[[#This Row],[Tỉnh cũ]],Table9[Tỉnh cũ],Table9[Khu vực])</f>
        <v>Tây Nguyên</v>
      </c>
      <c r="H80" t="str">
        <f>_xlfn.XLOOKUP(Data_TongTram2[[#This Row],[Tỉnh cũ]],Table9[Tỉnh cũ],Table9[Miền])</f>
        <v>Tây Nguyên</v>
      </c>
      <c r="I80" t="str">
        <f>_xlfn.XLOOKUP(Data_TongTram2[[#This Row],[Tỉnh cũ]],Table9[Tỉnh cũ],Table9[Thị Trường])</f>
        <v>Nguyễn Văn Cường</v>
      </c>
      <c r="J80" t="str">
        <f>_xlfn.XLOOKUP(Data_TongTram2[[#This Row],[Tỉnh cũ]],Table9[Tỉnh cũ],Table9[Giám Sát])</f>
        <v>Trần Xuân Kiên</v>
      </c>
      <c r="K80" t="str">
        <f>_xlfn.XLOOKUP(Data_TongTram2[[#This Row],[Tỉnh cũ]],Table9[Tỉnh cũ],Table9[Admin KV])</f>
        <v>Đào Dương Anh Thư</v>
      </c>
      <c r="L80" t="str">
        <f>_xlfn.XLOOKUP(Data_TongTram2[[#This Row],[Tỉnh cũ]],Table9[Tỉnh cũ],Table9[Admin Miền])</f>
        <v>Nguyễn Hoàng Thúy KN</v>
      </c>
    </row>
    <row r="81" spans="1:12" x14ac:dyDescent="0.35">
      <c r="A81" t="s">
        <v>2932</v>
      </c>
      <c r="B81" t="s">
        <v>606</v>
      </c>
      <c r="C81" t="str">
        <f>_xlfn.XLOOKUP(Data_TongTram2[[#This Row],[ID NCC]],VMS1_[ID 18],VMS1_[Tên Accounts])</f>
        <v>Bích Vân (Biên Hòa) PET xá</v>
      </c>
      <c r="D81" t="str">
        <f>Data_TongTram2[[#This Row],[ID NCC]]&amp;Data_TongTram2[[#This Row],[DTR/Trạm]]</f>
        <v>001dc00002nZcOXAA0Đại Lộc</v>
      </c>
      <c r="E81" t="str">
        <f>_xlfn.XLOOKUP(Data_TongTram2[[#This Row],[ID NCC]],VMS1_[ID 18],VMS1_[Tỉnh/ Thành Phố Trung Ương])</f>
        <v>Đồng Nai</v>
      </c>
      <c r="F81" t="str">
        <f>_xlfn.XLOOKUP(Data_TongTram2[[#This Row],[Tỉnh cũ]],Table9[Tỉnh cũ],Table9[Tỉnh mới])</f>
        <v>Đồng Nai</v>
      </c>
      <c r="G81" t="str">
        <f>_xlfn.XLOOKUP(Data_TongTram2[[#This Row],[Tỉnh cũ]],Table9[Tỉnh cũ],Table9[Khu vực])</f>
        <v>TP. Hồ Chí Minh</v>
      </c>
      <c r="H81" t="str">
        <f>_xlfn.XLOOKUP(Data_TongTram2[[#This Row],[Tỉnh cũ]],Table9[Tỉnh cũ],Table9[Miền])</f>
        <v>TP.Hồ Chí Minh</v>
      </c>
      <c r="I81" t="str">
        <f>_xlfn.XLOOKUP(Data_TongTram2[[#This Row],[Tỉnh cũ]],Table9[Tỉnh cũ],Table9[Thị Trường])</f>
        <v>Phan Hiếu Lộc</v>
      </c>
      <c r="J81" t="str">
        <f>_xlfn.XLOOKUP(Data_TongTram2[[#This Row],[Tỉnh cũ]],Table9[Tỉnh cũ],Table9[Giám Sát])</f>
        <v>Đặng Nguyễn Hoàng Lộc</v>
      </c>
      <c r="K81" t="str">
        <f>_xlfn.XLOOKUP(Data_TongTram2[[#This Row],[Tỉnh cũ]],Table9[Tỉnh cũ],Table9[Admin KV])</f>
        <v>Đào Dương Anh Thư</v>
      </c>
      <c r="L81" t="str">
        <f>_xlfn.XLOOKUP(Data_TongTram2[[#This Row],[Tỉnh cũ]],Table9[Tỉnh cũ],Table9[Admin Miền])</f>
        <v>Nguyễn Hoàng Thúy</v>
      </c>
    </row>
    <row r="82" spans="1:12" x14ac:dyDescent="0.35">
      <c r="A82" t="s">
        <v>331</v>
      </c>
      <c r="B82" t="s">
        <v>606</v>
      </c>
      <c r="C82" t="str">
        <f>_xlfn.XLOOKUP(Data_TongTram2[[#This Row],[ID NCC]],VMS1_[ID 18],VMS1_[Tên Accounts])</f>
        <v>Khánh Thúy (Gia Kiệm) PET xá</v>
      </c>
      <c r="D82" t="str">
        <f>Data_TongTram2[[#This Row],[ID NCC]]&amp;Data_TongTram2[[#This Row],[DTR/Trạm]]</f>
        <v>001J3000002HLf4IAGĐại Lộc</v>
      </c>
      <c r="E82" t="str">
        <f>_xlfn.XLOOKUP(Data_TongTram2[[#This Row],[ID NCC]],VMS1_[ID 18],VMS1_[Tỉnh/ Thành Phố Trung Ương])</f>
        <v>Đồng Nai</v>
      </c>
      <c r="F82" t="str">
        <f>_xlfn.XLOOKUP(Data_TongTram2[[#This Row],[Tỉnh cũ]],Table9[Tỉnh cũ],Table9[Tỉnh mới])</f>
        <v>Đồng Nai</v>
      </c>
      <c r="G82" t="str">
        <f>_xlfn.XLOOKUP(Data_TongTram2[[#This Row],[Tỉnh cũ]],Table9[Tỉnh cũ],Table9[Khu vực])</f>
        <v>TP. Hồ Chí Minh</v>
      </c>
      <c r="H82" t="str">
        <f>_xlfn.XLOOKUP(Data_TongTram2[[#This Row],[Tỉnh cũ]],Table9[Tỉnh cũ],Table9[Miền])</f>
        <v>TP.Hồ Chí Minh</v>
      </c>
      <c r="I82" t="str">
        <f>_xlfn.XLOOKUP(Data_TongTram2[[#This Row],[Tỉnh cũ]],Table9[Tỉnh cũ],Table9[Thị Trường])</f>
        <v>Phan Hiếu Lộc</v>
      </c>
      <c r="J82" t="str">
        <f>_xlfn.XLOOKUP(Data_TongTram2[[#This Row],[Tỉnh cũ]],Table9[Tỉnh cũ],Table9[Giám Sát])</f>
        <v>Đặng Nguyễn Hoàng Lộc</v>
      </c>
      <c r="K82" t="str">
        <f>_xlfn.XLOOKUP(Data_TongTram2[[#This Row],[Tỉnh cũ]],Table9[Tỉnh cũ],Table9[Admin KV])</f>
        <v>Đào Dương Anh Thư</v>
      </c>
      <c r="L82" t="str">
        <f>_xlfn.XLOOKUP(Data_TongTram2[[#This Row],[Tỉnh cũ]],Table9[Tỉnh cũ],Table9[Admin Miền])</f>
        <v>Nguyễn Hoàng Thúy</v>
      </c>
    </row>
    <row r="83" spans="1:12" x14ac:dyDescent="0.35">
      <c r="A83" t="s">
        <v>2943</v>
      </c>
      <c r="B83" t="s">
        <v>606</v>
      </c>
      <c r="C83" t="str">
        <f>_xlfn.XLOOKUP(Data_TongTram2[[#This Row],[ID NCC]],VMS1_[ID 18],VMS1_[Tên Accounts])</f>
        <v>Kim Yến - Xuân Phú PET xá</v>
      </c>
      <c r="D83" t="str">
        <f>Data_TongTram2[[#This Row],[ID NCC]]&amp;Data_TongTram2[[#This Row],[DTR/Trạm]]</f>
        <v>001dc00002rOxyfAACĐại Lộc</v>
      </c>
      <c r="E83" t="str">
        <f>_xlfn.XLOOKUP(Data_TongTram2[[#This Row],[ID NCC]],VMS1_[ID 18],VMS1_[Tỉnh/ Thành Phố Trung Ương])</f>
        <v>Đồng Nai</v>
      </c>
      <c r="F83" t="str">
        <f>_xlfn.XLOOKUP(Data_TongTram2[[#This Row],[Tỉnh cũ]],Table9[Tỉnh cũ],Table9[Tỉnh mới])</f>
        <v>Đồng Nai</v>
      </c>
      <c r="G83" t="str">
        <f>_xlfn.XLOOKUP(Data_TongTram2[[#This Row],[Tỉnh cũ]],Table9[Tỉnh cũ],Table9[Khu vực])</f>
        <v>TP. Hồ Chí Minh</v>
      </c>
      <c r="H83" t="str">
        <f>_xlfn.XLOOKUP(Data_TongTram2[[#This Row],[Tỉnh cũ]],Table9[Tỉnh cũ],Table9[Miền])</f>
        <v>TP.Hồ Chí Minh</v>
      </c>
      <c r="I83" t="str">
        <f>_xlfn.XLOOKUP(Data_TongTram2[[#This Row],[Tỉnh cũ]],Table9[Tỉnh cũ],Table9[Thị Trường])</f>
        <v>Phan Hiếu Lộc</v>
      </c>
      <c r="J83" t="str">
        <f>_xlfn.XLOOKUP(Data_TongTram2[[#This Row],[Tỉnh cũ]],Table9[Tỉnh cũ],Table9[Giám Sát])</f>
        <v>Đặng Nguyễn Hoàng Lộc</v>
      </c>
      <c r="K83" t="str">
        <f>_xlfn.XLOOKUP(Data_TongTram2[[#This Row],[Tỉnh cũ]],Table9[Tỉnh cũ],Table9[Admin KV])</f>
        <v>Đào Dương Anh Thư</v>
      </c>
      <c r="L83" t="str">
        <f>_xlfn.XLOOKUP(Data_TongTram2[[#This Row],[Tỉnh cũ]],Table9[Tỉnh cũ],Table9[Admin Miền])</f>
        <v>Nguyễn Hoàng Thúy</v>
      </c>
    </row>
    <row r="84" spans="1:12" x14ac:dyDescent="0.35">
      <c r="A84" t="s">
        <v>1206</v>
      </c>
      <c r="B84" t="s">
        <v>606</v>
      </c>
      <c r="C84" t="str">
        <f>_xlfn.XLOOKUP(Data_TongTram2[[#This Row],[ID NCC]],VMS1_[ID 18],VMS1_[Tên Accounts])</f>
        <v>Anh Thiện (Ninh Hòa)</v>
      </c>
      <c r="D84" t="str">
        <f>Data_TongTram2[[#This Row],[ID NCC]]&amp;Data_TongTram2[[#This Row],[DTR/Trạm]]</f>
        <v>001J3000002HosAIASĐại Lộc</v>
      </c>
      <c r="E84" t="str">
        <f>_xlfn.XLOOKUP(Data_TongTram2[[#This Row],[ID NCC]],VMS1_[ID 18],VMS1_[Tỉnh/ Thành Phố Trung Ương])</f>
        <v>Khánh Hòa</v>
      </c>
      <c r="F84" t="str">
        <f>_xlfn.XLOOKUP(Data_TongTram2[[#This Row],[Tỉnh cũ]],Table9[Tỉnh cũ],Table9[Tỉnh mới])</f>
        <v>Khánh Hòa</v>
      </c>
      <c r="G84" t="str">
        <f>_xlfn.XLOOKUP(Data_TongTram2[[#This Row],[Tỉnh cũ]],Table9[Tỉnh cũ],Table9[Khu vực])</f>
        <v>Tây Nguyên</v>
      </c>
      <c r="H84" t="str">
        <f>_xlfn.XLOOKUP(Data_TongTram2[[#This Row],[Tỉnh cũ]],Table9[Tỉnh cũ],Table9[Miền])</f>
        <v>Tây Nguyên</v>
      </c>
      <c r="I84" t="str">
        <f>_xlfn.XLOOKUP(Data_TongTram2[[#This Row],[Tỉnh cũ]],Table9[Tỉnh cũ],Table9[Thị Trường])</f>
        <v>Nguyễn Văn Cường</v>
      </c>
      <c r="J84" t="str">
        <f>_xlfn.XLOOKUP(Data_TongTram2[[#This Row],[Tỉnh cũ]],Table9[Tỉnh cũ],Table9[Giám Sát])</f>
        <v>Trần Xuân Kiên</v>
      </c>
      <c r="K84" t="str">
        <f>_xlfn.XLOOKUP(Data_TongTram2[[#This Row],[Tỉnh cũ]],Table9[Tỉnh cũ],Table9[Admin KV])</f>
        <v>Đào Dương Anh Thư</v>
      </c>
      <c r="L84" t="str">
        <f>_xlfn.XLOOKUP(Data_TongTram2[[#This Row],[Tỉnh cũ]],Table9[Tỉnh cũ],Table9[Admin Miền])</f>
        <v>Nguyễn Hoàng Thúy KN</v>
      </c>
    </row>
    <row r="85" spans="1:12" x14ac:dyDescent="0.35">
      <c r="A85" t="s">
        <v>2949</v>
      </c>
      <c r="B85" t="s">
        <v>606</v>
      </c>
      <c r="C85" t="str">
        <f>_xlfn.XLOOKUP(Data_TongTram2[[#This Row],[ID NCC]],VMS1_[ID 18],VMS1_[Tên Accounts])</f>
        <v>Việt Đức</v>
      </c>
      <c r="D85" t="str">
        <f>Data_TongTram2[[#This Row],[ID NCC]]&amp;Data_TongTram2[[#This Row],[DTR/Trạm]]</f>
        <v>001dc00002uBvksAACĐại Lộc</v>
      </c>
      <c r="E85" t="str">
        <f>_xlfn.XLOOKUP(Data_TongTram2[[#This Row],[ID NCC]],VMS1_[ID 18],VMS1_[Tỉnh/ Thành Phố Trung Ương])</f>
        <v>Lâm Đồng</v>
      </c>
      <c r="F85" t="str">
        <f>_xlfn.XLOOKUP(Data_TongTram2[[#This Row],[Tỉnh cũ]],Table9[Tỉnh cũ],Table9[Tỉnh mới])</f>
        <v>Lâm Đồng</v>
      </c>
      <c r="G85" t="str">
        <f>_xlfn.XLOOKUP(Data_TongTram2[[#This Row],[Tỉnh cũ]],Table9[Tỉnh cũ],Table9[Khu vực])</f>
        <v>Tây Nguyên</v>
      </c>
      <c r="H85" t="str">
        <f>_xlfn.XLOOKUP(Data_TongTram2[[#This Row],[Tỉnh cũ]],Table9[Tỉnh cũ],Table9[Miền])</f>
        <v>Tây Nguyên</v>
      </c>
      <c r="I85" t="str">
        <f>_xlfn.XLOOKUP(Data_TongTram2[[#This Row],[Tỉnh cũ]],Table9[Tỉnh cũ],Table9[Thị Trường])</f>
        <v>Trần Xuân Kiên</v>
      </c>
      <c r="J85" t="str">
        <f>_xlfn.XLOOKUP(Data_TongTram2[[#This Row],[Tỉnh cũ]],Table9[Tỉnh cũ],Table9[Giám Sát])</f>
        <v>Trần Xuân Kiên</v>
      </c>
      <c r="K85" t="str">
        <f>_xlfn.XLOOKUP(Data_TongTram2[[#This Row],[Tỉnh cũ]],Table9[Tỉnh cũ],Table9[Admin KV])</f>
        <v>Đào Dương Anh Thư</v>
      </c>
      <c r="L85" t="str">
        <f>_xlfn.XLOOKUP(Data_TongTram2[[#This Row],[Tỉnh cũ]],Table9[Tỉnh cũ],Table9[Admin Miền])</f>
        <v>Nguyễn Hoàng Thúy KN</v>
      </c>
    </row>
    <row r="86" spans="1:12" x14ac:dyDescent="0.35">
      <c r="A86" t="s">
        <v>1230</v>
      </c>
      <c r="B86" t="s">
        <v>606</v>
      </c>
      <c r="C86" t="str">
        <f>_xlfn.XLOOKUP(Data_TongTram2[[#This Row],[ID NCC]],VMS1_[ID 18],VMS1_[Tên Accounts])</f>
        <v>Tài Suốt (Cẩm Mỹ) PET tuyển</v>
      </c>
      <c r="D86" t="str">
        <f>Data_TongTram2[[#This Row],[ID NCC]]&amp;Data_TongTram2[[#This Row],[DTR/Trạm]]</f>
        <v>001J300000HYakFIATĐại Lộc</v>
      </c>
      <c r="E86" t="str">
        <f>_xlfn.XLOOKUP(Data_TongTram2[[#This Row],[ID NCC]],VMS1_[ID 18],VMS1_[Tỉnh/ Thành Phố Trung Ương])</f>
        <v>Đồng Nai</v>
      </c>
      <c r="F86" t="str">
        <f>_xlfn.XLOOKUP(Data_TongTram2[[#This Row],[Tỉnh cũ]],Table9[Tỉnh cũ],Table9[Tỉnh mới])</f>
        <v>Đồng Nai</v>
      </c>
      <c r="G86" t="str">
        <f>_xlfn.XLOOKUP(Data_TongTram2[[#This Row],[Tỉnh cũ]],Table9[Tỉnh cũ],Table9[Khu vực])</f>
        <v>TP. Hồ Chí Minh</v>
      </c>
      <c r="H86" t="str">
        <f>_xlfn.XLOOKUP(Data_TongTram2[[#This Row],[Tỉnh cũ]],Table9[Tỉnh cũ],Table9[Miền])</f>
        <v>TP.Hồ Chí Minh</v>
      </c>
      <c r="I86" t="str">
        <f>_xlfn.XLOOKUP(Data_TongTram2[[#This Row],[Tỉnh cũ]],Table9[Tỉnh cũ],Table9[Thị Trường])</f>
        <v>Phan Hiếu Lộc</v>
      </c>
      <c r="J86" t="str">
        <f>_xlfn.XLOOKUP(Data_TongTram2[[#This Row],[Tỉnh cũ]],Table9[Tỉnh cũ],Table9[Giám Sát])</f>
        <v>Đặng Nguyễn Hoàng Lộc</v>
      </c>
      <c r="K86" t="str">
        <f>_xlfn.XLOOKUP(Data_TongTram2[[#This Row],[Tỉnh cũ]],Table9[Tỉnh cũ],Table9[Admin KV])</f>
        <v>Đào Dương Anh Thư</v>
      </c>
      <c r="L86" t="str">
        <f>_xlfn.XLOOKUP(Data_TongTram2[[#This Row],[Tỉnh cũ]],Table9[Tỉnh cũ],Table9[Admin Miền])</f>
        <v>Nguyễn Hoàng Thúy</v>
      </c>
    </row>
    <row r="87" spans="1:12" x14ac:dyDescent="0.35">
      <c r="A87" t="s">
        <v>662</v>
      </c>
      <c r="B87" t="s">
        <v>608</v>
      </c>
      <c r="C87" t="str">
        <f>_xlfn.XLOOKUP(Data_TongTram2[[#This Row],[ID NCC]],VMS1_[ID 18],VMS1_[Tên Accounts])</f>
        <v>Trương Văn Toản</v>
      </c>
      <c r="D87" t="str">
        <f>Data_TongTram2[[#This Row],[ID NCC]]&amp;Data_TongTram2[[#This Row],[DTR/Trạm]]</f>
        <v>001dc00000hpqrpAAAKhánh Nga</v>
      </c>
      <c r="E87" t="str">
        <f>_xlfn.XLOOKUP(Data_TongTram2[[#This Row],[ID NCC]],VMS1_[ID 18],VMS1_[Tỉnh/ Thành Phố Trung Ương])</f>
        <v>Bạc Liêu</v>
      </c>
      <c r="F87" t="str">
        <f>_xlfn.XLOOKUP(Data_TongTram2[[#This Row],[Tỉnh cũ]],Table9[Tỉnh cũ],Table9[Tỉnh mới])</f>
        <v>Cà Mau</v>
      </c>
      <c r="G87" t="str">
        <f>_xlfn.XLOOKUP(Data_TongTram2[[#This Row],[Tỉnh cũ]],Table9[Tỉnh cũ],Table9[Khu vực])</f>
        <v>Miền Tây 2</v>
      </c>
      <c r="H87" t="str">
        <f>_xlfn.XLOOKUP(Data_TongTram2[[#This Row],[Tỉnh cũ]],Table9[Tỉnh cũ],Table9[Miền])</f>
        <v>Miền Tây</v>
      </c>
      <c r="I87" t="str">
        <f>_xlfn.XLOOKUP(Data_TongTram2[[#This Row],[Tỉnh cũ]],Table9[Tỉnh cũ],Table9[Thị Trường])</f>
        <v>Thái Tân Văn</v>
      </c>
      <c r="J87" t="str">
        <f>_xlfn.XLOOKUP(Data_TongTram2[[#This Row],[Tỉnh cũ]],Table9[Tỉnh cũ],Table9[Giám Sát])</f>
        <v>Phạm Huỳnh Hữu Lộc</v>
      </c>
      <c r="K87" t="str">
        <f>_xlfn.XLOOKUP(Data_TongTram2[[#This Row],[Tỉnh cũ]],Table9[Tỉnh cũ],Table9[Admin KV])</f>
        <v>Nguyễn Thị Ngọc Bích</v>
      </c>
      <c r="L87" t="str">
        <f>_xlfn.XLOOKUP(Data_TongTram2[[#This Row],[Tỉnh cũ]],Table9[Tỉnh cũ],Table9[Admin Miền])</f>
        <v>Phạm Thị Thúy Duy</v>
      </c>
    </row>
    <row r="88" spans="1:12" x14ac:dyDescent="0.35">
      <c r="A88" t="s">
        <v>781</v>
      </c>
      <c r="B88" t="s">
        <v>608</v>
      </c>
      <c r="C88" t="str">
        <f>_xlfn.XLOOKUP(Data_TongTram2[[#This Row],[ID NCC]],VMS1_[ID 18],VMS1_[Tên Accounts])</f>
        <v>Anh Bằng</v>
      </c>
      <c r="D88" t="str">
        <f>Data_TongTram2[[#This Row],[ID NCC]]&amp;Data_TongTram2[[#This Row],[DTR/Trạm]]</f>
        <v>001J3000002HLk0IAGKhánh Nga</v>
      </c>
      <c r="E88" t="str">
        <f>_xlfn.XLOOKUP(Data_TongTram2[[#This Row],[ID NCC]],VMS1_[ID 18],VMS1_[Tỉnh/ Thành Phố Trung Ương])</f>
        <v>Bến Tre</v>
      </c>
      <c r="F88" t="str">
        <f>_xlfn.XLOOKUP(Data_TongTram2[[#This Row],[Tỉnh cũ]],Table9[Tỉnh cũ],Table9[Tỉnh mới])</f>
        <v>Vĩnh Long</v>
      </c>
      <c r="G88" t="str">
        <f>_xlfn.XLOOKUP(Data_TongTram2[[#This Row],[Tỉnh cũ]],Table9[Tỉnh cũ],Table9[Khu vực])</f>
        <v>Miền Tây 2</v>
      </c>
      <c r="H88" t="str">
        <f>_xlfn.XLOOKUP(Data_TongTram2[[#This Row],[Tỉnh cũ]],Table9[Tỉnh cũ],Table9[Miền])</f>
        <v>Miền Tây</v>
      </c>
      <c r="I88" t="str">
        <f>_xlfn.XLOOKUP(Data_TongTram2[[#This Row],[Tỉnh cũ]],Table9[Tỉnh cũ],Table9[Thị Trường])</f>
        <v>Lê Quốc Việt</v>
      </c>
      <c r="J88" t="str">
        <f>_xlfn.XLOOKUP(Data_TongTram2[[#This Row],[Tỉnh cũ]],Table9[Tỉnh cũ],Table9[Giám Sát])</f>
        <v>Phạm Huỳnh Hữu Lộc</v>
      </c>
      <c r="K88" t="str">
        <f>_xlfn.XLOOKUP(Data_TongTram2[[#This Row],[Tỉnh cũ]],Table9[Tỉnh cũ],Table9[Admin KV])</f>
        <v>Nguyễn Thị Ngọc Bích</v>
      </c>
      <c r="L88" t="str">
        <f>_xlfn.XLOOKUP(Data_TongTram2[[#This Row],[Tỉnh cũ]],Table9[Tỉnh cũ],Table9[Admin Miền])</f>
        <v>Phạm Thị Thúy Duy</v>
      </c>
    </row>
    <row r="89" spans="1:12" x14ac:dyDescent="0.35">
      <c r="A89" t="s">
        <v>383</v>
      </c>
      <c r="B89" t="s">
        <v>608</v>
      </c>
      <c r="C89" t="str">
        <f>_xlfn.XLOOKUP(Data_TongTram2[[#This Row],[ID NCC]],VMS1_[ID 18],VMS1_[Tên Accounts])</f>
        <v>PHẾ LIỆU CẦU</v>
      </c>
      <c r="D89" t="str">
        <f>Data_TongTram2[[#This Row],[ID NCC]]&amp;Data_TongTram2[[#This Row],[DTR/Trạm]]</f>
        <v>001J3000005HQnYIAWKhánh Nga</v>
      </c>
      <c r="E89" t="str">
        <f>_xlfn.XLOOKUP(Data_TongTram2[[#This Row],[ID NCC]],VMS1_[ID 18],VMS1_[Tỉnh/ Thành Phố Trung Ương])</f>
        <v>Tiền Giang</v>
      </c>
      <c r="F89" t="str">
        <f>_xlfn.XLOOKUP(Data_TongTram2[[#This Row],[Tỉnh cũ]],Table9[Tỉnh cũ],Table9[Tỉnh mới])</f>
        <v>Đồng Tháp</v>
      </c>
      <c r="G89" t="str">
        <f>_xlfn.XLOOKUP(Data_TongTram2[[#This Row],[Tỉnh cũ]],Table9[Tỉnh cũ],Table9[Khu vực])</f>
        <v>Miền Tây 1</v>
      </c>
      <c r="H89" t="str">
        <f>_xlfn.XLOOKUP(Data_TongTram2[[#This Row],[Tỉnh cũ]],Table9[Tỉnh cũ],Table9[Miền])</f>
        <v>Miền Tây</v>
      </c>
      <c r="I89" t="str">
        <f>_xlfn.XLOOKUP(Data_TongTram2[[#This Row],[Tỉnh cũ]],Table9[Tỉnh cũ],Table9[Thị Trường])</f>
        <v>Lâm Đỗ Anh Hào</v>
      </c>
      <c r="J89" t="str">
        <f>_xlfn.XLOOKUP(Data_TongTram2[[#This Row],[Tỉnh cũ]],Table9[Tỉnh cũ],Table9[Giám Sát])</f>
        <v>Nguyễn Thành Dân</v>
      </c>
      <c r="K89" t="str">
        <f>_xlfn.XLOOKUP(Data_TongTram2[[#This Row],[Tỉnh cũ]],Table9[Tỉnh cũ],Table9[Admin KV])</f>
        <v>Trần Thị Lan</v>
      </c>
      <c r="L89" t="str">
        <f>_xlfn.XLOOKUP(Data_TongTram2[[#This Row],[Tỉnh cũ]],Table9[Tỉnh cũ],Table9[Admin Miền])</f>
        <v>Phạm Thị Thúy Duy</v>
      </c>
    </row>
    <row r="90" spans="1:12" x14ac:dyDescent="0.35">
      <c r="A90" t="s">
        <v>385</v>
      </c>
      <c r="B90" t="s">
        <v>608</v>
      </c>
      <c r="C90" t="str">
        <f>_xlfn.XLOOKUP(Data_TongTram2[[#This Row],[ID NCC]],VMS1_[ID 18],VMS1_[Tên Accounts])</f>
        <v>HKD Nguyễn Thị Lệ Hằng</v>
      </c>
      <c r="D90" t="str">
        <f>Data_TongTram2[[#This Row],[ID NCC]]&amp;Data_TongTram2[[#This Row],[DTR/Trạm]]</f>
        <v>001J3000002HLZAIA4Khánh Nga</v>
      </c>
      <c r="E90" t="str">
        <f>_xlfn.XLOOKUP(Data_TongTram2[[#This Row],[ID NCC]],VMS1_[ID 18],VMS1_[Tỉnh/ Thành Phố Trung Ương])</f>
        <v>Tiền Giang</v>
      </c>
      <c r="F90" t="str">
        <f>_xlfn.XLOOKUP(Data_TongTram2[[#This Row],[Tỉnh cũ]],Table9[Tỉnh cũ],Table9[Tỉnh mới])</f>
        <v>Đồng Tháp</v>
      </c>
      <c r="G90" t="str">
        <f>_xlfn.XLOOKUP(Data_TongTram2[[#This Row],[Tỉnh cũ]],Table9[Tỉnh cũ],Table9[Khu vực])</f>
        <v>Miền Tây 1</v>
      </c>
      <c r="H90" t="str">
        <f>_xlfn.XLOOKUP(Data_TongTram2[[#This Row],[Tỉnh cũ]],Table9[Tỉnh cũ],Table9[Miền])</f>
        <v>Miền Tây</v>
      </c>
      <c r="I90" t="str">
        <f>_xlfn.XLOOKUP(Data_TongTram2[[#This Row],[Tỉnh cũ]],Table9[Tỉnh cũ],Table9[Thị Trường])</f>
        <v>Lâm Đỗ Anh Hào</v>
      </c>
      <c r="J90" t="str">
        <f>_xlfn.XLOOKUP(Data_TongTram2[[#This Row],[Tỉnh cũ]],Table9[Tỉnh cũ],Table9[Giám Sát])</f>
        <v>Nguyễn Thành Dân</v>
      </c>
      <c r="K90" t="str">
        <f>_xlfn.XLOOKUP(Data_TongTram2[[#This Row],[Tỉnh cũ]],Table9[Tỉnh cũ],Table9[Admin KV])</f>
        <v>Trần Thị Lan</v>
      </c>
      <c r="L90" t="str">
        <f>_xlfn.XLOOKUP(Data_TongTram2[[#This Row],[Tỉnh cũ]],Table9[Tỉnh cũ],Table9[Admin Miền])</f>
        <v>Phạm Thị Thúy Duy</v>
      </c>
    </row>
    <row r="91" spans="1:12" x14ac:dyDescent="0.35">
      <c r="A91" t="s">
        <v>395</v>
      </c>
      <c r="B91" t="s">
        <v>608</v>
      </c>
      <c r="C91" t="str">
        <f>_xlfn.XLOOKUP(Data_TongTram2[[#This Row],[ID NCC]],VMS1_[ID 18],VMS1_[Tên Accounts])</f>
        <v>Anh Vũ Bến Tre</v>
      </c>
      <c r="D91" t="str">
        <f>Data_TongTram2[[#This Row],[ID NCC]]&amp;Data_TongTram2[[#This Row],[DTR/Trạm]]</f>
        <v>001J3000002HLx5IAGKhánh Nga</v>
      </c>
      <c r="E91" t="str">
        <f>_xlfn.XLOOKUP(Data_TongTram2[[#This Row],[ID NCC]],VMS1_[ID 18],VMS1_[Tỉnh/ Thành Phố Trung Ương])</f>
        <v>Bến Tre</v>
      </c>
      <c r="F91" t="str">
        <f>_xlfn.XLOOKUP(Data_TongTram2[[#This Row],[Tỉnh cũ]],Table9[Tỉnh cũ],Table9[Tỉnh mới])</f>
        <v>Vĩnh Long</v>
      </c>
      <c r="G91" t="str">
        <f>_xlfn.XLOOKUP(Data_TongTram2[[#This Row],[Tỉnh cũ]],Table9[Tỉnh cũ],Table9[Khu vực])</f>
        <v>Miền Tây 2</v>
      </c>
      <c r="H91" t="str">
        <f>_xlfn.XLOOKUP(Data_TongTram2[[#This Row],[Tỉnh cũ]],Table9[Tỉnh cũ],Table9[Miền])</f>
        <v>Miền Tây</v>
      </c>
      <c r="I91" t="str">
        <f>_xlfn.XLOOKUP(Data_TongTram2[[#This Row],[Tỉnh cũ]],Table9[Tỉnh cũ],Table9[Thị Trường])</f>
        <v>Lê Quốc Việt</v>
      </c>
      <c r="J91" t="str">
        <f>_xlfn.XLOOKUP(Data_TongTram2[[#This Row],[Tỉnh cũ]],Table9[Tỉnh cũ],Table9[Giám Sát])</f>
        <v>Phạm Huỳnh Hữu Lộc</v>
      </c>
      <c r="K91" t="str">
        <f>_xlfn.XLOOKUP(Data_TongTram2[[#This Row],[Tỉnh cũ]],Table9[Tỉnh cũ],Table9[Admin KV])</f>
        <v>Nguyễn Thị Ngọc Bích</v>
      </c>
      <c r="L91" t="str">
        <f>_xlfn.XLOOKUP(Data_TongTram2[[#This Row],[Tỉnh cũ]],Table9[Tỉnh cũ],Table9[Admin Miền])</f>
        <v>Phạm Thị Thúy Duy</v>
      </c>
    </row>
    <row r="92" spans="1:12" x14ac:dyDescent="0.35">
      <c r="A92" t="s">
        <v>384</v>
      </c>
      <c r="B92" t="s">
        <v>608</v>
      </c>
      <c r="C92" t="str">
        <f>_xlfn.XLOOKUP(Data_TongTram2[[#This Row],[ID NCC]],VMS1_[ID 18],VMS1_[Tên Accounts])</f>
        <v>HKD Ngọc An Nhiên</v>
      </c>
      <c r="D92" t="str">
        <f>Data_TongTram2[[#This Row],[ID NCC]]&amp;Data_TongTram2[[#This Row],[DTR/Trạm]]</f>
        <v>001J3000002HLbvIAGKhánh Nga</v>
      </c>
      <c r="E92" t="str">
        <f>_xlfn.XLOOKUP(Data_TongTram2[[#This Row],[ID NCC]],VMS1_[ID 18],VMS1_[Tỉnh/ Thành Phố Trung Ương])</f>
        <v>Tiền Giang</v>
      </c>
      <c r="F92" t="str">
        <f>_xlfn.XLOOKUP(Data_TongTram2[[#This Row],[Tỉnh cũ]],Table9[Tỉnh cũ],Table9[Tỉnh mới])</f>
        <v>Đồng Tháp</v>
      </c>
      <c r="G92" t="str">
        <f>_xlfn.XLOOKUP(Data_TongTram2[[#This Row],[Tỉnh cũ]],Table9[Tỉnh cũ],Table9[Khu vực])</f>
        <v>Miền Tây 1</v>
      </c>
      <c r="H92" t="str">
        <f>_xlfn.XLOOKUP(Data_TongTram2[[#This Row],[Tỉnh cũ]],Table9[Tỉnh cũ],Table9[Miền])</f>
        <v>Miền Tây</v>
      </c>
      <c r="I92" t="str">
        <f>_xlfn.XLOOKUP(Data_TongTram2[[#This Row],[Tỉnh cũ]],Table9[Tỉnh cũ],Table9[Thị Trường])</f>
        <v>Lâm Đỗ Anh Hào</v>
      </c>
      <c r="J92" t="str">
        <f>_xlfn.XLOOKUP(Data_TongTram2[[#This Row],[Tỉnh cũ]],Table9[Tỉnh cũ],Table9[Giám Sát])</f>
        <v>Nguyễn Thành Dân</v>
      </c>
      <c r="K92" t="str">
        <f>_xlfn.XLOOKUP(Data_TongTram2[[#This Row],[Tỉnh cũ]],Table9[Tỉnh cũ],Table9[Admin KV])</f>
        <v>Trần Thị Lan</v>
      </c>
      <c r="L92" t="str">
        <f>_xlfn.XLOOKUP(Data_TongTram2[[#This Row],[Tỉnh cũ]],Table9[Tỉnh cũ],Table9[Admin Miền])</f>
        <v>Phạm Thị Thúy Duy</v>
      </c>
    </row>
    <row r="93" spans="1:12" x14ac:dyDescent="0.35">
      <c r="A93" t="s">
        <v>389</v>
      </c>
      <c r="B93" t="s">
        <v>608</v>
      </c>
      <c r="C93" t="str">
        <f>_xlfn.XLOOKUP(Data_TongTram2[[#This Row],[ID NCC]],VMS1_[ID 18],VMS1_[Tên Accounts])</f>
        <v>Anh Việt Đông Hòa</v>
      </c>
      <c r="D93" t="str">
        <f>Data_TongTram2[[#This Row],[ID NCC]]&amp;Data_TongTram2[[#This Row],[DTR/Trạm]]</f>
        <v>001J3000002HLphIAGKhánh Nga</v>
      </c>
      <c r="E93" t="str">
        <f>_xlfn.XLOOKUP(Data_TongTram2[[#This Row],[ID NCC]],VMS1_[ID 18],VMS1_[Tỉnh/ Thành Phố Trung Ương])</f>
        <v>Tiền Giang</v>
      </c>
      <c r="F93" t="str">
        <f>_xlfn.XLOOKUP(Data_TongTram2[[#This Row],[Tỉnh cũ]],Table9[Tỉnh cũ],Table9[Tỉnh mới])</f>
        <v>Đồng Tháp</v>
      </c>
      <c r="G93" t="str">
        <f>_xlfn.XLOOKUP(Data_TongTram2[[#This Row],[Tỉnh cũ]],Table9[Tỉnh cũ],Table9[Khu vực])</f>
        <v>Miền Tây 1</v>
      </c>
      <c r="H93" t="str">
        <f>_xlfn.XLOOKUP(Data_TongTram2[[#This Row],[Tỉnh cũ]],Table9[Tỉnh cũ],Table9[Miền])</f>
        <v>Miền Tây</v>
      </c>
      <c r="I93" t="str">
        <f>_xlfn.XLOOKUP(Data_TongTram2[[#This Row],[Tỉnh cũ]],Table9[Tỉnh cũ],Table9[Thị Trường])</f>
        <v>Lâm Đỗ Anh Hào</v>
      </c>
      <c r="J93" t="str">
        <f>_xlfn.XLOOKUP(Data_TongTram2[[#This Row],[Tỉnh cũ]],Table9[Tỉnh cũ],Table9[Giám Sát])</f>
        <v>Nguyễn Thành Dân</v>
      </c>
      <c r="K93" t="str">
        <f>_xlfn.XLOOKUP(Data_TongTram2[[#This Row],[Tỉnh cũ]],Table9[Tỉnh cũ],Table9[Admin KV])</f>
        <v>Trần Thị Lan</v>
      </c>
      <c r="L93" t="str">
        <f>_xlfn.XLOOKUP(Data_TongTram2[[#This Row],[Tỉnh cũ]],Table9[Tỉnh cũ],Table9[Admin Miền])</f>
        <v>Phạm Thị Thúy Duy</v>
      </c>
    </row>
    <row r="94" spans="1:12" x14ac:dyDescent="0.35">
      <c r="A94" t="s">
        <v>382</v>
      </c>
      <c r="B94" t="s">
        <v>608</v>
      </c>
      <c r="C94" t="str">
        <f>_xlfn.XLOOKUP(Data_TongTram2[[#This Row],[ID NCC]],VMS1_[ID 18],VMS1_[Tên Accounts])</f>
        <v>HKD Đặng Thị Thanh Trúc</v>
      </c>
      <c r="D94" t="str">
        <f>Data_TongTram2[[#This Row],[ID NCC]]&amp;Data_TongTram2[[#This Row],[DTR/Trạm]]</f>
        <v>001J3000002HLoqIAGKhánh Nga</v>
      </c>
      <c r="E94" t="str">
        <f>_xlfn.XLOOKUP(Data_TongTram2[[#This Row],[ID NCC]],VMS1_[ID 18],VMS1_[Tỉnh/ Thành Phố Trung Ương])</f>
        <v>Tiền Giang</v>
      </c>
      <c r="F94" t="str">
        <f>_xlfn.XLOOKUP(Data_TongTram2[[#This Row],[Tỉnh cũ]],Table9[Tỉnh cũ],Table9[Tỉnh mới])</f>
        <v>Đồng Tháp</v>
      </c>
      <c r="G94" t="str">
        <f>_xlfn.XLOOKUP(Data_TongTram2[[#This Row],[Tỉnh cũ]],Table9[Tỉnh cũ],Table9[Khu vực])</f>
        <v>Miền Tây 1</v>
      </c>
      <c r="H94" t="str">
        <f>_xlfn.XLOOKUP(Data_TongTram2[[#This Row],[Tỉnh cũ]],Table9[Tỉnh cũ],Table9[Miền])</f>
        <v>Miền Tây</v>
      </c>
      <c r="I94" t="str">
        <f>_xlfn.XLOOKUP(Data_TongTram2[[#This Row],[Tỉnh cũ]],Table9[Tỉnh cũ],Table9[Thị Trường])</f>
        <v>Lâm Đỗ Anh Hào</v>
      </c>
      <c r="J94" t="str">
        <f>_xlfn.XLOOKUP(Data_TongTram2[[#This Row],[Tỉnh cũ]],Table9[Tỉnh cũ],Table9[Giám Sát])</f>
        <v>Nguyễn Thành Dân</v>
      </c>
      <c r="K94" t="str">
        <f>_xlfn.XLOOKUP(Data_TongTram2[[#This Row],[Tỉnh cũ]],Table9[Tỉnh cũ],Table9[Admin KV])</f>
        <v>Trần Thị Lan</v>
      </c>
      <c r="L94" t="str">
        <f>_xlfn.XLOOKUP(Data_TongTram2[[#This Row],[Tỉnh cũ]],Table9[Tỉnh cũ],Table9[Admin Miền])</f>
        <v>Phạm Thị Thúy Duy</v>
      </c>
    </row>
    <row r="95" spans="1:12" x14ac:dyDescent="0.35">
      <c r="A95" t="s">
        <v>1705</v>
      </c>
      <c r="B95" t="s">
        <v>608</v>
      </c>
      <c r="C95" t="str">
        <f>_xlfn.XLOOKUP(Data_TongTram2[[#This Row],[ID NCC]],VMS1_[ID 18],VMS1_[Tên Accounts])</f>
        <v>HKD Trăm Ngọc Phát</v>
      </c>
      <c r="D95" t="str">
        <f>Data_TongTram2[[#This Row],[ID NCC]]&amp;Data_TongTram2[[#This Row],[DTR/Trạm]]</f>
        <v>001dc00001v047DAAQKhánh Nga</v>
      </c>
      <c r="E95" t="str">
        <f>_xlfn.XLOOKUP(Data_TongTram2[[#This Row],[ID NCC]],VMS1_[ID 18],VMS1_[Tỉnh/ Thành Phố Trung Ương])</f>
        <v>Tiền Giang</v>
      </c>
      <c r="F95" t="str">
        <f>_xlfn.XLOOKUP(Data_TongTram2[[#This Row],[Tỉnh cũ]],Table9[Tỉnh cũ],Table9[Tỉnh mới])</f>
        <v>Đồng Tháp</v>
      </c>
      <c r="G95" t="str">
        <f>_xlfn.XLOOKUP(Data_TongTram2[[#This Row],[Tỉnh cũ]],Table9[Tỉnh cũ],Table9[Khu vực])</f>
        <v>Miền Tây 1</v>
      </c>
      <c r="H95" t="str">
        <f>_xlfn.XLOOKUP(Data_TongTram2[[#This Row],[Tỉnh cũ]],Table9[Tỉnh cũ],Table9[Miền])</f>
        <v>Miền Tây</v>
      </c>
      <c r="I95" t="str">
        <f>_xlfn.XLOOKUP(Data_TongTram2[[#This Row],[Tỉnh cũ]],Table9[Tỉnh cũ],Table9[Thị Trường])</f>
        <v>Lâm Đỗ Anh Hào</v>
      </c>
      <c r="J95" t="str">
        <f>_xlfn.XLOOKUP(Data_TongTram2[[#This Row],[Tỉnh cũ]],Table9[Tỉnh cũ],Table9[Giám Sát])</f>
        <v>Nguyễn Thành Dân</v>
      </c>
      <c r="K95" t="str">
        <f>_xlfn.XLOOKUP(Data_TongTram2[[#This Row],[Tỉnh cũ]],Table9[Tỉnh cũ],Table9[Admin KV])</f>
        <v>Trần Thị Lan</v>
      </c>
      <c r="L95" t="str">
        <f>_xlfn.XLOOKUP(Data_TongTram2[[#This Row],[Tỉnh cũ]],Table9[Tỉnh cũ],Table9[Admin Miền])</f>
        <v>Phạm Thị Thúy Duy</v>
      </c>
    </row>
    <row r="96" spans="1:12" x14ac:dyDescent="0.35">
      <c r="A96" t="s">
        <v>452</v>
      </c>
      <c r="B96" t="s">
        <v>608</v>
      </c>
      <c r="C96" t="str">
        <f>_xlfn.XLOOKUP(Data_TongTram2[[#This Row],[ID NCC]],VMS1_[ID 18],VMS1_[Tên Accounts])</f>
        <v>Chị Ngọc Đồng Tâm</v>
      </c>
      <c r="D96" t="str">
        <f>Data_TongTram2[[#This Row],[ID NCC]]&amp;Data_TongTram2[[#This Row],[DTR/Trạm]]</f>
        <v>001J3000002HLbsIAGKhánh Nga</v>
      </c>
      <c r="E96" t="str">
        <f>_xlfn.XLOOKUP(Data_TongTram2[[#This Row],[ID NCC]],VMS1_[ID 18],VMS1_[Tỉnh/ Thành Phố Trung Ương])</f>
        <v>Tiền Giang</v>
      </c>
      <c r="F96" t="str">
        <f>_xlfn.XLOOKUP(Data_TongTram2[[#This Row],[Tỉnh cũ]],Table9[Tỉnh cũ],Table9[Tỉnh mới])</f>
        <v>Đồng Tháp</v>
      </c>
      <c r="G96" t="str">
        <f>_xlfn.XLOOKUP(Data_TongTram2[[#This Row],[Tỉnh cũ]],Table9[Tỉnh cũ],Table9[Khu vực])</f>
        <v>Miền Tây 1</v>
      </c>
      <c r="H96" t="str">
        <f>_xlfn.XLOOKUP(Data_TongTram2[[#This Row],[Tỉnh cũ]],Table9[Tỉnh cũ],Table9[Miền])</f>
        <v>Miền Tây</v>
      </c>
      <c r="I96" t="str">
        <f>_xlfn.XLOOKUP(Data_TongTram2[[#This Row],[Tỉnh cũ]],Table9[Tỉnh cũ],Table9[Thị Trường])</f>
        <v>Lâm Đỗ Anh Hào</v>
      </c>
      <c r="J96" t="str">
        <f>_xlfn.XLOOKUP(Data_TongTram2[[#This Row],[Tỉnh cũ]],Table9[Tỉnh cũ],Table9[Giám Sát])</f>
        <v>Nguyễn Thành Dân</v>
      </c>
      <c r="K96" t="str">
        <f>_xlfn.XLOOKUP(Data_TongTram2[[#This Row],[Tỉnh cũ]],Table9[Tỉnh cũ],Table9[Admin KV])</f>
        <v>Trần Thị Lan</v>
      </c>
      <c r="L96" t="str">
        <f>_xlfn.XLOOKUP(Data_TongTram2[[#This Row],[Tỉnh cũ]],Table9[Tỉnh cũ],Table9[Admin Miền])</f>
        <v>Phạm Thị Thúy Duy</v>
      </c>
    </row>
    <row r="97" spans="1:12" x14ac:dyDescent="0.35">
      <c r="A97" t="s">
        <v>676</v>
      </c>
      <c r="B97" t="s">
        <v>608</v>
      </c>
      <c r="C97" t="str">
        <f>_xlfn.XLOOKUP(Data_TongTram2[[#This Row],[ID NCC]],VMS1_[ID 18],VMS1_[Tên Accounts])</f>
        <v>Anh Tám Bến Tre</v>
      </c>
      <c r="D97" t="str">
        <f>Data_TongTram2[[#This Row],[ID NCC]]&amp;Data_TongTram2[[#This Row],[DTR/Trạm]]</f>
        <v>001J3000002Hq80IACKhánh Nga</v>
      </c>
      <c r="E97" t="str">
        <f>_xlfn.XLOOKUP(Data_TongTram2[[#This Row],[ID NCC]],VMS1_[ID 18],VMS1_[Tỉnh/ Thành Phố Trung Ương])</f>
        <v>Bến Tre</v>
      </c>
      <c r="F97" t="str">
        <f>_xlfn.XLOOKUP(Data_TongTram2[[#This Row],[Tỉnh cũ]],Table9[Tỉnh cũ],Table9[Tỉnh mới])</f>
        <v>Vĩnh Long</v>
      </c>
      <c r="G97" t="str">
        <f>_xlfn.XLOOKUP(Data_TongTram2[[#This Row],[Tỉnh cũ]],Table9[Tỉnh cũ],Table9[Khu vực])</f>
        <v>Miền Tây 2</v>
      </c>
      <c r="H97" t="str">
        <f>_xlfn.XLOOKUP(Data_TongTram2[[#This Row],[Tỉnh cũ]],Table9[Tỉnh cũ],Table9[Miền])</f>
        <v>Miền Tây</v>
      </c>
      <c r="I97" t="str">
        <f>_xlfn.XLOOKUP(Data_TongTram2[[#This Row],[Tỉnh cũ]],Table9[Tỉnh cũ],Table9[Thị Trường])</f>
        <v>Lê Quốc Việt</v>
      </c>
      <c r="J97" t="str">
        <f>_xlfn.XLOOKUP(Data_TongTram2[[#This Row],[Tỉnh cũ]],Table9[Tỉnh cũ],Table9[Giám Sát])</f>
        <v>Phạm Huỳnh Hữu Lộc</v>
      </c>
      <c r="K97" t="str">
        <f>_xlfn.XLOOKUP(Data_TongTram2[[#This Row],[Tỉnh cũ]],Table9[Tỉnh cũ],Table9[Admin KV])</f>
        <v>Nguyễn Thị Ngọc Bích</v>
      </c>
      <c r="L97" t="str">
        <f>_xlfn.XLOOKUP(Data_TongTram2[[#This Row],[Tỉnh cũ]],Table9[Tỉnh cũ],Table9[Admin Miền])</f>
        <v>Phạm Thị Thúy Duy</v>
      </c>
    </row>
    <row r="98" spans="1:12" x14ac:dyDescent="0.35">
      <c r="A98" t="s">
        <v>1267</v>
      </c>
      <c r="B98" t="s">
        <v>608</v>
      </c>
      <c r="C98" t="str">
        <f>_xlfn.XLOOKUP(Data_TongTram2[[#This Row],[ID NCC]],VMS1_[ID 18],VMS1_[Tên Accounts])</f>
        <v>Chị Phượng - Tân Thạnh</v>
      </c>
      <c r="D98" t="str">
        <f>Data_TongTram2[[#This Row],[ID NCC]]&amp;Data_TongTram2[[#This Row],[DTR/Trạm]]</f>
        <v>001J3000005GJfsIAGKhánh Nga</v>
      </c>
      <c r="E98" t="str">
        <f>_xlfn.XLOOKUP(Data_TongTram2[[#This Row],[ID NCC]],VMS1_[ID 18],VMS1_[Tỉnh/ Thành Phố Trung Ương])</f>
        <v>Long An</v>
      </c>
      <c r="F98" t="str">
        <f>_xlfn.XLOOKUP(Data_TongTram2[[#This Row],[Tỉnh cũ]],Table9[Tỉnh cũ],Table9[Tỉnh mới])</f>
        <v>Tây Ninh</v>
      </c>
      <c r="G98" t="str">
        <f>_xlfn.XLOOKUP(Data_TongTram2[[#This Row],[Tỉnh cũ]],Table9[Tỉnh cũ],Table9[Khu vực])</f>
        <v>Miền Tây 1</v>
      </c>
      <c r="H98" t="str">
        <f>_xlfn.XLOOKUP(Data_TongTram2[[#This Row],[Tỉnh cũ]],Table9[Tỉnh cũ],Table9[Miền])</f>
        <v>Miền Tây</v>
      </c>
      <c r="I98" t="str">
        <f>_xlfn.XLOOKUP(Data_TongTram2[[#This Row],[Tỉnh cũ]],Table9[Tỉnh cũ],Table9[Thị Trường])</f>
        <v>Nguyễn Duy Tân</v>
      </c>
      <c r="J98" t="str">
        <f>_xlfn.XLOOKUP(Data_TongTram2[[#This Row],[Tỉnh cũ]],Table9[Tỉnh cũ],Table9[Giám Sát])</f>
        <v>Nguyễn Thành Dân</v>
      </c>
      <c r="K98" t="str">
        <f>_xlfn.XLOOKUP(Data_TongTram2[[#This Row],[Tỉnh cũ]],Table9[Tỉnh cũ],Table9[Admin KV])</f>
        <v>Trần Thị Lan</v>
      </c>
      <c r="L98" t="str">
        <f>_xlfn.XLOOKUP(Data_TongTram2[[#This Row],[Tỉnh cũ]],Table9[Tỉnh cũ],Table9[Admin Miền])</f>
        <v>Phạm Thị Thúy Duy</v>
      </c>
    </row>
    <row r="99" spans="1:12" x14ac:dyDescent="0.35">
      <c r="A99" t="s">
        <v>396</v>
      </c>
      <c r="B99" t="s">
        <v>608</v>
      </c>
      <c r="C99" t="str">
        <f>_xlfn.XLOOKUP(Data_TongTram2[[#This Row],[ID NCC]],VMS1_[ID 18],VMS1_[Tên Accounts])</f>
        <v>Anh Phong Chợ Gạo</v>
      </c>
      <c r="D99" t="str">
        <f>Data_TongTram2[[#This Row],[ID NCC]]&amp;Data_TongTram2[[#This Row],[DTR/Trạm]]</f>
        <v>001J3000002ItCOIA0Khánh Nga</v>
      </c>
      <c r="E99" t="str">
        <f>_xlfn.XLOOKUP(Data_TongTram2[[#This Row],[ID NCC]],VMS1_[ID 18],VMS1_[Tỉnh/ Thành Phố Trung Ương])</f>
        <v>Tiền Giang</v>
      </c>
      <c r="F99" t="str">
        <f>_xlfn.XLOOKUP(Data_TongTram2[[#This Row],[Tỉnh cũ]],Table9[Tỉnh cũ],Table9[Tỉnh mới])</f>
        <v>Đồng Tháp</v>
      </c>
      <c r="G99" t="str">
        <f>_xlfn.XLOOKUP(Data_TongTram2[[#This Row],[Tỉnh cũ]],Table9[Tỉnh cũ],Table9[Khu vực])</f>
        <v>Miền Tây 1</v>
      </c>
      <c r="H99" t="str">
        <f>_xlfn.XLOOKUP(Data_TongTram2[[#This Row],[Tỉnh cũ]],Table9[Tỉnh cũ],Table9[Miền])</f>
        <v>Miền Tây</v>
      </c>
      <c r="I99" t="str">
        <f>_xlfn.XLOOKUP(Data_TongTram2[[#This Row],[Tỉnh cũ]],Table9[Tỉnh cũ],Table9[Thị Trường])</f>
        <v>Lâm Đỗ Anh Hào</v>
      </c>
      <c r="J99" t="str">
        <f>_xlfn.XLOOKUP(Data_TongTram2[[#This Row],[Tỉnh cũ]],Table9[Tỉnh cũ],Table9[Giám Sát])</f>
        <v>Nguyễn Thành Dân</v>
      </c>
      <c r="K99" t="str">
        <f>_xlfn.XLOOKUP(Data_TongTram2[[#This Row],[Tỉnh cũ]],Table9[Tỉnh cũ],Table9[Admin KV])</f>
        <v>Trần Thị Lan</v>
      </c>
      <c r="L99" t="str">
        <f>_xlfn.XLOOKUP(Data_TongTram2[[#This Row],[Tỉnh cũ]],Table9[Tỉnh cũ],Table9[Admin Miền])</f>
        <v>Phạm Thị Thúy Duy</v>
      </c>
    </row>
    <row r="100" spans="1:12" x14ac:dyDescent="0.35">
      <c r="A100" t="s">
        <v>651</v>
      </c>
      <c r="B100" t="s">
        <v>608</v>
      </c>
      <c r="C100" t="str">
        <f>_xlfn.XLOOKUP(Data_TongTram2[[#This Row],[ID NCC]],VMS1_[ID 18],VMS1_[Tên Accounts])</f>
        <v>Anh Thảo</v>
      </c>
      <c r="D100" t="str">
        <f>Data_TongTram2[[#This Row],[ID NCC]]&amp;Data_TongTram2[[#This Row],[DTR/Trạm]]</f>
        <v>001J3000002HLxpIAGKhánh Nga</v>
      </c>
      <c r="E100" t="str">
        <f>_xlfn.XLOOKUP(Data_TongTram2[[#This Row],[ID NCC]],VMS1_[ID 18],VMS1_[Tỉnh/ Thành Phố Trung Ương])</f>
        <v>Bến Tre</v>
      </c>
      <c r="F100" t="str">
        <f>_xlfn.XLOOKUP(Data_TongTram2[[#This Row],[Tỉnh cũ]],Table9[Tỉnh cũ],Table9[Tỉnh mới])</f>
        <v>Vĩnh Long</v>
      </c>
      <c r="G100" t="str">
        <f>_xlfn.XLOOKUP(Data_TongTram2[[#This Row],[Tỉnh cũ]],Table9[Tỉnh cũ],Table9[Khu vực])</f>
        <v>Miền Tây 2</v>
      </c>
      <c r="H100" t="str">
        <f>_xlfn.XLOOKUP(Data_TongTram2[[#This Row],[Tỉnh cũ]],Table9[Tỉnh cũ],Table9[Miền])</f>
        <v>Miền Tây</v>
      </c>
      <c r="I100" t="str">
        <f>_xlfn.XLOOKUP(Data_TongTram2[[#This Row],[Tỉnh cũ]],Table9[Tỉnh cũ],Table9[Thị Trường])</f>
        <v>Lê Quốc Việt</v>
      </c>
      <c r="J100" t="str">
        <f>_xlfn.XLOOKUP(Data_TongTram2[[#This Row],[Tỉnh cũ]],Table9[Tỉnh cũ],Table9[Giám Sát])</f>
        <v>Phạm Huỳnh Hữu Lộc</v>
      </c>
      <c r="K100" t="str">
        <f>_xlfn.XLOOKUP(Data_TongTram2[[#This Row],[Tỉnh cũ]],Table9[Tỉnh cũ],Table9[Admin KV])</f>
        <v>Nguyễn Thị Ngọc Bích</v>
      </c>
      <c r="L100" t="str">
        <f>_xlfn.XLOOKUP(Data_TongTram2[[#This Row],[Tỉnh cũ]],Table9[Tỉnh cũ],Table9[Admin Miền])</f>
        <v>Phạm Thị Thúy Duy</v>
      </c>
    </row>
    <row r="101" spans="1:12" x14ac:dyDescent="0.35">
      <c r="A101" t="s">
        <v>667</v>
      </c>
      <c r="B101" t="s">
        <v>608</v>
      </c>
      <c r="C101" t="str">
        <f>_xlfn.XLOOKUP(Data_TongTram2[[#This Row],[ID NCC]],VMS1_[ID 18],VMS1_[Tên Accounts])</f>
        <v>Anh Út Trung An</v>
      </c>
      <c r="D101" t="str">
        <f>Data_TongTram2[[#This Row],[ID NCC]]&amp;Data_TongTram2[[#This Row],[DTR/Trạm]]</f>
        <v>001J3000002HjEMIA0Khánh Nga</v>
      </c>
      <c r="E101" t="str">
        <f>_xlfn.XLOOKUP(Data_TongTram2[[#This Row],[ID NCC]],VMS1_[ID 18],VMS1_[Tỉnh/ Thành Phố Trung Ương])</f>
        <v>Tiền Giang</v>
      </c>
      <c r="F101" t="str">
        <f>_xlfn.XLOOKUP(Data_TongTram2[[#This Row],[Tỉnh cũ]],Table9[Tỉnh cũ],Table9[Tỉnh mới])</f>
        <v>Đồng Tháp</v>
      </c>
      <c r="G101" t="str">
        <f>_xlfn.XLOOKUP(Data_TongTram2[[#This Row],[Tỉnh cũ]],Table9[Tỉnh cũ],Table9[Khu vực])</f>
        <v>Miền Tây 1</v>
      </c>
      <c r="H101" t="str">
        <f>_xlfn.XLOOKUP(Data_TongTram2[[#This Row],[Tỉnh cũ]],Table9[Tỉnh cũ],Table9[Miền])</f>
        <v>Miền Tây</v>
      </c>
      <c r="I101" t="str">
        <f>_xlfn.XLOOKUP(Data_TongTram2[[#This Row],[Tỉnh cũ]],Table9[Tỉnh cũ],Table9[Thị Trường])</f>
        <v>Lâm Đỗ Anh Hào</v>
      </c>
      <c r="J101" t="str">
        <f>_xlfn.XLOOKUP(Data_TongTram2[[#This Row],[Tỉnh cũ]],Table9[Tỉnh cũ],Table9[Giám Sát])</f>
        <v>Nguyễn Thành Dân</v>
      </c>
      <c r="K101" t="str">
        <f>_xlfn.XLOOKUP(Data_TongTram2[[#This Row],[Tỉnh cũ]],Table9[Tỉnh cũ],Table9[Admin KV])</f>
        <v>Trần Thị Lan</v>
      </c>
      <c r="L101" t="str">
        <f>_xlfn.XLOOKUP(Data_TongTram2[[#This Row],[Tỉnh cũ]],Table9[Tỉnh cũ],Table9[Admin Miền])</f>
        <v>Phạm Thị Thúy Duy</v>
      </c>
    </row>
    <row r="102" spans="1:12" x14ac:dyDescent="0.35">
      <c r="A102" t="s">
        <v>666</v>
      </c>
      <c r="B102" t="s">
        <v>608</v>
      </c>
      <c r="C102" t="str">
        <f>_xlfn.XLOOKUP(Data_TongTram2[[#This Row],[ID NCC]],VMS1_[ID 18],VMS1_[Tên Accounts])</f>
        <v>Anh Phước Tiền Giang</v>
      </c>
      <c r="D102" t="str">
        <f>Data_TongTram2[[#This Row],[ID NCC]]&amp;Data_TongTram2[[#This Row],[DTR/Trạm]]</f>
        <v>001J3000002HLg6IAGKhánh Nga</v>
      </c>
      <c r="E102" t="str">
        <f>_xlfn.XLOOKUP(Data_TongTram2[[#This Row],[ID NCC]],VMS1_[ID 18],VMS1_[Tỉnh/ Thành Phố Trung Ương])</f>
        <v>Tiền Giang</v>
      </c>
      <c r="F102" t="str">
        <f>_xlfn.XLOOKUP(Data_TongTram2[[#This Row],[Tỉnh cũ]],Table9[Tỉnh cũ],Table9[Tỉnh mới])</f>
        <v>Đồng Tháp</v>
      </c>
      <c r="G102" t="str">
        <f>_xlfn.XLOOKUP(Data_TongTram2[[#This Row],[Tỉnh cũ]],Table9[Tỉnh cũ],Table9[Khu vực])</f>
        <v>Miền Tây 1</v>
      </c>
      <c r="H102" t="str">
        <f>_xlfn.XLOOKUP(Data_TongTram2[[#This Row],[Tỉnh cũ]],Table9[Tỉnh cũ],Table9[Miền])</f>
        <v>Miền Tây</v>
      </c>
      <c r="I102" t="str">
        <f>_xlfn.XLOOKUP(Data_TongTram2[[#This Row],[Tỉnh cũ]],Table9[Tỉnh cũ],Table9[Thị Trường])</f>
        <v>Lâm Đỗ Anh Hào</v>
      </c>
      <c r="J102" t="str">
        <f>_xlfn.XLOOKUP(Data_TongTram2[[#This Row],[Tỉnh cũ]],Table9[Tỉnh cũ],Table9[Giám Sát])</f>
        <v>Nguyễn Thành Dân</v>
      </c>
      <c r="K102" t="str">
        <f>_xlfn.XLOOKUP(Data_TongTram2[[#This Row],[Tỉnh cũ]],Table9[Tỉnh cũ],Table9[Admin KV])</f>
        <v>Trần Thị Lan</v>
      </c>
      <c r="L102" t="str">
        <f>_xlfn.XLOOKUP(Data_TongTram2[[#This Row],[Tỉnh cũ]],Table9[Tỉnh cũ],Table9[Admin Miền])</f>
        <v>Phạm Thị Thúy Duy</v>
      </c>
    </row>
    <row r="103" spans="1:12" x14ac:dyDescent="0.35">
      <c r="A103" t="s">
        <v>678</v>
      </c>
      <c r="B103" t="s">
        <v>608</v>
      </c>
      <c r="C103" t="str">
        <f>_xlfn.XLOOKUP(Data_TongTram2[[#This Row],[ID NCC]],VMS1_[ID 18],VMS1_[Tên Accounts])</f>
        <v>Chị Như - Ta</v>
      </c>
      <c r="D103" t="str">
        <f>Data_TongTram2[[#This Row],[ID NCC]]&amp;Data_TongTram2[[#This Row],[DTR/Trạm]]</f>
        <v>001dc00001NMtzNAATKhánh Nga</v>
      </c>
      <c r="E103" t="str">
        <f>_xlfn.XLOOKUP(Data_TongTram2[[#This Row],[ID NCC]],VMS1_[ID 18],VMS1_[Tỉnh/ Thành Phố Trung Ương])</f>
        <v>Long An</v>
      </c>
      <c r="F103" t="str">
        <f>_xlfn.XLOOKUP(Data_TongTram2[[#This Row],[Tỉnh cũ]],Table9[Tỉnh cũ],Table9[Tỉnh mới])</f>
        <v>Tây Ninh</v>
      </c>
      <c r="G103" t="str">
        <f>_xlfn.XLOOKUP(Data_TongTram2[[#This Row],[Tỉnh cũ]],Table9[Tỉnh cũ],Table9[Khu vực])</f>
        <v>Miền Tây 1</v>
      </c>
      <c r="H103" t="str">
        <f>_xlfn.XLOOKUP(Data_TongTram2[[#This Row],[Tỉnh cũ]],Table9[Tỉnh cũ],Table9[Miền])</f>
        <v>Miền Tây</v>
      </c>
      <c r="I103" t="str">
        <f>_xlfn.XLOOKUP(Data_TongTram2[[#This Row],[Tỉnh cũ]],Table9[Tỉnh cũ],Table9[Thị Trường])</f>
        <v>Nguyễn Duy Tân</v>
      </c>
      <c r="J103" t="str">
        <f>_xlfn.XLOOKUP(Data_TongTram2[[#This Row],[Tỉnh cũ]],Table9[Tỉnh cũ],Table9[Giám Sát])</f>
        <v>Nguyễn Thành Dân</v>
      </c>
      <c r="K103" t="str">
        <f>_xlfn.XLOOKUP(Data_TongTram2[[#This Row],[Tỉnh cũ]],Table9[Tỉnh cũ],Table9[Admin KV])</f>
        <v>Trần Thị Lan</v>
      </c>
      <c r="L103" t="str">
        <f>_xlfn.XLOOKUP(Data_TongTram2[[#This Row],[Tỉnh cũ]],Table9[Tỉnh cũ],Table9[Admin Miền])</f>
        <v>Phạm Thị Thúy Duy</v>
      </c>
    </row>
    <row r="104" spans="1:12" x14ac:dyDescent="0.35">
      <c r="A104" t="s">
        <v>421</v>
      </c>
      <c r="B104" t="s">
        <v>608</v>
      </c>
      <c r="C104" t="str">
        <f>_xlfn.XLOOKUP(Data_TongTram2[[#This Row],[ID NCC]],VMS1_[ID 18],VMS1_[Tên Accounts])</f>
        <v>Anh Rỡ Chợ Gạo</v>
      </c>
      <c r="D104" t="str">
        <f>Data_TongTram2[[#This Row],[ID NCC]]&amp;Data_TongTram2[[#This Row],[DTR/Trạm]]</f>
        <v>001J3000002HjDPIA0Khánh Nga</v>
      </c>
      <c r="E104" t="str">
        <f>_xlfn.XLOOKUP(Data_TongTram2[[#This Row],[ID NCC]],VMS1_[ID 18],VMS1_[Tỉnh/ Thành Phố Trung Ương])</f>
        <v>Tiền Giang</v>
      </c>
      <c r="F104" t="str">
        <f>_xlfn.XLOOKUP(Data_TongTram2[[#This Row],[Tỉnh cũ]],Table9[Tỉnh cũ],Table9[Tỉnh mới])</f>
        <v>Đồng Tháp</v>
      </c>
      <c r="G104" t="str">
        <f>_xlfn.XLOOKUP(Data_TongTram2[[#This Row],[Tỉnh cũ]],Table9[Tỉnh cũ],Table9[Khu vực])</f>
        <v>Miền Tây 1</v>
      </c>
      <c r="H104" t="str">
        <f>_xlfn.XLOOKUP(Data_TongTram2[[#This Row],[Tỉnh cũ]],Table9[Tỉnh cũ],Table9[Miền])</f>
        <v>Miền Tây</v>
      </c>
      <c r="I104" t="str">
        <f>_xlfn.XLOOKUP(Data_TongTram2[[#This Row],[Tỉnh cũ]],Table9[Tỉnh cũ],Table9[Thị Trường])</f>
        <v>Lâm Đỗ Anh Hào</v>
      </c>
      <c r="J104" t="str">
        <f>_xlfn.XLOOKUP(Data_TongTram2[[#This Row],[Tỉnh cũ]],Table9[Tỉnh cũ],Table9[Giám Sát])</f>
        <v>Nguyễn Thành Dân</v>
      </c>
      <c r="K104" t="str">
        <f>_xlfn.XLOOKUP(Data_TongTram2[[#This Row],[Tỉnh cũ]],Table9[Tỉnh cũ],Table9[Admin KV])</f>
        <v>Trần Thị Lan</v>
      </c>
      <c r="L104" t="str">
        <f>_xlfn.XLOOKUP(Data_TongTram2[[#This Row],[Tỉnh cũ]],Table9[Tỉnh cũ],Table9[Admin Miền])</f>
        <v>Phạm Thị Thúy Duy</v>
      </c>
    </row>
    <row r="105" spans="1:12" x14ac:dyDescent="0.35">
      <c r="A105" t="s">
        <v>674</v>
      </c>
      <c r="B105" t="s">
        <v>608</v>
      </c>
      <c r="C105" t="str">
        <f>_xlfn.XLOOKUP(Data_TongTram2[[#This Row],[ID NCC]],VMS1_[ID 18],VMS1_[Tên Accounts])</f>
        <v>Anh Trí Cai Lậy</v>
      </c>
      <c r="D105" t="str">
        <f>Data_TongTram2[[#This Row],[ID NCC]]&amp;Data_TongTram2[[#This Row],[DTR/Trạm]]</f>
        <v>001J3000002HLrCIAWKhánh Nga</v>
      </c>
      <c r="E105" t="str">
        <f>_xlfn.XLOOKUP(Data_TongTram2[[#This Row],[ID NCC]],VMS1_[ID 18],VMS1_[Tỉnh/ Thành Phố Trung Ương])</f>
        <v>Tiền Giang</v>
      </c>
      <c r="F105" t="str">
        <f>_xlfn.XLOOKUP(Data_TongTram2[[#This Row],[Tỉnh cũ]],Table9[Tỉnh cũ],Table9[Tỉnh mới])</f>
        <v>Đồng Tháp</v>
      </c>
      <c r="G105" t="str">
        <f>_xlfn.XLOOKUP(Data_TongTram2[[#This Row],[Tỉnh cũ]],Table9[Tỉnh cũ],Table9[Khu vực])</f>
        <v>Miền Tây 1</v>
      </c>
      <c r="H105" t="str">
        <f>_xlfn.XLOOKUP(Data_TongTram2[[#This Row],[Tỉnh cũ]],Table9[Tỉnh cũ],Table9[Miền])</f>
        <v>Miền Tây</v>
      </c>
      <c r="I105" t="str">
        <f>_xlfn.XLOOKUP(Data_TongTram2[[#This Row],[Tỉnh cũ]],Table9[Tỉnh cũ],Table9[Thị Trường])</f>
        <v>Lâm Đỗ Anh Hào</v>
      </c>
      <c r="J105" t="str">
        <f>_xlfn.XLOOKUP(Data_TongTram2[[#This Row],[Tỉnh cũ]],Table9[Tỉnh cũ],Table9[Giám Sát])</f>
        <v>Nguyễn Thành Dân</v>
      </c>
      <c r="K105" t="str">
        <f>_xlfn.XLOOKUP(Data_TongTram2[[#This Row],[Tỉnh cũ]],Table9[Tỉnh cũ],Table9[Admin KV])</f>
        <v>Trần Thị Lan</v>
      </c>
      <c r="L105" t="str">
        <f>_xlfn.XLOOKUP(Data_TongTram2[[#This Row],[Tỉnh cũ]],Table9[Tỉnh cũ],Table9[Admin Miền])</f>
        <v>Phạm Thị Thúy Duy</v>
      </c>
    </row>
    <row r="106" spans="1:12" x14ac:dyDescent="0.35">
      <c r="A106" t="s">
        <v>778</v>
      </c>
      <c r="B106" t="s">
        <v>608</v>
      </c>
      <c r="C106" t="str">
        <f>_xlfn.XLOOKUP(Data_TongTram2[[#This Row],[ID NCC]],VMS1_[ID 18],VMS1_[Tên Accounts])</f>
        <v>Thu Lì Bến Tre</v>
      </c>
      <c r="D106" t="str">
        <f>Data_TongTram2[[#This Row],[ID NCC]]&amp;Data_TongTram2[[#This Row],[DTR/Trạm]]</f>
        <v>001J3000002HLdpIAGKhánh Nga</v>
      </c>
      <c r="E106" t="str">
        <f>_xlfn.XLOOKUP(Data_TongTram2[[#This Row],[ID NCC]],VMS1_[ID 18],VMS1_[Tỉnh/ Thành Phố Trung Ương])</f>
        <v>Bến Tre</v>
      </c>
      <c r="F106" t="str">
        <f>_xlfn.XLOOKUP(Data_TongTram2[[#This Row],[Tỉnh cũ]],Table9[Tỉnh cũ],Table9[Tỉnh mới])</f>
        <v>Vĩnh Long</v>
      </c>
      <c r="G106" t="str">
        <f>_xlfn.XLOOKUP(Data_TongTram2[[#This Row],[Tỉnh cũ]],Table9[Tỉnh cũ],Table9[Khu vực])</f>
        <v>Miền Tây 2</v>
      </c>
      <c r="H106" t="str">
        <f>_xlfn.XLOOKUP(Data_TongTram2[[#This Row],[Tỉnh cũ]],Table9[Tỉnh cũ],Table9[Miền])</f>
        <v>Miền Tây</v>
      </c>
      <c r="I106" t="str">
        <f>_xlfn.XLOOKUP(Data_TongTram2[[#This Row],[Tỉnh cũ]],Table9[Tỉnh cũ],Table9[Thị Trường])</f>
        <v>Lê Quốc Việt</v>
      </c>
      <c r="J106" t="str">
        <f>_xlfn.XLOOKUP(Data_TongTram2[[#This Row],[Tỉnh cũ]],Table9[Tỉnh cũ],Table9[Giám Sát])</f>
        <v>Phạm Huỳnh Hữu Lộc</v>
      </c>
      <c r="K106" t="str">
        <f>_xlfn.XLOOKUP(Data_TongTram2[[#This Row],[Tỉnh cũ]],Table9[Tỉnh cũ],Table9[Admin KV])</f>
        <v>Nguyễn Thị Ngọc Bích</v>
      </c>
      <c r="L106" t="str">
        <f>_xlfn.XLOOKUP(Data_TongTram2[[#This Row],[Tỉnh cũ]],Table9[Tỉnh cũ],Table9[Admin Miền])</f>
        <v>Phạm Thị Thúy Duy</v>
      </c>
    </row>
    <row r="107" spans="1:12" x14ac:dyDescent="0.35">
      <c r="A107" t="s">
        <v>489</v>
      </c>
      <c r="B107" t="s">
        <v>608</v>
      </c>
      <c r="C107" t="str">
        <f>_xlfn.XLOOKUP(Data_TongTram2[[#This Row],[ID NCC]],VMS1_[ID 18],VMS1_[Tên Accounts])</f>
        <v>Anh Hùng Chợ Bưng</v>
      </c>
      <c r="D107" t="str">
        <f>Data_TongTram2[[#This Row],[ID NCC]]&amp;Data_TongTram2[[#This Row],[DTR/Trạm]]</f>
        <v>001J3000005G3uMIASKhánh Nga</v>
      </c>
      <c r="E107" t="str">
        <f>_xlfn.XLOOKUP(Data_TongTram2[[#This Row],[ID NCC]],VMS1_[ID 18],VMS1_[Tỉnh/ Thành Phố Trung Ương])</f>
        <v>Tiền Giang</v>
      </c>
      <c r="F107" t="str">
        <f>_xlfn.XLOOKUP(Data_TongTram2[[#This Row],[Tỉnh cũ]],Table9[Tỉnh cũ],Table9[Tỉnh mới])</f>
        <v>Đồng Tháp</v>
      </c>
      <c r="G107" t="str">
        <f>_xlfn.XLOOKUP(Data_TongTram2[[#This Row],[Tỉnh cũ]],Table9[Tỉnh cũ],Table9[Khu vực])</f>
        <v>Miền Tây 1</v>
      </c>
      <c r="H107" t="str">
        <f>_xlfn.XLOOKUP(Data_TongTram2[[#This Row],[Tỉnh cũ]],Table9[Tỉnh cũ],Table9[Miền])</f>
        <v>Miền Tây</v>
      </c>
      <c r="I107" t="str">
        <f>_xlfn.XLOOKUP(Data_TongTram2[[#This Row],[Tỉnh cũ]],Table9[Tỉnh cũ],Table9[Thị Trường])</f>
        <v>Lâm Đỗ Anh Hào</v>
      </c>
      <c r="J107" t="str">
        <f>_xlfn.XLOOKUP(Data_TongTram2[[#This Row],[Tỉnh cũ]],Table9[Tỉnh cũ],Table9[Giám Sát])</f>
        <v>Nguyễn Thành Dân</v>
      </c>
      <c r="K107" t="str">
        <f>_xlfn.XLOOKUP(Data_TongTram2[[#This Row],[Tỉnh cũ]],Table9[Tỉnh cũ],Table9[Admin KV])</f>
        <v>Trần Thị Lan</v>
      </c>
      <c r="L107" t="str">
        <f>_xlfn.XLOOKUP(Data_TongTram2[[#This Row],[Tỉnh cũ]],Table9[Tỉnh cũ],Table9[Admin Miền])</f>
        <v>Phạm Thị Thúy Duy</v>
      </c>
    </row>
    <row r="108" spans="1:12" x14ac:dyDescent="0.35">
      <c r="A108" t="s">
        <v>664</v>
      </c>
      <c r="B108" t="s">
        <v>608</v>
      </c>
      <c r="C108" t="str">
        <f>_xlfn.XLOOKUP(Data_TongTram2[[#This Row],[ID NCC]],VMS1_[ID 18],VMS1_[Tên Accounts])</f>
        <v>Anh Tùng Chợ Gạo</v>
      </c>
      <c r="D108" t="str">
        <f>Data_TongTram2[[#This Row],[ID NCC]]&amp;Data_TongTram2[[#This Row],[DTR/Trạm]]</f>
        <v>001J3000002HLmUIAWKhánh Nga</v>
      </c>
      <c r="E108" t="str">
        <f>_xlfn.XLOOKUP(Data_TongTram2[[#This Row],[ID NCC]],VMS1_[ID 18],VMS1_[Tỉnh/ Thành Phố Trung Ương])</f>
        <v>Tiền Giang</v>
      </c>
      <c r="F108" t="str">
        <f>_xlfn.XLOOKUP(Data_TongTram2[[#This Row],[Tỉnh cũ]],Table9[Tỉnh cũ],Table9[Tỉnh mới])</f>
        <v>Đồng Tháp</v>
      </c>
      <c r="G108" t="str">
        <f>_xlfn.XLOOKUP(Data_TongTram2[[#This Row],[Tỉnh cũ]],Table9[Tỉnh cũ],Table9[Khu vực])</f>
        <v>Miền Tây 1</v>
      </c>
      <c r="H108" t="str">
        <f>_xlfn.XLOOKUP(Data_TongTram2[[#This Row],[Tỉnh cũ]],Table9[Tỉnh cũ],Table9[Miền])</f>
        <v>Miền Tây</v>
      </c>
      <c r="I108" t="str">
        <f>_xlfn.XLOOKUP(Data_TongTram2[[#This Row],[Tỉnh cũ]],Table9[Tỉnh cũ],Table9[Thị Trường])</f>
        <v>Lâm Đỗ Anh Hào</v>
      </c>
      <c r="J108" t="str">
        <f>_xlfn.XLOOKUP(Data_TongTram2[[#This Row],[Tỉnh cũ]],Table9[Tỉnh cũ],Table9[Giám Sát])</f>
        <v>Nguyễn Thành Dân</v>
      </c>
      <c r="K108" t="str">
        <f>_xlfn.XLOOKUP(Data_TongTram2[[#This Row],[Tỉnh cũ]],Table9[Tỉnh cũ],Table9[Admin KV])</f>
        <v>Trần Thị Lan</v>
      </c>
      <c r="L108" t="str">
        <f>_xlfn.XLOOKUP(Data_TongTram2[[#This Row],[Tỉnh cũ]],Table9[Tỉnh cũ],Table9[Admin Miền])</f>
        <v>Phạm Thị Thúy Duy</v>
      </c>
    </row>
    <row r="109" spans="1:12" x14ac:dyDescent="0.35">
      <c r="A109" t="s">
        <v>403</v>
      </c>
      <c r="B109" t="s">
        <v>608</v>
      </c>
      <c r="C109" t="str">
        <f>_xlfn.XLOOKUP(Data_TongTram2[[#This Row],[ID NCC]],VMS1_[ID 18],VMS1_[Tên Accounts])</f>
        <v>Anh Phúc Mỹ Tho</v>
      </c>
      <c r="D109" t="str">
        <f>Data_TongTram2[[#This Row],[ID NCC]]&amp;Data_TongTram2[[#This Row],[DTR/Trạm]]</f>
        <v>001J3000002HLbkIAGKhánh Nga</v>
      </c>
      <c r="E109" t="str">
        <f>_xlfn.XLOOKUP(Data_TongTram2[[#This Row],[ID NCC]],VMS1_[ID 18],VMS1_[Tỉnh/ Thành Phố Trung Ương])</f>
        <v>Tiền Giang</v>
      </c>
      <c r="F109" t="str">
        <f>_xlfn.XLOOKUP(Data_TongTram2[[#This Row],[Tỉnh cũ]],Table9[Tỉnh cũ],Table9[Tỉnh mới])</f>
        <v>Đồng Tháp</v>
      </c>
      <c r="G109" t="str">
        <f>_xlfn.XLOOKUP(Data_TongTram2[[#This Row],[Tỉnh cũ]],Table9[Tỉnh cũ],Table9[Khu vực])</f>
        <v>Miền Tây 1</v>
      </c>
      <c r="H109" t="str">
        <f>_xlfn.XLOOKUP(Data_TongTram2[[#This Row],[Tỉnh cũ]],Table9[Tỉnh cũ],Table9[Miền])</f>
        <v>Miền Tây</v>
      </c>
      <c r="I109" t="str">
        <f>_xlfn.XLOOKUP(Data_TongTram2[[#This Row],[Tỉnh cũ]],Table9[Tỉnh cũ],Table9[Thị Trường])</f>
        <v>Lâm Đỗ Anh Hào</v>
      </c>
      <c r="J109" t="str">
        <f>_xlfn.XLOOKUP(Data_TongTram2[[#This Row],[Tỉnh cũ]],Table9[Tỉnh cũ],Table9[Giám Sát])</f>
        <v>Nguyễn Thành Dân</v>
      </c>
      <c r="K109" t="str">
        <f>_xlfn.XLOOKUP(Data_TongTram2[[#This Row],[Tỉnh cũ]],Table9[Tỉnh cũ],Table9[Admin KV])</f>
        <v>Trần Thị Lan</v>
      </c>
      <c r="L109" t="str">
        <f>_xlfn.XLOOKUP(Data_TongTram2[[#This Row],[Tỉnh cũ]],Table9[Tỉnh cũ],Table9[Admin Miền])</f>
        <v>Phạm Thị Thúy Duy</v>
      </c>
    </row>
    <row r="110" spans="1:12" x14ac:dyDescent="0.35">
      <c r="A110" t="s">
        <v>970</v>
      </c>
      <c r="B110" t="s">
        <v>608</v>
      </c>
      <c r="C110" t="str">
        <f>_xlfn.XLOOKUP(Data_TongTram2[[#This Row],[ID NCC]],VMS1_[ID 18],VMS1_[Tên Accounts])</f>
        <v>Chị Luyến Chợ Gạo</v>
      </c>
      <c r="D110" t="str">
        <f>Data_TongTram2[[#This Row],[ID NCC]]&amp;Data_TongTram2[[#This Row],[DTR/Trạm]]</f>
        <v>001J3000005FQERIA4Khánh Nga</v>
      </c>
      <c r="E110" t="str">
        <f>_xlfn.XLOOKUP(Data_TongTram2[[#This Row],[ID NCC]],VMS1_[ID 18],VMS1_[Tỉnh/ Thành Phố Trung Ương])</f>
        <v>Tiền Giang</v>
      </c>
      <c r="F110" t="str">
        <f>_xlfn.XLOOKUP(Data_TongTram2[[#This Row],[Tỉnh cũ]],Table9[Tỉnh cũ],Table9[Tỉnh mới])</f>
        <v>Đồng Tháp</v>
      </c>
      <c r="G110" t="str">
        <f>_xlfn.XLOOKUP(Data_TongTram2[[#This Row],[Tỉnh cũ]],Table9[Tỉnh cũ],Table9[Khu vực])</f>
        <v>Miền Tây 1</v>
      </c>
      <c r="H110" t="str">
        <f>_xlfn.XLOOKUP(Data_TongTram2[[#This Row],[Tỉnh cũ]],Table9[Tỉnh cũ],Table9[Miền])</f>
        <v>Miền Tây</v>
      </c>
      <c r="I110" t="str">
        <f>_xlfn.XLOOKUP(Data_TongTram2[[#This Row],[Tỉnh cũ]],Table9[Tỉnh cũ],Table9[Thị Trường])</f>
        <v>Lâm Đỗ Anh Hào</v>
      </c>
      <c r="J110" t="str">
        <f>_xlfn.XLOOKUP(Data_TongTram2[[#This Row],[Tỉnh cũ]],Table9[Tỉnh cũ],Table9[Giám Sát])</f>
        <v>Nguyễn Thành Dân</v>
      </c>
      <c r="K110" t="str">
        <f>_xlfn.XLOOKUP(Data_TongTram2[[#This Row],[Tỉnh cũ]],Table9[Tỉnh cũ],Table9[Admin KV])</f>
        <v>Trần Thị Lan</v>
      </c>
      <c r="L110" t="str">
        <f>_xlfn.XLOOKUP(Data_TongTram2[[#This Row],[Tỉnh cũ]],Table9[Tỉnh cũ],Table9[Admin Miền])</f>
        <v>Phạm Thị Thúy Duy</v>
      </c>
    </row>
    <row r="111" spans="1:12" x14ac:dyDescent="0.35">
      <c r="A111" t="s">
        <v>404</v>
      </c>
      <c r="B111" t="s">
        <v>608</v>
      </c>
      <c r="C111" t="str">
        <f>_xlfn.XLOOKUP(Data_TongTram2[[#This Row],[ID NCC]],VMS1_[ID 18],VMS1_[Tên Accounts])</f>
        <v>Anh Trí Cẩm Sơn</v>
      </c>
      <c r="D111" t="str">
        <f>Data_TongTram2[[#This Row],[ID NCC]]&amp;Data_TongTram2[[#This Row],[DTR/Trạm]]</f>
        <v>001J300000DJ1VEIA1Khánh Nga</v>
      </c>
      <c r="E111" t="str">
        <f>_xlfn.XLOOKUP(Data_TongTram2[[#This Row],[ID NCC]],VMS1_[ID 18],VMS1_[Tỉnh/ Thành Phố Trung Ương])</f>
        <v>Tiền Giang</v>
      </c>
      <c r="F111" t="str">
        <f>_xlfn.XLOOKUP(Data_TongTram2[[#This Row],[Tỉnh cũ]],Table9[Tỉnh cũ],Table9[Tỉnh mới])</f>
        <v>Đồng Tháp</v>
      </c>
      <c r="G111" t="str">
        <f>_xlfn.XLOOKUP(Data_TongTram2[[#This Row],[Tỉnh cũ]],Table9[Tỉnh cũ],Table9[Khu vực])</f>
        <v>Miền Tây 1</v>
      </c>
      <c r="H111" t="str">
        <f>_xlfn.XLOOKUP(Data_TongTram2[[#This Row],[Tỉnh cũ]],Table9[Tỉnh cũ],Table9[Miền])</f>
        <v>Miền Tây</v>
      </c>
      <c r="I111" t="str">
        <f>_xlfn.XLOOKUP(Data_TongTram2[[#This Row],[Tỉnh cũ]],Table9[Tỉnh cũ],Table9[Thị Trường])</f>
        <v>Lâm Đỗ Anh Hào</v>
      </c>
      <c r="J111" t="str">
        <f>_xlfn.XLOOKUP(Data_TongTram2[[#This Row],[Tỉnh cũ]],Table9[Tỉnh cũ],Table9[Giám Sát])</f>
        <v>Nguyễn Thành Dân</v>
      </c>
      <c r="K111" t="str">
        <f>_xlfn.XLOOKUP(Data_TongTram2[[#This Row],[Tỉnh cũ]],Table9[Tỉnh cũ],Table9[Admin KV])</f>
        <v>Trần Thị Lan</v>
      </c>
      <c r="L111" t="str">
        <f>_xlfn.XLOOKUP(Data_TongTram2[[#This Row],[Tỉnh cũ]],Table9[Tỉnh cũ],Table9[Admin Miền])</f>
        <v>Phạm Thị Thúy Duy</v>
      </c>
    </row>
    <row r="112" spans="1:12" x14ac:dyDescent="0.35">
      <c r="A112" t="s">
        <v>477</v>
      </c>
      <c r="B112" t="s">
        <v>608</v>
      </c>
      <c r="C112" t="str">
        <f>_xlfn.XLOOKUP(Data_TongTram2[[#This Row],[ID NCC]],VMS1_[ID 18],VMS1_[Tên Accounts])</f>
        <v>Anh Quang Bến Tre</v>
      </c>
      <c r="D112" t="str">
        <f>Data_TongTram2[[#This Row],[ID NCC]]&amp;Data_TongTram2[[#This Row],[DTR/Trạm]]</f>
        <v>001J3000002HLsTIAWKhánh Nga</v>
      </c>
      <c r="E112" t="str">
        <f>_xlfn.XLOOKUP(Data_TongTram2[[#This Row],[ID NCC]],VMS1_[ID 18],VMS1_[Tỉnh/ Thành Phố Trung Ương])</f>
        <v>Bến Tre</v>
      </c>
      <c r="F112" t="str">
        <f>_xlfn.XLOOKUP(Data_TongTram2[[#This Row],[Tỉnh cũ]],Table9[Tỉnh cũ],Table9[Tỉnh mới])</f>
        <v>Vĩnh Long</v>
      </c>
      <c r="G112" t="str">
        <f>_xlfn.XLOOKUP(Data_TongTram2[[#This Row],[Tỉnh cũ]],Table9[Tỉnh cũ],Table9[Khu vực])</f>
        <v>Miền Tây 2</v>
      </c>
      <c r="H112" t="str">
        <f>_xlfn.XLOOKUP(Data_TongTram2[[#This Row],[Tỉnh cũ]],Table9[Tỉnh cũ],Table9[Miền])</f>
        <v>Miền Tây</v>
      </c>
      <c r="I112" t="str">
        <f>_xlfn.XLOOKUP(Data_TongTram2[[#This Row],[Tỉnh cũ]],Table9[Tỉnh cũ],Table9[Thị Trường])</f>
        <v>Lê Quốc Việt</v>
      </c>
      <c r="J112" t="str">
        <f>_xlfn.XLOOKUP(Data_TongTram2[[#This Row],[Tỉnh cũ]],Table9[Tỉnh cũ],Table9[Giám Sát])</f>
        <v>Phạm Huỳnh Hữu Lộc</v>
      </c>
      <c r="K112" t="str">
        <f>_xlfn.XLOOKUP(Data_TongTram2[[#This Row],[Tỉnh cũ]],Table9[Tỉnh cũ],Table9[Admin KV])</f>
        <v>Nguyễn Thị Ngọc Bích</v>
      </c>
      <c r="L112" t="str">
        <f>_xlfn.XLOOKUP(Data_TongTram2[[#This Row],[Tỉnh cũ]],Table9[Tỉnh cũ],Table9[Admin Miền])</f>
        <v>Phạm Thị Thúy Duy</v>
      </c>
    </row>
    <row r="113" spans="1:12" x14ac:dyDescent="0.35">
      <c r="A113" t="s">
        <v>431</v>
      </c>
      <c r="B113" t="s">
        <v>608</v>
      </c>
      <c r="C113" t="str">
        <f>_xlfn.XLOOKUP(Data_TongTram2[[#This Row],[ID NCC]],VMS1_[ID 18],VMS1_[Tên Accounts])</f>
        <v>Anh Hậu Bến Tre</v>
      </c>
      <c r="D113" t="str">
        <f>Data_TongTram2[[#This Row],[ID NCC]]&amp;Data_TongTram2[[#This Row],[DTR/Trạm]]</f>
        <v>001J3000002IgcOIASKhánh Nga</v>
      </c>
      <c r="E113" t="str">
        <f>_xlfn.XLOOKUP(Data_TongTram2[[#This Row],[ID NCC]],VMS1_[ID 18],VMS1_[Tỉnh/ Thành Phố Trung Ương])</f>
        <v>Bến Tre</v>
      </c>
      <c r="F113" t="str">
        <f>_xlfn.XLOOKUP(Data_TongTram2[[#This Row],[Tỉnh cũ]],Table9[Tỉnh cũ],Table9[Tỉnh mới])</f>
        <v>Vĩnh Long</v>
      </c>
      <c r="G113" t="str">
        <f>_xlfn.XLOOKUP(Data_TongTram2[[#This Row],[Tỉnh cũ]],Table9[Tỉnh cũ],Table9[Khu vực])</f>
        <v>Miền Tây 2</v>
      </c>
      <c r="H113" t="str">
        <f>_xlfn.XLOOKUP(Data_TongTram2[[#This Row],[Tỉnh cũ]],Table9[Tỉnh cũ],Table9[Miền])</f>
        <v>Miền Tây</v>
      </c>
      <c r="I113" t="str">
        <f>_xlfn.XLOOKUP(Data_TongTram2[[#This Row],[Tỉnh cũ]],Table9[Tỉnh cũ],Table9[Thị Trường])</f>
        <v>Lê Quốc Việt</v>
      </c>
      <c r="J113" t="str">
        <f>_xlfn.XLOOKUP(Data_TongTram2[[#This Row],[Tỉnh cũ]],Table9[Tỉnh cũ],Table9[Giám Sát])</f>
        <v>Phạm Huỳnh Hữu Lộc</v>
      </c>
      <c r="K113" t="str">
        <f>_xlfn.XLOOKUP(Data_TongTram2[[#This Row],[Tỉnh cũ]],Table9[Tỉnh cũ],Table9[Admin KV])</f>
        <v>Nguyễn Thị Ngọc Bích</v>
      </c>
      <c r="L113" t="str">
        <f>_xlfn.XLOOKUP(Data_TongTram2[[#This Row],[Tỉnh cũ]],Table9[Tỉnh cũ],Table9[Admin Miền])</f>
        <v>Phạm Thị Thúy Duy</v>
      </c>
    </row>
    <row r="114" spans="1:12" x14ac:dyDescent="0.35">
      <c r="A114" t="s">
        <v>411</v>
      </c>
      <c r="B114" t="s">
        <v>608</v>
      </c>
      <c r="C114" t="str">
        <f>_xlfn.XLOOKUP(Data_TongTram2[[#This Row],[ID NCC]],VMS1_[ID 18],VMS1_[Tên Accounts])</f>
        <v>Anh Chiến</v>
      </c>
      <c r="D114" t="str">
        <f>Data_TongTram2[[#This Row],[ID NCC]]&amp;Data_TongTram2[[#This Row],[DTR/Trạm]]</f>
        <v>001J3000002HLbcIAGKhánh Nga</v>
      </c>
      <c r="E114" t="str">
        <f>_xlfn.XLOOKUP(Data_TongTram2[[#This Row],[ID NCC]],VMS1_[ID 18],VMS1_[Tỉnh/ Thành Phố Trung Ương])</f>
        <v>Tiền Giang</v>
      </c>
      <c r="F114" t="str">
        <f>_xlfn.XLOOKUP(Data_TongTram2[[#This Row],[Tỉnh cũ]],Table9[Tỉnh cũ],Table9[Tỉnh mới])</f>
        <v>Đồng Tháp</v>
      </c>
      <c r="G114" t="str">
        <f>_xlfn.XLOOKUP(Data_TongTram2[[#This Row],[Tỉnh cũ]],Table9[Tỉnh cũ],Table9[Khu vực])</f>
        <v>Miền Tây 1</v>
      </c>
      <c r="H114" t="str">
        <f>_xlfn.XLOOKUP(Data_TongTram2[[#This Row],[Tỉnh cũ]],Table9[Tỉnh cũ],Table9[Miền])</f>
        <v>Miền Tây</v>
      </c>
      <c r="I114" t="str">
        <f>_xlfn.XLOOKUP(Data_TongTram2[[#This Row],[Tỉnh cũ]],Table9[Tỉnh cũ],Table9[Thị Trường])</f>
        <v>Lâm Đỗ Anh Hào</v>
      </c>
      <c r="J114" t="str">
        <f>_xlfn.XLOOKUP(Data_TongTram2[[#This Row],[Tỉnh cũ]],Table9[Tỉnh cũ],Table9[Giám Sát])</f>
        <v>Nguyễn Thành Dân</v>
      </c>
      <c r="K114" t="str">
        <f>_xlfn.XLOOKUP(Data_TongTram2[[#This Row],[Tỉnh cũ]],Table9[Tỉnh cũ],Table9[Admin KV])</f>
        <v>Trần Thị Lan</v>
      </c>
      <c r="L114" t="str">
        <f>_xlfn.XLOOKUP(Data_TongTram2[[#This Row],[Tỉnh cũ]],Table9[Tỉnh cũ],Table9[Admin Miền])</f>
        <v>Phạm Thị Thúy Duy</v>
      </c>
    </row>
    <row r="115" spans="1:12" x14ac:dyDescent="0.35">
      <c r="A115" t="s">
        <v>390</v>
      </c>
      <c r="B115" t="s">
        <v>608</v>
      </c>
      <c r="C115" t="str">
        <f>_xlfn.XLOOKUP(Data_TongTram2[[#This Row],[ID NCC]],VMS1_[ID 18],VMS1_[Tên Accounts])</f>
        <v>Anh Dũng Vĩnh Kim</v>
      </c>
      <c r="D115" t="str">
        <f>Data_TongTram2[[#This Row],[ID NCC]]&amp;Data_TongTram2[[#This Row],[DTR/Trạm]]</f>
        <v>001J3000002HLptIAGKhánh Nga</v>
      </c>
      <c r="E115" t="str">
        <f>_xlfn.XLOOKUP(Data_TongTram2[[#This Row],[ID NCC]],VMS1_[ID 18],VMS1_[Tỉnh/ Thành Phố Trung Ương])</f>
        <v>Tiền Giang</v>
      </c>
      <c r="F115" t="str">
        <f>_xlfn.XLOOKUP(Data_TongTram2[[#This Row],[Tỉnh cũ]],Table9[Tỉnh cũ],Table9[Tỉnh mới])</f>
        <v>Đồng Tháp</v>
      </c>
      <c r="G115" t="str">
        <f>_xlfn.XLOOKUP(Data_TongTram2[[#This Row],[Tỉnh cũ]],Table9[Tỉnh cũ],Table9[Khu vực])</f>
        <v>Miền Tây 1</v>
      </c>
      <c r="H115" t="str">
        <f>_xlfn.XLOOKUP(Data_TongTram2[[#This Row],[Tỉnh cũ]],Table9[Tỉnh cũ],Table9[Miền])</f>
        <v>Miền Tây</v>
      </c>
      <c r="I115" t="str">
        <f>_xlfn.XLOOKUP(Data_TongTram2[[#This Row],[Tỉnh cũ]],Table9[Tỉnh cũ],Table9[Thị Trường])</f>
        <v>Lâm Đỗ Anh Hào</v>
      </c>
      <c r="J115" t="str">
        <f>_xlfn.XLOOKUP(Data_TongTram2[[#This Row],[Tỉnh cũ]],Table9[Tỉnh cũ],Table9[Giám Sát])</f>
        <v>Nguyễn Thành Dân</v>
      </c>
      <c r="K115" t="str">
        <f>_xlfn.XLOOKUP(Data_TongTram2[[#This Row],[Tỉnh cũ]],Table9[Tỉnh cũ],Table9[Admin KV])</f>
        <v>Trần Thị Lan</v>
      </c>
      <c r="L115" t="str">
        <f>_xlfn.XLOOKUP(Data_TongTram2[[#This Row],[Tỉnh cũ]],Table9[Tỉnh cũ],Table9[Admin Miền])</f>
        <v>Phạm Thị Thúy Duy</v>
      </c>
    </row>
    <row r="116" spans="1:12" x14ac:dyDescent="0.35">
      <c r="A116" t="s">
        <v>392</v>
      </c>
      <c r="B116" t="s">
        <v>608</v>
      </c>
      <c r="C116" t="str">
        <f>_xlfn.XLOOKUP(Data_TongTram2[[#This Row],[ID NCC]],VMS1_[ID 18],VMS1_[Tên Accounts])</f>
        <v>Anh Mặn Tiền Giang</v>
      </c>
      <c r="D116" t="str">
        <f>Data_TongTram2[[#This Row],[ID NCC]]&amp;Data_TongTram2[[#This Row],[DTR/Trạm]]</f>
        <v>001J3000002HLmSIAWKhánh Nga</v>
      </c>
      <c r="E116" t="str">
        <f>_xlfn.XLOOKUP(Data_TongTram2[[#This Row],[ID NCC]],VMS1_[ID 18],VMS1_[Tỉnh/ Thành Phố Trung Ương])</f>
        <v>Tiền Giang</v>
      </c>
      <c r="F116" t="str">
        <f>_xlfn.XLOOKUP(Data_TongTram2[[#This Row],[Tỉnh cũ]],Table9[Tỉnh cũ],Table9[Tỉnh mới])</f>
        <v>Đồng Tháp</v>
      </c>
      <c r="G116" t="str">
        <f>_xlfn.XLOOKUP(Data_TongTram2[[#This Row],[Tỉnh cũ]],Table9[Tỉnh cũ],Table9[Khu vực])</f>
        <v>Miền Tây 1</v>
      </c>
      <c r="H116" t="str">
        <f>_xlfn.XLOOKUP(Data_TongTram2[[#This Row],[Tỉnh cũ]],Table9[Tỉnh cũ],Table9[Miền])</f>
        <v>Miền Tây</v>
      </c>
      <c r="I116" t="str">
        <f>_xlfn.XLOOKUP(Data_TongTram2[[#This Row],[Tỉnh cũ]],Table9[Tỉnh cũ],Table9[Thị Trường])</f>
        <v>Lâm Đỗ Anh Hào</v>
      </c>
      <c r="J116" t="str">
        <f>_xlfn.XLOOKUP(Data_TongTram2[[#This Row],[Tỉnh cũ]],Table9[Tỉnh cũ],Table9[Giám Sát])</f>
        <v>Nguyễn Thành Dân</v>
      </c>
      <c r="K116" t="str">
        <f>_xlfn.XLOOKUP(Data_TongTram2[[#This Row],[Tỉnh cũ]],Table9[Tỉnh cũ],Table9[Admin KV])</f>
        <v>Trần Thị Lan</v>
      </c>
      <c r="L116" t="str">
        <f>_xlfn.XLOOKUP(Data_TongTram2[[#This Row],[Tỉnh cũ]],Table9[Tỉnh cũ],Table9[Admin Miền])</f>
        <v>Phạm Thị Thúy Duy</v>
      </c>
    </row>
    <row r="117" spans="1:12" x14ac:dyDescent="0.35">
      <c r="A117" t="s">
        <v>453</v>
      </c>
      <c r="B117" t="s">
        <v>608</v>
      </c>
      <c r="C117" t="str">
        <f>_xlfn.XLOOKUP(Data_TongTram2[[#This Row],[ID NCC]],VMS1_[ID 18],VMS1_[Tên Accounts])</f>
        <v>Anh Thuận Cai Lậy</v>
      </c>
      <c r="D117" t="str">
        <f>Data_TongTram2[[#This Row],[ID NCC]]&amp;Data_TongTram2[[#This Row],[DTR/Trạm]]</f>
        <v>001J3000002HLrEIAWKhánh Nga</v>
      </c>
      <c r="E117" t="str">
        <f>_xlfn.XLOOKUP(Data_TongTram2[[#This Row],[ID NCC]],VMS1_[ID 18],VMS1_[Tỉnh/ Thành Phố Trung Ương])</f>
        <v>Tiền Giang</v>
      </c>
      <c r="F117" t="str">
        <f>_xlfn.XLOOKUP(Data_TongTram2[[#This Row],[Tỉnh cũ]],Table9[Tỉnh cũ],Table9[Tỉnh mới])</f>
        <v>Đồng Tháp</v>
      </c>
      <c r="G117" t="str">
        <f>_xlfn.XLOOKUP(Data_TongTram2[[#This Row],[Tỉnh cũ]],Table9[Tỉnh cũ],Table9[Khu vực])</f>
        <v>Miền Tây 1</v>
      </c>
      <c r="H117" t="str">
        <f>_xlfn.XLOOKUP(Data_TongTram2[[#This Row],[Tỉnh cũ]],Table9[Tỉnh cũ],Table9[Miền])</f>
        <v>Miền Tây</v>
      </c>
      <c r="I117" t="str">
        <f>_xlfn.XLOOKUP(Data_TongTram2[[#This Row],[Tỉnh cũ]],Table9[Tỉnh cũ],Table9[Thị Trường])</f>
        <v>Lâm Đỗ Anh Hào</v>
      </c>
      <c r="J117" t="str">
        <f>_xlfn.XLOOKUP(Data_TongTram2[[#This Row],[Tỉnh cũ]],Table9[Tỉnh cũ],Table9[Giám Sát])</f>
        <v>Nguyễn Thành Dân</v>
      </c>
      <c r="K117" t="str">
        <f>_xlfn.XLOOKUP(Data_TongTram2[[#This Row],[Tỉnh cũ]],Table9[Tỉnh cũ],Table9[Admin KV])</f>
        <v>Trần Thị Lan</v>
      </c>
      <c r="L117" t="str">
        <f>_xlfn.XLOOKUP(Data_TongTram2[[#This Row],[Tỉnh cũ]],Table9[Tỉnh cũ],Table9[Admin Miền])</f>
        <v>Phạm Thị Thúy Duy</v>
      </c>
    </row>
    <row r="118" spans="1:12" x14ac:dyDescent="0.35">
      <c r="A118" t="s">
        <v>463</v>
      </c>
      <c r="B118" t="s">
        <v>608</v>
      </c>
      <c r="C118" t="str">
        <f>_xlfn.XLOOKUP(Data_TongTram2[[#This Row],[ID NCC]],VMS1_[ID 18],VMS1_[Tên Accounts])</f>
        <v>Anh Trung Mỹ Phong</v>
      </c>
      <c r="D118" t="str">
        <f>Data_TongTram2[[#This Row],[ID NCC]]&amp;Data_TongTram2[[#This Row],[DTR/Trạm]]</f>
        <v>001dc00000jj1kRAAQKhánh Nga</v>
      </c>
      <c r="E118" t="str">
        <f>_xlfn.XLOOKUP(Data_TongTram2[[#This Row],[ID NCC]],VMS1_[ID 18],VMS1_[Tỉnh/ Thành Phố Trung Ương])</f>
        <v>Tiền Giang</v>
      </c>
      <c r="F118" t="str">
        <f>_xlfn.XLOOKUP(Data_TongTram2[[#This Row],[Tỉnh cũ]],Table9[Tỉnh cũ],Table9[Tỉnh mới])</f>
        <v>Đồng Tháp</v>
      </c>
      <c r="G118" t="str">
        <f>_xlfn.XLOOKUP(Data_TongTram2[[#This Row],[Tỉnh cũ]],Table9[Tỉnh cũ],Table9[Khu vực])</f>
        <v>Miền Tây 1</v>
      </c>
      <c r="H118" t="str">
        <f>_xlfn.XLOOKUP(Data_TongTram2[[#This Row],[Tỉnh cũ]],Table9[Tỉnh cũ],Table9[Miền])</f>
        <v>Miền Tây</v>
      </c>
      <c r="I118" t="str">
        <f>_xlfn.XLOOKUP(Data_TongTram2[[#This Row],[Tỉnh cũ]],Table9[Tỉnh cũ],Table9[Thị Trường])</f>
        <v>Lâm Đỗ Anh Hào</v>
      </c>
      <c r="J118" t="str">
        <f>_xlfn.XLOOKUP(Data_TongTram2[[#This Row],[Tỉnh cũ]],Table9[Tỉnh cũ],Table9[Giám Sát])</f>
        <v>Nguyễn Thành Dân</v>
      </c>
      <c r="K118" t="str">
        <f>_xlfn.XLOOKUP(Data_TongTram2[[#This Row],[Tỉnh cũ]],Table9[Tỉnh cũ],Table9[Admin KV])</f>
        <v>Trần Thị Lan</v>
      </c>
      <c r="L118" t="str">
        <f>_xlfn.XLOOKUP(Data_TongTram2[[#This Row],[Tỉnh cũ]],Table9[Tỉnh cũ],Table9[Admin Miền])</f>
        <v>Phạm Thị Thúy Duy</v>
      </c>
    </row>
    <row r="119" spans="1:12" x14ac:dyDescent="0.35">
      <c r="A119" t="s">
        <v>393</v>
      </c>
      <c r="B119" t="s">
        <v>608</v>
      </c>
      <c r="C119" t="str">
        <f>_xlfn.XLOOKUP(Data_TongTram2[[#This Row],[ID NCC]],VMS1_[ID 18],VMS1_[Tên Accounts])</f>
        <v>Anh Phước Vĩnh Kim</v>
      </c>
      <c r="D119" t="str">
        <f>Data_TongTram2[[#This Row],[ID NCC]]&amp;Data_TongTram2[[#This Row],[DTR/Trạm]]</f>
        <v>001J3000002HLpxIAGKhánh Nga</v>
      </c>
      <c r="E119" t="str">
        <f>_xlfn.XLOOKUP(Data_TongTram2[[#This Row],[ID NCC]],VMS1_[ID 18],VMS1_[Tỉnh/ Thành Phố Trung Ương])</f>
        <v>Tiền Giang</v>
      </c>
      <c r="F119" t="str">
        <f>_xlfn.XLOOKUP(Data_TongTram2[[#This Row],[Tỉnh cũ]],Table9[Tỉnh cũ],Table9[Tỉnh mới])</f>
        <v>Đồng Tháp</v>
      </c>
      <c r="G119" t="str">
        <f>_xlfn.XLOOKUP(Data_TongTram2[[#This Row],[Tỉnh cũ]],Table9[Tỉnh cũ],Table9[Khu vực])</f>
        <v>Miền Tây 1</v>
      </c>
      <c r="H119" t="str">
        <f>_xlfn.XLOOKUP(Data_TongTram2[[#This Row],[Tỉnh cũ]],Table9[Tỉnh cũ],Table9[Miền])</f>
        <v>Miền Tây</v>
      </c>
      <c r="I119" t="str">
        <f>_xlfn.XLOOKUP(Data_TongTram2[[#This Row],[Tỉnh cũ]],Table9[Tỉnh cũ],Table9[Thị Trường])</f>
        <v>Lâm Đỗ Anh Hào</v>
      </c>
      <c r="J119" t="str">
        <f>_xlfn.XLOOKUP(Data_TongTram2[[#This Row],[Tỉnh cũ]],Table9[Tỉnh cũ],Table9[Giám Sát])</f>
        <v>Nguyễn Thành Dân</v>
      </c>
      <c r="K119" t="str">
        <f>_xlfn.XLOOKUP(Data_TongTram2[[#This Row],[Tỉnh cũ]],Table9[Tỉnh cũ],Table9[Admin KV])</f>
        <v>Trần Thị Lan</v>
      </c>
      <c r="L119" t="str">
        <f>_xlfn.XLOOKUP(Data_TongTram2[[#This Row],[Tỉnh cũ]],Table9[Tỉnh cũ],Table9[Admin Miền])</f>
        <v>Phạm Thị Thúy Duy</v>
      </c>
    </row>
    <row r="120" spans="1:12" x14ac:dyDescent="0.35">
      <c r="A120" t="s">
        <v>487</v>
      </c>
      <c r="B120" t="s">
        <v>608</v>
      </c>
      <c r="C120" t="str">
        <f>_xlfn.XLOOKUP(Data_TongTram2[[#This Row],[ID NCC]],VMS1_[ID 18],VMS1_[Tên Accounts])</f>
        <v>Công ty Phước Lộc Tân</v>
      </c>
      <c r="D120" t="str">
        <f>Data_TongTram2[[#This Row],[ID NCC]]&amp;Data_TongTram2[[#This Row],[DTR/Trạm]]</f>
        <v>001J3000002HLmlIAGKhánh Nga</v>
      </c>
      <c r="E120" t="str">
        <f>_xlfn.XLOOKUP(Data_TongTram2[[#This Row],[ID NCC]],VMS1_[ID 18],VMS1_[Tỉnh/ Thành Phố Trung Ương])</f>
        <v>Tây Ninh</v>
      </c>
      <c r="F120" t="str">
        <f>_xlfn.XLOOKUP(Data_TongTram2[[#This Row],[Tỉnh cũ]],Table9[Tỉnh cũ],Table9[Tỉnh mới])</f>
        <v>Tây Ninh</v>
      </c>
      <c r="G120" t="str">
        <f>_xlfn.XLOOKUP(Data_TongTram2[[#This Row],[Tỉnh cũ]],Table9[Tỉnh cũ],Table9[Khu vực])</f>
        <v>Miền Tây 1</v>
      </c>
      <c r="H120" t="str">
        <f>_xlfn.XLOOKUP(Data_TongTram2[[#This Row],[Tỉnh cũ]],Table9[Tỉnh cũ],Table9[Miền])</f>
        <v>Miền Tây</v>
      </c>
      <c r="I120" t="str">
        <f>_xlfn.XLOOKUP(Data_TongTram2[[#This Row],[Tỉnh cũ]],Table9[Tỉnh cũ],Table9[Thị Trường])</f>
        <v>Nguyễn Duy Tân</v>
      </c>
      <c r="J120" t="str">
        <f>_xlfn.XLOOKUP(Data_TongTram2[[#This Row],[Tỉnh cũ]],Table9[Tỉnh cũ],Table9[Giám Sát])</f>
        <v>Nguyễn Thành Dân</v>
      </c>
      <c r="K120" t="str">
        <f>_xlfn.XLOOKUP(Data_TongTram2[[#This Row],[Tỉnh cũ]],Table9[Tỉnh cũ],Table9[Admin KV])</f>
        <v>Trần Thị Lan</v>
      </c>
      <c r="L120" t="str">
        <f>_xlfn.XLOOKUP(Data_TongTram2[[#This Row],[Tỉnh cũ]],Table9[Tỉnh cũ],Table9[Admin Miền])</f>
        <v>Phạm Thị Thúy Duy</v>
      </c>
    </row>
    <row r="121" spans="1:12" x14ac:dyDescent="0.35">
      <c r="A121" t="s">
        <v>1709</v>
      </c>
      <c r="B121" t="s">
        <v>608</v>
      </c>
      <c r="C121" t="str">
        <f>_xlfn.XLOOKUP(Data_TongTram2[[#This Row],[ID NCC]],VMS1_[ID 18],VMS1_[Tên Accounts])</f>
        <v>Anh Khiêm Thủ Thừa</v>
      </c>
      <c r="D121" t="str">
        <f>Data_TongTram2[[#This Row],[ID NCC]]&amp;Data_TongTram2[[#This Row],[DTR/Trạm]]</f>
        <v>001dc00001eEYTiAAOKhánh Nga</v>
      </c>
      <c r="E121" t="str">
        <f>_xlfn.XLOOKUP(Data_TongTram2[[#This Row],[ID NCC]],VMS1_[ID 18],VMS1_[Tỉnh/ Thành Phố Trung Ương])</f>
        <v>Long An</v>
      </c>
      <c r="F121" t="str">
        <f>_xlfn.XLOOKUP(Data_TongTram2[[#This Row],[Tỉnh cũ]],Table9[Tỉnh cũ],Table9[Tỉnh mới])</f>
        <v>Tây Ninh</v>
      </c>
      <c r="G121" t="str">
        <f>_xlfn.XLOOKUP(Data_TongTram2[[#This Row],[Tỉnh cũ]],Table9[Tỉnh cũ],Table9[Khu vực])</f>
        <v>Miền Tây 1</v>
      </c>
      <c r="H121" t="str">
        <f>_xlfn.XLOOKUP(Data_TongTram2[[#This Row],[Tỉnh cũ]],Table9[Tỉnh cũ],Table9[Miền])</f>
        <v>Miền Tây</v>
      </c>
      <c r="I121" t="str">
        <f>_xlfn.XLOOKUP(Data_TongTram2[[#This Row],[Tỉnh cũ]],Table9[Tỉnh cũ],Table9[Thị Trường])</f>
        <v>Nguyễn Duy Tân</v>
      </c>
      <c r="J121" t="str">
        <f>_xlfn.XLOOKUP(Data_TongTram2[[#This Row],[Tỉnh cũ]],Table9[Tỉnh cũ],Table9[Giám Sát])</f>
        <v>Nguyễn Thành Dân</v>
      </c>
      <c r="K121" t="str">
        <f>_xlfn.XLOOKUP(Data_TongTram2[[#This Row],[Tỉnh cũ]],Table9[Tỉnh cũ],Table9[Admin KV])</f>
        <v>Trần Thị Lan</v>
      </c>
      <c r="L121" t="str">
        <f>_xlfn.XLOOKUP(Data_TongTram2[[#This Row],[Tỉnh cũ]],Table9[Tỉnh cũ],Table9[Admin Miền])</f>
        <v>Phạm Thị Thúy Duy</v>
      </c>
    </row>
    <row r="122" spans="1:12" x14ac:dyDescent="0.35">
      <c r="A122" t="s">
        <v>422</v>
      </c>
      <c r="B122" t="s">
        <v>608</v>
      </c>
      <c r="C122" t="str">
        <f>_xlfn.XLOOKUP(Data_TongTram2[[#This Row],[ID NCC]],VMS1_[ID 18],VMS1_[Tên Accounts])</f>
        <v>Anh Khá Tân Hương</v>
      </c>
      <c r="D122" t="str">
        <f>Data_TongTram2[[#This Row],[ID NCC]]&amp;Data_TongTram2[[#This Row],[DTR/Trạm]]</f>
        <v>001J3000002HLxTIAWKhánh Nga</v>
      </c>
      <c r="E122" t="str">
        <f>_xlfn.XLOOKUP(Data_TongTram2[[#This Row],[ID NCC]],VMS1_[ID 18],VMS1_[Tỉnh/ Thành Phố Trung Ương])</f>
        <v>Tiền Giang</v>
      </c>
      <c r="F122" t="str">
        <f>_xlfn.XLOOKUP(Data_TongTram2[[#This Row],[Tỉnh cũ]],Table9[Tỉnh cũ],Table9[Tỉnh mới])</f>
        <v>Đồng Tháp</v>
      </c>
      <c r="G122" t="str">
        <f>_xlfn.XLOOKUP(Data_TongTram2[[#This Row],[Tỉnh cũ]],Table9[Tỉnh cũ],Table9[Khu vực])</f>
        <v>Miền Tây 1</v>
      </c>
      <c r="H122" t="str">
        <f>_xlfn.XLOOKUP(Data_TongTram2[[#This Row],[Tỉnh cũ]],Table9[Tỉnh cũ],Table9[Miền])</f>
        <v>Miền Tây</v>
      </c>
      <c r="I122" t="str">
        <f>_xlfn.XLOOKUP(Data_TongTram2[[#This Row],[Tỉnh cũ]],Table9[Tỉnh cũ],Table9[Thị Trường])</f>
        <v>Lâm Đỗ Anh Hào</v>
      </c>
      <c r="J122" t="str">
        <f>_xlfn.XLOOKUP(Data_TongTram2[[#This Row],[Tỉnh cũ]],Table9[Tỉnh cũ],Table9[Giám Sát])</f>
        <v>Nguyễn Thành Dân</v>
      </c>
      <c r="K122" t="str">
        <f>_xlfn.XLOOKUP(Data_TongTram2[[#This Row],[Tỉnh cũ]],Table9[Tỉnh cũ],Table9[Admin KV])</f>
        <v>Trần Thị Lan</v>
      </c>
      <c r="L122" t="str">
        <f>_xlfn.XLOOKUP(Data_TongTram2[[#This Row],[Tỉnh cũ]],Table9[Tỉnh cũ],Table9[Admin Miền])</f>
        <v>Phạm Thị Thúy Duy</v>
      </c>
    </row>
    <row r="123" spans="1:12" x14ac:dyDescent="0.35">
      <c r="A123" t="s">
        <v>410</v>
      </c>
      <c r="B123" t="s">
        <v>608</v>
      </c>
      <c r="C123" t="str">
        <f>_xlfn.XLOOKUP(Data_TongTram2[[#This Row],[ID NCC]],VMS1_[ID 18],VMS1_[Tên Accounts])</f>
        <v>Chị Nhờ</v>
      </c>
      <c r="D123" t="str">
        <f>Data_TongTram2[[#This Row],[ID NCC]]&amp;Data_TongTram2[[#This Row],[DTR/Trạm]]</f>
        <v>001J3000002HLpmIAGKhánh Nga</v>
      </c>
      <c r="E123" t="str">
        <f>_xlfn.XLOOKUP(Data_TongTram2[[#This Row],[ID NCC]],VMS1_[ID 18],VMS1_[Tỉnh/ Thành Phố Trung Ương])</f>
        <v>Bến Tre</v>
      </c>
      <c r="F123" t="str">
        <f>_xlfn.XLOOKUP(Data_TongTram2[[#This Row],[Tỉnh cũ]],Table9[Tỉnh cũ],Table9[Tỉnh mới])</f>
        <v>Vĩnh Long</v>
      </c>
      <c r="G123" t="str">
        <f>_xlfn.XLOOKUP(Data_TongTram2[[#This Row],[Tỉnh cũ]],Table9[Tỉnh cũ],Table9[Khu vực])</f>
        <v>Miền Tây 2</v>
      </c>
      <c r="H123" t="str">
        <f>_xlfn.XLOOKUP(Data_TongTram2[[#This Row],[Tỉnh cũ]],Table9[Tỉnh cũ],Table9[Miền])</f>
        <v>Miền Tây</v>
      </c>
      <c r="I123" t="str">
        <f>_xlfn.XLOOKUP(Data_TongTram2[[#This Row],[Tỉnh cũ]],Table9[Tỉnh cũ],Table9[Thị Trường])</f>
        <v>Lê Quốc Việt</v>
      </c>
      <c r="J123" t="str">
        <f>_xlfn.XLOOKUP(Data_TongTram2[[#This Row],[Tỉnh cũ]],Table9[Tỉnh cũ],Table9[Giám Sát])</f>
        <v>Phạm Huỳnh Hữu Lộc</v>
      </c>
      <c r="K123" t="str">
        <f>_xlfn.XLOOKUP(Data_TongTram2[[#This Row],[Tỉnh cũ]],Table9[Tỉnh cũ],Table9[Admin KV])</f>
        <v>Nguyễn Thị Ngọc Bích</v>
      </c>
      <c r="L123" t="str">
        <f>_xlfn.XLOOKUP(Data_TongTram2[[#This Row],[Tỉnh cũ]],Table9[Tỉnh cũ],Table9[Admin Miền])</f>
        <v>Phạm Thị Thúy Duy</v>
      </c>
    </row>
    <row r="124" spans="1:12" x14ac:dyDescent="0.35">
      <c r="A124" t="s">
        <v>677</v>
      </c>
      <c r="B124" t="s">
        <v>608</v>
      </c>
      <c r="C124" t="str">
        <f>_xlfn.XLOOKUP(Data_TongTram2[[#This Row],[ID NCC]],VMS1_[ID 18],VMS1_[Tên Accounts])</f>
        <v>Anh Trung Bến Tranh</v>
      </c>
      <c r="D124" t="str">
        <f>Data_TongTram2[[#This Row],[ID NCC]]&amp;Data_TongTram2[[#This Row],[DTR/Trạm]]</f>
        <v>001J3000002InQmIAKKhánh Nga</v>
      </c>
      <c r="E124" t="str">
        <f>_xlfn.XLOOKUP(Data_TongTram2[[#This Row],[ID NCC]],VMS1_[ID 18],VMS1_[Tỉnh/ Thành Phố Trung Ương])</f>
        <v>Tiền Giang</v>
      </c>
      <c r="F124" t="str">
        <f>_xlfn.XLOOKUP(Data_TongTram2[[#This Row],[Tỉnh cũ]],Table9[Tỉnh cũ],Table9[Tỉnh mới])</f>
        <v>Đồng Tháp</v>
      </c>
      <c r="G124" t="str">
        <f>_xlfn.XLOOKUP(Data_TongTram2[[#This Row],[Tỉnh cũ]],Table9[Tỉnh cũ],Table9[Khu vực])</f>
        <v>Miền Tây 1</v>
      </c>
      <c r="H124" t="str">
        <f>_xlfn.XLOOKUP(Data_TongTram2[[#This Row],[Tỉnh cũ]],Table9[Tỉnh cũ],Table9[Miền])</f>
        <v>Miền Tây</v>
      </c>
      <c r="I124" t="str">
        <f>_xlfn.XLOOKUP(Data_TongTram2[[#This Row],[Tỉnh cũ]],Table9[Tỉnh cũ],Table9[Thị Trường])</f>
        <v>Lâm Đỗ Anh Hào</v>
      </c>
      <c r="J124" t="str">
        <f>_xlfn.XLOOKUP(Data_TongTram2[[#This Row],[Tỉnh cũ]],Table9[Tỉnh cũ],Table9[Giám Sát])</f>
        <v>Nguyễn Thành Dân</v>
      </c>
      <c r="K124" t="str">
        <f>_xlfn.XLOOKUP(Data_TongTram2[[#This Row],[Tỉnh cũ]],Table9[Tỉnh cũ],Table9[Admin KV])</f>
        <v>Trần Thị Lan</v>
      </c>
      <c r="L124" t="str">
        <f>_xlfn.XLOOKUP(Data_TongTram2[[#This Row],[Tỉnh cũ]],Table9[Tỉnh cũ],Table9[Admin Miền])</f>
        <v>Phạm Thị Thúy Duy</v>
      </c>
    </row>
    <row r="125" spans="1:12" x14ac:dyDescent="0.35">
      <c r="A125" t="s">
        <v>654</v>
      </c>
      <c r="B125" t="s">
        <v>608</v>
      </c>
      <c r="C125" t="str">
        <f>_xlfn.XLOOKUP(Data_TongTram2[[#This Row],[ID NCC]],VMS1_[ID 18],VMS1_[Tên Accounts])</f>
        <v>Chị Phượng Tân Trụ</v>
      </c>
      <c r="D125" t="str">
        <f>Data_TongTram2[[#This Row],[ID NCC]]&amp;Data_TongTram2[[#This Row],[DTR/Trạm]]</f>
        <v>001J3000002HLfxIAGKhánh Nga</v>
      </c>
      <c r="E125" t="str">
        <f>_xlfn.XLOOKUP(Data_TongTram2[[#This Row],[ID NCC]],VMS1_[ID 18],VMS1_[Tỉnh/ Thành Phố Trung Ương])</f>
        <v>Long An</v>
      </c>
      <c r="F125" t="str">
        <f>_xlfn.XLOOKUP(Data_TongTram2[[#This Row],[Tỉnh cũ]],Table9[Tỉnh cũ],Table9[Tỉnh mới])</f>
        <v>Tây Ninh</v>
      </c>
      <c r="G125" t="str">
        <f>_xlfn.XLOOKUP(Data_TongTram2[[#This Row],[Tỉnh cũ]],Table9[Tỉnh cũ],Table9[Khu vực])</f>
        <v>Miền Tây 1</v>
      </c>
      <c r="H125" t="str">
        <f>_xlfn.XLOOKUP(Data_TongTram2[[#This Row],[Tỉnh cũ]],Table9[Tỉnh cũ],Table9[Miền])</f>
        <v>Miền Tây</v>
      </c>
      <c r="I125" t="str">
        <f>_xlfn.XLOOKUP(Data_TongTram2[[#This Row],[Tỉnh cũ]],Table9[Tỉnh cũ],Table9[Thị Trường])</f>
        <v>Nguyễn Duy Tân</v>
      </c>
      <c r="J125" t="str">
        <f>_xlfn.XLOOKUP(Data_TongTram2[[#This Row],[Tỉnh cũ]],Table9[Tỉnh cũ],Table9[Giám Sát])</f>
        <v>Nguyễn Thành Dân</v>
      </c>
      <c r="K125" t="str">
        <f>_xlfn.XLOOKUP(Data_TongTram2[[#This Row],[Tỉnh cũ]],Table9[Tỉnh cũ],Table9[Admin KV])</f>
        <v>Trần Thị Lan</v>
      </c>
      <c r="L125" t="str">
        <f>_xlfn.XLOOKUP(Data_TongTram2[[#This Row],[Tỉnh cũ]],Table9[Tỉnh cũ],Table9[Admin Miền])</f>
        <v>Phạm Thị Thúy Duy</v>
      </c>
    </row>
    <row r="126" spans="1:12" x14ac:dyDescent="0.35">
      <c r="A126" t="s">
        <v>1696</v>
      </c>
      <c r="B126" t="s">
        <v>608</v>
      </c>
      <c r="C126" t="str">
        <f>_xlfn.XLOOKUP(Data_TongTram2[[#This Row],[ID NCC]],VMS1_[ID 18],VMS1_[Tên Accounts])</f>
        <v>HKD Huỳnh Ngọc Triều</v>
      </c>
      <c r="D126" t="str">
        <f>Data_TongTram2[[#This Row],[ID NCC]]&amp;Data_TongTram2[[#This Row],[DTR/Trạm]]</f>
        <v>001J3000007Y8Y5IAKKhánh Nga</v>
      </c>
      <c r="E126" t="str">
        <f>_xlfn.XLOOKUP(Data_TongTram2[[#This Row],[ID NCC]],VMS1_[ID 18],VMS1_[Tỉnh/ Thành Phố Trung Ương])</f>
        <v>Tây Ninh</v>
      </c>
      <c r="F126" t="str">
        <f>_xlfn.XLOOKUP(Data_TongTram2[[#This Row],[Tỉnh cũ]],Table9[Tỉnh cũ],Table9[Tỉnh mới])</f>
        <v>Tây Ninh</v>
      </c>
      <c r="G126" t="str">
        <f>_xlfn.XLOOKUP(Data_TongTram2[[#This Row],[Tỉnh cũ]],Table9[Tỉnh cũ],Table9[Khu vực])</f>
        <v>Miền Tây 1</v>
      </c>
      <c r="H126" t="str">
        <f>_xlfn.XLOOKUP(Data_TongTram2[[#This Row],[Tỉnh cũ]],Table9[Tỉnh cũ],Table9[Miền])</f>
        <v>Miền Tây</v>
      </c>
      <c r="I126" t="str">
        <f>_xlfn.XLOOKUP(Data_TongTram2[[#This Row],[Tỉnh cũ]],Table9[Tỉnh cũ],Table9[Thị Trường])</f>
        <v>Nguyễn Duy Tân</v>
      </c>
      <c r="J126" t="str">
        <f>_xlfn.XLOOKUP(Data_TongTram2[[#This Row],[Tỉnh cũ]],Table9[Tỉnh cũ],Table9[Giám Sát])</f>
        <v>Nguyễn Thành Dân</v>
      </c>
      <c r="K126" t="str">
        <f>_xlfn.XLOOKUP(Data_TongTram2[[#This Row],[Tỉnh cũ]],Table9[Tỉnh cũ],Table9[Admin KV])</f>
        <v>Trần Thị Lan</v>
      </c>
      <c r="L126" t="str">
        <f>_xlfn.XLOOKUP(Data_TongTram2[[#This Row],[Tỉnh cũ]],Table9[Tỉnh cũ],Table9[Admin Miền])</f>
        <v>Phạm Thị Thúy Duy</v>
      </c>
    </row>
    <row r="127" spans="1:12" x14ac:dyDescent="0.35">
      <c r="A127" t="s">
        <v>1614</v>
      </c>
      <c r="B127" t="s">
        <v>608</v>
      </c>
      <c r="C127" t="str">
        <f>_xlfn.XLOOKUP(Data_TongTram2[[#This Row],[ID NCC]],VMS1_[ID 18],VMS1_[Tên Accounts])</f>
        <v>Ngân Thảo</v>
      </c>
      <c r="D127" t="str">
        <f>Data_TongTram2[[#This Row],[ID NCC]]&amp;Data_TongTram2[[#This Row],[DTR/Trạm]]</f>
        <v>001J3000002HLePIAWKhánh Nga</v>
      </c>
      <c r="E127" t="str">
        <f>_xlfn.XLOOKUP(Data_TongTram2[[#This Row],[ID NCC]],VMS1_[ID 18],VMS1_[Tỉnh/ Thành Phố Trung Ương])</f>
        <v>Tiền Giang</v>
      </c>
      <c r="F127" t="str">
        <f>_xlfn.XLOOKUP(Data_TongTram2[[#This Row],[Tỉnh cũ]],Table9[Tỉnh cũ],Table9[Tỉnh mới])</f>
        <v>Đồng Tháp</v>
      </c>
      <c r="G127" t="str">
        <f>_xlfn.XLOOKUP(Data_TongTram2[[#This Row],[Tỉnh cũ]],Table9[Tỉnh cũ],Table9[Khu vực])</f>
        <v>Miền Tây 1</v>
      </c>
      <c r="H127" t="str">
        <f>_xlfn.XLOOKUP(Data_TongTram2[[#This Row],[Tỉnh cũ]],Table9[Tỉnh cũ],Table9[Miền])</f>
        <v>Miền Tây</v>
      </c>
      <c r="I127" t="str">
        <f>_xlfn.XLOOKUP(Data_TongTram2[[#This Row],[Tỉnh cũ]],Table9[Tỉnh cũ],Table9[Thị Trường])</f>
        <v>Lâm Đỗ Anh Hào</v>
      </c>
      <c r="J127" t="str">
        <f>_xlfn.XLOOKUP(Data_TongTram2[[#This Row],[Tỉnh cũ]],Table9[Tỉnh cũ],Table9[Giám Sát])</f>
        <v>Nguyễn Thành Dân</v>
      </c>
      <c r="K127" t="str">
        <f>_xlfn.XLOOKUP(Data_TongTram2[[#This Row],[Tỉnh cũ]],Table9[Tỉnh cũ],Table9[Admin KV])</f>
        <v>Trần Thị Lan</v>
      </c>
      <c r="L127" t="str">
        <f>_xlfn.XLOOKUP(Data_TongTram2[[#This Row],[Tỉnh cũ]],Table9[Tỉnh cũ],Table9[Admin Miền])</f>
        <v>Phạm Thị Thúy Duy</v>
      </c>
    </row>
    <row r="128" spans="1:12" x14ac:dyDescent="0.35">
      <c r="A128" t="s">
        <v>655</v>
      </c>
      <c r="B128" t="s">
        <v>608</v>
      </c>
      <c r="C128" t="str">
        <f>_xlfn.XLOOKUP(Data_TongTram2[[#This Row],[ID NCC]],VMS1_[ID 18],VMS1_[Tên Accounts])</f>
        <v>Anh Thiết</v>
      </c>
      <c r="D128" t="str">
        <f>Data_TongTram2[[#This Row],[ID NCC]]&amp;Data_TongTram2[[#This Row],[DTR/Trạm]]</f>
        <v>001J3000002HLZBIA4Khánh Nga</v>
      </c>
      <c r="E128" t="str">
        <f>_xlfn.XLOOKUP(Data_TongTram2[[#This Row],[ID NCC]],VMS1_[ID 18],VMS1_[Tỉnh/ Thành Phố Trung Ương])</f>
        <v>Tiền Giang</v>
      </c>
      <c r="F128" t="str">
        <f>_xlfn.XLOOKUP(Data_TongTram2[[#This Row],[Tỉnh cũ]],Table9[Tỉnh cũ],Table9[Tỉnh mới])</f>
        <v>Đồng Tháp</v>
      </c>
      <c r="G128" t="str">
        <f>_xlfn.XLOOKUP(Data_TongTram2[[#This Row],[Tỉnh cũ]],Table9[Tỉnh cũ],Table9[Khu vực])</f>
        <v>Miền Tây 1</v>
      </c>
      <c r="H128" t="str">
        <f>_xlfn.XLOOKUP(Data_TongTram2[[#This Row],[Tỉnh cũ]],Table9[Tỉnh cũ],Table9[Miền])</f>
        <v>Miền Tây</v>
      </c>
      <c r="I128" t="str">
        <f>_xlfn.XLOOKUP(Data_TongTram2[[#This Row],[Tỉnh cũ]],Table9[Tỉnh cũ],Table9[Thị Trường])</f>
        <v>Lâm Đỗ Anh Hào</v>
      </c>
      <c r="J128" t="str">
        <f>_xlfn.XLOOKUP(Data_TongTram2[[#This Row],[Tỉnh cũ]],Table9[Tỉnh cũ],Table9[Giám Sát])</f>
        <v>Nguyễn Thành Dân</v>
      </c>
      <c r="K128" t="str">
        <f>_xlfn.XLOOKUP(Data_TongTram2[[#This Row],[Tỉnh cũ]],Table9[Tỉnh cũ],Table9[Admin KV])</f>
        <v>Trần Thị Lan</v>
      </c>
      <c r="L128" t="str">
        <f>_xlfn.XLOOKUP(Data_TongTram2[[#This Row],[Tỉnh cũ]],Table9[Tỉnh cũ],Table9[Admin Miền])</f>
        <v>Phạm Thị Thúy Duy</v>
      </c>
    </row>
    <row r="129" spans="1:12" x14ac:dyDescent="0.35">
      <c r="A129" t="s">
        <v>656</v>
      </c>
      <c r="B129" t="s">
        <v>608</v>
      </c>
      <c r="C129" t="str">
        <f>_xlfn.XLOOKUP(Data_TongTram2[[#This Row],[ID NCC]],VMS1_[ID 18],VMS1_[Tên Accounts])</f>
        <v>Anh Cường - Thủ Thừa</v>
      </c>
      <c r="D129" t="str">
        <f>Data_TongTram2[[#This Row],[ID NCC]]&amp;Data_TongTram2[[#This Row],[DTR/Trạm]]</f>
        <v>001dc0000187CqYAAUKhánh Nga</v>
      </c>
      <c r="E129" t="str">
        <f>_xlfn.XLOOKUP(Data_TongTram2[[#This Row],[ID NCC]],VMS1_[ID 18],VMS1_[Tỉnh/ Thành Phố Trung Ương])</f>
        <v>Long An</v>
      </c>
      <c r="F129" t="str">
        <f>_xlfn.XLOOKUP(Data_TongTram2[[#This Row],[Tỉnh cũ]],Table9[Tỉnh cũ],Table9[Tỉnh mới])</f>
        <v>Tây Ninh</v>
      </c>
      <c r="G129" t="str">
        <f>_xlfn.XLOOKUP(Data_TongTram2[[#This Row],[Tỉnh cũ]],Table9[Tỉnh cũ],Table9[Khu vực])</f>
        <v>Miền Tây 1</v>
      </c>
      <c r="H129" t="str">
        <f>_xlfn.XLOOKUP(Data_TongTram2[[#This Row],[Tỉnh cũ]],Table9[Tỉnh cũ],Table9[Miền])</f>
        <v>Miền Tây</v>
      </c>
      <c r="I129" t="str">
        <f>_xlfn.XLOOKUP(Data_TongTram2[[#This Row],[Tỉnh cũ]],Table9[Tỉnh cũ],Table9[Thị Trường])</f>
        <v>Nguyễn Duy Tân</v>
      </c>
      <c r="J129" t="str">
        <f>_xlfn.XLOOKUP(Data_TongTram2[[#This Row],[Tỉnh cũ]],Table9[Tỉnh cũ],Table9[Giám Sát])</f>
        <v>Nguyễn Thành Dân</v>
      </c>
      <c r="K129" t="str">
        <f>_xlfn.XLOOKUP(Data_TongTram2[[#This Row],[Tỉnh cũ]],Table9[Tỉnh cũ],Table9[Admin KV])</f>
        <v>Trần Thị Lan</v>
      </c>
      <c r="L129" t="str">
        <f>_xlfn.XLOOKUP(Data_TongTram2[[#This Row],[Tỉnh cũ]],Table9[Tỉnh cũ],Table9[Admin Miền])</f>
        <v>Phạm Thị Thúy Duy</v>
      </c>
    </row>
    <row r="130" spans="1:12" x14ac:dyDescent="0.35">
      <c r="A130" t="s">
        <v>425</v>
      </c>
      <c r="B130" t="s">
        <v>608</v>
      </c>
      <c r="C130" t="str">
        <f>_xlfn.XLOOKUP(Data_TongTram2[[#This Row],[ID NCC]],VMS1_[ID 18],VMS1_[Tên Accounts])</f>
        <v>HKD VÕ THỊ KIM NGA</v>
      </c>
      <c r="D130" t="str">
        <f>Data_TongTram2[[#This Row],[ID NCC]]&amp;Data_TongTram2[[#This Row],[DTR/Trạm]]</f>
        <v>001J3000002HLbbIAGKhánh Nga</v>
      </c>
      <c r="E130" t="str">
        <f>_xlfn.XLOOKUP(Data_TongTram2[[#This Row],[ID NCC]],VMS1_[ID 18],VMS1_[Tỉnh/ Thành Phố Trung Ương])</f>
        <v>Tiền Giang</v>
      </c>
      <c r="F130" t="str">
        <f>_xlfn.XLOOKUP(Data_TongTram2[[#This Row],[Tỉnh cũ]],Table9[Tỉnh cũ],Table9[Tỉnh mới])</f>
        <v>Đồng Tháp</v>
      </c>
      <c r="G130" t="str">
        <f>_xlfn.XLOOKUP(Data_TongTram2[[#This Row],[Tỉnh cũ]],Table9[Tỉnh cũ],Table9[Khu vực])</f>
        <v>Miền Tây 1</v>
      </c>
      <c r="H130" t="str">
        <f>_xlfn.XLOOKUP(Data_TongTram2[[#This Row],[Tỉnh cũ]],Table9[Tỉnh cũ],Table9[Miền])</f>
        <v>Miền Tây</v>
      </c>
      <c r="I130" t="str">
        <f>_xlfn.XLOOKUP(Data_TongTram2[[#This Row],[Tỉnh cũ]],Table9[Tỉnh cũ],Table9[Thị Trường])</f>
        <v>Lâm Đỗ Anh Hào</v>
      </c>
      <c r="J130" t="str">
        <f>_xlfn.XLOOKUP(Data_TongTram2[[#This Row],[Tỉnh cũ]],Table9[Tỉnh cũ],Table9[Giám Sát])</f>
        <v>Nguyễn Thành Dân</v>
      </c>
      <c r="K130" t="str">
        <f>_xlfn.XLOOKUP(Data_TongTram2[[#This Row],[Tỉnh cũ]],Table9[Tỉnh cũ],Table9[Admin KV])</f>
        <v>Trần Thị Lan</v>
      </c>
      <c r="L130" t="str">
        <f>_xlfn.XLOOKUP(Data_TongTram2[[#This Row],[Tỉnh cũ]],Table9[Tỉnh cũ],Table9[Admin Miền])</f>
        <v>Phạm Thị Thúy Duy</v>
      </c>
    </row>
    <row r="131" spans="1:12" x14ac:dyDescent="0.35">
      <c r="A131" t="s">
        <v>969</v>
      </c>
      <c r="B131" t="s">
        <v>608</v>
      </c>
      <c r="C131" t="str">
        <f>_xlfn.XLOOKUP(Data_TongTram2[[#This Row],[ID NCC]],VMS1_[ID 18],VMS1_[Tên Accounts])</f>
        <v>Anh Thắng Châu Thành</v>
      </c>
      <c r="D131" t="str">
        <f>Data_TongTram2[[#This Row],[ID NCC]]&amp;Data_TongTram2[[#This Row],[DTR/Trạm]]</f>
        <v>001J3000005FQE7IAOKhánh Nga</v>
      </c>
      <c r="E131" t="str">
        <f>_xlfn.XLOOKUP(Data_TongTram2[[#This Row],[ID NCC]],VMS1_[ID 18],VMS1_[Tỉnh/ Thành Phố Trung Ương])</f>
        <v>Tiền Giang</v>
      </c>
      <c r="F131" t="str">
        <f>_xlfn.XLOOKUP(Data_TongTram2[[#This Row],[Tỉnh cũ]],Table9[Tỉnh cũ],Table9[Tỉnh mới])</f>
        <v>Đồng Tháp</v>
      </c>
      <c r="G131" t="str">
        <f>_xlfn.XLOOKUP(Data_TongTram2[[#This Row],[Tỉnh cũ]],Table9[Tỉnh cũ],Table9[Khu vực])</f>
        <v>Miền Tây 1</v>
      </c>
      <c r="H131" t="str">
        <f>_xlfn.XLOOKUP(Data_TongTram2[[#This Row],[Tỉnh cũ]],Table9[Tỉnh cũ],Table9[Miền])</f>
        <v>Miền Tây</v>
      </c>
      <c r="I131" t="str">
        <f>_xlfn.XLOOKUP(Data_TongTram2[[#This Row],[Tỉnh cũ]],Table9[Tỉnh cũ],Table9[Thị Trường])</f>
        <v>Lâm Đỗ Anh Hào</v>
      </c>
      <c r="J131" t="str">
        <f>_xlfn.XLOOKUP(Data_TongTram2[[#This Row],[Tỉnh cũ]],Table9[Tỉnh cũ],Table9[Giám Sát])</f>
        <v>Nguyễn Thành Dân</v>
      </c>
      <c r="K131" t="str">
        <f>_xlfn.XLOOKUP(Data_TongTram2[[#This Row],[Tỉnh cũ]],Table9[Tỉnh cũ],Table9[Admin KV])</f>
        <v>Trần Thị Lan</v>
      </c>
      <c r="L131" t="str">
        <f>_xlfn.XLOOKUP(Data_TongTram2[[#This Row],[Tỉnh cũ]],Table9[Tỉnh cũ],Table9[Admin Miền])</f>
        <v>Phạm Thị Thúy Duy</v>
      </c>
    </row>
    <row r="132" spans="1:12" x14ac:dyDescent="0.35">
      <c r="A132" t="s">
        <v>658</v>
      </c>
      <c r="B132" t="s">
        <v>608</v>
      </c>
      <c r="C132" t="str">
        <f>_xlfn.XLOOKUP(Data_TongTram2[[#This Row],[ID NCC]],VMS1_[ID 18],VMS1_[Tên Accounts])</f>
        <v>Anh Dũng</v>
      </c>
      <c r="D132" t="str">
        <f>Data_TongTram2[[#This Row],[ID NCC]]&amp;Data_TongTram2[[#This Row],[DTR/Trạm]]</f>
        <v>001J3000002HLeQIAWKhánh Nga</v>
      </c>
      <c r="E132" t="str">
        <f>_xlfn.XLOOKUP(Data_TongTram2[[#This Row],[ID NCC]],VMS1_[ID 18],VMS1_[Tỉnh/ Thành Phố Trung Ương])</f>
        <v>Tiền Giang</v>
      </c>
      <c r="F132" t="str">
        <f>_xlfn.XLOOKUP(Data_TongTram2[[#This Row],[Tỉnh cũ]],Table9[Tỉnh cũ],Table9[Tỉnh mới])</f>
        <v>Đồng Tháp</v>
      </c>
      <c r="G132" t="str">
        <f>_xlfn.XLOOKUP(Data_TongTram2[[#This Row],[Tỉnh cũ]],Table9[Tỉnh cũ],Table9[Khu vực])</f>
        <v>Miền Tây 1</v>
      </c>
      <c r="H132" t="str">
        <f>_xlfn.XLOOKUP(Data_TongTram2[[#This Row],[Tỉnh cũ]],Table9[Tỉnh cũ],Table9[Miền])</f>
        <v>Miền Tây</v>
      </c>
      <c r="I132" t="str">
        <f>_xlfn.XLOOKUP(Data_TongTram2[[#This Row],[Tỉnh cũ]],Table9[Tỉnh cũ],Table9[Thị Trường])</f>
        <v>Lâm Đỗ Anh Hào</v>
      </c>
      <c r="J132" t="str">
        <f>_xlfn.XLOOKUP(Data_TongTram2[[#This Row],[Tỉnh cũ]],Table9[Tỉnh cũ],Table9[Giám Sát])</f>
        <v>Nguyễn Thành Dân</v>
      </c>
      <c r="K132" t="str">
        <f>_xlfn.XLOOKUP(Data_TongTram2[[#This Row],[Tỉnh cũ]],Table9[Tỉnh cũ],Table9[Admin KV])</f>
        <v>Trần Thị Lan</v>
      </c>
      <c r="L132" t="str">
        <f>_xlfn.XLOOKUP(Data_TongTram2[[#This Row],[Tỉnh cũ]],Table9[Tỉnh cũ],Table9[Admin Miền])</f>
        <v>Phạm Thị Thúy Duy</v>
      </c>
    </row>
    <row r="133" spans="1:12" x14ac:dyDescent="0.35">
      <c r="A133" t="s">
        <v>442</v>
      </c>
      <c r="B133" t="s">
        <v>608</v>
      </c>
      <c r="C133" t="str">
        <f>_xlfn.XLOOKUP(Data_TongTram2[[#This Row],[ID NCC]],VMS1_[ID 18],VMS1_[Tên Accounts])</f>
        <v>Thanh Trí</v>
      </c>
      <c r="D133" t="str">
        <f>Data_TongTram2[[#This Row],[ID NCC]]&amp;Data_TongTram2[[#This Row],[DTR/Trạm]]</f>
        <v>001J3000002HLblIAGKhánh Nga</v>
      </c>
      <c r="E133" t="str">
        <f>_xlfn.XLOOKUP(Data_TongTram2[[#This Row],[ID NCC]],VMS1_[ID 18],VMS1_[Tỉnh/ Thành Phố Trung Ương])</f>
        <v>Tiền Giang</v>
      </c>
      <c r="F133" t="str">
        <f>_xlfn.XLOOKUP(Data_TongTram2[[#This Row],[Tỉnh cũ]],Table9[Tỉnh cũ],Table9[Tỉnh mới])</f>
        <v>Đồng Tháp</v>
      </c>
      <c r="G133" t="str">
        <f>_xlfn.XLOOKUP(Data_TongTram2[[#This Row],[Tỉnh cũ]],Table9[Tỉnh cũ],Table9[Khu vực])</f>
        <v>Miền Tây 1</v>
      </c>
      <c r="H133" t="str">
        <f>_xlfn.XLOOKUP(Data_TongTram2[[#This Row],[Tỉnh cũ]],Table9[Tỉnh cũ],Table9[Miền])</f>
        <v>Miền Tây</v>
      </c>
      <c r="I133" t="str">
        <f>_xlfn.XLOOKUP(Data_TongTram2[[#This Row],[Tỉnh cũ]],Table9[Tỉnh cũ],Table9[Thị Trường])</f>
        <v>Lâm Đỗ Anh Hào</v>
      </c>
      <c r="J133" t="str">
        <f>_xlfn.XLOOKUP(Data_TongTram2[[#This Row],[Tỉnh cũ]],Table9[Tỉnh cũ],Table9[Giám Sát])</f>
        <v>Nguyễn Thành Dân</v>
      </c>
      <c r="K133" t="str">
        <f>_xlfn.XLOOKUP(Data_TongTram2[[#This Row],[Tỉnh cũ]],Table9[Tỉnh cũ],Table9[Admin KV])</f>
        <v>Trần Thị Lan</v>
      </c>
      <c r="L133" t="str">
        <f>_xlfn.XLOOKUP(Data_TongTram2[[#This Row],[Tỉnh cũ]],Table9[Tỉnh cũ],Table9[Admin Miền])</f>
        <v>Phạm Thị Thúy Duy</v>
      </c>
    </row>
    <row r="134" spans="1:12" x14ac:dyDescent="0.35">
      <c r="A134" t="s">
        <v>1624</v>
      </c>
      <c r="B134" t="s">
        <v>608</v>
      </c>
      <c r="C134" t="str">
        <f>_xlfn.XLOOKUP(Data_TongTram2[[#This Row],[ID NCC]],VMS1_[ID 18],VMS1_[Tên Accounts])</f>
        <v>Anh Đông Thạnh Hóa</v>
      </c>
      <c r="D134" t="str">
        <f>Data_TongTram2[[#This Row],[ID NCC]]&amp;Data_TongTram2[[#This Row],[DTR/Trạm]]</f>
        <v>001J3000005FsE0IAKKhánh Nga</v>
      </c>
      <c r="E134" t="str">
        <f>_xlfn.XLOOKUP(Data_TongTram2[[#This Row],[ID NCC]],VMS1_[ID 18],VMS1_[Tỉnh/ Thành Phố Trung Ương])</f>
        <v>Long An</v>
      </c>
      <c r="F134" t="str">
        <f>_xlfn.XLOOKUP(Data_TongTram2[[#This Row],[Tỉnh cũ]],Table9[Tỉnh cũ],Table9[Tỉnh mới])</f>
        <v>Tây Ninh</v>
      </c>
      <c r="G134" t="str">
        <f>_xlfn.XLOOKUP(Data_TongTram2[[#This Row],[Tỉnh cũ]],Table9[Tỉnh cũ],Table9[Khu vực])</f>
        <v>Miền Tây 1</v>
      </c>
      <c r="H134" t="str">
        <f>_xlfn.XLOOKUP(Data_TongTram2[[#This Row],[Tỉnh cũ]],Table9[Tỉnh cũ],Table9[Miền])</f>
        <v>Miền Tây</v>
      </c>
      <c r="I134" t="str">
        <f>_xlfn.XLOOKUP(Data_TongTram2[[#This Row],[Tỉnh cũ]],Table9[Tỉnh cũ],Table9[Thị Trường])</f>
        <v>Nguyễn Duy Tân</v>
      </c>
      <c r="J134" t="str">
        <f>_xlfn.XLOOKUP(Data_TongTram2[[#This Row],[Tỉnh cũ]],Table9[Tỉnh cũ],Table9[Giám Sát])</f>
        <v>Nguyễn Thành Dân</v>
      </c>
      <c r="K134" t="str">
        <f>_xlfn.XLOOKUP(Data_TongTram2[[#This Row],[Tỉnh cũ]],Table9[Tỉnh cũ],Table9[Admin KV])</f>
        <v>Trần Thị Lan</v>
      </c>
      <c r="L134" t="str">
        <f>_xlfn.XLOOKUP(Data_TongTram2[[#This Row],[Tỉnh cũ]],Table9[Tỉnh cũ],Table9[Admin Miền])</f>
        <v>Phạm Thị Thúy Duy</v>
      </c>
    </row>
    <row r="135" spans="1:12" x14ac:dyDescent="0.35">
      <c r="A135" t="s">
        <v>681</v>
      </c>
      <c r="B135" t="s">
        <v>608</v>
      </c>
      <c r="C135" t="str">
        <f>_xlfn.XLOOKUP(Data_TongTram2[[#This Row],[ID NCC]],VMS1_[ID 18],VMS1_[Tên Accounts])</f>
        <v>Anh Lạc Trung Lương</v>
      </c>
      <c r="D135" t="str">
        <f>Data_TongTram2[[#This Row],[ID NCC]]&amp;Data_TongTram2[[#This Row],[DTR/Trạm]]</f>
        <v>001J3000007XN2cIAGKhánh Nga</v>
      </c>
      <c r="E135" t="str">
        <f>_xlfn.XLOOKUP(Data_TongTram2[[#This Row],[ID NCC]],VMS1_[ID 18],VMS1_[Tỉnh/ Thành Phố Trung Ương])</f>
        <v>Tiền Giang</v>
      </c>
      <c r="F135" t="str">
        <f>_xlfn.XLOOKUP(Data_TongTram2[[#This Row],[Tỉnh cũ]],Table9[Tỉnh cũ],Table9[Tỉnh mới])</f>
        <v>Đồng Tháp</v>
      </c>
      <c r="G135" t="str">
        <f>_xlfn.XLOOKUP(Data_TongTram2[[#This Row],[Tỉnh cũ]],Table9[Tỉnh cũ],Table9[Khu vực])</f>
        <v>Miền Tây 1</v>
      </c>
      <c r="H135" t="str">
        <f>_xlfn.XLOOKUP(Data_TongTram2[[#This Row],[Tỉnh cũ]],Table9[Tỉnh cũ],Table9[Miền])</f>
        <v>Miền Tây</v>
      </c>
      <c r="I135" t="str">
        <f>_xlfn.XLOOKUP(Data_TongTram2[[#This Row],[Tỉnh cũ]],Table9[Tỉnh cũ],Table9[Thị Trường])</f>
        <v>Lâm Đỗ Anh Hào</v>
      </c>
      <c r="J135" t="str">
        <f>_xlfn.XLOOKUP(Data_TongTram2[[#This Row],[Tỉnh cũ]],Table9[Tỉnh cũ],Table9[Giám Sát])</f>
        <v>Nguyễn Thành Dân</v>
      </c>
      <c r="K135" t="str">
        <f>_xlfn.XLOOKUP(Data_TongTram2[[#This Row],[Tỉnh cũ]],Table9[Tỉnh cũ],Table9[Admin KV])</f>
        <v>Trần Thị Lan</v>
      </c>
      <c r="L135" t="str">
        <f>_xlfn.XLOOKUP(Data_TongTram2[[#This Row],[Tỉnh cũ]],Table9[Tỉnh cũ],Table9[Admin Miền])</f>
        <v>Phạm Thị Thúy Duy</v>
      </c>
    </row>
    <row r="136" spans="1:12" x14ac:dyDescent="0.35">
      <c r="A136" t="s">
        <v>672</v>
      </c>
      <c r="B136" t="s">
        <v>608</v>
      </c>
      <c r="C136" t="str">
        <f>_xlfn.XLOOKUP(Data_TongTram2[[#This Row],[ID NCC]],VMS1_[ID 18],VMS1_[Tên Accounts])</f>
        <v>Chị Năm Tân Hiệp</v>
      </c>
      <c r="D136" t="str">
        <f>Data_TongTram2[[#This Row],[ID NCC]]&amp;Data_TongTram2[[#This Row],[DTR/Trạm]]</f>
        <v>001J3000002HLpjIAGKhánh Nga</v>
      </c>
      <c r="E136" t="str">
        <f>_xlfn.XLOOKUP(Data_TongTram2[[#This Row],[ID NCC]],VMS1_[ID 18],VMS1_[Tỉnh/ Thành Phố Trung Ương])</f>
        <v>Tiền Giang</v>
      </c>
      <c r="F136" t="str">
        <f>_xlfn.XLOOKUP(Data_TongTram2[[#This Row],[Tỉnh cũ]],Table9[Tỉnh cũ],Table9[Tỉnh mới])</f>
        <v>Đồng Tháp</v>
      </c>
      <c r="G136" t="str">
        <f>_xlfn.XLOOKUP(Data_TongTram2[[#This Row],[Tỉnh cũ]],Table9[Tỉnh cũ],Table9[Khu vực])</f>
        <v>Miền Tây 1</v>
      </c>
      <c r="H136" t="str">
        <f>_xlfn.XLOOKUP(Data_TongTram2[[#This Row],[Tỉnh cũ]],Table9[Tỉnh cũ],Table9[Miền])</f>
        <v>Miền Tây</v>
      </c>
      <c r="I136" t="str">
        <f>_xlfn.XLOOKUP(Data_TongTram2[[#This Row],[Tỉnh cũ]],Table9[Tỉnh cũ],Table9[Thị Trường])</f>
        <v>Lâm Đỗ Anh Hào</v>
      </c>
      <c r="J136" t="str">
        <f>_xlfn.XLOOKUP(Data_TongTram2[[#This Row],[Tỉnh cũ]],Table9[Tỉnh cũ],Table9[Giám Sát])</f>
        <v>Nguyễn Thành Dân</v>
      </c>
      <c r="K136" t="str">
        <f>_xlfn.XLOOKUP(Data_TongTram2[[#This Row],[Tỉnh cũ]],Table9[Tỉnh cũ],Table9[Admin KV])</f>
        <v>Trần Thị Lan</v>
      </c>
      <c r="L136" t="str">
        <f>_xlfn.XLOOKUP(Data_TongTram2[[#This Row],[Tỉnh cũ]],Table9[Tỉnh cũ],Table9[Admin Miền])</f>
        <v>Phạm Thị Thúy Duy</v>
      </c>
    </row>
    <row r="137" spans="1:12" x14ac:dyDescent="0.35">
      <c r="A137" t="s">
        <v>1708</v>
      </c>
      <c r="B137" t="s">
        <v>608</v>
      </c>
      <c r="C137" t="str">
        <f>_xlfn.XLOOKUP(Data_TongTram2[[#This Row],[ID NCC]],VMS1_[ID 18],VMS1_[Tên Accounts])</f>
        <v>Cô Nguyệt</v>
      </c>
      <c r="D137" t="str">
        <f>Data_TongTram2[[#This Row],[ID NCC]]&amp;Data_TongTram2[[#This Row],[DTR/Trạm]]</f>
        <v>001J3000002HLaNIAWKhánh Nga</v>
      </c>
      <c r="E137" t="str">
        <f>_xlfn.XLOOKUP(Data_TongTram2[[#This Row],[ID NCC]],VMS1_[ID 18],VMS1_[Tỉnh/ Thành Phố Trung Ương])</f>
        <v>Tây Ninh</v>
      </c>
      <c r="F137" t="str">
        <f>_xlfn.XLOOKUP(Data_TongTram2[[#This Row],[Tỉnh cũ]],Table9[Tỉnh cũ],Table9[Tỉnh mới])</f>
        <v>Tây Ninh</v>
      </c>
      <c r="G137" t="str">
        <f>_xlfn.XLOOKUP(Data_TongTram2[[#This Row],[Tỉnh cũ]],Table9[Tỉnh cũ],Table9[Khu vực])</f>
        <v>Miền Tây 1</v>
      </c>
      <c r="H137" t="str">
        <f>_xlfn.XLOOKUP(Data_TongTram2[[#This Row],[Tỉnh cũ]],Table9[Tỉnh cũ],Table9[Miền])</f>
        <v>Miền Tây</v>
      </c>
      <c r="I137" t="str">
        <f>_xlfn.XLOOKUP(Data_TongTram2[[#This Row],[Tỉnh cũ]],Table9[Tỉnh cũ],Table9[Thị Trường])</f>
        <v>Nguyễn Duy Tân</v>
      </c>
      <c r="J137" t="str">
        <f>_xlfn.XLOOKUP(Data_TongTram2[[#This Row],[Tỉnh cũ]],Table9[Tỉnh cũ],Table9[Giám Sát])</f>
        <v>Nguyễn Thành Dân</v>
      </c>
      <c r="K137" t="str">
        <f>_xlfn.XLOOKUP(Data_TongTram2[[#This Row],[Tỉnh cũ]],Table9[Tỉnh cũ],Table9[Admin KV])</f>
        <v>Trần Thị Lan</v>
      </c>
      <c r="L137" t="str">
        <f>_xlfn.XLOOKUP(Data_TongTram2[[#This Row],[Tỉnh cũ]],Table9[Tỉnh cũ],Table9[Admin Miền])</f>
        <v>Phạm Thị Thúy Duy</v>
      </c>
    </row>
    <row r="138" spans="1:12" x14ac:dyDescent="0.35">
      <c r="A138" t="s">
        <v>486</v>
      </c>
      <c r="B138" t="s">
        <v>608</v>
      </c>
      <c r="C138" t="str">
        <f>_xlfn.XLOOKUP(Data_TongTram2[[#This Row],[ID NCC]],VMS1_[ID 18],VMS1_[Tên Accounts])</f>
        <v>Chị Vân Bến Tre</v>
      </c>
      <c r="D138" t="str">
        <f>Data_TongTram2[[#This Row],[ID NCC]]&amp;Data_TongTram2[[#This Row],[DTR/Trạm]]</f>
        <v>001J3000002HjDyIAKKhánh Nga</v>
      </c>
      <c r="E138" t="str">
        <f>_xlfn.XLOOKUP(Data_TongTram2[[#This Row],[ID NCC]],VMS1_[ID 18],VMS1_[Tỉnh/ Thành Phố Trung Ương])</f>
        <v>Bến Tre</v>
      </c>
      <c r="F138" t="str">
        <f>_xlfn.XLOOKUP(Data_TongTram2[[#This Row],[Tỉnh cũ]],Table9[Tỉnh cũ],Table9[Tỉnh mới])</f>
        <v>Vĩnh Long</v>
      </c>
      <c r="G138" t="str">
        <f>_xlfn.XLOOKUP(Data_TongTram2[[#This Row],[Tỉnh cũ]],Table9[Tỉnh cũ],Table9[Khu vực])</f>
        <v>Miền Tây 2</v>
      </c>
      <c r="H138" t="str">
        <f>_xlfn.XLOOKUP(Data_TongTram2[[#This Row],[Tỉnh cũ]],Table9[Tỉnh cũ],Table9[Miền])</f>
        <v>Miền Tây</v>
      </c>
      <c r="I138" t="str">
        <f>_xlfn.XLOOKUP(Data_TongTram2[[#This Row],[Tỉnh cũ]],Table9[Tỉnh cũ],Table9[Thị Trường])</f>
        <v>Lê Quốc Việt</v>
      </c>
      <c r="J138" t="str">
        <f>_xlfn.XLOOKUP(Data_TongTram2[[#This Row],[Tỉnh cũ]],Table9[Tỉnh cũ],Table9[Giám Sát])</f>
        <v>Phạm Huỳnh Hữu Lộc</v>
      </c>
      <c r="K138" t="str">
        <f>_xlfn.XLOOKUP(Data_TongTram2[[#This Row],[Tỉnh cũ]],Table9[Tỉnh cũ],Table9[Admin KV])</f>
        <v>Nguyễn Thị Ngọc Bích</v>
      </c>
      <c r="L138" t="str">
        <f>_xlfn.XLOOKUP(Data_TongTram2[[#This Row],[Tỉnh cũ]],Table9[Tỉnh cũ],Table9[Admin Miền])</f>
        <v>Phạm Thị Thúy Duy</v>
      </c>
    </row>
    <row r="139" spans="1:12" x14ac:dyDescent="0.35">
      <c r="A139" t="s">
        <v>472</v>
      </c>
      <c r="B139" t="s">
        <v>608</v>
      </c>
      <c r="C139" t="str">
        <f>_xlfn.XLOOKUP(Data_TongTram2[[#This Row],[ID NCC]],VMS1_[ID 18],VMS1_[Tên Accounts])</f>
        <v>Anh Chính Node</v>
      </c>
      <c r="D139" t="str">
        <f>Data_TongTram2[[#This Row],[ID NCC]]&amp;Data_TongTram2[[#This Row],[DTR/Trạm]]</f>
        <v>001J3000002HLpoIAGKhánh Nga</v>
      </c>
      <c r="E139" t="str">
        <f>_xlfn.XLOOKUP(Data_TongTram2[[#This Row],[ID NCC]],VMS1_[ID 18],VMS1_[Tỉnh/ Thành Phố Trung Ương])</f>
        <v>Tiền Giang</v>
      </c>
      <c r="F139" t="str">
        <f>_xlfn.XLOOKUP(Data_TongTram2[[#This Row],[Tỉnh cũ]],Table9[Tỉnh cũ],Table9[Tỉnh mới])</f>
        <v>Đồng Tháp</v>
      </c>
      <c r="G139" t="str">
        <f>_xlfn.XLOOKUP(Data_TongTram2[[#This Row],[Tỉnh cũ]],Table9[Tỉnh cũ],Table9[Khu vực])</f>
        <v>Miền Tây 1</v>
      </c>
      <c r="H139" t="str">
        <f>_xlfn.XLOOKUP(Data_TongTram2[[#This Row],[Tỉnh cũ]],Table9[Tỉnh cũ],Table9[Miền])</f>
        <v>Miền Tây</v>
      </c>
      <c r="I139" t="str">
        <f>_xlfn.XLOOKUP(Data_TongTram2[[#This Row],[Tỉnh cũ]],Table9[Tỉnh cũ],Table9[Thị Trường])</f>
        <v>Lâm Đỗ Anh Hào</v>
      </c>
      <c r="J139" t="str">
        <f>_xlfn.XLOOKUP(Data_TongTram2[[#This Row],[Tỉnh cũ]],Table9[Tỉnh cũ],Table9[Giám Sát])</f>
        <v>Nguyễn Thành Dân</v>
      </c>
      <c r="K139" t="str">
        <f>_xlfn.XLOOKUP(Data_TongTram2[[#This Row],[Tỉnh cũ]],Table9[Tỉnh cũ],Table9[Admin KV])</f>
        <v>Trần Thị Lan</v>
      </c>
      <c r="L139" t="str">
        <f>_xlfn.XLOOKUP(Data_TongTram2[[#This Row],[Tỉnh cũ]],Table9[Tỉnh cũ],Table9[Admin Miền])</f>
        <v>Phạm Thị Thúy Duy</v>
      </c>
    </row>
    <row r="140" spans="1:12" x14ac:dyDescent="0.35">
      <c r="A140" t="s">
        <v>683</v>
      </c>
      <c r="B140" t="s">
        <v>608</v>
      </c>
      <c r="C140" t="str">
        <f>_xlfn.XLOOKUP(Data_TongTram2[[#This Row],[ID NCC]],VMS1_[ID 18],VMS1_[Tên Accounts])</f>
        <v>Anh Vân Long An</v>
      </c>
      <c r="D140" t="str">
        <f>Data_TongTram2[[#This Row],[ID NCC]]&amp;Data_TongTram2[[#This Row],[DTR/Trạm]]</f>
        <v>001dc00001HX7V3AALKhánh Nga</v>
      </c>
      <c r="E140" t="str">
        <f>_xlfn.XLOOKUP(Data_TongTram2[[#This Row],[ID NCC]],VMS1_[ID 18],VMS1_[Tỉnh/ Thành Phố Trung Ương])</f>
        <v>Long An</v>
      </c>
      <c r="F140" t="str">
        <f>_xlfn.XLOOKUP(Data_TongTram2[[#This Row],[Tỉnh cũ]],Table9[Tỉnh cũ],Table9[Tỉnh mới])</f>
        <v>Tây Ninh</v>
      </c>
      <c r="G140" t="str">
        <f>_xlfn.XLOOKUP(Data_TongTram2[[#This Row],[Tỉnh cũ]],Table9[Tỉnh cũ],Table9[Khu vực])</f>
        <v>Miền Tây 1</v>
      </c>
      <c r="H140" t="str">
        <f>_xlfn.XLOOKUP(Data_TongTram2[[#This Row],[Tỉnh cũ]],Table9[Tỉnh cũ],Table9[Miền])</f>
        <v>Miền Tây</v>
      </c>
      <c r="I140" t="str">
        <f>_xlfn.XLOOKUP(Data_TongTram2[[#This Row],[Tỉnh cũ]],Table9[Tỉnh cũ],Table9[Thị Trường])</f>
        <v>Nguyễn Duy Tân</v>
      </c>
      <c r="J140" t="str">
        <f>_xlfn.XLOOKUP(Data_TongTram2[[#This Row],[Tỉnh cũ]],Table9[Tỉnh cũ],Table9[Giám Sát])</f>
        <v>Nguyễn Thành Dân</v>
      </c>
      <c r="K140" t="str">
        <f>_xlfn.XLOOKUP(Data_TongTram2[[#This Row],[Tỉnh cũ]],Table9[Tỉnh cũ],Table9[Admin KV])</f>
        <v>Trần Thị Lan</v>
      </c>
      <c r="L140" t="str">
        <f>_xlfn.XLOOKUP(Data_TongTram2[[#This Row],[Tỉnh cũ]],Table9[Tỉnh cũ],Table9[Admin Miền])</f>
        <v>Phạm Thị Thúy Duy</v>
      </c>
    </row>
    <row r="141" spans="1:12" x14ac:dyDescent="0.35">
      <c r="A141" t="s">
        <v>397</v>
      </c>
      <c r="B141" t="s">
        <v>608</v>
      </c>
      <c r="C141" t="str">
        <f>_xlfn.XLOOKUP(Data_TongTram2[[#This Row],[ID NCC]],VMS1_[ID 18],VMS1_[Tên Accounts])</f>
        <v>HKD In</v>
      </c>
      <c r="D141" t="str">
        <f>Data_TongTram2[[#This Row],[ID NCC]]&amp;Data_TongTram2[[#This Row],[DTR/Trạm]]</f>
        <v>001J3000009AFWkIAOKhánh Nga</v>
      </c>
      <c r="E141" t="str">
        <f>_xlfn.XLOOKUP(Data_TongTram2[[#This Row],[ID NCC]],VMS1_[ID 18],VMS1_[Tỉnh/ Thành Phố Trung Ương])</f>
        <v>Bến Tre</v>
      </c>
      <c r="F141" t="str">
        <f>_xlfn.XLOOKUP(Data_TongTram2[[#This Row],[Tỉnh cũ]],Table9[Tỉnh cũ],Table9[Tỉnh mới])</f>
        <v>Vĩnh Long</v>
      </c>
      <c r="G141" t="str">
        <f>_xlfn.XLOOKUP(Data_TongTram2[[#This Row],[Tỉnh cũ]],Table9[Tỉnh cũ],Table9[Khu vực])</f>
        <v>Miền Tây 2</v>
      </c>
      <c r="H141" t="str">
        <f>_xlfn.XLOOKUP(Data_TongTram2[[#This Row],[Tỉnh cũ]],Table9[Tỉnh cũ],Table9[Miền])</f>
        <v>Miền Tây</v>
      </c>
      <c r="I141" t="str">
        <f>_xlfn.XLOOKUP(Data_TongTram2[[#This Row],[Tỉnh cũ]],Table9[Tỉnh cũ],Table9[Thị Trường])</f>
        <v>Lê Quốc Việt</v>
      </c>
      <c r="J141" t="str">
        <f>_xlfn.XLOOKUP(Data_TongTram2[[#This Row],[Tỉnh cũ]],Table9[Tỉnh cũ],Table9[Giám Sát])</f>
        <v>Phạm Huỳnh Hữu Lộc</v>
      </c>
      <c r="K141" t="str">
        <f>_xlfn.XLOOKUP(Data_TongTram2[[#This Row],[Tỉnh cũ]],Table9[Tỉnh cũ],Table9[Admin KV])</f>
        <v>Nguyễn Thị Ngọc Bích</v>
      </c>
      <c r="L141" t="str">
        <f>_xlfn.XLOOKUP(Data_TongTram2[[#This Row],[Tỉnh cũ]],Table9[Tỉnh cũ],Table9[Admin Miền])</f>
        <v>Phạm Thị Thúy Duy</v>
      </c>
    </row>
    <row r="142" spans="1:12" x14ac:dyDescent="0.35">
      <c r="A142" t="s">
        <v>657</v>
      </c>
      <c r="B142" t="s">
        <v>608</v>
      </c>
      <c r="C142" t="str">
        <f>_xlfn.XLOOKUP(Data_TongTram2[[#This Row],[ID NCC]],VMS1_[ID 18],VMS1_[Tên Accounts])</f>
        <v>Quốc Hưng</v>
      </c>
      <c r="D142" t="str">
        <f>Data_TongTram2[[#This Row],[ID NCC]]&amp;Data_TongTram2[[#This Row],[DTR/Trạm]]</f>
        <v>001J3000002HLx4IAGKhánh Nga</v>
      </c>
      <c r="E142" t="str">
        <f>_xlfn.XLOOKUP(Data_TongTram2[[#This Row],[ID NCC]],VMS1_[ID 18],VMS1_[Tỉnh/ Thành Phố Trung Ương])</f>
        <v>Tiền Giang</v>
      </c>
      <c r="F142" t="str">
        <f>_xlfn.XLOOKUP(Data_TongTram2[[#This Row],[Tỉnh cũ]],Table9[Tỉnh cũ],Table9[Tỉnh mới])</f>
        <v>Đồng Tháp</v>
      </c>
      <c r="G142" t="str">
        <f>_xlfn.XLOOKUP(Data_TongTram2[[#This Row],[Tỉnh cũ]],Table9[Tỉnh cũ],Table9[Khu vực])</f>
        <v>Miền Tây 1</v>
      </c>
      <c r="H142" t="str">
        <f>_xlfn.XLOOKUP(Data_TongTram2[[#This Row],[Tỉnh cũ]],Table9[Tỉnh cũ],Table9[Miền])</f>
        <v>Miền Tây</v>
      </c>
      <c r="I142" t="str">
        <f>_xlfn.XLOOKUP(Data_TongTram2[[#This Row],[Tỉnh cũ]],Table9[Tỉnh cũ],Table9[Thị Trường])</f>
        <v>Lâm Đỗ Anh Hào</v>
      </c>
      <c r="J142" t="str">
        <f>_xlfn.XLOOKUP(Data_TongTram2[[#This Row],[Tỉnh cũ]],Table9[Tỉnh cũ],Table9[Giám Sát])</f>
        <v>Nguyễn Thành Dân</v>
      </c>
      <c r="K142" t="str">
        <f>_xlfn.XLOOKUP(Data_TongTram2[[#This Row],[Tỉnh cũ]],Table9[Tỉnh cũ],Table9[Admin KV])</f>
        <v>Trần Thị Lan</v>
      </c>
      <c r="L142" t="str">
        <f>_xlfn.XLOOKUP(Data_TongTram2[[#This Row],[Tỉnh cũ]],Table9[Tỉnh cũ],Table9[Admin Miền])</f>
        <v>Phạm Thị Thúy Duy</v>
      </c>
    </row>
    <row r="143" spans="1:12" x14ac:dyDescent="0.35">
      <c r="A143" t="s">
        <v>652</v>
      </c>
      <c r="B143" t="s">
        <v>608</v>
      </c>
      <c r="C143" t="str">
        <f>_xlfn.XLOOKUP(Data_TongTram2[[#This Row],[ID NCC]],VMS1_[ID 18],VMS1_[Tên Accounts])</f>
        <v>Anh Tân Tân Phú</v>
      </c>
      <c r="D143" t="str">
        <f>Data_TongTram2[[#This Row],[ID NCC]]&amp;Data_TongTram2[[#This Row],[DTR/Trạm]]</f>
        <v>001J3000002HLotIAGKhánh Nga</v>
      </c>
      <c r="E143" t="str">
        <f>_xlfn.XLOOKUP(Data_TongTram2[[#This Row],[ID NCC]],VMS1_[ID 18],VMS1_[Tỉnh/ Thành Phố Trung Ương])</f>
        <v>Tiền Giang</v>
      </c>
      <c r="F143" t="str">
        <f>_xlfn.XLOOKUP(Data_TongTram2[[#This Row],[Tỉnh cũ]],Table9[Tỉnh cũ],Table9[Tỉnh mới])</f>
        <v>Đồng Tháp</v>
      </c>
      <c r="G143" t="str">
        <f>_xlfn.XLOOKUP(Data_TongTram2[[#This Row],[Tỉnh cũ]],Table9[Tỉnh cũ],Table9[Khu vực])</f>
        <v>Miền Tây 1</v>
      </c>
      <c r="H143" t="str">
        <f>_xlfn.XLOOKUP(Data_TongTram2[[#This Row],[Tỉnh cũ]],Table9[Tỉnh cũ],Table9[Miền])</f>
        <v>Miền Tây</v>
      </c>
      <c r="I143" t="str">
        <f>_xlfn.XLOOKUP(Data_TongTram2[[#This Row],[Tỉnh cũ]],Table9[Tỉnh cũ],Table9[Thị Trường])</f>
        <v>Lâm Đỗ Anh Hào</v>
      </c>
      <c r="J143" t="str">
        <f>_xlfn.XLOOKUP(Data_TongTram2[[#This Row],[Tỉnh cũ]],Table9[Tỉnh cũ],Table9[Giám Sát])</f>
        <v>Nguyễn Thành Dân</v>
      </c>
      <c r="K143" t="str">
        <f>_xlfn.XLOOKUP(Data_TongTram2[[#This Row],[Tỉnh cũ]],Table9[Tỉnh cũ],Table9[Admin KV])</f>
        <v>Trần Thị Lan</v>
      </c>
      <c r="L143" t="str">
        <f>_xlfn.XLOOKUP(Data_TongTram2[[#This Row],[Tỉnh cũ]],Table9[Tỉnh cũ],Table9[Admin Miền])</f>
        <v>Phạm Thị Thúy Duy</v>
      </c>
    </row>
    <row r="144" spans="1:12" x14ac:dyDescent="0.35">
      <c r="A144" t="s">
        <v>394</v>
      </c>
      <c r="B144" t="s">
        <v>608</v>
      </c>
      <c r="C144" t="str">
        <f>_xlfn.XLOOKUP(Data_TongTram2[[#This Row],[ID NCC]],VMS1_[ID 18],VMS1_[Tên Accounts])</f>
        <v>Anh Huy Tiền Giang</v>
      </c>
      <c r="D144" t="str">
        <f>Data_TongTram2[[#This Row],[ID NCC]]&amp;Data_TongTram2[[#This Row],[DTR/Trạm]]</f>
        <v>001J3000002HLbeIAGKhánh Nga</v>
      </c>
      <c r="E144" t="str">
        <f>_xlfn.XLOOKUP(Data_TongTram2[[#This Row],[ID NCC]],VMS1_[ID 18],VMS1_[Tỉnh/ Thành Phố Trung Ương])</f>
        <v>Tiền Giang</v>
      </c>
      <c r="F144" t="str">
        <f>_xlfn.XLOOKUP(Data_TongTram2[[#This Row],[Tỉnh cũ]],Table9[Tỉnh cũ],Table9[Tỉnh mới])</f>
        <v>Đồng Tháp</v>
      </c>
      <c r="G144" t="str">
        <f>_xlfn.XLOOKUP(Data_TongTram2[[#This Row],[Tỉnh cũ]],Table9[Tỉnh cũ],Table9[Khu vực])</f>
        <v>Miền Tây 1</v>
      </c>
      <c r="H144" t="str">
        <f>_xlfn.XLOOKUP(Data_TongTram2[[#This Row],[Tỉnh cũ]],Table9[Tỉnh cũ],Table9[Miền])</f>
        <v>Miền Tây</v>
      </c>
      <c r="I144" t="str">
        <f>_xlfn.XLOOKUP(Data_TongTram2[[#This Row],[Tỉnh cũ]],Table9[Tỉnh cũ],Table9[Thị Trường])</f>
        <v>Lâm Đỗ Anh Hào</v>
      </c>
      <c r="J144" t="str">
        <f>_xlfn.XLOOKUP(Data_TongTram2[[#This Row],[Tỉnh cũ]],Table9[Tỉnh cũ],Table9[Giám Sát])</f>
        <v>Nguyễn Thành Dân</v>
      </c>
      <c r="K144" t="str">
        <f>_xlfn.XLOOKUP(Data_TongTram2[[#This Row],[Tỉnh cũ]],Table9[Tỉnh cũ],Table9[Admin KV])</f>
        <v>Trần Thị Lan</v>
      </c>
      <c r="L144" t="str">
        <f>_xlfn.XLOOKUP(Data_TongTram2[[#This Row],[Tỉnh cũ]],Table9[Tỉnh cũ],Table9[Admin Miền])</f>
        <v>Phạm Thị Thúy Duy</v>
      </c>
    </row>
    <row r="145" spans="1:12" x14ac:dyDescent="0.35">
      <c r="A145" t="s">
        <v>670</v>
      </c>
      <c r="B145" t="s">
        <v>608</v>
      </c>
      <c r="C145" t="str">
        <f>_xlfn.XLOOKUP(Data_TongTram2[[#This Row],[ID NCC]],VMS1_[ID 18],VMS1_[Tên Accounts])</f>
        <v>Anh Tiến Bến Tre</v>
      </c>
      <c r="D145" t="str">
        <f>Data_TongTram2[[#This Row],[ID NCC]]&amp;Data_TongTram2[[#This Row],[DTR/Trạm]]</f>
        <v>001J3000002HjECIA0Khánh Nga</v>
      </c>
      <c r="E145" t="str">
        <f>_xlfn.XLOOKUP(Data_TongTram2[[#This Row],[ID NCC]],VMS1_[ID 18],VMS1_[Tỉnh/ Thành Phố Trung Ương])</f>
        <v>Bến Tre</v>
      </c>
      <c r="F145" t="str">
        <f>_xlfn.XLOOKUP(Data_TongTram2[[#This Row],[Tỉnh cũ]],Table9[Tỉnh cũ],Table9[Tỉnh mới])</f>
        <v>Vĩnh Long</v>
      </c>
      <c r="G145" t="str">
        <f>_xlfn.XLOOKUP(Data_TongTram2[[#This Row],[Tỉnh cũ]],Table9[Tỉnh cũ],Table9[Khu vực])</f>
        <v>Miền Tây 2</v>
      </c>
      <c r="H145" t="str">
        <f>_xlfn.XLOOKUP(Data_TongTram2[[#This Row],[Tỉnh cũ]],Table9[Tỉnh cũ],Table9[Miền])</f>
        <v>Miền Tây</v>
      </c>
      <c r="I145" t="str">
        <f>_xlfn.XLOOKUP(Data_TongTram2[[#This Row],[Tỉnh cũ]],Table9[Tỉnh cũ],Table9[Thị Trường])</f>
        <v>Lê Quốc Việt</v>
      </c>
      <c r="J145" t="str">
        <f>_xlfn.XLOOKUP(Data_TongTram2[[#This Row],[Tỉnh cũ]],Table9[Tỉnh cũ],Table9[Giám Sát])</f>
        <v>Phạm Huỳnh Hữu Lộc</v>
      </c>
      <c r="K145" t="str">
        <f>_xlfn.XLOOKUP(Data_TongTram2[[#This Row],[Tỉnh cũ]],Table9[Tỉnh cũ],Table9[Admin KV])</f>
        <v>Nguyễn Thị Ngọc Bích</v>
      </c>
      <c r="L145" t="str">
        <f>_xlfn.XLOOKUP(Data_TongTram2[[#This Row],[Tỉnh cũ]],Table9[Tỉnh cũ],Table9[Admin Miền])</f>
        <v>Phạm Thị Thúy Duy</v>
      </c>
    </row>
    <row r="146" spans="1:12" x14ac:dyDescent="0.35">
      <c r="A146" t="s">
        <v>405</v>
      </c>
      <c r="B146" t="s">
        <v>608</v>
      </c>
      <c r="C146" t="str">
        <f>_xlfn.XLOOKUP(Data_TongTram2[[#This Row],[ID NCC]],VMS1_[ID 18],VMS1_[Tên Accounts])</f>
        <v>Anh Nhân Trà Vinh</v>
      </c>
      <c r="D146" t="str">
        <f>Data_TongTram2[[#This Row],[ID NCC]]&amp;Data_TongTram2[[#This Row],[DTR/Trạm]]</f>
        <v>001dc00000sVWUNAA4Khánh Nga</v>
      </c>
      <c r="E146" t="str">
        <f>_xlfn.XLOOKUP(Data_TongTram2[[#This Row],[ID NCC]],VMS1_[ID 18],VMS1_[Tỉnh/ Thành Phố Trung Ương])</f>
        <v>Trà Vinh</v>
      </c>
      <c r="F146" t="str">
        <f>_xlfn.XLOOKUP(Data_TongTram2[[#This Row],[Tỉnh cũ]],Table9[Tỉnh cũ],Table9[Tỉnh mới])</f>
        <v>Vĩnh Long</v>
      </c>
      <c r="G146" t="str">
        <f>_xlfn.XLOOKUP(Data_TongTram2[[#This Row],[Tỉnh cũ]],Table9[Tỉnh cũ],Table9[Khu vực])</f>
        <v>Miền Tây 2</v>
      </c>
      <c r="H146" t="str">
        <f>_xlfn.XLOOKUP(Data_TongTram2[[#This Row],[Tỉnh cũ]],Table9[Tỉnh cũ],Table9[Miền])</f>
        <v>Miền Tây</v>
      </c>
      <c r="I146" t="str">
        <f>_xlfn.XLOOKUP(Data_TongTram2[[#This Row],[Tỉnh cũ]],Table9[Tỉnh cũ],Table9[Thị Trường])</f>
        <v>Lê Quốc Việt</v>
      </c>
      <c r="J146" t="str">
        <f>_xlfn.XLOOKUP(Data_TongTram2[[#This Row],[Tỉnh cũ]],Table9[Tỉnh cũ],Table9[Giám Sát])</f>
        <v>Phạm Huỳnh Hữu Lộc</v>
      </c>
      <c r="K146" t="str">
        <f>_xlfn.XLOOKUP(Data_TongTram2[[#This Row],[Tỉnh cũ]],Table9[Tỉnh cũ],Table9[Admin KV])</f>
        <v>Nguyễn Thị Ngọc Bích</v>
      </c>
      <c r="L146" t="str">
        <f>_xlfn.XLOOKUP(Data_TongTram2[[#This Row],[Tỉnh cũ]],Table9[Tỉnh cũ],Table9[Admin Miền])</f>
        <v>Phạm Thị Thúy Duy</v>
      </c>
    </row>
    <row r="147" spans="1:12" x14ac:dyDescent="0.35">
      <c r="A147" t="s">
        <v>471</v>
      </c>
      <c r="B147" t="s">
        <v>608</v>
      </c>
      <c r="C147" t="str">
        <f>_xlfn.XLOOKUP(Data_TongTram2[[#This Row],[ID NCC]],VMS1_[ID 18],VMS1_[Tên Accounts])</f>
        <v>Chị Tám Vạn Thuận</v>
      </c>
      <c r="D147" t="str">
        <f>Data_TongTram2[[#This Row],[ID NCC]]&amp;Data_TongTram2[[#This Row],[DTR/Trạm]]</f>
        <v>001J3000002HLxjIAGKhánh Nga</v>
      </c>
      <c r="E147" t="str">
        <f>_xlfn.XLOOKUP(Data_TongTram2[[#This Row],[ID NCC]],VMS1_[ID 18],VMS1_[Tỉnh/ Thành Phố Trung Ương])</f>
        <v>Tiền Giang</v>
      </c>
      <c r="F147" t="str">
        <f>_xlfn.XLOOKUP(Data_TongTram2[[#This Row],[Tỉnh cũ]],Table9[Tỉnh cũ],Table9[Tỉnh mới])</f>
        <v>Đồng Tháp</v>
      </c>
      <c r="G147" t="str">
        <f>_xlfn.XLOOKUP(Data_TongTram2[[#This Row],[Tỉnh cũ]],Table9[Tỉnh cũ],Table9[Khu vực])</f>
        <v>Miền Tây 1</v>
      </c>
      <c r="H147" t="str">
        <f>_xlfn.XLOOKUP(Data_TongTram2[[#This Row],[Tỉnh cũ]],Table9[Tỉnh cũ],Table9[Miền])</f>
        <v>Miền Tây</v>
      </c>
      <c r="I147" t="str">
        <f>_xlfn.XLOOKUP(Data_TongTram2[[#This Row],[Tỉnh cũ]],Table9[Tỉnh cũ],Table9[Thị Trường])</f>
        <v>Lâm Đỗ Anh Hào</v>
      </c>
      <c r="J147" t="str">
        <f>_xlfn.XLOOKUP(Data_TongTram2[[#This Row],[Tỉnh cũ]],Table9[Tỉnh cũ],Table9[Giám Sát])</f>
        <v>Nguyễn Thành Dân</v>
      </c>
      <c r="K147" t="str">
        <f>_xlfn.XLOOKUP(Data_TongTram2[[#This Row],[Tỉnh cũ]],Table9[Tỉnh cũ],Table9[Admin KV])</f>
        <v>Trần Thị Lan</v>
      </c>
      <c r="L147" t="str">
        <f>_xlfn.XLOOKUP(Data_TongTram2[[#This Row],[Tỉnh cũ]],Table9[Tỉnh cũ],Table9[Admin Miền])</f>
        <v>Phạm Thị Thúy Duy</v>
      </c>
    </row>
    <row r="148" spans="1:12" x14ac:dyDescent="0.35">
      <c r="A148" t="s">
        <v>663</v>
      </c>
      <c r="B148" t="s">
        <v>608</v>
      </c>
      <c r="C148" t="str">
        <f>_xlfn.XLOOKUP(Data_TongTram2[[#This Row],[ID NCC]],VMS1_[ID 18],VMS1_[Tên Accounts])</f>
        <v>HKD Ái Nhi</v>
      </c>
      <c r="D148" t="str">
        <f>Data_TongTram2[[#This Row],[ID NCC]]&amp;Data_TongTram2[[#This Row],[DTR/Trạm]]</f>
        <v>001J3000005G3wOIASKhánh Nga</v>
      </c>
      <c r="E148" t="str">
        <f>_xlfn.XLOOKUP(Data_TongTram2[[#This Row],[ID NCC]],VMS1_[ID 18],VMS1_[Tỉnh/ Thành Phố Trung Ương])</f>
        <v>Bến Tre</v>
      </c>
      <c r="F148" t="str">
        <f>_xlfn.XLOOKUP(Data_TongTram2[[#This Row],[Tỉnh cũ]],Table9[Tỉnh cũ],Table9[Tỉnh mới])</f>
        <v>Vĩnh Long</v>
      </c>
      <c r="G148" t="str">
        <f>_xlfn.XLOOKUP(Data_TongTram2[[#This Row],[Tỉnh cũ]],Table9[Tỉnh cũ],Table9[Khu vực])</f>
        <v>Miền Tây 2</v>
      </c>
      <c r="H148" t="str">
        <f>_xlfn.XLOOKUP(Data_TongTram2[[#This Row],[Tỉnh cũ]],Table9[Tỉnh cũ],Table9[Miền])</f>
        <v>Miền Tây</v>
      </c>
      <c r="I148" t="str">
        <f>_xlfn.XLOOKUP(Data_TongTram2[[#This Row],[Tỉnh cũ]],Table9[Tỉnh cũ],Table9[Thị Trường])</f>
        <v>Lê Quốc Việt</v>
      </c>
      <c r="J148" t="str">
        <f>_xlfn.XLOOKUP(Data_TongTram2[[#This Row],[Tỉnh cũ]],Table9[Tỉnh cũ],Table9[Giám Sát])</f>
        <v>Phạm Huỳnh Hữu Lộc</v>
      </c>
      <c r="K148" t="str">
        <f>_xlfn.XLOOKUP(Data_TongTram2[[#This Row],[Tỉnh cũ]],Table9[Tỉnh cũ],Table9[Admin KV])</f>
        <v>Nguyễn Thị Ngọc Bích</v>
      </c>
      <c r="L148" t="str">
        <f>_xlfn.XLOOKUP(Data_TongTram2[[#This Row],[Tỉnh cũ]],Table9[Tỉnh cũ],Table9[Admin Miền])</f>
        <v>Phạm Thị Thúy Duy</v>
      </c>
    </row>
    <row r="149" spans="1:12" x14ac:dyDescent="0.35">
      <c r="A149" t="s">
        <v>780</v>
      </c>
      <c r="B149" t="s">
        <v>608</v>
      </c>
      <c r="C149" t="str">
        <f>_xlfn.XLOOKUP(Data_TongTram2[[#This Row],[ID NCC]],VMS1_[ID 18],VMS1_[Tên Accounts])</f>
        <v>HKD Phan Văn Lâm</v>
      </c>
      <c r="D149" t="str">
        <f>Data_TongTram2[[#This Row],[ID NCC]]&amp;Data_TongTram2[[#This Row],[DTR/Trạm]]</f>
        <v>001J3000002HLg5IAGKhánh Nga</v>
      </c>
      <c r="E149" t="str">
        <f>_xlfn.XLOOKUP(Data_TongTram2[[#This Row],[ID NCC]],VMS1_[ID 18],VMS1_[Tỉnh/ Thành Phố Trung Ương])</f>
        <v>Tiền Giang</v>
      </c>
      <c r="F149" t="str">
        <f>_xlfn.XLOOKUP(Data_TongTram2[[#This Row],[Tỉnh cũ]],Table9[Tỉnh cũ],Table9[Tỉnh mới])</f>
        <v>Đồng Tháp</v>
      </c>
      <c r="G149" t="str">
        <f>_xlfn.XLOOKUP(Data_TongTram2[[#This Row],[Tỉnh cũ]],Table9[Tỉnh cũ],Table9[Khu vực])</f>
        <v>Miền Tây 1</v>
      </c>
      <c r="H149" t="str">
        <f>_xlfn.XLOOKUP(Data_TongTram2[[#This Row],[Tỉnh cũ]],Table9[Tỉnh cũ],Table9[Miền])</f>
        <v>Miền Tây</v>
      </c>
      <c r="I149" t="str">
        <f>_xlfn.XLOOKUP(Data_TongTram2[[#This Row],[Tỉnh cũ]],Table9[Tỉnh cũ],Table9[Thị Trường])</f>
        <v>Lâm Đỗ Anh Hào</v>
      </c>
      <c r="J149" t="str">
        <f>_xlfn.XLOOKUP(Data_TongTram2[[#This Row],[Tỉnh cũ]],Table9[Tỉnh cũ],Table9[Giám Sát])</f>
        <v>Nguyễn Thành Dân</v>
      </c>
      <c r="K149" t="str">
        <f>_xlfn.XLOOKUP(Data_TongTram2[[#This Row],[Tỉnh cũ]],Table9[Tỉnh cũ],Table9[Admin KV])</f>
        <v>Trần Thị Lan</v>
      </c>
      <c r="L149" t="str">
        <f>_xlfn.XLOOKUP(Data_TongTram2[[#This Row],[Tỉnh cũ]],Table9[Tỉnh cũ],Table9[Admin Miền])</f>
        <v>Phạm Thị Thúy Duy</v>
      </c>
    </row>
    <row r="150" spans="1:12" x14ac:dyDescent="0.35">
      <c r="A150" t="s">
        <v>1682</v>
      </c>
      <c r="B150" t="s">
        <v>608</v>
      </c>
      <c r="C150" t="str">
        <f>_xlfn.XLOOKUP(Data_TongTram2[[#This Row],[ID NCC]],VMS1_[ID 18],VMS1_[Tên Accounts])</f>
        <v>Lê Văn Trung Gò Dầu</v>
      </c>
      <c r="D150" t="str">
        <f>Data_TongTram2[[#This Row],[ID NCC]]&amp;Data_TongTram2[[#This Row],[DTR/Trạm]]</f>
        <v>001dc00001lLUp7AAGKhánh Nga</v>
      </c>
      <c r="E150" t="str">
        <f>_xlfn.XLOOKUP(Data_TongTram2[[#This Row],[ID NCC]],VMS1_[ID 18],VMS1_[Tỉnh/ Thành Phố Trung Ương])</f>
        <v>Tây Ninh</v>
      </c>
      <c r="F150" t="str">
        <f>_xlfn.XLOOKUP(Data_TongTram2[[#This Row],[Tỉnh cũ]],Table9[Tỉnh cũ],Table9[Tỉnh mới])</f>
        <v>Tây Ninh</v>
      </c>
      <c r="G150" t="str">
        <f>_xlfn.XLOOKUP(Data_TongTram2[[#This Row],[Tỉnh cũ]],Table9[Tỉnh cũ],Table9[Khu vực])</f>
        <v>Miền Tây 1</v>
      </c>
      <c r="H150" t="str">
        <f>_xlfn.XLOOKUP(Data_TongTram2[[#This Row],[Tỉnh cũ]],Table9[Tỉnh cũ],Table9[Miền])</f>
        <v>Miền Tây</v>
      </c>
      <c r="I150" t="str">
        <f>_xlfn.XLOOKUP(Data_TongTram2[[#This Row],[Tỉnh cũ]],Table9[Tỉnh cũ],Table9[Thị Trường])</f>
        <v>Nguyễn Duy Tân</v>
      </c>
      <c r="J150" t="str">
        <f>_xlfn.XLOOKUP(Data_TongTram2[[#This Row],[Tỉnh cũ]],Table9[Tỉnh cũ],Table9[Giám Sát])</f>
        <v>Nguyễn Thành Dân</v>
      </c>
      <c r="K150" t="str">
        <f>_xlfn.XLOOKUP(Data_TongTram2[[#This Row],[Tỉnh cũ]],Table9[Tỉnh cũ],Table9[Admin KV])</f>
        <v>Trần Thị Lan</v>
      </c>
      <c r="L150" t="str">
        <f>_xlfn.XLOOKUP(Data_TongTram2[[#This Row],[Tỉnh cũ]],Table9[Tỉnh cũ],Table9[Admin Miền])</f>
        <v>Phạm Thị Thúy Duy</v>
      </c>
    </row>
    <row r="151" spans="1:12" x14ac:dyDescent="0.35">
      <c r="A151" t="s">
        <v>671</v>
      </c>
      <c r="B151" t="s">
        <v>608</v>
      </c>
      <c r="C151" t="str">
        <f>_xlfn.XLOOKUP(Data_TongTram2[[#This Row],[ID NCC]],VMS1_[ID 18],VMS1_[Tên Accounts])</f>
        <v>Chị Năm Kim</v>
      </c>
      <c r="D151" t="str">
        <f>Data_TongTram2[[#This Row],[ID NCC]]&amp;Data_TongTram2[[#This Row],[DTR/Trạm]]</f>
        <v>001J3000002HLyNIAWKhánh Nga</v>
      </c>
      <c r="E151" t="str">
        <f>_xlfn.XLOOKUP(Data_TongTram2[[#This Row],[ID NCC]],VMS1_[ID 18],VMS1_[Tỉnh/ Thành Phố Trung Ương])</f>
        <v>Tiền Giang</v>
      </c>
      <c r="F151" t="str">
        <f>_xlfn.XLOOKUP(Data_TongTram2[[#This Row],[Tỉnh cũ]],Table9[Tỉnh cũ],Table9[Tỉnh mới])</f>
        <v>Đồng Tháp</v>
      </c>
      <c r="G151" t="str">
        <f>_xlfn.XLOOKUP(Data_TongTram2[[#This Row],[Tỉnh cũ]],Table9[Tỉnh cũ],Table9[Khu vực])</f>
        <v>Miền Tây 1</v>
      </c>
      <c r="H151" t="str">
        <f>_xlfn.XLOOKUP(Data_TongTram2[[#This Row],[Tỉnh cũ]],Table9[Tỉnh cũ],Table9[Miền])</f>
        <v>Miền Tây</v>
      </c>
      <c r="I151" t="str">
        <f>_xlfn.XLOOKUP(Data_TongTram2[[#This Row],[Tỉnh cũ]],Table9[Tỉnh cũ],Table9[Thị Trường])</f>
        <v>Lâm Đỗ Anh Hào</v>
      </c>
      <c r="J151" t="str">
        <f>_xlfn.XLOOKUP(Data_TongTram2[[#This Row],[Tỉnh cũ]],Table9[Tỉnh cũ],Table9[Giám Sát])</f>
        <v>Nguyễn Thành Dân</v>
      </c>
      <c r="K151" t="str">
        <f>_xlfn.XLOOKUP(Data_TongTram2[[#This Row],[Tỉnh cũ]],Table9[Tỉnh cũ],Table9[Admin KV])</f>
        <v>Trần Thị Lan</v>
      </c>
      <c r="L151" t="str">
        <f>_xlfn.XLOOKUP(Data_TongTram2[[#This Row],[Tỉnh cũ]],Table9[Tỉnh cũ],Table9[Admin Miền])</f>
        <v>Phạm Thị Thúy Duy</v>
      </c>
    </row>
    <row r="152" spans="1:12" x14ac:dyDescent="0.35">
      <c r="A152" t="s">
        <v>679</v>
      </c>
      <c r="B152" t="s">
        <v>608</v>
      </c>
      <c r="C152" t="str">
        <f>_xlfn.XLOOKUP(Data_TongTram2[[#This Row],[ID NCC]],VMS1_[ID 18],VMS1_[Tên Accounts])</f>
        <v>Anh Thạch Chợ Gạo</v>
      </c>
      <c r="D152" t="str">
        <f>Data_TongTram2[[#This Row],[ID NCC]]&amp;Data_TongTram2[[#This Row],[DTR/Trạm]]</f>
        <v>001J3000002HLxXIAWKhánh Nga</v>
      </c>
      <c r="E152" t="str">
        <f>_xlfn.XLOOKUP(Data_TongTram2[[#This Row],[ID NCC]],VMS1_[ID 18],VMS1_[Tỉnh/ Thành Phố Trung Ương])</f>
        <v>Tiền Giang</v>
      </c>
      <c r="F152" t="str">
        <f>_xlfn.XLOOKUP(Data_TongTram2[[#This Row],[Tỉnh cũ]],Table9[Tỉnh cũ],Table9[Tỉnh mới])</f>
        <v>Đồng Tháp</v>
      </c>
      <c r="G152" t="str">
        <f>_xlfn.XLOOKUP(Data_TongTram2[[#This Row],[Tỉnh cũ]],Table9[Tỉnh cũ],Table9[Khu vực])</f>
        <v>Miền Tây 1</v>
      </c>
      <c r="H152" t="str">
        <f>_xlfn.XLOOKUP(Data_TongTram2[[#This Row],[Tỉnh cũ]],Table9[Tỉnh cũ],Table9[Miền])</f>
        <v>Miền Tây</v>
      </c>
      <c r="I152" t="str">
        <f>_xlfn.XLOOKUP(Data_TongTram2[[#This Row],[Tỉnh cũ]],Table9[Tỉnh cũ],Table9[Thị Trường])</f>
        <v>Lâm Đỗ Anh Hào</v>
      </c>
      <c r="J152" t="str">
        <f>_xlfn.XLOOKUP(Data_TongTram2[[#This Row],[Tỉnh cũ]],Table9[Tỉnh cũ],Table9[Giám Sát])</f>
        <v>Nguyễn Thành Dân</v>
      </c>
      <c r="K152" t="str">
        <f>_xlfn.XLOOKUP(Data_TongTram2[[#This Row],[Tỉnh cũ]],Table9[Tỉnh cũ],Table9[Admin KV])</f>
        <v>Trần Thị Lan</v>
      </c>
      <c r="L152" t="str">
        <f>_xlfn.XLOOKUP(Data_TongTram2[[#This Row],[Tỉnh cũ]],Table9[Tỉnh cũ],Table9[Admin Miền])</f>
        <v>Phạm Thị Thúy Duy</v>
      </c>
    </row>
    <row r="153" spans="1:12" x14ac:dyDescent="0.35">
      <c r="A153" t="s">
        <v>424</v>
      </c>
      <c r="B153" t="s">
        <v>608</v>
      </c>
      <c r="C153" t="str">
        <f>_xlfn.XLOOKUP(Data_TongTram2[[#This Row],[ID NCC]],VMS1_[ID 18],VMS1_[Tên Accounts])</f>
        <v>Anh Cường Tân Mỹ Chánh</v>
      </c>
      <c r="D153" t="str">
        <f>Data_TongTram2[[#This Row],[ID NCC]]&amp;Data_TongTram2[[#This Row],[DTR/Trạm]]</f>
        <v>001J3000002HLbdIAGKhánh Nga</v>
      </c>
      <c r="E153" t="str">
        <f>_xlfn.XLOOKUP(Data_TongTram2[[#This Row],[ID NCC]],VMS1_[ID 18],VMS1_[Tỉnh/ Thành Phố Trung Ương])</f>
        <v>Tiền Giang</v>
      </c>
      <c r="F153" t="str">
        <f>_xlfn.XLOOKUP(Data_TongTram2[[#This Row],[Tỉnh cũ]],Table9[Tỉnh cũ],Table9[Tỉnh mới])</f>
        <v>Đồng Tháp</v>
      </c>
      <c r="G153" t="str">
        <f>_xlfn.XLOOKUP(Data_TongTram2[[#This Row],[Tỉnh cũ]],Table9[Tỉnh cũ],Table9[Khu vực])</f>
        <v>Miền Tây 1</v>
      </c>
      <c r="H153" t="str">
        <f>_xlfn.XLOOKUP(Data_TongTram2[[#This Row],[Tỉnh cũ]],Table9[Tỉnh cũ],Table9[Miền])</f>
        <v>Miền Tây</v>
      </c>
      <c r="I153" t="str">
        <f>_xlfn.XLOOKUP(Data_TongTram2[[#This Row],[Tỉnh cũ]],Table9[Tỉnh cũ],Table9[Thị Trường])</f>
        <v>Lâm Đỗ Anh Hào</v>
      </c>
      <c r="J153" t="str">
        <f>_xlfn.XLOOKUP(Data_TongTram2[[#This Row],[Tỉnh cũ]],Table9[Tỉnh cũ],Table9[Giám Sát])</f>
        <v>Nguyễn Thành Dân</v>
      </c>
      <c r="K153" t="str">
        <f>_xlfn.XLOOKUP(Data_TongTram2[[#This Row],[Tỉnh cũ]],Table9[Tỉnh cũ],Table9[Admin KV])</f>
        <v>Trần Thị Lan</v>
      </c>
      <c r="L153" t="str">
        <f>_xlfn.XLOOKUP(Data_TongTram2[[#This Row],[Tỉnh cũ]],Table9[Tỉnh cũ],Table9[Admin Miền])</f>
        <v>Phạm Thị Thúy Duy</v>
      </c>
    </row>
    <row r="154" spans="1:12" x14ac:dyDescent="0.35">
      <c r="A154" t="s">
        <v>379</v>
      </c>
      <c r="B154" t="s">
        <v>608</v>
      </c>
      <c r="C154" t="str">
        <f>_xlfn.XLOOKUP(Data_TongTram2[[#This Row],[ID NCC]],VMS1_[ID 18],VMS1_[Tên Accounts])</f>
        <v>Anh Tí Mỹ Tho</v>
      </c>
      <c r="D154" t="str">
        <f>Data_TongTram2[[#This Row],[ID NCC]]&amp;Data_TongTram2[[#This Row],[DTR/Trạm]]</f>
        <v>001J3000002HLosIAGKhánh Nga</v>
      </c>
      <c r="E154" t="str">
        <f>_xlfn.XLOOKUP(Data_TongTram2[[#This Row],[ID NCC]],VMS1_[ID 18],VMS1_[Tỉnh/ Thành Phố Trung Ương])</f>
        <v>Tiền Giang</v>
      </c>
      <c r="F154" t="str">
        <f>_xlfn.XLOOKUP(Data_TongTram2[[#This Row],[Tỉnh cũ]],Table9[Tỉnh cũ],Table9[Tỉnh mới])</f>
        <v>Đồng Tháp</v>
      </c>
      <c r="G154" t="str">
        <f>_xlfn.XLOOKUP(Data_TongTram2[[#This Row],[Tỉnh cũ]],Table9[Tỉnh cũ],Table9[Khu vực])</f>
        <v>Miền Tây 1</v>
      </c>
      <c r="H154" t="str">
        <f>_xlfn.XLOOKUP(Data_TongTram2[[#This Row],[Tỉnh cũ]],Table9[Tỉnh cũ],Table9[Miền])</f>
        <v>Miền Tây</v>
      </c>
      <c r="I154" t="str">
        <f>_xlfn.XLOOKUP(Data_TongTram2[[#This Row],[Tỉnh cũ]],Table9[Tỉnh cũ],Table9[Thị Trường])</f>
        <v>Lâm Đỗ Anh Hào</v>
      </c>
      <c r="J154" t="str">
        <f>_xlfn.XLOOKUP(Data_TongTram2[[#This Row],[Tỉnh cũ]],Table9[Tỉnh cũ],Table9[Giám Sát])</f>
        <v>Nguyễn Thành Dân</v>
      </c>
      <c r="K154" t="str">
        <f>_xlfn.XLOOKUP(Data_TongTram2[[#This Row],[Tỉnh cũ]],Table9[Tỉnh cũ],Table9[Admin KV])</f>
        <v>Trần Thị Lan</v>
      </c>
      <c r="L154" t="str">
        <f>_xlfn.XLOOKUP(Data_TongTram2[[#This Row],[Tỉnh cũ]],Table9[Tỉnh cũ],Table9[Admin Miền])</f>
        <v>Phạm Thị Thúy Duy</v>
      </c>
    </row>
    <row r="155" spans="1:12" x14ac:dyDescent="0.35">
      <c r="A155" t="s">
        <v>1271</v>
      </c>
      <c r="B155" t="s">
        <v>608</v>
      </c>
      <c r="C155" t="str">
        <f>_xlfn.XLOOKUP(Data_TongTram2[[#This Row],[ID NCC]],VMS1_[ID 18],VMS1_[Tên Accounts])</f>
        <v>Anh Sơn Long Giang</v>
      </c>
      <c r="D155" t="str">
        <f>Data_TongTram2[[#This Row],[ID NCC]]&amp;Data_TongTram2[[#This Row],[DTR/Trạm]]</f>
        <v>001J3000005FqwtIACKhánh Nga</v>
      </c>
      <c r="E155" t="str">
        <f>_xlfn.XLOOKUP(Data_TongTram2[[#This Row],[ID NCC]],VMS1_[ID 18],VMS1_[Tỉnh/ Thành Phố Trung Ương])</f>
        <v>Tiền Giang</v>
      </c>
      <c r="F155" t="str">
        <f>_xlfn.XLOOKUP(Data_TongTram2[[#This Row],[Tỉnh cũ]],Table9[Tỉnh cũ],Table9[Tỉnh mới])</f>
        <v>Đồng Tháp</v>
      </c>
      <c r="G155" t="str">
        <f>_xlfn.XLOOKUP(Data_TongTram2[[#This Row],[Tỉnh cũ]],Table9[Tỉnh cũ],Table9[Khu vực])</f>
        <v>Miền Tây 1</v>
      </c>
      <c r="H155" t="str">
        <f>_xlfn.XLOOKUP(Data_TongTram2[[#This Row],[Tỉnh cũ]],Table9[Tỉnh cũ],Table9[Miền])</f>
        <v>Miền Tây</v>
      </c>
      <c r="I155" t="str">
        <f>_xlfn.XLOOKUP(Data_TongTram2[[#This Row],[Tỉnh cũ]],Table9[Tỉnh cũ],Table9[Thị Trường])</f>
        <v>Lâm Đỗ Anh Hào</v>
      </c>
      <c r="J155" t="str">
        <f>_xlfn.XLOOKUP(Data_TongTram2[[#This Row],[Tỉnh cũ]],Table9[Tỉnh cũ],Table9[Giám Sát])</f>
        <v>Nguyễn Thành Dân</v>
      </c>
      <c r="K155" t="str">
        <f>_xlfn.XLOOKUP(Data_TongTram2[[#This Row],[Tỉnh cũ]],Table9[Tỉnh cũ],Table9[Admin KV])</f>
        <v>Trần Thị Lan</v>
      </c>
      <c r="L155" t="str">
        <f>_xlfn.XLOOKUP(Data_TongTram2[[#This Row],[Tỉnh cũ]],Table9[Tỉnh cũ],Table9[Admin Miền])</f>
        <v>Phạm Thị Thúy Duy</v>
      </c>
    </row>
    <row r="156" spans="1:12" x14ac:dyDescent="0.35">
      <c r="A156" t="s">
        <v>457</v>
      </c>
      <c r="B156" t="s">
        <v>608</v>
      </c>
      <c r="C156" t="str">
        <f>_xlfn.XLOOKUP(Data_TongTram2[[#This Row],[ID NCC]],VMS1_[ID 18],VMS1_[Tên Accounts])</f>
        <v>Anh Sơn Tiền Giang</v>
      </c>
      <c r="D156" t="str">
        <f>Data_TongTram2[[#This Row],[ID NCC]]&amp;Data_TongTram2[[#This Row],[DTR/Trạm]]</f>
        <v>001J3000002HLbhIAGKhánh Nga</v>
      </c>
      <c r="E156" t="str">
        <f>_xlfn.XLOOKUP(Data_TongTram2[[#This Row],[ID NCC]],VMS1_[ID 18],VMS1_[Tỉnh/ Thành Phố Trung Ương])</f>
        <v>Tiền Giang</v>
      </c>
      <c r="F156" t="str">
        <f>_xlfn.XLOOKUP(Data_TongTram2[[#This Row],[Tỉnh cũ]],Table9[Tỉnh cũ],Table9[Tỉnh mới])</f>
        <v>Đồng Tháp</v>
      </c>
      <c r="G156" t="str">
        <f>_xlfn.XLOOKUP(Data_TongTram2[[#This Row],[Tỉnh cũ]],Table9[Tỉnh cũ],Table9[Khu vực])</f>
        <v>Miền Tây 1</v>
      </c>
      <c r="H156" t="str">
        <f>_xlfn.XLOOKUP(Data_TongTram2[[#This Row],[Tỉnh cũ]],Table9[Tỉnh cũ],Table9[Miền])</f>
        <v>Miền Tây</v>
      </c>
      <c r="I156" t="str">
        <f>_xlfn.XLOOKUP(Data_TongTram2[[#This Row],[Tỉnh cũ]],Table9[Tỉnh cũ],Table9[Thị Trường])</f>
        <v>Lâm Đỗ Anh Hào</v>
      </c>
      <c r="J156" t="str">
        <f>_xlfn.XLOOKUP(Data_TongTram2[[#This Row],[Tỉnh cũ]],Table9[Tỉnh cũ],Table9[Giám Sát])</f>
        <v>Nguyễn Thành Dân</v>
      </c>
      <c r="K156" t="str">
        <f>_xlfn.XLOOKUP(Data_TongTram2[[#This Row],[Tỉnh cũ]],Table9[Tỉnh cũ],Table9[Admin KV])</f>
        <v>Trần Thị Lan</v>
      </c>
      <c r="L156" t="str">
        <f>_xlfn.XLOOKUP(Data_TongTram2[[#This Row],[Tỉnh cũ]],Table9[Tỉnh cũ],Table9[Admin Miền])</f>
        <v>Phạm Thị Thúy Duy</v>
      </c>
    </row>
    <row r="157" spans="1:12" x14ac:dyDescent="0.35">
      <c r="A157" t="s">
        <v>412</v>
      </c>
      <c r="B157" t="s">
        <v>608</v>
      </c>
      <c r="C157" t="str">
        <f>_xlfn.XLOOKUP(Data_TongTram2[[#This Row],[ID NCC]],VMS1_[ID 18],VMS1_[Tên Accounts])</f>
        <v>Anh Hải Tiền Giang</v>
      </c>
      <c r="D157" t="str">
        <f>Data_TongTram2[[#This Row],[ID NCC]]&amp;Data_TongTram2[[#This Row],[DTR/Trạm]]</f>
        <v>001J3000002HLbuIAGKhánh Nga</v>
      </c>
      <c r="E157" t="str">
        <f>_xlfn.XLOOKUP(Data_TongTram2[[#This Row],[ID NCC]],VMS1_[ID 18],VMS1_[Tỉnh/ Thành Phố Trung Ương])</f>
        <v>Tiền Giang</v>
      </c>
      <c r="F157" t="str">
        <f>_xlfn.XLOOKUP(Data_TongTram2[[#This Row],[Tỉnh cũ]],Table9[Tỉnh cũ],Table9[Tỉnh mới])</f>
        <v>Đồng Tháp</v>
      </c>
      <c r="G157" t="str">
        <f>_xlfn.XLOOKUP(Data_TongTram2[[#This Row],[Tỉnh cũ]],Table9[Tỉnh cũ],Table9[Khu vực])</f>
        <v>Miền Tây 1</v>
      </c>
      <c r="H157" t="str">
        <f>_xlfn.XLOOKUP(Data_TongTram2[[#This Row],[Tỉnh cũ]],Table9[Tỉnh cũ],Table9[Miền])</f>
        <v>Miền Tây</v>
      </c>
      <c r="I157" t="str">
        <f>_xlfn.XLOOKUP(Data_TongTram2[[#This Row],[Tỉnh cũ]],Table9[Tỉnh cũ],Table9[Thị Trường])</f>
        <v>Lâm Đỗ Anh Hào</v>
      </c>
      <c r="J157" t="str">
        <f>_xlfn.XLOOKUP(Data_TongTram2[[#This Row],[Tỉnh cũ]],Table9[Tỉnh cũ],Table9[Giám Sát])</f>
        <v>Nguyễn Thành Dân</v>
      </c>
      <c r="K157" t="str">
        <f>_xlfn.XLOOKUP(Data_TongTram2[[#This Row],[Tỉnh cũ]],Table9[Tỉnh cũ],Table9[Admin KV])</f>
        <v>Trần Thị Lan</v>
      </c>
      <c r="L157" t="str">
        <f>_xlfn.XLOOKUP(Data_TongTram2[[#This Row],[Tỉnh cũ]],Table9[Tỉnh cũ],Table9[Admin Miền])</f>
        <v>Phạm Thị Thúy Duy</v>
      </c>
    </row>
    <row r="158" spans="1:12" x14ac:dyDescent="0.35">
      <c r="A158" t="s">
        <v>417</v>
      </c>
      <c r="B158" t="s">
        <v>608</v>
      </c>
      <c r="C158" t="str">
        <f>_xlfn.XLOOKUP(Data_TongTram2[[#This Row],[ID NCC]],VMS1_[ID 18],VMS1_[Tên Accounts])</f>
        <v>HKD Hà Long</v>
      </c>
      <c r="D158" t="str">
        <f>Data_TongTram2[[#This Row],[ID NCC]]&amp;Data_TongTram2[[#This Row],[DTR/Trạm]]</f>
        <v>001J3000002HM05IAGKhánh Nga</v>
      </c>
      <c r="E158" t="str">
        <f>_xlfn.XLOOKUP(Data_TongTram2[[#This Row],[ID NCC]],VMS1_[ID 18],VMS1_[Tỉnh/ Thành Phố Trung Ương])</f>
        <v>An Giang</v>
      </c>
      <c r="F158" t="str">
        <f>_xlfn.XLOOKUP(Data_TongTram2[[#This Row],[Tỉnh cũ]],Table9[Tỉnh cũ],Table9[Tỉnh mới])</f>
        <v>An Giang</v>
      </c>
      <c r="G158" t="str">
        <f>_xlfn.XLOOKUP(Data_TongTram2[[#This Row],[Tỉnh cũ]],Table9[Tỉnh cũ],Table9[Khu vực])</f>
        <v>Miền Tây 2</v>
      </c>
      <c r="H158" t="str">
        <f>_xlfn.XLOOKUP(Data_TongTram2[[#This Row],[Tỉnh cũ]],Table9[Tỉnh cũ],Table9[Miền])</f>
        <v>Miền Tây</v>
      </c>
      <c r="I158" t="str">
        <f>_xlfn.XLOOKUP(Data_TongTram2[[#This Row],[Tỉnh cũ]],Table9[Tỉnh cũ],Table9[Thị Trường])</f>
        <v>Phạm Huỳnh Hữu Lộc</v>
      </c>
      <c r="J158" t="str">
        <f>_xlfn.XLOOKUP(Data_TongTram2[[#This Row],[Tỉnh cũ]],Table9[Tỉnh cũ],Table9[Giám Sát])</f>
        <v>Phạm Huỳnh Hữu Lộc</v>
      </c>
      <c r="K158" t="str">
        <f>_xlfn.XLOOKUP(Data_TongTram2[[#This Row],[Tỉnh cũ]],Table9[Tỉnh cũ],Table9[Admin KV])</f>
        <v>Nguyễn Thị Ngọc Bích</v>
      </c>
      <c r="L158" t="str">
        <f>_xlfn.XLOOKUP(Data_TongTram2[[#This Row],[Tỉnh cũ]],Table9[Tỉnh cũ],Table9[Admin Miền])</f>
        <v>Phạm Thị Thúy Duy</v>
      </c>
    </row>
    <row r="159" spans="1:12" x14ac:dyDescent="0.35">
      <c r="A159" t="s">
        <v>458</v>
      </c>
      <c r="B159" t="s">
        <v>608</v>
      </c>
      <c r="C159" t="str">
        <f>_xlfn.XLOOKUP(Data_TongTram2[[#This Row],[ID NCC]],VMS1_[ID 18],VMS1_[Tên Accounts])</f>
        <v>Anh Thanh Cai Lậy</v>
      </c>
      <c r="D159" t="str">
        <f>Data_TongTram2[[#This Row],[ID NCC]]&amp;Data_TongTram2[[#This Row],[DTR/Trạm]]</f>
        <v>001J300000HZc2HIATKhánh Nga</v>
      </c>
      <c r="E159" t="str">
        <f>_xlfn.XLOOKUP(Data_TongTram2[[#This Row],[ID NCC]],VMS1_[ID 18],VMS1_[Tỉnh/ Thành Phố Trung Ương])</f>
        <v>Tiền Giang</v>
      </c>
      <c r="F159" t="str">
        <f>_xlfn.XLOOKUP(Data_TongTram2[[#This Row],[Tỉnh cũ]],Table9[Tỉnh cũ],Table9[Tỉnh mới])</f>
        <v>Đồng Tháp</v>
      </c>
      <c r="G159" t="str">
        <f>_xlfn.XLOOKUP(Data_TongTram2[[#This Row],[Tỉnh cũ]],Table9[Tỉnh cũ],Table9[Khu vực])</f>
        <v>Miền Tây 1</v>
      </c>
      <c r="H159" t="str">
        <f>_xlfn.XLOOKUP(Data_TongTram2[[#This Row],[Tỉnh cũ]],Table9[Tỉnh cũ],Table9[Miền])</f>
        <v>Miền Tây</v>
      </c>
      <c r="I159" t="str">
        <f>_xlfn.XLOOKUP(Data_TongTram2[[#This Row],[Tỉnh cũ]],Table9[Tỉnh cũ],Table9[Thị Trường])</f>
        <v>Lâm Đỗ Anh Hào</v>
      </c>
      <c r="J159" t="str">
        <f>_xlfn.XLOOKUP(Data_TongTram2[[#This Row],[Tỉnh cũ]],Table9[Tỉnh cũ],Table9[Giám Sát])</f>
        <v>Nguyễn Thành Dân</v>
      </c>
      <c r="K159" t="str">
        <f>_xlfn.XLOOKUP(Data_TongTram2[[#This Row],[Tỉnh cũ]],Table9[Tỉnh cũ],Table9[Admin KV])</f>
        <v>Trần Thị Lan</v>
      </c>
      <c r="L159" t="str">
        <f>_xlfn.XLOOKUP(Data_TongTram2[[#This Row],[Tỉnh cũ]],Table9[Tỉnh cũ],Table9[Admin Miền])</f>
        <v>Phạm Thị Thúy Duy</v>
      </c>
    </row>
    <row r="160" spans="1:12" x14ac:dyDescent="0.35">
      <c r="A160" t="s">
        <v>1654</v>
      </c>
      <c r="B160" t="s">
        <v>608</v>
      </c>
      <c r="C160" t="str">
        <f>_xlfn.XLOOKUP(Data_TongTram2[[#This Row],[ID NCC]],VMS1_[ID 18],VMS1_[Tên Accounts])</f>
        <v>Chị Yến Chợ Bưng</v>
      </c>
      <c r="D160" t="str">
        <f>Data_TongTram2[[#This Row],[ID NCC]]&amp;Data_TongTram2[[#This Row],[DTR/Trạm]]</f>
        <v>001dc00001au4DSAAYKhánh Nga</v>
      </c>
      <c r="E160" t="str">
        <f>_xlfn.XLOOKUP(Data_TongTram2[[#This Row],[ID NCC]],VMS1_[ID 18],VMS1_[Tỉnh/ Thành Phố Trung Ương])</f>
        <v>Tiền Giang</v>
      </c>
      <c r="F160" t="str">
        <f>_xlfn.XLOOKUP(Data_TongTram2[[#This Row],[Tỉnh cũ]],Table9[Tỉnh cũ],Table9[Tỉnh mới])</f>
        <v>Đồng Tháp</v>
      </c>
      <c r="G160" t="str">
        <f>_xlfn.XLOOKUP(Data_TongTram2[[#This Row],[Tỉnh cũ]],Table9[Tỉnh cũ],Table9[Khu vực])</f>
        <v>Miền Tây 1</v>
      </c>
      <c r="H160" t="str">
        <f>_xlfn.XLOOKUP(Data_TongTram2[[#This Row],[Tỉnh cũ]],Table9[Tỉnh cũ],Table9[Miền])</f>
        <v>Miền Tây</v>
      </c>
      <c r="I160" t="str">
        <f>_xlfn.XLOOKUP(Data_TongTram2[[#This Row],[Tỉnh cũ]],Table9[Tỉnh cũ],Table9[Thị Trường])</f>
        <v>Lâm Đỗ Anh Hào</v>
      </c>
      <c r="J160" t="str">
        <f>_xlfn.XLOOKUP(Data_TongTram2[[#This Row],[Tỉnh cũ]],Table9[Tỉnh cũ],Table9[Giám Sát])</f>
        <v>Nguyễn Thành Dân</v>
      </c>
      <c r="K160" t="str">
        <f>_xlfn.XLOOKUP(Data_TongTram2[[#This Row],[Tỉnh cũ]],Table9[Tỉnh cũ],Table9[Admin KV])</f>
        <v>Trần Thị Lan</v>
      </c>
      <c r="L160" t="str">
        <f>_xlfn.XLOOKUP(Data_TongTram2[[#This Row],[Tỉnh cũ]],Table9[Tỉnh cũ],Table9[Admin Miền])</f>
        <v>Phạm Thị Thúy Duy</v>
      </c>
    </row>
    <row r="161" spans="1:12" x14ac:dyDescent="0.35">
      <c r="A161" t="s">
        <v>1716</v>
      </c>
      <c r="B161" t="s">
        <v>608</v>
      </c>
      <c r="C161" t="str">
        <f>_xlfn.XLOOKUP(Data_TongTram2[[#This Row],[ID NCC]],VMS1_[ID 18],VMS1_[Tên Accounts])</f>
        <v>NCC Chị Ngọc Tháp Mười</v>
      </c>
      <c r="D161" t="str">
        <f>Data_TongTram2[[#This Row],[ID NCC]]&amp;Data_TongTram2[[#This Row],[DTR/Trạm]]</f>
        <v>001dc00001xt0uZAAQKhánh Nga</v>
      </c>
      <c r="E161" t="str">
        <f>_xlfn.XLOOKUP(Data_TongTram2[[#This Row],[ID NCC]],VMS1_[ID 18],VMS1_[Tỉnh/ Thành Phố Trung Ương])</f>
        <v>Đồng Tháp</v>
      </c>
      <c r="F161" t="str">
        <f>_xlfn.XLOOKUP(Data_TongTram2[[#This Row],[Tỉnh cũ]],Table9[Tỉnh cũ],Table9[Tỉnh mới])</f>
        <v>Đồng Tháp</v>
      </c>
      <c r="G161" t="str">
        <f>_xlfn.XLOOKUP(Data_TongTram2[[#This Row],[Tỉnh cũ]],Table9[Tỉnh cũ],Table9[Khu vực])</f>
        <v>Miền Tây 1</v>
      </c>
      <c r="H161" t="str">
        <f>_xlfn.XLOOKUP(Data_TongTram2[[#This Row],[Tỉnh cũ]],Table9[Tỉnh cũ],Table9[Miền])</f>
        <v>Miền Tây</v>
      </c>
      <c r="I161" t="str">
        <f>_xlfn.XLOOKUP(Data_TongTram2[[#This Row],[Tỉnh cũ]],Table9[Tỉnh cũ],Table9[Thị Trường])</f>
        <v>Lâm Đỗ Anh Hào</v>
      </c>
      <c r="J161" t="str">
        <f>_xlfn.XLOOKUP(Data_TongTram2[[#This Row],[Tỉnh cũ]],Table9[Tỉnh cũ],Table9[Giám Sát])</f>
        <v>Nguyễn Thành Dân</v>
      </c>
      <c r="K161" t="str">
        <f>_xlfn.XLOOKUP(Data_TongTram2[[#This Row],[Tỉnh cũ]],Table9[Tỉnh cũ],Table9[Admin KV])</f>
        <v>Trần Thị Lan</v>
      </c>
      <c r="L161" t="str">
        <f>_xlfn.XLOOKUP(Data_TongTram2[[#This Row],[Tỉnh cũ]],Table9[Tỉnh cũ],Table9[Admin Miền])</f>
        <v>Phạm Thị Thúy Duy</v>
      </c>
    </row>
    <row r="162" spans="1:12" x14ac:dyDescent="0.35">
      <c r="A162" t="s">
        <v>454</v>
      </c>
      <c r="B162" t="s">
        <v>608</v>
      </c>
      <c r="C162" t="str">
        <f>_xlfn.XLOOKUP(Data_TongTram2[[#This Row],[ID NCC]],VMS1_[ID 18],VMS1_[Tên Accounts])</f>
        <v>Anh Cảnh Cao Lãnh</v>
      </c>
      <c r="D162" t="str">
        <f>Data_TongTram2[[#This Row],[ID NCC]]&amp;Data_TongTram2[[#This Row],[DTR/Trạm]]</f>
        <v>001dc00000kbFNNAA2Khánh Nga</v>
      </c>
      <c r="E162" t="str">
        <f>_xlfn.XLOOKUP(Data_TongTram2[[#This Row],[ID NCC]],VMS1_[ID 18],VMS1_[Tỉnh/ Thành Phố Trung Ương])</f>
        <v>Đồng Tháp</v>
      </c>
      <c r="F162" t="str">
        <f>_xlfn.XLOOKUP(Data_TongTram2[[#This Row],[Tỉnh cũ]],Table9[Tỉnh cũ],Table9[Tỉnh mới])</f>
        <v>Đồng Tháp</v>
      </c>
      <c r="G162" t="str">
        <f>_xlfn.XLOOKUP(Data_TongTram2[[#This Row],[Tỉnh cũ]],Table9[Tỉnh cũ],Table9[Khu vực])</f>
        <v>Miền Tây 1</v>
      </c>
      <c r="H162" t="str">
        <f>_xlfn.XLOOKUP(Data_TongTram2[[#This Row],[Tỉnh cũ]],Table9[Tỉnh cũ],Table9[Miền])</f>
        <v>Miền Tây</v>
      </c>
      <c r="I162" t="str">
        <f>_xlfn.XLOOKUP(Data_TongTram2[[#This Row],[Tỉnh cũ]],Table9[Tỉnh cũ],Table9[Thị Trường])</f>
        <v>Lâm Đỗ Anh Hào</v>
      </c>
      <c r="J162" t="str">
        <f>_xlfn.XLOOKUP(Data_TongTram2[[#This Row],[Tỉnh cũ]],Table9[Tỉnh cũ],Table9[Giám Sát])</f>
        <v>Nguyễn Thành Dân</v>
      </c>
      <c r="K162" t="str">
        <f>_xlfn.XLOOKUP(Data_TongTram2[[#This Row],[Tỉnh cũ]],Table9[Tỉnh cũ],Table9[Admin KV])</f>
        <v>Trần Thị Lan</v>
      </c>
      <c r="L162" t="str">
        <f>_xlfn.XLOOKUP(Data_TongTram2[[#This Row],[Tỉnh cũ]],Table9[Tỉnh cũ],Table9[Admin Miền])</f>
        <v>Phạm Thị Thúy Duy</v>
      </c>
    </row>
    <row r="163" spans="1:12" x14ac:dyDescent="0.35">
      <c r="A163" t="s">
        <v>440</v>
      </c>
      <c r="B163" t="s">
        <v>608</v>
      </c>
      <c r="C163" t="str">
        <f>_xlfn.XLOOKUP(Data_TongTram2[[#This Row],[ID NCC]],VMS1_[ID 18],VMS1_[Tên Accounts])</f>
        <v>Chị Hiền Tân Phước 11</v>
      </c>
      <c r="D163" t="str">
        <f>Data_TongTram2[[#This Row],[ID NCC]]&amp;Data_TongTram2[[#This Row],[DTR/Trạm]]</f>
        <v>001J3000002HjELIA0Khánh Nga</v>
      </c>
      <c r="E163" t="str">
        <f>_xlfn.XLOOKUP(Data_TongTram2[[#This Row],[ID NCC]],VMS1_[ID 18],VMS1_[Tỉnh/ Thành Phố Trung Ương])</f>
        <v>Tiền Giang</v>
      </c>
      <c r="F163" t="str">
        <f>_xlfn.XLOOKUP(Data_TongTram2[[#This Row],[Tỉnh cũ]],Table9[Tỉnh cũ],Table9[Tỉnh mới])</f>
        <v>Đồng Tháp</v>
      </c>
      <c r="G163" t="str">
        <f>_xlfn.XLOOKUP(Data_TongTram2[[#This Row],[Tỉnh cũ]],Table9[Tỉnh cũ],Table9[Khu vực])</f>
        <v>Miền Tây 1</v>
      </c>
      <c r="H163" t="str">
        <f>_xlfn.XLOOKUP(Data_TongTram2[[#This Row],[Tỉnh cũ]],Table9[Tỉnh cũ],Table9[Miền])</f>
        <v>Miền Tây</v>
      </c>
      <c r="I163" t="str">
        <f>_xlfn.XLOOKUP(Data_TongTram2[[#This Row],[Tỉnh cũ]],Table9[Tỉnh cũ],Table9[Thị Trường])</f>
        <v>Lâm Đỗ Anh Hào</v>
      </c>
      <c r="J163" t="str">
        <f>_xlfn.XLOOKUP(Data_TongTram2[[#This Row],[Tỉnh cũ]],Table9[Tỉnh cũ],Table9[Giám Sát])</f>
        <v>Nguyễn Thành Dân</v>
      </c>
      <c r="K163" t="str">
        <f>_xlfn.XLOOKUP(Data_TongTram2[[#This Row],[Tỉnh cũ]],Table9[Tỉnh cũ],Table9[Admin KV])</f>
        <v>Trần Thị Lan</v>
      </c>
      <c r="L163" t="str">
        <f>_xlfn.XLOOKUP(Data_TongTram2[[#This Row],[Tỉnh cũ]],Table9[Tỉnh cũ],Table9[Admin Miền])</f>
        <v>Phạm Thị Thúy Duy</v>
      </c>
    </row>
    <row r="164" spans="1:12" x14ac:dyDescent="0.35">
      <c r="A164" t="s">
        <v>684</v>
      </c>
      <c r="B164" t="s">
        <v>608</v>
      </c>
      <c r="C164" t="str">
        <f>_xlfn.XLOOKUP(Data_TongTram2[[#This Row],[ID NCC]],VMS1_[ID 18],VMS1_[Tên Accounts])</f>
        <v>Anh Quí Bình Đức</v>
      </c>
      <c r="D164" t="str">
        <f>Data_TongTram2[[#This Row],[ID NCC]]&amp;Data_TongTram2[[#This Row],[DTR/Trạm]]</f>
        <v>001J3000002HLbfIAGKhánh Nga</v>
      </c>
      <c r="E164" t="str">
        <f>_xlfn.XLOOKUP(Data_TongTram2[[#This Row],[ID NCC]],VMS1_[ID 18],VMS1_[Tỉnh/ Thành Phố Trung Ương])</f>
        <v>Tiền Giang</v>
      </c>
      <c r="F164" t="str">
        <f>_xlfn.XLOOKUP(Data_TongTram2[[#This Row],[Tỉnh cũ]],Table9[Tỉnh cũ],Table9[Tỉnh mới])</f>
        <v>Đồng Tháp</v>
      </c>
      <c r="G164" t="str">
        <f>_xlfn.XLOOKUP(Data_TongTram2[[#This Row],[Tỉnh cũ]],Table9[Tỉnh cũ],Table9[Khu vực])</f>
        <v>Miền Tây 1</v>
      </c>
      <c r="H164" t="str">
        <f>_xlfn.XLOOKUP(Data_TongTram2[[#This Row],[Tỉnh cũ]],Table9[Tỉnh cũ],Table9[Miền])</f>
        <v>Miền Tây</v>
      </c>
      <c r="I164" t="str">
        <f>_xlfn.XLOOKUP(Data_TongTram2[[#This Row],[Tỉnh cũ]],Table9[Tỉnh cũ],Table9[Thị Trường])</f>
        <v>Lâm Đỗ Anh Hào</v>
      </c>
      <c r="J164" t="str">
        <f>_xlfn.XLOOKUP(Data_TongTram2[[#This Row],[Tỉnh cũ]],Table9[Tỉnh cũ],Table9[Giám Sát])</f>
        <v>Nguyễn Thành Dân</v>
      </c>
      <c r="K164" t="str">
        <f>_xlfn.XLOOKUP(Data_TongTram2[[#This Row],[Tỉnh cũ]],Table9[Tỉnh cũ],Table9[Admin KV])</f>
        <v>Trần Thị Lan</v>
      </c>
      <c r="L164" t="str">
        <f>_xlfn.XLOOKUP(Data_TongTram2[[#This Row],[Tỉnh cũ]],Table9[Tỉnh cũ],Table9[Admin Miền])</f>
        <v>Phạm Thị Thúy Duy</v>
      </c>
    </row>
    <row r="165" spans="1:12" x14ac:dyDescent="0.35">
      <c r="A165" t="s">
        <v>650</v>
      </c>
      <c r="B165" t="s">
        <v>608</v>
      </c>
      <c r="C165" t="str">
        <f>_xlfn.XLOOKUP(Data_TongTram2[[#This Row],[ID NCC]],VMS1_[ID 18],VMS1_[Tên Accounts])</f>
        <v>Phong Chi</v>
      </c>
      <c r="D165" t="str">
        <f>Data_TongTram2[[#This Row],[ID NCC]]&amp;Data_TongTram2[[#This Row],[DTR/Trạm]]</f>
        <v>001J3000002HLpNIAWKhánh Nga</v>
      </c>
      <c r="E165" t="str">
        <f>_xlfn.XLOOKUP(Data_TongTram2[[#This Row],[ID NCC]],VMS1_[ID 18],VMS1_[Tỉnh/ Thành Phố Trung Ương])</f>
        <v>Tiền Giang</v>
      </c>
      <c r="F165" t="str">
        <f>_xlfn.XLOOKUP(Data_TongTram2[[#This Row],[Tỉnh cũ]],Table9[Tỉnh cũ],Table9[Tỉnh mới])</f>
        <v>Đồng Tháp</v>
      </c>
      <c r="G165" t="str">
        <f>_xlfn.XLOOKUP(Data_TongTram2[[#This Row],[Tỉnh cũ]],Table9[Tỉnh cũ],Table9[Khu vực])</f>
        <v>Miền Tây 1</v>
      </c>
      <c r="H165" t="str">
        <f>_xlfn.XLOOKUP(Data_TongTram2[[#This Row],[Tỉnh cũ]],Table9[Tỉnh cũ],Table9[Miền])</f>
        <v>Miền Tây</v>
      </c>
      <c r="I165" t="str">
        <f>_xlfn.XLOOKUP(Data_TongTram2[[#This Row],[Tỉnh cũ]],Table9[Tỉnh cũ],Table9[Thị Trường])</f>
        <v>Lâm Đỗ Anh Hào</v>
      </c>
      <c r="J165" t="str">
        <f>_xlfn.XLOOKUP(Data_TongTram2[[#This Row],[Tỉnh cũ]],Table9[Tỉnh cũ],Table9[Giám Sát])</f>
        <v>Nguyễn Thành Dân</v>
      </c>
      <c r="K165" t="str">
        <f>_xlfn.XLOOKUP(Data_TongTram2[[#This Row],[Tỉnh cũ]],Table9[Tỉnh cũ],Table9[Admin KV])</f>
        <v>Trần Thị Lan</v>
      </c>
      <c r="L165" t="str">
        <f>_xlfn.XLOOKUP(Data_TongTram2[[#This Row],[Tỉnh cũ]],Table9[Tỉnh cũ],Table9[Admin Miền])</f>
        <v>Phạm Thị Thúy Duy</v>
      </c>
    </row>
    <row r="166" spans="1:12" x14ac:dyDescent="0.35">
      <c r="A166" t="s">
        <v>435</v>
      </c>
      <c r="B166" t="s">
        <v>608</v>
      </c>
      <c r="C166" t="str">
        <f>_xlfn.XLOOKUP(Data_TongTram2[[#This Row],[ID NCC]],VMS1_[ID 18],VMS1_[Tên Accounts])</f>
        <v>Chị Huỳnh Trung An</v>
      </c>
      <c r="D166" t="str">
        <f>Data_TongTram2[[#This Row],[ID NCC]]&amp;Data_TongTram2[[#This Row],[DTR/Trạm]]</f>
        <v>001dc00000zXMeaAAGKhánh Nga</v>
      </c>
      <c r="E166" t="str">
        <f>_xlfn.XLOOKUP(Data_TongTram2[[#This Row],[ID NCC]],VMS1_[ID 18],VMS1_[Tỉnh/ Thành Phố Trung Ương])</f>
        <v>Tiền Giang</v>
      </c>
      <c r="F166" t="str">
        <f>_xlfn.XLOOKUP(Data_TongTram2[[#This Row],[Tỉnh cũ]],Table9[Tỉnh cũ],Table9[Tỉnh mới])</f>
        <v>Đồng Tháp</v>
      </c>
      <c r="G166" t="str">
        <f>_xlfn.XLOOKUP(Data_TongTram2[[#This Row],[Tỉnh cũ]],Table9[Tỉnh cũ],Table9[Khu vực])</f>
        <v>Miền Tây 1</v>
      </c>
      <c r="H166" t="str">
        <f>_xlfn.XLOOKUP(Data_TongTram2[[#This Row],[Tỉnh cũ]],Table9[Tỉnh cũ],Table9[Miền])</f>
        <v>Miền Tây</v>
      </c>
      <c r="I166" t="str">
        <f>_xlfn.XLOOKUP(Data_TongTram2[[#This Row],[Tỉnh cũ]],Table9[Tỉnh cũ],Table9[Thị Trường])</f>
        <v>Lâm Đỗ Anh Hào</v>
      </c>
      <c r="J166" t="str">
        <f>_xlfn.XLOOKUP(Data_TongTram2[[#This Row],[Tỉnh cũ]],Table9[Tỉnh cũ],Table9[Giám Sát])</f>
        <v>Nguyễn Thành Dân</v>
      </c>
      <c r="K166" t="str">
        <f>_xlfn.XLOOKUP(Data_TongTram2[[#This Row],[Tỉnh cũ]],Table9[Tỉnh cũ],Table9[Admin KV])</f>
        <v>Trần Thị Lan</v>
      </c>
      <c r="L166" t="str">
        <f>_xlfn.XLOOKUP(Data_TongTram2[[#This Row],[Tỉnh cũ]],Table9[Tỉnh cũ],Table9[Admin Miền])</f>
        <v>Phạm Thị Thúy Duy</v>
      </c>
    </row>
    <row r="167" spans="1:12" x14ac:dyDescent="0.35">
      <c r="A167" t="s">
        <v>972</v>
      </c>
      <c r="B167" t="s">
        <v>608</v>
      </c>
      <c r="C167" t="str">
        <f>_xlfn.XLOOKUP(Data_TongTram2[[#This Row],[ID NCC]],VMS1_[ID 18],VMS1_[Tên Accounts])</f>
        <v>Anh Hiếu Thanh Phú</v>
      </c>
      <c r="D167" t="str">
        <f>Data_TongTram2[[#This Row],[ID NCC]]&amp;Data_TongTram2[[#This Row],[DTR/Trạm]]</f>
        <v>001J3000005G3IGIA0Khánh Nga</v>
      </c>
      <c r="E167" t="str">
        <f>_xlfn.XLOOKUP(Data_TongTram2[[#This Row],[ID NCC]],VMS1_[ID 18],VMS1_[Tỉnh/ Thành Phố Trung Ương])</f>
        <v>Bến Tre</v>
      </c>
      <c r="F167" t="str">
        <f>_xlfn.XLOOKUP(Data_TongTram2[[#This Row],[Tỉnh cũ]],Table9[Tỉnh cũ],Table9[Tỉnh mới])</f>
        <v>Vĩnh Long</v>
      </c>
      <c r="G167" t="str">
        <f>_xlfn.XLOOKUP(Data_TongTram2[[#This Row],[Tỉnh cũ]],Table9[Tỉnh cũ],Table9[Khu vực])</f>
        <v>Miền Tây 2</v>
      </c>
      <c r="H167" t="str">
        <f>_xlfn.XLOOKUP(Data_TongTram2[[#This Row],[Tỉnh cũ]],Table9[Tỉnh cũ],Table9[Miền])</f>
        <v>Miền Tây</v>
      </c>
      <c r="I167" t="str">
        <f>_xlfn.XLOOKUP(Data_TongTram2[[#This Row],[Tỉnh cũ]],Table9[Tỉnh cũ],Table9[Thị Trường])</f>
        <v>Lê Quốc Việt</v>
      </c>
      <c r="J167" t="str">
        <f>_xlfn.XLOOKUP(Data_TongTram2[[#This Row],[Tỉnh cũ]],Table9[Tỉnh cũ],Table9[Giám Sát])</f>
        <v>Phạm Huỳnh Hữu Lộc</v>
      </c>
      <c r="K167" t="str">
        <f>_xlfn.XLOOKUP(Data_TongTram2[[#This Row],[Tỉnh cũ]],Table9[Tỉnh cũ],Table9[Admin KV])</f>
        <v>Nguyễn Thị Ngọc Bích</v>
      </c>
      <c r="L167" t="str">
        <f>_xlfn.XLOOKUP(Data_TongTram2[[#This Row],[Tỉnh cũ]],Table9[Tỉnh cũ],Table9[Admin Miền])</f>
        <v>Phạm Thị Thúy Duy</v>
      </c>
    </row>
    <row r="168" spans="1:12" x14ac:dyDescent="0.35">
      <c r="A168" t="s">
        <v>1717</v>
      </c>
      <c r="B168" t="s">
        <v>608</v>
      </c>
      <c r="C168" t="str">
        <f>_xlfn.XLOOKUP(Data_TongTram2[[#This Row],[ID NCC]],VMS1_[ID 18],VMS1_[Tên Accounts])</f>
        <v>Anh Thắng Bến Tre</v>
      </c>
      <c r="D168" t="str">
        <f>Data_TongTram2[[#This Row],[ID NCC]]&amp;Data_TongTram2[[#This Row],[DTR/Trạm]]</f>
        <v>001J3000002HLxoIAGKhánh Nga</v>
      </c>
      <c r="E168" t="str">
        <f>_xlfn.XLOOKUP(Data_TongTram2[[#This Row],[ID NCC]],VMS1_[ID 18],VMS1_[Tỉnh/ Thành Phố Trung Ương])</f>
        <v>Bến Tre</v>
      </c>
      <c r="F168" t="str">
        <f>_xlfn.XLOOKUP(Data_TongTram2[[#This Row],[Tỉnh cũ]],Table9[Tỉnh cũ],Table9[Tỉnh mới])</f>
        <v>Vĩnh Long</v>
      </c>
      <c r="G168" t="str">
        <f>_xlfn.XLOOKUP(Data_TongTram2[[#This Row],[Tỉnh cũ]],Table9[Tỉnh cũ],Table9[Khu vực])</f>
        <v>Miền Tây 2</v>
      </c>
      <c r="H168" t="str">
        <f>_xlfn.XLOOKUP(Data_TongTram2[[#This Row],[Tỉnh cũ]],Table9[Tỉnh cũ],Table9[Miền])</f>
        <v>Miền Tây</v>
      </c>
      <c r="I168" t="str">
        <f>_xlfn.XLOOKUP(Data_TongTram2[[#This Row],[Tỉnh cũ]],Table9[Tỉnh cũ],Table9[Thị Trường])</f>
        <v>Lê Quốc Việt</v>
      </c>
      <c r="J168" t="str">
        <f>_xlfn.XLOOKUP(Data_TongTram2[[#This Row],[Tỉnh cũ]],Table9[Tỉnh cũ],Table9[Giám Sát])</f>
        <v>Phạm Huỳnh Hữu Lộc</v>
      </c>
      <c r="K168" t="str">
        <f>_xlfn.XLOOKUP(Data_TongTram2[[#This Row],[Tỉnh cũ]],Table9[Tỉnh cũ],Table9[Admin KV])</f>
        <v>Nguyễn Thị Ngọc Bích</v>
      </c>
      <c r="L168" t="str">
        <f>_xlfn.XLOOKUP(Data_TongTram2[[#This Row],[Tỉnh cũ]],Table9[Tỉnh cũ],Table9[Admin Miền])</f>
        <v>Phạm Thị Thúy Duy</v>
      </c>
    </row>
    <row r="169" spans="1:12" x14ac:dyDescent="0.35">
      <c r="A169" t="s">
        <v>668</v>
      </c>
      <c r="B169" t="s">
        <v>608</v>
      </c>
      <c r="C169" t="str">
        <f>_xlfn.XLOOKUP(Data_TongTram2[[#This Row],[ID NCC]],VMS1_[ID 18],VMS1_[Tên Accounts])</f>
        <v>Anh Kim Bình Đức</v>
      </c>
      <c r="D169" t="str">
        <f>Data_TongTram2[[#This Row],[ID NCC]]&amp;Data_TongTram2[[#This Row],[DTR/Trạm]]</f>
        <v>001J3000002HLprIAGKhánh Nga</v>
      </c>
      <c r="E169" t="str">
        <f>_xlfn.XLOOKUP(Data_TongTram2[[#This Row],[ID NCC]],VMS1_[ID 18],VMS1_[Tỉnh/ Thành Phố Trung Ương])</f>
        <v>Tiền Giang</v>
      </c>
      <c r="F169" t="str">
        <f>_xlfn.XLOOKUP(Data_TongTram2[[#This Row],[Tỉnh cũ]],Table9[Tỉnh cũ],Table9[Tỉnh mới])</f>
        <v>Đồng Tháp</v>
      </c>
      <c r="G169" t="str">
        <f>_xlfn.XLOOKUP(Data_TongTram2[[#This Row],[Tỉnh cũ]],Table9[Tỉnh cũ],Table9[Khu vực])</f>
        <v>Miền Tây 1</v>
      </c>
      <c r="H169" t="str">
        <f>_xlfn.XLOOKUP(Data_TongTram2[[#This Row],[Tỉnh cũ]],Table9[Tỉnh cũ],Table9[Miền])</f>
        <v>Miền Tây</v>
      </c>
      <c r="I169" t="str">
        <f>_xlfn.XLOOKUP(Data_TongTram2[[#This Row],[Tỉnh cũ]],Table9[Tỉnh cũ],Table9[Thị Trường])</f>
        <v>Lâm Đỗ Anh Hào</v>
      </c>
      <c r="J169" t="str">
        <f>_xlfn.XLOOKUP(Data_TongTram2[[#This Row],[Tỉnh cũ]],Table9[Tỉnh cũ],Table9[Giám Sát])</f>
        <v>Nguyễn Thành Dân</v>
      </c>
      <c r="K169" t="str">
        <f>_xlfn.XLOOKUP(Data_TongTram2[[#This Row],[Tỉnh cũ]],Table9[Tỉnh cũ],Table9[Admin KV])</f>
        <v>Trần Thị Lan</v>
      </c>
      <c r="L169" t="str">
        <f>_xlfn.XLOOKUP(Data_TongTram2[[#This Row],[Tỉnh cũ]],Table9[Tỉnh cũ],Table9[Admin Miền])</f>
        <v>Phạm Thị Thúy Duy</v>
      </c>
    </row>
    <row r="170" spans="1:12" x14ac:dyDescent="0.35">
      <c r="A170" t="s">
        <v>460</v>
      </c>
      <c r="B170" t="s">
        <v>608</v>
      </c>
      <c r="C170" t="str">
        <f>_xlfn.XLOOKUP(Data_TongTram2[[#This Row],[ID NCC]],VMS1_[ID 18],VMS1_[Tên Accounts])</f>
        <v>Anh Khánh Dưỡng Điềm</v>
      </c>
      <c r="D170" t="str">
        <f>Data_TongTram2[[#This Row],[ID NCC]]&amp;Data_TongTram2[[#This Row],[DTR/Trạm]]</f>
        <v>001J3000009CS9hIAGKhánh Nga</v>
      </c>
      <c r="E170" t="str">
        <f>_xlfn.XLOOKUP(Data_TongTram2[[#This Row],[ID NCC]],VMS1_[ID 18],VMS1_[Tỉnh/ Thành Phố Trung Ương])</f>
        <v>Tiền Giang</v>
      </c>
      <c r="F170" t="str">
        <f>_xlfn.XLOOKUP(Data_TongTram2[[#This Row],[Tỉnh cũ]],Table9[Tỉnh cũ],Table9[Tỉnh mới])</f>
        <v>Đồng Tháp</v>
      </c>
      <c r="G170" t="str">
        <f>_xlfn.XLOOKUP(Data_TongTram2[[#This Row],[Tỉnh cũ]],Table9[Tỉnh cũ],Table9[Khu vực])</f>
        <v>Miền Tây 1</v>
      </c>
      <c r="H170" t="str">
        <f>_xlfn.XLOOKUP(Data_TongTram2[[#This Row],[Tỉnh cũ]],Table9[Tỉnh cũ],Table9[Miền])</f>
        <v>Miền Tây</v>
      </c>
      <c r="I170" t="str">
        <f>_xlfn.XLOOKUP(Data_TongTram2[[#This Row],[Tỉnh cũ]],Table9[Tỉnh cũ],Table9[Thị Trường])</f>
        <v>Lâm Đỗ Anh Hào</v>
      </c>
      <c r="J170" t="str">
        <f>_xlfn.XLOOKUP(Data_TongTram2[[#This Row],[Tỉnh cũ]],Table9[Tỉnh cũ],Table9[Giám Sát])</f>
        <v>Nguyễn Thành Dân</v>
      </c>
      <c r="K170" t="str">
        <f>_xlfn.XLOOKUP(Data_TongTram2[[#This Row],[Tỉnh cũ]],Table9[Tỉnh cũ],Table9[Admin KV])</f>
        <v>Trần Thị Lan</v>
      </c>
      <c r="L170" t="str">
        <f>_xlfn.XLOOKUP(Data_TongTram2[[#This Row],[Tỉnh cũ]],Table9[Tỉnh cũ],Table9[Admin Miền])</f>
        <v>Phạm Thị Thúy Duy</v>
      </c>
    </row>
    <row r="171" spans="1:12" x14ac:dyDescent="0.35">
      <c r="A171" t="s">
        <v>443</v>
      </c>
      <c r="B171" t="s">
        <v>608</v>
      </c>
      <c r="C171" t="str">
        <f>_xlfn.XLOOKUP(Data_TongTram2[[#This Row],[ID NCC]],VMS1_[ID 18],VMS1_[Tên Accounts])</f>
        <v>Anh Tâm - Mộc Hóa</v>
      </c>
      <c r="D171" t="str">
        <f>Data_TongTram2[[#This Row],[ID NCC]]&amp;Data_TongTram2[[#This Row],[DTR/Trạm]]</f>
        <v>001J3000007ZFWQIA4Khánh Nga</v>
      </c>
      <c r="E171" t="str">
        <f>_xlfn.XLOOKUP(Data_TongTram2[[#This Row],[ID NCC]],VMS1_[ID 18],VMS1_[Tỉnh/ Thành Phố Trung Ương])</f>
        <v>Long An</v>
      </c>
      <c r="F171" t="str">
        <f>_xlfn.XLOOKUP(Data_TongTram2[[#This Row],[Tỉnh cũ]],Table9[Tỉnh cũ],Table9[Tỉnh mới])</f>
        <v>Tây Ninh</v>
      </c>
      <c r="G171" t="str">
        <f>_xlfn.XLOOKUP(Data_TongTram2[[#This Row],[Tỉnh cũ]],Table9[Tỉnh cũ],Table9[Khu vực])</f>
        <v>Miền Tây 1</v>
      </c>
      <c r="H171" t="str">
        <f>_xlfn.XLOOKUP(Data_TongTram2[[#This Row],[Tỉnh cũ]],Table9[Tỉnh cũ],Table9[Miền])</f>
        <v>Miền Tây</v>
      </c>
      <c r="I171" t="str">
        <f>_xlfn.XLOOKUP(Data_TongTram2[[#This Row],[Tỉnh cũ]],Table9[Tỉnh cũ],Table9[Thị Trường])</f>
        <v>Nguyễn Duy Tân</v>
      </c>
      <c r="J171" t="str">
        <f>_xlfn.XLOOKUP(Data_TongTram2[[#This Row],[Tỉnh cũ]],Table9[Tỉnh cũ],Table9[Giám Sát])</f>
        <v>Nguyễn Thành Dân</v>
      </c>
      <c r="K171" t="str">
        <f>_xlfn.XLOOKUP(Data_TongTram2[[#This Row],[Tỉnh cũ]],Table9[Tỉnh cũ],Table9[Admin KV])</f>
        <v>Trần Thị Lan</v>
      </c>
      <c r="L171" t="str">
        <f>_xlfn.XLOOKUP(Data_TongTram2[[#This Row],[Tỉnh cũ]],Table9[Tỉnh cũ],Table9[Admin Miền])</f>
        <v>Phạm Thị Thúy Duy</v>
      </c>
    </row>
    <row r="172" spans="1:12" x14ac:dyDescent="0.35">
      <c r="A172" t="s">
        <v>988</v>
      </c>
      <c r="B172" t="s">
        <v>608</v>
      </c>
      <c r="C172" t="str">
        <f>_xlfn.XLOOKUP(Data_TongTram2[[#This Row],[ID NCC]],VMS1_[ID 18],VMS1_[Tên Accounts])</f>
        <v>Phước Song Thuận</v>
      </c>
      <c r="D172" t="str">
        <f>Data_TongTram2[[#This Row],[ID NCC]]&amp;Data_TongTram2[[#This Row],[DTR/Trạm]]</f>
        <v>001J3000007a6RPIAYKhánh Nga</v>
      </c>
      <c r="E172" t="str">
        <f>_xlfn.XLOOKUP(Data_TongTram2[[#This Row],[ID NCC]],VMS1_[ID 18],VMS1_[Tỉnh/ Thành Phố Trung Ương])</f>
        <v>Tiền Giang</v>
      </c>
      <c r="F172" t="str">
        <f>_xlfn.XLOOKUP(Data_TongTram2[[#This Row],[Tỉnh cũ]],Table9[Tỉnh cũ],Table9[Tỉnh mới])</f>
        <v>Đồng Tháp</v>
      </c>
      <c r="G172" t="str">
        <f>_xlfn.XLOOKUP(Data_TongTram2[[#This Row],[Tỉnh cũ]],Table9[Tỉnh cũ],Table9[Khu vực])</f>
        <v>Miền Tây 1</v>
      </c>
      <c r="H172" t="str">
        <f>_xlfn.XLOOKUP(Data_TongTram2[[#This Row],[Tỉnh cũ]],Table9[Tỉnh cũ],Table9[Miền])</f>
        <v>Miền Tây</v>
      </c>
      <c r="I172" t="str">
        <f>_xlfn.XLOOKUP(Data_TongTram2[[#This Row],[Tỉnh cũ]],Table9[Tỉnh cũ],Table9[Thị Trường])</f>
        <v>Lâm Đỗ Anh Hào</v>
      </c>
      <c r="J172" t="str">
        <f>_xlfn.XLOOKUP(Data_TongTram2[[#This Row],[Tỉnh cũ]],Table9[Tỉnh cũ],Table9[Giám Sát])</f>
        <v>Nguyễn Thành Dân</v>
      </c>
      <c r="K172" t="str">
        <f>_xlfn.XLOOKUP(Data_TongTram2[[#This Row],[Tỉnh cũ]],Table9[Tỉnh cũ],Table9[Admin KV])</f>
        <v>Trần Thị Lan</v>
      </c>
      <c r="L172" t="str">
        <f>_xlfn.XLOOKUP(Data_TongTram2[[#This Row],[Tỉnh cũ]],Table9[Tỉnh cũ],Table9[Admin Miền])</f>
        <v>Phạm Thị Thúy Duy</v>
      </c>
    </row>
    <row r="173" spans="1:12" x14ac:dyDescent="0.35">
      <c r="A173" t="s">
        <v>776</v>
      </c>
      <c r="B173" t="s">
        <v>608</v>
      </c>
      <c r="C173" t="str">
        <f>_xlfn.XLOOKUP(Data_TongTram2[[#This Row],[ID NCC]],VMS1_[ID 18],VMS1_[Tên Accounts])</f>
        <v>Anh Sang Trung Lương</v>
      </c>
      <c r="D173" t="str">
        <f>Data_TongTram2[[#This Row],[ID NCC]]&amp;Data_TongTram2[[#This Row],[DTR/Trạm]]</f>
        <v>001J3000002HLbgIAGKhánh Nga</v>
      </c>
      <c r="E173" t="str">
        <f>_xlfn.XLOOKUP(Data_TongTram2[[#This Row],[ID NCC]],VMS1_[ID 18],VMS1_[Tỉnh/ Thành Phố Trung Ương])</f>
        <v>Tiền Giang</v>
      </c>
      <c r="F173" t="str">
        <f>_xlfn.XLOOKUP(Data_TongTram2[[#This Row],[Tỉnh cũ]],Table9[Tỉnh cũ],Table9[Tỉnh mới])</f>
        <v>Đồng Tháp</v>
      </c>
      <c r="G173" t="str">
        <f>_xlfn.XLOOKUP(Data_TongTram2[[#This Row],[Tỉnh cũ]],Table9[Tỉnh cũ],Table9[Khu vực])</f>
        <v>Miền Tây 1</v>
      </c>
      <c r="H173" t="str">
        <f>_xlfn.XLOOKUP(Data_TongTram2[[#This Row],[Tỉnh cũ]],Table9[Tỉnh cũ],Table9[Miền])</f>
        <v>Miền Tây</v>
      </c>
      <c r="I173" t="str">
        <f>_xlfn.XLOOKUP(Data_TongTram2[[#This Row],[Tỉnh cũ]],Table9[Tỉnh cũ],Table9[Thị Trường])</f>
        <v>Lâm Đỗ Anh Hào</v>
      </c>
      <c r="J173" t="str">
        <f>_xlfn.XLOOKUP(Data_TongTram2[[#This Row],[Tỉnh cũ]],Table9[Tỉnh cũ],Table9[Giám Sát])</f>
        <v>Nguyễn Thành Dân</v>
      </c>
      <c r="K173" t="str">
        <f>_xlfn.XLOOKUP(Data_TongTram2[[#This Row],[Tỉnh cũ]],Table9[Tỉnh cũ],Table9[Admin KV])</f>
        <v>Trần Thị Lan</v>
      </c>
      <c r="L173" t="str">
        <f>_xlfn.XLOOKUP(Data_TongTram2[[#This Row],[Tỉnh cũ]],Table9[Tỉnh cũ],Table9[Admin Miền])</f>
        <v>Phạm Thị Thúy Duy</v>
      </c>
    </row>
    <row r="174" spans="1:12" x14ac:dyDescent="0.35">
      <c r="A174" t="s">
        <v>1693</v>
      </c>
      <c r="B174" t="s">
        <v>608</v>
      </c>
      <c r="C174" t="str">
        <f>_xlfn.XLOOKUP(Data_TongTram2[[#This Row],[ID NCC]],VMS1_[ID 18],VMS1_[Tên Accounts])</f>
        <v>CÔNG TY AN HƯNG</v>
      </c>
      <c r="D174" t="str">
        <f>Data_TongTram2[[#This Row],[ID NCC]]&amp;Data_TongTram2[[#This Row],[DTR/Trạm]]</f>
        <v>001J3000007XNgaIAGKhánh Nga</v>
      </c>
      <c r="E174" t="str">
        <f>_xlfn.XLOOKUP(Data_TongTram2[[#This Row],[ID NCC]],VMS1_[ID 18],VMS1_[Tỉnh/ Thành Phố Trung Ương])</f>
        <v>TP. Hồ Chí Minh</v>
      </c>
      <c r="F174" t="str">
        <f>_xlfn.XLOOKUP(Data_TongTram2[[#This Row],[Tỉnh cũ]],Table9[Tỉnh cũ],Table9[Tỉnh mới])</f>
        <v>TP. Hồ Chí Minh</v>
      </c>
      <c r="G174" t="str">
        <f>_xlfn.XLOOKUP(Data_TongTram2[[#This Row],[Tỉnh cũ]],Table9[Tỉnh cũ],Table9[Khu vực])</f>
        <v>TP. Hồ Chí Minh</v>
      </c>
      <c r="H174" t="str">
        <f>_xlfn.XLOOKUP(Data_TongTram2[[#This Row],[Tỉnh cũ]],Table9[Tỉnh cũ],Table9[Miền])</f>
        <v>TP.Hồ Chí Minh</v>
      </c>
      <c r="I174" t="str">
        <f>_xlfn.XLOOKUP(Data_TongTram2[[#This Row],[Tỉnh cũ]],Table9[Tỉnh cũ],Table9[Thị Trường])</f>
        <v>Bùi Vũ Thanh Huy</v>
      </c>
      <c r="J174" t="str">
        <f>_xlfn.XLOOKUP(Data_TongTram2[[#This Row],[Tỉnh cũ]],Table9[Tỉnh cũ],Table9[Giám Sát])</f>
        <v>Đặng Nguyễn Hoàng Lộc</v>
      </c>
      <c r="K174" t="str">
        <f>_xlfn.XLOOKUP(Data_TongTram2[[#This Row],[Tỉnh cũ]],Table9[Tỉnh cũ],Table9[Admin KV])</f>
        <v>Đào Dương Anh Thư</v>
      </c>
      <c r="L174" t="str">
        <f>_xlfn.XLOOKUP(Data_TongTram2[[#This Row],[Tỉnh cũ]],Table9[Tỉnh cũ],Table9[Admin Miền])</f>
        <v>Nguyễn Hoàng Thúy</v>
      </c>
    </row>
    <row r="175" spans="1:12" x14ac:dyDescent="0.35">
      <c r="A175" t="s">
        <v>665</v>
      </c>
      <c r="B175" t="s">
        <v>608</v>
      </c>
      <c r="C175" t="str">
        <f>_xlfn.XLOOKUP(Data_TongTram2[[#This Row],[ID NCC]],VMS1_[ID 18],VMS1_[Tên Accounts])</f>
        <v>Anh Sáu</v>
      </c>
      <c r="D175" t="str">
        <f>Data_TongTram2[[#This Row],[ID NCC]]&amp;Data_TongTram2[[#This Row],[DTR/Trạm]]</f>
        <v>001J3000002HLbnIAGKhánh Nga</v>
      </c>
      <c r="E175" t="str">
        <f>_xlfn.XLOOKUP(Data_TongTram2[[#This Row],[ID NCC]],VMS1_[ID 18],VMS1_[Tỉnh/ Thành Phố Trung Ương])</f>
        <v>Tiền Giang</v>
      </c>
      <c r="F175" t="str">
        <f>_xlfn.XLOOKUP(Data_TongTram2[[#This Row],[Tỉnh cũ]],Table9[Tỉnh cũ],Table9[Tỉnh mới])</f>
        <v>Đồng Tháp</v>
      </c>
      <c r="G175" t="str">
        <f>_xlfn.XLOOKUP(Data_TongTram2[[#This Row],[Tỉnh cũ]],Table9[Tỉnh cũ],Table9[Khu vực])</f>
        <v>Miền Tây 1</v>
      </c>
      <c r="H175" t="str">
        <f>_xlfn.XLOOKUP(Data_TongTram2[[#This Row],[Tỉnh cũ]],Table9[Tỉnh cũ],Table9[Miền])</f>
        <v>Miền Tây</v>
      </c>
      <c r="I175" t="str">
        <f>_xlfn.XLOOKUP(Data_TongTram2[[#This Row],[Tỉnh cũ]],Table9[Tỉnh cũ],Table9[Thị Trường])</f>
        <v>Lâm Đỗ Anh Hào</v>
      </c>
      <c r="J175" t="str">
        <f>_xlfn.XLOOKUP(Data_TongTram2[[#This Row],[Tỉnh cũ]],Table9[Tỉnh cũ],Table9[Giám Sát])</f>
        <v>Nguyễn Thành Dân</v>
      </c>
      <c r="K175" t="str">
        <f>_xlfn.XLOOKUP(Data_TongTram2[[#This Row],[Tỉnh cũ]],Table9[Tỉnh cũ],Table9[Admin KV])</f>
        <v>Trần Thị Lan</v>
      </c>
      <c r="L175" t="str">
        <f>_xlfn.XLOOKUP(Data_TongTram2[[#This Row],[Tỉnh cũ]],Table9[Tỉnh cũ],Table9[Admin Miền])</f>
        <v>Phạm Thị Thúy Duy</v>
      </c>
    </row>
    <row r="176" spans="1:12" x14ac:dyDescent="0.35">
      <c r="A176" t="s">
        <v>785</v>
      </c>
      <c r="B176" t="s">
        <v>608</v>
      </c>
      <c r="C176" t="str">
        <f>_xlfn.XLOOKUP(Data_TongTram2[[#This Row],[ID NCC]],VMS1_[ID 18],VMS1_[Tên Accounts])</f>
        <v>Anh Thanh</v>
      </c>
      <c r="D176" t="str">
        <f>Data_TongTram2[[#This Row],[ID NCC]]&amp;Data_TongTram2[[#This Row],[DTR/Trạm]]</f>
        <v>001J3000002HLy9IAGKhánh Nga</v>
      </c>
      <c r="E176" t="str">
        <f>_xlfn.XLOOKUP(Data_TongTram2[[#This Row],[ID NCC]],VMS1_[ID 18],VMS1_[Tỉnh/ Thành Phố Trung Ương])</f>
        <v>Bến Tre</v>
      </c>
      <c r="F176" t="str">
        <f>_xlfn.XLOOKUP(Data_TongTram2[[#This Row],[Tỉnh cũ]],Table9[Tỉnh cũ],Table9[Tỉnh mới])</f>
        <v>Vĩnh Long</v>
      </c>
      <c r="G176" t="str">
        <f>_xlfn.XLOOKUP(Data_TongTram2[[#This Row],[Tỉnh cũ]],Table9[Tỉnh cũ],Table9[Khu vực])</f>
        <v>Miền Tây 2</v>
      </c>
      <c r="H176" t="str">
        <f>_xlfn.XLOOKUP(Data_TongTram2[[#This Row],[Tỉnh cũ]],Table9[Tỉnh cũ],Table9[Miền])</f>
        <v>Miền Tây</v>
      </c>
      <c r="I176" t="str">
        <f>_xlfn.XLOOKUP(Data_TongTram2[[#This Row],[Tỉnh cũ]],Table9[Tỉnh cũ],Table9[Thị Trường])</f>
        <v>Lê Quốc Việt</v>
      </c>
      <c r="J176" t="str">
        <f>_xlfn.XLOOKUP(Data_TongTram2[[#This Row],[Tỉnh cũ]],Table9[Tỉnh cũ],Table9[Giám Sát])</f>
        <v>Phạm Huỳnh Hữu Lộc</v>
      </c>
      <c r="K176" t="str">
        <f>_xlfn.XLOOKUP(Data_TongTram2[[#This Row],[Tỉnh cũ]],Table9[Tỉnh cũ],Table9[Admin KV])</f>
        <v>Nguyễn Thị Ngọc Bích</v>
      </c>
      <c r="L176" t="str">
        <f>_xlfn.XLOOKUP(Data_TongTram2[[#This Row],[Tỉnh cũ]],Table9[Tỉnh cũ],Table9[Admin Miền])</f>
        <v>Phạm Thị Thúy Duy</v>
      </c>
    </row>
    <row r="177" spans="1:12" x14ac:dyDescent="0.35">
      <c r="A177" t="s">
        <v>480</v>
      </c>
      <c r="B177" t="s">
        <v>608</v>
      </c>
      <c r="C177" t="str">
        <f>_xlfn.XLOOKUP(Data_TongTram2[[#This Row],[ID NCC]],VMS1_[ID 18],VMS1_[Tên Accounts])</f>
        <v>Hộ Kinh Doanh Thành Thúy</v>
      </c>
      <c r="D177" t="str">
        <f>Data_TongTram2[[#This Row],[ID NCC]]&amp;Data_TongTram2[[#This Row],[DTR/Trạm]]</f>
        <v>001J3000002HLcDIAWKhánh Nga</v>
      </c>
      <c r="E177" t="str">
        <f>_xlfn.XLOOKUP(Data_TongTram2[[#This Row],[ID NCC]],VMS1_[ID 18],VMS1_[Tỉnh/ Thành Phố Trung Ương])</f>
        <v>Đồng Tháp</v>
      </c>
      <c r="F177" t="str">
        <f>_xlfn.XLOOKUP(Data_TongTram2[[#This Row],[Tỉnh cũ]],Table9[Tỉnh cũ],Table9[Tỉnh mới])</f>
        <v>Đồng Tháp</v>
      </c>
      <c r="G177" t="str">
        <f>_xlfn.XLOOKUP(Data_TongTram2[[#This Row],[Tỉnh cũ]],Table9[Tỉnh cũ],Table9[Khu vực])</f>
        <v>Miền Tây 1</v>
      </c>
      <c r="H177" t="str">
        <f>_xlfn.XLOOKUP(Data_TongTram2[[#This Row],[Tỉnh cũ]],Table9[Tỉnh cũ],Table9[Miền])</f>
        <v>Miền Tây</v>
      </c>
      <c r="I177" t="str">
        <f>_xlfn.XLOOKUP(Data_TongTram2[[#This Row],[Tỉnh cũ]],Table9[Tỉnh cũ],Table9[Thị Trường])</f>
        <v>Lâm Đỗ Anh Hào</v>
      </c>
      <c r="J177" t="str">
        <f>_xlfn.XLOOKUP(Data_TongTram2[[#This Row],[Tỉnh cũ]],Table9[Tỉnh cũ],Table9[Giám Sát])</f>
        <v>Nguyễn Thành Dân</v>
      </c>
      <c r="K177" t="str">
        <f>_xlfn.XLOOKUP(Data_TongTram2[[#This Row],[Tỉnh cũ]],Table9[Tỉnh cũ],Table9[Admin KV])</f>
        <v>Trần Thị Lan</v>
      </c>
      <c r="L177" t="str">
        <f>_xlfn.XLOOKUP(Data_TongTram2[[#This Row],[Tỉnh cũ]],Table9[Tỉnh cũ],Table9[Admin Miền])</f>
        <v>Phạm Thị Thúy Duy</v>
      </c>
    </row>
    <row r="178" spans="1:12" x14ac:dyDescent="0.35">
      <c r="A178" t="s">
        <v>490</v>
      </c>
      <c r="B178" t="s">
        <v>608</v>
      </c>
      <c r="C178" t="str">
        <f>_xlfn.XLOOKUP(Data_TongTram2[[#This Row],[ID NCC]],VMS1_[ID 18],VMS1_[Tên Accounts])</f>
        <v>Hà Tâm</v>
      </c>
      <c r="D178" t="str">
        <f>Data_TongTram2[[#This Row],[ID NCC]]&amp;Data_TongTram2[[#This Row],[DTR/Trạm]]</f>
        <v>001dc00000tRyBhAAKKhánh Nga</v>
      </c>
      <c r="E178" t="str">
        <f>_xlfn.XLOOKUP(Data_TongTram2[[#This Row],[ID NCC]],VMS1_[ID 18],VMS1_[Tỉnh/ Thành Phố Trung Ương])</f>
        <v>Trà Vinh</v>
      </c>
      <c r="F178" t="str">
        <f>_xlfn.XLOOKUP(Data_TongTram2[[#This Row],[Tỉnh cũ]],Table9[Tỉnh cũ],Table9[Tỉnh mới])</f>
        <v>Vĩnh Long</v>
      </c>
      <c r="G178" t="str">
        <f>_xlfn.XLOOKUP(Data_TongTram2[[#This Row],[Tỉnh cũ]],Table9[Tỉnh cũ],Table9[Khu vực])</f>
        <v>Miền Tây 2</v>
      </c>
      <c r="H178" t="str">
        <f>_xlfn.XLOOKUP(Data_TongTram2[[#This Row],[Tỉnh cũ]],Table9[Tỉnh cũ],Table9[Miền])</f>
        <v>Miền Tây</v>
      </c>
      <c r="I178" t="str">
        <f>_xlfn.XLOOKUP(Data_TongTram2[[#This Row],[Tỉnh cũ]],Table9[Tỉnh cũ],Table9[Thị Trường])</f>
        <v>Lê Quốc Việt</v>
      </c>
      <c r="J178" t="str">
        <f>_xlfn.XLOOKUP(Data_TongTram2[[#This Row],[Tỉnh cũ]],Table9[Tỉnh cũ],Table9[Giám Sát])</f>
        <v>Phạm Huỳnh Hữu Lộc</v>
      </c>
      <c r="K178" t="str">
        <f>_xlfn.XLOOKUP(Data_TongTram2[[#This Row],[Tỉnh cũ]],Table9[Tỉnh cũ],Table9[Admin KV])</f>
        <v>Nguyễn Thị Ngọc Bích</v>
      </c>
      <c r="L178" t="str">
        <f>_xlfn.XLOOKUP(Data_TongTram2[[#This Row],[Tỉnh cũ]],Table9[Tỉnh cũ],Table9[Admin Miền])</f>
        <v>Phạm Thị Thúy Duy</v>
      </c>
    </row>
    <row r="179" spans="1:12" x14ac:dyDescent="0.35">
      <c r="A179" t="s">
        <v>660</v>
      </c>
      <c r="B179" t="s">
        <v>608</v>
      </c>
      <c r="C179" t="str">
        <f>_xlfn.XLOOKUP(Data_TongTram2[[#This Row],[ID NCC]],VMS1_[ID 18],VMS1_[Tên Accounts])</f>
        <v>Anh Tí Tân Phước</v>
      </c>
      <c r="D179" t="str">
        <f>Data_TongTram2[[#This Row],[ID NCC]]&amp;Data_TongTram2[[#This Row],[DTR/Trạm]]</f>
        <v>001J3000009Bi6oIACKhánh Nga</v>
      </c>
      <c r="E179" t="str">
        <f>_xlfn.XLOOKUP(Data_TongTram2[[#This Row],[ID NCC]],VMS1_[ID 18],VMS1_[Tỉnh/ Thành Phố Trung Ương])</f>
        <v>Tiền Giang</v>
      </c>
      <c r="F179" t="str">
        <f>_xlfn.XLOOKUP(Data_TongTram2[[#This Row],[Tỉnh cũ]],Table9[Tỉnh cũ],Table9[Tỉnh mới])</f>
        <v>Đồng Tháp</v>
      </c>
      <c r="G179" t="str">
        <f>_xlfn.XLOOKUP(Data_TongTram2[[#This Row],[Tỉnh cũ]],Table9[Tỉnh cũ],Table9[Khu vực])</f>
        <v>Miền Tây 1</v>
      </c>
      <c r="H179" t="str">
        <f>_xlfn.XLOOKUP(Data_TongTram2[[#This Row],[Tỉnh cũ]],Table9[Tỉnh cũ],Table9[Miền])</f>
        <v>Miền Tây</v>
      </c>
      <c r="I179" t="str">
        <f>_xlfn.XLOOKUP(Data_TongTram2[[#This Row],[Tỉnh cũ]],Table9[Tỉnh cũ],Table9[Thị Trường])</f>
        <v>Lâm Đỗ Anh Hào</v>
      </c>
      <c r="J179" t="str">
        <f>_xlfn.XLOOKUP(Data_TongTram2[[#This Row],[Tỉnh cũ]],Table9[Tỉnh cũ],Table9[Giám Sát])</f>
        <v>Nguyễn Thành Dân</v>
      </c>
      <c r="K179" t="str">
        <f>_xlfn.XLOOKUP(Data_TongTram2[[#This Row],[Tỉnh cũ]],Table9[Tỉnh cũ],Table9[Admin KV])</f>
        <v>Trần Thị Lan</v>
      </c>
      <c r="L179" t="str">
        <f>_xlfn.XLOOKUP(Data_TongTram2[[#This Row],[Tỉnh cũ]],Table9[Tỉnh cũ],Table9[Admin Miền])</f>
        <v>Phạm Thị Thúy Duy</v>
      </c>
    </row>
    <row r="180" spans="1:12" x14ac:dyDescent="0.35">
      <c r="A180" t="s">
        <v>961</v>
      </c>
      <c r="B180" t="s">
        <v>608</v>
      </c>
      <c r="C180" t="str">
        <f>_xlfn.XLOOKUP(Data_TongTram2[[#This Row],[ID NCC]],VMS1_[ID 18],VMS1_[Tên Accounts])</f>
        <v>Anh Trung - Đức Huệ</v>
      </c>
      <c r="D180" t="str">
        <f>Data_TongTram2[[#This Row],[ID NCC]]&amp;Data_TongTram2[[#This Row],[DTR/Trạm]]</f>
        <v>001J3000005FzywIACKhánh Nga</v>
      </c>
      <c r="E180" t="str">
        <f>_xlfn.XLOOKUP(Data_TongTram2[[#This Row],[ID NCC]],VMS1_[ID 18],VMS1_[Tỉnh/ Thành Phố Trung Ương])</f>
        <v>Long An</v>
      </c>
      <c r="F180" t="str">
        <f>_xlfn.XLOOKUP(Data_TongTram2[[#This Row],[Tỉnh cũ]],Table9[Tỉnh cũ],Table9[Tỉnh mới])</f>
        <v>Tây Ninh</v>
      </c>
      <c r="G180" t="str">
        <f>_xlfn.XLOOKUP(Data_TongTram2[[#This Row],[Tỉnh cũ]],Table9[Tỉnh cũ],Table9[Khu vực])</f>
        <v>Miền Tây 1</v>
      </c>
      <c r="H180" t="str">
        <f>_xlfn.XLOOKUP(Data_TongTram2[[#This Row],[Tỉnh cũ]],Table9[Tỉnh cũ],Table9[Miền])</f>
        <v>Miền Tây</v>
      </c>
      <c r="I180" t="str">
        <f>_xlfn.XLOOKUP(Data_TongTram2[[#This Row],[Tỉnh cũ]],Table9[Tỉnh cũ],Table9[Thị Trường])</f>
        <v>Nguyễn Duy Tân</v>
      </c>
      <c r="J180" t="str">
        <f>_xlfn.XLOOKUP(Data_TongTram2[[#This Row],[Tỉnh cũ]],Table9[Tỉnh cũ],Table9[Giám Sát])</f>
        <v>Nguyễn Thành Dân</v>
      </c>
      <c r="K180" t="str">
        <f>_xlfn.XLOOKUP(Data_TongTram2[[#This Row],[Tỉnh cũ]],Table9[Tỉnh cũ],Table9[Admin KV])</f>
        <v>Trần Thị Lan</v>
      </c>
      <c r="L180" t="str">
        <f>_xlfn.XLOOKUP(Data_TongTram2[[#This Row],[Tỉnh cũ]],Table9[Tỉnh cũ],Table9[Admin Miền])</f>
        <v>Phạm Thị Thúy Duy</v>
      </c>
    </row>
    <row r="181" spans="1:12" x14ac:dyDescent="0.35">
      <c r="A181" t="s">
        <v>1664</v>
      </c>
      <c r="B181" t="s">
        <v>608</v>
      </c>
      <c r="C181" t="str">
        <f>_xlfn.XLOOKUP(Data_TongTram2[[#This Row],[ID NCC]],VMS1_[ID 18],VMS1_[Tên Accounts])</f>
        <v>HKD Chung Bữu Lộc</v>
      </c>
      <c r="D181" t="str">
        <f>Data_TongTram2[[#This Row],[ID NCC]]&amp;Data_TongTram2[[#This Row],[DTR/Trạm]]</f>
        <v>001dc00001eyn4nAAAKhánh Nga</v>
      </c>
      <c r="E181" t="str">
        <f>_xlfn.XLOOKUP(Data_TongTram2[[#This Row],[ID NCC]],VMS1_[ID 18],VMS1_[Tỉnh/ Thành Phố Trung Ương])</f>
        <v>Bến Tre</v>
      </c>
      <c r="F181" t="str">
        <f>_xlfn.XLOOKUP(Data_TongTram2[[#This Row],[Tỉnh cũ]],Table9[Tỉnh cũ],Table9[Tỉnh mới])</f>
        <v>Vĩnh Long</v>
      </c>
      <c r="G181" t="str">
        <f>_xlfn.XLOOKUP(Data_TongTram2[[#This Row],[Tỉnh cũ]],Table9[Tỉnh cũ],Table9[Khu vực])</f>
        <v>Miền Tây 2</v>
      </c>
      <c r="H181" t="str">
        <f>_xlfn.XLOOKUP(Data_TongTram2[[#This Row],[Tỉnh cũ]],Table9[Tỉnh cũ],Table9[Miền])</f>
        <v>Miền Tây</v>
      </c>
      <c r="I181" t="str">
        <f>_xlfn.XLOOKUP(Data_TongTram2[[#This Row],[Tỉnh cũ]],Table9[Tỉnh cũ],Table9[Thị Trường])</f>
        <v>Lê Quốc Việt</v>
      </c>
      <c r="J181" t="str">
        <f>_xlfn.XLOOKUP(Data_TongTram2[[#This Row],[Tỉnh cũ]],Table9[Tỉnh cũ],Table9[Giám Sát])</f>
        <v>Phạm Huỳnh Hữu Lộc</v>
      </c>
      <c r="K181" t="str">
        <f>_xlfn.XLOOKUP(Data_TongTram2[[#This Row],[Tỉnh cũ]],Table9[Tỉnh cũ],Table9[Admin KV])</f>
        <v>Nguyễn Thị Ngọc Bích</v>
      </c>
      <c r="L181" t="str">
        <f>_xlfn.XLOOKUP(Data_TongTram2[[#This Row],[Tỉnh cũ]],Table9[Tỉnh cũ],Table9[Admin Miền])</f>
        <v>Phạm Thị Thúy Duy</v>
      </c>
    </row>
    <row r="182" spans="1:12" x14ac:dyDescent="0.35">
      <c r="A182" t="s">
        <v>774</v>
      </c>
      <c r="B182" t="s">
        <v>608</v>
      </c>
      <c r="C182" t="str">
        <f>_xlfn.XLOOKUP(Data_TongTram2[[#This Row],[ID NCC]],VMS1_[ID 18],VMS1_[Tên Accounts])</f>
        <v>Chị Linh Bến Tre</v>
      </c>
      <c r="D182" t="str">
        <f>Data_TongTram2[[#This Row],[ID NCC]]&amp;Data_TongTram2[[#This Row],[DTR/Trạm]]</f>
        <v>001dc00000tD809AACKhánh Nga</v>
      </c>
      <c r="E182" t="str">
        <f>_xlfn.XLOOKUP(Data_TongTram2[[#This Row],[ID NCC]],VMS1_[ID 18],VMS1_[Tỉnh/ Thành Phố Trung Ương])</f>
        <v>Bến Tre</v>
      </c>
      <c r="F182" t="str">
        <f>_xlfn.XLOOKUP(Data_TongTram2[[#This Row],[Tỉnh cũ]],Table9[Tỉnh cũ],Table9[Tỉnh mới])</f>
        <v>Vĩnh Long</v>
      </c>
      <c r="G182" t="str">
        <f>_xlfn.XLOOKUP(Data_TongTram2[[#This Row],[Tỉnh cũ]],Table9[Tỉnh cũ],Table9[Khu vực])</f>
        <v>Miền Tây 2</v>
      </c>
      <c r="H182" t="str">
        <f>_xlfn.XLOOKUP(Data_TongTram2[[#This Row],[Tỉnh cũ]],Table9[Tỉnh cũ],Table9[Miền])</f>
        <v>Miền Tây</v>
      </c>
      <c r="I182" t="str">
        <f>_xlfn.XLOOKUP(Data_TongTram2[[#This Row],[Tỉnh cũ]],Table9[Tỉnh cũ],Table9[Thị Trường])</f>
        <v>Lê Quốc Việt</v>
      </c>
      <c r="J182" t="str">
        <f>_xlfn.XLOOKUP(Data_TongTram2[[#This Row],[Tỉnh cũ]],Table9[Tỉnh cũ],Table9[Giám Sát])</f>
        <v>Phạm Huỳnh Hữu Lộc</v>
      </c>
      <c r="K182" t="str">
        <f>_xlfn.XLOOKUP(Data_TongTram2[[#This Row],[Tỉnh cũ]],Table9[Tỉnh cũ],Table9[Admin KV])</f>
        <v>Nguyễn Thị Ngọc Bích</v>
      </c>
      <c r="L182" t="str">
        <f>_xlfn.XLOOKUP(Data_TongTram2[[#This Row],[Tỉnh cũ]],Table9[Tỉnh cũ],Table9[Admin Miền])</f>
        <v>Phạm Thị Thúy Duy</v>
      </c>
    </row>
    <row r="183" spans="1:12" x14ac:dyDescent="0.35">
      <c r="A183" t="s">
        <v>432</v>
      </c>
      <c r="B183" t="s">
        <v>608</v>
      </c>
      <c r="C183" t="str">
        <f>_xlfn.XLOOKUP(Data_TongTram2[[#This Row],[ID NCC]],VMS1_[ID 18],VMS1_[Tên Accounts])</f>
        <v>Chị Liễu Long Định</v>
      </c>
      <c r="D183" t="str">
        <f>Data_TongTram2[[#This Row],[ID NCC]]&amp;Data_TongTram2[[#This Row],[DTR/Trạm]]</f>
        <v>001J3000002HLxeIAGKhánh Nga</v>
      </c>
      <c r="E183" t="str">
        <f>_xlfn.XLOOKUP(Data_TongTram2[[#This Row],[ID NCC]],VMS1_[ID 18],VMS1_[Tỉnh/ Thành Phố Trung Ương])</f>
        <v>Tiền Giang</v>
      </c>
      <c r="F183" t="str">
        <f>_xlfn.XLOOKUP(Data_TongTram2[[#This Row],[Tỉnh cũ]],Table9[Tỉnh cũ],Table9[Tỉnh mới])</f>
        <v>Đồng Tháp</v>
      </c>
      <c r="G183" t="str">
        <f>_xlfn.XLOOKUP(Data_TongTram2[[#This Row],[Tỉnh cũ]],Table9[Tỉnh cũ],Table9[Khu vực])</f>
        <v>Miền Tây 1</v>
      </c>
      <c r="H183" t="str">
        <f>_xlfn.XLOOKUP(Data_TongTram2[[#This Row],[Tỉnh cũ]],Table9[Tỉnh cũ],Table9[Miền])</f>
        <v>Miền Tây</v>
      </c>
      <c r="I183" t="str">
        <f>_xlfn.XLOOKUP(Data_TongTram2[[#This Row],[Tỉnh cũ]],Table9[Tỉnh cũ],Table9[Thị Trường])</f>
        <v>Lâm Đỗ Anh Hào</v>
      </c>
      <c r="J183" t="str">
        <f>_xlfn.XLOOKUP(Data_TongTram2[[#This Row],[Tỉnh cũ]],Table9[Tỉnh cũ],Table9[Giám Sát])</f>
        <v>Nguyễn Thành Dân</v>
      </c>
      <c r="K183" t="str">
        <f>_xlfn.XLOOKUP(Data_TongTram2[[#This Row],[Tỉnh cũ]],Table9[Tỉnh cũ],Table9[Admin KV])</f>
        <v>Trần Thị Lan</v>
      </c>
      <c r="L183" t="str">
        <f>_xlfn.XLOOKUP(Data_TongTram2[[#This Row],[Tỉnh cũ]],Table9[Tỉnh cũ],Table9[Admin Miền])</f>
        <v>Phạm Thị Thúy Duy</v>
      </c>
    </row>
    <row r="184" spans="1:12" x14ac:dyDescent="0.35">
      <c r="A184" t="s">
        <v>669</v>
      </c>
      <c r="B184" t="s">
        <v>608</v>
      </c>
      <c r="C184" t="str">
        <f>_xlfn.XLOOKUP(Data_TongTram2[[#This Row],[ID NCC]],VMS1_[ID 18],VMS1_[Tên Accounts])</f>
        <v>Anh Minh Tiền Giang</v>
      </c>
      <c r="D184" t="str">
        <f>Data_TongTram2[[#This Row],[ID NCC]]&amp;Data_TongTram2[[#This Row],[DTR/Trạm]]</f>
        <v>001J3000009CLp3IAGKhánh Nga</v>
      </c>
      <c r="E184" t="str">
        <f>_xlfn.XLOOKUP(Data_TongTram2[[#This Row],[ID NCC]],VMS1_[ID 18],VMS1_[Tỉnh/ Thành Phố Trung Ương])</f>
        <v>Tiền Giang</v>
      </c>
      <c r="F184" t="str">
        <f>_xlfn.XLOOKUP(Data_TongTram2[[#This Row],[Tỉnh cũ]],Table9[Tỉnh cũ],Table9[Tỉnh mới])</f>
        <v>Đồng Tháp</v>
      </c>
      <c r="G184" t="str">
        <f>_xlfn.XLOOKUP(Data_TongTram2[[#This Row],[Tỉnh cũ]],Table9[Tỉnh cũ],Table9[Khu vực])</f>
        <v>Miền Tây 1</v>
      </c>
      <c r="H184" t="str">
        <f>_xlfn.XLOOKUP(Data_TongTram2[[#This Row],[Tỉnh cũ]],Table9[Tỉnh cũ],Table9[Miền])</f>
        <v>Miền Tây</v>
      </c>
      <c r="I184" t="str">
        <f>_xlfn.XLOOKUP(Data_TongTram2[[#This Row],[Tỉnh cũ]],Table9[Tỉnh cũ],Table9[Thị Trường])</f>
        <v>Lâm Đỗ Anh Hào</v>
      </c>
      <c r="J184" t="str">
        <f>_xlfn.XLOOKUP(Data_TongTram2[[#This Row],[Tỉnh cũ]],Table9[Tỉnh cũ],Table9[Giám Sát])</f>
        <v>Nguyễn Thành Dân</v>
      </c>
      <c r="K184" t="str">
        <f>_xlfn.XLOOKUP(Data_TongTram2[[#This Row],[Tỉnh cũ]],Table9[Tỉnh cũ],Table9[Admin KV])</f>
        <v>Trần Thị Lan</v>
      </c>
      <c r="L184" t="str">
        <f>_xlfn.XLOOKUP(Data_TongTram2[[#This Row],[Tỉnh cũ]],Table9[Tỉnh cũ],Table9[Admin Miền])</f>
        <v>Phạm Thị Thúy Duy</v>
      </c>
    </row>
    <row r="185" spans="1:12" x14ac:dyDescent="0.35">
      <c r="A185" t="s">
        <v>659</v>
      </c>
      <c r="B185" t="s">
        <v>608</v>
      </c>
      <c r="C185" t="str">
        <f>_xlfn.XLOOKUP(Data_TongTram2[[#This Row],[ID NCC]],VMS1_[ID 18],VMS1_[Tên Accounts])</f>
        <v>Anh Trí Song Thuận</v>
      </c>
      <c r="D185" t="str">
        <f>Data_TongTram2[[#This Row],[ID NCC]]&amp;Data_TongTram2[[#This Row],[DTR/Trạm]]</f>
        <v>001dc00000p7ABpAAMKhánh Nga</v>
      </c>
      <c r="E185" t="str">
        <f>_xlfn.XLOOKUP(Data_TongTram2[[#This Row],[ID NCC]],VMS1_[ID 18],VMS1_[Tỉnh/ Thành Phố Trung Ương])</f>
        <v>Tiền Giang</v>
      </c>
      <c r="F185" t="str">
        <f>_xlfn.XLOOKUP(Data_TongTram2[[#This Row],[Tỉnh cũ]],Table9[Tỉnh cũ],Table9[Tỉnh mới])</f>
        <v>Đồng Tháp</v>
      </c>
      <c r="G185" t="str">
        <f>_xlfn.XLOOKUP(Data_TongTram2[[#This Row],[Tỉnh cũ]],Table9[Tỉnh cũ],Table9[Khu vực])</f>
        <v>Miền Tây 1</v>
      </c>
      <c r="H185" t="str">
        <f>_xlfn.XLOOKUP(Data_TongTram2[[#This Row],[Tỉnh cũ]],Table9[Tỉnh cũ],Table9[Miền])</f>
        <v>Miền Tây</v>
      </c>
      <c r="I185" t="str">
        <f>_xlfn.XLOOKUP(Data_TongTram2[[#This Row],[Tỉnh cũ]],Table9[Tỉnh cũ],Table9[Thị Trường])</f>
        <v>Lâm Đỗ Anh Hào</v>
      </c>
      <c r="J185" t="str">
        <f>_xlfn.XLOOKUP(Data_TongTram2[[#This Row],[Tỉnh cũ]],Table9[Tỉnh cũ],Table9[Giám Sát])</f>
        <v>Nguyễn Thành Dân</v>
      </c>
      <c r="K185" t="str">
        <f>_xlfn.XLOOKUP(Data_TongTram2[[#This Row],[Tỉnh cũ]],Table9[Tỉnh cũ],Table9[Admin KV])</f>
        <v>Trần Thị Lan</v>
      </c>
      <c r="L185" t="str">
        <f>_xlfn.XLOOKUP(Data_TongTram2[[#This Row],[Tỉnh cũ]],Table9[Tỉnh cũ],Table9[Admin Miền])</f>
        <v>Phạm Thị Thúy Duy</v>
      </c>
    </row>
    <row r="186" spans="1:12" x14ac:dyDescent="0.35">
      <c r="A186" t="s">
        <v>675</v>
      </c>
      <c r="B186" t="s">
        <v>608</v>
      </c>
      <c r="C186" t="str">
        <f>_xlfn.XLOOKUP(Data_TongTram2[[#This Row],[ID NCC]],VMS1_[ID 18],VMS1_[Tên Accounts])</f>
        <v>Phú Cà Mau</v>
      </c>
      <c r="D186" t="str">
        <f>Data_TongTram2[[#This Row],[ID NCC]]&amp;Data_TongTram2[[#This Row],[DTR/Trạm]]</f>
        <v>001J3000002HjIHIA0Khánh Nga</v>
      </c>
      <c r="E186" t="str">
        <f>_xlfn.XLOOKUP(Data_TongTram2[[#This Row],[ID NCC]],VMS1_[ID 18],VMS1_[Tỉnh/ Thành Phố Trung Ương])</f>
        <v>Cà Mau</v>
      </c>
      <c r="F186" t="str">
        <f>_xlfn.XLOOKUP(Data_TongTram2[[#This Row],[Tỉnh cũ]],Table9[Tỉnh cũ],Table9[Tỉnh mới])</f>
        <v>Cà Mau</v>
      </c>
      <c r="G186" t="str">
        <f>_xlfn.XLOOKUP(Data_TongTram2[[#This Row],[Tỉnh cũ]],Table9[Tỉnh cũ],Table9[Khu vực])</f>
        <v>Miền Tây 2</v>
      </c>
      <c r="H186" t="str">
        <f>_xlfn.XLOOKUP(Data_TongTram2[[#This Row],[Tỉnh cũ]],Table9[Tỉnh cũ],Table9[Miền])</f>
        <v>Miền Tây</v>
      </c>
      <c r="I186" t="str">
        <f>_xlfn.XLOOKUP(Data_TongTram2[[#This Row],[Tỉnh cũ]],Table9[Tỉnh cũ],Table9[Thị Trường])</f>
        <v>Thái Tân Văn</v>
      </c>
      <c r="J186" t="str">
        <f>_xlfn.XLOOKUP(Data_TongTram2[[#This Row],[Tỉnh cũ]],Table9[Tỉnh cũ],Table9[Giám Sát])</f>
        <v>Phạm Huỳnh Hữu Lộc</v>
      </c>
      <c r="K186" t="str">
        <f>_xlfn.XLOOKUP(Data_TongTram2[[#This Row],[Tỉnh cũ]],Table9[Tỉnh cũ],Table9[Admin KV])</f>
        <v>Nguyễn Thị Ngọc Bích</v>
      </c>
      <c r="L186" t="str">
        <f>_xlfn.XLOOKUP(Data_TongTram2[[#This Row],[Tỉnh cũ]],Table9[Tỉnh cũ],Table9[Admin Miền])</f>
        <v>Phạm Thị Thúy Duy</v>
      </c>
    </row>
    <row r="187" spans="1:12" x14ac:dyDescent="0.35">
      <c r="A187" t="s">
        <v>438</v>
      </c>
      <c r="B187" t="s">
        <v>608</v>
      </c>
      <c r="C187" t="str">
        <f>_xlfn.XLOOKUP(Data_TongTram2[[#This Row],[ID NCC]],VMS1_[ID 18],VMS1_[Tên Accounts])</f>
        <v>Anh Nhựt Chợ Bưng</v>
      </c>
      <c r="D187" t="str">
        <f>Data_TongTram2[[#This Row],[ID NCC]]&amp;Data_TongTram2[[#This Row],[DTR/Trạm]]</f>
        <v>001dc00000YIMT9AAPKhánh Nga</v>
      </c>
      <c r="E187" t="str">
        <f>_xlfn.XLOOKUP(Data_TongTram2[[#This Row],[ID NCC]],VMS1_[ID 18],VMS1_[Tỉnh/ Thành Phố Trung Ương])</f>
        <v>Tiền Giang</v>
      </c>
      <c r="F187" t="str">
        <f>_xlfn.XLOOKUP(Data_TongTram2[[#This Row],[Tỉnh cũ]],Table9[Tỉnh cũ],Table9[Tỉnh mới])</f>
        <v>Đồng Tháp</v>
      </c>
      <c r="G187" t="str">
        <f>_xlfn.XLOOKUP(Data_TongTram2[[#This Row],[Tỉnh cũ]],Table9[Tỉnh cũ],Table9[Khu vực])</f>
        <v>Miền Tây 1</v>
      </c>
      <c r="H187" t="str">
        <f>_xlfn.XLOOKUP(Data_TongTram2[[#This Row],[Tỉnh cũ]],Table9[Tỉnh cũ],Table9[Miền])</f>
        <v>Miền Tây</v>
      </c>
      <c r="I187" t="str">
        <f>_xlfn.XLOOKUP(Data_TongTram2[[#This Row],[Tỉnh cũ]],Table9[Tỉnh cũ],Table9[Thị Trường])</f>
        <v>Lâm Đỗ Anh Hào</v>
      </c>
      <c r="J187" t="str">
        <f>_xlfn.XLOOKUP(Data_TongTram2[[#This Row],[Tỉnh cũ]],Table9[Tỉnh cũ],Table9[Giám Sát])</f>
        <v>Nguyễn Thành Dân</v>
      </c>
      <c r="K187" t="str">
        <f>_xlfn.XLOOKUP(Data_TongTram2[[#This Row],[Tỉnh cũ]],Table9[Tỉnh cũ],Table9[Admin KV])</f>
        <v>Trần Thị Lan</v>
      </c>
      <c r="L187" t="str">
        <f>_xlfn.XLOOKUP(Data_TongTram2[[#This Row],[Tỉnh cũ]],Table9[Tỉnh cũ],Table9[Admin Miền])</f>
        <v>Phạm Thị Thúy Duy</v>
      </c>
    </row>
    <row r="188" spans="1:12" x14ac:dyDescent="0.35">
      <c r="A188" t="s">
        <v>398</v>
      </c>
      <c r="B188" t="s">
        <v>608</v>
      </c>
      <c r="C188" t="str">
        <f>_xlfn.XLOOKUP(Data_TongTram2[[#This Row],[ID NCC]],VMS1_[ID 18],VMS1_[Tên Accounts])</f>
        <v>Anh Lãm Bến Tre</v>
      </c>
      <c r="D188" t="str">
        <f>Data_TongTram2[[#This Row],[ID NCC]]&amp;Data_TongTram2[[#This Row],[DTR/Trạm]]</f>
        <v>001J3000002HjDNIA0Khánh Nga</v>
      </c>
      <c r="E188" t="str">
        <f>_xlfn.XLOOKUP(Data_TongTram2[[#This Row],[ID NCC]],VMS1_[ID 18],VMS1_[Tỉnh/ Thành Phố Trung Ương])</f>
        <v>Bến Tre</v>
      </c>
      <c r="F188" t="str">
        <f>_xlfn.XLOOKUP(Data_TongTram2[[#This Row],[Tỉnh cũ]],Table9[Tỉnh cũ],Table9[Tỉnh mới])</f>
        <v>Vĩnh Long</v>
      </c>
      <c r="G188" t="str">
        <f>_xlfn.XLOOKUP(Data_TongTram2[[#This Row],[Tỉnh cũ]],Table9[Tỉnh cũ],Table9[Khu vực])</f>
        <v>Miền Tây 2</v>
      </c>
      <c r="H188" t="str">
        <f>_xlfn.XLOOKUP(Data_TongTram2[[#This Row],[Tỉnh cũ]],Table9[Tỉnh cũ],Table9[Miền])</f>
        <v>Miền Tây</v>
      </c>
      <c r="I188" t="str">
        <f>_xlfn.XLOOKUP(Data_TongTram2[[#This Row],[Tỉnh cũ]],Table9[Tỉnh cũ],Table9[Thị Trường])</f>
        <v>Lê Quốc Việt</v>
      </c>
      <c r="J188" t="str">
        <f>_xlfn.XLOOKUP(Data_TongTram2[[#This Row],[Tỉnh cũ]],Table9[Tỉnh cũ],Table9[Giám Sát])</f>
        <v>Phạm Huỳnh Hữu Lộc</v>
      </c>
      <c r="K188" t="str">
        <f>_xlfn.XLOOKUP(Data_TongTram2[[#This Row],[Tỉnh cũ]],Table9[Tỉnh cũ],Table9[Admin KV])</f>
        <v>Nguyễn Thị Ngọc Bích</v>
      </c>
      <c r="L188" t="str">
        <f>_xlfn.XLOOKUP(Data_TongTram2[[#This Row],[Tỉnh cũ]],Table9[Tỉnh cũ],Table9[Admin Miền])</f>
        <v>Phạm Thị Thúy Duy</v>
      </c>
    </row>
    <row r="189" spans="1:12" x14ac:dyDescent="0.35">
      <c r="A189" t="s">
        <v>984</v>
      </c>
      <c r="B189" t="s">
        <v>608</v>
      </c>
      <c r="C189" t="str">
        <f>_xlfn.XLOOKUP(Data_TongTram2[[#This Row],[ID NCC]],VMS1_[ID 18],VMS1_[Tên Accounts])</f>
        <v>Anh Chí Chợ Gạo</v>
      </c>
      <c r="D189" t="str">
        <f>Data_TongTram2[[#This Row],[ID NCC]]&amp;Data_TongTram2[[#This Row],[DTR/Trạm]]</f>
        <v>001J3000007a6S7IAIKhánh Nga</v>
      </c>
      <c r="E189" t="str">
        <f>_xlfn.XLOOKUP(Data_TongTram2[[#This Row],[ID NCC]],VMS1_[ID 18],VMS1_[Tỉnh/ Thành Phố Trung Ương])</f>
        <v>Tiền Giang</v>
      </c>
      <c r="F189" t="str">
        <f>_xlfn.XLOOKUP(Data_TongTram2[[#This Row],[Tỉnh cũ]],Table9[Tỉnh cũ],Table9[Tỉnh mới])</f>
        <v>Đồng Tháp</v>
      </c>
      <c r="G189" t="str">
        <f>_xlfn.XLOOKUP(Data_TongTram2[[#This Row],[Tỉnh cũ]],Table9[Tỉnh cũ],Table9[Khu vực])</f>
        <v>Miền Tây 1</v>
      </c>
      <c r="H189" t="str">
        <f>_xlfn.XLOOKUP(Data_TongTram2[[#This Row],[Tỉnh cũ]],Table9[Tỉnh cũ],Table9[Miền])</f>
        <v>Miền Tây</v>
      </c>
      <c r="I189" t="str">
        <f>_xlfn.XLOOKUP(Data_TongTram2[[#This Row],[Tỉnh cũ]],Table9[Tỉnh cũ],Table9[Thị Trường])</f>
        <v>Lâm Đỗ Anh Hào</v>
      </c>
      <c r="J189" t="str">
        <f>_xlfn.XLOOKUP(Data_TongTram2[[#This Row],[Tỉnh cũ]],Table9[Tỉnh cũ],Table9[Giám Sát])</f>
        <v>Nguyễn Thành Dân</v>
      </c>
      <c r="K189" t="str">
        <f>_xlfn.XLOOKUP(Data_TongTram2[[#This Row],[Tỉnh cũ]],Table9[Tỉnh cũ],Table9[Admin KV])</f>
        <v>Trần Thị Lan</v>
      </c>
      <c r="L189" t="str">
        <f>_xlfn.XLOOKUP(Data_TongTram2[[#This Row],[Tỉnh cũ]],Table9[Tỉnh cũ],Table9[Admin Miền])</f>
        <v>Phạm Thị Thúy Duy</v>
      </c>
    </row>
    <row r="190" spans="1:12" x14ac:dyDescent="0.35">
      <c r="A190" t="s">
        <v>947</v>
      </c>
      <c r="B190" t="s">
        <v>608</v>
      </c>
      <c r="C190" t="str">
        <f>_xlfn.XLOOKUP(Data_TongTram2[[#This Row],[ID NCC]],VMS1_[ID 18],VMS1_[Tên Accounts])</f>
        <v>Anh Tèo Kim Sơn</v>
      </c>
      <c r="D190" t="str">
        <f>Data_TongTram2[[#This Row],[ID NCC]]&amp;Data_TongTram2[[#This Row],[DTR/Trạm]]</f>
        <v>001J3000002HLpnIAGKhánh Nga</v>
      </c>
      <c r="E190" t="str">
        <f>_xlfn.XLOOKUP(Data_TongTram2[[#This Row],[ID NCC]],VMS1_[ID 18],VMS1_[Tỉnh/ Thành Phố Trung Ương])</f>
        <v>Tiền Giang</v>
      </c>
      <c r="F190" t="str">
        <f>_xlfn.XLOOKUP(Data_TongTram2[[#This Row],[Tỉnh cũ]],Table9[Tỉnh cũ],Table9[Tỉnh mới])</f>
        <v>Đồng Tháp</v>
      </c>
      <c r="G190" t="str">
        <f>_xlfn.XLOOKUP(Data_TongTram2[[#This Row],[Tỉnh cũ]],Table9[Tỉnh cũ],Table9[Khu vực])</f>
        <v>Miền Tây 1</v>
      </c>
      <c r="H190" t="str">
        <f>_xlfn.XLOOKUP(Data_TongTram2[[#This Row],[Tỉnh cũ]],Table9[Tỉnh cũ],Table9[Miền])</f>
        <v>Miền Tây</v>
      </c>
      <c r="I190" t="str">
        <f>_xlfn.XLOOKUP(Data_TongTram2[[#This Row],[Tỉnh cũ]],Table9[Tỉnh cũ],Table9[Thị Trường])</f>
        <v>Lâm Đỗ Anh Hào</v>
      </c>
      <c r="J190" t="str">
        <f>_xlfn.XLOOKUP(Data_TongTram2[[#This Row],[Tỉnh cũ]],Table9[Tỉnh cũ],Table9[Giám Sát])</f>
        <v>Nguyễn Thành Dân</v>
      </c>
      <c r="K190" t="str">
        <f>_xlfn.XLOOKUP(Data_TongTram2[[#This Row],[Tỉnh cũ]],Table9[Tỉnh cũ],Table9[Admin KV])</f>
        <v>Trần Thị Lan</v>
      </c>
      <c r="L190" t="str">
        <f>_xlfn.XLOOKUP(Data_TongTram2[[#This Row],[Tỉnh cũ]],Table9[Tỉnh cũ],Table9[Admin Miền])</f>
        <v>Phạm Thị Thúy Duy</v>
      </c>
    </row>
    <row r="191" spans="1:12" x14ac:dyDescent="0.35">
      <c r="A191" t="s">
        <v>682</v>
      </c>
      <c r="B191" t="s">
        <v>608</v>
      </c>
      <c r="C191" t="str">
        <f>_xlfn.XLOOKUP(Data_TongTram2[[#This Row],[ID NCC]],VMS1_[ID 18],VMS1_[Tên Accounts])</f>
        <v>Chị Hạnh Bình Đức</v>
      </c>
      <c r="D191" t="str">
        <f>Data_TongTram2[[#This Row],[ID NCC]]&amp;Data_TongTram2[[#This Row],[DTR/Trạm]]</f>
        <v>001J300000DLC39IAHKhánh Nga</v>
      </c>
      <c r="E191" t="str">
        <f>_xlfn.XLOOKUP(Data_TongTram2[[#This Row],[ID NCC]],VMS1_[ID 18],VMS1_[Tỉnh/ Thành Phố Trung Ương])</f>
        <v>Tiền Giang</v>
      </c>
      <c r="F191" t="str">
        <f>_xlfn.XLOOKUP(Data_TongTram2[[#This Row],[Tỉnh cũ]],Table9[Tỉnh cũ],Table9[Tỉnh mới])</f>
        <v>Đồng Tháp</v>
      </c>
      <c r="G191" t="str">
        <f>_xlfn.XLOOKUP(Data_TongTram2[[#This Row],[Tỉnh cũ]],Table9[Tỉnh cũ],Table9[Khu vực])</f>
        <v>Miền Tây 1</v>
      </c>
      <c r="H191" t="str">
        <f>_xlfn.XLOOKUP(Data_TongTram2[[#This Row],[Tỉnh cũ]],Table9[Tỉnh cũ],Table9[Miền])</f>
        <v>Miền Tây</v>
      </c>
      <c r="I191" t="str">
        <f>_xlfn.XLOOKUP(Data_TongTram2[[#This Row],[Tỉnh cũ]],Table9[Tỉnh cũ],Table9[Thị Trường])</f>
        <v>Lâm Đỗ Anh Hào</v>
      </c>
      <c r="J191" t="str">
        <f>_xlfn.XLOOKUP(Data_TongTram2[[#This Row],[Tỉnh cũ]],Table9[Tỉnh cũ],Table9[Giám Sát])</f>
        <v>Nguyễn Thành Dân</v>
      </c>
      <c r="K191" t="str">
        <f>_xlfn.XLOOKUP(Data_TongTram2[[#This Row],[Tỉnh cũ]],Table9[Tỉnh cũ],Table9[Admin KV])</f>
        <v>Trần Thị Lan</v>
      </c>
      <c r="L191" t="str">
        <f>_xlfn.XLOOKUP(Data_TongTram2[[#This Row],[Tỉnh cũ]],Table9[Tỉnh cũ],Table9[Admin Miền])</f>
        <v>Phạm Thị Thúy Duy</v>
      </c>
    </row>
    <row r="192" spans="1:12" x14ac:dyDescent="0.35">
      <c r="A192" t="s">
        <v>430</v>
      </c>
      <c r="B192" t="s">
        <v>608</v>
      </c>
      <c r="C192" t="str">
        <f>_xlfn.XLOOKUP(Data_TongTram2[[#This Row],[ID NCC]],VMS1_[ID 18],VMS1_[Tên Accounts])</f>
        <v>Anh Thông</v>
      </c>
      <c r="D192" t="str">
        <f>Data_TongTram2[[#This Row],[ID NCC]]&amp;Data_TongTram2[[#This Row],[DTR/Trạm]]</f>
        <v>001J3000002HLfMIAWKhánh Nga</v>
      </c>
      <c r="E192" t="str">
        <f>_xlfn.XLOOKUP(Data_TongTram2[[#This Row],[ID NCC]],VMS1_[ID 18],VMS1_[Tỉnh/ Thành Phố Trung Ương])</f>
        <v>Bến Tre</v>
      </c>
      <c r="F192" t="str">
        <f>_xlfn.XLOOKUP(Data_TongTram2[[#This Row],[Tỉnh cũ]],Table9[Tỉnh cũ],Table9[Tỉnh mới])</f>
        <v>Vĩnh Long</v>
      </c>
      <c r="G192" t="str">
        <f>_xlfn.XLOOKUP(Data_TongTram2[[#This Row],[Tỉnh cũ]],Table9[Tỉnh cũ],Table9[Khu vực])</f>
        <v>Miền Tây 2</v>
      </c>
      <c r="H192" t="str">
        <f>_xlfn.XLOOKUP(Data_TongTram2[[#This Row],[Tỉnh cũ]],Table9[Tỉnh cũ],Table9[Miền])</f>
        <v>Miền Tây</v>
      </c>
      <c r="I192" t="str">
        <f>_xlfn.XLOOKUP(Data_TongTram2[[#This Row],[Tỉnh cũ]],Table9[Tỉnh cũ],Table9[Thị Trường])</f>
        <v>Lê Quốc Việt</v>
      </c>
      <c r="J192" t="str">
        <f>_xlfn.XLOOKUP(Data_TongTram2[[#This Row],[Tỉnh cũ]],Table9[Tỉnh cũ],Table9[Giám Sát])</f>
        <v>Phạm Huỳnh Hữu Lộc</v>
      </c>
      <c r="K192" t="str">
        <f>_xlfn.XLOOKUP(Data_TongTram2[[#This Row],[Tỉnh cũ]],Table9[Tỉnh cũ],Table9[Admin KV])</f>
        <v>Nguyễn Thị Ngọc Bích</v>
      </c>
      <c r="L192" t="str">
        <f>_xlfn.XLOOKUP(Data_TongTram2[[#This Row],[Tỉnh cũ]],Table9[Tỉnh cũ],Table9[Admin Miền])</f>
        <v>Phạm Thị Thúy Duy</v>
      </c>
    </row>
    <row r="193" spans="1:12" x14ac:dyDescent="0.35">
      <c r="A193" t="s">
        <v>1672</v>
      </c>
      <c r="B193" t="s">
        <v>608</v>
      </c>
      <c r="C193" t="str">
        <f>_xlfn.XLOOKUP(Data_TongTram2[[#This Row],[ID NCC]],VMS1_[ID 18],VMS1_[Tên Accounts])</f>
        <v>Dì Phương</v>
      </c>
      <c r="D193" t="str">
        <f>Data_TongTram2[[#This Row],[ID NCC]]&amp;Data_TongTram2[[#This Row],[DTR/Trạm]]</f>
        <v>001J3000002HM0TIAWKhánh Nga</v>
      </c>
      <c r="E193" t="str">
        <f>_xlfn.XLOOKUP(Data_TongTram2[[#This Row],[ID NCC]],VMS1_[ID 18],VMS1_[Tỉnh/ Thành Phố Trung Ương])</f>
        <v>Trà Vinh</v>
      </c>
      <c r="F193" t="str">
        <f>_xlfn.XLOOKUP(Data_TongTram2[[#This Row],[Tỉnh cũ]],Table9[Tỉnh cũ],Table9[Tỉnh mới])</f>
        <v>Vĩnh Long</v>
      </c>
      <c r="G193" t="str">
        <f>_xlfn.XLOOKUP(Data_TongTram2[[#This Row],[Tỉnh cũ]],Table9[Tỉnh cũ],Table9[Khu vực])</f>
        <v>Miền Tây 2</v>
      </c>
      <c r="H193" t="str">
        <f>_xlfn.XLOOKUP(Data_TongTram2[[#This Row],[Tỉnh cũ]],Table9[Tỉnh cũ],Table9[Miền])</f>
        <v>Miền Tây</v>
      </c>
      <c r="I193" t="str">
        <f>_xlfn.XLOOKUP(Data_TongTram2[[#This Row],[Tỉnh cũ]],Table9[Tỉnh cũ],Table9[Thị Trường])</f>
        <v>Lê Quốc Việt</v>
      </c>
      <c r="J193" t="str">
        <f>_xlfn.XLOOKUP(Data_TongTram2[[#This Row],[Tỉnh cũ]],Table9[Tỉnh cũ],Table9[Giám Sát])</f>
        <v>Phạm Huỳnh Hữu Lộc</v>
      </c>
      <c r="K193" t="str">
        <f>_xlfn.XLOOKUP(Data_TongTram2[[#This Row],[Tỉnh cũ]],Table9[Tỉnh cũ],Table9[Admin KV])</f>
        <v>Nguyễn Thị Ngọc Bích</v>
      </c>
      <c r="L193" t="str">
        <f>_xlfn.XLOOKUP(Data_TongTram2[[#This Row],[Tỉnh cũ]],Table9[Tỉnh cũ],Table9[Admin Miền])</f>
        <v>Phạm Thị Thúy Duy</v>
      </c>
    </row>
    <row r="194" spans="1:12" x14ac:dyDescent="0.35">
      <c r="A194" t="s">
        <v>1727</v>
      </c>
      <c r="B194" t="s">
        <v>608</v>
      </c>
      <c r="C194" t="str">
        <f>_xlfn.XLOOKUP(Data_TongTram2[[#This Row],[ID NCC]],VMS1_[ID 18],VMS1_[Tên Accounts])</f>
        <v>HKD Lê Văn Thảo</v>
      </c>
      <c r="D194" t="str">
        <f>Data_TongTram2[[#This Row],[ID NCC]]&amp;Data_TongTram2[[#This Row],[DTR/Trạm]]</f>
        <v>001J3000002HLmIIAWKhánh Nga</v>
      </c>
      <c r="E194" t="str">
        <f>_xlfn.XLOOKUP(Data_TongTram2[[#This Row],[ID NCC]],VMS1_[ID 18],VMS1_[Tỉnh/ Thành Phố Trung Ương])</f>
        <v>Tây Ninh</v>
      </c>
      <c r="F194" t="str">
        <f>_xlfn.XLOOKUP(Data_TongTram2[[#This Row],[Tỉnh cũ]],Table9[Tỉnh cũ],Table9[Tỉnh mới])</f>
        <v>Tây Ninh</v>
      </c>
      <c r="G194" t="str">
        <f>_xlfn.XLOOKUP(Data_TongTram2[[#This Row],[Tỉnh cũ]],Table9[Tỉnh cũ],Table9[Khu vực])</f>
        <v>Miền Tây 1</v>
      </c>
      <c r="H194" t="str">
        <f>_xlfn.XLOOKUP(Data_TongTram2[[#This Row],[Tỉnh cũ]],Table9[Tỉnh cũ],Table9[Miền])</f>
        <v>Miền Tây</v>
      </c>
      <c r="I194" t="str">
        <f>_xlfn.XLOOKUP(Data_TongTram2[[#This Row],[Tỉnh cũ]],Table9[Tỉnh cũ],Table9[Thị Trường])</f>
        <v>Nguyễn Duy Tân</v>
      </c>
      <c r="J194" t="str">
        <f>_xlfn.XLOOKUP(Data_TongTram2[[#This Row],[Tỉnh cũ]],Table9[Tỉnh cũ],Table9[Giám Sát])</f>
        <v>Nguyễn Thành Dân</v>
      </c>
      <c r="K194" t="str">
        <f>_xlfn.XLOOKUP(Data_TongTram2[[#This Row],[Tỉnh cũ]],Table9[Tỉnh cũ],Table9[Admin KV])</f>
        <v>Trần Thị Lan</v>
      </c>
      <c r="L194" t="str">
        <f>_xlfn.XLOOKUP(Data_TongTram2[[#This Row],[Tỉnh cũ]],Table9[Tỉnh cũ],Table9[Admin Miền])</f>
        <v>Phạm Thị Thúy Duy</v>
      </c>
    </row>
    <row r="195" spans="1:12" x14ac:dyDescent="0.35">
      <c r="A195" t="s">
        <v>1013</v>
      </c>
      <c r="B195" t="s">
        <v>608</v>
      </c>
      <c r="C195" t="str">
        <f>_xlfn.XLOOKUP(Data_TongTram2[[#This Row],[ID NCC]],VMS1_[ID 18],VMS1_[Tên Accounts])</f>
        <v>Chị Tươi Tam Hiệp</v>
      </c>
      <c r="D195" t="str">
        <f>Data_TongTram2[[#This Row],[ID NCC]]&amp;Data_TongTram2[[#This Row],[DTR/Trạm]]</f>
        <v>001J300000AstWsIAJKhánh Nga</v>
      </c>
      <c r="E195" t="str">
        <f>_xlfn.XLOOKUP(Data_TongTram2[[#This Row],[ID NCC]],VMS1_[ID 18],VMS1_[Tỉnh/ Thành Phố Trung Ương])</f>
        <v>Tiền Giang</v>
      </c>
      <c r="F195" t="str">
        <f>_xlfn.XLOOKUP(Data_TongTram2[[#This Row],[Tỉnh cũ]],Table9[Tỉnh cũ],Table9[Tỉnh mới])</f>
        <v>Đồng Tháp</v>
      </c>
      <c r="G195" t="str">
        <f>_xlfn.XLOOKUP(Data_TongTram2[[#This Row],[Tỉnh cũ]],Table9[Tỉnh cũ],Table9[Khu vực])</f>
        <v>Miền Tây 1</v>
      </c>
      <c r="H195" t="str">
        <f>_xlfn.XLOOKUP(Data_TongTram2[[#This Row],[Tỉnh cũ]],Table9[Tỉnh cũ],Table9[Miền])</f>
        <v>Miền Tây</v>
      </c>
      <c r="I195" t="str">
        <f>_xlfn.XLOOKUP(Data_TongTram2[[#This Row],[Tỉnh cũ]],Table9[Tỉnh cũ],Table9[Thị Trường])</f>
        <v>Lâm Đỗ Anh Hào</v>
      </c>
      <c r="J195" t="str">
        <f>_xlfn.XLOOKUP(Data_TongTram2[[#This Row],[Tỉnh cũ]],Table9[Tỉnh cũ],Table9[Giám Sát])</f>
        <v>Nguyễn Thành Dân</v>
      </c>
      <c r="K195" t="str">
        <f>_xlfn.XLOOKUP(Data_TongTram2[[#This Row],[Tỉnh cũ]],Table9[Tỉnh cũ],Table9[Admin KV])</f>
        <v>Trần Thị Lan</v>
      </c>
      <c r="L195" t="str">
        <f>_xlfn.XLOOKUP(Data_TongTram2[[#This Row],[Tỉnh cũ]],Table9[Tỉnh cũ],Table9[Admin Miền])</f>
        <v>Phạm Thị Thúy Duy</v>
      </c>
    </row>
    <row r="196" spans="1:12" x14ac:dyDescent="0.35">
      <c r="A196" t="s">
        <v>470</v>
      </c>
      <c r="B196" t="s">
        <v>608</v>
      </c>
      <c r="C196" t="str">
        <f>_xlfn.XLOOKUP(Data_TongTram2[[#This Row],[ID NCC]],VMS1_[ID 18],VMS1_[Tên Accounts])</f>
        <v>Anh Thanh</v>
      </c>
      <c r="D196" t="str">
        <f>Data_TongTram2[[#This Row],[ID NCC]]&amp;Data_TongTram2[[#This Row],[DTR/Trạm]]</f>
        <v>001J3000002HLasIAGKhánh Nga</v>
      </c>
      <c r="E196" t="str">
        <f>_xlfn.XLOOKUP(Data_TongTram2[[#This Row],[ID NCC]],VMS1_[ID 18],VMS1_[Tỉnh/ Thành Phố Trung Ương])</f>
        <v>Trà Vinh</v>
      </c>
      <c r="F196" t="str">
        <f>_xlfn.XLOOKUP(Data_TongTram2[[#This Row],[Tỉnh cũ]],Table9[Tỉnh cũ],Table9[Tỉnh mới])</f>
        <v>Vĩnh Long</v>
      </c>
      <c r="G196" t="str">
        <f>_xlfn.XLOOKUP(Data_TongTram2[[#This Row],[Tỉnh cũ]],Table9[Tỉnh cũ],Table9[Khu vực])</f>
        <v>Miền Tây 2</v>
      </c>
      <c r="H196" t="str">
        <f>_xlfn.XLOOKUP(Data_TongTram2[[#This Row],[Tỉnh cũ]],Table9[Tỉnh cũ],Table9[Miền])</f>
        <v>Miền Tây</v>
      </c>
      <c r="I196" t="str">
        <f>_xlfn.XLOOKUP(Data_TongTram2[[#This Row],[Tỉnh cũ]],Table9[Tỉnh cũ],Table9[Thị Trường])</f>
        <v>Lê Quốc Việt</v>
      </c>
      <c r="J196" t="str">
        <f>_xlfn.XLOOKUP(Data_TongTram2[[#This Row],[Tỉnh cũ]],Table9[Tỉnh cũ],Table9[Giám Sát])</f>
        <v>Phạm Huỳnh Hữu Lộc</v>
      </c>
      <c r="K196" t="str">
        <f>_xlfn.XLOOKUP(Data_TongTram2[[#This Row],[Tỉnh cũ]],Table9[Tỉnh cũ],Table9[Admin KV])</f>
        <v>Nguyễn Thị Ngọc Bích</v>
      </c>
      <c r="L196" t="str">
        <f>_xlfn.XLOOKUP(Data_TongTram2[[#This Row],[Tỉnh cũ]],Table9[Tỉnh cũ],Table9[Admin Miền])</f>
        <v>Phạm Thị Thúy Duy</v>
      </c>
    </row>
    <row r="197" spans="1:12" x14ac:dyDescent="0.35">
      <c r="A197" t="s">
        <v>427</v>
      </c>
      <c r="B197" t="s">
        <v>608</v>
      </c>
      <c r="C197" t="str">
        <f>_xlfn.XLOOKUP(Data_TongTram2[[#This Row],[ID NCC]],VMS1_[ID 18],VMS1_[Tên Accounts])</f>
        <v>Lê Phong Phú</v>
      </c>
      <c r="D197" t="str">
        <f>Data_TongTram2[[#This Row],[ID NCC]]&amp;Data_TongTram2[[#This Row],[DTR/Trạm]]</f>
        <v>001J3000002HLdiIAGKhánh Nga</v>
      </c>
      <c r="E197" t="str">
        <f>_xlfn.XLOOKUP(Data_TongTram2[[#This Row],[ID NCC]],VMS1_[ID 18],VMS1_[Tỉnh/ Thành Phố Trung Ương])</f>
        <v>Cà Mau</v>
      </c>
      <c r="F197" t="str">
        <f>_xlfn.XLOOKUP(Data_TongTram2[[#This Row],[Tỉnh cũ]],Table9[Tỉnh cũ],Table9[Tỉnh mới])</f>
        <v>Cà Mau</v>
      </c>
      <c r="G197" t="str">
        <f>_xlfn.XLOOKUP(Data_TongTram2[[#This Row],[Tỉnh cũ]],Table9[Tỉnh cũ],Table9[Khu vực])</f>
        <v>Miền Tây 2</v>
      </c>
      <c r="H197" t="str">
        <f>_xlfn.XLOOKUP(Data_TongTram2[[#This Row],[Tỉnh cũ]],Table9[Tỉnh cũ],Table9[Miền])</f>
        <v>Miền Tây</v>
      </c>
      <c r="I197" t="str">
        <f>_xlfn.XLOOKUP(Data_TongTram2[[#This Row],[Tỉnh cũ]],Table9[Tỉnh cũ],Table9[Thị Trường])</f>
        <v>Thái Tân Văn</v>
      </c>
      <c r="J197" t="str">
        <f>_xlfn.XLOOKUP(Data_TongTram2[[#This Row],[Tỉnh cũ]],Table9[Tỉnh cũ],Table9[Giám Sát])</f>
        <v>Phạm Huỳnh Hữu Lộc</v>
      </c>
      <c r="K197" t="str">
        <f>_xlfn.XLOOKUP(Data_TongTram2[[#This Row],[Tỉnh cũ]],Table9[Tỉnh cũ],Table9[Admin KV])</f>
        <v>Nguyễn Thị Ngọc Bích</v>
      </c>
      <c r="L197" t="str">
        <f>_xlfn.XLOOKUP(Data_TongTram2[[#This Row],[Tỉnh cũ]],Table9[Tỉnh cũ],Table9[Admin Miền])</f>
        <v>Phạm Thị Thúy Duy</v>
      </c>
    </row>
    <row r="198" spans="1:12" x14ac:dyDescent="0.35">
      <c r="A198" t="s">
        <v>1040</v>
      </c>
      <c r="B198" t="s">
        <v>608</v>
      </c>
      <c r="C198" t="str">
        <f>_xlfn.XLOOKUP(Data_TongTram2[[#This Row],[ID NCC]],VMS1_[ID 18],VMS1_[Tên Accounts])</f>
        <v>Cô Kía Bạc Liêu</v>
      </c>
      <c r="D198" t="str">
        <f>Data_TongTram2[[#This Row],[ID NCC]]&amp;Data_TongTram2[[#This Row],[DTR/Trạm]]</f>
        <v>001J3000002HLZfIAOKhánh Nga</v>
      </c>
      <c r="E198" t="str">
        <f>_xlfn.XLOOKUP(Data_TongTram2[[#This Row],[ID NCC]],VMS1_[ID 18],VMS1_[Tỉnh/ Thành Phố Trung Ương])</f>
        <v>Bạc Liêu</v>
      </c>
      <c r="F198" t="str">
        <f>_xlfn.XLOOKUP(Data_TongTram2[[#This Row],[Tỉnh cũ]],Table9[Tỉnh cũ],Table9[Tỉnh mới])</f>
        <v>Cà Mau</v>
      </c>
      <c r="G198" t="str">
        <f>_xlfn.XLOOKUP(Data_TongTram2[[#This Row],[Tỉnh cũ]],Table9[Tỉnh cũ],Table9[Khu vực])</f>
        <v>Miền Tây 2</v>
      </c>
      <c r="H198" t="str">
        <f>_xlfn.XLOOKUP(Data_TongTram2[[#This Row],[Tỉnh cũ]],Table9[Tỉnh cũ],Table9[Miền])</f>
        <v>Miền Tây</v>
      </c>
      <c r="I198" t="str">
        <f>_xlfn.XLOOKUP(Data_TongTram2[[#This Row],[Tỉnh cũ]],Table9[Tỉnh cũ],Table9[Thị Trường])</f>
        <v>Thái Tân Văn</v>
      </c>
      <c r="J198" t="str">
        <f>_xlfn.XLOOKUP(Data_TongTram2[[#This Row],[Tỉnh cũ]],Table9[Tỉnh cũ],Table9[Giám Sát])</f>
        <v>Phạm Huỳnh Hữu Lộc</v>
      </c>
      <c r="K198" t="str">
        <f>_xlfn.XLOOKUP(Data_TongTram2[[#This Row],[Tỉnh cũ]],Table9[Tỉnh cũ],Table9[Admin KV])</f>
        <v>Nguyễn Thị Ngọc Bích</v>
      </c>
      <c r="L198" t="str">
        <f>_xlfn.XLOOKUP(Data_TongTram2[[#This Row],[Tỉnh cũ]],Table9[Tỉnh cũ],Table9[Admin Miền])</f>
        <v>Phạm Thị Thúy Duy</v>
      </c>
    </row>
    <row r="199" spans="1:12" x14ac:dyDescent="0.35">
      <c r="A199" t="s">
        <v>762</v>
      </c>
      <c r="B199" t="s">
        <v>608</v>
      </c>
      <c r="C199" t="str">
        <f>_xlfn.XLOOKUP(Data_TongTram2[[#This Row],[ID NCC]],VMS1_[ID 18],VMS1_[Tên Accounts])</f>
        <v>Anh Phương Sóc Trăng</v>
      </c>
      <c r="D199" t="str">
        <f>Data_TongTram2[[#This Row],[ID NCC]]&amp;Data_TongTram2[[#This Row],[DTR/Trạm]]</f>
        <v>001J3000002IspSIASKhánh Nga</v>
      </c>
      <c r="E199" t="str">
        <f>_xlfn.XLOOKUP(Data_TongTram2[[#This Row],[ID NCC]],VMS1_[ID 18],VMS1_[Tỉnh/ Thành Phố Trung Ương])</f>
        <v>Sóc Trăng</v>
      </c>
      <c r="F199" t="str">
        <f>_xlfn.XLOOKUP(Data_TongTram2[[#This Row],[Tỉnh cũ]],Table9[Tỉnh cũ],Table9[Tỉnh mới])</f>
        <v>Cần Thơ</v>
      </c>
      <c r="G199" t="str">
        <f>_xlfn.XLOOKUP(Data_TongTram2[[#This Row],[Tỉnh cũ]],Table9[Tỉnh cũ],Table9[Khu vực])</f>
        <v>Miền Tây 2</v>
      </c>
      <c r="H199" t="str">
        <f>_xlfn.XLOOKUP(Data_TongTram2[[#This Row],[Tỉnh cũ]],Table9[Tỉnh cũ],Table9[Miền])</f>
        <v>Miền Tây</v>
      </c>
      <c r="I199" t="str">
        <f>_xlfn.XLOOKUP(Data_TongTram2[[#This Row],[Tỉnh cũ]],Table9[Tỉnh cũ],Table9[Thị Trường])</f>
        <v>Nguyễn Ngọc Lâm</v>
      </c>
      <c r="J199" t="str">
        <f>_xlfn.XLOOKUP(Data_TongTram2[[#This Row],[Tỉnh cũ]],Table9[Tỉnh cũ],Table9[Giám Sát])</f>
        <v>Phạm Huỳnh Hữu Lộc</v>
      </c>
      <c r="K199" t="str">
        <f>_xlfn.XLOOKUP(Data_TongTram2[[#This Row],[Tỉnh cũ]],Table9[Tỉnh cũ],Table9[Admin KV])</f>
        <v>Nguyễn Thị Ngọc Bích</v>
      </c>
      <c r="L199" t="str">
        <f>_xlfn.XLOOKUP(Data_TongTram2[[#This Row],[Tỉnh cũ]],Table9[Tỉnh cũ],Table9[Admin Miền])</f>
        <v>Phạm Thị Thúy Duy</v>
      </c>
    </row>
    <row r="200" spans="1:12" x14ac:dyDescent="0.35">
      <c r="A200" t="s">
        <v>919</v>
      </c>
      <c r="B200" t="s">
        <v>608</v>
      </c>
      <c r="C200" t="str">
        <f>_xlfn.XLOOKUP(Data_TongTram2[[#This Row],[ID NCC]],VMS1_[ID 18],VMS1_[Tên Accounts])</f>
        <v>HKD Phạm Thanh Vũ</v>
      </c>
      <c r="D200" t="str">
        <f>Data_TongTram2[[#This Row],[ID NCC]]&amp;Data_TongTram2[[#This Row],[DTR/Trạm]]</f>
        <v>001J3000002HLorIAGKhánh Nga</v>
      </c>
      <c r="E200" t="str">
        <f>_xlfn.XLOOKUP(Data_TongTram2[[#This Row],[ID NCC]],VMS1_[ID 18],VMS1_[Tỉnh/ Thành Phố Trung Ương])</f>
        <v>Tiền Giang</v>
      </c>
      <c r="F200" t="str">
        <f>_xlfn.XLOOKUP(Data_TongTram2[[#This Row],[Tỉnh cũ]],Table9[Tỉnh cũ],Table9[Tỉnh mới])</f>
        <v>Đồng Tháp</v>
      </c>
      <c r="G200" t="str">
        <f>_xlfn.XLOOKUP(Data_TongTram2[[#This Row],[Tỉnh cũ]],Table9[Tỉnh cũ],Table9[Khu vực])</f>
        <v>Miền Tây 1</v>
      </c>
      <c r="H200" t="str">
        <f>_xlfn.XLOOKUP(Data_TongTram2[[#This Row],[Tỉnh cũ]],Table9[Tỉnh cũ],Table9[Miền])</f>
        <v>Miền Tây</v>
      </c>
      <c r="I200" t="str">
        <f>_xlfn.XLOOKUP(Data_TongTram2[[#This Row],[Tỉnh cũ]],Table9[Tỉnh cũ],Table9[Thị Trường])</f>
        <v>Lâm Đỗ Anh Hào</v>
      </c>
      <c r="J200" t="str">
        <f>_xlfn.XLOOKUP(Data_TongTram2[[#This Row],[Tỉnh cũ]],Table9[Tỉnh cũ],Table9[Giám Sát])</f>
        <v>Nguyễn Thành Dân</v>
      </c>
      <c r="K200" t="str">
        <f>_xlfn.XLOOKUP(Data_TongTram2[[#This Row],[Tỉnh cũ]],Table9[Tỉnh cũ],Table9[Admin KV])</f>
        <v>Trần Thị Lan</v>
      </c>
      <c r="L200" t="str">
        <f>_xlfn.XLOOKUP(Data_TongTram2[[#This Row],[Tỉnh cũ]],Table9[Tỉnh cũ],Table9[Admin Miền])</f>
        <v>Phạm Thị Thúy Duy</v>
      </c>
    </row>
    <row r="201" spans="1:12" x14ac:dyDescent="0.35">
      <c r="A201" t="s">
        <v>1646</v>
      </c>
      <c r="B201" t="s">
        <v>608</v>
      </c>
      <c r="C201" t="str">
        <f>_xlfn.XLOOKUP(Data_TongTram2[[#This Row],[ID NCC]],VMS1_[ID 18],VMS1_[Tên Accounts])</f>
        <v>Anh Kha Tây Ninh</v>
      </c>
      <c r="D201" t="str">
        <f>Data_TongTram2[[#This Row],[ID NCC]]&amp;Data_TongTram2[[#This Row],[DTR/Trạm]]</f>
        <v>001J3000002HLmKIAWKhánh Nga</v>
      </c>
      <c r="E201" t="str">
        <f>_xlfn.XLOOKUP(Data_TongTram2[[#This Row],[ID NCC]],VMS1_[ID 18],VMS1_[Tỉnh/ Thành Phố Trung Ương])</f>
        <v>Tây Ninh</v>
      </c>
      <c r="F201" t="str">
        <f>_xlfn.XLOOKUP(Data_TongTram2[[#This Row],[Tỉnh cũ]],Table9[Tỉnh cũ],Table9[Tỉnh mới])</f>
        <v>Tây Ninh</v>
      </c>
      <c r="G201" t="str">
        <f>_xlfn.XLOOKUP(Data_TongTram2[[#This Row],[Tỉnh cũ]],Table9[Tỉnh cũ],Table9[Khu vực])</f>
        <v>Miền Tây 1</v>
      </c>
      <c r="H201" t="str">
        <f>_xlfn.XLOOKUP(Data_TongTram2[[#This Row],[Tỉnh cũ]],Table9[Tỉnh cũ],Table9[Miền])</f>
        <v>Miền Tây</v>
      </c>
      <c r="I201" t="str">
        <f>_xlfn.XLOOKUP(Data_TongTram2[[#This Row],[Tỉnh cũ]],Table9[Tỉnh cũ],Table9[Thị Trường])</f>
        <v>Nguyễn Duy Tân</v>
      </c>
      <c r="J201" t="str">
        <f>_xlfn.XLOOKUP(Data_TongTram2[[#This Row],[Tỉnh cũ]],Table9[Tỉnh cũ],Table9[Giám Sát])</f>
        <v>Nguyễn Thành Dân</v>
      </c>
      <c r="K201" t="str">
        <f>_xlfn.XLOOKUP(Data_TongTram2[[#This Row],[Tỉnh cũ]],Table9[Tỉnh cũ],Table9[Admin KV])</f>
        <v>Trần Thị Lan</v>
      </c>
      <c r="L201" t="str">
        <f>_xlfn.XLOOKUP(Data_TongTram2[[#This Row],[Tỉnh cũ]],Table9[Tỉnh cũ],Table9[Admin Miền])</f>
        <v>Phạm Thị Thúy Duy</v>
      </c>
    </row>
    <row r="202" spans="1:12" x14ac:dyDescent="0.35">
      <c r="A202" t="s">
        <v>478</v>
      </c>
      <c r="B202" t="s">
        <v>608</v>
      </c>
      <c r="C202" t="str">
        <f>_xlfn.XLOOKUP(Data_TongTram2[[#This Row],[ID NCC]],VMS1_[ID 18],VMS1_[Tên Accounts])</f>
        <v>Anh Kiệt Gò Công</v>
      </c>
      <c r="D202" t="str">
        <f>Data_TongTram2[[#This Row],[ID NCC]]&amp;Data_TongTram2[[#This Row],[DTR/Trạm]]</f>
        <v>001J300000DJ1WCIA1Khánh Nga</v>
      </c>
      <c r="E202" t="str">
        <f>_xlfn.XLOOKUP(Data_TongTram2[[#This Row],[ID NCC]],VMS1_[ID 18],VMS1_[Tỉnh/ Thành Phố Trung Ương])</f>
        <v>Tiền Giang</v>
      </c>
      <c r="F202" t="str">
        <f>_xlfn.XLOOKUP(Data_TongTram2[[#This Row],[Tỉnh cũ]],Table9[Tỉnh cũ],Table9[Tỉnh mới])</f>
        <v>Đồng Tháp</v>
      </c>
      <c r="G202" t="str">
        <f>_xlfn.XLOOKUP(Data_TongTram2[[#This Row],[Tỉnh cũ]],Table9[Tỉnh cũ],Table9[Khu vực])</f>
        <v>Miền Tây 1</v>
      </c>
      <c r="H202" t="str">
        <f>_xlfn.XLOOKUP(Data_TongTram2[[#This Row],[Tỉnh cũ]],Table9[Tỉnh cũ],Table9[Miền])</f>
        <v>Miền Tây</v>
      </c>
      <c r="I202" t="str">
        <f>_xlfn.XLOOKUP(Data_TongTram2[[#This Row],[Tỉnh cũ]],Table9[Tỉnh cũ],Table9[Thị Trường])</f>
        <v>Lâm Đỗ Anh Hào</v>
      </c>
      <c r="J202" t="str">
        <f>_xlfn.XLOOKUP(Data_TongTram2[[#This Row],[Tỉnh cũ]],Table9[Tỉnh cũ],Table9[Giám Sát])</f>
        <v>Nguyễn Thành Dân</v>
      </c>
      <c r="K202" t="str">
        <f>_xlfn.XLOOKUP(Data_TongTram2[[#This Row],[Tỉnh cũ]],Table9[Tỉnh cũ],Table9[Admin KV])</f>
        <v>Trần Thị Lan</v>
      </c>
      <c r="L202" t="str">
        <f>_xlfn.XLOOKUP(Data_TongTram2[[#This Row],[Tỉnh cũ]],Table9[Tỉnh cũ],Table9[Admin Miền])</f>
        <v>Phạm Thị Thúy Duy</v>
      </c>
    </row>
    <row r="203" spans="1:12" x14ac:dyDescent="0.35">
      <c r="A203" t="s">
        <v>1035</v>
      </c>
      <c r="B203" t="s">
        <v>608</v>
      </c>
      <c r="C203" t="str">
        <f>_xlfn.XLOOKUP(Data_TongTram2[[#This Row],[ID NCC]],VMS1_[ID 18],VMS1_[Tên Accounts])</f>
        <v>Anh Hoàng Thới Bình</v>
      </c>
      <c r="D203" t="str">
        <f>Data_TongTram2[[#This Row],[ID NCC]]&amp;Data_TongTram2[[#This Row],[DTR/Trạm]]</f>
        <v>001J3000002HLf9IAGKhánh Nga</v>
      </c>
      <c r="E203" t="str">
        <f>_xlfn.XLOOKUP(Data_TongTram2[[#This Row],[ID NCC]],VMS1_[ID 18],VMS1_[Tỉnh/ Thành Phố Trung Ương])</f>
        <v>Cà Mau</v>
      </c>
      <c r="F203" t="str">
        <f>_xlfn.XLOOKUP(Data_TongTram2[[#This Row],[Tỉnh cũ]],Table9[Tỉnh cũ],Table9[Tỉnh mới])</f>
        <v>Cà Mau</v>
      </c>
      <c r="G203" t="str">
        <f>_xlfn.XLOOKUP(Data_TongTram2[[#This Row],[Tỉnh cũ]],Table9[Tỉnh cũ],Table9[Khu vực])</f>
        <v>Miền Tây 2</v>
      </c>
      <c r="H203" t="str">
        <f>_xlfn.XLOOKUP(Data_TongTram2[[#This Row],[Tỉnh cũ]],Table9[Tỉnh cũ],Table9[Miền])</f>
        <v>Miền Tây</v>
      </c>
      <c r="I203" t="str">
        <f>_xlfn.XLOOKUP(Data_TongTram2[[#This Row],[Tỉnh cũ]],Table9[Tỉnh cũ],Table9[Thị Trường])</f>
        <v>Thái Tân Văn</v>
      </c>
      <c r="J203" t="str">
        <f>_xlfn.XLOOKUP(Data_TongTram2[[#This Row],[Tỉnh cũ]],Table9[Tỉnh cũ],Table9[Giám Sát])</f>
        <v>Phạm Huỳnh Hữu Lộc</v>
      </c>
      <c r="K203" t="str">
        <f>_xlfn.XLOOKUP(Data_TongTram2[[#This Row],[Tỉnh cũ]],Table9[Tỉnh cũ],Table9[Admin KV])</f>
        <v>Nguyễn Thị Ngọc Bích</v>
      </c>
      <c r="L203" t="str">
        <f>_xlfn.XLOOKUP(Data_TongTram2[[#This Row],[Tỉnh cũ]],Table9[Tỉnh cũ],Table9[Admin Miền])</f>
        <v>Phạm Thị Thúy Duy</v>
      </c>
    </row>
    <row r="204" spans="1:12" x14ac:dyDescent="0.35">
      <c r="A204" t="s">
        <v>777</v>
      </c>
      <c r="B204" t="s">
        <v>608</v>
      </c>
      <c r="C204" t="str">
        <f>_xlfn.XLOOKUP(Data_TongTram2[[#This Row],[ID NCC]],VMS1_[ID 18],VMS1_[Tên Accounts])</f>
        <v>Anh Nhựt Mỹ Tho</v>
      </c>
      <c r="D204" t="str">
        <f>Data_TongTram2[[#This Row],[ID NCC]]&amp;Data_TongTram2[[#This Row],[DTR/Trạm]]</f>
        <v>001J3000002HLbyIAGKhánh Nga</v>
      </c>
      <c r="E204" t="str">
        <f>_xlfn.XLOOKUP(Data_TongTram2[[#This Row],[ID NCC]],VMS1_[ID 18],VMS1_[Tỉnh/ Thành Phố Trung Ương])</f>
        <v>Tiền Giang</v>
      </c>
      <c r="F204" t="str">
        <f>_xlfn.XLOOKUP(Data_TongTram2[[#This Row],[Tỉnh cũ]],Table9[Tỉnh cũ],Table9[Tỉnh mới])</f>
        <v>Đồng Tháp</v>
      </c>
      <c r="G204" t="str">
        <f>_xlfn.XLOOKUP(Data_TongTram2[[#This Row],[Tỉnh cũ]],Table9[Tỉnh cũ],Table9[Khu vực])</f>
        <v>Miền Tây 1</v>
      </c>
      <c r="H204" t="str">
        <f>_xlfn.XLOOKUP(Data_TongTram2[[#This Row],[Tỉnh cũ]],Table9[Tỉnh cũ],Table9[Miền])</f>
        <v>Miền Tây</v>
      </c>
      <c r="I204" t="str">
        <f>_xlfn.XLOOKUP(Data_TongTram2[[#This Row],[Tỉnh cũ]],Table9[Tỉnh cũ],Table9[Thị Trường])</f>
        <v>Lâm Đỗ Anh Hào</v>
      </c>
      <c r="J204" t="str">
        <f>_xlfn.XLOOKUP(Data_TongTram2[[#This Row],[Tỉnh cũ]],Table9[Tỉnh cũ],Table9[Giám Sát])</f>
        <v>Nguyễn Thành Dân</v>
      </c>
      <c r="K204" t="str">
        <f>_xlfn.XLOOKUP(Data_TongTram2[[#This Row],[Tỉnh cũ]],Table9[Tỉnh cũ],Table9[Admin KV])</f>
        <v>Trần Thị Lan</v>
      </c>
      <c r="L204" t="str">
        <f>_xlfn.XLOOKUP(Data_TongTram2[[#This Row],[Tỉnh cũ]],Table9[Tỉnh cũ],Table9[Admin Miền])</f>
        <v>Phạm Thị Thúy Duy</v>
      </c>
    </row>
    <row r="205" spans="1:12" x14ac:dyDescent="0.35">
      <c r="A205" t="s">
        <v>408</v>
      </c>
      <c r="B205" t="s">
        <v>608</v>
      </c>
      <c r="C205" t="str">
        <f>_xlfn.XLOOKUP(Data_TongTram2[[#This Row],[ID NCC]],VMS1_[ID 18],VMS1_[Tên Accounts])</f>
        <v>Anh Duy Duyên Hải</v>
      </c>
      <c r="D205" t="str">
        <f>Data_TongTram2[[#This Row],[ID NCC]]&amp;Data_TongTram2[[#This Row],[DTR/Trạm]]</f>
        <v>001dc00000tU8IDAA0Khánh Nga</v>
      </c>
      <c r="E205" t="str">
        <f>_xlfn.XLOOKUP(Data_TongTram2[[#This Row],[ID NCC]],VMS1_[ID 18],VMS1_[Tỉnh/ Thành Phố Trung Ương])</f>
        <v>Trà Vinh</v>
      </c>
      <c r="F205" t="str">
        <f>_xlfn.XLOOKUP(Data_TongTram2[[#This Row],[Tỉnh cũ]],Table9[Tỉnh cũ],Table9[Tỉnh mới])</f>
        <v>Vĩnh Long</v>
      </c>
      <c r="G205" t="str">
        <f>_xlfn.XLOOKUP(Data_TongTram2[[#This Row],[Tỉnh cũ]],Table9[Tỉnh cũ],Table9[Khu vực])</f>
        <v>Miền Tây 2</v>
      </c>
      <c r="H205" t="str">
        <f>_xlfn.XLOOKUP(Data_TongTram2[[#This Row],[Tỉnh cũ]],Table9[Tỉnh cũ],Table9[Miền])</f>
        <v>Miền Tây</v>
      </c>
      <c r="I205" t="str">
        <f>_xlfn.XLOOKUP(Data_TongTram2[[#This Row],[Tỉnh cũ]],Table9[Tỉnh cũ],Table9[Thị Trường])</f>
        <v>Lê Quốc Việt</v>
      </c>
      <c r="J205" t="str">
        <f>_xlfn.XLOOKUP(Data_TongTram2[[#This Row],[Tỉnh cũ]],Table9[Tỉnh cũ],Table9[Giám Sát])</f>
        <v>Phạm Huỳnh Hữu Lộc</v>
      </c>
      <c r="K205" t="str">
        <f>_xlfn.XLOOKUP(Data_TongTram2[[#This Row],[Tỉnh cũ]],Table9[Tỉnh cũ],Table9[Admin KV])</f>
        <v>Nguyễn Thị Ngọc Bích</v>
      </c>
      <c r="L205" t="str">
        <f>_xlfn.XLOOKUP(Data_TongTram2[[#This Row],[Tỉnh cũ]],Table9[Tỉnh cũ],Table9[Admin Miền])</f>
        <v>Phạm Thị Thúy Duy</v>
      </c>
    </row>
    <row r="206" spans="1:12" x14ac:dyDescent="0.35">
      <c r="A206" t="s">
        <v>779</v>
      </c>
      <c r="B206" t="s">
        <v>608</v>
      </c>
      <c r="C206" t="str">
        <f>_xlfn.XLOOKUP(Data_TongTram2[[#This Row],[ID NCC]],VMS1_[ID 18],VMS1_[Tên Accounts])</f>
        <v>Anh Hải Cà Mau</v>
      </c>
      <c r="D206" t="str">
        <f>Data_TongTram2[[#This Row],[ID NCC]]&amp;Data_TongTram2[[#This Row],[DTR/Trạm]]</f>
        <v>001J3000002HLdVIAWKhánh Nga</v>
      </c>
      <c r="E206" t="str">
        <f>_xlfn.XLOOKUP(Data_TongTram2[[#This Row],[ID NCC]],VMS1_[ID 18],VMS1_[Tỉnh/ Thành Phố Trung Ương])</f>
        <v>Cà Mau</v>
      </c>
      <c r="F206" t="str">
        <f>_xlfn.XLOOKUP(Data_TongTram2[[#This Row],[Tỉnh cũ]],Table9[Tỉnh cũ],Table9[Tỉnh mới])</f>
        <v>Cà Mau</v>
      </c>
      <c r="G206" t="str">
        <f>_xlfn.XLOOKUP(Data_TongTram2[[#This Row],[Tỉnh cũ]],Table9[Tỉnh cũ],Table9[Khu vực])</f>
        <v>Miền Tây 2</v>
      </c>
      <c r="H206" t="str">
        <f>_xlfn.XLOOKUP(Data_TongTram2[[#This Row],[Tỉnh cũ]],Table9[Tỉnh cũ],Table9[Miền])</f>
        <v>Miền Tây</v>
      </c>
      <c r="I206" t="str">
        <f>_xlfn.XLOOKUP(Data_TongTram2[[#This Row],[Tỉnh cũ]],Table9[Tỉnh cũ],Table9[Thị Trường])</f>
        <v>Thái Tân Văn</v>
      </c>
      <c r="J206" t="str">
        <f>_xlfn.XLOOKUP(Data_TongTram2[[#This Row],[Tỉnh cũ]],Table9[Tỉnh cũ],Table9[Giám Sát])</f>
        <v>Phạm Huỳnh Hữu Lộc</v>
      </c>
      <c r="K206" t="str">
        <f>_xlfn.XLOOKUP(Data_TongTram2[[#This Row],[Tỉnh cũ]],Table9[Tỉnh cũ],Table9[Admin KV])</f>
        <v>Nguyễn Thị Ngọc Bích</v>
      </c>
      <c r="L206" t="str">
        <f>_xlfn.XLOOKUP(Data_TongTram2[[#This Row],[Tỉnh cũ]],Table9[Tỉnh cũ],Table9[Admin Miền])</f>
        <v>Phạm Thị Thúy Duy</v>
      </c>
    </row>
    <row r="207" spans="1:12" x14ac:dyDescent="0.35">
      <c r="A207" t="s">
        <v>459</v>
      </c>
      <c r="B207" t="s">
        <v>608</v>
      </c>
      <c r="C207" t="str">
        <f>_xlfn.XLOOKUP(Data_TongTram2[[#This Row],[ID NCC]],VMS1_[ID 18],VMS1_[Tên Accounts])</f>
        <v>Anh Hải Chợ Gạo</v>
      </c>
      <c r="D207" t="str">
        <f>Data_TongTram2[[#This Row],[ID NCC]]&amp;Data_TongTram2[[#This Row],[DTR/Trạm]]</f>
        <v>001J3000005HQ4jIAGKhánh Nga</v>
      </c>
      <c r="E207" t="str">
        <f>_xlfn.XLOOKUP(Data_TongTram2[[#This Row],[ID NCC]],VMS1_[ID 18],VMS1_[Tỉnh/ Thành Phố Trung Ương])</f>
        <v>Tiền Giang</v>
      </c>
      <c r="F207" t="str">
        <f>_xlfn.XLOOKUP(Data_TongTram2[[#This Row],[Tỉnh cũ]],Table9[Tỉnh cũ],Table9[Tỉnh mới])</f>
        <v>Đồng Tháp</v>
      </c>
      <c r="G207" t="str">
        <f>_xlfn.XLOOKUP(Data_TongTram2[[#This Row],[Tỉnh cũ]],Table9[Tỉnh cũ],Table9[Khu vực])</f>
        <v>Miền Tây 1</v>
      </c>
      <c r="H207" t="str">
        <f>_xlfn.XLOOKUP(Data_TongTram2[[#This Row],[Tỉnh cũ]],Table9[Tỉnh cũ],Table9[Miền])</f>
        <v>Miền Tây</v>
      </c>
      <c r="I207" t="str">
        <f>_xlfn.XLOOKUP(Data_TongTram2[[#This Row],[Tỉnh cũ]],Table9[Tỉnh cũ],Table9[Thị Trường])</f>
        <v>Lâm Đỗ Anh Hào</v>
      </c>
      <c r="J207" t="str">
        <f>_xlfn.XLOOKUP(Data_TongTram2[[#This Row],[Tỉnh cũ]],Table9[Tỉnh cũ],Table9[Giám Sát])</f>
        <v>Nguyễn Thành Dân</v>
      </c>
      <c r="K207" t="str">
        <f>_xlfn.XLOOKUP(Data_TongTram2[[#This Row],[Tỉnh cũ]],Table9[Tỉnh cũ],Table9[Admin KV])</f>
        <v>Trần Thị Lan</v>
      </c>
      <c r="L207" t="str">
        <f>_xlfn.XLOOKUP(Data_TongTram2[[#This Row],[Tỉnh cũ]],Table9[Tỉnh cũ],Table9[Admin Miền])</f>
        <v>Phạm Thị Thúy Duy</v>
      </c>
    </row>
    <row r="208" spans="1:12" x14ac:dyDescent="0.35">
      <c r="A208" t="s">
        <v>775</v>
      </c>
      <c r="B208" t="s">
        <v>608</v>
      </c>
      <c r="C208" t="str">
        <f>_xlfn.XLOOKUP(Data_TongTram2[[#This Row],[ID NCC]],VMS1_[ID 18],VMS1_[Tên Accounts])</f>
        <v>Anh Hiệp Long Hưng</v>
      </c>
      <c r="D208" t="str">
        <f>Data_TongTram2[[#This Row],[ID NCC]]&amp;Data_TongTram2[[#This Row],[DTR/Trạm]]</f>
        <v>001J3000002HjEEIA0Khánh Nga</v>
      </c>
      <c r="E208" t="str">
        <f>_xlfn.XLOOKUP(Data_TongTram2[[#This Row],[ID NCC]],VMS1_[ID 18],VMS1_[Tỉnh/ Thành Phố Trung Ương])</f>
        <v>Tiền Giang</v>
      </c>
      <c r="F208" t="str">
        <f>_xlfn.XLOOKUP(Data_TongTram2[[#This Row],[Tỉnh cũ]],Table9[Tỉnh cũ],Table9[Tỉnh mới])</f>
        <v>Đồng Tháp</v>
      </c>
      <c r="G208" t="str">
        <f>_xlfn.XLOOKUP(Data_TongTram2[[#This Row],[Tỉnh cũ]],Table9[Tỉnh cũ],Table9[Khu vực])</f>
        <v>Miền Tây 1</v>
      </c>
      <c r="H208" t="str">
        <f>_xlfn.XLOOKUP(Data_TongTram2[[#This Row],[Tỉnh cũ]],Table9[Tỉnh cũ],Table9[Miền])</f>
        <v>Miền Tây</v>
      </c>
      <c r="I208" t="str">
        <f>_xlfn.XLOOKUP(Data_TongTram2[[#This Row],[Tỉnh cũ]],Table9[Tỉnh cũ],Table9[Thị Trường])</f>
        <v>Lâm Đỗ Anh Hào</v>
      </c>
      <c r="J208" t="str">
        <f>_xlfn.XLOOKUP(Data_TongTram2[[#This Row],[Tỉnh cũ]],Table9[Tỉnh cũ],Table9[Giám Sát])</f>
        <v>Nguyễn Thành Dân</v>
      </c>
      <c r="K208" t="str">
        <f>_xlfn.XLOOKUP(Data_TongTram2[[#This Row],[Tỉnh cũ]],Table9[Tỉnh cũ],Table9[Admin KV])</f>
        <v>Trần Thị Lan</v>
      </c>
      <c r="L208" t="str">
        <f>_xlfn.XLOOKUP(Data_TongTram2[[#This Row],[Tỉnh cũ]],Table9[Tỉnh cũ],Table9[Admin Miền])</f>
        <v>Phạm Thị Thúy Duy</v>
      </c>
    </row>
    <row r="209" spans="1:12" x14ac:dyDescent="0.35">
      <c r="A209" t="s">
        <v>1681</v>
      </c>
      <c r="B209" t="s">
        <v>608</v>
      </c>
      <c r="C209" t="str">
        <f>_xlfn.XLOOKUP(Data_TongTram2[[#This Row],[ID NCC]],VMS1_[ID 18],VMS1_[Tên Accounts])</f>
        <v>Anh Huệ Cà Mau</v>
      </c>
      <c r="D209" t="str">
        <f>Data_TongTram2[[#This Row],[ID NCC]]&amp;Data_TongTram2[[#This Row],[DTR/Trạm]]</f>
        <v>001J3000002HLo4IAGKhánh Nga</v>
      </c>
      <c r="E209" t="str">
        <f>_xlfn.XLOOKUP(Data_TongTram2[[#This Row],[ID NCC]],VMS1_[ID 18],VMS1_[Tỉnh/ Thành Phố Trung Ương])</f>
        <v>Cà Mau</v>
      </c>
      <c r="F209" t="str">
        <f>_xlfn.XLOOKUP(Data_TongTram2[[#This Row],[Tỉnh cũ]],Table9[Tỉnh cũ],Table9[Tỉnh mới])</f>
        <v>Cà Mau</v>
      </c>
      <c r="G209" t="str">
        <f>_xlfn.XLOOKUP(Data_TongTram2[[#This Row],[Tỉnh cũ]],Table9[Tỉnh cũ],Table9[Khu vực])</f>
        <v>Miền Tây 2</v>
      </c>
      <c r="H209" t="str">
        <f>_xlfn.XLOOKUP(Data_TongTram2[[#This Row],[Tỉnh cũ]],Table9[Tỉnh cũ],Table9[Miền])</f>
        <v>Miền Tây</v>
      </c>
      <c r="I209" t="str">
        <f>_xlfn.XLOOKUP(Data_TongTram2[[#This Row],[Tỉnh cũ]],Table9[Tỉnh cũ],Table9[Thị Trường])</f>
        <v>Thái Tân Văn</v>
      </c>
      <c r="J209" t="str">
        <f>_xlfn.XLOOKUP(Data_TongTram2[[#This Row],[Tỉnh cũ]],Table9[Tỉnh cũ],Table9[Giám Sát])</f>
        <v>Phạm Huỳnh Hữu Lộc</v>
      </c>
      <c r="K209" t="str">
        <f>_xlfn.XLOOKUP(Data_TongTram2[[#This Row],[Tỉnh cũ]],Table9[Tỉnh cũ],Table9[Admin KV])</f>
        <v>Nguyễn Thị Ngọc Bích</v>
      </c>
      <c r="L209" t="str">
        <f>_xlfn.XLOOKUP(Data_TongTram2[[#This Row],[Tỉnh cũ]],Table9[Tỉnh cũ],Table9[Admin Miền])</f>
        <v>Phạm Thị Thúy Duy</v>
      </c>
    </row>
    <row r="210" spans="1:12" x14ac:dyDescent="0.35">
      <c r="A210" t="s">
        <v>971</v>
      </c>
      <c r="B210" t="s">
        <v>608</v>
      </c>
      <c r="C210" t="str">
        <f>_xlfn.XLOOKUP(Data_TongTram2[[#This Row],[ID NCC]],VMS1_[ID 18],VMS1_[Tên Accounts])</f>
        <v>Anh Việt Tân Hiệp</v>
      </c>
      <c r="D210" t="str">
        <f>Data_TongTram2[[#This Row],[ID NCC]]&amp;Data_TongTram2[[#This Row],[DTR/Trạm]]</f>
        <v>001J3000005G3uqIACKhánh Nga</v>
      </c>
      <c r="E210" t="str">
        <f>_xlfn.XLOOKUP(Data_TongTram2[[#This Row],[ID NCC]],VMS1_[ID 18],VMS1_[Tỉnh/ Thành Phố Trung Ương])</f>
        <v>Tiền Giang</v>
      </c>
      <c r="F210" t="str">
        <f>_xlfn.XLOOKUP(Data_TongTram2[[#This Row],[Tỉnh cũ]],Table9[Tỉnh cũ],Table9[Tỉnh mới])</f>
        <v>Đồng Tháp</v>
      </c>
      <c r="G210" t="str">
        <f>_xlfn.XLOOKUP(Data_TongTram2[[#This Row],[Tỉnh cũ]],Table9[Tỉnh cũ],Table9[Khu vực])</f>
        <v>Miền Tây 1</v>
      </c>
      <c r="H210" t="str">
        <f>_xlfn.XLOOKUP(Data_TongTram2[[#This Row],[Tỉnh cũ]],Table9[Tỉnh cũ],Table9[Miền])</f>
        <v>Miền Tây</v>
      </c>
      <c r="I210" t="str">
        <f>_xlfn.XLOOKUP(Data_TongTram2[[#This Row],[Tỉnh cũ]],Table9[Tỉnh cũ],Table9[Thị Trường])</f>
        <v>Lâm Đỗ Anh Hào</v>
      </c>
      <c r="J210" t="str">
        <f>_xlfn.XLOOKUP(Data_TongTram2[[#This Row],[Tỉnh cũ]],Table9[Tỉnh cũ],Table9[Giám Sát])</f>
        <v>Nguyễn Thành Dân</v>
      </c>
      <c r="K210" t="str">
        <f>_xlfn.XLOOKUP(Data_TongTram2[[#This Row],[Tỉnh cũ]],Table9[Tỉnh cũ],Table9[Admin KV])</f>
        <v>Trần Thị Lan</v>
      </c>
      <c r="L210" t="str">
        <f>_xlfn.XLOOKUP(Data_TongTram2[[#This Row],[Tỉnh cũ]],Table9[Tỉnh cũ],Table9[Admin Miền])</f>
        <v>Phạm Thị Thúy Duy</v>
      </c>
    </row>
    <row r="211" spans="1:12" x14ac:dyDescent="0.35">
      <c r="A211" t="s">
        <v>939</v>
      </c>
      <c r="B211" t="s">
        <v>608</v>
      </c>
      <c r="C211" t="str">
        <f>_xlfn.XLOOKUP(Data_TongTram2[[#This Row],[ID NCC]],VMS1_[ID 18],VMS1_[Tên Accounts])</f>
        <v>Anh Trường Kim Sơn</v>
      </c>
      <c r="D211" t="str">
        <f>Data_TongTram2[[#This Row],[ID NCC]]&amp;Data_TongTram2[[#This Row],[DTR/Trạm]]</f>
        <v>001J3000002HjE7IAKKhánh Nga</v>
      </c>
      <c r="E211" t="str">
        <f>_xlfn.XLOOKUP(Data_TongTram2[[#This Row],[ID NCC]],VMS1_[ID 18],VMS1_[Tỉnh/ Thành Phố Trung Ương])</f>
        <v>Tiền Giang</v>
      </c>
      <c r="F211" t="str">
        <f>_xlfn.XLOOKUP(Data_TongTram2[[#This Row],[Tỉnh cũ]],Table9[Tỉnh cũ],Table9[Tỉnh mới])</f>
        <v>Đồng Tháp</v>
      </c>
      <c r="G211" t="str">
        <f>_xlfn.XLOOKUP(Data_TongTram2[[#This Row],[Tỉnh cũ]],Table9[Tỉnh cũ],Table9[Khu vực])</f>
        <v>Miền Tây 1</v>
      </c>
      <c r="H211" t="str">
        <f>_xlfn.XLOOKUP(Data_TongTram2[[#This Row],[Tỉnh cũ]],Table9[Tỉnh cũ],Table9[Miền])</f>
        <v>Miền Tây</v>
      </c>
      <c r="I211" t="str">
        <f>_xlfn.XLOOKUP(Data_TongTram2[[#This Row],[Tỉnh cũ]],Table9[Tỉnh cũ],Table9[Thị Trường])</f>
        <v>Lâm Đỗ Anh Hào</v>
      </c>
      <c r="J211" t="str">
        <f>_xlfn.XLOOKUP(Data_TongTram2[[#This Row],[Tỉnh cũ]],Table9[Tỉnh cũ],Table9[Giám Sát])</f>
        <v>Nguyễn Thành Dân</v>
      </c>
      <c r="K211" t="str">
        <f>_xlfn.XLOOKUP(Data_TongTram2[[#This Row],[Tỉnh cũ]],Table9[Tỉnh cũ],Table9[Admin KV])</f>
        <v>Trần Thị Lan</v>
      </c>
      <c r="L211" t="str">
        <f>_xlfn.XLOOKUP(Data_TongTram2[[#This Row],[Tỉnh cũ]],Table9[Tỉnh cũ],Table9[Admin Miền])</f>
        <v>Phạm Thị Thúy Duy</v>
      </c>
    </row>
    <row r="212" spans="1:12" x14ac:dyDescent="0.35">
      <c r="A212" t="s">
        <v>2100</v>
      </c>
      <c r="B212" t="s">
        <v>608</v>
      </c>
      <c r="C212" t="str">
        <f>_xlfn.XLOOKUP(Data_TongTram2[[#This Row],[ID NCC]],VMS1_[ID 18],VMS1_[Tên Accounts])</f>
        <v>Anh Quận Đồng Tháp</v>
      </c>
      <c r="D212" t="str">
        <f>Data_TongTram2[[#This Row],[ID NCC]]&amp;Data_TongTram2[[#This Row],[DTR/Trạm]]</f>
        <v>001J3000002HLgLIAWKhánh Nga</v>
      </c>
      <c r="E212" t="str">
        <f>_xlfn.XLOOKUP(Data_TongTram2[[#This Row],[ID NCC]],VMS1_[ID 18],VMS1_[Tỉnh/ Thành Phố Trung Ương])</f>
        <v>Đồng Tháp</v>
      </c>
      <c r="F212" t="str">
        <f>_xlfn.XLOOKUP(Data_TongTram2[[#This Row],[Tỉnh cũ]],Table9[Tỉnh cũ],Table9[Tỉnh mới])</f>
        <v>Đồng Tháp</v>
      </c>
      <c r="G212" t="str">
        <f>_xlfn.XLOOKUP(Data_TongTram2[[#This Row],[Tỉnh cũ]],Table9[Tỉnh cũ],Table9[Khu vực])</f>
        <v>Miền Tây 1</v>
      </c>
      <c r="H212" t="str">
        <f>_xlfn.XLOOKUP(Data_TongTram2[[#This Row],[Tỉnh cũ]],Table9[Tỉnh cũ],Table9[Miền])</f>
        <v>Miền Tây</v>
      </c>
      <c r="I212" t="str">
        <f>_xlfn.XLOOKUP(Data_TongTram2[[#This Row],[Tỉnh cũ]],Table9[Tỉnh cũ],Table9[Thị Trường])</f>
        <v>Lâm Đỗ Anh Hào</v>
      </c>
      <c r="J212" t="str">
        <f>_xlfn.XLOOKUP(Data_TongTram2[[#This Row],[Tỉnh cũ]],Table9[Tỉnh cũ],Table9[Giám Sát])</f>
        <v>Nguyễn Thành Dân</v>
      </c>
      <c r="K212" t="str">
        <f>_xlfn.XLOOKUP(Data_TongTram2[[#This Row],[Tỉnh cũ]],Table9[Tỉnh cũ],Table9[Admin KV])</f>
        <v>Trần Thị Lan</v>
      </c>
      <c r="L212" t="str">
        <f>_xlfn.XLOOKUP(Data_TongTram2[[#This Row],[Tỉnh cũ]],Table9[Tỉnh cũ],Table9[Admin Miền])</f>
        <v>Phạm Thị Thúy Duy</v>
      </c>
    </row>
    <row r="213" spans="1:12" x14ac:dyDescent="0.35">
      <c r="A213" t="s">
        <v>2101</v>
      </c>
      <c r="B213" t="s">
        <v>608</v>
      </c>
      <c r="C213" t="str">
        <f>_xlfn.XLOOKUP(Data_TongTram2[[#This Row],[ID NCC]],VMS1_[ID 18],VMS1_[Tên Accounts])</f>
        <v>Anh Tài Tân Phước</v>
      </c>
      <c r="D213" t="str">
        <f>Data_TongTram2[[#This Row],[ID NCC]]&amp;Data_TongTram2[[#This Row],[DTR/Trạm]]</f>
        <v>001dc00002Bc2pSAARKhánh Nga</v>
      </c>
      <c r="E213" t="str">
        <f>_xlfn.XLOOKUP(Data_TongTram2[[#This Row],[ID NCC]],VMS1_[ID 18],VMS1_[Tỉnh/ Thành Phố Trung Ương])</f>
        <v>Tiền Giang</v>
      </c>
      <c r="F213" t="str">
        <f>_xlfn.XLOOKUP(Data_TongTram2[[#This Row],[Tỉnh cũ]],Table9[Tỉnh cũ],Table9[Tỉnh mới])</f>
        <v>Đồng Tháp</v>
      </c>
      <c r="G213" t="str">
        <f>_xlfn.XLOOKUP(Data_TongTram2[[#This Row],[Tỉnh cũ]],Table9[Tỉnh cũ],Table9[Khu vực])</f>
        <v>Miền Tây 1</v>
      </c>
      <c r="H213" t="str">
        <f>_xlfn.XLOOKUP(Data_TongTram2[[#This Row],[Tỉnh cũ]],Table9[Tỉnh cũ],Table9[Miền])</f>
        <v>Miền Tây</v>
      </c>
      <c r="I213" t="str">
        <f>_xlfn.XLOOKUP(Data_TongTram2[[#This Row],[Tỉnh cũ]],Table9[Tỉnh cũ],Table9[Thị Trường])</f>
        <v>Lâm Đỗ Anh Hào</v>
      </c>
      <c r="J213" t="str">
        <f>_xlfn.XLOOKUP(Data_TongTram2[[#This Row],[Tỉnh cũ]],Table9[Tỉnh cũ],Table9[Giám Sát])</f>
        <v>Nguyễn Thành Dân</v>
      </c>
      <c r="K213" t="str">
        <f>_xlfn.XLOOKUP(Data_TongTram2[[#This Row],[Tỉnh cũ]],Table9[Tỉnh cũ],Table9[Admin KV])</f>
        <v>Trần Thị Lan</v>
      </c>
      <c r="L213" t="str">
        <f>_xlfn.XLOOKUP(Data_TongTram2[[#This Row],[Tỉnh cũ]],Table9[Tỉnh cũ],Table9[Admin Miền])</f>
        <v>Phạm Thị Thúy Duy</v>
      </c>
    </row>
    <row r="214" spans="1:12" x14ac:dyDescent="0.35">
      <c r="A214" t="s">
        <v>921</v>
      </c>
      <c r="B214" t="s">
        <v>608</v>
      </c>
      <c r="C214" t="str">
        <f>_xlfn.XLOOKUP(Data_TongTram2[[#This Row],[ID NCC]],VMS1_[ID 18],VMS1_[Tên Accounts])</f>
        <v>Anh Thiện Chợ Gạo</v>
      </c>
      <c r="D214" t="str">
        <f>Data_TongTram2[[#This Row],[ID NCC]]&amp;Data_TongTram2[[#This Row],[DTR/Trạm]]</f>
        <v>001J3000002HLxZIAWKhánh Nga</v>
      </c>
      <c r="E214" t="str">
        <f>_xlfn.XLOOKUP(Data_TongTram2[[#This Row],[ID NCC]],VMS1_[ID 18],VMS1_[Tỉnh/ Thành Phố Trung Ương])</f>
        <v>Tiền Giang</v>
      </c>
      <c r="F214" t="str">
        <f>_xlfn.XLOOKUP(Data_TongTram2[[#This Row],[Tỉnh cũ]],Table9[Tỉnh cũ],Table9[Tỉnh mới])</f>
        <v>Đồng Tháp</v>
      </c>
      <c r="G214" t="str">
        <f>_xlfn.XLOOKUP(Data_TongTram2[[#This Row],[Tỉnh cũ]],Table9[Tỉnh cũ],Table9[Khu vực])</f>
        <v>Miền Tây 1</v>
      </c>
      <c r="H214" t="str">
        <f>_xlfn.XLOOKUP(Data_TongTram2[[#This Row],[Tỉnh cũ]],Table9[Tỉnh cũ],Table9[Miền])</f>
        <v>Miền Tây</v>
      </c>
      <c r="I214" t="str">
        <f>_xlfn.XLOOKUP(Data_TongTram2[[#This Row],[Tỉnh cũ]],Table9[Tỉnh cũ],Table9[Thị Trường])</f>
        <v>Lâm Đỗ Anh Hào</v>
      </c>
      <c r="J214" t="str">
        <f>_xlfn.XLOOKUP(Data_TongTram2[[#This Row],[Tỉnh cũ]],Table9[Tỉnh cũ],Table9[Giám Sát])</f>
        <v>Nguyễn Thành Dân</v>
      </c>
      <c r="K214" t="str">
        <f>_xlfn.XLOOKUP(Data_TongTram2[[#This Row],[Tỉnh cũ]],Table9[Tỉnh cũ],Table9[Admin KV])</f>
        <v>Trần Thị Lan</v>
      </c>
      <c r="L214" t="str">
        <f>_xlfn.XLOOKUP(Data_TongTram2[[#This Row],[Tỉnh cũ]],Table9[Tỉnh cũ],Table9[Admin Miền])</f>
        <v>Phạm Thị Thúy Duy</v>
      </c>
    </row>
    <row r="215" spans="1:12" x14ac:dyDescent="0.35">
      <c r="A215" t="s">
        <v>782</v>
      </c>
      <c r="B215" t="s">
        <v>608</v>
      </c>
      <c r="C215" t="str">
        <f>_xlfn.XLOOKUP(Data_TongTram2[[#This Row],[ID NCC]],VMS1_[ID 18],VMS1_[Tên Accounts])</f>
        <v>Anh Hòa Vĩnh Hưng</v>
      </c>
      <c r="D215" t="str">
        <f>Data_TongTram2[[#This Row],[ID NCC]]&amp;Data_TongTram2[[#This Row],[DTR/Trạm]]</f>
        <v>001J3000002HLpqIAGKhánh Nga</v>
      </c>
      <c r="E215" t="str">
        <f>_xlfn.XLOOKUP(Data_TongTram2[[#This Row],[ID NCC]],VMS1_[ID 18],VMS1_[Tỉnh/ Thành Phố Trung Ương])</f>
        <v>Tiền Giang</v>
      </c>
      <c r="F215" t="str">
        <f>_xlfn.XLOOKUP(Data_TongTram2[[#This Row],[Tỉnh cũ]],Table9[Tỉnh cũ],Table9[Tỉnh mới])</f>
        <v>Đồng Tháp</v>
      </c>
      <c r="G215" t="str">
        <f>_xlfn.XLOOKUP(Data_TongTram2[[#This Row],[Tỉnh cũ]],Table9[Tỉnh cũ],Table9[Khu vực])</f>
        <v>Miền Tây 1</v>
      </c>
      <c r="H215" t="str">
        <f>_xlfn.XLOOKUP(Data_TongTram2[[#This Row],[Tỉnh cũ]],Table9[Tỉnh cũ],Table9[Miền])</f>
        <v>Miền Tây</v>
      </c>
      <c r="I215" t="str">
        <f>_xlfn.XLOOKUP(Data_TongTram2[[#This Row],[Tỉnh cũ]],Table9[Tỉnh cũ],Table9[Thị Trường])</f>
        <v>Lâm Đỗ Anh Hào</v>
      </c>
      <c r="J215" t="str">
        <f>_xlfn.XLOOKUP(Data_TongTram2[[#This Row],[Tỉnh cũ]],Table9[Tỉnh cũ],Table9[Giám Sát])</f>
        <v>Nguyễn Thành Dân</v>
      </c>
      <c r="K215" t="str">
        <f>_xlfn.XLOOKUP(Data_TongTram2[[#This Row],[Tỉnh cũ]],Table9[Tỉnh cũ],Table9[Admin KV])</f>
        <v>Trần Thị Lan</v>
      </c>
      <c r="L215" t="str">
        <f>_xlfn.XLOOKUP(Data_TongTram2[[#This Row],[Tỉnh cũ]],Table9[Tỉnh cũ],Table9[Admin Miền])</f>
        <v>Phạm Thị Thúy Duy</v>
      </c>
    </row>
    <row r="216" spans="1:12" x14ac:dyDescent="0.35">
      <c r="A216" t="s">
        <v>933</v>
      </c>
      <c r="B216" t="s">
        <v>608</v>
      </c>
      <c r="C216" t="str">
        <f>_xlfn.XLOOKUP(Data_TongTram2[[#This Row],[ID NCC]],VMS1_[ID 18],VMS1_[Tên Accounts])</f>
        <v>Chị Giang</v>
      </c>
      <c r="D216" t="str">
        <f>Data_TongTram2[[#This Row],[ID NCC]]&amp;Data_TongTram2[[#This Row],[DTR/Trạm]]</f>
        <v>001J3000002HLxcIAGKhánh Nga</v>
      </c>
      <c r="E216" t="str">
        <f>_xlfn.XLOOKUP(Data_TongTram2[[#This Row],[ID NCC]],VMS1_[ID 18],VMS1_[Tỉnh/ Thành Phố Trung Ương])</f>
        <v>Tiền Giang</v>
      </c>
      <c r="F216" t="str">
        <f>_xlfn.XLOOKUP(Data_TongTram2[[#This Row],[Tỉnh cũ]],Table9[Tỉnh cũ],Table9[Tỉnh mới])</f>
        <v>Đồng Tháp</v>
      </c>
      <c r="G216" t="str">
        <f>_xlfn.XLOOKUP(Data_TongTram2[[#This Row],[Tỉnh cũ]],Table9[Tỉnh cũ],Table9[Khu vực])</f>
        <v>Miền Tây 1</v>
      </c>
      <c r="H216" t="str">
        <f>_xlfn.XLOOKUP(Data_TongTram2[[#This Row],[Tỉnh cũ]],Table9[Tỉnh cũ],Table9[Miền])</f>
        <v>Miền Tây</v>
      </c>
      <c r="I216" t="str">
        <f>_xlfn.XLOOKUP(Data_TongTram2[[#This Row],[Tỉnh cũ]],Table9[Tỉnh cũ],Table9[Thị Trường])</f>
        <v>Lâm Đỗ Anh Hào</v>
      </c>
      <c r="J216" t="str">
        <f>_xlfn.XLOOKUP(Data_TongTram2[[#This Row],[Tỉnh cũ]],Table9[Tỉnh cũ],Table9[Giám Sát])</f>
        <v>Nguyễn Thành Dân</v>
      </c>
      <c r="K216" t="str">
        <f>_xlfn.XLOOKUP(Data_TongTram2[[#This Row],[Tỉnh cũ]],Table9[Tỉnh cũ],Table9[Admin KV])</f>
        <v>Trần Thị Lan</v>
      </c>
      <c r="L216" t="str">
        <f>_xlfn.XLOOKUP(Data_TongTram2[[#This Row],[Tỉnh cũ]],Table9[Tỉnh cũ],Table9[Admin Miền])</f>
        <v>Phạm Thị Thúy Duy</v>
      </c>
    </row>
    <row r="217" spans="1:12" x14ac:dyDescent="0.35">
      <c r="A217" t="s">
        <v>930</v>
      </c>
      <c r="B217" t="s">
        <v>608</v>
      </c>
      <c r="C217" t="str">
        <f>_xlfn.XLOOKUP(Data_TongTram2[[#This Row],[ID NCC]],VMS1_[ID 18],VMS1_[Tên Accounts])</f>
        <v>Chị Trang Mỹ Tho</v>
      </c>
      <c r="D217" t="str">
        <f>Data_TongTram2[[#This Row],[ID NCC]]&amp;Data_TongTram2[[#This Row],[DTR/Trạm]]</f>
        <v>001J3000002HLbzIAGKhánh Nga</v>
      </c>
      <c r="E217" t="str">
        <f>_xlfn.XLOOKUP(Data_TongTram2[[#This Row],[ID NCC]],VMS1_[ID 18],VMS1_[Tỉnh/ Thành Phố Trung Ương])</f>
        <v>Tiền Giang</v>
      </c>
      <c r="F217" t="str">
        <f>_xlfn.XLOOKUP(Data_TongTram2[[#This Row],[Tỉnh cũ]],Table9[Tỉnh cũ],Table9[Tỉnh mới])</f>
        <v>Đồng Tháp</v>
      </c>
      <c r="G217" t="str">
        <f>_xlfn.XLOOKUP(Data_TongTram2[[#This Row],[Tỉnh cũ]],Table9[Tỉnh cũ],Table9[Khu vực])</f>
        <v>Miền Tây 1</v>
      </c>
      <c r="H217" t="str">
        <f>_xlfn.XLOOKUP(Data_TongTram2[[#This Row],[Tỉnh cũ]],Table9[Tỉnh cũ],Table9[Miền])</f>
        <v>Miền Tây</v>
      </c>
      <c r="I217" t="str">
        <f>_xlfn.XLOOKUP(Data_TongTram2[[#This Row],[Tỉnh cũ]],Table9[Tỉnh cũ],Table9[Thị Trường])</f>
        <v>Lâm Đỗ Anh Hào</v>
      </c>
      <c r="J217" t="str">
        <f>_xlfn.XLOOKUP(Data_TongTram2[[#This Row],[Tỉnh cũ]],Table9[Tỉnh cũ],Table9[Giám Sát])</f>
        <v>Nguyễn Thành Dân</v>
      </c>
      <c r="K217" t="str">
        <f>_xlfn.XLOOKUP(Data_TongTram2[[#This Row],[Tỉnh cũ]],Table9[Tỉnh cũ],Table9[Admin KV])</f>
        <v>Trần Thị Lan</v>
      </c>
      <c r="L217" t="str">
        <f>_xlfn.XLOOKUP(Data_TongTram2[[#This Row],[Tỉnh cũ]],Table9[Tỉnh cũ],Table9[Admin Miền])</f>
        <v>Phạm Thị Thúy Duy</v>
      </c>
    </row>
    <row r="218" spans="1:12" x14ac:dyDescent="0.35">
      <c r="A218" t="s">
        <v>1005</v>
      </c>
      <c r="B218" t="s">
        <v>608</v>
      </c>
      <c r="C218" t="str">
        <f>_xlfn.XLOOKUP(Data_TongTram2[[#This Row],[ID NCC]],VMS1_[ID 18],VMS1_[Tên Accounts])</f>
        <v>Anh Bình Mỹ Tho</v>
      </c>
      <c r="D218" t="str">
        <f>Data_TongTram2[[#This Row],[ID NCC]]&amp;Data_TongTram2[[#This Row],[DTR/Trạm]]</f>
        <v>001J300000Aq9V5IAJKhánh Nga</v>
      </c>
      <c r="E218" t="str">
        <f>_xlfn.XLOOKUP(Data_TongTram2[[#This Row],[ID NCC]],VMS1_[ID 18],VMS1_[Tỉnh/ Thành Phố Trung Ương])</f>
        <v>Tiền Giang</v>
      </c>
      <c r="F218" t="str">
        <f>_xlfn.XLOOKUP(Data_TongTram2[[#This Row],[Tỉnh cũ]],Table9[Tỉnh cũ],Table9[Tỉnh mới])</f>
        <v>Đồng Tháp</v>
      </c>
      <c r="G218" t="str">
        <f>_xlfn.XLOOKUP(Data_TongTram2[[#This Row],[Tỉnh cũ]],Table9[Tỉnh cũ],Table9[Khu vực])</f>
        <v>Miền Tây 1</v>
      </c>
      <c r="H218" t="str">
        <f>_xlfn.XLOOKUP(Data_TongTram2[[#This Row],[Tỉnh cũ]],Table9[Tỉnh cũ],Table9[Miền])</f>
        <v>Miền Tây</v>
      </c>
      <c r="I218" t="str">
        <f>_xlfn.XLOOKUP(Data_TongTram2[[#This Row],[Tỉnh cũ]],Table9[Tỉnh cũ],Table9[Thị Trường])</f>
        <v>Lâm Đỗ Anh Hào</v>
      </c>
      <c r="J218" t="str">
        <f>_xlfn.XLOOKUP(Data_TongTram2[[#This Row],[Tỉnh cũ]],Table9[Tỉnh cũ],Table9[Giám Sát])</f>
        <v>Nguyễn Thành Dân</v>
      </c>
      <c r="K218" t="str">
        <f>_xlfn.XLOOKUP(Data_TongTram2[[#This Row],[Tỉnh cũ]],Table9[Tỉnh cũ],Table9[Admin KV])</f>
        <v>Trần Thị Lan</v>
      </c>
      <c r="L218" t="str">
        <f>_xlfn.XLOOKUP(Data_TongTram2[[#This Row],[Tỉnh cũ]],Table9[Tỉnh cũ],Table9[Admin Miền])</f>
        <v>Phạm Thị Thúy Duy</v>
      </c>
    </row>
    <row r="219" spans="1:12" x14ac:dyDescent="0.35">
      <c r="A219" t="s">
        <v>2217</v>
      </c>
      <c r="B219" t="s">
        <v>608</v>
      </c>
      <c r="C219" t="str">
        <f>_xlfn.XLOOKUP(Data_TongTram2[[#This Row],[ID NCC]],VMS1_[ID 18],VMS1_[Tên Accounts])</f>
        <v>Ncc Tân Minh Huy</v>
      </c>
      <c r="D219" t="str">
        <f>Data_TongTram2[[#This Row],[ID NCC]]&amp;Data_TongTram2[[#This Row],[DTR/Trạm]]</f>
        <v>001dc00000iuQWRAA2Khánh Nga</v>
      </c>
      <c r="E219" t="str">
        <f>_xlfn.XLOOKUP(Data_TongTram2[[#This Row],[ID NCC]],VMS1_[ID 18],VMS1_[Tỉnh/ Thành Phố Trung Ương])</f>
        <v>Tiền Giang</v>
      </c>
      <c r="F219" t="str">
        <f>_xlfn.XLOOKUP(Data_TongTram2[[#This Row],[Tỉnh cũ]],Table9[Tỉnh cũ],Table9[Tỉnh mới])</f>
        <v>Đồng Tháp</v>
      </c>
      <c r="G219" t="str">
        <f>_xlfn.XLOOKUP(Data_TongTram2[[#This Row],[Tỉnh cũ]],Table9[Tỉnh cũ],Table9[Khu vực])</f>
        <v>Miền Tây 1</v>
      </c>
      <c r="H219" t="str">
        <f>_xlfn.XLOOKUP(Data_TongTram2[[#This Row],[Tỉnh cũ]],Table9[Tỉnh cũ],Table9[Miền])</f>
        <v>Miền Tây</v>
      </c>
      <c r="I219" t="str">
        <f>_xlfn.XLOOKUP(Data_TongTram2[[#This Row],[Tỉnh cũ]],Table9[Tỉnh cũ],Table9[Thị Trường])</f>
        <v>Lâm Đỗ Anh Hào</v>
      </c>
      <c r="J219" t="str">
        <f>_xlfn.XLOOKUP(Data_TongTram2[[#This Row],[Tỉnh cũ]],Table9[Tỉnh cũ],Table9[Giám Sát])</f>
        <v>Nguyễn Thành Dân</v>
      </c>
      <c r="K219" t="str">
        <f>_xlfn.XLOOKUP(Data_TongTram2[[#This Row],[Tỉnh cũ]],Table9[Tỉnh cũ],Table9[Admin KV])</f>
        <v>Trần Thị Lan</v>
      </c>
      <c r="L219" t="str">
        <f>_xlfn.XLOOKUP(Data_TongTram2[[#This Row],[Tỉnh cũ]],Table9[Tỉnh cũ],Table9[Admin Miền])</f>
        <v>Phạm Thị Thúy Duy</v>
      </c>
    </row>
    <row r="220" spans="1:12" x14ac:dyDescent="0.35">
      <c r="A220" t="s">
        <v>473</v>
      </c>
      <c r="B220" t="s">
        <v>608</v>
      </c>
      <c r="C220" t="str">
        <f>_xlfn.XLOOKUP(Data_TongTram2[[#This Row],[ID NCC]],VMS1_[ID 18],VMS1_[Tên Accounts])</f>
        <v>Anh Hiếu Thân Cửu Nghĩa</v>
      </c>
      <c r="D220" t="str">
        <f>Data_TongTram2[[#This Row],[ID NCC]]&amp;Data_TongTram2[[#This Row],[DTR/Trạm]]</f>
        <v>001J3000009CJZQIA4Khánh Nga</v>
      </c>
      <c r="E220" t="str">
        <f>_xlfn.XLOOKUP(Data_TongTram2[[#This Row],[ID NCC]],VMS1_[ID 18],VMS1_[Tỉnh/ Thành Phố Trung Ương])</f>
        <v>Tiền Giang</v>
      </c>
      <c r="F220" t="str">
        <f>_xlfn.XLOOKUP(Data_TongTram2[[#This Row],[Tỉnh cũ]],Table9[Tỉnh cũ],Table9[Tỉnh mới])</f>
        <v>Đồng Tháp</v>
      </c>
      <c r="G220" t="str">
        <f>_xlfn.XLOOKUP(Data_TongTram2[[#This Row],[Tỉnh cũ]],Table9[Tỉnh cũ],Table9[Khu vực])</f>
        <v>Miền Tây 1</v>
      </c>
      <c r="H220" t="str">
        <f>_xlfn.XLOOKUP(Data_TongTram2[[#This Row],[Tỉnh cũ]],Table9[Tỉnh cũ],Table9[Miền])</f>
        <v>Miền Tây</v>
      </c>
      <c r="I220" t="str">
        <f>_xlfn.XLOOKUP(Data_TongTram2[[#This Row],[Tỉnh cũ]],Table9[Tỉnh cũ],Table9[Thị Trường])</f>
        <v>Lâm Đỗ Anh Hào</v>
      </c>
      <c r="J220" t="str">
        <f>_xlfn.XLOOKUP(Data_TongTram2[[#This Row],[Tỉnh cũ]],Table9[Tỉnh cũ],Table9[Giám Sát])</f>
        <v>Nguyễn Thành Dân</v>
      </c>
      <c r="K220" t="str">
        <f>_xlfn.XLOOKUP(Data_TongTram2[[#This Row],[Tỉnh cũ]],Table9[Tỉnh cũ],Table9[Admin KV])</f>
        <v>Trần Thị Lan</v>
      </c>
      <c r="L220" t="str">
        <f>_xlfn.XLOOKUP(Data_TongTram2[[#This Row],[Tỉnh cũ]],Table9[Tỉnh cũ],Table9[Admin Miền])</f>
        <v>Phạm Thị Thúy Duy</v>
      </c>
    </row>
    <row r="221" spans="1:12" x14ac:dyDescent="0.35">
      <c r="A221" t="s">
        <v>484</v>
      </c>
      <c r="B221" t="s">
        <v>608</v>
      </c>
      <c r="C221" t="str">
        <f>_xlfn.XLOOKUP(Data_TongTram2[[#This Row],[ID NCC]],VMS1_[ID 18],VMS1_[Tên Accounts])</f>
        <v>Anh Biếu Long Giang</v>
      </c>
      <c r="D221" t="str">
        <f>Data_TongTram2[[#This Row],[ID NCC]]&amp;Data_TongTram2[[#This Row],[DTR/Trạm]]</f>
        <v>001dc00000PMFBlAAPKhánh Nga</v>
      </c>
      <c r="E221" t="str">
        <f>_xlfn.XLOOKUP(Data_TongTram2[[#This Row],[ID NCC]],VMS1_[ID 18],VMS1_[Tỉnh/ Thành Phố Trung Ương])</f>
        <v>Tiền Giang</v>
      </c>
      <c r="F221" t="str">
        <f>_xlfn.XLOOKUP(Data_TongTram2[[#This Row],[Tỉnh cũ]],Table9[Tỉnh cũ],Table9[Tỉnh mới])</f>
        <v>Đồng Tháp</v>
      </c>
      <c r="G221" t="str">
        <f>_xlfn.XLOOKUP(Data_TongTram2[[#This Row],[Tỉnh cũ]],Table9[Tỉnh cũ],Table9[Khu vực])</f>
        <v>Miền Tây 1</v>
      </c>
      <c r="H221" t="str">
        <f>_xlfn.XLOOKUP(Data_TongTram2[[#This Row],[Tỉnh cũ]],Table9[Tỉnh cũ],Table9[Miền])</f>
        <v>Miền Tây</v>
      </c>
      <c r="I221" t="str">
        <f>_xlfn.XLOOKUP(Data_TongTram2[[#This Row],[Tỉnh cũ]],Table9[Tỉnh cũ],Table9[Thị Trường])</f>
        <v>Lâm Đỗ Anh Hào</v>
      </c>
      <c r="J221" t="str">
        <f>_xlfn.XLOOKUP(Data_TongTram2[[#This Row],[Tỉnh cũ]],Table9[Tỉnh cũ],Table9[Giám Sát])</f>
        <v>Nguyễn Thành Dân</v>
      </c>
      <c r="K221" t="str">
        <f>_xlfn.XLOOKUP(Data_TongTram2[[#This Row],[Tỉnh cũ]],Table9[Tỉnh cũ],Table9[Admin KV])</f>
        <v>Trần Thị Lan</v>
      </c>
      <c r="L221" t="str">
        <f>_xlfn.XLOOKUP(Data_TongTram2[[#This Row],[Tỉnh cũ]],Table9[Tỉnh cũ],Table9[Admin Miền])</f>
        <v>Phạm Thị Thúy Duy</v>
      </c>
    </row>
    <row r="222" spans="1:12" x14ac:dyDescent="0.35">
      <c r="A222" t="s">
        <v>896</v>
      </c>
      <c r="B222" t="s">
        <v>608</v>
      </c>
      <c r="C222" t="str">
        <f>_xlfn.XLOOKUP(Data_TongTram2[[#This Row],[ID NCC]],VMS1_[ID 18],VMS1_[Tên Accounts])</f>
        <v>Anh Hai Trà Vinh</v>
      </c>
      <c r="D222" t="str">
        <f>Data_TongTram2[[#This Row],[ID NCC]]&amp;Data_TongTram2[[#This Row],[DTR/Trạm]]</f>
        <v>001J3000002HjDvIAKKhánh Nga</v>
      </c>
      <c r="E222" t="str">
        <f>_xlfn.XLOOKUP(Data_TongTram2[[#This Row],[ID NCC]],VMS1_[ID 18],VMS1_[Tỉnh/ Thành Phố Trung Ương])</f>
        <v>Trà Vinh</v>
      </c>
      <c r="F222" t="str">
        <f>_xlfn.XLOOKUP(Data_TongTram2[[#This Row],[Tỉnh cũ]],Table9[Tỉnh cũ],Table9[Tỉnh mới])</f>
        <v>Vĩnh Long</v>
      </c>
      <c r="G222" t="str">
        <f>_xlfn.XLOOKUP(Data_TongTram2[[#This Row],[Tỉnh cũ]],Table9[Tỉnh cũ],Table9[Khu vực])</f>
        <v>Miền Tây 2</v>
      </c>
      <c r="H222" t="str">
        <f>_xlfn.XLOOKUP(Data_TongTram2[[#This Row],[Tỉnh cũ]],Table9[Tỉnh cũ],Table9[Miền])</f>
        <v>Miền Tây</v>
      </c>
      <c r="I222" t="str">
        <f>_xlfn.XLOOKUP(Data_TongTram2[[#This Row],[Tỉnh cũ]],Table9[Tỉnh cũ],Table9[Thị Trường])</f>
        <v>Lê Quốc Việt</v>
      </c>
      <c r="J222" t="str">
        <f>_xlfn.XLOOKUP(Data_TongTram2[[#This Row],[Tỉnh cũ]],Table9[Tỉnh cũ],Table9[Giám Sát])</f>
        <v>Phạm Huỳnh Hữu Lộc</v>
      </c>
      <c r="K222" t="str">
        <f>_xlfn.XLOOKUP(Data_TongTram2[[#This Row],[Tỉnh cũ]],Table9[Tỉnh cũ],Table9[Admin KV])</f>
        <v>Nguyễn Thị Ngọc Bích</v>
      </c>
      <c r="L222" t="str">
        <f>_xlfn.XLOOKUP(Data_TongTram2[[#This Row],[Tỉnh cũ]],Table9[Tỉnh cũ],Table9[Admin Miền])</f>
        <v>Phạm Thị Thúy Duy</v>
      </c>
    </row>
    <row r="223" spans="1:12" x14ac:dyDescent="0.35">
      <c r="A223" t="s">
        <v>2218</v>
      </c>
      <c r="B223" t="s">
        <v>608</v>
      </c>
      <c r="C223" t="str">
        <f>_xlfn.XLOOKUP(Data_TongTram2[[#This Row],[ID NCC]],VMS1_[ID 18],VMS1_[Tên Accounts])</f>
        <v>Anh Phong Bình Đại</v>
      </c>
      <c r="D223" t="str">
        <f>Data_TongTram2[[#This Row],[ID NCC]]&amp;Data_TongTram2[[#This Row],[DTR/Trạm]]</f>
        <v>001dc00002ORB3mAAHKhánh Nga</v>
      </c>
      <c r="E223" t="str">
        <f>_xlfn.XLOOKUP(Data_TongTram2[[#This Row],[ID NCC]],VMS1_[ID 18],VMS1_[Tỉnh/ Thành Phố Trung Ương])</f>
        <v>Bến Tre</v>
      </c>
      <c r="F223" t="str">
        <f>_xlfn.XLOOKUP(Data_TongTram2[[#This Row],[Tỉnh cũ]],Table9[Tỉnh cũ],Table9[Tỉnh mới])</f>
        <v>Vĩnh Long</v>
      </c>
      <c r="G223" t="str">
        <f>_xlfn.XLOOKUP(Data_TongTram2[[#This Row],[Tỉnh cũ]],Table9[Tỉnh cũ],Table9[Khu vực])</f>
        <v>Miền Tây 2</v>
      </c>
      <c r="H223" t="str">
        <f>_xlfn.XLOOKUP(Data_TongTram2[[#This Row],[Tỉnh cũ]],Table9[Tỉnh cũ],Table9[Miền])</f>
        <v>Miền Tây</v>
      </c>
      <c r="I223" t="str">
        <f>_xlfn.XLOOKUP(Data_TongTram2[[#This Row],[Tỉnh cũ]],Table9[Tỉnh cũ],Table9[Thị Trường])</f>
        <v>Lê Quốc Việt</v>
      </c>
      <c r="J223" t="str">
        <f>_xlfn.XLOOKUP(Data_TongTram2[[#This Row],[Tỉnh cũ]],Table9[Tỉnh cũ],Table9[Giám Sát])</f>
        <v>Phạm Huỳnh Hữu Lộc</v>
      </c>
      <c r="K223" t="str">
        <f>_xlfn.XLOOKUP(Data_TongTram2[[#This Row],[Tỉnh cũ]],Table9[Tỉnh cũ],Table9[Admin KV])</f>
        <v>Nguyễn Thị Ngọc Bích</v>
      </c>
      <c r="L223" t="str">
        <f>_xlfn.XLOOKUP(Data_TongTram2[[#This Row],[Tỉnh cũ]],Table9[Tỉnh cũ],Table9[Admin Miền])</f>
        <v>Phạm Thị Thúy Duy</v>
      </c>
    </row>
    <row r="224" spans="1:12" x14ac:dyDescent="0.35">
      <c r="A224" t="s">
        <v>992</v>
      </c>
      <c r="B224" t="s">
        <v>608</v>
      </c>
      <c r="C224" t="str">
        <f>_xlfn.XLOOKUP(Data_TongTram2[[#This Row],[ID NCC]],VMS1_[ID 18],VMS1_[Tên Accounts])</f>
        <v>Chị Trúc Mỹ Tho</v>
      </c>
      <c r="D224" t="str">
        <f>Data_TongTram2[[#This Row],[ID NCC]]&amp;Data_TongTram2[[#This Row],[DTR/Trạm]]</f>
        <v>001J30000099phDIAQKhánh Nga</v>
      </c>
      <c r="E224" t="str">
        <f>_xlfn.XLOOKUP(Data_TongTram2[[#This Row],[ID NCC]],VMS1_[ID 18],VMS1_[Tỉnh/ Thành Phố Trung Ương])</f>
        <v>Tiền Giang</v>
      </c>
      <c r="F224" t="str">
        <f>_xlfn.XLOOKUP(Data_TongTram2[[#This Row],[Tỉnh cũ]],Table9[Tỉnh cũ],Table9[Tỉnh mới])</f>
        <v>Đồng Tháp</v>
      </c>
      <c r="G224" t="str">
        <f>_xlfn.XLOOKUP(Data_TongTram2[[#This Row],[Tỉnh cũ]],Table9[Tỉnh cũ],Table9[Khu vực])</f>
        <v>Miền Tây 1</v>
      </c>
      <c r="H224" t="str">
        <f>_xlfn.XLOOKUP(Data_TongTram2[[#This Row],[Tỉnh cũ]],Table9[Tỉnh cũ],Table9[Miền])</f>
        <v>Miền Tây</v>
      </c>
      <c r="I224" t="str">
        <f>_xlfn.XLOOKUP(Data_TongTram2[[#This Row],[Tỉnh cũ]],Table9[Tỉnh cũ],Table9[Thị Trường])</f>
        <v>Lâm Đỗ Anh Hào</v>
      </c>
      <c r="J224" t="str">
        <f>_xlfn.XLOOKUP(Data_TongTram2[[#This Row],[Tỉnh cũ]],Table9[Tỉnh cũ],Table9[Giám Sát])</f>
        <v>Nguyễn Thành Dân</v>
      </c>
      <c r="K224" t="str">
        <f>_xlfn.XLOOKUP(Data_TongTram2[[#This Row],[Tỉnh cũ]],Table9[Tỉnh cũ],Table9[Admin KV])</f>
        <v>Trần Thị Lan</v>
      </c>
      <c r="L224" t="str">
        <f>_xlfn.XLOOKUP(Data_TongTram2[[#This Row],[Tỉnh cũ]],Table9[Tỉnh cũ],Table9[Admin Miền])</f>
        <v>Phạm Thị Thúy Duy</v>
      </c>
    </row>
    <row r="225" spans="1:12" x14ac:dyDescent="0.35">
      <c r="A225" t="s">
        <v>386</v>
      </c>
      <c r="B225" t="s">
        <v>608</v>
      </c>
      <c r="C225" t="str">
        <f>_xlfn.XLOOKUP(Data_TongTram2[[#This Row],[ID NCC]],VMS1_[ID 18],VMS1_[Tên Accounts])</f>
        <v>Anh Tú Bến Tre</v>
      </c>
      <c r="D225" t="str">
        <f>Data_TongTram2[[#This Row],[ID NCC]]&amp;Data_TongTram2[[#This Row],[DTR/Trạm]]</f>
        <v>001dc00000zXjzJAASKhánh Nga</v>
      </c>
      <c r="E225" t="str">
        <f>_xlfn.XLOOKUP(Data_TongTram2[[#This Row],[ID NCC]],VMS1_[ID 18],VMS1_[Tỉnh/ Thành Phố Trung Ương])</f>
        <v>Bến Tre</v>
      </c>
      <c r="F225" t="str">
        <f>_xlfn.XLOOKUP(Data_TongTram2[[#This Row],[Tỉnh cũ]],Table9[Tỉnh cũ],Table9[Tỉnh mới])</f>
        <v>Vĩnh Long</v>
      </c>
      <c r="G225" t="str">
        <f>_xlfn.XLOOKUP(Data_TongTram2[[#This Row],[Tỉnh cũ]],Table9[Tỉnh cũ],Table9[Khu vực])</f>
        <v>Miền Tây 2</v>
      </c>
      <c r="H225" t="str">
        <f>_xlfn.XLOOKUP(Data_TongTram2[[#This Row],[Tỉnh cũ]],Table9[Tỉnh cũ],Table9[Miền])</f>
        <v>Miền Tây</v>
      </c>
      <c r="I225" t="str">
        <f>_xlfn.XLOOKUP(Data_TongTram2[[#This Row],[Tỉnh cũ]],Table9[Tỉnh cũ],Table9[Thị Trường])</f>
        <v>Lê Quốc Việt</v>
      </c>
      <c r="J225" t="str">
        <f>_xlfn.XLOOKUP(Data_TongTram2[[#This Row],[Tỉnh cũ]],Table9[Tỉnh cũ],Table9[Giám Sát])</f>
        <v>Phạm Huỳnh Hữu Lộc</v>
      </c>
      <c r="K225" t="str">
        <f>_xlfn.XLOOKUP(Data_TongTram2[[#This Row],[Tỉnh cũ]],Table9[Tỉnh cũ],Table9[Admin KV])</f>
        <v>Nguyễn Thị Ngọc Bích</v>
      </c>
      <c r="L225" t="str">
        <f>_xlfn.XLOOKUP(Data_TongTram2[[#This Row],[Tỉnh cũ]],Table9[Tỉnh cũ],Table9[Admin Miền])</f>
        <v>Phạm Thị Thúy Duy</v>
      </c>
    </row>
    <row r="226" spans="1:12" x14ac:dyDescent="0.35">
      <c r="A226" t="s">
        <v>2475</v>
      </c>
      <c r="B226" t="s">
        <v>608</v>
      </c>
      <c r="C226" t="str">
        <f>_xlfn.XLOOKUP(Data_TongTram2[[#This Row],[ID NCC]],VMS1_[ID 18],VMS1_[Tên Accounts])</f>
        <v>Anh Dũng Quận 12</v>
      </c>
      <c r="D226" t="str">
        <f>Data_TongTram2[[#This Row],[ID NCC]]&amp;Data_TongTram2[[#This Row],[DTR/Trạm]]</f>
        <v>001J3000002HLi6IAGKhánh Nga</v>
      </c>
      <c r="E226" t="str">
        <f>_xlfn.XLOOKUP(Data_TongTram2[[#This Row],[ID NCC]],VMS1_[ID 18],VMS1_[Tỉnh/ Thành Phố Trung Ương])</f>
        <v>TP. Hồ Chí Minh</v>
      </c>
      <c r="F226" t="str">
        <f>_xlfn.XLOOKUP(Data_TongTram2[[#This Row],[Tỉnh cũ]],Table9[Tỉnh cũ],Table9[Tỉnh mới])</f>
        <v>TP. Hồ Chí Minh</v>
      </c>
      <c r="G226" t="str">
        <f>_xlfn.XLOOKUP(Data_TongTram2[[#This Row],[Tỉnh cũ]],Table9[Tỉnh cũ],Table9[Khu vực])</f>
        <v>TP. Hồ Chí Minh</v>
      </c>
      <c r="H226" t="str">
        <f>_xlfn.XLOOKUP(Data_TongTram2[[#This Row],[Tỉnh cũ]],Table9[Tỉnh cũ],Table9[Miền])</f>
        <v>TP.Hồ Chí Minh</v>
      </c>
      <c r="I226" t="str">
        <f>_xlfn.XLOOKUP(Data_TongTram2[[#This Row],[Tỉnh cũ]],Table9[Tỉnh cũ],Table9[Thị Trường])</f>
        <v>Bùi Vũ Thanh Huy</v>
      </c>
      <c r="J226" t="str">
        <f>_xlfn.XLOOKUP(Data_TongTram2[[#This Row],[Tỉnh cũ]],Table9[Tỉnh cũ],Table9[Giám Sát])</f>
        <v>Đặng Nguyễn Hoàng Lộc</v>
      </c>
      <c r="K226" t="str">
        <f>_xlfn.XLOOKUP(Data_TongTram2[[#This Row],[Tỉnh cũ]],Table9[Tỉnh cũ],Table9[Admin KV])</f>
        <v>Đào Dương Anh Thư</v>
      </c>
      <c r="L226" t="str">
        <f>_xlfn.XLOOKUP(Data_TongTram2[[#This Row],[Tỉnh cũ]],Table9[Tỉnh cũ],Table9[Admin Miền])</f>
        <v>Nguyễn Hoàng Thúy</v>
      </c>
    </row>
    <row r="227" spans="1:12" x14ac:dyDescent="0.35">
      <c r="A227" t="s">
        <v>482</v>
      </c>
      <c r="B227" t="s">
        <v>608</v>
      </c>
      <c r="C227" t="str">
        <f>_xlfn.XLOOKUP(Data_TongTram2[[#This Row],[ID NCC]],VMS1_[ID 18],VMS1_[Tên Accounts])</f>
        <v>Chị Hạnh Châu Thành</v>
      </c>
      <c r="D227" t="str">
        <f>Data_TongTram2[[#This Row],[ID NCC]]&amp;Data_TongTram2[[#This Row],[DTR/Trạm]]</f>
        <v>001dc00000mD7srAACKhánh Nga</v>
      </c>
      <c r="E227" t="str">
        <f>_xlfn.XLOOKUP(Data_TongTram2[[#This Row],[ID NCC]],VMS1_[ID 18],VMS1_[Tỉnh/ Thành Phố Trung Ương])</f>
        <v>Tiền Giang</v>
      </c>
      <c r="F227" t="str">
        <f>_xlfn.XLOOKUP(Data_TongTram2[[#This Row],[Tỉnh cũ]],Table9[Tỉnh cũ],Table9[Tỉnh mới])</f>
        <v>Đồng Tháp</v>
      </c>
      <c r="G227" t="str">
        <f>_xlfn.XLOOKUP(Data_TongTram2[[#This Row],[Tỉnh cũ]],Table9[Tỉnh cũ],Table9[Khu vực])</f>
        <v>Miền Tây 1</v>
      </c>
      <c r="H227" t="str">
        <f>_xlfn.XLOOKUP(Data_TongTram2[[#This Row],[Tỉnh cũ]],Table9[Tỉnh cũ],Table9[Miền])</f>
        <v>Miền Tây</v>
      </c>
      <c r="I227" t="str">
        <f>_xlfn.XLOOKUP(Data_TongTram2[[#This Row],[Tỉnh cũ]],Table9[Tỉnh cũ],Table9[Thị Trường])</f>
        <v>Lâm Đỗ Anh Hào</v>
      </c>
      <c r="J227" t="str">
        <f>_xlfn.XLOOKUP(Data_TongTram2[[#This Row],[Tỉnh cũ]],Table9[Tỉnh cũ],Table9[Giám Sát])</f>
        <v>Nguyễn Thành Dân</v>
      </c>
      <c r="K227" t="str">
        <f>_xlfn.XLOOKUP(Data_TongTram2[[#This Row],[Tỉnh cũ]],Table9[Tỉnh cũ],Table9[Admin KV])</f>
        <v>Trần Thị Lan</v>
      </c>
      <c r="L227" t="str">
        <f>_xlfn.XLOOKUP(Data_TongTram2[[#This Row],[Tỉnh cũ]],Table9[Tỉnh cũ],Table9[Admin Miền])</f>
        <v>Phạm Thị Thúy Duy</v>
      </c>
    </row>
    <row r="228" spans="1:12" x14ac:dyDescent="0.35">
      <c r="A228" t="s">
        <v>770</v>
      </c>
      <c r="B228" t="s">
        <v>608</v>
      </c>
      <c r="C228" t="str">
        <f>_xlfn.XLOOKUP(Data_TongTram2[[#This Row],[ID NCC]],VMS1_[ID 18],VMS1_[Tên Accounts])</f>
        <v>Anh Minh Cà Mau</v>
      </c>
      <c r="D228" t="str">
        <f>Data_TongTram2[[#This Row],[ID NCC]]&amp;Data_TongTram2[[#This Row],[DTR/Trạm]]</f>
        <v>001J3000002HLcRIAWKhánh Nga</v>
      </c>
      <c r="E228" t="str">
        <f>_xlfn.XLOOKUP(Data_TongTram2[[#This Row],[ID NCC]],VMS1_[ID 18],VMS1_[Tỉnh/ Thành Phố Trung Ương])</f>
        <v>Cà Mau</v>
      </c>
      <c r="F228" t="str">
        <f>_xlfn.XLOOKUP(Data_TongTram2[[#This Row],[Tỉnh cũ]],Table9[Tỉnh cũ],Table9[Tỉnh mới])</f>
        <v>Cà Mau</v>
      </c>
      <c r="G228" t="str">
        <f>_xlfn.XLOOKUP(Data_TongTram2[[#This Row],[Tỉnh cũ]],Table9[Tỉnh cũ],Table9[Khu vực])</f>
        <v>Miền Tây 2</v>
      </c>
      <c r="H228" t="str">
        <f>_xlfn.XLOOKUP(Data_TongTram2[[#This Row],[Tỉnh cũ]],Table9[Tỉnh cũ],Table9[Miền])</f>
        <v>Miền Tây</v>
      </c>
      <c r="I228" t="str">
        <f>_xlfn.XLOOKUP(Data_TongTram2[[#This Row],[Tỉnh cũ]],Table9[Tỉnh cũ],Table9[Thị Trường])</f>
        <v>Thái Tân Văn</v>
      </c>
      <c r="J228" t="str">
        <f>_xlfn.XLOOKUP(Data_TongTram2[[#This Row],[Tỉnh cũ]],Table9[Tỉnh cũ],Table9[Giám Sát])</f>
        <v>Phạm Huỳnh Hữu Lộc</v>
      </c>
      <c r="K228" t="str">
        <f>_xlfn.XLOOKUP(Data_TongTram2[[#This Row],[Tỉnh cũ]],Table9[Tỉnh cũ],Table9[Admin KV])</f>
        <v>Nguyễn Thị Ngọc Bích</v>
      </c>
      <c r="L228" t="str">
        <f>_xlfn.XLOOKUP(Data_TongTram2[[#This Row],[Tỉnh cũ]],Table9[Tỉnh cũ],Table9[Admin Miền])</f>
        <v>Phạm Thị Thúy Duy</v>
      </c>
    </row>
    <row r="229" spans="1:12" x14ac:dyDescent="0.35">
      <c r="A229" t="s">
        <v>934</v>
      </c>
      <c r="B229" t="s">
        <v>608</v>
      </c>
      <c r="C229" t="str">
        <f>_xlfn.XLOOKUP(Data_TongTram2[[#This Row],[ID NCC]],VMS1_[ID 18],VMS1_[Tên Accounts])</f>
        <v>Anh Nhiều Bến Tre</v>
      </c>
      <c r="D229" t="str">
        <f>Data_TongTram2[[#This Row],[ID NCC]]&amp;Data_TongTram2[[#This Row],[DTR/Trạm]]</f>
        <v>001J3000002HjDYIA0Khánh Nga</v>
      </c>
      <c r="E229" t="str">
        <f>_xlfn.XLOOKUP(Data_TongTram2[[#This Row],[ID NCC]],VMS1_[ID 18],VMS1_[Tỉnh/ Thành Phố Trung Ương])</f>
        <v>Bến Tre</v>
      </c>
      <c r="F229" t="str">
        <f>_xlfn.XLOOKUP(Data_TongTram2[[#This Row],[Tỉnh cũ]],Table9[Tỉnh cũ],Table9[Tỉnh mới])</f>
        <v>Vĩnh Long</v>
      </c>
      <c r="G229" t="str">
        <f>_xlfn.XLOOKUP(Data_TongTram2[[#This Row],[Tỉnh cũ]],Table9[Tỉnh cũ],Table9[Khu vực])</f>
        <v>Miền Tây 2</v>
      </c>
      <c r="H229" t="str">
        <f>_xlfn.XLOOKUP(Data_TongTram2[[#This Row],[Tỉnh cũ]],Table9[Tỉnh cũ],Table9[Miền])</f>
        <v>Miền Tây</v>
      </c>
      <c r="I229" t="str">
        <f>_xlfn.XLOOKUP(Data_TongTram2[[#This Row],[Tỉnh cũ]],Table9[Tỉnh cũ],Table9[Thị Trường])</f>
        <v>Lê Quốc Việt</v>
      </c>
      <c r="J229" t="str">
        <f>_xlfn.XLOOKUP(Data_TongTram2[[#This Row],[Tỉnh cũ]],Table9[Tỉnh cũ],Table9[Giám Sát])</f>
        <v>Phạm Huỳnh Hữu Lộc</v>
      </c>
      <c r="K229" t="str">
        <f>_xlfn.XLOOKUP(Data_TongTram2[[#This Row],[Tỉnh cũ]],Table9[Tỉnh cũ],Table9[Admin KV])</f>
        <v>Nguyễn Thị Ngọc Bích</v>
      </c>
      <c r="L229" t="str">
        <f>_xlfn.XLOOKUP(Data_TongTram2[[#This Row],[Tỉnh cũ]],Table9[Tỉnh cũ],Table9[Admin Miền])</f>
        <v>Phạm Thị Thúy Duy</v>
      </c>
    </row>
    <row r="230" spans="1:12" x14ac:dyDescent="0.35">
      <c r="A230" t="s">
        <v>1645</v>
      </c>
      <c r="B230" t="s">
        <v>608</v>
      </c>
      <c r="C230" t="str">
        <f>_xlfn.XLOOKUP(Data_TongTram2[[#This Row],[ID NCC]],VMS1_[ID 18],VMS1_[Tên Accounts])</f>
        <v>Anh Vũ Giồng Trôm</v>
      </c>
      <c r="D230" t="str">
        <f>Data_TongTram2[[#This Row],[ID NCC]]&amp;Data_TongTram2[[#This Row],[DTR/Trạm]]</f>
        <v>001J3000002HLmXIAWKhánh Nga</v>
      </c>
      <c r="E230" t="str">
        <f>_xlfn.XLOOKUP(Data_TongTram2[[#This Row],[ID NCC]],VMS1_[ID 18],VMS1_[Tỉnh/ Thành Phố Trung Ương])</f>
        <v>Bến Tre</v>
      </c>
      <c r="F230" t="str">
        <f>_xlfn.XLOOKUP(Data_TongTram2[[#This Row],[Tỉnh cũ]],Table9[Tỉnh cũ],Table9[Tỉnh mới])</f>
        <v>Vĩnh Long</v>
      </c>
      <c r="G230" t="str">
        <f>_xlfn.XLOOKUP(Data_TongTram2[[#This Row],[Tỉnh cũ]],Table9[Tỉnh cũ],Table9[Khu vực])</f>
        <v>Miền Tây 2</v>
      </c>
      <c r="H230" t="str">
        <f>_xlfn.XLOOKUP(Data_TongTram2[[#This Row],[Tỉnh cũ]],Table9[Tỉnh cũ],Table9[Miền])</f>
        <v>Miền Tây</v>
      </c>
      <c r="I230" t="str">
        <f>_xlfn.XLOOKUP(Data_TongTram2[[#This Row],[Tỉnh cũ]],Table9[Tỉnh cũ],Table9[Thị Trường])</f>
        <v>Lê Quốc Việt</v>
      </c>
      <c r="J230" t="str">
        <f>_xlfn.XLOOKUP(Data_TongTram2[[#This Row],[Tỉnh cũ]],Table9[Tỉnh cũ],Table9[Giám Sát])</f>
        <v>Phạm Huỳnh Hữu Lộc</v>
      </c>
      <c r="K230" t="str">
        <f>_xlfn.XLOOKUP(Data_TongTram2[[#This Row],[Tỉnh cũ]],Table9[Tỉnh cũ],Table9[Admin KV])</f>
        <v>Nguyễn Thị Ngọc Bích</v>
      </c>
      <c r="L230" t="str">
        <f>_xlfn.XLOOKUP(Data_TongTram2[[#This Row],[Tỉnh cũ]],Table9[Tỉnh cũ],Table9[Admin Miền])</f>
        <v>Phạm Thị Thúy Duy</v>
      </c>
    </row>
    <row r="231" spans="1:12" x14ac:dyDescent="0.35">
      <c r="A231" t="s">
        <v>570</v>
      </c>
      <c r="B231" t="s">
        <v>608</v>
      </c>
      <c r="C231" t="str">
        <f>_xlfn.XLOOKUP(Data_TongTram2[[#This Row],[ID NCC]],VMS1_[ID 18],VMS1_[Tên Accounts])</f>
        <v>Dì Sáu Hường</v>
      </c>
      <c r="D231" t="str">
        <f>Data_TongTram2[[#This Row],[ID NCC]]&amp;Data_TongTram2[[#This Row],[DTR/Trạm]]</f>
        <v>001J3000002HLzsIAGKhánh Nga</v>
      </c>
      <c r="E231" t="str">
        <f>_xlfn.XLOOKUP(Data_TongTram2[[#This Row],[ID NCC]],VMS1_[ID 18],VMS1_[Tỉnh/ Thành Phố Trung Ương])</f>
        <v>Trà Vinh</v>
      </c>
      <c r="F231" t="str">
        <f>_xlfn.XLOOKUP(Data_TongTram2[[#This Row],[Tỉnh cũ]],Table9[Tỉnh cũ],Table9[Tỉnh mới])</f>
        <v>Vĩnh Long</v>
      </c>
      <c r="G231" t="str">
        <f>_xlfn.XLOOKUP(Data_TongTram2[[#This Row],[Tỉnh cũ]],Table9[Tỉnh cũ],Table9[Khu vực])</f>
        <v>Miền Tây 2</v>
      </c>
      <c r="H231" t="str">
        <f>_xlfn.XLOOKUP(Data_TongTram2[[#This Row],[Tỉnh cũ]],Table9[Tỉnh cũ],Table9[Miền])</f>
        <v>Miền Tây</v>
      </c>
      <c r="I231" t="str">
        <f>_xlfn.XLOOKUP(Data_TongTram2[[#This Row],[Tỉnh cũ]],Table9[Tỉnh cũ],Table9[Thị Trường])</f>
        <v>Lê Quốc Việt</v>
      </c>
      <c r="J231" t="str">
        <f>_xlfn.XLOOKUP(Data_TongTram2[[#This Row],[Tỉnh cũ]],Table9[Tỉnh cũ],Table9[Giám Sát])</f>
        <v>Phạm Huỳnh Hữu Lộc</v>
      </c>
      <c r="K231" t="str">
        <f>_xlfn.XLOOKUP(Data_TongTram2[[#This Row],[Tỉnh cũ]],Table9[Tỉnh cũ],Table9[Admin KV])</f>
        <v>Nguyễn Thị Ngọc Bích</v>
      </c>
      <c r="L231" t="str">
        <f>_xlfn.XLOOKUP(Data_TongTram2[[#This Row],[Tỉnh cũ]],Table9[Tỉnh cũ],Table9[Admin Miền])</f>
        <v>Phạm Thị Thúy Duy</v>
      </c>
    </row>
    <row r="232" spans="1:12" x14ac:dyDescent="0.35">
      <c r="A232" t="s">
        <v>1668</v>
      </c>
      <c r="B232" t="s">
        <v>608</v>
      </c>
      <c r="C232" t="str">
        <f>_xlfn.XLOOKUP(Data_TongTram2[[#This Row],[ID NCC]],VMS1_[ID 18],VMS1_[Tên Accounts])</f>
        <v>Anh Lợi - Tân Thạnh</v>
      </c>
      <c r="D232" t="str">
        <f>Data_TongTram2[[#This Row],[ID NCC]]&amp;Data_TongTram2[[#This Row],[DTR/Trạm]]</f>
        <v>001J3000005GJwrIAGKhánh Nga</v>
      </c>
      <c r="E232" t="str">
        <f>_xlfn.XLOOKUP(Data_TongTram2[[#This Row],[ID NCC]],VMS1_[ID 18],VMS1_[Tỉnh/ Thành Phố Trung Ương])</f>
        <v>Long An</v>
      </c>
      <c r="F232" t="str">
        <f>_xlfn.XLOOKUP(Data_TongTram2[[#This Row],[Tỉnh cũ]],Table9[Tỉnh cũ],Table9[Tỉnh mới])</f>
        <v>Tây Ninh</v>
      </c>
      <c r="G232" t="str">
        <f>_xlfn.XLOOKUP(Data_TongTram2[[#This Row],[Tỉnh cũ]],Table9[Tỉnh cũ],Table9[Khu vực])</f>
        <v>Miền Tây 1</v>
      </c>
      <c r="H232" t="str">
        <f>_xlfn.XLOOKUP(Data_TongTram2[[#This Row],[Tỉnh cũ]],Table9[Tỉnh cũ],Table9[Miền])</f>
        <v>Miền Tây</v>
      </c>
      <c r="I232" t="str">
        <f>_xlfn.XLOOKUP(Data_TongTram2[[#This Row],[Tỉnh cũ]],Table9[Tỉnh cũ],Table9[Thị Trường])</f>
        <v>Nguyễn Duy Tân</v>
      </c>
      <c r="J232" t="str">
        <f>_xlfn.XLOOKUP(Data_TongTram2[[#This Row],[Tỉnh cũ]],Table9[Tỉnh cũ],Table9[Giám Sát])</f>
        <v>Nguyễn Thành Dân</v>
      </c>
      <c r="K232" t="str">
        <f>_xlfn.XLOOKUP(Data_TongTram2[[#This Row],[Tỉnh cũ]],Table9[Tỉnh cũ],Table9[Admin KV])</f>
        <v>Trần Thị Lan</v>
      </c>
      <c r="L232" t="str">
        <f>_xlfn.XLOOKUP(Data_TongTram2[[#This Row],[Tỉnh cũ]],Table9[Tỉnh cũ],Table9[Admin Miền])</f>
        <v>Phạm Thị Thúy Duy</v>
      </c>
    </row>
    <row r="233" spans="1:12" x14ac:dyDescent="0.35">
      <c r="A233" t="s">
        <v>2219</v>
      </c>
      <c r="B233" t="s">
        <v>608</v>
      </c>
      <c r="C233" t="str">
        <f>_xlfn.XLOOKUP(Data_TongTram2[[#This Row],[ID NCC]],VMS1_[ID 18],VMS1_[Tên Accounts])</f>
        <v>Anh Quyền Long Định</v>
      </c>
      <c r="D233" t="str">
        <f>Data_TongTram2[[#This Row],[ID NCC]]&amp;Data_TongTram2[[#This Row],[DTR/Trạm]]</f>
        <v>001dc00002WzC2QAAVKhánh Nga</v>
      </c>
      <c r="E233" t="str">
        <f>_xlfn.XLOOKUP(Data_TongTram2[[#This Row],[ID NCC]],VMS1_[ID 18],VMS1_[Tỉnh/ Thành Phố Trung Ương])</f>
        <v>Tiền Giang</v>
      </c>
      <c r="F233" t="str">
        <f>_xlfn.XLOOKUP(Data_TongTram2[[#This Row],[Tỉnh cũ]],Table9[Tỉnh cũ],Table9[Tỉnh mới])</f>
        <v>Đồng Tháp</v>
      </c>
      <c r="G233" t="str">
        <f>_xlfn.XLOOKUP(Data_TongTram2[[#This Row],[Tỉnh cũ]],Table9[Tỉnh cũ],Table9[Khu vực])</f>
        <v>Miền Tây 1</v>
      </c>
      <c r="H233" t="str">
        <f>_xlfn.XLOOKUP(Data_TongTram2[[#This Row],[Tỉnh cũ]],Table9[Tỉnh cũ],Table9[Miền])</f>
        <v>Miền Tây</v>
      </c>
      <c r="I233" t="str">
        <f>_xlfn.XLOOKUP(Data_TongTram2[[#This Row],[Tỉnh cũ]],Table9[Tỉnh cũ],Table9[Thị Trường])</f>
        <v>Lâm Đỗ Anh Hào</v>
      </c>
      <c r="J233" t="str">
        <f>_xlfn.XLOOKUP(Data_TongTram2[[#This Row],[Tỉnh cũ]],Table9[Tỉnh cũ],Table9[Giám Sát])</f>
        <v>Nguyễn Thành Dân</v>
      </c>
      <c r="K233" t="str">
        <f>_xlfn.XLOOKUP(Data_TongTram2[[#This Row],[Tỉnh cũ]],Table9[Tỉnh cũ],Table9[Admin KV])</f>
        <v>Trần Thị Lan</v>
      </c>
      <c r="L233" t="str">
        <f>_xlfn.XLOOKUP(Data_TongTram2[[#This Row],[Tỉnh cũ]],Table9[Tỉnh cũ],Table9[Admin Miền])</f>
        <v>Phạm Thị Thúy Duy</v>
      </c>
    </row>
    <row r="234" spans="1:12" x14ac:dyDescent="0.35">
      <c r="A234" t="s">
        <v>973</v>
      </c>
      <c r="B234" t="s">
        <v>608</v>
      </c>
      <c r="C234" t="str">
        <f>_xlfn.XLOOKUP(Data_TongTram2[[#This Row],[ID NCC]],VMS1_[ID 18],VMS1_[Tên Accounts])</f>
        <v>Anh Mẫn Mỹ Tho</v>
      </c>
      <c r="D234" t="str">
        <f>Data_TongTram2[[#This Row],[ID NCC]]&amp;Data_TongTram2[[#This Row],[DTR/Trạm]]</f>
        <v>001J3000005G2yzIACKhánh Nga</v>
      </c>
      <c r="E234" t="str">
        <f>_xlfn.XLOOKUP(Data_TongTram2[[#This Row],[ID NCC]],VMS1_[ID 18],VMS1_[Tỉnh/ Thành Phố Trung Ương])</f>
        <v>Tiền Giang</v>
      </c>
      <c r="F234" t="str">
        <f>_xlfn.XLOOKUP(Data_TongTram2[[#This Row],[Tỉnh cũ]],Table9[Tỉnh cũ],Table9[Tỉnh mới])</f>
        <v>Đồng Tháp</v>
      </c>
      <c r="G234" t="str">
        <f>_xlfn.XLOOKUP(Data_TongTram2[[#This Row],[Tỉnh cũ]],Table9[Tỉnh cũ],Table9[Khu vực])</f>
        <v>Miền Tây 1</v>
      </c>
      <c r="H234" t="str">
        <f>_xlfn.XLOOKUP(Data_TongTram2[[#This Row],[Tỉnh cũ]],Table9[Tỉnh cũ],Table9[Miền])</f>
        <v>Miền Tây</v>
      </c>
      <c r="I234" t="str">
        <f>_xlfn.XLOOKUP(Data_TongTram2[[#This Row],[Tỉnh cũ]],Table9[Tỉnh cũ],Table9[Thị Trường])</f>
        <v>Lâm Đỗ Anh Hào</v>
      </c>
      <c r="J234" t="str">
        <f>_xlfn.XLOOKUP(Data_TongTram2[[#This Row],[Tỉnh cũ]],Table9[Tỉnh cũ],Table9[Giám Sát])</f>
        <v>Nguyễn Thành Dân</v>
      </c>
      <c r="K234" t="str">
        <f>_xlfn.XLOOKUP(Data_TongTram2[[#This Row],[Tỉnh cũ]],Table9[Tỉnh cũ],Table9[Admin KV])</f>
        <v>Trần Thị Lan</v>
      </c>
      <c r="L234" t="str">
        <f>_xlfn.XLOOKUP(Data_TongTram2[[#This Row],[Tỉnh cũ]],Table9[Tỉnh cũ],Table9[Admin Miền])</f>
        <v>Phạm Thị Thúy Duy</v>
      </c>
    </row>
    <row r="235" spans="1:12" x14ac:dyDescent="0.35">
      <c r="A235" t="s">
        <v>924</v>
      </c>
      <c r="B235" t="s">
        <v>608</v>
      </c>
      <c r="C235" t="str">
        <f>_xlfn.XLOOKUP(Data_TongTram2[[#This Row],[ID NCC]],VMS1_[ID 18],VMS1_[Tên Accounts])</f>
        <v>Anh Hoàng Long Định</v>
      </c>
      <c r="D235" t="str">
        <f>Data_TongTram2[[#This Row],[ID NCC]]&amp;Data_TongTram2[[#This Row],[DTR/Trạm]]</f>
        <v>001J3000002HLxSIAWKhánh Nga</v>
      </c>
      <c r="E235" t="str">
        <f>_xlfn.XLOOKUP(Data_TongTram2[[#This Row],[ID NCC]],VMS1_[ID 18],VMS1_[Tỉnh/ Thành Phố Trung Ương])</f>
        <v>Tiền Giang</v>
      </c>
      <c r="F235" t="str">
        <f>_xlfn.XLOOKUP(Data_TongTram2[[#This Row],[Tỉnh cũ]],Table9[Tỉnh cũ],Table9[Tỉnh mới])</f>
        <v>Đồng Tháp</v>
      </c>
      <c r="G235" t="str">
        <f>_xlfn.XLOOKUP(Data_TongTram2[[#This Row],[Tỉnh cũ]],Table9[Tỉnh cũ],Table9[Khu vực])</f>
        <v>Miền Tây 1</v>
      </c>
      <c r="H235" t="str">
        <f>_xlfn.XLOOKUP(Data_TongTram2[[#This Row],[Tỉnh cũ]],Table9[Tỉnh cũ],Table9[Miền])</f>
        <v>Miền Tây</v>
      </c>
      <c r="I235" t="str">
        <f>_xlfn.XLOOKUP(Data_TongTram2[[#This Row],[Tỉnh cũ]],Table9[Tỉnh cũ],Table9[Thị Trường])</f>
        <v>Lâm Đỗ Anh Hào</v>
      </c>
      <c r="J235" t="str">
        <f>_xlfn.XLOOKUP(Data_TongTram2[[#This Row],[Tỉnh cũ]],Table9[Tỉnh cũ],Table9[Giám Sát])</f>
        <v>Nguyễn Thành Dân</v>
      </c>
      <c r="K235" t="str">
        <f>_xlfn.XLOOKUP(Data_TongTram2[[#This Row],[Tỉnh cũ]],Table9[Tỉnh cũ],Table9[Admin KV])</f>
        <v>Trần Thị Lan</v>
      </c>
      <c r="L235" t="str">
        <f>_xlfn.XLOOKUP(Data_TongTram2[[#This Row],[Tỉnh cũ]],Table9[Tỉnh cũ],Table9[Admin Miền])</f>
        <v>Phạm Thị Thúy Duy</v>
      </c>
    </row>
    <row r="236" spans="1:12" x14ac:dyDescent="0.35">
      <c r="A236" t="s">
        <v>2246</v>
      </c>
      <c r="B236" t="s">
        <v>608</v>
      </c>
      <c r="C236" t="str">
        <f>_xlfn.XLOOKUP(Data_TongTram2[[#This Row],[ID NCC]],VMS1_[ID 18],VMS1_[Tên Accounts])</f>
        <v>Anh Hùng Trung An</v>
      </c>
      <c r="D236" t="str">
        <f>Data_TongTram2[[#This Row],[ID NCC]]&amp;Data_TongTram2[[#This Row],[DTR/Trạm]]</f>
        <v>001dc00002ahUOTAA2Khánh Nga</v>
      </c>
      <c r="E236" t="str">
        <f>_xlfn.XLOOKUP(Data_TongTram2[[#This Row],[ID NCC]],VMS1_[ID 18],VMS1_[Tỉnh/ Thành Phố Trung Ương])</f>
        <v>Tiền Giang</v>
      </c>
      <c r="F236" t="str">
        <f>_xlfn.XLOOKUP(Data_TongTram2[[#This Row],[Tỉnh cũ]],Table9[Tỉnh cũ],Table9[Tỉnh mới])</f>
        <v>Đồng Tháp</v>
      </c>
      <c r="G236" t="str">
        <f>_xlfn.XLOOKUP(Data_TongTram2[[#This Row],[Tỉnh cũ]],Table9[Tỉnh cũ],Table9[Khu vực])</f>
        <v>Miền Tây 1</v>
      </c>
      <c r="H236" t="str">
        <f>_xlfn.XLOOKUP(Data_TongTram2[[#This Row],[Tỉnh cũ]],Table9[Tỉnh cũ],Table9[Miền])</f>
        <v>Miền Tây</v>
      </c>
      <c r="I236" t="str">
        <f>_xlfn.XLOOKUP(Data_TongTram2[[#This Row],[Tỉnh cũ]],Table9[Tỉnh cũ],Table9[Thị Trường])</f>
        <v>Lâm Đỗ Anh Hào</v>
      </c>
      <c r="J236" t="str">
        <f>_xlfn.XLOOKUP(Data_TongTram2[[#This Row],[Tỉnh cũ]],Table9[Tỉnh cũ],Table9[Giám Sát])</f>
        <v>Nguyễn Thành Dân</v>
      </c>
      <c r="K236" t="str">
        <f>_xlfn.XLOOKUP(Data_TongTram2[[#This Row],[Tỉnh cũ]],Table9[Tỉnh cũ],Table9[Admin KV])</f>
        <v>Trần Thị Lan</v>
      </c>
      <c r="L236" t="str">
        <f>_xlfn.XLOOKUP(Data_TongTram2[[#This Row],[Tỉnh cũ]],Table9[Tỉnh cũ],Table9[Admin Miền])</f>
        <v>Phạm Thị Thúy Duy</v>
      </c>
    </row>
    <row r="237" spans="1:12" x14ac:dyDescent="0.35">
      <c r="A237" t="s">
        <v>2247</v>
      </c>
      <c r="B237" t="s">
        <v>608</v>
      </c>
      <c r="C237" t="str">
        <f>_xlfn.XLOOKUP(Data_TongTram2[[#This Row],[ID NCC]],VMS1_[ID 18],VMS1_[Tên Accounts])</f>
        <v>HKD Phế Liệu Liêm</v>
      </c>
      <c r="D237" t="str">
        <f>Data_TongTram2[[#This Row],[ID NCC]]&amp;Data_TongTram2[[#This Row],[DTR/Trạm]]</f>
        <v>001dc00002b8GhDAAUKhánh Nga</v>
      </c>
      <c r="E237" t="str">
        <f>_xlfn.XLOOKUP(Data_TongTram2[[#This Row],[ID NCC]],VMS1_[ID 18],VMS1_[Tỉnh/ Thành Phố Trung Ương])</f>
        <v>Bến Tre</v>
      </c>
      <c r="F237" t="str">
        <f>_xlfn.XLOOKUP(Data_TongTram2[[#This Row],[Tỉnh cũ]],Table9[Tỉnh cũ],Table9[Tỉnh mới])</f>
        <v>Vĩnh Long</v>
      </c>
      <c r="G237" t="str">
        <f>_xlfn.XLOOKUP(Data_TongTram2[[#This Row],[Tỉnh cũ]],Table9[Tỉnh cũ],Table9[Khu vực])</f>
        <v>Miền Tây 2</v>
      </c>
      <c r="H237" t="str">
        <f>_xlfn.XLOOKUP(Data_TongTram2[[#This Row],[Tỉnh cũ]],Table9[Tỉnh cũ],Table9[Miền])</f>
        <v>Miền Tây</v>
      </c>
      <c r="I237" t="str">
        <f>_xlfn.XLOOKUP(Data_TongTram2[[#This Row],[Tỉnh cũ]],Table9[Tỉnh cũ],Table9[Thị Trường])</f>
        <v>Lê Quốc Việt</v>
      </c>
      <c r="J237" t="str">
        <f>_xlfn.XLOOKUP(Data_TongTram2[[#This Row],[Tỉnh cũ]],Table9[Tỉnh cũ],Table9[Giám Sát])</f>
        <v>Phạm Huỳnh Hữu Lộc</v>
      </c>
      <c r="K237" t="str">
        <f>_xlfn.XLOOKUP(Data_TongTram2[[#This Row],[Tỉnh cũ]],Table9[Tỉnh cũ],Table9[Admin KV])</f>
        <v>Nguyễn Thị Ngọc Bích</v>
      </c>
      <c r="L237" t="str">
        <f>_xlfn.XLOOKUP(Data_TongTram2[[#This Row],[Tỉnh cũ]],Table9[Tỉnh cũ],Table9[Admin Miền])</f>
        <v>Phạm Thị Thúy Duy</v>
      </c>
    </row>
    <row r="238" spans="1:12" x14ac:dyDescent="0.35">
      <c r="A238" t="s">
        <v>786</v>
      </c>
      <c r="B238" t="s">
        <v>608</v>
      </c>
      <c r="C238" t="str">
        <f>_xlfn.XLOOKUP(Data_TongTram2[[#This Row],[ID NCC]],VMS1_[ID 18],VMS1_[Tên Accounts])</f>
        <v>Anh Tâm Mỏ Cày</v>
      </c>
      <c r="D238" t="str">
        <f>Data_TongTram2[[#This Row],[ID NCC]]&amp;Data_TongTram2[[#This Row],[DTR/Trạm]]</f>
        <v>001J3000002HLyRIAWKhánh Nga</v>
      </c>
      <c r="E238" t="str">
        <f>_xlfn.XLOOKUP(Data_TongTram2[[#This Row],[ID NCC]],VMS1_[ID 18],VMS1_[Tỉnh/ Thành Phố Trung Ương])</f>
        <v>Bến Tre</v>
      </c>
      <c r="F238" t="str">
        <f>_xlfn.XLOOKUP(Data_TongTram2[[#This Row],[Tỉnh cũ]],Table9[Tỉnh cũ],Table9[Tỉnh mới])</f>
        <v>Vĩnh Long</v>
      </c>
      <c r="G238" t="str">
        <f>_xlfn.XLOOKUP(Data_TongTram2[[#This Row],[Tỉnh cũ]],Table9[Tỉnh cũ],Table9[Khu vực])</f>
        <v>Miền Tây 2</v>
      </c>
      <c r="H238" t="str">
        <f>_xlfn.XLOOKUP(Data_TongTram2[[#This Row],[Tỉnh cũ]],Table9[Tỉnh cũ],Table9[Miền])</f>
        <v>Miền Tây</v>
      </c>
      <c r="I238" t="str">
        <f>_xlfn.XLOOKUP(Data_TongTram2[[#This Row],[Tỉnh cũ]],Table9[Tỉnh cũ],Table9[Thị Trường])</f>
        <v>Lê Quốc Việt</v>
      </c>
      <c r="J238" t="str">
        <f>_xlfn.XLOOKUP(Data_TongTram2[[#This Row],[Tỉnh cũ]],Table9[Tỉnh cũ],Table9[Giám Sát])</f>
        <v>Phạm Huỳnh Hữu Lộc</v>
      </c>
      <c r="K238" t="str">
        <f>_xlfn.XLOOKUP(Data_TongTram2[[#This Row],[Tỉnh cũ]],Table9[Tỉnh cũ],Table9[Admin KV])</f>
        <v>Nguyễn Thị Ngọc Bích</v>
      </c>
      <c r="L238" t="str">
        <f>_xlfn.XLOOKUP(Data_TongTram2[[#This Row],[Tỉnh cũ]],Table9[Tỉnh cũ],Table9[Admin Miền])</f>
        <v>Phạm Thị Thúy Duy</v>
      </c>
    </row>
    <row r="239" spans="1:12" x14ac:dyDescent="0.35">
      <c r="A239" t="s">
        <v>2248</v>
      </c>
      <c r="B239" t="s">
        <v>608</v>
      </c>
      <c r="C239" t="str">
        <f>_xlfn.XLOOKUP(Data_TongTram2[[#This Row],[ID NCC]],VMS1_[ID 18],VMS1_[Tên Accounts])</f>
        <v>Chị Lệ Long Hưng</v>
      </c>
      <c r="D239" t="str">
        <f>Data_TongTram2[[#This Row],[ID NCC]]&amp;Data_TongTram2[[#This Row],[DTR/Trạm]]</f>
        <v>001dc00002hEC17AAGKhánh Nga</v>
      </c>
      <c r="E239" t="str">
        <f>_xlfn.XLOOKUP(Data_TongTram2[[#This Row],[ID NCC]],VMS1_[ID 18],VMS1_[Tỉnh/ Thành Phố Trung Ương])</f>
        <v>Tiền Giang</v>
      </c>
      <c r="F239" t="str">
        <f>_xlfn.XLOOKUP(Data_TongTram2[[#This Row],[Tỉnh cũ]],Table9[Tỉnh cũ],Table9[Tỉnh mới])</f>
        <v>Đồng Tháp</v>
      </c>
      <c r="G239" t="str">
        <f>_xlfn.XLOOKUP(Data_TongTram2[[#This Row],[Tỉnh cũ]],Table9[Tỉnh cũ],Table9[Khu vực])</f>
        <v>Miền Tây 1</v>
      </c>
      <c r="H239" t="str">
        <f>_xlfn.XLOOKUP(Data_TongTram2[[#This Row],[Tỉnh cũ]],Table9[Tỉnh cũ],Table9[Miền])</f>
        <v>Miền Tây</v>
      </c>
      <c r="I239" t="str">
        <f>_xlfn.XLOOKUP(Data_TongTram2[[#This Row],[Tỉnh cũ]],Table9[Tỉnh cũ],Table9[Thị Trường])</f>
        <v>Lâm Đỗ Anh Hào</v>
      </c>
      <c r="J239" t="str">
        <f>_xlfn.XLOOKUP(Data_TongTram2[[#This Row],[Tỉnh cũ]],Table9[Tỉnh cũ],Table9[Giám Sát])</f>
        <v>Nguyễn Thành Dân</v>
      </c>
      <c r="K239" t="str">
        <f>_xlfn.XLOOKUP(Data_TongTram2[[#This Row],[Tỉnh cũ]],Table9[Tỉnh cũ],Table9[Admin KV])</f>
        <v>Trần Thị Lan</v>
      </c>
      <c r="L239" t="str">
        <f>_xlfn.XLOOKUP(Data_TongTram2[[#This Row],[Tỉnh cũ]],Table9[Tỉnh cũ],Table9[Admin Miền])</f>
        <v>Phạm Thị Thúy Duy</v>
      </c>
    </row>
    <row r="240" spans="1:12" x14ac:dyDescent="0.35">
      <c r="A240" t="s">
        <v>962</v>
      </c>
      <c r="B240" t="s">
        <v>608</v>
      </c>
      <c r="C240" t="str">
        <f>_xlfn.XLOOKUP(Data_TongTram2[[#This Row],[ID NCC]],VMS1_[ID 18],VMS1_[Tên Accounts])</f>
        <v>Chị Hằng Bình Đức</v>
      </c>
      <c r="D240" t="str">
        <f>Data_TongTram2[[#This Row],[ID NCC]]&amp;Data_TongTram2[[#This Row],[DTR/Trạm]]</f>
        <v>001J3000002HjDpIAKKhánh Nga</v>
      </c>
      <c r="E240" t="str">
        <f>_xlfn.XLOOKUP(Data_TongTram2[[#This Row],[ID NCC]],VMS1_[ID 18],VMS1_[Tỉnh/ Thành Phố Trung Ương])</f>
        <v>Tiền Giang</v>
      </c>
      <c r="F240" t="str">
        <f>_xlfn.XLOOKUP(Data_TongTram2[[#This Row],[Tỉnh cũ]],Table9[Tỉnh cũ],Table9[Tỉnh mới])</f>
        <v>Đồng Tháp</v>
      </c>
      <c r="G240" t="str">
        <f>_xlfn.XLOOKUP(Data_TongTram2[[#This Row],[Tỉnh cũ]],Table9[Tỉnh cũ],Table9[Khu vực])</f>
        <v>Miền Tây 1</v>
      </c>
      <c r="H240" t="str">
        <f>_xlfn.XLOOKUP(Data_TongTram2[[#This Row],[Tỉnh cũ]],Table9[Tỉnh cũ],Table9[Miền])</f>
        <v>Miền Tây</v>
      </c>
      <c r="I240" t="str">
        <f>_xlfn.XLOOKUP(Data_TongTram2[[#This Row],[Tỉnh cũ]],Table9[Tỉnh cũ],Table9[Thị Trường])</f>
        <v>Lâm Đỗ Anh Hào</v>
      </c>
      <c r="J240" t="str">
        <f>_xlfn.XLOOKUP(Data_TongTram2[[#This Row],[Tỉnh cũ]],Table9[Tỉnh cũ],Table9[Giám Sát])</f>
        <v>Nguyễn Thành Dân</v>
      </c>
      <c r="K240" t="str">
        <f>_xlfn.XLOOKUP(Data_TongTram2[[#This Row],[Tỉnh cũ]],Table9[Tỉnh cũ],Table9[Admin KV])</f>
        <v>Trần Thị Lan</v>
      </c>
      <c r="L240" t="str">
        <f>_xlfn.XLOOKUP(Data_TongTram2[[#This Row],[Tỉnh cũ]],Table9[Tỉnh cũ],Table9[Admin Miền])</f>
        <v>Phạm Thị Thúy Duy</v>
      </c>
    </row>
    <row r="241" spans="1:12" x14ac:dyDescent="0.35">
      <c r="A241" t="s">
        <v>2257</v>
      </c>
      <c r="B241" t="s">
        <v>608</v>
      </c>
      <c r="C241" t="str">
        <f>_xlfn.XLOOKUP(Data_TongTram2[[#This Row],[ID NCC]],VMS1_[ID 18],VMS1_[Tên Accounts])</f>
        <v>Anh Hiếu Trung Lương</v>
      </c>
      <c r="D241" t="str">
        <f>Data_TongTram2[[#This Row],[ID NCC]]&amp;Data_TongTram2[[#This Row],[DTR/Trạm]]</f>
        <v>001dc00002kSAybAAGKhánh Nga</v>
      </c>
      <c r="E241" t="str">
        <f>_xlfn.XLOOKUP(Data_TongTram2[[#This Row],[ID NCC]],VMS1_[ID 18],VMS1_[Tỉnh/ Thành Phố Trung Ương])</f>
        <v>Tiền Giang</v>
      </c>
      <c r="F241" t="str">
        <f>_xlfn.XLOOKUP(Data_TongTram2[[#This Row],[Tỉnh cũ]],Table9[Tỉnh cũ],Table9[Tỉnh mới])</f>
        <v>Đồng Tháp</v>
      </c>
      <c r="G241" t="str">
        <f>_xlfn.XLOOKUP(Data_TongTram2[[#This Row],[Tỉnh cũ]],Table9[Tỉnh cũ],Table9[Khu vực])</f>
        <v>Miền Tây 1</v>
      </c>
      <c r="H241" t="str">
        <f>_xlfn.XLOOKUP(Data_TongTram2[[#This Row],[Tỉnh cũ]],Table9[Tỉnh cũ],Table9[Miền])</f>
        <v>Miền Tây</v>
      </c>
      <c r="I241" t="str">
        <f>_xlfn.XLOOKUP(Data_TongTram2[[#This Row],[Tỉnh cũ]],Table9[Tỉnh cũ],Table9[Thị Trường])</f>
        <v>Lâm Đỗ Anh Hào</v>
      </c>
      <c r="J241" t="str">
        <f>_xlfn.XLOOKUP(Data_TongTram2[[#This Row],[Tỉnh cũ]],Table9[Tỉnh cũ],Table9[Giám Sát])</f>
        <v>Nguyễn Thành Dân</v>
      </c>
      <c r="K241" t="str">
        <f>_xlfn.XLOOKUP(Data_TongTram2[[#This Row],[Tỉnh cũ]],Table9[Tỉnh cũ],Table9[Admin KV])</f>
        <v>Trần Thị Lan</v>
      </c>
      <c r="L241" t="str">
        <f>_xlfn.XLOOKUP(Data_TongTram2[[#This Row],[Tỉnh cũ]],Table9[Tỉnh cũ],Table9[Admin Miền])</f>
        <v>Phạm Thị Thúy Duy</v>
      </c>
    </row>
    <row r="242" spans="1:12" x14ac:dyDescent="0.35">
      <c r="A242" t="s">
        <v>892</v>
      </c>
      <c r="B242" t="s">
        <v>608</v>
      </c>
      <c r="C242" t="str">
        <f>_xlfn.XLOOKUP(Data_TongTram2[[#This Row],[ID NCC]],VMS1_[ID 18],VMS1_[Tên Accounts])</f>
        <v>Anh Lợi Chợ Gạo</v>
      </c>
      <c r="D242" t="str">
        <f>Data_TongTram2[[#This Row],[ID NCC]]&amp;Data_TongTram2[[#This Row],[DTR/Trạm]]</f>
        <v>001J3000002HLopIAGKhánh Nga</v>
      </c>
      <c r="E242" t="str">
        <f>_xlfn.XLOOKUP(Data_TongTram2[[#This Row],[ID NCC]],VMS1_[ID 18],VMS1_[Tỉnh/ Thành Phố Trung Ương])</f>
        <v>Tiền Giang</v>
      </c>
      <c r="F242" t="str">
        <f>_xlfn.XLOOKUP(Data_TongTram2[[#This Row],[Tỉnh cũ]],Table9[Tỉnh cũ],Table9[Tỉnh mới])</f>
        <v>Đồng Tháp</v>
      </c>
      <c r="G242" t="str">
        <f>_xlfn.XLOOKUP(Data_TongTram2[[#This Row],[Tỉnh cũ]],Table9[Tỉnh cũ],Table9[Khu vực])</f>
        <v>Miền Tây 1</v>
      </c>
      <c r="H242" t="str">
        <f>_xlfn.XLOOKUP(Data_TongTram2[[#This Row],[Tỉnh cũ]],Table9[Tỉnh cũ],Table9[Miền])</f>
        <v>Miền Tây</v>
      </c>
      <c r="I242" t="str">
        <f>_xlfn.XLOOKUP(Data_TongTram2[[#This Row],[Tỉnh cũ]],Table9[Tỉnh cũ],Table9[Thị Trường])</f>
        <v>Lâm Đỗ Anh Hào</v>
      </c>
      <c r="J242" t="str">
        <f>_xlfn.XLOOKUP(Data_TongTram2[[#This Row],[Tỉnh cũ]],Table9[Tỉnh cũ],Table9[Giám Sát])</f>
        <v>Nguyễn Thành Dân</v>
      </c>
      <c r="K242" t="str">
        <f>_xlfn.XLOOKUP(Data_TongTram2[[#This Row],[Tỉnh cũ]],Table9[Tỉnh cũ],Table9[Admin KV])</f>
        <v>Trần Thị Lan</v>
      </c>
      <c r="L242" t="str">
        <f>_xlfn.XLOOKUP(Data_TongTram2[[#This Row],[Tỉnh cũ]],Table9[Tỉnh cũ],Table9[Admin Miền])</f>
        <v>Phạm Thị Thúy Duy</v>
      </c>
    </row>
    <row r="243" spans="1:12" x14ac:dyDescent="0.35">
      <c r="A243" t="s">
        <v>420</v>
      </c>
      <c r="B243" t="s">
        <v>608</v>
      </c>
      <c r="C243" t="str">
        <f>_xlfn.XLOOKUP(Data_TongTram2[[#This Row],[ID NCC]],VMS1_[ID 18],VMS1_[Tên Accounts])</f>
        <v>Chị Thảo Tân Hiệp</v>
      </c>
      <c r="D243" t="str">
        <f>Data_TongTram2[[#This Row],[ID NCC]]&amp;Data_TongTram2[[#This Row],[DTR/Trạm]]</f>
        <v>001J3000002HLxkIAGKhánh Nga</v>
      </c>
      <c r="E243" t="str">
        <f>_xlfn.XLOOKUP(Data_TongTram2[[#This Row],[ID NCC]],VMS1_[ID 18],VMS1_[Tỉnh/ Thành Phố Trung Ương])</f>
        <v>Tiền Giang</v>
      </c>
      <c r="F243" t="str">
        <f>_xlfn.XLOOKUP(Data_TongTram2[[#This Row],[Tỉnh cũ]],Table9[Tỉnh cũ],Table9[Tỉnh mới])</f>
        <v>Đồng Tháp</v>
      </c>
      <c r="G243" t="str">
        <f>_xlfn.XLOOKUP(Data_TongTram2[[#This Row],[Tỉnh cũ]],Table9[Tỉnh cũ],Table9[Khu vực])</f>
        <v>Miền Tây 1</v>
      </c>
      <c r="H243" t="str">
        <f>_xlfn.XLOOKUP(Data_TongTram2[[#This Row],[Tỉnh cũ]],Table9[Tỉnh cũ],Table9[Miền])</f>
        <v>Miền Tây</v>
      </c>
      <c r="I243" t="str">
        <f>_xlfn.XLOOKUP(Data_TongTram2[[#This Row],[Tỉnh cũ]],Table9[Tỉnh cũ],Table9[Thị Trường])</f>
        <v>Lâm Đỗ Anh Hào</v>
      </c>
      <c r="J243" t="str">
        <f>_xlfn.XLOOKUP(Data_TongTram2[[#This Row],[Tỉnh cũ]],Table9[Tỉnh cũ],Table9[Giám Sát])</f>
        <v>Nguyễn Thành Dân</v>
      </c>
      <c r="K243" t="str">
        <f>_xlfn.XLOOKUP(Data_TongTram2[[#This Row],[Tỉnh cũ]],Table9[Tỉnh cũ],Table9[Admin KV])</f>
        <v>Trần Thị Lan</v>
      </c>
      <c r="L243" t="str">
        <f>_xlfn.XLOOKUP(Data_TongTram2[[#This Row],[Tỉnh cũ]],Table9[Tỉnh cũ],Table9[Admin Miền])</f>
        <v>Phạm Thị Thúy Duy</v>
      </c>
    </row>
    <row r="244" spans="1:12" x14ac:dyDescent="0.35">
      <c r="A244" t="s">
        <v>907</v>
      </c>
      <c r="B244" t="s">
        <v>608</v>
      </c>
      <c r="C244" t="str">
        <f>_xlfn.XLOOKUP(Data_TongTram2[[#This Row],[ID NCC]],VMS1_[ID 18],VMS1_[Tên Accounts])</f>
        <v>Chị Mười Bến Tre</v>
      </c>
      <c r="D244" t="str">
        <f>Data_TongTram2[[#This Row],[ID NCC]]&amp;Data_TongTram2[[#This Row],[DTR/Trạm]]</f>
        <v>001J3000002HLmZIAWKhánh Nga</v>
      </c>
      <c r="E244" t="str">
        <f>_xlfn.XLOOKUP(Data_TongTram2[[#This Row],[ID NCC]],VMS1_[ID 18],VMS1_[Tỉnh/ Thành Phố Trung Ương])</f>
        <v>Bến Tre</v>
      </c>
      <c r="F244" t="str">
        <f>_xlfn.XLOOKUP(Data_TongTram2[[#This Row],[Tỉnh cũ]],Table9[Tỉnh cũ],Table9[Tỉnh mới])</f>
        <v>Vĩnh Long</v>
      </c>
      <c r="G244" t="str">
        <f>_xlfn.XLOOKUP(Data_TongTram2[[#This Row],[Tỉnh cũ]],Table9[Tỉnh cũ],Table9[Khu vực])</f>
        <v>Miền Tây 2</v>
      </c>
      <c r="H244" t="str">
        <f>_xlfn.XLOOKUP(Data_TongTram2[[#This Row],[Tỉnh cũ]],Table9[Tỉnh cũ],Table9[Miền])</f>
        <v>Miền Tây</v>
      </c>
      <c r="I244" t="str">
        <f>_xlfn.XLOOKUP(Data_TongTram2[[#This Row],[Tỉnh cũ]],Table9[Tỉnh cũ],Table9[Thị Trường])</f>
        <v>Lê Quốc Việt</v>
      </c>
      <c r="J244" t="str">
        <f>_xlfn.XLOOKUP(Data_TongTram2[[#This Row],[Tỉnh cũ]],Table9[Tỉnh cũ],Table9[Giám Sát])</f>
        <v>Phạm Huỳnh Hữu Lộc</v>
      </c>
      <c r="K244" t="str">
        <f>_xlfn.XLOOKUP(Data_TongTram2[[#This Row],[Tỉnh cũ]],Table9[Tỉnh cũ],Table9[Admin KV])</f>
        <v>Nguyễn Thị Ngọc Bích</v>
      </c>
      <c r="L244" t="str">
        <f>_xlfn.XLOOKUP(Data_TongTram2[[#This Row],[Tỉnh cũ]],Table9[Tỉnh cũ],Table9[Admin Miền])</f>
        <v>Phạm Thị Thúy Duy</v>
      </c>
    </row>
    <row r="245" spans="1:12" x14ac:dyDescent="0.35">
      <c r="A245" t="s">
        <v>1023</v>
      </c>
      <c r="B245" t="s">
        <v>608</v>
      </c>
      <c r="C245" t="str">
        <f>_xlfn.XLOOKUP(Data_TongTram2[[#This Row],[ID NCC]],VMS1_[ID 18],VMS1_[Tên Accounts])</f>
        <v>Anh Tươi Phú Kiết</v>
      </c>
      <c r="D245" t="str">
        <f>Data_TongTram2[[#This Row],[ID NCC]]&amp;Data_TongTram2[[#This Row],[DTR/Trạm]]</f>
        <v>001J300000HZ8PFIA1Khánh Nga</v>
      </c>
      <c r="E245" t="str">
        <f>_xlfn.XLOOKUP(Data_TongTram2[[#This Row],[ID NCC]],VMS1_[ID 18],VMS1_[Tỉnh/ Thành Phố Trung Ương])</f>
        <v>Tiền Giang</v>
      </c>
      <c r="F245" t="str">
        <f>_xlfn.XLOOKUP(Data_TongTram2[[#This Row],[Tỉnh cũ]],Table9[Tỉnh cũ],Table9[Tỉnh mới])</f>
        <v>Đồng Tháp</v>
      </c>
      <c r="G245" t="str">
        <f>_xlfn.XLOOKUP(Data_TongTram2[[#This Row],[Tỉnh cũ]],Table9[Tỉnh cũ],Table9[Khu vực])</f>
        <v>Miền Tây 1</v>
      </c>
      <c r="H245" t="str">
        <f>_xlfn.XLOOKUP(Data_TongTram2[[#This Row],[Tỉnh cũ]],Table9[Tỉnh cũ],Table9[Miền])</f>
        <v>Miền Tây</v>
      </c>
      <c r="I245" t="str">
        <f>_xlfn.XLOOKUP(Data_TongTram2[[#This Row],[Tỉnh cũ]],Table9[Tỉnh cũ],Table9[Thị Trường])</f>
        <v>Lâm Đỗ Anh Hào</v>
      </c>
      <c r="J245" t="str">
        <f>_xlfn.XLOOKUP(Data_TongTram2[[#This Row],[Tỉnh cũ]],Table9[Tỉnh cũ],Table9[Giám Sát])</f>
        <v>Nguyễn Thành Dân</v>
      </c>
      <c r="K245" t="str">
        <f>_xlfn.XLOOKUP(Data_TongTram2[[#This Row],[Tỉnh cũ]],Table9[Tỉnh cũ],Table9[Admin KV])</f>
        <v>Trần Thị Lan</v>
      </c>
      <c r="L245" t="str">
        <f>_xlfn.XLOOKUP(Data_TongTram2[[#This Row],[Tỉnh cũ]],Table9[Tỉnh cũ],Table9[Admin Miền])</f>
        <v>Phạm Thị Thúy Duy</v>
      </c>
    </row>
    <row r="246" spans="1:12" x14ac:dyDescent="0.35">
      <c r="A246" t="s">
        <v>986</v>
      </c>
      <c r="B246" t="s">
        <v>608</v>
      </c>
      <c r="C246" t="str">
        <f>_xlfn.XLOOKUP(Data_TongTram2[[#This Row],[ID NCC]],VMS1_[ID 18],VMS1_[Tên Accounts])</f>
        <v>Anh Thái Mỹ Tho</v>
      </c>
      <c r="D246" t="str">
        <f>Data_TongTram2[[#This Row],[ID NCC]]&amp;Data_TongTram2[[#This Row],[DTR/Trạm]]</f>
        <v>001J3000007a6ROIAYKhánh Nga</v>
      </c>
      <c r="E246" t="str">
        <f>_xlfn.XLOOKUP(Data_TongTram2[[#This Row],[ID NCC]],VMS1_[ID 18],VMS1_[Tỉnh/ Thành Phố Trung Ương])</f>
        <v>Tiền Giang</v>
      </c>
      <c r="F246" t="str">
        <f>_xlfn.XLOOKUP(Data_TongTram2[[#This Row],[Tỉnh cũ]],Table9[Tỉnh cũ],Table9[Tỉnh mới])</f>
        <v>Đồng Tháp</v>
      </c>
      <c r="G246" t="str">
        <f>_xlfn.XLOOKUP(Data_TongTram2[[#This Row],[Tỉnh cũ]],Table9[Tỉnh cũ],Table9[Khu vực])</f>
        <v>Miền Tây 1</v>
      </c>
      <c r="H246" t="str">
        <f>_xlfn.XLOOKUP(Data_TongTram2[[#This Row],[Tỉnh cũ]],Table9[Tỉnh cũ],Table9[Miền])</f>
        <v>Miền Tây</v>
      </c>
      <c r="I246" t="str">
        <f>_xlfn.XLOOKUP(Data_TongTram2[[#This Row],[Tỉnh cũ]],Table9[Tỉnh cũ],Table9[Thị Trường])</f>
        <v>Lâm Đỗ Anh Hào</v>
      </c>
      <c r="J246" t="str">
        <f>_xlfn.XLOOKUP(Data_TongTram2[[#This Row],[Tỉnh cũ]],Table9[Tỉnh cũ],Table9[Giám Sát])</f>
        <v>Nguyễn Thành Dân</v>
      </c>
      <c r="K246" t="str">
        <f>_xlfn.XLOOKUP(Data_TongTram2[[#This Row],[Tỉnh cũ]],Table9[Tỉnh cũ],Table9[Admin KV])</f>
        <v>Trần Thị Lan</v>
      </c>
      <c r="L246" t="str">
        <f>_xlfn.XLOOKUP(Data_TongTram2[[#This Row],[Tỉnh cũ]],Table9[Tỉnh cũ],Table9[Admin Miền])</f>
        <v>Phạm Thị Thúy Duy</v>
      </c>
    </row>
    <row r="247" spans="1:12" x14ac:dyDescent="0.35">
      <c r="A247" t="s">
        <v>699</v>
      </c>
      <c r="B247" t="s">
        <v>608</v>
      </c>
      <c r="C247" t="str">
        <f>_xlfn.XLOOKUP(Data_TongTram2[[#This Row],[ID NCC]],VMS1_[ID 18],VMS1_[Tên Accounts])</f>
        <v>Rồng Việt</v>
      </c>
      <c r="D247" t="str">
        <f>Data_TongTram2[[#This Row],[ID NCC]]&amp;Data_TongTram2[[#This Row],[DTR/Trạm]]</f>
        <v>001J3000002HLlbIAGKhánh Nga</v>
      </c>
      <c r="E247" t="str">
        <f>_xlfn.XLOOKUP(Data_TongTram2[[#This Row],[ID NCC]],VMS1_[ID 18],VMS1_[Tỉnh/ Thành Phố Trung Ương])</f>
        <v>Long An</v>
      </c>
      <c r="F247" t="str">
        <f>_xlfn.XLOOKUP(Data_TongTram2[[#This Row],[Tỉnh cũ]],Table9[Tỉnh cũ],Table9[Tỉnh mới])</f>
        <v>Tây Ninh</v>
      </c>
      <c r="G247" t="str">
        <f>_xlfn.XLOOKUP(Data_TongTram2[[#This Row],[Tỉnh cũ]],Table9[Tỉnh cũ],Table9[Khu vực])</f>
        <v>Miền Tây 1</v>
      </c>
      <c r="H247" t="str">
        <f>_xlfn.XLOOKUP(Data_TongTram2[[#This Row],[Tỉnh cũ]],Table9[Tỉnh cũ],Table9[Miền])</f>
        <v>Miền Tây</v>
      </c>
      <c r="I247" t="str">
        <f>_xlfn.XLOOKUP(Data_TongTram2[[#This Row],[Tỉnh cũ]],Table9[Tỉnh cũ],Table9[Thị Trường])</f>
        <v>Nguyễn Duy Tân</v>
      </c>
      <c r="J247" t="str">
        <f>_xlfn.XLOOKUP(Data_TongTram2[[#This Row],[Tỉnh cũ]],Table9[Tỉnh cũ],Table9[Giám Sát])</f>
        <v>Nguyễn Thành Dân</v>
      </c>
      <c r="K247" t="str">
        <f>_xlfn.XLOOKUP(Data_TongTram2[[#This Row],[Tỉnh cũ]],Table9[Tỉnh cũ],Table9[Admin KV])</f>
        <v>Trần Thị Lan</v>
      </c>
      <c r="L247" t="str">
        <f>_xlfn.XLOOKUP(Data_TongTram2[[#This Row],[Tỉnh cũ]],Table9[Tỉnh cũ],Table9[Admin Miền])</f>
        <v>Phạm Thị Thúy Duy</v>
      </c>
    </row>
    <row r="248" spans="1:12" x14ac:dyDescent="0.35">
      <c r="A248" t="s">
        <v>2946</v>
      </c>
      <c r="B248" t="s">
        <v>608</v>
      </c>
      <c r="C248" t="str">
        <f>_xlfn.XLOOKUP(Data_TongTram2[[#This Row],[ID NCC]],VMS1_[ID 18],VMS1_[Tên Accounts])</f>
        <v>Anh Chí Mộc Hóa</v>
      </c>
      <c r="D248" t="str">
        <f>Data_TongTram2[[#This Row],[ID NCC]]&amp;Data_TongTram2[[#This Row],[DTR/Trạm]]</f>
        <v>001dc00002o0VCTAA2Khánh Nga</v>
      </c>
      <c r="E248" t="str">
        <f>_xlfn.XLOOKUP(Data_TongTram2[[#This Row],[ID NCC]],VMS1_[ID 18],VMS1_[Tỉnh/ Thành Phố Trung Ương])</f>
        <v>Long An</v>
      </c>
      <c r="F248" t="str">
        <f>_xlfn.XLOOKUP(Data_TongTram2[[#This Row],[Tỉnh cũ]],Table9[Tỉnh cũ],Table9[Tỉnh mới])</f>
        <v>Tây Ninh</v>
      </c>
      <c r="G248" t="str">
        <f>_xlfn.XLOOKUP(Data_TongTram2[[#This Row],[Tỉnh cũ]],Table9[Tỉnh cũ],Table9[Khu vực])</f>
        <v>Miền Tây 1</v>
      </c>
      <c r="H248" t="str">
        <f>_xlfn.XLOOKUP(Data_TongTram2[[#This Row],[Tỉnh cũ]],Table9[Tỉnh cũ],Table9[Miền])</f>
        <v>Miền Tây</v>
      </c>
      <c r="I248" t="str">
        <f>_xlfn.XLOOKUP(Data_TongTram2[[#This Row],[Tỉnh cũ]],Table9[Tỉnh cũ],Table9[Thị Trường])</f>
        <v>Nguyễn Duy Tân</v>
      </c>
      <c r="J248" t="str">
        <f>_xlfn.XLOOKUP(Data_TongTram2[[#This Row],[Tỉnh cũ]],Table9[Tỉnh cũ],Table9[Giám Sát])</f>
        <v>Nguyễn Thành Dân</v>
      </c>
      <c r="K248" t="str">
        <f>_xlfn.XLOOKUP(Data_TongTram2[[#This Row],[Tỉnh cũ]],Table9[Tỉnh cũ],Table9[Admin KV])</f>
        <v>Trần Thị Lan</v>
      </c>
      <c r="L248" t="str">
        <f>_xlfn.XLOOKUP(Data_TongTram2[[#This Row],[Tỉnh cũ]],Table9[Tỉnh cũ],Table9[Admin Miền])</f>
        <v>Phạm Thị Thúy Duy</v>
      </c>
    </row>
    <row r="249" spans="1:12" x14ac:dyDescent="0.35">
      <c r="A249" t="s">
        <v>2951</v>
      </c>
      <c r="B249" t="s">
        <v>608</v>
      </c>
      <c r="C249" t="str">
        <f>_xlfn.XLOOKUP(Data_TongTram2[[#This Row],[ID NCC]],VMS1_[ID 18],VMS1_[Tên Accounts])</f>
        <v>Chị Trang Bến Tre</v>
      </c>
      <c r="D249" t="str">
        <f>Data_TongTram2[[#This Row],[ID NCC]]&amp;Data_TongTram2[[#This Row],[DTR/Trạm]]</f>
        <v>001dc00002um0NpAAIKhánh Nga</v>
      </c>
      <c r="E249" t="str">
        <f>_xlfn.XLOOKUP(Data_TongTram2[[#This Row],[ID NCC]],VMS1_[ID 18],VMS1_[Tỉnh/ Thành Phố Trung Ương])</f>
        <v>Bến Tre</v>
      </c>
      <c r="F249" t="str">
        <f>_xlfn.XLOOKUP(Data_TongTram2[[#This Row],[Tỉnh cũ]],Table9[Tỉnh cũ],Table9[Tỉnh mới])</f>
        <v>Vĩnh Long</v>
      </c>
      <c r="G249" t="str">
        <f>_xlfn.XLOOKUP(Data_TongTram2[[#This Row],[Tỉnh cũ]],Table9[Tỉnh cũ],Table9[Khu vực])</f>
        <v>Miền Tây 2</v>
      </c>
      <c r="H249" t="str">
        <f>_xlfn.XLOOKUP(Data_TongTram2[[#This Row],[Tỉnh cũ]],Table9[Tỉnh cũ],Table9[Miền])</f>
        <v>Miền Tây</v>
      </c>
      <c r="I249" t="str">
        <f>_xlfn.XLOOKUP(Data_TongTram2[[#This Row],[Tỉnh cũ]],Table9[Tỉnh cũ],Table9[Thị Trường])</f>
        <v>Lê Quốc Việt</v>
      </c>
      <c r="J249" t="str">
        <f>_xlfn.XLOOKUP(Data_TongTram2[[#This Row],[Tỉnh cũ]],Table9[Tỉnh cũ],Table9[Giám Sát])</f>
        <v>Phạm Huỳnh Hữu Lộc</v>
      </c>
      <c r="K249" t="str">
        <f>_xlfn.XLOOKUP(Data_TongTram2[[#This Row],[Tỉnh cũ]],Table9[Tỉnh cũ],Table9[Admin KV])</f>
        <v>Nguyễn Thị Ngọc Bích</v>
      </c>
      <c r="L249" t="str">
        <f>_xlfn.XLOOKUP(Data_TongTram2[[#This Row],[Tỉnh cũ]],Table9[Tỉnh cũ],Table9[Admin Miền])</f>
        <v>Phạm Thị Thúy Duy</v>
      </c>
    </row>
    <row r="250" spans="1:12" x14ac:dyDescent="0.35">
      <c r="A250" t="s">
        <v>964</v>
      </c>
      <c r="B250" t="s">
        <v>608</v>
      </c>
      <c r="C250" t="str">
        <f>_xlfn.XLOOKUP(Data_TongTram2[[#This Row],[ID NCC]],VMS1_[ID 18],VMS1_[Tên Accounts])</f>
        <v>Anh Tuấn Mỹ Tho</v>
      </c>
      <c r="D250" t="str">
        <f>Data_TongTram2[[#This Row],[ID NCC]]&amp;Data_TongTram2[[#This Row],[DTR/Trạm]]</f>
        <v>001J3000002HLpkIAGKhánh Nga</v>
      </c>
      <c r="E250" t="str">
        <f>_xlfn.XLOOKUP(Data_TongTram2[[#This Row],[ID NCC]],VMS1_[ID 18],VMS1_[Tỉnh/ Thành Phố Trung Ương])</f>
        <v>Tiền Giang</v>
      </c>
      <c r="F250" t="str">
        <f>_xlfn.XLOOKUP(Data_TongTram2[[#This Row],[Tỉnh cũ]],Table9[Tỉnh cũ],Table9[Tỉnh mới])</f>
        <v>Đồng Tháp</v>
      </c>
      <c r="G250" t="str">
        <f>_xlfn.XLOOKUP(Data_TongTram2[[#This Row],[Tỉnh cũ]],Table9[Tỉnh cũ],Table9[Khu vực])</f>
        <v>Miền Tây 1</v>
      </c>
      <c r="H250" t="str">
        <f>_xlfn.XLOOKUP(Data_TongTram2[[#This Row],[Tỉnh cũ]],Table9[Tỉnh cũ],Table9[Miền])</f>
        <v>Miền Tây</v>
      </c>
      <c r="I250" t="str">
        <f>_xlfn.XLOOKUP(Data_TongTram2[[#This Row],[Tỉnh cũ]],Table9[Tỉnh cũ],Table9[Thị Trường])</f>
        <v>Lâm Đỗ Anh Hào</v>
      </c>
      <c r="J250" t="str">
        <f>_xlfn.XLOOKUP(Data_TongTram2[[#This Row],[Tỉnh cũ]],Table9[Tỉnh cũ],Table9[Giám Sát])</f>
        <v>Nguyễn Thành Dân</v>
      </c>
      <c r="K250" t="str">
        <f>_xlfn.XLOOKUP(Data_TongTram2[[#This Row],[Tỉnh cũ]],Table9[Tỉnh cũ],Table9[Admin KV])</f>
        <v>Trần Thị Lan</v>
      </c>
      <c r="L250" t="str">
        <f>_xlfn.XLOOKUP(Data_TongTram2[[#This Row],[Tỉnh cũ]],Table9[Tỉnh cũ],Table9[Admin Miền])</f>
        <v>Phạm Thị Thúy Duy</v>
      </c>
    </row>
    <row r="251" spans="1:12" x14ac:dyDescent="0.35">
      <c r="A251" t="s">
        <v>2965</v>
      </c>
      <c r="B251" t="s">
        <v>608</v>
      </c>
      <c r="C251" t="str">
        <f>_xlfn.XLOOKUP(Data_TongTram2[[#This Row],[ID NCC]],VMS1_[ID 18],VMS1_[Tên Accounts])</f>
        <v>Anh Nghị Tam Nông</v>
      </c>
      <c r="D251" t="str">
        <f>Data_TongTram2[[#This Row],[ID NCC]]&amp;Data_TongTram2[[#This Row],[DTR/Trạm]]</f>
        <v>001dc00002uFde7AACKhánh Nga</v>
      </c>
      <c r="E251" t="str">
        <f>_xlfn.XLOOKUP(Data_TongTram2[[#This Row],[ID NCC]],VMS1_[ID 18],VMS1_[Tỉnh/ Thành Phố Trung Ương])</f>
        <v>Đồng Tháp</v>
      </c>
      <c r="F251" t="str">
        <f>_xlfn.XLOOKUP(Data_TongTram2[[#This Row],[Tỉnh cũ]],Table9[Tỉnh cũ],Table9[Tỉnh mới])</f>
        <v>Đồng Tháp</v>
      </c>
      <c r="G251" t="str">
        <f>_xlfn.XLOOKUP(Data_TongTram2[[#This Row],[Tỉnh cũ]],Table9[Tỉnh cũ],Table9[Khu vực])</f>
        <v>Miền Tây 1</v>
      </c>
      <c r="H251" t="str">
        <f>_xlfn.XLOOKUP(Data_TongTram2[[#This Row],[Tỉnh cũ]],Table9[Tỉnh cũ],Table9[Miền])</f>
        <v>Miền Tây</v>
      </c>
      <c r="I251" t="str">
        <f>_xlfn.XLOOKUP(Data_TongTram2[[#This Row],[Tỉnh cũ]],Table9[Tỉnh cũ],Table9[Thị Trường])</f>
        <v>Lâm Đỗ Anh Hào</v>
      </c>
      <c r="J251" t="str">
        <f>_xlfn.XLOOKUP(Data_TongTram2[[#This Row],[Tỉnh cũ]],Table9[Tỉnh cũ],Table9[Giám Sát])</f>
        <v>Nguyễn Thành Dân</v>
      </c>
      <c r="K251" t="str">
        <f>_xlfn.XLOOKUP(Data_TongTram2[[#This Row],[Tỉnh cũ]],Table9[Tỉnh cũ],Table9[Admin KV])</f>
        <v>Trần Thị Lan</v>
      </c>
      <c r="L251" t="str">
        <f>_xlfn.XLOOKUP(Data_TongTram2[[#This Row],[Tỉnh cũ]],Table9[Tỉnh cũ],Table9[Admin Miền])</f>
        <v>Phạm Thị Thúy Duy</v>
      </c>
    </row>
    <row r="252" spans="1:12" x14ac:dyDescent="0.35">
      <c r="A252" t="s">
        <v>348</v>
      </c>
      <c r="B252" t="s">
        <v>2955</v>
      </c>
      <c r="C252" t="str">
        <f>_xlfn.XLOOKUP(Data_TongTram2[[#This Row],[ID NCC]],VMS1_[ID 18],VMS1_[Tên Accounts])</f>
        <v>Công ty TNHH MTV Thu Mua Phế Liệu Thương Viên</v>
      </c>
      <c r="D252" t="str">
        <f>Data_TongTram2[[#This Row],[ID NCC]]&amp;Data_TongTram2[[#This Row],[DTR/Trạm]]</f>
        <v>001J3000002HLbQIAWKhánh Nga LA</v>
      </c>
      <c r="E252" t="str">
        <f>_xlfn.XLOOKUP(Data_TongTram2[[#This Row],[ID NCC]],VMS1_[ID 18],VMS1_[Tỉnh/ Thành Phố Trung Ương])</f>
        <v>Gia Lai</v>
      </c>
      <c r="F252" t="str">
        <f>_xlfn.XLOOKUP(Data_TongTram2[[#This Row],[Tỉnh cũ]],Table9[Tỉnh cũ],Table9[Tỉnh mới])</f>
        <v>Gia Lai</v>
      </c>
      <c r="G252" t="str">
        <f>_xlfn.XLOOKUP(Data_TongTram2[[#This Row],[Tỉnh cũ]],Table9[Tỉnh cũ],Table9[Khu vực])</f>
        <v>Nam Miền Trung</v>
      </c>
      <c r="H252" t="str">
        <f>_xlfn.XLOOKUP(Data_TongTram2[[#This Row],[Tỉnh cũ]],Table9[Tỉnh cũ],Table9[Miền])</f>
        <v>Miền Trung</v>
      </c>
      <c r="I252" t="str">
        <f>_xlfn.XLOOKUP(Data_TongTram2[[#This Row],[Tỉnh cũ]],Table9[Tỉnh cũ],Table9[Thị Trường])</f>
        <v>Dương Quốc Trung</v>
      </c>
      <c r="J252" t="str">
        <f>_xlfn.XLOOKUP(Data_TongTram2[[#This Row],[Tỉnh cũ]],Table9[Tỉnh cũ],Table9[Giám Sát])</f>
        <v>Dương Quốc Trung</v>
      </c>
      <c r="K252" t="str">
        <f>_xlfn.XLOOKUP(Data_TongTram2[[#This Row],[Tỉnh cũ]],Table9[Tỉnh cũ],Table9[Admin KV])</f>
        <v>Đào Dương Anh Thư</v>
      </c>
      <c r="L252" t="str">
        <f>_xlfn.XLOOKUP(Data_TongTram2[[#This Row],[Tỉnh cũ]],Table9[Tỉnh cũ],Table9[Admin Miền])</f>
        <v>Nguyễn Hoàng Thúy KN</v>
      </c>
    </row>
    <row r="253" spans="1:12" x14ac:dyDescent="0.35">
      <c r="A253" t="s">
        <v>1693</v>
      </c>
      <c r="B253" t="s">
        <v>2955</v>
      </c>
      <c r="C253" t="str">
        <f>_xlfn.XLOOKUP(Data_TongTram2[[#This Row],[ID NCC]],VMS1_[ID 18],VMS1_[Tên Accounts])</f>
        <v>CÔNG TY AN HƯNG</v>
      </c>
      <c r="D253" t="str">
        <f>Data_TongTram2[[#This Row],[ID NCC]]&amp;Data_TongTram2[[#This Row],[DTR/Trạm]]</f>
        <v>001J3000007XNgaIAGKhánh Nga LA</v>
      </c>
      <c r="E253" t="str">
        <f>_xlfn.XLOOKUP(Data_TongTram2[[#This Row],[ID NCC]],VMS1_[ID 18],VMS1_[Tỉnh/ Thành Phố Trung Ương])</f>
        <v>TP. Hồ Chí Minh</v>
      </c>
      <c r="F253" t="str">
        <f>_xlfn.XLOOKUP(Data_TongTram2[[#This Row],[Tỉnh cũ]],Table9[Tỉnh cũ],Table9[Tỉnh mới])</f>
        <v>TP. Hồ Chí Minh</v>
      </c>
      <c r="G253" t="str">
        <f>_xlfn.XLOOKUP(Data_TongTram2[[#This Row],[Tỉnh cũ]],Table9[Tỉnh cũ],Table9[Khu vực])</f>
        <v>TP. Hồ Chí Minh</v>
      </c>
      <c r="H253" t="str">
        <f>_xlfn.XLOOKUP(Data_TongTram2[[#This Row],[Tỉnh cũ]],Table9[Tỉnh cũ],Table9[Miền])</f>
        <v>TP.Hồ Chí Minh</v>
      </c>
      <c r="I253" t="str">
        <f>_xlfn.XLOOKUP(Data_TongTram2[[#This Row],[Tỉnh cũ]],Table9[Tỉnh cũ],Table9[Thị Trường])</f>
        <v>Bùi Vũ Thanh Huy</v>
      </c>
      <c r="J253" t="str">
        <f>_xlfn.XLOOKUP(Data_TongTram2[[#This Row],[Tỉnh cũ]],Table9[Tỉnh cũ],Table9[Giám Sát])</f>
        <v>Đặng Nguyễn Hoàng Lộc</v>
      </c>
      <c r="K253" t="str">
        <f>_xlfn.XLOOKUP(Data_TongTram2[[#This Row],[Tỉnh cũ]],Table9[Tỉnh cũ],Table9[Admin KV])</f>
        <v>Đào Dương Anh Thư</v>
      </c>
      <c r="L253" t="str">
        <f>_xlfn.XLOOKUP(Data_TongTram2[[#This Row],[Tỉnh cũ]],Table9[Tỉnh cũ],Table9[Admin Miền])</f>
        <v>Nguyễn Hoàng Thúy</v>
      </c>
    </row>
    <row r="254" spans="1:12" x14ac:dyDescent="0.35">
      <c r="A254" t="s">
        <v>1696</v>
      </c>
      <c r="B254" t="s">
        <v>2955</v>
      </c>
      <c r="C254" t="str">
        <f>_xlfn.XLOOKUP(Data_TongTram2[[#This Row],[ID NCC]],VMS1_[ID 18],VMS1_[Tên Accounts])</f>
        <v>HKD Huỳnh Ngọc Triều</v>
      </c>
      <c r="D254" t="str">
        <f>Data_TongTram2[[#This Row],[ID NCC]]&amp;Data_TongTram2[[#This Row],[DTR/Trạm]]</f>
        <v>001J3000007Y8Y5IAKKhánh Nga LA</v>
      </c>
      <c r="E254" t="str">
        <f>_xlfn.XLOOKUP(Data_TongTram2[[#This Row],[ID NCC]],VMS1_[ID 18],VMS1_[Tỉnh/ Thành Phố Trung Ương])</f>
        <v>Tây Ninh</v>
      </c>
      <c r="F254" t="str">
        <f>_xlfn.XLOOKUP(Data_TongTram2[[#This Row],[Tỉnh cũ]],Table9[Tỉnh cũ],Table9[Tỉnh mới])</f>
        <v>Tây Ninh</v>
      </c>
      <c r="G254" t="str">
        <f>_xlfn.XLOOKUP(Data_TongTram2[[#This Row],[Tỉnh cũ]],Table9[Tỉnh cũ],Table9[Khu vực])</f>
        <v>Miền Tây 1</v>
      </c>
      <c r="H254" t="str">
        <f>_xlfn.XLOOKUP(Data_TongTram2[[#This Row],[Tỉnh cũ]],Table9[Tỉnh cũ],Table9[Miền])</f>
        <v>Miền Tây</v>
      </c>
      <c r="I254" t="str">
        <f>_xlfn.XLOOKUP(Data_TongTram2[[#This Row],[Tỉnh cũ]],Table9[Tỉnh cũ],Table9[Thị Trường])</f>
        <v>Nguyễn Duy Tân</v>
      </c>
      <c r="J254" t="str">
        <f>_xlfn.XLOOKUP(Data_TongTram2[[#This Row],[Tỉnh cũ]],Table9[Tỉnh cũ],Table9[Giám Sát])</f>
        <v>Nguyễn Thành Dân</v>
      </c>
      <c r="K254" t="str">
        <f>_xlfn.XLOOKUP(Data_TongTram2[[#This Row],[Tỉnh cũ]],Table9[Tỉnh cũ],Table9[Admin KV])</f>
        <v>Trần Thị Lan</v>
      </c>
      <c r="L254" t="str">
        <f>_xlfn.XLOOKUP(Data_TongTram2[[#This Row],[Tỉnh cũ]],Table9[Tỉnh cũ],Table9[Admin Miền])</f>
        <v>Phạm Thị Thúy Duy</v>
      </c>
    </row>
    <row r="255" spans="1:12" x14ac:dyDescent="0.35">
      <c r="A255" t="s">
        <v>2942</v>
      </c>
      <c r="B255" t="s">
        <v>2955</v>
      </c>
      <c r="C255" t="str">
        <f>_xlfn.XLOOKUP(Data_TongTram2[[#This Row],[ID NCC]],VMS1_[ID 18],VMS1_[Tên Accounts])</f>
        <v>Anh Phương Nhi Bình Phước</v>
      </c>
      <c r="D255" t="str">
        <f>Data_TongTram2[[#This Row],[ID NCC]]&amp;Data_TongTram2[[#This Row],[DTR/Trạm]]</f>
        <v>001J3000007aQlTIAUKhánh Nga LA</v>
      </c>
      <c r="E255" t="str">
        <f>_xlfn.XLOOKUP(Data_TongTram2[[#This Row],[ID NCC]],VMS1_[ID 18],VMS1_[Tỉnh/ Thành Phố Trung Ương])</f>
        <v>Bình Phước</v>
      </c>
      <c r="F255" t="str">
        <f>_xlfn.XLOOKUP(Data_TongTram2[[#This Row],[Tỉnh cũ]],Table9[Tỉnh cũ],Table9[Tỉnh mới])</f>
        <v>Đồng Nai</v>
      </c>
      <c r="G255" t="str">
        <f>_xlfn.XLOOKUP(Data_TongTram2[[#This Row],[Tỉnh cũ]],Table9[Tỉnh cũ],Table9[Khu vực])</f>
        <v>TP. Hồ Chí Minh</v>
      </c>
      <c r="H255" t="str">
        <f>_xlfn.XLOOKUP(Data_TongTram2[[#This Row],[Tỉnh cũ]],Table9[Tỉnh cũ],Table9[Miền])</f>
        <v>TP.Hồ Chí Minh</v>
      </c>
      <c r="I255" t="str">
        <f>_xlfn.XLOOKUP(Data_TongTram2[[#This Row],[Tỉnh cũ]],Table9[Tỉnh cũ],Table9[Thị Trường])</f>
        <v>Phan Hiếu Lộc</v>
      </c>
      <c r="J255" t="str">
        <f>_xlfn.XLOOKUP(Data_TongTram2[[#This Row],[Tỉnh cũ]],Table9[Tỉnh cũ],Table9[Giám Sát])</f>
        <v>Đặng Nguyễn Hoàng Lộc</v>
      </c>
      <c r="K255" t="str">
        <f>_xlfn.XLOOKUP(Data_TongTram2[[#This Row],[Tỉnh cũ]],Table9[Tỉnh cũ],Table9[Admin KV])</f>
        <v>Đào Dương Anh Thư</v>
      </c>
      <c r="L255" t="str">
        <f>_xlfn.XLOOKUP(Data_TongTram2[[#This Row],[Tỉnh cũ]],Table9[Tỉnh cũ],Table9[Admin Miền])</f>
        <v>Nguyễn Hoàng Thúy</v>
      </c>
    </row>
    <row r="256" spans="1:12" x14ac:dyDescent="0.35">
      <c r="A256" t="s">
        <v>1036</v>
      </c>
      <c r="B256" t="s">
        <v>2955</v>
      </c>
      <c r="C256" t="str">
        <f>_xlfn.XLOOKUP(Data_TongTram2[[#This Row],[ID NCC]],VMS1_[ID 18],VMS1_[Tên Accounts])</f>
        <v>Sáu Phong</v>
      </c>
      <c r="D256" t="str">
        <f>Data_TongTram2[[#This Row],[ID NCC]]&amp;Data_TongTram2[[#This Row],[DTR/Trạm]]</f>
        <v>001J3000002HLq0IAGKhánh Nga LA</v>
      </c>
      <c r="E256" t="str">
        <f>_xlfn.XLOOKUP(Data_TongTram2[[#This Row],[ID NCC]],VMS1_[ID 18],VMS1_[Tỉnh/ Thành Phố Trung Ương])</f>
        <v>An Giang</v>
      </c>
      <c r="F256" t="str">
        <f>_xlfn.XLOOKUP(Data_TongTram2[[#This Row],[Tỉnh cũ]],Table9[Tỉnh cũ],Table9[Tỉnh mới])</f>
        <v>An Giang</v>
      </c>
      <c r="G256" t="str">
        <f>_xlfn.XLOOKUP(Data_TongTram2[[#This Row],[Tỉnh cũ]],Table9[Tỉnh cũ],Table9[Khu vực])</f>
        <v>Miền Tây 2</v>
      </c>
      <c r="H256" t="str">
        <f>_xlfn.XLOOKUP(Data_TongTram2[[#This Row],[Tỉnh cũ]],Table9[Tỉnh cũ],Table9[Miền])</f>
        <v>Miền Tây</v>
      </c>
      <c r="I256" t="str">
        <f>_xlfn.XLOOKUP(Data_TongTram2[[#This Row],[Tỉnh cũ]],Table9[Tỉnh cũ],Table9[Thị Trường])</f>
        <v>Phạm Huỳnh Hữu Lộc</v>
      </c>
      <c r="J256" t="str">
        <f>_xlfn.XLOOKUP(Data_TongTram2[[#This Row],[Tỉnh cũ]],Table9[Tỉnh cũ],Table9[Giám Sát])</f>
        <v>Phạm Huỳnh Hữu Lộc</v>
      </c>
      <c r="K256" t="str">
        <f>_xlfn.XLOOKUP(Data_TongTram2[[#This Row],[Tỉnh cũ]],Table9[Tỉnh cũ],Table9[Admin KV])</f>
        <v>Nguyễn Thị Ngọc Bích</v>
      </c>
      <c r="L256" t="str">
        <f>_xlfn.XLOOKUP(Data_TongTram2[[#This Row],[Tỉnh cũ]],Table9[Tỉnh cũ],Table9[Admin Miền])</f>
        <v>Phạm Thị Thúy Duy</v>
      </c>
    </row>
    <row r="257" spans="1:12" x14ac:dyDescent="0.35">
      <c r="A257" t="s">
        <v>1252</v>
      </c>
      <c r="B257" t="s">
        <v>2955</v>
      </c>
      <c r="C257" t="str">
        <f>_xlfn.XLOOKUP(Data_TongTram2[[#This Row],[ID NCC]],VMS1_[ID 18],VMS1_[Tên Accounts])</f>
        <v>Anh Phong</v>
      </c>
      <c r="D257" t="str">
        <f>Data_TongTram2[[#This Row],[ID NCC]]&amp;Data_TongTram2[[#This Row],[DTR/Trạm]]</f>
        <v>001J3000002J8oyIACKhánh Nga LA</v>
      </c>
      <c r="E257" t="str">
        <f>_xlfn.XLOOKUP(Data_TongTram2[[#This Row],[ID NCC]],VMS1_[ID 18],VMS1_[Tỉnh/ Thành Phố Trung Ương])</f>
        <v>Bình Dương</v>
      </c>
      <c r="F257" t="str">
        <f>_xlfn.XLOOKUP(Data_TongTram2[[#This Row],[Tỉnh cũ]],Table9[Tỉnh cũ],Table9[Tỉnh mới])</f>
        <v>TP. Hồ Chí Minh</v>
      </c>
      <c r="G257" t="str">
        <f>_xlfn.XLOOKUP(Data_TongTram2[[#This Row],[Tỉnh cũ]],Table9[Tỉnh cũ],Table9[Khu vực])</f>
        <v>TP. Hồ Chí Minh</v>
      </c>
      <c r="H257" t="str">
        <f>_xlfn.XLOOKUP(Data_TongTram2[[#This Row],[Tỉnh cũ]],Table9[Tỉnh cũ],Table9[Miền])</f>
        <v>TP.Hồ Chí Minh</v>
      </c>
      <c r="I257" t="str">
        <f>_xlfn.XLOOKUP(Data_TongTram2[[#This Row],[Tỉnh cũ]],Table9[Tỉnh cũ],Table9[Thị Trường])</f>
        <v>Nguyễn Văn Phú</v>
      </c>
      <c r="J257" t="str">
        <f>_xlfn.XLOOKUP(Data_TongTram2[[#This Row],[Tỉnh cũ]],Table9[Tỉnh cũ],Table9[Giám Sát])</f>
        <v>Đặng Nguyễn Hoàng Lộc</v>
      </c>
      <c r="K257" t="str">
        <f>_xlfn.XLOOKUP(Data_TongTram2[[#This Row],[Tỉnh cũ]],Table9[Tỉnh cũ],Table9[Admin KV])</f>
        <v>Đào Dương Anh Thư</v>
      </c>
      <c r="L257" t="str">
        <f>_xlfn.XLOOKUP(Data_TongTram2[[#This Row],[Tỉnh cũ]],Table9[Tỉnh cũ],Table9[Admin Miền])</f>
        <v>Nguyễn Hoàng Thúy</v>
      </c>
    </row>
    <row r="258" spans="1:12" x14ac:dyDescent="0.35">
      <c r="A258" t="s">
        <v>369</v>
      </c>
      <c r="B258" t="s">
        <v>2955</v>
      </c>
      <c r="C258" t="str">
        <f>_xlfn.XLOOKUP(Data_TongTram2[[#This Row],[ID NCC]],VMS1_[ID 18],VMS1_[Tên Accounts])</f>
        <v>Hộ Kinh Doanh Nguyễn Văn Tạ</v>
      </c>
      <c r="D258" t="str">
        <f>Data_TongTram2[[#This Row],[ID NCC]]&amp;Data_TongTram2[[#This Row],[DTR/Trạm]]</f>
        <v>001J3000005FHwQIAWKhánh Nga LA</v>
      </c>
      <c r="E258" t="str">
        <f>_xlfn.XLOOKUP(Data_TongTram2[[#This Row],[ID NCC]],VMS1_[ID 18],VMS1_[Tỉnh/ Thành Phố Trung Ương])</f>
        <v>Đà Nẵng</v>
      </c>
      <c r="F258" t="str">
        <f>_xlfn.XLOOKUP(Data_TongTram2[[#This Row],[Tỉnh cũ]],Table9[Tỉnh cũ],Table9[Tỉnh mới])</f>
        <v>Đà Nẵng</v>
      </c>
      <c r="G258" t="str">
        <f>_xlfn.XLOOKUP(Data_TongTram2[[#This Row],[Tỉnh cũ]],Table9[Tỉnh cũ],Table9[Khu vực])</f>
        <v>Nam Miền Trung</v>
      </c>
      <c r="H258" t="str">
        <f>_xlfn.XLOOKUP(Data_TongTram2[[#This Row],[Tỉnh cũ]],Table9[Tỉnh cũ],Table9[Miền])</f>
        <v>Miền Trung</v>
      </c>
      <c r="I258" t="str">
        <f>_xlfn.XLOOKUP(Data_TongTram2[[#This Row],[Tỉnh cũ]],Table9[Tỉnh cũ],Table9[Thị Trường])</f>
        <v>Dương Quốc Trung</v>
      </c>
      <c r="J258" t="str">
        <f>_xlfn.XLOOKUP(Data_TongTram2[[#This Row],[Tỉnh cũ]],Table9[Tỉnh cũ],Table9[Giám Sát])</f>
        <v>Dương Quốc Trung</v>
      </c>
      <c r="K258" t="str">
        <f>_xlfn.XLOOKUP(Data_TongTram2[[#This Row],[Tỉnh cũ]],Table9[Tỉnh cũ],Table9[Admin KV])</f>
        <v>Đào Dương Anh Thư</v>
      </c>
      <c r="L258" t="str">
        <f>_xlfn.XLOOKUP(Data_TongTram2[[#This Row],[Tỉnh cũ]],Table9[Tỉnh cũ],Table9[Admin Miền])</f>
        <v>Nguyễn Hoàng Thúy KN</v>
      </c>
    </row>
    <row r="259" spans="1:12" x14ac:dyDescent="0.35">
      <c r="A259" t="s">
        <v>2948</v>
      </c>
      <c r="B259" t="s">
        <v>2955</v>
      </c>
      <c r="C259" t="str">
        <f>_xlfn.XLOOKUP(Data_TongTram2[[#This Row],[ID NCC]],VMS1_[ID 18],VMS1_[Tên Accounts])</f>
        <v>HKD Vũ Thị Miến</v>
      </c>
      <c r="D259" t="str">
        <f>Data_TongTram2[[#This Row],[ID NCC]]&amp;Data_TongTram2[[#This Row],[DTR/Trạm]]</f>
        <v>001dc00001g0GDlAAMKhánh Nga LA</v>
      </c>
      <c r="E259" t="str">
        <f>_xlfn.XLOOKUP(Data_TongTram2[[#This Row],[ID NCC]],VMS1_[ID 18],VMS1_[Tỉnh/ Thành Phố Trung Ương])</f>
        <v>Bà Rịa - Vũng Tàu</v>
      </c>
      <c r="F259" t="str">
        <f>_xlfn.XLOOKUP(Data_TongTram2[[#This Row],[Tỉnh cũ]],Table9[Tỉnh cũ],Table9[Tỉnh mới])</f>
        <v>TP. Hồ Chí Minh</v>
      </c>
      <c r="G259" t="str">
        <f>_xlfn.XLOOKUP(Data_TongTram2[[#This Row],[Tỉnh cũ]],Table9[Tỉnh cũ],Table9[Khu vực])</f>
        <v>TP. Hồ Chí Minh</v>
      </c>
      <c r="H259" t="str">
        <f>_xlfn.XLOOKUP(Data_TongTram2[[#This Row],[Tỉnh cũ]],Table9[Tỉnh cũ],Table9[Miền])</f>
        <v>TP.Hồ Chí Minh</v>
      </c>
      <c r="I259" t="str">
        <f>_xlfn.XLOOKUP(Data_TongTram2[[#This Row],[Tỉnh cũ]],Table9[Tỉnh cũ],Table9[Thị Trường])</f>
        <v>Nguyễn Văn Phú</v>
      </c>
      <c r="J259" t="str">
        <f>_xlfn.XLOOKUP(Data_TongTram2[[#This Row],[Tỉnh cũ]],Table9[Tỉnh cũ],Table9[Giám Sát])</f>
        <v>Đặng Nguyễn Hoàng Lộc</v>
      </c>
      <c r="K259" t="str">
        <f>_xlfn.XLOOKUP(Data_TongTram2[[#This Row],[Tỉnh cũ]],Table9[Tỉnh cũ],Table9[Admin KV])</f>
        <v>Đào Dương Anh Thư</v>
      </c>
      <c r="L259" t="str">
        <f>_xlfn.XLOOKUP(Data_TongTram2[[#This Row],[Tỉnh cũ]],Table9[Tỉnh cũ],Table9[Admin Miền])</f>
        <v>Nguyễn Hoàng Thúy</v>
      </c>
    </row>
    <row r="260" spans="1:12" x14ac:dyDescent="0.35">
      <c r="A260" t="s">
        <v>2929</v>
      </c>
      <c r="B260" t="s">
        <v>2955</v>
      </c>
      <c r="C260" t="str">
        <f>_xlfn.XLOOKUP(Data_TongTram2[[#This Row],[ID NCC]],VMS1_[ID 18],VMS1_[Tên Accounts])</f>
        <v>Anh Trung Ninh Hòa</v>
      </c>
      <c r="D260" t="str">
        <f>Data_TongTram2[[#This Row],[ID NCC]]&amp;Data_TongTram2[[#This Row],[DTR/Trạm]]</f>
        <v>001J3000002HLaGIAWKhánh Nga LA</v>
      </c>
      <c r="E260" t="str">
        <f>_xlfn.XLOOKUP(Data_TongTram2[[#This Row],[ID NCC]],VMS1_[ID 18],VMS1_[Tỉnh/ Thành Phố Trung Ương])</f>
        <v>Khánh Hòa</v>
      </c>
      <c r="F260" t="str">
        <f>_xlfn.XLOOKUP(Data_TongTram2[[#This Row],[Tỉnh cũ]],Table9[Tỉnh cũ],Table9[Tỉnh mới])</f>
        <v>Khánh Hòa</v>
      </c>
      <c r="G260" t="str">
        <f>_xlfn.XLOOKUP(Data_TongTram2[[#This Row],[Tỉnh cũ]],Table9[Tỉnh cũ],Table9[Khu vực])</f>
        <v>Tây Nguyên</v>
      </c>
      <c r="H260" t="str">
        <f>_xlfn.XLOOKUP(Data_TongTram2[[#This Row],[Tỉnh cũ]],Table9[Tỉnh cũ],Table9[Miền])</f>
        <v>Tây Nguyên</v>
      </c>
      <c r="I260" t="str">
        <f>_xlfn.XLOOKUP(Data_TongTram2[[#This Row],[Tỉnh cũ]],Table9[Tỉnh cũ],Table9[Thị Trường])</f>
        <v>Nguyễn Văn Cường</v>
      </c>
      <c r="J260" t="str">
        <f>_xlfn.XLOOKUP(Data_TongTram2[[#This Row],[Tỉnh cũ]],Table9[Tỉnh cũ],Table9[Giám Sát])</f>
        <v>Trần Xuân Kiên</v>
      </c>
      <c r="K260" t="str">
        <f>_xlfn.XLOOKUP(Data_TongTram2[[#This Row],[Tỉnh cũ]],Table9[Tỉnh cũ],Table9[Admin KV])</f>
        <v>Đào Dương Anh Thư</v>
      </c>
      <c r="L260" t="str">
        <f>_xlfn.XLOOKUP(Data_TongTram2[[#This Row],[Tỉnh cũ]],Table9[Tỉnh cũ],Table9[Admin Miền])</f>
        <v>Nguyễn Hoàng Thúy KN</v>
      </c>
    </row>
    <row r="261" spans="1:12" x14ac:dyDescent="0.35">
      <c r="A261" t="s">
        <v>675</v>
      </c>
      <c r="B261" t="s">
        <v>2955</v>
      </c>
      <c r="C261" t="str">
        <f>_xlfn.XLOOKUP(Data_TongTram2[[#This Row],[ID NCC]],VMS1_[ID 18],VMS1_[Tên Accounts])</f>
        <v>Phú Cà Mau</v>
      </c>
      <c r="D261" t="str">
        <f>Data_TongTram2[[#This Row],[ID NCC]]&amp;Data_TongTram2[[#This Row],[DTR/Trạm]]</f>
        <v>001J3000002HjIHIA0Khánh Nga LA</v>
      </c>
      <c r="E261" t="str">
        <f>_xlfn.XLOOKUP(Data_TongTram2[[#This Row],[ID NCC]],VMS1_[ID 18],VMS1_[Tỉnh/ Thành Phố Trung Ương])</f>
        <v>Cà Mau</v>
      </c>
      <c r="F261" t="str">
        <f>_xlfn.XLOOKUP(Data_TongTram2[[#This Row],[Tỉnh cũ]],Table9[Tỉnh cũ],Table9[Tỉnh mới])</f>
        <v>Cà Mau</v>
      </c>
      <c r="G261" t="str">
        <f>_xlfn.XLOOKUP(Data_TongTram2[[#This Row],[Tỉnh cũ]],Table9[Tỉnh cũ],Table9[Khu vực])</f>
        <v>Miền Tây 2</v>
      </c>
      <c r="H261" t="str">
        <f>_xlfn.XLOOKUP(Data_TongTram2[[#This Row],[Tỉnh cũ]],Table9[Tỉnh cũ],Table9[Miền])</f>
        <v>Miền Tây</v>
      </c>
      <c r="I261" t="str">
        <f>_xlfn.XLOOKUP(Data_TongTram2[[#This Row],[Tỉnh cũ]],Table9[Tỉnh cũ],Table9[Thị Trường])</f>
        <v>Thái Tân Văn</v>
      </c>
      <c r="J261" t="str">
        <f>_xlfn.XLOOKUP(Data_TongTram2[[#This Row],[Tỉnh cũ]],Table9[Tỉnh cũ],Table9[Giám Sát])</f>
        <v>Phạm Huỳnh Hữu Lộc</v>
      </c>
      <c r="K261" t="str">
        <f>_xlfn.XLOOKUP(Data_TongTram2[[#This Row],[Tỉnh cũ]],Table9[Tỉnh cũ],Table9[Admin KV])</f>
        <v>Nguyễn Thị Ngọc Bích</v>
      </c>
      <c r="L261" t="str">
        <f>_xlfn.XLOOKUP(Data_TongTram2[[#This Row],[Tỉnh cũ]],Table9[Tỉnh cũ],Table9[Admin Miền])</f>
        <v>Phạm Thị Thúy Duy</v>
      </c>
    </row>
    <row r="262" spans="1:12" x14ac:dyDescent="0.35">
      <c r="A262" t="s">
        <v>732</v>
      </c>
      <c r="B262" t="s">
        <v>2955</v>
      </c>
      <c r="C262" t="str">
        <f>_xlfn.XLOOKUP(Data_TongTram2[[#This Row],[ID NCC]],VMS1_[ID 18],VMS1_[Tên Accounts])</f>
        <v>Anh Hoàng</v>
      </c>
      <c r="D262" t="str">
        <f>Data_TongTram2[[#This Row],[ID NCC]]&amp;Data_TongTram2[[#This Row],[DTR/Trạm]]</f>
        <v>001J3000002HLdOIAWKhánh Nga LA</v>
      </c>
      <c r="E262" t="str">
        <f>_xlfn.XLOOKUP(Data_TongTram2[[#This Row],[ID NCC]],VMS1_[ID 18],VMS1_[Tỉnh/ Thành Phố Trung Ương])</f>
        <v>Lâm Đồng</v>
      </c>
      <c r="F262" t="str">
        <f>_xlfn.XLOOKUP(Data_TongTram2[[#This Row],[Tỉnh cũ]],Table9[Tỉnh cũ],Table9[Tỉnh mới])</f>
        <v>Lâm Đồng</v>
      </c>
      <c r="G262" t="str">
        <f>_xlfn.XLOOKUP(Data_TongTram2[[#This Row],[Tỉnh cũ]],Table9[Tỉnh cũ],Table9[Khu vực])</f>
        <v>Tây Nguyên</v>
      </c>
      <c r="H262" t="str">
        <f>_xlfn.XLOOKUP(Data_TongTram2[[#This Row],[Tỉnh cũ]],Table9[Tỉnh cũ],Table9[Miền])</f>
        <v>Tây Nguyên</v>
      </c>
      <c r="I262" t="str">
        <f>_xlfn.XLOOKUP(Data_TongTram2[[#This Row],[Tỉnh cũ]],Table9[Tỉnh cũ],Table9[Thị Trường])</f>
        <v>Trần Xuân Kiên</v>
      </c>
      <c r="J262" t="str">
        <f>_xlfn.XLOOKUP(Data_TongTram2[[#This Row],[Tỉnh cũ]],Table9[Tỉnh cũ],Table9[Giám Sát])</f>
        <v>Trần Xuân Kiên</v>
      </c>
      <c r="K262" t="str">
        <f>_xlfn.XLOOKUP(Data_TongTram2[[#This Row],[Tỉnh cũ]],Table9[Tỉnh cũ],Table9[Admin KV])</f>
        <v>Đào Dương Anh Thư</v>
      </c>
      <c r="L262" t="str">
        <f>_xlfn.XLOOKUP(Data_TongTram2[[#This Row],[Tỉnh cũ]],Table9[Tỉnh cũ],Table9[Admin Miền])</f>
        <v>Nguyễn Hoàng Thúy KN</v>
      </c>
    </row>
    <row r="263" spans="1:12" x14ac:dyDescent="0.35">
      <c r="A263" t="s">
        <v>18973</v>
      </c>
      <c r="B263" t="s">
        <v>2955</v>
      </c>
      <c r="C263" t="str">
        <f>_xlfn.XLOOKUP(Data_TongTram2[[#This Row],[ID NCC]],VMS1_[ID 18],VMS1_[Tên Accounts])</f>
        <v>Loan Ánh</v>
      </c>
      <c r="D263" t="str">
        <f>Data_TongTram2[[#This Row],[ID NCC]]&amp;Data_TongTram2[[#This Row],[DTR/Trạm]]</f>
        <v>001J3000002HLo5IAGKhánh Nga LA</v>
      </c>
      <c r="E263" t="str">
        <f>_xlfn.XLOOKUP(Data_TongTram2[[#This Row],[ID NCC]],VMS1_[ID 18],VMS1_[Tỉnh/ Thành Phố Trung Ương])</f>
        <v>Kon Tum</v>
      </c>
      <c r="F263" t="str">
        <f>_xlfn.XLOOKUP(Data_TongTram2[[#This Row],[Tỉnh cũ]],Table9[Tỉnh cũ],Table9[Tỉnh mới])</f>
        <v>Quảng Ngãi</v>
      </c>
      <c r="G263" t="str">
        <f>_xlfn.XLOOKUP(Data_TongTram2[[#This Row],[Tỉnh cũ]],Table9[Tỉnh cũ],Table9[Khu vực])</f>
        <v>Nam Miền Trung</v>
      </c>
      <c r="H263" t="str">
        <f>_xlfn.XLOOKUP(Data_TongTram2[[#This Row],[Tỉnh cũ]],Table9[Tỉnh cũ],Table9[Miền])</f>
        <v>Miền Trung</v>
      </c>
      <c r="I263" t="str">
        <f>_xlfn.XLOOKUP(Data_TongTram2[[#This Row],[Tỉnh cũ]],Table9[Tỉnh cũ],Table9[Thị Trường])</f>
        <v>Võ Văn Hảo</v>
      </c>
      <c r="J263" t="str">
        <f>_xlfn.XLOOKUP(Data_TongTram2[[#This Row],[Tỉnh cũ]],Table9[Tỉnh cũ],Table9[Giám Sát])</f>
        <v>Dương Quốc Trung</v>
      </c>
      <c r="K263" t="str">
        <f>_xlfn.XLOOKUP(Data_TongTram2[[#This Row],[Tỉnh cũ]],Table9[Tỉnh cũ],Table9[Admin KV])</f>
        <v>Đào Dương Anh Thư</v>
      </c>
      <c r="L263" t="str">
        <f>_xlfn.XLOOKUP(Data_TongTram2[[#This Row],[Tỉnh cũ]],Table9[Tỉnh cũ],Table9[Admin Miền])</f>
        <v>Nguyễn Hoàng Thúy KN</v>
      </c>
    </row>
    <row r="264" spans="1:12" x14ac:dyDescent="0.35">
      <c r="A264" t="s">
        <v>729</v>
      </c>
      <c r="B264" t="s">
        <v>2955</v>
      </c>
      <c r="C264" t="str">
        <f>_xlfn.XLOOKUP(Data_TongTram2[[#This Row],[ID NCC]],VMS1_[ID 18],VMS1_[Tên Accounts])</f>
        <v>Hộ Kinh Doanh Khôi Tuấn</v>
      </c>
      <c r="D264" t="str">
        <f>Data_TongTram2[[#This Row],[ID NCC]]&amp;Data_TongTram2[[#This Row],[DTR/Trạm]]</f>
        <v>001dc00000n8mMcAAIKhánh Nga LA</v>
      </c>
      <c r="E264" t="str">
        <f>_xlfn.XLOOKUP(Data_TongTram2[[#This Row],[ID NCC]],VMS1_[ID 18],VMS1_[Tỉnh/ Thành Phố Trung Ương])</f>
        <v>Gia Lai</v>
      </c>
      <c r="F264" t="str">
        <f>_xlfn.XLOOKUP(Data_TongTram2[[#This Row],[Tỉnh cũ]],Table9[Tỉnh cũ],Table9[Tỉnh mới])</f>
        <v>Gia Lai</v>
      </c>
      <c r="G264" t="str">
        <f>_xlfn.XLOOKUP(Data_TongTram2[[#This Row],[Tỉnh cũ]],Table9[Tỉnh cũ],Table9[Khu vực])</f>
        <v>Nam Miền Trung</v>
      </c>
      <c r="H264" t="str">
        <f>_xlfn.XLOOKUP(Data_TongTram2[[#This Row],[Tỉnh cũ]],Table9[Tỉnh cũ],Table9[Miền])</f>
        <v>Miền Trung</v>
      </c>
      <c r="I264" t="str">
        <f>_xlfn.XLOOKUP(Data_TongTram2[[#This Row],[Tỉnh cũ]],Table9[Tỉnh cũ],Table9[Thị Trường])</f>
        <v>Dương Quốc Trung</v>
      </c>
      <c r="J264" t="str">
        <f>_xlfn.XLOOKUP(Data_TongTram2[[#This Row],[Tỉnh cũ]],Table9[Tỉnh cũ],Table9[Giám Sát])</f>
        <v>Dương Quốc Trung</v>
      </c>
      <c r="K264" t="str">
        <f>_xlfn.XLOOKUP(Data_TongTram2[[#This Row],[Tỉnh cũ]],Table9[Tỉnh cũ],Table9[Admin KV])</f>
        <v>Đào Dương Anh Thư</v>
      </c>
      <c r="L264" t="str">
        <f>_xlfn.XLOOKUP(Data_TongTram2[[#This Row],[Tỉnh cũ]],Table9[Tỉnh cũ],Table9[Admin Miền])</f>
        <v>Nguyễn Hoàng Thúy KN</v>
      </c>
    </row>
    <row r="265" spans="1:12" x14ac:dyDescent="0.35">
      <c r="A265" t="s">
        <v>3005</v>
      </c>
      <c r="B265" t="s">
        <v>2955</v>
      </c>
      <c r="C265" t="str">
        <f>_xlfn.XLOOKUP(Data_TongTram2[[#This Row],[ID NCC]],VMS1_[ID 18],VMS1_[Tên Accounts])</f>
        <v>Chị Hà Tây Ninh</v>
      </c>
      <c r="D265" t="str">
        <f>Data_TongTram2[[#This Row],[ID NCC]]&amp;Data_TongTram2[[#This Row],[DTR/Trạm]]</f>
        <v>001dc00002xjdLZAAYKhánh Nga LA</v>
      </c>
      <c r="E265" t="str">
        <f>_xlfn.XLOOKUP(Data_TongTram2[[#This Row],[ID NCC]],VMS1_[ID 18],VMS1_[Tỉnh/ Thành Phố Trung Ương])</f>
        <v>Long An</v>
      </c>
      <c r="F265" t="str">
        <f>_xlfn.XLOOKUP(Data_TongTram2[[#This Row],[Tỉnh cũ]],Table9[Tỉnh cũ],Table9[Tỉnh mới])</f>
        <v>Tây Ninh</v>
      </c>
      <c r="G265" t="str">
        <f>_xlfn.XLOOKUP(Data_TongTram2[[#This Row],[Tỉnh cũ]],Table9[Tỉnh cũ],Table9[Khu vực])</f>
        <v>Miền Tây 1</v>
      </c>
      <c r="H265" t="str">
        <f>_xlfn.XLOOKUP(Data_TongTram2[[#This Row],[Tỉnh cũ]],Table9[Tỉnh cũ],Table9[Miền])</f>
        <v>Miền Tây</v>
      </c>
      <c r="I265" t="str">
        <f>_xlfn.XLOOKUP(Data_TongTram2[[#This Row],[Tỉnh cũ]],Table9[Tỉnh cũ],Table9[Thị Trường])</f>
        <v>Nguyễn Duy Tân</v>
      </c>
      <c r="J265" t="str">
        <f>_xlfn.XLOOKUP(Data_TongTram2[[#This Row],[Tỉnh cũ]],Table9[Tỉnh cũ],Table9[Giám Sát])</f>
        <v>Nguyễn Thành Dân</v>
      </c>
      <c r="K265" t="str">
        <f>_xlfn.XLOOKUP(Data_TongTram2[[#This Row],[Tỉnh cũ]],Table9[Tỉnh cũ],Table9[Admin KV])</f>
        <v>Trần Thị Lan</v>
      </c>
      <c r="L265" t="str">
        <f>_xlfn.XLOOKUP(Data_TongTram2[[#This Row],[Tỉnh cũ]],Table9[Tỉnh cũ],Table9[Admin Miền])</f>
        <v>Phạm Thị Thúy Duy</v>
      </c>
    </row>
    <row r="266" spans="1:12" x14ac:dyDescent="0.35">
      <c r="A266" t="s">
        <v>740</v>
      </c>
      <c r="B266" t="s">
        <v>2955</v>
      </c>
      <c r="C266" t="str">
        <f>_xlfn.XLOOKUP(Data_TongTram2[[#This Row],[ID NCC]],VMS1_[ID 18],VMS1_[Tên Accounts])</f>
        <v>Ncc Chị Chín</v>
      </c>
      <c r="D266" t="str">
        <f>Data_TongTram2[[#This Row],[ID NCC]]&amp;Data_TongTram2[[#This Row],[DTR/Trạm]]</f>
        <v>001J3000002HM1cIAGKhánh Nga LA</v>
      </c>
      <c r="E266" t="str">
        <f>_xlfn.XLOOKUP(Data_TongTram2[[#This Row],[ID NCC]],VMS1_[ID 18],VMS1_[Tỉnh/ Thành Phố Trung Ương])</f>
        <v>Bình Định</v>
      </c>
      <c r="F266" t="str">
        <f>_xlfn.XLOOKUP(Data_TongTram2[[#This Row],[Tỉnh cũ]],Table9[Tỉnh cũ],Table9[Tỉnh mới])</f>
        <v>Gia Lai</v>
      </c>
      <c r="G266" t="str">
        <f>_xlfn.XLOOKUP(Data_TongTram2[[#This Row],[Tỉnh cũ]],Table9[Tỉnh cũ],Table9[Khu vực])</f>
        <v>Nam Miền Trung</v>
      </c>
      <c r="H266" t="str">
        <f>_xlfn.XLOOKUP(Data_TongTram2[[#This Row],[Tỉnh cũ]],Table9[Tỉnh cũ],Table9[Miền])</f>
        <v>Miền Trung</v>
      </c>
      <c r="I266" t="str">
        <f>_xlfn.XLOOKUP(Data_TongTram2[[#This Row],[Tỉnh cũ]],Table9[Tỉnh cũ],Table9[Thị Trường])</f>
        <v>Dương Quốc Trung</v>
      </c>
      <c r="J266" t="str">
        <f>_xlfn.XLOOKUP(Data_TongTram2[[#This Row],[Tỉnh cũ]],Table9[Tỉnh cũ],Table9[Giám Sát])</f>
        <v>Dương Quốc Trung</v>
      </c>
      <c r="K266" t="str">
        <f>_xlfn.XLOOKUP(Data_TongTram2[[#This Row],[Tỉnh cũ]],Table9[Tỉnh cũ],Table9[Admin KV])</f>
        <v>Đào Dương Anh Thư</v>
      </c>
      <c r="L266" t="str">
        <f>_xlfn.XLOOKUP(Data_TongTram2[[#This Row],[Tỉnh cũ]],Table9[Tỉnh cũ],Table9[Admin Miền])</f>
        <v>Nguyễn Hoàng Thúy KN</v>
      </c>
    </row>
    <row r="267" spans="1:12" x14ac:dyDescent="0.35">
      <c r="A267" t="s">
        <v>1708</v>
      </c>
      <c r="B267" t="s">
        <v>2955</v>
      </c>
      <c r="C267" t="str">
        <f>_xlfn.XLOOKUP(Data_TongTram2[[#This Row],[ID NCC]],VMS1_[ID 18],VMS1_[Tên Accounts])</f>
        <v>Cô Nguyệt</v>
      </c>
      <c r="D267" t="str">
        <f>Data_TongTram2[[#This Row],[ID NCC]]&amp;Data_TongTram2[[#This Row],[DTR/Trạm]]</f>
        <v>001J3000002HLaNIAWKhánh Nga LA</v>
      </c>
      <c r="E267" t="str">
        <f>_xlfn.XLOOKUP(Data_TongTram2[[#This Row],[ID NCC]],VMS1_[ID 18],VMS1_[Tỉnh/ Thành Phố Trung Ương])</f>
        <v>Tây Ninh</v>
      </c>
      <c r="F267" t="str">
        <f>_xlfn.XLOOKUP(Data_TongTram2[[#This Row],[Tỉnh cũ]],Table9[Tỉnh cũ],Table9[Tỉnh mới])</f>
        <v>Tây Ninh</v>
      </c>
      <c r="G267" t="str">
        <f>_xlfn.XLOOKUP(Data_TongTram2[[#This Row],[Tỉnh cũ]],Table9[Tỉnh cũ],Table9[Khu vực])</f>
        <v>Miền Tây 1</v>
      </c>
      <c r="H267" t="str">
        <f>_xlfn.XLOOKUP(Data_TongTram2[[#This Row],[Tỉnh cũ]],Table9[Tỉnh cũ],Table9[Miền])</f>
        <v>Miền Tây</v>
      </c>
      <c r="I267" t="str">
        <f>_xlfn.XLOOKUP(Data_TongTram2[[#This Row],[Tỉnh cũ]],Table9[Tỉnh cũ],Table9[Thị Trường])</f>
        <v>Nguyễn Duy Tân</v>
      </c>
      <c r="J267" t="str">
        <f>_xlfn.XLOOKUP(Data_TongTram2[[#This Row],[Tỉnh cũ]],Table9[Tỉnh cũ],Table9[Giám Sát])</f>
        <v>Nguyễn Thành Dân</v>
      </c>
      <c r="K267" t="str">
        <f>_xlfn.XLOOKUP(Data_TongTram2[[#This Row],[Tỉnh cũ]],Table9[Tỉnh cũ],Table9[Admin KV])</f>
        <v>Trần Thị Lan</v>
      </c>
      <c r="L267" t="str">
        <f>_xlfn.XLOOKUP(Data_TongTram2[[#This Row],[Tỉnh cũ]],Table9[Tỉnh cũ],Table9[Admin Miền])</f>
        <v>Phạm Thị Thúy Duy</v>
      </c>
    </row>
    <row r="268" spans="1:12" x14ac:dyDescent="0.35">
      <c r="A268" t="s">
        <v>738</v>
      </c>
      <c r="B268" t="s">
        <v>2955</v>
      </c>
      <c r="C268" t="str">
        <f>_xlfn.XLOOKUP(Data_TongTram2[[#This Row],[ID NCC]],VMS1_[ID 18],VMS1_[Tên Accounts])</f>
        <v>HKD Trần Thị Phương</v>
      </c>
      <c r="D268" t="str">
        <f>Data_TongTram2[[#This Row],[ID NCC]]&amp;Data_TongTram2[[#This Row],[DTR/Trạm]]</f>
        <v>001J3000002HLlsIAGKhánh Nga LA</v>
      </c>
      <c r="E268" t="str">
        <f>_xlfn.XLOOKUP(Data_TongTram2[[#This Row],[ID NCC]],VMS1_[ID 18],VMS1_[Tỉnh/ Thành Phố Trung Ương])</f>
        <v>Đà Nẵng</v>
      </c>
      <c r="F268" t="str">
        <f>_xlfn.XLOOKUP(Data_TongTram2[[#This Row],[Tỉnh cũ]],Table9[Tỉnh cũ],Table9[Tỉnh mới])</f>
        <v>Đà Nẵng</v>
      </c>
      <c r="G268" t="str">
        <f>_xlfn.XLOOKUP(Data_TongTram2[[#This Row],[Tỉnh cũ]],Table9[Tỉnh cũ],Table9[Khu vực])</f>
        <v>Nam Miền Trung</v>
      </c>
      <c r="H268" t="str">
        <f>_xlfn.XLOOKUP(Data_TongTram2[[#This Row],[Tỉnh cũ]],Table9[Tỉnh cũ],Table9[Miền])</f>
        <v>Miền Trung</v>
      </c>
      <c r="I268" t="str">
        <f>_xlfn.XLOOKUP(Data_TongTram2[[#This Row],[Tỉnh cũ]],Table9[Tỉnh cũ],Table9[Thị Trường])</f>
        <v>Dương Quốc Trung</v>
      </c>
      <c r="J268" t="str">
        <f>_xlfn.XLOOKUP(Data_TongTram2[[#This Row],[Tỉnh cũ]],Table9[Tỉnh cũ],Table9[Giám Sát])</f>
        <v>Dương Quốc Trung</v>
      </c>
      <c r="K268" t="str">
        <f>_xlfn.XLOOKUP(Data_TongTram2[[#This Row],[Tỉnh cũ]],Table9[Tỉnh cũ],Table9[Admin KV])</f>
        <v>Đào Dương Anh Thư</v>
      </c>
      <c r="L268" t="str">
        <f>_xlfn.XLOOKUP(Data_TongTram2[[#This Row],[Tỉnh cũ]],Table9[Tỉnh cũ],Table9[Admin Miền])</f>
        <v>Nguyễn Hoàng Thúy KN</v>
      </c>
    </row>
    <row r="269" spans="1:12" x14ac:dyDescent="0.35">
      <c r="A269" t="s">
        <v>344</v>
      </c>
      <c r="B269" t="s">
        <v>606</v>
      </c>
      <c r="C269" t="str">
        <f>_xlfn.XLOOKUP(Data_TongTram2[[#This Row],[ID NCC]],VMS1_[ID 18],VMS1_[Tên Accounts])</f>
        <v>Anh Chuẩn - Cẩm Mỹ Lái Pet Xá Tròn</v>
      </c>
      <c r="D269" t="str">
        <f>Data_TongTram2[[#This Row],[ID NCC]]&amp;Data_TongTram2[[#This Row],[DTR/Trạm]]</f>
        <v>001J3000005FxxWIASĐại Lộc</v>
      </c>
      <c r="E269" t="str">
        <f>_xlfn.XLOOKUP(Data_TongTram2[[#This Row],[ID NCC]],VMS1_[ID 18],VMS1_[Tỉnh/ Thành Phố Trung Ương])</f>
        <v>Đồng Nai</v>
      </c>
      <c r="F269" t="str">
        <f>_xlfn.XLOOKUP(Data_TongTram2[[#This Row],[Tỉnh cũ]],Table9[Tỉnh cũ],Table9[Tỉnh mới])</f>
        <v>Đồng Nai</v>
      </c>
      <c r="G269" t="str">
        <f>_xlfn.XLOOKUP(Data_TongTram2[[#This Row],[Tỉnh cũ]],Table9[Tỉnh cũ],Table9[Khu vực])</f>
        <v>TP. Hồ Chí Minh</v>
      </c>
      <c r="H269" t="str">
        <f>_xlfn.XLOOKUP(Data_TongTram2[[#This Row],[Tỉnh cũ]],Table9[Tỉnh cũ],Table9[Miền])</f>
        <v>TP.Hồ Chí Minh</v>
      </c>
      <c r="I269" t="str">
        <f>_xlfn.XLOOKUP(Data_TongTram2[[#This Row],[Tỉnh cũ]],Table9[Tỉnh cũ],Table9[Thị Trường])</f>
        <v>Phan Hiếu Lộc</v>
      </c>
      <c r="J269" t="str">
        <f>_xlfn.XLOOKUP(Data_TongTram2[[#This Row],[Tỉnh cũ]],Table9[Tỉnh cũ],Table9[Giám Sát])</f>
        <v>Đặng Nguyễn Hoàng Lộc</v>
      </c>
      <c r="K269" t="str">
        <f>_xlfn.XLOOKUP(Data_TongTram2[[#This Row],[Tỉnh cũ]],Table9[Tỉnh cũ],Table9[Admin KV])</f>
        <v>Đào Dương Anh Thư</v>
      </c>
      <c r="L269" t="str">
        <f>_xlfn.XLOOKUP(Data_TongTram2[[#This Row],[Tỉnh cũ]],Table9[Tỉnh cũ],Table9[Admin Miền])</f>
        <v>Nguyễn Hoàng Thúy</v>
      </c>
    </row>
    <row r="270" spans="1:12" x14ac:dyDescent="0.35">
      <c r="A270" t="s">
        <v>685</v>
      </c>
      <c r="B270" t="s">
        <v>606</v>
      </c>
      <c r="C270" t="str">
        <f>_xlfn.XLOOKUP(Data_TongTram2[[#This Row],[ID NCC]],VMS1_[ID 18],VMS1_[Tên Accounts])</f>
        <v>Khánh Nga</v>
      </c>
      <c r="D270" t="str">
        <f>Data_TongTram2[[#This Row],[ID NCC]]&amp;Data_TongTram2[[#This Row],[DTR/Trạm]]</f>
        <v>001J3000002HLpPIAWĐại Lộc</v>
      </c>
      <c r="E270" t="str">
        <f>_xlfn.XLOOKUP(Data_TongTram2[[#This Row],[ID NCC]],VMS1_[ID 18],VMS1_[Tỉnh/ Thành Phố Trung Ương])</f>
        <v>Tiền Giang</v>
      </c>
      <c r="F270" t="str">
        <f>_xlfn.XLOOKUP(Data_TongTram2[[#This Row],[Tỉnh cũ]],Table9[Tỉnh cũ],Table9[Tỉnh mới])</f>
        <v>Đồng Tháp</v>
      </c>
      <c r="G270" t="str">
        <f>_xlfn.XLOOKUP(Data_TongTram2[[#This Row],[Tỉnh cũ]],Table9[Tỉnh cũ],Table9[Khu vực])</f>
        <v>Miền Tây 1</v>
      </c>
      <c r="H270" t="str">
        <f>_xlfn.XLOOKUP(Data_TongTram2[[#This Row],[Tỉnh cũ]],Table9[Tỉnh cũ],Table9[Miền])</f>
        <v>Miền Tây</v>
      </c>
      <c r="I270" t="str">
        <f>_xlfn.XLOOKUP(Data_TongTram2[[#This Row],[Tỉnh cũ]],Table9[Tỉnh cũ],Table9[Thị Trường])</f>
        <v>Lâm Đỗ Anh Hào</v>
      </c>
      <c r="J270" t="str">
        <f>_xlfn.XLOOKUP(Data_TongTram2[[#This Row],[Tỉnh cũ]],Table9[Tỉnh cũ],Table9[Giám Sát])</f>
        <v>Nguyễn Thành Dân</v>
      </c>
      <c r="K270" t="str">
        <f>_xlfn.XLOOKUP(Data_TongTram2[[#This Row],[Tỉnh cũ]],Table9[Tỉnh cũ],Table9[Admin KV])</f>
        <v>Trần Thị Lan</v>
      </c>
      <c r="L270" t="str">
        <f>_xlfn.XLOOKUP(Data_TongTram2[[#This Row],[Tỉnh cũ]],Table9[Tỉnh cũ],Table9[Admin Miền])</f>
        <v>Phạm Thị Thúy Duy</v>
      </c>
    </row>
    <row r="271" spans="1:12" x14ac:dyDescent="0.35">
      <c r="A271" t="s">
        <v>339</v>
      </c>
      <c r="B271" t="s">
        <v>606</v>
      </c>
      <c r="C271" t="str">
        <f>_xlfn.XLOOKUP(Data_TongTram2[[#This Row],[ID NCC]],VMS1_[ID 18],VMS1_[Tên Accounts])</f>
        <v>Huấn</v>
      </c>
      <c r="D271" t="str">
        <f>Data_TongTram2[[#This Row],[ID NCC]]&amp;Data_TongTram2[[#This Row],[DTR/Trạm]]</f>
        <v>001J3000002HLxIIAWĐại Lộc</v>
      </c>
      <c r="E271" t="str">
        <f>_xlfn.XLOOKUP(Data_TongTram2[[#This Row],[ID NCC]],VMS1_[ID 18],VMS1_[Tỉnh/ Thành Phố Trung Ương])</f>
        <v>Lâm Đồng</v>
      </c>
      <c r="F271" t="str">
        <f>_xlfn.XLOOKUP(Data_TongTram2[[#This Row],[Tỉnh cũ]],Table9[Tỉnh cũ],Table9[Tỉnh mới])</f>
        <v>Lâm Đồng</v>
      </c>
      <c r="G271" t="str">
        <f>_xlfn.XLOOKUP(Data_TongTram2[[#This Row],[Tỉnh cũ]],Table9[Tỉnh cũ],Table9[Khu vực])</f>
        <v>Tây Nguyên</v>
      </c>
      <c r="H271" t="str">
        <f>_xlfn.XLOOKUP(Data_TongTram2[[#This Row],[Tỉnh cũ]],Table9[Tỉnh cũ],Table9[Miền])</f>
        <v>Tây Nguyên</v>
      </c>
      <c r="I271" t="str">
        <f>_xlfn.XLOOKUP(Data_TongTram2[[#This Row],[Tỉnh cũ]],Table9[Tỉnh cũ],Table9[Thị Trường])</f>
        <v>Trần Xuân Kiên</v>
      </c>
      <c r="J271" t="str">
        <f>_xlfn.XLOOKUP(Data_TongTram2[[#This Row],[Tỉnh cũ]],Table9[Tỉnh cũ],Table9[Giám Sát])</f>
        <v>Trần Xuân Kiên</v>
      </c>
      <c r="K271" t="str">
        <f>_xlfn.XLOOKUP(Data_TongTram2[[#This Row],[Tỉnh cũ]],Table9[Tỉnh cũ],Table9[Admin KV])</f>
        <v>Đào Dương Anh Thư</v>
      </c>
      <c r="L271" t="str">
        <f>_xlfn.XLOOKUP(Data_TongTram2[[#This Row],[Tỉnh cũ]],Table9[Tỉnh cũ],Table9[Admin Miền])</f>
        <v>Nguyễn Hoàng Thúy KN</v>
      </c>
    </row>
    <row r="272" spans="1:12" x14ac:dyDescent="0.35">
      <c r="A272" t="s">
        <v>1211</v>
      </c>
      <c r="B272" t="s">
        <v>606</v>
      </c>
      <c r="C272" t="str">
        <f>_xlfn.XLOOKUP(Data_TongTram2[[#This Row],[ID NCC]],VMS1_[ID 18],VMS1_[Tên Accounts])</f>
        <v>Chị Miền Thống Nhất</v>
      </c>
      <c r="D272" t="str">
        <f>Data_TongTram2[[#This Row],[ID NCC]]&amp;Data_TongTram2[[#This Row],[DTR/Trạm]]</f>
        <v>001J3000002HLf2IAGĐại Lộc</v>
      </c>
      <c r="E272" t="str">
        <f>_xlfn.XLOOKUP(Data_TongTram2[[#This Row],[ID NCC]],VMS1_[ID 18],VMS1_[Tỉnh/ Thành Phố Trung Ương])</f>
        <v>Đồng Nai</v>
      </c>
      <c r="F272" t="str">
        <f>_xlfn.XLOOKUP(Data_TongTram2[[#This Row],[Tỉnh cũ]],Table9[Tỉnh cũ],Table9[Tỉnh mới])</f>
        <v>Đồng Nai</v>
      </c>
      <c r="G272" t="str">
        <f>_xlfn.XLOOKUP(Data_TongTram2[[#This Row],[Tỉnh cũ]],Table9[Tỉnh cũ],Table9[Khu vực])</f>
        <v>TP. Hồ Chí Minh</v>
      </c>
      <c r="H272" t="str">
        <f>_xlfn.XLOOKUP(Data_TongTram2[[#This Row],[Tỉnh cũ]],Table9[Tỉnh cũ],Table9[Miền])</f>
        <v>TP.Hồ Chí Minh</v>
      </c>
      <c r="I272" t="str">
        <f>_xlfn.XLOOKUP(Data_TongTram2[[#This Row],[Tỉnh cũ]],Table9[Tỉnh cũ],Table9[Thị Trường])</f>
        <v>Phan Hiếu Lộc</v>
      </c>
      <c r="J272" t="str">
        <f>_xlfn.XLOOKUP(Data_TongTram2[[#This Row],[Tỉnh cũ]],Table9[Tỉnh cũ],Table9[Giám Sát])</f>
        <v>Đặng Nguyễn Hoàng Lộc</v>
      </c>
      <c r="K272" t="str">
        <f>_xlfn.XLOOKUP(Data_TongTram2[[#This Row],[Tỉnh cũ]],Table9[Tỉnh cũ],Table9[Admin KV])</f>
        <v>Đào Dương Anh Thư</v>
      </c>
      <c r="L272" t="str">
        <f>_xlfn.XLOOKUP(Data_TongTram2[[#This Row],[Tỉnh cũ]],Table9[Tỉnh cũ],Table9[Admin Miền])</f>
        <v>Nguyễn Hoàng Thúy</v>
      </c>
    </row>
    <row r="273" spans="1:12" x14ac:dyDescent="0.35">
      <c r="A273" t="s">
        <v>301</v>
      </c>
      <c r="B273" t="s">
        <v>606</v>
      </c>
      <c r="C273" t="str">
        <f>_xlfn.XLOOKUP(Data_TongTram2[[#This Row],[ID NCC]],VMS1_[ID 18],VMS1_[Tên Accounts])</f>
        <v>Hkd Hoàng Tiến (Châu Đức)</v>
      </c>
      <c r="D273" t="str">
        <f>Data_TongTram2[[#This Row],[ID NCC]]&amp;Data_TongTram2[[#This Row],[DTR/Trạm]]</f>
        <v>001J3000009AZZGIA4Đại Lộc</v>
      </c>
      <c r="E273" t="str">
        <f>_xlfn.XLOOKUP(Data_TongTram2[[#This Row],[ID NCC]],VMS1_[ID 18],VMS1_[Tỉnh/ Thành Phố Trung Ương])</f>
        <v>Bà Rịa - Vũng Tàu</v>
      </c>
      <c r="F273" t="str">
        <f>_xlfn.XLOOKUP(Data_TongTram2[[#This Row],[Tỉnh cũ]],Table9[Tỉnh cũ],Table9[Tỉnh mới])</f>
        <v>TP. Hồ Chí Minh</v>
      </c>
      <c r="G273" t="str">
        <f>_xlfn.XLOOKUP(Data_TongTram2[[#This Row],[Tỉnh cũ]],Table9[Tỉnh cũ],Table9[Khu vực])</f>
        <v>TP. Hồ Chí Minh</v>
      </c>
      <c r="H273" t="str">
        <f>_xlfn.XLOOKUP(Data_TongTram2[[#This Row],[Tỉnh cũ]],Table9[Tỉnh cũ],Table9[Miền])</f>
        <v>TP.Hồ Chí Minh</v>
      </c>
      <c r="I273" t="str">
        <f>_xlfn.XLOOKUP(Data_TongTram2[[#This Row],[Tỉnh cũ]],Table9[Tỉnh cũ],Table9[Thị Trường])</f>
        <v>Nguyễn Văn Phú</v>
      </c>
      <c r="J273" t="str">
        <f>_xlfn.XLOOKUP(Data_TongTram2[[#This Row],[Tỉnh cũ]],Table9[Tỉnh cũ],Table9[Giám Sát])</f>
        <v>Đặng Nguyễn Hoàng Lộc</v>
      </c>
      <c r="K273" t="str">
        <f>_xlfn.XLOOKUP(Data_TongTram2[[#This Row],[Tỉnh cũ]],Table9[Tỉnh cũ],Table9[Admin KV])</f>
        <v>Đào Dương Anh Thư</v>
      </c>
      <c r="L273" t="str">
        <f>_xlfn.XLOOKUP(Data_TongTram2[[#This Row],[Tỉnh cũ]],Table9[Tỉnh cũ],Table9[Admin Miền])</f>
        <v>Nguyễn Hoàng Thúy</v>
      </c>
    </row>
    <row r="274" spans="1:12" x14ac:dyDescent="0.35">
      <c r="A274" t="s">
        <v>687</v>
      </c>
      <c r="B274" t="s">
        <v>606</v>
      </c>
      <c r="C274" t="str">
        <f>_xlfn.XLOOKUP(Data_TongTram2[[#This Row],[ID NCC]],VMS1_[ID 18],VMS1_[Tên Accounts])</f>
        <v>Đồng Lâm</v>
      </c>
      <c r="D274" t="str">
        <f>Data_TongTram2[[#This Row],[ID NCC]]&amp;Data_TongTram2[[#This Row],[DTR/Trạm]]</f>
        <v>001J3000002HLkPIAWĐại Lộc</v>
      </c>
      <c r="E274" t="str">
        <f>_xlfn.XLOOKUP(Data_TongTram2[[#This Row],[ID NCC]],VMS1_[ID 18],VMS1_[Tỉnh/ Thành Phố Trung Ương])</f>
        <v>Vĩnh Long</v>
      </c>
      <c r="F274" t="str">
        <f>_xlfn.XLOOKUP(Data_TongTram2[[#This Row],[Tỉnh cũ]],Table9[Tỉnh cũ],Table9[Tỉnh mới])</f>
        <v>Vĩnh Long</v>
      </c>
      <c r="G274" t="str">
        <f>_xlfn.XLOOKUP(Data_TongTram2[[#This Row],[Tỉnh cũ]],Table9[Tỉnh cũ],Table9[Khu vực])</f>
        <v>Miền Tây 2</v>
      </c>
      <c r="H274" t="str">
        <f>_xlfn.XLOOKUP(Data_TongTram2[[#This Row],[Tỉnh cũ]],Table9[Tỉnh cũ],Table9[Miền])</f>
        <v>Miền Tây</v>
      </c>
      <c r="I274" t="str">
        <f>_xlfn.XLOOKUP(Data_TongTram2[[#This Row],[Tỉnh cũ]],Table9[Tỉnh cũ],Table9[Thị Trường])</f>
        <v>Lê Quốc Việt</v>
      </c>
      <c r="J274" t="str">
        <f>_xlfn.XLOOKUP(Data_TongTram2[[#This Row],[Tỉnh cũ]],Table9[Tỉnh cũ],Table9[Giám Sát])</f>
        <v>Phạm Huỳnh Hữu Lộc</v>
      </c>
      <c r="K274" t="str">
        <f>_xlfn.XLOOKUP(Data_TongTram2[[#This Row],[Tỉnh cũ]],Table9[Tỉnh cũ],Table9[Admin KV])</f>
        <v>Nguyễn Thị Ngọc Bích</v>
      </c>
      <c r="L274" t="str">
        <f>_xlfn.XLOOKUP(Data_TongTram2[[#This Row],[Tỉnh cũ]],Table9[Tỉnh cũ],Table9[Admin Miền])</f>
        <v>Phạm Thị Thúy Duy</v>
      </c>
    </row>
    <row r="275" spans="1:12" x14ac:dyDescent="0.35">
      <c r="A275" t="s">
        <v>292</v>
      </c>
      <c r="B275" t="s">
        <v>606</v>
      </c>
      <c r="C275" t="str">
        <f>_xlfn.XLOOKUP(Data_TongTram2[[#This Row],[ID NCC]],VMS1_[ID 18],VMS1_[Tên Accounts])</f>
        <v>Phan Huy - Long Khánh PET xá</v>
      </c>
      <c r="D275" t="str">
        <f>Data_TongTram2[[#This Row],[ID NCC]]&amp;Data_TongTram2[[#This Row],[DTR/Trạm]]</f>
        <v>001J3000007ZaoDIASĐại Lộc</v>
      </c>
      <c r="E275" t="str">
        <f>_xlfn.XLOOKUP(Data_TongTram2[[#This Row],[ID NCC]],VMS1_[ID 18],VMS1_[Tỉnh/ Thành Phố Trung Ương])</f>
        <v>Đồng Nai</v>
      </c>
      <c r="F275" t="str">
        <f>_xlfn.XLOOKUP(Data_TongTram2[[#This Row],[Tỉnh cũ]],Table9[Tỉnh cũ],Table9[Tỉnh mới])</f>
        <v>Đồng Nai</v>
      </c>
      <c r="G275" t="str">
        <f>_xlfn.XLOOKUP(Data_TongTram2[[#This Row],[Tỉnh cũ]],Table9[Tỉnh cũ],Table9[Khu vực])</f>
        <v>TP. Hồ Chí Minh</v>
      </c>
      <c r="H275" t="str">
        <f>_xlfn.XLOOKUP(Data_TongTram2[[#This Row],[Tỉnh cũ]],Table9[Tỉnh cũ],Table9[Miền])</f>
        <v>TP.Hồ Chí Minh</v>
      </c>
      <c r="I275" t="str">
        <f>_xlfn.XLOOKUP(Data_TongTram2[[#This Row],[Tỉnh cũ]],Table9[Tỉnh cũ],Table9[Thị Trường])</f>
        <v>Phan Hiếu Lộc</v>
      </c>
      <c r="J275" t="str">
        <f>_xlfn.XLOOKUP(Data_TongTram2[[#This Row],[Tỉnh cũ]],Table9[Tỉnh cũ],Table9[Giám Sát])</f>
        <v>Đặng Nguyễn Hoàng Lộc</v>
      </c>
      <c r="K275" t="str">
        <f>_xlfn.XLOOKUP(Data_TongTram2[[#This Row],[Tỉnh cũ]],Table9[Tỉnh cũ],Table9[Admin KV])</f>
        <v>Đào Dương Anh Thư</v>
      </c>
      <c r="L275" t="str">
        <f>_xlfn.XLOOKUP(Data_TongTram2[[#This Row],[Tỉnh cũ]],Table9[Tỉnh cũ],Table9[Admin Miền])</f>
        <v>Nguyễn Hoàng Thúy</v>
      </c>
    </row>
    <row r="276" spans="1:12" x14ac:dyDescent="0.35">
      <c r="A276" t="s">
        <v>335</v>
      </c>
      <c r="B276" t="s">
        <v>606</v>
      </c>
      <c r="C276" t="str">
        <f>_xlfn.XLOOKUP(Data_TongTram2[[#This Row],[ID NCC]],VMS1_[ID 18],VMS1_[Tên Accounts])</f>
        <v>Chị Út (Bà Rịa)</v>
      </c>
      <c r="D276" t="str">
        <f>Data_TongTram2[[#This Row],[ID NCC]]&amp;Data_TongTram2[[#This Row],[DTR/Trạm]]</f>
        <v>001J3000005FHWYIA4Đại Lộc</v>
      </c>
      <c r="E276" t="str">
        <f>_xlfn.XLOOKUP(Data_TongTram2[[#This Row],[ID NCC]],VMS1_[ID 18],VMS1_[Tỉnh/ Thành Phố Trung Ương])</f>
        <v>Bà Rịa - Vũng Tàu</v>
      </c>
      <c r="F276" t="str">
        <f>_xlfn.XLOOKUP(Data_TongTram2[[#This Row],[Tỉnh cũ]],Table9[Tỉnh cũ],Table9[Tỉnh mới])</f>
        <v>TP. Hồ Chí Minh</v>
      </c>
      <c r="G276" t="str">
        <f>_xlfn.XLOOKUP(Data_TongTram2[[#This Row],[Tỉnh cũ]],Table9[Tỉnh cũ],Table9[Khu vực])</f>
        <v>TP. Hồ Chí Minh</v>
      </c>
      <c r="H276" t="str">
        <f>_xlfn.XLOOKUP(Data_TongTram2[[#This Row],[Tỉnh cũ]],Table9[Tỉnh cũ],Table9[Miền])</f>
        <v>TP.Hồ Chí Minh</v>
      </c>
      <c r="I276" t="str">
        <f>_xlfn.XLOOKUP(Data_TongTram2[[#This Row],[Tỉnh cũ]],Table9[Tỉnh cũ],Table9[Thị Trường])</f>
        <v>Nguyễn Văn Phú</v>
      </c>
      <c r="J276" t="str">
        <f>_xlfn.XLOOKUP(Data_TongTram2[[#This Row],[Tỉnh cũ]],Table9[Tỉnh cũ],Table9[Giám Sát])</f>
        <v>Đặng Nguyễn Hoàng Lộc</v>
      </c>
      <c r="K276" t="str">
        <f>_xlfn.XLOOKUP(Data_TongTram2[[#This Row],[Tỉnh cũ]],Table9[Tỉnh cũ],Table9[Admin KV])</f>
        <v>Đào Dương Anh Thư</v>
      </c>
      <c r="L276" t="str">
        <f>_xlfn.XLOOKUP(Data_TongTram2[[#This Row],[Tỉnh cũ]],Table9[Tỉnh cũ],Table9[Admin Miền])</f>
        <v>Nguyễn Hoàng Thúy</v>
      </c>
    </row>
    <row r="277" spans="1:12" x14ac:dyDescent="0.35">
      <c r="A277" t="s">
        <v>1193</v>
      </c>
      <c r="B277" t="s">
        <v>606</v>
      </c>
      <c r="C277" t="str">
        <f>_xlfn.XLOOKUP(Data_TongTram2[[#This Row],[ID NCC]],VMS1_[ID 18],VMS1_[Tên Accounts])</f>
        <v>Công Hưng (Bình Thuận)</v>
      </c>
      <c r="D277" t="str">
        <f>Data_TongTram2[[#This Row],[ID NCC]]&amp;Data_TongTram2[[#This Row],[DTR/Trạm]]</f>
        <v>001J3000002HjE4IAKĐại Lộc</v>
      </c>
      <c r="E277" t="str">
        <f>_xlfn.XLOOKUP(Data_TongTram2[[#This Row],[ID NCC]],VMS1_[ID 18],VMS1_[Tỉnh/ Thành Phố Trung Ương])</f>
        <v>Bình Thuận</v>
      </c>
      <c r="F277" t="str">
        <f>_xlfn.XLOOKUP(Data_TongTram2[[#This Row],[Tỉnh cũ]],Table9[Tỉnh cũ],Table9[Tỉnh mới])</f>
        <v>Lâm Đồng</v>
      </c>
      <c r="G277" t="str">
        <f>_xlfn.XLOOKUP(Data_TongTram2[[#This Row],[Tỉnh cũ]],Table9[Tỉnh cũ],Table9[Khu vực])</f>
        <v>Tây Nguyên</v>
      </c>
      <c r="H277" t="str">
        <f>_xlfn.XLOOKUP(Data_TongTram2[[#This Row],[Tỉnh cũ]],Table9[Tỉnh cũ],Table9[Miền])</f>
        <v>Tây Nguyên</v>
      </c>
      <c r="I277" t="str">
        <f>_xlfn.XLOOKUP(Data_TongTram2[[#This Row],[Tỉnh cũ]],Table9[Tỉnh cũ],Table9[Thị Trường])</f>
        <v>Trần Xuân Kiên</v>
      </c>
      <c r="J277" t="str">
        <f>_xlfn.XLOOKUP(Data_TongTram2[[#This Row],[Tỉnh cũ]],Table9[Tỉnh cũ],Table9[Giám Sát])</f>
        <v>Trần Xuân Kiên</v>
      </c>
      <c r="K277" t="str">
        <f>_xlfn.XLOOKUP(Data_TongTram2[[#This Row],[Tỉnh cũ]],Table9[Tỉnh cũ],Table9[Admin KV])</f>
        <v>Đào Dương Anh Thư</v>
      </c>
      <c r="L277" t="str">
        <f>_xlfn.XLOOKUP(Data_TongTram2[[#This Row],[Tỉnh cũ]],Table9[Tỉnh cũ],Table9[Admin Miền])</f>
        <v>Nguyễn Hoàng Thúy KN</v>
      </c>
    </row>
    <row r="278" spans="1:12" x14ac:dyDescent="0.35">
      <c r="A278" t="s">
        <v>1214</v>
      </c>
      <c r="B278" t="s">
        <v>606</v>
      </c>
      <c r="C278" t="str">
        <f>_xlfn.XLOOKUP(Data_TongTram2[[#This Row],[ID NCC]],VMS1_[ID 18],VMS1_[Tên Accounts])</f>
        <v>Chị Mận (Bình Định)</v>
      </c>
      <c r="D278" t="str">
        <f>Data_TongTram2[[#This Row],[ID NCC]]&amp;Data_TongTram2[[#This Row],[DTR/Trạm]]</f>
        <v>001J3000005Hb0DIASĐại Lộc</v>
      </c>
      <c r="E278" t="str">
        <f>_xlfn.XLOOKUP(Data_TongTram2[[#This Row],[ID NCC]],VMS1_[ID 18],VMS1_[Tỉnh/ Thành Phố Trung Ương])</f>
        <v>Bình Định</v>
      </c>
      <c r="F278" t="str">
        <f>_xlfn.XLOOKUP(Data_TongTram2[[#This Row],[Tỉnh cũ]],Table9[Tỉnh cũ],Table9[Tỉnh mới])</f>
        <v>Gia Lai</v>
      </c>
      <c r="G278" t="str">
        <f>_xlfn.XLOOKUP(Data_TongTram2[[#This Row],[Tỉnh cũ]],Table9[Tỉnh cũ],Table9[Khu vực])</f>
        <v>Nam Miền Trung</v>
      </c>
      <c r="H278" t="str">
        <f>_xlfn.XLOOKUP(Data_TongTram2[[#This Row],[Tỉnh cũ]],Table9[Tỉnh cũ],Table9[Miền])</f>
        <v>Miền Trung</v>
      </c>
      <c r="I278" t="str">
        <f>_xlfn.XLOOKUP(Data_TongTram2[[#This Row],[Tỉnh cũ]],Table9[Tỉnh cũ],Table9[Thị Trường])</f>
        <v>Dương Quốc Trung</v>
      </c>
      <c r="J278" t="str">
        <f>_xlfn.XLOOKUP(Data_TongTram2[[#This Row],[Tỉnh cũ]],Table9[Tỉnh cũ],Table9[Giám Sát])</f>
        <v>Dương Quốc Trung</v>
      </c>
      <c r="K278" t="str">
        <f>_xlfn.XLOOKUP(Data_TongTram2[[#This Row],[Tỉnh cũ]],Table9[Tỉnh cũ],Table9[Admin KV])</f>
        <v>Đào Dương Anh Thư</v>
      </c>
      <c r="L278" t="str">
        <f>_xlfn.XLOOKUP(Data_TongTram2[[#This Row],[Tỉnh cũ]],Table9[Tỉnh cũ],Table9[Admin Miền])</f>
        <v>Nguyễn Hoàng Thúy KN</v>
      </c>
    </row>
    <row r="279" spans="1:12" x14ac:dyDescent="0.35">
      <c r="A279" t="s">
        <v>1222</v>
      </c>
      <c r="B279" t="s">
        <v>606</v>
      </c>
      <c r="C279" t="str">
        <f>_xlfn.XLOOKUP(Data_TongTram2[[#This Row],[ID NCC]],VMS1_[ID 18],VMS1_[Tên Accounts])</f>
        <v>Anh Tùng (Lâm Đồng)</v>
      </c>
      <c r="D279" t="str">
        <f>Data_TongTram2[[#This Row],[ID NCC]]&amp;Data_TongTram2[[#This Row],[DTR/Trạm]]</f>
        <v>001J300000AsN5FIAVĐại Lộc</v>
      </c>
      <c r="E279" t="str">
        <f>_xlfn.XLOOKUP(Data_TongTram2[[#This Row],[ID NCC]],VMS1_[ID 18],VMS1_[Tỉnh/ Thành Phố Trung Ương])</f>
        <v>Lâm Đồng</v>
      </c>
      <c r="F279" t="str">
        <f>_xlfn.XLOOKUP(Data_TongTram2[[#This Row],[Tỉnh cũ]],Table9[Tỉnh cũ],Table9[Tỉnh mới])</f>
        <v>Lâm Đồng</v>
      </c>
      <c r="G279" t="str">
        <f>_xlfn.XLOOKUP(Data_TongTram2[[#This Row],[Tỉnh cũ]],Table9[Tỉnh cũ],Table9[Khu vực])</f>
        <v>Tây Nguyên</v>
      </c>
      <c r="H279" t="str">
        <f>_xlfn.XLOOKUP(Data_TongTram2[[#This Row],[Tỉnh cũ]],Table9[Tỉnh cũ],Table9[Miền])</f>
        <v>Tây Nguyên</v>
      </c>
      <c r="I279" t="str">
        <f>_xlfn.XLOOKUP(Data_TongTram2[[#This Row],[Tỉnh cũ]],Table9[Tỉnh cũ],Table9[Thị Trường])</f>
        <v>Trần Xuân Kiên</v>
      </c>
      <c r="J279" t="str">
        <f>_xlfn.XLOOKUP(Data_TongTram2[[#This Row],[Tỉnh cũ]],Table9[Tỉnh cũ],Table9[Giám Sát])</f>
        <v>Trần Xuân Kiên</v>
      </c>
      <c r="K279" t="str">
        <f>_xlfn.XLOOKUP(Data_TongTram2[[#This Row],[Tỉnh cũ]],Table9[Tỉnh cũ],Table9[Admin KV])</f>
        <v>Đào Dương Anh Thư</v>
      </c>
      <c r="L279" t="str">
        <f>_xlfn.XLOOKUP(Data_TongTram2[[#This Row],[Tỉnh cũ]],Table9[Tỉnh cũ],Table9[Admin Miền])</f>
        <v>Nguyễn Hoàng Thúy KN</v>
      </c>
    </row>
    <row r="280" spans="1:12" x14ac:dyDescent="0.35">
      <c r="A280" t="s">
        <v>357</v>
      </c>
      <c r="B280" t="s">
        <v>606</v>
      </c>
      <c r="C280" t="str">
        <f>_xlfn.XLOOKUP(Data_TongTram2[[#This Row],[ID NCC]],VMS1_[ID 18],VMS1_[Tên Accounts])</f>
        <v>Anh Tâm - Trảng Dài Pet Xá</v>
      </c>
      <c r="D280" t="str">
        <f>Data_TongTram2[[#This Row],[ID NCC]]&amp;Data_TongTram2[[#This Row],[DTR/Trạm]]</f>
        <v>001J300000DKuz8IADĐại Lộc</v>
      </c>
      <c r="E280" t="str">
        <f>_xlfn.XLOOKUP(Data_TongTram2[[#This Row],[ID NCC]],VMS1_[ID 18],VMS1_[Tỉnh/ Thành Phố Trung Ương])</f>
        <v>Đồng Nai</v>
      </c>
      <c r="F280" t="str">
        <f>_xlfn.XLOOKUP(Data_TongTram2[[#This Row],[Tỉnh cũ]],Table9[Tỉnh cũ],Table9[Tỉnh mới])</f>
        <v>Đồng Nai</v>
      </c>
      <c r="G280" t="str">
        <f>_xlfn.XLOOKUP(Data_TongTram2[[#This Row],[Tỉnh cũ]],Table9[Tỉnh cũ],Table9[Khu vực])</f>
        <v>TP. Hồ Chí Minh</v>
      </c>
      <c r="H280" t="str">
        <f>_xlfn.XLOOKUP(Data_TongTram2[[#This Row],[Tỉnh cũ]],Table9[Tỉnh cũ],Table9[Miền])</f>
        <v>TP.Hồ Chí Minh</v>
      </c>
      <c r="I280" t="str">
        <f>_xlfn.XLOOKUP(Data_TongTram2[[#This Row],[Tỉnh cũ]],Table9[Tỉnh cũ],Table9[Thị Trường])</f>
        <v>Phan Hiếu Lộc</v>
      </c>
      <c r="J280" t="str">
        <f>_xlfn.XLOOKUP(Data_TongTram2[[#This Row],[Tỉnh cũ]],Table9[Tỉnh cũ],Table9[Giám Sát])</f>
        <v>Đặng Nguyễn Hoàng Lộc</v>
      </c>
      <c r="K280" t="str">
        <f>_xlfn.XLOOKUP(Data_TongTram2[[#This Row],[Tỉnh cũ]],Table9[Tỉnh cũ],Table9[Admin KV])</f>
        <v>Đào Dương Anh Thư</v>
      </c>
      <c r="L280" t="str">
        <f>_xlfn.XLOOKUP(Data_TongTram2[[#This Row],[Tỉnh cũ]],Table9[Tỉnh cũ],Table9[Admin Miền])</f>
        <v>Nguyễn Hoàng Thúy</v>
      </c>
    </row>
    <row r="281" spans="1:12" x14ac:dyDescent="0.35">
      <c r="A281" t="s">
        <v>740</v>
      </c>
      <c r="B281" t="s">
        <v>606</v>
      </c>
      <c r="C281" t="str">
        <f>_xlfn.XLOOKUP(Data_TongTram2[[#This Row],[ID NCC]],VMS1_[ID 18],VMS1_[Tên Accounts])</f>
        <v>Ncc Chị Chín</v>
      </c>
      <c r="D281" t="str">
        <f>Data_TongTram2[[#This Row],[ID NCC]]&amp;Data_TongTram2[[#This Row],[DTR/Trạm]]</f>
        <v>001J3000002HM1cIAGĐại Lộc</v>
      </c>
      <c r="E281" t="str">
        <f>_xlfn.XLOOKUP(Data_TongTram2[[#This Row],[ID NCC]],VMS1_[ID 18],VMS1_[Tỉnh/ Thành Phố Trung Ương])</f>
        <v>Bình Định</v>
      </c>
      <c r="F281" t="str">
        <f>_xlfn.XLOOKUP(Data_TongTram2[[#This Row],[Tỉnh cũ]],Table9[Tỉnh cũ],Table9[Tỉnh mới])</f>
        <v>Gia Lai</v>
      </c>
      <c r="G281" t="str">
        <f>_xlfn.XLOOKUP(Data_TongTram2[[#This Row],[Tỉnh cũ]],Table9[Tỉnh cũ],Table9[Khu vực])</f>
        <v>Nam Miền Trung</v>
      </c>
      <c r="H281" t="str">
        <f>_xlfn.XLOOKUP(Data_TongTram2[[#This Row],[Tỉnh cũ]],Table9[Tỉnh cũ],Table9[Miền])</f>
        <v>Miền Trung</v>
      </c>
      <c r="I281" t="str">
        <f>_xlfn.XLOOKUP(Data_TongTram2[[#This Row],[Tỉnh cũ]],Table9[Tỉnh cũ],Table9[Thị Trường])</f>
        <v>Dương Quốc Trung</v>
      </c>
      <c r="J281" t="str">
        <f>_xlfn.XLOOKUP(Data_TongTram2[[#This Row],[Tỉnh cũ]],Table9[Tỉnh cũ],Table9[Giám Sát])</f>
        <v>Dương Quốc Trung</v>
      </c>
      <c r="K281" t="str">
        <f>_xlfn.XLOOKUP(Data_TongTram2[[#This Row],[Tỉnh cũ]],Table9[Tỉnh cũ],Table9[Admin KV])</f>
        <v>Đào Dương Anh Thư</v>
      </c>
      <c r="L281" t="str">
        <f>_xlfn.XLOOKUP(Data_TongTram2[[#This Row],[Tỉnh cũ]],Table9[Tỉnh cũ],Table9[Admin Miền])</f>
        <v>Nguyễn Hoàng Thúy KN</v>
      </c>
    </row>
    <row r="282" spans="1:12" x14ac:dyDescent="0.35">
      <c r="A282" t="s">
        <v>345</v>
      </c>
      <c r="B282" t="s">
        <v>606</v>
      </c>
      <c r="C282" t="str">
        <f>_xlfn.XLOOKUP(Data_TongTram2[[#This Row],[ID NCC]],VMS1_[ID 18],VMS1_[Tên Accounts])</f>
        <v>Chị Hồng - Thống Nhất Lái Pet Xá Tròn</v>
      </c>
      <c r="D282" t="str">
        <f>Data_TongTram2[[#This Row],[ID NCC]]&amp;Data_TongTram2[[#This Row],[DTR/Trạm]]</f>
        <v>001J3000002HLmeIAGĐại Lộc</v>
      </c>
      <c r="E282" t="str">
        <f>_xlfn.XLOOKUP(Data_TongTram2[[#This Row],[ID NCC]],VMS1_[ID 18],VMS1_[Tỉnh/ Thành Phố Trung Ương])</f>
        <v>Đồng Nai</v>
      </c>
      <c r="F282" t="str">
        <f>_xlfn.XLOOKUP(Data_TongTram2[[#This Row],[Tỉnh cũ]],Table9[Tỉnh cũ],Table9[Tỉnh mới])</f>
        <v>Đồng Nai</v>
      </c>
      <c r="G282" t="str">
        <f>_xlfn.XLOOKUP(Data_TongTram2[[#This Row],[Tỉnh cũ]],Table9[Tỉnh cũ],Table9[Khu vực])</f>
        <v>TP. Hồ Chí Minh</v>
      </c>
      <c r="H282" t="str">
        <f>_xlfn.XLOOKUP(Data_TongTram2[[#This Row],[Tỉnh cũ]],Table9[Tỉnh cũ],Table9[Miền])</f>
        <v>TP.Hồ Chí Minh</v>
      </c>
      <c r="I282" t="str">
        <f>_xlfn.XLOOKUP(Data_TongTram2[[#This Row],[Tỉnh cũ]],Table9[Tỉnh cũ],Table9[Thị Trường])</f>
        <v>Phan Hiếu Lộc</v>
      </c>
      <c r="J282" t="str">
        <f>_xlfn.XLOOKUP(Data_TongTram2[[#This Row],[Tỉnh cũ]],Table9[Tỉnh cũ],Table9[Giám Sát])</f>
        <v>Đặng Nguyễn Hoàng Lộc</v>
      </c>
      <c r="K282" t="str">
        <f>_xlfn.XLOOKUP(Data_TongTram2[[#This Row],[Tỉnh cũ]],Table9[Tỉnh cũ],Table9[Admin KV])</f>
        <v>Đào Dương Anh Thư</v>
      </c>
      <c r="L282" t="str">
        <f>_xlfn.XLOOKUP(Data_TongTram2[[#This Row],[Tỉnh cũ]],Table9[Tỉnh cũ],Table9[Admin Miền])</f>
        <v>Nguyễn Hoàng Thúy</v>
      </c>
    </row>
    <row r="283" spans="1:12" x14ac:dyDescent="0.35">
      <c r="A283" t="s">
        <v>1207</v>
      </c>
      <c r="B283" t="s">
        <v>606</v>
      </c>
      <c r="C283" t="str">
        <f>_xlfn.XLOOKUP(Data_TongTram2[[#This Row],[ID NCC]],VMS1_[ID 18],VMS1_[Tên Accounts])</f>
        <v>Anh Huỳnh Hồng - Biên Hòa Pet Tuyển</v>
      </c>
      <c r="D283" t="str">
        <f>Data_TongTram2[[#This Row],[ID NCC]]&amp;Data_TongTram2[[#This Row],[DTR/Trạm]]</f>
        <v>001J3000002HjDkIAKĐại Lộc</v>
      </c>
      <c r="E283" t="str">
        <f>_xlfn.XLOOKUP(Data_TongTram2[[#This Row],[ID NCC]],VMS1_[ID 18],VMS1_[Tỉnh/ Thành Phố Trung Ương])</f>
        <v>Đồng Nai</v>
      </c>
      <c r="F283" t="str">
        <f>_xlfn.XLOOKUP(Data_TongTram2[[#This Row],[Tỉnh cũ]],Table9[Tỉnh cũ],Table9[Tỉnh mới])</f>
        <v>Đồng Nai</v>
      </c>
      <c r="G283" t="str">
        <f>_xlfn.XLOOKUP(Data_TongTram2[[#This Row],[Tỉnh cũ]],Table9[Tỉnh cũ],Table9[Khu vực])</f>
        <v>TP. Hồ Chí Minh</v>
      </c>
      <c r="H283" t="str">
        <f>_xlfn.XLOOKUP(Data_TongTram2[[#This Row],[Tỉnh cũ]],Table9[Tỉnh cũ],Table9[Miền])</f>
        <v>TP.Hồ Chí Minh</v>
      </c>
      <c r="I283" t="str">
        <f>_xlfn.XLOOKUP(Data_TongTram2[[#This Row],[Tỉnh cũ]],Table9[Tỉnh cũ],Table9[Thị Trường])</f>
        <v>Phan Hiếu Lộc</v>
      </c>
      <c r="J283" t="str">
        <f>_xlfn.XLOOKUP(Data_TongTram2[[#This Row],[Tỉnh cũ]],Table9[Tỉnh cũ],Table9[Giám Sát])</f>
        <v>Đặng Nguyễn Hoàng Lộc</v>
      </c>
      <c r="K283" t="str">
        <f>_xlfn.XLOOKUP(Data_TongTram2[[#This Row],[Tỉnh cũ]],Table9[Tỉnh cũ],Table9[Admin KV])</f>
        <v>Đào Dương Anh Thư</v>
      </c>
      <c r="L283" t="str">
        <f>_xlfn.XLOOKUP(Data_TongTram2[[#This Row],[Tỉnh cũ]],Table9[Tỉnh cũ],Table9[Admin Miền])</f>
        <v>Nguyễn Hoàng Thúy</v>
      </c>
    </row>
    <row r="284" spans="1:12" x14ac:dyDescent="0.35">
      <c r="A284" t="s">
        <v>356</v>
      </c>
      <c r="B284" t="s">
        <v>606</v>
      </c>
      <c r="C284" t="str">
        <f>_xlfn.XLOOKUP(Data_TongTram2[[#This Row],[ID NCC]],VMS1_[ID 18],VMS1_[Tên Accounts])</f>
        <v>Dưỡng Thêm (Gia Kiệm) PET xá</v>
      </c>
      <c r="D284" t="str">
        <f>Data_TongTram2[[#This Row],[ID NCC]]&amp;Data_TongTram2[[#This Row],[DTR/Trạm]]</f>
        <v>001J3000007XO2lIAGĐại Lộc</v>
      </c>
      <c r="E284" t="str">
        <f>_xlfn.XLOOKUP(Data_TongTram2[[#This Row],[ID NCC]],VMS1_[ID 18],VMS1_[Tỉnh/ Thành Phố Trung Ương])</f>
        <v>Đồng Nai</v>
      </c>
      <c r="F284" t="str">
        <f>_xlfn.XLOOKUP(Data_TongTram2[[#This Row],[Tỉnh cũ]],Table9[Tỉnh cũ],Table9[Tỉnh mới])</f>
        <v>Đồng Nai</v>
      </c>
      <c r="G284" t="str">
        <f>_xlfn.XLOOKUP(Data_TongTram2[[#This Row],[Tỉnh cũ]],Table9[Tỉnh cũ],Table9[Khu vực])</f>
        <v>TP. Hồ Chí Minh</v>
      </c>
      <c r="H284" t="str">
        <f>_xlfn.XLOOKUP(Data_TongTram2[[#This Row],[Tỉnh cũ]],Table9[Tỉnh cũ],Table9[Miền])</f>
        <v>TP.Hồ Chí Minh</v>
      </c>
      <c r="I284" t="str">
        <f>_xlfn.XLOOKUP(Data_TongTram2[[#This Row],[Tỉnh cũ]],Table9[Tỉnh cũ],Table9[Thị Trường])</f>
        <v>Phan Hiếu Lộc</v>
      </c>
      <c r="J284" t="str">
        <f>_xlfn.XLOOKUP(Data_TongTram2[[#This Row],[Tỉnh cũ]],Table9[Tỉnh cũ],Table9[Giám Sát])</f>
        <v>Đặng Nguyễn Hoàng Lộc</v>
      </c>
      <c r="K284" t="str">
        <f>_xlfn.XLOOKUP(Data_TongTram2[[#This Row],[Tỉnh cũ]],Table9[Tỉnh cũ],Table9[Admin KV])</f>
        <v>Đào Dương Anh Thư</v>
      </c>
      <c r="L284" t="str">
        <f>_xlfn.XLOOKUP(Data_TongTram2[[#This Row],[Tỉnh cũ]],Table9[Tỉnh cũ],Table9[Admin Miền])</f>
        <v>Nguyễn Hoàng Thúy</v>
      </c>
    </row>
    <row r="285" spans="1:12" x14ac:dyDescent="0.35">
      <c r="A285" t="s">
        <v>1228</v>
      </c>
      <c r="B285" t="s">
        <v>606</v>
      </c>
      <c r="C285" t="str">
        <f>_xlfn.XLOOKUP(Data_TongTram2[[#This Row],[ID NCC]],VMS1_[ID 18],VMS1_[Tên Accounts])</f>
        <v>Anh Tý</v>
      </c>
      <c r="D285" t="str">
        <f>Data_TongTram2[[#This Row],[ID NCC]]&amp;Data_TongTram2[[#This Row],[DTR/Trạm]]</f>
        <v>001J3000002HLaMIAWĐại Lộc</v>
      </c>
      <c r="E285" t="str">
        <f>_xlfn.XLOOKUP(Data_TongTram2[[#This Row],[ID NCC]],VMS1_[ID 18],VMS1_[Tỉnh/ Thành Phố Trung Ương])</f>
        <v>Khánh Hòa</v>
      </c>
      <c r="F285" t="str">
        <f>_xlfn.XLOOKUP(Data_TongTram2[[#This Row],[Tỉnh cũ]],Table9[Tỉnh cũ],Table9[Tỉnh mới])</f>
        <v>Khánh Hòa</v>
      </c>
      <c r="G285" t="str">
        <f>_xlfn.XLOOKUP(Data_TongTram2[[#This Row],[Tỉnh cũ]],Table9[Tỉnh cũ],Table9[Khu vực])</f>
        <v>Tây Nguyên</v>
      </c>
      <c r="H285" t="str">
        <f>_xlfn.XLOOKUP(Data_TongTram2[[#This Row],[Tỉnh cũ]],Table9[Tỉnh cũ],Table9[Miền])</f>
        <v>Tây Nguyên</v>
      </c>
      <c r="I285" t="str">
        <f>_xlfn.XLOOKUP(Data_TongTram2[[#This Row],[Tỉnh cũ]],Table9[Tỉnh cũ],Table9[Thị Trường])</f>
        <v>Nguyễn Văn Cường</v>
      </c>
      <c r="J285" t="str">
        <f>_xlfn.XLOOKUP(Data_TongTram2[[#This Row],[Tỉnh cũ]],Table9[Tỉnh cũ],Table9[Giám Sát])</f>
        <v>Trần Xuân Kiên</v>
      </c>
      <c r="K285" t="str">
        <f>_xlfn.XLOOKUP(Data_TongTram2[[#This Row],[Tỉnh cũ]],Table9[Tỉnh cũ],Table9[Admin KV])</f>
        <v>Đào Dương Anh Thư</v>
      </c>
      <c r="L285" t="str">
        <f>_xlfn.XLOOKUP(Data_TongTram2[[#This Row],[Tỉnh cũ]],Table9[Tỉnh cũ],Table9[Admin Miền])</f>
        <v>Nguyễn Hoàng Thúy KN</v>
      </c>
    </row>
    <row r="286" spans="1:12" x14ac:dyDescent="0.35">
      <c r="A286" t="s">
        <v>624</v>
      </c>
      <c r="B286" t="s">
        <v>606</v>
      </c>
      <c r="C286" t="str">
        <f>_xlfn.XLOOKUP(Data_TongTram2[[#This Row],[ID NCC]],VMS1_[ID 18],VMS1_[Tên Accounts])</f>
        <v>Lâm Việt Dũng (Long Hải)</v>
      </c>
      <c r="D286" t="str">
        <f>Data_TongTram2[[#This Row],[ID NCC]]&amp;Data_TongTram2[[#This Row],[DTR/Trạm]]</f>
        <v>001J3000002HLkeIAGĐại Lộc</v>
      </c>
      <c r="E286" t="str">
        <f>_xlfn.XLOOKUP(Data_TongTram2[[#This Row],[ID NCC]],VMS1_[ID 18],VMS1_[Tỉnh/ Thành Phố Trung Ương])</f>
        <v>Bà Rịa - Vũng Tàu</v>
      </c>
      <c r="F286" t="str">
        <f>_xlfn.XLOOKUP(Data_TongTram2[[#This Row],[Tỉnh cũ]],Table9[Tỉnh cũ],Table9[Tỉnh mới])</f>
        <v>TP. Hồ Chí Minh</v>
      </c>
      <c r="G286" t="str">
        <f>_xlfn.XLOOKUP(Data_TongTram2[[#This Row],[Tỉnh cũ]],Table9[Tỉnh cũ],Table9[Khu vực])</f>
        <v>TP. Hồ Chí Minh</v>
      </c>
      <c r="H286" t="str">
        <f>_xlfn.XLOOKUP(Data_TongTram2[[#This Row],[Tỉnh cũ]],Table9[Tỉnh cũ],Table9[Miền])</f>
        <v>TP.Hồ Chí Minh</v>
      </c>
      <c r="I286" t="str">
        <f>_xlfn.XLOOKUP(Data_TongTram2[[#This Row],[Tỉnh cũ]],Table9[Tỉnh cũ],Table9[Thị Trường])</f>
        <v>Nguyễn Văn Phú</v>
      </c>
      <c r="J286" t="str">
        <f>_xlfn.XLOOKUP(Data_TongTram2[[#This Row],[Tỉnh cũ]],Table9[Tỉnh cũ],Table9[Giám Sát])</f>
        <v>Đặng Nguyễn Hoàng Lộc</v>
      </c>
      <c r="K286" t="str">
        <f>_xlfn.XLOOKUP(Data_TongTram2[[#This Row],[Tỉnh cũ]],Table9[Tỉnh cũ],Table9[Admin KV])</f>
        <v>Đào Dương Anh Thư</v>
      </c>
      <c r="L286" t="str">
        <f>_xlfn.XLOOKUP(Data_TongTram2[[#This Row],[Tỉnh cũ]],Table9[Tỉnh cũ],Table9[Admin Miền])</f>
        <v>Nguyễn Hoàng Thúy</v>
      </c>
    </row>
    <row r="287" spans="1:12" x14ac:dyDescent="0.35">
      <c r="A287" t="s">
        <v>363</v>
      </c>
      <c r="B287" t="s">
        <v>606</v>
      </c>
      <c r="C287" t="str">
        <f>_xlfn.XLOOKUP(Data_TongTram2[[#This Row],[ID NCC]],VMS1_[ID 18],VMS1_[Tên Accounts])</f>
        <v>Chú Sơn - Long Khánh Lái Pet Xá Tròn</v>
      </c>
      <c r="D287" t="str">
        <f>Data_TongTram2[[#This Row],[ID NCC]]&amp;Data_TongTram2[[#This Row],[DTR/Trạm]]</f>
        <v>001J3000002HjDoIAKĐại Lộc</v>
      </c>
      <c r="E287" t="str">
        <f>_xlfn.XLOOKUP(Data_TongTram2[[#This Row],[ID NCC]],VMS1_[ID 18],VMS1_[Tỉnh/ Thành Phố Trung Ương])</f>
        <v>Đồng Nai</v>
      </c>
      <c r="F287" t="str">
        <f>_xlfn.XLOOKUP(Data_TongTram2[[#This Row],[Tỉnh cũ]],Table9[Tỉnh cũ],Table9[Tỉnh mới])</f>
        <v>Đồng Nai</v>
      </c>
      <c r="G287" t="str">
        <f>_xlfn.XLOOKUP(Data_TongTram2[[#This Row],[Tỉnh cũ]],Table9[Tỉnh cũ],Table9[Khu vực])</f>
        <v>TP. Hồ Chí Minh</v>
      </c>
      <c r="H287" t="str">
        <f>_xlfn.XLOOKUP(Data_TongTram2[[#This Row],[Tỉnh cũ]],Table9[Tỉnh cũ],Table9[Miền])</f>
        <v>TP.Hồ Chí Minh</v>
      </c>
      <c r="I287" t="str">
        <f>_xlfn.XLOOKUP(Data_TongTram2[[#This Row],[Tỉnh cũ]],Table9[Tỉnh cũ],Table9[Thị Trường])</f>
        <v>Phan Hiếu Lộc</v>
      </c>
      <c r="J287" t="str">
        <f>_xlfn.XLOOKUP(Data_TongTram2[[#This Row],[Tỉnh cũ]],Table9[Tỉnh cũ],Table9[Giám Sát])</f>
        <v>Đặng Nguyễn Hoàng Lộc</v>
      </c>
      <c r="K287" t="str">
        <f>_xlfn.XLOOKUP(Data_TongTram2[[#This Row],[Tỉnh cũ]],Table9[Tỉnh cũ],Table9[Admin KV])</f>
        <v>Đào Dương Anh Thư</v>
      </c>
      <c r="L287" t="str">
        <f>_xlfn.XLOOKUP(Data_TongTram2[[#This Row],[Tỉnh cũ]],Table9[Tỉnh cũ],Table9[Admin Miền])</f>
        <v>Nguyễn Hoàng Thúy</v>
      </c>
    </row>
    <row r="288" spans="1:12" x14ac:dyDescent="0.35">
      <c r="A288" t="s">
        <v>305</v>
      </c>
      <c r="B288" t="s">
        <v>606</v>
      </c>
      <c r="C288" t="str">
        <f>_xlfn.XLOOKUP(Data_TongTram2[[#This Row],[ID NCC]],VMS1_[ID 18],VMS1_[Tên Accounts])</f>
        <v>Mỵ</v>
      </c>
      <c r="D288" t="str">
        <f>Data_TongTram2[[#This Row],[ID NCC]]&amp;Data_TongTram2[[#This Row],[DTR/Trạm]]</f>
        <v>001J3000002HLmoIAGĐại Lộc</v>
      </c>
      <c r="E288" t="str">
        <f>_xlfn.XLOOKUP(Data_TongTram2[[#This Row],[ID NCC]],VMS1_[ID 18],VMS1_[Tỉnh/ Thành Phố Trung Ương])</f>
        <v>Lâm Đồng</v>
      </c>
      <c r="F288" t="str">
        <f>_xlfn.XLOOKUP(Data_TongTram2[[#This Row],[Tỉnh cũ]],Table9[Tỉnh cũ],Table9[Tỉnh mới])</f>
        <v>Lâm Đồng</v>
      </c>
      <c r="G288" t="str">
        <f>_xlfn.XLOOKUP(Data_TongTram2[[#This Row],[Tỉnh cũ]],Table9[Tỉnh cũ],Table9[Khu vực])</f>
        <v>Tây Nguyên</v>
      </c>
      <c r="H288" t="str">
        <f>_xlfn.XLOOKUP(Data_TongTram2[[#This Row],[Tỉnh cũ]],Table9[Tỉnh cũ],Table9[Miền])</f>
        <v>Tây Nguyên</v>
      </c>
      <c r="I288" t="str">
        <f>_xlfn.XLOOKUP(Data_TongTram2[[#This Row],[Tỉnh cũ]],Table9[Tỉnh cũ],Table9[Thị Trường])</f>
        <v>Trần Xuân Kiên</v>
      </c>
      <c r="J288" t="str">
        <f>_xlfn.XLOOKUP(Data_TongTram2[[#This Row],[Tỉnh cũ]],Table9[Tỉnh cũ],Table9[Giám Sát])</f>
        <v>Trần Xuân Kiên</v>
      </c>
      <c r="K288" t="str">
        <f>_xlfn.XLOOKUP(Data_TongTram2[[#This Row],[Tỉnh cũ]],Table9[Tỉnh cũ],Table9[Admin KV])</f>
        <v>Đào Dương Anh Thư</v>
      </c>
      <c r="L288" t="str">
        <f>_xlfn.XLOOKUP(Data_TongTram2[[#This Row],[Tỉnh cũ]],Table9[Tỉnh cũ],Table9[Admin Miền])</f>
        <v>Nguyễn Hoàng Thúy KN</v>
      </c>
    </row>
    <row r="289" spans="1:12" x14ac:dyDescent="0.35">
      <c r="A289" t="s">
        <v>1232</v>
      </c>
      <c r="B289" t="s">
        <v>606</v>
      </c>
      <c r="C289" t="str">
        <f>_xlfn.XLOOKUP(Data_TongTram2[[#This Row],[ID NCC]],VMS1_[ID 18],VMS1_[Tên Accounts])</f>
        <v>Hữu Nam Bình Thuận</v>
      </c>
      <c r="D289" t="str">
        <f>Data_TongTram2[[#This Row],[ID NCC]]&amp;Data_TongTram2[[#This Row],[DTR/Trạm]]</f>
        <v>001J300000HZ4o8IADĐại Lộc</v>
      </c>
      <c r="E289" t="str">
        <f>_xlfn.XLOOKUP(Data_TongTram2[[#This Row],[ID NCC]],VMS1_[ID 18],VMS1_[Tỉnh/ Thành Phố Trung Ương])</f>
        <v>Bình Thuận</v>
      </c>
      <c r="F289" t="str">
        <f>_xlfn.XLOOKUP(Data_TongTram2[[#This Row],[Tỉnh cũ]],Table9[Tỉnh cũ],Table9[Tỉnh mới])</f>
        <v>Lâm Đồng</v>
      </c>
      <c r="G289" t="str">
        <f>_xlfn.XLOOKUP(Data_TongTram2[[#This Row],[Tỉnh cũ]],Table9[Tỉnh cũ],Table9[Khu vực])</f>
        <v>Tây Nguyên</v>
      </c>
      <c r="H289" t="str">
        <f>_xlfn.XLOOKUP(Data_TongTram2[[#This Row],[Tỉnh cũ]],Table9[Tỉnh cũ],Table9[Miền])</f>
        <v>Tây Nguyên</v>
      </c>
      <c r="I289" t="str">
        <f>_xlfn.XLOOKUP(Data_TongTram2[[#This Row],[Tỉnh cũ]],Table9[Tỉnh cũ],Table9[Thị Trường])</f>
        <v>Trần Xuân Kiên</v>
      </c>
      <c r="J289" t="str">
        <f>_xlfn.XLOOKUP(Data_TongTram2[[#This Row],[Tỉnh cũ]],Table9[Tỉnh cũ],Table9[Giám Sát])</f>
        <v>Trần Xuân Kiên</v>
      </c>
      <c r="K289" t="str">
        <f>_xlfn.XLOOKUP(Data_TongTram2[[#This Row],[Tỉnh cũ]],Table9[Tỉnh cũ],Table9[Admin KV])</f>
        <v>Đào Dương Anh Thư</v>
      </c>
      <c r="L289" t="str">
        <f>_xlfn.XLOOKUP(Data_TongTram2[[#This Row],[Tỉnh cũ]],Table9[Tỉnh cũ],Table9[Admin Miền])</f>
        <v>Nguyễn Hoàng Thúy KN</v>
      </c>
    </row>
    <row r="290" spans="1:12" x14ac:dyDescent="0.35">
      <c r="A290" t="s">
        <v>1234</v>
      </c>
      <c r="B290" t="s">
        <v>606</v>
      </c>
      <c r="C290" t="str">
        <f>_xlfn.XLOOKUP(Data_TongTram2[[#This Row],[ID NCC]],VMS1_[ID 18],VMS1_[Tên Accounts])</f>
        <v>Nguyên Ngà (Đất Đỏ) Pet Tuyển Xô</v>
      </c>
      <c r="D290" t="str">
        <f>Data_TongTram2[[#This Row],[ID NCC]]&amp;Data_TongTram2[[#This Row],[DTR/Trạm]]</f>
        <v>001J3000002JALVIA4Đại Lộc</v>
      </c>
      <c r="E290" t="str">
        <f>_xlfn.XLOOKUP(Data_TongTram2[[#This Row],[ID NCC]],VMS1_[ID 18],VMS1_[Tỉnh/ Thành Phố Trung Ương])</f>
        <v>Bà Rịa - Vũng Tàu</v>
      </c>
      <c r="F290" t="str">
        <f>_xlfn.XLOOKUP(Data_TongTram2[[#This Row],[Tỉnh cũ]],Table9[Tỉnh cũ],Table9[Tỉnh mới])</f>
        <v>TP. Hồ Chí Minh</v>
      </c>
      <c r="G290" t="str">
        <f>_xlfn.XLOOKUP(Data_TongTram2[[#This Row],[Tỉnh cũ]],Table9[Tỉnh cũ],Table9[Khu vực])</f>
        <v>TP. Hồ Chí Minh</v>
      </c>
      <c r="H290" t="str">
        <f>_xlfn.XLOOKUP(Data_TongTram2[[#This Row],[Tỉnh cũ]],Table9[Tỉnh cũ],Table9[Miền])</f>
        <v>TP.Hồ Chí Minh</v>
      </c>
      <c r="I290" t="str">
        <f>_xlfn.XLOOKUP(Data_TongTram2[[#This Row],[Tỉnh cũ]],Table9[Tỉnh cũ],Table9[Thị Trường])</f>
        <v>Nguyễn Văn Phú</v>
      </c>
      <c r="J290" t="str">
        <f>_xlfn.XLOOKUP(Data_TongTram2[[#This Row],[Tỉnh cũ]],Table9[Tỉnh cũ],Table9[Giám Sát])</f>
        <v>Đặng Nguyễn Hoàng Lộc</v>
      </c>
      <c r="K290" t="str">
        <f>_xlfn.XLOOKUP(Data_TongTram2[[#This Row],[Tỉnh cũ]],Table9[Tỉnh cũ],Table9[Admin KV])</f>
        <v>Đào Dương Anh Thư</v>
      </c>
      <c r="L290" t="str">
        <f>_xlfn.XLOOKUP(Data_TongTram2[[#This Row],[Tỉnh cũ]],Table9[Tỉnh cũ],Table9[Admin Miền])</f>
        <v>Nguyễn Hoàng Thúy</v>
      </c>
    </row>
    <row r="291" spans="1:12" x14ac:dyDescent="0.35">
      <c r="A291" t="s">
        <v>1236</v>
      </c>
      <c r="B291" t="s">
        <v>606</v>
      </c>
      <c r="C291" t="str">
        <f>_xlfn.XLOOKUP(Data_TongTram2[[#This Row],[ID NCC]],VMS1_[ID 18],VMS1_[Tên Accounts])</f>
        <v>Cơ Sở Phúc Dũng(Bà Rịa) Pet Tuyển</v>
      </c>
      <c r="D291" t="str">
        <f>Data_TongTram2[[#This Row],[ID NCC]]&amp;Data_TongTram2[[#This Row],[DTR/Trạm]]</f>
        <v>001J300000HYaVSIA1Đại Lộc</v>
      </c>
      <c r="E291" t="str">
        <f>_xlfn.XLOOKUP(Data_TongTram2[[#This Row],[ID NCC]],VMS1_[ID 18],VMS1_[Tỉnh/ Thành Phố Trung Ương])</f>
        <v>Bà Rịa - Vũng Tàu</v>
      </c>
      <c r="F291" t="str">
        <f>_xlfn.XLOOKUP(Data_TongTram2[[#This Row],[Tỉnh cũ]],Table9[Tỉnh cũ],Table9[Tỉnh mới])</f>
        <v>TP. Hồ Chí Minh</v>
      </c>
      <c r="G291" t="str">
        <f>_xlfn.XLOOKUP(Data_TongTram2[[#This Row],[Tỉnh cũ]],Table9[Tỉnh cũ],Table9[Khu vực])</f>
        <v>TP. Hồ Chí Minh</v>
      </c>
      <c r="H291" t="str">
        <f>_xlfn.XLOOKUP(Data_TongTram2[[#This Row],[Tỉnh cũ]],Table9[Tỉnh cũ],Table9[Miền])</f>
        <v>TP.Hồ Chí Minh</v>
      </c>
      <c r="I291" t="str">
        <f>_xlfn.XLOOKUP(Data_TongTram2[[#This Row],[Tỉnh cũ]],Table9[Tỉnh cũ],Table9[Thị Trường])</f>
        <v>Nguyễn Văn Phú</v>
      </c>
      <c r="J291" t="str">
        <f>_xlfn.XLOOKUP(Data_TongTram2[[#This Row],[Tỉnh cũ]],Table9[Tỉnh cũ],Table9[Giám Sát])</f>
        <v>Đặng Nguyễn Hoàng Lộc</v>
      </c>
      <c r="K291" t="str">
        <f>_xlfn.XLOOKUP(Data_TongTram2[[#This Row],[Tỉnh cũ]],Table9[Tỉnh cũ],Table9[Admin KV])</f>
        <v>Đào Dương Anh Thư</v>
      </c>
      <c r="L291" t="str">
        <f>_xlfn.XLOOKUP(Data_TongTram2[[#This Row],[Tỉnh cũ]],Table9[Tỉnh cũ],Table9[Admin Miền])</f>
        <v>Nguyễn Hoàng Thúy</v>
      </c>
    </row>
    <row r="292" spans="1:12" x14ac:dyDescent="0.35">
      <c r="A292" t="s">
        <v>1237</v>
      </c>
      <c r="B292" t="s">
        <v>606</v>
      </c>
      <c r="C292" t="str">
        <f>_xlfn.XLOOKUP(Data_TongTram2[[#This Row],[ID NCC]],VMS1_[ID 18],VMS1_[Tên Accounts])</f>
        <v>Ncc Chị Hường</v>
      </c>
      <c r="D292" t="str">
        <f>Data_TongTram2[[#This Row],[ID NCC]]&amp;Data_TongTram2[[#This Row],[DTR/Trạm]]</f>
        <v>001J3000002IYEjIAOĐại Lộc</v>
      </c>
      <c r="E292" t="str">
        <f>_xlfn.XLOOKUP(Data_TongTram2[[#This Row],[ID NCC]],VMS1_[ID 18],VMS1_[Tỉnh/ Thành Phố Trung Ương])</f>
        <v>Phú Yên</v>
      </c>
      <c r="F292" t="str">
        <f>_xlfn.XLOOKUP(Data_TongTram2[[#This Row],[Tỉnh cũ]],Table9[Tỉnh cũ],Table9[Tỉnh mới])</f>
        <v>Đắk Lắk</v>
      </c>
      <c r="G292" t="str">
        <f>_xlfn.XLOOKUP(Data_TongTram2[[#This Row],[Tỉnh cũ]],Table9[Tỉnh cũ],Table9[Khu vực])</f>
        <v>Tây Nguyên</v>
      </c>
      <c r="H292" t="str">
        <f>_xlfn.XLOOKUP(Data_TongTram2[[#This Row],[Tỉnh cũ]],Table9[Tỉnh cũ],Table9[Miền])</f>
        <v>Tây Nguyên</v>
      </c>
      <c r="I292" t="str">
        <f>_xlfn.XLOOKUP(Data_TongTram2[[#This Row],[Tỉnh cũ]],Table9[Tỉnh cũ],Table9[Thị Trường])</f>
        <v>Nguyễn Thị Hạnh Dung</v>
      </c>
      <c r="J292" t="str">
        <f>_xlfn.XLOOKUP(Data_TongTram2[[#This Row],[Tỉnh cũ]],Table9[Tỉnh cũ],Table9[Giám Sát])</f>
        <v>Trần Xuân Kiên</v>
      </c>
      <c r="K292" t="str">
        <f>_xlfn.XLOOKUP(Data_TongTram2[[#This Row],[Tỉnh cũ]],Table9[Tỉnh cũ],Table9[Admin KV])</f>
        <v>Đào Dương Anh Thư</v>
      </c>
      <c r="L292" t="str">
        <f>_xlfn.XLOOKUP(Data_TongTram2[[#This Row],[Tỉnh cũ]],Table9[Tỉnh cũ],Table9[Admin Miền])</f>
        <v>Nguyễn Hoàng Thúy KN</v>
      </c>
    </row>
    <row r="293" spans="1:12" x14ac:dyDescent="0.35">
      <c r="A293" t="s">
        <v>1239</v>
      </c>
      <c r="B293" t="s">
        <v>606</v>
      </c>
      <c r="C293" t="str">
        <f>_xlfn.XLOOKUP(Data_TongTram2[[#This Row],[ID NCC]],VMS1_[ID 18],VMS1_[Tên Accounts])</f>
        <v>Ncc Chị Nhung Thương (Quảng Nam)</v>
      </c>
      <c r="D293" t="str">
        <f>Data_TongTram2[[#This Row],[ID NCC]]&amp;Data_TongTram2[[#This Row],[DTR/Trạm]]</f>
        <v>001J300000ArQfKIAVĐại Lộc</v>
      </c>
      <c r="E293" t="str">
        <f>_xlfn.XLOOKUP(Data_TongTram2[[#This Row],[ID NCC]],VMS1_[ID 18],VMS1_[Tỉnh/ Thành Phố Trung Ương])</f>
        <v>Quảng Nam</v>
      </c>
      <c r="F293" t="str">
        <f>_xlfn.XLOOKUP(Data_TongTram2[[#This Row],[Tỉnh cũ]],Table9[Tỉnh cũ],Table9[Tỉnh mới])</f>
        <v>Đà Nẵng</v>
      </c>
      <c r="G293" t="str">
        <f>_xlfn.XLOOKUP(Data_TongTram2[[#This Row],[Tỉnh cũ]],Table9[Tỉnh cũ],Table9[Khu vực])</f>
        <v>Nam Miền Trung</v>
      </c>
      <c r="H293" t="str">
        <f>_xlfn.XLOOKUP(Data_TongTram2[[#This Row],[Tỉnh cũ]],Table9[Tỉnh cũ],Table9[Miền])</f>
        <v>Miền Trung</v>
      </c>
      <c r="I293" t="str">
        <f>_xlfn.XLOOKUP(Data_TongTram2[[#This Row],[Tỉnh cũ]],Table9[Tỉnh cũ],Table9[Thị Trường])</f>
        <v>Dương Quốc Trung</v>
      </c>
      <c r="J293" t="str">
        <f>_xlfn.XLOOKUP(Data_TongTram2[[#This Row],[Tỉnh cũ]],Table9[Tỉnh cũ],Table9[Giám Sát])</f>
        <v>Dương Quốc Trung</v>
      </c>
      <c r="K293" t="str">
        <f>_xlfn.XLOOKUP(Data_TongTram2[[#This Row],[Tỉnh cũ]],Table9[Tỉnh cũ],Table9[Admin KV])</f>
        <v>Đào Dương Anh Thư</v>
      </c>
      <c r="L293" t="str">
        <f>_xlfn.XLOOKUP(Data_TongTram2[[#This Row],[Tỉnh cũ]],Table9[Tỉnh cũ],Table9[Admin Miền])</f>
        <v>Nguyễn Hoàng Thúy KN</v>
      </c>
    </row>
    <row r="294" spans="1:12" x14ac:dyDescent="0.35">
      <c r="A294" t="s">
        <v>1210</v>
      </c>
      <c r="B294" t="s">
        <v>606</v>
      </c>
      <c r="C294" t="str">
        <f>_xlfn.XLOOKUP(Data_TongTram2[[#This Row],[ID NCC]],VMS1_[ID 18],VMS1_[Tên Accounts])</f>
        <v>Cơ Sở Chị Hòa - Biên Hòa Rhd Rpp</v>
      </c>
      <c r="D294" t="str">
        <f>Data_TongTram2[[#This Row],[ID NCC]]&amp;Data_TongTram2[[#This Row],[DTR/Trạm]]</f>
        <v>001J3000002HjDXIA0Đại Lộc</v>
      </c>
      <c r="E294" t="str">
        <f>_xlfn.XLOOKUP(Data_TongTram2[[#This Row],[ID NCC]],VMS1_[ID 18],VMS1_[Tỉnh/ Thành Phố Trung Ương])</f>
        <v>Đồng Nai</v>
      </c>
      <c r="F294" t="str">
        <f>_xlfn.XLOOKUP(Data_TongTram2[[#This Row],[Tỉnh cũ]],Table9[Tỉnh cũ],Table9[Tỉnh mới])</f>
        <v>Đồng Nai</v>
      </c>
      <c r="G294" t="str">
        <f>_xlfn.XLOOKUP(Data_TongTram2[[#This Row],[Tỉnh cũ]],Table9[Tỉnh cũ],Table9[Khu vực])</f>
        <v>TP. Hồ Chí Minh</v>
      </c>
      <c r="H294" t="str">
        <f>_xlfn.XLOOKUP(Data_TongTram2[[#This Row],[Tỉnh cũ]],Table9[Tỉnh cũ],Table9[Miền])</f>
        <v>TP.Hồ Chí Minh</v>
      </c>
      <c r="I294" t="str">
        <f>_xlfn.XLOOKUP(Data_TongTram2[[#This Row],[Tỉnh cũ]],Table9[Tỉnh cũ],Table9[Thị Trường])</f>
        <v>Phan Hiếu Lộc</v>
      </c>
      <c r="J294" t="str">
        <f>_xlfn.XLOOKUP(Data_TongTram2[[#This Row],[Tỉnh cũ]],Table9[Tỉnh cũ],Table9[Giám Sát])</f>
        <v>Đặng Nguyễn Hoàng Lộc</v>
      </c>
      <c r="K294" t="str">
        <f>_xlfn.XLOOKUP(Data_TongTram2[[#This Row],[Tỉnh cũ]],Table9[Tỉnh cũ],Table9[Admin KV])</f>
        <v>Đào Dương Anh Thư</v>
      </c>
      <c r="L294" t="str">
        <f>_xlfn.XLOOKUP(Data_TongTram2[[#This Row],[Tỉnh cũ]],Table9[Tỉnh cũ],Table9[Admin Miền])</f>
        <v>Nguyễn Hoàng Thúy</v>
      </c>
    </row>
    <row r="295" spans="1:12" x14ac:dyDescent="0.35">
      <c r="A295" t="s">
        <v>1240</v>
      </c>
      <c r="B295" t="s">
        <v>606</v>
      </c>
      <c r="C295" t="str">
        <f>_xlfn.XLOOKUP(Data_TongTram2[[#This Row],[ID NCC]],VMS1_[ID 18],VMS1_[Tên Accounts])</f>
        <v>Ncc Hùng Hồng</v>
      </c>
      <c r="D295" t="str">
        <f>Data_TongTram2[[#This Row],[ID NCC]]&amp;Data_TongTram2[[#This Row],[DTR/Trạm]]</f>
        <v>001J3000002JGSnIAOĐại Lộc</v>
      </c>
      <c r="E295" t="str">
        <f>_xlfn.XLOOKUP(Data_TongTram2[[#This Row],[ID NCC]],VMS1_[ID 18],VMS1_[Tỉnh/ Thành Phố Trung Ương])</f>
        <v>Phú Yên</v>
      </c>
      <c r="F295" t="str">
        <f>_xlfn.XLOOKUP(Data_TongTram2[[#This Row],[Tỉnh cũ]],Table9[Tỉnh cũ],Table9[Tỉnh mới])</f>
        <v>Đắk Lắk</v>
      </c>
      <c r="G295" t="str">
        <f>_xlfn.XLOOKUP(Data_TongTram2[[#This Row],[Tỉnh cũ]],Table9[Tỉnh cũ],Table9[Khu vực])</f>
        <v>Tây Nguyên</v>
      </c>
      <c r="H295" t="str">
        <f>_xlfn.XLOOKUP(Data_TongTram2[[#This Row],[Tỉnh cũ]],Table9[Tỉnh cũ],Table9[Miền])</f>
        <v>Tây Nguyên</v>
      </c>
      <c r="I295" t="str">
        <f>_xlfn.XLOOKUP(Data_TongTram2[[#This Row],[Tỉnh cũ]],Table9[Tỉnh cũ],Table9[Thị Trường])</f>
        <v>Nguyễn Thị Hạnh Dung</v>
      </c>
      <c r="J295" t="str">
        <f>_xlfn.XLOOKUP(Data_TongTram2[[#This Row],[Tỉnh cũ]],Table9[Tỉnh cũ],Table9[Giám Sát])</f>
        <v>Trần Xuân Kiên</v>
      </c>
      <c r="K295" t="str">
        <f>_xlfn.XLOOKUP(Data_TongTram2[[#This Row],[Tỉnh cũ]],Table9[Tỉnh cũ],Table9[Admin KV])</f>
        <v>Đào Dương Anh Thư</v>
      </c>
      <c r="L295" t="str">
        <f>_xlfn.XLOOKUP(Data_TongTram2[[#This Row],[Tỉnh cũ]],Table9[Tỉnh cũ],Table9[Admin Miền])</f>
        <v>Nguyễn Hoàng Thúy KN</v>
      </c>
    </row>
    <row r="296" spans="1:12" x14ac:dyDescent="0.35">
      <c r="A296" t="s">
        <v>1241</v>
      </c>
      <c r="B296" t="s">
        <v>606</v>
      </c>
      <c r="C296" t="str">
        <f>_xlfn.XLOOKUP(Data_TongTram2[[#This Row],[ID NCC]],VMS1_[ID 18],VMS1_[Tên Accounts])</f>
        <v>Cơ Sở Hương Mơ (Bà Rịa) Pet Tuyển</v>
      </c>
      <c r="D296" t="str">
        <f>Data_TongTram2[[#This Row],[ID NCC]]&amp;Data_TongTram2[[#This Row],[DTR/Trạm]]</f>
        <v>001J300000Aq9xFIARĐại Lộc</v>
      </c>
      <c r="E296" t="str">
        <f>_xlfn.XLOOKUP(Data_TongTram2[[#This Row],[ID NCC]],VMS1_[ID 18],VMS1_[Tỉnh/ Thành Phố Trung Ương])</f>
        <v>Bà Rịa - Vũng Tàu</v>
      </c>
      <c r="F296" t="str">
        <f>_xlfn.XLOOKUP(Data_TongTram2[[#This Row],[Tỉnh cũ]],Table9[Tỉnh cũ],Table9[Tỉnh mới])</f>
        <v>TP. Hồ Chí Minh</v>
      </c>
      <c r="G296" t="str">
        <f>_xlfn.XLOOKUP(Data_TongTram2[[#This Row],[Tỉnh cũ]],Table9[Tỉnh cũ],Table9[Khu vực])</f>
        <v>TP. Hồ Chí Minh</v>
      </c>
      <c r="H296" t="str">
        <f>_xlfn.XLOOKUP(Data_TongTram2[[#This Row],[Tỉnh cũ]],Table9[Tỉnh cũ],Table9[Miền])</f>
        <v>TP.Hồ Chí Minh</v>
      </c>
      <c r="I296" t="str">
        <f>_xlfn.XLOOKUP(Data_TongTram2[[#This Row],[Tỉnh cũ]],Table9[Tỉnh cũ],Table9[Thị Trường])</f>
        <v>Nguyễn Văn Phú</v>
      </c>
      <c r="J296" t="str">
        <f>_xlfn.XLOOKUP(Data_TongTram2[[#This Row],[Tỉnh cũ]],Table9[Tỉnh cũ],Table9[Giám Sát])</f>
        <v>Đặng Nguyễn Hoàng Lộc</v>
      </c>
      <c r="K296" t="str">
        <f>_xlfn.XLOOKUP(Data_TongTram2[[#This Row],[Tỉnh cũ]],Table9[Tỉnh cũ],Table9[Admin KV])</f>
        <v>Đào Dương Anh Thư</v>
      </c>
      <c r="L296" t="str">
        <f>_xlfn.XLOOKUP(Data_TongTram2[[#This Row],[Tỉnh cũ]],Table9[Tỉnh cũ],Table9[Admin Miền])</f>
        <v>Nguyễn Hoàng Thúy</v>
      </c>
    </row>
    <row r="297" spans="1:12" x14ac:dyDescent="0.35">
      <c r="A297" t="s">
        <v>360</v>
      </c>
      <c r="B297" t="s">
        <v>606</v>
      </c>
      <c r="C297" t="str">
        <f>_xlfn.XLOOKUP(Data_TongTram2[[#This Row],[ID NCC]],VMS1_[ID 18],VMS1_[Tên Accounts])</f>
        <v>Bích Trâm - Long Khánh Pet Xá</v>
      </c>
      <c r="D297" t="str">
        <f>Data_TongTram2[[#This Row],[ID NCC]]&amp;Data_TongTram2[[#This Row],[DTR/Trạm]]</f>
        <v>001J300000HZfK2IALĐại Lộc</v>
      </c>
      <c r="E297" t="str">
        <f>_xlfn.XLOOKUP(Data_TongTram2[[#This Row],[ID NCC]],VMS1_[ID 18],VMS1_[Tỉnh/ Thành Phố Trung Ương])</f>
        <v>Đồng Nai</v>
      </c>
      <c r="F297" t="str">
        <f>_xlfn.XLOOKUP(Data_TongTram2[[#This Row],[Tỉnh cũ]],Table9[Tỉnh cũ],Table9[Tỉnh mới])</f>
        <v>Đồng Nai</v>
      </c>
      <c r="G297" t="str">
        <f>_xlfn.XLOOKUP(Data_TongTram2[[#This Row],[Tỉnh cũ]],Table9[Tỉnh cũ],Table9[Khu vực])</f>
        <v>TP. Hồ Chí Minh</v>
      </c>
      <c r="H297" t="str">
        <f>_xlfn.XLOOKUP(Data_TongTram2[[#This Row],[Tỉnh cũ]],Table9[Tỉnh cũ],Table9[Miền])</f>
        <v>TP.Hồ Chí Minh</v>
      </c>
      <c r="I297" t="str">
        <f>_xlfn.XLOOKUP(Data_TongTram2[[#This Row],[Tỉnh cũ]],Table9[Tỉnh cũ],Table9[Thị Trường])</f>
        <v>Phan Hiếu Lộc</v>
      </c>
      <c r="J297" t="str">
        <f>_xlfn.XLOOKUP(Data_TongTram2[[#This Row],[Tỉnh cũ]],Table9[Tỉnh cũ],Table9[Giám Sát])</f>
        <v>Đặng Nguyễn Hoàng Lộc</v>
      </c>
      <c r="K297" t="str">
        <f>_xlfn.XLOOKUP(Data_TongTram2[[#This Row],[Tỉnh cũ]],Table9[Tỉnh cũ],Table9[Admin KV])</f>
        <v>Đào Dương Anh Thư</v>
      </c>
      <c r="L297" t="str">
        <f>_xlfn.XLOOKUP(Data_TongTram2[[#This Row],[Tỉnh cũ]],Table9[Tỉnh cũ],Table9[Admin Miền])</f>
        <v>Nguyễn Hoàng Thúy</v>
      </c>
    </row>
    <row r="298" spans="1:12" x14ac:dyDescent="0.35">
      <c r="A298" t="s">
        <v>1243</v>
      </c>
      <c r="B298" t="s">
        <v>606</v>
      </c>
      <c r="C298" t="str">
        <f>_xlfn.XLOOKUP(Data_TongTram2[[#This Row],[ID NCC]],VMS1_[ID 18],VMS1_[Tên Accounts])</f>
        <v>Chị Nguyệt Pleiku</v>
      </c>
      <c r="D298" t="str">
        <f>Data_TongTram2[[#This Row],[ID NCC]]&amp;Data_TongTram2[[#This Row],[DTR/Trạm]]</f>
        <v>001J3000002HLbSIAWĐại Lộc</v>
      </c>
      <c r="E298" t="str">
        <f>_xlfn.XLOOKUP(Data_TongTram2[[#This Row],[ID NCC]],VMS1_[ID 18],VMS1_[Tỉnh/ Thành Phố Trung Ương])</f>
        <v>Gia Lai</v>
      </c>
      <c r="F298" t="str">
        <f>_xlfn.XLOOKUP(Data_TongTram2[[#This Row],[Tỉnh cũ]],Table9[Tỉnh cũ],Table9[Tỉnh mới])</f>
        <v>Gia Lai</v>
      </c>
      <c r="G298" t="str">
        <f>_xlfn.XLOOKUP(Data_TongTram2[[#This Row],[Tỉnh cũ]],Table9[Tỉnh cũ],Table9[Khu vực])</f>
        <v>Nam Miền Trung</v>
      </c>
      <c r="H298" t="str">
        <f>_xlfn.XLOOKUP(Data_TongTram2[[#This Row],[Tỉnh cũ]],Table9[Tỉnh cũ],Table9[Miền])</f>
        <v>Miền Trung</v>
      </c>
      <c r="I298" t="str">
        <f>_xlfn.XLOOKUP(Data_TongTram2[[#This Row],[Tỉnh cũ]],Table9[Tỉnh cũ],Table9[Thị Trường])</f>
        <v>Dương Quốc Trung</v>
      </c>
      <c r="J298" t="str">
        <f>_xlfn.XLOOKUP(Data_TongTram2[[#This Row],[Tỉnh cũ]],Table9[Tỉnh cũ],Table9[Giám Sát])</f>
        <v>Dương Quốc Trung</v>
      </c>
      <c r="K298" t="str">
        <f>_xlfn.XLOOKUP(Data_TongTram2[[#This Row],[Tỉnh cũ]],Table9[Tỉnh cũ],Table9[Admin KV])</f>
        <v>Đào Dương Anh Thư</v>
      </c>
      <c r="L298" t="str">
        <f>_xlfn.XLOOKUP(Data_TongTram2[[#This Row],[Tỉnh cũ]],Table9[Tỉnh cũ],Table9[Admin Miền])</f>
        <v>Nguyễn Hoàng Thúy KN</v>
      </c>
    </row>
    <row r="299" spans="1:12" x14ac:dyDescent="0.35">
      <c r="A299" t="s">
        <v>741</v>
      </c>
      <c r="B299" t="s">
        <v>606</v>
      </c>
      <c r="C299" t="str">
        <f>_xlfn.XLOOKUP(Data_TongTram2[[#This Row],[ID NCC]],VMS1_[ID 18],VMS1_[Tên Accounts])</f>
        <v>Trung Đông</v>
      </c>
      <c r="D299" t="str">
        <f>Data_TongTram2[[#This Row],[ID NCC]]&amp;Data_TongTram2[[#This Row],[DTR/Trạm]]</f>
        <v>001J3000002HM1iIAGĐại Lộc</v>
      </c>
      <c r="E299" t="str">
        <f>_xlfn.XLOOKUP(Data_TongTram2[[#This Row],[ID NCC]],VMS1_[ID 18],VMS1_[Tỉnh/ Thành Phố Trung Ương])</f>
        <v>Đà Nẵng</v>
      </c>
      <c r="F299" t="str">
        <f>_xlfn.XLOOKUP(Data_TongTram2[[#This Row],[Tỉnh cũ]],Table9[Tỉnh cũ],Table9[Tỉnh mới])</f>
        <v>Đà Nẵng</v>
      </c>
      <c r="G299" t="str">
        <f>_xlfn.XLOOKUP(Data_TongTram2[[#This Row],[Tỉnh cũ]],Table9[Tỉnh cũ],Table9[Khu vực])</f>
        <v>Nam Miền Trung</v>
      </c>
      <c r="H299" t="str">
        <f>_xlfn.XLOOKUP(Data_TongTram2[[#This Row],[Tỉnh cũ]],Table9[Tỉnh cũ],Table9[Miền])</f>
        <v>Miền Trung</v>
      </c>
      <c r="I299" t="str">
        <f>_xlfn.XLOOKUP(Data_TongTram2[[#This Row],[Tỉnh cũ]],Table9[Tỉnh cũ],Table9[Thị Trường])</f>
        <v>Dương Quốc Trung</v>
      </c>
      <c r="J299" t="str">
        <f>_xlfn.XLOOKUP(Data_TongTram2[[#This Row],[Tỉnh cũ]],Table9[Tỉnh cũ],Table9[Giám Sát])</f>
        <v>Dương Quốc Trung</v>
      </c>
      <c r="K299" t="str">
        <f>_xlfn.XLOOKUP(Data_TongTram2[[#This Row],[Tỉnh cũ]],Table9[Tỉnh cũ],Table9[Admin KV])</f>
        <v>Đào Dương Anh Thư</v>
      </c>
      <c r="L299" t="str">
        <f>_xlfn.XLOOKUP(Data_TongTram2[[#This Row],[Tỉnh cũ]],Table9[Tỉnh cũ],Table9[Admin Miền])</f>
        <v>Nguyễn Hoàng Thúy KN</v>
      </c>
    </row>
    <row r="300" spans="1:12" x14ac:dyDescent="0.35">
      <c r="A300" t="s">
        <v>1196</v>
      </c>
      <c r="B300" t="s">
        <v>606</v>
      </c>
      <c r="C300" t="str">
        <f>_xlfn.XLOOKUP(Data_TongTram2[[#This Row],[ID NCC]],VMS1_[ID 18],VMS1_[Tên Accounts])</f>
        <v>Việt Hà</v>
      </c>
      <c r="D300" t="str">
        <f>Data_TongTram2[[#This Row],[ID NCC]]&amp;Data_TongTram2[[#This Row],[DTR/Trạm]]</f>
        <v>001J3000002HLoDIAWĐại Lộc</v>
      </c>
      <c r="E300" t="str">
        <f>_xlfn.XLOOKUP(Data_TongTram2[[#This Row],[ID NCC]],VMS1_[ID 18],VMS1_[Tỉnh/ Thành Phố Trung Ương])</f>
        <v>Lâm Đồng</v>
      </c>
      <c r="F300" t="str">
        <f>_xlfn.XLOOKUP(Data_TongTram2[[#This Row],[Tỉnh cũ]],Table9[Tỉnh cũ],Table9[Tỉnh mới])</f>
        <v>Lâm Đồng</v>
      </c>
      <c r="G300" t="str">
        <f>_xlfn.XLOOKUP(Data_TongTram2[[#This Row],[Tỉnh cũ]],Table9[Tỉnh cũ],Table9[Khu vực])</f>
        <v>Tây Nguyên</v>
      </c>
      <c r="H300" t="str">
        <f>_xlfn.XLOOKUP(Data_TongTram2[[#This Row],[Tỉnh cũ]],Table9[Tỉnh cũ],Table9[Miền])</f>
        <v>Tây Nguyên</v>
      </c>
      <c r="I300" t="str">
        <f>_xlfn.XLOOKUP(Data_TongTram2[[#This Row],[Tỉnh cũ]],Table9[Tỉnh cũ],Table9[Thị Trường])</f>
        <v>Trần Xuân Kiên</v>
      </c>
      <c r="J300" t="str">
        <f>_xlfn.XLOOKUP(Data_TongTram2[[#This Row],[Tỉnh cũ]],Table9[Tỉnh cũ],Table9[Giám Sát])</f>
        <v>Trần Xuân Kiên</v>
      </c>
      <c r="K300" t="str">
        <f>_xlfn.XLOOKUP(Data_TongTram2[[#This Row],[Tỉnh cũ]],Table9[Tỉnh cũ],Table9[Admin KV])</f>
        <v>Đào Dương Anh Thư</v>
      </c>
      <c r="L300" t="str">
        <f>_xlfn.XLOOKUP(Data_TongTram2[[#This Row],[Tỉnh cũ]],Table9[Tỉnh cũ],Table9[Admin Miền])</f>
        <v>Nguyễn Hoàng Thúy KN</v>
      </c>
    </row>
    <row r="301" spans="1:12" x14ac:dyDescent="0.35">
      <c r="A301" t="s">
        <v>1245</v>
      </c>
      <c r="B301" t="s">
        <v>606</v>
      </c>
      <c r="C301" t="str">
        <f>_xlfn.XLOOKUP(Data_TongTram2[[#This Row],[ID NCC]],VMS1_[ID 18],VMS1_[Tên Accounts])</f>
        <v>Ncc Chị Nhàn</v>
      </c>
      <c r="D301" t="str">
        <f>Data_TongTram2[[#This Row],[ID NCC]]&amp;Data_TongTram2[[#This Row],[DTR/Trạm]]</f>
        <v>001J3000002HLwyIAGĐại Lộc</v>
      </c>
      <c r="E301" t="str">
        <f>_xlfn.XLOOKUP(Data_TongTram2[[#This Row],[ID NCC]],VMS1_[ID 18],VMS1_[Tỉnh/ Thành Phố Trung Ương])</f>
        <v>Bình Định</v>
      </c>
      <c r="F301" t="str">
        <f>_xlfn.XLOOKUP(Data_TongTram2[[#This Row],[Tỉnh cũ]],Table9[Tỉnh cũ],Table9[Tỉnh mới])</f>
        <v>Gia Lai</v>
      </c>
      <c r="G301" t="str">
        <f>_xlfn.XLOOKUP(Data_TongTram2[[#This Row],[Tỉnh cũ]],Table9[Tỉnh cũ],Table9[Khu vực])</f>
        <v>Nam Miền Trung</v>
      </c>
      <c r="H301" t="str">
        <f>_xlfn.XLOOKUP(Data_TongTram2[[#This Row],[Tỉnh cũ]],Table9[Tỉnh cũ],Table9[Miền])</f>
        <v>Miền Trung</v>
      </c>
      <c r="I301" t="str">
        <f>_xlfn.XLOOKUP(Data_TongTram2[[#This Row],[Tỉnh cũ]],Table9[Tỉnh cũ],Table9[Thị Trường])</f>
        <v>Dương Quốc Trung</v>
      </c>
      <c r="J301" t="str">
        <f>_xlfn.XLOOKUP(Data_TongTram2[[#This Row],[Tỉnh cũ]],Table9[Tỉnh cũ],Table9[Giám Sát])</f>
        <v>Dương Quốc Trung</v>
      </c>
      <c r="K301" t="str">
        <f>_xlfn.XLOOKUP(Data_TongTram2[[#This Row],[Tỉnh cũ]],Table9[Tỉnh cũ],Table9[Admin KV])</f>
        <v>Đào Dương Anh Thư</v>
      </c>
      <c r="L301" t="str">
        <f>_xlfn.XLOOKUP(Data_TongTram2[[#This Row],[Tỉnh cũ]],Table9[Tỉnh cũ],Table9[Admin Miền])</f>
        <v>Nguyễn Hoàng Thúy KN</v>
      </c>
    </row>
    <row r="302" spans="1:12" x14ac:dyDescent="0.35">
      <c r="A302" t="s">
        <v>336</v>
      </c>
      <c r="B302" t="s">
        <v>606</v>
      </c>
      <c r="C302" t="str">
        <f>_xlfn.XLOOKUP(Data_TongTram2[[#This Row],[ID NCC]],VMS1_[ID 18],VMS1_[Tên Accounts])</f>
        <v>Chú Thiếu Lagi</v>
      </c>
      <c r="D302" t="str">
        <f>Data_TongTram2[[#This Row],[ID NCC]]&amp;Data_TongTram2[[#This Row],[DTR/Trạm]]</f>
        <v>001J3000002HLl3IAGĐại Lộc</v>
      </c>
      <c r="E302" t="str">
        <f>_xlfn.XLOOKUP(Data_TongTram2[[#This Row],[ID NCC]],VMS1_[ID 18],VMS1_[Tỉnh/ Thành Phố Trung Ương])</f>
        <v>Bình Thuận</v>
      </c>
      <c r="F302" t="str">
        <f>_xlfn.XLOOKUP(Data_TongTram2[[#This Row],[Tỉnh cũ]],Table9[Tỉnh cũ],Table9[Tỉnh mới])</f>
        <v>Lâm Đồng</v>
      </c>
      <c r="G302" t="str">
        <f>_xlfn.XLOOKUP(Data_TongTram2[[#This Row],[Tỉnh cũ]],Table9[Tỉnh cũ],Table9[Khu vực])</f>
        <v>Tây Nguyên</v>
      </c>
      <c r="H302" t="str">
        <f>_xlfn.XLOOKUP(Data_TongTram2[[#This Row],[Tỉnh cũ]],Table9[Tỉnh cũ],Table9[Miền])</f>
        <v>Tây Nguyên</v>
      </c>
      <c r="I302" t="str">
        <f>_xlfn.XLOOKUP(Data_TongTram2[[#This Row],[Tỉnh cũ]],Table9[Tỉnh cũ],Table9[Thị Trường])</f>
        <v>Trần Xuân Kiên</v>
      </c>
      <c r="J302" t="str">
        <f>_xlfn.XLOOKUP(Data_TongTram2[[#This Row],[Tỉnh cũ]],Table9[Tỉnh cũ],Table9[Giám Sát])</f>
        <v>Trần Xuân Kiên</v>
      </c>
      <c r="K302" t="str">
        <f>_xlfn.XLOOKUP(Data_TongTram2[[#This Row],[Tỉnh cũ]],Table9[Tỉnh cũ],Table9[Admin KV])</f>
        <v>Đào Dương Anh Thư</v>
      </c>
      <c r="L302" t="str">
        <f>_xlfn.XLOOKUP(Data_TongTram2[[#This Row],[Tỉnh cũ]],Table9[Tỉnh cũ],Table9[Admin Miền])</f>
        <v>Nguyễn Hoàng Thúy KN</v>
      </c>
    </row>
    <row r="303" spans="1:12" x14ac:dyDescent="0.35">
      <c r="A303" t="s">
        <v>1246</v>
      </c>
      <c r="B303" t="s">
        <v>606</v>
      </c>
      <c r="C303" t="str">
        <f>_xlfn.XLOOKUP(Data_TongTram2[[#This Row],[ID NCC]],VMS1_[ID 18],VMS1_[Tên Accounts])</f>
        <v>Ncc Thuận Chung</v>
      </c>
      <c r="D303" t="str">
        <f>Data_TongTram2[[#This Row],[ID NCC]]&amp;Data_TongTram2[[#This Row],[DTR/Trạm]]</f>
        <v>001J300000Haee6IABĐại Lộc</v>
      </c>
      <c r="E303" t="str">
        <f>_xlfn.XLOOKUP(Data_TongTram2[[#This Row],[ID NCC]],VMS1_[ID 18],VMS1_[Tỉnh/ Thành Phố Trung Ương])</f>
        <v>Bình Định</v>
      </c>
      <c r="F303" t="str">
        <f>_xlfn.XLOOKUP(Data_TongTram2[[#This Row],[Tỉnh cũ]],Table9[Tỉnh cũ],Table9[Tỉnh mới])</f>
        <v>Gia Lai</v>
      </c>
      <c r="G303" t="str">
        <f>_xlfn.XLOOKUP(Data_TongTram2[[#This Row],[Tỉnh cũ]],Table9[Tỉnh cũ],Table9[Khu vực])</f>
        <v>Nam Miền Trung</v>
      </c>
      <c r="H303" t="str">
        <f>_xlfn.XLOOKUP(Data_TongTram2[[#This Row],[Tỉnh cũ]],Table9[Tỉnh cũ],Table9[Miền])</f>
        <v>Miền Trung</v>
      </c>
      <c r="I303" t="str">
        <f>_xlfn.XLOOKUP(Data_TongTram2[[#This Row],[Tỉnh cũ]],Table9[Tỉnh cũ],Table9[Thị Trường])</f>
        <v>Dương Quốc Trung</v>
      </c>
      <c r="J303" t="str">
        <f>_xlfn.XLOOKUP(Data_TongTram2[[#This Row],[Tỉnh cũ]],Table9[Tỉnh cũ],Table9[Giám Sát])</f>
        <v>Dương Quốc Trung</v>
      </c>
      <c r="K303" t="str">
        <f>_xlfn.XLOOKUP(Data_TongTram2[[#This Row],[Tỉnh cũ]],Table9[Tỉnh cũ],Table9[Admin KV])</f>
        <v>Đào Dương Anh Thư</v>
      </c>
      <c r="L303" t="str">
        <f>_xlfn.XLOOKUP(Data_TongTram2[[#This Row],[Tỉnh cũ]],Table9[Tỉnh cũ],Table9[Admin Miền])</f>
        <v>Nguyễn Hoàng Thúy KN</v>
      </c>
    </row>
    <row r="304" spans="1:12" x14ac:dyDescent="0.35">
      <c r="A304" t="s">
        <v>1247</v>
      </c>
      <c r="B304" t="s">
        <v>606</v>
      </c>
      <c r="C304" t="str">
        <f>_xlfn.XLOOKUP(Data_TongTram2[[#This Row],[ID NCC]],VMS1_[ID 18],VMS1_[Tên Accounts])</f>
        <v>Ncc Chị Lên</v>
      </c>
      <c r="D304" t="str">
        <f>Data_TongTram2[[#This Row],[ID NCC]]&amp;Data_TongTram2[[#This Row],[DTR/Trạm]]</f>
        <v>001J3000002Igj0IACĐại Lộc</v>
      </c>
      <c r="E304" t="str">
        <f>_xlfn.XLOOKUP(Data_TongTram2[[#This Row],[ID NCC]],VMS1_[ID 18],VMS1_[Tỉnh/ Thành Phố Trung Ương])</f>
        <v>Bình Định</v>
      </c>
      <c r="F304" t="str">
        <f>_xlfn.XLOOKUP(Data_TongTram2[[#This Row],[Tỉnh cũ]],Table9[Tỉnh cũ],Table9[Tỉnh mới])</f>
        <v>Gia Lai</v>
      </c>
      <c r="G304" t="str">
        <f>_xlfn.XLOOKUP(Data_TongTram2[[#This Row],[Tỉnh cũ]],Table9[Tỉnh cũ],Table9[Khu vực])</f>
        <v>Nam Miền Trung</v>
      </c>
      <c r="H304" t="str">
        <f>_xlfn.XLOOKUP(Data_TongTram2[[#This Row],[Tỉnh cũ]],Table9[Tỉnh cũ],Table9[Miền])</f>
        <v>Miền Trung</v>
      </c>
      <c r="I304" t="str">
        <f>_xlfn.XLOOKUP(Data_TongTram2[[#This Row],[Tỉnh cũ]],Table9[Tỉnh cũ],Table9[Thị Trường])</f>
        <v>Dương Quốc Trung</v>
      </c>
      <c r="J304" t="str">
        <f>_xlfn.XLOOKUP(Data_TongTram2[[#This Row],[Tỉnh cũ]],Table9[Tỉnh cũ],Table9[Giám Sát])</f>
        <v>Dương Quốc Trung</v>
      </c>
      <c r="K304" t="str">
        <f>_xlfn.XLOOKUP(Data_TongTram2[[#This Row],[Tỉnh cũ]],Table9[Tỉnh cũ],Table9[Admin KV])</f>
        <v>Đào Dương Anh Thư</v>
      </c>
      <c r="L304" t="str">
        <f>_xlfn.XLOOKUP(Data_TongTram2[[#This Row],[Tỉnh cũ]],Table9[Tỉnh cũ],Table9[Admin Miền])</f>
        <v>Nguyễn Hoàng Thúy KN</v>
      </c>
    </row>
    <row r="305" spans="1:12" x14ac:dyDescent="0.35">
      <c r="A305" t="s">
        <v>730</v>
      </c>
      <c r="B305" t="s">
        <v>606</v>
      </c>
      <c r="C305" t="str">
        <f>_xlfn.XLOOKUP(Data_TongTram2[[#This Row],[ID NCC]],VMS1_[ID 18],VMS1_[Tên Accounts])</f>
        <v>Lâm Gia Lai</v>
      </c>
      <c r="D305" t="str">
        <f>Data_TongTram2[[#This Row],[ID NCC]]&amp;Data_TongTram2[[#This Row],[DTR/Trạm]]</f>
        <v>001dc00000T6bLxAAJĐại Lộc</v>
      </c>
      <c r="E305" t="str">
        <f>_xlfn.XLOOKUP(Data_TongTram2[[#This Row],[ID NCC]],VMS1_[ID 18],VMS1_[Tỉnh/ Thành Phố Trung Ương])</f>
        <v>Gia Lai</v>
      </c>
      <c r="F305" t="str">
        <f>_xlfn.XLOOKUP(Data_TongTram2[[#This Row],[Tỉnh cũ]],Table9[Tỉnh cũ],Table9[Tỉnh mới])</f>
        <v>Gia Lai</v>
      </c>
      <c r="G305" t="str">
        <f>_xlfn.XLOOKUP(Data_TongTram2[[#This Row],[Tỉnh cũ]],Table9[Tỉnh cũ],Table9[Khu vực])</f>
        <v>Nam Miền Trung</v>
      </c>
      <c r="H305" t="str">
        <f>_xlfn.XLOOKUP(Data_TongTram2[[#This Row],[Tỉnh cũ]],Table9[Tỉnh cũ],Table9[Miền])</f>
        <v>Miền Trung</v>
      </c>
      <c r="I305" t="str">
        <f>_xlfn.XLOOKUP(Data_TongTram2[[#This Row],[Tỉnh cũ]],Table9[Tỉnh cũ],Table9[Thị Trường])</f>
        <v>Dương Quốc Trung</v>
      </c>
      <c r="J305" t="str">
        <f>_xlfn.XLOOKUP(Data_TongTram2[[#This Row],[Tỉnh cũ]],Table9[Tỉnh cũ],Table9[Giám Sát])</f>
        <v>Dương Quốc Trung</v>
      </c>
      <c r="K305" t="str">
        <f>_xlfn.XLOOKUP(Data_TongTram2[[#This Row],[Tỉnh cũ]],Table9[Tỉnh cũ],Table9[Admin KV])</f>
        <v>Đào Dương Anh Thư</v>
      </c>
      <c r="L305" t="str">
        <f>_xlfn.XLOOKUP(Data_TongTram2[[#This Row],[Tỉnh cũ]],Table9[Tỉnh cũ],Table9[Admin Miền])</f>
        <v>Nguyễn Hoàng Thúy KN</v>
      </c>
    </row>
    <row r="306" spans="1:12" x14ac:dyDescent="0.35">
      <c r="A306" t="s">
        <v>1250</v>
      </c>
      <c r="B306" t="s">
        <v>606</v>
      </c>
      <c r="C306" t="str">
        <f>_xlfn.XLOOKUP(Data_TongTram2[[#This Row],[ID NCC]],VMS1_[ID 18],VMS1_[Tên Accounts])</f>
        <v>PET Tiến Giang - Hố Nai ĐN</v>
      </c>
      <c r="D306" t="str">
        <f>Data_TongTram2[[#This Row],[ID NCC]]&amp;Data_TongTram2[[#This Row],[DTR/Trạm]]</f>
        <v>001J3000005HiJoIAKĐại Lộc</v>
      </c>
      <c r="E306" t="str">
        <f>_xlfn.XLOOKUP(Data_TongTram2[[#This Row],[ID NCC]],VMS1_[ID 18],VMS1_[Tỉnh/ Thành Phố Trung Ương])</f>
        <v>Đồng Nai</v>
      </c>
      <c r="F306" t="str">
        <f>_xlfn.XLOOKUP(Data_TongTram2[[#This Row],[Tỉnh cũ]],Table9[Tỉnh cũ],Table9[Tỉnh mới])</f>
        <v>Đồng Nai</v>
      </c>
      <c r="G306" t="str">
        <f>_xlfn.XLOOKUP(Data_TongTram2[[#This Row],[Tỉnh cũ]],Table9[Tỉnh cũ],Table9[Khu vực])</f>
        <v>TP. Hồ Chí Minh</v>
      </c>
      <c r="H306" t="str">
        <f>_xlfn.XLOOKUP(Data_TongTram2[[#This Row],[Tỉnh cũ]],Table9[Tỉnh cũ],Table9[Miền])</f>
        <v>TP.Hồ Chí Minh</v>
      </c>
      <c r="I306" t="str">
        <f>_xlfn.XLOOKUP(Data_TongTram2[[#This Row],[Tỉnh cũ]],Table9[Tỉnh cũ],Table9[Thị Trường])</f>
        <v>Phan Hiếu Lộc</v>
      </c>
      <c r="J306" t="str">
        <f>_xlfn.XLOOKUP(Data_TongTram2[[#This Row],[Tỉnh cũ]],Table9[Tỉnh cũ],Table9[Giám Sát])</f>
        <v>Đặng Nguyễn Hoàng Lộc</v>
      </c>
      <c r="K306" t="str">
        <f>_xlfn.XLOOKUP(Data_TongTram2[[#This Row],[Tỉnh cũ]],Table9[Tỉnh cũ],Table9[Admin KV])</f>
        <v>Đào Dương Anh Thư</v>
      </c>
      <c r="L306" t="str">
        <f>_xlfn.XLOOKUP(Data_TongTram2[[#This Row],[Tỉnh cũ]],Table9[Tỉnh cũ],Table9[Admin Miền])</f>
        <v>Nguyễn Hoàng Thúy</v>
      </c>
    </row>
    <row r="307" spans="1:12" x14ac:dyDescent="0.35">
      <c r="A307" t="s">
        <v>317</v>
      </c>
      <c r="B307" t="s">
        <v>606</v>
      </c>
      <c r="C307" t="str">
        <f>_xlfn.XLOOKUP(Data_TongTram2[[#This Row],[ID NCC]],VMS1_[ID 18],VMS1_[Tên Accounts])</f>
        <v>Hiền Hàm Tân</v>
      </c>
      <c r="D307" t="str">
        <f>Data_TongTram2[[#This Row],[ID NCC]]&amp;Data_TongTram2[[#This Row],[DTR/Trạm]]</f>
        <v>001J3000002HLxLIAWĐại Lộc</v>
      </c>
      <c r="E307" t="str">
        <f>_xlfn.XLOOKUP(Data_TongTram2[[#This Row],[ID NCC]],VMS1_[ID 18],VMS1_[Tỉnh/ Thành Phố Trung Ương])</f>
        <v>Bình Thuận</v>
      </c>
      <c r="F307" t="str">
        <f>_xlfn.XLOOKUP(Data_TongTram2[[#This Row],[Tỉnh cũ]],Table9[Tỉnh cũ],Table9[Tỉnh mới])</f>
        <v>Lâm Đồng</v>
      </c>
      <c r="G307" t="str">
        <f>_xlfn.XLOOKUP(Data_TongTram2[[#This Row],[Tỉnh cũ]],Table9[Tỉnh cũ],Table9[Khu vực])</f>
        <v>Tây Nguyên</v>
      </c>
      <c r="H307" t="str">
        <f>_xlfn.XLOOKUP(Data_TongTram2[[#This Row],[Tỉnh cũ]],Table9[Tỉnh cũ],Table9[Miền])</f>
        <v>Tây Nguyên</v>
      </c>
      <c r="I307" t="str">
        <f>_xlfn.XLOOKUP(Data_TongTram2[[#This Row],[Tỉnh cũ]],Table9[Tỉnh cũ],Table9[Thị Trường])</f>
        <v>Trần Xuân Kiên</v>
      </c>
      <c r="J307" t="str">
        <f>_xlfn.XLOOKUP(Data_TongTram2[[#This Row],[Tỉnh cũ]],Table9[Tỉnh cũ],Table9[Giám Sát])</f>
        <v>Trần Xuân Kiên</v>
      </c>
      <c r="K307" t="str">
        <f>_xlfn.XLOOKUP(Data_TongTram2[[#This Row],[Tỉnh cũ]],Table9[Tỉnh cũ],Table9[Admin KV])</f>
        <v>Đào Dương Anh Thư</v>
      </c>
      <c r="L307" t="str">
        <f>_xlfn.XLOOKUP(Data_TongTram2[[#This Row],[Tỉnh cũ]],Table9[Tỉnh cũ],Table9[Admin Miền])</f>
        <v>Nguyễn Hoàng Thúy KN</v>
      </c>
    </row>
    <row r="308" spans="1:12" x14ac:dyDescent="0.35">
      <c r="A308" t="s">
        <v>1252</v>
      </c>
      <c r="B308" t="s">
        <v>606</v>
      </c>
      <c r="C308" t="str">
        <f>_xlfn.XLOOKUP(Data_TongTram2[[#This Row],[ID NCC]],VMS1_[ID 18],VMS1_[Tên Accounts])</f>
        <v>Anh Phong</v>
      </c>
      <c r="D308" t="str">
        <f>Data_TongTram2[[#This Row],[ID NCC]]&amp;Data_TongTram2[[#This Row],[DTR/Trạm]]</f>
        <v>001J3000002J8oyIACĐại Lộc</v>
      </c>
      <c r="E308" t="str">
        <f>_xlfn.XLOOKUP(Data_TongTram2[[#This Row],[ID NCC]],VMS1_[ID 18],VMS1_[Tỉnh/ Thành Phố Trung Ương])</f>
        <v>Bình Dương</v>
      </c>
      <c r="F308" t="str">
        <f>_xlfn.XLOOKUP(Data_TongTram2[[#This Row],[Tỉnh cũ]],Table9[Tỉnh cũ],Table9[Tỉnh mới])</f>
        <v>TP. Hồ Chí Minh</v>
      </c>
      <c r="G308" t="str">
        <f>_xlfn.XLOOKUP(Data_TongTram2[[#This Row],[Tỉnh cũ]],Table9[Tỉnh cũ],Table9[Khu vực])</f>
        <v>TP. Hồ Chí Minh</v>
      </c>
      <c r="H308" t="str">
        <f>_xlfn.XLOOKUP(Data_TongTram2[[#This Row],[Tỉnh cũ]],Table9[Tỉnh cũ],Table9[Miền])</f>
        <v>TP.Hồ Chí Minh</v>
      </c>
      <c r="I308" t="str">
        <f>_xlfn.XLOOKUP(Data_TongTram2[[#This Row],[Tỉnh cũ]],Table9[Tỉnh cũ],Table9[Thị Trường])</f>
        <v>Nguyễn Văn Phú</v>
      </c>
      <c r="J308" t="str">
        <f>_xlfn.XLOOKUP(Data_TongTram2[[#This Row],[Tỉnh cũ]],Table9[Tỉnh cũ],Table9[Giám Sát])</f>
        <v>Đặng Nguyễn Hoàng Lộc</v>
      </c>
      <c r="K308" t="str">
        <f>_xlfn.XLOOKUP(Data_TongTram2[[#This Row],[Tỉnh cũ]],Table9[Tỉnh cũ],Table9[Admin KV])</f>
        <v>Đào Dương Anh Thư</v>
      </c>
      <c r="L308" t="str">
        <f>_xlfn.XLOOKUP(Data_TongTram2[[#This Row],[Tỉnh cũ]],Table9[Tỉnh cũ],Table9[Admin Miền])</f>
        <v>Nguyễn Hoàng Thúy</v>
      </c>
    </row>
    <row r="309" spans="1:12" x14ac:dyDescent="0.35">
      <c r="A309" t="s">
        <v>361</v>
      </c>
      <c r="B309" t="s">
        <v>606</v>
      </c>
      <c r="C309" t="str">
        <f>_xlfn.XLOOKUP(Data_TongTram2[[#This Row],[ID NCC]],VMS1_[ID 18],VMS1_[Tên Accounts])</f>
        <v>Tâm Lan (Long Khánh)</v>
      </c>
      <c r="D309" t="str">
        <f>Data_TongTram2[[#This Row],[ID NCC]]&amp;Data_TongTram2[[#This Row],[DTR/Trạm]]</f>
        <v>001J3000007XKn8IAGĐại Lộc</v>
      </c>
      <c r="E309" t="str">
        <f>_xlfn.XLOOKUP(Data_TongTram2[[#This Row],[ID NCC]],VMS1_[ID 18],VMS1_[Tỉnh/ Thành Phố Trung Ương])</f>
        <v>Đồng Nai</v>
      </c>
      <c r="F309" t="str">
        <f>_xlfn.XLOOKUP(Data_TongTram2[[#This Row],[Tỉnh cũ]],Table9[Tỉnh cũ],Table9[Tỉnh mới])</f>
        <v>Đồng Nai</v>
      </c>
      <c r="G309" t="str">
        <f>_xlfn.XLOOKUP(Data_TongTram2[[#This Row],[Tỉnh cũ]],Table9[Tỉnh cũ],Table9[Khu vực])</f>
        <v>TP. Hồ Chí Minh</v>
      </c>
      <c r="H309" t="str">
        <f>_xlfn.XLOOKUP(Data_TongTram2[[#This Row],[Tỉnh cũ]],Table9[Tỉnh cũ],Table9[Miền])</f>
        <v>TP.Hồ Chí Minh</v>
      </c>
      <c r="I309" t="str">
        <f>_xlfn.XLOOKUP(Data_TongTram2[[#This Row],[Tỉnh cũ]],Table9[Tỉnh cũ],Table9[Thị Trường])</f>
        <v>Phan Hiếu Lộc</v>
      </c>
      <c r="J309" t="str">
        <f>_xlfn.XLOOKUP(Data_TongTram2[[#This Row],[Tỉnh cũ]],Table9[Tỉnh cũ],Table9[Giám Sát])</f>
        <v>Đặng Nguyễn Hoàng Lộc</v>
      </c>
      <c r="K309" t="str">
        <f>_xlfn.XLOOKUP(Data_TongTram2[[#This Row],[Tỉnh cũ]],Table9[Tỉnh cũ],Table9[Admin KV])</f>
        <v>Đào Dương Anh Thư</v>
      </c>
      <c r="L309" t="str">
        <f>_xlfn.XLOOKUP(Data_TongTram2[[#This Row],[Tỉnh cũ]],Table9[Tỉnh cũ],Table9[Admin Miền])</f>
        <v>Nguyễn Hoàng Thúy</v>
      </c>
    </row>
    <row r="310" spans="1:12" x14ac:dyDescent="0.35">
      <c r="A310" t="s">
        <v>1253</v>
      </c>
      <c r="B310" t="s">
        <v>606</v>
      </c>
      <c r="C310" t="str">
        <f>_xlfn.XLOOKUP(Data_TongTram2[[#This Row],[ID NCC]],VMS1_[ID 18],VMS1_[Tên Accounts])</f>
        <v>Anh Trung(Là Ngà) Pet Xá Ép Kiện</v>
      </c>
      <c r="D310" t="str">
        <f>Data_TongTram2[[#This Row],[ID NCC]]&amp;Data_TongTram2[[#This Row],[DTR/Trạm]]</f>
        <v>001J300000HaAhTIAVĐại Lộc</v>
      </c>
      <c r="E310" t="str">
        <f>_xlfn.XLOOKUP(Data_TongTram2[[#This Row],[ID NCC]],VMS1_[ID 18],VMS1_[Tỉnh/ Thành Phố Trung Ương])</f>
        <v>Đồng Nai</v>
      </c>
      <c r="F310" t="str">
        <f>_xlfn.XLOOKUP(Data_TongTram2[[#This Row],[Tỉnh cũ]],Table9[Tỉnh cũ],Table9[Tỉnh mới])</f>
        <v>Đồng Nai</v>
      </c>
      <c r="G310" t="str">
        <f>_xlfn.XLOOKUP(Data_TongTram2[[#This Row],[Tỉnh cũ]],Table9[Tỉnh cũ],Table9[Khu vực])</f>
        <v>TP. Hồ Chí Minh</v>
      </c>
      <c r="H310" t="str">
        <f>_xlfn.XLOOKUP(Data_TongTram2[[#This Row],[Tỉnh cũ]],Table9[Tỉnh cũ],Table9[Miền])</f>
        <v>TP.Hồ Chí Minh</v>
      </c>
      <c r="I310" t="str">
        <f>_xlfn.XLOOKUP(Data_TongTram2[[#This Row],[Tỉnh cũ]],Table9[Tỉnh cũ],Table9[Thị Trường])</f>
        <v>Phan Hiếu Lộc</v>
      </c>
      <c r="J310" t="str">
        <f>_xlfn.XLOOKUP(Data_TongTram2[[#This Row],[Tỉnh cũ]],Table9[Tỉnh cũ],Table9[Giám Sát])</f>
        <v>Đặng Nguyễn Hoàng Lộc</v>
      </c>
      <c r="K310" t="str">
        <f>_xlfn.XLOOKUP(Data_TongTram2[[#This Row],[Tỉnh cũ]],Table9[Tỉnh cũ],Table9[Admin KV])</f>
        <v>Đào Dương Anh Thư</v>
      </c>
      <c r="L310" t="str">
        <f>_xlfn.XLOOKUP(Data_TongTram2[[#This Row],[Tỉnh cũ]],Table9[Tỉnh cũ],Table9[Admin Miền])</f>
        <v>Nguyễn Hoàng Thúy</v>
      </c>
    </row>
    <row r="311" spans="1:12" x14ac:dyDescent="0.35">
      <c r="A311" t="s">
        <v>1256</v>
      </c>
      <c r="B311" t="s">
        <v>606</v>
      </c>
      <c r="C311" t="str">
        <f>_xlfn.XLOOKUP(Data_TongTram2[[#This Row],[ID NCC]],VMS1_[ID 18],VMS1_[Tên Accounts])</f>
        <v>Chị My</v>
      </c>
      <c r="D311" t="str">
        <f>Data_TongTram2[[#This Row],[ID NCC]]&amp;Data_TongTram2[[#This Row],[DTR/Trạm]]</f>
        <v>001dc00000bsNcCAAUĐại Lộc</v>
      </c>
      <c r="E311" t="str">
        <f>_xlfn.XLOOKUP(Data_TongTram2[[#This Row],[ID NCC]],VMS1_[ID 18],VMS1_[Tỉnh/ Thành Phố Trung Ương])</f>
        <v>Đắk Lắk</v>
      </c>
      <c r="F311" t="str">
        <f>_xlfn.XLOOKUP(Data_TongTram2[[#This Row],[Tỉnh cũ]],Table9[Tỉnh cũ],Table9[Tỉnh mới])</f>
        <v>Đắk Lắk</v>
      </c>
      <c r="G311" t="str">
        <f>_xlfn.XLOOKUP(Data_TongTram2[[#This Row],[Tỉnh cũ]],Table9[Tỉnh cũ],Table9[Khu vực])</f>
        <v>Tây Nguyên</v>
      </c>
      <c r="H311" t="str">
        <f>_xlfn.XLOOKUP(Data_TongTram2[[#This Row],[Tỉnh cũ]],Table9[Tỉnh cũ],Table9[Miền])</f>
        <v>Tây Nguyên</v>
      </c>
      <c r="I311" t="str">
        <f>_xlfn.XLOOKUP(Data_TongTram2[[#This Row],[Tỉnh cũ]],Table9[Tỉnh cũ],Table9[Thị Trường])</f>
        <v>Nguyễn Thị Hạnh Dung</v>
      </c>
      <c r="J311" t="str">
        <f>_xlfn.XLOOKUP(Data_TongTram2[[#This Row],[Tỉnh cũ]],Table9[Tỉnh cũ],Table9[Giám Sát])</f>
        <v>Trần Xuân Kiên</v>
      </c>
      <c r="K311" t="str">
        <f>_xlfn.XLOOKUP(Data_TongTram2[[#This Row],[Tỉnh cũ]],Table9[Tỉnh cũ],Table9[Admin KV])</f>
        <v>Đào Dương Anh Thư</v>
      </c>
      <c r="L311" t="str">
        <f>_xlfn.XLOOKUP(Data_TongTram2[[#This Row],[Tỉnh cũ]],Table9[Tỉnh cũ],Table9[Admin Miền])</f>
        <v>Nguyễn Hoàng Thúy KN</v>
      </c>
    </row>
    <row r="312" spans="1:12" x14ac:dyDescent="0.35">
      <c r="A312" t="s">
        <v>330</v>
      </c>
      <c r="B312" t="s">
        <v>606</v>
      </c>
      <c r="C312" t="str">
        <f>_xlfn.XLOOKUP(Data_TongTram2[[#This Row],[ID NCC]],VMS1_[ID 18],VMS1_[Tên Accounts])</f>
        <v>Anh Thắng - Xuân Lộc Lái Pet Xá Tròn</v>
      </c>
      <c r="D312" t="str">
        <f>Data_TongTram2[[#This Row],[ID NCC]]&amp;Data_TongTram2[[#This Row],[DTR/Trạm]]</f>
        <v>001J3000002HjEOIA0Đại Lộc</v>
      </c>
      <c r="E312" t="str">
        <f>_xlfn.XLOOKUP(Data_TongTram2[[#This Row],[ID NCC]],VMS1_[ID 18],VMS1_[Tỉnh/ Thành Phố Trung Ương])</f>
        <v>Đồng Nai</v>
      </c>
      <c r="F312" t="str">
        <f>_xlfn.XLOOKUP(Data_TongTram2[[#This Row],[Tỉnh cũ]],Table9[Tỉnh cũ],Table9[Tỉnh mới])</f>
        <v>Đồng Nai</v>
      </c>
      <c r="G312" t="str">
        <f>_xlfn.XLOOKUP(Data_TongTram2[[#This Row],[Tỉnh cũ]],Table9[Tỉnh cũ],Table9[Khu vực])</f>
        <v>TP. Hồ Chí Minh</v>
      </c>
      <c r="H312" t="str">
        <f>_xlfn.XLOOKUP(Data_TongTram2[[#This Row],[Tỉnh cũ]],Table9[Tỉnh cũ],Table9[Miền])</f>
        <v>TP.Hồ Chí Minh</v>
      </c>
      <c r="I312" t="str">
        <f>_xlfn.XLOOKUP(Data_TongTram2[[#This Row],[Tỉnh cũ]],Table9[Tỉnh cũ],Table9[Thị Trường])</f>
        <v>Phan Hiếu Lộc</v>
      </c>
      <c r="J312" t="str">
        <f>_xlfn.XLOOKUP(Data_TongTram2[[#This Row],[Tỉnh cũ]],Table9[Tỉnh cũ],Table9[Giám Sát])</f>
        <v>Đặng Nguyễn Hoàng Lộc</v>
      </c>
      <c r="K312" t="str">
        <f>_xlfn.XLOOKUP(Data_TongTram2[[#This Row],[Tỉnh cũ]],Table9[Tỉnh cũ],Table9[Admin KV])</f>
        <v>Đào Dương Anh Thư</v>
      </c>
      <c r="L312" t="str">
        <f>_xlfn.XLOOKUP(Data_TongTram2[[#This Row],[Tỉnh cũ]],Table9[Tỉnh cũ],Table9[Admin Miền])</f>
        <v>Nguyễn Hoàng Thúy</v>
      </c>
    </row>
    <row r="313" spans="1:12" x14ac:dyDescent="0.35">
      <c r="A313" t="s">
        <v>1188</v>
      </c>
      <c r="B313" t="s">
        <v>606</v>
      </c>
      <c r="C313" t="str">
        <f>_xlfn.XLOOKUP(Data_TongTram2[[#This Row],[ID NCC]],VMS1_[ID 18],VMS1_[Tên Accounts])</f>
        <v>Anh Tiến Trảng Bom Pet Xá</v>
      </c>
      <c r="D313" t="str">
        <f>Data_TongTram2[[#This Row],[ID NCC]]&amp;Data_TongTram2[[#This Row],[DTR/Trạm]]</f>
        <v>001J3000002HLakIAGĐại Lộc</v>
      </c>
      <c r="E313" t="str">
        <f>_xlfn.XLOOKUP(Data_TongTram2[[#This Row],[ID NCC]],VMS1_[ID 18],VMS1_[Tỉnh/ Thành Phố Trung Ương])</f>
        <v>Đồng Nai</v>
      </c>
      <c r="F313" t="str">
        <f>_xlfn.XLOOKUP(Data_TongTram2[[#This Row],[Tỉnh cũ]],Table9[Tỉnh cũ],Table9[Tỉnh mới])</f>
        <v>Đồng Nai</v>
      </c>
      <c r="G313" t="str">
        <f>_xlfn.XLOOKUP(Data_TongTram2[[#This Row],[Tỉnh cũ]],Table9[Tỉnh cũ],Table9[Khu vực])</f>
        <v>TP. Hồ Chí Minh</v>
      </c>
      <c r="H313" t="str">
        <f>_xlfn.XLOOKUP(Data_TongTram2[[#This Row],[Tỉnh cũ]],Table9[Tỉnh cũ],Table9[Miền])</f>
        <v>TP.Hồ Chí Minh</v>
      </c>
      <c r="I313" t="str">
        <f>_xlfn.XLOOKUP(Data_TongTram2[[#This Row],[Tỉnh cũ]],Table9[Tỉnh cũ],Table9[Thị Trường])</f>
        <v>Phan Hiếu Lộc</v>
      </c>
      <c r="J313" t="str">
        <f>_xlfn.XLOOKUP(Data_TongTram2[[#This Row],[Tỉnh cũ]],Table9[Tỉnh cũ],Table9[Giám Sát])</f>
        <v>Đặng Nguyễn Hoàng Lộc</v>
      </c>
      <c r="K313" t="str">
        <f>_xlfn.XLOOKUP(Data_TongTram2[[#This Row],[Tỉnh cũ]],Table9[Tỉnh cũ],Table9[Admin KV])</f>
        <v>Đào Dương Anh Thư</v>
      </c>
      <c r="L313" t="str">
        <f>_xlfn.XLOOKUP(Data_TongTram2[[#This Row],[Tỉnh cũ]],Table9[Tỉnh cũ],Table9[Admin Miền])</f>
        <v>Nguyễn Hoàng Thúy</v>
      </c>
    </row>
    <row r="314" spans="1:12" x14ac:dyDescent="0.35">
      <c r="A314" t="s">
        <v>890</v>
      </c>
      <c r="B314" t="s">
        <v>606</v>
      </c>
      <c r="C314" t="str">
        <f>_xlfn.XLOOKUP(Data_TongTram2[[#This Row],[ID NCC]],VMS1_[ID 18],VMS1_[Tên Accounts])</f>
        <v>Công Ty Tnhh Bùi Gia Plastics</v>
      </c>
      <c r="D314" t="str">
        <f>Data_TongTram2[[#This Row],[ID NCC]]&amp;Data_TongTram2[[#This Row],[DTR/Trạm]]</f>
        <v>001dc00000nqPe3AAEĐại Lộc</v>
      </c>
      <c r="E314" t="str">
        <f>_xlfn.XLOOKUP(Data_TongTram2[[#This Row],[ID NCC]],VMS1_[ID 18],VMS1_[Tỉnh/ Thành Phố Trung Ương])</f>
        <v>Bình Thuận</v>
      </c>
      <c r="F314" t="str">
        <f>_xlfn.XLOOKUP(Data_TongTram2[[#This Row],[Tỉnh cũ]],Table9[Tỉnh cũ],Table9[Tỉnh mới])</f>
        <v>Lâm Đồng</v>
      </c>
      <c r="G314" t="str">
        <f>_xlfn.XLOOKUP(Data_TongTram2[[#This Row],[Tỉnh cũ]],Table9[Tỉnh cũ],Table9[Khu vực])</f>
        <v>Tây Nguyên</v>
      </c>
      <c r="H314" t="str">
        <f>_xlfn.XLOOKUP(Data_TongTram2[[#This Row],[Tỉnh cũ]],Table9[Tỉnh cũ],Table9[Miền])</f>
        <v>Tây Nguyên</v>
      </c>
      <c r="I314" t="str">
        <f>_xlfn.XLOOKUP(Data_TongTram2[[#This Row],[Tỉnh cũ]],Table9[Tỉnh cũ],Table9[Thị Trường])</f>
        <v>Trần Xuân Kiên</v>
      </c>
      <c r="J314" t="str">
        <f>_xlfn.XLOOKUP(Data_TongTram2[[#This Row],[Tỉnh cũ]],Table9[Tỉnh cũ],Table9[Giám Sát])</f>
        <v>Trần Xuân Kiên</v>
      </c>
      <c r="K314" t="str">
        <f>_xlfn.XLOOKUP(Data_TongTram2[[#This Row],[Tỉnh cũ]],Table9[Tỉnh cũ],Table9[Admin KV])</f>
        <v>Đào Dương Anh Thư</v>
      </c>
      <c r="L314" t="str">
        <f>_xlfn.XLOOKUP(Data_TongTram2[[#This Row],[Tỉnh cũ]],Table9[Tỉnh cũ],Table9[Admin Miền])</f>
        <v>Nguyễn Hoàng Thúy KN</v>
      </c>
    </row>
    <row r="315" spans="1:12" x14ac:dyDescent="0.35">
      <c r="A315" t="s">
        <v>1257</v>
      </c>
      <c r="B315" t="s">
        <v>606</v>
      </c>
      <c r="C315" t="str">
        <f>_xlfn.XLOOKUP(Data_TongTram2[[#This Row],[ID NCC]],VMS1_[ID 18],VMS1_[Tên Accounts])</f>
        <v>Lái Em Quỳnh</v>
      </c>
      <c r="D315" t="str">
        <f>Data_TongTram2[[#This Row],[ID NCC]]&amp;Data_TongTram2[[#This Row],[DTR/Trạm]]</f>
        <v>001J3000002HLjnIAGĐại Lộc</v>
      </c>
      <c r="E315" t="str">
        <f>_xlfn.XLOOKUP(Data_TongTram2[[#This Row],[ID NCC]],VMS1_[ID 18],VMS1_[Tỉnh/ Thành Phố Trung Ương])</f>
        <v>Quảng Ngãi</v>
      </c>
      <c r="F315" t="str">
        <f>_xlfn.XLOOKUP(Data_TongTram2[[#This Row],[Tỉnh cũ]],Table9[Tỉnh cũ],Table9[Tỉnh mới])</f>
        <v>Quảng Ngãi</v>
      </c>
      <c r="G315" t="str">
        <f>_xlfn.XLOOKUP(Data_TongTram2[[#This Row],[Tỉnh cũ]],Table9[Tỉnh cũ],Table9[Khu vực])</f>
        <v>Nam Miền Trung</v>
      </c>
      <c r="H315" t="str">
        <f>_xlfn.XLOOKUP(Data_TongTram2[[#This Row],[Tỉnh cũ]],Table9[Tỉnh cũ],Table9[Miền])</f>
        <v>Miền Trung</v>
      </c>
      <c r="I315" t="str">
        <f>_xlfn.XLOOKUP(Data_TongTram2[[#This Row],[Tỉnh cũ]],Table9[Tỉnh cũ],Table9[Thị Trường])</f>
        <v>Võ Văn Hảo</v>
      </c>
      <c r="J315" t="str">
        <f>_xlfn.XLOOKUP(Data_TongTram2[[#This Row],[Tỉnh cũ]],Table9[Tỉnh cũ],Table9[Giám Sát])</f>
        <v>Dương Quốc Trung</v>
      </c>
      <c r="K315" t="str">
        <f>_xlfn.XLOOKUP(Data_TongTram2[[#This Row],[Tỉnh cũ]],Table9[Tỉnh cũ],Table9[Admin KV])</f>
        <v>Đào Dương Anh Thư</v>
      </c>
      <c r="L315" t="str">
        <f>_xlfn.XLOOKUP(Data_TongTram2[[#This Row],[Tỉnh cũ]],Table9[Tỉnh cũ],Table9[Admin Miền])</f>
        <v>Nguyễn Hoàng Thúy KN</v>
      </c>
    </row>
    <row r="316" spans="1:12" x14ac:dyDescent="0.35">
      <c r="A316" t="s">
        <v>365</v>
      </c>
      <c r="B316" t="s">
        <v>606</v>
      </c>
      <c r="C316" t="str">
        <f>_xlfn.XLOOKUP(Data_TongTram2[[#This Row],[ID NCC]],VMS1_[ID 18],VMS1_[Tên Accounts])</f>
        <v>Anh Hải - Định Quán Pet Xá</v>
      </c>
      <c r="D316" t="str">
        <f>Data_TongTram2[[#This Row],[ID NCC]]&amp;Data_TongTram2[[#This Row],[DTR/Trạm]]</f>
        <v>001dc00000qh5PtAAIĐại Lộc</v>
      </c>
      <c r="E316" t="str">
        <f>_xlfn.XLOOKUP(Data_TongTram2[[#This Row],[ID NCC]],VMS1_[ID 18],VMS1_[Tỉnh/ Thành Phố Trung Ương])</f>
        <v>Đồng Nai</v>
      </c>
      <c r="F316" t="str">
        <f>_xlfn.XLOOKUP(Data_TongTram2[[#This Row],[Tỉnh cũ]],Table9[Tỉnh cũ],Table9[Tỉnh mới])</f>
        <v>Đồng Nai</v>
      </c>
      <c r="G316" t="str">
        <f>_xlfn.XLOOKUP(Data_TongTram2[[#This Row],[Tỉnh cũ]],Table9[Tỉnh cũ],Table9[Khu vực])</f>
        <v>TP. Hồ Chí Minh</v>
      </c>
      <c r="H316" t="str">
        <f>_xlfn.XLOOKUP(Data_TongTram2[[#This Row],[Tỉnh cũ]],Table9[Tỉnh cũ],Table9[Miền])</f>
        <v>TP.Hồ Chí Minh</v>
      </c>
      <c r="I316" t="str">
        <f>_xlfn.XLOOKUP(Data_TongTram2[[#This Row],[Tỉnh cũ]],Table9[Tỉnh cũ],Table9[Thị Trường])</f>
        <v>Phan Hiếu Lộc</v>
      </c>
      <c r="J316" t="str">
        <f>_xlfn.XLOOKUP(Data_TongTram2[[#This Row],[Tỉnh cũ]],Table9[Tỉnh cũ],Table9[Giám Sát])</f>
        <v>Đặng Nguyễn Hoàng Lộc</v>
      </c>
      <c r="K316" t="str">
        <f>_xlfn.XLOOKUP(Data_TongTram2[[#This Row],[Tỉnh cũ]],Table9[Tỉnh cũ],Table9[Admin KV])</f>
        <v>Đào Dương Anh Thư</v>
      </c>
      <c r="L316" t="str">
        <f>_xlfn.XLOOKUP(Data_TongTram2[[#This Row],[Tỉnh cũ]],Table9[Tỉnh cũ],Table9[Admin Miền])</f>
        <v>Nguyễn Hoàng Thúy</v>
      </c>
    </row>
    <row r="317" spans="1:12" x14ac:dyDescent="0.35">
      <c r="A317" t="s">
        <v>729</v>
      </c>
      <c r="B317" t="s">
        <v>606</v>
      </c>
      <c r="C317" t="str">
        <f>_xlfn.XLOOKUP(Data_TongTram2[[#This Row],[ID NCC]],VMS1_[ID 18],VMS1_[Tên Accounts])</f>
        <v>Hộ Kinh Doanh Khôi Tuấn</v>
      </c>
      <c r="D317" t="str">
        <f>Data_TongTram2[[#This Row],[ID NCC]]&amp;Data_TongTram2[[#This Row],[DTR/Trạm]]</f>
        <v>001dc00000n8mMcAAIĐại Lộc</v>
      </c>
      <c r="E317" t="str">
        <f>_xlfn.XLOOKUP(Data_TongTram2[[#This Row],[ID NCC]],VMS1_[ID 18],VMS1_[Tỉnh/ Thành Phố Trung Ương])</f>
        <v>Gia Lai</v>
      </c>
      <c r="F317" t="str">
        <f>_xlfn.XLOOKUP(Data_TongTram2[[#This Row],[Tỉnh cũ]],Table9[Tỉnh cũ],Table9[Tỉnh mới])</f>
        <v>Gia Lai</v>
      </c>
      <c r="G317" t="str">
        <f>_xlfn.XLOOKUP(Data_TongTram2[[#This Row],[Tỉnh cũ]],Table9[Tỉnh cũ],Table9[Khu vực])</f>
        <v>Nam Miền Trung</v>
      </c>
      <c r="H317" t="str">
        <f>_xlfn.XLOOKUP(Data_TongTram2[[#This Row],[Tỉnh cũ]],Table9[Tỉnh cũ],Table9[Miền])</f>
        <v>Miền Trung</v>
      </c>
      <c r="I317" t="str">
        <f>_xlfn.XLOOKUP(Data_TongTram2[[#This Row],[Tỉnh cũ]],Table9[Tỉnh cũ],Table9[Thị Trường])</f>
        <v>Dương Quốc Trung</v>
      </c>
      <c r="J317" t="str">
        <f>_xlfn.XLOOKUP(Data_TongTram2[[#This Row],[Tỉnh cũ]],Table9[Tỉnh cũ],Table9[Giám Sát])</f>
        <v>Dương Quốc Trung</v>
      </c>
      <c r="K317" t="str">
        <f>_xlfn.XLOOKUP(Data_TongTram2[[#This Row],[Tỉnh cũ]],Table9[Tỉnh cũ],Table9[Admin KV])</f>
        <v>Đào Dương Anh Thư</v>
      </c>
      <c r="L317" t="str">
        <f>_xlfn.XLOOKUP(Data_TongTram2[[#This Row],[Tỉnh cũ]],Table9[Tỉnh cũ],Table9[Admin Miền])</f>
        <v>Nguyễn Hoàng Thúy KN</v>
      </c>
    </row>
    <row r="318" spans="1:12" x14ac:dyDescent="0.35">
      <c r="A318" t="s">
        <v>1259</v>
      </c>
      <c r="B318" t="s">
        <v>606</v>
      </c>
      <c r="C318" t="str">
        <f>_xlfn.XLOOKUP(Data_TongTram2[[#This Row],[ID NCC]],VMS1_[ID 18],VMS1_[Tên Accounts])</f>
        <v>Htx Sx Và Kd Phú Xuân</v>
      </c>
      <c r="D318" t="str">
        <f>Data_TongTram2[[#This Row],[ID NCC]]&amp;Data_TongTram2[[#This Row],[DTR/Trạm]]</f>
        <v>001J3000005FM49IAGĐại Lộc</v>
      </c>
      <c r="E318" t="str">
        <f>_xlfn.XLOOKUP(Data_TongTram2[[#This Row],[ID NCC]],VMS1_[ID 18],VMS1_[Tỉnh/ Thành Phố Trung Ương])</f>
        <v>Quảng Nam</v>
      </c>
      <c r="F318" t="str">
        <f>_xlfn.XLOOKUP(Data_TongTram2[[#This Row],[Tỉnh cũ]],Table9[Tỉnh cũ],Table9[Tỉnh mới])</f>
        <v>Đà Nẵng</v>
      </c>
      <c r="G318" t="str">
        <f>_xlfn.XLOOKUP(Data_TongTram2[[#This Row],[Tỉnh cũ]],Table9[Tỉnh cũ],Table9[Khu vực])</f>
        <v>Nam Miền Trung</v>
      </c>
      <c r="H318" t="str">
        <f>_xlfn.XLOOKUP(Data_TongTram2[[#This Row],[Tỉnh cũ]],Table9[Tỉnh cũ],Table9[Miền])</f>
        <v>Miền Trung</v>
      </c>
      <c r="I318" t="str">
        <f>_xlfn.XLOOKUP(Data_TongTram2[[#This Row],[Tỉnh cũ]],Table9[Tỉnh cũ],Table9[Thị Trường])</f>
        <v>Dương Quốc Trung</v>
      </c>
      <c r="J318" t="str">
        <f>_xlfn.XLOOKUP(Data_TongTram2[[#This Row],[Tỉnh cũ]],Table9[Tỉnh cũ],Table9[Giám Sát])</f>
        <v>Dương Quốc Trung</v>
      </c>
      <c r="K318" t="str">
        <f>_xlfn.XLOOKUP(Data_TongTram2[[#This Row],[Tỉnh cũ]],Table9[Tỉnh cũ],Table9[Admin KV])</f>
        <v>Đào Dương Anh Thư</v>
      </c>
      <c r="L318" t="str">
        <f>_xlfn.XLOOKUP(Data_TongTram2[[#This Row],[Tỉnh cũ]],Table9[Tỉnh cũ],Table9[Admin Miền])</f>
        <v>Nguyễn Hoàng Thúy KN</v>
      </c>
    </row>
    <row r="319" spans="1:12" x14ac:dyDescent="0.35">
      <c r="A319" t="s">
        <v>840</v>
      </c>
      <c r="B319" t="s">
        <v>606</v>
      </c>
      <c r="C319" t="str">
        <f>_xlfn.XLOOKUP(Data_TongTram2[[#This Row],[ID NCC]],VMS1_[ID 18],VMS1_[Tên Accounts])</f>
        <v>HKD Từ Thị Nhung</v>
      </c>
      <c r="D319" t="str">
        <f>Data_TongTram2[[#This Row],[ID NCC]]&amp;Data_TongTram2[[#This Row],[DTR/Trạm]]</f>
        <v>001J3000002HLgrIAGĐại Lộc</v>
      </c>
      <c r="E319" t="str">
        <f>_xlfn.XLOOKUP(Data_TongTram2[[#This Row],[ID NCC]],VMS1_[ID 18],VMS1_[Tỉnh/ Thành Phố Trung Ương])</f>
        <v>Quảng Ngãi</v>
      </c>
      <c r="F319" t="str">
        <f>_xlfn.XLOOKUP(Data_TongTram2[[#This Row],[Tỉnh cũ]],Table9[Tỉnh cũ],Table9[Tỉnh mới])</f>
        <v>Quảng Ngãi</v>
      </c>
      <c r="G319" t="str">
        <f>_xlfn.XLOOKUP(Data_TongTram2[[#This Row],[Tỉnh cũ]],Table9[Tỉnh cũ],Table9[Khu vực])</f>
        <v>Nam Miền Trung</v>
      </c>
      <c r="H319" t="str">
        <f>_xlfn.XLOOKUP(Data_TongTram2[[#This Row],[Tỉnh cũ]],Table9[Tỉnh cũ],Table9[Miền])</f>
        <v>Miền Trung</v>
      </c>
      <c r="I319" t="str">
        <f>_xlfn.XLOOKUP(Data_TongTram2[[#This Row],[Tỉnh cũ]],Table9[Tỉnh cũ],Table9[Thị Trường])</f>
        <v>Võ Văn Hảo</v>
      </c>
      <c r="J319" t="str">
        <f>_xlfn.XLOOKUP(Data_TongTram2[[#This Row],[Tỉnh cũ]],Table9[Tỉnh cũ],Table9[Giám Sát])</f>
        <v>Dương Quốc Trung</v>
      </c>
      <c r="K319" t="str">
        <f>_xlfn.XLOOKUP(Data_TongTram2[[#This Row],[Tỉnh cũ]],Table9[Tỉnh cũ],Table9[Admin KV])</f>
        <v>Đào Dương Anh Thư</v>
      </c>
      <c r="L319" t="str">
        <f>_xlfn.XLOOKUP(Data_TongTram2[[#This Row],[Tỉnh cũ]],Table9[Tỉnh cũ],Table9[Admin Miền])</f>
        <v>Nguyễn Hoàng Thúy KN</v>
      </c>
    </row>
    <row r="320" spans="1:12" x14ac:dyDescent="0.35">
      <c r="A320" t="s">
        <v>1261</v>
      </c>
      <c r="B320" t="s">
        <v>606</v>
      </c>
      <c r="C320" t="str">
        <f>_xlfn.XLOOKUP(Data_TongTram2[[#This Row],[ID NCC]],VMS1_[ID 18],VMS1_[Tên Accounts])</f>
        <v>Nhựa Quốc Việt</v>
      </c>
      <c r="D320" t="str">
        <f>Data_TongTram2[[#This Row],[ID NCC]]&amp;Data_TongTram2[[#This Row],[DTR/Trạm]]</f>
        <v>001dc00000SrfylAABĐại Lộc</v>
      </c>
      <c r="E320" t="str">
        <f>_xlfn.XLOOKUP(Data_TongTram2[[#This Row],[ID NCC]],VMS1_[ID 18],VMS1_[Tỉnh/ Thành Phố Trung Ương])</f>
        <v>Bình Dương</v>
      </c>
      <c r="F320" t="str">
        <f>_xlfn.XLOOKUP(Data_TongTram2[[#This Row],[Tỉnh cũ]],Table9[Tỉnh cũ],Table9[Tỉnh mới])</f>
        <v>TP. Hồ Chí Minh</v>
      </c>
      <c r="G320" t="str">
        <f>_xlfn.XLOOKUP(Data_TongTram2[[#This Row],[Tỉnh cũ]],Table9[Tỉnh cũ],Table9[Khu vực])</f>
        <v>TP. Hồ Chí Minh</v>
      </c>
      <c r="H320" t="str">
        <f>_xlfn.XLOOKUP(Data_TongTram2[[#This Row],[Tỉnh cũ]],Table9[Tỉnh cũ],Table9[Miền])</f>
        <v>TP.Hồ Chí Minh</v>
      </c>
      <c r="I320" t="str">
        <f>_xlfn.XLOOKUP(Data_TongTram2[[#This Row],[Tỉnh cũ]],Table9[Tỉnh cũ],Table9[Thị Trường])</f>
        <v>Nguyễn Văn Phú</v>
      </c>
      <c r="J320" t="str">
        <f>_xlfn.XLOOKUP(Data_TongTram2[[#This Row],[Tỉnh cũ]],Table9[Tỉnh cũ],Table9[Giám Sát])</f>
        <v>Đặng Nguyễn Hoàng Lộc</v>
      </c>
      <c r="K320" t="str">
        <f>_xlfn.XLOOKUP(Data_TongTram2[[#This Row],[Tỉnh cũ]],Table9[Tỉnh cũ],Table9[Admin KV])</f>
        <v>Đào Dương Anh Thư</v>
      </c>
      <c r="L320" t="str">
        <f>_xlfn.XLOOKUP(Data_TongTram2[[#This Row],[Tỉnh cũ]],Table9[Tỉnh cũ],Table9[Admin Miền])</f>
        <v>Nguyễn Hoàng Thúy</v>
      </c>
    </row>
    <row r="321" spans="1:12" x14ac:dyDescent="0.35">
      <c r="A321" t="s">
        <v>1262</v>
      </c>
      <c r="B321" t="s">
        <v>606</v>
      </c>
      <c r="C321" t="str">
        <f>_xlfn.XLOOKUP(Data_TongTram2[[#This Row],[ID NCC]],VMS1_[ID 18],VMS1_[Tên Accounts])</f>
        <v>Quốc Việt - Anh Phượng</v>
      </c>
      <c r="D321" t="str">
        <f>Data_TongTram2[[#This Row],[ID NCC]]&amp;Data_TongTram2[[#This Row],[DTR/Trạm]]</f>
        <v>001J3000009BuhrIACĐại Lộc</v>
      </c>
      <c r="E321" t="str">
        <f>_xlfn.XLOOKUP(Data_TongTram2[[#This Row],[ID NCC]],VMS1_[ID 18],VMS1_[Tỉnh/ Thành Phố Trung Ương])</f>
        <v>TP. Hồ Chí Minh</v>
      </c>
      <c r="F321" t="str">
        <f>_xlfn.XLOOKUP(Data_TongTram2[[#This Row],[Tỉnh cũ]],Table9[Tỉnh cũ],Table9[Tỉnh mới])</f>
        <v>TP. Hồ Chí Minh</v>
      </c>
      <c r="G321" t="str">
        <f>_xlfn.XLOOKUP(Data_TongTram2[[#This Row],[Tỉnh cũ]],Table9[Tỉnh cũ],Table9[Khu vực])</f>
        <v>TP. Hồ Chí Minh</v>
      </c>
      <c r="H321" t="str">
        <f>_xlfn.XLOOKUP(Data_TongTram2[[#This Row],[Tỉnh cũ]],Table9[Tỉnh cũ],Table9[Miền])</f>
        <v>TP.Hồ Chí Minh</v>
      </c>
      <c r="I321" t="str">
        <f>_xlfn.XLOOKUP(Data_TongTram2[[#This Row],[Tỉnh cũ]],Table9[Tỉnh cũ],Table9[Thị Trường])</f>
        <v>Bùi Vũ Thanh Huy</v>
      </c>
      <c r="J321" t="str">
        <f>_xlfn.XLOOKUP(Data_TongTram2[[#This Row],[Tỉnh cũ]],Table9[Tỉnh cũ],Table9[Giám Sát])</f>
        <v>Đặng Nguyễn Hoàng Lộc</v>
      </c>
      <c r="K321" t="str">
        <f>_xlfn.XLOOKUP(Data_TongTram2[[#This Row],[Tỉnh cũ]],Table9[Tỉnh cũ],Table9[Admin KV])</f>
        <v>Đào Dương Anh Thư</v>
      </c>
      <c r="L321" t="str">
        <f>_xlfn.XLOOKUP(Data_TongTram2[[#This Row],[Tỉnh cũ]],Table9[Tỉnh cũ],Table9[Admin Miền])</f>
        <v>Nguyễn Hoàng Thúy</v>
      </c>
    </row>
    <row r="322" spans="1:12" x14ac:dyDescent="0.35">
      <c r="A322" t="s">
        <v>354</v>
      </c>
      <c r="B322" t="s">
        <v>606</v>
      </c>
      <c r="C322" t="str">
        <f>_xlfn.XLOOKUP(Data_TongTram2[[#This Row],[ID NCC]],VMS1_[ID 18],VMS1_[Tên Accounts])</f>
        <v>Anh Toản (Châu Đức)</v>
      </c>
      <c r="D322" t="str">
        <f>Data_TongTram2[[#This Row],[ID NCC]]&amp;Data_TongTram2[[#This Row],[DTR/Trạm]]</f>
        <v>001J3000002HLYAIA4Đại Lộc</v>
      </c>
      <c r="E322" t="str">
        <f>_xlfn.XLOOKUP(Data_TongTram2[[#This Row],[ID NCC]],VMS1_[ID 18],VMS1_[Tỉnh/ Thành Phố Trung Ương])</f>
        <v>Bà Rịa - Vũng Tàu</v>
      </c>
      <c r="F322" t="str">
        <f>_xlfn.XLOOKUP(Data_TongTram2[[#This Row],[Tỉnh cũ]],Table9[Tỉnh cũ],Table9[Tỉnh mới])</f>
        <v>TP. Hồ Chí Minh</v>
      </c>
      <c r="G322" t="str">
        <f>_xlfn.XLOOKUP(Data_TongTram2[[#This Row],[Tỉnh cũ]],Table9[Tỉnh cũ],Table9[Khu vực])</f>
        <v>TP. Hồ Chí Minh</v>
      </c>
      <c r="H322" t="str">
        <f>_xlfn.XLOOKUP(Data_TongTram2[[#This Row],[Tỉnh cũ]],Table9[Tỉnh cũ],Table9[Miền])</f>
        <v>TP.Hồ Chí Minh</v>
      </c>
      <c r="I322" t="str">
        <f>_xlfn.XLOOKUP(Data_TongTram2[[#This Row],[Tỉnh cũ]],Table9[Tỉnh cũ],Table9[Thị Trường])</f>
        <v>Nguyễn Văn Phú</v>
      </c>
      <c r="J322" t="str">
        <f>_xlfn.XLOOKUP(Data_TongTram2[[#This Row],[Tỉnh cũ]],Table9[Tỉnh cũ],Table9[Giám Sát])</f>
        <v>Đặng Nguyễn Hoàng Lộc</v>
      </c>
      <c r="K322" t="str">
        <f>_xlfn.XLOOKUP(Data_TongTram2[[#This Row],[Tỉnh cũ]],Table9[Tỉnh cũ],Table9[Admin KV])</f>
        <v>Đào Dương Anh Thư</v>
      </c>
      <c r="L322" t="str">
        <f>_xlfn.XLOOKUP(Data_TongTram2[[#This Row],[Tỉnh cũ]],Table9[Tỉnh cũ],Table9[Admin Miền])</f>
        <v>Nguyễn Hoàng Thúy</v>
      </c>
    </row>
    <row r="323" spans="1:12" x14ac:dyDescent="0.35">
      <c r="A323" t="s">
        <v>369</v>
      </c>
      <c r="B323" t="s">
        <v>606</v>
      </c>
      <c r="C323" t="str">
        <f>_xlfn.XLOOKUP(Data_TongTram2[[#This Row],[ID NCC]],VMS1_[ID 18],VMS1_[Tên Accounts])</f>
        <v>Hộ Kinh Doanh Nguyễn Văn Tạ</v>
      </c>
      <c r="D323" t="str">
        <f>Data_TongTram2[[#This Row],[ID NCC]]&amp;Data_TongTram2[[#This Row],[DTR/Trạm]]</f>
        <v>001J3000005FHwQIAWĐại Lộc</v>
      </c>
      <c r="E323" t="str">
        <f>_xlfn.XLOOKUP(Data_TongTram2[[#This Row],[ID NCC]],VMS1_[ID 18],VMS1_[Tỉnh/ Thành Phố Trung Ương])</f>
        <v>Đà Nẵng</v>
      </c>
      <c r="F323" t="str">
        <f>_xlfn.XLOOKUP(Data_TongTram2[[#This Row],[Tỉnh cũ]],Table9[Tỉnh cũ],Table9[Tỉnh mới])</f>
        <v>Đà Nẵng</v>
      </c>
      <c r="G323" t="str">
        <f>_xlfn.XLOOKUP(Data_TongTram2[[#This Row],[Tỉnh cũ]],Table9[Tỉnh cũ],Table9[Khu vực])</f>
        <v>Nam Miền Trung</v>
      </c>
      <c r="H323" t="str">
        <f>_xlfn.XLOOKUP(Data_TongTram2[[#This Row],[Tỉnh cũ]],Table9[Tỉnh cũ],Table9[Miền])</f>
        <v>Miền Trung</v>
      </c>
      <c r="I323" t="str">
        <f>_xlfn.XLOOKUP(Data_TongTram2[[#This Row],[Tỉnh cũ]],Table9[Tỉnh cũ],Table9[Thị Trường])</f>
        <v>Dương Quốc Trung</v>
      </c>
      <c r="J323" t="str">
        <f>_xlfn.XLOOKUP(Data_TongTram2[[#This Row],[Tỉnh cũ]],Table9[Tỉnh cũ],Table9[Giám Sát])</f>
        <v>Dương Quốc Trung</v>
      </c>
      <c r="K323" t="str">
        <f>_xlfn.XLOOKUP(Data_TongTram2[[#This Row],[Tỉnh cũ]],Table9[Tỉnh cũ],Table9[Admin KV])</f>
        <v>Đào Dương Anh Thư</v>
      </c>
      <c r="L323" t="str">
        <f>_xlfn.XLOOKUP(Data_TongTram2[[#This Row],[Tỉnh cũ]],Table9[Tỉnh cũ],Table9[Admin Miền])</f>
        <v>Nguyễn Hoàng Thúy KN</v>
      </c>
    </row>
    <row r="324" spans="1:12" x14ac:dyDescent="0.35">
      <c r="A324" t="s">
        <v>1269</v>
      </c>
      <c r="B324" t="s">
        <v>606</v>
      </c>
      <c r="C324" t="str">
        <f>_xlfn.XLOOKUP(Data_TongTram2[[#This Row],[ID NCC]],VMS1_[ID 18],VMS1_[Tên Accounts])</f>
        <v>Giang Thảo Xuân Lộc</v>
      </c>
      <c r="D324" t="str">
        <f>Data_TongTram2[[#This Row],[ID NCC]]&amp;Data_TongTram2[[#This Row],[DTR/Trạm]]</f>
        <v>001dc00001AYPqXAAXĐại Lộc</v>
      </c>
      <c r="E324" t="str">
        <f>_xlfn.XLOOKUP(Data_TongTram2[[#This Row],[ID NCC]],VMS1_[ID 18],VMS1_[Tỉnh/ Thành Phố Trung Ương])</f>
        <v>Đồng Nai</v>
      </c>
      <c r="F324" t="str">
        <f>_xlfn.XLOOKUP(Data_TongTram2[[#This Row],[Tỉnh cũ]],Table9[Tỉnh cũ],Table9[Tỉnh mới])</f>
        <v>Đồng Nai</v>
      </c>
      <c r="G324" t="str">
        <f>_xlfn.XLOOKUP(Data_TongTram2[[#This Row],[Tỉnh cũ]],Table9[Tỉnh cũ],Table9[Khu vực])</f>
        <v>TP. Hồ Chí Minh</v>
      </c>
      <c r="H324" t="str">
        <f>_xlfn.XLOOKUP(Data_TongTram2[[#This Row],[Tỉnh cũ]],Table9[Tỉnh cũ],Table9[Miền])</f>
        <v>TP.Hồ Chí Minh</v>
      </c>
      <c r="I324" t="str">
        <f>_xlfn.XLOOKUP(Data_TongTram2[[#This Row],[Tỉnh cũ]],Table9[Tỉnh cũ],Table9[Thị Trường])</f>
        <v>Phan Hiếu Lộc</v>
      </c>
      <c r="J324" t="str">
        <f>_xlfn.XLOOKUP(Data_TongTram2[[#This Row],[Tỉnh cũ]],Table9[Tỉnh cũ],Table9[Giám Sát])</f>
        <v>Đặng Nguyễn Hoàng Lộc</v>
      </c>
      <c r="K324" t="str">
        <f>_xlfn.XLOOKUP(Data_TongTram2[[#This Row],[Tỉnh cũ]],Table9[Tỉnh cũ],Table9[Admin KV])</f>
        <v>Đào Dương Anh Thư</v>
      </c>
      <c r="L324" t="str">
        <f>_xlfn.XLOOKUP(Data_TongTram2[[#This Row],[Tỉnh cũ]],Table9[Tỉnh cũ],Table9[Admin Miền])</f>
        <v>Nguyễn Hoàng Thúy</v>
      </c>
    </row>
    <row r="325" spans="1:12" x14ac:dyDescent="0.35">
      <c r="A325" t="s">
        <v>332</v>
      </c>
      <c r="B325" t="s">
        <v>606</v>
      </c>
      <c r="C325" t="str">
        <f>_xlfn.XLOOKUP(Data_TongTram2[[#This Row],[ID NCC]],VMS1_[ID 18],VMS1_[Tên Accounts])</f>
        <v>Cty Cp Mtđt Phú Yên</v>
      </c>
      <c r="D325" t="str">
        <f>Data_TongTram2[[#This Row],[ID NCC]]&amp;Data_TongTram2[[#This Row],[DTR/Trạm]]</f>
        <v>001J3000002IZ2XIAWĐại Lộc</v>
      </c>
      <c r="E325" t="str">
        <f>_xlfn.XLOOKUP(Data_TongTram2[[#This Row],[ID NCC]],VMS1_[ID 18],VMS1_[Tỉnh/ Thành Phố Trung Ương])</f>
        <v>Phú Yên</v>
      </c>
      <c r="F325" t="str">
        <f>_xlfn.XLOOKUP(Data_TongTram2[[#This Row],[Tỉnh cũ]],Table9[Tỉnh cũ],Table9[Tỉnh mới])</f>
        <v>Đắk Lắk</v>
      </c>
      <c r="G325" t="str">
        <f>_xlfn.XLOOKUP(Data_TongTram2[[#This Row],[Tỉnh cũ]],Table9[Tỉnh cũ],Table9[Khu vực])</f>
        <v>Tây Nguyên</v>
      </c>
      <c r="H325" t="str">
        <f>_xlfn.XLOOKUP(Data_TongTram2[[#This Row],[Tỉnh cũ]],Table9[Tỉnh cũ],Table9[Miền])</f>
        <v>Tây Nguyên</v>
      </c>
      <c r="I325" t="str">
        <f>_xlfn.XLOOKUP(Data_TongTram2[[#This Row],[Tỉnh cũ]],Table9[Tỉnh cũ],Table9[Thị Trường])</f>
        <v>Nguyễn Thị Hạnh Dung</v>
      </c>
      <c r="J325" t="str">
        <f>_xlfn.XLOOKUP(Data_TongTram2[[#This Row],[Tỉnh cũ]],Table9[Tỉnh cũ],Table9[Giám Sát])</f>
        <v>Trần Xuân Kiên</v>
      </c>
      <c r="K325" t="str">
        <f>_xlfn.XLOOKUP(Data_TongTram2[[#This Row],[Tỉnh cũ]],Table9[Tỉnh cũ],Table9[Admin KV])</f>
        <v>Đào Dương Anh Thư</v>
      </c>
      <c r="L325" t="str">
        <f>_xlfn.XLOOKUP(Data_TongTram2[[#This Row],[Tỉnh cũ]],Table9[Tỉnh cũ],Table9[Admin Miền])</f>
        <v>Nguyễn Hoàng Thúy KN</v>
      </c>
    </row>
    <row r="326" spans="1:12" x14ac:dyDescent="0.35">
      <c r="A326" t="s">
        <v>745</v>
      </c>
      <c r="B326" t="s">
        <v>606</v>
      </c>
      <c r="C326" t="str">
        <f>_xlfn.XLOOKUP(Data_TongTram2[[#This Row],[ID NCC]],VMS1_[ID 18],VMS1_[Tên Accounts])</f>
        <v>Anh Phong Gia Kiệm</v>
      </c>
      <c r="D326" t="str">
        <f>Data_TongTram2[[#This Row],[ID NCC]]&amp;Data_TongTram2[[#This Row],[DTR/Trạm]]</f>
        <v>001dc00000XX2HmAALĐại Lộc</v>
      </c>
      <c r="E326" t="str">
        <f>_xlfn.XLOOKUP(Data_TongTram2[[#This Row],[ID NCC]],VMS1_[ID 18],VMS1_[Tỉnh/ Thành Phố Trung Ương])</f>
        <v>Đồng Nai</v>
      </c>
      <c r="F326" t="str">
        <f>_xlfn.XLOOKUP(Data_TongTram2[[#This Row],[Tỉnh cũ]],Table9[Tỉnh cũ],Table9[Tỉnh mới])</f>
        <v>Đồng Nai</v>
      </c>
      <c r="G326" t="str">
        <f>_xlfn.XLOOKUP(Data_TongTram2[[#This Row],[Tỉnh cũ]],Table9[Tỉnh cũ],Table9[Khu vực])</f>
        <v>TP. Hồ Chí Minh</v>
      </c>
      <c r="H326" t="str">
        <f>_xlfn.XLOOKUP(Data_TongTram2[[#This Row],[Tỉnh cũ]],Table9[Tỉnh cũ],Table9[Miền])</f>
        <v>TP.Hồ Chí Minh</v>
      </c>
      <c r="I326" t="str">
        <f>_xlfn.XLOOKUP(Data_TongTram2[[#This Row],[Tỉnh cũ]],Table9[Tỉnh cũ],Table9[Thị Trường])</f>
        <v>Phan Hiếu Lộc</v>
      </c>
      <c r="J326" t="str">
        <f>_xlfn.XLOOKUP(Data_TongTram2[[#This Row],[Tỉnh cũ]],Table9[Tỉnh cũ],Table9[Giám Sát])</f>
        <v>Đặng Nguyễn Hoàng Lộc</v>
      </c>
      <c r="K326" t="str">
        <f>_xlfn.XLOOKUP(Data_TongTram2[[#This Row],[Tỉnh cũ]],Table9[Tỉnh cũ],Table9[Admin KV])</f>
        <v>Đào Dương Anh Thư</v>
      </c>
      <c r="L326" t="str">
        <f>_xlfn.XLOOKUP(Data_TongTram2[[#This Row],[Tỉnh cũ]],Table9[Tỉnh cũ],Table9[Admin Miền])</f>
        <v>Nguyễn Hoàng Thúy</v>
      </c>
    </row>
    <row r="327" spans="1:12" x14ac:dyDescent="0.35">
      <c r="A327" t="s">
        <v>742</v>
      </c>
      <c r="B327" t="s">
        <v>606</v>
      </c>
      <c r="C327" t="str">
        <f>_xlfn.XLOOKUP(Data_TongTram2[[#This Row],[ID NCC]],VMS1_[ID 18],VMS1_[Tên Accounts])</f>
        <v>Anh Chiến (Xuyên Mộc)</v>
      </c>
      <c r="D327" t="str">
        <f>Data_TongTram2[[#This Row],[ID NCC]]&amp;Data_TongTram2[[#This Row],[DTR/Trạm]]</f>
        <v>001J3000005ELOnIAOĐại Lộc</v>
      </c>
      <c r="E327" t="str">
        <f>_xlfn.XLOOKUP(Data_TongTram2[[#This Row],[ID NCC]],VMS1_[ID 18],VMS1_[Tỉnh/ Thành Phố Trung Ương])</f>
        <v>Bà Rịa - Vũng Tàu</v>
      </c>
      <c r="F327" t="str">
        <f>_xlfn.XLOOKUP(Data_TongTram2[[#This Row],[Tỉnh cũ]],Table9[Tỉnh cũ],Table9[Tỉnh mới])</f>
        <v>TP. Hồ Chí Minh</v>
      </c>
      <c r="G327" t="str">
        <f>_xlfn.XLOOKUP(Data_TongTram2[[#This Row],[Tỉnh cũ]],Table9[Tỉnh cũ],Table9[Khu vực])</f>
        <v>TP. Hồ Chí Minh</v>
      </c>
      <c r="H327" t="str">
        <f>_xlfn.XLOOKUP(Data_TongTram2[[#This Row],[Tỉnh cũ]],Table9[Tỉnh cũ],Table9[Miền])</f>
        <v>TP.Hồ Chí Minh</v>
      </c>
      <c r="I327" t="str">
        <f>_xlfn.XLOOKUP(Data_TongTram2[[#This Row],[Tỉnh cũ]],Table9[Tỉnh cũ],Table9[Thị Trường])</f>
        <v>Nguyễn Văn Phú</v>
      </c>
      <c r="J327" t="str">
        <f>_xlfn.XLOOKUP(Data_TongTram2[[#This Row],[Tỉnh cũ]],Table9[Tỉnh cũ],Table9[Giám Sát])</f>
        <v>Đặng Nguyễn Hoàng Lộc</v>
      </c>
      <c r="K327" t="str">
        <f>_xlfn.XLOOKUP(Data_TongTram2[[#This Row],[Tỉnh cũ]],Table9[Tỉnh cũ],Table9[Admin KV])</f>
        <v>Đào Dương Anh Thư</v>
      </c>
      <c r="L327" t="str">
        <f>_xlfn.XLOOKUP(Data_TongTram2[[#This Row],[Tỉnh cũ]],Table9[Tỉnh cũ],Table9[Admin Miền])</f>
        <v>Nguyễn Hoàng Thúy</v>
      </c>
    </row>
    <row r="328" spans="1:12" x14ac:dyDescent="0.35">
      <c r="A328" t="s">
        <v>747</v>
      </c>
      <c r="B328" t="s">
        <v>606</v>
      </c>
      <c r="C328" t="str">
        <f>_xlfn.XLOOKUP(Data_TongTram2[[#This Row],[ID NCC]],VMS1_[ID 18],VMS1_[Tên Accounts])</f>
        <v>Chị Ngọc</v>
      </c>
      <c r="D328" t="str">
        <f>Data_TongTram2[[#This Row],[ID NCC]]&amp;Data_TongTram2[[#This Row],[DTR/Trạm]]</f>
        <v>001J3000002HjIeIAKĐại Lộc</v>
      </c>
      <c r="E328" t="str">
        <f>_xlfn.XLOOKUP(Data_TongTram2[[#This Row],[ID NCC]],VMS1_[ID 18],VMS1_[Tỉnh/ Thành Phố Trung Ương])</f>
        <v>Khánh Hòa</v>
      </c>
      <c r="F328" t="str">
        <f>_xlfn.XLOOKUP(Data_TongTram2[[#This Row],[Tỉnh cũ]],Table9[Tỉnh cũ],Table9[Tỉnh mới])</f>
        <v>Khánh Hòa</v>
      </c>
      <c r="G328" t="str">
        <f>_xlfn.XLOOKUP(Data_TongTram2[[#This Row],[Tỉnh cũ]],Table9[Tỉnh cũ],Table9[Khu vực])</f>
        <v>Tây Nguyên</v>
      </c>
      <c r="H328" t="str">
        <f>_xlfn.XLOOKUP(Data_TongTram2[[#This Row],[Tỉnh cũ]],Table9[Tỉnh cũ],Table9[Miền])</f>
        <v>Tây Nguyên</v>
      </c>
      <c r="I328" t="str">
        <f>_xlfn.XLOOKUP(Data_TongTram2[[#This Row],[Tỉnh cũ]],Table9[Tỉnh cũ],Table9[Thị Trường])</f>
        <v>Nguyễn Văn Cường</v>
      </c>
      <c r="J328" t="str">
        <f>_xlfn.XLOOKUP(Data_TongTram2[[#This Row],[Tỉnh cũ]],Table9[Tỉnh cũ],Table9[Giám Sát])</f>
        <v>Trần Xuân Kiên</v>
      </c>
      <c r="K328" t="str">
        <f>_xlfn.XLOOKUP(Data_TongTram2[[#This Row],[Tỉnh cũ]],Table9[Tỉnh cũ],Table9[Admin KV])</f>
        <v>Đào Dương Anh Thư</v>
      </c>
      <c r="L328" t="str">
        <f>_xlfn.XLOOKUP(Data_TongTram2[[#This Row],[Tỉnh cũ]],Table9[Tỉnh cũ],Table9[Admin Miền])</f>
        <v>Nguyễn Hoàng Thúy KN</v>
      </c>
    </row>
    <row r="329" spans="1:12" x14ac:dyDescent="0.35">
      <c r="A329" t="s">
        <v>1277</v>
      </c>
      <c r="B329" t="s">
        <v>606</v>
      </c>
      <c r="C329" t="str">
        <f>_xlfn.XLOOKUP(Data_TongTram2[[#This Row],[ID NCC]],VMS1_[ID 18],VMS1_[Tên Accounts])</f>
        <v>Hiếu Hiền Phan Thiết</v>
      </c>
      <c r="D329" t="str">
        <f>Data_TongTram2[[#This Row],[ID NCC]]&amp;Data_TongTram2[[#This Row],[DTR/Trạm]]</f>
        <v>001dc00001GUFCpAAPĐại Lộc</v>
      </c>
      <c r="E329" t="str">
        <f>_xlfn.XLOOKUP(Data_TongTram2[[#This Row],[ID NCC]],VMS1_[ID 18],VMS1_[Tỉnh/ Thành Phố Trung Ương])</f>
        <v>Bình Thuận</v>
      </c>
      <c r="F329" t="str">
        <f>_xlfn.XLOOKUP(Data_TongTram2[[#This Row],[Tỉnh cũ]],Table9[Tỉnh cũ],Table9[Tỉnh mới])</f>
        <v>Lâm Đồng</v>
      </c>
      <c r="G329" t="str">
        <f>_xlfn.XLOOKUP(Data_TongTram2[[#This Row],[Tỉnh cũ]],Table9[Tỉnh cũ],Table9[Khu vực])</f>
        <v>Tây Nguyên</v>
      </c>
      <c r="H329" t="str">
        <f>_xlfn.XLOOKUP(Data_TongTram2[[#This Row],[Tỉnh cũ]],Table9[Tỉnh cũ],Table9[Miền])</f>
        <v>Tây Nguyên</v>
      </c>
      <c r="I329" t="str">
        <f>_xlfn.XLOOKUP(Data_TongTram2[[#This Row],[Tỉnh cũ]],Table9[Tỉnh cũ],Table9[Thị Trường])</f>
        <v>Trần Xuân Kiên</v>
      </c>
      <c r="J329" t="str">
        <f>_xlfn.XLOOKUP(Data_TongTram2[[#This Row],[Tỉnh cũ]],Table9[Tỉnh cũ],Table9[Giám Sát])</f>
        <v>Trần Xuân Kiên</v>
      </c>
      <c r="K329" t="str">
        <f>_xlfn.XLOOKUP(Data_TongTram2[[#This Row],[Tỉnh cũ]],Table9[Tỉnh cũ],Table9[Admin KV])</f>
        <v>Đào Dương Anh Thư</v>
      </c>
      <c r="L329" t="str">
        <f>_xlfn.XLOOKUP(Data_TongTram2[[#This Row],[Tỉnh cũ]],Table9[Tỉnh cũ],Table9[Admin Miền])</f>
        <v>Nguyễn Hoàng Thúy KN</v>
      </c>
    </row>
    <row r="330" spans="1:12" x14ac:dyDescent="0.35">
      <c r="A330" t="s">
        <v>1278</v>
      </c>
      <c r="B330" t="s">
        <v>606</v>
      </c>
      <c r="C330" t="str">
        <f>_xlfn.XLOOKUP(Data_TongTram2[[#This Row],[ID NCC]],VMS1_[ID 18],VMS1_[Tên Accounts])</f>
        <v>Hkd Sinh Hiện Bà Rịa</v>
      </c>
      <c r="D330" t="str">
        <f>Data_TongTram2[[#This Row],[ID NCC]]&amp;Data_TongTram2[[#This Row],[DTR/Trạm]]</f>
        <v>001J3000005Hh9JIASĐại Lộc</v>
      </c>
      <c r="E330" t="str">
        <f>_xlfn.XLOOKUP(Data_TongTram2[[#This Row],[ID NCC]],VMS1_[ID 18],VMS1_[Tỉnh/ Thành Phố Trung Ương])</f>
        <v>Bà Rịa - Vũng Tàu</v>
      </c>
      <c r="F330" t="str">
        <f>_xlfn.XLOOKUP(Data_TongTram2[[#This Row],[Tỉnh cũ]],Table9[Tỉnh cũ],Table9[Tỉnh mới])</f>
        <v>TP. Hồ Chí Minh</v>
      </c>
      <c r="G330" t="str">
        <f>_xlfn.XLOOKUP(Data_TongTram2[[#This Row],[Tỉnh cũ]],Table9[Tỉnh cũ],Table9[Khu vực])</f>
        <v>TP. Hồ Chí Minh</v>
      </c>
      <c r="H330" t="str">
        <f>_xlfn.XLOOKUP(Data_TongTram2[[#This Row],[Tỉnh cũ]],Table9[Tỉnh cũ],Table9[Miền])</f>
        <v>TP.Hồ Chí Minh</v>
      </c>
      <c r="I330" t="str">
        <f>_xlfn.XLOOKUP(Data_TongTram2[[#This Row],[Tỉnh cũ]],Table9[Tỉnh cũ],Table9[Thị Trường])</f>
        <v>Nguyễn Văn Phú</v>
      </c>
      <c r="J330" t="str">
        <f>_xlfn.XLOOKUP(Data_TongTram2[[#This Row],[Tỉnh cũ]],Table9[Tỉnh cũ],Table9[Giám Sát])</f>
        <v>Đặng Nguyễn Hoàng Lộc</v>
      </c>
      <c r="K330" t="str">
        <f>_xlfn.XLOOKUP(Data_TongTram2[[#This Row],[Tỉnh cũ]],Table9[Tỉnh cũ],Table9[Admin KV])</f>
        <v>Đào Dương Anh Thư</v>
      </c>
      <c r="L330" t="str">
        <f>_xlfn.XLOOKUP(Data_TongTram2[[#This Row],[Tỉnh cũ]],Table9[Tỉnh cũ],Table9[Admin Miền])</f>
        <v>Nguyễn Hoàng Thúy</v>
      </c>
    </row>
    <row r="331" spans="1:12" x14ac:dyDescent="0.35">
      <c r="A331" t="s">
        <v>1279</v>
      </c>
      <c r="B331" t="s">
        <v>606</v>
      </c>
      <c r="C331" t="str">
        <f>_xlfn.XLOOKUP(Data_TongTram2[[#This Row],[ID NCC]],VMS1_[ID 18],VMS1_[Tên Accounts])</f>
        <v>Anh Luật</v>
      </c>
      <c r="D331" t="str">
        <f>Data_TongTram2[[#This Row],[ID NCC]]&amp;Data_TongTram2[[#This Row],[DTR/Trạm]]</f>
        <v>001dc00001GW54TAATĐại Lộc</v>
      </c>
      <c r="E331" t="str">
        <f>_xlfn.XLOOKUP(Data_TongTram2[[#This Row],[ID NCC]],VMS1_[ID 18],VMS1_[Tỉnh/ Thành Phố Trung Ương])</f>
        <v>Đắk Nông</v>
      </c>
      <c r="F331" t="str">
        <f>_xlfn.XLOOKUP(Data_TongTram2[[#This Row],[Tỉnh cũ]],Table9[Tỉnh cũ],Table9[Tỉnh mới])</f>
        <v>Lâm Đồng</v>
      </c>
      <c r="G331" t="str">
        <f>_xlfn.XLOOKUP(Data_TongTram2[[#This Row],[Tỉnh cũ]],Table9[Tỉnh cũ],Table9[Khu vực])</f>
        <v>Tây Nguyên</v>
      </c>
      <c r="H331" t="str">
        <f>_xlfn.XLOOKUP(Data_TongTram2[[#This Row],[Tỉnh cũ]],Table9[Tỉnh cũ],Table9[Miền])</f>
        <v>Tây Nguyên</v>
      </c>
      <c r="I331" t="str">
        <f>_xlfn.XLOOKUP(Data_TongTram2[[#This Row],[Tỉnh cũ]],Table9[Tỉnh cũ],Table9[Thị Trường])</f>
        <v>Trần Xuân Kiên</v>
      </c>
      <c r="J331" t="str">
        <f>_xlfn.XLOOKUP(Data_TongTram2[[#This Row],[Tỉnh cũ]],Table9[Tỉnh cũ],Table9[Giám Sát])</f>
        <v>Trần Xuân Kiên</v>
      </c>
      <c r="K331" t="str">
        <f>_xlfn.XLOOKUP(Data_TongTram2[[#This Row],[Tỉnh cũ]],Table9[Tỉnh cũ],Table9[Admin KV])</f>
        <v>Đào Dương Anh Thư</v>
      </c>
      <c r="L331" t="str">
        <f>_xlfn.XLOOKUP(Data_TongTram2[[#This Row],[Tỉnh cũ]],Table9[Tỉnh cũ],Table9[Admin Miền])</f>
        <v>Nguyễn Hoàng Thúy KN</v>
      </c>
    </row>
    <row r="332" spans="1:12" x14ac:dyDescent="0.35">
      <c r="A332" t="s">
        <v>1280</v>
      </c>
      <c r="B332" t="s">
        <v>606</v>
      </c>
      <c r="C332" t="str">
        <f>_xlfn.XLOOKUP(Data_TongTram2[[#This Row],[ID NCC]],VMS1_[ID 18],VMS1_[Tên Accounts])</f>
        <v>Hkd Phạm Ngọc Thuận</v>
      </c>
      <c r="D332" t="str">
        <f>Data_TongTram2[[#This Row],[ID NCC]]&amp;Data_TongTram2[[#This Row],[DTR/Trạm]]</f>
        <v>001dc00001IWFinAAHĐại Lộc</v>
      </c>
      <c r="E332" t="str">
        <f>_xlfn.XLOOKUP(Data_TongTram2[[#This Row],[ID NCC]],VMS1_[ID 18],VMS1_[Tỉnh/ Thành Phố Trung Ương])</f>
        <v>Bình Thuận</v>
      </c>
      <c r="F332" t="str">
        <f>_xlfn.XLOOKUP(Data_TongTram2[[#This Row],[Tỉnh cũ]],Table9[Tỉnh cũ],Table9[Tỉnh mới])</f>
        <v>Lâm Đồng</v>
      </c>
      <c r="G332" t="str">
        <f>_xlfn.XLOOKUP(Data_TongTram2[[#This Row],[Tỉnh cũ]],Table9[Tỉnh cũ],Table9[Khu vực])</f>
        <v>Tây Nguyên</v>
      </c>
      <c r="H332" t="str">
        <f>_xlfn.XLOOKUP(Data_TongTram2[[#This Row],[Tỉnh cũ]],Table9[Tỉnh cũ],Table9[Miền])</f>
        <v>Tây Nguyên</v>
      </c>
      <c r="I332" t="str">
        <f>_xlfn.XLOOKUP(Data_TongTram2[[#This Row],[Tỉnh cũ]],Table9[Tỉnh cũ],Table9[Thị Trường])</f>
        <v>Trần Xuân Kiên</v>
      </c>
      <c r="J332" t="str">
        <f>_xlfn.XLOOKUP(Data_TongTram2[[#This Row],[Tỉnh cũ]],Table9[Tỉnh cũ],Table9[Giám Sát])</f>
        <v>Trần Xuân Kiên</v>
      </c>
      <c r="K332" t="str">
        <f>_xlfn.XLOOKUP(Data_TongTram2[[#This Row],[Tỉnh cũ]],Table9[Tỉnh cũ],Table9[Admin KV])</f>
        <v>Đào Dương Anh Thư</v>
      </c>
      <c r="L332" t="str">
        <f>_xlfn.XLOOKUP(Data_TongTram2[[#This Row],[Tỉnh cũ]],Table9[Tỉnh cũ],Table9[Admin Miền])</f>
        <v>Nguyễn Hoàng Thúy KN</v>
      </c>
    </row>
    <row r="333" spans="1:12" x14ac:dyDescent="0.35">
      <c r="A333" t="s">
        <v>625</v>
      </c>
      <c r="B333" t="s">
        <v>606</v>
      </c>
      <c r="C333" t="str">
        <f>_xlfn.XLOOKUP(Data_TongTram2[[#This Row],[ID NCC]],VMS1_[ID 18],VMS1_[Tên Accounts])</f>
        <v>Nguyễn Tấn Phương Bình Thuận</v>
      </c>
      <c r="D333" t="str">
        <f>Data_TongTram2[[#This Row],[ID NCC]]&amp;Data_TongTram2[[#This Row],[DTR/Trạm]]</f>
        <v>001dc00001OPPg2AAHĐại Lộc</v>
      </c>
      <c r="E333" t="str">
        <f>_xlfn.XLOOKUP(Data_TongTram2[[#This Row],[ID NCC]],VMS1_[ID 18],VMS1_[Tỉnh/ Thành Phố Trung Ương])</f>
        <v>Bình Thuận</v>
      </c>
      <c r="F333" t="str">
        <f>_xlfn.XLOOKUP(Data_TongTram2[[#This Row],[Tỉnh cũ]],Table9[Tỉnh cũ],Table9[Tỉnh mới])</f>
        <v>Lâm Đồng</v>
      </c>
      <c r="G333" t="str">
        <f>_xlfn.XLOOKUP(Data_TongTram2[[#This Row],[Tỉnh cũ]],Table9[Tỉnh cũ],Table9[Khu vực])</f>
        <v>Tây Nguyên</v>
      </c>
      <c r="H333" t="str">
        <f>_xlfn.XLOOKUP(Data_TongTram2[[#This Row],[Tỉnh cũ]],Table9[Tỉnh cũ],Table9[Miền])</f>
        <v>Tây Nguyên</v>
      </c>
      <c r="I333" t="str">
        <f>_xlfn.XLOOKUP(Data_TongTram2[[#This Row],[Tỉnh cũ]],Table9[Tỉnh cũ],Table9[Thị Trường])</f>
        <v>Trần Xuân Kiên</v>
      </c>
      <c r="J333" t="str">
        <f>_xlfn.XLOOKUP(Data_TongTram2[[#This Row],[Tỉnh cũ]],Table9[Tỉnh cũ],Table9[Giám Sát])</f>
        <v>Trần Xuân Kiên</v>
      </c>
      <c r="K333" t="str">
        <f>_xlfn.XLOOKUP(Data_TongTram2[[#This Row],[Tỉnh cũ]],Table9[Tỉnh cũ],Table9[Admin KV])</f>
        <v>Đào Dương Anh Thư</v>
      </c>
      <c r="L333" t="str">
        <f>_xlfn.XLOOKUP(Data_TongTram2[[#This Row],[Tỉnh cũ]],Table9[Tỉnh cũ],Table9[Admin Miền])</f>
        <v>Nguyễn Hoàng Thúy KN</v>
      </c>
    </row>
    <row r="334" spans="1:12" x14ac:dyDescent="0.35">
      <c r="A334" t="s">
        <v>1615</v>
      </c>
      <c r="B334" t="s">
        <v>606</v>
      </c>
      <c r="C334" t="str">
        <f>_xlfn.XLOOKUP(Data_TongTram2[[#This Row],[ID NCC]],VMS1_[ID 18],VMS1_[Tên Accounts])</f>
        <v>Anh Việt Phú Mỹ</v>
      </c>
      <c r="D334" t="str">
        <f>Data_TongTram2[[#This Row],[ID NCC]]&amp;Data_TongTram2[[#This Row],[DTR/Trạm]]</f>
        <v>001dc00001ONSbZAAXĐại Lộc</v>
      </c>
      <c r="E334" t="str">
        <f>_xlfn.XLOOKUP(Data_TongTram2[[#This Row],[ID NCC]],VMS1_[ID 18],VMS1_[Tỉnh/ Thành Phố Trung Ương])</f>
        <v>Bà Rịa - Vũng Tàu</v>
      </c>
      <c r="F334" t="str">
        <f>_xlfn.XLOOKUP(Data_TongTram2[[#This Row],[Tỉnh cũ]],Table9[Tỉnh cũ],Table9[Tỉnh mới])</f>
        <v>TP. Hồ Chí Minh</v>
      </c>
      <c r="G334" t="str">
        <f>_xlfn.XLOOKUP(Data_TongTram2[[#This Row],[Tỉnh cũ]],Table9[Tỉnh cũ],Table9[Khu vực])</f>
        <v>TP. Hồ Chí Minh</v>
      </c>
      <c r="H334" t="str">
        <f>_xlfn.XLOOKUP(Data_TongTram2[[#This Row],[Tỉnh cũ]],Table9[Tỉnh cũ],Table9[Miền])</f>
        <v>TP.Hồ Chí Minh</v>
      </c>
      <c r="I334" t="str">
        <f>_xlfn.XLOOKUP(Data_TongTram2[[#This Row],[Tỉnh cũ]],Table9[Tỉnh cũ],Table9[Thị Trường])</f>
        <v>Nguyễn Văn Phú</v>
      </c>
      <c r="J334" t="str">
        <f>_xlfn.XLOOKUP(Data_TongTram2[[#This Row],[Tỉnh cũ]],Table9[Tỉnh cũ],Table9[Giám Sát])</f>
        <v>Đặng Nguyễn Hoàng Lộc</v>
      </c>
      <c r="K334" t="str">
        <f>_xlfn.XLOOKUP(Data_TongTram2[[#This Row],[Tỉnh cũ]],Table9[Tỉnh cũ],Table9[Admin KV])</f>
        <v>Đào Dương Anh Thư</v>
      </c>
      <c r="L334" t="str">
        <f>_xlfn.XLOOKUP(Data_TongTram2[[#This Row],[Tỉnh cũ]],Table9[Tỉnh cũ],Table9[Admin Miền])</f>
        <v>Nguyễn Hoàng Thúy</v>
      </c>
    </row>
    <row r="335" spans="1:12" x14ac:dyDescent="0.35">
      <c r="A335" t="s">
        <v>1644</v>
      </c>
      <c r="B335" t="s">
        <v>606</v>
      </c>
      <c r="C335" t="str">
        <f>_xlfn.XLOOKUP(Data_TongTram2[[#This Row],[ID NCC]],VMS1_[ID 18],VMS1_[Tên Accounts])</f>
        <v>Chị Gái Khánh Hòa</v>
      </c>
      <c r="D335" t="str">
        <f>Data_TongTram2[[#This Row],[ID NCC]]&amp;Data_TongTram2[[#This Row],[DTR/Trạm]]</f>
        <v>001J3000002HjIdIAKĐại Lộc</v>
      </c>
      <c r="E335" t="str">
        <f>_xlfn.XLOOKUP(Data_TongTram2[[#This Row],[ID NCC]],VMS1_[ID 18],VMS1_[Tỉnh/ Thành Phố Trung Ương])</f>
        <v>Khánh Hòa</v>
      </c>
      <c r="F335" t="str">
        <f>_xlfn.XLOOKUP(Data_TongTram2[[#This Row],[Tỉnh cũ]],Table9[Tỉnh cũ],Table9[Tỉnh mới])</f>
        <v>Khánh Hòa</v>
      </c>
      <c r="G335" t="str">
        <f>_xlfn.XLOOKUP(Data_TongTram2[[#This Row],[Tỉnh cũ]],Table9[Tỉnh cũ],Table9[Khu vực])</f>
        <v>Tây Nguyên</v>
      </c>
      <c r="H335" t="str">
        <f>_xlfn.XLOOKUP(Data_TongTram2[[#This Row],[Tỉnh cũ]],Table9[Tỉnh cũ],Table9[Miền])</f>
        <v>Tây Nguyên</v>
      </c>
      <c r="I335" t="str">
        <f>_xlfn.XLOOKUP(Data_TongTram2[[#This Row],[Tỉnh cũ]],Table9[Tỉnh cũ],Table9[Thị Trường])</f>
        <v>Nguyễn Văn Cường</v>
      </c>
      <c r="J335" t="str">
        <f>_xlfn.XLOOKUP(Data_TongTram2[[#This Row],[Tỉnh cũ]],Table9[Tỉnh cũ],Table9[Giám Sát])</f>
        <v>Trần Xuân Kiên</v>
      </c>
      <c r="K335" t="str">
        <f>_xlfn.XLOOKUP(Data_TongTram2[[#This Row],[Tỉnh cũ]],Table9[Tỉnh cũ],Table9[Admin KV])</f>
        <v>Đào Dương Anh Thư</v>
      </c>
      <c r="L335" t="str">
        <f>_xlfn.XLOOKUP(Data_TongTram2[[#This Row],[Tỉnh cũ]],Table9[Tỉnh cũ],Table9[Admin Miền])</f>
        <v>Nguyễn Hoàng Thúy KN</v>
      </c>
    </row>
    <row r="336" spans="1:12" x14ac:dyDescent="0.35">
      <c r="A336" t="s">
        <v>347</v>
      </c>
      <c r="B336" t="s">
        <v>606</v>
      </c>
      <c r="C336" t="str">
        <f>_xlfn.XLOOKUP(Data_TongTram2[[#This Row],[ID NCC]],VMS1_[ID 18],VMS1_[Tên Accounts])</f>
        <v>Vựa Chú Sửu - Long Khánh Pet Xá</v>
      </c>
      <c r="D336" t="str">
        <f>Data_TongTram2[[#This Row],[ID NCC]]&amp;Data_TongTram2[[#This Row],[DTR/Trạm]]</f>
        <v>001J3000002HLkGIAWĐại Lộc</v>
      </c>
      <c r="E336" t="str">
        <f>_xlfn.XLOOKUP(Data_TongTram2[[#This Row],[ID NCC]],VMS1_[ID 18],VMS1_[Tỉnh/ Thành Phố Trung Ương])</f>
        <v>Đồng Nai</v>
      </c>
      <c r="F336" t="str">
        <f>_xlfn.XLOOKUP(Data_TongTram2[[#This Row],[Tỉnh cũ]],Table9[Tỉnh cũ],Table9[Tỉnh mới])</f>
        <v>Đồng Nai</v>
      </c>
      <c r="G336" t="str">
        <f>_xlfn.XLOOKUP(Data_TongTram2[[#This Row],[Tỉnh cũ]],Table9[Tỉnh cũ],Table9[Khu vực])</f>
        <v>TP. Hồ Chí Minh</v>
      </c>
      <c r="H336" t="str">
        <f>_xlfn.XLOOKUP(Data_TongTram2[[#This Row],[Tỉnh cũ]],Table9[Tỉnh cũ],Table9[Miền])</f>
        <v>TP.Hồ Chí Minh</v>
      </c>
      <c r="I336" t="str">
        <f>_xlfn.XLOOKUP(Data_TongTram2[[#This Row],[Tỉnh cũ]],Table9[Tỉnh cũ],Table9[Thị Trường])</f>
        <v>Phan Hiếu Lộc</v>
      </c>
      <c r="J336" t="str">
        <f>_xlfn.XLOOKUP(Data_TongTram2[[#This Row],[Tỉnh cũ]],Table9[Tỉnh cũ],Table9[Giám Sát])</f>
        <v>Đặng Nguyễn Hoàng Lộc</v>
      </c>
      <c r="K336" t="str">
        <f>_xlfn.XLOOKUP(Data_TongTram2[[#This Row],[Tỉnh cũ]],Table9[Tỉnh cũ],Table9[Admin KV])</f>
        <v>Đào Dương Anh Thư</v>
      </c>
      <c r="L336" t="str">
        <f>_xlfn.XLOOKUP(Data_TongTram2[[#This Row],[Tỉnh cũ]],Table9[Tỉnh cũ],Table9[Admin Miền])</f>
        <v>Nguyễn Hoàng Thúy</v>
      </c>
    </row>
    <row r="337" spans="1:12" x14ac:dyDescent="0.35">
      <c r="A337" t="s">
        <v>1181</v>
      </c>
      <c r="B337" t="s">
        <v>606</v>
      </c>
      <c r="C337" t="str">
        <f>_xlfn.XLOOKUP(Data_TongTram2[[#This Row],[ID NCC]],VMS1_[ID 18],VMS1_[Tên Accounts])</f>
        <v>Hkd Spa Hồng Trí</v>
      </c>
      <c r="D337" t="str">
        <f>Data_TongTram2[[#This Row],[ID NCC]]&amp;Data_TongTram2[[#This Row],[DTR/Trạm]]</f>
        <v>001J3000002HLkHIAWĐại Lộc</v>
      </c>
      <c r="E337" t="str">
        <f>_xlfn.XLOOKUP(Data_TongTram2[[#This Row],[ID NCC]],VMS1_[ID 18],VMS1_[Tỉnh/ Thành Phố Trung Ương])</f>
        <v>Đồng Nai</v>
      </c>
      <c r="F337" t="str">
        <f>_xlfn.XLOOKUP(Data_TongTram2[[#This Row],[Tỉnh cũ]],Table9[Tỉnh cũ],Table9[Tỉnh mới])</f>
        <v>Đồng Nai</v>
      </c>
      <c r="G337" t="str">
        <f>_xlfn.XLOOKUP(Data_TongTram2[[#This Row],[Tỉnh cũ]],Table9[Tỉnh cũ],Table9[Khu vực])</f>
        <v>TP. Hồ Chí Minh</v>
      </c>
      <c r="H337" t="str">
        <f>_xlfn.XLOOKUP(Data_TongTram2[[#This Row],[Tỉnh cũ]],Table9[Tỉnh cũ],Table9[Miền])</f>
        <v>TP.Hồ Chí Minh</v>
      </c>
      <c r="I337" t="str">
        <f>_xlfn.XLOOKUP(Data_TongTram2[[#This Row],[Tỉnh cũ]],Table9[Tỉnh cũ],Table9[Thị Trường])</f>
        <v>Phan Hiếu Lộc</v>
      </c>
      <c r="J337" t="str">
        <f>_xlfn.XLOOKUP(Data_TongTram2[[#This Row],[Tỉnh cũ]],Table9[Tỉnh cũ],Table9[Giám Sát])</f>
        <v>Đặng Nguyễn Hoàng Lộc</v>
      </c>
      <c r="K337" t="str">
        <f>_xlfn.XLOOKUP(Data_TongTram2[[#This Row],[Tỉnh cũ]],Table9[Tỉnh cũ],Table9[Admin KV])</f>
        <v>Đào Dương Anh Thư</v>
      </c>
      <c r="L337" t="str">
        <f>_xlfn.XLOOKUP(Data_TongTram2[[#This Row],[Tỉnh cũ]],Table9[Tỉnh cũ],Table9[Admin Miền])</f>
        <v>Nguyễn Hoàng Thúy</v>
      </c>
    </row>
    <row r="338" spans="1:12" x14ac:dyDescent="0.35">
      <c r="A338" t="s">
        <v>1182</v>
      </c>
      <c r="B338" t="s">
        <v>606</v>
      </c>
      <c r="C338" t="str">
        <f>_xlfn.XLOOKUP(Data_TongTram2[[#This Row],[ID NCC]],VMS1_[ID 18],VMS1_[Tên Accounts])</f>
        <v>Chị Bình - Long Điền Lái Pet Xá Tròn</v>
      </c>
      <c r="D338" t="str">
        <f>Data_TongTram2[[#This Row],[ID NCC]]&amp;Data_TongTram2[[#This Row],[DTR/Trạm]]</f>
        <v>001J3000002HLkfIAGĐại Lộc</v>
      </c>
      <c r="E338" t="str">
        <f>_xlfn.XLOOKUP(Data_TongTram2[[#This Row],[ID NCC]],VMS1_[ID 18],VMS1_[Tỉnh/ Thành Phố Trung Ương])</f>
        <v>Bà Rịa - Vũng Tàu</v>
      </c>
      <c r="F338" t="str">
        <f>_xlfn.XLOOKUP(Data_TongTram2[[#This Row],[Tỉnh cũ]],Table9[Tỉnh cũ],Table9[Tỉnh mới])</f>
        <v>TP. Hồ Chí Minh</v>
      </c>
      <c r="G338" t="str">
        <f>_xlfn.XLOOKUP(Data_TongTram2[[#This Row],[Tỉnh cũ]],Table9[Tỉnh cũ],Table9[Khu vực])</f>
        <v>TP. Hồ Chí Minh</v>
      </c>
      <c r="H338" t="str">
        <f>_xlfn.XLOOKUP(Data_TongTram2[[#This Row],[Tỉnh cũ]],Table9[Tỉnh cũ],Table9[Miền])</f>
        <v>TP.Hồ Chí Minh</v>
      </c>
      <c r="I338" t="str">
        <f>_xlfn.XLOOKUP(Data_TongTram2[[#This Row],[Tỉnh cũ]],Table9[Tỉnh cũ],Table9[Thị Trường])</f>
        <v>Nguyễn Văn Phú</v>
      </c>
      <c r="J338" t="str">
        <f>_xlfn.XLOOKUP(Data_TongTram2[[#This Row],[Tỉnh cũ]],Table9[Tỉnh cũ],Table9[Giám Sát])</f>
        <v>Đặng Nguyễn Hoàng Lộc</v>
      </c>
      <c r="K338" t="str">
        <f>_xlfn.XLOOKUP(Data_TongTram2[[#This Row],[Tỉnh cũ]],Table9[Tỉnh cũ],Table9[Admin KV])</f>
        <v>Đào Dương Anh Thư</v>
      </c>
      <c r="L338" t="str">
        <f>_xlfn.XLOOKUP(Data_TongTram2[[#This Row],[Tỉnh cũ]],Table9[Tỉnh cũ],Table9[Admin Miền])</f>
        <v>Nguyễn Hoàng Thúy</v>
      </c>
    </row>
    <row r="339" spans="1:12" x14ac:dyDescent="0.35">
      <c r="A339" t="s">
        <v>1183</v>
      </c>
      <c r="B339" t="s">
        <v>606</v>
      </c>
      <c r="C339" t="str">
        <f>_xlfn.XLOOKUP(Data_TongTram2[[#This Row],[ID NCC]],VMS1_[ID 18],VMS1_[Tên Accounts])</f>
        <v>Anh Dũng (Xuyên Mộc)</v>
      </c>
      <c r="D339" t="str">
        <f>Data_TongTram2[[#This Row],[ID NCC]]&amp;Data_TongTram2[[#This Row],[DTR/Trạm]]</f>
        <v>001J3000002HLY9IAOĐại Lộc</v>
      </c>
      <c r="E339" t="str">
        <f>_xlfn.XLOOKUP(Data_TongTram2[[#This Row],[ID NCC]],VMS1_[ID 18],VMS1_[Tỉnh/ Thành Phố Trung Ương])</f>
        <v>Bà Rịa - Vũng Tàu</v>
      </c>
      <c r="F339" t="str">
        <f>_xlfn.XLOOKUP(Data_TongTram2[[#This Row],[Tỉnh cũ]],Table9[Tỉnh cũ],Table9[Tỉnh mới])</f>
        <v>TP. Hồ Chí Minh</v>
      </c>
      <c r="G339" t="str">
        <f>_xlfn.XLOOKUP(Data_TongTram2[[#This Row],[Tỉnh cũ]],Table9[Tỉnh cũ],Table9[Khu vực])</f>
        <v>TP. Hồ Chí Minh</v>
      </c>
      <c r="H339" t="str">
        <f>_xlfn.XLOOKUP(Data_TongTram2[[#This Row],[Tỉnh cũ]],Table9[Tỉnh cũ],Table9[Miền])</f>
        <v>TP.Hồ Chí Minh</v>
      </c>
      <c r="I339" t="str">
        <f>_xlfn.XLOOKUP(Data_TongTram2[[#This Row],[Tỉnh cũ]],Table9[Tỉnh cũ],Table9[Thị Trường])</f>
        <v>Nguyễn Văn Phú</v>
      </c>
      <c r="J339" t="str">
        <f>_xlfn.XLOOKUP(Data_TongTram2[[#This Row],[Tỉnh cũ]],Table9[Tỉnh cũ],Table9[Giám Sát])</f>
        <v>Đặng Nguyễn Hoàng Lộc</v>
      </c>
      <c r="K339" t="str">
        <f>_xlfn.XLOOKUP(Data_TongTram2[[#This Row],[Tỉnh cũ]],Table9[Tỉnh cũ],Table9[Admin KV])</f>
        <v>Đào Dương Anh Thư</v>
      </c>
      <c r="L339" t="str">
        <f>_xlfn.XLOOKUP(Data_TongTram2[[#This Row],[Tỉnh cũ]],Table9[Tỉnh cũ],Table9[Admin Miền])</f>
        <v>Nguyễn Hoàng Thúy</v>
      </c>
    </row>
    <row r="340" spans="1:12" x14ac:dyDescent="0.35">
      <c r="A340" t="s">
        <v>1184</v>
      </c>
      <c r="B340" t="s">
        <v>606</v>
      </c>
      <c r="C340" t="str">
        <f>_xlfn.XLOOKUP(Data_TongTram2[[#This Row],[ID NCC]],VMS1_[ID 18],VMS1_[Tên Accounts])</f>
        <v>Nguyễn Thị Thêu</v>
      </c>
      <c r="D340" t="str">
        <f>Data_TongTram2[[#This Row],[ID NCC]]&amp;Data_TongTram2[[#This Row],[DTR/Trạm]]</f>
        <v>001J3000002HLf3IAGĐại Lộc</v>
      </c>
      <c r="E340" t="str">
        <f>_xlfn.XLOOKUP(Data_TongTram2[[#This Row],[ID NCC]],VMS1_[ID 18],VMS1_[Tỉnh/ Thành Phố Trung Ương])</f>
        <v>Đồng Nai</v>
      </c>
      <c r="F340" t="str">
        <f>_xlfn.XLOOKUP(Data_TongTram2[[#This Row],[Tỉnh cũ]],Table9[Tỉnh cũ],Table9[Tỉnh mới])</f>
        <v>Đồng Nai</v>
      </c>
      <c r="G340" t="str">
        <f>_xlfn.XLOOKUP(Data_TongTram2[[#This Row],[Tỉnh cũ]],Table9[Tỉnh cũ],Table9[Khu vực])</f>
        <v>TP. Hồ Chí Minh</v>
      </c>
      <c r="H340" t="str">
        <f>_xlfn.XLOOKUP(Data_TongTram2[[#This Row],[Tỉnh cũ]],Table9[Tỉnh cũ],Table9[Miền])</f>
        <v>TP.Hồ Chí Minh</v>
      </c>
      <c r="I340" t="str">
        <f>_xlfn.XLOOKUP(Data_TongTram2[[#This Row],[Tỉnh cũ]],Table9[Tỉnh cũ],Table9[Thị Trường])</f>
        <v>Phan Hiếu Lộc</v>
      </c>
      <c r="J340" t="str">
        <f>_xlfn.XLOOKUP(Data_TongTram2[[#This Row],[Tỉnh cũ]],Table9[Tỉnh cũ],Table9[Giám Sát])</f>
        <v>Đặng Nguyễn Hoàng Lộc</v>
      </c>
      <c r="K340" t="str">
        <f>_xlfn.XLOOKUP(Data_TongTram2[[#This Row],[Tỉnh cũ]],Table9[Tỉnh cũ],Table9[Admin KV])</f>
        <v>Đào Dương Anh Thư</v>
      </c>
      <c r="L340" t="str">
        <f>_xlfn.XLOOKUP(Data_TongTram2[[#This Row],[Tỉnh cũ]],Table9[Tỉnh cũ],Table9[Admin Miền])</f>
        <v>Nguyễn Hoàng Thúy</v>
      </c>
    </row>
    <row r="341" spans="1:12" x14ac:dyDescent="0.35">
      <c r="A341" t="s">
        <v>1185</v>
      </c>
      <c r="B341" t="s">
        <v>606</v>
      </c>
      <c r="C341" t="str">
        <f>_xlfn.XLOOKUP(Data_TongTram2[[#This Row],[ID NCC]],VMS1_[ID 18],VMS1_[Tên Accounts])</f>
        <v>Anh Huy - Biên Hòa Thương Mại</v>
      </c>
      <c r="D341" t="str">
        <f>Data_TongTram2[[#This Row],[ID NCC]]&amp;Data_TongTram2[[#This Row],[DTR/Trạm]]</f>
        <v>001J3000007YBRIIA4Đại Lộc</v>
      </c>
      <c r="E341" t="str">
        <f>_xlfn.XLOOKUP(Data_TongTram2[[#This Row],[ID NCC]],VMS1_[ID 18],VMS1_[Tỉnh/ Thành Phố Trung Ương])</f>
        <v>Đồng Nai</v>
      </c>
      <c r="F341" t="str">
        <f>_xlfn.XLOOKUP(Data_TongTram2[[#This Row],[Tỉnh cũ]],Table9[Tỉnh cũ],Table9[Tỉnh mới])</f>
        <v>Đồng Nai</v>
      </c>
      <c r="G341" t="str">
        <f>_xlfn.XLOOKUP(Data_TongTram2[[#This Row],[Tỉnh cũ]],Table9[Tỉnh cũ],Table9[Khu vực])</f>
        <v>TP. Hồ Chí Minh</v>
      </c>
      <c r="H341" t="str">
        <f>_xlfn.XLOOKUP(Data_TongTram2[[#This Row],[Tỉnh cũ]],Table9[Tỉnh cũ],Table9[Miền])</f>
        <v>TP.Hồ Chí Minh</v>
      </c>
      <c r="I341" t="str">
        <f>_xlfn.XLOOKUP(Data_TongTram2[[#This Row],[Tỉnh cũ]],Table9[Tỉnh cũ],Table9[Thị Trường])</f>
        <v>Phan Hiếu Lộc</v>
      </c>
      <c r="J341" t="str">
        <f>_xlfn.XLOOKUP(Data_TongTram2[[#This Row],[Tỉnh cũ]],Table9[Tỉnh cũ],Table9[Giám Sát])</f>
        <v>Đặng Nguyễn Hoàng Lộc</v>
      </c>
      <c r="K341" t="str">
        <f>_xlfn.XLOOKUP(Data_TongTram2[[#This Row],[Tỉnh cũ]],Table9[Tỉnh cũ],Table9[Admin KV])</f>
        <v>Đào Dương Anh Thư</v>
      </c>
      <c r="L341" t="str">
        <f>_xlfn.XLOOKUP(Data_TongTram2[[#This Row],[Tỉnh cũ]],Table9[Tỉnh cũ],Table9[Admin Miền])</f>
        <v>Nguyễn Hoàng Thúy</v>
      </c>
    </row>
    <row r="342" spans="1:12" x14ac:dyDescent="0.35">
      <c r="A342" t="s">
        <v>1186</v>
      </c>
      <c r="B342" t="s">
        <v>606</v>
      </c>
      <c r="C342" t="str">
        <f>_xlfn.XLOOKUP(Data_TongTram2[[#This Row],[ID NCC]],VMS1_[ID 18],VMS1_[Tên Accounts])</f>
        <v>Phú Vinh - Dck</v>
      </c>
      <c r="D342" t="str">
        <f>Data_TongTram2[[#This Row],[ID NCC]]&amp;Data_TongTram2[[#This Row],[DTR/Trạm]]</f>
        <v>001J3000005FYgZIAWĐại Lộc</v>
      </c>
      <c r="E342" t="str">
        <f>_xlfn.XLOOKUP(Data_TongTram2[[#This Row],[ID NCC]],VMS1_[ID 18],VMS1_[Tỉnh/ Thành Phố Trung Ương])</f>
        <v>TP. Hồ Chí Minh</v>
      </c>
      <c r="F342" t="str">
        <f>_xlfn.XLOOKUP(Data_TongTram2[[#This Row],[Tỉnh cũ]],Table9[Tỉnh cũ],Table9[Tỉnh mới])</f>
        <v>TP. Hồ Chí Minh</v>
      </c>
      <c r="G342" t="str">
        <f>_xlfn.XLOOKUP(Data_TongTram2[[#This Row],[Tỉnh cũ]],Table9[Tỉnh cũ],Table9[Khu vực])</f>
        <v>TP. Hồ Chí Minh</v>
      </c>
      <c r="H342" t="str">
        <f>_xlfn.XLOOKUP(Data_TongTram2[[#This Row],[Tỉnh cũ]],Table9[Tỉnh cũ],Table9[Miền])</f>
        <v>TP.Hồ Chí Minh</v>
      </c>
      <c r="I342" t="str">
        <f>_xlfn.XLOOKUP(Data_TongTram2[[#This Row],[Tỉnh cũ]],Table9[Tỉnh cũ],Table9[Thị Trường])</f>
        <v>Bùi Vũ Thanh Huy</v>
      </c>
      <c r="J342" t="str">
        <f>_xlfn.XLOOKUP(Data_TongTram2[[#This Row],[Tỉnh cũ]],Table9[Tỉnh cũ],Table9[Giám Sát])</f>
        <v>Đặng Nguyễn Hoàng Lộc</v>
      </c>
      <c r="K342" t="str">
        <f>_xlfn.XLOOKUP(Data_TongTram2[[#This Row],[Tỉnh cũ]],Table9[Tỉnh cũ],Table9[Admin KV])</f>
        <v>Đào Dương Anh Thư</v>
      </c>
      <c r="L342" t="str">
        <f>_xlfn.XLOOKUP(Data_TongTram2[[#This Row],[Tỉnh cũ]],Table9[Tỉnh cũ],Table9[Admin Miền])</f>
        <v>Nguyễn Hoàng Thúy</v>
      </c>
    </row>
    <row r="343" spans="1:12" x14ac:dyDescent="0.35">
      <c r="A343" t="s">
        <v>1189</v>
      </c>
      <c r="B343" t="s">
        <v>606</v>
      </c>
      <c r="C343" t="str">
        <f>_xlfn.XLOOKUP(Data_TongTram2[[#This Row],[ID NCC]],VMS1_[ID 18],VMS1_[Tên Accounts])</f>
        <v>Anh Tài</v>
      </c>
      <c r="D343" t="str">
        <f>Data_TongTram2[[#This Row],[ID NCC]]&amp;Data_TongTram2[[#This Row],[DTR/Trạm]]</f>
        <v>001J3000002HLa7IAGĐại Lộc</v>
      </c>
      <c r="E343" t="str">
        <f>_xlfn.XLOOKUP(Data_TongTram2[[#This Row],[ID NCC]],VMS1_[ID 18],VMS1_[Tỉnh/ Thành Phố Trung Ương])</f>
        <v>Bình Dương</v>
      </c>
      <c r="F343" t="str">
        <f>_xlfn.XLOOKUP(Data_TongTram2[[#This Row],[Tỉnh cũ]],Table9[Tỉnh cũ],Table9[Tỉnh mới])</f>
        <v>TP. Hồ Chí Minh</v>
      </c>
      <c r="G343" t="str">
        <f>_xlfn.XLOOKUP(Data_TongTram2[[#This Row],[Tỉnh cũ]],Table9[Tỉnh cũ],Table9[Khu vực])</f>
        <v>TP. Hồ Chí Minh</v>
      </c>
      <c r="H343" t="str">
        <f>_xlfn.XLOOKUP(Data_TongTram2[[#This Row],[Tỉnh cũ]],Table9[Tỉnh cũ],Table9[Miền])</f>
        <v>TP.Hồ Chí Minh</v>
      </c>
      <c r="I343" t="str">
        <f>_xlfn.XLOOKUP(Data_TongTram2[[#This Row],[Tỉnh cũ]],Table9[Tỉnh cũ],Table9[Thị Trường])</f>
        <v>Nguyễn Văn Phú</v>
      </c>
      <c r="J343" t="str">
        <f>_xlfn.XLOOKUP(Data_TongTram2[[#This Row],[Tỉnh cũ]],Table9[Tỉnh cũ],Table9[Giám Sát])</f>
        <v>Đặng Nguyễn Hoàng Lộc</v>
      </c>
      <c r="K343" t="str">
        <f>_xlfn.XLOOKUP(Data_TongTram2[[#This Row],[Tỉnh cũ]],Table9[Tỉnh cũ],Table9[Admin KV])</f>
        <v>Đào Dương Anh Thư</v>
      </c>
      <c r="L343" t="str">
        <f>_xlfn.XLOOKUP(Data_TongTram2[[#This Row],[Tỉnh cũ]],Table9[Tỉnh cũ],Table9[Admin Miền])</f>
        <v>Nguyễn Hoàng Thúy</v>
      </c>
    </row>
    <row r="344" spans="1:12" x14ac:dyDescent="0.35">
      <c r="A344" t="s">
        <v>1190</v>
      </c>
      <c r="B344" t="s">
        <v>606</v>
      </c>
      <c r="C344" t="str">
        <f>_xlfn.XLOOKUP(Data_TongTram2[[#This Row],[ID NCC]],VMS1_[ID 18],VMS1_[Tên Accounts])</f>
        <v>Vựa Anh Hoan - Long Khánh</v>
      </c>
      <c r="D344" t="str">
        <f>Data_TongTram2[[#This Row],[ID NCC]]&amp;Data_TongTram2[[#This Row],[DTR/Trạm]]</f>
        <v>001J3000002HLkOIAWĐại Lộc</v>
      </c>
      <c r="E344" t="str">
        <f>_xlfn.XLOOKUP(Data_TongTram2[[#This Row],[ID NCC]],VMS1_[ID 18],VMS1_[Tỉnh/ Thành Phố Trung Ương])</f>
        <v>Đồng Nai</v>
      </c>
      <c r="F344" t="str">
        <f>_xlfn.XLOOKUP(Data_TongTram2[[#This Row],[Tỉnh cũ]],Table9[Tỉnh cũ],Table9[Tỉnh mới])</f>
        <v>Đồng Nai</v>
      </c>
      <c r="G344" t="str">
        <f>_xlfn.XLOOKUP(Data_TongTram2[[#This Row],[Tỉnh cũ]],Table9[Tỉnh cũ],Table9[Khu vực])</f>
        <v>TP. Hồ Chí Minh</v>
      </c>
      <c r="H344" t="str">
        <f>_xlfn.XLOOKUP(Data_TongTram2[[#This Row],[Tỉnh cũ]],Table9[Tỉnh cũ],Table9[Miền])</f>
        <v>TP.Hồ Chí Minh</v>
      </c>
      <c r="I344" t="str">
        <f>_xlfn.XLOOKUP(Data_TongTram2[[#This Row],[Tỉnh cũ]],Table9[Tỉnh cũ],Table9[Thị Trường])</f>
        <v>Phan Hiếu Lộc</v>
      </c>
      <c r="J344" t="str">
        <f>_xlfn.XLOOKUP(Data_TongTram2[[#This Row],[Tỉnh cũ]],Table9[Tỉnh cũ],Table9[Giám Sát])</f>
        <v>Đặng Nguyễn Hoàng Lộc</v>
      </c>
      <c r="K344" t="str">
        <f>_xlfn.XLOOKUP(Data_TongTram2[[#This Row],[Tỉnh cũ]],Table9[Tỉnh cũ],Table9[Admin KV])</f>
        <v>Đào Dương Anh Thư</v>
      </c>
      <c r="L344" t="str">
        <f>_xlfn.XLOOKUP(Data_TongTram2[[#This Row],[Tỉnh cũ]],Table9[Tỉnh cũ],Table9[Admin Miền])</f>
        <v>Nguyễn Hoàng Thúy</v>
      </c>
    </row>
    <row r="345" spans="1:12" x14ac:dyDescent="0.35">
      <c r="A345" t="s">
        <v>1191</v>
      </c>
      <c r="B345" t="s">
        <v>606</v>
      </c>
      <c r="C345" t="str">
        <f>_xlfn.XLOOKUP(Data_TongTram2[[#This Row],[ID NCC]],VMS1_[ID 18],VMS1_[Tên Accounts])</f>
        <v>Anh Hoàng - Trảng Bom Rhd Rpp</v>
      </c>
      <c r="D345" t="str">
        <f>Data_TongTram2[[#This Row],[ID NCC]]&amp;Data_TongTram2[[#This Row],[DTR/Trạm]]</f>
        <v>001J3000002HLagIAGĐại Lộc</v>
      </c>
      <c r="E345" t="str">
        <f>_xlfn.XLOOKUP(Data_TongTram2[[#This Row],[ID NCC]],VMS1_[ID 18],VMS1_[Tỉnh/ Thành Phố Trung Ương])</f>
        <v>Đồng Nai</v>
      </c>
      <c r="F345" t="str">
        <f>_xlfn.XLOOKUP(Data_TongTram2[[#This Row],[Tỉnh cũ]],Table9[Tỉnh cũ],Table9[Tỉnh mới])</f>
        <v>Đồng Nai</v>
      </c>
      <c r="G345" t="str">
        <f>_xlfn.XLOOKUP(Data_TongTram2[[#This Row],[Tỉnh cũ]],Table9[Tỉnh cũ],Table9[Khu vực])</f>
        <v>TP. Hồ Chí Minh</v>
      </c>
      <c r="H345" t="str">
        <f>_xlfn.XLOOKUP(Data_TongTram2[[#This Row],[Tỉnh cũ]],Table9[Tỉnh cũ],Table9[Miền])</f>
        <v>TP.Hồ Chí Minh</v>
      </c>
      <c r="I345" t="str">
        <f>_xlfn.XLOOKUP(Data_TongTram2[[#This Row],[Tỉnh cũ]],Table9[Tỉnh cũ],Table9[Thị Trường])</f>
        <v>Phan Hiếu Lộc</v>
      </c>
      <c r="J345" t="str">
        <f>_xlfn.XLOOKUP(Data_TongTram2[[#This Row],[Tỉnh cũ]],Table9[Tỉnh cũ],Table9[Giám Sát])</f>
        <v>Đặng Nguyễn Hoàng Lộc</v>
      </c>
      <c r="K345" t="str">
        <f>_xlfn.XLOOKUP(Data_TongTram2[[#This Row],[Tỉnh cũ]],Table9[Tỉnh cũ],Table9[Admin KV])</f>
        <v>Đào Dương Anh Thư</v>
      </c>
      <c r="L345" t="str">
        <f>_xlfn.XLOOKUP(Data_TongTram2[[#This Row],[Tỉnh cũ]],Table9[Tỉnh cũ],Table9[Admin Miền])</f>
        <v>Nguyễn Hoàng Thúy</v>
      </c>
    </row>
    <row r="346" spans="1:12" x14ac:dyDescent="0.35">
      <c r="A346" t="s">
        <v>1195</v>
      </c>
      <c r="B346" t="s">
        <v>606</v>
      </c>
      <c r="C346" t="str">
        <f>_xlfn.XLOOKUP(Data_TongTram2[[#This Row],[ID NCC]],VMS1_[ID 18],VMS1_[Tên Accounts])</f>
        <v>Mr Thuận Bp</v>
      </c>
      <c r="D346" t="str">
        <f>Data_TongTram2[[#This Row],[ID NCC]]&amp;Data_TongTram2[[#This Row],[DTR/Trạm]]</f>
        <v>001J3000002HLZJIA4Đại Lộc</v>
      </c>
      <c r="E346" t="str">
        <f>_xlfn.XLOOKUP(Data_TongTram2[[#This Row],[ID NCC]],VMS1_[ID 18],VMS1_[Tỉnh/ Thành Phố Trung Ương])</f>
        <v>Bình Phước</v>
      </c>
      <c r="F346" t="str">
        <f>_xlfn.XLOOKUP(Data_TongTram2[[#This Row],[Tỉnh cũ]],Table9[Tỉnh cũ],Table9[Tỉnh mới])</f>
        <v>Đồng Nai</v>
      </c>
      <c r="G346" t="str">
        <f>_xlfn.XLOOKUP(Data_TongTram2[[#This Row],[Tỉnh cũ]],Table9[Tỉnh cũ],Table9[Khu vực])</f>
        <v>TP. Hồ Chí Minh</v>
      </c>
      <c r="H346" t="str">
        <f>_xlfn.XLOOKUP(Data_TongTram2[[#This Row],[Tỉnh cũ]],Table9[Tỉnh cũ],Table9[Miền])</f>
        <v>TP.Hồ Chí Minh</v>
      </c>
      <c r="I346" t="str">
        <f>_xlfn.XLOOKUP(Data_TongTram2[[#This Row],[Tỉnh cũ]],Table9[Tỉnh cũ],Table9[Thị Trường])</f>
        <v>Phan Hiếu Lộc</v>
      </c>
      <c r="J346" t="str">
        <f>_xlfn.XLOOKUP(Data_TongTram2[[#This Row],[Tỉnh cũ]],Table9[Tỉnh cũ],Table9[Giám Sát])</f>
        <v>Đặng Nguyễn Hoàng Lộc</v>
      </c>
      <c r="K346" t="str">
        <f>_xlfn.XLOOKUP(Data_TongTram2[[#This Row],[Tỉnh cũ]],Table9[Tỉnh cũ],Table9[Admin KV])</f>
        <v>Đào Dương Anh Thư</v>
      </c>
      <c r="L346" t="str">
        <f>_xlfn.XLOOKUP(Data_TongTram2[[#This Row],[Tỉnh cũ]],Table9[Tỉnh cũ],Table9[Admin Miền])</f>
        <v>Nguyễn Hoàng Thúy</v>
      </c>
    </row>
    <row r="347" spans="1:12" x14ac:dyDescent="0.35">
      <c r="A347" t="s">
        <v>1197</v>
      </c>
      <c r="B347" t="s">
        <v>606</v>
      </c>
      <c r="C347" t="str">
        <f>_xlfn.XLOOKUP(Data_TongTram2[[#This Row],[ID NCC]],VMS1_[ID 18],VMS1_[Tên Accounts])</f>
        <v>Vựa Anh Hận - Châu Đức</v>
      </c>
      <c r="D347" t="str">
        <f>Data_TongTram2[[#This Row],[ID NCC]]&amp;Data_TongTram2[[#This Row],[DTR/Trạm]]</f>
        <v>001J3000002HLq4IAGĐại Lộc</v>
      </c>
      <c r="E347" t="str">
        <f>_xlfn.XLOOKUP(Data_TongTram2[[#This Row],[ID NCC]],VMS1_[ID 18],VMS1_[Tỉnh/ Thành Phố Trung Ương])</f>
        <v>Bà Rịa - Vũng Tàu</v>
      </c>
      <c r="F347" t="str">
        <f>_xlfn.XLOOKUP(Data_TongTram2[[#This Row],[Tỉnh cũ]],Table9[Tỉnh cũ],Table9[Tỉnh mới])</f>
        <v>TP. Hồ Chí Minh</v>
      </c>
      <c r="G347" t="str">
        <f>_xlfn.XLOOKUP(Data_TongTram2[[#This Row],[Tỉnh cũ]],Table9[Tỉnh cũ],Table9[Khu vực])</f>
        <v>TP. Hồ Chí Minh</v>
      </c>
      <c r="H347" t="str">
        <f>_xlfn.XLOOKUP(Data_TongTram2[[#This Row],[Tỉnh cũ]],Table9[Tỉnh cũ],Table9[Miền])</f>
        <v>TP.Hồ Chí Minh</v>
      </c>
      <c r="I347" t="str">
        <f>_xlfn.XLOOKUP(Data_TongTram2[[#This Row],[Tỉnh cũ]],Table9[Tỉnh cũ],Table9[Thị Trường])</f>
        <v>Nguyễn Văn Phú</v>
      </c>
      <c r="J347" t="str">
        <f>_xlfn.XLOOKUP(Data_TongTram2[[#This Row],[Tỉnh cũ]],Table9[Tỉnh cũ],Table9[Giám Sát])</f>
        <v>Đặng Nguyễn Hoàng Lộc</v>
      </c>
      <c r="K347" t="str">
        <f>_xlfn.XLOOKUP(Data_TongTram2[[#This Row],[Tỉnh cũ]],Table9[Tỉnh cũ],Table9[Admin KV])</f>
        <v>Đào Dương Anh Thư</v>
      </c>
      <c r="L347" t="str">
        <f>_xlfn.XLOOKUP(Data_TongTram2[[#This Row],[Tỉnh cũ]],Table9[Tỉnh cũ],Table9[Admin Miền])</f>
        <v>Nguyễn Hoàng Thúy</v>
      </c>
    </row>
    <row r="348" spans="1:12" x14ac:dyDescent="0.35">
      <c r="A348" t="s">
        <v>1198</v>
      </c>
      <c r="B348" t="s">
        <v>606</v>
      </c>
      <c r="C348" t="str">
        <f>_xlfn.XLOOKUP(Data_TongTram2[[#This Row],[ID NCC]],VMS1_[ID 18],VMS1_[Tên Accounts])</f>
        <v>Vựa Tuấn Vũ - Long Khánh</v>
      </c>
      <c r="D348" t="str">
        <f>Data_TongTram2[[#This Row],[ID NCC]]&amp;Data_TongTram2[[#This Row],[DTR/Trạm]]</f>
        <v>001J3000002HLkNIAWĐại Lộc</v>
      </c>
      <c r="E348" t="str">
        <f>_xlfn.XLOOKUP(Data_TongTram2[[#This Row],[ID NCC]],VMS1_[ID 18],VMS1_[Tỉnh/ Thành Phố Trung Ương])</f>
        <v>Đồng Nai</v>
      </c>
      <c r="F348" t="str">
        <f>_xlfn.XLOOKUP(Data_TongTram2[[#This Row],[Tỉnh cũ]],Table9[Tỉnh cũ],Table9[Tỉnh mới])</f>
        <v>Đồng Nai</v>
      </c>
      <c r="G348" t="str">
        <f>_xlfn.XLOOKUP(Data_TongTram2[[#This Row],[Tỉnh cũ]],Table9[Tỉnh cũ],Table9[Khu vực])</f>
        <v>TP. Hồ Chí Minh</v>
      </c>
      <c r="H348" t="str">
        <f>_xlfn.XLOOKUP(Data_TongTram2[[#This Row],[Tỉnh cũ]],Table9[Tỉnh cũ],Table9[Miền])</f>
        <v>TP.Hồ Chí Minh</v>
      </c>
      <c r="I348" t="str">
        <f>_xlfn.XLOOKUP(Data_TongTram2[[#This Row],[Tỉnh cũ]],Table9[Tỉnh cũ],Table9[Thị Trường])</f>
        <v>Phan Hiếu Lộc</v>
      </c>
      <c r="J348" t="str">
        <f>_xlfn.XLOOKUP(Data_TongTram2[[#This Row],[Tỉnh cũ]],Table9[Tỉnh cũ],Table9[Giám Sát])</f>
        <v>Đặng Nguyễn Hoàng Lộc</v>
      </c>
      <c r="K348" t="str">
        <f>_xlfn.XLOOKUP(Data_TongTram2[[#This Row],[Tỉnh cũ]],Table9[Tỉnh cũ],Table9[Admin KV])</f>
        <v>Đào Dương Anh Thư</v>
      </c>
      <c r="L348" t="str">
        <f>_xlfn.XLOOKUP(Data_TongTram2[[#This Row],[Tỉnh cũ]],Table9[Tỉnh cũ],Table9[Admin Miền])</f>
        <v>Nguyễn Hoàng Thúy</v>
      </c>
    </row>
    <row r="349" spans="1:12" x14ac:dyDescent="0.35">
      <c r="A349" t="s">
        <v>1199</v>
      </c>
      <c r="B349" t="s">
        <v>606</v>
      </c>
      <c r="C349" t="str">
        <f>_xlfn.XLOOKUP(Data_TongTram2[[#This Row],[ID NCC]],VMS1_[ID 18],VMS1_[Tên Accounts])</f>
        <v>Hkd Nguyễn Diệp Vương</v>
      </c>
      <c r="D349" t="str">
        <f>Data_TongTram2[[#This Row],[ID NCC]]&amp;Data_TongTram2[[#This Row],[DTR/Trạm]]</f>
        <v>001J3000002HLdEIAWĐại Lộc</v>
      </c>
      <c r="E349" t="str">
        <f>_xlfn.XLOOKUP(Data_TongTram2[[#This Row],[ID NCC]],VMS1_[ID 18],VMS1_[Tỉnh/ Thành Phố Trung Ương])</f>
        <v>Bình Thuận</v>
      </c>
      <c r="F349" t="str">
        <f>_xlfn.XLOOKUP(Data_TongTram2[[#This Row],[Tỉnh cũ]],Table9[Tỉnh cũ],Table9[Tỉnh mới])</f>
        <v>Lâm Đồng</v>
      </c>
      <c r="G349" t="str">
        <f>_xlfn.XLOOKUP(Data_TongTram2[[#This Row],[Tỉnh cũ]],Table9[Tỉnh cũ],Table9[Khu vực])</f>
        <v>Tây Nguyên</v>
      </c>
      <c r="H349" t="str">
        <f>_xlfn.XLOOKUP(Data_TongTram2[[#This Row],[Tỉnh cũ]],Table9[Tỉnh cũ],Table9[Miền])</f>
        <v>Tây Nguyên</v>
      </c>
      <c r="I349" t="str">
        <f>_xlfn.XLOOKUP(Data_TongTram2[[#This Row],[Tỉnh cũ]],Table9[Tỉnh cũ],Table9[Thị Trường])</f>
        <v>Trần Xuân Kiên</v>
      </c>
      <c r="J349" t="str">
        <f>_xlfn.XLOOKUP(Data_TongTram2[[#This Row],[Tỉnh cũ]],Table9[Tỉnh cũ],Table9[Giám Sát])</f>
        <v>Trần Xuân Kiên</v>
      </c>
      <c r="K349" t="str">
        <f>_xlfn.XLOOKUP(Data_TongTram2[[#This Row],[Tỉnh cũ]],Table9[Tỉnh cũ],Table9[Admin KV])</f>
        <v>Đào Dương Anh Thư</v>
      </c>
      <c r="L349" t="str">
        <f>_xlfn.XLOOKUP(Data_TongTram2[[#This Row],[Tỉnh cũ]],Table9[Tỉnh cũ],Table9[Admin Miền])</f>
        <v>Nguyễn Hoàng Thúy KN</v>
      </c>
    </row>
    <row r="350" spans="1:12" x14ac:dyDescent="0.35">
      <c r="A350" t="s">
        <v>1200</v>
      </c>
      <c r="B350" t="s">
        <v>606</v>
      </c>
      <c r="C350" t="str">
        <f>_xlfn.XLOOKUP(Data_TongTram2[[#This Row],[ID NCC]],VMS1_[ID 18],VMS1_[Tên Accounts])</f>
        <v>Chị Lan (Bảo Lộc)</v>
      </c>
      <c r="D350" t="str">
        <f>Data_TongTram2[[#This Row],[ID NCC]]&amp;Data_TongTram2[[#This Row],[DTR/Trạm]]</f>
        <v>001J3000002HjDaIAKĐại Lộc</v>
      </c>
      <c r="E350" t="str">
        <f>_xlfn.XLOOKUP(Data_TongTram2[[#This Row],[ID NCC]],VMS1_[ID 18],VMS1_[Tỉnh/ Thành Phố Trung Ương])</f>
        <v>Lâm Đồng</v>
      </c>
      <c r="F350" t="str">
        <f>_xlfn.XLOOKUP(Data_TongTram2[[#This Row],[Tỉnh cũ]],Table9[Tỉnh cũ],Table9[Tỉnh mới])</f>
        <v>Lâm Đồng</v>
      </c>
      <c r="G350" t="str">
        <f>_xlfn.XLOOKUP(Data_TongTram2[[#This Row],[Tỉnh cũ]],Table9[Tỉnh cũ],Table9[Khu vực])</f>
        <v>Tây Nguyên</v>
      </c>
      <c r="H350" t="str">
        <f>_xlfn.XLOOKUP(Data_TongTram2[[#This Row],[Tỉnh cũ]],Table9[Tỉnh cũ],Table9[Miền])</f>
        <v>Tây Nguyên</v>
      </c>
      <c r="I350" t="str">
        <f>_xlfn.XLOOKUP(Data_TongTram2[[#This Row],[Tỉnh cũ]],Table9[Tỉnh cũ],Table9[Thị Trường])</f>
        <v>Trần Xuân Kiên</v>
      </c>
      <c r="J350" t="str">
        <f>_xlfn.XLOOKUP(Data_TongTram2[[#This Row],[Tỉnh cũ]],Table9[Tỉnh cũ],Table9[Giám Sát])</f>
        <v>Trần Xuân Kiên</v>
      </c>
      <c r="K350" t="str">
        <f>_xlfn.XLOOKUP(Data_TongTram2[[#This Row],[Tỉnh cũ]],Table9[Tỉnh cũ],Table9[Admin KV])</f>
        <v>Đào Dương Anh Thư</v>
      </c>
      <c r="L350" t="str">
        <f>_xlfn.XLOOKUP(Data_TongTram2[[#This Row],[Tỉnh cũ]],Table9[Tỉnh cũ],Table9[Admin Miền])</f>
        <v>Nguyễn Hoàng Thúy KN</v>
      </c>
    </row>
    <row r="351" spans="1:12" x14ac:dyDescent="0.35">
      <c r="A351" t="s">
        <v>963</v>
      </c>
      <c r="B351" t="s">
        <v>606</v>
      </c>
      <c r="C351" t="str">
        <f>_xlfn.XLOOKUP(Data_TongTram2[[#This Row],[ID NCC]],VMS1_[ID 18],VMS1_[Tên Accounts])</f>
        <v>Cty Veca</v>
      </c>
      <c r="D351" t="str">
        <f>Data_TongTram2[[#This Row],[ID NCC]]&amp;Data_TongTram2[[#This Row],[DTR/Trạm]]</f>
        <v>001J3000002HjDiIAKĐại Lộc</v>
      </c>
      <c r="E351" t="str">
        <f>_xlfn.XLOOKUP(Data_TongTram2[[#This Row],[ID NCC]],VMS1_[ID 18],VMS1_[Tỉnh/ Thành Phố Trung Ương])</f>
        <v>TP. Hồ Chí Minh</v>
      </c>
      <c r="F351" t="str">
        <f>_xlfn.XLOOKUP(Data_TongTram2[[#This Row],[Tỉnh cũ]],Table9[Tỉnh cũ],Table9[Tỉnh mới])</f>
        <v>TP. Hồ Chí Minh</v>
      </c>
      <c r="G351" t="str">
        <f>_xlfn.XLOOKUP(Data_TongTram2[[#This Row],[Tỉnh cũ]],Table9[Tỉnh cũ],Table9[Khu vực])</f>
        <v>TP. Hồ Chí Minh</v>
      </c>
      <c r="H351" t="str">
        <f>_xlfn.XLOOKUP(Data_TongTram2[[#This Row],[Tỉnh cũ]],Table9[Tỉnh cũ],Table9[Miền])</f>
        <v>TP.Hồ Chí Minh</v>
      </c>
      <c r="I351" t="str">
        <f>_xlfn.XLOOKUP(Data_TongTram2[[#This Row],[Tỉnh cũ]],Table9[Tỉnh cũ],Table9[Thị Trường])</f>
        <v>Bùi Vũ Thanh Huy</v>
      </c>
      <c r="J351" t="str">
        <f>_xlfn.XLOOKUP(Data_TongTram2[[#This Row],[Tỉnh cũ]],Table9[Tỉnh cũ],Table9[Giám Sát])</f>
        <v>Đặng Nguyễn Hoàng Lộc</v>
      </c>
      <c r="K351" t="str">
        <f>_xlfn.XLOOKUP(Data_TongTram2[[#This Row],[Tỉnh cũ]],Table9[Tỉnh cũ],Table9[Admin KV])</f>
        <v>Đào Dương Anh Thư</v>
      </c>
      <c r="L351" t="str">
        <f>_xlfn.XLOOKUP(Data_TongTram2[[#This Row],[Tỉnh cũ]],Table9[Tỉnh cũ],Table9[Admin Miền])</f>
        <v>Nguyễn Hoàng Thúy</v>
      </c>
    </row>
    <row r="352" spans="1:12" x14ac:dyDescent="0.35">
      <c r="A352" t="s">
        <v>1202</v>
      </c>
      <c r="B352" t="s">
        <v>606</v>
      </c>
      <c r="C352" t="str">
        <f>_xlfn.XLOOKUP(Data_TongTram2[[#This Row],[ID NCC]],VMS1_[ID 18],VMS1_[Tên Accounts])</f>
        <v>Nguyễn Văn</v>
      </c>
      <c r="D352" t="str">
        <f>Data_TongTram2[[#This Row],[ID NCC]]&amp;Data_TongTram2[[#This Row],[DTR/Trạm]]</f>
        <v>001J3000002HM1gIAGĐại Lộc</v>
      </c>
      <c r="E352" t="str">
        <f>_xlfn.XLOOKUP(Data_TongTram2[[#This Row],[ID NCC]],VMS1_[ID 18],VMS1_[Tỉnh/ Thành Phố Trung Ương])</f>
        <v>Khánh Hòa</v>
      </c>
      <c r="F352" t="str">
        <f>_xlfn.XLOOKUP(Data_TongTram2[[#This Row],[Tỉnh cũ]],Table9[Tỉnh cũ],Table9[Tỉnh mới])</f>
        <v>Khánh Hòa</v>
      </c>
      <c r="G352" t="str">
        <f>_xlfn.XLOOKUP(Data_TongTram2[[#This Row],[Tỉnh cũ]],Table9[Tỉnh cũ],Table9[Khu vực])</f>
        <v>Tây Nguyên</v>
      </c>
      <c r="H352" t="str">
        <f>_xlfn.XLOOKUP(Data_TongTram2[[#This Row],[Tỉnh cũ]],Table9[Tỉnh cũ],Table9[Miền])</f>
        <v>Tây Nguyên</v>
      </c>
      <c r="I352" t="str">
        <f>_xlfn.XLOOKUP(Data_TongTram2[[#This Row],[Tỉnh cũ]],Table9[Tỉnh cũ],Table9[Thị Trường])</f>
        <v>Nguyễn Văn Cường</v>
      </c>
      <c r="J352" t="str">
        <f>_xlfn.XLOOKUP(Data_TongTram2[[#This Row],[Tỉnh cũ]],Table9[Tỉnh cũ],Table9[Giám Sát])</f>
        <v>Trần Xuân Kiên</v>
      </c>
      <c r="K352" t="str">
        <f>_xlfn.XLOOKUP(Data_TongTram2[[#This Row],[Tỉnh cũ]],Table9[Tỉnh cũ],Table9[Admin KV])</f>
        <v>Đào Dương Anh Thư</v>
      </c>
      <c r="L352" t="str">
        <f>_xlfn.XLOOKUP(Data_TongTram2[[#This Row],[Tỉnh cũ]],Table9[Tỉnh cũ],Table9[Admin Miền])</f>
        <v>Nguyễn Hoàng Thúy KN</v>
      </c>
    </row>
    <row r="353" spans="1:12" x14ac:dyDescent="0.35">
      <c r="A353" t="s">
        <v>1203</v>
      </c>
      <c r="B353" t="s">
        <v>606</v>
      </c>
      <c r="C353" t="str">
        <f>_xlfn.XLOOKUP(Data_TongTram2[[#This Row],[ID NCC]],VMS1_[ID 18],VMS1_[Tên Accounts])</f>
        <v>Anh Đẳng Tánh Linh</v>
      </c>
      <c r="D353" t="str">
        <f>Data_TongTram2[[#This Row],[ID NCC]]&amp;Data_TongTram2[[#This Row],[DTR/Trạm]]</f>
        <v>001J3000002HLflIAGĐại Lộc</v>
      </c>
      <c r="E353" t="str">
        <f>_xlfn.XLOOKUP(Data_TongTram2[[#This Row],[ID NCC]],VMS1_[ID 18],VMS1_[Tỉnh/ Thành Phố Trung Ương])</f>
        <v>Bình Thuận</v>
      </c>
      <c r="F353" t="str">
        <f>_xlfn.XLOOKUP(Data_TongTram2[[#This Row],[Tỉnh cũ]],Table9[Tỉnh cũ],Table9[Tỉnh mới])</f>
        <v>Lâm Đồng</v>
      </c>
      <c r="G353" t="str">
        <f>_xlfn.XLOOKUP(Data_TongTram2[[#This Row],[Tỉnh cũ]],Table9[Tỉnh cũ],Table9[Khu vực])</f>
        <v>Tây Nguyên</v>
      </c>
      <c r="H353" t="str">
        <f>_xlfn.XLOOKUP(Data_TongTram2[[#This Row],[Tỉnh cũ]],Table9[Tỉnh cũ],Table9[Miền])</f>
        <v>Tây Nguyên</v>
      </c>
      <c r="I353" t="str">
        <f>_xlfn.XLOOKUP(Data_TongTram2[[#This Row],[Tỉnh cũ]],Table9[Tỉnh cũ],Table9[Thị Trường])</f>
        <v>Trần Xuân Kiên</v>
      </c>
      <c r="J353" t="str">
        <f>_xlfn.XLOOKUP(Data_TongTram2[[#This Row],[Tỉnh cũ]],Table9[Tỉnh cũ],Table9[Giám Sát])</f>
        <v>Trần Xuân Kiên</v>
      </c>
      <c r="K353" t="str">
        <f>_xlfn.XLOOKUP(Data_TongTram2[[#This Row],[Tỉnh cũ]],Table9[Tỉnh cũ],Table9[Admin KV])</f>
        <v>Đào Dương Anh Thư</v>
      </c>
      <c r="L353" t="str">
        <f>_xlfn.XLOOKUP(Data_TongTram2[[#This Row],[Tỉnh cũ]],Table9[Tỉnh cũ],Table9[Admin Miền])</f>
        <v>Nguyễn Hoàng Thúy KN</v>
      </c>
    </row>
    <row r="354" spans="1:12" x14ac:dyDescent="0.35">
      <c r="A354" t="s">
        <v>1204</v>
      </c>
      <c r="B354" t="s">
        <v>606</v>
      </c>
      <c r="C354" t="str">
        <f>_xlfn.XLOOKUP(Data_TongTram2[[#This Row],[ID NCC]],VMS1_[ID 18],VMS1_[Tên Accounts])</f>
        <v>Vựa Cô Thanh - Sông Nhạn</v>
      </c>
      <c r="D354" t="str">
        <f>Data_TongTram2[[#This Row],[ID NCC]]&amp;Data_TongTram2[[#This Row],[DTR/Trạm]]</f>
        <v>001J3000002INdeIAGĐại Lộc</v>
      </c>
      <c r="E354" t="str">
        <f>_xlfn.XLOOKUP(Data_TongTram2[[#This Row],[ID NCC]],VMS1_[ID 18],VMS1_[Tỉnh/ Thành Phố Trung Ương])</f>
        <v>Đồng Nai</v>
      </c>
      <c r="F354" t="str">
        <f>_xlfn.XLOOKUP(Data_TongTram2[[#This Row],[Tỉnh cũ]],Table9[Tỉnh cũ],Table9[Tỉnh mới])</f>
        <v>Đồng Nai</v>
      </c>
      <c r="G354" t="str">
        <f>_xlfn.XLOOKUP(Data_TongTram2[[#This Row],[Tỉnh cũ]],Table9[Tỉnh cũ],Table9[Khu vực])</f>
        <v>TP. Hồ Chí Minh</v>
      </c>
      <c r="H354" t="str">
        <f>_xlfn.XLOOKUP(Data_TongTram2[[#This Row],[Tỉnh cũ]],Table9[Tỉnh cũ],Table9[Miền])</f>
        <v>TP.Hồ Chí Minh</v>
      </c>
      <c r="I354" t="str">
        <f>_xlfn.XLOOKUP(Data_TongTram2[[#This Row],[Tỉnh cũ]],Table9[Tỉnh cũ],Table9[Thị Trường])</f>
        <v>Phan Hiếu Lộc</v>
      </c>
      <c r="J354" t="str">
        <f>_xlfn.XLOOKUP(Data_TongTram2[[#This Row],[Tỉnh cũ]],Table9[Tỉnh cũ],Table9[Giám Sát])</f>
        <v>Đặng Nguyễn Hoàng Lộc</v>
      </c>
      <c r="K354" t="str">
        <f>_xlfn.XLOOKUP(Data_TongTram2[[#This Row],[Tỉnh cũ]],Table9[Tỉnh cũ],Table9[Admin KV])</f>
        <v>Đào Dương Anh Thư</v>
      </c>
      <c r="L354" t="str">
        <f>_xlfn.XLOOKUP(Data_TongTram2[[#This Row],[Tỉnh cũ]],Table9[Tỉnh cũ],Table9[Admin Miền])</f>
        <v>Nguyễn Hoàng Thúy</v>
      </c>
    </row>
    <row r="355" spans="1:12" x14ac:dyDescent="0.35">
      <c r="A355" t="s">
        <v>1205</v>
      </c>
      <c r="B355" t="s">
        <v>606</v>
      </c>
      <c r="C355" t="str">
        <f>_xlfn.XLOOKUP(Data_TongTram2[[#This Row],[ID NCC]],VMS1_[ID 18],VMS1_[Tên Accounts])</f>
        <v>Cơ Sở Chú Sơn - Xuân Lộc Rhd Rpp</v>
      </c>
      <c r="D355" t="str">
        <f>Data_TongTram2[[#This Row],[ID NCC]]&amp;Data_TongTram2[[#This Row],[DTR/Trạm]]</f>
        <v>001J3000002HjDnIAKĐại Lộc</v>
      </c>
      <c r="E355" t="str">
        <f>_xlfn.XLOOKUP(Data_TongTram2[[#This Row],[ID NCC]],VMS1_[ID 18],VMS1_[Tỉnh/ Thành Phố Trung Ương])</f>
        <v>Đồng Nai</v>
      </c>
      <c r="F355" t="str">
        <f>_xlfn.XLOOKUP(Data_TongTram2[[#This Row],[Tỉnh cũ]],Table9[Tỉnh cũ],Table9[Tỉnh mới])</f>
        <v>Đồng Nai</v>
      </c>
      <c r="G355" t="str">
        <f>_xlfn.XLOOKUP(Data_TongTram2[[#This Row],[Tỉnh cũ]],Table9[Tỉnh cũ],Table9[Khu vực])</f>
        <v>TP. Hồ Chí Minh</v>
      </c>
      <c r="H355" t="str">
        <f>_xlfn.XLOOKUP(Data_TongTram2[[#This Row],[Tỉnh cũ]],Table9[Tỉnh cũ],Table9[Miền])</f>
        <v>TP.Hồ Chí Minh</v>
      </c>
      <c r="I355" t="str">
        <f>_xlfn.XLOOKUP(Data_TongTram2[[#This Row],[Tỉnh cũ]],Table9[Tỉnh cũ],Table9[Thị Trường])</f>
        <v>Phan Hiếu Lộc</v>
      </c>
      <c r="J355" t="str">
        <f>_xlfn.XLOOKUP(Data_TongTram2[[#This Row],[Tỉnh cũ]],Table9[Tỉnh cũ],Table9[Giám Sát])</f>
        <v>Đặng Nguyễn Hoàng Lộc</v>
      </c>
      <c r="K355" t="str">
        <f>_xlfn.XLOOKUP(Data_TongTram2[[#This Row],[Tỉnh cũ]],Table9[Tỉnh cũ],Table9[Admin KV])</f>
        <v>Đào Dương Anh Thư</v>
      </c>
      <c r="L355" t="str">
        <f>_xlfn.XLOOKUP(Data_TongTram2[[#This Row],[Tỉnh cũ]],Table9[Tỉnh cũ],Table9[Admin Miền])</f>
        <v>Nguyễn Hoàng Thúy</v>
      </c>
    </row>
    <row r="356" spans="1:12" x14ac:dyDescent="0.35">
      <c r="A356" t="s">
        <v>1208</v>
      </c>
      <c r="B356" t="s">
        <v>606</v>
      </c>
      <c r="C356" t="str">
        <f>_xlfn.XLOOKUP(Data_TongTram2[[#This Row],[ID NCC]],VMS1_[ID 18],VMS1_[Tên Accounts])</f>
        <v>Anh Nhất Bến Lức</v>
      </c>
      <c r="D356" t="str">
        <f>Data_TongTram2[[#This Row],[ID NCC]]&amp;Data_TongTram2[[#This Row],[DTR/Trạm]]</f>
        <v>001J3000002HLyQIAWĐại Lộc</v>
      </c>
      <c r="E356" t="str">
        <f>_xlfn.XLOOKUP(Data_TongTram2[[#This Row],[ID NCC]],VMS1_[ID 18],VMS1_[Tỉnh/ Thành Phố Trung Ương])</f>
        <v>Long An</v>
      </c>
      <c r="F356" t="str">
        <f>_xlfn.XLOOKUP(Data_TongTram2[[#This Row],[Tỉnh cũ]],Table9[Tỉnh cũ],Table9[Tỉnh mới])</f>
        <v>Tây Ninh</v>
      </c>
      <c r="G356" t="str">
        <f>_xlfn.XLOOKUP(Data_TongTram2[[#This Row],[Tỉnh cũ]],Table9[Tỉnh cũ],Table9[Khu vực])</f>
        <v>Miền Tây 1</v>
      </c>
      <c r="H356" t="str">
        <f>_xlfn.XLOOKUP(Data_TongTram2[[#This Row],[Tỉnh cũ]],Table9[Tỉnh cũ],Table9[Miền])</f>
        <v>Miền Tây</v>
      </c>
      <c r="I356" t="str">
        <f>_xlfn.XLOOKUP(Data_TongTram2[[#This Row],[Tỉnh cũ]],Table9[Tỉnh cũ],Table9[Thị Trường])</f>
        <v>Nguyễn Duy Tân</v>
      </c>
      <c r="J356" t="str">
        <f>_xlfn.XLOOKUP(Data_TongTram2[[#This Row],[Tỉnh cũ]],Table9[Tỉnh cũ],Table9[Giám Sát])</f>
        <v>Nguyễn Thành Dân</v>
      </c>
      <c r="K356" t="str">
        <f>_xlfn.XLOOKUP(Data_TongTram2[[#This Row],[Tỉnh cũ]],Table9[Tỉnh cũ],Table9[Admin KV])</f>
        <v>Trần Thị Lan</v>
      </c>
      <c r="L356" t="str">
        <f>_xlfn.XLOOKUP(Data_TongTram2[[#This Row],[Tỉnh cũ]],Table9[Tỉnh cũ],Table9[Admin Miền])</f>
        <v>Phạm Thị Thúy Duy</v>
      </c>
    </row>
    <row r="357" spans="1:12" x14ac:dyDescent="0.35">
      <c r="A357" t="s">
        <v>1209</v>
      </c>
      <c r="B357" t="s">
        <v>606</v>
      </c>
      <c r="C357" t="str">
        <f>_xlfn.XLOOKUP(Data_TongTram2[[#This Row],[ID NCC]],VMS1_[ID 18],VMS1_[Tên Accounts])</f>
        <v>Hồ Văn Dũng - Long Điền Pet Xá Tròn</v>
      </c>
      <c r="D357" t="str">
        <f>Data_TongTram2[[#This Row],[ID NCC]]&amp;Data_TongTram2[[#This Row],[DTR/Trạm]]</f>
        <v>001J3000002HLkhIAGĐại Lộc</v>
      </c>
      <c r="E357" t="str">
        <f>_xlfn.XLOOKUP(Data_TongTram2[[#This Row],[ID NCC]],VMS1_[ID 18],VMS1_[Tỉnh/ Thành Phố Trung Ương])</f>
        <v>Bà Rịa - Vũng Tàu</v>
      </c>
      <c r="F357" t="str">
        <f>_xlfn.XLOOKUP(Data_TongTram2[[#This Row],[Tỉnh cũ]],Table9[Tỉnh cũ],Table9[Tỉnh mới])</f>
        <v>TP. Hồ Chí Minh</v>
      </c>
      <c r="G357" t="str">
        <f>_xlfn.XLOOKUP(Data_TongTram2[[#This Row],[Tỉnh cũ]],Table9[Tỉnh cũ],Table9[Khu vực])</f>
        <v>TP. Hồ Chí Minh</v>
      </c>
      <c r="H357" t="str">
        <f>_xlfn.XLOOKUP(Data_TongTram2[[#This Row],[Tỉnh cũ]],Table9[Tỉnh cũ],Table9[Miền])</f>
        <v>TP.Hồ Chí Minh</v>
      </c>
      <c r="I357" t="str">
        <f>_xlfn.XLOOKUP(Data_TongTram2[[#This Row],[Tỉnh cũ]],Table9[Tỉnh cũ],Table9[Thị Trường])</f>
        <v>Nguyễn Văn Phú</v>
      </c>
      <c r="J357" t="str">
        <f>_xlfn.XLOOKUP(Data_TongTram2[[#This Row],[Tỉnh cũ]],Table9[Tỉnh cũ],Table9[Giám Sát])</f>
        <v>Đặng Nguyễn Hoàng Lộc</v>
      </c>
      <c r="K357" t="str">
        <f>_xlfn.XLOOKUP(Data_TongTram2[[#This Row],[Tỉnh cũ]],Table9[Tỉnh cũ],Table9[Admin KV])</f>
        <v>Đào Dương Anh Thư</v>
      </c>
      <c r="L357" t="str">
        <f>_xlfn.XLOOKUP(Data_TongTram2[[#This Row],[Tỉnh cũ]],Table9[Tỉnh cũ],Table9[Admin Miền])</f>
        <v>Nguyễn Hoàng Thúy</v>
      </c>
    </row>
    <row r="358" spans="1:12" x14ac:dyDescent="0.35">
      <c r="A358" t="s">
        <v>1213</v>
      </c>
      <c r="B358" t="s">
        <v>606</v>
      </c>
      <c r="C358" t="str">
        <f>_xlfn.XLOOKUP(Data_TongTram2[[#This Row],[ID NCC]],VMS1_[ID 18],VMS1_[Tên Accounts])</f>
        <v>Anh Mười (Vĩnh Cửu)</v>
      </c>
      <c r="D358" t="str">
        <f>Data_TongTram2[[#This Row],[ID NCC]]&amp;Data_TongTram2[[#This Row],[DTR/Trạm]]</f>
        <v>001J3000002HM18IAGĐại Lộc</v>
      </c>
      <c r="E358" t="str">
        <f>_xlfn.XLOOKUP(Data_TongTram2[[#This Row],[ID NCC]],VMS1_[ID 18],VMS1_[Tỉnh/ Thành Phố Trung Ương])</f>
        <v>Đồng Nai</v>
      </c>
      <c r="F358" t="str">
        <f>_xlfn.XLOOKUP(Data_TongTram2[[#This Row],[Tỉnh cũ]],Table9[Tỉnh cũ],Table9[Tỉnh mới])</f>
        <v>Đồng Nai</v>
      </c>
      <c r="G358" t="str">
        <f>_xlfn.XLOOKUP(Data_TongTram2[[#This Row],[Tỉnh cũ]],Table9[Tỉnh cũ],Table9[Khu vực])</f>
        <v>TP. Hồ Chí Minh</v>
      </c>
      <c r="H358" t="str">
        <f>_xlfn.XLOOKUP(Data_TongTram2[[#This Row],[Tỉnh cũ]],Table9[Tỉnh cũ],Table9[Miền])</f>
        <v>TP.Hồ Chí Minh</v>
      </c>
      <c r="I358" t="str">
        <f>_xlfn.XLOOKUP(Data_TongTram2[[#This Row],[Tỉnh cũ]],Table9[Tỉnh cũ],Table9[Thị Trường])</f>
        <v>Phan Hiếu Lộc</v>
      </c>
      <c r="J358" t="str">
        <f>_xlfn.XLOOKUP(Data_TongTram2[[#This Row],[Tỉnh cũ]],Table9[Tỉnh cũ],Table9[Giám Sát])</f>
        <v>Đặng Nguyễn Hoàng Lộc</v>
      </c>
      <c r="K358" t="str">
        <f>_xlfn.XLOOKUP(Data_TongTram2[[#This Row],[Tỉnh cũ]],Table9[Tỉnh cũ],Table9[Admin KV])</f>
        <v>Đào Dương Anh Thư</v>
      </c>
      <c r="L358" t="str">
        <f>_xlfn.XLOOKUP(Data_TongTram2[[#This Row],[Tỉnh cũ]],Table9[Tỉnh cũ],Table9[Admin Miền])</f>
        <v>Nguyễn Hoàng Thúy</v>
      </c>
    </row>
    <row r="359" spans="1:12" x14ac:dyDescent="0.35">
      <c r="A359" t="s">
        <v>1215</v>
      </c>
      <c r="B359" t="s">
        <v>606</v>
      </c>
      <c r="C359" t="str">
        <f>_xlfn.XLOOKUP(Data_TongTram2[[#This Row],[ID NCC]],VMS1_[ID 18],VMS1_[Tên Accounts])</f>
        <v>Vựa Chị Nga - Châu Đức</v>
      </c>
      <c r="D359" t="str">
        <f>Data_TongTram2[[#This Row],[ID NCC]]&amp;Data_TongTram2[[#This Row],[DTR/Trạm]]</f>
        <v>001J3000005Dy1ZIASĐại Lộc</v>
      </c>
      <c r="E359" t="str">
        <f>_xlfn.XLOOKUP(Data_TongTram2[[#This Row],[ID NCC]],VMS1_[ID 18],VMS1_[Tỉnh/ Thành Phố Trung Ương])</f>
        <v>Bà Rịa - Vũng Tàu</v>
      </c>
      <c r="F359" t="str">
        <f>_xlfn.XLOOKUP(Data_TongTram2[[#This Row],[Tỉnh cũ]],Table9[Tỉnh cũ],Table9[Tỉnh mới])</f>
        <v>TP. Hồ Chí Minh</v>
      </c>
      <c r="G359" t="str">
        <f>_xlfn.XLOOKUP(Data_TongTram2[[#This Row],[Tỉnh cũ]],Table9[Tỉnh cũ],Table9[Khu vực])</f>
        <v>TP. Hồ Chí Minh</v>
      </c>
      <c r="H359" t="str">
        <f>_xlfn.XLOOKUP(Data_TongTram2[[#This Row],[Tỉnh cũ]],Table9[Tỉnh cũ],Table9[Miền])</f>
        <v>TP.Hồ Chí Minh</v>
      </c>
      <c r="I359" t="str">
        <f>_xlfn.XLOOKUP(Data_TongTram2[[#This Row],[Tỉnh cũ]],Table9[Tỉnh cũ],Table9[Thị Trường])</f>
        <v>Nguyễn Văn Phú</v>
      </c>
      <c r="J359" t="str">
        <f>_xlfn.XLOOKUP(Data_TongTram2[[#This Row],[Tỉnh cũ]],Table9[Tỉnh cũ],Table9[Giám Sát])</f>
        <v>Đặng Nguyễn Hoàng Lộc</v>
      </c>
      <c r="K359" t="str">
        <f>_xlfn.XLOOKUP(Data_TongTram2[[#This Row],[Tỉnh cũ]],Table9[Tỉnh cũ],Table9[Admin KV])</f>
        <v>Đào Dương Anh Thư</v>
      </c>
      <c r="L359" t="str">
        <f>_xlfn.XLOOKUP(Data_TongTram2[[#This Row],[Tỉnh cũ]],Table9[Tỉnh cũ],Table9[Admin Miền])</f>
        <v>Nguyễn Hoàng Thúy</v>
      </c>
    </row>
    <row r="360" spans="1:12" x14ac:dyDescent="0.35">
      <c r="A360" t="s">
        <v>699</v>
      </c>
      <c r="B360" t="s">
        <v>606</v>
      </c>
      <c r="C360" t="str">
        <f>_xlfn.XLOOKUP(Data_TongTram2[[#This Row],[ID NCC]],VMS1_[ID 18],VMS1_[Tên Accounts])</f>
        <v>Rồng Việt</v>
      </c>
      <c r="D360" t="str">
        <f>Data_TongTram2[[#This Row],[ID NCC]]&amp;Data_TongTram2[[#This Row],[DTR/Trạm]]</f>
        <v>001J3000002HLlbIAGĐại Lộc</v>
      </c>
      <c r="E360" t="str">
        <f>_xlfn.XLOOKUP(Data_TongTram2[[#This Row],[ID NCC]],VMS1_[ID 18],VMS1_[Tỉnh/ Thành Phố Trung Ương])</f>
        <v>Long An</v>
      </c>
      <c r="F360" t="str">
        <f>_xlfn.XLOOKUP(Data_TongTram2[[#This Row],[Tỉnh cũ]],Table9[Tỉnh cũ],Table9[Tỉnh mới])</f>
        <v>Tây Ninh</v>
      </c>
      <c r="G360" t="str">
        <f>_xlfn.XLOOKUP(Data_TongTram2[[#This Row],[Tỉnh cũ]],Table9[Tỉnh cũ],Table9[Khu vực])</f>
        <v>Miền Tây 1</v>
      </c>
      <c r="H360" t="str">
        <f>_xlfn.XLOOKUP(Data_TongTram2[[#This Row],[Tỉnh cũ]],Table9[Tỉnh cũ],Table9[Miền])</f>
        <v>Miền Tây</v>
      </c>
      <c r="I360" t="str">
        <f>_xlfn.XLOOKUP(Data_TongTram2[[#This Row],[Tỉnh cũ]],Table9[Tỉnh cũ],Table9[Thị Trường])</f>
        <v>Nguyễn Duy Tân</v>
      </c>
      <c r="J360" t="str">
        <f>_xlfn.XLOOKUP(Data_TongTram2[[#This Row],[Tỉnh cũ]],Table9[Tỉnh cũ],Table9[Giám Sát])</f>
        <v>Nguyễn Thành Dân</v>
      </c>
      <c r="K360" t="str">
        <f>_xlfn.XLOOKUP(Data_TongTram2[[#This Row],[Tỉnh cũ]],Table9[Tỉnh cũ],Table9[Admin KV])</f>
        <v>Trần Thị Lan</v>
      </c>
      <c r="L360" t="str">
        <f>_xlfn.XLOOKUP(Data_TongTram2[[#This Row],[Tỉnh cũ]],Table9[Tỉnh cũ],Table9[Admin Miền])</f>
        <v>Phạm Thị Thúy Duy</v>
      </c>
    </row>
    <row r="361" spans="1:12" x14ac:dyDescent="0.35">
      <c r="A361" t="s">
        <v>1216</v>
      </c>
      <c r="B361" t="s">
        <v>606</v>
      </c>
      <c r="C361" t="str">
        <f>_xlfn.XLOOKUP(Data_TongTram2[[#This Row],[ID NCC]],VMS1_[ID 18],VMS1_[Tên Accounts])</f>
        <v>Lái Anh Toàn</v>
      </c>
      <c r="D361" t="str">
        <f>Data_TongTram2[[#This Row],[ID NCC]]&amp;Data_TongTram2[[#This Row],[DTR/Trạm]]</f>
        <v>001J3000005GvWQIA0Đại Lộc</v>
      </c>
      <c r="E361" t="str">
        <f>_xlfn.XLOOKUP(Data_TongTram2[[#This Row],[ID NCC]],VMS1_[ID 18],VMS1_[Tỉnh/ Thành Phố Trung Ương])</f>
        <v>Quảng Nam</v>
      </c>
      <c r="F361" t="str">
        <f>_xlfn.XLOOKUP(Data_TongTram2[[#This Row],[Tỉnh cũ]],Table9[Tỉnh cũ],Table9[Tỉnh mới])</f>
        <v>Đà Nẵng</v>
      </c>
      <c r="G361" t="str">
        <f>_xlfn.XLOOKUP(Data_TongTram2[[#This Row],[Tỉnh cũ]],Table9[Tỉnh cũ],Table9[Khu vực])</f>
        <v>Nam Miền Trung</v>
      </c>
      <c r="H361" t="str">
        <f>_xlfn.XLOOKUP(Data_TongTram2[[#This Row],[Tỉnh cũ]],Table9[Tỉnh cũ],Table9[Miền])</f>
        <v>Miền Trung</v>
      </c>
      <c r="I361" t="str">
        <f>_xlfn.XLOOKUP(Data_TongTram2[[#This Row],[Tỉnh cũ]],Table9[Tỉnh cũ],Table9[Thị Trường])</f>
        <v>Dương Quốc Trung</v>
      </c>
      <c r="J361" t="str">
        <f>_xlfn.XLOOKUP(Data_TongTram2[[#This Row],[Tỉnh cũ]],Table9[Tỉnh cũ],Table9[Giám Sát])</f>
        <v>Dương Quốc Trung</v>
      </c>
      <c r="K361" t="str">
        <f>_xlfn.XLOOKUP(Data_TongTram2[[#This Row],[Tỉnh cũ]],Table9[Tỉnh cũ],Table9[Admin KV])</f>
        <v>Đào Dương Anh Thư</v>
      </c>
      <c r="L361" t="str">
        <f>_xlfn.XLOOKUP(Data_TongTram2[[#This Row],[Tỉnh cũ]],Table9[Tỉnh cũ],Table9[Admin Miền])</f>
        <v>Nguyễn Hoàng Thúy KN</v>
      </c>
    </row>
    <row r="362" spans="1:12" x14ac:dyDescent="0.35">
      <c r="A362" t="s">
        <v>1217</v>
      </c>
      <c r="B362" t="s">
        <v>606</v>
      </c>
      <c r="C362" t="str">
        <f>_xlfn.XLOOKUP(Data_TongTram2[[#This Row],[ID NCC]],VMS1_[ID 18],VMS1_[Tên Accounts])</f>
        <v>Anh Đạt Nha Trang</v>
      </c>
      <c r="D362" t="str">
        <f>Data_TongTram2[[#This Row],[ID NCC]]&amp;Data_TongTram2[[#This Row],[DTR/Trạm]]</f>
        <v>001J3000002HjJrIAKĐại Lộc</v>
      </c>
      <c r="E362" t="str">
        <f>_xlfn.XLOOKUP(Data_TongTram2[[#This Row],[ID NCC]],VMS1_[ID 18],VMS1_[Tỉnh/ Thành Phố Trung Ương])</f>
        <v>Khánh Hòa</v>
      </c>
      <c r="F362" t="str">
        <f>_xlfn.XLOOKUP(Data_TongTram2[[#This Row],[Tỉnh cũ]],Table9[Tỉnh cũ],Table9[Tỉnh mới])</f>
        <v>Khánh Hòa</v>
      </c>
      <c r="G362" t="str">
        <f>_xlfn.XLOOKUP(Data_TongTram2[[#This Row],[Tỉnh cũ]],Table9[Tỉnh cũ],Table9[Khu vực])</f>
        <v>Tây Nguyên</v>
      </c>
      <c r="H362" t="str">
        <f>_xlfn.XLOOKUP(Data_TongTram2[[#This Row],[Tỉnh cũ]],Table9[Tỉnh cũ],Table9[Miền])</f>
        <v>Tây Nguyên</v>
      </c>
      <c r="I362" t="str">
        <f>_xlfn.XLOOKUP(Data_TongTram2[[#This Row],[Tỉnh cũ]],Table9[Tỉnh cũ],Table9[Thị Trường])</f>
        <v>Nguyễn Văn Cường</v>
      </c>
      <c r="J362" t="str">
        <f>_xlfn.XLOOKUP(Data_TongTram2[[#This Row],[Tỉnh cũ]],Table9[Tỉnh cũ],Table9[Giám Sát])</f>
        <v>Trần Xuân Kiên</v>
      </c>
      <c r="K362" t="str">
        <f>_xlfn.XLOOKUP(Data_TongTram2[[#This Row],[Tỉnh cũ]],Table9[Tỉnh cũ],Table9[Admin KV])</f>
        <v>Đào Dương Anh Thư</v>
      </c>
      <c r="L362" t="str">
        <f>_xlfn.XLOOKUP(Data_TongTram2[[#This Row],[Tỉnh cũ]],Table9[Tỉnh cũ],Table9[Admin Miền])</f>
        <v>Nguyễn Hoàng Thúy KN</v>
      </c>
    </row>
    <row r="363" spans="1:12" x14ac:dyDescent="0.35">
      <c r="A363" t="s">
        <v>1218</v>
      </c>
      <c r="B363" t="s">
        <v>606</v>
      </c>
      <c r="C363" t="str">
        <f>_xlfn.XLOOKUP(Data_TongTram2[[#This Row],[ID NCC]],VMS1_[ID 18],VMS1_[Tên Accounts])</f>
        <v>Lái Chị Hiền</v>
      </c>
      <c r="D363" t="str">
        <f>Data_TongTram2[[#This Row],[ID NCC]]&amp;Data_TongTram2[[#This Row],[DTR/Trạm]]</f>
        <v>001J30000099dsNIAQĐại Lộc</v>
      </c>
      <c r="E363" t="str">
        <f>_xlfn.XLOOKUP(Data_TongTram2[[#This Row],[ID NCC]],VMS1_[ID 18],VMS1_[Tỉnh/ Thành Phố Trung Ương])</f>
        <v>Quảng Nam</v>
      </c>
      <c r="F363" t="str">
        <f>_xlfn.XLOOKUP(Data_TongTram2[[#This Row],[Tỉnh cũ]],Table9[Tỉnh cũ],Table9[Tỉnh mới])</f>
        <v>Đà Nẵng</v>
      </c>
      <c r="G363" t="str">
        <f>_xlfn.XLOOKUP(Data_TongTram2[[#This Row],[Tỉnh cũ]],Table9[Tỉnh cũ],Table9[Khu vực])</f>
        <v>Nam Miền Trung</v>
      </c>
      <c r="H363" t="str">
        <f>_xlfn.XLOOKUP(Data_TongTram2[[#This Row],[Tỉnh cũ]],Table9[Tỉnh cũ],Table9[Miền])</f>
        <v>Miền Trung</v>
      </c>
      <c r="I363" t="str">
        <f>_xlfn.XLOOKUP(Data_TongTram2[[#This Row],[Tỉnh cũ]],Table9[Tỉnh cũ],Table9[Thị Trường])</f>
        <v>Dương Quốc Trung</v>
      </c>
      <c r="J363" t="str">
        <f>_xlfn.XLOOKUP(Data_TongTram2[[#This Row],[Tỉnh cũ]],Table9[Tỉnh cũ],Table9[Giám Sát])</f>
        <v>Dương Quốc Trung</v>
      </c>
      <c r="K363" t="str">
        <f>_xlfn.XLOOKUP(Data_TongTram2[[#This Row],[Tỉnh cũ]],Table9[Tỉnh cũ],Table9[Admin KV])</f>
        <v>Đào Dương Anh Thư</v>
      </c>
      <c r="L363" t="str">
        <f>_xlfn.XLOOKUP(Data_TongTram2[[#This Row],[Tỉnh cũ]],Table9[Tỉnh cũ],Table9[Admin Miền])</f>
        <v>Nguyễn Hoàng Thúy KN</v>
      </c>
    </row>
    <row r="364" spans="1:12" x14ac:dyDescent="0.35">
      <c r="A364" t="s">
        <v>364</v>
      </c>
      <c r="B364" t="s">
        <v>606</v>
      </c>
      <c r="C364" t="str">
        <f>_xlfn.XLOOKUP(Data_TongTram2[[#This Row],[ID NCC]],VMS1_[ID 18],VMS1_[Tên Accounts])</f>
        <v>Anh Chì (Long Thành) PET xá</v>
      </c>
      <c r="D364" t="str">
        <f>Data_TongTram2[[#This Row],[ID NCC]]&amp;Data_TongTram2[[#This Row],[DTR/Trạm]]</f>
        <v>001J3000002IJUZIA4Đại Lộc</v>
      </c>
      <c r="E364" t="str">
        <f>_xlfn.XLOOKUP(Data_TongTram2[[#This Row],[ID NCC]],VMS1_[ID 18],VMS1_[Tỉnh/ Thành Phố Trung Ương])</f>
        <v>Đồng Nai</v>
      </c>
      <c r="F364" t="str">
        <f>_xlfn.XLOOKUP(Data_TongTram2[[#This Row],[Tỉnh cũ]],Table9[Tỉnh cũ],Table9[Tỉnh mới])</f>
        <v>Đồng Nai</v>
      </c>
      <c r="G364" t="str">
        <f>_xlfn.XLOOKUP(Data_TongTram2[[#This Row],[Tỉnh cũ]],Table9[Tỉnh cũ],Table9[Khu vực])</f>
        <v>TP. Hồ Chí Minh</v>
      </c>
      <c r="H364" t="str">
        <f>_xlfn.XLOOKUP(Data_TongTram2[[#This Row],[Tỉnh cũ]],Table9[Tỉnh cũ],Table9[Miền])</f>
        <v>TP.Hồ Chí Minh</v>
      </c>
      <c r="I364" t="str">
        <f>_xlfn.XLOOKUP(Data_TongTram2[[#This Row],[Tỉnh cũ]],Table9[Tỉnh cũ],Table9[Thị Trường])</f>
        <v>Phan Hiếu Lộc</v>
      </c>
      <c r="J364" t="str">
        <f>_xlfn.XLOOKUP(Data_TongTram2[[#This Row],[Tỉnh cũ]],Table9[Tỉnh cũ],Table9[Giám Sát])</f>
        <v>Đặng Nguyễn Hoàng Lộc</v>
      </c>
      <c r="K364" t="str">
        <f>_xlfn.XLOOKUP(Data_TongTram2[[#This Row],[Tỉnh cũ]],Table9[Tỉnh cũ],Table9[Admin KV])</f>
        <v>Đào Dương Anh Thư</v>
      </c>
      <c r="L364" t="str">
        <f>_xlfn.XLOOKUP(Data_TongTram2[[#This Row],[Tỉnh cũ]],Table9[Tỉnh cũ],Table9[Admin Miền])</f>
        <v>Nguyễn Hoàng Thúy</v>
      </c>
    </row>
    <row r="365" spans="1:12" x14ac:dyDescent="0.35">
      <c r="A365" t="s">
        <v>1219</v>
      </c>
      <c r="B365" t="s">
        <v>606</v>
      </c>
      <c r="C365" t="str">
        <f>_xlfn.XLOOKUP(Data_TongTram2[[#This Row],[ID NCC]],VMS1_[ID 18],VMS1_[Tên Accounts])</f>
        <v>Vựa Anh Hoàng - Long Khánh</v>
      </c>
      <c r="D365" t="str">
        <f>Data_TongTram2[[#This Row],[ID NCC]]&amp;Data_TongTram2[[#This Row],[DTR/Trạm]]</f>
        <v>001J3000002HLkKIAWĐại Lộc</v>
      </c>
      <c r="E365" t="str">
        <f>_xlfn.XLOOKUP(Data_TongTram2[[#This Row],[ID NCC]],VMS1_[ID 18],VMS1_[Tỉnh/ Thành Phố Trung Ương])</f>
        <v>Đồng Nai</v>
      </c>
      <c r="F365" t="str">
        <f>_xlfn.XLOOKUP(Data_TongTram2[[#This Row],[Tỉnh cũ]],Table9[Tỉnh cũ],Table9[Tỉnh mới])</f>
        <v>Đồng Nai</v>
      </c>
      <c r="G365" t="str">
        <f>_xlfn.XLOOKUP(Data_TongTram2[[#This Row],[Tỉnh cũ]],Table9[Tỉnh cũ],Table9[Khu vực])</f>
        <v>TP. Hồ Chí Minh</v>
      </c>
      <c r="H365" t="str">
        <f>_xlfn.XLOOKUP(Data_TongTram2[[#This Row],[Tỉnh cũ]],Table9[Tỉnh cũ],Table9[Miền])</f>
        <v>TP.Hồ Chí Minh</v>
      </c>
      <c r="I365" t="str">
        <f>_xlfn.XLOOKUP(Data_TongTram2[[#This Row],[Tỉnh cũ]],Table9[Tỉnh cũ],Table9[Thị Trường])</f>
        <v>Phan Hiếu Lộc</v>
      </c>
      <c r="J365" t="str">
        <f>_xlfn.XLOOKUP(Data_TongTram2[[#This Row],[Tỉnh cũ]],Table9[Tỉnh cũ],Table9[Giám Sát])</f>
        <v>Đặng Nguyễn Hoàng Lộc</v>
      </c>
      <c r="K365" t="str">
        <f>_xlfn.XLOOKUP(Data_TongTram2[[#This Row],[Tỉnh cũ]],Table9[Tỉnh cũ],Table9[Admin KV])</f>
        <v>Đào Dương Anh Thư</v>
      </c>
      <c r="L365" t="str">
        <f>_xlfn.XLOOKUP(Data_TongTram2[[#This Row],[Tỉnh cũ]],Table9[Tỉnh cũ],Table9[Admin Miền])</f>
        <v>Nguyễn Hoàng Thúy</v>
      </c>
    </row>
    <row r="366" spans="1:12" x14ac:dyDescent="0.35">
      <c r="A366" t="s">
        <v>1220</v>
      </c>
      <c r="B366" t="s">
        <v>606</v>
      </c>
      <c r="C366" t="str">
        <f>_xlfn.XLOOKUP(Data_TongTram2[[#This Row],[ID NCC]],VMS1_[ID 18],VMS1_[Tên Accounts])</f>
        <v>Hoàng Anh - Lâm Đồng</v>
      </c>
      <c r="D366" t="str">
        <f>Data_TongTram2[[#This Row],[ID NCC]]&amp;Data_TongTram2[[#This Row],[DTR/Trạm]]</f>
        <v>001J3000009BXP1IAOĐại Lộc</v>
      </c>
      <c r="E366" t="str">
        <f>_xlfn.XLOOKUP(Data_TongTram2[[#This Row],[ID NCC]],VMS1_[ID 18],VMS1_[Tỉnh/ Thành Phố Trung Ương])</f>
        <v>Lâm Đồng</v>
      </c>
      <c r="F366" t="str">
        <f>_xlfn.XLOOKUP(Data_TongTram2[[#This Row],[Tỉnh cũ]],Table9[Tỉnh cũ],Table9[Tỉnh mới])</f>
        <v>Lâm Đồng</v>
      </c>
      <c r="G366" t="str">
        <f>_xlfn.XLOOKUP(Data_TongTram2[[#This Row],[Tỉnh cũ]],Table9[Tỉnh cũ],Table9[Khu vực])</f>
        <v>Tây Nguyên</v>
      </c>
      <c r="H366" t="str">
        <f>_xlfn.XLOOKUP(Data_TongTram2[[#This Row],[Tỉnh cũ]],Table9[Tỉnh cũ],Table9[Miền])</f>
        <v>Tây Nguyên</v>
      </c>
      <c r="I366" t="str">
        <f>_xlfn.XLOOKUP(Data_TongTram2[[#This Row],[Tỉnh cũ]],Table9[Tỉnh cũ],Table9[Thị Trường])</f>
        <v>Trần Xuân Kiên</v>
      </c>
      <c r="J366" t="str">
        <f>_xlfn.XLOOKUP(Data_TongTram2[[#This Row],[Tỉnh cũ]],Table9[Tỉnh cũ],Table9[Giám Sát])</f>
        <v>Trần Xuân Kiên</v>
      </c>
      <c r="K366" t="str">
        <f>_xlfn.XLOOKUP(Data_TongTram2[[#This Row],[Tỉnh cũ]],Table9[Tỉnh cũ],Table9[Admin KV])</f>
        <v>Đào Dương Anh Thư</v>
      </c>
      <c r="L366" t="str">
        <f>_xlfn.XLOOKUP(Data_TongTram2[[#This Row],[Tỉnh cũ]],Table9[Tỉnh cũ],Table9[Admin Miền])</f>
        <v>Nguyễn Hoàng Thúy KN</v>
      </c>
    </row>
    <row r="367" spans="1:12" x14ac:dyDescent="0.35">
      <c r="A367" t="s">
        <v>1221</v>
      </c>
      <c r="B367" t="s">
        <v>606</v>
      </c>
      <c r="C367" t="str">
        <f>_xlfn.XLOOKUP(Data_TongTram2[[#This Row],[ID NCC]],VMS1_[ID 18],VMS1_[Tên Accounts])</f>
        <v>Vựa Cô Hương - Trảng Bom</v>
      </c>
      <c r="D367" t="str">
        <f>Data_TongTram2[[#This Row],[ID NCC]]&amp;Data_TongTram2[[#This Row],[DTR/Trạm]]</f>
        <v>001J3000002HM1UIAWĐại Lộc</v>
      </c>
      <c r="E367" t="str">
        <f>_xlfn.XLOOKUP(Data_TongTram2[[#This Row],[ID NCC]],VMS1_[ID 18],VMS1_[Tỉnh/ Thành Phố Trung Ương])</f>
        <v>Đồng Nai</v>
      </c>
      <c r="F367" t="str">
        <f>_xlfn.XLOOKUP(Data_TongTram2[[#This Row],[Tỉnh cũ]],Table9[Tỉnh cũ],Table9[Tỉnh mới])</f>
        <v>Đồng Nai</v>
      </c>
      <c r="G367" t="str">
        <f>_xlfn.XLOOKUP(Data_TongTram2[[#This Row],[Tỉnh cũ]],Table9[Tỉnh cũ],Table9[Khu vực])</f>
        <v>TP. Hồ Chí Minh</v>
      </c>
      <c r="H367" t="str">
        <f>_xlfn.XLOOKUP(Data_TongTram2[[#This Row],[Tỉnh cũ]],Table9[Tỉnh cũ],Table9[Miền])</f>
        <v>TP.Hồ Chí Minh</v>
      </c>
      <c r="I367" t="str">
        <f>_xlfn.XLOOKUP(Data_TongTram2[[#This Row],[Tỉnh cũ]],Table9[Tỉnh cũ],Table9[Thị Trường])</f>
        <v>Phan Hiếu Lộc</v>
      </c>
      <c r="J367" t="str">
        <f>_xlfn.XLOOKUP(Data_TongTram2[[#This Row],[Tỉnh cũ]],Table9[Tỉnh cũ],Table9[Giám Sát])</f>
        <v>Đặng Nguyễn Hoàng Lộc</v>
      </c>
      <c r="K367" t="str">
        <f>_xlfn.XLOOKUP(Data_TongTram2[[#This Row],[Tỉnh cũ]],Table9[Tỉnh cũ],Table9[Admin KV])</f>
        <v>Đào Dương Anh Thư</v>
      </c>
      <c r="L367" t="str">
        <f>_xlfn.XLOOKUP(Data_TongTram2[[#This Row],[Tỉnh cũ]],Table9[Tỉnh cũ],Table9[Admin Miền])</f>
        <v>Nguyễn Hoàng Thúy</v>
      </c>
    </row>
    <row r="368" spans="1:12" x14ac:dyDescent="0.35">
      <c r="A368" t="s">
        <v>321</v>
      </c>
      <c r="B368" t="s">
        <v>606</v>
      </c>
      <c r="C368" t="str">
        <f>_xlfn.XLOOKUP(Data_TongTram2[[#This Row],[ID NCC]],VMS1_[ID 18],VMS1_[Tên Accounts])</f>
        <v>Tuấn Năm Gia Kiệm ĐN</v>
      </c>
      <c r="D368" t="str">
        <f>Data_TongTram2[[#This Row],[ID NCC]]&amp;Data_TongTram2[[#This Row],[DTR/Trạm]]</f>
        <v>001J3000007YAkxIAGĐại Lộc</v>
      </c>
      <c r="E368" t="str">
        <f>_xlfn.XLOOKUP(Data_TongTram2[[#This Row],[ID NCC]],VMS1_[ID 18],VMS1_[Tỉnh/ Thành Phố Trung Ương])</f>
        <v>Đồng Nai</v>
      </c>
      <c r="F368" t="str">
        <f>_xlfn.XLOOKUP(Data_TongTram2[[#This Row],[Tỉnh cũ]],Table9[Tỉnh cũ],Table9[Tỉnh mới])</f>
        <v>Đồng Nai</v>
      </c>
      <c r="G368" t="str">
        <f>_xlfn.XLOOKUP(Data_TongTram2[[#This Row],[Tỉnh cũ]],Table9[Tỉnh cũ],Table9[Khu vực])</f>
        <v>TP. Hồ Chí Minh</v>
      </c>
      <c r="H368" t="str">
        <f>_xlfn.XLOOKUP(Data_TongTram2[[#This Row],[Tỉnh cũ]],Table9[Tỉnh cũ],Table9[Miền])</f>
        <v>TP.Hồ Chí Minh</v>
      </c>
      <c r="I368" t="str">
        <f>_xlfn.XLOOKUP(Data_TongTram2[[#This Row],[Tỉnh cũ]],Table9[Tỉnh cũ],Table9[Thị Trường])</f>
        <v>Phan Hiếu Lộc</v>
      </c>
      <c r="J368" t="str">
        <f>_xlfn.XLOOKUP(Data_TongTram2[[#This Row],[Tỉnh cũ]],Table9[Tỉnh cũ],Table9[Giám Sát])</f>
        <v>Đặng Nguyễn Hoàng Lộc</v>
      </c>
      <c r="K368" t="str">
        <f>_xlfn.XLOOKUP(Data_TongTram2[[#This Row],[Tỉnh cũ]],Table9[Tỉnh cũ],Table9[Admin KV])</f>
        <v>Đào Dương Anh Thư</v>
      </c>
      <c r="L368" t="str">
        <f>_xlfn.XLOOKUP(Data_TongTram2[[#This Row],[Tỉnh cũ]],Table9[Tỉnh cũ],Table9[Admin Miền])</f>
        <v>Nguyễn Hoàng Thúy</v>
      </c>
    </row>
    <row r="369" spans="1:12" x14ac:dyDescent="0.35">
      <c r="A369" t="s">
        <v>1223</v>
      </c>
      <c r="B369" t="s">
        <v>606</v>
      </c>
      <c r="C369" t="str">
        <f>_xlfn.XLOOKUP(Data_TongTram2[[#This Row],[ID NCC]],VMS1_[ID 18],VMS1_[Tên Accounts])</f>
        <v>Lái Em Cúc (Lực) (Quảng Nam)</v>
      </c>
      <c r="D369" t="str">
        <f>Data_TongTram2[[#This Row],[ID NCC]]&amp;Data_TongTram2[[#This Row],[DTR/Trạm]]</f>
        <v>001J3000005GhcrIACĐại Lộc</v>
      </c>
      <c r="E369" t="str">
        <f>_xlfn.XLOOKUP(Data_TongTram2[[#This Row],[ID NCC]],VMS1_[ID 18],VMS1_[Tỉnh/ Thành Phố Trung Ương])</f>
        <v>Quảng Nam</v>
      </c>
      <c r="F369" t="str">
        <f>_xlfn.XLOOKUP(Data_TongTram2[[#This Row],[Tỉnh cũ]],Table9[Tỉnh cũ],Table9[Tỉnh mới])</f>
        <v>Đà Nẵng</v>
      </c>
      <c r="G369" t="str">
        <f>_xlfn.XLOOKUP(Data_TongTram2[[#This Row],[Tỉnh cũ]],Table9[Tỉnh cũ],Table9[Khu vực])</f>
        <v>Nam Miền Trung</v>
      </c>
      <c r="H369" t="str">
        <f>_xlfn.XLOOKUP(Data_TongTram2[[#This Row],[Tỉnh cũ]],Table9[Tỉnh cũ],Table9[Miền])</f>
        <v>Miền Trung</v>
      </c>
      <c r="I369" t="str">
        <f>_xlfn.XLOOKUP(Data_TongTram2[[#This Row],[Tỉnh cũ]],Table9[Tỉnh cũ],Table9[Thị Trường])</f>
        <v>Dương Quốc Trung</v>
      </c>
      <c r="J369" t="str">
        <f>_xlfn.XLOOKUP(Data_TongTram2[[#This Row],[Tỉnh cũ]],Table9[Tỉnh cũ],Table9[Giám Sát])</f>
        <v>Dương Quốc Trung</v>
      </c>
      <c r="K369" t="str">
        <f>_xlfn.XLOOKUP(Data_TongTram2[[#This Row],[Tỉnh cũ]],Table9[Tỉnh cũ],Table9[Admin KV])</f>
        <v>Đào Dương Anh Thư</v>
      </c>
      <c r="L369" t="str">
        <f>_xlfn.XLOOKUP(Data_TongTram2[[#This Row],[Tỉnh cũ]],Table9[Tỉnh cũ],Table9[Admin Miền])</f>
        <v>Nguyễn Hoàng Thúy KN</v>
      </c>
    </row>
    <row r="370" spans="1:12" x14ac:dyDescent="0.35">
      <c r="A370" t="s">
        <v>1224</v>
      </c>
      <c r="B370" t="s">
        <v>606</v>
      </c>
      <c r="C370" t="str">
        <f>_xlfn.XLOOKUP(Data_TongTram2[[#This Row],[ID NCC]],VMS1_[ID 18],VMS1_[Tên Accounts])</f>
        <v>Thương Lái Anh Trung</v>
      </c>
      <c r="D370" t="str">
        <f>Data_TongTram2[[#This Row],[ID NCC]]&amp;Data_TongTram2[[#This Row],[DTR/Trạm]]</f>
        <v>001J3000005DqJwIAKĐại Lộc</v>
      </c>
      <c r="E370" t="str">
        <f>_xlfn.XLOOKUP(Data_TongTram2[[#This Row],[ID NCC]],VMS1_[ID 18],VMS1_[Tỉnh/ Thành Phố Trung Ương])</f>
        <v>Đà Nẵng</v>
      </c>
      <c r="F370" t="str">
        <f>_xlfn.XLOOKUP(Data_TongTram2[[#This Row],[Tỉnh cũ]],Table9[Tỉnh cũ],Table9[Tỉnh mới])</f>
        <v>Đà Nẵng</v>
      </c>
      <c r="G370" t="str">
        <f>_xlfn.XLOOKUP(Data_TongTram2[[#This Row],[Tỉnh cũ]],Table9[Tỉnh cũ],Table9[Khu vực])</f>
        <v>Nam Miền Trung</v>
      </c>
      <c r="H370" t="str">
        <f>_xlfn.XLOOKUP(Data_TongTram2[[#This Row],[Tỉnh cũ]],Table9[Tỉnh cũ],Table9[Miền])</f>
        <v>Miền Trung</v>
      </c>
      <c r="I370" t="str">
        <f>_xlfn.XLOOKUP(Data_TongTram2[[#This Row],[Tỉnh cũ]],Table9[Tỉnh cũ],Table9[Thị Trường])</f>
        <v>Dương Quốc Trung</v>
      </c>
      <c r="J370" t="str">
        <f>_xlfn.XLOOKUP(Data_TongTram2[[#This Row],[Tỉnh cũ]],Table9[Tỉnh cũ],Table9[Giám Sát])</f>
        <v>Dương Quốc Trung</v>
      </c>
      <c r="K370" t="str">
        <f>_xlfn.XLOOKUP(Data_TongTram2[[#This Row],[Tỉnh cũ]],Table9[Tỉnh cũ],Table9[Admin KV])</f>
        <v>Đào Dương Anh Thư</v>
      </c>
      <c r="L370" t="str">
        <f>_xlfn.XLOOKUP(Data_TongTram2[[#This Row],[Tỉnh cũ]],Table9[Tỉnh cũ],Table9[Admin Miền])</f>
        <v>Nguyễn Hoàng Thúy KN</v>
      </c>
    </row>
    <row r="371" spans="1:12" x14ac:dyDescent="0.35">
      <c r="A371" t="s">
        <v>563</v>
      </c>
      <c r="B371" t="s">
        <v>607</v>
      </c>
      <c r="C371" t="str">
        <f>_xlfn.XLOOKUP(Data_TongTram2[[#This Row],[ID NCC]],VMS1_[ID 18],VMS1_[Tên Accounts])</f>
        <v>Duy Phương</v>
      </c>
      <c r="D371" t="str">
        <f>Data_TongTram2[[#This Row],[ID NCC]]&amp;Data_TongTram2[[#This Row],[DTR/Trạm]]</f>
        <v>001J3000002HLkUIAWĐồng Lâm</v>
      </c>
      <c r="E371" t="str">
        <f>_xlfn.XLOOKUP(Data_TongTram2[[#This Row],[ID NCC]],VMS1_[ID 18],VMS1_[Tỉnh/ Thành Phố Trung Ương])</f>
        <v>Vĩnh Long</v>
      </c>
      <c r="F371" t="str">
        <f>_xlfn.XLOOKUP(Data_TongTram2[[#This Row],[Tỉnh cũ]],Table9[Tỉnh cũ],Table9[Tỉnh mới])</f>
        <v>Vĩnh Long</v>
      </c>
      <c r="G371" t="str">
        <f>_xlfn.XLOOKUP(Data_TongTram2[[#This Row],[Tỉnh cũ]],Table9[Tỉnh cũ],Table9[Khu vực])</f>
        <v>Miền Tây 2</v>
      </c>
      <c r="H371" t="str">
        <f>_xlfn.XLOOKUP(Data_TongTram2[[#This Row],[Tỉnh cũ]],Table9[Tỉnh cũ],Table9[Miền])</f>
        <v>Miền Tây</v>
      </c>
      <c r="I371" t="str">
        <f>_xlfn.XLOOKUP(Data_TongTram2[[#This Row],[Tỉnh cũ]],Table9[Tỉnh cũ],Table9[Thị Trường])</f>
        <v>Lê Quốc Việt</v>
      </c>
      <c r="J371" t="str">
        <f>_xlfn.XLOOKUP(Data_TongTram2[[#This Row],[Tỉnh cũ]],Table9[Tỉnh cũ],Table9[Giám Sát])</f>
        <v>Phạm Huỳnh Hữu Lộc</v>
      </c>
      <c r="K371" t="str">
        <f>_xlfn.XLOOKUP(Data_TongTram2[[#This Row],[Tỉnh cũ]],Table9[Tỉnh cũ],Table9[Admin KV])</f>
        <v>Nguyễn Thị Ngọc Bích</v>
      </c>
      <c r="L371" t="str">
        <f>_xlfn.XLOOKUP(Data_TongTram2[[#This Row],[Tỉnh cũ]],Table9[Tỉnh cũ],Table9[Admin Miền])</f>
        <v>Phạm Thị Thúy Duy</v>
      </c>
    </row>
    <row r="372" spans="1:12" x14ac:dyDescent="0.35">
      <c r="A372" t="s">
        <v>635</v>
      </c>
      <c r="B372" t="s">
        <v>607</v>
      </c>
      <c r="C372" t="str">
        <f>_xlfn.XLOOKUP(Data_TongTram2[[#This Row],[ID NCC]],VMS1_[ID 18],VMS1_[Tên Accounts])</f>
        <v>Ngân Phát</v>
      </c>
      <c r="D372" t="str">
        <f>Data_TongTram2[[#This Row],[ID NCC]]&amp;Data_TongTram2[[#This Row],[DTR/Trạm]]</f>
        <v>001J3000002HLqDIAWĐồng Lâm</v>
      </c>
      <c r="E372" t="str">
        <f>_xlfn.XLOOKUP(Data_TongTram2[[#This Row],[ID NCC]],VMS1_[ID 18],VMS1_[Tỉnh/ Thành Phố Trung Ương])</f>
        <v>Đồng Tháp</v>
      </c>
      <c r="F372" t="str">
        <f>_xlfn.XLOOKUP(Data_TongTram2[[#This Row],[Tỉnh cũ]],Table9[Tỉnh cũ],Table9[Tỉnh mới])</f>
        <v>Đồng Tháp</v>
      </c>
      <c r="G372" t="str">
        <f>_xlfn.XLOOKUP(Data_TongTram2[[#This Row],[Tỉnh cũ]],Table9[Tỉnh cũ],Table9[Khu vực])</f>
        <v>Miền Tây 1</v>
      </c>
      <c r="H372" t="str">
        <f>_xlfn.XLOOKUP(Data_TongTram2[[#This Row],[Tỉnh cũ]],Table9[Tỉnh cũ],Table9[Miền])</f>
        <v>Miền Tây</v>
      </c>
      <c r="I372" t="str">
        <f>_xlfn.XLOOKUP(Data_TongTram2[[#This Row],[Tỉnh cũ]],Table9[Tỉnh cũ],Table9[Thị Trường])</f>
        <v>Lâm Đỗ Anh Hào</v>
      </c>
      <c r="J372" t="str">
        <f>_xlfn.XLOOKUP(Data_TongTram2[[#This Row],[Tỉnh cũ]],Table9[Tỉnh cũ],Table9[Giám Sát])</f>
        <v>Nguyễn Thành Dân</v>
      </c>
      <c r="K372" t="str">
        <f>_xlfn.XLOOKUP(Data_TongTram2[[#This Row],[Tỉnh cũ]],Table9[Tỉnh cũ],Table9[Admin KV])</f>
        <v>Trần Thị Lan</v>
      </c>
      <c r="L372" t="str">
        <f>_xlfn.XLOOKUP(Data_TongTram2[[#This Row],[Tỉnh cũ]],Table9[Tỉnh cũ],Table9[Admin Miền])</f>
        <v>Phạm Thị Thúy Duy</v>
      </c>
    </row>
    <row r="373" spans="1:12" x14ac:dyDescent="0.35">
      <c r="A373" t="s">
        <v>549</v>
      </c>
      <c r="B373" t="s">
        <v>607</v>
      </c>
      <c r="C373" t="str">
        <f>_xlfn.XLOOKUP(Data_TongTram2[[#This Row],[ID NCC]],VMS1_[ID 18],VMS1_[Tên Accounts])</f>
        <v>Nhỉn Như Ngọc</v>
      </c>
      <c r="D373" t="str">
        <f>Data_TongTram2[[#This Row],[ID NCC]]&amp;Data_TongTram2[[#This Row],[DTR/Trạm]]</f>
        <v>001J3000002HjEHIA0Đồng Lâm</v>
      </c>
      <c r="E373" t="str">
        <f>_xlfn.XLOOKUP(Data_TongTram2[[#This Row],[ID NCC]],VMS1_[ID 18],VMS1_[Tỉnh/ Thành Phố Trung Ương])</f>
        <v>Vĩnh Long</v>
      </c>
      <c r="F373" t="str">
        <f>_xlfn.XLOOKUP(Data_TongTram2[[#This Row],[Tỉnh cũ]],Table9[Tỉnh cũ],Table9[Tỉnh mới])</f>
        <v>Vĩnh Long</v>
      </c>
      <c r="G373" t="str">
        <f>_xlfn.XLOOKUP(Data_TongTram2[[#This Row],[Tỉnh cũ]],Table9[Tỉnh cũ],Table9[Khu vực])</f>
        <v>Miền Tây 2</v>
      </c>
      <c r="H373" t="str">
        <f>_xlfn.XLOOKUP(Data_TongTram2[[#This Row],[Tỉnh cũ]],Table9[Tỉnh cũ],Table9[Miền])</f>
        <v>Miền Tây</v>
      </c>
      <c r="I373" t="str">
        <f>_xlfn.XLOOKUP(Data_TongTram2[[#This Row],[Tỉnh cũ]],Table9[Tỉnh cũ],Table9[Thị Trường])</f>
        <v>Lê Quốc Việt</v>
      </c>
      <c r="J373" t="str">
        <f>_xlfn.XLOOKUP(Data_TongTram2[[#This Row],[Tỉnh cũ]],Table9[Tỉnh cũ],Table9[Giám Sát])</f>
        <v>Phạm Huỳnh Hữu Lộc</v>
      </c>
      <c r="K373" t="str">
        <f>_xlfn.XLOOKUP(Data_TongTram2[[#This Row],[Tỉnh cũ]],Table9[Tỉnh cũ],Table9[Admin KV])</f>
        <v>Nguyễn Thị Ngọc Bích</v>
      </c>
      <c r="L373" t="str">
        <f>_xlfn.XLOOKUP(Data_TongTram2[[#This Row],[Tỉnh cũ]],Table9[Tỉnh cũ],Table9[Admin Miền])</f>
        <v>Phạm Thị Thúy Duy</v>
      </c>
    </row>
    <row r="374" spans="1:12" x14ac:dyDescent="0.35">
      <c r="A374" t="s">
        <v>754</v>
      </c>
      <c r="B374" t="s">
        <v>607</v>
      </c>
      <c r="C374" t="str">
        <f>_xlfn.XLOOKUP(Data_TongTram2[[#This Row],[ID NCC]],VMS1_[ID 18],VMS1_[Tên Accounts])</f>
        <v>Kiều Sang Đồng Tháp</v>
      </c>
      <c r="D374" t="str">
        <f>Data_TongTram2[[#This Row],[ID NCC]]&amp;Data_TongTram2[[#This Row],[DTR/Trạm]]</f>
        <v>001J3000002HLplIAGĐồng Lâm</v>
      </c>
      <c r="E374" t="str">
        <f>_xlfn.XLOOKUP(Data_TongTram2[[#This Row],[ID NCC]],VMS1_[ID 18],VMS1_[Tỉnh/ Thành Phố Trung Ương])</f>
        <v>Đồng Tháp</v>
      </c>
      <c r="F374" t="str">
        <f>_xlfn.XLOOKUP(Data_TongTram2[[#This Row],[Tỉnh cũ]],Table9[Tỉnh cũ],Table9[Tỉnh mới])</f>
        <v>Đồng Tháp</v>
      </c>
      <c r="G374" t="str">
        <f>_xlfn.XLOOKUP(Data_TongTram2[[#This Row],[Tỉnh cũ]],Table9[Tỉnh cũ],Table9[Khu vực])</f>
        <v>Miền Tây 1</v>
      </c>
      <c r="H374" t="str">
        <f>_xlfn.XLOOKUP(Data_TongTram2[[#This Row],[Tỉnh cũ]],Table9[Tỉnh cũ],Table9[Miền])</f>
        <v>Miền Tây</v>
      </c>
      <c r="I374" t="str">
        <f>_xlfn.XLOOKUP(Data_TongTram2[[#This Row],[Tỉnh cũ]],Table9[Tỉnh cũ],Table9[Thị Trường])</f>
        <v>Lâm Đỗ Anh Hào</v>
      </c>
      <c r="J374" t="str">
        <f>_xlfn.XLOOKUP(Data_TongTram2[[#This Row],[Tỉnh cũ]],Table9[Tỉnh cũ],Table9[Giám Sát])</f>
        <v>Nguyễn Thành Dân</v>
      </c>
      <c r="K374" t="str">
        <f>_xlfn.XLOOKUP(Data_TongTram2[[#This Row],[Tỉnh cũ]],Table9[Tỉnh cũ],Table9[Admin KV])</f>
        <v>Trần Thị Lan</v>
      </c>
      <c r="L374" t="str">
        <f>_xlfn.XLOOKUP(Data_TongTram2[[#This Row],[Tỉnh cũ]],Table9[Tỉnh cũ],Table9[Admin Miền])</f>
        <v>Phạm Thị Thúy Duy</v>
      </c>
    </row>
    <row r="375" spans="1:12" x14ac:dyDescent="0.35">
      <c r="A375" t="s">
        <v>498</v>
      </c>
      <c r="B375" t="s">
        <v>607</v>
      </c>
      <c r="C375" t="str">
        <f>_xlfn.XLOOKUP(Data_TongTram2[[#This Row],[ID NCC]],VMS1_[ID 18],VMS1_[Tên Accounts])</f>
        <v>HKD Nguyên Chương</v>
      </c>
      <c r="D375" t="str">
        <f>Data_TongTram2[[#This Row],[ID NCC]]&amp;Data_TongTram2[[#This Row],[DTR/Trạm]]</f>
        <v>001J3000002HM0PIAWĐồng Lâm</v>
      </c>
      <c r="E375" t="str">
        <f>_xlfn.XLOOKUP(Data_TongTram2[[#This Row],[ID NCC]],VMS1_[ID 18],VMS1_[Tỉnh/ Thành Phố Trung Ương])</f>
        <v>Cần Thơ</v>
      </c>
      <c r="F375" t="str">
        <f>_xlfn.XLOOKUP(Data_TongTram2[[#This Row],[Tỉnh cũ]],Table9[Tỉnh cũ],Table9[Tỉnh mới])</f>
        <v>Cần Thơ</v>
      </c>
      <c r="G375" t="str">
        <f>_xlfn.XLOOKUP(Data_TongTram2[[#This Row],[Tỉnh cũ]],Table9[Tỉnh cũ],Table9[Khu vực])</f>
        <v>Miền Tây 2</v>
      </c>
      <c r="H375" t="str">
        <f>_xlfn.XLOOKUP(Data_TongTram2[[#This Row],[Tỉnh cũ]],Table9[Tỉnh cũ],Table9[Miền])</f>
        <v>Miền Tây</v>
      </c>
      <c r="I375" t="str">
        <f>_xlfn.XLOOKUP(Data_TongTram2[[#This Row],[Tỉnh cũ]],Table9[Tỉnh cũ],Table9[Thị Trường])</f>
        <v>Nguyễn Ngọc Lâm</v>
      </c>
      <c r="J375" t="str">
        <f>_xlfn.XLOOKUP(Data_TongTram2[[#This Row],[Tỉnh cũ]],Table9[Tỉnh cũ],Table9[Giám Sát])</f>
        <v>Phạm Huỳnh Hữu Lộc</v>
      </c>
      <c r="K375" t="str">
        <f>_xlfn.XLOOKUP(Data_TongTram2[[#This Row],[Tỉnh cũ]],Table9[Tỉnh cũ],Table9[Admin KV])</f>
        <v>Nguyễn Thị Ngọc Bích</v>
      </c>
      <c r="L375" t="str">
        <f>_xlfn.XLOOKUP(Data_TongTram2[[#This Row],[Tỉnh cũ]],Table9[Tỉnh cũ],Table9[Admin Miền])</f>
        <v>Phạm Thị Thúy Duy</v>
      </c>
    </row>
    <row r="376" spans="1:12" x14ac:dyDescent="0.35">
      <c r="A376" t="s">
        <v>519</v>
      </c>
      <c r="B376" t="s">
        <v>607</v>
      </c>
      <c r="C376" t="str">
        <f>_xlfn.XLOOKUP(Data_TongTram2[[#This Row],[ID NCC]],VMS1_[ID 18],VMS1_[Tên Accounts])</f>
        <v>Kiều Bình Thái</v>
      </c>
      <c r="D376" t="str">
        <f>Data_TongTram2[[#This Row],[ID NCC]]&amp;Data_TongTram2[[#This Row],[DTR/Trạm]]</f>
        <v>001J3000005FFAsIAOĐồng Lâm</v>
      </c>
      <c r="E376" t="str">
        <f>_xlfn.XLOOKUP(Data_TongTram2[[#This Row],[ID NCC]],VMS1_[ID 18],VMS1_[Tỉnh/ Thành Phố Trung Ương])</f>
        <v>Vĩnh Long</v>
      </c>
      <c r="F376" t="str">
        <f>_xlfn.XLOOKUP(Data_TongTram2[[#This Row],[Tỉnh cũ]],Table9[Tỉnh cũ],Table9[Tỉnh mới])</f>
        <v>Vĩnh Long</v>
      </c>
      <c r="G376" t="str">
        <f>_xlfn.XLOOKUP(Data_TongTram2[[#This Row],[Tỉnh cũ]],Table9[Tỉnh cũ],Table9[Khu vực])</f>
        <v>Miền Tây 2</v>
      </c>
      <c r="H376" t="str">
        <f>_xlfn.XLOOKUP(Data_TongTram2[[#This Row],[Tỉnh cũ]],Table9[Tỉnh cũ],Table9[Miền])</f>
        <v>Miền Tây</v>
      </c>
      <c r="I376" t="str">
        <f>_xlfn.XLOOKUP(Data_TongTram2[[#This Row],[Tỉnh cũ]],Table9[Tỉnh cũ],Table9[Thị Trường])</f>
        <v>Lê Quốc Việt</v>
      </c>
      <c r="J376" t="str">
        <f>_xlfn.XLOOKUP(Data_TongTram2[[#This Row],[Tỉnh cũ]],Table9[Tỉnh cũ],Table9[Giám Sát])</f>
        <v>Phạm Huỳnh Hữu Lộc</v>
      </c>
      <c r="K376" t="str">
        <f>_xlfn.XLOOKUP(Data_TongTram2[[#This Row],[Tỉnh cũ]],Table9[Tỉnh cũ],Table9[Admin KV])</f>
        <v>Nguyễn Thị Ngọc Bích</v>
      </c>
      <c r="L376" t="str">
        <f>_xlfn.XLOOKUP(Data_TongTram2[[#This Row],[Tỉnh cũ]],Table9[Tỉnh cũ],Table9[Admin Miền])</f>
        <v>Phạm Thị Thúy Duy</v>
      </c>
    </row>
    <row r="377" spans="1:12" x14ac:dyDescent="0.35">
      <c r="A377" t="s">
        <v>566</v>
      </c>
      <c r="B377" t="s">
        <v>607</v>
      </c>
      <c r="C377" t="str">
        <f>_xlfn.XLOOKUP(Data_TongTram2[[#This Row],[ID NCC]],VMS1_[ID 18],VMS1_[Tên Accounts])</f>
        <v>Chị Điệp (Phát Xương)</v>
      </c>
      <c r="D377" t="str">
        <f>Data_TongTram2[[#This Row],[ID NCC]]&amp;Data_TongTram2[[#This Row],[DTR/Trạm]]</f>
        <v>001J3000002HLbCIAWĐồng Lâm</v>
      </c>
      <c r="E377" t="str">
        <f>_xlfn.XLOOKUP(Data_TongTram2[[#This Row],[ID NCC]],VMS1_[ID 18],VMS1_[Tỉnh/ Thành Phố Trung Ương])</f>
        <v>Đồng Tháp</v>
      </c>
      <c r="F377" t="str">
        <f>_xlfn.XLOOKUP(Data_TongTram2[[#This Row],[Tỉnh cũ]],Table9[Tỉnh cũ],Table9[Tỉnh mới])</f>
        <v>Đồng Tháp</v>
      </c>
      <c r="G377" t="str">
        <f>_xlfn.XLOOKUP(Data_TongTram2[[#This Row],[Tỉnh cũ]],Table9[Tỉnh cũ],Table9[Khu vực])</f>
        <v>Miền Tây 1</v>
      </c>
      <c r="H377" t="str">
        <f>_xlfn.XLOOKUP(Data_TongTram2[[#This Row],[Tỉnh cũ]],Table9[Tỉnh cũ],Table9[Miền])</f>
        <v>Miền Tây</v>
      </c>
      <c r="I377" t="str">
        <f>_xlfn.XLOOKUP(Data_TongTram2[[#This Row],[Tỉnh cũ]],Table9[Tỉnh cũ],Table9[Thị Trường])</f>
        <v>Lâm Đỗ Anh Hào</v>
      </c>
      <c r="J377" t="str">
        <f>_xlfn.XLOOKUP(Data_TongTram2[[#This Row],[Tỉnh cũ]],Table9[Tỉnh cũ],Table9[Giám Sát])</f>
        <v>Nguyễn Thành Dân</v>
      </c>
      <c r="K377" t="str">
        <f>_xlfn.XLOOKUP(Data_TongTram2[[#This Row],[Tỉnh cũ]],Table9[Tỉnh cũ],Table9[Admin KV])</f>
        <v>Trần Thị Lan</v>
      </c>
      <c r="L377" t="str">
        <f>_xlfn.XLOOKUP(Data_TongTram2[[#This Row],[Tỉnh cũ]],Table9[Tỉnh cũ],Table9[Admin Miền])</f>
        <v>Phạm Thị Thúy Duy</v>
      </c>
    </row>
    <row r="378" spans="1:12" x14ac:dyDescent="0.35">
      <c r="A378" t="s">
        <v>639</v>
      </c>
      <c r="B378" t="s">
        <v>607</v>
      </c>
      <c r="C378" t="str">
        <f>_xlfn.XLOOKUP(Data_TongTram2[[#This Row],[ID NCC]],VMS1_[ID 18],VMS1_[Tên Accounts])</f>
        <v>Phan Minh Khang</v>
      </c>
      <c r="D378" t="str">
        <f>Data_TongTram2[[#This Row],[ID NCC]]&amp;Data_TongTram2[[#This Row],[DTR/Trạm]]</f>
        <v>001J3000005GuLQIA0Đồng Lâm</v>
      </c>
      <c r="E378" t="str">
        <f>_xlfn.XLOOKUP(Data_TongTram2[[#This Row],[ID NCC]],VMS1_[ID 18],VMS1_[Tỉnh/ Thành Phố Trung Ương])</f>
        <v>Đồng Tháp</v>
      </c>
      <c r="F378" t="str">
        <f>_xlfn.XLOOKUP(Data_TongTram2[[#This Row],[Tỉnh cũ]],Table9[Tỉnh cũ],Table9[Tỉnh mới])</f>
        <v>Đồng Tháp</v>
      </c>
      <c r="G378" t="str">
        <f>_xlfn.XLOOKUP(Data_TongTram2[[#This Row],[Tỉnh cũ]],Table9[Tỉnh cũ],Table9[Khu vực])</f>
        <v>Miền Tây 1</v>
      </c>
      <c r="H378" t="str">
        <f>_xlfn.XLOOKUP(Data_TongTram2[[#This Row],[Tỉnh cũ]],Table9[Tỉnh cũ],Table9[Miền])</f>
        <v>Miền Tây</v>
      </c>
      <c r="I378" t="str">
        <f>_xlfn.XLOOKUP(Data_TongTram2[[#This Row],[Tỉnh cũ]],Table9[Tỉnh cũ],Table9[Thị Trường])</f>
        <v>Lâm Đỗ Anh Hào</v>
      </c>
      <c r="J378" t="str">
        <f>_xlfn.XLOOKUP(Data_TongTram2[[#This Row],[Tỉnh cũ]],Table9[Tỉnh cũ],Table9[Giám Sát])</f>
        <v>Nguyễn Thành Dân</v>
      </c>
      <c r="K378" t="str">
        <f>_xlfn.XLOOKUP(Data_TongTram2[[#This Row],[Tỉnh cũ]],Table9[Tỉnh cũ],Table9[Admin KV])</f>
        <v>Trần Thị Lan</v>
      </c>
      <c r="L378" t="str">
        <f>_xlfn.XLOOKUP(Data_TongTram2[[#This Row],[Tỉnh cũ]],Table9[Tỉnh cũ],Table9[Admin Miền])</f>
        <v>Phạm Thị Thúy Duy</v>
      </c>
    </row>
    <row r="379" spans="1:12" x14ac:dyDescent="0.35">
      <c r="A379" t="s">
        <v>557</v>
      </c>
      <c r="B379" t="s">
        <v>607</v>
      </c>
      <c r="C379" t="str">
        <f>_xlfn.XLOOKUP(Data_TongTram2[[#This Row],[ID NCC]],VMS1_[ID 18],VMS1_[Tên Accounts])</f>
        <v>Trần Dương Kiến Trúc</v>
      </c>
      <c r="D379" t="str">
        <f>Data_TongTram2[[#This Row],[ID NCC]]&amp;Data_TongTram2[[#This Row],[DTR/Trạm]]</f>
        <v>001J3000002HLbFIAWĐồng Lâm</v>
      </c>
      <c r="E379" t="str">
        <f>_xlfn.XLOOKUP(Data_TongTram2[[#This Row],[ID NCC]],VMS1_[ID 18],VMS1_[Tỉnh/ Thành Phố Trung Ương])</f>
        <v>Đồng Tháp</v>
      </c>
      <c r="F379" t="str">
        <f>_xlfn.XLOOKUP(Data_TongTram2[[#This Row],[Tỉnh cũ]],Table9[Tỉnh cũ],Table9[Tỉnh mới])</f>
        <v>Đồng Tháp</v>
      </c>
      <c r="G379" t="str">
        <f>_xlfn.XLOOKUP(Data_TongTram2[[#This Row],[Tỉnh cũ]],Table9[Tỉnh cũ],Table9[Khu vực])</f>
        <v>Miền Tây 1</v>
      </c>
      <c r="H379" t="str">
        <f>_xlfn.XLOOKUP(Data_TongTram2[[#This Row],[Tỉnh cũ]],Table9[Tỉnh cũ],Table9[Miền])</f>
        <v>Miền Tây</v>
      </c>
      <c r="I379" t="str">
        <f>_xlfn.XLOOKUP(Data_TongTram2[[#This Row],[Tỉnh cũ]],Table9[Tỉnh cũ],Table9[Thị Trường])</f>
        <v>Lâm Đỗ Anh Hào</v>
      </c>
      <c r="J379" t="str">
        <f>_xlfn.XLOOKUP(Data_TongTram2[[#This Row],[Tỉnh cũ]],Table9[Tỉnh cũ],Table9[Giám Sát])</f>
        <v>Nguyễn Thành Dân</v>
      </c>
      <c r="K379" t="str">
        <f>_xlfn.XLOOKUP(Data_TongTram2[[#This Row],[Tỉnh cũ]],Table9[Tỉnh cũ],Table9[Admin KV])</f>
        <v>Trần Thị Lan</v>
      </c>
      <c r="L379" t="str">
        <f>_xlfn.XLOOKUP(Data_TongTram2[[#This Row],[Tỉnh cũ]],Table9[Tỉnh cũ],Table9[Admin Miền])</f>
        <v>Phạm Thị Thúy Duy</v>
      </c>
    </row>
    <row r="380" spans="1:12" x14ac:dyDescent="0.35">
      <c r="A380" t="s">
        <v>636</v>
      </c>
      <c r="B380" t="s">
        <v>607</v>
      </c>
      <c r="C380" t="str">
        <f>_xlfn.XLOOKUP(Data_TongTram2[[#This Row],[ID NCC]],VMS1_[ID 18],VMS1_[Tên Accounts])</f>
        <v>Chị Hưởng (Nguyễn Văn Đậm)</v>
      </c>
      <c r="D380" t="str">
        <f>Data_TongTram2[[#This Row],[ID NCC]]&amp;Data_TongTram2[[#This Row],[DTR/Trạm]]</f>
        <v>001J3000009Cb5WIASĐồng Lâm</v>
      </c>
      <c r="E380" t="str">
        <f>_xlfn.XLOOKUP(Data_TongTram2[[#This Row],[ID NCC]],VMS1_[ID 18],VMS1_[Tỉnh/ Thành Phố Trung Ương])</f>
        <v>Hậu Giang</v>
      </c>
      <c r="F380" t="str">
        <f>_xlfn.XLOOKUP(Data_TongTram2[[#This Row],[Tỉnh cũ]],Table9[Tỉnh cũ],Table9[Tỉnh mới])</f>
        <v>Cần Thơ</v>
      </c>
      <c r="G380" t="str">
        <f>_xlfn.XLOOKUP(Data_TongTram2[[#This Row],[Tỉnh cũ]],Table9[Tỉnh cũ],Table9[Khu vực])</f>
        <v>Miền Tây 2</v>
      </c>
      <c r="H380" t="str">
        <f>_xlfn.XLOOKUP(Data_TongTram2[[#This Row],[Tỉnh cũ]],Table9[Tỉnh cũ],Table9[Miền])</f>
        <v>Miền Tây</v>
      </c>
      <c r="I380" t="str">
        <f>_xlfn.XLOOKUP(Data_TongTram2[[#This Row],[Tỉnh cũ]],Table9[Tỉnh cũ],Table9[Thị Trường])</f>
        <v>Nguyễn Ngọc Lâm</v>
      </c>
      <c r="J380" t="str">
        <f>_xlfn.XLOOKUP(Data_TongTram2[[#This Row],[Tỉnh cũ]],Table9[Tỉnh cũ],Table9[Giám Sát])</f>
        <v>Phạm Huỳnh Hữu Lộc</v>
      </c>
      <c r="K380" t="str">
        <f>_xlfn.XLOOKUP(Data_TongTram2[[#This Row],[Tỉnh cũ]],Table9[Tỉnh cũ],Table9[Admin KV])</f>
        <v>Nguyễn Thị Ngọc Bích</v>
      </c>
      <c r="L380" t="str">
        <f>_xlfn.XLOOKUP(Data_TongTram2[[#This Row],[Tỉnh cũ]],Table9[Tỉnh cũ],Table9[Admin Miền])</f>
        <v>Phạm Thị Thúy Duy</v>
      </c>
    </row>
    <row r="381" spans="1:12" x14ac:dyDescent="0.35">
      <c r="A381" t="s">
        <v>764</v>
      </c>
      <c r="B381" t="s">
        <v>607</v>
      </c>
      <c r="C381" t="str">
        <f>_xlfn.XLOOKUP(Data_TongTram2[[#This Row],[ID NCC]],VMS1_[ID 18],VMS1_[Tên Accounts])</f>
        <v>Võ Hoàng Thanh Thơ</v>
      </c>
      <c r="D381" t="str">
        <f>Data_TongTram2[[#This Row],[ID NCC]]&amp;Data_TongTram2[[#This Row],[DTR/Trạm]]</f>
        <v>001J3000005GvLPIA0Đồng Lâm</v>
      </c>
      <c r="E381" t="str">
        <f>_xlfn.XLOOKUP(Data_TongTram2[[#This Row],[ID NCC]],VMS1_[ID 18],VMS1_[Tỉnh/ Thành Phố Trung Ương])</f>
        <v>Hậu Giang</v>
      </c>
      <c r="F381" t="str">
        <f>_xlfn.XLOOKUP(Data_TongTram2[[#This Row],[Tỉnh cũ]],Table9[Tỉnh cũ],Table9[Tỉnh mới])</f>
        <v>Cần Thơ</v>
      </c>
      <c r="G381" t="str">
        <f>_xlfn.XLOOKUP(Data_TongTram2[[#This Row],[Tỉnh cũ]],Table9[Tỉnh cũ],Table9[Khu vực])</f>
        <v>Miền Tây 2</v>
      </c>
      <c r="H381" t="str">
        <f>_xlfn.XLOOKUP(Data_TongTram2[[#This Row],[Tỉnh cũ]],Table9[Tỉnh cũ],Table9[Miền])</f>
        <v>Miền Tây</v>
      </c>
      <c r="I381" t="str">
        <f>_xlfn.XLOOKUP(Data_TongTram2[[#This Row],[Tỉnh cũ]],Table9[Tỉnh cũ],Table9[Thị Trường])</f>
        <v>Nguyễn Ngọc Lâm</v>
      </c>
      <c r="J381" t="str">
        <f>_xlfn.XLOOKUP(Data_TongTram2[[#This Row],[Tỉnh cũ]],Table9[Tỉnh cũ],Table9[Giám Sát])</f>
        <v>Phạm Huỳnh Hữu Lộc</v>
      </c>
      <c r="K381" t="str">
        <f>_xlfn.XLOOKUP(Data_TongTram2[[#This Row],[Tỉnh cũ]],Table9[Tỉnh cũ],Table9[Admin KV])</f>
        <v>Nguyễn Thị Ngọc Bích</v>
      </c>
      <c r="L381" t="str">
        <f>_xlfn.XLOOKUP(Data_TongTram2[[#This Row],[Tỉnh cũ]],Table9[Tỉnh cũ],Table9[Admin Miền])</f>
        <v>Phạm Thị Thúy Duy</v>
      </c>
    </row>
    <row r="382" spans="1:12" x14ac:dyDescent="0.35">
      <c r="A382" t="s">
        <v>517</v>
      </c>
      <c r="B382" t="s">
        <v>607</v>
      </c>
      <c r="C382" t="str">
        <f>_xlfn.XLOOKUP(Data_TongTram2[[#This Row],[ID NCC]],VMS1_[ID 18],VMS1_[Tên Accounts])</f>
        <v>Bảy Liêm</v>
      </c>
      <c r="D382" t="str">
        <f>Data_TongTram2[[#This Row],[ID NCC]]&amp;Data_TongTram2[[#This Row],[DTR/Trạm]]</f>
        <v>001J3000002HLgpIAGĐồng Lâm</v>
      </c>
      <c r="E382" t="str">
        <f>_xlfn.XLOOKUP(Data_TongTram2[[#This Row],[ID NCC]],VMS1_[ID 18],VMS1_[Tỉnh/ Thành Phố Trung Ương])</f>
        <v>Vĩnh Long</v>
      </c>
      <c r="F382" t="str">
        <f>_xlfn.XLOOKUP(Data_TongTram2[[#This Row],[Tỉnh cũ]],Table9[Tỉnh cũ],Table9[Tỉnh mới])</f>
        <v>Vĩnh Long</v>
      </c>
      <c r="G382" t="str">
        <f>_xlfn.XLOOKUP(Data_TongTram2[[#This Row],[Tỉnh cũ]],Table9[Tỉnh cũ],Table9[Khu vực])</f>
        <v>Miền Tây 2</v>
      </c>
      <c r="H382" t="str">
        <f>_xlfn.XLOOKUP(Data_TongTram2[[#This Row],[Tỉnh cũ]],Table9[Tỉnh cũ],Table9[Miền])</f>
        <v>Miền Tây</v>
      </c>
      <c r="I382" t="str">
        <f>_xlfn.XLOOKUP(Data_TongTram2[[#This Row],[Tỉnh cũ]],Table9[Tỉnh cũ],Table9[Thị Trường])</f>
        <v>Lê Quốc Việt</v>
      </c>
      <c r="J382" t="str">
        <f>_xlfn.XLOOKUP(Data_TongTram2[[#This Row],[Tỉnh cũ]],Table9[Tỉnh cũ],Table9[Giám Sát])</f>
        <v>Phạm Huỳnh Hữu Lộc</v>
      </c>
      <c r="K382" t="str">
        <f>_xlfn.XLOOKUP(Data_TongTram2[[#This Row],[Tỉnh cũ]],Table9[Tỉnh cũ],Table9[Admin KV])</f>
        <v>Nguyễn Thị Ngọc Bích</v>
      </c>
      <c r="L382" t="str">
        <f>_xlfn.XLOOKUP(Data_TongTram2[[#This Row],[Tỉnh cũ]],Table9[Tỉnh cũ],Table9[Admin Miền])</f>
        <v>Phạm Thị Thúy Duy</v>
      </c>
    </row>
    <row r="383" spans="1:12" x14ac:dyDescent="0.35">
      <c r="A383" t="s">
        <v>634</v>
      </c>
      <c r="B383" t="s">
        <v>607</v>
      </c>
      <c r="C383" t="str">
        <f>_xlfn.XLOOKUP(Data_TongTram2[[#This Row],[ID NCC]],VMS1_[ID 18],VMS1_[Tên Accounts])</f>
        <v>HKD Tín Trang</v>
      </c>
      <c r="D383" t="str">
        <f>Data_TongTram2[[#This Row],[ID NCC]]&amp;Data_TongTram2[[#This Row],[DTR/Trạm]]</f>
        <v>001J3000002HLguIAGĐồng Lâm</v>
      </c>
      <c r="E383" t="str">
        <f>_xlfn.XLOOKUP(Data_TongTram2[[#This Row],[ID NCC]],VMS1_[ID 18],VMS1_[Tỉnh/ Thành Phố Trung Ương])</f>
        <v>Đồng Tháp</v>
      </c>
      <c r="F383" t="str">
        <f>_xlfn.XLOOKUP(Data_TongTram2[[#This Row],[Tỉnh cũ]],Table9[Tỉnh cũ],Table9[Tỉnh mới])</f>
        <v>Đồng Tháp</v>
      </c>
      <c r="G383" t="str">
        <f>_xlfn.XLOOKUP(Data_TongTram2[[#This Row],[Tỉnh cũ]],Table9[Tỉnh cũ],Table9[Khu vực])</f>
        <v>Miền Tây 1</v>
      </c>
      <c r="H383" t="str">
        <f>_xlfn.XLOOKUP(Data_TongTram2[[#This Row],[Tỉnh cũ]],Table9[Tỉnh cũ],Table9[Miền])</f>
        <v>Miền Tây</v>
      </c>
      <c r="I383" t="str">
        <f>_xlfn.XLOOKUP(Data_TongTram2[[#This Row],[Tỉnh cũ]],Table9[Tỉnh cũ],Table9[Thị Trường])</f>
        <v>Lâm Đỗ Anh Hào</v>
      </c>
      <c r="J383" t="str">
        <f>_xlfn.XLOOKUP(Data_TongTram2[[#This Row],[Tỉnh cũ]],Table9[Tỉnh cũ],Table9[Giám Sát])</f>
        <v>Nguyễn Thành Dân</v>
      </c>
      <c r="K383" t="str">
        <f>_xlfn.XLOOKUP(Data_TongTram2[[#This Row],[Tỉnh cũ]],Table9[Tỉnh cũ],Table9[Admin KV])</f>
        <v>Trần Thị Lan</v>
      </c>
      <c r="L383" t="str">
        <f>_xlfn.XLOOKUP(Data_TongTram2[[#This Row],[Tỉnh cũ]],Table9[Tỉnh cũ],Table9[Admin Miền])</f>
        <v>Phạm Thị Thúy Duy</v>
      </c>
    </row>
    <row r="384" spans="1:12" x14ac:dyDescent="0.35">
      <c r="A384" t="s">
        <v>512</v>
      </c>
      <c r="B384" t="s">
        <v>607</v>
      </c>
      <c r="C384" t="str">
        <f>_xlfn.XLOOKUP(Data_TongTram2[[#This Row],[ID NCC]],VMS1_[ID 18],VMS1_[Tên Accounts])</f>
        <v>Nguyễn Thị Huệ</v>
      </c>
      <c r="D384" t="str">
        <f>Data_TongTram2[[#This Row],[ID NCC]]&amp;Data_TongTram2[[#This Row],[DTR/Trạm]]</f>
        <v>001J3000002HM1hIAGĐồng Lâm</v>
      </c>
      <c r="E384" t="str">
        <f>_xlfn.XLOOKUP(Data_TongTram2[[#This Row],[ID NCC]],VMS1_[ID 18],VMS1_[Tỉnh/ Thành Phố Trung Ương])</f>
        <v>Vĩnh Long</v>
      </c>
      <c r="F384" t="str">
        <f>_xlfn.XLOOKUP(Data_TongTram2[[#This Row],[Tỉnh cũ]],Table9[Tỉnh cũ],Table9[Tỉnh mới])</f>
        <v>Vĩnh Long</v>
      </c>
      <c r="G384" t="str">
        <f>_xlfn.XLOOKUP(Data_TongTram2[[#This Row],[Tỉnh cũ]],Table9[Tỉnh cũ],Table9[Khu vực])</f>
        <v>Miền Tây 2</v>
      </c>
      <c r="H384" t="str">
        <f>_xlfn.XLOOKUP(Data_TongTram2[[#This Row],[Tỉnh cũ]],Table9[Tỉnh cũ],Table9[Miền])</f>
        <v>Miền Tây</v>
      </c>
      <c r="I384" t="str">
        <f>_xlfn.XLOOKUP(Data_TongTram2[[#This Row],[Tỉnh cũ]],Table9[Tỉnh cũ],Table9[Thị Trường])</f>
        <v>Lê Quốc Việt</v>
      </c>
      <c r="J384" t="str">
        <f>_xlfn.XLOOKUP(Data_TongTram2[[#This Row],[Tỉnh cũ]],Table9[Tỉnh cũ],Table9[Giám Sát])</f>
        <v>Phạm Huỳnh Hữu Lộc</v>
      </c>
      <c r="K384" t="str">
        <f>_xlfn.XLOOKUP(Data_TongTram2[[#This Row],[Tỉnh cũ]],Table9[Tỉnh cũ],Table9[Admin KV])</f>
        <v>Nguyễn Thị Ngọc Bích</v>
      </c>
      <c r="L384" t="str">
        <f>_xlfn.XLOOKUP(Data_TongTram2[[#This Row],[Tỉnh cũ]],Table9[Tỉnh cũ],Table9[Admin Miền])</f>
        <v>Phạm Thị Thúy Duy</v>
      </c>
    </row>
    <row r="385" spans="1:12" x14ac:dyDescent="0.35">
      <c r="A385" t="s">
        <v>643</v>
      </c>
      <c r="B385" t="s">
        <v>607</v>
      </c>
      <c r="C385" t="str">
        <f>_xlfn.XLOOKUP(Data_TongTram2[[#This Row],[ID NCC]],VMS1_[ID 18],VMS1_[Tên Accounts])</f>
        <v>Anh Ri Ô Môn</v>
      </c>
      <c r="D385" t="str">
        <f>Data_TongTram2[[#This Row],[ID NCC]]&amp;Data_TongTram2[[#This Row],[DTR/Trạm]]</f>
        <v>001J3000002HLhGIAWĐồng Lâm</v>
      </c>
      <c r="E385" t="str">
        <f>_xlfn.XLOOKUP(Data_TongTram2[[#This Row],[ID NCC]],VMS1_[ID 18],VMS1_[Tỉnh/ Thành Phố Trung Ương])</f>
        <v>Cần Thơ</v>
      </c>
      <c r="F385" t="str">
        <f>_xlfn.XLOOKUP(Data_TongTram2[[#This Row],[Tỉnh cũ]],Table9[Tỉnh cũ],Table9[Tỉnh mới])</f>
        <v>Cần Thơ</v>
      </c>
      <c r="G385" t="str">
        <f>_xlfn.XLOOKUP(Data_TongTram2[[#This Row],[Tỉnh cũ]],Table9[Tỉnh cũ],Table9[Khu vực])</f>
        <v>Miền Tây 2</v>
      </c>
      <c r="H385" t="str">
        <f>_xlfn.XLOOKUP(Data_TongTram2[[#This Row],[Tỉnh cũ]],Table9[Tỉnh cũ],Table9[Miền])</f>
        <v>Miền Tây</v>
      </c>
      <c r="I385" t="str">
        <f>_xlfn.XLOOKUP(Data_TongTram2[[#This Row],[Tỉnh cũ]],Table9[Tỉnh cũ],Table9[Thị Trường])</f>
        <v>Nguyễn Ngọc Lâm</v>
      </c>
      <c r="J385" t="str">
        <f>_xlfn.XLOOKUP(Data_TongTram2[[#This Row],[Tỉnh cũ]],Table9[Tỉnh cũ],Table9[Giám Sát])</f>
        <v>Phạm Huỳnh Hữu Lộc</v>
      </c>
      <c r="K385" t="str">
        <f>_xlfn.XLOOKUP(Data_TongTram2[[#This Row],[Tỉnh cũ]],Table9[Tỉnh cũ],Table9[Admin KV])</f>
        <v>Nguyễn Thị Ngọc Bích</v>
      </c>
      <c r="L385" t="str">
        <f>_xlfn.XLOOKUP(Data_TongTram2[[#This Row],[Tỉnh cũ]],Table9[Tỉnh cũ],Table9[Admin Miền])</f>
        <v>Phạm Thị Thúy Duy</v>
      </c>
    </row>
    <row r="386" spans="1:12" x14ac:dyDescent="0.35">
      <c r="A386" t="s">
        <v>640</v>
      </c>
      <c r="B386" t="s">
        <v>607</v>
      </c>
      <c r="C386" t="str">
        <f>_xlfn.XLOOKUP(Data_TongTram2[[#This Row],[ID NCC]],VMS1_[ID 18],VMS1_[Tên Accounts])</f>
        <v>Lê Trần Thanh Linh</v>
      </c>
      <c r="D386" t="str">
        <f>Data_TongTram2[[#This Row],[ID NCC]]&amp;Data_TongTram2[[#This Row],[DTR/Trạm]]</f>
        <v>001J3000002HLbBIAWĐồng Lâm</v>
      </c>
      <c r="E386" t="str">
        <f>_xlfn.XLOOKUP(Data_TongTram2[[#This Row],[ID NCC]],VMS1_[ID 18],VMS1_[Tỉnh/ Thành Phố Trung Ương])</f>
        <v>Đồng Tháp</v>
      </c>
      <c r="F386" t="str">
        <f>_xlfn.XLOOKUP(Data_TongTram2[[#This Row],[Tỉnh cũ]],Table9[Tỉnh cũ],Table9[Tỉnh mới])</f>
        <v>Đồng Tháp</v>
      </c>
      <c r="G386" t="str">
        <f>_xlfn.XLOOKUP(Data_TongTram2[[#This Row],[Tỉnh cũ]],Table9[Tỉnh cũ],Table9[Khu vực])</f>
        <v>Miền Tây 1</v>
      </c>
      <c r="H386" t="str">
        <f>_xlfn.XLOOKUP(Data_TongTram2[[#This Row],[Tỉnh cũ]],Table9[Tỉnh cũ],Table9[Miền])</f>
        <v>Miền Tây</v>
      </c>
      <c r="I386" t="str">
        <f>_xlfn.XLOOKUP(Data_TongTram2[[#This Row],[Tỉnh cũ]],Table9[Tỉnh cũ],Table9[Thị Trường])</f>
        <v>Lâm Đỗ Anh Hào</v>
      </c>
      <c r="J386" t="str">
        <f>_xlfn.XLOOKUP(Data_TongTram2[[#This Row],[Tỉnh cũ]],Table9[Tỉnh cũ],Table9[Giám Sát])</f>
        <v>Nguyễn Thành Dân</v>
      </c>
      <c r="K386" t="str">
        <f>_xlfn.XLOOKUP(Data_TongTram2[[#This Row],[Tỉnh cũ]],Table9[Tỉnh cũ],Table9[Admin KV])</f>
        <v>Trần Thị Lan</v>
      </c>
      <c r="L386" t="str">
        <f>_xlfn.XLOOKUP(Data_TongTram2[[#This Row],[Tỉnh cũ]],Table9[Tỉnh cũ],Table9[Admin Miền])</f>
        <v>Phạm Thị Thúy Duy</v>
      </c>
    </row>
    <row r="387" spans="1:12" x14ac:dyDescent="0.35">
      <c r="A387" t="s">
        <v>631</v>
      </c>
      <c r="B387" t="s">
        <v>607</v>
      </c>
      <c r="C387" t="str">
        <f>_xlfn.XLOOKUP(Data_TongTram2[[#This Row],[ID NCC]],VMS1_[ID 18],VMS1_[Tên Accounts])</f>
        <v>Nguyễn Thị Trúc Mai</v>
      </c>
      <c r="D387" t="str">
        <f>Data_TongTram2[[#This Row],[ID NCC]]&amp;Data_TongTram2[[#This Row],[DTR/Trạm]]</f>
        <v>001J300000Ar9kvIABĐồng Lâm</v>
      </c>
      <c r="E387" t="str">
        <f>_xlfn.XLOOKUP(Data_TongTram2[[#This Row],[ID NCC]],VMS1_[ID 18],VMS1_[Tỉnh/ Thành Phố Trung Ương])</f>
        <v>Đồng Tháp</v>
      </c>
      <c r="F387" t="str">
        <f>_xlfn.XLOOKUP(Data_TongTram2[[#This Row],[Tỉnh cũ]],Table9[Tỉnh cũ],Table9[Tỉnh mới])</f>
        <v>Đồng Tháp</v>
      </c>
      <c r="G387" t="str">
        <f>_xlfn.XLOOKUP(Data_TongTram2[[#This Row],[Tỉnh cũ]],Table9[Tỉnh cũ],Table9[Khu vực])</f>
        <v>Miền Tây 1</v>
      </c>
      <c r="H387" t="str">
        <f>_xlfn.XLOOKUP(Data_TongTram2[[#This Row],[Tỉnh cũ]],Table9[Tỉnh cũ],Table9[Miền])</f>
        <v>Miền Tây</v>
      </c>
      <c r="I387" t="str">
        <f>_xlfn.XLOOKUP(Data_TongTram2[[#This Row],[Tỉnh cũ]],Table9[Tỉnh cũ],Table9[Thị Trường])</f>
        <v>Lâm Đỗ Anh Hào</v>
      </c>
      <c r="J387" t="str">
        <f>_xlfn.XLOOKUP(Data_TongTram2[[#This Row],[Tỉnh cũ]],Table9[Tỉnh cũ],Table9[Giám Sát])</f>
        <v>Nguyễn Thành Dân</v>
      </c>
      <c r="K387" t="str">
        <f>_xlfn.XLOOKUP(Data_TongTram2[[#This Row],[Tỉnh cũ]],Table9[Tỉnh cũ],Table9[Admin KV])</f>
        <v>Trần Thị Lan</v>
      </c>
      <c r="L387" t="str">
        <f>_xlfn.XLOOKUP(Data_TongTram2[[#This Row],[Tỉnh cũ]],Table9[Tỉnh cũ],Table9[Admin Miền])</f>
        <v>Phạm Thị Thúy Duy</v>
      </c>
    </row>
    <row r="388" spans="1:12" x14ac:dyDescent="0.35">
      <c r="A388" t="s">
        <v>536</v>
      </c>
      <c r="B388" t="s">
        <v>607</v>
      </c>
      <c r="C388" t="str">
        <f>_xlfn.XLOOKUP(Data_TongTram2[[#This Row],[ID NCC]],VMS1_[ID 18],VMS1_[Tên Accounts])</f>
        <v>Anh Tài Đc</v>
      </c>
      <c r="D388" t="str">
        <f>Data_TongTram2[[#This Row],[ID NCC]]&amp;Data_TongTram2[[#This Row],[DTR/Trạm]]</f>
        <v>001J3000002HLkXIAWĐồng Lâm</v>
      </c>
      <c r="E388" t="str">
        <f>_xlfn.XLOOKUP(Data_TongTram2[[#This Row],[ID NCC]],VMS1_[ID 18],VMS1_[Tỉnh/ Thành Phố Trung Ương])</f>
        <v>Vĩnh Long</v>
      </c>
      <c r="F388" t="str">
        <f>_xlfn.XLOOKUP(Data_TongTram2[[#This Row],[Tỉnh cũ]],Table9[Tỉnh cũ],Table9[Tỉnh mới])</f>
        <v>Vĩnh Long</v>
      </c>
      <c r="G388" t="str">
        <f>_xlfn.XLOOKUP(Data_TongTram2[[#This Row],[Tỉnh cũ]],Table9[Tỉnh cũ],Table9[Khu vực])</f>
        <v>Miền Tây 2</v>
      </c>
      <c r="H388" t="str">
        <f>_xlfn.XLOOKUP(Data_TongTram2[[#This Row],[Tỉnh cũ]],Table9[Tỉnh cũ],Table9[Miền])</f>
        <v>Miền Tây</v>
      </c>
      <c r="I388" t="str">
        <f>_xlfn.XLOOKUP(Data_TongTram2[[#This Row],[Tỉnh cũ]],Table9[Tỉnh cũ],Table9[Thị Trường])</f>
        <v>Lê Quốc Việt</v>
      </c>
      <c r="J388" t="str">
        <f>_xlfn.XLOOKUP(Data_TongTram2[[#This Row],[Tỉnh cũ]],Table9[Tỉnh cũ],Table9[Giám Sát])</f>
        <v>Phạm Huỳnh Hữu Lộc</v>
      </c>
      <c r="K388" t="str">
        <f>_xlfn.XLOOKUP(Data_TongTram2[[#This Row],[Tỉnh cũ]],Table9[Tỉnh cũ],Table9[Admin KV])</f>
        <v>Nguyễn Thị Ngọc Bích</v>
      </c>
      <c r="L388" t="str">
        <f>_xlfn.XLOOKUP(Data_TongTram2[[#This Row],[Tỉnh cũ]],Table9[Tỉnh cũ],Table9[Admin Miền])</f>
        <v>Phạm Thị Thúy Duy</v>
      </c>
    </row>
    <row r="389" spans="1:12" x14ac:dyDescent="0.35">
      <c r="A389" t="s">
        <v>500</v>
      </c>
      <c r="B389" t="s">
        <v>607</v>
      </c>
      <c r="C389" t="str">
        <f>_xlfn.XLOOKUP(Data_TongTram2[[#This Row],[ID NCC]],VMS1_[ID 18],VMS1_[Tên Accounts])</f>
        <v>Châu Quang Thành</v>
      </c>
      <c r="D389" t="str">
        <f>Data_TongTram2[[#This Row],[ID NCC]]&amp;Data_TongTram2[[#This Row],[DTR/Trạm]]</f>
        <v>001J3000002HLZYIA4Đồng Lâm</v>
      </c>
      <c r="E389" t="str">
        <f>_xlfn.XLOOKUP(Data_TongTram2[[#This Row],[ID NCC]],VMS1_[ID 18],VMS1_[Tỉnh/ Thành Phố Trung Ương])</f>
        <v>Hậu Giang</v>
      </c>
      <c r="F389" t="str">
        <f>_xlfn.XLOOKUP(Data_TongTram2[[#This Row],[Tỉnh cũ]],Table9[Tỉnh cũ],Table9[Tỉnh mới])</f>
        <v>Cần Thơ</v>
      </c>
      <c r="G389" t="str">
        <f>_xlfn.XLOOKUP(Data_TongTram2[[#This Row],[Tỉnh cũ]],Table9[Tỉnh cũ],Table9[Khu vực])</f>
        <v>Miền Tây 2</v>
      </c>
      <c r="H389" t="str">
        <f>_xlfn.XLOOKUP(Data_TongTram2[[#This Row],[Tỉnh cũ]],Table9[Tỉnh cũ],Table9[Miền])</f>
        <v>Miền Tây</v>
      </c>
      <c r="I389" t="str">
        <f>_xlfn.XLOOKUP(Data_TongTram2[[#This Row],[Tỉnh cũ]],Table9[Tỉnh cũ],Table9[Thị Trường])</f>
        <v>Nguyễn Ngọc Lâm</v>
      </c>
      <c r="J389" t="str">
        <f>_xlfn.XLOOKUP(Data_TongTram2[[#This Row],[Tỉnh cũ]],Table9[Tỉnh cũ],Table9[Giám Sát])</f>
        <v>Phạm Huỳnh Hữu Lộc</v>
      </c>
      <c r="K389" t="str">
        <f>_xlfn.XLOOKUP(Data_TongTram2[[#This Row],[Tỉnh cũ]],Table9[Tỉnh cũ],Table9[Admin KV])</f>
        <v>Nguyễn Thị Ngọc Bích</v>
      </c>
      <c r="L389" t="str">
        <f>_xlfn.XLOOKUP(Data_TongTram2[[#This Row],[Tỉnh cũ]],Table9[Tỉnh cũ],Table9[Admin Miền])</f>
        <v>Phạm Thị Thúy Duy</v>
      </c>
    </row>
    <row r="390" spans="1:12" x14ac:dyDescent="0.35">
      <c r="A390" t="s">
        <v>526</v>
      </c>
      <c r="B390" t="s">
        <v>607</v>
      </c>
      <c r="C390" t="str">
        <f>_xlfn.XLOOKUP(Data_TongTram2[[#This Row],[ID NCC]],VMS1_[ID 18],VMS1_[Tên Accounts])</f>
        <v>Chị Nguyệt</v>
      </c>
      <c r="D390" t="str">
        <f>Data_TongTram2[[#This Row],[ID NCC]]&amp;Data_TongTram2[[#This Row],[DTR/Trạm]]</f>
        <v>001J3000002HLrIIAWĐồng Lâm</v>
      </c>
      <c r="E390" t="str">
        <f>_xlfn.XLOOKUP(Data_TongTram2[[#This Row],[ID NCC]],VMS1_[ID 18],VMS1_[Tỉnh/ Thành Phố Trung Ương])</f>
        <v>Tiền Giang</v>
      </c>
      <c r="F390" t="str">
        <f>_xlfn.XLOOKUP(Data_TongTram2[[#This Row],[Tỉnh cũ]],Table9[Tỉnh cũ],Table9[Tỉnh mới])</f>
        <v>Đồng Tháp</v>
      </c>
      <c r="G390" t="str">
        <f>_xlfn.XLOOKUP(Data_TongTram2[[#This Row],[Tỉnh cũ]],Table9[Tỉnh cũ],Table9[Khu vực])</f>
        <v>Miền Tây 1</v>
      </c>
      <c r="H390" t="str">
        <f>_xlfn.XLOOKUP(Data_TongTram2[[#This Row],[Tỉnh cũ]],Table9[Tỉnh cũ],Table9[Miền])</f>
        <v>Miền Tây</v>
      </c>
      <c r="I390" t="str">
        <f>_xlfn.XLOOKUP(Data_TongTram2[[#This Row],[Tỉnh cũ]],Table9[Tỉnh cũ],Table9[Thị Trường])</f>
        <v>Lâm Đỗ Anh Hào</v>
      </c>
      <c r="J390" t="str">
        <f>_xlfn.XLOOKUP(Data_TongTram2[[#This Row],[Tỉnh cũ]],Table9[Tỉnh cũ],Table9[Giám Sát])</f>
        <v>Nguyễn Thành Dân</v>
      </c>
      <c r="K390" t="str">
        <f>_xlfn.XLOOKUP(Data_TongTram2[[#This Row],[Tỉnh cũ]],Table9[Tỉnh cũ],Table9[Admin KV])</f>
        <v>Trần Thị Lan</v>
      </c>
      <c r="L390" t="str">
        <f>_xlfn.XLOOKUP(Data_TongTram2[[#This Row],[Tỉnh cũ]],Table9[Tỉnh cũ],Table9[Admin Miền])</f>
        <v>Phạm Thị Thúy Duy</v>
      </c>
    </row>
    <row r="391" spans="1:12" x14ac:dyDescent="0.35">
      <c r="A391" t="s">
        <v>510</v>
      </c>
      <c r="B391" t="s">
        <v>607</v>
      </c>
      <c r="C391" t="str">
        <f>_xlfn.XLOOKUP(Data_TongTram2[[#This Row],[ID NCC]],VMS1_[ID 18],VMS1_[Tên Accounts])</f>
        <v>Trương Văn Giang</v>
      </c>
      <c r="D391" t="str">
        <f>Data_TongTram2[[#This Row],[ID NCC]]&amp;Data_TongTram2[[#This Row],[DTR/Trạm]]</f>
        <v>001J3000002HLarIAGĐồng Lâm</v>
      </c>
      <c r="E391" t="str">
        <f>_xlfn.XLOOKUP(Data_TongTram2[[#This Row],[ID NCC]],VMS1_[ID 18],VMS1_[Tỉnh/ Thành Phố Trung Ương])</f>
        <v>Vĩnh Long</v>
      </c>
      <c r="F391" t="str">
        <f>_xlfn.XLOOKUP(Data_TongTram2[[#This Row],[Tỉnh cũ]],Table9[Tỉnh cũ],Table9[Tỉnh mới])</f>
        <v>Vĩnh Long</v>
      </c>
      <c r="G391" t="str">
        <f>_xlfn.XLOOKUP(Data_TongTram2[[#This Row],[Tỉnh cũ]],Table9[Tỉnh cũ],Table9[Khu vực])</f>
        <v>Miền Tây 2</v>
      </c>
      <c r="H391" t="str">
        <f>_xlfn.XLOOKUP(Data_TongTram2[[#This Row],[Tỉnh cũ]],Table9[Tỉnh cũ],Table9[Miền])</f>
        <v>Miền Tây</v>
      </c>
      <c r="I391" t="str">
        <f>_xlfn.XLOOKUP(Data_TongTram2[[#This Row],[Tỉnh cũ]],Table9[Tỉnh cũ],Table9[Thị Trường])</f>
        <v>Lê Quốc Việt</v>
      </c>
      <c r="J391" t="str">
        <f>_xlfn.XLOOKUP(Data_TongTram2[[#This Row],[Tỉnh cũ]],Table9[Tỉnh cũ],Table9[Giám Sát])</f>
        <v>Phạm Huỳnh Hữu Lộc</v>
      </c>
      <c r="K391" t="str">
        <f>_xlfn.XLOOKUP(Data_TongTram2[[#This Row],[Tỉnh cũ]],Table9[Tỉnh cũ],Table9[Admin KV])</f>
        <v>Nguyễn Thị Ngọc Bích</v>
      </c>
      <c r="L391" t="str">
        <f>_xlfn.XLOOKUP(Data_TongTram2[[#This Row],[Tỉnh cũ]],Table9[Tỉnh cũ],Table9[Admin Miền])</f>
        <v>Phạm Thị Thúy Duy</v>
      </c>
    </row>
    <row r="392" spans="1:12" x14ac:dyDescent="0.35">
      <c r="A392" t="s">
        <v>647</v>
      </c>
      <c r="B392" t="s">
        <v>607</v>
      </c>
      <c r="C392" t="str">
        <f>_xlfn.XLOOKUP(Data_TongTram2[[#This Row],[ID NCC]],VMS1_[ID 18],VMS1_[Tên Accounts])</f>
        <v>Chị Điệp Kiên Giang</v>
      </c>
      <c r="D392" t="str">
        <f>Data_TongTram2[[#This Row],[ID NCC]]&amp;Data_TongTram2[[#This Row],[DTR/Trạm]]</f>
        <v>001J3000002HjDtIAKĐồng Lâm</v>
      </c>
      <c r="E392" t="str">
        <f>_xlfn.XLOOKUP(Data_TongTram2[[#This Row],[ID NCC]],VMS1_[ID 18],VMS1_[Tỉnh/ Thành Phố Trung Ương])</f>
        <v>Kiên Giang</v>
      </c>
      <c r="F392" t="str">
        <f>_xlfn.XLOOKUP(Data_TongTram2[[#This Row],[Tỉnh cũ]],Table9[Tỉnh cũ],Table9[Tỉnh mới])</f>
        <v>An Giang</v>
      </c>
      <c r="G392" t="str">
        <f>_xlfn.XLOOKUP(Data_TongTram2[[#This Row],[Tỉnh cũ]],Table9[Tỉnh cũ],Table9[Khu vực])</f>
        <v>Miền Tây 2</v>
      </c>
      <c r="H392" t="str">
        <f>_xlfn.XLOOKUP(Data_TongTram2[[#This Row],[Tỉnh cũ]],Table9[Tỉnh cũ],Table9[Miền])</f>
        <v>Miền Tây</v>
      </c>
      <c r="I392" t="str">
        <f>_xlfn.XLOOKUP(Data_TongTram2[[#This Row],[Tỉnh cũ]],Table9[Tỉnh cũ],Table9[Thị Trường])</f>
        <v>Phạm Huỳnh Hữu Lộc</v>
      </c>
      <c r="J392" t="str">
        <f>_xlfn.XLOOKUP(Data_TongTram2[[#This Row],[Tỉnh cũ]],Table9[Tỉnh cũ],Table9[Giám Sát])</f>
        <v>Phạm Huỳnh Hữu Lộc</v>
      </c>
      <c r="K392" t="str">
        <f>_xlfn.XLOOKUP(Data_TongTram2[[#This Row],[Tỉnh cũ]],Table9[Tỉnh cũ],Table9[Admin KV])</f>
        <v>Nguyễn Thị Ngọc Bích</v>
      </c>
      <c r="L392" t="str">
        <f>_xlfn.XLOOKUP(Data_TongTram2[[#This Row],[Tỉnh cũ]],Table9[Tỉnh cũ],Table9[Admin Miền])</f>
        <v>Phạm Thị Thúy Duy</v>
      </c>
    </row>
    <row r="393" spans="1:12" x14ac:dyDescent="0.35">
      <c r="A393" t="s">
        <v>559</v>
      </c>
      <c r="B393" t="s">
        <v>607</v>
      </c>
      <c r="C393" t="str">
        <f>_xlfn.XLOOKUP(Data_TongTram2[[#This Row],[ID NCC]],VMS1_[ID 18],VMS1_[Tên Accounts])</f>
        <v>HKD Nguyễn Hồng Mây</v>
      </c>
      <c r="D393" t="str">
        <f>Data_TongTram2[[#This Row],[ID NCC]]&amp;Data_TongTram2[[#This Row],[DTR/Trạm]]</f>
        <v>001J3000002HM0DIAWĐồng Lâm</v>
      </c>
      <c r="E393" t="str">
        <f>_xlfn.XLOOKUP(Data_TongTram2[[#This Row],[ID NCC]],VMS1_[ID 18],VMS1_[Tỉnh/ Thành Phố Trung Ương])</f>
        <v>Cần Thơ</v>
      </c>
      <c r="F393" t="str">
        <f>_xlfn.XLOOKUP(Data_TongTram2[[#This Row],[Tỉnh cũ]],Table9[Tỉnh cũ],Table9[Tỉnh mới])</f>
        <v>Cần Thơ</v>
      </c>
      <c r="G393" t="str">
        <f>_xlfn.XLOOKUP(Data_TongTram2[[#This Row],[Tỉnh cũ]],Table9[Tỉnh cũ],Table9[Khu vực])</f>
        <v>Miền Tây 2</v>
      </c>
      <c r="H393" t="str">
        <f>_xlfn.XLOOKUP(Data_TongTram2[[#This Row],[Tỉnh cũ]],Table9[Tỉnh cũ],Table9[Miền])</f>
        <v>Miền Tây</v>
      </c>
      <c r="I393" t="str">
        <f>_xlfn.XLOOKUP(Data_TongTram2[[#This Row],[Tỉnh cũ]],Table9[Tỉnh cũ],Table9[Thị Trường])</f>
        <v>Nguyễn Ngọc Lâm</v>
      </c>
      <c r="J393" t="str">
        <f>_xlfn.XLOOKUP(Data_TongTram2[[#This Row],[Tỉnh cũ]],Table9[Tỉnh cũ],Table9[Giám Sát])</f>
        <v>Phạm Huỳnh Hữu Lộc</v>
      </c>
      <c r="K393" t="str">
        <f>_xlfn.XLOOKUP(Data_TongTram2[[#This Row],[Tỉnh cũ]],Table9[Tỉnh cũ],Table9[Admin KV])</f>
        <v>Nguyễn Thị Ngọc Bích</v>
      </c>
      <c r="L393" t="str">
        <f>_xlfn.XLOOKUP(Data_TongTram2[[#This Row],[Tỉnh cũ]],Table9[Tỉnh cũ],Table9[Admin Miền])</f>
        <v>Phạm Thị Thúy Duy</v>
      </c>
    </row>
    <row r="394" spans="1:12" x14ac:dyDescent="0.35">
      <c r="A394" t="s">
        <v>534</v>
      </c>
      <c r="B394" t="s">
        <v>607</v>
      </c>
      <c r="C394" t="str">
        <f>_xlfn.XLOOKUP(Data_TongTram2[[#This Row],[ID NCC]],VMS1_[ID 18],VMS1_[Tên Accounts])</f>
        <v>Nguyễn Ngọc Sương</v>
      </c>
      <c r="D394" t="str">
        <f>Data_TongTram2[[#This Row],[ID NCC]]&amp;Data_TongTram2[[#This Row],[DTR/Trạm]]</f>
        <v>001J3000007XKGvIAOĐồng Lâm</v>
      </c>
      <c r="E394" t="str">
        <f>_xlfn.XLOOKUP(Data_TongTram2[[#This Row],[ID NCC]],VMS1_[ID 18],VMS1_[Tỉnh/ Thành Phố Trung Ương])</f>
        <v>Đồng Tháp</v>
      </c>
      <c r="F394" t="str">
        <f>_xlfn.XLOOKUP(Data_TongTram2[[#This Row],[Tỉnh cũ]],Table9[Tỉnh cũ],Table9[Tỉnh mới])</f>
        <v>Đồng Tháp</v>
      </c>
      <c r="G394" t="str">
        <f>_xlfn.XLOOKUP(Data_TongTram2[[#This Row],[Tỉnh cũ]],Table9[Tỉnh cũ],Table9[Khu vực])</f>
        <v>Miền Tây 1</v>
      </c>
      <c r="H394" t="str">
        <f>_xlfn.XLOOKUP(Data_TongTram2[[#This Row],[Tỉnh cũ]],Table9[Tỉnh cũ],Table9[Miền])</f>
        <v>Miền Tây</v>
      </c>
      <c r="I394" t="str">
        <f>_xlfn.XLOOKUP(Data_TongTram2[[#This Row],[Tỉnh cũ]],Table9[Tỉnh cũ],Table9[Thị Trường])</f>
        <v>Lâm Đỗ Anh Hào</v>
      </c>
      <c r="J394" t="str">
        <f>_xlfn.XLOOKUP(Data_TongTram2[[#This Row],[Tỉnh cũ]],Table9[Tỉnh cũ],Table9[Giám Sát])</f>
        <v>Nguyễn Thành Dân</v>
      </c>
      <c r="K394" t="str">
        <f>_xlfn.XLOOKUP(Data_TongTram2[[#This Row],[Tỉnh cũ]],Table9[Tỉnh cũ],Table9[Admin KV])</f>
        <v>Trần Thị Lan</v>
      </c>
      <c r="L394" t="str">
        <f>_xlfn.XLOOKUP(Data_TongTram2[[#This Row],[Tỉnh cũ]],Table9[Tỉnh cũ],Table9[Admin Miền])</f>
        <v>Phạm Thị Thúy Duy</v>
      </c>
    </row>
    <row r="395" spans="1:12" x14ac:dyDescent="0.35">
      <c r="A395" t="s">
        <v>522</v>
      </c>
      <c r="B395" t="s">
        <v>607</v>
      </c>
      <c r="C395" t="str">
        <f>_xlfn.XLOOKUP(Data_TongTram2[[#This Row],[ID NCC]],VMS1_[ID 18],VMS1_[Tên Accounts])</f>
        <v>Tư Sang (Lê Thanh Sơn)</v>
      </c>
      <c r="D395" t="str">
        <f>Data_TongTram2[[#This Row],[ID NCC]]&amp;Data_TongTram2[[#This Row],[DTR/Trạm]]</f>
        <v>001J3000002HLkRIAWĐồng Lâm</v>
      </c>
      <c r="E395" t="str">
        <f>_xlfn.XLOOKUP(Data_TongTram2[[#This Row],[ID NCC]],VMS1_[ID 18],VMS1_[Tỉnh/ Thành Phố Trung Ương])</f>
        <v>Vĩnh Long</v>
      </c>
      <c r="F395" t="str">
        <f>_xlfn.XLOOKUP(Data_TongTram2[[#This Row],[Tỉnh cũ]],Table9[Tỉnh cũ],Table9[Tỉnh mới])</f>
        <v>Vĩnh Long</v>
      </c>
      <c r="G395" t="str">
        <f>_xlfn.XLOOKUP(Data_TongTram2[[#This Row],[Tỉnh cũ]],Table9[Tỉnh cũ],Table9[Khu vực])</f>
        <v>Miền Tây 2</v>
      </c>
      <c r="H395" t="str">
        <f>_xlfn.XLOOKUP(Data_TongTram2[[#This Row],[Tỉnh cũ]],Table9[Tỉnh cũ],Table9[Miền])</f>
        <v>Miền Tây</v>
      </c>
      <c r="I395" t="str">
        <f>_xlfn.XLOOKUP(Data_TongTram2[[#This Row],[Tỉnh cũ]],Table9[Tỉnh cũ],Table9[Thị Trường])</f>
        <v>Lê Quốc Việt</v>
      </c>
      <c r="J395" t="str">
        <f>_xlfn.XLOOKUP(Data_TongTram2[[#This Row],[Tỉnh cũ]],Table9[Tỉnh cũ],Table9[Giám Sát])</f>
        <v>Phạm Huỳnh Hữu Lộc</v>
      </c>
      <c r="K395" t="str">
        <f>_xlfn.XLOOKUP(Data_TongTram2[[#This Row],[Tỉnh cũ]],Table9[Tỉnh cũ],Table9[Admin KV])</f>
        <v>Nguyễn Thị Ngọc Bích</v>
      </c>
      <c r="L395" t="str">
        <f>_xlfn.XLOOKUP(Data_TongTram2[[#This Row],[Tỉnh cũ]],Table9[Tỉnh cũ],Table9[Admin Miền])</f>
        <v>Phạm Thị Thúy Duy</v>
      </c>
    </row>
    <row r="396" spans="1:12" x14ac:dyDescent="0.35">
      <c r="A396" t="s">
        <v>503</v>
      </c>
      <c r="B396" t="s">
        <v>607</v>
      </c>
      <c r="C396" t="str">
        <f>_xlfn.XLOOKUP(Data_TongTram2[[#This Row],[ID NCC]],VMS1_[ID 18],VMS1_[Tên Accounts])</f>
        <v>Hải Dũng</v>
      </c>
      <c r="D396" t="str">
        <f>Data_TongTram2[[#This Row],[ID NCC]]&amp;Data_TongTram2[[#This Row],[DTR/Trạm]]</f>
        <v>001J3000002HLk5IAGĐồng Lâm</v>
      </c>
      <c r="E396" t="str">
        <f>_xlfn.XLOOKUP(Data_TongTram2[[#This Row],[ID NCC]],VMS1_[ID 18],VMS1_[Tỉnh/ Thành Phố Trung Ương])</f>
        <v>Vĩnh Long</v>
      </c>
      <c r="F396" t="str">
        <f>_xlfn.XLOOKUP(Data_TongTram2[[#This Row],[Tỉnh cũ]],Table9[Tỉnh cũ],Table9[Tỉnh mới])</f>
        <v>Vĩnh Long</v>
      </c>
      <c r="G396" t="str">
        <f>_xlfn.XLOOKUP(Data_TongTram2[[#This Row],[Tỉnh cũ]],Table9[Tỉnh cũ],Table9[Khu vực])</f>
        <v>Miền Tây 2</v>
      </c>
      <c r="H396" t="str">
        <f>_xlfn.XLOOKUP(Data_TongTram2[[#This Row],[Tỉnh cũ]],Table9[Tỉnh cũ],Table9[Miền])</f>
        <v>Miền Tây</v>
      </c>
      <c r="I396" t="str">
        <f>_xlfn.XLOOKUP(Data_TongTram2[[#This Row],[Tỉnh cũ]],Table9[Tỉnh cũ],Table9[Thị Trường])</f>
        <v>Lê Quốc Việt</v>
      </c>
      <c r="J396" t="str">
        <f>_xlfn.XLOOKUP(Data_TongTram2[[#This Row],[Tỉnh cũ]],Table9[Tỉnh cũ],Table9[Giám Sát])</f>
        <v>Phạm Huỳnh Hữu Lộc</v>
      </c>
      <c r="K396" t="str">
        <f>_xlfn.XLOOKUP(Data_TongTram2[[#This Row],[Tỉnh cũ]],Table9[Tỉnh cũ],Table9[Admin KV])</f>
        <v>Nguyễn Thị Ngọc Bích</v>
      </c>
      <c r="L396" t="str">
        <f>_xlfn.XLOOKUP(Data_TongTram2[[#This Row],[Tỉnh cũ]],Table9[Tỉnh cũ],Table9[Admin Miền])</f>
        <v>Phạm Thị Thúy Duy</v>
      </c>
    </row>
    <row r="397" spans="1:12" x14ac:dyDescent="0.35">
      <c r="A397" t="s">
        <v>528</v>
      </c>
      <c r="B397" t="s">
        <v>607</v>
      </c>
      <c r="C397" t="str">
        <f>_xlfn.XLOOKUP(Data_TongTram2[[#This Row],[ID NCC]],VMS1_[ID 18],VMS1_[Tên Accounts])</f>
        <v>Anh Dự</v>
      </c>
      <c r="D397" t="str">
        <f>Data_TongTram2[[#This Row],[ID NCC]]&amp;Data_TongTram2[[#This Row],[DTR/Trạm]]</f>
        <v>001J3000002HLfIIAWĐồng Lâm</v>
      </c>
      <c r="E397" t="str">
        <f>_xlfn.XLOOKUP(Data_TongTram2[[#This Row],[ID NCC]],VMS1_[ID 18],VMS1_[Tỉnh/ Thành Phố Trung Ương])</f>
        <v>Đồng Tháp</v>
      </c>
      <c r="F397" t="str">
        <f>_xlfn.XLOOKUP(Data_TongTram2[[#This Row],[Tỉnh cũ]],Table9[Tỉnh cũ],Table9[Tỉnh mới])</f>
        <v>Đồng Tháp</v>
      </c>
      <c r="G397" t="str">
        <f>_xlfn.XLOOKUP(Data_TongTram2[[#This Row],[Tỉnh cũ]],Table9[Tỉnh cũ],Table9[Khu vực])</f>
        <v>Miền Tây 1</v>
      </c>
      <c r="H397" t="str">
        <f>_xlfn.XLOOKUP(Data_TongTram2[[#This Row],[Tỉnh cũ]],Table9[Tỉnh cũ],Table9[Miền])</f>
        <v>Miền Tây</v>
      </c>
      <c r="I397" t="str">
        <f>_xlfn.XLOOKUP(Data_TongTram2[[#This Row],[Tỉnh cũ]],Table9[Tỉnh cũ],Table9[Thị Trường])</f>
        <v>Lâm Đỗ Anh Hào</v>
      </c>
      <c r="J397" t="str">
        <f>_xlfn.XLOOKUP(Data_TongTram2[[#This Row],[Tỉnh cũ]],Table9[Tỉnh cũ],Table9[Giám Sát])</f>
        <v>Nguyễn Thành Dân</v>
      </c>
      <c r="K397" t="str">
        <f>_xlfn.XLOOKUP(Data_TongTram2[[#This Row],[Tỉnh cũ]],Table9[Tỉnh cũ],Table9[Admin KV])</f>
        <v>Trần Thị Lan</v>
      </c>
      <c r="L397" t="str">
        <f>_xlfn.XLOOKUP(Data_TongTram2[[#This Row],[Tỉnh cũ]],Table9[Tỉnh cũ],Table9[Admin Miền])</f>
        <v>Phạm Thị Thúy Duy</v>
      </c>
    </row>
    <row r="398" spans="1:12" x14ac:dyDescent="0.35">
      <c r="A398" t="s">
        <v>527</v>
      </c>
      <c r="B398" t="s">
        <v>607</v>
      </c>
      <c r="C398" t="str">
        <f>_xlfn.XLOOKUP(Data_TongTram2[[#This Row],[ID NCC]],VMS1_[ID 18],VMS1_[Tên Accounts])</f>
        <v>Anh Lem</v>
      </c>
      <c r="D398" t="str">
        <f>Data_TongTram2[[#This Row],[ID NCC]]&amp;Data_TongTram2[[#This Row],[DTR/Trạm]]</f>
        <v>001J3000002HLYuIAOĐồng Lâm</v>
      </c>
      <c r="E398" t="str">
        <f>_xlfn.XLOOKUP(Data_TongTram2[[#This Row],[ID NCC]],VMS1_[ID 18],VMS1_[Tỉnh/ Thành Phố Trung Ương])</f>
        <v>Hậu Giang</v>
      </c>
      <c r="F398" t="str">
        <f>_xlfn.XLOOKUP(Data_TongTram2[[#This Row],[Tỉnh cũ]],Table9[Tỉnh cũ],Table9[Tỉnh mới])</f>
        <v>Cần Thơ</v>
      </c>
      <c r="G398" t="str">
        <f>_xlfn.XLOOKUP(Data_TongTram2[[#This Row],[Tỉnh cũ]],Table9[Tỉnh cũ],Table9[Khu vực])</f>
        <v>Miền Tây 2</v>
      </c>
      <c r="H398" t="str">
        <f>_xlfn.XLOOKUP(Data_TongTram2[[#This Row],[Tỉnh cũ]],Table9[Tỉnh cũ],Table9[Miền])</f>
        <v>Miền Tây</v>
      </c>
      <c r="I398" t="str">
        <f>_xlfn.XLOOKUP(Data_TongTram2[[#This Row],[Tỉnh cũ]],Table9[Tỉnh cũ],Table9[Thị Trường])</f>
        <v>Nguyễn Ngọc Lâm</v>
      </c>
      <c r="J398" t="str">
        <f>_xlfn.XLOOKUP(Data_TongTram2[[#This Row],[Tỉnh cũ]],Table9[Tỉnh cũ],Table9[Giám Sát])</f>
        <v>Phạm Huỳnh Hữu Lộc</v>
      </c>
      <c r="K398" t="str">
        <f>_xlfn.XLOOKUP(Data_TongTram2[[#This Row],[Tỉnh cũ]],Table9[Tỉnh cũ],Table9[Admin KV])</f>
        <v>Nguyễn Thị Ngọc Bích</v>
      </c>
      <c r="L398" t="str">
        <f>_xlfn.XLOOKUP(Data_TongTram2[[#This Row],[Tỉnh cũ]],Table9[Tỉnh cũ],Table9[Admin Miền])</f>
        <v>Phạm Thị Thúy Duy</v>
      </c>
    </row>
    <row r="399" spans="1:12" x14ac:dyDescent="0.35">
      <c r="A399" t="s">
        <v>554</v>
      </c>
      <c r="B399" t="s">
        <v>607</v>
      </c>
      <c r="C399" t="str">
        <f>_xlfn.XLOOKUP(Data_TongTram2[[#This Row],[ID NCC]],VMS1_[ID 18],VMS1_[Tên Accounts])</f>
        <v>Anh Dũng Cao Lãnh</v>
      </c>
      <c r="D399" t="str">
        <f>Data_TongTram2[[#This Row],[ID NCC]]&amp;Data_TongTram2[[#This Row],[DTR/Trạm]]</f>
        <v>001J3000002HLcIIAWĐồng Lâm</v>
      </c>
      <c r="E399" t="str">
        <f>_xlfn.XLOOKUP(Data_TongTram2[[#This Row],[ID NCC]],VMS1_[ID 18],VMS1_[Tỉnh/ Thành Phố Trung Ương])</f>
        <v>Đồng Tháp</v>
      </c>
      <c r="F399" t="str">
        <f>_xlfn.XLOOKUP(Data_TongTram2[[#This Row],[Tỉnh cũ]],Table9[Tỉnh cũ],Table9[Tỉnh mới])</f>
        <v>Đồng Tháp</v>
      </c>
      <c r="G399" t="str">
        <f>_xlfn.XLOOKUP(Data_TongTram2[[#This Row],[Tỉnh cũ]],Table9[Tỉnh cũ],Table9[Khu vực])</f>
        <v>Miền Tây 1</v>
      </c>
      <c r="H399" t="str">
        <f>_xlfn.XLOOKUP(Data_TongTram2[[#This Row],[Tỉnh cũ]],Table9[Tỉnh cũ],Table9[Miền])</f>
        <v>Miền Tây</v>
      </c>
      <c r="I399" t="str">
        <f>_xlfn.XLOOKUP(Data_TongTram2[[#This Row],[Tỉnh cũ]],Table9[Tỉnh cũ],Table9[Thị Trường])</f>
        <v>Lâm Đỗ Anh Hào</v>
      </c>
      <c r="J399" t="str">
        <f>_xlfn.XLOOKUP(Data_TongTram2[[#This Row],[Tỉnh cũ]],Table9[Tỉnh cũ],Table9[Giám Sát])</f>
        <v>Nguyễn Thành Dân</v>
      </c>
      <c r="K399" t="str">
        <f>_xlfn.XLOOKUP(Data_TongTram2[[#This Row],[Tỉnh cũ]],Table9[Tỉnh cũ],Table9[Admin KV])</f>
        <v>Trần Thị Lan</v>
      </c>
      <c r="L399" t="str">
        <f>_xlfn.XLOOKUP(Data_TongTram2[[#This Row],[Tỉnh cũ]],Table9[Tỉnh cũ],Table9[Admin Miền])</f>
        <v>Phạm Thị Thúy Duy</v>
      </c>
    </row>
    <row r="400" spans="1:12" x14ac:dyDescent="0.35">
      <c r="A400" t="s">
        <v>546</v>
      </c>
      <c r="B400" t="s">
        <v>607</v>
      </c>
      <c r="C400" t="str">
        <f>_xlfn.XLOOKUP(Data_TongTram2[[#This Row],[ID NCC]],VMS1_[ID 18],VMS1_[Tên Accounts])</f>
        <v>Nguyễn Thị Thúy Oanh</v>
      </c>
      <c r="D400" t="str">
        <f>Data_TongTram2[[#This Row],[ID NCC]]&amp;Data_TongTram2[[#This Row],[DTR/Trạm]]</f>
        <v>001J3000007YDI6IAOĐồng Lâm</v>
      </c>
      <c r="E400" t="str">
        <f>_xlfn.XLOOKUP(Data_TongTram2[[#This Row],[ID NCC]],VMS1_[ID 18],VMS1_[Tỉnh/ Thành Phố Trung Ương])</f>
        <v>Vĩnh Long</v>
      </c>
      <c r="F400" t="str">
        <f>_xlfn.XLOOKUP(Data_TongTram2[[#This Row],[Tỉnh cũ]],Table9[Tỉnh cũ],Table9[Tỉnh mới])</f>
        <v>Vĩnh Long</v>
      </c>
      <c r="G400" t="str">
        <f>_xlfn.XLOOKUP(Data_TongTram2[[#This Row],[Tỉnh cũ]],Table9[Tỉnh cũ],Table9[Khu vực])</f>
        <v>Miền Tây 2</v>
      </c>
      <c r="H400" t="str">
        <f>_xlfn.XLOOKUP(Data_TongTram2[[#This Row],[Tỉnh cũ]],Table9[Tỉnh cũ],Table9[Miền])</f>
        <v>Miền Tây</v>
      </c>
      <c r="I400" t="str">
        <f>_xlfn.XLOOKUP(Data_TongTram2[[#This Row],[Tỉnh cũ]],Table9[Tỉnh cũ],Table9[Thị Trường])</f>
        <v>Lê Quốc Việt</v>
      </c>
      <c r="J400" t="str">
        <f>_xlfn.XLOOKUP(Data_TongTram2[[#This Row],[Tỉnh cũ]],Table9[Tỉnh cũ],Table9[Giám Sát])</f>
        <v>Phạm Huỳnh Hữu Lộc</v>
      </c>
      <c r="K400" t="str">
        <f>_xlfn.XLOOKUP(Data_TongTram2[[#This Row],[Tỉnh cũ]],Table9[Tỉnh cũ],Table9[Admin KV])</f>
        <v>Nguyễn Thị Ngọc Bích</v>
      </c>
      <c r="L400" t="str">
        <f>_xlfn.XLOOKUP(Data_TongTram2[[#This Row],[Tỉnh cũ]],Table9[Tỉnh cũ],Table9[Admin Miền])</f>
        <v>Phạm Thị Thúy Duy</v>
      </c>
    </row>
    <row r="401" spans="1:12" x14ac:dyDescent="0.35">
      <c r="A401" t="s">
        <v>633</v>
      </c>
      <c r="B401" t="s">
        <v>607</v>
      </c>
      <c r="C401" t="str">
        <f>_xlfn.XLOOKUP(Data_TongTram2[[#This Row],[ID NCC]],VMS1_[ID 18],VMS1_[Tên Accounts])</f>
        <v>Phế Liệu Minh Luân</v>
      </c>
      <c r="D401" t="str">
        <f>Data_TongTram2[[#This Row],[ID NCC]]&amp;Data_TongTram2[[#This Row],[DTR/Trạm]]</f>
        <v>001J3000002HLbAIAWĐồng Lâm</v>
      </c>
      <c r="E401" t="str">
        <f>_xlfn.XLOOKUP(Data_TongTram2[[#This Row],[ID NCC]],VMS1_[ID 18],VMS1_[Tỉnh/ Thành Phố Trung Ương])</f>
        <v>Đồng Tháp</v>
      </c>
      <c r="F401" t="str">
        <f>_xlfn.XLOOKUP(Data_TongTram2[[#This Row],[Tỉnh cũ]],Table9[Tỉnh cũ],Table9[Tỉnh mới])</f>
        <v>Đồng Tháp</v>
      </c>
      <c r="G401" t="str">
        <f>_xlfn.XLOOKUP(Data_TongTram2[[#This Row],[Tỉnh cũ]],Table9[Tỉnh cũ],Table9[Khu vực])</f>
        <v>Miền Tây 1</v>
      </c>
      <c r="H401" t="str">
        <f>_xlfn.XLOOKUP(Data_TongTram2[[#This Row],[Tỉnh cũ]],Table9[Tỉnh cũ],Table9[Miền])</f>
        <v>Miền Tây</v>
      </c>
      <c r="I401" t="str">
        <f>_xlfn.XLOOKUP(Data_TongTram2[[#This Row],[Tỉnh cũ]],Table9[Tỉnh cũ],Table9[Thị Trường])</f>
        <v>Lâm Đỗ Anh Hào</v>
      </c>
      <c r="J401" t="str">
        <f>_xlfn.XLOOKUP(Data_TongTram2[[#This Row],[Tỉnh cũ]],Table9[Tỉnh cũ],Table9[Giám Sát])</f>
        <v>Nguyễn Thành Dân</v>
      </c>
      <c r="K401" t="str">
        <f>_xlfn.XLOOKUP(Data_TongTram2[[#This Row],[Tỉnh cũ]],Table9[Tỉnh cũ],Table9[Admin KV])</f>
        <v>Trần Thị Lan</v>
      </c>
      <c r="L401" t="str">
        <f>_xlfn.XLOOKUP(Data_TongTram2[[#This Row],[Tỉnh cũ]],Table9[Tỉnh cũ],Table9[Admin Miền])</f>
        <v>Phạm Thị Thúy Duy</v>
      </c>
    </row>
    <row r="402" spans="1:12" x14ac:dyDescent="0.35">
      <c r="A402" t="s">
        <v>520</v>
      </c>
      <c r="B402" t="s">
        <v>607</v>
      </c>
      <c r="C402" t="str">
        <f>_xlfn.XLOOKUP(Data_TongTram2[[#This Row],[ID NCC]],VMS1_[ID 18],VMS1_[Tên Accounts])</f>
        <v>Lâm Tấn Thuận</v>
      </c>
      <c r="D402" t="str">
        <f>Data_TongTram2[[#This Row],[ID NCC]]&amp;Data_TongTram2[[#This Row],[DTR/Trạm]]</f>
        <v>001J3000002HLd3IAGĐồng Lâm</v>
      </c>
      <c r="E402" t="str">
        <f>_xlfn.XLOOKUP(Data_TongTram2[[#This Row],[ID NCC]],VMS1_[ID 18],VMS1_[Tỉnh/ Thành Phố Trung Ương])</f>
        <v>Đồng Tháp</v>
      </c>
      <c r="F402" t="str">
        <f>_xlfn.XLOOKUP(Data_TongTram2[[#This Row],[Tỉnh cũ]],Table9[Tỉnh cũ],Table9[Tỉnh mới])</f>
        <v>Đồng Tháp</v>
      </c>
      <c r="G402" t="str">
        <f>_xlfn.XLOOKUP(Data_TongTram2[[#This Row],[Tỉnh cũ]],Table9[Tỉnh cũ],Table9[Khu vực])</f>
        <v>Miền Tây 1</v>
      </c>
      <c r="H402" t="str">
        <f>_xlfn.XLOOKUP(Data_TongTram2[[#This Row],[Tỉnh cũ]],Table9[Tỉnh cũ],Table9[Miền])</f>
        <v>Miền Tây</v>
      </c>
      <c r="I402" t="str">
        <f>_xlfn.XLOOKUP(Data_TongTram2[[#This Row],[Tỉnh cũ]],Table9[Tỉnh cũ],Table9[Thị Trường])</f>
        <v>Lâm Đỗ Anh Hào</v>
      </c>
      <c r="J402" t="str">
        <f>_xlfn.XLOOKUP(Data_TongTram2[[#This Row],[Tỉnh cũ]],Table9[Tỉnh cũ],Table9[Giám Sát])</f>
        <v>Nguyễn Thành Dân</v>
      </c>
      <c r="K402" t="str">
        <f>_xlfn.XLOOKUP(Data_TongTram2[[#This Row],[Tỉnh cũ]],Table9[Tỉnh cũ],Table9[Admin KV])</f>
        <v>Trần Thị Lan</v>
      </c>
      <c r="L402" t="str">
        <f>_xlfn.XLOOKUP(Data_TongTram2[[#This Row],[Tỉnh cũ]],Table9[Tỉnh cũ],Table9[Admin Miền])</f>
        <v>Phạm Thị Thúy Duy</v>
      </c>
    </row>
    <row r="403" spans="1:12" x14ac:dyDescent="0.35">
      <c r="A403" t="s">
        <v>646</v>
      </c>
      <c r="B403" t="s">
        <v>607</v>
      </c>
      <c r="C403" t="str">
        <f>_xlfn.XLOOKUP(Data_TongTram2[[#This Row],[ID NCC]],VMS1_[ID 18],VMS1_[Tên Accounts])</f>
        <v>Anh Ích Kiên Giang</v>
      </c>
      <c r="D403" t="str">
        <f>Data_TongTram2[[#This Row],[ID NCC]]&amp;Data_TongTram2[[#This Row],[DTR/Trạm]]</f>
        <v>001J3000002HjEJIA0Đồng Lâm</v>
      </c>
      <c r="E403" t="str">
        <f>_xlfn.XLOOKUP(Data_TongTram2[[#This Row],[ID NCC]],VMS1_[ID 18],VMS1_[Tỉnh/ Thành Phố Trung Ương])</f>
        <v>Kiên Giang</v>
      </c>
      <c r="F403" t="str">
        <f>_xlfn.XLOOKUP(Data_TongTram2[[#This Row],[Tỉnh cũ]],Table9[Tỉnh cũ],Table9[Tỉnh mới])</f>
        <v>An Giang</v>
      </c>
      <c r="G403" t="str">
        <f>_xlfn.XLOOKUP(Data_TongTram2[[#This Row],[Tỉnh cũ]],Table9[Tỉnh cũ],Table9[Khu vực])</f>
        <v>Miền Tây 2</v>
      </c>
      <c r="H403" t="str">
        <f>_xlfn.XLOOKUP(Data_TongTram2[[#This Row],[Tỉnh cũ]],Table9[Tỉnh cũ],Table9[Miền])</f>
        <v>Miền Tây</v>
      </c>
      <c r="I403" t="str">
        <f>_xlfn.XLOOKUP(Data_TongTram2[[#This Row],[Tỉnh cũ]],Table9[Tỉnh cũ],Table9[Thị Trường])</f>
        <v>Phạm Huỳnh Hữu Lộc</v>
      </c>
      <c r="J403" t="str">
        <f>_xlfn.XLOOKUP(Data_TongTram2[[#This Row],[Tỉnh cũ]],Table9[Tỉnh cũ],Table9[Giám Sát])</f>
        <v>Phạm Huỳnh Hữu Lộc</v>
      </c>
      <c r="K403" t="str">
        <f>_xlfn.XLOOKUP(Data_TongTram2[[#This Row],[Tỉnh cũ]],Table9[Tỉnh cũ],Table9[Admin KV])</f>
        <v>Nguyễn Thị Ngọc Bích</v>
      </c>
      <c r="L403" t="str">
        <f>_xlfn.XLOOKUP(Data_TongTram2[[#This Row],[Tỉnh cũ]],Table9[Tỉnh cũ],Table9[Admin Miền])</f>
        <v>Phạm Thị Thúy Duy</v>
      </c>
    </row>
    <row r="404" spans="1:12" x14ac:dyDescent="0.35">
      <c r="A404" t="s">
        <v>766</v>
      </c>
      <c r="B404" t="s">
        <v>607</v>
      </c>
      <c r="C404" t="str">
        <f>_xlfn.XLOOKUP(Data_TongTram2[[#This Row],[ID NCC]],VMS1_[ID 18],VMS1_[Tên Accounts])</f>
        <v>Huỳnh Quốc Thái</v>
      </c>
      <c r="D404" t="str">
        <f>Data_TongTram2[[#This Row],[ID NCC]]&amp;Data_TongTram2[[#This Row],[DTR/Trạm]]</f>
        <v>001J300000DJimoIADĐồng Lâm</v>
      </c>
      <c r="E404" t="str">
        <f>_xlfn.XLOOKUP(Data_TongTram2[[#This Row],[ID NCC]],VMS1_[ID 18],VMS1_[Tỉnh/ Thành Phố Trung Ương])</f>
        <v>Sóc Trăng</v>
      </c>
      <c r="F404" t="str">
        <f>_xlfn.XLOOKUP(Data_TongTram2[[#This Row],[Tỉnh cũ]],Table9[Tỉnh cũ],Table9[Tỉnh mới])</f>
        <v>Cần Thơ</v>
      </c>
      <c r="G404" t="str">
        <f>_xlfn.XLOOKUP(Data_TongTram2[[#This Row],[Tỉnh cũ]],Table9[Tỉnh cũ],Table9[Khu vực])</f>
        <v>Miền Tây 2</v>
      </c>
      <c r="H404" t="str">
        <f>_xlfn.XLOOKUP(Data_TongTram2[[#This Row],[Tỉnh cũ]],Table9[Tỉnh cũ],Table9[Miền])</f>
        <v>Miền Tây</v>
      </c>
      <c r="I404" t="str">
        <f>_xlfn.XLOOKUP(Data_TongTram2[[#This Row],[Tỉnh cũ]],Table9[Tỉnh cũ],Table9[Thị Trường])</f>
        <v>Nguyễn Ngọc Lâm</v>
      </c>
      <c r="J404" t="str">
        <f>_xlfn.XLOOKUP(Data_TongTram2[[#This Row],[Tỉnh cũ]],Table9[Tỉnh cũ],Table9[Giám Sát])</f>
        <v>Phạm Huỳnh Hữu Lộc</v>
      </c>
      <c r="K404" t="str">
        <f>_xlfn.XLOOKUP(Data_TongTram2[[#This Row],[Tỉnh cũ]],Table9[Tỉnh cũ],Table9[Admin KV])</f>
        <v>Nguyễn Thị Ngọc Bích</v>
      </c>
      <c r="L404" t="str">
        <f>_xlfn.XLOOKUP(Data_TongTram2[[#This Row],[Tỉnh cũ]],Table9[Tỉnh cũ],Table9[Admin Miền])</f>
        <v>Phạm Thị Thúy Duy</v>
      </c>
    </row>
    <row r="405" spans="1:12" x14ac:dyDescent="0.35">
      <c r="A405" t="s">
        <v>641</v>
      </c>
      <c r="B405" t="s">
        <v>607</v>
      </c>
      <c r="C405" t="str">
        <f>_xlfn.XLOOKUP(Data_TongTram2[[#This Row],[ID NCC]],VMS1_[ID 18],VMS1_[Tên Accounts])</f>
        <v>Nguyễn Thị Tình (Anh Son)</v>
      </c>
      <c r="D405" t="str">
        <f>Data_TongTram2[[#This Row],[ID NCC]]&amp;Data_TongTram2[[#This Row],[DTR/Trạm]]</f>
        <v>001J3000005HFxxIAGĐồng Lâm</v>
      </c>
      <c r="E405" t="str">
        <f>_xlfn.XLOOKUP(Data_TongTram2[[#This Row],[ID NCC]],VMS1_[ID 18],VMS1_[Tỉnh/ Thành Phố Trung Ương])</f>
        <v>Kiên Giang</v>
      </c>
      <c r="F405" t="str">
        <f>_xlfn.XLOOKUP(Data_TongTram2[[#This Row],[Tỉnh cũ]],Table9[Tỉnh cũ],Table9[Tỉnh mới])</f>
        <v>An Giang</v>
      </c>
      <c r="G405" t="str">
        <f>_xlfn.XLOOKUP(Data_TongTram2[[#This Row],[Tỉnh cũ]],Table9[Tỉnh cũ],Table9[Khu vực])</f>
        <v>Miền Tây 2</v>
      </c>
      <c r="H405" t="str">
        <f>_xlfn.XLOOKUP(Data_TongTram2[[#This Row],[Tỉnh cũ]],Table9[Tỉnh cũ],Table9[Miền])</f>
        <v>Miền Tây</v>
      </c>
      <c r="I405" t="str">
        <f>_xlfn.XLOOKUP(Data_TongTram2[[#This Row],[Tỉnh cũ]],Table9[Tỉnh cũ],Table9[Thị Trường])</f>
        <v>Phạm Huỳnh Hữu Lộc</v>
      </c>
      <c r="J405" t="str">
        <f>_xlfn.XLOOKUP(Data_TongTram2[[#This Row],[Tỉnh cũ]],Table9[Tỉnh cũ],Table9[Giám Sát])</f>
        <v>Phạm Huỳnh Hữu Lộc</v>
      </c>
      <c r="K405" t="str">
        <f>_xlfn.XLOOKUP(Data_TongTram2[[#This Row],[Tỉnh cũ]],Table9[Tỉnh cũ],Table9[Admin KV])</f>
        <v>Nguyễn Thị Ngọc Bích</v>
      </c>
      <c r="L405" t="str">
        <f>_xlfn.XLOOKUP(Data_TongTram2[[#This Row],[Tỉnh cũ]],Table9[Tỉnh cũ],Table9[Admin Miền])</f>
        <v>Phạm Thị Thúy Duy</v>
      </c>
    </row>
    <row r="406" spans="1:12" x14ac:dyDescent="0.35">
      <c r="A406" t="s">
        <v>547</v>
      </c>
      <c r="B406" t="s">
        <v>607</v>
      </c>
      <c r="C406" t="str">
        <f>_xlfn.XLOOKUP(Data_TongTram2[[#This Row],[ID NCC]],VMS1_[ID 18],VMS1_[Tên Accounts])</f>
        <v>Nguyễn Văn Thảo</v>
      </c>
      <c r="D406" t="str">
        <f>Data_TongTram2[[#This Row],[ID NCC]]&amp;Data_TongTram2[[#This Row],[DTR/Trạm]]</f>
        <v>001J3000002HjDeIAKĐồng Lâm</v>
      </c>
      <c r="E406" t="str">
        <f>_xlfn.XLOOKUP(Data_TongTram2[[#This Row],[ID NCC]],VMS1_[ID 18],VMS1_[Tỉnh/ Thành Phố Trung Ương])</f>
        <v>Đồng Tháp</v>
      </c>
      <c r="F406" t="str">
        <f>_xlfn.XLOOKUP(Data_TongTram2[[#This Row],[Tỉnh cũ]],Table9[Tỉnh cũ],Table9[Tỉnh mới])</f>
        <v>Đồng Tháp</v>
      </c>
      <c r="G406" t="str">
        <f>_xlfn.XLOOKUP(Data_TongTram2[[#This Row],[Tỉnh cũ]],Table9[Tỉnh cũ],Table9[Khu vực])</f>
        <v>Miền Tây 1</v>
      </c>
      <c r="H406" t="str">
        <f>_xlfn.XLOOKUP(Data_TongTram2[[#This Row],[Tỉnh cũ]],Table9[Tỉnh cũ],Table9[Miền])</f>
        <v>Miền Tây</v>
      </c>
      <c r="I406" t="str">
        <f>_xlfn.XLOOKUP(Data_TongTram2[[#This Row],[Tỉnh cũ]],Table9[Tỉnh cũ],Table9[Thị Trường])</f>
        <v>Lâm Đỗ Anh Hào</v>
      </c>
      <c r="J406" t="str">
        <f>_xlfn.XLOOKUP(Data_TongTram2[[#This Row],[Tỉnh cũ]],Table9[Tỉnh cũ],Table9[Giám Sát])</f>
        <v>Nguyễn Thành Dân</v>
      </c>
      <c r="K406" t="str">
        <f>_xlfn.XLOOKUP(Data_TongTram2[[#This Row],[Tỉnh cũ]],Table9[Tỉnh cũ],Table9[Admin KV])</f>
        <v>Trần Thị Lan</v>
      </c>
      <c r="L406" t="str">
        <f>_xlfn.XLOOKUP(Data_TongTram2[[#This Row],[Tỉnh cũ]],Table9[Tỉnh cũ],Table9[Admin Miền])</f>
        <v>Phạm Thị Thúy Duy</v>
      </c>
    </row>
    <row r="407" spans="1:12" x14ac:dyDescent="0.35">
      <c r="A407" t="s">
        <v>928</v>
      </c>
      <c r="B407" t="s">
        <v>607</v>
      </c>
      <c r="C407" t="str">
        <f>_xlfn.XLOOKUP(Data_TongTram2[[#This Row],[ID NCC]],VMS1_[ID 18],VMS1_[Tên Accounts])</f>
        <v>Anh Lũy Bạc Liêu</v>
      </c>
      <c r="D407" t="str">
        <f>Data_TongTram2[[#This Row],[ID NCC]]&amp;Data_TongTram2[[#This Row],[DTR/Trạm]]</f>
        <v>001J3000002HLlIIAWĐồng Lâm</v>
      </c>
      <c r="E407" t="str">
        <f>_xlfn.XLOOKUP(Data_TongTram2[[#This Row],[ID NCC]],VMS1_[ID 18],VMS1_[Tỉnh/ Thành Phố Trung Ương])</f>
        <v>Bạc Liêu</v>
      </c>
      <c r="F407" t="str">
        <f>_xlfn.XLOOKUP(Data_TongTram2[[#This Row],[Tỉnh cũ]],Table9[Tỉnh cũ],Table9[Tỉnh mới])</f>
        <v>Cà Mau</v>
      </c>
      <c r="G407" t="str">
        <f>_xlfn.XLOOKUP(Data_TongTram2[[#This Row],[Tỉnh cũ]],Table9[Tỉnh cũ],Table9[Khu vực])</f>
        <v>Miền Tây 2</v>
      </c>
      <c r="H407" t="str">
        <f>_xlfn.XLOOKUP(Data_TongTram2[[#This Row],[Tỉnh cũ]],Table9[Tỉnh cũ],Table9[Miền])</f>
        <v>Miền Tây</v>
      </c>
      <c r="I407" t="str">
        <f>_xlfn.XLOOKUP(Data_TongTram2[[#This Row],[Tỉnh cũ]],Table9[Tỉnh cũ],Table9[Thị Trường])</f>
        <v>Thái Tân Văn</v>
      </c>
      <c r="J407" t="str">
        <f>_xlfn.XLOOKUP(Data_TongTram2[[#This Row],[Tỉnh cũ]],Table9[Tỉnh cũ],Table9[Giám Sát])</f>
        <v>Phạm Huỳnh Hữu Lộc</v>
      </c>
      <c r="K407" t="str">
        <f>_xlfn.XLOOKUP(Data_TongTram2[[#This Row],[Tỉnh cũ]],Table9[Tỉnh cũ],Table9[Admin KV])</f>
        <v>Nguyễn Thị Ngọc Bích</v>
      </c>
      <c r="L407" t="str">
        <f>_xlfn.XLOOKUP(Data_TongTram2[[#This Row],[Tỉnh cũ]],Table9[Tỉnh cũ],Table9[Admin Miền])</f>
        <v>Phạm Thị Thúy Duy</v>
      </c>
    </row>
    <row r="408" spans="1:12" x14ac:dyDescent="0.35">
      <c r="A408" t="s">
        <v>565</v>
      </c>
      <c r="B408" t="s">
        <v>607</v>
      </c>
      <c r="C408" t="str">
        <f>_xlfn.XLOOKUP(Data_TongTram2[[#This Row],[ID NCC]],VMS1_[ID 18],VMS1_[Tên Accounts])</f>
        <v>Anh Hận</v>
      </c>
      <c r="D408" t="str">
        <f>Data_TongTram2[[#This Row],[ID NCC]]&amp;Data_TongTram2[[#This Row],[DTR/Trạm]]</f>
        <v>001J3000002HLyGIAWĐồng Lâm</v>
      </c>
      <c r="E408" t="str">
        <f>_xlfn.XLOOKUP(Data_TongTram2[[#This Row],[ID NCC]],VMS1_[ID 18],VMS1_[Tỉnh/ Thành Phố Trung Ương])</f>
        <v>Kiên Giang</v>
      </c>
      <c r="F408" t="str">
        <f>_xlfn.XLOOKUP(Data_TongTram2[[#This Row],[Tỉnh cũ]],Table9[Tỉnh cũ],Table9[Tỉnh mới])</f>
        <v>An Giang</v>
      </c>
      <c r="G408" t="str">
        <f>_xlfn.XLOOKUP(Data_TongTram2[[#This Row],[Tỉnh cũ]],Table9[Tỉnh cũ],Table9[Khu vực])</f>
        <v>Miền Tây 2</v>
      </c>
      <c r="H408" t="str">
        <f>_xlfn.XLOOKUP(Data_TongTram2[[#This Row],[Tỉnh cũ]],Table9[Tỉnh cũ],Table9[Miền])</f>
        <v>Miền Tây</v>
      </c>
      <c r="I408" t="str">
        <f>_xlfn.XLOOKUP(Data_TongTram2[[#This Row],[Tỉnh cũ]],Table9[Tỉnh cũ],Table9[Thị Trường])</f>
        <v>Phạm Huỳnh Hữu Lộc</v>
      </c>
      <c r="J408" t="str">
        <f>_xlfn.XLOOKUP(Data_TongTram2[[#This Row],[Tỉnh cũ]],Table9[Tỉnh cũ],Table9[Giám Sát])</f>
        <v>Phạm Huỳnh Hữu Lộc</v>
      </c>
      <c r="K408" t="str">
        <f>_xlfn.XLOOKUP(Data_TongTram2[[#This Row],[Tỉnh cũ]],Table9[Tỉnh cũ],Table9[Admin KV])</f>
        <v>Nguyễn Thị Ngọc Bích</v>
      </c>
      <c r="L408" t="str">
        <f>_xlfn.XLOOKUP(Data_TongTram2[[#This Row],[Tỉnh cũ]],Table9[Tỉnh cũ],Table9[Admin Miền])</f>
        <v>Phạm Thị Thúy Duy</v>
      </c>
    </row>
    <row r="409" spans="1:12" x14ac:dyDescent="0.35">
      <c r="A409" t="s">
        <v>502</v>
      </c>
      <c r="B409" t="s">
        <v>607</v>
      </c>
      <c r="C409" t="str">
        <f>_xlfn.XLOOKUP(Data_TongTram2[[#This Row],[ID NCC]],VMS1_[ID 18],VMS1_[Tên Accounts])</f>
        <v>Anh Phương Đồng Tháp</v>
      </c>
      <c r="D409" t="str">
        <f>Data_TongTram2[[#This Row],[ID NCC]]&amp;Data_TongTram2[[#This Row],[DTR/Trạm]]</f>
        <v>001J3000005FmsdIACĐồng Lâm</v>
      </c>
      <c r="E409" t="str">
        <f>_xlfn.XLOOKUP(Data_TongTram2[[#This Row],[ID NCC]],VMS1_[ID 18],VMS1_[Tỉnh/ Thành Phố Trung Ương])</f>
        <v>Đồng Tháp</v>
      </c>
      <c r="F409" t="str">
        <f>_xlfn.XLOOKUP(Data_TongTram2[[#This Row],[Tỉnh cũ]],Table9[Tỉnh cũ],Table9[Tỉnh mới])</f>
        <v>Đồng Tháp</v>
      </c>
      <c r="G409" t="str">
        <f>_xlfn.XLOOKUP(Data_TongTram2[[#This Row],[Tỉnh cũ]],Table9[Tỉnh cũ],Table9[Khu vực])</f>
        <v>Miền Tây 1</v>
      </c>
      <c r="H409" t="str">
        <f>_xlfn.XLOOKUP(Data_TongTram2[[#This Row],[Tỉnh cũ]],Table9[Tỉnh cũ],Table9[Miền])</f>
        <v>Miền Tây</v>
      </c>
      <c r="I409" t="str">
        <f>_xlfn.XLOOKUP(Data_TongTram2[[#This Row],[Tỉnh cũ]],Table9[Tỉnh cũ],Table9[Thị Trường])</f>
        <v>Lâm Đỗ Anh Hào</v>
      </c>
      <c r="J409" t="str">
        <f>_xlfn.XLOOKUP(Data_TongTram2[[#This Row],[Tỉnh cũ]],Table9[Tỉnh cũ],Table9[Giám Sát])</f>
        <v>Nguyễn Thành Dân</v>
      </c>
      <c r="K409" t="str">
        <f>_xlfn.XLOOKUP(Data_TongTram2[[#This Row],[Tỉnh cũ]],Table9[Tỉnh cũ],Table9[Admin KV])</f>
        <v>Trần Thị Lan</v>
      </c>
      <c r="L409" t="str">
        <f>_xlfn.XLOOKUP(Data_TongTram2[[#This Row],[Tỉnh cũ]],Table9[Tỉnh cũ],Table9[Admin Miền])</f>
        <v>Phạm Thị Thúy Duy</v>
      </c>
    </row>
    <row r="410" spans="1:12" x14ac:dyDescent="0.35">
      <c r="A410" t="s">
        <v>1100</v>
      </c>
      <c r="B410" t="s">
        <v>607</v>
      </c>
      <c r="C410" t="str">
        <f>_xlfn.XLOOKUP(Data_TongTram2[[#This Row],[ID NCC]],VMS1_[ID 18],VMS1_[Tên Accounts])</f>
        <v>Lưu Văn An</v>
      </c>
      <c r="D410" t="str">
        <f>Data_TongTram2[[#This Row],[ID NCC]]&amp;Data_TongTram2[[#This Row],[DTR/Trạm]]</f>
        <v>001J3000002HLaqIAGĐồng Lâm</v>
      </c>
      <c r="E410" t="str">
        <f>_xlfn.XLOOKUP(Data_TongTram2[[#This Row],[ID NCC]],VMS1_[ID 18],VMS1_[Tỉnh/ Thành Phố Trung Ương])</f>
        <v>Sóc Trăng</v>
      </c>
      <c r="F410" t="str">
        <f>_xlfn.XLOOKUP(Data_TongTram2[[#This Row],[Tỉnh cũ]],Table9[Tỉnh cũ],Table9[Tỉnh mới])</f>
        <v>Cần Thơ</v>
      </c>
      <c r="G410" t="str">
        <f>_xlfn.XLOOKUP(Data_TongTram2[[#This Row],[Tỉnh cũ]],Table9[Tỉnh cũ],Table9[Khu vực])</f>
        <v>Miền Tây 2</v>
      </c>
      <c r="H410" t="str">
        <f>_xlfn.XLOOKUP(Data_TongTram2[[#This Row],[Tỉnh cũ]],Table9[Tỉnh cũ],Table9[Miền])</f>
        <v>Miền Tây</v>
      </c>
      <c r="I410" t="str">
        <f>_xlfn.XLOOKUP(Data_TongTram2[[#This Row],[Tỉnh cũ]],Table9[Tỉnh cũ],Table9[Thị Trường])</f>
        <v>Nguyễn Ngọc Lâm</v>
      </c>
      <c r="J410" t="str">
        <f>_xlfn.XLOOKUP(Data_TongTram2[[#This Row],[Tỉnh cũ]],Table9[Tỉnh cũ],Table9[Giám Sát])</f>
        <v>Phạm Huỳnh Hữu Lộc</v>
      </c>
      <c r="K410" t="str">
        <f>_xlfn.XLOOKUP(Data_TongTram2[[#This Row],[Tỉnh cũ]],Table9[Tỉnh cũ],Table9[Admin KV])</f>
        <v>Nguyễn Thị Ngọc Bích</v>
      </c>
      <c r="L410" t="str">
        <f>_xlfn.XLOOKUP(Data_TongTram2[[#This Row],[Tỉnh cũ]],Table9[Tỉnh cũ],Table9[Admin Miền])</f>
        <v>Phạm Thị Thúy Duy</v>
      </c>
    </row>
    <row r="411" spans="1:12" x14ac:dyDescent="0.35">
      <c r="A411" t="s">
        <v>762</v>
      </c>
      <c r="B411" t="s">
        <v>607</v>
      </c>
      <c r="C411" t="str">
        <f>_xlfn.XLOOKUP(Data_TongTram2[[#This Row],[ID NCC]],VMS1_[ID 18],VMS1_[Tên Accounts])</f>
        <v>Anh Phương Sóc Trăng</v>
      </c>
      <c r="D411" t="str">
        <f>Data_TongTram2[[#This Row],[ID NCC]]&amp;Data_TongTram2[[#This Row],[DTR/Trạm]]</f>
        <v>001J3000002IspSIASĐồng Lâm</v>
      </c>
      <c r="E411" t="str">
        <f>_xlfn.XLOOKUP(Data_TongTram2[[#This Row],[ID NCC]],VMS1_[ID 18],VMS1_[Tỉnh/ Thành Phố Trung Ương])</f>
        <v>Sóc Trăng</v>
      </c>
      <c r="F411" t="str">
        <f>_xlfn.XLOOKUP(Data_TongTram2[[#This Row],[Tỉnh cũ]],Table9[Tỉnh cũ],Table9[Tỉnh mới])</f>
        <v>Cần Thơ</v>
      </c>
      <c r="G411" t="str">
        <f>_xlfn.XLOOKUP(Data_TongTram2[[#This Row],[Tỉnh cũ]],Table9[Tỉnh cũ],Table9[Khu vực])</f>
        <v>Miền Tây 2</v>
      </c>
      <c r="H411" t="str">
        <f>_xlfn.XLOOKUP(Data_TongTram2[[#This Row],[Tỉnh cũ]],Table9[Tỉnh cũ],Table9[Miền])</f>
        <v>Miền Tây</v>
      </c>
      <c r="I411" t="str">
        <f>_xlfn.XLOOKUP(Data_TongTram2[[#This Row],[Tỉnh cũ]],Table9[Tỉnh cũ],Table9[Thị Trường])</f>
        <v>Nguyễn Ngọc Lâm</v>
      </c>
      <c r="J411" t="str">
        <f>_xlfn.XLOOKUP(Data_TongTram2[[#This Row],[Tỉnh cũ]],Table9[Tỉnh cũ],Table9[Giám Sát])</f>
        <v>Phạm Huỳnh Hữu Lộc</v>
      </c>
      <c r="K411" t="str">
        <f>_xlfn.XLOOKUP(Data_TongTram2[[#This Row],[Tỉnh cũ]],Table9[Tỉnh cũ],Table9[Admin KV])</f>
        <v>Nguyễn Thị Ngọc Bích</v>
      </c>
      <c r="L411" t="str">
        <f>_xlfn.XLOOKUP(Data_TongTram2[[#This Row],[Tỉnh cũ]],Table9[Tỉnh cũ],Table9[Admin Miền])</f>
        <v>Phạm Thị Thúy Duy</v>
      </c>
    </row>
    <row r="412" spans="1:12" x14ac:dyDescent="0.35">
      <c r="A412" t="s">
        <v>1072</v>
      </c>
      <c r="B412" t="s">
        <v>607</v>
      </c>
      <c r="C412" t="str">
        <f>_xlfn.XLOOKUP(Data_TongTram2[[#This Row],[ID NCC]],VMS1_[ID 18],VMS1_[Tên Accounts])</f>
        <v>Trần Khải Vinh</v>
      </c>
      <c r="D412" t="str">
        <f>Data_TongTram2[[#This Row],[ID NCC]]&amp;Data_TongTram2[[#This Row],[DTR/Trạm]]</f>
        <v>001J3000002HjDuIAKĐồng Lâm</v>
      </c>
      <c r="E412" t="str">
        <f>_xlfn.XLOOKUP(Data_TongTram2[[#This Row],[ID NCC]],VMS1_[ID 18],VMS1_[Tỉnh/ Thành Phố Trung Ương])</f>
        <v>Cần Thơ</v>
      </c>
      <c r="F412" t="str">
        <f>_xlfn.XLOOKUP(Data_TongTram2[[#This Row],[Tỉnh cũ]],Table9[Tỉnh cũ],Table9[Tỉnh mới])</f>
        <v>Cần Thơ</v>
      </c>
      <c r="G412" t="str">
        <f>_xlfn.XLOOKUP(Data_TongTram2[[#This Row],[Tỉnh cũ]],Table9[Tỉnh cũ],Table9[Khu vực])</f>
        <v>Miền Tây 2</v>
      </c>
      <c r="H412" t="str">
        <f>_xlfn.XLOOKUP(Data_TongTram2[[#This Row],[Tỉnh cũ]],Table9[Tỉnh cũ],Table9[Miền])</f>
        <v>Miền Tây</v>
      </c>
      <c r="I412" t="str">
        <f>_xlfn.XLOOKUP(Data_TongTram2[[#This Row],[Tỉnh cũ]],Table9[Tỉnh cũ],Table9[Thị Trường])</f>
        <v>Nguyễn Ngọc Lâm</v>
      </c>
      <c r="J412" t="str">
        <f>_xlfn.XLOOKUP(Data_TongTram2[[#This Row],[Tỉnh cũ]],Table9[Tỉnh cũ],Table9[Giám Sát])</f>
        <v>Phạm Huỳnh Hữu Lộc</v>
      </c>
      <c r="K412" t="str">
        <f>_xlfn.XLOOKUP(Data_TongTram2[[#This Row],[Tỉnh cũ]],Table9[Tỉnh cũ],Table9[Admin KV])</f>
        <v>Nguyễn Thị Ngọc Bích</v>
      </c>
      <c r="L412" t="str">
        <f>_xlfn.XLOOKUP(Data_TongTram2[[#This Row],[Tỉnh cũ]],Table9[Tỉnh cũ],Table9[Admin Miền])</f>
        <v>Phạm Thị Thúy Duy</v>
      </c>
    </row>
    <row r="413" spans="1:12" x14ac:dyDescent="0.35">
      <c r="A413" t="s">
        <v>1015</v>
      </c>
      <c r="B413" t="s">
        <v>607</v>
      </c>
      <c r="C413" t="str">
        <f>_xlfn.XLOOKUP(Data_TongTram2[[#This Row],[ID NCC]],VMS1_[ID 18],VMS1_[Tên Accounts])</f>
        <v>Anh Trắng</v>
      </c>
      <c r="D413" t="str">
        <f>Data_TongTram2[[#This Row],[ID NCC]]&amp;Data_TongTram2[[#This Row],[DTR/Trạm]]</f>
        <v>001J3000002HjI7IAKĐồng Lâm</v>
      </c>
      <c r="E413" t="str">
        <f>_xlfn.XLOOKUP(Data_TongTram2[[#This Row],[ID NCC]],VMS1_[ID 18],VMS1_[Tỉnh/ Thành Phố Trung Ương])</f>
        <v>Bạc Liêu</v>
      </c>
      <c r="F413" t="str">
        <f>_xlfn.XLOOKUP(Data_TongTram2[[#This Row],[Tỉnh cũ]],Table9[Tỉnh cũ],Table9[Tỉnh mới])</f>
        <v>Cà Mau</v>
      </c>
      <c r="G413" t="str">
        <f>_xlfn.XLOOKUP(Data_TongTram2[[#This Row],[Tỉnh cũ]],Table9[Tỉnh cũ],Table9[Khu vực])</f>
        <v>Miền Tây 2</v>
      </c>
      <c r="H413" t="str">
        <f>_xlfn.XLOOKUP(Data_TongTram2[[#This Row],[Tỉnh cũ]],Table9[Tỉnh cũ],Table9[Miền])</f>
        <v>Miền Tây</v>
      </c>
      <c r="I413" t="str">
        <f>_xlfn.XLOOKUP(Data_TongTram2[[#This Row],[Tỉnh cũ]],Table9[Tỉnh cũ],Table9[Thị Trường])</f>
        <v>Thái Tân Văn</v>
      </c>
      <c r="J413" t="str">
        <f>_xlfn.XLOOKUP(Data_TongTram2[[#This Row],[Tỉnh cũ]],Table9[Tỉnh cũ],Table9[Giám Sát])</f>
        <v>Phạm Huỳnh Hữu Lộc</v>
      </c>
      <c r="K413" t="str">
        <f>_xlfn.XLOOKUP(Data_TongTram2[[#This Row],[Tỉnh cũ]],Table9[Tỉnh cũ],Table9[Admin KV])</f>
        <v>Nguyễn Thị Ngọc Bích</v>
      </c>
      <c r="L413" t="str">
        <f>_xlfn.XLOOKUP(Data_TongTram2[[#This Row],[Tỉnh cũ]],Table9[Tỉnh cũ],Table9[Admin Miền])</f>
        <v>Phạm Thị Thúy Duy</v>
      </c>
    </row>
    <row r="414" spans="1:12" x14ac:dyDescent="0.35">
      <c r="A414" t="s">
        <v>427</v>
      </c>
      <c r="B414" t="s">
        <v>607</v>
      </c>
      <c r="C414" t="str">
        <f>_xlfn.XLOOKUP(Data_TongTram2[[#This Row],[ID NCC]],VMS1_[ID 18],VMS1_[Tên Accounts])</f>
        <v>Lê Phong Phú</v>
      </c>
      <c r="D414" t="str">
        <f>Data_TongTram2[[#This Row],[ID NCC]]&amp;Data_TongTram2[[#This Row],[DTR/Trạm]]</f>
        <v>001J3000002HLdiIAGĐồng Lâm</v>
      </c>
      <c r="E414" t="str">
        <f>_xlfn.XLOOKUP(Data_TongTram2[[#This Row],[ID NCC]],VMS1_[ID 18],VMS1_[Tỉnh/ Thành Phố Trung Ương])</f>
        <v>Cà Mau</v>
      </c>
      <c r="F414" t="str">
        <f>_xlfn.XLOOKUP(Data_TongTram2[[#This Row],[Tỉnh cũ]],Table9[Tỉnh cũ],Table9[Tỉnh mới])</f>
        <v>Cà Mau</v>
      </c>
      <c r="G414" t="str">
        <f>_xlfn.XLOOKUP(Data_TongTram2[[#This Row],[Tỉnh cũ]],Table9[Tỉnh cũ],Table9[Khu vực])</f>
        <v>Miền Tây 2</v>
      </c>
      <c r="H414" t="str">
        <f>_xlfn.XLOOKUP(Data_TongTram2[[#This Row],[Tỉnh cũ]],Table9[Tỉnh cũ],Table9[Miền])</f>
        <v>Miền Tây</v>
      </c>
      <c r="I414" t="str">
        <f>_xlfn.XLOOKUP(Data_TongTram2[[#This Row],[Tỉnh cũ]],Table9[Tỉnh cũ],Table9[Thị Trường])</f>
        <v>Thái Tân Văn</v>
      </c>
      <c r="J414" t="str">
        <f>_xlfn.XLOOKUP(Data_TongTram2[[#This Row],[Tỉnh cũ]],Table9[Tỉnh cũ],Table9[Giám Sát])</f>
        <v>Phạm Huỳnh Hữu Lộc</v>
      </c>
      <c r="K414" t="str">
        <f>_xlfn.XLOOKUP(Data_TongTram2[[#This Row],[Tỉnh cũ]],Table9[Tỉnh cũ],Table9[Admin KV])</f>
        <v>Nguyễn Thị Ngọc Bích</v>
      </c>
      <c r="L414" t="str">
        <f>_xlfn.XLOOKUP(Data_TongTram2[[#This Row],[Tỉnh cũ]],Table9[Tỉnh cũ],Table9[Admin Miền])</f>
        <v>Phạm Thị Thúy Duy</v>
      </c>
    </row>
    <row r="415" spans="1:12" x14ac:dyDescent="0.35">
      <c r="A415" t="s">
        <v>752</v>
      </c>
      <c r="B415" t="s">
        <v>607</v>
      </c>
      <c r="C415" t="str">
        <f>_xlfn.XLOOKUP(Data_TongTram2[[#This Row],[ID NCC]],VMS1_[ID 18],VMS1_[Tên Accounts])</f>
        <v>Anh Quốc-Sóc Trăng</v>
      </c>
      <c r="D415" t="str">
        <f>Data_TongTram2[[#This Row],[ID NCC]]&amp;Data_TongTram2[[#This Row],[DTR/Trạm]]</f>
        <v>001J3000002HLcvIAGĐồng Lâm</v>
      </c>
      <c r="E415" t="str">
        <f>_xlfn.XLOOKUP(Data_TongTram2[[#This Row],[ID NCC]],VMS1_[ID 18],VMS1_[Tỉnh/ Thành Phố Trung Ương])</f>
        <v>Sóc Trăng</v>
      </c>
      <c r="F415" t="str">
        <f>_xlfn.XLOOKUP(Data_TongTram2[[#This Row],[Tỉnh cũ]],Table9[Tỉnh cũ],Table9[Tỉnh mới])</f>
        <v>Cần Thơ</v>
      </c>
      <c r="G415" t="str">
        <f>_xlfn.XLOOKUP(Data_TongTram2[[#This Row],[Tỉnh cũ]],Table9[Tỉnh cũ],Table9[Khu vực])</f>
        <v>Miền Tây 2</v>
      </c>
      <c r="H415" t="str">
        <f>_xlfn.XLOOKUP(Data_TongTram2[[#This Row],[Tỉnh cũ]],Table9[Tỉnh cũ],Table9[Miền])</f>
        <v>Miền Tây</v>
      </c>
      <c r="I415" t="str">
        <f>_xlfn.XLOOKUP(Data_TongTram2[[#This Row],[Tỉnh cũ]],Table9[Tỉnh cũ],Table9[Thị Trường])</f>
        <v>Nguyễn Ngọc Lâm</v>
      </c>
      <c r="J415" t="str">
        <f>_xlfn.XLOOKUP(Data_TongTram2[[#This Row],[Tỉnh cũ]],Table9[Tỉnh cũ],Table9[Giám Sát])</f>
        <v>Phạm Huỳnh Hữu Lộc</v>
      </c>
      <c r="K415" t="str">
        <f>_xlfn.XLOOKUP(Data_TongTram2[[#This Row],[Tỉnh cũ]],Table9[Tỉnh cũ],Table9[Admin KV])</f>
        <v>Nguyễn Thị Ngọc Bích</v>
      </c>
      <c r="L415" t="str">
        <f>_xlfn.XLOOKUP(Data_TongTram2[[#This Row],[Tỉnh cũ]],Table9[Tỉnh cũ],Table9[Admin Miền])</f>
        <v>Phạm Thị Thúy Duy</v>
      </c>
    </row>
    <row r="416" spans="1:12" x14ac:dyDescent="0.35">
      <c r="A416" t="s">
        <v>1140</v>
      </c>
      <c r="B416" t="s">
        <v>607</v>
      </c>
      <c r="C416" t="str">
        <f>_xlfn.XLOOKUP(Data_TongTram2[[#This Row],[ID NCC]],VMS1_[ID 18],VMS1_[Tên Accounts])</f>
        <v>Anh Sang Sóc Trăng</v>
      </c>
      <c r="D416" t="str">
        <f>Data_TongTram2[[#This Row],[ID NCC]]&amp;Data_TongTram2[[#This Row],[DTR/Trạm]]</f>
        <v>001J3000002HjI9IAKĐồng Lâm</v>
      </c>
      <c r="E416" t="str">
        <f>_xlfn.XLOOKUP(Data_TongTram2[[#This Row],[ID NCC]],VMS1_[ID 18],VMS1_[Tỉnh/ Thành Phố Trung Ương])</f>
        <v>Sóc Trăng</v>
      </c>
      <c r="F416" t="str">
        <f>_xlfn.XLOOKUP(Data_TongTram2[[#This Row],[Tỉnh cũ]],Table9[Tỉnh cũ],Table9[Tỉnh mới])</f>
        <v>Cần Thơ</v>
      </c>
      <c r="G416" t="str">
        <f>_xlfn.XLOOKUP(Data_TongTram2[[#This Row],[Tỉnh cũ]],Table9[Tỉnh cũ],Table9[Khu vực])</f>
        <v>Miền Tây 2</v>
      </c>
      <c r="H416" t="str">
        <f>_xlfn.XLOOKUP(Data_TongTram2[[#This Row],[Tỉnh cũ]],Table9[Tỉnh cũ],Table9[Miền])</f>
        <v>Miền Tây</v>
      </c>
      <c r="I416" t="str">
        <f>_xlfn.XLOOKUP(Data_TongTram2[[#This Row],[Tỉnh cũ]],Table9[Tỉnh cũ],Table9[Thị Trường])</f>
        <v>Nguyễn Ngọc Lâm</v>
      </c>
      <c r="J416" t="str">
        <f>_xlfn.XLOOKUP(Data_TongTram2[[#This Row],[Tỉnh cũ]],Table9[Tỉnh cũ],Table9[Giám Sát])</f>
        <v>Phạm Huỳnh Hữu Lộc</v>
      </c>
      <c r="K416" t="str">
        <f>_xlfn.XLOOKUP(Data_TongTram2[[#This Row],[Tỉnh cũ]],Table9[Tỉnh cũ],Table9[Admin KV])</f>
        <v>Nguyễn Thị Ngọc Bích</v>
      </c>
      <c r="L416" t="str">
        <f>_xlfn.XLOOKUP(Data_TongTram2[[#This Row],[Tỉnh cũ]],Table9[Tỉnh cũ],Table9[Admin Miền])</f>
        <v>Phạm Thị Thúy Duy</v>
      </c>
    </row>
    <row r="417" spans="1:12" x14ac:dyDescent="0.35">
      <c r="A417" t="s">
        <v>531</v>
      </c>
      <c r="B417" t="s">
        <v>607</v>
      </c>
      <c r="C417" t="str">
        <f>_xlfn.XLOOKUP(Data_TongTram2[[#This Row],[ID NCC]],VMS1_[ID 18],VMS1_[Tên Accounts])</f>
        <v>Công ty TNHH MTV TM DV Thành Thư Vĩnh Long</v>
      </c>
      <c r="D417" t="str">
        <f>Data_TongTram2[[#This Row],[ID NCC]]&amp;Data_TongTram2[[#This Row],[DTR/Trạm]]</f>
        <v>001J300000DJt7oIADĐồng Lâm</v>
      </c>
      <c r="E417" t="str">
        <f>_xlfn.XLOOKUP(Data_TongTram2[[#This Row],[ID NCC]],VMS1_[ID 18],VMS1_[Tỉnh/ Thành Phố Trung Ương])</f>
        <v>Vĩnh Long</v>
      </c>
      <c r="F417" t="str">
        <f>_xlfn.XLOOKUP(Data_TongTram2[[#This Row],[Tỉnh cũ]],Table9[Tỉnh cũ],Table9[Tỉnh mới])</f>
        <v>Vĩnh Long</v>
      </c>
      <c r="G417" t="str">
        <f>_xlfn.XLOOKUP(Data_TongTram2[[#This Row],[Tỉnh cũ]],Table9[Tỉnh cũ],Table9[Khu vực])</f>
        <v>Miền Tây 2</v>
      </c>
      <c r="H417" t="str">
        <f>_xlfn.XLOOKUP(Data_TongTram2[[#This Row],[Tỉnh cũ]],Table9[Tỉnh cũ],Table9[Miền])</f>
        <v>Miền Tây</v>
      </c>
      <c r="I417" t="str">
        <f>_xlfn.XLOOKUP(Data_TongTram2[[#This Row],[Tỉnh cũ]],Table9[Tỉnh cũ],Table9[Thị Trường])</f>
        <v>Lê Quốc Việt</v>
      </c>
      <c r="J417" t="str">
        <f>_xlfn.XLOOKUP(Data_TongTram2[[#This Row],[Tỉnh cũ]],Table9[Tỉnh cũ],Table9[Giám Sát])</f>
        <v>Phạm Huỳnh Hữu Lộc</v>
      </c>
      <c r="K417" t="str">
        <f>_xlfn.XLOOKUP(Data_TongTram2[[#This Row],[Tỉnh cũ]],Table9[Tỉnh cũ],Table9[Admin KV])</f>
        <v>Nguyễn Thị Ngọc Bích</v>
      </c>
      <c r="L417" t="str">
        <f>_xlfn.XLOOKUP(Data_TongTram2[[#This Row],[Tỉnh cũ]],Table9[Tỉnh cũ],Table9[Admin Miền])</f>
        <v>Phạm Thị Thúy Duy</v>
      </c>
    </row>
    <row r="418" spans="1:12" x14ac:dyDescent="0.35">
      <c r="A418" t="s">
        <v>757</v>
      </c>
      <c r="B418" t="s">
        <v>607</v>
      </c>
      <c r="C418" t="str">
        <f>_xlfn.XLOOKUP(Data_TongTram2[[#This Row],[ID NCC]],VMS1_[ID 18],VMS1_[Tên Accounts])</f>
        <v>Anh Tạo Cà Mau</v>
      </c>
      <c r="D418" t="str">
        <f>Data_TongTram2[[#This Row],[ID NCC]]&amp;Data_TongTram2[[#This Row],[DTR/Trạm]]</f>
        <v>001J3000002HLYxIAOĐồng Lâm</v>
      </c>
      <c r="E418" t="str">
        <f>_xlfn.XLOOKUP(Data_TongTram2[[#This Row],[ID NCC]],VMS1_[ID 18],VMS1_[Tỉnh/ Thành Phố Trung Ương])</f>
        <v>Cà Mau</v>
      </c>
      <c r="F418" t="str">
        <f>_xlfn.XLOOKUP(Data_TongTram2[[#This Row],[Tỉnh cũ]],Table9[Tỉnh cũ],Table9[Tỉnh mới])</f>
        <v>Cà Mau</v>
      </c>
      <c r="G418" t="str">
        <f>_xlfn.XLOOKUP(Data_TongTram2[[#This Row],[Tỉnh cũ]],Table9[Tỉnh cũ],Table9[Khu vực])</f>
        <v>Miền Tây 2</v>
      </c>
      <c r="H418" t="str">
        <f>_xlfn.XLOOKUP(Data_TongTram2[[#This Row],[Tỉnh cũ]],Table9[Tỉnh cũ],Table9[Miền])</f>
        <v>Miền Tây</v>
      </c>
      <c r="I418" t="str">
        <f>_xlfn.XLOOKUP(Data_TongTram2[[#This Row],[Tỉnh cũ]],Table9[Tỉnh cũ],Table9[Thị Trường])</f>
        <v>Thái Tân Văn</v>
      </c>
      <c r="J418" t="str">
        <f>_xlfn.XLOOKUP(Data_TongTram2[[#This Row],[Tỉnh cũ]],Table9[Tỉnh cũ],Table9[Giám Sát])</f>
        <v>Phạm Huỳnh Hữu Lộc</v>
      </c>
      <c r="K418" t="str">
        <f>_xlfn.XLOOKUP(Data_TongTram2[[#This Row],[Tỉnh cũ]],Table9[Tỉnh cũ],Table9[Admin KV])</f>
        <v>Nguyễn Thị Ngọc Bích</v>
      </c>
      <c r="L418" t="str">
        <f>_xlfn.XLOOKUP(Data_TongTram2[[#This Row],[Tỉnh cũ]],Table9[Tỉnh cũ],Table9[Admin Miền])</f>
        <v>Phạm Thị Thúy Duy</v>
      </c>
    </row>
    <row r="419" spans="1:12" x14ac:dyDescent="0.35">
      <c r="A419" t="s">
        <v>1154</v>
      </c>
      <c r="B419" t="s">
        <v>607</v>
      </c>
      <c r="C419" t="str">
        <f>_xlfn.XLOOKUP(Data_TongTram2[[#This Row],[ID NCC]],VMS1_[ID 18],VMS1_[Tên Accounts])</f>
        <v>Diễm Trung</v>
      </c>
      <c r="D419" t="str">
        <f>Data_TongTram2[[#This Row],[ID NCC]]&amp;Data_TongTram2[[#This Row],[DTR/Trạm]]</f>
        <v>001J3000002HLpGIAWĐồng Lâm</v>
      </c>
      <c r="E419" t="str">
        <f>_xlfn.XLOOKUP(Data_TongTram2[[#This Row],[ID NCC]],VMS1_[ID 18],VMS1_[Tỉnh/ Thành Phố Trung Ương])</f>
        <v>Sóc Trăng</v>
      </c>
      <c r="F419" t="str">
        <f>_xlfn.XLOOKUP(Data_TongTram2[[#This Row],[Tỉnh cũ]],Table9[Tỉnh cũ],Table9[Tỉnh mới])</f>
        <v>Cần Thơ</v>
      </c>
      <c r="G419" t="str">
        <f>_xlfn.XLOOKUP(Data_TongTram2[[#This Row],[Tỉnh cũ]],Table9[Tỉnh cũ],Table9[Khu vực])</f>
        <v>Miền Tây 2</v>
      </c>
      <c r="H419" t="str">
        <f>_xlfn.XLOOKUP(Data_TongTram2[[#This Row],[Tỉnh cũ]],Table9[Tỉnh cũ],Table9[Miền])</f>
        <v>Miền Tây</v>
      </c>
      <c r="I419" t="str">
        <f>_xlfn.XLOOKUP(Data_TongTram2[[#This Row],[Tỉnh cũ]],Table9[Tỉnh cũ],Table9[Thị Trường])</f>
        <v>Nguyễn Ngọc Lâm</v>
      </c>
      <c r="J419" t="str">
        <f>_xlfn.XLOOKUP(Data_TongTram2[[#This Row],[Tỉnh cũ]],Table9[Tỉnh cũ],Table9[Giám Sát])</f>
        <v>Phạm Huỳnh Hữu Lộc</v>
      </c>
      <c r="K419" t="str">
        <f>_xlfn.XLOOKUP(Data_TongTram2[[#This Row],[Tỉnh cũ]],Table9[Tỉnh cũ],Table9[Admin KV])</f>
        <v>Nguyễn Thị Ngọc Bích</v>
      </c>
      <c r="L419" t="str">
        <f>_xlfn.XLOOKUP(Data_TongTram2[[#This Row],[Tỉnh cũ]],Table9[Tỉnh cũ],Table9[Admin Miền])</f>
        <v>Phạm Thị Thúy Duy</v>
      </c>
    </row>
    <row r="420" spans="1:12" x14ac:dyDescent="0.35">
      <c r="A420" t="s">
        <v>1155</v>
      </c>
      <c r="B420" t="s">
        <v>607</v>
      </c>
      <c r="C420" t="str">
        <f>_xlfn.XLOOKUP(Data_TongTram2[[#This Row],[ID NCC]],VMS1_[ID 18],VMS1_[Tên Accounts])</f>
        <v>Thuận ( Đỗ Thảo Nguyên)</v>
      </c>
      <c r="D420" t="str">
        <f>Data_TongTram2[[#This Row],[ID NCC]]&amp;Data_TongTram2[[#This Row],[DTR/Trạm]]</f>
        <v>001J300000DJzoKIATĐồng Lâm</v>
      </c>
      <c r="E420" t="str">
        <f>_xlfn.XLOOKUP(Data_TongTram2[[#This Row],[ID NCC]],VMS1_[ID 18],VMS1_[Tỉnh/ Thành Phố Trung Ương])</f>
        <v>Sóc Trăng</v>
      </c>
      <c r="F420" t="str">
        <f>_xlfn.XLOOKUP(Data_TongTram2[[#This Row],[Tỉnh cũ]],Table9[Tỉnh cũ],Table9[Tỉnh mới])</f>
        <v>Cần Thơ</v>
      </c>
      <c r="G420" t="str">
        <f>_xlfn.XLOOKUP(Data_TongTram2[[#This Row],[Tỉnh cũ]],Table9[Tỉnh cũ],Table9[Khu vực])</f>
        <v>Miền Tây 2</v>
      </c>
      <c r="H420" t="str">
        <f>_xlfn.XLOOKUP(Data_TongTram2[[#This Row],[Tỉnh cũ]],Table9[Tỉnh cũ],Table9[Miền])</f>
        <v>Miền Tây</v>
      </c>
      <c r="I420" t="str">
        <f>_xlfn.XLOOKUP(Data_TongTram2[[#This Row],[Tỉnh cũ]],Table9[Tỉnh cũ],Table9[Thị Trường])</f>
        <v>Nguyễn Ngọc Lâm</v>
      </c>
      <c r="J420" t="str">
        <f>_xlfn.XLOOKUP(Data_TongTram2[[#This Row],[Tỉnh cũ]],Table9[Tỉnh cũ],Table9[Giám Sát])</f>
        <v>Phạm Huỳnh Hữu Lộc</v>
      </c>
      <c r="K420" t="str">
        <f>_xlfn.XLOOKUP(Data_TongTram2[[#This Row],[Tỉnh cũ]],Table9[Tỉnh cũ],Table9[Admin KV])</f>
        <v>Nguyễn Thị Ngọc Bích</v>
      </c>
      <c r="L420" t="str">
        <f>_xlfn.XLOOKUP(Data_TongTram2[[#This Row],[Tỉnh cũ]],Table9[Tỉnh cũ],Table9[Admin Miền])</f>
        <v>Phạm Thị Thúy Duy</v>
      </c>
    </row>
    <row r="421" spans="1:12" x14ac:dyDescent="0.35">
      <c r="A421" t="s">
        <v>494</v>
      </c>
      <c r="B421" t="s">
        <v>607</v>
      </c>
      <c r="C421" t="str">
        <f>_xlfn.XLOOKUP(Data_TongTram2[[#This Row],[ID NCC]],VMS1_[ID 18],VMS1_[Tên Accounts])</f>
        <v>Bùi Thanh Tùng</v>
      </c>
      <c r="D421" t="str">
        <f>Data_TongTram2[[#This Row],[ID NCC]]&amp;Data_TongTram2[[#This Row],[DTR/Trạm]]</f>
        <v>001J3000002J4XyIAKĐồng Lâm</v>
      </c>
      <c r="E421" t="str">
        <f>_xlfn.XLOOKUP(Data_TongTram2[[#This Row],[ID NCC]],VMS1_[ID 18],VMS1_[Tỉnh/ Thành Phố Trung Ương])</f>
        <v>Tiền Giang</v>
      </c>
      <c r="F421" t="str">
        <f>_xlfn.XLOOKUP(Data_TongTram2[[#This Row],[Tỉnh cũ]],Table9[Tỉnh cũ],Table9[Tỉnh mới])</f>
        <v>Đồng Tháp</v>
      </c>
      <c r="G421" t="str">
        <f>_xlfn.XLOOKUP(Data_TongTram2[[#This Row],[Tỉnh cũ]],Table9[Tỉnh cũ],Table9[Khu vực])</f>
        <v>Miền Tây 1</v>
      </c>
      <c r="H421" t="str">
        <f>_xlfn.XLOOKUP(Data_TongTram2[[#This Row],[Tỉnh cũ]],Table9[Tỉnh cũ],Table9[Miền])</f>
        <v>Miền Tây</v>
      </c>
      <c r="I421" t="str">
        <f>_xlfn.XLOOKUP(Data_TongTram2[[#This Row],[Tỉnh cũ]],Table9[Tỉnh cũ],Table9[Thị Trường])</f>
        <v>Lâm Đỗ Anh Hào</v>
      </c>
      <c r="J421" t="str">
        <f>_xlfn.XLOOKUP(Data_TongTram2[[#This Row],[Tỉnh cũ]],Table9[Tỉnh cũ],Table9[Giám Sát])</f>
        <v>Nguyễn Thành Dân</v>
      </c>
      <c r="K421" t="str">
        <f>_xlfn.XLOOKUP(Data_TongTram2[[#This Row],[Tỉnh cũ]],Table9[Tỉnh cũ],Table9[Admin KV])</f>
        <v>Trần Thị Lan</v>
      </c>
      <c r="L421" t="str">
        <f>_xlfn.XLOOKUP(Data_TongTram2[[#This Row],[Tỉnh cũ]],Table9[Tỉnh cũ],Table9[Admin Miền])</f>
        <v>Phạm Thị Thúy Duy</v>
      </c>
    </row>
    <row r="422" spans="1:12" x14ac:dyDescent="0.35">
      <c r="A422" t="s">
        <v>648</v>
      </c>
      <c r="B422" t="s">
        <v>607</v>
      </c>
      <c r="C422" t="str">
        <f>_xlfn.XLOOKUP(Data_TongTram2[[#This Row],[ID NCC]],VMS1_[ID 18],VMS1_[Tên Accounts])</f>
        <v>Lê Văn Long</v>
      </c>
      <c r="D422" t="str">
        <f>Data_TongTram2[[#This Row],[ID NCC]]&amp;Data_TongTram2[[#This Row],[DTR/Trạm]]</f>
        <v>001J3000005FlsUIASĐồng Lâm</v>
      </c>
      <c r="E422" t="str">
        <f>_xlfn.XLOOKUP(Data_TongTram2[[#This Row],[ID NCC]],VMS1_[ID 18],VMS1_[Tỉnh/ Thành Phố Trung Ương])</f>
        <v>Đồng Tháp</v>
      </c>
      <c r="F422" t="str">
        <f>_xlfn.XLOOKUP(Data_TongTram2[[#This Row],[Tỉnh cũ]],Table9[Tỉnh cũ],Table9[Tỉnh mới])</f>
        <v>Đồng Tháp</v>
      </c>
      <c r="G422" t="str">
        <f>_xlfn.XLOOKUP(Data_TongTram2[[#This Row],[Tỉnh cũ]],Table9[Tỉnh cũ],Table9[Khu vực])</f>
        <v>Miền Tây 1</v>
      </c>
      <c r="H422" t="str">
        <f>_xlfn.XLOOKUP(Data_TongTram2[[#This Row],[Tỉnh cũ]],Table9[Tỉnh cũ],Table9[Miền])</f>
        <v>Miền Tây</v>
      </c>
      <c r="I422" t="str">
        <f>_xlfn.XLOOKUP(Data_TongTram2[[#This Row],[Tỉnh cũ]],Table9[Tỉnh cũ],Table9[Thị Trường])</f>
        <v>Lâm Đỗ Anh Hào</v>
      </c>
      <c r="J422" t="str">
        <f>_xlfn.XLOOKUP(Data_TongTram2[[#This Row],[Tỉnh cũ]],Table9[Tỉnh cũ],Table9[Giám Sát])</f>
        <v>Nguyễn Thành Dân</v>
      </c>
      <c r="K422" t="str">
        <f>_xlfn.XLOOKUP(Data_TongTram2[[#This Row],[Tỉnh cũ]],Table9[Tỉnh cũ],Table9[Admin KV])</f>
        <v>Trần Thị Lan</v>
      </c>
      <c r="L422" t="str">
        <f>_xlfn.XLOOKUP(Data_TongTram2[[#This Row],[Tỉnh cũ]],Table9[Tỉnh cũ],Table9[Admin Miền])</f>
        <v>Phạm Thị Thúy Duy</v>
      </c>
    </row>
    <row r="423" spans="1:12" x14ac:dyDescent="0.35">
      <c r="A423" t="s">
        <v>944</v>
      </c>
      <c r="B423" t="s">
        <v>607</v>
      </c>
      <c r="C423" t="str">
        <f>_xlfn.XLOOKUP(Data_TongTram2[[#This Row],[ID NCC]],VMS1_[ID 18],VMS1_[Tên Accounts])</f>
        <v>Hkd Thái Hòa</v>
      </c>
      <c r="D423" t="str">
        <f>Data_TongTram2[[#This Row],[ID NCC]]&amp;Data_TongTram2[[#This Row],[DTR/Trạm]]</f>
        <v>001J3000002HLhEIAWĐồng Lâm</v>
      </c>
      <c r="E423" t="str">
        <f>_xlfn.XLOOKUP(Data_TongTram2[[#This Row],[ID NCC]],VMS1_[ID 18],VMS1_[Tỉnh/ Thành Phố Trung Ương])</f>
        <v>Cần Thơ</v>
      </c>
      <c r="F423" t="str">
        <f>_xlfn.XLOOKUP(Data_TongTram2[[#This Row],[Tỉnh cũ]],Table9[Tỉnh cũ],Table9[Tỉnh mới])</f>
        <v>Cần Thơ</v>
      </c>
      <c r="G423" t="str">
        <f>_xlfn.XLOOKUP(Data_TongTram2[[#This Row],[Tỉnh cũ]],Table9[Tỉnh cũ],Table9[Khu vực])</f>
        <v>Miền Tây 2</v>
      </c>
      <c r="H423" t="str">
        <f>_xlfn.XLOOKUP(Data_TongTram2[[#This Row],[Tỉnh cũ]],Table9[Tỉnh cũ],Table9[Miền])</f>
        <v>Miền Tây</v>
      </c>
      <c r="I423" t="str">
        <f>_xlfn.XLOOKUP(Data_TongTram2[[#This Row],[Tỉnh cũ]],Table9[Tỉnh cũ],Table9[Thị Trường])</f>
        <v>Nguyễn Ngọc Lâm</v>
      </c>
      <c r="J423" t="str">
        <f>_xlfn.XLOOKUP(Data_TongTram2[[#This Row],[Tỉnh cũ]],Table9[Tỉnh cũ],Table9[Giám Sát])</f>
        <v>Phạm Huỳnh Hữu Lộc</v>
      </c>
      <c r="K423" t="str">
        <f>_xlfn.XLOOKUP(Data_TongTram2[[#This Row],[Tỉnh cũ]],Table9[Tỉnh cũ],Table9[Admin KV])</f>
        <v>Nguyễn Thị Ngọc Bích</v>
      </c>
      <c r="L423" t="str">
        <f>_xlfn.XLOOKUP(Data_TongTram2[[#This Row],[Tỉnh cũ]],Table9[Tỉnh cũ],Table9[Admin Miền])</f>
        <v>Phạm Thị Thúy Duy</v>
      </c>
    </row>
    <row r="424" spans="1:12" x14ac:dyDescent="0.35">
      <c r="A424" t="s">
        <v>515</v>
      </c>
      <c r="B424" t="s">
        <v>607</v>
      </c>
      <c r="C424" t="str">
        <f>_xlfn.XLOOKUP(Data_TongTram2[[#This Row],[ID NCC]],VMS1_[ID 18],VMS1_[Tên Accounts])</f>
        <v>Quang Thái Vĩnh Long</v>
      </c>
      <c r="D424" t="str">
        <f>Data_TongTram2[[#This Row],[ID NCC]]&amp;Data_TongTram2[[#This Row],[DTR/Trạm]]</f>
        <v>001J3000002IgbfIACĐồng Lâm</v>
      </c>
      <c r="E424" t="str">
        <f>_xlfn.XLOOKUP(Data_TongTram2[[#This Row],[ID NCC]],VMS1_[ID 18],VMS1_[Tỉnh/ Thành Phố Trung Ương])</f>
        <v>Vĩnh Long</v>
      </c>
      <c r="F424" t="str">
        <f>_xlfn.XLOOKUP(Data_TongTram2[[#This Row],[Tỉnh cũ]],Table9[Tỉnh cũ],Table9[Tỉnh mới])</f>
        <v>Vĩnh Long</v>
      </c>
      <c r="G424" t="str">
        <f>_xlfn.XLOOKUP(Data_TongTram2[[#This Row],[Tỉnh cũ]],Table9[Tỉnh cũ],Table9[Khu vực])</f>
        <v>Miền Tây 2</v>
      </c>
      <c r="H424" t="str">
        <f>_xlfn.XLOOKUP(Data_TongTram2[[#This Row],[Tỉnh cũ]],Table9[Tỉnh cũ],Table9[Miền])</f>
        <v>Miền Tây</v>
      </c>
      <c r="I424" t="str">
        <f>_xlfn.XLOOKUP(Data_TongTram2[[#This Row],[Tỉnh cũ]],Table9[Tỉnh cũ],Table9[Thị Trường])</f>
        <v>Lê Quốc Việt</v>
      </c>
      <c r="J424" t="str">
        <f>_xlfn.XLOOKUP(Data_TongTram2[[#This Row],[Tỉnh cũ]],Table9[Tỉnh cũ],Table9[Giám Sát])</f>
        <v>Phạm Huỳnh Hữu Lộc</v>
      </c>
      <c r="K424" t="str">
        <f>_xlfn.XLOOKUP(Data_TongTram2[[#This Row],[Tỉnh cũ]],Table9[Tỉnh cũ],Table9[Admin KV])</f>
        <v>Nguyễn Thị Ngọc Bích</v>
      </c>
      <c r="L424" t="str">
        <f>_xlfn.XLOOKUP(Data_TongTram2[[#This Row],[Tỉnh cũ]],Table9[Tỉnh cũ],Table9[Admin Miền])</f>
        <v>Phạm Thị Thúy Duy</v>
      </c>
    </row>
    <row r="425" spans="1:12" x14ac:dyDescent="0.35">
      <c r="A425" t="s">
        <v>1156</v>
      </c>
      <c r="B425" t="s">
        <v>607</v>
      </c>
      <c r="C425" t="str">
        <f>_xlfn.XLOOKUP(Data_TongTram2[[#This Row],[ID NCC]],VMS1_[ID 18],VMS1_[Tên Accounts])</f>
        <v>Bùi Chí Công</v>
      </c>
      <c r="D425" t="str">
        <f>Data_TongTram2[[#This Row],[ID NCC]]&amp;Data_TongTram2[[#This Row],[DTR/Trạm]]</f>
        <v>001J300000HYiD5IALĐồng Lâm</v>
      </c>
      <c r="E425" t="str">
        <f>_xlfn.XLOOKUP(Data_TongTram2[[#This Row],[ID NCC]],VMS1_[ID 18],VMS1_[Tỉnh/ Thành Phố Trung Ương])</f>
        <v>Sóc Trăng</v>
      </c>
      <c r="F425" t="str">
        <f>_xlfn.XLOOKUP(Data_TongTram2[[#This Row],[Tỉnh cũ]],Table9[Tỉnh cũ],Table9[Tỉnh mới])</f>
        <v>Cần Thơ</v>
      </c>
      <c r="G425" t="str">
        <f>_xlfn.XLOOKUP(Data_TongTram2[[#This Row],[Tỉnh cũ]],Table9[Tỉnh cũ],Table9[Khu vực])</f>
        <v>Miền Tây 2</v>
      </c>
      <c r="H425" t="str">
        <f>_xlfn.XLOOKUP(Data_TongTram2[[#This Row],[Tỉnh cũ]],Table9[Tỉnh cũ],Table9[Miền])</f>
        <v>Miền Tây</v>
      </c>
      <c r="I425" t="str">
        <f>_xlfn.XLOOKUP(Data_TongTram2[[#This Row],[Tỉnh cũ]],Table9[Tỉnh cũ],Table9[Thị Trường])</f>
        <v>Nguyễn Ngọc Lâm</v>
      </c>
      <c r="J425" t="str">
        <f>_xlfn.XLOOKUP(Data_TongTram2[[#This Row],[Tỉnh cũ]],Table9[Tỉnh cũ],Table9[Giám Sát])</f>
        <v>Phạm Huỳnh Hữu Lộc</v>
      </c>
      <c r="K425" t="str">
        <f>_xlfn.XLOOKUP(Data_TongTram2[[#This Row],[Tỉnh cũ]],Table9[Tỉnh cũ],Table9[Admin KV])</f>
        <v>Nguyễn Thị Ngọc Bích</v>
      </c>
      <c r="L425" t="str">
        <f>_xlfn.XLOOKUP(Data_TongTram2[[#This Row],[Tỉnh cũ]],Table9[Tỉnh cũ],Table9[Admin Miền])</f>
        <v>Phạm Thị Thúy Duy</v>
      </c>
    </row>
    <row r="426" spans="1:12" x14ac:dyDescent="0.35">
      <c r="A426" t="s">
        <v>760</v>
      </c>
      <c r="B426" t="s">
        <v>607</v>
      </c>
      <c r="C426" t="str">
        <f>_xlfn.XLOOKUP(Data_TongTram2[[#This Row],[ID NCC]],VMS1_[ID 18],VMS1_[Tên Accounts])</f>
        <v>HKD Dung</v>
      </c>
      <c r="D426" t="str">
        <f>Data_TongTram2[[#This Row],[ID NCC]]&amp;Data_TongTram2[[#This Row],[DTR/Trạm]]</f>
        <v>001J3000002HM0UIAWĐồng Lâm</v>
      </c>
      <c r="E426" t="str">
        <f>_xlfn.XLOOKUP(Data_TongTram2[[#This Row],[ID NCC]],VMS1_[ID 18],VMS1_[Tỉnh/ Thành Phố Trung Ương])</f>
        <v>Kiên Giang</v>
      </c>
      <c r="F426" t="str">
        <f>_xlfn.XLOOKUP(Data_TongTram2[[#This Row],[Tỉnh cũ]],Table9[Tỉnh cũ],Table9[Tỉnh mới])</f>
        <v>An Giang</v>
      </c>
      <c r="G426" t="str">
        <f>_xlfn.XLOOKUP(Data_TongTram2[[#This Row],[Tỉnh cũ]],Table9[Tỉnh cũ],Table9[Khu vực])</f>
        <v>Miền Tây 2</v>
      </c>
      <c r="H426" t="str">
        <f>_xlfn.XLOOKUP(Data_TongTram2[[#This Row],[Tỉnh cũ]],Table9[Tỉnh cũ],Table9[Miền])</f>
        <v>Miền Tây</v>
      </c>
      <c r="I426" t="str">
        <f>_xlfn.XLOOKUP(Data_TongTram2[[#This Row],[Tỉnh cũ]],Table9[Tỉnh cũ],Table9[Thị Trường])</f>
        <v>Phạm Huỳnh Hữu Lộc</v>
      </c>
      <c r="J426" t="str">
        <f>_xlfn.XLOOKUP(Data_TongTram2[[#This Row],[Tỉnh cũ]],Table9[Tỉnh cũ],Table9[Giám Sát])</f>
        <v>Phạm Huỳnh Hữu Lộc</v>
      </c>
      <c r="K426" t="str">
        <f>_xlfn.XLOOKUP(Data_TongTram2[[#This Row],[Tỉnh cũ]],Table9[Tỉnh cũ],Table9[Admin KV])</f>
        <v>Nguyễn Thị Ngọc Bích</v>
      </c>
      <c r="L426" t="str">
        <f>_xlfn.XLOOKUP(Data_TongTram2[[#This Row],[Tỉnh cũ]],Table9[Tỉnh cũ],Table9[Admin Miền])</f>
        <v>Phạm Thị Thúy Duy</v>
      </c>
    </row>
    <row r="427" spans="1:12" x14ac:dyDescent="0.35">
      <c r="A427" t="s">
        <v>570</v>
      </c>
      <c r="B427" t="s">
        <v>607</v>
      </c>
      <c r="C427" t="str">
        <f>_xlfn.XLOOKUP(Data_TongTram2[[#This Row],[ID NCC]],VMS1_[ID 18],VMS1_[Tên Accounts])</f>
        <v>Dì Sáu Hường</v>
      </c>
      <c r="D427" t="str">
        <f>Data_TongTram2[[#This Row],[ID NCC]]&amp;Data_TongTram2[[#This Row],[DTR/Trạm]]</f>
        <v>001J3000002HLzsIAGĐồng Lâm</v>
      </c>
      <c r="E427" t="str">
        <f>_xlfn.XLOOKUP(Data_TongTram2[[#This Row],[ID NCC]],VMS1_[ID 18],VMS1_[Tỉnh/ Thành Phố Trung Ương])</f>
        <v>Trà Vinh</v>
      </c>
      <c r="F427" t="str">
        <f>_xlfn.XLOOKUP(Data_TongTram2[[#This Row],[Tỉnh cũ]],Table9[Tỉnh cũ],Table9[Tỉnh mới])</f>
        <v>Vĩnh Long</v>
      </c>
      <c r="G427" t="str">
        <f>_xlfn.XLOOKUP(Data_TongTram2[[#This Row],[Tỉnh cũ]],Table9[Tỉnh cũ],Table9[Khu vực])</f>
        <v>Miền Tây 2</v>
      </c>
      <c r="H427" t="str">
        <f>_xlfn.XLOOKUP(Data_TongTram2[[#This Row],[Tỉnh cũ]],Table9[Tỉnh cũ],Table9[Miền])</f>
        <v>Miền Tây</v>
      </c>
      <c r="I427" t="str">
        <f>_xlfn.XLOOKUP(Data_TongTram2[[#This Row],[Tỉnh cũ]],Table9[Tỉnh cũ],Table9[Thị Trường])</f>
        <v>Lê Quốc Việt</v>
      </c>
      <c r="J427" t="str">
        <f>_xlfn.XLOOKUP(Data_TongTram2[[#This Row],[Tỉnh cũ]],Table9[Tỉnh cũ],Table9[Giám Sát])</f>
        <v>Phạm Huỳnh Hữu Lộc</v>
      </c>
      <c r="K427" t="str">
        <f>_xlfn.XLOOKUP(Data_TongTram2[[#This Row],[Tỉnh cũ]],Table9[Tỉnh cũ],Table9[Admin KV])</f>
        <v>Nguyễn Thị Ngọc Bích</v>
      </c>
      <c r="L427" t="str">
        <f>_xlfn.XLOOKUP(Data_TongTram2[[#This Row],[Tỉnh cũ]],Table9[Tỉnh cũ],Table9[Admin Miền])</f>
        <v>Phạm Thị Thúy Duy</v>
      </c>
    </row>
    <row r="428" spans="1:12" x14ac:dyDescent="0.35">
      <c r="A428" t="s">
        <v>763</v>
      </c>
      <c r="B428" t="s">
        <v>607</v>
      </c>
      <c r="C428" t="str">
        <f>_xlfn.XLOOKUP(Data_TongTram2[[#This Row],[ID NCC]],VMS1_[ID 18],VMS1_[Tên Accounts])</f>
        <v>Anh Cường (Phạm Văn Bé)</v>
      </c>
      <c r="D428" t="str">
        <f>Data_TongTram2[[#This Row],[ID NCC]]&amp;Data_TongTram2[[#This Row],[DTR/Trạm]]</f>
        <v>001J3000005FLkGIAWĐồng Lâm</v>
      </c>
      <c r="E428" t="str">
        <f>_xlfn.XLOOKUP(Data_TongTram2[[#This Row],[ID NCC]],VMS1_[ID 18],VMS1_[Tỉnh/ Thành Phố Trung Ương])</f>
        <v>Bạc Liêu</v>
      </c>
      <c r="F428" t="str">
        <f>_xlfn.XLOOKUP(Data_TongTram2[[#This Row],[Tỉnh cũ]],Table9[Tỉnh cũ],Table9[Tỉnh mới])</f>
        <v>Cà Mau</v>
      </c>
      <c r="G428" t="str">
        <f>_xlfn.XLOOKUP(Data_TongTram2[[#This Row],[Tỉnh cũ]],Table9[Tỉnh cũ],Table9[Khu vực])</f>
        <v>Miền Tây 2</v>
      </c>
      <c r="H428" t="str">
        <f>_xlfn.XLOOKUP(Data_TongTram2[[#This Row],[Tỉnh cũ]],Table9[Tỉnh cũ],Table9[Miền])</f>
        <v>Miền Tây</v>
      </c>
      <c r="I428" t="str">
        <f>_xlfn.XLOOKUP(Data_TongTram2[[#This Row],[Tỉnh cũ]],Table9[Tỉnh cũ],Table9[Thị Trường])</f>
        <v>Thái Tân Văn</v>
      </c>
      <c r="J428" t="str">
        <f>_xlfn.XLOOKUP(Data_TongTram2[[#This Row],[Tỉnh cũ]],Table9[Tỉnh cũ],Table9[Giám Sát])</f>
        <v>Phạm Huỳnh Hữu Lộc</v>
      </c>
      <c r="K428" t="str">
        <f>_xlfn.XLOOKUP(Data_TongTram2[[#This Row],[Tỉnh cũ]],Table9[Tỉnh cũ],Table9[Admin KV])</f>
        <v>Nguyễn Thị Ngọc Bích</v>
      </c>
      <c r="L428" t="str">
        <f>_xlfn.XLOOKUP(Data_TongTram2[[#This Row],[Tỉnh cũ]],Table9[Tỉnh cũ],Table9[Admin Miền])</f>
        <v>Phạm Thị Thúy Duy</v>
      </c>
    </row>
    <row r="429" spans="1:12" x14ac:dyDescent="0.35">
      <c r="A429" t="s">
        <v>779</v>
      </c>
      <c r="B429" t="s">
        <v>607</v>
      </c>
      <c r="C429" t="str">
        <f>_xlfn.XLOOKUP(Data_TongTram2[[#This Row],[ID NCC]],VMS1_[ID 18],VMS1_[Tên Accounts])</f>
        <v>Anh Hải Cà Mau</v>
      </c>
      <c r="D429" t="str">
        <f>Data_TongTram2[[#This Row],[ID NCC]]&amp;Data_TongTram2[[#This Row],[DTR/Trạm]]</f>
        <v>001J3000002HLdVIAWĐồng Lâm</v>
      </c>
      <c r="E429" t="str">
        <f>_xlfn.XLOOKUP(Data_TongTram2[[#This Row],[ID NCC]],VMS1_[ID 18],VMS1_[Tỉnh/ Thành Phố Trung Ương])</f>
        <v>Cà Mau</v>
      </c>
      <c r="F429" t="str">
        <f>_xlfn.XLOOKUP(Data_TongTram2[[#This Row],[Tỉnh cũ]],Table9[Tỉnh cũ],Table9[Tỉnh mới])</f>
        <v>Cà Mau</v>
      </c>
      <c r="G429" t="str">
        <f>_xlfn.XLOOKUP(Data_TongTram2[[#This Row],[Tỉnh cũ]],Table9[Tỉnh cũ],Table9[Khu vực])</f>
        <v>Miền Tây 2</v>
      </c>
      <c r="H429" t="str">
        <f>_xlfn.XLOOKUP(Data_TongTram2[[#This Row],[Tỉnh cũ]],Table9[Tỉnh cũ],Table9[Miền])</f>
        <v>Miền Tây</v>
      </c>
      <c r="I429" t="str">
        <f>_xlfn.XLOOKUP(Data_TongTram2[[#This Row],[Tỉnh cũ]],Table9[Tỉnh cũ],Table9[Thị Trường])</f>
        <v>Thái Tân Văn</v>
      </c>
      <c r="J429" t="str">
        <f>_xlfn.XLOOKUP(Data_TongTram2[[#This Row],[Tỉnh cũ]],Table9[Tỉnh cũ],Table9[Giám Sát])</f>
        <v>Phạm Huỳnh Hữu Lộc</v>
      </c>
      <c r="K429" t="str">
        <f>_xlfn.XLOOKUP(Data_TongTram2[[#This Row],[Tỉnh cũ]],Table9[Tỉnh cũ],Table9[Admin KV])</f>
        <v>Nguyễn Thị Ngọc Bích</v>
      </c>
      <c r="L429" t="str">
        <f>_xlfn.XLOOKUP(Data_TongTram2[[#This Row],[Tỉnh cũ]],Table9[Tỉnh cũ],Table9[Admin Miền])</f>
        <v>Phạm Thị Thúy Duy</v>
      </c>
    </row>
    <row r="430" spans="1:12" x14ac:dyDescent="0.35">
      <c r="A430" t="s">
        <v>1158</v>
      </c>
      <c r="B430" t="s">
        <v>607</v>
      </c>
      <c r="C430" t="str">
        <f>_xlfn.XLOOKUP(Data_TongTram2[[#This Row],[ID NCC]],VMS1_[ID 18],VMS1_[Tên Accounts])</f>
        <v>Anh Phong Bình Thủy</v>
      </c>
      <c r="D430" t="str">
        <f>Data_TongTram2[[#This Row],[ID NCC]]&amp;Data_TongTram2[[#This Row],[DTR/Trạm]]</f>
        <v>001J3000005Dt0BIASĐồng Lâm</v>
      </c>
      <c r="E430" t="str">
        <f>_xlfn.XLOOKUP(Data_TongTram2[[#This Row],[ID NCC]],VMS1_[ID 18],VMS1_[Tỉnh/ Thành Phố Trung Ương])</f>
        <v>Cần Thơ</v>
      </c>
      <c r="F430" t="str">
        <f>_xlfn.XLOOKUP(Data_TongTram2[[#This Row],[Tỉnh cũ]],Table9[Tỉnh cũ],Table9[Tỉnh mới])</f>
        <v>Cần Thơ</v>
      </c>
      <c r="G430" t="str">
        <f>_xlfn.XLOOKUP(Data_TongTram2[[#This Row],[Tỉnh cũ]],Table9[Tỉnh cũ],Table9[Khu vực])</f>
        <v>Miền Tây 2</v>
      </c>
      <c r="H430" t="str">
        <f>_xlfn.XLOOKUP(Data_TongTram2[[#This Row],[Tỉnh cũ]],Table9[Tỉnh cũ],Table9[Miền])</f>
        <v>Miền Tây</v>
      </c>
      <c r="I430" t="str">
        <f>_xlfn.XLOOKUP(Data_TongTram2[[#This Row],[Tỉnh cũ]],Table9[Tỉnh cũ],Table9[Thị Trường])</f>
        <v>Nguyễn Ngọc Lâm</v>
      </c>
      <c r="J430" t="str">
        <f>_xlfn.XLOOKUP(Data_TongTram2[[#This Row],[Tỉnh cũ]],Table9[Tỉnh cũ],Table9[Giám Sát])</f>
        <v>Phạm Huỳnh Hữu Lộc</v>
      </c>
      <c r="K430" t="str">
        <f>_xlfn.XLOOKUP(Data_TongTram2[[#This Row],[Tỉnh cũ]],Table9[Tỉnh cũ],Table9[Admin KV])</f>
        <v>Nguyễn Thị Ngọc Bích</v>
      </c>
      <c r="L430" t="str">
        <f>_xlfn.XLOOKUP(Data_TongTram2[[#This Row],[Tỉnh cũ]],Table9[Tỉnh cũ],Table9[Admin Miền])</f>
        <v>Phạm Thị Thúy Duy</v>
      </c>
    </row>
    <row r="431" spans="1:12" x14ac:dyDescent="0.35">
      <c r="A431" t="s">
        <v>765</v>
      </c>
      <c r="B431" t="s">
        <v>607</v>
      </c>
      <c r="C431" t="str">
        <f>_xlfn.XLOOKUP(Data_TongTram2[[#This Row],[ID NCC]],VMS1_[ID 18],VMS1_[Tên Accounts])</f>
        <v>Anh Phương Bạc Liêu</v>
      </c>
      <c r="D431" t="str">
        <f>Data_TongTram2[[#This Row],[ID NCC]]&amp;Data_TongTram2[[#This Row],[DTR/Trạm]]</f>
        <v>001J3000007YfEVIA0Đồng Lâm</v>
      </c>
      <c r="E431" t="str">
        <f>_xlfn.XLOOKUP(Data_TongTram2[[#This Row],[ID NCC]],VMS1_[ID 18],VMS1_[Tỉnh/ Thành Phố Trung Ương])</f>
        <v>Bạc Liêu</v>
      </c>
      <c r="F431" t="str">
        <f>_xlfn.XLOOKUP(Data_TongTram2[[#This Row],[Tỉnh cũ]],Table9[Tỉnh cũ],Table9[Tỉnh mới])</f>
        <v>Cà Mau</v>
      </c>
      <c r="G431" t="str">
        <f>_xlfn.XLOOKUP(Data_TongTram2[[#This Row],[Tỉnh cũ]],Table9[Tỉnh cũ],Table9[Khu vực])</f>
        <v>Miền Tây 2</v>
      </c>
      <c r="H431" t="str">
        <f>_xlfn.XLOOKUP(Data_TongTram2[[#This Row],[Tỉnh cũ]],Table9[Tỉnh cũ],Table9[Miền])</f>
        <v>Miền Tây</v>
      </c>
      <c r="I431" t="str">
        <f>_xlfn.XLOOKUP(Data_TongTram2[[#This Row],[Tỉnh cũ]],Table9[Tỉnh cũ],Table9[Thị Trường])</f>
        <v>Thái Tân Văn</v>
      </c>
      <c r="J431" t="str">
        <f>_xlfn.XLOOKUP(Data_TongTram2[[#This Row],[Tỉnh cũ]],Table9[Tỉnh cũ],Table9[Giám Sát])</f>
        <v>Phạm Huỳnh Hữu Lộc</v>
      </c>
      <c r="K431" t="str">
        <f>_xlfn.XLOOKUP(Data_TongTram2[[#This Row],[Tỉnh cũ]],Table9[Tỉnh cũ],Table9[Admin KV])</f>
        <v>Nguyễn Thị Ngọc Bích</v>
      </c>
      <c r="L431" t="str">
        <f>_xlfn.XLOOKUP(Data_TongTram2[[#This Row],[Tỉnh cũ]],Table9[Tỉnh cũ],Table9[Admin Miền])</f>
        <v>Phạm Thị Thúy Duy</v>
      </c>
    </row>
    <row r="432" spans="1:12" x14ac:dyDescent="0.35">
      <c r="A432" t="s">
        <v>768</v>
      </c>
      <c r="B432" t="s">
        <v>607</v>
      </c>
      <c r="C432" t="str">
        <f>_xlfn.XLOOKUP(Data_TongTram2[[#This Row],[ID NCC]],VMS1_[ID 18],VMS1_[Tên Accounts])</f>
        <v>HỘ KINH DOANH PHẾ LIỆU ĐANG</v>
      </c>
      <c r="D432" t="str">
        <f>Data_TongTram2[[#This Row],[ID NCC]]&amp;Data_TongTram2[[#This Row],[DTR/Trạm]]</f>
        <v>001J300000HZ9JUIA1Đồng Lâm</v>
      </c>
      <c r="E432" t="str">
        <f>_xlfn.XLOOKUP(Data_TongTram2[[#This Row],[ID NCC]],VMS1_[ID 18],VMS1_[Tỉnh/ Thành Phố Trung Ương])</f>
        <v>Hậu Giang</v>
      </c>
      <c r="F432" t="str">
        <f>_xlfn.XLOOKUP(Data_TongTram2[[#This Row],[Tỉnh cũ]],Table9[Tỉnh cũ],Table9[Tỉnh mới])</f>
        <v>Cần Thơ</v>
      </c>
      <c r="G432" t="str">
        <f>_xlfn.XLOOKUP(Data_TongTram2[[#This Row],[Tỉnh cũ]],Table9[Tỉnh cũ],Table9[Khu vực])</f>
        <v>Miền Tây 2</v>
      </c>
      <c r="H432" t="str">
        <f>_xlfn.XLOOKUP(Data_TongTram2[[#This Row],[Tỉnh cũ]],Table9[Tỉnh cũ],Table9[Miền])</f>
        <v>Miền Tây</v>
      </c>
      <c r="I432" t="str">
        <f>_xlfn.XLOOKUP(Data_TongTram2[[#This Row],[Tỉnh cũ]],Table9[Tỉnh cũ],Table9[Thị Trường])</f>
        <v>Nguyễn Ngọc Lâm</v>
      </c>
      <c r="J432" t="str">
        <f>_xlfn.XLOOKUP(Data_TongTram2[[#This Row],[Tỉnh cũ]],Table9[Tỉnh cũ],Table9[Giám Sát])</f>
        <v>Phạm Huỳnh Hữu Lộc</v>
      </c>
      <c r="K432" t="str">
        <f>_xlfn.XLOOKUP(Data_TongTram2[[#This Row],[Tỉnh cũ]],Table9[Tỉnh cũ],Table9[Admin KV])</f>
        <v>Nguyễn Thị Ngọc Bích</v>
      </c>
      <c r="L432" t="str">
        <f>_xlfn.XLOOKUP(Data_TongTram2[[#This Row],[Tỉnh cũ]],Table9[Tỉnh cũ],Table9[Admin Miền])</f>
        <v>Phạm Thị Thúy Duy</v>
      </c>
    </row>
    <row r="433" spans="1:12" x14ac:dyDescent="0.35">
      <c r="A433" t="s">
        <v>753</v>
      </c>
      <c r="B433" t="s">
        <v>607</v>
      </c>
      <c r="C433" t="str">
        <f>_xlfn.XLOOKUP(Data_TongTram2[[#This Row],[ID NCC]],VMS1_[ID 18],VMS1_[Tên Accounts])</f>
        <v>Nguyễn Linh Tâm</v>
      </c>
      <c r="D433" t="str">
        <f>Data_TongTram2[[#This Row],[ID NCC]]&amp;Data_TongTram2[[#This Row],[DTR/Trạm]]</f>
        <v>001J3000002HLcYIAWĐồng Lâm</v>
      </c>
      <c r="E433" t="str">
        <f>_xlfn.XLOOKUP(Data_TongTram2[[#This Row],[ID NCC]],VMS1_[ID 18],VMS1_[Tỉnh/ Thành Phố Trung Ương])</f>
        <v>Bạc Liêu</v>
      </c>
      <c r="F433" t="str">
        <f>_xlfn.XLOOKUP(Data_TongTram2[[#This Row],[Tỉnh cũ]],Table9[Tỉnh cũ],Table9[Tỉnh mới])</f>
        <v>Cà Mau</v>
      </c>
      <c r="G433" t="str">
        <f>_xlfn.XLOOKUP(Data_TongTram2[[#This Row],[Tỉnh cũ]],Table9[Tỉnh cũ],Table9[Khu vực])</f>
        <v>Miền Tây 2</v>
      </c>
      <c r="H433" t="str">
        <f>_xlfn.XLOOKUP(Data_TongTram2[[#This Row],[Tỉnh cũ]],Table9[Tỉnh cũ],Table9[Miền])</f>
        <v>Miền Tây</v>
      </c>
      <c r="I433" t="str">
        <f>_xlfn.XLOOKUP(Data_TongTram2[[#This Row],[Tỉnh cũ]],Table9[Tỉnh cũ],Table9[Thị Trường])</f>
        <v>Thái Tân Văn</v>
      </c>
      <c r="J433" t="str">
        <f>_xlfn.XLOOKUP(Data_TongTram2[[#This Row],[Tỉnh cũ]],Table9[Tỉnh cũ],Table9[Giám Sát])</f>
        <v>Phạm Huỳnh Hữu Lộc</v>
      </c>
      <c r="K433" t="str">
        <f>_xlfn.XLOOKUP(Data_TongTram2[[#This Row],[Tỉnh cũ]],Table9[Tỉnh cũ],Table9[Admin KV])</f>
        <v>Nguyễn Thị Ngọc Bích</v>
      </c>
      <c r="L433" t="str">
        <f>_xlfn.XLOOKUP(Data_TongTram2[[#This Row],[Tỉnh cũ]],Table9[Tỉnh cũ],Table9[Admin Miền])</f>
        <v>Phạm Thị Thúy Duy</v>
      </c>
    </row>
    <row r="434" spans="1:12" x14ac:dyDescent="0.35">
      <c r="A434" t="s">
        <v>767</v>
      </c>
      <c r="B434" t="s">
        <v>607</v>
      </c>
      <c r="C434" t="str">
        <f>_xlfn.XLOOKUP(Data_TongTram2[[#This Row],[ID NCC]],VMS1_[ID 18],VMS1_[Tên Accounts])</f>
        <v>Anh Trường Trưởng Tòa</v>
      </c>
      <c r="D434" t="str">
        <f>Data_TongTram2[[#This Row],[ID NCC]]&amp;Data_TongTram2[[#This Row],[DTR/Trạm]]</f>
        <v>001J300000HYbGRIA1Đồng Lâm</v>
      </c>
      <c r="E434" t="str">
        <f>_xlfn.XLOOKUP(Data_TongTram2[[#This Row],[ID NCC]],VMS1_[ID 18],VMS1_[Tỉnh/ Thành Phố Trung Ương])</f>
        <v>Bạc Liêu</v>
      </c>
      <c r="F434" t="str">
        <f>_xlfn.XLOOKUP(Data_TongTram2[[#This Row],[Tỉnh cũ]],Table9[Tỉnh cũ],Table9[Tỉnh mới])</f>
        <v>Cà Mau</v>
      </c>
      <c r="G434" t="str">
        <f>_xlfn.XLOOKUP(Data_TongTram2[[#This Row],[Tỉnh cũ]],Table9[Tỉnh cũ],Table9[Khu vực])</f>
        <v>Miền Tây 2</v>
      </c>
      <c r="H434" t="str">
        <f>_xlfn.XLOOKUP(Data_TongTram2[[#This Row],[Tỉnh cũ]],Table9[Tỉnh cũ],Table9[Miền])</f>
        <v>Miền Tây</v>
      </c>
      <c r="I434" t="str">
        <f>_xlfn.XLOOKUP(Data_TongTram2[[#This Row],[Tỉnh cũ]],Table9[Tỉnh cũ],Table9[Thị Trường])</f>
        <v>Thái Tân Văn</v>
      </c>
      <c r="J434" t="str">
        <f>_xlfn.XLOOKUP(Data_TongTram2[[#This Row],[Tỉnh cũ]],Table9[Tỉnh cũ],Table9[Giám Sát])</f>
        <v>Phạm Huỳnh Hữu Lộc</v>
      </c>
      <c r="K434" t="str">
        <f>_xlfn.XLOOKUP(Data_TongTram2[[#This Row],[Tỉnh cũ]],Table9[Tỉnh cũ],Table9[Admin KV])</f>
        <v>Nguyễn Thị Ngọc Bích</v>
      </c>
      <c r="L434" t="str">
        <f>_xlfn.XLOOKUP(Data_TongTram2[[#This Row],[Tỉnh cũ]],Table9[Tỉnh cũ],Table9[Admin Miền])</f>
        <v>Phạm Thị Thúy Duy</v>
      </c>
    </row>
    <row r="435" spans="1:12" x14ac:dyDescent="0.35">
      <c r="A435" t="s">
        <v>506</v>
      </c>
      <c r="B435" t="s">
        <v>607</v>
      </c>
      <c r="C435" t="str">
        <f>_xlfn.XLOOKUP(Data_TongTram2[[#This Row],[ID NCC]],VMS1_[ID 18],VMS1_[Tên Accounts])</f>
        <v>Anh Hưng Bạc Liêu</v>
      </c>
      <c r="D435" t="str">
        <f>Data_TongTram2[[#This Row],[ID NCC]]&amp;Data_TongTram2[[#This Row],[DTR/Trạm]]</f>
        <v>001J3000002HlkhIACĐồng Lâm</v>
      </c>
      <c r="E435" t="str">
        <f>_xlfn.XLOOKUP(Data_TongTram2[[#This Row],[ID NCC]],VMS1_[ID 18],VMS1_[Tỉnh/ Thành Phố Trung Ương])</f>
        <v>Bạc Liêu</v>
      </c>
      <c r="F435" t="str">
        <f>_xlfn.XLOOKUP(Data_TongTram2[[#This Row],[Tỉnh cũ]],Table9[Tỉnh cũ],Table9[Tỉnh mới])</f>
        <v>Cà Mau</v>
      </c>
      <c r="G435" t="str">
        <f>_xlfn.XLOOKUP(Data_TongTram2[[#This Row],[Tỉnh cũ]],Table9[Tỉnh cũ],Table9[Khu vực])</f>
        <v>Miền Tây 2</v>
      </c>
      <c r="H435" t="str">
        <f>_xlfn.XLOOKUP(Data_TongTram2[[#This Row],[Tỉnh cũ]],Table9[Tỉnh cũ],Table9[Miền])</f>
        <v>Miền Tây</v>
      </c>
      <c r="I435" t="str">
        <f>_xlfn.XLOOKUP(Data_TongTram2[[#This Row],[Tỉnh cũ]],Table9[Tỉnh cũ],Table9[Thị Trường])</f>
        <v>Thái Tân Văn</v>
      </c>
      <c r="J435" t="str">
        <f>_xlfn.XLOOKUP(Data_TongTram2[[#This Row],[Tỉnh cũ]],Table9[Tỉnh cũ],Table9[Giám Sát])</f>
        <v>Phạm Huỳnh Hữu Lộc</v>
      </c>
      <c r="K435" t="str">
        <f>_xlfn.XLOOKUP(Data_TongTram2[[#This Row],[Tỉnh cũ]],Table9[Tỉnh cũ],Table9[Admin KV])</f>
        <v>Nguyễn Thị Ngọc Bích</v>
      </c>
      <c r="L435" t="str">
        <f>_xlfn.XLOOKUP(Data_TongTram2[[#This Row],[Tỉnh cũ]],Table9[Tỉnh cũ],Table9[Admin Miền])</f>
        <v>Phạm Thị Thúy Duy</v>
      </c>
    </row>
    <row r="436" spans="1:12" x14ac:dyDescent="0.35">
      <c r="A436" t="s">
        <v>556</v>
      </c>
      <c r="B436" t="s">
        <v>607</v>
      </c>
      <c r="C436" t="str">
        <f>_xlfn.XLOOKUP(Data_TongTram2[[#This Row],[ID NCC]],VMS1_[ID 18],VMS1_[Tên Accounts])</f>
        <v>Anh Lộc Thoại Sơn</v>
      </c>
      <c r="D436" t="str">
        <f>Data_TongTram2[[#This Row],[ID NCC]]&amp;Data_TongTram2[[#This Row],[DTR/Trạm]]</f>
        <v>001J3000002HM0oIAGĐồng Lâm</v>
      </c>
      <c r="E436" t="str">
        <f>_xlfn.XLOOKUP(Data_TongTram2[[#This Row],[ID NCC]],VMS1_[ID 18],VMS1_[Tỉnh/ Thành Phố Trung Ương])</f>
        <v>An Giang</v>
      </c>
      <c r="F436" t="str">
        <f>_xlfn.XLOOKUP(Data_TongTram2[[#This Row],[Tỉnh cũ]],Table9[Tỉnh cũ],Table9[Tỉnh mới])</f>
        <v>An Giang</v>
      </c>
      <c r="G436" t="str">
        <f>_xlfn.XLOOKUP(Data_TongTram2[[#This Row],[Tỉnh cũ]],Table9[Tỉnh cũ],Table9[Khu vực])</f>
        <v>Miền Tây 2</v>
      </c>
      <c r="H436" t="str">
        <f>_xlfn.XLOOKUP(Data_TongTram2[[#This Row],[Tỉnh cũ]],Table9[Tỉnh cũ],Table9[Miền])</f>
        <v>Miền Tây</v>
      </c>
      <c r="I436" t="str">
        <f>_xlfn.XLOOKUP(Data_TongTram2[[#This Row],[Tỉnh cũ]],Table9[Tỉnh cũ],Table9[Thị Trường])</f>
        <v>Phạm Huỳnh Hữu Lộc</v>
      </c>
      <c r="J436" t="str">
        <f>_xlfn.XLOOKUP(Data_TongTram2[[#This Row],[Tỉnh cũ]],Table9[Tỉnh cũ],Table9[Giám Sát])</f>
        <v>Phạm Huỳnh Hữu Lộc</v>
      </c>
      <c r="K436" t="str">
        <f>_xlfn.XLOOKUP(Data_TongTram2[[#This Row],[Tỉnh cũ]],Table9[Tỉnh cũ],Table9[Admin KV])</f>
        <v>Nguyễn Thị Ngọc Bích</v>
      </c>
      <c r="L436" t="str">
        <f>_xlfn.XLOOKUP(Data_TongTram2[[#This Row],[Tỉnh cũ]],Table9[Tỉnh cũ],Table9[Admin Miền])</f>
        <v>Phạm Thị Thúy Duy</v>
      </c>
    </row>
    <row r="437" spans="1:12" x14ac:dyDescent="0.35">
      <c r="A437" t="s">
        <v>562</v>
      </c>
      <c r="B437" t="s">
        <v>607</v>
      </c>
      <c r="C437" t="str">
        <f>_xlfn.XLOOKUP(Data_TongTram2[[#This Row],[ID NCC]],VMS1_[ID 18],VMS1_[Tên Accounts])</f>
        <v>Võ Nhật Trường</v>
      </c>
      <c r="D437" t="str">
        <f>Data_TongTram2[[#This Row],[ID NCC]]&amp;Data_TongTram2[[#This Row],[DTR/Trạm]]</f>
        <v>001J300000HZs5NIATĐồng Lâm</v>
      </c>
      <c r="E437" t="str">
        <f>_xlfn.XLOOKUP(Data_TongTram2[[#This Row],[ID NCC]],VMS1_[ID 18],VMS1_[Tỉnh/ Thành Phố Trung Ương])</f>
        <v>Vĩnh Long</v>
      </c>
      <c r="F437" t="str">
        <f>_xlfn.XLOOKUP(Data_TongTram2[[#This Row],[Tỉnh cũ]],Table9[Tỉnh cũ],Table9[Tỉnh mới])</f>
        <v>Vĩnh Long</v>
      </c>
      <c r="G437" t="str">
        <f>_xlfn.XLOOKUP(Data_TongTram2[[#This Row],[Tỉnh cũ]],Table9[Tỉnh cũ],Table9[Khu vực])</f>
        <v>Miền Tây 2</v>
      </c>
      <c r="H437" t="str">
        <f>_xlfn.XLOOKUP(Data_TongTram2[[#This Row],[Tỉnh cũ]],Table9[Tỉnh cũ],Table9[Miền])</f>
        <v>Miền Tây</v>
      </c>
      <c r="I437" t="str">
        <f>_xlfn.XLOOKUP(Data_TongTram2[[#This Row],[Tỉnh cũ]],Table9[Tỉnh cũ],Table9[Thị Trường])</f>
        <v>Lê Quốc Việt</v>
      </c>
      <c r="J437" t="str">
        <f>_xlfn.XLOOKUP(Data_TongTram2[[#This Row],[Tỉnh cũ]],Table9[Tỉnh cũ],Table9[Giám Sát])</f>
        <v>Phạm Huỳnh Hữu Lộc</v>
      </c>
      <c r="K437" t="str">
        <f>_xlfn.XLOOKUP(Data_TongTram2[[#This Row],[Tỉnh cũ]],Table9[Tỉnh cũ],Table9[Admin KV])</f>
        <v>Nguyễn Thị Ngọc Bích</v>
      </c>
      <c r="L437" t="str">
        <f>_xlfn.XLOOKUP(Data_TongTram2[[#This Row],[Tỉnh cũ]],Table9[Tỉnh cũ],Table9[Admin Miền])</f>
        <v>Phạm Thị Thúy Duy</v>
      </c>
    </row>
    <row r="438" spans="1:12" x14ac:dyDescent="0.35">
      <c r="A438" t="s">
        <v>496</v>
      </c>
      <c r="B438" t="s">
        <v>607</v>
      </c>
      <c r="C438" t="str">
        <f>_xlfn.XLOOKUP(Data_TongTram2[[#This Row],[ID NCC]],VMS1_[ID 18],VMS1_[Tên Accounts])</f>
        <v>Nguyệt Phấn</v>
      </c>
      <c r="D438" t="str">
        <f>Data_TongTram2[[#This Row],[ID NCC]]&amp;Data_TongTram2[[#This Row],[DTR/Trạm]]</f>
        <v>001J3000002HLkTIAWĐồng Lâm</v>
      </c>
      <c r="E438" t="str">
        <f>_xlfn.XLOOKUP(Data_TongTram2[[#This Row],[ID NCC]],VMS1_[ID 18],VMS1_[Tỉnh/ Thành Phố Trung Ương])</f>
        <v>Vĩnh Long</v>
      </c>
      <c r="F438" t="str">
        <f>_xlfn.XLOOKUP(Data_TongTram2[[#This Row],[Tỉnh cũ]],Table9[Tỉnh cũ],Table9[Tỉnh mới])</f>
        <v>Vĩnh Long</v>
      </c>
      <c r="G438" t="str">
        <f>_xlfn.XLOOKUP(Data_TongTram2[[#This Row],[Tỉnh cũ]],Table9[Tỉnh cũ],Table9[Khu vực])</f>
        <v>Miền Tây 2</v>
      </c>
      <c r="H438" t="str">
        <f>_xlfn.XLOOKUP(Data_TongTram2[[#This Row],[Tỉnh cũ]],Table9[Tỉnh cũ],Table9[Miền])</f>
        <v>Miền Tây</v>
      </c>
      <c r="I438" t="str">
        <f>_xlfn.XLOOKUP(Data_TongTram2[[#This Row],[Tỉnh cũ]],Table9[Tỉnh cũ],Table9[Thị Trường])</f>
        <v>Lê Quốc Việt</v>
      </c>
      <c r="J438" t="str">
        <f>_xlfn.XLOOKUP(Data_TongTram2[[#This Row],[Tỉnh cũ]],Table9[Tỉnh cũ],Table9[Giám Sát])</f>
        <v>Phạm Huỳnh Hữu Lộc</v>
      </c>
      <c r="K438" t="str">
        <f>_xlfn.XLOOKUP(Data_TongTram2[[#This Row],[Tỉnh cũ]],Table9[Tỉnh cũ],Table9[Admin KV])</f>
        <v>Nguyễn Thị Ngọc Bích</v>
      </c>
      <c r="L438" t="str">
        <f>_xlfn.XLOOKUP(Data_TongTram2[[#This Row],[Tỉnh cũ]],Table9[Tỉnh cũ],Table9[Admin Miền])</f>
        <v>Phạm Thị Thúy Duy</v>
      </c>
    </row>
    <row r="439" spans="1:12" x14ac:dyDescent="0.35">
      <c r="A439" t="s">
        <v>587</v>
      </c>
      <c r="B439" t="s">
        <v>607</v>
      </c>
      <c r="C439" t="str">
        <f>_xlfn.XLOOKUP(Data_TongTram2[[#This Row],[ID NCC]],VMS1_[ID 18],VMS1_[Tên Accounts])</f>
        <v>Trần Thanh Vũ</v>
      </c>
      <c r="D439" t="str">
        <f>Data_TongTram2[[#This Row],[ID NCC]]&amp;Data_TongTram2[[#This Row],[DTR/Trạm]]</f>
        <v>001dc00000QpttAAARĐồng Lâm</v>
      </c>
      <c r="E439" t="str">
        <f>_xlfn.XLOOKUP(Data_TongTram2[[#This Row],[ID NCC]],VMS1_[ID 18],VMS1_[Tỉnh/ Thành Phố Trung Ương])</f>
        <v>Cần Thơ</v>
      </c>
      <c r="F439" t="str">
        <f>_xlfn.XLOOKUP(Data_TongTram2[[#This Row],[Tỉnh cũ]],Table9[Tỉnh cũ],Table9[Tỉnh mới])</f>
        <v>Cần Thơ</v>
      </c>
      <c r="G439" t="str">
        <f>_xlfn.XLOOKUP(Data_TongTram2[[#This Row],[Tỉnh cũ]],Table9[Tỉnh cũ],Table9[Khu vực])</f>
        <v>Miền Tây 2</v>
      </c>
      <c r="H439" t="str">
        <f>_xlfn.XLOOKUP(Data_TongTram2[[#This Row],[Tỉnh cũ]],Table9[Tỉnh cũ],Table9[Miền])</f>
        <v>Miền Tây</v>
      </c>
      <c r="I439" t="str">
        <f>_xlfn.XLOOKUP(Data_TongTram2[[#This Row],[Tỉnh cũ]],Table9[Tỉnh cũ],Table9[Thị Trường])</f>
        <v>Nguyễn Ngọc Lâm</v>
      </c>
      <c r="J439" t="str">
        <f>_xlfn.XLOOKUP(Data_TongTram2[[#This Row],[Tỉnh cũ]],Table9[Tỉnh cũ],Table9[Giám Sát])</f>
        <v>Phạm Huỳnh Hữu Lộc</v>
      </c>
      <c r="K439" t="str">
        <f>_xlfn.XLOOKUP(Data_TongTram2[[#This Row],[Tỉnh cũ]],Table9[Tỉnh cũ],Table9[Admin KV])</f>
        <v>Nguyễn Thị Ngọc Bích</v>
      </c>
      <c r="L439" t="str">
        <f>_xlfn.XLOOKUP(Data_TongTram2[[#This Row],[Tỉnh cũ]],Table9[Tỉnh cũ],Table9[Admin Miền])</f>
        <v>Phạm Thị Thúy Duy</v>
      </c>
    </row>
    <row r="440" spans="1:12" x14ac:dyDescent="0.35">
      <c r="A440" t="s">
        <v>540</v>
      </c>
      <c r="B440" t="s">
        <v>607</v>
      </c>
      <c r="C440" t="str">
        <f>_xlfn.XLOOKUP(Data_TongTram2[[#This Row],[ID NCC]],VMS1_[ID 18],VMS1_[Tên Accounts])</f>
        <v>Nguyễn Thị Cẩm Vân</v>
      </c>
      <c r="D440" t="str">
        <f>Data_TongTram2[[#This Row],[ID NCC]]&amp;Data_TongTram2[[#This Row],[DTR/Trạm]]</f>
        <v>001dc00000RezEyAAJĐồng Lâm</v>
      </c>
      <c r="E440" t="str">
        <f>_xlfn.XLOOKUP(Data_TongTram2[[#This Row],[ID NCC]],VMS1_[ID 18],VMS1_[Tỉnh/ Thành Phố Trung Ương])</f>
        <v>Vĩnh Long</v>
      </c>
      <c r="F440" t="str">
        <f>_xlfn.XLOOKUP(Data_TongTram2[[#This Row],[Tỉnh cũ]],Table9[Tỉnh cũ],Table9[Tỉnh mới])</f>
        <v>Vĩnh Long</v>
      </c>
      <c r="G440" t="str">
        <f>_xlfn.XLOOKUP(Data_TongTram2[[#This Row],[Tỉnh cũ]],Table9[Tỉnh cũ],Table9[Khu vực])</f>
        <v>Miền Tây 2</v>
      </c>
      <c r="H440" t="str">
        <f>_xlfn.XLOOKUP(Data_TongTram2[[#This Row],[Tỉnh cũ]],Table9[Tỉnh cũ],Table9[Miền])</f>
        <v>Miền Tây</v>
      </c>
      <c r="I440" t="str">
        <f>_xlfn.XLOOKUP(Data_TongTram2[[#This Row],[Tỉnh cũ]],Table9[Tỉnh cũ],Table9[Thị Trường])</f>
        <v>Lê Quốc Việt</v>
      </c>
      <c r="J440" t="str">
        <f>_xlfn.XLOOKUP(Data_TongTram2[[#This Row],[Tỉnh cũ]],Table9[Tỉnh cũ],Table9[Giám Sát])</f>
        <v>Phạm Huỳnh Hữu Lộc</v>
      </c>
      <c r="K440" t="str">
        <f>_xlfn.XLOOKUP(Data_TongTram2[[#This Row],[Tỉnh cũ]],Table9[Tỉnh cũ],Table9[Admin KV])</f>
        <v>Nguyễn Thị Ngọc Bích</v>
      </c>
      <c r="L440" t="str">
        <f>_xlfn.XLOOKUP(Data_TongTram2[[#This Row],[Tỉnh cũ]],Table9[Tỉnh cũ],Table9[Admin Miền])</f>
        <v>Phạm Thị Thúy Duy</v>
      </c>
    </row>
    <row r="441" spans="1:12" x14ac:dyDescent="0.35">
      <c r="A441" t="s">
        <v>550</v>
      </c>
      <c r="B441" t="s">
        <v>607</v>
      </c>
      <c r="C441" t="str">
        <f>_xlfn.XLOOKUP(Data_TongTram2[[#This Row],[ID NCC]],VMS1_[ID 18],VMS1_[Tên Accounts])</f>
        <v>Phạm Minh Nhã</v>
      </c>
      <c r="D441" t="str">
        <f>Data_TongTram2[[#This Row],[ID NCC]]&amp;Data_TongTram2[[#This Row],[DTR/Trạm]]</f>
        <v>001J3000002HLy8IAGĐồng Lâm</v>
      </c>
      <c r="E441" t="str">
        <f>_xlfn.XLOOKUP(Data_TongTram2[[#This Row],[ID NCC]],VMS1_[ID 18],VMS1_[Tỉnh/ Thành Phố Trung Ương])</f>
        <v>Vĩnh Long</v>
      </c>
      <c r="F441" t="str">
        <f>_xlfn.XLOOKUP(Data_TongTram2[[#This Row],[Tỉnh cũ]],Table9[Tỉnh cũ],Table9[Tỉnh mới])</f>
        <v>Vĩnh Long</v>
      </c>
      <c r="G441" t="str">
        <f>_xlfn.XLOOKUP(Data_TongTram2[[#This Row],[Tỉnh cũ]],Table9[Tỉnh cũ],Table9[Khu vực])</f>
        <v>Miền Tây 2</v>
      </c>
      <c r="H441" t="str">
        <f>_xlfn.XLOOKUP(Data_TongTram2[[#This Row],[Tỉnh cũ]],Table9[Tỉnh cũ],Table9[Miền])</f>
        <v>Miền Tây</v>
      </c>
      <c r="I441" t="str">
        <f>_xlfn.XLOOKUP(Data_TongTram2[[#This Row],[Tỉnh cũ]],Table9[Tỉnh cũ],Table9[Thị Trường])</f>
        <v>Lê Quốc Việt</v>
      </c>
      <c r="J441" t="str">
        <f>_xlfn.XLOOKUP(Data_TongTram2[[#This Row],[Tỉnh cũ]],Table9[Tỉnh cũ],Table9[Giám Sát])</f>
        <v>Phạm Huỳnh Hữu Lộc</v>
      </c>
      <c r="K441" t="str">
        <f>_xlfn.XLOOKUP(Data_TongTram2[[#This Row],[Tỉnh cũ]],Table9[Tỉnh cũ],Table9[Admin KV])</f>
        <v>Nguyễn Thị Ngọc Bích</v>
      </c>
      <c r="L441" t="str">
        <f>_xlfn.XLOOKUP(Data_TongTram2[[#This Row],[Tỉnh cũ]],Table9[Tỉnh cũ],Table9[Admin Miền])</f>
        <v>Phạm Thị Thúy Duy</v>
      </c>
    </row>
    <row r="442" spans="1:12" x14ac:dyDescent="0.35">
      <c r="A442" t="s">
        <v>568</v>
      </c>
      <c r="B442" t="s">
        <v>607</v>
      </c>
      <c r="C442" t="str">
        <f>_xlfn.XLOOKUP(Data_TongTram2[[#This Row],[ID NCC]],VMS1_[ID 18],VMS1_[Tên Accounts])</f>
        <v>HKD Huỳnh Văn Đông</v>
      </c>
      <c r="D442" t="str">
        <f>Data_TongTram2[[#This Row],[ID NCC]]&amp;Data_TongTram2[[#This Row],[DTR/Trạm]]</f>
        <v>001J3000002HLkSIAWĐồng Lâm</v>
      </c>
      <c r="E442" t="str">
        <f>_xlfn.XLOOKUP(Data_TongTram2[[#This Row],[ID NCC]],VMS1_[ID 18],VMS1_[Tỉnh/ Thành Phố Trung Ương])</f>
        <v>Vĩnh Long</v>
      </c>
      <c r="F442" t="str">
        <f>_xlfn.XLOOKUP(Data_TongTram2[[#This Row],[Tỉnh cũ]],Table9[Tỉnh cũ],Table9[Tỉnh mới])</f>
        <v>Vĩnh Long</v>
      </c>
      <c r="G442" t="str">
        <f>_xlfn.XLOOKUP(Data_TongTram2[[#This Row],[Tỉnh cũ]],Table9[Tỉnh cũ],Table9[Khu vực])</f>
        <v>Miền Tây 2</v>
      </c>
      <c r="H442" t="str">
        <f>_xlfn.XLOOKUP(Data_TongTram2[[#This Row],[Tỉnh cũ]],Table9[Tỉnh cũ],Table9[Miền])</f>
        <v>Miền Tây</v>
      </c>
      <c r="I442" t="str">
        <f>_xlfn.XLOOKUP(Data_TongTram2[[#This Row],[Tỉnh cũ]],Table9[Tỉnh cũ],Table9[Thị Trường])</f>
        <v>Lê Quốc Việt</v>
      </c>
      <c r="J442" t="str">
        <f>_xlfn.XLOOKUP(Data_TongTram2[[#This Row],[Tỉnh cũ]],Table9[Tỉnh cũ],Table9[Giám Sát])</f>
        <v>Phạm Huỳnh Hữu Lộc</v>
      </c>
      <c r="K442" t="str">
        <f>_xlfn.XLOOKUP(Data_TongTram2[[#This Row],[Tỉnh cũ]],Table9[Tỉnh cũ],Table9[Admin KV])</f>
        <v>Nguyễn Thị Ngọc Bích</v>
      </c>
      <c r="L442" t="str">
        <f>_xlfn.XLOOKUP(Data_TongTram2[[#This Row],[Tỉnh cũ]],Table9[Tỉnh cũ],Table9[Admin Miền])</f>
        <v>Phạm Thị Thúy Duy</v>
      </c>
    </row>
    <row r="443" spans="1:12" x14ac:dyDescent="0.35">
      <c r="A443" t="s">
        <v>1036</v>
      </c>
      <c r="B443" t="s">
        <v>607</v>
      </c>
      <c r="C443" t="str">
        <f>_xlfn.XLOOKUP(Data_TongTram2[[#This Row],[ID NCC]],VMS1_[ID 18],VMS1_[Tên Accounts])</f>
        <v>Sáu Phong</v>
      </c>
      <c r="D443" t="str">
        <f>Data_TongTram2[[#This Row],[ID NCC]]&amp;Data_TongTram2[[#This Row],[DTR/Trạm]]</f>
        <v>001J3000002HLq0IAGĐồng Lâm</v>
      </c>
      <c r="E443" t="str">
        <f>_xlfn.XLOOKUP(Data_TongTram2[[#This Row],[ID NCC]],VMS1_[ID 18],VMS1_[Tỉnh/ Thành Phố Trung Ương])</f>
        <v>An Giang</v>
      </c>
      <c r="F443" t="str">
        <f>_xlfn.XLOOKUP(Data_TongTram2[[#This Row],[Tỉnh cũ]],Table9[Tỉnh cũ],Table9[Tỉnh mới])</f>
        <v>An Giang</v>
      </c>
      <c r="G443" t="str">
        <f>_xlfn.XLOOKUP(Data_TongTram2[[#This Row],[Tỉnh cũ]],Table9[Tỉnh cũ],Table9[Khu vực])</f>
        <v>Miền Tây 2</v>
      </c>
      <c r="H443" t="str">
        <f>_xlfn.XLOOKUP(Data_TongTram2[[#This Row],[Tỉnh cũ]],Table9[Tỉnh cũ],Table9[Miền])</f>
        <v>Miền Tây</v>
      </c>
      <c r="I443" t="str">
        <f>_xlfn.XLOOKUP(Data_TongTram2[[#This Row],[Tỉnh cũ]],Table9[Tỉnh cũ],Table9[Thị Trường])</f>
        <v>Phạm Huỳnh Hữu Lộc</v>
      </c>
      <c r="J443" t="str">
        <f>_xlfn.XLOOKUP(Data_TongTram2[[#This Row],[Tỉnh cũ]],Table9[Tỉnh cũ],Table9[Giám Sát])</f>
        <v>Phạm Huỳnh Hữu Lộc</v>
      </c>
      <c r="K443" t="str">
        <f>_xlfn.XLOOKUP(Data_TongTram2[[#This Row],[Tỉnh cũ]],Table9[Tỉnh cũ],Table9[Admin KV])</f>
        <v>Nguyễn Thị Ngọc Bích</v>
      </c>
      <c r="L443" t="str">
        <f>_xlfn.XLOOKUP(Data_TongTram2[[#This Row],[Tỉnh cũ]],Table9[Tỉnh cũ],Table9[Admin Miền])</f>
        <v>Phạm Thị Thúy Duy</v>
      </c>
    </row>
    <row r="444" spans="1:12" x14ac:dyDescent="0.35">
      <c r="A444" t="s">
        <v>637</v>
      </c>
      <c r="B444" t="s">
        <v>607</v>
      </c>
      <c r="C444" t="str">
        <f>_xlfn.XLOOKUP(Data_TongTram2[[#This Row],[ID NCC]],VMS1_[ID 18],VMS1_[Tên Accounts])</f>
        <v>Lộc Phát (Anh Thum)</v>
      </c>
      <c r="D444" t="str">
        <f>Data_TongTram2[[#This Row],[ID NCC]]&amp;Data_TongTram2[[#This Row],[DTR/Trạm]]</f>
        <v>001J3000002HjIAIA0Đồng Lâm</v>
      </c>
      <c r="E444" t="str">
        <f>_xlfn.XLOOKUP(Data_TongTram2[[#This Row],[ID NCC]],VMS1_[ID 18],VMS1_[Tỉnh/ Thành Phố Trung Ương])</f>
        <v>Hậu Giang</v>
      </c>
      <c r="F444" t="str">
        <f>_xlfn.XLOOKUP(Data_TongTram2[[#This Row],[Tỉnh cũ]],Table9[Tỉnh cũ],Table9[Tỉnh mới])</f>
        <v>Cần Thơ</v>
      </c>
      <c r="G444" t="str">
        <f>_xlfn.XLOOKUP(Data_TongTram2[[#This Row],[Tỉnh cũ]],Table9[Tỉnh cũ],Table9[Khu vực])</f>
        <v>Miền Tây 2</v>
      </c>
      <c r="H444" t="str">
        <f>_xlfn.XLOOKUP(Data_TongTram2[[#This Row],[Tỉnh cũ]],Table9[Tỉnh cũ],Table9[Miền])</f>
        <v>Miền Tây</v>
      </c>
      <c r="I444" t="str">
        <f>_xlfn.XLOOKUP(Data_TongTram2[[#This Row],[Tỉnh cũ]],Table9[Tỉnh cũ],Table9[Thị Trường])</f>
        <v>Nguyễn Ngọc Lâm</v>
      </c>
      <c r="J444" t="str">
        <f>_xlfn.XLOOKUP(Data_TongTram2[[#This Row],[Tỉnh cũ]],Table9[Tỉnh cũ],Table9[Giám Sát])</f>
        <v>Phạm Huỳnh Hữu Lộc</v>
      </c>
      <c r="K444" t="str">
        <f>_xlfn.XLOOKUP(Data_TongTram2[[#This Row],[Tỉnh cũ]],Table9[Tỉnh cũ],Table9[Admin KV])</f>
        <v>Nguyễn Thị Ngọc Bích</v>
      </c>
      <c r="L444" t="str">
        <f>_xlfn.XLOOKUP(Data_TongTram2[[#This Row],[Tỉnh cũ]],Table9[Tỉnh cũ],Table9[Admin Miền])</f>
        <v>Phạm Thị Thúy Duy</v>
      </c>
    </row>
    <row r="445" spans="1:12" x14ac:dyDescent="0.35">
      <c r="A445" t="s">
        <v>1160</v>
      </c>
      <c r="B445" t="s">
        <v>607</v>
      </c>
      <c r="C445" t="str">
        <f>_xlfn.XLOOKUP(Data_TongTram2[[#This Row],[ID NCC]],VMS1_[ID 18],VMS1_[Tên Accounts])</f>
        <v>Tú Quyên Bạc Liêu ( Anh Phong )</v>
      </c>
      <c r="D445" t="str">
        <f>Data_TongTram2[[#This Row],[ID NCC]]&amp;Data_TongTram2[[#This Row],[DTR/Trạm]]</f>
        <v>001J3000002HLiDIAWĐồng Lâm</v>
      </c>
      <c r="E445" t="str">
        <f>_xlfn.XLOOKUP(Data_TongTram2[[#This Row],[ID NCC]],VMS1_[ID 18],VMS1_[Tỉnh/ Thành Phố Trung Ương])</f>
        <v>Bạc Liêu</v>
      </c>
      <c r="F445" t="str">
        <f>_xlfn.XLOOKUP(Data_TongTram2[[#This Row],[Tỉnh cũ]],Table9[Tỉnh cũ],Table9[Tỉnh mới])</f>
        <v>Cà Mau</v>
      </c>
      <c r="G445" t="str">
        <f>_xlfn.XLOOKUP(Data_TongTram2[[#This Row],[Tỉnh cũ]],Table9[Tỉnh cũ],Table9[Khu vực])</f>
        <v>Miền Tây 2</v>
      </c>
      <c r="H445" t="str">
        <f>_xlfn.XLOOKUP(Data_TongTram2[[#This Row],[Tỉnh cũ]],Table9[Tỉnh cũ],Table9[Miền])</f>
        <v>Miền Tây</v>
      </c>
      <c r="I445" t="str">
        <f>_xlfn.XLOOKUP(Data_TongTram2[[#This Row],[Tỉnh cũ]],Table9[Tỉnh cũ],Table9[Thị Trường])</f>
        <v>Thái Tân Văn</v>
      </c>
      <c r="J445" t="str">
        <f>_xlfn.XLOOKUP(Data_TongTram2[[#This Row],[Tỉnh cũ]],Table9[Tỉnh cũ],Table9[Giám Sát])</f>
        <v>Phạm Huỳnh Hữu Lộc</v>
      </c>
      <c r="K445" t="str">
        <f>_xlfn.XLOOKUP(Data_TongTram2[[#This Row],[Tỉnh cũ]],Table9[Tỉnh cũ],Table9[Admin KV])</f>
        <v>Nguyễn Thị Ngọc Bích</v>
      </c>
      <c r="L445" t="str">
        <f>_xlfn.XLOOKUP(Data_TongTram2[[#This Row],[Tỉnh cũ]],Table9[Tỉnh cũ],Table9[Admin Miền])</f>
        <v>Phạm Thị Thúy Duy</v>
      </c>
    </row>
    <row r="446" spans="1:12" x14ac:dyDescent="0.35">
      <c r="A446" t="s">
        <v>589</v>
      </c>
      <c r="B446" t="s">
        <v>607</v>
      </c>
      <c r="C446" t="str">
        <f>_xlfn.XLOOKUP(Data_TongTram2[[#This Row],[ID NCC]],VMS1_[ID 18],VMS1_[Tên Accounts])</f>
        <v>Cn Công Ty Cp Sx Tm Đại Hồng Phúc Tại Cần Thơ</v>
      </c>
      <c r="D446" t="str">
        <f>Data_TongTram2[[#This Row],[ID NCC]]&amp;Data_TongTram2[[#This Row],[DTR/Trạm]]</f>
        <v>001dc00000ScS6PAAVĐồng Lâm</v>
      </c>
      <c r="E446" t="str">
        <f>_xlfn.XLOOKUP(Data_TongTram2[[#This Row],[ID NCC]],VMS1_[ID 18],VMS1_[Tỉnh/ Thành Phố Trung Ương])</f>
        <v>Cần Thơ</v>
      </c>
      <c r="F446" t="str">
        <f>_xlfn.XLOOKUP(Data_TongTram2[[#This Row],[Tỉnh cũ]],Table9[Tỉnh cũ],Table9[Tỉnh mới])</f>
        <v>Cần Thơ</v>
      </c>
      <c r="G446" t="str">
        <f>_xlfn.XLOOKUP(Data_TongTram2[[#This Row],[Tỉnh cũ]],Table9[Tỉnh cũ],Table9[Khu vực])</f>
        <v>Miền Tây 2</v>
      </c>
      <c r="H446" t="str">
        <f>_xlfn.XLOOKUP(Data_TongTram2[[#This Row],[Tỉnh cũ]],Table9[Tỉnh cũ],Table9[Miền])</f>
        <v>Miền Tây</v>
      </c>
      <c r="I446" t="str">
        <f>_xlfn.XLOOKUP(Data_TongTram2[[#This Row],[Tỉnh cũ]],Table9[Tỉnh cũ],Table9[Thị Trường])</f>
        <v>Nguyễn Ngọc Lâm</v>
      </c>
      <c r="J446" t="str">
        <f>_xlfn.XLOOKUP(Data_TongTram2[[#This Row],[Tỉnh cũ]],Table9[Tỉnh cũ],Table9[Giám Sát])</f>
        <v>Phạm Huỳnh Hữu Lộc</v>
      </c>
      <c r="K446" t="str">
        <f>_xlfn.XLOOKUP(Data_TongTram2[[#This Row],[Tỉnh cũ]],Table9[Tỉnh cũ],Table9[Admin KV])</f>
        <v>Nguyễn Thị Ngọc Bích</v>
      </c>
      <c r="L446" t="str">
        <f>_xlfn.XLOOKUP(Data_TongTram2[[#This Row],[Tỉnh cũ]],Table9[Tỉnh cũ],Table9[Admin Miền])</f>
        <v>Phạm Thị Thúy Duy</v>
      </c>
    </row>
    <row r="447" spans="1:12" x14ac:dyDescent="0.35">
      <c r="A447" t="s">
        <v>1025</v>
      </c>
      <c r="B447" t="s">
        <v>607</v>
      </c>
      <c r="C447" t="str">
        <f>_xlfn.XLOOKUP(Data_TongTram2[[#This Row],[ID NCC]],VMS1_[ID 18],VMS1_[Tên Accounts])</f>
        <v>Anh Nhựt Cà Mau</v>
      </c>
      <c r="D447" t="str">
        <f>Data_TongTram2[[#This Row],[ID NCC]]&amp;Data_TongTram2[[#This Row],[DTR/Trạm]]</f>
        <v>001J3000002HLdZIAWĐồng Lâm</v>
      </c>
      <c r="E447" t="str">
        <f>_xlfn.XLOOKUP(Data_TongTram2[[#This Row],[ID NCC]],VMS1_[ID 18],VMS1_[Tỉnh/ Thành Phố Trung Ương])</f>
        <v>Cà Mau</v>
      </c>
      <c r="F447" t="str">
        <f>_xlfn.XLOOKUP(Data_TongTram2[[#This Row],[Tỉnh cũ]],Table9[Tỉnh cũ],Table9[Tỉnh mới])</f>
        <v>Cà Mau</v>
      </c>
      <c r="G447" t="str">
        <f>_xlfn.XLOOKUP(Data_TongTram2[[#This Row],[Tỉnh cũ]],Table9[Tỉnh cũ],Table9[Khu vực])</f>
        <v>Miền Tây 2</v>
      </c>
      <c r="H447" t="str">
        <f>_xlfn.XLOOKUP(Data_TongTram2[[#This Row],[Tỉnh cũ]],Table9[Tỉnh cũ],Table9[Miền])</f>
        <v>Miền Tây</v>
      </c>
      <c r="I447" t="str">
        <f>_xlfn.XLOOKUP(Data_TongTram2[[#This Row],[Tỉnh cũ]],Table9[Tỉnh cũ],Table9[Thị Trường])</f>
        <v>Thái Tân Văn</v>
      </c>
      <c r="J447" t="str">
        <f>_xlfn.XLOOKUP(Data_TongTram2[[#This Row],[Tỉnh cũ]],Table9[Tỉnh cũ],Table9[Giám Sát])</f>
        <v>Phạm Huỳnh Hữu Lộc</v>
      </c>
      <c r="K447" t="str">
        <f>_xlfn.XLOOKUP(Data_TongTram2[[#This Row],[Tỉnh cũ]],Table9[Tỉnh cũ],Table9[Admin KV])</f>
        <v>Nguyễn Thị Ngọc Bích</v>
      </c>
      <c r="L447" t="str">
        <f>_xlfn.XLOOKUP(Data_TongTram2[[#This Row],[Tỉnh cũ]],Table9[Tỉnh cũ],Table9[Admin Miền])</f>
        <v>Phạm Thị Thúy Duy</v>
      </c>
    </row>
    <row r="448" spans="1:12" x14ac:dyDescent="0.35">
      <c r="A448" t="s">
        <v>508</v>
      </c>
      <c r="B448" t="s">
        <v>607</v>
      </c>
      <c r="C448" t="str">
        <f>_xlfn.XLOOKUP(Data_TongTram2[[#This Row],[ID NCC]],VMS1_[ID 18],VMS1_[Tên Accounts])</f>
        <v>HKD Đỗ Thị Lành</v>
      </c>
      <c r="D448" t="str">
        <f>Data_TongTram2[[#This Row],[ID NCC]]&amp;Data_TongTram2[[#This Row],[DTR/Trạm]]</f>
        <v>001J3000002HM0LIAWĐồng Lâm</v>
      </c>
      <c r="E448" t="str">
        <f>_xlfn.XLOOKUP(Data_TongTram2[[#This Row],[ID NCC]],VMS1_[ID 18],VMS1_[Tỉnh/ Thành Phố Trung Ương])</f>
        <v>An Giang</v>
      </c>
      <c r="F448" t="str">
        <f>_xlfn.XLOOKUP(Data_TongTram2[[#This Row],[Tỉnh cũ]],Table9[Tỉnh cũ],Table9[Tỉnh mới])</f>
        <v>An Giang</v>
      </c>
      <c r="G448" t="str">
        <f>_xlfn.XLOOKUP(Data_TongTram2[[#This Row],[Tỉnh cũ]],Table9[Tỉnh cũ],Table9[Khu vực])</f>
        <v>Miền Tây 2</v>
      </c>
      <c r="H448" t="str">
        <f>_xlfn.XLOOKUP(Data_TongTram2[[#This Row],[Tỉnh cũ]],Table9[Tỉnh cũ],Table9[Miền])</f>
        <v>Miền Tây</v>
      </c>
      <c r="I448" t="str">
        <f>_xlfn.XLOOKUP(Data_TongTram2[[#This Row],[Tỉnh cũ]],Table9[Tỉnh cũ],Table9[Thị Trường])</f>
        <v>Phạm Huỳnh Hữu Lộc</v>
      </c>
      <c r="J448" t="str">
        <f>_xlfn.XLOOKUP(Data_TongTram2[[#This Row],[Tỉnh cũ]],Table9[Tỉnh cũ],Table9[Giám Sát])</f>
        <v>Phạm Huỳnh Hữu Lộc</v>
      </c>
      <c r="K448" t="str">
        <f>_xlfn.XLOOKUP(Data_TongTram2[[#This Row],[Tỉnh cũ]],Table9[Tỉnh cũ],Table9[Admin KV])</f>
        <v>Nguyễn Thị Ngọc Bích</v>
      </c>
      <c r="L448" t="str">
        <f>_xlfn.XLOOKUP(Data_TongTram2[[#This Row],[Tỉnh cũ]],Table9[Tỉnh cũ],Table9[Admin Miền])</f>
        <v>Phạm Thị Thúy Duy</v>
      </c>
    </row>
    <row r="449" spans="1:12" x14ac:dyDescent="0.35">
      <c r="A449" t="s">
        <v>914</v>
      </c>
      <c r="B449" t="s">
        <v>607</v>
      </c>
      <c r="C449" t="str">
        <f>_xlfn.XLOOKUP(Data_TongTram2[[#This Row],[ID NCC]],VMS1_[ID 18],VMS1_[Tên Accounts])</f>
        <v>Nguyễn Văn Thảo</v>
      </c>
      <c r="D449" t="str">
        <f>Data_TongTram2[[#This Row],[ID NCC]]&amp;Data_TongTram2[[#This Row],[DTR/Trạm]]</f>
        <v>001J3000002HLkBIAWĐồng Lâm</v>
      </c>
      <c r="E449" t="str">
        <f>_xlfn.XLOOKUP(Data_TongTram2[[#This Row],[ID NCC]],VMS1_[ID 18],VMS1_[Tỉnh/ Thành Phố Trung Ương])</f>
        <v>Hậu Giang</v>
      </c>
      <c r="F449" t="str">
        <f>_xlfn.XLOOKUP(Data_TongTram2[[#This Row],[Tỉnh cũ]],Table9[Tỉnh cũ],Table9[Tỉnh mới])</f>
        <v>Cần Thơ</v>
      </c>
      <c r="G449" t="str">
        <f>_xlfn.XLOOKUP(Data_TongTram2[[#This Row],[Tỉnh cũ]],Table9[Tỉnh cũ],Table9[Khu vực])</f>
        <v>Miền Tây 2</v>
      </c>
      <c r="H449" t="str">
        <f>_xlfn.XLOOKUP(Data_TongTram2[[#This Row],[Tỉnh cũ]],Table9[Tỉnh cũ],Table9[Miền])</f>
        <v>Miền Tây</v>
      </c>
      <c r="I449" t="str">
        <f>_xlfn.XLOOKUP(Data_TongTram2[[#This Row],[Tỉnh cũ]],Table9[Tỉnh cũ],Table9[Thị Trường])</f>
        <v>Nguyễn Ngọc Lâm</v>
      </c>
      <c r="J449" t="str">
        <f>_xlfn.XLOOKUP(Data_TongTram2[[#This Row],[Tỉnh cũ]],Table9[Tỉnh cũ],Table9[Giám Sát])</f>
        <v>Phạm Huỳnh Hữu Lộc</v>
      </c>
      <c r="K449" t="str">
        <f>_xlfn.XLOOKUP(Data_TongTram2[[#This Row],[Tỉnh cũ]],Table9[Tỉnh cũ],Table9[Admin KV])</f>
        <v>Nguyễn Thị Ngọc Bích</v>
      </c>
      <c r="L449" t="str">
        <f>_xlfn.XLOOKUP(Data_TongTram2[[#This Row],[Tỉnh cũ]],Table9[Tỉnh cũ],Table9[Admin Miền])</f>
        <v>Phạm Thị Thúy Duy</v>
      </c>
    </row>
    <row r="450" spans="1:12" x14ac:dyDescent="0.35">
      <c r="A450" t="s">
        <v>1065</v>
      </c>
      <c r="B450" t="s">
        <v>607</v>
      </c>
      <c r="C450" t="str">
        <f>_xlfn.XLOOKUP(Data_TongTram2[[#This Row],[ID NCC]],VMS1_[ID 18],VMS1_[Tên Accounts])</f>
        <v>Trần Hữu Phước</v>
      </c>
      <c r="D450" t="str">
        <f>Data_TongTram2[[#This Row],[ID NCC]]&amp;Data_TongTram2[[#This Row],[DTR/Trạm]]</f>
        <v>001J3000002HjE5IAKĐồng Lâm</v>
      </c>
      <c r="E450" t="str">
        <f>_xlfn.XLOOKUP(Data_TongTram2[[#This Row],[ID NCC]],VMS1_[ID 18],VMS1_[Tỉnh/ Thành Phố Trung Ương])</f>
        <v>Hậu Giang</v>
      </c>
      <c r="F450" t="str">
        <f>_xlfn.XLOOKUP(Data_TongTram2[[#This Row],[Tỉnh cũ]],Table9[Tỉnh cũ],Table9[Tỉnh mới])</f>
        <v>Cần Thơ</v>
      </c>
      <c r="G450" t="str">
        <f>_xlfn.XLOOKUP(Data_TongTram2[[#This Row],[Tỉnh cũ]],Table9[Tỉnh cũ],Table9[Khu vực])</f>
        <v>Miền Tây 2</v>
      </c>
      <c r="H450" t="str">
        <f>_xlfn.XLOOKUP(Data_TongTram2[[#This Row],[Tỉnh cũ]],Table9[Tỉnh cũ],Table9[Miền])</f>
        <v>Miền Tây</v>
      </c>
      <c r="I450" t="str">
        <f>_xlfn.XLOOKUP(Data_TongTram2[[#This Row],[Tỉnh cũ]],Table9[Tỉnh cũ],Table9[Thị Trường])</f>
        <v>Nguyễn Ngọc Lâm</v>
      </c>
      <c r="J450" t="str">
        <f>_xlfn.XLOOKUP(Data_TongTram2[[#This Row],[Tỉnh cũ]],Table9[Tỉnh cũ],Table9[Giám Sát])</f>
        <v>Phạm Huỳnh Hữu Lộc</v>
      </c>
      <c r="K450" t="str">
        <f>_xlfn.XLOOKUP(Data_TongTram2[[#This Row],[Tỉnh cũ]],Table9[Tỉnh cũ],Table9[Admin KV])</f>
        <v>Nguyễn Thị Ngọc Bích</v>
      </c>
      <c r="L450" t="str">
        <f>_xlfn.XLOOKUP(Data_TongTram2[[#This Row],[Tỉnh cũ]],Table9[Tỉnh cũ],Table9[Admin Miền])</f>
        <v>Phạm Thị Thúy Duy</v>
      </c>
    </row>
    <row r="451" spans="1:12" x14ac:dyDescent="0.35">
      <c r="A451" t="s">
        <v>1161</v>
      </c>
      <c r="B451" t="s">
        <v>607</v>
      </c>
      <c r="C451" t="str">
        <f>_xlfn.XLOOKUP(Data_TongTram2[[#This Row],[ID NCC]],VMS1_[ID 18],VMS1_[Tên Accounts])</f>
        <v>Anh An</v>
      </c>
      <c r="D451" t="str">
        <f>Data_TongTram2[[#This Row],[ID NCC]]&amp;Data_TongTram2[[#This Row],[DTR/Trạm]]</f>
        <v>001J300000DKNGPIA5Đồng Lâm</v>
      </c>
      <c r="E451" t="str">
        <f>_xlfn.XLOOKUP(Data_TongTram2[[#This Row],[ID NCC]],VMS1_[ID 18],VMS1_[Tỉnh/ Thành Phố Trung Ương])</f>
        <v>Hậu Giang</v>
      </c>
      <c r="F451" t="str">
        <f>_xlfn.XLOOKUP(Data_TongTram2[[#This Row],[Tỉnh cũ]],Table9[Tỉnh cũ],Table9[Tỉnh mới])</f>
        <v>Cần Thơ</v>
      </c>
      <c r="G451" t="str">
        <f>_xlfn.XLOOKUP(Data_TongTram2[[#This Row],[Tỉnh cũ]],Table9[Tỉnh cũ],Table9[Khu vực])</f>
        <v>Miền Tây 2</v>
      </c>
      <c r="H451" t="str">
        <f>_xlfn.XLOOKUP(Data_TongTram2[[#This Row],[Tỉnh cũ]],Table9[Tỉnh cũ],Table9[Miền])</f>
        <v>Miền Tây</v>
      </c>
      <c r="I451" t="str">
        <f>_xlfn.XLOOKUP(Data_TongTram2[[#This Row],[Tỉnh cũ]],Table9[Tỉnh cũ],Table9[Thị Trường])</f>
        <v>Nguyễn Ngọc Lâm</v>
      </c>
      <c r="J451" t="str">
        <f>_xlfn.XLOOKUP(Data_TongTram2[[#This Row],[Tỉnh cũ]],Table9[Tỉnh cũ],Table9[Giám Sát])</f>
        <v>Phạm Huỳnh Hữu Lộc</v>
      </c>
      <c r="K451" t="str">
        <f>_xlfn.XLOOKUP(Data_TongTram2[[#This Row],[Tỉnh cũ]],Table9[Tỉnh cũ],Table9[Admin KV])</f>
        <v>Nguyễn Thị Ngọc Bích</v>
      </c>
      <c r="L451" t="str">
        <f>_xlfn.XLOOKUP(Data_TongTram2[[#This Row],[Tỉnh cũ]],Table9[Tỉnh cũ],Table9[Admin Miền])</f>
        <v>Phạm Thị Thúy Duy</v>
      </c>
    </row>
    <row r="452" spans="1:12" x14ac:dyDescent="0.35">
      <c r="A452" t="s">
        <v>638</v>
      </c>
      <c r="B452" t="s">
        <v>607</v>
      </c>
      <c r="C452" t="str">
        <f>_xlfn.XLOOKUP(Data_TongTram2[[#This Row],[ID NCC]],VMS1_[ID 18],VMS1_[Tên Accounts])</f>
        <v>Anh Ướt</v>
      </c>
      <c r="D452" t="str">
        <f>Data_TongTram2[[#This Row],[ID NCC]]&amp;Data_TongTram2[[#This Row],[DTR/Trạm]]</f>
        <v>001J3000002HLodIAGĐồng Lâm</v>
      </c>
      <c r="E452" t="str">
        <f>_xlfn.XLOOKUP(Data_TongTram2[[#This Row],[ID NCC]],VMS1_[ID 18],VMS1_[Tỉnh/ Thành Phố Trung Ương])</f>
        <v>An Giang</v>
      </c>
      <c r="F452" t="str">
        <f>_xlfn.XLOOKUP(Data_TongTram2[[#This Row],[Tỉnh cũ]],Table9[Tỉnh cũ],Table9[Tỉnh mới])</f>
        <v>An Giang</v>
      </c>
      <c r="G452" t="str">
        <f>_xlfn.XLOOKUP(Data_TongTram2[[#This Row],[Tỉnh cũ]],Table9[Tỉnh cũ],Table9[Khu vực])</f>
        <v>Miền Tây 2</v>
      </c>
      <c r="H452" t="str">
        <f>_xlfn.XLOOKUP(Data_TongTram2[[#This Row],[Tỉnh cũ]],Table9[Tỉnh cũ],Table9[Miền])</f>
        <v>Miền Tây</v>
      </c>
      <c r="I452" t="str">
        <f>_xlfn.XLOOKUP(Data_TongTram2[[#This Row],[Tỉnh cũ]],Table9[Tỉnh cũ],Table9[Thị Trường])</f>
        <v>Phạm Huỳnh Hữu Lộc</v>
      </c>
      <c r="J452" t="str">
        <f>_xlfn.XLOOKUP(Data_TongTram2[[#This Row],[Tỉnh cũ]],Table9[Tỉnh cũ],Table9[Giám Sát])</f>
        <v>Phạm Huỳnh Hữu Lộc</v>
      </c>
      <c r="K452" t="str">
        <f>_xlfn.XLOOKUP(Data_TongTram2[[#This Row],[Tỉnh cũ]],Table9[Tỉnh cũ],Table9[Admin KV])</f>
        <v>Nguyễn Thị Ngọc Bích</v>
      </c>
      <c r="L452" t="str">
        <f>_xlfn.XLOOKUP(Data_TongTram2[[#This Row],[Tỉnh cũ]],Table9[Tỉnh cũ],Table9[Admin Miền])</f>
        <v>Phạm Thị Thúy Duy</v>
      </c>
    </row>
    <row r="453" spans="1:12" x14ac:dyDescent="0.35">
      <c r="A453" t="s">
        <v>750</v>
      </c>
      <c r="B453" t="s">
        <v>607</v>
      </c>
      <c r="C453" t="str">
        <f>_xlfn.XLOOKUP(Data_TongTram2[[#This Row],[ID NCC]],VMS1_[ID 18],VMS1_[Tên Accounts])</f>
        <v>Chị Lành Bạc Liêu</v>
      </c>
      <c r="D453" t="str">
        <f>Data_TongTram2[[#This Row],[ID NCC]]&amp;Data_TongTram2[[#This Row],[DTR/Trạm]]</f>
        <v>001J3000002HjIBIA0Đồng Lâm</v>
      </c>
      <c r="E453" t="str">
        <f>_xlfn.XLOOKUP(Data_TongTram2[[#This Row],[ID NCC]],VMS1_[ID 18],VMS1_[Tỉnh/ Thành Phố Trung Ương])</f>
        <v>Bạc Liêu</v>
      </c>
      <c r="F453" t="str">
        <f>_xlfn.XLOOKUP(Data_TongTram2[[#This Row],[Tỉnh cũ]],Table9[Tỉnh cũ],Table9[Tỉnh mới])</f>
        <v>Cà Mau</v>
      </c>
      <c r="G453" t="str">
        <f>_xlfn.XLOOKUP(Data_TongTram2[[#This Row],[Tỉnh cũ]],Table9[Tỉnh cũ],Table9[Khu vực])</f>
        <v>Miền Tây 2</v>
      </c>
      <c r="H453" t="str">
        <f>_xlfn.XLOOKUP(Data_TongTram2[[#This Row],[Tỉnh cũ]],Table9[Tỉnh cũ],Table9[Miền])</f>
        <v>Miền Tây</v>
      </c>
      <c r="I453" t="str">
        <f>_xlfn.XLOOKUP(Data_TongTram2[[#This Row],[Tỉnh cũ]],Table9[Tỉnh cũ],Table9[Thị Trường])</f>
        <v>Thái Tân Văn</v>
      </c>
      <c r="J453" t="str">
        <f>_xlfn.XLOOKUP(Data_TongTram2[[#This Row],[Tỉnh cũ]],Table9[Tỉnh cũ],Table9[Giám Sát])</f>
        <v>Phạm Huỳnh Hữu Lộc</v>
      </c>
      <c r="K453" t="str">
        <f>_xlfn.XLOOKUP(Data_TongTram2[[#This Row],[Tỉnh cũ]],Table9[Tỉnh cũ],Table9[Admin KV])</f>
        <v>Nguyễn Thị Ngọc Bích</v>
      </c>
      <c r="L453" t="str">
        <f>_xlfn.XLOOKUP(Data_TongTram2[[#This Row],[Tỉnh cũ]],Table9[Tỉnh cũ],Table9[Admin Miền])</f>
        <v>Phạm Thị Thúy Duy</v>
      </c>
    </row>
    <row r="454" spans="1:12" x14ac:dyDescent="0.35">
      <c r="A454" t="s">
        <v>755</v>
      </c>
      <c r="B454" t="s">
        <v>607</v>
      </c>
      <c r="C454" t="str">
        <f>_xlfn.XLOOKUP(Data_TongTram2[[#This Row],[ID NCC]],VMS1_[ID 18],VMS1_[Tên Accounts])</f>
        <v>Tài Cái Nước</v>
      </c>
      <c r="D454" t="str">
        <f>Data_TongTram2[[#This Row],[ID NCC]]&amp;Data_TongTram2[[#This Row],[DTR/Trạm]]</f>
        <v>001J3000002HLr7IAGĐồng Lâm</v>
      </c>
      <c r="E454" t="str">
        <f>_xlfn.XLOOKUP(Data_TongTram2[[#This Row],[ID NCC]],VMS1_[ID 18],VMS1_[Tỉnh/ Thành Phố Trung Ương])</f>
        <v>Cà Mau</v>
      </c>
      <c r="F454" t="str">
        <f>_xlfn.XLOOKUP(Data_TongTram2[[#This Row],[Tỉnh cũ]],Table9[Tỉnh cũ],Table9[Tỉnh mới])</f>
        <v>Cà Mau</v>
      </c>
      <c r="G454" t="str">
        <f>_xlfn.XLOOKUP(Data_TongTram2[[#This Row],[Tỉnh cũ]],Table9[Tỉnh cũ],Table9[Khu vực])</f>
        <v>Miền Tây 2</v>
      </c>
      <c r="H454" t="str">
        <f>_xlfn.XLOOKUP(Data_TongTram2[[#This Row],[Tỉnh cũ]],Table9[Tỉnh cũ],Table9[Miền])</f>
        <v>Miền Tây</v>
      </c>
      <c r="I454" t="str">
        <f>_xlfn.XLOOKUP(Data_TongTram2[[#This Row],[Tỉnh cũ]],Table9[Tỉnh cũ],Table9[Thị Trường])</f>
        <v>Thái Tân Văn</v>
      </c>
      <c r="J454" t="str">
        <f>_xlfn.XLOOKUP(Data_TongTram2[[#This Row],[Tỉnh cũ]],Table9[Tỉnh cũ],Table9[Giám Sát])</f>
        <v>Phạm Huỳnh Hữu Lộc</v>
      </c>
      <c r="K454" t="str">
        <f>_xlfn.XLOOKUP(Data_TongTram2[[#This Row],[Tỉnh cũ]],Table9[Tỉnh cũ],Table9[Admin KV])</f>
        <v>Nguyễn Thị Ngọc Bích</v>
      </c>
      <c r="L454" t="str">
        <f>_xlfn.XLOOKUP(Data_TongTram2[[#This Row],[Tỉnh cũ]],Table9[Tỉnh cũ],Table9[Admin Miền])</f>
        <v>Phạm Thị Thúy Duy</v>
      </c>
    </row>
    <row r="455" spans="1:12" x14ac:dyDescent="0.35">
      <c r="A455" t="s">
        <v>991</v>
      </c>
      <c r="B455" t="s">
        <v>607</v>
      </c>
      <c r="C455" t="str">
        <f>_xlfn.XLOOKUP(Data_TongTram2[[#This Row],[ID NCC]],VMS1_[ID 18],VMS1_[Tên Accounts])</f>
        <v>Anh Toàn (3 Lợi)</v>
      </c>
      <c r="D455" t="str">
        <f>Data_TongTram2[[#This Row],[ID NCC]]&amp;Data_TongTram2[[#This Row],[DTR/Trạm]]</f>
        <v>001J3000002HjIjIAKĐồng Lâm</v>
      </c>
      <c r="E455" t="str">
        <f>_xlfn.XLOOKUP(Data_TongTram2[[#This Row],[ID NCC]],VMS1_[ID 18],VMS1_[Tỉnh/ Thành Phố Trung Ương])</f>
        <v>Hậu Giang</v>
      </c>
      <c r="F455" t="str">
        <f>_xlfn.XLOOKUP(Data_TongTram2[[#This Row],[Tỉnh cũ]],Table9[Tỉnh cũ],Table9[Tỉnh mới])</f>
        <v>Cần Thơ</v>
      </c>
      <c r="G455" t="str">
        <f>_xlfn.XLOOKUP(Data_TongTram2[[#This Row],[Tỉnh cũ]],Table9[Tỉnh cũ],Table9[Khu vực])</f>
        <v>Miền Tây 2</v>
      </c>
      <c r="H455" t="str">
        <f>_xlfn.XLOOKUP(Data_TongTram2[[#This Row],[Tỉnh cũ]],Table9[Tỉnh cũ],Table9[Miền])</f>
        <v>Miền Tây</v>
      </c>
      <c r="I455" t="str">
        <f>_xlfn.XLOOKUP(Data_TongTram2[[#This Row],[Tỉnh cũ]],Table9[Tỉnh cũ],Table9[Thị Trường])</f>
        <v>Nguyễn Ngọc Lâm</v>
      </c>
      <c r="J455" t="str">
        <f>_xlfn.XLOOKUP(Data_TongTram2[[#This Row],[Tỉnh cũ]],Table9[Tỉnh cũ],Table9[Giám Sát])</f>
        <v>Phạm Huỳnh Hữu Lộc</v>
      </c>
      <c r="K455" t="str">
        <f>_xlfn.XLOOKUP(Data_TongTram2[[#This Row],[Tỉnh cũ]],Table9[Tỉnh cũ],Table9[Admin KV])</f>
        <v>Nguyễn Thị Ngọc Bích</v>
      </c>
      <c r="L455" t="str">
        <f>_xlfn.XLOOKUP(Data_TongTram2[[#This Row],[Tỉnh cũ]],Table9[Tỉnh cũ],Table9[Admin Miền])</f>
        <v>Phạm Thị Thúy Duy</v>
      </c>
    </row>
    <row r="456" spans="1:12" x14ac:dyDescent="0.35">
      <c r="A456" t="s">
        <v>560</v>
      </c>
      <c r="B456" t="s">
        <v>607</v>
      </c>
      <c r="C456" t="str">
        <f>_xlfn.XLOOKUP(Data_TongTram2[[#This Row],[ID NCC]],VMS1_[ID 18],VMS1_[Tên Accounts])</f>
        <v>Văn Cao Cát Tường</v>
      </c>
      <c r="D456" t="str">
        <f>Data_TongTram2[[#This Row],[ID NCC]]&amp;Data_TongTram2[[#This Row],[DTR/Trạm]]</f>
        <v>001dc00000age2lAAAĐồng Lâm</v>
      </c>
      <c r="E456" t="str">
        <f>_xlfn.XLOOKUP(Data_TongTram2[[#This Row],[ID NCC]],VMS1_[ID 18],VMS1_[Tỉnh/ Thành Phố Trung Ương])</f>
        <v>An Giang</v>
      </c>
      <c r="F456" t="str">
        <f>_xlfn.XLOOKUP(Data_TongTram2[[#This Row],[Tỉnh cũ]],Table9[Tỉnh cũ],Table9[Tỉnh mới])</f>
        <v>An Giang</v>
      </c>
      <c r="G456" t="str">
        <f>_xlfn.XLOOKUP(Data_TongTram2[[#This Row],[Tỉnh cũ]],Table9[Tỉnh cũ],Table9[Khu vực])</f>
        <v>Miền Tây 2</v>
      </c>
      <c r="H456" t="str">
        <f>_xlfn.XLOOKUP(Data_TongTram2[[#This Row],[Tỉnh cũ]],Table9[Tỉnh cũ],Table9[Miền])</f>
        <v>Miền Tây</v>
      </c>
      <c r="I456" t="str">
        <f>_xlfn.XLOOKUP(Data_TongTram2[[#This Row],[Tỉnh cũ]],Table9[Tỉnh cũ],Table9[Thị Trường])</f>
        <v>Phạm Huỳnh Hữu Lộc</v>
      </c>
      <c r="J456" t="str">
        <f>_xlfn.XLOOKUP(Data_TongTram2[[#This Row],[Tỉnh cũ]],Table9[Tỉnh cũ],Table9[Giám Sát])</f>
        <v>Phạm Huỳnh Hữu Lộc</v>
      </c>
      <c r="K456" t="str">
        <f>_xlfn.XLOOKUP(Data_TongTram2[[#This Row],[Tỉnh cũ]],Table9[Tỉnh cũ],Table9[Admin KV])</f>
        <v>Nguyễn Thị Ngọc Bích</v>
      </c>
      <c r="L456" t="str">
        <f>_xlfn.XLOOKUP(Data_TongTram2[[#This Row],[Tỉnh cũ]],Table9[Tỉnh cũ],Table9[Admin Miền])</f>
        <v>Phạm Thị Thúy Duy</v>
      </c>
    </row>
    <row r="457" spans="1:12" x14ac:dyDescent="0.35">
      <c r="A457" t="s">
        <v>535</v>
      </c>
      <c r="B457" t="s">
        <v>607</v>
      </c>
      <c r="C457" t="str">
        <f>_xlfn.XLOOKUP(Data_TongTram2[[#This Row],[ID NCC]],VMS1_[ID 18],VMS1_[Tên Accounts])</f>
        <v>Chị Huệ Cần Thơ</v>
      </c>
      <c r="D457" t="str">
        <f>Data_TongTram2[[#This Row],[ID NCC]]&amp;Data_TongTram2[[#This Row],[DTR/Trạm]]</f>
        <v>001J3000002HM0AIAWĐồng Lâm</v>
      </c>
      <c r="E457" t="str">
        <f>_xlfn.XLOOKUP(Data_TongTram2[[#This Row],[ID NCC]],VMS1_[ID 18],VMS1_[Tỉnh/ Thành Phố Trung Ương])</f>
        <v>Cần Thơ</v>
      </c>
      <c r="F457" t="str">
        <f>_xlfn.XLOOKUP(Data_TongTram2[[#This Row],[Tỉnh cũ]],Table9[Tỉnh cũ],Table9[Tỉnh mới])</f>
        <v>Cần Thơ</v>
      </c>
      <c r="G457" t="str">
        <f>_xlfn.XLOOKUP(Data_TongTram2[[#This Row],[Tỉnh cũ]],Table9[Tỉnh cũ],Table9[Khu vực])</f>
        <v>Miền Tây 2</v>
      </c>
      <c r="H457" t="str">
        <f>_xlfn.XLOOKUP(Data_TongTram2[[#This Row],[Tỉnh cũ]],Table9[Tỉnh cũ],Table9[Miền])</f>
        <v>Miền Tây</v>
      </c>
      <c r="I457" t="str">
        <f>_xlfn.XLOOKUP(Data_TongTram2[[#This Row],[Tỉnh cũ]],Table9[Tỉnh cũ],Table9[Thị Trường])</f>
        <v>Nguyễn Ngọc Lâm</v>
      </c>
      <c r="J457" t="str">
        <f>_xlfn.XLOOKUP(Data_TongTram2[[#This Row],[Tỉnh cũ]],Table9[Tỉnh cũ],Table9[Giám Sát])</f>
        <v>Phạm Huỳnh Hữu Lộc</v>
      </c>
      <c r="K457" t="str">
        <f>_xlfn.XLOOKUP(Data_TongTram2[[#This Row],[Tỉnh cũ]],Table9[Tỉnh cũ],Table9[Admin KV])</f>
        <v>Nguyễn Thị Ngọc Bích</v>
      </c>
      <c r="L457" t="str">
        <f>_xlfn.XLOOKUP(Data_TongTram2[[#This Row],[Tỉnh cũ]],Table9[Tỉnh cũ],Table9[Admin Miền])</f>
        <v>Phạm Thị Thúy Duy</v>
      </c>
    </row>
    <row r="458" spans="1:12" x14ac:dyDescent="0.35">
      <c r="A458" t="s">
        <v>511</v>
      </c>
      <c r="B458" t="s">
        <v>607</v>
      </c>
      <c r="C458" t="str">
        <f>_xlfn.XLOOKUP(Data_TongTram2[[#This Row],[ID NCC]],VMS1_[ID 18],VMS1_[Tên Accounts])</f>
        <v>Công ty TNHH MTV TM DV Phúc Sang</v>
      </c>
      <c r="D458" t="str">
        <f>Data_TongTram2[[#This Row],[ID NCC]]&amp;Data_TongTram2[[#This Row],[DTR/Trạm]]</f>
        <v>001J3000002HLr2IAGĐồng Lâm</v>
      </c>
      <c r="E458" t="str">
        <f>_xlfn.XLOOKUP(Data_TongTram2[[#This Row],[ID NCC]],VMS1_[ID 18],VMS1_[Tỉnh/ Thành Phố Trung Ương])</f>
        <v>Cần Thơ</v>
      </c>
      <c r="F458" t="str">
        <f>_xlfn.XLOOKUP(Data_TongTram2[[#This Row],[Tỉnh cũ]],Table9[Tỉnh cũ],Table9[Tỉnh mới])</f>
        <v>Cần Thơ</v>
      </c>
      <c r="G458" t="str">
        <f>_xlfn.XLOOKUP(Data_TongTram2[[#This Row],[Tỉnh cũ]],Table9[Tỉnh cũ],Table9[Khu vực])</f>
        <v>Miền Tây 2</v>
      </c>
      <c r="H458" t="str">
        <f>_xlfn.XLOOKUP(Data_TongTram2[[#This Row],[Tỉnh cũ]],Table9[Tỉnh cũ],Table9[Miền])</f>
        <v>Miền Tây</v>
      </c>
      <c r="I458" t="str">
        <f>_xlfn.XLOOKUP(Data_TongTram2[[#This Row],[Tỉnh cũ]],Table9[Tỉnh cũ],Table9[Thị Trường])</f>
        <v>Nguyễn Ngọc Lâm</v>
      </c>
      <c r="J458" t="str">
        <f>_xlfn.XLOOKUP(Data_TongTram2[[#This Row],[Tỉnh cũ]],Table9[Tỉnh cũ],Table9[Giám Sát])</f>
        <v>Phạm Huỳnh Hữu Lộc</v>
      </c>
      <c r="K458" t="str">
        <f>_xlfn.XLOOKUP(Data_TongTram2[[#This Row],[Tỉnh cũ]],Table9[Tỉnh cũ],Table9[Admin KV])</f>
        <v>Nguyễn Thị Ngọc Bích</v>
      </c>
      <c r="L458" t="str">
        <f>_xlfn.XLOOKUP(Data_TongTram2[[#This Row],[Tỉnh cũ]],Table9[Tỉnh cũ],Table9[Admin Miền])</f>
        <v>Phạm Thị Thúy Duy</v>
      </c>
    </row>
    <row r="459" spans="1:12" x14ac:dyDescent="0.35">
      <c r="A459" t="s">
        <v>529</v>
      </c>
      <c r="B459" t="s">
        <v>607</v>
      </c>
      <c r="C459" t="str">
        <f>_xlfn.XLOOKUP(Data_TongTram2[[#This Row],[ID NCC]],VMS1_[ID 18],VMS1_[Tên Accounts])</f>
        <v>Anh Tèo</v>
      </c>
      <c r="D459" t="str">
        <f>Data_TongTram2[[#This Row],[ID NCC]]&amp;Data_TongTram2[[#This Row],[DTR/Trạm]]</f>
        <v>001J3000002HLsKIAWĐồng Lâm</v>
      </c>
      <c r="E459" t="str">
        <f>_xlfn.XLOOKUP(Data_TongTram2[[#This Row],[ID NCC]],VMS1_[ID 18],VMS1_[Tỉnh/ Thành Phố Trung Ương])</f>
        <v>Vĩnh Long</v>
      </c>
      <c r="F459" t="str">
        <f>_xlfn.XLOOKUP(Data_TongTram2[[#This Row],[Tỉnh cũ]],Table9[Tỉnh cũ],Table9[Tỉnh mới])</f>
        <v>Vĩnh Long</v>
      </c>
      <c r="G459" t="str">
        <f>_xlfn.XLOOKUP(Data_TongTram2[[#This Row],[Tỉnh cũ]],Table9[Tỉnh cũ],Table9[Khu vực])</f>
        <v>Miền Tây 2</v>
      </c>
      <c r="H459" t="str">
        <f>_xlfn.XLOOKUP(Data_TongTram2[[#This Row],[Tỉnh cũ]],Table9[Tỉnh cũ],Table9[Miền])</f>
        <v>Miền Tây</v>
      </c>
      <c r="I459" t="str">
        <f>_xlfn.XLOOKUP(Data_TongTram2[[#This Row],[Tỉnh cũ]],Table9[Tỉnh cũ],Table9[Thị Trường])</f>
        <v>Lê Quốc Việt</v>
      </c>
      <c r="J459" t="str">
        <f>_xlfn.XLOOKUP(Data_TongTram2[[#This Row],[Tỉnh cũ]],Table9[Tỉnh cũ],Table9[Giám Sát])</f>
        <v>Phạm Huỳnh Hữu Lộc</v>
      </c>
      <c r="K459" t="str">
        <f>_xlfn.XLOOKUP(Data_TongTram2[[#This Row],[Tỉnh cũ]],Table9[Tỉnh cũ],Table9[Admin KV])</f>
        <v>Nguyễn Thị Ngọc Bích</v>
      </c>
      <c r="L459" t="str">
        <f>_xlfn.XLOOKUP(Data_TongTram2[[#This Row],[Tỉnh cũ]],Table9[Tỉnh cũ],Table9[Admin Miền])</f>
        <v>Phạm Thị Thúy Duy</v>
      </c>
    </row>
    <row r="460" spans="1:12" x14ac:dyDescent="0.35">
      <c r="A460" t="s">
        <v>545</v>
      </c>
      <c r="B460" t="s">
        <v>607</v>
      </c>
      <c r="C460" t="str">
        <f>_xlfn.XLOOKUP(Data_TongTram2[[#This Row],[ID NCC]],VMS1_[ID 18],VMS1_[Tên Accounts])</f>
        <v>Nguyễn Thị Ngọc Châu</v>
      </c>
      <c r="D460" t="str">
        <f>Data_TongTram2[[#This Row],[ID NCC]]&amp;Data_TongTram2[[#This Row],[DTR/Trạm]]</f>
        <v>001dc00000dpemjAAAĐồng Lâm</v>
      </c>
      <c r="E460" t="str">
        <f>_xlfn.XLOOKUP(Data_TongTram2[[#This Row],[ID NCC]],VMS1_[ID 18],VMS1_[Tỉnh/ Thành Phố Trung Ương])</f>
        <v>Vĩnh Long</v>
      </c>
      <c r="F460" t="str">
        <f>_xlfn.XLOOKUP(Data_TongTram2[[#This Row],[Tỉnh cũ]],Table9[Tỉnh cũ],Table9[Tỉnh mới])</f>
        <v>Vĩnh Long</v>
      </c>
      <c r="G460" t="str">
        <f>_xlfn.XLOOKUP(Data_TongTram2[[#This Row],[Tỉnh cũ]],Table9[Tỉnh cũ],Table9[Khu vực])</f>
        <v>Miền Tây 2</v>
      </c>
      <c r="H460" t="str">
        <f>_xlfn.XLOOKUP(Data_TongTram2[[#This Row],[Tỉnh cũ]],Table9[Tỉnh cũ],Table9[Miền])</f>
        <v>Miền Tây</v>
      </c>
      <c r="I460" t="str">
        <f>_xlfn.XLOOKUP(Data_TongTram2[[#This Row],[Tỉnh cũ]],Table9[Tỉnh cũ],Table9[Thị Trường])</f>
        <v>Lê Quốc Việt</v>
      </c>
      <c r="J460" t="str">
        <f>_xlfn.XLOOKUP(Data_TongTram2[[#This Row],[Tỉnh cũ]],Table9[Tỉnh cũ],Table9[Giám Sát])</f>
        <v>Phạm Huỳnh Hữu Lộc</v>
      </c>
      <c r="K460" t="str">
        <f>_xlfn.XLOOKUP(Data_TongTram2[[#This Row],[Tỉnh cũ]],Table9[Tỉnh cũ],Table9[Admin KV])</f>
        <v>Nguyễn Thị Ngọc Bích</v>
      </c>
      <c r="L460" t="str">
        <f>_xlfn.XLOOKUP(Data_TongTram2[[#This Row],[Tỉnh cũ]],Table9[Tỉnh cũ],Table9[Admin Miền])</f>
        <v>Phạm Thị Thúy Duy</v>
      </c>
    </row>
    <row r="461" spans="1:12" x14ac:dyDescent="0.35">
      <c r="A461" t="s">
        <v>1164</v>
      </c>
      <c r="B461" t="s">
        <v>607</v>
      </c>
      <c r="C461" t="str">
        <f>_xlfn.XLOOKUP(Data_TongTram2[[#This Row],[ID NCC]],VMS1_[ID 18],VMS1_[Tên Accounts])</f>
        <v>Anh Hùng Thoại Sơn</v>
      </c>
      <c r="D461" t="str">
        <f>Data_TongTram2[[#This Row],[ID NCC]]&amp;Data_TongTram2[[#This Row],[DTR/Trạm]]</f>
        <v>001J3000002HM0pIAGĐồng Lâm</v>
      </c>
      <c r="E461" t="str">
        <f>_xlfn.XLOOKUP(Data_TongTram2[[#This Row],[ID NCC]],VMS1_[ID 18],VMS1_[Tỉnh/ Thành Phố Trung Ương])</f>
        <v>An Giang</v>
      </c>
      <c r="F461" t="str">
        <f>_xlfn.XLOOKUP(Data_TongTram2[[#This Row],[Tỉnh cũ]],Table9[Tỉnh cũ],Table9[Tỉnh mới])</f>
        <v>An Giang</v>
      </c>
      <c r="G461" t="str">
        <f>_xlfn.XLOOKUP(Data_TongTram2[[#This Row],[Tỉnh cũ]],Table9[Tỉnh cũ],Table9[Khu vực])</f>
        <v>Miền Tây 2</v>
      </c>
      <c r="H461" t="str">
        <f>_xlfn.XLOOKUP(Data_TongTram2[[#This Row],[Tỉnh cũ]],Table9[Tỉnh cũ],Table9[Miền])</f>
        <v>Miền Tây</v>
      </c>
      <c r="I461" t="str">
        <f>_xlfn.XLOOKUP(Data_TongTram2[[#This Row],[Tỉnh cũ]],Table9[Tỉnh cũ],Table9[Thị Trường])</f>
        <v>Phạm Huỳnh Hữu Lộc</v>
      </c>
      <c r="J461" t="str">
        <f>_xlfn.XLOOKUP(Data_TongTram2[[#This Row],[Tỉnh cũ]],Table9[Tỉnh cũ],Table9[Giám Sát])</f>
        <v>Phạm Huỳnh Hữu Lộc</v>
      </c>
      <c r="K461" t="str">
        <f>_xlfn.XLOOKUP(Data_TongTram2[[#This Row],[Tỉnh cũ]],Table9[Tỉnh cũ],Table9[Admin KV])</f>
        <v>Nguyễn Thị Ngọc Bích</v>
      </c>
      <c r="L461" t="str">
        <f>_xlfn.XLOOKUP(Data_TongTram2[[#This Row],[Tỉnh cũ]],Table9[Tỉnh cũ],Table9[Admin Miền])</f>
        <v>Phạm Thị Thúy Duy</v>
      </c>
    </row>
    <row r="462" spans="1:12" x14ac:dyDescent="0.35">
      <c r="A462" t="s">
        <v>543</v>
      </c>
      <c r="B462" t="s">
        <v>607</v>
      </c>
      <c r="C462" t="str">
        <f>_xlfn.XLOOKUP(Data_TongTram2[[#This Row],[ID NCC]],VMS1_[ID 18],VMS1_[Tên Accounts])</f>
        <v>Dũng Phú Tân</v>
      </c>
      <c r="D462" t="str">
        <f>Data_TongTram2[[#This Row],[ID NCC]]&amp;Data_TongTram2[[#This Row],[DTR/Trạm]]</f>
        <v>001dc00000g8ufxAAAĐồng Lâm</v>
      </c>
      <c r="E462" t="str">
        <f>_xlfn.XLOOKUP(Data_TongTram2[[#This Row],[ID NCC]],VMS1_[ID 18],VMS1_[Tỉnh/ Thành Phố Trung Ương])</f>
        <v>Sóc Trăng</v>
      </c>
      <c r="F462" t="str">
        <f>_xlfn.XLOOKUP(Data_TongTram2[[#This Row],[Tỉnh cũ]],Table9[Tỉnh cũ],Table9[Tỉnh mới])</f>
        <v>Cần Thơ</v>
      </c>
      <c r="G462" t="str">
        <f>_xlfn.XLOOKUP(Data_TongTram2[[#This Row],[Tỉnh cũ]],Table9[Tỉnh cũ],Table9[Khu vực])</f>
        <v>Miền Tây 2</v>
      </c>
      <c r="H462" t="str">
        <f>_xlfn.XLOOKUP(Data_TongTram2[[#This Row],[Tỉnh cũ]],Table9[Tỉnh cũ],Table9[Miền])</f>
        <v>Miền Tây</v>
      </c>
      <c r="I462" t="str">
        <f>_xlfn.XLOOKUP(Data_TongTram2[[#This Row],[Tỉnh cũ]],Table9[Tỉnh cũ],Table9[Thị Trường])</f>
        <v>Nguyễn Ngọc Lâm</v>
      </c>
      <c r="J462" t="str">
        <f>_xlfn.XLOOKUP(Data_TongTram2[[#This Row],[Tỉnh cũ]],Table9[Tỉnh cũ],Table9[Giám Sát])</f>
        <v>Phạm Huỳnh Hữu Lộc</v>
      </c>
      <c r="K462" t="str">
        <f>_xlfn.XLOOKUP(Data_TongTram2[[#This Row],[Tỉnh cũ]],Table9[Tỉnh cũ],Table9[Admin KV])</f>
        <v>Nguyễn Thị Ngọc Bích</v>
      </c>
      <c r="L462" t="str">
        <f>_xlfn.XLOOKUP(Data_TongTram2[[#This Row],[Tỉnh cũ]],Table9[Tỉnh cũ],Table9[Admin Miền])</f>
        <v>Phạm Thị Thúy Duy</v>
      </c>
    </row>
    <row r="463" spans="1:12" x14ac:dyDescent="0.35">
      <c r="A463" t="s">
        <v>758</v>
      </c>
      <c r="B463" t="s">
        <v>607</v>
      </c>
      <c r="C463" t="str">
        <f>_xlfn.XLOOKUP(Data_TongTram2[[#This Row],[ID NCC]],VMS1_[ID 18],VMS1_[Tên Accounts])</f>
        <v>Nguyễn Văn Sang</v>
      </c>
      <c r="D463" t="str">
        <f>Data_TongTram2[[#This Row],[ID NCC]]&amp;Data_TongTram2[[#This Row],[DTR/Trạm]]</f>
        <v>001J3000002HM02IAGĐồng Lâm</v>
      </c>
      <c r="E463" t="str">
        <f>_xlfn.XLOOKUP(Data_TongTram2[[#This Row],[ID NCC]],VMS1_[ID 18],VMS1_[Tỉnh/ Thành Phố Trung Ương])</f>
        <v>Đồng Tháp</v>
      </c>
      <c r="F463" t="str">
        <f>_xlfn.XLOOKUP(Data_TongTram2[[#This Row],[Tỉnh cũ]],Table9[Tỉnh cũ],Table9[Tỉnh mới])</f>
        <v>Đồng Tháp</v>
      </c>
      <c r="G463" t="str">
        <f>_xlfn.XLOOKUP(Data_TongTram2[[#This Row],[Tỉnh cũ]],Table9[Tỉnh cũ],Table9[Khu vực])</f>
        <v>Miền Tây 1</v>
      </c>
      <c r="H463" t="str">
        <f>_xlfn.XLOOKUP(Data_TongTram2[[#This Row],[Tỉnh cũ]],Table9[Tỉnh cũ],Table9[Miền])</f>
        <v>Miền Tây</v>
      </c>
      <c r="I463" t="str">
        <f>_xlfn.XLOOKUP(Data_TongTram2[[#This Row],[Tỉnh cũ]],Table9[Tỉnh cũ],Table9[Thị Trường])</f>
        <v>Lâm Đỗ Anh Hào</v>
      </c>
      <c r="J463" t="str">
        <f>_xlfn.XLOOKUP(Data_TongTram2[[#This Row],[Tỉnh cũ]],Table9[Tỉnh cũ],Table9[Giám Sát])</f>
        <v>Nguyễn Thành Dân</v>
      </c>
      <c r="K463" t="str">
        <f>_xlfn.XLOOKUP(Data_TongTram2[[#This Row],[Tỉnh cũ]],Table9[Tỉnh cũ],Table9[Admin KV])</f>
        <v>Trần Thị Lan</v>
      </c>
      <c r="L463" t="str">
        <f>_xlfn.XLOOKUP(Data_TongTram2[[#This Row],[Tỉnh cũ]],Table9[Tỉnh cũ],Table9[Admin Miền])</f>
        <v>Phạm Thị Thúy Duy</v>
      </c>
    </row>
    <row r="464" spans="1:12" x14ac:dyDescent="0.35">
      <c r="A464" t="s">
        <v>644</v>
      </c>
      <c r="B464" t="s">
        <v>607</v>
      </c>
      <c r="C464" t="str">
        <f>_xlfn.XLOOKUP(Data_TongTram2[[#This Row],[ID NCC]],VMS1_[ID 18],VMS1_[Tên Accounts])</f>
        <v>Minh Thành</v>
      </c>
      <c r="D464" t="str">
        <f>Data_TongTram2[[#This Row],[ID NCC]]&amp;Data_TongTram2[[#This Row],[DTR/Trạm]]</f>
        <v>001dc00000jIVWTAA4Đồng Lâm</v>
      </c>
      <c r="E464" t="str">
        <f>_xlfn.XLOOKUP(Data_TongTram2[[#This Row],[ID NCC]],VMS1_[ID 18],VMS1_[Tỉnh/ Thành Phố Trung Ương])</f>
        <v>Đồng Tháp</v>
      </c>
      <c r="F464" t="str">
        <f>_xlfn.XLOOKUP(Data_TongTram2[[#This Row],[Tỉnh cũ]],Table9[Tỉnh cũ],Table9[Tỉnh mới])</f>
        <v>Đồng Tháp</v>
      </c>
      <c r="G464" t="str">
        <f>_xlfn.XLOOKUP(Data_TongTram2[[#This Row],[Tỉnh cũ]],Table9[Tỉnh cũ],Table9[Khu vực])</f>
        <v>Miền Tây 1</v>
      </c>
      <c r="H464" t="str">
        <f>_xlfn.XLOOKUP(Data_TongTram2[[#This Row],[Tỉnh cũ]],Table9[Tỉnh cũ],Table9[Miền])</f>
        <v>Miền Tây</v>
      </c>
      <c r="I464" t="str">
        <f>_xlfn.XLOOKUP(Data_TongTram2[[#This Row],[Tỉnh cũ]],Table9[Tỉnh cũ],Table9[Thị Trường])</f>
        <v>Lâm Đỗ Anh Hào</v>
      </c>
      <c r="J464" t="str">
        <f>_xlfn.XLOOKUP(Data_TongTram2[[#This Row],[Tỉnh cũ]],Table9[Tỉnh cũ],Table9[Giám Sát])</f>
        <v>Nguyễn Thành Dân</v>
      </c>
      <c r="K464" t="str">
        <f>_xlfn.XLOOKUP(Data_TongTram2[[#This Row],[Tỉnh cũ]],Table9[Tỉnh cũ],Table9[Admin KV])</f>
        <v>Trần Thị Lan</v>
      </c>
      <c r="L464" t="str">
        <f>_xlfn.XLOOKUP(Data_TongTram2[[#This Row],[Tỉnh cũ]],Table9[Tỉnh cũ],Table9[Admin Miền])</f>
        <v>Phạm Thị Thúy Duy</v>
      </c>
    </row>
    <row r="465" spans="1:12" x14ac:dyDescent="0.35">
      <c r="A465" t="s">
        <v>1167</v>
      </c>
      <c r="B465" t="s">
        <v>607</v>
      </c>
      <c r="C465" t="str">
        <f>_xlfn.XLOOKUP(Data_TongTram2[[#This Row],[ID NCC]],VMS1_[ID 18],VMS1_[Tên Accounts])</f>
        <v>Hkd Hoàng Tuấn</v>
      </c>
      <c r="D465" t="str">
        <f>Data_TongTram2[[#This Row],[ID NCC]]&amp;Data_TongTram2[[#This Row],[DTR/Trạm]]</f>
        <v>001dc00000cLnnrAACĐồng Lâm</v>
      </c>
      <c r="E465" t="str">
        <f>_xlfn.XLOOKUP(Data_TongTram2[[#This Row],[ID NCC]],VMS1_[ID 18],VMS1_[Tỉnh/ Thành Phố Trung Ương])</f>
        <v>Hậu Giang</v>
      </c>
      <c r="F465" t="str">
        <f>_xlfn.XLOOKUP(Data_TongTram2[[#This Row],[Tỉnh cũ]],Table9[Tỉnh cũ],Table9[Tỉnh mới])</f>
        <v>Cần Thơ</v>
      </c>
      <c r="G465" t="str">
        <f>_xlfn.XLOOKUP(Data_TongTram2[[#This Row],[Tỉnh cũ]],Table9[Tỉnh cũ],Table9[Khu vực])</f>
        <v>Miền Tây 2</v>
      </c>
      <c r="H465" t="str">
        <f>_xlfn.XLOOKUP(Data_TongTram2[[#This Row],[Tỉnh cũ]],Table9[Tỉnh cũ],Table9[Miền])</f>
        <v>Miền Tây</v>
      </c>
      <c r="I465" t="str">
        <f>_xlfn.XLOOKUP(Data_TongTram2[[#This Row],[Tỉnh cũ]],Table9[Tỉnh cũ],Table9[Thị Trường])</f>
        <v>Nguyễn Ngọc Lâm</v>
      </c>
      <c r="J465" t="str">
        <f>_xlfn.XLOOKUP(Data_TongTram2[[#This Row],[Tỉnh cũ]],Table9[Tỉnh cũ],Table9[Giám Sát])</f>
        <v>Phạm Huỳnh Hữu Lộc</v>
      </c>
      <c r="K465" t="str">
        <f>_xlfn.XLOOKUP(Data_TongTram2[[#This Row],[Tỉnh cũ]],Table9[Tỉnh cũ],Table9[Admin KV])</f>
        <v>Nguyễn Thị Ngọc Bích</v>
      </c>
      <c r="L465" t="str">
        <f>_xlfn.XLOOKUP(Data_TongTram2[[#This Row],[Tỉnh cũ]],Table9[Tỉnh cũ],Table9[Admin Miền])</f>
        <v>Phạm Thị Thúy Duy</v>
      </c>
    </row>
    <row r="466" spans="1:12" x14ac:dyDescent="0.35">
      <c r="A466" t="s">
        <v>582</v>
      </c>
      <c r="B466" t="s">
        <v>607</v>
      </c>
      <c r="C466" t="str">
        <f>_xlfn.XLOOKUP(Data_TongTram2[[#This Row],[ID NCC]],VMS1_[ID 18],VMS1_[Tên Accounts])</f>
        <v>An Minh Trung</v>
      </c>
      <c r="D466" t="str">
        <f>Data_TongTram2[[#This Row],[ID NCC]]&amp;Data_TongTram2[[#This Row],[DTR/Trạm]]</f>
        <v>001J300000HaduCIARĐồng Lâm</v>
      </c>
      <c r="E466" t="str">
        <f>_xlfn.XLOOKUP(Data_TongTram2[[#This Row],[ID NCC]],VMS1_[ID 18],VMS1_[Tỉnh/ Thành Phố Trung Ương])</f>
        <v>Sóc Trăng</v>
      </c>
      <c r="F466" t="str">
        <f>_xlfn.XLOOKUP(Data_TongTram2[[#This Row],[Tỉnh cũ]],Table9[Tỉnh cũ],Table9[Tỉnh mới])</f>
        <v>Cần Thơ</v>
      </c>
      <c r="G466" t="str">
        <f>_xlfn.XLOOKUP(Data_TongTram2[[#This Row],[Tỉnh cũ]],Table9[Tỉnh cũ],Table9[Khu vực])</f>
        <v>Miền Tây 2</v>
      </c>
      <c r="H466" t="str">
        <f>_xlfn.XLOOKUP(Data_TongTram2[[#This Row],[Tỉnh cũ]],Table9[Tỉnh cũ],Table9[Miền])</f>
        <v>Miền Tây</v>
      </c>
      <c r="I466" t="str">
        <f>_xlfn.XLOOKUP(Data_TongTram2[[#This Row],[Tỉnh cũ]],Table9[Tỉnh cũ],Table9[Thị Trường])</f>
        <v>Nguyễn Ngọc Lâm</v>
      </c>
      <c r="J466" t="str">
        <f>_xlfn.XLOOKUP(Data_TongTram2[[#This Row],[Tỉnh cũ]],Table9[Tỉnh cũ],Table9[Giám Sát])</f>
        <v>Phạm Huỳnh Hữu Lộc</v>
      </c>
      <c r="K466" t="str">
        <f>_xlfn.XLOOKUP(Data_TongTram2[[#This Row],[Tỉnh cũ]],Table9[Tỉnh cũ],Table9[Admin KV])</f>
        <v>Nguyễn Thị Ngọc Bích</v>
      </c>
      <c r="L466" t="str">
        <f>_xlfn.XLOOKUP(Data_TongTram2[[#This Row],[Tỉnh cũ]],Table9[Tỉnh cũ],Table9[Admin Miền])</f>
        <v>Phạm Thị Thúy Duy</v>
      </c>
    </row>
    <row r="467" spans="1:12" x14ac:dyDescent="0.35">
      <c r="A467" t="s">
        <v>585</v>
      </c>
      <c r="B467" t="s">
        <v>607</v>
      </c>
      <c r="C467" t="str">
        <f>_xlfn.XLOOKUP(Data_TongTram2[[#This Row],[ID NCC]],VMS1_[ID 18],VMS1_[Tên Accounts])</f>
        <v>Lư Chí Tài</v>
      </c>
      <c r="D467" t="str">
        <f>Data_TongTram2[[#This Row],[ID NCC]]&amp;Data_TongTram2[[#This Row],[DTR/Trạm]]</f>
        <v>001dc00000nWEmpAAGĐồng Lâm</v>
      </c>
      <c r="E467" t="str">
        <f>_xlfn.XLOOKUP(Data_TongTram2[[#This Row],[ID NCC]],VMS1_[ID 18],VMS1_[Tỉnh/ Thành Phố Trung Ương])</f>
        <v>An Giang</v>
      </c>
      <c r="F467" t="str">
        <f>_xlfn.XLOOKUP(Data_TongTram2[[#This Row],[Tỉnh cũ]],Table9[Tỉnh cũ],Table9[Tỉnh mới])</f>
        <v>An Giang</v>
      </c>
      <c r="G467" t="str">
        <f>_xlfn.XLOOKUP(Data_TongTram2[[#This Row],[Tỉnh cũ]],Table9[Tỉnh cũ],Table9[Khu vực])</f>
        <v>Miền Tây 2</v>
      </c>
      <c r="H467" t="str">
        <f>_xlfn.XLOOKUP(Data_TongTram2[[#This Row],[Tỉnh cũ]],Table9[Tỉnh cũ],Table9[Miền])</f>
        <v>Miền Tây</v>
      </c>
      <c r="I467" t="str">
        <f>_xlfn.XLOOKUP(Data_TongTram2[[#This Row],[Tỉnh cũ]],Table9[Tỉnh cũ],Table9[Thị Trường])</f>
        <v>Phạm Huỳnh Hữu Lộc</v>
      </c>
      <c r="J467" t="str">
        <f>_xlfn.XLOOKUP(Data_TongTram2[[#This Row],[Tỉnh cũ]],Table9[Tỉnh cũ],Table9[Giám Sát])</f>
        <v>Phạm Huỳnh Hữu Lộc</v>
      </c>
      <c r="K467" t="str">
        <f>_xlfn.XLOOKUP(Data_TongTram2[[#This Row],[Tỉnh cũ]],Table9[Tỉnh cũ],Table9[Admin KV])</f>
        <v>Nguyễn Thị Ngọc Bích</v>
      </c>
      <c r="L467" t="str">
        <f>_xlfn.XLOOKUP(Data_TongTram2[[#This Row],[Tỉnh cũ]],Table9[Tỉnh cũ],Table9[Admin Miền])</f>
        <v>Phạm Thị Thúy Duy</v>
      </c>
    </row>
    <row r="468" spans="1:12" x14ac:dyDescent="0.35">
      <c r="A468" t="s">
        <v>542</v>
      </c>
      <c r="B468" t="s">
        <v>607</v>
      </c>
      <c r="C468" t="str">
        <f>_xlfn.XLOOKUP(Data_TongTram2[[#This Row],[ID NCC]],VMS1_[ID 18],VMS1_[Tên Accounts])</f>
        <v>Anh Tiền Giồng Riềng</v>
      </c>
      <c r="D468" t="str">
        <f>Data_TongTram2[[#This Row],[ID NCC]]&amp;Data_TongTram2[[#This Row],[DTR/Trạm]]</f>
        <v>001J3000002HLmcIAGĐồng Lâm</v>
      </c>
      <c r="E468" t="str">
        <f>_xlfn.XLOOKUP(Data_TongTram2[[#This Row],[ID NCC]],VMS1_[ID 18],VMS1_[Tỉnh/ Thành Phố Trung Ương])</f>
        <v>Kiên Giang</v>
      </c>
      <c r="F468" t="str">
        <f>_xlfn.XLOOKUP(Data_TongTram2[[#This Row],[Tỉnh cũ]],Table9[Tỉnh cũ],Table9[Tỉnh mới])</f>
        <v>An Giang</v>
      </c>
      <c r="G468" t="str">
        <f>_xlfn.XLOOKUP(Data_TongTram2[[#This Row],[Tỉnh cũ]],Table9[Tỉnh cũ],Table9[Khu vực])</f>
        <v>Miền Tây 2</v>
      </c>
      <c r="H468" t="str">
        <f>_xlfn.XLOOKUP(Data_TongTram2[[#This Row],[Tỉnh cũ]],Table9[Tỉnh cũ],Table9[Miền])</f>
        <v>Miền Tây</v>
      </c>
      <c r="I468" t="str">
        <f>_xlfn.XLOOKUP(Data_TongTram2[[#This Row],[Tỉnh cũ]],Table9[Tỉnh cũ],Table9[Thị Trường])</f>
        <v>Phạm Huỳnh Hữu Lộc</v>
      </c>
      <c r="J468" t="str">
        <f>_xlfn.XLOOKUP(Data_TongTram2[[#This Row],[Tỉnh cũ]],Table9[Tỉnh cũ],Table9[Giám Sát])</f>
        <v>Phạm Huỳnh Hữu Lộc</v>
      </c>
      <c r="K468" t="str">
        <f>_xlfn.XLOOKUP(Data_TongTram2[[#This Row],[Tỉnh cũ]],Table9[Tỉnh cũ],Table9[Admin KV])</f>
        <v>Nguyễn Thị Ngọc Bích</v>
      </c>
      <c r="L468" t="str">
        <f>_xlfn.XLOOKUP(Data_TongTram2[[#This Row],[Tỉnh cũ]],Table9[Tỉnh cũ],Table9[Admin Miền])</f>
        <v>Phạm Thị Thúy Duy</v>
      </c>
    </row>
    <row r="469" spans="1:12" x14ac:dyDescent="0.35">
      <c r="A469" t="s">
        <v>649</v>
      </c>
      <c r="B469" t="s">
        <v>607</v>
      </c>
      <c r="C469" t="str">
        <f>_xlfn.XLOOKUP(Data_TongTram2[[#This Row],[ID NCC]],VMS1_[ID 18],VMS1_[Tên Accounts])</f>
        <v>Anh Tài Cà Mau</v>
      </c>
      <c r="D469" t="str">
        <f>Data_TongTram2[[#This Row],[ID NCC]]&amp;Data_TongTram2[[#This Row],[DTR/Trạm]]</f>
        <v>001J3000002HLapIAGĐồng Lâm</v>
      </c>
      <c r="E469" t="str">
        <f>_xlfn.XLOOKUP(Data_TongTram2[[#This Row],[ID NCC]],VMS1_[ID 18],VMS1_[Tỉnh/ Thành Phố Trung Ương])</f>
        <v>Cà Mau</v>
      </c>
      <c r="F469" t="str">
        <f>_xlfn.XLOOKUP(Data_TongTram2[[#This Row],[Tỉnh cũ]],Table9[Tỉnh cũ],Table9[Tỉnh mới])</f>
        <v>Cà Mau</v>
      </c>
      <c r="G469" t="str">
        <f>_xlfn.XLOOKUP(Data_TongTram2[[#This Row],[Tỉnh cũ]],Table9[Tỉnh cũ],Table9[Khu vực])</f>
        <v>Miền Tây 2</v>
      </c>
      <c r="H469" t="str">
        <f>_xlfn.XLOOKUP(Data_TongTram2[[#This Row],[Tỉnh cũ]],Table9[Tỉnh cũ],Table9[Miền])</f>
        <v>Miền Tây</v>
      </c>
      <c r="I469" t="str">
        <f>_xlfn.XLOOKUP(Data_TongTram2[[#This Row],[Tỉnh cũ]],Table9[Tỉnh cũ],Table9[Thị Trường])</f>
        <v>Thái Tân Văn</v>
      </c>
      <c r="J469" t="str">
        <f>_xlfn.XLOOKUP(Data_TongTram2[[#This Row],[Tỉnh cũ]],Table9[Tỉnh cũ],Table9[Giám Sát])</f>
        <v>Phạm Huỳnh Hữu Lộc</v>
      </c>
      <c r="K469" t="str">
        <f>_xlfn.XLOOKUP(Data_TongTram2[[#This Row],[Tỉnh cũ]],Table9[Tỉnh cũ],Table9[Admin KV])</f>
        <v>Nguyễn Thị Ngọc Bích</v>
      </c>
      <c r="L469" t="str">
        <f>_xlfn.XLOOKUP(Data_TongTram2[[#This Row],[Tỉnh cũ]],Table9[Tỉnh cũ],Table9[Admin Miền])</f>
        <v>Phạm Thị Thúy Duy</v>
      </c>
    </row>
    <row r="470" spans="1:12" x14ac:dyDescent="0.35">
      <c r="A470" t="s">
        <v>538</v>
      </c>
      <c r="B470" t="s">
        <v>607</v>
      </c>
      <c r="C470" t="str">
        <f>_xlfn.XLOOKUP(Data_TongTram2[[#This Row],[ID NCC]],VMS1_[ID 18],VMS1_[Tên Accounts])</f>
        <v>Minh Hiếu</v>
      </c>
      <c r="D470" t="str">
        <f>Data_TongTram2[[#This Row],[ID NCC]]&amp;Data_TongTram2[[#This Row],[DTR/Trạm]]</f>
        <v>001dc00000p9YEnAAMĐồng Lâm</v>
      </c>
      <c r="E470" t="str">
        <f>_xlfn.XLOOKUP(Data_TongTram2[[#This Row],[ID NCC]],VMS1_[ID 18],VMS1_[Tỉnh/ Thành Phố Trung Ương])</f>
        <v>Vĩnh Long</v>
      </c>
      <c r="F470" t="str">
        <f>_xlfn.XLOOKUP(Data_TongTram2[[#This Row],[Tỉnh cũ]],Table9[Tỉnh cũ],Table9[Tỉnh mới])</f>
        <v>Vĩnh Long</v>
      </c>
      <c r="G470" t="str">
        <f>_xlfn.XLOOKUP(Data_TongTram2[[#This Row],[Tỉnh cũ]],Table9[Tỉnh cũ],Table9[Khu vực])</f>
        <v>Miền Tây 2</v>
      </c>
      <c r="H470" t="str">
        <f>_xlfn.XLOOKUP(Data_TongTram2[[#This Row],[Tỉnh cũ]],Table9[Tỉnh cũ],Table9[Miền])</f>
        <v>Miền Tây</v>
      </c>
      <c r="I470" t="str">
        <f>_xlfn.XLOOKUP(Data_TongTram2[[#This Row],[Tỉnh cũ]],Table9[Tỉnh cũ],Table9[Thị Trường])</f>
        <v>Lê Quốc Việt</v>
      </c>
      <c r="J470" t="str">
        <f>_xlfn.XLOOKUP(Data_TongTram2[[#This Row],[Tỉnh cũ]],Table9[Tỉnh cũ],Table9[Giám Sát])</f>
        <v>Phạm Huỳnh Hữu Lộc</v>
      </c>
      <c r="K470" t="str">
        <f>_xlfn.XLOOKUP(Data_TongTram2[[#This Row],[Tỉnh cũ]],Table9[Tỉnh cũ],Table9[Admin KV])</f>
        <v>Nguyễn Thị Ngọc Bích</v>
      </c>
      <c r="L470" t="str">
        <f>_xlfn.XLOOKUP(Data_TongTram2[[#This Row],[Tỉnh cũ]],Table9[Tỉnh cũ],Table9[Admin Miền])</f>
        <v>Phạm Thị Thúy Duy</v>
      </c>
    </row>
    <row r="471" spans="1:12" x14ac:dyDescent="0.35">
      <c r="A471" t="s">
        <v>761</v>
      </c>
      <c r="B471" t="s">
        <v>607</v>
      </c>
      <c r="C471" t="str">
        <f>_xlfn.XLOOKUP(Data_TongTram2[[#This Row],[ID NCC]],VMS1_[ID 18],VMS1_[Tên Accounts])</f>
        <v>Anh Thịnh</v>
      </c>
      <c r="D471" t="str">
        <f>Data_TongTram2[[#This Row],[ID NCC]]&amp;Data_TongTram2[[#This Row],[DTR/Trạm]]</f>
        <v>001J3000002I4vmIACĐồng Lâm</v>
      </c>
      <c r="E471" t="str">
        <f>_xlfn.XLOOKUP(Data_TongTram2[[#This Row],[ID NCC]],VMS1_[ID 18],VMS1_[Tỉnh/ Thành Phố Trung Ương])</f>
        <v>Sóc Trăng</v>
      </c>
      <c r="F471" t="str">
        <f>_xlfn.XLOOKUP(Data_TongTram2[[#This Row],[Tỉnh cũ]],Table9[Tỉnh cũ],Table9[Tỉnh mới])</f>
        <v>Cần Thơ</v>
      </c>
      <c r="G471" t="str">
        <f>_xlfn.XLOOKUP(Data_TongTram2[[#This Row],[Tỉnh cũ]],Table9[Tỉnh cũ],Table9[Khu vực])</f>
        <v>Miền Tây 2</v>
      </c>
      <c r="H471" t="str">
        <f>_xlfn.XLOOKUP(Data_TongTram2[[#This Row],[Tỉnh cũ]],Table9[Tỉnh cũ],Table9[Miền])</f>
        <v>Miền Tây</v>
      </c>
      <c r="I471" t="str">
        <f>_xlfn.XLOOKUP(Data_TongTram2[[#This Row],[Tỉnh cũ]],Table9[Tỉnh cũ],Table9[Thị Trường])</f>
        <v>Nguyễn Ngọc Lâm</v>
      </c>
      <c r="J471" t="str">
        <f>_xlfn.XLOOKUP(Data_TongTram2[[#This Row],[Tỉnh cũ]],Table9[Tỉnh cũ],Table9[Giám Sát])</f>
        <v>Phạm Huỳnh Hữu Lộc</v>
      </c>
      <c r="K471" t="str">
        <f>_xlfn.XLOOKUP(Data_TongTram2[[#This Row],[Tỉnh cũ]],Table9[Tỉnh cũ],Table9[Admin KV])</f>
        <v>Nguyễn Thị Ngọc Bích</v>
      </c>
      <c r="L471" t="str">
        <f>_xlfn.XLOOKUP(Data_TongTram2[[#This Row],[Tỉnh cũ]],Table9[Tỉnh cũ],Table9[Admin Miền])</f>
        <v>Phạm Thị Thúy Duy</v>
      </c>
    </row>
    <row r="472" spans="1:12" x14ac:dyDescent="0.35">
      <c r="A472" t="s">
        <v>645</v>
      </c>
      <c r="B472" t="s">
        <v>607</v>
      </c>
      <c r="C472" t="str">
        <f>_xlfn.XLOOKUP(Data_TongTram2[[#This Row],[ID NCC]],VMS1_[ID 18],VMS1_[Tên Accounts])</f>
        <v>Anh Liêm Lấp Vò</v>
      </c>
      <c r="D472" t="str">
        <f>Data_TongTram2[[#This Row],[ID NCC]]&amp;Data_TongTram2[[#This Row],[DTR/Trạm]]</f>
        <v>001dc00000srfIsAAIĐồng Lâm</v>
      </c>
      <c r="E472" t="str">
        <f>_xlfn.XLOOKUP(Data_TongTram2[[#This Row],[ID NCC]],VMS1_[ID 18],VMS1_[Tỉnh/ Thành Phố Trung Ương])</f>
        <v>Đồng Tháp</v>
      </c>
      <c r="F472" t="str">
        <f>_xlfn.XLOOKUP(Data_TongTram2[[#This Row],[Tỉnh cũ]],Table9[Tỉnh cũ],Table9[Tỉnh mới])</f>
        <v>Đồng Tháp</v>
      </c>
      <c r="G472" t="str">
        <f>_xlfn.XLOOKUP(Data_TongTram2[[#This Row],[Tỉnh cũ]],Table9[Tỉnh cũ],Table9[Khu vực])</f>
        <v>Miền Tây 1</v>
      </c>
      <c r="H472" t="str">
        <f>_xlfn.XLOOKUP(Data_TongTram2[[#This Row],[Tỉnh cũ]],Table9[Tỉnh cũ],Table9[Miền])</f>
        <v>Miền Tây</v>
      </c>
      <c r="I472" t="str">
        <f>_xlfn.XLOOKUP(Data_TongTram2[[#This Row],[Tỉnh cũ]],Table9[Tỉnh cũ],Table9[Thị Trường])</f>
        <v>Lâm Đỗ Anh Hào</v>
      </c>
      <c r="J472" t="str">
        <f>_xlfn.XLOOKUP(Data_TongTram2[[#This Row],[Tỉnh cũ]],Table9[Tỉnh cũ],Table9[Giám Sát])</f>
        <v>Nguyễn Thành Dân</v>
      </c>
      <c r="K472" t="str">
        <f>_xlfn.XLOOKUP(Data_TongTram2[[#This Row],[Tỉnh cũ]],Table9[Tỉnh cũ],Table9[Admin KV])</f>
        <v>Trần Thị Lan</v>
      </c>
      <c r="L472" t="str">
        <f>_xlfn.XLOOKUP(Data_TongTram2[[#This Row],[Tỉnh cũ]],Table9[Tỉnh cũ],Table9[Admin Miền])</f>
        <v>Phạm Thị Thúy Duy</v>
      </c>
    </row>
    <row r="473" spans="1:12" x14ac:dyDescent="0.35">
      <c r="A473" t="s">
        <v>524</v>
      </c>
      <c r="B473" t="s">
        <v>607</v>
      </c>
      <c r="C473" t="str">
        <f>_xlfn.XLOOKUP(Data_TongTram2[[#This Row],[ID NCC]],VMS1_[ID 18],VMS1_[Tên Accounts])</f>
        <v>Anh Tốt</v>
      </c>
      <c r="D473" t="str">
        <f>Data_TongTram2[[#This Row],[ID NCC]]&amp;Data_TongTram2[[#This Row],[DTR/Trạm]]</f>
        <v>001J3000002HLkWIAWĐồng Lâm</v>
      </c>
      <c r="E473" t="str">
        <f>_xlfn.XLOOKUP(Data_TongTram2[[#This Row],[ID NCC]],VMS1_[ID 18],VMS1_[Tỉnh/ Thành Phố Trung Ương])</f>
        <v>Vĩnh Long</v>
      </c>
      <c r="F473" t="str">
        <f>_xlfn.XLOOKUP(Data_TongTram2[[#This Row],[Tỉnh cũ]],Table9[Tỉnh cũ],Table9[Tỉnh mới])</f>
        <v>Vĩnh Long</v>
      </c>
      <c r="G473" t="str">
        <f>_xlfn.XLOOKUP(Data_TongTram2[[#This Row],[Tỉnh cũ]],Table9[Tỉnh cũ],Table9[Khu vực])</f>
        <v>Miền Tây 2</v>
      </c>
      <c r="H473" t="str">
        <f>_xlfn.XLOOKUP(Data_TongTram2[[#This Row],[Tỉnh cũ]],Table9[Tỉnh cũ],Table9[Miền])</f>
        <v>Miền Tây</v>
      </c>
      <c r="I473" t="str">
        <f>_xlfn.XLOOKUP(Data_TongTram2[[#This Row],[Tỉnh cũ]],Table9[Tỉnh cũ],Table9[Thị Trường])</f>
        <v>Lê Quốc Việt</v>
      </c>
      <c r="J473" t="str">
        <f>_xlfn.XLOOKUP(Data_TongTram2[[#This Row],[Tỉnh cũ]],Table9[Tỉnh cũ],Table9[Giám Sát])</f>
        <v>Phạm Huỳnh Hữu Lộc</v>
      </c>
      <c r="K473" t="str">
        <f>_xlfn.XLOOKUP(Data_TongTram2[[#This Row],[Tỉnh cũ]],Table9[Tỉnh cũ],Table9[Admin KV])</f>
        <v>Nguyễn Thị Ngọc Bích</v>
      </c>
      <c r="L473" t="str">
        <f>_xlfn.XLOOKUP(Data_TongTram2[[#This Row],[Tỉnh cũ]],Table9[Tỉnh cũ],Table9[Admin Miền])</f>
        <v>Phạm Thị Thúy Duy</v>
      </c>
    </row>
    <row r="474" spans="1:12" x14ac:dyDescent="0.35">
      <c r="A474" t="s">
        <v>583</v>
      </c>
      <c r="B474" t="s">
        <v>607</v>
      </c>
      <c r="C474" t="str">
        <f>_xlfn.XLOOKUP(Data_TongTram2[[#This Row],[ID NCC]],VMS1_[ID 18],VMS1_[Tên Accounts])</f>
        <v>Huỳnh Long Thới</v>
      </c>
      <c r="D474" t="str">
        <f>Data_TongTram2[[#This Row],[ID NCC]]&amp;Data_TongTram2[[#This Row],[DTR/Trạm]]</f>
        <v>001J3000002HM0cIAGĐồng Lâm</v>
      </c>
      <c r="E474" t="str">
        <f>_xlfn.XLOOKUP(Data_TongTram2[[#This Row],[ID NCC]],VMS1_[ID 18],VMS1_[Tỉnh/ Thành Phố Trung Ương])</f>
        <v>An Giang</v>
      </c>
      <c r="F474" t="str">
        <f>_xlfn.XLOOKUP(Data_TongTram2[[#This Row],[Tỉnh cũ]],Table9[Tỉnh cũ],Table9[Tỉnh mới])</f>
        <v>An Giang</v>
      </c>
      <c r="G474" t="str">
        <f>_xlfn.XLOOKUP(Data_TongTram2[[#This Row],[Tỉnh cũ]],Table9[Tỉnh cũ],Table9[Khu vực])</f>
        <v>Miền Tây 2</v>
      </c>
      <c r="H474" t="str">
        <f>_xlfn.XLOOKUP(Data_TongTram2[[#This Row],[Tỉnh cũ]],Table9[Tỉnh cũ],Table9[Miền])</f>
        <v>Miền Tây</v>
      </c>
      <c r="I474" t="str">
        <f>_xlfn.XLOOKUP(Data_TongTram2[[#This Row],[Tỉnh cũ]],Table9[Tỉnh cũ],Table9[Thị Trường])</f>
        <v>Phạm Huỳnh Hữu Lộc</v>
      </c>
      <c r="J474" t="str">
        <f>_xlfn.XLOOKUP(Data_TongTram2[[#This Row],[Tỉnh cũ]],Table9[Tỉnh cũ],Table9[Giám Sát])</f>
        <v>Phạm Huỳnh Hữu Lộc</v>
      </c>
      <c r="K474" t="str">
        <f>_xlfn.XLOOKUP(Data_TongTram2[[#This Row],[Tỉnh cũ]],Table9[Tỉnh cũ],Table9[Admin KV])</f>
        <v>Nguyễn Thị Ngọc Bích</v>
      </c>
      <c r="L474" t="str">
        <f>_xlfn.XLOOKUP(Data_TongTram2[[#This Row],[Tỉnh cũ]],Table9[Tỉnh cũ],Table9[Admin Miền])</f>
        <v>Phạm Thị Thúy Duy</v>
      </c>
    </row>
    <row r="475" spans="1:12" x14ac:dyDescent="0.35">
      <c r="A475" t="s">
        <v>532</v>
      </c>
      <c r="B475" t="s">
        <v>607</v>
      </c>
      <c r="C475" t="str">
        <f>_xlfn.XLOOKUP(Data_TongTram2[[#This Row],[ID NCC]],VMS1_[ID 18],VMS1_[Tên Accounts])</f>
        <v>Anh Tùng Cao Lãnh</v>
      </c>
      <c r="D475" t="str">
        <f>Data_TongTram2[[#This Row],[ID NCC]]&amp;Data_TongTram2[[#This Row],[DTR/Trạm]]</f>
        <v>001J3000002HLqKIAWĐồng Lâm</v>
      </c>
      <c r="E475" t="str">
        <f>_xlfn.XLOOKUP(Data_TongTram2[[#This Row],[ID NCC]],VMS1_[ID 18],VMS1_[Tỉnh/ Thành Phố Trung Ương])</f>
        <v>Đồng Tháp</v>
      </c>
      <c r="F475" t="str">
        <f>_xlfn.XLOOKUP(Data_TongTram2[[#This Row],[Tỉnh cũ]],Table9[Tỉnh cũ],Table9[Tỉnh mới])</f>
        <v>Đồng Tháp</v>
      </c>
      <c r="G475" t="str">
        <f>_xlfn.XLOOKUP(Data_TongTram2[[#This Row],[Tỉnh cũ]],Table9[Tỉnh cũ],Table9[Khu vực])</f>
        <v>Miền Tây 1</v>
      </c>
      <c r="H475" t="str">
        <f>_xlfn.XLOOKUP(Data_TongTram2[[#This Row],[Tỉnh cũ]],Table9[Tỉnh cũ],Table9[Miền])</f>
        <v>Miền Tây</v>
      </c>
      <c r="I475" t="str">
        <f>_xlfn.XLOOKUP(Data_TongTram2[[#This Row],[Tỉnh cũ]],Table9[Tỉnh cũ],Table9[Thị Trường])</f>
        <v>Lâm Đỗ Anh Hào</v>
      </c>
      <c r="J475" t="str">
        <f>_xlfn.XLOOKUP(Data_TongTram2[[#This Row],[Tỉnh cũ]],Table9[Tỉnh cũ],Table9[Giám Sát])</f>
        <v>Nguyễn Thành Dân</v>
      </c>
      <c r="K475" t="str">
        <f>_xlfn.XLOOKUP(Data_TongTram2[[#This Row],[Tỉnh cũ]],Table9[Tỉnh cũ],Table9[Admin KV])</f>
        <v>Trần Thị Lan</v>
      </c>
      <c r="L475" t="str">
        <f>_xlfn.XLOOKUP(Data_TongTram2[[#This Row],[Tỉnh cũ]],Table9[Tỉnh cũ],Table9[Admin Miền])</f>
        <v>Phạm Thị Thúy Duy</v>
      </c>
    </row>
    <row r="476" spans="1:12" x14ac:dyDescent="0.35">
      <c r="A476" t="s">
        <v>573</v>
      </c>
      <c r="B476" t="s">
        <v>607</v>
      </c>
      <c r="C476" t="str">
        <f>_xlfn.XLOOKUP(Data_TongTram2[[#This Row],[ID NCC]],VMS1_[ID 18],VMS1_[Tên Accounts])</f>
        <v>Phan Huy Tâm</v>
      </c>
      <c r="D476" t="str">
        <f>Data_TongTram2[[#This Row],[ID NCC]]&amp;Data_TongTram2[[#This Row],[DTR/Trạm]]</f>
        <v>001dc00000tGtVXAA0Đồng Lâm</v>
      </c>
      <c r="E476" t="str">
        <f>_xlfn.XLOOKUP(Data_TongTram2[[#This Row],[ID NCC]],VMS1_[ID 18],VMS1_[Tỉnh/ Thành Phố Trung Ương])</f>
        <v>Vĩnh Long</v>
      </c>
      <c r="F476" t="str">
        <f>_xlfn.XLOOKUP(Data_TongTram2[[#This Row],[Tỉnh cũ]],Table9[Tỉnh cũ],Table9[Tỉnh mới])</f>
        <v>Vĩnh Long</v>
      </c>
      <c r="G476" t="str">
        <f>_xlfn.XLOOKUP(Data_TongTram2[[#This Row],[Tỉnh cũ]],Table9[Tỉnh cũ],Table9[Khu vực])</f>
        <v>Miền Tây 2</v>
      </c>
      <c r="H476" t="str">
        <f>_xlfn.XLOOKUP(Data_TongTram2[[#This Row],[Tỉnh cũ]],Table9[Tỉnh cũ],Table9[Miền])</f>
        <v>Miền Tây</v>
      </c>
      <c r="I476" t="str">
        <f>_xlfn.XLOOKUP(Data_TongTram2[[#This Row],[Tỉnh cũ]],Table9[Tỉnh cũ],Table9[Thị Trường])</f>
        <v>Lê Quốc Việt</v>
      </c>
      <c r="J476" t="str">
        <f>_xlfn.XLOOKUP(Data_TongTram2[[#This Row],[Tỉnh cũ]],Table9[Tỉnh cũ],Table9[Giám Sát])</f>
        <v>Phạm Huỳnh Hữu Lộc</v>
      </c>
      <c r="K476" t="str">
        <f>_xlfn.XLOOKUP(Data_TongTram2[[#This Row],[Tỉnh cũ]],Table9[Tỉnh cũ],Table9[Admin KV])</f>
        <v>Nguyễn Thị Ngọc Bích</v>
      </c>
      <c r="L476" t="str">
        <f>_xlfn.XLOOKUP(Data_TongTram2[[#This Row],[Tỉnh cũ]],Table9[Tỉnh cũ],Table9[Admin Miền])</f>
        <v>Phạm Thị Thúy Duy</v>
      </c>
    </row>
    <row r="477" spans="1:12" x14ac:dyDescent="0.35">
      <c r="A477" t="s">
        <v>748</v>
      </c>
      <c r="B477" t="s">
        <v>607</v>
      </c>
      <c r="C477" t="str">
        <f>_xlfn.XLOOKUP(Data_TongTram2[[#This Row],[ID NCC]],VMS1_[ID 18],VMS1_[Tên Accounts])</f>
        <v>Trương Hợp Tác</v>
      </c>
      <c r="D477" t="str">
        <f>Data_TongTram2[[#This Row],[ID NCC]]&amp;Data_TongTram2[[#This Row],[DTR/Trạm]]</f>
        <v>001dc00000rqU8MAAUĐồng Lâm</v>
      </c>
      <c r="E477" t="str">
        <f>_xlfn.XLOOKUP(Data_TongTram2[[#This Row],[ID NCC]],VMS1_[ID 18],VMS1_[Tỉnh/ Thành Phố Trung Ương])</f>
        <v>Cà Mau</v>
      </c>
      <c r="F477" t="str">
        <f>_xlfn.XLOOKUP(Data_TongTram2[[#This Row],[Tỉnh cũ]],Table9[Tỉnh cũ],Table9[Tỉnh mới])</f>
        <v>Cà Mau</v>
      </c>
      <c r="G477" t="str">
        <f>_xlfn.XLOOKUP(Data_TongTram2[[#This Row],[Tỉnh cũ]],Table9[Tỉnh cũ],Table9[Khu vực])</f>
        <v>Miền Tây 2</v>
      </c>
      <c r="H477" t="str">
        <f>_xlfn.XLOOKUP(Data_TongTram2[[#This Row],[Tỉnh cũ]],Table9[Tỉnh cũ],Table9[Miền])</f>
        <v>Miền Tây</v>
      </c>
      <c r="I477" t="str">
        <f>_xlfn.XLOOKUP(Data_TongTram2[[#This Row],[Tỉnh cũ]],Table9[Tỉnh cũ],Table9[Thị Trường])</f>
        <v>Thái Tân Văn</v>
      </c>
      <c r="J477" t="str">
        <f>_xlfn.XLOOKUP(Data_TongTram2[[#This Row],[Tỉnh cũ]],Table9[Tỉnh cũ],Table9[Giám Sát])</f>
        <v>Phạm Huỳnh Hữu Lộc</v>
      </c>
      <c r="K477" t="str">
        <f>_xlfn.XLOOKUP(Data_TongTram2[[#This Row],[Tỉnh cũ]],Table9[Tỉnh cũ],Table9[Admin KV])</f>
        <v>Nguyễn Thị Ngọc Bích</v>
      </c>
      <c r="L477" t="str">
        <f>_xlfn.XLOOKUP(Data_TongTram2[[#This Row],[Tỉnh cũ]],Table9[Tỉnh cũ],Table9[Admin Miền])</f>
        <v>Phạm Thị Thúy Duy</v>
      </c>
    </row>
    <row r="478" spans="1:12" x14ac:dyDescent="0.35">
      <c r="A478" t="s">
        <v>555</v>
      </c>
      <c r="B478" t="s">
        <v>607</v>
      </c>
      <c r="C478" t="str">
        <f>_xlfn.XLOOKUP(Data_TongTram2[[#This Row],[ID NCC]],VMS1_[ID 18],VMS1_[Tên Accounts])</f>
        <v>Ncc Kim Tiền</v>
      </c>
      <c r="D478" t="str">
        <f>Data_TongTram2[[#This Row],[ID NCC]]&amp;Data_TongTram2[[#This Row],[DTR/Trạm]]</f>
        <v>001dc00000tSpMTAA0Đồng Lâm</v>
      </c>
      <c r="E478" t="str">
        <f>_xlfn.XLOOKUP(Data_TongTram2[[#This Row],[ID NCC]],VMS1_[ID 18],VMS1_[Tỉnh/ Thành Phố Trung Ương])</f>
        <v>Cần Thơ</v>
      </c>
      <c r="F478" t="str">
        <f>_xlfn.XLOOKUP(Data_TongTram2[[#This Row],[Tỉnh cũ]],Table9[Tỉnh cũ],Table9[Tỉnh mới])</f>
        <v>Cần Thơ</v>
      </c>
      <c r="G478" t="str">
        <f>_xlfn.XLOOKUP(Data_TongTram2[[#This Row],[Tỉnh cũ]],Table9[Tỉnh cũ],Table9[Khu vực])</f>
        <v>Miền Tây 2</v>
      </c>
      <c r="H478" t="str">
        <f>_xlfn.XLOOKUP(Data_TongTram2[[#This Row],[Tỉnh cũ]],Table9[Tỉnh cũ],Table9[Miền])</f>
        <v>Miền Tây</v>
      </c>
      <c r="I478" t="str">
        <f>_xlfn.XLOOKUP(Data_TongTram2[[#This Row],[Tỉnh cũ]],Table9[Tỉnh cũ],Table9[Thị Trường])</f>
        <v>Nguyễn Ngọc Lâm</v>
      </c>
      <c r="J478" t="str">
        <f>_xlfn.XLOOKUP(Data_TongTram2[[#This Row],[Tỉnh cũ]],Table9[Tỉnh cũ],Table9[Giám Sát])</f>
        <v>Phạm Huỳnh Hữu Lộc</v>
      </c>
      <c r="K478" t="str">
        <f>_xlfn.XLOOKUP(Data_TongTram2[[#This Row],[Tỉnh cũ]],Table9[Tỉnh cũ],Table9[Admin KV])</f>
        <v>Nguyễn Thị Ngọc Bích</v>
      </c>
      <c r="L478" t="str">
        <f>_xlfn.XLOOKUP(Data_TongTram2[[#This Row],[Tỉnh cũ]],Table9[Tỉnh cũ],Table9[Admin Miền])</f>
        <v>Phạm Thị Thúy Duy</v>
      </c>
    </row>
    <row r="479" spans="1:12" x14ac:dyDescent="0.35">
      <c r="A479" t="s">
        <v>749</v>
      </c>
      <c r="B479" t="s">
        <v>607</v>
      </c>
      <c r="C479" t="str">
        <f>_xlfn.XLOOKUP(Data_TongTram2[[#This Row],[ID NCC]],VMS1_[ID 18],VMS1_[Tên Accounts])</f>
        <v>Ncc Mẫn</v>
      </c>
      <c r="D479" t="str">
        <f>Data_TongTram2[[#This Row],[ID NCC]]&amp;Data_TongTram2[[#This Row],[DTR/Trạm]]</f>
        <v>001dc00000tdpnlAAAĐồng Lâm</v>
      </c>
      <c r="E479" t="str">
        <f>_xlfn.XLOOKUP(Data_TongTram2[[#This Row],[ID NCC]],VMS1_[ID 18],VMS1_[Tỉnh/ Thành Phố Trung Ương])</f>
        <v>Cà Mau</v>
      </c>
      <c r="F479" t="str">
        <f>_xlfn.XLOOKUP(Data_TongTram2[[#This Row],[Tỉnh cũ]],Table9[Tỉnh cũ],Table9[Tỉnh mới])</f>
        <v>Cà Mau</v>
      </c>
      <c r="G479" t="str">
        <f>_xlfn.XLOOKUP(Data_TongTram2[[#This Row],[Tỉnh cũ]],Table9[Tỉnh cũ],Table9[Khu vực])</f>
        <v>Miền Tây 2</v>
      </c>
      <c r="H479" t="str">
        <f>_xlfn.XLOOKUP(Data_TongTram2[[#This Row],[Tỉnh cũ]],Table9[Tỉnh cũ],Table9[Miền])</f>
        <v>Miền Tây</v>
      </c>
      <c r="I479" t="str">
        <f>_xlfn.XLOOKUP(Data_TongTram2[[#This Row],[Tỉnh cũ]],Table9[Tỉnh cũ],Table9[Thị Trường])</f>
        <v>Thái Tân Văn</v>
      </c>
      <c r="J479" t="str">
        <f>_xlfn.XLOOKUP(Data_TongTram2[[#This Row],[Tỉnh cũ]],Table9[Tỉnh cũ],Table9[Giám Sát])</f>
        <v>Phạm Huỳnh Hữu Lộc</v>
      </c>
      <c r="K479" t="str">
        <f>_xlfn.XLOOKUP(Data_TongTram2[[#This Row],[Tỉnh cũ]],Table9[Tỉnh cũ],Table9[Admin KV])</f>
        <v>Nguyễn Thị Ngọc Bích</v>
      </c>
      <c r="L479" t="str">
        <f>_xlfn.XLOOKUP(Data_TongTram2[[#This Row],[Tỉnh cũ]],Table9[Tỉnh cũ],Table9[Admin Miền])</f>
        <v>Phạm Thị Thúy Duy</v>
      </c>
    </row>
    <row r="480" spans="1:12" x14ac:dyDescent="0.35">
      <c r="A480" t="s">
        <v>405</v>
      </c>
      <c r="B480" t="s">
        <v>607</v>
      </c>
      <c r="C480" t="str">
        <f>_xlfn.XLOOKUP(Data_TongTram2[[#This Row],[ID NCC]],VMS1_[ID 18],VMS1_[Tên Accounts])</f>
        <v>Anh Nhân Trà Vinh</v>
      </c>
      <c r="D480" t="str">
        <f>Data_TongTram2[[#This Row],[ID NCC]]&amp;Data_TongTram2[[#This Row],[DTR/Trạm]]</f>
        <v>001dc00000sVWUNAA4Đồng Lâm</v>
      </c>
      <c r="E480" t="str">
        <f>_xlfn.XLOOKUP(Data_TongTram2[[#This Row],[ID NCC]],VMS1_[ID 18],VMS1_[Tỉnh/ Thành Phố Trung Ương])</f>
        <v>Trà Vinh</v>
      </c>
      <c r="F480" t="str">
        <f>_xlfn.XLOOKUP(Data_TongTram2[[#This Row],[Tỉnh cũ]],Table9[Tỉnh cũ],Table9[Tỉnh mới])</f>
        <v>Vĩnh Long</v>
      </c>
      <c r="G480" t="str">
        <f>_xlfn.XLOOKUP(Data_TongTram2[[#This Row],[Tỉnh cũ]],Table9[Tỉnh cũ],Table9[Khu vực])</f>
        <v>Miền Tây 2</v>
      </c>
      <c r="H480" t="str">
        <f>_xlfn.XLOOKUP(Data_TongTram2[[#This Row],[Tỉnh cũ]],Table9[Tỉnh cũ],Table9[Miền])</f>
        <v>Miền Tây</v>
      </c>
      <c r="I480" t="str">
        <f>_xlfn.XLOOKUP(Data_TongTram2[[#This Row],[Tỉnh cũ]],Table9[Tỉnh cũ],Table9[Thị Trường])</f>
        <v>Lê Quốc Việt</v>
      </c>
      <c r="J480" t="str">
        <f>_xlfn.XLOOKUP(Data_TongTram2[[#This Row],[Tỉnh cũ]],Table9[Tỉnh cũ],Table9[Giám Sát])</f>
        <v>Phạm Huỳnh Hữu Lộc</v>
      </c>
      <c r="K480" t="str">
        <f>_xlfn.XLOOKUP(Data_TongTram2[[#This Row],[Tỉnh cũ]],Table9[Tỉnh cũ],Table9[Admin KV])</f>
        <v>Nguyễn Thị Ngọc Bích</v>
      </c>
      <c r="L480" t="str">
        <f>_xlfn.XLOOKUP(Data_TongTram2[[#This Row],[Tỉnh cũ]],Table9[Tỉnh cũ],Table9[Admin Miền])</f>
        <v>Phạm Thị Thúy Duy</v>
      </c>
    </row>
    <row r="481" spans="1:12" x14ac:dyDescent="0.35">
      <c r="A481" t="s">
        <v>1176</v>
      </c>
      <c r="B481" t="s">
        <v>607</v>
      </c>
      <c r="C481" t="str">
        <f>_xlfn.XLOOKUP(Data_TongTram2[[#This Row],[ID NCC]],VMS1_[ID 18],VMS1_[Tên Accounts])</f>
        <v>Anh Đức Vị Thủy</v>
      </c>
      <c r="D481" t="str">
        <f>Data_TongTram2[[#This Row],[ID NCC]]&amp;Data_TongTram2[[#This Row],[DTR/Trạm]]</f>
        <v>001dc00000wCvFeAAKĐồng Lâm</v>
      </c>
      <c r="E481" t="str">
        <f>_xlfn.XLOOKUP(Data_TongTram2[[#This Row],[ID NCC]],VMS1_[ID 18],VMS1_[Tỉnh/ Thành Phố Trung Ương])</f>
        <v>Hậu Giang</v>
      </c>
      <c r="F481" t="str">
        <f>_xlfn.XLOOKUP(Data_TongTram2[[#This Row],[Tỉnh cũ]],Table9[Tỉnh cũ],Table9[Tỉnh mới])</f>
        <v>Cần Thơ</v>
      </c>
      <c r="G481" t="str">
        <f>_xlfn.XLOOKUP(Data_TongTram2[[#This Row],[Tỉnh cũ]],Table9[Tỉnh cũ],Table9[Khu vực])</f>
        <v>Miền Tây 2</v>
      </c>
      <c r="H481" t="str">
        <f>_xlfn.XLOOKUP(Data_TongTram2[[#This Row],[Tỉnh cũ]],Table9[Tỉnh cũ],Table9[Miền])</f>
        <v>Miền Tây</v>
      </c>
      <c r="I481" t="str">
        <f>_xlfn.XLOOKUP(Data_TongTram2[[#This Row],[Tỉnh cũ]],Table9[Tỉnh cũ],Table9[Thị Trường])</f>
        <v>Nguyễn Ngọc Lâm</v>
      </c>
      <c r="J481" t="str">
        <f>_xlfn.XLOOKUP(Data_TongTram2[[#This Row],[Tỉnh cũ]],Table9[Tỉnh cũ],Table9[Giám Sát])</f>
        <v>Phạm Huỳnh Hữu Lộc</v>
      </c>
      <c r="K481" t="str">
        <f>_xlfn.XLOOKUP(Data_TongTram2[[#This Row],[Tỉnh cũ]],Table9[Tỉnh cũ],Table9[Admin KV])</f>
        <v>Nguyễn Thị Ngọc Bích</v>
      </c>
      <c r="L481" t="str">
        <f>_xlfn.XLOOKUP(Data_TongTram2[[#This Row],[Tỉnh cũ]],Table9[Tỉnh cũ],Table9[Admin Miền])</f>
        <v>Phạm Thị Thúy Duy</v>
      </c>
    </row>
    <row r="482" spans="1:12" x14ac:dyDescent="0.35">
      <c r="A482" t="s">
        <v>505</v>
      </c>
      <c r="B482" t="s">
        <v>607</v>
      </c>
      <c r="C482" t="str">
        <f>_xlfn.XLOOKUP(Data_TongTram2[[#This Row],[ID NCC]],VMS1_[ID 18],VMS1_[Tên Accounts])</f>
        <v>Hà Quốc Khanh</v>
      </c>
      <c r="D482" t="str">
        <f>Data_TongTram2[[#This Row],[ID NCC]]&amp;Data_TongTram2[[#This Row],[DTR/Trạm]]</f>
        <v>001dc00000ucOPFAA2Đồng Lâm</v>
      </c>
      <c r="E482" t="str">
        <f>_xlfn.XLOOKUP(Data_TongTram2[[#This Row],[ID NCC]],VMS1_[ID 18],VMS1_[Tỉnh/ Thành Phố Trung Ương])</f>
        <v>Cà Mau</v>
      </c>
      <c r="F482" t="str">
        <f>_xlfn.XLOOKUP(Data_TongTram2[[#This Row],[Tỉnh cũ]],Table9[Tỉnh cũ],Table9[Tỉnh mới])</f>
        <v>Cà Mau</v>
      </c>
      <c r="G482" t="str">
        <f>_xlfn.XLOOKUP(Data_TongTram2[[#This Row],[Tỉnh cũ]],Table9[Tỉnh cũ],Table9[Khu vực])</f>
        <v>Miền Tây 2</v>
      </c>
      <c r="H482" t="str">
        <f>_xlfn.XLOOKUP(Data_TongTram2[[#This Row],[Tỉnh cũ]],Table9[Tỉnh cũ],Table9[Miền])</f>
        <v>Miền Tây</v>
      </c>
      <c r="I482" t="str">
        <f>_xlfn.XLOOKUP(Data_TongTram2[[#This Row],[Tỉnh cũ]],Table9[Tỉnh cũ],Table9[Thị Trường])</f>
        <v>Thái Tân Văn</v>
      </c>
      <c r="J482" t="str">
        <f>_xlfn.XLOOKUP(Data_TongTram2[[#This Row],[Tỉnh cũ]],Table9[Tỉnh cũ],Table9[Giám Sát])</f>
        <v>Phạm Huỳnh Hữu Lộc</v>
      </c>
      <c r="K482" t="str">
        <f>_xlfn.XLOOKUP(Data_TongTram2[[#This Row],[Tỉnh cũ]],Table9[Tỉnh cũ],Table9[Admin KV])</f>
        <v>Nguyễn Thị Ngọc Bích</v>
      </c>
      <c r="L482" t="str">
        <f>_xlfn.XLOOKUP(Data_TongTram2[[#This Row],[Tỉnh cũ]],Table9[Tỉnh cũ],Table9[Admin Miền])</f>
        <v>Phạm Thị Thúy Duy</v>
      </c>
    </row>
    <row r="483" spans="1:12" x14ac:dyDescent="0.35">
      <c r="A483" t="s">
        <v>1137</v>
      </c>
      <c r="B483" t="s">
        <v>607</v>
      </c>
      <c r="C483" t="str">
        <f>_xlfn.XLOOKUP(Data_TongTram2[[#This Row],[ID NCC]],VMS1_[ID 18],VMS1_[Tên Accounts])</f>
        <v>Nguyễn Thị Ngọc Huyền</v>
      </c>
      <c r="D483" t="str">
        <f>Data_TongTram2[[#This Row],[ID NCC]]&amp;Data_TongTram2[[#This Row],[DTR/Trạm]]</f>
        <v>001J3000007XkBoIAKĐồng Lâm</v>
      </c>
      <c r="E483" t="str">
        <f>_xlfn.XLOOKUP(Data_TongTram2[[#This Row],[ID NCC]],VMS1_[ID 18],VMS1_[Tỉnh/ Thành Phố Trung Ương])</f>
        <v>Đồng Tháp</v>
      </c>
      <c r="F483" t="str">
        <f>_xlfn.XLOOKUP(Data_TongTram2[[#This Row],[Tỉnh cũ]],Table9[Tỉnh cũ],Table9[Tỉnh mới])</f>
        <v>Đồng Tháp</v>
      </c>
      <c r="G483" t="str">
        <f>_xlfn.XLOOKUP(Data_TongTram2[[#This Row],[Tỉnh cũ]],Table9[Tỉnh cũ],Table9[Khu vực])</f>
        <v>Miền Tây 1</v>
      </c>
      <c r="H483" t="str">
        <f>_xlfn.XLOOKUP(Data_TongTram2[[#This Row],[Tỉnh cũ]],Table9[Tỉnh cũ],Table9[Miền])</f>
        <v>Miền Tây</v>
      </c>
      <c r="I483" t="str">
        <f>_xlfn.XLOOKUP(Data_TongTram2[[#This Row],[Tỉnh cũ]],Table9[Tỉnh cũ],Table9[Thị Trường])</f>
        <v>Lâm Đỗ Anh Hào</v>
      </c>
      <c r="J483" t="str">
        <f>_xlfn.XLOOKUP(Data_TongTram2[[#This Row],[Tỉnh cũ]],Table9[Tỉnh cũ],Table9[Giám Sát])</f>
        <v>Nguyễn Thành Dân</v>
      </c>
      <c r="K483" t="str">
        <f>_xlfn.XLOOKUP(Data_TongTram2[[#This Row],[Tỉnh cũ]],Table9[Tỉnh cũ],Table9[Admin KV])</f>
        <v>Trần Thị Lan</v>
      </c>
      <c r="L483" t="str">
        <f>_xlfn.XLOOKUP(Data_TongTram2[[#This Row],[Tỉnh cũ]],Table9[Tỉnh cũ],Table9[Admin Miền])</f>
        <v>Phạm Thị Thúy Duy</v>
      </c>
    </row>
    <row r="484" spans="1:12" x14ac:dyDescent="0.35">
      <c r="A484" t="s">
        <v>509</v>
      </c>
      <c r="B484" t="s">
        <v>607</v>
      </c>
      <c r="C484" t="str">
        <f>_xlfn.XLOOKUP(Data_TongTram2[[#This Row],[ID NCC]],VMS1_[ID 18],VMS1_[Tên Accounts])</f>
        <v>Đoàn Nhựt Phong Trà Vinh</v>
      </c>
      <c r="D484" t="str">
        <f>Data_TongTram2[[#This Row],[ID NCC]]&amp;Data_TongTram2[[#This Row],[DTR/Trạm]]</f>
        <v>001J3000002HjDZIA0Đồng Lâm</v>
      </c>
      <c r="E484" t="str">
        <f>_xlfn.XLOOKUP(Data_TongTram2[[#This Row],[ID NCC]],VMS1_[ID 18],VMS1_[Tỉnh/ Thành Phố Trung Ương])</f>
        <v>Trà Vinh</v>
      </c>
      <c r="F484" t="str">
        <f>_xlfn.XLOOKUP(Data_TongTram2[[#This Row],[Tỉnh cũ]],Table9[Tỉnh cũ],Table9[Tỉnh mới])</f>
        <v>Vĩnh Long</v>
      </c>
      <c r="G484" t="str">
        <f>_xlfn.XLOOKUP(Data_TongTram2[[#This Row],[Tỉnh cũ]],Table9[Tỉnh cũ],Table9[Khu vực])</f>
        <v>Miền Tây 2</v>
      </c>
      <c r="H484" t="str">
        <f>_xlfn.XLOOKUP(Data_TongTram2[[#This Row],[Tỉnh cũ]],Table9[Tỉnh cũ],Table9[Miền])</f>
        <v>Miền Tây</v>
      </c>
      <c r="I484" t="str">
        <f>_xlfn.XLOOKUP(Data_TongTram2[[#This Row],[Tỉnh cũ]],Table9[Tỉnh cũ],Table9[Thị Trường])</f>
        <v>Lê Quốc Việt</v>
      </c>
      <c r="J484" t="str">
        <f>_xlfn.XLOOKUP(Data_TongTram2[[#This Row],[Tỉnh cũ]],Table9[Tỉnh cũ],Table9[Giám Sát])</f>
        <v>Phạm Huỳnh Hữu Lộc</v>
      </c>
      <c r="K484" t="str">
        <f>_xlfn.XLOOKUP(Data_TongTram2[[#This Row],[Tỉnh cũ]],Table9[Tỉnh cũ],Table9[Admin KV])</f>
        <v>Nguyễn Thị Ngọc Bích</v>
      </c>
      <c r="L484" t="str">
        <f>_xlfn.XLOOKUP(Data_TongTram2[[#This Row],[Tỉnh cũ]],Table9[Tỉnh cũ],Table9[Admin Miền])</f>
        <v>Phạm Thị Thúy Duy</v>
      </c>
    </row>
    <row r="485" spans="1:12" x14ac:dyDescent="0.35">
      <c r="A485" t="s">
        <v>514</v>
      </c>
      <c r="B485" t="s">
        <v>607</v>
      </c>
      <c r="C485" t="str">
        <f>_xlfn.XLOOKUP(Data_TongTram2[[#This Row],[ID NCC]],VMS1_[ID 18],VMS1_[Tên Accounts])</f>
        <v>Dung Tiến</v>
      </c>
      <c r="D485" t="str">
        <f>Data_TongTram2[[#This Row],[ID NCC]]&amp;Data_TongTram2[[#This Row],[DTR/Trạm]]</f>
        <v>001J3000002HLlVIAWĐồng Lâm</v>
      </c>
      <c r="E485" t="str">
        <f>_xlfn.XLOOKUP(Data_TongTram2[[#This Row],[ID NCC]],VMS1_[ID 18],VMS1_[Tỉnh/ Thành Phố Trung Ương])</f>
        <v>Kiên Giang</v>
      </c>
      <c r="F485" t="str">
        <f>_xlfn.XLOOKUP(Data_TongTram2[[#This Row],[Tỉnh cũ]],Table9[Tỉnh cũ],Table9[Tỉnh mới])</f>
        <v>An Giang</v>
      </c>
      <c r="G485" t="str">
        <f>_xlfn.XLOOKUP(Data_TongTram2[[#This Row],[Tỉnh cũ]],Table9[Tỉnh cũ],Table9[Khu vực])</f>
        <v>Miền Tây 2</v>
      </c>
      <c r="H485" t="str">
        <f>_xlfn.XLOOKUP(Data_TongTram2[[#This Row],[Tỉnh cũ]],Table9[Tỉnh cũ],Table9[Miền])</f>
        <v>Miền Tây</v>
      </c>
      <c r="I485" t="str">
        <f>_xlfn.XLOOKUP(Data_TongTram2[[#This Row],[Tỉnh cũ]],Table9[Tỉnh cũ],Table9[Thị Trường])</f>
        <v>Phạm Huỳnh Hữu Lộc</v>
      </c>
      <c r="J485" t="str">
        <f>_xlfn.XLOOKUP(Data_TongTram2[[#This Row],[Tỉnh cũ]],Table9[Tỉnh cũ],Table9[Giám Sát])</f>
        <v>Phạm Huỳnh Hữu Lộc</v>
      </c>
      <c r="K485" t="str">
        <f>_xlfn.XLOOKUP(Data_TongTram2[[#This Row],[Tỉnh cũ]],Table9[Tỉnh cũ],Table9[Admin KV])</f>
        <v>Nguyễn Thị Ngọc Bích</v>
      </c>
      <c r="L485" t="str">
        <f>_xlfn.XLOOKUP(Data_TongTram2[[#This Row],[Tỉnh cũ]],Table9[Tỉnh cũ],Table9[Admin Miền])</f>
        <v>Phạm Thị Thúy Duy</v>
      </c>
    </row>
    <row r="486" spans="1:12" x14ac:dyDescent="0.35">
      <c r="A486" t="s">
        <v>552</v>
      </c>
      <c r="B486" t="s">
        <v>607</v>
      </c>
      <c r="C486" t="str">
        <f>_xlfn.XLOOKUP(Data_TongTram2[[#This Row],[ID NCC]],VMS1_[ID 18],VMS1_[Tên Accounts])</f>
        <v>Phạm Văn Nhờ</v>
      </c>
      <c r="D486" t="str">
        <f>Data_TongTram2[[#This Row],[ID NCC]]&amp;Data_TongTram2[[#This Row],[DTR/Trạm]]</f>
        <v>001dc00000zEx9xAACĐồng Lâm</v>
      </c>
      <c r="E486" t="str">
        <f>_xlfn.XLOOKUP(Data_TongTram2[[#This Row],[ID NCC]],VMS1_[ID 18],VMS1_[Tỉnh/ Thành Phố Trung Ương])</f>
        <v>Vĩnh Long</v>
      </c>
      <c r="F486" t="str">
        <f>_xlfn.XLOOKUP(Data_TongTram2[[#This Row],[Tỉnh cũ]],Table9[Tỉnh cũ],Table9[Tỉnh mới])</f>
        <v>Vĩnh Long</v>
      </c>
      <c r="G486" t="str">
        <f>_xlfn.XLOOKUP(Data_TongTram2[[#This Row],[Tỉnh cũ]],Table9[Tỉnh cũ],Table9[Khu vực])</f>
        <v>Miền Tây 2</v>
      </c>
      <c r="H486" t="str">
        <f>_xlfn.XLOOKUP(Data_TongTram2[[#This Row],[Tỉnh cũ]],Table9[Tỉnh cũ],Table9[Miền])</f>
        <v>Miền Tây</v>
      </c>
      <c r="I486" t="str">
        <f>_xlfn.XLOOKUP(Data_TongTram2[[#This Row],[Tỉnh cũ]],Table9[Tỉnh cũ],Table9[Thị Trường])</f>
        <v>Lê Quốc Việt</v>
      </c>
      <c r="J486" t="str">
        <f>_xlfn.XLOOKUP(Data_TongTram2[[#This Row],[Tỉnh cũ]],Table9[Tỉnh cũ],Table9[Giám Sát])</f>
        <v>Phạm Huỳnh Hữu Lộc</v>
      </c>
      <c r="K486" t="str">
        <f>_xlfn.XLOOKUP(Data_TongTram2[[#This Row],[Tỉnh cũ]],Table9[Tỉnh cũ],Table9[Admin KV])</f>
        <v>Nguyễn Thị Ngọc Bích</v>
      </c>
      <c r="L486" t="str">
        <f>_xlfn.XLOOKUP(Data_TongTram2[[#This Row],[Tỉnh cũ]],Table9[Tỉnh cũ],Table9[Admin Miền])</f>
        <v>Phạm Thị Thúy Duy</v>
      </c>
    </row>
    <row r="487" spans="1:12" x14ac:dyDescent="0.35">
      <c r="A487" t="s">
        <v>575</v>
      </c>
      <c r="B487" t="s">
        <v>607</v>
      </c>
      <c r="C487" t="str">
        <f>_xlfn.XLOOKUP(Data_TongTram2[[#This Row],[ID NCC]],VMS1_[ID 18],VMS1_[Tên Accounts])</f>
        <v>Bích Thủy</v>
      </c>
      <c r="D487" t="str">
        <f>Data_TongTram2[[#This Row],[ID NCC]]&amp;Data_TongTram2[[#This Row],[DTR/Trạm]]</f>
        <v>001J3000002HLxCIAWĐồng Lâm</v>
      </c>
      <c r="E487" t="str">
        <f>_xlfn.XLOOKUP(Data_TongTram2[[#This Row],[ID NCC]],VMS1_[ID 18],VMS1_[Tỉnh/ Thành Phố Trung Ương])</f>
        <v>Vĩnh Long</v>
      </c>
      <c r="F487" t="str">
        <f>_xlfn.XLOOKUP(Data_TongTram2[[#This Row],[Tỉnh cũ]],Table9[Tỉnh cũ],Table9[Tỉnh mới])</f>
        <v>Vĩnh Long</v>
      </c>
      <c r="G487" t="str">
        <f>_xlfn.XLOOKUP(Data_TongTram2[[#This Row],[Tỉnh cũ]],Table9[Tỉnh cũ],Table9[Khu vực])</f>
        <v>Miền Tây 2</v>
      </c>
      <c r="H487" t="str">
        <f>_xlfn.XLOOKUP(Data_TongTram2[[#This Row],[Tỉnh cũ]],Table9[Tỉnh cũ],Table9[Miền])</f>
        <v>Miền Tây</v>
      </c>
      <c r="I487" t="str">
        <f>_xlfn.XLOOKUP(Data_TongTram2[[#This Row],[Tỉnh cũ]],Table9[Tỉnh cũ],Table9[Thị Trường])</f>
        <v>Lê Quốc Việt</v>
      </c>
      <c r="J487" t="str">
        <f>_xlfn.XLOOKUP(Data_TongTram2[[#This Row],[Tỉnh cũ]],Table9[Tỉnh cũ],Table9[Giám Sát])</f>
        <v>Phạm Huỳnh Hữu Lộc</v>
      </c>
      <c r="K487" t="str">
        <f>_xlfn.XLOOKUP(Data_TongTram2[[#This Row],[Tỉnh cũ]],Table9[Tỉnh cũ],Table9[Admin KV])</f>
        <v>Nguyễn Thị Ngọc Bích</v>
      </c>
      <c r="L487" t="str">
        <f>_xlfn.XLOOKUP(Data_TongTram2[[#This Row],[Tỉnh cũ]],Table9[Tỉnh cũ],Table9[Admin Miền])</f>
        <v>Phạm Thị Thúy Duy</v>
      </c>
    </row>
    <row r="488" spans="1:12" x14ac:dyDescent="0.35">
      <c r="A488" t="s">
        <v>1056</v>
      </c>
      <c r="B488" t="s">
        <v>607</v>
      </c>
      <c r="C488" t="str">
        <f>_xlfn.XLOOKUP(Data_TongTram2[[#This Row],[ID NCC]],VMS1_[ID 18],VMS1_[Tên Accounts])</f>
        <v>Anh Nuôi Cần Thơ</v>
      </c>
      <c r="D488" t="str">
        <f>Data_TongTram2[[#This Row],[ID NCC]]&amp;Data_TongTram2[[#This Row],[DTR/Trạm]]</f>
        <v>001J3000002HLr3IAGĐồng Lâm</v>
      </c>
      <c r="E488" t="str">
        <f>_xlfn.XLOOKUP(Data_TongTram2[[#This Row],[ID NCC]],VMS1_[ID 18],VMS1_[Tỉnh/ Thành Phố Trung Ương])</f>
        <v>Cần Thơ</v>
      </c>
      <c r="F488" t="str">
        <f>_xlfn.XLOOKUP(Data_TongTram2[[#This Row],[Tỉnh cũ]],Table9[Tỉnh cũ],Table9[Tỉnh mới])</f>
        <v>Cần Thơ</v>
      </c>
      <c r="G488" t="str">
        <f>_xlfn.XLOOKUP(Data_TongTram2[[#This Row],[Tỉnh cũ]],Table9[Tỉnh cũ],Table9[Khu vực])</f>
        <v>Miền Tây 2</v>
      </c>
      <c r="H488" t="str">
        <f>_xlfn.XLOOKUP(Data_TongTram2[[#This Row],[Tỉnh cũ]],Table9[Tỉnh cũ],Table9[Miền])</f>
        <v>Miền Tây</v>
      </c>
      <c r="I488" t="str">
        <f>_xlfn.XLOOKUP(Data_TongTram2[[#This Row],[Tỉnh cũ]],Table9[Tỉnh cũ],Table9[Thị Trường])</f>
        <v>Nguyễn Ngọc Lâm</v>
      </c>
      <c r="J488" t="str">
        <f>_xlfn.XLOOKUP(Data_TongTram2[[#This Row],[Tỉnh cũ]],Table9[Tỉnh cũ],Table9[Giám Sát])</f>
        <v>Phạm Huỳnh Hữu Lộc</v>
      </c>
      <c r="K488" t="str">
        <f>_xlfn.XLOOKUP(Data_TongTram2[[#This Row],[Tỉnh cũ]],Table9[Tỉnh cũ],Table9[Admin KV])</f>
        <v>Nguyễn Thị Ngọc Bích</v>
      </c>
      <c r="L488" t="str">
        <f>_xlfn.XLOOKUP(Data_TongTram2[[#This Row],[Tỉnh cũ]],Table9[Tỉnh cũ],Table9[Admin Miền])</f>
        <v>Phạm Thị Thúy Duy</v>
      </c>
    </row>
    <row r="489" spans="1:12" x14ac:dyDescent="0.35">
      <c r="A489" t="s">
        <v>1115</v>
      </c>
      <c r="B489" t="s">
        <v>607</v>
      </c>
      <c r="C489" t="str">
        <f>_xlfn.XLOOKUP(Data_TongTram2[[#This Row],[ID NCC]],VMS1_[ID 18],VMS1_[Tên Accounts])</f>
        <v>Đoàn Thành Kính</v>
      </c>
      <c r="D489" t="str">
        <f>Data_TongTram2[[#This Row],[ID NCC]]&amp;Data_TongTram2[[#This Row],[DTR/Trạm]]</f>
        <v>001J3000002HLjMIAWĐồng Lâm</v>
      </c>
      <c r="E489" t="str">
        <f>_xlfn.XLOOKUP(Data_TongTram2[[#This Row],[ID NCC]],VMS1_[ID 18],VMS1_[Tỉnh/ Thành Phố Trung Ương])</f>
        <v>Cần Thơ</v>
      </c>
      <c r="F489" t="str">
        <f>_xlfn.XLOOKUP(Data_TongTram2[[#This Row],[Tỉnh cũ]],Table9[Tỉnh cũ],Table9[Tỉnh mới])</f>
        <v>Cần Thơ</v>
      </c>
      <c r="G489" t="str">
        <f>_xlfn.XLOOKUP(Data_TongTram2[[#This Row],[Tỉnh cũ]],Table9[Tỉnh cũ],Table9[Khu vực])</f>
        <v>Miền Tây 2</v>
      </c>
      <c r="H489" t="str">
        <f>_xlfn.XLOOKUP(Data_TongTram2[[#This Row],[Tỉnh cũ]],Table9[Tỉnh cũ],Table9[Miền])</f>
        <v>Miền Tây</v>
      </c>
      <c r="I489" t="str">
        <f>_xlfn.XLOOKUP(Data_TongTram2[[#This Row],[Tỉnh cũ]],Table9[Tỉnh cũ],Table9[Thị Trường])</f>
        <v>Nguyễn Ngọc Lâm</v>
      </c>
      <c r="J489" t="str">
        <f>_xlfn.XLOOKUP(Data_TongTram2[[#This Row],[Tỉnh cũ]],Table9[Tỉnh cũ],Table9[Giám Sát])</f>
        <v>Phạm Huỳnh Hữu Lộc</v>
      </c>
      <c r="K489" t="str">
        <f>_xlfn.XLOOKUP(Data_TongTram2[[#This Row],[Tỉnh cũ]],Table9[Tỉnh cũ],Table9[Admin KV])</f>
        <v>Nguyễn Thị Ngọc Bích</v>
      </c>
      <c r="L489" t="str">
        <f>_xlfn.XLOOKUP(Data_TongTram2[[#This Row],[Tỉnh cũ]],Table9[Tỉnh cũ],Table9[Admin Miền])</f>
        <v>Phạm Thị Thúy Duy</v>
      </c>
    </row>
    <row r="490" spans="1:12" x14ac:dyDescent="0.35">
      <c r="A490" t="s">
        <v>581</v>
      </c>
      <c r="B490" t="s">
        <v>607</v>
      </c>
      <c r="C490" t="str">
        <f>_xlfn.XLOOKUP(Data_TongTram2[[#This Row],[ID NCC]],VMS1_[ID 18],VMS1_[Tên Accounts])</f>
        <v>Anh Thảo Giồng Riềng</v>
      </c>
      <c r="D490" t="str">
        <f>Data_TongTram2[[#This Row],[ID NCC]]&amp;Data_TongTram2[[#This Row],[DTR/Trạm]]</f>
        <v>001dc0000108rmnAAAĐồng Lâm</v>
      </c>
      <c r="E490" t="str">
        <f>_xlfn.XLOOKUP(Data_TongTram2[[#This Row],[ID NCC]],VMS1_[ID 18],VMS1_[Tỉnh/ Thành Phố Trung Ương])</f>
        <v>Kiên Giang</v>
      </c>
      <c r="F490" t="str">
        <f>_xlfn.XLOOKUP(Data_TongTram2[[#This Row],[Tỉnh cũ]],Table9[Tỉnh cũ],Table9[Tỉnh mới])</f>
        <v>An Giang</v>
      </c>
      <c r="G490" t="str">
        <f>_xlfn.XLOOKUP(Data_TongTram2[[#This Row],[Tỉnh cũ]],Table9[Tỉnh cũ],Table9[Khu vực])</f>
        <v>Miền Tây 2</v>
      </c>
      <c r="H490" t="str">
        <f>_xlfn.XLOOKUP(Data_TongTram2[[#This Row],[Tỉnh cũ]],Table9[Tỉnh cũ],Table9[Miền])</f>
        <v>Miền Tây</v>
      </c>
      <c r="I490" t="str">
        <f>_xlfn.XLOOKUP(Data_TongTram2[[#This Row],[Tỉnh cũ]],Table9[Tỉnh cũ],Table9[Thị Trường])</f>
        <v>Phạm Huỳnh Hữu Lộc</v>
      </c>
      <c r="J490" t="str">
        <f>_xlfn.XLOOKUP(Data_TongTram2[[#This Row],[Tỉnh cũ]],Table9[Tỉnh cũ],Table9[Giám Sát])</f>
        <v>Phạm Huỳnh Hữu Lộc</v>
      </c>
      <c r="K490" t="str">
        <f>_xlfn.XLOOKUP(Data_TongTram2[[#This Row],[Tỉnh cũ]],Table9[Tỉnh cũ],Table9[Admin KV])</f>
        <v>Nguyễn Thị Ngọc Bích</v>
      </c>
      <c r="L490" t="str">
        <f>_xlfn.XLOOKUP(Data_TongTram2[[#This Row],[Tỉnh cũ]],Table9[Tỉnh cũ],Table9[Admin Miền])</f>
        <v>Phạm Thị Thúy Duy</v>
      </c>
    </row>
    <row r="491" spans="1:12" x14ac:dyDescent="0.35">
      <c r="A491" t="s">
        <v>751</v>
      </c>
      <c r="B491" t="s">
        <v>607</v>
      </c>
      <c r="C491" t="str">
        <f>_xlfn.XLOOKUP(Data_TongTram2[[#This Row],[ID NCC]],VMS1_[ID 18],VMS1_[Tên Accounts])</f>
        <v>Trần Văn Được</v>
      </c>
      <c r="D491" t="str">
        <f>Data_TongTram2[[#This Row],[ID NCC]]&amp;Data_TongTram2[[#This Row],[DTR/Trạm]]</f>
        <v>001J3000002HLcLIAWĐồng Lâm</v>
      </c>
      <c r="E491" t="str">
        <f>_xlfn.XLOOKUP(Data_TongTram2[[#This Row],[ID NCC]],VMS1_[ID 18],VMS1_[Tỉnh/ Thành Phố Trung Ương])</f>
        <v>Cần Thơ</v>
      </c>
      <c r="F491" t="str">
        <f>_xlfn.XLOOKUP(Data_TongTram2[[#This Row],[Tỉnh cũ]],Table9[Tỉnh cũ],Table9[Tỉnh mới])</f>
        <v>Cần Thơ</v>
      </c>
      <c r="G491" t="str">
        <f>_xlfn.XLOOKUP(Data_TongTram2[[#This Row],[Tỉnh cũ]],Table9[Tỉnh cũ],Table9[Khu vực])</f>
        <v>Miền Tây 2</v>
      </c>
      <c r="H491" t="str">
        <f>_xlfn.XLOOKUP(Data_TongTram2[[#This Row],[Tỉnh cũ]],Table9[Tỉnh cũ],Table9[Miền])</f>
        <v>Miền Tây</v>
      </c>
      <c r="I491" t="str">
        <f>_xlfn.XLOOKUP(Data_TongTram2[[#This Row],[Tỉnh cũ]],Table9[Tỉnh cũ],Table9[Thị Trường])</f>
        <v>Nguyễn Ngọc Lâm</v>
      </c>
      <c r="J491" t="str">
        <f>_xlfn.XLOOKUP(Data_TongTram2[[#This Row],[Tỉnh cũ]],Table9[Tỉnh cũ],Table9[Giám Sát])</f>
        <v>Phạm Huỳnh Hữu Lộc</v>
      </c>
      <c r="K491" t="str">
        <f>_xlfn.XLOOKUP(Data_TongTram2[[#This Row],[Tỉnh cũ]],Table9[Tỉnh cũ],Table9[Admin KV])</f>
        <v>Nguyễn Thị Ngọc Bích</v>
      </c>
      <c r="L491" t="str">
        <f>_xlfn.XLOOKUP(Data_TongTram2[[#This Row],[Tỉnh cũ]],Table9[Tỉnh cũ],Table9[Admin Miền])</f>
        <v>Phạm Thị Thúy Duy</v>
      </c>
    </row>
    <row r="492" spans="1:12" x14ac:dyDescent="0.35">
      <c r="A492" t="s">
        <v>632</v>
      </c>
      <c r="B492" t="s">
        <v>607</v>
      </c>
      <c r="C492" t="str">
        <f>_xlfn.XLOOKUP(Data_TongTram2[[#This Row],[ID NCC]],VMS1_[ID 18],VMS1_[Tên Accounts])</f>
        <v>Chị Ngọc Trà Ôn</v>
      </c>
      <c r="D492" t="str">
        <f>Data_TongTram2[[#This Row],[ID NCC]]&amp;Data_TongTram2[[#This Row],[DTR/Trạm]]</f>
        <v>001dc00001AZdUrAALĐồng Lâm</v>
      </c>
      <c r="E492" t="str">
        <f>_xlfn.XLOOKUP(Data_TongTram2[[#This Row],[ID NCC]],VMS1_[ID 18],VMS1_[Tỉnh/ Thành Phố Trung Ương])</f>
        <v>Vĩnh Long</v>
      </c>
      <c r="F492" t="str">
        <f>_xlfn.XLOOKUP(Data_TongTram2[[#This Row],[Tỉnh cũ]],Table9[Tỉnh cũ],Table9[Tỉnh mới])</f>
        <v>Vĩnh Long</v>
      </c>
      <c r="G492" t="str">
        <f>_xlfn.XLOOKUP(Data_TongTram2[[#This Row],[Tỉnh cũ]],Table9[Tỉnh cũ],Table9[Khu vực])</f>
        <v>Miền Tây 2</v>
      </c>
      <c r="H492" t="str">
        <f>_xlfn.XLOOKUP(Data_TongTram2[[#This Row],[Tỉnh cũ]],Table9[Tỉnh cũ],Table9[Miền])</f>
        <v>Miền Tây</v>
      </c>
      <c r="I492" t="str">
        <f>_xlfn.XLOOKUP(Data_TongTram2[[#This Row],[Tỉnh cũ]],Table9[Tỉnh cũ],Table9[Thị Trường])</f>
        <v>Lê Quốc Việt</v>
      </c>
      <c r="J492" t="str">
        <f>_xlfn.XLOOKUP(Data_TongTram2[[#This Row],[Tỉnh cũ]],Table9[Tỉnh cũ],Table9[Giám Sát])</f>
        <v>Phạm Huỳnh Hữu Lộc</v>
      </c>
      <c r="K492" t="str">
        <f>_xlfn.XLOOKUP(Data_TongTram2[[#This Row],[Tỉnh cũ]],Table9[Tỉnh cũ],Table9[Admin KV])</f>
        <v>Nguyễn Thị Ngọc Bích</v>
      </c>
      <c r="L492" t="str">
        <f>_xlfn.XLOOKUP(Data_TongTram2[[#This Row],[Tỉnh cũ]],Table9[Tỉnh cũ],Table9[Admin Miền])</f>
        <v>Phạm Thị Thúy Duy</v>
      </c>
    </row>
    <row r="493" spans="1:12" x14ac:dyDescent="0.35">
      <c r="A493" t="s">
        <v>571</v>
      </c>
      <c r="B493" t="s">
        <v>607</v>
      </c>
      <c r="C493" t="str">
        <f>_xlfn.XLOOKUP(Data_TongTram2[[#This Row],[ID NCC]],VMS1_[ID 18],VMS1_[Tên Accounts])</f>
        <v>Anh Sơn</v>
      </c>
      <c r="D493" t="str">
        <f>Data_TongTram2[[#This Row],[ID NCC]]&amp;Data_TongTram2[[#This Row],[DTR/Trạm]]</f>
        <v>001J3000002HLztIAGĐồng Lâm</v>
      </c>
      <c r="E493" t="str">
        <f>_xlfn.XLOOKUP(Data_TongTram2[[#This Row],[ID NCC]],VMS1_[ID 18],VMS1_[Tỉnh/ Thành Phố Trung Ương])</f>
        <v>Trà Vinh</v>
      </c>
      <c r="F493" t="str">
        <f>_xlfn.XLOOKUP(Data_TongTram2[[#This Row],[Tỉnh cũ]],Table9[Tỉnh cũ],Table9[Tỉnh mới])</f>
        <v>Vĩnh Long</v>
      </c>
      <c r="G493" t="str">
        <f>_xlfn.XLOOKUP(Data_TongTram2[[#This Row],[Tỉnh cũ]],Table9[Tỉnh cũ],Table9[Khu vực])</f>
        <v>Miền Tây 2</v>
      </c>
      <c r="H493" t="str">
        <f>_xlfn.XLOOKUP(Data_TongTram2[[#This Row],[Tỉnh cũ]],Table9[Tỉnh cũ],Table9[Miền])</f>
        <v>Miền Tây</v>
      </c>
      <c r="I493" t="str">
        <f>_xlfn.XLOOKUP(Data_TongTram2[[#This Row],[Tỉnh cũ]],Table9[Tỉnh cũ],Table9[Thị Trường])</f>
        <v>Lê Quốc Việt</v>
      </c>
      <c r="J493" t="str">
        <f>_xlfn.XLOOKUP(Data_TongTram2[[#This Row],[Tỉnh cũ]],Table9[Tỉnh cũ],Table9[Giám Sát])</f>
        <v>Phạm Huỳnh Hữu Lộc</v>
      </c>
      <c r="K493" t="str">
        <f>_xlfn.XLOOKUP(Data_TongTram2[[#This Row],[Tỉnh cũ]],Table9[Tỉnh cũ],Table9[Admin KV])</f>
        <v>Nguyễn Thị Ngọc Bích</v>
      </c>
      <c r="L493" t="str">
        <f>_xlfn.XLOOKUP(Data_TongTram2[[#This Row],[Tỉnh cũ]],Table9[Tỉnh cũ],Table9[Admin Miền])</f>
        <v>Phạm Thị Thúy Duy</v>
      </c>
    </row>
    <row r="494" spans="1:12" x14ac:dyDescent="0.35">
      <c r="A494" t="s">
        <v>578</v>
      </c>
      <c r="B494" t="s">
        <v>607</v>
      </c>
      <c r="C494" t="str">
        <f>_xlfn.XLOOKUP(Data_TongTram2[[#This Row],[ID NCC]],VMS1_[ID 18],VMS1_[Tên Accounts])</f>
        <v>Đặng Thị Hồng Nhung</v>
      </c>
      <c r="D494" t="str">
        <f>Data_TongTram2[[#This Row],[ID NCC]]&amp;Data_TongTram2[[#This Row],[DTR/Trạm]]</f>
        <v>001J3000002HjDVIA0Đồng Lâm</v>
      </c>
      <c r="E494" t="str">
        <f>_xlfn.XLOOKUP(Data_TongTram2[[#This Row],[ID NCC]],VMS1_[ID 18],VMS1_[Tỉnh/ Thành Phố Trung Ương])</f>
        <v>Đồng Tháp</v>
      </c>
      <c r="F494" t="str">
        <f>_xlfn.XLOOKUP(Data_TongTram2[[#This Row],[Tỉnh cũ]],Table9[Tỉnh cũ],Table9[Tỉnh mới])</f>
        <v>Đồng Tháp</v>
      </c>
      <c r="G494" t="str">
        <f>_xlfn.XLOOKUP(Data_TongTram2[[#This Row],[Tỉnh cũ]],Table9[Tỉnh cũ],Table9[Khu vực])</f>
        <v>Miền Tây 1</v>
      </c>
      <c r="H494" t="str">
        <f>_xlfn.XLOOKUP(Data_TongTram2[[#This Row],[Tỉnh cũ]],Table9[Tỉnh cũ],Table9[Miền])</f>
        <v>Miền Tây</v>
      </c>
      <c r="I494" t="str">
        <f>_xlfn.XLOOKUP(Data_TongTram2[[#This Row],[Tỉnh cũ]],Table9[Tỉnh cũ],Table9[Thị Trường])</f>
        <v>Lâm Đỗ Anh Hào</v>
      </c>
      <c r="J494" t="str">
        <f>_xlfn.XLOOKUP(Data_TongTram2[[#This Row],[Tỉnh cũ]],Table9[Tỉnh cũ],Table9[Giám Sát])</f>
        <v>Nguyễn Thành Dân</v>
      </c>
      <c r="K494" t="str">
        <f>_xlfn.XLOOKUP(Data_TongTram2[[#This Row],[Tỉnh cũ]],Table9[Tỉnh cũ],Table9[Admin KV])</f>
        <v>Trần Thị Lan</v>
      </c>
      <c r="L494" t="str">
        <f>_xlfn.XLOOKUP(Data_TongTram2[[#This Row],[Tỉnh cũ]],Table9[Tỉnh cũ],Table9[Admin Miền])</f>
        <v>Phạm Thị Thúy Duy</v>
      </c>
    </row>
    <row r="495" spans="1:12" x14ac:dyDescent="0.35">
      <c r="A495" t="s">
        <v>580</v>
      </c>
      <c r="B495" t="s">
        <v>607</v>
      </c>
      <c r="C495" t="str">
        <f>_xlfn.XLOOKUP(Data_TongTram2[[#This Row],[ID NCC]],VMS1_[ID 18],VMS1_[Tên Accounts])</f>
        <v>Anh Phước Minh Lương</v>
      </c>
      <c r="D495" t="str">
        <f>Data_TongTram2[[#This Row],[ID NCC]]&amp;Data_TongTram2[[#This Row],[DTR/Trạm]]</f>
        <v>001J3000002HlaeIACĐồng Lâm</v>
      </c>
      <c r="E495" t="str">
        <f>_xlfn.XLOOKUP(Data_TongTram2[[#This Row],[ID NCC]],VMS1_[ID 18],VMS1_[Tỉnh/ Thành Phố Trung Ương])</f>
        <v>Kiên Giang</v>
      </c>
      <c r="F495" t="str">
        <f>_xlfn.XLOOKUP(Data_TongTram2[[#This Row],[Tỉnh cũ]],Table9[Tỉnh cũ],Table9[Tỉnh mới])</f>
        <v>An Giang</v>
      </c>
      <c r="G495" t="str">
        <f>_xlfn.XLOOKUP(Data_TongTram2[[#This Row],[Tỉnh cũ]],Table9[Tỉnh cũ],Table9[Khu vực])</f>
        <v>Miền Tây 2</v>
      </c>
      <c r="H495" t="str">
        <f>_xlfn.XLOOKUP(Data_TongTram2[[#This Row],[Tỉnh cũ]],Table9[Tỉnh cũ],Table9[Miền])</f>
        <v>Miền Tây</v>
      </c>
      <c r="I495" t="str">
        <f>_xlfn.XLOOKUP(Data_TongTram2[[#This Row],[Tỉnh cũ]],Table9[Tỉnh cũ],Table9[Thị Trường])</f>
        <v>Phạm Huỳnh Hữu Lộc</v>
      </c>
      <c r="J495" t="str">
        <f>_xlfn.XLOOKUP(Data_TongTram2[[#This Row],[Tỉnh cũ]],Table9[Tỉnh cũ],Table9[Giám Sát])</f>
        <v>Phạm Huỳnh Hữu Lộc</v>
      </c>
      <c r="K495" t="str">
        <f>_xlfn.XLOOKUP(Data_TongTram2[[#This Row],[Tỉnh cũ]],Table9[Tỉnh cũ],Table9[Admin KV])</f>
        <v>Nguyễn Thị Ngọc Bích</v>
      </c>
      <c r="L495" t="str">
        <f>_xlfn.XLOOKUP(Data_TongTram2[[#This Row],[Tỉnh cũ]],Table9[Tỉnh cũ],Table9[Admin Miền])</f>
        <v>Phạm Thị Thúy Duy</v>
      </c>
    </row>
    <row r="496" spans="1:12" x14ac:dyDescent="0.35">
      <c r="A496" t="s">
        <v>769</v>
      </c>
      <c r="B496" t="s">
        <v>607</v>
      </c>
      <c r="C496" t="str">
        <f>_xlfn.XLOOKUP(Data_TongTram2[[#This Row],[ID NCC]],VMS1_[ID 18],VMS1_[Tên Accounts])</f>
        <v>Anh Tuấn</v>
      </c>
      <c r="D496" t="str">
        <f>Data_TongTram2[[#This Row],[ID NCC]]&amp;Data_TongTram2[[#This Row],[DTR/Trạm]]</f>
        <v>001J3000002HLczIAGĐồng Lâm</v>
      </c>
      <c r="E496" t="str">
        <f>_xlfn.XLOOKUP(Data_TongTram2[[#This Row],[ID NCC]],VMS1_[ID 18],VMS1_[Tỉnh/ Thành Phố Trung Ương])</f>
        <v>Sóc Trăng</v>
      </c>
      <c r="F496" t="str">
        <f>_xlfn.XLOOKUP(Data_TongTram2[[#This Row],[Tỉnh cũ]],Table9[Tỉnh cũ],Table9[Tỉnh mới])</f>
        <v>Cần Thơ</v>
      </c>
      <c r="G496" t="str">
        <f>_xlfn.XLOOKUP(Data_TongTram2[[#This Row],[Tỉnh cũ]],Table9[Tỉnh cũ],Table9[Khu vực])</f>
        <v>Miền Tây 2</v>
      </c>
      <c r="H496" t="str">
        <f>_xlfn.XLOOKUP(Data_TongTram2[[#This Row],[Tỉnh cũ]],Table9[Tỉnh cũ],Table9[Miền])</f>
        <v>Miền Tây</v>
      </c>
      <c r="I496" t="str">
        <f>_xlfn.XLOOKUP(Data_TongTram2[[#This Row],[Tỉnh cũ]],Table9[Tỉnh cũ],Table9[Thị Trường])</f>
        <v>Nguyễn Ngọc Lâm</v>
      </c>
      <c r="J496" t="str">
        <f>_xlfn.XLOOKUP(Data_TongTram2[[#This Row],[Tỉnh cũ]],Table9[Tỉnh cũ],Table9[Giám Sát])</f>
        <v>Phạm Huỳnh Hữu Lộc</v>
      </c>
      <c r="K496" t="str">
        <f>_xlfn.XLOOKUP(Data_TongTram2[[#This Row],[Tỉnh cũ]],Table9[Tỉnh cũ],Table9[Admin KV])</f>
        <v>Nguyễn Thị Ngọc Bích</v>
      </c>
      <c r="L496" t="str">
        <f>_xlfn.XLOOKUP(Data_TongTram2[[#This Row],[Tỉnh cũ]],Table9[Tỉnh cũ],Table9[Admin Miền])</f>
        <v>Phạm Thị Thúy Duy</v>
      </c>
    </row>
    <row r="497" spans="1:12" x14ac:dyDescent="0.35">
      <c r="A497" t="s">
        <v>1274</v>
      </c>
      <c r="B497" t="s">
        <v>607</v>
      </c>
      <c r="C497" t="str">
        <f>_xlfn.XLOOKUP(Data_TongTram2[[#This Row],[ID NCC]],VMS1_[ID 18],VMS1_[Tên Accounts])</f>
        <v>Vựa Phế Liệu Thiên Kim</v>
      </c>
      <c r="D497" t="str">
        <f>Data_TongTram2[[#This Row],[ID NCC]]&amp;Data_TongTram2[[#This Row],[DTR/Trạm]]</f>
        <v>001dc00001D4MtBAAVĐồng Lâm</v>
      </c>
      <c r="E497" t="str">
        <f>_xlfn.XLOOKUP(Data_TongTram2[[#This Row],[ID NCC]],VMS1_[ID 18],VMS1_[Tỉnh/ Thành Phố Trung Ương])</f>
        <v>Vĩnh Long</v>
      </c>
      <c r="F497" t="str">
        <f>_xlfn.XLOOKUP(Data_TongTram2[[#This Row],[Tỉnh cũ]],Table9[Tỉnh cũ],Table9[Tỉnh mới])</f>
        <v>Vĩnh Long</v>
      </c>
      <c r="G497" t="str">
        <f>_xlfn.XLOOKUP(Data_TongTram2[[#This Row],[Tỉnh cũ]],Table9[Tỉnh cũ],Table9[Khu vực])</f>
        <v>Miền Tây 2</v>
      </c>
      <c r="H497" t="str">
        <f>_xlfn.XLOOKUP(Data_TongTram2[[#This Row],[Tỉnh cũ]],Table9[Tỉnh cũ],Table9[Miền])</f>
        <v>Miền Tây</v>
      </c>
      <c r="I497" t="str">
        <f>_xlfn.XLOOKUP(Data_TongTram2[[#This Row],[Tỉnh cũ]],Table9[Tỉnh cũ],Table9[Thị Trường])</f>
        <v>Lê Quốc Việt</v>
      </c>
      <c r="J497" t="str">
        <f>_xlfn.XLOOKUP(Data_TongTram2[[#This Row],[Tỉnh cũ]],Table9[Tỉnh cũ],Table9[Giám Sát])</f>
        <v>Phạm Huỳnh Hữu Lộc</v>
      </c>
      <c r="K497" t="str">
        <f>_xlfn.XLOOKUP(Data_TongTram2[[#This Row],[Tỉnh cũ]],Table9[Tỉnh cũ],Table9[Admin KV])</f>
        <v>Nguyễn Thị Ngọc Bích</v>
      </c>
      <c r="L497" t="str">
        <f>_xlfn.XLOOKUP(Data_TongTram2[[#This Row],[Tỉnh cũ]],Table9[Tỉnh cũ],Table9[Admin Miền])</f>
        <v>Phạm Thị Thúy Duy</v>
      </c>
    </row>
    <row r="498" spans="1:12" x14ac:dyDescent="0.35">
      <c r="A498" t="s">
        <v>772</v>
      </c>
      <c r="B498" t="s">
        <v>607</v>
      </c>
      <c r="C498" t="str">
        <f>_xlfn.XLOOKUP(Data_TongTram2[[#This Row],[ID NCC]],VMS1_[ID 18],VMS1_[Tên Accounts])</f>
        <v>Thiện An Recycling</v>
      </c>
      <c r="D498" t="str">
        <f>Data_TongTram2[[#This Row],[ID NCC]]&amp;Data_TongTram2[[#This Row],[DTR/Trạm]]</f>
        <v>001dc000014o4lcAAAĐồng Lâm</v>
      </c>
      <c r="E498" t="str">
        <f>_xlfn.XLOOKUP(Data_TongTram2[[#This Row],[ID NCC]],VMS1_[ID 18],VMS1_[Tỉnh/ Thành Phố Trung Ương])</f>
        <v>Cà Mau</v>
      </c>
      <c r="F498" t="str">
        <f>_xlfn.XLOOKUP(Data_TongTram2[[#This Row],[Tỉnh cũ]],Table9[Tỉnh cũ],Table9[Tỉnh mới])</f>
        <v>Cà Mau</v>
      </c>
      <c r="G498" t="str">
        <f>_xlfn.XLOOKUP(Data_TongTram2[[#This Row],[Tỉnh cũ]],Table9[Tỉnh cũ],Table9[Khu vực])</f>
        <v>Miền Tây 2</v>
      </c>
      <c r="H498" t="str">
        <f>_xlfn.XLOOKUP(Data_TongTram2[[#This Row],[Tỉnh cũ]],Table9[Tỉnh cũ],Table9[Miền])</f>
        <v>Miền Tây</v>
      </c>
      <c r="I498" t="str">
        <f>_xlfn.XLOOKUP(Data_TongTram2[[#This Row],[Tỉnh cũ]],Table9[Tỉnh cũ],Table9[Thị Trường])</f>
        <v>Thái Tân Văn</v>
      </c>
      <c r="J498" t="str">
        <f>_xlfn.XLOOKUP(Data_TongTram2[[#This Row],[Tỉnh cũ]],Table9[Tỉnh cũ],Table9[Giám Sát])</f>
        <v>Phạm Huỳnh Hữu Lộc</v>
      </c>
      <c r="K498" t="str">
        <f>_xlfn.XLOOKUP(Data_TongTram2[[#This Row],[Tỉnh cũ]],Table9[Tỉnh cũ],Table9[Admin KV])</f>
        <v>Nguyễn Thị Ngọc Bích</v>
      </c>
      <c r="L498" t="str">
        <f>_xlfn.XLOOKUP(Data_TongTram2[[#This Row],[Tỉnh cũ]],Table9[Tỉnh cũ],Table9[Admin Miền])</f>
        <v>Phạm Thị Thúy Duy</v>
      </c>
    </row>
    <row r="499" spans="1:12" x14ac:dyDescent="0.35">
      <c r="A499" t="s">
        <v>1263</v>
      </c>
      <c r="B499" t="s">
        <v>607</v>
      </c>
      <c r="C499" t="str">
        <f>_xlfn.XLOOKUP(Data_TongTram2[[#This Row],[ID NCC]],VMS1_[ID 18],VMS1_[Tên Accounts])</f>
        <v>Hộ Kinh Doanh An Tâm</v>
      </c>
      <c r="D499" t="str">
        <f>Data_TongTram2[[#This Row],[ID NCC]]&amp;Data_TongTram2[[#This Row],[DTR/Trạm]]</f>
        <v>001dc000014oE0DAAUĐồng Lâm</v>
      </c>
      <c r="E499" t="str">
        <f>_xlfn.XLOOKUP(Data_TongTram2[[#This Row],[ID NCC]],VMS1_[ID 18],VMS1_[Tỉnh/ Thành Phố Trung Ương])</f>
        <v>Kiên Giang</v>
      </c>
      <c r="F499" t="str">
        <f>_xlfn.XLOOKUP(Data_TongTram2[[#This Row],[Tỉnh cũ]],Table9[Tỉnh cũ],Table9[Tỉnh mới])</f>
        <v>An Giang</v>
      </c>
      <c r="G499" t="str">
        <f>_xlfn.XLOOKUP(Data_TongTram2[[#This Row],[Tỉnh cũ]],Table9[Tỉnh cũ],Table9[Khu vực])</f>
        <v>Miền Tây 2</v>
      </c>
      <c r="H499" t="str">
        <f>_xlfn.XLOOKUP(Data_TongTram2[[#This Row],[Tỉnh cũ]],Table9[Tỉnh cũ],Table9[Miền])</f>
        <v>Miền Tây</v>
      </c>
      <c r="I499" t="str">
        <f>_xlfn.XLOOKUP(Data_TongTram2[[#This Row],[Tỉnh cũ]],Table9[Tỉnh cũ],Table9[Thị Trường])</f>
        <v>Phạm Huỳnh Hữu Lộc</v>
      </c>
      <c r="J499" t="str">
        <f>_xlfn.XLOOKUP(Data_TongTram2[[#This Row],[Tỉnh cũ]],Table9[Tỉnh cũ],Table9[Giám Sát])</f>
        <v>Phạm Huỳnh Hữu Lộc</v>
      </c>
      <c r="K499" t="str">
        <f>_xlfn.XLOOKUP(Data_TongTram2[[#This Row],[Tỉnh cũ]],Table9[Tỉnh cũ],Table9[Admin KV])</f>
        <v>Nguyễn Thị Ngọc Bích</v>
      </c>
      <c r="L499" t="str">
        <f>_xlfn.XLOOKUP(Data_TongTram2[[#This Row],[Tỉnh cũ]],Table9[Tỉnh cũ],Table9[Admin Miền])</f>
        <v>Phạm Thị Thúy Duy</v>
      </c>
    </row>
    <row r="500" spans="1:12" x14ac:dyDescent="0.35">
      <c r="A500" t="s">
        <v>642</v>
      </c>
      <c r="B500" t="s">
        <v>607</v>
      </c>
      <c r="C500" t="str">
        <f>_xlfn.XLOOKUP(Data_TongTram2[[#This Row],[ID NCC]],VMS1_[ID 18],VMS1_[Tên Accounts])</f>
        <v>Minh Nguyệt 2</v>
      </c>
      <c r="D500" t="str">
        <f>Data_TongTram2[[#This Row],[ID NCC]]&amp;Data_TongTram2[[#This Row],[DTR/Trạm]]</f>
        <v>001J3000002HLcuIAGĐồng Lâm</v>
      </c>
      <c r="E500" t="str">
        <f>_xlfn.XLOOKUP(Data_TongTram2[[#This Row],[ID NCC]],VMS1_[ID 18],VMS1_[Tỉnh/ Thành Phố Trung Ương])</f>
        <v>Sóc Trăng</v>
      </c>
      <c r="F500" t="str">
        <f>_xlfn.XLOOKUP(Data_TongTram2[[#This Row],[Tỉnh cũ]],Table9[Tỉnh cũ],Table9[Tỉnh mới])</f>
        <v>Cần Thơ</v>
      </c>
      <c r="G500" t="str">
        <f>_xlfn.XLOOKUP(Data_TongTram2[[#This Row],[Tỉnh cũ]],Table9[Tỉnh cũ],Table9[Khu vực])</f>
        <v>Miền Tây 2</v>
      </c>
      <c r="H500" t="str">
        <f>_xlfn.XLOOKUP(Data_TongTram2[[#This Row],[Tỉnh cũ]],Table9[Tỉnh cũ],Table9[Miền])</f>
        <v>Miền Tây</v>
      </c>
      <c r="I500" t="str">
        <f>_xlfn.XLOOKUP(Data_TongTram2[[#This Row],[Tỉnh cũ]],Table9[Tỉnh cũ],Table9[Thị Trường])</f>
        <v>Nguyễn Ngọc Lâm</v>
      </c>
      <c r="J500" t="str">
        <f>_xlfn.XLOOKUP(Data_TongTram2[[#This Row],[Tỉnh cũ]],Table9[Tỉnh cũ],Table9[Giám Sát])</f>
        <v>Phạm Huỳnh Hữu Lộc</v>
      </c>
      <c r="K500" t="str">
        <f>_xlfn.XLOOKUP(Data_TongTram2[[#This Row],[Tỉnh cũ]],Table9[Tỉnh cũ],Table9[Admin KV])</f>
        <v>Nguyễn Thị Ngọc Bích</v>
      </c>
      <c r="L500" t="str">
        <f>_xlfn.XLOOKUP(Data_TongTram2[[#This Row],[Tỉnh cũ]],Table9[Tỉnh cũ],Table9[Admin Miền])</f>
        <v>Phạm Thị Thúy Duy</v>
      </c>
    </row>
    <row r="501" spans="1:12" x14ac:dyDescent="0.35">
      <c r="A501" t="s">
        <v>1620</v>
      </c>
      <c r="B501" t="s">
        <v>607</v>
      </c>
      <c r="C501" t="str">
        <f>_xlfn.XLOOKUP(Data_TongTram2[[#This Row],[ID NCC]],VMS1_[ID 18],VMS1_[Tên Accounts])</f>
        <v>Nhựt Thanh</v>
      </c>
      <c r="D501" t="str">
        <f>Data_TongTram2[[#This Row],[ID NCC]]&amp;Data_TongTram2[[#This Row],[DTR/Trạm]]</f>
        <v>001J3000002HLxAIAWĐồng Lâm</v>
      </c>
      <c r="E501" t="str">
        <f>_xlfn.XLOOKUP(Data_TongTram2[[#This Row],[ID NCC]],VMS1_[ID 18],VMS1_[Tỉnh/ Thành Phố Trung Ương])</f>
        <v>Vĩnh Long</v>
      </c>
      <c r="F501" t="str">
        <f>_xlfn.XLOOKUP(Data_TongTram2[[#This Row],[Tỉnh cũ]],Table9[Tỉnh cũ],Table9[Tỉnh mới])</f>
        <v>Vĩnh Long</v>
      </c>
      <c r="G501" t="str">
        <f>_xlfn.XLOOKUP(Data_TongTram2[[#This Row],[Tỉnh cũ]],Table9[Tỉnh cũ],Table9[Khu vực])</f>
        <v>Miền Tây 2</v>
      </c>
      <c r="H501" t="str">
        <f>_xlfn.XLOOKUP(Data_TongTram2[[#This Row],[Tỉnh cũ]],Table9[Tỉnh cũ],Table9[Miền])</f>
        <v>Miền Tây</v>
      </c>
      <c r="I501" t="str">
        <f>_xlfn.XLOOKUP(Data_TongTram2[[#This Row],[Tỉnh cũ]],Table9[Tỉnh cũ],Table9[Thị Trường])</f>
        <v>Lê Quốc Việt</v>
      </c>
      <c r="J501" t="str">
        <f>_xlfn.XLOOKUP(Data_TongTram2[[#This Row],[Tỉnh cũ]],Table9[Tỉnh cũ],Table9[Giám Sát])</f>
        <v>Phạm Huỳnh Hữu Lộc</v>
      </c>
      <c r="K501" t="str">
        <f>_xlfn.XLOOKUP(Data_TongTram2[[#This Row],[Tỉnh cũ]],Table9[Tỉnh cũ],Table9[Admin KV])</f>
        <v>Nguyễn Thị Ngọc Bích</v>
      </c>
      <c r="L501" t="str">
        <f>_xlfn.XLOOKUP(Data_TongTram2[[#This Row],[Tỉnh cũ]],Table9[Tỉnh cũ],Table9[Admin Miền])</f>
        <v>Phạm Thị Thúy Duy</v>
      </c>
    </row>
    <row r="502" spans="1:12" x14ac:dyDescent="0.35">
      <c r="A502" t="s">
        <v>1054</v>
      </c>
      <c r="B502" t="s">
        <v>607</v>
      </c>
      <c r="C502" t="str">
        <f>_xlfn.XLOOKUP(Data_TongTram2[[#This Row],[ID NCC]],VMS1_[ID 18],VMS1_[Tên Accounts])</f>
        <v>Hộ Kinh Doanh Thành Quốc</v>
      </c>
      <c r="D502" t="str">
        <f>Data_TongTram2[[#This Row],[ID NCC]]&amp;Data_TongTram2[[#This Row],[DTR/Trạm]]</f>
        <v>001J3000002HLznIAGĐồng Lâm</v>
      </c>
      <c r="E502" t="str">
        <f>_xlfn.XLOOKUP(Data_TongTram2[[#This Row],[ID NCC]],VMS1_[ID 18],VMS1_[Tỉnh/ Thành Phố Trung Ương])</f>
        <v>An Giang</v>
      </c>
      <c r="F502" t="str">
        <f>_xlfn.XLOOKUP(Data_TongTram2[[#This Row],[Tỉnh cũ]],Table9[Tỉnh cũ],Table9[Tỉnh mới])</f>
        <v>An Giang</v>
      </c>
      <c r="G502" t="str">
        <f>_xlfn.XLOOKUP(Data_TongTram2[[#This Row],[Tỉnh cũ]],Table9[Tỉnh cũ],Table9[Khu vực])</f>
        <v>Miền Tây 2</v>
      </c>
      <c r="H502" t="str">
        <f>_xlfn.XLOOKUP(Data_TongTram2[[#This Row],[Tỉnh cũ]],Table9[Tỉnh cũ],Table9[Miền])</f>
        <v>Miền Tây</v>
      </c>
      <c r="I502" t="str">
        <f>_xlfn.XLOOKUP(Data_TongTram2[[#This Row],[Tỉnh cũ]],Table9[Tỉnh cũ],Table9[Thị Trường])</f>
        <v>Phạm Huỳnh Hữu Lộc</v>
      </c>
      <c r="J502" t="str">
        <f>_xlfn.XLOOKUP(Data_TongTram2[[#This Row],[Tỉnh cũ]],Table9[Tỉnh cũ],Table9[Giám Sát])</f>
        <v>Phạm Huỳnh Hữu Lộc</v>
      </c>
      <c r="K502" t="str">
        <f>_xlfn.XLOOKUP(Data_TongTram2[[#This Row],[Tỉnh cũ]],Table9[Tỉnh cũ],Table9[Admin KV])</f>
        <v>Nguyễn Thị Ngọc Bích</v>
      </c>
      <c r="L502" t="str">
        <f>_xlfn.XLOOKUP(Data_TongTram2[[#This Row],[Tỉnh cũ]],Table9[Tỉnh cũ],Table9[Admin Miền])</f>
        <v>Phạm Thị Thúy Duy</v>
      </c>
    </row>
    <row r="503" spans="1:12" x14ac:dyDescent="0.35">
      <c r="A503" t="s">
        <v>1655</v>
      </c>
      <c r="B503" t="s">
        <v>607</v>
      </c>
      <c r="C503" t="str">
        <f>_xlfn.XLOOKUP(Data_TongTram2[[#This Row],[ID NCC]],VMS1_[ID 18],VMS1_[Tên Accounts])</f>
        <v>Hà Thị Duyên</v>
      </c>
      <c r="D503" t="str">
        <f>Data_TongTram2[[#This Row],[ID NCC]]&amp;Data_TongTram2[[#This Row],[DTR/Trạm]]</f>
        <v>001dc00001aWRZKAA4Đồng Lâm</v>
      </c>
      <c r="E503" t="str">
        <f>_xlfn.XLOOKUP(Data_TongTram2[[#This Row],[ID NCC]],VMS1_[ID 18],VMS1_[Tỉnh/ Thành Phố Trung Ương])</f>
        <v>An Giang</v>
      </c>
      <c r="F503" t="str">
        <f>_xlfn.XLOOKUP(Data_TongTram2[[#This Row],[Tỉnh cũ]],Table9[Tỉnh cũ],Table9[Tỉnh mới])</f>
        <v>An Giang</v>
      </c>
      <c r="G503" t="str">
        <f>_xlfn.XLOOKUP(Data_TongTram2[[#This Row],[Tỉnh cũ]],Table9[Tỉnh cũ],Table9[Khu vực])</f>
        <v>Miền Tây 2</v>
      </c>
      <c r="H503" t="str">
        <f>_xlfn.XLOOKUP(Data_TongTram2[[#This Row],[Tỉnh cũ]],Table9[Tỉnh cũ],Table9[Miền])</f>
        <v>Miền Tây</v>
      </c>
      <c r="I503" t="str">
        <f>_xlfn.XLOOKUP(Data_TongTram2[[#This Row],[Tỉnh cũ]],Table9[Tỉnh cũ],Table9[Thị Trường])</f>
        <v>Phạm Huỳnh Hữu Lộc</v>
      </c>
      <c r="J503" t="str">
        <f>_xlfn.XLOOKUP(Data_TongTram2[[#This Row],[Tỉnh cũ]],Table9[Tỉnh cũ],Table9[Giám Sát])</f>
        <v>Phạm Huỳnh Hữu Lộc</v>
      </c>
      <c r="K503" t="str">
        <f>_xlfn.XLOOKUP(Data_TongTram2[[#This Row],[Tỉnh cũ]],Table9[Tỉnh cũ],Table9[Admin KV])</f>
        <v>Nguyễn Thị Ngọc Bích</v>
      </c>
      <c r="L503" t="str">
        <f>_xlfn.XLOOKUP(Data_TongTram2[[#This Row],[Tỉnh cũ]],Table9[Tỉnh cũ],Table9[Admin Miền])</f>
        <v>Phạm Thị Thúy Duy</v>
      </c>
    </row>
    <row r="504" spans="1:12" x14ac:dyDescent="0.35">
      <c r="A504" t="s">
        <v>1652</v>
      </c>
      <c r="B504" t="s">
        <v>607</v>
      </c>
      <c r="C504" t="str">
        <f>_xlfn.XLOOKUP(Data_TongTram2[[#This Row],[ID NCC]],VMS1_[ID 18],VMS1_[Tên Accounts])</f>
        <v>Nguyễn Trí Hùng</v>
      </c>
      <c r="D504" t="str">
        <f>Data_TongTram2[[#This Row],[ID NCC]]&amp;Data_TongTram2[[#This Row],[DTR/Trạm]]</f>
        <v>001dc00001aWe57AACĐồng Lâm</v>
      </c>
      <c r="E504" t="str">
        <f>_xlfn.XLOOKUP(Data_TongTram2[[#This Row],[ID NCC]],VMS1_[ID 18],VMS1_[Tỉnh/ Thành Phố Trung Ương])</f>
        <v>Vĩnh Long</v>
      </c>
      <c r="F504" t="str">
        <f>_xlfn.XLOOKUP(Data_TongTram2[[#This Row],[Tỉnh cũ]],Table9[Tỉnh cũ],Table9[Tỉnh mới])</f>
        <v>Vĩnh Long</v>
      </c>
      <c r="G504" t="str">
        <f>_xlfn.XLOOKUP(Data_TongTram2[[#This Row],[Tỉnh cũ]],Table9[Tỉnh cũ],Table9[Khu vực])</f>
        <v>Miền Tây 2</v>
      </c>
      <c r="H504" t="str">
        <f>_xlfn.XLOOKUP(Data_TongTram2[[#This Row],[Tỉnh cũ]],Table9[Tỉnh cũ],Table9[Miền])</f>
        <v>Miền Tây</v>
      </c>
      <c r="I504" t="str">
        <f>_xlfn.XLOOKUP(Data_TongTram2[[#This Row],[Tỉnh cũ]],Table9[Tỉnh cũ],Table9[Thị Trường])</f>
        <v>Lê Quốc Việt</v>
      </c>
      <c r="J504" t="str">
        <f>_xlfn.XLOOKUP(Data_TongTram2[[#This Row],[Tỉnh cũ]],Table9[Tỉnh cũ],Table9[Giám Sát])</f>
        <v>Phạm Huỳnh Hữu Lộc</v>
      </c>
      <c r="K504" t="str">
        <f>_xlfn.XLOOKUP(Data_TongTram2[[#This Row],[Tỉnh cũ]],Table9[Tỉnh cũ],Table9[Admin KV])</f>
        <v>Nguyễn Thị Ngọc Bích</v>
      </c>
      <c r="L504" t="str">
        <f>_xlfn.XLOOKUP(Data_TongTram2[[#This Row],[Tỉnh cũ]],Table9[Tỉnh cũ],Table9[Admin Miền])</f>
        <v>Phạm Thị Thúy Duy</v>
      </c>
    </row>
    <row r="505" spans="1:12" x14ac:dyDescent="0.35">
      <c r="A505" t="s">
        <v>1661</v>
      </c>
      <c r="B505" t="s">
        <v>607</v>
      </c>
      <c r="C505" t="str">
        <f>_xlfn.XLOOKUP(Data_TongTram2[[#This Row],[ID NCC]],VMS1_[ID 18],VMS1_[Tên Accounts])</f>
        <v>Anh Cường ( Bố Thảo)</v>
      </c>
      <c r="D505" t="str">
        <f>Data_TongTram2[[#This Row],[ID NCC]]&amp;Data_TongTram2[[#This Row],[DTR/Trạm]]</f>
        <v>001J3000002HLjiIAGĐồng Lâm</v>
      </c>
      <c r="E505" t="str">
        <f>_xlfn.XLOOKUP(Data_TongTram2[[#This Row],[ID NCC]],VMS1_[ID 18],VMS1_[Tỉnh/ Thành Phố Trung Ương])</f>
        <v>Sóc Trăng</v>
      </c>
      <c r="F505" t="str">
        <f>_xlfn.XLOOKUP(Data_TongTram2[[#This Row],[Tỉnh cũ]],Table9[Tỉnh cũ],Table9[Tỉnh mới])</f>
        <v>Cần Thơ</v>
      </c>
      <c r="G505" t="str">
        <f>_xlfn.XLOOKUP(Data_TongTram2[[#This Row],[Tỉnh cũ]],Table9[Tỉnh cũ],Table9[Khu vực])</f>
        <v>Miền Tây 2</v>
      </c>
      <c r="H505" t="str">
        <f>_xlfn.XLOOKUP(Data_TongTram2[[#This Row],[Tỉnh cũ]],Table9[Tỉnh cũ],Table9[Miền])</f>
        <v>Miền Tây</v>
      </c>
      <c r="I505" t="str">
        <f>_xlfn.XLOOKUP(Data_TongTram2[[#This Row],[Tỉnh cũ]],Table9[Tỉnh cũ],Table9[Thị Trường])</f>
        <v>Nguyễn Ngọc Lâm</v>
      </c>
      <c r="J505" t="str">
        <f>_xlfn.XLOOKUP(Data_TongTram2[[#This Row],[Tỉnh cũ]],Table9[Tỉnh cũ],Table9[Giám Sát])</f>
        <v>Phạm Huỳnh Hữu Lộc</v>
      </c>
      <c r="K505" t="str">
        <f>_xlfn.XLOOKUP(Data_TongTram2[[#This Row],[Tỉnh cũ]],Table9[Tỉnh cũ],Table9[Admin KV])</f>
        <v>Nguyễn Thị Ngọc Bích</v>
      </c>
      <c r="L505" t="str">
        <f>_xlfn.XLOOKUP(Data_TongTram2[[#This Row],[Tỉnh cũ]],Table9[Tỉnh cũ],Table9[Admin Miền])</f>
        <v>Phạm Thị Thúy Duy</v>
      </c>
    </row>
    <row r="506" spans="1:12" x14ac:dyDescent="0.35">
      <c r="A506" t="s">
        <v>1671</v>
      </c>
      <c r="B506" t="s">
        <v>607</v>
      </c>
      <c r="C506" t="str">
        <f>_xlfn.XLOOKUP(Data_TongTram2[[#This Row],[ID NCC]],VMS1_[ID 18],VMS1_[Tên Accounts])</f>
        <v>Mỹ Xuyên</v>
      </c>
      <c r="D506" t="str">
        <f>Data_TongTram2[[#This Row],[ID NCC]]&amp;Data_TongTram2[[#This Row],[DTR/Trạm]]</f>
        <v>001dc000016QIetAAGĐồng Lâm</v>
      </c>
      <c r="E506" t="str">
        <f>_xlfn.XLOOKUP(Data_TongTram2[[#This Row],[ID NCC]],VMS1_[ID 18],VMS1_[Tỉnh/ Thành Phố Trung Ương])</f>
        <v>Kiên Giang</v>
      </c>
      <c r="F506" t="str">
        <f>_xlfn.XLOOKUP(Data_TongTram2[[#This Row],[Tỉnh cũ]],Table9[Tỉnh cũ],Table9[Tỉnh mới])</f>
        <v>An Giang</v>
      </c>
      <c r="G506" t="str">
        <f>_xlfn.XLOOKUP(Data_TongTram2[[#This Row],[Tỉnh cũ]],Table9[Tỉnh cũ],Table9[Khu vực])</f>
        <v>Miền Tây 2</v>
      </c>
      <c r="H506" t="str">
        <f>_xlfn.XLOOKUP(Data_TongTram2[[#This Row],[Tỉnh cũ]],Table9[Tỉnh cũ],Table9[Miền])</f>
        <v>Miền Tây</v>
      </c>
      <c r="I506" t="str">
        <f>_xlfn.XLOOKUP(Data_TongTram2[[#This Row],[Tỉnh cũ]],Table9[Tỉnh cũ],Table9[Thị Trường])</f>
        <v>Phạm Huỳnh Hữu Lộc</v>
      </c>
      <c r="J506" t="str">
        <f>_xlfn.XLOOKUP(Data_TongTram2[[#This Row],[Tỉnh cũ]],Table9[Tỉnh cũ],Table9[Giám Sát])</f>
        <v>Phạm Huỳnh Hữu Lộc</v>
      </c>
      <c r="K506" t="str">
        <f>_xlfn.XLOOKUP(Data_TongTram2[[#This Row],[Tỉnh cũ]],Table9[Tỉnh cũ],Table9[Admin KV])</f>
        <v>Nguyễn Thị Ngọc Bích</v>
      </c>
      <c r="L506" t="str">
        <f>_xlfn.XLOOKUP(Data_TongTram2[[#This Row],[Tỉnh cũ]],Table9[Tỉnh cũ],Table9[Admin Miền])</f>
        <v>Phạm Thị Thúy Duy</v>
      </c>
    </row>
    <row r="507" spans="1:12" x14ac:dyDescent="0.35">
      <c r="A507" t="s">
        <v>1678</v>
      </c>
      <c r="B507" t="s">
        <v>607</v>
      </c>
      <c r="C507" t="str">
        <f>_xlfn.XLOOKUP(Data_TongTram2[[#This Row],[ID NCC]],VMS1_[ID 18],VMS1_[Tên Accounts])</f>
        <v>Hkd Trí Tâm</v>
      </c>
      <c r="D507" t="str">
        <f>Data_TongTram2[[#This Row],[ID NCC]]&amp;Data_TongTram2[[#This Row],[DTR/Trạm]]</f>
        <v>001J3000002HLYiIAOĐồng Lâm</v>
      </c>
      <c r="E507" t="str">
        <f>_xlfn.XLOOKUP(Data_TongTram2[[#This Row],[ID NCC]],VMS1_[ID 18],VMS1_[Tỉnh/ Thành Phố Trung Ương])</f>
        <v>Kiên Giang</v>
      </c>
      <c r="F507" t="str">
        <f>_xlfn.XLOOKUP(Data_TongTram2[[#This Row],[Tỉnh cũ]],Table9[Tỉnh cũ],Table9[Tỉnh mới])</f>
        <v>An Giang</v>
      </c>
      <c r="G507" t="str">
        <f>_xlfn.XLOOKUP(Data_TongTram2[[#This Row],[Tỉnh cũ]],Table9[Tỉnh cũ],Table9[Khu vực])</f>
        <v>Miền Tây 2</v>
      </c>
      <c r="H507" t="str">
        <f>_xlfn.XLOOKUP(Data_TongTram2[[#This Row],[Tỉnh cũ]],Table9[Tỉnh cũ],Table9[Miền])</f>
        <v>Miền Tây</v>
      </c>
      <c r="I507" t="str">
        <f>_xlfn.XLOOKUP(Data_TongTram2[[#This Row],[Tỉnh cũ]],Table9[Tỉnh cũ],Table9[Thị Trường])</f>
        <v>Phạm Huỳnh Hữu Lộc</v>
      </c>
      <c r="J507" t="str">
        <f>_xlfn.XLOOKUP(Data_TongTram2[[#This Row],[Tỉnh cũ]],Table9[Tỉnh cũ],Table9[Giám Sát])</f>
        <v>Phạm Huỳnh Hữu Lộc</v>
      </c>
      <c r="K507" t="str">
        <f>_xlfn.XLOOKUP(Data_TongTram2[[#This Row],[Tỉnh cũ]],Table9[Tỉnh cũ],Table9[Admin KV])</f>
        <v>Nguyễn Thị Ngọc Bích</v>
      </c>
      <c r="L507" t="str">
        <f>_xlfn.XLOOKUP(Data_TongTram2[[#This Row],[Tỉnh cũ]],Table9[Tỉnh cũ],Table9[Admin Miền])</f>
        <v>Phạm Thị Thúy Duy</v>
      </c>
    </row>
    <row r="508" spans="1:12" x14ac:dyDescent="0.35">
      <c r="A508" t="s">
        <v>1680</v>
      </c>
      <c r="B508" t="s">
        <v>607</v>
      </c>
      <c r="C508" t="str">
        <f>_xlfn.XLOOKUP(Data_TongTram2[[#This Row],[ID NCC]],VMS1_[ID 18],VMS1_[Tên Accounts])</f>
        <v>HỘ KINH DOANH CƠ SỞ THU MUA PHẾ LIỆU NHÂN DUYÊN</v>
      </c>
      <c r="D508" t="str">
        <f>Data_TongTram2[[#This Row],[ID NCC]]&amp;Data_TongTram2[[#This Row],[DTR/Trạm]]</f>
        <v>001dc00001krsldAAAĐồng Lâm</v>
      </c>
      <c r="E508" t="str">
        <f>_xlfn.XLOOKUP(Data_TongTram2[[#This Row],[ID NCC]],VMS1_[ID 18],VMS1_[Tỉnh/ Thành Phố Trung Ương])</f>
        <v>Đồng Tháp</v>
      </c>
      <c r="F508" t="str">
        <f>_xlfn.XLOOKUP(Data_TongTram2[[#This Row],[Tỉnh cũ]],Table9[Tỉnh cũ],Table9[Tỉnh mới])</f>
        <v>Đồng Tháp</v>
      </c>
      <c r="G508" t="str">
        <f>_xlfn.XLOOKUP(Data_TongTram2[[#This Row],[Tỉnh cũ]],Table9[Tỉnh cũ],Table9[Khu vực])</f>
        <v>Miền Tây 1</v>
      </c>
      <c r="H508" t="str">
        <f>_xlfn.XLOOKUP(Data_TongTram2[[#This Row],[Tỉnh cũ]],Table9[Tỉnh cũ],Table9[Miền])</f>
        <v>Miền Tây</v>
      </c>
      <c r="I508" t="str">
        <f>_xlfn.XLOOKUP(Data_TongTram2[[#This Row],[Tỉnh cũ]],Table9[Tỉnh cũ],Table9[Thị Trường])</f>
        <v>Lâm Đỗ Anh Hào</v>
      </c>
      <c r="J508" t="str">
        <f>_xlfn.XLOOKUP(Data_TongTram2[[#This Row],[Tỉnh cũ]],Table9[Tỉnh cũ],Table9[Giám Sát])</f>
        <v>Nguyễn Thành Dân</v>
      </c>
      <c r="K508" t="str">
        <f>_xlfn.XLOOKUP(Data_TongTram2[[#This Row],[Tỉnh cũ]],Table9[Tỉnh cũ],Table9[Admin KV])</f>
        <v>Trần Thị Lan</v>
      </c>
      <c r="L508" t="str">
        <f>_xlfn.XLOOKUP(Data_TongTram2[[#This Row],[Tỉnh cũ]],Table9[Tỉnh cũ],Table9[Admin Miền])</f>
        <v>Phạm Thị Thúy Duy</v>
      </c>
    </row>
    <row r="509" spans="1:12" x14ac:dyDescent="0.35">
      <c r="A509" t="s">
        <v>1107</v>
      </c>
      <c r="B509" t="s">
        <v>607</v>
      </c>
      <c r="C509" t="str">
        <f>_xlfn.XLOOKUP(Data_TongTram2[[#This Row],[ID NCC]],VMS1_[ID 18],VMS1_[Tên Accounts])</f>
        <v>Mai Văn Nhớ</v>
      </c>
      <c r="D509" t="str">
        <f>Data_TongTram2[[#This Row],[ID NCC]]&amp;Data_TongTram2[[#This Row],[DTR/Trạm]]</f>
        <v>001J3000002HjDMIA0Đồng Lâm</v>
      </c>
      <c r="E509" t="str">
        <f>_xlfn.XLOOKUP(Data_TongTram2[[#This Row],[ID NCC]],VMS1_[ID 18],VMS1_[Tỉnh/ Thành Phố Trung Ương])</f>
        <v>Kiên Giang</v>
      </c>
      <c r="F509" t="str">
        <f>_xlfn.XLOOKUP(Data_TongTram2[[#This Row],[Tỉnh cũ]],Table9[Tỉnh cũ],Table9[Tỉnh mới])</f>
        <v>An Giang</v>
      </c>
      <c r="G509" t="str">
        <f>_xlfn.XLOOKUP(Data_TongTram2[[#This Row],[Tỉnh cũ]],Table9[Tỉnh cũ],Table9[Khu vực])</f>
        <v>Miền Tây 2</v>
      </c>
      <c r="H509" t="str">
        <f>_xlfn.XLOOKUP(Data_TongTram2[[#This Row],[Tỉnh cũ]],Table9[Tỉnh cũ],Table9[Miền])</f>
        <v>Miền Tây</v>
      </c>
      <c r="I509" t="str">
        <f>_xlfn.XLOOKUP(Data_TongTram2[[#This Row],[Tỉnh cũ]],Table9[Tỉnh cũ],Table9[Thị Trường])</f>
        <v>Phạm Huỳnh Hữu Lộc</v>
      </c>
      <c r="J509" t="str">
        <f>_xlfn.XLOOKUP(Data_TongTram2[[#This Row],[Tỉnh cũ]],Table9[Tỉnh cũ],Table9[Giám Sát])</f>
        <v>Phạm Huỳnh Hữu Lộc</v>
      </c>
      <c r="K509" t="str">
        <f>_xlfn.XLOOKUP(Data_TongTram2[[#This Row],[Tỉnh cũ]],Table9[Tỉnh cũ],Table9[Admin KV])</f>
        <v>Nguyễn Thị Ngọc Bích</v>
      </c>
      <c r="L509" t="str">
        <f>_xlfn.XLOOKUP(Data_TongTram2[[#This Row],[Tỉnh cũ]],Table9[Tỉnh cũ],Table9[Admin Miền])</f>
        <v>Phạm Thị Thúy Duy</v>
      </c>
    </row>
    <row r="510" spans="1:12" x14ac:dyDescent="0.35">
      <c r="A510" t="s">
        <v>1695</v>
      </c>
      <c r="B510" t="s">
        <v>607</v>
      </c>
      <c r="C510" t="str">
        <f>_xlfn.XLOOKUP(Data_TongTram2[[#This Row],[ID NCC]],VMS1_[ID 18],VMS1_[Tên Accounts])</f>
        <v>Anh Xịn</v>
      </c>
      <c r="D510" t="str">
        <f>Data_TongTram2[[#This Row],[ID NCC]]&amp;Data_TongTram2[[#This Row],[DTR/Trạm]]</f>
        <v>001J3000002HLcyIAGĐồng Lâm</v>
      </c>
      <c r="E510" t="str">
        <f>_xlfn.XLOOKUP(Data_TongTram2[[#This Row],[ID NCC]],VMS1_[ID 18],VMS1_[Tỉnh/ Thành Phố Trung Ương])</f>
        <v>Sóc Trăng</v>
      </c>
      <c r="F510" t="str">
        <f>_xlfn.XLOOKUP(Data_TongTram2[[#This Row],[Tỉnh cũ]],Table9[Tỉnh cũ],Table9[Tỉnh mới])</f>
        <v>Cần Thơ</v>
      </c>
      <c r="G510" t="str">
        <f>_xlfn.XLOOKUP(Data_TongTram2[[#This Row],[Tỉnh cũ]],Table9[Tỉnh cũ],Table9[Khu vực])</f>
        <v>Miền Tây 2</v>
      </c>
      <c r="H510" t="str">
        <f>_xlfn.XLOOKUP(Data_TongTram2[[#This Row],[Tỉnh cũ]],Table9[Tỉnh cũ],Table9[Miền])</f>
        <v>Miền Tây</v>
      </c>
      <c r="I510" t="str">
        <f>_xlfn.XLOOKUP(Data_TongTram2[[#This Row],[Tỉnh cũ]],Table9[Tỉnh cũ],Table9[Thị Trường])</f>
        <v>Nguyễn Ngọc Lâm</v>
      </c>
      <c r="J510" t="str">
        <f>_xlfn.XLOOKUP(Data_TongTram2[[#This Row],[Tỉnh cũ]],Table9[Tỉnh cũ],Table9[Giám Sát])</f>
        <v>Phạm Huỳnh Hữu Lộc</v>
      </c>
      <c r="K510" t="str">
        <f>_xlfn.XLOOKUP(Data_TongTram2[[#This Row],[Tỉnh cũ]],Table9[Tỉnh cũ],Table9[Admin KV])</f>
        <v>Nguyễn Thị Ngọc Bích</v>
      </c>
      <c r="L510" t="str">
        <f>_xlfn.XLOOKUP(Data_TongTram2[[#This Row],[Tỉnh cũ]],Table9[Tỉnh cũ],Table9[Admin Miền])</f>
        <v>Phạm Thị Thúy Duy</v>
      </c>
    </row>
    <row r="511" spans="1:12" x14ac:dyDescent="0.35">
      <c r="A511" t="s">
        <v>1698</v>
      </c>
      <c r="B511" t="s">
        <v>607</v>
      </c>
      <c r="C511" t="str">
        <f>_xlfn.XLOOKUP(Data_TongTram2[[#This Row],[ID NCC]],VMS1_[ID 18],VMS1_[Tên Accounts])</f>
        <v>Anh Khanh Tri Tôn</v>
      </c>
      <c r="D511" t="str">
        <f>Data_TongTram2[[#This Row],[ID NCC]]&amp;Data_TongTram2[[#This Row],[DTR/Trạm]]</f>
        <v>001dc00001sUWR4AAOĐồng Lâm</v>
      </c>
      <c r="E511" t="str">
        <f>_xlfn.XLOOKUP(Data_TongTram2[[#This Row],[ID NCC]],VMS1_[ID 18],VMS1_[Tỉnh/ Thành Phố Trung Ương])</f>
        <v>An Giang</v>
      </c>
      <c r="F511" t="str">
        <f>_xlfn.XLOOKUP(Data_TongTram2[[#This Row],[Tỉnh cũ]],Table9[Tỉnh cũ],Table9[Tỉnh mới])</f>
        <v>An Giang</v>
      </c>
      <c r="G511" t="str">
        <f>_xlfn.XLOOKUP(Data_TongTram2[[#This Row],[Tỉnh cũ]],Table9[Tỉnh cũ],Table9[Khu vực])</f>
        <v>Miền Tây 2</v>
      </c>
      <c r="H511" t="str">
        <f>_xlfn.XLOOKUP(Data_TongTram2[[#This Row],[Tỉnh cũ]],Table9[Tỉnh cũ],Table9[Miền])</f>
        <v>Miền Tây</v>
      </c>
      <c r="I511" t="str">
        <f>_xlfn.XLOOKUP(Data_TongTram2[[#This Row],[Tỉnh cũ]],Table9[Tỉnh cũ],Table9[Thị Trường])</f>
        <v>Phạm Huỳnh Hữu Lộc</v>
      </c>
      <c r="J511" t="str">
        <f>_xlfn.XLOOKUP(Data_TongTram2[[#This Row],[Tỉnh cũ]],Table9[Tỉnh cũ],Table9[Giám Sát])</f>
        <v>Phạm Huỳnh Hữu Lộc</v>
      </c>
      <c r="K511" t="str">
        <f>_xlfn.XLOOKUP(Data_TongTram2[[#This Row],[Tỉnh cũ]],Table9[Tỉnh cũ],Table9[Admin KV])</f>
        <v>Nguyễn Thị Ngọc Bích</v>
      </c>
      <c r="L511" t="str">
        <f>_xlfn.XLOOKUP(Data_TongTram2[[#This Row],[Tỉnh cũ]],Table9[Tỉnh cũ],Table9[Admin Miền])</f>
        <v>Phạm Thị Thúy Duy</v>
      </c>
    </row>
    <row r="512" spans="1:12" x14ac:dyDescent="0.35">
      <c r="A512" t="s">
        <v>898</v>
      </c>
      <c r="B512" t="s">
        <v>608</v>
      </c>
      <c r="C512" t="str">
        <f>_xlfn.XLOOKUP(Data_TongTram2[[#This Row],[ID NCC]],VMS1_[ID 18],VMS1_[Tên Accounts])</f>
        <v>Anh Phúc Bình Đức</v>
      </c>
      <c r="D512" t="str">
        <f>Data_TongTram2[[#This Row],[ID NCC]]&amp;Data_TongTram2[[#This Row],[DTR/Trạm]]</f>
        <v>001J3000002HLc0IAGKhánh Nga</v>
      </c>
      <c r="E512" t="str">
        <f>_xlfn.XLOOKUP(Data_TongTram2[[#This Row],[ID NCC]],VMS1_[ID 18],VMS1_[Tỉnh/ Thành Phố Trung Ương])</f>
        <v>Tiền Giang</v>
      </c>
      <c r="F512" t="str">
        <f>_xlfn.XLOOKUP(Data_TongTram2[[#This Row],[Tỉnh cũ]],Table9[Tỉnh cũ],Table9[Tỉnh mới])</f>
        <v>Đồng Tháp</v>
      </c>
      <c r="G512" t="str">
        <f>_xlfn.XLOOKUP(Data_TongTram2[[#This Row],[Tỉnh cũ]],Table9[Tỉnh cũ],Table9[Khu vực])</f>
        <v>Miền Tây 1</v>
      </c>
      <c r="H512" t="str">
        <f>_xlfn.XLOOKUP(Data_TongTram2[[#This Row],[Tỉnh cũ]],Table9[Tỉnh cũ],Table9[Miền])</f>
        <v>Miền Tây</v>
      </c>
      <c r="I512" t="str">
        <f>_xlfn.XLOOKUP(Data_TongTram2[[#This Row],[Tỉnh cũ]],Table9[Tỉnh cũ],Table9[Thị Trường])</f>
        <v>Lâm Đỗ Anh Hào</v>
      </c>
      <c r="J512" t="str">
        <f>_xlfn.XLOOKUP(Data_TongTram2[[#This Row],[Tỉnh cũ]],Table9[Tỉnh cũ],Table9[Giám Sát])</f>
        <v>Nguyễn Thành Dân</v>
      </c>
      <c r="K512" t="str">
        <f>_xlfn.XLOOKUP(Data_TongTram2[[#This Row],[Tỉnh cũ]],Table9[Tỉnh cũ],Table9[Admin KV])</f>
        <v>Trần Thị Lan</v>
      </c>
      <c r="L512" t="str">
        <f>_xlfn.XLOOKUP(Data_TongTram2[[#This Row],[Tỉnh cũ]],Table9[Tỉnh cũ],Table9[Admin Miền])</f>
        <v>Phạm Thị Thúy Duy</v>
      </c>
    </row>
    <row r="513" spans="1:12" x14ac:dyDescent="0.35">
      <c r="A513" t="s">
        <v>903</v>
      </c>
      <c r="B513" t="s">
        <v>608</v>
      </c>
      <c r="C513" t="str">
        <f>_xlfn.XLOOKUP(Data_TongTram2[[#This Row],[ID NCC]],VMS1_[ID 18],VMS1_[Tên Accounts])</f>
        <v>Anh Sang Kim Sơn</v>
      </c>
      <c r="D513" t="str">
        <f>Data_TongTram2[[#This Row],[ID NCC]]&amp;Data_TongTram2[[#This Row],[DTR/Trạm]]</f>
        <v>001J3000002HLpsIAGKhánh Nga</v>
      </c>
      <c r="E513" t="str">
        <f>_xlfn.XLOOKUP(Data_TongTram2[[#This Row],[ID NCC]],VMS1_[ID 18],VMS1_[Tỉnh/ Thành Phố Trung Ương])</f>
        <v>Tiền Giang</v>
      </c>
      <c r="F513" t="str">
        <f>_xlfn.XLOOKUP(Data_TongTram2[[#This Row],[Tỉnh cũ]],Table9[Tỉnh cũ],Table9[Tỉnh mới])</f>
        <v>Đồng Tháp</v>
      </c>
      <c r="G513" t="str">
        <f>_xlfn.XLOOKUP(Data_TongTram2[[#This Row],[Tỉnh cũ]],Table9[Tỉnh cũ],Table9[Khu vực])</f>
        <v>Miền Tây 1</v>
      </c>
      <c r="H513" t="str">
        <f>_xlfn.XLOOKUP(Data_TongTram2[[#This Row],[Tỉnh cũ]],Table9[Tỉnh cũ],Table9[Miền])</f>
        <v>Miền Tây</v>
      </c>
      <c r="I513" t="str">
        <f>_xlfn.XLOOKUP(Data_TongTram2[[#This Row],[Tỉnh cũ]],Table9[Tỉnh cũ],Table9[Thị Trường])</f>
        <v>Lâm Đỗ Anh Hào</v>
      </c>
      <c r="J513" t="str">
        <f>_xlfn.XLOOKUP(Data_TongTram2[[#This Row],[Tỉnh cũ]],Table9[Tỉnh cũ],Table9[Giám Sát])</f>
        <v>Nguyễn Thành Dân</v>
      </c>
      <c r="K513" t="str">
        <f>_xlfn.XLOOKUP(Data_TongTram2[[#This Row],[Tỉnh cũ]],Table9[Tỉnh cũ],Table9[Admin KV])</f>
        <v>Trần Thị Lan</v>
      </c>
      <c r="L513" t="str">
        <f>_xlfn.XLOOKUP(Data_TongTram2[[#This Row],[Tỉnh cũ]],Table9[Tỉnh cũ],Table9[Admin Miền])</f>
        <v>Phạm Thị Thúy Duy</v>
      </c>
    </row>
    <row r="514" spans="1:12" x14ac:dyDescent="0.35">
      <c r="A514" t="s">
        <v>913</v>
      </c>
      <c r="B514" t="s">
        <v>608</v>
      </c>
      <c r="C514" t="str">
        <f>_xlfn.XLOOKUP(Data_TongTram2[[#This Row],[ID NCC]],VMS1_[ID 18],VMS1_[Tên Accounts])</f>
        <v>Anh Phúc Vĩnh Kim</v>
      </c>
      <c r="D514" t="str">
        <f>Data_TongTram2[[#This Row],[ID NCC]]&amp;Data_TongTram2[[#This Row],[DTR/Trạm]]</f>
        <v>001J3000002HLbiIAGKhánh Nga</v>
      </c>
      <c r="E514" t="str">
        <f>_xlfn.XLOOKUP(Data_TongTram2[[#This Row],[ID NCC]],VMS1_[ID 18],VMS1_[Tỉnh/ Thành Phố Trung Ương])</f>
        <v>Tiền Giang</v>
      </c>
      <c r="F514" t="str">
        <f>_xlfn.XLOOKUP(Data_TongTram2[[#This Row],[Tỉnh cũ]],Table9[Tỉnh cũ],Table9[Tỉnh mới])</f>
        <v>Đồng Tháp</v>
      </c>
      <c r="G514" t="str">
        <f>_xlfn.XLOOKUP(Data_TongTram2[[#This Row],[Tỉnh cũ]],Table9[Tỉnh cũ],Table9[Khu vực])</f>
        <v>Miền Tây 1</v>
      </c>
      <c r="H514" t="str">
        <f>_xlfn.XLOOKUP(Data_TongTram2[[#This Row],[Tỉnh cũ]],Table9[Tỉnh cũ],Table9[Miền])</f>
        <v>Miền Tây</v>
      </c>
      <c r="I514" t="str">
        <f>_xlfn.XLOOKUP(Data_TongTram2[[#This Row],[Tỉnh cũ]],Table9[Tỉnh cũ],Table9[Thị Trường])</f>
        <v>Lâm Đỗ Anh Hào</v>
      </c>
      <c r="J514" t="str">
        <f>_xlfn.XLOOKUP(Data_TongTram2[[#This Row],[Tỉnh cũ]],Table9[Tỉnh cũ],Table9[Giám Sát])</f>
        <v>Nguyễn Thành Dân</v>
      </c>
      <c r="K514" t="str">
        <f>_xlfn.XLOOKUP(Data_TongTram2[[#This Row],[Tỉnh cũ]],Table9[Tỉnh cũ],Table9[Admin KV])</f>
        <v>Trần Thị Lan</v>
      </c>
      <c r="L514" t="str">
        <f>_xlfn.XLOOKUP(Data_TongTram2[[#This Row],[Tỉnh cũ]],Table9[Tỉnh cũ],Table9[Admin Miền])</f>
        <v>Phạm Thị Thúy Duy</v>
      </c>
    </row>
    <row r="515" spans="1:12" x14ac:dyDescent="0.35">
      <c r="A515" t="s">
        <v>1017</v>
      </c>
      <c r="B515" t="s">
        <v>608</v>
      </c>
      <c r="C515" t="str">
        <f>_xlfn.XLOOKUP(Data_TongTram2[[#This Row],[ID NCC]],VMS1_[ID 18],VMS1_[Tên Accounts])</f>
        <v>Anh Trọng</v>
      </c>
      <c r="D515" t="str">
        <f>Data_TongTram2[[#This Row],[ID NCC]]&amp;Data_TongTram2[[#This Row],[DTR/Trạm]]</f>
        <v>001J3000002Hq3zIACKhánh Nga</v>
      </c>
      <c r="E515" t="str">
        <f>_xlfn.XLOOKUP(Data_TongTram2[[#This Row],[ID NCC]],VMS1_[ID 18],VMS1_[Tỉnh/ Thành Phố Trung Ương])</f>
        <v>Tiền Giang</v>
      </c>
      <c r="F515" t="str">
        <f>_xlfn.XLOOKUP(Data_TongTram2[[#This Row],[Tỉnh cũ]],Table9[Tỉnh cũ],Table9[Tỉnh mới])</f>
        <v>Đồng Tháp</v>
      </c>
      <c r="G515" t="str">
        <f>_xlfn.XLOOKUP(Data_TongTram2[[#This Row],[Tỉnh cũ]],Table9[Tỉnh cũ],Table9[Khu vực])</f>
        <v>Miền Tây 1</v>
      </c>
      <c r="H515" t="str">
        <f>_xlfn.XLOOKUP(Data_TongTram2[[#This Row],[Tỉnh cũ]],Table9[Tỉnh cũ],Table9[Miền])</f>
        <v>Miền Tây</v>
      </c>
      <c r="I515" t="str">
        <f>_xlfn.XLOOKUP(Data_TongTram2[[#This Row],[Tỉnh cũ]],Table9[Tỉnh cũ],Table9[Thị Trường])</f>
        <v>Lâm Đỗ Anh Hào</v>
      </c>
      <c r="J515" t="str">
        <f>_xlfn.XLOOKUP(Data_TongTram2[[#This Row],[Tỉnh cũ]],Table9[Tỉnh cũ],Table9[Giám Sát])</f>
        <v>Nguyễn Thành Dân</v>
      </c>
      <c r="K515" t="str">
        <f>_xlfn.XLOOKUP(Data_TongTram2[[#This Row],[Tỉnh cũ]],Table9[Tỉnh cũ],Table9[Admin KV])</f>
        <v>Trần Thị Lan</v>
      </c>
      <c r="L515" t="str">
        <f>_xlfn.XLOOKUP(Data_TongTram2[[#This Row],[Tỉnh cũ]],Table9[Tỉnh cũ],Table9[Admin Miền])</f>
        <v>Phạm Thị Thúy Duy</v>
      </c>
    </row>
    <row r="516" spans="1:12" x14ac:dyDescent="0.35">
      <c r="A516" t="s">
        <v>950</v>
      </c>
      <c r="B516" t="s">
        <v>608</v>
      </c>
      <c r="C516" t="str">
        <f>_xlfn.XLOOKUP(Data_TongTram2[[#This Row],[ID NCC]],VMS1_[ID 18],VMS1_[Tên Accounts])</f>
        <v>Khánh Quý (Anh Tí Trà Vinh)</v>
      </c>
      <c r="D516" t="str">
        <f>Data_TongTram2[[#This Row],[ID NCC]]&amp;Data_TongTram2[[#This Row],[DTR/Trạm]]</f>
        <v>001J3000002HLb4IAGKhánh Nga</v>
      </c>
      <c r="E516" t="str">
        <f>_xlfn.XLOOKUP(Data_TongTram2[[#This Row],[ID NCC]],VMS1_[ID 18],VMS1_[Tỉnh/ Thành Phố Trung Ương])</f>
        <v>Trà Vinh</v>
      </c>
      <c r="F516" t="str">
        <f>_xlfn.XLOOKUP(Data_TongTram2[[#This Row],[Tỉnh cũ]],Table9[Tỉnh cũ],Table9[Tỉnh mới])</f>
        <v>Vĩnh Long</v>
      </c>
      <c r="G516" t="str">
        <f>_xlfn.XLOOKUP(Data_TongTram2[[#This Row],[Tỉnh cũ]],Table9[Tỉnh cũ],Table9[Khu vực])</f>
        <v>Miền Tây 2</v>
      </c>
      <c r="H516" t="str">
        <f>_xlfn.XLOOKUP(Data_TongTram2[[#This Row],[Tỉnh cũ]],Table9[Tỉnh cũ],Table9[Miền])</f>
        <v>Miền Tây</v>
      </c>
      <c r="I516" t="str">
        <f>_xlfn.XLOOKUP(Data_TongTram2[[#This Row],[Tỉnh cũ]],Table9[Tỉnh cũ],Table9[Thị Trường])</f>
        <v>Lê Quốc Việt</v>
      </c>
      <c r="J516" t="str">
        <f>_xlfn.XLOOKUP(Data_TongTram2[[#This Row],[Tỉnh cũ]],Table9[Tỉnh cũ],Table9[Giám Sát])</f>
        <v>Phạm Huỳnh Hữu Lộc</v>
      </c>
      <c r="K516" t="str">
        <f>_xlfn.XLOOKUP(Data_TongTram2[[#This Row],[Tỉnh cũ]],Table9[Tỉnh cũ],Table9[Admin KV])</f>
        <v>Nguyễn Thị Ngọc Bích</v>
      </c>
      <c r="L516" t="str">
        <f>_xlfn.XLOOKUP(Data_TongTram2[[#This Row],[Tỉnh cũ]],Table9[Tỉnh cũ],Table9[Admin Miền])</f>
        <v>Phạm Thị Thúy Duy</v>
      </c>
    </row>
    <row r="517" spans="1:12" x14ac:dyDescent="0.35">
      <c r="A517" t="s">
        <v>476</v>
      </c>
      <c r="B517" t="s">
        <v>608</v>
      </c>
      <c r="C517" t="str">
        <f>_xlfn.XLOOKUP(Data_TongTram2[[#This Row],[ID NCC]],VMS1_[ID 18],VMS1_[Tên Accounts])</f>
        <v>Anh Tài - Châu Thành</v>
      </c>
      <c r="D517" t="str">
        <f>Data_TongTram2[[#This Row],[ID NCC]]&amp;Data_TongTram2[[#This Row],[DTR/Trạm]]</f>
        <v>001J3000002HLpEIAWKhánh Nga</v>
      </c>
      <c r="E517" t="str">
        <f>_xlfn.XLOOKUP(Data_TongTram2[[#This Row],[ID NCC]],VMS1_[ID 18],VMS1_[Tỉnh/ Thành Phố Trung Ương])</f>
        <v>Long An</v>
      </c>
      <c r="F517" t="str">
        <f>_xlfn.XLOOKUP(Data_TongTram2[[#This Row],[Tỉnh cũ]],Table9[Tỉnh cũ],Table9[Tỉnh mới])</f>
        <v>Tây Ninh</v>
      </c>
      <c r="G517" t="str">
        <f>_xlfn.XLOOKUP(Data_TongTram2[[#This Row],[Tỉnh cũ]],Table9[Tỉnh cũ],Table9[Khu vực])</f>
        <v>Miền Tây 1</v>
      </c>
      <c r="H517" t="str">
        <f>_xlfn.XLOOKUP(Data_TongTram2[[#This Row],[Tỉnh cũ]],Table9[Tỉnh cũ],Table9[Miền])</f>
        <v>Miền Tây</v>
      </c>
      <c r="I517" t="str">
        <f>_xlfn.XLOOKUP(Data_TongTram2[[#This Row],[Tỉnh cũ]],Table9[Tỉnh cũ],Table9[Thị Trường])</f>
        <v>Nguyễn Duy Tân</v>
      </c>
      <c r="J517" t="str">
        <f>_xlfn.XLOOKUP(Data_TongTram2[[#This Row],[Tỉnh cũ]],Table9[Tỉnh cũ],Table9[Giám Sát])</f>
        <v>Nguyễn Thành Dân</v>
      </c>
      <c r="K517" t="str">
        <f>_xlfn.XLOOKUP(Data_TongTram2[[#This Row],[Tỉnh cũ]],Table9[Tỉnh cũ],Table9[Admin KV])</f>
        <v>Trần Thị Lan</v>
      </c>
      <c r="L517" t="str">
        <f>_xlfn.XLOOKUP(Data_TongTram2[[#This Row],[Tỉnh cũ]],Table9[Tỉnh cũ],Table9[Admin Miền])</f>
        <v>Phạm Thị Thúy Duy</v>
      </c>
    </row>
    <row r="518" spans="1:12" x14ac:dyDescent="0.35">
      <c r="A518" t="s">
        <v>426</v>
      </c>
      <c r="B518" t="s">
        <v>608</v>
      </c>
      <c r="C518" t="str">
        <f>_xlfn.XLOOKUP(Data_TongTram2[[#This Row],[ID NCC]],VMS1_[ID 18],VMS1_[Tên Accounts])</f>
        <v>Anh Nhân Mỹ Tho</v>
      </c>
      <c r="D518" t="str">
        <f>Data_TongTram2[[#This Row],[ID NCC]]&amp;Data_TongTram2[[#This Row],[DTR/Trạm]]</f>
        <v>001J3000002HLbjIAGKhánh Nga</v>
      </c>
      <c r="E518" t="str">
        <f>_xlfn.XLOOKUP(Data_TongTram2[[#This Row],[ID NCC]],VMS1_[ID 18],VMS1_[Tỉnh/ Thành Phố Trung Ương])</f>
        <v>Tiền Giang</v>
      </c>
      <c r="F518" t="str">
        <f>_xlfn.XLOOKUP(Data_TongTram2[[#This Row],[Tỉnh cũ]],Table9[Tỉnh cũ],Table9[Tỉnh mới])</f>
        <v>Đồng Tháp</v>
      </c>
      <c r="G518" t="str">
        <f>_xlfn.XLOOKUP(Data_TongTram2[[#This Row],[Tỉnh cũ]],Table9[Tỉnh cũ],Table9[Khu vực])</f>
        <v>Miền Tây 1</v>
      </c>
      <c r="H518" t="str">
        <f>_xlfn.XLOOKUP(Data_TongTram2[[#This Row],[Tỉnh cũ]],Table9[Tỉnh cũ],Table9[Miền])</f>
        <v>Miền Tây</v>
      </c>
      <c r="I518" t="str">
        <f>_xlfn.XLOOKUP(Data_TongTram2[[#This Row],[Tỉnh cũ]],Table9[Tỉnh cũ],Table9[Thị Trường])</f>
        <v>Lâm Đỗ Anh Hào</v>
      </c>
      <c r="J518" t="str">
        <f>_xlfn.XLOOKUP(Data_TongTram2[[#This Row],[Tỉnh cũ]],Table9[Tỉnh cũ],Table9[Giám Sát])</f>
        <v>Nguyễn Thành Dân</v>
      </c>
      <c r="K518" t="str">
        <f>_xlfn.XLOOKUP(Data_TongTram2[[#This Row],[Tỉnh cũ]],Table9[Tỉnh cũ],Table9[Admin KV])</f>
        <v>Trần Thị Lan</v>
      </c>
      <c r="L518" t="str">
        <f>_xlfn.XLOOKUP(Data_TongTram2[[#This Row],[Tỉnh cũ]],Table9[Tỉnh cũ],Table9[Admin Miền])</f>
        <v>Phạm Thị Thúy Duy</v>
      </c>
    </row>
    <row r="519" spans="1:12" x14ac:dyDescent="0.35">
      <c r="A519" t="s">
        <v>653</v>
      </c>
      <c r="B519" t="s">
        <v>608</v>
      </c>
      <c r="C519" t="str">
        <f>_xlfn.XLOOKUP(Data_TongTram2[[#This Row],[ID NCC]],VMS1_[ID 18],VMS1_[Tên Accounts])</f>
        <v>Anh Lộc Cai Lậy</v>
      </c>
      <c r="D519" t="str">
        <f>Data_TongTram2[[#This Row],[ID NCC]]&amp;Data_TongTram2[[#This Row],[DTR/Trạm]]</f>
        <v>001J3000002HLZ9IAOKhánh Nga</v>
      </c>
      <c r="E519" t="str">
        <f>_xlfn.XLOOKUP(Data_TongTram2[[#This Row],[ID NCC]],VMS1_[ID 18],VMS1_[Tỉnh/ Thành Phố Trung Ương])</f>
        <v>Tiền Giang</v>
      </c>
      <c r="F519" t="str">
        <f>_xlfn.XLOOKUP(Data_TongTram2[[#This Row],[Tỉnh cũ]],Table9[Tỉnh cũ],Table9[Tỉnh mới])</f>
        <v>Đồng Tháp</v>
      </c>
      <c r="G519" t="str">
        <f>_xlfn.XLOOKUP(Data_TongTram2[[#This Row],[Tỉnh cũ]],Table9[Tỉnh cũ],Table9[Khu vực])</f>
        <v>Miền Tây 1</v>
      </c>
      <c r="H519" t="str">
        <f>_xlfn.XLOOKUP(Data_TongTram2[[#This Row],[Tỉnh cũ]],Table9[Tỉnh cũ],Table9[Miền])</f>
        <v>Miền Tây</v>
      </c>
      <c r="I519" t="str">
        <f>_xlfn.XLOOKUP(Data_TongTram2[[#This Row],[Tỉnh cũ]],Table9[Tỉnh cũ],Table9[Thị Trường])</f>
        <v>Lâm Đỗ Anh Hào</v>
      </c>
      <c r="J519" t="str">
        <f>_xlfn.XLOOKUP(Data_TongTram2[[#This Row],[Tỉnh cũ]],Table9[Tỉnh cũ],Table9[Giám Sát])</f>
        <v>Nguyễn Thành Dân</v>
      </c>
      <c r="K519" t="str">
        <f>_xlfn.XLOOKUP(Data_TongTram2[[#This Row],[Tỉnh cũ]],Table9[Tỉnh cũ],Table9[Admin KV])</f>
        <v>Trần Thị Lan</v>
      </c>
      <c r="L519" t="str">
        <f>_xlfn.XLOOKUP(Data_TongTram2[[#This Row],[Tỉnh cũ]],Table9[Tỉnh cũ],Table9[Admin Miền])</f>
        <v>Phạm Thị Thúy Duy</v>
      </c>
    </row>
    <row r="520" spans="1:12" x14ac:dyDescent="0.35">
      <c r="A520" t="s">
        <v>923</v>
      </c>
      <c r="B520" t="s">
        <v>608</v>
      </c>
      <c r="C520" t="str">
        <f>_xlfn.XLOOKUP(Data_TongTram2[[#This Row],[ID NCC]],VMS1_[ID 18],VMS1_[Tên Accounts])</f>
        <v>Anh Long Bến Tre</v>
      </c>
      <c r="D520" t="str">
        <f>Data_TongTram2[[#This Row],[ID NCC]]&amp;Data_TongTram2[[#This Row],[DTR/Trạm]]</f>
        <v>001J3000002HLmaIAGKhánh Nga</v>
      </c>
      <c r="E520" t="str">
        <f>_xlfn.XLOOKUP(Data_TongTram2[[#This Row],[ID NCC]],VMS1_[ID 18],VMS1_[Tỉnh/ Thành Phố Trung Ương])</f>
        <v>Bến Tre</v>
      </c>
      <c r="F520" t="str">
        <f>_xlfn.XLOOKUP(Data_TongTram2[[#This Row],[Tỉnh cũ]],Table9[Tỉnh cũ],Table9[Tỉnh mới])</f>
        <v>Vĩnh Long</v>
      </c>
      <c r="G520" t="str">
        <f>_xlfn.XLOOKUP(Data_TongTram2[[#This Row],[Tỉnh cũ]],Table9[Tỉnh cũ],Table9[Khu vực])</f>
        <v>Miền Tây 2</v>
      </c>
      <c r="H520" t="str">
        <f>_xlfn.XLOOKUP(Data_TongTram2[[#This Row],[Tỉnh cũ]],Table9[Tỉnh cũ],Table9[Miền])</f>
        <v>Miền Tây</v>
      </c>
      <c r="I520" t="str">
        <f>_xlfn.XLOOKUP(Data_TongTram2[[#This Row],[Tỉnh cũ]],Table9[Tỉnh cũ],Table9[Thị Trường])</f>
        <v>Lê Quốc Việt</v>
      </c>
      <c r="J520" t="str">
        <f>_xlfn.XLOOKUP(Data_TongTram2[[#This Row],[Tỉnh cũ]],Table9[Tỉnh cũ],Table9[Giám Sát])</f>
        <v>Phạm Huỳnh Hữu Lộc</v>
      </c>
      <c r="K520" t="str">
        <f>_xlfn.XLOOKUP(Data_TongTram2[[#This Row],[Tỉnh cũ]],Table9[Tỉnh cũ],Table9[Admin KV])</f>
        <v>Nguyễn Thị Ngọc Bích</v>
      </c>
      <c r="L520" t="str">
        <f>_xlfn.XLOOKUP(Data_TongTram2[[#This Row],[Tỉnh cũ]],Table9[Tỉnh cũ],Table9[Admin Miền])</f>
        <v>Phạm Thị Thúy Duy</v>
      </c>
    </row>
    <row r="521" spans="1:12" x14ac:dyDescent="0.35">
      <c r="A521" t="s">
        <v>996</v>
      </c>
      <c r="B521" t="s">
        <v>608</v>
      </c>
      <c r="C521" t="str">
        <f>_xlfn.XLOOKUP(Data_TongTram2[[#This Row],[ID NCC]],VMS1_[ID 18],VMS1_[Tên Accounts])</f>
        <v>Chị Duyên Long Định</v>
      </c>
      <c r="D521" t="str">
        <f>Data_TongTram2[[#This Row],[ID NCC]]&amp;Data_TongTram2[[#This Row],[DTR/Trạm]]</f>
        <v>001J3000009BoECIA0Khánh Nga</v>
      </c>
      <c r="E521" t="str">
        <f>_xlfn.XLOOKUP(Data_TongTram2[[#This Row],[ID NCC]],VMS1_[ID 18],VMS1_[Tỉnh/ Thành Phố Trung Ương])</f>
        <v>Tiền Giang</v>
      </c>
      <c r="F521" t="str">
        <f>_xlfn.XLOOKUP(Data_TongTram2[[#This Row],[Tỉnh cũ]],Table9[Tỉnh cũ],Table9[Tỉnh mới])</f>
        <v>Đồng Tháp</v>
      </c>
      <c r="G521" t="str">
        <f>_xlfn.XLOOKUP(Data_TongTram2[[#This Row],[Tỉnh cũ]],Table9[Tỉnh cũ],Table9[Khu vực])</f>
        <v>Miền Tây 1</v>
      </c>
      <c r="H521" t="str">
        <f>_xlfn.XLOOKUP(Data_TongTram2[[#This Row],[Tỉnh cũ]],Table9[Tỉnh cũ],Table9[Miền])</f>
        <v>Miền Tây</v>
      </c>
      <c r="I521" t="str">
        <f>_xlfn.XLOOKUP(Data_TongTram2[[#This Row],[Tỉnh cũ]],Table9[Tỉnh cũ],Table9[Thị Trường])</f>
        <v>Lâm Đỗ Anh Hào</v>
      </c>
      <c r="J521" t="str">
        <f>_xlfn.XLOOKUP(Data_TongTram2[[#This Row],[Tỉnh cũ]],Table9[Tỉnh cũ],Table9[Giám Sát])</f>
        <v>Nguyễn Thành Dân</v>
      </c>
      <c r="K521" t="str">
        <f>_xlfn.XLOOKUP(Data_TongTram2[[#This Row],[Tỉnh cũ]],Table9[Tỉnh cũ],Table9[Admin KV])</f>
        <v>Trần Thị Lan</v>
      </c>
      <c r="L521" t="str">
        <f>_xlfn.XLOOKUP(Data_TongTram2[[#This Row],[Tỉnh cũ]],Table9[Tỉnh cũ],Table9[Admin Miền])</f>
        <v>Phạm Thị Thúy Duy</v>
      </c>
    </row>
    <row r="522" spans="1:12" x14ac:dyDescent="0.35">
      <c r="A522" t="s">
        <v>861</v>
      </c>
      <c r="B522" t="s">
        <v>608</v>
      </c>
      <c r="C522" t="str">
        <f>_xlfn.XLOOKUP(Data_TongTram2[[#This Row],[ID NCC]],VMS1_[ID 18],VMS1_[Tên Accounts])</f>
        <v>Tấn Phát</v>
      </c>
      <c r="D522" t="str">
        <f>Data_TongTram2[[#This Row],[ID NCC]]&amp;Data_TongTram2[[#This Row],[DTR/Trạm]]</f>
        <v>001J3000002HLsVIAWKhánh Nga</v>
      </c>
      <c r="E522" t="str">
        <f>_xlfn.XLOOKUP(Data_TongTram2[[#This Row],[ID NCC]],VMS1_[ID 18],VMS1_[Tỉnh/ Thành Phố Trung Ương])</f>
        <v>TP. Hồ Chí Minh</v>
      </c>
      <c r="F522" t="str">
        <f>_xlfn.XLOOKUP(Data_TongTram2[[#This Row],[Tỉnh cũ]],Table9[Tỉnh cũ],Table9[Tỉnh mới])</f>
        <v>TP. Hồ Chí Minh</v>
      </c>
      <c r="G522" t="str">
        <f>_xlfn.XLOOKUP(Data_TongTram2[[#This Row],[Tỉnh cũ]],Table9[Tỉnh cũ],Table9[Khu vực])</f>
        <v>TP. Hồ Chí Minh</v>
      </c>
      <c r="H522" t="str">
        <f>_xlfn.XLOOKUP(Data_TongTram2[[#This Row],[Tỉnh cũ]],Table9[Tỉnh cũ],Table9[Miền])</f>
        <v>TP.Hồ Chí Minh</v>
      </c>
      <c r="I522" t="str">
        <f>_xlfn.XLOOKUP(Data_TongTram2[[#This Row],[Tỉnh cũ]],Table9[Tỉnh cũ],Table9[Thị Trường])</f>
        <v>Bùi Vũ Thanh Huy</v>
      </c>
      <c r="J522" t="str">
        <f>_xlfn.XLOOKUP(Data_TongTram2[[#This Row],[Tỉnh cũ]],Table9[Tỉnh cũ],Table9[Giám Sát])</f>
        <v>Đặng Nguyễn Hoàng Lộc</v>
      </c>
      <c r="K522" t="str">
        <f>_xlfn.XLOOKUP(Data_TongTram2[[#This Row],[Tỉnh cũ]],Table9[Tỉnh cũ],Table9[Admin KV])</f>
        <v>Đào Dương Anh Thư</v>
      </c>
      <c r="L522" t="str">
        <f>_xlfn.XLOOKUP(Data_TongTram2[[#This Row],[Tỉnh cũ]],Table9[Tỉnh cũ],Table9[Admin Miền])</f>
        <v>Nguyễn Hoàng Thúy</v>
      </c>
    </row>
    <row r="523" spans="1:12" x14ac:dyDescent="0.35">
      <c r="A523" t="s">
        <v>1018</v>
      </c>
      <c r="B523" t="s">
        <v>608</v>
      </c>
      <c r="C523" t="str">
        <f>_xlfn.XLOOKUP(Data_TongTram2[[#This Row],[ID NCC]],VMS1_[ID 18],VMS1_[Tên Accounts])</f>
        <v>Anh Lộc Vĩnh Kim</v>
      </c>
      <c r="D523" t="str">
        <f>Data_TongTram2[[#This Row],[ID NCC]]&amp;Data_TongTram2[[#This Row],[DTR/Trạm]]</f>
        <v>001J300000DKuVwIALKhánh Nga</v>
      </c>
      <c r="E523" t="str">
        <f>_xlfn.XLOOKUP(Data_TongTram2[[#This Row],[ID NCC]],VMS1_[ID 18],VMS1_[Tỉnh/ Thành Phố Trung Ương])</f>
        <v>Tiền Giang</v>
      </c>
      <c r="F523" t="str">
        <f>_xlfn.XLOOKUP(Data_TongTram2[[#This Row],[Tỉnh cũ]],Table9[Tỉnh cũ],Table9[Tỉnh mới])</f>
        <v>Đồng Tháp</v>
      </c>
      <c r="G523" t="str">
        <f>_xlfn.XLOOKUP(Data_TongTram2[[#This Row],[Tỉnh cũ]],Table9[Tỉnh cũ],Table9[Khu vực])</f>
        <v>Miền Tây 1</v>
      </c>
      <c r="H523" t="str">
        <f>_xlfn.XLOOKUP(Data_TongTram2[[#This Row],[Tỉnh cũ]],Table9[Tỉnh cũ],Table9[Miền])</f>
        <v>Miền Tây</v>
      </c>
      <c r="I523" t="str">
        <f>_xlfn.XLOOKUP(Data_TongTram2[[#This Row],[Tỉnh cũ]],Table9[Tỉnh cũ],Table9[Thị Trường])</f>
        <v>Lâm Đỗ Anh Hào</v>
      </c>
      <c r="J523" t="str">
        <f>_xlfn.XLOOKUP(Data_TongTram2[[#This Row],[Tỉnh cũ]],Table9[Tỉnh cũ],Table9[Giám Sát])</f>
        <v>Nguyễn Thành Dân</v>
      </c>
      <c r="K523" t="str">
        <f>_xlfn.XLOOKUP(Data_TongTram2[[#This Row],[Tỉnh cũ]],Table9[Tỉnh cũ],Table9[Admin KV])</f>
        <v>Trần Thị Lan</v>
      </c>
      <c r="L523" t="str">
        <f>_xlfn.XLOOKUP(Data_TongTram2[[#This Row],[Tỉnh cũ]],Table9[Tỉnh cũ],Table9[Admin Miền])</f>
        <v>Phạm Thị Thúy Duy</v>
      </c>
    </row>
    <row r="524" spans="1:12" x14ac:dyDescent="0.35">
      <c r="A524" t="s">
        <v>978</v>
      </c>
      <c r="B524" t="s">
        <v>608</v>
      </c>
      <c r="C524" t="str">
        <f>_xlfn.XLOOKUP(Data_TongTram2[[#This Row],[ID NCC]],VMS1_[ID 18],VMS1_[Tên Accounts])</f>
        <v>Chị Lan Tân Hương</v>
      </c>
      <c r="D524" t="str">
        <f>Data_TongTram2[[#This Row],[ID NCC]]&amp;Data_TongTram2[[#This Row],[DTR/Trạm]]</f>
        <v>001J3000007XN1iIAGKhánh Nga</v>
      </c>
      <c r="E524" t="str">
        <f>_xlfn.XLOOKUP(Data_TongTram2[[#This Row],[ID NCC]],VMS1_[ID 18],VMS1_[Tỉnh/ Thành Phố Trung Ương])</f>
        <v>Tiền Giang</v>
      </c>
      <c r="F524" t="str">
        <f>_xlfn.XLOOKUP(Data_TongTram2[[#This Row],[Tỉnh cũ]],Table9[Tỉnh cũ],Table9[Tỉnh mới])</f>
        <v>Đồng Tháp</v>
      </c>
      <c r="G524" t="str">
        <f>_xlfn.XLOOKUP(Data_TongTram2[[#This Row],[Tỉnh cũ]],Table9[Tỉnh cũ],Table9[Khu vực])</f>
        <v>Miền Tây 1</v>
      </c>
      <c r="H524" t="str">
        <f>_xlfn.XLOOKUP(Data_TongTram2[[#This Row],[Tỉnh cũ]],Table9[Tỉnh cũ],Table9[Miền])</f>
        <v>Miền Tây</v>
      </c>
      <c r="I524" t="str">
        <f>_xlfn.XLOOKUP(Data_TongTram2[[#This Row],[Tỉnh cũ]],Table9[Tỉnh cũ],Table9[Thị Trường])</f>
        <v>Lâm Đỗ Anh Hào</v>
      </c>
      <c r="J524" t="str">
        <f>_xlfn.XLOOKUP(Data_TongTram2[[#This Row],[Tỉnh cũ]],Table9[Tỉnh cũ],Table9[Giám Sát])</f>
        <v>Nguyễn Thành Dân</v>
      </c>
      <c r="K524" t="str">
        <f>_xlfn.XLOOKUP(Data_TongTram2[[#This Row],[Tỉnh cũ]],Table9[Tỉnh cũ],Table9[Admin KV])</f>
        <v>Trần Thị Lan</v>
      </c>
      <c r="L524" t="str">
        <f>_xlfn.XLOOKUP(Data_TongTram2[[#This Row],[Tỉnh cũ]],Table9[Tỉnh cũ],Table9[Admin Miền])</f>
        <v>Phạm Thị Thúy Duy</v>
      </c>
    </row>
    <row r="525" spans="1:12" x14ac:dyDescent="0.35">
      <c r="A525" t="s">
        <v>929</v>
      </c>
      <c r="B525" t="s">
        <v>608</v>
      </c>
      <c r="C525" t="str">
        <f>_xlfn.XLOOKUP(Data_TongTram2[[#This Row],[ID NCC]],VMS1_[ID 18],VMS1_[Tên Accounts])</f>
        <v>Anh An Mỹ Tho</v>
      </c>
      <c r="D525" t="str">
        <f>Data_TongTram2[[#This Row],[ID NCC]]&amp;Data_TongTram2[[#This Row],[DTR/Trạm]]</f>
        <v>001J3000002HLbtIAGKhánh Nga</v>
      </c>
      <c r="E525" t="str">
        <f>_xlfn.XLOOKUP(Data_TongTram2[[#This Row],[ID NCC]],VMS1_[ID 18],VMS1_[Tỉnh/ Thành Phố Trung Ương])</f>
        <v>Tiền Giang</v>
      </c>
      <c r="F525" t="str">
        <f>_xlfn.XLOOKUP(Data_TongTram2[[#This Row],[Tỉnh cũ]],Table9[Tỉnh cũ],Table9[Tỉnh mới])</f>
        <v>Đồng Tháp</v>
      </c>
      <c r="G525" t="str">
        <f>_xlfn.XLOOKUP(Data_TongTram2[[#This Row],[Tỉnh cũ]],Table9[Tỉnh cũ],Table9[Khu vực])</f>
        <v>Miền Tây 1</v>
      </c>
      <c r="H525" t="str">
        <f>_xlfn.XLOOKUP(Data_TongTram2[[#This Row],[Tỉnh cũ]],Table9[Tỉnh cũ],Table9[Miền])</f>
        <v>Miền Tây</v>
      </c>
      <c r="I525" t="str">
        <f>_xlfn.XLOOKUP(Data_TongTram2[[#This Row],[Tỉnh cũ]],Table9[Tỉnh cũ],Table9[Thị Trường])</f>
        <v>Lâm Đỗ Anh Hào</v>
      </c>
      <c r="J525" t="str">
        <f>_xlfn.XLOOKUP(Data_TongTram2[[#This Row],[Tỉnh cũ]],Table9[Tỉnh cũ],Table9[Giám Sát])</f>
        <v>Nguyễn Thành Dân</v>
      </c>
      <c r="K525" t="str">
        <f>_xlfn.XLOOKUP(Data_TongTram2[[#This Row],[Tỉnh cũ]],Table9[Tỉnh cũ],Table9[Admin KV])</f>
        <v>Trần Thị Lan</v>
      </c>
      <c r="L525" t="str">
        <f>_xlfn.XLOOKUP(Data_TongTram2[[#This Row],[Tỉnh cũ]],Table9[Tỉnh cũ],Table9[Admin Miền])</f>
        <v>Phạm Thị Thúy Duy</v>
      </c>
    </row>
    <row r="526" spans="1:12" x14ac:dyDescent="0.35">
      <c r="A526" t="s">
        <v>784</v>
      </c>
      <c r="B526" t="s">
        <v>608</v>
      </c>
      <c r="C526" t="str">
        <f>_xlfn.XLOOKUP(Data_TongTram2[[#This Row],[ID NCC]],VMS1_[ID 18],VMS1_[Tên Accounts])</f>
        <v>Anh Hiếu Bình Đại</v>
      </c>
      <c r="D526" t="str">
        <f>Data_TongTram2[[#This Row],[ID NCC]]&amp;Data_TongTram2[[#This Row],[DTR/Trạm]]</f>
        <v>001J3000002HLsUIAWKhánh Nga</v>
      </c>
      <c r="E526" t="str">
        <f>_xlfn.XLOOKUP(Data_TongTram2[[#This Row],[ID NCC]],VMS1_[ID 18],VMS1_[Tỉnh/ Thành Phố Trung Ương])</f>
        <v>Bến Tre</v>
      </c>
      <c r="F526" t="str">
        <f>_xlfn.XLOOKUP(Data_TongTram2[[#This Row],[Tỉnh cũ]],Table9[Tỉnh cũ],Table9[Tỉnh mới])</f>
        <v>Vĩnh Long</v>
      </c>
      <c r="G526" t="str">
        <f>_xlfn.XLOOKUP(Data_TongTram2[[#This Row],[Tỉnh cũ]],Table9[Tỉnh cũ],Table9[Khu vực])</f>
        <v>Miền Tây 2</v>
      </c>
      <c r="H526" t="str">
        <f>_xlfn.XLOOKUP(Data_TongTram2[[#This Row],[Tỉnh cũ]],Table9[Tỉnh cũ],Table9[Miền])</f>
        <v>Miền Tây</v>
      </c>
      <c r="I526" t="str">
        <f>_xlfn.XLOOKUP(Data_TongTram2[[#This Row],[Tỉnh cũ]],Table9[Tỉnh cũ],Table9[Thị Trường])</f>
        <v>Lê Quốc Việt</v>
      </c>
      <c r="J526" t="str">
        <f>_xlfn.XLOOKUP(Data_TongTram2[[#This Row],[Tỉnh cũ]],Table9[Tỉnh cũ],Table9[Giám Sát])</f>
        <v>Phạm Huỳnh Hữu Lộc</v>
      </c>
      <c r="K526" t="str">
        <f>_xlfn.XLOOKUP(Data_TongTram2[[#This Row],[Tỉnh cũ]],Table9[Tỉnh cũ],Table9[Admin KV])</f>
        <v>Nguyễn Thị Ngọc Bích</v>
      </c>
      <c r="L526" t="str">
        <f>_xlfn.XLOOKUP(Data_TongTram2[[#This Row],[Tỉnh cũ]],Table9[Tỉnh cũ],Table9[Admin Miền])</f>
        <v>Phạm Thị Thúy Duy</v>
      </c>
    </row>
    <row r="527" spans="1:12" x14ac:dyDescent="0.35">
      <c r="A527" t="s">
        <v>1020</v>
      </c>
      <c r="B527" t="s">
        <v>608</v>
      </c>
      <c r="C527" t="str">
        <f>_xlfn.XLOOKUP(Data_TongTram2[[#This Row],[ID NCC]],VMS1_[ID 18],VMS1_[Tên Accounts])</f>
        <v>Chị Tâm - Tân An</v>
      </c>
      <c r="D527" t="str">
        <f>Data_TongTram2[[#This Row],[ID NCC]]&amp;Data_TongTram2[[#This Row],[DTR/Trạm]]</f>
        <v>001J3000002HLb6IAGKhánh Nga</v>
      </c>
      <c r="E527" t="str">
        <f>_xlfn.XLOOKUP(Data_TongTram2[[#This Row],[ID NCC]],VMS1_[ID 18],VMS1_[Tỉnh/ Thành Phố Trung Ương])</f>
        <v>Long An</v>
      </c>
      <c r="F527" t="str">
        <f>_xlfn.XLOOKUP(Data_TongTram2[[#This Row],[Tỉnh cũ]],Table9[Tỉnh cũ],Table9[Tỉnh mới])</f>
        <v>Tây Ninh</v>
      </c>
      <c r="G527" t="str">
        <f>_xlfn.XLOOKUP(Data_TongTram2[[#This Row],[Tỉnh cũ]],Table9[Tỉnh cũ],Table9[Khu vực])</f>
        <v>Miền Tây 1</v>
      </c>
      <c r="H527" t="str">
        <f>_xlfn.XLOOKUP(Data_TongTram2[[#This Row],[Tỉnh cũ]],Table9[Tỉnh cũ],Table9[Miền])</f>
        <v>Miền Tây</v>
      </c>
      <c r="I527" t="str">
        <f>_xlfn.XLOOKUP(Data_TongTram2[[#This Row],[Tỉnh cũ]],Table9[Tỉnh cũ],Table9[Thị Trường])</f>
        <v>Nguyễn Duy Tân</v>
      </c>
      <c r="J527" t="str">
        <f>_xlfn.XLOOKUP(Data_TongTram2[[#This Row],[Tỉnh cũ]],Table9[Tỉnh cũ],Table9[Giám Sát])</f>
        <v>Nguyễn Thành Dân</v>
      </c>
      <c r="K527" t="str">
        <f>_xlfn.XLOOKUP(Data_TongTram2[[#This Row],[Tỉnh cũ]],Table9[Tỉnh cũ],Table9[Admin KV])</f>
        <v>Trần Thị Lan</v>
      </c>
      <c r="L527" t="str">
        <f>_xlfn.XLOOKUP(Data_TongTram2[[#This Row],[Tỉnh cũ]],Table9[Tỉnh cũ],Table9[Admin Miền])</f>
        <v>Phạm Thị Thúy Duy</v>
      </c>
    </row>
    <row r="528" spans="1:12" x14ac:dyDescent="0.35">
      <c r="A528" t="s">
        <v>1021</v>
      </c>
      <c r="B528" t="s">
        <v>608</v>
      </c>
      <c r="C528" t="str">
        <f>_xlfn.XLOOKUP(Data_TongTram2[[#This Row],[ID NCC]],VMS1_[ID 18],VMS1_[Tên Accounts])</f>
        <v>Anh Tum Bến Tre</v>
      </c>
      <c r="D528" t="str">
        <f>Data_TongTram2[[#This Row],[ID NCC]]&amp;Data_TongTram2[[#This Row],[DTR/Trạm]]</f>
        <v>001J3000002HLcWIAWKhánh Nga</v>
      </c>
      <c r="E528" t="str">
        <f>_xlfn.XLOOKUP(Data_TongTram2[[#This Row],[ID NCC]],VMS1_[ID 18],VMS1_[Tỉnh/ Thành Phố Trung Ương])</f>
        <v>Bến Tre</v>
      </c>
      <c r="F528" t="str">
        <f>_xlfn.XLOOKUP(Data_TongTram2[[#This Row],[Tỉnh cũ]],Table9[Tỉnh cũ],Table9[Tỉnh mới])</f>
        <v>Vĩnh Long</v>
      </c>
      <c r="G528" t="str">
        <f>_xlfn.XLOOKUP(Data_TongTram2[[#This Row],[Tỉnh cũ]],Table9[Tỉnh cũ],Table9[Khu vực])</f>
        <v>Miền Tây 2</v>
      </c>
      <c r="H528" t="str">
        <f>_xlfn.XLOOKUP(Data_TongTram2[[#This Row],[Tỉnh cũ]],Table9[Tỉnh cũ],Table9[Miền])</f>
        <v>Miền Tây</v>
      </c>
      <c r="I528" t="str">
        <f>_xlfn.XLOOKUP(Data_TongTram2[[#This Row],[Tỉnh cũ]],Table9[Tỉnh cũ],Table9[Thị Trường])</f>
        <v>Lê Quốc Việt</v>
      </c>
      <c r="J528" t="str">
        <f>_xlfn.XLOOKUP(Data_TongTram2[[#This Row],[Tỉnh cũ]],Table9[Tỉnh cũ],Table9[Giám Sát])</f>
        <v>Phạm Huỳnh Hữu Lộc</v>
      </c>
      <c r="K528" t="str">
        <f>_xlfn.XLOOKUP(Data_TongTram2[[#This Row],[Tỉnh cũ]],Table9[Tỉnh cũ],Table9[Admin KV])</f>
        <v>Nguyễn Thị Ngọc Bích</v>
      </c>
      <c r="L528" t="str">
        <f>_xlfn.XLOOKUP(Data_TongTram2[[#This Row],[Tỉnh cũ]],Table9[Tỉnh cũ],Table9[Admin Miền])</f>
        <v>Phạm Thị Thúy Duy</v>
      </c>
    </row>
    <row r="529" spans="1:12" x14ac:dyDescent="0.35">
      <c r="A529" t="s">
        <v>967</v>
      </c>
      <c r="B529" t="s">
        <v>608</v>
      </c>
      <c r="C529" t="str">
        <f>_xlfn.XLOOKUP(Data_TongTram2[[#This Row],[ID NCC]],VMS1_[ID 18],VMS1_[Tên Accounts])</f>
        <v>Anh Tâm Tam Hiệp</v>
      </c>
      <c r="D529" t="str">
        <f>Data_TongTram2[[#This Row],[ID NCC]]&amp;Data_TongTram2[[#This Row],[DTR/Trạm]]</f>
        <v>001J3000002HLpgIAGKhánh Nga</v>
      </c>
      <c r="E529" t="str">
        <f>_xlfn.XLOOKUP(Data_TongTram2[[#This Row],[ID NCC]],VMS1_[ID 18],VMS1_[Tỉnh/ Thành Phố Trung Ương])</f>
        <v>Tiền Giang</v>
      </c>
      <c r="F529" t="str">
        <f>_xlfn.XLOOKUP(Data_TongTram2[[#This Row],[Tỉnh cũ]],Table9[Tỉnh cũ],Table9[Tỉnh mới])</f>
        <v>Đồng Tháp</v>
      </c>
      <c r="G529" t="str">
        <f>_xlfn.XLOOKUP(Data_TongTram2[[#This Row],[Tỉnh cũ]],Table9[Tỉnh cũ],Table9[Khu vực])</f>
        <v>Miền Tây 1</v>
      </c>
      <c r="H529" t="str">
        <f>_xlfn.XLOOKUP(Data_TongTram2[[#This Row],[Tỉnh cũ]],Table9[Tỉnh cũ],Table9[Miền])</f>
        <v>Miền Tây</v>
      </c>
      <c r="I529" t="str">
        <f>_xlfn.XLOOKUP(Data_TongTram2[[#This Row],[Tỉnh cũ]],Table9[Tỉnh cũ],Table9[Thị Trường])</f>
        <v>Lâm Đỗ Anh Hào</v>
      </c>
      <c r="J529" t="str">
        <f>_xlfn.XLOOKUP(Data_TongTram2[[#This Row],[Tỉnh cũ]],Table9[Tỉnh cũ],Table9[Giám Sát])</f>
        <v>Nguyễn Thành Dân</v>
      </c>
      <c r="K529" t="str">
        <f>_xlfn.XLOOKUP(Data_TongTram2[[#This Row],[Tỉnh cũ]],Table9[Tỉnh cũ],Table9[Admin KV])</f>
        <v>Trần Thị Lan</v>
      </c>
      <c r="L529" t="str">
        <f>_xlfn.XLOOKUP(Data_TongTram2[[#This Row],[Tỉnh cũ]],Table9[Tỉnh cũ],Table9[Admin Miền])</f>
        <v>Phạm Thị Thúy Duy</v>
      </c>
    </row>
    <row r="530" spans="1:12" x14ac:dyDescent="0.35">
      <c r="A530" t="s">
        <v>1014</v>
      </c>
      <c r="B530" t="s">
        <v>608</v>
      </c>
      <c r="C530" t="str">
        <f>_xlfn.XLOOKUP(Data_TongTram2[[#This Row],[ID NCC]],VMS1_[ID 18],VMS1_[Tên Accounts])</f>
        <v>Anh Cường Kim Sơn</v>
      </c>
      <c r="D530" t="str">
        <f>Data_TongTram2[[#This Row],[ID NCC]]&amp;Data_TongTram2[[#This Row],[DTR/Trạm]]</f>
        <v>001J300000AsuH5IAJKhánh Nga</v>
      </c>
      <c r="E530" t="str">
        <f>_xlfn.XLOOKUP(Data_TongTram2[[#This Row],[ID NCC]],VMS1_[ID 18],VMS1_[Tỉnh/ Thành Phố Trung Ương])</f>
        <v>Tiền Giang</v>
      </c>
      <c r="F530" t="str">
        <f>_xlfn.XLOOKUP(Data_TongTram2[[#This Row],[Tỉnh cũ]],Table9[Tỉnh cũ],Table9[Tỉnh mới])</f>
        <v>Đồng Tháp</v>
      </c>
      <c r="G530" t="str">
        <f>_xlfn.XLOOKUP(Data_TongTram2[[#This Row],[Tỉnh cũ]],Table9[Tỉnh cũ],Table9[Khu vực])</f>
        <v>Miền Tây 1</v>
      </c>
      <c r="H530" t="str">
        <f>_xlfn.XLOOKUP(Data_TongTram2[[#This Row],[Tỉnh cũ]],Table9[Tỉnh cũ],Table9[Miền])</f>
        <v>Miền Tây</v>
      </c>
      <c r="I530" t="str">
        <f>_xlfn.XLOOKUP(Data_TongTram2[[#This Row],[Tỉnh cũ]],Table9[Tỉnh cũ],Table9[Thị Trường])</f>
        <v>Lâm Đỗ Anh Hào</v>
      </c>
      <c r="J530" t="str">
        <f>_xlfn.XLOOKUP(Data_TongTram2[[#This Row],[Tỉnh cũ]],Table9[Tỉnh cũ],Table9[Giám Sát])</f>
        <v>Nguyễn Thành Dân</v>
      </c>
      <c r="K530" t="str">
        <f>_xlfn.XLOOKUP(Data_TongTram2[[#This Row],[Tỉnh cũ]],Table9[Tỉnh cũ],Table9[Admin KV])</f>
        <v>Trần Thị Lan</v>
      </c>
      <c r="L530" t="str">
        <f>_xlfn.XLOOKUP(Data_TongTram2[[#This Row],[Tỉnh cũ]],Table9[Tỉnh cũ],Table9[Admin Miền])</f>
        <v>Phạm Thị Thúy Duy</v>
      </c>
    </row>
    <row r="531" spans="1:12" x14ac:dyDescent="0.35">
      <c r="A531" t="s">
        <v>1025</v>
      </c>
      <c r="B531" t="s">
        <v>608</v>
      </c>
      <c r="C531" t="str">
        <f>_xlfn.XLOOKUP(Data_TongTram2[[#This Row],[ID NCC]],VMS1_[ID 18],VMS1_[Tên Accounts])</f>
        <v>Anh Nhựt Cà Mau</v>
      </c>
      <c r="D531" t="str">
        <f>Data_TongTram2[[#This Row],[ID NCC]]&amp;Data_TongTram2[[#This Row],[DTR/Trạm]]</f>
        <v>001J3000002HLdZIAWKhánh Nga</v>
      </c>
      <c r="E531" t="str">
        <f>_xlfn.XLOOKUP(Data_TongTram2[[#This Row],[ID NCC]],VMS1_[ID 18],VMS1_[Tỉnh/ Thành Phố Trung Ương])</f>
        <v>Cà Mau</v>
      </c>
      <c r="F531" t="str">
        <f>_xlfn.XLOOKUP(Data_TongTram2[[#This Row],[Tỉnh cũ]],Table9[Tỉnh cũ],Table9[Tỉnh mới])</f>
        <v>Cà Mau</v>
      </c>
      <c r="G531" t="str">
        <f>_xlfn.XLOOKUP(Data_TongTram2[[#This Row],[Tỉnh cũ]],Table9[Tỉnh cũ],Table9[Khu vực])</f>
        <v>Miền Tây 2</v>
      </c>
      <c r="H531" t="str">
        <f>_xlfn.XLOOKUP(Data_TongTram2[[#This Row],[Tỉnh cũ]],Table9[Tỉnh cũ],Table9[Miền])</f>
        <v>Miền Tây</v>
      </c>
      <c r="I531" t="str">
        <f>_xlfn.XLOOKUP(Data_TongTram2[[#This Row],[Tỉnh cũ]],Table9[Tỉnh cũ],Table9[Thị Trường])</f>
        <v>Thái Tân Văn</v>
      </c>
      <c r="J531" t="str">
        <f>_xlfn.XLOOKUP(Data_TongTram2[[#This Row],[Tỉnh cũ]],Table9[Tỉnh cũ],Table9[Giám Sát])</f>
        <v>Phạm Huỳnh Hữu Lộc</v>
      </c>
      <c r="K531" t="str">
        <f>_xlfn.XLOOKUP(Data_TongTram2[[#This Row],[Tỉnh cũ]],Table9[Tỉnh cũ],Table9[Admin KV])</f>
        <v>Nguyễn Thị Ngọc Bích</v>
      </c>
      <c r="L531" t="str">
        <f>_xlfn.XLOOKUP(Data_TongTram2[[#This Row],[Tỉnh cũ]],Table9[Tỉnh cũ],Table9[Admin Miền])</f>
        <v>Phạm Thị Thúy Duy</v>
      </c>
    </row>
    <row r="532" spans="1:12" x14ac:dyDescent="0.35">
      <c r="A532" t="s">
        <v>1027</v>
      </c>
      <c r="B532" t="s">
        <v>608</v>
      </c>
      <c r="C532" t="str">
        <f>_xlfn.XLOOKUP(Data_TongTram2[[#This Row],[ID NCC]],VMS1_[ID 18],VMS1_[Tên Accounts])</f>
        <v>Anh Khoa Cần  Thơ</v>
      </c>
      <c r="D532" t="str">
        <f>Data_TongTram2[[#This Row],[ID NCC]]&amp;Data_TongTram2[[#This Row],[DTR/Trạm]]</f>
        <v>001J300000HZc27IADKhánh Nga</v>
      </c>
      <c r="E532" t="str">
        <f>_xlfn.XLOOKUP(Data_TongTram2[[#This Row],[ID NCC]],VMS1_[ID 18],VMS1_[Tỉnh/ Thành Phố Trung Ương])</f>
        <v>Cần Thơ</v>
      </c>
      <c r="F532" t="str">
        <f>_xlfn.XLOOKUP(Data_TongTram2[[#This Row],[Tỉnh cũ]],Table9[Tỉnh cũ],Table9[Tỉnh mới])</f>
        <v>Cần Thơ</v>
      </c>
      <c r="G532" t="str">
        <f>_xlfn.XLOOKUP(Data_TongTram2[[#This Row],[Tỉnh cũ]],Table9[Tỉnh cũ],Table9[Khu vực])</f>
        <v>Miền Tây 2</v>
      </c>
      <c r="H532" t="str">
        <f>_xlfn.XLOOKUP(Data_TongTram2[[#This Row],[Tỉnh cũ]],Table9[Tỉnh cũ],Table9[Miền])</f>
        <v>Miền Tây</v>
      </c>
      <c r="I532" t="str">
        <f>_xlfn.XLOOKUP(Data_TongTram2[[#This Row],[Tỉnh cũ]],Table9[Tỉnh cũ],Table9[Thị Trường])</f>
        <v>Nguyễn Ngọc Lâm</v>
      </c>
      <c r="J532" t="str">
        <f>_xlfn.XLOOKUP(Data_TongTram2[[#This Row],[Tỉnh cũ]],Table9[Tỉnh cũ],Table9[Giám Sát])</f>
        <v>Phạm Huỳnh Hữu Lộc</v>
      </c>
      <c r="K532" t="str">
        <f>_xlfn.XLOOKUP(Data_TongTram2[[#This Row],[Tỉnh cũ]],Table9[Tỉnh cũ],Table9[Admin KV])</f>
        <v>Nguyễn Thị Ngọc Bích</v>
      </c>
      <c r="L532" t="str">
        <f>_xlfn.XLOOKUP(Data_TongTram2[[#This Row],[Tỉnh cũ]],Table9[Tỉnh cũ],Table9[Admin Miền])</f>
        <v>Phạm Thị Thúy Duy</v>
      </c>
    </row>
    <row r="533" spans="1:12" x14ac:dyDescent="0.35">
      <c r="A533" t="s">
        <v>469</v>
      </c>
      <c r="B533" t="s">
        <v>608</v>
      </c>
      <c r="C533" t="str">
        <f>_xlfn.XLOOKUP(Data_TongTram2[[#This Row],[ID NCC]],VMS1_[ID 18],VMS1_[Tên Accounts])</f>
        <v>Anh Tiến Long Định</v>
      </c>
      <c r="D533" t="str">
        <f>Data_TongTram2[[#This Row],[ID NCC]]&amp;Data_TongTram2[[#This Row],[DTR/Trạm]]</f>
        <v>001J3000009BxgQIASKhánh Nga</v>
      </c>
      <c r="E533" t="str">
        <f>_xlfn.XLOOKUP(Data_TongTram2[[#This Row],[ID NCC]],VMS1_[ID 18],VMS1_[Tỉnh/ Thành Phố Trung Ương])</f>
        <v>Tiền Giang</v>
      </c>
      <c r="F533" t="str">
        <f>_xlfn.XLOOKUP(Data_TongTram2[[#This Row],[Tỉnh cũ]],Table9[Tỉnh cũ],Table9[Tỉnh mới])</f>
        <v>Đồng Tháp</v>
      </c>
      <c r="G533" t="str">
        <f>_xlfn.XLOOKUP(Data_TongTram2[[#This Row],[Tỉnh cũ]],Table9[Tỉnh cũ],Table9[Khu vực])</f>
        <v>Miền Tây 1</v>
      </c>
      <c r="H533" t="str">
        <f>_xlfn.XLOOKUP(Data_TongTram2[[#This Row],[Tỉnh cũ]],Table9[Tỉnh cũ],Table9[Miền])</f>
        <v>Miền Tây</v>
      </c>
      <c r="I533" t="str">
        <f>_xlfn.XLOOKUP(Data_TongTram2[[#This Row],[Tỉnh cũ]],Table9[Tỉnh cũ],Table9[Thị Trường])</f>
        <v>Lâm Đỗ Anh Hào</v>
      </c>
      <c r="J533" t="str">
        <f>_xlfn.XLOOKUP(Data_TongTram2[[#This Row],[Tỉnh cũ]],Table9[Tỉnh cũ],Table9[Giám Sát])</f>
        <v>Nguyễn Thành Dân</v>
      </c>
      <c r="K533" t="str">
        <f>_xlfn.XLOOKUP(Data_TongTram2[[#This Row],[Tỉnh cũ]],Table9[Tỉnh cũ],Table9[Admin KV])</f>
        <v>Trần Thị Lan</v>
      </c>
      <c r="L533" t="str">
        <f>_xlfn.XLOOKUP(Data_TongTram2[[#This Row],[Tỉnh cũ]],Table9[Tỉnh cũ],Table9[Admin Miền])</f>
        <v>Phạm Thị Thúy Duy</v>
      </c>
    </row>
    <row r="534" spans="1:12" x14ac:dyDescent="0.35">
      <c r="A534" t="s">
        <v>1028</v>
      </c>
      <c r="B534" t="s">
        <v>608</v>
      </c>
      <c r="C534" t="str">
        <f>_xlfn.XLOOKUP(Data_TongTram2[[#This Row],[ID NCC]],VMS1_[ID 18],VMS1_[Tên Accounts])</f>
        <v>Công Hưng - Nhà Bè</v>
      </c>
      <c r="D534" t="str">
        <f>Data_TongTram2[[#This Row],[ID NCC]]&amp;Data_TongTram2[[#This Row],[DTR/Trạm]]</f>
        <v>001J300000HYSzZIAXKhánh Nga</v>
      </c>
      <c r="E534" t="str">
        <f>_xlfn.XLOOKUP(Data_TongTram2[[#This Row],[ID NCC]],VMS1_[ID 18],VMS1_[Tỉnh/ Thành Phố Trung Ương])</f>
        <v>TP. Hồ Chí Minh</v>
      </c>
      <c r="F534" t="str">
        <f>_xlfn.XLOOKUP(Data_TongTram2[[#This Row],[Tỉnh cũ]],Table9[Tỉnh cũ],Table9[Tỉnh mới])</f>
        <v>TP. Hồ Chí Minh</v>
      </c>
      <c r="G534" t="str">
        <f>_xlfn.XLOOKUP(Data_TongTram2[[#This Row],[Tỉnh cũ]],Table9[Tỉnh cũ],Table9[Khu vực])</f>
        <v>TP. Hồ Chí Minh</v>
      </c>
      <c r="H534" t="str">
        <f>_xlfn.XLOOKUP(Data_TongTram2[[#This Row],[Tỉnh cũ]],Table9[Tỉnh cũ],Table9[Miền])</f>
        <v>TP.Hồ Chí Minh</v>
      </c>
      <c r="I534" t="str">
        <f>_xlfn.XLOOKUP(Data_TongTram2[[#This Row],[Tỉnh cũ]],Table9[Tỉnh cũ],Table9[Thị Trường])</f>
        <v>Bùi Vũ Thanh Huy</v>
      </c>
      <c r="J534" t="str">
        <f>_xlfn.XLOOKUP(Data_TongTram2[[#This Row],[Tỉnh cũ]],Table9[Tỉnh cũ],Table9[Giám Sát])</f>
        <v>Đặng Nguyễn Hoàng Lộc</v>
      </c>
      <c r="K534" t="str">
        <f>_xlfn.XLOOKUP(Data_TongTram2[[#This Row],[Tỉnh cũ]],Table9[Tỉnh cũ],Table9[Admin KV])</f>
        <v>Đào Dương Anh Thư</v>
      </c>
      <c r="L534" t="str">
        <f>_xlfn.XLOOKUP(Data_TongTram2[[#This Row],[Tỉnh cũ]],Table9[Tỉnh cũ],Table9[Admin Miền])</f>
        <v>Nguyễn Hoàng Thúy</v>
      </c>
    </row>
    <row r="535" spans="1:12" x14ac:dyDescent="0.35">
      <c r="A535" t="s">
        <v>1030</v>
      </c>
      <c r="B535" t="s">
        <v>608</v>
      </c>
      <c r="C535" t="str">
        <f>_xlfn.XLOOKUP(Data_TongTram2[[#This Row],[ID NCC]],VMS1_[ID 18],VMS1_[Tên Accounts])</f>
        <v>Anh Ngoan</v>
      </c>
      <c r="D535" t="str">
        <f>Data_TongTram2[[#This Row],[ID NCC]]&amp;Data_TongTram2[[#This Row],[DTR/Trạm]]</f>
        <v>001J3000002HLrBIAWKhánh Nga</v>
      </c>
      <c r="E535" t="str">
        <f>_xlfn.XLOOKUP(Data_TongTram2[[#This Row],[ID NCC]],VMS1_[ID 18],VMS1_[Tỉnh/ Thành Phố Trung Ương])</f>
        <v>Tiền Giang</v>
      </c>
      <c r="F535" t="str">
        <f>_xlfn.XLOOKUP(Data_TongTram2[[#This Row],[Tỉnh cũ]],Table9[Tỉnh cũ],Table9[Tỉnh mới])</f>
        <v>Đồng Tháp</v>
      </c>
      <c r="G535" t="str">
        <f>_xlfn.XLOOKUP(Data_TongTram2[[#This Row],[Tỉnh cũ]],Table9[Tỉnh cũ],Table9[Khu vực])</f>
        <v>Miền Tây 1</v>
      </c>
      <c r="H535" t="str">
        <f>_xlfn.XLOOKUP(Data_TongTram2[[#This Row],[Tỉnh cũ]],Table9[Tỉnh cũ],Table9[Miền])</f>
        <v>Miền Tây</v>
      </c>
      <c r="I535" t="str">
        <f>_xlfn.XLOOKUP(Data_TongTram2[[#This Row],[Tỉnh cũ]],Table9[Tỉnh cũ],Table9[Thị Trường])</f>
        <v>Lâm Đỗ Anh Hào</v>
      </c>
      <c r="J535" t="str">
        <f>_xlfn.XLOOKUP(Data_TongTram2[[#This Row],[Tỉnh cũ]],Table9[Tỉnh cũ],Table9[Giám Sát])</f>
        <v>Nguyễn Thành Dân</v>
      </c>
      <c r="K535" t="str">
        <f>_xlfn.XLOOKUP(Data_TongTram2[[#This Row],[Tỉnh cũ]],Table9[Tỉnh cũ],Table9[Admin KV])</f>
        <v>Trần Thị Lan</v>
      </c>
      <c r="L535" t="str">
        <f>_xlfn.XLOOKUP(Data_TongTram2[[#This Row],[Tỉnh cũ]],Table9[Tỉnh cũ],Table9[Admin Miền])</f>
        <v>Phạm Thị Thúy Duy</v>
      </c>
    </row>
    <row r="536" spans="1:12" x14ac:dyDescent="0.35">
      <c r="A536" t="s">
        <v>825</v>
      </c>
      <c r="B536" t="s">
        <v>608</v>
      </c>
      <c r="C536" t="str">
        <f>_xlfn.XLOOKUP(Data_TongTram2[[#This Row],[ID NCC]],VMS1_[ID 18],VMS1_[Tên Accounts])</f>
        <v>Phú Vinh</v>
      </c>
      <c r="D536" t="str">
        <f>Data_TongTram2[[#This Row],[ID NCC]]&amp;Data_TongTram2[[#This Row],[DTR/Trạm]]</f>
        <v>001J3000002HLjoIAGKhánh Nga</v>
      </c>
      <c r="E536" t="str">
        <f>_xlfn.XLOOKUP(Data_TongTram2[[#This Row],[ID NCC]],VMS1_[ID 18],VMS1_[Tỉnh/ Thành Phố Trung Ương])</f>
        <v>Bến Tre</v>
      </c>
      <c r="F536" t="str">
        <f>_xlfn.XLOOKUP(Data_TongTram2[[#This Row],[Tỉnh cũ]],Table9[Tỉnh cũ],Table9[Tỉnh mới])</f>
        <v>Vĩnh Long</v>
      </c>
      <c r="G536" t="str">
        <f>_xlfn.XLOOKUP(Data_TongTram2[[#This Row],[Tỉnh cũ]],Table9[Tỉnh cũ],Table9[Khu vực])</f>
        <v>Miền Tây 2</v>
      </c>
      <c r="H536" t="str">
        <f>_xlfn.XLOOKUP(Data_TongTram2[[#This Row],[Tỉnh cũ]],Table9[Tỉnh cũ],Table9[Miền])</f>
        <v>Miền Tây</v>
      </c>
      <c r="I536" t="str">
        <f>_xlfn.XLOOKUP(Data_TongTram2[[#This Row],[Tỉnh cũ]],Table9[Tỉnh cũ],Table9[Thị Trường])</f>
        <v>Lê Quốc Việt</v>
      </c>
      <c r="J536" t="str">
        <f>_xlfn.XLOOKUP(Data_TongTram2[[#This Row],[Tỉnh cũ]],Table9[Tỉnh cũ],Table9[Giám Sát])</f>
        <v>Phạm Huỳnh Hữu Lộc</v>
      </c>
      <c r="K536" t="str">
        <f>_xlfn.XLOOKUP(Data_TongTram2[[#This Row],[Tỉnh cũ]],Table9[Tỉnh cũ],Table9[Admin KV])</f>
        <v>Nguyễn Thị Ngọc Bích</v>
      </c>
      <c r="L536" t="str">
        <f>_xlfn.XLOOKUP(Data_TongTram2[[#This Row],[Tỉnh cũ]],Table9[Tỉnh cũ],Table9[Admin Miền])</f>
        <v>Phạm Thị Thúy Duy</v>
      </c>
    </row>
    <row r="537" spans="1:12" x14ac:dyDescent="0.35">
      <c r="A537" t="s">
        <v>1031</v>
      </c>
      <c r="B537" t="s">
        <v>608</v>
      </c>
      <c r="C537" t="str">
        <f>_xlfn.XLOOKUP(Data_TongTram2[[#This Row],[ID NCC]],VMS1_[ID 18],VMS1_[Tên Accounts])</f>
        <v>Anh Thoại An Giang</v>
      </c>
      <c r="D537" t="str">
        <f>Data_TongTram2[[#This Row],[ID NCC]]&amp;Data_TongTram2[[#This Row],[DTR/Trạm]]</f>
        <v>001J3000002HM0FIAWKhánh Nga</v>
      </c>
      <c r="E537" t="str">
        <f>_xlfn.XLOOKUP(Data_TongTram2[[#This Row],[ID NCC]],VMS1_[ID 18],VMS1_[Tỉnh/ Thành Phố Trung Ương])</f>
        <v>An Giang</v>
      </c>
      <c r="F537" t="str">
        <f>_xlfn.XLOOKUP(Data_TongTram2[[#This Row],[Tỉnh cũ]],Table9[Tỉnh cũ],Table9[Tỉnh mới])</f>
        <v>An Giang</v>
      </c>
      <c r="G537" t="str">
        <f>_xlfn.XLOOKUP(Data_TongTram2[[#This Row],[Tỉnh cũ]],Table9[Tỉnh cũ],Table9[Khu vực])</f>
        <v>Miền Tây 2</v>
      </c>
      <c r="H537" t="str">
        <f>_xlfn.XLOOKUP(Data_TongTram2[[#This Row],[Tỉnh cũ]],Table9[Tỉnh cũ],Table9[Miền])</f>
        <v>Miền Tây</v>
      </c>
      <c r="I537" t="str">
        <f>_xlfn.XLOOKUP(Data_TongTram2[[#This Row],[Tỉnh cũ]],Table9[Tỉnh cũ],Table9[Thị Trường])</f>
        <v>Phạm Huỳnh Hữu Lộc</v>
      </c>
      <c r="J537" t="str">
        <f>_xlfn.XLOOKUP(Data_TongTram2[[#This Row],[Tỉnh cũ]],Table9[Tỉnh cũ],Table9[Giám Sát])</f>
        <v>Phạm Huỳnh Hữu Lộc</v>
      </c>
      <c r="K537" t="str">
        <f>_xlfn.XLOOKUP(Data_TongTram2[[#This Row],[Tỉnh cũ]],Table9[Tỉnh cũ],Table9[Admin KV])</f>
        <v>Nguyễn Thị Ngọc Bích</v>
      </c>
      <c r="L537" t="str">
        <f>_xlfn.XLOOKUP(Data_TongTram2[[#This Row],[Tỉnh cũ]],Table9[Tỉnh cũ],Table9[Admin Miền])</f>
        <v>Phạm Thị Thúy Duy</v>
      </c>
    </row>
    <row r="538" spans="1:12" x14ac:dyDescent="0.35">
      <c r="A538" t="s">
        <v>445</v>
      </c>
      <c r="B538" t="s">
        <v>608</v>
      </c>
      <c r="C538" t="str">
        <f>_xlfn.XLOOKUP(Data_TongTram2[[#This Row],[ID NCC]],VMS1_[ID 18],VMS1_[Tên Accounts])</f>
        <v>Anh Lâm Kiên Giang</v>
      </c>
      <c r="D538" t="str">
        <f>Data_TongTram2[[#This Row],[ID NCC]]&amp;Data_TongTram2[[#This Row],[DTR/Trạm]]</f>
        <v>001J3000002HLdBIAWKhánh Nga</v>
      </c>
      <c r="E538" t="str">
        <f>_xlfn.XLOOKUP(Data_TongTram2[[#This Row],[ID NCC]],VMS1_[ID 18],VMS1_[Tỉnh/ Thành Phố Trung Ương])</f>
        <v>Kiên Giang</v>
      </c>
      <c r="F538" t="str">
        <f>_xlfn.XLOOKUP(Data_TongTram2[[#This Row],[Tỉnh cũ]],Table9[Tỉnh cũ],Table9[Tỉnh mới])</f>
        <v>An Giang</v>
      </c>
      <c r="G538" t="str">
        <f>_xlfn.XLOOKUP(Data_TongTram2[[#This Row],[Tỉnh cũ]],Table9[Tỉnh cũ],Table9[Khu vực])</f>
        <v>Miền Tây 2</v>
      </c>
      <c r="H538" t="str">
        <f>_xlfn.XLOOKUP(Data_TongTram2[[#This Row],[Tỉnh cũ]],Table9[Tỉnh cũ],Table9[Miền])</f>
        <v>Miền Tây</v>
      </c>
      <c r="I538" t="str">
        <f>_xlfn.XLOOKUP(Data_TongTram2[[#This Row],[Tỉnh cũ]],Table9[Tỉnh cũ],Table9[Thị Trường])</f>
        <v>Phạm Huỳnh Hữu Lộc</v>
      </c>
      <c r="J538" t="str">
        <f>_xlfn.XLOOKUP(Data_TongTram2[[#This Row],[Tỉnh cũ]],Table9[Tỉnh cũ],Table9[Giám Sát])</f>
        <v>Phạm Huỳnh Hữu Lộc</v>
      </c>
      <c r="K538" t="str">
        <f>_xlfn.XLOOKUP(Data_TongTram2[[#This Row],[Tỉnh cũ]],Table9[Tỉnh cũ],Table9[Admin KV])</f>
        <v>Nguyễn Thị Ngọc Bích</v>
      </c>
      <c r="L538" t="str">
        <f>_xlfn.XLOOKUP(Data_TongTram2[[#This Row],[Tỉnh cũ]],Table9[Tỉnh cũ],Table9[Admin Miền])</f>
        <v>Phạm Thị Thúy Duy</v>
      </c>
    </row>
    <row r="539" spans="1:12" x14ac:dyDescent="0.35">
      <c r="A539" t="s">
        <v>880</v>
      </c>
      <c r="B539" t="s">
        <v>608</v>
      </c>
      <c r="C539" t="str">
        <f>_xlfn.XLOOKUP(Data_TongTram2[[#This Row],[ID NCC]],VMS1_[ID 18],VMS1_[Tên Accounts])</f>
        <v>SGXanh</v>
      </c>
      <c r="D539" t="str">
        <f>Data_TongTram2[[#This Row],[ID NCC]]&amp;Data_TongTram2[[#This Row],[DTR/Trạm]]</f>
        <v>001J300000DJnskIADKhánh Nga</v>
      </c>
      <c r="E539" t="str">
        <f>_xlfn.XLOOKUP(Data_TongTram2[[#This Row],[ID NCC]],VMS1_[ID 18],VMS1_[Tỉnh/ Thành Phố Trung Ương])</f>
        <v>TP. Hồ Chí Minh</v>
      </c>
      <c r="F539" t="str">
        <f>_xlfn.XLOOKUP(Data_TongTram2[[#This Row],[Tỉnh cũ]],Table9[Tỉnh cũ],Table9[Tỉnh mới])</f>
        <v>TP. Hồ Chí Minh</v>
      </c>
      <c r="G539" t="str">
        <f>_xlfn.XLOOKUP(Data_TongTram2[[#This Row],[Tỉnh cũ]],Table9[Tỉnh cũ],Table9[Khu vực])</f>
        <v>TP. Hồ Chí Minh</v>
      </c>
      <c r="H539" t="str">
        <f>_xlfn.XLOOKUP(Data_TongTram2[[#This Row],[Tỉnh cũ]],Table9[Tỉnh cũ],Table9[Miền])</f>
        <v>TP.Hồ Chí Minh</v>
      </c>
      <c r="I539" t="str">
        <f>_xlfn.XLOOKUP(Data_TongTram2[[#This Row],[Tỉnh cũ]],Table9[Tỉnh cũ],Table9[Thị Trường])</f>
        <v>Bùi Vũ Thanh Huy</v>
      </c>
      <c r="J539" t="str">
        <f>_xlfn.XLOOKUP(Data_TongTram2[[#This Row],[Tỉnh cũ]],Table9[Tỉnh cũ],Table9[Giám Sát])</f>
        <v>Đặng Nguyễn Hoàng Lộc</v>
      </c>
      <c r="K539" t="str">
        <f>_xlfn.XLOOKUP(Data_TongTram2[[#This Row],[Tỉnh cũ]],Table9[Tỉnh cũ],Table9[Admin KV])</f>
        <v>Đào Dương Anh Thư</v>
      </c>
      <c r="L539" t="str">
        <f>_xlfn.XLOOKUP(Data_TongTram2[[#This Row],[Tỉnh cũ]],Table9[Tỉnh cũ],Table9[Admin Miền])</f>
        <v>Nguyễn Hoàng Thúy</v>
      </c>
    </row>
    <row r="540" spans="1:12" x14ac:dyDescent="0.35">
      <c r="A540" t="s">
        <v>787</v>
      </c>
      <c r="B540" t="s">
        <v>608</v>
      </c>
      <c r="C540" t="str">
        <f>_xlfn.XLOOKUP(Data_TongTram2[[#This Row],[ID NCC]],VMS1_[ID 18],VMS1_[Tên Accounts])</f>
        <v>Trầm Hiếu Hiền</v>
      </c>
      <c r="D540" t="str">
        <f>Data_TongTram2[[#This Row],[ID NCC]]&amp;Data_TongTram2[[#This Row],[DTR/Trạm]]</f>
        <v>001J3000002HM0GIAWKhánh Nga</v>
      </c>
      <c r="E540" t="str">
        <f>_xlfn.XLOOKUP(Data_TongTram2[[#This Row],[ID NCC]],VMS1_[ID 18],VMS1_[Tỉnh/ Thành Phố Trung Ương])</f>
        <v>An Giang</v>
      </c>
      <c r="F540" t="str">
        <f>_xlfn.XLOOKUP(Data_TongTram2[[#This Row],[Tỉnh cũ]],Table9[Tỉnh cũ],Table9[Tỉnh mới])</f>
        <v>An Giang</v>
      </c>
      <c r="G540" t="str">
        <f>_xlfn.XLOOKUP(Data_TongTram2[[#This Row],[Tỉnh cũ]],Table9[Tỉnh cũ],Table9[Khu vực])</f>
        <v>Miền Tây 2</v>
      </c>
      <c r="H540" t="str">
        <f>_xlfn.XLOOKUP(Data_TongTram2[[#This Row],[Tỉnh cũ]],Table9[Tỉnh cũ],Table9[Miền])</f>
        <v>Miền Tây</v>
      </c>
      <c r="I540" t="str">
        <f>_xlfn.XLOOKUP(Data_TongTram2[[#This Row],[Tỉnh cũ]],Table9[Tỉnh cũ],Table9[Thị Trường])</f>
        <v>Phạm Huỳnh Hữu Lộc</v>
      </c>
      <c r="J540" t="str">
        <f>_xlfn.XLOOKUP(Data_TongTram2[[#This Row],[Tỉnh cũ]],Table9[Tỉnh cũ],Table9[Giám Sát])</f>
        <v>Phạm Huỳnh Hữu Lộc</v>
      </c>
      <c r="K540" t="str">
        <f>_xlfn.XLOOKUP(Data_TongTram2[[#This Row],[Tỉnh cũ]],Table9[Tỉnh cũ],Table9[Admin KV])</f>
        <v>Nguyễn Thị Ngọc Bích</v>
      </c>
      <c r="L540" t="str">
        <f>_xlfn.XLOOKUP(Data_TongTram2[[#This Row],[Tỉnh cũ]],Table9[Tỉnh cũ],Table9[Admin Miền])</f>
        <v>Phạm Thị Thúy Duy</v>
      </c>
    </row>
    <row r="541" spans="1:12" x14ac:dyDescent="0.35">
      <c r="A541" t="s">
        <v>1033</v>
      </c>
      <c r="B541" t="s">
        <v>608</v>
      </c>
      <c r="C541" t="str">
        <f>_xlfn.XLOOKUP(Data_TongTram2[[#This Row],[ID NCC]],VMS1_[ID 18],VMS1_[Tên Accounts])</f>
        <v>Anh Mười Châu Thành</v>
      </c>
      <c r="D541" t="str">
        <f>Data_TongTram2[[#This Row],[ID NCC]]&amp;Data_TongTram2[[#This Row],[DTR/Trạm]]</f>
        <v>001dc00000Yz7aWAARKhánh Nga</v>
      </c>
      <c r="E541" t="str">
        <f>_xlfn.XLOOKUP(Data_TongTram2[[#This Row],[ID NCC]],VMS1_[ID 18],VMS1_[Tỉnh/ Thành Phố Trung Ương])</f>
        <v>Tiền Giang</v>
      </c>
      <c r="F541" t="str">
        <f>_xlfn.XLOOKUP(Data_TongTram2[[#This Row],[Tỉnh cũ]],Table9[Tỉnh cũ],Table9[Tỉnh mới])</f>
        <v>Đồng Tháp</v>
      </c>
      <c r="G541" t="str">
        <f>_xlfn.XLOOKUP(Data_TongTram2[[#This Row],[Tỉnh cũ]],Table9[Tỉnh cũ],Table9[Khu vực])</f>
        <v>Miền Tây 1</v>
      </c>
      <c r="H541" t="str">
        <f>_xlfn.XLOOKUP(Data_TongTram2[[#This Row],[Tỉnh cũ]],Table9[Tỉnh cũ],Table9[Miền])</f>
        <v>Miền Tây</v>
      </c>
      <c r="I541" t="str">
        <f>_xlfn.XLOOKUP(Data_TongTram2[[#This Row],[Tỉnh cũ]],Table9[Tỉnh cũ],Table9[Thị Trường])</f>
        <v>Lâm Đỗ Anh Hào</v>
      </c>
      <c r="J541" t="str">
        <f>_xlfn.XLOOKUP(Data_TongTram2[[#This Row],[Tỉnh cũ]],Table9[Tỉnh cũ],Table9[Giám Sát])</f>
        <v>Nguyễn Thành Dân</v>
      </c>
      <c r="K541" t="str">
        <f>_xlfn.XLOOKUP(Data_TongTram2[[#This Row],[Tỉnh cũ]],Table9[Tỉnh cũ],Table9[Admin KV])</f>
        <v>Trần Thị Lan</v>
      </c>
      <c r="L541" t="str">
        <f>_xlfn.XLOOKUP(Data_TongTram2[[#This Row],[Tỉnh cũ]],Table9[Tỉnh cũ],Table9[Admin Miền])</f>
        <v>Phạm Thị Thúy Duy</v>
      </c>
    </row>
    <row r="542" spans="1:12" x14ac:dyDescent="0.35">
      <c r="A542" t="s">
        <v>980</v>
      </c>
      <c r="B542" t="s">
        <v>608</v>
      </c>
      <c r="C542" t="str">
        <f>_xlfn.XLOOKUP(Data_TongTram2[[#This Row],[ID NCC]],VMS1_[ID 18],VMS1_[Tên Accounts])</f>
        <v>Anh Toàn Đồng Tâm</v>
      </c>
      <c r="D542" t="str">
        <f>Data_TongTram2[[#This Row],[ID NCC]]&amp;Data_TongTram2[[#This Row],[DTR/Trạm]]</f>
        <v>001J3000007XN0pIAGKhánh Nga</v>
      </c>
      <c r="E542" t="str">
        <f>_xlfn.XLOOKUP(Data_TongTram2[[#This Row],[ID NCC]],VMS1_[ID 18],VMS1_[Tỉnh/ Thành Phố Trung Ương])</f>
        <v>Tiền Giang</v>
      </c>
      <c r="F542" t="str">
        <f>_xlfn.XLOOKUP(Data_TongTram2[[#This Row],[Tỉnh cũ]],Table9[Tỉnh cũ],Table9[Tỉnh mới])</f>
        <v>Đồng Tháp</v>
      </c>
      <c r="G542" t="str">
        <f>_xlfn.XLOOKUP(Data_TongTram2[[#This Row],[Tỉnh cũ]],Table9[Tỉnh cũ],Table9[Khu vực])</f>
        <v>Miền Tây 1</v>
      </c>
      <c r="H542" t="str">
        <f>_xlfn.XLOOKUP(Data_TongTram2[[#This Row],[Tỉnh cũ]],Table9[Tỉnh cũ],Table9[Miền])</f>
        <v>Miền Tây</v>
      </c>
      <c r="I542" t="str">
        <f>_xlfn.XLOOKUP(Data_TongTram2[[#This Row],[Tỉnh cũ]],Table9[Tỉnh cũ],Table9[Thị Trường])</f>
        <v>Lâm Đỗ Anh Hào</v>
      </c>
      <c r="J542" t="str">
        <f>_xlfn.XLOOKUP(Data_TongTram2[[#This Row],[Tỉnh cũ]],Table9[Tỉnh cũ],Table9[Giám Sát])</f>
        <v>Nguyễn Thành Dân</v>
      </c>
      <c r="K542" t="str">
        <f>_xlfn.XLOOKUP(Data_TongTram2[[#This Row],[Tỉnh cũ]],Table9[Tỉnh cũ],Table9[Admin KV])</f>
        <v>Trần Thị Lan</v>
      </c>
      <c r="L542" t="str">
        <f>_xlfn.XLOOKUP(Data_TongTram2[[#This Row],[Tỉnh cũ]],Table9[Tỉnh cũ],Table9[Admin Miền])</f>
        <v>Phạm Thị Thúy Duy</v>
      </c>
    </row>
    <row r="543" spans="1:12" x14ac:dyDescent="0.35">
      <c r="A543" t="s">
        <v>1036</v>
      </c>
      <c r="B543" t="s">
        <v>608</v>
      </c>
      <c r="C543" t="str">
        <f>_xlfn.XLOOKUP(Data_TongTram2[[#This Row],[ID NCC]],VMS1_[ID 18],VMS1_[Tên Accounts])</f>
        <v>Sáu Phong</v>
      </c>
      <c r="D543" t="str">
        <f>Data_TongTram2[[#This Row],[ID NCC]]&amp;Data_TongTram2[[#This Row],[DTR/Trạm]]</f>
        <v>001J3000002HLq0IAGKhánh Nga</v>
      </c>
      <c r="E543" t="str">
        <f>_xlfn.XLOOKUP(Data_TongTram2[[#This Row],[ID NCC]],VMS1_[ID 18],VMS1_[Tỉnh/ Thành Phố Trung Ương])</f>
        <v>An Giang</v>
      </c>
      <c r="F543" t="str">
        <f>_xlfn.XLOOKUP(Data_TongTram2[[#This Row],[Tỉnh cũ]],Table9[Tỉnh cũ],Table9[Tỉnh mới])</f>
        <v>An Giang</v>
      </c>
      <c r="G543" t="str">
        <f>_xlfn.XLOOKUP(Data_TongTram2[[#This Row],[Tỉnh cũ]],Table9[Tỉnh cũ],Table9[Khu vực])</f>
        <v>Miền Tây 2</v>
      </c>
      <c r="H543" t="str">
        <f>_xlfn.XLOOKUP(Data_TongTram2[[#This Row],[Tỉnh cũ]],Table9[Tỉnh cũ],Table9[Miền])</f>
        <v>Miền Tây</v>
      </c>
      <c r="I543" t="str">
        <f>_xlfn.XLOOKUP(Data_TongTram2[[#This Row],[Tỉnh cũ]],Table9[Tỉnh cũ],Table9[Thị Trường])</f>
        <v>Phạm Huỳnh Hữu Lộc</v>
      </c>
      <c r="J543" t="str">
        <f>_xlfn.XLOOKUP(Data_TongTram2[[#This Row],[Tỉnh cũ]],Table9[Tỉnh cũ],Table9[Giám Sát])</f>
        <v>Phạm Huỳnh Hữu Lộc</v>
      </c>
      <c r="K543" t="str">
        <f>_xlfn.XLOOKUP(Data_TongTram2[[#This Row],[Tỉnh cũ]],Table9[Tỉnh cũ],Table9[Admin KV])</f>
        <v>Nguyễn Thị Ngọc Bích</v>
      </c>
      <c r="L543" t="str">
        <f>_xlfn.XLOOKUP(Data_TongTram2[[#This Row],[Tỉnh cũ]],Table9[Tỉnh cũ],Table9[Admin Miền])</f>
        <v>Phạm Thị Thúy Duy</v>
      </c>
    </row>
    <row r="544" spans="1:12" x14ac:dyDescent="0.35">
      <c r="A544" t="s">
        <v>1038</v>
      </c>
      <c r="B544" t="s">
        <v>608</v>
      </c>
      <c r="C544" t="str">
        <f>_xlfn.XLOOKUP(Data_TongTram2[[#This Row],[ID NCC]],VMS1_[ID 18],VMS1_[Tên Accounts])</f>
        <v>Anh Đô</v>
      </c>
      <c r="D544" t="str">
        <f>Data_TongTram2[[#This Row],[ID NCC]]&amp;Data_TongTram2[[#This Row],[DTR/Trạm]]</f>
        <v>001J3000002HLp3IAGKhánh Nga</v>
      </c>
      <c r="E544" t="str">
        <f>_xlfn.XLOOKUP(Data_TongTram2[[#This Row],[ID NCC]],VMS1_[ID 18],VMS1_[Tỉnh/ Thành Phố Trung Ương])</f>
        <v>Bến Tre</v>
      </c>
      <c r="F544" t="str">
        <f>_xlfn.XLOOKUP(Data_TongTram2[[#This Row],[Tỉnh cũ]],Table9[Tỉnh cũ],Table9[Tỉnh mới])</f>
        <v>Vĩnh Long</v>
      </c>
      <c r="G544" t="str">
        <f>_xlfn.XLOOKUP(Data_TongTram2[[#This Row],[Tỉnh cũ]],Table9[Tỉnh cũ],Table9[Khu vực])</f>
        <v>Miền Tây 2</v>
      </c>
      <c r="H544" t="str">
        <f>_xlfn.XLOOKUP(Data_TongTram2[[#This Row],[Tỉnh cũ]],Table9[Tỉnh cũ],Table9[Miền])</f>
        <v>Miền Tây</v>
      </c>
      <c r="I544" t="str">
        <f>_xlfn.XLOOKUP(Data_TongTram2[[#This Row],[Tỉnh cũ]],Table9[Tỉnh cũ],Table9[Thị Trường])</f>
        <v>Lê Quốc Việt</v>
      </c>
      <c r="J544" t="str">
        <f>_xlfn.XLOOKUP(Data_TongTram2[[#This Row],[Tỉnh cũ]],Table9[Tỉnh cũ],Table9[Giám Sát])</f>
        <v>Phạm Huỳnh Hữu Lộc</v>
      </c>
      <c r="K544" t="str">
        <f>_xlfn.XLOOKUP(Data_TongTram2[[#This Row],[Tỉnh cũ]],Table9[Tỉnh cũ],Table9[Admin KV])</f>
        <v>Nguyễn Thị Ngọc Bích</v>
      </c>
      <c r="L544" t="str">
        <f>_xlfn.XLOOKUP(Data_TongTram2[[#This Row],[Tỉnh cũ]],Table9[Tỉnh cũ],Table9[Admin Miền])</f>
        <v>Phạm Thị Thúy Duy</v>
      </c>
    </row>
    <row r="545" spans="1:12" x14ac:dyDescent="0.35">
      <c r="A545" t="s">
        <v>492</v>
      </c>
      <c r="B545" t="s">
        <v>608</v>
      </c>
      <c r="C545" t="str">
        <f>_xlfn.XLOOKUP(Data_TongTram2[[#This Row],[ID NCC]],VMS1_[ID 18],VMS1_[Tên Accounts])</f>
        <v>Chị Linh Gò Công</v>
      </c>
      <c r="D545" t="str">
        <f>Data_TongTram2[[#This Row],[ID NCC]]&amp;Data_TongTram2[[#This Row],[DTR/Trạm]]</f>
        <v>001dc00000dBlmjAACKhánh Nga</v>
      </c>
      <c r="E545" t="str">
        <f>_xlfn.XLOOKUP(Data_TongTram2[[#This Row],[ID NCC]],VMS1_[ID 18],VMS1_[Tỉnh/ Thành Phố Trung Ương])</f>
        <v>Tiền Giang</v>
      </c>
      <c r="F545" t="str">
        <f>_xlfn.XLOOKUP(Data_TongTram2[[#This Row],[Tỉnh cũ]],Table9[Tỉnh cũ],Table9[Tỉnh mới])</f>
        <v>Đồng Tháp</v>
      </c>
      <c r="G545" t="str">
        <f>_xlfn.XLOOKUP(Data_TongTram2[[#This Row],[Tỉnh cũ]],Table9[Tỉnh cũ],Table9[Khu vực])</f>
        <v>Miền Tây 1</v>
      </c>
      <c r="H545" t="str">
        <f>_xlfn.XLOOKUP(Data_TongTram2[[#This Row],[Tỉnh cũ]],Table9[Tỉnh cũ],Table9[Miền])</f>
        <v>Miền Tây</v>
      </c>
      <c r="I545" t="str">
        <f>_xlfn.XLOOKUP(Data_TongTram2[[#This Row],[Tỉnh cũ]],Table9[Tỉnh cũ],Table9[Thị Trường])</f>
        <v>Lâm Đỗ Anh Hào</v>
      </c>
      <c r="J545" t="str">
        <f>_xlfn.XLOOKUP(Data_TongTram2[[#This Row],[Tỉnh cũ]],Table9[Tỉnh cũ],Table9[Giám Sát])</f>
        <v>Nguyễn Thành Dân</v>
      </c>
      <c r="K545" t="str">
        <f>_xlfn.XLOOKUP(Data_TongTram2[[#This Row],[Tỉnh cũ]],Table9[Tỉnh cũ],Table9[Admin KV])</f>
        <v>Trần Thị Lan</v>
      </c>
      <c r="L545" t="str">
        <f>_xlfn.XLOOKUP(Data_TongTram2[[#This Row],[Tỉnh cũ]],Table9[Tỉnh cũ],Table9[Admin Miền])</f>
        <v>Phạm Thị Thúy Duy</v>
      </c>
    </row>
    <row r="546" spans="1:12" x14ac:dyDescent="0.35">
      <c r="A546" t="s">
        <v>467</v>
      </c>
      <c r="B546" t="s">
        <v>608</v>
      </c>
      <c r="C546" t="str">
        <f>_xlfn.XLOOKUP(Data_TongTram2[[#This Row],[ID NCC]],VMS1_[ID 18],VMS1_[Tên Accounts])</f>
        <v>Chị Vinh Bến Tre</v>
      </c>
      <c r="D546" t="str">
        <f>Data_TongTram2[[#This Row],[ID NCC]]&amp;Data_TongTram2[[#This Row],[DTR/Trạm]]</f>
        <v>001dc00000hEioRAASKhánh Nga</v>
      </c>
      <c r="E546" t="str">
        <f>_xlfn.XLOOKUP(Data_TongTram2[[#This Row],[ID NCC]],VMS1_[ID 18],VMS1_[Tỉnh/ Thành Phố Trung Ương])</f>
        <v>Bến Tre</v>
      </c>
      <c r="F546" t="str">
        <f>_xlfn.XLOOKUP(Data_TongTram2[[#This Row],[Tỉnh cũ]],Table9[Tỉnh cũ],Table9[Tỉnh mới])</f>
        <v>Vĩnh Long</v>
      </c>
      <c r="G546" t="str">
        <f>_xlfn.XLOOKUP(Data_TongTram2[[#This Row],[Tỉnh cũ]],Table9[Tỉnh cũ],Table9[Khu vực])</f>
        <v>Miền Tây 2</v>
      </c>
      <c r="H546" t="str">
        <f>_xlfn.XLOOKUP(Data_TongTram2[[#This Row],[Tỉnh cũ]],Table9[Tỉnh cũ],Table9[Miền])</f>
        <v>Miền Tây</v>
      </c>
      <c r="I546" t="str">
        <f>_xlfn.XLOOKUP(Data_TongTram2[[#This Row],[Tỉnh cũ]],Table9[Tỉnh cũ],Table9[Thị Trường])</f>
        <v>Lê Quốc Việt</v>
      </c>
      <c r="J546" t="str">
        <f>_xlfn.XLOOKUP(Data_TongTram2[[#This Row],[Tỉnh cũ]],Table9[Tỉnh cũ],Table9[Giám Sát])</f>
        <v>Phạm Huỳnh Hữu Lộc</v>
      </c>
      <c r="K546" t="str">
        <f>_xlfn.XLOOKUP(Data_TongTram2[[#This Row],[Tỉnh cũ]],Table9[Tỉnh cũ],Table9[Admin KV])</f>
        <v>Nguyễn Thị Ngọc Bích</v>
      </c>
      <c r="L546" t="str">
        <f>_xlfn.XLOOKUP(Data_TongTram2[[#This Row],[Tỉnh cũ]],Table9[Tỉnh cũ],Table9[Admin Miền])</f>
        <v>Phạm Thị Thúy Duy</v>
      </c>
    </row>
    <row r="547" spans="1:12" x14ac:dyDescent="0.35">
      <c r="A547" t="s">
        <v>450</v>
      </c>
      <c r="B547" t="s">
        <v>608</v>
      </c>
      <c r="C547" t="str">
        <f>_xlfn.XLOOKUP(Data_TongTram2[[#This Row],[ID NCC]],VMS1_[ID 18],VMS1_[Tên Accounts])</f>
        <v>Chị Hà Tân Hương</v>
      </c>
      <c r="D547" t="str">
        <f>Data_TongTram2[[#This Row],[ID NCC]]&amp;Data_TongTram2[[#This Row],[DTR/Trạm]]</f>
        <v>001dc00000jJGSDAA4Khánh Nga</v>
      </c>
      <c r="E547" t="str">
        <f>_xlfn.XLOOKUP(Data_TongTram2[[#This Row],[ID NCC]],VMS1_[ID 18],VMS1_[Tỉnh/ Thành Phố Trung Ương])</f>
        <v>Tiền Giang</v>
      </c>
      <c r="F547" t="str">
        <f>_xlfn.XLOOKUP(Data_TongTram2[[#This Row],[Tỉnh cũ]],Table9[Tỉnh cũ],Table9[Tỉnh mới])</f>
        <v>Đồng Tháp</v>
      </c>
      <c r="G547" t="str">
        <f>_xlfn.XLOOKUP(Data_TongTram2[[#This Row],[Tỉnh cũ]],Table9[Tỉnh cũ],Table9[Khu vực])</f>
        <v>Miền Tây 1</v>
      </c>
      <c r="H547" t="str">
        <f>_xlfn.XLOOKUP(Data_TongTram2[[#This Row],[Tỉnh cũ]],Table9[Tỉnh cũ],Table9[Miền])</f>
        <v>Miền Tây</v>
      </c>
      <c r="I547" t="str">
        <f>_xlfn.XLOOKUP(Data_TongTram2[[#This Row],[Tỉnh cũ]],Table9[Tỉnh cũ],Table9[Thị Trường])</f>
        <v>Lâm Đỗ Anh Hào</v>
      </c>
      <c r="J547" t="str">
        <f>_xlfn.XLOOKUP(Data_TongTram2[[#This Row],[Tỉnh cũ]],Table9[Tỉnh cũ],Table9[Giám Sát])</f>
        <v>Nguyễn Thành Dân</v>
      </c>
      <c r="K547" t="str">
        <f>_xlfn.XLOOKUP(Data_TongTram2[[#This Row],[Tỉnh cũ]],Table9[Tỉnh cũ],Table9[Admin KV])</f>
        <v>Trần Thị Lan</v>
      </c>
      <c r="L547" t="str">
        <f>_xlfn.XLOOKUP(Data_TongTram2[[#This Row],[Tỉnh cũ]],Table9[Tỉnh cũ],Table9[Admin Miền])</f>
        <v>Phạm Thị Thúy Duy</v>
      </c>
    </row>
    <row r="548" spans="1:12" x14ac:dyDescent="0.35">
      <c r="A548" t="s">
        <v>904</v>
      </c>
      <c r="B548" t="s">
        <v>608</v>
      </c>
      <c r="C548" t="str">
        <f>_xlfn.XLOOKUP(Data_TongTram2[[#This Row],[ID NCC]],VMS1_[ID 18],VMS1_[Tên Accounts])</f>
        <v>Anh Dinh Bến Tre</v>
      </c>
      <c r="D548" t="str">
        <f>Data_TongTram2[[#This Row],[ID NCC]]&amp;Data_TongTram2[[#This Row],[DTR/Trạm]]</f>
        <v>001J3000002HjDUIA0Khánh Nga</v>
      </c>
      <c r="E548" t="str">
        <f>_xlfn.XLOOKUP(Data_TongTram2[[#This Row],[ID NCC]],VMS1_[ID 18],VMS1_[Tỉnh/ Thành Phố Trung Ương])</f>
        <v>Bến Tre</v>
      </c>
      <c r="F548" t="str">
        <f>_xlfn.XLOOKUP(Data_TongTram2[[#This Row],[Tỉnh cũ]],Table9[Tỉnh cũ],Table9[Tỉnh mới])</f>
        <v>Vĩnh Long</v>
      </c>
      <c r="G548" t="str">
        <f>_xlfn.XLOOKUP(Data_TongTram2[[#This Row],[Tỉnh cũ]],Table9[Tỉnh cũ],Table9[Khu vực])</f>
        <v>Miền Tây 2</v>
      </c>
      <c r="H548" t="str">
        <f>_xlfn.XLOOKUP(Data_TongTram2[[#This Row],[Tỉnh cũ]],Table9[Tỉnh cũ],Table9[Miền])</f>
        <v>Miền Tây</v>
      </c>
      <c r="I548" t="str">
        <f>_xlfn.XLOOKUP(Data_TongTram2[[#This Row],[Tỉnh cũ]],Table9[Tỉnh cũ],Table9[Thị Trường])</f>
        <v>Lê Quốc Việt</v>
      </c>
      <c r="J548" t="str">
        <f>_xlfn.XLOOKUP(Data_TongTram2[[#This Row],[Tỉnh cũ]],Table9[Tỉnh cũ],Table9[Giám Sát])</f>
        <v>Phạm Huỳnh Hữu Lộc</v>
      </c>
      <c r="K548" t="str">
        <f>_xlfn.XLOOKUP(Data_TongTram2[[#This Row],[Tỉnh cũ]],Table9[Tỉnh cũ],Table9[Admin KV])</f>
        <v>Nguyễn Thị Ngọc Bích</v>
      </c>
      <c r="L548" t="str">
        <f>_xlfn.XLOOKUP(Data_TongTram2[[#This Row],[Tỉnh cũ]],Table9[Tỉnh cũ],Table9[Admin Miền])</f>
        <v>Phạm Thị Thúy Duy</v>
      </c>
    </row>
    <row r="549" spans="1:12" x14ac:dyDescent="0.35">
      <c r="A549" t="s">
        <v>413</v>
      </c>
      <c r="B549" t="s">
        <v>608</v>
      </c>
      <c r="C549" t="str">
        <f>_xlfn.XLOOKUP(Data_TongTram2[[#This Row],[ID NCC]],VMS1_[ID 18],VMS1_[Tên Accounts])</f>
        <v>Phúc Long</v>
      </c>
      <c r="D549" t="str">
        <f>Data_TongTram2[[#This Row],[ID NCC]]&amp;Data_TongTram2[[#This Row],[DTR/Trạm]]</f>
        <v>001J3000002HM1nIAGKhánh Nga</v>
      </c>
      <c r="E549" t="str">
        <f>_xlfn.XLOOKUP(Data_TongTram2[[#This Row],[ID NCC]],VMS1_[ID 18],VMS1_[Tỉnh/ Thành Phố Trung Ương])</f>
        <v>Tây Ninh</v>
      </c>
      <c r="F549" t="str">
        <f>_xlfn.XLOOKUP(Data_TongTram2[[#This Row],[Tỉnh cũ]],Table9[Tỉnh cũ],Table9[Tỉnh mới])</f>
        <v>Tây Ninh</v>
      </c>
      <c r="G549" t="str">
        <f>_xlfn.XLOOKUP(Data_TongTram2[[#This Row],[Tỉnh cũ]],Table9[Tỉnh cũ],Table9[Khu vực])</f>
        <v>Miền Tây 1</v>
      </c>
      <c r="H549" t="str">
        <f>_xlfn.XLOOKUP(Data_TongTram2[[#This Row],[Tỉnh cũ]],Table9[Tỉnh cũ],Table9[Miền])</f>
        <v>Miền Tây</v>
      </c>
      <c r="I549" t="str">
        <f>_xlfn.XLOOKUP(Data_TongTram2[[#This Row],[Tỉnh cũ]],Table9[Tỉnh cũ],Table9[Thị Trường])</f>
        <v>Nguyễn Duy Tân</v>
      </c>
      <c r="J549" t="str">
        <f>_xlfn.XLOOKUP(Data_TongTram2[[#This Row],[Tỉnh cũ]],Table9[Tỉnh cũ],Table9[Giám Sát])</f>
        <v>Nguyễn Thành Dân</v>
      </c>
      <c r="K549" t="str">
        <f>_xlfn.XLOOKUP(Data_TongTram2[[#This Row],[Tỉnh cũ]],Table9[Tỉnh cũ],Table9[Admin KV])</f>
        <v>Trần Thị Lan</v>
      </c>
      <c r="L549" t="str">
        <f>_xlfn.XLOOKUP(Data_TongTram2[[#This Row],[Tỉnh cũ]],Table9[Tỉnh cũ],Table9[Admin Miền])</f>
        <v>Phạm Thị Thúy Duy</v>
      </c>
    </row>
    <row r="550" spans="1:12" x14ac:dyDescent="0.35">
      <c r="A550" t="s">
        <v>1042</v>
      </c>
      <c r="B550" t="s">
        <v>608</v>
      </c>
      <c r="C550" t="str">
        <f>_xlfn.XLOOKUP(Data_TongTram2[[#This Row],[ID NCC]],VMS1_[ID 18],VMS1_[Tên Accounts])</f>
        <v>Anh Truyền Gò Công</v>
      </c>
      <c r="D550" t="str">
        <f>Data_TongTram2[[#This Row],[ID NCC]]&amp;Data_TongTram2[[#This Row],[DTR/Trạm]]</f>
        <v>001dc00000mCX6DAAWKhánh Nga</v>
      </c>
      <c r="E550" t="str">
        <f>_xlfn.XLOOKUP(Data_TongTram2[[#This Row],[ID NCC]],VMS1_[ID 18],VMS1_[Tỉnh/ Thành Phố Trung Ương])</f>
        <v>Tiền Giang</v>
      </c>
      <c r="F550" t="str">
        <f>_xlfn.XLOOKUP(Data_TongTram2[[#This Row],[Tỉnh cũ]],Table9[Tỉnh cũ],Table9[Tỉnh mới])</f>
        <v>Đồng Tháp</v>
      </c>
      <c r="G550" t="str">
        <f>_xlfn.XLOOKUP(Data_TongTram2[[#This Row],[Tỉnh cũ]],Table9[Tỉnh cũ],Table9[Khu vực])</f>
        <v>Miền Tây 1</v>
      </c>
      <c r="H550" t="str">
        <f>_xlfn.XLOOKUP(Data_TongTram2[[#This Row],[Tỉnh cũ]],Table9[Tỉnh cũ],Table9[Miền])</f>
        <v>Miền Tây</v>
      </c>
      <c r="I550" t="str">
        <f>_xlfn.XLOOKUP(Data_TongTram2[[#This Row],[Tỉnh cũ]],Table9[Tỉnh cũ],Table9[Thị Trường])</f>
        <v>Lâm Đỗ Anh Hào</v>
      </c>
      <c r="J550" t="str">
        <f>_xlfn.XLOOKUP(Data_TongTram2[[#This Row],[Tỉnh cũ]],Table9[Tỉnh cũ],Table9[Giám Sát])</f>
        <v>Nguyễn Thành Dân</v>
      </c>
      <c r="K550" t="str">
        <f>_xlfn.XLOOKUP(Data_TongTram2[[#This Row],[Tỉnh cũ]],Table9[Tỉnh cũ],Table9[Admin KV])</f>
        <v>Trần Thị Lan</v>
      </c>
      <c r="L550" t="str">
        <f>_xlfn.XLOOKUP(Data_TongTram2[[#This Row],[Tỉnh cũ]],Table9[Tỉnh cũ],Table9[Admin Miền])</f>
        <v>Phạm Thị Thúy Duy</v>
      </c>
    </row>
    <row r="551" spans="1:12" x14ac:dyDescent="0.35">
      <c r="A551" t="s">
        <v>753</v>
      </c>
      <c r="B551" t="s">
        <v>608</v>
      </c>
      <c r="C551" t="str">
        <f>_xlfn.XLOOKUP(Data_TongTram2[[#This Row],[ID NCC]],VMS1_[ID 18],VMS1_[Tên Accounts])</f>
        <v>Nguyễn Linh Tâm</v>
      </c>
      <c r="D551" t="str">
        <f>Data_TongTram2[[#This Row],[ID NCC]]&amp;Data_TongTram2[[#This Row],[DTR/Trạm]]</f>
        <v>001J3000002HLcYIAWKhánh Nga</v>
      </c>
      <c r="E551" t="str">
        <f>_xlfn.XLOOKUP(Data_TongTram2[[#This Row],[ID NCC]],VMS1_[ID 18],VMS1_[Tỉnh/ Thành Phố Trung Ương])</f>
        <v>Bạc Liêu</v>
      </c>
      <c r="F551" t="str">
        <f>_xlfn.XLOOKUP(Data_TongTram2[[#This Row],[Tỉnh cũ]],Table9[Tỉnh cũ],Table9[Tỉnh mới])</f>
        <v>Cà Mau</v>
      </c>
      <c r="G551" t="str">
        <f>_xlfn.XLOOKUP(Data_TongTram2[[#This Row],[Tỉnh cũ]],Table9[Tỉnh cũ],Table9[Khu vực])</f>
        <v>Miền Tây 2</v>
      </c>
      <c r="H551" t="str">
        <f>_xlfn.XLOOKUP(Data_TongTram2[[#This Row],[Tỉnh cũ]],Table9[Tỉnh cũ],Table9[Miền])</f>
        <v>Miền Tây</v>
      </c>
      <c r="I551" t="str">
        <f>_xlfn.XLOOKUP(Data_TongTram2[[#This Row],[Tỉnh cũ]],Table9[Tỉnh cũ],Table9[Thị Trường])</f>
        <v>Thái Tân Văn</v>
      </c>
      <c r="J551" t="str">
        <f>_xlfn.XLOOKUP(Data_TongTram2[[#This Row],[Tỉnh cũ]],Table9[Tỉnh cũ],Table9[Giám Sát])</f>
        <v>Phạm Huỳnh Hữu Lộc</v>
      </c>
      <c r="K551" t="str">
        <f>_xlfn.XLOOKUP(Data_TongTram2[[#This Row],[Tỉnh cũ]],Table9[Tỉnh cũ],Table9[Admin KV])</f>
        <v>Nguyễn Thị Ngọc Bích</v>
      </c>
      <c r="L551" t="str">
        <f>_xlfn.XLOOKUP(Data_TongTram2[[#This Row],[Tỉnh cũ]],Table9[Tỉnh cũ],Table9[Admin Miền])</f>
        <v>Phạm Thị Thúy Duy</v>
      </c>
    </row>
    <row r="552" spans="1:12" x14ac:dyDescent="0.35">
      <c r="A552" t="s">
        <v>773</v>
      </c>
      <c r="B552" t="s">
        <v>608</v>
      </c>
      <c r="C552" t="str">
        <f>_xlfn.XLOOKUP(Data_TongTram2[[#This Row],[ID NCC]],VMS1_[ID 18],VMS1_[Tên Accounts])</f>
        <v>Anh Vàng Bến Tre</v>
      </c>
      <c r="D552" t="str">
        <f>Data_TongTram2[[#This Row],[ID NCC]]&amp;Data_TongTram2[[#This Row],[DTR/Trạm]]</f>
        <v>001dc00000s7VWDAA2Khánh Nga</v>
      </c>
      <c r="E552" t="str">
        <f>_xlfn.XLOOKUP(Data_TongTram2[[#This Row],[ID NCC]],VMS1_[ID 18],VMS1_[Tỉnh/ Thành Phố Trung Ương])</f>
        <v>Bến Tre</v>
      </c>
      <c r="F552" t="str">
        <f>_xlfn.XLOOKUP(Data_TongTram2[[#This Row],[Tỉnh cũ]],Table9[Tỉnh cũ],Table9[Tỉnh mới])</f>
        <v>Vĩnh Long</v>
      </c>
      <c r="G552" t="str">
        <f>_xlfn.XLOOKUP(Data_TongTram2[[#This Row],[Tỉnh cũ]],Table9[Tỉnh cũ],Table9[Khu vực])</f>
        <v>Miền Tây 2</v>
      </c>
      <c r="H552" t="str">
        <f>_xlfn.XLOOKUP(Data_TongTram2[[#This Row],[Tỉnh cũ]],Table9[Tỉnh cũ],Table9[Miền])</f>
        <v>Miền Tây</v>
      </c>
      <c r="I552" t="str">
        <f>_xlfn.XLOOKUP(Data_TongTram2[[#This Row],[Tỉnh cũ]],Table9[Tỉnh cũ],Table9[Thị Trường])</f>
        <v>Lê Quốc Việt</v>
      </c>
      <c r="J552" t="str">
        <f>_xlfn.XLOOKUP(Data_TongTram2[[#This Row],[Tỉnh cũ]],Table9[Tỉnh cũ],Table9[Giám Sát])</f>
        <v>Phạm Huỳnh Hữu Lộc</v>
      </c>
      <c r="K552" t="str">
        <f>_xlfn.XLOOKUP(Data_TongTram2[[#This Row],[Tỉnh cũ]],Table9[Tỉnh cũ],Table9[Admin KV])</f>
        <v>Nguyễn Thị Ngọc Bích</v>
      </c>
      <c r="L552" t="str">
        <f>_xlfn.XLOOKUP(Data_TongTram2[[#This Row],[Tỉnh cũ]],Table9[Tỉnh cũ],Table9[Admin Miền])</f>
        <v>Phạm Thị Thúy Duy</v>
      </c>
    </row>
    <row r="553" spans="1:12" x14ac:dyDescent="0.35">
      <c r="A553" t="s">
        <v>1050</v>
      </c>
      <c r="B553" t="s">
        <v>608</v>
      </c>
      <c r="C553" t="str">
        <f>_xlfn.XLOOKUP(Data_TongTram2[[#This Row],[ID NCC]],VMS1_[ID 18],VMS1_[Tên Accounts])</f>
        <v>Anh Thạch Cm</v>
      </c>
      <c r="D553" t="str">
        <f>Data_TongTram2[[#This Row],[ID NCC]]&amp;Data_TongTram2[[#This Row],[DTR/Trạm]]</f>
        <v>001J3000002HLf7IAGKhánh Nga</v>
      </c>
      <c r="E553" t="str">
        <f>_xlfn.XLOOKUP(Data_TongTram2[[#This Row],[ID NCC]],VMS1_[ID 18],VMS1_[Tỉnh/ Thành Phố Trung Ương])</f>
        <v>Cà Mau</v>
      </c>
      <c r="F553" t="str">
        <f>_xlfn.XLOOKUP(Data_TongTram2[[#This Row],[Tỉnh cũ]],Table9[Tỉnh cũ],Table9[Tỉnh mới])</f>
        <v>Cà Mau</v>
      </c>
      <c r="G553" t="str">
        <f>_xlfn.XLOOKUP(Data_TongTram2[[#This Row],[Tỉnh cũ]],Table9[Tỉnh cũ],Table9[Khu vực])</f>
        <v>Miền Tây 2</v>
      </c>
      <c r="H553" t="str">
        <f>_xlfn.XLOOKUP(Data_TongTram2[[#This Row],[Tỉnh cũ]],Table9[Tỉnh cũ],Table9[Miền])</f>
        <v>Miền Tây</v>
      </c>
      <c r="I553" t="str">
        <f>_xlfn.XLOOKUP(Data_TongTram2[[#This Row],[Tỉnh cũ]],Table9[Tỉnh cũ],Table9[Thị Trường])</f>
        <v>Thái Tân Văn</v>
      </c>
      <c r="J553" t="str">
        <f>_xlfn.XLOOKUP(Data_TongTram2[[#This Row],[Tỉnh cũ]],Table9[Tỉnh cũ],Table9[Giám Sát])</f>
        <v>Phạm Huỳnh Hữu Lộc</v>
      </c>
      <c r="K553" t="str">
        <f>_xlfn.XLOOKUP(Data_TongTram2[[#This Row],[Tỉnh cũ]],Table9[Tỉnh cũ],Table9[Admin KV])</f>
        <v>Nguyễn Thị Ngọc Bích</v>
      </c>
      <c r="L553" t="str">
        <f>_xlfn.XLOOKUP(Data_TongTram2[[#This Row],[Tỉnh cũ]],Table9[Tỉnh cũ],Table9[Admin Miền])</f>
        <v>Phạm Thị Thúy Duy</v>
      </c>
    </row>
    <row r="554" spans="1:12" x14ac:dyDescent="0.35">
      <c r="A554" t="s">
        <v>474</v>
      </c>
      <c r="B554" t="s">
        <v>608</v>
      </c>
      <c r="C554" t="str">
        <f>_xlfn.XLOOKUP(Data_TongTram2[[#This Row],[ID NCC]],VMS1_[ID 18],VMS1_[Tên Accounts])</f>
        <v>Anh Út</v>
      </c>
      <c r="D554" t="str">
        <f>Data_TongTram2[[#This Row],[ID NCC]]&amp;Data_TongTram2[[#This Row],[DTR/Trạm]]</f>
        <v>001J3000005FmM0IAKKhánh Nga</v>
      </c>
      <c r="E554" t="str">
        <f>_xlfn.XLOOKUP(Data_TongTram2[[#This Row],[ID NCC]],VMS1_[ID 18],VMS1_[Tỉnh/ Thành Phố Trung Ương])</f>
        <v>Long An</v>
      </c>
      <c r="F554" t="str">
        <f>_xlfn.XLOOKUP(Data_TongTram2[[#This Row],[Tỉnh cũ]],Table9[Tỉnh cũ],Table9[Tỉnh mới])</f>
        <v>Tây Ninh</v>
      </c>
      <c r="G554" t="str">
        <f>_xlfn.XLOOKUP(Data_TongTram2[[#This Row],[Tỉnh cũ]],Table9[Tỉnh cũ],Table9[Khu vực])</f>
        <v>Miền Tây 1</v>
      </c>
      <c r="H554" t="str">
        <f>_xlfn.XLOOKUP(Data_TongTram2[[#This Row],[Tỉnh cũ]],Table9[Tỉnh cũ],Table9[Miền])</f>
        <v>Miền Tây</v>
      </c>
      <c r="I554" t="str">
        <f>_xlfn.XLOOKUP(Data_TongTram2[[#This Row],[Tỉnh cũ]],Table9[Tỉnh cũ],Table9[Thị Trường])</f>
        <v>Nguyễn Duy Tân</v>
      </c>
      <c r="J554" t="str">
        <f>_xlfn.XLOOKUP(Data_TongTram2[[#This Row],[Tỉnh cũ]],Table9[Tỉnh cũ],Table9[Giám Sát])</f>
        <v>Nguyễn Thành Dân</v>
      </c>
      <c r="K554" t="str">
        <f>_xlfn.XLOOKUP(Data_TongTram2[[#This Row],[Tỉnh cũ]],Table9[Tỉnh cũ],Table9[Admin KV])</f>
        <v>Trần Thị Lan</v>
      </c>
      <c r="L554" t="str">
        <f>_xlfn.XLOOKUP(Data_TongTram2[[#This Row],[Tỉnh cũ]],Table9[Tỉnh cũ],Table9[Admin Miền])</f>
        <v>Phạm Thị Thúy Duy</v>
      </c>
    </row>
    <row r="555" spans="1:12" x14ac:dyDescent="0.35">
      <c r="A555" t="s">
        <v>448</v>
      </c>
      <c r="B555" t="s">
        <v>608</v>
      </c>
      <c r="C555" t="str">
        <f>_xlfn.XLOOKUP(Data_TongTram2[[#This Row],[ID NCC]],VMS1_[ID 18],VMS1_[Tên Accounts])</f>
        <v>Chị Lệ</v>
      </c>
      <c r="D555" t="str">
        <f>Data_TongTram2[[#This Row],[ID NCC]]&amp;Data_TongTram2[[#This Row],[DTR/Trạm]]</f>
        <v>001J3000002IBtGIAWKhánh Nga</v>
      </c>
      <c r="E555" t="str">
        <f>_xlfn.XLOOKUP(Data_TongTram2[[#This Row],[ID NCC]],VMS1_[ID 18],VMS1_[Tỉnh/ Thành Phố Trung Ương])</f>
        <v>Tây Ninh</v>
      </c>
      <c r="F555" t="str">
        <f>_xlfn.XLOOKUP(Data_TongTram2[[#This Row],[Tỉnh cũ]],Table9[Tỉnh cũ],Table9[Tỉnh mới])</f>
        <v>Tây Ninh</v>
      </c>
      <c r="G555" t="str">
        <f>_xlfn.XLOOKUP(Data_TongTram2[[#This Row],[Tỉnh cũ]],Table9[Tỉnh cũ],Table9[Khu vực])</f>
        <v>Miền Tây 1</v>
      </c>
      <c r="H555" t="str">
        <f>_xlfn.XLOOKUP(Data_TongTram2[[#This Row],[Tỉnh cũ]],Table9[Tỉnh cũ],Table9[Miền])</f>
        <v>Miền Tây</v>
      </c>
      <c r="I555" t="str">
        <f>_xlfn.XLOOKUP(Data_TongTram2[[#This Row],[Tỉnh cũ]],Table9[Tỉnh cũ],Table9[Thị Trường])</f>
        <v>Nguyễn Duy Tân</v>
      </c>
      <c r="J555" t="str">
        <f>_xlfn.XLOOKUP(Data_TongTram2[[#This Row],[Tỉnh cũ]],Table9[Tỉnh cũ],Table9[Giám Sát])</f>
        <v>Nguyễn Thành Dân</v>
      </c>
      <c r="K555" t="str">
        <f>_xlfn.XLOOKUP(Data_TongTram2[[#This Row],[Tỉnh cũ]],Table9[Tỉnh cũ],Table9[Admin KV])</f>
        <v>Trần Thị Lan</v>
      </c>
      <c r="L555" t="str">
        <f>_xlfn.XLOOKUP(Data_TongTram2[[#This Row],[Tỉnh cũ]],Table9[Tỉnh cũ],Table9[Admin Miền])</f>
        <v>Phạm Thị Thúy Duy</v>
      </c>
    </row>
    <row r="556" spans="1:12" x14ac:dyDescent="0.35">
      <c r="A556" t="s">
        <v>1051</v>
      </c>
      <c r="B556" t="s">
        <v>608</v>
      </c>
      <c r="C556" t="str">
        <f>_xlfn.XLOOKUP(Data_TongTram2[[#This Row],[ID NCC]],VMS1_[ID 18],VMS1_[Tên Accounts])</f>
        <v>Chị Tiêu - Ktu</v>
      </c>
      <c r="D556" t="str">
        <f>Data_TongTram2[[#This Row],[ID NCC]]&amp;Data_TongTram2[[#This Row],[DTR/Trạm]]</f>
        <v>001J3000002HLyVIAWKhánh Nga</v>
      </c>
      <c r="E556" t="str">
        <f>_xlfn.XLOOKUP(Data_TongTram2[[#This Row],[ID NCC]],VMS1_[ID 18],VMS1_[Tỉnh/ Thành Phố Trung Ương])</f>
        <v>TP. Hồ Chí Minh</v>
      </c>
      <c r="F556" t="str">
        <f>_xlfn.XLOOKUP(Data_TongTram2[[#This Row],[Tỉnh cũ]],Table9[Tỉnh cũ],Table9[Tỉnh mới])</f>
        <v>TP. Hồ Chí Minh</v>
      </c>
      <c r="G556" t="str">
        <f>_xlfn.XLOOKUP(Data_TongTram2[[#This Row],[Tỉnh cũ]],Table9[Tỉnh cũ],Table9[Khu vực])</f>
        <v>TP. Hồ Chí Minh</v>
      </c>
      <c r="H556" t="str">
        <f>_xlfn.XLOOKUP(Data_TongTram2[[#This Row],[Tỉnh cũ]],Table9[Tỉnh cũ],Table9[Miền])</f>
        <v>TP.Hồ Chí Minh</v>
      </c>
      <c r="I556" t="str">
        <f>_xlfn.XLOOKUP(Data_TongTram2[[#This Row],[Tỉnh cũ]],Table9[Tỉnh cũ],Table9[Thị Trường])</f>
        <v>Bùi Vũ Thanh Huy</v>
      </c>
      <c r="J556" t="str">
        <f>_xlfn.XLOOKUP(Data_TongTram2[[#This Row],[Tỉnh cũ]],Table9[Tỉnh cũ],Table9[Giám Sát])</f>
        <v>Đặng Nguyễn Hoàng Lộc</v>
      </c>
      <c r="K556" t="str">
        <f>_xlfn.XLOOKUP(Data_TongTram2[[#This Row],[Tỉnh cũ]],Table9[Tỉnh cũ],Table9[Admin KV])</f>
        <v>Đào Dương Anh Thư</v>
      </c>
      <c r="L556" t="str">
        <f>_xlfn.XLOOKUP(Data_TongTram2[[#This Row],[Tỉnh cũ]],Table9[Tỉnh cũ],Table9[Admin Miền])</f>
        <v>Nguyễn Hoàng Thúy</v>
      </c>
    </row>
    <row r="557" spans="1:12" x14ac:dyDescent="0.35">
      <c r="A557" t="s">
        <v>1052</v>
      </c>
      <c r="B557" t="s">
        <v>608</v>
      </c>
      <c r="C557" t="str">
        <f>_xlfn.XLOOKUP(Data_TongTram2[[#This Row],[ID NCC]],VMS1_[ID 18],VMS1_[Tên Accounts])</f>
        <v>Chị Huyền - Phúc Lộc Hoàng Gia</v>
      </c>
      <c r="D557" t="str">
        <f>Data_TongTram2[[#This Row],[ID NCC]]&amp;Data_TongTram2[[#This Row],[DTR/Trạm]]</f>
        <v>001J3000002HLnFIAWKhánh Nga</v>
      </c>
      <c r="E557" t="str">
        <f>_xlfn.XLOOKUP(Data_TongTram2[[#This Row],[ID NCC]],VMS1_[ID 18],VMS1_[Tỉnh/ Thành Phố Trung Ương])</f>
        <v>Long An</v>
      </c>
      <c r="F557" t="str">
        <f>_xlfn.XLOOKUP(Data_TongTram2[[#This Row],[Tỉnh cũ]],Table9[Tỉnh cũ],Table9[Tỉnh mới])</f>
        <v>Tây Ninh</v>
      </c>
      <c r="G557" t="str">
        <f>_xlfn.XLOOKUP(Data_TongTram2[[#This Row],[Tỉnh cũ]],Table9[Tỉnh cũ],Table9[Khu vực])</f>
        <v>Miền Tây 1</v>
      </c>
      <c r="H557" t="str">
        <f>_xlfn.XLOOKUP(Data_TongTram2[[#This Row],[Tỉnh cũ]],Table9[Tỉnh cũ],Table9[Miền])</f>
        <v>Miền Tây</v>
      </c>
      <c r="I557" t="str">
        <f>_xlfn.XLOOKUP(Data_TongTram2[[#This Row],[Tỉnh cũ]],Table9[Tỉnh cũ],Table9[Thị Trường])</f>
        <v>Nguyễn Duy Tân</v>
      </c>
      <c r="J557" t="str">
        <f>_xlfn.XLOOKUP(Data_TongTram2[[#This Row],[Tỉnh cũ]],Table9[Tỉnh cũ],Table9[Giám Sát])</f>
        <v>Nguyễn Thành Dân</v>
      </c>
      <c r="K557" t="str">
        <f>_xlfn.XLOOKUP(Data_TongTram2[[#This Row],[Tỉnh cũ]],Table9[Tỉnh cũ],Table9[Admin KV])</f>
        <v>Trần Thị Lan</v>
      </c>
      <c r="L557" t="str">
        <f>_xlfn.XLOOKUP(Data_TongTram2[[#This Row],[Tỉnh cũ]],Table9[Tỉnh cũ],Table9[Admin Miền])</f>
        <v>Phạm Thị Thúy Duy</v>
      </c>
    </row>
    <row r="558" spans="1:12" x14ac:dyDescent="0.35">
      <c r="A558" t="s">
        <v>783</v>
      </c>
      <c r="B558" t="s">
        <v>608</v>
      </c>
      <c r="C558" t="str">
        <f>_xlfn.XLOOKUP(Data_TongTram2[[#This Row],[ID NCC]],VMS1_[ID 18],VMS1_[Tên Accounts])</f>
        <v>Ngọc Điệp</v>
      </c>
      <c r="D558" t="str">
        <f>Data_TongTram2[[#This Row],[ID NCC]]&amp;Data_TongTram2[[#This Row],[DTR/Trạm]]</f>
        <v>001J3000002HLqOIAWKhánh Nga</v>
      </c>
      <c r="E558" t="str">
        <f>_xlfn.XLOOKUP(Data_TongTram2[[#This Row],[ID NCC]],VMS1_[ID 18],VMS1_[Tỉnh/ Thành Phố Trung Ương])</f>
        <v>Trà Vinh</v>
      </c>
      <c r="F558" t="str">
        <f>_xlfn.XLOOKUP(Data_TongTram2[[#This Row],[Tỉnh cũ]],Table9[Tỉnh cũ],Table9[Tỉnh mới])</f>
        <v>Vĩnh Long</v>
      </c>
      <c r="G558" t="str">
        <f>_xlfn.XLOOKUP(Data_TongTram2[[#This Row],[Tỉnh cũ]],Table9[Tỉnh cũ],Table9[Khu vực])</f>
        <v>Miền Tây 2</v>
      </c>
      <c r="H558" t="str">
        <f>_xlfn.XLOOKUP(Data_TongTram2[[#This Row],[Tỉnh cũ]],Table9[Tỉnh cũ],Table9[Miền])</f>
        <v>Miền Tây</v>
      </c>
      <c r="I558" t="str">
        <f>_xlfn.XLOOKUP(Data_TongTram2[[#This Row],[Tỉnh cũ]],Table9[Tỉnh cũ],Table9[Thị Trường])</f>
        <v>Lê Quốc Việt</v>
      </c>
      <c r="J558" t="str">
        <f>_xlfn.XLOOKUP(Data_TongTram2[[#This Row],[Tỉnh cũ]],Table9[Tỉnh cũ],Table9[Giám Sát])</f>
        <v>Phạm Huỳnh Hữu Lộc</v>
      </c>
      <c r="K558" t="str">
        <f>_xlfn.XLOOKUP(Data_TongTram2[[#This Row],[Tỉnh cũ]],Table9[Tỉnh cũ],Table9[Admin KV])</f>
        <v>Nguyễn Thị Ngọc Bích</v>
      </c>
      <c r="L558" t="str">
        <f>_xlfn.XLOOKUP(Data_TongTram2[[#This Row],[Tỉnh cũ]],Table9[Tỉnh cũ],Table9[Admin Miền])</f>
        <v>Phạm Thị Thúy Duy</v>
      </c>
    </row>
    <row r="559" spans="1:12" x14ac:dyDescent="0.35">
      <c r="A559" t="s">
        <v>399</v>
      </c>
      <c r="B559" t="s">
        <v>608</v>
      </c>
      <c r="C559" t="str">
        <f>_xlfn.XLOOKUP(Data_TongTram2[[#This Row],[ID NCC]],VMS1_[ID 18],VMS1_[Tên Accounts])</f>
        <v>Anh Tài - Tên Lửa ( Lái Ko Biết Kho )</v>
      </c>
      <c r="D559" t="str">
        <f>Data_TongTram2[[#This Row],[ID NCC]]&amp;Data_TongTram2[[#This Row],[DTR/Trạm]]</f>
        <v>001dc000010knemAAAKhánh Nga</v>
      </c>
      <c r="E559" t="str">
        <f>_xlfn.XLOOKUP(Data_TongTram2[[#This Row],[ID NCC]],VMS1_[ID 18],VMS1_[Tỉnh/ Thành Phố Trung Ương])</f>
        <v>TP. Hồ Chí Minh</v>
      </c>
      <c r="F559" t="str">
        <f>_xlfn.XLOOKUP(Data_TongTram2[[#This Row],[Tỉnh cũ]],Table9[Tỉnh cũ],Table9[Tỉnh mới])</f>
        <v>TP. Hồ Chí Minh</v>
      </c>
      <c r="G559" t="str">
        <f>_xlfn.XLOOKUP(Data_TongTram2[[#This Row],[Tỉnh cũ]],Table9[Tỉnh cũ],Table9[Khu vực])</f>
        <v>TP. Hồ Chí Minh</v>
      </c>
      <c r="H559" t="str">
        <f>_xlfn.XLOOKUP(Data_TongTram2[[#This Row],[Tỉnh cũ]],Table9[Tỉnh cũ],Table9[Miền])</f>
        <v>TP.Hồ Chí Minh</v>
      </c>
      <c r="I559" t="str">
        <f>_xlfn.XLOOKUP(Data_TongTram2[[#This Row],[Tỉnh cũ]],Table9[Tỉnh cũ],Table9[Thị Trường])</f>
        <v>Bùi Vũ Thanh Huy</v>
      </c>
      <c r="J559" t="str">
        <f>_xlfn.XLOOKUP(Data_TongTram2[[#This Row],[Tỉnh cũ]],Table9[Tỉnh cũ],Table9[Giám Sát])</f>
        <v>Đặng Nguyễn Hoàng Lộc</v>
      </c>
      <c r="K559" t="str">
        <f>_xlfn.XLOOKUP(Data_TongTram2[[#This Row],[Tỉnh cũ]],Table9[Tỉnh cũ],Table9[Admin KV])</f>
        <v>Đào Dương Anh Thư</v>
      </c>
      <c r="L559" t="str">
        <f>_xlfn.XLOOKUP(Data_TongTram2[[#This Row],[Tỉnh cũ]],Table9[Tỉnh cũ],Table9[Admin Miền])</f>
        <v>Nguyễn Hoàng Thúy</v>
      </c>
    </row>
    <row r="560" spans="1:12" x14ac:dyDescent="0.35">
      <c r="A560" t="s">
        <v>1053</v>
      </c>
      <c r="B560" t="s">
        <v>608</v>
      </c>
      <c r="C560" t="str">
        <f>_xlfn.XLOOKUP(Data_TongTram2[[#This Row],[ID NCC]],VMS1_[ID 18],VMS1_[Tên Accounts])</f>
        <v>Anh Khánh</v>
      </c>
      <c r="D560" t="str">
        <f>Data_TongTram2[[#This Row],[ID NCC]]&amp;Data_TongTram2[[#This Row],[DTR/Trạm]]</f>
        <v>001dc000010oEyaAAEKhánh Nga</v>
      </c>
      <c r="E560" t="str">
        <f>_xlfn.XLOOKUP(Data_TongTram2[[#This Row],[ID NCC]],VMS1_[ID 18],VMS1_[Tỉnh/ Thành Phố Trung Ương])</f>
        <v>Long An</v>
      </c>
      <c r="F560" t="str">
        <f>_xlfn.XLOOKUP(Data_TongTram2[[#This Row],[Tỉnh cũ]],Table9[Tỉnh cũ],Table9[Tỉnh mới])</f>
        <v>Tây Ninh</v>
      </c>
      <c r="G560" t="str">
        <f>_xlfn.XLOOKUP(Data_TongTram2[[#This Row],[Tỉnh cũ]],Table9[Tỉnh cũ],Table9[Khu vực])</f>
        <v>Miền Tây 1</v>
      </c>
      <c r="H560" t="str">
        <f>_xlfn.XLOOKUP(Data_TongTram2[[#This Row],[Tỉnh cũ]],Table9[Tỉnh cũ],Table9[Miền])</f>
        <v>Miền Tây</v>
      </c>
      <c r="I560" t="str">
        <f>_xlfn.XLOOKUP(Data_TongTram2[[#This Row],[Tỉnh cũ]],Table9[Tỉnh cũ],Table9[Thị Trường])</f>
        <v>Nguyễn Duy Tân</v>
      </c>
      <c r="J560" t="str">
        <f>_xlfn.XLOOKUP(Data_TongTram2[[#This Row],[Tỉnh cũ]],Table9[Tỉnh cũ],Table9[Giám Sát])</f>
        <v>Nguyễn Thành Dân</v>
      </c>
      <c r="K560" t="str">
        <f>_xlfn.XLOOKUP(Data_TongTram2[[#This Row],[Tỉnh cũ]],Table9[Tỉnh cũ],Table9[Admin KV])</f>
        <v>Trần Thị Lan</v>
      </c>
      <c r="L560" t="str">
        <f>_xlfn.XLOOKUP(Data_TongTram2[[#This Row],[Tỉnh cũ]],Table9[Tỉnh cũ],Table9[Admin Miền])</f>
        <v>Phạm Thị Thúy Duy</v>
      </c>
    </row>
    <row r="561" spans="1:12" x14ac:dyDescent="0.35">
      <c r="A561" t="s">
        <v>673</v>
      </c>
      <c r="B561" t="s">
        <v>608</v>
      </c>
      <c r="C561" t="str">
        <f>_xlfn.XLOOKUP(Data_TongTram2[[#This Row],[ID NCC]],VMS1_[ID 18],VMS1_[Tên Accounts])</f>
        <v>Vũ Lê</v>
      </c>
      <c r="D561" t="str">
        <f>Data_TongTram2[[#This Row],[ID NCC]]&amp;Data_TongTram2[[#This Row],[DTR/Trạm]]</f>
        <v>001dc000010VZVgAAOKhánh Nga</v>
      </c>
      <c r="E561" t="str">
        <f>_xlfn.XLOOKUP(Data_TongTram2[[#This Row],[ID NCC]],VMS1_[ID 18],VMS1_[Tỉnh/ Thành Phố Trung Ương])</f>
        <v>Tây Ninh</v>
      </c>
      <c r="F561" t="str">
        <f>_xlfn.XLOOKUP(Data_TongTram2[[#This Row],[Tỉnh cũ]],Table9[Tỉnh cũ],Table9[Tỉnh mới])</f>
        <v>Tây Ninh</v>
      </c>
      <c r="G561" t="str">
        <f>_xlfn.XLOOKUP(Data_TongTram2[[#This Row],[Tỉnh cũ]],Table9[Tỉnh cũ],Table9[Khu vực])</f>
        <v>Miền Tây 1</v>
      </c>
      <c r="H561" t="str">
        <f>_xlfn.XLOOKUP(Data_TongTram2[[#This Row],[Tỉnh cũ]],Table9[Tỉnh cũ],Table9[Miền])</f>
        <v>Miền Tây</v>
      </c>
      <c r="I561" t="str">
        <f>_xlfn.XLOOKUP(Data_TongTram2[[#This Row],[Tỉnh cũ]],Table9[Tỉnh cũ],Table9[Thị Trường])</f>
        <v>Nguyễn Duy Tân</v>
      </c>
      <c r="J561" t="str">
        <f>_xlfn.XLOOKUP(Data_TongTram2[[#This Row],[Tỉnh cũ]],Table9[Tỉnh cũ],Table9[Giám Sát])</f>
        <v>Nguyễn Thành Dân</v>
      </c>
      <c r="K561" t="str">
        <f>_xlfn.XLOOKUP(Data_TongTram2[[#This Row],[Tỉnh cũ]],Table9[Tỉnh cũ],Table9[Admin KV])</f>
        <v>Trần Thị Lan</v>
      </c>
      <c r="L561" t="str">
        <f>_xlfn.XLOOKUP(Data_TongTram2[[#This Row],[Tỉnh cũ]],Table9[Tỉnh cũ],Table9[Admin Miền])</f>
        <v>Phạm Thị Thúy Duy</v>
      </c>
    </row>
    <row r="562" spans="1:12" x14ac:dyDescent="0.35">
      <c r="A562" t="s">
        <v>1054</v>
      </c>
      <c r="B562" t="s">
        <v>608</v>
      </c>
      <c r="C562" t="str">
        <f>_xlfn.XLOOKUP(Data_TongTram2[[#This Row],[ID NCC]],VMS1_[ID 18],VMS1_[Tên Accounts])</f>
        <v>Hộ Kinh Doanh Thành Quốc</v>
      </c>
      <c r="D562" t="str">
        <f>Data_TongTram2[[#This Row],[ID NCC]]&amp;Data_TongTram2[[#This Row],[DTR/Trạm]]</f>
        <v>001J3000002HLznIAGKhánh Nga</v>
      </c>
      <c r="E562" t="str">
        <f>_xlfn.XLOOKUP(Data_TongTram2[[#This Row],[ID NCC]],VMS1_[ID 18],VMS1_[Tỉnh/ Thành Phố Trung Ương])</f>
        <v>An Giang</v>
      </c>
      <c r="F562" t="str">
        <f>_xlfn.XLOOKUP(Data_TongTram2[[#This Row],[Tỉnh cũ]],Table9[Tỉnh cũ],Table9[Tỉnh mới])</f>
        <v>An Giang</v>
      </c>
      <c r="G562" t="str">
        <f>_xlfn.XLOOKUP(Data_TongTram2[[#This Row],[Tỉnh cũ]],Table9[Tỉnh cũ],Table9[Khu vực])</f>
        <v>Miền Tây 2</v>
      </c>
      <c r="H562" t="str">
        <f>_xlfn.XLOOKUP(Data_TongTram2[[#This Row],[Tỉnh cũ]],Table9[Tỉnh cũ],Table9[Miền])</f>
        <v>Miền Tây</v>
      </c>
      <c r="I562" t="str">
        <f>_xlfn.XLOOKUP(Data_TongTram2[[#This Row],[Tỉnh cũ]],Table9[Tỉnh cũ],Table9[Thị Trường])</f>
        <v>Phạm Huỳnh Hữu Lộc</v>
      </c>
      <c r="J562" t="str">
        <f>_xlfn.XLOOKUP(Data_TongTram2[[#This Row],[Tỉnh cũ]],Table9[Tỉnh cũ],Table9[Giám Sát])</f>
        <v>Phạm Huỳnh Hữu Lộc</v>
      </c>
      <c r="K562" t="str">
        <f>_xlfn.XLOOKUP(Data_TongTram2[[#This Row],[Tỉnh cũ]],Table9[Tỉnh cũ],Table9[Admin KV])</f>
        <v>Nguyễn Thị Ngọc Bích</v>
      </c>
      <c r="L562" t="str">
        <f>_xlfn.XLOOKUP(Data_TongTram2[[#This Row],[Tỉnh cũ]],Table9[Tỉnh cũ],Table9[Admin Miền])</f>
        <v>Phạm Thị Thúy Duy</v>
      </c>
    </row>
    <row r="563" spans="1:12" x14ac:dyDescent="0.35">
      <c r="A563" t="s">
        <v>433</v>
      </c>
      <c r="B563" t="s">
        <v>608</v>
      </c>
      <c r="C563" t="str">
        <f>_xlfn.XLOOKUP(Data_TongTram2[[#This Row],[ID NCC]],VMS1_[ID 18],VMS1_[Tên Accounts])</f>
        <v>Anh Khanh Ba Tri</v>
      </c>
      <c r="D563" t="str">
        <f>Data_TongTram2[[#This Row],[ID NCC]]&amp;Data_TongTram2[[#This Row],[DTR/Trạm]]</f>
        <v>001dc000014pjJdAAIKhánh Nga</v>
      </c>
      <c r="E563" t="str">
        <f>_xlfn.XLOOKUP(Data_TongTram2[[#This Row],[ID NCC]],VMS1_[ID 18],VMS1_[Tỉnh/ Thành Phố Trung Ương])</f>
        <v>Bến Tre</v>
      </c>
      <c r="F563" t="str">
        <f>_xlfn.XLOOKUP(Data_TongTram2[[#This Row],[Tỉnh cũ]],Table9[Tỉnh cũ],Table9[Tỉnh mới])</f>
        <v>Vĩnh Long</v>
      </c>
      <c r="G563" t="str">
        <f>_xlfn.XLOOKUP(Data_TongTram2[[#This Row],[Tỉnh cũ]],Table9[Tỉnh cũ],Table9[Khu vực])</f>
        <v>Miền Tây 2</v>
      </c>
      <c r="H563" t="str">
        <f>_xlfn.XLOOKUP(Data_TongTram2[[#This Row],[Tỉnh cũ]],Table9[Tỉnh cũ],Table9[Miền])</f>
        <v>Miền Tây</v>
      </c>
      <c r="I563" t="str">
        <f>_xlfn.XLOOKUP(Data_TongTram2[[#This Row],[Tỉnh cũ]],Table9[Tỉnh cũ],Table9[Thị Trường])</f>
        <v>Lê Quốc Việt</v>
      </c>
      <c r="J563" t="str">
        <f>_xlfn.XLOOKUP(Data_TongTram2[[#This Row],[Tỉnh cũ]],Table9[Tỉnh cũ],Table9[Giám Sát])</f>
        <v>Phạm Huỳnh Hữu Lộc</v>
      </c>
      <c r="K563" t="str">
        <f>_xlfn.XLOOKUP(Data_TongTram2[[#This Row],[Tỉnh cũ]],Table9[Tỉnh cũ],Table9[Admin KV])</f>
        <v>Nguyễn Thị Ngọc Bích</v>
      </c>
      <c r="L563" t="str">
        <f>_xlfn.XLOOKUP(Data_TongTram2[[#This Row],[Tỉnh cũ]],Table9[Tỉnh cũ],Table9[Admin Miền])</f>
        <v>Phạm Thị Thúy Duy</v>
      </c>
    </row>
    <row r="564" spans="1:12" x14ac:dyDescent="0.35">
      <c r="A564" t="s">
        <v>661</v>
      </c>
      <c r="B564" t="s">
        <v>608</v>
      </c>
      <c r="C564" t="str">
        <f>_xlfn.XLOOKUP(Data_TongTram2[[#This Row],[ID NCC]],VMS1_[ID 18],VMS1_[Tên Accounts])</f>
        <v>Chị Phương Cái Bè</v>
      </c>
      <c r="D564" t="str">
        <f>Data_TongTram2[[#This Row],[ID NCC]]&amp;Data_TongTram2[[#This Row],[DTR/Trạm]]</f>
        <v>001J3000002HLrHIAWKhánh Nga</v>
      </c>
      <c r="E564" t="str">
        <f>_xlfn.XLOOKUP(Data_TongTram2[[#This Row],[ID NCC]],VMS1_[ID 18],VMS1_[Tỉnh/ Thành Phố Trung Ương])</f>
        <v>Tiền Giang</v>
      </c>
      <c r="F564" t="str">
        <f>_xlfn.XLOOKUP(Data_TongTram2[[#This Row],[Tỉnh cũ]],Table9[Tỉnh cũ],Table9[Tỉnh mới])</f>
        <v>Đồng Tháp</v>
      </c>
      <c r="G564" t="str">
        <f>_xlfn.XLOOKUP(Data_TongTram2[[#This Row],[Tỉnh cũ]],Table9[Tỉnh cũ],Table9[Khu vực])</f>
        <v>Miền Tây 1</v>
      </c>
      <c r="H564" t="str">
        <f>_xlfn.XLOOKUP(Data_TongTram2[[#This Row],[Tỉnh cũ]],Table9[Tỉnh cũ],Table9[Miền])</f>
        <v>Miền Tây</v>
      </c>
      <c r="I564" t="str">
        <f>_xlfn.XLOOKUP(Data_TongTram2[[#This Row],[Tỉnh cũ]],Table9[Tỉnh cũ],Table9[Thị Trường])</f>
        <v>Lâm Đỗ Anh Hào</v>
      </c>
      <c r="J564" t="str">
        <f>_xlfn.XLOOKUP(Data_TongTram2[[#This Row],[Tỉnh cũ]],Table9[Tỉnh cũ],Table9[Giám Sát])</f>
        <v>Nguyễn Thành Dân</v>
      </c>
      <c r="K564" t="str">
        <f>_xlfn.XLOOKUP(Data_TongTram2[[#This Row],[Tỉnh cũ]],Table9[Tỉnh cũ],Table9[Admin KV])</f>
        <v>Trần Thị Lan</v>
      </c>
      <c r="L564" t="str">
        <f>_xlfn.XLOOKUP(Data_TongTram2[[#This Row],[Tỉnh cũ]],Table9[Tỉnh cũ],Table9[Admin Miền])</f>
        <v>Phạm Thị Thúy Duy</v>
      </c>
    </row>
    <row r="565" spans="1:12" x14ac:dyDescent="0.35">
      <c r="A565" t="s">
        <v>1003</v>
      </c>
      <c r="B565" t="s">
        <v>608</v>
      </c>
      <c r="C565" t="str">
        <f>_xlfn.XLOOKUP(Data_TongTram2[[#This Row],[ID NCC]],VMS1_[ID 18],VMS1_[Tên Accounts])</f>
        <v>Chị Hoa (Bến Lức, La)</v>
      </c>
      <c r="D565" t="str">
        <f>Data_TongTram2[[#This Row],[ID NCC]]&amp;Data_TongTram2[[#This Row],[DTR/Trạm]]</f>
        <v>001J3000005FyHGIA0Khánh Nga</v>
      </c>
      <c r="E565" t="str">
        <f>_xlfn.XLOOKUP(Data_TongTram2[[#This Row],[ID NCC]],VMS1_[ID 18],VMS1_[Tỉnh/ Thành Phố Trung Ương])</f>
        <v>Long An</v>
      </c>
      <c r="F565" t="str">
        <f>_xlfn.XLOOKUP(Data_TongTram2[[#This Row],[Tỉnh cũ]],Table9[Tỉnh cũ],Table9[Tỉnh mới])</f>
        <v>Tây Ninh</v>
      </c>
      <c r="G565" t="str">
        <f>_xlfn.XLOOKUP(Data_TongTram2[[#This Row],[Tỉnh cũ]],Table9[Tỉnh cũ],Table9[Khu vực])</f>
        <v>Miền Tây 1</v>
      </c>
      <c r="H565" t="str">
        <f>_xlfn.XLOOKUP(Data_TongTram2[[#This Row],[Tỉnh cũ]],Table9[Tỉnh cũ],Table9[Miền])</f>
        <v>Miền Tây</v>
      </c>
      <c r="I565" t="str">
        <f>_xlfn.XLOOKUP(Data_TongTram2[[#This Row],[Tỉnh cũ]],Table9[Tỉnh cũ],Table9[Thị Trường])</f>
        <v>Nguyễn Duy Tân</v>
      </c>
      <c r="J565" t="str">
        <f>_xlfn.XLOOKUP(Data_TongTram2[[#This Row],[Tỉnh cũ]],Table9[Tỉnh cũ],Table9[Giám Sát])</f>
        <v>Nguyễn Thành Dân</v>
      </c>
      <c r="K565" t="str">
        <f>_xlfn.XLOOKUP(Data_TongTram2[[#This Row],[Tỉnh cũ]],Table9[Tỉnh cũ],Table9[Admin KV])</f>
        <v>Trần Thị Lan</v>
      </c>
      <c r="L565" t="str">
        <f>_xlfn.XLOOKUP(Data_TongTram2[[#This Row],[Tỉnh cũ]],Table9[Tỉnh cũ],Table9[Admin Miền])</f>
        <v>Phạm Thị Thúy Duy</v>
      </c>
    </row>
    <row r="566" spans="1:12" x14ac:dyDescent="0.35">
      <c r="A566" t="s">
        <v>465</v>
      </c>
      <c r="B566" t="s">
        <v>608</v>
      </c>
      <c r="C566" t="str">
        <f>_xlfn.XLOOKUP(Data_TongTram2[[#This Row],[ID NCC]],VMS1_[ID 18],VMS1_[Tên Accounts])</f>
        <v>Anh Hữu Cà Mau</v>
      </c>
      <c r="D566" t="str">
        <f>Data_TongTram2[[#This Row],[ID NCC]]&amp;Data_TongTram2[[#This Row],[DTR/Trạm]]</f>
        <v>001J3000002HLjhIAGKhánh Nga</v>
      </c>
      <c r="E566" t="str">
        <f>_xlfn.XLOOKUP(Data_TongTram2[[#This Row],[ID NCC]],VMS1_[ID 18],VMS1_[Tỉnh/ Thành Phố Trung Ương])</f>
        <v>Cà Mau</v>
      </c>
      <c r="F566" t="str">
        <f>_xlfn.XLOOKUP(Data_TongTram2[[#This Row],[Tỉnh cũ]],Table9[Tỉnh cũ],Table9[Tỉnh mới])</f>
        <v>Cà Mau</v>
      </c>
      <c r="G566" t="str">
        <f>_xlfn.XLOOKUP(Data_TongTram2[[#This Row],[Tỉnh cũ]],Table9[Tỉnh cũ],Table9[Khu vực])</f>
        <v>Miền Tây 2</v>
      </c>
      <c r="H566" t="str">
        <f>_xlfn.XLOOKUP(Data_TongTram2[[#This Row],[Tỉnh cũ]],Table9[Tỉnh cũ],Table9[Miền])</f>
        <v>Miền Tây</v>
      </c>
      <c r="I566" t="str">
        <f>_xlfn.XLOOKUP(Data_TongTram2[[#This Row],[Tỉnh cũ]],Table9[Tỉnh cũ],Table9[Thị Trường])</f>
        <v>Thái Tân Văn</v>
      </c>
      <c r="J566" t="str">
        <f>_xlfn.XLOOKUP(Data_TongTram2[[#This Row],[Tỉnh cũ]],Table9[Tỉnh cũ],Table9[Giám Sát])</f>
        <v>Phạm Huỳnh Hữu Lộc</v>
      </c>
      <c r="K566" t="str">
        <f>_xlfn.XLOOKUP(Data_TongTram2[[#This Row],[Tỉnh cũ]],Table9[Tỉnh cũ],Table9[Admin KV])</f>
        <v>Nguyễn Thị Ngọc Bích</v>
      </c>
      <c r="L566" t="str">
        <f>_xlfn.XLOOKUP(Data_TongTram2[[#This Row],[Tỉnh cũ]],Table9[Tỉnh cũ],Table9[Admin Miền])</f>
        <v>Phạm Thị Thúy Duy</v>
      </c>
    </row>
    <row r="567" spans="1:12" x14ac:dyDescent="0.35">
      <c r="A567" t="s">
        <v>1266</v>
      </c>
      <c r="B567" t="s">
        <v>608</v>
      </c>
      <c r="C567" t="str">
        <f>_xlfn.XLOOKUP(Data_TongTram2[[#This Row],[ID NCC]],VMS1_[ID 18],VMS1_[Tên Accounts])</f>
        <v>Chị Hân Bến Tre</v>
      </c>
      <c r="D567" t="str">
        <f>Data_TongTram2[[#This Row],[ID NCC]]&amp;Data_TongTram2[[#This Row],[DTR/Trạm]]</f>
        <v>001dc000018ouI3AAIKhánh Nga</v>
      </c>
      <c r="E567" t="str">
        <f>_xlfn.XLOOKUP(Data_TongTram2[[#This Row],[ID NCC]],VMS1_[ID 18],VMS1_[Tỉnh/ Thành Phố Trung Ương])</f>
        <v>Bến Tre</v>
      </c>
      <c r="F567" t="str">
        <f>_xlfn.XLOOKUP(Data_TongTram2[[#This Row],[Tỉnh cũ]],Table9[Tỉnh cũ],Table9[Tỉnh mới])</f>
        <v>Vĩnh Long</v>
      </c>
      <c r="G567" t="str">
        <f>_xlfn.XLOOKUP(Data_TongTram2[[#This Row],[Tỉnh cũ]],Table9[Tỉnh cũ],Table9[Khu vực])</f>
        <v>Miền Tây 2</v>
      </c>
      <c r="H567" t="str">
        <f>_xlfn.XLOOKUP(Data_TongTram2[[#This Row],[Tỉnh cũ]],Table9[Tỉnh cũ],Table9[Miền])</f>
        <v>Miền Tây</v>
      </c>
      <c r="I567" t="str">
        <f>_xlfn.XLOOKUP(Data_TongTram2[[#This Row],[Tỉnh cũ]],Table9[Tỉnh cũ],Table9[Thị Trường])</f>
        <v>Lê Quốc Việt</v>
      </c>
      <c r="J567" t="str">
        <f>_xlfn.XLOOKUP(Data_TongTram2[[#This Row],[Tỉnh cũ]],Table9[Tỉnh cũ],Table9[Giám Sát])</f>
        <v>Phạm Huỳnh Hữu Lộc</v>
      </c>
      <c r="K567" t="str">
        <f>_xlfn.XLOOKUP(Data_TongTram2[[#This Row],[Tỉnh cũ]],Table9[Tỉnh cũ],Table9[Admin KV])</f>
        <v>Nguyễn Thị Ngọc Bích</v>
      </c>
      <c r="L567" t="str">
        <f>_xlfn.XLOOKUP(Data_TongTram2[[#This Row],[Tỉnh cũ]],Table9[Tỉnh cũ],Table9[Admin Miền])</f>
        <v>Phạm Thị Thúy Duy</v>
      </c>
    </row>
    <row r="568" spans="1:12" x14ac:dyDescent="0.35">
      <c r="A568" t="s">
        <v>1275</v>
      </c>
      <c r="B568" t="s">
        <v>608</v>
      </c>
      <c r="C568" t="str">
        <f>_xlfn.XLOOKUP(Data_TongTram2[[#This Row],[ID NCC]],VMS1_[ID 18],VMS1_[Tên Accounts])</f>
        <v>Anh Nam - Thân Cửu Nghĩa</v>
      </c>
      <c r="D568" t="str">
        <f>Data_TongTram2[[#This Row],[ID NCC]]&amp;Data_TongTram2[[#This Row],[DTR/Trạm]]</f>
        <v>001dc00001GD1J8AALKhánh Nga</v>
      </c>
      <c r="E568" t="str">
        <f>_xlfn.XLOOKUP(Data_TongTram2[[#This Row],[ID NCC]],VMS1_[ID 18],VMS1_[Tỉnh/ Thành Phố Trung Ương])</f>
        <v>Tiền Giang</v>
      </c>
      <c r="F568" t="str">
        <f>_xlfn.XLOOKUP(Data_TongTram2[[#This Row],[Tỉnh cũ]],Table9[Tỉnh cũ],Table9[Tỉnh mới])</f>
        <v>Đồng Tháp</v>
      </c>
      <c r="G568" t="str">
        <f>_xlfn.XLOOKUP(Data_TongTram2[[#This Row],[Tỉnh cũ]],Table9[Tỉnh cũ],Table9[Khu vực])</f>
        <v>Miền Tây 1</v>
      </c>
      <c r="H568" t="str">
        <f>_xlfn.XLOOKUP(Data_TongTram2[[#This Row],[Tỉnh cũ]],Table9[Tỉnh cũ],Table9[Miền])</f>
        <v>Miền Tây</v>
      </c>
      <c r="I568" t="str">
        <f>_xlfn.XLOOKUP(Data_TongTram2[[#This Row],[Tỉnh cũ]],Table9[Tỉnh cũ],Table9[Thị Trường])</f>
        <v>Lâm Đỗ Anh Hào</v>
      </c>
      <c r="J568" t="str">
        <f>_xlfn.XLOOKUP(Data_TongTram2[[#This Row],[Tỉnh cũ]],Table9[Tỉnh cũ],Table9[Giám Sát])</f>
        <v>Nguyễn Thành Dân</v>
      </c>
      <c r="K568" t="str">
        <f>_xlfn.XLOOKUP(Data_TongTram2[[#This Row],[Tỉnh cũ]],Table9[Tỉnh cũ],Table9[Admin KV])</f>
        <v>Trần Thị Lan</v>
      </c>
      <c r="L568" t="str">
        <f>_xlfn.XLOOKUP(Data_TongTram2[[#This Row],[Tỉnh cũ]],Table9[Tỉnh cũ],Table9[Admin Miền])</f>
        <v>Phạm Thị Thúy Duy</v>
      </c>
    </row>
    <row r="569" spans="1:12" x14ac:dyDescent="0.35">
      <c r="A569" t="s">
        <v>1282</v>
      </c>
      <c r="B569" t="s">
        <v>608</v>
      </c>
      <c r="C569" t="str">
        <f>_xlfn.XLOOKUP(Data_TongTram2[[#This Row],[ID NCC]],VMS1_[ID 18],VMS1_[Tên Accounts])</f>
        <v>Anh Hoàng Thạnh Phú</v>
      </c>
      <c r="D569" t="str">
        <f>Data_TongTram2[[#This Row],[ID NCC]]&amp;Data_TongTram2[[#This Row],[DTR/Trạm]]</f>
        <v>001dc00001HTQJNAA5Khánh Nga</v>
      </c>
      <c r="E569" t="str">
        <f>_xlfn.XLOOKUP(Data_TongTram2[[#This Row],[ID NCC]],VMS1_[ID 18],VMS1_[Tỉnh/ Thành Phố Trung Ương])</f>
        <v>Bến Tre</v>
      </c>
      <c r="F569" t="str">
        <f>_xlfn.XLOOKUP(Data_TongTram2[[#This Row],[Tỉnh cũ]],Table9[Tỉnh cũ],Table9[Tỉnh mới])</f>
        <v>Vĩnh Long</v>
      </c>
      <c r="G569" t="str">
        <f>_xlfn.XLOOKUP(Data_TongTram2[[#This Row],[Tỉnh cũ]],Table9[Tỉnh cũ],Table9[Khu vực])</f>
        <v>Miền Tây 2</v>
      </c>
      <c r="H569" t="str">
        <f>_xlfn.XLOOKUP(Data_TongTram2[[#This Row],[Tỉnh cũ]],Table9[Tỉnh cũ],Table9[Miền])</f>
        <v>Miền Tây</v>
      </c>
      <c r="I569" t="str">
        <f>_xlfn.XLOOKUP(Data_TongTram2[[#This Row],[Tỉnh cũ]],Table9[Tỉnh cũ],Table9[Thị Trường])</f>
        <v>Lê Quốc Việt</v>
      </c>
      <c r="J569" t="str">
        <f>_xlfn.XLOOKUP(Data_TongTram2[[#This Row],[Tỉnh cũ]],Table9[Tỉnh cũ],Table9[Giám Sát])</f>
        <v>Phạm Huỳnh Hữu Lộc</v>
      </c>
      <c r="K569" t="str">
        <f>_xlfn.XLOOKUP(Data_TongTram2[[#This Row],[Tỉnh cũ]],Table9[Tỉnh cũ],Table9[Admin KV])</f>
        <v>Nguyễn Thị Ngọc Bích</v>
      </c>
      <c r="L569" t="str">
        <f>_xlfn.XLOOKUP(Data_TongTram2[[#This Row],[Tỉnh cũ]],Table9[Tỉnh cũ],Table9[Admin Miền])</f>
        <v>Phạm Thị Thúy Duy</v>
      </c>
    </row>
    <row r="570" spans="1:12" x14ac:dyDescent="0.35">
      <c r="A570" t="s">
        <v>1653</v>
      </c>
      <c r="B570" t="s">
        <v>608</v>
      </c>
      <c r="C570" t="str">
        <f>_xlfn.XLOOKUP(Data_TongTram2[[#This Row],[ID NCC]],VMS1_[ID 18],VMS1_[Tên Accounts])</f>
        <v>Anh Minh Bình Đức</v>
      </c>
      <c r="D570" t="str">
        <f>Data_TongTram2[[#This Row],[ID NCC]]&amp;Data_TongTram2[[#This Row],[DTR/Trạm]]</f>
        <v>001J3000002HLxUIAWKhánh Nga</v>
      </c>
      <c r="E570" t="str">
        <f>_xlfn.XLOOKUP(Data_TongTram2[[#This Row],[ID NCC]],VMS1_[ID 18],VMS1_[Tỉnh/ Thành Phố Trung Ương])</f>
        <v>Tiền Giang</v>
      </c>
      <c r="F570" t="str">
        <f>_xlfn.XLOOKUP(Data_TongTram2[[#This Row],[Tỉnh cũ]],Table9[Tỉnh cũ],Table9[Tỉnh mới])</f>
        <v>Đồng Tháp</v>
      </c>
      <c r="G570" t="str">
        <f>_xlfn.XLOOKUP(Data_TongTram2[[#This Row],[Tỉnh cũ]],Table9[Tỉnh cũ],Table9[Khu vực])</f>
        <v>Miền Tây 1</v>
      </c>
      <c r="H570" t="str">
        <f>_xlfn.XLOOKUP(Data_TongTram2[[#This Row],[Tỉnh cũ]],Table9[Tỉnh cũ],Table9[Miền])</f>
        <v>Miền Tây</v>
      </c>
      <c r="I570" t="str">
        <f>_xlfn.XLOOKUP(Data_TongTram2[[#This Row],[Tỉnh cũ]],Table9[Tỉnh cũ],Table9[Thị Trường])</f>
        <v>Lâm Đỗ Anh Hào</v>
      </c>
      <c r="J570" t="str">
        <f>_xlfn.XLOOKUP(Data_TongTram2[[#This Row],[Tỉnh cũ]],Table9[Tỉnh cũ],Table9[Giám Sát])</f>
        <v>Nguyễn Thành Dân</v>
      </c>
      <c r="K570" t="str">
        <f>_xlfn.XLOOKUP(Data_TongTram2[[#This Row],[Tỉnh cũ]],Table9[Tỉnh cũ],Table9[Admin KV])</f>
        <v>Trần Thị Lan</v>
      </c>
      <c r="L570" t="str">
        <f>_xlfn.XLOOKUP(Data_TongTram2[[#This Row],[Tỉnh cũ]],Table9[Tỉnh cũ],Table9[Admin Miền])</f>
        <v>Phạm Thị Thúy Duy</v>
      </c>
    </row>
    <row r="571" spans="1:12" x14ac:dyDescent="0.35">
      <c r="A571" t="s">
        <v>1000</v>
      </c>
      <c r="B571" t="s">
        <v>608</v>
      </c>
      <c r="C571" t="str">
        <f>_xlfn.XLOOKUP(Data_TongTram2[[#This Row],[ID NCC]],VMS1_[ID 18],VMS1_[Tên Accounts])</f>
        <v>Chị Phương Thảo Chợ Gạo</v>
      </c>
      <c r="D571" t="str">
        <f>Data_TongTram2[[#This Row],[ID NCC]]&amp;Data_TongTram2[[#This Row],[DTR/Trạm]]</f>
        <v>001J3000009CLqNIAWKhánh Nga</v>
      </c>
      <c r="E571" t="str">
        <f>_xlfn.XLOOKUP(Data_TongTram2[[#This Row],[ID NCC]],VMS1_[ID 18],VMS1_[Tỉnh/ Thành Phố Trung Ương])</f>
        <v>Tiền Giang</v>
      </c>
      <c r="F571" t="str">
        <f>_xlfn.XLOOKUP(Data_TongTram2[[#This Row],[Tỉnh cũ]],Table9[Tỉnh cũ],Table9[Tỉnh mới])</f>
        <v>Đồng Tháp</v>
      </c>
      <c r="G571" t="str">
        <f>_xlfn.XLOOKUP(Data_TongTram2[[#This Row],[Tỉnh cũ]],Table9[Tỉnh cũ],Table9[Khu vực])</f>
        <v>Miền Tây 1</v>
      </c>
      <c r="H571" t="str">
        <f>_xlfn.XLOOKUP(Data_TongTram2[[#This Row],[Tỉnh cũ]],Table9[Tỉnh cũ],Table9[Miền])</f>
        <v>Miền Tây</v>
      </c>
      <c r="I571" t="str">
        <f>_xlfn.XLOOKUP(Data_TongTram2[[#This Row],[Tỉnh cũ]],Table9[Tỉnh cũ],Table9[Thị Trường])</f>
        <v>Lâm Đỗ Anh Hào</v>
      </c>
      <c r="J571" t="str">
        <f>_xlfn.XLOOKUP(Data_TongTram2[[#This Row],[Tỉnh cũ]],Table9[Tỉnh cũ],Table9[Giám Sát])</f>
        <v>Nguyễn Thành Dân</v>
      </c>
      <c r="K571" t="str">
        <f>_xlfn.XLOOKUP(Data_TongTram2[[#This Row],[Tỉnh cũ]],Table9[Tỉnh cũ],Table9[Admin KV])</f>
        <v>Trần Thị Lan</v>
      </c>
      <c r="L571" t="str">
        <f>_xlfn.XLOOKUP(Data_TongTram2[[#This Row],[Tỉnh cũ]],Table9[Tỉnh cũ],Table9[Admin Miền])</f>
        <v>Phạm Thị Thúy Duy</v>
      </c>
    </row>
    <row r="572" spans="1:12" x14ac:dyDescent="0.35">
      <c r="A572" t="s">
        <v>1663</v>
      </c>
      <c r="B572" t="s">
        <v>608</v>
      </c>
      <c r="C572" t="str">
        <f>_xlfn.XLOOKUP(Data_TongTram2[[#This Row],[ID NCC]],VMS1_[ID 18],VMS1_[Tên Accounts])</f>
        <v>Anh Giàu Bến Tre</v>
      </c>
      <c r="D572" t="str">
        <f>Data_TongTram2[[#This Row],[ID NCC]]&amp;Data_TongTram2[[#This Row],[DTR/Trạm]]</f>
        <v>001dc00001egUQLAA2Khánh Nga</v>
      </c>
      <c r="E572" t="str">
        <f>_xlfn.XLOOKUP(Data_TongTram2[[#This Row],[ID NCC]],VMS1_[ID 18],VMS1_[Tỉnh/ Thành Phố Trung Ương])</f>
        <v>Bến Tre</v>
      </c>
      <c r="F572" t="str">
        <f>_xlfn.XLOOKUP(Data_TongTram2[[#This Row],[Tỉnh cũ]],Table9[Tỉnh cũ],Table9[Tỉnh mới])</f>
        <v>Vĩnh Long</v>
      </c>
      <c r="G572" t="str">
        <f>_xlfn.XLOOKUP(Data_TongTram2[[#This Row],[Tỉnh cũ]],Table9[Tỉnh cũ],Table9[Khu vực])</f>
        <v>Miền Tây 2</v>
      </c>
      <c r="H572" t="str">
        <f>_xlfn.XLOOKUP(Data_TongTram2[[#This Row],[Tỉnh cũ]],Table9[Tỉnh cũ],Table9[Miền])</f>
        <v>Miền Tây</v>
      </c>
      <c r="I572" t="str">
        <f>_xlfn.XLOOKUP(Data_TongTram2[[#This Row],[Tỉnh cũ]],Table9[Tỉnh cũ],Table9[Thị Trường])</f>
        <v>Lê Quốc Việt</v>
      </c>
      <c r="J572" t="str">
        <f>_xlfn.XLOOKUP(Data_TongTram2[[#This Row],[Tỉnh cũ]],Table9[Tỉnh cũ],Table9[Giám Sát])</f>
        <v>Phạm Huỳnh Hữu Lộc</v>
      </c>
      <c r="K572" t="str">
        <f>_xlfn.XLOOKUP(Data_TongTram2[[#This Row],[Tỉnh cũ]],Table9[Tỉnh cũ],Table9[Admin KV])</f>
        <v>Nguyễn Thị Ngọc Bích</v>
      </c>
      <c r="L572" t="str">
        <f>_xlfn.XLOOKUP(Data_TongTram2[[#This Row],[Tỉnh cũ]],Table9[Tỉnh cũ],Table9[Admin Miền])</f>
        <v>Phạm Thị Thúy Duy</v>
      </c>
    </row>
    <row r="573" spans="1:12" x14ac:dyDescent="0.35">
      <c r="A573" t="s">
        <v>772</v>
      </c>
      <c r="B573" t="s">
        <v>608</v>
      </c>
      <c r="C573" t="str">
        <f>_xlfn.XLOOKUP(Data_TongTram2[[#This Row],[ID NCC]],VMS1_[ID 18],VMS1_[Tên Accounts])</f>
        <v>Thiện An Recycling</v>
      </c>
      <c r="D573" t="str">
        <f>Data_TongTram2[[#This Row],[ID NCC]]&amp;Data_TongTram2[[#This Row],[DTR/Trạm]]</f>
        <v>001dc000014o4lcAAAKhánh Nga</v>
      </c>
      <c r="E573" t="str">
        <f>_xlfn.XLOOKUP(Data_TongTram2[[#This Row],[ID NCC]],VMS1_[ID 18],VMS1_[Tỉnh/ Thành Phố Trung Ương])</f>
        <v>Cà Mau</v>
      </c>
      <c r="F573" t="str">
        <f>_xlfn.XLOOKUP(Data_TongTram2[[#This Row],[Tỉnh cũ]],Table9[Tỉnh cũ],Table9[Tỉnh mới])</f>
        <v>Cà Mau</v>
      </c>
      <c r="G573" t="str">
        <f>_xlfn.XLOOKUP(Data_TongTram2[[#This Row],[Tỉnh cũ]],Table9[Tỉnh cũ],Table9[Khu vực])</f>
        <v>Miền Tây 2</v>
      </c>
      <c r="H573" t="str">
        <f>_xlfn.XLOOKUP(Data_TongTram2[[#This Row],[Tỉnh cũ]],Table9[Tỉnh cũ],Table9[Miền])</f>
        <v>Miền Tây</v>
      </c>
      <c r="I573" t="str">
        <f>_xlfn.XLOOKUP(Data_TongTram2[[#This Row],[Tỉnh cũ]],Table9[Tỉnh cũ],Table9[Thị Trường])</f>
        <v>Thái Tân Văn</v>
      </c>
      <c r="J573" t="str">
        <f>_xlfn.XLOOKUP(Data_TongTram2[[#This Row],[Tỉnh cũ]],Table9[Tỉnh cũ],Table9[Giám Sát])</f>
        <v>Phạm Huỳnh Hữu Lộc</v>
      </c>
      <c r="K573" t="str">
        <f>_xlfn.XLOOKUP(Data_TongTram2[[#This Row],[Tỉnh cũ]],Table9[Tỉnh cũ],Table9[Admin KV])</f>
        <v>Nguyễn Thị Ngọc Bích</v>
      </c>
      <c r="L573" t="str">
        <f>_xlfn.XLOOKUP(Data_TongTram2[[#This Row],[Tỉnh cũ]],Table9[Tỉnh cũ],Table9[Admin Miền])</f>
        <v>Phạm Thị Thúy Duy</v>
      </c>
    </row>
    <row r="574" spans="1:12" x14ac:dyDescent="0.35">
      <c r="A574" t="s">
        <v>1673</v>
      </c>
      <c r="B574" t="s">
        <v>608</v>
      </c>
      <c r="C574" t="str">
        <f>_xlfn.XLOOKUP(Data_TongTram2[[#This Row],[ID NCC]],VMS1_[ID 18],VMS1_[Tên Accounts])</f>
        <v>Anh Phước - Ql62</v>
      </c>
      <c r="D574" t="str">
        <f>Data_TongTram2[[#This Row],[ID NCC]]&amp;Data_TongTram2[[#This Row],[DTR/Trạm]]</f>
        <v>001dc00001iYEYEAA4Khánh Nga</v>
      </c>
      <c r="E574" t="str">
        <f>_xlfn.XLOOKUP(Data_TongTram2[[#This Row],[ID NCC]],VMS1_[ID 18],VMS1_[Tỉnh/ Thành Phố Trung Ương])</f>
        <v>Long An</v>
      </c>
      <c r="F574" t="str">
        <f>_xlfn.XLOOKUP(Data_TongTram2[[#This Row],[Tỉnh cũ]],Table9[Tỉnh cũ],Table9[Tỉnh mới])</f>
        <v>Tây Ninh</v>
      </c>
      <c r="G574" t="str">
        <f>_xlfn.XLOOKUP(Data_TongTram2[[#This Row],[Tỉnh cũ]],Table9[Tỉnh cũ],Table9[Khu vực])</f>
        <v>Miền Tây 1</v>
      </c>
      <c r="H574" t="str">
        <f>_xlfn.XLOOKUP(Data_TongTram2[[#This Row],[Tỉnh cũ]],Table9[Tỉnh cũ],Table9[Miền])</f>
        <v>Miền Tây</v>
      </c>
      <c r="I574" t="str">
        <f>_xlfn.XLOOKUP(Data_TongTram2[[#This Row],[Tỉnh cũ]],Table9[Tỉnh cũ],Table9[Thị Trường])</f>
        <v>Nguyễn Duy Tân</v>
      </c>
      <c r="J574" t="str">
        <f>_xlfn.XLOOKUP(Data_TongTram2[[#This Row],[Tỉnh cũ]],Table9[Tỉnh cũ],Table9[Giám Sát])</f>
        <v>Nguyễn Thành Dân</v>
      </c>
      <c r="K574" t="str">
        <f>_xlfn.XLOOKUP(Data_TongTram2[[#This Row],[Tỉnh cũ]],Table9[Tỉnh cũ],Table9[Admin KV])</f>
        <v>Trần Thị Lan</v>
      </c>
      <c r="L574" t="str">
        <f>_xlfn.XLOOKUP(Data_TongTram2[[#This Row],[Tỉnh cũ]],Table9[Tỉnh cũ],Table9[Admin Miền])</f>
        <v>Phạm Thị Thúy Duy</v>
      </c>
    </row>
    <row r="575" spans="1:12" x14ac:dyDescent="0.35">
      <c r="A575" t="s">
        <v>1679</v>
      </c>
      <c r="B575" t="s">
        <v>608</v>
      </c>
      <c r="C575" t="str">
        <f>_xlfn.XLOOKUP(Data_TongTram2[[#This Row],[ID NCC]],VMS1_[ID 18],VMS1_[Tên Accounts])</f>
        <v>Tuấn Anh - Bến Lức</v>
      </c>
      <c r="D575" t="str">
        <f>Data_TongTram2[[#This Row],[ID NCC]]&amp;Data_TongTram2[[#This Row],[DTR/Trạm]]</f>
        <v>001dc00001eE6dtAACKhánh Nga</v>
      </c>
      <c r="E575" t="str">
        <f>_xlfn.XLOOKUP(Data_TongTram2[[#This Row],[ID NCC]],VMS1_[ID 18],VMS1_[Tỉnh/ Thành Phố Trung Ương])</f>
        <v>Long An</v>
      </c>
      <c r="F575" t="str">
        <f>_xlfn.XLOOKUP(Data_TongTram2[[#This Row],[Tỉnh cũ]],Table9[Tỉnh cũ],Table9[Tỉnh mới])</f>
        <v>Tây Ninh</v>
      </c>
      <c r="G575" t="str">
        <f>_xlfn.XLOOKUP(Data_TongTram2[[#This Row],[Tỉnh cũ]],Table9[Tỉnh cũ],Table9[Khu vực])</f>
        <v>Miền Tây 1</v>
      </c>
      <c r="H575" t="str">
        <f>_xlfn.XLOOKUP(Data_TongTram2[[#This Row],[Tỉnh cũ]],Table9[Tỉnh cũ],Table9[Miền])</f>
        <v>Miền Tây</v>
      </c>
      <c r="I575" t="str">
        <f>_xlfn.XLOOKUP(Data_TongTram2[[#This Row],[Tỉnh cũ]],Table9[Tỉnh cũ],Table9[Thị Trường])</f>
        <v>Nguyễn Duy Tân</v>
      </c>
      <c r="J575" t="str">
        <f>_xlfn.XLOOKUP(Data_TongTram2[[#This Row],[Tỉnh cũ]],Table9[Tỉnh cũ],Table9[Giám Sát])</f>
        <v>Nguyễn Thành Dân</v>
      </c>
      <c r="K575" t="str">
        <f>_xlfn.XLOOKUP(Data_TongTram2[[#This Row],[Tỉnh cũ]],Table9[Tỉnh cũ],Table9[Admin KV])</f>
        <v>Trần Thị Lan</v>
      </c>
      <c r="L575" t="str">
        <f>_xlfn.XLOOKUP(Data_TongTram2[[#This Row],[Tỉnh cũ]],Table9[Tỉnh cũ],Table9[Admin Miền])</f>
        <v>Phạm Thị Thúy Duy</v>
      </c>
    </row>
    <row r="576" spans="1:12" x14ac:dyDescent="0.35">
      <c r="A576" t="s">
        <v>1684</v>
      </c>
      <c r="B576" t="s">
        <v>608</v>
      </c>
      <c r="C576" t="str">
        <f>_xlfn.XLOOKUP(Data_TongTram2[[#This Row],[ID NCC]],VMS1_[ID 18],VMS1_[Tên Accounts])</f>
        <v>Anh Hiệp Cà Mau</v>
      </c>
      <c r="D576" t="str">
        <f>Data_TongTram2[[#This Row],[ID NCC]]&amp;Data_TongTram2[[#This Row],[DTR/Trạm]]</f>
        <v>001dc00001VIZRZAA5Khánh Nga</v>
      </c>
      <c r="E576" t="str">
        <f>_xlfn.XLOOKUP(Data_TongTram2[[#This Row],[ID NCC]],VMS1_[ID 18],VMS1_[Tỉnh/ Thành Phố Trung Ương])</f>
        <v>Cà Mau</v>
      </c>
      <c r="F576" t="str">
        <f>_xlfn.XLOOKUP(Data_TongTram2[[#This Row],[Tỉnh cũ]],Table9[Tỉnh cũ],Table9[Tỉnh mới])</f>
        <v>Cà Mau</v>
      </c>
      <c r="G576" t="str">
        <f>_xlfn.XLOOKUP(Data_TongTram2[[#This Row],[Tỉnh cũ]],Table9[Tỉnh cũ],Table9[Khu vực])</f>
        <v>Miền Tây 2</v>
      </c>
      <c r="H576" t="str">
        <f>_xlfn.XLOOKUP(Data_TongTram2[[#This Row],[Tỉnh cũ]],Table9[Tỉnh cũ],Table9[Miền])</f>
        <v>Miền Tây</v>
      </c>
      <c r="I576" t="str">
        <f>_xlfn.XLOOKUP(Data_TongTram2[[#This Row],[Tỉnh cũ]],Table9[Tỉnh cũ],Table9[Thị Trường])</f>
        <v>Thái Tân Văn</v>
      </c>
      <c r="J576" t="str">
        <f>_xlfn.XLOOKUP(Data_TongTram2[[#This Row],[Tỉnh cũ]],Table9[Tỉnh cũ],Table9[Giám Sát])</f>
        <v>Phạm Huỳnh Hữu Lộc</v>
      </c>
      <c r="K576" t="str">
        <f>_xlfn.XLOOKUP(Data_TongTram2[[#This Row],[Tỉnh cũ]],Table9[Tỉnh cũ],Table9[Admin KV])</f>
        <v>Nguyễn Thị Ngọc Bích</v>
      </c>
      <c r="L576" t="str">
        <f>_xlfn.XLOOKUP(Data_TongTram2[[#This Row],[Tỉnh cũ]],Table9[Tỉnh cũ],Table9[Admin Miền])</f>
        <v>Phạm Thị Thúy Duy</v>
      </c>
    </row>
    <row r="577" spans="1:12" x14ac:dyDescent="0.35">
      <c r="A577" t="s">
        <v>893</v>
      </c>
      <c r="B577" t="s">
        <v>608</v>
      </c>
      <c r="C577" t="str">
        <f>_xlfn.XLOOKUP(Data_TongTram2[[#This Row],[ID NCC]],VMS1_[ID 18],VMS1_[Tên Accounts])</f>
        <v>Lê Văn No Bo</v>
      </c>
      <c r="D577" t="str">
        <f>Data_TongTram2[[#This Row],[ID NCC]]&amp;Data_TongTram2[[#This Row],[DTR/Trạm]]</f>
        <v>001J3000002HLpiIAGKhánh Nga</v>
      </c>
      <c r="E577" t="str">
        <f>_xlfn.XLOOKUP(Data_TongTram2[[#This Row],[ID NCC]],VMS1_[ID 18],VMS1_[Tỉnh/ Thành Phố Trung Ương])</f>
        <v>Tiền Giang</v>
      </c>
      <c r="F577" t="str">
        <f>_xlfn.XLOOKUP(Data_TongTram2[[#This Row],[Tỉnh cũ]],Table9[Tỉnh cũ],Table9[Tỉnh mới])</f>
        <v>Đồng Tháp</v>
      </c>
      <c r="G577" t="str">
        <f>_xlfn.XLOOKUP(Data_TongTram2[[#This Row],[Tỉnh cũ]],Table9[Tỉnh cũ],Table9[Khu vực])</f>
        <v>Miền Tây 1</v>
      </c>
      <c r="H577" t="str">
        <f>_xlfn.XLOOKUP(Data_TongTram2[[#This Row],[Tỉnh cũ]],Table9[Tỉnh cũ],Table9[Miền])</f>
        <v>Miền Tây</v>
      </c>
      <c r="I577" t="str">
        <f>_xlfn.XLOOKUP(Data_TongTram2[[#This Row],[Tỉnh cũ]],Table9[Tỉnh cũ],Table9[Thị Trường])</f>
        <v>Lâm Đỗ Anh Hào</v>
      </c>
      <c r="J577" t="str">
        <f>_xlfn.XLOOKUP(Data_TongTram2[[#This Row],[Tỉnh cũ]],Table9[Tỉnh cũ],Table9[Giám Sát])</f>
        <v>Nguyễn Thành Dân</v>
      </c>
      <c r="K577" t="str">
        <f>_xlfn.XLOOKUP(Data_TongTram2[[#This Row],[Tỉnh cũ]],Table9[Tỉnh cũ],Table9[Admin KV])</f>
        <v>Trần Thị Lan</v>
      </c>
      <c r="L577" t="str">
        <f>_xlfn.XLOOKUP(Data_TongTram2[[#This Row],[Tỉnh cũ]],Table9[Tỉnh cũ],Table9[Admin Miền])</f>
        <v>Phạm Thị Thúy Duy</v>
      </c>
    </row>
    <row r="578" spans="1:12" x14ac:dyDescent="0.35">
      <c r="A578" t="s">
        <v>895</v>
      </c>
      <c r="B578" t="s">
        <v>608</v>
      </c>
      <c r="C578" t="str">
        <f>_xlfn.XLOOKUP(Data_TongTram2[[#This Row],[ID NCC]],VMS1_[ID 18],VMS1_[Tên Accounts])</f>
        <v>Anh Phương Bến Tre</v>
      </c>
      <c r="D578" t="str">
        <f>Data_TongTram2[[#This Row],[ID NCC]]&amp;Data_TongTram2[[#This Row],[DTR/Trạm]]</f>
        <v>001J3000002HjDQIA0Khánh Nga</v>
      </c>
      <c r="E578" t="str">
        <f>_xlfn.XLOOKUP(Data_TongTram2[[#This Row],[ID NCC]],VMS1_[ID 18],VMS1_[Tỉnh/ Thành Phố Trung Ương])</f>
        <v>Bến Tre</v>
      </c>
      <c r="F578" t="str">
        <f>_xlfn.XLOOKUP(Data_TongTram2[[#This Row],[Tỉnh cũ]],Table9[Tỉnh cũ],Table9[Tỉnh mới])</f>
        <v>Vĩnh Long</v>
      </c>
      <c r="G578" t="str">
        <f>_xlfn.XLOOKUP(Data_TongTram2[[#This Row],[Tỉnh cũ]],Table9[Tỉnh cũ],Table9[Khu vực])</f>
        <v>Miền Tây 2</v>
      </c>
      <c r="H578" t="str">
        <f>_xlfn.XLOOKUP(Data_TongTram2[[#This Row],[Tỉnh cũ]],Table9[Tỉnh cũ],Table9[Miền])</f>
        <v>Miền Tây</v>
      </c>
      <c r="I578" t="str">
        <f>_xlfn.XLOOKUP(Data_TongTram2[[#This Row],[Tỉnh cũ]],Table9[Tỉnh cũ],Table9[Thị Trường])</f>
        <v>Lê Quốc Việt</v>
      </c>
      <c r="J578" t="str">
        <f>_xlfn.XLOOKUP(Data_TongTram2[[#This Row],[Tỉnh cũ]],Table9[Tỉnh cũ],Table9[Giám Sát])</f>
        <v>Phạm Huỳnh Hữu Lộc</v>
      </c>
      <c r="K578" t="str">
        <f>_xlfn.XLOOKUP(Data_TongTram2[[#This Row],[Tỉnh cũ]],Table9[Tỉnh cũ],Table9[Admin KV])</f>
        <v>Nguyễn Thị Ngọc Bích</v>
      </c>
      <c r="L578" t="str">
        <f>_xlfn.XLOOKUP(Data_TongTram2[[#This Row],[Tỉnh cũ]],Table9[Tỉnh cũ],Table9[Admin Miền])</f>
        <v>Phạm Thị Thúy Duy</v>
      </c>
    </row>
    <row r="579" spans="1:12" x14ac:dyDescent="0.35">
      <c r="A579" t="s">
        <v>899</v>
      </c>
      <c r="B579" t="s">
        <v>608</v>
      </c>
      <c r="C579" t="str">
        <f>_xlfn.XLOOKUP(Data_TongTram2[[#This Row],[ID NCC]],VMS1_[ID 18],VMS1_[Tên Accounts])</f>
        <v>Anh Thuận Bến Tre</v>
      </c>
      <c r="D579" t="str">
        <f>Data_TongTram2[[#This Row],[ID NCC]]&amp;Data_TongTram2[[#This Row],[DTR/Trạm]]</f>
        <v>001J3000002HLyOIAWKhánh Nga</v>
      </c>
      <c r="E579" t="str">
        <f>_xlfn.XLOOKUP(Data_TongTram2[[#This Row],[ID NCC]],VMS1_[ID 18],VMS1_[Tỉnh/ Thành Phố Trung Ương])</f>
        <v>Bến Tre</v>
      </c>
      <c r="F579" t="str">
        <f>_xlfn.XLOOKUP(Data_TongTram2[[#This Row],[Tỉnh cũ]],Table9[Tỉnh cũ],Table9[Tỉnh mới])</f>
        <v>Vĩnh Long</v>
      </c>
      <c r="G579" t="str">
        <f>_xlfn.XLOOKUP(Data_TongTram2[[#This Row],[Tỉnh cũ]],Table9[Tỉnh cũ],Table9[Khu vực])</f>
        <v>Miền Tây 2</v>
      </c>
      <c r="H579" t="str">
        <f>_xlfn.XLOOKUP(Data_TongTram2[[#This Row],[Tỉnh cũ]],Table9[Tỉnh cũ],Table9[Miền])</f>
        <v>Miền Tây</v>
      </c>
      <c r="I579" t="str">
        <f>_xlfn.XLOOKUP(Data_TongTram2[[#This Row],[Tỉnh cũ]],Table9[Tỉnh cũ],Table9[Thị Trường])</f>
        <v>Lê Quốc Việt</v>
      </c>
      <c r="J579" t="str">
        <f>_xlfn.XLOOKUP(Data_TongTram2[[#This Row],[Tỉnh cũ]],Table9[Tỉnh cũ],Table9[Giám Sát])</f>
        <v>Phạm Huỳnh Hữu Lộc</v>
      </c>
      <c r="K579" t="str">
        <f>_xlfn.XLOOKUP(Data_TongTram2[[#This Row],[Tỉnh cũ]],Table9[Tỉnh cũ],Table9[Admin KV])</f>
        <v>Nguyễn Thị Ngọc Bích</v>
      </c>
      <c r="L579" t="str">
        <f>_xlfn.XLOOKUP(Data_TongTram2[[#This Row],[Tỉnh cũ]],Table9[Tỉnh cũ],Table9[Admin Miền])</f>
        <v>Phạm Thị Thúy Duy</v>
      </c>
    </row>
    <row r="580" spans="1:12" x14ac:dyDescent="0.35">
      <c r="A580" t="s">
        <v>901</v>
      </c>
      <c r="B580" t="s">
        <v>608</v>
      </c>
      <c r="C580" t="str">
        <f>_xlfn.XLOOKUP(Data_TongTram2[[#This Row],[ID NCC]],VMS1_[ID 18],VMS1_[Tên Accounts])</f>
        <v>Anh Quang Mỏ Cày</v>
      </c>
      <c r="D580" t="str">
        <f>Data_TongTram2[[#This Row],[ID NCC]]&amp;Data_TongTram2[[#This Row],[DTR/Trạm]]</f>
        <v>001J3000002HLjwIAGKhánh Nga</v>
      </c>
      <c r="E580" t="str">
        <f>_xlfn.XLOOKUP(Data_TongTram2[[#This Row],[ID NCC]],VMS1_[ID 18],VMS1_[Tỉnh/ Thành Phố Trung Ương])</f>
        <v>Bến Tre</v>
      </c>
      <c r="F580" t="str">
        <f>_xlfn.XLOOKUP(Data_TongTram2[[#This Row],[Tỉnh cũ]],Table9[Tỉnh cũ],Table9[Tỉnh mới])</f>
        <v>Vĩnh Long</v>
      </c>
      <c r="G580" t="str">
        <f>_xlfn.XLOOKUP(Data_TongTram2[[#This Row],[Tỉnh cũ]],Table9[Tỉnh cũ],Table9[Khu vực])</f>
        <v>Miền Tây 2</v>
      </c>
      <c r="H580" t="str">
        <f>_xlfn.XLOOKUP(Data_TongTram2[[#This Row],[Tỉnh cũ]],Table9[Tỉnh cũ],Table9[Miền])</f>
        <v>Miền Tây</v>
      </c>
      <c r="I580" t="str">
        <f>_xlfn.XLOOKUP(Data_TongTram2[[#This Row],[Tỉnh cũ]],Table9[Tỉnh cũ],Table9[Thị Trường])</f>
        <v>Lê Quốc Việt</v>
      </c>
      <c r="J580" t="str">
        <f>_xlfn.XLOOKUP(Data_TongTram2[[#This Row],[Tỉnh cũ]],Table9[Tỉnh cũ],Table9[Giám Sát])</f>
        <v>Phạm Huỳnh Hữu Lộc</v>
      </c>
      <c r="K580" t="str">
        <f>_xlfn.XLOOKUP(Data_TongTram2[[#This Row],[Tỉnh cũ]],Table9[Tỉnh cũ],Table9[Admin KV])</f>
        <v>Nguyễn Thị Ngọc Bích</v>
      </c>
      <c r="L580" t="str">
        <f>_xlfn.XLOOKUP(Data_TongTram2[[#This Row],[Tỉnh cũ]],Table9[Tỉnh cũ],Table9[Admin Miền])</f>
        <v>Phạm Thị Thúy Duy</v>
      </c>
    </row>
    <row r="581" spans="1:12" x14ac:dyDescent="0.35">
      <c r="A581" t="s">
        <v>906</v>
      </c>
      <c r="B581" t="s">
        <v>608</v>
      </c>
      <c r="C581" t="str">
        <f>_xlfn.XLOOKUP(Data_TongTram2[[#This Row],[ID NCC]],VMS1_[ID 18],VMS1_[Tên Accounts])</f>
        <v>Anh Long Vũ</v>
      </c>
      <c r="D581" t="str">
        <f>Data_TongTram2[[#This Row],[ID NCC]]&amp;Data_TongTram2[[#This Row],[DTR/Trạm]]</f>
        <v>001J3000002HLxnIAGKhánh Nga</v>
      </c>
      <c r="E581" t="str">
        <f>_xlfn.XLOOKUP(Data_TongTram2[[#This Row],[ID NCC]],VMS1_[ID 18],VMS1_[Tỉnh/ Thành Phố Trung Ương])</f>
        <v>Bến Tre</v>
      </c>
      <c r="F581" t="str">
        <f>_xlfn.XLOOKUP(Data_TongTram2[[#This Row],[Tỉnh cũ]],Table9[Tỉnh cũ],Table9[Tỉnh mới])</f>
        <v>Vĩnh Long</v>
      </c>
      <c r="G581" t="str">
        <f>_xlfn.XLOOKUP(Data_TongTram2[[#This Row],[Tỉnh cũ]],Table9[Tỉnh cũ],Table9[Khu vực])</f>
        <v>Miền Tây 2</v>
      </c>
      <c r="H581" t="str">
        <f>_xlfn.XLOOKUP(Data_TongTram2[[#This Row],[Tỉnh cũ]],Table9[Tỉnh cũ],Table9[Miền])</f>
        <v>Miền Tây</v>
      </c>
      <c r="I581" t="str">
        <f>_xlfn.XLOOKUP(Data_TongTram2[[#This Row],[Tỉnh cũ]],Table9[Tỉnh cũ],Table9[Thị Trường])</f>
        <v>Lê Quốc Việt</v>
      </c>
      <c r="J581" t="str">
        <f>_xlfn.XLOOKUP(Data_TongTram2[[#This Row],[Tỉnh cũ]],Table9[Tỉnh cũ],Table9[Giám Sát])</f>
        <v>Phạm Huỳnh Hữu Lộc</v>
      </c>
      <c r="K581" t="str">
        <f>_xlfn.XLOOKUP(Data_TongTram2[[#This Row],[Tỉnh cũ]],Table9[Tỉnh cũ],Table9[Admin KV])</f>
        <v>Nguyễn Thị Ngọc Bích</v>
      </c>
      <c r="L581" t="str">
        <f>_xlfn.XLOOKUP(Data_TongTram2[[#This Row],[Tỉnh cũ]],Table9[Tỉnh cũ],Table9[Admin Miền])</f>
        <v>Phạm Thị Thúy Duy</v>
      </c>
    </row>
    <row r="582" spans="1:12" x14ac:dyDescent="0.35">
      <c r="A582" t="s">
        <v>908</v>
      </c>
      <c r="B582" t="s">
        <v>608</v>
      </c>
      <c r="C582" t="str">
        <f>_xlfn.XLOOKUP(Data_TongTram2[[#This Row],[ID NCC]],VMS1_[ID 18],VMS1_[Tên Accounts])</f>
        <v>Chị Nương Kim Sơn</v>
      </c>
      <c r="D582" t="str">
        <f>Data_TongTram2[[#This Row],[ID NCC]]&amp;Data_TongTram2[[#This Row],[DTR/Trạm]]</f>
        <v>001J3000002HLpvIAGKhánh Nga</v>
      </c>
      <c r="E582" t="str">
        <f>_xlfn.XLOOKUP(Data_TongTram2[[#This Row],[ID NCC]],VMS1_[ID 18],VMS1_[Tỉnh/ Thành Phố Trung Ương])</f>
        <v>Tiền Giang</v>
      </c>
      <c r="F582" t="str">
        <f>_xlfn.XLOOKUP(Data_TongTram2[[#This Row],[Tỉnh cũ]],Table9[Tỉnh cũ],Table9[Tỉnh mới])</f>
        <v>Đồng Tháp</v>
      </c>
      <c r="G582" t="str">
        <f>_xlfn.XLOOKUP(Data_TongTram2[[#This Row],[Tỉnh cũ]],Table9[Tỉnh cũ],Table9[Khu vực])</f>
        <v>Miền Tây 1</v>
      </c>
      <c r="H582" t="str">
        <f>_xlfn.XLOOKUP(Data_TongTram2[[#This Row],[Tỉnh cũ]],Table9[Tỉnh cũ],Table9[Miền])</f>
        <v>Miền Tây</v>
      </c>
      <c r="I582" t="str">
        <f>_xlfn.XLOOKUP(Data_TongTram2[[#This Row],[Tỉnh cũ]],Table9[Tỉnh cũ],Table9[Thị Trường])</f>
        <v>Lâm Đỗ Anh Hào</v>
      </c>
      <c r="J582" t="str">
        <f>_xlfn.XLOOKUP(Data_TongTram2[[#This Row],[Tỉnh cũ]],Table9[Tỉnh cũ],Table9[Giám Sát])</f>
        <v>Nguyễn Thành Dân</v>
      </c>
      <c r="K582" t="str">
        <f>_xlfn.XLOOKUP(Data_TongTram2[[#This Row],[Tỉnh cũ]],Table9[Tỉnh cũ],Table9[Admin KV])</f>
        <v>Trần Thị Lan</v>
      </c>
      <c r="L582" t="str">
        <f>_xlfn.XLOOKUP(Data_TongTram2[[#This Row],[Tỉnh cũ]],Table9[Tỉnh cũ],Table9[Admin Miền])</f>
        <v>Phạm Thị Thúy Duy</v>
      </c>
    </row>
    <row r="583" spans="1:12" x14ac:dyDescent="0.35">
      <c r="A583" t="s">
        <v>909</v>
      </c>
      <c r="B583" t="s">
        <v>608</v>
      </c>
      <c r="C583" t="str">
        <f>_xlfn.XLOOKUP(Data_TongTram2[[#This Row],[ID NCC]],VMS1_[ID 18],VMS1_[Tên Accounts])</f>
        <v>Anh Gôm</v>
      </c>
      <c r="D583" t="str">
        <f>Data_TongTram2[[#This Row],[ID NCC]]&amp;Data_TongTram2[[#This Row],[DTR/Trạm]]</f>
        <v>001J3000002HLxlIAGKhánh Nga</v>
      </c>
      <c r="E583" t="str">
        <f>_xlfn.XLOOKUP(Data_TongTram2[[#This Row],[ID NCC]],VMS1_[ID 18],VMS1_[Tỉnh/ Thành Phố Trung Ương])</f>
        <v>Bến Tre</v>
      </c>
      <c r="F583" t="str">
        <f>_xlfn.XLOOKUP(Data_TongTram2[[#This Row],[Tỉnh cũ]],Table9[Tỉnh cũ],Table9[Tỉnh mới])</f>
        <v>Vĩnh Long</v>
      </c>
      <c r="G583" t="str">
        <f>_xlfn.XLOOKUP(Data_TongTram2[[#This Row],[Tỉnh cũ]],Table9[Tỉnh cũ],Table9[Khu vực])</f>
        <v>Miền Tây 2</v>
      </c>
      <c r="H583" t="str">
        <f>_xlfn.XLOOKUP(Data_TongTram2[[#This Row],[Tỉnh cũ]],Table9[Tỉnh cũ],Table9[Miền])</f>
        <v>Miền Tây</v>
      </c>
      <c r="I583" t="str">
        <f>_xlfn.XLOOKUP(Data_TongTram2[[#This Row],[Tỉnh cũ]],Table9[Tỉnh cũ],Table9[Thị Trường])</f>
        <v>Lê Quốc Việt</v>
      </c>
      <c r="J583" t="str">
        <f>_xlfn.XLOOKUP(Data_TongTram2[[#This Row],[Tỉnh cũ]],Table9[Tỉnh cũ],Table9[Giám Sát])</f>
        <v>Phạm Huỳnh Hữu Lộc</v>
      </c>
      <c r="K583" t="str">
        <f>_xlfn.XLOOKUP(Data_TongTram2[[#This Row],[Tỉnh cũ]],Table9[Tỉnh cũ],Table9[Admin KV])</f>
        <v>Nguyễn Thị Ngọc Bích</v>
      </c>
      <c r="L583" t="str">
        <f>_xlfn.XLOOKUP(Data_TongTram2[[#This Row],[Tỉnh cũ]],Table9[Tỉnh cũ],Table9[Admin Miền])</f>
        <v>Phạm Thị Thúy Duy</v>
      </c>
    </row>
    <row r="584" spans="1:12" x14ac:dyDescent="0.35">
      <c r="A584" t="s">
        <v>910</v>
      </c>
      <c r="B584" t="s">
        <v>608</v>
      </c>
      <c r="C584" t="str">
        <f>_xlfn.XLOOKUP(Data_TongTram2[[#This Row],[ID NCC]],VMS1_[ID 18],VMS1_[Tên Accounts])</f>
        <v>Anh Tính Bến Tre</v>
      </c>
      <c r="D584" t="str">
        <f>Data_TongTram2[[#This Row],[ID NCC]]&amp;Data_TongTram2[[#This Row],[DTR/Trạm]]</f>
        <v>001J3000002HjEFIA0Khánh Nga</v>
      </c>
      <c r="E584" t="str">
        <f>_xlfn.XLOOKUP(Data_TongTram2[[#This Row],[ID NCC]],VMS1_[ID 18],VMS1_[Tỉnh/ Thành Phố Trung Ương])</f>
        <v>Bến Tre</v>
      </c>
      <c r="F584" t="str">
        <f>_xlfn.XLOOKUP(Data_TongTram2[[#This Row],[Tỉnh cũ]],Table9[Tỉnh cũ],Table9[Tỉnh mới])</f>
        <v>Vĩnh Long</v>
      </c>
      <c r="G584" t="str">
        <f>_xlfn.XLOOKUP(Data_TongTram2[[#This Row],[Tỉnh cũ]],Table9[Tỉnh cũ],Table9[Khu vực])</f>
        <v>Miền Tây 2</v>
      </c>
      <c r="H584" t="str">
        <f>_xlfn.XLOOKUP(Data_TongTram2[[#This Row],[Tỉnh cũ]],Table9[Tỉnh cũ],Table9[Miền])</f>
        <v>Miền Tây</v>
      </c>
      <c r="I584" t="str">
        <f>_xlfn.XLOOKUP(Data_TongTram2[[#This Row],[Tỉnh cũ]],Table9[Tỉnh cũ],Table9[Thị Trường])</f>
        <v>Lê Quốc Việt</v>
      </c>
      <c r="J584" t="str">
        <f>_xlfn.XLOOKUP(Data_TongTram2[[#This Row],[Tỉnh cũ]],Table9[Tỉnh cũ],Table9[Giám Sát])</f>
        <v>Phạm Huỳnh Hữu Lộc</v>
      </c>
      <c r="K584" t="str">
        <f>_xlfn.XLOOKUP(Data_TongTram2[[#This Row],[Tỉnh cũ]],Table9[Tỉnh cũ],Table9[Admin KV])</f>
        <v>Nguyễn Thị Ngọc Bích</v>
      </c>
      <c r="L584" t="str">
        <f>_xlfn.XLOOKUP(Data_TongTram2[[#This Row],[Tỉnh cũ]],Table9[Tỉnh cũ],Table9[Admin Miền])</f>
        <v>Phạm Thị Thúy Duy</v>
      </c>
    </row>
    <row r="585" spans="1:12" x14ac:dyDescent="0.35">
      <c r="A585" t="s">
        <v>912</v>
      </c>
      <c r="B585" t="s">
        <v>608</v>
      </c>
      <c r="C585" t="str">
        <f>_xlfn.XLOOKUP(Data_TongTram2[[#This Row],[ID NCC]],VMS1_[ID 18],VMS1_[Tên Accounts])</f>
        <v>Anh Quân Cái Bè</v>
      </c>
      <c r="D585" t="str">
        <f>Data_TongTram2[[#This Row],[ID NCC]]&amp;Data_TongTram2[[#This Row],[DTR/Trạm]]</f>
        <v>001J3000002HLrDIAWKhánh Nga</v>
      </c>
      <c r="E585" t="str">
        <f>_xlfn.XLOOKUP(Data_TongTram2[[#This Row],[ID NCC]],VMS1_[ID 18],VMS1_[Tỉnh/ Thành Phố Trung Ương])</f>
        <v>Tiền Giang</v>
      </c>
      <c r="F585" t="str">
        <f>_xlfn.XLOOKUP(Data_TongTram2[[#This Row],[Tỉnh cũ]],Table9[Tỉnh cũ],Table9[Tỉnh mới])</f>
        <v>Đồng Tháp</v>
      </c>
      <c r="G585" t="str">
        <f>_xlfn.XLOOKUP(Data_TongTram2[[#This Row],[Tỉnh cũ]],Table9[Tỉnh cũ],Table9[Khu vực])</f>
        <v>Miền Tây 1</v>
      </c>
      <c r="H585" t="str">
        <f>_xlfn.XLOOKUP(Data_TongTram2[[#This Row],[Tỉnh cũ]],Table9[Tỉnh cũ],Table9[Miền])</f>
        <v>Miền Tây</v>
      </c>
      <c r="I585" t="str">
        <f>_xlfn.XLOOKUP(Data_TongTram2[[#This Row],[Tỉnh cũ]],Table9[Tỉnh cũ],Table9[Thị Trường])</f>
        <v>Lâm Đỗ Anh Hào</v>
      </c>
      <c r="J585" t="str">
        <f>_xlfn.XLOOKUP(Data_TongTram2[[#This Row],[Tỉnh cũ]],Table9[Tỉnh cũ],Table9[Giám Sát])</f>
        <v>Nguyễn Thành Dân</v>
      </c>
      <c r="K585" t="str">
        <f>_xlfn.XLOOKUP(Data_TongTram2[[#This Row],[Tỉnh cũ]],Table9[Tỉnh cũ],Table9[Admin KV])</f>
        <v>Trần Thị Lan</v>
      </c>
      <c r="L585" t="str">
        <f>_xlfn.XLOOKUP(Data_TongTram2[[#This Row],[Tỉnh cũ]],Table9[Tỉnh cũ],Table9[Admin Miền])</f>
        <v>Phạm Thị Thúy Duy</v>
      </c>
    </row>
    <row r="586" spans="1:12" x14ac:dyDescent="0.35">
      <c r="A586" t="s">
        <v>914</v>
      </c>
      <c r="B586" t="s">
        <v>608</v>
      </c>
      <c r="C586" t="str">
        <f>_xlfn.XLOOKUP(Data_TongTram2[[#This Row],[ID NCC]],VMS1_[ID 18],VMS1_[Tên Accounts])</f>
        <v>Nguyễn Văn Thảo</v>
      </c>
      <c r="D586" t="str">
        <f>Data_TongTram2[[#This Row],[ID NCC]]&amp;Data_TongTram2[[#This Row],[DTR/Trạm]]</f>
        <v>001J3000002HLkBIAWKhánh Nga</v>
      </c>
      <c r="E586" t="str">
        <f>_xlfn.XLOOKUP(Data_TongTram2[[#This Row],[ID NCC]],VMS1_[ID 18],VMS1_[Tỉnh/ Thành Phố Trung Ương])</f>
        <v>Hậu Giang</v>
      </c>
      <c r="F586" t="str">
        <f>_xlfn.XLOOKUP(Data_TongTram2[[#This Row],[Tỉnh cũ]],Table9[Tỉnh cũ],Table9[Tỉnh mới])</f>
        <v>Cần Thơ</v>
      </c>
      <c r="G586" t="str">
        <f>_xlfn.XLOOKUP(Data_TongTram2[[#This Row],[Tỉnh cũ]],Table9[Tỉnh cũ],Table9[Khu vực])</f>
        <v>Miền Tây 2</v>
      </c>
      <c r="H586" t="str">
        <f>_xlfn.XLOOKUP(Data_TongTram2[[#This Row],[Tỉnh cũ]],Table9[Tỉnh cũ],Table9[Miền])</f>
        <v>Miền Tây</v>
      </c>
      <c r="I586" t="str">
        <f>_xlfn.XLOOKUP(Data_TongTram2[[#This Row],[Tỉnh cũ]],Table9[Tỉnh cũ],Table9[Thị Trường])</f>
        <v>Nguyễn Ngọc Lâm</v>
      </c>
      <c r="J586" t="str">
        <f>_xlfn.XLOOKUP(Data_TongTram2[[#This Row],[Tỉnh cũ]],Table9[Tỉnh cũ],Table9[Giám Sát])</f>
        <v>Phạm Huỳnh Hữu Lộc</v>
      </c>
      <c r="K586" t="str">
        <f>_xlfn.XLOOKUP(Data_TongTram2[[#This Row],[Tỉnh cũ]],Table9[Tỉnh cũ],Table9[Admin KV])</f>
        <v>Nguyễn Thị Ngọc Bích</v>
      </c>
      <c r="L586" t="str">
        <f>_xlfn.XLOOKUP(Data_TongTram2[[#This Row],[Tỉnh cũ]],Table9[Tỉnh cũ],Table9[Admin Miền])</f>
        <v>Phạm Thị Thúy Duy</v>
      </c>
    </row>
    <row r="587" spans="1:12" x14ac:dyDescent="0.35">
      <c r="A587" t="s">
        <v>915</v>
      </c>
      <c r="B587" t="s">
        <v>608</v>
      </c>
      <c r="C587" t="str">
        <f>_xlfn.XLOOKUP(Data_TongTram2[[#This Row],[ID NCC]],VMS1_[ID 18],VMS1_[Tên Accounts])</f>
        <v>Khánh Nhung</v>
      </c>
      <c r="D587" t="str">
        <f>Data_TongTram2[[#This Row],[ID NCC]]&amp;Data_TongTram2[[#This Row],[DTR/Trạm]]</f>
        <v>001J3000002HjDrIAKKhánh Nga</v>
      </c>
      <c r="E587" t="str">
        <f>_xlfn.XLOOKUP(Data_TongTram2[[#This Row],[ID NCC]],VMS1_[ID 18],VMS1_[Tỉnh/ Thành Phố Trung Ương])</f>
        <v>Tiền Giang</v>
      </c>
      <c r="F587" t="str">
        <f>_xlfn.XLOOKUP(Data_TongTram2[[#This Row],[Tỉnh cũ]],Table9[Tỉnh cũ],Table9[Tỉnh mới])</f>
        <v>Đồng Tháp</v>
      </c>
      <c r="G587" t="str">
        <f>_xlfn.XLOOKUP(Data_TongTram2[[#This Row],[Tỉnh cũ]],Table9[Tỉnh cũ],Table9[Khu vực])</f>
        <v>Miền Tây 1</v>
      </c>
      <c r="H587" t="str">
        <f>_xlfn.XLOOKUP(Data_TongTram2[[#This Row],[Tỉnh cũ]],Table9[Tỉnh cũ],Table9[Miền])</f>
        <v>Miền Tây</v>
      </c>
      <c r="I587" t="str">
        <f>_xlfn.XLOOKUP(Data_TongTram2[[#This Row],[Tỉnh cũ]],Table9[Tỉnh cũ],Table9[Thị Trường])</f>
        <v>Lâm Đỗ Anh Hào</v>
      </c>
      <c r="J587" t="str">
        <f>_xlfn.XLOOKUP(Data_TongTram2[[#This Row],[Tỉnh cũ]],Table9[Tỉnh cũ],Table9[Giám Sát])</f>
        <v>Nguyễn Thành Dân</v>
      </c>
      <c r="K587" t="str">
        <f>_xlfn.XLOOKUP(Data_TongTram2[[#This Row],[Tỉnh cũ]],Table9[Tỉnh cũ],Table9[Admin KV])</f>
        <v>Trần Thị Lan</v>
      </c>
      <c r="L587" t="str">
        <f>_xlfn.XLOOKUP(Data_TongTram2[[#This Row],[Tỉnh cũ]],Table9[Tỉnh cũ],Table9[Admin Miền])</f>
        <v>Phạm Thị Thúy Duy</v>
      </c>
    </row>
    <row r="588" spans="1:12" x14ac:dyDescent="0.35">
      <c r="A588" t="s">
        <v>917</v>
      </c>
      <c r="B588" t="s">
        <v>608</v>
      </c>
      <c r="C588" t="str">
        <f>_xlfn.XLOOKUP(Data_TongTram2[[#This Row],[ID NCC]],VMS1_[ID 18],VMS1_[Tên Accounts])</f>
        <v>Anh Hòa Mỹ Tho</v>
      </c>
      <c r="D588" t="str">
        <f>Data_TongTram2[[#This Row],[ID NCC]]&amp;Data_TongTram2[[#This Row],[DTR/Trạm]]</f>
        <v>001J3000002HLbwIAGKhánh Nga</v>
      </c>
      <c r="E588" t="str">
        <f>_xlfn.XLOOKUP(Data_TongTram2[[#This Row],[ID NCC]],VMS1_[ID 18],VMS1_[Tỉnh/ Thành Phố Trung Ương])</f>
        <v>Tiền Giang</v>
      </c>
      <c r="F588" t="str">
        <f>_xlfn.XLOOKUP(Data_TongTram2[[#This Row],[Tỉnh cũ]],Table9[Tỉnh cũ],Table9[Tỉnh mới])</f>
        <v>Đồng Tháp</v>
      </c>
      <c r="G588" t="str">
        <f>_xlfn.XLOOKUP(Data_TongTram2[[#This Row],[Tỉnh cũ]],Table9[Tỉnh cũ],Table9[Khu vực])</f>
        <v>Miền Tây 1</v>
      </c>
      <c r="H588" t="str">
        <f>_xlfn.XLOOKUP(Data_TongTram2[[#This Row],[Tỉnh cũ]],Table9[Tỉnh cũ],Table9[Miền])</f>
        <v>Miền Tây</v>
      </c>
      <c r="I588" t="str">
        <f>_xlfn.XLOOKUP(Data_TongTram2[[#This Row],[Tỉnh cũ]],Table9[Tỉnh cũ],Table9[Thị Trường])</f>
        <v>Lâm Đỗ Anh Hào</v>
      </c>
      <c r="J588" t="str">
        <f>_xlfn.XLOOKUP(Data_TongTram2[[#This Row],[Tỉnh cũ]],Table9[Tỉnh cũ],Table9[Giám Sát])</f>
        <v>Nguyễn Thành Dân</v>
      </c>
      <c r="K588" t="str">
        <f>_xlfn.XLOOKUP(Data_TongTram2[[#This Row],[Tỉnh cũ]],Table9[Tỉnh cũ],Table9[Admin KV])</f>
        <v>Trần Thị Lan</v>
      </c>
      <c r="L588" t="str">
        <f>_xlfn.XLOOKUP(Data_TongTram2[[#This Row],[Tỉnh cũ]],Table9[Tỉnh cũ],Table9[Admin Miền])</f>
        <v>Phạm Thị Thúy Duy</v>
      </c>
    </row>
    <row r="589" spans="1:12" x14ac:dyDescent="0.35">
      <c r="A589" t="s">
        <v>918</v>
      </c>
      <c r="B589" t="s">
        <v>608</v>
      </c>
      <c r="C589" t="str">
        <f>_xlfn.XLOOKUP(Data_TongTram2[[#This Row],[ID NCC]],VMS1_[ID 18],VMS1_[Tên Accounts])</f>
        <v>Anh Huy ( Là Hoàng Anh - Đã Nghỉ )</v>
      </c>
      <c r="D589" t="str">
        <f>Data_TongTram2[[#This Row],[ID NCC]]&amp;Data_TongTram2[[#This Row],[DTR/Trạm]]</f>
        <v>001J3000002HLjrIAGKhánh Nga</v>
      </c>
      <c r="E589" t="str">
        <f>_xlfn.XLOOKUP(Data_TongTram2[[#This Row],[ID NCC]],VMS1_[ID 18],VMS1_[Tỉnh/ Thành Phố Trung Ương])</f>
        <v>Bến Tre</v>
      </c>
      <c r="F589" t="str">
        <f>_xlfn.XLOOKUP(Data_TongTram2[[#This Row],[Tỉnh cũ]],Table9[Tỉnh cũ],Table9[Tỉnh mới])</f>
        <v>Vĩnh Long</v>
      </c>
      <c r="G589" t="str">
        <f>_xlfn.XLOOKUP(Data_TongTram2[[#This Row],[Tỉnh cũ]],Table9[Tỉnh cũ],Table9[Khu vực])</f>
        <v>Miền Tây 2</v>
      </c>
      <c r="H589" t="str">
        <f>_xlfn.XLOOKUP(Data_TongTram2[[#This Row],[Tỉnh cũ]],Table9[Tỉnh cũ],Table9[Miền])</f>
        <v>Miền Tây</v>
      </c>
      <c r="I589" t="str">
        <f>_xlfn.XLOOKUP(Data_TongTram2[[#This Row],[Tỉnh cũ]],Table9[Tỉnh cũ],Table9[Thị Trường])</f>
        <v>Lê Quốc Việt</v>
      </c>
      <c r="J589" t="str">
        <f>_xlfn.XLOOKUP(Data_TongTram2[[#This Row],[Tỉnh cũ]],Table9[Tỉnh cũ],Table9[Giám Sát])</f>
        <v>Phạm Huỳnh Hữu Lộc</v>
      </c>
      <c r="K589" t="str">
        <f>_xlfn.XLOOKUP(Data_TongTram2[[#This Row],[Tỉnh cũ]],Table9[Tỉnh cũ],Table9[Admin KV])</f>
        <v>Nguyễn Thị Ngọc Bích</v>
      </c>
      <c r="L589" t="str">
        <f>_xlfn.XLOOKUP(Data_TongTram2[[#This Row],[Tỉnh cũ]],Table9[Tỉnh cũ],Table9[Admin Miền])</f>
        <v>Phạm Thị Thúy Duy</v>
      </c>
    </row>
    <row r="590" spans="1:12" x14ac:dyDescent="0.35">
      <c r="A590" t="s">
        <v>920</v>
      </c>
      <c r="B590" t="s">
        <v>608</v>
      </c>
      <c r="C590" t="str">
        <f>_xlfn.XLOOKUP(Data_TongTram2[[#This Row],[ID NCC]],VMS1_[ID 18],VMS1_[Tên Accounts])</f>
        <v>Anh Thuận Mỹ Tho</v>
      </c>
      <c r="D590" t="str">
        <f>Data_TongTram2[[#This Row],[ID NCC]]&amp;Data_TongTram2[[#This Row],[DTR/Trạm]]</f>
        <v>001J3000002HLpyIAGKhánh Nga</v>
      </c>
      <c r="E590" t="str">
        <f>_xlfn.XLOOKUP(Data_TongTram2[[#This Row],[ID NCC]],VMS1_[ID 18],VMS1_[Tỉnh/ Thành Phố Trung Ương])</f>
        <v>Tiền Giang</v>
      </c>
      <c r="F590" t="str">
        <f>_xlfn.XLOOKUP(Data_TongTram2[[#This Row],[Tỉnh cũ]],Table9[Tỉnh cũ],Table9[Tỉnh mới])</f>
        <v>Đồng Tháp</v>
      </c>
      <c r="G590" t="str">
        <f>_xlfn.XLOOKUP(Data_TongTram2[[#This Row],[Tỉnh cũ]],Table9[Tỉnh cũ],Table9[Khu vực])</f>
        <v>Miền Tây 1</v>
      </c>
      <c r="H590" t="str">
        <f>_xlfn.XLOOKUP(Data_TongTram2[[#This Row],[Tỉnh cũ]],Table9[Tỉnh cũ],Table9[Miền])</f>
        <v>Miền Tây</v>
      </c>
      <c r="I590" t="str">
        <f>_xlfn.XLOOKUP(Data_TongTram2[[#This Row],[Tỉnh cũ]],Table9[Tỉnh cũ],Table9[Thị Trường])</f>
        <v>Lâm Đỗ Anh Hào</v>
      </c>
      <c r="J590" t="str">
        <f>_xlfn.XLOOKUP(Data_TongTram2[[#This Row],[Tỉnh cũ]],Table9[Tỉnh cũ],Table9[Giám Sát])</f>
        <v>Nguyễn Thành Dân</v>
      </c>
      <c r="K590" t="str">
        <f>_xlfn.XLOOKUP(Data_TongTram2[[#This Row],[Tỉnh cũ]],Table9[Tỉnh cũ],Table9[Admin KV])</f>
        <v>Trần Thị Lan</v>
      </c>
      <c r="L590" t="str">
        <f>_xlfn.XLOOKUP(Data_TongTram2[[#This Row],[Tỉnh cũ]],Table9[Tỉnh cũ],Table9[Admin Miền])</f>
        <v>Phạm Thị Thúy Duy</v>
      </c>
    </row>
    <row r="591" spans="1:12" x14ac:dyDescent="0.35">
      <c r="A591" t="s">
        <v>646</v>
      </c>
      <c r="B591" t="s">
        <v>608</v>
      </c>
      <c r="C591" t="str">
        <f>_xlfn.XLOOKUP(Data_TongTram2[[#This Row],[ID NCC]],VMS1_[ID 18],VMS1_[Tên Accounts])</f>
        <v>Anh Ích Kiên Giang</v>
      </c>
      <c r="D591" t="str">
        <f>Data_TongTram2[[#This Row],[ID NCC]]&amp;Data_TongTram2[[#This Row],[DTR/Trạm]]</f>
        <v>001J3000002HjEJIA0Khánh Nga</v>
      </c>
      <c r="E591" t="str">
        <f>_xlfn.XLOOKUP(Data_TongTram2[[#This Row],[ID NCC]],VMS1_[ID 18],VMS1_[Tỉnh/ Thành Phố Trung Ương])</f>
        <v>Kiên Giang</v>
      </c>
      <c r="F591" t="str">
        <f>_xlfn.XLOOKUP(Data_TongTram2[[#This Row],[Tỉnh cũ]],Table9[Tỉnh cũ],Table9[Tỉnh mới])</f>
        <v>An Giang</v>
      </c>
      <c r="G591" t="str">
        <f>_xlfn.XLOOKUP(Data_TongTram2[[#This Row],[Tỉnh cũ]],Table9[Tỉnh cũ],Table9[Khu vực])</f>
        <v>Miền Tây 2</v>
      </c>
      <c r="H591" t="str">
        <f>_xlfn.XLOOKUP(Data_TongTram2[[#This Row],[Tỉnh cũ]],Table9[Tỉnh cũ],Table9[Miền])</f>
        <v>Miền Tây</v>
      </c>
      <c r="I591" t="str">
        <f>_xlfn.XLOOKUP(Data_TongTram2[[#This Row],[Tỉnh cũ]],Table9[Tỉnh cũ],Table9[Thị Trường])</f>
        <v>Phạm Huỳnh Hữu Lộc</v>
      </c>
      <c r="J591" t="str">
        <f>_xlfn.XLOOKUP(Data_TongTram2[[#This Row],[Tỉnh cũ]],Table9[Tỉnh cũ],Table9[Giám Sát])</f>
        <v>Phạm Huỳnh Hữu Lộc</v>
      </c>
      <c r="K591" t="str">
        <f>_xlfn.XLOOKUP(Data_TongTram2[[#This Row],[Tỉnh cũ]],Table9[Tỉnh cũ],Table9[Admin KV])</f>
        <v>Nguyễn Thị Ngọc Bích</v>
      </c>
      <c r="L591" t="str">
        <f>_xlfn.XLOOKUP(Data_TongTram2[[#This Row],[Tỉnh cũ]],Table9[Tỉnh cũ],Table9[Admin Miền])</f>
        <v>Phạm Thị Thúy Duy</v>
      </c>
    </row>
    <row r="592" spans="1:12" x14ac:dyDescent="0.35">
      <c r="A592" t="s">
        <v>758</v>
      </c>
      <c r="B592" t="s">
        <v>608</v>
      </c>
      <c r="C592" t="str">
        <f>_xlfn.XLOOKUP(Data_TongTram2[[#This Row],[ID NCC]],VMS1_[ID 18],VMS1_[Tên Accounts])</f>
        <v>Nguyễn Văn Sang</v>
      </c>
      <c r="D592" t="str">
        <f>Data_TongTram2[[#This Row],[ID NCC]]&amp;Data_TongTram2[[#This Row],[DTR/Trạm]]</f>
        <v>001J3000002HM02IAGKhánh Nga</v>
      </c>
      <c r="E592" t="str">
        <f>_xlfn.XLOOKUP(Data_TongTram2[[#This Row],[ID NCC]],VMS1_[ID 18],VMS1_[Tỉnh/ Thành Phố Trung Ương])</f>
        <v>Đồng Tháp</v>
      </c>
      <c r="F592" t="str">
        <f>_xlfn.XLOOKUP(Data_TongTram2[[#This Row],[Tỉnh cũ]],Table9[Tỉnh cũ],Table9[Tỉnh mới])</f>
        <v>Đồng Tháp</v>
      </c>
      <c r="G592" t="str">
        <f>_xlfn.XLOOKUP(Data_TongTram2[[#This Row],[Tỉnh cũ]],Table9[Tỉnh cũ],Table9[Khu vực])</f>
        <v>Miền Tây 1</v>
      </c>
      <c r="H592" t="str">
        <f>_xlfn.XLOOKUP(Data_TongTram2[[#This Row],[Tỉnh cũ]],Table9[Tỉnh cũ],Table9[Miền])</f>
        <v>Miền Tây</v>
      </c>
      <c r="I592" t="str">
        <f>_xlfn.XLOOKUP(Data_TongTram2[[#This Row],[Tỉnh cũ]],Table9[Tỉnh cũ],Table9[Thị Trường])</f>
        <v>Lâm Đỗ Anh Hào</v>
      </c>
      <c r="J592" t="str">
        <f>_xlfn.XLOOKUP(Data_TongTram2[[#This Row],[Tỉnh cũ]],Table9[Tỉnh cũ],Table9[Giám Sát])</f>
        <v>Nguyễn Thành Dân</v>
      </c>
      <c r="K592" t="str">
        <f>_xlfn.XLOOKUP(Data_TongTram2[[#This Row],[Tỉnh cũ]],Table9[Tỉnh cũ],Table9[Admin KV])</f>
        <v>Trần Thị Lan</v>
      </c>
      <c r="L592" t="str">
        <f>_xlfn.XLOOKUP(Data_TongTram2[[#This Row],[Tỉnh cũ]],Table9[Tỉnh cũ],Table9[Admin Miền])</f>
        <v>Phạm Thị Thúy Duy</v>
      </c>
    </row>
    <row r="593" spans="1:12" x14ac:dyDescent="0.35">
      <c r="A593" t="s">
        <v>922</v>
      </c>
      <c r="B593" t="s">
        <v>608</v>
      </c>
      <c r="C593" t="str">
        <f>_xlfn.XLOOKUP(Data_TongTram2[[#This Row],[ID NCC]],VMS1_[ID 18],VMS1_[Tên Accounts])</f>
        <v>Chị Ngọc Bình Đức</v>
      </c>
      <c r="D593" t="str">
        <f>Data_TongTram2[[#This Row],[ID NCC]]&amp;Data_TongTram2[[#This Row],[DTR/Trạm]]</f>
        <v>001J3000002HLxfIAGKhánh Nga</v>
      </c>
      <c r="E593" t="str">
        <f>_xlfn.XLOOKUP(Data_TongTram2[[#This Row],[ID NCC]],VMS1_[ID 18],VMS1_[Tỉnh/ Thành Phố Trung Ương])</f>
        <v>Tiền Giang</v>
      </c>
      <c r="F593" t="str">
        <f>_xlfn.XLOOKUP(Data_TongTram2[[#This Row],[Tỉnh cũ]],Table9[Tỉnh cũ],Table9[Tỉnh mới])</f>
        <v>Đồng Tháp</v>
      </c>
      <c r="G593" t="str">
        <f>_xlfn.XLOOKUP(Data_TongTram2[[#This Row],[Tỉnh cũ]],Table9[Tỉnh cũ],Table9[Khu vực])</f>
        <v>Miền Tây 1</v>
      </c>
      <c r="H593" t="str">
        <f>_xlfn.XLOOKUP(Data_TongTram2[[#This Row],[Tỉnh cũ]],Table9[Tỉnh cũ],Table9[Miền])</f>
        <v>Miền Tây</v>
      </c>
      <c r="I593" t="str">
        <f>_xlfn.XLOOKUP(Data_TongTram2[[#This Row],[Tỉnh cũ]],Table9[Tỉnh cũ],Table9[Thị Trường])</f>
        <v>Lâm Đỗ Anh Hào</v>
      </c>
      <c r="J593" t="str">
        <f>_xlfn.XLOOKUP(Data_TongTram2[[#This Row],[Tỉnh cũ]],Table9[Tỉnh cũ],Table9[Giám Sát])</f>
        <v>Nguyễn Thành Dân</v>
      </c>
      <c r="K593" t="str">
        <f>_xlfn.XLOOKUP(Data_TongTram2[[#This Row],[Tỉnh cũ]],Table9[Tỉnh cũ],Table9[Admin KV])</f>
        <v>Trần Thị Lan</v>
      </c>
      <c r="L593" t="str">
        <f>_xlfn.XLOOKUP(Data_TongTram2[[#This Row],[Tỉnh cũ]],Table9[Tỉnh cũ],Table9[Admin Miền])</f>
        <v>Phạm Thị Thúy Duy</v>
      </c>
    </row>
    <row r="594" spans="1:12" x14ac:dyDescent="0.35">
      <c r="A594" t="s">
        <v>925</v>
      </c>
      <c r="B594" t="s">
        <v>608</v>
      </c>
      <c r="C594" t="str">
        <f>_xlfn.XLOOKUP(Data_TongTram2[[#This Row],[ID NCC]],VMS1_[ID 18],VMS1_[Tên Accounts])</f>
        <v>Chị Ngọc An Đức</v>
      </c>
      <c r="D594" t="str">
        <f>Data_TongTram2[[#This Row],[ID NCC]]&amp;Data_TongTram2[[#This Row],[DTR/Trạm]]</f>
        <v>001J3000002HLpuIAGKhánh Nga</v>
      </c>
      <c r="E594" t="str">
        <f>_xlfn.XLOOKUP(Data_TongTram2[[#This Row],[ID NCC]],VMS1_[ID 18],VMS1_[Tỉnh/ Thành Phố Trung Ương])</f>
        <v>Tiền Giang</v>
      </c>
      <c r="F594" t="str">
        <f>_xlfn.XLOOKUP(Data_TongTram2[[#This Row],[Tỉnh cũ]],Table9[Tỉnh cũ],Table9[Tỉnh mới])</f>
        <v>Đồng Tháp</v>
      </c>
      <c r="G594" t="str">
        <f>_xlfn.XLOOKUP(Data_TongTram2[[#This Row],[Tỉnh cũ]],Table9[Tỉnh cũ],Table9[Khu vực])</f>
        <v>Miền Tây 1</v>
      </c>
      <c r="H594" t="str">
        <f>_xlfn.XLOOKUP(Data_TongTram2[[#This Row],[Tỉnh cũ]],Table9[Tỉnh cũ],Table9[Miền])</f>
        <v>Miền Tây</v>
      </c>
      <c r="I594" t="str">
        <f>_xlfn.XLOOKUP(Data_TongTram2[[#This Row],[Tỉnh cũ]],Table9[Tỉnh cũ],Table9[Thị Trường])</f>
        <v>Lâm Đỗ Anh Hào</v>
      </c>
      <c r="J594" t="str">
        <f>_xlfn.XLOOKUP(Data_TongTram2[[#This Row],[Tỉnh cũ]],Table9[Tỉnh cũ],Table9[Giám Sát])</f>
        <v>Nguyễn Thành Dân</v>
      </c>
      <c r="K594" t="str">
        <f>_xlfn.XLOOKUP(Data_TongTram2[[#This Row],[Tỉnh cũ]],Table9[Tỉnh cũ],Table9[Admin KV])</f>
        <v>Trần Thị Lan</v>
      </c>
      <c r="L594" t="str">
        <f>_xlfn.XLOOKUP(Data_TongTram2[[#This Row],[Tỉnh cũ]],Table9[Tỉnh cũ],Table9[Admin Miền])</f>
        <v>Phạm Thị Thúy Duy</v>
      </c>
    </row>
    <row r="595" spans="1:12" x14ac:dyDescent="0.35">
      <c r="A595" t="s">
        <v>927</v>
      </c>
      <c r="B595" t="s">
        <v>608</v>
      </c>
      <c r="C595" t="str">
        <f>_xlfn.XLOOKUP(Data_TongTram2[[#This Row],[ID NCC]],VMS1_[ID 18],VMS1_[Tên Accounts])</f>
        <v>La Thị Mỹ Hạnh</v>
      </c>
      <c r="D595" t="str">
        <f>Data_TongTram2[[#This Row],[ID NCC]]&amp;Data_TongTram2[[#This Row],[DTR/Trạm]]</f>
        <v>001J3000002HLzuIAGKhánh Nga</v>
      </c>
      <c r="E595" t="str">
        <f>_xlfn.XLOOKUP(Data_TongTram2[[#This Row],[ID NCC]],VMS1_[ID 18],VMS1_[Tỉnh/ Thành Phố Trung Ương])</f>
        <v>An Giang</v>
      </c>
      <c r="F595" t="str">
        <f>_xlfn.XLOOKUP(Data_TongTram2[[#This Row],[Tỉnh cũ]],Table9[Tỉnh cũ],Table9[Tỉnh mới])</f>
        <v>An Giang</v>
      </c>
      <c r="G595" t="str">
        <f>_xlfn.XLOOKUP(Data_TongTram2[[#This Row],[Tỉnh cũ]],Table9[Tỉnh cũ],Table9[Khu vực])</f>
        <v>Miền Tây 2</v>
      </c>
      <c r="H595" t="str">
        <f>_xlfn.XLOOKUP(Data_TongTram2[[#This Row],[Tỉnh cũ]],Table9[Tỉnh cũ],Table9[Miền])</f>
        <v>Miền Tây</v>
      </c>
      <c r="I595" t="str">
        <f>_xlfn.XLOOKUP(Data_TongTram2[[#This Row],[Tỉnh cũ]],Table9[Tỉnh cũ],Table9[Thị Trường])</f>
        <v>Phạm Huỳnh Hữu Lộc</v>
      </c>
      <c r="J595" t="str">
        <f>_xlfn.XLOOKUP(Data_TongTram2[[#This Row],[Tỉnh cũ]],Table9[Tỉnh cũ],Table9[Giám Sát])</f>
        <v>Phạm Huỳnh Hữu Lộc</v>
      </c>
      <c r="K595" t="str">
        <f>_xlfn.XLOOKUP(Data_TongTram2[[#This Row],[Tỉnh cũ]],Table9[Tỉnh cũ],Table9[Admin KV])</f>
        <v>Nguyễn Thị Ngọc Bích</v>
      </c>
      <c r="L595" t="str">
        <f>_xlfn.XLOOKUP(Data_TongTram2[[#This Row],[Tỉnh cũ]],Table9[Tỉnh cũ],Table9[Admin Miền])</f>
        <v>Phạm Thị Thúy Duy</v>
      </c>
    </row>
    <row r="596" spans="1:12" x14ac:dyDescent="0.35">
      <c r="A596" t="s">
        <v>928</v>
      </c>
      <c r="B596" t="s">
        <v>608</v>
      </c>
      <c r="C596" t="str">
        <f>_xlfn.XLOOKUP(Data_TongTram2[[#This Row],[ID NCC]],VMS1_[ID 18],VMS1_[Tên Accounts])</f>
        <v>Anh Lũy Bạc Liêu</v>
      </c>
      <c r="D596" t="str">
        <f>Data_TongTram2[[#This Row],[ID NCC]]&amp;Data_TongTram2[[#This Row],[DTR/Trạm]]</f>
        <v>001J3000002HLlIIAWKhánh Nga</v>
      </c>
      <c r="E596" t="str">
        <f>_xlfn.XLOOKUP(Data_TongTram2[[#This Row],[ID NCC]],VMS1_[ID 18],VMS1_[Tỉnh/ Thành Phố Trung Ương])</f>
        <v>Bạc Liêu</v>
      </c>
      <c r="F596" t="str">
        <f>_xlfn.XLOOKUP(Data_TongTram2[[#This Row],[Tỉnh cũ]],Table9[Tỉnh cũ],Table9[Tỉnh mới])</f>
        <v>Cà Mau</v>
      </c>
      <c r="G596" t="str">
        <f>_xlfn.XLOOKUP(Data_TongTram2[[#This Row],[Tỉnh cũ]],Table9[Tỉnh cũ],Table9[Khu vực])</f>
        <v>Miền Tây 2</v>
      </c>
      <c r="H596" t="str">
        <f>_xlfn.XLOOKUP(Data_TongTram2[[#This Row],[Tỉnh cũ]],Table9[Tỉnh cũ],Table9[Miền])</f>
        <v>Miền Tây</v>
      </c>
      <c r="I596" t="str">
        <f>_xlfn.XLOOKUP(Data_TongTram2[[#This Row],[Tỉnh cũ]],Table9[Tỉnh cũ],Table9[Thị Trường])</f>
        <v>Thái Tân Văn</v>
      </c>
      <c r="J596" t="str">
        <f>_xlfn.XLOOKUP(Data_TongTram2[[#This Row],[Tỉnh cũ]],Table9[Tỉnh cũ],Table9[Giám Sát])</f>
        <v>Phạm Huỳnh Hữu Lộc</v>
      </c>
      <c r="K596" t="str">
        <f>_xlfn.XLOOKUP(Data_TongTram2[[#This Row],[Tỉnh cũ]],Table9[Tỉnh cũ],Table9[Admin KV])</f>
        <v>Nguyễn Thị Ngọc Bích</v>
      </c>
      <c r="L596" t="str">
        <f>_xlfn.XLOOKUP(Data_TongTram2[[#This Row],[Tỉnh cũ]],Table9[Tỉnh cũ],Table9[Admin Miền])</f>
        <v>Phạm Thị Thúy Duy</v>
      </c>
    </row>
    <row r="597" spans="1:12" x14ac:dyDescent="0.35">
      <c r="A597" t="s">
        <v>647</v>
      </c>
      <c r="B597" t="s">
        <v>608</v>
      </c>
      <c r="C597" t="str">
        <f>_xlfn.XLOOKUP(Data_TongTram2[[#This Row],[ID NCC]],VMS1_[ID 18],VMS1_[Tên Accounts])</f>
        <v>Chị Điệp Kiên Giang</v>
      </c>
      <c r="D597" t="str">
        <f>Data_TongTram2[[#This Row],[ID NCC]]&amp;Data_TongTram2[[#This Row],[DTR/Trạm]]</f>
        <v>001J3000002HjDtIAKKhánh Nga</v>
      </c>
      <c r="E597" t="str">
        <f>_xlfn.XLOOKUP(Data_TongTram2[[#This Row],[ID NCC]],VMS1_[ID 18],VMS1_[Tỉnh/ Thành Phố Trung Ương])</f>
        <v>Kiên Giang</v>
      </c>
      <c r="F597" t="str">
        <f>_xlfn.XLOOKUP(Data_TongTram2[[#This Row],[Tỉnh cũ]],Table9[Tỉnh cũ],Table9[Tỉnh mới])</f>
        <v>An Giang</v>
      </c>
      <c r="G597" t="str">
        <f>_xlfn.XLOOKUP(Data_TongTram2[[#This Row],[Tỉnh cũ]],Table9[Tỉnh cũ],Table9[Khu vực])</f>
        <v>Miền Tây 2</v>
      </c>
      <c r="H597" t="str">
        <f>_xlfn.XLOOKUP(Data_TongTram2[[#This Row],[Tỉnh cũ]],Table9[Tỉnh cũ],Table9[Miền])</f>
        <v>Miền Tây</v>
      </c>
      <c r="I597" t="str">
        <f>_xlfn.XLOOKUP(Data_TongTram2[[#This Row],[Tỉnh cũ]],Table9[Tỉnh cũ],Table9[Thị Trường])</f>
        <v>Phạm Huỳnh Hữu Lộc</v>
      </c>
      <c r="J597" t="str">
        <f>_xlfn.XLOOKUP(Data_TongTram2[[#This Row],[Tỉnh cũ]],Table9[Tỉnh cũ],Table9[Giám Sát])</f>
        <v>Phạm Huỳnh Hữu Lộc</v>
      </c>
      <c r="K597" t="str">
        <f>_xlfn.XLOOKUP(Data_TongTram2[[#This Row],[Tỉnh cũ]],Table9[Tỉnh cũ],Table9[Admin KV])</f>
        <v>Nguyễn Thị Ngọc Bích</v>
      </c>
      <c r="L597" t="str">
        <f>_xlfn.XLOOKUP(Data_TongTram2[[#This Row],[Tỉnh cũ]],Table9[Tỉnh cũ],Table9[Admin Miền])</f>
        <v>Phạm Thị Thúy Duy</v>
      </c>
    </row>
    <row r="598" spans="1:12" x14ac:dyDescent="0.35">
      <c r="A598" t="s">
        <v>931</v>
      </c>
      <c r="B598" t="s">
        <v>608</v>
      </c>
      <c r="C598" t="str">
        <f>_xlfn.XLOOKUP(Data_TongTram2[[#This Row],[ID NCC]],VMS1_[ID 18],VMS1_[Tên Accounts])</f>
        <v>Yến Nhi (Anh Cường Hậu Giang)</v>
      </c>
      <c r="D598" t="str">
        <f>Data_TongTram2[[#This Row],[ID NCC]]&amp;Data_TongTram2[[#This Row],[DTR/Trạm]]</f>
        <v>001J3000002HLYtIAOKhánh Nga</v>
      </c>
      <c r="E598" t="str">
        <f>_xlfn.XLOOKUP(Data_TongTram2[[#This Row],[ID NCC]],VMS1_[ID 18],VMS1_[Tỉnh/ Thành Phố Trung Ương])</f>
        <v>Hậu Giang</v>
      </c>
      <c r="F598" t="str">
        <f>_xlfn.XLOOKUP(Data_TongTram2[[#This Row],[Tỉnh cũ]],Table9[Tỉnh cũ],Table9[Tỉnh mới])</f>
        <v>Cần Thơ</v>
      </c>
      <c r="G598" t="str">
        <f>_xlfn.XLOOKUP(Data_TongTram2[[#This Row],[Tỉnh cũ]],Table9[Tỉnh cũ],Table9[Khu vực])</f>
        <v>Miền Tây 2</v>
      </c>
      <c r="H598" t="str">
        <f>_xlfn.XLOOKUP(Data_TongTram2[[#This Row],[Tỉnh cũ]],Table9[Tỉnh cũ],Table9[Miền])</f>
        <v>Miền Tây</v>
      </c>
      <c r="I598" t="str">
        <f>_xlfn.XLOOKUP(Data_TongTram2[[#This Row],[Tỉnh cũ]],Table9[Tỉnh cũ],Table9[Thị Trường])</f>
        <v>Nguyễn Ngọc Lâm</v>
      </c>
      <c r="J598" t="str">
        <f>_xlfn.XLOOKUP(Data_TongTram2[[#This Row],[Tỉnh cũ]],Table9[Tỉnh cũ],Table9[Giám Sát])</f>
        <v>Phạm Huỳnh Hữu Lộc</v>
      </c>
      <c r="K598" t="str">
        <f>_xlfn.XLOOKUP(Data_TongTram2[[#This Row],[Tỉnh cũ]],Table9[Tỉnh cũ],Table9[Admin KV])</f>
        <v>Nguyễn Thị Ngọc Bích</v>
      </c>
      <c r="L598" t="str">
        <f>_xlfn.XLOOKUP(Data_TongTram2[[#This Row],[Tỉnh cũ]],Table9[Tỉnh cũ],Table9[Admin Miền])</f>
        <v>Phạm Thị Thúy Duy</v>
      </c>
    </row>
    <row r="599" spans="1:12" x14ac:dyDescent="0.35">
      <c r="A599" t="s">
        <v>757</v>
      </c>
      <c r="B599" t="s">
        <v>608</v>
      </c>
      <c r="C599" t="str">
        <f>_xlfn.XLOOKUP(Data_TongTram2[[#This Row],[ID NCC]],VMS1_[ID 18],VMS1_[Tên Accounts])</f>
        <v>Anh Tạo Cà Mau</v>
      </c>
      <c r="D599" t="str">
        <f>Data_TongTram2[[#This Row],[ID NCC]]&amp;Data_TongTram2[[#This Row],[DTR/Trạm]]</f>
        <v>001J3000002HLYxIAOKhánh Nga</v>
      </c>
      <c r="E599" t="str">
        <f>_xlfn.XLOOKUP(Data_TongTram2[[#This Row],[ID NCC]],VMS1_[ID 18],VMS1_[Tỉnh/ Thành Phố Trung Ương])</f>
        <v>Cà Mau</v>
      </c>
      <c r="F599" t="str">
        <f>_xlfn.XLOOKUP(Data_TongTram2[[#This Row],[Tỉnh cũ]],Table9[Tỉnh cũ],Table9[Tỉnh mới])</f>
        <v>Cà Mau</v>
      </c>
      <c r="G599" t="str">
        <f>_xlfn.XLOOKUP(Data_TongTram2[[#This Row],[Tỉnh cũ]],Table9[Tỉnh cũ],Table9[Khu vực])</f>
        <v>Miền Tây 2</v>
      </c>
      <c r="H599" t="str">
        <f>_xlfn.XLOOKUP(Data_TongTram2[[#This Row],[Tỉnh cũ]],Table9[Tỉnh cũ],Table9[Miền])</f>
        <v>Miền Tây</v>
      </c>
      <c r="I599" t="str">
        <f>_xlfn.XLOOKUP(Data_TongTram2[[#This Row],[Tỉnh cũ]],Table9[Tỉnh cũ],Table9[Thị Trường])</f>
        <v>Thái Tân Văn</v>
      </c>
      <c r="J599" t="str">
        <f>_xlfn.XLOOKUP(Data_TongTram2[[#This Row],[Tỉnh cũ]],Table9[Tỉnh cũ],Table9[Giám Sát])</f>
        <v>Phạm Huỳnh Hữu Lộc</v>
      </c>
      <c r="K599" t="str">
        <f>_xlfn.XLOOKUP(Data_TongTram2[[#This Row],[Tỉnh cũ]],Table9[Tỉnh cũ],Table9[Admin KV])</f>
        <v>Nguyễn Thị Ngọc Bích</v>
      </c>
      <c r="L599" t="str">
        <f>_xlfn.XLOOKUP(Data_TongTram2[[#This Row],[Tỉnh cũ]],Table9[Tỉnh cũ],Table9[Admin Miền])</f>
        <v>Phạm Thị Thúy Duy</v>
      </c>
    </row>
    <row r="600" spans="1:12" x14ac:dyDescent="0.35">
      <c r="A600" t="s">
        <v>936</v>
      </c>
      <c r="B600" t="s">
        <v>608</v>
      </c>
      <c r="C600" t="str">
        <f>_xlfn.XLOOKUP(Data_TongTram2[[#This Row],[ID NCC]],VMS1_[ID 18],VMS1_[Tên Accounts])</f>
        <v>Anh Hiền Trà Vinh</v>
      </c>
      <c r="D600" t="str">
        <f>Data_TongTram2[[#This Row],[ID NCC]]&amp;Data_TongTram2[[#This Row],[DTR/Trạm]]</f>
        <v>001J3000002HLzkIAGKhánh Nga</v>
      </c>
      <c r="E600" t="str">
        <f>_xlfn.XLOOKUP(Data_TongTram2[[#This Row],[ID NCC]],VMS1_[ID 18],VMS1_[Tỉnh/ Thành Phố Trung Ương])</f>
        <v>Trà Vinh</v>
      </c>
      <c r="F600" t="str">
        <f>_xlfn.XLOOKUP(Data_TongTram2[[#This Row],[Tỉnh cũ]],Table9[Tỉnh cũ],Table9[Tỉnh mới])</f>
        <v>Vĩnh Long</v>
      </c>
      <c r="G600" t="str">
        <f>_xlfn.XLOOKUP(Data_TongTram2[[#This Row],[Tỉnh cũ]],Table9[Tỉnh cũ],Table9[Khu vực])</f>
        <v>Miền Tây 2</v>
      </c>
      <c r="H600" t="str">
        <f>_xlfn.XLOOKUP(Data_TongTram2[[#This Row],[Tỉnh cũ]],Table9[Tỉnh cũ],Table9[Miền])</f>
        <v>Miền Tây</v>
      </c>
      <c r="I600" t="str">
        <f>_xlfn.XLOOKUP(Data_TongTram2[[#This Row],[Tỉnh cũ]],Table9[Tỉnh cũ],Table9[Thị Trường])</f>
        <v>Lê Quốc Việt</v>
      </c>
      <c r="J600" t="str">
        <f>_xlfn.XLOOKUP(Data_TongTram2[[#This Row],[Tỉnh cũ]],Table9[Tỉnh cũ],Table9[Giám Sát])</f>
        <v>Phạm Huỳnh Hữu Lộc</v>
      </c>
      <c r="K600" t="str">
        <f>_xlfn.XLOOKUP(Data_TongTram2[[#This Row],[Tỉnh cũ]],Table9[Tỉnh cũ],Table9[Admin KV])</f>
        <v>Nguyễn Thị Ngọc Bích</v>
      </c>
      <c r="L600" t="str">
        <f>_xlfn.XLOOKUP(Data_TongTram2[[#This Row],[Tỉnh cũ]],Table9[Tỉnh cũ],Table9[Admin Miền])</f>
        <v>Phạm Thị Thúy Duy</v>
      </c>
    </row>
    <row r="601" spans="1:12" x14ac:dyDescent="0.35">
      <c r="A601" t="s">
        <v>938</v>
      </c>
      <c r="B601" t="s">
        <v>608</v>
      </c>
      <c r="C601" t="str">
        <f>_xlfn.XLOOKUP(Data_TongTram2[[#This Row],[ID NCC]],VMS1_[ID 18],VMS1_[Tên Accounts])</f>
        <v>Anh Trọng</v>
      </c>
      <c r="D601" t="str">
        <f>Data_TongTram2[[#This Row],[ID NCC]]&amp;Data_TongTram2[[#This Row],[DTR/Trạm]]</f>
        <v>001J3000002HLxqIAGKhánh Nga</v>
      </c>
      <c r="E601" t="str">
        <f>_xlfn.XLOOKUP(Data_TongTram2[[#This Row],[ID NCC]],VMS1_[ID 18],VMS1_[Tỉnh/ Thành Phố Trung Ương])</f>
        <v>Bến Tre</v>
      </c>
      <c r="F601" t="str">
        <f>_xlfn.XLOOKUP(Data_TongTram2[[#This Row],[Tỉnh cũ]],Table9[Tỉnh cũ],Table9[Tỉnh mới])</f>
        <v>Vĩnh Long</v>
      </c>
      <c r="G601" t="str">
        <f>_xlfn.XLOOKUP(Data_TongTram2[[#This Row],[Tỉnh cũ]],Table9[Tỉnh cũ],Table9[Khu vực])</f>
        <v>Miền Tây 2</v>
      </c>
      <c r="H601" t="str">
        <f>_xlfn.XLOOKUP(Data_TongTram2[[#This Row],[Tỉnh cũ]],Table9[Tỉnh cũ],Table9[Miền])</f>
        <v>Miền Tây</v>
      </c>
      <c r="I601" t="str">
        <f>_xlfn.XLOOKUP(Data_TongTram2[[#This Row],[Tỉnh cũ]],Table9[Tỉnh cũ],Table9[Thị Trường])</f>
        <v>Lê Quốc Việt</v>
      </c>
      <c r="J601" t="str">
        <f>_xlfn.XLOOKUP(Data_TongTram2[[#This Row],[Tỉnh cũ]],Table9[Tỉnh cũ],Table9[Giám Sát])</f>
        <v>Phạm Huỳnh Hữu Lộc</v>
      </c>
      <c r="K601" t="str">
        <f>_xlfn.XLOOKUP(Data_TongTram2[[#This Row],[Tỉnh cũ]],Table9[Tỉnh cũ],Table9[Admin KV])</f>
        <v>Nguyễn Thị Ngọc Bích</v>
      </c>
      <c r="L601" t="str">
        <f>_xlfn.XLOOKUP(Data_TongTram2[[#This Row],[Tỉnh cũ]],Table9[Tỉnh cũ],Table9[Admin Miền])</f>
        <v>Phạm Thị Thúy Duy</v>
      </c>
    </row>
    <row r="602" spans="1:12" x14ac:dyDescent="0.35">
      <c r="A602" t="s">
        <v>941</v>
      </c>
      <c r="B602" t="s">
        <v>608</v>
      </c>
      <c r="C602" t="str">
        <f>_xlfn.XLOOKUP(Data_TongTram2[[#This Row],[ID NCC]],VMS1_[ID 18],VMS1_[Tên Accounts])</f>
        <v>Chị Việt Hòa Hậu Giang</v>
      </c>
      <c r="D602" t="str">
        <f>Data_TongTram2[[#This Row],[ID NCC]]&amp;Data_TongTram2[[#This Row],[DTR/Trạm]]</f>
        <v>001J3000002HjEGIA0Khánh Nga</v>
      </c>
      <c r="E602" t="str">
        <f>_xlfn.XLOOKUP(Data_TongTram2[[#This Row],[ID NCC]],VMS1_[ID 18],VMS1_[Tỉnh/ Thành Phố Trung Ương])</f>
        <v>Hậu Giang</v>
      </c>
      <c r="F602" t="str">
        <f>_xlfn.XLOOKUP(Data_TongTram2[[#This Row],[Tỉnh cũ]],Table9[Tỉnh cũ],Table9[Tỉnh mới])</f>
        <v>Cần Thơ</v>
      </c>
      <c r="G602" t="str">
        <f>_xlfn.XLOOKUP(Data_TongTram2[[#This Row],[Tỉnh cũ]],Table9[Tỉnh cũ],Table9[Khu vực])</f>
        <v>Miền Tây 2</v>
      </c>
      <c r="H602" t="str">
        <f>_xlfn.XLOOKUP(Data_TongTram2[[#This Row],[Tỉnh cũ]],Table9[Tỉnh cũ],Table9[Miền])</f>
        <v>Miền Tây</v>
      </c>
      <c r="I602" t="str">
        <f>_xlfn.XLOOKUP(Data_TongTram2[[#This Row],[Tỉnh cũ]],Table9[Tỉnh cũ],Table9[Thị Trường])</f>
        <v>Nguyễn Ngọc Lâm</v>
      </c>
      <c r="J602" t="str">
        <f>_xlfn.XLOOKUP(Data_TongTram2[[#This Row],[Tỉnh cũ]],Table9[Tỉnh cũ],Table9[Giám Sát])</f>
        <v>Phạm Huỳnh Hữu Lộc</v>
      </c>
      <c r="K602" t="str">
        <f>_xlfn.XLOOKUP(Data_TongTram2[[#This Row],[Tỉnh cũ]],Table9[Tỉnh cũ],Table9[Admin KV])</f>
        <v>Nguyễn Thị Ngọc Bích</v>
      </c>
      <c r="L602" t="str">
        <f>_xlfn.XLOOKUP(Data_TongTram2[[#This Row],[Tỉnh cũ]],Table9[Tỉnh cũ],Table9[Admin Miền])</f>
        <v>Phạm Thị Thúy Duy</v>
      </c>
    </row>
    <row r="603" spans="1:12" x14ac:dyDescent="0.35">
      <c r="A603" t="s">
        <v>943</v>
      </c>
      <c r="B603" t="s">
        <v>608</v>
      </c>
      <c r="C603" t="str">
        <f>_xlfn.XLOOKUP(Data_TongTram2[[#This Row],[ID NCC]],VMS1_[ID 18],VMS1_[Tên Accounts])</f>
        <v>Chị Thủy Mỹ Tho( Phúc Mt)</v>
      </c>
      <c r="D603" t="str">
        <f>Data_TongTram2[[#This Row],[ID NCC]]&amp;Data_TongTram2[[#This Row],[DTR/Trạm]]</f>
        <v>001J3000002HLbpIAGKhánh Nga</v>
      </c>
      <c r="E603" t="str">
        <f>_xlfn.XLOOKUP(Data_TongTram2[[#This Row],[ID NCC]],VMS1_[ID 18],VMS1_[Tỉnh/ Thành Phố Trung Ương])</f>
        <v>Tiền Giang</v>
      </c>
      <c r="F603" t="str">
        <f>_xlfn.XLOOKUP(Data_TongTram2[[#This Row],[Tỉnh cũ]],Table9[Tỉnh cũ],Table9[Tỉnh mới])</f>
        <v>Đồng Tháp</v>
      </c>
      <c r="G603" t="str">
        <f>_xlfn.XLOOKUP(Data_TongTram2[[#This Row],[Tỉnh cũ]],Table9[Tỉnh cũ],Table9[Khu vực])</f>
        <v>Miền Tây 1</v>
      </c>
      <c r="H603" t="str">
        <f>_xlfn.XLOOKUP(Data_TongTram2[[#This Row],[Tỉnh cũ]],Table9[Tỉnh cũ],Table9[Miền])</f>
        <v>Miền Tây</v>
      </c>
      <c r="I603" t="str">
        <f>_xlfn.XLOOKUP(Data_TongTram2[[#This Row],[Tỉnh cũ]],Table9[Tỉnh cũ],Table9[Thị Trường])</f>
        <v>Lâm Đỗ Anh Hào</v>
      </c>
      <c r="J603" t="str">
        <f>_xlfn.XLOOKUP(Data_TongTram2[[#This Row],[Tỉnh cũ]],Table9[Tỉnh cũ],Table9[Giám Sát])</f>
        <v>Nguyễn Thành Dân</v>
      </c>
      <c r="K603" t="str">
        <f>_xlfn.XLOOKUP(Data_TongTram2[[#This Row],[Tỉnh cũ]],Table9[Tỉnh cũ],Table9[Admin KV])</f>
        <v>Trần Thị Lan</v>
      </c>
      <c r="L603" t="str">
        <f>_xlfn.XLOOKUP(Data_TongTram2[[#This Row],[Tỉnh cũ]],Table9[Tỉnh cũ],Table9[Admin Miền])</f>
        <v>Phạm Thị Thúy Duy</v>
      </c>
    </row>
    <row r="604" spans="1:12" x14ac:dyDescent="0.35">
      <c r="A604" t="s">
        <v>944</v>
      </c>
      <c r="B604" t="s">
        <v>608</v>
      </c>
      <c r="C604" t="str">
        <f>_xlfn.XLOOKUP(Data_TongTram2[[#This Row],[ID NCC]],VMS1_[ID 18],VMS1_[Tên Accounts])</f>
        <v>Hkd Thái Hòa</v>
      </c>
      <c r="D604" t="str">
        <f>Data_TongTram2[[#This Row],[ID NCC]]&amp;Data_TongTram2[[#This Row],[DTR/Trạm]]</f>
        <v>001J3000002HLhEIAWKhánh Nga</v>
      </c>
      <c r="E604" t="str">
        <f>_xlfn.XLOOKUP(Data_TongTram2[[#This Row],[ID NCC]],VMS1_[ID 18],VMS1_[Tỉnh/ Thành Phố Trung Ương])</f>
        <v>Cần Thơ</v>
      </c>
      <c r="F604" t="str">
        <f>_xlfn.XLOOKUP(Data_TongTram2[[#This Row],[Tỉnh cũ]],Table9[Tỉnh cũ],Table9[Tỉnh mới])</f>
        <v>Cần Thơ</v>
      </c>
      <c r="G604" t="str">
        <f>_xlfn.XLOOKUP(Data_TongTram2[[#This Row],[Tỉnh cũ]],Table9[Tỉnh cũ],Table9[Khu vực])</f>
        <v>Miền Tây 2</v>
      </c>
      <c r="H604" t="str">
        <f>_xlfn.XLOOKUP(Data_TongTram2[[#This Row],[Tỉnh cũ]],Table9[Tỉnh cũ],Table9[Miền])</f>
        <v>Miền Tây</v>
      </c>
      <c r="I604" t="str">
        <f>_xlfn.XLOOKUP(Data_TongTram2[[#This Row],[Tỉnh cũ]],Table9[Tỉnh cũ],Table9[Thị Trường])</f>
        <v>Nguyễn Ngọc Lâm</v>
      </c>
      <c r="J604" t="str">
        <f>_xlfn.XLOOKUP(Data_TongTram2[[#This Row],[Tỉnh cũ]],Table9[Tỉnh cũ],Table9[Giám Sát])</f>
        <v>Phạm Huỳnh Hữu Lộc</v>
      </c>
      <c r="K604" t="str">
        <f>_xlfn.XLOOKUP(Data_TongTram2[[#This Row],[Tỉnh cũ]],Table9[Tỉnh cũ],Table9[Admin KV])</f>
        <v>Nguyễn Thị Ngọc Bích</v>
      </c>
      <c r="L604" t="str">
        <f>_xlfn.XLOOKUP(Data_TongTram2[[#This Row],[Tỉnh cũ]],Table9[Tỉnh cũ],Table9[Admin Miền])</f>
        <v>Phạm Thị Thúy Duy</v>
      </c>
    </row>
    <row r="605" spans="1:12" x14ac:dyDescent="0.35">
      <c r="A605" t="s">
        <v>945</v>
      </c>
      <c r="B605" t="s">
        <v>608</v>
      </c>
      <c r="C605" t="str">
        <f>_xlfn.XLOOKUP(Data_TongTram2[[#This Row],[ID NCC]],VMS1_[ID 18],VMS1_[Tên Accounts])</f>
        <v>Anh Vinh Quang Bến Tre</v>
      </c>
      <c r="D605" t="str">
        <f>Data_TongTram2[[#This Row],[ID NCC]]&amp;Data_TongTram2[[#This Row],[DTR/Trạm]]</f>
        <v>001J3000002HjDwIAKKhánh Nga</v>
      </c>
      <c r="E605" t="str">
        <f>_xlfn.XLOOKUP(Data_TongTram2[[#This Row],[ID NCC]],VMS1_[ID 18],VMS1_[Tỉnh/ Thành Phố Trung Ương])</f>
        <v>Bến Tre</v>
      </c>
      <c r="F605" t="str">
        <f>_xlfn.XLOOKUP(Data_TongTram2[[#This Row],[Tỉnh cũ]],Table9[Tỉnh cũ],Table9[Tỉnh mới])</f>
        <v>Vĩnh Long</v>
      </c>
      <c r="G605" t="str">
        <f>_xlfn.XLOOKUP(Data_TongTram2[[#This Row],[Tỉnh cũ]],Table9[Tỉnh cũ],Table9[Khu vực])</f>
        <v>Miền Tây 2</v>
      </c>
      <c r="H605" t="str">
        <f>_xlfn.XLOOKUP(Data_TongTram2[[#This Row],[Tỉnh cũ]],Table9[Tỉnh cũ],Table9[Miền])</f>
        <v>Miền Tây</v>
      </c>
      <c r="I605" t="str">
        <f>_xlfn.XLOOKUP(Data_TongTram2[[#This Row],[Tỉnh cũ]],Table9[Tỉnh cũ],Table9[Thị Trường])</f>
        <v>Lê Quốc Việt</v>
      </c>
      <c r="J605" t="str">
        <f>_xlfn.XLOOKUP(Data_TongTram2[[#This Row],[Tỉnh cũ]],Table9[Tỉnh cũ],Table9[Giám Sát])</f>
        <v>Phạm Huỳnh Hữu Lộc</v>
      </c>
      <c r="K605" t="str">
        <f>_xlfn.XLOOKUP(Data_TongTram2[[#This Row],[Tỉnh cũ]],Table9[Tỉnh cũ],Table9[Admin KV])</f>
        <v>Nguyễn Thị Ngọc Bích</v>
      </c>
      <c r="L605" t="str">
        <f>_xlfn.XLOOKUP(Data_TongTram2[[#This Row],[Tỉnh cũ]],Table9[Tỉnh cũ],Table9[Admin Miền])</f>
        <v>Phạm Thị Thúy Duy</v>
      </c>
    </row>
    <row r="606" spans="1:12" x14ac:dyDescent="0.35">
      <c r="A606" t="s">
        <v>946</v>
      </c>
      <c r="B606" t="s">
        <v>608</v>
      </c>
      <c r="C606" t="str">
        <f>_xlfn.XLOOKUP(Data_TongTram2[[#This Row],[ID NCC]],VMS1_[ID 18],VMS1_[Tên Accounts])</f>
        <v>Anh Thọ - Cần Đước</v>
      </c>
      <c r="D606" t="str">
        <f>Data_TongTram2[[#This Row],[ID NCC]]&amp;Data_TongTram2[[#This Row],[DTR/Trạm]]</f>
        <v>001J3000002HLmTIAWKhánh Nga</v>
      </c>
      <c r="E606" t="str">
        <f>_xlfn.XLOOKUP(Data_TongTram2[[#This Row],[ID NCC]],VMS1_[ID 18],VMS1_[Tỉnh/ Thành Phố Trung Ương])</f>
        <v>Long An</v>
      </c>
      <c r="F606" t="str">
        <f>_xlfn.XLOOKUP(Data_TongTram2[[#This Row],[Tỉnh cũ]],Table9[Tỉnh cũ],Table9[Tỉnh mới])</f>
        <v>Tây Ninh</v>
      </c>
      <c r="G606" t="str">
        <f>_xlfn.XLOOKUP(Data_TongTram2[[#This Row],[Tỉnh cũ]],Table9[Tỉnh cũ],Table9[Khu vực])</f>
        <v>Miền Tây 1</v>
      </c>
      <c r="H606" t="str">
        <f>_xlfn.XLOOKUP(Data_TongTram2[[#This Row],[Tỉnh cũ]],Table9[Tỉnh cũ],Table9[Miền])</f>
        <v>Miền Tây</v>
      </c>
      <c r="I606" t="str">
        <f>_xlfn.XLOOKUP(Data_TongTram2[[#This Row],[Tỉnh cũ]],Table9[Tỉnh cũ],Table9[Thị Trường])</f>
        <v>Nguyễn Duy Tân</v>
      </c>
      <c r="J606" t="str">
        <f>_xlfn.XLOOKUP(Data_TongTram2[[#This Row],[Tỉnh cũ]],Table9[Tỉnh cũ],Table9[Giám Sát])</f>
        <v>Nguyễn Thành Dân</v>
      </c>
      <c r="K606" t="str">
        <f>_xlfn.XLOOKUP(Data_TongTram2[[#This Row],[Tỉnh cũ]],Table9[Tỉnh cũ],Table9[Admin KV])</f>
        <v>Trần Thị Lan</v>
      </c>
      <c r="L606" t="str">
        <f>_xlfn.XLOOKUP(Data_TongTram2[[#This Row],[Tỉnh cũ]],Table9[Tỉnh cũ],Table9[Admin Miền])</f>
        <v>Phạm Thị Thúy Duy</v>
      </c>
    </row>
    <row r="607" spans="1:12" x14ac:dyDescent="0.35">
      <c r="A607" t="s">
        <v>948</v>
      </c>
      <c r="B607" t="s">
        <v>608</v>
      </c>
      <c r="C607" t="str">
        <f>_xlfn.XLOOKUP(Data_TongTram2[[#This Row],[ID NCC]],VMS1_[ID 18],VMS1_[Tên Accounts])</f>
        <v>Hồng Loan</v>
      </c>
      <c r="D607" t="str">
        <f>Data_TongTram2[[#This Row],[ID NCC]]&amp;Data_TongTram2[[#This Row],[DTR/Trạm]]</f>
        <v>001J3000002HLkZIAWKhánh Nga</v>
      </c>
      <c r="E607" t="str">
        <f>_xlfn.XLOOKUP(Data_TongTram2[[#This Row],[ID NCC]],VMS1_[ID 18],VMS1_[Tỉnh/ Thành Phố Trung Ương])</f>
        <v>Vĩnh Long</v>
      </c>
      <c r="F607" t="str">
        <f>_xlfn.XLOOKUP(Data_TongTram2[[#This Row],[Tỉnh cũ]],Table9[Tỉnh cũ],Table9[Tỉnh mới])</f>
        <v>Vĩnh Long</v>
      </c>
      <c r="G607" t="str">
        <f>_xlfn.XLOOKUP(Data_TongTram2[[#This Row],[Tỉnh cũ]],Table9[Tỉnh cũ],Table9[Khu vực])</f>
        <v>Miền Tây 2</v>
      </c>
      <c r="H607" t="str">
        <f>_xlfn.XLOOKUP(Data_TongTram2[[#This Row],[Tỉnh cũ]],Table9[Tỉnh cũ],Table9[Miền])</f>
        <v>Miền Tây</v>
      </c>
      <c r="I607" t="str">
        <f>_xlfn.XLOOKUP(Data_TongTram2[[#This Row],[Tỉnh cũ]],Table9[Tỉnh cũ],Table9[Thị Trường])</f>
        <v>Lê Quốc Việt</v>
      </c>
      <c r="J607" t="str">
        <f>_xlfn.XLOOKUP(Data_TongTram2[[#This Row],[Tỉnh cũ]],Table9[Tỉnh cũ],Table9[Giám Sát])</f>
        <v>Phạm Huỳnh Hữu Lộc</v>
      </c>
      <c r="K607" t="str">
        <f>_xlfn.XLOOKUP(Data_TongTram2[[#This Row],[Tỉnh cũ]],Table9[Tỉnh cũ],Table9[Admin KV])</f>
        <v>Nguyễn Thị Ngọc Bích</v>
      </c>
      <c r="L607" t="str">
        <f>_xlfn.XLOOKUP(Data_TongTram2[[#This Row],[Tỉnh cũ]],Table9[Tỉnh cũ],Table9[Admin Miền])</f>
        <v>Phạm Thị Thúy Duy</v>
      </c>
    </row>
    <row r="608" spans="1:12" x14ac:dyDescent="0.35">
      <c r="A608" t="s">
        <v>949</v>
      </c>
      <c r="B608" t="s">
        <v>608</v>
      </c>
      <c r="C608" t="str">
        <f>_xlfn.XLOOKUP(Data_TongTram2[[#This Row],[ID NCC]],VMS1_[ID 18],VMS1_[Tên Accounts])</f>
        <v>Chị Huệ</v>
      </c>
      <c r="D608" t="str">
        <f>Data_TongTram2[[#This Row],[ID NCC]]&amp;Data_TongTram2[[#This Row],[DTR/Trạm]]</f>
        <v>001J3000002HLxdIAGKhánh Nga</v>
      </c>
      <c r="E608" t="str">
        <f>_xlfn.XLOOKUP(Data_TongTram2[[#This Row],[ID NCC]],VMS1_[ID 18],VMS1_[Tỉnh/ Thành Phố Trung Ương])</f>
        <v>Tiền Giang</v>
      </c>
      <c r="F608" t="str">
        <f>_xlfn.XLOOKUP(Data_TongTram2[[#This Row],[Tỉnh cũ]],Table9[Tỉnh cũ],Table9[Tỉnh mới])</f>
        <v>Đồng Tháp</v>
      </c>
      <c r="G608" t="str">
        <f>_xlfn.XLOOKUP(Data_TongTram2[[#This Row],[Tỉnh cũ]],Table9[Tỉnh cũ],Table9[Khu vực])</f>
        <v>Miền Tây 1</v>
      </c>
      <c r="H608" t="str">
        <f>_xlfn.XLOOKUP(Data_TongTram2[[#This Row],[Tỉnh cũ]],Table9[Tỉnh cũ],Table9[Miền])</f>
        <v>Miền Tây</v>
      </c>
      <c r="I608" t="str">
        <f>_xlfn.XLOOKUP(Data_TongTram2[[#This Row],[Tỉnh cũ]],Table9[Tỉnh cũ],Table9[Thị Trường])</f>
        <v>Lâm Đỗ Anh Hào</v>
      </c>
      <c r="J608" t="str">
        <f>_xlfn.XLOOKUP(Data_TongTram2[[#This Row],[Tỉnh cũ]],Table9[Tỉnh cũ],Table9[Giám Sát])</f>
        <v>Nguyễn Thành Dân</v>
      </c>
      <c r="K608" t="str">
        <f>_xlfn.XLOOKUP(Data_TongTram2[[#This Row],[Tỉnh cũ]],Table9[Tỉnh cũ],Table9[Admin KV])</f>
        <v>Trần Thị Lan</v>
      </c>
      <c r="L608" t="str">
        <f>_xlfn.XLOOKUP(Data_TongTram2[[#This Row],[Tỉnh cũ]],Table9[Tỉnh cũ],Table9[Admin Miền])</f>
        <v>Phạm Thị Thúy Duy</v>
      </c>
    </row>
    <row r="609" spans="1:12" x14ac:dyDescent="0.35">
      <c r="A609" t="s">
        <v>565</v>
      </c>
      <c r="B609" t="s">
        <v>608</v>
      </c>
      <c r="C609" t="str">
        <f>_xlfn.XLOOKUP(Data_TongTram2[[#This Row],[ID NCC]],VMS1_[ID 18],VMS1_[Tên Accounts])</f>
        <v>Anh Hận</v>
      </c>
      <c r="D609" t="str">
        <f>Data_TongTram2[[#This Row],[ID NCC]]&amp;Data_TongTram2[[#This Row],[DTR/Trạm]]</f>
        <v>001J3000002HLyGIAWKhánh Nga</v>
      </c>
      <c r="E609" t="str">
        <f>_xlfn.XLOOKUP(Data_TongTram2[[#This Row],[ID NCC]],VMS1_[ID 18],VMS1_[Tỉnh/ Thành Phố Trung Ương])</f>
        <v>Kiên Giang</v>
      </c>
      <c r="F609" t="str">
        <f>_xlfn.XLOOKUP(Data_TongTram2[[#This Row],[Tỉnh cũ]],Table9[Tỉnh cũ],Table9[Tỉnh mới])</f>
        <v>An Giang</v>
      </c>
      <c r="G609" t="str">
        <f>_xlfn.XLOOKUP(Data_TongTram2[[#This Row],[Tỉnh cũ]],Table9[Tỉnh cũ],Table9[Khu vực])</f>
        <v>Miền Tây 2</v>
      </c>
      <c r="H609" t="str">
        <f>_xlfn.XLOOKUP(Data_TongTram2[[#This Row],[Tỉnh cũ]],Table9[Tỉnh cũ],Table9[Miền])</f>
        <v>Miền Tây</v>
      </c>
      <c r="I609" t="str">
        <f>_xlfn.XLOOKUP(Data_TongTram2[[#This Row],[Tỉnh cũ]],Table9[Tỉnh cũ],Table9[Thị Trường])</f>
        <v>Phạm Huỳnh Hữu Lộc</v>
      </c>
      <c r="J609" t="str">
        <f>_xlfn.XLOOKUP(Data_TongTram2[[#This Row],[Tỉnh cũ]],Table9[Tỉnh cũ],Table9[Giám Sát])</f>
        <v>Phạm Huỳnh Hữu Lộc</v>
      </c>
      <c r="K609" t="str">
        <f>_xlfn.XLOOKUP(Data_TongTram2[[#This Row],[Tỉnh cũ]],Table9[Tỉnh cũ],Table9[Admin KV])</f>
        <v>Nguyễn Thị Ngọc Bích</v>
      </c>
      <c r="L609" t="str">
        <f>_xlfn.XLOOKUP(Data_TongTram2[[#This Row],[Tỉnh cũ]],Table9[Tỉnh cũ],Table9[Admin Miền])</f>
        <v>Phạm Thị Thúy Duy</v>
      </c>
    </row>
    <row r="610" spans="1:12" x14ac:dyDescent="0.35">
      <c r="A610" t="s">
        <v>951</v>
      </c>
      <c r="B610" t="s">
        <v>608</v>
      </c>
      <c r="C610" t="str">
        <f>_xlfn.XLOOKUP(Data_TongTram2[[#This Row],[ID NCC]],VMS1_[ID 18],VMS1_[Tên Accounts])</f>
        <v>Anh Cường Trung An</v>
      </c>
      <c r="D610" t="str">
        <f>Data_TongTram2[[#This Row],[ID NCC]]&amp;Data_TongTram2[[#This Row],[DTR/Trạm]]</f>
        <v>001J3000002HjDsIAKKhánh Nga</v>
      </c>
      <c r="E610" t="str">
        <f>_xlfn.XLOOKUP(Data_TongTram2[[#This Row],[ID NCC]],VMS1_[ID 18],VMS1_[Tỉnh/ Thành Phố Trung Ương])</f>
        <v>Tiền Giang</v>
      </c>
      <c r="F610" t="str">
        <f>_xlfn.XLOOKUP(Data_TongTram2[[#This Row],[Tỉnh cũ]],Table9[Tỉnh cũ],Table9[Tỉnh mới])</f>
        <v>Đồng Tháp</v>
      </c>
      <c r="G610" t="str">
        <f>_xlfn.XLOOKUP(Data_TongTram2[[#This Row],[Tỉnh cũ]],Table9[Tỉnh cũ],Table9[Khu vực])</f>
        <v>Miền Tây 1</v>
      </c>
      <c r="H610" t="str">
        <f>_xlfn.XLOOKUP(Data_TongTram2[[#This Row],[Tỉnh cũ]],Table9[Tỉnh cũ],Table9[Miền])</f>
        <v>Miền Tây</v>
      </c>
      <c r="I610" t="str">
        <f>_xlfn.XLOOKUP(Data_TongTram2[[#This Row],[Tỉnh cũ]],Table9[Tỉnh cũ],Table9[Thị Trường])</f>
        <v>Lâm Đỗ Anh Hào</v>
      </c>
      <c r="J610" t="str">
        <f>_xlfn.XLOOKUP(Data_TongTram2[[#This Row],[Tỉnh cũ]],Table9[Tỉnh cũ],Table9[Giám Sát])</f>
        <v>Nguyễn Thành Dân</v>
      </c>
      <c r="K610" t="str">
        <f>_xlfn.XLOOKUP(Data_TongTram2[[#This Row],[Tỉnh cũ]],Table9[Tỉnh cũ],Table9[Admin KV])</f>
        <v>Trần Thị Lan</v>
      </c>
      <c r="L610" t="str">
        <f>_xlfn.XLOOKUP(Data_TongTram2[[#This Row],[Tỉnh cũ]],Table9[Tỉnh cũ],Table9[Admin Miền])</f>
        <v>Phạm Thị Thúy Duy</v>
      </c>
    </row>
    <row r="611" spans="1:12" x14ac:dyDescent="0.35">
      <c r="A611" t="s">
        <v>953</v>
      </c>
      <c r="B611" t="s">
        <v>608</v>
      </c>
      <c r="C611" t="str">
        <f>_xlfn.XLOOKUP(Data_TongTram2[[#This Row],[ID NCC]],VMS1_[ID 18],VMS1_[Tên Accounts])</f>
        <v>Anh Hảo Đồng Tâm 11</v>
      </c>
      <c r="D611" t="str">
        <f>Data_TongTram2[[#This Row],[ID NCC]]&amp;Data_TongTram2[[#This Row],[DTR/Trạm]]</f>
        <v>001J3000002HjE3IAKKhánh Nga</v>
      </c>
      <c r="E611" t="str">
        <f>_xlfn.XLOOKUP(Data_TongTram2[[#This Row],[ID NCC]],VMS1_[ID 18],VMS1_[Tỉnh/ Thành Phố Trung Ương])</f>
        <v>Tiền Giang</v>
      </c>
      <c r="F611" t="str">
        <f>_xlfn.XLOOKUP(Data_TongTram2[[#This Row],[Tỉnh cũ]],Table9[Tỉnh cũ],Table9[Tỉnh mới])</f>
        <v>Đồng Tháp</v>
      </c>
      <c r="G611" t="str">
        <f>_xlfn.XLOOKUP(Data_TongTram2[[#This Row],[Tỉnh cũ]],Table9[Tỉnh cũ],Table9[Khu vực])</f>
        <v>Miền Tây 1</v>
      </c>
      <c r="H611" t="str">
        <f>_xlfn.XLOOKUP(Data_TongTram2[[#This Row],[Tỉnh cũ]],Table9[Tỉnh cũ],Table9[Miền])</f>
        <v>Miền Tây</v>
      </c>
      <c r="I611" t="str">
        <f>_xlfn.XLOOKUP(Data_TongTram2[[#This Row],[Tỉnh cũ]],Table9[Tỉnh cũ],Table9[Thị Trường])</f>
        <v>Lâm Đỗ Anh Hào</v>
      </c>
      <c r="J611" t="str">
        <f>_xlfn.XLOOKUP(Data_TongTram2[[#This Row],[Tỉnh cũ]],Table9[Tỉnh cũ],Table9[Giám Sát])</f>
        <v>Nguyễn Thành Dân</v>
      </c>
      <c r="K611" t="str">
        <f>_xlfn.XLOOKUP(Data_TongTram2[[#This Row],[Tỉnh cũ]],Table9[Tỉnh cũ],Table9[Admin KV])</f>
        <v>Trần Thị Lan</v>
      </c>
      <c r="L611" t="str">
        <f>_xlfn.XLOOKUP(Data_TongTram2[[#This Row],[Tỉnh cũ]],Table9[Tỉnh cũ],Table9[Admin Miền])</f>
        <v>Phạm Thị Thúy Duy</v>
      </c>
    </row>
    <row r="612" spans="1:12" x14ac:dyDescent="0.35">
      <c r="A612" t="s">
        <v>955</v>
      </c>
      <c r="B612" t="s">
        <v>608</v>
      </c>
      <c r="C612" t="str">
        <f>_xlfn.XLOOKUP(Data_TongTram2[[#This Row],[ID NCC]],VMS1_[ID 18],VMS1_[Tên Accounts])</f>
        <v>Anh Hào Kiên Giang</v>
      </c>
      <c r="D612" t="str">
        <f>Data_TongTram2[[#This Row],[ID NCC]]&amp;Data_TongTram2[[#This Row],[DTR/Trạm]]</f>
        <v>001J3000002HjDfIAKKhánh Nga</v>
      </c>
      <c r="E612" t="str">
        <f>_xlfn.XLOOKUP(Data_TongTram2[[#This Row],[ID NCC]],VMS1_[ID 18],VMS1_[Tỉnh/ Thành Phố Trung Ương])</f>
        <v>Kiên Giang</v>
      </c>
      <c r="F612" t="str">
        <f>_xlfn.XLOOKUP(Data_TongTram2[[#This Row],[Tỉnh cũ]],Table9[Tỉnh cũ],Table9[Tỉnh mới])</f>
        <v>An Giang</v>
      </c>
      <c r="G612" t="str">
        <f>_xlfn.XLOOKUP(Data_TongTram2[[#This Row],[Tỉnh cũ]],Table9[Tỉnh cũ],Table9[Khu vực])</f>
        <v>Miền Tây 2</v>
      </c>
      <c r="H612" t="str">
        <f>_xlfn.XLOOKUP(Data_TongTram2[[#This Row],[Tỉnh cũ]],Table9[Tỉnh cũ],Table9[Miền])</f>
        <v>Miền Tây</v>
      </c>
      <c r="I612" t="str">
        <f>_xlfn.XLOOKUP(Data_TongTram2[[#This Row],[Tỉnh cũ]],Table9[Tỉnh cũ],Table9[Thị Trường])</f>
        <v>Phạm Huỳnh Hữu Lộc</v>
      </c>
      <c r="J612" t="str">
        <f>_xlfn.XLOOKUP(Data_TongTram2[[#This Row],[Tỉnh cũ]],Table9[Tỉnh cũ],Table9[Giám Sát])</f>
        <v>Phạm Huỳnh Hữu Lộc</v>
      </c>
      <c r="K612" t="str">
        <f>_xlfn.XLOOKUP(Data_TongTram2[[#This Row],[Tỉnh cũ]],Table9[Tỉnh cũ],Table9[Admin KV])</f>
        <v>Nguyễn Thị Ngọc Bích</v>
      </c>
      <c r="L612" t="str">
        <f>_xlfn.XLOOKUP(Data_TongTram2[[#This Row],[Tỉnh cũ]],Table9[Tỉnh cũ],Table9[Admin Miền])</f>
        <v>Phạm Thị Thúy Duy</v>
      </c>
    </row>
    <row r="613" spans="1:12" x14ac:dyDescent="0.35">
      <c r="A613" t="s">
        <v>957</v>
      </c>
      <c r="B613" t="s">
        <v>608</v>
      </c>
      <c r="C613" t="str">
        <f>_xlfn.XLOOKUP(Data_TongTram2[[#This Row],[ID NCC]],VMS1_[ID 18],VMS1_[Tên Accounts])</f>
        <v>Chị Kiều Trung An(Anh Lạc Tl)</v>
      </c>
      <c r="D613" t="str">
        <f>Data_TongTram2[[#This Row],[ID NCC]]&amp;Data_TongTram2[[#This Row],[DTR/Trạm]]</f>
        <v>001J3000002HLbqIAGKhánh Nga</v>
      </c>
      <c r="E613" t="str">
        <f>_xlfn.XLOOKUP(Data_TongTram2[[#This Row],[ID NCC]],VMS1_[ID 18],VMS1_[Tỉnh/ Thành Phố Trung Ương])</f>
        <v>Tiền Giang</v>
      </c>
      <c r="F613" t="str">
        <f>_xlfn.XLOOKUP(Data_TongTram2[[#This Row],[Tỉnh cũ]],Table9[Tỉnh cũ],Table9[Tỉnh mới])</f>
        <v>Đồng Tháp</v>
      </c>
      <c r="G613" t="str">
        <f>_xlfn.XLOOKUP(Data_TongTram2[[#This Row],[Tỉnh cũ]],Table9[Tỉnh cũ],Table9[Khu vực])</f>
        <v>Miền Tây 1</v>
      </c>
      <c r="H613" t="str">
        <f>_xlfn.XLOOKUP(Data_TongTram2[[#This Row],[Tỉnh cũ]],Table9[Tỉnh cũ],Table9[Miền])</f>
        <v>Miền Tây</v>
      </c>
      <c r="I613" t="str">
        <f>_xlfn.XLOOKUP(Data_TongTram2[[#This Row],[Tỉnh cũ]],Table9[Tỉnh cũ],Table9[Thị Trường])</f>
        <v>Lâm Đỗ Anh Hào</v>
      </c>
      <c r="J613" t="str">
        <f>_xlfn.XLOOKUP(Data_TongTram2[[#This Row],[Tỉnh cũ]],Table9[Tỉnh cũ],Table9[Giám Sát])</f>
        <v>Nguyễn Thành Dân</v>
      </c>
      <c r="K613" t="str">
        <f>_xlfn.XLOOKUP(Data_TongTram2[[#This Row],[Tỉnh cũ]],Table9[Tỉnh cũ],Table9[Admin KV])</f>
        <v>Trần Thị Lan</v>
      </c>
      <c r="L613" t="str">
        <f>_xlfn.XLOOKUP(Data_TongTram2[[#This Row],[Tỉnh cũ]],Table9[Tỉnh cũ],Table9[Admin Miền])</f>
        <v>Phạm Thị Thúy Duy</v>
      </c>
    </row>
    <row r="614" spans="1:12" x14ac:dyDescent="0.35">
      <c r="A614" t="s">
        <v>958</v>
      </c>
      <c r="B614" t="s">
        <v>608</v>
      </c>
      <c r="C614" t="str">
        <f>_xlfn.XLOOKUP(Data_TongTram2[[#This Row],[ID NCC]],VMS1_[ID 18],VMS1_[Tên Accounts])</f>
        <v>Anh Kha Long Định</v>
      </c>
      <c r="D614" t="str">
        <f>Data_TongTram2[[#This Row],[ID NCC]]&amp;Data_TongTram2[[#This Row],[DTR/Trạm]]</f>
        <v>001J3000002HjEBIA0Khánh Nga</v>
      </c>
      <c r="E614" t="str">
        <f>_xlfn.XLOOKUP(Data_TongTram2[[#This Row],[ID NCC]],VMS1_[ID 18],VMS1_[Tỉnh/ Thành Phố Trung Ương])</f>
        <v>Tiền Giang</v>
      </c>
      <c r="F614" t="str">
        <f>_xlfn.XLOOKUP(Data_TongTram2[[#This Row],[Tỉnh cũ]],Table9[Tỉnh cũ],Table9[Tỉnh mới])</f>
        <v>Đồng Tháp</v>
      </c>
      <c r="G614" t="str">
        <f>_xlfn.XLOOKUP(Data_TongTram2[[#This Row],[Tỉnh cũ]],Table9[Tỉnh cũ],Table9[Khu vực])</f>
        <v>Miền Tây 1</v>
      </c>
      <c r="H614" t="str">
        <f>_xlfn.XLOOKUP(Data_TongTram2[[#This Row],[Tỉnh cũ]],Table9[Tỉnh cũ],Table9[Miền])</f>
        <v>Miền Tây</v>
      </c>
      <c r="I614" t="str">
        <f>_xlfn.XLOOKUP(Data_TongTram2[[#This Row],[Tỉnh cũ]],Table9[Tỉnh cũ],Table9[Thị Trường])</f>
        <v>Lâm Đỗ Anh Hào</v>
      </c>
      <c r="J614" t="str">
        <f>_xlfn.XLOOKUP(Data_TongTram2[[#This Row],[Tỉnh cũ]],Table9[Tỉnh cũ],Table9[Giám Sát])</f>
        <v>Nguyễn Thành Dân</v>
      </c>
      <c r="K614" t="str">
        <f>_xlfn.XLOOKUP(Data_TongTram2[[#This Row],[Tỉnh cũ]],Table9[Tỉnh cũ],Table9[Admin KV])</f>
        <v>Trần Thị Lan</v>
      </c>
      <c r="L614" t="str">
        <f>_xlfn.XLOOKUP(Data_TongTram2[[#This Row],[Tỉnh cũ]],Table9[Tỉnh cũ],Table9[Admin Miền])</f>
        <v>Phạm Thị Thúy Duy</v>
      </c>
    </row>
    <row r="615" spans="1:12" x14ac:dyDescent="0.35">
      <c r="A615" t="s">
        <v>960</v>
      </c>
      <c r="B615" t="s">
        <v>608</v>
      </c>
      <c r="C615" t="str">
        <f>_xlfn.XLOOKUP(Data_TongTram2[[#This Row],[ID NCC]],VMS1_[ID 18],VMS1_[Tên Accounts])</f>
        <v>Anh Lâm Mỹ Tho</v>
      </c>
      <c r="D615" t="str">
        <f>Data_TongTram2[[#This Row],[ID NCC]]&amp;Data_TongTram2[[#This Row],[DTR/Trạm]]</f>
        <v>001J3000002HLbxIAGKhánh Nga</v>
      </c>
      <c r="E615" t="str">
        <f>_xlfn.XLOOKUP(Data_TongTram2[[#This Row],[ID NCC]],VMS1_[ID 18],VMS1_[Tỉnh/ Thành Phố Trung Ương])</f>
        <v>Tiền Giang</v>
      </c>
      <c r="F615" t="str">
        <f>_xlfn.XLOOKUP(Data_TongTram2[[#This Row],[Tỉnh cũ]],Table9[Tỉnh cũ],Table9[Tỉnh mới])</f>
        <v>Đồng Tháp</v>
      </c>
      <c r="G615" t="str">
        <f>_xlfn.XLOOKUP(Data_TongTram2[[#This Row],[Tỉnh cũ]],Table9[Tỉnh cũ],Table9[Khu vực])</f>
        <v>Miền Tây 1</v>
      </c>
      <c r="H615" t="str">
        <f>_xlfn.XLOOKUP(Data_TongTram2[[#This Row],[Tỉnh cũ]],Table9[Tỉnh cũ],Table9[Miền])</f>
        <v>Miền Tây</v>
      </c>
      <c r="I615" t="str">
        <f>_xlfn.XLOOKUP(Data_TongTram2[[#This Row],[Tỉnh cũ]],Table9[Tỉnh cũ],Table9[Thị Trường])</f>
        <v>Lâm Đỗ Anh Hào</v>
      </c>
      <c r="J615" t="str">
        <f>_xlfn.XLOOKUP(Data_TongTram2[[#This Row],[Tỉnh cũ]],Table9[Tỉnh cũ],Table9[Giám Sát])</f>
        <v>Nguyễn Thành Dân</v>
      </c>
      <c r="K615" t="str">
        <f>_xlfn.XLOOKUP(Data_TongTram2[[#This Row],[Tỉnh cũ]],Table9[Tỉnh cũ],Table9[Admin KV])</f>
        <v>Trần Thị Lan</v>
      </c>
      <c r="L615" t="str">
        <f>_xlfn.XLOOKUP(Data_TongTram2[[#This Row],[Tỉnh cũ]],Table9[Tỉnh cũ],Table9[Admin Miền])</f>
        <v>Phạm Thị Thúy Duy</v>
      </c>
    </row>
    <row r="616" spans="1:12" x14ac:dyDescent="0.35">
      <c r="A616" t="s">
        <v>963</v>
      </c>
      <c r="B616" t="s">
        <v>608</v>
      </c>
      <c r="C616" t="str">
        <f>_xlfn.XLOOKUP(Data_TongTram2[[#This Row],[ID NCC]],VMS1_[ID 18],VMS1_[Tên Accounts])</f>
        <v>Cty Veca</v>
      </c>
      <c r="D616" t="str">
        <f>Data_TongTram2[[#This Row],[ID NCC]]&amp;Data_TongTram2[[#This Row],[DTR/Trạm]]</f>
        <v>001J3000002HjDiIAKKhánh Nga</v>
      </c>
      <c r="E616" t="str">
        <f>_xlfn.XLOOKUP(Data_TongTram2[[#This Row],[ID NCC]],VMS1_[ID 18],VMS1_[Tỉnh/ Thành Phố Trung Ương])</f>
        <v>TP. Hồ Chí Minh</v>
      </c>
      <c r="F616" t="str">
        <f>_xlfn.XLOOKUP(Data_TongTram2[[#This Row],[Tỉnh cũ]],Table9[Tỉnh cũ],Table9[Tỉnh mới])</f>
        <v>TP. Hồ Chí Minh</v>
      </c>
      <c r="G616" t="str">
        <f>_xlfn.XLOOKUP(Data_TongTram2[[#This Row],[Tỉnh cũ]],Table9[Tỉnh cũ],Table9[Khu vực])</f>
        <v>TP. Hồ Chí Minh</v>
      </c>
      <c r="H616" t="str">
        <f>_xlfn.XLOOKUP(Data_TongTram2[[#This Row],[Tỉnh cũ]],Table9[Tỉnh cũ],Table9[Miền])</f>
        <v>TP.Hồ Chí Minh</v>
      </c>
      <c r="I616" t="str">
        <f>_xlfn.XLOOKUP(Data_TongTram2[[#This Row],[Tỉnh cũ]],Table9[Tỉnh cũ],Table9[Thị Trường])</f>
        <v>Bùi Vũ Thanh Huy</v>
      </c>
      <c r="J616" t="str">
        <f>_xlfn.XLOOKUP(Data_TongTram2[[#This Row],[Tỉnh cũ]],Table9[Tỉnh cũ],Table9[Giám Sát])</f>
        <v>Đặng Nguyễn Hoàng Lộc</v>
      </c>
      <c r="K616" t="str">
        <f>_xlfn.XLOOKUP(Data_TongTram2[[#This Row],[Tỉnh cũ]],Table9[Tỉnh cũ],Table9[Admin KV])</f>
        <v>Đào Dương Anh Thư</v>
      </c>
      <c r="L616" t="str">
        <f>_xlfn.XLOOKUP(Data_TongTram2[[#This Row],[Tỉnh cũ]],Table9[Tỉnh cũ],Table9[Admin Miền])</f>
        <v>Nguyễn Hoàng Thúy</v>
      </c>
    </row>
    <row r="617" spans="1:12" x14ac:dyDescent="0.35">
      <c r="A617" t="s">
        <v>966</v>
      </c>
      <c r="B617" t="s">
        <v>608</v>
      </c>
      <c r="C617" t="str">
        <f>_xlfn.XLOOKUP(Data_TongTram2[[#This Row],[ID NCC]],VMS1_[ID 18],VMS1_[Tên Accounts])</f>
        <v>Nguyễn Thị Hoa Phượng</v>
      </c>
      <c r="D617" t="str">
        <f>Data_TongTram2[[#This Row],[ID NCC]]&amp;Data_TongTram2[[#This Row],[DTR/Trạm]]</f>
        <v>001J3000002HLwiIAGKhánh Nga</v>
      </c>
      <c r="E617" t="str">
        <f>_xlfn.XLOOKUP(Data_TongTram2[[#This Row],[ID NCC]],VMS1_[ID 18],VMS1_[Tỉnh/ Thành Phố Trung Ương])</f>
        <v>Bến Tre</v>
      </c>
      <c r="F617" t="str">
        <f>_xlfn.XLOOKUP(Data_TongTram2[[#This Row],[Tỉnh cũ]],Table9[Tỉnh cũ],Table9[Tỉnh mới])</f>
        <v>Vĩnh Long</v>
      </c>
      <c r="G617" t="str">
        <f>_xlfn.XLOOKUP(Data_TongTram2[[#This Row],[Tỉnh cũ]],Table9[Tỉnh cũ],Table9[Khu vực])</f>
        <v>Miền Tây 2</v>
      </c>
      <c r="H617" t="str">
        <f>_xlfn.XLOOKUP(Data_TongTram2[[#This Row],[Tỉnh cũ]],Table9[Tỉnh cũ],Table9[Miền])</f>
        <v>Miền Tây</v>
      </c>
      <c r="I617" t="str">
        <f>_xlfn.XLOOKUP(Data_TongTram2[[#This Row],[Tỉnh cũ]],Table9[Tỉnh cũ],Table9[Thị Trường])</f>
        <v>Lê Quốc Việt</v>
      </c>
      <c r="J617" t="str">
        <f>_xlfn.XLOOKUP(Data_TongTram2[[#This Row],[Tỉnh cũ]],Table9[Tỉnh cũ],Table9[Giám Sát])</f>
        <v>Phạm Huỳnh Hữu Lộc</v>
      </c>
      <c r="K617" t="str">
        <f>_xlfn.XLOOKUP(Data_TongTram2[[#This Row],[Tỉnh cũ]],Table9[Tỉnh cũ],Table9[Admin KV])</f>
        <v>Nguyễn Thị Ngọc Bích</v>
      </c>
      <c r="L617" t="str">
        <f>_xlfn.XLOOKUP(Data_TongTram2[[#This Row],[Tỉnh cũ]],Table9[Tỉnh cũ],Table9[Admin Miền])</f>
        <v>Phạm Thị Thúy Duy</v>
      </c>
    </row>
    <row r="618" spans="1:12" x14ac:dyDescent="0.35">
      <c r="A618" t="s">
        <v>975</v>
      </c>
      <c r="B618" t="s">
        <v>608</v>
      </c>
      <c r="C618" t="str">
        <f>_xlfn.XLOOKUP(Data_TongTram2[[#This Row],[ID NCC]],VMS1_[ID 18],VMS1_[Tên Accounts])</f>
        <v>Anh Lưu - Thủ Thừa</v>
      </c>
      <c r="D618" t="str">
        <f>Data_TongTram2[[#This Row],[ID NCC]]&amp;Data_TongTram2[[#This Row],[DTR/Trạm]]</f>
        <v>001J300000AsJjgIAFKhánh Nga</v>
      </c>
      <c r="E618" t="str">
        <f>_xlfn.XLOOKUP(Data_TongTram2[[#This Row],[ID NCC]],VMS1_[ID 18],VMS1_[Tỉnh/ Thành Phố Trung Ương])</f>
        <v>Long An</v>
      </c>
      <c r="F618" t="str">
        <f>_xlfn.XLOOKUP(Data_TongTram2[[#This Row],[Tỉnh cũ]],Table9[Tỉnh cũ],Table9[Tỉnh mới])</f>
        <v>Tây Ninh</v>
      </c>
      <c r="G618" t="str">
        <f>_xlfn.XLOOKUP(Data_TongTram2[[#This Row],[Tỉnh cũ]],Table9[Tỉnh cũ],Table9[Khu vực])</f>
        <v>Miền Tây 1</v>
      </c>
      <c r="H618" t="str">
        <f>_xlfn.XLOOKUP(Data_TongTram2[[#This Row],[Tỉnh cũ]],Table9[Tỉnh cũ],Table9[Miền])</f>
        <v>Miền Tây</v>
      </c>
      <c r="I618" t="str">
        <f>_xlfn.XLOOKUP(Data_TongTram2[[#This Row],[Tỉnh cũ]],Table9[Tỉnh cũ],Table9[Thị Trường])</f>
        <v>Nguyễn Duy Tân</v>
      </c>
      <c r="J618" t="str">
        <f>_xlfn.XLOOKUP(Data_TongTram2[[#This Row],[Tỉnh cũ]],Table9[Tỉnh cũ],Table9[Giám Sát])</f>
        <v>Nguyễn Thành Dân</v>
      </c>
      <c r="K618" t="str">
        <f>_xlfn.XLOOKUP(Data_TongTram2[[#This Row],[Tỉnh cũ]],Table9[Tỉnh cũ],Table9[Admin KV])</f>
        <v>Trần Thị Lan</v>
      </c>
      <c r="L618" t="str">
        <f>_xlfn.XLOOKUP(Data_TongTram2[[#This Row],[Tỉnh cũ]],Table9[Tỉnh cũ],Table9[Admin Miền])</f>
        <v>Phạm Thị Thúy Duy</v>
      </c>
    </row>
    <row r="619" spans="1:12" x14ac:dyDescent="0.35">
      <c r="A619" t="s">
        <v>976</v>
      </c>
      <c r="B619" t="s">
        <v>608</v>
      </c>
      <c r="C619" t="str">
        <f>_xlfn.XLOOKUP(Data_TongTram2[[#This Row],[ID NCC]],VMS1_[ID 18],VMS1_[Tên Accounts])</f>
        <v>Anh Thịnh Tân Phước</v>
      </c>
      <c r="D619" t="str">
        <f>Data_TongTram2[[#This Row],[ID NCC]]&amp;Data_TongTram2[[#This Row],[DTR/Trạm]]</f>
        <v>001J3000007XN2IIAWKhánh Nga</v>
      </c>
      <c r="E619" t="str">
        <f>_xlfn.XLOOKUP(Data_TongTram2[[#This Row],[ID NCC]],VMS1_[ID 18],VMS1_[Tỉnh/ Thành Phố Trung Ương])</f>
        <v>Tiền Giang</v>
      </c>
      <c r="F619" t="str">
        <f>_xlfn.XLOOKUP(Data_TongTram2[[#This Row],[Tỉnh cũ]],Table9[Tỉnh cũ],Table9[Tỉnh mới])</f>
        <v>Đồng Tháp</v>
      </c>
      <c r="G619" t="str">
        <f>_xlfn.XLOOKUP(Data_TongTram2[[#This Row],[Tỉnh cũ]],Table9[Tỉnh cũ],Table9[Khu vực])</f>
        <v>Miền Tây 1</v>
      </c>
      <c r="H619" t="str">
        <f>_xlfn.XLOOKUP(Data_TongTram2[[#This Row],[Tỉnh cũ]],Table9[Tỉnh cũ],Table9[Miền])</f>
        <v>Miền Tây</v>
      </c>
      <c r="I619" t="str">
        <f>_xlfn.XLOOKUP(Data_TongTram2[[#This Row],[Tỉnh cũ]],Table9[Tỉnh cũ],Table9[Thị Trường])</f>
        <v>Lâm Đỗ Anh Hào</v>
      </c>
      <c r="J619" t="str">
        <f>_xlfn.XLOOKUP(Data_TongTram2[[#This Row],[Tỉnh cũ]],Table9[Tỉnh cũ],Table9[Giám Sát])</f>
        <v>Nguyễn Thành Dân</v>
      </c>
      <c r="K619" t="str">
        <f>_xlfn.XLOOKUP(Data_TongTram2[[#This Row],[Tỉnh cũ]],Table9[Tỉnh cũ],Table9[Admin KV])</f>
        <v>Trần Thị Lan</v>
      </c>
      <c r="L619" t="str">
        <f>_xlfn.XLOOKUP(Data_TongTram2[[#This Row],[Tỉnh cũ]],Table9[Tỉnh cũ],Table9[Admin Miền])</f>
        <v>Phạm Thị Thúy Duy</v>
      </c>
    </row>
    <row r="620" spans="1:12" x14ac:dyDescent="0.35">
      <c r="A620" t="s">
        <v>981</v>
      </c>
      <c r="B620" t="s">
        <v>608</v>
      </c>
      <c r="C620" t="str">
        <f>_xlfn.XLOOKUP(Data_TongTram2[[#This Row],[ID NCC]],VMS1_[ID 18],VMS1_[Tên Accounts])</f>
        <v>Anh Vũ Hậu Giang</v>
      </c>
      <c r="D620" t="str">
        <f>Data_TongTram2[[#This Row],[ID NCC]]&amp;Data_TongTram2[[#This Row],[DTR/Trạm]]</f>
        <v>001J3000002HLiNIAWKhánh Nga</v>
      </c>
      <c r="E620" t="str">
        <f>_xlfn.XLOOKUP(Data_TongTram2[[#This Row],[ID NCC]],VMS1_[ID 18],VMS1_[Tỉnh/ Thành Phố Trung Ương])</f>
        <v>Hậu Giang</v>
      </c>
      <c r="F620" t="str">
        <f>_xlfn.XLOOKUP(Data_TongTram2[[#This Row],[Tỉnh cũ]],Table9[Tỉnh cũ],Table9[Tỉnh mới])</f>
        <v>Cần Thơ</v>
      </c>
      <c r="G620" t="str">
        <f>_xlfn.XLOOKUP(Data_TongTram2[[#This Row],[Tỉnh cũ]],Table9[Tỉnh cũ],Table9[Khu vực])</f>
        <v>Miền Tây 2</v>
      </c>
      <c r="H620" t="str">
        <f>_xlfn.XLOOKUP(Data_TongTram2[[#This Row],[Tỉnh cũ]],Table9[Tỉnh cũ],Table9[Miền])</f>
        <v>Miền Tây</v>
      </c>
      <c r="I620" t="str">
        <f>_xlfn.XLOOKUP(Data_TongTram2[[#This Row],[Tỉnh cũ]],Table9[Tỉnh cũ],Table9[Thị Trường])</f>
        <v>Nguyễn Ngọc Lâm</v>
      </c>
      <c r="J620" t="str">
        <f>_xlfn.XLOOKUP(Data_TongTram2[[#This Row],[Tỉnh cũ]],Table9[Tỉnh cũ],Table9[Giám Sát])</f>
        <v>Phạm Huỳnh Hữu Lộc</v>
      </c>
      <c r="K620" t="str">
        <f>_xlfn.XLOOKUP(Data_TongTram2[[#This Row],[Tỉnh cũ]],Table9[Tỉnh cũ],Table9[Admin KV])</f>
        <v>Nguyễn Thị Ngọc Bích</v>
      </c>
      <c r="L620" t="str">
        <f>_xlfn.XLOOKUP(Data_TongTram2[[#This Row],[Tỉnh cũ]],Table9[Tỉnh cũ],Table9[Admin Miền])</f>
        <v>Phạm Thị Thúy Duy</v>
      </c>
    </row>
    <row r="621" spans="1:12" x14ac:dyDescent="0.35">
      <c r="A621" t="s">
        <v>983</v>
      </c>
      <c r="B621" t="s">
        <v>608</v>
      </c>
      <c r="C621" t="str">
        <f>_xlfn.XLOOKUP(Data_TongTram2[[#This Row],[ID NCC]],VMS1_[ID 18],VMS1_[Tên Accounts])</f>
        <v>Công Ty Gấm An</v>
      </c>
      <c r="D621" t="str">
        <f>Data_TongTram2[[#This Row],[ID NCC]]&amp;Data_TongTram2[[#This Row],[DTR/Trạm]]</f>
        <v>001J3000002HLpwIAGKhánh Nga</v>
      </c>
      <c r="E621" t="str">
        <f>_xlfn.XLOOKUP(Data_TongTram2[[#This Row],[ID NCC]],VMS1_[ID 18],VMS1_[Tỉnh/ Thành Phố Trung Ương])</f>
        <v>Tiền Giang</v>
      </c>
      <c r="F621" t="str">
        <f>_xlfn.XLOOKUP(Data_TongTram2[[#This Row],[Tỉnh cũ]],Table9[Tỉnh cũ],Table9[Tỉnh mới])</f>
        <v>Đồng Tháp</v>
      </c>
      <c r="G621" t="str">
        <f>_xlfn.XLOOKUP(Data_TongTram2[[#This Row],[Tỉnh cũ]],Table9[Tỉnh cũ],Table9[Khu vực])</f>
        <v>Miền Tây 1</v>
      </c>
      <c r="H621" t="str">
        <f>_xlfn.XLOOKUP(Data_TongTram2[[#This Row],[Tỉnh cũ]],Table9[Tỉnh cũ],Table9[Miền])</f>
        <v>Miền Tây</v>
      </c>
      <c r="I621" t="str">
        <f>_xlfn.XLOOKUP(Data_TongTram2[[#This Row],[Tỉnh cũ]],Table9[Tỉnh cũ],Table9[Thị Trường])</f>
        <v>Lâm Đỗ Anh Hào</v>
      </c>
      <c r="J621" t="str">
        <f>_xlfn.XLOOKUP(Data_TongTram2[[#This Row],[Tỉnh cũ]],Table9[Tỉnh cũ],Table9[Giám Sát])</f>
        <v>Nguyễn Thành Dân</v>
      </c>
      <c r="K621" t="str">
        <f>_xlfn.XLOOKUP(Data_TongTram2[[#This Row],[Tỉnh cũ]],Table9[Tỉnh cũ],Table9[Admin KV])</f>
        <v>Trần Thị Lan</v>
      </c>
      <c r="L621" t="str">
        <f>_xlfn.XLOOKUP(Data_TongTram2[[#This Row],[Tỉnh cũ]],Table9[Tỉnh cũ],Table9[Admin Miền])</f>
        <v>Phạm Thị Thúy Duy</v>
      </c>
    </row>
    <row r="622" spans="1:12" x14ac:dyDescent="0.35">
      <c r="A622" t="s">
        <v>985</v>
      </c>
      <c r="B622" t="s">
        <v>608</v>
      </c>
      <c r="C622" t="str">
        <f>_xlfn.XLOOKUP(Data_TongTram2[[#This Row],[ID NCC]],VMS1_[ID 18],VMS1_[Tên Accounts])</f>
        <v>Chị Vinh Cai Lậy</v>
      </c>
      <c r="D622" t="str">
        <f>Data_TongTram2[[#This Row],[ID NCC]]&amp;Data_TongTram2[[#This Row],[DTR/Trạm]]</f>
        <v>001J3000007ZWhhIAGKhánh Nga</v>
      </c>
      <c r="E622" t="str">
        <f>_xlfn.XLOOKUP(Data_TongTram2[[#This Row],[ID NCC]],VMS1_[ID 18],VMS1_[Tỉnh/ Thành Phố Trung Ương])</f>
        <v>Tiền Giang</v>
      </c>
      <c r="F622" t="str">
        <f>_xlfn.XLOOKUP(Data_TongTram2[[#This Row],[Tỉnh cũ]],Table9[Tỉnh cũ],Table9[Tỉnh mới])</f>
        <v>Đồng Tháp</v>
      </c>
      <c r="G622" t="str">
        <f>_xlfn.XLOOKUP(Data_TongTram2[[#This Row],[Tỉnh cũ]],Table9[Tỉnh cũ],Table9[Khu vực])</f>
        <v>Miền Tây 1</v>
      </c>
      <c r="H622" t="str">
        <f>_xlfn.XLOOKUP(Data_TongTram2[[#This Row],[Tỉnh cũ]],Table9[Tỉnh cũ],Table9[Miền])</f>
        <v>Miền Tây</v>
      </c>
      <c r="I622" t="str">
        <f>_xlfn.XLOOKUP(Data_TongTram2[[#This Row],[Tỉnh cũ]],Table9[Tỉnh cũ],Table9[Thị Trường])</f>
        <v>Lâm Đỗ Anh Hào</v>
      </c>
      <c r="J622" t="str">
        <f>_xlfn.XLOOKUP(Data_TongTram2[[#This Row],[Tỉnh cũ]],Table9[Tỉnh cũ],Table9[Giám Sát])</f>
        <v>Nguyễn Thành Dân</v>
      </c>
      <c r="K622" t="str">
        <f>_xlfn.XLOOKUP(Data_TongTram2[[#This Row],[Tỉnh cũ]],Table9[Tỉnh cũ],Table9[Admin KV])</f>
        <v>Trần Thị Lan</v>
      </c>
      <c r="L622" t="str">
        <f>_xlfn.XLOOKUP(Data_TongTram2[[#This Row],[Tỉnh cũ]],Table9[Tỉnh cũ],Table9[Admin Miền])</f>
        <v>Phạm Thị Thúy Duy</v>
      </c>
    </row>
    <row r="623" spans="1:12" x14ac:dyDescent="0.35">
      <c r="A623" t="s">
        <v>989</v>
      </c>
      <c r="B623" t="s">
        <v>608</v>
      </c>
      <c r="C623" t="str">
        <f>_xlfn.XLOOKUP(Data_TongTram2[[#This Row],[ID NCC]],VMS1_[ID 18],VMS1_[Tên Accounts])</f>
        <v>Anh Thi Trung An</v>
      </c>
      <c r="D623" t="str">
        <f>Data_TongTram2[[#This Row],[ID NCC]]&amp;Data_TongTram2[[#This Row],[DTR/Trạm]]</f>
        <v>001J30000099Os8IAEKhánh Nga</v>
      </c>
      <c r="E623" t="str">
        <f>_xlfn.XLOOKUP(Data_TongTram2[[#This Row],[ID NCC]],VMS1_[ID 18],VMS1_[Tỉnh/ Thành Phố Trung Ương])</f>
        <v>Tiền Giang</v>
      </c>
      <c r="F623" t="str">
        <f>_xlfn.XLOOKUP(Data_TongTram2[[#This Row],[Tỉnh cũ]],Table9[Tỉnh cũ],Table9[Tỉnh mới])</f>
        <v>Đồng Tháp</v>
      </c>
      <c r="G623" t="str">
        <f>_xlfn.XLOOKUP(Data_TongTram2[[#This Row],[Tỉnh cũ]],Table9[Tỉnh cũ],Table9[Khu vực])</f>
        <v>Miền Tây 1</v>
      </c>
      <c r="H623" t="str">
        <f>_xlfn.XLOOKUP(Data_TongTram2[[#This Row],[Tỉnh cũ]],Table9[Tỉnh cũ],Table9[Miền])</f>
        <v>Miền Tây</v>
      </c>
      <c r="I623" t="str">
        <f>_xlfn.XLOOKUP(Data_TongTram2[[#This Row],[Tỉnh cũ]],Table9[Tỉnh cũ],Table9[Thị Trường])</f>
        <v>Lâm Đỗ Anh Hào</v>
      </c>
      <c r="J623" t="str">
        <f>_xlfn.XLOOKUP(Data_TongTram2[[#This Row],[Tỉnh cũ]],Table9[Tỉnh cũ],Table9[Giám Sát])</f>
        <v>Nguyễn Thành Dân</v>
      </c>
      <c r="K623" t="str">
        <f>_xlfn.XLOOKUP(Data_TongTram2[[#This Row],[Tỉnh cũ]],Table9[Tỉnh cũ],Table9[Admin KV])</f>
        <v>Trần Thị Lan</v>
      </c>
      <c r="L623" t="str">
        <f>_xlfn.XLOOKUP(Data_TongTram2[[#This Row],[Tỉnh cũ]],Table9[Tỉnh cũ],Table9[Admin Miền])</f>
        <v>Phạm Thị Thúy Duy</v>
      </c>
    </row>
    <row r="624" spans="1:12" x14ac:dyDescent="0.35">
      <c r="A624" t="s">
        <v>991</v>
      </c>
      <c r="B624" t="s">
        <v>608</v>
      </c>
      <c r="C624" t="str">
        <f>_xlfn.XLOOKUP(Data_TongTram2[[#This Row],[ID NCC]],VMS1_[ID 18],VMS1_[Tên Accounts])</f>
        <v>Anh Toàn (3 Lợi)</v>
      </c>
      <c r="D624" t="str">
        <f>Data_TongTram2[[#This Row],[ID NCC]]&amp;Data_TongTram2[[#This Row],[DTR/Trạm]]</f>
        <v>001J3000002HjIjIAKKhánh Nga</v>
      </c>
      <c r="E624" t="str">
        <f>_xlfn.XLOOKUP(Data_TongTram2[[#This Row],[ID NCC]],VMS1_[ID 18],VMS1_[Tỉnh/ Thành Phố Trung Ương])</f>
        <v>Hậu Giang</v>
      </c>
      <c r="F624" t="str">
        <f>_xlfn.XLOOKUP(Data_TongTram2[[#This Row],[Tỉnh cũ]],Table9[Tỉnh cũ],Table9[Tỉnh mới])</f>
        <v>Cần Thơ</v>
      </c>
      <c r="G624" t="str">
        <f>_xlfn.XLOOKUP(Data_TongTram2[[#This Row],[Tỉnh cũ]],Table9[Tỉnh cũ],Table9[Khu vực])</f>
        <v>Miền Tây 2</v>
      </c>
      <c r="H624" t="str">
        <f>_xlfn.XLOOKUP(Data_TongTram2[[#This Row],[Tỉnh cũ]],Table9[Tỉnh cũ],Table9[Miền])</f>
        <v>Miền Tây</v>
      </c>
      <c r="I624" t="str">
        <f>_xlfn.XLOOKUP(Data_TongTram2[[#This Row],[Tỉnh cũ]],Table9[Tỉnh cũ],Table9[Thị Trường])</f>
        <v>Nguyễn Ngọc Lâm</v>
      </c>
      <c r="J624" t="str">
        <f>_xlfn.XLOOKUP(Data_TongTram2[[#This Row],[Tỉnh cũ]],Table9[Tỉnh cũ],Table9[Giám Sát])</f>
        <v>Phạm Huỳnh Hữu Lộc</v>
      </c>
      <c r="K624" t="str">
        <f>_xlfn.XLOOKUP(Data_TongTram2[[#This Row],[Tỉnh cũ]],Table9[Tỉnh cũ],Table9[Admin KV])</f>
        <v>Nguyễn Thị Ngọc Bích</v>
      </c>
      <c r="L624" t="str">
        <f>_xlfn.XLOOKUP(Data_TongTram2[[#This Row],[Tỉnh cũ]],Table9[Tỉnh cũ],Table9[Admin Miền])</f>
        <v>Phạm Thị Thúy Duy</v>
      </c>
    </row>
    <row r="625" spans="1:12" x14ac:dyDescent="0.35">
      <c r="A625" t="s">
        <v>993</v>
      </c>
      <c r="B625" t="s">
        <v>608</v>
      </c>
      <c r="C625" t="str">
        <f>_xlfn.XLOOKUP(Data_TongTram2[[#This Row],[ID NCC]],VMS1_[ID 18],VMS1_[Tên Accounts])</f>
        <v>Chị Quế Gò Công</v>
      </c>
      <c r="D625" t="str">
        <f>Data_TongTram2[[#This Row],[ID NCC]]&amp;Data_TongTram2[[#This Row],[DTR/Trạm]]</f>
        <v>001J3000002HLxhIAGKhánh Nga</v>
      </c>
      <c r="E625" t="str">
        <f>_xlfn.XLOOKUP(Data_TongTram2[[#This Row],[ID NCC]],VMS1_[ID 18],VMS1_[Tỉnh/ Thành Phố Trung Ương])</f>
        <v>Long An</v>
      </c>
      <c r="F625" t="str">
        <f>_xlfn.XLOOKUP(Data_TongTram2[[#This Row],[Tỉnh cũ]],Table9[Tỉnh cũ],Table9[Tỉnh mới])</f>
        <v>Tây Ninh</v>
      </c>
      <c r="G625" t="str">
        <f>_xlfn.XLOOKUP(Data_TongTram2[[#This Row],[Tỉnh cũ]],Table9[Tỉnh cũ],Table9[Khu vực])</f>
        <v>Miền Tây 1</v>
      </c>
      <c r="H625" t="str">
        <f>_xlfn.XLOOKUP(Data_TongTram2[[#This Row],[Tỉnh cũ]],Table9[Tỉnh cũ],Table9[Miền])</f>
        <v>Miền Tây</v>
      </c>
      <c r="I625" t="str">
        <f>_xlfn.XLOOKUP(Data_TongTram2[[#This Row],[Tỉnh cũ]],Table9[Tỉnh cũ],Table9[Thị Trường])</f>
        <v>Nguyễn Duy Tân</v>
      </c>
      <c r="J625" t="str">
        <f>_xlfn.XLOOKUP(Data_TongTram2[[#This Row],[Tỉnh cũ]],Table9[Tỉnh cũ],Table9[Giám Sát])</f>
        <v>Nguyễn Thành Dân</v>
      </c>
      <c r="K625" t="str">
        <f>_xlfn.XLOOKUP(Data_TongTram2[[#This Row],[Tỉnh cũ]],Table9[Tỉnh cũ],Table9[Admin KV])</f>
        <v>Trần Thị Lan</v>
      </c>
      <c r="L625" t="str">
        <f>_xlfn.XLOOKUP(Data_TongTram2[[#This Row],[Tỉnh cũ]],Table9[Tỉnh cũ],Table9[Admin Miền])</f>
        <v>Phạm Thị Thúy Duy</v>
      </c>
    </row>
    <row r="626" spans="1:12" x14ac:dyDescent="0.35">
      <c r="A626" t="s">
        <v>532</v>
      </c>
      <c r="B626" t="s">
        <v>608</v>
      </c>
      <c r="C626" t="str">
        <f>_xlfn.XLOOKUP(Data_TongTram2[[#This Row],[ID NCC]],VMS1_[ID 18],VMS1_[Tên Accounts])</f>
        <v>Anh Tùng Cao Lãnh</v>
      </c>
      <c r="D626" t="str">
        <f>Data_TongTram2[[#This Row],[ID NCC]]&amp;Data_TongTram2[[#This Row],[DTR/Trạm]]</f>
        <v>001J3000002HLqKIAWKhánh Nga</v>
      </c>
      <c r="E626" t="str">
        <f>_xlfn.XLOOKUP(Data_TongTram2[[#This Row],[ID NCC]],VMS1_[ID 18],VMS1_[Tỉnh/ Thành Phố Trung Ương])</f>
        <v>Đồng Tháp</v>
      </c>
      <c r="F626" t="str">
        <f>_xlfn.XLOOKUP(Data_TongTram2[[#This Row],[Tỉnh cũ]],Table9[Tỉnh cũ],Table9[Tỉnh mới])</f>
        <v>Đồng Tháp</v>
      </c>
      <c r="G626" t="str">
        <f>_xlfn.XLOOKUP(Data_TongTram2[[#This Row],[Tỉnh cũ]],Table9[Tỉnh cũ],Table9[Khu vực])</f>
        <v>Miền Tây 1</v>
      </c>
      <c r="H626" t="str">
        <f>_xlfn.XLOOKUP(Data_TongTram2[[#This Row],[Tỉnh cũ]],Table9[Tỉnh cũ],Table9[Miền])</f>
        <v>Miền Tây</v>
      </c>
      <c r="I626" t="str">
        <f>_xlfn.XLOOKUP(Data_TongTram2[[#This Row],[Tỉnh cũ]],Table9[Tỉnh cũ],Table9[Thị Trường])</f>
        <v>Lâm Đỗ Anh Hào</v>
      </c>
      <c r="J626" t="str">
        <f>_xlfn.XLOOKUP(Data_TongTram2[[#This Row],[Tỉnh cũ]],Table9[Tỉnh cũ],Table9[Giám Sát])</f>
        <v>Nguyễn Thành Dân</v>
      </c>
      <c r="K626" t="str">
        <f>_xlfn.XLOOKUP(Data_TongTram2[[#This Row],[Tỉnh cũ]],Table9[Tỉnh cũ],Table9[Admin KV])</f>
        <v>Trần Thị Lan</v>
      </c>
      <c r="L626" t="str">
        <f>_xlfn.XLOOKUP(Data_TongTram2[[#This Row],[Tỉnh cũ]],Table9[Tỉnh cũ],Table9[Admin Miền])</f>
        <v>Phạm Thị Thúy Duy</v>
      </c>
    </row>
    <row r="627" spans="1:12" x14ac:dyDescent="0.35">
      <c r="A627" t="s">
        <v>997</v>
      </c>
      <c r="B627" t="s">
        <v>608</v>
      </c>
      <c r="C627" t="str">
        <f>_xlfn.XLOOKUP(Data_TongTram2[[#This Row],[ID NCC]],VMS1_[ID 18],VMS1_[Tên Accounts])</f>
        <v>Anh Hùng Gò Công (Dì Chi)</v>
      </c>
      <c r="D627" t="str">
        <f>Data_TongTram2[[#This Row],[ID NCC]]&amp;Data_TongTram2[[#This Row],[DTR/Trạm]]</f>
        <v>001J3000009Bb1TIASKhánh Nga</v>
      </c>
      <c r="E627" t="str">
        <f>_xlfn.XLOOKUP(Data_TongTram2[[#This Row],[ID NCC]],VMS1_[ID 18],VMS1_[Tỉnh/ Thành Phố Trung Ương])</f>
        <v>Tiền Giang</v>
      </c>
      <c r="F627" t="str">
        <f>_xlfn.XLOOKUP(Data_TongTram2[[#This Row],[Tỉnh cũ]],Table9[Tỉnh cũ],Table9[Tỉnh mới])</f>
        <v>Đồng Tháp</v>
      </c>
      <c r="G627" t="str">
        <f>_xlfn.XLOOKUP(Data_TongTram2[[#This Row],[Tỉnh cũ]],Table9[Tỉnh cũ],Table9[Khu vực])</f>
        <v>Miền Tây 1</v>
      </c>
      <c r="H627" t="str">
        <f>_xlfn.XLOOKUP(Data_TongTram2[[#This Row],[Tỉnh cũ]],Table9[Tỉnh cũ],Table9[Miền])</f>
        <v>Miền Tây</v>
      </c>
      <c r="I627" t="str">
        <f>_xlfn.XLOOKUP(Data_TongTram2[[#This Row],[Tỉnh cũ]],Table9[Tỉnh cũ],Table9[Thị Trường])</f>
        <v>Lâm Đỗ Anh Hào</v>
      </c>
      <c r="J627" t="str">
        <f>_xlfn.XLOOKUP(Data_TongTram2[[#This Row],[Tỉnh cũ]],Table9[Tỉnh cũ],Table9[Giám Sát])</f>
        <v>Nguyễn Thành Dân</v>
      </c>
      <c r="K627" t="str">
        <f>_xlfn.XLOOKUP(Data_TongTram2[[#This Row],[Tỉnh cũ]],Table9[Tỉnh cũ],Table9[Admin KV])</f>
        <v>Trần Thị Lan</v>
      </c>
      <c r="L627" t="str">
        <f>_xlfn.XLOOKUP(Data_TongTram2[[#This Row],[Tỉnh cũ]],Table9[Tỉnh cũ],Table9[Admin Miền])</f>
        <v>Phạm Thị Thúy Duy</v>
      </c>
    </row>
    <row r="628" spans="1:12" x14ac:dyDescent="0.35">
      <c r="A628" t="s">
        <v>998</v>
      </c>
      <c r="B628" t="s">
        <v>608</v>
      </c>
      <c r="C628" t="str">
        <f>_xlfn.XLOOKUP(Data_TongTram2[[#This Row],[ID NCC]],VMS1_[ID 18],VMS1_[Tên Accounts])</f>
        <v>Anh Tràng Tiền Giang</v>
      </c>
      <c r="D628" t="str">
        <f>Data_TongTram2[[#This Row],[ID NCC]]&amp;Data_TongTram2[[#This Row],[DTR/Trạm]]</f>
        <v>001J3000009CJYXIA4Khánh Nga</v>
      </c>
      <c r="E628" t="str">
        <f>_xlfn.XLOOKUP(Data_TongTram2[[#This Row],[ID NCC]],VMS1_[ID 18],VMS1_[Tỉnh/ Thành Phố Trung Ương])</f>
        <v>Tiền Giang</v>
      </c>
      <c r="F628" t="str">
        <f>_xlfn.XLOOKUP(Data_TongTram2[[#This Row],[Tỉnh cũ]],Table9[Tỉnh cũ],Table9[Tỉnh mới])</f>
        <v>Đồng Tháp</v>
      </c>
      <c r="G628" t="str">
        <f>_xlfn.XLOOKUP(Data_TongTram2[[#This Row],[Tỉnh cũ]],Table9[Tỉnh cũ],Table9[Khu vực])</f>
        <v>Miền Tây 1</v>
      </c>
      <c r="H628" t="str">
        <f>_xlfn.XLOOKUP(Data_TongTram2[[#This Row],[Tỉnh cũ]],Table9[Tỉnh cũ],Table9[Miền])</f>
        <v>Miền Tây</v>
      </c>
      <c r="I628" t="str">
        <f>_xlfn.XLOOKUP(Data_TongTram2[[#This Row],[Tỉnh cũ]],Table9[Tỉnh cũ],Table9[Thị Trường])</f>
        <v>Lâm Đỗ Anh Hào</v>
      </c>
      <c r="J628" t="str">
        <f>_xlfn.XLOOKUP(Data_TongTram2[[#This Row],[Tỉnh cũ]],Table9[Tỉnh cũ],Table9[Giám Sát])</f>
        <v>Nguyễn Thành Dân</v>
      </c>
      <c r="K628" t="str">
        <f>_xlfn.XLOOKUP(Data_TongTram2[[#This Row],[Tỉnh cũ]],Table9[Tỉnh cũ],Table9[Admin KV])</f>
        <v>Trần Thị Lan</v>
      </c>
      <c r="L628" t="str">
        <f>_xlfn.XLOOKUP(Data_TongTram2[[#This Row],[Tỉnh cũ]],Table9[Tỉnh cũ],Table9[Admin Miền])</f>
        <v>Phạm Thị Thúy Duy</v>
      </c>
    </row>
    <row r="629" spans="1:12" x14ac:dyDescent="0.35">
      <c r="A629" t="s">
        <v>1002</v>
      </c>
      <c r="B629" t="s">
        <v>608</v>
      </c>
      <c r="C629" t="str">
        <f>_xlfn.XLOOKUP(Data_TongTram2[[#This Row],[ID NCC]],VMS1_[ID 18],VMS1_[Tên Accounts])</f>
        <v>Anh Nguyên</v>
      </c>
      <c r="D629" t="str">
        <f>Data_TongTram2[[#This Row],[ID NCC]]&amp;Data_TongTram2[[#This Row],[DTR/Trạm]]</f>
        <v>001J3000002HLcHIAWKhánh Nga</v>
      </c>
      <c r="E629" t="str">
        <f>_xlfn.XLOOKUP(Data_TongTram2[[#This Row],[ID NCC]],VMS1_[ID 18],VMS1_[Tỉnh/ Thành Phố Trung Ương])</f>
        <v>Đồng Tháp</v>
      </c>
      <c r="F629" t="str">
        <f>_xlfn.XLOOKUP(Data_TongTram2[[#This Row],[Tỉnh cũ]],Table9[Tỉnh cũ],Table9[Tỉnh mới])</f>
        <v>Đồng Tháp</v>
      </c>
      <c r="G629" t="str">
        <f>_xlfn.XLOOKUP(Data_TongTram2[[#This Row],[Tỉnh cũ]],Table9[Tỉnh cũ],Table9[Khu vực])</f>
        <v>Miền Tây 1</v>
      </c>
      <c r="H629" t="str">
        <f>_xlfn.XLOOKUP(Data_TongTram2[[#This Row],[Tỉnh cũ]],Table9[Tỉnh cũ],Table9[Miền])</f>
        <v>Miền Tây</v>
      </c>
      <c r="I629" t="str">
        <f>_xlfn.XLOOKUP(Data_TongTram2[[#This Row],[Tỉnh cũ]],Table9[Tỉnh cũ],Table9[Thị Trường])</f>
        <v>Lâm Đỗ Anh Hào</v>
      </c>
      <c r="J629" t="str">
        <f>_xlfn.XLOOKUP(Data_TongTram2[[#This Row],[Tỉnh cũ]],Table9[Tỉnh cũ],Table9[Giám Sát])</f>
        <v>Nguyễn Thành Dân</v>
      </c>
      <c r="K629" t="str">
        <f>_xlfn.XLOOKUP(Data_TongTram2[[#This Row],[Tỉnh cũ]],Table9[Tỉnh cũ],Table9[Admin KV])</f>
        <v>Trần Thị Lan</v>
      </c>
      <c r="L629" t="str">
        <f>_xlfn.XLOOKUP(Data_TongTram2[[#This Row],[Tỉnh cũ]],Table9[Tỉnh cũ],Table9[Admin Miền])</f>
        <v>Phạm Thị Thúy Duy</v>
      </c>
    </row>
    <row r="630" spans="1:12" x14ac:dyDescent="0.35">
      <c r="A630" t="s">
        <v>1007</v>
      </c>
      <c r="B630" t="s">
        <v>608</v>
      </c>
      <c r="C630" t="str">
        <f>_xlfn.XLOOKUP(Data_TongTram2[[#This Row],[ID NCC]],VMS1_[ID 18],VMS1_[Tên Accounts])</f>
        <v>Anh Tuấn Cầu Rượu</v>
      </c>
      <c r="D630" t="str">
        <f>Data_TongTram2[[#This Row],[ID NCC]]&amp;Data_TongTram2[[#This Row],[DTR/Trạm]]</f>
        <v>001J300000AqUHmIANKhánh Nga</v>
      </c>
      <c r="E630" t="str">
        <f>_xlfn.XLOOKUP(Data_TongTram2[[#This Row],[ID NCC]],VMS1_[ID 18],VMS1_[Tỉnh/ Thành Phố Trung Ương])</f>
        <v>Tiền Giang</v>
      </c>
      <c r="F630" t="str">
        <f>_xlfn.XLOOKUP(Data_TongTram2[[#This Row],[Tỉnh cũ]],Table9[Tỉnh cũ],Table9[Tỉnh mới])</f>
        <v>Đồng Tháp</v>
      </c>
      <c r="G630" t="str">
        <f>_xlfn.XLOOKUP(Data_TongTram2[[#This Row],[Tỉnh cũ]],Table9[Tỉnh cũ],Table9[Khu vực])</f>
        <v>Miền Tây 1</v>
      </c>
      <c r="H630" t="str">
        <f>_xlfn.XLOOKUP(Data_TongTram2[[#This Row],[Tỉnh cũ]],Table9[Tỉnh cũ],Table9[Miền])</f>
        <v>Miền Tây</v>
      </c>
      <c r="I630" t="str">
        <f>_xlfn.XLOOKUP(Data_TongTram2[[#This Row],[Tỉnh cũ]],Table9[Tỉnh cũ],Table9[Thị Trường])</f>
        <v>Lâm Đỗ Anh Hào</v>
      </c>
      <c r="J630" t="str">
        <f>_xlfn.XLOOKUP(Data_TongTram2[[#This Row],[Tỉnh cũ]],Table9[Tỉnh cũ],Table9[Giám Sát])</f>
        <v>Nguyễn Thành Dân</v>
      </c>
      <c r="K630" t="str">
        <f>_xlfn.XLOOKUP(Data_TongTram2[[#This Row],[Tỉnh cũ]],Table9[Tỉnh cũ],Table9[Admin KV])</f>
        <v>Trần Thị Lan</v>
      </c>
      <c r="L630" t="str">
        <f>_xlfn.XLOOKUP(Data_TongTram2[[#This Row],[Tỉnh cũ]],Table9[Tỉnh cũ],Table9[Admin Miền])</f>
        <v>Phạm Thị Thúy Duy</v>
      </c>
    </row>
    <row r="631" spans="1:12" x14ac:dyDescent="0.35">
      <c r="A631" t="s">
        <v>1009</v>
      </c>
      <c r="B631" t="s">
        <v>608</v>
      </c>
      <c r="C631" t="str">
        <f>_xlfn.XLOOKUP(Data_TongTram2[[#This Row],[ID NCC]],VMS1_[ID 18],VMS1_[Tên Accounts])</f>
        <v>Anh Hòa Trung Lương</v>
      </c>
      <c r="D631" t="str">
        <f>Data_TongTram2[[#This Row],[ID NCC]]&amp;Data_TongTram2[[#This Row],[DTR/Trạm]]</f>
        <v>001J300000AqZsPIAVKhánh Nga</v>
      </c>
      <c r="E631" t="str">
        <f>_xlfn.XLOOKUP(Data_TongTram2[[#This Row],[ID NCC]],VMS1_[ID 18],VMS1_[Tỉnh/ Thành Phố Trung Ương])</f>
        <v>Tiền Giang</v>
      </c>
      <c r="F631" t="str">
        <f>_xlfn.XLOOKUP(Data_TongTram2[[#This Row],[Tỉnh cũ]],Table9[Tỉnh cũ],Table9[Tỉnh mới])</f>
        <v>Đồng Tháp</v>
      </c>
      <c r="G631" t="str">
        <f>_xlfn.XLOOKUP(Data_TongTram2[[#This Row],[Tỉnh cũ]],Table9[Tỉnh cũ],Table9[Khu vực])</f>
        <v>Miền Tây 1</v>
      </c>
      <c r="H631" t="str">
        <f>_xlfn.XLOOKUP(Data_TongTram2[[#This Row],[Tỉnh cũ]],Table9[Tỉnh cũ],Table9[Miền])</f>
        <v>Miền Tây</v>
      </c>
      <c r="I631" t="str">
        <f>_xlfn.XLOOKUP(Data_TongTram2[[#This Row],[Tỉnh cũ]],Table9[Tỉnh cũ],Table9[Thị Trường])</f>
        <v>Lâm Đỗ Anh Hào</v>
      </c>
      <c r="J631" t="str">
        <f>_xlfn.XLOOKUP(Data_TongTram2[[#This Row],[Tỉnh cũ]],Table9[Tỉnh cũ],Table9[Giám Sát])</f>
        <v>Nguyễn Thành Dân</v>
      </c>
      <c r="K631" t="str">
        <f>_xlfn.XLOOKUP(Data_TongTram2[[#This Row],[Tỉnh cũ]],Table9[Tỉnh cũ],Table9[Admin KV])</f>
        <v>Trần Thị Lan</v>
      </c>
      <c r="L631" t="str">
        <f>_xlfn.XLOOKUP(Data_TongTram2[[#This Row],[Tỉnh cũ]],Table9[Tỉnh cũ],Table9[Admin Miền])</f>
        <v>Phạm Thị Thúy Duy</v>
      </c>
    </row>
    <row r="632" spans="1:12" x14ac:dyDescent="0.35">
      <c r="A632" t="s">
        <v>1011</v>
      </c>
      <c r="B632" t="s">
        <v>608</v>
      </c>
      <c r="C632" t="str">
        <f>_xlfn.XLOOKUP(Data_TongTram2[[#This Row],[ID NCC]],VMS1_[ID 18],VMS1_[Tên Accounts])</f>
        <v>Chị Loan Bến Tranh</v>
      </c>
      <c r="D632" t="str">
        <f>Data_TongTram2[[#This Row],[ID NCC]]&amp;Data_TongTram2[[#This Row],[DTR/Trạm]]</f>
        <v>001J300000Ar0P0IAJKhánh Nga</v>
      </c>
      <c r="E632" t="str">
        <f>_xlfn.XLOOKUP(Data_TongTram2[[#This Row],[ID NCC]],VMS1_[ID 18],VMS1_[Tỉnh/ Thành Phố Trung Ương])</f>
        <v>Tiền Giang</v>
      </c>
      <c r="F632" t="str">
        <f>_xlfn.XLOOKUP(Data_TongTram2[[#This Row],[Tỉnh cũ]],Table9[Tỉnh cũ],Table9[Tỉnh mới])</f>
        <v>Đồng Tháp</v>
      </c>
      <c r="G632" t="str">
        <f>_xlfn.XLOOKUP(Data_TongTram2[[#This Row],[Tỉnh cũ]],Table9[Tỉnh cũ],Table9[Khu vực])</f>
        <v>Miền Tây 1</v>
      </c>
      <c r="H632" t="str">
        <f>_xlfn.XLOOKUP(Data_TongTram2[[#This Row],[Tỉnh cũ]],Table9[Tỉnh cũ],Table9[Miền])</f>
        <v>Miền Tây</v>
      </c>
      <c r="I632" t="str">
        <f>_xlfn.XLOOKUP(Data_TongTram2[[#This Row],[Tỉnh cũ]],Table9[Tỉnh cũ],Table9[Thị Trường])</f>
        <v>Lâm Đỗ Anh Hào</v>
      </c>
      <c r="J632" t="str">
        <f>_xlfn.XLOOKUP(Data_TongTram2[[#This Row],[Tỉnh cũ]],Table9[Tỉnh cũ],Table9[Giám Sát])</f>
        <v>Nguyễn Thành Dân</v>
      </c>
      <c r="K632" t="str">
        <f>_xlfn.XLOOKUP(Data_TongTram2[[#This Row],[Tỉnh cũ]],Table9[Tỉnh cũ],Table9[Admin KV])</f>
        <v>Trần Thị Lan</v>
      </c>
      <c r="L632" t="str">
        <f>_xlfn.XLOOKUP(Data_TongTram2[[#This Row],[Tỉnh cũ]],Table9[Tỉnh cũ],Table9[Admin Miền])</f>
        <v>Phạm Thị Thúy Duy</v>
      </c>
    </row>
    <row r="633" spans="1:12" x14ac:dyDescent="0.35">
      <c r="A633" t="s">
        <v>1015</v>
      </c>
      <c r="B633" t="s">
        <v>608</v>
      </c>
      <c r="C633" t="str">
        <f>_xlfn.XLOOKUP(Data_TongTram2[[#This Row],[ID NCC]],VMS1_[ID 18],VMS1_[Tên Accounts])</f>
        <v>Anh Trắng</v>
      </c>
      <c r="D633" t="str">
        <f>Data_TongTram2[[#This Row],[ID NCC]]&amp;Data_TongTram2[[#This Row],[DTR/Trạm]]</f>
        <v>001J3000002HjI7IAKKhánh Nga</v>
      </c>
      <c r="E633" t="str">
        <f>_xlfn.XLOOKUP(Data_TongTram2[[#This Row],[ID NCC]],VMS1_[ID 18],VMS1_[Tỉnh/ Thành Phố Trung Ương])</f>
        <v>Bạc Liêu</v>
      </c>
      <c r="F633" t="str">
        <f>_xlfn.XLOOKUP(Data_TongTram2[[#This Row],[Tỉnh cũ]],Table9[Tỉnh cũ],Table9[Tỉnh mới])</f>
        <v>Cà Mau</v>
      </c>
      <c r="G633" t="str">
        <f>_xlfn.XLOOKUP(Data_TongTram2[[#This Row],[Tỉnh cũ]],Table9[Tỉnh cũ],Table9[Khu vực])</f>
        <v>Miền Tây 2</v>
      </c>
      <c r="H633" t="str">
        <f>_xlfn.XLOOKUP(Data_TongTram2[[#This Row],[Tỉnh cũ]],Table9[Tỉnh cũ],Table9[Miền])</f>
        <v>Miền Tây</v>
      </c>
      <c r="I633" t="str">
        <f>_xlfn.XLOOKUP(Data_TongTram2[[#This Row],[Tỉnh cũ]],Table9[Tỉnh cũ],Table9[Thị Trường])</f>
        <v>Thái Tân Văn</v>
      </c>
      <c r="J633" t="str">
        <f>_xlfn.XLOOKUP(Data_TongTram2[[#This Row],[Tỉnh cũ]],Table9[Tỉnh cũ],Table9[Giám Sát])</f>
        <v>Phạm Huỳnh Hữu Lộc</v>
      </c>
      <c r="K633" t="str">
        <f>_xlfn.XLOOKUP(Data_TongTram2[[#This Row],[Tỉnh cũ]],Table9[Tỉnh cũ],Table9[Admin KV])</f>
        <v>Nguyễn Thị Ngọc Bích</v>
      </c>
      <c r="L633" t="str">
        <f>_xlfn.XLOOKUP(Data_TongTram2[[#This Row],[Tỉnh cũ]],Table9[Tỉnh cũ],Table9[Admin Miền])</f>
        <v>Phạm Thị Thúy Duy</v>
      </c>
    </row>
    <row r="634" spans="1:12" x14ac:dyDescent="0.35">
      <c r="A634" t="s">
        <v>1016</v>
      </c>
      <c r="B634" t="s">
        <v>608</v>
      </c>
      <c r="C634" t="str">
        <f>_xlfn.XLOOKUP(Data_TongTram2[[#This Row],[ID NCC]],VMS1_[ID 18],VMS1_[Tên Accounts])</f>
        <v>Anh Hoàng Thái</v>
      </c>
      <c r="D634" t="str">
        <f>Data_TongTram2[[#This Row],[ID NCC]]&amp;Data_TongTram2[[#This Row],[DTR/Trạm]]</f>
        <v>001J3000002HLxmIAGKhánh Nga</v>
      </c>
      <c r="E634" t="str">
        <f>_xlfn.XLOOKUP(Data_TongTram2[[#This Row],[ID NCC]],VMS1_[ID 18],VMS1_[Tỉnh/ Thành Phố Trung Ương])</f>
        <v>Bến Tre</v>
      </c>
      <c r="F634" t="str">
        <f>_xlfn.XLOOKUP(Data_TongTram2[[#This Row],[Tỉnh cũ]],Table9[Tỉnh cũ],Table9[Tỉnh mới])</f>
        <v>Vĩnh Long</v>
      </c>
      <c r="G634" t="str">
        <f>_xlfn.XLOOKUP(Data_TongTram2[[#This Row],[Tỉnh cũ]],Table9[Tỉnh cũ],Table9[Khu vực])</f>
        <v>Miền Tây 2</v>
      </c>
      <c r="H634" t="str">
        <f>_xlfn.XLOOKUP(Data_TongTram2[[#This Row],[Tỉnh cũ]],Table9[Tỉnh cũ],Table9[Miền])</f>
        <v>Miền Tây</v>
      </c>
      <c r="I634" t="str">
        <f>_xlfn.XLOOKUP(Data_TongTram2[[#This Row],[Tỉnh cũ]],Table9[Tỉnh cũ],Table9[Thị Trường])</f>
        <v>Lê Quốc Việt</v>
      </c>
      <c r="J634" t="str">
        <f>_xlfn.XLOOKUP(Data_TongTram2[[#This Row],[Tỉnh cũ]],Table9[Tỉnh cũ],Table9[Giám Sát])</f>
        <v>Phạm Huỳnh Hữu Lộc</v>
      </c>
      <c r="K634" t="str">
        <f>_xlfn.XLOOKUP(Data_TongTram2[[#This Row],[Tỉnh cũ]],Table9[Tỉnh cũ],Table9[Admin KV])</f>
        <v>Nguyễn Thị Ngọc Bích</v>
      </c>
      <c r="L634" t="str">
        <f>_xlfn.XLOOKUP(Data_TongTram2[[#This Row],[Tỉnh cũ]],Table9[Tỉnh cũ],Table9[Admin Miền])</f>
        <v>Phạm Thị Thúy Duy</v>
      </c>
    </row>
    <row r="635" spans="1:12" x14ac:dyDescent="0.35">
      <c r="A635" t="s">
        <v>1055</v>
      </c>
      <c r="B635" t="s">
        <v>607</v>
      </c>
      <c r="C635" t="str">
        <f>_xlfn.XLOOKUP(Data_TongTram2[[#This Row],[ID NCC]],VMS1_[ID 18],VMS1_[Tên Accounts])</f>
        <v>Nguyễn Thị Phương Khanh Đồng Tháp</v>
      </c>
      <c r="D635" t="str">
        <f>Data_TongTram2[[#This Row],[ID NCC]]&amp;Data_TongTram2[[#This Row],[DTR/Trạm]]</f>
        <v>001J3000002HjDcIAKĐồng Lâm</v>
      </c>
      <c r="E635" t="str">
        <f>_xlfn.XLOOKUP(Data_TongTram2[[#This Row],[ID NCC]],VMS1_[ID 18],VMS1_[Tỉnh/ Thành Phố Trung Ương])</f>
        <v>Đồng Tháp</v>
      </c>
      <c r="F635" t="str">
        <f>_xlfn.XLOOKUP(Data_TongTram2[[#This Row],[Tỉnh cũ]],Table9[Tỉnh cũ],Table9[Tỉnh mới])</f>
        <v>Đồng Tháp</v>
      </c>
      <c r="G635" t="str">
        <f>_xlfn.XLOOKUP(Data_TongTram2[[#This Row],[Tỉnh cũ]],Table9[Tỉnh cũ],Table9[Khu vực])</f>
        <v>Miền Tây 1</v>
      </c>
      <c r="H635" t="str">
        <f>_xlfn.XLOOKUP(Data_TongTram2[[#This Row],[Tỉnh cũ]],Table9[Tỉnh cũ],Table9[Miền])</f>
        <v>Miền Tây</v>
      </c>
      <c r="I635" t="str">
        <f>_xlfn.XLOOKUP(Data_TongTram2[[#This Row],[Tỉnh cũ]],Table9[Tỉnh cũ],Table9[Thị Trường])</f>
        <v>Lâm Đỗ Anh Hào</v>
      </c>
      <c r="J635" t="str">
        <f>_xlfn.XLOOKUP(Data_TongTram2[[#This Row],[Tỉnh cũ]],Table9[Tỉnh cũ],Table9[Giám Sát])</f>
        <v>Nguyễn Thành Dân</v>
      </c>
      <c r="K635" t="str">
        <f>_xlfn.XLOOKUP(Data_TongTram2[[#This Row],[Tỉnh cũ]],Table9[Tỉnh cũ],Table9[Admin KV])</f>
        <v>Trần Thị Lan</v>
      </c>
      <c r="L635" t="str">
        <f>_xlfn.XLOOKUP(Data_TongTram2[[#This Row],[Tỉnh cũ]],Table9[Tỉnh cũ],Table9[Admin Miền])</f>
        <v>Phạm Thị Thúy Duy</v>
      </c>
    </row>
    <row r="636" spans="1:12" x14ac:dyDescent="0.35">
      <c r="A636" t="s">
        <v>1058</v>
      </c>
      <c r="B636" t="s">
        <v>607</v>
      </c>
      <c r="C636" t="str">
        <f>_xlfn.XLOOKUP(Data_TongTram2[[#This Row],[ID NCC]],VMS1_[ID 18],VMS1_[Tên Accounts])</f>
        <v>Anh Thức Vĩnh Long</v>
      </c>
      <c r="D636" t="str">
        <f>Data_TongTram2[[#This Row],[ID NCC]]&amp;Data_TongTram2[[#This Row],[DTR/Trạm]]</f>
        <v>001J3000002HLgqIAGĐồng Lâm</v>
      </c>
      <c r="E636" t="str">
        <f>_xlfn.XLOOKUP(Data_TongTram2[[#This Row],[ID NCC]],VMS1_[ID 18],VMS1_[Tỉnh/ Thành Phố Trung Ương])</f>
        <v>Vĩnh Long</v>
      </c>
      <c r="F636" t="str">
        <f>_xlfn.XLOOKUP(Data_TongTram2[[#This Row],[Tỉnh cũ]],Table9[Tỉnh cũ],Table9[Tỉnh mới])</f>
        <v>Vĩnh Long</v>
      </c>
      <c r="G636" t="str">
        <f>_xlfn.XLOOKUP(Data_TongTram2[[#This Row],[Tỉnh cũ]],Table9[Tỉnh cũ],Table9[Khu vực])</f>
        <v>Miền Tây 2</v>
      </c>
      <c r="H636" t="str">
        <f>_xlfn.XLOOKUP(Data_TongTram2[[#This Row],[Tỉnh cũ]],Table9[Tỉnh cũ],Table9[Miền])</f>
        <v>Miền Tây</v>
      </c>
      <c r="I636" t="str">
        <f>_xlfn.XLOOKUP(Data_TongTram2[[#This Row],[Tỉnh cũ]],Table9[Tỉnh cũ],Table9[Thị Trường])</f>
        <v>Lê Quốc Việt</v>
      </c>
      <c r="J636" t="str">
        <f>_xlfn.XLOOKUP(Data_TongTram2[[#This Row],[Tỉnh cũ]],Table9[Tỉnh cũ],Table9[Giám Sát])</f>
        <v>Phạm Huỳnh Hữu Lộc</v>
      </c>
      <c r="K636" t="str">
        <f>_xlfn.XLOOKUP(Data_TongTram2[[#This Row],[Tỉnh cũ]],Table9[Tỉnh cũ],Table9[Admin KV])</f>
        <v>Nguyễn Thị Ngọc Bích</v>
      </c>
      <c r="L636" t="str">
        <f>_xlfn.XLOOKUP(Data_TongTram2[[#This Row],[Tỉnh cũ]],Table9[Tỉnh cũ],Table9[Admin Miền])</f>
        <v>Phạm Thị Thúy Duy</v>
      </c>
    </row>
    <row r="637" spans="1:12" x14ac:dyDescent="0.35">
      <c r="A637" t="s">
        <v>1060</v>
      </c>
      <c r="B637" t="s">
        <v>607</v>
      </c>
      <c r="C637" t="str">
        <f>_xlfn.XLOOKUP(Data_TongTram2[[#This Row],[ID NCC]],VMS1_[ID 18],VMS1_[Tên Accounts])</f>
        <v>Anh Tài Vĩnh Long</v>
      </c>
      <c r="D637" t="str">
        <f>Data_TongTram2[[#This Row],[ID NCC]]&amp;Data_TongTram2[[#This Row],[DTR/Trạm]]</f>
        <v>001J3000002HLk8IAGĐồng Lâm</v>
      </c>
      <c r="E637" t="str">
        <f>_xlfn.XLOOKUP(Data_TongTram2[[#This Row],[ID NCC]],VMS1_[ID 18],VMS1_[Tỉnh/ Thành Phố Trung Ương])</f>
        <v>Vĩnh Long</v>
      </c>
      <c r="F637" t="str">
        <f>_xlfn.XLOOKUP(Data_TongTram2[[#This Row],[Tỉnh cũ]],Table9[Tỉnh cũ],Table9[Tỉnh mới])</f>
        <v>Vĩnh Long</v>
      </c>
      <c r="G637" t="str">
        <f>_xlfn.XLOOKUP(Data_TongTram2[[#This Row],[Tỉnh cũ]],Table9[Tỉnh cũ],Table9[Khu vực])</f>
        <v>Miền Tây 2</v>
      </c>
      <c r="H637" t="str">
        <f>_xlfn.XLOOKUP(Data_TongTram2[[#This Row],[Tỉnh cũ]],Table9[Tỉnh cũ],Table9[Miền])</f>
        <v>Miền Tây</v>
      </c>
      <c r="I637" t="str">
        <f>_xlfn.XLOOKUP(Data_TongTram2[[#This Row],[Tỉnh cũ]],Table9[Tỉnh cũ],Table9[Thị Trường])</f>
        <v>Lê Quốc Việt</v>
      </c>
      <c r="J637" t="str">
        <f>_xlfn.XLOOKUP(Data_TongTram2[[#This Row],[Tỉnh cũ]],Table9[Tỉnh cũ],Table9[Giám Sát])</f>
        <v>Phạm Huỳnh Hữu Lộc</v>
      </c>
      <c r="K637" t="str">
        <f>_xlfn.XLOOKUP(Data_TongTram2[[#This Row],[Tỉnh cũ]],Table9[Tỉnh cũ],Table9[Admin KV])</f>
        <v>Nguyễn Thị Ngọc Bích</v>
      </c>
      <c r="L637" t="str">
        <f>_xlfn.XLOOKUP(Data_TongTram2[[#This Row],[Tỉnh cũ]],Table9[Tỉnh cũ],Table9[Admin Miền])</f>
        <v>Phạm Thị Thúy Duy</v>
      </c>
    </row>
    <row r="638" spans="1:12" x14ac:dyDescent="0.35">
      <c r="A638" t="s">
        <v>1062</v>
      </c>
      <c r="B638" t="s">
        <v>607</v>
      </c>
      <c r="C638" t="str">
        <f>_xlfn.XLOOKUP(Data_TongTram2[[#This Row],[ID NCC]],VMS1_[ID 18],VMS1_[Tên Accounts])</f>
        <v>Kim Văn Anh</v>
      </c>
      <c r="D638" t="str">
        <f>Data_TongTram2[[#This Row],[ID NCC]]&amp;Data_TongTram2[[#This Row],[DTR/Trạm]]</f>
        <v>001J3000002HLzmIAGĐồng Lâm</v>
      </c>
      <c r="E638" t="str">
        <f>_xlfn.XLOOKUP(Data_TongTram2[[#This Row],[ID NCC]],VMS1_[ID 18],VMS1_[Tỉnh/ Thành Phố Trung Ương])</f>
        <v>Trà Vinh</v>
      </c>
      <c r="F638" t="str">
        <f>_xlfn.XLOOKUP(Data_TongTram2[[#This Row],[Tỉnh cũ]],Table9[Tỉnh cũ],Table9[Tỉnh mới])</f>
        <v>Vĩnh Long</v>
      </c>
      <c r="G638" t="str">
        <f>_xlfn.XLOOKUP(Data_TongTram2[[#This Row],[Tỉnh cũ]],Table9[Tỉnh cũ],Table9[Khu vực])</f>
        <v>Miền Tây 2</v>
      </c>
      <c r="H638" t="str">
        <f>_xlfn.XLOOKUP(Data_TongTram2[[#This Row],[Tỉnh cũ]],Table9[Tỉnh cũ],Table9[Miền])</f>
        <v>Miền Tây</v>
      </c>
      <c r="I638" t="str">
        <f>_xlfn.XLOOKUP(Data_TongTram2[[#This Row],[Tỉnh cũ]],Table9[Tỉnh cũ],Table9[Thị Trường])</f>
        <v>Lê Quốc Việt</v>
      </c>
      <c r="J638" t="str">
        <f>_xlfn.XLOOKUP(Data_TongTram2[[#This Row],[Tỉnh cũ]],Table9[Tỉnh cũ],Table9[Giám Sát])</f>
        <v>Phạm Huỳnh Hữu Lộc</v>
      </c>
      <c r="K638" t="str">
        <f>_xlfn.XLOOKUP(Data_TongTram2[[#This Row],[Tỉnh cũ]],Table9[Tỉnh cũ],Table9[Admin KV])</f>
        <v>Nguyễn Thị Ngọc Bích</v>
      </c>
      <c r="L638" t="str">
        <f>_xlfn.XLOOKUP(Data_TongTram2[[#This Row],[Tỉnh cũ]],Table9[Tỉnh cũ],Table9[Admin Miền])</f>
        <v>Phạm Thị Thúy Duy</v>
      </c>
    </row>
    <row r="639" spans="1:12" x14ac:dyDescent="0.35">
      <c r="A639" t="s">
        <v>759</v>
      </c>
      <c r="B639" t="s">
        <v>607</v>
      </c>
      <c r="C639" t="str">
        <f>_xlfn.XLOOKUP(Data_TongTram2[[#This Row],[ID NCC]],VMS1_[ID 18],VMS1_[Tên Accounts])</f>
        <v>Chị Hạnh Tiểu Cần</v>
      </c>
      <c r="D639" t="str">
        <f>Data_TongTram2[[#This Row],[ID NCC]]&amp;Data_TongTram2[[#This Row],[DTR/Trạm]]</f>
        <v>001J3000002HM0RIAWĐồng Lâm</v>
      </c>
      <c r="E639" t="str">
        <f>_xlfn.XLOOKUP(Data_TongTram2[[#This Row],[ID NCC]],VMS1_[ID 18],VMS1_[Tỉnh/ Thành Phố Trung Ương])</f>
        <v>Trà Vinh</v>
      </c>
      <c r="F639" t="str">
        <f>_xlfn.XLOOKUP(Data_TongTram2[[#This Row],[Tỉnh cũ]],Table9[Tỉnh cũ],Table9[Tỉnh mới])</f>
        <v>Vĩnh Long</v>
      </c>
      <c r="G639" t="str">
        <f>_xlfn.XLOOKUP(Data_TongTram2[[#This Row],[Tỉnh cũ]],Table9[Tỉnh cũ],Table9[Khu vực])</f>
        <v>Miền Tây 2</v>
      </c>
      <c r="H639" t="str">
        <f>_xlfn.XLOOKUP(Data_TongTram2[[#This Row],[Tỉnh cũ]],Table9[Tỉnh cũ],Table9[Miền])</f>
        <v>Miền Tây</v>
      </c>
      <c r="I639" t="str">
        <f>_xlfn.XLOOKUP(Data_TongTram2[[#This Row],[Tỉnh cũ]],Table9[Tỉnh cũ],Table9[Thị Trường])</f>
        <v>Lê Quốc Việt</v>
      </c>
      <c r="J639" t="str">
        <f>_xlfn.XLOOKUP(Data_TongTram2[[#This Row],[Tỉnh cũ]],Table9[Tỉnh cũ],Table9[Giám Sát])</f>
        <v>Phạm Huỳnh Hữu Lộc</v>
      </c>
      <c r="K639" t="str">
        <f>_xlfn.XLOOKUP(Data_TongTram2[[#This Row],[Tỉnh cũ]],Table9[Tỉnh cũ],Table9[Admin KV])</f>
        <v>Nguyễn Thị Ngọc Bích</v>
      </c>
      <c r="L639" t="str">
        <f>_xlfn.XLOOKUP(Data_TongTram2[[#This Row],[Tỉnh cũ]],Table9[Tỉnh cũ],Table9[Admin Miền])</f>
        <v>Phạm Thị Thúy Duy</v>
      </c>
    </row>
    <row r="640" spans="1:12" x14ac:dyDescent="0.35">
      <c r="A640" t="s">
        <v>1064</v>
      </c>
      <c r="B640" t="s">
        <v>607</v>
      </c>
      <c r="C640" t="str">
        <f>_xlfn.XLOOKUP(Data_TongTram2[[#This Row],[ID NCC]],VMS1_[ID 18],VMS1_[Tên Accounts])</f>
        <v>HKD Đoàn Thị Ngọc Dung</v>
      </c>
      <c r="D640" t="str">
        <f>Data_TongTram2[[#This Row],[ID NCC]]&amp;Data_TongTram2[[#This Row],[DTR/Trạm]]</f>
        <v>001J3000002HLjLIAWĐồng Lâm</v>
      </c>
      <c r="E640" t="str">
        <f>_xlfn.XLOOKUP(Data_TongTram2[[#This Row],[ID NCC]],VMS1_[ID 18],VMS1_[Tỉnh/ Thành Phố Trung Ương])</f>
        <v>Cần Thơ</v>
      </c>
      <c r="F640" t="str">
        <f>_xlfn.XLOOKUP(Data_TongTram2[[#This Row],[Tỉnh cũ]],Table9[Tỉnh cũ],Table9[Tỉnh mới])</f>
        <v>Cần Thơ</v>
      </c>
      <c r="G640" t="str">
        <f>_xlfn.XLOOKUP(Data_TongTram2[[#This Row],[Tỉnh cũ]],Table9[Tỉnh cũ],Table9[Khu vực])</f>
        <v>Miền Tây 2</v>
      </c>
      <c r="H640" t="str">
        <f>_xlfn.XLOOKUP(Data_TongTram2[[#This Row],[Tỉnh cũ]],Table9[Tỉnh cũ],Table9[Miền])</f>
        <v>Miền Tây</v>
      </c>
      <c r="I640" t="str">
        <f>_xlfn.XLOOKUP(Data_TongTram2[[#This Row],[Tỉnh cũ]],Table9[Tỉnh cũ],Table9[Thị Trường])</f>
        <v>Nguyễn Ngọc Lâm</v>
      </c>
      <c r="J640" t="str">
        <f>_xlfn.XLOOKUP(Data_TongTram2[[#This Row],[Tỉnh cũ]],Table9[Tỉnh cũ],Table9[Giám Sát])</f>
        <v>Phạm Huỳnh Hữu Lộc</v>
      </c>
      <c r="K640" t="str">
        <f>_xlfn.XLOOKUP(Data_TongTram2[[#This Row],[Tỉnh cũ]],Table9[Tỉnh cũ],Table9[Admin KV])</f>
        <v>Nguyễn Thị Ngọc Bích</v>
      </c>
      <c r="L640" t="str">
        <f>_xlfn.XLOOKUP(Data_TongTram2[[#This Row],[Tỉnh cũ]],Table9[Tỉnh cũ],Table9[Admin Miền])</f>
        <v>Phạm Thị Thúy Duy</v>
      </c>
    </row>
    <row r="641" spans="1:12" x14ac:dyDescent="0.35">
      <c r="A641" t="s">
        <v>1067</v>
      </c>
      <c r="B641" t="s">
        <v>607</v>
      </c>
      <c r="C641" t="str">
        <f>_xlfn.XLOOKUP(Data_TongTram2[[#This Row],[ID NCC]],VMS1_[ID 18],VMS1_[Tên Accounts])</f>
        <v>Anh Phúc Cần Thơ</v>
      </c>
      <c r="D641" t="str">
        <f>Data_TongTram2[[#This Row],[ID NCC]]&amp;Data_TongTram2[[#This Row],[DTR/Trạm]]</f>
        <v>001J3000002HLr4IAGĐồng Lâm</v>
      </c>
      <c r="E641" t="str">
        <f>_xlfn.XLOOKUP(Data_TongTram2[[#This Row],[ID NCC]],VMS1_[ID 18],VMS1_[Tỉnh/ Thành Phố Trung Ương])</f>
        <v>Cần Thơ</v>
      </c>
      <c r="F641" t="str">
        <f>_xlfn.XLOOKUP(Data_TongTram2[[#This Row],[Tỉnh cũ]],Table9[Tỉnh cũ],Table9[Tỉnh mới])</f>
        <v>Cần Thơ</v>
      </c>
      <c r="G641" t="str">
        <f>_xlfn.XLOOKUP(Data_TongTram2[[#This Row],[Tỉnh cũ]],Table9[Tỉnh cũ],Table9[Khu vực])</f>
        <v>Miền Tây 2</v>
      </c>
      <c r="H641" t="str">
        <f>_xlfn.XLOOKUP(Data_TongTram2[[#This Row],[Tỉnh cũ]],Table9[Tỉnh cũ],Table9[Miền])</f>
        <v>Miền Tây</v>
      </c>
      <c r="I641" t="str">
        <f>_xlfn.XLOOKUP(Data_TongTram2[[#This Row],[Tỉnh cũ]],Table9[Tỉnh cũ],Table9[Thị Trường])</f>
        <v>Nguyễn Ngọc Lâm</v>
      </c>
      <c r="J641" t="str">
        <f>_xlfn.XLOOKUP(Data_TongTram2[[#This Row],[Tỉnh cũ]],Table9[Tỉnh cũ],Table9[Giám Sát])</f>
        <v>Phạm Huỳnh Hữu Lộc</v>
      </c>
      <c r="K641" t="str">
        <f>_xlfn.XLOOKUP(Data_TongTram2[[#This Row],[Tỉnh cũ]],Table9[Tỉnh cũ],Table9[Admin KV])</f>
        <v>Nguyễn Thị Ngọc Bích</v>
      </c>
      <c r="L641" t="str">
        <f>_xlfn.XLOOKUP(Data_TongTram2[[#This Row],[Tỉnh cũ]],Table9[Tỉnh cũ],Table9[Admin Miền])</f>
        <v>Phạm Thị Thúy Duy</v>
      </c>
    </row>
    <row r="642" spans="1:12" x14ac:dyDescent="0.35">
      <c r="A642" t="s">
        <v>1069</v>
      </c>
      <c r="B642" t="s">
        <v>607</v>
      </c>
      <c r="C642" t="str">
        <f>_xlfn.XLOOKUP(Data_TongTram2[[#This Row],[ID NCC]],VMS1_[ID 18],VMS1_[Tên Accounts])</f>
        <v>Nguyễn Thị Bích Phượng</v>
      </c>
      <c r="D642" t="str">
        <f>Data_TongTram2[[#This Row],[ID NCC]]&amp;Data_TongTram2[[#This Row],[DTR/Trạm]]</f>
        <v>001J3000002HjDzIAKĐồng Lâm</v>
      </c>
      <c r="E642" t="str">
        <f>_xlfn.XLOOKUP(Data_TongTram2[[#This Row],[ID NCC]],VMS1_[ID 18],VMS1_[Tỉnh/ Thành Phố Trung Ương])</f>
        <v>Cần Thơ</v>
      </c>
      <c r="F642" t="str">
        <f>_xlfn.XLOOKUP(Data_TongTram2[[#This Row],[Tỉnh cũ]],Table9[Tỉnh cũ],Table9[Tỉnh mới])</f>
        <v>Cần Thơ</v>
      </c>
      <c r="G642" t="str">
        <f>_xlfn.XLOOKUP(Data_TongTram2[[#This Row],[Tỉnh cũ]],Table9[Tỉnh cũ],Table9[Khu vực])</f>
        <v>Miền Tây 2</v>
      </c>
      <c r="H642" t="str">
        <f>_xlfn.XLOOKUP(Data_TongTram2[[#This Row],[Tỉnh cũ]],Table9[Tỉnh cũ],Table9[Miền])</f>
        <v>Miền Tây</v>
      </c>
      <c r="I642" t="str">
        <f>_xlfn.XLOOKUP(Data_TongTram2[[#This Row],[Tỉnh cũ]],Table9[Tỉnh cũ],Table9[Thị Trường])</f>
        <v>Nguyễn Ngọc Lâm</v>
      </c>
      <c r="J642" t="str">
        <f>_xlfn.XLOOKUP(Data_TongTram2[[#This Row],[Tỉnh cũ]],Table9[Tỉnh cũ],Table9[Giám Sát])</f>
        <v>Phạm Huỳnh Hữu Lộc</v>
      </c>
      <c r="K642" t="str">
        <f>_xlfn.XLOOKUP(Data_TongTram2[[#This Row],[Tỉnh cũ]],Table9[Tỉnh cũ],Table9[Admin KV])</f>
        <v>Nguyễn Thị Ngọc Bích</v>
      </c>
      <c r="L642" t="str">
        <f>_xlfn.XLOOKUP(Data_TongTram2[[#This Row],[Tỉnh cũ]],Table9[Tỉnh cũ],Table9[Admin Miền])</f>
        <v>Phạm Thị Thúy Duy</v>
      </c>
    </row>
    <row r="643" spans="1:12" x14ac:dyDescent="0.35">
      <c r="A643" t="s">
        <v>1071</v>
      </c>
      <c r="B643" t="s">
        <v>607</v>
      </c>
      <c r="C643" t="str">
        <f>_xlfn.XLOOKUP(Data_TongTram2[[#This Row],[ID NCC]],VMS1_[ID 18],VMS1_[Tên Accounts])</f>
        <v>Bé Sáu</v>
      </c>
      <c r="D643" t="str">
        <f>Data_TongTram2[[#This Row],[ID NCC]]&amp;Data_TongTram2[[#This Row],[DTR/Trạm]]</f>
        <v>001J3000002HLgoIAGĐồng Lâm</v>
      </c>
      <c r="E643" t="str">
        <f>_xlfn.XLOOKUP(Data_TongTram2[[#This Row],[ID NCC]],VMS1_[ID 18],VMS1_[Tỉnh/ Thành Phố Trung Ương])</f>
        <v>Vĩnh Long</v>
      </c>
      <c r="F643" t="str">
        <f>_xlfn.XLOOKUP(Data_TongTram2[[#This Row],[Tỉnh cũ]],Table9[Tỉnh cũ],Table9[Tỉnh mới])</f>
        <v>Vĩnh Long</v>
      </c>
      <c r="G643" t="str">
        <f>_xlfn.XLOOKUP(Data_TongTram2[[#This Row],[Tỉnh cũ]],Table9[Tỉnh cũ],Table9[Khu vực])</f>
        <v>Miền Tây 2</v>
      </c>
      <c r="H643" t="str">
        <f>_xlfn.XLOOKUP(Data_TongTram2[[#This Row],[Tỉnh cũ]],Table9[Tỉnh cũ],Table9[Miền])</f>
        <v>Miền Tây</v>
      </c>
      <c r="I643" t="str">
        <f>_xlfn.XLOOKUP(Data_TongTram2[[#This Row],[Tỉnh cũ]],Table9[Tỉnh cũ],Table9[Thị Trường])</f>
        <v>Lê Quốc Việt</v>
      </c>
      <c r="J643" t="str">
        <f>_xlfn.XLOOKUP(Data_TongTram2[[#This Row],[Tỉnh cũ]],Table9[Tỉnh cũ],Table9[Giám Sát])</f>
        <v>Phạm Huỳnh Hữu Lộc</v>
      </c>
      <c r="K643" t="str">
        <f>_xlfn.XLOOKUP(Data_TongTram2[[#This Row],[Tỉnh cũ]],Table9[Tỉnh cũ],Table9[Admin KV])</f>
        <v>Nguyễn Thị Ngọc Bích</v>
      </c>
      <c r="L643" t="str">
        <f>_xlfn.XLOOKUP(Data_TongTram2[[#This Row],[Tỉnh cũ]],Table9[Tỉnh cũ],Table9[Admin Miền])</f>
        <v>Phạm Thị Thúy Duy</v>
      </c>
    </row>
    <row r="644" spans="1:12" x14ac:dyDescent="0.35">
      <c r="A644" t="s">
        <v>1073</v>
      </c>
      <c r="B644" t="s">
        <v>607</v>
      </c>
      <c r="C644" t="str">
        <f>_xlfn.XLOOKUP(Data_TongTram2[[#This Row],[ID NCC]],VMS1_[ID 18],VMS1_[Tên Accounts])</f>
        <v>Anh Tấn Vĩnh Long</v>
      </c>
      <c r="D644" t="str">
        <f>Data_TongTram2[[#This Row],[ID NCC]]&amp;Data_TongTram2[[#This Row],[DTR/Trạm]]</f>
        <v>001J3000002HLsLIAWĐồng Lâm</v>
      </c>
      <c r="E644" t="str">
        <f>_xlfn.XLOOKUP(Data_TongTram2[[#This Row],[ID NCC]],VMS1_[ID 18],VMS1_[Tỉnh/ Thành Phố Trung Ương])</f>
        <v>Vĩnh Long</v>
      </c>
      <c r="F644" t="str">
        <f>_xlfn.XLOOKUP(Data_TongTram2[[#This Row],[Tỉnh cũ]],Table9[Tỉnh cũ],Table9[Tỉnh mới])</f>
        <v>Vĩnh Long</v>
      </c>
      <c r="G644" t="str">
        <f>_xlfn.XLOOKUP(Data_TongTram2[[#This Row],[Tỉnh cũ]],Table9[Tỉnh cũ],Table9[Khu vực])</f>
        <v>Miền Tây 2</v>
      </c>
      <c r="H644" t="str">
        <f>_xlfn.XLOOKUP(Data_TongTram2[[#This Row],[Tỉnh cũ]],Table9[Tỉnh cũ],Table9[Miền])</f>
        <v>Miền Tây</v>
      </c>
      <c r="I644" t="str">
        <f>_xlfn.XLOOKUP(Data_TongTram2[[#This Row],[Tỉnh cũ]],Table9[Tỉnh cũ],Table9[Thị Trường])</f>
        <v>Lê Quốc Việt</v>
      </c>
      <c r="J644" t="str">
        <f>_xlfn.XLOOKUP(Data_TongTram2[[#This Row],[Tỉnh cũ]],Table9[Tỉnh cũ],Table9[Giám Sát])</f>
        <v>Phạm Huỳnh Hữu Lộc</v>
      </c>
      <c r="K644" t="str">
        <f>_xlfn.XLOOKUP(Data_TongTram2[[#This Row],[Tỉnh cũ]],Table9[Tỉnh cũ],Table9[Admin KV])</f>
        <v>Nguyễn Thị Ngọc Bích</v>
      </c>
      <c r="L644" t="str">
        <f>_xlfn.XLOOKUP(Data_TongTram2[[#This Row],[Tỉnh cũ]],Table9[Tỉnh cũ],Table9[Admin Miền])</f>
        <v>Phạm Thị Thúy Duy</v>
      </c>
    </row>
    <row r="645" spans="1:12" x14ac:dyDescent="0.35">
      <c r="A645" t="s">
        <v>1075</v>
      </c>
      <c r="B645" t="s">
        <v>607</v>
      </c>
      <c r="C645" t="str">
        <f>_xlfn.XLOOKUP(Data_TongTram2[[#This Row],[ID NCC]],VMS1_[ID 18],VMS1_[Tên Accounts])</f>
        <v>Trần Thế Minh</v>
      </c>
      <c r="D645" t="str">
        <f>Data_TongTram2[[#This Row],[ID NCC]]&amp;Data_TongTram2[[#This Row],[DTR/Trạm]]</f>
        <v>001J3000002HjE1IAKĐồng Lâm</v>
      </c>
      <c r="E645" t="str">
        <f>_xlfn.XLOOKUP(Data_TongTram2[[#This Row],[ID NCC]],VMS1_[ID 18],VMS1_[Tỉnh/ Thành Phố Trung Ương])</f>
        <v>Vĩnh Long</v>
      </c>
      <c r="F645" t="str">
        <f>_xlfn.XLOOKUP(Data_TongTram2[[#This Row],[Tỉnh cũ]],Table9[Tỉnh cũ],Table9[Tỉnh mới])</f>
        <v>Vĩnh Long</v>
      </c>
      <c r="G645" t="str">
        <f>_xlfn.XLOOKUP(Data_TongTram2[[#This Row],[Tỉnh cũ]],Table9[Tỉnh cũ],Table9[Khu vực])</f>
        <v>Miền Tây 2</v>
      </c>
      <c r="H645" t="str">
        <f>_xlfn.XLOOKUP(Data_TongTram2[[#This Row],[Tỉnh cũ]],Table9[Tỉnh cũ],Table9[Miền])</f>
        <v>Miền Tây</v>
      </c>
      <c r="I645" t="str">
        <f>_xlfn.XLOOKUP(Data_TongTram2[[#This Row],[Tỉnh cũ]],Table9[Tỉnh cũ],Table9[Thị Trường])</f>
        <v>Lê Quốc Việt</v>
      </c>
      <c r="J645" t="str">
        <f>_xlfn.XLOOKUP(Data_TongTram2[[#This Row],[Tỉnh cũ]],Table9[Tỉnh cũ],Table9[Giám Sát])</f>
        <v>Phạm Huỳnh Hữu Lộc</v>
      </c>
      <c r="K645" t="str">
        <f>_xlfn.XLOOKUP(Data_TongTram2[[#This Row],[Tỉnh cũ]],Table9[Tỉnh cũ],Table9[Admin KV])</f>
        <v>Nguyễn Thị Ngọc Bích</v>
      </c>
      <c r="L645" t="str">
        <f>_xlfn.XLOOKUP(Data_TongTram2[[#This Row],[Tỉnh cũ]],Table9[Tỉnh cũ],Table9[Admin Miền])</f>
        <v>Phạm Thị Thúy Duy</v>
      </c>
    </row>
    <row r="646" spans="1:12" x14ac:dyDescent="0.35">
      <c r="A646" t="s">
        <v>756</v>
      </c>
      <c r="B646" t="s">
        <v>607</v>
      </c>
      <c r="C646" t="str">
        <f>_xlfn.XLOOKUP(Data_TongTram2[[#This Row],[ID NCC]],VMS1_[ID 18],VMS1_[Tên Accounts])</f>
        <v>Bảy Khải</v>
      </c>
      <c r="D646" t="str">
        <f>Data_TongTram2[[#This Row],[ID NCC]]&amp;Data_TongTram2[[#This Row],[DTR/Trạm]]</f>
        <v>001J3000002HLYcIAOĐồng Lâm</v>
      </c>
      <c r="E646" t="str">
        <f>_xlfn.XLOOKUP(Data_TongTram2[[#This Row],[ID NCC]],VMS1_[ID 18],VMS1_[Tỉnh/ Thành Phố Trung Ương])</f>
        <v>Vĩnh Long</v>
      </c>
      <c r="F646" t="str">
        <f>_xlfn.XLOOKUP(Data_TongTram2[[#This Row],[Tỉnh cũ]],Table9[Tỉnh cũ],Table9[Tỉnh mới])</f>
        <v>Vĩnh Long</v>
      </c>
      <c r="G646" t="str">
        <f>_xlfn.XLOOKUP(Data_TongTram2[[#This Row],[Tỉnh cũ]],Table9[Tỉnh cũ],Table9[Khu vực])</f>
        <v>Miền Tây 2</v>
      </c>
      <c r="H646" t="str">
        <f>_xlfn.XLOOKUP(Data_TongTram2[[#This Row],[Tỉnh cũ]],Table9[Tỉnh cũ],Table9[Miền])</f>
        <v>Miền Tây</v>
      </c>
      <c r="I646" t="str">
        <f>_xlfn.XLOOKUP(Data_TongTram2[[#This Row],[Tỉnh cũ]],Table9[Tỉnh cũ],Table9[Thị Trường])</f>
        <v>Lê Quốc Việt</v>
      </c>
      <c r="J646" t="str">
        <f>_xlfn.XLOOKUP(Data_TongTram2[[#This Row],[Tỉnh cũ]],Table9[Tỉnh cũ],Table9[Giám Sát])</f>
        <v>Phạm Huỳnh Hữu Lộc</v>
      </c>
      <c r="K646" t="str">
        <f>_xlfn.XLOOKUP(Data_TongTram2[[#This Row],[Tỉnh cũ]],Table9[Tỉnh cũ],Table9[Admin KV])</f>
        <v>Nguyễn Thị Ngọc Bích</v>
      </c>
      <c r="L646" t="str">
        <f>_xlfn.XLOOKUP(Data_TongTram2[[#This Row],[Tỉnh cũ]],Table9[Tỉnh cũ],Table9[Admin Miền])</f>
        <v>Phạm Thị Thúy Duy</v>
      </c>
    </row>
    <row r="647" spans="1:12" x14ac:dyDescent="0.35">
      <c r="A647" t="s">
        <v>1077</v>
      </c>
      <c r="B647" t="s">
        <v>607</v>
      </c>
      <c r="C647" t="str">
        <f>_xlfn.XLOOKUP(Data_TongTram2[[#This Row],[ID NCC]],VMS1_[ID 18],VMS1_[Tên Accounts])</f>
        <v>Phạm Cao Duy</v>
      </c>
      <c r="D647" t="str">
        <f>Data_TongTram2[[#This Row],[ID NCC]]&amp;Data_TongTram2[[#This Row],[DTR/Trạm]]</f>
        <v>001J3000002HLxDIAWĐồng Lâm</v>
      </c>
      <c r="E647" t="str">
        <f>_xlfn.XLOOKUP(Data_TongTram2[[#This Row],[ID NCC]],VMS1_[ID 18],VMS1_[Tỉnh/ Thành Phố Trung Ương])</f>
        <v>Vĩnh Long</v>
      </c>
      <c r="F647" t="str">
        <f>_xlfn.XLOOKUP(Data_TongTram2[[#This Row],[Tỉnh cũ]],Table9[Tỉnh cũ],Table9[Tỉnh mới])</f>
        <v>Vĩnh Long</v>
      </c>
      <c r="G647" t="str">
        <f>_xlfn.XLOOKUP(Data_TongTram2[[#This Row],[Tỉnh cũ]],Table9[Tỉnh cũ],Table9[Khu vực])</f>
        <v>Miền Tây 2</v>
      </c>
      <c r="H647" t="str">
        <f>_xlfn.XLOOKUP(Data_TongTram2[[#This Row],[Tỉnh cũ]],Table9[Tỉnh cũ],Table9[Miền])</f>
        <v>Miền Tây</v>
      </c>
      <c r="I647" t="str">
        <f>_xlfn.XLOOKUP(Data_TongTram2[[#This Row],[Tỉnh cũ]],Table9[Tỉnh cũ],Table9[Thị Trường])</f>
        <v>Lê Quốc Việt</v>
      </c>
      <c r="J647" t="str">
        <f>_xlfn.XLOOKUP(Data_TongTram2[[#This Row],[Tỉnh cũ]],Table9[Tỉnh cũ],Table9[Giám Sát])</f>
        <v>Phạm Huỳnh Hữu Lộc</v>
      </c>
      <c r="K647" t="str">
        <f>_xlfn.XLOOKUP(Data_TongTram2[[#This Row],[Tỉnh cũ]],Table9[Tỉnh cũ],Table9[Admin KV])</f>
        <v>Nguyễn Thị Ngọc Bích</v>
      </c>
      <c r="L647" t="str">
        <f>_xlfn.XLOOKUP(Data_TongTram2[[#This Row],[Tỉnh cũ]],Table9[Tỉnh cũ],Table9[Admin Miền])</f>
        <v>Phạm Thị Thúy Duy</v>
      </c>
    </row>
    <row r="648" spans="1:12" x14ac:dyDescent="0.35">
      <c r="A648" t="s">
        <v>1079</v>
      </c>
      <c r="B648" t="s">
        <v>607</v>
      </c>
      <c r="C648" t="str">
        <f>_xlfn.XLOOKUP(Data_TongTram2[[#This Row],[ID NCC]],VMS1_[ID 18],VMS1_[Tên Accounts])</f>
        <v>Đặng Thị Phúc</v>
      </c>
      <c r="D648" t="str">
        <f>Data_TongTram2[[#This Row],[ID NCC]]&amp;Data_TongTram2[[#This Row],[DTR/Trạm]]</f>
        <v>001J3000002HLq8IAGĐồng Lâm</v>
      </c>
      <c r="E648" t="str">
        <f>_xlfn.XLOOKUP(Data_TongTram2[[#This Row],[ID NCC]],VMS1_[ID 18],VMS1_[Tỉnh/ Thành Phố Trung Ương])</f>
        <v>Trà Vinh</v>
      </c>
      <c r="F648" t="str">
        <f>_xlfn.XLOOKUP(Data_TongTram2[[#This Row],[Tỉnh cũ]],Table9[Tỉnh cũ],Table9[Tỉnh mới])</f>
        <v>Vĩnh Long</v>
      </c>
      <c r="G648" t="str">
        <f>_xlfn.XLOOKUP(Data_TongTram2[[#This Row],[Tỉnh cũ]],Table9[Tỉnh cũ],Table9[Khu vực])</f>
        <v>Miền Tây 2</v>
      </c>
      <c r="H648" t="str">
        <f>_xlfn.XLOOKUP(Data_TongTram2[[#This Row],[Tỉnh cũ]],Table9[Tỉnh cũ],Table9[Miền])</f>
        <v>Miền Tây</v>
      </c>
      <c r="I648" t="str">
        <f>_xlfn.XLOOKUP(Data_TongTram2[[#This Row],[Tỉnh cũ]],Table9[Tỉnh cũ],Table9[Thị Trường])</f>
        <v>Lê Quốc Việt</v>
      </c>
      <c r="J648" t="str">
        <f>_xlfn.XLOOKUP(Data_TongTram2[[#This Row],[Tỉnh cũ]],Table9[Tỉnh cũ],Table9[Giám Sát])</f>
        <v>Phạm Huỳnh Hữu Lộc</v>
      </c>
      <c r="K648" t="str">
        <f>_xlfn.XLOOKUP(Data_TongTram2[[#This Row],[Tỉnh cũ]],Table9[Tỉnh cũ],Table9[Admin KV])</f>
        <v>Nguyễn Thị Ngọc Bích</v>
      </c>
      <c r="L648" t="str">
        <f>_xlfn.XLOOKUP(Data_TongTram2[[#This Row],[Tỉnh cũ]],Table9[Tỉnh cũ],Table9[Admin Miền])</f>
        <v>Phạm Thị Thúy Duy</v>
      </c>
    </row>
    <row r="649" spans="1:12" x14ac:dyDescent="0.35">
      <c r="A649" t="s">
        <v>1080</v>
      </c>
      <c r="B649" t="s">
        <v>607</v>
      </c>
      <c r="C649" t="str">
        <f>_xlfn.XLOOKUP(Data_TongTram2[[#This Row],[ID NCC]],VMS1_[ID 18],VMS1_[Tên Accounts])</f>
        <v>Cao Minh Phụng</v>
      </c>
      <c r="D649" t="str">
        <f>Data_TongTram2[[#This Row],[ID NCC]]&amp;Data_TongTram2[[#This Row],[DTR/Trạm]]</f>
        <v>001J3000002HLYbIAOĐồng Lâm</v>
      </c>
      <c r="E649" t="str">
        <f>_xlfn.XLOOKUP(Data_TongTram2[[#This Row],[ID NCC]],VMS1_[ID 18],VMS1_[Tỉnh/ Thành Phố Trung Ương])</f>
        <v>Vĩnh Long</v>
      </c>
      <c r="F649" t="str">
        <f>_xlfn.XLOOKUP(Data_TongTram2[[#This Row],[Tỉnh cũ]],Table9[Tỉnh cũ],Table9[Tỉnh mới])</f>
        <v>Vĩnh Long</v>
      </c>
      <c r="G649" t="str">
        <f>_xlfn.XLOOKUP(Data_TongTram2[[#This Row],[Tỉnh cũ]],Table9[Tỉnh cũ],Table9[Khu vực])</f>
        <v>Miền Tây 2</v>
      </c>
      <c r="H649" t="str">
        <f>_xlfn.XLOOKUP(Data_TongTram2[[#This Row],[Tỉnh cũ]],Table9[Tỉnh cũ],Table9[Miền])</f>
        <v>Miền Tây</v>
      </c>
      <c r="I649" t="str">
        <f>_xlfn.XLOOKUP(Data_TongTram2[[#This Row],[Tỉnh cũ]],Table9[Tỉnh cũ],Table9[Thị Trường])</f>
        <v>Lê Quốc Việt</v>
      </c>
      <c r="J649" t="str">
        <f>_xlfn.XLOOKUP(Data_TongTram2[[#This Row],[Tỉnh cũ]],Table9[Tỉnh cũ],Table9[Giám Sát])</f>
        <v>Phạm Huỳnh Hữu Lộc</v>
      </c>
      <c r="K649" t="str">
        <f>_xlfn.XLOOKUP(Data_TongTram2[[#This Row],[Tỉnh cũ]],Table9[Tỉnh cũ],Table9[Admin KV])</f>
        <v>Nguyễn Thị Ngọc Bích</v>
      </c>
      <c r="L649" t="str">
        <f>_xlfn.XLOOKUP(Data_TongTram2[[#This Row],[Tỉnh cũ]],Table9[Tỉnh cũ],Table9[Admin Miền])</f>
        <v>Phạm Thị Thúy Duy</v>
      </c>
    </row>
    <row r="650" spans="1:12" x14ac:dyDescent="0.35">
      <c r="A650" t="s">
        <v>1081</v>
      </c>
      <c r="B650" t="s">
        <v>607</v>
      </c>
      <c r="C650" t="str">
        <f>_xlfn.XLOOKUP(Data_TongTram2[[#This Row],[ID NCC]],VMS1_[ID 18],VMS1_[Tên Accounts])</f>
        <v>Trần Lê Phong Cần Thơ</v>
      </c>
      <c r="D650" t="str">
        <f>Data_TongTram2[[#This Row],[ID NCC]]&amp;Data_TongTram2[[#This Row],[DTR/Trạm]]</f>
        <v>001J3000002HjDbIAKĐồng Lâm</v>
      </c>
      <c r="E650" t="str">
        <f>_xlfn.XLOOKUP(Data_TongTram2[[#This Row],[ID NCC]],VMS1_[ID 18],VMS1_[Tỉnh/ Thành Phố Trung Ương])</f>
        <v>Cần Thơ</v>
      </c>
      <c r="F650" t="str">
        <f>_xlfn.XLOOKUP(Data_TongTram2[[#This Row],[Tỉnh cũ]],Table9[Tỉnh cũ],Table9[Tỉnh mới])</f>
        <v>Cần Thơ</v>
      </c>
      <c r="G650" t="str">
        <f>_xlfn.XLOOKUP(Data_TongTram2[[#This Row],[Tỉnh cũ]],Table9[Tỉnh cũ],Table9[Khu vực])</f>
        <v>Miền Tây 2</v>
      </c>
      <c r="H650" t="str">
        <f>_xlfn.XLOOKUP(Data_TongTram2[[#This Row],[Tỉnh cũ]],Table9[Tỉnh cũ],Table9[Miền])</f>
        <v>Miền Tây</v>
      </c>
      <c r="I650" t="str">
        <f>_xlfn.XLOOKUP(Data_TongTram2[[#This Row],[Tỉnh cũ]],Table9[Tỉnh cũ],Table9[Thị Trường])</f>
        <v>Nguyễn Ngọc Lâm</v>
      </c>
      <c r="J650" t="str">
        <f>_xlfn.XLOOKUP(Data_TongTram2[[#This Row],[Tỉnh cũ]],Table9[Tỉnh cũ],Table9[Giám Sát])</f>
        <v>Phạm Huỳnh Hữu Lộc</v>
      </c>
      <c r="K650" t="str">
        <f>_xlfn.XLOOKUP(Data_TongTram2[[#This Row],[Tỉnh cũ]],Table9[Tỉnh cũ],Table9[Admin KV])</f>
        <v>Nguyễn Thị Ngọc Bích</v>
      </c>
      <c r="L650" t="str">
        <f>_xlfn.XLOOKUP(Data_TongTram2[[#This Row],[Tỉnh cũ]],Table9[Tỉnh cũ],Table9[Admin Miền])</f>
        <v>Phạm Thị Thúy Duy</v>
      </c>
    </row>
    <row r="651" spans="1:12" x14ac:dyDescent="0.35">
      <c r="A651" t="s">
        <v>1082</v>
      </c>
      <c r="B651" t="s">
        <v>607</v>
      </c>
      <c r="C651" t="str">
        <f>_xlfn.XLOOKUP(Data_TongTram2[[#This Row],[ID NCC]],VMS1_[ID 18],VMS1_[Tên Accounts])</f>
        <v>Anh Tùng</v>
      </c>
      <c r="D651" t="str">
        <f>Data_TongTram2[[#This Row],[ID NCC]]&amp;Data_TongTram2[[#This Row],[DTR/Trạm]]</f>
        <v>001J3000002HLcfIAGĐồng Lâm</v>
      </c>
      <c r="E651" t="str">
        <f>_xlfn.XLOOKUP(Data_TongTram2[[#This Row],[ID NCC]],VMS1_[ID 18],VMS1_[Tỉnh/ Thành Phố Trung Ương])</f>
        <v>Vĩnh Long</v>
      </c>
      <c r="F651" t="str">
        <f>_xlfn.XLOOKUP(Data_TongTram2[[#This Row],[Tỉnh cũ]],Table9[Tỉnh cũ],Table9[Tỉnh mới])</f>
        <v>Vĩnh Long</v>
      </c>
      <c r="G651" t="str">
        <f>_xlfn.XLOOKUP(Data_TongTram2[[#This Row],[Tỉnh cũ]],Table9[Tỉnh cũ],Table9[Khu vực])</f>
        <v>Miền Tây 2</v>
      </c>
      <c r="H651" t="str">
        <f>_xlfn.XLOOKUP(Data_TongTram2[[#This Row],[Tỉnh cũ]],Table9[Tỉnh cũ],Table9[Miền])</f>
        <v>Miền Tây</v>
      </c>
      <c r="I651" t="str">
        <f>_xlfn.XLOOKUP(Data_TongTram2[[#This Row],[Tỉnh cũ]],Table9[Tỉnh cũ],Table9[Thị Trường])</f>
        <v>Lê Quốc Việt</v>
      </c>
      <c r="J651" t="str">
        <f>_xlfn.XLOOKUP(Data_TongTram2[[#This Row],[Tỉnh cũ]],Table9[Tỉnh cũ],Table9[Giám Sát])</f>
        <v>Phạm Huỳnh Hữu Lộc</v>
      </c>
      <c r="K651" t="str">
        <f>_xlfn.XLOOKUP(Data_TongTram2[[#This Row],[Tỉnh cũ]],Table9[Tỉnh cũ],Table9[Admin KV])</f>
        <v>Nguyễn Thị Ngọc Bích</v>
      </c>
      <c r="L651" t="str">
        <f>_xlfn.XLOOKUP(Data_TongTram2[[#This Row],[Tỉnh cũ]],Table9[Tỉnh cũ],Table9[Admin Miền])</f>
        <v>Phạm Thị Thúy Duy</v>
      </c>
    </row>
    <row r="652" spans="1:12" x14ac:dyDescent="0.35">
      <c r="A652" t="s">
        <v>1083</v>
      </c>
      <c r="B652" t="s">
        <v>607</v>
      </c>
      <c r="C652" t="str">
        <f>_xlfn.XLOOKUP(Data_TongTram2[[#This Row],[ID NCC]],VMS1_[ID 18],VMS1_[Tên Accounts])</f>
        <v>Huỳnh Châu Xe</v>
      </c>
      <c r="D652" t="str">
        <f>Data_TongTram2[[#This Row],[ID NCC]]&amp;Data_TongTram2[[#This Row],[DTR/Trạm]]</f>
        <v>001J3000002HjDdIAKĐồng Lâm</v>
      </c>
      <c r="E652" t="str">
        <f>_xlfn.XLOOKUP(Data_TongTram2[[#This Row],[ID NCC]],VMS1_[ID 18],VMS1_[Tỉnh/ Thành Phố Trung Ương])</f>
        <v>Đồng Tháp</v>
      </c>
      <c r="F652" t="str">
        <f>_xlfn.XLOOKUP(Data_TongTram2[[#This Row],[Tỉnh cũ]],Table9[Tỉnh cũ],Table9[Tỉnh mới])</f>
        <v>Đồng Tháp</v>
      </c>
      <c r="G652" t="str">
        <f>_xlfn.XLOOKUP(Data_TongTram2[[#This Row],[Tỉnh cũ]],Table9[Tỉnh cũ],Table9[Khu vực])</f>
        <v>Miền Tây 1</v>
      </c>
      <c r="H652" t="str">
        <f>_xlfn.XLOOKUP(Data_TongTram2[[#This Row],[Tỉnh cũ]],Table9[Tỉnh cũ],Table9[Miền])</f>
        <v>Miền Tây</v>
      </c>
      <c r="I652" t="str">
        <f>_xlfn.XLOOKUP(Data_TongTram2[[#This Row],[Tỉnh cũ]],Table9[Tỉnh cũ],Table9[Thị Trường])</f>
        <v>Lâm Đỗ Anh Hào</v>
      </c>
      <c r="J652" t="str">
        <f>_xlfn.XLOOKUP(Data_TongTram2[[#This Row],[Tỉnh cũ]],Table9[Tỉnh cũ],Table9[Giám Sát])</f>
        <v>Nguyễn Thành Dân</v>
      </c>
      <c r="K652" t="str">
        <f>_xlfn.XLOOKUP(Data_TongTram2[[#This Row],[Tỉnh cũ]],Table9[Tỉnh cũ],Table9[Admin KV])</f>
        <v>Trần Thị Lan</v>
      </c>
      <c r="L652" t="str">
        <f>_xlfn.XLOOKUP(Data_TongTram2[[#This Row],[Tỉnh cũ]],Table9[Tỉnh cũ],Table9[Admin Miền])</f>
        <v>Phạm Thị Thúy Duy</v>
      </c>
    </row>
    <row r="653" spans="1:12" x14ac:dyDescent="0.35">
      <c r="A653" t="s">
        <v>1085</v>
      </c>
      <c r="B653" t="s">
        <v>607</v>
      </c>
      <c r="C653" t="str">
        <f>_xlfn.XLOOKUP(Data_TongTram2[[#This Row],[ID NCC]],VMS1_[ID 18],VMS1_[Tên Accounts])</f>
        <v>Huỳnh Văn Điệp</v>
      </c>
      <c r="D653" t="str">
        <f>Data_TongTram2[[#This Row],[ID NCC]]&amp;Data_TongTram2[[#This Row],[DTR/Trạm]]</f>
        <v>001J3000002HjE0IAKĐồng Lâm</v>
      </c>
      <c r="E653" t="str">
        <f>_xlfn.XLOOKUP(Data_TongTram2[[#This Row],[ID NCC]],VMS1_[ID 18],VMS1_[Tỉnh/ Thành Phố Trung Ương])</f>
        <v>Vĩnh Long</v>
      </c>
      <c r="F653" t="str">
        <f>_xlfn.XLOOKUP(Data_TongTram2[[#This Row],[Tỉnh cũ]],Table9[Tỉnh cũ],Table9[Tỉnh mới])</f>
        <v>Vĩnh Long</v>
      </c>
      <c r="G653" t="str">
        <f>_xlfn.XLOOKUP(Data_TongTram2[[#This Row],[Tỉnh cũ]],Table9[Tỉnh cũ],Table9[Khu vực])</f>
        <v>Miền Tây 2</v>
      </c>
      <c r="H653" t="str">
        <f>_xlfn.XLOOKUP(Data_TongTram2[[#This Row],[Tỉnh cũ]],Table9[Tỉnh cũ],Table9[Miền])</f>
        <v>Miền Tây</v>
      </c>
      <c r="I653" t="str">
        <f>_xlfn.XLOOKUP(Data_TongTram2[[#This Row],[Tỉnh cũ]],Table9[Tỉnh cũ],Table9[Thị Trường])</f>
        <v>Lê Quốc Việt</v>
      </c>
      <c r="J653" t="str">
        <f>_xlfn.XLOOKUP(Data_TongTram2[[#This Row],[Tỉnh cũ]],Table9[Tỉnh cũ],Table9[Giám Sát])</f>
        <v>Phạm Huỳnh Hữu Lộc</v>
      </c>
      <c r="K653" t="str">
        <f>_xlfn.XLOOKUP(Data_TongTram2[[#This Row],[Tỉnh cũ]],Table9[Tỉnh cũ],Table9[Admin KV])</f>
        <v>Nguyễn Thị Ngọc Bích</v>
      </c>
      <c r="L653" t="str">
        <f>_xlfn.XLOOKUP(Data_TongTram2[[#This Row],[Tỉnh cũ]],Table9[Tỉnh cũ],Table9[Admin Miền])</f>
        <v>Phạm Thị Thúy Duy</v>
      </c>
    </row>
    <row r="654" spans="1:12" x14ac:dyDescent="0.35">
      <c r="A654" t="s">
        <v>1087</v>
      </c>
      <c r="B654" t="s">
        <v>607</v>
      </c>
      <c r="C654" t="str">
        <f>_xlfn.XLOOKUP(Data_TongTram2[[#This Row],[ID NCC]],VMS1_[ID 18],VMS1_[Tên Accounts])</f>
        <v>Ngọc Luyến</v>
      </c>
      <c r="D654" t="str">
        <f>Data_TongTram2[[#This Row],[ID NCC]]&amp;Data_TongTram2[[#This Row],[DTR/Trạm]]</f>
        <v>001J3000002HLYUIA4Đồng Lâm</v>
      </c>
      <c r="E654" t="str">
        <f>_xlfn.XLOOKUP(Data_TongTram2[[#This Row],[ID NCC]],VMS1_[ID 18],VMS1_[Tỉnh/ Thành Phố Trung Ương])</f>
        <v>Tiền Giang</v>
      </c>
      <c r="F654" t="str">
        <f>_xlfn.XLOOKUP(Data_TongTram2[[#This Row],[Tỉnh cũ]],Table9[Tỉnh cũ],Table9[Tỉnh mới])</f>
        <v>Đồng Tháp</v>
      </c>
      <c r="G654" t="str">
        <f>_xlfn.XLOOKUP(Data_TongTram2[[#This Row],[Tỉnh cũ]],Table9[Tỉnh cũ],Table9[Khu vực])</f>
        <v>Miền Tây 1</v>
      </c>
      <c r="H654" t="str">
        <f>_xlfn.XLOOKUP(Data_TongTram2[[#This Row],[Tỉnh cũ]],Table9[Tỉnh cũ],Table9[Miền])</f>
        <v>Miền Tây</v>
      </c>
      <c r="I654" t="str">
        <f>_xlfn.XLOOKUP(Data_TongTram2[[#This Row],[Tỉnh cũ]],Table9[Tỉnh cũ],Table9[Thị Trường])</f>
        <v>Lâm Đỗ Anh Hào</v>
      </c>
      <c r="J654" t="str">
        <f>_xlfn.XLOOKUP(Data_TongTram2[[#This Row],[Tỉnh cũ]],Table9[Tỉnh cũ],Table9[Giám Sát])</f>
        <v>Nguyễn Thành Dân</v>
      </c>
      <c r="K654" t="str">
        <f>_xlfn.XLOOKUP(Data_TongTram2[[#This Row],[Tỉnh cũ]],Table9[Tỉnh cũ],Table9[Admin KV])</f>
        <v>Trần Thị Lan</v>
      </c>
      <c r="L654" t="str">
        <f>_xlfn.XLOOKUP(Data_TongTram2[[#This Row],[Tỉnh cũ]],Table9[Tỉnh cũ],Table9[Admin Miền])</f>
        <v>Phạm Thị Thúy Duy</v>
      </c>
    </row>
    <row r="655" spans="1:12" x14ac:dyDescent="0.35">
      <c r="A655" t="s">
        <v>1088</v>
      </c>
      <c r="B655" t="s">
        <v>607</v>
      </c>
      <c r="C655" t="str">
        <f>_xlfn.XLOOKUP(Data_TongTram2[[#This Row],[ID NCC]],VMS1_[ID 18],VMS1_[Tên Accounts])</f>
        <v>TRUNG KIỆT KG</v>
      </c>
      <c r="D655" t="str">
        <f>Data_TongTram2[[#This Row],[ID NCC]]&amp;Data_TongTram2[[#This Row],[DTR/Trạm]]</f>
        <v>001J3000002HLmdIAGĐồng Lâm</v>
      </c>
      <c r="E655" t="str">
        <f>_xlfn.XLOOKUP(Data_TongTram2[[#This Row],[ID NCC]],VMS1_[ID 18],VMS1_[Tỉnh/ Thành Phố Trung Ương])</f>
        <v>Kiên Giang</v>
      </c>
      <c r="F655" t="str">
        <f>_xlfn.XLOOKUP(Data_TongTram2[[#This Row],[Tỉnh cũ]],Table9[Tỉnh cũ],Table9[Tỉnh mới])</f>
        <v>An Giang</v>
      </c>
      <c r="G655" t="str">
        <f>_xlfn.XLOOKUP(Data_TongTram2[[#This Row],[Tỉnh cũ]],Table9[Tỉnh cũ],Table9[Khu vực])</f>
        <v>Miền Tây 2</v>
      </c>
      <c r="H655" t="str">
        <f>_xlfn.XLOOKUP(Data_TongTram2[[#This Row],[Tỉnh cũ]],Table9[Tỉnh cũ],Table9[Miền])</f>
        <v>Miền Tây</v>
      </c>
      <c r="I655" t="str">
        <f>_xlfn.XLOOKUP(Data_TongTram2[[#This Row],[Tỉnh cũ]],Table9[Tỉnh cũ],Table9[Thị Trường])</f>
        <v>Phạm Huỳnh Hữu Lộc</v>
      </c>
      <c r="J655" t="str">
        <f>_xlfn.XLOOKUP(Data_TongTram2[[#This Row],[Tỉnh cũ]],Table9[Tỉnh cũ],Table9[Giám Sát])</f>
        <v>Phạm Huỳnh Hữu Lộc</v>
      </c>
      <c r="K655" t="str">
        <f>_xlfn.XLOOKUP(Data_TongTram2[[#This Row],[Tỉnh cũ]],Table9[Tỉnh cũ],Table9[Admin KV])</f>
        <v>Nguyễn Thị Ngọc Bích</v>
      </c>
      <c r="L655" t="str">
        <f>_xlfn.XLOOKUP(Data_TongTram2[[#This Row],[Tỉnh cũ]],Table9[Tỉnh cũ],Table9[Admin Miền])</f>
        <v>Phạm Thị Thúy Duy</v>
      </c>
    </row>
    <row r="656" spans="1:12" x14ac:dyDescent="0.35">
      <c r="A656" t="s">
        <v>1089</v>
      </c>
      <c r="B656" t="s">
        <v>607</v>
      </c>
      <c r="C656" t="str">
        <f>_xlfn.XLOOKUP(Data_TongTram2[[#This Row],[ID NCC]],VMS1_[ID 18],VMS1_[Tên Accounts])</f>
        <v>Nguyễn Hoài Linh 11</v>
      </c>
      <c r="D656" t="str">
        <f>Data_TongTram2[[#This Row],[ID NCC]]&amp;Data_TongTram2[[#This Row],[DTR/Trạm]]</f>
        <v>001J3000002HjDRIA0Đồng Lâm</v>
      </c>
      <c r="E656" t="str">
        <f>_xlfn.XLOOKUP(Data_TongTram2[[#This Row],[ID NCC]],VMS1_[ID 18],VMS1_[Tỉnh/ Thành Phố Trung Ương])</f>
        <v>Trà Vinh</v>
      </c>
      <c r="F656" t="str">
        <f>_xlfn.XLOOKUP(Data_TongTram2[[#This Row],[Tỉnh cũ]],Table9[Tỉnh cũ],Table9[Tỉnh mới])</f>
        <v>Vĩnh Long</v>
      </c>
      <c r="G656" t="str">
        <f>_xlfn.XLOOKUP(Data_TongTram2[[#This Row],[Tỉnh cũ]],Table9[Tỉnh cũ],Table9[Khu vực])</f>
        <v>Miền Tây 2</v>
      </c>
      <c r="H656" t="str">
        <f>_xlfn.XLOOKUP(Data_TongTram2[[#This Row],[Tỉnh cũ]],Table9[Tỉnh cũ],Table9[Miền])</f>
        <v>Miền Tây</v>
      </c>
      <c r="I656" t="str">
        <f>_xlfn.XLOOKUP(Data_TongTram2[[#This Row],[Tỉnh cũ]],Table9[Tỉnh cũ],Table9[Thị Trường])</f>
        <v>Lê Quốc Việt</v>
      </c>
      <c r="J656" t="str">
        <f>_xlfn.XLOOKUP(Data_TongTram2[[#This Row],[Tỉnh cũ]],Table9[Tỉnh cũ],Table9[Giám Sát])</f>
        <v>Phạm Huỳnh Hữu Lộc</v>
      </c>
      <c r="K656" t="str">
        <f>_xlfn.XLOOKUP(Data_TongTram2[[#This Row],[Tỉnh cũ]],Table9[Tỉnh cũ],Table9[Admin KV])</f>
        <v>Nguyễn Thị Ngọc Bích</v>
      </c>
      <c r="L656" t="str">
        <f>_xlfn.XLOOKUP(Data_TongTram2[[#This Row],[Tỉnh cũ]],Table9[Tỉnh cũ],Table9[Admin Miền])</f>
        <v>Phạm Thị Thúy Duy</v>
      </c>
    </row>
    <row r="657" spans="1:12" x14ac:dyDescent="0.35">
      <c r="A657" t="s">
        <v>1090</v>
      </c>
      <c r="B657" t="s">
        <v>607</v>
      </c>
      <c r="C657" t="str">
        <f>_xlfn.XLOOKUP(Data_TongTram2[[#This Row],[ID NCC]],VMS1_[ID 18],VMS1_[Tên Accounts])</f>
        <v>Lâm Tuấn Dũng</v>
      </c>
      <c r="D657" t="str">
        <f>Data_TongTram2[[#This Row],[ID NCC]]&amp;Data_TongTram2[[#This Row],[DTR/Trạm]]</f>
        <v>001J3000002HLb8IAGĐồng Lâm</v>
      </c>
      <c r="E657" t="str">
        <f>_xlfn.XLOOKUP(Data_TongTram2[[#This Row],[ID NCC]],VMS1_[ID 18],VMS1_[Tỉnh/ Thành Phố Trung Ương])</f>
        <v>Sóc Trăng</v>
      </c>
      <c r="F657" t="str">
        <f>_xlfn.XLOOKUP(Data_TongTram2[[#This Row],[Tỉnh cũ]],Table9[Tỉnh cũ],Table9[Tỉnh mới])</f>
        <v>Cần Thơ</v>
      </c>
      <c r="G657" t="str">
        <f>_xlfn.XLOOKUP(Data_TongTram2[[#This Row],[Tỉnh cũ]],Table9[Tỉnh cũ],Table9[Khu vực])</f>
        <v>Miền Tây 2</v>
      </c>
      <c r="H657" t="str">
        <f>_xlfn.XLOOKUP(Data_TongTram2[[#This Row],[Tỉnh cũ]],Table9[Tỉnh cũ],Table9[Miền])</f>
        <v>Miền Tây</v>
      </c>
      <c r="I657" t="str">
        <f>_xlfn.XLOOKUP(Data_TongTram2[[#This Row],[Tỉnh cũ]],Table9[Tỉnh cũ],Table9[Thị Trường])</f>
        <v>Nguyễn Ngọc Lâm</v>
      </c>
      <c r="J657" t="str">
        <f>_xlfn.XLOOKUP(Data_TongTram2[[#This Row],[Tỉnh cũ]],Table9[Tỉnh cũ],Table9[Giám Sát])</f>
        <v>Phạm Huỳnh Hữu Lộc</v>
      </c>
      <c r="K657" t="str">
        <f>_xlfn.XLOOKUP(Data_TongTram2[[#This Row],[Tỉnh cũ]],Table9[Tỉnh cũ],Table9[Admin KV])</f>
        <v>Nguyễn Thị Ngọc Bích</v>
      </c>
      <c r="L657" t="str">
        <f>_xlfn.XLOOKUP(Data_TongTram2[[#This Row],[Tỉnh cũ]],Table9[Tỉnh cũ],Table9[Admin Miền])</f>
        <v>Phạm Thị Thúy Duy</v>
      </c>
    </row>
    <row r="658" spans="1:12" x14ac:dyDescent="0.35">
      <c r="A658" t="s">
        <v>927</v>
      </c>
      <c r="B658" t="s">
        <v>607</v>
      </c>
      <c r="C658" t="str">
        <f>_xlfn.XLOOKUP(Data_TongTram2[[#This Row],[ID NCC]],VMS1_[ID 18],VMS1_[Tên Accounts])</f>
        <v>La Thị Mỹ Hạnh</v>
      </c>
      <c r="D658" t="str">
        <f>Data_TongTram2[[#This Row],[ID NCC]]&amp;Data_TongTram2[[#This Row],[DTR/Trạm]]</f>
        <v>001J3000002HLzuIAGĐồng Lâm</v>
      </c>
      <c r="E658" t="str">
        <f>_xlfn.XLOOKUP(Data_TongTram2[[#This Row],[ID NCC]],VMS1_[ID 18],VMS1_[Tỉnh/ Thành Phố Trung Ương])</f>
        <v>An Giang</v>
      </c>
      <c r="F658" t="str">
        <f>_xlfn.XLOOKUP(Data_TongTram2[[#This Row],[Tỉnh cũ]],Table9[Tỉnh cũ],Table9[Tỉnh mới])</f>
        <v>An Giang</v>
      </c>
      <c r="G658" t="str">
        <f>_xlfn.XLOOKUP(Data_TongTram2[[#This Row],[Tỉnh cũ]],Table9[Tỉnh cũ],Table9[Khu vực])</f>
        <v>Miền Tây 2</v>
      </c>
      <c r="H658" t="str">
        <f>_xlfn.XLOOKUP(Data_TongTram2[[#This Row],[Tỉnh cũ]],Table9[Tỉnh cũ],Table9[Miền])</f>
        <v>Miền Tây</v>
      </c>
      <c r="I658" t="str">
        <f>_xlfn.XLOOKUP(Data_TongTram2[[#This Row],[Tỉnh cũ]],Table9[Tỉnh cũ],Table9[Thị Trường])</f>
        <v>Phạm Huỳnh Hữu Lộc</v>
      </c>
      <c r="J658" t="str">
        <f>_xlfn.XLOOKUP(Data_TongTram2[[#This Row],[Tỉnh cũ]],Table9[Tỉnh cũ],Table9[Giám Sát])</f>
        <v>Phạm Huỳnh Hữu Lộc</v>
      </c>
      <c r="K658" t="str">
        <f>_xlfn.XLOOKUP(Data_TongTram2[[#This Row],[Tỉnh cũ]],Table9[Tỉnh cũ],Table9[Admin KV])</f>
        <v>Nguyễn Thị Ngọc Bích</v>
      </c>
      <c r="L658" t="str">
        <f>_xlfn.XLOOKUP(Data_TongTram2[[#This Row],[Tỉnh cũ]],Table9[Tỉnh cũ],Table9[Admin Miền])</f>
        <v>Phạm Thị Thúy Duy</v>
      </c>
    </row>
    <row r="659" spans="1:12" x14ac:dyDescent="0.35">
      <c r="A659" t="s">
        <v>1091</v>
      </c>
      <c r="B659" t="s">
        <v>607</v>
      </c>
      <c r="C659" t="str">
        <f>_xlfn.XLOOKUP(Data_TongTram2[[#This Row],[ID NCC]],VMS1_[ID 18],VMS1_[Tên Accounts])</f>
        <v>Công Quyền</v>
      </c>
      <c r="D659" t="str">
        <f>Data_TongTram2[[#This Row],[ID NCC]]&amp;Data_TongTram2[[#This Row],[DTR/Trạm]]</f>
        <v>001J3000002HLYaIAOĐồng Lâm</v>
      </c>
      <c r="E659" t="str">
        <f>_xlfn.XLOOKUP(Data_TongTram2[[#This Row],[ID NCC]],VMS1_[ID 18],VMS1_[Tỉnh/ Thành Phố Trung Ương])</f>
        <v>Vĩnh Long</v>
      </c>
      <c r="F659" t="str">
        <f>_xlfn.XLOOKUP(Data_TongTram2[[#This Row],[Tỉnh cũ]],Table9[Tỉnh cũ],Table9[Tỉnh mới])</f>
        <v>Vĩnh Long</v>
      </c>
      <c r="G659" t="str">
        <f>_xlfn.XLOOKUP(Data_TongTram2[[#This Row],[Tỉnh cũ]],Table9[Tỉnh cũ],Table9[Khu vực])</f>
        <v>Miền Tây 2</v>
      </c>
      <c r="H659" t="str">
        <f>_xlfn.XLOOKUP(Data_TongTram2[[#This Row],[Tỉnh cũ]],Table9[Tỉnh cũ],Table9[Miền])</f>
        <v>Miền Tây</v>
      </c>
      <c r="I659" t="str">
        <f>_xlfn.XLOOKUP(Data_TongTram2[[#This Row],[Tỉnh cũ]],Table9[Tỉnh cũ],Table9[Thị Trường])</f>
        <v>Lê Quốc Việt</v>
      </c>
      <c r="J659" t="str">
        <f>_xlfn.XLOOKUP(Data_TongTram2[[#This Row],[Tỉnh cũ]],Table9[Tỉnh cũ],Table9[Giám Sát])</f>
        <v>Phạm Huỳnh Hữu Lộc</v>
      </c>
      <c r="K659" t="str">
        <f>_xlfn.XLOOKUP(Data_TongTram2[[#This Row],[Tỉnh cũ]],Table9[Tỉnh cũ],Table9[Admin KV])</f>
        <v>Nguyễn Thị Ngọc Bích</v>
      </c>
      <c r="L659" t="str">
        <f>_xlfn.XLOOKUP(Data_TongTram2[[#This Row],[Tỉnh cũ]],Table9[Tỉnh cũ],Table9[Admin Miền])</f>
        <v>Phạm Thị Thúy Duy</v>
      </c>
    </row>
    <row r="660" spans="1:12" x14ac:dyDescent="0.35">
      <c r="A660" t="s">
        <v>1092</v>
      </c>
      <c r="B660" t="s">
        <v>607</v>
      </c>
      <c r="C660" t="str">
        <f>_xlfn.XLOOKUP(Data_TongTram2[[#This Row],[ID NCC]],VMS1_[ID 18],VMS1_[Tên Accounts])</f>
        <v>Trần Trí Hiểu</v>
      </c>
      <c r="D660" t="str">
        <f>Data_TongTram2[[#This Row],[ID NCC]]&amp;Data_TongTram2[[#This Row],[DTR/Trạm]]</f>
        <v>001J3000002HjDSIA0Đồng Lâm</v>
      </c>
      <c r="E660" t="str">
        <f>_xlfn.XLOOKUP(Data_TongTram2[[#This Row],[ID NCC]],VMS1_[ID 18],VMS1_[Tỉnh/ Thành Phố Trung Ương])</f>
        <v>Vĩnh Long</v>
      </c>
      <c r="F660" t="str">
        <f>_xlfn.XLOOKUP(Data_TongTram2[[#This Row],[Tỉnh cũ]],Table9[Tỉnh cũ],Table9[Tỉnh mới])</f>
        <v>Vĩnh Long</v>
      </c>
      <c r="G660" t="str">
        <f>_xlfn.XLOOKUP(Data_TongTram2[[#This Row],[Tỉnh cũ]],Table9[Tỉnh cũ],Table9[Khu vực])</f>
        <v>Miền Tây 2</v>
      </c>
      <c r="H660" t="str">
        <f>_xlfn.XLOOKUP(Data_TongTram2[[#This Row],[Tỉnh cũ]],Table9[Tỉnh cũ],Table9[Miền])</f>
        <v>Miền Tây</v>
      </c>
      <c r="I660" t="str">
        <f>_xlfn.XLOOKUP(Data_TongTram2[[#This Row],[Tỉnh cũ]],Table9[Tỉnh cũ],Table9[Thị Trường])</f>
        <v>Lê Quốc Việt</v>
      </c>
      <c r="J660" t="str">
        <f>_xlfn.XLOOKUP(Data_TongTram2[[#This Row],[Tỉnh cũ]],Table9[Tỉnh cũ],Table9[Giám Sát])</f>
        <v>Phạm Huỳnh Hữu Lộc</v>
      </c>
      <c r="K660" t="str">
        <f>_xlfn.XLOOKUP(Data_TongTram2[[#This Row],[Tỉnh cũ]],Table9[Tỉnh cũ],Table9[Admin KV])</f>
        <v>Nguyễn Thị Ngọc Bích</v>
      </c>
      <c r="L660" t="str">
        <f>_xlfn.XLOOKUP(Data_TongTram2[[#This Row],[Tỉnh cũ]],Table9[Tỉnh cũ],Table9[Admin Miền])</f>
        <v>Phạm Thị Thúy Duy</v>
      </c>
    </row>
    <row r="661" spans="1:12" x14ac:dyDescent="0.35">
      <c r="A661" t="s">
        <v>1094</v>
      </c>
      <c r="B661" t="s">
        <v>607</v>
      </c>
      <c r="C661" t="str">
        <f>_xlfn.XLOOKUP(Data_TongTram2[[#This Row],[ID NCC]],VMS1_[ID 18],VMS1_[Tên Accounts])</f>
        <v>Minh Tâm</v>
      </c>
      <c r="D661" t="str">
        <f>Data_TongTram2[[#This Row],[ID NCC]]&amp;Data_TongTram2[[#This Row],[DTR/Trạm]]</f>
        <v>001J3000002HLZCIA4Đồng Lâm</v>
      </c>
      <c r="E661" t="str">
        <f>_xlfn.XLOOKUP(Data_TongTram2[[#This Row],[ID NCC]],VMS1_[ID 18],VMS1_[Tỉnh/ Thành Phố Trung Ương])</f>
        <v>Vĩnh Long</v>
      </c>
      <c r="F661" t="str">
        <f>_xlfn.XLOOKUP(Data_TongTram2[[#This Row],[Tỉnh cũ]],Table9[Tỉnh cũ],Table9[Tỉnh mới])</f>
        <v>Vĩnh Long</v>
      </c>
      <c r="G661" t="str">
        <f>_xlfn.XLOOKUP(Data_TongTram2[[#This Row],[Tỉnh cũ]],Table9[Tỉnh cũ],Table9[Khu vực])</f>
        <v>Miền Tây 2</v>
      </c>
      <c r="H661" t="str">
        <f>_xlfn.XLOOKUP(Data_TongTram2[[#This Row],[Tỉnh cũ]],Table9[Tỉnh cũ],Table9[Miền])</f>
        <v>Miền Tây</v>
      </c>
      <c r="I661" t="str">
        <f>_xlfn.XLOOKUP(Data_TongTram2[[#This Row],[Tỉnh cũ]],Table9[Tỉnh cũ],Table9[Thị Trường])</f>
        <v>Lê Quốc Việt</v>
      </c>
      <c r="J661" t="str">
        <f>_xlfn.XLOOKUP(Data_TongTram2[[#This Row],[Tỉnh cũ]],Table9[Tỉnh cũ],Table9[Giám Sát])</f>
        <v>Phạm Huỳnh Hữu Lộc</v>
      </c>
      <c r="K661" t="str">
        <f>_xlfn.XLOOKUP(Data_TongTram2[[#This Row],[Tỉnh cũ]],Table9[Tỉnh cũ],Table9[Admin KV])</f>
        <v>Nguyễn Thị Ngọc Bích</v>
      </c>
      <c r="L661" t="str">
        <f>_xlfn.XLOOKUP(Data_TongTram2[[#This Row],[Tỉnh cũ]],Table9[Tỉnh cũ],Table9[Admin Miền])</f>
        <v>Phạm Thị Thúy Duy</v>
      </c>
    </row>
    <row r="662" spans="1:12" x14ac:dyDescent="0.35">
      <c r="A662" t="s">
        <v>1095</v>
      </c>
      <c r="B662" t="s">
        <v>607</v>
      </c>
      <c r="C662" t="str">
        <f>_xlfn.XLOOKUP(Data_TongTram2[[#This Row],[ID NCC]],VMS1_[ID 18],VMS1_[Tên Accounts])</f>
        <v>Phương Nhung</v>
      </c>
      <c r="D662" t="str">
        <f>Data_TongTram2[[#This Row],[ID NCC]]&amp;Data_TongTram2[[#This Row],[DTR/Trạm]]</f>
        <v>001J3000002HLiMIAWĐồng Lâm</v>
      </c>
      <c r="E662" t="str">
        <f>_xlfn.XLOOKUP(Data_TongTram2[[#This Row],[ID NCC]],VMS1_[ID 18],VMS1_[Tỉnh/ Thành Phố Trung Ương])</f>
        <v>Hậu Giang</v>
      </c>
      <c r="F662" t="str">
        <f>_xlfn.XLOOKUP(Data_TongTram2[[#This Row],[Tỉnh cũ]],Table9[Tỉnh cũ],Table9[Tỉnh mới])</f>
        <v>Cần Thơ</v>
      </c>
      <c r="G662" t="str">
        <f>_xlfn.XLOOKUP(Data_TongTram2[[#This Row],[Tỉnh cũ]],Table9[Tỉnh cũ],Table9[Khu vực])</f>
        <v>Miền Tây 2</v>
      </c>
      <c r="H662" t="str">
        <f>_xlfn.XLOOKUP(Data_TongTram2[[#This Row],[Tỉnh cũ]],Table9[Tỉnh cũ],Table9[Miền])</f>
        <v>Miền Tây</v>
      </c>
      <c r="I662" t="str">
        <f>_xlfn.XLOOKUP(Data_TongTram2[[#This Row],[Tỉnh cũ]],Table9[Tỉnh cũ],Table9[Thị Trường])</f>
        <v>Nguyễn Ngọc Lâm</v>
      </c>
      <c r="J662" t="str">
        <f>_xlfn.XLOOKUP(Data_TongTram2[[#This Row],[Tỉnh cũ]],Table9[Tỉnh cũ],Table9[Giám Sát])</f>
        <v>Phạm Huỳnh Hữu Lộc</v>
      </c>
      <c r="K662" t="str">
        <f>_xlfn.XLOOKUP(Data_TongTram2[[#This Row],[Tỉnh cũ]],Table9[Tỉnh cũ],Table9[Admin KV])</f>
        <v>Nguyễn Thị Ngọc Bích</v>
      </c>
      <c r="L662" t="str">
        <f>_xlfn.XLOOKUP(Data_TongTram2[[#This Row],[Tỉnh cũ]],Table9[Tỉnh cũ],Table9[Admin Miền])</f>
        <v>Phạm Thị Thúy Duy</v>
      </c>
    </row>
    <row r="663" spans="1:12" x14ac:dyDescent="0.35">
      <c r="A663" t="s">
        <v>1097</v>
      </c>
      <c r="B663" t="s">
        <v>607</v>
      </c>
      <c r="C663" t="str">
        <f>_xlfn.XLOOKUP(Data_TongTram2[[#This Row],[ID NCC]],VMS1_[ID 18],VMS1_[Tên Accounts])</f>
        <v>Trần Thị Chúc Linh</v>
      </c>
      <c r="D663" t="str">
        <f>Data_TongTram2[[#This Row],[ID NCC]]&amp;Data_TongTram2[[#This Row],[DTR/Trạm]]</f>
        <v>001J3000002HjE2IAKĐồng Lâm</v>
      </c>
      <c r="E663" t="str">
        <f>_xlfn.XLOOKUP(Data_TongTram2[[#This Row],[ID NCC]],VMS1_[ID 18],VMS1_[Tỉnh/ Thành Phố Trung Ương])</f>
        <v>Cần Thơ</v>
      </c>
      <c r="F663" t="str">
        <f>_xlfn.XLOOKUP(Data_TongTram2[[#This Row],[Tỉnh cũ]],Table9[Tỉnh cũ],Table9[Tỉnh mới])</f>
        <v>Cần Thơ</v>
      </c>
      <c r="G663" t="str">
        <f>_xlfn.XLOOKUP(Data_TongTram2[[#This Row],[Tỉnh cũ]],Table9[Tỉnh cũ],Table9[Khu vực])</f>
        <v>Miền Tây 2</v>
      </c>
      <c r="H663" t="str">
        <f>_xlfn.XLOOKUP(Data_TongTram2[[#This Row],[Tỉnh cũ]],Table9[Tỉnh cũ],Table9[Miền])</f>
        <v>Miền Tây</v>
      </c>
      <c r="I663" t="str">
        <f>_xlfn.XLOOKUP(Data_TongTram2[[#This Row],[Tỉnh cũ]],Table9[Tỉnh cũ],Table9[Thị Trường])</f>
        <v>Nguyễn Ngọc Lâm</v>
      </c>
      <c r="J663" t="str">
        <f>_xlfn.XLOOKUP(Data_TongTram2[[#This Row],[Tỉnh cũ]],Table9[Tỉnh cũ],Table9[Giám Sát])</f>
        <v>Phạm Huỳnh Hữu Lộc</v>
      </c>
      <c r="K663" t="str">
        <f>_xlfn.XLOOKUP(Data_TongTram2[[#This Row],[Tỉnh cũ]],Table9[Tỉnh cũ],Table9[Admin KV])</f>
        <v>Nguyễn Thị Ngọc Bích</v>
      </c>
      <c r="L663" t="str">
        <f>_xlfn.XLOOKUP(Data_TongTram2[[#This Row],[Tỉnh cũ]],Table9[Tỉnh cũ],Table9[Admin Miền])</f>
        <v>Phạm Thị Thúy Duy</v>
      </c>
    </row>
    <row r="664" spans="1:12" x14ac:dyDescent="0.35">
      <c r="A664" t="s">
        <v>1099</v>
      </c>
      <c r="B664" t="s">
        <v>607</v>
      </c>
      <c r="C664" t="str">
        <f>_xlfn.XLOOKUP(Data_TongTram2[[#This Row],[ID NCC]],VMS1_[ID 18],VMS1_[Tên Accounts])</f>
        <v>Lý Thanh Phong</v>
      </c>
      <c r="D664" t="str">
        <f>Data_TongTram2[[#This Row],[ID NCC]]&amp;Data_TongTram2[[#This Row],[DTR/Trạm]]</f>
        <v>001J3000002HLcKIAWĐồng Lâm</v>
      </c>
      <c r="E664" t="str">
        <f>_xlfn.XLOOKUP(Data_TongTram2[[#This Row],[ID NCC]],VMS1_[ID 18],VMS1_[Tỉnh/ Thành Phố Trung Ương])</f>
        <v>Cần Thơ</v>
      </c>
      <c r="F664" t="str">
        <f>_xlfn.XLOOKUP(Data_TongTram2[[#This Row],[Tỉnh cũ]],Table9[Tỉnh cũ],Table9[Tỉnh mới])</f>
        <v>Cần Thơ</v>
      </c>
      <c r="G664" t="str">
        <f>_xlfn.XLOOKUP(Data_TongTram2[[#This Row],[Tỉnh cũ]],Table9[Tỉnh cũ],Table9[Khu vực])</f>
        <v>Miền Tây 2</v>
      </c>
      <c r="H664" t="str">
        <f>_xlfn.XLOOKUP(Data_TongTram2[[#This Row],[Tỉnh cũ]],Table9[Tỉnh cũ],Table9[Miền])</f>
        <v>Miền Tây</v>
      </c>
      <c r="I664" t="str">
        <f>_xlfn.XLOOKUP(Data_TongTram2[[#This Row],[Tỉnh cũ]],Table9[Tỉnh cũ],Table9[Thị Trường])</f>
        <v>Nguyễn Ngọc Lâm</v>
      </c>
      <c r="J664" t="str">
        <f>_xlfn.XLOOKUP(Data_TongTram2[[#This Row],[Tỉnh cũ]],Table9[Tỉnh cũ],Table9[Giám Sát])</f>
        <v>Phạm Huỳnh Hữu Lộc</v>
      </c>
      <c r="K664" t="str">
        <f>_xlfn.XLOOKUP(Data_TongTram2[[#This Row],[Tỉnh cũ]],Table9[Tỉnh cũ],Table9[Admin KV])</f>
        <v>Nguyễn Thị Ngọc Bích</v>
      </c>
      <c r="L664" t="str">
        <f>_xlfn.XLOOKUP(Data_TongTram2[[#This Row],[Tỉnh cũ]],Table9[Tỉnh cũ],Table9[Admin Miền])</f>
        <v>Phạm Thị Thúy Duy</v>
      </c>
    </row>
    <row r="665" spans="1:12" x14ac:dyDescent="0.35">
      <c r="A665" t="s">
        <v>1101</v>
      </c>
      <c r="B665" t="s">
        <v>607</v>
      </c>
      <c r="C665" t="str">
        <f>_xlfn.XLOOKUP(Data_TongTram2[[#This Row],[ID NCC]],VMS1_[ID 18],VMS1_[Tên Accounts])</f>
        <v>Huỳnh Công Đước</v>
      </c>
      <c r="D665" t="str">
        <f>Data_TongTram2[[#This Row],[ID NCC]]&amp;Data_TongTram2[[#This Row],[DTR/Trạm]]</f>
        <v>001J3000002HM08IAGĐồng Lâm</v>
      </c>
      <c r="E665" t="str">
        <f>_xlfn.XLOOKUP(Data_TongTram2[[#This Row],[ID NCC]],VMS1_[ID 18],VMS1_[Tỉnh/ Thành Phố Trung Ương])</f>
        <v>An Giang</v>
      </c>
      <c r="F665" t="str">
        <f>_xlfn.XLOOKUP(Data_TongTram2[[#This Row],[Tỉnh cũ]],Table9[Tỉnh cũ],Table9[Tỉnh mới])</f>
        <v>An Giang</v>
      </c>
      <c r="G665" t="str">
        <f>_xlfn.XLOOKUP(Data_TongTram2[[#This Row],[Tỉnh cũ]],Table9[Tỉnh cũ],Table9[Khu vực])</f>
        <v>Miền Tây 2</v>
      </c>
      <c r="H665" t="str">
        <f>_xlfn.XLOOKUP(Data_TongTram2[[#This Row],[Tỉnh cũ]],Table9[Tỉnh cũ],Table9[Miền])</f>
        <v>Miền Tây</v>
      </c>
      <c r="I665" t="str">
        <f>_xlfn.XLOOKUP(Data_TongTram2[[#This Row],[Tỉnh cũ]],Table9[Tỉnh cũ],Table9[Thị Trường])</f>
        <v>Phạm Huỳnh Hữu Lộc</v>
      </c>
      <c r="J665" t="str">
        <f>_xlfn.XLOOKUP(Data_TongTram2[[#This Row],[Tỉnh cũ]],Table9[Tỉnh cũ],Table9[Giám Sát])</f>
        <v>Phạm Huỳnh Hữu Lộc</v>
      </c>
      <c r="K665" t="str">
        <f>_xlfn.XLOOKUP(Data_TongTram2[[#This Row],[Tỉnh cũ]],Table9[Tỉnh cũ],Table9[Admin KV])</f>
        <v>Nguyễn Thị Ngọc Bích</v>
      </c>
      <c r="L665" t="str">
        <f>_xlfn.XLOOKUP(Data_TongTram2[[#This Row],[Tỉnh cũ]],Table9[Tỉnh cũ],Table9[Admin Miền])</f>
        <v>Phạm Thị Thúy Duy</v>
      </c>
    </row>
    <row r="666" spans="1:12" x14ac:dyDescent="0.35">
      <c r="A666" t="s">
        <v>1103</v>
      </c>
      <c r="B666" t="s">
        <v>607</v>
      </c>
      <c r="C666" t="str">
        <f>_xlfn.XLOOKUP(Data_TongTram2[[#This Row],[ID NCC]],VMS1_[ID 18],VMS1_[Tên Accounts])</f>
        <v>Nguyễn Hải Lý</v>
      </c>
      <c r="D666" t="str">
        <f>Data_TongTram2[[#This Row],[ID NCC]]&amp;Data_TongTram2[[#This Row],[DTR/Trạm]]</f>
        <v>001J3000002HLZbIAOĐồng Lâm</v>
      </c>
      <c r="E666" t="str">
        <f>_xlfn.XLOOKUP(Data_TongTram2[[#This Row],[ID NCC]],VMS1_[ID 18],VMS1_[Tỉnh/ Thành Phố Trung Ương])</f>
        <v>Hậu Giang</v>
      </c>
      <c r="F666" t="str">
        <f>_xlfn.XLOOKUP(Data_TongTram2[[#This Row],[Tỉnh cũ]],Table9[Tỉnh cũ],Table9[Tỉnh mới])</f>
        <v>Cần Thơ</v>
      </c>
      <c r="G666" t="str">
        <f>_xlfn.XLOOKUP(Data_TongTram2[[#This Row],[Tỉnh cũ]],Table9[Tỉnh cũ],Table9[Khu vực])</f>
        <v>Miền Tây 2</v>
      </c>
      <c r="H666" t="str">
        <f>_xlfn.XLOOKUP(Data_TongTram2[[#This Row],[Tỉnh cũ]],Table9[Tỉnh cũ],Table9[Miền])</f>
        <v>Miền Tây</v>
      </c>
      <c r="I666" t="str">
        <f>_xlfn.XLOOKUP(Data_TongTram2[[#This Row],[Tỉnh cũ]],Table9[Tỉnh cũ],Table9[Thị Trường])</f>
        <v>Nguyễn Ngọc Lâm</v>
      </c>
      <c r="J666" t="str">
        <f>_xlfn.XLOOKUP(Data_TongTram2[[#This Row],[Tỉnh cũ]],Table9[Tỉnh cũ],Table9[Giám Sát])</f>
        <v>Phạm Huỳnh Hữu Lộc</v>
      </c>
      <c r="K666" t="str">
        <f>_xlfn.XLOOKUP(Data_TongTram2[[#This Row],[Tỉnh cũ]],Table9[Tỉnh cũ],Table9[Admin KV])</f>
        <v>Nguyễn Thị Ngọc Bích</v>
      </c>
      <c r="L666" t="str">
        <f>_xlfn.XLOOKUP(Data_TongTram2[[#This Row],[Tỉnh cũ]],Table9[Tỉnh cũ],Table9[Admin Miền])</f>
        <v>Phạm Thị Thúy Duy</v>
      </c>
    </row>
    <row r="667" spans="1:12" x14ac:dyDescent="0.35">
      <c r="A667" t="s">
        <v>1105</v>
      </c>
      <c r="B667" t="s">
        <v>607</v>
      </c>
      <c r="C667" t="str">
        <f>_xlfn.XLOOKUP(Data_TongTram2[[#This Row],[ID NCC]],VMS1_[ID 18],VMS1_[Tên Accounts])</f>
        <v>Trần Hải Âu</v>
      </c>
      <c r="D667" t="str">
        <f>Data_TongTram2[[#This Row],[ID NCC]]&amp;Data_TongTram2[[#This Row],[DTR/Trạm]]</f>
        <v>001J3000002HjE9IAKĐồng Lâm</v>
      </c>
      <c r="E667" t="str">
        <f>_xlfn.XLOOKUP(Data_TongTram2[[#This Row],[ID NCC]],VMS1_[ID 18],VMS1_[Tỉnh/ Thành Phố Trung Ương])</f>
        <v>Kiên Giang</v>
      </c>
      <c r="F667" t="str">
        <f>_xlfn.XLOOKUP(Data_TongTram2[[#This Row],[Tỉnh cũ]],Table9[Tỉnh cũ],Table9[Tỉnh mới])</f>
        <v>An Giang</v>
      </c>
      <c r="G667" t="str">
        <f>_xlfn.XLOOKUP(Data_TongTram2[[#This Row],[Tỉnh cũ]],Table9[Tỉnh cũ],Table9[Khu vực])</f>
        <v>Miền Tây 2</v>
      </c>
      <c r="H667" t="str">
        <f>_xlfn.XLOOKUP(Data_TongTram2[[#This Row],[Tỉnh cũ]],Table9[Tỉnh cũ],Table9[Miền])</f>
        <v>Miền Tây</v>
      </c>
      <c r="I667" t="str">
        <f>_xlfn.XLOOKUP(Data_TongTram2[[#This Row],[Tỉnh cũ]],Table9[Tỉnh cũ],Table9[Thị Trường])</f>
        <v>Phạm Huỳnh Hữu Lộc</v>
      </c>
      <c r="J667" t="str">
        <f>_xlfn.XLOOKUP(Data_TongTram2[[#This Row],[Tỉnh cũ]],Table9[Tỉnh cũ],Table9[Giám Sát])</f>
        <v>Phạm Huỳnh Hữu Lộc</v>
      </c>
      <c r="K667" t="str">
        <f>_xlfn.XLOOKUP(Data_TongTram2[[#This Row],[Tỉnh cũ]],Table9[Tỉnh cũ],Table9[Admin KV])</f>
        <v>Nguyễn Thị Ngọc Bích</v>
      </c>
      <c r="L667" t="str">
        <f>_xlfn.XLOOKUP(Data_TongTram2[[#This Row],[Tỉnh cũ]],Table9[Tỉnh cũ],Table9[Admin Miền])</f>
        <v>Phạm Thị Thúy Duy</v>
      </c>
    </row>
    <row r="668" spans="1:12" x14ac:dyDescent="0.35">
      <c r="A668" t="s">
        <v>1109</v>
      </c>
      <c r="B668" t="s">
        <v>607</v>
      </c>
      <c r="C668" t="str">
        <f>_xlfn.XLOOKUP(Data_TongTram2[[#This Row],[ID NCC]],VMS1_[ID 18],VMS1_[Tên Accounts])</f>
        <v>Võ Thanh Hùng</v>
      </c>
      <c r="D668" t="str">
        <f>Data_TongTram2[[#This Row],[ID NCC]]&amp;Data_TongTram2[[#This Row],[DTR/Trạm]]</f>
        <v>001J3000002HjDWIA0Đồng Lâm</v>
      </c>
      <c r="E668" t="str">
        <f>_xlfn.XLOOKUP(Data_TongTram2[[#This Row],[ID NCC]],VMS1_[ID 18],VMS1_[Tỉnh/ Thành Phố Trung Ương])</f>
        <v>Vĩnh Long</v>
      </c>
      <c r="F668" t="str">
        <f>_xlfn.XLOOKUP(Data_TongTram2[[#This Row],[Tỉnh cũ]],Table9[Tỉnh cũ],Table9[Tỉnh mới])</f>
        <v>Vĩnh Long</v>
      </c>
      <c r="G668" t="str">
        <f>_xlfn.XLOOKUP(Data_TongTram2[[#This Row],[Tỉnh cũ]],Table9[Tỉnh cũ],Table9[Khu vực])</f>
        <v>Miền Tây 2</v>
      </c>
      <c r="H668" t="str">
        <f>_xlfn.XLOOKUP(Data_TongTram2[[#This Row],[Tỉnh cũ]],Table9[Tỉnh cũ],Table9[Miền])</f>
        <v>Miền Tây</v>
      </c>
      <c r="I668" t="str">
        <f>_xlfn.XLOOKUP(Data_TongTram2[[#This Row],[Tỉnh cũ]],Table9[Tỉnh cũ],Table9[Thị Trường])</f>
        <v>Lê Quốc Việt</v>
      </c>
      <c r="J668" t="str">
        <f>_xlfn.XLOOKUP(Data_TongTram2[[#This Row],[Tỉnh cũ]],Table9[Tỉnh cũ],Table9[Giám Sát])</f>
        <v>Phạm Huỳnh Hữu Lộc</v>
      </c>
      <c r="K668" t="str">
        <f>_xlfn.XLOOKUP(Data_TongTram2[[#This Row],[Tỉnh cũ]],Table9[Tỉnh cũ],Table9[Admin KV])</f>
        <v>Nguyễn Thị Ngọc Bích</v>
      </c>
      <c r="L668" t="str">
        <f>_xlfn.XLOOKUP(Data_TongTram2[[#This Row],[Tỉnh cũ]],Table9[Tỉnh cũ],Table9[Admin Miền])</f>
        <v>Phạm Thị Thúy Duy</v>
      </c>
    </row>
    <row r="669" spans="1:12" x14ac:dyDescent="0.35">
      <c r="A669" t="s">
        <v>1111</v>
      </c>
      <c r="B669" t="s">
        <v>607</v>
      </c>
      <c r="C669" t="str">
        <f>_xlfn.XLOOKUP(Data_TongTram2[[#This Row],[ID NCC]],VMS1_[ID 18],VMS1_[Tên Accounts])</f>
        <v>Nguyễn Trung Phước</v>
      </c>
      <c r="D669" t="str">
        <f>Data_TongTram2[[#This Row],[ID NCC]]&amp;Data_TongTram2[[#This Row],[DTR/Trạm]]</f>
        <v>001J3000002HjDqIAKĐồng Lâm</v>
      </c>
      <c r="E669" t="str">
        <f>_xlfn.XLOOKUP(Data_TongTram2[[#This Row],[ID NCC]],VMS1_[ID 18],VMS1_[Tỉnh/ Thành Phố Trung Ương])</f>
        <v>Hậu Giang</v>
      </c>
      <c r="F669" t="str">
        <f>_xlfn.XLOOKUP(Data_TongTram2[[#This Row],[Tỉnh cũ]],Table9[Tỉnh cũ],Table9[Tỉnh mới])</f>
        <v>Cần Thơ</v>
      </c>
      <c r="G669" t="str">
        <f>_xlfn.XLOOKUP(Data_TongTram2[[#This Row],[Tỉnh cũ]],Table9[Tỉnh cũ],Table9[Khu vực])</f>
        <v>Miền Tây 2</v>
      </c>
      <c r="H669" t="str">
        <f>_xlfn.XLOOKUP(Data_TongTram2[[#This Row],[Tỉnh cũ]],Table9[Tỉnh cũ],Table9[Miền])</f>
        <v>Miền Tây</v>
      </c>
      <c r="I669" t="str">
        <f>_xlfn.XLOOKUP(Data_TongTram2[[#This Row],[Tỉnh cũ]],Table9[Tỉnh cũ],Table9[Thị Trường])</f>
        <v>Nguyễn Ngọc Lâm</v>
      </c>
      <c r="J669" t="str">
        <f>_xlfn.XLOOKUP(Data_TongTram2[[#This Row],[Tỉnh cũ]],Table9[Tỉnh cũ],Table9[Giám Sát])</f>
        <v>Phạm Huỳnh Hữu Lộc</v>
      </c>
      <c r="K669" t="str">
        <f>_xlfn.XLOOKUP(Data_TongTram2[[#This Row],[Tỉnh cũ]],Table9[Tỉnh cũ],Table9[Admin KV])</f>
        <v>Nguyễn Thị Ngọc Bích</v>
      </c>
      <c r="L669" t="str">
        <f>_xlfn.XLOOKUP(Data_TongTram2[[#This Row],[Tỉnh cũ]],Table9[Tỉnh cũ],Table9[Admin Miền])</f>
        <v>Phạm Thị Thúy Duy</v>
      </c>
    </row>
    <row r="670" spans="1:12" x14ac:dyDescent="0.35">
      <c r="A670" t="s">
        <v>1113</v>
      </c>
      <c r="B670" t="s">
        <v>607</v>
      </c>
      <c r="C670" t="str">
        <f>_xlfn.XLOOKUP(Data_TongTram2[[#This Row],[ID NCC]],VMS1_[ID 18],VMS1_[Tên Accounts])</f>
        <v>Anh Phong</v>
      </c>
      <c r="D670" t="str">
        <f>Data_TongTram2[[#This Row],[ID NCC]]&amp;Data_TongTram2[[#This Row],[DTR/Trạm]]</f>
        <v>001J3000002HLcjIAGĐồng Lâm</v>
      </c>
      <c r="E670" t="str">
        <f>_xlfn.XLOOKUP(Data_TongTram2[[#This Row],[ID NCC]],VMS1_[ID 18],VMS1_[Tỉnh/ Thành Phố Trung Ương])</f>
        <v>Hậu Giang</v>
      </c>
      <c r="F670" t="str">
        <f>_xlfn.XLOOKUP(Data_TongTram2[[#This Row],[Tỉnh cũ]],Table9[Tỉnh cũ],Table9[Tỉnh mới])</f>
        <v>Cần Thơ</v>
      </c>
      <c r="G670" t="str">
        <f>_xlfn.XLOOKUP(Data_TongTram2[[#This Row],[Tỉnh cũ]],Table9[Tỉnh cũ],Table9[Khu vực])</f>
        <v>Miền Tây 2</v>
      </c>
      <c r="H670" t="str">
        <f>_xlfn.XLOOKUP(Data_TongTram2[[#This Row],[Tỉnh cũ]],Table9[Tỉnh cũ],Table9[Miền])</f>
        <v>Miền Tây</v>
      </c>
      <c r="I670" t="str">
        <f>_xlfn.XLOOKUP(Data_TongTram2[[#This Row],[Tỉnh cũ]],Table9[Tỉnh cũ],Table9[Thị Trường])</f>
        <v>Nguyễn Ngọc Lâm</v>
      </c>
      <c r="J670" t="str">
        <f>_xlfn.XLOOKUP(Data_TongTram2[[#This Row],[Tỉnh cũ]],Table9[Tỉnh cũ],Table9[Giám Sát])</f>
        <v>Phạm Huỳnh Hữu Lộc</v>
      </c>
      <c r="K670" t="str">
        <f>_xlfn.XLOOKUP(Data_TongTram2[[#This Row],[Tỉnh cũ]],Table9[Tỉnh cũ],Table9[Admin KV])</f>
        <v>Nguyễn Thị Ngọc Bích</v>
      </c>
      <c r="L670" t="str">
        <f>_xlfn.XLOOKUP(Data_TongTram2[[#This Row],[Tỉnh cũ]],Table9[Tỉnh cũ],Table9[Admin Miền])</f>
        <v>Phạm Thị Thúy Duy</v>
      </c>
    </row>
    <row r="671" spans="1:12" x14ac:dyDescent="0.35">
      <c r="A671" t="s">
        <v>1116</v>
      </c>
      <c r="B671" t="s">
        <v>607</v>
      </c>
      <c r="C671" t="str">
        <f>_xlfn.XLOOKUP(Data_TongTram2[[#This Row],[ID NCC]],VMS1_[ID 18],VMS1_[Tên Accounts])</f>
        <v>Hoàng Phi</v>
      </c>
      <c r="D671" t="str">
        <f>Data_TongTram2[[#This Row],[ID NCC]]&amp;Data_TongTram2[[#This Row],[DTR/Trạm]]</f>
        <v>001J300000AsxvPIARĐồng Lâm</v>
      </c>
      <c r="E671" t="str">
        <f>_xlfn.XLOOKUP(Data_TongTram2[[#This Row],[ID NCC]],VMS1_[ID 18],VMS1_[Tỉnh/ Thành Phố Trung Ương])</f>
        <v>Long An</v>
      </c>
      <c r="F671" t="str">
        <f>_xlfn.XLOOKUP(Data_TongTram2[[#This Row],[Tỉnh cũ]],Table9[Tỉnh cũ],Table9[Tỉnh mới])</f>
        <v>Tây Ninh</v>
      </c>
      <c r="G671" t="str">
        <f>_xlfn.XLOOKUP(Data_TongTram2[[#This Row],[Tỉnh cũ]],Table9[Tỉnh cũ],Table9[Khu vực])</f>
        <v>Miền Tây 1</v>
      </c>
      <c r="H671" t="str">
        <f>_xlfn.XLOOKUP(Data_TongTram2[[#This Row],[Tỉnh cũ]],Table9[Tỉnh cũ],Table9[Miền])</f>
        <v>Miền Tây</v>
      </c>
      <c r="I671" t="str">
        <f>_xlfn.XLOOKUP(Data_TongTram2[[#This Row],[Tỉnh cũ]],Table9[Tỉnh cũ],Table9[Thị Trường])</f>
        <v>Nguyễn Duy Tân</v>
      </c>
      <c r="J671" t="str">
        <f>_xlfn.XLOOKUP(Data_TongTram2[[#This Row],[Tỉnh cũ]],Table9[Tỉnh cũ],Table9[Giám Sát])</f>
        <v>Nguyễn Thành Dân</v>
      </c>
      <c r="K671" t="str">
        <f>_xlfn.XLOOKUP(Data_TongTram2[[#This Row],[Tỉnh cũ]],Table9[Tỉnh cũ],Table9[Admin KV])</f>
        <v>Trần Thị Lan</v>
      </c>
      <c r="L671" t="str">
        <f>_xlfn.XLOOKUP(Data_TongTram2[[#This Row],[Tỉnh cũ]],Table9[Tỉnh cũ],Table9[Admin Miền])</f>
        <v>Phạm Thị Thúy Duy</v>
      </c>
    </row>
    <row r="672" spans="1:12" x14ac:dyDescent="0.35">
      <c r="A672" t="s">
        <v>1118</v>
      </c>
      <c r="B672" t="s">
        <v>607</v>
      </c>
      <c r="C672" t="str">
        <f>_xlfn.XLOOKUP(Data_TongTram2[[#This Row],[ID NCC]],VMS1_[ID 18],VMS1_[Tên Accounts])</f>
        <v>Đinh Quốc Bảo</v>
      </c>
      <c r="D672" t="str">
        <f>Data_TongTram2[[#This Row],[ID NCC]]&amp;Data_TongTram2[[#This Row],[DTR/Trạm]]</f>
        <v>001J3000002J5ulIACĐồng Lâm</v>
      </c>
      <c r="E672" t="str">
        <f>_xlfn.XLOOKUP(Data_TongTram2[[#This Row],[ID NCC]],VMS1_[ID 18],VMS1_[Tỉnh/ Thành Phố Trung Ương])</f>
        <v>Kiên Giang</v>
      </c>
      <c r="F672" t="str">
        <f>_xlfn.XLOOKUP(Data_TongTram2[[#This Row],[Tỉnh cũ]],Table9[Tỉnh cũ],Table9[Tỉnh mới])</f>
        <v>An Giang</v>
      </c>
      <c r="G672" t="str">
        <f>_xlfn.XLOOKUP(Data_TongTram2[[#This Row],[Tỉnh cũ]],Table9[Tỉnh cũ],Table9[Khu vực])</f>
        <v>Miền Tây 2</v>
      </c>
      <c r="H672" t="str">
        <f>_xlfn.XLOOKUP(Data_TongTram2[[#This Row],[Tỉnh cũ]],Table9[Tỉnh cũ],Table9[Miền])</f>
        <v>Miền Tây</v>
      </c>
      <c r="I672" t="str">
        <f>_xlfn.XLOOKUP(Data_TongTram2[[#This Row],[Tỉnh cũ]],Table9[Tỉnh cũ],Table9[Thị Trường])</f>
        <v>Phạm Huỳnh Hữu Lộc</v>
      </c>
      <c r="J672" t="str">
        <f>_xlfn.XLOOKUP(Data_TongTram2[[#This Row],[Tỉnh cũ]],Table9[Tỉnh cũ],Table9[Giám Sát])</f>
        <v>Phạm Huỳnh Hữu Lộc</v>
      </c>
      <c r="K672" t="str">
        <f>_xlfn.XLOOKUP(Data_TongTram2[[#This Row],[Tỉnh cũ]],Table9[Tỉnh cũ],Table9[Admin KV])</f>
        <v>Nguyễn Thị Ngọc Bích</v>
      </c>
      <c r="L672" t="str">
        <f>_xlfn.XLOOKUP(Data_TongTram2[[#This Row],[Tỉnh cũ]],Table9[Tỉnh cũ],Table9[Admin Miền])</f>
        <v>Phạm Thị Thúy Duy</v>
      </c>
    </row>
    <row r="673" spans="1:12" x14ac:dyDescent="0.35">
      <c r="A673" t="s">
        <v>1120</v>
      </c>
      <c r="B673" t="s">
        <v>607</v>
      </c>
      <c r="C673" t="str">
        <f>_xlfn.XLOOKUP(Data_TongTram2[[#This Row],[ID NCC]],VMS1_[ID 18],VMS1_[Tên Accounts])</f>
        <v>Nguyễn Thị Diễm</v>
      </c>
      <c r="D673" t="str">
        <f>Data_TongTram2[[#This Row],[ID NCC]]&amp;Data_TongTram2[[#This Row],[DTR/Trạm]]</f>
        <v>001J300000AsxxzIABĐồng Lâm</v>
      </c>
      <c r="E673" t="str">
        <f>_xlfn.XLOOKUP(Data_TongTram2[[#This Row],[ID NCC]],VMS1_[ID 18],VMS1_[Tỉnh/ Thành Phố Trung Ương])</f>
        <v>Kiên Giang</v>
      </c>
      <c r="F673" t="str">
        <f>_xlfn.XLOOKUP(Data_TongTram2[[#This Row],[Tỉnh cũ]],Table9[Tỉnh cũ],Table9[Tỉnh mới])</f>
        <v>An Giang</v>
      </c>
      <c r="G673" t="str">
        <f>_xlfn.XLOOKUP(Data_TongTram2[[#This Row],[Tỉnh cũ]],Table9[Tỉnh cũ],Table9[Khu vực])</f>
        <v>Miền Tây 2</v>
      </c>
      <c r="H673" t="str">
        <f>_xlfn.XLOOKUP(Data_TongTram2[[#This Row],[Tỉnh cũ]],Table9[Tỉnh cũ],Table9[Miền])</f>
        <v>Miền Tây</v>
      </c>
      <c r="I673" t="str">
        <f>_xlfn.XLOOKUP(Data_TongTram2[[#This Row],[Tỉnh cũ]],Table9[Tỉnh cũ],Table9[Thị Trường])</f>
        <v>Phạm Huỳnh Hữu Lộc</v>
      </c>
      <c r="J673" t="str">
        <f>_xlfn.XLOOKUP(Data_TongTram2[[#This Row],[Tỉnh cũ]],Table9[Tỉnh cũ],Table9[Giám Sát])</f>
        <v>Phạm Huỳnh Hữu Lộc</v>
      </c>
      <c r="K673" t="str">
        <f>_xlfn.XLOOKUP(Data_TongTram2[[#This Row],[Tỉnh cũ]],Table9[Tỉnh cũ],Table9[Admin KV])</f>
        <v>Nguyễn Thị Ngọc Bích</v>
      </c>
      <c r="L673" t="str">
        <f>_xlfn.XLOOKUP(Data_TongTram2[[#This Row],[Tỉnh cũ]],Table9[Tỉnh cũ],Table9[Admin Miền])</f>
        <v>Phạm Thị Thúy Duy</v>
      </c>
    </row>
    <row r="674" spans="1:12" x14ac:dyDescent="0.35">
      <c r="A674" t="s">
        <v>1122</v>
      </c>
      <c r="B674" t="s">
        <v>607</v>
      </c>
      <c r="C674" t="str">
        <f>_xlfn.XLOOKUP(Data_TongTram2[[#This Row],[ID NCC]],VMS1_[ID 18],VMS1_[Tên Accounts])</f>
        <v>Anh Nghĩa Tam Nông</v>
      </c>
      <c r="D674" t="str">
        <f>Data_TongTram2[[#This Row],[ID NCC]]&amp;Data_TongTram2[[#This Row],[DTR/Trạm]]</f>
        <v>001J3000002HM0ZIAWĐồng Lâm</v>
      </c>
      <c r="E674" t="str">
        <f>_xlfn.XLOOKUP(Data_TongTram2[[#This Row],[ID NCC]],VMS1_[ID 18],VMS1_[Tỉnh/ Thành Phố Trung Ương])</f>
        <v>Đồng Tháp</v>
      </c>
      <c r="F674" t="str">
        <f>_xlfn.XLOOKUP(Data_TongTram2[[#This Row],[Tỉnh cũ]],Table9[Tỉnh cũ],Table9[Tỉnh mới])</f>
        <v>Đồng Tháp</v>
      </c>
      <c r="G674" t="str">
        <f>_xlfn.XLOOKUP(Data_TongTram2[[#This Row],[Tỉnh cũ]],Table9[Tỉnh cũ],Table9[Khu vực])</f>
        <v>Miền Tây 1</v>
      </c>
      <c r="H674" t="str">
        <f>_xlfn.XLOOKUP(Data_TongTram2[[#This Row],[Tỉnh cũ]],Table9[Tỉnh cũ],Table9[Miền])</f>
        <v>Miền Tây</v>
      </c>
      <c r="I674" t="str">
        <f>_xlfn.XLOOKUP(Data_TongTram2[[#This Row],[Tỉnh cũ]],Table9[Tỉnh cũ],Table9[Thị Trường])</f>
        <v>Lâm Đỗ Anh Hào</v>
      </c>
      <c r="J674" t="str">
        <f>_xlfn.XLOOKUP(Data_TongTram2[[#This Row],[Tỉnh cũ]],Table9[Tỉnh cũ],Table9[Giám Sát])</f>
        <v>Nguyễn Thành Dân</v>
      </c>
      <c r="K674" t="str">
        <f>_xlfn.XLOOKUP(Data_TongTram2[[#This Row],[Tỉnh cũ]],Table9[Tỉnh cũ],Table9[Admin KV])</f>
        <v>Trần Thị Lan</v>
      </c>
      <c r="L674" t="str">
        <f>_xlfn.XLOOKUP(Data_TongTram2[[#This Row],[Tỉnh cũ]],Table9[Tỉnh cũ],Table9[Admin Miền])</f>
        <v>Phạm Thị Thúy Duy</v>
      </c>
    </row>
    <row r="675" spans="1:12" x14ac:dyDescent="0.35">
      <c r="A675" t="s">
        <v>1123</v>
      </c>
      <c r="B675" t="s">
        <v>607</v>
      </c>
      <c r="C675" t="str">
        <f>_xlfn.XLOOKUP(Data_TongTram2[[#This Row],[ID NCC]],VMS1_[ID 18],VMS1_[Tên Accounts])</f>
        <v>Lê Thanh Niên</v>
      </c>
      <c r="D675" t="str">
        <f>Data_TongTram2[[#This Row],[ID NCC]]&amp;Data_TongTram2[[#This Row],[DTR/Trạm]]</f>
        <v>001J3000002HLiJIAWĐồng Lâm</v>
      </c>
      <c r="E675" t="str">
        <f>_xlfn.XLOOKUP(Data_TongTram2[[#This Row],[ID NCC]],VMS1_[ID 18],VMS1_[Tỉnh/ Thành Phố Trung Ương])</f>
        <v>Hậu Giang</v>
      </c>
      <c r="F675" t="str">
        <f>_xlfn.XLOOKUP(Data_TongTram2[[#This Row],[Tỉnh cũ]],Table9[Tỉnh cũ],Table9[Tỉnh mới])</f>
        <v>Cần Thơ</v>
      </c>
      <c r="G675" t="str">
        <f>_xlfn.XLOOKUP(Data_TongTram2[[#This Row],[Tỉnh cũ]],Table9[Tỉnh cũ],Table9[Khu vực])</f>
        <v>Miền Tây 2</v>
      </c>
      <c r="H675" t="str">
        <f>_xlfn.XLOOKUP(Data_TongTram2[[#This Row],[Tỉnh cũ]],Table9[Tỉnh cũ],Table9[Miền])</f>
        <v>Miền Tây</v>
      </c>
      <c r="I675" t="str">
        <f>_xlfn.XLOOKUP(Data_TongTram2[[#This Row],[Tỉnh cũ]],Table9[Tỉnh cũ],Table9[Thị Trường])</f>
        <v>Nguyễn Ngọc Lâm</v>
      </c>
      <c r="J675" t="str">
        <f>_xlfn.XLOOKUP(Data_TongTram2[[#This Row],[Tỉnh cũ]],Table9[Tỉnh cũ],Table9[Giám Sát])</f>
        <v>Phạm Huỳnh Hữu Lộc</v>
      </c>
      <c r="K675" t="str">
        <f>_xlfn.XLOOKUP(Data_TongTram2[[#This Row],[Tỉnh cũ]],Table9[Tỉnh cũ],Table9[Admin KV])</f>
        <v>Nguyễn Thị Ngọc Bích</v>
      </c>
      <c r="L675" t="str">
        <f>_xlfn.XLOOKUP(Data_TongTram2[[#This Row],[Tỉnh cũ]],Table9[Tỉnh cũ],Table9[Admin Miền])</f>
        <v>Phạm Thị Thúy Duy</v>
      </c>
    </row>
    <row r="676" spans="1:12" x14ac:dyDescent="0.35">
      <c r="A676" t="s">
        <v>1126</v>
      </c>
      <c r="B676" t="s">
        <v>607</v>
      </c>
      <c r="C676" t="str">
        <f>_xlfn.XLOOKUP(Data_TongTram2[[#This Row],[ID NCC]],VMS1_[ID 18],VMS1_[Tên Accounts])</f>
        <v>Phạm Minh Nguyệt</v>
      </c>
      <c r="D676" t="str">
        <f>Data_TongTram2[[#This Row],[ID NCC]]&amp;Data_TongTram2[[#This Row],[DTR/Trạm]]</f>
        <v>001J3000005E70EIASĐồng Lâm</v>
      </c>
      <c r="E676" t="str">
        <f>_xlfn.XLOOKUP(Data_TongTram2[[#This Row],[ID NCC]],VMS1_[ID 18],VMS1_[Tỉnh/ Thành Phố Trung Ương])</f>
        <v>An Giang</v>
      </c>
      <c r="F676" t="str">
        <f>_xlfn.XLOOKUP(Data_TongTram2[[#This Row],[Tỉnh cũ]],Table9[Tỉnh cũ],Table9[Tỉnh mới])</f>
        <v>An Giang</v>
      </c>
      <c r="G676" t="str">
        <f>_xlfn.XLOOKUP(Data_TongTram2[[#This Row],[Tỉnh cũ]],Table9[Tỉnh cũ],Table9[Khu vực])</f>
        <v>Miền Tây 2</v>
      </c>
      <c r="H676" t="str">
        <f>_xlfn.XLOOKUP(Data_TongTram2[[#This Row],[Tỉnh cũ]],Table9[Tỉnh cũ],Table9[Miền])</f>
        <v>Miền Tây</v>
      </c>
      <c r="I676" t="str">
        <f>_xlfn.XLOOKUP(Data_TongTram2[[#This Row],[Tỉnh cũ]],Table9[Tỉnh cũ],Table9[Thị Trường])</f>
        <v>Phạm Huỳnh Hữu Lộc</v>
      </c>
      <c r="J676" t="str">
        <f>_xlfn.XLOOKUP(Data_TongTram2[[#This Row],[Tỉnh cũ]],Table9[Tỉnh cũ],Table9[Giám Sát])</f>
        <v>Phạm Huỳnh Hữu Lộc</v>
      </c>
      <c r="K676" t="str">
        <f>_xlfn.XLOOKUP(Data_TongTram2[[#This Row],[Tỉnh cũ]],Table9[Tỉnh cũ],Table9[Admin KV])</f>
        <v>Nguyễn Thị Ngọc Bích</v>
      </c>
      <c r="L676" t="str">
        <f>_xlfn.XLOOKUP(Data_TongTram2[[#This Row],[Tỉnh cũ]],Table9[Tỉnh cũ],Table9[Admin Miền])</f>
        <v>Phạm Thị Thúy Duy</v>
      </c>
    </row>
    <row r="677" spans="1:12" x14ac:dyDescent="0.35">
      <c r="A677" t="s">
        <v>1128</v>
      </c>
      <c r="B677" t="s">
        <v>607</v>
      </c>
      <c r="C677" t="str">
        <f>_xlfn.XLOOKUP(Data_TongTram2[[#This Row],[ID NCC]],VMS1_[ID 18],VMS1_[Tên Accounts])</f>
        <v>Anh Cường Óc Eo</v>
      </c>
      <c r="D677" t="str">
        <f>Data_TongTram2[[#This Row],[ID NCC]]&amp;Data_TongTram2[[#This Row],[DTR/Trạm]]</f>
        <v>001J3000002HM0lIAGĐồng Lâm</v>
      </c>
      <c r="E677" t="str">
        <f>_xlfn.XLOOKUP(Data_TongTram2[[#This Row],[ID NCC]],VMS1_[ID 18],VMS1_[Tỉnh/ Thành Phố Trung Ương])</f>
        <v>An Giang</v>
      </c>
      <c r="F677" t="str">
        <f>_xlfn.XLOOKUP(Data_TongTram2[[#This Row],[Tỉnh cũ]],Table9[Tỉnh cũ],Table9[Tỉnh mới])</f>
        <v>An Giang</v>
      </c>
      <c r="G677" t="str">
        <f>_xlfn.XLOOKUP(Data_TongTram2[[#This Row],[Tỉnh cũ]],Table9[Tỉnh cũ],Table9[Khu vực])</f>
        <v>Miền Tây 2</v>
      </c>
      <c r="H677" t="str">
        <f>_xlfn.XLOOKUP(Data_TongTram2[[#This Row],[Tỉnh cũ]],Table9[Tỉnh cũ],Table9[Miền])</f>
        <v>Miền Tây</v>
      </c>
      <c r="I677" t="str">
        <f>_xlfn.XLOOKUP(Data_TongTram2[[#This Row],[Tỉnh cũ]],Table9[Tỉnh cũ],Table9[Thị Trường])</f>
        <v>Phạm Huỳnh Hữu Lộc</v>
      </c>
      <c r="J677" t="str">
        <f>_xlfn.XLOOKUP(Data_TongTram2[[#This Row],[Tỉnh cũ]],Table9[Tỉnh cũ],Table9[Giám Sát])</f>
        <v>Phạm Huỳnh Hữu Lộc</v>
      </c>
      <c r="K677" t="str">
        <f>_xlfn.XLOOKUP(Data_TongTram2[[#This Row],[Tỉnh cũ]],Table9[Tỉnh cũ],Table9[Admin KV])</f>
        <v>Nguyễn Thị Ngọc Bích</v>
      </c>
      <c r="L677" t="str">
        <f>_xlfn.XLOOKUP(Data_TongTram2[[#This Row],[Tỉnh cũ]],Table9[Tỉnh cũ],Table9[Admin Miền])</f>
        <v>Phạm Thị Thúy Duy</v>
      </c>
    </row>
    <row r="678" spans="1:12" x14ac:dyDescent="0.35">
      <c r="A678" t="s">
        <v>1129</v>
      </c>
      <c r="B678" t="s">
        <v>607</v>
      </c>
      <c r="C678" t="str">
        <f>_xlfn.XLOOKUP(Data_TongTram2[[#This Row],[ID NCC]],VMS1_[ID 18],VMS1_[Tên Accounts])</f>
        <v>Vũ Nhung</v>
      </c>
      <c r="D678" t="str">
        <f>Data_TongTram2[[#This Row],[ID NCC]]&amp;Data_TongTram2[[#This Row],[DTR/Trạm]]</f>
        <v>001J3000002IsyuIACĐồng Lâm</v>
      </c>
      <c r="E678" t="str">
        <f>_xlfn.XLOOKUP(Data_TongTram2[[#This Row],[ID NCC]],VMS1_[ID 18],VMS1_[Tỉnh/ Thành Phố Trung Ương])</f>
        <v>Sóc Trăng</v>
      </c>
      <c r="F678" t="str">
        <f>_xlfn.XLOOKUP(Data_TongTram2[[#This Row],[Tỉnh cũ]],Table9[Tỉnh cũ],Table9[Tỉnh mới])</f>
        <v>Cần Thơ</v>
      </c>
      <c r="G678" t="str">
        <f>_xlfn.XLOOKUP(Data_TongTram2[[#This Row],[Tỉnh cũ]],Table9[Tỉnh cũ],Table9[Khu vực])</f>
        <v>Miền Tây 2</v>
      </c>
      <c r="H678" t="str">
        <f>_xlfn.XLOOKUP(Data_TongTram2[[#This Row],[Tỉnh cũ]],Table9[Tỉnh cũ],Table9[Miền])</f>
        <v>Miền Tây</v>
      </c>
      <c r="I678" t="str">
        <f>_xlfn.XLOOKUP(Data_TongTram2[[#This Row],[Tỉnh cũ]],Table9[Tỉnh cũ],Table9[Thị Trường])</f>
        <v>Nguyễn Ngọc Lâm</v>
      </c>
      <c r="J678" t="str">
        <f>_xlfn.XLOOKUP(Data_TongTram2[[#This Row],[Tỉnh cũ]],Table9[Tỉnh cũ],Table9[Giám Sát])</f>
        <v>Phạm Huỳnh Hữu Lộc</v>
      </c>
      <c r="K678" t="str">
        <f>_xlfn.XLOOKUP(Data_TongTram2[[#This Row],[Tỉnh cũ]],Table9[Tỉnh cũ],Table9[Admin KV])</f>
        <v>Nguyễn Thị Ngọc Bích</v>
      </c>
      <c r="L678" t="str">
        <f>_xlfn.XLOOKUP(Data_TongTram2[[#This Row],[Tỉnh cũ]],Table9[Tỉnh cũ],Table9[Admin Miền])</f>
        <v>Phạm Thị Thúy Duy</v>
      </c>
    </row>
    <row r="679" spans="1:12" x14ac:dyDescent="0.35">
      <c r="A679" t="s">
        <v>1131</v>
      </c>
      <c r="B679" t="s">
        <v>607</v>
      </c>
      <c r="C679" t="str">
        <f>_xlfn.XLOOKUP(Data_TongTram2[[#This Row],[ID NCC]],VMS1_[ID 18],VMS1_[Tên Accounts])</f>
        <v>Anh Sen</v>
      </c>
      <c r="D679" t="str">
        <f>Data_TongTram2[[#This Row],[ID NCC]]&amp;Data_TongTram2[[#This Row],[DTR/Trạm]]</f>
        <v>001J3000002HLdjIAGĐồng Lâm</v>
      </c>
      <c r="E679" t="str">
        <f>_xlfn.XLOOKUP(Data_TongTram2[[#This Row],[ID NCC]],VMS1_[ID 18],VMS1_[Tỉnh/ Thành Phố Trung Ương])</f>
        <v>Cà Mau</v>
      </c>
      <c r="F679" t="str">
        <f>_xlfn.XLOOKUP(Data_TongTram2[[#This Row],[Tỉnh cũ]],Table9[Tỉnh cũ],Table9[Tỉnh mới])</f>
        <v>Cà Mau</v>
      </c>
      <c r="G679" t="str">
        <f>_xlfn.XLOOKUP(Data_TongTram2[[#This Row],[Tỉnh cũ]],Table9[Tỉnh cũ],Table9[Khu vực])</f>
        <v>Miền Tây 2</v>
      </c>
      <c r="H679" t="str">
        <f>_xlfn.XLOOKUP(Data_TongTram2[[#This Row],[Tỉnh cũ]],Table9[Tỉnh cũ],Table9[Miền])</f>
        <v>Miền Tây</v>
      </c>
      <c r="I679" t="str">
        <f>_xlfn.XLOOKUP(Data_TongTram2[[#This Row],[Tỉnh cũ]],Table9[Tỉnh cũ],Table9[Thị Trường])</f>
        <v>Thái Tân Văn</v>
      </c>
      <c r="J679" t="str">
        <f>_xlfn.XLOOKUP(Data_TongTram2[[#This Row],[Tỉnh cũ]],Table9[Tỉnh cũ],Table9[Giám Sát])</f>
        <v>Phạm Huỳnh Hữu Lộc</v>
      </c>
      <c r="K679" t="str">
        <f>_xlfn.XLOOKUP(Data_TongTram2[[#This Row],[Tỉnh cũ]],Table9[Tỉnh cũ],Table9[Admin KV])</f>
        <v>Nguyễn Thị Ngọc Bích</v>
      </c>
      <c r="L679" t="str">
        <f>_xlfn.XLOOKUP(Data_TongTram2[[#This Row],[Tỉnh cũ]],Table9[Tỉnh cũ],Table9[Admin Miền])</f>
        <v>Phạm Thị Thúy Duy</v>
      </c>
    </row>
    <row r="680" spans="1:12" x14ac:dyDescent="0.35">
      <c r="A680" t="s">
        <v>1132</v>
      </c>
      <c r="B680" t="s">
        <v>607</v>
      </c>
      <c r="C680" t="str">
        <f>_xlfn.XLOOKUP(Data_TongTram2[[#This Row],[ID NCC]],VMS1_[ID 18],VMS1_[Tên Accounts])</f>
        <v>Anh Tuấn Cm</v>
      </c>
      <c r="D680" t="str">
        <f>Data_TongTram2[[#This Row],[ID NCC]]&amp;Data_TongTram2[[#This Row],[DTR/Trạm]]</f>
        <v>001J3000005FYMuIAOĐồng Lâm</v>
      </c>
      <c r="E680" t="str">
        <f>_xlfn.XLOOKUP(Data_TongTram2[[#This Row],[ID NCC]],VMS1_[ID 18],VMS1_[Tỉnh/ Thành Phố Trung Ương])</f>
        <v>Cà Mau</v>
      </c>
      <c r="F680" t="str">
        <f>_xlfn.XLOOKUP(Data_TongTram2[[#This Row],[Tỉnh cũ]],Table9[Tỉnh cũ],Table9[Tỉnh mới])</f>
        <v>Cà Mau</v>
      </c>
      <c r="G680" t="str">
        <f>_xlfn.XLOOKUP(Data_TongTram2[[#This Row],[Tỉnh cũ]],Table9[Tỉnh cũ],Table9[Khu vực])</f>
        <v>Miền Tây 2</v>
      </c>
      <c r="H680" t="str">
        <f>_xlfn.XLOOKUP(Data_TongTram2[[#This Row],[Tỉnh cũ]],Table9[Tỉnh cũ],Table9[Miền])</f>
        <v>Miền Tây</v>
      </c>
      <c r="I680" t="str">
        <f>_xlfn.XLOOKUP(Data_TongTram2[[#This Row],[Tỉnh cũ]],Table9[Tỉnh cũ],Table9[Thị Trường])</f>
        <v>Thái Tân Văn</v>
      </c>
      <c r="J680" t="str">
        <f>_xlfn.XLOOKUP(Data_TongTram2[[#This Row],[Tỉnh cũ]],Table9[Tỉnh cũ],Table9[Giám Sát])</f>
        <v>Phạm Huỳnh Hữu Lộc</v>
      </c>
      <c r="K680" t="str">
        <f>_xlfn.XLOOKUP(Data_TongTram2[[#This Row],[Tỉnh cũ]],Table9[Tỉnh cũ],Table9[Admin KV])</f>
        <v>Nguyễn Thị Ngọc Bích</v>
      </c>
      <c r="L680" t="str">
        <f>_xlfn.XLOOKUP(Data_TongTram2[[#This Row],[Tỉnh cũ]],Table9[Tỉnh cũ],Table9[Admin Miền])</f>
        <v>Phạm Thị Thúy Duy</v>
      </c>
    </row>
    <row r="681" spans="1:12" x14ac:dyDescent="0.35">
      <c r="A681" t="s">
        <v>1134</v>
      </c>
      <c r="B681" t="s">
        <v>607</v>
      </c>
      <c r="C681" t="str">
        <f>_xlfn.XLOOKUP(Data_TongTram2[[#This Row],[ID NCC]],VMS1_[ID 18],VMS1_[Tên Accounts])</f>
        <v>Mạnh Phúc</v>
      </c>
      <c r="D681" t="str">
        <f>Data_TongTram2[[#This Row],[ID NCC]]&amp;Data_TongTram2[[#This Row],[DTR/Trạm]]</f>
        <v>001J3000002HLglIAGĐồng Lâm</v>
      </c>
      <c r="E681" t="str">
        <f>_xlfn.XLOOKUP(Data_TongTram2[[#This Row],[ID NCC]],VMS1_[ID 18],VMS1_[Tỉnh/ Thành Phố Trung Ương])</f>
        <v>Vĩnh Long</v>
      </c>
      <c r="F681" t="str">
        <f>_xlfn.XLOOKUP(Data_TongTram2[[#This Row],[Tỉnh cũ]],Table9[Tỉnh cũ],Table9[Tỉnh mới])</f>
        <v>Vĩnh Long</v>
      </c>
      <c r="G681" t="str">
        <f>_xlfn.XLOOKUP(Data_TongTram2[[#This Row],[Tỉnh cũ]],Table9[Tỉnh cũ],Table9[Khu vực])</f>
        <v>Miền Tây 2</v>
      </c>
      <c r="H681" t="str">
        <f>_xlfn.XLOOKUP(Data_TongTram2[[#This Row],[Tỉnh cũ]],Table9[Tỉnh cũ],Table9[Miền])</f>
        <v>Miền Tây</v>
      </c>
      <c r="I681" t="str">
        <f>_xlfn.XLOOKUP(Data_TongTram2[[#This Row],[Tỉnh cũ]],Table9[Tỉnh cũ],Table9[Thị Trường])</f>
        <v>Lê Quốc Việt</v>
      </c>
      <c r="J681" t="str">
        <f>_xlfn.XLOOKUP(Data_TongTram2[[#This Row],[Tỉnh cũ]],Table9[Tỉnh cũ],Table9[Giám Sát])</f>
        <v>Phạm Huỳnh Hữu Lộc</v>
      </c>
      <c r="K681" t="str">
        <f>_xlfn.XLOOKUP(Data_TongTram2[[#This Row],[Tỉnh cũ]],Table9[Tỉnh cũ],Table9[Admin KV])</f>
        <v>Nguyễn Thị Ngọc Bích</v>
      </c>
      <c r="L681" t="str">
        <f>_xlfn.XLOOKUP(Data_TongTram2[[#This Row],[Tỉnh cũ]],Table9[Tỉnh cũ],Table9[Admin Miền])</f>
        <v>Phạm Thị Thúy Duy</v>
      </c>
    </row>
    <row r="682" spans="1:12" x14ac:dyDescent="0.35">
      <c r="A682" t="s">
        <v>1135</v>
      </c>
      <c r="B682" t="s">
        <v>607</v>
      </c>
      <c r="C682" t="str">
        <f>_xlfn.XLOOKUP(Data_TongTram2[[#This Row],[ID NCC]],VMS1_[ID 18],VMS1_[Tên Accounts])</f>
        <v>Trương Tấn Lợi</v>
      </c>
      <c r="D682" t="str">
        <f>Data_TongTram2[[#This Row],[ID NCC]]&amp;Data_TongTram2[[#This Row],[DTR/Trạm]]</f>
        <v>001J3000007XKDSIA4Đồng Lâm</v>
      </c>
      <c r="E682" t="str">
        <f>_xlfn.XLOOKUP(Data_TongTram2[[#This Row],[ID NCC]],VMS1_[ID 18],VMS1_[Tỉnh/ Thành Phố Trung Ương])</f>
        <v>Đồng Tháp</v>
      </c>
      <c r="F682" t="str">
        <f>_xlfn.XLOOKUP(Data_TongTram2[[#This Row],[Tỉnh cũ]],Table9[Tỉnh cũ],Table9[Tỉnh mới])</f>
        <v>Đồng Tháp</v>
      </c>
      <c r="G682" t="str">
        <f>_xlfn.XLOOKUP(Data_TongTram2[[#This Row],[Tỉnh cũ]],Table9[Tỉnh cũ],Table9[Khu vực])</f>
        <v>Miền Tây 1</v>
      </c>
      <c r="H682" t="str">
        <f>_xlfn.XLOOKUP(Data_TongTram2[[#This Row],[Tỉnh cũ]],Table9[Tỉnh cũ],Table9[Miền])</f>
        <v>Miền Tây</v>
      </c>
      <c r="I682" t="str">
        <f>_xlfn.XLOOKUP(Data_TongTram2[[#This Row],[Tỉnh cũ]],Table9[Tỉnh cũ],Table9[Thị Trường])</f>
        <v>Lâm Đỗ Anh Hào</v>
      </c>
      <c r="J682" t="str">
        <f>_xlfn.XLOOKUP(Data_TongTram2[[#This Row],[Tỉnh cũ]],Table9[Tỉnh cũ],Table9[Giám Sát])</f>
        <v>Nguyễn Thành Dân</v>
      </c>
      <c r="K682" t="str">
        <f>_xlfn.XLOOKUP(Data_TongTram2[[#This Row],[Tỉnh cũ]],Table9[Tỉnh cũ],Table9[Admin KV])</f>
        <v>Trần Thị Lan</v>
      </c>
      <c r="L682" t="str">
        <f>_xlfn.XLOOKUP(Data_TongTram2[[#This Row],[Tỉnh cũ]],Table9[Tỉnh cũ],Table9[Admin Miền])</f>
        <v>Phạm Thị Thúy Duy</v>
      </c>
    </row>
    <row r="683" spans="1:12" x14ac:dyDescent="0.35">
      <c r="A683" t="s">
        <v>981</v>
      </c>
      <c r="B683" t="s">
        <v>607</v>
      </c>
      <c r="C683" t="str">
        <f>_xlfn.XLOOKUP(Data_TongTram2[[#This Row],[ID NCC]],VMS1_[ID 18],VMS1_[Tên Accounts])</f>
        <v>Anh Vũ Hậu Giang</v>
      </c>
      <c r="D683" t="str">
        <f>Data_TongTram2[[#This Row],[ID NCC]]&amp;Data_TongTram2[[#This Row],[DTR/Trạm]]</f>
        <v>001J3000002HLiNIAWĐồng Lâm</v>
      </c>
      <c r="E683" t="str">
        <f>_xlfn.XLOOKUP(Data_TongTram2[[#This Row],[ID NCC]],VMS1_[ID 18],VMS1_[Tỉnh/ Thành Phố Trung Ương])</f>
        <v>Hậu Giang</v>
      </c>
      <c r="F683" t="str">
        <f>_xlfn.XLOOKUP(Data_TongTram2[[#This Row],[Tỉnh cũ]],Table9[Tỉnh cũ],Table9[Tỉnh mới])</f>
        <v>Cần Thơ</v>
      </c>
      <c r="G683" t="str">
        <f>_xlfn.XLOOKUP(Data_TongTram2[[#This Row],[Tỉnh cũ]],Table9[Tỉnh cũ],Table9[Khu vực])</f>
        <v>Miền Tây 2</v>
      </c>
      <c r="H683" t="str">
        <f>_xlfn.XLOOKUP(Data_TongTram2[[#This Row],[Tỉnh cũ]],Table9[Tỉnh cũ],Table9[Miền])</f>
        <v>Miền Tây</v>
      </c>
      <c r="I683" t="str">
        <f>_xlfn.XLOOKUP(Data_TongTram2[[#This Row],[Tỉnh cũ]],Table9[Tỉnh cũ],Table9[Thị Trường])</f>
        <v>Nguyễn Ngọc Lâm</v>
      </c>
      <c r="J683" t="str">
        <f>_xlfn.XLOOKUP(Data_TongTram2[[#This Row],[Tỉnh cũ]],Table9[Tỉnh cũ],Table9[Giám Sát])</f>
        <v>Phạm Huỳnh Hữu Lộc</v>
      </c>
      <c r="K683" t="str">
        <f>_xlfn.XLOOKUP(Data_TongTram2[[#This Row],[Tỉnh cũ]],Table9[Tỉnh cũ],Table9[Admin KV])</f>
        <v>Nguyễn Thị Ngọc Bích</v>
      </c>
      <c r="L683" t="str">
        <f>_xlfn.XLOOKUP(Data_TongTram2[[#This Row],[Tỉnh cũ]],Table9[Tỉnh cũ],Table9[Admin Miền])</f>
        <v>Phạm Thị Thúy Duy</v>
      </c>
    </row>
    <row r="684" spans="1:12" x14ac:dyDescent="0.35">
      <c r="A684" t="s">
        <v>1139</v>
      </c>
      <c r="B684" t="s">
        <v>607</v>
      </c>
      <c r="C684" t="str">
        <f>_xlfn.XLOOKUP(Data_TongTram2[[#This Row],[ID NCC]],VMS1_[ID 18],VMS1_[Tên Accounts])</f>
        <v>Phan Công Trung</v>
      </c>
      <c r="D684" t="str">
        <f>Data_TongTram2[[#This Row],[ID NCC]]&amp;Data_TongTram2[[#This Row],[DTR/Trạm]]</f>
        <v>001J3000002HLxxIAGĐồng Lâm</v>
      </c>
      <c r="E684" t="str">
        <f>_xlfn.XLOOKUP(Data_TongTram2[[#This Row],[ID NCC]],VMS1_[ID 18],VMS1_[Tỉnh/ Thành Phố Trung Ương])</f>
        <v>Hậu Giang</v>
      </c>
      <c r="F684" t="str">
        <f>_xlfn.XLOOKUP(Data_TongTram2[[#This Row],[Tỉnh cũ]],Table9[Tỉnh cũ],Table9[Tỉnh mới])</f>
        <v>Cần Thơ</v>
      </c>
      <c r="G684" t="str">
        <f>_xlfn.XLOOKUP(Data_TongTram2[[#This Row],[Tỉnh cũ]],Table9[Tỉnh cũ],Table9[Khu vực])</f>
        <v>Miền Tây 2</v>
      </c>
      <c r="H684" t="str">
        <f>_xlfn.XLOOKUP(Data_TongTram2[[#This Row],[Tỉnh cũ]],Table9[Tỉnh cũ],Table9[Miền])</f>
        <v>Miền Tây</v>
      </c>
      <c r="I684" t="str">
        <f>_xlfn.XLOOKUP(Data_TongTram2[[#This Row],[Tỉnh cũ]],Table9[Tỉnh cũ],Table9[Thị Trường])</f>
        <v>Nguyễn Ngọc Lâm</v>
      </c>
      <c r="J684" t="str">
        <f>_xlfn.XLOOKUP(Data_TongTram2[[#This Row],[Tỉnh cũ]],Table9[Tỉnh cũ],Table9[Giám Sát])</f>
        <v>Phạm Huỳnh Hữu Lộc</v>
      </c>
      <c r="K684" t="str">
        <f>_xlfn.XLOOKUP(Data_TongTram2[[#This Row],[Tỉnh cũ]],Table9[Tỉnh cũ],Table9[Admin KV])</f>
        <v>Nguyễn Thị Ngọc Bích</v>
      </c>
      <c r="L684" t="str">
        <f>_xlfn.XLOOKUP(Data_TongTram2[[#This Row],[Tỉnh cũ]],Table9[Tỉnh cũ],Table9[Admin Miền])</f>
        <v>Phạm Thị Thúy Duy</v>
      </c>
    </row>
    <row r="685" spans="1:12" x14ac:dyDescent="0.35">
      <c r="A685" t="s">
        <v>931</v>
      </c>
      <c r="B685" t="s">
        <v>607</v>
      </c>
      <c r="C685" t="str">
        <f>_xlfn.XLOOKUP(Data_TongTram2[[#This Row],[ID NCC]],VMS1_[ID 18],VMS1_[Tên Accounts])</f>
        <v>Yến Nhi (Anh Cường Hậu Giang)</v>
      </c>
      <c r="D685" t="str">
        <f>Data_TongTram2[[#This Row],[ID NCC]]&amp;Data_TongTram2[[#This Row],[DTR/Trạm]]</f>
        <v>001J3000002HLYtIAOĐồng Lâm</v>
      </c>
      <c r="E685" t="str">
        <f>_xlfn.XLOOKUP(Data_TongTram2[[#This Row],[ID NCC]],VMS1_[ID 18],VMS1_[Tỉnh/ Thành Phố Trung Ương])</f>
        <v>Hậu Giang</v>
      </c>
      <c r="F685" t="str">
        <f>_xlfn.XLOOKUP(Data_TongTram2[[#This Row],[Tỉnh cũ]],Table9[Tỉnh cũ],Table9[Tỉnh mới])</f>
        <v>Cần Thơ</v>
      </c>
      <c r="G685" t="str">
        <f>_xlfn.XLOOKUP(Data_TongTram2[[#This Row],[Tỉnh cũ]],Table9[Tỉnh cũ],Table9[Khu vực])</f>
        <v>Miền Tây 2</v>
      </c>
      <c r="H685" t="str">
        <f>_xlfn.XLOOKUP(Data_TongTram2[[#This Row],[Tỉnh cũ]],Table9[Tỉnh cũ],Table9[Miền])</f>
        <v>Miền Tây</v>
      </c>
      <c r="I685" t="str">
        <f>_xlfn.XLOOKUP(Data_TongTram2[[#This Row],[Tỉnh cũ]],Table9[Tỉnh cũ],Table9[Thị Trường])</f>
        <v>Nguyễn Ngọc Lâm</v>
      </c>
      <c r="J685" t="str">
        <f>_xlfn.XLOOKUP(Data_TongTram2[[#This Row],[Tỉnh cũ]],Table9[Tỉnh cũ],Table9[Giám Sát])</f>
        <v>Phạm Huỳnh Hữu Lộc</v>
      </c>
      <c r="K685" t="str">
        <f>_xlfn.XLOOKUP(Data_TongTram2[[#This Row],[Tỉnh cũ]],Table9[Tỉnh cũ],Table9[Admin KV])</f>
        <v>Nguyễn Thị Ngọc Bích</v>
      </c>
      <c r="L685" t="str">
        <f>_xlfn.XLOOKUP(Data_TongTram2[[#This Row],[Tỉnh cũ]],Table9[Tỉnh cũ],Table9[Admin Miền])</f>
        <v>Phạm Thị Thúy Duy</v>
      </c>
    </row>
    <row r="686" spans="1:12" x14ac:dyDescent="0.35">
      <c r="A686" t="s">
        <v>1141</v>
      </c>
      <c r="B686" t="s">
        <v>607</v>
      </c>
      <c r="C686" t="str">
        <f>_xlfn.XLOOKUP(Data_TongTram2[[#This Row],[ID NCC]],VMS1_[ID 18],VMS1_[Tên Accounts])</f>
        <v>Anh Cáo</v>
      </c>
      <c r="D686" t="str">
        <f>Data_TongTram2[[#This Row],[ID NCC]]&amp;Data_TongTram2[[#This Row],[DTR/Trạm]]</f>
        <v>001J3000002HLzvIAGĐồng Lâm</v>
      </c>
      <c r="E686" t="str">
        <f>_xlfn.XLOOKUP(Data_TongTram2[[#This Row],[ID NCC]],VMS1_[ID 18],VMS1_[Tỉnh/ Thành Phố Trung Ương])</f>
        <v>An Giang</v>
      </c>
      <c r="F686" t="str">
        <f>_xlfn.XLOOKUP(Data_TongTram2[[#This Row],[Tỉnh cũ]],Table9[Tỉnh cũ],Table9[Tỉnh mới])</f>
        <v>An Giang</v>
      </c>
      <c r="G686" t="str">
        <f>_xlfn.XLOOKUP(Data_TongTram2[[#This Row],[Tỉnh cũ]],Table9[Tỉnh cũ],Table9[Khu vực])</f>
        <v>Miền Tây 2</v>
      </c>
      <c r="H686" t="str">
        <f>_xlfn.XLOOKUP(Data_TongTram2[[#This Row],[Tỉnh cũ]],Table9[Tỉnh cũ],Table9[Miền])</f>
        <v>Miền Tây</v>
      </c>
      <c r="I686" t="str">
        <f>_xlfn.XLOOKUP(Data_TongTram2[[#This Row],[Tỉnh cũ]],Table9[Tỉnh cũ],Table9[Thị Trường])</f>
        <v>Phạm Huỳnh Hữu Lộc</v>
      </c>
      <c r="J686" t="str">
        <f>_xlfn.XLOOKUP(Data_TongTram2[[#This Row],[Tỉnh cũ]],Table9[Tỉnh cũ],Table9[Giám Sát])</f>
        <v>Phạm Huỳnh Hữu Lộc</v>
      </c>
      <c r="K686" t="str">
        <f>_xlfn.XLOOKUP(Data_TongTram2[[#This Row],[Tỉnh cũ]],Table9[Tỉnh cũ],Table9[Admin KV])</f>
        <v>Nguyễn Thị Ngọc Bích</v>
      </c>
      <c r="L686" t="str">
        <f>_xlfn.XLOOKUP(Data_TongTram2[[#This Row],[Tỉnh cũ]],Table9[Tỉnh cũ],Table9[Admin Miền])</f>
        <v>Phạm Thị Thúy Duy</v>
      </c>
    </row>
    <row r="687" spans="1:12" x14ac:dyDescent="0.35">
      <c r="A687" t="s">
        <v>1143</v>
      </c>
      <c r="B687" t="s">
        <v>607</v>
      </c>
      <c r="C687" t="str">
        <f>_xlfn.XLOOKUP(Data_TongTram2[[#This Row],[ID NCC]],VMS1_[ID 18],VMS1_[Tên Accounts])</f>
        <v>Huỳnh Quốc Thái  (Anh Lộc)</v>
      </c>
      <c r="D687" t="str">
        <f>Data_TongTram2[[#This Row],[ID NCC]]&amp;Data_TongTram2[[#This Row],[DTR/Trạm]]</f>
        <v>001J3000009BsdpIACĐồng Lâm</v>
      </c>
      <c r="E687" t="str">
        <f>_xlfn.XLOOKUP(Data_TongTram2[[#This Row],[ID NCC]],VMS1_[ID 18],VMS1_[Tỉnh/ Thành Phố Trung Ương])</f>
        <v>Vĩnh Long</v>
      </c>
      <c r="F687" t="str">
        <f>_xlfn.XLOOKUP(Data_TongTram2[[#This Row],[Tỉnh cũ]],Table9[Tỉnh cũ],Table9[Tỉnh mới])</f>
        <v>Vĩnh Long</v>
      </c>
      <c r="G687" t="str">
        <f>_xlfn.XLOOKUP(Data_TongTram2[[#This Row],[Tỉnh cũ]],Table9[Tỉnh cũ],Table9[Khu vực])</f>
        <v>Miền Tây 2</v>
      </c>
      <c r="H687" t="str">
        <f>_xlfn.XLOOKUP(Data_TongTram2[[#This Row],[Tỉnh cũ]],Table9[Tỉnh cũ],Table9[Miền])</f>
        <v>Miền Tây</v>
      </c>
      <c r="I687" t="str">
        <f>_xlfn.XLOOKUP(Data_TongTram2[[#This Row],[Tỉnh cũ]],Table9[Tỉnh cũ],Table9[Thị Trường])</f>
        <v>Lê Quốc Việt</v>
      </c>
      <c r="J687" t="str">
        <f>_xlfn.XLOOKUP(Data_TongTram2[[#This Row],[Tỉnh cũ]],Table9[Tỉnh cũ],Table9[Giám Sát])</f>
        <v>Phạm Huỳnh Hữu Lộc</v>
      </c>
      <c r="K687" t="str">
        <f>_xlfn.XLOOKUP(Data_TongTram2[[#This Row],[Tỉnh cũ]],Table9[Tỉnh cũ],Table9[Admin KV])</f>
        <v>Nguyễn Thị Ngọc Bích</v>
      </c>
      <c r="L687" t="str">
        <f>_xlfn.XLOOKUP(Data_TongTram2[[#This Row],[Tỉnh cũ]],Table9[Tỉnh cũ],Table9[Admin Miền])</f>
        <v>Phạm Thị Thúy Duy</v>
      </c>
    </row>
    <row r="688" spans="1:12" x14ac:dyDescent="0.35">
      <c r="A688" t="s">
        <v>1035</v>
      </c>
      <c r="B688" t="s">
        <v>607</v>
      </c>
      <c r="C688" t="str">
        <f>_xlfn.XLOOKUP(Data_TongTram2[[#This Row],[ID NCC]],VMS1_[ID 18],VMS1_[Tên Accounts])</f>
        <v>Anh Hoàng Thới Bình</v>
      </c>
      <c r="D688" t="str">
        <f>Data_TongTram2[[#This Row],[ID NCC]]&amp;Data_TongTram2[[#This Row],[DTR/Trạm]]</f>
        <v>001J3000002HLf9IAGĐồng Lâm</v>
      </c>
      <c r="E688" t="str">
        <f>_xlfn.XLOOKUP(Data_TongTram2[[#This Row],[ID NCC]],VMS1_[ID 18],VMS1_[Tỉnh/ Thành Phố Trung Ương])</f>
        <v>Cà Mau</v>
      </c>
      <c r="F688" t="str">
        <f>_xlfn.XLOOKUP(Data_TongTram2[[#This Row],[Tỉnh cũ]],Table9[Tỉnh cũ],Table9[Tỉnh mới])</f>
        <v>Cà Mau</v>
      </c>
      <c r="G688" t="str">
        <f>_xlfn.XLOOKUP(Data_TongTram2[[#This Row],[Tỉnh cũ]],Table9[Tỉnh cũ],Table9[Khu vực])</f>
        <v>Miền Tây 2</v>
      </c>
      <c r="H688" t="str">
        <f>_xlfn.XLOOKUP(Data_TongTram2[[#This Row],[Tỉnh cũ]],Table9[Tỉnh cũ],Table9[Miền])</f>
        <v>Miền Tây</v>
      </c>
      <c r="I688" t="str">
        <f>_xlfn.XLOOKUP(Data_TongTram2[[#This Row],[Tỉnh cũ]],Table9[Tỉnh cũ],Table9[Thị Trường])</f>
        <v>Thái Tân Văn</v>
      </c>
      <c r="J688" t="str">
        <f>_xlfn.XLOOKUP(Data_TongTram2[[#This Row],[Tỉnh cũ]],Table9[Tỉnh cũ],Table9[Giám Sát])</f>
        <v>Phạm Huỳnh Hữu Lộc</v>
      </c>
      <c r="K688" t="str">
        <f>_xlfn.XLOOKUP(Data_TongTram2[[#This Row],[Tỉnh cũ]],Table9[Tỉnh cũ],Table9[Admin KV])</f>
        <v>Nguyễn Thị Ngọc Bích</v>
      </c>
      <c r="L688" t="str">
        <f>_xlfn.XLOOKUP(Data_TongTram2[[#This Row],[Tỉnh cũ]],Table9[Tỉnh cũ],Table9[Admin Miền])</f>
        <v>Phạm Thị Thúy Duy</v>
      </c>
    </row>
    <row r="689" spans="1:12" x14ac:dyDescent="0.35">
      <c r="A689" t="s">
        <v>1145</v>
      </c>
      <c r="B689" t="s">
        <v>607</v>
      </c>
      <c r="C689" t="str">
        <f>_xlfn.XLOOKUP(Data_TongTram2[[#This Row],[ID NCC]],VMS1_[ID 18],VMS1_[Tên Accounts])</f>
        <v>Cao Thanh Minh</v>
      </c>
      <c r="D689" t="str">
        <f>Data_TongTram2[[#This Row],[ID NCC]]&amp;Data_TongTram2[[#This Row],[DTR/Trạm]]</f>
        <v>001J300000AqQSlIANĐồng Lâm</v>
      </c>
      <c r="E689" t="str">
        <f>_xlfn.XLOOKUP(Data_TongTram2[[#This Row],[ID NCC]],VMS1_[ID 18],VMS1_[Tỉnh/ Thành Phố Trung Ương])</f>
        <v>Vĩnh Long</v>
      </c>
      <c r="F689" t="str">
        <f>_xlfn.XLOOKUP(Data_TongTram2[[#This Row],[Tỉnh cũ]],Table9[Tỉnh cũ],Table9[Tỉnh mới])</f>
        <v>Vĩnh Long</v>
      </c>
      <c r="G689" t="str">
        <f>_xlfn.XLOOKUP(Data_TongTram2[[#This Row],[Tỉnh cũ]],Table9[Tỉnh cũ],Table9[Khu vực])</f>
        <v>Miền Tây 2</v>
      </c>
      <c r="H689" t="str">
        <f>_xlfn.XLOOKUP(Data_TongTram2[[#This Row],[Tỉnh cũ]],Table9[Tỉnh cũ],Table9[Miền])</f>
        <v>Miền Tây</v>
      </c>
      <c r="I689" t="str">
        <f>_xlfn.XLOOKUP(Data_TongTram2[[#This Row],[Tỉnh cũ]],Table9[Tỉnh cũ],Table9[Thị Trường])</f>
        <v>Lê Quốc Việt</v>
      </c>
      <c r="J689" t="str">
        <f>_xlfn.XLOOKUP(Data_TongTram2[[#This Row],[Tỉnh cũ]],Table9[Tỉnh cũ],Table9[Giám Sát])</f>
        <v>Phạm Huỳnh Hữu Lộc</v>
      </c>
      <c r="K689" t="str">
        <f>_xlfn.XLOOKUP(Data_TongTram2[[#This Row],[Tỉnh cũ]],Table9[Tỉnh cũ],Table9[Admin KV])</f>
        <v>Nguyễn Thị Ngọc Bích</v>
      </c>
      <c r="L689" t="str">
        <f>_xlfn.XLOOKUP(Data_TongTram2[[#This Row],[Tỉnh cũ]],Table9[Tỉnh cũ],Table9[Admin Miền])</f>
        <v>Phạm Thị Thúy Duy</v>
      </c>
    </row>
    <row r="690" spans="1:12" x14ac:dyDescent="0.35">
      <c r="A690" t="s">
        <v>1147</v>
      </c>
      <c r="B690" t="s">
        <v>607</v>
      </c>
      <c r="C690" t="str">
        <f>_xlfn.XLOOKUP(Data_TongTram2[[#This Row],[ID NCC]],VMS1_[ID 18],VMS1_[Tên Accounts])</f>
        <v>Võ Văn Hồng</v>
      </c>
      <c r="D690" t="str">
        <f>Data_TongTram2[[#This Row],[ID NCC]]&amp;Data_TongTram2[[#This Row],[DTR/Trạm]]</f>
        <v>001J3000004XyBaIAKĐồng Lâm</v>
      </c>
      <c r="E690" t="str">
        <f>_xlfn.XLOOKUP(Data_TongTram2[[#This Row],[ID NCC]],VMS1_[ID 18],VMS1_[Tỉnh/ Thành Phố Trung Ương])</f>
        <v>Vĩnh Long</v>
      </c>
      <c r="F690" t="str">
        <f>_xlfn.XLOOKUP(Data_TongTram2[[#This Row],[Tỉnh cũ]],Table9[Tỉnh cũ],Table9[Tỉnh mới])</f>
        <v>Vĩnh Long</v>
      </c>
      <c r="G690" t="str">
        <f>_xlfn.XLOOKUP(Data_TongTram2[[#This Row],[Tỉnh cũ]],Table9[Tỉnh cũ],Table9[Khu vực])</f>
        <v>Miền Tây 2</v>
      </c>
      <c r="H690" t="str">
        <f>_xlfn.XLOOKUP(Data_TongTram2[[#This Row],[Tỉnh cũ]],Table9[Tỉnh cũ],Table9[Miền])</f>
        <v>Miền Tây</v>
      </c>
      <c r="I690" t="str">
        <f>_xlfn.XLOOKUP(Data_TongTram2[[#This Row],[Tỉnh cũ]],Table9[Tỉnh cũ],Table9[Thị Trường])</f>
        <v>Lê Quốc Việt</v>
      </c>
      <c r="J690" t="str">
        <f>_xlfn.XLOOKUP(Data_TongTram2[[#This Row],[Tỉnh cũ]],Table9[Tỉnh cũ],Table9[Giám Sát])</f>
        <v>Phạm Huỳnh Hữu Lộc</v>
      </c>
      <c r="K690" t="str">
        <f>_xlfn.XLOOKUP(Data_TongTram2[[#This Row],[Tỉnh cũ]],Table9[Tỉnh cũ],Table9[Admin KV])</f>
        <v>Nguyễn Thị Ngọc Bích</v>
      </c>
      <c r="L690" t="str">
        <f>_xlfn.XLOOKUP(Data_TongTram2[[#This Row],[Tỉnh cũ]],Table9[Tỉnh cũ],Table9[Admin Miền])</f>
        <v>Phạm Thị Thúy Duy</v>
      </c>
    </row>
    <row r="691" spans="1:12" x14ac:dyDescent="0.35">
      <c r="A691" t="s">
        <v>1149</v>
      </c>
      <c r="B691" t="s">
        <v>607</v>
      </c>
      <c r="C691" t="str">
        <f>_xlfn.XLOOKUP(Data_TongTram2[[#This Row],[ID NCC]],VMS1_[ID 18],VMS1_[Tên Accounts])</f>
        <v>Hà Thị Mai</v>
      </c>
      <c r="D691" t="str">
        <f>Data_TongTram2[[#This Row],[ID NCC]]&amp;Data_TongTram2[[#This Row],[DTR/Trạm]]</f>
        <v>001J300000Aq9V6IAJĐồng Lâm</v>
      </c>
      <c r="E691" t="str">
        <f>_xlfn.XLOOKUP(Data_TongTram2[[#This Row],[ID NCC]],VMS1_[ID 18],VMS1_[Tỉnh/ Thành Phố Trung Ương])</f>
        <v>An Giang</v>
      </c>
      <c r="F691" t="str">
        <f>_xlfn.XLOOKUP(Data_TongTram2[[#This Row],[Tỉnh cũ]],Table9[Tỉnh cũ],Table9[Tỉnh mới])</f>
        <v>An Giang</v>
      </c>
      <c r="G691" t="str">
        <f>_xlfn.XLOOKUP(Data_TongTram2[[#This Row],[Tỉnh cũ]],Table9[Tỉnh cũ],Table9[Khu vực])</f>
        <v>Miền Tây 2</v>
      </c>
      <c r="H691" t="str">
        <f>_xlfn.XLOOKUP(Data_TongTram2[[#This Row],[Tỉnh cũ]],Table9[Tỉnh cũ],Table9[Miền])</f>
        <v>Miền Tây</v>
      </c>
      <c r="I691" t="str">
        <f>_xlfn.XLOOKUP(Data_TongTram2[[#This Row],[Tỉnh cũ]],Table9[Tỉnh cũ],Table9[Thị Trường])</f>
        <v>Phạm Huỳnh Hữu Lộc</v>
      </c>
      <c r="J691" t="str">
        <f>_xlfn.XLOOKUP(Data_TongTram2[[#This Row],[Tỉnh cũ]],Table9[Tỉnh cũ],Table9[Giám Sát])</f>
        <v>Phạm Huỳnh Hữu Lộc</v>
      </c>
      <c r="K691" t="str">
        <f>_xlfn.XLOOKUP(Data_TongTram2[[#This Row],[Tỉnh cũ]],Table9[Tỉnh cũ],Table9[Admin KV])</f>
        <v>Nguyễn Thị Ngọc Bích</v>
      </c>
      <c r="L691" t="str">
        <f>_xlfn.XLOOKUP(Data_TongTram2[[#This Row],[Tỉnh cũ]],Table9[Tỉnh cũ],Table9[Admin Miền])</f>
        <v>Phạm Thị Thúy Duy</v>
      </c>
    </row>
    <row r="692" spans="1:12" x14ac:dyDescent="0.35">
      <c r="A692" t="s">
        <v>1151</v>
      </c>
      <c r="B692" t="s">
        <v>607</v>
      </c>
      <c r="C692" t="str">
        <f>_xlfn.XLOOKUP(Data_TongTram2[[#This Row],[ID NCC]],VMS1_[ID 18],VMS1_[Tên Accounts])</f>
        <v>Nguyễn Quang Mỹ</v>
      </c>
      <c r="D692" t="str">
        <f>Data_TongTram2[[#This Row],[ID NCC]]&amp;Data_TongTram2[[#This Row],[DTR/Trạm]]</f>
        <v>001J300000AqS09IAFĐồng Lâm</v>
      </c>
      <c r="E692" t="str">
        <f>_xlfn.XLOOKUP(Data_TongTram2[[#This Row],[ID NCC]],VMS1_[ID 18],VMS1_[Tỉnh/ Thành Phố Trung Ương])</f>
        <v>Tiền Giang</v>
      </c>
      <c r="F692" t="str">
        <f>_xlfn.XLOOKUP(Data_TongTram2[[#This Row],[Tỉnh cũ]],Table9[Tỉnh cũ],Table9[Tỉnh mới])</f>
        <v>Đồng Tháp</v>
      </c>
      <c r="G692" t="str">
        <f>_xlfn.XLOOKUP(Data_TongTram2[[#This Row],[Tỉnh cũ]],Table9[Tỉnh cũ],Table9[Khu vực])</f>
        <v>Miền Tây 1</v>
      </c>
      <c r="H692" t="str">
        <f>_xlfn.XLOOKUP(Data_TongTram2[[#This Row],[Tỉnh cũ]],Table9[Tỉnh cũ],Table9[Miền])</f>
        <v>Miền Tây</v>
      </c>
      <c r="I692" t="str">
        <f>_xlfn.XLOOKUP(Data_TongTram2[[#This Row],[Tỉnh cũ]],Table9[Tỉnh cũ],Table9[Thị Trường])</f>
        <v>Lâm Đỗ Anh Hào</v>
      </c>
      <c r="J692" t="str">
        <f>_xlfn.XLOOKUP(Data_TongTram2[[#This Row],[Tỉnh cũ]],Table9[Tỉnh cũ],Table9[Giám Sát])</f>
        <v>Nguyễn Thành Dân</v>
      </c>
      <c r="K692" t="str">
        <f>_xlfn.XLOOKUP(Data_TongTram2[[#This Row],[Tỉnh cũ]],Table9[Tỉnh cũ],Table9[Admin KV])</f>
        <v>Trần Thị Lan</v>
      </c>
      <c r="L692" t="str">
        <f>_xlfn.XLOOKUP(Data_TongTram2[[#This Row],[Tỉnh cũ]],Table9[Tỉnh cũ],Table9[Admin Miền])</f>
        <v>Phạm Thị Thúy Duy</v>
      </c>
    </row>
    <row r="693" spans="1:12" x14ac:dyDescent="0.35">
      <c r="A693" t="s">
        <v>1706</v>
      </c>
      <c r="B693" t="s">
        <v>607</v>
      </c>
      <c r="C693" t="str">
        <f>_xlfn.XLOOKUP(Data_TongTram2[[#This Row],[ID NCC]],VMS1_[ID 18],VMS1_[Tên Accounts])</f>
        <v>Anh Bảy</v>
      </c>
      <c r="D693" t="str">
        <f>Data_TongTram2[[#This Row],[ID NCC]]&amp;Data_TongTram2[[#This Row],[DTR/Trạm]]</f>
        <v>001J3000002HLpHIAWĐồng Lâm</v>
      </c>
      <c r="E693" t="str">
        <f>_xlfn.XLOOKUP(Data_TongTram2[[#This Row],[ID NCC]],VMS1_[ID 18],VMS1_[Tỉnh/ Thành Phố Trung Ương])</f>
        <v>Sóc Trăng</v>
      </c>
      <c r="F693" t="str">
        <f>_xlfn.XLOOKUP(Data_TongTram2[[#This Row],[Tỉnh cũ]],Table9[Tỉnh cũ],Table9[Tỉnh mới])</f>
        <v>Cần Thơ</v>
      </c>
      <c r="G693" t="str">
        <f>_xlfn.XLOOKUP(Data_TongTram2[[#This Row],[Tỉnh cũ]],Table9[Tỉnh cũ],Table9[Khu vực])</f>
        <v>Miền Tây 2</v>
      </c>
      <c r="H693" t="str">
        <f>_xlfn.XLOOKUP(Data_TongTram2[[#This Row],[Tỉnh cũ]],Table9[Tỉnh cũ],Table9[Miền])</f>
        <v>Miền Tây</v>
      </c>
      <c r="I693" t="str">
        <f>_xlfn.XLOOKUP(Data_TongTram2[[#This Row],[Tỉnh cũ]],Table9[Tỉnh cũ],Table9[Thị Trường])</f>
        <v>Nguyễn Ngọc Lâm</v>
      </c>
      <c r="J693" t="str">
        <f>_xlfn.XLOOKUP(Data_TongTram2[[#This Row],[Tỉnh cũ]],Table9[Tỉnh cũ],Table9[Giám Sát])</f>
        <v>Phạm Huỳnh Hữu Lộc</v>
      </c>
      <c r="K693" t="str">
        <f>_xlfn.XLOOKUP(Data_TongTram2[[#This Row],[Tỉnh cũ]],Table9[Tỉnh cũ],Table9[Admin KV])</f>
        <v>Nguyễn Thị Ngọc Bích</v>
      </c>
      <c r="L693" t="str">
        <f>_xlfn.XLOOKUP(Data_TongTram2[[#This Row],[Tỉnh cũ]],Table9[Tỉnh cũ],Table9[Admin Miền])</f>
        <v>Phạm Thị Thúy Duy</v>
      </c>
    </row>
    <row r="694" spans="1:12" x14ac:dyDescent="0.35">
      <c r="A694" t="s">
        <v>1707</v>
      </c>
      <c r="B694" t="s">
        <v>607</v>
      </c>
      <c r="C694" t="str">
        <f>_xlfn.XLOOKUP(Data_TongTram2[[#This Row],[ID NCC]],VMS1_[ID 18],VMS1_[Tên Accounts])</f>
        <v>Nguyễn Thu Lan</v>
      </c>
      <c r="D694" t="str">
        <f>Data_TongTram2[[#This Row],[ID NCC]]&amp;Data_TongTram2[[#This Row],[DTR/Trạm]]</f>
        <v>001dc00001w7p3tAAAĐồng Lâm</v>
      </c>
      <c r="E694" t="str">
        <f>_xlfn.XLOOKUP(Data_TongTram2[[#This Row],[ID NCC]],VMS1_[ID 18],VMS1_[Tỉnh/ Thành Phố Trung Ương])</f>
        <v>Vĩnh Long</v>
      </c>
      <c r="F694" t="str">
        <f>_xlfn.XLOOKUP(Data_TongTram2[[#This Row],[Tỉnh cũ]],Table9[Tỉnh cũ],Table9[Tỉnh mới])</f>
        <v>Vĩnh Long</v>
      </c>
      <c r="G694" t="str">
        <f>_xlfn.XLOOKUP(Data_TongTram2[[#This Row],[Tỉnh cũ]],Table9[Tỉnh cũ],Table9[Khu vực])</f>
        <v>Miền Tây 2</v>
      </c>
      <c r="H694" t="str">
        <f>_xlfn.XLOOKUP(Data_TongTram2[[#This Row],[Tỉnh cũ]],Table9[Tỉnh cũ],Table9[Miền])</f>
        <v>Miền Tây</v>
      </c>
      <c r="I694" t="str">
        <f>_xlfn.XLOOKUP(Data_TongTram2[[#This Row],[Tỉnh cũ]],Table9[Tỉnh cũ],Table9[Thị Trường])</f>
        <v>Lê Quốc Việt</v>
      </c>
      <c r="J694" t="str">
        <f>_xlfn.XLOOKUP(Data_TongTram2[[#This Row],[Tỉnh cũ]],Table9[Tỉnh cũ],Table9[Giám Sát])</f>
        <v>Phạm Huỳnh Hữu Lộc</v>
      </c>
      <c r="K694" t="str">
        <f>_xlfn.XLOOKUP(Data_TongTram2[[#This Row],[Tỉnh cũ]],Table9[Tỉnh cũ],Table9[Admin KV])</f>
        <v>Nguyễn Thị Ngọc Bích</v>
      </c>
      <c r="L694" t="str">
        <f>_xlfn.XLOOKUP(Data_TongTram2[[#This Row],[Tỉnh cũ]],Table9[Tỉnh cũ],Table9[Admin Miền])</f>
        <v>Phạm Thị Thúy Duy</v>
      </c>
    </row>
    <row r="695" spans="1:12" x14ac:dyDescent="0.35">
      <c r="A695" t="s">
        <v>1704</v>
      </c>
      <c r="B695" t="s">
        <v>607</v>
      </c>
      <c r="C695" t="str">
        <f>_xlfn.XLOOKUP(Data_TongTram2[[#This Row],[ID NCC]],VMS1_[ID 18],VMS1_[Tên Accounts])</f>
        <v>NCC Trung Anh</v>
      </c>
      <c r="D695" t="str">
        <f>Data_TongTram2[[#This Row],[ID NCC]]&amp;Data_TongTram2[[#This Row],[DTR/Trạm]]</f>
        <v>001dc00001x2wGjAAIĐồng Lâm</v>
      </c>
      <c r="E695" t="str">
        <f>_xlfn.XLOOKUP(Data_TongTram2[[#This Row],[ID NCC]],VMS1_[ID 18],VMS1_[Tỉnh/ Thành Phố Trung Ương])</f>
        <v>Đồng Tháp</v>
      </c>
      <c r="F695" t="str">
        <f>_xlfn.XLOOKUP(Data_TongTram2[[#This Row],[Tỉnh cũ]],Table9[Tỉnh cũ],Table9[Tỉnh mới])</f>
        <v>Đồng Tháp</v>
      </c>
      <c r="G695" t="str">
        <f>_xlfn.XLOOKUP(Data_TongTram2[[#This Row],[Tỉnh cũ]],Table9[Tỉnh cũ],Table9[Khu vực])</f>
        <v>Miền Tây 1</v>
      </c>
      <c r="H695" t="str">
        <f>_xlfn.XLOOKUP(Data_TongTram2[[#This Row],[Tỉnh cũ]],Table9[Tỉnh cũ],Table9[Miền])</f>
        <v>Miền Tây</v>
      </c>
      <c r="I695" t="str">
        <f>_xlfn.XLOOKUP(Data_TongTram2[[#This Row],[Tỉnh cũ]],Table9[Tỉnh cũ],Table9[Thị Trường])</f>
        <v>Lâm Đỗ Anh Hào</v>
      </c>
      <c r="J695" t="str">
        <f>_xlfn.XLOOKUP(Data_TongTram2[[#This Row],[Tỉnh cũ]],Table9[Tỉnh cũ],Table9[Giám Sát])</f>
        <v>Nguyễn Thành Dân</v>
      </c>
      <c r="K695" t="str">
        <f>_xlfn.XLOOKUP(Data_TongTram2[[#This Row],[Tỉnh cũ]],Table9[Tỉnh cũ],Table9[Admin KV])</f>
        <v>Trần Thị Lan</v>
      </c>
      <c r="L695" t="str">
        <f>_xlfn.XLOOKUP(Data_TongTram2[[#This Row],[Tỉnh cũ]],Table9[Tỉnh cũ],Table9[Admin Miền])</f>
        <v>Phạm Thị Thúy Duy</v>
      </c>
    </row>
    <row r="696" spans="1:12" x14ac:dyDescent="0.35">
      <c r="A696" t="s">
        <v>1715</v>
      </c>
      <c r="B696" t="s">
        <v>607</v>
      </c>
      <c r="C696" t="str">
        <f>_xlfn.XLOOKUP(Data_TongTram2[[#This Row],[ID NCC]],VMS1_[ID 18],VMS1_[Tên Accounts])</f>
        <v>Hà Anh</v>
      </c>
      <c r="D696" t="str">
        <f>Data_TongTram2[[#This Row],[ID NCC]]&amp;Data_TongTram2[[#This Row],[DTR/Trạm]]</f>
        <v>001J3000002HLwzIAGĐồng Lâm</v>
      </c>
      <c r="E696" t="str">
        <f>_xlfn.XLOOKUP(Data_TongTram2[[#This Row],[ID NCC]],VMS1_[ID 18],VMS1_[Tỉnh/ Thành Phố Trung Ương])</f>
        <v>Kiên Giang</v>
      </c>
      <c r="F696" t="str">
        <f>_xlfn.XLOOKUP(Data_TongTram2[[#This Row],[Tỉnh cũ]],Table9[Tỉnh cũ],Table9[Tỉnh mới])</f>
        <v>An Giang</v>
      </c>
      <c r="G696" t="str">
        <f>_xlfn.XLOOKUP(Data_TongTram2[[#This Row],[Tỉnh cũ]],Table9[Tỉnh cũ],Table9[Khu vực])</f>
        <v>Miền Tây 2</v>
      </c>
      <c r="H696" t="str">
        <f>_xlfn.XLOOKUP(Data_TongTram2[[#This Row],[Tỉnh cũ]],Table9[Tỉnh cũ],Table9[Miền])</f>
        <v>Miền Tây</v>
      </c>
      <c r="I696" t="str">
        <f>_xlfn.XLOOKUP(Data_TongTram2[[#This Row],[Tỉnh cũ]],Table9[Tỉnh cũ],Table9[Thị Trường])</f>
        <v>Phạm Huỳnh Hữu Lộc</v>
      </c>
      <c r="J696" t="str">
        <f>_xlfn.XLOOKUP(Data_TongTram2[[#This Row],[Tỉnh cũ]],Table9[Tỉnh cũ],Table9[Giám Sát])</f>
        <v>Phạm Huỳnh Hữu Lộc</v>
      </c>
      <c r="K696" t="str">
        <f>_xlfn.XLOOKUP(Data_TongTram2[[#This Row],[Tỉnh cũ]],Table9[Tỉnh cũ],Table9[Admin KV])</f>
        <v>Nguyễn Thị Ngọc Bích</v>
      </c>
      <c r="L696" t="str">
        <f>_xlfn.XLOOKUP(Data_TongTram2[[#This Row],[Tỉnh cũ]],Table9[Tỉnh cũ],Table9[Admin Miền])</f>
        <v>Phạm Thị Thúy Duy</v>
      </c>
    </row>
    <row r="697" spans="1:12" x14ac:dyDescent="0.35">
      <c r="A697" t="s">
        <v>1720</v>
      </c>
      <c r="B697" t="s">
        <v>607</v>
      </c>
      <c r="C697" t="str">
        <f>_xlfn.XLOOKUP(Data_TongTram2[[#This Row],[ID NCC]],VMS1_[ID 18],VMS1_[Tên Accounts])</f>
        <v>Như Ý</v>
      </c>
      <c r="D697" t="str">
        <f>Data_TongTram2[[#This Row],[ID NCC]]&amp;Data_TongTram2[[#This Row],[DTR/Trạm]]</f>
        <v>001J3000002HLlSIAWĐồng Lâm</v>
      </c>
      <c r="E697" t="str">
        <f>_xlfn.XLOOKUP(Data_TongTram2[[#This Row],[ID NCC]],VMS1_[ID 18],VMS1_[Tỉnh/ Thành Phố Trung Ương])</f>
        <v>Kiên Giang</v>
      </c>
      <c r="F697" t="str">
        <f>_xlfn.XLOOKUP(Data_TongTram2[[#This Row],[Tỉnh cũ]],Table9[Tỉnh cũ],Table9[Tỉnh mới])</f>
        <v>An Giang</v>
      </c>
      <c r="G697" t="str">
        <f>_xlfn.XLOOKUP(Data_TongTram2[[#This Row],[Tỉnh cũ]],Table9[Tỉnh cũ],Table9[Khu vực])</f>
        <v>Miền Tây 2</v>
      </c>
      <c r="H697" t="str">
        <f>_xlfn.XLOOKUP(Data_TongTram2[[#This Row],[Tỉnh cũ]],Table9[Tỉnh cũ],Table9[Miền])</f>
        <v>Miền Tây</v>
      </c>
      <c r="I697" t="str">
        <f>_xlfn.XLOOKUP(Data_TongTram2[[#This Row],[Tỉnh cũ]],Table9[Tỉnh cũ],Table9[Thị Trường])</f>
        <v>Phạm Huỳnh Hữu Lộc</v>
      </c>
      <c r="J697" t="str">
        <f>_xlfn.XLOOKUP(Data_TongTram2[[#This Row],[Tỉnh cũ]],Table9[Tỉnh cũ],Table9[Giám Sát])</f>
        <v>Phạm Huỳnh Hữu Lộc</v>
      </c>
      <c r="K697" t="str">
        <f>_xlfn.XLOOKUP(Data_TongTram2[[#This Row],[Tỉnh cũ]],Table9[Tỉnh cũ],Table9[Admin KV])</f>
        <v>Nguyễn Thị Ngọc Bích</v>
      </c>
      <c r="L697" t="str">
        <f>_xlfn.XLOOKUP(Data_TongTram2[[#This Row],[Tỉnh cũ]],Table9[Tỉnh cũ],Table9[Admin Miền])</f>
        <v>Phạm Thị Thúy Duy</v>
      </c>
    </row>
    <row r="698" spans="1:12" x14ac:dyDescent="0.35">
      <c r="A698" t="s">
        <v>1723</v>
      </c>
      <c r="B698" t="s">
        <v>607</v>
      </c>
      <c r="C698" t="str">
        <f>_xlfn.XLOOKUP(Data_TongTram2[[#This Row],[ID NCC]],VMS1_[ID 18],VMS1_[Tên Accounts])</f>
        <v>Anh Hải T11</v>
      </c>
      <c r="D698" t="str">
        <f>Data_TongTram2[[#This Row],[ID NCC]]&amp;Data_TongTram2[[#This Row],[DTR/Trạm]]</f>
        <v>001J3000005G3uWIASĐồng Lâm</v>
      </c>
      <c r="E698" t="str">
        <f>_xlfn.XLOOKUP(Data_TongTram2[[#This Row],[ID NCC]],VMS1_[ID 18],VMS1_[Tỉnh/ Thành Phố Trung Ương])</f>
        <v>Kiên Giang</v>
      </c>
      <c r="F698" t="str">
        <f>_xlfn.XLOOKUP(Data_TongTram2[[#This Row],[Tỉnh cũ]],Table9[Tỉnh cũ],Table9[Tỉnh mới])</f>
        <v>An Giang</v>
      </c>
      <c r="G698" t="str">
        <f>_xlfn.XLOOKUP(Data_TongTram2[[#This Row],[Tỉnh cũ]],Table9[Tỉnh cũ],Table9[Khu vực])</f>
        <v>Miền Tây 2</v>
      </c>
      <c r="H698" t="str">
        <f>_xlfn.XLOOKUP(Data_TongTram2[[#This Row],[Tỉnh cũ]],Table9[Tỉnh cũ],Table9[Miền])</f>
        <v>Miền Tây</v>
      </c>
      <c r="I698" t="str">
        <f>_xlfn.XLOOKUP(Data_TongTram2[[#This Row],[Tỉnh cũ]],Table9[Tỉnh cũ],Table9[Thị Trường])</f>
        <v>Phạm Huỳnh Hữu Lộc</v>
      </c>
      <c r="J698" t="str">
        <f>_xlfn.XLOOKUP(Data_TongTram2[[#This Row],[Tỉnh cũ]],Table9[Tỉnh cũ],Table9[Giám Sát])</f>
        <v>Phạm Huỳnh Hữu Lộc</v>
      </c>
      <c r="K698" t="str">
        <f>_xlfn.XLOOKUP(Data_TongTram2[[#This Row],[Tỉnh cũ]],Table9[Tỉnh cũ],Table9[Admin KV])</f>
        <v>Nguyễn Thị Ngọc Bích</v>
      </c>
      <c r="L698" t="str">
        <f>_xlfn.XLOOKUP(Data_TongTram2[[#This Row],[Tỉnh cũ]],Table9[Tỉnh cũ],Table9[Admin Miền])</f>
        <v>Phạm Thị Thúy Duy</v>
      </c>
    </row>
    <row r="699" spans="1:12" x14ac:dyDescent="0.35">
      <c r="A699" t="s">
        <v>470</v>
      </c>
      <c r="B699" t="s">
        <v>607</v>
      </c>
      <c r="C699" t="str">
        <f>_xlfn.XLOOKUP(Data_TongTram2[[#This Row],[ID NCC]],VMS1_[ID 18],VMS1_[Tên Accounts])</f>
        <v>Anh Thanh</v>
      </c>
      <c r="D699" t="str">
        <f>Data_TongTram2[[#This Row],[ID NCC]]&amp;Data_TongTram2[[#This Row],[DTR/Trạm]]</f>
        <v>001J3000002HLasIAGĐồng Lâm</v>
      </c>
      <c r="E699" t="str">
        <f>_xlfn.XLOOKUP(Data_TongTram2[[#This Row],[ID NCC]],VMS1_[ID 18],VMS1_[Tỉnh/ Thành Phố Trung Ương])</f>
        <v>Trà Vinh</v>
      </c>
      <c r="F699" t="str">
        <f>_xlfn.XLOOKUP(Data_TongTram2[[#This Row],[Tỉnh cũ]],Table9[Tỉnh cũ],Table9[Tỉnh mới])</f>
        <v>Vĩnh Long</v>
      </c>
      <c r="G699" t="str">
        <f>_xlfn.XLOOKUP(Data_TongTram2[[#This Row],[Tỉnh cũ]],Table9[Tỉnh cũ],Table9[Khu vực])</f>
        <v>Miền Tây 2</v>
      </c>
      <c r="H699" t="str">
        <f>_xlfn.XLOOKUP(Data_TongTram2[[#This Row],[Tỉnh cũ]],Table9[Tỉnh cũ],Table9[Miền])</f>
        <v>Miền Tây</v>
      </c>
      <c r="I699" t="str">
        <f>_xlfn.XLOOKUP(Data_TongTram2[[#This Row],[Tỉnh cũ]],Table9[Tỉnh cũ],Table9[Thị Trường])</f>
        <v>Lê Quốc Việt</v>
      </c>
      <c r="J699" t="str">
        <f>_xlfn.XLOOKUP(Data_TongTram2[[#This Row],[Tỉnh cũ]],Table9[Tỉnh cũ],Table9[Giám Sát])</f>
        <v>Phạm Huỳnh Hữu Lộc</v>
      </c>
      <c r="K699" t="str">
        <f>_xlfn.XLOOKUP(Data_TongTram2[[#This Row],[Tỉnh cũ]],Table9[Tỉnh cũ],Table9[Admin KV])</f>
        <v>Nguyễn Thị Ngọc Bích</v>
      </c>
      <c r="L699" t="str">
        <f>_xlfn.XLOOKUP(Data_TongTram2[[#This Row],[Tỉnh cũ]],Table9[Tỉnh cũ],Table9[Admin Miền])</f>
        <v>Phạm Thị Thúy Duy</v>
      </c>
    </row>
    <row r="700" spans="1:12" x14ac:dyDescent="0.35">
      <c r="A700" t="s">
        <v>1724</v>
      </c>
      <c r="B700" t="s">
        <v>607</v>
      </c>
      <c r="C700" t="str">
        <f>_xlfn.XLOOKUP(Data_TongTram2[[#This Row],[ID NCC]],VMS1_[ID 18],VMS1_[Tên Accounts])</f>
        <v>Chị Cúc Kiên Giang</v>
      </c>
      <c r="D700" t="str">
        <f>Data_TongTram2[[#This Row],[ID NCC]]&amp;Data_TongTram2[[#This Row],[DTR/Trạm]]</f>
        <v>001J3000005FhTaIAKĐồng Lâm</v>
      </c>
      <c r="E700" t="str">
        <f>_xlfn.XLOOKUP(Data_TongTram2[[#This Row],[ID NCC]],VMS1_[ID 18],VMS1_[Tỉnh/ Thành Phố Trung Ương])</f>
        <v>Kiên Giang</v>
      </c>
      <c r="F700" t="str">
        <f>_xlfn.XLOOKUP(Data_TongTram2[[#This Row],[Tỉnh cũ]],Table9[Tỉnh cũ],Table9[Tỉnh mới])</f>
        <v>An Giang</v>
      </c>
      <c r="G700" t="str">
        <f>_xlfn.XLOOKUP(Data_TongTram2[[#This Row],[Tỉnh cũ]],Table9[Tỉnh cũ],Table9[Khu vực])</f>
        <v>Miền Tây 2</v>
      </c>
      <c r="H700" t="str">
        <f>_xlfn.XLOOKUP(Data_TongTram2[[#This Row],[Tỉnh cũ]],Table9[Tỉnh cũ],Table9[Miền])</f>
        <v>Miền Tây</v>
      </c>
      <c r="I700" t="str">
        <f>_xlfn.XLOOKUP(Data_TongTram2[[#This Row],[Tỉnh cũ]],Table9[Tỉnh cũ],Table9[Thị Trường])</f>
        <v>Phạm Huỳnh Hữu Lộc</v>
      </c>
      <c r="J700" t="str">
        <f>_xlfn.XLOOKUP(Data_TongTram2[[#This Row],[Tỉnh cũ]],Table9[Tỉnh cũ],Table9[Giám Sát])</f>
        <v>Phạm Huỳnh Hữu Lộc</v>
      </c>
      <c r="K700" t="str">
        <f>_xlfn.XLOOKUP(Data_TongTram2[[#This Row],[Tỉnh cũ]],Table9[Tỉnh cũ],Table9[Admin KV])</f>
        <v>Nguyễn Thị Ngọc Bích</v>
      </c>
      <c r="L700" t="str">
        <f>_xlfn.XLOOKUP(Data_TongTram2[[#This Row],[Tỉnh cũ]],Table9[Tỉnh cũ],Table9[Admin Miền])</f>
        <v>Phạm Thị Thúy Duy</v>
      </c>
    </row>
    <row r="701" spans="1:12" x14ac:dyDescent="0.35">
      <c r="A701" t="s">
        <v>1725</v>
      </c>
      <c r="B701" t="s">
        <v>607</v>
      </c>
      <c r="C701" t="str">
        <f>_xlfn.XLOOKUP(Data_TongTram2[[#This Row],[ID NCC]],VMS1_[ID 18],VMS1_[Tên Accounts])</f>
        <v>Hkd Châu Phát</v>
      </c>
      <c r="D701" t="str">
        <f>Data_TongTram2[[#This Row],[ID NCC]]&amp;Data_TongTram2[[#This Row],[DTR/Trạm]]</f>
        <v>001J3000002HLdTIAWĐồng Lâm</v>
      </c>
      <c r="E701" t="str">
        <f>_xlfn.XLOOKUP(Data_TongTram2[[#This Row],[ID NCC]],VMS1_[ID 18],VMS1_[Tỉnh/ Thành Phố Trung Ương])</f>
        <v>Cà Mau</v>
      </c>
      <c r="F701" t="str">
        <f>_xlfn.XLOOKUP(Data_TongTram2[[#This Row],[Tỉnh cũ]],Table9[Tỉnh cũ],Table9[Tỉnh mới])</f>
        <v>Cà Mau</v>
      </c>
      <c r="G701" t="str">
        <f>_xlfn.XLOOKUP(Data_TongTram2[[#This Row],[Tỉnh cũ]],Table9[Tỉnh cũ],Table9[Khu vực])</f>
        <v>Miền Tây 2</v>
      </c>
      <c r="H701" t="str">
        <f>_xlfn.XLOOKUP(Data_TongTram2[[#This Row],[Tỉnh cũ]],Table9[Tỉnh cũ],Table9[Miền])</f>
        <v>Miền Tây</v>
      </c>
      <c r="I701" t="str">
        <f>_xlfn.XLOOKUP(Data_TongTram2[[#This Row],[Tỉnh cũ]],Table9[Tỉnh cũ],Table9[Thị Trường])</f>
        <v>Thái Tân Văn</v>
      </c>
      <c r="J701" t="str">
        <f>_xlfn.XLOOKUP(Data_TongTram2[[#This Row],[Tỉnh cũ]],Table9[Tỉnh cũ],Table9[Giám Sát])</f>
        <v>Phạm Huỳnh Hữu Lộc</v>
      </c>
      <c r="K701" t="str">
        <f>_xlfn.XLOOKUP(Data_TongTram2[[#This Row],[Tỉnh cũ]],Table9[Tỉnh cũ],Table9[Admin KV])</f>
        <v>Nguyễn Thị Ngọc Bích</v>
      </c>
      <c r="L701" t="str">
        <f>_xlfn.XLOOKUP(Data_TongTram2[[#This Row],[Tỉnh cũ]],Table9[Tỉnh cũ],Table9[Admin Miền])</f>
        <v>Phạm Thị Thúy Duy</v>
      </c>
    </row>
    <row r="702" spans="1:12" x14ac:dyDescent="0.35">
      <c r="A702" t="s">
        <v>1726</v>
      </c>
      <c r="B702" t="s">
        <v>607</v>
      </c>
      <c r="C702" t="str">
        <f>_xlfn.XLOOKUP(Data_TongTram2[[#This Row],[ID NCC]],VMS1_[ID 18],VMS1_[Tên Accounts])</f>
        <v>Anh Phúc Đồng Tháp</v>
      </c>
      <c r="D702" t="str">
        <f>Data_TongTram2[[#This Row],[ID NCC]]&amp;Data_TongTram2[[#This Row],[DTR/Trạm]]</f>
        <v>001J3000002HM03IAGĐồng Lâm</v>
      </c>
      <c r="E702" t="str">
        <f>_xlfn.XLOOKUP(Data_TongTram2[[#This Row],[ID NCC]],VMS1_[ID 18],VMS1_[Tỉnh/ Thành Phố Trung Ương])</f>
        <v>Đồng Tháp</v>
      </c>
      <c r="F702" t="str">
        <f>_xlfn.XLOOKUP(Data_TongTram2[[#This Row],[Tỉnh cũ]],Table9[Tỉnh cũ],Table9[Tỉnh mới])</f>
        <v>Đồng Tháp</v>
      </c>
      <c r="G702" t="str">
        <f>_xlfn.XLOOKUP(Data_TongTram2[[#This Row],[Tỉnh cũ]],Table9[Tỉnh cũ],Table9[Khu vực])</f>
        <v>Miền Tây 1</v>
      </c>
      <c r="H702" t="str">
        <f>_xlfn.XLOOKUP(Data_TongTram2[[#This Row],[Tỉnh cũ]],Table9[Tỉnh cũ],Table9[Miền])</f>
        <v>Miền Tây</v>
      </c>
      <c r="I702" t="str">
        <f>_xlfn.XLOOKUP(Data_TongTram2[[#This Row],[Tỉnh cũ]],Table9[Tỉnh cũ],Table9[Thị Trường])</f>
        <v>Lâm Đỗ Anh Hào</v>
      </c>
      <c r="J702" t="str">
        <f>_xlfn.XLOOKUP(Data_TongTram2[[#This Row],[Tỉnh cũ]],Table9[Tỉnh cũ],Table9[Giám Sát])</f>
        <v>Nguyễn Thành Dân</v>
      </c>
      <c r="K702" t="str">
        <f>_xlfn.XLOOKUP(Data_TongTram2[[#This Row],[Tỉnh cũ]],Table9[Tỉnh cũ],Table9[Admin KV])</f>
        <v>Trần Thị Lan</v>
      </c>
      <c r="L702" t="str">
        <f>_xlfn.XLOOKUP(Data_TongTram2[[#This Row],[Tỉnh cũ]],Table9[Tỉnh cũ],Table9[Admin Miền])</f>
        <v>Phạm Thị Thúy Duy</v>
      </c>
    </row>
    <row r="703" spans="1:12" x14ac:dyDescent="0.35">
      <c r="A703" t="s">
        <v>2097</v>
      </c>
      <c r="B703" t="s">
        <v>607</v>
      </c>
      <c r="C703" t="str">
        <f>_xlfn.XLOOKUP(Data_TongTram2[[#This Row],[ID NCC]],VMS1_[ID 18],VMS1_[Tên Accounts])</f>
        <v>Nguyễn Thị Kim Phụng</v>
      </c>
      <c r="D703" t="str">
        <f>Data_TongTram2[[#This Row],[ID NCC]]&amp;Data_TongTram2[[#This Row],[DTR/Trạm]]</f>
        <v>001dc000027EoZNAA0Đồng Lâm</v>
      </c>
      <c r="E703" t="str">
        <f>_xlfn.XLOOKUP(Data_TongTram2[[#This Row],[ID NCC]],VMS1_[ID 18],VMS1_[Tỉnh/ Thành Phố Trung Ương])</f>
        <v>Vĩnh Long</v>
      </c>
      <c r="F703" t="str">
        <f>_xlfn.XLOOKUP(Data_TongTram2[[#This Row],[Tỉnh cũ]],Table9[Tỉnh cũ],Table9[Tỉnh mới])</f>
        <v>Vĩnh Long</v>
      </c>
      <c r="G703" t="str">
        <f>_xlfn.XLOOKUP(Data_TongTram2[[#This Row],[Tỉnh cũ]],Table9[Tỉnh cũ],Table9[Khu vực])</f>
        <v>Miền Tây 2</v>
      </c>
      <c r="H703" t="str">
        <f>_xlfn.XLOOKUP(Data_TongTram2[[#This Row],[Tỉnh cũ]],Table9[Tỉnh cũ],Table9[Miền])</f>
        <v>Miền Tây</v>
      </c>
      <c r="I703" t="str">
        <f>_xlfn.XLOOKUP(Data_TongTram2[[#This Row],[Tỉnh cũ]],Table9[Tỉnh cũ],Table9[Thị Trường])</f>
        <v>Lê Quốc Việt</v>
      </c>
      <c r="J703" t="str">
        <f>_xlfn.XLOOKUP(Data_TongTram2[[#This Row],[Tỉnh cũ]],Table9[Tỉnh cũ],Table9[Giám Sát])</f>
        <v>Phạm Huỳnh Hữu Lộc</v>
      </c>
      <c r="K703" t="str">
        <f>_xlfn.XLOOKUP(Data_TongTram2[[#This Row],[Tỉnh cũ]],Table9[Tỉnh cũ],Table9[Admin KV])</f>
        <v>Nguyễn Thị Ngọc Bích</v>
      </c>
      <c r="L703" t="str">
        <f>_xlfn.XLOOKUP(Data_TongTram2[[#This Row],[Tỉnh cũ]],Table9[Tỉnh cũ],Table9[Admin Miền])</f>
        <v>Phạm Thị Thúy Duy</v>
      </c>
    </row>
    <row r="704" spans="1:12" x14ac:dyDescent="0.35">
      <c r="A704" t="s">
        <v>2098</v>
      </c>
      <c r="B704" t="s">
        <v>607</v>
      </c>
      <c r="C704" t="str">
        <f>_xlfn.XLOOKUP(Data_TongTram2[[#This Row],[ID NCC]],VMS1_[ID 18],VMS1_[Tên Accounts])</f>
        <v>Anh Linh Bạc Liêu</v>
      </c>
      <c r="D704" t="str">
        <f>Data_TongTram2[[#This Row],[ID NCC]]&amp;Data_TongTram2[[#This Row],[DTR/Trạm]]</f>
        <v>001J3000002HLZdIAOĐồng Lâm</v>
      </c>
      <c r="E704" t="str">
        <f>_xlfn.XLOOKUP(Data_TongTram2[[#This Row],[ID NCC]],VMS1_[ID 18],VMS1_[Tỉnh/ Thành Phố Trung Ương])</f>
        <v>Bạc Liêu</v>
      </c>
      <c r="F704" t="str">
        <f>_xlfn.XLOOKUP(Data_TongTram2[[#This Row],[Tỉnh cũ]],Table9[Tỉnh cũ],Table9[Tỉnh mới])</f>
        <v>Cà Mau</v>
      </c>
      <c r="G704" t="str">
        <f>_xlfn.XLOOKUP(Data_TongTram2[[#This Row],[Tỉnh cũ]],Table9[Tỉnh cũ],Table9[Khu vực])</f>
        <v>Miền Tây 2</v>
      </c>
      <c r="H704" t="str">
        <f>_xlfn.XLOOKUP(Data_TongTram2[[#This Row],[Tỉnh cũ]],Table9[Tỉnh cũ],Table9[Miền])</f>
        <v>Miền Tây</v>
      </c>
      <c r="I704" t="str">
        <f>_xlfn.XLOOKUP(Data_TongTram2[[#This Row],[Tỉnh cũ]],Table9[Tỉnh cũ],Table9[Thị Trường])</f>
        <v>Thái Tân Văn</v>
      </c>
      <c r="J704" t="str">
        <f>_xlfn.XLOOKUP(Data_TongTram2[[#This Row],[Tỉnh cũ]],Table9[Tỉnh cũ],Table9[Giám Sát])</f>
        <v>Phạm Huỳnh Hữu Lộc</v>
      </c>
      <c r="K704" t="str">
        <f>_xlfn.XLOOKUP(Data_TongTram2[[#This Row],[Tỉnh cũ]],Table9[Tỉnh cũ],Table9[Admin KV])</f>
        <v>Nguyễn Thị Ngọc Bích</v>
      </c>
      <c r="L704" t="str">
        <f>_xlfn.XLOOKUP(Data_TongTram2[[#This Row],[Tỉnh cũ]],Table9[Tỉnh cũ],Table9[Admin Miền])</f>
        <v>Phạm Thị Thúy Duy</v>
      </c>
    </row>
    <row r="705" spans="1:12" x14ac:dyDescent="0.35">
      <c r="A705" t="s">
        <v>2099</v>
      </c>
      <c r="B705" t="s">
        <v>607</v>
      </c>
      <c r="C705" t="str">
        <f>_xlfn.XLOOKUP(Data_TongTram2[[#This Row],[ID NCC]],VMS1_[ID 18],VMS1_[Tên Accounts])</f>
        <v>Thuận Bạc Liêu</v>
      </c>
      <c r="D705" t="str">
        <f>Data_TongTram2[[#This Row],[ID NCC]]&amp;Data_TongTram2[[#This Row],[DTR/Trạm]]</f>
        <v>001J3000002HLZcIAOĐồng Lâm</v>
      </c>
      <c r="E705" t="str">
        <f>_xlfn.XLOOKUP(Data_TongTram2[[#This Row],[ID NCC]],VMS1_[ID 18],VMS1_[Tỉnh/ Thành Phố Trung Ương])</f>
        <v>Bạc Liêu</v>
      </c>
      <c r="F705" t="str">
        <f>_xlfn.XLOOKUP(Data_TongTram2[[#This Row],[Tỉnh cũ]],Table9[Tỉnh cũ],Table9[Tỉnh mới])</f>
        <v>Cà Mau</v>
      </c>
      <c r="G705" t="str">
        <f>_xlfn.XLOOKUP(Data_TongTram2[[#This Row],[Tỉnh cũ]],Table9[Tỉnh cũ],Table9[Khu vực])</f>
        <v>Miền Tây 2</v>
      </c>
      <c r="H705" t="str">
        <f>_xlfn.XLOOKUP(Data_TongTram2[[#This Row],[Tỉnh cũ]],Table9[Tỉnh cũ],Table9[Miền])</f>
        <v>Miền Tây</v>
      </c>
      <c r="I705" t="str">
        <f>_xlfn.XLOOKUP(Data_TongTram2[[#This Row],[Tỉnh cũ]],Table9[Tỉnh cũ],Table9[Thị Trường])</f>
        <v>Thái Tân Văn</v>
      </c>
      <c r="J705" t="str">
        <f>_xlfn.XLOOKUP(Data_TongTram2[[#This Row],[Tỉnh cũ]],Table9[Tỉnh cũ],Table9[Giám Sát])</f>
        <v>Phạm Huỳnh Hữu Lộc</v>
      </c>
      <c r="K705" t="str">
        <f>_xlfn.XLOOKUP(Data_TongTram2[[#This Row],[Tỉnh cũ]],Table9[Tỉnh cũ],Table9[Admin KV])</f>
        <v>Nguyễn Thị Ngọc Bích</v>
      </c>
      <c r="L705" t="str">
        <f>_xlfn.XLOOKUP(Data_TongTram2[[#This Row],[Tỉnh cũ]],Table9[Tỉnh cũ],Table9[Admin Miền])</f>
        <v>Phạm Thị Thúy Duy</v>
      </c>
    </row>
    <row r="706" spans="1:12" x14ac:dyDescent="0.35">
      <c r="A706" t="s">
        <v>2100</v>
      </c>
      <c r="B706" t="s">
        <v>607</v>
      </c>
      <c r="C706" t="str">
        <f>_xlfn.XLOOKUP(Data_TongTram2[[#This Row],[ID NCC]],VMS1_[ID 18],VMS1_[Tên Accounts])</f>
        <v>Anh Quận Đồng Tháp</v>
      </c>
      <c r="D706" t="str">
        <f>Data_TongTram2[[#This Row],[ID NCC]]&amp;Data_TongTram2[[#This Row],[DTR/Trạm]]</f>
        <v>001J3000002HLgLIAWĐồng Lâm</v>
      </c>
      <c r="E706" t="str">
        <f>_xlfn.XLOOKUP(Data_TongTram2[[#This Row],[ID NCC]],VMS1_[ID 18],VMS1_[Tỉnh/ Thành Phố Trung Ương])</f>
        <v>Đồng Tháp</v>
      </c>
      <c r="F706" t="str">
        <f>_xlfn.XLOOKUP(Data_TongTram2[[#This Row],[Tỉnh cũ]],Table9[Tỉnh cũ],Table9[Tỉnh mới])</f>
        <v>Đồng Tháp</v>
      </c>
      <c r="G706" t="str">
        <f>_xlfn.XLOOKUP(Data_TongTram2[[#This Row],[Tỉnh cũ]],Table9[Tỉnh cũ],Table9[Khu vực])</f>
        <v>Miền Tây 1</v>
      </c>
      <c r="H706" t="str">
        <f>_xlfn.XLOOKUP(Data_TongTram2[[#This Row],[Tỉnh cũ]],Table9[Tỉnh cũ],Table9[Miền])</f>
        <v>Miền Tây</v>
      </c>
      <c r="I706" t="str">
        <f>_xlfn.XLOOKUP(Data_TongTram2[[#This Row],[Tỉnh cũ]],Table9[Tỉnh cũ],Table9[Thị Trường])</f>
        <v>Lâm Đỗ Anh Hào</v>
      </c>
      <c r="J706" t="str">
        <f>_xlfn.XLOOKUP(Data_TongTram2[[#This Row],[Tỉnh cũ]],Table9[Tỉnh cũ],Table9[Giám Sát])</f>
        <v>Nguyễn Thành Dân</v>
      </c>
      <c r="K706" t="str">
        <f>_xlfn.XLOOKUP(Data_TongTram2[[#This Row],[Tỉnh cũ]],Table9[Tỉnh cũ],Table9[Admin KV])</f>
        <v>Trần Thị Lan</v>
      </c>
      <c r="L706" t="str">
        <f>_xlfn.XLOOKUP(Data_TongTram2[[#This Row],[Tỉnh cũ]],Table9[Tỉnh cũ],Table9[Admin Miền])</f>
        <v>Phạm Thị Thúy Duy</v>
      </c>
    </row>
    <row r="707" spans="1:12" x14ac:dyDescent="0.35">
      <c r="A707" t="s">
        <v>2214</v>
      </c>
      <c r="B707" t="s">
        <v>607</v>
      </c>
      <c r="C707" t="str">
        <f>_xlfn.XLOOKUP(Data_TongTram2[[#This Row],[ID NCC]],VMS1_[ID 18],VMS1_[Tên Accounts])</f>
        <v>Anh Đông</v>
      </c>
      <c r="D707" t="str">
        <f>Data_TongTram2[[#This Row],[ID NCC]]&amp;Data_TongTram2[[#This Row],[DTR/Trạm]]</f>
        <v>001J3000002HLcMIAWĐồng Lâm</v>
      </c>
      <c r="E707" t="str">
        <f>_xlfn.XLOOKUP(Data_TongTram2[[#This Row],[ID NCC]],VMS1_[ID 18],VMS1_[Tỉnh/ Thành Phố Trung Ương])</f>
        <v>Cần Thơ</v>
      </c>
      <c r="F707" t="str">
        <f>_xlfn.XLOOKUP(Data_TongTram2[[#This Row],[Tỉnh cũ]],Table9[Tỉnh cũ],Table9[Tỉnh mới])</f>
        <v>Cần Thơ</v>
      </c>
      <c r="G707" t="str">
        <f>_xlfn.XLOOKUP(Data_TongTram2[[#This Row],[Tỉnh cũ]],Table9[Tỉnh cũ],Table9[Khu vực])</f>
        <v>Miền Tây 2</v>
      </c>
      <c r="H707" t="str">
        <f>_xlfn.XLOOKUP(Data_TongTram2[[#This Row],[Tỉnh cũ]],Table9[Tỉnh cũ],Table9[Miền])</f>
        <v>Miền Tây</v>
      </c>
      <c r="I707" t="str">
        <f>_xlfn.XLOOKUP(Data_TongTram2[[#This Row],[Tỉnh cũ]],Table9[Tỉnh cũ],Table9[Thị Trường])</f>
        <v>Nguyễn Ngọc Lâm</v>
      </c>
      <c r="J707" t="str">
        <f>_xlfn.XLOOKUP(Data_TongTram2[[#This Row],[Tỉnh cũ]],Table9[Tỉnh cũ],Table9[Giám Sát])</f>
        <v>Phạm Huỳnh Hữu Lộc</v>
      </c>
      <c r="K707" t="str">
        <f>_xlfn.XLOOKUP(Data_TongTram2[[#This Row],[Tỉnh cũ]],Table9[Tỉnh cũ],Table9[Admin KV])</f>
        <v>Nguyễn Thị Ngọc Bích</v>
      </c>
      <c r="L707" t="str">
        <f>_xlfn.XLOOKUP(Data_TongTram2[[#This Row],[Tỉnh cũ]],Table9[Tỉnh cũ],Table9[Admin Miền])</f>
        <v>Phạm Thị Thúy Duy</v>
      </c>
    </row>
    <row r="708" spans="1:12" x14ac:dyDescent="0.35">
      <c r="A708" t="s">
        <v>2215</v>
      </c>
      <c r="B708" t="s">
        <v>607</v>
      </c>
      <c r="C708" t="str">
        <f>_xlfn.XLOOKUP(Data_TongTram2[[#This Row],[ID NCC]],VMS1_[ID 18],VMS1_[Tên Accounts])</f>
        <v>Nguyễn Thanh Nhàn</v>
      </c>
      <c r="D708" t="str">
        <f>Data_TongTram2[[#This Row],[ID NCC]]&amp;Data_TongTram2[[#This Row],[DTR/Trạm]]</f>
        <v>001dc00002PiOLmAANĐồng Lâm</v>
      </c>
      <c r="E708" t="str">
        <f>_xlfn.XLOOKUP(Data_TongTram2[[#This Row],[ID NCC]],VMS1_[ID 18],VMS1_[Tỉnh/ Thành Phố Trung Ương])</f>
        <v>Vĩnh Long</v>
      </c>
      <c r="F708" t="str">
        <f>_xlfn.XLOOKUP(Data_TongTram2[[#This Row],[Tỉnh cũ]],Table9[Tỉnh cũ],Table9[Tỉnh mới])</f>
        <v>Vĩnh Long</v>
      </c>
      <c r="G708" t="str">
        <f>_xlfn.XLOOKUP(Data_TongTram2[[#This Row],[Tỉnh cũ]],Table9[Tỉnh cũ],Table9[Khu vực])</f>
        <v>Miền Tây 2</v>
      </c>
      <c r="H708" t="str">
        <f>_xlfn.XLOOKUP(Data_TongTram2[[#This Row],[Tỉnh cũ]],Table9[Tỉnh cũ],Table9[Miền])</f>
        <v>Miền Tây</v>
      </c>
      <c r="I708" t="str">
        <f>_xlfn.XLOOKUP(Data_TongTram2[[#This Row],[Tỉnh cũ]],Table9[Tỉnh cũ],Table9[Thị Trường])</f>
        <v>Lê Quốc Việt</v>
      </c>
      <c r="J708" t="str">
        <f>_xlfn.XLOOKUP(Data_TongTram2[[#This Row],[Tỉnh cũ]],Table9[Tỉnh cũ],Table9[Giám Sát])</f>
        <v>Phạm Huỳnh Hữu Lộc</v>
      </c>
      <c r="K708" t="str">
        <f>_xlfn.XLOOKUP(Data_TongTram2[[#This Row],[Tỉnh cũ]],Table9[Tỉnh cũ],Table9[Admin KV])</f>
        <v>Nguyễn Thị Ngọc Bích</v>
      </c>
      <c r="L708" t="str">
        <f>_xlfn.XLOOKUP(Data_TongTram2[[#This Row],[Tỉnh cũ]],Table9[Tỉnh cũ],Table9[Admin Miền])</f>
        <v>Phạm Thị Thúy Duy</v>
      </c>
    </row>
    <row r="709" spans="1:12" x14ac:dyDescent="0.35">
      <c r="A709" t="s">
        <v>2216</v>
      </c>
      <c r="B709" t="s">
        <v>607</v>
      </c>
      <c r="C709" t="str">
        <f>_xlfn.XLOOKUP(Data_TongTram2[[#This Row],[ID NCC]],VMS1_[ID 18],VMS1_[Tên Accounts])</f>
        <v>Anh  Dân</v>
      </c>
      <c r="D709" t="str">
        <f>Data_TongTram2[[#This Row],[ID NCC]]&amp;Data_TongTram2[[#This Row],[DTR/Trạm]]</f>
        <v>001J3000002HLYhIAOĐồng Lâm</v>
      </c>
      <c r="E709" t="str">
        <f>_xlfn.XLOOKUP(Data_TongTram2[[#This Row],[ID NCC]],VMS1_[ID 18],VMS1_[Tỉnh/ Thành Phố Trung Ương])</f>
        <v>Kiên Giang</v>
      </c>
      <c r="F709" t="str">
        <f>_xlfn.XLOOKUP(Data_TongTram2[[#This Row],[Tỉnh cũ]],Table9[Tỉnh cũ],Table9[Tỉnh mới])</f>
        <v>An Giang</v>
      </c>
      <c r="G709" t="str">
        <f>_xlfn.XLOOKUP(Data_TongTram2[[#This Row],[Tỉnh cũ]],Table9[Tỉnh cũ],Table9[Khu vực])</f>
        <v>Miền Tây 2</v>
      </c>
      <c r="H709" t="str">
        <f>_xlfn.XLOOKUP(Data_TongTram2[[#This Row],[Tỉnh cũ]],Table9[Tỉnh cũ],Table9[Miền])</f>
        <v>Miền Tây</v>
      </c>
      <c r="I709" t="str">
        <f>_xlfn.XLOOKUP(Data_TongTram2[[#This Row],[Tỉnh cũ]],Table9[Tỉnh cũ],Table9[Thị Trường])</f>
        <v>Phạm Huỳnh Hữu Lộc</v>
      </c>
      <c r="J709" t="str">
        <f>_xlfn.XLOOKUP(Data_TongTram2[[#This Row],[Tỉnh cũ]],Table9[Tỉnh cũ],Table9[Giám Sát])</f>
        <v>Phạm Huỳnh Hữu Lộc</v>
      </c>
      <c r="K709" t="str">
        <f>_xlfn.XLOOKUP(Data_TongTram2[[#This Row],[Tỉnh cũ]],Table9[Tỉnh cũ],Table9[Admin KV])</f>
        <v>Nguyễn Thị Ngọc Bích</v>
      </c>
      <c r="L709" t="str">
        <f>_xlfn.XLOOKUP(Data_TongTram2[[#This Row],[Tỉnh cũ]],Table9[Tỉnh cũ],Table9[Admin Miền])</f>
        <v>Phạm Thị Thúy Duy</v>
      </c>
    </row>
    <row r="710" spans="1:12" x14ac:dyDescent="0.35">
      <c r="A710" t="s">
        <v>2241</v>
      </c>
      <c r="B710" t="s">
        <v>607</v>
      </c>
      <c r="C710" t="str">
        <f>_xlfn.XLOOKUP(Data_TongTram2[[#This Row],[ID NCC]],VMS1_[ID 18],VMS1_[Tên Accounts])</f>
        <v>Phế Liệu Thành Đạt</v>
      </c>
      <c r="D710" t="str">
        <f>Data_TongTram2[[#This Row],[ID NCC]]&amp;Data_TongTram2[[#This Row],[DTR/Trạm]]</f>
        <v>001dc00002Tm42oAABĐồng Lâm</v>
      </c>
      <c r="E710" t="str">
        <f>_xlfn.XLOOKUP(Data_TongTram2[[#This Row],[ID NCC]],VMS1_[ID 18],VMS1_[Tỉnh/ Thành Phố Trung Ương])</f>
        <v>Trà Vinh</v>
      </c>
      <c r="F710" t="str">
        <f>_xlfn.XLOOKUP(Data_TongTram2[[#This Row],[Tỉnh cũ]],Table9[Tỉnh cũ],Table9[Tỉnh mới])</f>
        <v>Vĩnh Long</v>
      </c>
      <c r="G710" t="str">
        <f>_xlfn.XLOOKUP(Data_TongTram2[[#This Row],[Tỉnh cũ]],Table9[Tỉnh cũ],Table9[Khu vực])</f>
        <v>Miền Tây 2</v>
      </c>
      <c r="H710" t="str">
        <f>_xlfn.XLOOKUP(Data_TongTram2[[#This Row],[Tỉnh cũ]],Table9[Tỉnh cũ],Table9[Miền])</f>
        <v>Miền Tây</v>
      </c>
      <c r="I710" t="str">
        <f>_xlfn.XLOOKUP(Data_TongTram2[[#This Row],[Tỉnh cũ]],Table9[Tỉnh cũ],Table9[Thị Trường])</f>
        <v>Lê Quốc Việt</v>
      </c>
      <c r="J710" t="str">
        <f>_xlfn.XLOOKUP(Data_TongTram2[[#This Row],[Tỉnh cũ]],Table9[Tỉnh cũ],Table9[Giám Sát])</f>
        <v>Phạm Huỳnh Hữu Lộc</v>
      </c>
      <c r="K710" t="str">
        <f>_xlfn.XLOOKUP(Data_TongTram2[[#This Row],[Tỉnh cũ]],Table9[Tỉnh cũ],Table9[Admin KV])</f>
        <v>Nguyễn Thị Ngọc Bích</v>
      </c>
      <c r="L710" t="str">
        <f>_xlfn.XLOOKUP(Data_TongTram2[[#This Row],[Tỉnh cũ]],Table9[Tỉnh cũ],Table9[Admin Miền])</f>
        <v>Phạm Thị Thúy Duy</v>
      </c>
    </row>
    <row r="711" spans="1:12" x14ac:dyDescent="0.35">
      <c r="A711" t="s">
        <v>2242</v>
      </c>
      <c r="B711" t="s">
        <v>607</v>
      </c>
      <c r="C711" t="str">
        <f>_xlfn.XLOOKUP(Data_TongTram2[[#This Row],[ID NCC]],VMS1_[ID 18],VMS1_[Tên Accounts])</f>
        <v>Dư Trọng Nhân</v>
      </c>
      <c r="D711" t="str">
        <f>Data_TongTram2[[#This Row],[ID NCC]]&amp;Data_TongTram2[[#This Row],[DTR/Trạm]]</f>
        <v>001dc00002XzpBFAAZĐồng Lâm</v>
      </c>
      <c r="E711" t="str">
        <f>_xlfn.XLOOKUP(Data_TongTram2[[#This Row],[ID NCC]],VMS1_[ID 18],VMS1_[Tỉnh/ Thành Phố Trung Ương])</f>
        <v>Cần Thơ</v>
      </c>
      <c r="F711" t="str">
        <f>_xlfn.XLOOKUP(Data_TongTram2[[#This Row],[Tỉnh cũ]],Table9[Tỉnh cũ],Table9[Tỉnh mới])</f>
        <v>Cần Thơ</v>
      </c>
      <c r="G711" t="str">
        <f>_xlfn.XLOOKUP(Data_TongTram2[[#This Row],[Tỉnh cũ]],Table9[Tỉnh cũ],Table9[Khu vực])</f>
        <v>Miền Tây 2</v>
      </c>
      <c r="H711" t="str">
        <f>_xlfn.XLOOKUP(Data_TongTram2[[#This Row],[Tỉnh cũ]],Table9[Tỉnh cũ],Table9[Miền])</f>
        <v>Miền Tây</v>
      </c>
      <c r="I711" t="str">
        <f>_xlfn.XLOOKUP(Data_TongTram2[[#This Row],[Tỉnh cũ]],Table9[Tỉnh cũ],Table9[Thị Trường])</f>
        <v>Nguyễn Ngọc Lâm</v>
      </c>
      <c r="J711" t="str">
        <f>_xlfn.XLOOKUP(Data_TongTram2[[#This Row],[Tỉnh cũ]],Table9[Tỉnh cũ],Table9[Giám Sát])</f>
        <v>Phạm Huỳnh Hữu Lộc</v>
      </c>
      <c r="K711" t="str">
        <f>_xlfn.XLOOKUP(Data_TongTram2[[#This Row],[Tỉnh cũ]],Table9[Tỉnh cũ],Table9[Admin KV])</f>
        <v>Nguyễn Thị Ngọc Bích</v>
      </c>
      <c r="L711" t="str">
        <f>_xlfn.XLOOKUP(Data_TongTram2[[#This Row],[Tỉnh cũ]],Table9[Tỉnh cũ],Table9[Admin Miền])</f>
        <v>Phạm Thị Thúy Duy</v>
      </c>
    </row>
    <row r="712" spans="1:12" x14ac:dyDescent="0.35">
      <c r="A712" t="s">
        <v>2243</v>
      </c>
      <c r="B712" t="s">
        <v>607</v>
      </c>
      <c r="C712" t="str">
        <f>_xlfn.XLOOKUP(Data_TongTram2[[#This Row],[ID NCC]],VMS1_[ID 18],VMS1_[Tên Accounts])</f>
        <v>HKD 5 Khánh</v>
      </c>
      <c r="D712" t="str">
        <f>Data_TongTram2[[#This Row],[ID NCC]]&amp;Data_TongTram2[[#This Row],[DTR/Trạm]]</f>
        <v>001J3000002HM07IAGĐồng Lâm</v>
      </c>
      <c r="E712" t="str">
        <f>_xlfn.XLOOKUP(Data_TongTram2[[#This Row],[ID NCC]],VMS1_[ID 18],VMS1_[Tỉnh/ Thành Phố Trung Ương])</f>
        <v>An Giang</v>
      </c>
      <c r="F712" t="str">
        <f>_xlfn.XLOOKUP(Data_TongTram2[[#This Row],[Tỉnh cũ]],Table9[Tỉnh cũ],Table9[Tỉnh mới])</f>
        <v>An Giang</v>
      </c>
      <c r="G712" t="str">
        <f>_xlfn.XLOOKUP(Data_TongTram2[[#This Row],[Tỉnh cũ]],Table9[Tỉnh cũ],Table9[Khu vực])</f>
        <v>Miền Tây 2</v>
      </c>
      <c r="H712" t="str">
        <f>_xlfn.XLOOKUP(Data_TongTram2[[#This Row],[Tỉnh cũ]],Table9[Tỉnh cũ],Table9[Miền])</f>
        <v>Miền Tây</v>
      </c>
      <c r="I712" t="str">
        <f>_xlfn.XLOOKUP(Data_TongTram2[[#This Row],[Tỉnh cũ]],Table9[Tỉnh cũ],Table9[Thị Trường])</f>
        <v>Phạm Huỳnh Hữu Lộc</v>
      </c>
      <c r="J712" t="str">
        <f>_xlfn.XLOOKUP(Data_TongTram2[[#This Row],[Tỉnh cũ]],Table9[Tỉnh cũ],Table9[Giám Sát])</f>
        <v>Phạm Huỳnh Hữu Lộc</v>
      </c>
      <c r="K712" t="str">
        <f>_xlfn.XLOOKUP(Data_TongTram2[[#This Row],[Tỉnh cũ]],Table9[Tỉnh cũ],Table9[Admin KV])</f>
        <v>Nguyễn Thị Ngọc Bích</v>
      </c>
      <c r="L712" t="str">
        <f>_xlfn.XLOOKUP(Data_TongTram2[[#This Row],[Tỉnh cũ]],Table9[Tỉnh cũ],Table9[Admin Miền])</f>
        <v>Phạm Thị Thúy Duy</v>
      </c>
    </row>
    <row r="713" spans="1:12" x14ac:dyDescent="0.35">
      <c r="A713" t="s">
        <v>2244</v>
      </c>
      <c r="B713" t="s">
        <v>607</v>
      </c>
      <c r="C713" t="str">
        <f>_xlfn.XLOOKUP(Data_TongTram2[[#This Row],[ID NCC]],VMS1_[ID 18],VMS1_[Tên Accounts])</f>
        <v>Huỳnh Nhân Hậu</v>
      </c>
      <c r="D713" t="str">
        <f>Data_TongTram2[[#This Row],[ID NCC]]&amp;Data_TongTram2[[#This Row],[DTR/Trạm]]</f>
        <v>001dc00002acUYnAAMĐồng Lâm</v>
      </c>
      <c r="E713" t="str">
        <f>_xlfn.XLOOKUP(Data_TongTram2[[#This Row],[ID NCC]],VMS1_[ID 18],VMS1_[Tỉnh/ Thành Phố Trung Ương])</f>
        <v>An Giang</v>
      </c>
      <c r="F713" t="str">
        <f>_xlfn.XLOOKUP(Data_TongTram2[[#This Row],[Tỉnh cũ]],Table9[Tỉnh cũ],Table9[Tỉnh mới])</f>
        <v>An Giang</v>
      </c>
      <c r="G713" t="str">
        <f>_xlfn.XLOOKUP(Data_TongTram2[[#This Row],[Tỉnh cũ]],Table9[Tỉnh cũ],Table9[Khu vực])</f>
        <v>Miền Tây 2</v>
      </c>
      <c r="H713" t="str">
        <f>_xlfn.XLOOKUP(Data_TongTram2[[#This Row],[Tỉnh cũ]],Table9[Tỉnh cũ],Table9[Miền])</f>
        <v>Miền Tây</v>
      </c>
      <c r="I713" t="str">
        <f>_xlfn.XLOOKUP(Data_TongTram2[[#This Row],[Tỉnh cũ]],Table9[Tỉnh cũ],Table9[Thị Trường])</f>
        <v>Phạm Huỳnh Hữu Lộc</v>
      </c>
      <c r="J713" t="str">
        <f>_xlfn.XLOOKUP(Data_TongTram2[[#This Row],[Tỉnh cũ]],Table9[Tỉnh cũ],Table9[Giám Sát])</f>
        <v>Phạm Huỳnh Hữu Lộc</v>
      </c>
      <c r="K713" t="str">
        <f>_xlfn.XLOOKUP(Data_TongTram2[[#This Row],[Tỉnh cũ]],Table9[Tỉnh cũ],Table9[Admin KV])</f>
        <v>Nguyễn Thị Ngọc Bích</v>
      </c>
      <c r="L713" t="str">
        <f>_xlfn.XLOOKUP(Data_TongTram2[[#This Row],[Tỉnh cũ]],Table9[Tỉnh cũ],Table9[Admin Miền])</f>
        <v>Phạm Thị Thúy Duy</v>
      </c>
    </row>
    <row r="714" spans="1:12" x14ac:dyDescent="0.35">
      <c r="A714" t="s">
        <v>787</v>
      </c>
      <c r="B714" t="s">
        <v>607</v>
      </c>
      <c r="C714" t="str">
        <f>_xlfn.XLOOKUP(Data_TongTram2[[#This Row],[ID NCC]],VMS1_[ID 18],VMS1_[Tên Accounts])</f>
        <v>Trầm Hiếu Hiền</v>
      </c>
      <c r="D714" t="str">
        <f>Data_TongTram2[[#This Row],[ID NCC]]&amp;Data_TongTram2[[#This Row],[DTR/Trạm]]</f>
        <v>001J3000002HM0GIAWĐồng Lâm</v>
      </c>
      <c r="E714" t="str">
        <f>_xlfn.XLOOKUP(Data_TongTram2[[#This Row],[ID NCC]],VMS1_[ID 18],VMS1_[Tỉnh/ Thành Phố Trung Ương])</f>
        <v>An Giang</v>
      </c>
      <c r="F714" t="str">
        <f>_xlfn.XLOOKUP(Data_TongTram2[[#This Row],[Tỉnh cũ]],Table9[Tỉnh cũ],Table9[Tỉnh mới])</f>
        <v>An Giang</v>
      </c>
      <c r="G714" t="str">
        <f>_xlfn.XLOOKUP(Data_TongTram2[[#This Row],[Tỉnh cũ]],Table9[Tỉnh cũ],Table9[Khu vực])</f>
        <v>Miền Tây 2</v>
      </c>
      <c r="H714" t="str">
        <f>_xlfn.XLOOKUP(Data_TongTram2[[#This Row],[Tỉnh cũ]],Table9[Tỉnh cũ],Table9[Miền])</f>
        <v>Miền Tây</v>
      </c>
      <c r="I714" t="str">
        <f>_xlfn.XLOOKUP(Data_TongTram2[[#This Row],[Tỉnh cũ]],Table9[Tỉnh cũ],Table9[Thị Trường])</f>
        <v>Phạm Huỳnh Hữu Lộc</v>
      </c>
      <c r="J714" t="str">
        <f>_xlfn.XLOOKUP(Data_TongTram2[[#This Row],[Tỉnh cũ]],Table9[Tỉnh cũ],Table9[Giám Sát])</f>
        <v>Phạm Huỳnh Hữu Lộc</v>
      </c>
      <c r="K714" t="str">
        <f>_xlfn.XLOOKUP(Data_TongTram2[[#This Row],[Tỉnh cũ]],Table9[Tỉnh cũ],Table9[Admin KV])</f>
        <v>Nguyễn Thị Ngọc Bích</v>
      </c>
      <c r="L714" t="str">
        <f>_xlfn.XLOOKUP(Data_TongTram2[[#This Row],[Tỉnh cũ]],Table9[Tỉnh cũ],Table9[Admin Miền])</f>
        <v>Phạm Thị Thúy Duy</v>
      </c>
    </row>
    <row r="715" spans="1:12" x14ac:dyDescent="0.35">
      <c r="A715" t="s">
        <v>2245</v>
      </c>
      <c r="B715" t="s">
        <v>607</v>
      </c>
      <c r="C715" t="str">
        <f>_xlfn.XLOOKUP(Data_TongTram2[[#This Row],[ID NCC]],VMS1_[ID 18],VMS1_[Tên Accounts])</f>
        <v>Anh Duy</v>
      </c>
      <c r="D715" t="str">
        <f>Data_TongTram2[[#This Row],[ID NCC]]&amp;Data_TongTram2[[#This Row],[DTR/Trạm]]</f>
        <v>001dc00002RYxd0AADĐồng Lâm</v>
      </c>
      <c r="E715" t="str">
        <f>_xlfn.XLOOKUP(Data_TongTram2[[#This Row],[ID NCC]],VMS1_[ID 18],VMS1_[Tỉnh/ Thành Phố Trung Ương])</f>
        <v>Vĩnh Long</v>
      </c>
      <c r="F715" t="str">
        <f>_xlfn.XLOOKUP(Data_TongTram2[[#This Row],[Tỉnh cũ]],Table9[Tỉnh cũ],Table9[Tỉnh mới])</f>
        <v>Vĩnh Long</v>
      </c>
      <c r="G715" t="str">
        <f>_xlfn.XLOOKUP(Data_TongTram2[[#This Row],[Tỉnh cũ]],Table9[Tỉnh cũ],Table9[Khu vực])</f>
        <v>Miền Tây 2</v>
      </c>
      <c r="H715" t="str">
        <f>_xlfn.XLOOKUP(Data_TongTram2[[#This Row],[Tỉnh cũ]],Table9[Tỉnh cũ],Table9[Miền])</f>
        <v>Miền Tây</v>
      </c>
      <c r="I715" t="str">
        <f>_xlfn.XLOOKUP(Data_TongTram2[[#This Row],[Tỉnh cũ]],Table9[Tỉnh cũ],Table9[Thị Trường])</f>
        <v>Lê Quốc Việt</v>
      </c>
      <c r="J715" t="str">
        <f>_xlfn.XLOOKUP(Data_TongTram2[[#This Row],[Tỉnh cũ]],Table9[Tỉnh cũ],Table9[Giám Sát])</f>
        <v>Phạm Huỳnh Hữu Lộc</v>
      </c>
      <c r="K715" t="str">
        <f>_xlfn.XLOOKUP(Data_TongTram2[[#This Row],[Tỉnh cũ]],Table9[Tỉnh cũ],Table9[Admin KV])</f>
        <v>Nguyễn Thị Ngọc Bích</v>
      </c>
      <c r="L715" t="str">
        <f>_xlfn.XLOOKUP(Data_TongTram2[[#This Row],[Tỉnh cũ]],Table9[Tỉnh cũ],Table9[Admin Miền])</f>
        <v>Phạm Thị Thúy Duy</v>
      </c>
    </row>
    <row r="716" spans="1:12" x14ac:dyDescent="0.35">
      <c r="A716" t="s">
        <v>2931</v>
      </c>
      <c r="B716" t="s">
        <v>607</v>
      </c>
      <c r="C716" t="str">
        <f>_xlfn.XLOOKUP(Data_TongTram2[[#This Row],[ID NCC]],VMS1_[ID 18],VMS1_[Tên Accounts])</f>
        <v>Vựa phế liệu Kiều Oanh</v>
      </c>
      <c r="D716" t="str">
        <f>Data_TongTram2[[#This Row],[ID NCC]]&amp;Data_TongTram2[[#This Row],[DTR/Trạm]]</f>
        <v>001dc00002bfyMrAAIĐồng Lâm</v>
      </c>
      <c r="E716" t="str">
        <f>_xlfn.XLOOKUP(Data_TongTram2[[#This Row],[ID NCC]],VMS1_[ID 18],VMS1_[Tỉnh/ Thành Phố Trung Ương])</f>
        <v>Vĩnh Long</v>
      </c>
      <c r="F716" t="str">
        <f>_xlfn.XLOOKUP(Data_TongTram2[[#This Row],[Tỉnh cũ]],Table9[Tỉnh cũ],Table9[Tỉnh mới])</f>
        <v>Vĩnh Long</v>
      </c>
      <c r="G716" t="str">
        <f>_xlfn.XLOOKUP(Data_TongTram2[[#This Row],[Tỉnh cũ]],Table9[Tỉnh cũ],Table9[Khu vực])</f>
        <v>Miền Tây 2</v>
      </c>
      <c r="H716" t="str">
        <f>_xlfn.XLOOKUP(Data_TongTram2[[#This Row],[Tỉnh cũ]],Table9[Tỉnh cũ],Table9[Miền])</f>
        <v>Miền Tây</v>
      </c>
      <c r="I716" t="str">
        <f>_xlfn.XLOOKUP(Data_TongTram2[[#This Row],[Tỉnh cũ]],Table9[Tỉnh cũ],Table9[Thị Trường])</f>
        <v>Lê Quốc Việt</v>
      </c>
      <c r="J716" t="str">
        <f>_xlfn.XLOOKUP(Data_TongTram2[[#This Row],[Tỉnh cũ]],Table9[Tỉnh cũ],Table9[Giám Sát])</f>
        <v>Phạm Huỳnh Hữu Lộc</v>
      </c>
      <c r="K716" t="str">
        <f>_xlfn.XLOOKUP(Data_TongTram2[[#This Row],[Tỉnh cũ]],Table9[Tỉnh cũ],Table9[Admin KV])</f>
        <v>Nguyễn Thị Ngọc Bích</v>
      </c>
      <c r="L716" t="str">
        <f>_xlfn.XLOOKUP(Data_TongTram2[[#This Row],[Tỉnh cũ]],Table9[Tỉnh cũ],Table9[Admin Miền])</f>
        <v>Phạm Thị Thúy Duy</v>
      </c>
    </row>
    <row r="717" spans="1:12" x14ac:dyDescent="0.35">
      <c r="A717" t="s">
        <v>1681</v>
      </c>
      <c r="B717" t="s">
        <v>607</v>
      </c>
      <c r="C717" t="str">
        <f>_xlfn.XLOOKUP(Data_TongTram2[[#This Row],[ID NCC]],VMS1_[ID 18],VMS1_[Tên Accounts])</f>
        <v>Anh Huệ Cà Mau</v>
      </c>
      <c r="D717" t="str">
        <f>Data_TongTram2[[#This Row],[ID NCC]]&amp;Data_TongTram2[[#This Row],[DTR/Trạm]]</f>
        <v>001J3000002HLo4IAGĐồng Lâm</v>
      </c>
      <c r="E717" t="str">
        <f>_xlfn.XLOOKUP(Data_TongTram2[[#This Row],[ID NCC]],VMS1_[ID 18],VMS1_[Tỉnh/ Thành Phố Trung Ương])</f>
        <v>Cà Mau</v>
      </c>
      <c r="F717" t="str">
        <f>_xlfn.XLOOKUP(Data_TongTram2[[#This Row],[Tỉnh cũ]],Table9[Tỉnh cũ],Table9[Tỉnh mới])</f>
        <v>Cà Mau</v>
      </c>
      <c r="G717" t="str">
        <f>_xlfn.XLOOKUP(Data_TongTram2[[#This Row],[Tỉnh cũ]],Table9[Tỉnh cũ],Table9[Khu vực])</f>
        <v>Miền Tây 2</v>
      </c>
      <c r="H717" t="str">
        <f>_xlfn.XLOOKUP(Data_TongTram2[[#This Row],[Tỉnh cũ]],Table9[Tỉnh cũ],Table9[Miền])</f>
        <v>Miền Tây</v>
      </c>
      <c r="I717" t="str">
        <f>_xlfn.XLOOKUP(Data_TongTram2[[#This Row],[Tỉnh cũ]],Table9[Tỉnh cũ],Table9[Thị Trường])</f>
        <v>Thái Tân Văn</v>
      </c>
      <c r="J717" t="str">
        <f>_xlfn.XLOOKUP(Data_TongTram2[[#This Row],[Tỉnh cũ]],Table9[Tỉnh cũ],Table9[Giám Sát])</f>
        <v>Phạm Huỳnh Hữu Lộc</v>
      </c>
      <c r="K717" t="str">
        <f>_xlfn.XLOOKUP(Data_TongTram2[[#This Row],[Tỉnh cũ]],Table9[Tỉnh cũ],Table9[Admin KV])</f>
        <v>Nguyễn Thị Ngọc Bích</v>
      </c>
      <c r="L717" t="str">
        <f>_xlfn.XLOOKUP(Data_TongTram2[[#This Row],[Tỉnh cũ]],Table9[Tỉnh cũ],Table9[Admin Miền])</f>
        <v>Phạm Thị Thúy Duy</v>
      </c>
    </row>
    <row r="718" spans="1:12" x14ac:dyDescent="0.35">
      <c r="A718" t="s">
        <v>2851</v>
      </c>
      <c r="B718" t="s">
        <v>607</v>
      </c>
      <c r="C718" t="str">
        <f>_xlfn.XLOOKUP(Data_TongTram2[[#This Row],[ID NCC]],VMS1_[ID 18],VMS1_[Tên Accounts])</f>
        <v>Quan Ngọc Nghĩa</v>
      </c>
      <c r="D718" t="str">
        <f>Data_TongTram2[[#This Row],[ID NCC]]&amp;Data_TongTram2[[#This Row],[DTR/Trạm]]</f>
        <v>001J3000002HLbDIAWĐồng Lâm</v>
      </c>
      <c r="E718" t="str">
        <f>_xlfn.XLOOKUP(Data_TongTram2[[#This Row],[ID NCC]],VMS1_[ID 18],VMS1_[Tỉnh/ Thành Phố Trung Ương])</f>
        <v>Đồng Tháp</v>
      </c>
      <c r="F718" t="str">
        <f>_xlfn.XLOOKUP(Data_TongTram2[[#This Row],[Tỉnh cũ]],Table9[Tỉnh cũ],Table9[Tỉnh mới])</f>
        <v>Đồng Tháp</v>
      </c>
      <c r="G718" t="str">
        <f>_xlfn.XLOOKUP(Data_TongTram2[[#This Row],[Tỉnh cũ]],Table9[Tỉnh cũ],Table9[Khu vực])</f>
        <v>Miền Tây 1</v>
      </c>
      <c r="H718" t="str">
        <f>_xlfn.XLOOKUP(Data_TongTram2[[#This Row],[Tỉnh cũ]],Table9[Tỉnh cũ],Table9[Miền])</f>
        <v>Miền Tây</v>
      </c>
      <c r="I718" t="str">
        <f>_xlfn.XLOOKUP(Data_TongTram2[[#This Row],[Tỉnh cũ]],Table9[Tỉnh cũ],Table9[Thị Trường])</f>
        <v>Lâm Đỗ Anh Hào</v>
      </c>
      <c r="J718" t="str">
        <f>_xlfn.XLOOKUP(Data_TongTram2[[#This Row],[Tỉnh cũ]],Table9[Tỉnh cũ],Table9[Giám Sát])</f>
        <v>Nguyễn Thành Dân</v>
      </c>
      <c r="K718" t="str">
        <f>_xlfn.XLOOKUP(Data_TongTram2[[#This Row],[Tỉnh cũ]],Table9[Tỉnh cũ],Table9[Admin KV])</f>
        <v>Trần Thị Lan</v>
      </c>
      <c r="L718" t="str">
        <f>_xlfn.XLOOKUP(Data_TongTram2[[#This Row],[Tỉnh cũ]],Table9[Tỉnh cũ],Table9[Admin Miền])</f>
        <v>Phạm Thị Thúy Duy</v>
      </c>
    </row>
    <row r="719" spans="1:12" x14ac:dyDescent="0.35">
      <c r="A719" t="s">
        <v>2938</v>
      </c>
      <c r="B719" t="s">
        <v>607</v>
      </c>
      <c r="C719" t="str">
        <f>_xlfn.XLOOKUP(Data_TongTram2[[#This Row],[ID NCC]],VMS1_[ID 18],VMS1_[Tên Accounts])</f>
        <v>Minh Đạt Long Xuyên</v>
      </c>
      <c r="D719" t="str">
        <f>Data_TongTram2[[#This Row],[ID NCC]]&amp;Data_TongTram2[[#This Row],[DTR/Trạm]]</f>
        <v>001dc00002qqLB3AAMĐồng Lâm</v>
      </c>
      <c r="E719" t="str">
        <f>_xlfn.XLOOKUP(Data_TongTram2[[#This Row],[ID NCC]],VMS1_[ID 18],VMS1_[Tỉnh/ Thành Phố Trung Ương])</f>
        <v>An Giang</v>
      </c>
      <c r="F719" t="str">
        <f>_xlfn.XLOOKUP(Data_TongTram2[[#This Row],[Tỉnh cũ]],Table9[Tỉnh cũ],Table9[Tỉnh mới])</f>
        <v>An Giang</v>
      </c>
      <c r="G719" t="str">
        <f>_xlfn.XLOOKUP(Data_TongTram2[[#This Row],[Tỉnh cũ]],Table9[Tỉnh cũ],Table9[Khu vực])</f>
        <v>Miền Tây 2</v>
      </c>
      <c r="H719" t="str">
        <f>_xlfn.XLOOKUP(Data_TongTram2[[#This Row],[Tỉnh cũ]],Table9[Tỉnh cũ],Table9[Miền])</f>
        <v>Miền Tây</v>
      </c>
      <c r="I719" t="str">
        <f>_xlfn.XLOOKUP(Data_TongTram2[[#This Row],[Tỉnh cũ]],Table9[Tỉnh cũ],Table9[Thị Trường])</f>
        <v>Phạm Huỳnh Hữu Lộc</v>
      </c>
      <c r="J719" t="str">
        <f>_xlfn.XLOOKUP(Data_TongTram2[[#This Row],[Tỉnh cũ]],Table9[Tỉnh cũ],Table9[Giám Sát])</f>
        <v>Phạm Huỳnh Hữu Lộc</v>
      </c>
      <c r="K719" t="str">
        <f>_xlfn.XLOOKUP(Data_TongTram2[[#This Row],[Tỉnh cũ]],Table9[Tỉnh cũ],Table9[Admin KV])</f>
        <v>Nguyễn Thị Ngọc Bích</v>
      </c>
      <c r="L719" t="str">
        <f>_xlfn.XLOOKUP(Data_TongTram2[[#This Row],[Tỉnh cũ]],Table9[Tỉnh cũ],Table9[Admin Miền])</f>
        <v>Phạm Thị Thúy Duy</v>
      </c>
    </row>
    <row r="720" spans="1:12" x14ac:dyDescent="0.35">
      <c r="A720" t="s">
        <v>2944</v>
      </c>
      <c r="B720" t="s">
        <v>607</v>
      </c>
      <c r="C720" t="str">
        <f>_xlfn.XLOOKUP(Data_TongTram2[[#This Row],[ID NCC]],VMS1_[ID 18],VMS1_[Tên Accounts])</f>
        <v>Anh Mai</v>
      </c>
      <c r="D720" t="str">
        <f>Data_TongTram2[[#This Row],[ID NCC]]&amp;Data_TongTram2[[#This Row],[DTR/Trạm]]</f>
        <v>001dc00002mkIGeAAMĐồng Lâm</v>
      </c>
      <c r="E720" t="str">
        <f>_xlfn.XLOOKUP(Data_TongTram2[[#This Row],[ID NCC]],VMS1_[ID 18],VMS1_[Tỉnh/ Thành Phố Trung Ương])</f>
        <v>Sóc Trăng</v>
      </c>
      <c r="F720" t="str">
        <f>_xlfn.XLOOKUP(Data_TongTram2[[#This Row],[Tỉnh cũ]],Table9[Tỉnh cũ],Table9[Tỉnh mới])</f>
        <v>Cần Thơ</v>
      </c>
      <c r="G720" t="str">
        <f>_xlfn.XLOOKUP(Data_TongTram2[[#This Row],[Tỉnh cũ]],Table9[Tỉnh cũ],Table9[Khu vực])</f>
        <v>Miền Tây 2</v>
      </c>
      <c r="H720" t="str">
        <f>_xlfn.XLOOKUP(Data_TongTram2[[#This Row],[Tỉnh cũ]],Table9[Tỉnh cũ],Table9[Miền])</f>
        <v>Miền Tây</v>
      </c>
      <c r="I720" t="str">
        <f>_xlfn.XLOOKUP(Data_TongTram2[[#This Row],[Tỉnh cũ]],Table9[Tỉnh cũ],Table9[Thị Trường])</f>
        <v>Nguyễn Ngọc Lâm</v>
      </c>
      <c r="J720" t="str">
        <f>_xlfn.XLOOKUP(Data_TongTram2[[#This Row],[Tỉnh cũ]],Table9[Tỉnh cũ],Table9[Giám Sát])</f>
        <v>Phạm Huỳnh Hữu Lộc</v>
      </c>
      <c r="K720" t="str">
        <f>_xlfn.XLOOKUP(Data_TongTram2[[#This Row],[Tỉnh cũ]],Table9[Tỉnh cũ],Table9[Admin KV])</f>
        <v>Nguyễn Thị Ngọc Bích</v>
      </c>
      <c r="L720" t="str">
        <f>_xlfn.XLOOKUP(Data_TongTram2[[#This Row],[Tỉnh cũ]],Table9[Tỉnh cũ],Table9[Admin Miền])</f>
        <v>Phạm Thị Thúy Duy</v>
      </c>
    </row>
    <row r="721" spans="1:12" x14ac:dyDescent="0.35">
      <c r="A721" t="s">
        <v>770</v>
      </c>
      <c r="B721" t="s">
        <v>607</v>
      </c>
      <c r="C721" t="str">
        <f>_xlfn.XLOOKUP(Data_TongTram2[[#This Row],[ID NCC]],VMS1_[ID 18],VMS1_[Tên Accounts])</f>
        <v>Anh Minh Cà Mau</v>
      </c>
      <c r="D721" t="str">
        <f>Data_TongTram2[[#This Row],[ID NCC]]&amp;Data_TongTram2[[#This Row],[DTR/Trạm]]</f>
        <v>001J3000002HLcRIAWĐồng Lâm</v>
      </c>
      <c r="E721" t="str">
        <f>_xlfn.XLOOKUP(Data_TongTram2[[#This Row],[ID NCC]],VMS1_[ID 18],VMS1_[Tỉnh/ Thành Phố Trung Ương])</f>
        <v>Cà Mau</v>
      </c>
      <c r="F721" t="str">
        <f>_xlfn.XLOOKUP(Data_TongTram2[[#This Row],[Tỉnh cũ]],Table9[Tỉnh cũ],Table9[Tỉnh mới])</f>
        <v>Cà Mau</v>
      </c>
      <c r="G721" t="str">
        <f>_xlfn.XLOOKUP(Data_TongTram2[[#This Row],[Tỉnh cũ]],Table9[Tỉnh cũ],Table9[Khu vực])</f>
        <v>Miền Tây 2</v>
      </c>
      <c r="H721" t="str">
        <f>_xlfn.XLOOKUP(Data_TongTram2[[#This Row],[Tỉnh cũ]],Table9[Tỉnh cũ],Table9[Miền])</f>
        <v>Miền Tây</v>
      </c>
      <c r="I721" t="str">
        <f>_xlfn.XLOOKUP(Data_TongTram2[[#This Row],[Tỉnh cũ]],Table9[Tỉnh cũ],Table9[Thị Trường])</f>
        <v>Thái Tân Văn</v>
      </c>
      <c r="J721" t="str">
        <f>_xlfn.XLOOKUP(Data_TongTram2[[#This Row],[Tỉnh cũ]],Table9[Tỉnh cũ],Table9[Giám Sát])</f>
        <v>Phạm Huỳnh Hữu Lộc</v>
      </c>
      <c r="K721" t="str">
        <f>_xlfn.XLOOKUP(Data_TongTram2[[#This Row],[Tỉnh cũ]],Table9[Tỉnh cũ],Table9[Admin KV])</f>
        <v>Nguyễn Thị Ngọc Bích</v>
      </c>
      <c r="L721" t="str">
        <f>_xlfn.XLOOKUP(Data_TongTram2[[#This Row],[Tỉnh cũ]],Table9[Tỉnh cũ],Table9[Admin Miền])</f>
        <v>Phạm Thị Thúy Duy</v>
      </c>
    </row>
    <row r="722" spans="1:12" x14ac:dyDescent="0.35">
      <c r="A722" t="s">
        <v>3059</v>
      </c>
      <c r="B722" t="s">
        <v>607</v>
      </c>
      <c r="C722" t="str">
        <f>_xlfn.XLOOKUP(Data_TongTram2[[#This Row],[ID NCC]],VMS1_[ID 18],VMS1_[Tên Accounts])</f>
        <v>Anh Nguyên</v>
      </c>
      <c r="D722" t="str">
        <f>Data_TongTram2[[#This Row],[ID NCC]]&amp;Data_TongTram2[[#This Row],[DTR/Trạm]]</f>
        <v>001dc00002tnOA9AAMĐồng Lâm</v>
      </c>
      <c r="E722" t="str">
        <f>_xlfn.XLOOKUP(Data_TongTram2[[#This Row],[ID NCC]],VMS1_[ID 18],VMS1_[Tỉnh/ Thành Phố Trung Ương])</f>
        <v>Vĩnh Long</v>
      </c>
      <c r="F722" t="str">
        <f>_xlfn.XLOOKUP(Data_TongTram2[[#This Row],[Tỉnh cũ]],Table9[Tỉnh cũ],Table9[Tỉnh mới])</f>
        <v>Vĩnh Long</v>
      </c>
      <c r="G722" t="str">
        <f>_xlfn.XLOOKUP(Data_TongTram2[[#This Row],[Tỉnh cũ]],Table9[Tỉnh cũ],Table9[Khu vực])</f>
        <v>Miền Tây 2</v>
      </c>
      <c r="H722" t="str">
        <f>_xlfn.XLOOKUP(Data_TongTram2[[#This Row],[Tỉnh cũ]],Table9[Tỉnh cũ],Table9[Miền])</f>
        <v>Miền Tây</v>
      </c>
      <c r="I722" t="str">
        <f>_xlfn.XLOOKUP(Data_TongTram2[[#This Row],[Tỉnh cũ]],Table9[Tỉnh cũ],Table9[Thị Trường])</f>
        <v>Lê Quốc Việt</v>
      </c>
      <c r="J722" t="str">
        <f>_xlfn.XLOOKUP(Data_TongTram2[[#This Row],[Tỉnh cũ]],Table9[Tỉnh cũ],Table9[Giám Sát])</f>
        <v>Phạm Huỳnh Hữu Lộc</v>
      </c>
      <c r="K722" t="str">
        <f>_xlfn.XLOOKUP(Data_TongTram2[[#This Row],[Tỉnh cũ]],Table9[Tỉnh cũ],Table9[Admin KV])</f>
        <v>Nguyễn Thị Ngọc Bích</v>
      </c>
      <c r="L722" t="str">
        <f>_xlfn.XLOOKUP(Data_TongTram2[[#This Row],[Tỉnh cũ]],Table9[Tỉnh cũ],Table9[Admin Miền])</f>
        <v>Phạm Thị Thúy Duy</v>
      </c>
    </row>
    <row r="723" spans="1:12" x14ac:dyDescent="0.35">
      <c r="A723" t="s">
        <v>2968</v>
      </c>
      <c r="B723" t="s">
        <v>607</v>
      </c>
      <c r="C723" t="str">
        <f>_xlfn.XLOOKUP(Data_TongTram2[[#This Row],[ID NCC]],VMS1_[ID 18],VMS1_[Tên Accounts])</f>
        <v>Anh Hải( Mái Dầm)</v>
      </c>
      <c r="D723" t="str">
        <f>Data_TongTram2[[#This Row],[ID NCC]]&amp;Data_TongTram2[[#This Row],[DTR/Trạm]]</f>
        <v>001dc00001MP5fKAATĐồng Lâm</v>
      </c>
      <c r="E723" t="str">
        <f>_xlfn.XLOOKUP(Data_TongTram2[[#This Row],[ID NCC]],VMS1_[ID 18],VMS1_[Tỉnh/ Thành Phố Trung Ương])</f>
        <v>Hậu Giang</v>
      </c>
      <c r="F723" t="str">
        <f>_xlfn.XLOOKUP(Data_TongTram2[[#This Row],[Tỉnh cũ]],Table9[Tỉnh cũ],Table9[Tỉnh mới])</f>
        <v>Cần Thơ</v>
      </c>
      <c r="G723" t="str">
        <f>_xlfn.XLOOKUP(Data_TongTram2[[#This Row],[Tỉnh cũ]],Table9[Tỉnh cũ],Table9[Khu vực])</f>
        <v>Miền Tây 2</v>
      </c>
      <c r="H723" t="str">
        <f>_xlfn.XLOOKUP(Data_TongTram2[[#This Row],[Tỉnh cũ]],Table9[Tỉnh cũ],Table9[Miền])</f>
        <v>Miền Tây</v>
      </c>
      <c r="I723" t="str">
        <f>_xlfn.XLOOKUP(Data_TongTram2[[#This Row],[Tỉnh cũ]],Table9[Tỉnh cũ],Table9[Thị Trường])</f>
        <v>Nguyễn Ngọc Lâm</v>
      </c>
      <c r="J723" t="str">
        <f>_xlfn.XLOOKUP(Data_TongTram2[[#This Row],[Tỉnh cũ]],Table9[Tỉnh cũ],Table9[Giám Sát])</f>
        <v>Phạm Huỳnh Hữu Lộc</v>
      </c>
      <c r="K723" t="str">
        <f>_xlfn.XLOOKUP(Data_TongTram2[[#This Row],[Tỉnh cũ]],Table9[Tỉnh cũ],Table9[Admin KV])</f>
        <v>Nguyễn Thị Ngọc Bích</v>
      </c>
      <c r="L723" t="str">
        <f>_xlfn.XLOOKUP(Data_TongTram2[[#This Row],[Tỉnh cũ]],Table9[Tỉnh cũ],Table9[Admin Miền])</f>
        <v>Phạm Thị Thúy Duy</v>
      </c>
    </row>
    <row r="724" spans="1:12" x14ac:dyDescent="0.35">
      <c r="A724" t="s">
        <v>3014</v>
      </c>
      <c r="B724" t="s">
        <v>607</v>
      </c>
      <c r="C724" t="str">
        <f>_xlfn.XLOOKUP(Data_TongTram2[[#This Row],[ID NCC]],VMS1_[ID 18],VMS1_[Tên Accounts])</f>
        <v>Khánh = Cái Răng</v>
      </c>
      <c r="D724" t="str">
        <f>Data_TongTram2[[#This Row],[ID NCC]]&amp;Data_TongTram2[[#This Row],[DTR/Trạm]]</f>
        <v>001dc00002xgEWdAAMĐồng Lâm</v>
      </c>
      <c r="E724" t="str">
        <f>_xlfn.XLOOKUP(Data_TongTram2[[#This Row],[ID NCC]],VMS1_[ID 18],VMS1_[Tỉnh/ Thành Phố Trung Ương])</f>
        <v>Cần Thơ</v>
      </c>
      <c r="F724" t="str">
        <f>_xlfn.XLOOKUP(Data_TongTram2[[#This Row],[Tỉnh cũ]],Table9[Tỉnh cũ],Table9[Tỉnh mới])</f>
        <v>Cần Thơ</v>
      </c>
      <c r="G724" t="str">
        <f>_xlfn.XLOOKUP(Data_TongTram2[[#This Row],[Tỉnh cũ]],Table9[Tỉnh cũ],Table9[Khu vực])</f>
        <v>Miền Tây 2</v>
      </c>
      <c r="H724" t="str">
        <f>_xlfn.XLOOKUP(Data_TongTram2[[#This Row],[Tỉnh cũ]],Table9[Tỉnh cũ],Table9[Miền])</f>
        <v>Miền Tây</v>
      </c>
      <c r="I724" t="str">
        <f>_xlfn.XLOOKUP(Data_TongTram2[[#This Row],[Tỉnh cũ]],Table9[Tỉnh cũ],Table9[Thị Trường])</f>
        <v>Nguyễn Ngọc Lâm</v>
      </c>
      <c r="J724" t="str">
        <f>_xlfn.XLOOKUP(Data_TongTram2[[#This Row],[Tỉnh cũ]],Table9[Tỉnh cũ],Table9[Giám Sát])</f>
        <v>Phạm Huỳnh Hữu Lộc</v>
      </c>
      <c r="K724" t="str">
        <f>_xlfn.XLOOKUP(Data_TongTram2[[#This Row],[Tỉnh cũ]],Table9[Tỉnh cũ],Table9[Admin KV])</f>
        <v>Nguyễn Thị Ngọc Bích</v>
      </c>
      <c r="L724" t="str">
        <f>_xlfn.XLOOKUP(Data_TongTram2[[#This Row],[Tỉnh cũ]],Table9[Tỉnh cũ],Table9[Admin Miền])</f>
        <v>Phạm Thị Thúy Duy</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864D6-7B2D-4A6B-A8AE-F87C0356BF27}">
  <sheetPr>
    <tabColor rgb="FFFFC000"/>
  </sheetPr>
  <dimension ref="A1:W4233"/>
  <sheetViews>
    <sheetView workbookViewId="0">
      <selection activeCell="E1435" sqref="E1435"/>
    </sheetView>
  </sheetViews>
  <sheetFormatPr defaultRowHeight="14.5" x14ac:dyDescent="0.35"/>
  <cols>
    <col min="1" max="1" width="19.90625" bestFit="1" customWidth="1"/>
    <col min="2" max="2" width="10.54296875" bestFit="1" customWidth="1"/>
    <col min="3" max="3" width="10.7265625" bestFit="1" customWidth="1"/>
    <col min="4" max="4" width="22.7265625" bestFit="1" customWidth="1"/>
    <col min="5" max="5" width="22.1796875" bestFit="1" customWidth="1"/>
    <col min="6" max="6" width="13.36328125" bestFit="1" customWidth="1"/>
    <col min="7" max="7" width="51.81640625" bestFit="1" customWidth="1"/>
    <col min="8" max="8" width="22.6328125" bestFit="1" customWidth="1"/>
    <col min="9" max="9" width="31.54296875" bestFit="1" customWidth="1"/>
    <col min="10" max="10" width="21.08984375" bestFit="1" customWidth="1"/>
    <col min="11" max="11" width="27.90625" bestFit="1" customWidth="1"/>
    <col min="12" max="12" width="29.54296875" bestFit="1" customWidth="1"/>
    <col min="13" max="13" width="25.36328125" bestFit="1" customWidth="1"/>
    <col min="14" max="14" width="80.7265625" bestFit="1" customWidth="1"/>
    <col min="15" max="15" width="22.26953125" bestFit="1" customWidth="1"/>
    <col min="16" max="16" width="25.36328125" bestFit="1" customWidth="1"/>
    <col min="17" max="17" width="14.453125" bestFit="1" customWidth="1"/>
    <col min="18" max="18" width="25.7265625" bestFit="1" customWidth="1"/>
    <col min="19" max="19" width="18.26953125" bestFit="1" customWidth="1"/>
    <col min="20" max="20" width="20.36328125" bestFit="1" customWidth="1"/>
    <col min="21" max="21" width="15.1796875" bestFit="1" customWidth="1"/>
    <col min="22" max="22" width="14.26953125" bestFit="1" customWidth="1"/>
    <col min="23" max="23" width="22.26953125" bestFit="1" customWidth="1"/>
  </cols>
  <sheetData>
    <row r="1" spans="1:23" x14ac:dyDescent="0.35">
      <c r="A1" t="s">
        <v>2971</v>
      </c>
      <c r="B1" t="s">
        <v>614</v>
      </c>
      <c r="C1" t="s">
        <v>2972</v>
      </c>
      <c r="D1" t="s">
        <v>2973</v>
      </c>
      <c r="E1" t="s">
        <v>2974</v>
      </c>
      <c r="F1" t="s">
        <v>2975</v>
      </c>
      <c r="G1" t="s">
        <v>2976</v>
      </c>
      <c r="H1" t="s">
        <v>2977</v>
      </c>
      <c r="I1" t="s">
        <v>2978</v>
      </c>
      <c r="J1" t="s">
        <v>2979</v>
      </c>
      <c r="K1" t="s">
        <v>2980</v>
      </c>
      <c r="L1" t="s">
        <v>2981</v>
      </c>
      <c r="M1" t="s">
        <v>2982</v>
      </c>
      <c r="N1" t="s">
        <v>2983</v>
      </c>
      <c r="O1" t="s">
        <v>2984</v>
      </c>
      <c r="P1" t="s">
        <v>2985</v>
      </c>
      <c r="Q1" t="s">
        <v>2986</v>
      </c>
      <c r="R1" t="s">
        <v>2987</v>
      </c>
      <c r="S1" t="s">
        <v>2988</v>
      </c>
      <c r="T1" t="s">
        <v>2989</v>
      </c>
      <c r="U1" t="s">
        <v>2990</v>
      </c>
      <c r="V1" t="s">
        <v>2991</v>
      </c>
      <c r="W1" t="s">
        <v>2992</v>
      </c>
    </row>
    <row r="2" spans="1:23" hidden="1" x14ac:dyDescent="0.35">
      <c r="A2" t="s">
        <v>2189</v>
      </c>
      <c r="C2" s="403">
        <v>46174</v>
      </c>
      <c r="D2" t="s">
        <v>2993</v>
      </c>
      <c r="E2" t="s">
        <v>2994</v>
      </c>
      <c r="F2" t="s">
        <v>2995</v>
      </c>
      <c r="G2" t="s">
        <v>2996</v>
      </c>
      <c r="H2" t="s">
        <v>2997</v>
      </c>
      <c r="I2" t="s">
        <v>2283</v>
      </c>
      <c r="J2" t="s">
        <v>98</v>
      </c>
      <c r="K2" t="s">
        <v>2189</v>
      </c>
      <c r="L2" t="s">
        <v>2998</v>
      </c>
      <c r="M2" t="s">
        <v>2999</v>
      </c>
      <c r="N2" t="s">
        <v>3000</v>
      </c>
      <c r="O2" t="s">
        <v>3001</v>
      </c>
      <c r="P2" t="s">
        <v>1798</v>
      </c>
      <c r="Q2" t="s">
        <v>1798</v>
      </c>
      <c r="R2" t="b">
        <v>1</v>
      </c>
      <c r="S2">
        <v>0</v>
      </c>
      <c r="T2" t="s">
        <v>3002</v>
      </c>
      <c r="U2" t="s">
        <v>3003</v>
      </c>
      <c r="V2">
        <v>0</v>
      </c>
      <c r="W2" t="s">
        <v>3001</v>
      </c>
    </row>
    <row r="3" spans="1:23" hidden="1" x14ac:dyDescent="0.35">
      <c r="A3" t="s">
        <v>381</v>
      </c>
      <c r="C3" s="403">
        <v>46169</v>
      </c>
      <c r="D3" t="s">
        <v>3004</v>
      </c>
      <c r="E3" t="s">
        <v>3005</v>
      </c>
      <c r="F3" t="s">
        <v>3006</v>
      </c>
      <c r="G3" t="s">
        <v>3007</v>
      </c>
      <c r="H3" t="s">
        <v>3008</v>
      </c>
      <c r="I3" t="s">
        <v>2405</v>
      </c>
      <c r="J3" t="s">
        <v>89</v>
      </c>
      <c r="K3" t="s">
        <v>444</v>
      </c>
      <c r="L3" t="s">
        <v>3009</v>
      </c>
      <c r="M3" t="s">
        <v>3010</v>
      </c>
      <c r="N3" t="s">
        <v>3011</v>
      </c>
      <c r="O3" t="s">
        <v>3012</v>
      </c>
      <c r="P3" t="s">
        <v>1798</v>
      </c>
      <c r="Q3" t="s">
        <v>1798</v>
      </c>
      <c r="R3" t="b">
        <v>0</v>
      </c>
      <c r="S3">
        <v>0</v>
      </c>
      <c r="T3" t="s">
        <v>3013</v>
      </c>
      <c r="U3" t="s">
        <v>3003</v>
      </c>
      <c r="V3">
        <v>0</v>
      </c>
      <c r="W3" t="s">
        <v>3012</v>
      </c>
    </row>
    <row r="4" spans="1:23" hidden="1" x14ac:dyDescent="0.35">
      <c r="A4" t="s">
        <v>419</v>
      </c>
      <c r="C4" s="403">
        <v>46169</v>
      </c>
      <c r="D4" t="s">
        <v>3073</v>
      </c>
      <c r="E4" t="s">
        <v>3014</v>
      </c>
      <c r="F4" t="s">
        <v>3015</v>
      </c>
      <c r="G4" t="s">
        <v>3016</v>
      </c>
      <c r="H4" t="s">
        <v>3017</v>
      </c>
      <c r="I4" t="s">
        <v>3018</v>
      </c>
      <c r="J4" t="s">
        <v>95</v>
      </c>
      <c r="K4" t="s">
        <v>499</v>
      </c>
      <c r="L4" t="s">
        <v>3019</v>
      </c>
      <c r="M4" t="s">
        <v>3020</v>
      </c>
      <c r="N4" t="s">
        <v>1798</v>
      </c>
      <c r="O4" t="s">
        <v>3021</v>
      </c>
      <c r="P4" t="s">
        <v>1798</v>
      </c>
      <c r="Q4" t="s">
        <v>1798</v>
      </c>
      <c r="R4" t="b">
        <v>0</v>
      </c>
      <c r="S4">
        <v>0</v>
      </c>
      <c r="T4" t="s">
        <v>3013</v>
      </c>
      <c r="U4" t="s">
        <v>3003</v>
      </c>
      <c r="V4">
        <v>0</v>
      </c>
      <c r="W4" t="s">
        <v>3021</v>
      </c>
    </row>
    <row r="5" spans="1:23" hidden="1" x14ac:dyDescent="0.35">
      <c r="A5" t="s">
        <v>2189</v>
      </c>
      <c r="C5" s="403">
        <v>46165</v>
      </c>
      <c r="D5" t="s">
        <v>3022</v>
      </c>
      <c r="E5" t="s">
        <v>3023</v>
      </c>
      <c r="F5" t="s">
        <v>3024</v>
      </c>
      <c r="G5" t="s">
        <v>3025</v>
      </c>
      <c r="H5" t="s">
        <v>3026</v>
      </c>
      <c r="I5" t="s">
        <v>3027</v>
      </c>
      <c r="J5" t="s">
        <v>101</v>
      </c>
      <c r="K5" t="s">
        <v>2193</v>
      </c>
      <c r="L5" t="s">
        <v>3028</v>
      </c>
      <c r="M5" t="s">
        <v>3029</v>
      </c>
      <c r="N5" t="s">
        <v>1798</v>
      </c>
      <c r="O5" t="s">
        <v>3030</v>
      </c>
      <c r="P5" t="s">
        <v>1798</v>
      </c>
      <c r="Q5" t="s">
        <v>1798</v>
      </c>
      <c r="R5" t="b">
        <v>0</v>
      </c>
      <c r="S5">
        <v>0</v>
      </c>
      <c r="T5" t="s">
        <v>3002</v>
      </c>
      <c r="U5" t="s">
        <v>3003</v>
      </c>
      <c r="V5">
        <v>0</v>
      </c>
      <c r="W5" t="s">
        <v>3030</v>
      </c>
    </row>
    <row r="6" spans="1:23" hidden="1" x14ac:dyDescent="0.35">
      <c r="A6" t="s">
        <v>2189</v>
      </c>
      <c r="C6" s="403">
        <v>46165</v>
      </c>
      <c r="D6" t="s">
        <v>3022</v>
      </c>
      <c r="E6" t="s">
        <v>3031</v>
      </c>
      <c r="F6" t="s">
        <v>3032</v>
      </c>
      <c r="G6" t="s">
        <v>3033</v>
      </c>
      <c r="H6" t="s">
        <v>3034</v>
      </c>
      <c r="I6" t="s">
        <v>2391</v>
      </c>
      <c r="J6" t="s">
        <v>101</v>
      </c>
      <c r="K6" t="s">
        <v>2193</v>
      </c>
      <c r="L6" t="s">
        <v>3028</v>
      </c>
      <c r="M6" t="s">
        <v>3029</v>
      </c>
      <c r="N6" t="s">
        <v>3035</v>
      </c>
      <c r="O6" t="s">
        <v>3030</v>
      </c>
      <c r="P6" t="s">
        <v>1798</v>
      </c>
      <c r="Q6" t="s">
        <v>1798</v>
      </c>
      <c r="R6" t="b">
        <v>1</v>
      </c>
      <c r="S6">
        <v>80000</v>
      </c>
      <c r="T6" t="s">
        <v>3002</v>
      </c>
      <c r="U6" t="s">
        <v>3003</v>
      </c>
      <c r="V6">
        <v>80</v>
      </c>
      <c r="W6" t="s">
        <v>3030</v>
      </c>
    </row>
    <row r="7" spans="1:23" hidden="1" x14ac:dyDescent="0.35">
      <c r="A7" t="s">
        <v>381</v>
      </c>
      <c r="C7" s="403">
        <v>46165</v>
      </c>
      <c r="D7" t="s">
        <v>3022</v>
      </c>
      <c r="E7" t="s">
        <v>3036</v>
      </c>
      <c r="F7" t="s">
        <v>3037</v>
      </c>
      <c r="G7" t="s">
        <v>3038</v>
      </c>
      <c r="H7" t="s">
        <v>3039</v>
      </c>
      <c r="I7" t="s">
        <v>3040</v>
      </c>
      <c r="J7" t="s">
        <v>94</v>
      </c>
      <c r="K7" t="s">
        <v>380</v>
      </c>
      <c r="L7" t="s">
        <v>3041</v>
      </c>
      <c r="M7" t="s">
        <v>3042</v>
      </c>
      <c r="N7" t="s">
        <v>3043</v>
      </c>
      <c r="O7" t="s">
        <v>3001</v>
      </c>
      <c r="P7" t="s">
        <v>1798</v>
      </c>
      <c r="Q7" t="s">
        <v>1798</v>
      </c>
      <c r="R7" t="b">
        <v>0</v>
      </c>
      <c r="S7">
        <v>0</v>
      </c>
      <c r="T7" t="s">
        <v>3002</v>
      </c>
      <c r="U7" t="s">
        <v>3003</v>
      </c>
      <c r="V7">
        <v>0</v>
      </c>
      <c r="W7" t="s">
        <v>3001</v>
      </c>
    </row>
    <row r="8" spans="1:23" hidden="1" x14ac:dyDescent="0.35">
      <c r="A8" t="s">
        <v>419</v>
      </c>
      <c r="C8" s="403">
        <v>46163</v>
      </c>
      <c r="D8" t="s">
        <v>3044</v>
      </c>
      <c r="E8" t="s">
        <v>2951</v>
      </c>
      <c r="F8" t="s">
        <v>3045</v>
      </c>
      <c r="G8" t="s">
        <v>2952</v>
      </c>
      <c r="H8" t="s">
        <v>3046</v>
      </c>
      <c r="I8" t="s">
        <v>2374</v>
      </c>
      <c r="J8" t="s">
        <v>107</v>
      </c>
      <c r="K8" t="s">
        <v>388</v>
      </c>
      <c r="L8" t="s">
        <v>3047</v>
      </c>
      <c r="M8" t="s">
        <v>3048</v>
      </c>
      <c r="N8" t="s">
        <v>1798</v>
      </c>
      <c r="O8" t="s">
        <v>3021</v>
      </c>
      <c r="P8" t="s">
        <v>1798</v>
      </c>
      <c r="Q8" t="s">
        <v>1798</v>
      </c>
      <c r="R8" t="b">
        <v>0</v>
      </c>
      <c r="S8">
        <v>5000</v>
      </c>
      <c r="T8" t="s">
        <v>3013</v>
      </c>
      <c r="U8" t="s">
        <v>3003</v>
      </c>
      <c r="V8">
        <v>5</v>
      </c>
      <c r="W8" t="s">
        <v>3021</v>
      </c>
    </row>
    <row r="9" spans="1:23" hidden="1" x14ac:dyDescent="0.35">
      <c r="A9" t="s">
        <v>381</v>
      </c>
      <c r="C9" s="403">
        <v>46162</v>
      </c>
      <c r="D9" t="s">
        <v>3022</v>
      </c>
      <c r="E9" t="s">
        <v>2965</v>
      </c>
      <c r="F9" t="s">
        <v>3049</v>
      </c>
      <c r="G9" t="s">
        <v>2966</v>
      </c>
      <c r="H9" t="s">
        <v>3050</v>
      </c>
      <c r="I9" t="s">
        <v>2967</v>
      </c>
      <c r="J9" t="s">
        <v>94</v>
      </c>
      <c r="K9" t="s">
        <v>456</v>
      </c>
      <c r="L9" t="s">
        <v>3051</v>
      </c>
      <c r="M9" t="s">
        <v>3052</v>
      </c>
      <c r="N9" t="s">
        <v>3053</v>
      </c>
      <c r="O9" t="s">
        <v>3021</v>
      </c>
      <c r="P9" t="s">
        <v>1798</v>
      </c>
      <c r="Q9" t="s">
        <v>1798</v>
      </c>
      <c r="R9" t="b">
        <v>0</v>
      </c>
      <c r="S9">
        <v>4000</v>
      </c>
      <c r="T9" t="s">
        <v>3013</v>
      </c>
      <c r="U9" t="s">
        <v>3003</v>
      </c>
      <c r="V9">
        <v>4</v>
      </c>
      <c r="W9" t="s">
        <v>3021</v>
      </c>
    </row>
    <row r="10" spans="1:23" hidden="1" x14ac:dyDescent="0.35">
      <c r="A10" t="s">
        <v>350</v>
      </c>
      <c r="C10" s="403">
        <v>46162</v>
      </c>
      <c r="D10" t="s">
        <v>3054</v>
      </c>
      <c r="E10" t="s">
        <v>2949</v>
      </c>
      <c r="F10" t="s">
        <v>3055</v>
      </c>
      <c r="G10" t="s">
        <v>2950</v>
      </c>
      <c r="H10" t="s">
        <v>3056</v>
      </c>
      <c r="I10" t="s">
        <v>2950</v>
      </c>
      <c r="J10" t="s">
        <v>103</v>
      </c>
      <c r="K10" t="s">
        <v>307</v>
      </c>
      <c r="L10" t="s">
        <v>3057</v>
      </c>
      <c r="M10" t="s">
        <v>3058</v>
      </c>
      <c r="N10" t="s">
        <v>1798</v>
      </c>
      <c r="O10" t="s">
        <v>3021</v>
      </c>
      <c r="P10" t="s">
        <v>1798</v>
      </c>
      <c r="Q10" t="s">
        <v>1798</v>
      </c>
      <c r="R10" t="b">
        <v>0</v>
      </c>
      <c r="S10">
        <v>0</v>
      </c>
      <c r="T10" t="s">
        <v>3002</v>
      </c>
      <c r="U10" t="s">
        <v>3003</v>
      </c>
      <c r="V10">
        <v>0</v>
      </c>
      <c r="W10" t="s">
        <v>3021</v>
      </c>
    </row>
    <row r="11" spans="1:23" hidden="1" x14ac:dyDescent="0.35">
      <c r="A11" t="s">
        <v>419</v>
      </c>
      <c r="C11" s="403">
        <v>46161</v>
      </c>
      <c r="D11" t="s">
        <v>3044</v>
      </c>
      <c r="E11" t="s">
        <v>3059</v>
      </c>
      <c r="F11" t="s">
        <v>3060</v>
      </c>
      <c r="G11" t="s">
        <v>2772</v>
      </c>
      <c r="H11" t="s">
        <v>3061</v>
      </c>
      <c r="I11" t="s">
        <v>2772</v>
      </c>
      <c r="J11" t="s">
        <v>107</v>
      </c>
      <c r="K11" t="s">
        <v>497</v>
      </c>
      <c r="L11" t="s">
        <v>3062</v>
      </c>
      <c r="M11" t="s">
        <v>3063</v>
      </c>
      <c r="N11" t="s">
        <v>3064</v>
      </c>
      <c r="O11" t="s">
        <v>3021</v>
      </c>
      <c r="P11" t="s">
        <v>1798</v>
      </c>
      <c r="Q11" t="s">
        <v>1798</v>
      </c>
      <c r="R11" t="b">
        <v>0</v>
      </c>
      <c r="S11">
        <v>2</v>
      </c>
      <c r="T11" t="s">
        <v>3013</v>
      </c>
      <c r="U11" t="s">
        <v>3003</v>
      </c>
      <c r="V11">
        <v>2E-3</v>
      </c>
      <c r="W11" t="s">
        <v>3021</v>
      </c>
    </row>
    <row r="12" spans="1:23" hidden="1" x14ac:dyDescent="0.35">
      <c r="A12" t="s">
        <v>2189</v>
      </c>
      <c r="C12" s="403">
        <v>46161</v>
      </c>
      <c r="D12" t="s">
        <v>3065</v>
      </c>
      <c r="E12" t="s">
        <v>3066</v>
      </c>
      <c r="F12" t="s">
        <v>3067</v>
      </c>
      <c r="G12" t="s">
        <v>3068</v>
      </c>
      <c r="H12" t="s">
        <v>3069</v>
      </c>
      <c r="I12" t="s">
        <v>3070</v>
      </c>
      <c r="J12" t="s">
        <v>100</v>
      </c>
      <c r="K12" t="s">
        <v>293</v>
      </c>
      <c r="L12" t="s">
        <v>3071</v>
      </c>
      <c r="M12" t="s">
        <v>3072</v>
      </c>
      <c r="N12" t="s">
        <v>1798</v>
      </c>
      <c r="O12" t="s">
        <v>3001</v>
      </c>
      <c r="P12" t="s">
        <v>1798</v>
      </c>
      <c r="Q12" t="s">
        <v>1798</v>
      </c>
      <c r="R12" t="b">
        <v>0</v>
      </c>
      <c r="S12">
        <v>0</v>
      </c>
      <c r="T12" t="s">
        <v>3002</v>
      </c>
      <c r="U12" t="s">
        <v>3003</v>
      </c>
      <c r="V12">
        <v>0</v>
      </c>
      <c r="W12" t="s">
        <v>3001</v>
      </c>
    </row>
    <row r="13" spans="1:23" hidden="1" x14ac:dyDescent="0.35">
      <c r="A13" t="s">
        <v>821</v>
      </c>
      <c r="C13" s="403">
        <v>46161</v>
      </c>
      <c r="D13" t="s">
        <v>23536</v>
      </c>
      <c r="E13" t="s">
        <v>2970</v>
      </c>
      <c r="F13" t="s">
        <v>3074</v>
      </c>
      <c r="G13" t="s">
        <v>3075</v>
      </c>
      <c r="H13" t="s">
        <v>3076</v>
      </c>
      <c r="I13" t="s">
        <v>2734</v>
      </c>
      <c r="J13" t="s">
        <v>116</v>
      </c>
      <c r="K13" t="s">
        <v>820</v>
      </c>
      <c r="L13" t="s">
        <v>3077</v>
      </c>
      <c r="M13" t="s">
        <v>3078</v>
      </c>
      <c r="N13" t="s">
        <v>1798</v>
      </c>
      <c r="O13" t="s">
        <v>3021</v>
      </c>
      <c r="P13" t="s">
        <v>1798</v>
      </c>
      <c r="Q13" t="s">
        <v>1798</v>
      </c>
      <c r="R13" t="b">
        <v>0</v>
      </c>
      <c r="S13">
        <v>0</v>
      </c>
      <c r="T13" t="s">
        <v>3002</v>
      </c>
      <c r="U13" t="s">
        <v>3003</v>
      </c>
      <c r="V13">
        <v>0</v>
      </c>
      <c r="W13" t="s">
        <v>3021</v>
      </c>
    </row>
    <row r="14" spans="1:23" hidden="1" x14ac:dyDescent="0.35">
      <c r="A14" t="s">
        <v>2171</v>
      </c>
      <c r="C14" s="403">
        <v>46157</v>
      </c>
      <c r="D14" t="s">
        <v>3079</v>
      </c>
      <c r="E14" t="s">
        <v>3080</v>
      </c>
      <c r="F14" t="s">
        <v>3081</v>
      </c>
      <c r="G14" t="s">
        <v>3082</v>
      </c>
      <c r="H14" t="s">
        <v>3083</v>
      </c>
      <c r="I14" t="s">
        <v>3084</v>
      </c>
      <c r="J14" t="s">
        <v>3085</v>
      </c>
      <c r="K14" t="s">
        <v>1244</v>
      </c>
      <c r="L14" t="s">
        <v>3086</v>
      </c>
      <c r="M14" t="s">
        <v>3087</v>
      </c>
      <c r="N14" t="s">
        <v>3088</v>
      </c>
      <c r="O14" t="s">
        <v>3030</v>
      </c>
      <c r="P14" t="s">
        <v>1798</v>
      </c>
      <c r="Q14" t="s">
        <v>1798</v>
      </c>
      <c r="R14" t="b">
        <v>0</v>
      </c>
      <c r="S14">
        <v>0</v>
      </c>
      <c r="T14" t="s">
        <v>3002</v>
      </c>
      <c r="U14" t="s">
        <v>3003</v>
      </c>
      <c r="V14">
        <v>0</v>
      </c>
      <c r="W14" t="s">
        <v>3030</v>
      </c>
    </row>
    <row r="15" spans="1:23" hidden="1" x14ac:dyDescent="0.35">
      <c r="A15" t="s">
        <v>2176</v>
      </c>
      <c r="C15" s="403">
        <v>46157</v>
      </c>
      <c r="D15" t="s">
        <v>3089</v>
      </c>
      <c r="E15" t="s">
        <v>3090</v>
      </c>
      <c r="F15" t="s">
        <v>3091</v>
      </c>
      <c r="G15" t="s">
        <v>3092</v>
      </c>
      <c r="H15" t="s">
        <v>3093</v>
      </c>
      <c r="I15" t="s">
        <v>2651</v>
      </c>
      <c r="J15" t="s">
        <v>108</v>
      </c>
      <c r="K15" t="s">
        <v>2179</v>
      </c>
      <c r="L15" t="s">
        <v>3094</v>
      </c>
      <c r="M15" t="s">
        <v>3095</v>
      </c>
      <c r="N15" t="s">
        <v>3096</v>
      </c>
      <c r="O15" t="s">
        <v>3021</v>
      </c>
      <c r="P15" t="s">
        <v>1798</v>
      </c>
      <c r="Q15" t="s">
        <v>1798</v>
      </c>
      <c r="R15" t="b">
        <v>0</v>
      </c>
      <c r="S15">
        <v>3000</v>
      </c>
      <c r="T15" t="s">
        <v>3002</v>
      </c>
      <c r="U15" t="s">
        <v>3003</v>
      </c>
      <c r="V15">
        <v>3</v>
      </c>
      <c r="W15" t="s">
        <v>3021</v>
      </c>
    </row>
    <row r="16" spans="1:23" hidden="1" x14ac:dyDescent="0.35">
      <c r="A16" t="s">
        <v>2176</v>
      </c>
      <c r="C16" s="403">
        <v>46157</v>
      </c>
      <c r="D16" t="s">
        <v>3089</v>
      </c>
      <c r="E16" t="s">
        <v>3097</v>
      </c>
      <c r="F16" t="s">
        <v>3098</v>
      </c>
      <c r="G16" t="s">
        <v>3099</v>
      </c>
      <c r="H16" t="s">
        <v>3100</v>
      </c>
      <c r="I16" t="s">
        <v>2431</v>
      </c>
      <c r="J16" t="s">
        <v>108</v>
      </c>
      <c r="K16" t="s">
        <v>2179</v>
      </c>
      <c r="L16" t="s">
        <v>3101</v>
      </c>
      <c r="M16" t="s">
        <v>3102</v>
      </c>
      <c r="N16" t="s">
        <v>3103</v>
      </c>
      <c r="O16" t="s">
        <v>3021</v>
      </c>
      <c r="P16" t="s">
        <v>1798</v>
      </c>
      <c r="Q16" t="s">
        <v>1798</v>
      </c>
      <c r="R16" t="b">
        <v>0</v>
      </c>
      <c r="S16">
        <v>7000</v>
      </c>
      <c r="T16" t="s">
        <v>3002</v>
      </c>
      <c r="U16" t="s">
        <v>3003</v>
      </c>
      <c r="V16">
        <v>7</v>
      </c>
      <c r="W16" t="s">
        <v>3021</v>
      </c>
    </row>
    <row r="17" spans="1:23" hidden="1" x14ac:dyDescent="0.35">
      <c r="A17" t="s">
        <v>2176</v>
      </c>
      <c r="C17" s="403">
        <v>46156</v>
      </c>
      <c r="D17" t="s">
        <v>3089</v>
      </c>
      <c r="E17" t="s">
        <v>3104</v>
      </c>
      <c r="F17" t="s">
        <v>3105</v>
      </c>
      <c r="G17" t="s">
        <v>3106</v>
      </c>
      <c r="H17" t="s">
        <v>3107</v>
      </c>
      <c r="I17" t="s">
        <v>3108</v>
      </c>
      <c r="J17" t="s">
        <v>108</v>
      </c>
      <c r="K17" t="s">
        <v>2179</v>
      </c>
      <c r="L17" t="s">
        <v>3094</v>
      </c>
      <c r="M17" t="s">
        <v>3095</v>
      </c>
      <c r="N17" t="s">
        <v>3109</v>
      </c>
      <c r="O17" t="s">
        <v>3012</v>
      </c>
      <c r="P17" t="s">
        <v>1798</v>
      </c>
      <c r="Q17" t="s">
        <v>1798</v>
      </c>
      <c r="R17" t="b">
        <v>0</v>
      </c>
      <c r="S17">
        <v>500</v>
      </c>
      <c r="T17" t="s">
        <v>3002</v>
      </c>
      <c r="U17" t="s">
        <v>3003</v>
      </c>
      <c r="V17">
        <v>0.5</v>
      </c>
      <c r="W17" t="s">
        <v>3012</v>
      </c>
    </row>
    <row r="18" spans="1:23" hidden="1" x14ac:dyDescent="0.35">
      <c r="A18" t="s">
        <v>2189</v>
      </c>
      <c r="C18" s="403">
        <v>46156</v>
      </c>
      <c r="D18" t="s">
        <v>3073</v>
      </c>
      <c r="E18" t="s">
        <v>2943</v>
      </c>
      <c r="F18" t="s">
        <v>3111</v>
      </c>
      <c r="G18" t="s">
        <v>3112</v>
      </c>
      <c r="H18" t="s">
        <v>3113</v>
      </c>
      <c r="I18" t="s">
        <v>2281</v>
      </c>
      <c r="J18" t="s">
        <v>100</v>
      </c>
      <c r="K18" t="s">
        <v>293</v>
      </c>
      <c r="L18" t="s">
        <v>3114</v>
      </c>
      <c r="M18" t="s">
        <v>3115</v>
      </c>
      <c r="N18" t="s">
        <v>23537</v>
      </c>
      <c r="O18" t="s">
        <v>3012</v>
      </c>
      <c r="P18" t="s">
        <v>1798</v>
      </c>
      <c r="Q18" t="s">
        <v>1798</v>
      </c>
      <c r="R18" t="b">
        <v>0</v>
      </c>
      <c r="S18">
        <v>500</v>
      </c>
      <c r="T18" t="s">
        <v>3013</v>
      </c>
      <c r="U18" t="s">
        <v>3003</v>
      </c>
      <c r="V18">
        <v>0.5</v>
      </c>
      <c r="W18" t="s">
        <v>3012</v>
      </c>
    </row>
    <row r="19" spans="1:23" hidden="1" x14ac:dyDescent="0.35">
      <c r="A19" t="s">
        <v>381</v>
      </c>
      <c r="C19" s="403">
        <v>46156</v>
      </c>
      <c r="D19" t="s">
        <v>3065</v>
      </c>
      <c r="E19" t="s">
        <v>3116</v>
      </c>
      <c r="F19" t="s">
        <v>3117</v>
      </c>
      <c r="G19" t="s">
        <v>3118</v>
      </c>
      <c r="H19" t="s">
        <v>3119</v>
      </c>
      <c r="I19" t="s">
        <v>2350</v>
      </c>
      <c r="J19" t="s">
        <v>94</v>
      </c>
      <c r="K19" t="s">
        <v>456</v>
      </c>
      <c r="L19" t="s">
        <v>3120</v>
      </c>
      <c r="M19" t="s">
        <v>3121</v>
      </c>
      <c r="N19" t="s">
        <v>3122</v>
      </c>
      <c r="O19" t="s">
        <v>3021</v>
      </c>
      <c r="P19" t="s">
        <v>1798</v>
      </c>
      <c r="Q19" t="s">
        <v>1798</v>
      </c>
      <c r="R19" t="b">
        <v>0</v>
      </c>
      <c r="S19">
        <v>40000</v>
      </c>
      <c r="T19" t="s">
        <v>3002</v>
      </c>
      <c r="U19" t="s">
        <v>3003</v>
      </c>
      <c r="V19">
        <v>40</v>
      </c>
      <c r="W19" t="s">
        <v>3021</v>
      </c>
    </row>
    <row r="20" spans="1:23" hidden="1" x14ac:dyDescent="0.35">
      <c r="A20" t="s">
        <v>381</v>
      </c>
      <c r="C20" s="403">
        <v>46156</v>
      </c>
      <c r="D20" t="s">
        <v>23536</v>
      </c>
      <c r="E20" t="s">
        <v>2941</v>
      </c>
      <c r="F20" t="s">
        <v>3123</v>
      </c>
      <c r="G20" t="s">
        <v>3124</v>
      </c>
      <c r="H20" t="s">
        <v>3125</v>
      </c>
      <c r="I20" t="s">
        <v>3126</v>
      </c>
      <c r="J20" t="s">
        <v>89</v>
      </c>
      <c r="K20" t="s">
        <v>444</v>
      </c>
      <c r="L20" t="s">
        <v>3009</v>
      </c>
      <c r="M20" t="s">
        <v>3127</v>
      </c>
      <c r="N20" t="s">
        <v>3128</v>
      </c>
      <c r="O20" t="s">
        <v>3001</v>
      </c>
      <c r="P20" t="s">
        <v>1798</v>
      </c>
      <c r="Q20" t="s">
        <v>1798</v>
      </c>
      <c r="R20" t="b">
        <v>1</v>
      </c>
      <c r="S20">
        <v>100000</v>
      </c>
      <c r="T20" t="s">
        <v>1798</v>
      </c>
      <c r="U20" t="s">
        <v>3003</v>
      </c>
      <c r="V20">
        <v>100</v>
      </c>
      <c r="W20" t="s">
        <v>3001</v>
      </c>
    </row>
    <row r="21" spans="1:23" hidden="1" x14ac:dyDescent="0.35">
      <c r="A21" t="s">
        <v>2176</v>
      </c>
      <c r="C21" s="403">
        <v>46155</v>
      </c>
      <c r="D21" t="s">
        <v>3089</v>
      </c>
      <c r="E21" t="s">
        <v>3129</v>
      </c>
      <c r="F21" t="s">
        <v>3130</v>
      </c>
      <c r="G21" t="s">
        <v>3131</v>
      </c>
      <c r="H21" t="s">
        <v>3132</v>
      </c>
      <c r="I21" t="s">
        <v>3133</v>
      </c>
      <c r="J21" t="s">
        <v>108</v>
      </c>
      <c r="K21" t="s">
        <v>2179</v>
      </c>
      <c r="L21" t="s">
        <v>3134</v>
      </c>
      <c r="M21" t="s">
        <v>3135</v>
      </c>
      <c r="N21" t="s">
        <v>3136</v>
      </c>
      <c r="O21" t="s">
        <v>3021</v>
      </c>
      <c r="P21" t="s">
        <v>1798</v>
      </c>
      <c r="Q21" t="s">
        <v>1798</v>
      </c>
      <c r="R21" t="b">
        <v>0</v>
      </c>
      <c r="S21">
        <v>7000</v>
      </c>
      <c r="T21" t="s">
        <v>3002</v>
      </c>
      <c r="U21" t="s">
        <v>3003</v>
      </c>
      <c r="V21">
        <v>7</v>
      </c>
      <c r="W21" t="s">
        <v>3021</v>
      </c>
    </row>
    <row r="22" spans="1:23" hidden="1" x14ac:dyDescent="0.35">
      <c r="A22" t="s">
        <v>419</v>
      </c>
      <c r="C22" s="403">
        <v>46155</v>
      </c>
      <c r="D22" t="s">
        <v>3137</v>
      </c>
      <c r="E22" t="s">
        <v>2938</v>
      </c>
      <c r="F22" t="s">
        <v>3138</v>
      </c>
      <c r="G22" t="s">
        <v>2939</v>
      </c>
      <c r="H22" t="s">
        <v>3139</v>
      </c>
      <c r="I22" t="s">
        <v>2734</v>
      </c>
      <c r="J22" t="s">
        <v>92</v>
      </c>
      <c r="K22" t="s">
        <v>418</v>
      </c>
      <c r="L22" t="s">
        <v>3140</v>
      </c>
      <c r="M22" t="s">
        <v>3141</v>
      </c>
      <c r="N22" t="s">
        <v>1798</v>
      </c>
      <c r="O22" t="s">
        <v>3021</v>
      </c>
      <c r="P22" t="s">
        <v>1798</v>
      </c>
      <c r="Q22" t="s">
        <v>1798</v>
      </c>
      <c r="R22" t="b">
        <v>0</v>
      </c>
      <c r="S22">
        <v>4</v>
      </c>
      <c r="T22" t="s">
        <v>3013</v>
      </c>
      <c r="U22" t="s">
        <v>3003</v>
      </c>
      <c r="V22">
        <v>4.0000000000000001E-3</v>
      </c>
      <c r="W22" t="s">
        <v>3021</v>
      </c>
    </row>
    <row r="23" spans="1:23" hidden="1" x14ac:dyDescent="0.35">
      <c r="A23" t="s">
        <v>381</v>
      </c>
      <c r="C23" s="403">
        <v>46155</v>
      </c>
      <c r="D23" t="s">
        <v>3089</v>
      </c>
      <c r="E23" t="s">
        <v>3142</v>
      </c>
      <c r="F23" t="s">
        <v>3143</v>
      </c>
      <c r="G23" t="s">
        <v>3144</v>
      </c>
      <c r="H23" t="s">
        <v>3145</v>
      </c>
      <c r="I23" t="s">
        <v>2380</v>
      </c>
      <c r="J23" t="s">
        <v>94</v>
      </c>
      <c r="K23" t="s">
        <v>456</v>
      </c>
      <c r="L23" t="s">
        <v>3146</v>
      </c>
      <c r="M23" t="s">
        <v>3147</v>
      </c>
      <c r="N23" t="s">
        <v>3148</v>
      </c>
      <c r="O23" t="s">
        <v>3030</v>
      </c>
      <c r="P23" t="s">
        <v>1798</v>
      </c>
      <c r="Q23" t="s">
        <v>1798</v>
      </c>
      <c r="R23" t="b">
        <v>1</v>
      </c>
      <c r="S23">
        <v>20000</v>
      </c>
      <c r="T23" t="s">
        <v>3002</v>
      </c>
      <c r="U23" t="s">
        <v>3003</v>
      </c>
      <c r="V23">
        <v>20</v>
      </c>
      <c r="W23" t="s">
        <v>3030</v>
      </c>
    </row>
    <row r="24" spans="1:23" hidden="1" x14ac:dyDescent="0.35">
      <c r="A24" t="s">
        <v>2189</v>
      </c>
      <c r="C24" s="403">
        <v>46154</v>
      </c>
      <c r="D24" t="s">
        <v>3149</v>
      </c>
      <c r="E24" t="s">
        <v>3150</v>
      </c>
      <c r="F24" t="s">
        <v>3151</v>
      </c>
      <c r="G24" t="s">
        <v>3152</v>
      </c>
      <c r="H24" t="s">
        <v>3153</v>
      </c>
      <c r="I24" t="s">
        <v>2253</v>
      </c>
      <c r="J24" t="s">
        <v>98</v>
      </c>
      <c r="K24" t="s">
        <v>2189</v>
      </c>
      <c r="L24" t="s">
        <v>3154</v>
      </c>
      <c r="M24" t="s">
        <v>3155</v>
      </c>
      <c r="N24" t="s">
        <v>3156</v>
      </c>
      <c r="O24" t="s">
        <v>3030</v>
      </c>
      <c r="P24" t="s">
        <v>1798</v>
      </c>
      <c r="Q24" t="s">
        <v>1798</v>
      </c>
      <c r="R24" t="b">
        <v>1</v>
      </c>
      <c r="S24">
        <v>60000</v>
      </c>
      <c r="T24" t="s">
        <v>3002</v>
      </c>
      <c r="U24" t="s">
        <v>3003</v>
      </c>
      <c r="V24">
        <v>60</v>
      </c>
      <c r="W24" t="s">
        <v>3030</v>
      </c>
    </row>
    <row r="25" spans="1:23" hidden="1" x14ac:dyDescent="0.35">
      <c r="A25" t="s">
        <v>381</v>
      </c>
      <c r="C25" s="403">
        <v>46153</v>
      </c>
      <c r="D25" t="s">
        <v>3157</v>
      </c>
      <c r="E25" t="s">
        <v>3158</v>
      </c>
      <c r="F25" t="s">
        <v>3159</v>
      </c>
      <c r="G25" t="s">
        <v>3160</v>
      </c>
      <c r="H25" t="s">
        <v>3161</v>
      </c>
      <c r="I25" t="s">
        <v>3162</v>
      </c>
      <c r="J25" t="s">
        <v>94</v>
      </c>
      <c r="K25" t="s">
        <v>456</v>
      </c>
      <c r="L25" t="s">
        <v>3051</v>
      </c>
      <c r="M25" t="s">
        <v>3052</v>
      </c>
      <c r="N25" t="s">
        <v>3163</v>
      </c>
      <c r="O25" t="s">
        <v>3021</v>
      </c>
      <c r="P25" t="s">
        <v>1798</v>
      </c>
      <c r="Q25" t="s">
        <v>1798</v>
      </c>
      <c r="R25" t="b">
        <v>0</v>
      </c>
      <c r="S25">
        <v>4000</v>
      </c>
      <c r="T25" t="s">
        <v>3002</v>
      </c>
      <c r="U25" t="s">
        <v>3003</v>
      </c>
      <c r="V25">
        <v>4</v>
      </c>
      <c r="W25" t="s">
        <v>3021</v>
      </c>
    </row>
    <row r="26" spans="1:23" hidden="1" x14ac:dyDescent="0.35">
      <c r="A26" t="s">
        <v>381</v>
      </c>
      <c r="C26" s="403">
        <v>46151</v>
      </c>
      <c r="D26" t="s">
        <v>3157</v>
      </c>
      <c r="E26" t="s">
        <v>2953</v>
      </c>
      <c r="F26" t="s">
        <v>3164</v>
      </c>
      <c r="G26" t="s">
        <v>2954</v>
      </c>
      <c r="H26" t="s">
        <v>3165</v>
      </c>
      <c r="I26" t="s">
        <v>3166</v>
      </c>
      <c r="J26" t="s">
        <v>111</v>
      </c>
      <c r="K26" t="s">
        <v>444</v>
      </c>
      <c r="L26" t="s">
        <v>3009</v>
      </c>
      <c r="M26" t="s">
        <v>3167</v>
      </c>
      <c r="N26" t="s">
        <v>3168</v>
      </c>
      <c r="O26" t="s">
        <v>3030</v>
      </c>
      <c r="P26" t="s">
        <v>3169</v>
      </c>
      <c r="Q26" t="s">
        <v>415</v>
      </c>
      <c r="R26" t="b">
        <v>0</v>
      </c>
      <c r="S26">
        <v>0</v>
      </c>
      <c r="T26" t="s">
        <v>1798</v>
      </c>
      <c r="U26" t="s">
        <v>3003</v>
      </c>
      <c r="V26">
        <v>0</v>
      </c>
      <c r="W26" t="s">
        <v>3030</v>
      </c>
    </row>
    <row r="27" spans="1:23" hidden="1" x14ac:dyDescent="0.35">
      <c r="A27" t="s">
        <v>381</v>
      </c>
      <c r="C27" s="403">
        <v>46149</v>
      </c>
      <c r="D27" t="s">
        <v>3170</v>
      </c>
      <c r="E27" t="s">
        <v>2946</v>
      </c>
      <c r="F27" t="s">
        <v>3171</v>
      </c>
      <c r="G27" t="s">
        <v>2947</v>
      </c>
      <c r="H27" t="s">
        <v>3172</v>
      </c>
      <c r="I27" t="s">
        <v>2445</v>
      </c>
      <c r="J27" t="s">
        <v>89</v>
      </c>
      <c r="K27" t="s">
        <v>444</v>
      </c>
      <c r="L27" t="s">
        <v>3173</v>
      </c>
      <c r="M27" t="s">
        <v>3174</v>
      </c>
      <c r="N27" t="s">
        <v>3175</v>
      </c>
      <c r="O27" t="s">
        <v>3021</v>
      </c>
      <c r="P27" t="s">
        <v>1798</v>
      </c>
      <c r="Q27" t="s">
        <v>1798</v>
      </c>
      <c r="R27" t="b">
        <v>0</v>
      </c>
      <c r="S27">
        <v>7000</v>
      </c>
      <c r="T27" t="s">
        <v>3002</v>
      </c>
      <c r="U27" t="s">
        <v>3003</v>
      </c>
      <c r="V27">
        <v>7</v>
      </c>
      <c r="W27" t="s">
        <v>3021</v>
      </c>
    </row>
    <row r="28" spans="1:23" hidden="1" x14ac:dyDescent="0.35">
      <c r="A28" t="s">
        <v>2189</v>
      </c>
      <c r="C28" s="403">
        <v>46148</v>
      </c>
      <c r="D28" t="s">
        <v>3176</v>
      </c>
      <c r="E28" t="s">
        <v>2932</v>
      </c>
      <c r="F28" t="s">
        <v>3177</v>
      </c>
      <c r="G28" t="s">
        <v>2933</v>
      </c>
      <c r="H28" t="s">
        <v>3178</v>
      </c>
      <c r="I28" t="s">
        <v>2378</v>
      </c>
      <c r="J28" t="s">
        <v>100</v>
      </c>
      <c r="K28" t="s">
        <v>293</v>
      </c>
      <c r="L28" t="s">
        <v>3071</v>
      </c>
      <c r="M28" t="s">
        <v>3179</v>
      </c>
      <c r="N28" t="s">
        <v>1798</v>
      </c>
      <c r="O28" t="s">
        <v>3021</v>
      </c>
      <c r="P28" t="s">
        <v>1798</v>
      </c>
      <c r="Q28" t="s">
        <v>1798</v>
      </c>
      <c r="R28" t="b">
        <v>0</v>
      </c>
      <c r="S28">
        <v>1200</v>
      </c>
      <c r="T28" t="s">
        <v>3002</v>
      </c>
      <c r="U28" t="s">
        <v>3003</v>
      </c>
      <c r="V28">
        <v>1.2</v>
      </c>
      <c r="W28" t="s">
        <v>3021</v>
      </c>
    </row>
    <row r="29" spans="1:23" hidden="1" x14ac:dyDescent="0.35">
      <c r="A29" t="s">
        <v>419</v>
      </c>
      <c r="C29" s="403">
        <v>46147</v>
      </c>
      <c r="D29" t="s">
        <v>3180</v>
      </c>
      <c r="E29" t="s">
        <v>3181</v>
      </c>
      <c r="F29" t="s">
        <v>3182</v>
      </c>
      <c r="G29" t="s">
        <v>1229</v>
      </c>
      <c r="H29" t="s">
        <v>3183</v>
      </c>
      <c r="I29" t="s">
        <v>1229</v>
      </c>
      <c r="J29" t="s">
        <v>107</v>
      </c>
      <c r="K29" t="s">
        <v>497</v>
      </c>
      <c r="L29" t="s">
        <v>3062</v>
      </c>
      <c r="M29" t="s">
        <v>3184</v>
      </c>
      <c r="N29" t="s">
        <v>1798</v>
      </c>
      <c r="O29" t="s">
        <v>3021</v>
      </c>
      <c r="P29" t="s">
        <v>1798</v>
      </c>
      <c r="Q29" t="s">
        <v>1798</v>
      </c>
      <c r="R29" t="b">
        <v>0</v>
      </c>
      <c r="S29">
        <v>3000</v>
      </c>
      <c r="T29" t="s">
        <v>3002</v>
      </c>
      <c r="U29" t="s">
        <v>3003</v>
      </c>
      <c r="V29">
        <v>3</v>
      </c>
      <c r="W29" t="s">
        <v>3021</v>
      </c>
    </row>
    <row r="30" spans="1:23" hidden="1" x14ac:dyDescent="0.35">
      <c r="A30" t="s">
        <v>419</v>
      </c>
      <c r="C30" s="403">
        <v>46147</v>
      </c>
      <c r="D30" t="s">
        <v>3180</v>
      </c>
      <c r="E30" t="s">
        <v>3185</v>
      </c>
      <c r="F30" t="s">
        <v>3186</v>
      </c>
      <c r="G30" t="s">
        <v>2301</v>
      </c>
      <c r="H30" t="s">
        <v>3187</v>
      </c>
      <c r="I30" t="s">
        <v>2301</v>
      </c>
      <c r="J30" t="s">
        <v>107</v>
      </c>
      <c r="K30" t="s">
        <v>497</v>
      </c>
      <c r="L30" t="s">
        <v>3188</v>
      </c>
      <c r="M30" t="s">
        <v>3189</v>
      </c>
      <c r="N30" t="s">
        <v>1798</v>
      </c>
      <c r="O30" t="s">
        <v>3021</v>
      </c>
      <c r="P30" t="s">
        <v>1798</v>
      </c>
      <c r="Q30" t="s">
        <v>1798</v>
      </c>
      <c r="R30" t="b">
        <v>0</v>
      </c>
      <c r="S30">
        <v>5</v>
      </c>
      <c r="T30" t="s">
        <v>3002</v>
      </c>
      <c r="U30" t="s">
        <v>3003</v>
      </c>
      <c r="V30">
        <v>5.0000000000000001E-3</v>
      </c>
      <c r="W30" t="s">
        <v>3021</v>
      </c>
    </row>
    <row r="31" spans="1:23" hidden="1" x14ac:dyDescent="0.35">
      <c r="A31" t="s">
        <v>419</v>
      </c>
      <c r="C31" s="403">
        <v>46146</v>
      </c>
      <c r="D31" t="s">
        <v>3079</v>
      </c>
      <c r="E31" t="s">
        <v>2944</v>
      </c>
      <c r="F31" t="s">
        <v>3190</v>
      </c>
      <c r="G31" t="s">
        <v>2945</v>
      </c>
      <c r="H31" t="s">
        <v>3191</v>
      </c>
      <c r="I31" t="s">
        <v>2945</v>
      </c>
      <c r="J31" t="s">
        <v>95</v>
      </c>
      <c r="K31" t="s">
        <v>544</v>
      </c>
      <c r="L31" t="s">
        <v>3192</v>
      </c>
      <c r="M31" t="s">
        <v>3193</v>
      </c>
      <c r="N31" t="s">
        <v>3194</v>
      </c>
      <c r="O31" t="s">
        <v>3012</v>
      </c>
      <c r="P31" t="s">
        <v>1798</v>
      </c>
      <c r="Q31" t="s">
        <v>1798</v>
      </c>
      <c r="R31" t="b">
        <v>0</v>
      </c>
      <c r="S31">
        <v>0</v>
      </c>
      <c r="T31" t="s">
        <v>3002</v>
      </c>
      <c r="U31" t="s">
        <v>3003</v>
      </c>
      <c r="V31">
        <v>0</v>
      </c>
      <c r="W31" t="s">
        <v>3012</v>
      </c>
    </row>
    <row r="32" spans="1:23" hidden="1" x14ac:dyDescent="0.35">
      <c r="A32" t="s">
        <v>381</v>
      </c>
      <c r="C32" s="403">
        <v>46140</v>
      </c>
      <c r="D32" t="s">
        <v>3195</v>
      </c>
      <c r="E32" t="s">
        <v>2257</v>
      </c>
      <c r="F32" t="s">
        <v>3196</v>
      </c>
      <c r="G32" t="s">
        <v>2258</v>
      </c>
      <c r="H32" t="s">
        <v>3197</v>
      </c>
      <c r="I32" t="s">
        <v>2348</v>
      </c>
      <c r="J32" t="s">
        <v>94</v>
      </c>
      <c r="K32" t="s">
        <v>380</v>
      </c>
      <c r="L32" t="s">
        <v>3041</v>
      </c>
      <c r="M32" t="s">
        <v>3198</v>
      </c>
      <c r="N32" t="s">
        <v>1798</v>
      </c>
      <c r="O32" t="s">
        <v>3021</v>
      </c>
      <c r="P32" t="s">
        <v>1798</v>
      </c>
      <c r="Q32" t="s">
        <v>1798</v>
      </c>
      <c r="R32" t="b">
        <v>0</v>
      </c>
      <c r="S32">
        <v>0</v>
      </c>
      <c r="T32" t="s">
        <v>3002</v>
      </c>
      <c r="U32" t="s">
        <v>3003</v>
      </c>
      <c r="V32">
        <v>0</v>
      </c>
      <c r="W32" t="s">
        <v>3021</v>
      </c>
    </row>
    <row r="33" spans="1:23" hidden="1" x14ac:dyDescent="0.35">
      <c r="A33" t="s">
        <v>2189</v>
      </c>
      <c r="C33" s="403">
        <v>46140</v>
      </c>
      <c r="D33" t="s">
        <v>3199</v>
      </c>
      <c r="E33" t="s">
        <v>3200</v>
      </c>
      <c r="F33" t="s">
        <v>3201</v>
      </c>
      <c r="G33" t="s">
        <v>3202</v>
      </c>
      <c r="H33" t="s">
        <v>3203</v>
      </c>
      <c r="I33" t="s">
        <v>3204</v>
      </c>
      <c r="J33" t="s">
        <v>97</v>
      </c>
      <c r="K33" t="s">
        <v>2189</v>
      </c>
      <c r="L33" t="s">
        <v>3205</v>
      </c>
      <c r="M33" t="s">
        <v>3206</v>
      </c>
      <c r="N33" t="s">
        <v>1798</v>
      </c>
      <c r="O33" t="s">
        <v>3207</v>
      </c>
      <c r="P33" t="s">
        <v>1798</v>
      </c>
      <c r="Q33" t="s">
        <v>1798</v>
      </c>
      <c r="R33" t="b">
        <v>1</v>
      </c>
      <c r="S33">
        <v>0</v>
      </c>
      <c r="T33" t="s">
        <v>3002</v>
      </c>
      <c r="U33" t="s">
        <v>3003</v>
      </c>
      <c r="V33">
        <v>0</v>
      </c>
      <c r="W33" t="s">
        <v>3207</v>
      </c>
    </row>
    <row r="34" spans="1:23" hidden="1" x14ac:dyDescent="0.35">
      <c r="A34" t="s">
        <v>2189</v>
      </c>
      <c r="C34" s="403">
        <v>46134</v>
      </c>
      <c r="D34" t="s">
        <v>3176</v>
      </c>
      <c r="E34" t="s">
        <v>2239</v>
      </c>
      <c r="F34" t="s">
        <v>3208</v>
      </c>
      <c r="G34" t="s">
        <v>3209</v>
      </c>
      <c r="H34" t="s">
        <v>3210</v>
      </c>
      <c r="I34" t="s">
        <v>2249</v>
      </c>
      <c r="J34" t="s">
        <v>100</v>
      </c>
      <c r="K34" t="s">
        <v>293</v>
      </c>
      <c r="L34" t="s">
        <v>3114</v>
      </c>
      <c r="M34" t="s">
        <v>3211</v>
      </c>
      <c r="N34" t="s">
        <v>3212</v>
      </c>
      <c r="O34" t="s">
        <v>3012</v>
      </c>
      <c r="P34" t="s">
        <v>1798</v>
      </c>
      <c r="Q34" t="s">
        <v>1798</v>
      </c>
      <c r="R34" t="b">
        <v>0</v>
      </c>
      <c r="S34">
        <v>800</v>
      </c>
      <c r="T34" t="s">
        <v>3013</v>
      </c>
      <c r="U34" t="s">
        <v>3003</v>
      </c>
      <c r="V34">
        <v>0.8</v>
      </c>
      <c r="W34" t="s">
        <v>3012</v>
      </c>
    </row>
    <row r="35" spans="1:23" hidden="1" x14ac:dyDescent="0.35">
      <c r="A35" t="s">
        <v>381</v>
      </c>
      <c r="C35" s="403">
        <v>46133</v>
      </c>
      <c r="D35" t="s">
        <v>3213</v>
      </c>
      <c r="E35" t="s">
        <v>2248</v>
      </c>
      <c r="F35" t="s">
        <v>3214</v>
      </c>
      <c r="G35" t="s">
        <v>2256</v>
      </c>
      <c r="H35" t="s">
        <v>3215</v>
      </c>
      <c r="I35" t="s">
        <v>449</v>
      </c>
      <c r="J35" t="s">
        <v>94</v>
      </c>
      <c r="K35" t="s">
        <v>380</v>
      </c>
      <c r="L35" t="s">
        <v>3047</v>
      </c>
      <c r="M35" t="s">
        <v>3216</v>
      </c>
      <c r="N35" t="s">
        <v>1798</v>
      </c>
      <c r="O35" t="s">
        <v>3021</v>
      </c>
      <c r="P35" t="s">
        <v>1798</v>
      </c>
      <c r="Q35" t="s">
        <v>1798</v>
      </c>
      <c r="R35" t="b">
        <v>0</v>
      </c>
      <c r="S35">
        <v>0</v>
      </c>
      <c r="T35" t="s">
        <v>3013</v>
      </c>
      <c r="U35" t="s">
        <v>3003</v>
      </c>
      <c r="V35">
        <v>0</v>
      </c>
      <c r="W35" t="s">
        <v>3021</v>
      </c>
    </row>
    <row r="36" spans="1:23" hidden="1" x14ac:dyDescent="0.35">
      <c r="A36" t="s">
        <v>381</v>
      </c>
      <c r="C36" s="403">
        <v>46127</v>
      </c>
      <c r="D36" t="s">
        <v>3217</v>
      </c>
      <c r="E36" t="s">
        <v>3218</v>
      </c>
      <c r="F36" t="s">
        <v>3219</v>
      </c>
      <c r="G36" t="s">
        <v>3220</v>
      </c>
      <c r="H36" t="s">
        <v>3221</v>
      </c>
      <c r="I36" t="s">
        <v>2330</v>
      </c>
      <c r="J36" t="s">
        <v>89</v>
      </c>
      <c r="K36" t="s">
        <v>444</v>
      </c>
      <c r="L36" t="s">
        <v>3009</v>
      </c>
      <c r="M36" t="s">
        <v>3010</v>
      </c>
      <c r="N36" t="s">
        <v>3222</v>
      </c>
      <c r="O36" t="s">
        <v>3021</v>
      </c>
      <c r="P36" t="s">
        <v>1798</v>
      </c>
      <c r="Q36" t="s">
        <v>1798</v>
      </c>
      <c r="R36" t="b">
        <v>0</v>
      </c>
      <c r="S36">
        <v>5000</v>
      </c>
      <c r="T36" t="s">
        <v>3002</v>
      </c>
      <c r="U36" t="s">
        <v>3003</v>
      </c>
      <c r="V36">
        <v>5</v>
      </c>
      <c r="W36" t="s">
        <v>3021</v>
      </c>
    </row>
    <row r="37" spans="1:23" hidden="1" x14ac:dyDescent="0.35">
      <c r="A37" t="s">
        <v>419</v>
      </c>
      <c r="C37" s="403">
        <v>46121</v>
      </c>
      <c r="D37" t="s">
        <v>3223</v>
      </c>
      <c r="E37" t="s">
        <v>2931</v>
      </c>
      <c r="F37" t="s">
        <v>3224</v>
      </c>
      <c r="G37" t="s">
        <v>3225</v>
      </c>
      <c r="H37" t="s">
        <v>3226</v>
      </c>
      <c r="I37" t="s">
        <v>475</v>
      </c>
      <c r="J37" t="s">
        <v>107</v>
      </c>
      <c r="K37" t="s">
        <v>497</v>
      </c>
      <c r="L37" t="s">
        <v>3188</v>
      </c>
      <c r="M37" t="s">
        <v>3227</v>
      </c>
      <c r="N37" t="s">
        <v>3228</v>
      </c>
      <c r="O37" t="s">
        <v>3021</v>
      </c>
      <c r="P37" t="s">
        <v>1798</v>
      </c>
      <c r="Q37" t="s">
        <v>1798</v>
      </c>
      <c r="R37" t="b">
        <v>0</v>
      </c>
      <c r="S37">
        <v>2000</v>
      </c>
      <c r="T37" t="s">
        <v>3013</v>
      </c>
      <c r="U37" t="s">
        <v>3003</v>
      </c>
      <c r="V37">
        <v>2</v>
      </c>
      <c r="W37" t="s">
        <v>3021</v>
      </c>
    </row>
    <row r="38" spans="1:23" hidden="1" x14ac:dyDescent="0.35">
      <c r="A38" t="s">
        <v>2176</v>
      </c>
      <c r="C38" s="403">
        <v>46121</v>
      </c>
      <c r="D38" t="s">
        <v>3223</v>
      </c>
      <c r="E38" t="s">
        <v>3229</v>
      </c>
      <c r="F38" t="s">
        <v>3230</v>
      </c>
      <c r="G38" t="s">
        <v>3231</v>
      </c>
      <c r="H38" t="s">
        <v>3232</v>
      </c>
      <c r="I38" t="s">
        <v>2436</v>
      </c>
      <c r="J38" t="s">
        <v>108</v>
      </c>
      <c r="K38" t="s">
        <v>2179</v>
      </c>
      <c r="L38" t="s">
        <v>3134</v>
      </c>
      <c r="M38" t="s">
        <v>3233</v>
      </c>
      <c r="N38" t="s">
        <v>3234</v>
      </c>
      <c r="O38" t="s">
        <v>3021</v>
      </c>
      <c r="P38" t="s">
        <v>1798</v>
      </c>
      <c r="Q38" t="s">
        <v>1798</v>
      </c>
      <c r="R38" t="b">
        <v>0</v>
      </c>
      <c r="S38">
        <v>12000</v>
      </c>
      <c r="T38" t="s">
        <v>3002</v>
      </c>
      <c r="U38" t="s">
        <v>3003</v>
      </c>
      <c r="V38">
        <v>12</v>
      </c>
      <c r="W38" t="s">
        <v>3021</v>
      </c>
    </row>
    <row r="39" spans="1:23" hidden="1" x14ac:dyDescent="0.35">
      <c r="A39" t="s">
        <v>2176</v>
      </c>
      <c r="C39" s="403">
        <v>46120</v>
      </c>
      <c r="D39" t="s">
        <v>3223</v>
      </c>
      <c r="E39" t="s">
        <v>3235</v>
      </c>
      <c r="F39" t="s">
        <v>3236</v>
      </c>
      <c r="G39" t="s">
        <v>3237</v>
      </c>
      <c r="H39" t="s">
        <v>3238</v>
      </c>
      <c r="I39" t="s">
        <v>2352</v>
      </c>
      <c r="J39" t="s">
        <v>108</v>
      </c>
      <c r="K39" t="s">
        <v>2179</v>
      </c>
      <c r="L39" t="s">
        <v>3134</v>
      </c>
      <c r="M39" t="s">
        <v>3239</v>
      </c>
      <c r="N39" t="s">
        <v>3240</v>
      </c>
      <c r="O39" t="s">
        <v>3012</v>
      </c>
      <c r="P39" t="s">
        <v>1798</v>
      </c>
      <c r="Q39" t="s">
        <v>1798</v>
      </c>
      <c r="R39" t="b">
        <v>0</v>
      </c>
      <c r="S39">
        <v>400</v>
      </c>
      <c r="T39" t="s">
        <v>3002</v>
      </c>
      <c r="U39" t="s">
        <v>3003</v>
      </c>
      <c r="V39">
        <v>0.4</v>
      </c>
      <c r="W39" t="s">
        <v>3012</v>
      </c>
    </row>
    <row r="40" spans="1:23" hidden="1" x14ac:dyDescent="0.35">
      <c r="A40" t="s">
        <v>821</v>
      </c>
      <c r="C40" s="403">
        <v>46120</v>
      </c>
      <c r="D40" t="s">
        <v>3241</v>
      </c>
      <c r="E40" t="s">
        <v>3242</v>
      </c>
      <c r="F40" t="s">
        <v>3243</v>
      </c>
      <c r="G40" t="s">
        <v>3244</v>
      </c>
      <c r="H40" t="s">
        <v>3245</v>
      </c>
      <c r="I40" t="s">
        <v>3246</v>
      </c>
      <c r="J40" t="s">
        <v>3247</v>
      </c>
      <c r="K40" t="s">
        <v>2156</v>
      </c>
      <c r="L40" t="s">
        <v>3248</v>
      </c>
      <c r="M40" t="s">
        <v>3249</v>
      </c>
      <c r="N40" t="s">
        <v>3168</v>
      </c>
      <c r="O40" t="s">
        <v>3030</v>
      </c>
      <c r="P40" t="s">
        <v>1798</v>
      </c>
      <c r="Q40" t="s">
        <v>1798</v>
      </c>
      <c r="R40" t="b">
        <v>0</v>
      </c>
      <c r="S40">
        <v>45000</v>
      </c>
      <c r="T40" t="s">
        <v>3002</v>
      </c>
      <c r="U40" t="s">
        <v>3003</v>
      </c>
      <c r="V40">
        <v>45</v>
      </c>
      <c r="W40" t="s">
        <v>3030</v>
      </c>
    </row>
    <row r="41" spans="1:23" hidden="1" x14ac:dyDescent="0.35">
      <c r="A41" t="s">
        <v>419</v>
      </c>
      <c r="C41" s="403">
        <v>46120</v>
      </c>
      <c r="D41" t="s">
        <v>3137</v>
      </c>
      <c r="E41" t="s">
        <v>2247</v>
      </c>
      <c r="F41" t="s">
        <v>3250</v>
      </c>
      <c r="G41" t="s">
        <v>2255</v>
      </c>
      <c r="H41" t="s">
        <v>3251</v>
      </c>
      <c r="I41" t="s">
        <v>796</v>
      </c>
      <c r="J41" t="s">
        <v>107</v>
      </c>
      <c r="K41" t="s">
        <v>388</v>
      </c>
      <c r="L41" t="s">
        <v>3252</v>
      </c>
      <c r="M41" t="s">
        <v>3253</v>
      </c>
      <c r="N41" t="s">
        <v>3254</v>
      </c>
      <c r="O41" t="s">
        <v>3021</v>
      </c>
      <c r="P41" t="s">
        <v>1798</v>
      </c>
      <c r="Q41" t="s">
        <v>1798</v>
      </c>
      <c r="R41" t="b">
        <v>0</v>
      </c>
      <c r="S41">
        <v>20000</v>
      </c>
      <c r="T41" t="s">
        <v>3013</v>
      </c>
      <c r="U41" t="s">
        <v>3003</v>
      </c>
      <c r="V41">
        <v>20</v>
      </c>
      <c r="W41" t="s">
        <v>3021</v>
      </c>
    </row>
    <row r="42" spans="1:23" hidden="1" x14ac:dyDescent="0.35">
      <c r="A42" t="s">
        <v>381</v>
      </c>
      <c r="C42" s="403">
        <v>46119</v>
      </c>
      <c r="D42" t="s">
        <v>3255</v>
      </c>
      <c r="E42" t="s">
        <v>2246</v>
      </c>
      <c r="F42" t="s">
        <v>3256</v>
      </c>
      <c r="G42" t="s">
        <v>2254</v>
      </c>
      <c r="H42" t="s">
        <v>3257</v>
      </c>
      <c r="I42" t="s">
        <v>2301</v>
      </c>
      <c r="J42" t="s">
        <v>94</v>
      </c>
      <c r="K42" t="s">
        <v>380</v>
      </c>
      <c r="L42" t="s">
        <v>3041</v>
      </c>
      <c r="M42" t="s">
        <v>3198</v>
      </c>
      <c r="N42" t="s">
        <v>1798</v>
      </c>
      <c r="O42" t="s">
        <v>3021</v>
      </c>
      <c r="P42" t="s">
        <v>1798</v>
      </c>
      <c r="Q42" t="s">
        <v>1798</v>
      </c>
      <c r="R42" t="b">
        <v>0</v>
      </c>
      <c r="S42">
        <v>0</v>
      </c>
      <c r="T42" t="s">
        <v>3013</v>
      </c>
      <c r="U42" t="s">
        <v>3003</v>
      </c>
      <c r="V42">
        <v>0</v>
      </c>
      <c r="W42" t="s">
        <v>3021</v>
      </c>
    </row>
    <row r="43" spans="1:23" hidden="1" x14ac:dyDescent="0.35">
      <c r="A43" t="s">
        <v>2189</v>
      </c>
      <c r="C43" s="403">
        <v>46119</v>
      </c>
      <c r="D43" t="s">
        <v>3255</v>
      </c>
      <c r="E43" t="s">
        <v>3258</v>
      </c>
      <c r="F43" t="s">
        <v>3259</v>
      </c>
      <c r="G43" t="s">
        <v>3260</v>
      </c>
      <c r="H43" t="s">
        <v>3261</v>
      </c>
      <c r="I43" t="s">
        <v>2268</v>
      </c>
      <c r="J43" t="s">
        <v>98</v>
      </c>
      <c r="K43" t="s">
        <v>2189</v>
      </c>
      <c r="L43" t="s">
        <v>3262</v>
      </c>
      <c r="M43" t="s">
        <v>3263</v>
      </c>
      <c r="N43" t="s">
        <v>3264</v>
      </c>
      <c r="O43" t="s">
        <v>3012</v>
      </c>
      <c r="P43" t="s">
        <v>1798</v>
      </c>
      <c r="Q43" t="s">
        <v>1798</v>
      </c>
      <c r="R43" t="b">
        <v>0</v>
      </c>
      <c r="S43">
        <v>0</v>
      </c>
      <c r="T43" t="s">
        <v>3002</v>
      </c>
      <c r="U43" t="s">
        <v>3003</v>
      </c>
      <c r="V43">
        <v>0</v>
      </c>
      <c r="W43" t="s">
        <v>3012</v>
      </c>
    </row>
    <row r="44" spans="1:23" hidden="1" x14ac:dyDescent="0.35">
      <c r="A44" t="s">
        <v>419</v>
      </c>
      <c r="C44" s="403">
        <v>46119</v>
      </c>
      <c r="D44" t="s">
        <v>3255</v>
      </c>
      <c r="E44" t="s">
        <v>2244</v>
      </c>
      <c r="F44" t="s">
        <v>3265</v>
      </c>
      <c r="G44" t="s">
        <v>2252</v>
      </c>
      <c r="H44" t="s">
        <v>3266</v>
      </c>
      <c r="I44" t="s">
        <v>2379</v>
      </c>
      <c r="J44" t="s">
        <v>92</v>
      </c>
      <c r="K44" t="s">
        <v>418</v>
      </c>
      <c r="L44" t="s">
        <v>3267</v>
      </c>
      <c r="M44" t="s">
        <v>3268</v>
      </c>
      <c r="N44" t="s">
        <v>1798</v>
      </c>
      <c r="O44" t="s">
        <v>3021</v>
      </c>
      <c r="P44" t="s">
        <v>1798</v>
      </c>
      <c r="Q44" t="s">
        <v>1798</v>
      </c>
      <c r="R44" t="b">
        <v>0</v>
      </c>
      <c r="S44">
        <v>0</v>
      </c>
      <c r="T44" t="s">
        <v>3013</v>
      </c>
      <c r="U44" t="s">
        <v>3003</v>
      </c>
      <c r="V44">
        <v>0</v>
      </c>
      <c r="W44" t="s">
        <v>3021</v>
      </c>
    </row>
    <row r="45" spans="1:23" hidden="1" x14ac:dyDescent="0.35">
      <c r="A45" t="s">
        <v>2176</v>
      </c>
      <c r="C45" s="403">
        <v>46116</v>
      </c>
      <c r="D45" t="s">
        <v>3269</v>
      </c>
      <c r="E45" t="s">
        <v>3270</v>
      </c>
      <c r="F45" t="s">
        <v>3271</v>
      </c>
      <c r="G45" t="s">
        <v>3272</v>
      </c>
      <c r="H45" t="s">
        <v>3273</v>
      </c>
      <c r="I45" t="s">
        <v>3274</v>
      </c>
      <c r="J45" t="s">
        <v>108</v>
      </c>
      <c r="K45" t="s">
        <v>378</v>
      </c>
      <c r="L45" t="s">
        <v>3275</v>
      </c>
      <c r="M45" t="s">
        <v>3276</v>
      </c>
      <c r="N45" t="s">
        <v>3277</v>
      </c>
      <c r="O45" t="s">
        <v>3012</v>
      </c>
      <c r="P45" t="s">
        <v>1798</v>
      </c>
      <c r="Q45" t="s">
        <v>1798</v>
      </c>
      <c r="R45" t="b">
        <v>0</v>
      </c>
      <c r="S45">
        <v>3000</v>
      </c>
      <c r="T45" t="s">
        <v>3002</v>
      </c>
      <c r="U45" t="s">
        <v>3003</v>
      </c>
      <c r="V45">
        <v>3</v>
      </c>
      <c r="W45" t="s">
        <v>3012</v>
      </c>
    </row>
    <row r="46" spans="1:23" hidden="1" x14ac:dyDescent="0.35">
      <c r="A46" t="s">
        <v>381</v>
      </c>
      <c r="C46" s="403">
        <v>46116</v>
      </c>
      <c r="D46" t="s">
        <v>3278</v>
      </c>
      <c r="E46" t="s">
        <v>3279</v>
      </c>
      <c r="F46" t="s">
        <v>3280</v>
      </c>
      <c r="G46" t="s">
        <v>3281</v>
      </c>
      <c r="H46" t="s">
        <v>3282</v>
      </c>
      <c r="I46" t="s">
        <v>3283</v>
      </c>
      <c r="J46" t="s">
        <v>94</v>
      </c>
      <c r="K46" t="s">
        <v>456</v>
      </c>
      <c r="L46" t="s">
        <v>3120</v>
      </c>
      <c r="M46" t="s">
        <v>3284</v>
      </c>
      <c r="N46" t="s">
        <v>3285</v>
      </c>
      <c r="O46" t="s">
        <v>3030</v>
      </c>
      <c r="P46" t="s">
        <v>1798</v>
      </c>
      <c r="Q46" t="s">
        <v>1798</v>
      </c>
      <c r="R46" t="b">
        <v>1</v>
      </c>
      <c r="S46">
        <v>0</v>
      </c>
      <c r="T46" t="s">
        <v>3002</v>
      </c>
      <c r="U46" t="s">
        <v>3003</v>
      </c>
      <c r="V46">
        <v>0</v>
      </c>
      <c r="W46" t="s">
        <v>3030</v>
      </c>
    </row>
    <row r="47" spans="1:23" hidden="1" x14ac:dyDescent="0.35">
      <c r="A47" t="s">
        <v>2189</v>
      </c>
      <c r="C47" s="403">
        <v>46114</v>
      </c>
      <c r="D47" t="s">
        <v>3286</v>
      </c>
      <c r="E47" t="s">
        <v>3287</v>
      </c>
      <c r="F47" t="s">
        <v>3288</v>
      </c>
      <c r="G47" t="s">
        <v>3289</v>
      </c>
      <c r="H47" t="s">
        <v>3290</v>
      </c>
      <c r="I47" t="s">
        <v>2318</v>
      </c>
      <c r="J47" t="s">
        <v>98</v>
      </c>
      <c r="K47" t="s">
        <v>2189</v>
      </c>
      <c r="L47" t="s">
        <v>3291</v>
      </c>
      <c r="M47" t="s">
        <v>3292</v>
      </c>
      <c r="N47" t="s">
        <v>3293</v>
      </c>
      <c r="O47" t="s">
        <v>3021</v>
      </c>
      <c r="P47" t="s">
        <v>1798</v>
      </c>
      <c r="Q47" t="s">
        <v>1798</v>
      </c>
      <c r="R47" t="b">
        <v>1</v>
      </c>
      <c r="S47">
        <v>0</v>
      </c>
      <c r="T47" t="s">
        <v>3002</v>
      </c>
      <c r="U47" t="s">
        <v>3003</v>
      </c>
      <c r="V47">
        <v>0</v>
      </c>
      <c r="W47" t="s">
        <v>3021</v>
      </c>
    </row>
    <row r="48" spans="1:23" hidden="1" x14ac:dyDescent="0.35">
      <c r="A48" t="s">
        <v>419</v>
      </c>
      <c r="C48" s="403">
        <v>46113</v>
      </c>
      <c r="D48" t="s">
        <v>3294</v>
      </c>
      <c r="E48" t="s">
        <v>2242</v>
      </c>
      <c r="F48" t="s">
        <v>3295</v>
      </c>
      <c r="G48" t="s">
        <v>2250</v>
      </c>
      <c r="H48" t="s">
        <v>3296</v>
      </c>
      <c r="I48" t="s">
        <v>2304</v>
      </c>
      <c r="J48" t="s">
        <v>95</v>
      </c>
      <c r="K48" t="s">
        <v>499</v>
      </c>
      <c r="L48" t="s">
        <v>3019</v>
      </c>
      <c r="M48" t="s">
        <v>3020</v>
      </c>
      <c r="N48" t="s">
        <v>1798</v>
      </c>
      <c r="O48" t="s">
        <v>3021</v>
      </c>
      <c r="P48" t="s">
        <v>3019</v>
      </c>
      <c r="Q48" t="s">
        <v>499</v>
      </c>
      <c r="R48" t="b">
        <v>0</v>
      </c>
      <c r="S48">
        <v>0</v>
      </c>
      <c r="T48" t="s">
        <v>3002</v>
      </c>
      <c r="U48" t="s">
        <v>3003</v>
      </c>
      <c r="V48">
        <v>0</v>
      </c>
      <c r="W48" t="s">
        <v>3021</v>
      </c>
    </row>
    <row r="49" spans="1:23" hidden="1" x14ac:dyDescent="0.35">
      <c r="A49" t="s">
        <v>2189</v>
      </c>
      <c r="C49" s="403">
        <v>46113</v>
      </c>
      <c r="D49" t="s">
        <v>3294</v>
      </c>
      <c r="E49" t="s">
        <v>3297</v>
      </c>
      <c r="F49" t="s">
        <v>3298</v>
      </c>
      <c r="G49" t="s">
        <v>3299</v>
      </c>
      <c r="H49" t="s">
        <v>3300</v>
      </c>
      <c r="I49" t="s">
        <v>2286</v>
      </c>
      <c r="J49" t="s">
        <v>98</v>
      </c>
      <c r="K49" t="s">
        <v>2189</v>
      </c>
      <c r="L49" t="s">
        <v>3301</v>
      </c>
      <c r="M49" t="s">
        <v>3302</v>
      </c>
      <c r="N49" t="s">
        <v>3303</v>
      </c>
      <c r="O49" t="s">
        <v>3012</v>
      </c>
      <c r="P49" t="s">
        <v>1798</v>
      </c>
      <c r="Q49" t="s">
        <v>1798</v>
      </c>
      <c r="R49" t="b">
        <v>0</v>
      </c>
      <c r="S49">
        <v>0</v>
      </c>
      <c r="T49" t="s">
        <v>3002</v>
      </c>
      <c r="U49" t="s">
        <v>3003</v>
      </c>
      <c r="V49">
        <v>0</v>
      </c>
      <c r="W49" t="s">
        <v>3012</v>
      </c>
    </row>
    <row r="50" spans="1:23" hidden="1" x14ac:dyDescent="0.35">
      <c r="A50" t="s">
        <v>2189</v>
      </c>
      <c r="C50" s="403">
        <v>46113</v>
      </c>
      <c r="D50" t="s">
        <v>3294</v>
      </c>
      <c r="E50" t="s">
        <v>3304</v>
      </c>
      <c r="F50" t="s">
        <v>3305</v>
      </c>
      <c r="G50" t="s">
        <v>2348</v>
      </c>
      <c r="H50" t="s">
        <v>3306</v>
      </c>
      <c r="I50" t="s">
        <v>3307</v>
      </c>
      <c r="J50" t="s">
        <v>101</v>
      </c>
      <c r="K50" t="s">
        <v>792</v>
      </c>
      <c r="L50" t="s">
        <v>3308</v>
      </c>
      <c r="M50" t="s">
        <v>3309</v>
      </c>
      <c r="N50" t="s">
        <v>3310</v>
      </c>
      <c r="O50" t="s">
        <v>3012</v>
      </c>
      <c r="P50" t="s">
        <v>1798</v>
      </c>
      <c r="Q50" t="s">
        <v>2189</v>
      </c>
      <c r="R50" t="b">
        <v>0</v>
      </c>
      <c r="S50">
        <v>0</v>
      </c>
      <c r="T50" t="s">
        <v>3002</v>
      </c>
      <c r="U50" t="s">
        <v>3003</v>
      </c>
      <c r="V50">
        <v>0</v>
      </c>
      <c r="W50" t="s">
        <v>3012</v>
      </c>
    </row>
    <row r="51" spans="1:23" hidden="1" x14ac:dyDescent="0.35">
      <c r="A51" t="s">
        <v>381</v>
      </c>
      <c r="C51" s="403">
        <v>46111</v>
      </c>
      <c r="D51" t="s">
        <v>3311</v>
      </c>
      <c r="E51" t="s">
        <v>2219</v>
      </c>
      <c r="F51" t="s">
        <v>3312</v>
      </c>
      <c r="G51" t="s">
        <v>2227</v>
      </c>
      <c r="H51" t="s">
        <v>3313</v>
      </c>
      <c r="I51" t="s">
        <v>2845</v>
      </c>
      <c r="J51" t="s">
        <v>94</v>
      </c>
      <c r="K51" t="s">
        <v>380</v>
      </c>
      <c r="L51" t="s">
        <v>3047</v>
      </c>
      <c r="M51" t="s">
        <v>3314</v>
      </c>
      <c r="N51" t="s">
        <v>1798</v>
      </c>
      <c r="O51" t="s">
        <v>3021</v>
      </c>
      <c r="P51" t="s">
        <v>1798</v>
      </c>
      <c r="Q51" t="s">
        <v>1798</v>
      </c>
      <c r="R51" t="b">
        <v>0</v>
      </c>
      <c r="S51">
        <v>0</v>
      </c>
      <c r="T51" t="s">
        <v>3013</v>
      </c>
      <c r="U51" t="s">
        <v>3003</v>
      </c>
      <c r="V51">
        <v>0</v>
      </c>
      <c r="W51" t="s">
        <v>3021</v>
      </c>
    </row>
    <row r="52" spans="1:23" hidden="1" x14ac:dyDescent="0.35">
      <c r="A52" t="s">
        <v>419</v>
      </c>
      <c r="C52" s="403">
        <v>46107</v>
      </c>
      <c r="D52" t="s">
        <v>3315</v>
      </c>
      <c r="E52" t="s">
        <v>3316</v>
      </c>
      <c r="F52" t="s">
        <v>3317</v>
      </c>
      <c r="G52" t="s">
        <v>488</v>
      </c>
      <c r="H52" t="s">
        <v>3318</v>
      </c>
      <c r="I52" t="s">
        <v>488</v>
      </c>
      <c r="J52" t="s">
        <v>107</v>
      </c>
      <c r="K52" t="s">
        <v>407</v>
      </c>
      <c r="L52" t="s">
        <v>3319</v>
      </c>
      <c r="M52" t="s">
        <v>3320</v>
      </c>
      <c r="N52" t="s">
        <v>1798</v>
      </c>
      <c r="O52" t="s">
        <v>3021</v>
      </c>
      <c r="P52" t="s">
        <v>1798</v>
      </c>
      <c r="Q52" t="s">
        <v>1798</v>
      </c>
      <c r="R52" t="b">
        <v>0</v>
      </c>
      <c r="S52">
        <v>10000</v>
      </c>
      <c r="T52" t="s">
        <v>3002</v>
      </c>
      <c r="U52" t="s">
        <v>3003</v>
      </c>
      <c r="V52">
        <v>10</v>
      </c>
      <c r="W52" t="s">
        <v>3021</v>
      </c>
    </row>
    <row r="53" spans="1:23" hidden="1" x14ac:dyDescent="0.35">
      <c r="A53" t="s">
        <v>2189</v>
      </c>
      <c r="C53" s="403">
        <v>46106</v>
      </c>
      <c r="D53" t="s">
        <v>3321</v>
      </c>
      <c r="E53" t="s">
        <v>3322</v>
      </c>
      <c r="F53" t="s">
        <v>3323</v>
      </c>
      <c r="G53" t="s">
        <v>3324</v>
      </c>
      <c r="H53" t="s">
        <v>3325</v>
      </c>
      <c r="I53" t="s">
        <v>3326</v>
      </c>
      <c r="J53" t="s">
        <v>98</v>
      </c>
      <c r="K53" t="s">
        <v>2189</v>
      </c>
      <c r="L53" t="s">
        <v>3154</v>
      </c>
      <c r="M53" t="s">
        <v>3155</v>
      </c>
      <c r="N53" t="s">
        <v>3327</v>
      </c>
      <c r="O53" t="s">
        <v>3030</v>
      </c>
      <c r="P53" t="s">
        <v>1798</v>
      </c>
      <c r="Q53" t="s">
        <v>1798</v>
      </c>
      <c r="R53" t="b">
        <v>1</v>
      </c>
      <c r="S53">
        <v>100000</v>
      </c>
      <c r="T53" t="s">
        <v>3002</v>
      </c>
      <c r="U53" t="s">
        <v>3003</v>
      </c>
      <c r="V53">
        <v>100</v>
      </c>
      <c r="W53" t="s">
        <v>3030</v>
      </c>
    </row>
    <row r="54" spans="1:23" hidden="1" x14ac:dyDescent="0.35">
      <c r="A54" t="s">
        <v>2176</v>
      </c>
      <c r="C54" s="403">
        <v>46105</v>
      </c>
      <c r="D54" t="s">
        <v>3328</v>
      </c>
      <c r="E54" t="s">
        <v>3329</v>
      </c>
      <c r="F54" t="s">
        <v>3330</v>
      </c>
      <c r="G54" t="s">
        <v>3331</v>
      </c>
      <c r="H54" t="s">
        <v>3332</v>
      </c>
      <c r="I54" t="s">
        <v>3331</v>
      </c>
      <c r="J54" t="s">
        <v>108</v>
      </c>
      <c r="K54" t="s">
        <v>378</v>
      </c>
      <c r="L54" t="s">
        <v>3333</v>
      </c>
      <c r="M54" t="s">
        <v>3334</v>
      </c>
      <c r="N54" t="s">
        <v>3335</v>
      </c>
      <c r="O54" t="s">
        <v>3021</v>
      </c>
      <c r="P54" t="s">
        <v>1798</v>
      </c>
      <c r="Q54" t="s">
        <v>1798</v>
      </c>
      <c r="R54" t="b">
        <v>0</v>
      </c>
      <c r="S54">
        <v>2000</v>
      </c>
      <c r="T54" t="s">
        <v>3002</v>
      </c>
      <c r="U54" t="s">
        <v>3003</v>
      </c>
      <c r="V54">
        <v>2</v>
      </c>
      <c r="W54" t="s">
        <v>3021</v>
      </c>
    </row>
    <row r="55" spans="1:23" hidden="1" x14ac:dyDescent="0.35">
      <c r="A55" t="s">
        <v>419</v>
      </c>
      <c r="C55" s="403">
        <v>46104</v>
      </c>
      <c r="D55" t="s">
        <v>3328</v>
      </c>
      <c r="E55" t="s">
        <v>2241</v>
      </c>
      <c r="F55" t="s">
        <v>3336</v>
      </c>
      <c r="G55" t="s">
        <v>3337</v>
      </c>
      <c r="H55" t="s">
        <v>3338</v>
      </c>
      <c r="I55" t="s">
        <v>2388</v>
      </c>
      <c r="J55" t="s">
        <v>107</v>
      </c>
      <c r="K55" t="s">
        <v>407</v>
      </c>
      <c r="L55" t="s">
        <v>3319</v>
      </c>
      <c r="M55" t="s">
        <v>3320</v>
      </c>
      <c r="N55" t="s">
        <v>3339</v>
      </c>
      <c r="O55" t="s">
        <v>3012</v>
      </c>
      <c r="P55" t="s">
        <v>1798</v>
      </c>
      <c r="Q55" t="s">
        <v>1798</v>
      </c>
      <c r="R55" t="b">
        <v>0</v>
      </c>
      <c r="S55">
        <v>10000</v>
      </c>
      <c r="T55" t="s">
        <v>3013</v>
      </c>
      <c r="U55" t="s">
        <v>3003</v>
      </c>
      <c r="V55">
        <v>10</v>
      </c>
      <c r="W55" t="s">
        <v>3012</v>
      </c>
    </row>
    <row r="56" spans="1:23" hidden="1" x14ac:dyDescent="0.35">
      <c r="A56" t="s">
        <v>419</v>
      </c>
      <c r="C56" s="403">
        <v>46099</v>
      </c>
      <c r="D56" t="s">
        <v>3340</v>
      </c>
      <c r="E56" t="s">
        <v>2245</v>
      </c>
      <c r="F56" t="s">
        <v>3341</v>
      </c>
      <c r="G56" t="s">
        <v>2253</v>
      </c>
      <c r="H56" t="s">
        <v>3342</v>
      </c>
      <c r="I56" t="s">
        <v>2253</v>
      </c>
      <c r="J56" t="s">
        <v>107</v>
      </c>
      <c r="K56" t="s">
        <v>497</v>
      </c>
      <c r="L56" t="s">
        <v>3062</v>
      </c>
      <c r="M56" t="s">
        <v>3343</v>
      </c>
      <c r="N56" t="s">
        <v>3344</v>
      </c>
      <c r="O56" t="s">
        <v>3021</v>
      </c>
      <c r="P56" t="s">
        <v>1798</v>
      </c>
      <c r="Q56" t="s">
        <v>1798</v>
      </c>
      <c r="R56" t="b">
        <v>0</v>
      </c>
      <c r="S56">
        <v>2000</v>
      </c>
      <c r="T56" t="s">
        <v>3013</v>
      </c>
      <c r="U56" t="s">
        <v>3003</v>
      </c>
      <c r="V56">
        <v>2</v>
      </c>
      <c r="W56" t="s">
        <v>3021</v>
      </c>
    </row>
    <row r="57" spans="1:23" hidden="1" x14ac:dyDescent="0.35">
      <c r="A57" t="s">
        <v>419</v>
      </c>
      <c r="C57" s="403">
        <v>46095</v>
      </c>
      <c r="D57" t="s">
        <v>3340</v>
      </c>
      <c r="E57" t="s">
        <v>2215</v>
      </c>
      <c r="F57" t="s">
        <v>3345</v>
      </c>
      <c r="G57" t="s">
        <v>2228</v>
      </c>
      <c r="H57" t="s">
        <v>3346</v>
      </c>
      <c r="I57" t="s">
        <v>3347</v>
      </c>
      <c r="J57" t="s">
        <v>107</v>
      </c>
      <c r="K57" t="s">
        <v>497</v>
      </c>
      <c r="L57" t="s">
        <v>3062</v>
      </c>
      <c r="M57" t="s">
        <v>3063</v>
      </c>
      <c r="N57" t="s">
        <v>3348</v>
      </c>
      <c r="O57" t="s">
        <v>3021</v>
      </c>
      <c r="P57" t="s">
        <v>1798</v>
      </c>
      <c r="Q57" t="s">
        <v>1798</v>
      </c>
      <c r="R57" t="b">
        <v>0</v>
      </c>
      <c r="S57">
        <v>6000</v>
      </c>
      <c r="T57" t="s">
        <v>3013</v>
      </c>
      <c r="U57" t="s">
        <v>3003</v>
      </c>
      <c r="V57">
        <v>6</v>
      </c>
      <c r="W57" t="s">
        <v>3021</v>
      </c>
    </row>
    <row r="58" spans="1:23" hidden="1" x14ac:dyDescent="0.35">
      <c r="A58" t="s">
        <v>2189</v>
      </c>
      <c r="C58" s="403">
        <v>46093</v>
      </c>
      <c r="D58" t="s">
        <v>3349</v>
      </c>
      <c r="E58" t="s">
        <v>3350</v>
      </c>
      <c r="F58" t="s">
        <v>3351</v>
      </c>
      <c r="G58" t="s">
        <v>3352</v>
      </c>
      <c r="H58" t="s">
        <v>3353</v>
      </c>
      <c r="I58" t="s">
        <v>3354</v>
      </c>
      <c r="J58" t="s">
        <v>98</v>
      </c>
      <c r="K58" t="s">
        <v>2189</v>
      </c>
      <c r="L58" t="s">
        <v>3301</v>
      </c>
      <c r="M58" t="s">
        <v>3355</v>
      </c>
      <c r="N58" t="s">
        <v>3356</v>
      </c>
      <c r="O58" t="s">
        <v>3021</v>
      </c>
      <c r="P58" t="s">
        <v>1798</v>
      </c>
      <c r="Q58" t="s">
        <v>1798</v>
      </c>
      <c r="R58" t="b">
        <v>0</v>
      </c>
      <c r="S58">
        <v>5000</v>
      </c>
      <c r="T58" t="s">
        <v>3002</v>
      </c>
      <c r="U58" t="s">
        <v>3003</v>
      </c>
      <c r="V58">
        <v>5</v>
      </c>
      <c r="W58" t="s">
        <v>3021</v>
      </c>
    </row>
    <row r="59" spans="1:23" hidden="1" x14ac:dyDescent="0.35">
      <c r="A59" t="s">
        <v>419</v>
      </c>
      <c r="C59" s="403">
        <v>46092</v>
      </c>
      <c r="D59" t="s">
        <v>3349</v>
      </c>
      <c r="E59" t="s">
        <v>2218</v>
      </c>
      <c r="F59" t="s">
        <v>3357</v>
      </c>
      <c r="G59" t="s">
        <v>2226</v>
      </c>
      <c r="H59" t="s">
        <v>3358</v>
      </c>
      <c r="I59" t="s">
        <v>1114</v>
      </c>
      <c r="J59" t="s">
        <v>107</v>
      </c>
      <c r="K59" t="s">
        <v>388</v>
      </c>
      <c r="L59" t="s">
        <v>3359</v>
      </c>
      <c r="M59" t="s">
        <v>3360</v>
      </c>
      <c r="N59" t="s">
        <v>1798</v>
      </c>
      <c r="O59" t="s">
        <v>3012</v>
      </c>
      <c r="P59" t="s">
        <v>1798</v>
      </c>
      <c r="Q59" t="s">
        <v>1798</v>
      </c>
      <c r="R59" t="b">
        <v>0</v>
      </c>
      <c r="S59">
        <v>0</v>
      </c>
      <c r="T59" t="s">
        <v>3013</v>
      </c>
      <c r="U59" t="s">
        <v>3003</v>
      </c>
      <c r="V59">
        <v>0</v>
      </c>
      <c r="W59" t="s">
        <v>3012</v>
      </c>
    </row>
    <row r="60" spans="1:23" hidden="1" x14ac:dyDescent="0.35">
      <c r="A60" t="s">
        <v>2189</v>
      </c>
      <c r="C60" s="403">
        <v>46079</v>
      </c>
      <c r="D60" t="s">
        <v>3361</v>
      </c>
      <c r="E60" t="s">
        <v>3362</v>
      </c>
      <c r="F60" t="s">
        <v>3363</v>
      </c>
      <c r="G60" t="s">
        <v>3364</v>
      </c>
      <c r="H60" t="s">
        <v>3365</v>
      </c>
      <c r="I60" t="s">
        <v>2330</v>
      </c>
      <c r="J60" t="s">
        <v>98</v>
      </c>
      <c r="K60" t="s">
        <v>2189</v>
      </c>
      <c r="L60" t="s">
        <v>3205</v>
      </c>
      <c r="M60" t="s">
        <v>3366</v>
      </c>
      <c r="N60" t="s">
        <v>3367</v>
      </c>
      <c r="O60" t="s">
        <v>3021</v>
      </c>
      <c r="P60" t="s">
        <v>1798</v>
      </c>
      <c r="Q60" t="s">
        <v>1798</v>
      </c>
      <c r="R60" t="b">
        <v>0</v>
      </c>
      <c r="S60">
        <v>5000</v>
      </c>
      <c r="T60" t="s">
        <v>3002</v>
      </c>
      <c r="U60" t="s">
        <v>3003</v>
      </c>
      <c r="V60">
        <v>5</v>
      </c>
      <c r="W60" t="s">
        <v>3021</v>
      </c>
    </row>
    <row r="61" spans="1:23" hidden="1" x14ac:dyDescent="0.35">
      <c r="A61" t="s">
        <v>381</v>
      </c>
      <c r="C61" s="403">
        <v>46062</v>
      </c>
      <c r="D61" t="s">
        <v>3340</v>
      </c>
      <c r="E61" t="s">
        <v>2101</v>
      </c>
      <c r="F61" t="s">
        <v>3368</v>
      </c>
      <c r="G61" t="s">
        <v>2105</v>
      </c>
      <c r="H61" t="s">
        <v>3369</v>
      </c>
      <c r="I61" t="s">
        <v>400</v>
      </c>
      <c r="J61" t="s">
        <v>89</v>
      </c>
      <c r="K61" t="s">
        <v>380</v>
      </c>
      <c r="L61" t="s">
        <v>3370</v>
      </c>
      <c r="M61" t="s">
        <v>3371</v>
      </c>
      <c r="N61" t="s">
        <v>1798</v>
      </c>
      <c r="O61" t="s">
        <v>3012</v>
      </c>
      <c r="P61" t="s">
        <v>1798</v>
      </c>
      <c r="Q61" t="s">
        <v>1798</v>
      </c>
      <c r="R61" t="b">
        <v>0</v>
      </c>
      <c r="S61">
        <v>0</v>
      </c>
      <c r="T61" t="s">
        <v>3013</v>
      </c>
      <c r="U61" t="s">
        <v>3003</v>
      </c>
      <c r="V61">
        <v>0</v>
      </c>
      <c r="W61" t="s">
        <v>3012</v>
      </c>
    </row>
    <row r="62" spans="1:23" hidden="1" x14ac:dyDescent="0.35">
      <c r="A62" t="s">
        <v>419</v>
      </c>
      <c r="C62" s="403">
        <v>46057</v>
      </c>
      <c r="D62" t="s">
        <v>3372</v>
      </c>
      <c r="E62" t="s">
        <v>3373</v>
      </c>
      <c r="F62" t="s">
        <v>3374</v>
      </c>
      <c r="G62" t="s">
        <v>2234</v>
      </c>
      <c r="H62" t="s">
        <v>3375</v>
      </c>
      <c r="I62" t="s">
        <v>2234</v>
      </c>
      <c r="J62" t="s">
        <v>107</v>
      </c>
      <c r="K62" t="s">
        <v>497</v>
      </c>
      <c r="L62" t="s">
        <v>3376</v>
      </c>
      <c r="M62" t="s">
        <v>3377</v>
      </c>
      <c r="N62" t="s">
        <v>3378</v>
      </c>
      <c r="O62" t="s">
        <v>3012</v>
      </c>
      <c r="P62" t="s">
        <v>1798</v>
      </c>
      <c r="Q62" t="s">
        <v>1798</v>
      </c>
      <c r="R62" t="b">
        <v>0</v>
      </c>
      <c r="S62">
        <v>4000</v>
      </c>
      <c r="T62" t="s">
        <v>3002</v>
      </c>
      <c r="U62" t="s">
        <v>3003</v>
      </c>
      <c r="V62">
        <v>4</v>
      </c>
      <c r="W62" t="s">
        <v>3012</v>
      </c>
    </row>
    <row r="63" spans="1:23" hidden="1" x14ac:dyDescent="0.35">
      <c r="A63" t="s">
        <v>2189</v>
      </c>
      <c r="C63" s="403">
        <v>46057</v>
      </c>
      <c r="D63" t="s">
        <v>3372</v>
      </c>
      <c r="E63" t="s">
        <v>3379</v>
      </c>
      <c r="F63" t="s">
        <v>3380</v>
      </c>
      <c r="G63" t="s">
        <v>3381</v>
      </c>
      <c r="H63" t="s">
        <v>3382</v>
      </c>
      <c r="I63" t="s">
        <v>3383</v>
      </c>
      <c r="J63" t="s">
        <v>98</v>
      </c>
      <c r="K63" t="s">
        <v>2189</v>
      </c>
      <c r="L63" t="s">
        <v>3262</v>
      </c>
      <c r="M63" t="s">
        <v>3263</v>
      </c>
      <c r="N63" t="s">
        <v>3384</v>
      </c>
      <c r="O63" t="s">
        <v>3030</v>
      </c>
      <c r="P63" t="s">
        <v>1798</v>
      </c>
      <c r="Q63" t="s">
        <v>1798</v>
      </c>
      <c r="R63" t="b">
        <v>1</v>
      </c>
      <c r="S63">
        <v>0</v>
      </c>
      <c r="T63" t="s">
        <v>3002</v>
      </c>
      <c r="U63" t="s">
        <v>3003</v>
      </c>
      <c r="V63">
        <v>0</v>
      </c>
      <c r="W63" t="s">
        <v>3030</v>
      </c>
    </row>
    <row r="64" spans="1:23" hidden="1" x14ac:dyDescent="0.35">
      <c r="A64" t="s">
        <v>419</v>
      </c>
      <c r="C64" s="403">
        <v>46052</v>
      </c>
      <c r="D64" t="s">
        <v>3372</v>
      </c>
      <c r="E64" t="s">
        <v>2097</v>
      </c>
      <c r="F64" t="s">
        <v>3385</v>
      </c>
      <c r="G64" t="s">
        <v>2102</v>
      </c>
      <c r="H64" t="s">
        <v>3386</v>
      </c>
      <c r="I64" t="s">
        <v>2354</v>
      </c>
      <c r="J64" t="s">
        <v>107</v>
      </c>
      <c r="K64" t="s">
        <v>497</v>
      </c>
      <c r="L64" t="s">
        <v>3376</v>
      </c>
      <c r="M64" t="s">
        <v>3387</v>
      </c>
      <c r="N64" t="s">
        <v>3388</v>
      </c>
      <c r="O64" t="s">
        <v>3012</v>
      </c>
      <c r="P64" t="s">
        <v>1798</v>
      </c>
      <c r="Q64" t="s">
        <v>1798</v>
      </c>
      <c r="R64" t="b">
        <v>0</v>
      </c>
      <c r="S64">
        <v>10000</v>
      </c>
      <c r="T64" t="s">
        <v>3013</v>
      </c>
      <c r="U64" t="s">
        <v>3003</v>
      </c>
      <c r="V64">
        <v>10</v>
      </c>
      <c r="W64" t="s">
        <v>3012</v>
      </c>
    </row>
    <row r="65" spans="1:23" hidden="1" x14ac:dyDescent="0.35">
      <c r="A65" t="s">
        <v>2176</v>
      </c>
      <c r="C65" s="403">
        <v>46049</v>
      </c>
      <c r="D65" t="s">
        <v>3389</v>
      </c>
      <c r="E65" t="s">
        <v>3390</v>
      </c>
      <c r="F65" t="s">
        <v>3391</v>
      </c>
      <c r="G65" t="s">
        <v>3392</v>
      </c>
      <c r="H65" t="s">
        <v>3393</v>
      </c>
      <c r="I65" t="s">
        <v>2430</v>
      </c>
      <c r="J65" t="s">
        <v>108</v>
      </c>
      <c r="K65" t="s">
        <v>843</v>
      </c>
      <c r="L65" t="s">
        <v>3394</v>
      </c>
      <c r="M65" t="s">
        <v>3395</v>
      </c>
      <c r="N65" t="s">
        <v>3396</v>
      </c>
      <c r="O65" t="s">
        <v>3012</v>
      </c>
      <c r="P65" t="s">
        <v>1798</v>
      </c>
      <c r="Q65" t="s">
        <v>1798</v>
      </c>
      <c r="R65" t="b">
        <v>0</v>
      </c>
      <c r="S65">
        <v>800</v>
      </c>
      <c r="T65" t="s">
        <v>3002</v>
      </c>
      <c r="U65" t="s">
        <v>3003</v>
      </c>
      <c r="V65">
        <v>0.8</v>
      </c>
      <c r="W65" t="s">
        <v>3012</v>
      </c>
    </row>
    <row r="66" spans="1:23" hidden="1" x14ac:dyDescent="0.35">
      <c r="A66" t="s">
        <v>2176</v>
      </c>
      <c r="C66" s="403">
        <v>46045</v>
      </c>
      <c r="D66" t="s">
        <v>3397</v>
      </c>
      <c r="E66" t="s">
        <v>3398</v>
      </c>
      <c r="F66" t="s">
        <v>3399</v>
      </c>
      <c r="G66" t="s">
        <v>3400</v>
      </c>
      <c r="H66" t="s">
        <v>3401</v>
      </c>
      <c r="I66" t="s">
        <v>3402</v>
      </c>
      <c r="J66" t="s">
        <v>108</v>
      </c>
      <c r="K66" t="s">
        <v>843</v>
      </c>
      <c r="L66" t="s">
        <v>3403</v>
      </c>
      <c r="M66" t="s">
        <v>3404</v>
      </c>
      <c r="N66" t="s">
        <v>3405</v>
      </c>
      <c r="O66" t="s">
        <v>3012</v>
      </c>
      <c r="P66" t="s">
        <v>1798</v>
      </c>
      <c r="Q66" t="s">
        <v>1798</v>
      </c>
      <c r="R66" t="b">
        <v>0</v>
      </c>
      <c r="S66">
        <v>1000</v>
      </c>
      <c r="T66" t="s">
        <v>3002</v>
      </c>
      <c r="U66" t="s">
        <v>3003</v>
      </c>
      <c r="V66">
        <v>1</v>
      </c>
      <c r="W66" t="s">
        <v>3012</v>
      </c>
    </row>
    <row r="67" spans="1:23" hidden="1" x14ac:dyDescent="0.35">
      <c r="A67" t="s">
        <v>2176</v>
      </c>
      <c r="C67" s="403">
        <v>46045</v>
      </c>
      <c r="D67" t="s">
        <v>3397</v>
      </c>
      <c r="E67" t="s">
        <v>3406</v>
      </c>
      <c r="F67" t="s">
        <v>3407</v>
      </c>
      <c r="G67" t="s">
        <v>3408</v>
      </c>
      <c r="H67" t="s">
        <v>3409</v>
      </c>
      <c r="I67" t="s">
        <v>2435</v>
      </c>
      <c r="J67" t="s">
        <v>108</v>
      </c>
      <c r="K67" t="s">
        <v>843</v>
      </c>
      <c r="L67" t="s">
        <v>3410</v>
      </c>
      <c r="M67" t="s">
        <v>3411</v>
      </c>
      <c r="N67" t="s">
        <v>3412</v>
      </c>
      <c r="O67" t="s">
        <v>3012</v>
      </c>
      <c r="P67" t="s">
        <v>1798</v>
      </c>
      <c r="Q67" t="s">
        <v>1798</v>
      </c>
      <c r="R67" t="b">
        <v>0</v>
      </c>
      <c r="S67">
        <v>1000</v>
      </c>
      <c r="T67" t="s">
        <v>3002</v>
      </c>
      <c r="U67" t="s">
        <v>3003</v>
      </c>
      <c r="V67">
        <v>1</v>
      </c>
      <c r="W67" t="s">
        <v>3012</v>
      </c>
    </row>
    <row r="68" spans="1:23" hidden="1" x14ac:dyDescent="0.35">
      <c r="A68" t="s">
        <v>2176</v>
      </c>
      <c r="C68" s="403">
        <v>46045</v>
      </c>
      <c r="D68" t="s">
        <v>3397</v>
      </c>
      <c r="E68" t="s">
        <v>3413</v>
      </c>
      <c r="F68" t="s">
        <v>3414</v>
      </c>
      <c r="G68" t="s">
        <v>3415</v>
      </c>
      <c r="H68" t="s">
        <v>3416</v>
      </c>
      <c r="I68" t="s">
        <v>3417</v>
      </c>
      <c r="J68" t="s">
        <v>108</v>
      </c>
      <c r="K68" t="s">
        <v>843</v>
      </c>
      <c r="L68" t="s">
        <v>3410</v>
      </c>
      <c r="M68" t="s">
        <v>3418</v>
      </c>
      <c r="N68" t="s">
        <v>3419</v>
      </c>
      <c r="O68" t="s">
        <v>3012</v>
      </c>
      <c r="P68" t="s">
        <v>1798</v>
      </c>
      <c r="Q68" t="s">
        <v>1798</v>
      </c>
      <c r="R68" t="b">
        <v>0</v>
      </c>
      <c r="S68">
        <v>700</v>
      </c>
      <c r="T68" t="s">
        <v>3002</v>
      </c>
      <c r="U68" t="s">
        <v>3003</v>
      </c>
      <c r="V68">
        <v>0.7</v>
      </c>
      <c r="W68" t="s">
        <v>3012</v>
      </c>
    </row>
    <row r="69" spans="1:23" hidden="1" x14ac:dyDescent="0.35">
      <c r="A69" t="s">
        <v>2176</v>
      </c>
      <c r="C69" s="403">
        <v>46045</v>
      </c>
      <c r="D69" t="s">
        <v>3397</v>
      </c>
      <c r="E69" t="s">
        <v>3420</v>
      </c>
      <c r="F69" t="s">
        <v>3421</v>
      </c>
      <c r="G69" t="s">
        <v>3422</v>
      </c>
      <c r="H69" t="s">
        <v>3423</v>
      </c>
      <c r="I69" t="s">
        <v>449</v>
      </c>
      <c r="J69" t="s">
        <v>108</v>
      </c>
      <c r="K69" t="s">
        <v>843</v>
      </c>
      <c r="L69" t="s">
        <v>3410</v>
      </c>
      <c r="M69" t="s">
        <v>3418</v>
      </c>
      <c r="N69" t="s">
        <v>3419</v>
      </c>
      <c r="O69" t="s">
        <v>3012</v>
      </c>
      <c r="P69" t="s">
        <v>1798</v>
      </c>
      <c r="Q69" t="s">
        <v>1798</v>
      </c>
      <c r="R69" t="b">
        <v>0</v>
      </c>
      <c r="S69">
        <v>1200</v>
      </c>
      <c r="T69" t="s">
        <v>3002</v>
      </c>
      <c r="U69" t="s">
        <v>3003</v>
      </c>
      <c r="V69">
        <v>1.2</v>
      </c>
      <c r="W69" t="s">
        <v>3012</v>
      </c>
    </row>
    <row r="70" spans="1:23" hidden="1" x14ac:dyDescent="0.35">
      <c r="A70" t="s">
        <v>2176</v>
      </c>
      <c r="C70" s="403">
        <v>46044</v>
      </c>
      <c r="D70" t="s">
        <v>3397</v>
      </c>
      <c r="E70" t="s">
        <v>3424</v>
      </c>
      <c r="F70" t="s">
        <v>3425</v>
      </c>
      <c r="G70" t="s">
        <v>3426</v>
      </c>
      <c r="H70" t="s">
        <v>3427</v>
      </c>
      <c r="I70" t="s">
        <v>3428</v>
      </c>
      <c r="J70" t="s">
        <v>108</v>
      </c>
      <c r="K70" t="s">
        <v>843</v>
      </c>
      <c r="L70" t="s">
        <v>3429</v>
      </c>
      <c r="M70" t="s">
        <v>3430</v>
      </c>
      <c r="N70" t="s">
        <v>3431</v>
      </c>
      <c r="O70" t="s">
        <v>3012</v>
      </c>
      <c r="P70" t="s">
        <v>1798</v>
      </c>
      <c r="Q70" t="s">
        <v>1798</v>
      </c>
      <c r="R70" t="b">
        <v>0</v>
      </c>
      <c r="S70">
        <v>800</v>
      </c>
      <c r="T70" t="s">
        <v>3002</v>
      </c>
      <c r="U70" t="s">
        <v>3003</v>
      </c>
      <c r="V70">
        <v>0.8</v>
      </c>
      <c r="W70" t="s">
        <v>3012</v>
      </c>
    </row>
    <row r="71" spans="1:23" hidden="1" x14ac:dyDescent="0.35">
      <c r="A71" t="s">
        <v>2176</v>
      </c>
      <c r="C71" s="403">
        <v>46044</v>
      </c>
      <c r="D71" t="s">
        <v>3397</v>
      </c>
      <c r="E71" t="s">
        <v>3432</v>
      </c>
      <c r="F71" t="s">
        <v>3433</v>
      </c>
      <c r="G71" t="s">
        <v>3434</v>
      </c>
      <c r="H71" t="s">
        <v>3435</v>
      </c>
      <c r="I71" t="s">
        <v>799</v>
      </c>
      <c r="J71" t="s">
        <v>108</v>
      </c>
      <c r="K71" t="s">
        <v>843</v>
      </c>
      <c r="L71" t="s">
        <v>3429</v>
      </c>
      <c r="M71" t="s">
        <v>3436</v>
      </c>
      <c r="N71" t="s">
        <v>3437</v>
      </c>
      <c r="O71" t="s">
        <v>3012</v>
      </c>
      <c r="P71" t="s">
        <v>1798</v>
      </c>
      <c r="Q71" t="s">
        <v>1798</v>
      </c>
      <c r="R71" t="b">
        <v>0</v>
      </c>
      <c r="S71">
        <v>600</v>
      </c>
      <c r="T71" t="s">
        <v>3002</v>
      </c>
      <c r="U71" t="s">
        <v>3003</v>
      </c>
      <c r="V71">
        <v>0.6</v>
      </c>
      <c r="W71" t="s">
        <v>3012</v>
      </c>
    </row>
    <row r="72" spans="1:23" hidden="1" x14ac:dyDescent="0.35">
      <c r="A72" t="s">
        <v>2176</v>
      </c>
      <c r="C72" s="403">
        <v>46044</v>
      </c>
      <c r="D72" t="s">
        <v>3438</v>
      </c>
      <c r="E72" t="s">
        <v>3439</v>
      </c>
      <c r="F72" t="s">
        <v>3440</v>
      </c>
      <c r="G72" t="s">
        <v>3441</v>
      </c>
      <c r="H72" t="s">
        <v>3442</v>
      </c>
      <c r="I72" t="s">
        <v>3443</v>
      </c>
      <c r="J72" t="s">
        <v>108</v>
      </c>
      <c r="K72" t="s">
        <v>843</v>
      </c>
      <c r="L72" t="s">
        <v>3429</v>
      </c>
      <c r="M72" t="s">
        <v>3444</v>
      </c>
      <c r="N72" t="s">
        <v>3445</v>
      </c>
      <c r="O72" t="s">
        <v>3012</v>
      </c>
      <c r="P72" t="s">
        <v>1798</v>
      </c>
      <c r="Q72" t="s">
        <v>1798</v>
      </c>
      <c r="R72" t="b">
        <v>0</v>
      </c>
      <c r="S72">
        <v>600</v>
      </c>
      <c r="T72" t="s">
        <v>3002</v>
      </c>
      <c r="U72" t="s">
        <v>3003</v>
      </c>
      <c r="V72">
        <v>0.6</v>
      </c>
      <c r="W72" t="s">
        <v>3012</v>
      </c>
    </row>
    <row r="73" spans="1:23" hidden="1" x14ac:dyDescent="0.35">
      <c r="A73" t="s">
        <v>2176</v>
      </c>
      <c r="C73" s="403">
        <v>46044</v>
      </c>
      <c r="D73" t="s">
        <v>3438</v>
      </c>
      <c r="E73" t="s">
        <v>3446</v>
      </c>
      <c r="F73" t="s">
        <v>3447</v>
      </c>
      <c r="G73" t="s">
        <v>3448</v>
      </c>
      <c r="H73" t="s">
        <v>3449</v>
      </c>
      <c r="I73" t="s">
        <v>2396</v>
      </c>
      <c r="J73" t="s">
        <v>108</v>
      </c>
      <c r="K73" t="s">
        <v>843</v>
      </c>
      <c r="L73" t="s">
        <v>3429</v>
      </c>
      <c r="M73" t="s">
        <v>3450</v>
      </c>
      <c r="N73" t="s">
        <v>3451</v>
      </c>
      <c r="O73" t="s">
        <v>3012</v>
      </c>
      <c r="P73" t="s">
        <v>1798</v>
      </c>
      <c r="Q73" t="s">
        <v>1798</v>
      </c>
      <c r="R73" t="b">
        <v>0</v>
      </c>
      <c r="S73">
        <v>1000</v>
      </c>
      <c r="T73" t="s">
        <v>3002</v>
      </c>
      <c r="U73" t="s">
        <v>3003</v>
      </c>
      <c r="V73">
        <v>1</v>
      </c>
      <c r="W73" t="s">
        <v>3012</v>
      </c>
    </row>
    <row r="74" spans="1:23" hidden="1" x14ac:dyDescent="0.35">
      <c r="A74" t="s">
        <v>2176</v>
      </c>
      <c r="C74" s="403">
        <v>46043</v>
      </c>
      <c r="D74" t="s">
        <v>3438</v>
      </c>
      <c r="E74" t="s">
        <v>3452</v>
      </c>
      <c r="F74" t="s">
        <v>3453</v>
      </c>
      <c r="G74" t="s">
        <v>3454</v>
      </c>
      <c r="H74" t="s">
        <v>3455</v>
      </c>
      <c r="I74" t="s">
        <v>3456</v>
      </c>
      <c r="J74" t="s">
        <v>108</v>
      </c>
      <c r="K74" t="s">
        <v>843</v>
      </c>
      <c r="L74" t="s">
        <v>3457</v>
      </c>
      <c r="M74" t="s">
        <v>3458</v>
      </c>
      <c r="N74" t="s">
        <v>3459</v>
      </c>
      <c r="O74" t="s">
        <v>3021</v>
      </c>
      <c r="P74" t="s">
        <v>1798</v>
      </c>
      <c r="Q74" t="s">
        <v>1798</v>
      </c>
      <c r="R74" t="b">
        <v>0</v>
      </c>
      <c r="S74">
        <v>7000</v>
      </c>
      <c r="T74" t="s">
        <v>3002</v>
      </c>
      <c r="U74" t="s">
        <v>3003</v>
      </c>
      <c r="V74">
        <v>7</v>
      </c>
      <c r="W74" t="s">
        <v>3021</v>
      </c>
    </row>
    <row r="75" spans="1:23" hidden="1" x14ac:dyDescent="0.35">
      <c r="A75" t="s">
        <v>2176</v>
      </c>
      <c r="C75" s="403">
        <v>46043</v>
      </c>
      <c r="D75" t="s">
        <v>3460</v>
      </c>
      <c r="E75" t="s">
        <v>3461</v>
      </c>
      <c r="F75" t="s">
        <v>3462</v>
      </c>
      <c r="G75" t="s">
        <v>3463</v>
      </c>
      <c r="H75" t="s">
        <v>3464</v>
      </c>
      <c r="I75" t="s">
        <v>3465</v>
      </c>
      <c r="J75" t="s">
        <v>108</v>
      </c>
      <c r="K75" t="s">
        <v>843</v>
      </c>
      <c r="L75" t="s">
        <v>3457</v>
      </c>
      <c r="M75" t="s">
        <v>3466</v>
      </c>
      <c r="N75" t="s">
        <v>3467</v>
      </c>
      <c r="O75" t="s">
        <v>3012</v>
      </c>
      <c r="P75" t="s">
        <v>1798</v>
      </c>
      <c r="Q75" t="s">
        <v>1798</v>
      </c>
      <c r="R75" t="b">
        <v>0</v>
      </c>
      <c r="S75">
        <v>1000</v>
      </c>
      <c r="T75" t="s">
        <v>3002</v>
      </c>
      <c r="U75" t="s">
        <v>3003</v>
      </c>
      <c r="V75">
        <v>1</v>
      </c>
      <c r="W75" t="s">
        <v>3012</v>
      </c>
    </row>
    <row r="76" spans="1:23" hidden="1" x14ac:dyDescent="0.35">
      <c r="A76" t="s">
        <v>2176</v>
      </c>
      <c r="C76" s="403">
        <v>46043</v>
      </c>
      <c r="D76" t="s">
        <v>3397</v>
      </c>
      <c r="E76" t="s">
        <v>3468</v>
      </c>
      <c r="F76" t="s">
        <v>3469</v>
      </c>
      <c r="G76" t="s">
        <v>3470</v>
      </c>
      <c r="H76" t="s">
        <v>3471</v>
      </c>
      <c r="I76" t="s">
        <v>2405</v>
      </c>
      <c r="J76" t="s">
        <v>108</v>
      </c>
      <c r="K76" t="s">
        <v>843</v>
      </c>
      <c r="L76" t="s">
        <v>3472</v>
      </c>
      <c r="M76" t="s">
        <v>3473</v>
      </c>
      <c r="N76" t="s">
        <v>3474</v>
      </c>
      <c r="O76" t="s">
        <v>3012</v>
      </c>
      <c r="P76" t="s">
        <v>1798</v>
      </c>
      <c r="Q76" t="s">
        <v>1798</v>
      </c>
      <c r="R76" t="b">
        <v>0</v>
      </c>
      <c r="S76">
        <v>1800</v>
      </c>
      <c r="T76" t="s">
        <v>3002</v>
      </c>
      <c r="U76" t="s">
        <v>3003</v>
      </c>
      <c r="V76">
        <v>1.8</v>
      </c>
      <c r="W76" t="s">
        <v>3012</v>
      </c>
    </row>
    <row r="77" spans="1:23" hidden="1" x14ac:dyDescent="0.35">
      <c r="A77" t="s">
        <v>2189</v>
      </c>
      <c r="C77" s="403">
        <v>46039</v>
      </c>
      <c r="D77" t="s">
        <v>3321</v>
      </c>
      <c r="E77" t="s">
        <v>3475</v>
      </c>
      <c r="F77" t="s">
        <v>3476</v>
      </c>
      <c r="G77" t="s">
        <v>3477</v>
      </c>
      <c r="H77" t="s">
        <v>3478</v>
      </c>
      <c r="I77" t="s">
        <v>2501</v>
      </c>
      <c r="J77" t="s">
        <v>98</v>
      </c>
      <c r="K77" t="s">
        <v>2189</v>
      </c>
      <c r="L77" t="s">
        <v>3154</v>
      </c>
      <c r="M77" t="s">
        <v>3155</v>
      </c>
      <c r="N77" t="s">
        <v>3479</v>
      </c>
      <c r="O77" t="s">
        <v>3030</v>
      </c>
      <c r="P77" t="s">
        <v>1798</v>
      </c>
      <c r="Q77" t="s">
        <v>1798</v>
      </c>
      <c r="R77" t="b">
        <v>1</v>
      </c>
      <c r="S77">
        <v>30000</v>
      </c>
      <c r="T77" t="s">
        <v>3002</v>
      </c>
      <c r="U77" t="s">
        <v>3003</v>
      </c>
      <c r="V77">
        <v>30</v>
      </c>
      <c r="W77" t="s">
        <v>3030</v>
      </c>
    </row>
    <row r="78" spans="1:23" hidden="1" x14ac:dyDescent="0.35">
      <c r="A78" t="s">
        <v>350</v>
      </c>
      <c r="C78" s="403">
        <v>46035</v>
      </c>
      <c r="D78" t="s">
        <v>3480</v>
      </c>
      <c r="E78" t="s">
        <v>3481</v>
      </c>
      <c r="F78" t="s">
        <v>3482</v>
      </c>
      <c r="G78" t="s">
        <v>3483</v>
      </c>
      <c r="H78" t="s">
        <v>3484</v>
      </c>
      <c r="I78" t="s">
        <v>3483</v>
      </c>
      <c r="J78" t="s">
        <v>105</v>
      </c>
      <c r="K78" t="s">
        <v>846</v>
      </c>
      <c r="L78" t="s">
        <v>3485</v>
      </c>
      <c r="M78" t="s">
        <v>3486</v>
      </c>
      <c r="N78" t="s">
        <v>3487</v>
      </c>
      <c r="O78" t="s">
        <v>3021</v>
      </c>
      <c r="P78" t="s">
        <v>3486</v>
      </c>
      <c r="Q78" t="s">
        <v>846</v>
      </c>
      <c r="R78" t="b">
        <v>0</v>
      </c>
      <c r="S78">
        <v>30000</v>
      </c>
      <c r="T78" t="s">
        <v>3002</v>
      </c>
      <c r="U78" t="s">
        <v>3003</v>
      </c>
      <c r="V78">
        <v>30</v>
      </c>
      <c r="W78" t="s">
        <v>3021</v>
      </c>
    </row>
    <row r="79" spans="1:23" hidden="1" x14ac:dyDescent="0.35">
      <c r="A79" t="s">
        <v>381</v>
      </c>
      <c r="C79" s="403">
        <v>46031</v>
      </c>
      <c r="D79" t="s">
        <v>3488</v>
      </c>
      <c r="E79" t="s">
        <v>1716</v>
      </c>
      <c r="F79" t="s">
        <v>3489</v>
      </c>
      <c r="G79" t="s">
        <v>1735</v>
      </c>
      <c r="H79" t="s">
        <v>3490</v>
      </c>
      <c r="I79" t="s">
        <v>2318</v>
      </c>
      <c r="J79" t="s">
        <v>94</v>
      </c>
      <c r="K79" t="s">
        <v>456</v>
      </c>
      <c r="L79" t="s">
        <v>3491</v>
      </c>
      <c r="M79" t="s">
        <v>3492</v>
      </c>
      <c r="N79" t="s">
        <v>3493</v>
      </c>
      <c r="O79" t="s">
        <v>3012</v>
      </c>
      <c r="P79" t="s">
        <v>1798</v>
      </c>
      <c r="Q79" t="s">
        <v>1798</v>
      </c>
      <c r="R79" t="b">
        <v>0</v>
      </c>
      <c r="S79">
        <v>10</v>
      </c>
      <c r="T79" t="s">
        <v>3013</v>
      </c>
      <c r="U79" t="s">
        <v>3003</v>
      </c>
      <c r="V79">
        <v>0.01</v>
      </c>
      <c r="W79" t="s">
        <v>3012</v>
      </c>
    </row>
    <row r="80" spans="1:23" hidden="1" x14ac:dyDescent="0.35">
      <c r="A80" t="s">
        <v>381</v>
      </c>
      <c r="C80" s="403">
        <v>46029</v>
      </c>
      <c r="D80" t="s">
        <v>3494</v>
      </c>
      <c r="E80" t="s">
        <v>1704</v>
      </c>
      <c r="F80" t="s">
        <v>3495</v>
      </c>
      <c r="G80" t="s">
        <v>2816</v>
      </c>
      <c r="H80" t="s">
        <v>3496</v>
      </c>
      <c r="I80" t="s">
        <v>3497</v>
      </c>
      <c r="J80" t="s">
        <v>94</v>
      </c>
      <c r="K80" t="s">
        <v>456</v>
      </c>
      <c r="L80" t="s">
        <v>3146</v>
      </c>
      <c r="M80" t="s">
        <v>3498</v>
      </c>
      <c r="N80" t="s">
        <v>3499</v>
      </c>
      <c r="O80" t="s">
        <v>3012</v>
      </c>
      <c r="P80" t="s">
        <v>1798</v>
      </c>
      <c r="Q80" t="s">
        <v>1798</v>
      </c>
      <c r="R80" t="b">
        <v>0</v>
      </c>
      <c r="S80">
        <v>3</v>
      </c>
      <c r="T80" t="s">
        <v>3013</v>
      </c>
      <c r="U80" t="s">
        <v>3003</v>
      </c>
      <c r="V80">
        <v>3.0000000000000001E-3</v>
      </c>
      <c r="W80" t="s">
        <v>3012</v>
      </c>
    </row>
    <row r="81" spans="1:23" hidden="1" x14ac:dyDescent="0.35">
      <c r="A81" t="s">
        <v>381</v>
      </c>
      <c r="C81" s="403">
        <v>46028</v>
      </c>
      <c r="D81" t="s">
        <v>3500</v>
      </c>
      <c r="E81" t="s">
        <v>3501</v>
      </c>
      <c r="F81" t="s">
        <v>3502</v>
      </c>
      <c r="G81" t="s">
        <v>3503</v>
      </c>
      <c r="H81" t="s">
        <v>3504</v>
      </c>
      <c r="I81" t="s">
        <v>3505</v>
      </c>
      <c r="J81" t="s">
        <v>89</v>
      </c>
      <c r="K81" t="s">
        <v>380</v>
      </c>
      <c r="L81" t="s">
        <v>3506</v>
      </c>
      <c r="M81" t="s">
        <v>3507</v>
      </c>
      <c r="N81" t="s">
        <v>1798</v>
      </c>
      <c r="O81" t="s">
        <v>3021</v>
      </c>
      <c r="P81" t="s">
        <v>1798</v>
      </c>
      <c r="Q81" t="s">
        <v>1798</v>
      </c>
      <c r="R81" t="b">
        <v>0</v>
      </c>
      <c r="S81">
        <v>10000</v>
      </c>
      <c r="T81" t="s">
        <v>3002</v>
      </c>
      <c r="U81" t="s">
        <v>3003</v>
      </c>
      <c r="V81">
        <v>10</v>
      </c>
      <c r="W81" t="s">
        <v>3021</v>
      </c>
    </row>
    <row r="82" spans="1:23" hidden="1" x14ac:dyDescent="0.35">
      <c r="A82" t="s">
        <v>419</v>
      </c>
      <c r="C82" s="403">
        <v>46027</v>
      </c>
      <c r="D82" t="s">
        <v>3508</v>
      </c>
      <c r="E82" t="s">
        <v>1707</v>
      </c>
      <c r="F82" t="s">
        <v>3509</v>
      </c>
      <c r="G82" t="s">
        <v>1713</v>
      </c>
      <c r="H82" t="s">
        <v>3510</v>
      </c>
      <c r="I82" t="s">
        <v>2503</v>
      </c>
      <c r="J82" t="s">
        <v>92</v>
      </c>
      <c r="K82" t="s">
        <v>497</v>
      </c>
      <c r="L82" t="s">
        <v>3188</v>
      </c>
      <c r="M82" t="s">
        <v>3227</v>
      </c>
      <c r="N82" t="s">
        <v>3511</v>
      </c>
      <c r="O82" t="s">
        <v>3021</v>
      </c>
      <c r="P82" t="s">
        <v>1798</v>
      </c>
      <c r="Q82" t="s">
        <v>1798</v>
      </c>
      <c r="R82" t="b">
        <v>0</v>
      </c>
      <c r="S82">
        <v>5000</v>
      </c>
      <c r="T82" t="s">
        <v>3013</v>
      </c>
      <c r="U82" t="s">
        <v>3003</v>
      </c>
      <c r="V82">
        <v>5</v>
      </c>
      <c r="W82" t="s">
        <v>3021</v>
      </c>
    </row>
    <row r="83" spans="1:23" hidden="1" x14ac:dyDescent="0.35">
      <c r="A83" t="s">
        <v>381</v>
      </c>
      <c r="C83" s="403">
        <v>46024</v>
      </c>
      <c r="D83" t="s">
        <v>3372</v>
      </c>
      <c r="E83" t="s">
        <v>1705</v>
      </c>
      <c r="F83" t="s">
        <v>3512</v>
      </c>
      <c r="G83" t="s">
        <v>1734</v>
      </c>
      <c r="H83" t="s">
        <v>3513</v>
      </c>
      <c r="I83" t="s">
        <v>2318</v>
      </c>
      <c r="J83" t="s">
        <v>89</v>
      </c>
      <c r="K83" t="s">
        <v>380</v>
      </c>
      <c r="L83" t="s">
        <v>3506</v>
      </c>
      <c r="M83" t="s">
        <v>3507</v>
      </c>
      <c r="N83" t="s">
        <v>3514</v>
      </c>
      <c r="O83" t="s">
        <v>3021</v>
      </c>
      <c r="P83" t="s">
        <v>1798</v>
      </c>
      <c r="Q83" t="s">
        <v>1798</v>
      </c>
      <c r="R83" t="b">
        <v>0</v>
      </c>
      <c r="S83">
        <v>15000</v>
      </c>
      <c r="T83" t="s">
        <v>3013</v>
      </c>
      <c r="U83" t="s">
        <v>3003</v>
      </c>
      <c r="V83">
        <v>15</v>
      </c>
      <c r="W83" t="s">
        <v>3021</v>
      </c>
    </row>
    <row r="84" spans="1:23" hidden="1" x14ac:dyDescent="0.35">
      <c r="A84" t="s">
        <v>2189</v>
      </c>
      <c r="C84" s="403">
        <v>46020</v>
      </c>
      <c r="D84" t="s">
        <v>3515</v>
      </c>
      <c r="E84" t="s">
        <v>3516</v>
      </c>
      <c r="F84" t="s">
        <v>3517</v>
      </c>
      <c r="G84" t="s">
        <v>3518</v>
      </c>
      <c r="H84" t="s">
        <v>3519</v>
      </c>
      <c r="I84" t="s">
        <v>3520</v>
      </c>
      <c r="J84" t="s">
        <v>98</v>
      </c>
      <c r="K84" t="s">
        <v>2189</v>
      </c>
      <c r="L84" t="s">
        <v>3154</v>
      </c>
      <c r="M84" t="s">
        <v>3521</v>
      </c>
      <c r="N84" t="s">
        <v>3522</v>
      </c>
      <c r="O84" t="s">
        <v>3021</v>
      </c>
      <c r="P84" t="s">
        <v>1798</v>
      </c>
      <c r="Q84" t="s">
        <v>1798</v>
      </c>
      <c r="R84" t="b">
        <v>1</v>
      </c>
      <c r="S84">
        <v>0</v>
      </c>
      <c r="T84" t="s">
        <v>3002</v>
      </c>
      <c r="U84" t="s">
        <v>3003</v>
      </c>
      <c r="V84">
        <v>0</v>
      </c>
      <c r="W84" t="s">
        <v>3021</v>
      </c>
    </row>
    <row r="85" spans="1:23" hidden="1" x14ac:dyDescent="0.35">
      <c r="A85" t="s">
        <v>381</v>
      </c>
      <c r="C85" s="403">
        <v>46018</v>
      </c>
      <c r="D85" t="s">
        <v>23536</v>
      </c>
      <c r="E85" t="s">
        <v>2220</v>
      </c>
      <c r="F85" t="s">
        <v>3523</v>
      </c>
      <c r="G85" t="s">
        <v>2221</v>
      </c>
      <c r="H85" t="s">
        <v>3524</v>
      </c>
      <c r="I85" t="s">
        <v>2503</v>
      </c>
      <c r="J85" t="s">
        <v>97</v>
      </c>
      <c r="K85" t="s">
        <v>444</v>
      </c>
      <c r="L85" t="s">
        <v>3525</v>
      </c>
      <c r="M85" t="s">
        <v>3526</v>
      </c>
      <c r="N85" t="s">
        <v>3527</v>
      </c>
      <c r="O85" t="s">
        <v>3030</v>
      </c>
      <c r="P85" t="s">
        <v>1798</v>
      </c>
      <c r="Q85" t="s">
        <v>1798</v>
      </c>
      <c r="R85" t="b">
        <v>1</v>
      </c>
      <c r="S85">
        <v>30000</v>
      </c>
      <c r="T85" t="s">
        <v>3013</v>
      </c>
      <c r="U85" t="s">
        <v>3003</v>
      </c>
      <c r="V85">
        <v>30</v>
      </c>
      <c r="W85" t="s">
        <v>3030</v>
      </c>
    </row>
    <row r="86" spans="1:23" hidden="1" x14ac:dyDescent="0.35">
      <c r="A86" t="s">
        <v>2176</v>
      </c>
      <c r="C86" s="403">
        <v>46017</v>
      </c>
      <c r="D86" t="s">
        <v>3528</v>
      </c>
      <c r="E86" t="s">
        <v>3529</v>
      </c>
      <c r="F86" t="s">
        <v>3530</v>
      </c>
      <c r="G86" t="s">
        <v>3531</v>
      </c>
      <c r="H86" t="s">
        <v>3532</v>
      </c>
      <c r="I86" t="s">
        <v>1935</v>
      </c>
      <c r="J86" t="s">
        <v>108</v>
      </c>
      <c r="K86" t="s">
        <v>378</v>
      </c>
      <c r="L86" t="s">
        <v>3533</v>
      </c>
      <c r="M86" t="s">
        <v>3534</v>
      </c>
      <c r="N86" t="s">
        <v>3535</v>
      </c>
      <c r="O86" t="s">
        <v>3021</v>
      </c>
      <c r="P86" t="s">
        <v>1798</v>
      </c>
      <c r="Q86" t="s">
        <v>1798</v>
      </c>
      <c r="R86" t="b">
        <v>0</v>
      </c>
      <c r="S86">
        <v>18000</v>
      </c>
      <c r="T86" t="s">
        <v>3002</v>
      </c>
      <c r="U86" t="s">
        <v>3003</v>
      </c>
      <c r="V86">
        <v>18</v>
      </c>
      <c r="W86" t="s">
        <v>3021</v>
      </c>
    </row>
    <row r="87" spans="1:23" hidden="1" x14ac:dyDescent="0.35">
      <c r="A87" t="s">
        <v>419</v>
      </c>
      <c r="C87" s="403">
        <v>46017</v>
      </c>
      <c r="D87" t="s">
        <v>3536</v>
      </c>
      <c r="E87" t="s">
        <v>1698</v>
      </c>
      <c r="F87" t="s">
        <v>3537</v>
      </c>
      <c r="G87" t="s">
        <v>1700</v>
      </c>
      <c r="H87" t="s">
        <v>3538</v>
      </c>
      <c r="I87" t="s">
        <v>3539</v>
      </c>
      <c r="J87" t="s">
        <v>92</v>
      </c>
      <c r="K87" t="s">
        <v>418</v>
      </c>
      <c r="L87" t="s">
        <v>3540</v>
      </c>
      <c r="M87" t="s">
        <v>3541</v>
      </c>
      <c r="N87" t="s">
        <v>3542</v>
      </c>
      <c r="O87" t="s">
        <v>3012</v>
      </c>
      <c r="P87" t="s">
        <v>1798</v>
      </c>
      <c r="Q87" t="s">
        <v>1798</v>
      </c>
      <c r="R87" t="b">
        <v>0</v>
      </c>
      <c r="S87">
        <v>0</v>
      </c>
      <c r="T87" t="s">
        <v>3013</v>
      </c>
      <c r="U87" t="s">
        <v>3003</v>
      </c>
      <c r="V87">
        <v>0</v>
      </c>
      <c r="W87" t="s">
        <v>3012</v>
      </c>
    </row>
    <row r="88" spans="1:23" hidden="1" x14ac:dyDescent="0.35">
      <c r="A88" t="s">
        <v>2189</v>
      </c>
      <c r="C88" s="403">
        <v>46014</v>
      </c>
      <c r="D88" t="s">
        <v>3543</v>
      </c>
      <c r="E88" t="s">
        <v>3544</v>
      </c>
      <c r="F88" t="s">
        <v>3545</v>
      </c>
      <c r="G88" t="s">
        <v>3546</v>
      </c>
      <c r="H88" t="s">
        <v>3547</v>
      </c>
      <c r="I88" t="s">
        <v>2621</v>
      </c>
      <c r="J88" t="s">
        <v>100</v>
      </c>
      <c r="K88" t="s">
        <v>293</v>
      </c>
      <c r="L88" t="s">
        <v>3548</v>
      </c>
      <c r="M88" t="s">
        <v>3549</v>
      </c>
      <c r="N88" t="s">
        <v>3550</v>
      </c>
      <c r="O88" t="s">
        <v>3012</v>
      </c>
      <c r="P88" t="s">
        <v>1798</v>
      </c>
      <c r="Q88" t="s">
        <v>293</v>
      </c>
      <c r="R88" t="b">
        <v>0</v>
      </c>
      <c r="S88">
        <v>1000</v>
      </c>
      <c r="T88" t="s">
        <v>3002</v>
      </c>
      <c r="U88" t="s">
        <v>3003</v>
      </c>
      <c r="V88">
        <v>1</v>
      </c>
      <c r="W88" t="s">
        <v>3012</v>
      </c>
    </row>
    <row r="89" spans="1:23" hidden="1" x14ac:dyDescent="0.35">
      <c r="A89" t="s">
        <v>381</v>
      </c>
      <c r="C89" s="403">
        <v>46000</v>
      </c>
      <c r="D89" t="s">
        <v>3543</v>
      </c>
      <c r="E89" t="s">
        <v>1682</v>
      </c>
      <c r="F89" t="s">
        <v>3551</v>
      </c>
      <c r="G89" t="s">
        <v>2699</v>
      </c>
      <c r="H89" t="s">
        <v>3552</v>
      </c>
      <c r="I89" t="s">
        <v>488</v>
      </c>
      <c r="J89" t="s">
        <v>101</v>
      </c>
      <c r="K89" t="s">
        <v>415</v>
      </c>
      <c r="L89" t="s">
        <v>3553</v>
      </c>
      <c r="M89" t="s">
        <v>3554</v>
      </c>
      <c r="N89" t="s">
        <v>3555</v>
      </c>
      <c r="O89" t="s">
        <v>3021</v>
      </c>
      <c r="P89" t="s">
        <v>3169</v>
      </c>
      <c r="Q89" t="s">
        <v>415</v>
      </c>
      <c r="R89" t="b">
        <v>0</v>
      </c>
      <c r="S89">
        <v>20000</v>
      </c>
      <c r="T89" t="s">
        <v>3013</v>
      </c>
      <c r="U89" t="s">
        <v>3003</v>
      </c>
      <c r="V89">
        <v>20</v>
      </c>
      <c r="W89" t="s">
        <v>3021</v>
      </c>
    </row>
    <row r="90" spans="1:23" hidden="1" x14ac:dyDescent="0.35">
      <c r="A90" t="s">
        <v>381</v>
      </c>
      <c r="C90" s="403">
        <v>45999</v>
      </c>
      <c r="D90" t="s">
        <v>3556</v>
      </c>
      <c r="E90" t="s">
        <v>1680</v>
      </c>
      <c r="F90" t="s">
        <v>3557</v>
      </c>
      <c r="G90" t="s">
        <v>3558</v>
      </c>
      <c r="H90" t="s">
        <v>3559</v>
      </c>
      <c r="I90" t="s">
        <v>2304</v>
      </c>
      <c r="J90" t="s">
        <v>94</v>
      </c>
      <c r="K90" t="s">
        <v>456</v>
      </c>
      <c r="L90" t="s">
        <v>3491</v>
      </c>
      <c r="M90" t="s">
        <v>3560</v>
      </c>
      <c r="N90" t="s">
        <v>1798</v>
      </c>
      <c r="O90" t="s">
        <v>3021</v>
      </c>
      <c r="P90" t="s">
        <v>1798</v>
      </c>
      <c r="Q90" t="s">
        <v>1798</v>
      </c>
      <c r="R90" t="b">
        <v>0</v>
      </c>
      <c r="S90">
        <v>3000</v>
      </c>
      <c r="T90" t="s">
        <v>3013</v>
      </c>
      <c r="U90" t="s">
        <v>3003</v>
      </c>
      <c r="V90">
        <v>3</v>
      </c>
      <c r="W90" t="s">
        <v>3021</v>
      </c>
    </row>
    <row r="91" spans="1:23" hidden="1" x14ac:dyDescent="0.35">
      <c r="A91" t="s">
        <v>2189</v>
      </c>
      <c r="C91" s="403">
        <v>45997</v>
      </c>
      <c r="D91" t="s">
        <v>3176</v>
      </c>
      <c r="E91" t="s">
        <v>1677</v>
      </c>
      <c r="F91" t="s">
        <v>3561</v>
      </c>
      <c r="G91" t="s">
        <v>3562</v>
      </c>
      <c r="H91" t="s">
        <v>3563</v>
      </c>
      <c r="I91" t="s">
        <v>3564</v>
      </c>
      <c r="J91" t="s">
        <v>100</v>
      </c>
      <c r="K91" t="s">
        <v>293</v>
      </c>
      <c r="L91" t="s">
        <v>3114</v>
      </c>
      <c r="M91" t="s">
        <v>3565</v>
      </c>
      <c r="N91" t="s">
        <v>3566</v>
      </c>
      <c r="O91" t="s">
        <v>3021</v>
      </c>
      <c r="P91" t="s">
        <v>1798</v>
      </c>
      <c r="Q91" t="s">
        <v>1798</v>
      </c>
      <c r="R91" t="b">
        <v>0</v>
      </c>
      <c r="S91">
        <v>800</v>
      </c>
      <c r="T91" t="s">
        <v>3013</v>
      </c>
      <c r="U91" t="s">
        <v>3003</v>
      </c>
      <c r="V91">
        <v>0.8</v>
      </c>
      <c r="W91" t="s">
        <v>3021</v>
      </c>
    </row>
    <row r="92" spans="1:23" hidden="1" x14ac:dyDescent="0.35">
      <c r="A92" t="s">
        <v>381</v>
      </c>
      <c r="C92" s="403">
        <v>45993</v>
      </c>
      <c r="D92" t="s">
        <v>3543</v>
      </c>
      <c r="E92" t="s">
        <v>1673</v>
      </c>
      <c r="F92" t="s">
        <v>3567</v>
      </c>
      <c r="G92" t="s">
        <v>3568</v>
      </c>
      <c r="H92" t="s">
        <v>3569</v>
      </c>
      <c r="I92" t="s">
        <v>1993</v>
      </c>
      <c r="J92" t="s">
        <v>97</v>
      </c>
      <c r="K92" t="s">
        <v>444</v>
      </c>
      <c r="L92" t="s">
        <v>3173</v>
      </c>
      <c r="M92" t="s">
        <v>3570</v>
      </c>
      <c r="N92" t="s">
        <v>3571</v>
      </c>
      <c r="O92" t="s">
        <v>3012</v>
      </c>
      <c r="P92" t="s">
        <v>1798</v>
      </c>
      <c r="Q92" t="s">
        <v>1798</v>
      </c>
      <c r="R92" t="b">
        <v>0</v>
      </c>
      <c r="S92">
        <v>2000</v>
      </c>
      <c r="T92" t="s">
        <v>3013</v>
      </c>
      <c r="U92" t="s">
        <v>3003</v>
      </c>
      <c r="V92">
        <v>2</v>
      </c>
      <c r="W92" t="s">
        <v>3012</v>
      </c>
    </row>
    <row r="93" spans="1:23" hidden="1" x14ac:dyDescent="0.35">
      <c r="A93" t="s">
        <v>2189</v>
      </c>
      <c r="C93" s="403">
        <v>45992</v>
      </c>
      <c r="D93" t="s">
        <v>3543</v>
      </c>
      <c r="E93" t="s">
        <v>3572</v>
      </c>
      <c r="F93" t="s">
        <v>3573</v>
      </c>
      <c r="G93" t="s">
        <v>3574</v>
      </c>
      <c r="H93" t="s">
        <v>3575</v>
      </c>
      <c r="I93" t="s">
        <v>2529</v>
      </c>
      <c r="J93" t="s">
        <v>97</v>
      </c>
      <c r="K93" t="s">
        <v>2189</v>
      </c>
      <c r="L93" t="s">
        <v>3205</v>
      </c>
      <c r="M93" t="s">
        <v>3366</v>
      </c>
      <c r="N93" t="s">
        <v>3576</v>
      </c>
      <c r="O93" t="s">
        <v>3030</v>
      </c>
      <c r="P93" t="s">
        <v>1798</v>
      </c>
      <c r="Q93" t="s">
        <v>1798</v>
      </c>
      <c r="R93" t="b">
        <v>1</v>
      </c>
      <c r="S93">
        <v>20000</v>
      </c>
      <c r="T93" t="s">
        <v>3002</v>
      </c>
      <c r="U93" t="s">
        <v>3003</v>
      </c>
      <c r="V93">
        <v>20</v>
      </c>
      <c r="W93" t="s">
        <v>3030</v>
      </c>
    </row>
    <row r="94" spans="1:23" hidden="1" x14ac:dyDescent="0.35">
      <c r="A94" t="s">
        <v>419</v>
      </c>
      <c r="C94" s="403">
        <v>45989</v>
      </c>
      <c r="D94" t="s">
        <v>3543</v>
      </c>
      <c r="E94" t="s">
        <v>3577</v>
      </c>
      <c r="F94" t="s">
        <v>3578</v>
      </c>
      <c r="G94" t="s">
        <v>2350</v>
      </c>
      <c r="H94" t="s">
        <v>3579</v>
      </c>
      <c r="I94" t="s">
        <v>2350</v>
      </c>
      <c r="J94" t="s">
        <v>96</v>
      </c>
      <c r="K94" t="s">
        <v>429</v>
      </c>
      <c r="L94" t="s">
        <v>3580</v>
      </c>
      <c r="M94" t="s">
        <v>3581</v>
      </c>
      <c r="N94" t="s">
        <v>3582</v>
      </c>
      <c r="O94" t="s">
        <v>3012</v>
      </c>
      <c r="P94" t="s">
        <v>1798</v>
      </c>
      <c r="Q94" t="s">
        <v>1798</v>
      </c>
      <c r="R94" t="b">
        <v>0</v>
      </c>
      <c r="S94">
        <v>500</v>
      </c>
      <c r="T94" t="s">
        <v>3002</v>
      </c>
      <c r="U94" t="s">
        <v>3003</v>
      </c>
      <c r="V94">
        <v>0.5</v>
      </c>
      <c r="W94" t="s">
        <v>3012</v>
      </c>
    </row>
    <row r="95" spans="1:23" hidden="1" x14ac:dyDescent="0.35">
      <c r="A95" t="s">
        <v>381</v>
      </c>
      <c r="C95" s="403">
        <v>45988</v>
      </c>
      <c r="D95" t="s">
        <v>3543</v>
      </c>
      <c r="E95" t="s">
        <v>3583</v>
      </c>
      <c r="F95" t="s">
        <v>3584</v>
      </c>
      <c r="G95" t="s">
        <v>3585</v>
      </c>
      <c r="H95" t="s">
        <v>3586</v>
      </c>
      <c r="I95" t="s">
        <v>3587</v>
      </c>
      <c r="J95" t="s">
        <v>98</v>
      </c>
      <c r="K95" t="s">
        <v>444</v>
      </c>
      <c r="L95" t="s">
        <v>3588</v>
      </c>
      <c r="M95" t="s">
        <v>3589</v>
      </c>
      <c r="N95" t="s">
        <v>3590</v>
      </c>
      <c r="O95" t="s">
        <v>3012</v>
      </c>
      <c r="P95" t="s">
        <v>1798</v>
      </c>
      <c r="Q95" t="s">
        <v>1798</v>
      </c>
      <c r="R95" t="b">
        <v>0</v>
      </c>
      <c r="S95">
        <v>2500</v>
      </c>
      <c r="T95" t="s">
        <v>3002</v>
      </c>
      <c r="U95" t="s">
        <v>3003</v>
      </c>
      <c r="V95">
        <v>2.5</v>
      </c>
      <c r="W95" t="s">
        <v>3012</v>
      </c>
    </row>
    <row r="96" spans="1:23" hidden="1" x14ac:dyDescent="0.35">
      <c r="A96" t="s">
        <v>2189</v>
      </c>
      <c r="C96" s="403">
        <v>45986</v>
      </c>
      <c r="D96" t="s">
        <v>3591</v>
      </c>
      <c r="E96" t="s">
        <v>2948</v>
      </c>
      <c r="F96" t="s">
        <v>3592</v>
      </c>
      <c r="G96" t="s">
        <v>3593</v>
      </c>
      <c r="H96" t="s">
        <v>3594</v>
      </c>
      <c r="I96" t="s">
        <v>2269</v>
      </c>
      <c r="J96" t="s">
        <v>100</v>
      </c>
      <c r="K96" t="s">
        <v>2193</v>
      </c>
      <c r="L96" t="s">
        <v>3595</v>
      </c>
      <c r="M96" t="s">
        <v>3596</v>
      </c>
      <c r="N96" t="s">
        <v>3597</v>
      </c>
      <c r="O96" t="s">
        <v>3030</v>
      </c>
      <c r="P96" t="s">
        <v>1798</v>
      </c>
      <c r="Q96" t="s">
        <v>1798</v>
      </c>
      <c r="R96" t="b">
        <v>0</v>
      </c>
      <c r="S96">
        <v>0</v>
      </c>
      <c r="T96" t="s">
        <v>3002</v>
      </c>
      <c r="U96" t="s">
        <v>3003</v>
      </c>
      <c r="V96">
        <v>0</v>
      </c>
      <c r="W96" t="s">
        <v>3030</v>
      </c>
    </row>
    <row r="97" spans="1:23" hidden="1" x14ac:dyDescent="0.35">
      <c r="A97" t="s">
        <v>419</v>
      </c>
      <c r="C97" s="403">
        <v>45986</v>
      </c>
      <c r="D97" t="s">
        <v>3543</v>
      </c>
      <c r="E97" t="s">
        <v>3598</v>
      </c>
      <c r="F97" t="s">
        <v>3599</v>
      </c>
      <c r="G97" t="s">
        <v>3600</v>
      </c>
      <c r="H97" t="s">
        <v>3601</v>
      </c>
      <c r="I97" t="s">
        <v>3600</v>
      </c>
      <c r="J97" t="s">
        <v>95</v>
      </c>
      <c r="K97" t="s">
        <v>501</v>
      </c>
      <c r="L97" t="s">
        <v>3602</v>
      </c>
      <c r="M97" t="s">
        <v>3603</v>
      </c>
      <c r="N97" t="s">
        <v>3604</v>
      </c>
      <c r="O97" t="s">
        <v>3012</v>
      </c>
      <c r="P97" t="s">
        <v>1798</v>
      </c>
      <c r="Q97" t="s">
        <v>1798</v>
      </c>
      <c r="R97" t="b">
        <v>0</v>
      </c>
      <c r="S97">
        <v>1000</v>
      </c>
      <c r="T97" t="s">
        <v>3002</v>
      </c>
      <c r="U97" t="s">
        <v>3003</v>
      </c>
      <c r="V97">
        <v>1</v>
      </c>
      <c r="W97" t="s">
        <v>3012</v>
      </c>
    </row>
    <row r="98" spans="1:23" hidden="1" x14ac:dyDescent="0.35">
      <c r="A98" t="s">
        <v>419</v>
      </c>
      <c r="C98" s="403">
        <v>45983</v>
      </c>
      <c r="D98" t="s">
        <v>3605</v>
      </c>
      <c r="E98" t="s">
        <v>1664</v>
      </c>
      <c r="F98" t="s">
        <v>3606</v>
      </c>
      <c r="G98" t="s">
        <v>3607</v>
      </c>
      <c r="H98" t="s">
        <v>3608</v>
      </c>
      <c r="I98" t="s">
        <v>2435</v>
      </c>
      <c r="J98" t="s">
        <v>2260</v>
      </c>
      <c r="K98" t="s">
        <v>388</v>
      </c>
      <c r="L98" t="s">
        <v>3609</v>
      </c>
      <c r="M98" t="s">
        <v>3610</v>
      </c>
      <c r="N98" t="s">
        <v>3611</v>
      </c>
      <c r="O98" t="s">
        <v>3012</v>
      </c>
      <c r="P98" t="s">
        <v>3062</v>
      </c>
      <c r="Q98" t="s">
        <v>497</v>
      </c>
      <c r="R98" t="b">
        <v>0</v>
      </c>
      <c r="S98">
        <v>3000</v>
      </c>
      <c r="T98" t="s">
        <v>3013</v>
      </c>
      <c r="U98" t="s">
        <v>3003</v>
      </c>
      <c r="V98">
        <v>3</v>
      </c>
      <c r="W98" t="s">
        <v>3012</v>
      </c>
    </row>
    <row r="99" spans="1:23" hidden="1" x14ac:dyDescent="0.35">
      <c r="A99" t="s">
        <v>419</v>
      </c>
      <c r="C99" s="403">
        <v>45982</v>
      </c>
      <c r="D99" t="s">
        <v>3612</v>
      </c>
      <c r="E99" t="s">
        <v>1663</v>
      </c>
      <c r="F99" t="s">
        <v>3613</v>
      </c>
      <c r="G99" t="s">
        <v>1665</v>
      </c>
      <c r="H99" t="s">
        <v>3614</v>
      </c>
      <c r="I99" t="s">
        <v>2592</v>
      </c>
      <c r="J99" t="s">
        <v>89</v>
      </c>
      <c r="K99" t="s">
        <v>388</v>
      </c>
      <c r="L99" t="s">
        <v>3359</v>
      </c>
      <c r="M99" t="s">
        <v>3615</v>
      </c>
      <c r="N99" t="s">
        <v>3616</v>
      </c>
      <c r="O99" t="s">
        <v>3012</v>
      </c>
      <c r="P99" t="s">
        <v>3617</v>
      </c>
      <c r="Q99" t="s">
        <v>497</v>
      </c>
      <c r="R99" t="b">
        <v>0</v>
      </c>
      <c r="S99">
        <v>3000</v>
      </c>
      <c r="T99" t="s">
        <v>3013</v>
      </c>
      <c r="U99" t="s">
        <v>3003</v>
      </c>
      <c r="V99">
        <v>3</v>
      </c>
      <c r="W99" t="s">
        <v>3012</v>
      </c>
    </row>
    <row r="100" spans="1:23" hidden="1" x14ac:dyDescent="0.35">
      <c r="A100" t="s">
        <v>419</v>
      </c>
      <c r="C100" s="403">
        <v>45981</v>
      </c>
      <c r="D100" t="s">
        <v>3543</v>
      </c>
      <c r="E100" t="s">
        <v>3618</v>
      </c>
      <c r="F100" t="s">
        <v>3619</v>
      </c>
      <c r="G100" t="s">
        <v>2361</v>
      </c>
      <c r="H100" t="s">
        <v>3620</v>
      </c>
      <c r="I100" t="s">
        <v>2361</v>
      </c>
      <c r="J100" t="s">
        <v>3621</v>
      </c>
      <c r="K100" t="s">
        <v>447</v>
      </c>
      <c r="L100" t="s">
        <v>3622</v>
      </c>
      <c r="M100" t="s">
        <v>3623</v>
      </c>
      <c r="N100" t="s">
        <v>3624</v>
      </c>
      <c r="O100" t="s">
        <v>3021</v>
      </c>
      <c r="P100" t="s">
        <v>1798</v>
      </c>
      <c r="Q100" t="s">
        <v>1798</v>
      </c>
      <c r="R100" t="b">
        <v>0</v>
      </c>
      <c r="S100">
        <v>3000</v>
      </c>
      <c r="T100" t="s">
        <v>3002</v>
      </c>
      <c r="U100" t="s">
        <v>3003</v>
      </c>
      <c r="V100">
        <v>3</v>
      </c>
      <c r="W100" t="s">
        <v>3021</v>
      </c>
    </row>
    <row r="101" spans="1:23" hidden="1" x14ac:dyDescent="0.35">
      <c r="A101" t="s">
        <v>381</v>
      </c>
      <c r="C101" s="403">
        <v>45981</v>
      </c>
      <c r="D101" t="s">
        <v>3625</v>
      </c>
      <c r="E101" t="s">
        <v>1709</v>
      </c>
      <c r="F101" t="s">
        <v>3626</v>
      </c>
      <c r="G101" t="s">
        <v>3627</v>
      </c>
      <c r="H101" t="s">
        <v>3628</v>
      </c>
      <c r="I101" t="s">
        <v>1711</v>
      </c>
      <c r="J101" t="s">
        <v>3629</v>
      </c>
      <c r="K101" t="s">
        <v>444</v>
      </c>
      <c r="L101" t="s">
        <v>3588</v>
      </c>
      <c r="M101" t="s">
        <v>3630</v>
      </c>
      <c r="N101" t="s">
        <v>3631</v>
      </c>
      <c r="O101" t="s">
        <v>3030</v>
      </c>
      <c r="P101" t="s">
        <v>1798</v>
      </c>
      <c r="Q101" t="s">
        <v>1798</v>
      </c>
      <c r="R101" t="b">
        <v>0</v>
      </c>
      <c r="S101">
        <v>60000</v>
      </c>
      <c r="T101" t="s">
        <v>3013</v>
      </c>
      <c r="U101" t="s">
        <v>3003</v>
      </c>
      <c r="V101">
        <v>60</v>
      </c>
      <c r="W101" t="s">
        <v>3030</v>
      </c>
    </row>
    <row r="102" spans="1:23" hidden="1" x14ac:dyDescent="0.35">
      <c r="A102" t="s">
        <v>381</v>
      </c>
      <c r="C102" s="403">
        <v>45981</v>
      </c>
      <c r="D102" t="s">
        <v>3632</v>
      </c>
      <c r="E102" t="s">
        <v>1679</v>
      </c>
      <c r="F102" t="s">
        <v>3633</v>
      </c>
      <c r="G102" t="s">
        <v>2696</v>
      </c>
      <c r="H102" t="s">
        <v>3634</v>
      </c>
      <c r="I102" t="s">
        <v>2697</v>
      </c>
      <c r="J102" t="s">
        <v>98</v>
      </c>
      <c r="K102" t="s">
        <v>444</v>
      </c>
      <c r="L102" t="s">
        <v>3525</v>
      </c>
      <c r="M102" t="s">
        <v>3635</v>
      </c>
      <c r="N102" t="s">
        <v>3636</v>
      </c>
      <c r="O102" t="s">
        <v>3021</v>
      </c>
      <c r="P102" t="s">
        <v>1798</v>
      </c>
      <c r="Q102" t="s">
        <v>1798</v>
      </c>
      <c r="R102" t="b">
        <v>1</v>
      </c>
      <c r="S102">
        <v>10000</v>
      </c>
      <c r="T102" t="s">
        <v>3013</v>
      </c>
      <c r="U102" t="s">
        <v>3003</v>
      </c>
      <c r="V102">
        <v>10</v>
      </c>
      <c r="W102" t="s">
        <v>3021</v>
      </c>
    </row>
    <row r="103" spans="1:23" hidden="1" x14ac:dyDescent="0.35">
      <c r="A103" t="s">
        <v>381</v>
      </c>
      <c r="C103" s="403">
        <v>45981</v>
      </c>
      <c r="D103" t="s">
        <v>3543</v>
      </c>
      <c r="E103" t="s">
        <v>3637</v>
      </c>
      <c r="F103" t="s">
        <v>3638</v>
      </c>
      <c r="G103" t="s">
        <v>3639</v>
      </c>
      <c r="H103" t="s">
        <v>3640</v>
      </c>
      <c r="I103" t="s">
        <v>3641</v>
      </c>
      <c r="J103" t="s">
        <v>98</v>
      </c>
      <c r="K103" t="s">
        <v>444</v>
      </c>
      <c r="L103" t="s">
        <v>3525</v>
      </c>
      <c r="M103" t="s">
        <v>3635</v>
      </c>
      <c r="N103" t="s">
        <v>3642</v>
      </c>
      <c r="O103" t="s">
        <v>3012</v>
      </c>
      <c r="P103" t="s">
        <v>1798</v>
      </c>
      <c r="Q103" t="s">
        <v>1798</v>
      </c>
      <c r="R103" t="b">
        <v>0</v>
      </c>
      <c r="S103">
        <v>1000</v>
      </c>
      <c r="T103" t="s">
        <v>3002</v>
      </c>
      <c r="U103" t="s">
        <v>3003</v>
      </c>
      <c r="V103">
        <v>1</v>
      </c>
      <c r="W103" t="s">
        <v>3012</v>
      </c>
    </row>
    <row r="104" spans="1:23" hidden="1" x14ac:dyDescent="0.35">
      <c r="A104" t="s">
        <v>2189</v>
      </c>
      <c r="C104" s="403">
        <v>45981</v>
      </c>
      <c r="D104" t="s">
        <v>23536</v>
      </c>
      <c r="E104" t="s">
        <v>1669</v>
      </c>
      <c r="F104" t="s">
        <v>3643</v>
      </c>
      <c r="G104" t="s">
        <v>1666</v>
      </c>
      <c r="H104" t="s">
        <v>3644</v>
      </c>
      <c r="I104" t="s">
        <v>932</v>
      </c>
      <c r="J104" t="s">
        <v>101</v>
      </c>
      <c r="K104" t="s">
        <v>792</v>
      </c>
      <c r="L104" t="s">
        <v>3645</v>
      </c>
      <c r="M104" t="s">
        <v>3646</v>
      </c>
      <c r="N104" t="s">
        <v>3647</v>
      </c>
      <c r="O104" t="s">
        <v>3030</v>
      </c>
      <c r="P104" t="s">
        <v>1798</v>
      </c>
      <c r="Q104" t="s">
        <v>792</v>
      </c>
      <c r="R104" t="b">
        <v>1</v>
      </c>
      <c r="S104">
        <v>80000</v>
      </c>
      <c r="T104" t="s">
        <v>3648</v>
      </c>
      <c r="U104" t="s">
        <v>3003</v>
      </c>
      <c r="V104">
        <v>80</v>
      </c>
      <c r="W104" t="s">
        <v>3030</v>
      </c>
    </row>
    <row r="105" spans="1:23" hidden="1" x14ac:dyDescent="0.35">
      <c r="A105" t="s">
        <v>381</v>
      </c>
      <c r="C105" s="403">
        <v>45980</v>
      </c>
      <c r="D105" t="s">
        <v>3543</v>
      </c>
      <c r="E105" t="s">
        <v>3649</v>
      </c>
      <c r="F105" t="s">
        <v>3650</v>
      </c>
      <c r="G105" t="s">
        <v>3651</v>
      </c>
      <c r="H105" t="s">
        <v>3652</v>
      </c>
      <c r="I105" t="s">
        <v>3653</v>
      </c>
      <c r="J105" t="s">
        <v>101</v>
      </c>
      <c r="K105" t="s">
        <v>415</v>
      </c>
      <c r="L105" t="s">
        <v>3169</v>
      </c>
      <c r="M105" t="s">
        <v>3654</v>
      </c>
      <c r="N105" t="s">
        <v>3655</v>
      </c>
      <c r="O105" t="s">
        <v>3030</v>
      </c>
      <c r="P105" t="s">
        <v>1798</v>
      </c>
      <c r="Q105" t="s">
        <v>415</v>
      </c>
      <c r="R105" t="b">
        <v>1</v>
      </c>
      <c r="S105">
        <v>50</v>
      </c>
      <c r="T105" t="s">
        <v>3002</v>
      </c>
      <c r="U105" t="s">
        <v>3003</v>
      </c>
      <c r="V105">
        <v>0.05</v>
      </c>
      <c r="W105" t="s">
        <v>3030</v>
      </c>
    </row>
    <row r="106" spans="1:23" hidden="1" x14ac:dyDescent="0.35">
      <c r="A106" t="s">
        <v>419</v>
      </c>
      <c r="C106" s="403">
        <v>45980</v>
      </c>
      <c r="D106" t="s">
        <v>3543</v>
      </c>
      <c r="E106" t="s">
        <v>2822</v>
      </c>
      <c r="F106" t="s">
        <v>3656</v>
      </c>
      <c r="G106" t="s">
        <v>2283</v>
      </c>
      <c r="H106" t="s">
        <v>3657</v>
      </c>
      <c r="I106" t="s">
        <v>2283</v>
      </c>
      <c r="J106" t="s">
        <v>3621</v>
      </c>
      <c r="K106" t="s">
        <v>447</v>
      </c>
      <c r="L106" t="s">
        <v>3658</v>
      </c>
      <c r="M106" t="s">
        <v>3659</v>
      </c>
      <c r="N106" t="s">
        <v>3660</v>
      </c>
      <c r="O106" t="s">
        <v>3012</v>
      </c>
      <c r="P106" t="s">
        <v>1798</v>
      </c>
      <c r="Q106" t="s">
        <v>1798</v>
      </c>
      <c r="R106" t="b">
        <v>0</v>
      </c>
      <c r="S106">
        <v>1000</v>
      </c>
      <c r="T106" t="s">
        <v>3002</v>
      </c>
      <c r="U106" t="s">
        <v>3003</v>
      </c>
      <c r="V106">
        <v>1</v>
      </c>
      <c r="W106" t="s">
        <v>3012</v>
      </c>
    </row>
    <row r="107" spans="1:23" hidden="1" x14ac:dyDescent="0.35">
      <c r="A107" t="s">
        <v>2176</v>
      </c>
      <c r="C107" s="403">
        <v>45980</v>
      </c>
      <c r="D107" t="s">
        <v>3661</v>
      </c>
      <c r="E107" t="s">
        <v>3662</v>
      </c>
      <c r="F107" t="s">
        <v>3663</v>
      </c>
      <c r="G107" t="s">
        <v>3664</v>
      </c>
      <c r="H107" t="s">
        <v>3665</v>
      </c>
      <c r="I107" t="s">
        <v>3666</v>
      </c>
      <c r="J107" t="s">
        <v>104</v>
      </c>
      <c r="K107" t="s">
        <v>349</v>
      </c>
      <c r="L107" t="s">
        <v>3667</v>
      </c>
      <c r="M107" t="s">
        <v>3668</v>
      </c>
      <c r="N107" t="s">
        <v>3669</v>
      </c>
      <c r="O107" t="s">
        <v>3021</v>
      </c>
      <c r="P107" t="s">
        <v>1798</v>
      </c>
      <c r="Q107" t="s">
        <v>1798</v>
      </c>
      <c r="R107" t="b">
        <v>0</v>
      </c>
      <c r="S107">
        <v>200000</v>
      </c>
      <c r="T107" t="s">
        <v>3002</v>
      </c>
      <c r="U107" t="s">
        <v>3003</v>
      </c>
      <c r="V107">
        <v>200</v>
      </c>
      <c r="W107" t="s">
        <v>3021</v>
      </c>
    </row>
    <row r="108" spans="1:23" hidden="1" x14ac:dyDescent="0.35">
      <c r="A108" t="s">
        <v>381</v>
      </c>
      <c r="C108" s="403">
        <v>45980</v>
      </c>
      <c r="D108" t="s">
        <v>3670</v>
      </c>
      <c r="E108" t="s">
        <v>3671</v>
      </c>
      <c r="F108" t="s">
        <v>3672</v>
      </c>
      <c r="G108" t="s">
        <v>3673</v>
      </c>
      <c r="H108" t="s">
        <v>3674</v>
      </c>
      <c r="I108" t="s">
        <v>2378</v>
      </c>
      <c r="J108" t="s">
        <v>98</v>
      </c>
      <c r="K108" t="s">
        <v>444</v>
      </c>
      <c r="L108" t="s">
        <v>3675</v>
      </c>
      <c r="M108" t="s">
        <v>3676</v>
      </c>
      <c r="N108" t="s">
        <v>3677</v>
      </c>
      <c r="O108" t="s">
        <v>3012</v>
      </c>
      <c r="P108" t="s">
        <v>1798</v>
      </c>
      <c r="Q108" t="s">
        <v>1798</v>
      </c>
      <c r="R108" t="b">
        <v>1</v>
      </c>
      <c r="S108">
        <v>10000</v>
      </c>
      <c r="T108" t="s">
        <v>3002</v>
      </c>
      <c r="U108" t="s">
        <v>3003</v>
      </c>
      <c r="V108">
        <v>10</v>
      </c>
      <c r="W108" t="s">
        <v>3012</v>
      </c>
    </row>
    <row r="109" spans="1:23" hidden="1" x14ac:dyDescent="0.35">
      <c r="A109" t="s">
        <v>381</v>
      </c>
      <c r="C109" s="403">
        <v>45980</v>
      </c>
      <c r="D109" t="s">
        <v>3543</v>
      </c>
      <c r="E109" t="s">
        <v>3678</v>
      </c>
      <c r="F109" t="s">
        <v>3679</v>
      </c>
      <c r="G109" t="s">
        <v>3680</v>
      </c>
      <c r="H109" t="s">
        <v>3681</v>
      </c>
      <c r="I109" t="s">
        <v>2234</v>
      </c>
      <c r="J109" t="s">
        <v>98</v>
      </c>
      <c r="K109" t="s">
        <v>444</v>
      </c>
      <c r="L109" t="s">
        <v>3675</v>
      </c>
      <c r="M109" t="s">
        <v>3682</v>
      </c>
      <c r="N109" t="s">
        <v>3683</v>
      </c>
      <c r="O109" t="s">
        <v>3012</v>
      </c>
      <c r="P109" t="s">
        <v>1798</v>
      </c>
      <c r="Q109" t="s">
        <v>1798</v>
      </c>
      <c r="R109" t="b">
        <v>0</v>
      </c>
      <c r="S109">
        <v>1000</v>
      </c>
      <c r="T109" t="s">
        <v>3002</v>
      </c>
      <c r="U109" t="s">
        <v>3003</v>
      </c>
      <c r="V109">
        <v>1</v>
      </c>
      <c r="W109" t="s">
        <v>3012</v>
      </c>
    </row>
    <row r="110" spans="1:23" hidden="1" x14ac:dyDescent="0.35">
      <c r="A110" t="s">
        <v>381</v>
      </c>
      <c r="C110" s="403">
        <v>45980</v>
      </c>
      <c r="D110" t="s">
        <v>3543</v>
      </c>
      <c r="E110" t="s">
        <v>3684</v>
      </c>
      <c r="F110" t="s">
        <v>3685</v>
      </c>
      <c r="G110" t="s">
        <v>3686</v>
      </c>
      <c r="H110" t="s">
        <v>3687</v>
      </c>
      <c r="I110" t="s">
        <v>3688</v>
      </c>
      <c r="J110" t="s">
        <v>98</v>
      </c>
      <c r="K110" t="s">
        <v>444</v>
      </c>
      <c r="L110" t="s">
        <v>3675</v>
      </c>
      <c r="M110" t="s">
        <v>3682</v>
      </c>
      <c r="N110" t="s">
        <v>3683</v>
      </c>
      <c r="O110" t="s">
        <v>3021</v>
      </c>
      <c r="P110" t="s">
        <v>1798</v>
      </c>
      <c r="Q110" t="s">
        <v>1798</v>
      </c>
      <c r="R110" t="b">
        <v>0</v>
      </c>
      <c r="S110">
        <v>5000</v>
      </c>
      <c r="T110" t="s">
        <v>3002</v>
      </c>
      <c r="U110" t="s">
        <v>3003</v>
      </c>
      <c r="V110">
        <v>5</v>
      </c>
      <c r="W110" t="s">
        <v>3021</v>
      </c>
    </row>
    <row r="111" spans="1:23" hidden="1" x14ac:dyDescent="0.35">
      <c r="A111" t="s">
        <v>419</v>
      </c>
      <c r="C111" s="403">
        <v>45979</v>
      </c>
      <c r="D111" t="s">
        <v>3543</v>
      </c>
      <c r="E111" t="s">
        <v>3689</v>
      </c>
      <c r="F111" t="s">
        <v>3690</v>
      </c>
      <c r="G111" t="s">
        <v>3691</v>
      </c>
      <c r="H111" t="s">
        <v>3692</v>
      </c>
      <c r="I111" t="s">
        <v>2234</v>
      </c>
      <c r="J111" t="s">
        <v>107</v>
      </c>
      <c r="K111" t="s">
        <v>407</v>
      </c>
      <c r="L111" t="s">
        <v>3693</v>
      </c>
      <c r="M111" t="s">
        <v>3343</v>
      </c>
      <c r="N111" t="s">
        <v>3694</v>
      </c>
      <c r="O111" t="s">
        <v>3012</v>
      </c>
      <c r="P111" t="s">
        <v>1798</v>
      </c>
      <c r="Q111" t="s">
        <v>1798</v>
      </c>
      <c r="R111" t="b">
        <v>0</v>
      </c>
      <c r="S111">
        <v>10000</v>
      </c>
      <c r="T111" t="s">
        <v>3002</v>
      </c>
      <c r="U111" t="s">
        <v>3003</v>
      </c>
      <c r="V111">
        <v>10</v>
      </c>
      <c r="W111" t="s">
        <v>3012</v>
      </c>
    </row>
    <row r="112" spans="1:23" hidden="1" x14ac:dyDescent="0.35">
      <c r="A112" t="s">
        <v>419</v>
      </c>
      <c r="C112" s="403">
        <v>45975</v>
      </c>
      <c r="D112" t="s">
        <v>3543</v>
      </c>
      <c r="E112" t="s">
        <v>3695</v>
      </c>
      <c r="F112" t="s">
        <v>3696</v>
      </c>
      <c r="G112" t="s">
        <v>3697</v>
      </c>
      <c r="H112" t="s">
        <v>3698</v>
      </c>
      <c r="I112" t="s">
        <v>2279</v>
      </c>
      <c r="J112" t="s">
        <v>96</v>
      </c>
      <c r="K112" t="s">
        <v>429</v>
      </c>
      <c r="L112" t="s">
        <v>3699</v>
      </c>
      <c r="M112" t="s">
        <v>3700</v>
      </c>
      <c r="N112" t="s">
        <v>3701</v>
      </c>
      <c r="O112" t="s">
        <v>3012</v>
      </c>
      <c r="P112" t="s">
        <v>1798</v>
      </c>
      <c r="Q112" t="s">
        <v>1798</v>
      </c>
      <c r="R112" t="b">
        <v>0</v>
      </c>
      <c r="S112">
        <v>300</v>
      </c>
      <c r="T112" t="s">
        <v>3002</v>
      </c>
      <c r="U112" t="s">
        <v>3003</v>
      </c>
      <c r="V112">
        <v>0.3</v>
      </c>
      <c r="W112" t="s">
        <v>3012</v>
      </c>
    </row>
    <row r="113" spans="1:23" hidden="1" x14ac:dyDescent="0.35">
      <c r="A113" t="s">
        <v>2189</v>
      </c>
      <c r="C113" s="403">
        <v>45975</v>
      </c>
      <c r="D113" t="s">
        <v>3543</v>
      </c>
      <c r="E113" t="s">
        <v>3702</v>
      </c>
      <c r="F113" t="s">
        <v>3703</v>
      </c>
      <c r="G113" t="s">
        <v>2339</v>
      </c>
      <c r="H113" t="s">
        <v>3704</v>
      </c>
      <c r="I113" t="s">
        <v>3705</v>
      </c>
      <c r="J113" t="s">
        <v>101</v>
      </c>
      <c r="K113" t="s">
        <v>806</v>
      </c>
      <c r="L113" t="s">
        <v>3706</v>
      </c>
      <c r="M113" t="s">
        <v>3707</v>
      </c>
      <c r="N113" t="s">
        <v>3708</v>
      </c>
      <c r="O113" t="s">
        <v>3021</v>
      </c>
      <c r="P113" t="s">
        <v>1798</v>
      </c>
      <c r="Q113" t="s">
        <v>806</v>
      </c>
      <c r="R113" t="b">
        <v>0</v>
      </c>
      <c r="S113">
        <v>0</v>
      </c>
      <c r="T113" t="s">
        <v>3002</v>
      </c>
      <c r="U113" t="s">
        <v>3003</v>
      </c>
      <c r="V113">
        <v>0</v>
      </c>
      <c r="W113" t="s">
        <v>3021</v>
      </c>
    </row>
    <row r="114" spans="1:23" hidden="1" x14ac:dyDescent="0.35">
      <c r="A114" t="s">
        <v>381</v>
      </c>
      <c r="C114" s="403">
        <v>45975</v>
      </c>
      <c r="D114" t="s">
        <v>3543</v>
      </c>
      <c r="E114" t="s">
        <v>3709</v>
      </c>
      <c r="F114" t="s">
        <v>3710</v>
      </c>
      <c r="G114" t="s">
        <v>3711</v>
      </c>
      <c r="H114" t="s">
        <v>3712</v>
      </c>
      <c r="I114" t="s">
        <v>2420</v>
      </c>
      <c r="J114" t="s">
        <v>98</v>
      </c>
      <c r="K114" t="s">
        <v>444</v>
      </c>
      <c r="L114" t="s">
        <v>3009</v>
      </c>
      <c r="M114" t="s">
        <v>3127</v>
      </c>
      <c r="N114" t="s">
        <v>3713</v>
      </c>
      <c r="O114" t="s">
        <v>3012</v>
      </c>
      <c r="P114" t="s">
        <v>1798</v>
      </c>
      <c r="Q114" t="s">
        <v>1798</v>
      </c>
      <c r="R114" t="b">
        <v>0</v>
      </c>
      <c r="S114">
        <v>0</v>
      </c>
      <c r="T114" t="s">
        <v>3002</v>
      </c>
      <c r="U114" t="s">
        <v>3003</v>
      </c>
      <c r="V114">
        <v>0</v>
      </c>
      <c r="W114" t="s">
        <v>3012</v>
      </c>
    </row>
    <row r="115" spans="1:23" hidden="1" x14ac:dyDescent="0.35">
      <c r="A115" t="s">
        <v>2176</v>
      </c>
      <c r="C115" s="403">
        <v>45974</v>
      </c>
      <c r="D115" t="s">
        <v>3543</v>
      </c>
      <c r="E115" t="s">
        <v>3714</v>
      </c>
      <c r="F115" t="s">
        <v>3715</v>
      </c>
      <c r="G115" t="s">
        <v>3716</v>
      </c>
      <c r="H115" t="s">
        <v>3717</v>
      </c>
      <c r="I115" t="s">
        <v>3718</v>
      </c>
      <c r="J115" t="s">
        <v>108</v>
      </c>
      <c r="K115" t="s">
        <v>378</v>
      </c>
      <c r="L115" t="s">
        <v>3719</v>
      </c>
      <c r="M115" t="s">
        <v>3720</v>
      </c>
      <c r="N115" t="s">
        <v>3721</v>
      </c>
      <c r="O115" t="s">
        <v>3012</v>
      </c>
      <c r="P115" t="s">
        <v>1798</v>
      </c>
      <c r="Q115" t="s">
        <v>1798</v>
      </c>
      <c r="R115" t="b">
        <v>0</v>
      </c>
      <c r="S115">
        <v>600</v>
      </c>
      <c r="T115" t="s">
        <v>3002</v>
      </c>
      <c r="U115" t="s">
        <v>3003</v>
      </c>
      <c r="V115">
        <v>0.6</v>
      </c>
      <c r="W115" t="s">
        <v>3012</v>
      </c>
    </row>
    <row r="116" spans="1:23" hidden="1" x14ac:dyDescent="0.35">
      <c r="A116" t="s">
        <v>381</v>
      </c>
      <c r="C116" s="403">
        <v>45972</v>
      </c>
      <c r="D116" t="s">
        <v>3372</v>
      </c>
      <c r="E116" t="s">
        <v>1654</v>
      </c>
      <c r="F116" t="s">
        <v>3722</v>
      </c>
      <c r="G116" t="s">
        <v>1657</v>
      </c>
      <c r="H116" t="s">
        <v>3723</v>
      </c>
      <c r="I116" t="s">
        <v>2693</v>
      </c>
      <c r="J116" t="s">
        <v>89</v>
      </c>
      <c r="K116" t="s">
        <v>380</v>
      </c>
      <c r="L116" t="s">
        <v>3047</v>
      </c>
      <c r="M116" t="s">
        <v>3724</v>
      </c>
      <c r="N116" t="s">
        <v>3725</v>
      </c>
      <c r="O116" t="s">
        <v>3012</v>
      </c>
      <c r="P116" t="s">
        <v>1798</v>
      </c>
      <c r="Q116" t="s">
        <v>1798</v>
      </c>
      <c r="R116" t="b">
        <v>0</v>
      </c>
      <c r="S116">
        <v>3000</v>
      </c>
      <c r="T116" t="s">
        <v>3013</v>
      </c>
      <c r="U116" t="s">
        <v>3003</v>
      </c>
      <c r="V116">
        <v>3</v>
      </c>
      <c r="W116" t="s">
        <v>3012</v>
      </c>
    </row>
    <row r="117" spans="1:23" hidden="1" x14ac:dyDescent="0.35">
      <c r="A117" t="s">
        <v>2189</v>
      </c>
      <c r="C117" s="403">
        <v>45972</v>
      </c>
      <c r="D117" t="s">
        <v>3726</v>
      </c>
      <c r="E117" t="s">
        <v>3727</v>
      </c>
      <c r="F117" t="s">
        <v>3728</v>
      </c>
      <c r="G117" t="s">
        <v>3729</v>
      </c>
      <c r="H117" t="s">
        <v>3730</v>
      </c>
      <c r="I117" t="s">
        <v>3731</v>
      </c>
      <c r="J117" t="s">
        <v>100</v>
      </c>
      <c r="K117" t="s">
        <v>293</v>
      </c>
      <c r="L117" t="s">
        <v>3071</v>
      </c>
      <c r="M117" t="s">
        <v>3732</v>
      </c>
      <c r="N117" t="s">
        <v>3733</v>
      </c>
      <c r="O117" t="s">
        <v>3207</v>
      </c>
      <c r="P117" t="s">
        <v>3732</v>
      </c>
      <c r="Q117" t="s">
        <v>293</v>
      </c>
      <c r="R117" t="b">
        <v>0</v>
      </c>
      <c r="S117">
        <v>0</v>
      </c>
      <c r="T117" t="s">
        <v>3002</v>
      </c>
      <c r="U117" t="s">
        <v>3003</v>
      </c>
      <c r="V117">
        <v>0</v>
      </c>
      <c r="W117" t="s">
        <v>3207</v>
      </c>
    </row>
    <row r="118" spans="1:23" hidden="1" x14ac:dyDescent="0.35">
      <c r="A118" t="s">
        <v>2176</v>
      </c>
      <c r="C118" s="403">
        <v>45972</v>
      </c>
      <c r="D118" t="s">
        <v>3543</v>
      </c>
      <c r="E118" t="s">
        <v>3734</v>
      </c>
      <c r="F118" t="s">
        <v>3735</v>
      </c>
      <c r="G118" t="s">
        <v>3736</v>
      </c>
      <c r="H118" t="s">
        <v>3737</v>
      </c>
      <c r="I118" t="s">
        <v>3738</v>
      </c>
      <c r="J118" t="s">
        <v>108</v>
      </c>
      <c r="K118" t="s">
        <v>843</v>
      </c>
      <c r="L118" t="s">
        <v>3457</v>
      </c>
      <c r="M118" t="s">
        <v>3739</v>
      </c>
      <c r="N118" t="s">
        <v>3740</v>
      </c>
      <c r="O118" t="s">
        <v>3012</v>
      </c>
      <c r="P118" t="s">
        <v>3741</v>
      </c>
      <c r="Q118" t="s">
        <v>371</v>
      </c>
      <c r="R118" t="b">
        <v>0</v>
      </c>
      <c r="S118">
        <v>2000</v>
      </c>
      <c r="T118" t="s">
        <v>3002</v>
      </c>
      <c r="U118" t="s">
        <v>3003</v>
      </c>
      <c r="V118">
        <v>2</v>
      </c>
      <c r="W118" t="s">
        <v>3012</v>
      </c>
    </row>
    <row r="119" spans="1:23" hidden="1" x14ac:dyDescent="0.35">
      <c r="A119" t="s">
        <v>419</v>
      </c>
      <c r="C119" s="403">
        <v>45971</v>
      </c>
      <c r="D119" t="s">
        <v>3742</v>
      </c>
      <c r="E119" t="s">
        <v>1652</v>
      </c>
      <c r="F119" t="s">
        <v>3743</v>
      </c>
      <c r="G119" t="s">
        <v>1658</v>
      </c>
      <c r="H119" t="s">
        <v>3744</v>
      </c>
      <c r="I119" t="s">
        <v>2301</v>
      </c>
      <c r="J119" t="s">
        <v>92</v>
      </c>
      <c r="K119" t="s">
        <v>497</v>
      </c>
      <c r="L119" t="s">
        <v>3745</v>
      </c>
      <c r="M119" t="s">
        <v>3746</v>
      </c>
      <c r="N119" t="s">
        <v>1798</v>
      </c>
      <c r="O119" t="s">
        <v>3021</v>
      </c>
      <c r="P119" t="s">
        <v>3747</v>
      </c>
      <c r="Q119" t="s">
        <v>497</v>
      </c>
      <c r="R119" t="b">
        <v>0</v>
      </c>
      <c r="S119">
        <v>5000</v>
      </c>
      <c r="T119" t="s">
        <v>3013</v>
      </c>
      <c r="U119" t="s">
        <v>3003</v>
      </c>
      <c r="V119">
        <v>5</v>
      </c>
      <c r="W119" t="s">
        <v>3021</v>
      </c>
    </row>
    <row r="120" spans="1:23" hidden="1" x14ac:dyDescent="0.35">
      <c r="A120" t="s">
        <v>419</v>
      </c>
      <c r="C120" s="403">
        <v>45971</v>
      </c>
      <c r="D120" t="s">
        <v>3742</v>
      </c>
      <c r="E120" t="s">
        <v>1655</v>
      </c>
      <c r="F120" t="s">
        <v>3748</v>
      </c>
      <c r="G120" t="s">
        <v>1659</v>
      </c>
      <c r="H120" t="s">
        <v>3749</v>
      </c>
      <c r="I120" t="s">
        <v>2439</v>
      </c>
      <c r="J120" t="s">
        <v>92</v>
      </c>
      <c r="K120" t="s">
        <v>418</v>
      </c>
      <c r="L120" t="s">
        <v>3750</v>
      </c>
      <c r="M120" t="s">
        <v>3751</v>
      </c>
      <c r="N120" t="s">
        <v>1798</v>
      </c>
      <c r="O120" t="s">
        <v>3021</v>
      </c>
      <c r="P120" t="s">
        <v>3752</v>
      </c>
      <c r="Q120" t="s">
        <v>418</v>
      </c>
      <c r="R120" t="b">
        <v>0</v>
      </c>
      <c r="S120">
        <v>3000</v>
      </c>
      <c r="T120" t="s">
        <v>3013</v>
      </c>
      <c r="U120" t="s">
        <v>3003</v>
      </c>
      <c r="V120">
        <v>3</v>
      </c>
      <c r="W120" t="s">
        <v>3021</v>
      </c>
    </row>
    <row r="121" spans="1:23" hidden="1" x14ac:dyDescent="0.35">
      <c r="A121" t="s">
        <v>419</v>
      </c>
      <c r="C121" s="403">
        <v>45971</v>
      </c>
      <c r="D121" t="s">
        <v>3543</v>
      </c>
      <c r="E121" t="s">
        <v>2615</v>
      </c>
      <c r="F121" t="s">
        <v>3753</v>
      </c>
      <c r="G121" t="s">
        <v>2616</v>
      </c>
      <c r="H121" t="s">
        <v>3754</v>
      </c>
      <c r="I121" t="s">
        <v>2616</v>
      </c>
      <c r="J121" t="s">
        <v>96</v>
      </c>
      <c r="K121" t="s">
        <v>429</v>
      </c>
      <c r="L121" t="s">
        <v>3699</v>
      </c>
      <c r="M121" t="s">
        <v>3700</v>
      </c>
      <c r="N121" t="s">
        <v>3755</v>
      </c>
      <c r="O121" t="s">
        <v>3012</v>
      </c>
      <c r="P121" t="s">
        <v>3700</v>
      </c>
      <c r="Q121" t="s">
        <v>429</v>
      </c>
      <c r="R121" t="b">
        <v>0</v>
      </c>
      <c r="S121">
        <v>30</v>
      </c>
      <c r="T121" t="s">
        <v>3002</v>
      </c>
      <c r="U121" t="s">
        <v>3003</v>
      </c>
      <c r="V121">
        <v>0.03</v>
      </c>
      <c r="W121" t="s">
        <v>3012</v>
      </c>
    </row>
    <row r="122" spans="1:23" hidden="1" x14ac:dyDescent="0.35">
      <c r="A122" t="s">
        <v>419</v>
      </c>
      <c r="C122" s="403">
        <v>45971</v>
      </c>
      <c r="D122" t="s">
        <v>3543</v>
      </c>
      <c r="E122" t="s">
        <v>2617</v>
      </c>
      <c r="F122" t="s">
        <v>3756</v>
      </c>
      <c r="G122" t="s">
        <v>3757</v>
      </c>
      <c r="H122" t="s">
        <v>3758</v>
      </c>
      <c r="I122" t="s">
        <v>3759</v>
      </c>
      <c r="J122" t="s">
        <v>96</v>
      </c>
      <c r="K122" t="s">
        <v>429</v>
      </c>
      <c r="L122" t="s">
        <v>3699</v>
      </c>
      <c r="M122" t="s">
        <v>3700</v>
      </c>
      <c r="N122" t="s">
        <v>3760</v>
      </c>
      <c r="O122" t="s">
        <v>3012</v>
      </c>
      <c r="P122" t="s">
        <v>3700</v>
      </c>
      <c r="Q122" t="s">
        <v>429</v>
      </c>
      <c r="R122" t="b">
        <v>0</v>
      </c>
      <c r="S122">
        <v>30</v>
      </c>
      <c r="T122" t="s">
        <v>3002</v>
      </c>
      <c r="U122" t="s">
        <v>3003</v>
      </c>
      <c r="V122">
        <v>0.03</v>
      </c>
      <c r="W122" t="s">
        <v>3012</v>
      </c>
    </row>
    <row r="123" spans="1:23" hidden="1" x14ac:dyDescent="0.35">
      <c r="A123" t="s">
        <v>419</v>
      </c>
      <c r="C123" s="403">
        <v>45968</v>
      </c>
      <c r="D123" t="s">
        <v>3543</v>
      </c>
      <c r="E123" t="s">
        <v>3761</v>
      </c>
      <c r="F123" t="s">
        <v>3762</v>
      </c>
      <c r="G123" t="s">
        <v>2374</v>
      </c>
      <c r="H123" t="s">
        <v>3763</v>
      </c>
      <c r="I123" t="s">
        <v>2374</v>
      </c>
      <c r="J123" t="s">
        <v>107</v>
      </c>
      <c r="K123" t="s">
        <v>407</v>
      </c>
      <c r="L123" t="s">
        <v>3764</v>
      </c>
      <c r="M123" t="s">
        <v>3765</v>
      </c>
      <c r="N123" t="s">
        <v>3766</v>
      </c>
      <c r="O123" t="s">
        <v>3012</v>
      </c>
      <c r="P123" t="s">
        <v>3767</v>
      </c>
      <c r="Q123" t="s">
        <v>497</v>
      </c>
      <c r="R123" t="b">
        <v>0</v>
      </c>
      <c r="S123">
        <v>10005</v>
      </c>
      <c r="T123" t="s">
        <v>3013</v>
      </c>
      <c r="U123" t="s">
        <v>3003</v>
      </c>
      <c r="V123">
        <v>10.005000000000001</v>
      </c>
      <c r="W123" t="s">
        <v>3012</v>
      </c>
    </row>
    <row r="124" spans="1:23" hidden="1" x14ac:dyDescent="0.35">
      <c r="A124" t="s">
        <v>2176</v>
      </c>
      <c r="C124" s="403">
        <v>45968</v>
      </c>
      <c r="D124" t="s">
        <v>3543</v>
      </c>
      <c r="E124" t="s">
        <v>3768</v>
      </c>
      <c r="F124" t="s">
        <v>3769</v>
      </c>
      <c r="G124" t="s">
        <v>3770</v>
      </c>
      <c r="H124" t="s">
        <v>3771</v>
      </c>
      <c r="I124" t="s">
        <v>3772</v>
      </c>
      <c r="J124" t="s">
        <v>108</v>
      </c>
      <c r="K124" t="s">
        <v>378</v>
      </c>
      <c r="L124" t="s">
        <v>3275</v>
      </c>
      <c r="M124" t="s">
        <v>3773</v>
      </c>
      <c r="N124" t="s">
        <v>3277</v>
      </c>
      <c r="O124" t="s">
        <v>3012</v>
      </c>
      <c r="P124" t="s">
        <v>3774</v>
      </c>
      <c r="Q124" t="s">
        <v>378</v>
      </c>
      <c r="R124" t="b">
        <v>0</v>
      </c>
      <c r="S124">
        <v>1000</v>
      </c>
      <c r="T124" t="s">
        <v>3002</v>
      </c>
      <c r="U124" t="s">
        <v>3003</v>
      </c>
      <c r="V124">
        <v>1</v>
      </c>
      <c r="W124" t="s">
        <v>3012</v>
      </c>
    </row>
    <row r="125" spans="1:23" hidden="1" x14ac:dyDescent="0.35">
      <c r="A125" t="s">
        <v>350</v>
      </c>
      <c r="C125" s="403">
        <v>45968</v>
      </c>
      <c r="D125" t="s">
        <v>3742</v>
      </c>
      <c r="E125" t="s">
        <v>1651</v>
      </c>
      <c r="F125" t="s">
        <v>3775</v>
      </c>
      <c r="G125" t="s">
        <v>2469</v>
      </c>
      <c r="H125" t="s">
        <v>3776</v>
      </c>
      <c r="I125" t="s">
        <v>2469</v>
      </c>
      <c r="J125" t="s">
        <v>3247</v>
      </c>
      <c r="K125" t="s">
        <v>298</v>
      </c>
      <c r="L125" t="s">
        <v>3777</v>
      </c>
      <c r="M125" t="s">
        <v>3778</v>
      </c>
      <c r="N125" t="s">
        <v>1798</v>
      </c>
      <c r="O125" t="s">
        <v>3012</v>
      </c>
      <c r="P125" t="s">
        <v>3779</v>
      </c>
      <c r="Q125" t="s">
        <v>307</v>
      </c>
      <c r="R125" t="b">
        <v>0</v>
      </c>
      <c r="S125">
        <v>5000</v>
      </c>
      <c r="T125" t="s">
        <v>3013</v>
      </c>
      <c r="U125" t="s">
        <v>3003</v>
      </c>
      <c r="V125">
        <v>5</v>
      </c>
      <c r="W125" t="s">
        <v>3012</v>
      </c>
    </row>
    <row r="126" spans="1:23" hidden="1" x14ac:dyDescent="0.35">
      <c r="A126" t="s">
        <v>419</v>
      </c>
      <c r="C126" s="403">
        <v>45967</v>
      </c>
      <c r="D126" t="s">
        <v>3543</v>
      </c>
      <c r="E126" t="s">
        <v>3780</v>
      </c>
      <c r="F126" t="s">
        <v>3781</v>
      </c>
      <c r="G126" t="s">
        <v>151</v>
      </c>
      <c r="H126" t="s">
        <v>3782</v>
      </c>
      <c r="I126" t="s">
        <v>151</v>
      </c>
      <c r="J126" t="s">
        <v>3621</v>
      </c>
      <c r="K126" t="s">
        <v>447</v>
      </c>
      <c r="L126" t="s">
        <v>3047</v>
      </c>
      <c r="M126" t="s">
        <v>3783</v>
      </c>
      <c r="N126" t="s">
        <v>3784</v>
      </c>
      <c r="O126" t="s">
        <v>3012</v>
      </c>
      <c r="P126" t="s">
        <v>3785</v>
      </c>
      <c r="Q126" t="s">
        <v>418</v>
      </c>
      <c r="R126" t="b">
        <v>0</v>
      </c>
      <c r="S126">
        <v>10000</v>
      </c>
      <c r="T126" t="s">
        <v>3002</v>
      </c>
      <c r="U126" t="s">
        <v>3003</v>
      </c>
      <c r="V126">
        <v>10</v>
      </c>
      <c r="W126" t="s">
        <v>3012</v>
      </c>
    </row>
    <row r="127" spans="1:23" hidden="1" x14ac:dyDescent="0.35">
      <c r="A127" t="s">
        <v>419</v>
      </c>
      <c r="C127" s="403">
        <v>45966</v>
      </c>
      <c r="D127" t="s">
        <v>3543</v>
      </c>
      <c r="E127" t="s">
        <v>3786</v>
      </c>
      <c r="F127" t="s">
        <v>3787</v>
      </c>
      <c r="G127" t="s">
        <v>3788</v>
      </c>
      <c r="H127" t="s">
        <v>3789</v>
      </c>
      <c r="I127" t="s">
        <v>3788</v>
      </c>
      <c r="J127" t="s">
        <v>3621</v>
      </c>
      <c r="K127" t="s">
        <v>447</v>
      </c>
      <c r="L127" t="s">
        <v>3790</v>
      </c>
      <c r="M127" t="s">
        <v>3791</v>
      </c>
      <c r="N127" t="s">
        <v>3792</v>
      </c>
      <c r="O127" t="s">
        <v>3012</v>
      </c>
      <c r="P127" t="s">
        <v>3793</v>
      </c>
      <c r="Q127" t="s">
        <v>418</v>
      </c>
      <c r="R127" t="b">
        <v>0</v>
      </c>
      <c r="S127">
        <v>6000</v>
      </c>
      <c r="T127" t="s">
        <v>3002</v>
      </c>
      <c r="U127" t="s">
        <v>3003</v>
      </c>
      <c r="V127">
        <v>6</v>
      </c>
      <c r="W127" t="s">
        <v>3012</v>
      </c>
    </row>
    <row r="128" spans="1:23" hidden="1" x14ac:dyDescent="0.35">
      <c r="A128" t="s">
        <v>2189</v>
      </c>
      <c r="C128" s="403">
        <v>45966</v>
      </c>
      <c r="D128" t="s">
        <v>3543</v>
      </c>
      <c r="E128" t="s">
        <v>3794</v>
      </c>
      <c r="F128" t="s">
        <v>3795</v>
      </c>
      <c r="G128" t="s">
        <v>3796</v>
      </c>
      <c r="H128" t="s">
        <v>3797</v>
      </c>
      <c r="I128" t="s">
        <v>488</v>
      </c>
      <c r="J128" t="s">
        <v>100</v>
      </c>
      <c r="K128" t="s">
        <v>293</v>
      </c>
      <c r="L128" t="s">
        <v>3114</v>
      </c>
      <c r="M128" t="s">
        <v>3798</v>
      </c>
      <c r="N128" t="s">
        <v>3799</v>
      </c>
      <c r="O128" t="s">
        <v>3030</v>
      </c>
      <c r="P128" t="s">
        <v>3800</v>
      </c>
      <c r="Q128" t="s">
        <v>293</v>
      </c>
      <c r="R128" t="b">
        <v>0</v>
      </c>
      <c r="S128">
        <v>0</v>
      </c>
      <c r="T128" t="s">
        <v>3013</v>
      </c>
      <c r="U128" t="s">
        <v>3003</v>
      </c>
      <c r="V128">
        <v>0</v>
      </c>
      <c r="W128" t="s">
        <v>3030</v>
      </c>
    </row>
    <row r="129" spans="1:23" hidden="1" x14ac:dyDescent="0.35">
      <c r="A129" t="s">
        <v>419</v>
      </c>
      <c r="C129" s="403">
        <v>45965</v>
      </c>
      <c r="D129" t="s">
        <v>3543</v>
      </c>
      <c r="E129" t="s">
        <v>2633</v>
      </c>
      <c r="F129" t="s">
        <v>3801</v>
      </c>
      <c r="G129" t="s">
        <v>2634</v>
      </c>
      <c r="H129" t="s">
        <v>3802</v>
      </c>
      <c r="I129" t="s">
        <v>2635</v>
      </c>
      <c r="J129" t="s">
        <v>3621</v>
      </c>
      <c r="K129" t="s">
        <v>447</v>
      </c>
      <c r="L129" t="s">
        <v>3658</v>
      </c>
      <c r="M129" t="s">
        <v>3803</v>
      </c>
      <c r="N129" t="s">
        <v>3804</v>
      </c>
      <c r="O129" t="s">
        <v>3012</v>
      </c>
      <c r="P129" t="s">
        <v>3805</v>
      </c>
      <c r="Q129" t="s">
        <v>418</v>
      </c>
      <c r="R129" t="b">
        <v>0</v>
      </c>
      <c r="S129">
        <v>1000</v>
      </c>
      <c r="T129" t="s">
        <v>3002</v>
      </c>
      <c r="U129" t="s">
        <v>3003</v>
      </c>
      <c r="V129">
        <v>1</v>
      </c>
      <c r="W129" t="s">
        <v>3012</v>
      </c>
    </row>
    <row r="130" spans="1:23" hidden="1" x14ac:dyDescent="0.35">
      <c r="A130" t="s">
        <v>2176</v>
      </c>
      <c r="C130" s="403">
        <v>45965</v>
      </c>
      <c r="D130" t="s">
        <v>3543</v>
      </c>
      <c r="E130" t="s">
        <v>3806</v>
      </c>
      <c r="F130" t="s">
        <v>3807</v>
      </c>
      <c r="G130" t="s">
        <v>3808</v>
      </c>
      <c r="H130" t="s">
        <v>3809</v>
      </c>
      <c r="I130" t="s">
        <v>3810</v>
      </c>
      <c r="J130" t="s">
        <v>108</v>
      </c>
      <c r="K130" t="s">
        <v>378</v>
      </c>
      <c r="L130" t="s">
        <v>3811</v>
      </c>
      <c r="M130" t="s">
        <v>3589</v>
      </c>
      <c r="N130" t="s">
        <v>3812</v>
      </c>
      <c r="O130" t="s">
        <v>3012</v>
      </c>
      <c r="P130" t="s">
        <v>3813</v>
      </c>
      <c r="Q130" t="s">
        <v>378</v>
      </c>
      <c r="R130" t="b">
        <v>0</v>
      </c>
      <c r="S130">
        <v>1000</v>
      </c>
      <c r="T130" t="s">
        <v>3002</v>
      </c>
      <c r="U130" t="s">
        <v>3003</v>
      </c>
      <c r="V130">
        <v>1</v>
      </c>
      <c r="W130" t="s">
        <v>3012</v>
      </c>
    </row>
    <row r="131" spans="1:23" hidden="1" x14ac:dyDescent="0.35">
      <c r="A131" t="s">
        <v>419</v>
      </c>
      <c r="C131" s="403">
        <v>45965</v>
      </c>
      <c r="D131" t="s">
        <v>3543</v>
      </c>
      <c r="E131" t="s">
        <v>3814</v>
      </c>
      <c r="F131" t="s">
        <v>3815</v>
      </c>
      <c r="G131" t="s">
        <v>3816</v>
      </c>
      <c r="H131" t="s">
        <v>3817</v>
      </c>
      <c r="I131" t="s">
        <v>3818</v>
      </c>
      <c r="J131" t="s">
        <v>96</v>
      </c>
      <c r="K131" t="s">
        <v>429</v>
      </c>
      <c r="L131" t="s">
        <v>3819</v>
      </c>
      <c r="M131" t="s">
        <v>3820</v>
      </c>
      <c r="N131" t="s">
        <v>1798</v>
      </c>
      <c r="O131" t="s">
        <v>3012</v>
      </c>
      <c r="P131" t="s">
        <v>3821</v>
      </c>
      <c r="Q131" t="s">
        <v>429</v>
      </c>
      <c r="R131" t="b">
        <v>0</v>
      </c>
      <c r="S131">
        <v>200</v>
      </c>
      <c r="T131" t="s">
        <v>3002</v>
      </c>
      <c r="U131" t="s">
        <v>3003</v>
      </c>
      <c r="V131">
        <v>0.2</v>
      </c>
      <c r="W131" t="s">
        <v>3012</v>
      </c>
    </row>
    <row r="132" spans="1:23" hidden="1" x14ac:dyDescent="0.35">
      <c r="A132" t="s">
        <v>419</v>
      </c>
      <c r="C132" s="403">
        <v>45965</v>
      </c>
      <c r="D132" t="s">
        <v>3543</v>
      </c>
      <c r="E132" t="s">
        <v>2626</v>
      </c>
      <c r="F132" t="s">
        <v>3822</v>
      </c>
      <c r="G132" t="s">
        <v>3823</v>
      </c>
      <c r="H132" t="s">
        <v>3824</v>
      </c>
      <c r="I132" t="s">
        <v>2627</v>
      </c>
      <c r="J132" t="s">
        <v>96</v>
      </c>
      <c r="K132" t="s">
        <v>429</v>
      </c>
      <c r="L132" t="s">
        <v>3819</v>
      </c>
      <c r="M132" t="s">
        <v>3820</v>
      </c>
      <c r="N132" t="s">
        <v>1798</v>
      </c>
      <c r="O132" t="s">
        <v>3012</v>
      </c>
      <c r="P132" t="s">
        <v>3821</v>
      </c>
      <c r="Q132" t="s">
        <v>429</v>
      </c>
      <c r="R132" t="b">
        <v>0</v>
      </c>
      <c r="S132">
        <v>200</v>
      </c>
      <c r="T132" t="s">
        <v>3002</v>
      </c>
      <c r="U132" t="s">
        <v>3003</v>
      </c>
      <c r="V132">
        <v>0.2</v>
      </c>
      <c r="W132" t="s">
        <v>3012</v>
      </c>
    </row>
    <row r="133" spans="1:23" hidden="1" x14ac:dyDescent="0.35">
      <c r="A133" t="s">
        <v>2176</v>
      </c>
      <c r="C133" s="403">
        <v>45965</v>
      </c>
      <c r="D133" t="s">
        <v>3543</v>
      </c>
      <c r="E133" t="s">
        <v>3825</v>
      </c>
      <c r="F133" t="s">
        <v>3826</v>
      </c>
      <c r="G133" t="s">
        <v>3827</v>
      </c>
      <c r="H133" t="s">
        <v>3828</v>
      </c>
      <c r="I133" t="s">
        <v>2404</v>
      </c>
      <c r="J133" t="s">
        <v>108</v>
      </c>
      <c r="K133" t="s">
        <v>378</v>
      </c>
      <c r="L133" t="s">
        <v>3811</v>
      </c>
      <c r="M133" t="s">
        <v>3589</v>
      </c>
      <c r="N133" t="s">
        <v>3829</v>
      </c>
      <c r="O133" t="s">
        <v>3012</v>
      </c>
      <c r="P133" t="s">
        <v>3830</v>
      </c>
      <c r="Q133" t="s">
        <v>378</v>
      </c>
      <c r="R133" t="b">
        <v>0</v>
      </c>
      <c r="S133">
        <v>600</v>
      </c>
      <c r="T133" t="s">
        <v>3002</v>
      </c>
      <c r="U133" t="s">
        <v>3003</v>
      </c>
      <c r="V133">
        <v>0.6</v>
      </c>
      <c r="W133" t="s">
        <v>3012</v>
      </c>
    </row>
    <row r="134" spans="1:23" hidden="1" x14ac:dyDescent="0.35">
      <c r="A134" t="s">
        <v>2189</v>
      </c>
      <c r="C134" s="403">
        <v>45964</v>
      </c>
      <c r="D134" t="s">
        <v>3543</v>
      </c>
      <c r="E134" t="s">
        <v>3831</v>
      </c>
      <c r="F134" t="s">
        <v>3832</v>
      </c>
      <c r="G134" t="s">
        <v>3833</v>
      </c>
      <c r="H134" t="s">
        <v>3834</v>
      </c>
      <c r="I134" t="s">
        <v>3835</v>
      </c>
      <c r="J134" t="s">
        <v>100</v>
      </c>
      <c r="K134" t="s">
        <v>293</v>
      </c>
      <c r="L134" t="s">
        <v>3071</v>
      </c>
      <c r="M134" t="s">
        <v>3836</v>
      </c>
      <c r="N134" t="s">
        <v>3837</v>
      </c>
      <c r="O134" t="s">
        <v>3030</v>
      </c>
      <c r="P134" t="s">
        <v>3838</v>
      </c>
      <c r="Q134" t="s">
        <v>293</v>
      </c>
      <c r="R134" t="b">
        <v>0</v>
      </c>
      <c r="S134">
        <v>25000</v>
      </c>
      <c r="T134" t="s">
        <v>3002</v>
      </c>
      <c r="U134" t="s">
        <v>3003</v>
      </c>
      <c r="V134">
        <v>25</v>
      </c>
      <c r="W134" t="s">
        <v>3030</v>
      </c>
    </row>
    <row r="135" spans="1:23" hidden="1" x14ac:dyDescent="0.35">
      <c r="A135" t="s">
        <v>2176</v>
      </c>
      <c r="C135" s="403">
        <v>45962</v>
      </c>
      <c r="D135" t="s">
        <v>3543</v>
      </c>
      <c r="E135" t="s">
        <v>3839</v>
      </c>
      <c r="F135" t="s">
        <v>3840</v>
      </c>
      <c r="G135" t="s">
        <v>3841</v>
      </c>
      <c r="H135" t="s">
        <v>3842</v>
      </c>
      <c r="I135" t="s">
        <v>2705</v>
      </c>
      <c r="J135" t="s">
        <v>108</v>
      </c>
      <c r="K135" t="s">
        <v>378</v>
      </c>
      <c r="L135" t="s">
        <v>3843</v>
      </c>
      <c r="M135" t="s">
        <v>3844</v>
      </c>
      <c r="N135" t="s">
        <v>3845</v>
      </c>
      <c r="O135" t="s">
        <v>3012</v>
      </c>
      <c r="P135" t="s">
        <v>3846</v>
      </c>
      <c r="Q135" t="s">
        <v>378</v>
      </c>
      <c r="R135" t="b">
        <v>0</v>
      </c>
      <c r="S135">
        <v>700</v>
      </c>
      <c r="T135" t="s">
        <v>3002</v>
      </c>
      <c r="U135" t="s">
        <v>3003</v>
      </c>
      <c r="V135">
        <v>0.7</v>
      </c>
      <c r="W135" t="s">
        <v>3012</v>
      </c>
    </row>
    <row r="136" spans="1:23" hidden="1" x14ac:dyDescent="0.35">
      <c r="A136" t="s">
        <v>2176</v>
      </c>
      <c r="C136" s="403">
        <v>45960</v>
      </c>
      <c r="D136" t="s">
        <v>3543</v>
      </c>
      <c r="E136" t="s">
        <v>3847</v>
      </c>
      <c r="F136" t="s">
        <v>3848</v>
      </c>
      <c r="G136" t="s">
        <v>3849</v>
      </c>
      <c r="H136" t="s">
        <v>3850</v>
      </c>
      <c r="I136" t="s">
        <v>3851</v>
      </c>
      <c r="J136" t="s">
        <v>108</v>
      </c>
      <c r="K136" t="s">
        <v>378</v>
      </c>
      <c r="L136" t="s">
        <v>3852</v>
      </c>
      <c r="M136" t="s">
        <v>3853</v>
      </c>
      <c r="N136" t="s">
        <v>3854</v>
      </c>
      <c r="O136" t="s">
        <v>3012</v>
      </c>
      <c r="P136" t="s">
        <v>3855</v>
      </c>
      <c r="Q136" t="s">
        <v>378</v>
      </c>
      <c r="R136" t="b">
        <v>0</v>
      </c>
      <c r="S136">
        <v>1000</v>
      </c>
      <c r="T136" t="s">
        <v>3002</v>
      </c>
      <c r="U136" t="s">
        <v>3003</v>
      </c>
      <c r="V136">
        <v>1</v>
      </c>
      <c r="W136" t="s">
        <v>3012</v>
      </c>
    </row>
    <row r="137" spans="1:23" hidden="1" x14ac:dyDescent="0.35">
      <c r="A137" t="s">
        <v>2176</v>
      </c>
      <c r="C137" s="403">
        <v>45960</v>
      </c>
      <c r="D137" t="s">
        <v>3543</v>
      </c>
      <c r="E137" t="s">
        <v>3856</v>
      </c>
      <c r="F137" t="s">
        <v>3857</v>
      </c>
      <c r="G137" t="s">
        <v>3849</v>
      </c>
      <c r="H137" t="s">
        <v>3858</v>
      </c>
      <c r="I137" t="s">
        <v>3851</v>
      </c>
      <c r="J137" t="s">
        <v>108</v>
      </c>
      <c r="K137" t="s">
        <v>378</v>
      </c>
      <c r="L137" t="s">
        <v>3275</v>
      </c>
      <c r="M137" t="s">
        <v>3859</v>
      </c>
      <c r="N137" t="s">
        <v>3860</v>
      </c>
      <c r="O137" t="s">
        <v>3012</v>
      </c>
      <c r="P137" t="s">
        <v>3861</v>
      </c>
      <c r="Q137" t="s">
        <v>378</v>
      </c>
      <c r="R137" t="b">
        <v>0</v>
      </c>
      <c r="S137">
        <v>1500</v>
      </c>
      <c r="T137" t="s">
        <v>3002</v>
      </c>
      <c r="U137" t="s">
        <v>3003</v>
      </c>
      <c r="V137">
        <v>1.5</v>
      </c>
      <c r="W137" t="s">
        <v>3012</v>
      </c>
    </row>
    <row r="138" spans="1:23" hidden="1" x14ac:dyDescent="0.35">
      <c r="A138" t="s">
        <v>2189</v>
      </c>
      <c r="C138" s="403">
        <v>45959</v>
      </c>
      <c r="D138" t="s">
        <v>3176</v>
      </c>
      <c r="E138" t="s">
        <v>1623</v>
      </c>
      <c r="F138" t="s">
        <v>3862</v>
      </c>
      <c r="G138" t="s">
        <v>3863</v>
      </c>
      <c r="H138" t="s">
        <v>3864</v>
      </c>
      <c r="I138" t="s">
        <v>3865</v>
      </c>
      <c r="J138" t="s">
        <v>100</v>
      </c>
      <c r="K138" t="s">
        <v>293</v>
      </c>
      <c r="L138" t="s">
        <v>3866</v>
      </c>
      <c r="M138" t="s">
        <v>3867</v>
      </c>
      <c r="N138" t="s">
        <v>3868</v>
      </c>
      <c r="O138" t="s">
        <v>3021</v>
      </c>
      <c r="P138" t="s">
        <v>3869</v>
      </c>
      <c r="Q138" t="s">
        <v>293</v>
      </c>
      <c r="R138" t="b">
        <v>0</v>
      </c>
      <c r="S138">
        <v>800</v>
      </c>
      <c r="T138" t="s">
        <v>3013</v>
      </c>
      <c r="U138" t="s">
        <v>3003</v>
      </c>
      <c r="V138">
        <v>0.8</v>
      </c>
      <c r="W138" t="s">
        <v>3021</v>
      </c>
    </row>
    <row r="139" spans="1:23" hidden="1" x14ac:dyDescent="0.35">
      <c r="A139" t="s">
        <v>2176</v>
      </c>
      <c r="C139" s="403">
        <v>45958</v>
      </c>
      <c r="D139" t="s">
        <v>3543</v>
      </c>
      <c r="E139" t="s">
        <v>3870</v>
      </c>
      <c r="F139" t="s">
        <v>3871</v>
      </c>
      <c r="G139" t="s">
        <v>3872</v>
      </c>
      <c r="H139" t="s">
        <v>3873</v>
      </c>
      <c r="I139" t="s">
        <v>2301</v>
      </c>
      <c r="J139" t="s">
        <v>108</v>
      </c>
      <c r="K139" t="s">
        <v>378</v>
      </c>
      <c r="L139" t="s">
        <v>3843</v>
      </c>
      <c r="M139" t="s">
        <v>3874</v>
      </c>
      <c r="N139" t="s">
        <v>3875</v>
      </c>
      <c r="O139" t="s">
        <v>3012</v>
      </c>
      <c r="P139" t="s">
        <v>3876</v>
      </c>
      <c r="Q139" t="s">
        <v>378</v>
      </c>
      <c r="R139" t="b">
        <v>0</v>
      </c>
      <c r="S139">
        <v>1000</v>
      </c>
      <c r="T139" t="s">
        <v>3002</v>
      </c>
      <c r="U139" t="s">
        <v>3003</v>
      </c>
      <c r="V139">
        <v>1</v>
      </c>
      <c r="W139" t="s">
        <v>3012</v>
      </c>
    </row>
    <row r="140" spans="1:23" hidden="1" x14ac:dyDescent="0.35">
      <c r="A140" t="s">
        <v>2176</v>
      </c>
      <c r="C140" s="403">
        <v>45957</v>
      </c>
      <c r="D140" t="s">
        <v>3543</v>
      </c>
      <c r="E140" t="s">
        <v>3877</v>
      </c>
      <c r="F140" t="s">
        <v>3878</v>
      </c>
      <c r="G140" t="s">
        <v>3879</v>
      </c>
      <c r="H140" t="s">
        <v>3880</v>
      </c>
      <c r="I140" t="s">
        <v>3881</v>
      </c>
      <c r="J140" t="s">
        <v>108</v>
      </c>
      <c r="K140" t="s">
        <v>378</v>
      </c>
      <c r="L140" t="s">
        <v>3811</v>
      </c>
      <c r="M140" t="s">
        <v>3882</v>
      </c>
      <c r="N140" t="s">
        <v>3883</v>
      </c>
      <c r="O140" t="s">
        <v>3012</v>
      </c>
      <c r="P140" t="s">
        <v>3884</v>
      </c>
      <c r="Q140" t="s">
        <v>378</v>
      </c>
      <c r="R140" t="b">
        <v>0</v>
      </c>
      <c r="S140">
        <v>1000</v>
      </c>
      <c r="T140" t="s">
        <v>3002</v>
      </c>
      <c r="U140" t="s">
        <v>3003</v>
      </c>
      <c r="V140">
        <v>1</v>
      </c>
      <c r="W140" t="s">
        <v>3012</v>
      </c>
    </row>
    <row r="141" spans="1:23" hidden="1" x14ac:dyDescent="0.35">
      <c r="A141" t="s">
        <v>2176</v>
      </c>
      <c r="C141" s="403">
        <v>45957</v>
      </c>
      <c r="D141" t="s">
        <v>3543</v>
      </c>
      <c r="E141" t="s">
        <v>3885</v>
      </c>
      <c r="F141" t="s">
        <v>3886</v>
      </c>
      <c r="G141" t="s">
        <v>3887</v>
      </c>
      <c r="H141" t="s">
        <v>3888</v>
      </c>
      <c r="I141" t="s">
        <v>3889</v>
      </c>
      <c r="J141" t="s">
        <v>108</v>
      </c>
      <c r="K141" t="s">
        <v>378</v>
      </c>
      <c r="L141" t="s">
        <v>3811</v>
      </c>
      <c r="M141" t="s">
        <v>3890</v>
      </c>
      <c r="N141" t="s">
        <v>3891</v>
      </c>
      <c r="O141" t="s">
        <v>3012</v>
      </c>
      <c r="P141" t="s">
        <v>3884</v>
      </c>
      <c r="Q141" t="s">
        <v>378</v>
      </c>
      <c r="R141" t="b">
        <v>0</v>
      </c>
      <c r="S141">
        <v>700</v>
      </c>
      <c r="T141" t="s">
        <v>3002</v>
      </c>
      <c r="U141" t="s">
        <v>3003</v>
      </c>
      <c r="V141">
        <v>0.7</v>
      </c>
      <c r="W141" t="s">
        <v>3012</v>
      </c>
    </row>
    <row r="142" spans="1:23" hidden="1" x14ac:dyDescent="0.35">
      <c r="A142" t="s">
        <v>2189</v>
      </c>
      <c r="C142" s="403">
        <v>45955</v>
      </c>
      <c r="D142" t="s">
        <v>3543</v>
      </c>
      <c r="E142" t="s">
        <v>3892</v>
      </c>
      <c r="F142" t="s">
        <v>3893</v>
      </c>
      <c r="G142" t="s">
        <v>3894</v>
      </c>
      <c r="H142" t="s">
        <v>3895</v>
      </c>
      <c r="I142" t="s">
        <v>3896</v>
      </c>
      <c r="J142" t="s">
        <v>98</v>
      </c>
      <c r="K142" t="s">
        <v>2189</v>
      </c>
      <c r="L142" t="s">
        <v>2998</v>
      </c>
      <c r="M142" t="s">
        <v>3897</v>
      </c>
      <c r="N142" t="s">
        <v>3898</v>
      </c>
      <c r="O142" t="s">
        <v>3021</v>
      </c>
      <c r="P142" t="s">
        <v>3899</v>
      </c>
      <c r="Q142" t="s">
        <v>2189</v>
      </c>
      <c r="R142" t="b">
        <v>0</v>
      </c>
      <c r="S142">
        <v>10000</v>
      </c>
      <c r="T142" t="s">
        <v>3002</v>
      </c>
      <c r="U142" t="s">
        <v>3003</v>
      </c>
      <c r="V142">
        <v>10</v>
      </c>
      <c r="W142" t="s">
        <v>3021</v>
      </c>
    </row>
    <row r="143" spans="1:23" hidden="1" x14ac:dyDescent="0.35">
      <c r="A143" t="s">
        <v>2176</v>
      </c>
      <c r="C143" s="403">
        <v>45955</v>
      </c>
      <c r="D143" t="s">
        <v>3543</v>
      </c>
      <c r="E143" t="s">
        <v>3900</v>
      </c>
      <c r="F143" t="s">
        <v>3901</v>
      </c>
      <c r="G143" t="s">
        <v>3902</v>
      </c>
      <c r="H143" t="s">
        <v>3903</v>
      </c>
      <c r="I143" t="s">
        <v>2467</v>
      </c>
      <c r="J143" t="s">
        <v>108</v>
      </c>
      <c r="K143" t="s">
        <v>378</v>
      </c>
      <c r="L143" t="s">
        <v>3719</v>
      </c>
      <c r="M143" t="s">
        <v>3904</v>
      </c>
      <c r="N143" t="s">
        <v>3905</v>
      </c>
      <c r="O143" t="s">
        <v>3012</v>
      </c>
      <c r="P143" t="s">
        <v>3906</v>
      </c>
      <c r="Q143" t="s">
        <v>378</v>
      </c>
      <c r="R143" t="b">
        <v>0</v>
      </c>
      <c r="S143">
        <v>600</v>
      </c>
      <c r="T143" t="s">
        <v>3002</v>
      </c>
      <c r="U143" t="s">
        <v>3003</v>
      </c>
      <c r="V143">
        <v>0.6</v>
      </c>
      <c r="W143" t="s">
        <v>3012</v>
      </c>
    </row>
    <row r="144" spans="1:23" hidden="1" x14ac:dyDescent="0.35">
      <c r="A144" t="s">
        <v>419</v>
      </c>
      <c r="C144" s="403">
        <v>45954</v>
      </c>
      <c r="D144" t="s">
        <v>3543</v>
      </c>
      <c r="E144" t="s">
        <v>2618</v>
      </c>
      <c r="F144" t="s">
        <v>3907</v>
      </c>
      <c r="G144" t="s">
        <v>2592</v>
      </c>
      <c r="H144" t="s">
        <v>3908</v>
      </c>
      <c r="I144" t="s">
        <v>2592</v>
      </c>
      <c r="J144" t="s">
        <v>96</v>
      </c>
      <c r="K144" t="s">
        <v>429</v>
      </c>
      <c r="L144" t="s">
        <v>3819</v>
      </c>
      <c r="M144" t="s">
        <v>3909</v>
      </c>
      <c r="N144" t="s">
        <v>3910</v>
      </c>
      <c r="O144" t="s">
        <v>3012</v>
      </c>
      <c r="P144" t="s">
        <v>3911</v>
      </c>
      <c r="Q144" t="s">
        <v>429</v>
      </c>
      <c r="R144" t="b">
        <v>0</v>
      </c>
      <c r="S144">
        <v>2000</v>
      </c>
      <c r="T144" t="s">
        <v>3002</v>
      </c>
      <c r="U144" t="s">
        <v>3003</v>
      </c>
      <c r="V144">
        <v>2</v>
      </c>
      <c r="W144" t="s">
        <v>3012</v>
      </c>
    </row>
    <row r="145" spans="1:23" hidden="1" x14ac:dyDescent="0.35">
      <c r="A145" t="s">
        <v>419</v>
      </c>
      <c r="C145" s="403">
        <v>45954</v>
      </c>
      <c r="D145" t="s">
        <v>3543</v>
      </c>
      <c r="E145" t="s">
        <v>1684</v>
      </c>
      <c r="F145" t="s">
        <v>3912</v>
      </c>
      <c r="G145" t="s">
        <v>1691</v>
      </c>
      <c r="H145" t="s">
        <v>3913</v>
      </c>
      <c r="I145" t="s">
        <v>3914</v>
      </c>
      <c r="J145" t="s">
        <v>96</v>
      </c>
      <c r="K145" t="s">
        <v>429</v>
      </c>
      <c r="L145" t="s">
        <v>3580</v>
      </c>
      <c r="M145" t="s">
        <v>3915</v>
      </c>
      <c r="N145" t="s">
        <v>3916</v>
      </c>
      <c r="O145" t="s">
        <v>3012</v>
      </c>
      <c r="P145" t="s">
        <v>3581</v>
      </c>
      <c r="Q145" t="s">
        <v>429</v>
      </c>
      <c r="R145" t="b">
        <v>0</v>
      </c>
      <c r="S145">
        <v>2000</v>
      </c>
      <c r="T145" t="s">
        <v>3013</v>
      </c>
      <c r="U145" t="s">
        <v>3003</v>
      </c>
      <c r="V145">
        <v>2</v>
      </c>
      <c r="W145" t="s">
        <v>3012</v>
      </c>
    </row>
    <row r="146" spans="1:23" hidden="1" x14ac:dyDescent="0.35">
      <c r="A146" t="s">
        <v>2176</v>
      </c>
      <c r="C146" s="403">
        <v>45954</v>
      </c>
      <c r="D146" t="s">
        <v>3543</v>
      </c>
      <c r="E146" t="s">
        <v>3917</v>
      </c>
      <c r="F146" t="s">
        <v>3918</v>
      </c>
      <c r="G146" t="s">
        <v>3919</v>
      </c>
      <c r="H146" t="s">
        <v>3920</v>
      </c>
      <c r="I146" t="s">
        <v>2623</v>
      </c>
      <c r="J146" t="s">
        <v>108</v>
      </c>
      <c r="K146" t="s">
        <v>378</v>
      </c>
      <c r="L146" t="s">
        <v>3852</v>
      </c>
      <c r="M146" t="s">
        <v>3921</v>
      </c>
      <c r="N146" t="s">
        <v>3922</v>
      </c>
      <c r="O146" t="s">
        <v>3012</v>
      </c>
      <c r="P146" t="s">
        <v>3923</v>
      </c>
      <c r="Q146" t="s">
        <v>378</v>
      </c>
      <c r="R146" t="b">
        <v>0</v>
      </c>
      <c r="S146">
        <v>1000</v>
      </c>
      <c r="T146" t="s">
        <v>3002</v>
      </c>
      <c r="U146" t="s">
        <v>3003</v>
      </c>
      <c r="V146">
        <v>1</v>
      </c>
      <c r="W146" t="s">
        <v>3012</v>
      </c>
    </row>
    <row r="147" spans="1:23" hidden="1" x14ac:dyDescent="0.35">
      <c r="A147" t="s">
        <v>419</v>
      </c>
      <c r="C147" s="403">
        <v>45953</v>
      </c>
      <c r="D147" t="s">
        <v>3543</v>
      </c>
      <c r="E147" t="s">
        <v>2624</v>
      </c>
      <c r="F147" t="s">
        <v>3924</v>
      </c>
      <c r="G147" t="s">
        <v>475</v>
      </c>
      <c r="H147" t="s">
        <v>3925</v>
      </c>
      <c r="I147" t="s">
        <v>475</v>
      </c>
      <c r="J147" t="s">
        <v>96</v>
      </c>
      <c r="K147" t="s">
        <v>429</v>
      </c>
      <c r="L147" t="s">
        <v>3819</v>
      </c>
      <c r="M147" t="s">
        <v>3909</v>
      </c>
      <c r="N147" t="s">
        <v>3926</v>
      </c>
      <c r="O147" t="s">
        <v>3012</v>
      </c>
      <c r="P147" t="s">
        <v>3911</v>
      </c>
      <c r="Q147" t="s">
        <v>429</v>
      </c>
      <c r="R147" t="b">
        <v>0</v>
      </c>
      <c r="S147">
        <v>1000</v>
      </c>
      <c r="T147" t="s">
        <v>3002</v>
      </c>
      <c r="U147" t="s">
        <v>3003</v>
      </c>
      <c r="V147">
        <v>1</v>
      </c>
      <c r="W147" t="s">
        <v>3012</v>
      </c>
    </row>
    <row r="148" spans="1:23" hidden="1" x14ac:dyDescent="0.35">
      <c r="A148" t="s">
        <v>419</v>
      </c>
      <c r="C148" s="403">
        <v>45953</v>
      </c>
      <c r="D148" t="s">
        <v>3543</v>
      </c>
      <c r="E148" t="s">
        <v>3927</v>
      </c>
      <c r="F148" t="s">
        <v>3928</v>
      </c>
      <c r="G148" t="s">
        <v>3929</v>
      </c>
      <c r="H148" t="s">
        <v>3930</v>
      </c>
      <c r="I148" t="s">
        <v>3929</v>
      </c>
      <c r="J148" t="s">
        <v>96</v>
      </c>
      <c r="K148" t="s">
        <v>429</v>
      </c>
      <c r="L148" t="s">
        <v>3819</v>
      </c>
      <c r="M148" t="s">
        <v>3820</v>
      </c>
      <c r="N148" t="s">
        <v>3931</v>
      </c>
      <c r="O148" t="s">
        <v>3012</v>
      </c>
      <c r="P148" t="s">
        <v>3821</v>
      </c>
      <c r="Q148" t="s">
        <v>429</v>
      </c>
      <c r="R148" t="b">
        <v>0</v>
      </c>
      <c r="S148">
        <v>1500</v>
      </c>
      <c r="T148" t="s">
        <v>3002</v>
      </c>
      <c r="U148" t="s">
        <v>3003</v>
      </c>
      <c r="V148">
        <v>1.5</v>
      </c>
      <c r="W148" t="s">
        <v>3012</v>
      </c>
    </row>
    <row r="149" spans="1:23" hidden="1" x14ac:dyDescent="0.35">
      <c r="A149" t="s">
        <v>2176</v>
      </c>
      <c r="C149" s="403">
        <v>45953</v>
      </c>
      <c r="D149" t="s">
        <v>3543</v>
      </c>
      <c r="E149" t="s">
        <v>3932</v>
      </c>
      <c r="F149" t="s">
        <v>3933</v>
      </c>
      <c r="G149" t="s">
        <v>3934</v>
      </c>
      <c r="H149" t="s">
        <v>3935</v>
      </c>
      <c r="I149" t="s">
        <v>3936</v>
      </c>
      <c r="J149" t="s">
        <v>108</v>
      </c>
      <c r="K149" t="s">
        <v>378</v>
      </c>
      <c r="L149" t="s">
        <v>3811</v>
      </c>
      <c r="M149" t="s">
        <v>3890</v>
      </c>
      <c r="N149" t="s">
        <v>3937</v>
      </c>
      <c r="O149" t="s">
        <v>3012</v>
      </c>
      <c r="P149" t="s">
        <v>3884</v>
      </c>
      <c r="Q149" t="s">
        <v>378</v>
      </c>
      <c r="R149" t="b">
        <v>0</v>
      </c>
      <c r="S149">
        <v>1000</v>
      </c>
      <c r="T149" t="s">
        <v>3002</v>
      </c>
      <c r="U149" t="s">
        <v>3003</v>
      </c>
      <c r="V149">
        <v>1</v>
      </c>
      <c r="W149" t="s">
        <v>3012</v>
      </c>
    </row>
    <row r="150" spans="1:23" hidden="1" x14ac:dyDescent="0.35">
      <c r="A150" t="s">
        <v>2176</v>
      </c>
      <c r="C150" s="403">
        <v>45953</v>
      </c>
      <c r="D150" t="s">
        <v>3543</v>
      </c>
      <c r="E150" t="s">
        <v>3938</v>
      </c>
      <c r="F150" t="s">
        <v>3939</v>
      </c>
      <c r="G150" t="s">
        <v>3940</v>
      </c>
      <c r="H150" t="s">
        <v>3941</v>
      </c>
      <c r="I150" t="s">
        <v>3942</v>
      </c>
      <c r="J150" t="s">
        <v>108</v>
      </c>
      <c r="K150" t="s">
        <v>378</v>
      </c>
      <c r="L150" t="s">
        <v>3811</v>
      </c>
      <c r="M150" t="s">
        <v>3890</v>
      </c>
      <c r="N150" t="s">
        <v>3937</v>
      </c>
      <c r="O150" t="s">
        <v>3012</v>
      </c>
      <c r="P150" t="s">
        <v>3884</v>
      </c>
      <c r="Q150" t="s">
        <v>378</v>
      </c>
      <c r="R150" t="b">
        <v>0</v>
      </c>
      <c r="S150">
        <v>700</v>
      </c>
      <c r="T150" t="s">
        <v>3002</v>
      </c>
      <c r="U150" t="s">
        <v>3003</v>
      </c>
      <c r="V150">
        <v>0.7</v>
      </c>
      <c r="W150" t="s">
        <v>3012</v>
      </c>
    </row>
    <row r="151" spans="1:23" hidden="1" x14ac:dyDescent="0.35">
      <c r="A151" t="s">
        <v>2176</v>
      </c>
      <c r="C151" s="403">
        <v>45953</v>
      </c>
      <c r="D151" t="s">
        <v>3543</v>
      </c>
      <c r="E151" t="s">
        <v>3943</v>
      </c>
      <c r="F151" t="s">
        <v>3944</v>
      </c>
      <c r="G151" t="s">
        <v>3945</v>
      </c>
      <c r="H151" t="s">
        <v>3946</v>
      </c>
      <c r="I151" t="s">
        <v>3947</v>
      </c>
      <c r="J151" t="s">
        <v>108</v>
      </c>
      <c r="K151" t="s">
        <v>378</v>
      </c>
      <c r="L151" t="s">
        <v>3843</v>
      </c>
      <c r="M151" t="s">
        <v>3948</v>
      </c>
      <c r="N151" t="s">
        <v>3949</v>
      </c>
      <c r="O151" t="s">
        <v>3012</v>
      </c>
      <c r="P151" t="s">
        <v>3950</v>
      </c>
      <c r="Q151" t="s">
        <v>378</v>
      </c>
      <c r="R151" t="b">
        <v>0</v>
      </c>
      <c r="S151">
        <v>1000</v>
      </c>
      <c r="T151" t="s">
        <v>3002</v>
      </c>
      <c r="U151" t="s">
        <v>3003</v>
      </c>
      <c r="V151">
        <v>1</v>
      </c>
      <c r="W151" t="s">
        <v>3012</v>
      </c>
    </row>
    <row r="152" spans="1:23" hidden="1" x14ac:dyDescent="0.35">
      <c r="A152" t="s">
        <v>2176</v>
      </c>
      <c r="C152" s="403">
        <v>45953</v>
      </c>
      <c r="D152" t="s">
        <v>3543</v>
      </c>
      <c r="E152" t="s">
        <v>3951</v>
      </c>
      <c r="F152" t="s">
        <v>3952</v>
      </c>
      <c r="G152" t="s">
        <v>3953</v>
      </c>
      <c r="H152" t="s">
        <v>3954</v>
      </c>
      <c r="I152" t="s">
        <v>2300</v>
      </c>
      <c r="J152" t="s">
        <v>108</v>
      </c>
      <c r="K152" t="s">
        <v>378</v>
      </c>
      <c r="L152" t="s">
        <v>3843</v>
      </c>
      <c r="M152" t="s">
        <v>3955</v>
      </c>
      <c r="N152" t="s">
        <v>3956</v>
      </c>
      <c r="O152" t="s">
        <v>3012</v>
      </c>
      <c r="P152" t="s">
        <v>3957</v>
      </c>
      <c r="Q152" t="s">
        <v>378</v>
      </c>
      <c r="R152" t="b">
        <v>0</v>
      </c>
      <c r="S152">
        <v>800</v>
      </c>
      <c r="T152" t="s">
        <v>3002</v>
      </c>
      <c r="U152" t="s">
        <v>3003</v>
      </c>
      <c r="V152">
        <v>0.8</v>
      </c>
      <c r="W152" t="s">
        <v>3012</v>
      </c>
    </row>
    <row r="153" spans="1:23" hidden="1" x14ac:dyDescent="0.35">
      <c r="A153" t="s">
        <v>2176</v>
      </c>
      <c r="C153" s="403">
        <v>45952</v>
      </c>
      <c r="D153" t="s">
        <v>3543</v>
      </c>
      <c r="E153" t="s">
        <v>3958</v>
      </c>
      <c r="F153" t="s">
        <v>3959</v>
      </c>
      <c r="G153" t="s">
        <v>3960</v>
      </c>
      <c r="H153" t="s">
        <v>3961</v>
      </c>
      <c r="I153" t="s">
        <v>2405</v>
      </c>
      <c r="J153" t="s">
        <v>108</v>
      </c>
      <c r="K153" t="s">
        <v>378</v>
      </c>
      <c r="L153" t="s">
        <v>3275</v>
      </c>
      <c r="M153" t="s">
        <v>3962</v>
      </c>
      <c r="N153" t="s">
        <v>3963</v>
      </c>
      <c r="O153" t="s">
        <v>3012</v>
      </c>
      <c r="P153" t="s">
        <v>3957</v>
      </c>
      <c r="Q153" t="s">
        <v>378</v>
      </c>
      <c r="R153" t="b">
        <v>0</v>
      </c>
      <c r="S153">
        <v>1500</v>
      </c>
      <c r="T153" t="s">
        <v>3002</v>
      </c>
      <c r="U153" t="s">
        <v>3003</v>
      </c>
      <c r="V153">
        <v>1.5</v>
      </c>
      <c r="W153" t="s">
        <v>3012</v>
      </c>
    </row>
    <row r="154" spans="1:23" hidden="1" x14ac:dyDescent="0.35">
      <c r="A154" t="s">
        <v>2176</v>
      </c>
      <c r="C154" s="403">
        <v>45952</v>
      </c>
      <c r="D154" t="s">
        <v>3543</v>
      </c>
      <c r="E154" t="s">
        <v>3964</v>
      </c>
      <c r="F154" t="s">
        <v>3965</v>
      </c>
      <c r="G154" t="s">
        <v>3966</v>
      </c>
      <c r="H154" t="s">
        <v>3967</v>
      </c>
      <c r="I154" t="s">
        <v>3968</v>
      </c>
      <c r="J154" t="s">
        <v>108</v>
      </c>
      <c r="K154" t="s">
        <v>378</v>
      </c>
      <c r="L154" t="s">
        <v>3533</v>
      </c>
      <c r="M154" t="s">
        <v>3969</v>
      </c>
      <c r="N154" t="s">
        <v>3970</v>
      </c>
      <c r="O154" t="s">
        <v>3012</v>
      </c>
      <c r="P154" t="s">
        <v>3971</v>
      </c>
      <c r="Q154" t="s">
        <v>378</v>
      </c>
      <c r="R154" t="b">
        <v>0</v>
      </c>
      <c r="S154">
        <v>800</v>
      </c>
      <c r="T154" t="s">
        <v>3002</v>
      </c>
      <c r="U154" t="s">
        <v>3003</v>
      </c>
      <c r="V154">
        <v>0.8</v>
      </c>
      <c r="W154" t="s">
        <v>3012</v>
      </c>
    </row>
    <row r="155" spans="1:23" hidden="1" x14ac:dyDescent="0.35">
      <c r="A155" t="s">
        <v>2176</v>
      </c>
      <c r="C155" s="403">
        <v>45952</v>
      </c>
      <c r="D155" t="s">
        <v>3543</v>
      </c>
      <c r="E155" t="s">
        <v>3972</v>
      </c>
      <c r="F155" t="s">
        <v>3973</v>
      </c>
      <c r="G155" t="s">
        <v>3974</v>
      </c>
      <c r="H155" t="s">
        <v>3975</v>
      </c>
      <c r="I155" t="s">
        <v>2737</v>
      </c>
      <c r="J155" t="s">
        <v>108</v>
      </c>
      <c r="K155" t="s">
        <v>378</v>
      </c>
      <c r="L155" t="s">
        <v>3719</v>
      </c>
      <c r="M155" t="s">
        <v>3976</v>
      </c>
      <c r="N155" t="s">
        <v>3977</v>
      </c>
      <c r="O155" t="s">
        <v>3012</v>
      </c>
      <c r="P155" t="s">
        <v>3978</v>
      </c>
      <c r="Q155" t="s">
        <v>378</v>
      </c>
      <c r="R155" t="b">
        <v>0</v>
      </c>
      <c r="S155">
        <v>800</v>
      </c>
      <c r="T155" t="s">
        <v>3002</v>
      </c>
      <c r="U155" t="s">
        <v>3003</v>
      </c>
      <c r="V155">
        <v>0.8</v>
      </c>
      <c r="W155" t="s">
        <v>3012</v>
      </c>
    </row>
    <row r="156" spans="1:23" hidden="1" x14ac:dyDescent="0.35">
      <c r="A156" t="s">
        <v>2176</v>
      </c>
      <c r="C156" s="403">
        <v>45952</v>
      </c>
      <c r="D156" t="s">
        <v>3543</v>
      </c>
      <c r="E156" t="s">
        <v>3979</v>
      </c>
      <c r="F156" t="s">
        <v>3980</v>
      </c>
      <c r="G156" t="s">
        <v>3981</v>
      </c>
      <c r="H156" t="s">
        <v>3982</v>
      </c>
      <c r="I156" t="s">
        <v>3443</v>
      </c>
      <c r="J156" t="s">
        <v>108</v>
      </c>
      <c r="K156" t="s">
        <v>378</v>
      </c>
      <c r="L156" t="s">
        <v>3533</v>
      </c>
      <c r="M156" t="s">
        <v>3983</v>
      </c>
      <c r="N156" t="s">
        <v>3984</v>
      </c>
      <c r="O156" t="s">
        <v>3012</v>
      </c>
      <c r="P156" t="s">
        <v>3971</v>
      </c>
      <c r="Q156" t="s">
        <v>378</v>
      </c>
      <c r="R156" t="b">
        <v>0</v>
      </c>
      <c r="S156">
        <v>1000</v>
      </c>
      <c r="T156" t="s">
        <v>3002</v>
      </c>
      <c r="U156" t="s">
        <v>3003</v>
      </c>
      <c r="V156">
        <v>1</v>
      </c>
      <c r="W156" t="s">
        <v>3012</v>
      </c>
    </row>
    <row r="157" spans="1:23" hidden="1" x14ac:dyDescent="0.35">
      <c r="A157" t="s">
        <v>2176</v>
      </c>
      <c r="C157" s="403">
        <v>45951</v>
      </c>
      <c r="D157" t="s">
        <v>3340</v>
      </c>
      <c r="E157" t="s">
        <v>3985</v>
      </c>
      <c r="F157" t="s">
        <v>3986</v>
      </c>
      <c r="G157" t="s">
        <v>3987</v>
      </c>
      <c r="H157" t="s">
        <v>3988</v>
      </c>
      <c r="I157" t="s">
        <v>3133</v>
      </c>
      <c r="J157" t="s">
        <v>108</v>
      </c>
      <c r="K157" t="s">
        <v>378</v>
      </c>
      <c r="L157" t="s">
        <v>3843</v>
      </c>
      <c r="M157" t="s">
        <v>3989</v>
      </c>
      <c r="N157" t="s">
        <v>3990</v>
      </c>
      <c r="O157" t="s">
        <v>3021</v>
      </c>
      <c r="P157" t="s">
        <v>3989</v>
      </c>
      <c r="Q157" t="s">
        <v>378</v>
      </c>
      <c r="R157" t="b">
        <v>0</v>
      </c>
      <c r="S157">
        <v>5000</v>
      </c>
      <c r="T157" t="s">
        <v>3002</v>
      </c>
      <c r="U157" t="s">
        <v>3003</v>
      </c>
      <c r="V157">
        <v>5</v>
      </c>
      <c r="W157" t="s">
        <v>3021</v>
      </c>
    </row>
    <row r="158" spans="1:23" hidden="1" x14ac:dyDescent="0.35">
      <c r="A158" t="s">
        <v>419</v>
      </c>
      <c r="C158" s="403">
        <v>45951</v>
      </c>
      <c r="D158" t="s">
        <v>3543</v>
      </c>
      <c r="E158" t="s">
        <v>3991</v>
      </c>
      <c r="F158" t="s">
        <v>3992</v>
      </c>
      <c r="G158" t="s">
        <v>3993</v>
      </c>
      <c r="H158" t="s">
        <v>3994</v>
      </c>
      <c r="I158" t="s">
        <v>3993</v>
      </c>
      <c r="J158" t="s">
        <v>96</v>
      </c>
      <c r="K158" t="s">
        <v>429</v>
      </c>
      <c r="L158" t="s">
        <v>3995</v>
      </c>
      <c r="M158" t="s">
        <v>3996</v>
      </c>
      <c r="N158" t="s">
        <v>3997</v>
      </c>
      <c r="O158" t="s">
        <v>3012</v>
      </c>
      <c r="P158" t="s">
        <v>3996</v>
      </c>
      <c r="Q158" t="s">
        <v>429</v>
      </c>
      <c r="R158" t="b">
        <v>0</v>
      </c>
      <c r="S158">
        <v>500</v>
      </c>
      <c r="T158" t="s">
        <v>3002</v>
      </c>
      <c r="U158" t="s">
        <v>3003</v>
      </c>
      <c r="V158">
        <v>0.5</v>
      </c>
      <c r="W158" t="s">
        <v>3012</v>
      </c>
    </row>
    <row r="159" spans="1:23" hidden="1" x14ac:dyDescent="0.35">
      <c r="A159" t="s">
        <v>419</v>
      </c>
      <c r="C159" s="403">
        <v>45951</v>
      </c>
      <c r="D159" t="s">
        <v>3543</v>
      </c>
      <c r="E159" t="s">
        <v>2613</v>
      </c>
      <c r="F159" t="s">
        <v>3998</v>
      </c>
      <c r="G159" t="s">
        <v>2614</v>
      </c>
      <c r="H159" t="s">
        <v>3999</v>
      </c>
      <c r="I159" t="s">
        <v>2614</v>
      </c>
      <c r="J159" t="s">
        <v>3621</v>
      </c>
      <c r="K159" t="s">
        <v>447</v>
      </c>
      <c r="L159" t="s">
        <v>4000</v>
      </c>
      <c r="M159" t="s">
        <v>4001</v>
      </c>
      <c r="N159" t="s">
        <v>4002</v>
      </c>
      <c r="O159" t="s">
        <v>3012</v>
      </c>
      <c r="P159" t="s">
        <v>4003</v>
      </c>
      <c r="Q159" t="s">
        <v>418</v>
      </c>
      <c r="R159" t="b">
        <v>0</v>
      </c>
      <c r="S159">
        <v>5000</v>
      </c>
      <c r="T159" t="s">
        <v>3002</v>
      </c>
      <c r="U159" t="s">
        <v>3003</v>
      </c>
      <c r="V159">
        <v>5</v>
      </c>
      <c r="W159" t="s">
        <v>3012</v>
      </c>
    </row>
    <row r="160" spans="1:23" hidden="1" x14ac:dyDescent="0.35">
      <c r="A160" t="s">
        <v>419</v>
      </c>
      <c r="C160" s="403">
        <v>45951</v>
      </c>
      <c r="D160" t="s">
        <v>3543</v>
      </c>
      <c r="E160" t="s">
        <v>2572</v>
      </c>
      <c r="F160" t="s">
        <v>4004</v>
      </c>
      <c r="G160" t="s">
        <v>2573</v>
      </c>
      <c r="H160" t="s">
        <v>4005</v>
      </c>
      <c r="I160" t="s">
        <v>2573</v>
      </c>
      <c r="J160" t="s">
        <v>1701</v>
      </c>
      <c r="K160" t="s">
        <v>447</v>
      </c>
      <c r="L160" t="s">
        <v>3658</v>
      </c>
      <c r="M160" t="s">
        <v>3803</v>
      </c>
      <c r="N160" t="s">
        <v>4002</v>
      </c>
      <c r="O160" t="s">
        <v>3012</v>
      </c>
      <c r="P160" t="s">
        <v>3805</v>
      </c>
      <c r="Q160" t="s">
        <v>418</v>
      </c>
      <c r="R160" t="b">
        <v>0</v>
      </c>
      <c r="S160">
        <v>6000</v>
      </c>
      <c r="T160" t="s">
        <v>3002</v>
      </c>
      <c r="U160" t="s">
        <v>3003</v>
      </c>
      <c r="V160">
        <v>6</v>
      </c>
      <c r="W160" t="s">
        <v>3012</v>
      </c>
    </row>
    <row r="161" spans="1:23" hidden="1" x14ac:dyDescent="0.35">
      <c r="A161" t="s">
        <v>2176</v>
      </c>
      <c r="C161" s="403">
        <v>45951</v>
      </c>
      <c r="D161" t="s">
        <v>3543</v>
      </c>
      <c r="E161" t="s">
        <v>4006</v>
      </c>
      <c r="F161" t="s">
        <v>4007</v>
      </c>
      <c r="G161" t="s">
        <v>4008</v>
      </c>
      <c r="H161" t="s">
        <v>4009</v>
      </c>
      <c r="I161" t="s">
        <v>4010</v>
      </c>
      <c r="J161" t="s">
        <v>108</v>
      </c>
      <c r="K161" t="s">
        <v>378</v>
      </c>
      <c r="L161" t="s">
        <v>3843</v>
      </c>
      <c r="M161" t="s">
        <v>4011</v>
      </c>
      <c r="N161" t="s">
        <v>4012</v>
      </c>
      <c r="O161" t="s">
        <v>3012</v>
      </c>
      <c r="P161" t="s">
        <v>4013</v>
      </c>
      <c r="Q161" t="s">
        <v>378</v>
      </c>
      <c r="R161" t="b">
        <v>0</v>
      </c>
      <c r="S161">
        <v>1000</v>
      </c>
      <c r="T161" t="s">
        <v>3002</v>
      </c>
      <c r="U161" t="s">
        <v>3003</v>
      </c>
      <c r="V161">
        <v>1</v>
      </c>
      <c r="W161" t="s">
        <v>3012</v>
      </c>
    </row>
    <row r="162" spans="1:23" hidden="1" x14ac:dyDescent="0.35">
      <c r="A162" t="s">
        <v>2176</v>
      </c>
      <c r="C162" s="403">
        <v>45950</v>
      </c>
      <c r="D162" t="s">
        <v>3543</v>
      </c>
      <c r="E162" t="s">
        <v>4014</v>
      </c>
      <c r="F162" t="s">
        <v>4015</v>
      </c>
      <c r="G162" t="s">
        <v>4016</v>
      </c>
      <c r="H162" t="s">
        <v>4017</v>
      </c>
      <c r="I162" t="s">
        <v>4018</v>
      </c>
      <c r="J162" t="s">
        <v>108</v>
      </c>
      <c r="K162" t="s">
        <v>378</v>
      </c>
      <c r="L162" t="s">
        <v>3811</v>
      </c>
      <c r="M162" t="s">
        <v>4019</v>
      </c>
      <c r="N162" t="s">
        <v>4020</v>
      </c>
      <c r="O162" t="s">
        <v>3012</v>
      </c>
      <c r="P162" t="s">
        <v>3830</v>
      </c>
      <c r="Q162" t="s">
        <v>378</v>
      </c>
      <c r="R162" t="b">
        <v>0</v>
      </c>
      <c r="S162">
        <v>500</v>
      </c>
      <c r="T162" t="s">
        <v>3002</v>
      </c>
      <c r="U162" t="s">
        <v>3003</v>
      </c>
      <c r="V162">
        <v>0.5</v>
      </c>
      <c r="W162" t="s">
        <v>3012</v>
      </c>
    </row>
    <row r="163" spans="1:23" hidden="1" x14ac:dyDescent="0.35">
      <c r="A163" t="s">
        <v>2176</v>
      </c>
      <c r="C163" s="403">
        <v>45950</v>
      </c>
      <c r="D163" t="s">
        <v>3543</v>
      </c>
      <c r="E163" t="s">
        <v>4021</v>
      </c>
      <c r="F163" t="s">
        <v>4022</v>
      </c>
      <c r="G163" t="s">
        <v>4023</v>
      </c>
      <c r="H163" t="s">
        <v>4024</v>
      </c>
      <c r="I163" t="s">
        <v>4025</v>
      </c>
      <c r="J163" t="s">
        <v>108</v>
      </c>
      <c r="K163" t="s">
        <v>378</v>
      </c>
      <c r="L163" t="s">
        <v>3843</v>
      </c>
      <c r="M163" t="s">
        <v>3874</v>
      </c>
      <c r="N163" t="s">
        <v>4026</v>
      </c>
      <c r="O163" t="s">
        <v>3012</v>
      </c>
      <c r="P163" t="s">
        <v>3876</v>
      </c>
      <c r="Q163" t="s">
        <v>378</v>
      </c>
      <c r="R163" t="b">
        <v>0</v>
      </c>
      <c r="S163">
        <v>1000</v>
      </c>
      <c r="T163" t="s">
        <v>3002</v>
      </c>
      <c r="U163" t="s">
        <v>3003</v>
      </c>
      <c r="V163">
        <v>1</v>
      </c>
      <c r="W163" t="s">
        <v>3012</v>
      </c>
    </row>
    <row r="164" spans="1:23" hidden="1" x14ac:dyDescent="0.35">
      <c r="A164" t="s">
        <v>2176</v>
      </c>
      <c r="C164" s="403">
        <v>45950</v>
      </c>
      <c r="D164" t="s">
        <v>3543</v>
      </c>
      <c r="E164" t="s">
        <v>4027</v>
      </c>
      <c r="F164" t="s">
        <v>4028</v>
      </c>
      <c r="G164" t="s">
        <v>4029</v>
      </c>
      <c r="H164" t="s">
        <v>4030</v>
      </c>
      <c r="I164" t="s">
        <v>4031</v>
      </c>
      <c r="J164" t="s">
        <v>108</v>
      </c>
      <c r="K164" t="s">
        <v>378</v>
      </c>
      <c r="L164" t="s">
        <v>3843</v>
      </c>
      <c r="M164" t="s">
        <v>4011</v>
      </c>
      <c r="N164" t="s">
        <v>4032</v>
      </c>
      <c r="O164" t="s">
        <v>3012</v>
      </c>
      <c r="P164" t="s">
        <v>3989</v>
      </c>
      <c r="Q164" t="s">
        <v>378</v>
      </c>
      <c r="R164" t="b">
        <v>0</v>
      </c>
      <c r="S164">
        <v>1000</v>
      </c>
      <c r="T164" t="s">
        <v>3002</v>
      </c>
      <c r="U164" t="s">
        <v>3003</v>
      </c>
      <c r="V164">
        <v>1</v>
      </c>
      <c r="W164" t="s">
        <v>3012</v>
      </c>
    </row>
    <row r="165" spans="1:23" hidden="1" x14ac:dyDescent="0.35">
      <c r="A165" t="s">
        <v>2176</v>
      </c>
      <c r="C165" s="403">
        <v>45948</v>
      </c>
      <c r="D165" t="s">
        <v>3543</v>
      </c>
      <c r="E165" t="s">
        <v>4033</v>
      </c>
      <c r="F165" t="s">
        <v>4034</v>
      </c>
      <c r="G165" t="s">
        <v>4035</v>
      </c>
      <c r="H165" t="s">
        <v>4036</v>
      </c>
      <c r="I165" t="s">
        <v>4035</v>
      </c>
      <c r="J165" t="s">
        <v>108</v>
      </c>
      <c r="K165" t="s">
        <v>378</v>
      </c>
      <c r="L165" t="s">
        <v>3843</v>
      </c>
      <c r="M165" t="s">
        <v>4011</v>
      </c>
      <c r="N165" t="s">
        <v>4026</v>
      </c>
      <c r="O165" t="s">
        <v>3021</v>
      </c>
      <c r="P165" t="s">
        <v>3989</v>
      </c>
      <c r="Q165" t="s">
        <v>378</v>
      </c>
      <c r="R165" t="b">
        <v>0</v>
      </c>
      <c r="S165">
        <v>3000</v>
      </c>
      <c r="T165" t="s">
        <v>3002</v>
      </c>
      <c r="U165" t="s">
        <v>3003</v>
      </c>
      <c r="V165">
        <v>3</v>
      </c>
      <c r="W165" t="s">
        <v>3021</v>
      </c>
    </row>
    <row r="166" spans="1:23" hidden="1" x14ac:dyDescent="0.35">
      <c r="A166" t="s">
        <v>419</v>
      </c>
      <c r="C166" s="403">
        <v>45948</v>
      </c>
      <c r="D166" t="s">
        <v>3543</v>
      </c>
      <c r="E166" t="s">
        <v>4037</v>
      </c>
      <c r="F166" t="s">
        <v>4038</v>
      </c>
      <c r="G166" t="s">
        <v>4039</v>
      </c>
      <c r="H166" t="s">
        <v>4040</v>
      </c>
      <c r="I166" t="s">
        <v>4039</v>
      </c>
      <c r="J166" t="s">
        <v>3621</v>
      </c>
      <c r="K166" t="s">
        <v>447</v>
      </c>
      <c r="L166" t="s">
        <v>3790</v>
      </c>
      <c r="M166" t="s">
        <v>4041</v>
      </c>
      <c r="N166" t="s">
        <v>4042</v>
      </c>
      <c r="O166" t="s">
        <v>3012</v>
      </c>
      <c r="P166" t="s">
        <v>3793</v>
      </c>
      <c r="Q166" t="s">
        <v>418</v>
      </c>
      <c r="R166" t="b">
        <v>0</v>
      </c>
      <c r="S166">
        <v>6000</v>
      </c>
      <c r="T166" t="s">
        <v>3002</v>
      </c>
      <c r="U166" t="s">
        <v>3003</v>
      </c>
      <c r="V166">
        <v>6</v>
      </c>
      <c r="W166" t="s">
        <v>3012</v>
      </c>
    </row>
    <row r="167" spans="1:23" hidden="1" x14ac:dyDescent="0.35">
      <c r="A167" t="s">
        <v>419</v>
      </c>
      <c r="C167" s="403">
        <v>45948</v>
      </c>
      <c r="D167" t="s">
        <v>3543</v>
      </c>
      <c r="E167" t="s">
        <v>4043</v>
      </c>
      <c r="F167" t="s">
        <v>4044</v>
      </c>
      <c r="G167" t="s">
        <v>2281</v>
      </c>
      <c r="H167" t="s">
        <v>4045</v>
      </c>
      <c r="I167" t="s">
        <v>2281</v>
      </c>
      <c r="J167" t="s">
        <v>3621</v>
      </c>
      <c r="K167" t="s">
        <v>447</v>
      </c>
      <c r="L167" t="s">
        <v>3790</v>
      </c>
      <c r="M167" t="s">
        <v>4046</v>
      </c>
      <c r="N167" t="s">
        <v>4047</v>
      </c>
      <c r="O167" t="s">
        <v>3012</v>
      </c>
      <c r="P167" t="s">
        <v>4046</v>
      </c>
      <c r="Q167" t="s">
        <v>418</v>
      </c>
      <c r="R167" t="b">
        <v>0</v>
      </c>
      <c r="S167">
        <v>3000</v>
      </c>
      <c r="T167" t="s">
        <v>3002</v>
      </c>
      <c r="U167" t="s">
        <v>3003</v>
      </c>
      <c r="V167">
        <v>3</v>
      </c>
      <c r="W167" t="s">
        <v>3012</v>
      </c>
    </row>
    <row r="168" spans="1:23" hidden="1" x14ac:dyDescent="0.35">
      <c r="A168" t="s">
        <v>2176</v>
      </c>
      <c r="C168" s="403">
        <v>45948</v>
      </c>
      <c r="D168" t="s">
        <v>3543</v>
      </c>
      <c r="E168" t="s">
        <v>4048</v>
      </c>
      <c r="F168" t="s">
        <v>4049</v>
      </c>
      <c r="G168" t="s">
        <v>4050</v>
      </c>
      <c r="H168" t="s">
        <v>4051</v>
      </c>
      <c r="I168" t="s">
        <v>4052</v>
      </c>
      <c r="J168" t="s">
        <v>108</v>
      </c>
      <c r="K168" t="s">
        <v>378</v>
      </c>
      <c r="L168" t="s">
        <v>3843</v>
      </c>
      <c r="M168" t="s">
        <v>4053</v>
      </c>
      <c r="N168" t="s">
        <v>4054</v>
      </c>
      <c r="O168" t="s">
        <v>3012</v>
      </c>
      <c r="P168" t="s">
        <v>3846</v>
      </c>
      <c r="Q168" t="s">
        <v>378</v>
      </c>
      <c r="R168" t="b">
        <v>0</v>
      </c>
      <c r="S168">
        <v>1200</v>
      </c>
      <c r="T168" t="s">
        <v>3002</v>
      </c>
      <c r="U168" t="s">
        <v>3003</v>
      </c>
      <c r="V168">
        <v>1.2</v>
      </c>
      <c r="W168" t="s">
        <v>3012</v>
      </c>
    </row>
    <row r="169" spans="1:23" hidden="1" x14ac:dyDescent="0.35">
      <c r="A169" t="s">
        <v>2176</v>
      </c>
      <c r="C169" s="403">
        <v>45948</v>
      </c>
      <c r="D169" t="s">
        <v>3543</v>
      </c>
      <c r="E169" t="s">
        <v>4055</v>
      </c>
      <c r="F169" t="s">
        <v>4056</v>
      </c>
      <c r="G169" t="s">
        <v>3974</v>
      </c>
      <c r="H169" t="s">
        <v>4057</v>
      </c>
      <c r="I169" t="s">
        <v>2737</v>
      </c>
      <c r="J169" t="s">
        <v>108</v>
      </c>
      <c r="K169" t="s">
        <v>378</v>
      </c>
      <c r="L169" t="s">
        <v>3843</v>
      </c>
      <c r="M169" t="s">
        <v>4058</v>
      </c>
      <c r="N169" t="s">
        <v>4054</v>
      </c>
      <c r="O169" t="s">
        <v>3012</v>
      </c>
      <c r="P169" t="s">
        <v>3846</v>
      </c>
      <c r="Q169" t="s">
        <v>378</v>
      </c>
      <c r="R169" t="b">
        <v>0</v>
      </c>
      <c r="S169">
        <v>1500</v>
      </c>
      <c r="T169" t="s">
        <v>3002</v>
      </c>
      <c r="U169" t="s">
        <v>3003</v>
      </c>
      <c r="V169">
        <v>1.5</v>
      </c>
      <c r="W169" t="s">
        <v>3012</v>
      </c>
    </row>
    <row r="170" spans="1:23" hidden="1" x14ac:dyDescent="0.35">
      <c r="A170" t="s">
        <v>2176</v>
      </c>
      <c r="C170" s="403">
        <v>45948</v>
      </c>
      <c r="D170" t="s">
        <v>3543</v>
      </c>
      <c r="E170" t="s">
        <v>4059</v>
      </c>
      <c r="F170" t="s">
        <v>4060</v>
      </c>
      <c r="G170" t="s">
        <v>4061</v>
      </c>
      <c r="H170" t="s">
        <v>4062</v>
      </c>
      <c r="I170" t="s">
        <v>4063</v>
      </c>
      <c r="J170" t="s">
        <v>108</v>
      </c>
      <c r="K170" t="s">
        <v>378</v>
      </c>
      <c r="L170" t="s">
        <v>3843</v>
      </c>
      <c r="M170" t="s">
        <v>4064</v>
      </c>
      <c r="N170" t="s">
        <v>4065</v>
      </c>
      <c r="O170" t="s">
        <v>3012</v>
      </c>
      <c r="P170" t="s">
        <v>4064</v>
      </c>
      <c r="Q170" t="s">
        <v>378</v>
      </c>
      <c r="R170" t="b">
        <v>0</v>
      </c>
      <c r="S170">
        <v>700</v>
      </c>
      <c r="T170" t="s">
        <v>3002</v>
      </c>
      <c r="U170" t="s">
        <v>3003</v>
      </c>
      <c r="V170">
        <v>0.7</v>
      </c>
      <c r="W170" t="s">
        <v>3012</v>
      </c>
    </row>
    <row r="171" spans="1:23" hidden="1" x14ac:dyDescent="0.35">
      <c r="A171" t="s">
        <v>419</v>
      </c>
      <c r="C171" s="403">
        <v>45947</v>
      </c>
      <c r="D171" t="s">
        <v>3543</v>
      </c>
      <c r="E171" t="s">
        <v>4066</v>
      </c>
      <c r="F171" t="s">
        <v>4067</v>
      </c>
      <c r="G171" t="s">
        <v>2798</v>
      </c>
      <c r="H171" t="s">
        <v>4068</v>
      </c>
      <c r="I171" t="s">
        <v>2798</v>
      </c>
      <c r="J171" t="s">
        <v>3621</v>
      </c>
      <c r="K171" t="s">
        <v>447</v>
      </c>
      <c r="L171" t="s">
        <v>4069</v>
      </c>
      <c r="M171" t="s">
        <v>4070</v>
      </c>
      <c r="N171" t="s">
        <v>4071</v>
      </c>
      <c r="O171" t="s">
        <v>3012</v>
      </c>
      <c r="P171" t="s">
        <v>4072</v>
      </c>
      <c r="Q171" t="s">
        <v>418</v>
      </c>
      <c r="R171" t="b">
        <v>0</v>
      </c>
      <c r="S171">
        <v>6000</v>
      </c>
      <c r="T171" t="s">
        <v>3002</v>
      </c>
      <c r="U171" t="s">
        <v>3003</v>
      </c>
      <c r="V171">
        <v>6</v>
      </c>
      <c r="W171" t="s">
        <v>3012</v>
      </c>
    </row>
    <row r="172" spans="1:23" hidden="1" x14ac:dyDescent="0.35">
      <c r="A172" t="s">
        <v>2176</v>
      </c>
      <c r="C172" s="403">
        <v>45947</v>
      </c>
      <c r="D172" t="s">
        <v>3543</v>
      </c>
      <c r="E172" t="s">
        <v>4073</v>
      </c>
      <c r="F172" t="s">
        <v>4074</v>
      </c>
      <c r="G172" t="s">
        <v>4075</v>
      </c>
      <c r="H172" t="s">
        <v>4076</v>
      </c>
      <c r="I172" t="s">
        <v>1125</v>
      </c>
      <c r="J172" t="s">
        <v>108</v>
      </c>
      <c r="K172" t="s">
        <v>378</v>
      </c>
      <c r="L172" t="s">
        <v>4077</v>
      </c>
      <c r="M172" t="s">
        <v>4078</v>
      </c>
      <c r="N172" t="s">
        <v>4079</v>
      </c>
      <c r="O172" t="s">
        <v>3012</v>
      </c>
      <c r="P172" t="s">
        <v>4080</v>
      </c>
      <c r="Q172" t="s">
        <v>378</v>
      </c>
      <c r="R172" t="b">
        <v>0</v>
      </c>
      <c r="S172">
        <v>700</v>
      </c>
      <c r="T172" t="s">
        <v>3002</v>
      </c>
      <c r="U172" t="s">
        <v>3003</v>
      </c>
      <c r="V172">
        <v>0.7</v>
      </c>
      <c r="W172" t="s">
        <v>3012</v>
      </c>
    </row>
    <row r="173" spans="1:23" hidden="1" x14ac:dyDescent="0.35">
      <c r="A173" t="s">
        <v>2176</v>
      </c>
      <c r="C173" s="403">
        <v>45947</v>
      </c>
      <c r="D173" t="s">
        <v>3543</v>
      </c>
      <c r="E173" t="s">
        <v>4081</v>
      </c>
      <c r="F173" t="s">
        <v>4082</v>
      </c>
      <c r="G173" t="s">
        <v>4083</v>
      </c>
      <c r="H173" t="s">
        <v>4084</v>
      </c>
      <c r="I173" t="s">
        <v>2280</v>
      </c>
      <c r="J173" t="s">
        <v>108</v>
      </c>
      <c r="K173" t="s">
        <v>378</v>
      </c>
      <c r="L173" t="s">
        <v>4077</v>
      </c>
      <c r="M173" t="s">
        <v>4078</v>
      </c>
      <c r="N173" t="s">
        <v>4085</v>
      </c>
      <c r="O173" t="s">
        <v>3012</v>
      </c>
      <c r="P173" t="s">
        <v>4080</v>
      </c>
      <c r="Q173" t="s">
        <v>378</v>
      </c>
      <c r="R173" t="b">
        <v>0</v>
      </c>
      <c r="S173">
        <v>600</v>
      </c>
      <c r="T173" t="s">
        <v>3002</v>
      </c>
      <c r="U173" t="s">
        <v>3003</v>
      </c>
      <c r="V173">
        <v>0.6</v>
      </c>
      <c r="W173" t="s">
        <v>3012</v>
      </c>
    </row>
    <row r="174" spans="1:23" hidden="1" x14ac:dyDescent="0.35">
      <c r="A174" t="s">
        <v>350</v>
      </c>
      <c r="C174" s="403">
        <v>45947</v>
      </c>
      <c r="D174" t="s">
        <v>3742</v>
      </c>
      <c r="E174" t="s">
        <v>1617</v>
      </c>
      <c r="F174" t="s">
        <v>4086</v>
      </c>
      <c r="G174" t="s">
        <v>4087</v>
      </c>
      <c r="H174" t="s">
        <v>4088</v>
      </c>
      <c r="I174" t="s">
        <v>3731</v>
      </c>
      <c r="J174" t="s">
        <v>3247</v>
      </c>
      <c r="K174" t="s">
        <v>298</v>
      </c>
      <c r="L174" t="s">
        <v>4089</v>
      </c>
      <c r="M174" t="s">
        <v>4090</v>
      </c>
      <c r="N174" t="s">
        <v>1798</v>
      </c>
      <c r="O174" t="s">
        <v>3021</v>
      </c>
      <c r="P174" t="s">
        <v>4091</v>
      </c>
      <c r="Q174" t="s">
        <v>307</v>
      </c>
      <c r="R174" t="b">
        <v>0</v>
      </c>
      <c r="S174">
        <v>10000</v>
      </c>
      <c r="T174" t="s">
        <v>3013</v>
      </c>
      <c r="U174" t="s">
        <v>3003</v>
      </c>
      <c r="V174">
        <v>10</v>
      </c>
      <c r="W174" t="s">
        <v>3021</v>
      </c>
    </row>
    <row r="175" spans="1:23" hidden="1" x14ac:dyDescent="0.35">
      <c r="A175" t="s">
        <v>419</v>
      </c>
      <c r="C175" s="403">
        <v>45946</v>
      </c>
      <c r="D175" t="s">
        <v>3543</v>
      </c>
      <c r="E175" t="s">
        <v>4092</v>
      </c>
      <c r="F175" t="s">
        <v>4093</v>
      </c>
      <c r="G175" t="s">
        <v>4094</v>
      </c>
      <c r="H175" t="s">
        <v>4095</v>
      </c>
      <c r="I175" t="s">
        <v>2782</v>
      </c>
      <c r="J175" t="s">
        <v>96</v>
      </c>
      <c r="K175" t="s">
        <v>429</v>
      </c>
      <c r="L175" t="s">
        <v>3819</v>
      </c>
      <c r="M175" t="s">
        <v>4096</v>
      </c>
      <c r="N175" t="s">
        <v>4097</v>
      </c>
      <c r="O175" t="s">
        <v>3012</v>
      </c>
      <c r="P175" t="s">
        <v>4098</v>
      </c>
      <c r="Q175" t="s">
        <v>429</v>
      </c>
      <c r="R175" t="b">
        <v>0</v>
      </c>
      <c r="S175">
        <v>2000</v>
      </c>
      <c r="T175" t="s">
        <v>3002</v>
      </c>
      <c r="U175" t="s">
        <v>3003</v>
      </c>
      <c r="V175">
        <v>2</v>
      </c>
      <c r="W175" t="s">
        <v>3012</v>
      </c>
    </row>
    <row r="176" spans="1:23" hidden="1" x14ac:dyDescent="0.35">
      <c r="A176" t="s">
        <v>419</v>
      </c>
      <c r="C176" s="403">
        <v>45946</v>
      </c>
      <c r="D176" t="s">
        <v>3543</v>
      </c>
      <c r="E176" t="s">
        <v>4099</v>
      </c>
      <c r="F176" t="s">
        <v>4100</v>
      </c>
      <c r="G176" t="s">
        <v>4101</v>
      </c>
      <c r="H176" t="s">
        <v>4102</v>
      </c>
      <c r="I176" t="s">
        <v>4103</v>
      </c>
      <c r="J176" t="s">
        <v>96</v>
      </c>
      <c r="K176" t="s">
        <v>429</v>
      </c>
      <c r="L176" t="s">
        <v>3819</v>
      </c>
      <c r="M176" t="s">
        <v>4096</v>
      </c>
      <c r="N176" t="s">
        <v>4104</v>
      </c>
      <c r="O176" t="s">
        <v>3012</v>
      </c>
      <c r="P176" t="s">
        <v>4098</v>
      </c>
      <c r="Q176" t="s">
        <v>429</v>
      </c>
      <c r="R176" t="b">
        <v>0</v>
      </c>
      <c r="S176">
        <v>1500</v>
      </c>
      <c r="T176" t="s">
        <v>3002</v>
      </c>
      <c r="U176" t="s">
        <v>3003</v>
      </c>
      <c r="V176">
        <v>1.5</v>
      </c>
      <c r="W176" t="s">
        <v>3012</v>
      </c>
    </row>
    <row r="177" spans="1:23" hidden="1" x14ac:dyDescent="0.35">
      <c r="A177" t="s">
        <v>2176</v>
      </c>
      <c r="C177" s="403">
        <v>45946</v>
      </c>
      <c r="D177" t="s">
        <v>3543</v>
      </c>
      <c r="E177" t="s">
        <v>4105</v>
      </c>
      <c r="F177" t="s">
        <v>4106</v>
      </c>
      <c r="G177" t="s">
        <v>3953</v>
      </c>
      <c r="H177" t="s">
        <v>4107</v>
      </c>
      <c r="I177" t="s">
        <v>2300</v>
      </c>
      <c r="J177" t="s">
        <v>108</v>
      </c>
      <c r="K177" t="s">
        <v>843</v>
      </c>
      <c r="L177" t="s">
        <v>3403</v>
      </c>
      <c r="M177" t="s">
        <v>4108</v>
      </c>
      <c r="N177" t="s">
        <v>4109</v>
      </c>
      <c r="O177" t="s">
        <v>3012</v>
      </c>
      <c r="P177" t="s">
        <v>4011</v>
      </c>
      <c r="Q177" t="s">
        <v>371</v>
      </c>
      <c r="R177" t="b">
        <v>0</v>
      </c>
      <c r="S177">
        <v>1000</v>
      </c>
      <c r="T177" t="s">
        <v>3002</v>
      </c>
      <c r="U177" t="s">
        <v>3003</v>
      </c>
      <c r="V177">
        <v>1</v>
      </c>
      <c r="W177" t="s">
        <v>3012</v>
      </c>
    </row>
    <row r="178" spans="1:23" hidden="1" x14ac:dyDescent="0.35">
      <c r="A178" t="s">
        <v>2176</v>
      </c>
      <c r="C178" s="403">
        <v>45946</v>
      </c>
      <c r="D178" t="s">
        <v>3543</v>
      </c>
      <c r="E178" t="s">
        <v>4110</v>
      </c>
      <c r="F178" t="s">
        <v>4111</v>
      </c>
      <c r="G178" t="s">
        <v>4112</v>
      </c>
      <c r="H178" t="s">
        <v>4113</v>
      </c>
      <c r="I178" t="s">
        <v>146</v>
      </c>
      <c r="J178" t="s">
        <v>108</v>
      </c>
      <c r="K178" t="s">
        <v>843</v>
      </c>
      <c r="L178" t="s">
        <v>3403</v>
      </c>
      <c r="M178" t="s">
        <v>4114</v>
      </c>
      <c r="N178" t="s">
        <v>4115</v>
      </c>
      <c r="O178" t="s">
        <v>3012</v>
      </c>
      <c r="P178" t="s">
        <v>4116</v>
      </c>
      <c r="Q178" t="s">
        <v>371</v>
      </c>
      <c r="R178" t="b">
        <v>0</v>
      </c>
      <c r="S178">
        <v>1500</v>
      </c>
      <c r="T178" t="s">
        <v>3002</v>
      </c>
      <c r="U178" t="s">
        <v>3003</v>
      </c>
      <c r="V178">
        <v>1.5</v>
      </c>
      <c r="W178" t="s">
        <v>3012</v>
      </c>
    </row>
    <row r="179" spans="1:23" hidden="1" x14ac:dyDescent="0.35">
      <c r="A179" t="s">
        <v>419</v>
      </c>
      <c r="C179" s="403">
        <v>45946</v>
      </c>
      <c r="D179" t="s">
        <v>3661</v>
      </c>
      <c r="E179" t="s">
        <v>4117</v>
      </c>
      <c r="F179" t="s">
        <v>4118</v>
      </c>
      <c r="G179" t="s">
        <v>2313</v>
      </c>
      <c r="H179" t="s">
        <v>4119</v>
      </c>
      <c r="I179" t="s">
        <v>2313</v>
      </c>
      <c r="J179" t="s">
        <v>3621</v>
      </c>
      <c r="K179" t="s">
        <v>447</v>
      </c>
      <c r="L179" t="s">
        <v>4120</v>
      </c>
      <c r="M179" t="s">
        <v>4121</v>
      </c>
      <c r="N179" t="s">
        <v>4122</v>
      </c>
      <c r="O179" t="s">
        <v>3012</v>
      </c>
      <c r="P179" t="s">
        <v>4123</v>
      </c>
      <c r="Q179" t="s">
        <v>418</v>
      </c>
      <c r="R179" t="b">
        <v>0</v>
      </c>
      <c r="S179">
        <v>2000</v>
      </c>
      <c r="T179" t="s">
        <v>3002</v>
      </c>
      <c r="U179" t="s">
        <v>3003</v>
      </c>
      <c r="V179">
        <v>2</v>
      </c>
      <c r="W179" t="s">
        <v>3012</v>
      </c>
    </row>
    <row r="180" spans="1:23" hidden="1" x14ac:dyDescent="0.35">
      <c r="A180" t="s">
        <v>419</v>
      </c>
      <c r="C180" s="403">
        <v>45946</v>
      </c>
      <c r="D180" t="s">
        <v>3661</v>
      </c>
      <c r="E180" t="s">
        <v>4124</v>
      </c>
      <c r="F180" t="s">
        <v>4125</v>
      </c>
      <c r="G180" t="s">
        <v>2396</v>
      </c>
      <c r="H180" t="s">
        <v>4126</v>
      </c>
      <c r="I180" t="s">
        <v>2396</v>
      </c>
      <c r="J180" t="s">
        <v>3621</v>
      </c>
      <c r="K180" t="s">
        <v>447</v>
      </c>
      <c r="L180" t="s">
        <v>4120</v>
      </c>
      <c r="M180" t="s">
        <v>4121</v>
      </c>
      <c r="N180" t="s">
        <v>4127</v>
      </c>
      <c r="O180" t="s">
        <v>3012</v>
      </c>
      <c r="P180" t="s">
        <v>4123</v>
      </c>
      <c r="Q180" t="s">
        <v>418</v>
      </c>
      <c r="R180" t="b">
        <v>0</v>
      </c>
      <c r="S180">
        <v>1000</v>
      </c>
      <c r="T180" t="s">
        <v>3002</v>
      </c>
      <c r="U180" t="s">
        <v>3003</v>
      </c>
      <c r="V180">
        <v>1</v>
      </c>
      <c r="W180" t="s">
        <v>3012</v>
      </c>
    </row>
    <row r="181" spans="1:23" hidden="1" x14ac:dyDescent="0.35">
      <c r="A181" t="s">
        <v>419</v>
      </c>
      <c r="C181" s="403">
        <v>45946</v>
      </c>
      <c r="D181" t="s">
        <v>3543</v>
      </c>
      <c r="E181" t="s">
        <v>2230</v>
      </c>
      <c r="F181" t="s">
        <v>4128</v>
      </c>
      <c r="G181" t="s">
        <v>1721</v>
      </c>
      <c r="H181" t="s">
        <v>4129</v>
      </c>
      <c r="I181" t="s">
        <v>1721</v>
      </c>
      <c r="J181" t="s">
        <v>3621</v>
      </c>
      <c r="K181" t="s">
        <v>447</v>
      </c>
      <c r="L181" t="s">
        <v>4120</v>
      </c>
      <c r="M181" t="s">
        <v>4130</v>
      </c>
      <c r="N181" t="s">
        <v>4131</v>
      </c>
      <c r="O181" t="s">
        <v>3021</v>
      </c>
      <c r="P181" t="s">
        <v>4123</v>
      </c>
      <c r="Q181" t="s">
        <v>418</v>
      </c>
      <c r="R181" t="b">
        <v>0</v>
      </c>
      <c r="S181">
        <v>15000</v>
      </c>
      <c r="T181" t="s">
        <v>3002</v>
      </c>
      <c r="U181" t="s">
        <v>3003</v>
      </c>
      <c r="V181">
        <v>15</v>
      </c>
      <c r="W181" t="s">
        <v>3021</v>
      </c>
    </row>
    <row r="182" spans="1:23" hidden="1" x14ac:dyDescent="0.35">
      <c r="A182" t="s">
        <v>2176</v>
      </c>
      <c r="C182" s="403">
        <v>45946</v>
      </c>
      <c r="D182" t="s">
        <v>3543</v>
      </c>
      <c r="E182" t="s">
        <v>4132</v>
      </c>
      <c r="F182" t="s">
        <v>4133</v>
      </c>
      <c r="G182" t="s">
        <v>2590</v>
      </c>
      <c r="H182" t="s">
        <v>4134</v>
      </c>
      <c r="I182" t="s">
        <v>4135</v>
      </c>
      <c r="J182" t="s">
        <v>108</v>
      </c>
      <c r="K182" t="s">
        <v>843</v>
      </c>
      <c r="L182" t="s">
        <v>4136</v>
      </c>
      <c r="M182" t="s">
        <v>4137</v>
      </c>
      <c r="N182" t="s">
        <v>4138</v>
      </c>
      <c r="O182" t="s">
        <v>3012</v>
      </c>
      <c r="P182" t="s">
        <v>4139</v>
      </c>
      <c r="Q182" t="s">
        <v>371</v>
      </c>
      <c r="R182" t="b">
        <v>0</v>
      </c>
      <c r="S182">
        <v>3000</v>
      </c>
      <c r="T182" t="s">
        <v>3002</v>
      </c>
      <c r="U182" t="s">
        <v>3003</v>
      </c>
      <c r="V182">
        <v>3</v>
      </c>
      <c r="W182" t="s">
        <v>3012</v>
      </c>
    </row>
    <row r="183" spans="1:23" hidden="1" x14ac:dyDescent="0.35">
      <c r="A183" t="s">
        <v>2176</v>
      </c>
      <c r="C183" s="403">
        <v>45945</v>
      </c>
      <c r="D183" t="s">
        <v>3543</v>
      </c>
      <c r="E183" t="s">
        <v>4140</v>
      </c>
      <c r="F183" t="s">
        <v>4141</v>
      </c>
      <c r="G183" t="s">
        <v>2293</v>
      </c>
      <c r="H183" t="s">
        <v>4142</v>
      </c>
      <c r="I183" t="s">
        <v>2293</v>
      </c>
      <c r="J183" t="s">
        <v>108</v>
      </c>
      <c r="K183" t="s">
        <v>843</v>
      </c>
      <c r="L183" t="s">
        <v>4136</v>
      </c>
      <c r="M183" t="s">
        <v>4143</v>
      </c>
      <c r="N183" t="s">
        <v>4144</v>
      </c>
      <c r="O183" t="s">
        <v>3021</v>
      </c>
      <c r="P183" t="s">
        <v>4139</v>
      </c>
      <c r="Q183" t="s">
        <v>371</v>
      </c>
      <c r="R183" t="b">
        <v>0</v>
      </c>
      <c r="S183">
        <v>3000</v>
      </c>
      <c r="T183" t="s">
        <v>3002</v>
      </c>
      <c r="U183" t="s">
        <v>3003</v>
      </c>
      <c r="V183">
        <v>3</v>
      </c>
      <c r="W183" t="s">
        <v>3021</v>
      </c>
    </row>
    <row r="184" spans="1:23" hidden="1" x14ac:dyDescent="0.35">
      <c r="A184" t="s">
        <v>419</v>
      </c>
      <c r="C184" s="403">
        <v>45945</v>
      </c>
      <c r="D184" t="s">
        <v>3543</v>
      </c>
      <c r="E184" t="s">
        <v>2630</v>
      </c>
      <c r="F184" t="s">
        <v>4145</v>
      </c>
      <c r="G184" t="s">
        <v>2631</v>
      </c>
      <c r="H184" t="s">
        <v>4146</v>
      </c>
      <c r="I184" t="s">
        <v>2631</v>
      </c>
      <c r="J184" t="s">
        <v>96</v>
      </c>
      <c r="K184" t="s">
        <v>429</v>
      </c>
      <c r="L184" t="s">
        <v>4147</v>
      </c>
      <c r="M184" t="s">
        <v>4148</v>
      </c>
      <c r="N184" t="s">
        <v>4149</v>
      </c>
      <c r="O184" t="s">
        <v>3012</v>
      </c>
      <c r="P184" t="s">
        <v>4150</v>
      </c>
      <c r="Q184" t="s">
        <v>429</v>
      </c>
      <c r="R184" t="b">
        <v>0</v>
      </c>
      <c r="S184">
        <v>2000</v>
      </c>
      <c r="T184" t="s">
        <v>3002</v>
      </c>
      <c r="U184" t="s">
        <v>3003</v>
      </c>
      <c r="V184">
        <v>2</v>
      </c>
      <c r="W184" t="s">
        <v>3012</v>
      </c>
    </row>
    <row r="185" spans="1:23" hidden="1" x14ac:dyDescent="0.35">
      <c r="A185" t="s">
        <v>2176</v>
      </c>
      <c r="C185" s="403">
        <v>45945</v>
      </c>
      <c r="D185" t="s">
        <v>3543</v>
      </c>
      <c r="E185" t="s">
        <v>4151</v>
      </c>
      <c r="F185" t="s">
        <v>4152</v>
      </c>
      <c r="G185" t="s">
        <v>4153</v>
      </c>
      <c r="H185" t="s">
        <v>4154</v>
      </c>
      <c r="I185" t="s">
        <v>4155</v>
      </c>
      <c r="J185" t="s">
        <v>102</v>
      </c>
      <c r="K185" t="s">
        <v>371</v>
      </c>
      <c r="L185" t="s">
        <v>4156</v>
      </c>
      <c r="M185" t="s">
        <v>4157</v>
      </c>
      <c r="N185" t="s">
        <v>4158</v>
      </c>
      <c r="O185" t="s">
        <v>3021</v>
      </c>
      <c r="P185" t="s">
        <v>4159</v>
      </c>
      <c r="Q185" t="s">
        <v>371</v>
      </c>
      <c r="R185" t="b">
        <v>0</v>
      </c>
      <c r="S185">
        <v>24000</v>
      </c>
      <c r="T185" t="s">
        <v>3002</v>
      </c>
      <c r="U185" t="s">
        <v>3003</v>
      </c>
      <c r="V185">
        <v>24</v>
      </c>
      <c r="W185" t="s">
        <v>3021</v>
      </c>
    </row>
    <row r="186" spans="1:23" hidden="1" x14ac:dyDescent="0.35">
      <c r="A186" t="s">
        <v>419</v>
      </c>
      <c r="C186" s="403">
        <v>45945</v>
      </c>
      <c r="D186" t="s">
        <v>3543</v>
      </c>
      <c r="E186" t="s">
        <v>2619</v>
      </c>
      <c r="F186" t="s">
        <v>4160</v>
      </c>
      <c r="G186" t="s">
        <v>4161</v>
      </c>
      <c r="H186" t="s">
        <v>4162</v>
      </c>
      <c r="I186" t="s">
        <v>4161</v>
      </c>
      <c r="J186" t="s">
        <v>96</v>
      </c>
      <c r="K186" t="s">
        <v>429</v>
      </c>
      <c r="L186" t="s">
        <v>4163</v>
      </c>
      <c r="M186" t="s">
        <v>4164</v>
      </c>
      <c r="N186" t="s">
        <v>4165</v>
      </c>
      <c r="O186" t="s">
        <v>3012</v>
      </c>
      <c r="P186" t="s">
        <v>4164</v>
      </c>
      <c r="Q186" t="s">
        <v>429</v>
      </c>
      <c r="R186" t="b">
        <v>0</v>
      </c>
      <c r="S186">
        <v>2000</v>
      </c>
      <c r="T186" t="s">
        <v>3002</v>
      </c>
      <c r="U186" t="s">
        <v>3003</v>
      </c>
      <c r="V186">
        <v>2</v>
      </c>
      <c r="W186" t="s">
        <v>3012</v>
      </c>
    </row>
    <row r="187" spans="1:23" hidden="1" x14ac:dyDescent="0.35">
      <c r="A187" t="s">
        <v>2176</v>
      </c>
      <c r="C187" s="403">
        <v>45945</v>
      </c>
      <c r="D187" t="s">
        <v>3543</v>
      </c>
      <c r="E187" t="s">
        <v>4166</v>
      </c>
      <c r="F187" t="s">
        <v>4167</v>
      </c>
      <c r="G187" t="s">
        <v>4168</v>
      </c>
      <c r="H187" t="s">
        <v>4169</v>
      </c>
      <c r="I187" t="s">
        <v>4170</v>
      </c>
      <c r="J187" t="s">
        <v>108</v>
      </c>
      <c r="K187" t="s">
        <v>843</v>
      </c>
      <c r="L187" t="s">
        <v>3394</v>
      </c>
      <c r="M187" t="s">
        <v>4171</v>
      </c>
      <c r="N187" t="s">
        <v>4172</v>
      </c>
      <c r="O187" t="s">
        <v>3012</v>
      </c>
      <c r="P187" t="s">
        <v>4173</v>
      </c>
      <c r="Q187" t="s">
        <v>371</v>
      </c>
      <c r="R187" t="b">
        <v>0</v>
      </c>
      <c r="S187">
        <v>3000</v>
      </c>
      <c r="T187" t="s">
        <v>3002</v>
      </c>
      <c r="U187" t="s">
        <v>3003</v>
      </c>
      <c r="V187">
        <v>3</v>
      </c>
      <c r="W187" t="s">
        <v>3012</v>
      </c>
    </row>
    <row r="188" spans="1:23" hidden="1" x14ac:dyDescent="0.35">
      <c r="A188" t="s">
        <v>2176</v>
      </c>
      <c r="C188" s="403">
        <v>45945</v>
      </c>
      <c r="D188" t="s">
        <v>3543</v>
      </c>
      <c r="E188" t="s">
        <v>4174</v>
      </c>
      <c r="F188" t="s">
        <v>4175</v>
      </c>
      <c r="G188" t="s">
        <v>4083</v>
      </c>
      <c r="H188" t="s">
        <v>4176</v>
      </c>
      <c r="I188" t="s">
        <v>2280</v>
      </c>
      <c r="J188" t="s">
        <v>108</v>
      </c>
      <c r="K188" t="s">
        <v>843</v>
      </c>
      <c r="L188" t="s">
        <v>3394</v>
      </c>
      <c r="M188" t="s">
        <v>4177</v>
      </c>
      <c r="N188" t="s">
        <v>4178</v>
      </c>
      <c r="O188" t="s">
        <v>3012</v>
      </c>
      <c r="P188" t="s">
        <v>4173</v>
      </c>
      <c r="Q188" t="s">
        <v>371</v>
      </c>
      <c r="R188" t="b">
        <v>0</v>
      </c>
      <c r="S188">
        <v>2000</v>
      </c>
      <c r="T188" t="s">
        <v>3002</v>
      </c>
      <c r="U188" t="s">
        <v>3003</v>
      </c>
      <c r="V188">
        <v>2</v>
      </c>
      <c r="W188" t="s">
        <v>3012</v>
      </c>
    </row>
    <row r="189" spans="1:23" hidden="1" x14ac:dyDescent="0.35">
      <c r="A189" t="s">
        <v>2176</v>
      </c>
      <c r="C189" s="403">
        <v>45944</v>
      </c>
      <c r="D189" t="s">
        <v>3543</v>
      </c>
      <c r="E189" t="s">
        <v>4179</v>
      </c>
      <c r="F189" t="s">
        <v>4180</v>
      </c>
      <c r="G189" t="s">
        <v>4181</v>
      </c>
      <c r="H189" t="s">
        <v>4182</v>
      </c>
      <c r="I189" t="s">
        <v>4183</v>
      </c>
      <c r="J189" t="s">
        <v>108</v>
      </c>
      <c r="K189" t="s">
        <v>843</v>
      </c>
      <c r="L189" t="s">
        <v>4136</v>
      </c>
      <c r="M189" t="s">
        <v>4184</v>
      </c>
      <c r="N189" t="s">
        <v>4185</v>
      </c>
      <c r="O189" t="s">
        <v>3012</v>
      </c>
      <c r="P189" t="s">
        <v>4186</v>
      </c>
      <c r="Q189" t="s">
        <v>371</v>
      </c>
      <c r="R189" t="b">
        <v>0</v>
      </c>
      <c r="S189">
        <v>600</v>
      </c>
      <c r="T189" t="s">
        <v>3002</v>
      </c>
      <c r="U189" t="s">
        <v>3003</v>
      </c>
      <c r="V189">
        <v>0.6</v>
      </c>
      <c r="W189" t="s">
        <v>3012</v>
      </c>
    </row>
    <row r="190" spans="1:23" hidden="1" x14ac:dyDescent="0.35">
      <c r="A190" t="s">
        <v>2176</v>
      </c>
      <c r="C190" s="403">
        <v>45944</v>
      </c>
      <c r="D190" t="s">
        <v>3543</v>
      </c>
      <c r="E190" t="s">
        <v>4187</v>
      </c>
      <c r="F190" t="s">
        <v>4188</v>
      </c>
      <c r="G190" t="s">
        <v>4189</v>
      </c>
      <c r="H190" t="s">
        <v>4190</v>
      </c>
      <c r="I190" t="s">
        <v>4191</v>
      </c>
      <c r="J190" t="s">
        <v>108</v>
      </c>
      <c r="K190" t="s">
        <v>843</v>
      </c>
      <c r="L190" t="s">
        <v>4136</v>
      </c>
      <c r="M190" t="s">
        <v>4184</v>
      </c>
      <c r="N190" t="s">
        <v>4192</v>
      </c>
      <c r="O190" t="s">
        <v>3012</v>
      </c>
      <c r="P190" t="s">
        <v>4186</v>
      </c>
      <c r="Q190" t="s">
        <v>371</v>
      </c>
      <c r="R190" t="b">
        <v>0</v>
      </c>
      <c r="S190">
        <v>1500</v>
      </c>
      <c r="T190" t="s">
        <v>3002</v>
      </c>
      <c r="U190" t="s">
        <v>3003</v>
      </c>
      <c r="V190">
        <v>1.5</v>
      </c>
      <c r="W190" t="s">
        <v>3012</v>
      </c>
    </row>
    <row r="191" spans="1:23" hidden="1" x14ac:dyDescent="0.35">
      <c r="A191" t="s">
        <v>2176</v>
      </c>
      <c r="C191" s="403">
        <v>45944</v>
      </c>
      <c r="D191" t="s">
        <v>3543</v>
      </c>
      <c r="E191" t="s">
        <v>4193</v>
      </c>
      <c r="F191" t="s">
        <v>4194</v>
      </c>
      <c r="G191" t="s">
        <v>3849</v>
      </c>
      <c r="H191" t="s">
        <v>4195</v>
      </c>
      <c r="I191" t="s">
        <v>4196</v>
      </c>
      <c r="J191" t="s">
        <v>108</v>
      </c>
      <c r="K191" t="s">
        <v>843</v>
      </c>
      <c r="L191" t="s">
        <v>4136</v>
      </c>
      <c r="M191" t="s">
        <v>4143</v>
      </c>
      <c r="N191" t="s">
        <v>4144</v>
      </c>
      <c r="O191" t="s">
        <v>3012</v>
      </c>
      <c r="P191" t="s">
        <v>4139</v>
      </c>
      <c r="Q191" t="s">
        <v>371</v>
      </c>
      <c r="R191" t="b">
        <v>0</v>
      </c>
      <c r="S191">
        <v>1500</v>
      </c>
      <c r="T191" t="s">
        <v>3002</v>
      </c>
      <c r="U191" t="s">
        <v>3003</v>
      </c>
      <c r="V191">
        <v>1.5</v>
      </c>
      <c r="W191" t="s">
        <v>3012</v>
      </c>
    </row>
    <row r="192" spans="1:23" hidden="1" x14ac:dyDescent="0.35">
      <c r="A192" t="s">
        <v>2176</v>
      </c>
      <c r="C192" s="403">
        <v>45944</v>
      </c>
      <c r="D192" t="s">
        <v>3543</v>
      </c>
      <c r="E192" t="s">
        <v>4197</v>
      </c>
      <c r="F192" t="s">
        <v>4198</v>
      </c>
      <c r="G192" t="s">
        <v>4199</v>
      </c>
      <c r="H192" t="s">
        <v>4200</v>
      </c>
      <c r="I192" t="s">
        <v>4201</v>
      </c>
      <c r="J192" t="s">
        <v>108</v>
      </c>
      <c r="K192" t="s">
        <v>843</v>
      </c>
      <c r="L192" t="s">
        <v>3403</v>
      </c>
      <c r="M192" t="s">
        <v>4202</v>
      </c>
      <c r="N192" t="s">
        <v>4203</v>
      </c>
      <c r="O192" t="s">
        <v>3012</v>
      </c>
      <c r="P192" t="s">
        <v>4116</v>
      </c>
      <c r="Q192" t="s">
        <v>371</v>
      </c>
      <c r="R192" t="b">
        <v>0</v>
      </c>
      <c r="S192">
        <v>2000</v>
      </c>
      <c r="T192" t="s">
        <v>3002</v>
      </c>
      <c r="U192" t="s">
        <v>3003</v>
      </c>
      <c r="V192">
        <v>2</v>
      </c>
      <c r="W192" t="s">
        <v>3012</v>
      </c>
    </row>
    <row r="193" spans="1:23" hidden="1" x14ac:dyDescent="0.35">
      <c r="A193" t="s">
        <v>2176</v>
      </c>
      <c r="C193" s="403">
        <v>45944</v>
      </c>
      <c r="D193" t="s">
        <v>3543</v>
      </c>
      <c r="E193" t="s">
        <v>4204</v>
      </c>
      <c r="F193" t="s">
        <v>4205</v>
      </c>
      <c r="G193" t="s">
        <v>4206</v>
      </c>
      <c r="H193" t="s">
        <v>4207</v>
      </c>
      <c r="I193" t="s">
        <v>4208</v>
      </c>
      <c r="J193" t="s">
        <v>108</v>
      </c>
      <c r="K193" t="s">
        <v>843</v>
      </c>
      <c r="L193" t="s">
        <v>3403</v>
      </c>
      <c r="M193" t="s">
        <v>4202</v>
      </c>
      <c r="N193" t="s">
        <v>4209</v>
      </c>
      <c r="O193" t="s">
        <v>3012</v>
      </c>
      <c r="P193" t="s">
        <v>4116</v>
      </c>
      <c r="Q193" t="s">
        <v>371</v>
      </c>
      <c r="R193" t="b">
        <v>0</v>
      </c>
      <c r="S193">
        <v>1500</v>
      </c>
      <c r="T193" t="s">
        <v>3002</v>
      </c>
      <c r="U193" t="s">
        <v>3003</v>
      </c>
      <c r="V193">
        <v>1.5</v>
      </c>
      <c r="W193" t="s">
        <v>3012</v>
      </c>
    </row>
    <row r="194" spans="1:23" hidden="1" x14ac:dyDescent="0.35">
      <c r="A194" t="s">
        <v>2176</v>
      </c>
      <c r="C194" s="403">
        <v>45943</v>
      </c>
      <c r="D194" t="s">
        <v>3543</v>
      </c>
      <c r="E194" t="s">
        <v>4210</v>
      </c>
      <c r="F194" t="s">
        <v>4211</v>
      </c>
      <c r="G194" t="s">
        <v>4212</v>
      </c>
      <c r="H194" t="s">
        <v>4213</v>
      </c>
      <c r="I194" t="s">
        <v>4214</v>
      </c>
      <c r="J194" t="s">
        <v>108</v>
      </c>
      <c r="K194" t="s">
        <v>378</v>
      </c>
      <c r="L194" t="s">
        <v>3533</v>
      </c>
      <c r="M194" t="s">
        <v>3534</v>
      </c>
      <c r="N194" t="s">
        <v>4215</v>
      </c>
      <c r="O194" t="s">
        <v>3012</v>
      </c>
      <c r="P194" t="s">
        <v>4216</v>
      </c>
      <c r="Q194" t="s">
        <v>378</v>
      </c>
      <c r="R194" t="b">
        <v>0</v>
      </c>
      <c r="S194">
        <v>1500</v>
      </c>
      <c r="T194" t="s">
        <v>3002</v>
      </c>
      <c r="U194" t="s">
        <v>3003</v>
      </c>
      <c r="V194">
        <v>1.5</v>
      </c>
      <c r="W194" t="s">
        <v>3012</v>
      </c>
    </row>
    <row r="195" spans="1:23" hidden="1" x14ac:dyDescent="0.35">
      <c r="A195" t="s">
        <v>2176</v>
      </c>
      <c r="C195" s="403">
        <v>45943</v>
      </c>
      <c r="D195" t="s">
        <v>3543</v>
      </c>
      <c r="E195" t="s">
        <v>4217</v>
      </c>
      <c r="F195" t="s">
        <v>4218</v>
      </c>
      <c r="G195" t="s">
        <v>4219</v>
      </c>
      <c r="H195" t="s">
        <v>4220</v>
      </c>
      <c r="I195" t="s">
        <v>4221</v>
      </c>
      <c r="J195" t="s">
        <v>108</v>
      </c>
      <c r="K195" t="s">
        <v>378</v>
      </c>
      <c r="L195" t="s">
        <v>3533</v>
      </c>
      <c r="M195" t="s">
        <v>4222</v>
      </c>
      <c r="N195" t="s">
        <v>4223</v>
      </c>
      <c r="O195" t="s">
        <v>3012</v>
      </c>
      <c r="P195" t="s">
        <v>4224</v>
      </c>
      <c r="Q195" t="s">
        <v>378</v>
      </c>
      <c r="R195" t="b">
        <v>0</v>
      </c>
      <c r="S195">
        <v>1000</v>
      </c>
      <c r="T195" t="s">
        <v>3002</v>
      </c>
      <c r="U195" t="s">
        <v>3003</v>
      </c>
      <c r="V195">
        <v>1</v>
      </c>
      <c r="W195" t="s">
        <v>3012</v>
      </c>
    </row>
    <row r="196" spans="1:23" hidden="1" x14ac:dyDescent="0.35">
      <c r="A196" t="s">
        <v>419</v>
      </c>
      <c r="C196" s="403">
        <v>45943</v>
      </c>
      <c r="D196" t="s">
        <v>3661</v>
      </c>
      <c r="E196" t="s">
        <v>4225</v>
      </c>
      <c r="F196" t="s">
        <v>4226</v>
      </c>
      <c r="G196" t="s">
        <v>2378</v>
      </c>
      <c r="H196" t="s">
        <v>4227</v>
      </c>
      <c r="I196" t="s">
        <v>2378</v>
      </c>
      <c r="J196" t="s">
        <v>3621</v>
      </c>
      <c r="K196" t="s">
        <v>447</v>
      </c>
      <c r="L196" t="s">
        <v>4228</v>
      </c>
      <c r="M196" t="s">
        <v>4229</v>
      </c>
      <c r="N196" t="s">
        <v>4230</v>
      </c>
      <c r="O196" t="s">
        <v>3021</v>
      </c>
      <c r="P196" t="s">
        <v>4231</v>
      </c>
      <c r="Q196" t="s">
        <v>418</v>
      </c>
      <c r="R196" t="b">
        <v>0</v>
      </c>
      <c r="S196">
        <v>20000</v>
      </c>
      <c r="T196" t="s">
        <v>3002</v>
      </c>
      <c r="U196" t="s">
        <v>3003</v>
      </c>
      <c r="V196">
        <v>20</v>
      </c>
      <c r="W196" t="s">
        <v>3021</v>
      </c>
    </row>
    <row r="197" spans="1:23" hidden="1" x14ac:dyDescent="0.35">
      <c r="A197" t="s">
        <v>2176</v>
      </c>
      <c r="C197" s="403">
        <v>45943</v>
      </c>
      <c r="D197" t="s">
        <v>3543</v>
      </c>
      <c r="E197" t="s">
        <v>4232</v>
      </c>
      <c r="F197" t="s">
        <v>4233</v>
      </c>
      <c r="G197" t="s">
        <v>4234</v>
      </c>
      <c r="H197" t="s">
        <v>4235</v>
      </c>
      <c r="I197" t="s">
        <v>4236</v>
      </c>
      <c r="J197" t="s">
        <v>108</v>
      </c>
      <c r="K197" t="s">
        <v>378</v>
      </c>
      <c r="L197" t="s">
        <v>3533</v>
      </c>
      <c r="M197" t="s">
        <v>3534</v>
      </c>
      <c r="N197" t="s">
        <v>4237</v>
      </c>
      <c r="O197" t="s">
        <v>3012</v>
      </c>
      <c r="P197" t="s">
        <v>4216</v>
      </c>
      <c r="Q197" t="s">
        <v>378</v>
      </c>
      <c r="R197" t="b">
        <v>0</v>
      </c>
      <c r="S197">
        <v>700</v>
      </c>
      <c r="T197" t="s">
        <v>3002</v>
      </c>
      <c r="U197" t="s">
        <v>3003</v>
      </c>
      <c r="V197">
        <v>0.7</v>
      </c>
      <c r="W197" t="s">
        <v>3012</v>
      </c>
    </row>
    <row r="198" spans="1:23" hidden="1" x14ac:dyDescent="0.35">
      <c r="A198" t="s">
        <v>419</v>
      </c>
      <c r="C198" s="403">
        <v>45943</v>
      </c>
      <c r="D198" t="s">
        <v>3661</v>
      </c>
      <c r="E198" t="s">
        <v>4238</v>
      </c>
      <c r="F198" t="s">
        <v>4239</v>
      </c>
      <c r="G198" t="s">
        <v>2379</v>
      </c>
      <c r="H198" t="s">
        <v>4240</v>
      </c>
      <c r="I198" t="s">
        <v>2379</v>
      </c>
      <c r="J198" t="s">
        <v>3621</v>
      </c>
      <c r="K198" t="s">
        <v>447</v>
      </c>
      <c r="L198" t="s">
        <v>4228</v>
      </c>
      <c r="M198" t="s">
        <v>4229</v>
      </c>
      <c r="N198" t="s">
        <v>4230</v>
      </c>
      <c r="O198" t="s">
        <v>3012</v>
      </c>
      <c r="P198" t="s">
        <v>4231</v>
      </c>
      <c r="Q198" t="s">
        <v>418</v>
      </c>
      <c r="R198" t="b">
        <v>0</v>
      </c>
      <c r="S198">
        <v>6000</v>
      </c>
      <c r="T198" t="s">
        <v>3002</v>
      </c>
      <c r="U198" t="s">
        <v>3003</v>
      </c>
      <c r="V198">
        <v>6</v>
      </c>
      <c r="W198" t="s">
        <v>3012</v>
      </c>
    </row>
    <row r="199" spans="1:23" hidden="1" x14ac:dyDescent="0.35">
      <c r="A199" t="s">
        <v>419</v>
      </c>
      <c r="C199" s="403">
        <v>45943</v>
      </c>
      <c r="D199" t="s">
        <v>3543</v>
      </c>
      <c r="E199" t="s">
        <v>4241</v>
      </c>
      <c r="F199" t="s">
        <v>4242</v>
      </c>
      <c r="G199" t="s">
        <v>4243</v>
      </c>
      <c r="H199" t="s">
        <v>4244</v>
      </c>
      <c r="I199" t="s">
        <v>4243</v>
      </c>
      <c r="J199" t="s">
        <v>3621</v>
      </c>
      <c r="K199" t="s">
        <v>447</v>
      </c>
      <c r="L199" t="s">
        <v>4228</v>
      </c>
      <c r="M199" t="s">
        <v>4245</v>
      </c>
      <c r="N199" t="s">
        <v>4246</v>
      </c>
      <c r="O199" t="s">
        <v>3012</v>
      </c>
      <c r="P199" t="s">
        <v>4247</v>
      </c>
      <c r="Q199" t="s">
        <v>418</v>
      </c>
      <c r="R199" t="b">
        <v>0</v>
      </c>
      <c r="S199">
        <v>1000</v>
      </c>
      <c r="T199" t="s">
        <v>3002</v>
      </c>
      <c r="U199" t="s">
        <v>3003</v>
      </c>
      <c r="V199">
        <v>1</v>
      </c>
      <c r="W199" t="s">
        <v>3012</v>
      </c>
    </row>
    <row r="200" spans="1:23" hidden="1" x14ac:dyDescent="0.35">
      <c r="A200" t="s">
        <v>2176</v>
      </c>
      <c r="C200" s="403">
        <v>45941</v>
      </c>
      <c r="D200" t="s">
        <v>3543</v>
      </c>
      <c r="E200" t="s">
        <v>4248</v>
      </c>
      <c r="F200" t="s">
        <v>4249</v>
      </c>
      <c r="G200" t="s">
        <v>4250</v>
      </c>
      <c r="H200" t="s">
        <v>4251</v>
      </c>
      <c r="I200" t="s">
        <v>4252</v>
      </c>
      <c r="J200" t="s">
        <v>108</v>
      </c>
      <c r="K200" t="s">
        <v>843</v>
      </c>
      <c r="L200" t="s">
        <v>3403</v>
      </c>
      <c r="M200" t="s">
        <v>4253</v>
      </c>
      <c r="N200" t="s">
        <v>4254</v>
      </c>
      <c r="O200" t="s">
        <v>3021</v>
      </c>
      <c r="P200" t="s">
        <v>4255</v>
      </c>
      <c r="Q200" t="s">
        <v>371</v>
      </c>
      <c r="R200" t="b">
        <v>0</v>
      </c>
      <c r="S200">
        <v>6000</v>
      </c>
      <c r="T200" t="s">
        <v>3002</v>
      </c>
      <c r="U200" t="s">
        <v>3003</v>
      </c>
      <c r="V200">
        <v>6</v>
      </c>
      <c r="W200" t="s">
        <v>3021</v>
      </c>
    </row>
    <row r="201" spans="1:23" hidden="1" x14ac:dyDescent="0.35">
      <c r="A201" t="s">
        <v>2189</v>
      </c>
      <c r="C201" s="403">
        <v>45940</v>
      </c>
      <c r="D201" t="s">
        <v>3543</v>
      </c>
      <c r="E201" t="s">
        <v>4256</v>
      </c>
      <c r="F201" t="s">
        <v>4257</v>
      </c>
      <c r="G201" t="s">
        <v>4258</v>
      </c>
      <c r="H201" t="s">
        <v>4259</v>
      </c>
      <c r="I201" t="s">
        <v>2396</v>
      </c>
      <c r="J201" t="s">
        <v>98</v>
      </c>
      <c r="K201" t="s">
        <v>2189</v>
      </c>
      <c r="L201" t="s">
        <v>3154</v>
      </c>
      <c r="M201" t="s">
        <v>4260</v>
      </c>
      <c r="N201" t="s">
        <v>4261</v>
      </c>
      <c r="O201" t="s">
        <v>3030</v>
      </c>
      <c r="P201" t="s">
        <v>4262</v>
      </c>
      <c r="Q201" t="s">
        <v>2189</v>
      </c>
      <c r="R201" t="b">
        <v>0</v>
      </c>
      <c r="S201">
        <v>0</v>
      </c>
      <c r="T201" t="s">
        <v>3002</v>
      </c>
      <c r="U201" t="s">
        <v>3003</v>
      </c>
      <c r="V201">
        <v>0</v>
      </c>
      <c r="W201" t="s">
        <v>3030</v>
      </c>
    </row>
    <row r="202" spans="1:23" hidden="1" x14ac:dyDescent="0.35">
      <c r="A202" t="s">
        <v>2189</v>
      </c>
      <c r="C202" s="403">
        <v>45940</v>
      </c>
      <c r="D202" t="s">
        <v>3726</v>
      </c>
      <c r="E202" t="s">
        <v>4263</v>
      </c>
      <c r="F202" t="s">
        <v>4264</v>
      </c>
      <c r="G202" t="s">
        <v>4265</v>
      </c>
      <c r="H202" t="s">
        <v>4266</v>
      </c>
      <c r="I202" t="s">
        <v>4267</v>
      </c>
      <c r="J202" t="s">
        <v>98</v>
      </c>
      <c r="K202" t="s">
        <v>2189</v>
      </c>
      <c r="L202" t="s">
        <v>3154</v>
      </c>
      <c r="M202" t="s">
        <v>4260</v>
      </c>
      <c r="N202" t="s">
        <v>4268</v>
      </c>
      <c r="O202" t="s">
        <v>3207</v>
      </c>
      <c r="P202" t="s">
        <v>4262</v>
      </c>
      <c r="Q202" t="s">
        <v>2189</v>
      </c>
      <c r="R202" t="b">
        <v>0</v>
      </c>
      <c r="S202">
        <v>0</v>
      </c>
      <c r="T202" t="s">
        <v>3002</v>
      </c>
      <c r="U202" t="s">
        <v>3003</v>
      </c>
      <c r="V202">
        <v>0</v>
      </c>
      <c r="W202" t="s">
        <v>3207</v>
      </c>
    </row>
    <row r="203" spans="1:23" hidden="1" x14ac:dyDescent="0.35">
      <c r="A203" t="s">
        <v>419</v>
      </c>
      <c r="C203" s="403">
        <v>45940</v>
      </c>
      <c r="D203" t="s">
        <v>3543</v>
      </c>
      <c r="E203" t="s">
        <v>2231</v>
      </c>
      <c r="F203" t="s">
        <v>4269</v>
      </c>
      <c r="G203" t="s">
        <v>2234</v>
      </c>
      <c r="H203" t="s">
        <v>4270</v>
      </c>
      <c r="I203" t="s">
        <v>2234</v>
      </c>
      <c r="J203" t="s">
        <v>96</v>
      </c>
      <c r="K203" t="s">
        <v>429</v>
      </c>
      <c r="L203" t="s">
        <v>3699</v>
      </c>
      <c r="M203" t="s">
        <v>4271</v>
      </c>
      <c r="N203" t="s">
        <v>4272</v>
      </c>
      <c r="O203" t="s">
        <v>3012</v>
      </c>
      <c r="P203" t="s">
        <v>4273</v>
      </c>
      <c r="Q203" t="s">
        <v>429</v>
      </c>
      <c r="R203" t="b">
        <v>0</v>
      </c>
      <c r="S203">
        <v>500</v>
      </c>
      <c r="T203" t="s">
        <v>3002</v>
      </c>
      <c r="U203" t="s">
        <v>3003</v>
      </c>
      <c r="V203">
        <v>0.5</v>
      </c>
      <c r="W203" t="s">
        <v>3012</v>
      </c>
    </row>
    <row r="204" spans="1:23" hidden="1" x14ac:dyDescent="0.35">
      <c r="A204" t="s">
        <v>2189</v>
      </c>
      <c r="C204" s="403">
        <v>45940</v>
      </c>
      <c r="D204" t="s">
        <v>3543</v>
      </c>
      <c r="E204" t="s">
        <v>4274</v>
      </c>
      <c r="F204" t="s">
        <v>4275</v>
      </c>
      <c r="G204" t="s">
        <v>4276</v>
      </c>
      <c r="H204" t="s">
        <v>4277</v>
      </c>
      <c r="I204" t="s">
        <v>2391</v>
      </c>
      <c r="J204" t="s">
        <v>98</v>
      </c>
      <c r="K204" t="s">
        <v>2189</v>
      </c>
      <c r="L204" t="s">
        <v>3154</v>
      </c>
      <c r="M204" t="s">
        <v>4278</v>
      </c>
      <c r="N204" t="s">
        <v>4279</v>
      </c>
      <c r="O204" t="s">
        <v>3012</v>
      </c>
      <c r="P204" t="s">
        <v>4278</v>
      </c>
      <c r="Q204" t="s">
        <v>2189</v>
      </c>
      <c r="R204" t="b">
        <v>0</v>
      </c>
      <c r="S204">
        <v>1000</v>
      </c>
      <c r="T204" t="s">
        <v>3002</v>
      </c>
      <c r="U204" t="s">
        <v>3003</v>
      </c>
      <c r="V204">
        <v>1</v>
      </c>
      <c r="W204" t="s">
        <v>3012</v>
      </c>
    </row>
    <row r="205" spans="1:23" hidden="1" x14ac:dyDescent="0.35">
      <c r="A205" t="s">
        <v>2176</v>
      </c>
      <c r="C205" s="403">
        <v>45940</v>
      </c>
      <c r="D205" t="s">
        <v>3543</v>
      </c>
      <c r="E205" t="s">
        <v>4280</v>
      </c>
      <c r="F205" t="s">
        <v>4281</v>
      </c>
      <c r="G205" t="s">
        <v>4282</v>
      </c>
      <c r="H205" t="s">
        <v>4283</v>
      </c>
      <c r="I205" t="s">
        <v>4284</v>
      </c>
      <c r="J205" t="s">
        <v>108</v>
      </c>
      <c r="K205" t="s">
        <v>843</v>
      </c>
      <c r="L205" t="s">
        <v>4285</v>
      </c>
      <c r="M205" t="s">
        <v>4286</v>
      </c>
      <c r="N205" t="s">
        <v>4287</v>
      </c>
      <c r="O205" t="s">
        <v>3012</v>
      </c>
      <c r="P205" t="s">
        <v>4288</v>
      </c>
      <c r="Q205" t="s">
        <v>371</v>
      </c>
      <c r="R205" t="b">
        <v>0</v>
      </c>
      <c r="S205">
        <v>500</v>
      </c>
      <c r="T205" t="s">
        <v>3002</v>
      </c>
      <c r="U205" t="s">
        <v>3003</v>
      </c>
      <c r="V205">
        <v>0.5</v>
      </c>
      <c r="W205" t="s">
        <v>3012</v>
      </c>
    </row>
    <row r="206" spans="1:23" hidden="1" x14ac:dyDescent="0.35">
      <c r="A206" t="s">
        <v>419</v>
      </c>
      <c r="C206" s="403">
        <v>45940</v>
      </c>
      <c r="D206" t="s">
        <v>3543</v>
      </c>
      <c r="E206" t="s">
        <v>4289</v>
      </c>
      <c r="F206" t="s">
        <v>4290</v>
      </c>
      <c r="G206" t="s">
        <v>4291</v>
      </c>
      <c r="H206" t="s">
        <v>4292</v>
      </c>
      <c r="I206" t="s">
        <v>4291</v>
      </c>
      <c r="J206" t="s">
        <v>3621</v>
      </c>
      <c r="K206" t="s">
        <v>447</v>
      </c>
      <c r="L206" t="s">
        <v>3790</v>
      </c>
      <c r="M206" t="s">
        <v>3791</v>
      </c>
      <c r="N206" t="s">
        <v>4293</v>
      </c>
      <c r="O206" t="s">
        <v>3012</v>
      </c>
      <c r="P206" t="s">
        <v>3793</v>
      </c>
      <c r="Q206" t="s">
        <v>418</v>
      </c>
      <c r="R206" t="b">
        <v>0</v>
      </c>
      <c r="S206">
        <v>1500</v>
      </c>
      <c r="T206" t="s">
        <v>3002</v>
      </c>
      <c r="U206" t="s">
        <v>3003</v>
      </c>
      <c r="V206">
        <v>1.5</v>
      </c>
      <c r="W206" t="s">
        <v>3012</v>
      </c>
    </row>
    <row r="207" spans="1:23" hidden="1" x14ac:dyDescent="0.35">
      <c r="A207" t="s">
        <v>419</v>
      </c>
      <c r="C207" s="403">
        <v>45940</v>
      </c>
      <c r="D207" t="s">
        <v>3543</v>
      </c>
      <c r="E207" t="s">
        <v>4294</v>
      </c>
      <c r="F207" t="s">
        <v>4295</v>
      </c>
      <c r="G207" t="s">
        <v>4296</v>
      </c>
      <c r="H207" t="s">
        <v>4297</v>
      </c>
      <c r="I207" t="s">
        <v>4296</v>
      </c>
      <c r="J207" t="s">
        <v>3621</v>
      </c>
      <c r="K207" t="s">
        <v>447</v>
      </c>
      <c r="L207" t="s">
        <v>3790</v>
      </c>
      <c r="M207" t="s">
        <v>3791</v>
      </c>
      <c r="N207" t="s">
        <v>4298</v>
      </c>
      <c r="O207" t="s">
        <v>3012</v>
      </c>
      <c r="P207" t="s">
        <v>3793</v>
      </c>
      <c r="Q207" t="s">
        <v>418</v>
      </c>
      <c r="R207" t="b">
        <v>0</v>
      </c>
      <c r="S207">
        <v>3000</v>
      </c>
      <c r="T207" t="s">
        <v>3002</v>
      </c>
      <c r="U207" t="s">
        <v>3003</v>
      </c>
      <c r="V207">
        <v>3</v>
      </c>
      <c r="W207" t="s">
        <v>3012</v>
      </c>
    </row>
    <row r="208" spans="1:23" hidden="1" x14ac:dyDescent="0.35">
      <c r="A208" t="s">
        <v>2189</v>
      </c>
      <c r="C208" s="403">
        <v>45940</v>
      </c>
      <c r="D208" t="s">
        <v>3543</v>
      </c>
      <c r="E208" t="s">
        <v>4299</v>
      </c>
      <c r="F208" t="s">
        <v>4300</v>
      </c>
      <c r="G208" t="s">
        <v>4301</v>
      </c>
      <c r="H208" t="s">
        <v>4302</v>
      </c>
      <c r="I208" t="s">
        <v>2374</v>
      </c>
      <c r="J208" t="s">
        <v>98</v>
      </c>
      <c r="K208" t="s">
        <v>2189</v>
      </c>
      <c r="L208" t="s">
        <v>3154</v>
      </c>
      <c r="M208" t="s">
        <v>4260</v>
      </c>
      <c r="N208" t="s">
        <v>4303</v>
      </c>
      <c r="O208" t="s">
        <v>3012</v>
      </c>
      <c r="P208" t="s">
        <v>4262</v>
      </c>
      <c r="Q208" t="s">
        <v>2189</v>
      </c>
      <c r="R208" t="b">
        <v>0</v>
      </c>
      <c r="S208">
        <v>1000</v>
      </c>
      <c r="T208" t="s">
        <v>3002</v>
      </c>
      <c r="U208" t="s">
        <v>3003</v>
      </c>
      <c r="V208">
        <v>1</v>
      </c>
      <c r="W208" t="s">
        <v>3012</v>
      </c>
    </row>
    <row r="209" spans="1:23" hidden="1" x14ac:dyDescent="0.35">
      <c r="A209" t="s">
        <v>2176</v>
      </c>
      <c r="C209" s="403">
        <v>45940</v>
      </c>
      <c r="D209" t="s">
        <v>3543</v>
      </c>
      <c r="E209" t="s">
        <v>4304</v>
      </c>
      <c r="F209" t="s">
        <v>4305</v>
      </c>
      <c r="G209" t="s">
        <v>173</v>
      </c>
      <c r="H209" t="s">
        <v>4306</v>
      </c>
      <c r="I209" t="s">
        <v>4307</v>
      </c>
      <c r="J209" t="s">
        <v>108</v>
      </c>
      <c r="K209" t="s">
        <v>843</v>
      </c>
      <c r="L209" t="s">
        <v>4285</v>
      </c>
      <c r="M209" t="s">
        <v>4286</v>
      </c>
      <c r="N209" t="s">
        <v>4308</v>
      </c>
      <c r="O209" t="s">
        <v>3012</v>
      </c>
      <c r="P209" t="s">
        <v>4288</v>
      </c>
      <c r="Q209" t="s">
        <v>371</v>
      </c>
      <c r="R209" t="b">
        <v>0</v>
      </c>
      <c r="S209">
        <v>7000</v>
      </c>
      <c r="T209" t="s">
        <v>3002</v>
      </c>
      <c r="U209" t="s">
        <v>3003</v>
      </c>
      <c r="V209">
        <v>7</v>
      </c>
      <c r="W209" t="s">
        <v>3012</v>
      </c>
    </row>
    <row r="210" spans="1:23" hidden="1" x14ac:dyDescent="0.35">
      <c r="A210" t="s">
        <v>2189</v>
      </c>
      <c r="C210" s="403">
        <v>45940</v>
      </c>
      <c r="D210" t="s">
        <v>3543</v>
      </c>
      <c r="E210" t="s">
        <v>4309</v>
      </c>
      <c r="F210" t="s">
        <v>4310</v>
      </c>
      <c r="G210" t="s">
        <v>4311</v>
      </c>
      <c r="H210" t="s">
        <v>4312</v>
      </c>
      <c r="I210" t="s">
        <v>4313</v>
      </c>
      <c r="J210" t="s">
        <v>98</v>
      </c>
      <c r="K210" t="s">
        <v>2189</v>
      </c>
      <c r="L210" t="s">
        <v>3154</v>
      </c>
      <c r="M210" t="s">
        <v>4260</v>
      </c>
      <c r="N210" t="s">
        <v>4314</v>
      </c>
      <c r="O210" t="s">
        <v>3030</v>
      </c>
      <c r="P210" t="s">
        <v>4262</v>
      </c>
      <c r="Q210" t="s">
        <v>2189</v>
      </c>
      <c r="R210" t="b">
        <v>0</v>
      </c>
      <c r="S210">
        <v>20000</v>
      </c>
      <c r="T210" t="s">
        <v>3002</v>
      </c>
      <c r="U210" t="s">
        <v>3003</v>
      </c>
      <c r="V210">
        <v>20</v>
      </c>
      <c r="W210" t="s">
        <v>3030</v>
      </c>
    </row>
    <row r="211" spans="1:23" hidden="1" x14ac:dyDescent="0.35">
      <c r="A211" t="s">
        <v>2176</v>
      </c>
      <c r="C211" s="403">
        <v>45940</v>
      </c>
      <c r="D211" t="s">
        <v>3543</v>
      </c>
      <c r="E211" t="s">
        <v>4315</v>
      </c>
      <c r="F211" t="s">
        <v>4316</v>
      </c>
      <c r="G211" t="s">
        <v>4317</v>
      </c>
      <c r="H211" t="s">
        <v>4318</v>
      </c>
      <c r="I211" t="s">
        <v>4319</v>
      </c>
      <c r="J211" t="s">
        <v>108</v>
      </c>
      <c r="K211" t="s">
        <v>843</v>
      </c>
      <c r="L211" t="s">
        <v>4285</v>
      </c>
      <c r="M211" t="s">
        <v>4286</v>
      </c>
      <c r="N211" t="s">
        <v>4308</v>
      </c>
      <c r="O211" t="s">
        <v>3012</v>
      </c>
      <c r="P211" t="s">
        <v>4288</v>
      </c>
      <c r="Q211" t="s">
        <v>371</v>
      </c>
      <c r="R211" t="b">
        <v>0</v>
      </c>
      <c r="S211">
        <v>500</v>
      </c>
      <c r="T211" t="s">
        <v>3002</v>
      </c>
      <c r="U211" t="s">
        <v>3003</v>
      </c>
      <c r="V211">
        <v>0.5</v>
      </c>
      <c r="W211" t="s">
        <v>3012</v>
      </c>
    </row>
    <row r="212" spans="1:23" hidden="1" x14ac:dyDescent="0.35">
      <c r="A212" t="s">
        <v>419</v>
      </c>
      <c r="C212" s="403">
        <v>45940</v>
      </c>
      <c r="D212" t="s">
        <v>3543</v>
      </c>
      <c r="E212" t="s">
        <v>2550</v>
      </c>
      <c r="F212" t="s">
        <v>4320</v>
      </c>
      <c r="G212" t="s">
        <v>2318</v>
      </c>
      <c r="H212" t="s">
        <v>4321</v>
      </c>
      <c r="I212" t="s">
        <v>2318</v>
      </c>
      <c r="J212" t="s">
        <v>96</v>
      </c>
      <c r="K212" t="s">
        <v>429</v>
      </c>
      <c r="L212" t="s">
        <v>3699</v>
      </c>
      <c r="M212" t="s">
        <v>4322</v>
      </c>
      <c r="N212" t="s">
        <v>4323</v>
      </c>
      <c r="O212" t="s">
        <v>3012</v>
      </c>
      <c r="P212" t="s">
        <v>4324</v>
      </c>
      <c r="Q212" t="s">
        <v>429</v>
      </c>
      <c r="R212" t="b">
        <v>0</v>
      </c>
      <c r="S212">
        <v>500</v>
      </c>
      <c r="T212" t="s">
        <v>3002</v>
      </c>
      <c r="U212" t="s">
        <v>3003</v>
      </c>
      <c r="V212">
        <v>0.5</v>
      </c>
      <c r="W212" t="s">
        <v>3012</v>
      </c>
    </row>
    <row r="213" spans="1:23" hidden="1" x14ac:dyDescent="0.35">
      <c r="A213" t="s">
        <v>2189</v>
      </c>
      <c r="C213" s="403">
        <v>45940</v>
      </c>
      <c r="D213" t="s">
        <v>3726</v>
      </c>
      <c r="E213" t="s">
        <v>4325</v>
      </c>
      <c r="F213" t="s">
        <v>4326</v>
      </c>
      <c r="G213" t="s">
        <v>4327</v>
      </c>
      <c r="H213" t="s">
        <v>4328</v>
      </c>
      <c r="I213" t="s">
        <v>4329</v>
      </c>
      <c r="J213" t="s">
        <v>98</v>
      </c>
      <c r="K213" t="s">
        <v>2189</v>
      </c>
      <c r="L213" t="s">
        <v>3154</v>
      </c>
      <c r="M213" t="s">
        <v>4260</v>
      </c>
      <c r="N213" t="s">
        <v>4314</v>
      </c>
      <c r="O213" t="s">
        <v>3207</v>
      </c>
      <c r="P213" t="s">
        <v>4262</v>
      </c>
      <c r="Q213" t="s">
        <v>2189</v>
      </c>
      <c r="R213" t="b">
        <v>0</v>
      </c>
      <c r="S213">
        <v>0</v>
      </c>
      <c r="T213" t="s">
        <v>3002</v>
      </c>
      <c r="U213" t="s">
        <v>3003</v>
      </c>
      <c r="V213">
        <v>0</v>
      </c>
      <c r="W213" t="s">
        <v>3207</v>
      </c>
    </row>
    <row r="214" spans="1:23" hidden="1" x14ac:dyDescent="0.35">
      <c r="A214" t="s">
        <v>419</v>
      </c>
      <c r="C214" s="403">
        <v>45940</v>
      </c>
      <c r="D214" t="s">
        <v>3543</v>
      </c>
      <c r="E214" t="s">
        <v>2591</v>
      </c>
      <c r="F214" t="s">
        <v>4330</v>
      </c>
      <c r="G214" t="s">
        <v>2592</v>
      </c>
      <c r="H214" t="s">
        <v>4331</v>
      </c>
      <c r="I214" t="s">
        <v>2592</v>
      </c>
      <c r="J214" t="s">
        <v>3621</v>
      </c>
      <c r="K214" t="s">
        <v>447</v>
      </c>
      <c r="L214" t="s">
        <v>4332</v>
      </c>
      <c r="M214" t="s">
        <v>4333</v>
      </c>
      <c r="N214" t="s">
        <v>4334</v>
      </c>
      <c r="O214" t="s">
        <v>3012</v>
      </c>
      <c r="P214" t="s">
        <v>4335</v>
      </c>
      <c r="Q214" t="s">
        <v>418</v>
      </c>
      <c r="R214" t="b">
        <v>0</v>
      </c>
      <c r="S214">
        <v>2000</v>
      </c>
      <c r="T214" t="s">
        <v>3002</v>
      </c>
      <c r="U214" t="s">
        <v>3003</v>
      </c>
      <c r="V214">
        <v>2</v>
      </c>
      <c r="W214" t="s">
        <v>3012</v>
      </c>
    </row>
    <row r="215" spans="1:23" hidden="1" x14ac:dyDescent="0.35">
      <c r="A215" t="s">
        <v>2189</v>
      </c>
      <c r="C215" s="403">
        <v>45940</v>
      </c>
      <c r="D215" t="s">
        <v>3726</v>
      </c>
      <c r="E215" t="s">
        <v>4336</v>
      </c>
      <c r="F215" t="s">
        <v>4337</v>
      </c>
      <c r="G215" t="s">
        <v>4338</v>
      </c>
      <c r="H215" t="s">
        <v>4339</v>
      </c>
      <c r="I215" t="s">
        <v>4340</v>
      </c>
      <c r="J215" t="s">
        <v>98</v>
      </c>
      <c r="K215" t="s">
        <v>2189</v>
      </c>
      <c r="L215" t="s">
        <v>3154</v>
      </c>
      <c r="M215" t="s">
        <v>4260</v>
      </c>
      <c r="N215" t="s">
        <v>4341</v>
      </c>
      <c r="O215" t="s">
        <v>3207</v>
      </c>
      <c r="P215" t="s">
        <v>4262</v>
      </c>
      <c r="Q215" t="s">
        <v>2189</v>
      </c>
      <c r="R215" t="b">
        <v>0</v>
      </c>
      <c r="S215">
        <v>0</v>
      </c>
      <c r="T215" t="s">
        <v>3002</v>
      </c>
      <c r="U215" t="s">
        <v>3003</v>
      </c>
      <c r="V215">
        <v>0</v>
      </c>
      <c r="W215" t="s">
        <v>3207</v>
      </c>
    </row>
    <row r="216" spans="1:23" hidden="1" x14ac:dyDescent="0.35">
      <c r="A216" t="s">
        <v>419</v>
      </c>
      <c r="C216" s="403">
        <v>45940</v>
      </c>
      <c r="D216" t="s">
        <v>3543</v>
      </c>
      <c r="E216" t="s">
        <v>2549</v>
      </c>
      <c r="F216" t="s">
        <v>4342</v>
      </c>
      <c r="G216" t="s">
        <v>2402</v>
      </c>
      <c r="H216" t="s">
        <v>4343</v>
      </c>
      <c r="I216" t="s">
        <v>2402</v>
      </c>
      <c r="J216" t="s">
        <v>96</v>
      </c>
      <c r="K216" t="s">
        <v>429</v>
      </c>
      <c r="L216" t="s">
        <v>3699</v>
      </c>
      <c r="M216" t="s">
        <v>4322</v>
      </c>
      <c r="N216" t="s">
        <v>4344</v>
      </c>
      <c r="O216" t="s">
        <v>3012</v>
      </c>
      <c r="P216" t="s">
        <v>4324</v>
      </c>
      <c r="Q216" t="s">
        <v>429</v>
      </c>
      <c r="R216" t="b">
        <v>0</v>
      </c>
      <c r="S216">
        <v>3000</v>
      </c>
      <c r="T216" t="s">
        <v>3002</v>
      </c>
      <c r="U216" t="s">
        <v>3003</v>
      </c>
      <c r="V216">
        <v>3</v>
      </c>
      <c r="W216" t="s">
        <v>3012</v>
      </c>
    </row>
    <row r="217" spans="1:23" hidden="1" x14ac:dyDescent="0.35">
      <c r="A217" t="s">
        <v>419</v>
      </c>
      <c r="C217" s="403">
        <v>45940</v>
      </c>
      <c r="D217" t="s">
        <v>3543</v>
      </c>
      <c r="E217" t="s">
        <v>2589</v>
      </c>
      <c r="F217" t="s">
        <v>4345</v>
      </c>
      <c r="G217" t="s">
        <v>2590</v>
      </c>
      <c r="H217" t="s">
        <v>4346</v>
      </c>
      <c r="I217" t="s">
        <v>2590</v>
      </c>
      <c r="J217" t="s">
        <v>3621</v>
      </c>
      <c r="K217" t="s">
        <v>447</v>
      </c>
      <c r="L217" t="s">
        <v>4332</v>
      </c>
      <c r="M217" t="s">
        <v>4333</v>
      </c>
      <c r="N217" t="s">
        <v>4334</v>
      </c>
      <c r="O217" t="s">
        <v>3012</v>
      </c>
      <c r="P217" t="s">
        <v>4335</v>
      </c>
      <c r="Q217" t="s">
        <v>418</v>
      </c>
      <c r="R217" t="b">
        <v>0</v>
      </c>
      <c r="S217">
        <v>500</v>
      </c>
      <c r="T217" t="s">
        <v>3002</v>
      </c>
      <c r="U217" t="s">
        <v>3003</v>
      </c>
      <c r="V217">
        <v>0.5</v>
      </c>
      <c r="W217" t="s">
        <v>3012</v>
      </c>
    </row>
    <row r="218" spans="1:23" hidden="1" x14ac:dyDescent="0.35">
      <c r="A218" t="s">
        <v>2189</v>
      </c>
      <c r="C218" s="403">
        <v>45940</v>
      </c>
      <c r="D218" t="s">
        <v>3543</v>
      </c>
      <c r="E218" t="s">
        <v>4347</v>
      </c>
      <c r="F218" t="s">
        <v>4348</v>
      </c>
      <c r="G218" t="s">
        <v>4349</v>
      </c>
      <c r="H218" t="s">
        <v>4350</v>
      </c>
      <c r="I218" t="s">
        <v>2444</v>
      </c>
      <c r="J218" t="s">
        <v>98</v>
      </c>
      <c r="K218" t="s">
        <v>2189</v>
      </c>
      <c r="L218" t="s">
        <v>3154</v>
      </c>
      <c r="M218" t="s">
        <v>4260</v>
      </c>
      <c r="N218" t="s">
        <v>4314</v>
      </c>
      <c r="O218" t="s">
        <v>3207</v>
      </c>
      <c r="P218" t="s">
        <v>4262</v>
      </c>
      <c r="Q218" t="s">
        <v>2189</v>
      </c>
      <c r="R218" t="b">
        <v>0</v>
      </c>
      <c r="S218">
        <v>0</v>
      </c>
      <c r="T218" t="s">
        <v>3002</v>
      </c>
      <c r="U218" t="s">
        <v>3003</v>
      </c>
      <c r="V218">
        <v>0</v>
      </c>
      <c r="W218" t="s">
        <v>3207</v>
      </c>
    </row>
    <row r="219" spans="1:23" hidden="1" x14ac:dyDescent="0.35">
      <c r="A219" t="s">
        <v>419</v>
      </c>
      <c r="C219" s="403">
        <v>45940</v>
      </c>
      <c r="D219" t="s">
        <v>3543</v>
      </c>
      <c r="E219" t="s">
        <v>2593</v>
      </c>
      <c r="F219" t="s">
        <v>4351</v>
      </c>
      <c r="G219" t="s">
        <v>2594</v>
      </c>
      <c r="H219" t="s">
        <v>4352</v>
      </c>
      <c r="I219" t="s">
        <v>2594</v>
      </c>
      <c r="J219" t="s">
        <v>3621</v>
      </c>
      <c r="K219" t="s">
        <v>447</v>
      </c>
      <c r="L219" t="s">
        <v>4332</v>
      </c>
      <c r="M219" t="s">
        <v>4353</v>
      </c>
      <c r="N219" t="s">
        <v>4354</v>
      </c>
      <c r="O219" t="s">
        <v>3012</v>
      </c>
      <c r="P219" t="s">
        <v>4353</v>
      </c>
      <c r="Q219" t="s">
        <v>418</v>
      </c>
      <c r="R219" t="b">
        <v>0</v>
      </c>
      <c r="S219">
        <v>500</v>
      </c>
      <c r="T219" t="s">
        <v>3002</v>
      </c>
      <c r="U219" t="s">
        <v>3003</v>
      </c>
      <c r="V219">
        <v>0.5</v>
      </c>
      <c r="W219" t="s">
        <v>3012</v>
      </c>
    </row>
    <row r="220" spans="1:23" hidden="1" x14ac:dyDescent="0.35">
      <c r="A220" t="s">
        <v>2176</v>
      </c>
      <c r="C220" s="403">
        <v>45940</v>
      </c>
      <c r="D220" t="s">
        <v>3543</v>
      </c>
      <c r="E220" t="s">
        <v>4355</v>
      </c>
      <c r="F220" t="s">
        <v>4356</v>
      </c>
      <c r="G220" t="s">
        <v>4357</v>
      </c>
      <c r="H220" t="s">
        <v>4358</v>
      </c>
      <c r="I220" t="s">
        <v>4359</v>
      </c>
      <c r="J220" t="s">
        <v>108</v>
      </c>
      <c r="K220" t="s">
        <v>378</v>
      </c>
      <c r="L220" t="s">
        <v>3811</v>
      </c>
      <c r="M220" t="s">
        <v>3589</v>
      </c>
      <c r="N220" t="s">
        <v>4360</v>
      </c>
      <c r="O220" t="s">
        <v>3012</v>
      </c>
      <c r="P220" t="s">
        <v>3830</v>
      </c>
      <c r="Q220" t="s">
        <v>378</v>
      </c>
      <c r="R220" t="b">
        <v>0</v>
      </c>
      <c r="S220">
        <v>1000</v>
      </c>
      <c r="T220" t="s">
        <v>3002</v>
      </c>
      <c r="U220" t="s">
        <v>3003</v>
      </c>
      <c r="V220">
        <v>1</v>
      </c>
      <c r="W220" t="s">
        <v>3012</v>
      </c>
    </row>
    <row r="221" spans="1:23" hidden="1" x14ac:dyDescent="0.35">
      <c r="A221" t="s">
        <v>2176</v>
      </c>
      <c r="C221" s="403">
        <v>45940</v>
      </c>
      <c r="D221" t="s">
        <v>3543</v>
      </c>
      <c r="E221" t="s">
        <v>4361</v>
      </c>
      <c r="F221" t="s">
        <v>4362</v>
      </c>
      <c r="G221" t="s">
        <v>4363</v>
      </c>
      <c r="H221" t="s">
        <v>4364</v>
      </c>
      <c r="I221" t="s">
        <v>4365</v>
      </c>
      <c r="J221" t="s">
        <v>108</v>
      </c>
      <c r="K221" t="s">
        <v>378</v>
      </c>
      <c r="L221" t="s">
        <v>3811</v>
      </c>
      <c r="M221" t="s">
        <v>4366</v>
      </c>
      <c r="N221" t="s">
        <v>4367</v>
      </c>
      <c r="O221" t="s">
        <v>3012</v>
      </c>
      <c r="P221" t="s">
        <v>3830</v>
      </c>
      <c r="Q221" t="s">
        <v>378</v>
      </c>
      <c r="R221" t="b">
        <v>0</v>
      </c>
      <c r="S221">
        <v>700</v>
      </c>
      <c r="T221" t="s">
        <v>3002</v>
      </c>
      <c r="U221" t="s">
        <v>3003</v>
      </c>
      <c r="V221">
        <v>0.7</v>
      </c>
      <c r="W221" t="s">
        <v>3012</v>
      </c>
    </row>
    <row r="222" spans="1:23" hidden="1" x14ac:dyDescent="0.35">
      <c r="A222" t="s">
        <v>2176</v>
      </c>
      <c r="C222" s="403">
        <v>45939</v>
      </c>
      <c r="D222" t="s">
        <v>3543</v>
      </c>
      <c r="E222" t="s">
        <v>4368</v>
      </c>
      <c r="F222" t="s">
        <v>4369</v>
      </c>
      <c r="G222" t="s">
        <v>4370</v>
      </c>
      <c r="H222" t="s">
        <v>4371</v>
      </c>
      <c r="I222" t="s">
        <v>4372</v>
      </c>
      <c r="J222" t="s">
        <v>108</v>
      </c>
      <c r="K222" t="s">
        <v>378</v>
      </c>
      <c r="L222" t="s">
        <v>3852</v>
      </c>
      <c r="M222" t="s">
        <v>4373</v>
      </c>
      <c r="N222" t="s">
        <v>1798</v>
      </c>
      <c r="O222" t="s">
        <v>3012</v>
      </c>
      <c r="P222" t="s">
        <v>4374</v>
      </c>
      <c r="Q222" t="s">
        <v>378</v>
      </c>
      <c r="R222" t="b">
        <v>0</v>
      </c>
      <c r="S222">
        <v>300</v>
      </c>
      <c r="T222" t="s">
        <v>3002</v>
      </c>
      <c r="U222" t="s">
        <v>3003</v>
      </c>
      <c r="V222">
        <v>0.3</v>
      </c>
      <c r="W222" t="s">
        <v>3012</v>
      </c>
    </row>
    <row r="223" spans="1:23" hidden="1" x14ac:dyDescent="0.35">
      <c r="A223" t="s">
        <v>419</v>
      </c>
      <c r="C223" s="403">
        <v>45939</v>
      </c>
      <c r="D223" t="s">
        <v>3543</v>
      </c>
      <c r="E223" t="s">
        <v>2595</v>
      </c>
      <c r="F223" t="s">
        <v>4375</v>
      </c>
      <c r="G223" t="s">
        <v>2596</v>
      </c>
      <c r="H223" t="s">
        <v>4376</v>
      </c>
      <c r="I223" t="s">
        <v>2596</v>
      </c>
      <c r="J223" t="s">
        <v>3621</v>
      </c>
      <c r="K223" t="s">
        <v>447</v>
      </c>
      <c r="L223" t="s">
        <v>4332</v>
      </c>
      <c r="M223" t="s">
        <v>4333</v>
      </c>
      <c r="N223" t="s">
        <v>4377</v>
      </c>
      <c r="O223" t="s">
        <v>3012</v>
      </c>
      <c r="P223" t="s">
        <v>4335</v>
      </c>
      <c r="Q223" t="s">
        <v>418</v>
      </c>
      <c r="R223" t="b">
        <v>0</v>
      </c>
      <c r="S223">
        <v>2000</v>
      </c>
      <c r="T223" t="s">
        <v>3002</v>
      </c>
      <c r="U223" t="s">
        <v>3003</v>
      </c>
      <c r="V223">
        <v>2</v>
      </c>
      <c r="W223" t="s">
        <v>3012</v>
      </c>
    </row>
    <row r="224" spans="1:23" hidden="1" x14ac:dyDescent="0.35">
      <c r="A224" t="s">
        <v>419</v>
      </c>
      <c r="C224" s="403">
        <v>45939</v>
      </c>
      <c r="D224" t="s">
        <v>3543</v>
      </c>
      <c r="E224" t="s">
        <v>2597</v>
      </c>
      <c r="F224" t="s">
        <v>4378</v>
      </c>
      <c r="G224" t="s">
        <v>2598</v>
      </c>
      <c r="H224" t="s">
        <v>4379</v>
      </c>
      <c r="I224" t="s">
        <v>2598</v>
      </c>
      <c r="J224" t="s">
        <v>3621</v>
      </c>
      <c r="K224" t="s">
        <v>447</v>
      </c>
      <c r="L224" t="s">
        <v>4332</v>
      </c>
      <c r="M224" t="s">
        <v>4380</v>
      </c>
      <c r="N224" t="s">
        <v>4381</v>
      </c>
      <c r="O224" t="s">
        <v>3012</v>
      </c>
      <c r="P224" t="s">
        <v>4335</v>
      </c>
      <c r="Q224" t="s">
        <v>418</v>
      </c>
      <c r="R224" t="b">
        <v>0</v>
      </c>
      <c r="S224">
        <v>2500</v>
      </c>
      <c r="T224" t="s">
        <v>3002</v>
      </c>
      <c r="U224" t="s">
        <v>3003</v>
      </c>
      <c r="V224">
        <v>2.5</v>
      </c>
      <c r="W224" t="s">
        <v>3012</v>
      </c>
    </row>
    <row r="225" spans="1:23" hidden="1" x14ac:dyDescent="0.35">
      <c r="A225" t="s">
        <v>419</v>
      </c>
      <c r="C225" s="403">
        <v>45939</v>
      </c>
      <c r="D225" t="s">
        <v>3543</v>
      </c>
      <c r="E225" t="s">
        <v>2599</v>
      </c>
      <c r="F225" t="s">
        <v>4382</v>
      </c>
      <c r="G225" t="s">
        <v>2600</v>
      </c>
      <c r="H225" t="s">
        <v>4383</v>
      </c>
      <c r="I225" t="s">
        <v>2600</v>
      </c>
      <c r="J225" t="s">
        <v>3621</v>
      </c>
      <c r="K225" t="s">
        <v>447</v>
      </c>
      <c r="L225" t="s">
        <v>4332</v>
      </c>
      <c r="M225" t="s">
        <v>4380</v>
      </c>
      <c r="N225" t="s">
        <v>4381</v>
      </c>
      <c r="O225" t="s">
        <v>3012</v>
      </c>
      <c r="P225" t="s">
        <v>4335</v>
      </c>
      <c r="Q225" t="s">
        <v>418</v>
      </c>
      <c r="R225" t="b">
        <v>0</v>
      </c>
      <c r="S225">
        <v>1500</v>
      </c>
      <c r="T225" t="s">
        <v>3002</v>
      </c>
      <c r="U225" t="s">
        <v>3003</v>
      </c>
      <c r="V225">
        <v>1.5</v>
      </c>
      <c r="W225" t="s">
        <v>3012</v>
      </c>
    </row>
    <row r="226" spans="1:23" hidden="1" x14ac:dyDescent="0.35">
      <c r="A226" t="s">
        <v>2176</v>
      </c>
      <c r="C226" s="403">
        <v>45939</v>
      </c>
      <c r="D226" t="s">
        <v>3543</v>
      </c>
      <c r="E226" t="s">
        <v>4384</v>
      </c>
      <c r="F226" t="s">
        <v>4385</v>
      </c>
      <c r="G226" t="s">
        <v>4386</v>
      </c>
      <c r="H226" t="s">
        <v>4387</v>
      </c>
      <c r="I226" t="s">
        <v>4388</v>
      </c>
      <c r="J226" t="s">
        <v>108</v>
      </c>
      <c r="K226" t="s">
        <v>378</v>
      </c>
      <c r="L226" t="s">
        <v>3852</v>
      </c>
      <c r="M226" t="s">
        <v>4373</v>
      </c>
      <c r="N226" t="s">
        <v>1798</v>
      </c>
      <c r="O226" t="s">
        <v>3012</v>
      </c>
      <c r="P226" t="s">
        <v>4374</v>
      </c>
      <c r="Q226" t="s">
        <v>378</v>
      </c>
      <c r="R226" t="b">
        <v>0</v>
      </c>
      <c r="S226">
        <v>3000</v>
      </c>
      <c r="T226" t="s">
        <v>3002</v>
      </c>
      <c r="U226" t="s">
        <v>3003</v>
      </c>
      <c r="V226">
        <v>3</v>
      </c>
      <c r="W226" t="s">
        <v>3012</v>
      </c>
    </row>
    <row r="227" spans="1:23" hidden="1" x14ac:dyDescent="0.35">
      <c r="A227" t="s">
        <v>2176</v>
      </c>
      <c r="C227" s="403">
        <v>45939</v>
      </c>
      <c r="D227" t="s">
        <v>3543</v>
      </c>
      <c r="E227" t="s">
        <v>4389</v>
      </c>
      <c r="F227" t="s">
        <v>4390</v>
      </c>
      <c r="G227" t="s">
        <v>4391</v>
      </c>
      <c r="H227" t="s">
        <v>4392</v>
      </c>
      <c r="I227" t="s">
        <v>3040</v>
      </c>
      <c r="J227" t="s">
        <v>108</v>
      </c>
      <c r="K227" t="s">
        <v>378</v>
      </c>
      <c r="L227" t="s">
        <v>3843</v>
      </c>
      <c r="M227" t="s">
        <v>3844</v>
      </c>
      <c r="N227" t="s">
        <v>1798</v>
      </c>
      <c r="O227" t="s">
        <v>3012</v>
      </c>
      <c r="P227" t="s">
        <v>3846</v>
      </c>
      <c r="Q227" t="s">
        <v>378</v>
      </c>
      <c r="R227" t="b">
        <v>0</v>
      </c>
      <c r="S227">
        <v>1000</v>
      </c>
      <c r="T227" t="s">
        <v>3002</v>
      </c>
      <c r="U227" t="s">
        <v>3003</v>
      </c>
      <c r="V227">
        <v>1</v>
      </c>
      <c r="W227" t="s">
        <v>3012</v>
      </c>
    </row>
    <row r="228" spans="1:23" hidden="1" x14ac:dyDescent="0.35">
      <c r="A228" t="s">
        <v>2176</v>
      </c>
      <c r="C228" s="403">
        <v>45938</v>
      </c>
      <c r="D228" t="s">
        <v>3543</v>
      </c>
      <c r="E228" t="s">
        <v>4393</v>
      </c>
      <c r="F228" t="s">
        <v>4394</v>
      </c>
      <c r="G228" t="s">
        <v>4395</v>
      </c>
      <c r="H228" t="s">
        <v>4396</v>
      </c>
      <c r="I228" t="s">
        <v>1935</v>
      </c>
      <c r="J228" t="s">
        <v>108</v>
      </c>
      <c r="K228" t="s">
        <v>378</v>
      </c>
      <c r="L228" t="s">
        <v>3852</v>
      </c>
      <c r="M228" t="s">
        <v>4397</v>
      </c>
      <c r="N228" t="s">
        <v>1798</v>
      </c>
      <c r="O228" t="s">
        <v>3012</v>
      </c>
      <c r="P228" t="s">
        <v>4398</v>
      </c>
      <c r="Q228" t="s">
        <v>378</v>
      </c>
      <c r="R228" t="b">
        <v>0</v>
      </c>
      <c r="S228">
        <v>1000</v>
      </c>
      <c r="T228" t="s">
        <v>3002</v>
      </c>
      <c r="U228" t="s">
        <v>3003</v>
      </c>
      <c r="V228">
        <v>1</v>
      </c>
      <c r="W228" t="s">
        <v>3012</v>
      </c>
    </row>
    <row r="229" spans="1:23" hidden="1" x14ac:dyDescent="0.35">
      <c r="A229" t="s">
        <v>2176</v>
      </c>
      <c r="C229" s="403">
        <v>45938</v>
      </c>
      <c r="D229" t="s">
        <v>3543</v>
      </c>
      <c r="E229" t="s">
        <v>4399</v>
      </c>
      <c r="F229" t="s">
        <v>4400</v>
      </c>
      <c r="G229" t="s">
        <v>4401</v>
      </c>
      <c r="H229" t="s">
        <v>4402</v>
      </c>
      <c r="I229" t="s">
        <v>2286</v>
      </c>
      <c r="J229" t="s">
        <v>108</v>
      </c>
      <c r="K229" t="s">
        <v>378</v>
      </c>
      <c r="L229" t="s">
        <v>3852</v>
      </c>
      <c r="M229" t="s">
        <v>4403</v>
      </c>
      <c r="N229" t="s">
        <v>1798</v>
      </c>
      <c r="O229" t="s">
        <v>3012</v>
      </c>
      <c r="P229" t="s">
        <v>4374</v>
      </c>
      <c r="Q229" t="s">
        <v>378</v>
      </c>
      <c r="R229" t="b">
        <v>0</v>
      </c>
      <c r="S229">
        <v>1000</v>
      </c>
      <c r="T229" t="s">
        <v>3002</v>
      </c>
      <c r="U229" t="s">
        <v>3003</v>
      </c>
      <c r="V229">
        <v>1</v>
      </c>
      <c r="W229" t="s">
        <v>3012</v>
      </c>
    </row>
    <row r="230" spans="1:23" hidden="1" x14ac:dyDescent="0.35">
      <c r="A230" t="s">
        <v>2176</v>
      </c>
      <c r="C230" s="403">
        <v>45938</v>
      </c>
      <c r="D230" t="s">
        <v>4404</v>
      </c>
      <c r="E230" t="s">
        <v>4405</v>
      </c>
      <c r="F230" t="s">
        <v>4406</v>
      </c>
      <c r="G230" t="s">
        <v>4407</v>
      </c>
      <c r="H230" t="s">
        <v>4408</v>
      </c>
      <c r="I230" t="s">
        <v>4409</v>
      </c>
      <c r="J230" t="s">
        <v>108</v>
      </c>
      <c r="K230" t="s">
        <v>378</v>
      </c>
      <c r="L230" t="s">
        <v>4077</v>
      </c>
      <c r="M230" t="s">
        <v>4410</v>
      </c>
      <c r="N230" t="s">
        <v>4411</v>
      </c>
      <c r="O230" t="s">
        <v>3021</v>
      </c>
      <c r="P230" t="s">
        <v>4412</v>
      </c>
      <c r="Q230" t="s">
        <v>378</v>
      </c>
      <c r="R230" t="b">
        <v>0</v>
      </c>
      <c r="S230">
        <v>5000</v>
      </c>
      <c r="T230" t="s">
        <v>3002</v>
      </c>
      <c r="U230" t="s">
        <v>3003</v>
      </c>
      <c r="V230">
        <v>5</v>
      </c>
      <c r="W230" t="s">
        <v>3021</v>
      </c>
    </row>
    <row r="231" spans="1:23" hidden="1" x14ac:dyDescent="0.35">
      <c r="A231" t="s">
        <v>2176</v>
      </c>
      <c r="C231" s="403">
        <v>45938</v>
      </c>
      <c r="D231" t="s">
        <v>3543</v>
      </c>
      <c r="E231" t="s">
        <v>4413</v>
      </c>
      <c r="F231" t="s">
        <v>4414</v>
      </c>
      <c r="G231" t="s">
        <v>4415</v>
      </c>
      <c r="H231" t="s">
        <v>4416</v>
      </c>
      <c r="I231" t="s">
        <v>3483</v>
      </c>
      <c r="J231" t="s">
        <v>108</v>
      </c>
      <c r="K231" t="s">
        <v>378</v>
      </c>
      <c r="L231" t="s">
        <v>3852</v>
      </c>
      <c r="M231" t="s">
        <v>3853</v>
      </c>
      <c r="N231" t="s">
        <v>1798</v>
      </c>
      <c r="O231" t="s">
        <v>3012</v>
      </c>
      <c r="P231" t="s">
        <v>3855</v>
      </c>
      <c r="Q231" t="s">
        <v>378</v>
      </c>
      <c r="R231" t="b">
        <v>0</v>
      </c>
      <c r="S231">
        <v>1000</v>
      </c>
      <c r="T231" t="s">
        <v>3002</v>
      </c>
      <c r="U231" t="s">
        <v>3003</v>
      </c>
      <c r="V231">
        <v>1</v>
      </c>
      <c r="W231" t="s">
        <v>3012</v>
      </c>
    </row>
    <row r="232" spans="1:23" hidden="1" x14ac:dyDescent="0.35">
      <c r="A232" t="s">
        <v>2176</v>
      </c>
      <c r="C232" s="403">
        <v>45938</v>
      </c>
      <c r="D232" t="s">
        <v>3543</v>
      </c>
      <c r="E232" t="s">
        <v>4417</v>
      </c>
      <c r="F232" t="s">
        <v>4418</v>
      </c>
      <c r="G232" t="s">
        <v>4029</v>
      </c>
      <c r="H232" t="s">
        <v>4419</v>
      </c>
      <c r="I232" t="s">
        <v>4031</v>
      </c>
      <c r="J232" t="s">
        <v>108</v>
      </c>
      <c r="K232" t="s">
        <v>378</v>
      </c>
      <c r="L232" t="s">
        <v>3843</v>
      </c>
      <c r="M232" t="s">
        <v>4011</v>
      </c>
      <c r="N232" t="s">
        <v>1798</v>
      </c>
      <c r="O232" t="s">
        <v>3012</v>
      </c>
      <c r="P232" t="s">
        <v>3989</v>
      </c>
      <c r="Q232" t="s">
        <v>378</v>
      </c>
      <c r="R232" t="b">
        <v>0</v>
      </c>
      <c r="S232">
        <v>1000</v>
      </c>
      <c r="T232" t="s">
        <v>3002</v>
      </c>
      <c r="U232" t="s">
        <v>3003</v>
      </c>
      <c r="V232">
        <v>1</v>
      </c>
      <c r="W232" t="s">
        <v>3012</v>
      </c>
    </row>
    <row r="233" spans="1:23" hidden="1" x14ac:dyDescent="0.35">
      <c r="A233" t="s">
        <v>2176</v>
      </c>
      <c r="C233" s="403">
        <v>45938</v>
      </c>
      <c r="D233" t="s">
        <v>3543</v>
      </c>
      <c r="E233" t="s">
        <v>4420</v>
      </c>
      <c r="F233" t="s">
        <v>4421</v>
      </c>
      <c r="G233" t="s">
        <v>4422</v>
      </c>
      <c r="H233" t="s">
        <v>4423</v>
      </c>
      <c r="I233" t="s">
        <v>4424</v>
      </c>
      <c r="J233" t="s">
        <v>108</v>
      </c>
      <c r="K233" t="s">
        <v>378</v>
      </c>
      <c r="L233" t="s">
        <v>3275</v>
      </c>
      <c r="M233" t="s">
        <v>4425</v>
      </c>
      <c r="N233" t="s">
        <v>1798</v>
      </c>
      <c r="O233" t="s">
        <v>3012</v>
      </c>
      <c r="P233" t="s">
        <v>4426</v>
      </c>
      <c r="Q233" t="s">
        <v>378</v>
      </c>
      <c r="R233" t="b">
        <v>0</v>
      </c>
      <c r="S233">
        <v>500</v>
      </c>
      <c r="T233" t="s">
        <v>3002</v>
      </c>
      <c r="U233" t="s">
        <v>3003</v>
      </c>
      <c r="V233">
        <v>0.5</v>
      </c>
      <c r="W233" t="s">
        <v>3012</v>
      </c>
    </row>
    <row r="234" spans="1:23" hidden="1" x14ac:dyDescent="0.35">
      <c r="A234" t="s">
        <v>2176</v>
      </c>
      <c r="C234" s="403">
        <v>45938</v>
      </c>
      <c r="D234" t="s">
        <v>4427</v>
      </c>
      <c r="E234" t="s">
        <v>4428</v>
      </c>
      <c r="F234" t="s">
        <v>4429</v>
      </c>
      <c r="G234" t="s">
        <v>4430</v>
      </c>
      <c r="H234" t="s">
        <v>4431</v>
      </c>
      <c r="I234" t="s">
        <v>1993</v>
      </c>
      <c r="J234" t="s">
        <v>108</v>
      </c>
      <c r="K234" t="s">
        <v>378</v>
      </c>
      <c r="L234" t="s">
        <v>3843</v>
      </c>
      <c r="M234" t="s">
        <v>4011</v>
      </c>
      <c r="N234" t="s">
        <v>4432</v>
      </c>
      <c r="O234" t="s">
        <v>3012</v>
      </c>
      <c r="P234" t="s">
        <v>3989</v>
      </c>
      <c r="Q234" t="s">
        <v>378</v>
      </c>
      <c r="R234" t="b">
        <v>0</v>
      </c>
      <c r="S234">
        <v>500</v>
      </c>
      <c r="T234" t="s">
        <v>3002</v>
      </c>
      <c r="U234" t="s">
        <v>3003</v>
      </c>
      <c r="V234">
        <v>0.5</v>
      </c>
      <c r="W234" t="s">
        <v>3012</v>
      </c>
    </row>
    <row r="235" spans="1:23" hidden="1" x14ac:dyDescent="0.35">
      <c r="A235" t="s">
        <v>2176</v>
      </c>
      <c r="C235" s="403">
        <v>45938</v>
      </c>
      <c r="D235" t="s">
        <v>3543</v>
      </c>
      <c r="E235" t="s">
        <v>4433</v>
      </c>
      <c r="F235" t="s">
        <v>4434</v>
      </c>
      <c r="G235" t="s">
        <v>4435</v>
      </c>
      <c r="H235" t="s">
        <v>4436</v>
      </c>
      <c r="I235" t="s">
        <v>2313</v>
      </c>
      <c r="J235" t="s">
        <v>108</v>
      </c>
      <c r="K235" t="s">
        <v>378</v>
      </c>
      <c r="L235" t="s">
        <v>3719</v>
      </c>
      <c r="M235" t="s">
        <v>4437</v>
      </c>
      <c r="N235" t="s">
        <v>1798</v>
      </c>
      <c r="O235" t="s">
        <v>3012</v>
      </c>
      <c r="P235" t="s">
        <v>3978</v>
      </c>
      <c r="Q235" t="s">
        <v>378</v>
      </c>
      <c r="R235" t="b">
        <v>0</v>
      </c>
      <c r="S235">
        <v>500</v>
      </c>
      <c r="T235" t="s">
        <v>3002</v>
      </c>
      <c r="U235" t="s">
        <v>3003</v>
      </c>
      <c r="V235">
        <v>0.5</v>
      </c>
      <c r="W235" t="s">
        <v>3012</v>
      </c>
    </row>
    <row r="236" spans="1:23" hidden="1" x14ac:dyDescent="0.35">
      <c r="A236" t="s">
        <v>2176</v>
      </c>
      <c r="C236" s="403">
        <v>45938</v>
      </c>
      <c r="D236" t="s">
        <v>3543</v>
      </c>
      <c r="E236" t="s">
        <v>4438</v>
      </c>
      <c r="F236" t="s">
        <v>4439</v>
      </c>
      <c r="G236" t="s">
        <v>4440</v>
      </c>
      <c r="H236" t="s">
        <v>4441</v>
      </c>
      <c r="I236" t="s">
        <v>4442</v>
      </c>
      <c r="J236" t="s">
        <v>108</v>
      </c>
      <c r="K236" t="s">
        <v>378</v>
      </c>
      <c r="L236" t="s">
        <v>3719</v>
      </c>
      <c r="M236" t="s">
        <v>4443</v>
      </c>
      <c r="N236" t="s">
        <v>1798</v>
      </c>
      <c r="O236" t="s">
        <v>3012</v>
      </c>
      <c r="P236" t="s">
        <v>3906</v>
      </c>
      <c r="Q236" t="s">
        <v>378</v>
      </c>
      <c r="R236" t="b">
        <v>0</v>
      </c>
      <c r="S236">
        <v>1000</v>
      </c>
      <c r="T236" t="s">
        <v>3002</v>
      </c>
      <c r="U236" t="s">
        <v>3003</v>
      </c>
      <c r="V236">
        <v>1</v>
      </c>
      <c r="W236" t="s">
        <v>3012</v>
      </c>
    </row>
    <row r="237" spans="1:23" hidden="1" x14ac:dyDescent="0.35">
      <c r="A237" t="s">
        <v>2176</v>
      </c>
      <c r="C237" s="403">
        <v>45938</v>
      </c>
      <c r="D237" t="s">
        <v>3543</v>
      </c>
      <c r="E237" t="s">
        <v>4444</v>
      </c>
      <c r="F237" t="s">
        <v>4445</v>
      </c>
      <c r="G237" t="s">
        <v>4446</v>
      </c>
      <c r="H237" t="s">
        <v>4447</v>
      </c>
      <c r="I237" t="s">
        <v>4448</v>
      </c>
      <c r="J237" t="s">
        <v>108</v>
      </c>
      <c r="K237" t="s">
        <v>378</v>
      </c>
      <c r="L237" t="s">
        <v>3719</v>
      </c>
      <c r="M237" t="s">
        <v>4443</v>
      </c>
      <c r="N237" t="s">
        <v>1798</v>
      </c>
      <c r="O237" t="s">
        <v>3012</v>
      </c>
      <c r="P237" t="s">
        <v>3906</v>
      </c>
      <c r="Q237" t="s">
        <v>378</v>
      </c>
      <c r="R237" t="b">
        <v>0</v>
      </c>
      <c r="S237">
        <v>500</v>
      </c>
      <c r="T237" t="s">
        <v>3002</v>
      </c>
      <c r="U237" t="s">
        <v>3003</v>
      </c>
      <c r="V237">
        <v>0.5</v>
      </c>
      <c r="W237" t="s">
        <v>3012</v>
      </c>
    </row>
    <row r="238" spans="1:23" hidden="1" x14ac:dyDescent="0.35">
      <c r="A238" t="s">
        <v>2176</v>
      </c>
      <c r="C238" s="403">
        <v>45938</v>
      </c>
      <c r="D238" t="s">
        <v>3543</v>
      </c>
      <c r="E238" t="s">
        <v>4449</v>
      </c>
      <c r="F238" t="s">
        <v>4450</v>
      </c>
      <c r="G238" t="s">
        <v>4451</v>
      </c>
      <c r="H238" t="s">
        <v>4452</v>
      </c>
      <c r="I238" t="s">
        <v>4453</v>
      </c>
      <c r="J238" t="s">
        <v>108</v>
      </c>
      <c r="K238" t="s">
        <v>378</v>
      </c>
      <c r="L238" t="s">
        <v>3843</v>
      </c>
      <c r="M238" t="s">
        <v>3874</v>
      </c>
      <c r="N238" t="s">
        <v>1798</v>
      </c>
      <c r="O238" t="s">
        <v>3012</v>
      </c>
      <c r="P238" t="s">
        <v>3876</v>
      </c>
      <c r="Q238" t="s">
        <v>378</v>
      </c>
      <c r="R238" t="b">
        <v>0</v>
      </c>
      <c r="S238">
        <v>3000</v>
      </c>
      <c r="T238" t="s">
        <v>3002</v>
      </c>
      <c r="U238" t="s">
        <v>3003</v>
      </c>
      <c r="V238">
        <v>3</v>
      </c>
      <c r="W238" t="s">
        <v>3012</v>
      </c>
    </row>
    <row r="239" spans="1:23" hidden="1" x14ac:dyDescent="0.35">
      <c r="A239" t="s">
        <v>2176</v>
      </c>
      <c r="C239" s="403">
        <v>45938</v>
      </c>
      <c r="D239" t="s">
        <v>3543</v>
      </c>
      <c r="E239" t="s">
        <v>4454</v>
      </c>
      <c r="F239" t="s">
        <v>4455</v>
      </c>
      <c r="G239" t="s">
        <v>4456</v>
      </c>
      <c r="H239" t="s">
        <v>4457</v>
      </c>
      <c r="I239" t="s">
        <v>4458</v>
      </c>
      <c r="J239" t="s">
        <v>108</v>
      </c>
      <c r="K239" t="s">
        <v>378</v>
      </c>
      <c r="L239" t="s">
        <v>3843</v>
      </c>
      <c r="M239" t="s">
        <v>4011</v>
      </c>
      <c r="N239" t="s">
        <v>1798</v>
      </c>
      <c r="O239" t="s">
        <v>3012</v>
      </c>
      <c r="P239" t="s">
        <v>3989</v>
      </c>
      <c r="Q239" t="s">
        <v>378</v>
      </c>
      <c r="R239" t="b">
        <v>0</v>
      </c>
      <c r="S239">
        <v>400</v>
      </c>
      <c r="T239" t="s">
        <v>3002</v>
      </c>
      <c r="U239" t="s">
        <v>3003</v>
      </c>
      <c r="V239">
        <v>0.4</v>
      </c>
      <c r="W239" t="s">
        <v>3012</v>
      </c>
    </row>
    <row r="240" spans="1:23" hidden="1" x14ac:dyDescent="0.35">
      <c r="A240" t="s">
        <v>419</v>
      </c>
      <c r="C240" s="403">
        <v>45938</v>
      </c>
      <c r="D240" t="s">
        <v>3661</v>
      </c>
      <c r="E240" t="s">
        <v>4459</v>
      </c>
      <c r="F240" t="s">
        <v>4460</v>
      </c>
      <c r="G240" t="s">
        <v>4461</v>
      </c>
      <c r="H240" t="s">
        <v>4462</v>
      </c>
      <c r="I240" t="s">
        <v>4461</v>
      </c>
      <c r="J240" t="s">
        <v>3621</v>
      </c>
      <c r="K240" t="s">
        <v>447</v>
      </c>
      <c r="L240" t="s">
        <v>3658</v>
      </c>
      <c r="M240" t="s">
        <v>3630</v>
      </c>
      <c r="N240" t="s">
        <v>4463</v>
      </c>
      <c r="O240" t="s">
        <v>3012</v>
      </c>
      <c r="P240" t="s">
        <v>3630</v>
      </c>
      <c r="Q240" t="s">
        <v>418</v>
      </c>
      <c r="R240" t="b">
        <v>0</v>
      </c>
      <c r="S240">
        <v>12000</v>
      </c>
      <c r="T240" t="s">
        <v>3002</v>
      </c>
      <c r="U240" t="s">
        <v>3003</v>
      </c>
      <c r="V240">
        <v>12</v>
      </c>
      <c r="W240" t="s">
        <v>3012</v>
      </c>
    </row>
    <row r="241" spans="1:23" hidden="1" x14ac:dyDescent="0.35">
      <c r="A241" t="s">
        <v>2176</v>
      </c>
      <c r="C241" s="403">
        <v>45938</v>
      </c>
      <c r="D241" t="s">
        <v>3543</v>
      </c>
      <c r="E241" t="s">
        <v>4464</v>
      </c>
      <c r="F241" t="s">
        <v>4465</v>
      </c>
      <c r="G241" t="s">
        <v>4466</v>
      </c>
      <c r="H241" t="s">
        <v>4467</v>
      </c>
      <c r="I241" t="s">
        <v>2664</v>
      </c>
      <c r="J241" t="s">
        <v>108</v>
      </c>
      <c r="K241" t="s">
        <v>378</v>
      </c>
      <c r="L241" t="s">
        <v>3843</v>
      </c>
      <c r="M241" t="s">
        <v>4011</v>
      </c>
      <c r="N241" t="s">
        <v>1798</v>
      </c>
      <c r="O241" t="s">
        <v>3012</v>
      </c>
      <c r="P241" t="s">
        <v>3989</v>
      </c>
      <c r="Q241" t="s">
        <v>378</v>
      </c>
      <c r="R241" t="b">
        <v>0</v>
      </c>
      <c r="S241">
        <v>1000</v>
      </c>
      <c r="T241" t="s">
        <v>3002</v>
      </c>
      <c r="U241" t="s">
        <v>3003</v>
      </c>
      <c r="V241">
        <v>1</v>
      </c>
      <c r="W241" t="s">
        <v>3012</v>
      </c>
    </row>
    <row r="242" spans="1:23" hidden="1" x14ac:dyDescent="0.35">
      <c r="A242" t="s">
        <v>2189</v>
      </c>
      <c r="C242" s="403">
        <v>45938</v>
      </c>
      <c r="D242" t="s">
        <v>3543</v>
      </c>
      <c r="E242" t="s">
        <v>4468</v>
      </c>
      <c r="F242" t="s">
        <v>4469</v>
      </c>
      <c r="G242" t="s">
        <v>4470</v>
      </c>
      <c r="H242" t="s">
        <v>4471</v>
      </c>
      <c r="I242" t="s">
        <v>2846</v>
      </c>
      <c r="J242" t="s">
        <v>98</v>
      </c>
      <c r="K242" t="s">
        <v>2189</v>
      </c>
      <c r="L242" t="s">
        <v>3154</v>
      </c>
      <c r="M242" t="s">
        <v>4472</v>
      </c>
      <c r="N242" t="s">
        <v>4473</v>
      </c>
      <c r="O242" t="s">
        <v>3012</v>
      </c>
      <c r="P242" t="s">
        <v>4474</v>
      </c>
      <c r="Q242" t="s">
        <v>2189</v>
      </c>
      <c r="R242" t="b">
        <v>0</v>
      </c>
      <c r="S242">
        <v>2000</v>
      </c>
      <c r="T242" t="s">
        <v>3002</v>
      </c>
      <c r="U242" t="s">
        <v>3003</v>
      </c>
      <c r="V242">
        <v>2</v>
      </c>
      <c r="W242" t="s">
        <v>3012</v>
      </c>
    </row>
    <row r="243" spans="1:23" hidden="1" x14ac:dyDescent="0.35">
      <c r="A243" t="s">
        <v>419</v>
      </c>
      <c r="C243" s="403">
        <v>45938</v>
      </c>
      <c r="D243" t="s">
        <v>3543</v>
      </c>
      <c r="E243" t="s">
        <v>4475</v>
      </c>
      <c r="F243" t="s">
        <v>4476</v>
      </c>
      <c r="G243" t="s">
        <v>4477</v>
      </c>
      <c r="H243" t="s">
        <v>4478</v>
      </c>
      <c r="I243" t="s">
        <v>4477</v>
      </c>
      <c r="J243" t="s">
        <v>3621</v>
      </c>
      <c r="K243" t="s">
        <v>447</v>
      </c>
      <c r="L243" t="s">
        <v>3658</v>
      </c>
      <c r="M243" t="s">
        <v>3630</v>
      </c>
      <c r="N243" t="s">
        <v>4479</v>
      </c>
      <c r="O243" t="s">
        <v>3012</v>
      </c>
      <c r="P243" t="s">
        <v>3630</v>
      </c>
      <c r="Q243" t="s">
        <v>418</v>
      </c>
      <c r="R243" t="b">
        <v>0</v>
      </c>
      <c r="S243">
        <v>800</v>
      </c>
      <c r="T243" t="s">
        <v>3002</v>
      </c>
      <c r="U243" t="s">
        <v>3003</v>
      </c>
      <c r="V243">
        <v>0.8</v>
      </c>
      <c r="W243" t="s">
        <v>3012</v>
      </c>
    </row>
    <row r="244" spans="1:23" hidden="1" x14ac:dyDescent="0.35">
      <c r="A244" t="s">
        <v>419</v>
      </c>
      <c r="C244" s="403">
        <v>45937</v>
      </c>
      <c r="D244" t="s">
        <v>3661</v>
      </c>
      <c r="E244" t="s">
        <v>4480</v>
      </c>
      <c r="F244" t="s">
        <v>4481</v>
      </c>
      <c r="G244" t="s">
        <v>4482</v>
      </c>
      <c r="H244" t="s">
        <v>4483</v>
      </c>
      <c r="I244" t="s">
        <v>4482</v>
      </c>
      <c r="J244" t="s">
        <v>3621</v>
      </c>
      <c r="K244" t="s">
        <v>447</v>
      </c>
      <c r="L244" t="s">
        <v>3790</v>
      </c>
      <c r="M244" t="s">
        <v>3791</v>
      </c>
      <c r="N244" t="s">
        <v>4484</v>
      </c>
      <c r="O244" t="s">
        <v>3012</v>
      </c>
      <c r="P244" t="s">
        <v>3793</v>
      </c>
      <c r="Q244" t="s">
        <v>418</v>
      </c>
      <c r="R244" t="b">
        <v>0</v>
      </c>
      <c r="S244">
        <v>10000</v>
      </c>
      <c r="T244" t="s">
        <v>3002</v>
      </c>
      <c r="U244" t="s">
        <v>3003</v>
      </c>
      <c r="V244">
        <v>10</v>
      </c>
      <c r="W244" t="s">
        <v>3012</v>
      </c>
    </row>
    <row r="245" spans="1:23" hidden="1" x14ac:dyDescent="0.35">
      <c r="A245" t="s">
        <v>381</v>
      </c>
      <c r="C245" s="403">
        <v>45937</v>
      </c>
      <c r="D245" t="s">
        <v>3726</v>
      </c>
      <c r="E245" t="s">
        <v>4485</v>
      </c>
      <c r="F245" t="s">
        <v>4486</v>
      </c>
      <c r="G245" t="s">
        <v>4487</v>
      </c>
      <c r="H245" t="s">
        <v>4488</v>
      </c>
      <c r="I245" t="s">
        <v>4489</v>
      </c>
      <c r="J245" t="s">
        <v>97</v>
      </c>
      <c r="K245" t="s">
        <v>444</v>
      </c>
      <c r="L245" t="s">
        <v>3009</v>
      </c>
      <c r="M245" t="s">
        <v>3010</v>
      </c>
      <c r="N245" t="s">
        <v>1798</v>
      </c>
      <c r="O245" t="s">
        <v>3207</v>
      </c>
      <c r="P245" t="s">
        <v>4490</v>
      </c>
      <c r="Q245" t="s">
        <v>415</v>
      </c>
      <c r="R245" t="b">
        <v>1</v>
      </c>
      <c r="S245">
        <v>50000</v>
      </c>
      <c r="T245" t="s">
        <v>3002</v>
      </c>
      <c r="U245" t="s">
        <v>3003</v>
      </c>
      <c r="V245">
        <v>50</v>
      </c>
      <c r="W245" t="s">
        <v>3207</v>
      </c>
    </row>
    <row r="246" spans="1:23" hidden="1" x14ac:dyDescent="0.35">
      <c r="A246" t="s">
        <v>381</v>
      </c>
      <c r="C246" s="403">
        <v>45937</v>
      </c>
      <c r="D246" t="s">
        <v>3543</v>
      </c>
      <c r="E246" t="s">
        <v>4491</v>
      </c>
      <c r="F246" t="s">
        <v>4492</v>
      </c>
      <c r="G246" t="s">
        <v>4493</v>
      </c>
      <c r="H246" t="s">
        <v>4494</v>
      </c>
      <c r="I246" t="s">
        <v>2344</v>
      </c>
      <c r="J246" t="s">
        <v>97</v>
      </c>
      <c r="K246" t="s">
        <v>444</v>
      </c>
      <c r="L246" t="s">
        <v>3009</v>
      </c>
      <c r="M246" t="s">
        <v>4495</v>
      </c>
      <c r="N246" t="s">
        <v>1798</v>
      </c>
      <c r="O246" t="s">
        <v>3021</v>
      </c>
      <c r="P246" t="s">
        <v>4496</v>
      </c>
      <c r="Q246" t="s">
        <v>415</v>
      </c>
      <c r="R246" t="b">
        <v>1</v>
      </c>
      <c r="S246">
        <v>0</v>
      </c>
      <c r="T246" t="s">
        <v>3002</v>
      </c>
      <c r="U246" t="s">
        <v>3003</v>
      </c>
      <c r="V246">
        <v>0</v>
      </c>
      <c r="W246" t="s">
        <v>3021</v>
      </c>
    </row>
    <row r="247" spans="1:23" hidden="1" x14ac:dyDescent="0.35">
      <c r="A247" t="s">
        <v>2176</v>
      </c>
      <c r="C247" s="403">
        <v>45937</v>
      </c>
      <c r="D247" t="s">
        <v>3543</v>
      </c>
      <c r="E247" t="s">
        <v>4497</v>
      </c>
      <c r="F247" t="s">
        <v>4498</v>
      </c>
      <c r="G247" t="s">
        <v>4499</v>
      </c>
      <c r="H247" t="s">
        <v>4500</v>
      </c>
      <c r="I247" t="s">
        <v>4501</v>
      </c>
      <c r="J247" t="s">
        <v>108</v>
      </c>
      <c r="K247" t="s">
        <v>843</v>
      </c>
      <c r="L247" t="s">
        <v>4285</v>
      </c>
      <c r="M247" t="s">
        <v>3724</v>
      </c>
      <c r="N247" t="s">
        <v>4308</v>
      </c>
      <c r="O247" t="s">
        <v>3012</v>
      </c>
      <c r="P247" t="s">
        <v>4288</v>
      </c>
      <c r="Q247" t="s">
        <v>371</v>
      </c>
      <c r="R247" t="b">
        <v>0</v>
      </c>
      <c r="S247">
        <v>500</v>
      </c>
      <c r="T247" t="s">
        <v>3002</v>
      </c>
      <c r="U247" t="s">
        <v>3003</v>
      </c>
      <c r="V247">
        <v>0.5</v>
      </c>
      <c r="W247" t="s">
        <v>3012</v>
      </c>
    </row>
    <row r="248" spans="1:23" hidden="1" x14ac:dyDescent="0.35">
      <c r="A248" t="s">
        <v>419</v>
      </c>
      <c r="C248" s="403">
        <v>45937</v>
      </c>
      <c r="D248" t="s">
        <v>3543</v>
      </c>
      <c r="E248" t="s">
        <v>2601</v>
      </c>
      <c r="F248" t="s">
        <v>4502</v>
      </c>
      <c r="G248" t="s">
        <v>2335</v>
      </c>
      <c r="H248" t="s">
        <v>4503</v>
      </c>
      <c r="I248" t="s">
        <v>2335</v>
      </c>
      <c r="J248" t="s">
        <v>3621</v>
      </c>
      <c r="K248" t="s">
        <v>447</v>
      </c>
      <c r="L248" t="s">
        <v>4504</v>
      </c>
      <c r="M248" t="s">
        <v>4505</v>
      </c>
      <c r="N248" t="s">
        <v>4506</v>
      </c>
      <c r="O248" t="s">
        <v>3012</v>
      </c>
      <c r="P248" t="s">
        <v>4505</v>
      </c>
      <c r="Q248" t="s">
        <v>418</v>
      </c>
      <c r="R248" t="b">
        <v>0</v>
      </c>
      <c r="S248">
        <v>2000</v>
      </c>
      <c r="T248" t="s">
        <v>3002</v>
      </c>
      <c r="U248" t="s">
        <v>3003</v>
      </c>
      <c r="V248">
        <v>2</v>
      </c>
      <c r="W248" t="s">
        <v>3012</v>
      </c>
    </row>
    <row r="249" spans="1:23" hidden="1" x14ac:dyDescent="0.35">
      <c r="A249" t="s">
        <v>419</v>
      </c>
      <c r="C249" s="403">
        <v>45937</v>
      </c>
      <c r="D249" t="s">
        <v>3661</v>
      </c>
      <c r="E249" t="s">
        <v>2602</v>
      </c>
      <c r="F249" t="s">
        <v>4507</v>
      </c>
      <c r="G249" t="s">
        <v>2289</v>
      </c>
      <c r="H249" t="s">
        <v>4508</v>
      </c>
      <c r="I249" t="s">
        <v>2289</v>
      </c>
      <c r="J249" t="s">
        <v>3621</v>
      </c>
      <c r="K249" t="s">
        <v>447</v>
      </c>
      <c r="L249" t="s">
        <v>4504</v>
      </c>
      <c r="M249" t="s">
        <v>4505</v>
      </c>
      <c r="N249" t="s">
        <v>4509</v>
      </c>
      <c r="O249" t="s">
        <v>3012</v>
      </c>
      <c r="P249" t="s">
        <v>4505</v>
      </c>
      <c r="Q249" t="s">
        <v>418</v>
      </c>
      <c r="R249" t="b">
        <v>0</v>
      </c>
      <c r="S249">
        <v>6000</v>
      </c>
      <c r="T249" t="s">
        <v>3002</v>
      </c>
      <c r="U249" t="s">
        <v>3003</v>
      </c>
      <c r="V249">
        <v>6</v>
      </c>
      <c r="W249" t="s">
        <v>3012</v>
      </c>
    </row>
    <row r="250" spans="1:23" hidden="1" x14ac:dyDescent="0.35">
      <c r="A250" t="s">
        <v>419</v>
      </c>
      <c r="C250" s="403">
        <v>45937</v>
      </c>
      <c r="D250" t="s">
        <v>3543</v>
      </c>
      <c r="E250" t="s">
        <v>2603</v>
      </c>
      <c r="F250" t="s">
        <v>4510</v>
      </c>
      <c r="G250" t="s">
        <v>2604</v>
      </c>
      <c r="H250" t="s">
        <v>4511</v>
      </c>
      <c r="I250" t="s">
        <v>2604</v>
      </c>
      <c r="J250" t="s">
        <v>3621</v>
      </c>
      <c r="K250" t="s">
        <v>447</v>
      </c>
      <c r="L250" t="s">
        <v>4504</v>
      </c>
      <c r="M250" t="s">
        <v>4505</v>
      </c>
      <c r="N250" t="s">
        <v>4512</v>
      </c>
      <c r="O250" t="s">
        <v>3012</v>
      </c>
      <c r="P250" t="s">
        <v>4505</v>
      </c>
      <c r="Q250" t="s">
        <v>418</v>
      </c>
      <c r="R250" t="b">
        <v>0</v>
      </c>
      <c r="S250">
        <v>2000</v>
      </c>
      <c r="T250" t="s">
        <v>3002</v>
      </c>
      <c r="U250" t="s">
        <v>3003</v>
      </c>
      <c r="V250">
        <v>2</v>
      </c>
      <c r="W250" t="s">
        <v>3012</v>
      </c>
    </row>
    <row r="251" spans="1:23" hidden="1" x14ac:dyDescent="0.35">
      <c r="A251" t="s">
        <v>2176</v>
      </c>
      <c r="C251" s="403">
        <v>45937</v>
      </c>
      <c r="D251" t="s">
        <v>3543</v>
      </c>
      <c r="E251" t="s">
        <v>4513</v>
      </c>
      <c r="F251" t="s">
        <v>4514</v>
      </c>
      <c r="G251" t="s">
        <v>4515</v>
      </c>
      <c r="H251" t="s">
        <v>4516</v>
      </c>
      <c r="I251" t="s">
        <v>4517</v>
      </c>
      <c r="J251" t="s">
        <v>108</v>
      </c>
      <c r="K251" t="s">
        <v>843</v>
      </c>
      <c r="L251" t="s">
        <v>4285</v>
      </c>
      <c r="M251" t="s">
        <v>4518</v>
      </c>
      <c r="N251" t="s">
        <v>4519</v>
      </c>
      <c r="O251" t="s">
        <v>3021</v>
      </c>
      <c r="P251" t="s">
        <v>4520</v>
      </c>
      <c r="Q251" t="s">
        <v>371</v>
      </c>
      <c r="R251" t="b">
        <v>0</v>
      </c>
      <c r="S251">
        <v>2000</v>
      </c>
      <c r="T251" t="s">
        <v>3002</v>
      </c>
      <c r="U251" t="s">
        <v>3003</v>
      </c>
      <c r="V251">
        <v>2</v>
      </c>
      <c r="W251" t="s">
        <v>3021</v>
      </c>
    </row>
    <row r="252" spans="1:23" hidden="1" x14ac:dyDescent="0.35">
      <c r="A252" t="s">
        <v>419</v>
      </c>
      <c r="C252" s="403">
        <v>45936</v>
      </c>
      <c r="D252" t="s">
        <v>3661</v>
      </c>
      <c r="E252" t="s">
        <v>4521</v>
      </c>
      <c r="F252" t="s">
        <v>4522</v>
      </c>
      <c r="G252" t="s">
        <v>3133</v>
      </c>
      <c r="H252" t="s">
        <v>4523</v>
      </c>
      <c r="I252" t="s">
        <v>3133</v>
      </c>
      <c r="J252" t="s">
        <v>3621</v>
      </c>
      <c r="K252" t="s">
        <v>447</v>
      </c>
      <c r="L252" t="s">
        <v>3790</v>
      </c>
      <c r="M252" t="s">
        <v>4524</v>
      </c>
      <c r="N252" t="s">
        <v>4525</v>
      </c>
      <c r="O252" t="s">
        <v>3021</v>
      </c>
      <c r="P252" t="s">
        <v>4046</v>
      </c>
      <c r="Q252" t="s">
        <v>418</v>
      </c>
      <c r="R252" t="b">
        <v>0</v>
      </c>
      <c r="S252">
        <v>2000</v>
      </c>
      <c r="T252" t="s">
        <v>3002</v>
      </c>
      <c r="U252" t="s">
        <v>3003</v>
      </c>
      <c r="V252">
        <v>2</v>
      </c>
      <c r="W252" t="s">
        <v>3021</v>
      </c>
    </row>
    <row r="253" spans="1:23" hidden="1" x14ac:dyDescent="0.35">
      <c r="A253" t="s">
        <v>419</v>
      </c>
      <c r="C253" s="403">
        <v>45936</v>
      </c>
      <c r="D253" t="s">
        <v>3661</v>
      </c>
      <c r="E253" t="s">
        <v>4526</v>
      </c>
      <c r="F253" t="s">
        <v>4527</v>
      </c>
      <c r="G253" t="s">
        <v>4528</v>
      </c>
      <c r="H253" t="s">
        <v>4529</v>
      </c>
      <c r="I253" t="s">
        <v>4528</v>
      </c>
      <c r="J253" t="s">
        <v>3621</v>
      </c>
      <c r="K253" t="s">
        <v>447</v>
      </c>
      <c r="L253" t="s">
        <v>3790</v>
      </c>
      <c r="M253" t="s">
        <v>4524</v>
      </c>
      <c r="N253" t="s">
        <v>4525</v>
      </c>
      <c r="O253" t="s">
        <v>3021</v>
      </c>
      <c r="P253" t="s">
        <v>4046</v>
      </c>
      <c r="Q253" t="s">
        <v>418</v>
      </c>
      <c r="R253" t="b">
        <v>0</v>
      </c>
      <c r="S253">
        <v>1000</v>
      </c>
      <c r="T253" t="s">
        <v>3002</v>
      </c>
      <c r="U253" t="s">
        <v>3003</v>
      </c>
      <c r="V253">
        <v>1</v>
      </c>
      <c r="W253" t="s">
        <v>3021</v>
      </c>
    </row>
    <row r="254" spans="1:23" hidden="1" x14ac:dyDescent="0.35">
      <c r="A254" t="s">
        <v>2176</v>
      </c>
      <c r="C254" s="403">
        <v>45936</v>
      </c>
      <c r="D254" t="s">
        <v>3543</v>
      </c>
      <c r="E254" t="s">
        <v>4530</v>
      </c>
      <c r="F254" t="s">
        <v>4531</v>
      </c>
      <c r="G254" t="s">
        <v>4016</v>
      </c>
      <c r="H254" t="s">
        <v>4532</v>
      </c>
      <c r="I254" t="s">
        <v>4533</v>
      </c>
      <c r="J254" t="s">
        <v>108</v>
      </c>
      <c r="K254" t="s">
        <v>843</v>
      </c>
      <c r="L254" t="s">
        <v>4285</v>
      </c>
      <c r="M254" t="s">
        <v>4286</v>
      </c>
      <c r="N254" t="s">
        <v>4308</v>
      </c>
      <c r="O254" t="s">
        <v>3012</v>
      </c>
      <c r="P254" t="s">
        <v>4288</v>
      </c>
      <c r="Q254" t="s">
        <v>371</v>
      </c>
      <c r="R254" t="b">
        <v>0</v>
      </c>
      <c r="S254">
        <v>1000</v>
      </c>
      <c r="T254" t="s">
        <v>3002</v>
      </c>
      <c r="U254" t="s">
        <v>3003</v>
      </c>
      <c r="V254">
        <v>1</v>
      </c>
      <c r="W254" t="s">
        <v>3012</v>
      </c>
    </row>
    <row r="255" spans="1:23" hidden="1" x14ac:dyDescent="0.35">
      <c r="A255" t="s">
        <v>2176</v>
      </c>
      <c r="C255" s="403">
        <v>45936</v>
      </c>
      <c r="D255" t="s">
        <v>3543</v>
      </c>
      <c r="E255" t="s">
        <v>4534</v>
      </c>
      <c r="F255" t="s">
        <v>4535</v>
      </c>
      <c r="G255" t="s">
        <v>4536</v>
      </c>
      <c r="H255" t="s">
        <v>4537</v>
      </c>
      <c r="I255" t="s">
        <v>4538</v>
      </c>
      <c r="J255" t="s">
        <v>108</v>
      </c>
      <c r="K255" t="s">
        <v>843</v>
      </c>
      <c r="L255" t="s">
        <v>4285</v>
      </c>
      <c r="M255" t="s">
        <v>4539</v>
      </c>
      <c r="N255" t="s">
        <v>4540</v>
      </c>
      <c r="O255" t="s">
        <v>3012</v>
      </c>
      <c r="P255" t="s">
        <v>4541</v>
      </c>
      <c r="Q255" t="s">
        <v>371</v>
      </c>
      <c r="R255" t="b">
        <v>0</v>
      </c>
      <c r="S255">
        <v>1000</v>
      </c>
      <c r="T255" t="s">
        <v>3002</v>
      </c>
      <c r="U255" t="s">
        <v>3003</v>
      </c>
      <c r="V255">
        <v>1</v>
      </c>
      <c r="W255" t="s">
        <v>3012</v>
      </c>
    </row>
    <row r="256" spans="1:23" hidden="1" x14ac:dyDescent="0.35">
      <c r="A256" t="s">
        <v>2176</v>
      </c>
      <c r="C256" s="403">
        <v>45936</v>
      </c>
      <c r="D256" t="s">
        <v>3543</v>
      </c>
      <c r="E256" t="s">
        <v>4542</v>
      </c>
      <c r="F256" t="s">
        <v>4543</v>
      </c>
      <c r="G256" t="s">
        <v>4544</v>
      </c>
      <c r="H256" t="s">
        <v>4545</v>
      </c>
      <c r="I256" t="s">
        <v>3896</v>
      </c>
      <c r="J256" t="s">
        <v>108</v>
      </c>
      <c r="K256" t="s">
        <v>378</v>
      </c>
      <c r="L256" t="s">
        <v>3275</v>
      </c>
      <c r="M256" t="s">
        <v>3962</v>
      </c>
      <c r="N256" t="s">
        <v>1798</v>
      </c>
      <c r="O256" t="s">
        <v>3012</v>
      </c>
      <c r="P256" t="s">
        <v>3957</v>
      </c>
      <c r="Q256" t="s">
        <v>378</v>
      </c>
      <c r="R256" t="b">
        <v>0</v>
      </c>
      <c r="S256">
        <v>1000</v>
      </c>
      <c r="T256" t="s">
        <v>3002</v>
      </c>
      <c r="U256" t="s">
        <v>3003</v>
      </c>
      <c r="V256">
        <v>1</v>
      </c>
      <c r="W256" t="s">
        <v>3012</v>
      </c>
    </row>
    <row r="257" spans="1:23" hidden="1" x14ac:dyDescent="0.35">
      <c r="A257" t="s">
        <v>2176</v>
      </c>
      <c r="C257" s="403">
        <v>45936</v>
      </c>
      <c r="D257" t="s">
        <v>3543</v>
      </c>
      <c r="E257" t="s">
        <v>4546</v>
      </c>
      <c r="F257" t="s">
        <v>4547</v>
      </c>
      <c r="G257" t="s">
        <v>4548</v>
      </c>
      <c r="H257" t="s">
        <v>4549</v>
      </c>
      <c r="I257" t="s">
        <v>4550</v>
      </c>
      <c r="J257" t="s">
        <v>108</v>
      </c>
      <c r="K257" t="s">
        <v>378</v>
      </c>
      <c r="L257" t="s">
        <v>3533</v>
      </c>
      <c r="M257" t="s">
        <v>4222</v>
      </c>
      <c r="N257" t="s">
        <v>1798</v>
      </c>
      <c r="O257" t="s">
        <v>3012</v>
      </c>
      <c r="P257" t="s">
        <v>4224</v>
      </c>
      <c r="Q257" t="s">
        <v>378</v>
      </c>
      <c r="R257" t="b">
        <v>0</v>
      </c>
      <c r="S257">
        <v>500</v>
      </c>
      <c r="T257" t="s">
        <v>3002</v>
      </c>
      <c r="U257" t="s">
        <v>3003</v>
      </c>
      <c r="V257">
        <v>0.5</v>
      </c>
      <c r="W257" t="s">
        <v>3012</v>
      </c>
    </row>
    <row r="258" spans="1:23" hidden="1" x14ac:dyDescent="0.35">
      <c r="A258" t="s">
        <v>2176</v>
      </c>
      <c r="C258" s="403">
        <v>45936</v>
      </c>
      <c r="D258" t="s">
        <v>3543</v>
      </c>
      <c r="E258" t="s">
        <v>4551</v>
      </c>
      <c r="F258" t="s">
        <v>4552</v>
      </c>
      <c r="G258" t="s">
        <v>4553</v>
      </c>
      <c r="H258" t="s">
        <v>4554</v>
      </c>
      <c r="I258" t="s">
        <v>2388</v>
      </c>
      <c r="J258" t="s">
        <v>108</v>
      </c>
      <c r="K258" t="s">
        <v>378</v>
      </c>
      <c r="L258" t="s">
        <v>3333</v>
      </c>
      <c r="M258" t="s">
        <v>4555</v>
      </c>
      <c r="N258" t="s">
        <v>1798</v>
      </c>
      <c r="O258" t="s">
        <v>3012</v>
      </c>
      <c r="P258" t="s">
        <v>4556</v>
      </c>
      <c r="Q258" t="s">
        <v>378</v>
      </c>
      <c r="R258" t="b">
        <v>0</v>
      </c>
      <c r="S258">
        <v>500</v>
      </c>
      <c r="T258" t="s">
        <v>3002</v>
      </c>
      <c r="U258" t="s">
        <v>3003</v>
      </c>
      <c r="V258">
        <v>0.5</v>
      </c>
      <c r="W258" t="s">
        <v>3012</v>
      </c>
    </row>
    <row r="259" spans="1:23" hidden="1" x14ac:dyDescent="0.35">
      <c r="A259" t="s">
        <v>2176</v>
      </c>
      <c r="C259" s="403">
        <v>45936</v>
      </c>
      <c r="D259" t="s">
        <v>3543</v>
      </c>
      <c r="E259" t="s">
        <v>4557</v>
      </c>
      <c r="F259" t="s">
        <v>4558</v>
      </c>
      <c r="G259" t="s">
        <v>4219</v>
      </c>
      <c r="H259" t="s">
        <v>4559</v>
      </c>
      <c r="I259" t="s">
        <v>4221</v>
      </c>
      <c r="J259" t="s">
        <v>108</v>
      </c>
      <c r="K259" t="s">
        <v>843</v>
      </c>
      <c r="L259" t="s">
        <v>4285</v>
      </c>
      <c r="M259" t="s">
        <v>4560</v>
      </c>
      <c r="N259" t="s">
        <v>4561</v>
      </c>
      <c r="O259" t="s">
        <v>3012</v>
      </c>
      <c r="P259" t="s">
        <v>4541</v>
      </c>
      <c r="Q259" t="s">
        <v>371</v>
      </c>
      <c r="R259" t="b">
        <v>0</v>
      </c>
      <c r="S259">
        <v>1000</v>
      </c>
      <c r="T259" t="s">
        <v>3002</v>
      </c>
      <c r="U259" t="s">
        <v>3003</v>
      </c>
      <c r="V259">
        <v>1</v>
      </c>
      <c r="W259" t="s">
        <v>3012</v>
      </c>
    </row>
    <row r="260" spans="1:23" hidden="1" x14ac:dyDescent="0.35">
      <c r="A260" t="s">
        <v>2176</v>
      </c>
      <c r="C260" s="403">
        <v>45936</v>
      </c>
      <c r="D260" t="s">
        <v>3543</v>
      </c>
      <c r="E260" t="s">
        <v>4562</v>
      </c>
      <c r="F260" t="s">
        <v>4563</v>
      </c>
      <c r="G260" t="s">
        <v>4564</v>
      </c>
      <c r="H260" t="s">
        <v>4565</v>
      </c>
      <c r="I260" t="s">
        <v>3942</v>
      </c>
      <c r="J260" t="s">
        <v>108</v>
      </c>
      <c r="K260" t="s">
        <v>378</v>
      </c>
      <c r="L260" t="s">
        <v>3333</v>
      </c>
      <c r="M260" t="s">
        <v>4566</v>
      </c>
      <c r="N260" t="s">
        <v>1798</v>
      </c>
      <c r="O260" t="s">
        <v>3012</v>
      </c>
      <c r="P260" t="s">
        <v>3876</v>
      </c>
      <c r="Q260" t="s">
        <v>378</v>
      </c>
      <c r="R260" t="b">
        <v>0</v>
      </c>
      <c r="S260">
        <v>3000</v>
      </c>
      <c r="T260" t="s">
        <v>3002</v>
      </c>
      <c r="U260" t="s">
        <v>3003</v>
      </c>
      <c r="V260">
        <v>3</v>
      </c>
      <c r="W260" t="s">
        <v>3012</v>
      </c>
    </row>
    <row r="261" spans="1:23" hidden="1" x14ac:dyDescent="0.35">
      <c r="A261" t="s">
        <v>2176</v>
      </c>
      <c r="C261" s="403">
        <v>45936</v>
      </c>
      <c r="D261" t="s">
        <v>3543</v>
      </c>
      <c r="E261" t="s">
        <v>4567</v>
      </c>
      <c r="F261" t="s">
        <v>4568</v>
      </c>
      <c r="G261" t="s">
        <v>4569</v>
      </c>
      <c r="H261" t="s">
        <v>4570</v>
      </c>
      <c r="I261" t="s">
        <v>2430</v>
      </c>
      <c r="J261" t="s">
        <v>108</v>
      </c>
      <c r="K261" t="s">
        <v>378</v>
      </c>
      <c r="L261" t="s">
        <v>3275</v>
      </c>
      <c r="M261" t="s">
        <v>3773</v>
      </c>
      <c r="N261" t="s">
        <v>1798</v>
      </c>
      <c r="O261" t="s">
        <v>3012</v>
      </c>
      <c r="P261" t="s">
        <v>3774</v>
      </c>
      <c r="Q261" t="s">
        <v>378</v>
      </c>
      <c r="R261" t="b">
        <v>0</v>
      </c>
      <c r="S261">
        <v>1000</v>
      </c>
      <c r="T261" t="s">
        <v>3002</v>
      </c>
      <c r="U261" t="s">
        <v>3003</v>
      </c>
      <c r="V261">
        <v>1</v>
      </c>
      <c r="W261" t="s">
        <v>3012</v>
      </c>
    </row>
    <row r="262" spans="1:23" hidden="1" x14ac:dyDescent="0.35">
      <c r="A262" t="s">
        <v>2176</v>
      </c>
      <c r="C262" s="403">
        <v>45936</v>
      </c>
      <c r="D262" t="s">
        <v>3543</v>
      </c>
      <c r="E262" t="s">
        <v>4571</v>
      </c>
      <c r="F262" t="s">
        <v>4572</v>
      </c>
      <c r="G262" t="s">
        <v>4573</v>
      </c>
      <c r="H262" t="s">
        <v>4574</v>
      </c>
      <c r="I262" t="s">
        <v>2378</v>
      </c>
      <c r="J262" t="s">
        <v>108</v>
      </c>
      <c r="K262" t="s">
        <v>378</v>
      </c>
      <c r="L262" t="s">
        <v>3275</v>
      </c>
      <c r="M262" t="s">
        <v>3773</v>
      </c>
      <c r="N262" t="s">
        <v>1798</v>
      </c>
      <c r="O262" t="s">
        <v>3012</v>
      </c>
      <c r="P262" t="s">
        <v>3774</v>
      </c>
      <c r="Q262" t="s">
        <v>378</v>
      </c>
      <c r="R262" t="b">
        <v>0</v>
      </c>
      <c r="S262">
        <v>1000</v>
      </c>
      <c r="T262" t="s">
        <v>3002</v>
      </c>
      <c r="U262" t="s">
        <v>3003</v>
      </c>
      <c r="V262">
        <v>1</v>
      </c>
      <c r="W262" t="s">
        <v>3012</v>
      </c>
    </row>
    <row r="263" spans="1:23" hidden="1" x14ac:dyDescent="0.35">
      <c r="A263" t="s">
        <v>2176</v>
      </c>
      <c r="C263" s="403">
        <v>45936</v>
      </c>
      <c r="D263" t="s">
        <v>3543</v>
      </c>
      <c r="E263" t="s">
        <v>4575</v>
      </c>
      <c r="F263" t="s">
        <v>4576</v>
      </c>
      <c r="G263" t="s">
        <v>4577</v>
      </c>
      <c r="H263" t="s">
        <v>4578</v>
      </c>
      <c r="I263" t="s">
        <v>2379</v>
      </c>
      <c r="J263" t="s">
        <v>108</v>
      </c>
      <c r="K263" t="s">
        <v>378</v>
      </c>
      <c r="L263" t="s">
        <v>4077</v>
      </c>
      <c r="M263" t="s">
        <v>4412</v>
      </c>
      <c r="N263" t="s">
        <v>1798</v>
      </c>
      <c r="O263" t="s">
        <v>3012</v>
      </c>
      <c r="P263" t="s">
        <v>4412</v>
      </c>
      <c r="Q263" t="s">
        <v>378</v>
      </c>
      <c r="R263" t="b">
        <v>0</v>
      </c>
      <c r="S263">
        <v>3000</v>
      </c>
      <c r="T263" t="s">
        <v>3002</v>
      </c>
      <c r="U263" t="s">
        <v>3003</v>
      </c>
      <c r="V263">
        <v>3</v>
      </c>
      <c r="W263" t="s">
        <v>3012</v>
      </c>
    </row>
    <row r="264" spans="1:23" hidden="1" x14ac:dyDescent="0.35">
      <c r="A264" t="s">
        <v>2176</v>
      </c>
      <c r="C264" s="403">
        <v>45936</v>
      </c>
      <c r="D264" t="s">
        <v>3543</v>
      </c>
      <c r="E264" t="s">
        <v>4579</v>
      </c>
      <c r="F264" t="s">
        <v>4580</v>
      </c>
      <c r="G264" t="s">
        <v>4581</v>
      </c>
      <c r="H264" t="s">
        <v>4582</v>
      </c>
      <c r="I264" t="s">
        <v>4583</v>
      </c>
      <c r="J264" t="s">
        <v>108</v>
      </c>
      <c r="K264" t="s">
        <v>843</v>
      </c>
      <c r="L264" t="s">
        <v>4285</v>
      </c>
      <c r="M264" t="s">
        <v>4539</v>
      </c>
      <c r="N264" t="s">
        <v>4584</v>
      </c>
      <c r="O264" t="s">
        <v>3012</v>
      </c>
      <c r="P264" t="s">
        <v>4541</v>
      </c>
      <c r="Q264" t="s">
        <v>371</v>
      </c>
      <c r="R264" t="b">
        <v>0</v>
      </c>
      <c r="S264">
        <v>500</v>
      </c>
      <c r="T264" t="s">
        <v>3002</v>
      </c>
      <c r="U264" t="s">
        <v>3003</v>
      </c>
      <c r="V264">
        <v>0.5</v>
      </c>
      <c r="W264" t="s">
        <v>3012</v>
      </c>
    </row>
    <row r="265" spans="1:23" hidden="1" x14ac:dyDescent="0.35">
      <c r="A265" t="s">
        <v>419</v>
      </c>
      <c r="C265" s="403">
        <v>45936</v>
      </c>
      <c r="D265" t="s">
        <v>3661</v>
      </c>
      <c r="E265" t="s">
        <v>4585</v>
      </c>
      <c r="F265" t="s">
        <v>4586</v>
      </c>
      <c r="G265" t="s">
        <v>2734</v>
      </c>
      <c r="H265" t="s">
        <v>4587</v>
      </c>
      <c r="I265" t="s">
        <v>2734</v>
      </c>
      <c r="J265" t="s">
        <v>3621</v>
      </c>
      <c r="K265" t="s">
        <v>447</v>
      </c>
      <c r="L265" t="s">
        <v>3790</v>
      </c>
      <c r="M265" t="s">
        <v>4588</v>
      </c>
      <c r="N265" t="s">
        <v>4589</v>
      </c>
      <c r="O265" t="s">
        <v>3012</v>
      </c>
      <c r="P265" t="s">
        <v>3793</v>
      </c>
      <c r="Q265" t="s">
        <v>418</v>
      </c>
      <c r="R265" t="b">
        <v>0</v>
      </c>
      <c r="S265">
        <v>10</v>
      </c>
      <c r="T265" t="s">
        <v>3002</v>
      </c>
      <c r="U265" t="s">
        <v>3003</v>
      </c>
      <c r="V265">
        <v>0.01</v>
      </c>
      <c r="W265" t="s">
        <v>3012</v>
      </c>
    </row>
    <row r="266" spans="1:23" hidden="1" x14ac:dyDescent="0.35">
      <c r="A266" t="s">
        <v>2176</v>
      </c>
      <c r="C266" s="403">
        <v>45936</v>
      </c>
      <c r="D266" t="s">
        <v>3543</v>
      </c>
      <c r="E266" t="s">
        <v>4590</v>
      </c>
      <c r="F266" t="s">
        <v>4591</v>
      </c>
      <c r="G266" t="s">
        <v>4592</v>
      </c>
      <c r="H266" t="s">
        <v>4593</v>
      </c>
      <c r="I266" t="s">
        <v>2705</v>
      </c>
      <c r="J266" t="s">
        <v>108</v>
      </c>
      <c r="K266" t="s">
        <v>378</v>
      </c>
      <c r="L266" t="s">
        <v>4594</v>
      </c>
      <c r="M266" t="s">
        <v>4595</v>
      </c>
      <c r="N266" t="s">
        <v>1798</v>
      </c>
      <c r="O266" t="s">
        <v>3012</v>
      </c>
      <c r="P266" t="s">
        <v>4596</v>
      </c>
      <c r="Q266" t="s">
        <v>378</v>
      </c>
      <c r="R266" t="b">
        <v>0</v>
      </c>
      <c r="S266">
        <v>500</v>
      </c>
      <c r="T266" t="s">
        <v>3002</v>
      </c>
      <c r="U266" t="s">
        <v>3003</v>
      </c>
      <c r="V266">
        <v>0.5</v>
      </c>
      <c r="W266" t="s">
        <v>3012</v>
      </c>
    </row>
    <row r="267" spans="1:23" hidden="1" x14ac:dyDescent="0.35">
      <c r="A267" t="s">
        <v>2176</v>
      </c>
      <c r="C267" s="403">
        <v>45936</v>
      </c>
      <c r="D267" t="s">
        <v>3543</v>
      </c>
      <c r="E267" t="s">
        <v>4597</v>
      </c>
      <c r="F267" t="s">
        <v>4598</v>
      </c>
      <c r="G267" t="s">
        <v>4599</v>
      </c>
      <c r="H267" t="s">
        <v>4600</v>
      </c>
      <c r="I267" t="s">
        <v>2370</v>
      </c>
      <c r="J267" t="s">
        <v>108</v>
      </c>
      <c r="K267" t="s">
        <v>378</v>
      </c>
      <c r="L267" t="s">
        <v>3333</v>
      </c>
      <c r="M267" t="s">
        <v>4601</v>
      </c>
      <c r="N267" t="s">
        <v>1798</v>
      </c>
      <c r="O267" t="s">
        <v>3012</v>
      </c>
      <c r="P267" t="s">
        <v>4602</v>
      </c>
      <c r="Q267" t="s">
        <v>378</v>
      </c>
      <c r="R267" t="b">
        <v>0</v>
      </c>
      <c r="S267">
        <v>1000</v>
      </c>
      <c r="T267" t="s">
        <v>3002</v>
      </c>
      <c r="U267" t="s">
        <v>3003</v>
      </c>
      <c r="V267">
        <v>1</v>
      </c>
      <c r="W267" t="s">
        <v>3012</v>
      </c>
    </row>
    <row r="268" spans="1:23" hidden="1" x14ac:dyDescent="0.35">
      <c r="A268" t="s">
        <v>2176</v>
      </c>
      <c r="C268" s="403">
        <v>45936</v>
      </c>
      <c r="D268" t="s">
        <v>3543</v>
      </c>
      <c r="E268" t="s">
        <v>4603</v>
      </c>
      <c r="F268" t="s">
        <v>4604</v>
      </c>
      <c r="G268" t="s">
        <v>4605</v>
      </c>
      <c r="H268" t="s">
        <v>4606</v>
      </c>
      <c r="I268" t="s">
        <v>4607</v>
      </c>
      <c r="J268" t="s">
        <v>108</v>
      </c>
      <c r="K268" t="s">
        <v>378</v>
      </c>
      <c r="L268" t="s">
        <v>3533</v>
      </c>
      <c r="M268" t="s">
        <v>4608</v>
      </c>
      <c r="N268" t="s">
        <v>1798</v>
      </c>
      <c r="O268" t="s">
        <v>3021</v>
      </c>
      <c r="P268" t="s">
        <v>4224</v>
      </c>
      <c r="Q268" t="s">
        <v>378</v>
      </c>
      <c r="R268" t="b">
        <v>0</v>
      </c>
      <c r="S268">
        <v>8000</v>
      </c>
      <c r="T268" t="s">
        <v>3002</v>
      </c>
      <c r="U268" t="s">
        <v>3003</v>
      </c>
      <c r="V268">
        <v>8</v>
      </c>
      <c r="W268" t="s">
        <v>3021</v>
      </c>
    </row>
    <row r="269" spans="1:23" hidden="1" x14ac:dyDescent="0.35">
      <c r="A269" t="s">
        <v>2176</v>
      </c>
      <c r="C269" s="403">
        <v>45936</v>
      </c>
      <c r="D269" t="s">
        <v>3543</v>
      </c>
      <c r="E269" t="s">
        <v>4609</v>
      </c>
      <c r="F269" t="s">
        <v>4610</v>
      </c>
      <c r="G269" t="s">
        <v>4611</v>
      </c>
      <c r="H269" t="s">
        <v>4612</v>
      </c>
      <c r="I269" t="s">
        <v>2436</v>
      </c>
      <c r="J269" t="s">
        <v>108</v>
      </c>
      <c r="K269" t="s">
        <v>378</v>
      </c>
      <c r="L269" t="s">
        <v>3852</v>
      </c>
      <c r="M269" t="s">
        <v>4613</v>
      </c>
      <c r="N269" t="s">
        <v>1798</v>
      </c>
      <c r="O269" t="s">
        <v>3012</v>
      </c>
      <c r="P269" t="s">
        <v>4398</v>
      </c>
      <c r="Q269" t="s">
        <v>378</v>
      </c>
      <c r="R269" t="b">
        <v>0</v>
      </c>
      <c r="S269">
        <v>1000</v>
      </c>
      <c r="T269" t="s">
        <v>3002</v>
      </c>
      <c r="U269" t="s">
        <v>3003</v>
      </c>
      <c r="V269">
        <v>1</v>
      </c>
      <c r="W269" t="s">
        <v>3012</v>
      </c>
    </row>
    <row r="270" spans="1:23" hidden="1" x14ac:dyDescent="0.35">
      <c r="A270" t="s">
        <v>2176</v>
      </c>
      <c r="C270" s="403">
        <v>45934</v>
      </c>
      <c r="D270" t="s">
        <v>3543</v>
      </c>
      <c r="E270" t="s">
        <v>4614</v>
      </c>
      <c r="F270" t="s">
        <v>4615</v>
      </c>
      <c r="G270" t="s">
        <v>4616</v>
      </c>
      <c r="H270" t="s">
        <v>4617</v>
      </c>
      <c r="I270" t="s">
        <v>4618</v>
      </c>
      <c r="J270" t="s">
        <v>108</v>
      </c>
      <c r="K270" t="s">
        <v>378</v>
      </c>
      <c r="L270" t="s">
        <v>3843</v>
      </c>
      <c r="M270" t="s">
        <v>4619</v>
      </c>
      <c r="N270" t="s">
        <v>3956</v>
      </c>
      <c r="O270" t="s">
        <v>3012</v>
      </c>
      <c r="P270" t="s">
        <v>4064</v>
      </c>
      <c r="Q270" t="s">
        <v>378</v>
      </c>
      <c r="R270" t="b">
        <v>0</v>
      </c>
      <c r="S270">
        <v>1000</v>
      </c>
      <c r="T270" t="s">
        <v>3002</v>
      </c>
      <c r="U270" t="s">
        <v>3003</v>
      </c>
      <c r="V270">
        <v>1</v>
      </c>
      <c r="W270" t="s">
        <v>3012</v>
      </c>
    </row>
    <row r="271" spans="1:23" hidden="1" x14ac:dyDescent="0.35">
      <c r="A271" t="s">
        <v>381</v>
      </c>
      <c r="C271" s="403">
        <v>45934</v>
      </c>
      <c r="D271" t="s">
        <v>3149</v>
      </c>
      <c r="E271" t="s">
        <v>4620</v>
      </c>
      <c r="F271" t="s">
        <v>4621</v>
      </c>
      <c r="G271" t="s">
        <v>4622</v>
      </c>
      <c r="H271" t="s">
        <v>4623</v>
      </c>
      <c r="I271" t="s">
        <v>4624</v>
      </c>
      <c r="J271" t="s">
        <v>97</v>
      </c>
      <c r="K271" t="s">
        <v>444</v>
      </c>
      <c r="L271" t="s">
        <v>3009</v>
      </c>
      <c r="M271" t="s">
        <v>3127</v>
      </c>
      <c r="N271" t="s">
        <v>3128</v>
      </c>
      <c r="O271" t="s">
        <v>3030</v>
      </c>
      <c r="P271" t="s">
        <v>4625</v>
      </c>
      <c r="Q271" t="s">
        <v>415</v>
      </c>
      <c r="R271" t="b">
        <v>1</v>
      </c>
      <c r="S271">
        <v>0</v>
      </c>
      <c r="T271" t="s">
        <v>3002</v>
      </c>
      <c r="U271" t="s">
        <v>3003</v>
      </c>
      <c r="V271">
        <v>0</v>
      </c>
      <c r="W271" t="s">
        <v>3030</v>
      </c>
    </row>
    <row r="272" spans="1:23" hidden="1" x14ac:dyDescent="0.35">
      <c r="A272" t="s">
        <v>419</v>
      </c>
      <c r="C272" s="403">
        <v>45934</v>
      </c>
      <c r="D272" t="s">
        <v>3543</v>
      </c>
      <c r="E272" t="s">
        <v>2522</v>
      </c>
      <c r="F272" t="s">
        <v>4626</v>
      </c>
      <c r="G272" t="s">
        <v>1996</v>
      </c>
      <c r="H272" t="s">
        <v>4627</v>
      </c>
      <c r="I272" t="s">
        <v>2523</v>
      </c>
      <c r="J272" t="s">
        <v>96</v>
      </c>
      <c r="K272" t="s">
        <v>429</v>
      </c>
      <c r="L272" t="s">
        <v>3699</v>
      </c>
      <c r="M272" t="s">
        <v>4628</v>
      </c>
      <c r="N272" t="s">
        <v>4629</v>
      </c>
      <c r="O272" t="s">
        <v>3012</v>
      </c>
      <c r="P272" t="s">
        <v>4273</v>
      </c>
      <c r="Q272" t="s">
        <v>429</v>
      </c>
      <c r="R272" t="b">
        <v>0</v>
      </c>
      <c r="S272">
        <v>500</v>
      </c>
      <c r="T272" t="s">
        <v>3002</v>
      </c>
      <c r="U272" t="s">
        <v>3003</v>
      </c>
      <c r="V272">
        <v>0.5</v>
      </c>
      <c r="W272" t="s">
        <v>3012</v>
      </c>
    </row>
    <row r="273" spans="1:23" hidden="1" x14ac:dyDescent="0.35">
      <c r="A273" t="s">
        <v>419</v>
      </c>
      <c r="C273" s="403">
        <v>45934</v>
      </c>
      <c r="D273" t="s">
        <v>3543</v>
      </c>
      <c r="E273" t="s">
        <v>2547</v>
      </c>
      <c r="F273" t="s">
        <v>4630</v>
      </c>
      <c r="G273" t="s">
        <v>2548</v>
      </c>
      <c r="H273" t="s">
        <v>4631</v>
      </c>
      <c r="I273" t="s">
        <v>4632</v>
      </c>
      <c r="J273" t="s">
        <v>96</v>
      </c>
      <c r="K273" t="s">
        <v>429</v>
      </c>
      <c r="L273" t="s">
        <v>3699</v>
      </c>
      <c r="M273" t="s">
        <v>4271</v>
      </c>
      <c r="N273" t="s">
        <v>4633</v>
      </c>
      <c r="O273" t="s">
        <v>3012</v>
      </c>
      <c r="P273" t="s">
        <v>4273</v>
      </c>
      <c r="Q273" t="s">
        <v>429</v>
      </c>
      <c r="R273" t="b">
        <v>0</v>
      </c>
      <c r="S273">
        <v>2000</v>
      </c>
      <c r="T273" t="s">
        <v>3002</v>
      </c>
      <c r="U273" t="s">
        <v>3003</v>
      </c>
      <c r="V273">
        <v>2</v>
      </c>
      <c r="W273" t="s">
        <v>3012</v>
      </c>
    </row>
    <row r="274" spans="1:23" hidden="1" x14ac:dyDescent="0.35">
      <c r="A274" t="s">
        <v>2176</v>
      </c>
      <c r="C274" s="403">
        <v>45934</v>
      </c>
      <c r="D274" t="s">
        <v>3543</v>
      </c>
      <c r="E274" t="s">
        <v>4634</v>
      </c>
      <c r="F274" t="s">
        <v>4635</v>
      </c>
      <c r="G274" t="s">
        <v>4636</v>
      </c>
      <c r="H274" t="s">
        <v>4637</v>
      </c>
      <c r="I274" t="s">
        <v>4638</v>
      </c>
      <c r="J274" t="s">
        <v>108</v>
      </c>
      <c r="K274" t="s">
        <v>378</v>
      </c>
      <c r="L274" t="s">
        <v>3843</v>
      </c>
      <c r="M274" t="s">
        <v>4011</v>
      </c>
      <c r="N274" t="s">
        <v>4639</v>
      </c>
      <c r="O274" t="s">
        <v>3012</v>
      </c>
      <c r="P274" t="s">
        <v>3989</v>
      </c>
      <c r="Q274" t="s">
        <v>378</v>
      </c>
      <c r="R274" t="b">
        <v>0</v>
      </c>
      <c r="S274">
        <v>1000</v>
      </c>
      <c r="T274" t="s">
        <v>3002</v>
      </c>
      <c r="U274" t="s">
        <v>3003</v>
      </c>
      <c r="V274">
        <v>1</v>
      </c>
      <c r="W274" t="s">
        <v>3012</v>
      </c>
    </row>
    <row r="275" spans="1:23" hidden="1" x14ac:dyDescent="0.35">
      <c r="A275" t="s">
        <v>2176</v>
      </c>
      <c r="C275" s="403">
        <v>45934</v>
      </c>
      <c r="D275" t="s">
        <v>3543</v>
      </c>
      <c r="E275" t="s">
        <v>4640</v>
      </c>
      <c r="F275" t="s">
        <v>4641</v>
      </c>
      <c r="G275" t="s">
        <v>4642</v>
      </c>
      <c r="H275" t="s">
        <v>4643</v>
      </c>
      <c r="I275" t="s">
        <v>4644</v>
      </c>
      <c r="J275" t="s">
        <v>108</v>
      </c>
      <c r="K275" t="s">
        <v>378</v>
      </c>
      <c r="L275" t="s">
        <v>3843</v>
      </c>
      <c r="M275" t="s">
        <v>4619</v>
      </c>
      <c r="N275" t="s">
        <v>4645</v>
      </c>
      <c r="O275" t="s">
        <v>3012</v>
      </c>
      <c r="P275" t="s">
        <v>4064</v>
      </c>
      <c r="Q275" t="s">
        <v>378</v>
      </c>
      <c r="R275" t="b">
        <v>0</v>
      </c>
      <c r="S275">
        <v>500</v>
      </c>
      <c r="T275" t="s">
        <v>3002</v>
      </c>
      <c r="U275" t="s">
        <v>3003</v>
      </c>
      <c r="V275">
        <v>0.5</v>
      </c>
      <c r="W275" t="s">
        <v>3012</v>
      </c>
    </row>
    <row r="276" spans="1:23" hidden="1" x14ac:dyDescent="0.35">
      <c r="A276" t="s">
        <v>419</v>
      </c>
      <c r="C276" s="403">
        <v>45934</v>
      </c>
      <c r="D276" t="s">
        <v>3661</v>
      </c>
      <c r="E276" t="s">
        <v>4646</v>
      </c>
      <c r="F276" t="s">
        <v>4647</v>
      </c>
      <c r="G276" t="s">
        <v>4648</v>
      </c>
      <c r="H276" t="s">
        <v>4649</v>
      </c>
      <c r="I276" t="s">
        <v>4648</v>
      </c>
      <c r="J276" t="s">
        <v>3621</v>
      </c>
      <c r="K276" t="s">
        <v>447</v>
      </c>
      <c r="L276" t="s">
        <v>3047</v>
      </c>
      <c r="M276" t="s">
        <v>4650</v>
      </c>
      <c r="N276" t="s">
        <v>4651</v>
      </c>
      <c r="O276" t="s">
        <v>3021</v>
      </c>
      <c r="P276" t="s">
        <v>4652</v>
      </c>
      <c r="Q276" t="s">
        <v>418</v>
      </c>
      <c r="R276" t="b">
        <v>1</v>
      </c>
      <c r="S276">
        <v>30000</v>
      </c>
      <c r="T276" t="s">
        <v>3002</v>
      </c>
      <c r="U276" t="s">
        <v>3003</v>
      </c>
      <c r="V276">
        <v>30</v>
      </c>
      <c r="W276" t="s">
        <v>3021</v>
      </c>
    </row>
    <row r="277" spans="1:23" hidden="1" x14ac:dyDescent="0.35">
      <c r="A277" t="s">
        <v>419</v>
      </c>
      <c r="C277" s="403">
        <v>45934</v>
      </c>
      <c r="D277" t="s">
        <v>3661</v>
      </c>
      <c r="E277" t="s">
        <v>4653</v>
      </c>
      <c r="F277" t="s">
        <v>4654</v>
      </c>
      <c r="G277" t="s">
        <v>4655</v>
      </c>
      <c r="H277" t="s">
        <v>4656</v>
      </c>
      <c r="I277" t="s">
        <v>4655</v>
      </c>
      <c r="J277" t="s">
        <v>3621</v>
      </c>
      <c r="K277" t="s">
        <v>447</v>
      </c>
      <c r="L277" t="s">
        <v>3790</v>
      </c>
      <c r="M277" t="s">
        <v>4657</v>
      </c>
      <c r="N277" t="s">
        <v>4658</v>
      </c>
      <c r="O277" t="s">
        <v>3021</v>
      </c>
      <c r="P277" t="s">
        <v>3793</v>
      </c>
      <c r="Q277" t="s">
        <v>418</v>
      </c>
      <c r="R277" t="b">
        <v>0</v>
      </c>
      <c r="S277">
        <v>5000</v>
      </c>
      <c r="T277" t="s">
        <v>3002</v>
      </c>
      <c r="U277" t="s">
        <v>3003</v>
      </c>
      <c r="V277">
        <v>5</v>
      </c>
      <c r="W277" t="s">
        <v>3021</v>
      </c>
    </row>
    <row r="278" spans="1:23" hidden="1" x14ac:dyDescent="0.35">
      <c r="A278" t="s">
        <v>419</v>
      </c>
      <c r="C278" s="403">
        <v>45934</v>
      </c>
      <c r="D278" t="s">
        <v>3543</v>
      </c>
      <c r="E278" t="s">
        <v>4659</v>
      </c>
      <c r="F278" t="s">
        <v>4660</v>
      </c>
      <c r="G278" t="s">
        <v>4661</v>
      </c>
      <c r="H278" t="s">
        <v>4662</v>
      </c>
      <c r="I278" t="s">
        <v>4661</v>
      </c>
      <c r="J278" t="s">
        <v>3621</v>
      </c>
      <c r="K278" t="s">
        <v>447</v>
      </c>
      <c r="L278" t="s">
        <v>3790</v>
      </c>
      <c r="M278" t="s">
        <v>4588</v>
      </c>
      <c r="N278" t="s">
        <v>4589</v>
      </c>
      <c r="O278" t="s">
        <v>3012</v>
      </c>
      <c r="P278" t="s">
        <v>3793</v>
      </c>
      <c r="Q278" t="s">
        <v>418</v>
      </c>
      <c r="R278" t="b">
        <v>0</v>
      </c>
      <c r="S278">
        <v>500</v>
      </c>
      <c r="T278" t="s">
        <v>3002</v>
      </c>
      <c r="U278" t="s">
        <v>3003</v>
      </c>
      <c r="V278">
        <v>0.5</v>
      </c>
      <c r="W278" t="s">
        <v>3012</v>
      </c>
    </row>
    <row r="279" spans="1:23" hidden="1" x14ac:dyDescent="0.35">
      <c r="A279" t="s">
        <v>2176</v>
      </c>
      <c r="C279" s="403">
        <v>45934</v>
      </c>
      <c r="D279" t="s">
        <v>3543</v>
      </c>
      <c r="E279" t="s">
        <v>4663</v>
      </c>
      <c r="F279" t="s">
        <v>4664</v>
      </c>
      <c r="G279" t="s">
        <v>4665</v>
      </c>
      <c r="H279" t="s">
        <v>4666</v>
      </c>
      <c r="I279" t="s">
        <v>4667</v>
      </c>
      <c r="J279" t="s">
        <v>108</v>
      </c>
      <c r="K279" t="s">
        <v>378</v>
      </c>
      <c r="L279" t="s">
        <v>3275</v>
      </c>
      <c r="M279" t="s">
        <v>3859</v>
      </c>
      <c r="N279" t="s">
        <v>4668</v>
      </c>
      <c r="O279" t="s">
        <v>3021</v>
      </c>
      <c r="P279" t="s">
        <v>3861</v>
      </c>
      <c r="Q279" t="s">
        <v>378</v>
      </c>
      <c r="R279" t="b">
        <v>0</v>
      </c>
      <c r="S279">
        <v>8000</v>
      </c>
      <c r="T279" t="s">
        <v>3002</v>
      </c>
      <c r="U279" t="s">
        <v>3003</v>
      </c>
      <c r="V279">
        <v>8</v>
      </c>
      <c r="W279" t="s">
        <v>3021</v>
      </c>
    </row>
    <row r="280" spans="1:23" hidden="1" x14ac:dyDescent="0.35">
      <c r="A280" t="s">
        <v>419</v>
      </c>
      <c r="C280" s="403">
        <v>45933</v>
      </c>
      <c r="D280" t="s">
        <v>3543</v>
      </c>
      <c r="E280" t="s">
        <v>4669</v>
      </c>
      <c r="F280" t="s">
        <v>4670</v>
      </c>
      <c r="G280" t="s">
        <v>4671</v>
      </c>
      <c r="H280" t="s">
        <v>4672</v>
      </c>
      <c r="I280" t="s">
        <v>4673</v>
      </c>
      <c r="J280" t="s">
        <v>3621</v>
      </c>
      <c r="K280" t="s">
        <v>447</v>
      </c>
      <c r="L280" t="s">
        <v>3790</v>
      </c>
      <c r="M280" t="s">
        <v>4588</v>
      </c>
      <c r="N280" t="s">
        <v>4674</v>
      </c>
      <c r="O280" t="s">
        <v>3012</v>
      </c>
      <c r="P280" t="s">
        <v>3793</v>
      </c>
      <c r="Q280" t="s">
        <v>418</v>
      </c>
      <c r="R280" t="b">
        <v>0</v>
      </c>
      <c r="S280">
        <v>1000</v>
      </c>
      <c r="T280" t="s">
        <v>3002</v>
      </c>
      <c r="U280" t="s">
        <v>3003</v>
      </c>
      <c r="V280">
        <v>1</v>
      </c>
      <c r="W280" t="s">
        <v>3012</v>
      </c>
    </row>
    <row r="281" spans="1:23" hidden="1" x14ac:dyDescent="0.35">
      <c r="A281" t="s">
        <v>2189</v>
      </c>
      <c r="C281" s="403">
        <v>45933</v>
      </c>
      <c r="D281" t="s">
        <v>3543</v>
      </c>
      <c r="E281" t="s">
        <v>4675</v>
      </c>
      <c r="F281" t="s">
        <v>4676</v>
      </c>
      <c r="G281" t="s">
        <v>4677</v>
      </c>
      <c r="H281" t="s">
        <v>4678</v>
      </c>
      <c r="I281" t="s">
        <v>2436</v>
      </c>
      <c r="J281" t="s">
        <v>98</v>
      </c>
      <c r="K281" t="s">
        <v>2189</v>
      </c>
      <c r="L281" t="s">
        <v>3154</v>
      </c>
      <c r="M281" t="s">
        <v>4472</v>
      </c>
      <c r="N281" t="s">
        <v>4679</v>
      </c>
      <c r="O281" t="s">
        <v>3012</v>
      </c>
      <c r="P281" t="s">
        <v>4474</v>
      </c>
      <c r="Q281" t="s">
        <v>2189</v>
      </c>
      <c r="R281" t="b">
        <v>0</v>
      </c>
      <c r="S281">
        <v>2000</v>
      </c>
      <c r="T281" t="s">
        <v>3002</v>
      </c>
      <c r="U281" t="s">
        <v>3003</v>
      </c>
      <c r="V281">
        <v>2</v>
      </c>
      <c r="W281" t="s">
        <v>3012</v>
      </c>
    </row>
    <row r="282" spans="1:23" hidden="1" x14ac:dyDescent="0.35">
      <c r="A282" t="s">
        <v>350</v>
      </c>
      <c r="C282" s="403">
        <v>45933</v>
      </c>
      <c r="D282" t="s">
        <v>3742</v>
      </c>
      <c r="E282" t="s">
        <v>625</v>
      </c>
      <c r="F282" t="s">
        <v>4680</v>
      </c>
      <c r="G282" t="s">
        <v>1286</v>
      </c>
      <c r="H282" t="s">
        <v>4681</v>
      </c>
      <c r="I282" t="s">
        <v>2339</v>
      </c>
      <c r="J282" t="s">
        <v>100</v>
      </c>
      <c r="K282" t="s">
        <v>298</v>
      </c>
      <c r="L282" t="s">
        <v>4682</v>
      </c>
      <c r="M282" t="s">
        <v>4683</v>
      </c>
      <c r="N282" t="s">
        <v>1798</v>
      </c>
      <c r="O282" t="s">
        <v>3021</v>
      </c>
      <c r="P282" t="s">
        <v>4684</v>
      </c>
      <c r="Q282" t="s">
        <v>307</v>
      </c>
      <c r="R282" t="b">
        <v>0</v>
      </c>
      <c r="S282">
        <v>5000</v>
      </c>
      <c r="T282" t="s">
        <v>3013</v>
      </c>
      <c r="U282" t="s">
        <v>3003</v>
      </c>
      <c r="V282">
        <v>5</v>
      </c>
      <c r="W282" t="s">
        <v>3021</v>
      </c>
    </row>
    <row r="283" spans="1:23" hidden="1" x14ac:dyDescent="0.35">
      <c r="A283" t="s">
        <v>419</v>
      </c>
      <c r="C283" s="403">
        <v>45933</v>
      </c>
      <c r="D283" t="s">
        <v>3543</v>
      </c>
      <c r="E283" t="s">
        <v>4685</v>
      </c>
      <c r="F283" t="s">
        <v>4686</v>
      </c>
      <c r="G283" t="s">
        <v>2344</v>
      </c>
      <c r="H283" t="s">
        <v>4687</v>
      </c>
      <c r="I283" t="s">
        <v>4688</v>
      </c>
      <c r="J283" t="s">
        <v>3621</v>
      </c>
      <c r="K283" t="s">
        <v>447</v>
      </c>
      <c r="L283" t="s">
        <v>3790</v>
      </c>
      <c r="M283" t="s">
        <v>3791</v>
      </c>
      <c r="N283" t="s">
        <v>4689</v>
      </c>
      <c r="O283" t="s">
        <v>3021</v>
      </c>
      <c r="P283" t="s">
        <v>3793</v>
      </c>
      <c r="Q283" t="s">
        <v>418</v>
      </c>
      <c r="R283" t="b">
        <v>0</v>
      </c>
      <c r="S283">
        <v>10000</v>
      </c>
      <c r="T283" t="s">
        <v>3002</v>
      </c>
      <c r="U283" t="s">
        <v>3003</v>
      </c>
      <c r="V283">
        <v>10</v>
      </c>
      <c r="W283" t="s">
        <v>3021</v>
      </c>
    </row>
    <row r="284" spans="1:23" hidden="1" x14ac:dyDescent="0.35">
      <c r="A284" t="s">
        <v>2176</v>
      </c>
      <c r="C284" s="403">
        <v>45933</v>
      </c>
      <c r="D284" t="s">
        <v>3543</v>
      </c>
      <c r="E284" t="s">
        <v>4690</v>
      </c>
      <c r="F284" t="s">
        <v>4691</v>
      </c>
      <c r="G284" t="s">
        <v>4692</v>
      </c>
      <c r="H284" t="s">
        <v>4693</v>
      </c>
      <c r="I284" t="s">
        <v>4694</v>
      </c>
      <c r="J284" t="s">
        <v>108</v>
      </c>
      <c r="K284" t="s">
        <v>378</v>
      </c>
      <c r="L284" t="s">
        <v>4695</v>
      </c>
      <c r="M284" t="s">
        <v>4696</v>
      </c>
      <c r="N284" t="s">
        <v>4697</v>
      </c>
      <c r="O284" t="s">
        <v>3012</v>
      </c>
      <c r="P284" t="s">
        <v>4698</v>
      </c>
      <c r="Q284" t="s">
        <v>378</v>
      </c>
      <c r="R284" t="b">
        <v>0</v>
      </c>
      <c r="S284">
        <v>700</v>
      </c>
      <c r="T284" t="s">
        <v>3002</v>
      </c>
      <c r="U284" t="s">
        <v>3003</v>
      </c>
      <c r="V284">
        <v>0.7</v>
      </c>
      <c r="W284" t="s">
        <v>3012</v>
      </c>
    </row>
    <row r="285" spans="1:23" hidden="1" x14ac:dyDescent="0.35">
      <c r="A285" t="s">
        <v>2189</v>
      </c>
      <c r="C285" s="403">
        <v>45933</v>
      </c>
      <c r="D285" t="s">
        <v>3176</v>
      </c>
      <c r="E285" t="s">
        <v>4699</v>
      </c>
      <c r="F285" t="s">
        <v>4700</v>
      </c>
      <c r="G285" t="s">
        <v>4701</v>
      </c>
      <c r="H285" t="s">
        <v>4702</v>
      </c>
      <c r="I285" t="s">
        <v>3483</v>
      </c>
      <c r="J285" t="s">
        <v>100</v>
      </c>
      <c r="K285" t="s">
        <v>293</v>
      </c>
      <c r="L285" t="s">
        <v>4703</v>
      </c>
      <c r="M285" t="s">
        <v>4704</v>
      </c>
      <c r="N285" t="s">
        <v>4705</v>
      </c>
      <c r="O285" t="s">
        <v>3021</v>
      </c>
      <c r="P285" t="s">
        <v>4706</v>
      </c>
      <c r="Q285" t="s">
        <v>293</v>
      </c>
      <c r="R285" t="b">
        <v>0</v>
      </c>
      <c r="S285">
        <v>2400</v>
      </c>
      <c r="T285" t="s">
        <v>3002</v>
      </c>
      <c r="U285" t="s">
        <v>3003</v>
      </c>
      <c r="V285">
        <v>2.4</v>
      </c>
      <c r="W285" t="s">
        <v>3021</v>
      </c>
    </row>
    <row r="286" spans="1:23" hidden="1" x14ac:dyDescent="0.35">
      <c r="A286" t="s">
        <v>2189</v>
      </c>
      <c r="C286" s="403">
        <v>45933</v>
      </c>
      <c r="D286" t="s">
        <v>3543</v>
      </c>
      <c r="E286" t="s">
        <v>1615</v>
      </c>
      <c r="F286" t="s">
        <v>4707</v>
      </c>
      <c r="G286" t="s">
        <v>1616</v>
      </c>
      <c r="H286" t="s">
        <v>4708</v>
      </c>
      <c r="I286" t="s">
        <v>2281</v>
      </c>
      <c r="J286" t="s">
        <v>100</v>
      </c>
      <c r="K286" t="s">
        <v>2193</v>
      </c>
      <c r="L286" t="s">
        <v>4709</v>
      </c>
      <c r="M286" t="s">
        <v>4710</v>
      </c>
      <c r="N286" t="s">
        <v>4711</v>
      </c>
      <c r="O286" t="s">
        <v>3021</v>
      </c>
      <c r="P286" t="s">
        <v>4710</v>
      </c>
      <c r="Q286" t="s">
        <v>2189</v>
      </c>
      <c r="R286" t="b">
        <v>0</v>
      </c>
      <c r="S286">
        <v>10000</v>
      </c>
      <c r="T286" t="s">
        <v>3013</v>
      </c>
      <c r="U286" t="s">
        <v>3003</v>
      </c>
      <c r="V286">
        <v>10</v>
      </c>
      <c r="W286" t="s">
        <v>3021</v>
      </c>
    </row>
    <row r="287" spans="1:23" hidden="1" x14ac:dyDescent="0.35">
      <c r="A287" t="s">
        <v>350</v>
      </c>
      <c r="C287" s="403">
        <v>45933</v>
      </c>
      <c r="D287" t="s">
        <v>3340</v>
      </c>
      <c r="E287" t="s">
        <v>627</v>
      </c>
      <c r="F287" t="s">
        <v>4712</v>
      </c>
      <c r="G287" t="s">
        <v>1285</v>
      </c>
      <c r="H287" t="s">
        <v>4713</v>
      </c>
      <c r="I287" t="s">
        <v>4714</v>
      </c>
      <c r="J287" t="s">
        <v>100</v>
      </c>
      <c r="K287" t="s">
        <v>298</v>
      </c>
      <c r="L287" t="s">
        <v>3777</v>
      </c>
      <c r="M287" t="s">
        <v>3778</v>
      </c>
      <c r="N287" t="s">
        <v>1798</v>
      </c>
      <c r="O287" t="s">
        <v>3021</v>
      </c>
      <c r="P287" t="s">
        <v>3779</v>
      </c>
      <c r="Q287" t="s">
        <v>307</v>
      </c>
      <c r="R287" t="b">
        <v>0</v>
      </c>
      <c r="S287">
        <v>5000</v>
      </c>
      <c r="T287" t="s">
        <v>3013</v>
      </c>
      <c r="U287" t="s">
        <v>3003</v>
      </c>
      <c r="V287">
        <v>5</v>
      </c>
      <c r="W287" t="s">
        <v>3021</v>
      </c>
    </row>
    <row r="288" spans="1:23" hidden="1" x14ac:dyDescent="0.35">
      <c r="A288" t="s">
        <v>2189</v>
      </c>
      <c r="C288" s="403">
        <v>45932</v>
      </c>
      <c r="D288" t="s">
        <v>4715</v>
      </c>
      <c r="E288" t="s">
        <v>4716</v>
      </c>
      <c r="F288" t="s">
        <v>4717</v>
      </c>
      <c r="G288" t="s">
        <v>4718</v>
      </c>
      <c r="H288" t="s">
        <v>4719</v>
      </c>
      <c r="I288" t="s">
        <v>4720</v>
      </c>
      <c r="J288" t="s">
        <v>98</v>
      </c>
      <c r="K288" t="s">
        <v>2189</v>
      </c>
      <c r="L288" t="s">
        <v>3154</v>
      </c>
      <c r="M288" t="s">
        <v>4260</v>
      </c>
      <c r="N288" t="s">
        <v>4721</v>
      </c>
      <c r="O288" t="s">
        <v>3021</v>
      </c>
      <c r="P288" t="s">
        <v>4262</v>
      </c>
      <c r="Q288" t="s">
        <v>2189</v>
      </c>
      <c r="R288" t="b">
        <v>0</v>
      </c>
      <c r="S288">
        <v>2000</v>
      </c>
      <c r="T288" t="s">
        <v>3002</v>
      </c>
      <c r="U288" t="s">
        <v>3003</v>
      </c>
      <c r="V288">
        <v>2</v>
      </c>
      <c r="W288" t="s">
        <v>3021</v>
      </c>
    </row>
    <row r="289" spans="1:23" hidden="1" x14ac:dyDescent="0.35">
      <c r="A289" t="s">
        <v>419</v>
      </c>
      <c r="C289" s="403">
        <v>45932</v>
      </c>
      <c r="D289" t="s">
        <v>3543</v>
      </c>
      <c r="E289" t="s">
        <v>2552</v>
      </c>
      <c r="F289" t="s">
        <v>4722</v>
      </c>
      <c r="G289" t="s">
        <v>2403</v>
      </c>
      <c r="H289" t="s">
        <v>4723</v>
      </c>
      <c r="I289" t="s">
        <v>2403</v>
      </c>
      <c r="J289" t="s">
        <v>96</v>
      </c>
      <c r="K289" t="s">
        <v>429</v>
      </c>
      <c r="L289" t="s">
        <v>3699</v>
      </c>
      <c r="M289" t="s">
        <v>4322</v>
      </c>
      <c r="N289" t="s">
        <v>4724</v>
      </c>
      <c r="O289" t="s">
        <v>3012</v>
      </c>
      <c r="P289" t="s">
        <v>4324</v>
      </c>
      <c r="Q289" t="s">
        <v>429</v>
      </c>
      <c r="R289" t="b">
        <v>0</v>
      </c>
      <c r="S289">
        <v>500</v>
      </c>
      <c r="T289" t="s">
        <v>3002</v>
      </c>
      <c r="U289" t="s">
        <v>3003</v>
      </c>
      <c r="V289">
        <v>0.5</v>
      </c>
      <c r="W289" t="s">
        <v>3012</v>
      </c>
    </row>
    <row r="290" spans="1:23" hidden="1" x14ac:dyDescent="0.35">
      <c r="A290" t="s">
        <v>2189</v>
      </c>
      <c r="C290" s="403">
        <v>45932</v>
      </c>
      <c r="D290" t="s">
        <v>3176</v>
      </c>
      <c r="E290" t="s">
        <v>628</v>
      </c>
      <c r="F290" t="s">
        <v>4725</v>
      </c>
      <c r="G290" t="s">
        <v>4726</v>
      </c>
      <c r="H290" t="s">
        <v>4727</v>
      </c>
      <c r="I290" t="s">
        <v>795</v>
      </c>
      <c r="J290" t="s">
        <v>100</v>
      </c>
      <c r="K290" t="s">
        <v>293</v>
      </c>
      <c r="L290" t="s">
        <v>3114</v>
      </c>
      <c r="M290" t="s">
        <v>3115</v>
      </c>
      <c r="N290" t="s">
        <v>4728</v>
      </c>
      <c r="O290" t="s">
        <v>3012</v>
      </c>
      <c r="P290" t="s">
        <v>3115</v>
      </c>
      <c r="Q290" t="s">
        <v>293</v>
      </c>
      <c r="R290" t="b">
        <v>0</v>
      </c>
      <c r="S290">
        <v>500</v>
      </c>
      <c r="T290" t="s">
        <v>3013</v>
      </c>
      <c r="U290" t="s">
        <v>3003</v>
      </c>
      <c r="V290">
        <v>0.5</v>
      </c>
      <c r="W290" t="s">
        <v>3012</v>
      </c>
    </row>
    <row r="291" spans="1:23" hidden="1" x14ac:dyDescent="0.35">
      <c r="A291" t="s">
        <v>2189</v>
      </c>
      <c r="C291" s="403">
        <v>45931</v>
      </c>
      <c r="D291" t="s">
        <v>3543</v>
      </c>
      <c r="E291" t="s">
        <v>4729</v>
      </c>
      <c r="F291" t="s">
        <v>4730</v>
      </c>
      <c r="G291" t="s">
        <v>4731</v>
      </c>
      <c r="H291" t="s">
        <v>4732</v>
      </c>
      <c r="I291" t="s">
        <v>2651</v>
      </c>
      <c r="J291" t="s">
        <v>98</v>
      </c>
      <c r="K291" t="s">
        <v>2189</v>
      </c>
      <c r="L291" t="s">
        <v>4733</v>
      </c>
      <c r="M291" t="s">
        <v>4734</v>
      </c>
      <c r="N291" t="s">
        <v>4735</v>
      </c>
      <c r="O291" t="s">
        <v>3012</v>
      </c>
      <c r="P291" t="s">
        <v>4736</v>
      </c>
      <c r="Q291" t="s">
        <v>2189</v>
      </c>
      <c r="R291" t="b">
        <v>0</v>
      </c>
      <c r="S291">
        <v>8000</v>
      </c>
      <c r="T291" t="s">
        <v>3002</v>
      </c>
      <c r="U291" t="s">
        <v>3003</v>
      </c>
      <c r="V291">
        <v>8</v>
      </c>
      <c r="W291" t="s">
        <v>3012</v>
      </c>
    </row>
    <row r="292" spans="1:23" hidden="1" x14ac:dyDescent="0.35">
      <c r="A292" t="s">
        <v>2176</v>
      </c>
      <c r="C292" s="403">
        <v>45931</v>
      </c>
      <c r="D292" t="s">
        <v>3543</v>
      </c>
      <c r="E292" t="s">
        <v>4737</v>
      </c>
      <c r="F292" t="s">
        <v>4738</v>
      </c>
      <c r="G292" t="s">
        <v>138</v>
      </c>
      <c r="H292" t="s">
        <v>4739</v>
      </c>
      <c r="I292" t="s">
        <v>4740</v>
      </c>
      <c r="J292" t="s">
        <v>108</v>
      </c>
      <c r="K292" t="s">
        <v>378</v>
      </c>
      <c r="L292" t="s">
        <v>3275</v>
      </c>
      <c r="M292" t="s">
        <v>3276</v>
      </c>
      <c r="N292" t="s">
        <v>4741</v>
      </c>
      <c r="O292" t="s">
        <v>3012</v>
      </c>
      <c r="P292" t="s">
        <v>3774</v>
      </c>
      <c r="Q292" t="s">
        <v>378</v>
      </c>
      <c r="R292" t="b">
        <v>0</v>
      </c>
      <c r="S292">
        <v>3000</v>
      </c>
      <c r="T292" t="s">
        <v>3002</v>
      </c>
      <c r="U292" t="s">
        <v>3003</v>
      </c>
      <c r="V292">
        <v>3</v>
      </c>
      <c r="W292" t="s">
        <v>3012</v>
      </c>
    </row>
    <row r="293" spans="1:23" hidden="1" x14ac:dyDescent="0.35">
      <c r="A293" t="s">
        <v>2176</v>
      </c>
      <c r="C293" s="403">
        <v>45931</v>
      </c>
      <c r="D293" t="s">
        <v>3543</v>
      </c>
      <c r="E293" t="s">
        <v>4742</v>
      </c>
      <c r="F293" t="s">
        <v>4743</v>
      </c>
      <c r="G293" t="s">
        <v>2320</v>
      </c>
      <c r="H293" t="s">
        <v>4744</v>
      </c>
      <c r="I293" t="s">
        <v>4745</v>
      </c>
      <c r="J293" t="s">
        <v>108</v>
      </c>
      <c r="K293" t="s">
        <v>378</v>
      </c>
      <c r="L293" t="s">
        <v>3275</v>
      </c>
      <c r="M293" t="s">
        <v>3773</v>
      </c>
      <c r="N293" t="s">
        <v>4746</v>
      </c>
      <c r="O293" t="s">
        <v>3012</v>
      </c>
      <c r="P293" t="s">
        <v>3774</v>
      </c>
      <c r="Q293" t="s">
        <v>378</v>
      </c>
      <c r="R293" t="b">
        <v>0</v>
      </c>
      <c r="S293">
        <v>1000</v>
      </c>
      <c r="T293" t="s">
        <v>3002</v>
      </c>
      <c r="U293" t="s">
        <v>3003</v>
      </c>
      <c r="V293">
        <v>1</v>
      </c>
      <c r="W293" t="s">
        <v>3012</v>
      </c>
    </row>
    <row r="294" spans="1:23" hidden="1" x14ac:dyDescent="0.35">
      <c r="A294" t="s">
        <v>381</v>
      </c>
      <c r="C294" s="403">
        <v>45930</v>
      </c>
      <c r="D294" t="s">
        <v>3543</v>
      </c>
      <c r="E294" t="s">
        <v>678</v>
      </c>
      <c r="F294" t="s">
        <v>4747</v>
      </c>
      <c r="G294" t="s">
        <v>4748</v>
      </c>
      <c r="H294" t="s">
        <v>4749</v>
      </c>
      <c r="I294" t="s">
        <v>2643</v>
      </c>
      <c r="J294" t="s">
        <v>97</v>
      </c>
      <c r="K294" t="s">
        <v>444</v>
      </c>
      <c r="L294" t="s">
        <v>3675</v>
      </c>
      <c r="M294" t="s">
        <v>4750</v>
      </c>
      <c r="N294" t="s">
        <v>4751</v>
      </c>
      <c r="O294" t="s">
        <v>3012</v>
      </c>
      <c r="P294" t="s">
        <v>4752</v>
      </c>
      <c r="Q294" t="s">
        <v>415</v>
      </c>
      <c r="R294" t="b">
        <v>0</v>
      </c>
      <c r="S294">
        <v>1000</v>
      </c>
      <c r="T294" t="s">
        <v>3013</v>
      </c>
      <c r="U294" t="s">
        <v>3003</v>
      </c>
      <c r="V294">
        <v>1</v>
      </c>
      <c r="W294" t="s">
        <v>3012</v>
      </c>
    </row>
    <row r="295" spans="1:23" hidden="1" x14ac:dyDescent="0.35">
      <c r="A295" t="s">
        <v>419</v>
      </c>
      <c r="C295" s="403">
        <v>45930</v>
      </c>
      <c r="D295" t="s">
        <v>3661</v>
      </c>
      <c r="E295" t="s">
        <v>4753</v>
      </c>
      <c r="F295" t="s">
        <v>4754</v>
      </c>
      <c r="G295" t="s">
        <v>4755</v>
      </c>
      <c r="H295" t="s">
        <v>4756</v>
      </c>
      <c r="I295" t="s">
        <v>4755</v>
      </c>
      <c r="J295" t="s">
        <v>94</v>
      </c>
      <c r="K295" t="s">
        <v>499</v>
      </c>
      <c r="L295" t="s">
        <v>3019</v>
      </c>
      <c r="M295" t="s">
        <v>4757</v>
      </c>
      <c r="N295" t="s">
        <v>4758</v>
      </c>
      <c r="O295" t="s">
        <v>3030</v>
      </c>
      <c r="P295" t="s">
        <v>4759</v>
      </c>
      <c r="Q295" t="s">
        <v>499</v>
      </c>
      <c r="R295" t="b">
        <v>1</v>
      </c>
      <c r="S295">
        <v>20000</v>
      </c>
      <c r="T295" t="s">
        <v>3002</v>
      </c>
      <c r="U295" t="s">
        <v>3003</v>
      </c>
      <c r="V295">
        <v>20</v>
      </c>
      <c r="W295" t="s">
        <v>3030</v>
      </c>
    </row>
    <row r="296" spans="1:23" hidden="1" x14ac:dyDescent="0.35">
      <c r="A296" t="s">
        <v>2189</v>
      </c>
      <c r="C296" s="403">
        <v>45930</v>
      </c>
      <c r="D296" t="s">
        <v>3543</v>
      </c>
      <c r="E296" t="s">
        <v>4760</v>
      </c>
      <c r="F296" t="s">
        <v>4761</v>
      </c>
      <c r="G296" t="s">
        <v>4762</v>
      </c>
      <c r="H296" t="s">
        <v>4763</v>
      </c>
      <c r="I296" t="s">
        <v>4764</v>
      </c>
      <c r="J296" t="s">
        <v>98</v>
      </c>
      <c r="K296" t="s">
        <v>2189</v>
      </c>
      <c r="L296" t="s">
        <v>3205</v>
      </c>
      <c r="M296" t="s">
        <v>4765</v>
      </c>
      <c r="N296" t="s">
        <v>4766</v>
      </c>
      <c r="O296" t="s">
        <v>3012</v>
      </c>
      <c r="P296" t="s">
        <v>3366</v>
      </c>
      <c r="Q296" t="s">
        <v>2189</v>
      </c>
      <c r="R296" t="b">
        <v>0</v>
      </c>
      <c r="S296">
        <v>0</v>
      </c>
      <c r="T296" t="s">
        <v>3002</v>
      </c>
      <c r="U296" t="s">
        <v>3003</v>
      </c>
      <c r="V296">
        <v>0</v>
      </c>
      <c r="W296" t="s">
        <v>3012</v>
      </c>
    </row>
    <row r="297" spans="1:23" hidden="1" x14ac:dyDescent="0.35">
      <c r="A297" t="s">
        <v>2189</v>
      </c>
      <c r="C297" s="403">
        <v>45930</v>
      </c>
      <c r="D297" t="s">
        <v>3543</v>
      </c>
      <c r="E297" t="s">
        <v>4767</v>
      </c>
      <c r="F297" t="s">
        <v>4768</v>
      </c>
      <c r="G297" t="s">
        <v>4769</v>
      </c>
      <c r="H297" t="s">
        <v>4770</v>
      </c>
      <c r="I297" t="s">
        <v>2460</v>
      </c>
      <c r="J297" t="s">
        <v>98</v>
      </c>
      <c r="K297" t="s">
        <v>2189</v>
      </c>
      <c r="L297" t="s">
        <v>3205</v>
      </c>
      <c r="M297" t="s">
        <v>3366</v>
      </c>
      <c r="N297" t="s">
        <v>4771</v>
      </c>
      <c r="O297" t="s">
        <v>3021</v>
      </c>
      <c r="P297" t="s">
        <v>4683</v>
      </c>
      <c r="Q297" t="s">
        <v>2189</v>
      </c>
      <c r="R297" t="b">
        <v>0</v>
      </c>
      <c r="S297">
        <v>0</v>
      </c>
      <c r="T297" t="s">
        <v>3002</v>
      </c>
      <c r="U297" t="s">
        <v>3003</v>
      </c>
      <c r="V297">
        <v>0</v>
      </c>
      <c r="W297" t="s">
        <v>3021</v>
      </c>
    </row>
    <row r="298" spans="1:23" hidden="1" x14ac:dyDescent="0.35">
      <c r="A298" t="s">
        <v>2189</v>
      </c>
      <c r="C298" s="403">
        <v>45930</v>
      </c>
      <c r="D298" t="s">
        <v>3543</v>
      </c>
      <c r="E298" t="s">
        <v>4772</v>
      </c>
      <c r="F298" t="s">
        <v>4773</v>
      </c>
      <c r="G298" t="s">
        <v>4774</v>
      </c>
      <c r="H298" t="s">
        <v>4775</v>
      </c>
      <c r="I298" t="s">
        <v>2301</v>
      </c>
      <c r="J298" t="s">
        <v>98</v>
      </c>
      <c r="K298" t="s">
        <v>2189</v>
      </c>
      <c r="L298" t="s">
        <v>3205</v>
      </c>
      <c r="M298" t="s">
        <v>4765</v>
      </c>
      <c r="N298" t="s">
        <v>4771</v>
      </c>
      <c r="O298" t="s">
        <v>3021</v>
      </c>
      <c r="P298" t="s">
        <v>3366</v>
      </c>
      <c r="Q298" t="s">
        <v>2189</v>
      </c>
      <c r="R298" t="b">
        <v>0</v>
      </c>
      <c r="S298">
        <v>0</v>
      </c>
      <c r="T298" t="s">
        <v>3002</v>
      </c>
      <c r="U298" t="s">
        <v>3003</v>
      </c>
      <c r="V298">
        <v>0</v>
      </c>
      <c r="W298" t="s">
        <v>3021</v>
      </c>
    </row>
    <row r="299" spans="1:23" hidden="1" x14ac:dyDescent="0.35">
      <c r="A299" t="s">
        <v>2189</v>
      </c>
      <c r="C299" s="403">
        <v>45930</v>
      </c>
      <c r="D299" t="s">
        <v>3543</v>
      </c>
      <c r="E299" t="s">
        <v>4776</v>
      </c>
      <c r="F299" t="s">
        <v>4777</v>
      </c>
      <c r="G299" t="s">
        <v>4778</v>
      </c>
      <c r="H299" t="s">
        <v>4779</v>
      </c>
      <c r="I299" t="s">
        <v>4780</v>
      </c>
      <c r="J299" t="s">
        <v>98</v>
      </c>
      <c r="K299" t="s">
        <v>2189</v>
      </c>
      <c r="L299" t="s">
        <v>3205</v>
      </c>
      <c r="M299" t="s">
        <v>4765</v>
      </c>
      <c r="N299" t="s">
        <v>4781</v>
      </c>
      <c r="O299" t="s">
        <v>3012</v>
      </c>
      <c r="P299" t="s">
        <v>3366</v>
      </c>
      <c r="Q299" t="s">
        <v>2189</v>
      </c>
      <c r="R299" t="b">
        <v>0</v>
      </c>
      <c r="S299">
        <v>300</v>
      </c>
      <c r="T299" t="s">
        <v>3002</v>
      </c>
      <c r="U299" t="s">
        <v>3003</v>
      </c>
      <c r="V299">
        <v>0.3</v>
      </c>
      <c r="W299" t="s">
        <v>3012</v>
      </c>
    </row>
    <row r="300" spans="1:23" hidden="1" x14ac:dyDescent="0.35">
      <c r="A300" t="s">
        <v>2176</v>
      </c>
      <c r="C300" s="403">
        <v>45930</v>
      </c>
      <c r="D300" t="s">
        <v>3543</v>
      </c>
      <c r="E300" t="s">
        <v>4782</v>
      </c>
      <c r="F300" t="s">
        <v>4783</v>
      </c>
      <c r="G300" t="s">
        <v>4784</v>
      </c>
      <c r="H300" t="s">
        <v>4785</v>
      </c>
      <c r="I300" t="s">
        <v>4786</v>
      </c>
      <c r="J300" t="s">
        <v>108</v>
      </c>
      <c r="K300" t="s">
        <v>378</v>
      </c>
      <c r="L300" t="s">
        <v>3333</v>
      </c>
      <c r="M300" t="s">
        <v>4566</v>
      </c>
      <c r="N300" t="s">
        <v>4787</v>
      </c>
      <c r="O300" t="s">
        <v>3012</v>
      </c>
      <c r="P300" t="s">
        <v>3876</v>
      </c>
      <c r="Q300" t="s">
        <v>378</v>
      </c>
      <c r="R300" t="b">
        <v>0</v>
      </c>
      <c r="S300">
        <v>400</v>
      </c>
      <c r="T300" t="s">
        <v>3002</v>
      </c>
      <c r="U300" t="s">
        <v>3003</v>
      </c>
      <c r="V300">
        <v>0.4</v>
      </c>
      <c r="W300" t="s">
        <v>3012</v>
      </c>
    </row>
    <row r="301" spans="1:23" hidden="1" x14ac:dyDescent="0.35">
      <c r="A301" t="s">
        <v>2189</v>
      </c>
      <c r="C301" s="403">
        <v>45930</v>
      </c>
      <c r="D301" t="s">
        <v>3543</v>
      </c>
      <c r="E301" t="s">
        <v>4788</v>
      </c>
      <c r="F301" t="s">
        <v>4789</v>
      </c>
      <c r="G301" t="s">
        <v>4790</v>
      </c>
      <c r="H301" t="s">
        <v>4791</v>
      </c>
      <c r="I301" t="s">
        <v>3166</v>
      </c>
      <c r="J301" t="s">
        <v>98</v>
      </c>
      <c r="K301" t="s">
        <v>2189</v>
      </c>
      <c r="L301" t="s">
        <v>3205</v>
      </c>
      <c r="M301" t="s">
        <v>4765</v>
      </c>
      <c r="N301" t="s">
        <v>4792</v>
      </c>
      <c r="O301" t="s">
        <v>3021</v>
      </c>
      <c r="P301" t="s">
        <v>3366</v>
      </c>
      <c r="Q301" t="s">
        <v>2189</v>
      </c>
      <c r="R301" t="b">
        <v>0</v>
      </c>
      <c r="S301">
        <v>0</v>
      </c>
      <c r="T301" t="s">
        <v>3002</v>
      </c>
      <c r="U301" t="s">
        <v>3003</v>
      </c>
      <c r="V301">
        <v>0</v>
      </c>
      <c r="W301" t="s">
        <v>3021</v>
      </c>
    </row>
    <row r="302" spans="1:23" hidden="1" x14ac:dyDescent="0.35">
      <c r="A302" t="s">
        <v>2176</v>
      </c>
      <c r="C302" s="403">
        <v>45929</v>
      </c>
      <c r="D302" t="s">
        <v>3543</v>
      </c>
      <c r="E302" t="s">
        <v>4793</v>
      </c>
      <c r="F302" t="s">
        <v>4794</v>
      </c>
      <c r="G302" t="s">
        <v>4795</v>
      </c>
      <c r="H302" t="s">
        <v>4796</v>
      </c>
      <c r="I302" t="s">
        <v>4797</v>
      </c>
      <c r="J302" t="s">
        <v>108</v>
      </c>
      <c r="K302" t="s">
        <v>378</v>
      </c>
      <c r="L302" t="s">
        <v>3533</v>
      </c>
      <c r="M302" t="s">
        <v>3534</v>
      </c>
      <c r="N302" t="s">
        <v>4215</v>
      </c>
      <c r="O302" t="s">
        <v>3012</v>
      </c>
      <c r="P302" t="s">
        <v>4216</v>
      </c>
      <c r="Q302" t="s">
        <v>378</v>
      </c>
      <c r="R302" t="b">
        <v>0</v>
      </c>
      <c r="S302">
        <v>500</v>
      </c>
      <c r="T302" t="s">
        <v>3002</v>
      </c>
      <c r="U302" t="s">
        <v>3003</v>
      </c>
      <c r="V302">
        <v>0.5</v>
      </c>
      <c r="W302" t="s">
        <v>3012</v>
      </c>
    </row>
    <row r="303" spans="1:23" hidden="1" x14ac:dyDescent="0.35">
      <c r="A303" t="s">
        <v>2176</v>
      </c>
      <c r="C303" s="403">
        <v>45929</v>
      </c>
      <c r="D303" t="s">
        <v>3543</v>
      </c>
      <c r="E303" t="s">
        <v>4798</v>
      </c>
      <c r="F303" t="s">
        <v>4799</v>
      </c>
      <c r="G303" t="s">
        <v>3841</v>
      </c>
      <c r="H303" t="s">
        <v>4800</v>
      </c>
      <c r="I303" t="s">
        <v>4201</v>
      </c>
      <c r="J303" t="s">
        <v>108</v>
      </c>
      <c r="K303" t="s">
        <v>378</v>
      </c>
      <c r="L303" t="s">
        <v>3533</v>
      </c>
      <c r="M303" t="s">
        <v>4801</v>
      </c>
      <c r="N303" t="s">
        <v>1798</v>
      </c>
      <c r="O303" t="s">
        <v>3012</v>
      </c>
      <c r="P303" t="s">
        <v>4216</v>
      </c>
      <c r="Q303" t="s">
        <v>378</v>
      </c>
      <c r="R303" t="b">
        <v>0</v>
      </c>
      <c r="S303">
        <v>0</v>
      </c>
      <c r="T303" t="s">
        <v>3002</v>
      </c>
      <c r="U303" t="s">
        <v>3003</v>
      </c>
      <c r="V303">
        <v>0</v>
      </c>
      <c r="W303" t="s">
        <v>3012</v>
      </c>
    </row>
    <row r="304" spans="1:23" hidden="1" x14ac:dyDescent="0.35">
      <c r="A304" t="s">
        <v>2189</v>
      </c>
      <c r="C304" s="403">
        <v>45929</v>
      </c>
      <c r="D304" t="s">
        <v>3726</v>
      </c>
      <c r="E304" t="s">
        <v>4802</v>
      </c>
      <c r="F304" t="s">
        <v>4803</v>
      </c>
      <c r="G304" t="s">
        <v>4804</v>
      </c>
      <c r="H304" t="s">
        <v>4805</v>
      </c>
      <c r="I304" t="s">
        <v>4806</v>
      </c>
      <c r="J304" t="s">
        <v>98</v>
      </c>
      <c r="K304" t="s">
        <v>2189</v>
      </c>
      <c r="L304" t="s">
        <v>4807</v>
      </c>
      <c r="M304" t="s">
        <v>4808</v>
      </c>
      <c r="N304" t="s">
        <v>4809</v>
      </c>
      <c r="O304" t="s">
        <v>3001</v>
      </c>
      <c r="P304" t="s">
        <v>4810</v>
      </c>
      <c r="Q304" t="s">
        <v>2189</v>
      </c>
      <c r="R304" t="b">
        <v>0</v>
      </c>
      <c r="S304">
        <v>0</v>
      </c>
      <c r="T304" t="s">
        <v>3002</v>
      </c>
      <c r="U304" t="s">
        <v>3003</v>
      </c>
      <c r="V304">
        <v>0</v>
      </c>
      <c r="W304" t="s">
        <v>3001</v>
      </c>
    </row>
    <row r="305" spans="1:23" hidden="1" x14ac:dyDescent="0.35">
      <c r="A305" t="s">
        <v>2176</v>
      </c>
      <c r="C305" s="403">
        <v>45929</v>
      </c>
      <c r="D305" t="s">
        <v>3726</v>
      </c>
      <c r="E305" t="s">
        <v>4811</v>
      </c>
      <c r="F305" t="s">
        <v>4812</v>
      </c>
      <c r="G305" t="s">
        <v>4813</v>
      </c>
      <c r="H305" t="s">
        <v>4814</v>
      </c>
      <c r="I305" t="s">
        <v>4815</v>
      </c>
      <c r="J305" t="s">
        <v>104</v>
      </c>
      <c r="K305" t="s">
        <v>349</v>
      </c>
      <c r="L305" t="s">
        <v>3667</v>
      </c>
      <c r="M305" t="s">
        <v>4816</v>
      </c>
      <c r="N305" t="s">
        <v>1798</v>
      </c>
      <c r="O305" t="s">
        <v>3030</v>
      </c>
      <c r="P305" t="s">
        <v>4108</v>
      </c>
      <c r="Q305" t="s">
        <v>349</v>
      </c>
      <c r="R305" t="b">
        <v>0</v>
      </c>
      <c r="S305">
        <v>0</v>
      </c>
      <c r="T305" t="s">
        <v>3002</v>
      </c>
      <c r="U305" t="s">
        <v>3003</v>
      </c>
      <c r="V305">
        <v>0</v>
      </c>
      <c r="W305" t="s">
        <v>3030</v>
      </c>
    </row>
    <row r="306" spans="1:23" hidden="1" x14ac:dyDescent="0.35">
      <c r="A306" t="s">
        <v>419</v>
      </c>
      <c r="C306" s="403">
        <v>45927</v>
      </c>
      <c r="D306" t="s">
        <v>4817</v>
      </c>
      <c r="E306" t="s">
        <v>2968</v>
      </c>
      <c r="F306" t="s">
        <v>4818</v>
      </c>
      <c r="G306" t="s">
        <v>4819</v>
      </c>
      <c r="H306" t="s">
        <v>4820</v>
      </c>
      <c r="I306" t="s">
        <v>2300</v>
      </c>
      <c r="J306" t="s">
        <v>95</v>
      </c>
      <c r="K306" t="s">
        <v>501</v>
      </c>
      <c r="L306" t="s">
        <v>3047</v>
      </c>
      <c r="M306" t="s">
        <v>4821</v>
      </c>
      <c r="N306" t="s">
        <v>4822</v>
      </c>
      <c r="O306" t="s">
        <v>3012</v>
      </c>
      <c r="P306" t="s">
        <v>3785</v>
      </c>
      <c r="Q306" t="s">
        <v>499</v>
      </c>
      <c r="R306" t="b">
        <v>0</v>
      </c>
      <c r="S306">
        <v>0</v>
      </c>
      <c r="T306" t="s">
        <v>3013</v>
      </c>
      <c r="U306" t="s">
        <v>3003</v>
      </c>
      <c r="V306">
        <v>0</v>
      </c>
      <c r="W306" t="s">
        <v>3012</v>
      </c>
    </row>
    <row r="307" spans="1:23" hidden="1" x14ac:dyDescent="0.35">
      <c r="A307" t="s">
        <v>419</v>
      </c>
      <c r="C307" s="403">
        <v>45927</v>
      </c>
      <c r="D307" t="s">
        <v>3661</v>
      </c>
      <c r="E307" t="s">
        <v>4823</v>
      </c>
      <c r="F307" t="s">
        <v>4824</v>
      </c>
      <c r="G307" t="s">
        <v>4825</v>
      </c>
      <c r="H307" t="s">
        <v>4826</v>
      </c>
      <c r="I307" t="s">
        <v>4827</v>
      </c>
      <c r="J307" t="s">
        <v>96</v>
      </c>
      <c r="K307" t="s">
        <v>507</v>
      </c>
      <c r="L307" t="s">
        <v>4828</v>
      </c>
      <c r="M307" t="s">
        <v>4829</v>
      </c>
      <c r="N307" t="s">
        <v>4830</v>
      </c>
      <c r="O307" t="s">
        <v>3030</v>
      </c>
      <c r="P307" t="s">
        <v>4831</v>
      </c>
      <c r="Q307" t="s">
        <v>429</v>
      </c>
      <c r="R307" t="b">
        <v>0</v>
      </c>
      <c r="S307">
        <v>0</v>
      </c>
      <c r="T307" t="s">
        <v>3002</v>
      </c>
      <c r="U307" t="s">
        <v>3003</v>
      </c>
      <c r="V307">
        <v>0</v>
      </c>
      <c r="W307" t="s">
        <v>3030</v>
      </c>
    </row>
    <row r="308" spans="1:23" hidden="1" x14ac:dyDescent="0.35">
      <c r="A308" t="s">
        <v>2189</v>
      </c>
      <c r="C308" s="403">
        <v>45927</v>
      </c>
      <c r="D308" t="s">
        <v>3543</v>
      </c>
      <c r="E308" t="s">
        <v>4832</v>
      </c>
      <c r="F308" t="s">
        <v>4833</v>
      </c>
      <c r="G308" t="s">
        <v>4834</v>
      </c>
      <c r="H308" t="s">
        <v>4835</v>
      </c>
      <c r="I308" t="s">
        <v>2715</v>
      </c>
      <c r="J308" t="s">
        <v>98</v>
      </c>
      <c r="K308" t="s">
        <v>2189</v>
      </c>
      <c r="L308" t="s">
        <v>3154</v>
      </c>
      <c r="M308" t="s">
        <v>3155</v>
      </c>
      <c r="N308" t="s">
        <v>4836</v>
      </c>
      <c r="O308" t="s">
        <v>3012</v>
      </c>
      <c r="P308" t="s">
        <v>4837</v>
      </c>
      <c r="Q308" t="s">
        <v>2189</v>
      </c>
      <c r="R308" t="b">
        <v>0</v>
      </c>
      <c r="S308">
        <v>500</v>
      </c>
      <c r="T308" t="s">
        <v>3002</v>
      </c>
      <c r="U308" t="s">
        <v>3003</v>
      </c>
      <c r="V308">
        <v>0.5</v>
      </c>
      <c r="W308" t="s">
        <v>3012</v>
      </c>
    </row>
    <row r="309" spans="1:23" hidden="1" x14ac:dyDescent="0.35">
      <c r="A309" t="s">
        <v>2189</v>
      </c>
      <c r="C309" s="403">
        <v>45927</v>
      </c>
      <c r="D309" t="s">
        <v>3543</v>
      </c>
      <c r="E309" t="s">
        <v>4838</v>
      </c>
      <c r="F309" t="s">
        <v>4839</v>
      </c>
      <c r="G309" t="s">
        <v>4840</v>
      </c>
      <c r="H309" t="s">
        <v>4841</v>
      </c>
      <c r="I309" t="s">
        <v>2253</v>
      </c>
      <c r="J309" t="s">
        <v>98</v>
      </c>
      <c r="K309" t="s">
        <v>2189</v>
      </c>
      <c r="L309" t="s">
        <v>3154</v>
      </c>
      <c r="M309" t="s">
        <v>3155</v>
      </c>
      <c r="N309" t="s">
        <v>4836</v>
      </c>
      <c r="O309" t="s">
        <v>3012</v>
      </c>
      <c r="P309" t="s">
        <v>4837</v>
      </c>
      <c r="Q309" t="s">
        <v>2189</v>
      </c>
      <c r="R309" t="b">
        <v>0</v>
      </c>
      <c r="S309">
        <v>500</v>
      </c>
      <c r="T309" t="s">
        <v>3002</v>
      </c>
      <c r="U309" t="s">
        <v>3003</v>
      </c>
      <c r="V309">
        <v>0.5</v>
      </c>
      <c r="W309" t="s">
        <v>3012</v>
      </c>
    </row>
    <row r="310" spans="1:23" hidden="1" x14ac:dyDescent="0.35">
      <c r="A310" t="s">
        <v>419</v>
      </c>
      <c r="C310" s="403">
        <v>45926</v>
      </c>
      <c r="D310" t="s">
        <v>3543</v>
      </c>
      <c r="E310" t="s">
        <v>2551</v>
      </c>
      <c r="F310" t="s">
        <v>4842</v>
      </c>
      <c r="G310" t="s">
        <v>1935</v>
      </c>
      <c r="H310" t="s">
        <v>4843</v>
      </c>
      <c r="I310" t="s">
        <v>4844</v>
      </c>
      <c r="J310" t="s">
        <v>96</v>
      </c>
      <c r="K310" t="s">
        <v>429</v>
      </c>
      <c r="L310" t="s">
        <v>3699</v>
      </c>
      <c r="M310" t="s">
        <v>4271</v>
      </c>
      <c r="N310" t="s">
        <v>4845</v>
      </c>
      <c r="O310" t="s">
        <v>3012</v>
      </c>
      <c r="P310" t="s">
        <v>4273</v>
      </c>
      <c r="Q310" t="s">
        <v>429</v>
      </c>
      <c r="R310" t="b">
        <v>0</v>
      </c>
      <c r="S310">
        <v>1000</v>
      </c>
      <c r="T310" t="s">
        <v>3002</v>
      </c>
      <c r="U310" t="s">
        <v>3003</v>
      </c>
      <c r="V310">
        <v>1</v>
      </c>
      <c r="W310" t="s">
        <v>3012</v>
      </c>
    </row>
    <row r="311" spans="1:23" hidden="1" x14ac:dyDescent="0.35">
      <c r="A311" t="s">
        <v>2189</v>
      </c>
      <c r="C311" s="403">
        <v>45926</v>
      </c>
      <c r="D311" t="s">
        <v>3543</v>
      </c>
      <c r="E311" t="s">
        <v>4846</v>
      </c>
      <c r="F311" t="s">
        <v>4847</v>
      </c>
      <c r="G311" t="s">
        <v>4848</v>
      </c>
      <c r="H311" t="s">
        <v>4849</v>
      </c>
      <c r="I311" t="s">
        <v>2786</v>
      </c>
      <c r="J311" t="s">
        <v>97</v>
      </c>
      <c r="K311" t="s">
        <v>2189</v>
      </c>
      <c r="L311" t="s">
        <v>4807</v>
      </c>
      <c r="M311" t="s">
        <v>4808</v>
      </c>
      <c r="N311" t="s">
        <v>4850</v>
      </c>
      <c r="O311" t="s">
        <v>3001</v>
      </c>
      <c r="P311" t="s">
        <v>4810</v>
      </c>
      <c r="Q311" t="s">
        <v>2189</v>
      </c>
      <c r="R311" t="b">
        <v>1</v>
      </c>
      <c r="S311">
        <v>0</v>
      </c>
      <c r="T311" t="s">
        <v>3002</v>
      </c>
      <c r="U311" t="s">
        <v>3003</v>
      </c>
      <c r="V311">
        <v>0</v>
      </c>
      <c r="W311" t="s">
        <v>3001</v>
      </c>
    </row>
    <row r="312" spans="1:23" hidden="1" x14ac:dyDescent="0.35">
      <c r="A312" t="s">
        <v>2189</v>
      </c>
      <c r="C312" s="403">
        <v>45926</v>
      </c>
      <c r="D312" t="s">
        <v>3543</v>
      </c>
      <c r="E312" t="s">
        <v>4851</v>
      </c>
      <c r="F312" t="s">
        <v>4852</v>
      </c>
      <c r="G312" t="s">
        <v>4853</v>
      </c>
      <c r="H312" t="s">
        <v>4854</v>
      </c>
      <c r="I312" t="s">
        <v>4855</v>
      </c>
      <c r="J312" t="s">
        <v>98</v>
      </c>
      <c r="K312" t="s">
        <v>2189</v>
      </c>
      <c r="L312" t="s">
        <v>3205</v>
      </c>
      <c r="M312" t="s">
        <v>3366</v>
      </c>
      <c r="N312" t="s">
        <v>4766</v>
      </c>
      <c r="O312" t="s">
        <v>3012</v>
      </c>
      <c r="P312" t="s">
        <v>4683</v>
      </c>
      <c r="Q312" t="s">
        <v>2189</v>
      </c>
      <c r="R312" t="b">
        <v>0</v>
      </c>
      <c r="S312">
        <v>300</v>
      </c>
      <c r="T312" t="s">
        <v>3002</v>
      </c>
      <c r="U312" t="s">
        <v>3003</v>
      </c>
      <c r="V312">
        <v>0.3</v>
      </c>
      <c r="W312" t="s">
        <v>3012</v>
      </c>
    </row>
    <row r="313" spans="1:23" hidden="1" x14ac:dyDescent="0.35">
      <c r="A313" t="s">
        <v>2189</v>
      </c>
      <c r="C313" s="403">
        <v>45926</v>
      </c>
      <c r="D313" t="s">
        <v>3543</v>
      </c>
      <c r="E313" t="s">
        <v>4856</v>
      </c>
      <c r="F313" t="s">
        <v>4857</v>
      </c>
      <c r="G313" t="s">
        <v>4858</v>
      </c>
      <c r="H313" t="s">
        <v>4859</v>
      </c>
      <c r="I313" t="s">
        <v>4860</v>
      </c>
      <c r="J313" t="s">
        <v>97</v>
      </c>
      <c r="K313" t="s">
        <v>2189</v>
      </c>
      <c r="L313" t="s">
        <v>4861</v>
      </c>
      <c r="M313" t="s">
        <v>4734</v>
      </c>
      <c r="N313" t="s">
        <v>4862</v>
      </c>
      <c r="O313" t="s">
        <v>3001</v>
      </c>
      <c r="P313" t="s">
        <v>4736</v>
      </c>
      <c r="Q313" t="s">
        <v>2189</v>
      </c>
      <c r="R313" t="b">
        <v>1</v>
      </c>
      <c r="S313">
        <v>1</v>
      </c>
      <c r="T313" t="s">
        <v>3002</v>
      </c>
      <c r="U313" t="s">
        <v>3003</v>
      </c>
      <c r="V313">
        <v>1E-3</v>
      </c>
      <c r="W313" t="s">
        <v>3001</v>
      </c>
    </row>
    <row r="314" spans="1:23" hidden="1" x14ac:dyDescent="0.35">
      <c r="A314" t="s">
        <v>2189</v>
      </c>
      <c r="C314" s="403">
        <v>45924</v>
      </c>
      <c r="D314" t="s">
        <v>3543</v>
      </c>
      <c r="E314" t="s">
        <v>4863</v>
      </c>
      <c r="F314" t="s">
        <v>4864</v>
      </c>
      <c r="G314" t="s">
        <v>4865</v>
      </c>
      <c r="H314" t="s">
        <v>4866</v>
      </c>
      <c r="I314" t="s">
        <v>2469</v>
      </c>
      <c r="J314" t="s">
        <v>97</v>
      </c>
      <c r="K314" t="s">
        <v>2189</v>
      </c>
      <c r="L314" t="s">
        <v>3154</v>
      </c>
      <c r="M314" t="s">
        <v>4260</v>
      </c>
      <c r="N314" t="s">
        <v>4867</v>
      </c>
      <c r="O314" t="s">
        <v>3001</v>
      </c>
      <c r="P314" t="s">
        <v>4262</v>
      </c>
      <c r="Q314" t="s">
        <v>2189</v>
      </c>
      <c r="R314" t="b">
        <v>0</v>
      </c>
      <c r="S314">
        <v>100000</v>
      </c>
      <c r="T314" t="s">
        <v>3002</v>
      </c>
      <c r="U314" t="s">
        <v>3003</v>
      </c>
      <c r="V314">
        <v>100</v>
      </c>
      <c r="W314" t="s">
        <v>3001</v>
      </c>
    </row>
    <row r="315" spans="1:23" hidden="1" x14ac:dyDescent="0.35">
      <c r="A315" t="s">
        <v>2189</v>
      </c>
      <c r="C315" s="403">
        <v>45923</v>
      </c>
      <c r="D315" t="s">
        <v>3543</v>
      </c>
      <c r="E315" t="s">
        <v>4868</v>
      </c>
      <c r="F315" t="s">
        <v>4869</v>
      </c>
      <c r="G315" t="s">
        <v>4870</v>
      </c>
      <c r="H315" t="s">
        <v>4871</v>
      </c>
      <c r="I315" t="s">
        <v>1125</v>
      </c>
      <c r="J315" t="s">
        <v>97</v>
      </c>
      <c r="K315" t="s">
        <v>2189</v>
      </c>
      <c r="L315" t="s">
        <v>3154</v>
      </c>
      <c r="M315" t="s">
        <v>4872</v>
      </c>
      <c r="N315" t="s">
        <v>4873</v>
      </c>
      <c r="O315" t="s">
        <v>3030</v>
      </c>
      <c r="P315" t="s">
        <v>4474</v>
      </c>
      <c r="Q315" t="s">
        <v>2189</v>
      </c>
      <c r="R315" t="b">
        <v>0</v>
      </c>
      <c r="S315">
        <v>0</v>
      </c>
      <c r="T315" t="s">
        <v>3002</v>
      </c>
      <c r="U315" t="s">
        <v>3003</v>
      </c>
      <c r="V315">
        <v>0</v>
      </c>
      <c r="W315" t="s">
        <v>3030</v>
      </c>
    </row>
    <row r="316" spans="1:23" hidden="1" x14ac:dyDescent="0.35">
      <c r="A316" t="s">
        <v>2189</v>
      </c>
      <c r="C316" s="403">
        <v>45923</v>
      </c>
      <c r="D316" t="s">
        <v>3543</v>
      </c>
      <c r="E316" t="s">
        <v>4874</v>
      </c>
      <c r="F316" t="s">
        <v>4875</v>
      </c>
      <c r="G316" t="s">
        <v>4876</v>
      </c>
      <c r="H316" t="s">
        <v>4877</v>
      </c>
      <c r="I316" t="s">
        <v>4878</v>
      </c>
      <c r="J316" t="s">
        <v>98</v>
      </c>
      <c r="K316" t="s">
        <v>2189</v>
      </c>
      <c r="L316" t="s">
        <v>3154</v>
      </c>
      <c r="M316" t="s">
        <v>4260</v>
      </c>
      <c r="N316" t="s">
        <v>4867</v>
      </c>
      <c r="O316" t="s">
        <v>3021</v>
      </c>
      <c r="P316" t="s">
        <v>4262</v>
      </c>
      <c r="Q316" t="s">
        <v>2189</v>
      </c>
      <c r="R316" t="b">
        <v>1</v>
      </c>
      <c r="S316">
        <v>0</v>
      </c>
      <c r="T316" t="s">
        <v>3002</v>
      </c>
      <c r="U316" t="s">
        <v>3003</v>
      </c>
      <c r="V316">
        <v>0</v>
      </c>
      <c r="W316" t="s">
        <v>3021</v>
      </c>
    </row>
    <row r="317" spans="1:23" hidden="1" x14ac:dyDescent="0.35">
      <c r="A317" t="s">
        <v>2189</v>
      </c>
      <c r="C317" s="403">
        <v>45919</v>
      </c>
      <c r="D317" t="s">
        <v>3543</v>
      </c>
      <c r="E317" t="s">
        <v>4879</v>
      </c>
      <c r="F317" t="s">
        <v>4880</v>
      </c>
      <c r="G317" t="s">
        <v>4881</v>
      </c>
      <c r="H317" t="s">
        <v>4882</v>
      </c>
      <c r="I317" t="s">
        <v>4883</v>
      </c>
      <c r="J317" t="s">
        <v>97</v>
      </c>
      <c r="K317" t="s">
        <v>2189</v>
      </c>
      <c r="L317" t="s">
        <v>3291</v>
      </c>
      <c r="M317" t="s">
        <v>3292</v>
      </c>
      <c r="N317" t="s">
        <v>4884</v>
      </c>
      <c r="O317" t="s">
        <v>3030</v>
      </c>
      <c r="P317" t="s">
        <v>4885</v>
      </c>
      <c r="Q317" t="s">
        <v>2189</v>
      </c>
      <c r="R317" t="b">
        <v>0</v>
      </c>
      <c r="S317">
        <v>3000</v>
      </c>
      <c r="T317" t="s">
        <v>3002</v>
      </c>
      <c r="U317" t="s">
        <v>3003</v>
      </c>
      <c r="V317">
        <v>3</v>
      </c>
      <c r="W317" t="s">
        <v>3030</v>
      </c>
    </row>
    <row r="318" spans="1:23" hidden="1" x14ac:dyDescent="0.35">
      <c r="A318" t="s">
        <v>2189</v>
      </c>
      <c r="C318" s="403">
        <v>45919</v>
      </c>
      <c r="D318" t="s">
        <v>3543</v>
      </c>
      <c r="E318" t="s">
        <v>4886</v>
      </c>
      <c r="F318" t="s">
        <v>4887</v>
      </c>
      <c r="G318" t="s">
        <v>4888</v>
      </c>
      <c r="H318" t="s">
        <v>4889</v>
      </c>
      <c r="I318" t="s">
        <v>2705</v>
      </c>
      <c r="J318" t="s">
        <v>97</v>
      </c>
      <c r="K318" t="s">
        <v>2189</v>
      </c>
      <c r="L318" t="s">
        <v>3291</v>
      </c>
      <c r="M318" t="s">
        <v>3292</v>
      </c>
      <c r="N318" t="s">
        <v>4890</v>
      </c>
      <c r="O318" t="s">
        <v>3012</v>
      </c>
      <c r="P318" t="s">
        <v>4885</v>
      </c>
      <c r="Q318" t="s">
        <v>2189</v>
      </c>
      <c r="R318" t="b">
        <v>0</v>
      </c>
      <c r="S318">
        <v>400</v>
      </c>
      <c r="T318" t="s">
        <v>3002</v>
      </c>
      <c r="U318" t="s">
        <v>3003</v>
      </c>
      <c r="V318">
        <v>0.4</v>
      </c>
      <c r="W318" t="s">
        <v>3012</v>
      </c>
    </row>
    <row r="319" spans="1:23" hidden="1" x14ac:dyDescent="0.35">
      <c r="A319" t="s">
        <v>2189</v>
      </c>
      <c r="C319" s="403">
        <v>45919</v>
      </c>
      <c r="D319" t="s">
        <v>3543</v>
      </c>
      <c r="E319" t="s">
        <v>4891</v>
      </c>
      <c r="F319" t="s">
        <v>4892</v>
      </c>
      <c r="G319" t="s">
        <v>4893</v>
      </c>
      <c r="H319" t="s">
        <v>4894</v>
      </c>
      <c r="I319" t="s">
        <v>4895</v>
      </c>
      <c r="J319" t="s">
        <v>97</v>
      </c>
      <c r="K319" t="s">
        <v>2189</v>
      </c>
      <c r="L319" t="s">
        <v>3291</v>
      </c>
      <c r="M319" t="s">
        <v>4896</v>
      </c>
      <c r="N319" t="s">
        <v>4897</v>
      </c>
      <c r="O319" t="s">
        <v>3012</v>
      </c>
      <c r="P319" t="s">
        <v>4898</v>
      </c>
      <c r="Q319" t="s">
        <v>2189</v>
      </c>
      <c r="R319" t="b">
        <v>0</v>
      </c>
      <c r="S319">
        <v>200</v>
      </c>
      <c r="T319" t="s">
        <v>3002</v>
      </c>
      <c r="U319" t="s">
        <v>3003</v>
      </c>
      <c r="V319">
        <v>0.2</v>
      </c>
      <c r="W319" t="s">
        <v>3012</v>
      </c>
    </row>
    <row r="320" spans="1:23" hidden="1" x14ac:dyDescent="0.35">
      <c r="A320" t="s">
        <v>2189</v>
      </c>
      <c r="C320" s="403">
        <v>45919</v>
      </c>
      <c r="D320" t="s">
        <v>3543</v>
      </c>
      <c r="E320" t="s">
        <v>4899</v>
      </c>
      <c r="F320" t="s">
        <v>4900</v>
      </c>
      <c r="G320" t="s">
        <v>4901</v>
      </c>
      <c r="H320" t="s">
        <v>4902</v>
      </c>
      <c r="I320" t="s">
        <v>2403</v>
      </c>
      <c r="J320" t="s">
        <v>97</v>
      </c>
      <c r="K320" t="s">
        <v>2189</v>
      </c>
      <c r="L320" t="s">
        <v>3291</v>
      </c>
      <c r="M320" t="s">
        <v>4896</v>
      </c>
      <c r="N320" t="s">
        <v>4903</v>
      </c>
      <c r="O320" t="s">
        <v>3012</v>
      </c>
      <c r="P320" t="s">
        <v>4898</v>
      </c>
      <c r="Q320" t="s">
        <v>2189</v>
      </c>
      <c r="R320" t="b">
        <v>0</v>
      </c>
      <c r="S320">
        <v>50</v>
      </c>
      <c r="T320" t="s">
        <v>3002</v>
      </c>
      <c r="U320" t="s">
        <v>3003</v>
      </c>
      <c r="V320">
        <v>0.05</v>
      </c>
      <c r="W320" t="s">
        <v>3012</v>
      </c>
    </row>
    <row r="321" spans="1:23" hidden="1" x14ac:dyDescent="0.35">
      <c r="A321" t="s">
        <v>2189</v>
      </c>
      <c r="C321" s="403">
        <v>45919</v>
      </c>
      <c r="D321" t="s">
        <v>3543</v>
      </c>
      <c r="E321" t="s">
        <v>4904</v>
      </c>
      <c r="F321" t="s">
        <v>4905</v>
      </c>
      <c r="G321" t="s">
        <v>4906</v>
      </c>
      <c r="H321" t="s">
        <v>4907</v>
      </c>
      <c r="I321" t="s">
        <v>2722</v>
      </c>
      <c r="J321" t="s">
        <v>97</v>
      </c>
      <c r="K321" t="s">
        <v>2189</v>
      </c>
      <c r="L321" t="s">
        <v>3291</v>
      </c>
      <c r="M321" t="s">
        <v>4908</v>
      </c>
      <c r="N321" t="s">
        <v>4909</v>
      </c>
      <c r="O321" t="s">
        <v>3012</v>
      </c>
      <c r="P321" t="s">
        <v>4910</v>
      </c>
      <c r="Q321" t="s">
        <v>2189</v>
      </c>
      <c r="R321" t="b">
        <v>0</v>
      </c>
      <c r="S321">
        <v>50</v>
      </c>
      <c r="T321" t="s">
        <v>3002</v>
      </c>
      <c r="U321" t="s">
        <v>3003</v>
      </c>
      <c r="V321">
        <v>0.05</v>
      </c>
      <c r="W321" t="s">
        <v>3012</v>
      </c>
    </row>
    <row r="322" spans="1:23" hidden="1" x14ac:dyDescent="0.35">
      <c r="A322" t="s">
        <v>2189</v>
      </c>
      <c r="C322" s="403">
        <v>45919</v>
      </c>
      <c r="D322" t="s">
        <v>3543</v>
      </c>
      <c r="E322" t="s">
        <v>4911</v>
      </c>
      <c r="F322" t="s">
        <v>4912</v>
      </c>
      <c r="G322" t="s">
        <v>4913</v>
      </c>
      <c r="H322" t="s">
        <v>4914</v>
      </c>
      <c r="I322" t="s">
        <v>4915</v>
      </c>
      <c r="J322" t="s">
        <v>97</v>
      </c>
      <c r="K322" t="s">
        <v>2189</v>
      </c>
      <c r="L322" t="s">
        <v>3291</v>
      </c>
      <c r="M322" t="s">
        <v>4908</v>
      </c>
      <c r="N322" t="s">
        <v>4909</v>
      </c>
      <c r="O322" t="s">
        <v>3012</v>
      </c>
      <c r="P322" t="s">
        <v>4910</v>
      </c>
      <c r="Q322" t="s">
        <v>2189</v>
      </c>
      <c r="R322" t="b">
        <v>0</v>
      </c>
      <c r="S322">
        <v>50</v>
      </c>
      <c r="T322" t="s">
        <v>3002</v>
      </c>
      <c r="U322" t="s">
        <v>3003</v>
      </c>
      <c r="V322">
        <v>0.05</v>
      </c>
      <c r="W322" t="s">
        <v>3012</v>
      </c>
    </row>
    <row r="323" spans="1:23" hidden="1" x14ac:dyDescent="0.35">
      <c r="A323" t="s">
        <v>2189</v>
      </c>
      <c r="C323" s="403">
        <v>45919</v>
      </c>
      <c r="D323" t="s">
        <v>3543</v>
      </c>
      <c r="E323" t="s">
        <v>4916</v>
      </c>
      <c r="F323" t="s">
        <v>4917</v>
      </c>
      <c r="G323" t="s">
        <v>4918</v>
      </c>
      <c r="H323" t="s">
        <v>4919</v>
      </c>
      <c r="I323" t="s">
        <v>2354</v>
      </c>
      <c r="J323" t="s">
        <v>97</v>
      </c>
      <c r="K323" t="s">
        <v>2189</v>
      </c>
      <c r="L323" t="s">
        <v>3291</v>
      </c>
      <c r="M323" t="s">
        <v>4896</v>
      </c>
      <c r="N323" t="s">
        <v>4897</v>
      </c>
      <c r="O323" t="s">
        <v>3012</v>
      </c>
      <c r="P323" t="s">
        <v>4898</v>
      </c>
      <c r="Q323" t="s">
        <v>2189</v>
      </c>
      <c r="R323" t="b">
        <v>0</v>
      </c>
      <c r="S323">
        <v>400</v>
      </c>
      <c r="T323" t="s">
        <v>3002</v>
      </c>
      <c r="U323" t="s">
        <v>3003</v>
      </c>
      <c r="V323">
        <v>0.4</v>
      </c>
      <c r="W323" t="s">
        <v>3012</v>
      </c>
    </row>
    <row r="324" spans="1:23" hidden="1" x14ac:dyDescent="0.35">
      <c r="A324" t="s">
        <v>2189</v>
      </c>
      <c r="C324" s="403">
        <v>45919</v>
      </c>
      <c r="D324" t="s">
        <v>3543</v>
      </c>
      <c r="E324" t="s">
        <v>4920</v>
      </c>
      <c r="F324" t="s">
        <v>4921</v>
      </c>
      <c r="G324" t="s">
        <v>4922</v>
      </c>
      <c r="H324" t="s">
        <v>4923</v>
      </c>
      <c r="I324" t="s">
        <v>882</v>
      </c>
      <c r="J324" t="s">
        <v>97</v>
      </c>
      <c r="K324" t="s">
        <v>2189</v>
      </c>
      <c r="L324" t="s">
        <v>3291</v>
      </c>
      <c r="M324" t="s">
        <v>4908</v>
      </c>
      <c r="N324" t="s">
        <v>4909</v>
      </c>
      <c r="O324" t="s">
        <v>3012</v>
      </c>
      <c r="P324" t="s">
        <v>4910</v>
      </c>
      <c r="Q324" t="s">
        <v>2189</v>
      </c>
      <c r="R324" t="b">
        <v>0</v>
      </c>
      <c r="S324">
        <v>0</v>
      </c>
      <c r="T324" t="s">
        <v>3002</v>
      </c>
      <c r="U324" t="s">
        <v>3003</v>
      </c>
      <c r="V324">
        <v>0</v>
      </c>
      <c r="W324" t="s">
        <v>3012</v>
      </c>
    </row>
    <row r="325" spans="1:23" hidden="1" x14ac:dyDescent="0.35">
      <c r="A325" t="s">
        <v>2189</v>
      </c>
      <c r="C325" s="403">
        <v>45919</v>
      </c>
      <c r="D325" t="s">
        <v>3543</v>
      </c>
      <c r="E325" t="s">
        <v>4924</v>
      </c>
      <c r="F325" t="s">
        <v>4925</v>
      </c>
      <c r="G325" t="s">
        <v>4926</v>
      </c>
      <c r="H325" t="s">
        <v>4927</v>
      </c>
      <c r="I325" t="s">
        <v>4928</v>
      </c>
      <c r="J325" t="s">
        <v>97</v>
      </c>
      <c r="K325" t="s">
        <v>2189</v>
      </c>
      <c r="L325" t="s">
        <v>3291</v>
      </c>
      <c r="M325" t="s">
        <v>3198</v>
      </c>
      <c r="N325" t="s">
        <v>4909</v>
      </c>
      <c r="O325" t="s">
        <v>3012</v>
      </c>
      <c r="P325" t="s">
        <v>4929</v>
      </c>
      <c r="Q325" t="s">
        <v>2189</v>
      </c>
      <c r="R325" t="b">
        <v>0</v>
      </c>
      <c r="S325">
        <v>50</v>
      </c>
      <c r="T325" t="s">
        <v>3002</v>
      </c>
      <c r="U325" t="s">
        <v>3003</v>
      </c>
      <c r="V325">
        <v>0.05</v>
      </c>
      <c r="W325" t="s">
        <v>3012</v>
      </c>
    </row>
    <row r="326" spans="1:23" hidden="1" x14ac:dyDescent="0.35">
      <c r="A326" t="s">
        <v>2189</v>
      </c>
      <c r="C326" s="403">
        <v>45919</v>
      </c>
      <c r="D326" t="s">
        <v>3543</v>
      </c>
      <c r="E326" t="s">
        <v>4930</v>
      </c>
      <c r="F326" t="s">
        <v>4931</v>
      </c>
      <c r="G326" t="s">
        <v>4932</v>
      </c>
      <c r="H326" t="s">
        <v>4933</v>
      </c>
      <c r="I326" t="s">
        <v>2920</v>
      </c>
      <c r="J326" t="s">
        <v>97</v>
      </c>
      <c r="K326" t="s">
        <v>2189</v>
      </c>
      <c r="L326" t="s">
        <v>3291</v>
      </c>
      <c r="M326" t="s">
        <v>4896</v>
      </c>
      <c r="N326" t="s">
        <v>4934</v>
      </c>
      <c r="O326" t="s">
        <v>3012</v>
      </c>
      <c r="P326" t="s">
        <v>4898</v>
      </c>
      <c r="Q326" t="s">
        <v>2189</v>
      </c>
      <c r="R326" t="b">
        <v>0</v>
      </c>
      <c r="S326">
        <v>600</v>
      </c>
      <c r="T326" t="s">
        <v>3002</v>
      </c>
      <c r="U326" t="s">
        <v>3003</v>
      </c>
      <c r="V326">
        <v>0.6</v>
      </c>
      <c r="W326" t="s">
        <v>3012</v>
      </c>
    </row>
    <row r="327" spans="1:23" hidden="1" x14ac:dyDescent="0.35">
      <c r="A327" t="s">
        <v>2189</v>
      </c>
      <c r="C327" s="403">
        <v>45919</v>
      </c>
      <c r="D327" t="s">
        <v>3543</v>
      </c>
      <c r="E327" t="s">
        <v>4935</v>
      </c>
      <c r="F327" t="s">
        <v>4936</v>
      </c>
      <c r="G327" t="s">
        <v>4937</v>
      </c>
      <c r="H327" t="s">
        <v>4938</v>
      </c>
      <c r="I327" t="s">
        <v>2234</v>
      </c>
      <c r="J327" t="s">
        <v>97</v>
      </c>
      <c r="K327" t="s">
        <v>2189</v>
      </c>
      <c r="L327" t="s">
        <v>3291</v>
      </c>
      <c r="M327" t="s">
        <v>4939</v>
      </c>
      <c r="N327" t="s">
        <v>4940</v>
      </c>
      <c r="O327" t="s">
        <v>3012</v>
      </c>
      <c r="P327" t="s">
        <v>4885</v>
      </c>
      <c r="Q327" t="s">
        <v>2189</v>
      </c>
      <c r="R327" t="b">
        <v>0</v>
      </c>
      <c r="S327">
        <v>0</v>
      </c>
      <c r="T327" t="s">
        <v>3002</v>
      </c>
      <c r="U327" t="s">
        <v>3003</v>
      </c>
      <c r="V327">
        <v>0</v>
      </c>
      <c r="W327" t="s">
        <v>3012</v>
      </c>
    </row>
    <row r="328" spans="1:23" hidden="1" x14ac:dyDescent="0.35">
      <c r="A328" t="s">
        <v>2189</v>
      </c>
      <c r="C328" s="403">
        <v>45919</v>
      </c>
      <c r="D328" t="s">
        <v>3543</v>
      </c>
      <c r="E328" t="s">
        <v>4941</v>
      </c>
      <c r="F328" t="s">
        <v>4942</v>
      </c>
      <c r="G328" t="s">
        <v>4943</v>
      </c>
      <c r="H328" t="s">
        <v>4944</v>
      </c>
      <c r="I328" t="s">
        <v>449</v>
      </c>
      <c r="J328" t="s">
        <v>97</v>
      </c>
      <c r="K328" t="s">
        <v>2189</v>
      </c>
      <c r="L328" t="s">
        <v>3291</v>
      </c>
      <c r="M328" t="s">
        <v>4939</v>
      </c>
      <c r="N328" t="s">
        <v>4945</v>
      </c>
      <c r="O328" t="s">
        <v>3012</v>
      </c>
      <c r="P328" t="s">
        <v>4885</v>
      </c>
      <c r="Q328" t="s">
        <v>2189</v>
      </c>
      <c r="R328" t="b">
        <v>0</v>
      </c>
      <c r="S328">
        <v>50</v>
      </c>
      <c r="T328" t="s">
        <v>3002</v>
      </c>
      <c r="U328" t="s">
        <v>3003</v>
      </c>
      <c r="V328">
        <v>0.05</v>
      </c>
      <c r="W328" t="s">
        <v>3012</v>
      </c>
    </row>
    <row r="329" spans="1:23" hidden="1" x14ac:dyDescent="0.35">
      <c r="A329" t="s">
        <v>2189</v>
      </c>
      <c r="C329" s="403">
        <v>45919</v>
      </c>
      <c r="D329" t="s">
        <v>3543</v>
      </c>
      <c r="E329" t="s">
        <v>4946</v>
      </c>
      <c r="F329" t="s">
        <v>4947</v>
      </c>
      <c r="G329" t="s">
        <v>4948</v>
      </c>
      <c r="H329" t="s">
        <v>4949</v>
      </c>
      <c r="I329" t="s">
        <v>2361</v>
      </c>
      <c r="J329" t="s">
        <v>97</v>
      </c>
      <c r="K329" t="s">
        <v>2189</v>
      </c>
      <c r="L329" t="s">
        <v>3291</v>
      </c>
      <c r="M329" t="s">
        <v>4939</v>
      </c>
      <c r="N329" t="s">
        <v>4945</v>
      </c>
      <c r="O329" t="s">
        <v>3012</v>
      </c>
      <c r="P329" t="s">
        <v>4885</v>
      </c>
      <c r="Q329" t="s">
        <v>2189</v>
      </c>
      <c r="R329" t="b">
        <v>0</v>
      </c>
      <c r="S329">
        <v>500</v>
      </c>
      <c r="T329" t="s">
        <v>3002</v>
      </c>
      <c r="U329" t="s">
        <v>3003</v>
      </c>
      <c r="V329">
        <v>0.5</v>
      </c>
      <c r="W329" t="s">
        <v>3012</v>
      </c>
    </row>
    <row r="330" spans="1:23" hidden="1" x14ac:dyDescent="0.35">
      <c r="A330" t="s">
        <v>350</v>
      </c>
      <c r="C330" s="403">
        <v>45918</v>
      </c>
      <c r="D330" t="s">
        <v>3742</v>
      </c>
      <c r="E330" t="s">
        <v>1280</v>
      </c>
      <c r="F330" t="s">
        <v>4950</v>
      </c>
      <c r="G330" t="s">
        <v>4951</v>
      </c>
      <c r="H330" t="s">
        <v>4952</v>
      </c>
      <c r="I330" t="s">
        <v>2360</v>
      </c>
      <c r="J330" t="s">
        <v>100</v>
      </c>
      <c r="K330" t="s">
        <v>298</v>
      </c>
      <c r="L330" t="s">
        <v>4953</v>
      </c>
      <c r="M330" t="s">
        <v>4954</v>
      </c>
      <c r="N330" t="s">
        <v>1798</v>
      </c>
      <c r="O330" t="s">
        <v>3021</v>
      </c>
      <c r="P330" t="s">
        <v>4955</v>
      </c>
      <c r="Q330" t="s">
        <v>307</v>
      </c>
      <c r="R330" t="b">
        <v>0</v>
      </c>
      <c r="S330">
        <v>5000</v>
      </c>
      <c r="T330" t="s">
        <v>3013</v>
      </c>
      <c r="U330" t="s">
        <v>3003</v>
      </c>
      <c r="V330">
        <v>5</v>
      </c>
      <c r="W330" t="s">
        <v>3021</v>
      </c>
    </row>
    <row r="331" spans="1:23" hidden="1" x14ac:dyDescent="0.35">
      <c r="A331" t="s">
        <v>2189</v>
      </c>
      <c r="C331" s="403">
        <v>45918</v>
      </c>
      <c r="D331" t="s">
        <v>3543</v>
      </c>
      <c r="E331" t="s">
        <v>4956</v>
      </c>
      <c r="F331" t="s">
        <v>4957</v>
      </c>
      <c r="G331" t="s">
        <v>4958</v>
      </c>
      <c r="H331" t="s">
        <v>4959</v>
      </c>
      <c r="I331" t="s">
        <v>4960</v>
      </c>
      <c r="J331" t="s">
        <v>97</v>
      </c>
      <c r="K331" t="s">
        <v>2189</v>
      </c>
      <c r="L331" t="s">
        <v>3291</v>
      </c>
      <c r="M331" t="s">
        <v>4961</v>
      </c>
      <c r="N331" t="s">
        <v>4962</v>
      </c>
      <c r="O331" t="s">
        <v>3012</v>
      </c>
      <c r="P331" t="s">
        <v>4963</v>
      </c>
      <c r="Q331" t="s">
        <v>2189</v>
      </c>
      <c r="R331" t="b">
        <v>0</v>
      </c>
      <c r="S331">
        <v>800</v>
      </c>
      <c r="T331" t="s">
        <v>3002</v>
      </c>
      <c r="U331" t="s">
        <v>3003</v>
      </c>
      <c r="V331">
        <v>0.8</v>
      </c>
      <c r="W331" t="s">
        <v>3012</v>
      </c>
    </row>
    <row r="332" spans="1:23" hidden="1" x14ac:dyDescent="0.35">
      <c r="A332" t="s">
        <v>2189</v>
      </c>
      <c r="C332" s="403">
        <v>45918</v>
      </c>
      <c r="D332" t="s">
        <v>3543</v>
      </c>
      <c r="E332" t="s">
        <v>4964</v>
      </c>
      <c r="F332" t="s">
        <v>4965</v>
      </c>
      <c r="G332" t="s">
        <v>4966</v>
      </c>
      <c r="H332" t="s">
        <v>4967</v>
      </c>
      <c r="I332" t="s">
        <v>4968</v>
      </c>
      <c r="J332" t="s">
        <v>98</v>
      </c>
      <c r="K332" t="s">
        <v>2189</v>
      </c>
      <c r="L332" t="s">
        <v>3291</v>
      </c>
      <c r="M332" t="s">
        <v>4969</v>
      </c>
      <c r="N332" t="s">
        <v>4970</v>
      </c>
      <c r="O332" t="s">
        <v>3012</v>
      </c>
      <c r="P332" t="s">
        <v>4969</v>
      </c>
      <c r="Q332" t="s">
        <v>2189</v>
      </c>
      <c r="R332" t="b">
        <v>0</v>
      </c>
      <c r="S332">
        <v>300</v>
      </c>
      <c r="T332" t="s">
        <v>3002</v>
      </c>
      <c r="U332" t="s">
        <v>3003</v>
      </c>
      <c r="V332">
        <v>0.3</v>
      </c>
      <c r="W332" t="s">
        <v>3012</v>
      </c>
    </row>
    <row r="333" spans="1:23" hidden="1" x14ac:dyDescent="0.35">
      <c r="A333" t="s">
        <v>2189</v>
      </c>
      <c r="C333" s="403">
        <v>45918</v>
      </c>
      <c r="D333" t="s">
        <v>3543</v>
      </c>
      <c r="E333" t="s">
        <v>4971</v>
      </c>
      <c r="F333" t="s">
        <v>4972</v>
      </c>
      <c r="G333" t="s">
        <v>4973</v>
      </c>
      <c r="H333" t="s">
        <v>4974</v>
      </c>
      <c r="I333" t="s">
        <v>3641</v>
      </c>
      <c r="J333" t="s">
        <v>98</v>
      </c>
      <c r="K333" t="s">
        <v>2189</v>
      </c>
      <c r="L333" t="s">
        <v>3291</v>
      </c>
      <c r="M333" t="s">
        <v>4969</v>
      </c>
      <c r="N333" t="s">
        <v>4975</v>
      </c>
      <c r="O333" t="s">
        <v>3012</v>
      </c>
      <c r="P333" t="s">
        <v>4969</v>
      </c>
      <c r="Q333" t="s">
        <v>2189</v>
      </c>
      <c r="R333" t="b">
        <v>0</v>
      </c>
      <c r="S333">
        <v>400</v>
      </c>
      <c r="T333" t="s">
        <v>3002</v>
      </c>
      <c r="U333" t="s">
        <v>3003</v>
      </c>
      <c r="V333">
        <v>0.4</v>
      </c>
      <c r="W333" t="s">
        <v>3012</v>
      </c>
    </row>
    <row r="334" spans="1:23" hidden="1" x14ac:dyDescent="0.35">
      <c r="A334" t="s">
        <v>2189</v>
      </c>
      <c r="C334" s="403">
        <v>45918</v>
      </c>
      <c r="D334" t="s">
        <v>3543</v>
      </c>
      <c r="E334" t="s">
        <v>4976</v>
      </c>
      <c r="F334" t="s">
        <v>4977</v>
      </c>
      <c r="G334" t="s">
        <v>4978</v>
      </c>
      <c r="H334" t="s">
        <v>4979</v>
      </c>
      <c r="I334" t="s">
        <v>3641</v>
      </c>
      <c r="J334" t="s">
        <v>98</v>
      </c>
      <c r="K334" t="s">
        <v>2189</v>
      </c>
      <c r="L334" t="s">
        <v>3291</v>
      </c>
      <c r="M334" t="s">
        <v>4969</v>
      </c>
      <c r="N334" t="s">
        <v>4980</v>
      </c>
      <c r="O334" t="s">
        <v>3012</v>
      </c>
      <c r="P334" t="s">
        <v>4969</v>
      </c>
      <c r="Q334" t="s">
        <v>2189</v>
      </c>
      <c r="R334" t="b">
        <v>0</v>
      </c>
      <c r="S334">
        <v>300</v>
      </c>
      <c r="T334" t="s">
        <v>3002</v>
      </c>
      <c r="U334" t="s">
        <v>3003</v>
      </c>
      <c r="V334">
        <v>0.3</v>
      </c>
      <c r="W334" t="s">
        <v>3012</v>
      </c>
    </row>
    <row r="335" spans="1:23" hidden="1" x14ac:dyDescent="0.35">
      <c r="A335" t="s">
        <v>2189</v>
      </c>
      <c r="C335" s="403">
        <v>45918</v>
      </c>
      <c r="D335" t="s">
        <v>3543</v>
      </c>
      <c r="E335" t="s">
        <v>4981</v>
      </c>
      <c r="F335" t="s">
        <v>4982</v>
      </c>
      <c r="G335" t="s">
        <v>4983</v>
      </c>
      <c r="H335" t="s">
        <v>4984</v>
      </c>
      <c r="I335" t="s">
        <v>4985</v>
      </c>
      <c r="J335" t="s">
        <v>97</v>
      </c>
      <c r="K335" t="s">
        <v>2189</v>
      </c>
      <c r="L335" t="s">
        <v>3291</v>
      </c>
      <c r="M335" t="s">
        <v>4961</v>
      </c>
      <c r="N335" t="s">
        <v>4962</v>
      </c>
      <c r="O335" t="s">
        <v>3012</v>
      </c>
      <c r="P335" t="s">
        <v>4963</v>
      </c>
      <c r="Q335" t="s">
        <v>2189</v>
      </c>
      <c r="R335" t="b">
        <v>0</v>
      </c>
      <c r="S335">
        <v>200</v>
      </c>
      <c r="T335" t="s">
        <v>3002</v>
      </c>
      <c r="U335" t="s">
        <v>3003</v>
      </c>
      <c r="V335">
        <v>0.2</v>
      </c>
      <c r="W335" t="s">
        <v>3012</v>
      </c>
    </row>
    <row r="336" spans="1:23" hidden="1" x14ac:dyDescent="0.35">
      <c r="A336" t="s">
        <v>2189</v>
      </c>
      <c r="C336" s="403">
        <v>45918</v>
      </c>
      <c r="D336" t="s">
        <v>3543</v>
      </c>
      <c r="E336" t="s">
        <v>4986</v>
      </c>
      <c r="F336" t="s">
        <v>4987</v>
      </c>
      <c r="G336" t="s">
        <v>4988</v>
      </c>
      <c r="H336" t="s">
        <v>4989</v>
      </c>
      <c r="I336" t="s">
        <v>4990</v>
      </c>
      <c r="J336" t="s">
        <v>97</v>
      </c>
      <c r="K336" t="s">
        <v>2189</v>
      </c>
      <c r="L336" t="s">
        <v>3291</v>
      </c>
      <c r="M336" t="s">
        <v>3846</v>
      </c>
      <c r="N336" t="s">
        <v>4991</v>
      </c>
      <c r="O336" t="s">
        <v>3012</v>
      </c>
      <c r="P336" t="s">
        <v>4992</v>
      </c>
      <c r="Q336" t="s">
        <v>2189</v>
      </c>
      <c r="R336" t="b">
        <v>0</v>
      </c>
      <c r="S336">
        <v>300</v>
      </c>
      <c r="T336" t="s">
        <v>3002</v>
      </c>
      <c r="U336" t="s">
        <v>3003</v>
      </c>
      <c r="V336">
        <v>0.3</v>
      </c>
      <c r="W336" t="s">
        <v>3012</v>
      </c>
    </row>
    <row r="337" spans="1:23" hidden="1" x14ac:dyDescent="0.35">
      <c r="A337" t="s">
        <v>2189</v>
      </c>
      <c r="C337" s="403">
        <v>45918</v>
      </c>
      <c r="D337" t="s">
        <v>3543</v>
      </c>
      <c r="E337" t="s">
        <v>4993</v>
      </c>
      <c r="F337" t="s">
        <v>4994</v>
      </c>
      <c r="G337" t="s">
        <v>4995</v>
      </c>
      <c r="H337" t="s">
        <v>4996</v>
      </c>
      <c r="I337" t="s">
        <v>3641</v>
      </c>
      <c r="J337" t="s">
        <v>98</v>
      </c>
      <c r="K337" t="s">
        <v>2189</v>
      </c>
      <c r="L337" t="s">
        <v>3291</v>
      </c>
      <c r="M337" t="s">
        <v>4997</v>
      </c>
      <c r="N337" t="s">
        <v>4998</v>
      </c>
      <c r="O337" t="s">
        <v>3012</v>
      </c>
      <c r="P337" t="s">
        <v>4997</v>
      </c>
      <c r="Q337" t="s">
        <v>2189</v>
      </c>
      <c r="R337" t="b">
        <v>0</v>
      </c>
      <c r="S337">
        <v>500</v>
      </c>
      <c r="T337" t="s">
        <v>3002</v>
      </c>
      <c r="U337" t="s">
        <v>3003</v>
      </c>
      <c r="V337">
        <v>0.5</v>
      </c>
      <c r="W337" t="s">
        <v>3012</v>
      </c>
    </row>
    <row r="338" spans="1:23" hidden="1" x14ac:dyDescent="0.35">
      <c r="A338" t="s">
        <v>2189</v>
      </c>
      <c r="C338" s="403">
        <v>45918</v>
      </c>
      <c r="D338" t="s">
        <v>3543</v>
      </c>
      <c r="E338" t="s">
        <v>4999</v>
      </c>
      <c r="F338" t="s">
        <v>5000</v>
      </c>
      <c r="G338" t="s">
        <v>5001</v>
      </c>
      <c r="H338" t="s">
        <v>5002</v>
      </c>
      <c r="I338" t="s">
        <v>5003</v>
      </c>
      <c r="J338" t="s">
        <v>97</v>
      </c>
      <c r="K338" t="s">
        <v>2189</v>
      </c>
      <c r="L338" t="s">
        <v>3291</v>
      </c>
      <c r="M338" t="s">
        <v>4969</v>
      </c>
      <c r="N338" t="s">
        <v>5004</v>
      </c>
      <c r="O338" t="s">
        <v>3012</v>
      </c>
      <c r="P338" t="s">
        <v>4969</v>
      </c>
      <c r="Q338" t="s">
        <v>2189</v>
      </c>
      <c r="R338" t="b">
        <v>0</v>
      </c>
      <c r="S338">
        <v>100</v>
      </c>
      <c r="T338" t="s">
        <v>3002</v>
      </c>
      <c r="U338" t="s">
        <v>3003</v>
      </c>
      <c r="V338">
        <v>0.1</v>
      </c>
      <c r="W338" t="s">
        <v>3012</v>
      </c>
    </row>
    <row r="339" spans="1:23" hidden="1" x14ac:dyDescent="0.35">
      <c r="A339" t="s">
        <v>2189</v>
      </c>
      <c r="C339" s="403">
        <v>45918</v>
      </c>
      <c r="D339" t="s">
        <v>3543</v>
      </c>
      <c r="E339" t="s">
        <v>5005</v>
      </c>
      <c r="F339" t="s">
        <v>5006</v>
      </c>
      <c r="G339" t="s">
        <v>5007</v>
      </c>
      <c r="H339" t="s">
        <v>5008</v>
      </c>
      <c r="I339" t="s">
        <v>2351</v>
      </c>
      <c r="J339" t="s">
        <v>98</v>
      </c>
      <c r="K339" t="s">
        <v>2189</v>
      </c>
      <c r="L339" t="s">
        <v>3291</v>
      </c>
      <c r="M339" t="s">
        <v>4969</v>
      </c>
      <c r="N339" t="s">
        <v>5009</v>
      </c>
      <c r="O339" t="s">
        <v>3012</v>
      </c>
      <c r="P339" t="s">
        <v>4969</v>
      </c>
      <c r="Q339" t="s">
        <v>2189</v>
      </c>
      <c r="R339" t="b">
        <v>0</v>
      </c>
      <c r="S339">
        <v>1000</v>
      </c>
      <c r="T339" t="s">
        <v>3002</v>
      </c>
      <c r="U339" t="s">
        <v>3003</v>
      </c>
      <c r="V339">
        <v>1</v>
      </c>
      <c r="W339" t="s">
        <v>3012</v>
      </c>
    </row>
    <row r="340" spans="1:23" hidden="1" x14ac:dyDescent="0.35">
      <c r="A340" t="s">
        <v>381</v>
      </c>
      <c r="C340" s="403">
        <v>45918</v>
      </c>
      <c r="D340" t="s">
        <v>3543</v>
      </c>
      <c r="E340" t="s">
        <v>683</v>
      </c>
      <c r="F340" t="s">
        <v>5010</v>
      </c>
      <c r="G340" t="s">
        <v>1281</v>
      </c>
      <c r="H340" t="s">
        <v>5011</v>
      </c>
      <c r="I340" t="s">
        <v>2644</v>
      </c>
      <c r="J340" t="s">
        <v>97</v>
      </c>
      <c r="K340" t="s">
        <v>444</v>
      </c>
      <c r="L340" t="s">
        <v>5012</v>
      </c>
      <c r="M340" t="s">
        <v>5013</v>
      </c>
      <c r="N340" t="s">
        <v>1798</v>
      </c>
      <c r="O340" t="s">
        <v>3012</v>
      </c>
      <c r="P340" t="s">
        <v>4752</v>
      </c>
      <c r="Q340" t="s">
        <v>415</v>
      </c>
      <c r="R340" t="b">
        <v>0</v>
      </c>
      <c r="S340">
        <v>2000</v>
      </c>
      <c r="T340" t="s">
        <v>3013</v>
      </c>
      <c r="U340" t="s">
        <v>3003</v>
      </c>
      <c r="V340">
        <v>2</v>
      </c>
      <c r="W340" t="s">
        <v>3012</v>
      </c>
    </row>
    <row r="341" spans="1:23" hidden="1" x14ac:dyDescent="0.35">
      <c r="A341" t="s">
        <v>2189</v>
      </c>
      <c r="C341" s="403">
        <v>45918</v>
      </c>
      <c r="D341" t="s">
        <v>3543</v>
      </c>
      <c r="E341" t="s">
        <v>5014</v>
      </c>
      <c r="F341" t="s">
        <v>5015</v>
      </c>
      <c r="G341" t="s">
        <v>5016</v>
      </c>
      <c r="H341" t="s">
        <v>5017</v>
      </c>
      <c r="I341" t="s">
        <v>2682</v>
      </c>
      <c r="J341" t="s">
        <v>98</v>
      </c>
      <c r="K341" t="s">
        <v>2189</v>
      </c>
      <c r="L341" t="s">
        <v>3291</v>
      </c>
      <c r="M341" t="s">
        <v>4969</v>
      </c>
      <c r="N341" t="s">
        <v>5009</v>
      </c>
      <c r="O341" t="s">
        <v>3001</v>
      </c>
      <c r="P341" t="s">
        <v>4969</v>
      </c>
      <c r="Q341" t="s">
        <v>2189</v>
      </c>
      <c r="R341" t="b">
        <v>1</v>
      </c>
      <c r="S341">
        <v>0</v>
      </c>
      <c r="T341" t="s">
        <v>3002</v>
      </c>
      <c r="U341" t="s">
        <v>3003</v>
      </c>
      <c r="V341">
        <v>0</v>
      </c>
      <c r="W341" t="s">
        <v>3001</v>
      </c>
    </row>
    <row r="342" spans="1:23" hidden="1" x14ac:dyDescent="0.35">
      <c r="A342" t="s">
        <v>419</v>
      </c>
      <c r="C342" s="403">
        <v>45918</v>
      </c>
      <c r="D342" t="s">
        <v>5018</v>
      </c>
      <c r="E342" t="s">
        <v>2520</v>
      </c>
      <c r="F342" t="s">
        <v>5019</v>
      </c>
      <c r="G342" t="s">
        <v>2521</v>
      </c>
      <c r="H342" t="s">
        <v>5020</v>
      </c>
      <c r="I342" t="s">
        <v>2278</v>
      </c>
      <c r="J342" t="s">
        <v>96</v>
      </c>
      <c r="K342" t="s">
        <v>429</v>
      </c>
      <c r="L342" t="s">
        <v>3699</v>
      </c>
      <c r="M342" t="s">
        <v>3700</v>
      </c>
      <c r="N342" t="s">
        <v>5021</v>
      </c>
      <c r="O342" t="s">
        <v>3012</v>
      </c>
      <c r="P342" t="s">
        <v>3700</v>
      </c>
      <c r="Q342" t="s">
        <v>429</v>
      </c>
      <c r="R342" t="b">
        <v>0</v>
      </c>
      <c r="S342">
        <v>4000</v>
      </c>
      <c r="T342" t="s">
        <v>3002</v>
      </c>
      <c r="U342" t="s">
        <v>3003</v>
      </c>
      <c r="V342">
        <v>4</v>
      </c>
      <c r="W342" t="s">
        <v>3012</v>
      </c>
    </row>
    <row r="343" spans="1:23" hidden="1" x14ac:dyDescent="0.35">
      <c r="A343" t="s">
        <v>419</v>
      </c>
      <c r="C343" s="403">
        <v>45918</v>
      </c>
      <c r="D343" t="s">
        <v>3543</v>
      </c>
      <c r="E343" t="s">
        <v>1282</v>
      </c>
      <c r="F343" t="s">
        <v>5022</v>
      </c>
      <c r="G343" t="s">
        <v>1283</v>
      </c>
      <c r="H343" t="s">
        <v>5023</v>
      </c>
      <c r="I343" t="s">
        <v>2391</v>
      </c>
      <c r="J343" t="s">
        <v>89</v>
      </c>
      <c r="K343" t="s">
        <v>388</v>
      </c>
      <c r="L343" t="s">
        <v>3252</v>
      </c>
      <c r="M343" t="s">
        <v>5024</v>
      </c>
      <c r="N343" t="s">
        <v>5025</v>
      </c>
      <c r="O343" t="s">
        <v>3021</v>
      </c>
      <c r="P343" t="s">
        <v>5026</v>
      </c>
      <c r="Q343" t="s">
        <v>497</v>
      </c>
      <c r="R343" t="b">
        <v>0</v>
      </c>
      <c r="S343">
        <v>6000</v>
      </c>
      <c r="T343" t="s">
        <v>3013</v>
      </c>
      <c r="U343" t="s">
        <v>3003</v>
      </c>
      <c r="V343">
        <v>6</v>
      </c>
      <c r="W343" t="s">
        <v>3021</v>
      </c>
    </row>
    <row r="344" spans="1:23" hidden="1" x14ac:dyDescent="0.35">
      <c r="A344" t="s">
        <v>2189</v>
      </c>
      <c r="C344" s="403">
        <v>45918</v>
      </c>
      <c r="D344" t="s">
        <v>3543</v>
      </c>
      <c r="E344" t="s">
        <v>5027</v>
      </c>
      <c r="F344" t="s">
        <v>5028</v>
      </c>
      <c r="G344" t="s">
        <v>5029</v>
      </c>
      <c r="H344" t="s">
        <v>5030</v>
      </c>
      <c r="I344" t="s">
        <v>1162</v>
      </c>
      <c r="J344" t="s">
        <v>97</v>
      </c>
      <c r="K344" t="s">
        <v>2189</v>
      </c>
      <c r="L344" t="s">
        <v>3291</v>
      </c>
      <c r="M344" t="s">
        <v>4896</v>
      </c>
      <c r="N344" t="s">
        <v>4934</v>
      </c>
      <c r="O344" t="s">
        <v>3012</v>
      </c>
      <c r="P344" t="s">
        <v>4898</v>
      </c>
      <c r="Q344" t="s">
        <v>2189</v>
      </c>
      <c r="R344" t="b">
        <v>0</v>
      </c>
      <c r="S344">
        <v>900</v>
      </c>
      <c r="T344" t="s">
        <v>3002</v>
      </c>
      <c r="U344" t="s">
        <v>3003</v>
      </c>
      <c r="V344">
        <v>0.9</v>
      </c>
      <c r="W344" t="s">
        <v>3012</v>
      </c>
    </row>
    <row r="345" spans="1:23" hidden="1" x14ac:dyDescent="0.35">
      <c r="A345" t="s">
        <v>2189</v>
      </c>
      <c r="C345" s="403">
        <v>45918</v>
      </c>
      <c r="D345" t="s">
        <v>3543</v>
      </c>
      <c r="E345" t="s">
        <v>5031</v>
      </c>
      <c r="F345" t="s">
        <v>5032</v>
      </c>
      <c r="G345" t="s">
        <v>5033</v>
      </c>
      <c r="H345" t="s">
        <v>5034</v>
      </c>
      <c r="I345" t="s">
        <v>5035</v>
      </c>
      <c r="J345" t="s">
        <v>98</v>
      </c>
      <c r="K345" t="s">
        <v>2189</v>
      </c>
      <c r="L345" t="s">
        <v>3291</v>
      </c>
      <c r="M345" t="s">
        <v>5036</v>
      </c>
      <c r="N345" t="s">
        <v>5037</v>
      </c>
      <c r="O345" t="s">
        <v>3012</v>
      </c>
      <c r="P345" t="s">
        <v>4997</v>
      </c>
      <c r="Q345" t="s">
        <v>2189</v>
      </c>
      <c r="R345" t="b">
        <v>0</v>
      </c>
      <c r="S345">
        <v>500</v>
      </c>
      <c r="T345" t="s">
        <v>3002</v>
      </c>
      <c r="U345" t="s">
        <v>3003</v>
      </c>
      <c r="V345">
        <v>0.5</v>
      </c>
      <c r="W345" t="s">
        <v>3012</v>
      </c>
    </row>
    <row r="346" spans="1:23" hidden="1" x14ac:dyDescent="0.35">
      <c r="A346" t="s">
        <v>2189</v>
      </c>
      <c r="C346" s="403">
        <v>45918</v>
      </c>
      <c r="D346" t="s">
        <v>3543</v>
      </c>
      <c r="E346" t="s">
        <v>5038</v>
      </c>
      <c r="F346" t="s">
        <v>5039</v>
      </c>
      <c r="G346" t="s">
        <v>5040</v>
      </c>
      <c r="H346" t="s">
        <v>3165</v>
      </c>
      <c r="I346" t="s">
        <v>5041</v>
      </c>
      <c r="J346" t="s">
        <v>98</v>
      </c>
      <c r="K346" t="s">
        <v>2189</v>
      </c>
      <c r="L346" t="s">
        <v>3291</v>
      </c>
      <c r="M346" t="s">
        <v>4898</v>
      </c>
      <c r="N346" t="s">
        <v>5042</v>
      </c>
      <c r="O346" t="s">
        <v>3021</v>
      </c>
      <c r="P346" t="s">
        <v>4898</v>
      </c>
      <c r="Q346" t="s">
        <v>2189</v>
      </c>
      <c r="R346" t="b">
        <v>0</v>
      </c>
      <c r="S346">
        <v>8000</v>
      </c>
      <c r="T346" t="s">
        <v>3002</v>
      </c>
      <c r="U346" t="s">
        <v>3003</v>
      </c>
      <c r="V346">
        <v>8</v>
      </c>
      <c r="W346" t="s">
        <v>3021</v>
      </c>
    </row>
    <row r="347" spans="1:23" hidden="1" x14ac:dyDescent="0.35">
      <c r="A347" t="s">
        <v>2189</v>
      </c>
      <c r="C347" s="403">
        <v>45918</v>
      </c>
      <c r="D347" t="s">
        <v>3543</v>
      </c>
      <c r="E347" t="s">
        <v>5043</v>
      </c>
      <c r="F347" t="s">
        <v>5044</v>
      </c>
      <c r="G347" t="s">
        <v>5045</v>
      </c>
      <c r="H347" t="s">
        <v>5046</v>
      </c>
      <c r="I347" t="s">
        <v>1719</v>
      </c>
      <c r="J347" t="s">
        <v>97</v>
      </c>
      <c r="K347" t="s">
        <v>2189</v>
      </c>
      <c r="L347" t="s">
        <v>3291</v>
      </c>
      <c r="M347" t="s">
        <v>4896</v>
      </c>
      <c r="N347" t="s">
        <v>4934</v>
      </c>
      <c r="O347" t="s">
        <v>3012</v>
      </c>
      <c r="P347" t="s">
        <v>4898</v>
      </c>
      <c r="Q347" t="s">
        <v>2189</v>
      </c>
      <c r="R347" t="b">
        <v>0</v>
      </c>
      <c r="S347">
        <v>600</v>
      </c>
      <c r="T347" t="s">
        <v>3002</v>
      </c>
      <c r="U347" t="s">
        <v>3003</v>
      </c>
      <c r="V347">
        <v>0.6</v>
      </c>
      <c r="W347" t="s">
        <v>3012</v>
      </c>
    </row>
    <row r="348" spans="1:23" hidden="1" x14ac:dyDescent="0.35">
      <c r="A348" t="s">
        <v>2189</v>
      </c>
      <c r="C348" s="403">
        <v>45918</v>
      </c>
      <c r="D348" t="s">
        <v>3543</v>
      </c>
      <c r="E348" t="s">
        <v>5047</v>
      </c>
      <c r="F348" t="s">
        <v>5048</v>
      </c>
      <c r="G348" t="s">
        <v>5049</v>
      </c>
      <c r="H348" t="s">
        <v>5050</v>
      </c>
      <c r="I348" t="s">
        <v>2922</v>
      </c>
      <c r="J348" t="s">
        <v>97</v>
      </c>
      <c r="K348" t="s">
        <v>2189</v>
      </c>
      <c r="L348" t="s">
        <v>3291</v>
      </c>
      <c r="M348" t="s">
        <v>4896</v>
      </c>
      <c r="N348" t="s">
        <v>4934</v>
      </c>
      <c r="O348" t="s">
        <v>3012</v>
      </c>
      <c r="P348" t="s">
        <v>4898</v>
      </c>
      <c r="Q348" t="s">
        <v>2189</v>
      </c>
      <c r="R348" t="b">
        <v>0</v>
      </c>
      <c r="S348">
        <v>100</v>
      </c>
      <c r="T348" t="s">
        <v>3002</v>
      </c>
      <c r="U348" t="s">
        <v>3003</v>
      </c>
      <c r="V348">
        <v>0.1</v>
      </c>
      <c r="W348" t="s">
        <v>3012</v>
      </c>
    </row>
    <row r="349" spans="1:23" hidden="1" x14ac:dyDescent="0.35">
      <c r="A349" t="s">
        <v>2189</v>
      </c>
      <c r="C349" s="403">
        <v>45918</v>
      </c>
      <c r="D349" t="s">
        <v>3543</v>
      </c>
      <c r="E349" t="s">
        <v>5051</v>
      </c>
      <c r="F349" t="s">
        <v>5052</v>
      </c>
      <c r="G349" t="s">
        <v>5053</v>
      </c>
      <c r="H349" t="s">
        <v>5054</v>
      </c>
      <c r="I349" t="s">
        <v>2431</v>
      </c>
      <c r="J349" t="s">
        <v>97</v>
      </c>
      <c r="K349" t="s">
        <v>2189</v>
      </c>
      <c r="L349" t="s">
        <v>3291</v>
      </c>
      <c r="M349" t="s">
        <v>4896</v>
      </c>
      <c r="N349" t="s">
        <v>4934</v>
      </c>
      <c r="O349" t="s">
        <v>3012</v>
      </c>
      <c r="P349" t="s">
        <v>4898</v>
      </c>
      <c r="Q349" t="s">
        <v>2189</v>
      </c>
      <c r="R349" t="b">
        <v>0</v>
      </c>
      <c r="S349">
        <v>500</v>
      </c>
      <c r="T349" t="s">
        <v>3002</v>
      </c>
      <c r="U349" t="s">
        <v>3003</v>
      </c>
      <c r="V349">
        <v>0.5</v>
      </c>
      <c r="W349" t="s">
        <v>3012</v>
      </c>
    </row>
    <row r="350" spans="1:23" hidden="1" x14ac:dyDescent="0.35">
      <c r="A350" t="s">
        <v>2189</v>
      </c>
      <c r="C350" s="403">
        <v>45918</v>
      </c>
      <c r="D350" t="s">
        <v>3543</v>
      </c>
      <c r="E350" t="s">
        <v>5055</v>
      </c>
      <c r="F350" t="s">
        <v>5056</v>
      </c>
      <c r="G350" t="s">
        <v>5057</v>
      </c>
      <c r="H350" t="s">
        <v>5058</v>
      </c>
      <c r="I350" t="s">
        <v>2470</v>
      </c>
      <c r="J350" t="s">
        <v>97</v>
      </c>
      <c r="K350" t="s">
        <v>2189</v>
      </c>
      <c r="L350" t="s">
        <v>4807</v>
      </c>
      <c r="M350" t="s">
        <v>5059</v>
      </c>
      <c r="N350" t="s">
        <v>5060</v>
      </c>
      <c r="O350" t="s">
        <v>3012</v>
      </c>
      <c r="P350" t="s">
        <v>5061</v>
      </c>
      <c r="Q350" t="s">
        <v>2189</v>
      </c>
      <c r="R350" t="b">
        <v>0</v>
      </c>
      <c r="S350">
        <v>20</v>
      </c>
      <c r="T350" t="s">
        <v>3002</v>
      </c>
      <c r="U350" t="s">
        <v>3003</v>
      </c>
      <c r="V350">
        <v>0.02</v>
      </c>
      <c r="W350" t="s">
        <v>3012</v>
      </c>
    </row>
    <row r="351" spans="1:23" hidden="1" x14ac:dyDescent="0.35">
      <c r="A351" t="s">
        <v>2189</v>
      </c>
      <c r="C351" s="403">
        <v>45917</v>
      </c>
      <c r="D351" t="s">
        <v>3543</v>
      </c>
      <c r="E351" t="s">
        <v>5062</v>
      </c>
      <c r="F351" t="s">
        <v>5063</v>
      </c>
      <c r="G351" t="s">
        <v>5064</v>
      </c>
      <c r="H351" t="s">
        <v>5065</v>
      </c>
      <c r="I351" t="s">
        <v>2651</v>
      </c>
      <c r="J351" t="s">
        <v>97</v>
      </c>
      <c r="K351" t="s">
        <v>2189</v>
      </c>
      <c r="L351" t="s">
        <v>3291</v>
      </c>
      <c r="M351" t="s">
        <v>4896</v>
      </c>
      <c r="N351" t="s">
        <v>4934</v>
      </c>
      <c r="O351" t="s">
        <v>3012</v>
      </c>
      <c r="P351" t="s">
        <v>4898</v>
      </c>
      <c r="Q351" t="s">
        <v>2189</v>
      </c>
      <c r="R351" t="b">
        <v>0</v>
      </c>
      <c r="S351">
        <v>100</v>
      </c>
      <c r="T351" t="s">
        <v>3002</v>
      </c>
      <c r="U351" t="s">
        <v>3003</v>
      </c>
      <c r="V351">
        <v>0.1</v>
      </c>
      <c r="W351" t="s">
        <v>3012</v>
      </c>
    </row>
    <row r="352" spans="1:23" hidden="1" x14ac:dyDescent="0.35">
      <c r="A352" t="s">
        <v>2189</v>
      </c>
      <c r="C352" s="403">
        <v>45917</v>
      </c>
      <c r="D352" t="s">
        <v>3543</v>
      </c>
      <c r="E352" t="s">
        <v>5066</v>
      </c>
      <c r="F352" t="s">
        <v>5067</v>
      </c>
      <c r="G352" t="s">
        <v>5068</v>
      </c>
      <c r="H352" t="s">
        <v>5069</v>
      </c>
      <c r="I352" t="s">
        <v>5070</v>
      </c>
      <c r="J352" t="s">
        <v>97</v>
      </c>
      <c r="K352" t="s">
        <v>2189</v>
      </c>
      <c r="L352" t="s">
        <v>3291</v>
      </c>
      <c r="M352" t="s">
        <v>4896</v>
      </c>
      <c r="N352" t="s">
        <v>5071</v>
      </c>
      <c r="O352" t="s">
        <v>3012</v>
      </c>
      <c r="P352" t="s">
        <v>4898</v>
      </c>
      <c r="Q352" t="s">
        <v>2189</v>
      </c>
      <c r="R352" t="b">
        <v>0</v>
      </c>
      <c r="S352">
        <v>300</v>
      </c>
      <c r="T352" t="s">
        <v>3002</v>
      </c>
      <c r="U352" t="s">
        <v>3003</v>
      </c>
      <c r="V352">
        <v>0.3</v>
      </c>
      <c r="W352" t="s">
        <v>3012</v>
      </c>
    </row>
    <row r="353" spans="1:23" hidden="1" x14ac:dyDescent="0.35">
      <c r="A353" t="s">
        <v>2189</v>
      </c>
      <c r="C353" s="403">
        <v>45917</v>
      </c>
      <c r="D353" t="s">
        <v>3543</v>
      </c>
      <c r="E353" t="s">
        <v>5072</v>
      </c>
      <c r="F353" t="s">
        <v>5073</v>
      </c>
      <c r="G353" t="s">
        <v>5074</v>
      </c>
      <c r="H353" t="s">
        <v>5075</v>
      </c>
      <c r="I353" t="s">
        <v>5076</v>
      </c>
      <c r="J353" t="s">
        <v>97</v>
      </c>
      <c r="K353" t="s">
        <v>2189</v>
      </c>
      <c r="L353" t="s">
        <v>3291</v>
      </c>
      <c r="M353" t="s">
        <v>4896</v>
      </c>
      <c r="N353" t="s">
        <v>5077</v>
      </c>
      <c r="O353" t="s">
        <v>3012</v>
      </c>
      <c r="P353" t="s">
        <v>4898</v>
      </c>
      <c r="Q353" t="s">
        <v>2189</v>
      </c>
      <c r="R353" t="b">
        <v>0</v>
      </c>
      <c r="S353">
        <v>500</v>
      </c>
      <c r="T353" t="s">
        <v>3002</v>
      </c>
      <c r="U353" t="s">
        <v>3003</v>
      </c>
      <c r="V353">
        <v>0.5</v>
      </c>
      <c r="W353" t="s">
        <v>3012</v>
      </c>
    </row>
    <row r="354" spans="1:23" hidden="1" x14ac:dyDescent="0.35">
      <c r="A354" t="s">
        <v>2189</v>
      </c>
      <c r="C354" s="403">
        <v>45917</v>
      </c>
      <c r="D354" t="s">
        <v>3543</v>
      </c>
      <c r="E354" t="s">
        <v>5078</v>
      </c>
      <c r="F354" t="s">
        <v>5079</v>
      </c>
      <c r="G354" t="s">
        <v>5080</v>
      </c>
      <c r="H354" t="s">
        <v>5081</v>
      </c>
      <c r="I354" t="s">
        <v>5082</v>
      </c>
      <c r="J354" t="s">
        <v>98</v>
      </c>
      <c r="K354" t="s">
        <v>2189</v>
      </c>
      <c r="L354" t="s">
        <v>3291</v>
      </c>
      <c r="M354" t="s">
        <v>5083</v>
      </c>
      <c r="N354" t="s">
        <v>5084</v>
      </c>
      <c r="O354" t="s">
        <v>3021</v>
      </c>
      <c r="P354" t="s">
        <v>4898</v>
      </c>
      <c r="Q354" t="s">
        <v>2189</v>
      </c>
      <c r="R354" t="b">
        <v>0</v>
      </c>
      <c r="S354">
        <v>10000</v>
      </c>
      <c r="T354" t="s">
        <v>3002</v>
      </c>
      <c r="U354" t="s">
        <v>3003</v>
      </c>
      <c r="V354">
        <v>10</v>
      </c>
      <c r="W354" t="s">
        <v>3021</v>
      </c>
    </row>
    <row r="355" spans="1:23" hidden="1" x14ac:dyDescent="0.35">
      <c r="A355" t="s">
        <v>2189</v>
      </c>
      <c r="C355" s="403">
        <v>45917</v>
      </c>
      <c r="D355" t="s">
        <v>3543</v>
      </c>
      <c r="E355" t="s">
        <v>5085</v>
      </c>
      <c r="F355" t="s">
        <v>5086</v>
      </c>
      <c r="G355" t="s">
        <v>5087</v>
      </c>
      <c r="H355" t="s">
        <v>5075</v>
      </c>
      <c r="I355" t="s">
        <v>5076</v>
      </c>
      <c r="J355" t="s">
        <v>97</v>
      </c>
      <c r="K355" t="s">
        <v>2189</v>
      </c>
      <c r="L355" t="s">
        <v>3291</v>
      </c>
      <c r="M355" t="s">
        <v>4896</v>
      </c>
      <c r="N355" t="s">
        <v>5077</v>
      </c>
      <c r="O355" t="s">
        <v>3012</v>
      </c>
      <c r="P355" t="s">
        <v>4898</v>
      </c>
      <c r="Q355" t="s">
        <v>2189</v>
      </c>
      <c r="R355" t="b">
        <v>0</v>
      </c>
      <c r="S355">
        <v>100</v>
      </c>
      <c r="T355" t="s">
        <v>3002</v>
      </c>
      <c r="U355" t="s">
        <v>3003</v>
      </c>
      <c r="V355">
        <v>0.1</v>
      </c>
      <c r="W355" t="s">
        <v>3012</v>
      </c>
    </row>
    <row r="356" spans="1:23" hidden="1" x14ac:dyDescent="0.35">
      <c r="A356" t="s">
        <v>2189</v>
      </c>
      <c r="C356" s="403">
        <v>45917</v>
      </c>
      <c r="D356" t="s">
        <v>3543</v>
      </c>
      <c r="E356" t="s">
        <v>5088</v>
      </c>
      <c r="F356" t="s">
        <v>5089</v>
      </c>
      <c r="G356" t="s">
        <v>5090</v>
      </c>
      <c r="H356" t="s">
        <v>5091</v>
      </c>
      <c r="I356" t="s">
        <v>2253</v>
      </c>
      <c r="J356" t="s">
        <v>97</v>
      </c>
      <c r="K356" t="s">
        <v>2189</v>
      </c>
      <c r="L356" t="s">
        <v>3291</v>
      </c>
      <c r="M356" t="s">
        <v>4908</v>
      </c>
      <c r="N356" t="s">
        <v>5092</v>
      </c>
      <c r="O356" t="s">
        <v>3012</v>
      </c>
      <c r="P356" t="s">
        <v>4910</v>
      </c>
      <c r="Q356" t="s">
        <v>2189</v>
      </c>
      <c r="R356" t="b">
        <v>0</v>
      </c>
      <c r="S356">
        <v>100</v>
      </c>
      <c r="T356" t="s">
        <v>3002</v>
      </c>
      <c r="U356" t="s">
        <v>3003</v>
      </c>
      <c r="V356">
        <v>0.1</v>
      </c>
      <c r="W356" t="s">
        <v>3012</v>
      </c>
    </row>
    <row r="357" spans="1:23" hidden="1" x14ac:dyDescent="0.35">
      <c r="A357" t="s">
        <v>2189</v>
      </c>
      <c r="C357" s="403">
        <v>45917</v>
      </c>
      <c r="D357" t="s">
        <v>3543</v>
      </c>
      <c r="E357" t="s">
        <v>5093</v>
      </c>
      <c r="F357" t="s">
        <v>5094</v>
      </c>
      <c r="G357" t="s">
        <v>5095</v>
      </c>
      <c r="H357" t="s">
        <v>5096</v>
      </c>
      <c r="I357" t="s">
        <v>5097</v>
      </c>
      <c r="J357" t="s">
        <v>97</v>
      </c>
      <c r="K357" t="s">
        <v>2189</v>
      </c>
      <c r="L357" t="s">
        <v>3291</v>
      </c>
      <c r="M357" t="s">
        <v>3198</v>
      </c>
      <c r="N357" t="s">
        <v>5098</v>
      </c>
      <c r="O357" t="s">
        <v>3012</v>
      </c>
      <c r="P357" t="s">
        <v>4929</v>
      </c>
      <c r="Q357" t="s">
        <v>2189</v>
      </c>
      <c r="R357" t="b">
        <v>0</v>
      </c>
      <c r="S357">
        <v>100</v>
      </c>
      <c r="T357" t="s">
        <v>3002</v>
      </c>
      <c r="U357" t="s">
        <v>3003</v>
      </c>
      <c r="V357">
        <v>0.1</v>
      </c>
      <c r="W357" t="s">
        <v>3012</v>
      </c>
    </row>
    <row r="358" spans="1:23" hidden="1" x14ac:dyDescent="0.35">
      <c r="A358" t="s">
        <v>2189</v>
      </c>
      <c r="C358" s="403">
        <v>45917</v>
      </c>
      <c r="D358" t="s">
        <v>3543</v>
      </c>
      <c r="E358" t="s">
        <v>5099</v>
      </c>
      <c r="F358" t="s">
        <v>5100</v>
      </c>
      <c r="G358" t="s">
        <v>5101</v>
      </c>
      <c r="H358" t="s">
        <v>5102</v>
      </c>
      <c r="I358" t="s">
        <v>5103</v>
      </c>
      <c r="J358" t="s">
        <v>97</v>
      </c>
      <c r="K358" t="s">
        <v>2189</v>
      </c>
      <c r="L358" t="s">
        <v>3291</v>
      </c>
      <c r="M358" t="s">
        <v>3198</v>
      </c>
      <c r="N358" t="s">
        <v>5104</v>
      </c>
      <c r="O358" t="s">
        <v>3012</v>
      </c>
      <c r="P358" t="s">
        <v>4929</v>
      </c>
      <c r="Q358" t="s">
        <v>2189</v>
      </c>
      <c r="R358" t="b">
        <v>0</v>
      </c>
      <c r="S358">
        <v>20</v>
      </c>
      <c r="T358" t="s">
        <v>3002</v>
      </c>
      <c r="U358" t="s">
        <v>3003</v>
      </c>
      <c r="V358">
        <v>0.02</v>
      </c>
      <c r="W358" t="s">
        <v>3012</v>
      </c>
    </row>
    <row r="359" spans="1:23" hidden="1" x14ac:dyDescent="0.35">
      <c r="A359" t="s">
        <v>2189</v>
      </c>
      <c r="C359" s="403">
        <v>45917</v>
      </c>
      <c r="D359" t="s">
        <v>3543</v>
      </c>
      <c r="E359" t="s">
        <v>5105</v>
      </c>
      <c r="F359" t="s">
        <v>5106</v>
      </c>
      <c r="G359" t="s">
        <v>5107</v>
      </c>
      <c r="H359" t="s">
        <v>5108</v>
      </c>
      <c r="I359" t="s">
        <v>2367</v>
      </c>
      <c r="J359" t="s">
        <v>97</v>
      </c>
      <c r="K359" t="s">
        <v>2189</v>
      </c>
      <c r="L359" t="s">
        <v>3291</v>
      </c>
      <c r="M359" t="s">
        <v>3198</v>
      </c>
      <c r="N359" t="s">
        <v>5098</v>
      </c>
      <c r="O359" t="s">
        <v>3012</v>
      </c>
      <c r="P359" t="s">
        <v>4929</v>
      </c>
      <c r="Q359" t="s">
        <v>2189</v>
      </c>
      <c r="R359" t="b">
        <v>0</v>
      </c>
      <c r="S359">
        <v>300</v>
      </c>
      <c r="T359" t="s">
        <v>3002</v>
      </c>
      <c r="U359" t="s">
        <v>3003</v>
      </c>
      <c r="V359">
        <v>0.3</v>
      </c>
      <c r="W359" t="s">
        <v>3012</v>
      </c>
    </row>
    <row r="360" spans="1:23" hidden="1" x14ac:dyDescent="0.35">
      <c r="A360" t="s">
        <v>2189</v>
      </c>
      <c r="C360" s="403">
        <v>45917</v>
      </c>
      <c r="D360" t="s">
        <v>3543</v>
      </c>
      <c r="E360" t="s">
        <v>5109</v>
      </c>
      <c r="F360" t="s">
        <v>5110</v>
      </c>
      <c r="G360" t="s">
        <v>5111</v>
      </c>
      <c r="H360" t="s">
        <v>5112</v>
      </c>
      <c r="I360" t="s">
        <v>5113</v>
      </c>
      <c r="J360" t="s">
        <v>98</v>
      </c>
      <c r="K360" t="s">
        <v>2189</v>
      </c>
      <c r="L360" t="s">
        <v>3291</v>
      </c>
      <c r="M360" t="s">
        <v>4898</v>
      </c>
      <c r="N360" t="s">
        <v>5042</v>
      </c>
      <c r="O360" t="s">
        <v>3012</v>
      </c>
      <c r="P360" t="s">
        <v>4898</v>
      </c>
      <c r="Q360" t="s">
        <v>2189</v>
      </c>
      <c r="R360" t="b">
        <v>0</v>
      </c>
      <c r="S360">
        <v>2000</v>
      </c>
      <c r="T360" t="s">
        <v>3002</v>
      </c>
      <c r="U360" t="s">
        <v>3003</v>
      </c>
      <c r="V360">
        <v>2</v>
      </c>
      <c r="W360" t="s">
        <v>3012</v>
      </c>
    </row>
    <row r="361" spans="1:23" hidden="1" x14ac:dyDescent="0.35">
      <c r="A361" t="s">
        <v>2189</v>
      </c>
      <c r="C361" s="403">
        <v>45917</v>
      </c>
      <c r="D361" t="s">
        <v>3543</v>
      </c>
      <c r="E361" t="s">
        <v>5114</v>
      </c>
      <c r="F361" t="s">
        <v>5115</v>
      </c>
      <c r="G361" t="s">
        <v>5116</v>
      </c>
      <c r="H361" t="s">
        <v>5117</v>
      </c>
      <c r="I361" t="s">
        <v>5118</v>
      </c>
      <c r="J361" t="s">
        <v>97</v>
      </c>
      <c r="K361" t="s">
        <v>2189</v>
      </c>
      <c r="L361" t="s">
        <v>3291</v>
      </c>
      <c r="M361" t="s">
        <v>3198</v>
      </c>
      <c r="N361" t="s">
        <v>5119</v>
      </c>
      <c r="O361" t="s">
        <v>3012</v>
      </c>
      <c r="P361" t="s">
        <v>4929</v>
      </c>
      <c r="Q361" t="s">
        <v>2189</v>
      </c>
      <c r="R361" t="b">
        <v>0</v>
      </c>
      <c r="S361">
        <v>300</v>
      </c>
      <c r="T361" t="s">
        <v>3002</v>
      </c>
      <c r="U361" t="s">
        <v>3003</v>
      </c>
      <c r="V361">
        <v>0.3</v>
      </c>
      <c r="W361" t="s">
        <v>3012</v>
      </c>
    </row>
    <row r="362" spans="1:23" hidden="1" x14ac:dyDescent="0.35">
      <c r="A362" t="s">
        <v>2189</v>
      </c>
      <c r="C362" s="403">
        <v>45917</v>
      </c>
      <c r="D362" t="s">
        <v>3543</v>
      </c>
      <c r="E362" t="s">
        <v>5120</v>
      </c>
      <c r="F362" t="s">
        <v>5121</v>
      </c>
      <c r="G362" t="s">
        <v>5122</v>
      </c>
      <c r="H362" t="s">
        <v>5123</v>
      </c>
      <c r="I362" t="s">
        <v>5124</v>
      </c>
      <c r="J362" t="s">
        <v>97</v>
      </c>
      <c r="K362" t="s">
        <v>2189</v>
      </c>
      <c r="L362" t="s">
        <v>3291</v>
      </c>
      <c r="M362" t="s">
        <v>3198</v>
      </c>
      <c r="N362" t="s">
        <v>5098</v>
      </c>
      <c r="O362" t="s">
        <v>3012</v>
      </c>
      <c r="P362" t="s">
        <v>4929</v>
      </c>
      <c r="Q362" t="s">
        <v>2189</v>
      </c>
      <c r="R362" t="b">
        <v>0</v>
      </c>
      <c r="S362">
        <v>50</v>
      </c>
      <c r="T362" t="s">
        <v>3002</v>
      </c>
      <c r="U362" t="s">
        <v>3003</v>
      </c>
      <c r="V362">
        <v>0.05</v>
      </c>
      <c r="W362" t="s">
        <v>3012</v>
      </c>
    </row>
    <row r="363" spans="1:23" hidden="1" x14ac:dyDescent="0.35">
      <c r="A363" t="s">
        <v>419</v>
      </c>
      <c r="C363" s="403">
        <v>45917</v>
      </c>
      <c r="D363" t="s">
        <v>3543</v>
      </c>
      <c r="E363" t="s">
        <v>5125</v>
      </c>
      <c r="F363" t="s">
        <v>5126</v>
      </c>
      <c r="G363" t="s">
        <v>5127</v>
      </c>
      <c r="H363" t="s">
        <v>5128</v>
      </c>
      <c r="I363" t="s">
        <v>5129</v>
      </c>
      <c r="J363" t="s">
        <v>95</v>
      </c>
      <c r="K363" t="s">
        <v>544</v>
      </c>
      <c r="L363" t="s">
        <v>5130</v>
      </c>
      <c r="M363" t="s">
        <v>3915</v>
      </c>
      <c r="N363" t="s">
        <v>5131</v>
      </c>
      <c r="O363" t="s">
        <v>3012</v>
      </c>
      <c r="P363" t="s">
        <v>5132</v>
      </c>
      <c r="Q363" t="s">
        <v>499</v>
      </c>
      <c r="R363" t="b">
        <v>0</v>
      </c>
      <c r="S363">
        <v>0</v>
      </c>
      <c r="T363" t="s">
        <v>3002</v>
      </c>
      <c r="U363" t="s">
        <v>3003</v>
      </c>
      <c r="V363">
        <v>0</v>
      </c>
      <c r="W363" t="s">
        <v>3012</v>
      </c>
    </row>
    <row r="364" spans="1:23" hidden="1" x14ac:dyDescent="0.35">
      <c r="A364" t="s">
        <v>2189</v>
      </c>
      <c r="C364" s="403">
        <v>45917</v>
      </c>
      <c r="D364" t="s">
        <v>3543</v>
      </c>
      <c r="E364" t="s">
        <v>5133</v>
      </c>
      <c r="F364" t="s">
        <v>5134</v>
      </c>
      <c r="G364" t="s">
        <v>5135</v>
      </c>
      <c r="H364" t="s">
        <v>5136</v>
      </c>
      <c r="I364" t="s">
        <v>5137</v>
      </c>
      <c r="J364" t="s">
        <v>98</v>
      </c>
      <c r="K364" t="s">
        <v>2189</v>
      </c>
      <c r="L364" t="s">
        <v>3291</v>
      </c>
      <c r="M364" t="s">
        <v>4898</v>
      </c>
      <c r="N364" t="s">
        <v>5138</v>
      </c>
      <c r="O364" t="s">
        <v>3012</v>
      </c>
      <c r="P364" t="s">
        <v>4898</v>
      </c>
      <c r="Q364" t="s">
        <v>2189</v>
      </c>
      <c r="R364" t="b">
        <v>0</v>
      </c>
      <c r="S364">
        <v>3000</v>
      </c>
      <c r="T364" t="s">
        <v>3002</v>
      </c>
      <c r="U364" t="s">
        <v>3003</v>
      </c>
      <c r="V364">
        <v>3</v>
      </c>
      <c r="W364" t="s">
        <v>3012</v>
      </c>
    </row>
    <row r="365" spans="1:23" hidden="1" x14ac:dyDescent="0.35">
      <c r="A365" t="s">
        <v>2189</v>
      </c>
      <c r="C365" s="403">
        <v>45917</v>
      </c>
      <c r="D365" t="s">
        <v>3543</v>
      </c>
      <c r="E365" t="s">
        <v>5139</v>
      </c>
      <c r="F365" t="s">
        <v>5140</v>
      </c>
      <c r="G365" t="s">
        <v>5141</v>
      </c>
      <c r="H365" t="s">
        <v>5142</v>
      </c>
      <c r="I365" t="s">
        <v>5143</v>
      </c>
      <c r="J365" t="s">
        <v>97</v>
      </c>
      <c r="K365" t="s">
        <v>2189</v>
      </c>
      <c r="L365" t="s">
        <v>3291</v>
      </c>
      <c r="M365" t="s">
        <v>3198</v>
      </c>
      <c r="N365" t="s">
        <v>5098</v>
      </c>
      <c r="O365" t="s">
        <v>3012</v>
      </c>
      <c r="P365" t="s">
        <v>4929</v>
      </c>
      <c r="Q365" t="s">
        <v>2189</v>
      </c>
      <c r="R365" t="b">
        <v>0</v>
      </c>
      <c r="S365">
        <v>500</v>
      </c>
      <c r="T365" t="s">
        <v>3002</v>
      </c>
      <c r="U365" t="s">
        <v>3003</v>
      </c>
      <c r="V365">
        <v>0.5</v>
      </c>
      <c r="W365" t="s">
        <v>3012</v>
      </c>
    </row>
    <row r="366" spans="1:23" hidden="1" x14ac:dyDescent="0.35">
      <c r="A366" t="s">
        <v>2189</v>
      </c>
      <c r="C366" s="403">
        <v>45917</v>
      </c>
      <c r="D366" t="s">
        <v>3543</v>
      </c>
      <c r="E366" t="s">
        <v>5144</v>
      </c>
      <c r="F366" t="s">
        <v>5145</v>
      </c>
      <c r="G366" t="s">
        <v>5146</v>
      </c>
      <c r="H366" t="s">
        <v>5147</v>
      </c>
      <c r="I366" t="s">
        <v>2350</v>
      </c>
      <c r="J366" t="s">
        <v>97</v>
      </c>
      <c r="K366" t="s">
        <v>2189</v>
      </c>
      <c r="L366" t="s">
        <v>3291</v>
      </c>
      <c r="M366" t="s">
        <v>5083</v>
      </c>
      <c r="N366" t="s">
        <v>5148</v>
      </c>
      <c r="O366" t="s">
        <v>3012</v>
      </c>
      <c r="P366" t="s">
        <v>4898</v>
      </c>
      <c r="Q366" t="s">
        <v>2189</v>
      </c>
      <c r="R366" t="b">
        <v>0</v>
      </c>
      <c r="S366">
        <v>100</v>
      </c>
      <c r="T366" t="s">
        <v>3002</v>
      </c>
      <c r="U366" t="s">
        <v>3003</v>
      </c>
      <c r="V366">
        <v>0.1</v>
      </c>
      <c r="W366" t="s">
        <v>3012</v>
      </c>
    </row>
    <row r="367" spans="1:23" hidden="1" x14ac:dyDescent="0.35">
      <c r="A367" t="s">
        <v>2189</v>
      </c>
      <c r="C367" s="403">
        <v>45917</v>
      </c>
      <c r="D367" t="s">
        <v>3543</v>
      </c>
      <c r="E367" t="s">
        <v>5149</v>
      </c>
      <c r="F367" t="s">
        <v>5150</v>
      </c>
      <c r="G367" t="s">
        <v>5151</v>
      </c>
      <c r="H367" t="s">
        <v>5152</v>
      </c>
      <c r="I367" t="s">
        <v>5153</v>
      </c>
      <c r="J367" t="s">
        <v>97</v>
      </c>
      <c r="K367" t="s">
        <v>2189</v>
      </c>
      <c r="L367" t="s">
        <v>3291</v>
      </c>
      <c r="M367" t="s">
        <v>5083</v>
      </c>
      <c r="N367" t="s">
        <v>5154</v>
      </c>
      <c r="O367" t="s">
        <v>3012</v>
      </c>
      <c r="P367" t="s">
        <v>4898</v>
      </c>
      <c r="Q367" t="s">
        <v>2189</v>
      </c>
      <c r="R367" t="b">
        <v>0</v>
      </c>
      <c r="S367">
        <v>50</v>
      </c>
      <c r="T367" t="s">
        <v>3002</v>
      </c>
      <c r="U367" t="s">
        <v>3003</v>
      </c>
      <c r="V367">
        <v>0.05</v>
      </c>
      <c r="W367" t="s">
        <v>3012</v>
      </c>
    </row>
    <row r="368" spans="1:23" hidden="1" x14ac:dyDescent="0.35">
      <c r="A368" t="s">
        <v>419</v>
      </c>
      <c r="C368" s="403">
        <v>45917</v>
      </c>
      <c r="D368" t="s">
        <v>3543</v>
      </c>
      <c r="E368" t="s">
        <v>5155</v>
      </c>
      <c r="F368" t="s">
        <v>5156</v>
      </c>
      <c r="G368" t="s">
        <v>5157</v>
      </c>
      <c r="H368" t="s">
        <v>5158</v>
      </c>
      <c r="I368" t="s">
        <v>5157</v>
      </c>
      <c r="J368" t="s">
        <v>95</v>
      </c>
      <c r="K368" t="s">
        <v>544</v>
      </c>
      <c r="L368" t="s">
        <v>5159</v>
      </c>
      <c r="M368" t="s">
        <v>5160</v>
      </c>
      <c r="N368" t="s">
        <v>5161</v>
      </c>
      <c r="O368" t="s">
        <v>3012</v>
      </c>
      <c r="P368" t="s">
        <v>5162</v>
      </c>
      <c r="Q368" t="s">
        <v>499</v>
      </c>
      <c r="R368" t="b">
        <v>0</v>
      </c>
      <c r="S368">
        <v>0</v>
      </c>
      <c r="T368" t="s">
        <v>3002</v>
      </c>
      <c r="U368" t="s">
        <v>3003</v>
      </c>
      <c r="V368">
        <v>0</v>
      </c>
      <c r="W368" t="s">
        <v>3012</v>
      </c>
    </row>
    <row r="369" spans="1:23" hidden="1" x14ac:dyDescent="0.35">
      <c r="A369" t="s">
        <v>419</v>
      </c>
      <c r="C369" s="403">
        <v>45917</v>
      </c>
      <c r="D369" t="s">
        <v>3543</v>
      </c>
      <c r="E369" t="s">
        <v>5163</v>
      </c>
      <c r="F369" t="s">
        <v>5164</v>
      </c>
      <c r="G369" t="s">
        <v>5165</v>
      </c>
      <c r="H369" t="s">
        <v>5166</v>
      </c>
      <c r="I369" t="s">
        <v>3851</v>
      </c>
      <c r="J369" t="s">
        <v>95</v>
      </c>
      <c r="K369" t="s">
        <v>544</v>
      </c>
      <c r="L369" t="s">
        <v>5130</v>
      </c>
      <c r="M369" t="s">
        <v>5167</v>
      </c>
      <c r="N369" t="s">
        <v>5168</v>
      </c>
      <c r="O369" t="s">
        <v>3012</v>
      </c>
      <c r="P369" t="s">
        <v>5167</v>
      </c>
      <c r="Q369" t="s">
        <v>499</v>
      </c>
      <c r="R369" t="b">
        <v>0</v>
      </c>
      <c r="S369">
        <v>1000</v>
      </c>
      <c r="T369" t="s">
        <v>3002</v>
      </c>
      <c r="U369" t="s">
        <v>3003</v>
      </c>
      <c r="V369">
        <v>1</v>
      </c>
      <c r="W369" t="s">
        <v>3012</v>
      </c>
    </row>
    <row r="370" spans="1:23" hidden="1" x14ac:dyDescent="0.35">
      <c r="A370" t="s">
        <v>2189</v>
      </c>
      <c r="C370" s="403">
        <v>45916</v>
      </c>
      <c r="D370" t="s">
        <v>3543</v>
      </c>
      <c r="E370" t="s">
        <v>5169</v>
      </c>
      <c r="F370" t="s">
        <v>5170</v>
      </c>
      <c r="G370" t="s">
        <v>5171</v>
      </c>
      <c r="H370" t="s">
        <v>5172</v>
      </c>
      <c r="I370" t="s">
        <v>2380</v>
      </c>
      <c r="J370" t="s">
        <v>97</v>
      </c>
      <c r="K370" t="s">
        <v>2189</v>
      </c>
      <c r="L370" t="s">
        <v>3291</v>
      </c>
      <c r="M370" t="s">
        <v>4896</v>
      </c>
      <c r="N370" t="s">
        <v>4897</v>
      </c>
      <c r="O370" t="s">
        <v>3012</v>
      </c>
      <c r="P370" t="s">
        <v>4898</v>
      </c>
      <c r="Q370" t="s">
        <v>2189</v>
      </c>
      <c r="R370" t="b">
        <v>0</v>
      </c>
      <c r="S370">
        <v>300</v>
      </c>
      <c r="T370" t="s">
        <v>3002</v>
      </c>
      <c r="U370" t="s">
        <v>3003</v>
      </c>
      <c r="V370">
        <v>0.3</v>
      </c>
      <c r="W370" t="s">
        <v>3012</v>
      </c>
    </row>
    <row r="371" spans="1:23" hidden="1" x14ac:dyDescent="0.35">
      <c r="A371" t="s">
        <v>2189</v>
      </c>
      <c r="C371" s="403">
        <v>45916</v>
      </c>
      <c r="D371" t="s">
        <v>3543</v>
      </c>
      <c r="E371" t="s">
        <v>5173</v>
      </c>
      <c r="F371" t="s">
        <v>5174</v>
      </c>
      <c r="G371" t="s">
        <v>5095</v>
      </c>
      <c r="H371" t="s">
        <v>5175</v>
      </c>
      <c r="I371" t="s">
        <v>5097</v>
      </c>
      <c r="J371" t="s">
        <v>97</v>
      </c>
      <c r="K371" t="s">
        <v>2189</v>
      </c>
      <c r="L371" t="s">
        <v>3291</v>
      </c>
      <c r="M371" t="s">
        <v>4896</v>
      </c>
      <c r="N371" t="s">
        <v>5176</v>
      </c>
      <c r="O371" t="s">
        <v>3012</v>
      </c>
      <c r="P371" t="s">
        <v>4898</v>
      </c>
      <c r="Q371" t="s">
        <v>2189</v>
      </c>
      <c r="R371" t="b">
        <v>0</v>
      </c>
      <c r="S371">
        <v>50</v>
      </c>
      <c r="T371" t="s">
        <v>3002</v>
      </c>
      <c r="U371" t="s">
        <v>3003</v>
      </c>
      <c r="V371">
        <v>0.05</v>
      </c>
      <c r="W371" t="s">
        <v>3012</v>
      </c>
    </row>
    <row r="372" spans="1:23" hidden="1" x14ac:dyDescent="0.35">
      <c r="A372" t="s">
        <v>2189</v>
      </c>
      <c r="C372" s="403">
        <v>45916</v>
      </c>
      <c r="D372" t="s">
        <v>3543</v>
      </c>
      <c r="E372" t="s">
        <v>5177</v>
      </c>
      <c r="F372" t="s">
        <v>5178</v>
      </c>
      <c r="G372" t="s">
        <v>5179</v>
      </c>
      <c r="H372" t="s">
        <v>5180</v>
      </c>
      <c r="I372" t="s">
        <v>2431</v>
      </c>
      <c r="J372" t="s">
        <v>97</v>
      </c>
      <c r="K372" t="s">
        <v>2189</v>
      </c>
      <c r="L372" t="s">
        <v>3291</v>
      </c>
      <c r="M372" t="s">
        <v>4908</v>
      </c>
      <c r="N372" t="s">
        <v>5181</v>
      </c>
      <c r="O372" t="s">
        <v>3012</v>
      </c>
      <c r="P372" t="s">
        <v>4910</v>
      </c>
      <c r="Q372" t="s">
        <v>2189</v>
      </c>
      <c r="R372" t="b">
        <v>0</v>
      </c>
      <c r="S372">
        <v>300</v>
      </c>
      <c r="T372" t="s">
        <v>3002</v>
      </c>
      <c r="U372" t="s">
        <v>3003</v>
      </c>
      <c r="V372">
        <v>0.3</v>
      </c>
      <c r="W372" t="s">
        <v>3012</v>
      </c>
    </row>
    <row r="373" spans="1:23" hidden="1" x14ac:dyDescent="0.35">
      <c r="A373" t="s">
        <v>2189</v>
      </c>
      <c r="C373" s="403">
        <v>45916</v>
      </c>
      <c r="D373" t="s">
        <v>3543</v>
      </c>
      <c r="E373" t="s">
        <v>5182</v>
      </c>
      <c r="F373" t="s">
        <v>5183</v>
      </c>
      <c r="G373" t="s">
        <v>5184</v>
      </c>
      <c r="H373" t="s">
        <v>5185</v>
      </c>
      <c r="I373" t="s">
        <v>2278</v>
      </c>
      <c r="J373" t="s">
        <v>97</v>
      </c>
      <c r="K373" t="s">
        <v>2189</v>
      </c>
      <c r="L373" t="s">
        <v>3291</v>
      </c>
      <c r="M373" t="s">
        <v>4896</v>
      </c>
      <c r="N373" t="s">
        <v>5186</v>
      </c>
      <c r="O373" t="s">
        <v>3030</v>
      </c>
      <c r="P373" t="s">
        <v>4898</v>
      </c>
      <c r="Q373" t="s">
        <v>2189</v>
      </c>
      <c r="R373" t="b">
        <v>1</v>
      </c>
      <c r="S373">
        <v>50000</v>
      </c>
      <c r="T373" t="s">
        <v>3002</v>
      </c>
      <c r="U373" t="s">
        <v>3003</v>
      </c>
      <c r="V373">
        <v>50</v>
      </c>
      <c r="W373" t="s">
        <v>3030</v>
      </c>
    </row>
    <row r="374" spans="1:23" hidden="1" x14ac:dyDescent="0.35">
      <c r="A374" t="s">
        <v>2189</v>
      </c>
      <c r="C374" s="403">
        <v>45916</v>
      </c>
      <c r="D374" t="s">
        <v>3543</v>
      </c>
      <c r="E374" t="s">
        <v>5187</v>
      </c>
      <c r="F374" t="s">
        <v>5188</v>
      </c>
      <c r="G374" t="s">
        <v>5189</v>
      </c>
      <c r="H374" t="s">
        <v>5190</v>
      </c>
      <c r="I374" t="s">
        <v>5191</v>
      </c>
      <c r="J374" t="s">
        <v>98</v>
      </c>
      <c r="K374" t="s">
        <v>2189</v>
      </c>
      <c r="L374" t="s">
        <v>3291</v>
      </c>
      <c r="M374" t="s">
        <v>4997</v>
      </c>
      <c r="N374" t="s">
        <v>5192</v>
      </c>
      <c r="O374" t="s">
        <v>3030</v>
      </c>
      <c r="P374" t="s">
        <v>4997</v>
      </c>
      <c r="Q374" t="s">
        <v>2189</v>
      </c>
      <c r="R374" t="b">
        <v>0</v>
      </c>
      <c r="S374">
        <v>0</v>
      </c>
      <c r="T374" t="s">
        <v>3002</v>
      </c>
      <c r="U374" t="s">
        <v>3003</v>
      </c>
      <c r="V374">
        <v>0</v>
      </c>
      <c r="W374" t="s">
        <v>3030</v>
      </c>
    </row>
    <row r="375" spans="1:23" hidden="1" x14ac:dyDescent="0.35">
      <c r="A375" t="s">
        <v>2189</v>
      </c>
      <c r="C375" s="403">
        <v>45916</v>
      </c>
      <c r="D375" t="s">
        <v>3543</v>
      </c>
      <c r="E375" t="s">
        <v>5193</v>
      </c>
      <c r="F375" t="s">
        <v>5194</v>
      </c>
      <c r="G375" t="s">
        <v>5195</v>
      </c>
      <c r="H375" t="s">
        <v>5196</v>
      </c>
      <c r="I375" t="s">
        <v>2470</v>
      </c>
      <c r="J375" t="s">
        <v>97</v>
      </c>
      <c r="K375" t="s">
        <v>2189</v>
      </c>
      <c r="L375" t="s">
        <v>3291</v>
      </c>
      <c r="M375" t="s">
        <v>4896</v>
      </c>
      <c r="N375" t="s">
        <v>5176</v>
      </c>
      <c r="O375" t="s">
        <v>3012</v>
      </c>
      <c r="P375" t="s">
        <v>4898</v>
      </c>
      <c r="Q375" t="s">
        <v>2189</v>
      </c>
      <c r="R375" t="b">
        <v>0</v>
      </c>
      <c r="S375">
        <v>100</v>
      </c>
      <c r="T375" t="s">
        <v>3002</v>
      </c>
      <c r="U375" t="s">
        <v>3003</v>
      </c>
      <c r="V375">
        <v>0.1</v>
      </c>
      <c r="W375" t="s">
        <v>3012</v>
      </c>
    </row>
    <row r="376" spans="1:23" hidden="1" x14ac:dyDescent="0.35">
      <c r="A376" t="s">
        <v>2189</v>
      </c>
      <c r="C376" s="403">
        <v>45916</v>
      </c>
      <c r="D376" t="s">
        <v>3543</v>
      </c>
      <c r="E376" t="s">
        <v>5197</v>
      </c>
      <c r="F376" t="s">
        <v>5198</v>
      </c>
      <c r="G376" t="s">
        <v>5199</v>
      </c>
      <c r="H376" t="s">
        <v>5200</v>
      </c>
      <c r="I376" t="s">
        <v>2301</v>
      </c>
      <c r="J376" t="s">
        <v>97</v>
      </c>
      <c r="K376" t="s">
        <v>2189</v>
      </c>
      <c r="L376" t="s">
        <v>3291</v>
      </c>
      <c r="M376" t="s">
        <v>4908</v>
      </c>
      <c r="N376" t="s">
        <v>5201</v>
      </c>
      <c r="O376" t="s">
        <v>3012</v>
      </c>
      <c r="P376" t="s">
        <v>4910</v>
      </c>
      <c r="Q376" t="s">
        <v>2189</v>
      </c>
      <c r="R376" t="b">
        <v>0</v>
      </c>
      <c r="S376">
        <v>2000</v>
      </c>
      <c r="T376" t="s">
        <v>3002</v>
      </c>
      <c r="U376" t="s">
        <v>3003</v>
      </c>
      <c r="V376">
        <v>2</v>
      </c>
      <c r="W376" t="s">
        <v>3012</v>
      </c>
    </row>
    <row r="377" spans="1:23" hidden="1" x14ac:dyDescent="0.35">
      <c r="A377" t="s">
        <v>2189</v>
      </c>
      <c r="C377" s="403">
        <v>45916</v>
      </c>
      <c r="D377" t="s">
        <v>3543</v>
      </c>
      <c r="E377" t="s">
        <v>5202</v>
      </c>
      <c r="F377" t="s">
        <v>5203</v>
      </c>
      <c r="G377" t="s">
        <v>5204</v>
      </c>
      <c r="H377" t="s">
        <v>5205</v>
      </c>
      <c r="I377" t="s">
        <v>2268</v>
      </c>
      <c r="J377" t="s">
        <v>98</v>
      </c>
      <c r="K377" t="s">
        <v>2189</v>
      </c>
      <c r="L377" t="s">
        <v>3291</v>
      </c>
      <c r="M377" t="s">
        <v>4969</v>
      </c>
      <c r="N377" t="s">
        <v>5206</v>
      </c>
      <c r="O377" t="s">
        <v>3021</v>
      </c>
      <c r="P377" t="s">
        <v>4969</v>
      </c>
      <c r="Q377" t="s">
        <v>2189</v>
      </c>
      <c r="R377" t="b">
        <v>0</v>
      </c>
      <c r="S377">
        <v>10000</v>
      </c>
      <c r="T377" t="s">
        <v>3002</v>
      </c>
      <c r="U377" t="s">
        <v>3003</v>
      </c>
      <c r="V377">
        <v>10</v>
      </c>
      <c r="W377" t="s">
        <v>3021</v>
      </c>
    </row>
    <row r="378" spans="1:23" hidden="1" x14ac:dyDescent="0.35">
      <c r="A378" t="s">
        <v>2189</v>
      </c>
      <c r="C378" s="403">
        <v>45916</v>
      </c>
      <c r="D378" t="s">
        <v>3543</v>
      </c>
      <c r="E378" t="s">
        <v>5207</v>
      </c>
      <c r="F378" t="s">
        <v>5208</v>
      </c>
      <c r="G378" t="s">
        <v>5209</v>
      </c>
      <c r="H378" t="s">
        <v>5210</v>
      </c>
      <c r="I378" t="s">
        <v>5211</v>
      </c>
      <c r="J378" t="s">
        <v>97</v>
      </c>
      <c r="K378" t="s">
        <v>2189</v>
      </c>
      <c r="L378" t="s">
        <v>3291</v>
      </c>
      <c r="M378" t="s">
        <v>4908</v>
      </c>
      <c r="N378" t="s">
        <v>5212</v>
      </c>
      <c r="O378" t="s">
        <v>3021</v>
      </c>
      <c r="P378" t="s">
        <v>4910</v>
      </c>
      <c r="Q378" t="s">
        <v>2189</v>
      </c>
      <c r="R378" t="b">
        <v>1</v>
      </c>
      <c r="S378">
        <v>1000</v>
      </c>
      <c r="T378" t="s">
        <v>3002</v>
      </c>
      <c r="U378" t="s">
        <v>3003</v>
      </c>
      <c r="V378">
        <v>1</v>
      </c>
      <c r="W378" t="s">
        <v>3021</v>
      </c>
    </row>
    <row r="379" spans="1:23" hidden="1" x14ac:dyDescent="0.35">
      <c r="A379" t="s">
        <v>350</v>
      </c>
      <c r="C379" s="403">
        <v>45916</v>
      </c>
      <c r="D379" t="s">
        <v>3661</v>
      </c>
      <c r="E379" t="s">
        <v>1279</v>
      </c>
      <c r="F379" t="s">
        <v>5213</v>
      </c>
      <c r="G379" t="s">
        <v>2645</v>
      </c>
      <c r="H379" t="s">
        <v>5214</v>
      </c>
      <c r="I379" t="s">
        <v>2645</v>
      </c>
      <c r="J379" t="s">
        <v>105</v>
      </c>
      <c r="K379" t="s">
        <v>376</v>
      </c>
      <c r="L379" t="s">
        <v>5215</v>
      </c>
      <c r="M379" t="s">
        <v>5216</v>
      </c>
      <c r="N379" t="s">
        <v>5217</v>
      </c>
      <c r="O379" t="s">
        <v>3021</v>
      </c>
      <c r="P379" t="s">
        <v>5218</v>
      </c>
      <c r="Q379" t="s">
        <v>307</v>
      </c>
      <c r="R379" t="b">
        <v>0</v>
      </c>
      <c r="S379">
        <v>20000</v>
      </c>
      <c r="T379" t="s">
        <v>3013</v>
      </c>
      <c r="U379" t="s">
        <v>3003</v>
      </c>
      <c r="V379">
        <v>20</v>
      </c>
      <c r="W379" t="s">
        <v>3021</v>
      </c>
    </row>
    <row r="380" spans="1:23" hidden="1" x14ac:dyDescent="0.35">
      <c r="A380" t="s">
        <v>2189</v>
      </c>
      <c r="C380" s="403">
        <v>45916</v>
      </c>
      <c r="D380" t="s">
        <v>3726</v>
      </c>
      <c r="E380" t="s">
        <v>5219</v>
      </c>
      <c r="F380" t="s">
        <v>5220</v>
      </c>
      <c r="G380" t="s">
        <v>5221</v>
      </c>
      <c r="H380" t="s">
        <v>5222</v>
      </c>
      <c r="I380" t="s">
        <v>2301</v>
      </c>
      <c r="J380" t="s">
        <v>97</v>
      </c>
      <c r="K380" t="s">
        <v>2189</v>
      </c>
      <c r="L380" t="s">
        <v>3291</v>
      </c>
      <c r="M380" t="s">
        <v>4929</v>
      </c>
      <c r="N380" t="s">
        <v>5223</v>
      </c>
      <c r="O380" t="s">
        <v>3207</v>
      </c>
      <c r="P380" t="s">
        <v>5224</v>
      </c>
      <c r="Q380" t="s">
        <v>2189</v>
      </c>
      <c r="R380" t="b">
        <v>1</v>
      </c>
      <c r="S380">
        <v>200000</v>
      </c>
      <c r="T380" t="s">
        <v>3002</v>
      </c>
      <c r="U380" t="s">
        <v>3003</v>
      </c>
      <c r="V380">
        <v>200</v>
      </c>
      <c r="W380" t="s">
        <v>3207</v>
      </c>
    </row>
    <row r="381" spans="1:23" hidden="1" x14ac:dyDescent="0.35">
      <c r="A381" t="s">
        <v>2189</v>
      </c>
      <c r="C381" s="403">
        <v>45916</v>
      </c>
      <c r="D381" t="s">
        <v>3726</v>
      </c>
      <c r="E381" t="s">
        <v>5225</v>
      </c>
      <c r="F381" t="s">
        <v>5226</v>
      </c>
      <c r="G381" t="s">
        <v>5227</v>
      </c>
      <c r="H381" t="s">
        <v>5228</v>
      </c>
      <c r="I381" t="s">
        <v>5229</v>
      </c>
      <c r="J381" t="s">
        <v>97</v>
      </c>
      <c r="K381" t="s">
        <v>2189</v>
      </c>
      <c r="L381" t="s">
        <v>3291</v>
      </c>
      <c r="M381" t="s">
        <v>4929</v>
      </c>
      <c r="N381" t="s">
        <v>5230</v>
      </c>
      <c r="O381" t="s">
        <v>3207</v>
      </c>
      <c r="P381" t="s">
        <v>5224</v>
      </c>
      <c r="Q381" t="s">
        <v>2189</v>
      </c>
      <c r="R381" t="b">
        <v>1</v>
      </c>
      <c r="S381">
        <v>0</v>
      </c>
      <c r="T381" t="s">
        <v>3002</v>
      </c>
      <c r="U381" t="s">
        <v>3003</v>
      </c>
      <c r="V381">
        <v>0</v>
      </c>
      <c r="W381" t="s">
        <v>3207</v>
      </c>
    </row>
    <row r="382" spans="1:23" hidden="1" x14ac:dyDescent="0.35">
      <c r="A382" t="s">
        <v>2189</v>
      </c>
      <c r="C382" s="403">
        <v>45916</v>
      </c>
      <c r="D382" t="s">
        <v>3543</v>
      </c>
      <c r="E382" t="s">
        <v>5231</v>
      </c>
      <c r="F382" t="s">
        <v>5232</v>
      </c>
      <c r="G382" t="s">
        <v>5233</v>
      </c>
      <c r="H382" t="s">
        <v>5234</v>
      </c>
      <c r="I382" t="s">
        <v>5235</v>
      </c>
      <c r="J382" t="s">
        <v>97</v>
      </c>
      <c r="K382" t="s">
        <v>2189</v>
      </c>
      <c r="L382" t="s">
        <v>5236</v>
      </c>
      <c r="M382" t="s">
        <v>5237</v>
      </c>
      <c r="N382" t="s">
        <v>5238</v>
      </c>
      <c r="O382" t="s">
        <v>3012</v>
      </c>
      <c r="P382" t="s">
        <v>5237</v>
      </c>
      <c r="Q382" t="s">
        <v>2189</v>
      </c>
      <c r="R382" t="b">
        <v>0</v>
      </c>
      <c r="S382">
        <v>20</v>
      </c>
      <c r="T382" t="s">
        <v>3002</v>
      </c>
      <c r="U382" t="s">
        <v>3003</v>
      </c>
      <c r="V382">
        <v>0.02</v>
      </c>
      <c r="W382" t="s">
        <v>3012</v>
      </c>
    </row>
    <row r="383" spans="1:23" hidden="1" x14ac:dyDescent="0.35">
      <c r="A383" t="s">
        <v>2189</v>
      </c>
      <c r="C383" s="403">
        <v>45916</v>
      </c>
      <c r="D383" t="s">
        <v>3543</v>
      </c>
      <c r="E383" t="s">
        <v>5239</v>
      </c>
      <c r="F383" t="s">
        <v>5240</v>
      </c>
      <c r="G383" t="s">
        <v>5241</v>
      </c>
      <c r="H383" t="s">
        <v>5242</v>
      </c>
      <c r="I383" t="s">
        <v>5243</v>
      </c>
      <c r="J383" t="s">
        <v>97</v>
      </c>
      <c r="K383" t="s">
        <v>2189</v>
      </c>
      <c r="L383" t="s">
        <v>5236</v>
      </c>
      <c r="M383" t="s">
        <v>5244</v>
      </c>
      <c r="N383" t="s">
        <v>5245</v>
      </c>
      <c r="O383" t="s">
        <v>3012</v>
      </c>
      <c r="P383" t="s">
        <v>5244</v>
      </c>
      <c r="Q383" t="s">
        <v>2189</v>
      </c>
      <c r="R383" t="b">
        <v>0</v>
      </c>
      <c r="S383">
        <v>100</v>
      </c>
      <c r="T383" t="s">
        <v>3002</v>
      </c>
      <c r="U383" t="s">
        <v>3003</v>
      </c>
      <c r="V383">
        <v>0.1</v>
      </c>
      <c r="W383" t="s">
        <v>3012</v>
      </c>
    </row>
    <row r="384" spans="1:23" hidden="1" x14ac:dyDescent="0.35">
      <c r="A384" t="s">
        <v>2189</v>
      </c>
      <c r="C384" s="403">
        <v>45916</v>
      </c>
      <c r="D384" t="s">
        <v>5246</v>
      </c>
      <c r="E384" t="s">
        <v>5247</v>
      </c>
      <c r="F384" t="s">
        <v>5248</v>
      </c>
      <c r="G384" t="s">
        <v>5249</v>
      </c>
      <c r="H384" t="s">
        <v>5250</v>
      </c>
      <c r="I384" t="s">
        <v>1935</v>
      </c>
      <c r="J384" t="s">
        <v>98</v>
      </c>
      <c r="K384" t="s">
        <v>2189</v>
      </c>
      <c r="L384" t="s">
        <v>3291</v>
      </c>
      <c r="M384" t="s">
        <v>4898</v>
      </c>
      <c r="N384" t="s">
        <v>5251</v>
      </c>
      <c r="O384" t="s">
        <v>3012</v>
      </c>
      <c r="P384" t="s">
        <v>4898</v>
      </c>
      <c r="Q384" t="s">
        <v>2189</v>
      </c>
      <c r="R384" t="b">
        <v>0</v>
      </c>
      <c r="S384">
        <v>800</v>
      </c>
      <c r="T384" t="s">
        <v>3002</v>
      </c>
      <c r="U384" t="s">
        <v>3003</v>
      </c>
      <c r="V384">
        <v>0.8</v>
      </c>
      <c r="W384" t="s">
        <v>3012</v>
      </c>
    </row>
    <row r="385" spans="1:23" hidden="1" x14ac:dyDescent="0.35">
      <c r="A385" t="s">
        <v>2189</v>
      </c>
      <c r="C385" s="403">
        <v>45916</v>
      </c>
      <c r="D385" t="s">
        <v>3543</v>
      </c>
      <c r="E385" t="s">
        <v>5252</v>
      </c>
      <c r="F385" t="s">
        <v>5253</v>
      </c>
      <c r="G385" t="s">
        <v>5254</v>
      </c>
      <c r="H385" t="s">
        <v>5255</v>
      </c>
      <c r="I385" t="s">
        <v>5256</v>
      </c>
      <c r="J385" t="s">
        <v>97</v>
      </c>
      <c r="K385" t="s">
        <v>2189</v>
      </c>
      <c r="L385" t="s">
        <v>5236</v>
      </c>
      <c r="M385" t="s">
        <v>5244</v>
      </c>
      <c r="N385" t="s">
        <v>5245</v>
      </c>
      <c r="O385" t="s">
        <v>3012</v>
      </c>
      <c r="P385" t="s">
        <v>5244</v>
      </c>
      <c r="Q385" t="s">
        <v>2189</v>
      </c>
      <c r="R385" t="b">
        <v>0</v>
      </c>
      <c r="S385">
        <v>50</v>
      </c>
      <c r="T385" t="s">
        <v>3002</v>
      </c>
      <c r="U385" t="s">
        <v>3003</v>
      </c>
      <c r="V385">
        <v>0.05</v>
      </c>
      <c r="W385" t="s">
        <v>3012</v>
      </c>
    </row>
    <row r="386" spans="1:23" hidden="1" x14ac:dyDescent="0.35">
      <c r="A386" t="s">
        <v>2189</v>
      </c>
      <c r="C386" s="403">
        <v>45916</v>
      </c>
      <c r="D386" t="s">
        <v>3543</v>
      </c>
      <c r="E386" t="s">
        <v>5257</v>
      </c>
      <c r="F386" t="s">
        <v>5258</v>
      </c>
      <c r="G386" t="s">
        <v>5259</v>
      </c>
      <c r="H386" t="s">
        <v>5260</v>
      </c>
      <c r="I386" t="s">
        <v>5261</v>
      </c>
      <c r="J386" t="s">
        <v>97</v>
      </c>
      <c r="K386" t="s">
        <v>2189</v>
      </c>
      <c r="L386" t="s">
        <v>5236</v>
      </c>
      <c r="M386" t="s">
        <v>5244</v>
      </c>
      <c r="N386" t="s">
        <v>5245</v>
      </c>
      <c r="O386" t="s">
        <v>3012</v>
      </c>
      <c r="P386" t="s">
        <v>5244</v>
      </c>
      <c r="Q386" t="s">
        <v>2189</v>
      </c>
      <c r="R386" t="b">
        <v>0</v>
      </c>
      <c r="S386">
        <v>50</v>
      </c>
      <c r="T386" t="s">
        <v>3002</v>
      </c>
      <c r="U386" t="s">
        <v>3003</v>
      </c>
      <c r="V386">
        <v>0.05</v>
      </c>
      <c r="W386" t="s">
        <v>3012</v>
      </c>
    </row>
    <row r="387" spans="1:23" hidden="1" x14ac:dyDescent="0.35">
      <c r="A387" t="s">
        <v>2189</v>
      </c>
      <c r="C387" s="403">
        <v>45916</v>
      </c>
      <c r="D387" t="s">
        <v>3543</v>
      </c>
      <c r="E387" t="s">
        <v>5262</v>
      </c>
      <c r="F387" t="s">
        <v>5263</v>
      </c>
      <c r="G387" t="s">
        <v>5264</v>
      </c>
      <c r="H387" t="s">
        <v>5265</v>
      </c>
      <c r="I387" t="s">
        <v>5266</v>
      </c>
      <c r="J387" t="s">
        <v>97</v>
      </c>
      <c r="K387" t="s">
        <v>2189</v>
      </c>
      <c r="L387" t="s">
        <v>5236</v>
      </c>
      <c r="M387" t="s">
        <v>5267</v>
      </c>
      <c r="N387" t="s">
        <v>5268</v>
      </c>
      <c r="O387" t="s">
        <v>3012</v>
      </c>
      <c r="P387" t="s">
        <v>5244</v>
      </c>
      <c r="Q387" t="s">
        <v>2189</v>
      </c>
      <c r="R387" t="b">
        <v>0</v>
      </c>
      <c r="S387">
        <v>500</v>
      </c>
      <c r="T387" t="s">
        <v>3002</v>
      </c>
      <c r="U387" t="s">
        <v>3003</v>
      </c>
      <c r="V387">
        <v>0.5</v>
      </c>
      <c r="W387" t="s">
        <v>3012</v>
      </c>
    </row>
    <row r="388" spans="1:23" hidden="1" x14ac:dyDescent="0.35">
      <c r="A388" t="s">
        <v>2189</v>
      </c>
      <c r="C388" s="403">
        <v>45916</v>
      </c>
      <c r="D388" t="s">
        <v>3543</v>
      </c>
      <c r="E388" t="s">
        <v>5269</v>
      </c>
      <c r="F388" t="s">
        <v>5270</v>
      </c>
      <c r="G388" t="s">
        <v>5271</v>
      </c>
      <c r="H388" t="s">
        <v>5272</v>
      </c>
      <c r="I388" t="s">
        <v>2289</v>
      </c>
      <c r="J388" t="s">
        <v>97</v>
      </c>
      <c r="K388" t="s">
        <v>2189</v>
      </c>
      <c r="L388" t="s">
        <v>3205</v>
      </c>
      <c r="M388" t="s">
        <v>5273</v>
      </c>
      <c r="N388" t="s">
        <v>5274</v>
      </c>
      <c r="O388" t="s">
        <v>3012</v>
      </c>
      <c r="P388" t="s">
        <v>4683</v>
      </c>
      <c r="Q388" t="s">
        <v>2189</v>
      </c>
      <c r="R388" t="b">
        <v>0</v>
      </c>
      <c r="S388">
        <v>300</v>
      </c>
      <c r="T388" t="s">
        <v>3002</v>
      </c>
      <c r="U388" t="s">
        <v>3003</v>
      </c>
      <c r="V388">
        <v>0.3</v>
      </c>
      <c r="W388" t="s">
        <v>3012</v>
      </c>
    </row>
    <row r="389" spans="1:23" hidden="1" x14ac:dyDescent="0.35">
      <c r="A389" t="s">
        <v>350</v>
      </c>
      <c r="C389" s="403">
        <v>45916</v>
      </c>
      <c r="D389" t="s">
        <v>3742</v>
      </c>
      <c r="E389" t="s">
        <v>1277</v>
      </c>
      <c r="F389" t="s">
        <v>5275</v>
      </c>
      <c r="G389" t="s">
        <v>2646</v>
      </c>
      <c r="H389" t="s">
        <v>5276</v>
      </c>
      <c r="I389" t="s">
        <v>2370</v>
      </c>
      <c r="J389" t="s">
        <v>100</v>
      </c>
      <c r="K389" t="s">
        <v>298</v>
      </c>
      <c r="L389" t="s">
        <v>4953</v>
      </c>
      <c r="M389" t="s">
        <v>5277</v>
      </c>
      <c r="N389" t="s">
        <v>5278</v>
      </c>
      <c r="O389" t="s">
        <v>3021</v>
      </c>
      <c r="P389" t="s">
        <v>5279</v>
      </c>
      <c r="Q389" t="s">
        <v>307</v>
      </c>
      <c r="R389" t="b">
        <v>0</v>
      </c>
      <c r="S389">
        <v>5000</v>
      </c>
      <c r="T389" t="s">
        <v>3013</v>
      </c>
      <c r="U389" t="s">
        <v>3003</v>
      </c>
      <c r="V389">
        <v>5</v>
      </c>
      <c r="W389" t="s">
        <v>3021</v>
      </c>
    </row>
    <row r="390" spans="1:23" hidden="1" x14ac:dyDescent="0.35">
      <c r="A390" t="s">
        <v>2189</v>
      </c>
      <c r="C390" s="403">
        <v>45915</v>
      </c>
      <c r="D390" t="s">
        <v>3543</v>
      </c>
      <c r="E390" t="s">
        <v>5280</v>
      </c>
      <c r="F390" t="s">
        <v>5281</v>
      </c>
      <c r="G390" t="s">
        <v>5282</v>
      </c>
      <c r="H390" t="s">
        <v>5283</v>
      </c>
      <c r="I390" t="s">
        <v>5284</v>
      </c>
      <c r="J390" t="s">
        <v>97</v>
      </c>
      <c r="K390" t="s">
        <v>2189</v>
      </c>
      <c r="L390" t="s">
        <v>3205</v>
      </c>
      <c r="M390" t="s">
        <v>5273</v>
      </c>
      <c r="N390" t="s">
        <v>5285</v>
      </c>
      <c r="O390" t="s">
        <v>3012</v>
      </c>
      <c r="P390" t="s">
        <v>4683</v>
      </c>
      <c r="Q390" t="s">
        <v>2189</v>
      </c>
      <c r="R390" t="b">
        <v>0</v>
      </c>
      <c r="S390">
        <v>100</v>
      </c>
      <c r="T390" t="s">
        <v>3002</v>
      </c>
      <c r="U390" t="s">
        <v>3003</v>
      </c>
      <c r="V390">
        <v>0.1</v>
      </c>
      <c r="W390" t="s">
        <v>3012</v>
      </c>
    </row>
    <row r="391" spans="1:23" hidden="1" x14ac:dyDescent="0.35">
      <c r="A391" t="s">
        <v>2189</v>
      </c>
      <c r="C391" s="403">
        <v>45915</v>
      </c>
      <c r="D391" t="s">
        <v>3543</v>
      </c>
      <c r="E391" t="s">
        <v>5286</v>
      </c>
      <c r="F391" t="s">
        <v>5287</v>
      </c>
      <c r="G391" t="s">
        <v>5288</v>
      </c>
      <c r="H391" t="s">
        <v>5289</v>
      </c>
      <c r="I391" t="s">
        <v>2313</v>
      </c>
      <c r="J391" t="s">
        <v>97</v>
      </c>
      <c r="K391" t="s">
        <v>2189</v>
      </c>
      <c r="L391" t="s">
        <v>3291</v>
      </c>
      <c r="M391" t="s">
        <v>3846</v>
      </c>
      <c r="N391" t="s">
        <v>5290</v>
      </c>
      <c r="O391" t="s">
        <v>3012</v>
      </c>
      <c r="P391" t="s">
        <v>4992</v>
      </c>
      <c r="Q391" t="s">
        <v>2189</v>
      </c>
      <c r="R391" t="b">
        <v>0</v>
      </c>
      <c r="S391">
        <v>100</v>
      </c>
      <c r="T391" t="s">
        <v>3002</v>
      </c>
      <c r="U391" t="s">
        <v>3003</v>
      </c>
      <c r="V391">
        <v>0.1</v>
      </c>
      <c r="W391" t="s">
        <v>3012</v>
      </c>
    </row>
    <row r="392" spans="1:23" hidden="1" x14ac:dyDescent="0.35">
      <c r="A392" t="s">
        <v>2189</v>
      </c>
      <c r="C392" s="403">
        <v>45915</v>
      </c>
      <c r="D392" t="s">
        <v>3543</v>
      </c>
      <c r="E392" t="s">
        <v>5291</v>
      </c>
      <c r="F392" t="s">
        <v>5292</v>
      </c>
      <c r="G392" t="s">
        <v>5293</v>
      </c>
      <c r="H392" t="s">
        <v>5294</v>
      </c>
      <c r="I392" t="s">
        <v>5295</v>
      </c>
      <c r="J392" t="s">
        <v>97</v>
      </c>
      <c r="K392" t="s">
        <v>2189</v>
      </c>
      <c r="L392" t="s">
        <v>3291</v>
      </c>
      <c r="M392" t="s">
        <v>5296</v>
      </c>
      <c r="N392" t="s">
        <v>5297</v>
      </c>
      <c r="O392" t="s">
        <v>3012</v>
      </c>
      <c r="P392" t="s">
        <v>4969</v>
      </c>
      <c r="Q392" t="s">
        <v>2189</v>
      </c>
      <c r="R392" t="b">
        <v>0</v>
      </c>
      <c r="S392">
        <v>200</v>
      </c>
      <c r="T392" t="s">
        <v>3002</v>
      </c>
      <c r="U392" t="s">
        <v>3003</v>
      </c>
      <c r="V392">
        <v>0.2</v>
      </c>
      <c r="W392" t="s">
        <v>3012</v>
      </c>
    </row>
    <row r="393" spans="1:23" hidden="1" x14ac:dyDescent="0.35">
      <c r="A393" t="s">
        <v>381</v>
      </c>
      <c r="C393" s="403">
        <v>45915</v>
      </c>
      <c r="D393" t="s">
        <v>3742</v>
      </c>
      <c r="E393" t="s">
        <v>1275</v>
      </c>
      <c r="F393" t="s">
        <v>5298</v>
      </c>
      <c r="G393" t="s">
        <v>1276</v>
      </c>
      <c r="H393" t="s">
        <v>5299</v>
      </c>
      <c r="I393" t="s">
        <v>2621</v>
      </c>
      <c r="J393" t="s">
        <v>2260</v>
      </c>
      <c r="K393" t="s">
        <v>380</v>
      </c>
      <c r="L393" t="s">
        <v>3047</v>
      </c>
      <c r="M393" t="s">
        <v>5300</v>
      </c>
      <c r="N393" t="s">
        <v>1798</v>
      </c>
      <c r="O393" t="s">
        <v>3012</v>
      </c>
      <c r="P393" t="s">
        <v>3785</v>
      </c>
      <c r="Q393" t="s">
        <v>456</v>
      </c>
      <c r="R393" t="b">
        <v>0</v>
      </c>
      <c r="S393">
        <v>1000</v>
      </c>
      <c r="T393" t="s">
        <v>3648</v>
      </c>
      <c r="U393" t="s">
        <v>3003</v>
      </c>
      <c r="V393">
        <v>1</v>
      </c>
      <c r="W393" t="s">
        <v>3012</v>
      </c>
    </row>
    <row r="394" spans="1:23" hidden="1" x14ac:dyDescent="0.35">
      <c r="A394" t="s">
        <v>2189</v>
      </c>
      <c r="C394" s="403">
        <v>45915</v>
      </c>
      <c r="D394" t="s">
        <v>3543</v>
      </c>
      <c r="E394" t="s">
        <v>5301</v>
      </c>
      <c r="F394" t="s">
        <v>5302</v>
      </c>
      <c r="G394" t="s">
        <v>5303</v>
      </c>
      <c r="H394" t="s">
        <v>5304</v>
      </c>
      <c r="I394" t="s">
        <v>2301</v>
      </c>
      <c r="J394" t="s">
        <v>98</v>
      </c>
      <c r="K394" t="s">
        <v>2189</v>
      </c>
      <c r="L394" t="s">
        <v>3291</v>
      </c>
      <c r="M394" t="s">
        <v>5036</v>
      </c>
      <c r="N394" t="s">
        <v>5305</v>
      </c>
      <c r="O394" t="s">
        <v>3012</v>
      </c>
      <c r="P394" t="s">
        <v>4997</v>
      </c>
      <c r="Q394" t="s">
        <v>2189</v>
      </c>
      <c r="R394" t="b">
        <v>0</v>
      </c>
      <c r="S394">
        <v>3000</v>
      </c>
      <c r="T394" t="s">
        <v>3002</v>
      </c>
      <c r="U394" t="s">
        <v>3003</v>
      </c>
      <c r="V394">
        <v>3</v>
      </c>
      <c r="W394" t="s">
        <v>3012</v>
      </c>
    </row>
    <row r="395" spans="1:23" hidden="1" x14ac:dyDescent="0.35">
      <c r="A395" t="s">
        <v>2189</v>
      </c>
      <c r="C395" s="403">
        <v>45915</v>
      </c>
      <c r="D395" t="s">
        <v>3543</v>
      </c>
      <c r="E395" t="s">
        <v>5306</v>
      </c>
      <c r="F395" t="s">
        <v>5307</v>
      </c>
      <c r="G395" t="s">
        <v>5308</v>
      </c>
      <c r="H395" t="s">
        <v>5309</v>
      </c>
      <c r="I395" t="s">
        <v>5103</v>
      </c>
      <c r="J395" t="s">
        <v>97</v>
      </c>
      <c r="K395" t="s">
        <v>2189</v>
      </c>
      <c r="L395" t="s">
        <v>3291</v>
      </c>
      <c r="M395" t="s">
        <v>5296</v>
      </c>
      <c r="N395" t="s">
        <v>4962</v>
      </c>
      <c r="O395" t="s">
        <v>3012</v>
      </c>
      <c r="P395" t="s">
        <v>4969</v>
      </c>
      <c r="Q395" t="s">
        <v>2189</v>
      </c>
      <c r="R395" t="b">
        <v>0</v>
      </c>
      <c r="S395">
        <v>50</v>
      </c>
      <c r="T395" t="s">
        <v>3002</v>
      </c>
      <c r="U395" t="s">
        <v>3003</v>
      </c>
      <c r="V395">
        <v>0.05</v>
      </c>
      <c r="W395" t="s">
        <v>3012</v>
      </c>
    </row>
    <row r="396" spans="1:23" hidden="1" x14ac:dyDescent="0.35">
      <c r="A396" t="s">
        <v>2189</v>
      </c>
      <c r="C396" s="403">
        <v>45915</v>
      </c>
      <c r="D396" t="s">
        <v>3543</v>
      </c>
      <c r="E396" t="s">
        <v>5310</v>
      </c>
      <c r="F396" t="s">
        <v>5311</v>
      </c>
      <c r="G396" t="s">
        <v>5312</v>
      </c>
      <c r="H396" t="s">
        <v>5313</v>
      </c>
      <c r="I396" t="s">
        <v>5266</v>
      </c>
      <c r="J396" t="s">
        <v>97</v>
      </c>
      <c r="K396" t="s">
        <v>2189</v>
      </c>
      <c r="L396" t="s">
        <v>3291</v>
      </c>
      <c r="M396" t="s">
        <v>5296</v>
      </c>
      <c r="N396" t="s">
        <v>5297</v>
      </c>
      <c r="O396" t="s">
        <v>3012</v>
      </c>
      <c r="P396" t="s">
        <v>4969</v>
      </c>
      <c r="Q396" t="s">
        <v>2189</v>
      </c>
      <c r="R396" t="b">
        <v>0</v>
      </c>
      <c r="S396">
        <v>200</v>
      </c>
      <c r="T396" t="s">
        <v>3002</v>
      </c>
      <c r="U396" t="s">
        <v>3003</v>
      </c>
      <c r="V396">
        <v>0.2</v>
      </c>
      <c r="W396" t="s">
        <v>3012</v>
      </c>
    </row>
    <row r="397" spans="1:23" hidden="1" x14ac:dyDescent="0.35">
      <c r="A397" t="s">
        <v>2189</v>
      </c>
      <c r="C397" s="403">
        <v>45915</v>
      </c>
      <c r="D397" t="s">
        <v>3543</v>
      </c>
      <c r="E397" t="s">
        <v>5314</v>
      </c>
      <c r="F397" t="s">
        <v>5315</v>
      </c>
      <c r="G397" t="s">
        <v>5316</v>
      </c>
      <c r="H397" t="s">
        <v>5317</v>
      </c>
      <c r="I397" t="s">
        <v>400</v>
      </c>
      <c r="J397" t="s">
        <v>97</v>
      </c>
      <c r="K397" t="s">
        <v>2189</v>
      </c>
      <c r="L397" t="s">
        <v>3291</v>
      </c>
      <c r="M397" t="s">
        <v>5296</v>
      </c>
      <c r="N397" t="s">
        <v>5297</v>
      </c>
      <c r="O397" t="s">
        <v>3012</v>
      </c>
      <c r="P397" t="s">
        <v>4969</v>
      </c>
      <c r="Q397" t="s">
        <v>2189</v>
      </c>
      <c r="R397" t="b">
        <v>0</v>
      </c>
      <c r="S397">
        <v>0</v>
      </c>
      <c r="T397" t="s">
        <v>3002</v>
      </c>
      <c r="U397" t="s">
        <v>3003</v>
      </c>
      <c r="V397">
        <v>0</v>
      </c>
      <c r="W397" t="s">
        <v>3012</v>
      </c>
    </row>
    <row r="398" spans="1:23" hidden="1" x14ac:dyDescent="0.35">
      <c r="A398" t="s">
        <v>2189</v>
      </c>
      <c r="C398" s="403">
        <v>45915</v>
      </c>
      <c r="D398" t="s">
        <v>3543</v>
      </c>
      <c r="E398" t="s">
        <v>5318</v>
      </c>
      <c r="F398" t="s">
        <v>5319</v>
      </c>
      <c r="G398" t="s">
        <v>5320</v>
      </c>
      <c r="H398" t="s">
        <v>5321</v>
      </c>
      <c r="I398" t="s">
        <v>5322</v>
      </c>
      <c r="J398" t="s">
        <v>98</v>
      </c>
      <c r="K398" t="s">
        <v>2189</v>
      </c>
      <c r="L398" t="s">
        <v>3291</v>
      </c>
      <c r="M398" t="s">
        <v>4939</v>
      </c>
      <c r="N398" t="s">
        <v>5323</v>
      </c>
      <c r="O398" t="s">
        <v>3012</v>
      </c>
      <c r="P398" t="s">
        <v>4885</v>
      </c>
      <c r="Q398" t="s">
        <v>2189</v>
      </c>
      <c r="R398" t="b">
        <v>0</v>
      </c>
      <c r="S398">
        <v>700</v>
      </c>
      <c r="T398" t="s">
        <v>3002</v>
      </c>
      <c r="U398" t="s">
        <v>3003</v>
      </c>
      <c r="V398">
        <v>0.7</v>
      </c>
      <c r="W398" t="s">
        <v>3012</v>
      </c>
    </row>
    <row r="399" spans="1:23" hidden="1" x14ac:dyDescent="0.35">
      <c r="A399" t="s">
        <v>2189</v>
      </c>
      <c r="C399" s="403">
        <v>45915</v>
      </c>
      <c r="D399" t="s">
        <v>3543</v>
      </c>
      <c r="E399" t="s">
        <v>5324</v>
      </c>
      <c r="F399" t="s">
        <v>5325</v>
      </c>
      <c r="G399" t="s">
        <v>5326</v>
      </c>
      <c r="H399" t="s">
        <v>5327</v>
      </c>
      <c r="I399" t="s">
        <v>2332</v>
      </c>
      <c r="J399" t="s">
        <v>98</v>
      </c>
      <c r="K399" t="s">
        <v>2189</v>
      </c>
      <c r="L399" t="s">
        <v>3291</v>
      </c>
      <c r="M399" t="s">
        <v>4939</v>
      </c>
      <c r="N399" t="s">
        <v>5323</v>
      </c>
      <c r="O399" t="s">
        <v>3012</v>
      </c>
      <c r="P399" t="s">
        <v>4885</v>
      </c>
      <c r="Q399" t="s">
        <v>2189</v>
      </c>
      <c r="R399" t="b">
        <v>0</v>
      </c>
      <c r="S399">
        <v>500</v>
      </c>
      <c r="T399" t="s">
        <v>3002</v>
      </c>
      <c r="U399" t="s">
        <v>3003</v>
      </c>
      <c r="V399">
        <v>0.5</v>
      </c>
      <c r="W399" t="s">
        <v>3012</v>
      </c>
    </row>
    <row r="400" spans="1:23" hidden="1" x14ac:dyDescent="0.35">
      <c r="A400" t="s">
        <v>2189</v>
      </c>
      <c r="C400" s="403">
        <v>45915</v>
      </c>
      <c r="D400" t="s">
        <v>3543</v>
      </c>
      <c r="E400" t="s">
        <v>5328</v>
      </c>
      <c r="F400" t="s">
        <v>5329</v>
      </c>
      <c r="G400" t="s">
        <v>5330</v>
      </c>
      <c r="H400" t="s">
        <v>5331</v>
      </c>
      <c r="I400" t="s">
        <v>2561</v>
      </c>
      <c r="J400" t="s">
        <v>98</v>
      </c>
      <c r="K400" t="s">
        <v>2189</v>
      </c>
      <c r="L400" t="s">
        <v>3291</v>
      </c>
      <c r="M400" t="s">
        <v>4939</v>
      </c>
      <c r="N400" t="s">
        <v>5323</v>
      </c>
      <c r="O400" t="s">
        <v>3012</v>
      </c>
      <c r="P400" t="s">
        <v>4885</v>
      </c>
      <c r="Q400" t="s">
        <v>2189</v>
      </c>
      <c r="R400" t="b">
        <v>0</v>
      </c>
      <c r="S400">
        <v>500</v>
      </c>
      <c r="T400" t="s">
        <v>3002</v>
      </c>
      <c r="U400" t="s">
        <v>3003</v>
      </c>
      <c r="V400">
        <v>0.5</v>
      </c>
      <c r="W400" t="s">
        <v>3012</v>
      </c>
    </row>
    <row r="401" spans="1:23" hidden="1" x14ac:dyDescent="0.35">
      <c r="A401" t="s">
        <v>2189</v>
      </c>
      <c r="C401" s="403">
        <v>45913</v>
      </c>
      <c r="D401" t="s">
        <v>3543</v>
      </c>
      <c r="E401" t="s">
        <v>5332</v>
      </c>
      <c r="F401" t="s">
        <v>5333</v>
      </c>
      <c r="G401" t="s">
        <v>5334</v>
      </c>
      <c r="H401" t="s">
        <v>5335</v>
      </c>
      <c r="I401" t="s">
        <v>5336</v>
      </c>
      <c r="J401" t="s">
        <v>97</v>
      </c>
      <c r="K401" t="s">
        <v>2189</v>
      </c>
      <c r="L401" t="s">
        <v>4807</v>
      </c>
      <c r="M401" t="s">
        <v>5337</v>
      </c>
      <c r="N401" t="s">
        <v>5338</v>
      </c>
      <c r="O401" t="s">
        <v>3012</v>
      </c>
      <c r="P401" t="s">
        <v>5339</v>
      </c>
      <c r="Q401" t="s">
        <v>2189</v>
      </c>
      <c r="R401" t="b">
        <v>0</v>
      </c>
      <c r="S401">
        <v>200</v>
      </c>
      <c r="T401" t="s">
        <v>3002</v>
      </c>
      <c r="U401" t="s">
        <v>3003</v>
      </c>
      <c r="V401">
        <v>0.2</v>
      </c>
      <c r="W401" t="s">
        <v>3012</v>
      </c>
    </row>
    <row r="402" spans="1:23" hidden="1" x14ac:dyDescent="0.35">
      <c r="A402" t="s">
        <v>2189</v>
      </c>
      <c r="C402" s="403">
        <v>45913</v>
      </c>
      <c r="D402" t="s">
        <v>3543</v>
      </c>
      <c r="E402" t="s">
        <v>5340</v>
      </c>
      <c r="F402" t="s">
        <v>5341</v>
      </c>
      <c r="G402" t="s">
        <v>5342</v>
      </c>
      <c r="H402" t="s">
        <v>5343</v>
      </c>
      <c r="I402" t="s">
        <v>2651</v>
      </c>
      <c r="J402" t="s">
        <v>97</v>
      </c>
      <c r="K402" t="s">
        <v>2189</v>
      </c>
      <c r="L402" t="s">
        <v>4807</v>
      </c>
      <c r="M402" t="s">
        <v>5337</v>
      </c>
      <c r="N402" t="s">
        <v>5344</v>
      </c>
      <c r="O402" t="s">
        <v>3012</v>
      </c>
      <c r="P402" t="s">
        <v>5339</v>
      </c>
      <c r="Q402" t="s">
        <v>2189</v>
      </c>
      <c r="R402" t="b">
        <v>0</v>
      </c>
      <c r="S402">
        <v>200</v>
      </c>
      <c r="T402" t="s">
        <v>3002</v>
      </c>
      <c r="U402" t="s">
        <v>3003</v>
      </c>
      <c r="V402">
        <v>0.2</v>
      </c>
      <c r="W402" t="s">
        <v>3012</v>
      </c>
    </row>
    <row r="403" spans="1:23" hidden="1" x14ac:dyDescent="0.35">
      <c r="A403" t="s">
        <v>2189</v>
      </c>
      <c r="C403" s="403">
        <v>45913</v>
      </c>
      <c r="D403" t="s">
        <v>3543</v>
      </c>
      <c r="E403" t="s">
        <v>5345</v>
      </c>
      <c r="F403" t="s">
        <v>5346</v>
      </c>
      <c r="G403" t="s">
        <v>5347</v>
      </c>
      <c r="H403" t="s">
        <v>5348</v>
      </c>
      <c r="I403" t="s">
        <v>5349</v>
      </c>
      <c r="J403" t="s">
        <v>97</v>
      </c>
      <c r="K403" t="s">
        <v>2189</v>
      </c>
      <c r="L403" t="s">
        <v>4807</v>
      </c>
      <c r="M403" t="s">
        <v>5350</v>
      </c>
      <c r="N403" t="s">
        <v>5351</v>
      </c>
      <c r="O403" t="s">
        <v>3012</v>
      </c>
      <c r="P403" t="s">
        <v>5339</v>
      </c>
      <c r="Q403" t="s">
        <v>2189</v>
      </c>
      <c r="R403" t="b">
        <v>0</v>
      </c>
      <c r="S403">
        <v>300</v>
      </c>
      <c r="T403" t="s">
        <v>3002</v>
      </c>
      <c r="U403" t="s">
        <v>3003</v>
      </c>
      <c r="V403">
        <v>0.3</v>
      </c>
      <c r="W403" t="s">
        <v>3012</v>
      </c>
    </row>
    <row r="404" spans="1:23" hidden="1" x14ac:dyDescent="0.35">
      <c r="A404" t="s">
        <v>2189</v>
      </c>
      <c r="C404" s="403">
        <v>45913</v>
      </c>
      <c r="D404" t="s">
        <v>3543</v>
      </c>
      <c r="E404" t="s">
        <v>5352</v>
      </c>
      <c r="F404" t="s">
        <v>5353</v>
      </c>
      <c r="G404" t="s">
        <v>5354</v>
      </c>
      <c r="H404" t="s">
        <v>5355</v>
      </c>
      <c r="I404" t="s">
        <v>2286</v>
      </c>
      <c r="J404" t="s">
        <v>97</v>
      </c>
      <c r="K404" t="s">
        <v>2189</v>
      </c>
      <c r="L404" t="s">
        <v>3291</v>
      </c>
      <c r="M404" t="s">
        <v>4896</v>
      </c>
      <c r="N404" t="s">
        <v>5176</v>
      </c>
      <c r="O404" t="s">
        <v>3012</v>
      </c>
      <c r="P404" t="s">
        <v>4898</v>
      </c>
      <c r="Q404" t="s">
        <v>2189</v>
      </c>
      <c r="R404" t="b">
        <v>0</v>
      </c>
      <c r="S404">
        <v>300</v>
      </c>
      <c r="T404" t="s">
        <v>3002</v>
      </c>
      <c r="U404" t="s">
        <v>3003</v>
      </c>
      <c r="V404">
        <v>0.3</v>
      </c>
      <c r="W404" t="s">
        <v>3012</v>
      </c>
    </row>
    <row r="405" spans="1:23" hidden="1" x14ac:dyDescent="0.35">
      <c r="A405" t="s">
        <v>2189</v>
      </c>
      <c r="C405" s="403">
        <v>45913</v>
      </c>
      <c r="D405" t="s">
        <v>3543</v>
      </c>
      <c r="E405" t="s">
        <v>5356</v>
      </c>
      <c r="F405" t="s">
        <v>5357</v>
      </c>
      <c r="G405" t="s">
        <v>5358</v>
      </c>
      <c r="H405" t="s">
        <v>5359</v>
      </c>
      <c r="I405" t="s">
        <v>5360</v>
      </c>
      <c r="J405" t="s">
        <v>97</v>
      </c>
      <c r="K405" t="s">
        <v>2189</v>
      </c>
      <c r="L405" t="s">
        <v>3291</v>
      </c>
      <c r="M405" t="s">
        <v>4896</v>
      </c>
      <c r="N405" t="s">
        <v>5176</v>
      </c>
      <c r="O405" t="s">
        <v>3012</v>
      </c>
      <c r="P405" t="s">
        <v>4898</v>
      </c>
      <c r="Q405" t="s">
        <v>2189</v>
      </c>
      <c r="R405" t="b">
        <v>0</v>
      </c>
      <c r="S405">
        <v>500</v>
      </c>
      <c r="T405" t="s">
        <v>3002</v>
      </c>
      <c r="U405" t="s">
        <v>3003</v>
      </c>
      <c r="V405">
        <v>0.5</v>
      </c>
      <c r="W405" t="s">
        <v>3012</v>
      </c>
    </row>
    <row r="406" spans="1:23" hidden="1" x14ac:dyDescent="0.35">
      <c r="A406" t="s">
        <v>2189</v>
      </c>
      <c r="C406" s="403">
        <v>45913</v>
      </c>
      <c r="D406" t="s">
        <v>3543</v>
      </c>
      <c r="E406" t="s">
        <v>5361</v>
      </c>
      <c r="F406" t="s">
        <v>5362</v>
      </c>
      <c r="G406" t="s">
        <v>5363</v>
      </c>
      <c r="H406" t="s">
        <v>5364</v>
      </c>
      <c r="I406" t="s">
        <v>2297</v>
      </c>
      <c r="J406" t="s">
        <v>97</v>
      </c>
      <c r="K406" t="s">
        <v>2189</v>
      </c>
      <c r="L406" t="s">
        <v>3291</v>
      </c>
      <c r="M406" t="s">
        <v>4908</v>
      </c>
      <c r="N406" t="s">
        <v>5201</v>
      </c>
      <c r="O406" t="s">
        <v>3012</v>
      </c>
      <c r="P406" t="s">
        <v>4910</v>
      </c>
      <c r="Q406" t="s">
        <v>2189</v>
      </c>
      <c r="R406" t="b">
        <v>0</v>
      </c>
      <c r="S406">
        <v>100</v>
      </c>
      <c r="T406" t="s">
        <v>3002</v>
      </c>
      <c r="U406" t="s">
        <v>3003</v>
      </c>
      <c r="V406">
        <v>0.1</v>
      </c>
      <c r="W406" t="s">
        <v>3012</v>
      </c>
    </row>
    <row r="407" spans="1:23" hidden="1" x14ac:dyDescent="0.35">
      <c r="A407" t="s">
        <v>2189</v>
      </c>
      <c r="C407" s="403">
        <v>45913</v>
      </c>
      <c r="D407" t="s">
        <v>3543</v>
      </c>
      <c r="E407" t="s">
        <v>5365</v>
      </c>
      <c r="F407" t="s">
        <v>5366</v>
      </c>
      <c r="G407" t="s">
        <v>5367</v>
      </c>
      <c r="H407" t="s">
        <v>5368</v>
      </c>
      <c r="I407" t="s">
        <v>2388</v>
      </c>
      <c r="J407" t="s">
        <v>98</v>
      </c>
      <c r="K407" t="s">
        <v>2189</v>
      </c>
      <c r="L407" t="s">
        <v>3291</v>
      </c>
      <c r="M407" t="s">
        <v>3292</v>
      </c>
      <c r="N407" t="s">
        <v>5369</v>
      </c>
      <c r="O407" t="s">
        <v>3012</v>
      </c>
      <c r="P407" t="s">
        <v>4885</v>
      </c>
      <c r="Q407" t="s">
        <v>2189</v>
      </c>
      <c r="R407" t="b">
        <v>0</v>
      </c>
      <c r="S407">
        <v>4000</v>
      </c>
      <c r="T407" t="s">
        <v>3002</v>
      </c>
      <c r="U407" t="s">
        <v>3003</v>
      </c>
      <c r="V407">
        <v>4</v>
      </c>
      <c r="W407" t="s">
        <v>3012</v>
      </c>
    </row>
    <row r="408" spans="1:23" hidden="1" x14ac:dyDescent="0.35">
      <c r="A408" t="s">
        <v>2189</v>
      </c>
      <c r="C408" s="403">
        <v>45913</v>
      </c>
      <c r="D408" t="s">
        <v>3543</v>
      </c>
      <c r="E408" t="s">
        <v>5370</v>
      </c>
      <c r="F408" t="s">
        <v>5371</v>
      </c>
      <c r="G408" t="s">
        <v>5372</v>
      </c>
      <c r="H408" t="s">
        <v>5373</v>
      </c>
      <c r="I408" t="s">
        <v>5374</v>
      </c>
      <c r="J408" t="s">
        <v>98</v>
      </c>
      <c r="K408" t="s">
        <v>2189</v>
      </c>
      <c r="L408" t="s">
        <v>3291</v>
      </c>
      <c r="M408" t="s">
        <v>5375</v>
      </c>
      <c r="N408" t="s">
        <v>5376</v>
      </c>
      <c r="O408" t="s">
        <v>3012</v>
      </c>
      <c r="P408" t="s">
        <v>4885</v>
      </c>
      <c r="Q408" t="s">
        <v>2189</v>
      </c>
      <c r="R408" t="b">
        <v>0</v>
      </c>
      <c r="S408">
        <v>1000</v>
      </c>
      <c r="T408" t="s">
        <v>3002</v>
      </c>
      <c r="U408" t="s">
        <v>3003</v>
      </c>
      <c r="V408">
        <v>1</v>
      </c>
      <c r="W408" t="s">
        <v>3012</v>
      </c>
    </row>
    <row r="409" spans="1:23" hidden="1" x14ac:dyDescent="0.35">
      <c r="A409" t="s">
        <v>2189</v>
      </c>
      <c r="C409" s="403">
        <v>45913</v>
      </c>
      <c r="D409" t="s">
        <v>3543</v>
      </c>
      <c r="E409" t="s">
        <v>5377</v>
      </c>
      <c r="F409" t="s">
        <v>5378</v>
      </c>
      <c r="G409" t="s">
        <v>5379</v>
      </c>
      <c r="H409" t="s">
        <v>5380</v>
      </c>
      <c r="I409" t="s">
        <v>2470</v>
      </c>
      <c r="J409" t="s">
        <v>98</v>
      </c>
      <c r="K409" t="s">
        <v>2189</v>
      </c>
      <c r="L409" t="s">
        <v>3291</v>
      </c>
      <c r="M409" t="s">
        <v>3292</v>
      </c>
      <c r="N409" t="s">
        <v>5376</v>
      </c>
      <c r="O409" t="s">
        <v>3012</v>
      </c>
      <c r="P409" t="s">
        <v>4885</v>
      </c>
      <c r="Q409" t="s">
        <v>2189</v>
      </c>
      <c r="R409" t="b">
        <v>0</v>
      </c>
      <c r="S409">
        <v>500</v>
      </c>
      <c r="T409" t="s">
        <v>3002</v>
      </c>
      <c r="U409" t="s">
        <v>3003</v>
      </c>
      <c r="V409">
        <v>0.5</v>
      </c>
      <c r="W409" t="s">
        <v>3012</v>
      </c>
    </row>
    <row r="410" spans="1:23" hidden="1" x14ac:dyDescent="0.35">
      <c r="A410" t="s">
        <v>2189</v>
      </c>
      <c r="C410" s="403">
        <v>45913</v>
      </c>
      <c r="D410" t="s">
        <v>3543</v>
      </c>
      <c r="E410" t="s">
        <v>5381</v>
      </c>
      <c r="F410" t="s">
        <v>5382</v>
      </c>
      <c r="G410" t="s">
        <v>5383</v>
      </c>
      <c r="H410" t="s">
        <v>5384</v>
      </c>
      <c r="I410" t="s">
        <v>2329</v>
      </c>
      <c r="J410" t="s">
        <v>97</v>
      </c>
      <c r="K410" t="s">
        <v>2189</v>
      </c>
      <c r="L410" t="s">
        <v>3291</v>
      </c>
      <c r="M410" t="s">
        <v>4908</v>
      </c>
      <c r="N410" t="s">
        <v>5212</v>
      </c>
      <c r="O410" t="s">
        <v>3012</v>
      </c>
      <c r="P410" t="s">
        <v>4910</v>
      </c>
      <c r="Q410" t="s">
        <v>2189</v>
      </c>
      <c r="R410" t="b">
        <v>0</v>
      </c>
      <c r="S410">
        <v>300</v>
      </c>
      <c r="T410" t="s">
        <v>3002</v>
      </c>
      <c r="U410" t="s">
        <v>3003</v>
      </c>
      <c r="V410">
        <v>0.3</v>
      </c>
      <c r="W410" t="s">
        <v>3012</v>
      </c>
    </row>
    <row r="411" spans="1:23" hidden="1" x14ac:dyDescent="0.35">
      <c r="A411" t="s">
        <v>2189</v>
      </c>
      <c r="C411" s="403">
        <v>45913</v>
      </c>
      <c r="D411" t="s">
        <v>3543</v>
      </c>
      <c r="E411" t="s">
        <v>5385</v>
      </c>
      <c r="F411" t="s">
        <v>5386</v>
      </c>
      <c r="G411" t="s">
        <v>5387</v>
      </c>
      <c r="H411" t="s">
        <v>5388</v>
      </c>
      <c r="I411" t="s">
        <v>5389</v>
      </c>
      <c r="J411" t="s">
        <v>98</v>
      </c>
      <c r="K411" t="s">
        <v>2189</v>
      </c>
      <c r="L411" t="s">
        <v>3291</v>
      </c>
      <c r="M411" t="s">
        <v>3292</v>
      </c>
      <c r="N411" t="s">
        <v>5390</v>
      </c>
      <c r="O411" t="s">
        <v>3012</v>
      </c>
      <c r="P411" t="s">
        <v>4885</v>
      </c>
      <c r="Q411" t="s">
        <v>2189</v>
      </c>
      <c r="R411" t="b">
        <v>0</v>
      </c>
      <c r="S411">
        <v>1000</v>
      </c>
      <c r="T411" t="s">
        <v>3002</v>
      </c>
      <c r="U411" t="s">
        <v>3003</v>
      </c>
      <c r="V411">
        <v>1</v>
      </c>
      <c r="W411" t="s">
        <v>3012</v>
      </c>
    </row>
    <row r="412" spans="1:23" hidden="1" x14ac:dyDescent="0.35">
      <c r="A412" t="s">
        <v>2189</v>
      </c>
      <c r="C412" s="403">
        <v>45913</v>
      </c>
      <c r="D412" t="s">
        <v>3543</v>
      </c>
      <c r="E412" t="s">
        <v>5391</v>
      </c>
      <c r="F412" t="s">
        <v>5392</v>
      </c>
      <c r="G412" t="s">
        <v>5393</v>
      </c>
      <c r="H412" t="s">
        <v>5394</v>
      </c>
      <c r="I412" t="s">
        <v>2438</v>
      </c>
      <c r="J412" t="s">
        <v>98</v>
      </c>
      <c r="K412" t="s">
        <v>2189</v>
      </c>
      <c r="L412" t="s">
        <v>3291</v>
      </c>
      <c r="M412" t="s">
        <v>3292</v>
      </c>
      <c r="N412" t="s">
        <v>5395</v>
      </c>
      <c r="O412" t="s">
        <v>3012</v>
      </c>
      <c r="P412" t="s">
        <v>4885</v>
      </c>
      <c r="Q412" t="s">
        <v>2189</v>
      </c>
      <c r="R412" t="b">
        <v>0</v>
      </c>
      <c r="S412">
        <v>500</v>
      </c>
      <c r="T412" t="s">
        <v>3002</v>
      </c>
      <c r="U412" t="s">
        <v>3003</v>
      </c>
      <c r="V412">
        <v>0.5</v>
      </c>
      <c r="W412" t="s">
        <v>3012</v>
      </c>
    </row>
    <row r="413" spans="1:23" hidden="1" x14ac:dyDescent="0.35">
      <c r="A413" t="s">
        <v>2189</v>
      </c>
      <c r="C413" s="403">
        <v>45913</v>
      </c>
      <c r="D413" t="s">
        <v>3543</v>
      </c>
      <c r="E413" t="s">
        <v>5396</v>
      </c>
      <c r="F413" t="s">
        <v>5397</v>
      </c>
      <c r="G413" t="s">
        <v>5398</v>
      </c>
      <c r="H413" t="s">
        <v>5399</v>
      </c>
      <c r="I413" t="s">
        <v>2352</v>
      </c>
      <c r="J413" t="s">
        <v>97</v>
      </c>
      <c r="K413" t="s">
        <v>2189</v>
      </c>
      <c r="L413" t="s">
        <v>3291</v>
      </c>
      <c r="M413" t="s">
        <v>4908</v>
      </c>
      <c r="N413" t="s">
        <v>5212</v>
      </c>
      <c r="O413" t="s">
        <v>3012</v>
      </c>
      <c r="P413" t="s">
        <v>4910</v>
      </c>
      <c r="Q413" t="s">
        <v>2189</v>
      </c>
      <c r="R413" t="b">
        <v>0</v>
      </c>
      <c r="S413">
        <v>500</v>
      </c>
      <c r="T413" t="s">
        <v>3002</v>
      </c>
      <c r="U413" t="s">
        <v>3003</v>
      </c>
      <c r="V413">
        <v>0.5</v>
      </c>
      <c r="W413" t="s">
        <v>3012</v>
      </c>
    </row>
    <row r="414" spans="1:23" hidden="1" x14ac:dyDescent="0.35">
      <c r="A414" t="s">
        <v>2189</v>
      </c>
      <c r="C414" s="403">
        <v>45913</v>
      </c>
      <c r="D414" t="s">
        <v>3543</v>
      </c>
      <c r="E414" t="s">
        <v>5400</v>
      </c>
      <c r="F414" t="s">
        <v>5401</v>
      </c>
      <c r="G414" t="s">
        <v>5402</v>
      </c>
      <c r="H414" t="s">
        <v>5403</v>
      </c>
      <c r="I414" t="s">
        <v>2393</v>
      </c>
      <c r="J414" t="s">
        <v>97</v>
      </c>
      <c r="K414" t="s">
        <v>2189</v>
      </c>
      <c r="L414" t="s">
        <v>3291</v>
      </c>
      <c r="M414" t="s">
        <v>4908</v>
      </c>
      <c r="N414" t="s">
        <v>5404</v>
      </c>
      <c r="O414" t="s">
        <v>3012</v>
      </c>
      <c r="P414" t="s">
        <v>4910</v>
      </c>
      <c r="Q414" t="s">
        <v>2189</v>
      </c>
      <c r="R414" t="b">
        <v>0</v>
      </c>
      <c r="S414">
        <v>300</v>
      </c>
      <c r="T414" t="s">
        <v>3002</v>
      </c>
      <c r="U414" t="s">
        <v>3003</v>
      </c>
      <c r="V414">
        <v>0.3</v>
      </c>
      <c r="W414" t="s">
        <v>3012</v>
      </c>
    </row>
    <row r="415" spans="1:23" hidden="1" x14ac:dyDescent="0.35">
      <c r="A415" t="s">
        <v>2189</v>
      </c>
      <c r="C415" s="403">
        <v>45913</v>
      </c>
      <c r="D415" t="s">
        <v>3543</v>
      </c>
      <c r="E415" t="s">
        <v>5405</v>
      </c>
      <c r="F415" t="s">
        <v>5406</v>
      </c>
      <c r="G415" t="s">
        <v>5407</v>
      </c>
      <c r="H415" t="s">
        <v>5408</v>
      </c>
      <c r="I415" t="s">
        <v>475</v>
      </c>
      <c r="J415" t="s">
        <v>97</v>
      </c>
      <c r="K415" t="s">
        <v>2189</v>
      </c>
      <c r="L415" t="s">
        <v>3291</v>
      </c>
      <c r="M415" t="s">
        <v>4908</v>
      </c>
      <c r="N415" t="s">
        <v>5409</v>
      </c>
      <c r="O415" t="s">
        <v>3012</v>
      </c>
      <c r="P415" t="s">
        <v>4910</v>
      </c>
      <c r="Q415" t="s">
        <v>2189</v>
      </c>
      <c r="R415" t="b">
        <v>0</v>
      </c>
      <c r="S415">
        <v>300</v>
      </c>
      <c r="T415" t="s">
        <v>3002</v>
      </c>
      <c r="U415" t="s">
        <v>3003</v>
      </c>
      <c r="V415">
        <v>0.3</v>
      </c>
      <c r="W415" t="s">
        <v>3012</v>
      </c>
    </row>
    <row r="416" spans="1:23" hidden="1" x14ac:dyDescent="0.35">
      <c r="A416" t="s">
        <v>2189</v>
      </c>
      <c r="C416" s="403">
        <v>45913</v>
      </c>
      <c r="D416" t="s">
        <v>3543</v>
      </c>
      <c r="E416" t="s">
        <v>5410</v>
      </c>
      <c r="F416" t="s">
        <v>5411</v>
      </c>
      <c r="G416" t="s">
        <v>5412</v>
      </c>
      <c r="H416" t="s">
        <v>5413</v>
      </c>
      <c r="I416" t="s">
        <v>5414</v>
      </c>
      <c r="J416" t="s">
        <v>97</v>
      </c>
      <c r="K416" t="s">
        <v>2189</v>
      </c>
      <c r="L416" t="s">
        <v>3291</v>
      </c>
      <c r="M416" t="s">
        <v>4896</v>
      </c>
      <c r="N416" t="s">
        <v>5415</v>
      </c>
      <c r="O416" t="s">
        <v>3001</v>
      </c>
      <c r="P416" t="s">
        <v>4898</v>
      </c>
      <c r="Q416" t="s">
        <v>2189</v>
      </c>
      <c r="R416" t="b">
        <v>1</v>
      </c>
      <c r="S416">
        <v>100000</v>
      </c>
      <c r="T416" t="s">
        <v>3002</v>
      </c>
      <c r="U416" t="s">
        <v>3003</v>
      </c>
      <c r="V416">
        <v>100</v>
      </c>
      <c r="W416" t="s">
        <v>3001</v>
      </c>
    </row>
    <row r="417" spans="1:23" hidden="1" x14ac:dyDescent="0.35">
      <c r="A417" t="s">
        <v>2189</v>
      </c>
      <c r="C417" s="403">
        <v>45913</v>
      </c>
      <c r="D417" t="s">
        <v>3543</v>
      </c>
      <c r="E417" t="s">
        <v>5416</v>
      </c>
      <c r="F417" t="s">
        <v>5417</v>
      </c>
      <c r="G417" t="s">
        <v>5418</v>
      </c>
      <c r="H417" t="s">
        <v>5419</v>
      </c>
      <c r="I417" t="s">
        <v>173</v>
      </c>
      <c r="J417" t="s">
        <v>97</v>
      </c>
      <c r="K417" t="s">
        <v>2189</v>
      </c>
      <c r="L417" t="s">
        <v>3291</v>
      </c>
      <c r="M417" t="s">
        <v>4929</v>
      </c>
      <c r="N417" t="s">
        <v>5420</v>
      </c>
      <c r="O417" t="s">
        <v>3012</v>
      </c>
      <c r="P417" t="s">
        <v>5224</v>
      </c>
      <c r="Q417" t="s">
        <v>2189</v>
      </c>
      <c r="R417" t="b">
        <v>0</v>
      </c>
      <c r="S417">
        <v>50</v>
      </c>
      <c r="T417" t="s">
        <v>3002</v>
      </c>
      <c r="U417" t="s">
        <v>3003</v>
      </c>
      <c r="V417">
        <v>0.05</v>
      </c>
      <c r="W417" t="s">
        <v>3012</v>
      </c>
    </row>
    <row r="418" spans="1:23" hidden="1" x14ac:dyDescent="0.35">
      <c r="A418" t="s">
        <v>2189</v>
      </c>
      <c r="C418" s="403">
        <v>45913</v>
      </c>
      <c r="D418" t="s">
        <v>3543</v>
      </c>
      <c r="E418" t="s">
        <v>5421</v>
      </c>
      <c r="F418" t="s">
        <v>5422</v>
      </c>
      <c r="G418" t="s">
        <v>5423</v>
      </c>
      <c r="H418" t="s">
        <v>5424</v>
      </c>
      <c r="I418" t="s">
        <v>2638</v>
      </c>
      <c r="J418" t="s">
        <v>97</v>
      </c>
      <c r="K418" t="s">
        <v>2189</v>
      </c>
      <c r="L418" t="s">
        <v>3291</v>
      </c>
      <c r="M418" t="s">
        <v>4929</v>
      </c>
      <c r="N418" t="s">
        <v>5223</v>
      </c>
      <c r="O418" t="s">
        <v>3012</v>
      </c>
      <c r="P418" t="s">
        <v>5224</v>
      </c>
      <c r="Q418" t="s">
        <v>2189</v>
      </c>
      <c r="R418" t="b">
        <v>0</v>
      </c>
      <c r="S418">
        <v>300</v>
      </c>
      <c r="T418" t="s">
        <v>3002</v>
      </c>
      <c r="U418" t="s">
        <v>3003</v>
      </c>
      <c r="V418">
        <v>0.3</v>
      </c>
      <c r="W418" t="s">
        <v>3012</v>
      </c>
    </row>
    <row r="419" spans="1:23" hidden="1" x14ac:dyDescent="0.35">
      <c r="A419" t="s">
        <v>2189</v>
      </c>
      <c r="C419" s="403">
        <v>45913</v>
      </c>
      <c r="D419" t="s">
        <v>3543</v>
      </c>
      <c r="E419" t="s">
        <v>5425</v>
      </c>
      <c r="F419" t="s">
        <v>5426</v>
      </c>
      <c r="G419" t="s">
        <v>5427</v>
      </c>
      <c r="H419" t="s">
        <v>5428</v>
      </c>
      <c r="I419" t="s">
        <v>5429</v>
      </c>
      <c r="J419" t="s">
        <v>98</v>
      </c>
      <c r="K419" t="s">
        <v>2189</v>
      </c>
      <c r="L419" t="s">
        <v>3291</v>
      </c>
      <c r="M419" t="s">
        <v>3292</v>
      </c>
      <c r="N419" t="s">
        <v>5430</v>
      </c>
      <c r="O419" t="s">
        <v>3012</v>
      </c>
      <c r="P419" t="s">
        <v>4885</v>
      </c>
      <c r="Q419" t="s">
        <v>2189</v>
      </c>
      <c r="R419" t="b">
        <v>0</v>
      </c>
      <c r="S419">
        <v>1000</v>
      </c>
      <c r="T419" t="s">
        <v>3002</v>
      </c>
      <c r="U419" t="s">
        <v>3003</v>
      </c>
      <c r="V419">
        <v>1</v>
      </c>
      <c r="W419" t="s">
        <v>3012</v>
      </c>
    </row>
    <row r="420" spans="1:23" hidden="1" x14ac:dyDescent="0.35">
      <c r="A420" t="s">
        <v>2189</v>
      </c>
      <c r="C420" s="403">
        <v>45913</v>
      </c>
      <c r="D420" t="s">
        <v>3543</v>
      </c>
      <c r="E420" t="s">
        <v>5431</v>
      </c>
      <c r="F420" t="s">
        <v>5432</v>
      </c>
      <c r="G420" t="s">
        <v>5433</v>
      </c>
      <c r="H420" t="s">
        <v>5434</v>
      </c>
      <c r="I420" t="s">
        <v>2467</v>
      </c>
      <c r="J420" t="s">
        <v>98</v>
      </c>
      <c r="K420" t="s">
        <v>2189</v>
      </c>
      <c r="L420" t="s">
        <v>3291</v>
      </c>
      <c r="M420" t="s">
        <v>3292</v>
      </c>
      <c r="N420" t="s">
        <v>5435</v>
      </c>
      <c r="O420" t="s">
        <v>3012</v>
      </c>
      <c r="P420" t="s">
        <v>4885</v>
      </c>
      <c r="Q420" t="s">
        <v>2189</v>
      </c>
      <c r="R420" t="b">
        <v>0</v>
      </c>
      <c r="S420">
        <v>500</v>
      </c>
      <c r="T420" t="s">
        <v>3002</v>
      </c>
      <c r="U420" t="s">
        <v>3003</v>
      </c>
      <c r="V420">
        <v>0.5</v>
      </c>
      <c r="W420" t="s">
        <v>3012</v>
      </c>
    </row>
    <row r="421" spans="1:23" hidden="1" x14ac:dyDescent="0.35">
      <c r="A421" t="s">
        <v>2189</v>
      </c>
      <c r="C421" s="403">
        <v>45913</v>
      </c>
      <c r="D421" t="s">
        <v>3543</v>
      </c>
      <c r="E421" t="s">
        <v>5436</v>
      </c>
      <c r="F421" t="s">
        <v>5437</v>
      </c>
      <c r="G421" t="s">
        <v>5438</v>
      </c>
      <c r="H421" t="s">
        <v>5439</v>
      </c>
      <c r="I421" t="s">
        <v>2722</v>
      </c>
      <c r="J421" t="s">
        <v>97</v>
      </c>
      <c r="K421" t="s">
        <v>2189</v>
      </c>
      <c r="L421" t="s">
        <v>3291</v>
      </c>
      <c r="M421" t="s">
        <v>4929</v>
      </c>
      <c r="N421" t="s">
        <v>5440</v>
      </c>
      <c r="O421" t="s">
        <v>3012</v>
      </c>
      <c r="P421" t="s">
        <v>5224</v>
      </c>
      <c r="Q421" t="s">
        <v>2189</v>
      </c>
      <c r="R421" t="b">
        <v>0</v>
      </c>
      <c r="S421">
        <v>200</v>
      </c>
      <c r="T421" t="s">
        <v>3002</v>
      </c>
      <c r="U421" t="s">
        <v>3003</v>
      </c>
      <c r="V421">
        <v>0.2</v>
      </c>
      <c r="W421" t="s">
        <v>3012</v>
      </c>
    </row>
    <row r="422" spans="1:23" hidden="1" x14ac:dyDescent="0.35">
      <c r="A422" t="s">
        <v>2189</v>
      </c>
      <c r="C422" s="403">
        <v>45913</v>
      </c>
      <c r="D422" t="s">
        <v>3543</v>
      </c>
      <c r="E422" t="s">
        <v>5441</v>
      </c>
      <c r="F422" t="s">
        <v>5442</v>
      </c>
      <c r="G422" t="s">
        <v>5443</v>
      </c>
      <c r="H422" t="s">
        <v>5444</v>
      </c>
      <c r="I422" t="s">
        <v>5445</v>
      </c>
      <c r="J422" t="s">
        <v>98</v>
      </c>
      <c r="K422" t="s">
        <v>2189</v>
      </c>
      <c r="L422" t="s">
        <v>3291</v>
      </c>
      <c r="M422" t="s">
        <v>4939</v>
      </c>
      <c r="N422" t="s">
        <v>5446</v>
      </c>
      <c r="O422" t="s">
        <v>3012</v>
      </c>
      <c r="P422" t="s">
        <v>4885</v>
      </c>
      <c r="Q422" t="s">
        <v>2189</v>
      </c>
      <c r="R422" t="b">
        <v>0</v>
      </c>
      <c r="S422">
        <v>2000</v>
      </c>
      <c r="T422" t="s">
        <v>3002</v>
      </c>
      <c r="U422" t="s">
        <v>3003</v>
      </c>
      <c r="V422">
        <v>2</v>
      </c>
      <c r="W422" t="s">
        <v>3012</v>
      </c>
    </row>
    <row r="423" spans="1:23" hidden="1" x14ac:dyDescent="0.35">
      <c r="A423" t="s">
        <v>2189</v>
      </c>
      <c r="C423" s="403">
        <v>45913</v>
      </c>
      <c r="D423" t="s">
        <v>3543</v>
      </c>
      <c r="E423" t="s">
        <v>5447</v>
      </c>
      <c r="F423" t="s">
        <v>5448</v>
      </c>
      <c r="G423" t="s">
        <v>5449</v>
      </c>
      <c r="H423" t="s">
        <v>5450</v>
      </c>
      <c r="I423" t="s">
        <v>2301</v>
      </c>
      <c r="J423" t="s">
        <v>98</v>
      </c>
      <c r="K423" t="s">
        <v>2189</v>
      </c>
      <c r="L423" t="s">
        <v>3291</v>
      </c>
      <c r="M423" t="s">
        <v>4939</v>
      </c>
      <c r="N423" t="s">
        <v>5446</v>
      </c>
      <c r="O423" t="s">
        <v>3012</v>
      </c>
      <c r="P423" t="s">
        <v>4885</v>
      </c>
      <c r="Q423" t="s">
        <v>2189</v>
      </c>
      <c r="R423" t="b">
        <v>0</v>
      </c>
      <c r="S423">
        <v>300</v>
      </c>
      <c r="T423" t="s">
        <v>3002</v>
      </c>
      <c r="U423" t="s">
        <v>3003</v>
      </c>
      <c r="V423">
        <v>0.3</v>
      </c>
      <c r="W423" t="s">
        <v>3012</v>
      </c>
    </row>
    <row r="424" spans="1:23" hidden="1" x14ac:dyDescent="0.35">
      <c r="A424" t="s">
        <v>2189</v>
      </c>
      <c r="C424" s="403">
        <v>45912</v>
      </c>
      <c r="D424" t="s">
        <v>3543</v>
      </c>
      <c r="E424" t="s">
        <v>5451</v>
      </c>
      <c r="F424" t="s">
        <v>5452</v>
      </c>
      <c r="G424" t="s">
        <v>5453</v>
      </c>
      <c r="H424" t="s">
        <v>5454</v>
      </c>
      <c r="I424" t="s">
        <v>2358</v>
      </c>
      <c r="J424" t="s">
        <v>97</v>
      </c>
      <c r="K424" t="s">
        <v>2189</v>
      </c>
      <c r="L424" t="s">
        <v>3291</v>
      </c>
      <c r="M424" t="s">
        <v>4929</v>
      </c>
      <c r="N424" t="s">
        <v>5455</v>
      </c>
      <c r="O424" t="s">
        <v>3012</v>
      </c>
      <c r="P424" t="s">
        <v>5224</v>
      </c>
      <c r="Q424" t="s">
        <v>2189</v>
      </c>
      <c r="R424" t="b">
        <v>0</v>
      </c>
      <c r="S424">
        <v>300</v>
      </c>
      <c r="T424" t="s">
        <v>3002</v>
      </c>
      <c r="U424" t="s">
        <v>3003</v>
      </c>
      <c r="V424">
        <v>0.3</v>
      </c>
      <c r="W424" t="s">
        <v>3012</v>
      </c>
    </row>
    <row r="425" spans="1:23" hidden="1" x14ac:dyDescent="0.35">
      <c r="A425" t="s">
        <v>2189</v>
      </c>
      <c r="C425" s="403">
        <v>45912</v>
      </c>
      <c r="D425" t="s">
        <v>3543</v>
      </c>
      <c r="E425" t="s">
        <v>5456</v>
      </c>
      <c r="F425" t="s">
        <v>5457</v>
      </c>
      <c r="G425" t="s">
        <v>5458</v>
      </c>
      <c r="H425" t="s">
        <v>5459</v>
      </c>
      <c r="I425" t="s">
        <v>799</v>
      </c>
      <c r="J425" t="s">
        <v>97</v>
      </c>
      <c r="K425" t="s">
        <v>2189</v>
      </c>
      <c r="L425" t="s">
        <v>3291</v>
      </c>
      <c r="M425" t="s">
        <v>4929</v>
      </c>
      <c r="N425" t="s">
        <v>5460</v>
      </c>
      <c r="O425" t="s">
        <v>3012</v>
      </c>
      <c r="P425" t="s">
        <v>5224</v>
      </c>
      <c r="Q425" t="s">
        <v>2189</v>
      </c>
      <c r="R425" t="b">
        <v>0</v>
      </c>
      <c r="S425">
        <v>300</v>
      </c>
      <c r="T425" t="s">
        <v>3002</v>
      </c>
      <c r="U425" t="s">
        <v>3003</v>
      </c>
      <c r="V425">
        <v>0.3</v>
      </c>
      <c r="W425" t="s">
        <v>3012</v>
      </c>
    </row>
    <row r="426" spans="1:23" hidden="1" x14ac:dyDescent="0.35">
      <c r="A426" t="s">
        <v>2189</v>
      </c>
      <c r="C426" s="403">
        <v>45912</v>
      </c>
      <c r="D426" t="s">
        <v>3543</v>
      </c>
      <c r="E426" t="s">
        <v>5461</v>
      </c>
      <c r="F426" t="s">
        <v>5462</v>
      </c>
      <c r="G426" t="s">
        <v>5463</v>
      </c>
      <c r="H426" t="s">
        <v>5464</v>
      </c>
      <c r="I426" t="s">
        <v>5465</v>
      </c>
      <c r="J426" t="s">
        <v>97</v>
      </c>
      <c r="K426" t="s">
        <v>2189</v>
      </c>
      <c r="L426" t="s">
        <v>3291</v>
      </c>
      <c r="M426" t="s">
        <v>4929</v>
      </c>
      <c r="N426" t="s">
        <v>5460</v>
      </c>
      <c r="O426" t="s">
        <v>3012</v>
      </c>
      <c r="P426" t="s">
        <v>5224</v>
      </c>
      <c r="Q426" t="s">
        <v>2189</v>
      </c>
      <c r="R426" t="b">
        <v>0</v>
      </c>
      <c r="S426">
        <v>100</v>
      </c>
      <c r="T426" t="s">
        <v>3002</v>
      </c>
      <c r="U426" t="s">
        <v>3003</v>
      </c>
      <c r="V426">
        <v>0.1</v>
      </c>
      <c r="W426" t="s">
        <v>3012</v>
      </c>
    </row>
    <row r="427" spans="1:23" hidden="1" x14ac:dyDescent="0.35">
      <c r="A427" t="s">
        <v>2189</v>
      </c>
      <c r="C427" s="403">
        <v>45912</v>
      </c>
      <c r="D427" t="s">
        <v>3543</v>
      </c>
      <c r="E427" t="s">
        <v>5466</v>
      </c>
      <c r="F427" t="s">
        <v>5467</v>
      </c>
      <c r="G427" t="s">
        <v>5468</v>
      </c>
      <c r="H427" t="s">
        <v>5469</v>
      </c>
      <c r="I427" t="s">
        <v>5470</v>
      </c>
      <c r="J427" t="s">
        <v>97</v>
      </c>
      <c r="K427" t="s">
        <v>2189</v>
      </c>
      <c r="L427" t="s">
        <v>3291</v>
      </c>
      <c r="M427" t="s">
        <v>4929</v>
      </c>
      <c r="N427" t="s">
        <v>5471</v>
      </c>
      <c r="O427" t="s">
        <v>3012</v>
      </c>
      <c r="P427" t="s">
        <v>5224</v>
      </c>
      <c r="Q427" t="s">
        <v>2189</v>
      </c>
      <c r="R427" t="b">
        <v>0</v>
      </c>
      <c r="S427">
        <v>100</v>
      </c>
      <c r="T427" t="s">
        <v>3002</v>
      </c>
      <c r="U427" t="s">
        <v>3003</v>
      </c>
      <c r="V427">
        <v>0.1</v>
      </c>
      <c r="W427" t="s">
        <v>3012</v>
      </c>
    </row>
    <row r="428" spans="1:23" hidden="1" x14ac:dyDescent="0.35">
      <c r="A428" t="s">
        <v>2189</v>
      </c>
      <c r="C428" s="403">
        <v>45912</v>
      </c>
      <c r="D428" t="s">
        <v>3543</v>
      </c>
      <c r="E428" t="s">
        <v>5472</v>
      </c>
      <c r="F428" t="s">
        <v>5473</v>
      </c>
      <c r="G428" t="s">
        <v>5474</v>
      </c>
      <c r="H428" t="s">
        <v>5475</v>
      </c>
      <c r="I428" t="s">
        <v>2300</v>
      </c>
      <c r="J428" t="s">
        <v>97</v>
      </c>
      <c r="K428" t="s">
        <v>2189</v>
      </c>
      <c r="L428" t="s">
        <v>3291</v>
      </c>
      <c r="M428" t="s">
        <v>4929</v>
      </c>
      <c r="N428" t="s">
        <v>5476</v>
      </c>
      <c r="O428" t="s">
        <v>3012</v>
      </c>
      <c r="P428" t="s">
        <v>5224</v>
      </c>
      <c r="Q428" t="s">
        <v>2189</v>
      </c>
      <c r="R428" t="b">
        <v>0</v>
      </c>
      <c r="S428">
        <v>100</v>
      </c>
      <c r="T428" t="s">
        <v>3002</v>
      </c>
      <c r="U428" t="s">
        <v>3003</v>
      </c>
      <c r="V428">
        <v>0.1</v>
      </c>
      <c r="W428" t="s">
        <v>3012</v>
      </c>
    </row>
    <row r="429" spans="1:23" hidden="1" x14ac:dyDescent="0.35">
      <c r="A429" t="s">
        <v>2189</v>
      </c>
      <c r="C429" s="403">
        <v>45912</v>
      </c>
      <c r="D429" t="s">
        <v>3543</v>
      </c>
      <c r="E429" t="s">
        <v>5477</v>
      </c>
      <c r="F429" t="s">
        <v>5478</v>
      </c>
      <c r="G429" t="s">
        <v>5479</v>
      </c>
      <c r="H429" t="s">
        <v>5480</v>
      </c>
      <c r="I429" t="s">
        <v>3641</v>
      </c>
      <c r="J429" t="s">
        <v>98</v>
      </c>
      <c r="K429" t="s">
        <v>2189</v>
      </c>
      <c r="L429" t="s">
        <v>3291</v>
      </c>
      <c r="M429" t="s">
        <v>4939</v>
      </c>
      <c r="N429" t="s">
        <v>5376</v>
      </c>
      <c r="O429" t="s">
        <v>3012</v>
      </c>
      <c r="P429" t="s">
        <v>4885</v>
      </c>
      <c r="Q429" t="s">
        <v>2189</v>
      </c>
      <c r="R429" t="b">
        <v>0</v>
      </c>
      <c r="S429">
        <v>300</v>
      </c>
      <c r="T429" t="s">
        <v>3002</v>
      </c>
      <c r="U429" t="s">
        <v>3003</v>
      </c>
      <c r="V429">
        <v>0.3</v>
      </c>
      <c r="W429" t="s">
        <v>3012</v>
      </c>
    </row>
    <row r="430" spans="1:23" hidden="1" x14ac:dyDescent="0.35">
      <c r="A430" t="s">
        <v>2189</v>
      </c>
      <c r="C430" s="403">
        <v>45912</v>
      </c>
      <c r="D430" t="s">
        <v>3543</v>
      </c>
      <c r="E430" t="s">
        <v>5481</v>
      </c>
      <c r="F430" t="s">
        <v>5482</v>
      </c>
      <c r="G430" t="s">
        <v>5483</v>
      </c>
      <c r="H430" t="s">
        <v>5484</v>
      </c>
      <c r="I430" t="s">
        <v>3641</v>
      </c>
      <c r="J430" t="s">
        <v>98</v>
      </c>
      <c r="K430" t="s">
        <v>2189</v>
      </c>
      <c r="L430" t="s">
        <v>3291</v>
      </c>
      <c r="M430" t="s">
        <v>3292</v>
      </c>
      <c r="N430" t="s">
        <v>5485</v>
      </c>
      <c r="O430" t="s">
        <v>3012</v>
      </c>
      <c r="P430" t="s">
        <v>4885</v>
      </c>
      <c r="Q430" t="s">
        <v>2189</v>
      </c>
      <c r="R430" t="b">
        <v>0</v>
      </c>
      <c r="S430">
        <v>300</v>
      </c>
      <c r="T430" t="s">
        <v>3002</v>
      </c>
      <c r="U430" t="s">
        <v>3003</v>
      </c>
      <c r="V430">
        <v>0.3</v>
      </c>
      <c r="W430" t="s">
        <v>3012</v>
      </c>
    </row>
    <row r="431" spans="1:23" hidden="1" x14ac:dyDescent="0.35">
      <c r="A431" t="s">
        <v>2189</v>
      </c>
      <c r="C431" s="403">
        <v>45912</v>
      </c>
      <c r="D431" t="s">
        <v>3543</v>
      </c>
      <c r="E431" t="s">
        <v>5486</v>
      </c>
      <c r="F431" t="s">
        <v>5487</v>
      </c>
      <c r="G431" t="s">
        <v>5488</v>
      </c>
      <c r="H431" t="s">
        <v>5489</v>
      </c>
      <c r="I431" t="s">
        <v>795</v>
      </c>
      <c r="J431" t="s">
        <v>97</v>
      </c>
      <c r="K431" t="s">
        <v>2189</v>
      </c>
      <c r="L431" t="s">
        <v>3291</v>
      </c>
      <c r="M431" t="s">
        <v>4929</v>
      </c>
      <c r="N431" t="s">
        <v>5490</v>
      </c>
      <c r="O431" t="s">
        <v>3012</v>
      </c>
      <c r="P431" t="s">
        <v>5224</v>
      </c>
      <c r="Q431" t="s">
        <v>2189</v>
      </c>
      <c r="R431" t="b">
        <v>0</v>
      </c>
      <c r="S431">
        <v>50</v>
      </c>
      <c r="T431" t="s">
        <v>3002</v>
      </c>
      <c r="U431" t="s">
        <v>3003</v>
      </c>
      <c r="V431">
        <v>0.05</v>
      </c>
      <c r="W431" t="s">
        <v>3012</v>
      </c>
    </row>
    <row r="432" spans="1:23" hidden="1" x14ac:dyDescent="0.35">
      <c r="A432" t="s">
        <v>2189</v>
      </c>
      <c r="C432" s="403">
        <v>45912</v>
      </c>
      <c r="D432" t="s">
        <v>3543</v>
      </c>
      <c r="E432" t="s">
        <v>5491</v>
      </c>
      <c r="F432" t="s">
        <v>5492</v>
      </c>
      <c r="G432" t="s">
        <v>5493</v>
      </c>
      <c r="H432" t="s">
        <v>5494</v>
      </c>
      <c r="I432" t="s">
        <v>2348</v>
      </c>
      <c r="J432" t="s">
        <v>98</v>
      </c>
      <c r="K432" t="s">
        <v>2189</v>
      </c>
      <c r="L432" t="s">
        <v>3291</v>
      </c>
      <c r="M432" t="s">
        <v>5495</v>
      </c>
      <c r="N432" t="s">
        <v>5496</v>
      </c>
      <c r="O432" t="s">
        <v>3012</v>
      </c>
      <c r="P432" t="s">
        <v>5497</v>
      </c>
      <c r="Q432" t="s">
        <v>2189</v>
      </c>
      <c r="R432" t="b">
        <v>0</v>
      </c>
      <c r="S432">
        <v>8000</v>
      </c>
      <c r="T432" t="s">
        <v>3002</v>
      </c>
      <c r="U432" t="s">
        <v>3003</v>
      </c>
      <c r="V432">
        <v>8</v>
      </c>
      <c r="W432" t="s">
        <v>3012</v>
      </c>
    </row>
    <row r="433" spans="1:23" hidden="1" x14ac:dyDescent="0.35">
      <c r="A433" t="s">
        <v>381</v>
      </c>
      <c r="C433" s="403">
        <v>45912</v>
      </c>
      <c r="D433" t="s">
        <v>3726</v>
      </c>
      <c r="E433" t="s">
        <v>5498</v>
      </c>
      <c r="F433" t="s">
        <v>5499</v>
      </c>
      <c r="G433" t="s">
        <v>5500</v>
      </c>
      <c r="H433" t="s">
        <v>5501</v>
      </c>
      <c r="I433" t="s">
        <v>5502</v>
      </c>
      <c r="J433" t="s">
        <v>97</v>
      </c>
      <c r="K433" t="s">
        <v>444</v>
      </c>
      <c r="L433" t="s">
        <v>3009</v>
      </c>
      <c r="M433" t="s">
        <v>3010</v>
      </c>
      <c r="N433" t="s">
        <v>1798</v>
      </c>
      <c r="O433" t="s">
        <v>3207</v>
      </c>
      <c r="P433" t="s">
        <v>4490</v>
      </c>
      <c r="Q433" t="s">
        <v>415</v>
      </c>
      <c r="R433" t="b">
        <v>0</v>
      </c>
      <c r="S433">
        <v>0</v>
      </c>
      <c r="T433" t="s">
        <v>3002</v>
      </c>
      <c r="U433" t="s">
        <v>3003</v>
      </c>
      <c r="V433">
        <v>0</v>
      </c>
      <c r="W433" t="s">
        <v>3207</v>
      </c>
    </row>
    <row r="434" spans="1:23" hidden="1" x14ac:dyDescent="0.35">
      <c r="A434" t="s">
        <v>2189</v>
      </c>
      <c r="C434" s="403">
        <v>45912</v>
      </c>
      <c r="D434" t="s">
        <v>3543</v>
      </c>
      <c r="E434" t="s">
        <v>5503</v>
      </c>
      <c r="F434" t="s">
        <v>5504</v>
      </c>
      <c r="G434" t="s">
        <v>5505</v>
      </c>
      <c r="H434" t="s">
        <v>5506</v>
      </c>
      <c r="I434" t="s">
        <v>5507</v>
      </c>
      <c r="J434" t="s">
        <v>97</v>
      </c>
      <c r="K434" t="s">
        <v>2189</v>
      </c>
      <c r="L434" t="s">
        <v>3291</v>
      </c>
      <c r="M434" t="s">
        <v>4929</v>
      </c>
      <c r="N434" t="s">
        <v>5508</v>
      </c>
      <c r="O434" t="s">
        <v>3012</v>
      </c>
      <c r="P434" t="s">
        <v>5224</v>
      </c>
      <c r="Q434" t="s">
        <v>2189</v>
      </c>
      <c r="R434" t="b">
        <v>0</v>
      </c>
      <c r="S434">
        <v>50</v>
      </c>
      <c r="T434" t="s">
        <v>3002</v>
      </c>
      <c r="U434" t="s">
        <v>3003</v>
      </c>
      <c r="V434">
        <v>0.05</v>
      </c>
      <c r="W434" t="s">
        <v>3012</v>
      </c>
    </row>
    <row r="435" spans="1:23" hidden="1" x14ac:dyDescent="0.35">
      <c r="A435" t="s">
        <v>2189</v>
      </c>
      <c r="C435" s="403">
        <v>45912</v>
      </c>
      <c r="D435" t="s">
        <v>3543</v>
      </c>
      <c r="E435" t="s">
        <v>5509</v>
      </c>
      <c r="F435" t="s">
        <v>5510</v>
      </c>
      <c r="G435" t="s">
        <v>5511</v>
      </c>
      <c r="H435" t="s">
        <v>5512</v>
      </c>
      <c r="I435" t="s">
        <v>5513</v>
      </c>
      <c r="J435" t="s">
        <v>97</v>
      </c>
      <c r="K435" t="s">
        <v>2189</v>
      </c>
      <c r="L435" t="s">
        <v>3291</v>
      </c>
      <c r="M435" t="s">
        <v>4929</v>
      </c>
      <c r="N435" t="s">
        <v>5514</v>
      </c>
      <c r="O435" t="s">
        <v>3012</v>
      </c>
      <c r="P435" t="s">
        <v>5224</v>
      </c>
      <c r="Q435" t="s">
        <v>2189</v>
      </c>
      <c r="R435" t="b">
        <v>0</v>
      </c>
      <c r="S435">
        <v>200</v>
      </c>
      <c r="T435" t="s">
        <v>3002</v>
      </c>
      <c r="U435" t="s">
        <v>3003</v>
      </c>
      <c r="V435">
        <v>0.2</v>
      </c>
      <c r="W435" t="s">
        <v>3012</v>
      </c>
    </row>
    <row r="436" spans="1:23" hidden="1" x14ac:dyDescent="0.35">
      <c r="A436" t="s">
        <v>2189</v>
      </c>
      <c r="C436" s="403">
        <v>45912</v>
      </c>
      <c r="D436" t="s">
        <v>3543</v>
      </c>
      <c r="E436" t="s">
        <v>5515</v>
      </c>
      <c r="F436" t="s">
        <v>5516</v>
      </c>
      <c r="G436" t="s">
        <v>5517</v>
      </c>
      <c r="H436" t="s">
        <v>5518</v>
      </c>
      <c r="I436" t="s">
        <v>796</v>
      </c>
      <c r="J436" t="s">
        <v>97</v>
      </c>
      <c r="K436" t="s">
        <v>2189</v>
      </c>
      <c r="L436" t="s">
        <v>3291</v>
      </c>
      <c r="M436" t="s">
        <v>4929</v>
      </c>
      <c r="N436" t="s">
        <v>5519</v>
      </c>
      <c r="O436" t="s">
        <v>3012</v>
      </c>
      <c r="P436" t="s">
        <v>5224</v>
      </c>
      <c r="Q436" t="s">
        <v>2189</v>
      </c>
      <c r="R436" t="b">
        <v>0</v>
      </c>
      <c r="S436">
        <v>100</v>
      </c>
      <c r="T436" t="s">
        <v>3002</v>
      </c>
      <c r="U436" t="s">
        <v>3003</v>
      </c>
      <c r="V436">
        <v>0.1</v>
      </c>
      <c r="W436" t="s">
        <v>3012</v>
      </c>
    </row>
    <row r="437" spans="1:23" hidden="1" x14ac:dyDescent="0.35">
      <c r="A437" t="s">
        <v>2189</v>
      </c>
      <c r="C437" s="403">
        <v>45912</v>
      </c>
      <c r="D437" t="s">
        <v>3543</v>
      </c>
      <c r="E437" t="s">
        <v>5520</v>
      </c>
      <c r="F437" t="s">
        <v>5521</v>
      </c>
      <c r="G437" t="s">
        <v>5458</v>
      </c>
      <c r="H437" t="s">
        <v>5522</v>
      </c>
      <c r="I437" t="s">
        <v>799</v>
      </c>
      <c r="J437" t="s">
        <v>97</v>
      </c>
      <c r="K437" t="s">
        <v>2189</v>
      </c>
      <c r="L437" t="s">
        <v>3291</v>
      </c>
      <c r="M437" t="s">
        <v>4929</v>
      </c>
      <c r="N437" t="s">
        <v>5523</v>
      </c>
      <c r="O437" t="s">
        <v>3012</v>
      </c>
      <c r="P437" t="s">
        <v>5224</v>
      </c>
      <c r="Q437" t="s">
        <v>2189</v>
      </c>
      <c r="R437" t="b">
        <v>0</v>
      </c>
      <c r="S437">
        <v>100</v>
      </c>
      <c r="T437" t="s">
        <v>3002</v>
      </c>
      <c r="U437" t="s">
        <v>3003</v>
      </c>
      <c r="V437">
        <v>0.1</v>
      </c>
      <c r="W437" t="s">
        <v>3012</v>
      </c>
    </row>
    <row r="438" spans="1:23" hidden="1" x14ac:dyDescent="0.35">
      <c r="A438" t="s">
        <v>2189</v>
      </c>
      <c r="C438" s="403">
        <v>45912</v>
      </c>
      <c r="D438" t="s">
        <v>3543</v>
      </c>
      <c r="E438" t="s">
        <v>5524</v>
      </c>
      <c r="F438" t="s">
        <v>5525</v>
      </c>
      <c r="G438" t="s">
        <v>5526</v>
      </c>
      <c r="H438" t="s">
        <v>5527</v>
      </c>
      <c r="I438" t="s">
        <v>2775</v>
      </c>
      <c r="J438" t="s">
        <v>97</v>
      </c>
      <c r="K438" t="s">
        <v>2189</v>
      </c>
      <c r="L438" t="s">
        <v>3291</v>
      </c>
      <c r="M438" t="s">
        <v>4929</v>
      </c>
      <c r="N438" t="s">
        <v>5528</v>
      </c>
      <c r="O438" t="s">
        <v>3012</v>
      </c>
      <c r="P438" t="s">
        <v>5224</v>
      </c>
      <c r="Q438" t="s">
        <v>2189</v>
      </c>
      <c r="R438" t="b">
        <v>0</v>
      </c>
      <c r="S438">
        <v>300</v>
      </c>
      <c r="T438" t="s">
        <v>3002</v>
      </c>
      <c r="U438" t="s">
        <v>3003</v>
      </c>
      <c r="V438">
        <v>0.3</v>
      </c>
      <c r="W438" t="s">
        <v>3012</v>
      </c>
    </row>
    <row r="439" spans="1:23" hidden="1" x14ac:dyDescent="0.35">
      <c r="A439" t="s">
        <v>2189</v>
      </c>
      <c r="C439" s="403">
        <v>45912</v>
      </c>
      <c r="D439" t="s">
        <v>3543</v>
      </c>
      <c r="E439" t="s">
        <v>5529</v>
      </c>
      <c r="F439" t="s">
        <v>5530</v>
      </c>
      <c r="G439" t="s">
        <v>5531</v>
      </c>
      <c r="H439" t="s">
        <v>5532</v>
      </c>
      <c r="I439" t="s">
        <v>5533</v>
      </c>
      <c r="J439" t="s">
        <v>97</v>
      </c>
      <c r="K439" t="s">
        <v>2189</v>
      </c>
      <c r="L439" t="s">
        <v>3291</v>
      </c>
      <c r="M439" t="s">
        <v>4929</v>
      </c>
      <c r="N439" t="s">
        <v>5534</v>
      </c>
      <c r="O439" t="s">
        <v>3012</v>
      </c>
      <c r="P439" t="s">
        <v>5224</v>
      </c>
      <c r="Q439" t="s">
        <v>2189</v>
      </c>
      <c r="R439" t="b">
        <v>0</v>
      </c>
      <c r="S439">
        <v>300</v>
      </c>
      <c r="T439" t="s">
        <v>3002</v>
      </c>
      <c r="U439" t="s">
        <v>3003</v>
      </c>
      <c r="V439">
        <v>0.3</v>
      </c>
      <c r="W439" t="s">
        <v>3012</v>
      </c>
    </row>
    <row r="440" spans="1:23" hidden="1" x14ac:dyDescent="0.35">
      <c r="A440" t="s">
        <v>2189</v>
      </c>
      <c r="C440" s="403">
        <v>45912</v>
      </c>
      <c r="D440" t="s">
        <v>3543</v>
      </c>
      <c r="E440" t="s">
        <v>5535</v>
      </c>
      <c r="F440" t="s">
        <v>5536</v>
      </c>
      <c r="G440" t="s">
        <v>5537</v>
      </c>
      <c r="H440" t="s">
        <v>5538</v>
      </c>
      <c r="I440" t="s">
        <v>799</v>
      </c>
      <c r="J440" t="s">
        <v>97</v>
      </c>
      <c r="K440" t="s">
        <v>2189</v>
      </c>
      <c r="L440" t="s">
        <v>3291</v>
      </c>
      <c r="M440" t="s">
        <v>4929</v>
      </c>
      <c r="N440" t="s">
        <v>5539</v>
      </c>
      <c r="O440" t="s">
        <v>3001</v>
      </c>
      <c r="P440" t="s">
        <v>5224</v>
      </c>
      <c r="Q440" t="s">
        <v>2189</v>
      </c>
      <c r="R440" t="b">
        <v>0</v>
      </c>
      <c r="S440">
        <v>0</v>
      </c>
      <c r="T440" t="s">
        <v>3002</v>
      </c>
      <c r="U440" t="s">
        <v>3003</v>
      </c>
      <c r="V440">
        <v>0</v>
      </c>
      <c r="W440" t="s">
        <v>3001</v>
      </c>
    </row>
    <row r="441" spans="1:23" hidden="1" x14ac:dyDescent="0.35">
      <c r="A441" t="s">
        <v>2189</v>
      </c>
      <c r="C441" s="403">
        <v>45912</v>
      </c>
      <c r="D441" t="s">
        <v>3543</v>
      </c>
      <c r="E441" t="s">
        <v>5540</v>
      </c>
      <c r="F441" t="s">
        <v>5541</v>
      </c>
      <c r="G441" t="s">
        <v>5438</v>
      </c>
      <c r="H441" t="s">
        <v>5542</v>
      </c>
      <c r="I441" t="s">
        <v>2722</v>
      </c>
      <c r="J441" t="s">
        <v>97</v>
      </c>
      <c r="K441" t="s">
        <v>2189</v>
      </c>
      <c r="L441" t="s">
        <v>3291</v>
      </c>
      <c r="M441" t="s">
        <v>4929</v>
      </c>
      <c r="N441" t="s">
        <v>5528</v>
      </c>
      <c r="O441" t="s">
        <v>3012</v>
      </c>
      <c r="P441" t="s">
        <v>5224</v>
      </c>
      <c r="Q441" t="s">
        <v>2189</v>
      </c>
      <c r="R441" t="b">
        <v>0</v>
      </c>
      <c r="S441">
        <v>50</v>
      </c>
      <c r="T441" t="s">
        <v>3002</v>
      </c>
      <c r="U441" t="s">
        <v>3003</v>
      </c>
      <c r="V441">
        <v>0.05</v>
      </c>
      <c r="W441" t="s">
        <v>3012</v>
      </c>
    </row>
    <row r="442" spans="1:23" hidden="1" x14ac:dyDescent="0.35">
      <c r="A442" t="s">
        <v>2189</v>
      </c>
      <c r="C442" s="403">
        <v>45912</v>
      </c>
      <c r="D442" t="s">
        <v>3543</v>
      </c>
      <c r="E442" t="s">
        <v>5543</v>
      </c>
      <c r="F442" t="s">
        <v>5544</v>
      </c>
      <c r="G442" t="s">
        <v>5545</v>
      </c>
      <c r="H442" t="s">
        <v>5546</v>
      </c>
      <c r="I442" t="s">
        <v>2541</v>
      </c>
      <c r="J442" t="s">
        <v>98</v>
      </c>
      <c r="K442" t="s">
        <v>2189</v>
      </c>
      <c r="L442" t="s">
        <v>3291</v>
      </c>
      <c r="M442" t="s">
        <v>3292</v>
      </c>
      <c r="N442" t="s">
        <v>4884</v>
      </c>
      <c r="O442" t="s">
        <v>3012</v>
      </c>
      <c r="P442" t="s">
        <v>4885</v>
      </c>
      <c r="Q442" t="s">
        <v>2189</v>
      </c>
      <c r="R442" t="b">
        <v>0</v>
      </c>
      <c r="S442">
        <v>6000</v>
      </c>
      <c r="T442" t="s">
        <v>3002</v>
      </c>
      <c r="U442" t="s">
        <v>3003</v>
      </c>
      <c r="V442">
        <v>6</v>
      </c>
      <c r="W442" t="s">
        <v>3012</v>
      </c>
    </row>
    <row r="443" spans="1:23" hidden="1" x14ac:dyDescent="0.35">
      <c r="A443" t="s">
        <v>2189</v>
      </c>
      <c r="C443" s="403">
        <v>45912</v>
      </c>
      <c r="D443" t="s">
        <v>3543</v>
      </c>
      <c r="E443" t="s">
        <v>5547</v>
      </c>
      <c r="F443" t="s">
        <v>5548</v>
      </c>
      <c r="G443" t="s">
        <v>5549</v>
      </c>
      <c r="H443" t="s">
        <v>5550</v>
      </c>
      <c r="I443" t="s">
        <v>5551</v>
      </c>
      <c r="J443" t="s">
        <v>2260</v>
      </c>
      <c r="K443" t="s">
        <v>2189</v>
      </c>
      <c r="L443" t="s">
        <v>5552</v>
      </c>
      <c r="M443" t="s">
        <v>5553</v>
      </c>
      <c r="N443" t="s">
        <v>5554</v>
      </c>
      <c r="O443" t="s">
        <v>3012</v>
      </c>
      <c r="P443" t="s">
        <v>5555</v>
      </c>
      <c r="Q443" t="s">
        <v>2189</v>
      </c>
      <c r="R443" t="b">
        <v>0</v>
      </c>
      <c r="S443">
        <v>800</v>
      </c>
      <c r="T443" t="s">
        <v>3002</v>
      </c>
      <c r="U443" t="s">
        <v>3003</v>
      </c>
      <c r="V443">
        <v>0.8</v>
      </c>
      <c r="W443" t="s">
        <v>3012</v>
      </c>
    </row>
    <row r="444" spans="1:23" hidden="1" x14ac:dyDescent="0.35">
      <c r="A444" t="s">
        <v>2189</v>
      </c>
      <c r="C444" s="403">
        <v>45911</v>
      </c>
      <c r="D444" t="s">
        <v>3543</v>
      </c>
      <c r="E444" t="s">
        <v>5556</v>
      </c>
      <c r="F444" t="s">
        <v>5557</v>
      </c>
      <c r="G444" t="s">
        <v>5558</v>
      </c>
      <c r="H444" t="s">
        <v>5559</v>
      </c>
      <c r="I444" t="s">
        <v>2488</v>
      </c>
      <c r="J444" t="s">
        <v>98</v>
      </c>
      <c r="K444" t="s">
        <v>2189</v>
      </c>
      <c r="L444" t="s">
        <v>3291</v>
      </c>
      <c r="M444" t="s">
        <v>5560</v>
      </c>
      <c r="N444" t="s">
        <v>5561</v>
      </c>
      <c r="O444" t="s">
        <v>3012</v>
      </c>
      <c r="P444" t="s">
        <v>4963</v>
      </c>
      <c r="Q444" t="s">
        <v>2189</v>
      </c>
      <c r="R444" t="b">
        <v>0</v>
      </c>
      <c r="S444">
        <v>300</v>
      </c>
      <c r="T444" t="s">
        <v>3002</v>
      </c>
      <c r="U444" t="s">
        <v>3003</v>
      </c>
      <c r="V444">
        <v>0.3</v>
      </c>
      <c r="W444" t="s">
        <v>3012</v>
      </c>
    </row>
    <row r="445" spans="1:23" hidden="1" x14ac:dyDescent="0.35">
      <c r="A445" t="s">
        <v>2189</v>
      </c>
      <c r="C445" s="403">
        <v>45911</v>
      </c>
      <c r="D445" t="s">
        <v>3543</v>
      </c>
      <c r="E445" t="s">
        <v>5562</v>
      </c>
      <c r="F445" t="s">
        <v>5563</v>
      </c>
      <c r="G445" t="s">
        <v>3953</v>
      </c>
      <c r="H445" t="s">
        <v>5564</v>
      </c>
      <c r="I445" t="s">
        <v>2300</v>
      </c>
      <c r="J445" t="s">
        <v>2260</v>
      </c>
      <c r="K445" t="s">
        <v>2189</v>
      </c>
      <c r="L445" t="s">
        <v>5565</v>
      </c>
      <c r="M445" t="s">
        <v>5553</v>
      </c>
      <c r="N445" t="s">
        <v>5566</v>
      </c>
      <c r="O445" t="s">
        <v>3012</v>
      </c>
      <c r="P445" t="s">
        <v>5567</v>
      </c>
      <c r="Q445" t="s">
        <v>2189</v>
      </c>
      <c r="R445" t="b">
        <v>0</v>
      </c>
      <c r="S445">
        <v>10000</v>
      </c>
      <c r="T445" t="s">
        <v>3002</v>
      </c>
      <c r="U445" t="s">
        <v>3003</v>
      </c>
      <c r="V445">
        <v>10</v>
      </c>
      <c r="W445" t="s">
        <v>3012</v>
      </c>
    </row>
    <row r="446" spans="1:23" hidden="1" x14ac:dyDescent="0.35">
      <c r="A446" t="s">
        <v>2189</v>
      </c>
      <c r="C446" s="403">
        <v>45911</v>
      </c>
      <c r="D446" t="s">
        <v>3543</v>
      </c>
      <c r="E446" t="s">
        <v>5568</v>
      </c>
      <c r="F446" t="s">
        <v>5569</v>
      </c>
      <c r="G446" t="s">
        <v>5570</v>
      </c>
      <c r="H446" t="s">
        <v>5571</v>
      </c>
      <c r="I446" t="s">
        <v>2354</v>
      </c>
      <c r="J446" t="s">
        <v>98</v>
      </c>
      <c r="K446" t="s">
        <v>2189</v>
      </c>
      <c r="L446" t="s">
        <v>3291</v>
      </c>
      <c r="M446" t="s">
        <v>5375</v>
      </c>
      <c r="N446" t="s">
        <v>5572</v>
      </c>
      <c r="O446" t="s">
        <v>3012</v>
      </c>
      <c r="P446" t="s">
        <v>4885</v>
      </c>
      <c r="Q446" t="s">
        <v>2189</v>
      </c>
      <c r="R446" t="b">
        <v>0</v>
      </c>
      <c r="S446">
        <v>200</v>
      </c>
      <c r="T446" t="s">
        <v>3002</v>
      </c>
      <c r="U446" t="s">
        <v>3003</v>
      </c>
      <c r="V446">
        <v>0.2</v>
      </c>
      <c r="W446" t="s">
        <v>3012</v>
      </c>
    </row>
    <row r="447" spans="1:23" hidden="1" x14ac:dyDescent="0.35">
      <c r="A447" t="s">
        <v>2189</v>
      </c>
      <c r="C447" s="403">
        <v>45910</v>
      </c>
      <c r="D447" t="s">
        <v>3543</v>
      </c>
      <c r="E447" t="s">
        <v>5573</v>
      </c>
      <c r="F447" t="s">
        <v>5574</v>
      </c>
      <c r="G447" t="s">
        <v>5575</v>
      </c>
      <c r="H447" t="s">
        <v>5576</v>
      </c>
      <c r="I447" t="s">
        <v>3641</v>
      </c>
      <c r="J447" t="s">
        <v>98</v>
      </c>
      <c r="K447" t="s">
        <v>2189</v>
      </c>
      <c r="L447" t="s">
        <v>3291</v>
      </c>
      <c r="M447" t="s">
        <v>5375</v>
      </c>
      <c r="N447" t="s">
        <v>5577</v>
      </c>
      <c r="O447" t="s">
        <v>3012</v>
      </c>
      <c r="P447" t="s">
        <v>4885</v>
      </c>
      <c r="Q447" t="s">
        <v>2189</v>
      </c>
      <c r="R447" t="b">
        <v>0</v>
      </c>
      <c r="S447">
        <v>300</v>
      </c>
      <c r="T447" t="s">
        <v>3002</v>
      </c>
      <c r="U447" t="s">
        <v>3003</v>
      </c>
      <c r="V447">
        <v>0.3</v>
      </c>
      <c r="W447" t="s">
        <v>3012</v>
      </c>
    </row>
    <row r="448" spans="1:23" hidden="1" x14ac:dyDescent="0.35">
      <c r="A448" t="s">
        <v>2189</v>
      </c>
      <c r="C448" s="403">
        <v>45910</v>
      </c>
      <c r="D448" t="s">
        <v>3543</v>
      </c>
      <c r="E448" t="s">
        <v>5578</v>
      </c>
      <c r="F448" t="s">
        <v>5579</v>
      </c>
      <c r="G448" t="s">
        <v>5580</v>
      </c>
      <c r="H448" t="s">
        <v>5581</v>
      </c>
      <c r="I448" t="s">
        <v>5582</v>
      </c>
      <c r="J448" t="s">
        <v>98</v>
      </c>
      <c r="K448" t="s">
        <v>2189</v>
      </c>
      <c r="L448" t="s">
        <v>3291</v>
      </c>
      <c r="M448" t="s">
        <v>5375</v>
      </c>
      <c r="N448" t="s">
        <v>5572</v>
      </c>
      <c r="O448" t="s">
        <v>3012</v>
      </c>
      <c r="P448" t="s">
        <v>4885</v>
      </c>
      <c r="Q448" t="s">
        <v>2189</v>
      </c>
      <c r="R448" t="b">
        <v>0</v>
      </c>
      <c r="S448">
        <v>1000</v>
      </c>
      <c r="T448" t="s">
        <v>3002</v>
      </c>
      <c r="U448" t="s">
        <v>3003</v>
      </c>
      <c r="V448">
        <v>1</v>
      </c>
      <c r="W448" t="s">
        <v>3012</v>
      </c>
    </row>
    <row r="449" spans="1:23" hidden="1" x14ac:dyDescent="0.35">
      <c r="A449" t="s">
        <v>2189</v>
      </c>
      <c r="C449" s="403">
        <v>45910</v>
      </c>
      <c r="D449" t="s">
        <v>3543</v>
      </c>
      <c r="E449" t="s">
        <v>5583</v>
      </c>
      <c r="F449" t="s">
        <v>5584</v>
      </c>
      <c r="G449" t="s">
        <v>5585</v>
      </c>
      <c r="H449" t="s">
        <v>5586</v>
      </c>
      <c r="I449" t="s">
        <v>2279</v>
      </c>
      <c r="J449" t="s">
        <v>98</v>
      </c>
      <c r="K449" t="s">
        <v>2189</v>
      </c>
      <c r="L449" t="s">
        <v>3291</v>
      </c>
      <c r="M449" t="s">
        <v>5375</v>
      </c>
      <c r="N449" t="s">
        <v>5587</v>
      </c>
      <c r="O449" t="s">
        <v>3001</v>
      </c>
      <c r="P449" t="s">
        <v>4885</v>
      </c>
      <c r="Q449" t="s">
        <v>2189</v>
      </c>
      <c r="R449" t="b">
        <v>0</v>
      </c>
      <c r="S449">
        <v>0</v>
      </c>
      <c r="T449" t="s">
        <v>3002</v>
      </c>
      <c r="U449" t="s">
        <v>3003</v>
      </c>
      <c r="V449">
        <v>0</v>
      </c>
      <c r="W449" t="s">
        <v>3001</v>
      </c>
    </row>
    <row r="450" spans="1:23" hidden="1" x14ac:dyDescent="0.35">
      <c r="A450" t="s">
        <v>2189</v>
      </c>
      <c r="C450" s="403">
        <v>45910</v>
      </c>
      <c r="D450" t="s">
        <v>3543</v>
      </c>
      <c r="E450" t="s">
        <v>5588</v>
      </c>
      <c r="F450" t="s">
        <v>5589</v>
      </c>
      <c r="G450" t="s">
        <v>5590</v>
      </c>
      <c r="H450" t="s">
        <v>5591</v>
      </c>
      <c r="I450" t="s">
        <v>2281</v>
      </c>
      <c r="J450" t="s">
        <v>97</v>
      </c>
      <c r="K450" t="s">
        <v>2189</v>
      </c>
      <c r="L450" t="s">
        <v>3154</v>
      </c>
      <c r="M450" t="s">
        <v>4260</v>
      </c>
      <c r="N450" t="s">
        <v>4261</v>
      </c>
      <c r="O450" t="s">
        <v>3001</v>
      </c>
      <c r="P450" t="s">
        <v>4262</v>
      </c>
      <c r="Q450" t="s">
        <v>2189</v>
      </c>
      <c r="R450" t="b">
        <v>1</v>
      </c>
      <c r="S450">
        <v>0</v>
      </c>
      <c r="T450" t="s">
        <v>3002</v>
      </c>
      <c r="U450" t="s">
        <v>3003</v>
      </c>
      <c r="V450">
        <v>0</v>
      </c>
      <c r="W450" t="s">
        <v>3001</v>
      </c>
    </row>
    <row r="451" spans="1:23" hidden="1" x14ac:dyDescent="0.35">
      <c r="A451" t="s">
        <v>2189</v>
      </c>
      <c r="C451" s="403">
        <v>45910</v>
      </c>
      <c r="D451" t="s">
        <v>3543</v>
      </c>
      <c r="E451" t="s">
        <v>5592</v>
      </c>
      <c r="F451" t="s">
        <v>5593</v>
      </c>
      <c r="G451" t="s">
        <v>5594</v>
      </c>
      <c r="H451" t="s">
        <v>5595</v>
      </c>
      <c r="I451" t="s">
        <v>1719</v>
      </c>
      <c r="J451" t="s">
        <v>98</v>
      </c>
      <c r="K451" t="s">
        <v>2189</v>
      </c>
      <c r="L451" t="s">
        <v>3291</v>
      </c>
      <c r="M451" t="s">
        <v>5596</v>
      </c>
      <c r="N451" t="s">
        <v>5597</v>
      </c>
      <c r="O451" t="s">
        <v>3012</v>
      </c>
      <c r="P451" t="s">
        <v>5497</v>
      </c>
      <c r="Q451" t="s">
        <v>2189</v>
      </c>
      <c r="R451" t="b">
        <v>0</v>
      </c>
      <c r="S451">
        <v>300</v>
      </c>
      <c r="T451" t="s">
        <v>3002</v>
      </c>
      <c r="U451" t="s">
        <v>3003</v>
      </c>
      <c r="V451">
        <v>0.3</v>
      </c>
      <c r="W451" t="s">
        <v>3012</v>
      </c>
    </row>
    <row r="452" spans="1:23" hidden="1" x14ac:dyDescent="0.35">
      <c r="A452" t="s">
        <v>2189</v>
      </c>
      <c r="C452" s="403">
        <v>45910</v>
      </c>
      <c r="D452" t="s">
        <v>3543</v>
      </c>
      <c r="E452" t="s">
        <v>5598</v>
      </c>
      <c r="F452" t="s">
        <v>5599</v>
      </c>
      <c r="G452" t="s">
        <v>5600</v>
      </c>
      <c r="H452" t="s">
        <v>5601</v>
      </c>
      <c r="I452" t="s">
        <v>5602</v>
      </c>
      <c r="J452" t="s">
        <v>97</v>
      </c>
      <c r="K452" t="s">
        <v>2189</v>
      </c>
      <c r="L452" t="s">
        <v>4807</v>
      </c>
      <c r="M452" t="s">
        <v>5603</v>
      </c>
      <c r="N452" t="s">
        <v>5604</v>
      </c>
      <c r="O452" t="s">
        <v>3012</v>
      </c>
      <c r="P452" t="s">
        <v>5605</v>
      </c>
      <c r="Q452" t="s">
        <v>2189</v>
      </c>
      <c r="R452" t="b">
        <v>0</v>
      </c>
      <c r="S452">
        <v>0</v>
      </c>
      <c r="T452" t="s">
        <v>3002</v>
      </c>
      <c r="U452" t="s">
        <v>3003</v>
      </c>
      <c r="V452">
        <v>0</v>
      </c>
      <c r="W452" t="s">
        <v>3012</v>
      </c>
    </row>
    <row r="453" spans="1:23" hidden="1" x14ac:dyDescent="0.35">
      <c r="A453" t="s">
        <v>2189</v>
      </c>
      <c r="C453" s="403">
        <v>45910</v>
      </c>
      <c r="D453" t="s">
        <v>3543</v>
      </c>
      <c r="E453" t="s">
        <v>5606</v>
      </c>
      <c r="F453" t="s">
        <v>5607</v>
      </c>
      <c r="G453" t="s">
        <v>5608</v>
      </c>
      <c r="H453" t="s">
        <v>5609</v>
      </c>
      <c r="I453" t="s">
        <v>2430</v>
      </c>
      <c r="J453" t="s">
        <v>97</v>
      </c>
      <c r="K453" t="s">
        <v>2189</v>
      </c>
      <c r="L453" t="s">
        <v>3291</v>
      </c>
      <c r="M453" t="s">
        <v>4896</v>
      </c>
      <c r="N453" t="s">
        <v>5610</v>
      </c>
      <c r="O453" t="s">
        <v>3012</v>
      </c>
      <c r="P453" t="s">
        <v>4898</v>
      </c>
      <c r="Q453" t="s">
        <v>2189</v>
      </c>
      <c r="R453" t="b">
        <v>0</v>
      </c>
      <c r="S453">
        <v>200</v>
      </c>
      <c r="T453" t="s">
        <v>3002</v>
      </c>
      <c r="U453" t="s">
        <v>3003</v>
      </c>
      <c r="V453">
        <v>0.2</v>
      </c>
      <c r="W453" t="s">
        <v>3012</v>
      </c>
    </row>
    <row r="454" spans="1:23" hidden="1" x14ac:dyDescent="0.35">
      <c r="A454" t="s">
        <v>2189</v>
      </c>
      <c r="C454" s="403">
        <v>45910</v>
      </c>
      <c r="D454" t="s">
        <v>3543</v>
      </c>
      <c r="E454" t="s">
        <v>5611</v>
      </c>
      <c r="F454" t="s">
        <v>5612</v>
      </c>
      <c r="G454" t="s">
        <v>5613</v>
      </c>
      <c r="H454" t="s">
        <v>5614</v>
      </c>
      <c r="I454" t="s">
        <v>2598</v>
      </c>
      <c r="J454" t="s">
        <v>98</v>
      </c>
      <c r="K454" t="s">
        <v>2189</v>
      </c>
      <c r="L454" t="s">
        <v>3291</v>
      </c>
      <c r="M454" t="s">
        <v>5615</v>
      </c>
      <c r="N454" t="s">
        <v>5616</v>
      </c>
      <c r="O454" t="s">
        <v>3012</v>
      </c>
      <c r="P454" t="s">
        <v>4997</v>
      </c>
      <c r="Q454" t="s">
        <v>2189</v>
      </c>
      <c r="R454" t="b">
        <v>0</v>
      </c>
      <c r="S454">
        <v>200</v>
      </c>
      <c r="T454" t="s">
        <v>3002</v>
      </c>
      <c r="U454" t="s">
        <v>3003</v>
      </c>
      <c r="V454">
        <v>0.2</v>
      </c>
      <c r="W454" t="s">
        <v>3012</v>
      </c>
    </row>
    <row r="455" spans="1:23" hidden="1" x14ac:dyDescent="0.35">
      <c r="A455" t="s">
        <v>2189</v>
      </c>
      <c r="C455" s="403">
        <v>45910</v>
      </c>
      <c r="D455" t="s">
        <v>3543</v>
      </c>
      <c r="E455" t="s">
        <v>5617</v>
      </c>
      <c r="F455" t="s">
        <v>5618</v>
      </c>
      <c r="G455" t="s">
        <v>5619</v>
      </c>
      <c r="H455" t="s">
        <v>5620</v>
      </c>
      <c r="I455" t="s">
        <v>2310</v>
      </c>
      <c r="J455" t="s">
        <v>97</v>
      </c>
      <c r="K455" t="s">
        <v>2189</v>
      </c>
      <c r="L455" t="s">
        <v>3291</v>
      </c>
      <c r="M455" t="s">
        <v>4896</v>
      </c>
      <c r="N455" t="s">
        <v>5621</v>
      </c>
      <c r="O455" t="s">
        <v>3012</v>
      </c>
      <c r="P455" t="s">
        <v>4898</v>
      </c>
      <c r="Q455" t="s">
        <v>2189</v>
      </c>
      <c r="R455" t="b">
        <v>0</v>
      </c>
      <c r="S455">
        <v>500</v>
      </c>
      <c r="T455" t="s">
        <v>3002</v>
      </c>
      <c r="U455" t="s">
        <v>3003</v>
      </c>
      <c r="V455">
        <v>0.5</v>
      </c>
      <c r="W455" t="s">
        <v>3012</v>
      </c>
    </row>
    <row r="456" spans="1:23" hidden="1" x14ac:dyDescent="0.35">
      <c r="A456" t="s">
        <v>2189</v>
      </c>
      <c r="C456" s="403">
        <v>45910</v>
      </c>
      <c r="D456" t="s">
        <v>3543</v>
      </c>
      <c r="E456" t="s">
        <v>5622</v>
      </c>
      <c r="F456" t="s">
        <v>5623</v>
      </c>
      <c r="G456" t="s">
        <v>5624</v>
      </c>
      <c r="H456" t="s">
        <v>5625</v>
      </c>
      <c r="I456" t="s">
        <v>2501</v>
      </c>
      <c r="J456" t="s">
        <v>97</v>
      </c>
      <c r="K456" t="s">
        <v>2189</v>
      </c>
      <c r="L456" t="s">
        <v>3291</v>
      </c>
      <c r="M456" t="s">
        <v>4929</v>
      </c>
      <c r="N456" t="s">
        <v>5626</v>
      </c>
      <c r="O456" t="s">
        <v>3012</v>
      </c>
      <c r="P456" t="s">
        <v>5224</v>
      </c>
      <c r="Q456" t="s">
        <v>2189</v>
      </c>
      <c r="R456" t="b">
        <v>0</v>
      </c>
      <c r="S456">
        <v>900</v>
      </c>
      <c r="T456" t="s">
        <v>3002</v>
      </c>
      <c r="U456" t="s">
        <v>3003</v>
      </c>
      <c r="V456">
        <v>0.9</v>
      </c>
      <c r="W456" t="s">
        <v>3012</v>
      </c>
    </row>
    <row r="457" spans="1:23" hidden="1" x14ac:dyDescent="0.35">
      <c r="A457" t="s">
        <v>2189</v>
      </c>
      <c r="C457" s="403">
        <v>45910</v>
      </c>
      <c r="D457" t="s">
        <v>3543</v>
      </c>
      <c r="E457" t="s">
        <v>5627</v>
      </c>
      <c r="F457" t="s">
        <v>5628</v>
      </c>
      <c r="G457" t="s">
        <v>5629</v>
      </c>
      <c r="H457" t="s">
        <v>5630</v>
      </c>
      <c r="I457" t="s">
        <v>1935</v>
      </c>
      <c r="J457" t="s">
        <v>97</v>
      </c>
      <c r="K457" t="s">
        <v>2189</v>
      </c>
      <c r="L457" t="s">
        <v>4807</v>
      </c>
      <c r="M457" t="s">
        <v>5603</v>
      </c>
      <c r="N457" t="s">
        <v>5631</v>
      </c>
      <c r="O457" t="s">
        <v>3012</v>
      </c>
      <c r="P457" t="s">
        <v>5605</v>
      </c>
      <c r="Q457" t="s">
        <v>2189</v>
      </c>
      <c r="R457" t="b">
        <v>0</v>
      </c>
      <c r="S457">
        <v>700</v>
      </c>
      <c r="T457" t="s">
        <v>3002</v>
      </c>
      <c r="U457" t="s">
        <v>3003</v>
      </c>
      <c r="V457">
        <v>0.7</v>
      </c>
      <c r="W457" t="s">
        <v>3012</v>
      </c>
    </row>
    <row r="458" spans="1:23" hidden="1" x14ac:dyDescent="0.35">
      <c r="A458" t="s">
        <v>2189</v>
      </c>
      <c r="C458" s="403">
        <v>45909</v>
      </c>
      <c r="D458" t="s">
        <v>3543</v>
      </c>
      <c r="E458" t="s">
        <v>5632</v>
      </c>
      <c r="F458" t="s">
        <v>5633</v>
      </c>
      <c r="G458" t="s">
        <v>5634</v>
      </c>
      <c r="H458" t="s">
        <v>5635</v>
      </c>
      <c r="I458" t="s">
        <v>2490</v>
      </c>
      <c r="J458" t="s">
        <v>97</v>
      </c>
      <c r="K458" t="s">
        <v>2189</v>
      </c>
      <c r="L458" t="s">
        <v>3205</v>
      </c>
      <c r="M458" t="s">
        <v>5636</v>
      </c>
      <c r="N458" t="s">
        <v>5637</v>
      </c>
      <c r="O458" t="s">
        <v>3012</v>
      </c>
      <c r="P458" t="s">
        <v>5638</v>
      </c>
      <c r="Q458" t="s">
        <v>2189</v>
      </c>
      <c r="R458" t="b">
        <v>0</v>
      </c>
      <c r="S458">
        <v>300</v>
      </c>
      <c r="T458" t="s">
        <v>3002</v>
      </c>
      <c r="U458" t="s">
        <v>3003</v>
      </c>
      <c r="V458">
        <v>0.3</v>
      </c>
      <c r="W458" t="s">
        <v>3012</v>
      </c>
    </row>
    <row r="459" spans="1:23" hidden="1" x14ac:dyDescent="0.35">
      <c r="A459" t="s">
        <v>2189</v>
      </c>
      <c r="C459" s="403">
        <v>45909</v>
      </c>
      <c r="D459" t="s">
        <v>3543</v>
      </c>
      <c r="E459" t="s">
        <v>5639</v>
      </c>
      <c r="F459" t="s">
        <v>5640</v>
      </c>
      <c r="G459" t="s">
        <v>5641</v>
      </c>
      <c r="H459" t="s">
        <v>5642</v>
      </c>
      <c r="I459" t="s">
        <v>5643</v>
      </c>
      <c r="J459" t="s">
        <v>97</v>
      </c>
      <c r="K459" t="s">
        <v>2189</v>
      </c>
      <c r="L459" t="s">
        <v>3205</v>
      </c>
      <c r="M459" t="s">
        <v>5273</v>
      </c>
      <c r="N459" t="s">
        <v>5644</v>
      </c>
      <c r="O459" t="s">
        <v>3012</v>
      </c>
      <c r="P459" t="s">
        <v>4683</v>
      </c>
      <c r="Q459" t="s">
        <v>2189</v>
      </c>
      <c r="R459" t="b">
        <v>0</v>
      </c>
      <c r="S459">
        <v>100</v>
      </c>
      <c r="T459" t="s">
        <v>3002</v>
      </c>
      <c r="U459" t="s">
        <v>3003</v>
      </c>
      <c r="V459">
        <v>0.1</v>
      </c>
      <c r="W459" t="s">
        <v>3012</v>
      </c>
    </row>
    <row r="460" spans="1:23" hidden="1" x14ac:dyDescent="0.35">
      <c r="A460" t="s">
        <v>2189</v>
      </c>
      <c r="C460" s="403">
        <v>45909</v>
      </c>
      <c r="D460" t="s">
        <v>3543</v>
      </c>
      <c r="E460" t="s">
        <v>5645</v>
      </c>
      <c r="F460" t="s">
        <v>5646</v>
      </c>
      <c r="G460" t="s">
        <v>5647</v>
      </c>
      <c r="H460" t="s">
        <v>5648</v>
      </c>
      <c r="I460" t="s">
        <v>2403</v>
      </c>
      <c r="J460" t="s">
        <v>98</v>
      </c>
      <c r="K460" t="s">
        <v>2189</v>
      </c>
      <c r="L460" t="s">
        <v>3205</v>
      </c>
      <c r="M460" t="s">
        <v>5636</v>
      </c>
      <c r="N460" t="s">
        <v>5649</v>
      </c>
      <c r="O460" t="s">
        <v>3012</v>
      </c>
      <c r="P460" t="s">
        <v>5638</v>
      </c>
      <c r="Q460" t="s">
        <v>2189</v>
      </c>
      <c r="R460" t="b">
        <v>0</v>
      </c>
      <c r="S460">
        <v>2000</v>
      </c>
      <c r="T460" t="s">
        <v>3002</v>
      </c>
      <c r="U460" t="s">
        <v>3003</v>
      </c>
      <c r="V460">
        <v>2</v>
      </c>
      <c r="W460" t="s">
        <v>3012</v>
      </c>
    </row>
    <row r="461" spans="1:23" hidden="1" x14ac:dyDescent="0.35">
      <c r="A461" t="s">
        <v>2189</v>
      </c>
      <c r="C461" s="403">
        <v>45909</v>
      </c>
      <c r="D461" t="s">
        <v>3543</v>
      </c>
      <c r="E461" t="s">
        <v>5650</v>
      </c>
      <c r="F461" t="s">
        <v>5651</v>
      </c>
      <c r="G461" t="s">
        <v>5652</v>
      </c>
      <c r="H461" t="s">
        <v>5653</v>
      </c>
      <c r="I461" t="s">
        <v>4607</v>
      </c>
      <c r="J461" t="s">
        <v>98</v>
      </c>
      <c r="K461" t="s">
        <v>2189</v>
      </c>
      <c r="L461" t="s">
        <v>3205</v>
      </c>
      <c r="M461" t="s">
        <v>5636</v>
      </c>
      <c r="N461" t="s">
        <v>5654</v>
      </c>
      <c r="O461" t="s">
        <v>3012</v>
      </c>
      <c r="P461" t="s">
        <v>5638</v>
      </c>
      <c r="Q461" t="s">
        <v>2189</v>
      </c>
      <c r="R461" t="b">
        <v>0</v>
      </c>
      <c r="S461">
        <v>1000</v>
      </c>
      <c r="T461" t="s">
        <v>3002</v>
      </c>
      <c r="U461" t="s">
        <v>3003</v>
      </c>
      <c r="V461">
        <v>1</v>
      </c>
      <c r="W461" t="s">
        <v>3012</v>
      </c>
    </row>
    <row r="462" spans="1:23" hidden="1" x14ac:dyDescent="0.35">
      <c r="A462" t="s">
        <v>2189</v>
      </c>
      <c r="C462" s="403">
        <v>45909</v>
      </c>
      <c r="D462" t="s">
        <v>3543</v>
      </c>
      <c r="E462" t="s">
        <v>5655</v>
      </c>
      <c r="F462" t="s">
        <v>5656</v>
      </c>
      <c r="G462" t="s">
        <v>5657</v>
      </c>
      <c r="H462" t="s">
        <v>5658</v>
      </c>
      <c r="I462" t="s">
        <v>5659</v>
      </c>
      <c r="J462" t="s">
        <v>97</v>
      </c>
      <c r="K462" t="s">
        <v>2189</v>
      </c>
      <c r="L462" t="s">
        <v>3205</v>
      </c>
      <c r="M462" t="s">
        <v>5636</v>
      </c>
      <c r="N462" t="s">
        <v>5660</v>
      </c>
      <c r="O462" t="s">
        <v>3001</v>
      </c>
      <c r="P462" t="s">
        <v>5638</v>
      </c>
      <c r="Q462" t="s">
        <v>2189</v>
      </c>
      <c r="R462" t="b">
        <v>0</v>
      </c>
      <c r="S462">
        <v>0</v>
      </c>
      <c r="T462" t="s">
        <v>3002</v>
      </c>
      <c r="U462" t="s">
        <v>3003</v>
      </c>
      <c r="V462">
        <v>0</v>
      </c>
      <c r="W462" t="s">
        <v>3001</v>
      </c>
    </row>
    <row r="463" spans="1:23" hidden="1" x14ac:dyDescent="0.35">
      <c r="A463" t="s">
        <v>2189</v>
      </c>
      <c r="C463" s="403">
        <v>45909</v>
      </c>
      <c r="D463" t="s">
        <v>3543</v>
      </c>
      <c r="E463" t="s">
        <v>5661</v>
      </c>
      <c r="F463" t="s">
        <v>5662</v>
      </c>
      <c r="G463" t="s">
        <v>5663</v>
      </c>
      <c r="H463" t="s">
        <v>5664</v>
      </c>
      <c r="I463" t="s">
        <v>5665</v>
      </c>
      <c r="J463" t="s">
        <v>98</v>
      </c>
      <c r="K463" t="s">
        <v>2189</v>
      </c>
      <c r="L463" t="s">
        <v>3205</v>
      </c>
      <c r="M463" t="s">
        <v>5636</v>
      </c>
      <c r="N463" t="s">
        <v>5666</v>
      </c>
      <c r="O463" t="s">
        <v>3012</v>
      </c>
      <c r="P463" t="s">
        <v>5638</v>
      </c>
      <c r="Q463" t="s">
        <v>2189</v>
      </c>
      <c r="R463" t="b">
        <v>0</v>
      </c>
      <c r="S463">
        <v>3000</v>
      </c>
      <c r="T463" t="s">
        <v>3002</v>
      </c>
      <c r="U463" t="s">
        <v>3003</v>
      </c>
      <c r="V463">
        <v>3</v>
      </c>
      <c r="W463" t="s">
        <v>3012</v>
      </c>
    </row>
    <row r="464" spans="1:23" hidden="1" x14ac:dyDescent="0.35">
      <c r="A464" t="s">
        <v>2189</v>
      </c>
      <c r="C464" s="403">
        <v>45909</v>
      </c>
      <c r="D464" t="s">
        <v>3543</v>
      </c>
      <c r="E464" t="s">
        <v>5667</v>
      </c>
      <c r="F464" t="s">
        <v>5668</v>
      </c>
      <c r="G464" t="s">
        <v>5669</v>
      </c>
      <c r="H464" t="s">
        <v>5670</v>
      </c>
      <c r="I464" t="s">
        <v>3246</v>
      </c>
      <c r="J464" t="s">
        <v>97</v>
      </c>
      <c r="K464" t="s">
        <v>2189</v>
      </c>
      <c r="L464" t="s">
        <v>3205</v>
      </c>
      <c r="M464" t="s">
        <v>5636</v>
      </c>
      <c r="N464" t="s">
        <v>5671</v>
      </c>
      <c r="O464" t="s">
        <v>3012</v>
      </c>
      <c r="P464" t="s">
        <v>5638</v>
      </c>
      <c r="Q464" t="s">
        <v>2189</v>
      </c>
      <c r="R464" t="b">
        <v>0</v>
      </c>
      <c r="S464">
        <v>200</v>
      </c>
      <c r="T464" t="s">
        <v>3002</v>
      </c>
      <c r="U464" t="s">
        <v>3003</v>
      </c>
      <c r="V464">
        <v>0.2</v>
      </c>
      <c r="W464" t="s">
        <v>3012</v>
      </c>
    </row>
    <row r="465" spans="1:23" hidden="1" x14ac:dyDescent="0.35">
      <c r="A465" t="s">
        <v>2189</v>
      </c>
      <c r="C465" s="403">
        <v>45909</v>
      </c>
      <c r="D465" t="s">
        <v>3543</v>
      </c>
      <c r="E465" t="s">
        <v>5672</v>
      </c>
      <c r="F465" t="s">
        <v>5673</v>
      </c>
      <c r="G465" t="s">
        <v>5674</v>
      </c>
      <c r="H465" t="s">
        <v>5675</v>
      </c>
      <c r="I465" t="s">
        <v>4661</v>
      </c>
      <c r="J465" t="s">
        <v>97</v>
      </c>
      <c r="K465" t="s">
        <v>2189</v>
      </c>
      <c r="L465" t="s">
        <v>3205</v>
      </c>
      <c r="M465" t="s">
        <v>5636</v>
      </c>
      <c r="N465" t="s">
        <v>5676</v>
      </c>
      <c r="O465" t="s">
        <v>3012</v>
      </c>
      <c r="P465" t="s">
        <v>5638</v>
      </c>
      <c r="Q465" t="s">
        <v>2189</v>
      </c>
      <c r="R465" t="b">
        <v>0</v>
      </c>
      <c r="S465">
        <v>500</v>
      </c>
      <c r="T465" t="s">
        <v>3002</v>
      </c>
      <c r="U465" t="s">
        <v>3003</v>
      </c>
      <c r="V465">
        <v>0.5</v>
      </c>
      <c r="W465" t="s">
        <v>3012</v>
      </c>
    </row>
    <row r="466" spans="1:23" hidden="1" x14ac:dyDescent="0.35">
      <c r="A466" t="s">
        <v>2189</v>
      </c>
      <c r="C466" s="403">
        <v>45909</v>
      </c>
      <c r="D466" t="s">
        <v>3543</v>
      </c>
      <c r="E466" t="s">
        <v>5677</v>
      </c>
      <c r="F466" t="s">
        <v>5678</v>
      </c>
      <c r="G466" t="s">
        <v>5679</v>
      </c>
      <c r="H466" t="s">
        <v>5680</v>
      </c>
      <c r="I466" t="s">
        <v>5681</v>
      </c>
      <c r="J466" t="s">
        <v>97</v>
      </c>
      <c r="K466" t="s">
        <v>2189</v>
      </c>
      <c r="L466" t="s">
        <v>3205</v>
      </c>
      <c r="M466" t="s">
        <v>5636</v>
      </c>
      <c r="N466" t="s">
        <v>5682</v>
      </c>
      <c r="O466" t="s">
        <v>3012</v>
      </c>
      <c r="P466" t="s">
        <v>5638</v>
      </c>
      <c r="Q466" t="s">
        <v>2189</v>
      </c>
      <c r="R466" t="b">
        <v>0</v>
      </c>
      <c r="S466">
        <v>600</v>
      </c>
      <c r="T466" t="s">
        <v>3002</v>
      </c>
      <c r="U466" t="s">
        <v>3003</v>
      </c>
      <c r="V466">
        <v>0.6</v>
      </c>
      <c r="W466" t="s">
        <v>3012</v>
      </c>
    </row>
    <row r="467" spans="1:23" hidden="1" x14ac:dyDescent="0.35">
      <c r="A467" t="s">
        <v>2189</v>
      </c>
      <c r="C467" s="403">
        <v>45909</v>
      </c>
      <c r="D467" t="s">
        <v>3543</v>
      </c>
      <c r="E467" t="s">
        <v>5683</v>
      </c>
      <c r="F467" t="s">
        <v>5684</v>
      </c>
      <c r="G467" t="s">
        <v>5685</v>
      </c>
      <c r="H467" t="s">
        <v>5686</v>
      </c>
      <c r="I467" t="s">
        <v>3443</v>
      </c>
      <c r="J467" t="s">
        <v>97</v>
      </c>
      <c r="K467" t="s">
        <v>2189</v>
      </c>
      <c r="L467" t="s">
        <v>3205</v>
      </c>
      <c r="M467" t="s">
        <v>5636</v>
      </c>
      <c r="N467" t="s">
        <v>5687</v>
      </c>
      <c r="O467" t="s">
        <v>3012</v>
      </c>
      <c r="P467" t="s">
        <v>5638</v>
      </c>
      <c r="Q467" t="s">
        <v>2189</v>
      </c>
      <c r="R467" t="b">
        <v>0</v>
      </c>
      <c r="S467">
        <v>600</v>
      </c>
      <c r="T467" t="s">
        <v>3002</v>
      </c>
      <c r="U467" t="s">
        <v>3003</v>
      </c>
      <c r="V467">
        <v>0.6</v>
      </c>
      <c r="W467" t="s">
        <v>3012</v>
      </c>
    </row>
    <row r="468" spans="1:23" hidden="1" x14ac:dyDescent="0.35">
      <c r="A468" t="s">
        <v>2189</v>
      </c>
      <c r="C468" s="403">
        <v>45909</v>
      </c>
      <c r="D468" t="s">
        <v>3543</v>
      </c>
      <c r="E468" t="s">
        <v>5688</v>
      </c>
      <c r="F468" t="s">
        <v>5689</v>
      </c>
      <c r="G468" t="s">
        <v>5690</v>
      </c>
      <c r="H468" t="s">
        <v>5691</v>
      </c>
      <c r="I468" t="s">
        <v>173</v>
      </c>
      <c r="J468" t="s">
        <v>98</v>
      </c>
      <c r="K468" t="s">
        <v>2189</v>
      </c>
      <c r="L468" t="s">
        <v>3205</v>
      </c>
      <c r="M468" t="s">
        <v>5636</v>
      </c>
      <c r="N468" t="s">
        <v>5692</v>
      </c>
      <c r="O468" t="s">
        <v>3012</v>
      </c>
      <c r="P468" t="s">
        <v>5638</v>
      </c>
      <c r="Q468" t="s">
        <v>2189</v>
      </c>
      <c r="R468" t="b">
        <v>0</v>
      </c>
      <c r="S468">
        <v>500</v>
      </c>
      <c r="T468" t="s">
        <v>3002</v>
      </c>
      <c r="U468" t="s">
        <v>3003</v>
      </c>
      <c r="V468">
        <v>0.5</v>
      </c>
      <c r="W468" t="s">
        <v>3012</v>
      </c>
    </row>
    <row r="469" spans="1:23" hidden="1" x14ac:dyDescent="0.35">
      <c r="A469" t="s">
        <v>2189</v>
      </c>
      <c r="C469" s="403">
        <v>45909</v>
      </c>
      <c r="D469" t="s">
        <v>3543</v>
      </c>
      <c r="E469" t="s">
        <v>5693</v>
      </c>
      <c r="F469" t="s">
        <v>5694</v>
      </c>
      <c r="G469" t="s">
        <v>5695</v>
      </c>
      <c r="H469" t="s">
        <v>5696</v>
      </c>
      <c r="I469" t="s">
        <v>5697</v>
      </c>
      <c r="J469" t="s">
        <v>97</v>
      </c>
      <c r="K469" t="s">
        <v>2189</v>
      </c>
      <c r="L469" t="s">
        <v>3205</v>
      </c>
      <c r="M469" t="s">
        <v>5636</v>
      </c>
      <c r="N469" t="s">
        <v>5687</v>
      </c>
      <c r="O469" t="s">
        <v>3012</v>
      </c>
      <c r="P469" t="s">
        <v>5638</v>
      </c>
      <c r="Q469" t="s">
        <v>2189</v>
      </c>
      <c r="R469" t="b">
        <v>0</v>
      </c>
      <c r="S469">
        <v>700</v>
      </c>
      <c r="T469" t="s">
        <v>3002</v>
      </c>
      <c r="U469" t="s">
        <v>3003</v>
      </c>
      <c r="V469">
        <v>0.7</v>
      </c>
      <c r="W469" t="s">
        <v>3012</v>
      </c>
    </row>
    <row r="470" spans="1:23" hidden="1" x14ac:dyDescent="0.35">
      <c r="A470" t="s">
        <v>2189</v>
      </c>
      <c r="C470" s="403">
        <v>45909</v>
      </c>
      <c r="D470" t="s">
        <v>3543</v>
      </c>
      <c r="E470" t="s">
        <v>5698</v>
      </c>
      <c r="F470" t="s">
        <v>5699</v>
      </c>
      <c r="G470" t="s">
        <v>5700</v>
      </c>
      <c r="H470" t="s">
        <v>5701</v>
      </c>
      <c r="I470" t="s">
        <v>1935</v>
      </c>
      <c r="J470" t="s">
        <v>97</v>
      </c>
      <c r="K470" t="s">
        <v>2189</v>
      </c>
      <c r="L470" t="s">
        <v>3205</v>
      </c>
      <c r="M470" t="s">
        <v>5273</v>
      </c>
      <c r="N470" t="s">
        <v>5702</v>
      </c>
      <c r="O470" t="s">
        <v>3012</v>
      </c>
      <c r="P470" t="s">
        <v>4683</v>
      </c>
      <c r="Q470" t="s">
        <v>2189</v>
      </c>
      <c r="R470" t="b">
        <v>0</v>
      </c>
      <c r="S470">
        <v>800</v>
      </c>
      <c r="T470" t="s">
        <v>3002</v>
      </c>
      <c r="U470" t="s">
        <v>3003</v>
      </c>
      <c r="V470">
        <v>0.8</v>
      </c>
      <c r="W470" t="s">
        <v>3012</v>
      </c>
    </row>
    <row r="471" spans="1:23" hidden="1" x14ac:dyDescent="0.35">
      <c r="A471" t="s">
        <v>2189</v>
      </c>
      <c r="C471" s="403">
        <v>45909</v>
      </c>
      <c r="D471" t="s">
        <v>3543</v>
      </c>
      <c r="E471" t="s">
        <v>5703</v>
      </c>
      <c r="F471" t="s">
        <v>5704</v>
      </c>
      <c r="G471" t="s">
        <v>5705</v>
      </c>
      <c r="H471" t="s">
        <v>5706</v>
      </c>
      <c r="I471" t="s">
        <v>2370</v>
      </c>
      <c r="J471" t="s">
        <v>97</v>
      </c>
      <c r="K471" t="s">
        <v>2189</v>
      </c>
      <c r="L471" t="s">
        <v>3205</v>
      </c>
      <c r="M471" t="s">
        <v>5273</v>
      </c>
      <c r="N471" t="s">
        <v>5702</v>
      </c>
      <c r="O471" t="s">
        <v>3012</v>
      </c>
      <c r="P471" t="s">
        <v>4683</v>
      </c>
      <c r="Q471" t="s">
        <v>2189</v>
      </c>
      <c r="R471" t="b">
        <v>0</v>
      </c>
      <c r="S471">
        <v>500</v>
      </c>
      <c r="T471" t="s">
        <v>3002</v>
      </c>
      <c r="U471" t="s">
        <v>3003</v>
      </c>
      <c r="V471">
        <v>0.5</v>
      </c>
      <c r="W471" t="s">
        <v>3012</v>
      </c>
    </row>
    <row r="472" spans="1:23" hidden="1" x14ac:dyDescent="0.35">
      <c r="A472" t="s">
        <v>2189</v>
      </c>
      <c r="C472" s="403">
        <v>45909</v>
      </c>
      <c r="D472" t="s">
        <v>3543</v>
      </c>
      <c r="E472" t="s">
        <v>5707</v>
      </c>
      <c r="F472" t="s">
        <v>5708</v>
      </c>
      <c r="G472" t="s">
        <v>5709</v>
      </c>
      <c r="H472" t="s">
        <v>5710</v>
      </c>
      <c r="I472" t="s">
        <v>5711</v>
      </c>
      <c r="J472" t="s">
        <v>97</v>
      </c>
      <c r="K472" t="s">
        <v>2189</v>
      </c>
      <c r="L472" t="s">
        <v>3205</v>
      </c>
      <c r="M472" t="s">
        <v>5273</v>
      </c>
      <c r="N472" t="s">
        <v>5712</v>
      </c>
      <c r="O472" t="s">
        <v>3012</v>
      </c>
      <c r="P472" t="s">
        <v>4683</v>
      </c>
      <c r="Q472" t="s">
        <v>2189</v>
      </c>
      <c r="R472" t="b">
        <v>0</v>
      </c>
      <c r="S472">
        <v>100</v>
      </c>
      <c r="T472" t="s">
        <v>3002</v>
      </c>
      <c r="U472" t="s">
        <v>3003</v>
      </c>
      <c r="V472">
        <v>0.1</v>
      </c>
      <c r="W472" t="s">
        <v>3012</v>
      </c>
    </row>
    <row r="473" spans="1:23" hidden="1" x14ac:dyDescent="0.35">
      <c r="A473" t="s">
        <v>2189</v>
      </c>
      <c r="C473" s="403">
        <v>45909</v>
      </c>
      <c r="D473" t="s">
        <v>3543</v>
      </c>
      <c r="E473" t="s">
        <v>5713</v>
      </c>
      <c r="F473" t="s">
        <v>5714</v>
      </c>
      <c r="G473" t="s">
        <v>5715</v>
      </c>
      <c r="H473" t="s">
        <v>5716</v>
      </c>
      <c r="I473" t="s">
        <v>5717</v>
      </c>
      <c r="J473" t="s">
        <v>98</v>
      </c>
      <c r="K473" t="s">
        <v>2189</v>
      </c>
      <c r="L473" t="s">
        <v>3154</v>
      </c>
      <c r="M473" t="s">
        <v>4260</v>
      </c>
      <c r="N473" t="s">
        <v>5718</v>
      </c>
      <c r="O473" t="s">
        <v>3021</v>
      </c>
      <c r="P473" t="s">
        <v>4262</v>
      </c>
      <c r="Q473" t="s">
        <v>2189</v>
      </c>
      <c r="R473" t="b">
        <v>0</v>
      </c>
      <c r="S473">
        <v>25000</v>
      </c>
      <c r="T473" t="s">
        <v>3002</v>
      </c>
      <c r="U473" t="s">
        <v>3003</v>
      </c>
      <c r="V473">
        <v>25</v>
      </c>
      <c r="W473" t="s">
        <v>3021</v>
      </c>
    </row>
    <row r="474" spans="1:23" hidden="1" x14ac:dyDescent="0.35">
      <c r="A474" t="s">
        <v>2189</v>
      </c>
      <c r="C474" s="403">
        <v>45908</v>
      </c>
      <c r="D474" t="s">
        <v>3543</v>
      </c>
      <c r="E474" t="s">
        <v>5719</v>
      </c>
      <c r="F474" t="s">
        <v>5720</v>
      </c>
      <c r="G474" t="s">
        <v>5721</v>
      </c>
      <c r="H474" t="s">
        <v>5722</v>
      </c>
      <c r="I474" t="s">
        <v>5723</v>
      </c>
      <c r="J474" t="s">
        <v>97</v>
      </c>
      <c r="K474" t="s">
        <v>2189</v>
      </c>
      <c r="L474" t="s">
        <v>3205</v>
      </c>
      <c r="M474" t="s">
        <v>5273</v>
      </c>
      <c r="N474" t="s">
        <v>5724</v>
      </c>
      <c r="O474" t="s">
        <v>3012</v>
      </c>
      <c r="P474" t="s">
        <v>4683</v>
      </c>
      <c r="Q474" t="s">
        <v>2189</v>
      </c>
      <c r="R474" t="b">
        <v>0</v>
      </c>
      <c r="S474">
        <v>300</v>
      </c>
      <c r="T474" t="s">
        <v>3002</v>
      </c>
      <c r="U474" t="s">
        <v>3003</v>
      </c>
      <c r="V474">
        <v>0.3</v>
      </c>
      <c r="W474" t="s">
        <v>3012</v>
      </c>
    </row>
    <row r="475" spans="1:23" hidden="1" x14ac:dyDescent="0.35">
      <c r="A475" t="s">
        <v>2189</v>
      </c>
      <c r="C475" s="403">
        <v>45908</v>
      </c>
      <c r="D475" t="s">
        <v>3543</v>
      </c>
      <c r="E475" t="s">
        <v>5725</v>
      </c>
      <c r="F475" t="s">
        <v>5726</v>
      </c>
      <c r="G475" t="s">
        <v>5727</v>
      </c>
      <c r="H475" t="s">
        <v>5728</v>
      </c>
      <c r="I475" t="s">
        <v>795</v>
      </c>
      <c r="J475" t="s">
        <v>97</v>
      </c>
      <c r="K475" t="s">
        <v>2189</v>
      </c>
      <c r="L475" t="s">
        <v>3205</v>
      </c>
      <c r="M475" t="s">
        <v>5729</v>
      </c>
      <c r="N475" t="s">
        <v>5730</v>
      </c>
      <c r="O475" t="s">
        <v>3012</v>
      </c>
      <c r="P475" t="s">
        <v>4683</v>
      </c>
      <c r="Q475" t="s">
        <v>2189</v>
      </c>
      <c r="R475" t="b">
        <v>0</v>
      </c>
      <c r="S475">
        <v>100</v>
      </c>
      <c r="T475" t="s">
        <v>3002</v>
      </c>
      <c r="U475" t="s">
        <v>3003</v>
      </c>
      <c r="V475">
        <v>0.1</v>
      </c>
      <c r="W475" t="s">
        <v>3012</v>
      </c>
    </row>
    <row r="476" spans="1:23" hidden="1" x14ac:dyDescent="0.35">
      <c r="A476" t="s">
        <v>2189</v>
      </c>
      <c r="C476" s="403">
        <v>45908</v>
      </c>
      <c r="D476" t="s">
        <v>3543</v>
      </c>
      <c r="E476" t="s">
        <v>5731</v>
      </c>
      <c r="F476" t="s">
        <v>5732</v>
      </c>
      <c r="G476" t="s">
        <v>5733</v>
      </c>
      <c r="H476" t="s">
        <v>5734</v>
      </c>
      <c r="I476" t="s">
        <v>2378</v>
      </c>
      <c r="J476" t="s">
        <v>97</v>
      </c>
      <c r="K476" t="s">
        <v>2189</v>
      </c>
      <c r="L476" t="s">
        <v>3205</v>
      </c>
      <c r="M476" t="s">
        <v>5729</v>
      </c>
      <c r="N476" t="s">
        <v>5735</v>
      </c>
      <c r="O476" t="s">
        <v>3012</v>
      </c>
      <c r="P476" t="s">
        <v>4683</v>
      </c>
      <c r="Q476" t="s">
        <v>2189</v>
      </c>
      <c r="R476" t="b">
        <v>0</v>
      </c>
      <c r="S476">
        <v>300</v>
      </c>
      <c r="T476" t="s">
        <v>3002</v>
      </c>
      <c r="U476" t="s">
        <v>3003</v>
      </c>
      <c r="V476">
        <v>0.3</v>
      </c>
      <c r="W476" t="s">
        <v>3012</v>
      </c>
    </row>
    <row r="477" spans="1:23" hidden="1" x14ac:dyDescent="0.35">
      <c r="A477" t="s">
        <v>2189</v>
      </c>
      <c r="C477" s="403">
        <v>45908</v>
      </c>
      <c r="D477" t="s">
        <v>3543</v>
      </c>
      <c r="E477" t="s">
        <v>5736</v>
      </c>
      <c r="F477" t="s">
        <v>5737</v>
      </c>
      <c r="G477" t="s">
        <v>5738</v>
      </c>
      <c r="H477" t="s">
        <v>5739</v>
      </c>
      <c r="I477" t="s">
        <v>4161</v>
      </c>
      <c r="J477" t="s">
        <v>97</v>
      </c>
      <c r="K477" t="s">
        <v>2189</v>
      </c>
      <c r="L477" t="s">
        <v>3205</v>
      </c>
      <c r="M477" t="s">
        <v>5729</v>
      </c>
      <c r="N477" t="s">
        <v>5735</v>
      </c>
      <c r="O477" t="s">
        <v>3012</v>
      </c>
      <c r="P477" t="s">
        <v>4683</v>
      </c>
      <c r="Q477" t="s">
        <v>2189</v>
      </c>
      <c r="R477" t="b">
        <v>0</v>
      </c>
      <c r="S477">
        <v>900</v>
      </c>
      <c r="T477" t="s">
        <v>3002</v>
      </c>
      <c r="U477" t="s">
        <v>3003</v>
      </c>
      <c r="V477">
        <v>0.9</v>
      </c>
      <c r="W477" t="s">
        <v>3012</v>
      </c>
    </row>
    <row r="478" spans="1:23" hidden="1" x14ac:dyDescent="0.35">
      <c r="A478" t="s">
        <v>2189</v>
      </c>
      <c r="C478" s="403">
        <v>45908</v>
      </c>
      <c r="D478" t="s">
        <v>3543</v>
      </c>
      <c r="E478" t="s">
        <v>5740</v>
      </c>
      <c r="F478" t="s">
        <v>5741</v>
      </c>
      <c r="G478" t="s">
        <v>5742</v>
      </c>
      <c r="H478" t="s">
        <v>5743</v>
      </c>
      <c r="I478" t="s">
        <v>2253</v>
      </c>
      <c r="J478" t="s">
        <v>98</v>
      </c>
      <c r="K478" t="s">
        <v>2189</v>
      </c>
      <c r="L478" t="s">
        <v>3205</v>
      </c>
      <c r="M478" t="s">
        <v>3206</v>
      </c>
      <c r="N478" t="s">
        <v>5744</v>
      </c>
      <c r="O478" t="s">
        <v>3012</v>
      </c>
      <c r="P478" t="s">
        <v>4683</v>
      </c>
      <c r="Q478" t="s">
        <v>2189</v>
      </c>
      <c r="R478" t="b">
        <v>0</v>
      </c>
      <c r="S478">
        <v>1000</v>
      </c>
      <c r="T478" t="s">
        <v>3002</v>
      </c>
      <c r="U478" t="s">
        <v>3003</v>
      </c>
      <c r="V478">
        <v>1</v>
      </c>
      <c r="W478" t="s">
        <v>3012</v>
      </c>
    </row>
    <row r="479" spans="1:23" hidden="1" x14ac:dyDescent="0.35">
      <c r="A479" t="s">
        <v>2189</v>
      </c>
      <c r="C479" s="403">
        <v>45908</v>
      </c>
      <c r="D479" t="s">
        <v>3543</v>
      </c>
      <c r="E479" t="s">
        <v>5745</v>
      </c>
      <c r="F479" t="s">
        <v>5746</v>
      </c>
      <c r="G479" t="s">
        <v>5747</v>
      </c>
      <c r="H479" t="s">
        <v>5748</v>
      </c>
      <c r="I479" t="s">
        <v>2378</v>
      </c>
      <c r="J479" t="s">
        <v>97</v>
      </c>
      <c r="K479" t="s">
        <v>2189</v>
      </c>
      <c r="L479" t="s">
        <v>3205</v>
      </c>
      <c r="M479" t="s">
        <v>5729</v>
      </c>
      <c r="N479" t="s">
        <v>5735</v>
      </c>
      <c r="O479" t="s">
        <v>3012</v>
      </c>
      <c r="P479" t="s">
        <v>4683</v>
      </c>
      <c r="Q479" t="s">
        <v>2189</v>
      </c>
      <c r="R479" t="b">
        <v>0</v>
      </c>
      <c r="S479">
        <v>200</v>
      </c>
      <c r="T479" t="s">
        <v>3002</v>
      </c>
      <c r="U479" t="s">
        <v>3003</v>
      </c>
      <c r="V479">
        <v>0.2</v>
      </c>
      <c r="W479" t="s">
        <v>3012</v>
      </c>
    </row>
    <row r="480" spans="1:23" hidden="1" x14ac:dyDescent="0.35">
      <c r="A480" t="s">
        <v>2189</v>
      </c>
      <c r="C480" s="403">
        <v>45908</v>
      </c>
      <c r="D480" t="s">
        <v>3543</v>
      </c>
      <c r="E480" t="s">
        <v>5749</v>
      </c>
      <c r="F480" t="s">
        <v>5750</v>
      </c>
      <c r="G480" t="s">
        <v>5751</v>
      </c>
      <c r="H480" t="s">
        <v>5752</v>
      </c>
      <c r="I480" t="s">
        <v>3641</v>
      </c>
      <c r="J480" t="s">
        <v>98</v>
      </c>
      <c r="K480" t="s">
        <v>2189</v>
      </c>
      <c r="L480" t="s">
        <v>3205</v>
      </c>
      <c r="M480" t="s">
        <v>3206</v>
      </c>
      <c r="N480" t="s">
        <v>5744</v>
      </c>
      <c r="O480" t="s">
        <v>3012</v>
      </c>
      <c r="P480" t="s">
        <v>4683</v>
      </c>
      <c r="Q480" t="s">
        <v>2189</v>
      </c>
      <c r="R480" t="b">
        <v>0</v>
      </c>
      <c r="S480">
        <v>500</v>
      </c>
      <c r="T480" t="s">
        <v>3002</v>
      </c>
      <c r="U480" t="s">
        <v>3003</v>
      </c>
      <c r="V480">
        <v>0.5</v>
      </c>
      <c r="W480" t="s">
        <v>3012</v>
      </c>
    </row>
    <row r="481" spans="1:23" hidden="1" x14ac:dyDescent="0.35">
      <c r="A481" t="s">
        <v>2189</v>
      </c>
      <c r="C481" s="403">
        <v>45908</v>
      </c>
      <c r="D481" t="s">
        <v>3543</v>
      </c>
      <c r="E481" t="s">
        <v>5753</v>
      </c>
      <c r="F481" t="s">
        <v>5754</v>
      </c>
      <c r="G481" t="s">
        <v>5755</v>
      </c>
      <c r="H481" t="s">
        <v>5756</v>
      </c>
      <c r="I481" t="s">
        <v>5757</v>
      </c>
      <c r="J481" t="s">
        <v>98</v>
      </c>
      <c r="K481" t="s">
        <v>2189</v>
      </c>
      <c r="L481" t="s">
        <v>3205</v>
      </c>
      <c r="M481" t="s">
        <v>3366</v>
      </c>
      <c r="N481" t="s">
        <v>5758</v>
      </c>
      <c r="O481" t="s">
        <v>3012</v>
      </c>
      <c r="P481" t="s">
        <v>4683</v>
      </c>
      <c r="Q481" t="s">
        <v>2189</v>
      </c>
      <c r="R481" t="b">
        <v>0</v>
      </c>
      <c r="S481">
        <v>1000</v>
      </c>
      <c r="T481" t="s">
        <v>3002</v>
      </c>
      <c r="U481" t="s">
        <v>3003</v>
      </c>
      <c r="V481">
        <v>1</v>
      </c>
      <c r="W481" t="s">
        <v>3012</v>
      </c>
    </row>
    <row r="482" spans="1:23" hidden="1" x14ac:dyDescent="0.35">
      <c r="A482" t="s">
        <v>2189</v>
      </c>
      <c r="C482" s="403">
        <v>45908</v>
      </c>
      <c r="D482" t="s">
        <v>3543</v>
      </c>
      <c r="E482" t="s">
        <v>5759</v>
      </c>
      <c r="F482" t="s">
        <v>5760</v>
      </c>
      <c r="G482" t="s">
        <v>5761</v>
      </c>
      <c r="H482" t="s">
        <v>5762</v>
      </c>
      <c r="I482" t="s">
        <v>1935</v>
      </c>
      <c r="J482" t="s">
        <v>98</v>
      </c>
      <c r="K482" t="s">
        <v>2189</v>
      </c>
      <c r="L482" t="s">
        <v>3205</v>
      </c>
      <c r="M482" t="s">
        <v>4765</v>
      </c>
      <c r="N482" t="s">
        <v>5763</v>
      </c>
      <c r="O482" t="s">
        <v>3012</v>
      </c>
      <c r="P482" t="s">
        <v>3366</v>
      </c>
      <c r="Q482" t="s">
        <v>2189</v>
      </c>
      <c r="R482" t="b">
        <v>0</v>
      </c>
      <c r="S482">
        <v>500</v>
      </c>
      <c r="T482" t="s">
        <v>3002</v>
      </c>
      <c r="U482" t="s">
        <v>3003</v>
      </c>
      <c r="V482">
        <v>0.5</v>
      </c>
      <c r="W482" t="s">
        <v>3012</v>
      </c>
    </row>
    <row r="483" spans="1:23" hidden="1" x14ac:dyDescent="0.35">
      <c r="A483" t="s">
        <v>2189</v>
      </c>
      <c r="C483" s="403">
        <v>45908</v>
      </c>
      <c r="D483" t="s">
        <v>3543</v>
      </c>
      <c r="E483" t="s">
        <v>5764</v>
      </c>
      <c r="F483" t="s">
        <v>5765</v>
      </c>
      <c r="G483" t="s">
        <v>5766</v>
      </c>
      <c r="H483" t="s">
        <v>5767</v>
      </c>
      <c r="I483" t="s">
        <v>2461</v>
      </c>
      <c r="J483" t="s">
        <v>98</v>
      </c>
      <c r="K483" t="s">
        <v>2189</v>
      </c>
      <c r="L483" t="s">
        <v>3205</v>
      </c>
      <c r="M483" t="s">
        <v>4765</v>
      </c>
      <c r="N483" t="s">
        <v>5768</v>
      </c>
      <c r="O483" t="s">
        <v>3012</v>
      </c>
      <c r="P483" t="s">
        <v>3366</v>
      </c>
      <c r="Q483" t="s">
        <v>2189</v>
      </c>
      <c r="R483" t="b">
        <v>0</v>
      </c>
      <c r="S483">
        <v>6000</v>
      </c>
      <c r="T483" t="s">
        <v>3002</v>
      </c>
      <c r="U483" t="s">
        <v>3003</v>
      </c>
      <c r="V483">
        <v>6</v>
      </c>
      <c r="W483" t="s">
        <v>3012</v>
      </c>
    </row>
    <row r="484" spans="1:23" hidden="1" x14ac:dyDescent="0.35">
      <c r="A484" t="s">
        <v>2189</v>
      </c>
      <c r="C484" s="403">
        <v>45908</v>
      </c>
      <c r="D484" t="s">
        <v>3543</v>
      </c>
      <c r="E484" t="s">
        <v>5769</v>
      </c>
      <c r="F484" t="s">
        <v>5770</v>
      </c>
      <c r="G484" t="s">
        <v>5771</v>
      </c>
      <c r="H484" t="s">
        <v>5772</v>
      </c>
      <c r="I484" t="s">
        <v>2425</v>
      </c>
      <c r="J484" t="s">
        <v>97</v>
      </c>
      <c r="K484" t="s">
        <v>2189</v>
      </c>
      <c r="L484" t="s">
        <v>3205</v>
      </c>
      <c r="M484" t="s">
        <v>5729</v>
      </c>
      <c r="N484" t="s">
        <v>5773</v>
      </c>
      <c r="O484" t="s">
        <v>3012</v>
      </c>
      <c r="P484" t="s">
        <v>4683</v>
      </c>
      <c r="Q484" t="s">
        <v>2189</v>
      </c>
      <c r="R484" t="b">
        <v>0</v>
      </c>
      <c r="S484">
        <v>900</v>
      </c>
      <c r="T484" t="s">
        <v>3002</v>
      </c>
      <c r="U484" t="s">
        <v>3003</v>
      </c>
      <c r="V484">
        <v>0.9</v>
      </c>
      <c r="W484" t="s">
        <v>3012</v>
      </c>
    </row>
    <row r="485" spans="1:23" hidden="1" x14ac:dyDescent="0.35">
      <c r="A485" t="s">
        <v>2189</v>
      </c>
      <c r="C485" s="403">
        <v>45908</v>
      </c>
      <c r="D485" t="s">
        <v>3543</v>
      </c>
      <c r="E485" t="s">
        <v>5774</v>
      </c>
      <c r="F485" t="s">
        <v>5775</v>
      </c>
      <c r="G485" t="s">
        <v>5776</v>
      </c>
      <c r="H485" t="s">
        <v>5777</v>
      </c>
      <c r="I485" t="s">
        <v>2431</v>
      </c>
      <c r="J485" t="s">
        <v>97</v>
      </c>
      <c r="K485" t="s">
        <v>2189</v>
      </c>
      <c r="L485" t="s">
        <v>3205</v>
      </c>
      <c r="M485" t="s">
        <v>5729</v>
      </c>
      <c r="N485" t="s">
        <v>5778</v>
      </c>
      <c r="O485" t="s">
        <v>3012</v>
      </c>
      <c r="P485" t="s">
        <v>4683</v>
      </c>
      <c r="Q485" t="s">
        <v>2189</v>
      </c>
      <c r="R485" t="b">
        <v>0</v>
      </c>
      <c r="S485">
        <v>50</v>
      </c>
      <c r="T485" t="s">
        <v>3002</v>
      </c>
      <c r="U485" t="s">
        <v>3003</v>
      </c>
      <c r="V485">
        <v>0.05</v>
      </c>
      <c r="W485" t="s">
        <v>3012</v>
      </c>
    </row>
    <row r="486" spans="1:23" hidden="1" x14ac:dyDescent="0.35">
      <c r="A486" t="s">
        <v>2189</v>
      </c>
      <c r="C486" s="403">
        <v>45908</v>
      </c>
      <c r="D486" t="s">
        <v>3543</v>
      </c>
      <c r="E486" t="s">
        <v>5779</v>
      </c>
      <c r="F486" t="s">
        <v>5780</v>
      </c>
      <c r="G486" t="s">
        <v>5781</v>
      </c>
      <c r="H486" t="s">
        <v>5782</v>
      </c>
      <c r="I486" t="s">
        <v>5783</v>
      </c>
      <c r="J486" t="s">
        <v>97</v>
      </c>
      <c r="K486" t="s">
        <v>2189</v>
      </c>
      <c r="L486" t="s">
        <v>3205</v>
      </c>
      <c r="M486" t="s">
        <v>5729</v>
      </c>
      <c r="N486" t="s">
        <v>5784</v>
      </c>
      <c r="O486" t="s">
        <v>3012</v>
      </c>
      <c r="P486" t="s">
        <v>4683</v>
      </c>
      <c r="Q486" t="s">
        <v>2189</v>
      </c>
      <c r="R486" t="b">
        <v>0</v>
      </c>
      <c r="S486">
        <v>50</v>
      </c>
      <c r="T486" t="s">
        <v>3002</v>
      </c>
      <c r="U486" t="s">
        <v>3003</v>
      </c>
      <c r="V486">
        <v>0.05</v>
      </c>
      <c r="W486" t="s">
        <v>3012</v>
      </c>
    </row>
    <row r="487" spans="1:23" hidden="1" x14ac:dyDescent="0.35">
      <c r="A487" t="s">
        <v>2189</v>
      </c>
      <c r="C487" s="403">
        <v>45908</v>
      </c>
      <c r="D487" t="s">
        <v>3543</v>
      </c>
      <c r="E487" t="s">
        <v>5785</v>
      </c>
      <c r="F487" t="s">
        <v>5786</v>
      </c>
      <c r="G487" t="s">
        <v>5787</v>
      </c>
      <c r="H487" t="s">
        <v>5788</v>
      </c>
      <c r="I487" t="s">
        <v>2289</v>
      </c>
      <c r="J487" t="s">
        <v>97</v>
      </c>
      <c r="K487" t="s">
        <v>2189</v>
      </c>
      <c r="L487" t="s">
        <v>3205</v>
      </c>
      <c r="M487" t="s">
        <v>5729</v>
      </c>
      <c r="N487" t="s">
        <v>5789</v>
      </c>
      <c r="O487" t="s">
        <v>3012</v>
      </c>
      <c r="P487" t="s">
        <v>4683</v>
      </c>
      <c r="Q487" t="s">
        <v>2189</v>
      </c>
      <c r="R487" t="b">
        <v>0</v>
      </c>
      <c r="S487">
        <v>100</v>
      </c>
      <c r="T487" t="s">
        <v>3002</v>
      </c>
      <c r="U487" t="s">
        <v>3003</v>
      </c>
      <c r="V487">
        <v>0.1</v>
      </c>
      <c r="W487" t="s">
        <v>3012</v>
      </c>
    </row>
    <row r="488" spans="1:23" hidden="1" x14ac:dyDescent="0.35">
      <c r="A488" t="s">
        <v>2189</v>
      </c>
      <c r="C488" s="403">
        <v>45906</v>
      </c>
      <c r="D488" t="s">
        <v>3543</v>
      </c>
      <c r="E488" t="s">
        <v>5790</v>
      </c>
      <c r="F488" t="s">
        <v>5791</v>
      </c>
      <c r="G488" t="s">
        <v>5792</v>
      </c>
      <c r="H488" t="s">
        <v>5793</v>
      </c>
      <c r="I488" t="s">
        <v>5322</v>
      </c>
      <c r="J488" t="s">
        <v>97</v>
      </c>
      <c r="K488" t="s">
        <v>2189</v>
      </c>
      <c r="L488" t="s">
        <v>3205</v>
      </c>
      <c r="M488" t="s">
        <v>5729</v>
      </c>
      <c r="N488" t="s">
        <v>5794</v>
      </c>
      <c r="O488" t="s">
        <v>3012</v>
      </c>
      <c r="P488" t="s">
        <v>4683</v>
      </c>
      <c r="Q488" t="s">
        <v>2189</v>
      </c>
      <c r="R488" t="b">
        <v>0</v>
      </c>
      <c r="S488">
        <v>900</v>
      </c>
      <c r="T488" t="s">
        <v>3002</v>
      </c>
      <c r="U488" t="s">
        <v>3003</v>
      </c>
      <c r="V488">
        <v>0.9</v>
      </c>
      <c r="W488" t="s">
        <v>3012</v>
      </c>
    </row>
    <row r="489" spans="1:23" hidden="1" x14ac:dyDescent="0.35">
      <c r="A489" t="s">
        <v>2189</v>
      </c>
      <c r="C489" s="403">
        <v>45906</v>
      </c>
      <c r="D489" t="s">
        <v>3543</v>
      </c>
      <c r="E489" t="s">
        <v>5795</v>
      </c>
      <c r="F489" t="s">
        <v>5796</v>
      </c>
      <c r="G489" t="s">
        <v>5797</v>
      </c>
      <c r="H489" t="s">
        <v>5798</v>
      </c>
      <c r="I489" t="s">
        <v>3718</v>
      </c>
      <c r="J489" t="s">
        <v>97</v>
      </c>
      <c r="K489" t="s">
        <v>2189</v>
      </c>
      <c r="L489" t="s">
        <v>3205</v>
      </c>
      <c r="M489" t="s">
        <v>5729</v>
      </c>
      <c r="N489" t="s">
        <v>5799</v>
      </c>
      <c r="O489" t="s">
        <v>3012</v>
      </c>
      <c r="P489" t="s">
        <v>4683</v>
      </c>
      <c r="Q489" t="s">
        <v>2189</v>
      </c>
      <c r="R489" t="b">
        <v>0</v>
      </c>
      <c r="S489">
        <v>200</v>
      </c>
      <c r="T489" t="s">
        <v>3002</v>
      </c>
      <c r="U489" t="s">
        <v>3003</v>
      </c>
      <c r="V489">
        <v>0.2</v>
      </c>
      <c r="W489" t="s">
        <v>3012</v>
      </c>
    </row>
    <row r="490" spans="1:23" hidden="1" x14ac:dyDescent="0.35">
      <c r="A490" t="s">
        <v>2189</v>
      </c>
      <c r="C490" s="403">
        <v>45906</v>
      </c>
      <c r="D490" t="s">
        <v>3543</v>
      </c>
      <c r="E490" t="s">
        <v>5800</v>
      </c>
      <c r="F490" t="s">
        <v>5801</v>
      </c>
      <c r="G490" t="s">
        <v>5802</v>
      </c>
      <c r="H490" t="s">
        <v>5803</v>
      </c>
      <c r="I490" t="s">
        <v>5804</v>
      </c>
      <c r="J490" t="s">
        <v>97</v>
      </c>
      <c r="K490" t="s">
        <v>2189</v>
      </c>
      <c r="L490" t="s">
        <v>3205</v>
      </c>
      <c r="M490" t="s">
        <v>5729</v>
      </c>
      <c r="N490" t="s">
        <v>5805</v>
      </c>
      <c r="O490" t="s">
        <v>3012</v>
      </c>
      <c r="P490" t="s">
        <v>4683</v>
      </c>
      <c r="Q490" t="s">
        <v>2189</v>
      </c>
      <c r="R490" t="b">
        <v>0</v>
      </c>
      <c r="S490">
        <v>200</v>
      </c>
      <c r="T490" t="s">
        <v>3002</v>
      </c>
      <c r="U490" t="s">
        <v>3003</v>
      </c>
      <c r="V490">
        <v>0.2</v>
      </c>
      <c r="W490" t="s">
        <v>3012</v>
      </c>
    </row>
    <row r="491" spans="1:23" hidden="1" x14ac:dyDescent="0.35">
      <c r="A491" t="s">
        <v>2189</v>
      </c>
      <c r="C491" s="403">
        <v>45906</v>
      </c>
      <c r="D491" t="s">
        <v>3543</v>
      </c>
      <c r="E491" t="s">
        <v>5806</v>
      </c>
      <c r="F491" t="s">
        <v>5807</v>
      </c>
      <c r="G491" t="s">
        <v>5808</v>
      </c>
      <c r="H491" t="s">
        <v>5809</v>
      </c>
      <c r="I491" t="s">
        <v>5810</v>
      </c>
      <c r="J491" t="s">
        <v>98</v>
      </c>
      <c r="K491" t="s">
        <v>2189</v>
      </c>
      <c r="L491" t="s">
        <v>3205</v>
      </c>
      <c r="M491" t="s">
        <v>3366</v>
      </c>
      <c r="N491" t="s">
        <v>5811</v>
      </c>
      <c r="O491" t="s">
        <v>3012</v>
      </c>
      <c r="P491" t="s">
        <v>4683</v>
      </c>
      <c r="Q491" t="s">
        <v>2189</v>
      </c>
      <c r="R491" t="b">
        <v>0</v>
      </c>
      <c r="S491">
        <v>4000</v>
      </c>
      <c r="T491" t="s">
        <v>3002</v>
      </c>
      <c r="U491" t="s">
        <v>3003</v>
      </c>
      <c r="V491">
        <v>4</v>
      </c>
      <c r="W491" t="s">
        <v>3012</v>
      </c>
    </row>
    <row r="492" spans="1:23" hidden="1" x14ac:dyDescent="0.35">
      <c r="A492" t="s">
        <v>2189</v>
      </c>
      <c r="C492" s="403">
        <v>45905</v>
      </c>
      <c r="D492" t="s">
        <v>3543</v>
      </c>
      <c r="E492" t="s">
        <v>5812</v>
      </c>
      <c r="F492" t="s">
        <v>5813</v>
      </c>
      <c r="G492" t="s">
        <v>5814</v>
      </c>
      <c r="H492" t="s">
        <v>5815</v>
      </c>
      <c r="I492" t="s">
        <v>488</v>
      </c>
      <c r="J492" t="s">
        <v>97</v>
      </c>
      <c r="K492" t="s">
        <v>2189</v>
      </c>
      <c r="L492" t="s">
        <v>5236</v>
      </c>
      <c r="M492" t="s">
        <v>5816</v>
      </c>
      <c r="N492" t="s">
        <v>5817</v>
      </c>
      <c r="O492" t="s">
        <v>3012</v>
      </c>
      <c r="P492" t="s">
        <v>4992</v>
      </c>
      <c r="Q492" t="s">
        <v>2189</v>
      </c>
      <c r="R492" t="b">
        <v>0</v>
      </c>
      <c r="S492">
        <v>500</v>
      </c>
      <c r="T492" t="s">
        <v>3002</v>
      </c>
      <c r="U492" t="s">
        <v>3003</v>
      </c>
      <c r="V492">
        <v>0.5</v>
      </c>
      <c r="W492" t="s">
        <v>3012</v>
      </c>
    </row>
    <row r="493" spans="1:23" hidden="1" x14ac:dyDescent="0.35">
      <c r="A493" t="s">
        <v>2189</v>
      </c>
      <c r="C493" s="403">
        <v>45905</v>
      </c>
      <c r="D493" t="s">
        <v>3543</v>
      </c>
      <c r="E493" t="s">
        <v>5818</v>
      </c>
      <c r="F493" t="s">
        <v>5819</v>
      </c>
      <c r="G493" t="s">
        <v>5820</v>
      </c>
      <c r="H493" t="s">
        <v>5821</v>
      </c>
      <c r="I493" t="s">
        <v>5822</v>
      </c>
      <c r="J493" t="s">
        <v>97</v>
      </c>
      <c r="K493" t="s">
        <v>2189</v>
      </c>
      <c r="L493" t="s">
        <v>5236</v>
      </c>
      <c r="M493" t="s">
        <v>4992</v>
      </c>
      <c r="N493" t="s">
        <v>5823</v>
      </c>
      <c r="O493" t="s">
        <v>3012</v>
      </c>
      <c r="P493" t="s">
        <v>4992</v>
      </c>
      <c r="Q493" t="s">
        <v>2189</v>
      </c>
      <c r="R493" t="b">
        <v>0</v>
      </c>
      <c r="S493">
        <v>2000</v>
      </c>
      <c r="T493" t="s">
        <v>3002</v>
      </c>
      <c r="U493" t="s">
        <v>3003</v>
      </c>
      <c r="V493">
        <v>2</v>
      </c>
      <c r="W493" t="s">
        <v>3012</v>
      </c>
    </row>
    <row r="494" spans="1:23" hidden="1" x14ac:dyDescent="0.35">
      <c r="A494" t="s">
        <v>2189</v>
      </c>
      <c r="C494" s="403">
        <v>45905</v>
      </c>
      <c r="D494" t="s">
        <v>3543</v>
      </c>
      <c r="E494" t="s">
        <v>5824</v>
      </c>
      <c r="F494" t="s">
        <v>5825</v>
      </c>
      <c r="G494" t="s">
        <v>5826</v>
      </c>
      <c r="H494" t="s">
        <v>5827</v>
      </c>
      <c r="I494" t="s">
        <v>2279</v>
      </c>
      <c r="J494" t="s">
        <v>98</v>
      </c>
      <c r="K494" t="s">
        <v>2189</v>
      </c>
      <c r="L494" t="s">
        <v>3154</v>
      </c>
      <c r="M494" t="s">
        <v>4472</v>
      </c>
      <c r="N494" t="s">
        <v>5828</v>
      </c>
      <c r="O494" t="s">
        <v>3012</v>
      </c>
      <c r="P494" t="s">
        <v>4474</v>
      </c>
      <c r="Q494" t="s">
        <v>2189</v>
      </c>
      <c r="R494" t="b">
        <v>0</v>
      </c>
      <c r="S494">
        <v>300</v>
      </c>
      <c r="T494" t="s">
        <v>3002</v>
      </c>
      <c r="U494" t="s">
        <v>3003</v>
      </c>
      <c r="V494">
        <v>0.3</v>
      </c>
      <c r="W494" t="s">
        <v>3012</v>
      </c>
    </row>
    <row r="495" spans="1:23" hidden="1" x14ac:dyDescent="0.35">
      <c r="A495" t="s">
        <v>2189</v>
      </c>
      <c r="C495" s="403">
        <v>45905</v>
      </c>
      <c r="D495" t="s">
        <v>3543</v>
      </c>
      <c r="E495" t="s">
        <v>5829</v>
      </c>
      <c r="F495" t="s">
        <v>5830</v>
      </c>
      <c r="G495" t="s">
        <v>5831</v>
      </c>
      <c r="H495" t="s">
        <v>5832</v>
      </c>
      <c r="I495" t="s">
        <v>5103</v>
      </c>
      <c r="J495" t="s">
        <v>97</v>
      </c>
      <c r="K495" t="s">
        <v>2189</v>
      </c>
      <c r="L495" t="s">
        <v>5236</v>
      </c>
      <c r="M495" t="s">
        <v>4992</v>
      </c>
      <c r="N495" t="s">
        <v>5833</v>
      </c>
      <c r="O495" t="s">
        <v>3012</v>
      </c>
      <c r="P495" t="s">
        <v>4992</v>
      </c>
      <c r="Q495" t="s">
        <v>2189</v>
      </c>
      <c r="R495" t="b">
        <v>0</v>
      </c>
      <c r="S495">
        <v>2000</v>
      </c>
      <c r="T495" t="s">
        <v>3002</v>
      </c>
      <c r="U495" t="s">
        <v>3003</v>
      </c>
      <c r="V495">
        <v>2</v>
      </c>
      <c r="W495" t="s">
        <v>3012</v>
      </c>
    </row>
    <row r="496" spans="1:23" hidden="1" x14ac:dyDescent="0.35">
      <c r="A496" t="s">
        <v>2189</v>
      </c>
      <c r="C496" s="403">
        <v>45905</v>
      </c>
      <c r="D496" t="s">
        <v>3543</v>
      </c>
      <c r="E496" t="s">
        <v>5834</v>
      </c>
      <c r="F496" t="s">
        <v>5835</v>
      </c>
      <c r="G496" t="s">
        <v>5836</v>
      </c>
      <c r="H496" t="s">
        <v>5837</v>
      </c>
      <c r="I496" t="s">
        <v>5838</v>
      </c>
      <c r="J496" t="s">
        <v>97</v>
      </c>
      <c r="K496" t="s">
        <v>2189</v>
      </c>
      <c r="L496" t="s">
        <v>5236</v>
      </c>
      <c r="M496" t="s">
        <v>4992</v>
      </c>
      <c r="N496" t="s">
        <v>5833</v>
      </c>
      <c r="O496" t="s">
        <v>3012</v>
      </c>
      <c r="P496" t="s">
        <v>4992</v>
      </c>
      <c r="Q496" t="s">
        <v>2189</v>
      </c>
      <c r="R496" t="b">
        <v>0</v>
      </c>
      <c r="S496">
        <v>800</v>
      </c>
      <c r="T496" t="s">
        <v>3002</v>
      </c>
      <c r="U496" t="s">
        <v>3003</v>
      </c>
      <c r="V496">
        <v>0.8</v>
      </c>
      <c r="W496" t="s">
        <v>3012</v>
      </c>
    </row>
    <row r="497" spans="1:23" hidden="1" x14ac:dyDescent="0.35">
      <c r="A497" t="s">
        <v>2189</v>
      </c>
      <c r="C497" s="403">
        <v>45905</v>
      </c>
      <c r="D497" t="s">
        <v>3543</v>
      </c>
      <c r="E497" t="s">
        <v>5839</v>
      </c>
      <c r="F497" t="s">
        <v>5840</v>
      </c>
      <c r="G497" t="s">
        <v>5841</v>
      </c>
      <c r="H497" t="s">
        <v>5842</v>
      </c>
      <c r="I497" t="s">
        <v>5843</v>
      </c>
      <c r="J497" t="s">
        <v>97</v>
      </c>
      <c r="K497" t="s">
        <v>2189</v>
      </c>
      <c r="L497" t="s">
        <v>5236</v>
      </c>
      <c r="M497" t="s">
        <v>4992</v>
      </c>
      <c r="N497" t="s">
        <v>5844</v>
      </c>
      <c r="O497" t="s">
        <v>3021</v>
      </c>
      <c r="P497" t="s">
        <v>4992</v>
      </c>
      <c r="Q497" t="s">
        <v>2189</v>
      </c>
      <c r="R497" t="b">
        <v>0</v>
      </c>
      <c r="S497">
        <v>2000</v>
      </c>
      <c r="T497" t="s">
        <v>3002</v>
      </c>
      <c r="U497" t="s">
        <v>3003</v>
      </c>
      <c r="V497">
        <v>2</v>
      </c>
      <c r="W497" t="s">
        <v>3021</v>
      </c>
    </row>
    <row r="498" spans="1:23" hidden="1" x14ac:dyDescent="0.35">
      <c r="A498" t="s">
        <v>2189</v>
      </c>
      <c r="C498" s="403">
        <v>45905</v>
      </c>
      <c r="D498" t="s">
        <v>3543</v>
      </c>
      <c r="E498" t="s">
        <v>5845</v>
      </c>
      <c r="F498" t="s">
        <v>5846</v>
      </c>
      <c r="G498" t="s">
        <v>5847</v>
      </c>
      <c r="H498" t="s">
        <v>5848</v>
      </c>
      <c r="I498" t="s">
        <v>2638</v>
      </c>
      <c r="J498" t="s">
        <v>97</v>
      </c>
      <c r="K498" t="s">
        <v>2189</v>
      </c>
      <c r="L498" t="s">
        <v>5236</v>
      </c>
      <c r="M498" t="s">
        <v>4992</v>
      </c>
      <c r="N498" t="s">
        <v>5849</v>
      </c>
      <c r="O498" t="s">
        <v>3012</v>
      </c>
      <c r="P498" t="s">
        <v>4992</v>
      </c>
      <c r="Q498" t="s">
        <v>2189</v>
      </c>
      <c r="R498" t="b">
        <v>0</v>
      </c>
      <c r="S498">
        <v>100</v>
      </c>
      <c r="T498" t="s">
        <v>3002</v>
      </c>
      <c r="U498" t="s">
        <v>3003</v>
      </c>
      <c r="V498">
        <v>0.1</v>
      </c>
      <c r="W498" t="s">
        <v>3012</v>
      </c>
    </row>
    <row r="499" spans="1:23" hidden="1" x14ac:dyDescent="0.35">
      <c r="A499" t="s">
        <v>2189</v>
      </c>
      <c r="C499" s="403">
        <v>45905</v>
      </c>
      <c r="D499" t="s">
        <v>3543</v>
      </c>
      <c r="E499" t="s">
        <v>5850</v>
      </c>
      <c r="F499" t="s">
        <v>5851</v>
      </c>
      <c r="G499" t="s">
        <v>5852</v>
      </c>
      <c r="H499" t="s">
        <v>5853</v>
      </c>
      <c r="I499" t="s">
        <v>2391</v>
      </c>
      <c r="J499" t="s">
        <v>97</v>
      </c>
      <c r="K499" t="s">
        <v>2189</v>
      </c>
      <c r="L499" t="s">
        <v>5236</v>
      </c>
      <c r="M499" t="s">
        <v>4992</v>
      </c>
      <c r="N499" t="s">
        <v>5854</v>
      </c>
      <c r="O499" t="s">
        <v>3012</v>
      </c>
      <c r="P499" t="s">
        <v>4992</v>
      </c>
      <c r="Q499" t="s">
        <v>2189</v>
      </c>
      <c r="R499" t="b">
        <v>0</v>
      </c>
      <c r="S499">
        <v>200</v>
      </c>
      <c r="T499" t="s">
        <v>3002</v>
      </c>
      <c r="U499" t="s">
        <v>3003</v>
      </c>
      <c r="V499">
        <v>0.2</v>
      </c>
      <c r="W499" t="s">
        <v>3012</v>
      </c>
    </row>
    <row r="500" spans="1:23" hidden="1" x14ac:dyDescent="0.35">
      <c r="A500" t="s">
        <v>2189</v>
      </c>
      <c r="C500" s="403">
        <v>45905</v>
      </c>
      <c r="D500" t="s">
        <v>3543</v>
      </c>
      <c r="E500" t="s">
        <v>5855</v>
      </c>
      <c r="F500" t="s">
        <v>5856</v>
      </c>
      <c r="G500" t="s">
        <v>5857</v>
      </c>
      <c r="H500" t="s">
        <v>5858</v>
      </c>
      <c r="I500" t="s">
        <v>5859</v>
      </c>
      <c r="J500" t="s">
        <v>97</v>
      </c>
      <c r="K500" t="s">
        <v>2189</v>
      </c>
      <c r="L500" t="s">
        <v>5236</v>
      </c>
      <c r="M500" t="s">
        <v>4992</v>
      </c>
      <c r="N500" t="s">
        <v>5860</v>
      </c>
      <c r="O500" t="s">
        <v>3012</v>
      </c>
      <c r="P500" t="s">
        <v>4992</v>
      </c>
      <c r="Q500" t="s">
        <v>2189</v>
      </c>
      <c r="R500" t="b">
        <v>0</v>
      </c>
      <c r="S500">
        <v>500</v>
      </c>
      <c r="T500" t="s">
        <v>3002</v>
      </c>
      <c r="U500" t="s">
        <v>3003</v>
      </c>
      <c r="V500">
        <v>0.5</v>
      </c>
      <c r="W500" t="s">
        <v>3012</v>
      </c>
    </row>
    <row r="501" spans="1:23" hidden="1" x14ac:dyDescent="0.35">
      <c r="A501" t="s">
        <v>2189</v>
      </c>
      <c r="C501" s="403">
        <v>45905</v>
      </c>
      <c r="D501" t="s">
        <v>3543</v>
      </c>
      <c r="E501" t="s">
        <v>5861</v>
      </c>
      <c r="F501" t="s">
        <v>5862</v>
      </c>
      <c r="G501" t="s">
        <v>5863</v>
      </c>
      <c r="H501" t="s">
        <v>5864</v>
      </c>
      <c r="I501" t="s">
        <v>5865</v>
      </c>
      <c r="J501" t="s">
        <v>97</v>
      </c>
      <c r="K501" t="s">
        <v>2189</v>
      </c>
      <c r="L501" t="s">
        <v>5236</v>
      </c>
      <c r="M501" t="s">
        <v>4992</v>
      </c>
      <c r="N501" t="s">
        <v>5866</v>
      </c>
      <c r="O501" t="s">
        <v>3012</v>
      </c>
      <c r="P501" t="s">
        <v>4992</v>
      </c>
      <c r="Q501" t="s">
        <v>2189</v>
      </c>
      <c r="R501" t="b">
        <v>0</v>
      </c>
      <c r="S501">
        <v>600</v>
      </c>
      <c r="T501" t="s">
        <v>3002</v>
      </c>
      <c r="U501" t="s">
        <v>3003</v>
      </c>
      <c r="V501">
        <v>0.6</v>
      </c>
      <c r="W501" t="s">
        <v>3012</v>
      </c>
    </row>
    <row r="502" spans="1:23" hidden="1" x14ac:dyDescent="0.35">
      <c r="A502" t="s">
        <v>2189</v>
      </c>
      <c r="C502" s="403">
        <v>45905</v>
      </c>
      <c r="D502" t="s">
        <v>3543</v>
      </c>
      <c r="E502" t="s">
        <v>5867</v>
      </c>
      <c r="F502" t="s">
        <v>5868</v>
      </c>
      <c r="G502" t="s">
        <v>5869</v>
      </c>
      <c r="H502" t="s">
        <v>5870</v>
      </c>
      <c r="I502" t="s">
        <v>2846</v>
      </c>
      <c r="J502" t="s">
        <v>97</v>
      </c>
      <c r="K502" t="s">
        <v>2189</v>
      </c>
      <c r="L502" t="s">
        <v>5236</v>
      </c>
      <c r="M502" t="s">
        <v>4992</v>
      </c>
      <c r="N502" t="s">
        <v>5871</v>
      </c>
      <c r="O502" t="s">
        <v>3012</v>
      </c>
      <c r="P502" t="s">
        <v>4992</v>
      </c>
      <c r="Q502" t="s">
        <v>2189</v>
      </c>
      <c r="R502" t="b">
        <v>0</v>
      </c>
      <c r="S502">
        <v>700</v>
      </c>
      <c r="T502" t="s">
        <v>3002</v>
      </c>
      <c r="U502" t="s">
        <v>3003</v>
      </c>
      <c r="V502">
        <v>0.7</v>
      </c>
      <c r="W502" t="s">
        <v>3012</v>
      </c>
    </row>
    <row r="503" spans="1:23" hidden="1" x14ac:dyDescent="0.35">
      <c r="A503" t="s">
        <v>2189</v>
      </c>
      <c r="C503" s="403">
        <v>45905</v>
      </c>
      <c r="D503" t="s">
        <v>3543</v>
      </c>
      <c r="E503" t="s">
        <v>5872</v>
      </c>
      <c r="F503" t="s">
        <v>5873</v>
      </c>
      <c r="G503" t="s">
        <v>5874</v>
      </c>
      <c r="H503" t="s">
        <v>5875</v>
      </c>
      <c r="I503" t="s">
        <v>2651</v>
      </c>
      <c r="J503" t="s">
        <v>97</v>
      </c>
      <c r="K503" t="s">
        <v>2189</v>
      </c>
      <c r="L503" t="s">
        <v>5236</v>
      </c>
      <c r="M503" t="s">
        <v>4992</v>
      </c>
      <c r="N503" t="s">
        <v>5871</v>
      </c>
      <c r="O503" t="s">
        <v>3012</v>
      </c>
      <c r="P503" t="s">
        <v>4992</v>
      </c>
      <c r="Q503" t="s">
        <v>2189</v>
      </c>
      <c r="R503" t="b">
        <v>0</v>
      </c>
      <c r="S503">
        <v>600</v>
      </c>
      <c r="T503" t="s">
        <v>3002</v>
      </c>
      <c r="U503" t="s">
        <v>3003</v>
      </c>
      <c r="V503">
        <v>0.6</v>
      </c>
      <c r="W503" t="s">
        <v>3012</v>
      </c>
    </row>
    <row r="504" spans="1:23" hidden="1" x14ac:dyDescent="0.35">
      <c r="A504" t="s">
        <v>2189</v>
      </c>
      <c r="C504" s="403">
        <v>45905</v>
      </c>
      <c r="D504" t="s">
        <v>3543</v>
      </c>
      <c r="E504" t="s">
        <v>5876</v>
      </c>
      <c r="F504" t="s">
        <v>5877</v>
      </c>
      <c r="G504" t="s">
        <v>5878</v>
      </c>
      <c r="H504" t="s">
        <v>5879</v>
      </c>
      <c r="I504" t="s">
        <v>5880</v>
      </c>
      <c r="J504" t="s">
        <v>98</v>
      </c>
      <c r="K504" t="s">
        <v>2189</v>
      </c>
      <c r="L504" t="s">
        <v>3154</v>
      </c>
      <c r="M504" t="s">
        <v>3155</v>
      </c>
      <c r="N504" t="s">
        <v>5881</v>
      </c>
      <c r="O504" t="s">
        <v>3012</v>
      </c>
      <c r="P504" t="s">
        <v>4837</v>
      </c>
      <c r="Q504" t="s">
        <v>2189</v>
      </c>
      <c r="R504" t="b">
        <v>0</v>
      </c>
      <c r="S504">
        <v>1000</v>
      </c>
      <c r="T504" t="s">
        <v>3002</v>
      </c>
      <c r="U504" t="s">
        <v>3003</v>
      </c>
      <c r="V504">
        <v>1</v>
      </c>
      <c r="W504" t="s">
        <v>3012</v>
      </c>
    </row>
    <row r="505" spans="1:23" hidden="1" x14ac:dyDescent="0.35">
      <c r="A505" t="s">
        <v>419</v>
      </c>
      <c r="C505" s="403">
        <v>45905</v>
      </c>
      <c r="D505" t="s">
        <v>3340</v>
      </c>
      <c r="E505" t="s">
        <v>1274</v>
      </c>
      <c r="F505" t="s">
        <v>5882</v>
      </c>
      <c r="G505" t="s">
        <v>5883</v>
      </c>
      <c r="H505" t="s">
        <v>5884</v>
      </c>
      <c r="I505" t="s">
        <v>1229</v>
      </c>
      <c r="J505" t="s">
        <v>92</v>
      </c>
      <c r="K505" t="s">
        <v>497</v>
      </c>
      <c r="L505" t="s">
        <v>3376</v>
      </c>
      <c r="M505" t="s">
        <v>3377</v>
      </c>
      <c r="N505" t="s">
        <v>5885</v>
      </c>
      <c r="O505" t="s">
        <v>3012</v>
      </c>
      <c r="P505" t="s">
        <v>5886</v>
      </c>
      <c r="Q505" t="s">
        <v>497</v>
      </c>
      <c r="R505" t="b">
        <v>0</v>
      </c>
      <c r="S505">
        <v>1000</v>
      </c>
      <c r="T505" t="s">
        <v>3013</v>
      </c>
      <c r="U505" t="s">
        <v>3003</v>
      </c>
      <c r="V505">
        <v>1</v>
      </c>
      <c r="W505" t="s">
        <v>3012</v>
      </c>
    </row>
    <row r="506" spans="1:23" hidden="1" x14ac:dyDescent="0.35">
      <c r="A506" t="s">
        <v>2189</v>
      </c>
      <c r="C506" s="403">
        <v>45904</v>
      </c>
      <c r="D506" t="s">
        <v>3543</v>
      </c>
      <c r="E506" t="s">
        <v>5887</v>
      </c>
      <c r="F506" t="s">
        <v>5888</v>
      </c>
      <c r="G506" t="s">
        <v>5889</v>
      </c>
      <c r="H506" t="s">
        <v>5890</v>
      </c>
      <c r="I506" t="s">
        <v>5103</v>
      </c>
      <c r="J506" t="s">
        <v>97</v>
      </c>
      <c r="K506" t="s">
        <v>2189</v>
      </c>
      <c r="L506" t="s">
        <v>5236</v>
      </c>
      <c r="M506" t="s">
        <v>4992</v>
      </c>
      <c r="N506" t="s">
        <v>5891</v>
      </c>
      <c r="O506" t="s">
        <v>3012</v>
      </c>
      <c r="P506" t="s">
        <v>4992</v>
      </c>
      <c r="Q506" t="s">
        <v>2189</v>
      </c>
      <c r="R506" t="b">
        <v>0</v>
      </c>
      <c r="S506">
        <v>900</v>
      </c>
      <c r="T506" t="s">
        <v>3002</v>
      </c>
      <c r="U506" t="s">
        <v>3003</v>
      </c>
      <c r="V506">
        <v>0.9</v>
      </c>
      <c r="W506" t="s">
        <v>3012</v>
      </c>
    </row>
    <row r="507" spans="1:23" hidden="1" x14ac:dyDescent="0.35">
      <c r="A507" t="s">
        <v>2189</v>
      </c>
      <c r="C507" s="403">
        <v>45904</v>
      </c>
      <c r="D507" t="s">
        <v>3543</v>
      </c>
      <c r="E507" t="s">
        <v>5892</v>
      </c>
      <c r="F507" t="s">
        <v>5893</v>
      </c>
      <c r="G507" t="s">
        <v>5894</v>
      </c>
      <c r="H507" t="s">
        <v>5895</v>
      </c>
      <c r="I507" t="s">
        <v>2467</v>
      </c>
      <c r="J507" t="s">
        <v>97</v>
      </c>
      <c r="K507" t="s">
        <v>2189</v>
      </c>
      <c r="L507" t="s">
        <v>5236</v>
      </c>
      <c r="M507" t="s">
        <v>4992</v>
      </c>
      <c r="N507" t="s">
        <v>5866</v>
      </c>
      <c r="O507" t="s">
        <v>3012</v>
      </c>
      <c r="P507" t="s">
        <v>4992</v>
      </c>
      <c r="Q507" t="s">
        <v>2189</v>
      </c>
      <c r="R507" t="b">
        <v>0</v>
      </c>
      <c r="S507">
        <v>800</v>
      </c>
      <c r="T507" t="s">
        <v>3002</v>
      </c>
      <c r="U507" t="s">
        <v>3003</v>
      </c>
      <c r="V507">
        <v>0.8</v>
      </c>
      <c r="W507" t="s">
        <v>3012</v>
      </c>
    </row>
    <row r="508" spans="1:23" hidden="1" x14ac:dyDescent="0.35">
      <c r="A508" t="s">
        <v>2189</v>
      </c>
      <c r="C508" s="403">
        <v>45904</v>
      </c>
      <c r="D508" t="s">
        <v>3543</v>
      </c>
      <c r="E508" t="s">
        <v>5896</v>
      </c>
      <c r="F508" t="s">
        <v>5897</v>
      </c>
      <c r="G508" t="s">
        <v>5898</v>
      </c>
      <c r="H508" t="s">
        <v>5899</v>
      </c>
      <c r="I508" t="s">
        <v>2715</v>
      </c>
      <c r="J508" t="s">
        <v>97</v>
      </c>
      <c r="K508" t="s">
        <v>2189</v>
      </c>
      <c r="L508" t="s">
        <v>5236</v>
      </c>
      <c r="M508" t="s">
        <v>4992</v>
      </c>
      <c r="N508" t="s">
        <v>5866</v>
      </c>
      <c r="O508" t="s">
        <v>3012</v>
      </c>
      <c r="P508" t="s">
        <v>4992</v>
      </c>
      <c r="Q508" t="s">
        <v>2189</v>
      </c>
      <c r="R508" t="b">
        <v>0</v>
      </c>
      <c r="S508">
        <v>300</v>
      </c>
      <c r="T508" t="s">
        <v>3002</v>
      </c>
      <c r="U508" t="s">
        <v>3003</v>
      </c>
      <c r="V508">
        <v>0.3</v>
      </c>
      <c r="W508" t="s">
        <v>3012</v>
      </c>
    </row>
    <row r="509" spans="1:23" hidden="1" x14ac:dyDescent="0.35">
      <c r="A509" t="s">
        <v>2189</v>
      </c>
      <c r="C509" s="403">
        <v>45904</v>
      </c>
      <c r="D509" t="s">
        <v>3543</v>
      </c>
      <c r="E509" t="s">
        <v>5900</v>
      </c>
      <c r="F509" t="s">
        <v>5901</v>
      </c>
      <c r="G509" t="s">
        <v>5902</v>
      </c>
      <c r="H509" t="s">
        <v>5903</v>
      </c>
      <c r="I509" t="s">
        <v>2412</v>
      </c>
      <c r="J509" t="s">
        <v>97</v>
      </c>
      <c r="K509" t="s">
        <v>2189</v>
      </c>
      <c r="L509" t="s">
        <v>5236</v>
      </c>
      <c r="M509" t="s">
        <v>4992</v>
      </c>
      <c r="N509" t="s">
        <v>5866</v>
      </c>
      <c r="O509" t="s">
        <v>3012</v>
      </c>
      <c r="P509" t="s">
        <v>4992</v>
      </c>
      <c r="Q509" t="s">
        <v>2189</v>
      </c>
      <c r="R509" t="b">
        <v>0</v>
      </c>
      <c r="S509">
        <v>50</v>
      </c>
      <c r="T509" t="s">
        <v>3002</v>
      </c>
      <c r="U509" t="s">
        <v>3003</v>
      </c>
      <c r="V509">
        <v>0.05</v>
      </c>
      <c r="W509" t="s">
        <v>3012</v>
      </c>
    </row>
    <row r="510" spans="1:23" hidden="1" x14ac:dyDescent="0.35">
      <c r="A510" t="s">
        <v>419</v>
      </c>
      <c r="C510" s="403">
        <v>45904</v>
      </c>
      <c r="D510" t="s">
        <v>3543</v>
      </c>
      <c r="E510" t="s">
        <v>5904</v>
      </c>
      <c r="F510" t="s">
        <v>5905</v>
      </c>
      <c r="G510" t="s">
        <v>3274</v>
      </c>
      <c r="H510" t="s">
        <v>5906</v>
      </c>
      <c r="I510" t="s">
        <v>3274</v>
      </c>
      <c r="J510" t="s">
        <v>1701</v>
      </c>
      <c r="K510" t="s">
        <v>447</v>
      </c>
      <c r="L510" t="s">
        <v>3658</v>
      </c>
      <c r="M510" t="s">
        <v>5907</v>
      </c>
      <c r="N510" t="s">
        <v>5908</v>
      </c>
      <c r="O510" t="s">
        <v>3012</v>
      </c>
      <c r="P510" t="s">
        <v>5909</v>
      </c>
      <c r="Q510" t="s">
        <v>418</v>
      </c>
      <c r="R510" t="b">
        <v>0</v>
      </c>
      <c r="S510">
        <v>1000</v>
      </c>
      <c r="T510" t="s">
        <v>3002</v>
      </c>
      <c r="U510" t="s">
        <v>3003</v>
      </c>
      <c r="V510">
        <v>1</v>
      </c>
      <c r="W510" t="s">
        <v>3012</v>
      </c>
    </row>
    <row r="511" spans="1:23" hidden="1" x14ac:dyDescent="0.35">
      <c r="A511" t="s">
        <v>2189</v>
      </c>
      <c r="C511" s="403">
        <v>45904</v>
      </c>
      <c r="D511" t="s">
        <v>3543</v>
      </c>
      <c r="E511" t="s">
        <v>5910</v>
      </c>
      <c r="F511" t="s">
        <v>5911</v>
      </c>
      <c r="G511" t="s">
        <v>5912</v>
      </c>
      <c r="H511" t="s">
        <v>5913</v>
      </c>
      <c r="I511" t="s">
        <v>3896</v>
      </c>
      <c r="J511" t="s">
        <v>97</v>
      </c>
      <c r="K511" t="s">
        <v>2189</v>
      </c>
      <c r="L511" t="s">
        <v>5236</v>
      </c>
      <c r="M511" t="s">
        <v>5816</v>
      </c>
      <c r="N511" t="s">
        <v>5914</v>
      </c>
      <c r="O511" t="s">
        <v>3012</v>
      </c>
      <c r="P511" t="s">
        <v>4992</v>
      </c>
      <c r="Q511" t="s">
        <v>2189</v>
      </c>
      <c r="R511" t="b">
        <v>0</v>
      </c>
      <c r="S511">
        <v>300</v>
      </c>
      <c r="T511" t="s">
        <v>3002</v>
      </c>
      <c r="U511" t="s">
        <v>3003</v>
      </c>
      <c r="V511">
        <v>0.3</v>
      </c>
      <c r="W511" t="s">
        <v>3012</v>
      </c>
    </row>
    <row r="512" spans="1:23" hidden="1" x14ac:dyDescent="0.35">
      <c r="A512" t="s">
        <v>2189</v>
      </c>
      <c r="C512" s="403">
        <v>45904</v>
      </c>
      <c r="D512" t="s">
        <v>3543</v>
      </c>
      <c r="E512" t="s">
        <v>5915</v>
      </c>
      <c r="F512" t="s">
        <v>5916</v>
      </c>
      <c r="G512" t="s">
        <v>5917</v>
      </c>
      <c r="H512" t="s">
        <v>5918</v>
      </c>
      <c r="I512" t="s">
        <v>5103</v>
      </c>
      <c r="J512" t="s">
        <v>97</v>
      </c>
      <c r="K512" t="s">
        <v>2189</v>
      </c>
      <c r="L512" t="s">
        <v>5236</v>
      </c>
      <c r="M512" t="s">
        <v>5816</v>
      </c>
      <c r="N512" t="s">
        <v>5817</v>
      </c>
      <c r="O512" t="s">
        <v>3012</v>
      </c>
      <c r="P512" t="s">
        <v>4992</v>
      </c>
      <c r="Q512" t="s">
        <v>2189</v>
      </c>
      <c r="R512" t="b">
        <v>0</v>
      </c>
      <c r="S512">
        <v>100</v>
      </c>
      <c r="T512" t="s">
        <v>3002</v>
      </c>
      <c r="U512" t="s">
        <v>3003</v>
      </c>
      <c r="V512">
        <v>0.1</v>
      </c>
      <c r="W512" t="s">
        <v>3012</v>
      </c>
    </row>
    <row r="513" spans="1:23" hidden="1" x14ac:dyDescent="0.35">
      <c r="A513" t="s">
        <v>2189</v>
      </c>
      <c r="C513" s="403">
        <v>45904</v>
      </c>
      <c r="D513" t="s">
        <v>3543</v>
      </c>
      <c r="E513" t="s">
        <v>5919</v>
      </c>
      <c r="F513" t="s">
        <v>5920</v>
      </c>
      <c r="G513" t="s">
        <v>5921</v>
      </c>
      <c r="H513" t="s">
        <v>5922</v>
      </c>
      <c r="I513" t="s">
        <v>2306</v>
      </c>
      <c r="J513" t="s">
        <v>97</v>
      </c>
      <c r="K513" t="s">
        <v>2189</v>
      </c>
      <c r="L513" t="s">
        <v>5236</v>
      </c>
      <c r="M513" t="s">
        <v>5816</v>
      </c>
      <c r="N513" t="s">
        <v>5923</v>
      </c>
      <c r="O513" t="s">
        <v>3012</v>
      </c>
      <c r="P513" t="s">
        <v>4992</v>
      </c>
      <c r="Q513" t="s">
        <v>2189</v>
      </c>
      <c r="R513" t="b">
        <v>0</v>
      </c>
      <c r="S513">
        <v>700</v>
      </c>
      <c r="T513" t="s">
        <v>3002</v>
      </c>
      <c r="U513" t="s">
        <v>3003</v>
      </c>
      <c r="V513">
        <v>0.7</v>
      </c>
      <c r="W513" t="s">
        <v>3012</v>
      </c>
    </row>
    <row r="514" spans="1:23" hidden="1" x14ac:dyDescent="0.35">
      <c r="A514" t="s">
        <v>2189</v>
      </c>
      <c r="C514" s="403">
        <v>45904</v>
      </c>
      <c r="D514" t="s">
        <v>3661</v>
      </c>
      <c r="E514" t="s">
        <v>5924</v>
      </c>
      <c r="F514" t="s">
        <v>5925</v>
      </c>
      <c r="G514" t="s">
        <v>5926</v>
      </c>
      <c r="H514" t="s">
        <v>5927</v>
      </c>
      <c r="I514" t="s">
        <v>2737</v>
      </c>
      <c r="J514" t="s">
        <v>97</v>
      </c>
      <c r="K514" t="s">
        <v>2189</v>
      </c>
      <c r="L514" t="s">
        <v>5236</v>
      </c>
      <c r="M514" t="s">
        <v>5816</v>
      </c>
      <c r="N514" t="s">
        <v>5923</v>
      </c>
      <c r="O514" t="s">
        <v>3012</v>
      </c>
      <c r="P514" t="s">
        <v>4992</v>
      </c>
      <c r="Q514" t="s">
        <v>2189</v>
      </c>
      <c r="R514" t="b">
        <v>0</v>
      </c>
      <c r="S514">
        <v>600</v>
      </c>
      <c r="T514" t="s">
        <v>3002</v>
      </c>
      <c r="U514" t="s">
        <v>3003</v>
      </c>
      <c r="V514">
        <v>0.6</v>
      </c>
      <c r="W514" t="s">
        <v>3012</v>
      </c>
    </row>
    <row r="515" spans="1:23" hidden="1" x14ac:dyDescent="0.35">
      <c r="A515" t="s">
        <v>2189</v>
      </c>
      <c r="C515" s="403">
        <v>45904</v>
      </c>
      <c r="D515" t="s">
        <v>3543</v>
      </c>
      <c r="E515" t="s">
        <v>5928</v>
      </c>
      <c r="F515" t="s">
        <v>5929</v>
      </c>
      <c r="G515" t="s">
        <v>5930</v>
      </c>
      <c r="H515" t="s">
        <v>5931</v>
      </c>
      <c r="I515" t="s">
        <v>5103</v>
      </c>
      <c r="J515" t="s">
        <v>97</v>
      </c>
      <c r="K515" t="s">
        <v>2189</v>
      </c>
      <c r="L515" t="s">
        <v>5236</v>
      </c>
      <c r="M515" t="s">
        <v>5816</v>
      </c>
      <c r="N515" t="s">
        <v>5923</v>
      </c>
      <c r="O515" t="s">
        <v>3012</v>
      </c>
      <c r="P515" t="s">
        <v>4992</v>
      </c>
      <c r="Q515" t="s">
        <v>2189</v>
      </c>
      <c r="R515" t="b">
        <v>0</v>
      </c>
      <c r="S515">
        <v>100</v>
      </c>
      <c r="T515" t="s">
        <v>3002</v>
      </c>
      <c r="U515" t="s">
        <v>3003</v>
      </c>
      <c r="V515">
        <v>0.1</v>
      </c>
      <c r="W515" t="s">
        <v>3012</v>
      </c>
    </row>
    <row r="516" spans="1:23" hidden="1" x14ac:dyDescent="0.35">
      <c r="A516" t="s">
        <v>2189</v>
      </c>
      <c r="C516" s="403">
        <v>45904</v>
      </c>
      <c r="D516" t="s">
        <v>3543</v>
      </c>
      <c r="E516" t="s">
        <v>5932</v>
      </c>
      <c r="F516" t="s">
        <v>5933</v>
      </c>
      <c r="G516" t="s">
        <v>5934</v>
      </c>
      <c r="H516" t="s">
        <v>5935</v>
      </c>
      <c r="I516" t="s">
        <v>5936</v>
      </c>
      <c r="J516" t="s">
        <v>97</v>
      </c>
      <c r="K516" t="s">
        <v>2189</v>
      </c>
      <c r="L516" t="s">
        <v>5236</v>
      </c>
      <c r="M516" t="s">
        <v>5816</v>
      </c>
      <c r="N516" t="s">
        <v>5937</v>
      </c>
      <c r="O516" t="s">
        <v>3030</v>
      </c>
      <c r="P516" t="s">
        <v>4992</v>
      </c>
      <c r="Q516" t="s">
        <v>2189</v>
      </c>
      <c r="R516" t="b">
        <v>0</v>
      </c>
      <c r="S516">
        <v>200</v>
      </c>
      <c r="T516" t="s">
        <v>3002</v>
      </c>
      <c r="U516" t="s">
        <v>3003</v>
      </c>
      <c r="V516">
        <v>0.2</v>
      </c>
      <c r="W516" t="s">
        <v>3030</v>
      </c>
    </row>
    <row r="517" spans="1:23" hidden="1" x14ac:dyDescent="0.35">
      <c r="A517" t="s">
        <v>2189</v>
      </c>
      <c r="C517" s="403">
        <v>45904</v>
      </c>
      <c r="D517" t="s">
        <v>3543</v>
      </c>
      <c r="E517" t="s">
        <v>5938</v>
      </c>
      <c r="F517" t="s">
        <v>5939</v>
      </c>
      <c r="G517" t="s">
        <v>5940</v>
      </c>
      <c r="H517" t="s">
        <v>5941</v>
      </c>
      <c r="I517" t="s">
        <v>4607</v>
      </c>
      <c r="J517" t="s">
        <v>97</v>
      </c>
      <c r="K517" t="s">
        <v>2189</v>
      </c>
      <c r="L517" t="s">
        <v>5236</v>
      </c>
      <c r="M517" t="s">
        <v>5816</v>
      </c>
      <c r="N517" t="s">
        <v>5942</v>
      </c>
      <c r="O517" t="s">
        <v>3012</v>
      </c>
      <c r="P517" t="s">
        <v>4992</v>
      </c>
      <c r="Q517" t="s">
        <v>2189</v>
      </c>
      <c r="R517" t="b">
        <v>0</v>
      </c>
      <c r="S517">
        <v>500</v>
      </c>
      <c r="T517" t="s">
        <v>3002</v>
      </c>
      <c r="U517" t="s">
        <v>3003</v>
      </c>
      <c r="V517">
        <v>0.5</v>
      </c>
      <c r="W517" t="s">
        <v>3012</v>
      </c>
    </row>
    <row r="518" spans="1:23" hidden="1" x14ac:dyDescent="0.35">
      <c r="A518" t="s">
        <v>2189</v>
      </c>
      <c r="C518" s="403">
        <v>45904</v>
      </c>
      <c r="D518" t="s">
        <v>3543</v>
      </c>
      <c r="E518" t="s">
        <v>5943</v>
      </c>
      <c r="F518" t="s">
        <v>5944</v>
      </c>
      <c r="G518" t="s">
        <v>5945</v>
      </c>
      <c r="H518" t="s">
        <v>5946</v>
      </c>
      <c r="I518" t="s">
        <v>5947</v>
      </c>
      <c r="J518" t="s">
        <v>98</v>
      </c>
      <c r="K518" t="s">
        <v>2189</v>
      </c>
      <c r="L518" t="s">
        <v>5948</v>
      </c>
      <c r="M518" t="s">
        <v>5949</v>
      </c>
      <c r="N518" t="s">
        <v>5950</v>
      </c>
      <c r="O518" t="s">
        <v>3012</v>
      </c>
      <c r="P518" t="s">
        <v>5951</v>
      </c>
      <c r="Q518" t="s">
        <v>2189</v>
      </c>
      <c r="R518" t="b">
        <v>0</v>
      </c>
      <c r="S518">
        <v>8000</v>
      </c>
      <c r="T518" t="s">
        <v>3002</v>
      </c>
      <c r="U518" t="s">
        <v>3003</v>
      </c>
      <c r="V518">
        <v>8</v>
      </c>
      <c r="W518" t="s">
        <v>3012</v>
      </c>
    </row>
    <row r="519" spans="1:23" hidden="1" x14ac:dyDescent="0.35">
      <c r="A519" t="s">
        <v>2189</v>
      </c>
      <c r="C519" s="403">
        <v>45904</v>
      </c>
      <c r="D519" t="s">
        <v>3543</v>
      </c>
      <c r="E519" t="s">
        <v>5952</v>
      </c>
      <c r="F519" t="s">
        <v>5953</v>
      </c>
      <c r="G519" t="s">
        <v>5954</v>
      </c>
      <c r="H519" t="s">
        <v>5955</v>
      </c>
      <c r="I519" t="s">
        <v>2382</v>
      </c>
      <c r="J519" t="s">
        <v>97</v>
      </c>
      <c r="K519" t="s">
        <v>2189</v>
      </c>
      <c r="L519" t="s">
        <v>5236</v>
      </c>
      <c r="M519" t="s">
        <v>5816</v>
      </c>
      <c r="N519" t="s">
        <v>5956</v>
      </c>
      <c r="O519" t="s">
        <v>3012</v>
      </c>
      <c r="P519" t="s">
        <v>4992</v>
      </c>
      <c r="Q519" t="s">
        <v>2189</v>
      </c>
      <c r="R519" t="b">
        <v>0</v>
      </c>
      <c r="S519">
        <v>900</v>
      </c>
      <c r="T519" t="s">
        <v>3002</v>
      </c>
      <c r="U519" t="s">
        <v>3003</v>
      </c>
      <c r="V519">
        <v>0.9</v>
      </c>
      <c r="W519" t="s">
        <v>3012</v>
      </c>
    </row>
    <row r="520" spans="1:23" hidden="1" x14ac:dyDescent="0.35">
      <c r="A520" t="s">
        <v>2189</v>
      </c>
      <c r="C520" s="403">
        <v>45904</v>
      </c>
      <c r="D520" t="s">
        <v>3543</v>
      </c>
      <c r="E520" t="s">
        <v>5957</v>
      </c>
      <c r="F520" t="s">
        <v>5958</v>
      </c>
      <c r="G520" t="s">
        <v>5959</v>
      </c>
      <c r="H520" t="s">
        <v>5960</v>
      </c>
      <c r="I520" t="s">
        <v>2661</v>
      </c>
      <c r="J520" t="s">
        <v>97</v>
      </c>
      <c r="K520" t="s">
        <v>2189</v>
      </c>
      <c r="L520" t="s">
        <v>5236</v>
      </c>
      <c r="M520" t="s">
        <v>5816</v>
      </c>
      <c r="N520" t="s">
        <v>5961</v>
      </c>
      <c r="O520" t="s">
        <v>3012</v>
      </c>
      <c r="P520" t="s">
        <v>4992</v>
      </c>
      <c r="Q520" t="s">
        <v>2189</v>
      </c>
      <c r="R520" t="b">
        <v>0</v>
      </c>
      <c r="S520">
        <v>700</v>
      </c>
      <c r="T520" t="s">
        <v>3002</v>
      </c>
      <c r="U520" t="s">
        <v>3003</v>
      </c>
      <c r="V520">
        <v>0.7</v>
      </c>
      <c r="W520" t="s">
        <v>3012</v>
      </c>
    </row>
    <row r="521" spans="1:23" hidden="1" x14ac:dyDescent="0.35">
      <c r="A521" t="s">
        <v>2189</v>
      </c>
      <c r="C521" s="403">
        <v>45904</v>
      </c>
      <c r="D521" t="s">
        <v>3543</v>
      </c>
      <c r="E521" t="s">
        <v>5962</v>
      </c>
      <c r="F521" t="s">
        <v>5963</v>
      </c>
      <c r="G521" t="s">
        <v>5964</v>
      </c>
      <c r="H521" t="s">
        <v>5965</v>
      </c>
      <c r="I521" t="s">
        <v>5947</v>
      </c>
      <c r="J521" t="s">
        <v>98</v>
      </c>
      <c r="K521" t="s">
        <v>2189</v>
      </c>
      <c r="L521" t="s">
        <v>3154</v>
      </c>
      <c r="M521" t="s">
        <v>5966</v>
      </c>
      <c r="N521" t="s">
        <v>5967</v>
      </c>
      <c r="O521" t="s">
        <v>3012</v>
      </c>
      <c r="P521" t="s">
        <v>4683</v>
      </c>
      <c r="Q521" t="s">
        <v>2189</v>
      </c>
      <c r="R521" t="b">
        <v>0</v>
      </c>
      <c r="S521">
        <v>1000</v>
      </c>
      <c r="T521" t="s">
        <v>3002</v>
      </c>
      <c r="U521" t="s">
        <v>3003</v>
      </c>
      <c r="V521">
        <v>1</v>
      </c>
      <c r="W521" t="s">
        <v>3012</v>
      </c>
    </row>
    <row r="522" spans="1:23" hidden="1" x14ac:dyDescent="0.35">
      <c r="A522" t="s">
        <v>2189</v>
      </c>
      <c r="C522" s="403">
        <v>45904</v>
      </c>
      <c r="D522" t="s">
        <v>3543</v>
      </c>
      <c r="E522" t="s">
        <v>5968</v>
      </c>
      <c r="F522" t="s">
        <v>5969</v>
      </c>
      <c r="G522" t="s">
        <v>5970</v>
      </c>
      <c r="H522" t="s">
        <v>5971</v>
      </c>
      <c r="I522" t="s">
        <v>2352</v>
      </c>
      <c r="J522" t="s">
        <v>98</v>
      </c>
      <c r="K522" t="s">
        <v>2189</v>
      </c>
      <c r="L522" t="s">
        <v>3154</v>
      </c>
      <c r="M522" t="s">
        <v>5966</v>
      </c>
      <c r="N522" t="s">
        <v>5972</v>
      </c>
      <c r="O522" t="s">
        <v>3012</v>
      </c>
      <c r="P522" t="s">
        <v>4683</v>
      </c>
      <c r="Q522" t="s">
        <v>2189</v>
      </c>
      <c r="R522" t="b">
        <v>0</v>
      </c>
      <c r="S522">
        <v>1000</v>
      </c>
      <c r="T522" t="s">
        <v>3002</v>
      </c>
      <c r="U522" t="s">
        <v>3003</v>
      </c>
      <c r="V522">
        <v>1</v>
      </c>
      <c r="W522" t="s">
        <v>3012</v>
      </c>
    </row>
    <row r="523" spans="1:23" hidden="1" x14ac:dyDescent="0.35">
      <c r="A523" t="s">
        <v>2189</v>
      </c>
      <c r="C523" s="403">
        <v>45903</v>
      </c>
      <c r="D523" t="s">
        <v>3543</v>
      </c>
      <c r="E523" t="s">
        <v>5973</v>
      </c>
      <c r="F523" t="s">
        <v>5974</v>
      </c>
      <c r="G523" t="s">
        <v>5975</v>
      </c>
      <c r="H523" t="s">
        <v>5976</v>
      </c>
      <c r="I523" t="s">
        <v>5977</v>
      </c>
      <c r="J523" t="s">
        <v>97</v>
      </c>
      <c r="K523" t="s">
        <v>2189</v>
      </c>
      <c r="L523" t="s">
        <v>5236</v>
      </c>
      <c r="M523" t="s">
        <v>5978</v>
      </c>
      <c r="N523" t="s">
        <v>5979</v>
      </c>
      <c r="O523" t="s">
        <v>3012</v>
      </c>
      <c r="P523" t="s">
        <v>5980</v>
      </c>
      <c r="Q523" t="s">
        <v>2189</v>
      </c>
      <c r="R523" t="b">
        <v>0</v>
      </c>
      <c r="S523">
        <v>200</v>
      </c>
      <c r="T523" t="s">
        <v>3002</v>
      </c>
      <c r="U523" t="s">
        <v>3003</v>
      </c>
      <c r="V523">
        <v>0.2</v>
      </c>
      <c r="W523" t="s">
        <v>3012</v>
      </c>
    </row>
    <row r="524" spans="1:23" hidden="1" x14ac:dyDescent="0.35">
      <c r="A524" t="s">
        <v>2189</v>
      </c>
      <c r="C524" s="403">
        <v>45903</v>
      </c>
      <c r="D524" t="s">
        <v>3543</v>
      </c>
      <c r="E524" t="s">
        <v>5981</v>
      </c>
      <c r="F524" t="s">
        <v>5982</v>
      </c>
      <c r="G524" t="s">
        <v>5983</v>
      </c>
      <c r="H524" t="s">
        <v>5984</v>
      </c>
      <c r="I524" t="s">
        <v>2638</v>
      </c>
      <c r="J524" t="s">
        <v>97</v>
      </c>
      <c r="K524" t="s">
        <v>2189</v>
      </c>
      <c r="L524" t="s">
        <v>5236</v>
      </c>
      <c r="M524" t="s">
        <v>5978</v>
      </c>
      <c r="N524" t="s">
        <v>5985</v>
      </c>
      <c r="O524" t="s">
        <v>3012</v>
      </c>
      <c r="P524" t="s">
        <v>5980</v>
      </c>
      <c r="Q524" t="s">
        <v>2189</v>
      </c>
      <c r="R524" t="b">
        <v>0</v>
      </c>
      <c r="S524">
        <v>300</v>
      </c>
      <c r="T524" t="s">
        <v>3002</v>
      </c>
      <c r="U524" t="s">
        <v>3003</v>
      </c>
      <c r="V524">
        <v>0.3</v>
      </c>
      <c r="W524" t="s">
        <v>3012</v>
      </c>
    </row>
    <row r="525" spans="1:23" hidden="1" x14ac:dyDescent="0.35">
      <c r="A525" t="s">
        <v>2189</v>
      </c>
      <c r="C525" s="403">
        <v>45903</v>
      </c>
      <c r="D525" t="s">
        <v>3543</v>
      </c>
      <c r="E525" t="s">
        <v>5986</v>
      </c>
      <c r="F525" t="s">
        <v>5987</v>
      </c>
      <c r="G525" t="s">
        <v>5988</v>
      </c>
      <c r="H525" t="s">
        <v>5989</v>
      </c>
      <c r="I525" t="s">
        <v>2693</v>
      </c>
      <c r="J525" t="s">
        <v>97</v>
      </c>
      <c r="K525" t="s">
        <v>2189</v>
      </c>
      <c r="L525" t="s">
        <v>5236</v>
      </c>
      <c r="M525" t="s">
        <v>5978</v>
      </c>
      <c r="N525" t="s">
        <v>5990</v>
      </c>
      <c r="O525" t="s">
        <v>3012</v>
      </c>
      <c r="P525" t="s">
        <v>5980</v>
      </c>
      <c r="Q525" t="s">
        <v>2189</v>
      </c>
      <c r="R525" t="b">
        <v>0</v>
      </c>
      <c r="S525">
        <v>400</v>
      </c>
      <c r="T525" t="s">
        <v>3002</v>
      </c>
      <c r="U525" t="s">
        <v>3003</v>
      </c>
      <c r="V525">
        <v>0.4</v>
      </c>
      <c r="W525" t="s">
        <v>3012</v>
      </c>
    </row>
    <row r="526" spans="1:23" hidden="1" x14ac:dyDescent="0.35">
      <c r="A526" t="s">
        <v>2189</v>
      </c>
      <c r="C526" s="403">
        <v>45903</v>
      </c>
      <c r="D526" t="s">
        <v>3543</v>
      </c>
      <c r="E526" t="s">
        <v>5991</v>
      </c>
      <c r="F526" t="s">
        <v>5992</v>
      </c>
      <c r="G526" t="s">
        <v>5993</v>
      </c>
      <c r="H526" t="s">
        <v>5994</v>
      </c>
      <c r="I526" t="s">
        <v>5995</v>
      </c>
      <c r="J526" t="s">
        <v>97</v>
      </c>
      <c r="K526" t="s">
        <v>2189</v>
      </c>
      <c r="L526" t="s">
        <v>5236</v>
      </c>
      <c r="M526" t="s">
        <v>5978</v>
      </c>
      <c r="N526" t="s">
        <v>5996</v>
      </c>
      <c r="O526" t="s">
        <v>3012</v>
      </c>
      <c r="P526" t="s">
        <v>5980</v>
      </c>
      <c r="Q526" t="s">
        <v>2189</v>
      </c>
      <c r="R526" t="b">
        <v>0</v>
      </c>
      <c r="S526">
        <v>200</v>
      </c>
      <c r="T526" t="s">
        <v>3002</v>
      </c>
      <c r="U526" t="s">
        <v>3003</v>
      </c>
      <c r="V526">
        <v>0.2</v>
      </c>
      <c r="W526" t="s">
        <v>3012</v>
      </c>
    </row>
    <row r="527" spans="1:23" hidden="1" x14ac:dyDescent="0.35">
      <c r="A527" t="s">
        <v>2189</v>
      </c>
      <c r="C527" s="403">
        <v>45903</v>
      </c>
      <c r="D527" t="s">
        <v>3543</v>
      </c>
      <c r="E527" t="s">
        <v>5997</v>
      </c>
      <c r="F527" t="s">
        <v>5998</v>
      </c>
      <c r="G527" t="s">
        <v>5999</v>
      </c>
      <c r="H527" t="s">
        <v>6000</v>
      </c>
      <c r="I527" t="s">
        <v>6001</v>
      </c>
      <c r="J527" t="s">
        <v>97</v>
      </c>
      <c r="K527" t="s">
        <v>2189</v>
      </c>
      <c r="L527" t="s">
        <v>5236</v>
      </c>
      <c r="M527" t="s">
        <v>5978</v>
      </c>
      <c r="N527" t="s">
        <v>5996</v>
      </c>
      <c r="O527" t="s">
        <v>3012</v>
      </c>
      <c r="P527" t="s">
        <v>5980</v>
      </c>
      <c r="Q527" t="s">
        <v>2189</v>
      </c>
      <c r="R527" t="b">
        <v>0</v>
      </c>
      <c r="S527">
        <v>600</v>
      </c>
      <c r="T527" t="s">
        <v>3002</v>
      </c>
      <c r="U527" t="s">
        <v>3003</v>
      </c>
      <c r="V527">
        <v>0.6</v>
      </c>
      <c r="W527" t="s">
        <v>3012</v>
      </c>
    </row>
    <row r="528" spans="1:23" hidden="1" x14ac:dyDescent="0.35">
      <c r="A528" t="s">
        <v>2189</v>
      </c>
      <c r="C528" s="403">
        <v>45903</v>
      </c>
      <c r="D528" t="s">
        <v>3543</v>
      </c>
      <c r="E528" t="s">
        <v>6002</v>
      </c>
      <c r="F528" t="s">
        <v>6003</v>
      </c>
      <c r="G528" t="s">
        <v>6004</v>
      </c>
      <c r="H528" t="s">
        <v>6005</v>
      </c>
      <c r="I528" t="s">
        <v>4855</v>
      </c>
      <c r="J528" t="s">
        <v>97</v>
      </c>
      <c r="K528" t="s">
        <v>2189</v>
      </c>
      <c r="L528" t="s">
        <v>5236</v>
      </c>
      <c r="M528" t="s">
        <v>5978</v>
      </c>
      <c r="N528" t="s">
        <v>5961</v>
      </c>
      <c r="O528" t="s">
        <v>3012</v>
      </c>
      <c r="P528" t="s">
        <v>5980</v>
      </c>
      <c r="Q528" t="s">
        <v>2189</v>
      </c>
      <c r="R528" t="b">
        <v>0</v>
      </c>
      <c r="S528">
        <v>500</v>
      </c>
      <c r="T528" t="s">
        <v>3002</v>
      </c>
      <c r="U528" t="s">
        <v>3003</v>
      </c>
      <c r="V528">
        <v>0.5</v>
      </c>
      <c r="W528" t="s">
        <v>3012</v>
      </c>
    </row>
    <row r="529" spans="1:23" hidden="1" x14ac:dyDescent="0.35">
      <c r="A529" t="s">
        <v>2189</v>
      </c>
      <c r="C529" s="403">
        <v>45903</v>
      </c>
      <c r="D529" t="s">
        <v>3543</v>
      </c>
      <c r="E529" t="s">
        <v>6006</v>
      </c>
      <c r="F529" t="s">
        <v>6007</v>
      </c>
      <c r="G529" t="s">
        <v>6008</v>
      </c>
      <c r="H529" t="s">
        <v>6009</v>
      </c>
      <c r="I529" t="s">
        <v>6010</v>
      </c>
      <c r="J529" t="s">
        <v>97</v>
      </c>
      <c r="K529" t="s">
        <v>2189</v>
      </c>
      <c r="L529" t="s">
        <v>5236</v>
      </c>
      <c r="M529" t="s">
        <v>5978</v>
      </c>
      <c r="N529" t="s">
        <v>5961</v>
      </c>
      <c r="O529" t="s">
        <v>3012</v>
      </c>
      <c r="P529" t="s">
        <v>5980</v>
      </c>
      <c r="Q529" t="s">
        <v>2189</v>
      </c>
      <c r="R529" t="b">
        <v>0</v>
      </c>
      <c r="S529">
        <v>500</v>
      </c>
      <c r="T529" t="s">
        <v>3002</v>
      </c>
      <c r="U529" t="s">
        <v>3003</v>
      </c>
      <c r="V529">
        <v>0.5</v>
      </c>
      <c r="W529" t="s">
        <v>3012</v>
      </c>
    </row>
    <row r="530" spans="1:23" hidden="1" x14ac:dyDescent="0.35">
      <c r="A530" t="s">
        <v>2189</v>
      </c>
      <c r="C530" s="403">
        <v>45903</v>
      </c>
      <c r="D530" t="s">
        <v>3543</v>
      </c>
      <c r="E530" t="s">
        <v>6011</v>
      </c>
      <c r="F530" t="s">
        <v>6012</v>
      </c>
      <c r="G530" t="s">
        <v>6013</v>
      </c>
      <c r="H530" t="s">
        <v>6014</v>
      </c>
      <c r="I530" t="s">
        <v>5103</v>
      </c>
      <c r="J530" t="s">
        <v>97</v>
      </c>
      <c r="K530" t="s">
        <v>2189</v>
      </c>
      <c r="L530" t="s">
        <v>5236</v>
      </c>
      <c r="M530" t="s">
        <v>5816</v>
      </c>
      <c r="N530" t="s">
        <v>6015</v>
      </c>
      <c r="O530" t="s">
        <v>3012</v>
      </c>
      <c r="P530" t="s">
        <v>4992</v>
      </c>
      <c r="Q530" t="s">
        <v>2189</v>
      </c>
      <c r="R530" t="b">
        <v>0</v>
      </c>
      <c r="S530">
        <v>300</v>
      </c>
      <c r="T530" t="s">
        <v>3002</v>
      </c>
      <c r="U530" t="s">
        <v>3003</v>
      </c>
      <c r="V530">
        <v>0.3</v>
      </c>
      <c r="W530" t="s">
        <v>3012</v>
      </c>
    </row>
    <row r="531" spans="1:23" hidden="1" x14ac:dyDescent="0.35">
      <c r="A531" t="s">
        <v>2189</v>
      </c>
      <c r="C531" s="403">
        <v>45903</v>
      </c>
      <c r="D531" t="s">
        <v>3543</v>
      </c>
      <c r="E531" t="s">
        <v>6016</v>
      </c>
      <c r="F531" t="s">
        <v>6017</v>
      </c>
      <c r="G531" t="s">
        <v>6018</v>
      </c>
      <c r="H531" t="s">
        <v>6019</v>
      </c>
      <c r="I531" t="s">
        <v>6020</v>
      </c>
      <c r="J531" t="s">
        <v>97</v>
      </c>
      <c r="K531" t="s">
        <v>2189</v>
      </c>
      <c r="L531" t="s">
        <v>5236</v>
      </c>
      <c r="M531" t="s">
        <v>5816</v>
      </c>
      <c r="N531" t="s">
        <v>6021</v>
      </c>
      <c r="O531" t="s">
        <v>3012</v>
      </c>
      <c r="P531" t="s">
        <v>4992</v>
      </c>
      <c r="Q531" t="s">
        <v>2189</v>
      </c>
      <c r="R531" t="b">
        <v>0</v>
      </c>
      <c r="S531">
        <v>700</v>
      </c>
      <c r="T531" t="s">
        <v>3002</v>
      </c>
      <c r="U531" t="s">
        <v>3003</v>
      </c>
      <c r="V531">
        <v>0.7</v>
      </c>
      <c r="W531" t="s">
        <v>3012</v>
      </c>
    </row>
    <row r="532" spans="1:23" hidden="1" x14ac:dyDescent="0.35">
      <c r="A532" t="s">
        <v>2189</v>
      </c>
      <c r="C532" s="403">
        <v>45903</v>
      </c>
      <c r="D532" t="s">
        <v>3543</v>
      </c>
      <c r="E532" t="s">
        <v>6022</v>
      </c>
      <c r="F532" t="s">
        <v>6023</v>
      </c>
      <c r="G532" t="s">
        <v>6024</v>
      </c>
      <c r="H532" t="s">
        <v>6025</v>
      </c>
      <c r="I532" t="s">
        <v>2920</v>
      </c>
      <c r="J532" t="s">
        <v>97</v>
      </c>
      <c r="K532" t="s">
        <v>2189</v>
      </c>
      <c r="L532" t="s">
        <v>5236</v>
      </c>
      <c r="M532" t="s">
        <v>5816</v>
      </c>
      <c r="N532" t="s">
        <v>6026</v>
      </c>
      <c r="O532" t="s">
        <v>3012</v>
      </c>
      <c r="P532" t="s">
        <v>4992</v>
      </c>
      <c r="Q532" t="s">
        <v>2189</v>
      </c>
      <c r="R532" t="b">
        <v>0</v>
      </c>
      <c r="S532">
        <v>400</v>
      </c>
      <c r="T532" t="s">
        <v>3002</v>
      </c>
      <c r="U532" t="s">
        <v>3003</v>
      </c>
      <c r="V532">
        <v>0.4</v>
      </c>
      <c r="W532" t="s">
        <v>3012</v>
      </c>
    </row>
    <row r="533" spans="1:23" hidden="1" x14ac:dyDescent="0.35">
      <c r="A533" t="s">
        <v>2189</v>
      </c>
      <c r="C533" s="403">
        <v>45903</v>
      </c>
      <c r="D533" t="s">
        <v>3543</v>
      </c>
      <c r="E533" t="s">
        <v>6027</v>
      </c>
      <c r="F533" t="s">
        <v>6028</v>
      </c>
      <c r="G533" t="s">
        <v>6029</v>
      </c>
      <c r="H533" t="s">
        <v>6030</v>
      </c>
      <c r="I533" t="s">
        <v>6031</v>
      </c>
      <c r="J533" t="s">
        <v>97</v>
      </c>
      <c r="K533" t="s">
        <v>2189</v>
      </c>
      <c r="L533" t="s">
        <v>5236</v>
      </c>
      <c r="M533" t="s">
        <v>5816</v>
      </c>
      <c r="N533" t="s">
        <v>6026</v>
      </c>
      <c r="O533" t="s">
        <v>3012</v>
      </c>
      <c r="P533" t="s">
        <v>4992</v>
      </c>
      <c r="Q533" t="s">
        <v>2189</v>
      </c>
      <c r="R533" t="b">
        <v>0</v>
      </c>
      <c r="S533">
        <v>0</v>
      </c>
      <c r="T533" t="s">
        <v>3002</v>
      </c>
      <c r="U533" t="s">
        <v>3003</v>
      </c>
      <c r="V533">
        <v>0</v>
      </c>
      <c r="W533" t="s">
        <v>3012</v>
      </c>
    </row>
    <row r="534" spans="1:23" hidden="1" x14ac:dyDescent="0.35">
      <c r="A534" t="s">
        <v>2189</v>
      </c>
      <c r="C534" s="403">
        <v>45903</v>
      </c>
      <c r="D534" t="s">
        <v>3543</v>
      </c>
      <c r="E534" t="s">
        <v>6032</v>
      </c>
      <c r="F534" t="s">
        <v>6033</v>
      </c>
      <c r="G534" t="s">
        <v>6034</v>
      </c>
      <c r="H534" t="s">
        <v>6035</v>
      </c>
      <c r="I534" t="s">
        <v>2388</v>
      </c>
      <c r="J534" t="s">
        <v>97</v>
      </c>
      <c r="K534" t="s">
        <v>2189</v>
      </c>
      <c r="L534" t="s">
        <v>5236</v>
      </c>
      <c r="M534" t="s">
        <v>5978</v>
      </c>
      <c r="N534" t="s">
        <v>6036</v>
      </c>
      <c r="O534" t="s">
        <v>3012</v>
      </c>
      <c r="P534" t="s">
        <v>5980</v>
      </c>
      <c r="Q534" t="s">
        <v>2189</v>
      </c>
      <c r="R534" t="b">
        <v>0</v>
      </c>
      <c r="S534">
        <v>500</v>
      </c>
      <c r="T534" t="s">
        <v>3002</v>
      </c>
      <c r="U534" t="s">
        <v>3003</v>
      </c>
      <c r="V534">
        <v>0.5</v>
      </c>
      <c r="W534" t="s">
        <v>3012</v>
      </c>
    </row>
    <row r="535" spans="1:23" hidden="1" x14ac:dyDescent="0.35">
      <c r="A535" t="s">
        <v>2189</v>
      </c>
      <c r="C535" s="403">
        <v>45903</v>
      </c>
      <c r="D535" t="s">
        <v>3543</v>
      </c>
      <c r="E535" t="s">
        <v>6037</v>
      </c>
      <c r="F535" t="s">
        <v>6038</v>
      </c>
      <c r="G535" t="s">
        <v>6039</v>
      </c>
      <c r="H535" t="s">
        <v>6040</v>
      </c>
      <c r="I535" t="s">
        <v>5137</v>
      </c>
      <c r="J535" t="s">
        <v>98</v>
      </c>
      <c r="K535" t="s">
        <v>2189</v>
      </c>
      <c r="L535" t="s">
        <v>3154</v>
      </c>
      <c r="M535" t="s">
        <v>4260</v>
      </c>
      <c r="N535" t="s">
        <v>6041</v>
      </c>
      <c r="O535" t="s">
        <v>3012</v>
      </c>
      <c r="P535" t="s">
        <v>4262</v>
      </c>
      <c r="Q535" t="s">
        <v>2189</v>
      </c>
      <c r="R535" t="b">
        <v>0</v>
      </c>
      <c r="S535">
        <v>500</v>
      </c>
      <c r="T535" t="s">
        <v>3002</v>
      </c>
      <c r="U535" t="s">
        <v>3003</v>
      </c>
      <c r="V535">
        <v>0.5</v>
      </c>
      <c r="W535" t="s">
        <v>3012</v>
      </c>
    </row>
    <row r="536" spans="1:23" hidden="1" x14ac:dyDescent="0.35">
      <c r="A536" t="s">
        <v>2189</v>
      </c>
      <c r="C536" s="403">
        <v>45903</v>
      </c>
      <c r="D536" t="s">
        <v>3543</v>
      </c>
      <c r="E536" t="s">
        <v>6042</v>
      </c>
      <c r="F536" t="s">
        <v>6043</v>
      </c>
      <c r="G536" t="s">
        <v>6044</v>
      </c>
      <c r="H536" t="s">
        <v>6045</v>
      </c>
      <c r="I536" t="s">
        <v>6046</v>
      </c>
      <c r="J536" t="s">
        <v>98</v>
      </c>
      <c r="K536" t="s">
        <v>2189</v>
      </c>
      <c r="L536" t="s">
        <v>3154</v>
      </c>
      <c r="M536" t="s">
        <v>4260</v>
      </c>
      <c r="N536" t="s">
        <v>6041</v>
      </c>
      <c r="O536" t="s">
        <v>3012</v>
      </c>
      <c r="P536" t="s">
        <v>4262</v>
      </c>
      <c r="Q536" t="s">
        <v>2189</v>
      </c>
      <c r="R536" t="b">
        <v>0</v>
      </c>
      <c r="S536">
        <v>300</v>
      </c>
      <c r="T536" t="s">
        <v>3002</v>
      </c>
      <c r="U536" t="s">
        <v>3003</v>
      </c>
      <c r="V536">
        <v>0.3</v>
      </c>
      <c r="W536" t="s">
        <v>3012</v>
      </c>
    </row>
    <row r="537" spans="1:23" hidden="1" x14ac:dyDescent="0.35">
      <c r="A537" t="s">
        <v>2189</v>
      </c>
      <c r="C537" s="403">
        <v>45903</v>
      </c>
      <c r="D537" t="s">
        <v>3543</v>
      </c>
      <c r="E537" t="s">
        <v>6047</v>
      </c>
      <c r="F537" t="s">
        <v>6048</v>
      </c>
      <c r="G537" t="s">
        <v>6049</v>
      </c>
      <c r="H537" t="s">
        <v>6050</v>
      </c>
      <c r="I537" t="s">
        <v>6051</v>
      </c>
      <c r="J537" t="s">
        <v>98</v>
      </c>
      <c r="K537" t="s">
        <v>2189</v>
      </c>
      <c r="L537" t="s">
        <v>3154</v>
      </c>
      <c r="M537" t="s">
        <v>4260</v>
      </c>
      <c r="N537" t="s">
        <v>4261</v>
      </c>
      <c r="O537" t="s">
        <v>3001</v>
      </c>
      <c r="P537" t="s">
        <v>4262</v>
      </c>
      <c r="Q537" t="s">
        <v>2189</v>
      </c>
      <c r="R537" t="b">
        <v>1</v>
      </c>
      <c r="S537">
        <v>0</v>
      </c>
      <c r="T537" t="s">
        <v>3002</v>
      </c>
      <c r="U537" t="s">
        <v>3003</v>
      </c>
      <c r="V537">
        <v>0</v>
      </c>
      <c r="W537" t="s">
        <v>3001</v>
      </c>
    </row>
    <row r="538" spans="1:23" hidden="1" x14ac:dyDescent="0.35">
      <c r="A538" t="s">
        <v>2189</v>
      </c>
      <c r="C538" s="403">
        <v>45903</v>
      </c>
      <c r="D538" t="s">
        <v>3543</v>
      </c>
      <c r="E538" t="s">
        <v>6052</v>
      </c>
      <c r="F538" t="s">
        <v>6053</v>
      </c>
      <c r="G538" t="s">
        <v>6054</v>
      </c>
      <c r="H538" t="s">
        <v>6055</v>
      </c>
      <c r="I538" t="s">
        <v>796</v>
      </c>
      <c r="J538" t="s">
        <v>98</v>
      </c>
      <c r="K538" t="s">
        <v>2189</v>
      </c>
      <c r="L538" t="s">
        <v>3154</v>
      </c>
      <c r="M538" t="s">
        <v>4260</v>
      </c>
      <c r="N538" t="s">
        <v>4261</v>
      </c>
      <c r="O538" t="s">
        <v>3001</v>
      </c>
      <c r="P538" t="s">
        <v>4262</v>
      </c>
      <c r="Q538" t="s">
        <v>2189</v>
      </c>
      <c r="R538" t="b">
        <v>1</v>
      </c>
      <c r="S538">
        <v>0</v>
      </c>
      <c r="T538" t="s">
        <v>3002</v>
      </c>
      <c r="U538" t="s">
        <v>3003</v>
      </c>
      <c r="V538">
        <v>0</v>
      </c>
      <c r="W538" t="s">
        <v>3001</v>
      </c>
    </row>
    <row r="539" spans="1:23" hidden="1" x14ac:dyDescent="0.35">
      <c r="A539" t="s">
        <v>2189</v>
      </c>
      <c r="C539" s="403">
        <v>45903</v>
      </c>
      <c r="D539" t="s">
        <v>3543</v>
      </c>
      <c r="E539" t="s">
        <v>6056</v>
      </c>
      <c r="F539" t="s">
        <v>6057</v>
      </c>
      <c r="G539" t="s">
        <v>6058</v>
      </c>
      <c r="H539" t="s">
        <v>6059</v>
      </c>
      <c r="I539" t="s">
        <v>488</v>
      </c>
      <c r="J539" t="s">
        <v>98</v>
      </c>
      <c r="K539" t="s">
        <v>2189</v>
      </c>
      <c r="L539" t="s">
        <v>3154</v>
      </c>
      <c r="M539" t="s">
        <v>4260</v>
      </c>
      <c r="N539" t="s">
        <v>6060</v>
      </c>
      <c r="O539" t="s">
        <v>3012</v>
      </c>
      <c r="P539" t="s">
        <v>4262</v>
      </c>
      <c r="Q539" t="s">
        <v>2189</v>
      </c>
      <c r="R539" t="b">
        <v>0</v>
      </c>
      <c r="S539">
        <v>300</v>
      </c>
      <c r="T539" t="s">
        <v>3002</v>
      </c>
      <c r="U539" t="s">
        <v>3003</v>
      </c>
      <c r="V539">
        <v>0.3</v>
      </c>
      <c r="W539" t="s">
        <v>3012</v>
      </c>
    </row>
    <row r="540" spans="1:23" hidden="1" x14ac:dyDescent="0.35">
      <c r="A540" t="s">
        <v>2189</v>
      </c>
      <c r="C540" s="403">
        <v>45903</v>
      </c>
      <c r="D540" t="s">
        <v>3543</v>
      </c>
      <c r="E540" t="s">
        <v>6061</v>
      </c>
      <c r="F540" t="s">
        <v>6062</v>
      </c>
      <c r="G540" t="s">
        <v>6063</v>
      </c>
      <c r="H540" t="s">
        <v>6064</v>
      </c>
      <c r="I540" t="s">
        <v>796</v>
      </c>
      <c r="J540" t="s">
        <v>98</v>
      </c>
      <c r="K540" t="s">
        <v>2189</v>
      </c>
      <c r="L540" t="s">
        <v>3154</v>
      </c>
      <c r="M540" t="s">
        <v>4260</v>
      </c>
      <c r="N540" t="s">
        <v>4261</v>
      </c>
      <c r="O540" t="s">
        <v>3012</v>
      </c>
      <c r="P540" t="s">
        <v>4262</v>
      </c>
      <c r="Q540" t="s">
        <v>2189</v>
      </c>
      <c r="R540" t="b">
        <v>0</v>
      </c>
      <c r="S540">
        <v>300</v>
      </c>
      <c r="T540" t="s">
        <v>3002</v>
      </c>
      <c r="U540" t="s">
        <v>3003</v>
      </c>
      <c r="V540">
        <v>0.3</v>
      </c>
      <c r="W540" t="s">
        <v>3012</v>
      </c>
    </row>
    <row r="541" spans="1:23" hidden="1" x14ac:dyDescent="0.35">
      <c r="A541" t="s">
        <v>2189</v>
      </c>
      <c r="C541" s="403">
        <v>45903</v>
      </c>
      <c r="D541" t="s">
        <v>3543</v>
      </c>
      <c r="E541" t="s">
        <v>6065</v>
      </c>
      <c r="F541" t="s">
        <v>6066</v>
      </c>
      <c r="G541" t="s">
        <v>6067</v>
      </c>
      <c r="H541" t="s">
        <v>6068</v>
      </c>
      <c r="I541" t="s">
        <v>2279</v>
      </c>
      <c r="J541" t="s">
        <v>98</v>
      </c>
      <c r="K541" t="s">
        <v>2189</v>
      </c>
      <c r="L541" t="s">
        <v>3154</v>
      </c>
      <c r="M541" t="s">
        <v>4260</v>
      </c>
      <c r="N541" t="s">
        <v>4261</v>
      </c>
      <c r="O541" t="s">
        <v>3001</v>
      </c>
      <c r="P541" t="s">
        <v>4262</v>
      </c>
      <c r="Q541" t="s">
        <v>2189</v>
      </c>
      <c r="R541" t="b">
        <v>1</v>
      </c>
      <c r="S541">
        <v>0</v>
      </c>
      <c r="T541" t="s">
        <v>3002</v>
      </c>
      <c r="U541" t="s">
        <v>3003</v>
      </c>
      <c r="V541">
        <v>0</v>
      </c>
      <c r="W541" t="s">
        <v>3001</v>
      </c>
    </row>
    <row r="542" spans="1:23" hidden="1" x14ac:dyDescent="0.35">
      <c r="A542" t="s">
        <v>2189</v>
      </c>
      <c r="C542" s="403">
        <v>45903</v>
      </c>
      <c r="D542" t="s">
        <v>3543</v>
      </c>
      <c r="E542" t="s">
        <v>6069</v>
      </c>
      <c r="F542" t="s">
        <v>6070</v>
      </c>
      <c r="G542" t="s">
        <v>6071</v>
      </c>
      <c r="H542" t="s">
        <v>6072</v>
      </c>
      <c r="I542" t="s">
        <v>6073</v>
      </c>
      <c r="J542" t="s">
        <v>97</v>
      </c>
      <c r="K542" t="s">
        <v>2189</v>
      </c>
      <c r="L542" t="s">
        <v>5236</v>
      </c>
      <c r="M542" t="s">
        <v>5978</v>
      </c>
      <c r="N542" t="s">
        <v>6074</v>
      </c>
      <c r="O542" t="s">
        <v>3012</v>
      </c>
      <c r="P542" t="s">
        <v>5980</v>
      </c>
      <c r="Q542" t="s">
        <v>2189</v>
      </c>
      <c r="R542" t="b">
        <v>0</v>
      </c>
      <c r="S542">
        <v>900</v>
      </c>
      <c r="T542" t="s">
        <v>3002</v>
      </c>
      <c r="U542" t="s">
        <v>3003</v>
      </c>
      <c r="V542">
        <v>0.9</v>
      </c>
      <c r="W542" t="s">
        <v>3012</v>
      </c>
    </row>
    <row r="543" spans="1:23" hidden="1" x14ac:dyDescent="0.35">
      <c r="A543" t="s">
        <v>2189</v>
      </c>
      <c r="C543" s="403">
        <v>45903</v>
      </c>
      <c r="D543" t="s">
        <v>3543</v>
      </c>
      <c r="E543" t="s">
        <v>6075</v>
      </c>
      <c r="F543" t="s">
        <v>6076</v>
      </c>
      <c r="G543" t="s">
        <v>6077</v>
      </c>
      <c r="H543" t="s">
        <v>6078</v>
      </c>
      <c r="I543" t="s">
        <v>2651</v>
      </c>
      <c r="J543" t="s">
        <v>97</v>
      </c>
      <c r="K543" t="s">
        <v>2189</v>
      </c>
      <c r="L543" t="s">
        <v>5236</v>
      </c>
      <c r="M543" t="s">
        <v>5978</v>
      </c>
      <c r="N543" t="s">
        <v>6079</v>
      </c>
      <c r="O543" t="s">
        <v>3012</v>
      </c>
      <c r="P543" t="s">
        <v>5980</v>
      </c>
      <c r="Q543" t="s">
        <v>2189</v>
      </c>
      <c r="R543" t="b">
        <v>0</v>
      </c>
      <c r="S543">
        <v>100</v>
      </c>
      <c r="T543" t="s">
        <v>3002</v>
      </c>
      <c r="U543" t="s">
        <v>3003</v>
      </c>
      <c r="V543">
        <v>0.1</v>
      </c>
      <c r="W543" t="s">
        <v>3012</v>
      </c>
    </row>
    <row r="544" spans="1:23" hidden="1" x14ac:dyDescent="0.35">
      <c r="A544" t="s">
        <v>2189</v>
      </c>
      <c r="C544" s="403">
        <v>45903</v>
      </c>
      <c r="D544" t="s">
        <v>3543</v>
      </c>
      <c r="E544" t="s">
        <v>6080</v>
      </c>
      <c r="F544" t="s">
        <v>6081</v>
      </c>
      <c r="G544" t="s">
        <v>6082</v>
      </c>
      <c r="H544" t="s">
        <v>6083</v>
      </c>
      <c r="I544" t="s">
        <v>6084</v>
      </c>
      <c r="J544" t="s">
        <v>98</v>
      </c>
      <c r="K544" t="s">
        <v>2189</v>
      </c>
      <c r="L544" t="s">
        <v>3154</v>
      </c>
      <c r="M544" t="s">
        <v>4260</v>
      </c>
      <c r="N544" t="s">
        <v>4314</v>
      </c>
      <c r="O544" t="s">
        <v>3012</v>
      </c>
      <c r="P544" t="s">
        <v>4262</v>
      </c>
      <c r="Q544" t="s">
        <v>2189</v>
      </c>
      <c r="R544" t="b">
        <v>0</v>
      </c>
      <c r="S544">
        <v>400</v>
      </c>
      <c r="T544" t="s">
        <v>3002</v>
      </c>
      <c r="U544" t="s">
        <v>3003</v>
      </c>
      <c r="V544">
        <v>0.4</v>
      </c>
      <c r="W544" t="s">
        <v>3012</v>
      </c>
    </row>
    <row r="545" spans="1:23" hidden="1" x14ac:dyDescent="0.35">
      <c r="A545" t="s">
        <v>2189</v>
      </c>
      <c r="C545" s="403">
        <v>45899</v>
      </c>
      <c r="D545" t="s">
        <v>3543</v>
      </c>
      <c r="E545" t="s">
        <v>6085</v>
      </c>
      <c r="F545" t="s">
        <v>6086</v>
      </c>
      <c r="G545" t="s">
        <v>6087</v>
      </c>
      <c r="H545" t="s">
        <v>6088</v>
      </c>
      <c r="I545" t="s">
        <v>2289</v>
      </c>
      <c r="J545" t="s">
        <v>97</v>
      </c>
      <c r="K545" t="s">
        <v>2189</v>
      </c>
      <c r="L545" t="s">
        <v>5236</v>
      </c>
      <c r="M545" t="s">
        <v>5978</v>
      </c>
      <c r="N545" t="s">
        <v>6089</v>
      </c>
      <c r="O545" t="s">
        <v>3012</v>
      </c>
      <c r="P545" t="s">
        <v>5980</v>
      </c>
      <c r="Q545" t="s">
        <v>2189</v>
      </c>
      <c r="R545" t="b">
        <v>0</v>
      </c>
      <c r="S545">
        <v>500</v>
      </c>
      <c r="T545" t="s">
        <v>3002</v>
      </c>
      <c r="U545" t="s">
        <v>3003</v>
      </c>
      <c r="V545">
        <v>0.5</v>
      </c>
      <c r="W545" t="s">
        <v>3012</v>
      </c>
    </row>
    <row r="546" spans="1:23" hidden="1" x14ac:dyDescent="0.35">
      <c r="A546" t="s">
        <v>2189</v>
      </c>
      <c r="C546" s="403">
        <v>45899</v>
      </c>
      <c r="D546" t="s">
        <v>3543</v>
      </c>
      <c r="E546" t="s">
        <v>6090</v>
      </c>
      <c r="F546" t="s">
        <v>6091</v>
      </c>
      <c r="G546" t="s">
        <v>6092</v>
      </c>
      <c r="H546" t="s">
        <v>6093</v>
      </c>
      <c r="I546" t="s">
        <v>6094</v>
      </c>
      <c r="J546" t="s">
        <v>97</v>
      </c>
      <c r="K546" t="s">
        <v>2189</v>
      </c>
      <c r="L546" t="s">
        <v>5236</v>
      </c>
      <c r="M546" t="s">
        <v>5978</v>
      </c>
      <c r="N546" t="s">
        <v>5961</v>
      </c>
      <c r="O546" t="s">
        <v>3012</v>
      </c>
      <c r="P546" t="s">
        <v>5980</v>
      </c>
      <c r="Q546" t="s">
        <v>2189</v>
      </c>
      <c r="R546" t="b">
        <v>0</v>
      </c>
      <c r="S546">
        <v>300</v>
      </c>
      <c r="T546" t="s">
        <v>3002</v>
      </c>
      <c r="U546" t="s">
        <v>3003</v>
      </c>
      <c r="V546">
        <v>0.3</v>
      </c>
      <c r="W546" t="s">
        <v>3012</v>
      </c>
    </row>
    <row r="547" spans="1:23" hidden="1" x14ac:dyDescent="0.35">
      <c r="A547" t="s">
        <v>2189</v>
      </c>
      <c r="C547" s="403">
        <v>45899</v>
      </c>
      <c r="D547" t="s">
        <v>3543</v>
      </c>
      <c r="E547" t="s">
        <v>6095</v>
      </c>
      <c r="F547" t="s">
        <v>6096</v>
      </c>
      <c r="G547" t="s">
        <v>6097</v>
      </c>
      <c r="H547" t="s">
        <v>6098</v>
      </c>
      <c r="I547" t="s">
        <v>2638</v>
      </c>
      <c r="J547" t="s">
        <v>97</v>
      </c>
      <c r="K547" t="s">
        <v>2189</v>
      </c>
      <c r="L547" t="s">
        <v>5236</v>
      </c>
      <c r="M547" t="s">
        <v>5978</v>
      </c>
      <c r="N547" t="s">
        <v>6089</v>
      </c>
      <c r="O547" t="s">
        <v>3012</v>
      </c>
      <c r="P547" t="s">
        <v>5980</v>
      </c>
      <c r="Q547" t="s">
        <v>2189</v>
      </c>
      <c r="R547" t="b">
        <v>0</v>
      </c>
      <c r="S547">
        <v>800</v>
      </c>
      <c r="T547" t="s">
        <v>3002</v>
      </c>
      <c r="U547" t="s">
        <v>3003</v>
      </c>
      <c r="V547">
        <v>0.8</v>
      </c>
      <c r="W547" t="s">
        <v>3012</v>
      </c>
    </row>
    <row r="548" spans="1:23" hidden="1" x14ac:dyDescent="0.35">
      <c r="A548" t="s">
        <v>2189</v>
      </c>
      <c r="C548" s="403">
        <v>45899</v>
      </c>
      <c r="D548" t="s">
        <v>3543</v>
      </c>
      <c r="E548" t="s">
        <v>6099</v>
      </c>
      <c r="F548" t="s">
        <v>6100</v>
      </c>
      <c r="G548" t="s">
        <v>6101</v>
      </c>
      <c r="H548" t="s">
        <v>6102</v>
      </c>
      <c r="I548" t="s">
        <v>6103</v>
      </c>
      <c r="J548" t="s">
        <v>97</v>
      </c>
      <c r="K548" t="s">
        <v>2189</v>
      </c>
      <c r="L548" t="s">
        <v>5236</v>
      </c>
      <c r="M548" t="s">
        <v>5978</v>
      </c>
      <c r="N548" t="s">
        <v>5961</v>
      </c>
      <c r="O548" t="s">
        <v>3021</v>
      </c>
      <c r="P548" t="s">
        <v>5980</v>
      </c>
      <c r="Q548" t="s">
        <v>2189</v>
      </c>
      <c r="R548" t="b">
        <v>0</v>
      </c>
      <c r="S548">
        <v>100</v>
      </c>
      <c r="T548" t="s">
        <v>3002</v>
      </c>
      <c r="U548" t="s">
        <v>3003</v>
      </c>
      <c r="V548">
        <v>0.1</v>
      </c>
      <c r="W548" t="s">
        <v>3021</v>
      </c>
    </row>
    <row r="549" spans="1:23" hidden="1" x14ac:dyDescent="0.35">
      <c r="A549" t="s">
        <v>2189</v>
      </c>
      <c r="C549" s="403">
        <v>45899</v>
      </c>
      <c r="D549" t="s">
        <v>3543</v>
      </c>
      <c r="E549" t="s">
        <v>6104</v>
      </c>
      <c r="F549" t="s">
        <v>6105</v>
      </c>
      <c r="G549" t="s">
        <v>6106</v>
      </c>
      <c r="H549" t="s">
        <v>6107</v>
      </c>
      <c r="I549" t="s">
        <v>6108</v>
      </c>
      <c r="J549" t="s">
        <v>97</v>
      </c>
      <c r="K549" t="s">
        <v>2189</v>
      </c>
      <c r="L549" t="s">
        <v>5236</v>
      </c>
      <c r="M549" t="s">
        <v>5978</v>
      </c>
      <c r="N549" t="s">
        <v>5961</v>
      </c>
      <c r="O549" t="s">
        <v>3012</v>
      </c>
      <c r="P549" t="s">
        <v>5980</v>
      </c>
      <c r="Q549" t="s">
        <v>2189</v>
      </c>
      <c r="R549" t="b">
        <v>0</v>
      </c>
      <c r="S549">
        <v>800</v>
      </c>
      <c r="T549" t="s">
        <v>3002</v>
      </c>
      <c r="U549" t="s">
        <v>3003</v>
      </c>
      <c r="V549">
        <v>0.8</v>
      </c>
      <c r="W549" t="s">
        <v>3012</v>
      </c>
    </row>
    <row r="550" spans="1:23" hidden="1" x14ac:dyDescent="0.35">
      <c r="A550" t="s">
        <v>2189</v>
      </c>
      <c r="C550" s="403">
        <v>45899</v>
      </c>
      <c r="D550" t="s">
        <v>3543</v>
      </c>
      <c r="E550" t="s">
        <v>6109</v>
      </c>
      <c r="F550" t="s">
        <v>6110</v>
      </c>
      <c r="G550" t="s">
        <v>6111</v>
      </c>
      <c r="H550" t="s">
        <v>6112</v>
      </c>
      <c r="I550" t="s">
        <v>6113</v>
      </c>
      <c r="J550" t="s">
        <v>98</v>
      </c>
      <c r="K550" t="s">
        <v>2189</v>
      </c>
      <c r="L550" t="s">
        <v>3154</v>
      </c>
      <c r="M550" t="s">
        <v>3155</v>
      </c>
      <c r="N550" t="s">
        <v>6114</v>
      </c>
      <c r="O550" t="s">
        <v>3001</v>
      </c>
      <c r="P550" t="s">
        <v>4837</v>
      </c>
      <c r="Q550" t="s">
        <v>2189</v>
      </c>
      <c r="R550" t="b">
        <v>1</v>
      </c>
      <c r="S550">
        <v>0</v>
      </c>
      <c r="T550" t="s">
        <v>3002</v>
      </c>
      <c r="U550" t="s">
        <v>3003</v>
      </c>
      <c r="V550">
        <v>0</v>
      </c>
      <c r="W550" t="s">
        <v>3001</v>
      </c>
    </row>
    <row r="551" spans="1:23" hidden="1" x14ac:dyDescent="0.35">
      <c r="A551" t="s">
        <v>2189</v>
      </c>
      <c r="C551" s="403">
        <v>45899</v>
      </c>
      <c r="D551" t="s">
        <v>3543</v>
      </c>
      <c r="E551" t="s">
        <v>6115</v>
      </c>
      <c r="F551" t="s">
        <v>6116</v>
      </c>
      <c r="G551" t="s">
        <v>6117</v>
      </c>
      <c r="H551" t="s">
        <v>6118</v>
      </c>
      <c r="I551" t="s">
        <v>2361</v>
      </c>
      <c r="J551" t="s">
        <v>97</v>
      </c>
      <c r="K551" t="s">
        <v>2189</v>
      </c>
      <c r="L551" t="s">
        <v>5236</v>
      </c>
      <c r="M551" t="s">
        <v>5978</v>
      </c>
      <c r="N551" t="s">
        <v>6119</v>
      </c>
      <c r="O551" t="s">
        <v>3012</v>
      </c>
      <c r="P551" t="s">
        <v>5980</v>
      </c>
      <c r="Q551" t="s">
        <v>2189</v>
      </c>
      <c r="R551" t="b">
        <v>0</v>
      </c>
      <c r="S551">
        <v>400</v>
      </c>
      <c r="T551" t="s">
        <v>3002</v>
      </c>
      <c r="U551" t="s">
        <v>3003</v>
      </c>
      <c r="V551">
        <v>0.4</v>
      </c>
      <c r="W551" t="s">
        <v>3012</v>
      </c>
    </row>
    <row r="552" spans="1:23" hidden="1" x14ac:dyDescent="0.35">
      <c r="A552" t="s">
        <v>2189</v>
      </c>
      <c r="C552" s="403">
        <v>45899</v>
      </c>
      <c r="D552" t="s">
        <v>3543</v>
      </c>
      <c r="E552" t="s">
        <v>6120</v>
      </c>
      <c r="F552" t="s">
        <v>6121</v>
      </c>
      <c r="G552" t="s">
        <v>6122</v>
      </c>
      <c r="H552" t="s">
        <v>6123</v>
      </c>
      <c r="I552" t="s">
        <v>6124</v>
      </c>
      <c r="J552" t="s">
        <v>97</v>
      </c>
      <c r="K552" t="s">
        <v>2189</v>
      </c>
      <c r="L552" t="s">
        <v>5236</v>
      </c>
      <c r="M552" t="s">
        <v>5237</v>
      </c>
      <c r="N552" t="s">
        <v>6125</v>
      </c>
      <c r="O552" t="s">
        <v>3012</v>
      </c>
      <c r="P552" t="s">
        <v>5237</v>
      </c>
      <c r="Q552" t="s">
        <v>2189</v>
      </c>
      <c r="R552" t="b">
        <v>0</v>
      </c>
      <c r="S552">
        <v>100</v>
      </c>
      <c r="T552" t="s">
        <v>3002</v>
      </c>
      <c r="U552" t="s">
        <v>3003</v>
      </c>
      <c r="V552">
        <v>0.1</v>
      </c>
      <c r="W552" t="s">
        <v>3012</v>
      </c>
    </row>
    <row r="553" spans="1:23" hidden="1" x14ac:dyDescent="0.35">
      <c r="A553" t="s">
        <v>2189</v>
      </c>
      <c r="C553" s="403">
        <v>45899</v>
      </c>
      <c r="D553" t="s">
        <v>3543</v>
      </c>
      <c r="E553" t="s">
        <v>6126</v>
      </c>
      <c r="F553" t="s">
        <v>6127</v>
      </c>
      <c r="G553" t="s">
        <v>6128</v>
      </c>
      <c r="H553" t="s">
        <v>6129</v>
      </c>
      <c r="I553" t="s">
        <v>6130</v>
      </c>
      <c r="J553" t="s">
        <v>97</v>
      </c>
      <c r="K553" t="s">
        <v>2189</v>
      </c>
      <c r="L553" t="s">
        <v>5236</v>
      </c>
      <c r="M553" t="s">
        <v>5237</v>
      </c>
      <c r="N553" t="s">
        <v>6131</v>
      </c>
      <c r="O553" t="s">
        <v>3012</v>
      </c>
      <c r="P553" t="s">
        <v>5237</v>
      </c>
      <c r="Q553" t="s">
        <v>2189</v>
      </c>
      <c r="R553" t="b">
        <v>0</v>
      </c>
      <c r="S553">
        <v>600</v>
      </c>
      <c r="T553" t="s">
        <v>3002</v>
      </c>
      <c r="U553" t="s">
        <v>3003</v>
      </c>
      <c r="V553">
        <v>0.6</v>
      </c>
      <c r="W553" t="s">
        <v>3012</v>
      </c>
    </row>
    <row r="554" spans="1:23" hidden="1" x14ac:dyDescent="0.35">
      <c r="A554" t="s">
        <v>2189</v>
      </c>
      <c r="C554" s="403">
        <v>45899</v>
      </c>
      <c r="D554" t="s">
        <v>3543</v>
      </c>
      <c r="E554" t="s">
        <v>6132</v>
      </c>
      <c r="F554" t="s">
        <v>6133</v>
      </c>
      <c r="G554" t="s">
        <v>6134</v>
      </c>
      <c r="H554" t="s">
        <v>6135</v>
      </c>
      <c r="I554" t="s">
        <v>2435</v>
      </c>
      <c r="J554" t="s">
        <v>97</v>
      </c>
      <c r="K554" t="s">
        <v>2189</v>
      </c>
      <c r="L554" t="s">
        <v>5236</v>
      </c>
      <c r="M554" t="s">
        <v>5237</v>
      </c>
      <c r="N554" t="s">
        <v>6136</v>
      </c>
      <c r="O554" t="s">
        <v>3012</v>
      </c>
      <c r="P554" t="s">
        <v>5237</v>
      </c>
      <c r="Q554" t="s">
        <v>2189</v>
      </c>
      <c r="R554" t="b">
        <v>0</v>
      </c>
      <c r="S554">
        <v>400</v>
      </c>
      <c r="T554" t="s">
        <v>3002</v>
      </c>
      <c r="U554" t="s">
        <v>3003</v>
      </c>
      <c r="V554">
        <v>0.4</v>
      </c>
      <c r="W554" t="s">
        <v>3012</v>
      </c>
    </row>
    <row r="555" spans="1:23" hidden="1" x14ac:dyDescent="0.35">
      <c r="A555" t="s">
        <v>2189</v>
      </c>
      <c r="C555" s="403">
        <v>45899</v>
      </c>
      <c r="D555" t="s">
        <v>3543</v>
      </c>
      <c r="E555" t="s">
        <v>6137</v>
      </c>
      <c r="F555" t="s">
        <v>6138</v>
      </c>
      <c r="G555" t="s">
        <v>6139</v>
      </c>
      <c r="H555" t="s">
        <v>6140</v>
      </c>
      <c r="I555" t="s">
        <v>3483</v>
      </c>
      <c r="J555" t="s">
        <v>97</v>
      </c>
      <c r="K555" t="s">
        <v>2189</v>
      </c>
      <c r="L555" t="s">
        <v>5236</v>
      </c>
      <c r="M555" t="s">
        <v>5237</v>
      </c>
      <c r="N555" t="s">
        <v>6141</v>
      </c>
      <c r="O555" t="s">
        <v>3012</v>
      </c>
      <c r="P555" t="s">
        <v>5237</v>
      </c>
      <c r="Q555" t="s">
        <v>2189</v>
      </c>
      <c r="R555" t="b">
        <v>0</v>
      </c>
      <c r="S555">
        <v>600</v>
      </c>
      <c r="T555" t="s">
        <v>3002</v>
      </c>
      <c r="U555" t="s">
        <v>3003</v>
      </c>
      <c r="V555">
        <v>0.6</v>
      </c>
      <c r="W555" t="s">
        <v>3012</v>
      </c>
    </row>
    <row r="556" spans="1:23" hidden="1" x14ac:dyDescent="0.35">
      <c r="A556" t="s">
        <v>2189</v>
      </c>
      <c r="C556" s="403">
        <v>45899</v>
      </c>
      <c r="D556" t="s">
        <v>3543</v>
      </c>
      <c r="E556" t="s">
        <v>6142</v>
      </c>
      <c r="F556" t="s">
        <v>6143</v>
      </c>
      <c r="G556" t="s">
        <v>6144</v>
      </c>
      <c r="H556" t="s">
        <v>6145</v>
      </c>
      <c r="I556" t="s">
        <v>2436</v>
      </c>
      <c r="J556" t="s">
        <v>97</v>
      </c>
      <c r="K556" t="s">
        <v>2189</v>
      </c>
      <c r="L556" t="s">
        <v>5236</v>
      </c>
      <c r="M556" t="s">
        <v>5237</v>
      </c>
      <c r="N556" t="s">
        <v>6136</v>
      </c>
      <c r="O556" t="s">
        <v>3012</v>
      </c>
      <c r="P556" t="s">
        <v>5237</v>
      </c>
      <c r="Q556" t="s">
        <v>2189</v>
      </c>
      <c r="R556" t="b">
        <v>0</v>
      </c>
      <c r="S556">
        <v>500</v>
      </c>
      <c r="T556" t="s">
        <v>3002</v>
      </c>
      <c r="U556" t="s">
        <v>3003</v>
      </c>
      <c r="V556">
        <v>0.5</v>
      </c>
      <c r="W556" t="s">
        <v>3012</v>
      </c>
    </row>
    <row r="557" spans="1:23" hidden="1" x14ac:dyDescent="0.35">
      <c r="A557" t="s">
        <v>2189</v>
      </c>
      <c r="C557" s="403">
        <v>45899</v>
      </c>
      <c r="D557" t="s">
        <v>3543</v>
      </c>
      <c r="E557" t="s">
        <v>6146</v>
      </c>
      <c r="F557" t="s">
        <v>6147</v>
      </c>
      <c r="G557" t="s">
        <v>6148</v>
      </c>
      <c r="H557" t="s">
        <v>6149</v>
      </c>
      <c r="I557" t="s">
        <v>3070</v>
      </c>
      <c r="J557" t="s">
        <v>97</v>
      </c>
      <c r="K557" t="s">
        <v>2189</v>
      </c>
      <c r="L557" t="s">
        <v>5236</v>
      </c>
      <c r="M557" t="s">
        <v>5237</v>
      </c>
      <c r="N557" t="s">
        <v>6136</v>
      </c>
      <c r="O557" t="s">
        <v>3012</v>
      </c>
      <c r="P557" t="s">
        <v>5237</v>
      </c>
      <c r="Q557" t="s">
        <v>2189</v>
      </c>
      <c r="R557" t="b">
        <v>0</v>
      </c>
      <c r="S557">
        <v>300</v>
      </c>
      <c r="T557" t="s">
        <v>3002</v>
      </c>
      <c r="U557" t="s">
        <v>3003</v>
      </c>
      <c r="V557">
        <v>0.3</v>
      </c>
      <c r="W557" t="s">
        <v>3012</v>
      </c>
    </row>
    <row r="558" spans="1:23" hidden="1" x14ac:dyDescent="0.35">
      <c r="A558" t="s">
        <v>2189</v>
      </c>
      <c r="C558" s="403">
        <v>45899</v>
      </c>
      <c r="D558" t="s">
        <v>3543</v>
      </c>
      <c r="E558" t="s">
        <v>6150</v>
      </c>
      <c r="F558" t="s">
        <v>6151</v>
      </c>
      <c r="G558" t="s">
        <v>6152</v>
      </c>
      <c r="H558" t="s">
        <v>6153</v>
      </c>
      <c r="I558" t="s">
        <v>6154</v>
      </c>
      <c r="J558" t="s">
        <v>97</v>
      </c>
      <c r="K558" t="s">
        <v>2189</v>
      </c>
      <c r="L558" t="s">
        <v>5236</v>
      </c>
      <c r="M558" t="s">
        <v>5237</v>
      </c>
      <c r="N558" t="s">
        <v>6155</v>
      </c>
      <c r="O558" t="s">
        <v>3012</v>
      </c>
      <c r="P558" t="s">
        <v>5237</v>
      </c>
      <c r="Q558" t="s">
        <v>2189</v>
      </c>
      <c r="R558" t="b">
        <v>0</v>
      </c>
      <c r="S558">
        <v>600</v>
      </c>
      <c r="T558" t="s">
        <v>3002</v>
      </c>
      <c r="U558" t="s">
        <v>3003</v>
      </c>
      <c r="V558">
        <v>0.6</v>
      </c>
      <c r="W558" t="s">
        <v>3012</v>
      </c>
    </row>
    <row r="559" spans="1:23" hidden="1" x14ac:dyDescent="0.35">
      <c r="A559" t="s">
        <v>2189</v>
      </c>
      <c r="C559" s="403">
        <v>45899</v>
      </c>
      <c r="D559" t="s">
        <v>3543</v>
      </c>
      <c r="E559" t="s">
        <v>6156</v>
      </c>
      <c r="F559" t="s">
        <v>6157</v>
      </c>
      <c r="G559" t="s">
        <v>6158</v>
      </c>
      <c r="H559" t="s">
        <v>6159</v>
      </c>
      <c r="I559" t="s">
        <v>2738</v>
      </c>
      <c r="J559" t="s">
        <v>97</v>
      </c>
      <c r="K559" t="s">
        <v>2189</v>
      </c>
      <c r="L559" t="s">
        <v>5236</v>
      </c>
      <c r="M559" t="s">
        <v>6160</v>
      </c>
      <c r="N559" t="s">
        <v>6161</v>
      </c>
      <c r="O559" t="s">
        <v>3012</v>
      </c>
      <c r="P559" t="s">
        <v>6160</v>
      </c>
      <c r="Q559" t="s">
        <v>2189</v>
      </c>
      <c r="R559" t="b">
        <v>0</v>
      </c>
      <c r="S559">
        <v>0</v>
      </c>
      <c r="T559" t="s">
        <v>3002</v>
      </c>
      <c r="U559" t="s">
        <v>3003</v>
      </c>
      <c r="V559">
        <v>0</v>
      </c>
      <c r="W559" t="s">
        <v>3012</v>
      </c>
    </row>
    <row r="560" spans="1:23" hidden="1" x14ac:dyDescent="0.35">
      <c r="A560" t="s">
        <v>2189</v>
      </c>
      <c r="C560" s="403">
        <v>45898</v>
      </c>
      <c r="D560" t="s">
        <v>3543</v>
      </c>
      <c r="E560" t="s">
        <v>6162</v>
      </c>
      <c r="F560" t="s">
        <v>6163</v>
      </c>
      <c r="G560" t="s">
        <v>6164</v>
      </c>
      <c r="H560" t="s">
        <v>6165</v>
      </c>
      <c r="I560" t="s">
        <v>6166</v>
      </c>
      <c r="J560" t="s">
        <v>97</v>
      </c>
      <c r="K560" t="s">
        <v>2189</v>
      </c>
      <c r="L560" t="s">
        <v>5236</v>
      </c>
      <c r="M560" t="s">
        <v>5237</v>
      </c>
      <c r="N560" t="s">
        <v>6155</v>
      </c>
      <c r="O560" t="s">
        <v>3012</v>
      </c>
      <c r="P560" t="s">
        <v>5237</v>
      </c>
      <c r="Q560" t="s">
        <v>2189</v>
      </c>
      <c r="R560" t="b">
        <v>0</v>
      </c>
      <c r="S560">
        <v>400</v>
      </c>
      <c r="T560" t="s">
        <v>3002</v>
      </c>
      <c r="U560" t="s">
        <v>3003</v>
      </c>
      <c r="V560">
        <v>0.4</v>
      </c>
      <c r="W560" t="s">
        <v>3012</v>
      </c>
    </row>
    <row r="561" spans="1:23" hidden="1" x14ac:dyDescent="0.35">
      <c r="A561" t="s">
        <v>2189</v>
      </c>
      <c r="C561" s="403">
        <v>45898</v>
      </c>
      <c r="D561" t="s">
        <v>3543</v>
      </c>
      <c r="E561" t="s">
        <v>6167</v>
      </c>
      <c r="F561" t="s">
        <v>6168</v>
      </c>
      <c r="G561" t="s">
        <v>6169</v>
      </c>
      <c r="H561" t="s">
        <v>6170</v>
      </c>
      <c r="I561" t="s">
        <v>2279</v>
      </c>
      <c r="J561" t="s">
        <v>97</v>
      </c>
      <c r="K561" t="s">
        <v>2189</v>
      </c>
      <c r="L561" t="s">
        <v>5236</v>
      </c>
      <c r="M561" t="s">
        <v>5237</v>
      </c>
      <c r="N561" t="s">
        <v>6155</v>
      </c>
      <c r="O561" t="s">
        <v>3012</v>
      </c>
      <c r="P561" t="s">
        <v>5237</v>
      </c>
      <c r="Q561" t="s">
        <v>2189</v>
      </c>
      <c r="R561" t="b">
        <v>0</v>
      </c>
      <c r="S561">
        <v>300</v>
      </c>
      <c r="T561" t="s">
        <v>3002</v>
      </c>
      <c r="U561" t="s">
        <v>3003</v>
      </c>
      <c r="V561">
        <v>0.3</v>
      </c>
      <c r="W561" t="s">
        <v>3012</v>
      </c>
    </row>
    <row r="562" spans="1:23" hidden="1" x14ac:dyDescent="0.35">
      <c r="A562" t="s">
        <v>2189</v>
      </c>
      <c r="C562" s="403">
        <v>45898</v>
      </c>
      <c r="D562" t="s">
        <v>3543</v>
      </c>
      <c r="E562" t="s">
        <v>6171</v>
      </c>
      <c r="F562" t="s">
        <v>6172</v>
      </c>
      <c r="G562" t="s">
        <v>6173</v>
      </c>
      <c r="H562" t="s">
        <v>6174</v>
      </c>
      <c r="I562" t="s">
        <v>6175</v>
      </c>
      <c r="J562" t="s">
        <v>98</v>
      </c>
      <c r="K562" t="s">
        <v>2189</v>
      </c>
      <c r="L562" t="s">
        <v>3154</v>
      </c>
      <c r="M562" t="s">
        <v>4872</v>
      </c>
      <c r="N562" t="s">
        <v>6176</v>
      </c>
      <c r="O562" t="s">
        <v>3012</v>
      </c>
      <c r="P562" t="s">
        <v>4474</v>
      </c>
      <c r="Q562" t="s">
        <v>2189</v>
      </c>
      <c r="R562" t="b">
        <v>0</v>
      </c>
      <c r="S562">
        <v>4000</v>
      </c>
      <c r="T562" t="s">
        <v>3002</v>
      </c>
      <c r="U562" t="s">
        <v>3003</v>
      </c>
      <c r="V562">
        <v>4</v>
      </c>
      <c r="W562" t="s">
        <v>3012</v>
      </c>
    </row>
    <row r="563" spans="1:23" hidden="1" x14ac:dyDescent="0.35">
      <c r="A563" t="s">
        <v>2189</v>
      </c>
      <c r="C563" s="403">
        <v>45898</v>
      </c>
      <c r="D563" t="s">
        <v>3543</v>
      </c>
      <c r="E563" t="s">
        <v>6177</v>
      </c>
      <c r="F563" t="s">
        <v>6178</v>
      </c>
      <c r="G563" t="s">
        <v>6179</v>
      </c>
      <c r="H563" t="s">
        <v>6180</v>
      </c>
      <c r="I563" t="s">
        <v>3641</v>
      </c>
      <c r="J563" t="s">
        <v>98</v>
      </c>
      <c r="K563" t="s">
        <v>2189</v>
      </c>
      <c r="L563" t="s">
        <v>3154</v>
      </c>
      <c r="M563" t="s">
        <v>4872</v>
      </c>
      <c r="N563" t="s">
        <v>6181</v>
      </c>
      <c r="O563" t="s">
        <v>3012</v>
      </c>
      <c r="P563" t="s">
        <v>4474</v>
      </c>
      <c r="Q563" t="s">
        <v>2189</v>
      </c>
      <c r="R563" t="b">
        <v>0</v>
      </c>
      <c r="S563">
        <v>500</v>
      </c>
      <c r="T563" t="s">
        <v>3002</v>
      </c>
      <c r="U563" t="s">
        <v>3003</v>
      </c>
      <c r="V563">
        <v>0.5</v>
      </c>
      <c r="W563" t="s">
        <v>3012</v>
      </c>
    </row>
    <row r="564" spans="1:23" hidden="1" x14ac:dyDescent="0.35">
      <c r="A564" t="s">
        <v>2189</v>
      </c>
      <c r="C564" s="403">
        <v>45898</v>
      </c>
      <c r="D564" t="s">
        <v>3543</v>
      </c>
      <c r="E564" t="s">
        <v>6182</v>
      </c>
      <c r="F564" t="s">
        <v>6183</v>
      </c>
      <c r="G564" t="s">
        <v>6184</v>
      </c>
      <c r="H564" t="s">
        <v>6185</v>
      </c>
      <c r="I564" t="s">
        <v>2391</v>
      </c>
      <c r="J564" t="s">
        <v>98</v>
      </c>
      <c r="K564" t="s">
        <v>2189</v>
      </c>
      <c r="L564" t="s">
        <v>3154</v>
      </c>
      <c r="M564" t="s">
        <v>4872</v>
      </c>
      <c r="N564" t="s">
        <v>6186</v>
      </c>
      <c r="O564" t="s">
        <v>3012</v>
      </c>
      <c r="P564" t="s">
        <v>4474</v>
      </c>
      <c r="Q564" t="s">
        <v>2189</v>
      </c>
      <c r="R564" t="b">
        <v>0</v>
      </c>
      <c r="S564">
        <v>1000</v>
      </c>
      <c r="T564" t="s">
        <v>3002</v>
      </c>
      <c r="U564" t="s">
        <v>3003</v>
      </c>
      <c r="V564">
        <v>1</v>
      </c>
      <c r="W564" t="s">
        <v>3012</v>
      </c>
    </row>
    <row r="565" spans="1:23" hidden="1" x14ac:dyDescent="0.35">
      <c r="A565" t="s">
        <v>2189</v>
      </c>
      <c r="C565" s="403">
        <v>45898</v>
      </c>
      <c r="D565" t="s">
        <v>3543</v>
      </c>
      <c r="E565" t="s">
        <v>6187</v>
      </c>
      <c r="F565" t="s">
        <v>6188</v>
      </c>
      <c r="G565" t="s">
        <v>6189</v>
      </c>
      <c r="H565" t="s">
        <v>6190</v>
      </c>
      <c r="I565" t="s">
        <v>2651</v>
      </c>
      <c r="J565" t="s">
        <v>97</v>
      </c>
      <c r="K565" t="s">
        <v>2189</v>
      </c>
      <c r="L565" t="s">
        <v>5236</v>
      </c>
      <c r="M565" t="s">
        <v>5978</v>
      </c>
      <c r="N565" t="s">
        <v>6191</v>
      </c>
      <c r="O565" t="s">
        <v>3012</v>
      </c>
      <c r="P565" t="s">
        <v>5980</v>
      </c>
      <c r="Q565" t="s">
        <v>2189</v>
      </c>
      <c r="R565" t="b">
        <v>0</v>
      </c>
      <c r="S565">
        <v>500</v>
      </c>
      <c r="T565" t="s">
        <v>3002</v>
      </c>
      <c r="U565" t="s">
        <v>3003</v>
      </c>
      <c r="V565">
        <v>0.5</v>
      </c>
      <c r="W565" t="s">
        <v>3012</v>
      </c>
    </row>
    <row r="566" spans="1:23" hidden="1" x14ac:dyDescent="0.35">
      <c r="A566" t="s">
        <v>2189</v>
      </c>
      <c r="C566" s="403">
        <v>45898</v>
      </c>
      <c r="D566" t="s">
        <v>3543</v>
      </c>
      <c r="E566" t="s">
        <v>6192</v>
      </c>
      <c r="F566" t="s">
        <v>6193</v>
      </c>
      <c r="G566" t="s">
        <v>6194</v>
      </c>
      <c r="H566" t="s">
        <v>6195</v>
      </c>
      <c r="I566" t="s">
        <v>5602</v>
      </c>
      <c r="J566" t="s">
        <v>97</v>
      </c>
      <c r="K566" t="s">
        <v>2189</v>
      </c>
      <c r="L566" t="s">
        <v>5236</v>
      </c>
      <c r="M566" t="s">
        <v>5980</v>
      </c>
      <c r="N566" t="s">
        <v>6196</v>
      </c>
      <c r="O566" t="s">
        <v>3012</v>
      </c>
      <c r="P566" t="s">
        <v>5980</v>
      </c>
      <c r="Q566" t="s">
        <v>2189</v>
      </c>
      <c r="R566" t="b">
        <v>0</v>
      </c>
      <c r="S566">
        <v>400</v>
      </c>
      <c r="T566" t="s">
        <v>3002</v>
      </c>
      <c r="U566" t="s">
        <v>3003</v>
      </c>
      <c r="V566">
        <v>0.4</v>
      </c>
      <c r="W566" t="s">
        <v>3012</v>
      </c>
    </row>
    <row r="567" spans="1:23" hidden="1" x14ac:dyDescent="0.35">
      <c r="A567" t="s">
        <v>2189</v>
      </c>
      <c r="C567" s="403">
        <v>45898</v>
      </c>
      <c r="D567" t="s">
        <v>3543</v>
      </c>
      <c r="E567" t="s">
        <v>6197</v>
      </c>
      <c r="F567" t="s">
        <v>6198</v>
      </c>
      <c r="G567" t="s">
        <v>6199</v>
      </c>
      <c r="H567" t="s">
        <v>6200</v>
      </c>
      <c r="I567" t="s">
        <v>2318</v>
      </c>
      <c r="J567" t="s">
        <v>98</v>
      </c>
      <c r="K567" t="s">
        <v>2189</v>
      </c>
      <c r="L567" t="s">
        <v>3154</v>
      </c>
      <c r="M567" t="s">
        <v>3155</v>
      </c>
      <c r="N567" t="s">
        <v>6201</v>
      </c>
      <c r="O567" t="s">
        <v>3012</v>
      </c>
      <c r="P567" t="s">
        <v>4837</v>
      </c>
      <c r="Q567" t="s">
        <v>2189</v>
      </c>
      <c r="R567" t="b">
        <v>0</v>
      </c>
      <c r="S567">
        <v>5000</v>
      </c>
      <c r="T567" t="s">
        <v>3002</v>
      </c>
      <c r="U567" t="s">
        <v>3003</v>
      </c>
      <c r="V567">
        <v>5</v>
      </c>
      <c r="W567" t="s">
        <v>3012</v>
      </c>
    </row>
    <row r="568" spans="1:23" hidden="1" x14ac:dyDescent="0.35">
      <c r="A568" t="s">
        <v>2189</v>
      </c>
      <c r="C568" s="403">
        <v>45898</v>
      </c>
      <c r="D568" t="s">
        <v>3543</v>
      </c>
      <c r="E568" t="s">
        <v>6202</v>
      </c>
      <c r="F568" t="s">
        <v>6203</v>
      </c>
      <c r="G568" t="s">
        <v>6204</v>
      </c>
      <c r="H568" t="s">
        <v>6205</v>
      </c>
      <c r="I568" t="s">
        <v>6206</v>
      </c>
      <c r="J568" t="s">
        <v>97</v>
      </c>
      <c r="K568" t="s">
        <v>2189</v>
      </c>
      <c r="L568" t="s">
        <v>5236</v>
      </c>
      <c r="M568" t="s">
        <v>5980</v>
      </c>
      <c r="N568" t="s">
        <v>6207</v>
      </c>
      <c r="O568" t="s">
        <v>3012</v>
      </c>
      <c r="P568" t="s">
        <v>5980</v>
      </c>
      <c r="Q568" t="s">
        <v>2189</v>
      </c>
      <c r="R568" t="b">
        <v>0</v>
      </c>
      <c r="S568">
        <v>500</v>
      </c>
      <c r="T568" t="s">
        <v>3002</v>
      </c>
      <c r="U568" t="s">
        <v>3003</v>
      </c>
      <c r="V568">
        <v>0.5</v>
      </c>
      <c r="W568" t="s">
        <v>3012</v>
      </c>
    </row>
    <row r="569" spans="1:23" hidden="1" x14ac:dyDescent="0.35">
      <c r="A569" t="s">
        <v>2189</v>
      </c>
      <c r="C569" s="403">
        <v>45898</v>
      </c>
      <c r="D569" t="s">
        <v>3543</v>
      </c>
      <c r="E569" t="s">
        <v>6208</v>
      </c>
      <c r="F569" t="s">
        <v>6209</v>
      </c>
      <c r="G569" t="s">
        <v>6210</v>
      </c>
      <c r="H569" t="s">
        <v>6211</v>
      </c>
      <c r="I569" t="s">
        <v>6212</v>
      </c>
      <c r="J569" t="s">
        <v>97</v>
      </c>
      <c r="K569" t="s">
        <v>2189</v>
      </c>
      <c r="L569" t="s">
        <v>5236</v>
      </c>
      <c r="M569" t="s">
        <v>5980</v>
      </c>
      <c r="N569" t="s">
        <v>6213</v>
      </c>
      <c r="O569" t="s">
        <v>3012</v>
      </c>
      <c r="P569" t="s">
        <v>5980</v>
      </c>
      <c r="Q569" t="s">
        <v>2189</v>
      </c>
      <c r="R569" t="b">
        <v>0</v>
      </c>
      <c r="S569">
        <v>600</v>
      </c>
      <c r="T569" t="s">
        <v>3002</v>
      </c>
      <c r="U569" t="s">
        <v>3003</v>
      </c>
      <c r="V569">
        <v>0.6</v>
      </c>
      <c r="W569" t="s">
        <v>3012</v>
      </c>
    </row>
    <row r="570" spans="1:23" hidden="1" x14ac:dyDescent="0.35">
      <c r="A570" t="s">
        <v>2189</v>
      </c>
      <c r="C570" s="403">
        <v>45898</v>
      </c>
      <c r="D570" t="s">
        <v>3543</v>
      </c>
      <c r="E570" t="s">
        <v>6214</v>
      </c>
      <c r="F570" t="s">
        <v>6215</v>
      </c>
      <c r="G570" t="s">
        <v>6216</v>
      </c>
      <c r="H570" t="s">
        <v>6217</v>
      </c>
      <c r="I570" t="s">
        <v>2352</v>
      </c>
      <c r="J570" t="s">
        <v>97</v>
      </c>
      <c r="K570" t="s">
        <v>2189</v>
      </c>
      <c r="L570" t="s">
        <v>5236</v>
      </c>
      <c r="M570" t="s">
        <v>5980</v>
      </c>
      <c r="N570" t="s">
        <v>6196</v>
      </c>
      <c r="O570" t="s">
        <v>3012</v>
      </c>
      <c r="P570" t="s">
        <v>5980</v>
      </c>
      <c r="Q570" t="s">
        <v>2189</v>
      </c>
      <c r="R570" t="b">
        <v>0</v>
      </c>
      <c r="S570">
        <v>400</v>
      </c>
      <c r="T570" t="s">
        <v>3002</v>
      </c>
      <c r="U570" t="s">
        <v>3003</v>
      </c>
      <c r="V570">
        <v>0.4</v>
      </c>
      <c r="W570" t="s">
        <v>3012</v>
      </c>
    </row>
    <row r="571" spans="1:23" hidden="1" x14ac:dyDescent="0.35">
      <c r="A571" t="s">
        <v>2189</v>
      </c>
      <c r="C571" s="403">
        <v>45898</v>
      </c>
      <c r="D571" t="s">
        <v>3543</v>
      </c>
      <c r="E571" t="s">
        <v>6218</v>
      </c>
      <c r="F571" t="s">
        <v>6219</v>
      </c>
      <c r="G571" t="s">
        <v>6220</v>
      </c>
      <c r="H571" t="s">
        <v>6221</v>
      </c>
      <c r="I571" t="s">
        <v>2391</v>
      </c>
      <c r="J571" t="s">
        <v>97</v>
      </c>
      <c r="K571" t="s">
        <v>2189</v>
      </c>
      <c r="L571" t="s">
        <v>5236</v>
      </c>
      <c r="M571" t="s">
        <v>6222</v>
      </c>
      <c r="N571" t="s">
        <v>6223</v>
      </c>
      <c r="O571" t="s">
        <v>3012</v>
      </c>
      <c r="P571" t="s">
        <v>5237</v>
      </c>
      <c r="Q571" t="s">
        <v>2189</v>
      </c>
      <c r="R571" t="b">
        <v>0</v>
      </c>
      <c r="S571">
        <v>400</v>
      </c>
      <c r="T571" t="s">
        <v>3002</v>
      </c>
      <c r="U571" t="s">
        <v>3003</v>
      </c>
      <c r="V571">
        <v>0.4</v>
      </c>
      <c r="W571" t="s">
        <v>3012</v>
      </c>
    </row>
    <row r="572" spans="1:23" hidden="1" x14ac:dyDescent="0.35">
      <c r="A572" t="s">
        <v>2189</v>
      </c>
      <c r="C572" s="403">
        <v>45898</v>
      </c>
      <c r="D572" t="s">
        <v>3543</v>
      </c>
      <c r="E572" t="s">
        <v>6224</v>
      </c>
      <c r="F572" t="s">
        <v>6225</v>
      </c>
      <c r="G572" t="s">
        <v>6226</v>
      </c>
      <c r="H572" t="s">
        <v>6227</v>
      </c>
      <c r="I572" t="s">
        <v>2382</v>
      </c>
      <c r="J572" t="s">
        <v>97</v>
      </c>
      <c r="K572" t="s">
        <v>2189</v>
      </c>
      <c r="L572" t="s">
        <v>5236</v>
      </c>
      <c r="M572" t="s">
        <v>6222</v>
      </c>
      <c r="N572" t="s">
        <v>6228</v>
      </c>
      <c r="O572" t="s">
        <v>3012</v>
      </c>
      <c r="P572" t="s">
        <v>5237</v>
      </c>
      <c r="Q572" t="s">
        <v>2189</v>
      </c>
      <c r="R572" t="b">
        <v>0</v>
      </c>
      <c r="S572">
        <v>500</v>
      </c>
      <c r="T572" t="s">
        <v>3002</v>
      </c>
      <c r="U572" t="s">
        <v>3003</v>
      </c>
      <c r="V572">
        <v>0.5</v>
      </c>
      <c r="W572" t="s">
        <v>3012</v>
      </c>
    </row>
    <row r="573" spans="1:23" hidden="1" x14ac:dyDescent="0.35">
      <c r="A573" t="s">
        <v>2189</v>
      </c>
      <c r="C573" s="403">
        <v>45898</v>
      </c>
      <c r="D573" t="s">
        <v>3543</v>
      </c>
      <c r="E573" t="s">
        <v>6229</v>
      </c>
      <c r="F573" t="s">
        <v>6230</v>
      </c>
      <c r="G573" t="s">
        <v>6231</v>
      </c>
      <c r="H573" t="s">
        <v>6232</v>
      </c>
      <c r="I573" t="s">
        <v>2329</v>
      </c>
      <c r="J573" t="s">
        <v>97</v>
      </c>
      <c r="K573" t="s">
        <v>2189</v>
      </c>
      <c r="L573" t="s">
        <v>5236</v>
      </c>
      <c r="M573" t="s">
        <v>6222</v>
      </c>
      <c r="N573" t="s">
        <v>6233</v>
      </c>
      <c r="O573" t="s">
        <v>3012</v>
      </c>
      <c r="P573" t="s">
        <v>5237</v>
      </c>
      <c r="Q573" t="s">
        <v>2189</v>
      </c>
      <c r="R573" t="b">
        <v>0</v>
      </c>
      <c r="S573">
        <v>300</v>
      </c>
      <c r="T573" t="s">
        <v>3002</v>
      </c>
      <c r="U573" t="s">
        <v>3003</v>
      </c>
      <c r="V573">
        <v>0.3</v>
      </c>
      <c r="W573" t="s">
        <v>3012</v>
      </c>
    </row>
    <row r="574" spans="1:23" hidden="1" x14ac:dyDescent="0.35">
      <c r="A574" t="s">
        <v>2189</v>
      </c>
      <c r="C574" s="403">
        <v>45898</v>
      </c>
      <c r="D574" t="s">
        <v>3543</v>
      </c>
      <c r="E574" t="s">
        <v>6234</v>
      </c>
      <c r="F574" t="s">
        <v>6235</v>
      </c>
      <c r="G574" t="s">
        <v>6236</v>
      </c>
      <c r="H574" t="s">
        <v>6237</v>
      </c>
      <c r="I574" t="s">
        <v>6238</v>
      </c>
      <c r="J574" t="s">
        <v>97</v>
      </c>
      <c r="K574" t="s">
        <v>2189</v>
      </c>
      <c r="L574" t="s">
        <v>5236</v>
      </c>
      <c r="M574" t="s">
        <v>6222</v>
      </c>
      <c r="N574" t="s">
        <v>6239</v>
      </c>
      <c r="O574" t="s">
        <v>3012</v>
      </c>
      <c r="P574" t="s">
        <v>5237</v>
      </c>
      <c r="Q574" t="s">
        <v>2189</v>
      </c>
      <c r="R574" t="b">
        <v>0</v>
      </c>
      <c r="S574">
        <v>300</v>
      </c>
      <c r="T574" t="s">
        <v>3002</v>
      </c>
      <c r="U574" t="s">
        <v>3003</v>
      </c>
      <c r="V574">
        <v>0.3</v>
      </c>
      <c r="W574" t="s">
        <v>3012</v>
      </c>
    </row>
    <row r="575" spans="1:23" hidden="1" x14ac:dyDescent="0.35">
      <c r="A575" t="s">
        <v>2189</v>
      </c>
      <c r="C575" s="403">
        <v>45898</v>
      </c>
      <c r="D575" t="s">
        <v>3543</v>
      </c>
      <c r="E575" t="s">
        <v>6240</v>
      </c>
      <c r="F575" t="s">
        <v>6241</v>
      </c>
      <c r="G575" t="s">
        <v>6242</v>
      </c>
      <c r="H575" t="s">
        <v>6243</v>
      </c>
      <c r="I575" t="s">
        <v>6244</v>
      </c>
      <c r="J575" t="s">
        <v>97</v>
      </c>
      <c r="K575" t="s">
        <v>2189</v>
      </c>
      <c r="L575" t="s">
        <v>5236</v>
      </c>
      <c r="M575" t="s">
        <v>6222</v>
      </c>
      <c r="N575" t="s">
        <v>6245</v>
      </c>
      <c r="O575" t="s">
        <v>3012</v>
      </c>
      <c r="P575" t="s">
        <v>5237</v>
      </c>
      <c r="Q575" t="s">
        <v>2189</v>
      </c>
      <c r="R575" t="b">
        <v>0</v>
      </c>
      <c r="S575">
        <v>500</v>
      </c>
      <c r="T575" t="s">
        <v>3002</v>
      </c>
      <c r="U575" t="s">
        <v>3003</v>
      </c>
      <c r="V575">
        <v>0.5</v>
      </c>
      <c r="W575" t="s">
        <v>3012</v>
      </c>
    </row>
    <row r="576" spans="1:23" hidden="1" x14ac:dyDescent="0.35">
      <c r="A576" t="s">
        <v>2189</v>
      </c>
      <c r="C576" s="403">
        <v>45898</v>
      </c>
      <c r="D576" t="s">
        <v>3543</v>
      </c>
      <c r="E576" t="s">
        <v>6246</v>
      </c>
      <c r="F576" t="s">
        <v>6247</v>
      </c>
      <c r="G576" t="s">
        <v>6248</v>
      </c>
      <c r="H576" t="s">
        <v>6249</v>
      </c>
      <c r="I576" t="s">
        <v>2526</v>
      </c>
      <c r="J576" t="s">
        <v>97</v>
      </c>
      <c r="K576" t="s">
        <v>2189</v>
      </c>
      <c r="L576" t="s">
        <v>5236</v>
      </c>
      <c r="M576" t="s">
        <v>6222</v>
      </c>
      <c r="N576" t="s">
        <v>6250</v>
      </c>
      <c r="O576" t="s">
        <v>3012</v>
      </c>
      <c r="P576" t="s">
        <v>5237</v>
      </c>
      <c r="Q576" t="s">
        <v>2189</v>
      </c>
      <c r="R576" t="b">
        <v>0</v>
      </c>
      <c r="S576">
        <v>700</v>
      </c>
      <c r="T576" t="s">
        <v>3002</v>
      </c>
      <c r="U576" t="s">
        <v>3003</v>
      </c>
      <c r="V576">
        <v>0.7</v>
      </c>
      <c r="W576" t="s">
        <v>3012</v>
      </c>
    </row>
    <row r="577" spans="1:23" hidden="1" x14ac:dyDescent="0.35">
      <c r="A577" t="s">
        <v>2189</v>
      </c>
      <c r="C577" s="403">
        <v>45898</v>
      </c>
      <c r="D577" t="s">
        <v>3543</v>
      </c>
      <c r="E577" t="s">
        <v>6251</v>
      </c>
      <c r="F577" t="s">
        <v>6252</v>
      </c>
      <c r="G577" t="s">
        <v>6253</v>
      </c>
      <c r="H577" t="s">
        <v>6254</v>
      </c>
      <c r="I577" t="s">
        <v>2358</v>
      </c>
      <c r="J577" t="s">
        <v>97</v>
      </c>
      <c r="K577" t="s">
        <v>2189</v>
      </c>
      <c r="L577" t="s">
        <v>5236</v>
      </c>
      <c r="M577" t="s">
        <v>6222</v>
      </c>
      <c r="N577" t="s">
        <v>6255</v>
      </c>
      <c r="O577" t="s">
        <v>3012</v>
      </c>
      <c r="P577" t="s">
        <v>5237</v>
      </c>
      <c r="Q577" t="s">
        <v>2189</v>
      </c>
      <c r="R577" t="b">
        <v>0</v>
      </c>
      <c r="S577">
        <v>400</v>
      </c>
      <c r="T577" t="s">
        <v>3002</v>
      </c>
      <c r="U577" t="s">
        <v>3003</v>
      </c>
      <c r="V577">
        <v>0.4</v>
      </c>
      <c r="W577" t="s">
        <v>3012</v>
      </c>
    </row>
    <row r="578" spans="1:23" hidden="1" x14ac:dyDescent="0.35">
      <c r="A578" t="s">
        <v>2189</v>
      </c>
      <c r="C578" s="403">
        <v>45898</v>
      </c>
      <c r="D578" t="s">
        <v>3543</v>
      </c>
      <c r="E578" t="s">
        <v>6256</v>
      </c>
      <c r="F578" t="s">
        <v>6257</v>
      </c>
      <c r="G578" t="s">
        <v>6258</v>
      </c>
      <c r="H578" t="s">
        <v>6259</v>
      </c>
      <c r="I578" t="s">
        <v>2511</v>
      </c>
      <c r="J578" t="s">
        <v>97</v>
      </c>
      <c r="K578" t="s">
        <v>2189</v>
      </c>
      <c r="L578" t="s">
        <v>5236</v>
      </c>
      <c r="M578" t="s">
        <v>6222</v>
      </c>
      <c r="N578" t="s">
        <v>6255</v>
      </c>
      <c r="O578" t="s">
        <v>3012</v>
      </c>
      <c r="P578" t="s">
        <v>5237</v>
      </c>
      <c r="Q578" t="s">
        <v>2189</v>
      </c>
      <c r="R578" t="b">
        <v>0</v>
      </c>
      <c r="S578">
        <v>400</v>
      </c>
      <c r="T578" t="s">
        <v>3002</v>
      </c>
      <c r="U578" t="s">
        <v>3003</v>
      </c>
      <c r="V578">
        <v>0.4</v>
      </c>
      <c r="W578" t="s">
        <v>3012</v>
      </c>
    </row>
    <row r="579" spans="1:23" hidden="1" x14ac:dyDescent="0.35">
      <c r="A579" t="s">
        <v>2189</v>
      </c>
      <c r="C579" s="403">
        <v>45897</v>
      </c>
      <c r="D579" t="s">
        <v>3543</v>
      </c>
      <c r="E579" t="s">
        <v>6260</v>
      </c>
      <c r="F579" t="s">
        <v>6261</v>
      </c>
      <c r="G579" t="s">
        <v>6262</v>
      </c>
      <c r="H579" t="s">
        <v>6263</v>
      </c>
      <c r="I579" t="s">
        <v>6264</v>
      </c>
      <c r="J579" t="s">
        <v>97</v>
      </c>
      <c r="K579" t="s">
        <v>2189</v>
      </c>
      <c r="L579" t="s">
        <v>5236</v>
      </c>
      <c r="M579" t="s">
        <v>6222</v>
      </c>
      <c r="N579" t="s">
        <v>6265</v>
      </c>
      <c r="O579" t="s">
        <v>3030</v>
      </c>
      <c r="P579" t="s">
        <v>5237</v>
      </c>
      <c r="Q579" t="s">
        <v>2189</v>
      </c>
      <c r="R579" t="b">
        <v>0</v>
      </c>
      <c r="S579">
        <v>0</v>
      </c>
      <c r="T579" t="s">
        <v>3002</v>
      </c>
      <c r="U579" t="s">
        <v>3003</v>
      </c>
      <c r="V579">
        <v>0</v>
      </c>
      <c r="W579" t="s">
        <v>3030</v>
      </c>
    </row>
    <row r="580" spans="1:23" hidden="1" x14ac:dyDescent="0.35">
      <c r="A580" t="s">
        <v>2189</v>
      </c>
      <c r="C580" s="403">
        <v>45897</v>
      </c>
      <c r="D580" t="s">
        <v>3543</v>
      </c>
      <c r="E580" t="s">
        <v>6266</v>
      </c>
      <c r="F580" t="s">
        <v>6267</v>
      </c>
      <c r="G580" t="s">
        <v>6268</v>
      </c>
      <c r="H580" t="s">
        <v>6269</v>
      </c>
      <c r="I580" t="s">
        <v>2396</v>
      </c>
      <c r="J580" t="s">
        <v>97</v>
      </c>
      <c r="K580" t="s">
        <v>2189</v>
      </c>
      <c r="L580" t="s">
        <v>5236</v>
      </c>
      <c r="M580" t="s">
        <v>6222</v>
      </c>
      <c r="N580" t="s">
        <v>6270</v>
      </c>
      <c r="O580" t="s">
        <v>3012</v>
      </c>
      <c r="P580" t="s">
        <v>5237</v>
      </c>
      <c r="Q580" t="s">
        <v>2189</v>
      </c>
      <c r="R580" t="b">
        <v>0</v>
      </c>
      <c r="S580">
        <v>500</v>
      </c>
      <c r="T580" t="s">
        <v>3002</v>
      </c>
      <c r="U580" t="s">
        <v>3003</v>
      </c>
      <c r="V580">
        <v>0.5</v>
      </c>
      <c r="W580" t="s">
        <v>3012</v>
      </c>
    </row>
    <row r="581" spans="1:23" hidden="1" x14ac:dyDescent="0.35">
      <c r="A581" t="s">
        <v>2189</v>
      </c>
      <c r="C581" s="403">
        <v>45897</v>
      </c>
      <c r="D581" t="s">
        <v>3543</v>
      </c>
      <c r="E581" t="s">
        <v>6271</v>
      </c>
      <c r="F581" t="s">
        <v>6272</v>
      </c>
      <c r="G581" t="s">
        <v>6273</v>
      </c>
      <c r="H581" t="s">
        <v>6274</v>
      </c>
      <c r="I581" t="s">
        <v>6275</v>
      </c>
      <c r="J581" t="s">
        <v>97</v>
      </c>
      <c r="K581" t="s">
        <v>2189</v>
      </c>
      <c r="L581" t="s">
        <v>5236</v>
      </c>
      <c r="M581" t="s">
        <v>6222</v>
      </c>
      <c r="N581" t="s">
        <v>6270</v>
      </c>
      <c r="O581" t="s">
        <v>3012</v>
      </c>
      <c r="P581" t="s">
        <v>5237</v>
      </c>
      <c r="Q581" t="s">
        <v>2189</v>
      </c>
      <c r="R581" t="b">
        <v>0</v>
      </c>
      <c r="S581">
        <v>500</v>
      </c>
      <c r="T581" t="s">
        <v>3002</v>
      </c>
      <c r="U581" t="s">
        <v>3003</v>
      </c>
      <c r="V581">
        <v>0.5</v>
      </c>
      <c r="W581" t="s">
        <v>3012</v>
      </c>
    </row>
    <row r="582" spans="1:23" hidden="1" x14ac:dyDescent="0.35">
      <c r="A582" t="s">
        <v>2189</v>
      </c>
      <c r="C582" s="403">
        <v>45897</v>
      </c>
      <c r="D582" t="s">
        <v>3543</v>
      </c>
      <c r="E582" t="s">
        <v>6276</v>
      </c>
      <c r="F582" t="s">
        <v>6277</v>
      </c>
      <c r="G582" t="s">
        <v>6278</v>
      </c>
      <c r="H582" t="s">
        <v>6279</v>
      </c>
      <c r="I582" t="s">
        <v>796</v>
      </c>
      <c r="J582" t="s">
        <v>98</v>
      </c>
      <c r="K582" t="s">
        <v>2189</v>
      </c>
      <c r="L582" t="s">
        <v>6280</v>
      </c>
      <c r="M582" t="s">
        <v>6281</v>
      </c>
      <c r="N582" t="s">
        <v>6282</v>
      </c>
      <c r="O582" t="s">
        <v>3012</v>
      </c>
      <c r="P582" t="s">
        <v>6283</v>
      </c>
      <c r="Q582" t="s">
        <v>2189</v>
      </c>
      <c r="R582" t="b">
        <v>0</v>
      </c>
      <c r="S582">
        <v>500</v>
      </c>
      <c r="T582" t="s">
        <v>3002</v>
      </c>
      <c r="U582" t="s">
        <v>3003</v>
      </c>
      <c r="V582">
        <v>0.5</v>
      </c>
      <c r="W582" t="s">
        <v>3012</v>
      </c>
    </row>
    <row r="583" spans="1:23" hidden="1" x14ac:dyDescent="0.35">
      <c r="A583" t="s">
        <v>2189</v>
      </c>
      <c r="C583" s="403">
        <v>45897</v>
      </c>
      <c r="D583" t="s">
        <v>3543</v>
      </c>
      <c r="E583" t="s">
        <v>6284</v>
      </c>
      <c r="F583" t="s">
        <v>6285</v>
      </c>
      <c r="G583" t="s">
        <v>6286</v>
      </c>
      <c r="H583" t="s">
        <v>6287</v>
      </c>
      <c r="I583" t="s">
        <v>6288</v>
      </c>
      <c r="J583" t="s">
        <v>97</v>
      </c>
      <c r="K583" t="s">
        <v>2189</v>
      </c>
      <c r="L583" t="s">
        <v>5236</v>
      </c>
      <c r="M583" t="s">
        <v>6222</v>
      </c>
      <c r="N583" t="s">
        <v>6289</v>
      </c>
      <c r="O583" t="s">
        <v>3012</v>
      </c>
      <c r="P583" t="s">
        <v>5237</v>
      </c>
      <c r="Q583" t="s">
        <v>2189</v>
      </c>
      <c r="R583" t="b">
        <v>0</v>
      </c>
      <c r="S583">
        <v>300</v>
      </c>
      <c r="T583" t="s">
        <v>3002</v>
      </c>
      <c r="U583" t="s">
        <v>3003</v>
      </c>
      <c r="V583">
        <v>0.3</v>
      </c>
      <c r="W583" t="s">
        <v>3012</v>
      </c>
    </row>
    <row r="584" spans="1:23" hidden="1" x14ac:dyDescent="0.35">
      <c r="A584" t="s">
        <v>2189</v>
      </c>
      <c r="C584" s="403">
        <v>45897</v>
      </c>
      <c r="D584" t="s">
        <v>3543</v>
      </c>
      <c r="E584" t="s">
        <v>6290</v>
      </c>
      <c r="F584" t="s">
        <v>6291</v>
      </c>
      <c r="G584" t="s">
        <v>6292</v>
      </c>
      <c r="H584" t="s">
        <v>6293</v>
      </c>
      <c r="I584" t="s">
        <v>6294</v>
      </c>
      <c r="J584" t="s">
        <v>97</v>
      </c>
      <c r="K584" t="s">
        <v>2189</v>
      </c>
      <c r="L584" t="s">
        <v>5236</v>
      </c>
      <c r="M584" t="s">
        <v>6222</v>
      </c>
      <c r="N584" t="s">
        <v>6295</v>
      </c>
      <c r="O584" t="s">
        <v>3012</v>
      </c>
      <c r="P584" t="s">
        <v>5237</v>
      </c>
      <c r="Q584" t="s">
        <v>2189</v>
      </c>
      <c r="R584" t="b">
        <v>0</v>
      </c>
      <c r="S584">
        <v>200</v>
      </c>
      <c r="T584" t="s">
        <v>3002</v>
      </c>
      <c r="U584" t="s">
        <v>3003</v>
      </c>
      <c r="V584">
        <v>0.2</v>
      </c>
      <c r="W584" t="s">
        <v>3012</v>
      </c>
    </row>
    <row r="585" spans="1:23" hidden="1" x14ac:dyDescent="0.35">
      <c r="A585" t="s">
        <v>2189</v>
      </c>
      <c r="C585" s="403">
        <v>45897</v>
      </c>
      <c r="D585" t="s">
        <v>3543</v>
      </c>
      <c r="E585" t="s">
        <v>6296</v>
      </c>
      <c r="F585" t="s">
        <v>6297</v>
      </c>
      <c r="G585" t="s">
        <v>6298</v>
      </c>
      <c r="H585" t="s">
        <v>6299</v>
      </c>
      <c r="I585" t="s">
        <v>6300</v>
      </c>
      <c r="J585" t="s">
        <v>97</v>
      </c>
      <c r="K585" t="s">
        <v>2189</v>
      </c>
      <c r="L585" t="s">
        <v>5236</v>
      </c>
      <c r="M585" t="s">
        <v>6222</v>
      </c>
      <c r="N585" t="s">
        <v>6295</v>
      </c>
      <c r="O585" t="s">
        <v>3012</v>
      </c>
      <c r="P585" t="s">
        <v>5237</v>
      </c>
      <c r="Q585" t="s">
        <v>2189</v>
      </c>
      <c r="R585" t="b">
        <v>0</v>
      </c>
      <c r="S585">
        <v>600</v>
      </c>
      <c r="T585" t="s">
        <v>3002</v>
      </c>
      <c r="U585" t="s">
        <v>3003</v>
      </c>
      <c r="V585">
        <v>0.6</v>
      </c>
      <c r="W585" t="s">
        <v>3012</v>
      </c>
    </row>
    <row r="586" spans="1:23" hidden="1" x14ac:dyDescent="0.35">
      <c r="A586" t="s">
        <v>419</v>
      </c>
      <c r="C586" s="403">
        <v>45897</v>
      </c>
      <c r="D586" t="s">
        <v>3661</v>
      </c>
      <c r="E586" t="s">
        <v>632</v>
      </c>
      <c r="F586" t="s">
        <v>6301</v>
      </c>
      <c r="G586" t="s">
        <v>1270</v>
      </c>
      <c r="H586" t="s">
        <v>6302</v>
      </c>
      <c r="I586" t="s">
        <v>2318</v>
      </c>
      <c r="J586" t="s">
        <v>92</v>
      </c>
      <c r="K586" t="s">
        <v>497</v>
      </c>
      <c r="L586" t="s">
        <v>6303</v>
      </c>
      <c r="M586" t="s">
        <v>6304</v>
      </c>
      <c r="N586" t="s">
        <v>6305</v>
      </c>
      <c r="O586" t="s">
        <v>3012</v>
      </c>
      <c r="P586" t="s">
        <v>6304</v>
      </c>
      <c r="Q586" t="s">
        <v>497</v>
      </c>
      <c r="R586" t="b">
        <v>0</v>
      </c>
      <c r="S586">
        <v>3000</v>
      </c>
      <c r="T586" t="s">
        <v>3013</v>
      </c>
      <c r="U586" t="s">
        <v>3003</v>
      </c>
      <c r="V586">
        <v>3</v>
      </c>
      <c r="W586" t="s">
        <v>3012</v>
      </c>
    </row>
    <row r="587" spans="1:23" hidden="1" x14ac:dyDescent="0.35">
      <c r="A587" t="s">
        <v>2189</v>
      </c>
      <c r="C587" s="403">
        <v>45897</v>
      </c>
      <c r="D587" t="s">
        <v>3543</v>
      </c>
      <c r="E587" t="s">
        <v>6306</v>
      </c>
      <c r="F587" t="s">
        <v>6307</v>
      </c>
      <c r="G587" t="s">
        <v>6308</v>
      </c>
      <c r="H587" t="s">
        <v>6309</v>
      </c>
      <c r="I587" t="s">
        <v>5261</v>
      </c>
      <c r="J587" t="s">
        <v>97</v>
      </c>
      <c r="K587" t="s">
        <v>2189</v>
      </c>
      <c r="L587" t="s">
        <v>5236</v>
      </c>
      <c r="M587" t="s">
        <v>6222</v>
      </c>
      <c r="N587" t="s">
        <v>6310</v>
      </c>
      <c r="O587" t="s">
        <v>3012</v>
      </c>
      <c r="P587" t="s">
        <v>5237</v>
      </c>
      <c r="Q587" t="s">
        <v>2189</v>
      </c>
      <c r="R587" t="b">
        <v>0</v>
      </c>
      <c r="S587">
        <v>400</v>
      </c>
      <c r="T587" t="s">
        <v>3002</v>
      </c>
      <c r="U587" t="s">
        <v>3003</v>
      </c>
      <c r="V587">
        <v>0.4</v>
      </c>
      <c r="W587" t="s">
        <v>3012</v>
      </c>
    </row>
    <row r="588" spans="1:23" hidden="1" x14ac:dyDescent="0.35">
      <c r="A588" t="s">
        <v>2189</v>
      </c>
      <c r="C588" s="403">
        <v>45897</v>
      </c>
      <c r="D588" t="s">
        <v>3543</v>
      </c>
      <c r="E588" t="s">
        <v>6311</v>
      </c>
      <c r="F588" t="s">
        <v>6312</v>
      </c>
      <c r="G588" t="s">
        <v>6313</v>
      </c>
      <c r="H588" t="s">
        <v>6314</v>
      </c>
      <c r="I588" t="s">
        <v>6315</v>
      </c>
      <c r="J588" t="s">
        <v>97</v>
      </c>
      <c r="K588" t="s">
        <v>2189</v>
      </c>
      <c r="L588" t="s">
        <v>5236</v>
      </c>
      <c r="M588" t="s">
        <v>6222</v>
      </c>
      <c r="N588" t="s">
        <v>6316</v>
      </c>
      <c r="O588" t="s">
        <v>3012</v>
      </c>
      <c r="P588" t="s">
        <v>5237</v>
      </c>
      <c r="Q588" t="s">
        <v>2189</v>
      </c>
      <c r="R588" t="b">
        <v>0</v>
      </c>
      <c r="S588">
        <v>200</v>
      </c>
      <c r="T588" t="s">
        <v>3002</v>
      </c>
      <c r="U588" t="s">
        <v>3003</v>
      </c>
      <c r="V588">
        <v>0.2</v>
      </c>
      <c r="W588" t="s">
        <v>3012</v>
      </c>
    </row>
    <row r="589" spans="1:23" hidden="1" x14ac:dyDescent="0.35">
      <c r="A589" t="s">
        <v>2189</v>
      </c>
      <c r="C589" s="403">
        <v>45897</v>
      </c>
      <c r="D589" t="s">
        <v>3543</v>
      </c>
      <c r="E589" t="s">
        <v>6317</v>
      </c>
      <c r="F589" t="s">
        <v>6318</v>
      </c>
      <c r="G589" t="s">
        <v>6319</v>
      </c>
      <c r="H589" t="s">
        <v>6320</v>
      </c>
      <c r="I589" t="s">
        <v>2693</v>
      </c>
      <c r="J589" t="s">
        <v>97</v>
      </c>
      <c r="K589" t="s">
        <v>2189</v>
      </c>
      <c r="L589" t="s">
        <v>5236</v>
      </c>
      <c r="M589" t="s">
        <v>6222</v>
      </c>
      <c r="N589" t="s">
        <v>6321</v>
      </c>
      <c r="O589" t="s">
        <v>3012</v>
      </c>
      <c r="P589" t="s">
        <v>5237</v>
      </c>
      <c r="Q589" t="s">
        <v>2189</v>
      </c>
      <c r="R589" t="b">
        <v>0</v>
      </c>
      <c r="S589">
        <v>50</v>
      </c>
      <c r="T589" t="s">
        <v>3002</v>
      </c>
      <c r="U589" t="s">
        <v>3003</v>
      </c>
      <c r="V589">
        <v>0.05</v>
      </c>
      <c r="W589" t="s">
        <v>3012</v>
      </c>
    </row>
    <row r="590" spans="1:23" hidden="1" x14ac:dyDescent="0.35">
      <c r="A590" t="s">
        <v>2189</v>
      </c>
      <c r="C590" s="403">
        <v>45897</v>
      </c>
      <c r="D590" t="s">
        <v>3543</v>
      </c>
      <c r="E590" t="s">
        <v>6322</v>
      </c>
      <c r="F590" t="s">
        <v>6323</v>
      </c>
      <c r="G590" t="s">
        <v>6324</v>
      </c>
      <c r="H590" t="s">
        <v>6325</v>
      </c>
      <c r="I590" t="s">
        <v>6326</v>
      </c>
      <c r="J590" t="s">
        <v>97</v>
      </c>
      <c r="K590" t="s">
        <v>2189</v>
      </c>
      <c r="L590" t="s">
        <v>5236</v>
      </c>
      <c r="M590" t="s">
        <v>6222</v>
      </c>
      <c r="N590" t="s">
        <v>6327</v>
      </c>
      <c r="O590" t="s">
        <v>3012</v>
      </c>
      <c r="P590" t="s">
        <v>5237</v>
      </c>
      <c r="Q590" t="s">
        <v>2189</v>
      </c>
      <c r="R590" t="b">
        <v>0</v>
      </c>
      <c r="S590">
        <v>400</v>
      </c>
      <c r="T590" t="s">
        <v>3002</v>
      </c>
      <c r="U590" t="s">
        <v>3003</v>
      </c>
      <c r="V590">
        <v>0.4</v>
      </c>
      <c r="W590" t="s">
        <v>3012</v>
      </c>
    </row>
    <row r="591" spans="1:23" hidden="1" x14ac:dyDescent="0.35">
      <c r="A591" t="s">
        <v>2189</v>
      </c>
      <c r="C591" s="403">
        <v>45897</v>
      </c>
      <c r="D591" t="s">
        <v>3543</v>
      </c>
      <c r="E591" t="s">
        <v>6328</v>
      </c>
      <c r="F591" t="s">
        <v>6329</v>
      </c>
      <c r="G591" t="s">
        <v>6330</v>
      </c>
      <c r="H591" t="s">
        <v>6331</v>
      </c>
      <c r="I591" t="s">
        <v>5041</v>
      </c>
      <c r="J591" t="s">
        <v>98</v>
      </c>
      <c r="K591" t="s">
        <v>2189</v>
      </c>
      <c r="L591" t="s">
        <v>6280</v>
      </c>
      <c r="M591" t="s">
        <v>6332</v>
      </c>
      <c r="N591" t="s">
        <v>6333</v>
      </c>
      <c r="O591" t="s">
        <v>3012</v>
      </c>
      <c r="P591" t="s">
        <v>6334</v>
      </c>
      <c r="Q591" t="s">
        <v>2189</v>
      </c>
      <c r="R591" t="b">
        <v>0</v>
      </c>
      <c r="S591">
        <v>2000</v>
      </c>
      <c r="T591" t="s">
        <v>3002</v>
      </c>
      <c r="U591" t="s">
        <v>3003</v>
      </c>
      <c r="V591">
        <v>2</v>
      </c>
      <c r="W591" t="s">
        <v>3012</v>
      </c>
    </row>
    <row r="592" spans="1:23" hidden="1" x14ac:dyDescent="0.35">
      <c r="A592" t="s">
        <v>2189</v>
      </c>
      <c r="C592" s="403">
        <v>45897</v>
      </c>
      <c r="D592" t="s">
        <v>3543</v>
      </c>
      <c r="E592" t="s">
        <v>6335</v>
      </c>
      <c r="F592" t="s">
        <v>6336</v>
      </c>
      <c r="G592" t="s">
        <v>6337</v>
      </c>
      <c r="H592" t="s">
        <v>6338</v>
      </c>
      <c r="I592" t="s">
        <v>2253</v>
      </c>
      <c r="J592" t="s">
        <v>97</v>
      </c>
      <c r="K592" t="s">
        <v>2189</v>
      </c>
      <c r="L592" t="s">
        <v>5236</v>
      </c>
      <c r="M592" t="s">
        <v>6222</v>
      </c>
      <c r="N592" t="s">
        <v>6339</v>
      </c>
      <c r="O592" t="s">
        <v>3012</v>
      </c>
      <c r="P592" t="s">
        <v>5237</v>
      </c>
      <c r="Q592" t="s">
        <v>2189</v>
      </c>
      <c r="R592" t="b">
        <v>0</v>
      </c>
      <c r="S592">
        <v>400</v>
      </c>
      <c r="T592" t="s">
        <v>3002</v>
      </c>
      <c r="U592" t="s">
        <v>3003</v>
      </c>
      <c r="V592">
        <v>0.4</v>
      </c>
      <c r="W592" t="s">
        <v>3012</v>
      </c>
    </row>
    <row r="593" spans="1:23" hidden="1" x14ac:dyDescent="0.35">
      <c r="A593" t="s">
        <v>2189</v>
      </c>
      <c r="C593" s="403">
        <v>45897</v>
      </c>
      <c r="D593" t="s">
        <v>3543</v>
      </c>
      <c r="E593" t="s">
        <v>6340</v>
      </c>
      <c r="F593" t="s">
        <v>6341</v>
      </c>
      <c r="G593" t="s">
        <v>6342</v>
      </c>
      <c r="H593" t="s">
        <v>6343</v>
      </c>
      <c r="I593" t="s">
        <v>367</v>
      </c>
      <c r="J593" t="s">
        <v>97</v>
      </c>
      <c r="K593" t="s">
        <v>2189</v>
      </c>
      <c r="L593" t="s">
        <v>5236</v>
      </c>
      <c r="M593" t="s">
        <v>6222</v>
      </c>
      <c r="N593" t="s">
        <v>6344</v>
      </c>
      <c r="O593" t="s">
        <v>3012</v>
      </c>
      <c r="P593" t="s">
        <v>5237</v>
      </c>
      <c r="Q593" t="s">
        <v>2189</v>
      </c>
      <c r="R593" t="b">
        <v>0</v>
      </c>
      <c r="S593">
        <v>300</v>
      </c>
      <c r="T593" t="s">
        <v>3002</v>
      </c>
      <c r="U593" t="s">
        <v>3003</v>
      </c>
      <c r="V593">
        <v>0.3</v>
      </c>
      <c r="W593" t="s">
        <v>3012</v>
      </c>
    </row>
    <row r="594" spans="1:23" hidden="1" x14ac:dyDescent="0.35">
      <c r="A594" t="s">
        <v>2189</v>
      </c>
      <c r="C594" s="403">
        <v>45897</v>
      </c>
      <c r="D594" t="s">
        <v>3543</v>
      </c>
      <c r="E594" t="s">
        <v>6345</v>
      </c>
      <c r="F594" t="s">
        <v>6346</v>
      </c>
      <c r="G594" t="s">
        <v>6347</v>
      </c>
      <c r="H594" t="s">
        <v>6348</v>
      </c>
      <c r="I594" t="s">
        <v>6349</v>
      </c>
      <c r="J594" t="s">
        <v>98</v>
      </c>
      <c r="K594" t="s">
        <v>2189</v>
      </c>
      <c r="L594" t="s">
        <v>6280</v>
      </c>
      <c r="M594" t="s">
        <v>6350</v>
      </c>
      <c r="N594" t="s">
        <v>6351</v>
      </c>
      <c r="O594" t="s">
        <v>3012</v>
      </c>
      <c r="P594" t="s">
        <v>6334</v>
      </c>
      <c r="Q594" t="s">
        <v>2189</v>
      </c>
      <c r="R594" t="b">
        <v>0</v>
      </c>
      <c r="S594">
        <v>1000</v>
      </c>
      <c r="T594" t="s">
        <v>3002</v>
      </c>
      <c r="U594" t="s">
        <v>3003</v>
      </c>
      <c r="V594">
        <v>1</v>
      </c>
      <c r="W594" t="s">
        <v>3012</v>
      </c>
    </row>
    <row r="595" spans="1:23" hidden="1" x14ac:dyDescent="0.35">
      <c r="A595" t="s">
        <v>2189</v>
      </c>
      <c r="C595" s="403">
        <v>45897</v>
      </c>
      <c r="D595" t="s">
        <v>3543</v>
      </c>
      <c r="E595" t="s">
        <v>6352</v>
      </c>
      <c r="F595" t="s">
        <v>6353</v>
      </c>
      <c r="G595" t="s">
        <v>6354</v>
      </c>
      <c r="H595" t="s">
        <v>6355</v>
      </c>
      <c r="I595" t="s">
        <v>5103</v>
      </c>
      <c r="J595" t="s">
        <v>97</v>
      </c>
      <c r="K595" t="s">
        <v>2189</v>
      </c>
      <c r="L595" t="s">
        <v>5236</v>
      </c>
      <c r="M595" t="s">
        <v>6222</v>
      </c>
      <c r="N595" t="s">
        <v>6356</v>
      </c>
      <c r="O595" t="s">
        <v>3012</v>
      </c>
      <c r="P595" t="s">
        <v>5237</v>
      </c>
      <c r="Q595" t="s">
        <v>2189</v>
      </c>
      <c r="R595" t="b">
        <v>0</v>
      </c>
      <c r="S595">
        <v>500</v>
      </c>
      <c r="T595" t="s">
        <v>3002</v>
      </c>
      <c r="U595" t="s">
        <v>3003</v>
      </c>
      <c r="V595">
        <v>0.5</v>
      </c>
      <c r="W595" t="s">
        <v>3012</v>
      </c>
    </row>
    <row r="596" spans="1:23" hidden="1" x14ac:dyDescent="0.35">
      <c r="A596" t="s">
        <v>2189</v>
      </c>
      <c r="C596" s="403">
        <v>45897</v>
      </c>
      <c r="D596" t="s">
        <v>3543</v>
      </c>
      <c r="E596" t="s">
        <v>6357</v>
      </c>
      <c r="F596" t="s">
        <v>6358</v>
      </c>
      <c r="G596" t="s">
        <v>6359</v>
      </c>
      <c r="H596" t="s">
        <v>6360</v>
      </c>
      <c r="I596" t="s">
        <v>2623</v>
      </c>
      <c r="J596" t="s">
        <v>97</v>
      </c>
      <c r="K596" t="s">
        <v>2189</v>
      </c>
      <c r="L596" t="s">
        <v>5236</v>
      </c>
      <c r="M596" t="s">
        <v>6222</v>
      </c>
      <c r="N596" t="s">
        <v>6361</v>
      </c>
      <c r="O596" t="s">
        <v>3012</v>
      </c>
      <c r="P596" t="s">
        <v>5237</v>
      </c>
      <c r="Q596" t="s">
        <v>2189</v>
      </c>
      <c r="R596" t="b">
        <v>0</v>
      </c>
      <c r="S596">
        <v>600</v>
      </c>
      <c r="T596" t="s">
        <v>3002</v>
      </c>
      <c r="U596" t="s">
        <v>3003</v>
      </c>
      <c r="V596">
        <v>0.6</v>
      </c>
      <c r="W596" t="s">
        <v>3012</v>
      </c>
    </row>
    <row r="597" spans="1:23" hidden="1" x14ac:dyDescent="0.35">
      <c r="A597" t="s">
        <v>2189</v>
      </c>
      <c r="C597" s="403">
        <v>45897</v>
      </c>
      <c r="D597" t="s">
        <v>3742</v>
      </c>
      <c r="E597" t="s">
        <v>1269</v>
      </c>
      <c r="F597" t="s">
        <v>6362</v>
      </c>
      <c r="G597" t="s">
        <v>2647</v>
      </c>
      <c r="H597" t="s">
        <v>6363</v>
      </c>
      <c r="I597" t="s">
        <v>2432</v>
      </c>
      <c r="J597" t="s">
        <v>100</v>
      </c>
      <c r="K597" t="s">
        <v>293</v>
      </c>
      <c r="L597" t="s">
        <v>3114</v>
      </c>
      <c r="M597" t="s">
        <v>6364</v>
      </c>
      <c r="N597" t="s">
        <v>6365</v>
      </c>
      <c r="O597" t="s">
        <v>3012</v>
      </c>
      <c r="P597" t="s">
        <v>3800</v>
      </c>
      <c r="Q597" t="s">
        <v>293</v>
      </c>
      <c r="R597" t="b">
        <v>0</v>
      </c>
      <c r="S597">
        <v>1000</v>
      </c>
      <c r="T597" t="s">
        <v>3013</v>
      </c>
      <c r="U597" t="s">
        <v>3003</v>
      </c>
      <c r="V597">
        <v>1</v>
      </c>
      <c r="W597" t="s">
        <v>3012</v>
      </c>
    </row>
    <row r="598" spans="1:23" hidden="1" x14ac:dyDescent="0.35">
      <c r="A598" t="s">
        <v>2189</v>
      </c>
      <c r="C598" s="403">
        <v>45897</v>
      </c>
      <c r="D598" t="s">
        <v>3543</v>
      </c>
      <c r="E598" t="s">
        <v>6366</v>
      </c>
      <c r="F598" t="s">
        <v>6367</v>
      </c>
      <c r="G598" t="s">
        <v>6368</v>
      </c>
      <c r="H598" t="s">
        <v>6369</v>
      </c>
      <c r="I598" t="s">
        <v>5322</v>
      </c>
      <c r="J598" t="s">
        <v>97</v>
      </c>
      <c r="K598" t="s">
        <v>2189</v>
      </c>
      <c r="L598" t="s">
        <v>5236</v>
      </c>
      <c r="M598" t="s">
        <v>6370</v>
      </c>
      <c r="N598" t="s">
        <v>6371</v>
      </c>
      <c r="O598" t="s">
        <v>3012</v>
      </c>
      <c r="P598" t="s">
        <v>6160</v>
      </c>
      <c r="Q598" t="s">
        <v>2189</v>
      </c>
      <c r="R598" t="b">
        <v>0</v>
      </c>
      <c r="S598">
        <v>900</v>
      </c>
      <c r="T598" t="s">
        <v>3002</v>
      </c>
      <c r="U598" t="s">
        <v>3003</v>
      </c>
      <c r="V598">
        <v>0.9</v>
      </c>
      <c r="W598" t="s">
        <v>3012</v>
      </c>
    </row>
    <row r="599" spans="1:23" hidden="1" x14ac:dyDescent="0.35">
      <c r="A599" t="s">
        <v>2189</v>
      </c>
      <c r="C599" s="403">
        <v>45897</v>
      </c>
      <c r="D599" t="s">
        <v>3543</v>
      </c>
      <c r="E599" t="s">
        <v>6372</v>
      </c>
      <c r="F599" t="s">
        <v>6373</v>
      </c>
      <c r="G599" t="s">
        <v>6374</v>
      </c>
      <c r="H599" t="s">
        <v>6375</v>
      </c>
      <c r="I599" t="s">
        <v>2500</v>
      </c>
      <c r="J599" t="s">
        <v>97</v>
      </c>
      <c r="K599" t="s">
        <v>2189</v>
      </c>
      <c r="L599" t="s">
        <v>5236</v>
      </c>
      <c r="M599" t="s">
        <v>6370</v>
      </c>
      <c r="N599" t="s">
        <v>6371</v>
      </c>
      <c r="O599" t="s">
        <v>3012</v>
      </c>
      <c r="P599" t="s">
        <v>6160</v>
      </c>
      <c r="Q599" t="s">
        <v>2189</v>
      </c>
      <c r="R599" t="b">
        <v>0</v>
      </c>
      <c r="S599">
        <v>700</v>
      </c>
      <c r="T599" t="s">
        <v>3002</v>
      </c>
      <c r="U599" t="s">
        <v>3003</v>
      </c>
      <c r="V599">
        <v>0.7</v>
      </c>
      <c r="W599" t="s">
        <v>3012</v>
      </c>
    </row>
    <row r="600" spans="1:23" hidden="1" x14ac:dyDescent="0.35">
      <c r="A600" t="s">
        <v>2189</v>
      </c>
      <c r="C600" s="403">
        <v>45897</v>
      </c>
      <c r="D600" t="s">
        <v>3543</v>
      </c>
      <c r="E600" t="s">
        <v>6376</v>
      </c>
      <c r="F600" t="s">
        <v>6377</v>
      </c>
      <c r="G600" t="s">
        <v>6378</v>
      </c>
      <c r="H600" t="s">
        <v>6379</v>
      </c>
      <c r="I600" t="s">
        <v>2353</v>
      </c>
      <c r="J600" t="s">
        <v>98</v>
      </c>
      <c r="K600" t="s">
        <v>2189</v>
      </c>
      <c r="L600" t="s">
        <v>6280</v>
      </c>
      <c r="M600" t="s">
        <v>6350</v>
      </c>
      <c r="N600" t="s">
        <v>6380</v>
      </c>
      <c r="O600" t="s">
        <v>3012</v>
      </c>
      <c r="P600" t="s">
        <v>6334</v>
      </c>
      <c r="Q600" t="s">
        <v>2189</v>
      </c>
      <c r="R600" t="b">
        <v>0</v>
      </c>
      <c r="S600">
        <v>2000</v>
      </c>
      <c r="T600" t="s">
        <v>3002</v>
      </c>
      <c r="U600" t="s">
        <v>3003</v>
      </c>
      <c r="V600">
        <v>2</v>
      </c>
      <c r="W600" t="s">
        <v>3012</v>
      </c>
    </row>
    <row r="601" spans="1:23" hidden="1" x14ac:dyDescent="0.35">
      <c r="A601" t="s">
        <v>2189</v>
      </c>
      <c r="C601" s="403">
        <v>45897</v>
      </c>
      <c r="D601" t="s">
        <v>3543</v>
      </c>
      <c r="E601" t="s">
        <v>6381</v>
      </c>
      <c r="F601" t="s">
        <v>6382</v>
      </c>
      <c r="G601" t="s">
        <v>6383</v>
      </c>
      <c r="H601" t="s">
        <v>6384</v>
      </c>
      <c r="I601" t="s">
        <v>6385</v>
      </c>
      <c r="J601" t="s">
        <v>97</v>
      </c>
      <c r="K601" t="s">
        <v>2189</v>
      </c>
      <c r="L601" t="s">
        <v>5236</v>
      </c>
      <c r="M601" t="s">
        <v>6370</v>
      </c>
      <c r="N601" t="s">
        <v>6371</v>
      </c>
      <c r="O601" t="s">
        <v>3012</v>
      </c>
      <c r="P601" t="s">
        <v>6160</v>
      </c>
      <c r="Q601" t="s">
        <v>2189</v>
      </c>
      <c r="R601" t="b">
        <v>0</v>
      </c>
      <c r="S601">
        <v>800</v>
      </c>
      <c r="T601" t="s">
        <v>3002</v>
      </c>
      <c r="U601" t="s">
        <v>3003</v>
      </c>
      <c r="V601">
        <v>0.8</v>
      </c>
      <c r="W601" t="s">
        <v>3012</v>
      </c>
    </row>
    <row r="602" spans="1:23" hidden="1" x14ac:dyDescent="0.35">
      <c r="A602" t="s">
        <v>2189</v>
      </c>
      <c r="C602" s="403">
        <v>45897</v>
      </c>
      <c r="D602" t="s">
        <v>3543</v>
      </c>
      <c r="E602" t="s">
        <v>6386</v>
      </c>
      <c r="F602" t="s">
        <v>6387</v>
      </c>
      <c r="G602" t="s">
        <v>6388</v>
      </c>
      <c r="H602" t="s">
        <v>6389</v>
      </c>
      <c r="I602" t="s">
        <v>6390</v>
      </c>
      <c r="J602" t="s">
        <v>97</v>
      </c>
      <c r="K602" t="s">
        <v>2189</v>
      </c>
      <c r="L602" t="s">
        <v>5236</v>
      </c>
      <c r="M602" t="s">
        <v>6370</v>
      </c>
      <c r="N602" t="s">
        <v>6391</v>
      </c>
      <c r="O602" t="s">
        <v>3012</v>
      </c>
      <c r="P602" t="s">
        <v>6160</v>
      </c>
      <c r="Q602" t="s">
        <v>2189</v>
      </c>
      <c r="R602" t="b">
        <v>0</v>
      </c>
      <c r="S602">
        <v>800</v>
      </c>
      <c r="T602" t="s">
        <v>3002</v>
      </c>
      <c r="U602" t="s">
        <v>3003</v>
      </c>
      <c r="V602">
        <v>0.8</v>
      </c>
      <c r="W602" t="s">
        <v>3012</v>
      </c>
    </row>
    <row r="603" spans="1:23" hidden="1" x14ac:dyDescent="0.35">
      <c r="A603" t="s">
        <v>2189</v>
      </c>
      <c r="C603" s="403">
        <v>45896</v>
      </c>
      <c r="D603" t="s">
        <v>3543</v>
      </c>
      <c r="E603" t="s">
        <v>6392</v>
      </c>
      <c r="F603" t="s">
        <v>6393</v>
      </c>
      <c r="G603" t="s">
        <v>6394</v>
      </c>
      <c r="H603" t="s">
        <v>6395</v>
      </c>
      <c r="I603" t="s">
        <v>2438</v>
      </c>
      <c r="J603" t="s">
        <v>97</v>
      </c>
      <c r="K603" t="s">
        <v>2189</v>
      </c>
      <c r="L603" t="s">
        <v>5236</v>
      </c>
      <c r="M603" t="s">
        <v>6370</v>
      </c>
      <c r="N603" t="s">
        <v>6391</v>
      </c>
      <c r="O603" t="s">
        <v>3012</v>
      </c>
      <c r="P603" t="s">
        <v>6160</v>
      </c>
      <c r="Q603" t="s">
        <v>2189</v>
      </c>
      <c r="R603" t="b">
        <v>0</v>
      </c>
      <c r="S603">
        <v>600</v>
      </c>
      <c r="T603" t="s">
        <v>3002</v>
      </c>
      <c r="U603" t="s">
        <v>3003</v>
      </c>
      <c r="V603">
        <v>0.6</v>
      </c>
      <c r="W603" t="s">
        <v>3012</v>
      </c>
    </row>
    <row r="604" spans="1:23" hidden="1" x14ac:dyDescent="0.35">
      <c r="A604" t="s">
        <v>2189</v>
      </c>
      <c r="C604" s="403">
        <v>45896</v>
      </c>
      <c r="D604" t="s">
        <v>3543</v>
      </c>
      <c r="E604" t="s">
        <v>6396</v>
      </c>
      <c r="F604" t="s">
        <v>6397</v>
      </c>
      <c r="G604" t="s">
        <v>6398</v>
      </c>
      <c r="H604" t="s">
        <v>6399</v>
      </c>
      <c r="I604" t="s">
        <v>6400</v>
      </c>
      <c r="J604" t="s">
        <v>97</v>
      </c>
      <c r="K604" t="s">
        <v>2189</v>
      </c>
      <c r="L604" t="s">
        <v>5236</v>
      </c>
      <c r="M604" t="s">
        <v>6370</v>
      </c>
      <c r="N604" t="s">
        <v>6401</v>
      </c>
      <c r="O604" t="s">
        <v>3012</v>
      </c>
      <c r="P604" t="s">
        <v>6160</v>
      </c>
      <c r="Q604" t="s">
        <v>2189</v>
      </c>
      <c r="R604" t="b">
        <v>0</v>
      </c>
      <c r="S604">
        <v>800</v>
      </c>
      <c r="T604" t="s">
        <v>3002</v>
      </c>
      <c r="U604" t="s">
        <v>3003</v>
      </c>
      <c r="V604">
        <v>0.8</v>
      </c>
      <c r="W604" t="s">
        <v>3012</v>
      </c>
    </row>
    <row r="605" spans="1:23" hidden="1" x14ac:dyDescent="0.35">
      <c r="A605" t="s">
        <v>2189</v>
      </c>
      <c r="C605" s="403">
        <v>45896</v>
      </c>
      <c r="D605" t="s">
        <v>3543</v>
      </c>
      <c r="E605" t="s">
        <v>6402</v>
      </c>
      <c r="F605" t="s">
        <v>6403</v>
      </c>
      <c r="G605" t="s">
        <v>6404</v>
      </c>
      <c r="H605" t="s">
        <v>6405</v>
      </c>
      <c r="I605" t="s">
        <v>6406</v>
      </c>
      <c r="J605" t="s">
        <v>97</v>
      </c>
      <c r="K605" t="s">
        <v>2189</v>
      </c>
      <c r="L605" t="s">
        <v>5236</v>
      </c>
      <c r="M605" t="s">
        <v>6370</v>
      </c>
      <c r="N605" t="s">
        <v>6407</v>
      </c>
      <c r="O605" t="s">
        <v>3012</v>
      </c>
      <c r="P605" t="s">
        <v>6160</v>
      </c>
      <c r="Q605" t="s">
        <v>2189</v>
      </c>
      <c r="R605" t="b">
        <v>0</v>
      </c>
      <c r="S605">
        <v>700</v>
      </c>
      <c r="T605" t="s">
        <v>3002</v>
      </c>
      <c r="U605" t="s">
        <v>3003</v>
      </c>
      <c r="V605">
        <v>0.7</v>
      </c>
      <c r="W605" t="s">
        <v>3012</v>
      </c>
    </row>
    <row r="606" spans="1:23" hidden="1" x14ac:dyDescent="0.35">
      <c r="A606" t="s">
        <v>2189</v>
      </c>
      <c r="C606" s="403">
        <v>45896</v>
      </c>
      <c r="D606" t="s">
        <v>3543</v>
      </c>
      <c r="E606" t="s">
        <v>6408</v>
      </c>
      <c r="F606" t="s">
        <v>6409</v>
      </c>
      <c r="G606" t="s">
        <v>6410</v>
      </c>
      <c r="H606" t="s">
        <v>6411</v>
      </c>
      <c r="I606" t="s">
        <v>2393</v>
      </c>
      <c r="J606" t="s">
        <v>97</v>
      </c>
      <c r="K606" t="s">
        <v>2189</v>
      </c>
      <c r="L606" t="s">
        <v>5236</v>
      </c>
      <c r="M606" t="s">
        <v>6370</v>
      </c>
      <c r="N606" t="s">
        <v>6412</v>
      </c>
      <c r="O606" t="s">
        <v>3012</v>
      </c>
      <c r="P606" t="s">
        <v>6160</v>
      </c>
      <c r="Q606" t="s">
        <v>2189</v>
      </c>
      <c r="R606" t="b">
        <v>0</v>
      </c>
      <c r="S606">
        <v>600</v>
      </c>
      <c r="T606" t="s">
        <v>3002</v>
      </c>
      <c r="U606" t="s">
        <v>3003</v>
      </c>
      <c r="V606">
        <v>0.6</v>
      </c>
      <c r="W606" t="s">
        <v>3012</v>
      </c>
    </row>
    <row r="607" spans="1:23" hidden="1" x14ac:dyDescent="0.35">
      <c r="A607" t="s">
        <v>2189</v>
      </c>
      <c r="C607" s="403">
        <v>45896</v>
      </c>
      <c r="D607" t="s">
        <v>3543</v>
      </c>
      <c r="E607" t="s">
        <v>6413</v>
      </c>
      <c r="F607" t="s">
        <v>6414</v>
      </c>
      <c r="G607" t="s">
        <v>6415</v>
      </c>
      <c r="H607" t="s">
        <v>6416</v>
      </c>
      <c r="I607" t="s">
        <v>6315</v>
      </c>
      <c r="J607" t="s">
        <v>97</v>
      </c>
      <c r="K607" t="s">
        <v>2189</v>
      </c>
      <c r="L607" t="s">
        <v>5236</v>
      </c>
      <c r="M607" t="s">
        <v>6370</v>
      </c>
      <c r="N607" t="s">
        <v>6417</v>
      </c>
      <c r="O607" t="s">
        <v>3012</v>
      </c>
      <c r="P607" t="s">
        <v>6160</v>
      </c>
      <c r="Q607" t="s">
        <v>2189</v>
      </c>
      <c r="R607" t="b">
        <v>0</v>
      </c>
      <c r="S607">
        <v>0</v>
      </c>
      <c r="T607" t="s">
        <v>3002</v>
      </c>
      <c r="U607" t="s">
        <v>3003</v>
      </c>
      <c r="V607">
        <v>0</v>
      </c>
      <c r="W607" t="s">
        <v>3012</v>
      </c>
    </row>
    <row r="608" spans="1:23" hidden="1" x14ac:dyDescent="0.35">
      <c r="A608" t="s">
        <v>2189</v>
      </c>
      <c r="C608" s="403">
        <v>45896</v>
      </c>
      <c r="D608" t="s">
        <v>3543</v>
      </c>
      <c r="E608" t="s">
        <v>6418</v>
      </c>
      <c r="F608" t="s">
        <v>6419</v>
      </c>
      <c r="G608" t="s">
        <v>6420</v>
      </c>
      <c r="H608" t="s">
        <v>6421</v>
      </c>
      <c r="I608" t="s">
        <v>2370</v>
      </c>
      <c r="J608" t="s">
        <v>97</v>
      </c>
      <c r="K608" t="s">
        <v>2189</v>
      </c>
      <c r="L608" t="s">
        <v>4807</v>
      </c>
      <c r="M608" t="s">
        <v>6422</v>
      </c>
      <c r="N608" t="s">
        <v>6423</v>
      </c>
      <c r="O608" t="s">
        <v>3012</v>
      </c>
      <c r="P608" t="s">
        <v>6424</v>
      </c>
      <c r="Q608" t="s">
        <v>2189</v>
      </c>
      <c r="R608" t="b">
        <v>0</v>
      </c>
      <c r="S608">
        <v>800</v>
      </c>
      <c r="T608" t="s">
        <v>3002</v>
      </c>
      <c r="U608" t="s">
        <v>3003</v>
      </c>
      <c r="V608">
        <v>0.8</v>
      </c>
      <c r="W608" t="s">
        <v>3012</v>
      </c>
    </row>
    <row r="609" spans="1:23" hidden="1" x14ac:dyDescent="0.35">
      <c r="A609" t="s">
        <v>419</v>
      </c>
      <c r="C609" s="403">
        <v>45896</v>
      </c>
      <c r="D609" t="s">
        <v>3543</v>
      </c>
      <c r="E609" t="s">
        <v>6425</v>
      </c>
      <c r="F609" t="s">
        <v>6426</v>
      </c>
      <c r="G609" t="s">
        <v>6427</v>
      </c>
      <c r="H609" t="s">
        <v>6428</v>
      </c>
      <c r="I609" t="s">
        <v>6429</v>
      </c>
      <c r="J609" t="s">
        <v>1701</v>
      </c>
      <c r="K609" t="s">
        <v>447</v>
      </c>
      <c r="L609" t="s">
        <v>3658</v>
      </c>
      <c r="M609" t="s">
        <v>3630</v>
      </c>
      <c r="N609" t="s">
        <v>6430</v>
      </c>
      <c r="O609" t="s">
        <v>3012</v>
      </c>
      <c r="P609" t="s">
        <v>3630</v>
      </c>
      <c r="Q609" t="s">
        <v>418</v>
      </c>
      <c r="R609" t="b">
        <v>0</v>
      </c>
      <c r="S609">
        <v>1000</v>
      </c>
      <c r="T609" t="s">
        <v>3002</v>
      </c>
      <c r="U609" t="s">
        <v>3003</v>
      </c>
      <c r="V609">
        <v>1</v>
      </c>
      <c r="W609" t="s">
        <v>3012</v>
      </c>
    </row>
    <row r="610" spans="1:23" hidden="1" x14ac:dyDescent="0.35">
      <c r="A610" t="s">
        <v>2189</v>
      </c>
      <c r="C610" s="403">
        <v>45896</v>
      </c>
      <c r="D610" t="s">
        <v>3543</v>
      </c>
      <c r="E610" t="s">
        <v>6431</v>
      </c>
      <c r="F610" t="s">
        <v>6432</v>
      </c>
      <c r="G610" t="s">
        <v>6433</v>
      </c>
      <c r="H610" t="s">
        <v>6434</v>
      </c>
      <c r="I610" t="s">
        <v>3851</v>
      </c>
      <c r="J610" t="s">
        <v>98</v>
      </c>
      <c r="K610" t="s">
        <v>2189</v>
      </c>
      <c r="L610" t="s">
        <v>3205</v>
      </c>
      <c r="M610" t="s">
        <v>6435</v>
      </c>
      <c r="N610" t="s">
        <v>6436</v>
      </c>
      <c r="O610" t="s">
        <v>3012</v>
      </c>
      <c r="P610" t="s">
        <v>6437</v>
      </c>
      <c r="Q610" t="s">
        <v>2189</v>
      </c>
      <c r="R610" t="b">
        <v>0</v>
      </c>
      <c r="S610">
        <v>3000</v>
      </c>
      <c r="T610" t="s">
        <v>3002</v>
      </c>
      <c r="U610" t="s">
        <v>3003</v>
      </c>
      <c r="V610">
        <v>3</v>
      </c>
      <c r="W610" t="s">
        <v>3012</v>
      </c>
    </row>
    <row r="611" spans="1:23" hidden="1" x14ac:dyDescent="0.35">
      <c r="A611" t="s">
        <v>2189</v>
      </c>
      <c r="C611" s="403">
        <v>45896</v>
      </c>
      <c r="D611" t="s">
        <v>3543</v>
      </c>
      <c r="E611" t="s">
        <v>6438</v>
      </c>
      <c r="F611" t="s">
        <v>6439</v>
      </c>
      <c r="G611" t="s">
        <v>6440</v>
      </c>
      <c r="H611" t="s">
        <v>6441</v>
      </c>
      <c r="I611" t="s">
        <v>6442</v>
      </c>
      <c r="J611" t="s">
        <v>97</v>
      </c>
      <c r="K611" t="s">
        <v>2189</v>
      </c>
      <c r="L611" t="s">
        <v>5236</v>
      </c>
      <c r="M611" t="s">
        <v>6370</v>
      </c>
      <c r="N611" t="s">
        <v>6443</v>
      </c>
      <c r="O611" t="s">
        <v>3012</v>
      </c>
      <c r="P611" t="s">
        <v>6160</v>
      </c>
      <c r="Q611" t="s">
        <v>2189</v>
      </c>
      <c r="R611" t="b">
        <v>0</v>
      </c>
      <c r="S611">
        <v>600</v>
      </c>
      <c r="T611" t="s">
        <v>3002</v>
      </c>
      <c r="U611" t="s">
        <v>3003</v>
      </c>
      <c r="V611">
        <v>0.6</v>
      </c>
      <c r="W611" t="s">
        <v>3012</v>
      </c>
    </row>
    <row r="612" spans="1:23" hidden="1" x14ac:dyDescent="0.35">
      <c r="A612" t="s">
        <v>2189</v>
      </c>
      <c r="C612" s="403">
        <v>45896</v>
      </c>
      <c r="D612" t="s">
        <v>3543</v>
      </c>
      <c r="E612" t="s">
        <v>6444</v>
      </c>
      <c r="F612" t="s">
        <v>6445</v>
      </c>
      <c r="G612" t="s">
        <v>6446</v>
      </c>
      <c r="H612" t="s">
        <v>6447</v>
      </c>
      <c r="I612" t="s">
        <v>6448</v>
      </c>
      <c r="J612" t="s">
        <v>97</v>
      </c>
      <c r="K612" t="s">
        <v>2189</v>
      </c>
      <c r="L612" t="s">
        <v>5236</v>
      </c>
      <c r="M612" t="s">
        <v>6370</v>
      </c>
      <c r="N612" t="s">
        <v>6443</v>
      </c>
      <c r="O612" t="s">
        <v>3012</v>
      </c>
      <c r="P612" t="s">
        <v>6160</v>
      </c>
      <c r="Q612" t="s">
        <v>2189</v>
      </c>
      <c r="R612" t="b">
        <v>0</v>
      </c>
      <c r="S612">
        <v>600</v>
      </c>
      <c r="T612" t="s">
        <v>3002</v>
      </c>
      <c r="U612" t="s">
        <v>3003</v>
      </c>
      <c r="V612">
        <v>0.6</v>
      </c>
      <c r="W612" t="s">
        <v>3012</v>
      </c>
    </row>
    <row r="613" spans="1:23" hidden="1" x14ac:dyDescent="0.35">
      <c r="A613" t="s">
        <v>2189</v>
      </c>
      <c r="C613" s="403">
        <v>45896</v>
      </c>
      <c r="D613" t="s">
        <v>3543</v>
      </c>
      <c r="E613" t="s">
        <v>6449</v>
      </c>
      <c r="F613" t="s">
        <v>6450</v>
      </c>
      <c r="G613" t="s">
        <v>6451</v>
      </c>
      <c r="H613" t="s">
        <v>6452</v>
      </c>
      <c r="I613" t="s">
        <v>6453</v>
      </c>
      <c r="J613" t="s">
        <v>97</v>
      </c>
      <c r="K613" t="s">
        <v>2189</v>
      </c>
      <c r="L613" t="s">
        <v>5236</v>
      </c>
      <c r="M613" t="s">
        <v>6370</v>
      </c>
      <c r="N613" t="s">
        <v>6454</v>
      </c>
      <c r="O613" t="s">
        <v>3012</v>
      </c>
      <c r="P613" t="s">
        <v>6160</v>
      </c>
      <c r="Q613" t="s">
        <v>2189</v>
      </c>
      <c r="R613" t="b">
        <v>0</v>
      </c>
      <c r="S613">
        <v>200</v>
      </c>
      <c r="T613" t="s">
        <v>3002</v>
      </c>
      <c r="U613" t="s">
        <v>3003</v>
      </c>
      <c r="V613">
        <v>0.2</v>
      </c>
      <c r="W613" t="s">
        <v>3012</v>
      </c>
    </row>
    <row r="614" spans="1:23" hidden="1" x14ac:dyDescent="0.35">
      <c r="A614" t="s">
        <v>2189</v>
      </c>
      <c r="C614" s="403">
        <v>45896</v>
      </c>
      <c r="D614" t="s">
        <v>3543</v>
      </c>
      <c r="E614" t="s">
        <v>6455</v>
      </c>
      <c r="F614" t="s">
        <v>6456</v>
      </c>
      <c r="G614" t="s">
        <v>6457</v>
      </c>
      <c r="H614" t="s">
        <v>6458</v>
      </c>
      <c r="I614" t="s">
        <v>2283</v>
      </c>
      <c r="J614" t="s">
        <v>97</v>
      </c>
      <c r="K614" t="s">
        <v>2189</v>
      </c>
      <c r="L614" t="s">
        <v>5236</v>
      </c>
      <c r="M614" t="s">
        <v>6370</v>
      </c>
      <c r="N614" t="s">
        <v>6459</v>
      </c>
      <c r="O614" t="s">
        <v>3012</v>
      </c>
      <c r="P614" t="s">
        <v>6160</v>
      </c>
      <c r="Q614" t="s">
        <v>2189</v>
      </c>
      <c r="R614" t="b">
        <v>0</v>
      </c>
      <c r="S614">
        <v>500</v>
      </c>
      <c r="T614" t="s">
        <v>3002</v>
      </c>
      <c r="U614" t="s">
        <v>3003</v>
      </c>
      <c r="V614">
        <v>0.5</v>
      </c>
      <c r="W614" t="s">
        <v>3012</v>
      </c>
    </row>
    <row r="615" spans="1:23" hidden="1" x14ac:dyDescent="0.35">
      <c r="A615" t="s">
        <v>2189</v>
      </c>
      <c r="C615" s="403">
        <v>45896</v>
      </c>
      <c r="D615" t="s">
        <v>3543</v>
      </c>
      <c r="E615" t="s">
        <v>6460</v>
      </c>
      <c r="F615" t="s">
        <v>6461</v>
      </c>
      <c r="G615" t="s">
        <v>6462</v>
      </c>
      <c r="H615" t="s">
        <v>6463</v>
      </c>
      <c r="I615" t="s">
        <v>6464</v>
      </c>
      <c r="J615" t="s">
        <v>97</v>
      </c>
      <c r="K615" t="s">
        <v>2189</v>
      </c>
      <c r="L615" t="s">
        <v>5236</v>
      </c>
      <c r="M615" t="s">
        <v>6370</v>
      </c>
      <c r="N615" t="s">
        <v>6465</v>
      </c>
      <c r="O615" t="s">
        <v>3012</v>
      </c>
      <c r="P615" t="s">
        <v>6160</v>
      </c>
      <c r="Q615" t="s">
        <v>2189</v>
      </c>
      <c r="R615" t="b">
        <v>0</v>
      </c>
      <c r="S615">
        <v>700</v>
      </c>
      <c r="T615" t="s">
        <v>3002</v>
      </c>
      <c r="U615" t="s">
        <v>3003</v>
      </c>
      <c r="V615">
        <v>0.7</v>
      </c>
      <c r="W615" t="s">
        <v>3012</v>
      </c>
    </row>
    <row r="616" spans="1:23" hidden="1" x14ac:dyDescent="0.35">
      <c r="A616" t="s">
        <v>2189</v>
      </c>
      <c r="C616" s="403">
        <v>45896</v>
      </c>
      <c r="D616" t="s">
        <v>3543</v>
      </c>
      <c r="E616" t="s">
        <v>6466</v>
      </c>
      <c r="F616" t="s">
        <v>6467</v>
      </c>
      <c r="G616" t="s">
        <v>6468</v>
      </c>
      <c r="H616" t="s">
        <v>6469</v>
      </c>
      <c r="I616" t="s">
        <v>488</v>
      </c>
      <c r="J616" t="s">
        <v>97</v>
      </c>
      <c r="K616" t="s">
        <v>2189</v>
      </c>
      <c r="L616" t="s">
        <v>5236</v>
      </c>
      <c r="M616" t="s">
        <v>6160</v>
      </c>
      <c r="N616" t="s">
        <v>6470</v>
      </c>
      <c r="O616" t="s">
        <v>3012</v>
      </c>
      <c r="P616" t="s">
        <v>6160</v>
      </c>
      <c r="Q616" t="s">
        <v>2189</v>
      </c>
      <c r="R616" t="b">
        <v>0</v>
      </c>
      <c r="S616">
        <v>800</v>
      </c>
      <c r="T616" t="s">
        <v>3002</v>
      </c>
      <c r="U616" t="s">
        <v>3003</v>
      </c>
      <c r="V616">
        <v>0.8</v>
      </c>
      <c r="W616" t="s">
        <v>3012</v>
      </c>
    </row>
    <row r="617" spans="1:23" hidden="1" x14ac:dyDescent="0.35">
      <c r="A617" t="s">
        <v>2189</v>
      </c>
      <c r="C617" s="403">
        <v>45896</v>
      </c>
      <c r="D617" t="s">
        <v>3543</v>
      </c>
      <c r="E617" t="s">
        <v>6471</v>
      </c>
      <c r="F617" t="s">
        <v>6472</v>
      </c>
      <c r="G617" t="s">
        <v>6473</v>
      </c>
      <c r="H617" t="s">
        <v>6474</v>
      </c>
      <c r="I617" t="s">
        <v>2301</v>
      </c>
      <c r="J617" t="s">
        <v>98</v>
      </c>
      <c r="K617" t="s">
        <v>2189</v>
      </c>
      <c r="L617" t="s">
        <v>3205</v>
      </c>
      <c r="M617" t="s">
        <v>6435</v>
      </c>
      <c r="N617" t="s">
        <v>6475</v>
      </c>
      <c r="O617" t="s">
        <v>3012</v>
      </c>
      <c r="P617" t="s">
        <v>6437</v>
      </c>
      <c r="Q617" t="s">
        <v>2189</v>
      </c>
      <c r="R617" t="b">
        <v>0</v>
      </c>
      <c r="S617">
        <v>2000</v>
      </c>
      <c r="T617" t="s">
        <v>3002</v>
      </c>
      <c r="U617" t="s">
        <v>3003</v>
      </c>
      <c r="V617">
        <v>2</v>
      </c>
      <c r="W617" t="s">
        <v>3012</v>
      </c>
    </row>
    <row r="618" spans="1:23" hidden="1" x14ac:dyDescent="0.35">
      <c r="A618" t="s">
        <v>2189</v>
      </c>
      <c r="C618" s="403">
        <v>45896</v>
      </c>
      <c r="D618" t="s">
        <v>3543</v>
      </c>
      <c r="E618" t="s">
        <v>6476</v>
      </c>
      <c r="F618" t="s">
        <v>6477</v>
      </c>
      <c r="G618" t="s">
        <v>6478</v>
      </c>
      <c r="H618" t="s">
        <v>6479</v>
      </c>
      <c r="I618" t="s">
        <v>2352</v>
      </c>
      <c r="J618" t="s">
        <v>97</v>
      </c>
      <c r="K618" t="s">
        <v>2189</v>
      </c>
      <c r="L618" t="s">
        <v>5236</v>
      </c>
      <c r="M618" t="s">
        <v>6160</v>
      </c>
      <c r="N618" t="s">
        <v>6480</v>
      </c>
      <c r="O618" t="s">
        <v>3012</v>
      </c>
      <c r="P618" t="s">
        <v>6160</v>
      </c>
      <c r="Q618" t="s">
        <v>2189</v>
      </c>
      <c r="R618" t="b">
        <v>0</v>
      </c>
      <c r="S618">
        <v>0</v>
      </c>
      <c r="T618" t="s">
        <v>3002</v>
      </c>
      <c r="U618" t="s">
        <v>3003</v>
      </c>
      <c r="V618">
        <v>0</v>
      </c>
      <c r="W618" t="s">
        <v>3012</v>
      </c>
    </row>
    <row r="619" spans="1:23" hidden="1" x14ac:dyDescent="0.35">
      <c r="A619" t="s">
        <v>2189</v>
      </c>
      <c r="C619" s="403">
        <v>45896</v>
      </c>
      <c r="D619" t="s">
        <v>3543</v>
      </c>
      <c r="E619" t="s">
        <v>6481</v>
      </c>
      <c r="F619" t="s">
        <v>6482</v>
      </c>
      <c r="G619" t="s">
        <v>6483</v>
      </c>
      <c r="H619" t="s">
        <v>6484</v>
      </c>
      <c r="I619" t="s">
        <v>4806</v>
      </c>
      <c r="J619" t="s">
        <v>97</v>
      </c>
      <c r="K619" t="s">
        <v>2189</v>
      </c>
      <c r="L619" t="s">
        <v>5236</v>
      </c>
      <c r="M619" t="s">
        <v>6160</v>
      </c>
      <c r="N619" t="s">
        <v>6480</v>
      </c>
      <c r="O619" t="s">
        <v>3012</v>
      </c>
      <c r="P619" t="s">
        <v>6160</v>
      </c>
      <c r="Q619" t="s">
        <v>2189</v>
      </c>
      <c r="R619" t="b">
        <v>0</v>
      </c>
      <c r="S619">
        <v>0</v>
      </c>
      <c r="T619" t="s">
        <v>3002</v>
      </c>
      <c r="U619" t="s">
        <v>3003</v>
      </c>
      <c r="V619">
        <v>0</v>
      </c>
      <c r="W619" t="s">
        <v>3012</v>
      </c>
    </row>
    <row r="620" spans="1:23" hidden="1" x14ac:dyDescent="0.35">
      <c r="A620" t="s">
        <v>2189</v>
      </c>
      <c r="C620" s="403">
        <v>45896</v>
      </c>
      <c r="D620" t="s">
        <v>3543</v>
      </c>
      <c r="E620" t="s">
        <v>6485</v>
      </c>
      <c r="F620" t="s">
        <v>6486</v>
      </c>
      <c r="G620" t="s">
        <v>6487</v>
      </c>
      <c r="H620" t="s">
        <v>6488</v>
      </c>
      <c r="I620" t="s">
        <v>2253</v>
      </c>
      <c r="J620" t="s">
        <v>98</v>
      </c>
      <c r="K620" t="s">
        <v>2189</v>
      </c>
      <c r="L620" t="s">
        <v>3205</v>
      </c>
      <c r="M620" t="s">
        <v>6435</v>
      </c>
      <c r="N620" t="s">
        <v>6489</v>
      </c>
      <c r="O620" t="s">
        <v>3012</v>
      </c>
      <c r="P620" t="s">
        <v>6437</v>
      </c>
      <c r="Q620" t="s">
        <v>2189</v>
      </c>
      <c r="R620" t="b">
        <v>0</v>
      </c>
      <c r="S620">
        <v>1000</v>
      </c>
      <c r="T620" t="s">
        <v>3002</v>
      </c>
      <c r="U620" t="s">
        <v>3003</v>
      </c>
      <c r="V620">
        <v>1</v>
      </c>
      <c r="W620" t="s">
        <v>3012</v>
      </c>
    </row>
    <row r="621" spans="1:23" hidden="1" x14ac:dyDescent="0.35">
      <c r="A621" t="s">
        <v>2189</v>
      </c>
      <c r="C621" s="403">
        <v>45896</v>
      </c>
      <c r="D621" t="s">
        <v>3543</v>
      </c>
      <c r="E621" t="s">
        <v>6490</v>
      </c>
      <c r="F621" t="s">
        <v>6491</v>
      </c>
      <c r="G621" t="s">
        <v>6492</v>
      </c>
      <c r="H621" t="s">
        <v>6493</v>
      </c>
      <c r="I621" t="s">
        <v>2405</v>
      </c>
      <c r="J621" t="s">
        <v>97</v>
      </c>
      <c r="K621" t="s">
        <v>2189</v>
      </c>
      <c r="L621" t="s">
        <v>5236</v>
      </c>
      <c r="M621" t="s">
        <v>6160</v>
      </c>
      <c r="N621" t="s">
        <v>6480</v>
      </c>
      <c r="O621" t="s">
        <v>3012</v>
      </c>
      <c r="P621" t="s">
        <v>6160</v>
      </c>
      <c r="Q621" t="s">
        <v>2189</v>
      </c>
      <c r="R621" t="b">
        <v>0</v>
      </c>
      <c r="S621">
        <v>0</v>
      </c>
      <c r="T621" t="s">
        <v>3002</v>
      </c>
      <c r="U621" t="s">
        <v>3003</v>
      </c>
      <c r="V621">
        <v>0</v>
      </c>
      <c r="W621" t="s">
        <v>3012</v>
      </c>
    </row>
    <row r="622" spans="1:23" hidden="1" x14ac:dyDescent="0.35">
      <c r="A622" t="s">
        <v>2189</v>
      </c>
      <c r="C622" s="403">
        <v>45896</v>
      </c>
      <c r="D622" t="s">
        <v>3543</v>
      </c>
      <c r="E622" t="s">
        <v>6494</v>
      </c>
      <c r="F622" t="s">
        <v>6495</v>
      </c>
      <c r="G622" t="s">
        <v>6496</v>
      </c>
      <c r="H622" t="s">
        <v>6497</v>
      </c>
      <c r="I622" t="s">
        <v>2621</v>
      </c>
      <c r="J622" t="s">
        <v>98</v>
      </c>
      <c r="K622" t="s">
        <v>2189</v>
      </c>
      <c r="L622" t="s">
        <v>3205</v>
      </c>
      <c r="M622" t="s">
        <v>6435</v>
      </c>
      <c r="N622" t="s">
        <v>6498</v>
      </c>
      <c r="O622" t="s">
        <v>3012</v>
      </c>
      <c r="P622" t="s">
        <v>6437</v>
      </c>
      <c r="Q622" t="s">
        <v>2189</v>
      </c>
      <c r="R622" t="b">
        <v>0</v>
      </c>
      <c r="S622">
        <v>4000</v>
      </c>
      <c r="T622" t="s">
        <v>3002</v>
      </c>
      <c r="U622" t="s">
        <v>3003</v>
      </c>
      <c r="V622">
        <v>4</v>
      </c>
      <c r="W622" t="s">
        <v>3012</v>
      </c>
    </row>
    <row r="623" spans="1:23" hidden="1" x14ac:dyDescent="0.35">
      <c r="A623" t="s">
        <v>2189</v>
      </c>
      <c r="C623" s="403">
        <v>45896</v>
      </c>
      <c r="D623" t="s">
        <v>3543</v>
      </c>
      <c r="E623" t="s">
        <v>6499</v>
      </c>
      <c r="F623" t="s">
        <v>6500</v>
      </c>
      <c r="G623" t="s">
        <v>6501</v>
      </c>
      <c r="H623" t="s">
        <v>6502</v>
      </c>
      <c r="I623" t="s">
        <v>6503</v>
      </c>
      <c r="J623" t="s">
        <v>97</v>
      </c>
      <c r="K623" t="s">
        <v>2189</v>
      </c>
      <c r="L623" t="s">
        <v>5236</v>
      </c>
      <c r="M623" t="s">
        <v>6160</v>
      </c>
      <c r="N623" t="s">
        <v>6504</v>
      </c>
      <c r="O623" t="s">
        <v>3012</v>
      </c>
      <c r="P623" t="s">
        <v>6160</v>
      </c>
      <c r="Q623" t="s">
        <v>2189</v>
      </c>
      <c r="R623" t="b">
        <v>0</v>
      </c>
      <c r="S623">
        <v>400</v>
      </c>
      <c r="T623" t="s">
        <v>3002</v>
      </c>
      <c r="U623" t="s">
        <v>3003</v>
      </c>
      <c r="V623">
        <v>0.4</v>
      </c>
      <c r="W623" t="s">
        <v>3012</v>
      </c>
    </row>
    <row r="624" spans="1:23" hidden="1" x14ac:dyDescent="0.35">
      <c r="A624" t="s">
        <v>2189</v>
      </c>
      <c r="C624" s="403">
        <v>45896</v>
      </c>
      <c r="D624" t="s">
        <v>3543</v>
      </c>
      <c r="E624" t="s">
        <v>6505</v>
      </c>
      <c r="F624" t="s">
        <v>6506</v>
      </c>
      <c r="G624" t="s">
        <v>6507</v>
      </c>
      <c r="H624" t="s">
        <v>6508</v>
      </c>
      <c r="I624" t="s">
        <v>799</v>
      </c>
      <c r="J624" t="s">
        <v>97</v>
      </c>
      <c r="K624" t="s">
        <v>2189</v>
      </c>
      <c r="L624" t="s">
        <v>5236</v>
      </c>
      <c r="M624" t="s">
        <v>6160</v>
      </c>
      <c r="N624" t="s">
        <v>6509</v>
      </c>
      <c r="O624" t="s">
        <v>3012</v>
      </c>
      <c r="P624" t="s">
        <v>6160</v>
      </c>
      <c r="Q624" t="s">
        <v>2189</v>
      </c>
      <c r="R624" t="b">
        <v>0</v>
      </c>
      <c r="S624">
        <v>900</v>
      </c>
      <c r="T624" t="s">
        <v>3002</v>
      </c>
      <c r="U624" t="s">
        <v>3003</v>
      </c>
      <c r="V624">
        <v>0.9</v>
      </c>
      <c r="W624" t="s">
        <v>3012</v>
      </c>
    </row>
    <row r="625" spans="1:23" hidden="1" x14ac:dyDescent="0.35">
      <c r="A625" t="s">
        <v>419</v>
      </c>
      <c r="C625" s="403">
        <v>45896</v>
      </c>
      <c r="D625" t="s">
        <v>3661</v>
      </c>
      <c r="E625" t="s">
        <v>2605</v>
      </c>
      <c r="F625" t="s">
        <v>6510</v>
      </c>
      <c r="G625" t="s">
        <v>2606</v>
      </c>
      <c r="H625" t="s">
        <v>6511</v>
      </c>
      <c r="I625" t="s">
        <v>2277</v>
      </c>
      <c r="J625" t="s">
        <v>1701</v>
      </c>
      <c r="K625" t="s">
        <v>447</v>
      </c>
      <c r="L625" t="s">
        <v>6512</v>
      </c>
      <c r="M625" t="s">
        <v>6513</v>
      </c>
      <c r="N625" t="s">
        <v>6514</v>
      </c>
      <c r="O625" t="s">
        <v>3012</v>
      </c>
      <c r="P625" t="s">
        <v>6515</v>
      </c>
      <c r="Q625" t="s">
        <v>418</v>
      </c>
      <c r="R625" t="b">
        <v>0</v>
      </c>
      <c r="S625">
        <v>600</v>
      </c>
      <c r="T625" t="s">
        <v>3002</v>
      </c>
      <c r="U625" t="s">
        <v>3003</v>
      </c>
      <c r="V625">
        <v>0.6</v>
      </c>
      <c r="W625" t="s">
        <v>3012</v>
      </c>
    </row>
    <row r="626" spans="1:23" hidden="1" x14ac:dyDescent="0.35">
      <c r="A626" t="s">
        <v>2189</v>
      </c>
      <c r="C626" s="403">
        <v>45895</v>
      </c>
      <c r="D626" t="s">
        <v>3543</v>
      </c>
      <c r="E626" t="s">
        <v>6516</v>
      </c>
      <c r="F626" t="s">
        <v>6517</v>
      </c>
      <c r="G626" t="s">
        <v>6518</v>
      </c>
      <c r="H626" t="s">
        <v>6519</v>
      </c>
      <c r="I626" t="s">
        <v>5261</v>
      </c>
      <c r="J626" t="s">
        <v>97</v>
      </c>
      <c r="K626" t="s">
        <v>2189</v>
      </c>
      <c r="L626" t="s">
        <v>3205</v>
      </c>
      <c r="M626" t="s">
        <v>5273</v>
      </c>
      <c r="N626" t="s">
        <v>6520</v>
      </c>
      <c r="O626" t="s">
        <v>3012</v>
      </c>
      <c r="P626" t="s">
        <v>4683</v>
      </c>
      <c r="Q626" t="s">
        <v>2189</v>
      </c>
      <c r="R626" t="b">
        <v>0</v>
      </c>
      <c r="S626">
        <v>700</v>
      </c>
      <c r="T626" t="s">
        <v>3002</v>
      </c>
      <c r="U626" t="s">
        <v>3003</v>
      </c>
      <c r="V626">
        <v>0.7</v>
      </c>
      <c r="W626" t="s">
        <v>3012</v>
      </c>
    </row>
    <row r="627" spans="1:23" hidden="1" x14ac:dyDescent="0.35">
      <c r="A627" t="s">
        <v>2189</v>
      </c>
      <c r="C627" s="403">
        <v>45895</v>
      </c>
      <c r="D627" t="s">
        <v>3543</v>
      </c>
      <c r="E627" t="s">
        <v>6521</v>
      </c>
      <c r="F627" t="s">
        <v>6522</v>
      </c>
      <c r="G627" t="s">
        <v>6523</v>
      </c>
      <c r="H627" t="s">
        <v>6524</v>
      </c>
      <c r="I627" t="s">
        <v>3896</v>
      </c>
      <c r="J627" t="s">
        <v>98</v>
      </c>
      <c r="K627" t="s">
        <v>2189</v>
      </c>
      <c r="L627" t="s">
        <v>3154</v>
      </c>
      <c r="M627" t="s">
        <v>3155</v>
      </c>
      <c r="N627" t="s">
        <v>6525</v>
      </c>
      <c r="O627" t="s">
        <v>3012</v>
      </c>
      <c r="P627" t="s">
        <v>4837</v>
      </c>
      <c r="Q627" t="s">
        <v>2189</v>
      </c>
      <c r="R627" t="b">
        <v>0</v>
      </c>
      <c r="S627">
        <v>500</v>
      </c>
      <c r="T627" t="s">
        <v>3002</v>
      </c>
      <c r="U627" t="s">
        <v>3003</v>
      </c>
      <c r="V627">
        <v>0.5</v>
      </c>
      <c r="W627" t="s">
        <v>3012</v>
      </c>
    </row>
    <row r="628" spans="1:23" hidden="1" x14ac:dyDescent="0.35">
      <c r="A628" t="s">
        <v>2189</v>
      </c>
      <c r="C628" s="403">
        <v>45895</v>
      </c>
      <c r="D628" t="s">
        <v>3543</v>
      </c>
      <c r="E628" t="s">
        <v>6526</v>
      </c>
      <c r="F628" t="s">
        <v>6527</v>
      </c>
      <c r="G628" t="s">
        <v>6528</v>
      </c>
      <c r="H628" t="s">
        <v>6529</v>
      </c>
      <c r="I628" t="s">
        <v>6530</v>
      </c>
      <c r="J628" t="s">
        <v>97</v>
      </c>
      <c r="K628" t="s">
        <v>2189</v>
      </c>
      <c r="L628" t="s">
        <v>5236</v>
      </c>
      <c r="M628" t="s">
        <v>6531</v>
      </c>
      <c r="N628" t="s">
        <v>6532</v>
      </c>
      <c r="O628" t="s">
        <v>3012</v>
      </c>
      <c r="P628" t="s">
        <v>5244</v>
      </c>
      <c r="Q628" t="s">
        <v>2189</v>
      </c>
      <c r="R628" t="b">
        <v>0</v>
      </c>
      <c r="S628">
        <v>100</v>
      </c>
      <c r="T628" t="s">
        <v>3002</v>
      </c>
      <c r="U628" t="s">
        <v>3003</v>
      </c>
      <c r="V628">
        <v>0.1</v>
      </c>
      <c r="W628" t="s">
        <v>3012</v>
      </c>
    </row>
    <row r="629" spans="1:23" hidden="1" x14ac:dyDescent="0.35">
      <c r="A629" t="s">
        <v>2189</v>
      </c>
      <c r="C629" s="403">
        <v>45895</v>
      </c>
      <c r="D629" t="s">
        <v>3543</v>
      </c>
      <c r="E629" t="s">
        <v>6533</v>
      </c>
      <c r="F629" t="s">
        <v>6534</v>
      </c>
      <c r="G629" t="s">
        <v>6535</v>
      </c>
      <c r="H629" t="s">
        <v>6536</v>
      </c>
      <c r="I629" t="s">
        <v>1114</v>
      </c>
      <c r="J629" t="s">
        <v>98</v>
      </c>
      <c r="K629" t="s">
        <v>2189</v>
      </c>
      <c r="L629" t="s">
        <v>3154</v>
      </c>
      <c r="M629" t="s">
        <v>4872</v>
      </c>
      <c r="N629" t="s">
        <v>6537</v>
      </c>
      <c r="O629" t="s">
        <v>3012</v>
      </c>
      <c r="P629" t="s">
        <v>4474</v>
      </c>
      <c r="Q629" t="s">
        <v>2189</v>
      </c>
      <c r="R629" t="b">
        <v>0</v>
      </c>
      <c r="S629">
        <v>500</v>
      </c>
      <c r="T629" t="s">
        <v>3002</v>
      </c>
      <c r="U629" t="s">
        <v>3003</v>
      </c>
      <c r="V629">
        <v>0.5</v>
      </c>
      <c r="W629" t="s">
        <v>3012</v>
      </c>
    </row>
    <row r="630" spans="1:23" hidden="1" x14ac:dyDescent="0.35">
      <c r="A630" t="s">
        <v>2189</v>
      </c>
      <c r="C630" s="403">
        <v>45895</v>
      </c>
      <c r="D630" t="s">
        <v>3543</v>
      </c>
      <c r="E630" t="s">
        <v>6538</v>
      </c>
      <c r="F630" t="s">
        <v>6539</v>
      </c>
      <c r="G630" t="s">
        <v>6540</v>
      </c>
      <c r="H630" t="s">
        <v>6541</v>
      </c>
      <c r="I630" t="s">
        <v>1125</v>
      </c>
      <c r="J630" t="s">
        <v>97</v>
      </c>
      <c r="K630" t="s">
        <v>2189</v>
      </c>
      <c r="L630" t="s">
        <v>5236</v>
      </c>
      <c r="M630" t="s">
        <v>5244</v>
      </c>
      <c r="N630" t="s">
        <v>6542</v>
      </c>
      <c r="O630" t="s">
        <v>3012</v>
      </c>
      <c r="P630" t="s">
        <v>5244</v>
      </c>
      <c r="Q630" t="s">
        <v>2189</v>
      </c>
      <c r="R630" t="b">
        <v>0</v>
      </c>
      <c r="S630">
        <v>800</v>
      </c>
      <c r="T630" t="s">
        <v>3002</v>
      </c>
      <c r="U630" t="s">
        <v>3003</v>
      </c>
      <c r="V630">
        <v>0.8</v>
      </c>
      <c r="W630" t="s">
        <v>3012</v>
      </c>
    </row>
    <row r="631" spans="1:23" hidden="1" x14ac:dyDescent="0.35">
      <c r="A631" t="s">
        <v>2189</v>
      </c>
      <c r="C631" s="403">
        <v>45895</v>
      </c>
      <c r="D631" t="s">
        <v>3543</v>
      </c>
      <c r="E631" t="s">
        <v>6543</v>
      </c>
      <c r="F631" t="s">
        <v>6544</v>
      </c>
      <c r="G631" t="s">
        <v>6545</v>
      </c>
      <c r="H631" t="s">
        <v>6546</v>
      </c>
      <c r="I631" t="s">
        <v>6547</v>
      </c>
      <c r="J631" t="s">
        <v>97</v>
      </c>
      <c r="K631" t="s">
        <v>2189</v>
      </c>
      <c r="L631" t="s">
        <v>5236</v>
      </c>
      <c r="M631" t="s">
        <v>5244</v>
      </c>
      <c r="N631" t="s">
        <v>6548</v>
      </c>
      <c r="O631" t="s">
        <v>3012</v>
      </c>
      <c r="P631" t="s">
        <v>5244</v>
      </c>
      <c r="Q631" t="s">
        <v>2189</v>
      </c>
      <c r="R631" t="b">
        <v>0</v>
      </c>
      <c r="S631">
        <v>500</v>
      </c>
      <c r="T631" t="s">
        <v>3002</v>
      </c>
      <c r="U631" t="s">
        <v>3003</v>
      </c>
      <c r="V631">
        <v>0.5</v>
      </c>
      <c r="W631" t="s">
        <v>3012</v>
      </c>
    </row>
    <row r="632" spans="1:23" hidden="1" x14ac:dyDescent="0.35">
      <c r="A632" t="s">
        <v>2189</v>
      </c>
      <c r="C632" s="403">
        <v>45895</v>
      </c>
      <c r="D632" t="s">
        <v>3543</v>
      </c>
      <c r="E632" t="s">
        <v>6549</v>
      </c>
      <c r="F632" t="s">
        <v>6550</v>
      </c>
      <c r="G632" t="s">
        <v>6551</v>
      </c>
      <c r="H632" t="s">
        <v>6552</v>
      </c>
      <c r="I632" t="s">
        <v>2350</v>
      </c>
      <c r="J632" t="s">
        <v>98</v>
      </c>
      <c r="K632" t="s">
        <v>2189</v>
      </c>
      <c r="L632" t="s">
        <v>3154</v>
      </c>
      <c r="M632" t="s">
        <v>4872</v>
      </c>
      <c r="N632" t="s">
        <v>6537</v>
      </c>
      <c r="O632" t="s">
        <v>3012</v>
      </c>
      <c r="P632" t="s">
        <v>4474</v>
      </c>
      <c r="Q632" t="s">
        <v>2189</v>
      </c>
      <c r="R632" t="b">
        <v>0</v>
      </c>
      <c r="S632">
        <v>1000</v>
      </c>
      <c r="T632" t="s">
        <v>3002</v>
      </c>
      <c r="U632" t="s">
        <v>3003</v>
      </c>
      <c r="V632">
        <v>1</v>
      </c>
      <c r="W632" t="s">
        <v>3012</v>
      </c>
    </row>
    <row r="633" spans="1:23" hidden="1" x14ac:dyDescent="0.35">
      <c r="A633" t="s">
        <v>2189</v>
      </c>
      <c r="C633" s="403">
        <v>45895</v>
      </c>
      <c r="D633" t="s">
        <v>3543</v>
      </c>
      <c r="E633" t="s">
        <v>6553</v>
      </c>
      <c r="F633" t="s">
        <v>6554</v>
      </c>
      <c r="G633" t="s">
        <v>6555</v>
      </c>
      <c r="H633" t="s">
        <v>6556</v>
      </c>
      <c r="I633" t="s">
        <v>2621</v>
      </c>
      <c r="J633" t="s">
        <v>98</v>
      </c>
      <c r="K633" t="s">
        <v>2189</v>
      </c>
      <c r="L633" t="s">
        <v>3154</v>
      </c>
      <c r="M633" t="s">
        <v>4872</v>
      </c>
      <c r="N633" t="s">
        <v>6537</v>
      </c>
      <c r="O633" t="s">
        <v>3012</v>
      </c>
      <c r="P633" t="s">
        <v>4474</v>
      </c>
      <c r="Q633" t="s">
        <v>2189</v>
      </c>
      <c r="R633" t="b">
        <v>0</v>
      </c>
      <c r="S633">
        <v>500</v>
      </c>
      <c r="T633" t="s">
        <v>3002</v>
      </c>
      <c r="U633" t="s">
        <v>3003</v>
      </c>
      <c r="V633">
        <v>0.5</v>
      </c>
      <c r="W633" t="s">
        <v>3012</v>
      </c>
    </row>
    <row r="634" spans="1:23" hidden="1" x14ac:dyDescent="0.35">
      <c r="A634" t="s">
        <v>2189</v>
      </c>
      <c r="C634" s="403">
        <v>45895</v>
      </c>
      <c r="D634" t="s">
        <v>3543</v>
      </c>
      <c r="E634" t="s">
        <v>6557</v>
      </c>
      <c r="F634" t="s">
        <v>6558</v>
      </c>
      <c r="G634" t="s">
        <v>6559</v>
      </c>
      <c r="H634" t="s">
        <v>6560</v>
      </c>
      <c r="I634" t="s">
        <v>2370</v>
      </c>
      <c r="J634" t="s">
        <v>97</v>
      </c>
      <c r="K634" t="s">
        <v>2189</v>
      </c>
      <c r="L634" t="s">
        <v>5236</v>
      </c>
      <c r="M634" t="s">
        <v>5244</v>
      </c>
      <c r="N634" t="s">
        <v>6561</v>
      </c>
      <c r="O634" t="s">
        <v>3012</v>
      </c>
      <c r="P634" t="s">
        <v>5244</v>
      </c>
      <c r="Q634" t="s">
        <v>2189</v>
      </c>
      <c r="R634" t="b">
        <v>0</v>
      </c>
      <c r="S634">
        <v>400</v>
      </c>
      <c r="T634" t="s">
        <v>3002</v>
      </c>
      <c r="U634" t="s">
        <v>3003</v>
      </c>
      <c r="V634">
        <v>0.4</v>
      </c>
      <c r="W634" t="s">
        <v>3012</v>
      </c>
    </row>
    <row r="635" spans="1:23" hidden="1" x14ac:dyDescent="0.35">
      <c r="A635" t="s">
        <v>2189</v>
      </c>
      <c r="C635" s="403">
        <v>45895</v>
      </c>
      <c r="D635" t="s">
        <v>3543</v>
      </c>
      <c r="E635" t="s">
        <v>6562</v>
      </c>
      <c r="F635" t="s">
        <v>6563</v>
      </c>
      <c r="G635" t="s">
        <v>6564</v>
      </c>
      <c r="H635" t="s">
        <v>6565</v>
      </c>
      <c r="I635" t="s">
        <v>796</v>
      </c>
      <c r="J635" t="s">
        <v>97</v>
      </c>
      <c r="K635" t="s">
        <v>2189</v>
      </c>
      <c r="L635" t="s">
        <v>5236</v>
      </c>
      <c r="M635" t="s">
        <v>5244</v>
      </c>
      <c r="N635" t="s">
        <v>6566</v>
      </c>
      <c r="O635" t="s">
        <v>3012</v>
      </c>
      <c r="P635" t="s">
        <v>5244</v>
      </c>
      <c r="Q635" t="s">
        <v>2189</v>
      </c>
      <c r="R635" t="b">
        <v>0</v>
      </c>
      <c r="S635">
        <v>600</v>
      </c>
      <c r="T635" t="s">
        <v>3002</v>
      </c>
      <c r="U635" t="s">
        <v>3003</v>
      </c>
      <c r="V635">
        <v>0.6</v>
      </c>
      <c r="W635" t="s">
        <v>3012</v>
      </c>
    </row>
    <row r="636" spans="1:23" hidden="1" x14ac:dyDescent="0.35">
      <c r="A636" t="s">
        <v>2189</v>
      </c>
      <c r="C636" s="403">
        <v>45895</v>
      </c>
      <c r="D636" t="s">
        <v>3543</v>
      </c>
      <c r="E636" t="s">
        <v>6567</v>
      </c>
      <c r="F636" t="s">
        <v>6568</v>
      </c>
      <c r="G636" t="s">
        <v>6569</v>
      </c>
      <c r="H636" t="s">
        <v>6570</v>
      </c>
      <c r="I636" t="s">
        <v>6571</v>
      </c>
      <c r="J636" t="s">
        <v>98</v>
      </c>
      <c r="K636" t="s">
        <v>2189</v>
      </c>
      <c r="L636" t="s">
        <v>3154</v>
      </c>
      <c r="M636" t="s">
        <v>4872</v>
      </c>
      <c r="N636" t="s">
        <v>6537</v>
      </c>
      <c r="O636" t="s">
        <v>3012</v>
      </c>
      <c r="P636" t="s">
        <v>4474</v>
      </c>
      <c r="Q636" t="s">
        <v>2189</v>
      </c>
      <c r="R636" t="b">
        <v>0</v>
      </c>
      <c r="S636">
        <v>300</v>
      </c>
      <c r="T636" t="s">
        <v>3002</v>
      </c>
      <c r="U636" t="s">
        <v>3003</v>
      </c>
      <c r="V636">
        <v>0.3</v>
      </c>
      <c r="W636" t="s">
        <v>3012</v>
      </c>
    </row>
    <row r="637" spans="1:23" hidden="1" x14ac:dyDescent="0.35">
      <c r="A637" t="s">
        <v>2189</v>
      </c>
      <c r="C637" s="403">
        <v>45895</v>
      </c>
      <c r="D637" t="s">
        <v>3543</v>
      </c>
      <c r="E637" t="s">
        <v>6572</v>
      </c>
      <c r="F637" t="s">
        <v>6573</v>
      </c>
      <c r="G637" t="s">
        <v>6574</v>
      </c>
      <c r="H637" t="s">
        <v>6575</v>
      </c>
      <c r="I637" t="s">
        <v>6576</v>
      </c>
      <c r="J637" t="s">
        <v>97</v>
      </c>
      <c r="K637" t="s">
        <v>2189</v>
      </c>
      <c r="L637" t="s">
        <v>5236</v>
      </c>
      <c r="M637" t="s">
        <v>5244</v>
      </c>
      <c r="N637" t="s">
        <v>6566</v>
      </c>
      <c r="O637" t="s">
        <v>3012</v>
      </c>
      <c r="P637" t="s">
        <v>5244</v>
      </c>
      <c r="Q637" t="s">
        <v>2189</v>
      </c>
      <c r="R637" t="b">
        <v>0</v>
      </c>
      <c r="S637">
        <v>700</v>
      </c>
      <c r="T637" t="s">
        <v>3002</v>
      </c>
      <c r="U637" t="s">
        <v>3003</v>
      </c>
      <c r="V637">
        <v>0.7</v>
      </c>
      <c r="W637" t="s">
        <v>3012</v>
      </c>
    </row>
    <row r="638" spans="1:23" hidden="1" x14ac:dyDescent="0.35">
      <c r="A638" t="s">
        <v>419</v>
      </c>
      <c r="C638" s="403">
        <v>45895</v>
      </c>
      <c r="D638" t="s">
        <v>3543</v>
      </c>
      <c r="E638" t="s">
        <v>6577</v>
      </c>
      <c r="F638" t="s">
        <v>6578</v>
      </c>
      <c r="G638" t="s">
        <v>6579</v>
      </c>
      <c r="H638" t="s">
        <v>6580</v>
      </c>
      <c r="I638" t="s">
        <v>2396</v>
      </c>
      <c r="J638" t="s">
        <v>107</v>
      </c>
      <c r="K638" t="s">
        <v>429</v>
      </c>
      <c r="L638" t="s">
        <v>3699</v>
      </c>
      <c r="M638" t="s">
        <v>3700</v>
      </c>
      <c r="N638" t="s">
        <v>6581</v>
      </c>
      <c r="O638" t="s">
        <v>3012</v>
      </c>
      <c r="P638" t="s">
        <v>3700</v>
      </c>
      <c r="Q638" t="s">
        <v>429</v>
      </c>
      <c r="R638" t="b">
        <v>0</v>
      </c>
      <c r="S638">
        <v>200</v>
      </c>
      <c r="T638" t="s">
        <v>3002</v>
      </c>
      <c r="U638" t="s">
        <v>3003</v>
      </c>
      <c r="V638">
        <v>0.2</v>
      </c>
      <c r="W638" t="s">
        <v>3012</v>
      </c>
    </row>
    <row r="639" spans="1:23" hidden="1" x14ac:dyDescent="0.35">
      <c r="A639" t="s">
        <v>2189</v>
      </c>
      <c r="C639" s="403">
        <v>45895</v>
      </c>
      <c r="D639" t="s">
        <v>3543</v>
      </c>
      <c r="E639" t="s">
        <v>6582</v>
      </c>
      <c r="F639" t="s">
        <v>6583</v>
      </c>
      <c r="G639" t="s">
        <v>6584</v>
      </c>
      <c r="H639" t="s">
        <v>6585</v>
      </c>
      <c r="I639" t="s">
        <v>2569</v>
      </c>
      <c r="J639" t="s">
        <v>2260</v>
      </c>
      <c r="K639" t="s">
        <v>2189</v>
      </c>
      <c r="L639" t="s">
        <v>2998</v>
      </c>
      <c r="M639" t="s">
        <v>6586</v>
      </c>
      <c r="N639" t="s">
        <v>6587</v>
      </c>
      <c r="O639" t="s">
        <v>3012</v>
      </c>
      <c r="P639" t="s">
        <v>3899</v>
      </c>
      <c r="Q639" t="s">
        <v>2189</v>
      </c>
      <c r="R639" t="b">
        <v>0</v>
      </c>
      <c r="S639">
        <v>2000</v>
      </c>
      <c r="T639" t="s">
        <v>3002</v>
      </c>
      <c r="U639" t="s">
        <v>3003</v>
      </c>
      <c r="V639">
        <v>2</v>
      </c>
      <c r="W639" t="s">
        <v>3012</v>
      </c>
    </row>
    <row r="640" spans="1:23" hidden="1" x14ac:dyDescent="0.35">
      <c r="A640" t="s">
        <v>2189</v>
      </c>
      <c r="C640" s="403">
        <v>45895</v>
      </c>
      <c r="D640" t="s">
        <v>3543</v>
      </c>
      <c r="E640" t="s">
        <v>6588</v>
      </c>
      <c r="F640" t="s">
        <v>6589</v>
      </c>
      <c r="G640" t="s">
        <v>6590</v>
      </c>
      <c r="H640" t="s">
        <v>6591</v>
      </c>
      <c r="I640" t="s">
        <v>6592</v>
      </c>
      <c r="J640" t="s">
        <v>97</v>
      </c>
      <c r="K640" t="s">
        <v>2189</v>
      </c>
      <c r="L640" t="s">
        <v>5236</v>
      </c>
      <c r="M640" t="s">
        <v>5267</v>
      </c>
      <c r="N640" t="s">
        <v>6593</v>
      </c>
      <c r="O640" t="s">
        <v>3012</v>
      </c>
      <c r="P640" t="s">
        <v>5244</v>
      </c>
      <c r="Q640" t="s">
        <v>2189</v>
      </c>
      <c r="R640" t="b">
        <v>0</v>
      </c>
      <c r="S640">
        <v>700</v>
      </c>
      <c r="T640" t="s">
        <v>3002</v>
      </c>
      <c r="U640" t="s">
        <v>3003</v>
      </c>
      <c r="V640">
        <v>0.7</v>
      </c>
      <c r="W640" t="s">
        <v>3012</v>
      </c>
    </row>
    <row r="641" spans="1:23" hidden="1" x14ac:dyDescent="0.35">
      <c r="A641" t="s">
        <v>2189</v>
      </c>
      <c r="C641" s="403">
        <v>45895</v>
      </c>
      <c r="D641" t="s">
        <v>3543</v>
      </c>
      <c r="E641" t="s">
        <v>6594</v>
      </c>
      <c r="F641" t="s">
        <v>6595</v>
      </c>
      <c r="G641" t="s">
        <v>6596</v>
      </c>
      <c r="H641" t="s">
        <v>6597</v>
      </c>
      <c r="I641" t="s">
        <v>6598</v>
      </c>
      <c r="J641" t="s">
        <v>97</v>
      </c>
      <c r="K641" t="s">
        <v>2189</v>
      </c>
      <c r="L641" t="s">
        <v>5236</v>
      </c>
      <c r="M641" t="s">
        <v>5267</v>
      </c>
      <c r="N641" t="s">
        <v>6599</v>
      </c>
      <c r="O641" t="s">
        <v>3012</v>
      </c>
      <c r="P641" t="s">
        <v>5244</v>
      </c>
      <c r="Q641" t="s">
        <v>2189</v>
      </c>
      <c r="R641" t="b">
        <v>0</v>
      </c>
      <c r="S641">
        <v>500</v>
      </c>
      <c r="T641" t="s">
        <v>3002</v>
      </c>
      <c r="U641" t="s">
        <v>3003</v>
      </c>
      <c r="V641">
        <v>0.5</v>
      </c>
      <c r="W641" t="s">
        <v>3012</v>
      </c>
    </row>
    <row r="642" spans="1:23" hidden="1" x14ac:dyDescent="0.35">
      <c r="A642" t="s">
        <v>2189</v>
      </c>
      <c r="C642" s="403">
        <v>45895</v>
      </c>
      <c r="D642" t="s">
        <v>3543</v>
      </c>
      <c r="E642" t="s">
        <v>6600</v>
      </c>
      <c r="F642" t="s">
        <v>6601</v>
      </c>
      <c r="G642" t="s">
        <v>6602</v>
      </c>
      <c r="H642" t="s">
        <v>6603</v>
      </c>
      <c r="I642" t="s">
        <v>2279</v>
      </c>
      <c r="J642" t="s">
        <v>97</v>
      </c>
      <c r="K642" t="s">
        <v>2189</v>
      </c>
      <c r="L642" t="s">
        <v>5236</v>
      </c>
      <c r="M642" t="s">
        <v>5267</v>
      </c>
      <c r="N642" t="s">
        <v>6604</v>
      </c>
      <c r="O642" t="s">
        <v>3012</v>
      </c>
      <c r="P642" t="s">
        <v>5244</v>
      </c>
      <c r="Q642" t="s">
        <v>2189</v>
      </c>
      <c r="R642" t="b">
        <v>0</v>
      </c>
      <c r="S642">
        <v>900</v>
      </c>
      <c r="T642" t="s">
        <v>3002</v>
      </c>
      <c r="U642" t="s">
        <v>3003</v>
      </c>
      <c r="V642">
        <v>0.9</v>
      </c>
      <c r="W642" t="s">
        <v>3012</v>
      </c>
    </row>
    <row r="643" spans="1:23" hidden="1" x14ac:dyDescent="0.35">
      <c r="A643" t="s">
        <v>2189</v>
      </c>
      <c r="C643" s="403">
        <v>45895</v>
      </c>
      <c r="D643" t="s">
        <v>3543</v>
      </c>
      <c r="E643" t="s">
        <v>6605</v>
      </c>
      <c r="F643" t="s">
        <v>6606</v>
      </c>
      <c r="G643" t="s">
        <v>6607</v>
      </c>
      <c r="H643" t="s">
        <v>6608</v>
      </c>
      <c r="I643" t="s">
        <v>2621</v>
      </c>
      <c r="J643" t="s">
        <v>98</v>
      </c>
      <c r="K643" t="s">
        <v>2189</v>
      </c>
      <c r="L643" t="s">
        <v>3154</v>
      </c>
      <c r="M643" t="s">
        <v>3155</v>
      </c>
      <c r="N643" t="s">
        <v>6201</v>
      </c>
      <c r="O643" t="s">
        <v>3012</v>
      </c>
      <c r="P643" t="s">
        <v>4837</v>
      </c>
      <c r="Q643" t="s">
        <v>2189</v>
      </c>
      <c r="R643" t="b">
        <v>0</v>
      </c>
      <c r="S643">
        <v>1000</v>
      </c>
      <c r="T643" t="s">
        <v>3002</v>
      </c>
      <c r="U643" t="s">
        <v>3003</v>
      </c>
      <c r="V643">
        <v>1</v>
      </c>
      <c r="W643" t="s">
        <v>3012</v>
      </c>
    </row>
    <row r="644" spans="1:23" hidden="1" x14ac:dyDescent="0.35">
      <c r="A644" t="s">
        <v>2189</v>
      </c>
      <c r="C644" s="403">
        <v>45895</v>
      </c>
      <c r="D644" t="s">
        <v>3543</v>
      </c>
      <c r="E644" t="s">
        <v>6609</v>
      </c>
      <c r="F644" t="s">
        <v>6610</v>
      </c>
      <c r="G644" t="s">
        <v>6611</v>
      </c>
      <c r="H644" t="s">
        <v>6612</v>
      </c>
      <c r="I644" t="s">
        <v>138</v>
      </c>
      <c r="J644" t="s">
        <v>2260</v>
      </c>
      <c r="K644" t="s">
        <v>2189</v>
      </c>
      <c r="L644" t="s">
        <v>2998</v>
      </c>
      <c r="M644" t="s">
        <v>6613</v>
      </c>
      <c r="N644" t="s">
        <v>6614</v>
      </c>
      <c r="O644" t="s">
        <v>3012</v>
      </c>
      <c r="P644" t="s">
        <v>6613</v>
      </c>
      <c r="Q644" t="s">
        <v>2189</v>
      </c>
      <c r="R644" t="b">
        <v>0</v>
      </c>
      <c r="S644">
        <v>800</v>
      </c>
      <c r="T644" t="s">
        <v>3002</v>
      </c>
      <c r="U644" t="s">
        <v>3003</v>
      </c>
      <c r="V644">
        <v>0.8</v>
      </c>
      <c r="W644" t="s">
        <v>3012</v>
      </c>
    </row>
    <row r="645" spans="1:23" hidden="1" x14ac:dyDescent="0.35">
      <c r="A645" t="s">
        <v>2189</v>
      </c>
      <c r="C645" s="403">
        <v>45895</v>
      </c>
      <c r="D645" t="s">
        <v>3543</v>
      </c>
      <c r="E645" t="s">
        <v>6615</v>
      </c>
      <c r="F645" t="s">
        <v>6616</v>
      </c>
      <c r="G645" t="s">
        <v>6617</v>
      </c>
      <c r="H645" t="s">
        <v>6618</v>
      </c>
      <c r="I645" t="s">
        <v>3738</v>
      </c>
      <c r="J645" t="s">
        <v>97</v>
      </c>
      <c r="K645" t="s">
        <v>2189</v>
      </c>
      <c r="L645" t="s">
        <v>5236</v>
      </c>
      <c r="M645" t="s">
        <v>5267</v>
      </c>
      <c r="N645" t="s">
        <v>6619</v>
      </c>
      <c r="O645" t="s">
        <v>3012</v>
      </c>
      <c r="P645" t="s">
        <v>5244</v>
      </c>
      <c r="Q645" t="s">
        <v>2189</v>
      </c>
      <c r="R645" t="b">
        <v>0</v>
      </c>
      <c r="S645">
        <v>300</v>
      </c>
      <c r="T645" t="s">
        <v>3002</v>
      </c>
      <c r="U645" t="s">
        <v>3003</v>
      </c>
      <c r="V645">
        <v>0.3</v>
      </c>
      <c r="W645" t="s">
        <v>3012</v>
      </c>
    </row>
    <row r="646" spans="1:23" hidden="1" x14ac:dyDescent="0.35">
      <c r="A646" t="s">
        <v>2189</v>
      </c>
      <c r="C646" s="403">
        <v>45895</v>
      </c>
      <c r="D646" t="s">
        <v>3543</v>
      </c>
      <c r="E646" t="s">
        <v>6620</v>
      </c>
      <c r="F646" t="s">
        <v>6621</v>
      </c>
      <c r="G646" t="s">
        <v>6622</v>
      </c>
      <c r="H646" t="s">
        <v>6623</v>
      </c>
      <c r="I646" t="s">
        <v>2304</v>
      </c>
      <c r="J646" t="s">
        <v>98</v>
      </c>
      <c r="K646" t="s">
        <v>2189</v>
      </c>
      <c r="L646" t="s">
        <v>3154</v>
      </c>
      <c r="M646" t="s">
        <v>3155</v>
      </c>
      <c r="N646" t="s">
        <v>6624</v>
      </c>
      <c r="O646" t="s">
        <v>3012</v>
      </c>
      <c r="P646" t="s">
        <v>4837</v>
      </c>
      <c r="Q646" t="s">
        <v>2189</v>
      </c>
      <c r="R646" t="b">
        <v>0</v>
      </c>
      <c r="S646">
        <v>300</v>
      </c>
      <c r="T646" t="s">
        <v>3002</v>
      </c>
      <c r="U646" t="s">
        <v>3003</v>
      </c>
      <c r="V646">
        <v>0.3</v>
      </c>
      <c r="W646" t="s">
        <v>3012</v>
      </c>
    </row>
    <row r="647" spans="1:23" hidden="1" x14ac:dyDescent="0.35">
      <c r="A647" t="s">
        <v>2189</v>
      </c>
      <c r="C647" s="403">
        <v>45895</v>
      </c>
      <c r="D647" t="s">
        <v>3543</v>
      </c>
      <c r="E647" t="s">
        <v>6625</v>
      </c>
      <c r="F647" t="s">
        <v>6626</v>
      </c>
      <c r="G647" t="s">
        <v>6627</v>
      </c>
      <c r="H647" t="s">
        <v>6628</v>
      </c>
      <c r="I647" t="s">
        <v>6629</v>
      </c>
      <c r="J647" t="s">
        <v>98</v>
      </c>
      <c r="K647" t="s">
        <v>2189</v>
      </c>
      <c r="L647" t="s">
        <v>3154</v>
      </c>
      <c r="M647" t="s">
        <v>4472</v>
      </c>
      <c r="N647" t="s">
        <v>4867</v>
      </c>
      <c r="O647" t="s">
        <v>3012</v>
      </c>
      <c r="P647" t="s">
        <v>4474</v>
      </c>
      <c r="Q647" t="s">
        <v>2189</v>
      </c>
      <c r="R647" t="b">
        <v>0</v>
      </c>
      <c r="S647">
        <v>6000</v>
      </c>
      <c r="T647" t="s">
        <v>3002</v>
      </c>
      <c r="U647" t="s">
        <v>3003</v>
      </c>
      <c r="V647">
        <v>6</v>
      </c>
      <c r="W647" t="s">
        <v>3012</v>
      </c>
    </row>
    <row r="648" spans="1:23" hidden="1" x14ac:dyDescent="0.35">
      <c r="A648" t="s">
        <v>2189</v>
      </c>
      <c r="C648" s="403">
        <v>45894</v>
      </c>
      <c r="D648" t="s">
        <v>3543</v>
      </c>
      <c r="E648" t="s">
        <v>6630</v>
      </c>
      <c r="F648" t="s">
        <v>6631</v>
      </c>
      <c r="G648" t="s">
        <v>6632</v>
      </c>
      <c r="H648" t="s">
        <v>6633</v>
      </c>
      <c r="I648" t="s">
        <v>6634</v>
      </c>
      <c r="J648" t="s">
        <v>97</v>
      </c>
      <c r="K648" t="s">
        <v>2189</v>
      </c>
      <c r="L648" t="s">
        <v>5236</v>
      </c>
      <c r="M648" t="s">
        <v>5267</v>
      </c>
      <c r="N648" t="s">
        <v>6635</v>
      </c>
      <c r="O648" t="s">
        <v>3012</v>
      </c>
      <c r="P648" t="s">
        <v>5244</v>
      </c>
      <c r="Q648" t="s">
        <v>2189</v>
      </c>
      <c r="R648" t="b">
        <v>0</v>
      </c>
      <c r="S648">
        <v>500</v>
      </c>
      <c r="T648" t="s">
        <v>3002</v>
      </c>
      <c r="U648" t="s">
        <v>3003</v>
      </c>
      <c r="V648">
        <v>0.5</v>
      </c>
      <c r="W648" t="s">
        <v>3012</v>
      </c>
    </row>
    <row r="649" spans="1:23" hidden="1" x14ac:dyDescent="0.35">
      <c r="A649" t="s">
        <v>2189</v>
      </c>
      <c r="C649" s="403">
        <v>45894</v>
      </c>
      <c r="D649" t="s">
        <v>3543</v>
      </c>
      <c r="E649" t="s">
        <v>6636</v>
      </c>
      <c r="F649" t="s">
        <v>6637</v>
      </c>
      <c r="G649" t="s">
        <v>6638</v>
      </c>
      <c r="H649" t="s">
        <v>6639</v>
      </c>
      <c r="I649" t="s">
        <v>2461</v>
      </c>
      <c r="J649" t="s">
        <v>2260</v>
      </c>
      <c r="K649" t="s">
        <v>2189</v>
      </c>
      <c r="L649" t="s">
        <v>2998</v>
      </c>
      <c r="M649" t="s">
        <v>6640</v>
      </c>
      <c r="N649" t="s">
        <v>6641</v>
      </c>
      <c r="O649" t="s">
        <v>3012</v>
      </c>
      <c r="P649" t="s">
        <v>3899</v>
      </c>
      <c r="Q649" t="s">
        <v>2189</v>
      </c>
      <c r="R649" t="b">
        <v>0</v>
      </c>
      <c r="S649">
        <v>1000</v>
      </c>
      <c r="T649" t="s">
        <v>3002</v>
      </c>
      <c r="U649" t="s">
        <v>3003</v>
      </c>
      <c r="V649">
        <v>1</v>
      </c>
      <c r="W649" t="s">
        <v>3012</v>
      </c>
    </row>
    <row r="650" spans="1:23" hidden="1" x14ac:dyDescent="0.35">
      <c r="A650" t="s">
        <v>2189</v>
      </c>
      <c r="C650" s="403">
        <v>45894</v>
      </c>
      <c r="D650" t="s">
        <v>3543</v>
      </c>
      <c r="E650" t="s">
        <v>6642</v>
      </c>
      <c r="F650" t="s">
        <v>6643</v>
      </c>
      <c r="G650" t="s">
        <v>6644</v>
      </c>
      <c r="H650" t="s">
        <v>6645</v>
      </c>
      <c r="I650" t="s">
        <v>6646</v>
      </c>
      <c r="J650" t="s">
        <v>97</v>
      </c>
      <c r="K650" t="s">
        <v>2189</v>
      </c>
      <c r="L650" t="s">
        <v>3205</v>
      </c>
      <c r="M650" t="s">
        <v>5638</v>
      </c>
      <c r="N650" t="s">
        <v>6647</v>
      </c>
      <c r="O650" t="s">
        <v>3012</v>
      </c>
      <c r="P650" t="s">
        <v>6437</v>
      </c>
      <c r="Q650" t="s">
        <v>2189</v>
      </c>
      <c r="R650" t="b">
        <v>0</v>
      </c>
      <c r="S650">
        <v>400</v>
      </c>
      <c r="T650" t="s">
        <v>3002</v>
      </c>
      <c r="U650" t="s">
        <v>3003</v>
      </c>
      <c r="V650">
        <v>0.4</v>
      </c>
      <c r="W650" t="s">
        <v>3012</v>
      </c>
    </row>
    <row r="651" spans="1:23" hidden="1" x14ac:dyDescent="0.35">
      <c r="A651" t="s">
        <v>2189</v>
      </c>
      <c r="C651" s="403">
        <v>45894</v>
      </c>
      <c r="D651" t="s">
        <v>3543</v>
      </c>
      <c r="E651" t="s">
        <v>6648</v>
      </c>
      <c r="F651" t="s">
        <v>6649</v>
      </c>
      <c r="G651" t="s">
        <v>6650</v>
      </c>
      <c r="H651" t="s">
        <v>6651</v>
      </c>
      <c r="I651" t="s">
        <v>6652</v>
      </c>
      <c r="J651" t="s">
        <v>97</v>
      </c>
      <c r="K651" t="s">
        <v>2189</v>
      </c>
      <c r="L651" t="s">
        <v>3205</v>
      </c>
      <c r="M651" t="s">
        <v>5638</v>
      </c>
      <c r="N651" t="s">
        <v>6653</v>
      </c>
      <c r="O651" t="s">
        <v>3012</v>
      </c>
      <c r="P651" t="s">
        <v>6437</v>
      </c>
      <c r="Q651" t="s">
        <v>2189</v>
      </c>
      <c r="R651" t="b">
        <v>0</v>
      </c>
      <c r="S651">
        <v>600</v>
      </c>
      <c r="T651" t="s">
        <v>3002</v>
      </c>
      <c r="U651" t="s">
        <v>3003</v>
      </c>
      <c r="V651">
        <v>0.6</v>
      </c>
      <c r="W651" t="s">
        <v>3012</v>
      </c>
    </row>
    <row r="652" spans="1:23" hidden="1" x14ac:dyDescent="0.35">
      <c r="A652" t="s">
        <v>2189</v>
      </c>
      <c r="C652" s="403">
        <v>45894</v>
      </c>
      <c r="D652" t="s">
        <v>3543</v>
      </c>
      <c r="E652" t="s">
        <v>6654</v>
      </c>
      <c r="F652" t="s">
        <v>6655</v>
      </c>
      <c r="G652" t="s">
        <v>6656</v>
      </c>
      <c r="H652" t="s">
        <v>6657</v>
      </c>
      <c r="I652" t="s">
        <v>2786</v>
      </c>
      <c r="J652" t="s">
        <v>97</v>
      </c>
      <c r="K652" t="s">
        <v>2189</v>
      </c>
      <c r="L652" t="s">
        <v>3205</v>
      </c>
      <c r="M652" t="s">
        <v>5638</v>
      </c>
      <c r="N652" t="s">
        <v>6658</v>
      </c>
      <c r="O652" t="s">
        <v>3012</v>
      </c>
      <c r="P652" t="s">
        <v>6437</v>
      </c>
      <c r="Q652" t="s">
        <v>2189</v>
      </c>
      <c r="R652" t="b">
        <v>0</v>
      </c>
      <c r="S652">
        <v>400</v>
      </c>
      <c r="T652" t="s">
        <v>3002</v>
      </c>
      <c r="U652" t="s">
        <v>3003</v>
      </c>
      <c r="V652">
        <v>0.4</v>
      </c>
      <c r="W652" t="s">
        <v>3012</v>
      </c>
    </row>
    <row r="653" spans="1:23" hidden="1" x14ac:dyDescent="0.35">
      <c r="A653" t="s">
        <v>2189</v>
      </c>
      <c r="C653" s="403">
        <v>45894</v>
      </c>
      <c r="D653" t="s">
        <v>3543</v>
      </c>
      <c r="E653" t="s">
        <v>6659</v>
      </c>
      <c r="F653" t="s">
        <v>6660</v>
      </c>
      <c r="G653" t="s">
        <v>6661</v>
      </c>
      <c r="H653" t="s">
        <v>6662</v>
      </c>
      <c r="I653" t="s">
        <v>6663</v>
      </c>
      <c r="J653" t="s">
        <v>2260</v>
      </c>
      <c r="K653" t="s">
        <v>2189</v>
      </c>
      <c r="L653" t="s">
        <v>2998</v>
      </c>
      <c r="M653" t="s">
        <v>6640</v>
      </c>
      <c r="N653" t="s">
        <v>6664</v>
      </c>
      <c r="O653" t="s">
        <v>3012</v>
      </c>
      <c r="P653" t="s">
        <v>3899</v>
      </c>
      <c r="Q653" t="s">
        <v>2189</v>
      </c>
      <c r="R653" t="b">
        <v>0</v>
      </c>
      <c r="S653">
        <v>2000</v>
      </c>
      <c r="T653" t="s">
        <v>3002</v>
      </c>
      <c r="U653" t="s">
        <v>3003</v>
      </c>
      <c r="V653">
        <v>2</v>
      </c>
      <c r="W653" t="s">
        <v>3012</v>
      </c>
    </row>
    <row r="654" spans="1:23" hidden="1" x14ac:dyDescent="0.35">
      <c r="A654" t="s">
        <v>2189</v>
      </c>
      <c r="C654" s="403">
        <v>45894</v>
      </c>
      <c r="D654" t="s">
        <v>3543</v>
      </c>
      <c r="E654" t="s">
        <v>6665</v>
      </c>
      <c r="F654" t="s">
        <v>6666</v>
      </c>
      <c r="G654" t="s">
        <v>6667</v>
      </c>
      <c r="H654" t="s">
        <v>6668</v>
      </c>
      <c r="I654" t="s">
        <v>2269</v>
      </c>
      <c r="J654" t="s">
        <v>97</v>
      </c>
      <c r="K654" t="s">
        <v>2189</v>
      </c>
      <c r="L654" t="s">
        <v>3205</v>
      </c>
      <c r="M654" t="s">
        <v>5638</v>
      </c>
      <c r="N654" t="s">
        <v>6669</v>
      </c>
      <c r="O654" t="s">
        <v>3012</v>
      </c>
      <c r="P654" t="s">
        <v>6437</v>
      </c>
      <c r="Q654" t="s">
        <v>2189</v>
      </c>
      <c r="R654" t="b">
        <v>0</v>
      </c>
      <c r="S654">
        <v>200</v>
      </c>
      <c r="T654" t="s">
        <v>3002</v>
      </c>
      <c r="U654" t="s">
        <v>3003</v>
      </c>
      <c r="V654">
        <v>0.2</v>
      </c>
      <c r="W654" t="s">
        <v>3012</v>
      </c>
    </row>
    <row r="655" spans="1:23" hidden="1" x14ac:dyDescent="0.35">
      <c r="A655" t="s">
        <v>2189</v>
      </c>
      <c r="C655" s="403">
        <v>45894</v>
      </c>
      <c r="D655" t="s">
        <v>3543</v>
      </c>
      <c r="E655" t="s">
        <v>6670</v>
      </c>
      <c r="F655" t="s">
        <v>6671</v>
      </c>
      <c r="G655" t="s">
        <v>6672</v>
      </c>
      <c r="H655" t="s">
        <v>6673</v>
      </c>
      <c r="I655" t="s">
        <v>6674</v>
      </c>
      <c r="J655" t="s">
        <v>97</v>
      </c>
      <c r="K655" t="s">
        <v>2189</v>
      </c>
      <c r="L655" t="s">
        <v>3205</v>
      </c>
      <c r="M655" t="s">
        <v>5638</v>
      </c>
      <c r="N655" t="s">
        <v>6675</v>
      </c>
      <c r="O655" t="s">
        <v>3012</v>
      </c>
      <c r="P655" t="s">
        <v>6437</v>
      </c>
      <c r="Q655" t="s">
        <v>2189</v>
      </c>
      <c r="R655" t="b">
        <v>0</v>
      </c>
      <c r="S655">
        <v>600</v>
      </c>
      <c r="T655" t="s">
        <v>3002</v>
      </c>
      <c r="U655" t="s">
        <v>3003</v>
      </c>
      <c r="V655">
        <v>0.6</v>
      </c>
      <c r="W655" t="s">
        <v>3012</v>
      </c>
    </row>
    <row r="656" spans="1:23" hidden="1" x14ac:dyDescent="0.35">
      <c r="A656" t="s">
        <v>2189</v>
      </c>
      <c r="C656" s="403">
        <v>45894</v>
      </c>
      <c r="D656" t="s">
        <v>3543</v>
      </c>
      <c r="E656" t="s">
        <v>6676</v>
      </c>
      <c r="F656" t="s">
        <v>6677</v>
      </c>
      <c r="G656" t="s">
        <v>6678</v>
      </c>
      <c r="H656" t="s">
        <v>6679</v>
      </c>
      <c r="I656" t="s">
        <v>2358</v>
      </c>
      <c r="J656" t="s">
        <v>97</v>
      </c>
      <c r="K656" t="s">
        <v>2189</v>
      </c>
      <c r="L656" t="s">
        <v>3205</v>
      </c>
      <c r="M656" t="s">
        <v>5638</v>
      </c>
      <c r="N656" t="s">
        <v>6680</v>
      </c>
      <c r="O656" t="s">
        <v>3012</v>
      </c>
      <c r="P656" t="s">
        <v>6437</v>
      </c>
      <c r="Q656" t="s">
        <v>2189</v>
      </c>
      <c r="R656" t="b">
        <v>0</v>
      </c>
      <c r="S656">
        <v>200</v>
      </c>
      <c r="T656" t="s">
        <v>3002</v>
      </c>
      <c r="U656" t="s">
        <v>3003</v>
      </c>
      <c r="V656">
        <v>0.2</v>
      </c>
      <c r="W656" t="s">
        <v>3012</v>
      </c>
    </row>
    <row r="657" spans="1:23" hidden="1" x14ac:dyDescent="0.35">
      <c r="A657" t="s">
        <v>2189</v>
      </c>
      <c r="C657" s="403">
        <v>45894</v>
      </c>
      <c r="D657" t="s">
        <v>3543</v>
      </c>
      <c r="E657" t="s">
        <v>6681</v>
      </c>
      <c r="F657" t="s">
        <v>6682</v>
      </c>
      <c r="G657" t="s">
        <v>6683</v>
      </c>
      <c r="H657" t="s">
        <v>6684</v>
      </c>
      <c r="I657" t="s">
        <v>6685</v>
      </c>
      <c r="J657" t="s">
        <v>97</v>
      </c>
      <c r="K657" t="s">
        <v>2189</v>
      </c>
      <c r="L657" t="s">
        <v>3205</v>
      </c>
      <c r="M657" t="s">
        <v>5636</v>
      </c>
      <c r="N657" t="s">
        <v>6686</v>
      </c>
      <c r="O657" t="s">
        <v>3012</v>
      </c>
      <c r="P657" t="s">
        <v>5638</v>
      </c>
      <c r="Q657" t="s">
        <v>2189</v>
      </c>
      <c r="R657" t="b">
        <v>0</v>
      </c>
      <c r="S657">
        <v>200</v>
      </c>
      <c r="T657" t="s">
        <v>3002</v>
      </c>
      <c r="U657" t="s">
        <v>3003</v>
      </c>
      <c r="V657">
        <v>0.2</v>
      </c>
      <c r="W657" t="s">
        <v>3012</v>
      </c>
    </row>
    <row r="658" spans="1:23" hidden="1" x14ac:dyDescent="0.35">
      <c r="A658" t="s">
        <v>2189</v>
      </c>
      <c r="C658" s="403">
        <v>45894</v>
      </c>
      <c r="D658" t="s">
        <v>3543</v>
      </c>
      <c r="E658" t="s">
        <v>6687</v>
      </c>
      <c r="F658" t="s">
        <v>6688</v>
      </c>
      <c r="G658" t="s">
        <v>6689</v>
      </c>
      <c r="H658" t="s">
        <v>6690</v>
      </c>
      <c r="I658" t="s">
        <v>2300</v>
      </c>
      <c r="J658" t="s">
        <v>97</v>
      </c>
      <c r="K658" t="s">
        <v>2189</v>
      </c>
      <c r="L658" t="s">
        <v>3205</v>
      </c>
      <c r="M658" t="s">
        <v>5636</v>
      </c>
      <c r="N658" t="s">
        <v>6691</v>
      </c>
      <c r="O658" t="s">
        <v>3012</v>
      </c>
      <c r="P658" t="s">
        <v>5638</v>
      </c>
      <c r="Q658" t="s">
        <v>2189</v>
      </c>
      <c r="R658" t="b">
        <v>0</v>
      </c>
      <c r="S658">
        <v>600</v>
      </c>
      <c r="T658" t="s">
        <v>3002</v>
      </c>
      <c r="U658" t="s">
        <v>3003</v>
      </c>
      <c r="V658">
        <v>0.6</v>
      </c>
      <c r="W658" t="s">
        <v>3012</v>
      </c>
    </row>
    <row r="659" spans="1:23" hidden="1" x14ac:dyDescent="0.35">
      <c r="A659" t="s">
        <v>2189</v>
      </c>
      <c r="C659" s="403">
        <v>45894</v>
      </c>
      <c r="D659" t="s">
        <v>3543</v>
      </c>
      <c r="E659" t="s">
        <v>6692</v>
      </c>
      <c r="F659" t="s">
        <v>6693</v>
      </c>
      <c r="G659" t="s">
        <v>6694</v>
      </c>
      <c r="H659" t="s">
        <v>6695</v>
      </c>
      <c r="I659" t="s">
        <v>4661</v>
      </c>
      <c r="J659" t="s">
        <v>97</v>
      </c>
      <c r="K659" t="s">
        <v>2189</v>
      </c>
      <c r="L659" t="s">
        <v>3205</v>
      </c>
      <c r="M659" t="s">
        <v>5638</v>
      </c>
      <c r="N659" t="s">
        <v>6696</v>
      </c>
      <c r="O659" t="s">
        <v>3012</v>
      </c>
      <c r="P659" t="s">
        <v>6437</v>
      </c>
      <c r="Q659" t="s">
        <v>2189</v>
      </c>
      <c r="R659" t="b">
        <v>0</v>
      </c>
      <c r="S659">
        <v>500</v>
      </c>
      <c r="T659" t="s">
        <v>3002</v>
      </c>
      <c r="U659" t="s">
        <v>3003</v>
      </c>
      <c r="V659">
        <v>0.5</v>
      </c>
      <c r="W659" t="s">
        <v>3012</v>
      </c>
    </row>
    <row r="660" spans="1:23" hidden="1" x14ac:dyDescent="0.35">
      <c r="A660" t="s">
        <v>2189</v>
      </c>
      <c r="C660" s="403">
        <v>45894</v>
      </c>
      <c r="D660" t="s">
        <v>3543</v>
      </c>
      <c r="E660" t="s">
        <v>6697</v>
      </c>
      <c r="F660" t="s">
        <v>6698</v>
      </c>
      <c r="G660" t="s">
        <v>6699</v>
      </c>
      <c r="H660" t="s">
        <v>6700</v>
      </c>
      <c r="I660" t="s">
        <v>6701</v>
      </c>
      <c r="J660" t="s">
        <v>97</v>
      </c>
      <c r="K660" t="s">
        <v>2189</v>
      </c>
      <c r="L660" t="s">
        <v>3205</v>
      </c>
      <c r="M660" t="s">
        <v>5638</v>
      </c>
      <c r="N660" t="s">
        <v>6702</v>
      </c>
      <c r="O660" t="s">
        <v>3012</v>
      </c>
      <c r="P660" t="s">
        <v>6437</v>
      </c>
      <c r="Q660" t="s">
        <v>2189</v>
      </c>
      <c r="R660" t="b">
        <v>0</v>
      </c>
      <c r="S660">
        <v>800</v>
      </c>
      <c r="T660" t="s">
        <v>3002</v>
      </c>
      <c r="U660" t="s">
        <v>3003</v>
      </c>
      <c r="V660">
        <v>0.8</v>
      </c>
      <c r="W660" t="s">
        <v>3012</v>
      </c>
    </row>
    <row r="661" spans="1:23" hidden="1" x14ac:dyDescent="0.35">
      <c r="A661" t="s">
        <v>2189</v>
      </c>
      <c r="C661" s="403">
        <v>45894</v>
      </c>
      <c r="D661" t="s">
        <v>3543</v>
      </c>
      <c r="E661" t="s">
        <v>6703</v>
      </c>
      <c r="F661" t="s">
        <v>6704</v>
      </c>
      <c r="G661" t="s">
        <v>4544</v>
      </c>
      <c r="H661" t="s">
        <v>6705</v>
      </c>
      <c r="I661" t="s">
        <v>3896</v>
      </c>
      <c r="J661" t="s">
        <v>2260</v>
      </c>
      <c r="K661" t="s">
        <v>2189</v>
      </c>
      <c r="L661" t="s">
        <v>2998</v>
      </c>
      <c r="M661" t="s">
        <v>6706</v>
      </c>
      <c r="N661" t="s">
        <v>6707</v>
      </c>
      <c r="O661" t="s">
        <v>3012</v>
      </c>
      <c r="P661" t="s">
        <v>6706</v>
      </c>
      <c r="Q661" t="s">
        <v>2189</v>
      </c>
      <c r="R661" t="b">
        <v>0</v>
      </c>
      <c r="S661">
        <v>1000</v>
      </c>
      <c r="T661" t="s">
        <v>3002</v>
      </c>
      <c r="U661" t="s">
        <v>3003</v>
      </c>
      <c r="V661">
        <v>1</v>
      </c>
      <c r="W661" t="s">
        <v>3012</v>
      </c>
    </row>
    <row r="662" spans="1:23" hidden="1" x14ac:dyDescent="0.35">
      <c r="A662" t="s">
        <v>2189</v>
      </c>
      <c r="C662" s="403">
        <v>45894</v>
      </c>
      <c r="D662" t="s">
        <v>3543</v>
      </c>
      <c r="E662" t="s">
        <v>6708</v>
      </c>
      <c r="F662" t="s">
        <v>6709</v>
      </c>
      <c r="G662" t="s">
        <v>6710</v>
      </c>
      <c r="H662" t="s">
        <v>6711</v>
      </c>
      <c r="I662" t="s">
        <v>2846</v>
      </c>
      <c r="J662" t="s">
        <v>98</v>
      </c>
      <c r="K662" t="s">
        <v>2189</v>
      </c>
      <c r="L662" t="s">
        <v>3154</v>
      </c>
      <c r="M662" t="s">
        <v>5966</v>
      </c>
      <c r="N662" t="s">
        <v>6712</v>
      </c>
      <c r="O662" t="s">
        <v>3012</v>
      </c>
      <c r="P662" t="s">
        <v>4683</v>
      </c>
      <c r="Q662" t="s">
        <v>2189</v>
      </c>
      <c r="R662" t="b">
        <v>0</v>
      </c>
      <c r="S662">
        <v>500</v>
      </c>
      <c r="T662" t="s">
        <v>3002</v>
      </c>
      <c r="U662" t="s">
        <v>3003</v>
      </c>
      <c r="V662">
        <v>0.5</v>
      </c>
      <c r="W662" t="s">
        <v>3012</v>
      </c>
    </row>
    <row r="663" spans="1:23" hidden="1" x14ac:dyDescent="0.35">
      <c r="A663" t="s">
        <v>2189</v>
      </c>
      <c r="C663" s="403">
        <v>45894</v>
      </c>
      <c r="D663" t="s">
        <v>3543</v>
      </c>
      <c r="E663" t="s">
        <v>6713</v>
      </c>
      <c r="F663" t="s">
        <v>6714</v>
      </c>
      <c r="G663" t="s">
        <v>6715</v>
      </c>
      <c r="H663" t="s">
        <v>6716</v>
      </c>
      <c r="I663" t="s">
        <v>2358</v>
      </c>
      <c r="J663" t="s">
        <v>98</v>
      </c>
      <c r="K663" t="s">
        <v>2189</v>
      </c>
      <c r="L663" t="s">
        <v>3154</v>
      </c>
      <c r="M663" t="s">
        <v>5966</v>
      </c>
      <c r="N663" t="s">
        <v>6712</v>
      </c>
      <c r="O663" t="s">
        <v>3012</v>
      </c>
      <c r="P663" t="s">
        <v>4683</v>
      </c>
      <c r="Q663" t="s">
        <v>2189</v>
      </c>
      <c r="R663" t="b">
        <v>0</v>
      </c>
      <c r="S663">
        <v>1000</v>
      </c>
      <c r="T663" t="s">
        <v>3002</v>
      </c>
      <c r="U663" t="s">
        <v>3003</v>
      </c>
      <c r="V663">
        <v>1</v>
      </c>
      <c r="W663" t="s">
        <v>3012</v>
      </c>
    </row>
    <row r="664" spans="1:23" hidden="1" x14ac:dyDescent="0.35">
      <c r="A664" t="s">
        <v>2189</v>
      </c>
      <c r="C664" s="403">
        <v>45894</v>
      </c>
      <c r="D664" t="s">
        <v>3543</v>
      </c>
      <c r="E664" t="s">
        <v>6717</v>
      </c>
      <c r="F664" t="s">
        <v>6718</v>
      </c>
      <c r="G664" t="s">
        <v>6719</v>
      </c>
      <c r="H664" t="s">
        <v>6720</v>
      </c>
      <c r="I664" t="s">
        <v>2234</v>
      </c>
      <c r="J664" t="s">
        <v>97</v>
      </c>
      <c r="K664" t="s">
        <v>2189</v>
      </c>
      <c r="L664" t="s">
        <v>3205</v>
      </c>
      <c r="M664" t="s">
        <v>5638</v>
      </c>
      <c r="N664" t="s">
        <v>6721</v>
      </c>
      <c r="O664" t="s">
        <v>3012</v>
      </c>
      <c r="P664" t="s">
        <v>6437</v>
      </c>
      <c r="Q664" t="s">
        <v>2189</v>
      </c>
      <c r="R664" t="b">
        <v>0</v>
      </c>
      <c r="S664">
        <v>200</v>
      </c>
      <c r="T664" t="s">
        <v>3002</v>
      </c>
      <c r="U664" t="s">
        <v>3003</v>
      </c>
      <c r="V664">
        <v>0.2</v>
      </c>
      <c r="W664" t="s">
        <v>3012</v>
      </c>
    </row>
    <row r="665" spans="1:23" hidden="1" x14ac:dyDescent="0.35">
      <c r="A665" t="s">
        <v>2189</v>
      </c>
      <c r="C665" s="403">
        <v>45894</v>
      </c>
      <c r="D665" t="s">
        <v>3543</v>
      </c>
      <c r="E665" t="s">
        <v>6722</v>
      </c>
      <c r="F665" t="s">
        <v>6723</v>
      </c>
      <c r="G665" t="s">
        <v>6724</v>
      </c>
      <c r="H665" t="s">
        <v>6725</v>
      </c>
      <c r="I665" t="s">
        <v>1935</v>
      </c>
      <c r="J665" t="s">
        <v>98</v>
      </c>
      <c r="K665" t="s">
        <v>2189</v>
      </c>
      <c r="L665" t="s">
        <v>3154</v>
      </c>
      <c r="M665" t="s">
        <v>5966</v>
      </c>
      <c r="N665" t="s">
        <v>6726</v>
      </c>
      <c r="O665" t="s">
        <v>3012</v>
      </c>
      <c r="P665" t="s">
        <v>4683</v>
      </c>
      <c r="Q665" t="s">
        <v>2189</v>
      </c>
      <c r="R665" t="b">
        <v>0</v>
      </c>
      <c r="S665">
        <v>4000</v>
      </c>
      <c r="T665" t="s">
        <v>3002</v>
      </c>
      <c r="U665" t="s">
        <v>3003</v>
      </c>
      <c r="V665">
        <v>4</v>
      </c>
      <c r="W665" t="s">
        <v>3012</v>
      </c>
    </row>
    <row r="666" spans="1:23" hidden="1" x14ac:dyDescent="0.35">
      <c r="A666" t="s">
        <v>2189</v>
      </c>
      <c r="C666" s="403">
        <v>45894</v>
      </c>
      <c r="D666" t="s">
        <v>3543</v>
      </c>
      <c r="E666" t="s">
        <v>6727</v>
      </c>
      <c r="F666" t="s">
        <v>6728</v>
      </c>
      <c r="G666" t="s">
        <v>6729</v>
      </c>
      <c r="H666" t="s">
        <v>6730</v>
      </c>
      <c r="I666" t="s">
        <v>2724</v>
      </c>
      <c r="J666" t="s">
        <v>97</v>
      </c>
      <c r="K666" t="s">
        <v>2189</v>
      </c>
      <c r="L666" t="s">
        <v>3205</v>
      </c>
      <c r="M666" t="s">
        <v>5638</v>
      </c>
      <c r="N666" t="s">
        <v>6731</v>
      </c>
      <c r="O666" t="s">
        <v>3012</v>
      </c>
      <c r="P666" t="s">
        <v>6437</v>
      </c>
      <c r="Q666" t="s">
        <v>2189</v>
      </c>
      <c r="R666" t="b">
        <v>0</v>
      </c>
      <c r="S666">
        <v>500</v>
      </c>
      <c r="T666" t="s">
        <v>3002</v>
      </c>
      <c r="U666" t="s">
        <v>3003</v>
      </c>
      <c r="V666">
        <v>0.5</v>
      </c>
      <c r="W666" t="s">
        <v>3012</v>
      </c>
    </row>
    <row r="667" spans="1:23" hidden="1" x14ac:dyDescent="0.35">
      <c r="A667" t="s">
        <v>2189</v>
      </c>
      <c r="C667" s="403">
        <v>45894</v>
      </c>
      <c r="D667" t="s">
        <v>3543</v>
      </c>
      <c r="E667" t="s">
        <v>6732</v>
      </c>
      <c r="F667" t="s">
        <v>6733</v>
      </c>
      <c r="G667" t="s">
        <v>6734</v>
      </c>
      <c r="H667" t="s">
        <v>6735</v>
      </c>
      <c r="I667" t="s">
        <v>799</v>
      </c>
      <c r="J667" t="s">
        <v>98</v>
      </c>
      <c r="K667" t="s">
        <v>2189</v>
      </c>
      <c r="L667" t="s">
        <v>3154</v>
      </c>
      <c r="M667" t="s">
        <v>5966</v>
      </c>
      <c r="N667" t="s">
        <v>6736</v>
      </c>
      <c r="O667" t="s">
        <v>3012</v>
      </c>
      <c r="P667" t="s">
        <v>4683</v>
      </c>
      <c r="Q667" t="s">
        <v>2189</v>
      </c>
      <c r="R667" t="b">
        <v>0</v>
      </c>
      <c r="S667">
        <v>8000</v>
      </c>
      <c r="T667" t="s">
        <v>3002</v>
      </c>
      <c r="U667" t="s">
        <v>3003</v>
      </c>
      <c r="V667">
        <v>8</v>
      </c>
      <c r="W667" t="s">
        <v>3012</v>
      </c>
    </row>
    <row r="668" spans="1:23" hidden="1" x14ac:dyDescent="0.35">
      <c r="A668" t="s">
        <v>2189</v>
      </c>
      <c r="C668" s="403">
        <v>45894</v>
      </c>
      <c r="D668" t="s">
        <v>3543</v>
      </c>
      <c r="E668" t="s">
        <v>6737</v>
      </c>
      <c r="F668" t="s">
        <v>6738</v>
      </c>
      <c r="G668" t="s">
        <v>6739</v>
      </c>
      <c r="H668" t="s">
        <v>6740</v>
      </c>
      <c r="I668" t="s">
        <v>2234</v>
      </c>
      <c r="J668" t="s">
        <v>97</v>
      </c>
      <c r="K668" t="s">
        <v>2189</v>
      </c>
      <c r="L668" t="s">
        <v>3205</v>
      </c>
      <c r="M668" t="s">
        <v>5729</v>
      </c>
      <c r="N668" t="s">
        <v>6741</v>
      </c>
      <c r="O668" t="s">
        <v>3012</v>
      </c>
      <c r="P668" t="s">
        <v>4683</v>
      </c>
      <c r="Q668" t="s">
        <v>2189</v>
      </c>
      <c r="R668" t="b">
        <v>0</v>
      </c>
      <c r="S668">
        <v>900</v>
      </c>
      <c r="T668" t="s">
        <v>3002</v>
      </c>
      <c r="U668" t="s">
        <v>3003</v>
      </c>
      <c r="V668">
        <v>0.9</v>
      </c>
      <c r="W668" t="s">
        <v>3012</v>
      </c>
    </row>
    <row r="669" spans="1:23" hidden="1" x14ac:dyDescent="0.35">
      <c r="A669" t="s">
        <v>2189</v>
      </c>
      <c r="C669" s="403">
        <v>45894</v>
      </c>
      <c r="D669" t="s">
        <v>3543</v>
      </c>
      <c r="E669" t="s">
        <v>6742</v>
      </c>
      <c r="F669" t="s">
        <v>6743</v>
      </c>
      <c r="G669" t="s">
        <v>6744</v>
      </c>
      <c r="H669" t="s">
        <v>6745</v>
      </c>
      <c r="I669" t="s">
        <v>6746</v>
      </c>
      <c r="J669" t="s">
        <v>97</v>
      </c>
      <c r="K669" t="s">
        <v>2189</v>
      </c>
      <c r="L669" t="s">
        <v>3205</v>
      </c>
      <c r="M669" t="s">
        <v>5729</v>
      </c>
      <c r="N669" t="s">
        <v>6747</v>
      </c>
      <c r="O669" t="s">
        <v>3012</v>
      </c>
      <c r="P669" t="s">
        <v>4683</v>
      </c>
      <c r="Q669" t="s">
        <v>2189</v>
      </c>
      <c r="R669" t="b">
        <v>0</v>
      </c>
      <c r="S669">
        <v>600</v>
      </c>
      <c r="T669" t="s">
        <v>3002</v>
      </c>
      <c r="U669" t="s">
        <v>3003</v>
      </c>
      <c r="V669">
        <v>0.6</v>
      </c>
      <c r="W669" t="s">
        <v>3012</v>
      </c>
    </row>
    <row r="670" spans="1:23" hidden="1" x14ac:dyDescent="0.35">
      <c r="A670" t="s">
        <v>2189</v>
      </c>
      <c r="C670" s="403">
        <v>45894</v>
      </c>
      <c r="D670" t="s">
        <v>3543</v>
      </c>
      <c r="E670" t="s">
        <v>6748</v>
      </c>
      <c r="F670" t="s">
        <v>6749</v>
      </c>
      <c r="G670" t="s">
        <v>6750</v>
      </c>
      <c r="H670" t="s">
        <v>6751</v>
      </c>
      <c r="I670" t="s">
        <v>136</v>
      </c>
      <c r="J670" t="s">
        <v>97</v>
      </c>
      <c r="K670" t="s">
        <v>2189</v>
      </c>
      <c r="L670" t="s">
        <v>3205</v>
      </c>
      <c r="M670" t="s">
        <v>5729</v>
      </c>
      <c r="N670" t="s">
        <v>6752</v>
      </c>
      <c r="O670" t="s">
        <v>3012</v>
      </c>
      <c r="P670" t="s">
        <v>4683</v>
      </c>
      <c r="Q670" t="s">
        <v>2189</v>
      </c>
      <c r="R670" t="b">
        <v>0</v>
      </c>
      <c r="S670">
        <v>800</v>
      </c>
      <c r="T670" t="s">
        <v>3002</v>
      </c>
      <c r="U670" t="s">
        <v>3003</v>
      </c>
      <c r="V670">
        <v>0.8</v>
      </c>
      <c r="W670" t="s">
        <v>3012</v>
      </c>
    </row>
    <row r="671" spans="1:23" hidden="1" x14ac:dyDescent="0.35">
      <c r="A671" t="s">
        <v>2189</v>
      </c>
      <c r="C671" s="403">
        <v>45894</v>
      </c>
      <c r="D671" t="s">
        <v>3543</v>
      </c>
      <c r="E671" t="s">
        <v>6753</v>
      </c>
      <c r="F671" t="s">
        <v>6754</v>
      </c>
      <c r="G671" t="s">
        <v>6755</v>
      </c>
      <c r="H671" t="s">
        <v>6756</v>
      </c>
      <c r="I671" t="s">
        <v>2286</v>
      </c>
      <c r="J671" t="s">
        <v>97</v>
      </c>
      <c r="K671" t="s">
        <v>2189</v>
      </c>
      <c r="L671" t="s">
        <v>3205</v>
      </c>
      <c r="M671" t="s">
        <v>5729</v>
      </c>
      <c r="N671" t="s">
        <v>5794</v>
      </c>
      <c r="O671" t="s">
        <v>3012</v>
      </c>
      <c r="P671" t="s">
        <v>4683</v>
      </c>
      <c r="Q671" t="s">
        <v>2189</v>
      </c>
      <c r="R671" t="b">
        <v>0</v>
      </c>
      <c r="S671">
        <v>900</v>
      </c>
      <c r="T671" t="s">
        <v>3002</v>
      </c>
      <c r="U671" t="s">
        <v>3003</v>
      </c>
      <c r="V671">
        <v>0.9</v>
      </c>
      <c r="W671" t="s">
        <v>3012</v>
      </c>
    </row>
    <row r="672" spans="1:23" hidden="1" x14ac:dyDescent="0.35">
      <c r="A672" t="s">
        <v>2189</v>
      </c>
      <c r="C672" s="403">
        <v>45894</v>
      </c>
      <c r="D672" t="s">
        <v>3543</v>
      </c>
      <c r="E672" t="s">
        <v>6757</v>
      </c>
      <c r="F672" t="s">
        <v>6758</v>
      </c>
      <c r="G672" t="s">
        <v>6759</v>
      </c>
      <c r="H672" t="s">
        <v>6760</v>
      </c>
      <c r="I672" t="s">
        <v>6761</v>
      </c>
      <c r="J672" t="s">
        <v>97</v>
      </c>
      <c r="K672" t="s">
        <v>2189</v>
      </c>
      <c r="L672" t="s">
        <v>3205</v>
      </c>
      <c r="M672" t="s">
        <v>5729</v>
      </c>
      <c r="N672" t="s">
        <v>5799</v>
      </c>
      <c r="O672" t="s">
        <v>3012</v>
      </c>
      <c r="P672" t="s">
        <v>4683</v>
      </c>
      <c r="Q672" t="s">
        <v>2189</v>
      </c>
      <c r="R672" t="b">
        <v>0</v>
      </c>
      <c r="S672">
        <v>800</v>
      </c>
      <c r="T672" t="s">
        <v>3002</v>
      </c>
      <c r="U672" t="s">
        <v>3003</v>
      </c>
      <c r="V672">
        <v>0.8</v>
      </c>
      <c r="W672" t="s">
        <v>3012</v>
      </c>
    </row>
    <row r="673" spans="1:23" hidden="1" x14ac:dyDescent="0.35">
      <c r="A673" t="s">
        <v>2189</v>
      </c>
      <c r="C673" s="403">
        <v>45892</v>
      </c>
      <c r="D673" t="s">
        <v>3543</v>
      </c>
      <c r="E673" t="s">
        <v>6762</v>
      </c>
      <c r="F673" t="s">
        <v>6763</v>
      </c>
      <c r="G673" t="s">
        <v>6764</v>
      </c>
      <c r="H673" t="s">
        <v>6765</v>
      </c>
      <c r="I673" t="s">
        <v>2280</v>
      </c>
      <c r="J673" t="s">
        <v>97</v>
      </c>
      <c r="K673" t="s">
        <v>2189</v>
      </c>
      <c r="L673" t="s">
        <v>3205</v>
      </c>
      <c r="M673" t="s">
        <v>5636</v>
      </c>
      <c r="N673" t="s">
        <v>6766</v>
      </c>
      <c r="O673" t="s">
        <v>3012</v>
      </c>
      <c r="P673" t="s">
        <v>5638</v>
      </c>
      <c r="Q673" t="s">
        <v>2189</v>
      </c>
      <c r="R673" t="b">
        <v>0</v>
      </c>
      <c r="S673">
        <v>200</v>
      </c>
      <c r="T673" t="s">
        <v>3002</v>
      </c>
      <c r="U673" t="s">
        <v>3003</v>
      </c>
      <c r="V673">
        <v>0.2</v>
      </c>
      <c r="W673" t="s">
        <v>3012</v>
      </c>
    </row>
    <row r="674" spans="1:23" hidden="1" x14ac:dyDescent="0.35">
      <c r="A674" t="s">
        <v>2189</v>
      </c>
      <c r="C674" s="403">
        <v>45892</v>
      </c>
      <c r="D674" t="s">
        <v>3543</v>
      </c>
      <c r="E674" t="s">
        <v>6767</v>
      </c>
      <c r="F674" t="s">
        <v>6768</v>
      </c>
      <c r="G674" t="s">
        <v>6769</v>
      </c>
      <c r="H674" t="s">
        <v>6770</v>
      </c>
      <c r="I674" t="s">
        <v>2393</v>
      </c>
      <c r="J674" t="s">
        <v>97</v>
      </c>
      <c r="K674" t="s">
        <v>2189</v>
      </c>
      <c r="L674" t="s">
        <v>3205</v>
      </c>
      <c r="M674" t="s">
        <v>5638</v>
      </c>
      <c r="N674" t="s">
        <v>6771</v>
      </c>
      <c r="O674" t="s">
        <v>3012</v>
      </c>
      <c r="P674" t="s">
        <v>6437</v>
      </c>
      <c r="Q674" t="s">
        <v>2189</v>
      </c>
      <c r="R674" t="b">
        <v>0</v>
      </c>
      <c r="S674">
        <v>500</v>
      </c>
      <c r="T674" t="s">
        <v>3002</v>
      </c>
      <c r="U674" t="s">
        <v>3003</v>
      </c>
      <c r="V674">
        <v>0.5</v>
      </c>
      <c r="W674" t="s">
        <v>3012</v>
      </c>
    </row>
    <row r="675" spans="1:23" hidden="1" x14ac:dyDescent="0.35">
      <c r="A675" t="s">
        <v>2189</v>
      </c>
      <c r="C675" s="403">
        <v>45892</v>
      </c>
      <c r="D675" t="s">
        <v>3543</v>
      </c>
      <c r="E675" t="s">
        <v>6772</v>
      </c>
      <c r="F675" t="s">
        <v>6773</v>
      </c>
      <c r="G675" t="s">
        <v>6774</v>
      </c>
      <c r="H675" t="s">
        <v>6775</v>
      </c>
      <c r="I675" t="s">
        <v>2318</v>
      </c>
      <c r="J675" t="s">
        <v>97</v>
      </c>
      <c r="K675" t="s">
        <v>2189</v>
      </c>
      <c r="L675" t="s">
        <v>3205</v>
      </c>
      <c r="M675" t="s">
        <v>5638</v>
      </c>
      <c r="N675" t="s">
        <v>6776</v>
      </c>
      <c r="O675" t="s">
        <v>3012</v>
      </c>
      <c r="P675" t="s">
        <v>6437</v>
      </c>
      <c r="Q675" t="s">
        <v>2189</v>
      </c>
      <c r="R675" t="b">
        <v>0</v>
      </c>
      <c r="S675">
        <v>500</v>
      </c>
      <c r="T675" t="s">
        <v>3002</v>
      </c>
      <c r="U675" t="s">
        <v>3003</v>
      </c>
      <c r="V675">
        <v>0.5</v>
      </c>
      <c r="W675" t="s">
        <v>3012</v>
      </c>
    </row>
    <row r="676" spans="1:23" hidden="1" x14ac:dyDescent="0.35">
      <c r="A676" t="s">
        <v>2189</v>
      </c>
      <c r="C676" s="403">
        <v>45892</v>
      </c>
      <c r="D676" t="s">
        <v>3543</v>
      </c>
      <c r="E676" t="s">
        <v>6777</v>
      </c>
      <c r="F676" t="s">
        <v>6778</v>
      </c>
      <c r="G676" t="s">
        <v>6779</v>
      </c>
      <c r="H676" t="s">
        <v>6780</v>
      </c>
      <c r="I676" t="s">
        <v>2393</v>
      </c>
      <c r="J676" t="s">
        <v>97</v>
      </c>
      <c r="K676" t="s">
        <v>2189</v>
      </c>
      <c r="L676" t="s">
        <v>3205</v>
      </c>
      <c r="M676" t="s">
        <v>5638</v>
      </c>
      <c r="N676" t="s">
        <v>6781</v>
      </c>
      <c r="O676" t="s">
        <v>3012</v>
      </c>
      <c r="P676" t="s">
        <v>6437</v>
      </c>
      <c r="Q676" t="s">
        <v>2189</v>
      </c>
      <c r="R676" t="b">
        <v>0</v>
      </c>
      <c r="S676">
        <v>400</v>
      </c>
      <c r="T676" t="s">
        <v>3002</v>
      </c>
      <c r="U676" t="s">
        <v>3003</v>
      </c>
      <c r="V676">
        <v>0.4</v>
      </c>
      <c r="W676" t="s">
        <v>3012</v>
      </c>
    </row>
    <row r="677" spans="1:23" hidden="1" x14ac:dyDescent="0.35">
      <c r="A677" t="s">
        <v>2189</v>
      </c>
      <c r="C677" s="403">
        <v>45892</v>
      </c>
      <c r="D677" t="s">
        <v>3543</v>
      </c>
      <c r="E677" t="s">
        <v>6782</v>
      </c>
      <c r="F677" t="s">
        <v>6783</v>
      </c>
      <c r="G677" t="s">
        <v>6784</v>
      </c>
      <c r="H677" t="s">
        <v>6785</v>
      </c>
      <c r="I677" t="s">
        <v>6786</v>
      </c>
      <c r="J677" t="s">
        <v>97</v>
      </c>
      <c r="K677" t="s">
        <v>2189</v>
      </c>
      <c r="L677" t="s">
        <v>3205</v>
      </c>
      <c r="M677" t="s">
        <v>5638</v>
      </c>
      <c r="N677" t="s">
        <v>6787</v>
      </c>
      <c r="O677" t="s">
        <v>3012</v>
      </c>
      <c r="P677" t="s">
        <v>6437</v>
      </c>
      <c r="Q677" t="s">
        <v>2189</v>
      </c>
      <c r="R677" t="b">
        <v>0</v>
      </c>
      <c r="S677">
        <v>500</v>
      </c>
      <c r="T677" t="s">
        <v>3002</v>
      </c>
      <c r="U677" t="s">
        <v>3003</v>
      </c>
      <c r="V677">
        <v>0.5</v>
      </c>
      <c r="W677" t="s">
        <v>3012</v>
      </c>
    </row>
    <row r="678" spans="1:23" hidden="1" x14ac:dyDescent="0.35">
      <c r="A678" t="s">
        <v>2189</v>
      </c>
      <c r="C678" s="403">
        <v>45892</v>
      </c>
      <c r="D678" t="s">
        <v>3543</v>
      </c>
      <c r="E678" t="s">
        <v>6788</v>
      </c>
      <c r="F678" t="s">
        <v>6789</v>
      </c>
      <c r="G678" t="s">
        <v>6790</v>
      </c>
      <c r="H678" t="s">
        <v>6791</v>
      </c>
      <c r="I678" t="s">
        <v>2289</v>
      </c>
      <c r="J678" t="s">
        <v>97</v>
      </c>
      <c r="K678" t="s">
        <v>2189</v>
      </c>
      <c r="L678" t="s">
        <v>3205</v>
      </c>
      <c r="M678" t="s">
        <v>5638</v>
      </c>
      <c r="N678" t="s">
        <v>6792</v>
      </c>
      <c r="O678" t="s">
        <v>3012</v>
      </c>
      <c r="P678" t="s">
        <v>6437</v>
      </c>
      <c r="Q678" t="s">
        <v>2189</v>
      </c>
      <c r="R678" t="b">
        <v>0</v>
      </c>
      <c r="S678">
        <v>400</v>
      </c>
      <c r="T678" t="s">
        <v>3002</v>
      </c>
      <c r="U678" t="s">
        <v>3003</v>
      </c>
      <c r="V678">
        <v>0.4</v>
      </c>
      <c r="W678" t="s">
        <v>3012</v>
      </c>
    </row>
    <row r="679" spans="1:23" hidden="1" x14ac:dyDescent="0.35">
      <c r="A679" t="s">
        <v>2189</v>
      </c>
      <c r="C679" s="403">
        <v>45892</v>
      </c>
      <c r="D679" t="s">
        <v>3543</v>
      </c>
      <c r="E679" t="s">
        <v>6793</v>
      </c>
      <c r="F679" t="s">
        <v>6794</v>
      </c>
      <c r="G679" t="s">
        <v>6795</v>
      </c>
      <c r="H679" t="s">
        <v>6796</v>
      </c>
      <c r="I679" t="s">
        <v>5103</v>
      </c>
      <c r="J679" t="s">
        <v>97</v>
      </c>
      <c r="K679" t="s">
        <v>2189</v>
      </c>
      <c r="L679" t="s">
        <v>3205</v>
      </c>
      <c r="M679" t="s">
        <v>5638</v>
      </c>
      <c r="N679" t="s">
        <v>6797</v>
      </c>
      <c r="O679" t="s">
        <v>3012</v>
      </c>
      <c r="P679" t="s">
        <v>6437</v>
      </c>
      <c r="Q679" t="s">
        <v>2189</v>
      </c>
      <c r="R679" t="b">
        <v>0</v>
      </c>
      <c r="S679">
        <v>600</v>
      </c>
      <c r="T679" t="s">
        <v>3002</v>
      </c>
      <c r="U679" t="s">
        <v>3003</v>
      </c>
      <c r="V679">
        <v>0.6</v>
      </c>
      <c r="W679" t="s">
        <v>3012</v>
      </c>
    </row>
    <row r="680" spans="1:23" hidden="1" x14ac:dyDescent="0.35">
      <c r="A680" t="s">
        <v>2189</v>
      </c>
      <c r="C680" s="403">
        <v>45892</v>
      </c>
      <c r="D680" t="s">
        <v>3543</v>
      </c>
      <c r="E680" t="s">
        <v>6798</v>
      </c>
      <c r="F680" t="s">
        <v>6799</v>
      </c>
      <c r="G680" t="s">
        <v>6800</v>
      </c>
      <c r="H680" t="s">
        <v>6801</v>
      </c>
      <c r="I680" t="s">
        <v>5103</v>
      </c>
      <c r="J680" t="s">
        <v>97</v>
      </c>
      <c r="K680" t="s">
        <v>2189</v>
      </c>
      <c r="L680" t="s">
        <v>3205</v>
      </c>
      <c r="M680" t="s">
        <v>5638</v>
      </c>
      <c r="N680" t="s">
        <v>6802</v>
      </c>
      <c r="O680" t="s">
        <v>3012</v>
      </c>
      <c r="P680" t="s">
        <v>6437</v>
      </c>
      <c r="Q680" t="s">
        <v>2189</v>
      </c>
      <c r="R680" t="b">
        <v>0</v>
      </c>
      <c r="S680">
        <v>300</v>
      </c>
      <c r="T680" t="s">
        <v>3002</v>
      </c>
      <c r="U680" t="s">
        <v>3003</v>
      </c>
      <c r="V680">
        <v>0.3</v>
      </c>
      <c r="W680" t="s">
        <v>3012</v>
      </c>
    </row>
    <row r="681" spans="1:23" hidden="1" x14ac:dyDescent="0.35">
      <c r="A681" t="s">
        <v>2189</v>
      </c>
      <c r="C681" s="403">
        <v>45892</v>
      </c>
      <c r="D681" t="s">
        <v>3543</v>
      </c>
      <c r="E681" t="s">
        <v>6803</v>
      </c>
      <c r="F681" t="s">
        <v>6804</v>
      </c>
      <c r="G681" t="s">
        <v>6805</v>
      </c>
      <c r="H681" t="s">
        <v>6806</v>
      </c>
      <c r="I681" t="s">
        <v>6807</v>
      </c>
      <c r="J681" t="s">
        <v>97</v>
      </c>
      <c r="K681" t="s">
        <v>2189</v>
      </c>
      <c r="L681" t="s">
        <v>3205</v>
      </c>
      <c r="M681" t="s">
        <v>6808</v>
      </c>
      <c r="N681" t="s">
        <v>6809</v>
      </c>
      <c r="O681" t="s">
        <v>3012</v>
      </c>
      <c r="P681" t="s">
        <v>6437</v>
      </c>
      <c r="Q681" t="s">
        <v>2189</v>
      </c>
      <c r="R681" t="b">
        <v>0</v>
      </c>
      <c r="S681">
        <v>200</v>
      </c>
      <c r="T681" t="s">
        <v>3002</v>
      </c>
      <c r="U681" t="s">
        <v>3003</v>
      </c>
      <c r="V681">
        <v>0.2</v>
      </c>
      <c r="W681" t="s">
        <v>3012</v>
      </c>
    </row>
    <row r="682" spans="1:23" hidden="1" x14ac:dyDescent="0.35">
      <c r="A682" t="s">
        <v>2189</v>
      </c>
      <c r="C682" s="403">
        <v>45892</v>
      </c>
      <c r="D682" t="s">
        <v>3543</v>
      </c>
      <c r="E682" t="s">
        <v>6810</v>
      </c>
      <c r="F682" t="s">
        <v>6811</v>
      </c>
      <c r="G682" t="s">
        <v>6812</v>
      </c>
      <c r="H682" t="s">
        <v>6813</v>
      </c>
      <c r="I682" t="s">
        <v>6814</v>
      </c>
      <c r="J682" t="s">
        <v>97</v>
      </c>
      <c r="K682" t="s">
        <v>2189</v>
      </c>
      <c r="L682" t="s">
        <v>3205</v>
      </c>
      <c r="M682" t="s">
        <v>6808</v>
      </c>
      <c r="N682" t="s">
        <v>6815</v>
      </c>
      <c r="O682" t="s">
        <v>3012</v>
      </c>
      <c r="P682" t="s">
        <v>6437</v>
      </c>
      <c r="Q682" t="s">
        <v>2189</v>
      </c>
      <c r="R682" t="b">
        <v>0</v>
      </c>
      <c r="S682">
        <v>200</v>
      </c>
      <c r="T682" t="s">
        <v>3002</v>
      </c>
      <c r="U682" t="s">
        <v>3003</v>
      </c>
      <c r="V682">
        <v>0.2</v>
      </c>
      <c r="W682" t="s">
        <v>3012</v>
      </c>
    </row>
    <row r="683" spans="1:23" hidden="1" x14ac:dyDescent="0.35">
      <c r="A683" t="s">
        <v>2189</v>
      </c>
      <c r="C683" s="403">
        <v>45892</v>
      </c>
      <c r="D683" t="s">
        <v>3543</v>
      </c>
      <c r="E683" t="s">
        <v>6816</v>
      </c>
      <c r="F683" t="s">
        <v>6817</v>
      </c>
      <c r="G683" t="s">
        <v>6818</v>
      </c>
      <c r="H683" t="s">
        <v>6819</v>
      </c>
      <c r="I683" t="s">
        <v>6820</v>
      </c>
      <c r="J683" t="s">
        <v>97</v>
      </c>
      <c r="K683" t="s">
        <v>2189</v>
      </c>
      <c r="L683" t="s">
        <v>3205</v>
      </c>
      <c r="M683" t="s">
        <v>6435</v>
      </c>
      <c r="N683" t="s">
        <v>6821</v>
      </c>
      <c r="O683" t="s">
        <v>3012</v>
      </c>
      <c r="P683" t="s">
        <v>6437</v>
      </c>
      <c r="Q683" t="s">
        <v>2189</v>
      </c>
      <c r="R683" t="b">
        <v>0</v>
      </c>
      <c r="S683">
        <v>900</v>
      </c>
      <c r="T683" t="s">
        <v>3002</v>
      </c>
      <c r="U683" t="s">
        <v>3003</v>
      </c>
      <c r="V683">
        <v>0.9</v>
      </c>
      <c r="W683" t="s">
        <v>3012</v>
      </c>
    </row>
    <row r="684" spans="1:23" hidden="1" x14ac:dyDescent="0.35">
      <c r="A684" t="s">
        <v>2189</v>
      </c>
      <c r="C684" s="403">
        <v>45892</v>
      </c>
      <c r="D684" t="s">
        <v>3543</v>
      </c>
      <c r="E684" t="s">
        <v>6822</v>
      </c>
      <c r="F684" t="s">
        <v>6823</v>
      </c>
      <c r="G684" t="s">
        <v>6824</v>
      </c>
      <c r="H684" t="s">
        <v>6825</v>
      </c>
      <c r="I684" t="s">
        <v>2715</v>
      </c>
      <c r="J684" t="s">
        <v>2260</v>
      </c>
      <c r="K684" t="s">
        <v>2189</v>
      </c>
      <c r="L684" t="s">
        <v>2998</v>
      </c>
      <c r="M684" t="s">
        <v>6826</v>
      </c>
      <c r="N684" t="s">
        <v>6827</v>
      </c>
      <c r="O684" t="s">
        <v>3012</v>
      </c>
      <c r="P684" t="s">
        <v>6706</v>
      </c>
      <c r="Q684" t="s">
        <v>2189</v>
      </c>
      <c r="R684" t="b">
        <v>0</v>
      </c>
      <c r="S684">
        <v>600</v>
      </c>
      <c r="T684" t="s">
        <v>3002</v>
      </c>
      <c r="U684" t="s">
        <v>3003</v>
      </c>
      <c r="V684">
        <v>0.6</v>
      </c>
      <c r="W684" t="s">
        <v>3012</v>
      </c>
    </row>
    <row r="685" spans="1:23" hidden="1" x14ac:dyDescent="0.35">
      <c r="A685" t="s">
        <v>2189</v>
      </c>
      <c r="C685" s="403">
        <v>45892</v>
      </c>
      <c r="D685" t="s">
        <v>3543</v>
      </c>
      <c r="E685" t="s">
        <v>6828</v>
      </c>
      <c r="F685" t="s">
        <v>6829</v>
      </c>
      <c r="G685" t="s">
        <v>6830</v>
      </c>
      <c r="H685" t="s">
        <v>6831</v>
      </c>
      <c r="I685" t="s">
        <v>3520</v>
      </c>
      <c r="J685" t="s">
        <v>2260</v>
      </c>
      <c r="K685" t="s">
        <v>2189</v>
      </c>
      <c r="L685" t="s">
        <v>2998</v>
      </c>
      <c r="M685" t="s">
        <v>6832</v>
      </c>
      <c r="N685" t="s">
        <v>6833</v>
      </c>
      <c r="O685" t="s">
        <v>3012</v>
      </c>
      <c r="P685" t="s">
        <v>6834</v>
      </c>
      <c r="Q685" t="s">
        <v>2189</v>
      </c>
      <c r="R685" t="b">
        <v>0</v>
      </c>
      <c r="S685">
        <v>500</v>
      </c>
      <c r="T685" t="s">
        <v>3002</v>
      </c>
      <c r="U685" t="s">
        <v>3003</v>
      </c>
      <c r="V685">
        <v>0.5</v>
      </c>
      <c r="W685" t="s">
        <v>3012</v>
      </c>
    </row>
    <row r="686" spans="1:23" hidden="1" x14ac:dyDescent="0.35">
      <c r="A686" t="s">
        <v>2189</v>
      </c>
      <c r="C686" s="403">
        <v>45892</v>
      </c>
      <c r="D686" t="s">
        <v>3543</v>
      </c>
      <c r="E686" t="s">
        <v>6835</v>
      </c>
      <c r="F686" t="s">
        <v>6836</v>
      </c>
      <c r="G686" t="s">
        <v>6837</v>
      </c>
      <c r="H686" t="s">
        <v>6838</v>
      </c>
      <c r="I686" t="s">
        <v>6001</v>
      </c>
      <c r="J686" t="s">
        <v>2260</v>
      </c>
      <c r="K686" t="s">
        <v>2189</v>
      </c>
      <c r="L686" t="s">
        <v>2998</v>
      </c>
      <c r="M686" t="s">
        <v>6832</v>
      </c>
      <c r="N686" t="s">
        <v>6839</v>
      </c>
      <c r="O686" t="s">
        <v>3012</v>
      </c>
      <c r="P686" t="s">
        <v>6834</v>
      </c>
      <c r="Q686" t="s">
        <v>2189</v>
      </c>
      <c r="R686" t="b">
        <v>0</v>
      </c>
      <c r="S686">
        <v>1000</v>
      </c>
      <c r="T686" t="s">
        <v>3002</v>
      </c>
      <c r="U686" t="s">
        <v>3003</v>
      </c>
      <c r="V686">
        <v>1</v>
      </c>
      <c r="W686" t="s">
        <v>3012</v>
      </c>
    </row>
    <row r="687" spans="1:23" hidden="1" x14ac:dyDescent="0.35">
      <c r="A687" t="s">
        <v>2189</v>
      </c>
      <c r="C687" s="403">
        <v>45892</v>
      </c>
      <c r="D687" t="s">
        <v>3543</v>
      </c>
      <c r="E687" t="s">
        <v>6840</v>
      </c>
      <c r="F687" t="s">
        <v>6841</v>
      </c>
      <c r="G687" t="s">
        <v>6842</v>
      </c>
      <c r="H687" t="s">
        <v>6843</v>
      </c>
      <c r="I687" t="s">
        <v>2360</v>
      </c>
      <c r="J687" t="s">
        <v>98</v>
      </c>
      <c r="K687" t="s">
        <v>2189</v>
      </c>
      <c r="L687" t="s">
        <v>3154</v>
      </c>
      <c r="M687" t="s">
        <v>6844</v>
      </c>
      <c r="N687" t="s">
        <v>6845</v>
      </c>
      <c r="O687" t="s">
        <v>3021</v>
      </c>
      <c r="P687" t="s">
        <v>5966</v>
      </c>
      <c r="Q687" t="s">
        <v>2189</v>
      </c>
      <c r="R687" t="b">
        <v>0</v>
      </c>
      <c r="S687">
        <v>0</v>
      </c>
      <c r="T687" t="s">
        <v>3002</v>
      </c>
      <c r="U687" t="s">
        <v>3003</v>
      </c>
      <c r="V687">
        <v>0</v>
      </c>
      <c r="W687" t="s">
        <v>3021</v>
      </c>
    </row>
    <row r="688" spans="1:23" hidden="1" x14ac:dyDescent="0.35">
      <c r="A688" t="s">
        <v>2189</v>
      </c>
      <c r="C688" s="403">
        <v>45892</v>
      </c>
      <c r="D688" t="s">
        <v>3543</v>
      </c>
      <c r="E688" t="s">
        <v>6846</v>
      </c>
      <c r="F688" t="s">
        <v>6847</v>
      </c>
      <c r="G688" t="s">
        <v>6848</v>
      </c>
      <c r="H688" t="s">
        <v>6849</v>
      </c>
      <c r="I688" t="s">
        <v>2638</v>
      </c>
      <c r="J688" t="s">
        <v>98</v>
      </c>
      <c r="K688" t="s">
        <v>2189</v>
      </c>
      <c r="L688" t="s">
        <v>3154</v>
      </c>
      <c r="M688" t="s">
        <v>6850</v>
      </c>
      <c r="N688" t="s">
        <v>6851</v>
      </c>
      <c r="O688" t="s">
        <v>3012</v>
      </c>
      <c r="P688" t="s">
        <v>6852</v>
      </c>
      <c r="Q688" t="s">
        <v>2189</v>
      </c>
      <c r="R688" t="b">
        <v>0</v>
      </c>
      <c r="S688">
        <v>300</v>
      </c>
      <c r="T688" t="s">
        <v>3002</v>
      </c>
      <c r="U688" t="s">
        <v>3003</v>
      </c>
      <c r="V688">
        <v>0.3</v>
      </c>
      <c r="W688" t="s">
        <v>3012</v>
      </c>
    </row>
    <row r="689" spans="1:23" hidden="1" x14ac:dyDescent="0.35">
      <c r="A689" t="s">
        <v>2189</v>
      </c>
      <c r="C689" s="403">
        <v>45892</v>
      </c>
      <c r="D689" t="s">
        <v>3543</v>
      </c>
      <c r="E689" t="s">
        <v>6853</v>
      </c>
      <c r="F689" t="s">
        <v>6854</v>
      </c>
      <c r="G689" t="s">
        <v>6855</v>
      </c>
      <c r="H689" t="s">
        <v>6856</v>
      </c>
      <c r="I689" t="s">
        <v>3283</v>
      </c>
      <c r="J689" t="s">
        <v>98</v>
      </c>
      <c r="K689" t="s">
        <v>2189</v>
      </c>
      <c r="L689" t="s">
        <v>3154</v>
      </c>
      <c r="M689" t="s">
        <v>6850</v>
      </c>
      <c r="N689" t="s">
        <v>6857</v>
      </c>
      <c r="O689" t="s">
        <v>3012</v>
      </c>
      <c r="P689" t="s">
        <v>6852</v>
      </c>
      <c r="Q689" t="s">
        <v>2189</v>
      </c>
      <c r="R689" t="b">
        <v>0</v>
      </c>
      <c r="S689">
        <v>300</v>
      </c>
      <c r="T689" t="s">
        <v>3002</v>
      </c>
      <c r="U689" t="s">
        <v>3003</v>
      </c>
      <c r="V689">
        <v>0.3</v>
      </c>
      <c r="W689" t="s">
        <v>3012</v>
      </c>
    </row>
    <row r="690" spans="1:23" hidden="1" x14ac:dyDescent="0.35">
      <c r="A690" t="s">
        <v>2189</v>
      </c>
      <c r="C690" s="403">
        <v>45892</v>
      </c>
      <c r="D690" t="s">
        <v>3543</v>
      </c>
      <c r="E690" t="s">
        <v>6858</v>
      </c>
      <c r="F690" t="s">
        <v>6859</v>
      </c>
      <c r="G690" t="s">
        <v>6860</v>
      </c>
      <c r="H690" t="s">
        <v>6861</v>
      </c>
      <c r="I690" t="s">
        <v>2682</v>
      </c>
      <c r="J690" t="s">
        <v>98</v>
      </c>
      <c r="K690" t="s">
        <v>2189</v>
      </c>
      <c r="L690" t="s">
        <v>3154</v>
      </c>
      <c r="M690" t="s">
        <v>4278</v>
      </c>
      <c r="N690" t="s">
        <v>6862</v>
      </c>
      <c r="O690" t="s">
        <v>3012</v>
      </c>
      <c r="P690" t="s">
        <v>4278</v>
      </c>
      <c r="Q690" t="s">
        <v>2189</v>
      </c>
      <c r="R690" t="b">
        <v>0</v>
      </c>
      <c r="S690">
        <v>500</v>
      </c>
      <c r="T690" t="s">
        <v>3002</v>
      </c>
      <c r="U690" t="s">
        <v>3003</v>
      </c>
      <c r="V690">
        <v>0.5</v>
      </c>
      <c r="W690" t="s">
        <v>3012</v>
      </c>
    </row>
    <row r="691" spans="1:23" hidden="1" x14ac:dyDescent="0.35">
      <c r="A691" t="s">
        <v>419</v>
      </c>
      <c r="C691" s="403">
        <v>45892</v>
      </c>
      <c r="D691" t="s">
        <v>3543</v>
      </c>
      <c r="E691" t="s">
        <v>1266</v>
      </c>
      <c r="F691" t="s">
        <v>6863</v>
      </c>
      <c r="G691" t="s">
        <v>800</v>
      </c>
      <c r="H691" t="s">
        <v>6864</v>
      </c>
      <c r="I691" t="s">
        <v>2424</v>
      </c>
      <c r="J691" t="s">
        <v>89</v>
      </c>
      <c r="K691" t="s">
        <v>388</v>
      </c>
      <c r="L691" t="s">
        <v>3359</v>
      </c>
      <c r="M691" t="s">
        <v>6865</v>
      </c>
      <c r="N691" t="s">
        <v>6866</v>
      </c>
      <c r="O691" t="s">
        <v>3012</v>
      </c>
      <c r="P691" t="s">
        <v>6867</v>
      </c>
      <c r="Q691" t="s">
        <v>497</v>
      </c>
      <c r="R691" t="b">
        <v>0</v>
      </c>
      <c r="S691">
        <v>5000</v>
      </c>
      <c r="T691" t="s">
        <v>3013</v>
      </c>
      <c r="U691" t="s">
        <v>3003</v>
      </c>
      <c r="V691">
        <v>5</v>
      </c>
      <c r="W691" t="s">
        <v>3012</v>
      </c>
    </row>
    <row r="692" spans="1:23" hidden="1" x14ac:dyDescent="0.35">
      <c r="A692" t="s">
        <v>2189</v>
      </c>
      <c r="C692" s="403">
        <v>45891</v>
      </c>
      <c r="D692" t="s">
        <v>3543</v>
      </c>
      <c r="E692" t="s">
        <v>6868</v>
      </c>
      <c r="F692" t="s">
        <v>6869</v>
      </c>
      <c r="G692" t="s">
        <v>6870</v>
      </c>
      <c r="H692" t="s">
        <v>6871</v>
      </c>
      <c r="I692" t="s">
        <v>1978</v>
      </c>
      <c r="J692" t="s">
        <v>97</v>
      </c>
      <c r="K692" t="s">
        <v>2189</v>
      </c>
      <c r="L692" t="s">
        <v>3205</v>
      </c>
      <c r="M692" t="s">
        <v>6435</v>
      </c>
      <c r="N692" t="s">
        <v>6821</v>
      </c>
      <c r="O692" t="s">
        <v>3012</v>
      </c>
      <c r="P692" t="s">
        <v>6437</v>
      </c>
      <c r="Q692" t="s">
        <v>2189</v>
      </c>
      <c r="R692" t="b">
        <v>0</v>
      </c>
      <c r="S692">
        <v>300</v>
      </c>
      <c r="T692" t="s">
        <v>3002</v>
      </c>
      <c r="U692" t="s">
        <v>3003</v>
      </c>
      <c r="V692">
        <v>0.3</v>
      </c>
      <c r="W692" t="s">
        <v>3012</v>
      </c>
    </row>
    <row r="693" spans="1:23" hidden="1" x14ac:dyDescent="0.35">
      <c r="A693" t="s">
        <v>2189</v>
      </c>
      <c r="C693" s="403">
        <v>45891</v>
      </c>
      <c r="D693" t="s">
        <v>3543</v>
      </c>
      <c r="E693" t="s">
        <v>6872</v>
      </c>
      <c r="F693" t="s">
        <v>6873</v>
      </c>
      <c r="G693" t="s">
        <v>6874</v>
      </c>
      <c r="H693" t="s">
        <v>6875</v>
      </c>
      <c r="I693" t="s">
        <v>2397</v>
      </c>
      <c r="J693" t="s">
        <v>97</v>
      </c>
      <c r="K693" t="s">
        <v>2189</v>
      </c>
      <c r="L693" t="s">
        <v>4807</v>
      </c>
      <c r="M693" t="s">
        <v>6876</v>
      </c>
      <c r="N693" t="s">
        <v>6877</v>
      </c>
      <c r="O693" t="s">
        <v>3012</v>
      </c>
      <c r="P693" t="s">
        <v>6424</v>
      </c>
      <c r="Q693" t="s">
        <v>2189</v>
      </c>
      <c r="R693" t="b">
        <v>0</v>
      </c>
      <c r="S693">
        <v>50</v>
      </c>
      <c r="T693" t="s">
        <v>3002</v>
      </c>
      <c r="U693" t="s">
        <v>3003</v>
      </c>
      <c r="V693">
        <v>0.05</v>
      </c>
      <c r="W693" t="s">
        <v>3012</v>
      </c>
    </row>
    <row r="694" spans="1:23" hidden="1" x14ac:dyDescent="0.35">
      <c r="A694" t="s">
        <v>2189</v>
      </c>
      <c r="C694" s="403">
        <v>45891</v>
      </c>
      <c r="D694" t="s">
        <v>3543</v>
      </c>
      <c r="E694" t="s">
        <v>6878</v>
      </c>
      <c r="F694" t="s">
        <v>6879</v>
      </c>
      <c r="G694" t="s">
        <v>6880</v>
      </c>
      <c r="H694" t="s">
        <v>6881</v>
      </c>
      <c r="I694" t="s">
        <v>2318</v>
      </c>
      <c r="J694" t="s">
        <v>97</v>
      </c>
      <c r="K694" t="s">
        <v>2189</v>
      </c>
      <c r="L694" t="s">
        <v>4807</v>
      </c>
      <c r="M694" t="s">
        <v>6876</v>
      </c>
      <c r="N694" t="s">
        <v>6882</v>
      </c>
      <c r="O694" t="s">
        <v>3012</v>
      </c>
      <c r="P694" t="s">
        <v>6424</v>
      </c>
      <c r="Q694" t="s">
        <v>2189</v>
      </c>
      <c r="R694" t="b">
        <v>0</v>
      </c>
      <c r="S694">
        <v>400</v>
      </c>
      <c r="T694" t="s">
        <v>3002</v>
      </c>
      <c r="U694" t="s">
        <v>3003</v>
      </c>
      <c r="V694">
        <v>0.4</v>
      </c>
      <c r="W694" t="s">
        <v>3012</v>
      </c>
    </row>
    <row r="695" spans="1:23" hidden="1" x14ac:dyDescent="0.35">
      <c r="A695" t="s">
        <v>2189</v>
      </c>
      <c r="C695" s="403">
        <v>45891</v>
      </c>
      <c r="D695" t="s">
        <v>3543</v>
      </c>
      <c r="E695" t="s">
        <v>6883</v>
      </c>
      <c r="F695" t="s">
        <v>6884</v>
      </c>
      <c r="G695" t="s">
        <v>6885</v>
      </c>
      <c r="H695" t="s">
        <v>6886</v>
      </c>
      <c r="I695" t="s">
        <v>6887</v>
      </c>
      <c r="J695" t="s">
        <v>97</v>
      </c>
      <c r="K695" t="s">
        <v>2189</v>
      </c>
      <c r="L695" t="s">
        <v>4807</v>
      </c>
      <c r="M695" t="s">
        <v>6424</v>
      </c>
      <c r="N695" t="s">
        <v>6888</v>
      </c>
      <c r="O695" t="s">
        <v>3001</v>
      </c>
      <c r="P695" t="s">
        <v>6424</v>
      </c>
      <c r="Q695" t="s">
        <v>2189</v>
      </c>
      <c r="R695" t="b">
        <v>0</v>
      </c>
      <c r="S695">
        <v>0</v>
      </c>
      <c r="T695" t="s">
        <v>3002</v>
      </c>
      <c r="U695" t="s">
        <v>3003</v>
      </c>
      <c r="V695">
        <v>0</v>
      </c>
      <c r="W695" t="s">
        <v>3001</v>
      </c>
    </row>
    <row r="696" spans="1:23" hidden="1" x14ac:dyDescent="0.35">
      <c r="A696" t="s">
        <v>2189</v>
      </c>
      <c r="C696" s="403">
        <v>45891</v>
      </c>
      <c r="D696" t="s">
        <v>3543</v>
      </c>
      <c r="E696" t="s">
        <v>6889</v>
      </c>
      <c r="F696" t="s">
        <v>6890</v>
      </c>
      <c r="G696" t="s">
        <v>6891</v>
      </c>
      <c r="H696" t="s">
        <v>6892</v>
      </c>
      <c r="I696" t="s">
        <v>5322</v>
      </c>
      <c r="J696" t="s">
        <v>98</v>
      </c>
      <c r="K696" t="s">
        <v>2189</v>
      </c>
      <c r="L696" t="s">
        <v>3154</v>
      </c>
      <c r="M696" t="s">
        <v>4872</v>
      </c>
      <c r="N696" t="s">
        <v>6537</v>
      </c>
      <c r="O696" t="s">
        <v>3012</v>
      </c>
      <c r="P696" t="s">
        <v>4474</v>
      </c>
      <c r="Q696" t="s">
        <v>2189</v>
      </c>
      <c r="R696" t="b">
        <v>0</v>
      </c>
      <c r="S696">
        <v>500</v>
      </c>
      <c r="T696" t="s">
        <v>3002</v>
      </c>
      <c r="U696" t="s">
        <v>3003</v>
      </c>
      <c r="V696">
        <v>0.5</v>
      </c>
      <c r="W696" t="s">
        <v>3012</v>
      </c>
    </row>
    <row r="697" spans="1:23" hidden="1" x14ac:dyDescent="0.35">
      <c r="A697" t="s">
        <v>2189</v>
      </c>
      <c r="C697" s="403">
        <v>45891</v>
      </c>
      <c r="D697" t="s">
        <v>3543</v>
      </c>
      <c r="E697" t="s">
        <v>6893</v>
      </c>
      <c r="F697" t="s">
        <v>6894</v>
      </c>
      <c r="G697" t="s">
        <v>6895</v>
      </c>
      <c r="H697" t="s">
        <v>6896</v>
      </c>
      <c r="I697" t="s">
        <v>3166</v>
      </c>
      <c r="J697" t="s">
        <v>98</v>
      </c>
      <c r="K697" t="s">
        <v>2189</v>
      </c>
      <c r="L697" t="s">
        <v>3154</v>
      </c>
      <c r="M697" t="s">
        <v>4872</v>
      </c>
      <c r="N697" t="s">
        <v>6537</v>
      </c>
      <c r="O697" t="s">
        <v>3012</v>
      </c>
      <c r="P697" t="s">
        <v>4474</v>
      </c>
      <c r="Q697" t="s">
        <v>2189</v>
      </c>
      <c r="R697" t="b">
        <v>0</v>
      </c>
      <c r="S697">
        <v>2000</v>
      </c>
      <c r="T697" t="s">
        <v>3002</v>
      </c>
      <c r="U697" t="s">
        <v>3003</v>
      </c>
      <c r="V697">
        <v>2</v>
      </c>
      <c r="W697" t="s">
        <v>3012</v>
      </c>
    </row>
    <row r="698" spans="1:23" hidden="1" x14ac:dyDescent="0.35">
      <c r="A698" t="s">
        <v>2189</v>
      </c>
      <c r="C698" s="403">
        <v>45891</v>
      </c>
      <c r="D698" t="s">
        <v>3543</v>
      </c>
      <c r="E698" t="s">
        <v>6897</v>
      </c>
      <c r="F698" t="s">
        <v>6898</v>
      </c>
      <c r="G698" t="s">
        <v>6899</v>
      </c>
      <c r="H698" t="s">
        <v>6900</v>
      </c>
      <c r="I698" t="s">
        <v>6901</v>
      </c>
      <c r="J698" t="s">
        <v>2260</v>
      </c>
      <c r="K698" t="s">
        <v>2189</v>
      </c>
      <c r="L698" t="s">
        <v>2998</v>
      </c>
      <c r="M698" t="s">
        <v>6902</v>
      </c>
      <c r="N698" t="s">
        <v>6903</v>
      </c>
      <c r="O698" t="s">
        <v>3012</v>
      </c>
      <c r="P698" t="s">
        <v>6904</v>
      </c>
      <c r="Q698" t="s">
        <v>2189</v>
      </c>
      <c r="R698" t="b">
        <v>0</v>
      </c>
      <c r="S698">
        <v>4000</v>
      </c>
      <c r="T698" t="s">
        <v>3002</v>
      </c>
      <c r="U698" t="s">
        <v>3003</v>
      </c>
      <c r="V698">
        <v>4</v>
      </c>
      <c r="W698" t="s">
        <v>3012</v>
      </c>
    </row>
    <row r="699" spans="1:23" hidden="1" x14ac:dyDescent="0.35">
      <c r="A699" t="s">
        <v>2189</v>
      </c>
      <c r="C699" s="403">
        <v>45891</v>
      </c>
      <c r="D699" t="s">
        <v>3543</v>
      </c>
      <c r="E699" t="s">
        <v>6905</v>
      </c>
      <c r="F699" t="s">
        <v>6906</v>
      </c>
      <c r="G699" t="s">
        <v>6907</v>
      </c>
      <c r="H699" t="s">
        <v>6908</v>
      </c>
      <c r="I699" t="s">
        <v>6909</v>
      </c>
      <c r="J699" t="s">
        <v>97</v>
      </c>
      <c r="K699" t="s">
        <v>2189</v>
      </c>
      <c r="L699" t="s">
        <v>4807</v>
      </c>
      <c r="M699" t="s">
        <v>6876</v>
      </c>
      <c r="N699" t="s">
        <v>6888</v>
      </c>
      <c r="O699" t="s">
        <v>3012</v>
      </c>
      <c r="P699" t="s">
        <v>6424</v>
      </c>
      <c r="Q699" t="s">
        <v>2189</v>
      </c>
      <c r="R699" t="b">
        <v>0</v>
      </c>
      <c r="S699">
        <v>500</v>
      </c>
      <c r="T699" t="s">
        <v>3002</v>
      </c>
      <c r="U699" t="s">
        <v>3003</v>
      </c>
      <c r="V699">
        <v>0.5</v>
      </c>
      <c r="W699" t="s">
        <v>3012</v>
      </c>
    </row>
    <row r="700" spans="1:23" hidden="1" x14ac:dyDescent="0.35">
      <c r="A700" t="s">
        <v>2189</v>
      </c>
      <c r="C700" s="403">
        <v>45891</v>
      </c>
      <c r="D700" t="s">
        <v>3543</v>
      </c>
      <c r="E700" t="s">
        <v>6910</v>
      </c>
      <c r="F700" t="s">
        <v>6911</v>
      </c>
      <c r="G700" t="s">
        <v>6912</v>
      </c>
      <c r="H700" t="s">
        <v>6913</v>
      </c>
      <c r="I700" t="s">
        <v>3896</v>
      </c>
      <c r="J700" t="s">
        <v>98</v>
      </c>
      <c r="K700" t="s">
        <v>2189</v>
      </c>
      <c r="L700" t="s">
        <v>3154</v>
      </c>
      <c r="M700" t="s">
        <v>4872</v>
      </c>
      <c r="N700" t="s">
        <v>4873</v>
      </c>
      <c r="O700" t="s">
        <v>3012</v>
      </c>
      <c r="P700" t="s">
        <v>4474</v>
      </c>
      <c r="Q700" t="s">
        <v>2189</v>
      </c>
      <c r="R700" t="b">
        <v>0</v>
      </c>
      <c r="S700">
        <v>1000</v>
      </c>
      <c r="T700" t="s">
        <v>3002</v>
      </c>
      <c r="U700" t="s">
        <v>3003</v>
      </c>
      <c r="V700">
        <v>1</v>
      </c>
      <c r="W700" t="s">
        <v>3012</v>
      </c>
    </row>
    <row r="701" spans="1:23" hidden="1" x14ac:dyDescent="0.35">
      <c r="A701" t="s">
        <v>2189</v>
      </c>
      <c r="C701" s="403">
        <v>45891</v>
      </c>
      <c r="D701" t="s">
        <v>3543</v>
      </c>
      <c r="E701" t="s">
        <v>6914</v>
      </c>
      <c r="F701" t="s">
        <v>6915</v>
      </c>
      <c r="G701" t="s">
        <v>6916</v>
      </c>
      <c r="H701" t="s">
        <v>6917</v>
      </c>
      <c r="I701" t="s">
        <v>488</v>
      </c>
      <c r="J701" t="s">
        <v>97</v>
      </c>
      <c r="K701" t="s">
        <v>2189</v>
      </c>
      <c r="L701" t="s">
        <v>4807</v>
      </c>
      <c r="M701" t="s">
        <v>6876</v>
      </c>
      <c r="N701" t="s">
        <v>6918</v>
      </c>
      <c r="O701" t="s">
        <v>3001</v>
      </c>
      <c r="P701" t="s">
        <v>6424</v>
      </c>
      <c r="Q701" t="s">
        <v>2189</v>
      </c>
      <c r="R701" t="b">
        <v>0</v>
      </c>
      <c r="S701">
        <v>0</v>
      </c>
      <c r="T701" t="s">
        <v>3002</v>
      </c>
      <c r="U701" t="s">
        <v>3003</v>
      </c>
      <c r="V701">
        <v>0</v>
      </c>
      <c r="W701" t="s">
        <v>3001</v>
      </c>
    </row>
    <row r="702" spans="1:23" hidden="1" x14ac:dyDescent="0.35">
      <c r="A702" t="s">
        <v>2189</v>
      </c>
      <c r="C702" s="403">
        <v>45891</v>
      </c>
      <c r="D702" t="s">
        <v>3543</v>
      </c>
      <c r="E702" t="s">
        <v>6919</v>
      </c>
      <c r="F702" t="s">
        <v>6920</v>
      </c>
      <c r="G702" t="s">
        <v>6921</v>
      </c>
      <c r="H702" t="s">
        <v>6922</v>
      </c>
      <c r="I702" t="s">
        <v>2404</v>
      </c>
      <c r="J702" t="s">
        <v>97</v>
      </c>
      <c r="K702" t="s">
        <v>2189</v>
      </c>
      <c r="L702" t="s">
        <v>4807</v>
      </c>
      <c r="M702" t="s">
        <v>6876</v>
      </c>
      <c r="N702" t="s">
        <v>6923</v>
      </c>
      <c r="O702" t="s">
        <v>3012</v>
      </c>
      <c r="P702" t="s">
        <v>6424</v>
      </c>
      <c r="Q702" t="s">
        <v>2189</v>
      </c>
      <c r="R702" t="b">
        <v>0</v>
      </c>
      <c r="S702">
        <v>0</v>
      </c>
      <c r="T702" t="s">
        <v>3002</v>
      </c>
      <c r="U702" t="s">
        <v>3003</v>
      </c>
      <c r="V702">
        <v>0</v>
      </c>
      <c r="W702" t="s">
        <v>3012</v>
      </c>
    </row>
    <row r="703" spans="1:23" hidden="1" x14ac:dyDescent="0.35">
      <c r="A703" t="s">
        <v>419</v>
      </c>
      <c r="C703" s="403">
        <v>45891</v>
      </c>
      <c r="D703" t="s">
        <v>3661</v>
      </c>
      <c r="E703" t="s">
        <v>6924</v>
      </c>
      <c r="F703" t="s">
        <v>6925</v>
      </c>
      <c r="G703" t="s">
        <v>3483</v>
      </c>
      <c r="H703" t="s">
        <v>6926</v>
      </c>
      <c r="I703" t="s">
        <v>3483</v>
      </c>
      <c r="J703" t="s">
        <v>1701</v>
      </c>
      <c r="K703" t="s">
        <v>447</v>
      </c>
      <c r="L703" t="s">
        <v>3658</v>
      </c>
      <c r="M703" t="s">
        <v>6927</v>
      </c>
      <c r="N703" t="s">
        <v>6928</v>
      </c>
      <c r="O703" t="s">
        <v>3012</v>
      </c>
      <c r="P703" t="s">
        <v>6929</v>
      </c>
      <c r="Q703" t="s">
        <v>418</v>
      </c>
      <c r="R703" t="b">
        <v>0</v>
      </c>
      <c r="S703">
        <v>2000</v>
      </c>
      <c r="T703" t="s">
        <v>3002</v>
      </c>
      <c r="U703" t="s">
        <v>3003</v>
      </c>
      <c r="V703">
        <v>2</v>
      </c>
      <c r="W703" t="s">
        <v>3012</v>
      </c>
    </row>
    <row r="704" spans="1:23" hidden="1" x14ac:dyDescent="0.35">
      <c r="A704" t="s">
        <v>2189</v>
      </c>
      <c r="C704" s="403">
        <v>45891</v>
      </c>
      <c r="D704" t="s">
        <v>3543</v>
      </c>
      <c r="E704" t="s">
        <v>6930</v>
      </c>
      <c r="F704" t="s">
        <v>6931</v>
      </c>
      <c r="G704" t="s">
        <v>3841</v>
      </c>
      <c r="H704" t="s">
        <v>6932</v>
      </c>
      <c r="I704" t="s">
        <v>2705</v>
      </c>
      <c r="J704" t="s">
        <v>2260</v>
      </c>
      <c r="K704" t="s">
        <v>2189</v>
      </c>
      <c r="L704" t="s">
        <v>2998</v>
      </c>
      <c r="M704" t="s">
        <v>2999</v>
      </c>
      <c r="N704" t="s">
        <v>6933</v>
      </c>
      <c r="O704" t="s">
        <v>3012</v>
      </c>
      <c r="P704" t="s">
        <v>6934</v>
      </c>
      <c r="Q704" t="s">
        <v>2189</v>
      </c>
      <c r="R704" t="b">
        <v>0</v>
      </c>
      <c r="S704">
        <v>1500</v>
      </c>
      <c r="T704" t="s">
        <v>3002</v>
      </c>
      <c r="U704" t="s">
        <v>3003</v>
      </c>
      <c r="V704">
        <v>1.5</v>
      </c>
      <c r="W704" t="s">
        <v>3012</v>
      </c>
    </row>
    <row r="705" spans="1:23" hidden="1" x14ac:dyDescent="0.35">
      <c r="A705" t="s">
        <v>2189</v>
      </c>
      <c r="C705" s="403">
        <v>45891</v>
      </c>
      <c r="D705" t="s">
        <v>3543</v>
      </c>
      <c r="E705" t="s">
        <v>6935</v>
      </c>
      <c r="F705" t="s">
        <v>6936</v>
      </c>
      <c r="G705" t="s">
        <v>6937</v>
      </c>
      <c r="H705" t="s">
        <v>6938</v>
      </c>
      <c r="I705" t="s">
        <v>2733</v>
      </c>
      <c r="J705" t="s">
        <v>97</v>
      </c>
      <c r="K705" t="s">
        <v>2189</v>
      </c>
      <c r="L705" t="s">
        <v>4807</v>
      </c>
      <c r="M705" t="s">
        <v>6424</v>
      </c>
      <c r="N705" t="s">
        <v>6939</v>
      </c>
      <c r="O705" t="s">
        <v>3012</v>
      </c>
      <c r="P705" t="s">
        <v>6424</v>
      </c>
      <c r="Q705" t="s">
        <v>2189</v>
      </c>
      <c r="R705" t="b">
        <v>0</v>
      </c>
      <c r="S705">
        <v>800</v>
      </c>
      <c r="T705" t="s">
        <v>3002</v>
      </c>
      <c r="U705" t="s">
        <v>3003</v>
      </c>
      <c r="V705">
        <v>0.8</v>
      </c>
      <c r="W705" t="s">
        <v>3012</v>
      </c>
    </row>
    <row r="706" spans="1:23" hidden="1" x14ac:dyDescent="0.35">
      <c r="A706" t="s">
        <v>2189</v>
      </c>
      <c r="C706" s="403">
        <v>45891</v>
      </c>
      <c r="D706" t="s">
        <v>3543</v>
      </c>
      <c r="E706" t="s">
        <v>6940</v>
      </c>
      <c r="F706" t="s">
        <v>6941</v>
      </c>
      <c r="G706" t="s">
        <v>6942</v>
      </c>
      <c r="H706" t="s">
        <v>6943</v>
      </c>
      <c r="I706" t="s">
        <v>6944</v>
      </c>
      <c r="J706" t="s">
        <v>97</v>
      </c>
      <c r="K706" t="s">
        <v>2189</v>
      </c>
      <c r="L706" t="s">
        <v>4807</v>
      </c>
      <c r="M706" t="s">
        <v>6424</v>
      </c>
      <c r="N706" t="s">
        <v>6945</v>
      </c>
      <c r="O706" t="s">
        <v>3012</v>
      </c>
      <c r="P706" t="s">
        <v>6424</v>
      </c>
      <c r="Q706" t="s">
        <v>2189</v>
      </c>
      <c r="R706" t="b">
        <v>0</v>
      </c>
      <c r="S706">
        <v>800</v>
      </c>
      <c r="T706" t="s">
        <v>3002</v>
      </c>
      <c r="U706" t="s">
        <v>3003</v>
      </c>
      <c r="V706">
        <v>0.8</v>
      </c>
      <c r="W706" t="s">
        <v>3012</v>
      </c>
    </row>
    <row r="707" spans="1:23" hidden="1" x14ac:dyDescent="0.35">
      <c r="A707" t="s">
        <v>2189</v>
      </c>
      <c r="C707" s="403">
        <v>45891</v>
      </c>
      <c r="D707" t="s">
        <v>3543</v>
      </c>
      <c r="E707" t="s">
        <v>6946</v>
      </c>
      <c r="F707" t="s">
        <v>6947</v>
      </c>
      <c r="G707" t="s">
        <v>6948</v>
      </c>
      <c r="H707" t="s">
        <v>6949</v>
      </c>
      <c r="I707" t="s">
        <v>2383</v>
      </c>
      <c r="J707" t="s">
        <v>97</v>
      </c>
      <c r="K707" t="s">
        <v>2189</v>
      </c>
      <c r="L707" t="s">
        <v>4807</v>
      </c>
      <c r="M707" t="s">
        <v>6424</v>
      </c>
      <c r="N707" t="s">
        <v>6950</v>
      </c>
      <c r="O707" t="s">
        <v>3012</v>
      </c>
      <c r="P707" t="s">
        <v>6424</v>
      </c>
      <c r="Q707" t="s">
        <v>2189</v>
      </c>
      <c r="R707" t="b">
        <v>0</v>
      </c>
      <c r="S707">
        <v>500</v>
      </c>
      <c r="T707" t="s">
        <v>3002</v>
      </c>
      <c r="U707" t="s">
        <v>3003</v>
      </c>
      <c r="V707">
        <v>0.5</v>
      </c>
      <c r="W707" t="s">
        <v>3012</v>
      </c>
    </row>
    <row r="708" spans="1:23" hidden="1" x14ac:dyDescent="0.35">
      <c r="A708" t="s">
        <v>2189</v>
      </c>
      <c r="C708" s="403">
        <v>45891</v>
      </c>
      <c r="D708" t="s">
        <v>3543</v>
      </c>
      <c r="E708" t="s">
        <v>6951</v>
      </c>
      <c r="F708" t="s">
        <v>6952</v>
      </c>
      <c r="G708" t="s">
        <v>6953</v>
      </c>
      <c r="H708" t="s">
        <v>6954</v>
      </c>
      <c r="I708" t="s">
        <v>6955</v>
      </c>
      <c r="J708" t="s">
        <v>98</v>
      </c>
      <c r="K708" t="s">
        <v>2189</v>
      </c>
      <c r="L708" t="s">
        <v>3154</v>
      </c>
      <c r="M708" t="s">
        <v>4872</v>
      </c>
      <c r="N708" t="s">
        <v>6956</v>
      </c>
      <c r="O708" t="s">
        <v>3012</v>
      </c>
      <c r="P708" t="s">
        <v>4474</v>
      </c>
      <c r="Q708" t="s">
        <v>2189</v>
      </c>
      <c r="R708" t="b">
        <v>0</v>
      </c>
      <c r="S708">
        <v>1000</v>
      </c>
      <c r="T708" t="s">
        <v>3002</v>
      </c>
      <c r="U708" t="s">
        <v>3003</v>
      </c>
      <c r="V708">
        <v>1</v>
      </c>
      <c r="W708" t="s">
        <v>3012</v>
      </c>
    </row>
    <row r="709" spans="1:23" hidden="1" x14ac:dyDescent="0.35">
      <c r="A709" t="s">
        <v>2189</v>
      </c>
      <c r="C709" s="403">
        <v>45891</v>
      </c>
      <c r="D709" t="s">
        <v>3543</v>
      </c>
      <c r="E709" t="s">
        <v>6957</v>
      </c>
      <c r="F709" t="s">
        <v>6958</v>
      </c>
      <c r="G709" t="s">
        <v>6959</v>
      </c>
      <c r="H709" t="s">
        <v>6960</v>
      </c>
      <c r="I709" t="s">
        <v>5533</v>
      </c>
      <c r="J709" t="s">
        <v>97</v>
      </c>
      <c r="K709" t="s">
        <v>2189</v>
      </c>
      <c r="L709" t="s">
        <v>4807</v>
      </c>
      <c r="M709" t="s">
        <v>6424</v>
      </c>
      <c r="N709" t="s">
        <v>6961</v>
      </c>
      <c r="O709" t="s">
        <v>3012</v>
      </c>
      <c r="P709" t="s">
        <v>6424</v>
      </c>
      <c r="Q709" t="s">
        <v>2189</v>
      </c>
      <c r="R709" t="b">
        <v>0</v>
      </c>
      <c r="S709">
        <v>500</v>
      </c>
      <c r="T709" t="s">
        <v>3002</v>
      </c>
      <c r="U709" t="s">
        <v>3003</v>
      </c>
      <c r="V709">
        <v>0.5</v>
      </c>
      <c r="W709" t="s">
        <v>3012</v>
      </c>
    </row>
    <row r="710" spans="1:23" hidden="1" x14ac:dyDescent="0.35">
      <c r="A710" t="s">
        <v>2189</v>
      </c>
      <c r="C710" s="403">
        <v>45891</v>
      </c>
      <c r="D710" t="s">
        <v>3543</v>
      </c>
      <c r="E710" t="s">
        <v>6962</v>
      </c>
      <c r="F710" t="s">
        <v>6963</v>
      </c>
      <c r="G710" t="s">
        <v>6964</v>
      </c>
      <c r="H710" t="s">
        <v>6965</v>
      </c>
      <c r="I710" t="s">
        <v>6966</v>
      </c>
      <c r="J710" t="s">
        <v>97</v>
      </c>
      <c r="K710" t="s">
        <v>2189</v>
      </c>
      <c r="L710" t="s">
        <v>4807</v>
      </c>
      <c r="M710" t="s">
        <v>6424</v>
      </c>
      <c r="N710" t="s">
        <v>6967</v>
      </c>
      <c r="O710" t="s">
        <v>3030</v>
      </c>
      <c r="P710" t="s">
        <v>6424</v>
      </c>
      <c r="Q710" t="s">
        <v>2189</v>
      </c>
      <c r="R710" t="b">
        <v>0</v>
      </c>
      <c r="S710">
        <v>0</v>
      </c>
      <c r="T710" t="s">
        <v>3002</v>
      </c>
      <c r="U710" t="s">
        <v>3003</v>
      </c>
      <c r="V710">
        <v>0</v>
      </c>
      <c r="W710" t="s">
        <v>3030</v>
      </c>
    </row>
    <row r="711" spans="1:23" hidden="1" x14ac:dyDescent="0.35">
      <c r="A711" t="s">
        <v>2189</v>
      </c>
      <c r="C711" s="403">
        <v>45891</v>
      </c>
      <c r="D711" t="s">
        <v>3543</v>
      </c>
      <c r="E711" t="s">
        <v>6968</v>
      </c>
      <c r="F711" t="s">
        <v>6969</v>
      </c>
      <c r="G711" t="s">
        <v>6970</v>
      </c>
      <c r="H711" t="s">
        <v>6971</v>
      </c>
      <c r="I711" t="s">
        <v>5804</v>
      </c>
      <c r="J711" t="s">
        <v>98</v>
      </c>
      <c r="K711" t="s">
        <v>2189</v>
      </c>
      <c r="L711" t="s">
        <v>3154</v>
      </c>
      <c r="M711" t="s">
        <v>4872</v>
      </c>
      <c r="N711" t="s">
        <v>6972</v>
      </c>
      <c r="O711" t="s">
        <v>3012</v>
      </c>
      <c r="P711" t="s">
        <v>4474</v>
      </c>
      <c r="Q711" t="s">
        <v>2189</v>
      </c>
      <c r="R711" t="b">
        <v>0</v>
      </c>
      <c r="S711">
        <v>500</v>
      </c>
      <c r="T711" t="s">
        <v>3002</v>
      </c>
      <c r="U711" t="s">
        <v>3003</v>
      </c>
      <c r="V711">
        <v>0.5</v>
      </c>
      <c r="W711" t="s">
        <v>3012</v>
      </c>
    </row>
    <row r="712" spans="1:23" hidden="1" x14ac:dyDescent="0.35">
      <c r="A712" t="s">
        <v>2189</v>
      </c>
      <c r="C712" s="403">
        <v>45891</v>
      </c>
      <c r="D712" t="s">
        <v>3543</v>
      </c>
      <c r="E712" t="s">
        <v>6973</v>
      </c>
      <c r="F712" t="s">
        <v>6974</v>
      </c>
      <c r="G712" t="s">
        <v>6975</v>
      </c>
      <c r="H712" t="s">
        <v>6976</v>
      </c>
      <c r="I712" t="s">
        <v>6001</v>
      </c>
      <c r="J712" t="s">
        <v>97</v>
      </c>
      <c r="K712" t="s">
        <v>2189</v>
      </c>
      <c r="L712" t="s">
        <v>4807</v>
      </c>
      <c r="M712" t="s">
        <v>6424</v>
      </c>
      <c r="N712" t="s">
        <v>6977</v>
      </c>
      <c r="O712" t="s">
        <v>3012</v>
      </c>
      <c r="P712" t="s">
        <v>6424</v>
      </c>
      <c r="Q712" t="s">
        <v>2189</v>
      </c>
      <c r="R712" t="b">
        <v>0</v>
      </c>
      <c r="S712">
        <v>700</v>
      </c>
      <c r="T712" t="s">
        <v>3002</v>
      </c>
      <c r="U712" t="s">
        <v>3003</v>
      </c>
      <c r="V712">
        <v>0.7</v>
      </c>
      <c r="W712" t="s">
        <v>3012</v>
      </c>
    </row>
    <row r="713" spans="1:23" hidden="1" x14ac:dyDescent="0.35">
      <c r="A713" t="s">
        <v>2189</v>
      </c>
      <c r="C713" s="403">
        <v>45891</v>
      </c>
      <c r="D713" t="s">
        <v>3543</v>
      </c>
      <c r="E713" t="s">
        <v>6978</v>
      </c>
      <c r="F713" t="s">
        <v>6979</v>
      </c>
      <c r="G713" t="s">
        <v>6980</v>
      </c>
      <c r="H713" t="s">
        <v>6981</v>
      </c>
      <c r="I713" t="s">
        <v>6001</v>
      </c>
      <c r="J713" t="s">
        <v>97</v>
      </c>
      <c r="K713" t="s">
        <v>2189</v>
      </c>
      <c r="L713" t="s">
        <v>4807</v>
      </c>
      <c r="M713" t="s">
        <v>6424</v>
      </c>
      <c r="N713" t="s">
        <v>6982</v>
      </c>
      <c r="O713" t="s">
        <v>3012</v>
      </c>
      <c r="P713" t="s">
        <v>6424</v>
      </c>
      <c r="Q713" t="s">
        <v>2189</v>
      </c>
      <c r="R713" t="b">
        <v>0</v>
      </c>
      <c r="S713">
        <v>300</v>
      </c>
      <c r="T713" t="s">
        <v>3002</v>
      </c>
      <c r="U713" t="s">
        <v>3003</v>
      </c>
      <c r="V713">
        <v>0.3</v>
      </c>
      <c r="W713" t="s">
        <v>3012</v>
      </c>
    </row>
    <row r="714" spans="1:23" hidden="1" x14ac:dyDescent="0.35">
      <c r="A714" t="s">
        <v>2189</v>
      </c>
      <c r="C714" s="403">
        <v>45891</v>
      </c>
      <c r="D714" t="s">
        <v>3543</v>
      </c>
      <c r="E714" t="s">
        <v>6983</v>
      </c>
      <c r="F714" t="s">
        <v>6984</v>
      </c>
      <c r="G714" t="s">
        <v>6985</v>
      </c>
      <c r="H714" t="s">
        <v>6986</v>
      </c>
      <c r="I714" t="s">
        <v>2526</v>
      </c>
      <c r="J714" t="s">
        <v>97</v>
      </c>
      <c r="K714" t="s">
        <v>2189</v>
      </c>
      <c r="L714" t="s">
        <v>4807</v>
      </c>
      <c r="M714" t="s">
        <v>6424</v>
      </c>
      <c r="N714" t="s">
        <v>6987</v>
      </c>
      <c r="O714" t="s">
        <v>3012</v>
      </c>
      <c r="P714" t="s">
        <v>6424</v>
      </c>
      <c r="Q714" t="s">
        <v>2189</v>
      </c>
      <c r="R714" t="b">
        <v>0</v>
      </c>
      <c r="S714">
        <v>0</v>
      </c>
      <c r="T714" t="s">
        <v>3002</v>
      </c>
      <c r="U714" t="s">
        <v>3003</v>
      </c>
      <c r="V714">
        <v>0</v>
      </c>
      <c r="W714" t="s">
        <v>3012</v>
      </c>
    </row>
    <row r="715" spans="1:23" hidden="1" x14ac:dyDescent="0.35">
      <c r="A715" t="s">
        <v>2189</v>
      </c>
      <c r="C715" s="403">
        <v>45891</v>
      </c>
      <c r="D715" t="s">
        <v>3543</v>
      </c>
      <c r="E715" t="s">
        <v>6988</v>
      </c>
      <c r="F715" t="s">
        <v>6989</v>
      </c>
      <c r="G715" t="s">
        <v>6990</v>
      </c>
      <c r="H715" t="s">
        <v>6991</v>
      </c>
      <c r="I715" t="s">
        <v>2738</v>
      </c>
      <c r="J715" t="s">
        <v>98</v>
      </c>
      <c r="K715" t="s">
        <v>2189</v>
      </c>
      <c r="L715" t="s">
        <v>3205</v>
      </c>
      <c r="M715" t="s">
        <v>5729</v>
      </c>
      <c r="N715" t="s">
        <v>6992</v>
      </c>
      <c r="O715" t="s">
        <v>3012</v>
      </c>
      <c r="P715" t="s">
        <v>4683</v>
      </c>
      <c r="Q715" t="s">
        <v>2189</v>
      </c>
      <c r="R715" t="b">
        <v>0</v>
      </c>
      <c r="S715">
        <v>500</v>
      </c>
      <c r="T715" t="s">
        <v>3002</v>
      </c>
      <c r="U715" t="s">
        <v>3003</v>
      </c>
      <c r="V715">
        <v>0.5</v>
      </c>
      <c r="W715" t="s">
        <v>3012</v>
      </c>
    </row>
    <row r="716" spans="1:23" hidden="1" x14ac:dyDescent="0.35">
      <c r="A716" t="s">
        <v>2189</v>
      </c>
      <c r="C716" s="403">
        <v>45891</v>
      </c>
      <c r="D716" t="s">
        <v>3543</v>
      </c>
      <c r="E716" t="s">
        <v>6993</v>
      </c>
      <c r="F716" t="s">
        <v>6994</v>
      </c>
      <c r="G716" t="s">
        <v>6995</v>
      </c>
      <c r="H716" t="s">
        <v>6996</v>
      </c>
      <c r="I716" t="s">
        <v>6997</v>
      </c>
      <c r="J716" t="s">
        <v>97</v>
      </c>
      <c r="K716" t="s">
        <v>2189</v>
      </c>
      <c r="L716" t="s">
        <v>4807</v>
      </c>
      <c r="M716" t="s">
        <v>6424</v>
      </c>
      <c r="N716" t="s">
        <v>6998</v>
      </c>
      <c r="O716" t="s">
        <v>3030</v>
      </c>
      <c r="P716" t="s">
        <v>6424</v>
      </c>
      <c r="Q716" t="s">
        <v>2189</v>
      </c>
      <c r="R716" t="b">
        <v>0</v>
      </c>
      <c r="S716">
        <v>0</v>
      </c>
      <c r="T716" t="s">
        <v>3002</v>
      </c>
      <c r="U716" t="s">
        <v>3003</v>
      </c>
      <c r="V716">
        <v>0</v>
      </c>
      <c r="W716" t="s">
        <v>3030</v>
      </c>
    </row>
    <row r="717" spans="1:23" hidden="1" x14ac:dyDescent="0.35">
      <c r="A717" t="s">
        <v>419</v>
      </c>
      <c r="C717" s="403">
        <v>45891</v>
      </c>
      <c r="D717" t="s">
        <v>3543</v>
      </c>
      <c r="E717" t="s">
        <v>6999</v>
      </c>
      <c r="F717" t="s">
        <v>7000</v>
      </c>
      <c r="G717" t="s">
        <v>7001</v>
      </c>
      <c r="H717" t="s">
        <v>7002</v>
      </c>
      <c r="I717" t="s">
        <v>7001</v>
      </c>
      <c r="J717" t="s">
        <v>1701</v>
      </c>
      <c r="K717" t="s">
        <v>447</v>
      </c>
      <c r="L717" t="s">
        <v>3658</v>
      </c>
      <c r="M717" t="s">
        <v>3803</v>
      </c>
      <c r="N717" t="s">
        <v>7003</v>
      </c>
      <c r="O717" t="s">
        <v>3012</v>
      </c>
      <c r="P717" t="s">
        <v>3805</v>
      </c>
      <c r="Q717" t="s">
        <v>418</v>
      </c>
      <c r="R717" t="b">
        <v>0</v>
      </c>
      <c r="S717">
        <v>1000</v>
      </c>
      <c r="T717" t="s">
        <v>3002</v>
      </c>
      <c r="U717" t="s">
        <v>3003</v>
      </c>
      <c r="V717">
        <v>1</v>
      </c>
      <c r="W717" t="s">
        <v>3012</v>
      </c>
    </row>
    <row r="718" spans="1:23" hidden="1" x14ac:dyDescent="0.35">
      <c r="A718" t="s">
        <v>2189</v>
      </c>
      <c r="C718" s="403">
        <v>45890</v>
      </c>
      <c r="D718" t="s">
        <v>3543</v>
      </c>
      <c r="E718" t="s">
        <v>7004</v>
      </c>
      <c r="F718" t="s">
        <v>7005</v>
      </c>
      <c r="G718" t="s">
        <v>4599</v>
      </c>
      <c r="H718" t="s">
        <v>7006</v>
      </c>
      <c r="I718" t="s">
        <v>2370</v>
      </c>
      <c r="J718" t="s">
        <v>2260</v>
      </c>
      <c r="K718" t="s">
        <v>2189</v>
      </c>
      <c r="L718" t="s">
        <v>2998</v>
      </c>
      <c r="M718" t="s">
        <v>7007</v>
      </c>
      <c r="N718" t="s">
        <v>7008</v>
      </c>
      <c r="O718" t="s">
        <v>3012</v>
      </c>
      <c r="P718" t="s">
        <v>7009</v>
      </c>
      <c r="Q718" t="s">
        <v>2189</v>
      </c>
      <c r="R718" t="b">
        <v>0</v>
      </c>
      <c r="S718">
        <v>1000</v>
      </c>
      <c r="T718" t="s">
        <v>3002</v>
      </c>
      <c r="U718" t="s">
        <v>3003</v>
      </c>
      <c r="V718">
        <v>1</v>
      </c>
      <c r="W718" t="s">
        <v>3012</v>
      </c>
    </row>
    <row r="719" spans="1:23" hidden="1" x14ac:dyDescent="0.35">
      <c r="A719" t="s">
        <v>2189</v>
      </c>
      <c r="C719" s="403">
        <v>45890</v>
      </c>
      <c r="D719" t="s">
        <v>3543</v>
      </c>
      <c r="E719" t="s">
        <v>7010</v>
      </c>
      <c r="F719" t="s">
        <v>7011</v>
      </c>
      <c r="G719" t="s">
        <v>7012</v>
      </c>
      <c r="H719" t="s">
        <v>7013</v>
      </c>
      <c r="I719" t="s">
        <v>2325</v>
      </c>
      <c r="J719" t="s">
        <v>97</v>
      </c>
      <c r="K719" t="s">
        <v>2189</v>
      </c>
      <c r="L719" t="s">
        <v>4807</v>
      </c>
      <c r="M719" t="s">
        <v>6424</v>
      </c>
      <c r="N719" t="s">
        <v>7014</v>
      </c>
      <c r="O719" t="s">
        <v>3001</v>
      </c>
      <c r="P719" t="s">
        <v>6424</v>
      </c>
      <c r="Q719" t="s">
        <v>2189</v>
      </c>
      <c r="R719" t="b">
        <v>0</v>
      </c>
      <c r="S719">
        <v>0</v>
      </c>
      <c r="T719" t="s">
        <v>3002</v>
      </c>
      <c r="U719" t="s">
        <v>3003</v>
      </c>
      <c r="V719">
        <v>0</v>
      </c>
      <c r="W719" t="s">
        <v>3001</v>
      </c>
    </row>
    <row r="720" spans="1:23" hidden="1" x14ac:dyDescent="0.35">
      <c r="A720" t="s">
        <v>2189</v>
      </c>
      <c r="C720" s="403">
        <v>45890</v>
      </c>
      <c r="D720" t="s">
        <v>3543</v>
      </c>
      <c r="E720" t="s">
        <v>7015</v>
      </c>
      <c r="F720" t="s">
        <v>7016</v>
      </c>
      <c r="G720" t="s">
        <v>7017</v>
      </c>
      <c r="H720" t="s">
        <v>7018</v>
      </c>
      <c r="I720" t="s">
        <v>2279</v>
      </c>
      <c r="J720" t="s">
        <v>97</v>
      </c>
      <c r="K720" t="s">
        <v>2189</v>
      </c>
      <c r="L720" t="s">
        <v>5236</v>
      </c>
      <c r="M720" t="s">
        <v>6222</v>
      </c>
      <c r="N720" t="s">
        <v>6270</v>
      </c>
      <c r="O720" t="s">
        <v>3012</v>
      </c>
      <c r="P720" t="s">
        <v>5237</v>
      </c>
      <c r="Q720" t="s">
        <v>2189</v>
      </c>
      <c r="R720" t="b">
        <v>0</v>
      </c>
      <c r="S720">
        <v>800</v>
      </c>
      <c r="T720" t="s">
        <v>3002</v>
      </c>
      <c r="U720" t="s">
        <v>3003</v>
      </c>
      <c r="V720">
        <v>0.8</v>
      </c>
      <c r="W720" t="s">
        <v>3012</v>
      </c>
    </row>
    <row r="721" spans="1:23" hidden="1" x14ac:dyDescent="0.35">
      <c r="A721" t="s">
        <v>2189</v>
      </c>
      <c r="C721" s="403">
        <v>45890</v>
      </c>
      <c r="D721" t="s">
        <v>3543</v>
      </c>
      <c r="E721" t="s">
        <v>7019</v>
      </c>
      <c r="F721" t="s">
        <v>7020</v>
      </c>
      <c r="G721" t="s">
        <v>7021</v>
      </c>
      <c r="H721" t="s">
        <v>7022</v>
      </c>
      <c r="I721" t="s">
        <v>7023</v>
      </c>
      <c r="J721" t="s">
        <v>97</v>
      </c>
      <c r="K721" t="s">
        <v>2189</v>
      </c>
      <c r="L721" t="s">
        <v>4807</v>
      </c>
      <c r="M721" t="s">
        <v>6424</v>
      </c>
      <c r="N721" t="s">
        <v>7024</v>
      </c>
      <c r="O721" t="s">
        <v>3012</v>
      </c>
      <c r="P721" t="s">
        <v>6424</v>
      </c>
      <c r="Q721" t="s">
        <v>2189</v>
      </c>
      <c r="R721" t="b">
        <v>0</v>
      </c>
      <c r="S721">
        <v>300</v>
      </c>
      <c r="T721" t="s">
        <v>3002</v>
      </c>
      <c r="U721" t="s">
        <v>3003</v>
      </c>
      <c r="V721">
        <v>0.3</v>
      </c>
      <c r="W721" t="s">
        <v>3012</v>
      </c>
    </row>
    <row r="722" spans="1:23" hidden="1" x14ac:dyDescent="0.35">
      <c r="A722" t="s">
        <v>2189</v>
      </c>
      <c r="C722" s="403">
        <v>45890</v>
      </c>
      <c r="D722" t="s">
        <v>3543</v>
      </c>
      <c r="E722" t="s">
        <v>7025</v>
      </c>
      <c r="F722" t="s">
        <v>7026</v>
      </c>
      <c r="G722" t="s">
        <v>7027</v>
      </c>
      <c r="H722" t="s">
        <v>7028</v>
      </c>
      <c r="I722" t="s">
        <v>6326</v>
      </c>
      <c r="J722" t="s">
        <v>97</v>
      </c>
      <c r="K722" t="s">
        <v>2189</v>
      </c>
      <c r="L722" t="s">
        <v>4807</v>
      </c>
      <c r="M722" t="s">
        <v>6424</v>
      </c>
      <c r="N722" t="s">
        <v>7029</v>
      </c>
      <c r="O722" t="s">
        <v>3012</v>
      </c>
      <c r="P722" t="s">
        <v>6424</v>
      </c>
      <c r="Q722" t="s">
        <v>2189</v>
      </c>
      <c r="R722" t="b">
        <v>0</v>
      </c>
      <c r="S722">
        <v>600</v>
      </c>
      <c r="T722" t="s">
        <v>3002</v>
      </c>
      <c r="U722" t="s">
        <v>3003</v>
      </c>
      <c r="V722">
        <v>0.6</v>
      </c>
      <c r="W722" t="s">
        <v>3012</v>
      </c>
    </row>
    <row r="723" spans="1:23" hidden="1" x14ac:dyDescent="0.35">
      <c r="A723" t="s">
        <v>2189</v>
      </c>
      <c r="C723" s="403">
        <v>45890</v>
      </c>
      <c r="D723" t="s">
        <v>3543</v>
      </c>
      <c r="E723" t="s">
        <v>7030</v>
      </c>
      <c r="F723" t="s">
        <v>7031</v>
      </c>
      <c r="G723" t="s">
        <v>7032</v>
      </c>
      <c r="H723" t="s">
        <v>7033</v>
      </c>
      <c r="I723" t="s">
        <v>2393</v>
      </c>
      <c r="J723" t="s">
        <v>97</v>
      </c>
      <c r="K723" t="s">
        <v>2189</v>
      </c>
      <c r="L723" t="s">
        <v>4807</v>
      </c>
      <c r="M723" t="s">
        <v>6424</v>
      </c>
      <c r="N723" t="s">
        <v>7034</v>
      </c>
      <c r="O723" t="s">
        <v>3012</v>
      </c>
      <c r="P723" t="s">
        <v>6424</v>
      </c>
      <c r="Q723" t="s">
        <v>2189</v>
      </c>
      <c r="R723" t="b">
        <v>0</v>
      </c>
      <c r="S723">
        <v>800</v>
      </c>
      <c r="T723" t="s">
        <v>3002</v>
      </c>
      <c r="U723" t="s">
        <v>3003</v>
      </c>
      <c r="V723">
        <v>0.8</v>
      </c>
      <c r="W723" t="s">
        <v>3012</v>
      </c>
    </row>
    <row r="724" spans="1:23" hidden="1" x14ac:dyDescent="0.35">
      <c r="A724" t="s">
        <v>2189</v>
      </c>
      <c r="C724" s="403">
        <v>45890</v>
      </c>
      <c r="D724" t="s">
        <v>3543</v>
      </c>
      <c r="E724" t="s">
        <v>7035</v>
      </c>
      <c r="F724" t="s">
        <v>7036</v>
      </c>
      <c r="G724" t="s">
        <v>7037</v>
      </c>
      <c r="H724" t="s">
        <v>7038</v>
      </c>
      <c r="I724" t="s">
        <v>2436</v>
      </c>
      <c r="J724" t="s">
        <v>98</v>
      </c>
      <c r="K724" t="s">
        <v>2189</v>
      </c>
      <c r="L724" t="s">
        <v>6280</v>
      </c>
      <c r="M724" t="s">
        <v>7039</v>
      </c>
      <c r="N724" t="s">
        <v>7040</v>
      </c>
      <c r="O724" t="s">
        <v>3012</v>
      </c>
      <c r="P724" t="s">
        <v>6283</v>
      </c>
      <c r="Q724" t="s">
        <v>2189</v>
      </c>
      <c r="R724" t="b">
        <v>0</v>
      </c>
      <c r="S724">
        <v>500</v>
      </c>
      <c r="T724" t="s">
        <v>3002</v>
      </c>
      <c r="U724" t="s">
        <v>3003</v>
      </c>
      <c r="V724">
        <v>0.5</v>
      </c>
      <c r="W724" t="s">
        <v>3012</v>
      </c>
    </row>
    <row r="725" spans="1:23" hidden="1" x14ac:dyDescent="0.35">
      <c r="A725" t="s">
        <v>2189</v>
      </c>
      <c r="C725" s="403">
        <v>45890</v>
      </c>
      <c r="D725" t="s">
        <v>3543</v>
      </c>
      <c r="E725" t="s">
        <v>7041</v>
      </c>
      <c r="F725" t="s">
        <v>7042</v>
      </c>
      <c r="G725" t="s">
        <v>7043</v>
      </c>
      <c r="H725" t="s">
        <v>7044</v>
      </c>
      <c r="I725" t="s">
        <v>7045</v>
      </c>
      <c r="J725" t="s">
        <v>97</v>
      </c>
      <c r="K725" t="s">
        <v>2189</v>
      </c>
      <c r="L725" t="s">
        <v>4807</v>
      </c>
      <c r="M725" t="s">
        <v>6424</v>
      </c>
      <c r="N725" t="s">
        <v>7046</v>
      </c>
      <c r="O725" t="s">
        <v>3012</v>
      </c>
      <c r="P725" t="s">
        <v>6424</v>
      </c>
      <c r="Q725" t="s">
        <v>2189</v>
      </c>
      <c r="R725" t="b">
        <v>0</v>
      </c>
      <c r="S725">
        <v>300</v>
      </c>
      <c r="T725" t="s">
        <v>3002</v>
      </c>
      <c r="U725" t="s">
        <v>3003</v>
      </c>
      <c r="V725">
        <v>0.3</v>
      </c>
      <c r="W725" t="s">
        <v>3012</v>
      </c>
    </row>
    <row r="726" spans="1:23" hidden="1" x14ac:dyDescent="0.35">
      <c r="A726" t="s">
        <v>2189</v>
      </c>
      <c r="C726" s="403">
        <v>45890</v>
      </c>
      <c r="D726" t="s">
        <v>3543</v>
      </c>
      <c r="E726" t="s">
        <v>7047</v>
      </c>
      <c r="F726" t="s">
        <v>7048</v>
      </c>
      <c r="G726" t="s">
        <v>7049</v>
      </c>
      <c r="H726" t="s">
        <v>7050</v>
      </c>
      <c r="I726" t="s">
        <v>2370</v>
      </c>
      <c r="J726" t="s">
        <v>97</v>
      </c>
      <c r="K726" t="s">
        <v>2189</v>
      </c>
      <c r="L726" t="s">
        <v>4807</v>
      </c>
      <c r="M726" t="s">
        <v>6424</v>
      </c>
      <c r="N726" t="s">
        <v>7051</v>
      </c>
      <c r="O726" t="s">
        <v>3012</v>
      </c>
      <c r="P726" t="s">
        <v>6424</v>
      </c>
      <c r="Q726" t="s">
        <v>2189</v>
      </c>
      <c r="R726" t="b">
        <v>0</v>
      </c>
      <c r="S726">
        <v>500</v>
      </c>
      <c r="T726" t="s">
        <v>3002</v>
      </c>
      <c r="U726" t="s">
        <v>3003</v>
      </c>
      <c r="V726">
        <v>0.5</v>
      </c>
      <c r="W726" t="s">
        <v>3012</v>
      </c>
    </row>
    <row r="727" spans="1:23" hidden="1" x14ac:dyDescent="0.35">
      <c r="A727" t="s">
        <v>2189</v>
      </c>
      <c r="C727" s="403">
        <v>45890</v>
      </c>
      <c r="D727" t="s">
        <v>3543</v>
      </c>
      <c r="E727" t="s">
        <v>7052</v>
      </c>
      <c r="F727" t="s">
        <v>7053</v>
      </c>
      <c r="G727" t="s">
        <v>7054</v>
      </c>
      <c r="H727" t="s">
        <v>7055</v>
      </c>
      <c r="I727" t="s">
        <v>2279</v>
      </c>
      <c r="J727" t="s">
        <v>97</v>
      </c>
      <c r="K727" t="s">
        <v>2189</v>
      </c>
      <c r="L727" t="s">
        <v>4807</v>
      </c>
      <c r="M727" t="s">
        <v>6424</v>
      </c>
      <c r="N727" t="s">
        <v>6977</v>
      </c>
      <c r="O727" t="s">
        <v>3021</v>
      </c>
      <c r="P727" t="s">
        <v>6424</v>
      </c>
      <c r="Q727" t="s">
        <v>2189</v>
      </c>
      <c r="R727" t="b">
        <v>0</v>
      </c>
      <c r="S727">
        <v>900</v>
      </c>
      <c r="T727" t="s">
        <v>3002</v>
      </c>
      <c r="U727" t="s">
        <v>3003</v>
      </c>
      <c r="V727">
        <v>0.9</v>
      </c>
      <c r="W727" t="s">
        <v>3021</v>
      </c>
    </row>
    <row r="728" spans="1:23" hidden="1" x14ac:dyDescent="0.35">
      <c r="A728" t="s">
        <v>2189</v>
      </c>
      <c r="C728" s="403">
        <v>45890</v>
      </c>
      <c r="D728" t="s">
        <v>3543</v>
      </c>
      <c r="E728" t="s">
        <v>7056</v>
      </c>
      <c r="F728" t="s">
        <v>7057</v>
      </c>
      <c r="G728" t="s">
        <v>3448</v>
      </c>
      <c r="H728" t="s">
        <v>7058</v>
      </c>
      <c r="I728" t="s">
        <v>2396</v>
      </c>
      <c r="J728" t="s">
        <v>2260</v>
      </c>
      <c r="K728" t="s">
        <v>2189</v>
      </c>
      <c r="L728" t="s">
        <v>2998</v>
      </c>
      <c r="M728" t="s">
        <v>4108</v>
      </c>
      <c r="N728" t="s">
        <v>7059</v>
      </c>
      <c r="O728" t="s">
        <v>3012</v>
      </c>
      <c r="P728" t="s">
        <v>4992</v>
      </c>
      <c r="Q728" t="s">
        <v>2189</v>
      </c>
      <c r="R728" t="b">
        <v>0</v>
      </c>
      <c r="S728">
        <v>2000</v>
      </c>
      <c r="T728" t="s">
        <v>3002</v>
      </c>
      <c r="U728" t="s">
        <v>3003</v>
      </c>
      <c r="V728">
        <v>2</v>
      </c>
      <c r="W728" t="s">
        <v>3012</v>
      </c>
    </row>
    <row r="729" spans="1:23" hidden="1" x14ac:dyDescent="0.35">
      <c r="A729" t="s">
        <v>2189</v>
      </c>
      <c r="C729" s="403">
        <v>45890</v>
      </c>
      <c r="D729" t="s">
        <v>3543</v>
      </c>
      <c r="E729" t="s">
        <v>7060</v>
      </c>
      <c r="F729" t="s">
        <v>7061</v>
      </c>
      <c r="G729" t="s">
        <v>7062</v>
      </c>
      <c r="H729" t="s">
        <v>7063</v>
      </c>
      <c r="I729" t="s">
        <v>7064</v>
      </c>
      <c r="J729" t="s">
        <v>97</v>
      </c>
      <c r="K729" t="s">
        <v>2189</v>
      </c>
      <c r="L729" t="s">
        <v>4807</v>
      </c>
      <c r="M729" t="s">
        <v>6424</v>
      </c>
      <c r="N729" t="s">
        <v>7065</v>
      </c>
      <c r="O729" t="s">
        <v>3030</v>
      </c>
      <c r="P729" t="s">
        <v>6424</v>
      </c>
      <c r="Q729" t="s">
        <v>2189</v>
      </c>
      <c r="R729" t="b">
        <v>0</v>
      </c>
      <c r="S729">
        <v>0</v>
      </c>
      <c r="T729" t="s">
        <v>3002</v>
      </c>
      <c r="U729" t="s">
        <v>3003</v>
      </c>
      <c r="V729">
        <v>0</v>
      </c>
      <c r="W729" t="s">
        <v>3030</v>
      </c>
    </row>
    <row r="730" spans="1:23" hidden="1" x14ac:dyDescent="0.35">
      <c r="A730" t="s">
        <v>2189</v>
      </c>
      <c r="C730" s="403">
        <v>45890</v>
      </c>
      <c r="D730" t="s">
        <v>3543</v>
      </c>
      <c r="E730" t="s">
        <v>7066</v>
      </c>
      <c r="F730" t="s">
        <v>7067</v>
      </c>
      <c r="G730" t="s">
        <v>7068</v>
      </c>
      <c r="H730" t="s">
        <v>7069</v>
      </c>
      <c r="I730" t="s">
        <v>796</v>
      </c>
      <c r="J730" t="s">
        <v>97</v>
      </c>
      <c r="K730" t="s">
        <v>2189</v>
      </c>
      <c r="L730" t="s">
        <v>4807</v>
      </c>
      <c r="M730" t="s">
        <v>6424</v>
      </c>
      <c r="N730" t="s">
        <v>6977</v>
      </c>
      <c r="O730" t="s">
        <v>3001</v>
      </c>
      <c r="P730" t="s">
        <v>6424</v>
      </c>
      <c r="Q730" t="s">
        <v>2189</v>
      </c>
      <c r="R730" t="b">
        <v>0</v>
      </c>
      <c r="S730">
        <v>0</v>
      </c>
      <c r="T730" t="s">
        <v>3002</v>
      </c>
      <c r="U730" t="s">
        <v>3003</v>
      </c>
      <c r="V730">
        <v>0</v>
      </c>
      <c r="W730" t="s">
        <v>3001</v>
      </c>
    </row>
    <row r="731" spans="1:23" hidden="1" x14ac:dyDescent="0.35">
      <c r="A731" t="s">
        <v>2189</v>
      </c>
      <c r="C731" s="403">
        <v>45890</v>
      </c>
      <c r="D731" t="s">
        <v>3543</v>
      </c>
      <c r="E731" t="s">
        <v>7070</v>
      </c>
      <c r="F731" t="s">
        <v>7071</v>
      </c>
      <c r="G731" t="s">
        <v>7072</v>
      </c>
      <c r="H731" t="s">
        <v>7073</v>
      </c>
      <c r="I731" t="s">
        <v>6576</v>
      </c>
      <c r="J731" t="s">
        <v>97</v>
      </c>
      <c r="K731" t="s">
        <v>2189</v>
      </c>
      <c r="L731" t="s">
        <v>4807</v>
      </c>
      <c r="M731" t="s">
        <v>6424</v>
      </c>
      <c r="N731" t="s">
        <v>6977</v>
      </c>
      <c r="O731" t="s">
        <v>3012</v>
      </c>
      <c r="P731" t="s">
        <v>6424</v>
      </c>
      <c r="Q731" t="s">
        <v>2189</v>
      </c>
      <c r="R731" t="b">
        <v>0</v>
      </c>
      <c r="S731">
        <v>50</v>
      </c>
      <c r="T731" t="s">
        <v>3002</v>
      </c>
      <c r="U731" t="s">
        <v>3003</v>
      </c>
      <c r="V731">
        <v>0.05</v>
      </c>
      <c r="W731" t="s">
        <v>3012</v>
      </c>
    </row>
    <row r="732" spans="1:23" hidden="1" x14ac:dyDescent="0.35">
      <c r="A732" t="s">
        <v>2189</v>
      </c>
      <c r="C732" s="403">
        <v>45890</v>
      </c>
      <c r="D732" t="s">
        <v>3543</v>
      </c>
      <c r="E732" t="s">
        <v>7074</v>
      </c>
      <c r="F732" t="s">
        <v>7075</v>
      </c>
      <c r="G732" t="s">
        <v>7076</v>
      </c>
      <c r="H732" t="s">
        <v>7077</v>
      </c>
      <c r="I732" t="s">
        <v>7078</v>
      </c>
      <c r="J732" t="s">
        <v>97</v>
      </c>
      <c r="K732" t="s">
        <v>2189</v>
      </c>
      <c r="L732" t="s">
        <v>4807</v>
      </c>
      <c r="M732" t="s">
        <v>6424</v>
      </c>
      <c r="N732" t="s">
        <v>7079</v>
      </c>
      <c r="O732" t="s">
        <v>3012</v>
      </c>
      <c r="P732" t="s">
        <v>6424</v>
      </c>
      <c r="Q732" t="s">
        <v>2189</v>
      </c>
      <c r="R732" t="b">
        <v>0</v>
      </c>
      <c r="S732">
        <v>500</v>
      </c>
      <c r="T732" t="s">
        <v>3002</v>
      </c>
      <c r="U732" t="s">
        <v>3003</v>
      </c>
      <c r="V732">
        <v>0.5</v>
      </c>
      <c r="W732" t="s">
        <v>3012</v>
      </c>
    </row>
    <row r="733" spans="1:23" hidden="1" x14ac:dyDescent="0.35">
      <c r="A733" t="s">
        <v>2189</v>
      </c>
      <c r="C733" s="403">
        <v>45890</v>
      </c>
      <c r="D733" t="s">
        <v>3543</v>
      </c>
      <c r="E733" t="s">
        <v>7080</v>
      </c>
      <c r="F733" t="s">
        <v>7081</v>
      </c>
      <c r="G733" t="s">
        <v>7082</v>
      </c>
      <c r="H733" t="s">
        <v>7083</v>
      </c>
      <c r="I733" t="s">
        <v>2405</v>
      </c>
      <c r="J733" t="s">
        <v>97</v>
      </c>
      <c r="K733" t="s">
        <v>2189</v>
      </c>
      <c r="L733" t="s">
        <v>4807</v>
      </c>
      <c r="M733" t="s">
        <v>6424</v>
      </c>
      <c r="N733" t="s">
        <v>6950</v>
      </c>
      <c r="O733" t="s">
        <v>3021</v>
      </c>
      <c r="P733" t="s">
        <v>6424</v>
      </c>
      <c r="Q733" t="s">
        <v>2189</v>
      </c>
      <c r="R733" t="b">
        <v>0</v>
      </c>
      <c r="S733">
        <v>0</v>
      </c>
      <c r="T733" t="s">
        <v>3002</v>
      </c>
      <c r="U733" t="s">
        <v>3003</v>
      </c>
      <c r="V733">
        <v>0</v>
      </c>
      <c r="W733" t="s">
        <v>3021</v>
      </c>
    </row>
    <row r="734" spans="1:23" hidden="1" x14ac:dyDescent="0.35">
      <c r="A734" t="s">
        <v>419</v>
      </c>
      <c r="C734" s="403">
        <v>45890</v>
      </c>
      <c r="D734" t="s">
        <v>3543</v>
      </c>
      <c r="E734" t="s">
        <v>7084</v>
      </c>
      <c r="F734" t="s">
        <v>7085</v>
      </c>
      <c r="G734" t="s">
        <v>7086</v>
      </c>
      <c r="H734" t="s">
        <v>7087</v>
      </c>
      <c r="I734" t="s">
        <v>7086</v>
      </c>
      <c r="J734" t="s">
        <v>1701</v>
      </c>
      <c r="K734" t="s">
        <v>447</v>
      </c>
      <c r="L734" t="s">
        <v>3658</v>
      </c>
      <c r="M734" t="s">
        <v>3803</v>
      </c>
      <c r="N734" t="s">
        <v>7088</v>
      </c>
      <c r="O734" t="s">
        <v>3012</v>
      </c>
      <c r="P734" t="s">
        <v>3805</v>
      </c>
      <c r="Q734" t="s">
        <v>418</v>
      </c>
      <c r="R734" t="b">
        <v>0</v>
      </c>
      <c r="S734">
        <v>200</v>
      </c>
      <c r="T734" t="s">
        <v>3002</v>
      </c>
      <c r="U734" t="s">
        <v>3003</v>
      </c>
      <c r="V734">
        <v>0.2</v>
      </c>
      <c r="W734" t="s">
        <v>3012</v>
      </c>
    </row>
    <row r="735" spans="1:23" hidden="1" x14ac:dyDescent="0.35">
      <c r="A735" t="s">
        <v>2189</v>
      </c>
      <c r="C735" s="403">
        <v>45890</v>
      </c>
      <c r="D735" t="s">
        <v>3543</v>
      </c>
      <c r="E735" t="s">
        <v>7089</v>
      </c>
      <c r="F735" t="s">
        <v>7090</v>
      </c>
      <c r="G735" t="s">
        <v>7091</v>
      </c>
      <c r="H735" t="s">
        <v>7092</v>
      </c>
      <c r="I735" t="s">
        <v>7093</v>
      </c>
      <c r="J735" t="s">
        <v>97</v>
      </c>
      <c r="K735" t="s">
        <v>2189</v>
      </c>
      <c r="L735" t="s">
        <v>4807</v>
      </c>
      <c r="M735" t="s">
        <v>6422</v>
      </c>
      <c r="N735" t="s">
        <v>6950</v>
      </c>
      <c r="O735" t="s">
        <v>3012</v>
      </c>
      <c r="P735" t="s">
        <v>6424</v>
      </c>
      <c r="Q735" t="s">
        <v>2189</v>
      </c>
      <c r="R735" t="b">
        <v>0</v>
      </c>
      <c r="S735">
        <v>300</v>
      </c>
      <c r="T735" t="s">
        <v>3002</v>
      </c>
      <c r="U735" t="s">
        <v>3003</v>
      </c>
      <c r="V735">
        <v>0.3</v>
      </c>
      <c r="W735" t="s">
        <v>3012</v>
      </c>
    </row>
    <row r="736" spans="1:23" hidden="1" x14ac:dyDescent="0.35">
      <c r="A736" t="s">
        <v>2189</v>
      </c>
      <c r="C736" s="403">
        <v>45890</v>
      </c>
      <c r="D736" t="s">
        <v>3543</v>
      </c>
      <c r="E736" t="s">
        <v>7094</v>
      </c>
      <c r="F736" t="s">
        <v>7095</v>
      </c>
      <c r="G736" t="s">
        <v>7096</v>
      </c>
      <c r="H736" t="s">
        <v>7097</v>
      </c>
      <c r="I736" t="s">
        <v>2406</v>
      </c>
      <c r="J736" t="s">
        <v>97</v>
      </c>
      <c r="K736" t="s">
        <v>2189</v>
      </c>
      <c r="L736" t="s">
        <v>4807</v>
      </c>
      <c r="M736" t="s">
        <v>6422</v>
      </c>
      <c r="N736" t="s">
        <v>7098</v>
      </c>
      <c r="O736" t="s">
        <v>3012</v>
      </c>
      <c r="P736" t="s">
        <v>6424</v>
      </c>
      <c r="Q736" t="s">
        <v>2189</v>
      </c>
      <c r="R736" t="b">
        <v>0</v>
      </c>
      <c r="S736">
        <v>400</v>
      </c>
      <c r="T736" t="s">
        <v>3002</v>
      </c>
      <c r="U736" t="s">
        <v>3003</v>
      </c>
      <c r="V736">
        <v>0.4</v>
      </c>
      <c r="W736" t="s">
        <v>3012</v>
      </c>
    </row>
    <row r="737" spans="1:23" hidden="1" x14ac:dyDescent="0.35">
      <c r="A737" t="s">
        <v>381</v>
      </c>
      <c r="C737" s="403">
        <v>45890</v>
      </c>
      <c r="D737" t="s">
        <v>3543</v>
      </c>
      <c r="E737" t="s">
        <v>656</v>
      </c>
      <c r="F737" t="s">
        <v>7099</v>
      </c>
      <c r="G737" t="s">
        <v>7100</v>
      </c>
      <c r="H737" t="s">
        <v>7101</v>
      </c>
      <c r="I737" t="s">
        <v>799</v>
      </c>
      <c r="J737" t="s">
        <v>97</v>
      </c>
      <c r="K737" t="s">
        <v>444</v>
      </c>
      <c r="L737" t="s">
        <v>3588</v>
      </c>
      <c r="M737" t="s">
        <v>3589</v>
      </c>
      <c r="N737" t="s">
        <v>7102</v>
      </c>
      <c r="O737" t="s">
        <v>3012</v>
      </c>
      <c r="P737" t="s">
        <v>4752</v>
      </c>
      <c r="Q737" t="s">
        <v>415</v>
      </c>
      <c r="R737" t="b">
        <v>0</v>
      </c>
      <c r="S737">
        <v>1500</v>
      </c>
      <c r="T737" t="s">
        <v>3013</v>
      </c>
      <c r="U737" t="s">
        <v>3003</v>
      </c>
      <c r="V737">
        <v>1.5</v>
      </c>
      <c r="W737" t="s">
        <v>3012</v>
      </c>
    </row>
    <row r="738" spans="1:23" hidden="1" x14ac:dyDescent="0.35">
      <c r="A738" t="s">
        <v>2189</v>
      </c>
      <c r="C738" s="403">
        <v>45889</v>
      </c>
      <c r="D738" t="s">
        <v>3543</v>
      </c>
      <c r="E738" t="s">
        <v>7103</v>
      </c>
      <c r="F738" t="s">
        <v>7104</v>
      </c>
      <c r="G738" t="s">
        <v>7105</v>
      </c>
      <c r="H738" t="s">
        <v>7106</v>
      </c>
      <c r="I738" t="s">
        <v>7107</v>
      </c>
      <c r="J738" t="s">
        <v>97</v>
      </c>
      <c r="K738" t="s">
        <v>2189</v>
      </c>
      <c r="L738" t="s">
        <v>4807</v>
      </c>
      <c r="M738" t="s">
        <v>6422</v>
      </c>
      <c r="N738" t="s">
        <v>7108</v>
      </c>
      <c r="O738" t="s">
        <v>3012</v>
      </c>
      <c r="P738" t="s">
        <v>6424</v>
      </c>
      <c r="Q738" t="s">
        <v>2189</v>
      </c>
      <c r="R738" t="b">
        <v>0</v>
      </c>
      <c r="S738">
        <v>100</v>
      </c>
      <c r="T738" t="s">
        <v>3002</v>
      </c>
      <c r="U738" t="s">
        <v>3003</v>
      </c>
      <c r="V738">
        <v>0.1</v>
      </c>
      <c r="W738" t="s">
        <v>3012</v>
      </c>
    </row>
    <row r="739" spans="1:23" hidden="1" x14ac:dyDescent="0.35">
      <c r="A739" t="s">
        <v>2189</v>
      </c>
      <c r="C739" s="403">
        <v>45889</v>
      </c>
      <c r="D739" t="s">
        <v>3543</v>
      </c>
      <c r="E739" t="s">
        <v>7109</v>
      </c>
      <c r="F739" t="s">
        <v>7110</v>
      </c>
      <c r="G739" t="s">
        <v>7111</v>
      </c>
      <c r="H739" t="s">
        <v>7112</v>
      </c>
      <c r="I739" t="s">
        <v>2358</v>
      </c>
      <c r="J739" t="s">
        <v>97</v>
      </c>
      <c r="K739" t="s">
        <v>2189</v>
      </c>
      <c r="L739" t="s">
        <v>4807</v>
      </c>
      <c r="M739" t="s">
        <v>6422</v>
      </c>
      <c r="N739" t="s">
        <v>7108</v>
      </c>
      <c r="O739" t="s">
        <v>3012</v>
      </c>
      <c r="P739" t="s">
        <v>6424</v>
      </c>
      <c r="Q739" t="s">
        <v>2189</v>
      </c>
      <c r="R739" t="b">
        <v>0</v>
      </c>
      <c r="S739">
        <v>500</v>
      </c>
      <c r="T739" t="s">
        <v>3002</v>
      </c>
      <c r="U739" t="s">
        <v>3003</v>
      </c>
      <c r="V739">
        <v>0.5</v>
      </c>
      <c r="W739" t="s">
        <v>3012</v>
      </c>
    </row>
    <row r="740" spans="1:23" hidden="1" x14ac:dyDescent="0.35">
      <c r="A740" t="s">
        <v>2189</v>
      </c>
      <c r="C740" s="403">
        <v>45889</v>
      </c>
      <c r="D740" t="s">
        <v>3543</v>
      </c>
      <c r="E740" t="s">
        <v>7113</v>
      </c>
      <c r="F740" t="s">
        <v>7114</v>
      </c>
      <c r="G740" t="s">
        <v>7115</v>
      </c>
      <c r="H740" t="s">
        <v>7116</v>
      </c>
      <c r="I740" t="s">
        <v>2722</v>
      </c>
      <c r="J740" t="s">
        <v>97</v>
      </c>
      <c r="K740" t="s">
        <v>2189</v>
      </c>
      <c r="L740" t="s">
        <v>4807</v>
      </c>
      <c r="M740" t="s">
        <v>6422</v>
      </c>
      <c r="N740" t="s">
        <v>7117</v>
      </c>
      <c r="O740" t="s">
        <v>3012</v>
      </c>
      <c r="P740" t="s">
        <v>6424</v>
      </c>
      <c r="Q740" t="s">
        <v>2189</v>
      </c>
      <c r="R740" t="b">
        <v>0</v>
      </c>
      <c r="S740">
        <v>400</v>
      </c>
      <c r="T740" t="s">
        <v>3002</v>
      </c>
      <c r="U740" t="s">
        <v>3003</v>
      </c>
      <c r="V740">
        <v>0.4</v>
      </c>
      <c r="W740" t="s">
        <v>3012</v>
      </c>
    </row>
    <row r="741" spans="1:23" hidden="1" x14ac:dyDescent="0.35">
      <c r="A741" t="s">
        <v>2189</v>
      </c>
      <c r="C741" s="403">
        <v>45889</v>
      </c>
      <c r="D741" t="s">
        <v>3543</v>
      </c>
      <c r="E741" t="s">
        <v>7118</v>
      </c>
      <c r="F741" t="s">
        <v>7119</v>
      </c>
      <c r="G741" t="s">
        <v>7120</v>
      </c>
      <c r="H741" t="s">
        <v>7121</v>
      </c>
      <c r="I741" t="s">
        <v>7122</v>
      </c>
      <c r="J741" t="s">
        <v>97</v>
      </c>
      <c r="K741" t="s">
        <v>2189</v>
      </c>
      <c r="L741" t="s">
        <v>4807</v>
      </c>
      <c r="M741" t="s">
        <v>6422</v>
      </c>
      <c r="N741" t="s">
        <v>7123</v>
      </c>
      <c r="O741" t="s">
        <v>3012</v>
      </c>
      <c r="P741" t="s">
        <v>6424</v>
      </c>
      <c r="Q741" t="s">
        <v>2189</v>
      </c>
      <c r="R741" t="b">
        <v>0</v>
      </c>
      <c r="S741">
        <v>500</v>
      </c>
      <c r="T741" t="s">
        <v>3002</v>
      </c>
      <c r="U741" t="s">
        <v>3003</v>
      </c>
      <c r="V741">
        <v>0.5</v>
      </c>
      <c r="W741" t="s">
        <v>3012</v>
      </c>
    </row>
    <row r="742" spans="1:23" hidden="1" x14ac:dyDescent="0.35">
      <c r="A742" t="s">
        <v>2189</v>
      </c>
      <c r="C742" s="403">
        <v>45889</v>
      </c>
      <c r="D742" t="s">
        <v>3543</v>
      </c>
      <c r="E742" t="s">
        <v>7124</v>
      </c>
      <c r="F742" t="s">
        <v>7125</v>
      </c>
      <c r="G742" t="s">
        <v>7126</v>
      </c>
      <c r="H742" t="s">
        <v>7127</v>
      </c>
      <c r="I742" t="s">
        <v>2282</v>
      </c>
      <c r="J742" t="s">
        <v>97</v>
      </c>
      <c r="K742" t="s">
        <v>2189</v>
      </c>
      <c r="L742" t="s">
        <v>4807</v>
      </c>
      <c r="M742" t="s">
        <v>6422</v>
      </c>
      <c r="N742" t="s">
        <v>7128</v>
      </c>
      <c r="O742" t="s">
        <v>3012</v>
      </c>
      <c r="P742" t="s">
        <v>6424</v>
      </c>
      <c r="Q742" t="s">
        <v>2189</v>
      </c>
      <c r="R742" t="b">
        <v>0</v>
      </c>
      <c r="S742">
        <v>400</v>
      </c>
      <c r="T742" t="s">
        <v>3002</v>
      </c>
      <c r="U742" t="s">
        <v>3003</v>
      </c>
      <c r="V742">
        <v>0.4</v>
      </c>
      <c r="W742" t="s">
        <v>3012</v>
      </c>
    </row>
    <row r="743" spans="1:23" hidden="1" x14ac:dyDescent="0.35">
      <c r="A743" t="s">
        <v>2189</v>
      </c>
      <c r="C743" s="403">
        <v>45889</v>
      </c>
      <c r="D743" t="s">
        <v>3543</v>
      </c>
      <c r="E743" t="s">
        <v>7129</v>
      </c>
      <c r="F743" t="s">
        <v>7130</v>
      </c>
      <c r="G743" t="s">
        <v>7131</v>
      </c>
      <c r="H743" t="s">
        <v>7132</v>
      </c>
      <c r="I743" t="s">
        <v>2406</v>
      </c>
      <c r="J743" t="s">
        <v>97</v>
      </c>
      <c r="K743" t="s">
        <v>2189</v>
      </c>
      <c r="L743" t="s">
        <v>4807</v>
      </c>
      <c r="M743" t="s">
        <v>6422</v>
      </c>
      <c r="N743" t="s">
        <v>7133</v>
      </c>
      <c r="O743" t="s">
        <v>3012</v>
      </c>
      <c r="P743" t="s">
        <v>6424</v>
      </c>
      <c r="Q743" t="s">
        <v>2189</v>
      </c>
      <c r="R743" t="b">
        <v>0</v>
      </c>
      <c r="S743">
        <v>600</v>
      </c>
      <c r="T743" t="s">
        <v>3002</v>
      </c>
      <c r="U743" t="s">
        <v>3003</v>
      </c>
      <c r="V743">
        <v>0.6</v>
      </c>
      <c r="W743" t="s">
        <v>3012</v>
      </c>
    </row>
    <row r="744" spans="1:23" hidden="1" x14ac:dyDescent="0.35">
      <c r="A744" t="s">
        <v>2189</v>
      </c>
      <c r="C744" s="403">
        <v>45889</v>
      </c>
      <c r="D744" t="s">
        <v>3543</v>
      </c>
      <c r="E744" t="s">
        <v>7134</v>
      </c>
      <c r="F744" t="s">
        <v>7135</v>
      </c>
      <c r="G744" t="s">
        <v>7136</v>
      </c>
      <c r="H744" t="s">
        <v>7137</v>
      </c>
      <c r="I744" t="s">
        <v>1260</v>
      </c>
      <c r="J744" t="s">
        <v>98</v>
      </c>
      <c r="K744" t="s">
        <v>2189</v>
      </c>
      <c r="L744" t="s">
        <v>3154</v>
      </c>
      <c r="M744" t="s">
        <v>4472</v>
      </c>
      <c r="N744" t="s">
        <v>7138</v>
      </c>
      <c r="O744" t="s">
        <v>3012</v>
      </c>
      <c r="P744" t="s">
        <v>4474</v>
      </c>
      <c r="Q744" t="s">
        <v>2189</v>
      </c>
      <c r="R744" t="b">
        <v>0</v>
      </c>
      <c r="S744">
        <v>2000</v>
      </c>
      <c r="T744" t="s">
        <v>3002</v>
      </c>
      <c r="U744" t="s">
        <v>3003</v>
      </c>
      <c r="V744">
        <v>2</v>
      </c>
      <c r="W744" t="s">
        <v>3012</v>
      </c>
    </row>
    <row r="745" spans="1:23" hidden="1" x14ac:dyDescent="0.35">
      <c r="A745" t="s">
        <v>2189</v>
      </c>
      <c r="C745" s="403">
        <v>45889</v>
      </c>
      <c r="D745" t="s">
        <v>3543</v>
      </c>
      <c r="E745" t="s">
        <v>7139</v>
      </c>
      <c r="F745" t="s">
        <v>7140</v>
      </c>
      <c r="G745" t="s">
        <v>7141</v>
      </c>
      <c r="H745" t="s">
        <v>7142</v>
      </c>
      <c r="I745" t="s">
        <v>2470</v>
      </c>
      <c r="J745" t="s">
        <v>2260</v>
      </c>
      <c r="K745" t="s">
        <v>2189</v>
      </c>
      <c r="L745" t="s">
        <v>3301</v>
      </c>
      <c r="M745" t="s">
        <v>7143</v>
      </c>
      <c r="N745" t="s">
        <v>7144</v>
      </c>
      <c r="O745" t="s">
        <v>3012</v>
      </c>
      <c r="P745" t="s">
        <v>3263</v>
      </c>
      <c r="Q745" t="s">
        <v>2189</v>
      </c>
      <c r="R745" t="b">
        <v>0</v>
      </c>
      <c r="S745">
        <v>1500</v>
      </c>
      <c r="T745" t="s">
        <v>3002</v>
      </c>
      <c r="U745" t="s">
        <v>3003</v>
      </c>
      <c r="V745">
        <v>1.5</v>
      </c>
      <c r="W745" t="s">
        <v>3012</v>
      </c>
    </row>
    <row r="746" spans="1:23" hidden="1" x14ac:dyDescent="0.35">
      <c r="A746" t="s">
        <v>2189</v>
      </c>
      <c r="C746" s="403">
        <v>45889</v>
      </c>
      <c r="D746" t="s">
        <v>3543</v>
      </c>
      <c r="E746" t="s">
        <v>7145</v>
      </c>
      <c r="F746" t="s">
        <v>7146</v>
      </c>
      <c r="G746" t="s">
        <v>7147</v>
      </c>
      <c r="H746" t="s">
        <v>7148</v>
      </c>
      <c r="I746" t="s">
        <v>5103</v>
      </c>
      <c r="J746" t="s">
        <v>98</v>
      </c>
      <c r="K746" t="s">
        <v>2189</v>
      </c>
      <c r="L746" t="s">
        <v>3154</v>
      </c>
      <c r="M746" t="s">
        <v>4260</v>
      </c>
      <c r="N746" t="s">
        <v>7149</v>
      </c>
      <c r="O746" t="s">
        <v>3012</v>
      </c>
      <c r="P746" t="s">
        <v>4262</v>
      </c>
      <c r="Q746" t="s">
        <v>2189</v>
      </c>
      <c r="R746" t="b">
        <v>0</v>
      </c>
      <c r="S746">
        <v>500</v>
      </c>
      <c r="T746" t="s">
        <v>3002</v>
      </c>
      <c r="U746" t="s">
        <v>3003</v>
      </c>
      <c r="V746">
        <v>0.5</v>
      </c>
      <c r="W746" t="s">
        <v>3012</v>
      </c>
    </row>
    <row r="747" spans="1:23" hidden="1" x14ac:dyDescent="0.35">
      <c r="A747" t="s">
        <v>2189</v>
      </c>
      <c r="C747" s="403">
        <v>45889</v>
      </c>
      <c r="D747" t="s">
        <v>3543</v>
      </c>
      <c r="E747" t="s">
        <v>7150</v>
      </c>
      <c r="F747" t="s">
        <v>7151</v>
      </c>
      <c r="G747" t="s">
        <v>7152</v>
      </c>
      <c r="H747" t="s">
        <v>7153</v>
      </c>
      <c r="I747" t="s">
        <v>7154</v>
      </c>
      <c r="J747" t="s">
        <v>2260</v>
      </c>
      <c r="K747" t="s">
        <v>2189</v>
      </c>
      <c r="L747" t="s">
        <v>3301</v>
      </c>
      <c r="M747" t="s">
        <v>3302</v>
      </c>
      <c r="N747" t="s">
        <v>7155</v>
      </c>
      <c r="O747" t="s">
        <v>3012</v>
      </c>
      <c r="P747" t="s">
        <v>3302</v>
      </c>
      <c r="Q747" t="s">
        <v>2189</v>
      </c>
      <c r="R747" t="b">
        <v>0</v>
      </c>
      <c r="S747">
        <v>0</v>
      </c>
      <c r="T747" t="s">
        <v>3002</v>
      </c>
      <c r="U747" t="s">
        <v>3003</v>
      </c>
      <c r="V747">
        <v>0</v>
      </c>
      <c r="W747" t="s">
        <v>3012</v>
      </c>
    </row>
    <row r="748" spans="1:23" hidden="1" x14ac:dyDescent="0.35">
      <c r="A748" t="s">
        <v>2189</v>
      </c>
      <c r="C748" s="403">
        <v>45889</v>
      </c>
      <c r="D748" t="s">
        <v>3543</v>
      </c>
      <c r="E748" t="s">
        <v>7156</v>
      </c>
      <c r="F748" t="s">
        <v>7157</v>
      </c>
      <c r="G748" t="s">
        <v>7158</v>
      </c>
      <c r="H748" t="s">
        <v>7159</v>
      </c>
      <c r="I748" t="s">
        <v>5717</v>
      </c>
      <c r="J748" t="s">
        <v>2260</v>
      </c>
      <c r="K748" t="s">
        <v>2189</v>
      </c>
      <c r="L748" t="s">
        <v>3301</v>
      </c>
      <c r="M748" t="s">
        <v>7160</v>
      </c>
      <c r="N748" t="s">
        <v>7161</v>
      </c>
      <c r="O748" t="s">
        <v>3012</v>
      </c>
      <c r="P748" t="s">
        <v>7160</v>
      </c>
      <c r="Q748" t="s">
        <v>2189</v>
      </c>
      <c r="R748" t="b">
        <v>0</v>
      </c>
      <c r="S748">
        <v>500</v>
      </c>
      <c r="T748" t="s">
        <v>3002</v>
      </c>
      <c r="U748" t="s">
        <v>3003</v>
      </c>
      <c r="V748">
        <v>0.5</v>
      </c>
      <c r="W748" t="s">
        <v>3012</v>
      </c>
    </row>
    <row r="749" spans="1:23" hidden="1" x14ac:dyDescent="0.35">
      <c r="A749" t="s">
        <v>2189</v>
      </c>
      <c r="C749" s="403">
        <v>45889</v>
      </c>
      <c r="D749" t="s">
        <v>3543</v>
      </c>
      <c r="E749" t="s">
        <v>7162</v>
      </c>
      <c r="F749" t="s">
        <v>7163</v>
      </c>
      <c r="G749" t="s">
        <v>7164</v>
      </c>
      <c r="H749" t="s">
        <v>7165</v>
      </c>
      <c r="I749" t="s">
        <v>7166</v>
      </c>
      <c r="J749" t="s">
        <v>2260</v>
      </c>
      <c r="K749" t="s">
        <v>2189</v>
      </c>
      <c r="L749" t="s">
        <v>3301</v>
      </c>
      <c r="M749" t="s">
        <v>7167</v>
      </c>
      <c r="N749" t="s">
        <v>7168</v>
      </c>
      <c r="O749" t="s">
        <v>3012</v>
      </c>
      <c r="P749" t="s">
        <v>7169</v>
      </c>
      <c r="Q749" t="s">
        <v>2189</v>
      </c>
      <c r="R749" t="b">
        <v>0</v>
      </c>
      <c r="S749">
        <v>2000</v>
      </c>
      <c r="T749" t="s">
        <v>3002</v>
      </c>
      <c r="U749" t="s">
        <v>3003</v>
      </c>
      <c r="V749">
        <v>2</v>
      </c>
      <c r="W749" t="s">
        <v>3012</v>
      </c>
    </row>
    <row r="750" spans="1:23" hidden="1" x14ac:dyDescent="0.35">
      <c r="A750" t="s">
        <v>2189</v>
      </c>
      <c r="C750" s="403">
        <v>45889</v>
      </c>
      <c r="D750" t="s">
        <v>3543</v>
      </c>
      <c r="E750" t="s">
        <v>7170</v>
      </c>
      <c r="F750" t="s">
        <v>7171</v>
      </c>
      <c r="G750" t="s">
        <v>7172</v>
      </c>
      <c r="H750" t="s">
        <v>7173</v>
      </c>
      <c r="I750" t="s">
        <v>5947</v>
      </c>
      <c r="J750" t="s">
        <v>98</v>
      </c>
      <c r="K750" t="s">
        <v>2189</v>
      </c>
      <c r="L750" t="s">
        <v>3154</v>
      </c>
      <c r="M750" t="s">
        <v>4260</v>
      </c>
      <c r="N750" t="s">
        <v>7174</v>
      </c>
      <c r="O750" t="s">
        <v>3012</v>
      </c>
      <c r="P750" t="s">
        <v>4262</v>
      </c>
      <c r="Q750" t="s">
        <v>2189</v>
      </c>
      <c r="R750" t="b">
        <v>0</v>
      </c>
      <c r="S750">
        <v>3000</v>
      </c>
      <c r="T750" t="s">
        <v>3002</v>
      </c>
      <c r="U750" t="s">
        <v>3003</v>
      </c>
      <c r="V750">
        <v>3</v>
      </c>
      <c r="W750" t="s">
        <v>3012</v>
      </c>
    </row>
    <row r="751" spans="1:23" hidden="1" x14ac:dyDescent="0.35">
      <c r="A751" t="s">
        <v>2189</v>
      </c>
      <c r="C751" s="403">
        <v>45889</v>
      </c>
      <c r="D751" t="s">
        <v>3543</v>
      </c>
      <c r="E751" t="s">
        <v>7175</v>
      </c>
      <c r="F751" t="s">
        <v>7176</v>
      </c>
      <c r="G751" t="s">
        <v>7177</v>
      </c>
      <c r="H751" t="s">
        <v>7178</v>
      </c>
      <c r="I751" t="s">
        <v>2439</v>
      </c>
      <c r="J751" t="s">
        <v>97</v>
      </c>
      <c r="K751" t="s">
        <v>2189</v>
      </c>
      <c r="L751" t="s">
        <v>4807</v>
      </c>
      <c r="M751" t="s">
        <v>6422</v>
      </c>
      <c r="N751" t="s">
        <v>7179</v>
      </c>
      <c r="O751" t="s">
        <v>3012</v>
      </c>
      <c r="P751" t="s">
        <v>6424</v>
      </c>
      <c r="Q751" t="s">
        <v>2189</v>
      </c>
      <c r="R751" t="b">
        <v>0</v>
      </c>
      <c r="S751">
        <v>500</v>
      </c>
      <c r="T751" t="s">
        <v>3002</v>
      </c>
      <c r="U751" t="s">
        <v>3003</v>
      </c>
      <c r="V751">
        <v>0.5</v>
      </c>
      <c r="W751" t="s">
        <v>3012</v>
      </c>
    </row>
    <row r="752" spans="1:23" hidden="1" x14ac:dyDescent="0.35">
      <c r="A752" t="s">
        <v>2189</v>
      </c>
      <c r="C752" s="403">
        <v>45889</v>
      </c>
      <c r="D752" t="s">
        <v>3543</v>
      </c>
      <c r="E752" t="s">
        <v>7180</v>
      </c>
      <c r="F752" t="s">
        <v>7181</v>
      </c>
      <c r="G752" t="s">
        <v>7182</v>
      </c>
      <c r="H752" t="s">
        <v>7183</v>
      </c>
      <c r="I752" t="s">
        <v>2278</v>
      </c>
      <c r="J752" t="s">
        <v>97</v>
      </c>
      <c r="K752" t="s">
        <v>2189</v>
      </c>
      <c r="L752" t="s">
        <v>4807</v>
      </c>
      <c r="M752" t="s">
        <v>6422</v>
      </c>
      <c r="N752" t="s">
        <v>7184</v>
      </c>
      <c r="O752" t="s">
        <v>3012</v>
      </c>
      <c r="P752" t="s">
        <v>6424</v>
      </c>
      <c r="Q752" t="s">
        <v>2189</v>
      </c>
      <c r="R752" t="b">
        <v>0</v>
      </c>
      <c r="S752">
        <v>50</v>
      </c>
      <c r="T752" t="s">
        <v>3002</v>
      </c>
      <c r="U752" t="s">
        <v>3003</v>
      </c>
      <c r="V752">
        <v>0.05</v>
      </c>
      <c r="W752" t="s">
        <v>3012</v>
      </c>
    </row>
    <row r="753" spans="1:23" hidden="1" x14ac:dyDescent="0.35">
      <c r="A753" t="s">
        <v>2189</v>
      </c>
      <c r="C753" s="403">
        <v>45889</v>
      </c>
      <c r="D753" t="s">
        <v>3543</v>
      </c>
      <c r="E753" t="s">
        <v>7185</v>
      </c>
      <c r="F753" t="s">
        <v>7186</v>
      </c>
      <c r="G753" t="s">
        <v>7187</v>
      </c>
      <c r="H753" t="s">
        <v>7188</v>
      </c>
      <c r="I753" t="s">
        <v>7189</v>
      </c>
      <c r="J753" t="s">
        <v>97</v>
      </c>
      <c r="K753" t="s">
        <v>2189</v>
      </c>
      <c r="L753" t="s">
        <v>4807</v>
      </c>
      <c r="M753" t="s">
        <v>6422</v>
      </c>
      <c r="N753" t="s">
        <v>7190</v>
      </c>
      <c r="O753" t="s">
        <v>3012</v>
      </c>
      <c r="P753" t="s">
        <v>6424</v>
      </c>
      <c r="Q753" t="s">
        <v>2189</v>
      </c>
      <c r="R753" t="b">
        <v>0</v>
      </c>
      <c r="S753">
        <v>50</v>
      </c>
      <c r="T753" t="s">
        <v>3002</v>
      </c>
      <c r="U753" t="s">
        <v>3003</v>
      </c>
      <c r="V753">
        <v>0.05</v>
      </c>
      <c r="W753" t="s">
        <v>3012</v>
      </c>
    </row>
    <row r="754" spans="1:23" hidden="1" x14ac:dyDescent="0.35">
      <c r="A754" t="s">
        <v>419</v>
      </c>
      <c r="C754" s="403">
        <v>45889</v>
      </c>
      <c r="D754" t="s">
        <v>3543</v>
      </c>
      <c r="E754" t="s">
        <v>2582</v>
      </c>
      <c r="F754" t="s">
        <v>7191</v>
      </c>
      <c r="G754" t="s">
        <v>7192</v>
      </c>
      <c r="H754" t="s">
        <v>7193</v>
      </c>
      <c r="I754" t="s">
        <v>2583</v>
      </c>
      <c r="J754" t="s">
        <v>1701</v>
      </c>
      <c r="K754" t="s">
        <v>447</v>
      </c>
      <c r="L754" t="s">
        <v>4332</v>
      </c>
      <c r="M754" t="s">
        <v>3830</v>
      </c>
      <c r="N754" t="s">
        <v>7194</v>
      </c>
      <c r="O754" t="s">
        <v>3012</v>
      </c>
      <c r="P754" t="s">
        <v>3830</v>
      </c>
      <c r="Q754" t="s">
        <v>418</v>
      </c>
      <c r="R754" t="b">
        <v>0</v>
      </c>
      <c r="S754">
        <v>8000</v>
      </c>
      <c r="T754" t="s">
        <v>3002</v>
      </c>
      <c r="U754" t="s">
        <v>3003</v>
      </c>
      <c r="V754">
        <v>8</v>
      </c>
      <c r="W754" t="s">
        <v>3012</v>
      </c>
    </row>
    <row r="755" spans="1:23" hidden="1" x14ac:dyDescent="0.35">
      <c r="A755" t="s">
        <v>2189</v>
      </c>
      <c r="C755" s="403">
        <v>45889</v>
      </c>
      <c r="D755" t="s">
        <v>3543</v>
      </c>
      <c r="E755" t="s">
        <v>7195</v>
      </c>
      <c r="F755" t="s">
        <v>7196</v>
      </c>
      <c r="G755" t="s">
        <v>7197</v>
      </c>
      <c r="H755" t="s">
        <v>7198</v>
      </c>
      <c r="I755" t="s">
        <v>7199</v>
      </c>
      <c r="J755" t="s">
        <v>97</v>
      </c>
      <c r="K755" t="s">
        <v>2189</v>
      </c>
      <c r="L755" t="s">
        <v>4807</v>
      </c>
      <c r="M755" t="s">
        <v>6422</v>
      </c>
      <c r="N755" t="s">
        <v>7200</v>
      </c>
      <c r="O755" t="s">
        <v>3012</v>
      </c>
      <c r="P755" t="s">
        <v>6424</v>
      </c>
      <c r="Q755" t="s">
        <v>2189</v>
      </c>
      <c r="R755" t="b">
        <v>0</v>
      </c>
      <c r="S755">
        <v>300</v>
      </c>
      <c r="T755" t="s">
        <v>3002</v>
      </c>
      <c r="U755" t="s">
        <v>3003</v>
      </c>
      <c r="V755">
        <v>0.3</v>
      </c>
      <c r="W755" t="s">
        <v>3012</v>
      </c>
    </row>
    <row r="756" spans="1:23" hidden="1" x14ac:dyDescent="0.35">
      <c r="A756" t="s">
        <v>2189</v>
      </c>
      <c r="C756" s="403">
        <v>45889</v>
      </c>
      <c r="D756" t="s">
        <v>3543</v>
      </c>
      <c r="E756" t="s">
        <v>7201</v>
      </c>
      <c r="F756" t="s">
        <v>7202</v>
      </c>
      <c r="G756" t="s">
        <v>7203</v>
      </c>
      <c r="H756" t="s">
        <v>7204</v>
      </c>
      <c r="I756" t="s">
        <v>2632</v>
      </c>
      <c r="J756" t="s">
        <v>97</v>
      </c>
      <c r="K756" t="s">
        <v>2189</v>
      </c>
      <c r="L756" t="s">
        <v>4807</v>
      </c>
      <c r="M756" t="s">
        <v>6422</v>
      </c>
      <c r="N756" t="s">
        <v>7123</v>
      </c>
      <c r="O756" t="s">
        <v>3030</v>
      </c>
      <c r="P756" t="s">
        <v>6424</v>
      </c>
      <c r="Q756" t="s">
        <v>2189</v>
      </c>
      <c r="R756" t="b">
        <v>0</v>
      </c>
      <c r="S756">
        <v>0</v>
      </c>
      <c r="T756" t="s">
        <v>3002</v>
      </c>
      <c r="U756" t="s">
        <v>3003</v>
      </c>
      <c r="V756">
        <v>0</v>
      </c>
      <c r="W756" t="s">
        <v>3030</v>
      </c>
    </row>
    <row r="757" spans="1:23" hidden="1" x14ac:dyDescent="0.35">
      <c r="A757" t="s">
        <v>2189</v>
      </c>
      <c r="C757" s="403">
        <v>45889</v>
      </c>
      <c r="D757" t="s">
        <v>3543</v>
      </c>
      <c r="E757" t="s">
        <v>7205</v>
      </c>
      <c r="F757" t="s">
        <v>7206</v>
      </c>
      <c r="G757" t="s">
        <v>7207</v>
      </c>
      <c r="H757" t="s">
        <v>7208</v>
      </c>
      <c r="I757" t="s">
        <v>2279</v>
      </c>
      <c r="J757" t="s">
        <v>97</v>
      </c>
      <c r="K757" t="s">
        <v>2189</v>
      </c>
      <c r="L757" t="s">
        <v>4807</v>
      </c>
      <c r="M757" t="s">
        <v>6422</v>
      </c>
      <c r="N757" t="s">
        <v>7209</v>
      </c>
      <c r="O757" t="s">
        <v>3012</v>
      </c>
      <c r="P757" t="s">
        <v>6424</v>
      </c>
      <c r="Q757" t="s">
        <v>2189</v>
      </c>
      <c r="R757" t="b">
        <v>0</v>
      </c>
      <c r="S757">
        <v>800</v>
      </c>
      <c r="T757" t="s">
        <v>3002</v>
      </c>
      <c r="U757" t="s">
        <v>3003</v>
      </c>
      <c r="V757">
        <v>0.8</v>
      </c>
      <c r="W757" t="s">
        <v>3012</v>
      </c>
    </row>
    <row r="758" spans="1:23" hidden="1" x14ac:dyDescent="0.35">
      <c r="A758" t="s">
        <v>2189</v>
      </c>
      <c r="C758" s="403">
        <v>45889</v>
      </c>
      <c r="D758" t="s">
        <v>3543</v>
      </c>
      <c r="E758" t="s">
        <v>7210</v>
      </c>
      <c r="F758" t="s">
        <v>7211</v>
      </c>
      <c r="G758" t="s">
        <v>7212</v>
      </c>
      <c r="H758" t="s">
        <v>7213</v>
      </c>
      <c r="I758" t="s">
        <v>4607</v>
      </c>
      <c r="J758" t="s">
        <v>97</v>
      </c>
      <c r="K758" t="s">
        <v>2189</v>
      </c>
      <c r="L758" t="s">
        <v>4807</v>
      </c>
      <c r="M758" t="s">
        <v>6422</v>
      </c>
      <c r="N758" t="s">
        <v>7214</v>
      </c>
      <c r="O758" t="s">
        <v>3012</v>
      </c>
      <c r="P758" t="s">
        <v>6424</v>
      </c>
      <c r="Q758" t="s">
        <v>2189</v>
      </c>
      <c r="R758" t="b">
        <v>0</v>
      </c>
      <c r="S758">
        <v>300</v>
      </c>
      <c r="T758" t="s">
        <v>3002</v>
      </c>
      <c r="U758" t="s">
        <v>3003</v>
      </c>
      <c r="V758">
        <v>0.3</v>
      </c>
      <c r="W758" t="s">
        <v>3012</v>
      </c>
    </row>
    <row r="759" spans="1:23" hidden="1" x14ac:dyDescent="0.35">
      <c r="A759" t="s">
        <v>2189</v>
      </c>
      <c r="C759" s="403">
        <v>45889</v>
      </c>
      <c r="D759" t="s">
        <v>3543</v>
      </c>
      <c r="E759" t="s">
        <v>7215</v>
      </c>
      <c r="F759" t="s">
        <v>7216</v>
      </c>
      <c r="G759" t="s">
        <v>7217</v>
      </c>
      <c r="H759" t="s">
        <v>7218</v>
      </c>
      <c r="I759" t="s">
        <v>2469</v>
      </c>
      <c r="J759" t="s">
        <v>97</v>
      </c>
      <c r="K759" t="s">
        <v>2189</v>
      </c>
      <c r="L759" t="s">
        <v>4807</v>
      </c>
      <c r="M759" t="s">
        <v>6422</v>
      </c>
      <c r="N759" t="s">
        <v>7219</v>
      </c>
      <c r="O759" t="s">
        <v>3012</v>
      </c>
      <c r="P759" t="s">
        <v>6424</v>
      </c>
      <c r="Q759" t="s">
        <v>2189</v>
      </c>
      <c r="R759" t="b">
        <v>0</v>
      </c>
      <c r="S759">
        <v>800</v>
      </c>
      <c r="T759" t="s">
        <v>3002</v>
      </c>
      <c r="U759" t="s">
        <v>3003</v>
      </c>
      <c r="V759">
        <v>0.8</v>
      </c>
      <c r="W759" t="s">
        <v>3012</v>
      </c>
    </row>
    <row r="760" spans="1:23" hidden="1" x14ac:dyDescent="0.35">
      <c r="A760" t="s">
        <v>419</v>
      </c>
      <c r="C760" s="403">
        <v>45889</v>
      </c>
      <c r="D760" t="s">
        <v>3543</v>
      </c>
      <c r="E760" t="s">
        <v>2580</v>
      </c>
      <c r="F760" t="s">
        <v>7220</v>
      </c>
      <c r="G760" t="s">
        <v>7221</v>
      </c>
      <c r="H760" t="s">
        <v>7222</v>
      </c>
      <c r="I760" t="s">
        <v>2581</v>
      </c>
      <c r="J760" t="s">
        <v>1701</v>
      </c>
      <c r="K760" t="s">
        <v>447</v>
      </c>
      <c r="L760" t="s">
        <v>4332</v>
      </c>
      <c r="M760" t="s">
        <v>7223</v>
      </c>
      <c r="N760" t="s">
        <v>7224</v>
      </c>
      <c r="O760" t="s">
        <v>3012</v>
      </c>
      <c r="P760" t="s">
        <v>7225</v>
      </c>
      <c r="Q760" t="s">
        <v>418</v>
      </c>
      <c r="R760" t="b">
        <v>0</v>
      </c>
      <c r="S760">
        <v>2000</v>
      </c>
      <c r="T760" t="s">
        <v>3002</v>
      </c>
      <c r="U760" t="s">
        <v>3003</v>
      </c>
      <c r="V760">
        <v>2</v>
      </c>
      <c r="W760" t="s">
        <v>3012</v>
      </c>
    </row>
    <row r="761" spans="1:23" hidden="1" x14ac:dyDescent="0.35">
      <c r="A761" t="s">
        <v>419</v>
      </c>
      <c r="C761" s="403">
        <v>45888</v>
      </c>
      <c r="D761" t="s">
        <v>3543</v>
      </c>
      <c r="E761" t="s">
        <v>2514</v>
      </c>
      <c r="F761" t="s">
        <v>7226</v>
      </c>
      <c r="G761" t="s">
        <v>2515</v>
      </c>
      <c r="H761" t="s">
        <v>7227</v>
      </c>
      <c r="I761" t="s">
        <v>2474</v>
      </c>
      <c r="J761" t="s">
        <v>107</v>
      </c>
      <c r="K761" t="s">
        <v>429</v>
      </c>
      <c r="L761" t="s">
        <v>4147</v>
      </c>
      <c r="M761" t="s">
        <v>7228</v>
      </c>
      <c r="N761" t="s">
        <v>7229</v>
      </c>
      <c r="O761" t="s">
        <v>3012</v>
      </c>
      <c r="P761" t="s">
        <v>7228</v>
      </c>
      <c r="Q761" t="s">
        <v>429</v>
      </c>
      <c r="R761" t="b">
        <v>0</v>
      </c>
      <c r="S761">
        <v>400</v>
      </c>
      <c r="T761" t="s">
        <v>3002</v>
      </c>
      <c r="U761" t="s">
        <v>3003</v>
      </c>
      <c r="V761">
        <v>0.4</v>
      </c>
      <c r="W761" t="s">
        <v>3012</v>
      </c>
    </row>
    <row r="762" spans="1:23" hidden="1" x14ac:dyDescent="0.35">
      <c r="A762" t="s">
        <v>2189</v>
      </c>
      <c r="C762" s="403">
        <v>45888</v>
      </c>
      <c r="D762" t="s">
        <v>3543</v>
      </c>
      <c r="E762" t="s">
        <v>7230</v>
      </c>
      <c r="F762" t="s">
        <v>7231</v>
      </c>
      <c r="G762" t="s">
        <v>7232</v>
      </c>
      <c r="H762" t="s">
        <v>7233</v>
      </c>
      <c r="I762" t="s">
        <v>7234</v>
      </c>
      <c r="J762" t="s">
        <v>97</v>
      </c>
      <c r="K762" t="s">
        <v>2189</v>
      </c>
      <c r="L762" t="s">
        <v>4807</v>
      </c>
      <c r="M762" t="s">
        <v>6422</v>
      </c>
      <c r="N762" t="s">
        <v>7235</v>
      </c>
      <c r="O762" t="s">
        <v>3012</v>
      </c>
      <c r="P762" t="s">
        <v>6424</v>
      </c>
      <c r="Q762" t="s">
        <v>2189</v>
      </c>
      <c r="R762" t="b">
        <v>0</v>
      </c>
      <c r="S762">
        <v>300</v>
      </c>
      <c r="T762" t="s">
        <v>3002</v>
      </c>
      <c r="U762" t="s">
        <v>3003</v>
      </c>
      <c r="V762">
        <v>0.3</v>
      </c>
      <c r="W762" t="s">
        <v>3012</v>
      </c>
    </row>
    <row r="763" spans="1:23" hidden="1" x14ac:dyDescent="0.35">
      <c r="A763" t="s">
        <v>2189</v>
      </c>
      <c r="C763" s="403">
        <v>45888</v>
      </c>
      <c r="D763" t="s">
        <v>3543</v>
      </c>
      <c r="E763" t="s">
        <v>7236</v>
      </c>
      <c r="F763" t="s">
        <v>7237</v>
      </c>
      <c r="G763" t="s">
        <v>7238</v>
      </c>
      <c r="H763" t="s">
        <v>7239</v>
      </c>
      <c r="I763" t="s">
        <v>796</v>
      </c>
      <c r="J763" t="s">
        <v>97</v>
      </c>
      <c r="K763" t="s">
        <v>2189</v>
      </c>
      <c r="L763" t="s">
        <v>4807</v>
      </c>
      <c r="M763" t="s">
        <v>5603</v>
      </c>
      <c r="N763" t="s">
        <v>7240</v>
      </c>
      <c r="O763" t="s">
        <v>3012</v>
      </c>
      <c r="P763" t="s">
        <v>5605</v>
      </c>
      <c r="Q763" t="s">
        <v>2189</v>
      </c>
      <c r="R763" t="b">
        <v>0</v>
      </c>
      <c r="S763">
        <v>150</v>
      </c>
      <c r="T763" t="s">
        <v>3002</v>
      </c>
      <c r="U763" t="s">
        <v>3003</v>
      </c>
      <c r="V763">
        <v>0.15</v>
      </c>
      <c r="W763" t="s">
        <v>3012</v>
      </c>
    </row>
    <row r="764" spans="1:23" hidden="1" x14ac:dyDescent="0.35">
      <c r="A764" t="s">
        <v>2189</v>
      </c>
      <c r="C764" s="403">
        <v>45888</v>
      </c>
      <c r="D764" t="s">
        <v>3543</v>
      </c>
      <c r="E764" t="s">
        <v>7241</v>
      </c>
      <c r="F764" t="s">
        <v>7242</v>
      </c>
      <c r="G764" t="s">
        <v>7243</v>
      </c>
      <c r="H764" t="s">
        <v>7244</v>
      </c>
      <c r="I764" t="s">
        <v>1993</v>
      </c>
      <c r="J764" t="s">
        <v>98</v>
      </c>
      <c r="K764" t="s">
        <v>2189</v>
      </c>
      <c r="L764" t="s">
        <v>3262</v>
      </c>
      <c r="M764" t="s">
        <v>7245</v>
      </c>
      <c r="N764" t="s">
        <v>7246</v>
      </c>
      <c r="O764" t="s">
        <v>3021</v>
      </c>
      <c r="P764" t="s">
        <v>7245</v>
      </c>
      <c r="Q764" t="s">
        <v>2189</v>
      </c>
      <c r="R764" t="b">
        <v>1</v>
      </c>
      <c r="S764">
        <v>40000</v>
      </c>
      <c r="T764" t="s">
        <v>3002</v>
      </c>
      <c r="U764" t="s">
        <v>3003</v>
      </c>
      <c r="V764">
        <v>40</v>
      </c>
      <c r="W764" t="s">
        <v>3021</v>
      </c>
    </row>
    <row r="765" spans="1:23" hidden="1" x14ac:dyDescent="0.35">
      <c r="A765" t="s">
        <v>2189</v>
      </c>
      <c r="C765" s="403">
        <v>45888</v>
      </c>
      <c r="D765" t="s">
        <v>3543</v>
      </c>
      <c r="E765" t="s">
        <v>7247</v>
      </c>
      <c r="F765" t="s">
        <v>7248</v>
      </c>
      <c r="G765" t="s">
        <v>7249</v>
      </c>
      <c r="H765" t="s">
        <v>7250</v>
      </c>
      <c r="I765" t="s">
        <v>2638</v>
      </c>
      <c r="J765" t="s">
        <v>97</v>
      </c>
      <c r="K765" t="s">
        <v>2189</v>
      </c>
      <c r="L765" t="s">
        <v>4807</v>
      </c>
      <c r="M765" t="s">
        <v>5603</v>
      </c>
      <c r="N765" t="s">
        <v>5604</v>
      </c>
      <c r="O765" t="s">
        <v>3012</v>
      </c>
      <c r="P765" t="s">
        <v>5605</v>
      </c>
      <c r="Q765" t="s">
        <v>2189</v>
      </c>
      <c r="R765" t="b">
        <v>0</v>
      </c>
      <c r="S765">
        <v>200</v>
      </c>
      <c r="T765" t="s">
        <v>3002</v>
      </c>
      <c r="U765" t="s">
        <v>3003</v>
      </c>
      <c r="V765">
        <v>0.2</v>
      </c>
      <c r="W765" t="s">
        <v>3012</v>
      </c>
    </row>
    <row r="766" spans="1:23" hidden="1" x14ac:dyDescent="0.35">
      <c r="A766" t="s">
        <v>2189</v>
      </c>
      <c r="C766" s="403">
        <v>45888</v>
      </c>
      <c r="D766" t="s">
        <v>3543</v>
      </c>
      <c r="E766" t="s">
        <v>7251</v>
      </c>
      <c r="F766" t="s">
        <v>7252</v>
      </c>
      <c r="G766" t="s">
        <v>7253</v>
      </c>
      <c r="H766" t="s">
        <v>7254</v>
      </c>
      <c r="I766" t="s">
        <v>2705</v>
      </c>
      <c r="J766" t="s">
        <v>98</v>
      </c>
      <c r="K766" t="s">
        <v>2189</v>
      </c>
      <c r="L766" t="s">
        <v>3262</v>
      </c>
      <c r="M766" t="s">
        <v>7245</v>
      </c>
      <c r="N766" t="s">
        <v>7255</v>
      </c>
      <c r="O766" t="s">
        <v>3012</v>
      </c>
      <c r="P766" t="s">
        <v>7245</v>
      </c>
      <c r="Q766" t="s">
        <v>2189</v>
      </c>
      <c r="R766" t="b">
        <v>0</v>
      </c>
      <c r="S766">
        <v>3000</v>
      </c>
      <c r="T766" t="s">
        <v>3002</v>
      </c>
      <c r="U766" t="s">
        <v>3003</v>
      </c>
      <c r="V766">
        <v>3</v>
      </c>
      <c r="W766" t="s">
        <v>3012</v>
      </c>
    </row>
    <row r="767" spans="1:23" hidden="1" x14ac:dyDescent="0.35">
      <c r="A767" t="s">
        <v>2189</v>
      </c>
      <c r="C767" s="403">
        <v>45888</v>
      </c>
      <c r="D767" t="s">
        <v>3543</v>
      </c>
      <c r="E767" t="s">
        <v>7256</v>
      </c>
      <c r="F767" t="s">
        <v>7257</v>
      </c>
      <c r="G767" t="s">
        <v>7258</v>
      </c>
      <c r="H767" t="s">
        <v>7259</v>
      </c>
      <c r="I767" t="s">
        <v>2357</v>
      </c>
      <c r="J767" t="s">
        <v>97</v>
      </c>
      <c r="K767" t="s">
        <v>2189</v>
      </c>
      <c r="L767" t="s">
        <v>4807</v>
      </c>
      <c r="M767" t="s">
        <v>5603</v>
      </c>
      <c r="N767" t="s">
        <v>5604</v>
      </c>
      <c r="O767" t="s">
        <v>3012</v>
      </c>
      <c r="P767" t="s">
        <v>5605</v>
      </c>
      <c r="Q767" t="s">
        <v>2189</v>
      </c>
      <c r="R767" t="b">
        <v>0</v>
      </c>
      <c r="S767">
        <v>0</v>
      </c>
      <c r="T767" t="s">
        <v>3002</v>
      </c>
      <c r="U767" t="s">
        <v>3003</v>
      </c>
      <c r="V767">
        <v>0</v>
      </c>
      <c r="W767" t="s">
        <v>3012</v>
      </c>
    </row>
    <row r="768" spans="1:23" hidden="1" x14ac:dyDescent="0.35">
      <c r="A768" t="s">
        <v>2189</v>
      </c>
      <c r="C768" s="403">
        <v>45888</v>
      </c>
      <c r="D768" t="s">
        <v>3543</v>
      </c>
      <c r="E768" t="s">
        <v>7260</v>
      </c>
      <c r="F768" t="s">
        <v>7261</v>
      </c>
      <c r="G768" t="s">
        <v>7262</v>
      </c>
      <c r="H768" t="s">
        <v>7263</v>
      </c>
      <c r="I768" t="s">
        <v>6663</v>
      </c>
      <c r="J768" t="s">
        <v>97</v>
      </c>
      <c r="K768" t="s">
        <v>2189</v>
      </c>
      <c r="L768" t="s">
        <v>4807</v>
      </c>
      <c r="M768" t="s">
        <v>5603</v>
      </c>
      <c r="N768" t="s">
        <v>5604</v>
      </c>
      <c r="O768" t="s">
        <v>3012</v>
      </c>
      <c r="P768" t="s">
        <v>5605</v>
      </c>
      <c r="Q768" t="s">
        <v>2189</v>
      </c>
      <c r="R768" t="b">
        <v>0</v>
      </c>
      <c r="S768">
        <v>500</v>
      </c>
      <c r="T768" t="s">
        <v>3002</v>
      </c>
      <c r="U768" t="s">
        <v>3003</v>
      </c>
      <c r="V768">
        <v>0.5</v>
      </c>
      <c r="W768" t="s">
        <v>3012</v>
      </c>
    </row>
    <row r="769" spans="1:23" hidden="1" x14ac:dyDescent="0.35">
      <c r="A769" t="s">
        <v>2189</v>
      </c>
      <c r="C769" s="403">
        <v>45888</v>
      </c>
      <c r="D769" t="s">
        <v>3543</v>
      </c>
      <c r="E769" t="s">
        <v>7264</v>
      </c>
      <c r="F769" t="s">
        <v>7265</v>
      </c>
      <c r="G769" t="s">
        <v>7266</v>
      </c>
      <c r="H769" t="s">
        <v>7267</v>
      </c>
      <c r="I769" t="s">
        <v>3283</v>
      </c>
      <c r="J769" t="s">
        <v>97</v>
      </c>
      <c r="K769" t="s">
        <v>2189</v>
      </c>
      <c r="L769" t="s">
        <v>4807</v>
      </c>
      <c r="M769" t="s">
        <v>5603</v>
      </c>
      <c r="N769" t="s">
        <v>5604</v>
      </c>
      <c r="O769" t="s">
        <v>3012</v>
      </c>
      <c r="P769" t="s">
        <v>5605</v>
      </c>
      <c r="Q769" t="s">
        <v>2189</v>
      </c>
      <c r="R769" t="b">
        <v>0</v>
      </c>
      <c r="S769">
        <v>400</v>
      </c>
      <c r="T769" t="s">
        <v>3002</v>
      </c>
      <c r="U769" t="s">
        <v>3003</v>
      </c>
      <c r="V769">
        <v>0.4</v>
      </c>
      <c r="W769" t="s">
        <v>3012</v>
      </c>
    </row>
    <row r="770" spans="1:23" hidden="1" x14ac:dyDescent="0.35">
      <c r="A770" t="s">
        <v>2189</v>
      </c>
      <c r="C770" s="403">
        <v>45888</v>
      </c>
      <c r="D770" t="s">
        <v>3543</v>
      </c>
      <c r="E770" t="s">
        <v>7268</v>
      </c>
      <c r="F770" t="s">
        <v>7269</v>
      </c>
      <c r="G770" t="s">
        <v>7270</v>
      </c>
      <c r="H770" t="s">
        <v>7271</v>
      </c>
      <c r="I770" t="s">
        <v>2766</v>
      </c>
      <c r="J770" t="s">
        <v>97</v>
      </c>
      <c r="K770" t="s">
        <v>2189</v>
      </c>
      <c r="L770" t="s">
        <v>4807</v>
      </c>
      <c r="M770" t="s">
        <v>5603</v>
      </c>
      <c r="N770" t="s">
        <v>5604</v>
      </c>
      <c r="O770" t="s">
        <v>3012</v>
      </c>
      <c r="P770" t="s">
        <v>5605</v>
      </c>
      <c r="Q770" t="s">
        <v>2189</v>
      </c>
      <c r="R770" t="b">
        <v>0</v>
      </c>
      <c r="S770">
        <v>300</v>
      </c>
      <c r="T770" t="s">
        <v>3002</v>
      </c>
      <c r="U770" t="s">
        <v>3003</v>
      </c>
      <c r="V770">
        <v>0.3</v>
      </c>
      <c r="W770" t="s">
        <v>3012</v>
      </c>
    </row>
    <row r="771" spans="1:23" hidden="1" x14ac:dyDescent="0.35">
      <c r="A771" t="s">
        <v>2189</v>
      </c>
      <c r="C771" s="403">
        <v>45888</v>
      </c>
      <c r="D771" t="s">
        <v>3543</v>
      </c>
      <c r="E771" t="s">
        <v>7272</v>
      </c>
      <c r="F771" t="s">
        <v>7273</v>
      </c>
      <c r="G771" t="s">
        <v>7274</v>
      </c>
      <c r="H771" t="s">
        <v>7275</v>
      </c>
      <c r="I771" t="s">
        <v>2918</v>
      </c>
      <c r="J771" t="s">
        <v>97</v>
      </c>
      <c r="K771" t="s">
        <v>2189</v>
      </c>
      <c r="L771" t="s">
        <v>4807</v>
      </c>
      <c r="M771" t="s">
        <v>5603</v>
      </c>
      <c r="N771" t="s">
        <v>7276</v>
      </c>
      <c r="O771" t="s">
        <v>3030</v>
      </c>
      <c r="P771" t="s">
        <v>5605</v>
      </c>
      <c r="Q771" t="s">
        <v>2189</v>
      </c>
      <c r="R771" t="b">
        <v>0</v>
      </c>
      <c r="S771">
        <v>200</v>
      </c>
      <c r="T771" t="s">
        <v>3002</v>
      </c>
      <c r="U771" t="s">
        <v>3003</v>
      </c>
      <c r="V771">
        <v>0.2</v>
      </c>
      <c r="W771" t="s">
        <v>3030</v>
      </c>
    </row>
    <row r="772" spans="1:23" hidden="1" x14ac:dyDescent="0.35">
      <c r="A772" t="s">
        <v>2189</v>
      </c>
      <c r="C772" s="403">
        <v>45888</v>
      </c>
      <c r="D772" t="s">
        <v>3543</v>
      </c>
      <c r="E772" t="s">
        <v>7277</v>
      </c>
      <c r="F772" t="s">
        <v>7278</v>
      </c>
      <c r="G772" t="s">
        <v>7279</v>
      </c>
      <c r="H772" t="s">
        <v>7280</v>
      </c>
      <c r="I772" t="s">
        <v>2439</v>
      </c>
      <c r="J772" t="s">
        <v>97</v>
      </c>
      <c r="K772" t="s">
        <v>2189</v>
      </c>
      <c r="L772" t="s">
        <v>4807</v>
      </c>
      <c r="M772" t="s">
        <v>5603</v>
      </c>
      <c r="N772" t="s">
        <v>7281</v>
      </c>
      <c r="O772" t="s">
        <v>3012</v>
      </c>
      <c r="P772" t="s">
        <v>5605</v>
      </c>
      <c r="Q772" t="s">
        <v>2189</v>
      </c>
      <c r="R772" t="b">
        <v>0</v>
      </c>
      <c r="S772">
        <v>800</v>
      </c>
      <c r="T772" t="s">
        <v>3002</v>
      </c>
      <c r="U772" t="s">
        <v>3003</v>
      </c>
      <c r="V772">
        <v>0.8</v>
      </c>
      <c r="W772" t="s">
        <v>3012</v>
      </c>
    </row>
    <row r="773" spans="1:23" hidden="1" x14ac:dyDescent="0.35">
      <c r="A773" t="s">
        <v>2189</v>
      </c>
      <c r="C773" s="403">
        <v>45888</v>
      </c>
      <c r="D773" t="s">
        <v>3543</v>
      </c>
      <c r="E773" t="s">
        <v>7282</v>
      </c>
      <c r="F773" t="s">
        <v>7283</v>
      </c>
      <c r="G773" t="s">
        <v>7284</v>
      </c>
      <c r="H773" t="s">
        <v>7285</v>
      </c>
      <c r="I773" t="s">
        <v>2318</v>
      </c>
      <c r="J773" t="s">
        <v>97</v>
      </c>
      <c r="K773" t="s">
        <v>2189</v>
      </c>
      <c r="L773" t="s">
        <v>4807</v>
      </c>
      <c r="M773" t="s">
        <v>5603</v>
      </c>
      <c r="N773" t="s">
        <v>7286</v>
      </c>
      <c r="O773" t="s">
        <v>3012</v>
      </c>
      <c r="P773" t="s">
        <v>5605</v>
      </c>
      <c r="Q773" t="s">
        <v>2189</v>
      </c>
      <c r="R773" t="b">
        <v>0</v>
      </c>
      <c r="S773">
        <v>300</v>
      </c>
      <c r="T773" t="s">
        <v>3002</v>
      </c>
      <c r="U773" t="s">
        <v>3003</v>
      </c>
      <c r="V773">
        <v>0.3</v>
      </c>
      <c r="W773" t="s">
        <v>3012</v>
      </c>
    </row>
    <row r="774" spans="1:23" hidden="1" x14ac:dyDescent="0.35">
      <c r="A774" t="s">
        <v>419</v>
      </c>
      <c r="C774" s="403">
        <v>45888</v>
      </c>
      <c r="D774" t="s">
        <v>3543</v>
      </c>
      <c r="E774" t="s">
        <v>7287</v>
      </c>
      <c r="F774" t="s">
        <v>7288</v>
      </c>
      <c r="G774" t="s">
        <v>2772</v>
      </c>
      <c r="H774" t="s">
        <v>7289</v>
      </c>
      <c r="I774" t="s">
        <v>2772</v>
      </c>
      <c r="J774" t="s">
        <v>1701</v>
      </c>
      <c r="K774" t="s">
        <v>447</v>
      </c>
      <c r="L774" t="s">
        <v>7290</v>
      </c>
      <c r="M774" t="s">
        <v>7291</v>
      </c>
      <c r="N774" t="s">
        <v>7292</v>
      </c>
      <c r="O774" t="s">
        <v>3012</v>
      </c>
      <c r="P774" t="s">
        <v>7293</v>
      </c>
      <c r="Q774" t="s">
        <v>418</v>
      </c>
      <c r="R774" t="b">
        <v>0</v>
      </c>
      <c r="S774">
        <v>500</v>
      </c>
      <c r="T774" t="s">
        <v>3002</v>
      </c>
      <c r="U774" t="s">
        <v>3003</v>
      </c>
      <c r="V774">
        <v>0.5</v>
      </c>
      <c r="W774" t="s">
        <v>3012</v>
      </c>
    </row>
    <row r="775" spans="1:23" hidden="1" x14ac:dyDescent="0.35">
      <c r="A775" t="s">
        <v>2189</v>
      </c>
      <c r="C775" s="403">
        <v>45888</v>
      </c>
      <c r="D775" t="s">
        <v>3543</v>
      </c>
      <c r="E775" t="s">
        <v>7294</v>
      </c>
      <c r="F775" t="s">
        <v>7295</v>
      </c>
      <c r="G775" t="s">
        <v>7296</v>
      </c>
      <c r="H775" t="s">
        <v>7297</v>
      </c>
      <c r="I775" t="s">
        <v>7298</v>
      </c>
      <c r="J775" t="s">
        <v>97</v>
      </c>
      <c r="K775" t="s">
        <v>2189</v>
      </c>
      <c r="L775" t="s">
        <v>4807</v>
      </c>
      <c r="M775" t="s">
        <v>5603</v>
      </c>
      <c r="N775" t="s">
        <v>7286</v>
      </c>
      <c r="O775" t="s">
        <v>3012</v>
      </c>
      <c r="P775" t="s">
        <v>5605</v>
      </c>
      <c r="Q775" t="s">
        <v>2189</v>
      </c>
      <c r="R775" t="b">
        <v>0</v>
      </c>
      <c r="S775">
        <v>500</v>
      </c>
      <c r="T775" t="s">
        <v>3002</v>
      </c>
      <c r="U775" t="s">
        <v>3003</v>
      </c>
      <c r="V775">
        <v>0.5</v>
      </c>
      <c r="W775" t="s">
        <v>3012</v>
      </c>
    </row>
    <row r="776" spans="1:23" hidden="1" x14ac:dyDescent="0.35">
      <c r="A776" t="s">
        <v>2189</v>
      </c>
      <c r="C776" s="403">
        <v>45888</v>
      </c>
      <c r="D776" t="s">
        <v>3543</v>
      </c>
      <c r="E776" t="s">
        <v>7299</v>
      </c>
      <c r="F776" t="s">
        <v>7300</v>
      </c>
      <c r="G776" t="s">
        <v>7301</v>
      </c>
      <c r="H776" t="s">
        <v>7302</v>
      </c>
      <c r="I776" t="s">
        <v>7303</v>
      </c>
      <c r="J776" t="s">
        <v>97</v>
      </c>
      <c r="K776" t="s">
        <v>2189</v>
      </c>
      <c r="L776" t="s">
        <v>4807</v>
      </c>
      <c r="M776" t="s">
        <v>5603</v>
      </c>
      <c r="N776" t="s">
        <v>7304</v>
      </c>
      <c r="O776" t="s">
        <v>3012</v>
      </c>
      <c r="P776" t="s">
        <v>5605</v>
      </c>
      <c r="Q776" t="s">
        <v>2189</v>
      </c>
      <c r="R776" t="b">
        <v>0</v>
      </c>
      <c r="S776">
        <v>700</v>
      </c>
      <c r="T776" t="s">
        <v>3002</v>
      </c>
      <c r="U776" t="s">
        <v>3003</v>
      </c>
      <c r="V776">
        <v>0.7</v>
      </c>
      <c r="W776" t="s">
        <v>3012</v>
      </c>
    </row>
    <row r="777" spans="1:23" hidden="1" x14ac:dyDescent="0.35">
      <c r="A777" t="s">
        <v>2189</v>
      </c>
      <c r="C777" s="403">
        <v>45888</v>
      </c>
      <c r="D777" t="s">
        <v>3543</v>
      </c>
      <c r="E777" t="s">
        <v>7305</v>
      </c>
      <c r="F777" t="s">
        <v>7306</v>
      </c>
      <c r="G777" t="s">
        <v>7307</v>
      </c>
      <c r="H777" t="s">
        <v>7308</v>
      </c>
      <c r="I777" t="s">
        <v>3896</v>
      </c>
      <c r="J777" t="s">
        <v>2260</v>
      </c>
      <c r="K777" t="s">
        <v>2189</v>
      </c>
      <c r="L777" t="s">
        <v>3301</v>
      </c>
      <c r="M777" t="s">
        <v>7309</v>
      </c>
      <c r="N777" t="s">
        <v>7310</v>
      </c>
      <c r="O777" t="s">
        <v>3012</v>
      </c>
      <c r="P777" t="s">
        <v>7309</v>
      </c>
      <c r="Q777" t="s">
        <v>2189</v>
      </c>
      <c r="R777" t="b">
        <v>0</v>
      </c>
      <c r="S777">
        <v>1000</v>
      </c>
      <c r="T777" t="s">
        <v>3002</v>
      </c>
      <c r="U777" t="s">
        <v>3003</v>
      </c>
      <c r="V777">
        <v>1</v>
      </c>
      <c r="W777" t="s">
        <v>3012</v>
      </c>
    </row>
    <row r="778" spans="1:23" hidden="1" x14ac:dyDescent="0.35">
      <c r="A778" t="s">
        <v>2189</v>
      </c>
      <c r="C778" s="403">
        <v>45888</v>
      </c>
      <c r="D778" t="s">
        <v>3543</v>
      </c>
      <c r="E778" t="s">
        <v>7311</v>
      </c>
      <c r="F778" t="s">
        <v>7312</v>
      </c>
      <c r="G778" t="s">
        <v>7313</v>
      </c>
      <c r="H778" t="s">
        <v>7314</v>
      </c>
      <c r="I778" t="s">
        <v>2339</v>
      </c>
      <c r="J778" t="s">
        <v>97</v>
      </c>
      <c r="K778" t="s">
        <v>2189</v>
      </c>
      <c r="L778" t="s">
        <v>4807</v>
      </c>
      <c r="M778" t="s">
        <v>5603</v>
      </c>
      <c r="N778" t="s">
        <v>7240</v>
      </c>
      <c r="O778" t="s">
        <v>3021</v>
      </c>
      <c r="P778" t="s">
        <v>5605</v>
      </c>
      <c r="Q778" t="s">
        <v>2189</v>
      </c>
      <c r="R778" t="b">
        <v>0</v>
      </c>
      <c r="S778">
        <v>0</v>
      </c>
      <c r="T778" t="s">
        <v>3002</v>
      </c>
      <c r="U778" t="s">
        <v>3003</v>
      </c>
      <c r="V778">
        <v>0</v>
      </c>
      <c r="W778" t="s">
        <v>3021</v>
      </c>
    </row>
    <row r="779" spans="1:23" hidden="1" x14ac:dyDescent="0.35">
      <c r="A779" t="s">
        <v>2189</v>
      </c>
      <c r="C779" s="403">
        <v>45888</v>
      </c>
      <c r="D779" t="s">
        <v>3543</v>
      </c>
      <c r="E779" t="s">
        <v>7315</v>
      </c>
      <c r="F779" t="s">
        <v>7316</v>
      </c>
      <c r="G779" t="s">
        <v>7317</v>
      </c>
      <c r="H779" t="s">
        <v>7318</v>
      </c>
      <c r="I779" t="s">
        <v>2682</v>
      </c>
      <c r="J779" t="s">
        <v>2260</v>
      </c>
      <c r="K779" t="s">
        <v>2189</v>
      </c>
      <c r="L779" t="s">
        <v>3301</v>
      </c>
      <c r="M779" t="s">
        <v>3355</v>
      </c>
      <c r="N779" t="s">
        <v>7319</v>
      </c>
      <c r="O779" t="s">
        <v>3012</v>
      </c>
      <c r="P779" t="s">
        <v>5273</v>
      </c>
      <c r="Q779" t="s">
        <v>2189</v>
      </c>
      <c r="R779" t="b">
        <v>0</v>
      </c>
      <c r="S779">
        <v>3000</v>
      </c>
      <c r="T779" t="s">
        <v>3002</v>
      </c>
      <c r="U779" t="s">
        <v>3003</v>
      </c>
      <c r="V779">
        <v>3</v>
      </c>
      <c r="W779" t="s">
        <v>3012</v>
      </c>
    </row>
    <row r="780" spans="1:23" hidden="1" x14ac:dyDescent="0.35">
      <c r="A780" t="s">
        <v>2189</v>
      </c>
      <c r="C780" s="403">
        <v>45888</v>
      </c>
      <c r="D780" t="s">
        <v>3543</v>
      </c>
      <c r="E780" t="s">
        <v>7320</v>
      </c>
      <c r="F780" t="s">
        <v>7321</v>
      </c>
      <c r="G780" t="s">
        <v>7322</v>
      </c>
      <c r="H780" t="s">
        <v>7323</v>
      </c>
      <c r="I780" t="s">
        <v>5103</v>
      </c>
      <c r="J780" t="s">
        <v>97</v>
      </c>
      <c r="K780" t="s">
        <v>2189</v>
      </c>
      <c r="L780" t="s">
        <v>4807</v>
      </c>
      <c r="M780" t="s">
        <v>5603</v>
      </c>
      <c r="N780" t="s">
        <v>7276</v>
      </c>
      <c r="O780" t="s">
        <v>3012</v>
      </c>
      <c r="P780" t="s">
        <v>5605</v>
      </c>
      <c r="Q780" t="s">
        <v>2189</v>
      </c>
      <c r="R780" t="b">
        <v>0</v>
      </c>
      <c r="S780">
        <v>600</v>
      </c>
      <c r="T780" t="s">
        <v>3002</v>
      </c>
      <c r="U780" t="s">
        <v>3003</v>
      </c>
      <c r="V780">
        <v>0.6</v>
      </c>
      <c r="W780" t="s">
        <v>3012</v>
      </c>
    </row>
    <row r="781" spans="1:23" hidden="1" x14ac:dyDescent="0.35">
      <c r="A781" t="s">
        <v>2189</v>
      </c>
      <c r="C781" s="403">
        <v>45888</v>
      </c>
      <c r="D781" t="s">
        <v>3543</v>
      </c>
      <c r="E781" t="s">
        <v>7324</v>
      </c>
      <c r="F781" t="s">
        <v>7325</v>
      </c>
      <c r="G781" t="s">
        <v>7326</v>
      </c>
      <c r="H781" t="s">
        <v>7327</v>
      </c>
      <c r="I781" t="s">
        <v>4424</v>
      </c>
      <c r="J781" t="s">
        <v>97</v>
      </c>
      <c r="K781" t="s">
        <v>2189</v>
      </c>
      <c r="L781" t="s">
        <v>4807</v>
      </c>
      <c r="M781" t="s">
        <v>5603</v>
      </c>
      <c r="N781" t="s">
        <v>7276</v>
      </c>
      <c r="O781" t="s">
        <v>3012</v>
      </c>
      <c r="P781" t="s">
        <v>5605</v>
      </c>
      <c r="Q781" t="s">
        <v>2189</v>
      </c>
      <c r="R781" t="b">
        <v>0</v>
      </c>
      <c r="S781">
        <v>500</v>
      </c>
      <c r="T781" t="s">
        <v>3002</v>
      </c>
      <c r="U781" t="s">
        <v>3003</v>
      </c>
      <c r="V781">
        <v>0.5</v>
      </c>
      <c r="W781" t="s">
        <v>3012</v>
      </c>
    </row>
    <row r="782" spans="1:23" hidden="1" x14ac:dyDescent="0.35">
      <c r="A782" t="s">
        <v>2189</v>
      </c>
      <c r="C782" s="403">
        <v>45888</v>
      </c>
      <c r="D782" t="s">
        <v>3543</v>
      </c>
      <c r="E782" t="s">
        <v>7328</v>
      </c>
      <c r="F782" t="s">
        <v>7329</v>
      </c>
      <c r="G782" t="s">
        <v>7330</v>
      </c>
      <c r="H782" t="s">
        <v>7331</v>
      </c>
      <c r="I782" t="s">
        <v>7332</v>
      </c>
      <c r="J782" t="s">
        <v>97</v>
      </c>
      <c r="K782" t="s">
        <v>2189</v>
      </c>
      <c r="L782" t="s">
        <v>4807</v>
      </c>
      <c r="M782" t="s">
        <v>5350</v>
      </c>
      <c r="N782" t="s">
        <v>7333</v>
      </c>
      <c r="O782" t="s">
        <v>3012</v>
      </c>
      <c r="P782" t="s">
        <v>5339</v>
      </c>
      <c r="Q782" t="s">
        <v>2189</v>
      </c>
      <c r="R782" t="b">
        <v>0</v>
      </c>
      <c r="S782">
        <v>600</v>
      </c>
      <c r="T782" t="s">
        <v>3002</v>
      </c>
      <c r="U782" t="s">
        <v>3003</v>
      </c>
      <c r="V782">
        <v>0.6</v>
      </c>
      <c r="W782" t="s">
        <v>3012</v>
      </c>
    </row>
    <row r="783" spans="1:23" hidden="1" x14ac:dyDescent="0.35">
      <c r="A783" t="s">
        <v>2189</v>
      </c>
      <c r="C783" s="403">
        <v>45888</v>
      </c>
      <c r="D783" t="s">
        <v>3543</v>
      </c>
      <c r="E783" t="s">
        <v>7334</v>
      </c>
      <c r="F783" t="s">
        <v>7335</v>
      </c>
      <c r="G783" t="s">
        <v>7336</v>
      </c>
      <c r="H783" t="s">
        <v>7337</v>
      </c>
      <c r="I783" t="s">
        <v>2352</v>
      </c>
      <c r="J783" t="s">
        <v>2260</v>
      </c>
      <c r="K783" t="s">
        <v>2189</v>
      </c>
      <c r="L783" t="s">
        <v>4861</v>
      </c>
      <c r="M783" t="s">
        <v>7338</v>
      </c>
      <c r="N783" t="s">
        <v>7339</v>
      </c>
      <c r="O783" t="s">
        <v>3012</v>
      </c>
      <c r="P783" t="s">
        <v>7340</v>
      </c>
      <c r="Q783" t="s">
        <v>2189</v>
      </c>
      <c r="R783" t="b">
        <v>0</v>
      </c>
      <c r="S783">
        <v>4500</v>
      </c>
      <c r="T783" t="s">
        <v>3002</v>
      </c>
      <c r="U783" t="s">
        <v>3003</v>
      </c>
      <c r="V783">
        <v>4.5</v>
      </c>
      <c r="W783" t="s">
        <v>3012</v>
      </c>
    </row>
    <row r="784" spans="1:23" hidden="1" x14ac:dyDescent="0.35">
      <c r="A784" t="s">
        <v>2189</v>
      </c>
      <c r="C784" s="403">
        <v>45888</v>
      </c>
      <c r="D784" t="s">
        <v>3543</v>
      </c>
      <c r="E784" t="s">
        <v>7341</v>
      </c>
      <c r="F784" t="s">
        <v>7342</v>
      </c>
      <c r="G784" t="s">
        <v>7343</v>
      </c>
      <c r="H784" t="s">
        <v>7344</v>
      </c>
      <c r="I784" t="s">
        <v>6400</v>
      </c>
      <c r="J784" t="s">
        <v>98</v>
      </c>
      <c r="K784" t="s">
        <v>2189</v>
      </c>
      <c r="L784" t="s">
        <v>3262</v>
      </c>
      <c r="M784" t="s">
        <v>7345</v>
      </c>
      <c r="N784" t="s">
        <v>7346</v>
      </c>
      <c r="O784" t="s">
        <v>3021</v>
      </c>
      <c r="P784" t="s">
        <v>7347</v>
      </c>
      <c r="Q784" t="s">
        <v>2189</v>
      </c>
      <c r="R784" t="b">
        <v>1</v>
      </c>
      <c r="S784">
        <v>15000</v>
      </c>
      <c r="T784" t="s">
        <v>3002</v>
      </c>
      <c r="U784" t="s">
        <v>3003</v>
      </c>
      <c r="V784">
        <v>15</v>
      </c>
      <c r="W784" t="s">
        <v>3021</v>
      </c>
    </row>
    <row r="785" spans="1:23" hidden="1" x14ac:dyDescent="0.35">
      <c r="A785" t="s">
        <v>2189</v>
      </c>
      <c r="C785" s="403">
        <v>45888</v>
      </c>
      <c r="D785" t="s">
        <v>3543</v>
      </c>
      <c r="E785" t="s">
        <v>7348</v>
      </c>
      <c r="F785" t="s">
        <v>7349</v>
      </c>
      <c r="G785" t="s">
        <v>7350</v>
      </c>
      <c r="H785" t="s">
        <v>7351</v>
      </c>
      <c r="I785" t="s">
        <v>2439</v>
      </c>
      <c r="J785" t="s">
        <v>2260</v>
      </c>
      <c r="K785" t="s">
        <v>2189</v>
      </c>
      <c r="L785" t="s">
        <v>4861</v>
      </c>
      <c r="M785" t="s">
        <v>7352</v>
      </c>
      <c r="N785" t="s">
        <v>7353</v>
      </c>
      <c r="O785" t="s">
        <v>3012</v>
      </c>
      <c r="P785" t="s">
        <v>7354</v>
      </c>
      <c r="Q785" t="s">
        <v>2189</v>
      </c>
      <c r="R785" t="b">
        <v>0</v>
      </c>
      <c r="S785">
        <v>2000</v>
      </c>
      <c r="T785" t="s">
        <v>3002</v>
      </c>
      <c r="U785" t="s">
        <v>3003</v>
      </c>
      <c r="V785">
        <v>2</v>
      </c>
      <c r="W785" t="s">
        <v>3012</v>
      </c>
    </row>
    <row r="786" spans="1:23" hidden="1" x14ac:dyDescent="0.35">
      <c r="A786" t="s">
        <v>2189</v>
      </c>
      <c r="C786" s="403">
        <v>45888</v>
      </c>
      <c r="D786" t="s">
        <v>3543</v>
      </c>
      <c r="E786" t="s">
        <v>7355</v>
      </c>
      <c r="F786" t="s">
        <v>7356</v>
      </c>
      <c r="G786" t="s">
        <v>7357</v>
      </c>
      <c r="H786" t="s">
        <v>7358</v>
      </c>
      <c r="I786" t="s">
        <v>2391</v>
      </c>
      <c r="J786" t="s">
        <v>2260</v>
      </c>
      <c r="K786" t="s">
        <v>2189</v>
      </c>
      <c r="L786" t="s">
        <v>4861</v>
      </c>
      <c r="M786" t="s">
        <v>7359</v>
      </c>
      <c r="N786" t="s">
        <v>7360</v>
      </c>
      <c r="O786" t="s">
        <v>3012</v>
      </c>
      <c r="P786" t="s">
        <v>7340</v>
      </c>
      <c r="Q786" t="s">
        <v>2189</v>
      </c>
      <c r="R786" t="b">
        <v>0</v>
      </c>
      <c r="S786">
        <v>1000</v>
      </c>
      <c r="T786" t="s">
        <v>3002</v>
      </c>
      <c r="U786" t="s">
        <v>3003</v>
      </c>
      <c r="V786">
        <v>1</v>
      </c>
      <c r="W786" t="s">
        <v>3012</v>
      </c>
    </row>
    <row r="787" spans="1:23" hidden="1" x14ac:dyDescent="0.35">
      <c r="A787" t="s">
        <v>2189</v>
      </c>
      <c r="C787" s="403">
        <v>45887</v>
      </c>
      <c r="D787" t="s">
        <v>3543</v>
      </c>
      <c r="E787" t="s">
        <v>7361</v>
      </c>
      <c r="F787" t="s">
        <v>7362</v>
      </c>
      <c r="G787" t="s">
        <v>7363</v>
      </c>
      <c r="H787" t="s">
        <v>7364</v>
      </c>
      <c r="I787" t="s">
        <v>7365</v>
      </c>
      <c r="J787" t="s">
        <v>97</v>
      </c>
      <c r="K787" t="s">
        <v>2189</v>
      </c>
      <c r="L787" t="s">
        <v>4807</v>
      </c>
      <c r="M787" t="s">
        <v>7366</v>
      </c>
      <c r="N787" t="s">
        <v>7367</v>
      </c>
      <c r="O787" t="s">
        <v>3012</v>
      </c>
      <c r="P787" t="s">
        <v>5061</v>
      </c>
      <c r="Q787" t="s">
        <v>2189</v>
      </c>
      <c r="R787" t="b">
        <v>0</v>
      </c>
      <c r="S787">
        <v>20</v>
      </c>
      <c r="T787" t="s">
        <v>3002</v>
      </c>
      <c r="U787" t="s">
        <v>3003</v>
      </c>
      <c r="V787">
        <v>0.02</v>
      </c>
      <c r="W787" t="s">
        <v>3012</v>
      </c>
    </row>
    <row r="788" spans="1:23" hidden="1" x14ac:dyDescent="0.35">
      <c r="A788" t="s">
        <v>2189</v>
      </c>
      <c r="C788" s="403">
        <v>45887</v>
      </c>
      <c r="D788" t="s">
        <v>3543</v>
      </c>
      <c r="E788" t="s">
        <v>7368</v>
      </c>
      <c r="F788" t="s">
        <v>7369</v>
      </c>
      <c r="G788" t="s">
        <v>7370</v>
      </c>
      <c r="H788" t="s">
        <v>7371</v>
      </c>
      <c r="I788" t="s">
        <v>2775</v>
      </c>
      <c r="J788" t="s">
        <v>97</v>
      </c>
      <c r="K788" t="s">
        <v>2189</v>
      </c>
      <c r="L788" t="s">
        <v>4807</v>
      </c>
      <c r="M788" t="s">
        <v>7372</v>
      </c>
      <c r="N788" t="s">
        <v>7373</v>
      </c>
      <c r="O788" t="s">
        <v>3012</v>
      </c>
      <c r="P788" t="s">
        <v>4810</v>
      </c>
      <c r="Q788" t="s">
        <v>2189</v>
      </c>
      <c r="R788" t="b">
        <v>0</v>
      </c>
      <c r="S788">
        <v>600</v>
      </c>
      <c r="T788" t="s">
        <v>3002</v>
      </c>
      <c r="U788" t="s">
        <v>3003</v>
      </c>
      <c r="V788">
        <v>0.6</v>
      </c>
      <c r="W788" t="s">
        <v>3012</v>
      </c>
    </row>
    <row r="789" spans="1:23" hidden="1" x14ac:dyDescent="0.35">
      <c r="A789" t="s">
        <v>2189</v>
      </c>
      <c r="C789" s="403">
        <v>45887</v>
      </c>
      <c r="D789" t="s">
        <v>3543</v>
      </c>
      <c r="E789" t="s">
        <v>7374</v>
      </c>
      <c r="F789" t="s">
        <v>7375</v>
      </c>
      <c r="G789" t="s">
        <v>7376</v>
      </c>
      <c r="H789" t="s">
        <v>7377</v>
      </c>
      <c r="I789" t="s">
        <v>7378</v>
      </c>
      <c r="J789" t="s">
        <v>97</v>
      </c>
      <c r="K789" t="s">
        <v>2189</v>
      </c>
      <c r="L789" t="s">
        <v>4807</v>
      </c>
      <c r="M789" t="s">
        <v>7372</v>
      </c>
      <c r="N789" t="s">
        <v>7379</v>
      </c>
      <c r="O789" t="s">
        <v>3012</v>
      </c>
      <c r="P789" t="s">
        <v>4810</v>
      </c>
      <c r="Q789" t="s">
        <v>2189</v>
      </c>
      <c r="R789" t="b">
        <v>0</v>
      </c>
      <c r="S789">
        <v>500</v>
      </c>
      <c r="T789" t="s">
        <v>3002</v>
      </c>
      <c r="U789" t="s">
        <v>3003</v>
      </c>
      <c r="V789">
        <v>0.5</v>
      </c>
      <c r="W789" t="s">
        <v>3012</v>
      </c>
    </row>
    <row r="790" spans="1:23" hidden="1" x14ac:dyDescent="0.35">
      <c r="A790" t="s">
        <v>2189</v>
      </c>
      <c r="C790" s="403">
        <v>45887</v>
      </c>
      <c r="D790" t="s">
        <v>3543</v>
      </c>
      <c r="E790" t="s">
        <v>7380</v>
      </c>
      <c r="F790" t="s">
        <v>7381</v>
      </c>
      <c r="G790" t="s">
        <v>7382</v>
      </c>
      <c r="H790" t="s">
        <v>7383</v>
      </c>
      <c r="I790" t="s">
        <v>2300</v>
      </c>
      <c r="J790" t="s">
        <v>97</v>
      </c>
      <c r="K790" t="s">
        <v>2189</v>
      </c>
      <c r="L790" t="s">
        <v>4807</v>
      </c>
      <c r="M790" t="s">
        <v>7372</v>
      </c>
      <c r="N790" t="s">
        <v>7384</v>
      </c>
      <c r="O790" t="s">
        <v>3012</v>
      </c>
      <c r="P790" t="s">
        <v>4810</v>
      </c>
      <c r="Q790" t="s">
        <v>2189</v>
      </c>
      <c r="R790" t="b">
        <v>0</v>
      </c>
      <c r="S790">
        <v>600</v>
      </c>
      <c r="T790" t="s">
        <v>3002</v>
      </c>
      <c r="U790" t="s">
        <v>3003</v>
      </c>
      <c r="V790">
        <v>0.6</v>
      </c>
      <c r="W790" t="s">
        <v>3012</v>
      </c>
    </row>
    <row r="791" spans="1:23" hidden="1" x14ac:dyDescent="0.35">
      <c r="A791" t="s">
        <v>2189</v>
      </c>
      <c r="C791" s="403">
        <v>45887</v>
      </c>
      <c r="D791" t="s">
        <v>3543</v>
      </c>
      <c r="E791" t="s">
        <v>7385</v>
      </c>
      <c r="F791" t="s">
        <v>7386</v>
      </c>
      <c r="G791" t="s">
        <v>7387</v>
      </c>
      <c r="H791" t="s">
        <v>7388</v>
      </c>
      <c r="I791" t="s">
        <v>2594</v>
      </c>
      <c r="J791" t="s">
        <v>97</v>
      </c>
      <c r="K791" t="s">
        <v>2189</v>
      </c>
      <c r="L791" t="s">
        <v>4807</v>
      </c>
      <c r="M791" t="s">
        <v>7372</v>
      </c>
      <c r="N791" t="s">
        <v>7389</v>
      </c>
      <c r="O791" t="s">
        <v>3012</v>
      </c>
      <c r="P791" t="s">
        <v>4810</v>
      </c>
      <c r="Q791" t="s">
        <v>2189</v>
      </c>
      <c r="R791" t="b">
        <v>0</v>
      </c>
      <c r="S791">
        <v>300</v>
      </c>
      <c r="T791" t="s">
        <v>3002</v>
      </c>
      <c r="U791" t="s">
        <v>3003</v>
      </c>
      <c r="V791">
        <v>0.3</v>
      </c>
      <c r="W791" t="s">
        <v>3012</v>
      </c>
    </row>
    <row r="792" spans="1:23" hidden="1" x14ac:dyDescent="0.35">
      <c r="A792" t="s">
        <v>2189</v>
      </c>
      <c r="C792" s="403">
        <v>45887</v>
      </c>
      <c r="D792" t="s">
        <v>3543</v>
      </c>
      <c r="E792" t="s">
        <v>7390</v>
      </c>
      <c r="F792" t="s">
        <v>7391</v>
      </c>
      <c r="G792" t="s">
        <v>7392</v>
      </c>
      <c r="H792" t="s">
        <v>7393</v>
      </c>
      <c r="I792" t="s">
        <v>7394</v>
      </c>
      <c r="J792" t="s">
        <v>97</v>
      </c>
      <c r="K792" t="s">
        <v>2189</v>
      </c>
      <c r="L792" t="s">
        <v>4807</v>
      </c>
      <c r="M792" t="s">
        <v>7372</v>
      </c>
      <c r="N792" t="s">
        <v>7395</v>
      </c>
      <c r="O792" t="s">
        <v>3012</v>
      </c>
      <c r="P792" t="s">
        <v>4810</v>
      </c>
      <c r="Q792" t="s">
        <v>2189</v>
      </c>
      <c r="R792" t="b">
        <v>0</v>
      </c>
      <c r="S792">
        <v>500</v>
      </c>
      <c r="T792" t="s">
        <v>3002</v>
      </c>
      <c r="U792" t="s">
        <v>3003</v>
      </c>
      <c r="V792">
        <v>0.5</v>
      </c>
      <c r="W792" t="s">
        <v>3012</v>
      </c>
    </row>
    <row r="793" spans="1:23" hidden="1" x14ac:dyDescent="0.35">
      <c r="A793" t="s">
        <v>2189</v>
      </c>
      <c r="C793" s="403">
        <v>45887</v>
      </c>
      <c r="D793" t="s">
        <v>3543</v>
      </c>
      <c r="E793" t="s">
        <v>7396</v>
      </c>
      <c r="F793" t="s">
        <v>7397</v>
      </c>
      <c r="G793" t="s">
        <v>7398</v>
      </c>
      <c r="H793" t="s">
        <v>7399</v>
      </c>
      <c r="I793" t="s">
        <v>2358</v>
      </c>
      <c r="J793" t="s">
        <v>97</v>
      </c>
      <c r="K793" t="s">
        <v>2189</v>
      </c>
      <c r="L793" t="s">
        <v>4807</v>
      </c>
      <c r="M793" t="s">
        <v>5337</v>
      </c>
      <c r="N793" t="s">
        <v>7400</v>
      </c>
      <c r="O793" t="s">
        <v>3012</v>
      </c>
      <c r="P793" t="s">
        <v>5339</v>
      </c>
      <c r="Q793" t="s">
        <v>2189</v>
      </c>
      <c r="R793" t="b">
        <v>0</v>
      </c>
      <c r="S793">
        <v>800</v>
      </c>
      <c r="T793" t="s">
        <v>3002</v>
      </c>
      <c r="U793" t="s">
        <v>3003</v>
      </c>
      <c r="V793">
        <v>0.8</v>
      </c>
      <c r="W793" t="s">
        <v>3012</v>
      </c>
    </row>
    <row r="794" spans="1:23" hidden="1" x14ac:dyDescent="0.35">
      <c r="A794" t="s">
        <v>2189</v>
      </c>
      <c r="C794" s="403">
        <v>45887</v>
      </c>
      <c r="D794" t="s">
        <v>3543</v>
      </c>
      <c r="E794" t="s">
        <v>7401</v>
      </c>
      <c r="F794" t="s">
        <v>7402</v>
      </c>
      <c r="G794" t="s">
        <v>7403</v>
      </c>
      <c r="H794" t="s">
        <v>7404</v>
      </c>
      <c r="I794" t="s">
        <v>7405</v>
      </c>
      <c r="J794" t="s">
        <v>98</v>
      </c>
      <c r="K794" t="s">
        <v>2189</v>
      </c>
      <c r="L794" t="s">
        <v>3154</v>
      </c>
      <c r="M794" t="s">
        <v>3155</v>
      </c>
      <c r="N794" t="s">
        <v>5881</v>
      </c>
      <c r="O794" t="s">
        <v>3012</v>
      </c>
      <c r="P794" t="s">
        <v>4837</v>
      </c>
      <c r="Q794" t="s">
        <v>2189</v>
      </c>
      <c r="R794" t="b">
        <v>0</v>
      </c>
      <c r="S794">
        <v>2000</v>
      </c>
      <c r="T794" t="s">
        <v>3002</v>
      </c>
      <c r="U794" t="s">
        <v>3003</v>
      </c>
      <c r="V794">
        <v>2</v>
      </c>
      <c r="W794" t="s">
        <v>3012</v>
      </c>
    </row>
    <row r="795" spans="1:23" hidden="1" x14ac:dyDescent="0.35">
      <c r="A795" t="s">
        <v>2189</v>
      </c>
      <c r="C795" s="403">
        <v>45887</v>
      </c>
      <c r="D795" t="s">
        <v>3543</v>
      </c>
      <c r="E795" t="s">
        <v>7406</v>
      </c>
      <c r="F795" t="s">
        <v>7407</v>
      </c>
      <c r="G795" t="s">
        <v>7408</v>
      </c>
      <c r="H795" t="s">
        <v>7409</v>
      </c>
      <c r="I795" t="s">
        <v>400</v>
      </c>
      <c r="J795" t="s">
        <v>97</v>
      </c>
      <c r="K795" t="s">
        <v>2189</v>
      </c>
      <c r="L795" t="s">
        <v>4807</v>
      </c>
      <c r="M795" t="s">
        <v>5337</v>
      </c>
      <c r="N795" t="s">
        <v>7410</v>
      </c>
      <c r="O795" t="s">
        <v>3012</v>
      </c>
      <c r="P795" t="s">
        <v>5339</v>
      </c>
      <c r="Q795" t="s">
        <v>2189</v>
      </c>
      <c r="R795" t="b">
        <v>0</v>
      </c>
      <c r="S795">
        <v>100</v>
      </c>
      <c r="T795" t="s">
        <v>3002</v>
      </c>
      <c r="U795" t="s">
        <v>3003</v>
      </c>
      <c r="V795">
        <v>0.1</v>
      </c>
      <c r="W795" t="s">
        <v>3012</v>
      </c>
    </row>
    <row r="796" spans="1:23" hidden="1" x14ac:dyDescent="0.35">
      <c r="A796" t="s">
        <v>2189</v>
      </c>
      <c r="C796" s="403">
        <v>45887</v>
      </c>
      <c r="D796" t="s">
        <v>3543</v>
      </c>
      <c r="E796" t="s">
        <v>7411</v>
      </c>
      <c r="F796" t="s">
        <v>7412</v>
      </c>
      <c r="G796" t="s">
        <v>7413</v>
      </c>
      <c r="H796" t="s">
        <v>7414</v>
      </c>
      <c r="I796" t="s">
        <v>7415</v>
      </c>
      <c r="J796" t="s">
        <v>98</v>
      </c>
      <c r="K796" t="s">
        <v>2189</v>
      </c>
      <c r="L796" t="s">
        <v>3154</v>
      </c>
      <c r="M796" t="s">
        <v>3155</v>
      </c>
      <c r="N796" t="s">
        <v>7416</v>
      </c>
      <c r="O796" t="s">
        <v>3012</v>
      </c>
      <c r="P796" t="s">
        <v>4837</v>
      </c>
      <c r="Q796" t="s">
        <v>2189</v>
      </c>
      <c r="R796" t="b">
        <v>0</v>
      </c>
      <c r="S796">
        <v>5000</v>
      </c>
      <c r="T796" t="s">
        <v>3002</v>
      </c>
      <c r="U796" t="s">
        <v>3003</v>
      </c>
      <c r="V796">
        <v>5</v>
      </c>
      <c r="W796" t="s">
        <v>3012</v>
      </c>
    </row>
    <row r="797" spans="1:23" hidden="1" x14ac:dyDescent="0.35">
      <c r="A797" t="s">
        <v>2189</v>
      </c>
      <c r="C797" s="403">
        <v>45887</v>
      </c>
      <c r="D797" t="s">
        <v>3543</v>
      </c>
      <c r="E797" t="s">
        <v>7417</v>
      </c>
      <c r="F797" t="s">
        <v>7418</v>
      </c>
      <c r="G797" t="s">
        <v>7419</v>
      </c>
      <c r="H797" t="s">
        <v>7420</v>
      </c>
      <c r="I797" t="s">
        <v>7421</v>
      </c>
      <c r="J797" t="s">
        <v>97</v>
      </c>
      <c r="K797" t="s">
        <v>2189</v>
      </c>
      <c r="L797" t="s">
        <v>4807</v>
      </c>
      <c r="M797" t="s">
        <v>5337</v>
      </c>
      <c r="N797" t="s">
        <v>7422</v>
      </c>
      <c r="O797" t="s">
        <v>3012</v>
      </c>
      <c r="P797" t="s">
        <v>5339</v>
      </c>
      <c r="Q797" t="s">
        <v>2189</v>
      </c>
      <c r="R797" t="b">
        <v>0</v>
      </c>
      <c r="S797">
        <v>100</v>
      </c>
      <c r="T797" t="s">
        <v>3002</v>
      </c>
      <c r="U797" t="s">
        <v>3003</v>
      </c>
      <c r="V797">
        <v>0.1</v>
      </c>
      <c r="W797" t="s">
        <v>3012</v>
      </c>
    </row>
    <row r="798" spans="1:23" hidden="1" x14ac:dyDescent="0.35">
      <c r="A798" t="s">
        <v>2189</v>
      </c>
      <c r="C798" s="403">
        <v>45887</v>
      </c>
      <c r="D798" t="s">
        <v>3543</v>
      </c>
      <c r="E798" t="s">
        <v>7423</v>
      </c>
      <c r="F798" t="s">
        <v>7424</v>
      </c>
      <c r="G798" t="s">
        <v>7425</v>
      </c>
      <c r="H798" t="s">
        <v>7426</v>
      </c>
      <c r="I798" t="s">
        <v>7427</v>
      </c>
      <c r="J798" t="s">
        <v>97</v>
      </c>
      <c r="K798" t="s">
        <v>2189</v>
      </c>
      <c r="L798" t="s">
        <v>4807</v>
      </c>
      <c r="M798" t="s">
        <v>5337</v>
      </c>
      <c r="N798" t="s">
        <v>7428</v>
      </c>
      <c r="O798" t="s">
        <v>3012</v>
      </c>
      <c r="P798" t="s">
        <v>5339</v>
      </c>
      <c r="Q798" t="s">
        <v>2189</v>
      </c>
      <c r="R798" t="b">
        <v>0</v>
      </c>
      <c r="S798">
        <v>600</v>
      </c>
      <c r="T798" t="s">
        <v>3002</v>
      </c>
      <c r="U798" t="s">
        <v>3003</v>
      </c>
      <c r="V798">
        <v>0.6</v>
      </c>
      <c r="W798" t="s">
        <v>3012</v>
      </c>
    </row>
    <row r="799" spans="1:23" hidden="1" x14ac:dyDescent="0.35">
      <c r="A799" t="s">
        <v>2189</v>
      </c>
      <c r="C799" s="403">
        <v>45887</v>
      </c>
      <c r="D799" t="s">
        <v>3543</v>
      </c>
      <c r="E799" t="s">
        <v>7429</v>
      </c>
      <c r="F799" t="s">
        <v>7430</v>
      </c>
      <c r="G799" t="s">
        <v>7431</v>
      </c>
      <c r="H799" t="s">
        <v>7432</v>
      </c>
      <c r="I799" t="s">
        <v>7001</v>
      </c>
      <c r="J799" t="s">
        <v>97</v>
      </c>
      <c r="K799" t="s">
        <v>2189</v>
      </c>
      <c r="L799" t="s">
        <v>4807</v>
      </c>
      <c r="M799" t="s">
        <v>5337</v>
      </c>
      <c r="N799" t="s">
        <v>7433</v>
      </c>
      <c r="O799" t="s">
        <v>3012</v>
      </c>
      <c r="P799" t="s">
        <v>5339</v>
      </c>
      <c r="Q799" t="s">
        <v>2189</v>
      </c>
      <c r="R799" t="b">
        <v>0</v>
      </c>
      <c r="S799">
        <v>200</v>
      </c>
      <c r="T799" t="s">
        <v>3002</v>
      </c>
      <c r="U799" t="s">
        <v>3003</v>
      </c>
      <c r="V799">
        <v>0.2</v>
      </c>
      <c r="W799" t="s">
        <v>3012</v>
      </c>
    </row>
    <row r="800" spans="1:23" hidden="1" x14ac:dyDescent="0.35">
      <c r="A800" t="s">
        <v>2189</v>
      </c>
      <c r="C800" s="403">
        <v>45887</v>
      </c>
      <c r="D800" t="s">
        <v>3543</v>
      </c>
      <c r="E800" t="s">
        <v>7434</v>
      </c>
      <c r="F800" t="s">
        <v>7435</v>
      </c>
      <c r="G800" t="s">
        <v>7436</v>
      </c>
      <c r="H800" t="s">
        <v>7437</v>
      </c>
      <c r="I800" t="s">
        <v>2378</v>
      </c>
      <c r="J800" t="s">
        <v>2260</v>
      </c>
      <c r="K800" t="s">
        <v>2189</v>
      </c>
      <c r="L800" t="s">
        <v>4861</v>
      </c>
      <c r="M800" t="s">
        <v>7438</v>
      </c>
      <c r="N800" t="s">
        <v>7439</v>
      </c>
      <c r="O800" t="s">
        <v>3021</v>
      </c>
      <c r="P800" t="s">
        <v>7440</v>
      </c>
      <c r="Q800" t="s">
        <v>2189</v>
      </c>
      <c r="R800" t="b">
        <v>1</v>
      </c>
      <c r="S800">
        <v>12000</v>
      </c>
      <c r="T800" t="s">
        <v>3002</v>
      </c>
      <c r="U800" t="s">
        <v>3003</v>
      </c>
      <c r="V800">
        <v>12</v>
      </c>
      <c r="W800" t="s">
        <v>3021</v>
      </c>
    </row>
    <row r="801" spans="1:23" hidden="1" x14ac:dyDescent="0.35">
      <c r="A801" t="s">
        <v>2189</v>
      </c>
      <c r="C801" s="403">
        <v>45887</v>
      </c>
      <c r="D801" t="s">
        <v>3543</v>
      </c>
      <c r="E801" t="s">
        <v>7441</v>
      </c>
      <c r="F801" t="s">
        <v>7442</v>
      </c>
      <c r="G801" t="s">
        <v>7443</v>
      </c>
      <c r="H801" t="s">
        <v>7444</v>
      </c>
      <c r="I801" t="s">
        <v>7445</v>
      </c>
      <c r="J801" t="s">
        <v>97</v>
      </c>
      <c r="K801" t="s">
        <v>2189</v>
      </c>
      <c r="L801" t="s">
        <v>4807</v>
      </c>
      <c r="M801" t="s">
        <v>5337</v>
      </c>
      <c r="N801" t="s">
        <v>7446</v>
      </c>
      <c r="O801" t="s">
        <v>3012</v>
      </c>
      <c r="P801" t="s">
        <v>5339</v>
      </c>
      <c r="Q801" t="s">
        <v>2189</v>
      </c>
      <c r="R801" t="b">
        <v>0</v>
      </c>
      <c r="S801">
        <v>800</v>
      </c>
      <c r="T801" t="s">
        <v>3002</v>
      </c>
      <c r="U801" t="s">
        <v>3003</v>
      </c>
      <c r="V801">
        <v>0.8</v>
      </c>
      <c r="W801" t="s">
        <v>3012</v>
      </c>
    </row>
    <row r="802" spans="1:23" hidden="1" x14ac:dyDescent="0.35">
      <c r="A802" t="s">
        <v>2189</v>
      </c>
      <c r="C802" s="403">
        <v>45887</v>
      </c>
      <c r="D802" t="s">
        <v>3543</v>
      </c>
      <c r="E802" t="s">
        <v>7447</v>
      </c>
      <c r="F802" t="s">
        <v>7448</v>
      </c>
      <c r="G802" t="s">
        <v>7449</v>
      </c>
      <c r="H802" t="s">
        <v>7450</v>
      </c>
      <c r="I802" t="s">
        <v>5697</v>
      </c>
      <c r="J802" t="s">
        <v>98</v>
      </c>
      <c r="K802" t="s">
        <v>2189</v>
      </c>
      <c r="L802" t="s">
        <v>3154</v>
      </c>
      <c r="M802" t="s">
        <v>3155</v>
      </c>
      <c r="N802" t="s">
        <v>7451</v>
      </c>
      <c r="O802" t="s">
        <v>3012</v>
      </c>
      <c r="P802" t="s">
        <v>4837</v>
      </c>
      <c r="Q802" t="s">
        <v>2189</v>
      </c>
      <c r="R802" t="b">
        <v>0</v>
      </c>
      <c r="S802">
        <v>2000</v>
      </c>
      <c r="T802" t="s">
        <v>3002</v>
      </c>
      <c r="U802" t="s">
        <v>3003</v>
      </c>
      <c r="V802">
        <v>2</v>
      </c>
      <c r="W802" t="s">
        <v>3012</v>
      </c>
    </row>
    <row r="803" spans="1:23" hidden="1" x14ac:dyDescent="0.35">
      <c r="A803" t="s">
        <v>2189</v>
      </c>
      <c r="C803" s="403">
        <v>45887</v>
      </c>
      <c r="D803" t="s">
        <v>3543</v>
      </c>
      <c r="E803" t="s">
        <v>7452</v>
      </c>
      <c r="F803" t="s">
        <v>7453</v>
      </c>
      <c r="G803" t="s">
        <v>7454</v>
      </c>
      <c r="H803" t="s">
        <v>7455</v>
      </c>
      <c r="I803" t="s">
        <v>4063</v>
      </c>
      <c r="J803" t="s">
        <v>98</v>
      </c>
      <c r="K803" t="s">
        <v>2189</v>
      </c>
      <c r="L803" t="s">
        <v>3154</v>
      </c>
      <c r="M803" t="s">
        <v>3155</v>
      </c>
      <c r="N803" t="s">
        <v>7451</v>
      </c>
      <c r="O803" t="s">
        <v>3012</v>
      </c>
      <c r="P803" t="s">
        <v>4837</v>
      </c>
      <c r="Q803" t="s">
        <v>2189</v>
      </c>
      <c r="R803" t="b">
        <v>0</v>
      </c>
      <c r="S803">
        <v>500</v>
      </c>
      <c r="T803" t="s">
        <v>3002</v>
      </c>
      <c r="U803" t="s">
        <v>3003</v>
      </c>
      <c r="V803">
        <v>0.5</v>
      </c>
      <c r="W803" t="s">
        <v>3012</v>
      </c>
    </row>
    <row r="804" spans="1:23" hidden="1" x14ac:dyDescent="0.35">
      <c r="A804" t="s">
        <v>2189</v>
      </c>
      <c r="C804" s="403">
        <v>45887</v>
      </c>
      <c r="D804" t="s">
        <v>3543</v>
      </c>
      <c r="E804" t="s">
        <v>7456</v>
      </c>
      <c r="F804" t="s">
        <v>7457</v>
      </c>
      <c r="G804" t="s">
        <v>7458</v>
      </c>
      <c r="H804" t="s">
        <v>7459</v>
      </c>
      <c r="I804" t="s">
        <v>7460</v>
      </c>
      <c r="J804" t="s">
        <v>98</v>
      </c>
      <c r="K804" t="s">
        <v>2189</v>
      </c>
      <c r="L804" t="s">
        <v>3154</v>
      </c>
      <c r="M804" t="s">
        <v>3155</v>
      </c>
      <c r="N804" t="s">
        <v>7451</v>
      </c>
      <c r="O804" t="s">
        <v>3012</v>
      </c>
      <c r="P804" t="s">
        <v>4837</v>
      </c>
      <c r="Q804" t="s">
        <v>2189</v>
      </c>
      <c r="R804" t="b">
        <v>0</v>
      </c>
      <c r="S804">
        <v>2000</v>
      </c>
      <c r="T804" t="s">
        <v>3002</v>
      </c>
      <c r="U804" t="s">
        <v>3003</v>
      </c>
      <c r="V804">
        <v>2</v>
      </c>
      <c r="W804" t="s">
        <v>3012</v>
      </c>
    </row>
    <row r="805" spans="1:23" hidden="1" x14ac:dyDescent="0.35">
      <c r="A805" t="s">
        <v>2189</v>
      </c>
      <c r="C805" s="403">
        <v>45887</v>
      </c>
      <c r="D805" t="s">
        <v>3543</v>
      </c>
      <c r="E805" t="s">
        <v>7461</v>
      </c>
      <c r="F805" t="s">
        <v>7462</v>
      </c>
      <c r="G805" t="s">
        <v>7463</v>
      </c>
      <c r="H805" t="s">
        <v>7464</v>
      </c>
      <c r="I805" t="s">
        <v>2279</v>
      </c>
      <c r="J805" t="s">
        <v>97</v>
      </c>
      <c r="K805" t="s">
        <v>2189</v>
      </c>
      <c r="L805" t="s">
        <v>4807</v>
      </c>
      <c r="M805" t="s">
        <v>5337</v>
      </c>
      <c r="N805" t="s">
        <v>7465</v>
      </c>
      <c r="O805" t="s">
        <v>3012</v>
      </c>
      <c r="P805" t="s">
        <v>5339</v>
      </c>
      <c r="Q805" t="s">
        <v>2189</v>
      </c>
      <c r="R805" t="b">
        <v>0</v>
      </c>
      <c r="S805">
        <v>100</v>
      </c>
      <c r="T805" t="s">
        <v>3002</v>
      </c>
      <c r="U805" t="s">
        <v>3003</v>
      </c>
      <c r="V805">
        <v>0.1</v>
      </c>
      <c r="W805" t="s">
        <v>3012</v>
      </c>
    </row>
    <row r="806" spans="1:23" hidden="1" x14ac:dyDescent="0.35">
      <c r="A806" t="s">
        <v>2189</v>
      </c>
      <c r="C806" s="403">
        <v>45887</v>
      </c>
      <c r="D806" t="s">
        <v>3543</v>
      </c>
      <c r="E806" t="s">
        <v>7466</v>
      </c>
      <c r="F806" t="s">
        <v>7467</v>
      </c>
      <c r="G806" t="s">
        <v>7468</v>
      </c>
      <c r="H806" t="s">
        <v>7469</v>
      </c>
      <c r="I806" t="s">
        <v>7470</v>
      </c>
      <c r="J806" t="s">
        <v>97</v>
      </c>
      <c r="K806" t="s">
        <v>2189</v>
      </c>
      <c r="L806" t="s">
        <v>4807</v>
      </c>
      <c r="M806" t="s">
        <v>5337</v>
      </c>
      <c r="N806" t="s">
        <v>7471</v>
      </c>
      <c r="O806" t="s">
        <v>3012</v>
      </c>
      <c r="P806" t="s">
        <v>5339</v>
      </c>
      <c r="Q806" t="s">
        <v>2189</v>
      </c>
      <c r="R806" t="b">
        <v>0</v>
      </c>
      <c r="S806">
        <v>500</v>
      </c>
      <c r="T806" t="s">
        <v>3002</v>
      </c>
      <c r="U806" t="s">
        <v>3003</v>
      </c>
      <c r="V806">
        <v>0.5</v>
      </c>
      <c r="W806" t="s">
        <v>3012</v>
      </c>
    </row>
    <row r="807" spans="1:23" hidden="1" x14ac:dyDescent="0.35">
      <c r="A807" t="s">
        <v>2189</v>
      </c>
      <c r="C807" s="403">
        <v>45887</v>
      </c>
      <c r="D807" t="s">
        <v>3543</v>
      </c>
      <c r="E807" t="s">
        <v>7472</v>
      </c>
      <c r="F807" t="s">
        <v>7473</v>
      </c>
      <c r="G807" t="s">
        <v>7474</v>
      </c>
      <c r="H807" t="s">
        <v>7475</v>
      </c>
      <c r="I807" t="s">
        <v>7476</v>
      </c>
      <c r="J807" t="s">
        <v>97</v>
      </c>
      <c r="K807" t="s">
        <v>2189</v>
      </c>
      <c r="L807" t="s">
        <v>4807</v>
      </c>
      <c r="M807" t="s">
        <v>5337</v>
      </c>
      <c r="N807" t="s">
        <v>7433</v>
      </c>
      <c r="O807" t="s">
        <v>3012</v>
      </c>
      <c r="P807" t="s">
        <v>5339</v>
      </c>
      <c r="Q807" t="s">
        <v>2189</v>
      </c>
      <c r="R807" t="b">
        <v>0</v>
      </c>
      <c r="S807">
        <v>600</v>
      </c>
      <c r="T807" t="s">
        <v>3002</v>
      </c>
      <c r="U807" t="s">
        <v>3003</v>
      </c>
      <c r="V807">
        <v>0.6</v>
      </c>
      <c r="W807" t="s">
        <v>3012</v>
      </c>
    </row>
    <row r="808" spans="1:23" hidden="1" x14ac:dyDescent="0.35">
      <c r="A808" t="s">
        <v>2189</v>
      </c>
      <c r="C808" s="403">
        <v>45887</v>
      </c>
      <c r="D808" t="s">
        <v>3543</v>
      </c>
      <c r="E808" t="s">
        <v>7477</v>
      </c>
      <c r="F808" t="s">
        <v>7478</v>
      </c>
      <c r="G808" t="s">
        <v>7479</v>
      </c>
      <c r="H808" t="s">
        <v>7480</v>
      </c>
      <c r="I808" t="s">
        <v>2358</v>
      </c>
      <c r="J808" t="s">
        <v>97</v>
      </c>
      <c r="K808" t="s">
        <v>2189</v>
      </c>
      <c r="L808" t="s">
        <v>4807</v>
      </c>
      <c r="M808" t="s">
        <v>5337</v>
      </c>
      <c r="N808" t="s">
        <v>7481</v>
      </c>
      <c r="O808" t="s">
        <v>3012</v>
      </c>
      <c r="P808" t="s">
        <v>5339</v>
      </c>
      <c r="Q808" t="s">
        <v>2189</v>
      </c>
      <c r="R808" t="b">
        <v>0</v>
      </c>
      <c r="S808">
        <v>2000</v>
      </c>
      <c r="T808" t="s">
        <v>3002</v>
      </c>
      <c r="U808" t="s">
        <v>3003</v>
      </c>
      <c r="V808">
        <v>2</v>
      </c>
      <c r="W808" t="s">
        <v>3012</v>
      </c>
    </row>
    <row r="809" spans="1:23" hidden="1" x14ac:dyDescent="0.35">
      <c r="A809" t="s">
        <v>2189</v>
      </c>
      <c r="C809" s="403">
        <v>45885</v>
      </c>
      <c r="D809" t="s">
        <v>3543</v>
      </c>
      <c r="E809" t="s">
        <v>7482</v>
      </c>
      <c r="F809" t="s">
        <v>7483</v>
      </c>
      <c r="G809" t="s">
        <v>7484</v>
      </c>
      <c r="H809" t="s">
        <v>7485</v>
      </c>
      <c r="I809" t="s">
        <v>2395</v>
      </c>
      <c r="J809" t="s">
        <v>98</v>
      </c>
      <c r="K809" t="s">
        <v>2189</v>
      </c>
      <c r="L809" t="s">
        <v>3205</v>
      </c>
      <c r="M809" t="s">
        <v>4765</v>
      </c>
      <c r="N809" t="s">
        <v>7486</v>
      </c>
      <c r="O809" t="s">
        <v>3012</v>
      </c>
      <c r="P809" t="s">
        <v>3366</v>
      </c>
      <c r="Q809" t="s">
        <v>2189</v>
      </c>
      <c r="R809" t="b">
        <v>0</v>
      </c>
      <c r="S809">
        <v>500</v>
      </c>
      <c r="T809" t="s">
        <v>3002</v>
      </c>
      <c r="U809" t="s">
        <v>3003</v>
      </c>
      <c r="V809">
        <v>0.5</v>
      </c>
      <c r="W809" t="s">
        <v>3012</v>
      </c>
    </row>
    <row r="810" spans="1:23" hidden="1" x14ac:dyDescent="0.35">
      <c r="A810" t="s">
        <v>2189</v>
      </c>
      <c r="C810" s="403">
        <v>45885</v>
      </c>
      <c r="D810" t="s">
        <v>3543</v>
      </c>
      <c r="E810" t="s">
        <v>7487</v>
      </c>
      <c r="F810" t="s">
        <v>7488</v>
      </c>
      <c r="G810" t="s">
        <v>7489</v>
      </c>
      <c r="H810" t="s">
        <v>7490</v>
      </c>
      <c r="I810" t="s">
        <v>2405</v>
      </c>
      <c r="J810" t="s">
        <v>98</v>
      </c>
      <c r="K810" t="s">
        <v>2189</v>
      </c>
      <c r="L810" t="s">
        <v>3205</v>
      </c>
      <c r="M810" t="s">
        <v>4765</v>
      </c>
      <c r="N810" t="s">
        <v>7491</v>
      </c>
      <c r="O810" t="s">
        <v>3012</v>
      </c>
      <c r="P810" t="s">
        <v>3366</v>
      </c>
      <c r="Q810" t="s">
        <v>2189</v>
      </c>
      <c r="R810" t="b">
        <v>0</v>
      </c>
      <c r="S810">
        <v>500</v>
      </c>
      <c r="T810" t="s">
        <v>3002</v>
      </c>
      <c r="U810" t="s">
        <v>3003</v>
      </c>
      <c r="V810">
        <v>0.5</v>
      </c>
      <c r="W810" t="s">
        <v>3012</v>
      </c>
    </row>
    <row r="811" spans="1:23" hidden="1" x14ac:dyDescent="0.35">
      <c r="A811" t="s">
        <v>2189</v>
      </c>
      <c r="C811" s="403">
        <v>45885</v>
      </c>
      <c r="D811" t="s">
        <v>3543</v>
      </c>
      <c r="E811" t="s">
        <v>7492</v>
      </c>
      <c r="F811" t="s">
        <v>7493</v>
      </c>
      <c r="G811" t="s">
        <v>7494</v>
      </c>
      <c r="H811" t="s">
        <v>7495</v>
      </c>
      <c r="I811" t="s">
        <v>7496</v>
      </c>
      <c r="J811" t="s">
        <v>97</v>
      </c>
      <c r="K811" t="s">
        <v>2189</v>
      </c>
      <c r="L811" t="s">
        <v>4807</v>
      </c>
      <c r="M811" t="s">
        <v>5337</v>
      </c>
      <c r="N811" t="s">
        <v>7428</v>
      </c>
      <c r="O811" t="s">
        <v>3012</v>
      </c>
      <c r="P811" t="s">
        <v>5339</v>
      </c>
      <c r="Q811" t="s">
        <v>2189</v>
      </c>
      <c r="R811" t="b">
        <v>0</v>
      </c>
      <c r="S811">
        <v>200</v>
      </c>
      <c r="T811" t="s">
        <v>3002</v>
      </c>
      <c r="U811" t="s">
        <v>3003</v>
      </c>
      <c r="V811">
        <v>0.2</v>
      </c>
      <c r="W811" t="s">
        <v>3012</v>
      </c>
    </row>
    <row r="812" spans="1:23" hidden="1" x14ac:dyDescent="0.35">
      <c r="A812" t="s">
        <v>2189</v>
      </c>
      <c r="C812" s="403">
        <v>45885</v>
      </c>
      <c r="D812" t="s">
        <v>3543</v>
      </c>
      <c r="E812" t="s">
        <v>7497</v>
      </c>
      <c r="F812" t="s">
        <v>7498</v>
      </c>
      <c r="G812" t="s">
        <v>7499</v>
      </c>
      <c r="H812" t="s">
        <v>7500</v>
      </c>
      <c r="I812" t="s">
        <v>7501</v>
      </c>
      <c r="J812" t="s">
        <v>97</v>
      </c>
      <c r="K812" t="s">
        <v>2189</v>
      </c>
      <c r="L812" t="s">
        <v>4807</v>
      </c>
      <c r="M812" t="s">
        <v>5339</v>
      </c>
      <c r="N812" t="s">
        <v>7502</v>
      </c>
      <c r="O812" t="s">
        <v>3012</v>
      </c>
      <c r="P812" t="s">
        <v>5339</v>
      </c>
      <c r="Q812" t="s">
        <v>2189</v>
      </c>
      <c r="R812" t="b">
        <v>0</v>
      </c>
      <c r="S812">
        <v>600</v>
      </c>
      <c r="T812" t="s">
        <v>3002</v>
      </c>
      <c r="U812" t="s">
        <v>3003</v>
      </c>
      <c r="V812">
        <v>0.6</v>
      </c>
      <c r="W812" t="s">
        <v>3012</v>
      </c>
    </row>
    <row r="813" spans="1:23" hidden="1" x14ac:dyDescent="0.35">
      <c r="A813" t="s">
        <v>2189</v>
      </c>
      <c r="C813" s="403">
        <v>45885</v>
      </c>
      <c r="D813" t="s">
        <v>3543</v>
      </c>
      <c r="E813" t="s">
        <v>7503</v>
      </c>
      <c r="F813" t="s">
        <v>7504</v>
      </c>
      <c r="G813" t="s">
        <v>7505</v>
      </c>
      <c r="H813" t="s">
        <v>7506</v>
      </c>
      <c r="I813" t="s">
        <v>2249</v>
      </c>
      <c r="J813" t="s">
        <v>97</v>
      </c>
      <c r="K813" t="s">
        <v>2189</v>
      </c>
      <c r="L813" t="s">
        <v>4807</v>
      </c>
      <c r="M813" t="s">
        <v>5339</v>
      </c>
      <c r="N813" t="s">
        <v>7507</v>
      </c>
      <c r="O813" t="s">
        <v>3012</v>
      </c>
      <c r="P813" t="s">
        <v>5339</v>
      </c>
      <c r="Q813" t="s">
        <v>2189</v>
      </c>
      <c r="R813" t="b">
        <v>0</v>
      </c>
      <c r="S813">
        <v>0</v>
      </c>
      <c r="T813" t="s">
        <v>3002</v>
      </c>
      <c r="U813" t="s">
        <v>3003</v>
      </c>
      <c r="V813">
        <v>0</v>
      </c>
      <c r="W813" t="s">
        <v>3012</v>
      </c>
    </row>
    <row r="814" spans="1:23" hidden="1" x14ac:dyDescent="0.35">
      <c r="A814" t="s">
        <v>2189</v>
      </c>
      <c r="C814" s="403">
        <v>45885</v>
      </c>
      <c r="D814" t="s">
        <v>3543</v>
      </c>
      <c r="E814" t="s">
        <v>7508</v>
      </c>
      <c r="F814" t="s">
        <v>7509</v>
      </c>
      <c r="G814" t="s">
        <v>7510</v>
      </c>
      <c r="H814" t="s">
        <v>7511</v>
      </c>
      <c r="I814" t="s">
        <v>799</v>
      </c>
      <c r="J814" t="s">
        <v>97</v>
      </c>
      <c r="K814" t="s">
        <v>2189</v>
      </c>
      <c r="L814" t="s">
        <v>4807</v>
      </c>
      <c r="M814" t="s">
        <v>5339</v>
      </c>
      <c r="N814" t="s">
        <v>7512</v>
      </c>
      <c r="O814" t="s">
        <v>3012</v>
      </c>
      <c r="P814" t="s">
        <v>5339</v>
      </c>
      <c r="Q814" t="s">
        <v>2189</v>
      </c>
      <c r="R814" t="b">
        <v>0</v>
      </c>
      <c r="S814">
        <v>1500</v>
      </c>
      <c r="T814" t="s">
        <v>3002</v>
      </c>
      <c r="U814" t="s">
        <v>3003</v>
      </c>
      <c r="V814">
        <v>1.5</v>
      </c>
      <c r="W814" t="s">
        <v>3012</v>
      </c>
    </row>
    <row r="815" spans="1:23" hidden="1" x14ac:dyDescent="0.35">
      <c r="A815" t="s">
        <v>2189</v>
      </c>
      <c r="C815" s="403">
        <v>45885</v>
      </c>
      <c r="D815" t="s">
        <v>7513</v>
      </c>
      <c r="E815" t="s">
        <v>7514</v>
      </c>
      <c r="F815" t="s">
        <v>7515</v>
      </c>
      <c r="G815" t="s">
        <v>7516</v>
      </c>
      <c r="H815" t="s">
        <v>7517</v>
      </c>
      <c r="I815" t="s">
        <v>7518</v>
      </c>
      <c r="J815" t="s">
        <v>97</v>
      </c>
      <c r="K815" t="s">
        <v>2189</v>
      </c>
      <c r="L815" t="s">
        <v>4807</v>
      </c>
      <c r="M815" t="s">
        <v>5350</v>
      </c>
      <c r="N815" t="s">
        <v>7519</v>
      </c>
      <c r="O815" t="s">
        <v>3030</v>
      </c>
      <c r="P815" t="s">
        <v>5339</v>
      </c>
      <c r="Q815" t="s">
        <v>2189</v>
      </c>
      <c r="R815" t="b">
        <v>0</v>
      </c>
      <c r="S815">
        <v>0</v>
      </c>
      <c r="T815" t="s">
        <v>3002</v>
      </c>
      <c r="U815" t="s">
        <v>3003</v>
      </c>
      <c r="V815">
        <v>0</v>
      </c>
      <c r="W815" t="s">
        <v>3030</v>
      </c>
    </row>
    <row r="816" spans="1:23" hidden="1" x14ac:dyDescent="0.35">
      <c r="A816" t="s">
        <v>2189</v>
      </c>
      <c r="C816" s="403">
        <v>45885</v>
      </c>
      <c r="D816" t="s">
        <v>3543</v>
      </c>
      <c r="E816" t="s">
        <v>7520</v>
      </c>
      <c r="F816" t="s">
        <v>7521</v>
      </c>
      <c r="G816" t="s">
        <v>7522</v>
      </c>
      <c r="H816" t="s">
        <v>7523</v>
      </c>
      <c r="I816" t="s">
        <v>138</v>
      </c>
      <c r="J816" t="s">
        <v>97</v>
      </c>
      <c r="K816" t="s">
        <v>2189</v>
      </c>
      <c r="L816" t="s">
        <v>4807</v>
      </c>
      <c r="M816" t="s">
        <v>5350</v>
      </c>
      <c r="N816" t="s">
        <v>7524</v>
      </c>
      <c r="O816" t="s">
        <v>3012</v>
      </c>
      <c r="P816" t="s">
        <v>5339</v>
      </c>
      <c r="Q816" t="s">
        <v>2189</v>
      </c>
      <c r="R816" t="b">
        <v>0</v>
      </c>
      <c r="S816">
        <v>1000</v>
      </c>
      <c r="T816" t="s">
        <v>3002</v>
      </c>
      <c r="U816" t="s">
        <v>3003</v>
      </c>
      <c r="V816">
        <v>1</v>
      </c>
      <c r="W816" t="s">
        <v>3012</v>
      </c>
    </row>
    <row r="817" spans="1:23" hidden="1" x14ac:dyDescent="0.35">
      <c r="A817" t="s">
        <v>2189</v>
      </c>
      <c r="C817" s="403">
        <v>45885</v>
      </c>
      <c r="D817" t="s">
        <v>3543</v>
      </c>
      <c r="E817" t="s">
        <v>7525</v>
      </c>
      <c r="F817" t="s">
        <v>7526</v>
      </c>
      <c r="G817" t="s">
        <v>7527</v>
      </c>
      <c r="H817" t="s">
        <v>7528</v>
      </c>
      <c r="I817" t="s">
        <v>1947</v>
      </c>
      <c r="J817" t="s">
        <v>97</v>
      </c>
      <c r="K817" t="s">
        <v>2189</v>
      </c>
      <c r="L817" t="s">
        <v>4807</v>
      </c>
      <c r="M817" t="s">
        <v>5350</v>
      </c>
      <c r="N817" t="s">
        <v>7524</v>
      </c>
      <c r="O817" t="s">
        <v>3012</v>
      </c>
      <c r="P817" t="s">
        <v>5339</v>
      </c>
      <c r="Q817" t="s">
        <v>2189</v>
      </c>
      <c r="R817" t="b">
        <v>0</v>
      </c>
      <c r="S817">
        <v>1500</v>
      </c>
      <c r="T817" t="s">
        <v>3002</v>
      </c>
      <c r="U817" t="s">
        <v>3003</v>
      </c>
      <c r="V817">
        <v>1.5</v>
      </c>
      <c r="W817" t="s">
        <v>3012</v>
      </c>
    </row>
    <row r="818" spans="1:23" hidden="1" x14ac:dyDescent="0.35">
      <c r="A818" t="s">
        <v>2189</v>
      </c>
      <c r="C818" s="403">
        <v>45885</v>
      </c>
      <c r="D818" t="s">
        <v>3543</v>
      </c>
      <c r="E818" t="s">
        <v>7529</v>
      </c>
      <c r="F818" t="s">
        <v>7530</v>
      </c>
      <c r="G818" t="s">
        <v>7531</v>
      </c>
      <c r="H818" t="s">
        <v>7532</v>
      </c>
      <c r="I818" t="s">
        <v>2779</v>
      </c>
      <c r="J818" t="s">
        <v>97</v>
      </c>
      <c r="K818" t="s">
        <v>2189</v>
      </c>
      <c r="L818" t="s">
        <v>4807</v>
      </c>
      <c r="M818" t="s">
        <v>5339</v>
      </c>
      <c r="N818" t="s">
        <v>7533</v>
      </c>
      <c r="O818" t="s">
        <v>3012</v>
      </c>
      <c r="P818" t="s">
        <v>5339</v>
      </c>
      <c r="Q818" t="s">
        <v>2189</v>
      </c>
      <c r="R818" t="b">
        <v>0</v>
      </c>
      <c r="S818">
        <v>1000</v>
      </c>
      <c r="T818" t="s">
        <v>3002</v>
      </c>
      <c r="U818" t="s">
        <v>3003</v>
      </c>
      <c r="V818">
        <v>1</v>
      </c>
      <c r="W818" t="s">
        <v>3012</v>
      </c>
    </row>
    <row r="819" spans="1:23" hidden="1" x14ac:dyDescent="0.35">
      <c r="A819" t="s">
        <v>2189</v>
      </c>
      <c r="C819" s="403">
        <v>45885</v>
      </c>
      <c r="D819" t="s">
        <v>3543</v>
      </c>
      <c r="E819" t="s">
        <v>7534</v>
      </c>
      <c r="F819" t="s">
        <v>7535</v>
      </c>
      <c r="G819" t="s">
        <v>7536</v>
      </c>
      <c r="H819" t="s">
        <v>7537</v>
      </c>
      <c r="I819" t="s">
        <v>2678</v>
      </c>
      <c r="J819" t="s">
        <v>97</v>
      </c>
      <c r="K819" t="s">
        <v>2189</v>
      </c>
      <c r="L819" t="s">
        <v>4807</v>
      </c>
      <c r="M819" t="s">
        <v>5339</v>
      </c>
      <c r="N819" t="s">
        <v>7533</v>
      </c>
      <c r="O819" t="s">
        <v>3012</v>
      </c>
      <c r="P819" t="s">
        <v>5339</v>
      </c>
      <c r="Q819" t="s">
        <v>2189</v>
      </c>
      <c r="R819" t="b">
        <v>0</v>
      </c>
      <c r="S819">
        <v>1000</v>
      </c>
      <c r="T819" t="s">
        <v>3002</v>
      </c>
      <c r="U819" t="s">
        <v>3003</v>
      </c>
      <c r="V819">
        <v>1</v>
      </c>
      <c r="W819" t="s">
        <v>3012</v>
      </c>
    </row>
    <row r="820" spans="1:23" hidden="1" x14ac:dyDescent="0.35">
      <c r="A820" t="s">
        <v>2189</v>
      </c>
      <c r="C820" s="403">
        <v>45885</v>
      </c>
      <c r="D820" t="s">
        <v>3543</v>
      </c>
      <c r="E820" t="s">
        <v>7538</v>
      </c>
      <c r="F820" t="s">
        <v>7539</v>
      </c>
      <c r="G820" t="s">
        <v>7540</v>
      </c>
      <c r="H820" t="s">
        <v>7541</v>
      </c>
      <c r="I820" t="s">
        <v>2693</v>
      </c>
      <c r="J820" t="s">
        <v>97</v>
      </c>
      <c r="K820" t="s">
        <v>2189</v>
      </c>
      <c r="L820" t="s">
        <v>4807</v>
      </c>
      <c r="M820" t="s">
        <v>5339</v>
      </c>
      <c r="N820" t="s">
        <v>7542</v>
      </c>
      <c r="O820" t="s">
        <v>3030</v>
      </c>
      <c r="P820" t="s">
        <v>5339</v>
      </c>
      <c r="Q820" t="s">
        <v>2189</v>
      </c>
      <c r="R820" t="b">
        <v>0</v>
      </c>
      <c r="S820">
        <v>0</v>
      </c>
      <c r="T820" t="s">
        <v>3002</v>
      </c>
      <c r="U820" t="s">
        <v>3003</v>
      </c>
      <c r="V820">
        <v>0</v>
      </c>
      <c r="W820" t="s">
        <v>3030</v>
      </c>
    </row>
    <row r="821" spans="1:23" hidden="1" x14ac:dyDescent="0.35">
      <c r="A821" t="s">
        <v>2189</v>
      </c>
      <c r="C821" s="403">
        <v>45885</v>
      </c>
      <c r="D821" t="s">
        <v>3543</v>
      </c>
      <c r="E821" t="s">
        <v>7543</v>
      </c>
      <c r="F821" t="s">
        <v>7544</v>
      </c>
      <c r="G821" t="s">
        <v>7545</v>
      </c>
      <c r="H821" t="s">
        <v>7546</v>
      </c>
      <c r="I821" t="s">
        <v>2503</v>
      </c>
      <c r="J821" t="s">
        <v>97</v>
      </c>
      <c r="K821" t="s">
        <v>2189</v>
      </c>
      <c r="L821" t="s">
        <v>4807</v>
      </c>
      <c r="M821" t="s">
        <v>5339</v>
      </c>
      <c r="N821" t="s">
        <v>7533</v>
      </c>
      <c r="O821" t="s">
        <v>3012</v>
      </c>
      <c r="P821" t="s">
        <v>5339</v>
      </c>
      <c r="Q821" t="s">
        <v>2189</v>
      </c>
      <c r="R821" t="b">
        <v>0</v>
      </c>
      <c r="S821">
        <v>600</v>
      </c>
      <c r="T821" t="s">
        <v>3002</v>
      </c>
      <c r="U821" t="s">
        <v>3003</v>
      </c>
      <c r="V821">
        <v>0.6</v>
      </c>
      <c r="W821" t="s">
        <v>3012</v>
      </c>
    </row>
    <row r="822" spans="1:23" hidden="1" x14ac:dyDescent="0.35">
      <c r="A822" t="s">
        <v>2189</v>
      </c>
      <c r="C822" s="403">
        <v>45885</v>
      </c>
      <c r="D822" t="s">
        <v>3543</v>
      </c>
      <c r="E822" t="s">
        <v>7547</v>
      </c>
      <c r="F822" t="s">
        <v>7548</v>
      </c>
      <c r="G822" t="s">
        <v>7549</v>
      </c>
      <c r="H822" t="s">
        <v>7550</v>
      </c>
      <c r="I822" t="s">
        <v>2526</v>
      </c>
      <c r="J822" t="s">
        <v>98</v>
      </c>
      <c r="K822" t="s">
        <v>2189</v>
      </c>
      <c r="L822" t="s">
        <v>3154</v>
      </c>
      <c r="M822" t="s">
        <v>3155</v>
      </c>
      <c r="N822" t="s">
        <v>7551</v>
      </c>
      <c r="O822" t="s">
        <v>3012</v>
      </c>
      <c r="P822" t="s">
        <v>4837</v>
      </c>
      <c r="Q822" t="s">
        <v>2189</v>
      </c>
      <c r="R822" t="b">
        <v>0</v>
      </c>
      <c r="S822">
        <v>1000</v>
      </c>
      <c r="T822" t="s">
        <v>3002</v>
      </c>
      <c r="U822" t="s">
        <v>3003</v>
      </c>
      <c r="V822">
        <v>1</v>
      </c>
      <c r="W822" t="s">
        <v>3012</v>
      </c>
    </row>
    <row r="823" spans="1:23" hidden="1" x14ac:dyDescent="0.35">
      <c r="A823" t="s">
        <v>2189</v>
      </c>
      <c r="C823" s="403">
        <v>45885</v>
      </c>
      <c r="D823" t="s">
        <v>3543</v>
      </c>
      <c r="E823" t="s">
        <v>7552</v>
      </c>
      <c r="F823" t="s">
        <v>7553</v>
      </c>
      <c r="G823" t="s">
        <v>7554</v>
      </c>
      <c r="H823" t="s">
        <v>7555</v>
      </c>
      <c r="I823" t="s">
        <v>796</v>
      </c>
      <c r="J823" t="s">
        <v>97</v>
      </c>
      <c r="K823" t="s">
        <v>2189</v>
      </c>
      <c r="L823" t="s">
        <v>4807</v>
      </c>
      <c r="M823" t="s">
        <v>5339</v>
      </c>
      <c r="N823" t="s">
        <v>7556</v>
      </c>
      <c r="O823" t="s">
        <v>3012</v>
      </c>
      <c r="P823" t="s">
        <v>5339</v>
      </c>
      <c r="Q823" t="s">
        <v>2189</v>
      </c>
      <c r="R823" t="b">
        <v>0</v>
      </c>
      <c r="S823">
        <v>200</v>
      </c>
      <c r="T823" t="s">
        <v>3002</v>
      </c>
      <c r="U823" t="s">
        <v>3003</v>
      </c>
      <c r="V823">
        <v>0.2</v>
      </c>
      <c r="W823" t="s">
        <v>3012</v>
      </c>
    </row>
    <row r="824" spans="1:23" hidden="1" x14ac:dyDescent="0.35">
      <c r="A824" t="s">
        <v>2189</v>
      </c>
      <c r="C824" s="403">
        <v>45885</v>
      </c>
      <c r="D824" t="s">
        <v>3543</v>
      </c>
      <c r="E824" t="s">
        <v>7557</v>
      </c>
      <c r="F824" t="s">
        <v>7558</v>
      </c>
      <c r="G824" t="s">
        <v>7559</v>
      </c>
      <c r="H824" t="s">
        <v>7560</v>
      </c>
      <c r="I824" t="s">
        <v>2845</v>
      </c>
      <c r="J824" t="s">
        <v>97</v>
      </c>
      <c r="K824" t="s">
        <v>2189</v>
      </c>
      <c r="L824" t="s">
        <v>4807</v>
      </c>
      <c r="M824" t="s">
        <v>5339</v>
      </c>
      <c r="N824" t="s">
        <v>7561</v>
      </c>
      <c r="O824" t="s">
        <v>3012</v>
      </c>
      <c r="P824" t="s">
        <v>5339</v>
      </c>
      <c r="Q824" t="s">
        <v>2189</v>
      </c>
      <c r="R824" t="b">
        <v>0</v>
      </c>
      <c r="S824">
        <v>200</v>
      </c>
      <c r="T824" t="s">
        <v>3002</v>
      </c>
      <c r="U824" t="s">
        <v>3003</v>
      </c>
      <c r="V824">
        <v>0.2</v>
      </c>
      <c r="W824" t="s">
        <v>3012</v>
      </c>
    </row>
    <row r="825" spans="1:23" hidden="1" x14ac:dyDescent="0.35">
      <c r="A825" t="s">
        <v>2189</v>
      </c>
      <c r="C825" s="403">
        <v>45885</v>
      </c>
      <c r="D825" t="s">
        <v>3543</v>
      </c>
      <c r="E825" t="s">
        <v>7562</v>
      </c>
      <c r="F825" t="s">
        <v>7563</v>
      </c>
      <c r="G825" t="s">
        <v>7564</v>
      </c>
      <c r="H825" t="s">
        <v>7565</v>
      </c>
      <c r="I825" t="s">
        <v>7566</v>
      </c>
      <c r="J825" t="s">
        <v>98</v>
      </c>
      <c r="K825" t="s">
        <v>2189</v>
      </c>
      <c r="L825" t="s">
        <v>3154</v>
      </c>
      <c r="M825" t="s">
        <v>3155</v>
      </c>
      <c r="N825" t="s">
        <v>7567</v>
      </c>
      <c r="O825" t="s">
        <v>3030</v>
      </c>
      <c r="P825" t="s">
        <v>4837</v>
      </c>
      <c r="Q825" t="s">
        <v>2189</v>
      </c>
      <c r="R825" t="b">
        <v>0</v>
      </c>
      <c r="S825">
        <v>0</v>
      </c>
      <c r="T825" t="s">
        <v>3002</v>
      </c>
      <c r="U825" t="s">
        <v>3003</v>
      </c>
      <c r="V825">
        <v>0</v>
      </c>
      <c r="W825" t="s">
        <v>3030</v>
      </c>
    </row>
    <row r="826" spans="1:23" hidden="1" x14ac:dyDescent="0.35">
      <c r="A826" t="s">
        <v>2189</v>
      </c>
      <c r="C826" s="403">
        <v>45885</v>
      </c>
      <c r="D826" t="s">
        <v>3543</v>
      </c>
      <c r="E826" t="s">
        <v>7568</v>
      </c>
      <c r="F826" t="s">
        <v>7569</v>
      </c>
      <c r="G826" t="s">
        <v>7570</v>
      </c>
      <c r="H826" t="s">
        <v>7571</v>
      </c>
      <c r="I826" t="s">
        <v>7572</v>
      </c>
      <c r="J826" t="s">
        <v>97</v>
      </c>
      <c r="K826" t="s">
        <v>2189</v>
      </c>
      <c r="L826" t="s">
        <v>4807</v>
      </c>
      <c r="M826" t="s">
        <v>5339</v>
      </c>
      <c r="N826" t="s">
        <v>7573</v>
      </c>
      <c r="O826" t="s">
        <v>3012</v>
      </c>
      <c r="P826" t="s">
        <v>5339</v>
      </c>
      <c r="Q826" t="s">
        <v>2189</v>
      </c>
      <c r="R826" t="b">
        <v>0</v>
      </c>
      <c r="S826">
        <v>100</v>
      </c>
      <c r="T826" t="s">
        <v>3002</v>
      </c>
      <c r="U826" t="s">
        <v>3003</v>
      </c>
      <c r="V826">
        <v>0.1</v>
      </c>
      <c r="W826" t="s">
        <v>3012</v>
      </c>
    </row>
    <row r="827" spans="1:23" hidden="1" x14ac:dyDescent="0.35">
      <c r="A827" t="s">
        <v>2189</v>
      </c>
      <c r="C827" s="403">
        <v>45885</v>
      </c>
      <c r="D827" t="s">
        <v>3543</v>
      </c>
      <c r="E827" t="s">
        <v>7574</v>
      </c>
      <c r="F827" t="s">
        <v>7575</v>
      </c>
      <c r="G827" t="s">
        <v>7576</v>
      </c>
      <c r="H827" t="s">
        <v>7577</v>
      </c>
      <c r="I827" t="s">
        <v>796</v>
      </c>
      <c r="J827" t="s">
        <v>97</v>
      </c>
      <c r="K827" t="s">
        <v>2189</v>
      </c>
      <c r="L827" t="s">
        <v>4807</v>
      </c>
      <c r="M827" t="s">
        <v>5339</v>
      </c>
      <c r="N827" t="s">
        <v>7578</v>
      </c>
      <c r="O827" t="s">
        <v>3012</v>
      </c>
      <c r="P827" t="s">
        <v>5339</v>
      </c>
      <c r="Q827" t="s">
        <v>2189</v>
      </c>
      <c r="R827" t="b">
        <v>0</v>
      </c>
      <c r="S827">
        <v>500</v>
      </c>
      <c r="T827" t="s">
        <v>3002</v>
      </c>
      <c r="U827" t="s">
        <v>3003</v>
      </c>
      <c r="V827">
        <v>0.5</v>
      </c>
      <c r="W827" t="s">
        <v>3012</v>
      </c>
    </row>
    <row r="828" spans="1:23" hidden="1" x14ac:dyDescent="0.35">
      <c r="A828" t="s">
        <v>419</v>
      </c>
      <c r="C828" s="403">
        <v>45885</v>
      </c>
      <c r="D828" t="s">
        <v>3543</v>
      </c>
      <c r="E828" t="s">
        <v>2558</v>
      </c>
      <c r="F828" t="s">
        <v>7579</v>
      </c>
      <c r="G828" t="s">
        <v>2559</v>
      </c>
      <c r="H828" t="s">
        <v>7580</v>
      </c>
      <c r="I828" t="s">
        <v>2559</v>
      </c>
      <c r="J828" t="s">
        <v>107</v>
      </c>
      <c r="K828" t="s">
        <v>429</v>
      </c>
      <c r="L828" t="s">
        <v>3699</v>
      </c>
      <c r="M828" t="s">
        <v>4322</v>
      </c>
      <c r="N828" t="s">
        <v>7581</v>
      </c>
      <c r="O828" t="s">
        <v>3012</v>
      </c>
      <c r="P828" t="s">
        <v>4324</v>
      </c>
      <c r="Q828" t="s">
        <v>429</v>
      </c>
      <c r="R828" t="b">
        <v>0</v>
      </c>
      <c r="S828">
        <v>1000</v>
      </c>
      <c r="T828" t="s">
        <v>3002</v>
      </c>
      <c r="U828" t="s">
        <v>3003</v>
      </c>
      <c r="V828">
        <v>1</v>
      </c>
      <c r="W828" t="s">
        <v>3012</v>
      </c>
    </row>
    <row r="829" spans="1:23" hidden="1" x14ac:dyDescent="0.35">
      <c r="A829" t="s">
        <v>419</v>
      </c>
      <c r="C829" s="403">
        <v>45885</v>
      </c>
      <c r="D829" t="s">
        <v>3661</v>
      </c>
      <c r="E829" t="s">
        <v>1671</v>
      </c>
      <c r="F829" t="s">
        <v>7582</v>
      </c>
      <c r="G829" t="s">
        <v>1675</v>
      </c>
      <c r="H829" t="s">
        <v>7583</v>
      </c>
      <c r="I829" t="s">
        <v>2695</v>
      </c>
      <c r="J829" t="s">
        <v>1701</v>
      </c>
      <c r="K829" t="s">
        <v>447</v>
      </c>
      <c r="L829" t="s">
        <v>3047</v>
      </c>
      <c r="M829" t="s">
        <v>7584</v>
      </c>
      <c r="N829" t="s">
        <v>7585</v>
      </c>
      <c r="O829" t="s">
        <v>3012</v>
      </c>
      <c r="P829" t="s">
        <v>4650</v>
      </c>
      <c r="Q829" t="s">
        <v>418</v>
      </c>
      <c r="R829" t="b">
        <v>0</v>
      </c>
      <c r="S829">
        <v>2000</v>
      </c>
      <c r="T829" t="s">
        <v>3013</v>
      </c>
      <c r="U829" t="s">
        <v>3003</v>
      </c>
      <c r="V829">
        <v>2</v>
      </c>
      <c r="W829" t="s">
        <v>3012</v>
      </c>
    </row>
    <row r="830" spans="1:23" hidden="1" x14ac:dyDescent="0.35">
      <c r="A830" t="s">
        <v>2189</v>
      </c>
      <c r="C830" s="403">
        <v>45885</v>
      </c>
      <c r="D830" t="s">
        <v>3543</v>
      </c>
      <c r="E830" t="s">
        <v>7586</v>
      </c>
      <c r="F830" t="s">
        <v>7587</v>
      </c>
      <c r="G830" t="s">
        <v>7588</v>
      </c>
      <c r="H830" t="s">
        <v>7589</v>
      </c>
      <c r="I830" t="s">
        <v>2234</v>
      </c>
      <c r="J830" t="s">
        <v>97</v>
      </c>
      <c r="K830" t="s">
        <v>2189</v>
      </c>
      <c r="L830" t="s">
        <v>4807</v>
      </c>
      <c r="M830" t="s">
        <v>5337</v>
      </c>
      <c r="N830" t="s">
        <v>7428</v>
      </c>
      <c r="O830" t="s">
        <v>3012</v>
      </c>
      <c r="P830" t="s">
        <v>5339</v>
      </c>
      <c r="Q830" t="s">
        <v>2189</v>
      </c>
      <c r="R830" t="b">
        <v>0</v>
      </c>
      <c r="S830">
        <v>600</v>
      </c>
      <c r="T830" t="s">
        <v>3002</v>
      </c>
      <c r="U830" t="s">
        <v>3003</v>
      </c>
      <c r="V830">
        <v>0.6</v>
      </c>
      <c r="W830" t="s">
        <v>3012</v>
      </c>
    </row>
    <row r="831" spans="1:23" hidden="1" x14ac:dyDescent="0.35">
      <c r="A831" t="s">
        <v>2189</v>
      </c>
      <c r="C831" s="403">
        <v>45884</v>
      </c>
      <c r="D831" t="s">
        <v>3543</v>
      </c>
      <c r="E831" t="s">
        <v>7590</v>
      </c>
      <c r="F831" t="s">
        <v>7591</v>
      </c>
      <c r="G831" t="s">
        <v>7592</v>
      </c>
      <c r="H831" t="s">
        <v>7593</v>
      </c>
      <c r="I831" t="s">
        <v>2598</v>
      </c>
      <c r="J831" t="s">
        <v>97</v>
      </c>
      <c r="K831" t="s">
        <v>2189</v>
      </c>
      <c r="L831" t="s">
        <v>4807</v>
      </c>
      <c r="M831" t="s">
        <v>5350</v>
      </c>
      <c r="N831" t="s">
        <v>7594</v>
      </c>
      <c r="O831" t="s">
        <v>3012</v>
      </c>
      <c r="P831" t="s">
        <v>5339</v>
      </c>
      <c r="Q831" t="s">
        <v>2189</v>
      </c>
      <c r="R831" t="b">
        <v>0</v>
      </c>
      <c r="S831">
        <v>300</v>
      </c>
      <c r="T831" t="s">
        <v>3002</v>
      </c>
      <c r="U831" t="s">
        <v>3003</v>
      </c>
      <c r="V831">
        <v>0.3</v>
      </c>
      <c r="W831" t="s">
        <v>3012</v>
      </c>
    </row>
    <row r="832" spans="1:23" hidden="1" x14ac:dyDescent="0.35">
      <c r="A832" t="s">
        <v>2189</v>
      </c>
      <c r="C832" s="403">
        <v>45884</v>
      </c>
      <c r="D832" t="s">
        <v>3543</v>
      </c>
      <c r="E832" t="s">
        <v>7595</v>
      </c>
      <c r="F832" t="s">
        <v>7596</v>
      </c>
      <c r="G832" t="s">
        <v>7597</v>
      </c>
      <c r="H832" t="s">
        <v>7598</v>
      </c>
      <c r="I832" t="s">
        <v>2279</v>
      </c>
      <c r="J832" t="s">
        <v>97</v>
      </c>
      <c r="K832" t="s">
        <v>2189</v>
      </c>
      <c r="L832" t="s">
        <v>4807</v>
      </c>
      <c r="M832" t="s">
        <v>5350</v>
      </c>
      <c r="N832" t="s">
        <v>7599</v>
      </c>
      <c r="O832" t="s">
        <v>3012</v>
      </c>
      <c r="P832" t="s">
        <v>5339</v>
      </c>
      <c r="Q832" t="s">
        <v>2189</v>
      </c>
      <c r="R832" t="b">
        <v>0</v>
      </c>
      <c r="S832">
        <v>1000</v>
      </c>
      <c r="T832" t="s">
        <v>3002</v>
      </c>
      <c r="U832" t="s">
        <v>3003</v>
      </c>
      <c r="V832">
        <v>1</v>
      </c>
      <c r="W832" t="s">
        <v>3012</v>
      </c>
    </row>
    <row r="833" spans="1:23" hidden="1" x14ac:dyDescent="0.35">
      <c r="A833" t="s">
        <v>419</v>
      </c>
      <c r="C833" s="403">
        <v>45884</v>
      </c>
      <c r="D833" t="s">
        <v>3543</v>
      </c>
      <c r="E833" t="s">
        <v>7600</v>
      </c>
      <c r="F833" t="s">
        <v>7601</v>
      </c>
      <c r="G833" t="s">
        <v>4458</v>
      </c>
      <c r="H833" t="s">
        <v>7602</v>
      </c>
      <c r="I833" t="s">
        <v>7603</v>
      </c>
      <c r="J833" t="s">
        <v>1701</v>
      </c>
      <c r="K833" t="s">
        <v>447</v>
      </c>
      <c r="L833" t="s">
        <v>3790</v>
      </c>
      <c r="M833" t="s">
        <v>7604</v>
      </c>
      <c r="N833" t="s">
        <v>7605</v>
      </c>
      <c r="O833" t="s">
        <v>3012</v>
      </c>
      <c r="P833" t="s">
        <v>3793</v>
      </c>
      <c r="Q833" t="s">
        <v>418</v>
      </c>
      <c r="R833" t="b">
        <v>0</v>
      </c>
      <c r="S833">
        <v>1000</v>
      </c>
      <c r="T833" t="s">
        <v>3002</v>
      </c>
      <c r="U833" t="s">
        <v>3003</v>
      </c>
      <c r="V833">
        <v>1</v>
      </c>
      <c r="W833" t="s">
        <v>3012</v>
      </c>
    </row>
    <row r="834" spans="1:23" hidden="1" x14ac:dyDescent="0.35">
      <c r="A834" t="s">
        <v>2189</v>
      </c>
      <c r="C834" s="403">
        <v>45884</v>
      </c>
      <c r="D834" t="s">
        <v>3543</v>
      </c>
      <c r="E834" t="s">
        <v>7606</v>
      </c>
      <c r="F834" t="s">
        <v>7607</v>
      </c>
      <c r="G834" t="s">
        <v>7608</v>
      </c>
      <c r="H834" t="s">
        <v>7609</v>
      </c>
      <c r="I834" t="s">
        <v>2310</v>
      </c>
      <c r="J834" t="s">
        <v>98</v>
      </c>
      <c r="K834" t="s">
        <v>2189</v>
      </c>
      <c r="L834" t="s">
        <v>3154</v>
      </c>
      <c r="M834" t="s">
        <v>3155</v>
      </c>
      <c r="N834" t="s">
        <v>7610</v>
      </c>
      <c r="O834" t="s">
        <v>3012</v>
      </c>
      <c r="P834" t="s">
        <v>4837</v>
      </c>
      <c r="Q834" t="s">
        <v>2189</v>
      </c>
      <c r="R834" t="b">
        <v>0</v>
      </c>
      <c r="S834">
        <v>4000</v>
      </c>
      <c r="T834" t="s">
        <v>3002</v>
      </c>
      <c r="U834" t="s">
        <v>3003</v>
      </c>
      <c r="V834">
        <v>4</v>
      </c>
      <c r="W834" t="s">
        <v>3012</v>
      </c>
    </row>
    <row r="835" spans="1:23" hidden="1" x14ac:dyDescent="0.35">
      <c r="A835" t="s">
        <v>2189</v>
      </c>
      <c r="C835" s="403">
        <v>45884</v>
      </c>
      <c r="D835" t="s">
        <v>3543</v>
      </c>
      <c r="E835" t="s">
        <v>7611</v>
      </c>
      <c r="F835" t="s">
        <v>7612</v>
      </c>
      <c r="G835" t="s">
        <v>7613</v>
      </c>
      <c r="H835" t="s">
        <v>7614</v>
      </c>
      <c r="I835" t="s">
        <v>7615</v>
      </c>
      <c r="J835" t="s">
        <v>97</v>
      </c>
      <c r="K835" t="s">
        <v>2189</v>
      </c>
      <c r="L835" t="s">
        <v>4807</v>
      </c>
      <c r="M835" t="s">
        <v>5350</v>
      </c>
      <c r="N835" t="s">
        <v>7524</v>
      </c>
      <c r="O835" t="s">
        <v>3012</v>
      </c>
      <c r="P835" t="s">
        <v>5339</v>
      </c>
      <c r="Q835" t="s">
        <v>2189</v>
      </c>
      <c r="R835" t="b">
        <v>0</v>
      </c>
      <c r="S835">
        <v>500</v>
      </c>
      <c r="T835" t="s">
        <v>3002</v>
      </c>
      <c r="U835" t="s">
        <v>3003</v>
      </c>
      <c r="V835">
        <v>0.5</v>
      </c>
      <c r="W835" t="s">
        <v>3012</v>
      </c>
    </row>
    <row r="836" spans="1:23" hidden="1" x14ac:dyDescent="0.35">
      <c r="A836" t="s">
        <v>2189</v>
      </c>
      <c r="C836" s="403">
        <v>45884</v>
      </c>
      <c r="D836" t="s">
        <v>3543</v>
      </c>
      <c r="E836" t="s">
        <v>7616</v>
      </c>
      <c r="F836" t="s">
        <v>7617</v>
      </c>
      <c r="G836" t="s">
        <v>7618</v>
      </c>
      <c r="H836" t="s">
        <v>7619</v>
      </c>
      <c r="I836" t="s">
        <v>7620</v>
      </c>
      <c r="J836" t="s">
        <v>98</v>
      </c>
      <c r="K836" t="s">
        <v>2189</v>
      </c>
      <c r="L836" t="s">
        <v>3154</v>
      </c>
      <c r="M836" t="s">
        <v>3155</v>
      </c>
      <c r="N836" t="s">
        <v>6525</v>
      </c>
      <c r="O836" t="s">
        <v>3012</v>
      </c>
      <c r="P836" t="s">
        <v>4837</v>
      </c>
      <c r="Q836" t="s">
        <v>2189</v>
      </c>
      <c r="R836" t="b">
        <v>0</v>
      </c>
      <c r="S836">
        <v>1000</v>
      </c>
      <c r="T836" t="s">
        <v>3002</v>
      </c>
      <c r="U836" t="s">
        <v>3003</v>
      </c>
      <c r="V836">
        <v>1</v>
      </c>
      <c r="W836" t="s">
        <v>3012</v>
      </c>
    </row>
    <row r="837" spans="1:23" hidden="1" x14ac:dyDescent="0.35">
      <c r="A837" t="s">
        <v>2189</v>
      </c>
      <c r="C837" s="403">
        <v>45884</v>
      </c>
      <c r="D837" t="s">
        <v>3543</v>
      </c>
      <c r="E837" t="s">
        <v>7621</v>
      </c>
      <c r="F837" t="s">
        <v>7622</v>
      </c>
      <c r="G837" t="s">
        <v>7623</v>
      </c>
      <c r="H837" t="s">
        <v>7624</v>
      </c>
      <c r="I837" t="s">
        <v>138</v>
      </c>
      <c r="J837" t="s">
        <v>98</v>
      </c>
      <c r="K837" t="s">
        <v>2189</v>
      </c>
      <c r="L837" t="s">
        <v>3154</v>
      </c>
      <c r="M837" t="s">
        <v>3155</v>
      </c>
      <c r="N837" t="s">
        <v>6525</v>
      </c>
      <c r="O837" t="s">
        <v>3012</v>
      </c>
      <c r="P837" t="s">
        <v>4837</v>
      </c>
      <c r="Q837" t="s">
        <v>2189</v>
      </c>
      <c r="R837" t="b">
        <v>0</v>
      </c>
      <c r="S837">
        <v>2000</v>
      </c>
      <c r="T837" t="s">
        <v>3002</v>
      </c>
      <c r="U837" t="s">
        <v>3003</v>
      </c>
      <c r="V837">
        <v>2</v>
      </c>
      <c r="W837" t="s">
        <v>3012</v>
      </c>
    </row>
    <row r="838" spans="1:23" hidden="1" x14ac:dyDescent="0.35">
      <c r="A838" t="s">
        <v>2189</v>
      </c>
      <c r="C838" s="403">
        <v>45884</v>
      </c>
      <c r="D838" t="s">
        <v>3543</v>
      </c>
      <c r="E838" t="s">
        <v>7625</v>
      </c>
      <c r="F838" t="s">
        <v>7626</v>
      </c>
      <c r="G838" t="s">
        <v>7627</v>
      </c>
      <c r="H838" t="s">
        <v>7628</v>
      </c>
      <c r="I838" t="s">
        <v>2249</v>
      </c>
      <c r="J838" t="s">
        <v>97</v>
      </c>
      <c r="K838" t="s">
        <v>2189</v>
      </c>
      <c r="L838" t="s">
        <v>4807</v>
      </c>
      <c r="M838" t="s">
        <v>5350</v>
      </c>
      <c r="N838" t="s">
        <v>7629</v>
      </c>
      <c r="O838" t="s">
        <v>3021</v>
      </c>
      <c r="P838" t="s">
        <v>5339</v>
      </c>
      <c r="Q838" t="s">
        <v>2189</v>
      </c>
      <c r="R838" t="b">
        <v>0</v>
      </c>
      <c r="S838">
        <v>0</v>
      </c>
      <c r="T838" t="s">
        <v>3002</v>
      </c>
      <c r="U838" t="s">
        <v>3003</v>
      </c>
      <c r="V838">
        <v>0</v>
      </c>
      <c r="W838" t="s">
        <v>3021</v>
      </c>
    </row>
    <row r="839" spans="1:23" hidden="1" x14ac:dyDescent="0.35">
      <c r="A839" t="s">
        <v>2189</v>
      </c>
      <c r="C839" s="403">
        <v>45884</v>
      </c>
      <c r="D839" t="s">
        <v>3543</v>
      </c>
      <c r="E839" t="s">
        <v>7630</v>
      </c>
      <c r="F839" t="s">
        <v>7631</v>
      </c>
      <c r="G839" t="s">
        <v>7632</v>
      </c>
      <c r="H839" t="s">
        <v>7633</v>
      </c>
      <c r="I839" t="s">
        <v>6175</v>
      </c>
      <c r="J839" t="s">
        <v>98</v>
      </c>
      <c r="K839" t="s">
        <v>2189</v>
      </c>
      <c r="L839" t="s">
        <v>3154</v>
      </c>
      <c r="M839" t="s">
        <v>3155</v>
      </c>
      <c r="N839" t="s">
        <v>7634</v>
      </c>
      <c r="O839" t="s">
        <v>3012</v>
      </c>
      <c r="P839" t="s">
        <v>4837</v>
      </c>
      <c r="Q839" t="s">
        <v>2189</v>
      </c>
      <c r="R839" t="b">
        <v>0</v>
      </c>
      <c r="S839">
        <v>2000</v>
      </c>
      <c r="T839" t="s">
        <v>3002</v>
      </c>
      <c r="U839" t="s">
        <v>3003</v>
      </c>
      <c r="V839">
        <v>2</v>
      </c>
      <c r="W839" t="s">
        <v>3012</v>
      </c>
    </row>
    <row r="840" spans="1:23" hidden="1" x14ac:dyDescent="0.35">
      <c r="A840" t="s">
        <v>419</v>
      </c>
      <c r="C840" s="403">
        <v>45884</v>
      </c>
      <c r="D840" t="s">
        <v>3543</v>
      </c>
      <c r="E840" t="s">
        <v>7635</v>
      </c>
      <c r="F840" t="s">
        <v>7636</v>
      </c>
      <c r="G840" t="s">
        <v>7637</v>
      </c>
      <c r="H840" t="s">
        <v>7638</v>
      </c>
      <c r="I840" t="s">
        <v>7639</v>
      </c>
      <c r="J840" t="s">
        <v>107</v>
      </c>
      <c r="K840" t="s">
        <v>429</v>
      </c>
      <c r="L840" t="s">
        <v>3819</v>
      </c>
      <c r="M840" t="s">
        <v>3909</v>
      </c>
      <c r="N840" t="s">
        <v>3926</v>
      </c>
      <c r="O840" t="s">
        <v>3012</v>
      </c>
      <c r="P840" t="s">
        <v>3911</v>
      </c>
      <c r="Q840" t="s">
        <v>429</v>
      </c>
      <c r="R840" t="b">
        <v>0</v>
      </c>
      <c r="S840">
        <v>0</v>
      </c>
      <c r="T840" t="s">
        <v>3002</v>
      </c>
      <c r="U840" t="s">
        <v>3003</v>
      </c>
      <c r="V840">
        <v>0</v>
      </c>
      <c r="W840" t="s">
        <v>3012</v>
      </c>
    </row>
    <row r="841" spans="1:23" hidden="1" x14ac:dyDescent="0.35">
      <c r="A841" t="s">
        <v>419</v>
      </c>
      <c r="C841" s="403">
        <v>45884</v>
      </c>
      <c r="D841" t="s">
        <v>3543</v>
      </c>
      <c r="E841" t="s">
        <v>7640</v>
      </c>
      <c r="F841" t="s">
        <v>7641</v>
      </c>
      <c r="G841" t="s">
        <v>7642</v>
      </c>
      <c r="H841" t="s">
        <v>7643</v>
      </c>
      <c r="I841" t="s">
        <v>7644</v>
      </c>
      <c r="J841" t="s">
        <v>1701</v>
      </c>
      <c r="K841" t="s">
        <v>447</v>
      </c>
      <c r="L841" t="s">
        <v>3047</v>
      </c>
      <c r="M841" t="s">
        <v>3630</v>
      </c>
      <c r="N841" t="s">
        <v>7645</v>
      </c>
      <c r="O841" t="s">
        <v>3012</v>
      </c>
      <c r="P841" t="s">
        <v>3630</v>
      </c>
      <c r="Q841" t="s">
        <v>418</v>
      </c>
      <c r="R841" t="b">
        <v>0</v>
      </c>
      <c r="S841">
        <v>5000</v>
      </c>
      <c r="T841" t="s">
        <v>3002</v>
      </c>
      <c r="U841" t="s">
        <v>3003</v>
      </c>
      <c r="V841">
        <v>5</v>
      </c>
      <c r="W841" t="s">
        <v>3012</v>
      </c>
    </row>
    <row r="842" spans="1:23" hidden="1" x14ac:dyDescent="0.35">
      <c r="A842" t="s">
        <v>419</v>
      </c>
      <c r="C842" s="403">
        <v>45884</v>
      </c>
      <c r="D842" t="s">
        <v>3543</v>
      </c>
      <c r="E842" t="s">
        <v>7646</v>
      </c>
      <c r="F842" t="s">
        <v>7647</v>
      </c>
      <c r="G842" t="s">
        <v>799</v>
      </c>
      <c r="H842" t="s">
        <v>7648</v>
      </c>
      <c r="I842" t="s">
        <v>7649</v>
      </c>
      <c r="J842" t="s">
        <v>1701</v>
      </c>
      <c r="K842" t="s">
        <v>447</v>
      </c>
      <c r="L842" t="s">
        <v>3047</v>
      </c>
      <c r="M842" t="s">
        <v>3783</v>
      </c>
      <c r="N842" t="s">
        <v>7650</v>
      </c>
      <c r="O842" t="s">
        <v>3012</v>
      </c>
      <c r="P842" t="s">
        <v>3785</v>
      </c>
      <c r="Q842" t="s">
        <v>418</v>
      </c>
      <c r="R842" t="b">
        <v>0</v>
      </c>
      <c r="S842">
        <v>5000</v>
      </c>
      <c r="T842" t="s">
        <v>3002</v>
      </c>
      <c r="U842" t="s">
        <v>3003</v>
      </c>
      <c r="V842">
        <v>5</v>
      </c>
      <c r="W842" t="s">
        <v>3012</v>
      </c>
    </row>
    <row r="843" spans="1:23" hidden="1" x14ac:dyDescent="0.35">
      <c r="A843" t="s">
        <v>2189</v>
      </c>
      <c r="C843" s="403">
        <v>45884</v>
      </c>
      <c r="D843" t="s">
        <v>3543</v>
      </c>
      <c r="E843" t="s">
        <v>7651</v>
      </c>
      <c r="F843" t="s">
        <v>7652</v>
      </c>
      <c r="G843" t="s">
        <v>7653</v>
      </c>
      <c r="H843" t="s">
        <v>7654</v>
      </c>
      <c r="I843" t="s">
        <v>7154</v>
      </c>
      <c r="J843" t="s">
        <v>97</v>
      </c>
      <c r="K843" t="s">
        <v>2189</v>
      </c>
      <c r="L843" t="s">
        <v>4807</v>
      </c>
      <c r="M843" t="s">
        <v>5339</v>
      </c>
      <c r="N843" t="s">
        <v>7655</v>
      </c>
      <c r="O843" t="s">
        <v>3012</v>
      </c>
      <c r="P843" t="s">
        <v>5339</v>
      </c>
      <c r="Q843" t="s">
        <v>2189</v>
      </c>
      <c r="R843" t="b">
        <v>0</v>
      </c>
      <c r="S843">
        <v>800</v>
      </c>
      <c r="T843" t="s">
        <v>3002</v>
      </c>
      <c r="U843" t="s">
        <v>3003</v>
      </c>
      <c r="V843">
        <v>0.8</v>
      </c>
      <c r="W843" t="s">
        <v>3012</v>
      </c>
    </row>
    <row r="844" spans="1:23" hidden="1" x14ac:dyDescent="0.35">
      <c r="A844" t="s">
        <v>2189</v>
      </c>
      <c r="C844" s="403">
        <v>45884</v>
      </c>
      <c r="D844" t="s">
        <v>3543</v>
      </c>
      <c r="E844" t="s">
        <v>7656</v>
      </c>
      <c r="F844" t="s">
        <v>7657</v>
      </c>
      <c r="G844" t="s">
        <v>7658</v>
      </c>
      <c r="H844" t="s">
        <v>7659</v>
      </c>
      <c r="I844" t="s">
        <v>2526</v>
      </c>
      <c r="J844" t="s">
        <v>97</v>
      </c>
      <c r="K844" t="s">
        <v>2189</v>
      </c>
      <c r="L844" t="s">
        <v>4807</v>
      </c>
      <c r="M844" t="s">
        <v>5339</v>
      </c>
      <c r="N844" t="s">
        <v>7660</v>
      </c>
      <c r="O844" t="s">
        <v>3012</v>
      </c>
      <c r="P844" t="s">
        <v>5339</v>
      </c>
      <c r="Q844" t="s">
        <v>2189</v>
      </c>
      <c r="R844" t="b">
        <v>0</v>
      </c>
      <c r="S844">
        <v>1000</v>
      </c>
      <c r="T844" t="s">
        <v>3002</v>
      </c>
      <c r="U844" t="s">
        <v>3003</v>
      </c>
      <c r="V844">
        <v>1</v>
      </c>
      <c r="W844" t="s">
        <v>3012</v>
      </c>
    </row>
    <row r="845" spans="1:23" hidden="1" x14ac:dyDescent="0.35">
      <c r="A845" t="s">
        <v>419</v>
      </c>
      <c r="C845" s="403">
        <v>45884</v>
      </c>
      <c r="D845" t="s">
        <v>3543</v>
      </c>
      <c r="E845" t="s">
        <v>7661</v>
      </c>
      <c r="F845" t="s">
        <v>7662</v>
      </c>
      <c r="G845" t="s">
        <v>7663</v>
      </c>
      <c r="H845" t="s">
        <v>7664</v>
      </c>
      <c r="I845" t="s">
        <v>7665</v>
      </c>
      <c r="J845" t="s">
        <v>1701</v>
      </c>
      <c r="K845" t="s">
        <v>447</v>
      </c>
      <c r="L845" t="s">
        <v>3790</v>
      </c>
      <c r="M845" t="s">
        <v>7604</v>
      </c>
      <c r="N845" t="s">
        <v>7666</v>
      </c>
      <c r="O845" t="s">
        <v>3021</v>
      </c>
      <c r="P845" t="s">
        <v>3793</v>
      </c>
      <c r="Q845" t="s">
        <v>418</v>
      </c>
      <c r="R845" t="b">
        <v>0</v>
      </c>
      <c r="S845">
        <v>5000</v>
      </c>
      <c r="T845" t="s">
        <v>3002</v>
      </c>
      <c r="U845" t="s">
        <v>3003</v>
      </c>
      <c r="V845">
        <v>5</v>
      </c>
      <c r="W845" t="s">
        <v>3021</v>
      </c>
    </row>
    <row r="846" spans="1:23" hidden="1" x14ac:dyDescent="0.35">
      <c r="A846" t="s">
        <v>2189</v>
      </c>
      <c r="C846" s="403">
        <v>45884</v>
      </c>
      <c r="D846" t="s">
        <v>3543</v>
      </c>
      <c r="E846" t="s">
        <v>7667</v>
      </c>
      <c r="F846" t="s">
        <v>7668</v>
      </c>
      <c r="G846" t="s">
        <v>7669</v>
      </c>
      <c r="H846" t="s">
        <v>7670</v>
      </c>
      <c r="I846" t="s">
        <v>7671</v>
      </c>
      <c r="J846" t="s">
        <v>97</v>
      </c>
      <c r="K846" t="s">
        <v>2189</v>
      </c>
      <c r="L846" t="s">
        <v>4807</v>
      </c>
      <c r="M846" t="s">
        <v>5339</v>
      </c>
      <c r="N846" t="s">
        <v>7660</v>
      </c>
      <c r="O846" t="s">
        <v>3012</v>
      </c>
      <c r="P846" t="s">
        <v>5339</v>
      </c>
      <c r="Q846" t="s">
        <v>2189</v>
      </c>
      <c r="R846" t="b">
        <v>0</v>
      </c>
      <c r="S846">
        <v>600</v>
      </c>
      <c r="T846" t="s">
        <v>3002</v>
      </c>
      <c r="U846" t="s">
        <v>3003</v>
      </c>
      <c r="V846">
        <v>0.6</v>
      </c>
      <c r="W846" t="s">
        <v>3012</v>
      </c>
    </row>
    <row r="847" spans="1:23" hidden="1" x14ac:dyDescent="0.35">
      <c r="A847" t="s">
        <v>419</v>
      </c>
      <c r="C847" s="403">
        <v>45884</v>
      </c>
      <c r="D847" t="s">
        <v>3543</v>
      </c>
      <c r="E847" t="s">
        <v>7672</v>
      </c>
      <c r="F847" t="s">
        <v>7673</v>
      </c>
      <c r="G847" t="s">
        <v>7674</v>
      </c>
      <c r="H847" t="s">
        <v>7675</v>
      </c>
      <c r="I847" t="s">
        <v>7674</v>
      </c>
      <c r="J847" t="s">
        <v>1701</v>
      </c>
      <c r="K847" t="s">
        <v>447</v>
      </c>
      <c r="L847" t="s">
        <v>3790</v>
      </c>
      <c r="M847" t="s">
        <v>7604</v>
      </c>
      <c r="N847" t="s">
        <v>7676</v>
      </c>
      <c r="O847" t="s">
        <v>3012</v>
      </c>
      <c r="P847" t="s">
        <v>3793</v>
      </c>
      <c r="Q847" t="s">
        <v>418</v>
      </c>
      <c r="R847" t="b">
        <v>0</v>
      </c>
      <c r="S847">
        <v>1000</v>
      </c>
      <c r="T847" t="s">
        <v>3002</v>
      </c>
      <c r="U847" t="s">
        <v>3003</v>
      </c>
      <c r="V847">
        <v>1</v>
      </c>
      <c r="W847" t="s">
        <v>3012</v>
      </c>
    </row>
    <row r="848" spans="1:23" hidden="1" x14ac:dyDescent="0.35">
      <c r="A848" t="s">
        <v>2189</v>
      </c>
      <c r="C848" s="403">
        <v>45884</v>
      </c>
      <c r="D848" t="s">
        <v>3543</v>
      </c>
      <c r="E848" t="s">
        <v>7677</v>
      </c>
      <c r="F848" t="s">
        <v>7678</v>
      </c>
      <c r="G848" t="s">
        <v>7679</v>
      </c>
      <c r="H848" t="s">
        <v>7680</v>
      </c>
      <c r="I848" t="s">
        <v>7681</v>
      </c>
      <c r="J848" t="s">
        <v>97</v>
      </c>
      <c r="K848" t="s">
        <v>2189</v>
      </c>
      <c r="L848" t="s">
        <v>4807</v>
      </c>
      <c r="M848" t="s">
        <v>5339</v>
      </c>
      <c r="N848" t="s">
        <v>7660</v>
      </c>
      <c r="O848" t="s">
        <v>3012</v>
      </c>
      <c r="P848" t="s">
        <v>5339</v>
      </c>
      <c r="Q848" t="s">
        <v>2189</v>
      </c>
      <c r="R848" t="b">
        <v>0</v>
      </c>
      <c r="S848">
        <v>900</v>
      </c>
      <c r="T848" t="s">
        <v>3002</v>
      </c>
      <c r="U848" t="s">
        <v>3003</v>
      </c>
      <c r="V848">
        <v>0.9</v>
      </c>
      <c r="W848" t="s">
        <v>3012</v>
      </c>
    </row>
    <row r="849" spans="1:23" hidden="1" x14ac:dyDescent="0.35">
      <c r="A849" t="s">
        <v>2189</v>
      </c>
      <c r="C849" s="403">
        <v>45884</v>
      </c>
      <c r="D849" t="s">
        <v>3543</v>
      </c>
      <c r="E849" t="s">
        <v>7682</v>
      </c>
      <c r="F849" t="s">
        <v>7683</v>
      </c>
      <c r="G849" t="s">
        <v>7684</v>
      </c>
      <c r="H849" t="s">
        <v>7685</v>
      </c>
      <c r="I849" t="s">
        <v>2329</v>
      </c>
      <c r="J849" t="s">
        <v>97</v>
      </c>
      <c r="K849" t="s">
        <v>2189</v>
      </c>
      <c r="L849" t="s">
        <v>4807</v>
      </c>
      <c r="M849" t="s">
        <v>5339</v>
      </c>
      <c r="N849" t="s">
        <v>7655</v>
      </c>
      <c r="O849" t="s">
        <v>3021</v>
      </c>
      <c r="P849" t="s">
        <v>5339</v>
      </c>
      <c r="Q849" t="s">
        <v>2189</v>
      </c>
      <c r="R849" t="b">
        <v>1</v>
      </c>
      <c r="S849">
        <v>0</v>
      </c>
      <c r="T849" t="s">
        <v>3002</v>
      </c>
      <c r="U849" t="s">
        <v>3003</v>
      </c>
      <c r="V849">
        <v>0</v>
      </c>
      <c r="W849" t="s">
        <v>3021</v>
      </c>
    </row>
    <row r="850" spans="1:23" hidden="1" x14ac:dyDescent="0.35">
      <c r="A850" t="s">
        <v>2189</v>
      </c>
      <c r="C850" s="403">
        <v>45884</v>
      </c>
      <c r="D850" t="s">
        <v>3543</v>
      </c>
      <c r="E850" t="s">
        <v>7686</v>
      </c>
      <c r="F850" t="s">
        <v>7687</v>
      </c>
      <c r="G850" t="s">
        <v>7688</v>
      </c>
      <c r="H850" t="s">
        <v>7689</v>
      </c>
      <c r="I850" t="s">
        <v>2918</v>
      </c>
      <c r="J850" t="s">
        <v>97</v>
      </c>
      <c r="K850" t="s">
        <v>2189</v>
      </c>
      <c r="L850" t="s">
        <v>4807</v>
      </c>
      <c r="M850" t="s">
        <v>5339</v>
      </c>
      <c r="N850" t="s">
        <v>7690</v>
      </c>
      <c r="O850" t="s">
        <v>3021</v>
      </c>
      <c r="P850" t="s">
        <v>5339</v>
      </c>
      <c r="Q850" t="s">
        <v>2189</v>
      </c>
      <c r="R850" t="b">
        <v>0</v>
      </c>
      <c r="S850">
        <v>1000</v>
      </c>
      <c r="T850" t="s">
        <v>3002</v>
      </c>
      <c r="U850" t="s">
        <v>3003</v>
      </c>
      <c r="V850">
        <v>1</v>
      </c>
      <c r="W850" t="s">
        <v>3021</v>
      </c>
    </row>
    <row r="851" spans="1:23" hidden="1" x14ac:dyDescent="0.35">
      <c r="A851" t="s">
        <v>2189</v>
      </c>
      <c r="C851" s="403">
        <v>45884</v>
      </c>
      <c r="D851" t="s">
        <v>3726</v>
      </c>
      <c r="E851" t="s">
        <v>7691</v>
      </c>
      <c r="F851" t="s">
        <v>7692</v>
      </c>
      <c r="G851" t="s">
        <v>7693</v>
      </c>
      <c r="H851" t="s">
        <v>7694</v>
      </c>
      <c r="I851" t="s">
        <v>7695</v>
      </c>
      <c r="J851" t="s">
        <v>97</v>
      </c>
      <c r="K851" t="s">
        <v>2189</v>
      </c>
      <c r="L851" t="s">
        <v>4807</v>
      </c>
      <c r="M851" t="s">
        <v>5339</v>
      </c>
      <c r="N851" t="s">
        <v>7696</v>
      </c>
      <c r="O851" t="s">
        <v>3207</v>
      </c>
      <c r="P851" t="s">
        <v>5339</v>
      </c>
      <c r="Q851" t="s">
        <v>2189</v>
      </c>
      <c r="R851" t="b">
        <v>0</v>
      </c>
      <c r="S851">
        <v>0</v>
      </c>
      <c r="T851" t="s">
        <v>3002</v>
      </c>
      <c r="U851" t="s">
        <v>3003</v>
      </c>
      <c r="V851">
        <v>0</v>
      </c>
      <c r="W851" t="s">
        <v>3207</v>
      </c>
    </row>
    <row r="852" spans="1:23" hidden="1" x14ac:dyDescent="0.35">
      <c r="A852" t="s">
        <v>2189</v>
      </c>
      <c r="C852" s="403">
        <v>45884</v>
      </c>
      <c r="D852" t="s">
        <v>3543</v>
      </c>
      <c r="E852" t="s">
        <v>7697</v>
      </c>
      <c r="F852" t="s">
        <v>7698</v>
      </c>
      <c r="G852" t="s">
        <v>7699</v>
      </c>
      <c r="H852" t="s">
        <v>7700</v>
      </c>
      <c r="I852" t="s">
        <v>2329</v>
      </c>
      <c r="J852" t="s">
        <v>98</v>
      </c>
      <c r="K852" t="s">
        <v>2189</v>
      </c>
      <c r="L852" t="s">
        <v>3154</v>
      </c>
      <c r="M852" t="s">
        <v>3155</v>
      </c>
      <c r="N852" t="s">
        <v>6525</v>
      </c>
      <c r="O852" t="s">
        <v>3012</v>
      </c>
      <c r="P852" t="s">
        <v>4837</v>
      </c>
      <c r="Q852" t="s">
        <v>2189</v>
      </c>
      <c r="R852" t="b">
        <v>0</v>
      </c>
      <c r="S852">
        <v>4000</v>
      </c>
      <c r="T852" t="s">
        <v>3002</v>
      </c>
      <c r="U852" t="s">
        <v>3003</v>
      </c>
      <c r="V852">
        <v>4</v>
      </c>
      <c r="W852" t="s">
        <v>3012</v>
      </c>
    </row>
    <row r="853" spans="1:23" hidden="1" x14ac:dyDescent="0.35">
      <c r="A853" t="s">
        <v>2189</v>
      </c>
      <c r="C853" s="403">
        <v>45884</v>
      </c>
      <c r="D853" t="s">
        <v>3543</v>
      </c>
      <c r="E853" t="s">
        <v>7701</v>
      </c>
      <c r="F853" t="s">
        <v>7702</v>
      </c>
      <c r="G853" t="s">
        <v>7703</v>
      </c>
      <c r="H853" t="s">
        <v>7704</v>
      </c>
      <c r="I853" t="s">
        <v>7705</v>
      </c>
      <c r="J853" t="s">
        <v>98</v>
      </c>
      <c r="K853" t="s">
        <v>2189</v>
      </c>
      <c r="L853" t="s">
        <v>3154</v>
      </c>
      <c r="M853" t="s">
        <v>3155</v>
      </c>
      <c r="N853" t="s">
        <v>7706</v>
      </c>
      <c r="O853" t="s">
        <v>3012</v>
      </c>
      <c r="P853" t="s">
        <v>4837</v>
      </c>
      <c r="Q853" t="s">
        <v>2189</v>
      </c>
      <c r="R853" t="b">
        <v>0</v>
      </c>
      <c r="S853">
        <v>4000</v>
      </c>
      <c r="T853" t="s">
        <v>3002</v>
      </c>
      <c r="U853" t="s">
        <v>3003</v>
      </c>
      <c r="V853">
        <v>4</v>
      </c>
      <c r="W853" t="s">
        <v>3012</v>
      </c>
    </row>
    <row r="854" spans="1:23" hidden="1" x14ac:dyDescent="0.35">
      <c r="A854" t="s">
        <v>2189</v>
      </c>
      <c r="C854" s="403">
        <v>45884</v>
      </c>
      <c r="D854" t="s">
        <v>3543</v>
      </c>
      <c r="E854" t="s">
        <v>7707</v>
      </c>
      <c r="F854" t="s">
        <v>7708</v>
      </c>
      <c r="G854" t="s">
        <v>7709</v>
      </c>
      <c r="H854" t="s">
        <v>7710</v>
      </c>
      <c r="I854" t="s">
        <v>2367</v>
      </c>
      <c r="J854" t="s">
        <v>97</v>
      </c>
      <c r="K854" t="s">
        <v>2189</v>
      </c>
      <c r="L854" t="s">
        <v>4807</v>
      </c>
      <c r="M854" t="s">
        <v>5350</v>
      </c>
      <c r="N854" t="s">
        <v>5351</v>
      </c>
      <c r="O854" t="s">
        <v>3012</v>
      </c>
      <c r="P854" t="s">
        <v>5339</v>
      </c>
      <c r="Q854" t="s">
        <v>2189</v>
      </c>
      <c r="R854" t="b">
        <v>0</v>
      </c>
      <c r="S854">
        <v>1000</v>
      </c>
      <c r="T854" t="s">
        <v>3002</v>
      </c>
      <c r="U854" t="s">
        <v>3003</v>
      </c>
      <c r="V854">
        <v>1</v>
      </c>
      <c r="W854" t="s">
        <v>3012</v>
      </c>
    </row>
    <row r="855" spans="1:23" hidden="1" x14ac:dyDescent="0.35">
      <c r="A855" t="s">
        <v>2189</v>
      </c>
      <c r="C855" s="403">
        <v>45884</v>
      </c>
      <c r="D855" t="s">
        <v>3543</v>
      </c>
      <c r="E855" t="s">
        <v>7711</v>
      </c>
      <c r="F855" t="s">
        <v>7712</v>
      </c>
      <c r="G855" t="s">
        <v>7713</v>
      </c>
      <c r="H855" t="s">
        <v>7714</v>
      </c>
      <c r="I855" t="s">
        <v>2406</v>
      </c>
      <c r="J855" t="s">
        <v>98</v>
      </c>
      <c r="K855" t="s">
        <v>2189</v>
      </c>
      <c r="L855" t="s">
        <v>3154</v>
      </c>
      <c r="M855" t="s">
        <v>3155</v>
      </c>
      <c r="N855" t="s">
        <v>7706</v>
      </c>
      <c r="O855" t="s">
        <v>3012</v>
      </c>
      <c r="P855" t="s">
        <v>4837</v>
      </c>
      <c r="Q855" t="s">
        <v>2189</v>
      </c>
      <c r="R855" t="b">
        <v>0</v>
      </c>
      <c r="S855">
        <v>1000</v>
      </c>
      <c r="T855" t="s">
        <v>3002</v>
      </c>
      <c r="U855" t="s">
        <v>3003</v>
      </c>
      <c r="V855">
        <v>1</v>
      </c>
      <c r="W855" t="s">
        <v>3012</v>
      </c>
    </row>
    <row r="856" spans="1:23" hidden="1" x14ac:dyDescent="0.35">
      <c r="A856" t="s">
        <v>2189</v>
      </c>
      <c r="C856" s="403">
        <v>45884</v>
      </c>
      <c r="D856" t="s">
        <v>3543</v>
      </c>
      <c r="E856" t="s">
        <v>7715</v>
      </c>
      <c r="F856" t="s">
        <v>7716</v>
      </c>
      <c r="G856" t="s">
        <v>7717</v>
      </c>
      <c r="H856" t="s">
        <v>7718</v>
      </c>
      <c r="I856" t="s">
        <v>7719</v>
      </c>
      <c r="J856" t="s">
        <v>97</v>
      </c>
      <c r="K856" t="s">
        <v>2189</v>
      </c>
      <c r="L856" t="s">
        <v>4807</v>
      </c>
      <c r="M856" t="s">
        <v>4808</v>
      </c>
      <c r="N856" t="s">
        <v>7720</v>
      </c>
      <c r="O856" t="s">
        <v>3001</v>
      </c>
      <c r="P856" t="s">
        <v>4810</v>
      </c>
      <c r="Q856" t="s">
        <v>2189</v>
      </c>
      <c r="R856" t="b">
        <v>0</v>
      </c>
      <c r="S856">
        <v>0</v>
      </c>
      <c r="T856" t="s">
        <v>3002</v>
      </c>
      <c r="U856" t="s">
        <v>3003</v>
      </c>
      <c r="V856">
        <v>0</v>
      </c>
      <c r="W856" t="s">
        <v>3001</v>
      </c>
    </row>
    <row r="857" spans="1:23" hidden="1" x14ac:dyDescent="0.35">
      <c r="A857" t="s">
        <v>2189</v>
      </c>
      <c r="C857" s="403">
        <v>45884</v>
      </c>
      <c r="D857" t="s">
        <v>3213</v>
      </c>
      <c r="E857" t="s">
        <v>7721</v>
      </c>
      <c r="F857" t="s">
        <v>7722</v>
      </c>
      <c r="G857" t="s">
        <v>7723</v>
      </c>
      <c r="H857" t="s">
        <v>7724</v>
      </c>
      <c r="I857" t="s">
        <v>2279</v>
      </c>
      <c r="J857" t="s">
        <v>98</v>
      </c>
      <c r="K857" t="s">
        <v>2189</v>
      </c>
      <c r="L857" t="s">
        <v>3154</v>
      </c>
      <c r="M857" t="s">
        <v>4260</v>
      </c>
      <c r="N857" t="s">
        <v>4867</v>
      </c>
      <c r="O857" t="s">
        <v>3012</v>
      </c>
      <c r="P857" t="s">
        <v>4262</v>
      </c>
      <c r="Q857" t="s">
        <v>2189</v>
      </c>
      <c r="R857" t="b">
        <v>1</v>
      </c>
      <c r="S857">
        <v>4000</v>
      </c>
      <c r="T857" t="s">
        <v>3002</v>
      </c>
      <c r="U857" t="s">
        <v>3003</v>
      </c>
      <c r="V857">
        <v>4</v>
      </c>
      <c r="W857" t="s">
        <v>3012</v>
      </c>
    </row>
    <row r="858" spans="1:23" hidden="1" x14ac:dyDescent="0.35">
      <c r="A858" t="s">
        <v>2189</v>
      </c>
      <c r="C858" s="403">
        <v>45883</v>
      </c>
      <c r="D858" t="s">
        <v>3543</v>
      </c>
      <c r="E858" t="s">
        <v>7725</v>
      </c>
      <c r="F858" t="s">
        <v>7726</v>
      </c>
      <c r="G858" t="s">
        <v>7727</v>
      </c>
      <c r="H858" t="s">
        <v>7728</v>
      </c>
      <c r="I858" t="s">
        <v>2352</v>
      </c>
      <c r="J858" t="s">
        <v>97</v>
      </c>
      <c r="K858" t="s">
        <v>2189</v>
      </c>
      <c r="L858" t="s">
        <v>4807</v>
      </c>
      <c r="M858" t="s">
        <v>4808</v>
      </c>
      <c r="N858" t="s">
        <v>7729</v>
      </c>
      <c r="O858" t="s">
        <v>3021</v>
      </c>
      <c r="P858" t="s">
        <v>4810</v>
      </c>
      <c r="Q858" t="s">
        <v>2189</v>
      </c>
      <c r="R858" t="b">
        <v>0</v>
      </c>
      <c r="S858">
        <v>0</v>
      </c>
      <c r="T858" t="s">
        <v>3002</v>
      </c>
      <c r="U858" t="s">
        <v>3003</v>
      </c>
      <c r="V858">
        <v>0</v>
      </c>
      <c r="W858" t="s">
        <v>3021</v>
      </c>
    </row>
    <row r="859" spans="1:23" hidden="1" x14ac:dyDescent="0.35">
      <c r="A859" t="s">
        <v>2189</v>
      </c>
      <c r="C859" s="403">
        <v>45883</v>
      </c>
      <c r="D859" t="s">
        <v>3543</v>
      </c>
      <c r="E859" t="s">
        <v>7730</v>
      </c>
      <c r="F859" t="s">
        <v>7731</v>
      </c>
      <c r="G859" t="s">
        <v>7732</v>
      </c>
      <c r="H859" t="s">
        <v>7733</v>
      </c>
      <c r="I859" t="s">
        <v>145</v>
      </c>
      <c r="J859" t="s">
        <v>98</v>
      </c>
      <c r="K859" t="s">
        <v>2189</v>
      </c>
      <c r="L859" t="s">
        <v>3154</v>
      </c>
      <c r="M859" t="s">
        <v>4260</v>
      </c>
      <c r="N859" t="s">
        <v>7734</v>
      </c>
      <c r="O859" t="s">
        <v>3012</v>
      </c>
      <c r="P859" t="s">
        <v>4262</v>
      </c>
      <c r="Q859" t="s">
        <v>2189</v>
      </c>
      <c r="R859" t="b">
        <v>0</v>
      </c>
      <c r="S859">
        <v>5000</v>
      </c>
      <c r="T859" t="s">
        <v>3002</v>
      </c>
      <c r="U859" t="s">
        <v>3003</v>
      </c>
      <c r="V859">
        <v>5</v>
      </c>
      <c r="W859" t="s">
        <v>3012</v>
      </c>
    </row>
    <row r="860" spans="1:23" hidden="1" x14ac:dyDescent="0.35">
      <c r="A860" t="s">
        <v>2189</v>
      </c>
      <c r="C860" s="403">
        <v>45883</v>
      </c>
      <c r="D860" t="s">
        <v>3543</v>
      </c>
      <c r="E860" t="s">
        <v>7735</v>
      </c>
      <c r="F860" t="s">
        <v>7736</v>
      </c>
      <c r="G860" t="s">
        <v>7737</v>
      </c>
      <c r="H860" t="s">
        <v>7738</v>
      </c>
      <c r="I860" t="s">
        <v>2316</v>
      </c>
      <c r="J860" t="s">
        <v>98</v>
      </c>
      <c r="K860" t="s">
        <v>2189</v>
      </c>
      <c r="L860" t="s">
        <v>3154</v>
      </c>
      <c r="M860" t="s">
        <v>4278</v>
      </c>
      <c r="N860" t="s">
        <v>7739</v>
      </c>
      <c r="O860" t="s">
        <v>3012</v>
      </c>
      <c r="P860" t="s">
        <v>4278</v>
      </c>
      <c r="Q860" t="s">
        <v>2189</v>
      </c>
      <c r="R860" t="b">
        <v>0</v>
      </c>
      <c r="S860">
        <v>1000</v>
      </c>
      <c r="T860" t="s">
        <v>3002</v>
      </c>
      <c r="U860" t="s">
        <v>3003</v>
      </c>
      <c r="V860">
        <v>1</v>
      </c>
      <c r="W860" t="s">
        <v>3012</v>
      </c>
    </row>
    <row r="861" spans="1:23" hidden="1" x14ac:dyDescent="0.35">
      <c r="A861" t="s">
        <v>2189</v>
      </c>
      <c r="C861" s="403">
        <v>45883</v>
      </c>
      <c r="D861" t="s">
        <v>3543</v>
      </c>
      <c r="E861" t="s">
        <v>7740</v>
      </c>
      <c r="F861" t="s">
        <v>7741</v>
      </c>
      <c r="G861" t="s">
        <v>7742</v>
      </c>
      <c r="H861" t="s">
        <v>7743</v>
      </c>
      <c r="I861" t="s">
        <v>7744</v>
      </c>
      <c r="J861" t="s">
        <v>97</v>
      </c>
      <c r="K861" t="s">
        <v>2189</v>
      </c>
      <c r="L861" t="s">
        <v>3154</v>
      </c>
      <c r="M861" t="s">
        <v>4872</v>
      </c>
      <c r="N861" t="s">
        <v>4873</v>
      </c>
      <c r="O861" t="s">
        <v>3001</v>
      </c>
      <c r="P861" t="s">
        <v>4474</v>
      </c>
      <c r="Q861" t="s">
        <v>2189</v>
      </c>
      <c r="R861" t="b">
        <v>0</v>
      </c>
      <c r="S861">
        <v>0</v>
      </c>
      <c r="T861" t="s">
        <v>3002</v>
      </c>
      <c r="U861" t="s">
        <v>3003</v>
      </c>
      <c r="V861">
        <v>0</v>
      </c>
      <c r="W861" t="s">
        <v>3001</v>
      </c>
    </row>
    <row r="862" spans="1:23" hidden="1" x14ac:dyDescent="0.35">
      <c r="A862" t="s">
        <v>2189</v>
      </c>
      <c r="C862" s="403">
        <v>45883</v>
      </c>
      <c r="D862" t="s">
        <v>3543</v>
      </c>
      <c r="E862" t="s">
        <v>7745</v>
      </c>
      <c r="F862" t="s">
        <v>7746</v>
      </c>
      <c r="G862" t="s">
        <v>7747</v>
      </c>
      <c r="H862" t="s">
        <v>7748</v>
      </c>
      <c r="I862" t="s">
        <v>2918</v>
      </c>
      <c r="J862" t="s">
        <v>97</v>
      </c>
      <c r="K862" t="s">
        <v>2189</v>
      </c>
      <c r="L862" t="s">
        <v>4807</v>
      </c>
      <c r="M862" t="s">
        <v>4808</v>
      </c>
      <c r="N862" t="s">
        <v>7749</v>
      </c>
      <c r="O862" t="s">
        <v>3012</v>
      </c>
      <c r="P862" t="s">
        <v>4810</v>
      </c>
      <c r="Q862" t="s">
        <v>2189</v>
      </c>
      <c r="R862" t="b">
        <v>0</v>
      </c>
      <c r="S862">
        <v>1000</v>
      </c>
      <c r="T862" t="s">
        <v>3002</v>
      </c>
      <c r="U862" t="s">
        <v>3003</v>
      </c>
      <c r="V862">
        <v>1</v>
      </c>
      <c r="W862" t="s">
        <v>3012</v>
      </c>
    </row>
    <row r="863" spans="1:23" hidden="1" x14ac:dyDescent="0.35">
      <c r="A863" t="s">
        <v>2189</v>
      </c>
      <c r="C863" s="403">
        <v>45883</v>
      </c>
      <c r="D863" t="s">
        <v>3543</v>
      </c>
      <c r="E863" t="s">
        <v>7750</v>
      </c>
      <c r="F863" t="s">
        <v>7751</v>
      </c>
      <c r="G863" t="s">
        <v>7752</v>
      </c>
      <c r="H863" t="s">
        <v>7753</v>
      </c>
      <c r="I863" t="s">
        <v>7754</v>
      </c>
      <c r="J863" t="s">
        <v>97</v>
      </c>
      <c r="K863" t="s">
        <v>2189</v>
      </c>
      <c r="L863" t="s">
        <v>4807</v>
      </c>
      <c r="M863" t="s">
        <v>4808</v>
      </c>
      <c r="N863" t="s">
        <v>7729</v>
      </c>
      <c r="O863" t="s">
        <v>3001</v>
      </c>
      <c r="P863" t="s">
        <v>4810</v>
      </c>
      <c r="Q863" t="s">
        <v>2189</v>
      </c>
      <c r="R863" t="b">
        <v>1</v>
      </c>
      <c r="S863">
        <v>0</v>
      </c>
      <c r="T863" t="s">
        <v>3002</v>
      </c>
      <c r="U863" t="s">
        <v>3003</v>
      </c>
      <c r="V863">
        <v>0</v>
      </c>
      <c r="W863" t="s">
        <v>3001</v>
      </c>
    </row>
    <row r="864" spans="1:23" hidden="1" x14ac:dyDescent="0.35">
      <c r="A864" t="s">
        <v>2189</v>
      </c>
      <c r="C864" s="403">
        <v>45883</v>
      </c>
      <c r="D864" t="s">
        <v>3543</v>
      </c>
      <c r="E864" t="s">
        <v>7755</v>
      </c>
      <c r="F864" t="s">
        <v>7756</v>
      </c>
      <c r="G864" t="s">
        <v>7757</v>
      </c>
      <c r="H864" t="s">
        <v>7758</v>
      </c>
      <c r="I864" t="s">
        <v>3483</v>
      </c>
      <c r="J864" t="s">
        <v>97</v>
      </c>
      <c r="K864" t="s">
        <v>2189</v>
      </c>
      <c r="L864" t="s">
        <v>4807</v>
      </c>
      <c r="M864" t="s">
        <v>4808</v>
      </c>
      <c r="N864" t="s">
        <v>7759</v>
      </c>
      <c r="O864" t="s">
        <v>3012</v>
      </c>
      <c r="P864" t="s">
        <v>4810</v>
      </c>
      <c r="Q864" t="s">
        <v>2189</v>
      </c>
      <c r="R864" t="b">
        <v>0</v>
      </c>
      <c r="S864">
        <v>800</v>
      </c>
      <c r="T864" t="s">
        <v>3002</v>
      </c>
      <c r="U864" t="s">
        <v>3003</v>
      </c>
      <c r="V864">
        <v>0.8</v>
      </c>
      <c r="W864" t="s">
        <v>3012</v>
      </c>
    </row>
    <row r="865" spans="1:23" hidden="1" x14ac:dyDescent="0.35">
      <c r="A865" t="s">
        <v>419</v>
      </c>
      <c r="C865" s="403">
        <v>45883</v>
      </c>
      <c r="D865" t="s">
        <v>3543</v>
      </c>
      <c r="E865" t="s">
        <v>2578</v>
      </c>
      <c r="F865" t="s">
        <v>7760</v>
      </c>
      <c r="G865" t="s">
        <v>2579</v>
      </c>
      <c r="H865" t="s">
        <v>7761</v>
      </c>
      <c r="I865" t="s">
        <v>7762</v>
      </c>
      <c r="J865" t="s">
        <v>1701</v>
      </c>
      <c r="K865" t="s">
        <v>447</v>
      </c>
      <c r="L865" t="s">
        <v>4332</v>
      </c>
      <c r="M865" t="s">
        <v>4353</v>
      </c>
      <c r="N865" t="s">
        <v>7763</v>
      </c>
      <c r="O865" t="s">
        <v>3012</v>
      </c>
      <c r="P865" t="s">
        <v>4353</v>
      </c>
      <c r="Q865" t="s">
        <v>418</v>
      </c>
      <c r="R865" t="b">
        <v>0</v>
      </c>
      <c r="S865">
        <v>2000</v>
      </c>
      <c r="T865" t="s">
        <v>3002</v>
      </c>
      <c r="U865" t="s">
        <v>3003</v>
      </c>
      <c r="V865">
        <v>2</v>
      </c>
      <c r="W865" t="s">
        <v>3012</v>
      </c>
    </row>
    <row r="866" spans="1:23" hidden="1" x14ac:dyDescent="0.35">
      <c r="A866" t="s">
        <v>2189</v>
      </c>
      <c r="C866" s="403">
        <v>45883</v>
      </c>
      <c r="D866" t="s">
        <v>3543</v>
      </c>
      <c r="E866" t="s">
        <v>7764</v>
      </c>
      <c r="F866" t="s">
        <v>7765</v>
      </c>
      <c r="G866" t="s">
        <v>7766</v>
      </c>
      <c r="H866" t="s">
        <v>7767</v>
      </c>
      <c r="I866" t="s">
        <v>7768</v>
      </c>
      <c r="J866" t="s">
        <v>97</v>
      </c>
      <c r="K866" t="s">
        <v>2189</v>
      </c>
      <c r="L866" t="s">
        <v>4807</v>
      </c>
      <c r="M866" t="s">
        <v>4808</v>
      </c>
      <c r="N866" t="s">
        <v>7769</v>
      </c>
      <c r="O866" t="s">
        <v>3012</v>
      </c>
      <c r="P866" t="s">
        <v>4810</v>
      </c>
      <c r="Q866" t="s">
        <v>2189</v>
      </c>
      <c r="R866" t="b">
        <v>0</v>
      </c>
      <c r="S866">
        <v>600</v>
      </c>
      <c r="T866" t="s">
        <v>3002</v>
      </c>
      <c r="U866" t="s">
        <v>3003</v>
      </c>
      <c r="V866">
        <v>0.6</v>
      </c>
      <c r="W866" t="s">
        <v>3012</v>
      </c>
    </row>
    <row r="867" spans="1:23" hidden="1" x14ac:dyDescent="0.35">
      <c r="A867" t="s">
        <v>2189</v>
      </c>
      <c r="C867" s="403">
        <v>45883</v>
      </c>
      <c r="D867" t="s">
        <v>3543</v>
      </c>
      <c r="E867" t="s">
        <v>7770</v>
      </c>
      <c r="F867" t="s">
        <v>7771</v>
      </c>
      <c r="G867" t="s">
        <v>7772</v>
      </c>
      <c r="H867" t="s">
        <v>7773</v>
      </c>
      <c r="I867" t="s">
        <v>2383</v>
      </c>
      <c r="J867" t="s">
        <v>97</v>
      </c>
      <c r="K867" t="s">
        <v>2189</v>
      </c>
      <c r="L867" t="s">
        <v>4807</v>
      </c>
      <c r="M867" t="s">
        <v>4808</v>
      </c>
      <c r="N867" t="s">
        <v>7774</v>
      </c>
      <c r="O867" t="s">
        <v>3012</v>
      </c>
      <c r="P867" t="s">
        <v>4810</v>
      </c>
      <c r="Q867" t="s">
        <v>2189</v>
      </c>
      <c r="R867" t="b">
        <v>0</v>
      </c>
      <c r="S867">
        <v>500</v>
      </c>
      <c r="T867" t="s">
        <v>3002</v>
      </c>
      <c r="U867" t="s">
        <v>3003</v>
      </c>
      <c r="V867">
        <v>0.5</v>
      </c>
      <c r="W867" t="s">
        <v>3012</v>
      </c>
    </row>
    <row r="868" spans="1:23" hidden="1" x14ac:dyDescent="0.35">
      <c r="A868" t="s">
        <v>2189</v>
      </c>
      <c r="C868" s="403">
        <v>45883</v>
      </c>
      <c r="D868" t="s">
        <v>3543</v>
      </c>
      <c r="E868" t="s">
        <v>7775</v>
      </c>
      <c r="F868" t="s">
        <v>7776</v>
      </c>
      <c r="G868" t="s">
        <v>7777</v>
      </c>
      <c r="H868" t="s">
        <v>7778</v>
      </c>
      <c r="I868" t="s">
        <v>7779</v>
      </c>
      <c r="J868" t="s">
        <v>97</v>
      </c>
      <c r="K868" t="s">
        <v>2189</v>
      </c>
      <c r="L868" t="s">
        <v>4807</v>
      </c>
      <c r="M868" t="s">
        <v>4808</v>
      </c>
      <c r="N868" t="s">
        <v>7769</v>
      </c>
      <c r="O868" t="s">
        <v>3012</v>
      </c>
      <c r="P868" t="s">
        <v>4810</v>
      </c>
      <c r="Q868" t="s">
        <v>2189</v>
      </c>
      <c r="R868" t="b">
        <v>0</v>
      </c>
      <c r="S868">
        <v>600</v>
      </c>
      <c r="T868" t="s">
        <v>3002</v>
      </c>
      <c r="U868" t="s">
        <v>3003</v>
      </c>
      <c r="V868">
        <v>0.6</v>
      </c>
      <c r="W868" t="s">
        <v>3012</v>
      </c>
    </row>
    <row r="869" spans="1:23" hidden="1" x14ac:dyDescent="0.35">
      <c r="A869" t="s">
        <v>2189</v>
      </c>
      <c r="C869" s="403">
        <v>45883</v>
      </c>
      <c r="D869" t="s">
        <v>3543</v>
      </c>
      <c r="E869" t="s">
        <v>7780</v>
      </c>
      <c r="F869" t="s">
        <v>7781</v>
      </c>
      <c r="G869" t="s">
        <v>7782</v>
      </c>
      <c r="H869" t="s">
        <v>7783</v>
      </c>
      <c r="I869" t="s">
        <v>7784</v>
      </c>
      <c r="J869" t="s">
        <v>98</v>
      </c>
      <c r="K869" t="s">
        <v>2189</v>
      </c>
      <c r="L869" t="s">
        <v>3154</v>
      </c>
      <c r="M869" t="s">
        <v>7785</v>
      </c>
      <c r="N869" t="s">
        <v>7786</v>
      </c>
      <c r="O869" t="s">
        <v>3012</v>
      </c>
      <c r="P869" t="s">
        <v>7785</v>
      </c>
      <c r="Q869" t="s">
        <v>2189</v>
      </c>
      <c r="R869" t="b">
        <v>0</v>
      </c>
      <c r="S869">
        <v>1000</v>
      </c>
      <c r="T869" t="s">
        <v>3002</v>
      </c>
      <c r="U869" t="s">
        <v>3003</v>
      </c>
      <c r="V869">
        <v>1</v>
      </c>
      <c r="W869" t="s">
        <v>3012</v>
      </c>
    </row>
    <row r="870" spans="1:23" hidden="1" x14ac:dyDescent="0.35">
      <c r="A870" t="s">
        <v>2189</v>
      </c>
      <c r="C870" s="403">
        <v>45883</v>
      </c>
      <c r="D870" t="s">
        <v>3543</v>
      </c>
      <c r="E870" t="s">
        <v>7787</v>
      </c>
      <c r="F870" t="s">
        <v>7788</v>
      </c>
      <c r="G870" t="s">
        <v>7789</v>
      </c>
      <c r="H870" t="s">
        <v>7790</v>
      </c>
      <c r="I870" t="s">
        <v>2918</v>
      </c>
      <c r="J870" t="s">
        <v>97</v>
      </c>
      <c r="K870" t="s">
        <v>2189</v>
      </c>
      <c r="L870" t="s">
        <v>4807</v>
      </c>
      <c r="M870" t="s">
        <v>4808</v>
      </c>
      <c r="N870" t="s">
        <v>7791</v>
      </c>
      <c r="O870" t="s">
        <v>3012</v>
      </c>
      <c r="P870" t="s">
        <v>4810</v>
      </c>
      <c r="Q870" t="s">
        <v>2189</v>
      </c>
      <c r="R870" t="b">
        <v>0</v>
      </c>
      <c r="S870">
        <v>500</v>
      </c>
      <c r="T870" t="s">
        <v>3002</v>
      </c>
      <c r="U870" t="s">
        <v>3003</v>
      </c>
      <c r="V870">
        <v>0.5</v>
      </c>
      <c r="W870" t="s">
        <v>3012</v>
      </c>
    </row>
    <row r="871" spans="1:23" hidden="1" x14ac:dyDescent="0.35">
      <c r="A871" t="s">
        <v>2189</v>
      </c>
      <c r="C871" s="403">
        <v>45883</v>
      </c>
      <c r="D871" t="s">
        <v>3543</v>
      </c>
      <c r="E871" t="s">
        <v>7792</v>
      </c>
      <c r="F871" t="s">
        <v>7793</v>
      </c>
      <c r="G871" t="s">
        <v>7794</v>
      </c>
      <c r="H871" t="s">
        <v>7795</v>
      </c>
      <c r="I871" t="s">
        <v>7796</v>
      </c>
      <c r="J871" t="s">
        <v>97</v>
      </c>
      <c r="K871" t="s">
        <v>2189</v>
      </c>
      <c r="L871" t="s">
        <v>4807</v>
      </c>
      <c r="M871" t="s">
        <v>4808</v>
      </c>
      <c r="N871" t="s">
        <v>7797</v>
      </c>
      <c r="O871" t="s">
        <v>3030</v>
      </c>
      <c r="P871" t="s">
        <v>4810</v>
      </c>
      <c r="Q871" t="s">
        <v>2189</v>
      </c>
      <c r="R871" t="b">
        <v>1</v>
      </c>
      <c r="S871">
        <v>0</v>
      </c>
      <c r="T871" t="s">
        <v>3002</v>
      </c>
      <c r="U871" t="s">
        <v>3003</v>
      </c>
      <c r="V871">
        <v>0</v>
      </c>
      <c r="W871" t="s">
        <v>3030</v>
      </c>
    </row>
    <row r="872" spans="1:23" hidden="1" x14ac:dyDescent="0.35">
      <c r="A872" t="s">
        <v>2189</v>
      </c>
      <c r="C872" s="403">
        <v>45883</v>
      </c>
      <c r="D872" t="s">
        <v>3543</v>
      </c>
      <c r="E872" t="s">
        <v>7798</v>
      </c>
      <c r="F872" t="s">
        <v>7799</v>
      </c>
      <c r="G872" t="s">
        <v>7800</v>
      </c>
      <c r="H872" t="s">
        <v>7801</v>
      </c>
      <c r="I872" t="s">
        <v>136</v>
      </c>
      <c r="J872" t="s">
        <v>97</v>
      </c>
      <c r="K872" t="s">
        <v>2189</v>
      </c>
      <c r="L872" t="s">
        <v>4807</v>
      </c>
      <c r="M872" t="s">
        <v>4808</v>
      </c>
      <c r="N872" t="s">
        <v>7729</v>
      </c>
      <c r="O872" t="s">
        <v>3030</v>
      </c>
      <c r="P872" t="s">
        <v>4810</v>
      </c>
      <c r="Q872" t="s">
        <v>2189</v>
      </c>
      <c r="R872" t="b">
        <v>1</v>
      </c>
      <c r="S872">
        <v>0</v>
      </c>
      <c r="T872" t="s">
        <v>3002</v>
      </c>
      <c r="U872" t="s">
        <v>3003</v>
      </c>
      <c r="V872">
        <v>0</v>
      </c>
      <c r="W872" t="s">
        <v>3030</v>
      </c>
    </row>
    <row r="873" spans="1:23" hidden="1" x14ac:dyDescent="0.35">
      <c r="A873" t="s">
        <v>2189</v>
      </c>
      <c r="C873" s="403">
        <v>45883</v>
      </c>
      <c r="D873" t="s">
        <v>3543</v>
      </c>
      <c r="E873" t="s">
        <v>7802</v>
      </c>
      <c r="F873" t="s">
        <v>7803</v>
      </c>
      <c r="G873" t="s">
        <v>7804</v>
      </c>
      <c r="H873" t="s">
        <v>7805</v>
      </c>
      <c r="I873" t="s">
        <v>799</v>
      </c>
      <c r="J873" t="s">
        <v>97</v>
      </c>
      <c r="K873" t="s">
        <v>2189</v>
      </c>
      <c r="L873" t="s">
        <v>4807</v>
      </c>
      <c r="M873" t="s">
        <v>4808</v>
      </c>
      <c r="N873" t="s">
        <v>7797</v>
      </c>
      <c r="O873" t="s">
        <v>3030</v>
      </c>
      <c r="P873" t="s">
        <v>4810</v>
      </c>
      <c r="Q873" t="s">
        <v>2189</v>
      </c>
      <c r="R873" t="b">
        <v>1</v>
      </c>
      <c r="S873">
        <v>0</v>
      </c>
      <c r="T873" t="s">
        <v>3002</v>
      </c>
      <c r="U873" t="s">
        <v>3003</v>
      </c>
      <c r="V873">
        <v>0</v>
      </c>
      <c r="W873" t="s">
        <v>3030</v>
      </c>
    </row>
    <row r="874" spans="1:23" hidden="1" x14ac:dyDescent="0.35">
      <c r="A874" t="s">
        <v>2189</v>
      </c>
      <c r="C874" s="403">
        <v>45883</v>
      </c>
      <c r="D874" t="s">
        <v>3543</v>
      </c>
      <c r="E874" t="s">
        <v>7806</v>
      </c>
      <c r="F874" t="s">
        <v>7807</v>
      </c>
      <c r="G874" t="s">
        <v>7808</v>
      </c>
      <c r="H874" t="s">
        <v>7809</v>
      </c>
      <c r="I874" t="s">
        <v>2738</v>
      </c>
      <c r="J874" t="s">
        <v>98</v>
      </c>
      <c r="K874" t="s">
        <v>2189</v>
      </c>
      <c r="L874" t="s">
        <v>3205</v>
      </c>
      <c r="M874" t="s">
        <v>6435</v>
      </c>
      <c r="N874" t="s">
        <v>7810</v>
      </c>
      <c r="O874" t="s">
        <v>3012</v>
      </c>
      <c r="P874" t="s">
        <v>6437</v>
      </c>
      <c r="Q874" t="s">
        <v>2189</v>
      </c>
      <c r="R874" t="b">
        <v>0</v>
      </c>
      <c r="S874">
        <v>2000</v>
      </c>
      <c r="T874" t="s">
        <v>3002</v>
      </c>
      <c r="U874" t="s">
        <v>3003</v>
      </c>
      <c r="V874">
        <v>2</v>
      </c>
      <c r="W874" t="s">
        <v>3012</v>
      </c>
    </row>
    <row r="875" spans="1:23" hidden="1" x14ac:dyDescent="0.35">
      <c r="A875" t="s">
        <v>2189</v>
      </c>
      <c r="C875" s="403">
        <v>45882</v>
      </c>
      <c r="D875" t="s">
        <v>3543</v>
      </c>
      <c r="E875" t="s">
        <v>7811</v>
      </c>
      <c r="F875" t="s">
        <v>7812</v>
      </c>
      <c r="G875" t="s">
        <v>7813</v>
      </c>
      <c r="H875" t="s">
        <v>7814</v>
      </c>
      <c r="I875" t="s">
        <v>2301</v>
      </c>
      <c r="J875" t="s">
        <v>97</v>
      </c>
      <c r="K875" t="s">
        <v>2189</v>
      </c>
      <c r="L875" t="s">
        <v>4807</v>
      </c>
      <c r="M875" t="s">
        <v>4808</v>
      </c>
      <c r="N875" t="s">
        <v>7815</v>
      </c>
      <c r="O875" t="s">
        <v>3012</v>
      </c>
      <c r="P875" t="s">
        <v>4810</v>
      </c>
      <c r="Q875" t="s">
        <v>2189</v>
      </c>
      <c r="R875" t="b">
        <v>0</v>
      </c>
      <c r="S875">
        <v>500</v>
      </c>
      <c r="T875" t="s">
        <v>3002</v>
      </c>
      <c r="U875" t="s">
        <v>3003</v>
      </c>
      <c r="V875">
        <v>0.5</v>
      </c>
      <c r="W875" t="s">
        <v>3012</v>
      </c>
    </row>
    <row r="876" spans="1:23" hidden="1" x14ac:dyDescent="0.35">
      <c r="A876" t="s">
        <v>2189</v>
      </c>
      <c r="C876" s="403">
        <v>45882</v>
      </c>
      <c r="D876" t="s">
        <v>3543</v>
      </c>
      <c r="E876" t="s">
        <v>7816</v>
      </c>
      <c r="F876" t="s">
        <v>7817</v>
      </c>
      <c r="G876" t="s">
        <v>7818</v>
      </c>
      <c r="H876" t="s">
        <v>7819</v>
      </c>
      <c r="I876" t="s">
        <v>7820</v>
      </c>
      <c r="J876" t="s">
        <v>98</v>
      </c>
      <c r="K876" t="s">
        <v>2189</v>
      </c>
      <c r="L876" t="s">
        <v>3154</v>
      </c>
      <c r="M876" t="s">
        <v>4278</v>
      </c>
      <c r="N876" t="s">
        <v>7739</v>
      </c>
      <c r="O876" t="s">
        <v>3030</v>
      </c>
      <c r="P876" t="s">
        <v>4278</v>
      </c>
      <c r="Q876" t="s">
        <v>2189</v>
      </c>
      <c r="R876" t="b">
        <v>1</v>
      </c>
      <c r="S876">
        <v>30000</v>
      </c>
      <c r="T876" t="s">
        <v>3002</v>
      </c>
      <c r="U876" t="s">
        <v>3003</v>
      </c>
      <c r="V876">
        <v>30</v>
      </c>
      <c r="W876" t="s">
        <v>3030</v>
      </c>
    </row>
    <row r="877" spans="1:23" hidden="1" x14ac:dyDescent="0.35">
      <c r="A877" t="s">
        <v>2189</v>
      </c>
      <c r="C877" s="403">
        <v>45882</v>
      </c>
      <c r="D877" t="s">
        <v>3543</v>
      </c>
      <c r="E877" t="s">
        <v>7821</v>
      </c>
      <c r="F877" t="s">
        <v>7822</v>
      </c>
      <c r="G877" t="s">
        <v>7823</v>
      </c>
      <c r="H877" t="s">
        <v>7824</v>
      </c>
      <c r="I877" t="s">
        <v>7825</v>
      </c>
      <c r="J877" t="s">
        <v>98</v>
      </c>
      <c r="K877" t="s">
        <v>2189</v>
      </c>
      <c r="L877" t="s">
        <v>3154</v>
      </c>
      <c r="M877" t="s">
        <v>4278</v>
      </c>
      <c r="N877" t="s">
        <v>7826</v>
      </c>
      <c r="O877" t="s">
        <v>3012</v>
      </c>
      <c r="P877" t="s">
        <v>4278</v>
      </c>
      <c r="Q877" t="s">
        <v>2189</v>
      </c>
      <c r="R877" t="b">
        <v>0</v>
      </c>
      <c r="S877">
        <v>1000</v>
      </c>
      <c r="T877" t="s">
        <v>3002</v>
      </c>
      <c r="U877" t="s">
        <v>3003</v>
      </c>
      <c r="V877">
        <v>1</v>
      </c>
      <c r="W877" t="s">
        <v>3012</v>
      </c>
    </row>
    <row r="878" spans="1:23" hidden="1" x14ac:dyDescent="0.35">
      <c r="A878" t="s">
        <v>2189</v>
      </c>
      <c r="C878" s="403">
        <v>45882</v>
      </c>
      <c r="D878" t="s">
        <v>3543</v>
      </c>
      <c r="E878" t="s">
        <v>7827</v>
      </c>
      <c r="F878" t="s">
        <v>7828</v>
      </c>
      <c r="G878" t="s">
        <v>7829</v>
      </c>
      <c r="H878" t="s">
        <v>7830</v>
      </c>
      <c r="I878" t="s">
        <v>7831</v>
      </c>
      <c r="J878" t="s">
        <v>98</v>
      </c>
      <c r="K878" t="s">
        <v>2189</v>
      </c>
      <c r="L878" t="s">
        <v>3154</v>
      </c>
      <c r="M878" t="s">
        <v>3521</v>
      </c>
      <c r="N878" t="s">
        <v>7832</v>
      </c>
      <c r="O878" t="s">
        <v>3021</v>
      </c>
      <c r="P878" t="s">
        <v>3366</v>
      </c>
      <c r="Q878" t="s">
        <v>2189</v>
      </c>
      <c r="R878" t="b">
        <v>1</v>
      </c>
      <c r="S878">
        <v>10000</v>
      </c>
      <c r="T878" t="s">
        <v>3002</v>
      </c>
      <c r="U878" t="s">
        <v>3003</v>
      </c>
      <c r="V878">
        <v>10</v>
      </c>
      <c r="W878" t="s">
        <v>3021</v>
      </c>
    </row>
    <row r="879" spans="1:23" hidden="1" x14ac:dyDescent="0.35">
      <c r="A879" t="s">
        <v>419</v>
      </c>
      <c r="C879" s="403">
        <v>45882</v>
      </c>
      <c r="D879" t="s">
        <v>3543</v>
      </c>
      <c r="E879" t="s">
        <v>7833</v>
      </c>
      <c r="F879" t="s">
        <v>7834</v>
      </c>
      <c r="G879" t="s">
        <v>7835</v>
      </c>
      <c r="H879" t="s">
        <v>7836</v>
      </c>
      <c r="I879" t="s">
        <v>7837</v>
      </c>
      <c r="J879" t="s">
        <v>1701</v>
      </c>
      <c r="K879" t="s">
        <v>447</v>
      </c>
      <c r="L879" t="s">
        <v>4069</v>
      </c>
      <c r="M879" t="s">
        <v>7838</v>
      </c>
      <c r="N879" t="s">
        <v>7839</v>
      </c>
      <c r="O879" t="s">
        <v>3012</v>
      </c>
      <c r="P879" t="s">
        <v>4072</v>
      </c>
      <c r="Q879" t="s">
        <v>418</v>
      </c>
      <c r="R879" t="b">
        <v>0</v>
      </c>
      <c r="S879">
        <v>6000</v>
      </c>
      <c r="T879" t="s">
        <v>3002</v>
      </c>
      <c r="U879" t="s">
        <v>3003</v>
      </c>
      <c r="V879">
        <v>6</v>
      </c>
      <c r="W879" t="s">
        <v>3012</v>
      </c>
    </row>
    <row r="880" spans="1:23" hidden="1" x14ac:dyDescent="0.35">
      <c r="A880" t="s">
        <v>2189</v>
      </c>
      <c r="C880" s="403">
        <v>45882</v>
      </c>
      <c r="D880" t="s">
        <v>3321</v>
      </c>
      <c r="E880" t="s">
        <v>7840</v>
      </c>
      <c r="F880" t="s">
        <v>7841</v>
      </c>
      <c r="G880" t="s">
        <v>7842</v>
      </c>
      <c r="H880" t="s">
        <v>7843</v>
      </c>
      <c r="I880" t="s">
        <v>4035</v>
      </c>
      <c r="J880" t="s">
        <v>97</v>
      </c>
      <c r="K880" t="s">
        <v>2189</v>
      </c>
      <c r="L880" t="s">
        <v>4807</v>
      </c>
      <c r="M880" t="s">
        <v>4808</v>
      </c>
      <c r="N880" t="s">
        <v>7844</v>
      </c>
      <c r="O880" t="s">
        <v>3030</v>
      </c>
      <c r="P880" t="s">
        <v>4810</v>
      </c>
      <c r="Q880" t="s">
        <v>2189</v>
      </c>
      <c r="R880" t="b">
        <v>0</v>
      </c>
      <c r="S880">
        <v>2000</v>
      </c>
      <c r="T880" t="s">
        <v>3002</v>
      </c>
      <c r="U880" t="s">
        <v>3003</v>
      </c>
      <c r="V880">
        <v>2</v>
      </c>
      <c r="W880" t="s">
        <v>3030</v>
      </c>
    </row>
    <row r="881" spans="1:23" hidden="1" x14ac:dyDescent="0.35">
      <c r="A881" t="s">
        <v>2189</v>
      </c>
      <c r="C881" s="403">
        <v>45882</v>
      </c>
      <c r="D881" t="s">
        <v>3543</v>
      </c>
      <c r="E881" t="s">
        <v>7845</v>
      </c>
      <c r="F881" t="s">
        <v>7846</v>
      </c>
      <c r="G881" t="s">
        <v>7847</v>
      </c>
      <c r="H881" t="s">
        <v>7848</v>
      </c>
      <c r="I881" t="s">
        <v>2358</v>
      </c>
      <c r="J881" t="s">
        <v>97</v>
      </c>
      <c r="K881" t="s">
        <v>2189</v>
      </c>
      <c r="L881" t="s">
        <v>4807</v>
      </c>
      <c r="M881" t="s">
        <v>4808</v>
      </c>
      <c r="N881" t="s">
        <v>4809</v>
      </c>
      <c r="O881" t="s">
        <v>3012</v>
      </c>
      <c r="P881" t="s">
        <v>4810</v>
      </c>
      <c r="Q881" t="s">
        <v>2189</v>
      </c>
      <c r="R881" t="b">
        <v>0</v>
      </c>
      <c r="S881">
        <v>0</v>
      </c>
      <c r="T881" t="s">
        <v>3002</v>
      </c>
      <c r="U881" t="s">
        <v>3003</v>
      </c>
      <c r="V881">
        <v>0</v>
      </c>
      <c r="W881" t="s">
        <v>3012</v>
      </c>
    </row>
    <row r="882" spans="1:23" hidden="1" x14ac:dyDescent="0.35">
      <c r="A882" t="s">
        <v>2189</v>
      </c>
      <c r="C882" s="403">
        <v>45882</v>
      </c>
      <c r="D882" t="s">
        <v>3543</v>
      </c>
      <c r="E882" t="s">
        <v>7849</v>
      </c>
      <c r="F882" t="s">
        <v>7850</v>
      </c>
      <c r="G882" t="s">
        <v>7851</v>
      </c>
      <c r="H882" t="s">
        <v>7852</v>
      </c>
      <c r="I882" t="s">
        <v>5533</v>
      </c>
      <c r="J882" t="s">
        <v>97</v>
      </c>
      <c r="K882" t="s">
        <v>2189</v>
      </c>
      <c r="L882" t="s">
        <v>4807</v>
      </c>
      <c r="M882" t="s">
        <v>4808</v>
      </c>
      <c r="N882" t="s">
        <v>4809</v>
      </c>
      <c r="O882" t="s">
        <v>3012</v>
      </c>
      <c r="P882" t="s">
        <v>4810</v>
      </c>
      <c r="Q882" t="s">
        <v>2189</v>
      </c>
      <c r="R882" t="b">
        <v>0</v>
      </c>
      <c r="S882">
        <v>300</v>
      </c>
      <c r="T882" t="s">
        <v>3002</v>
      </c>
      <c r="U882" t="s">
        <v>3003</v>
      </c>
      <c r="V882">
        <v>0.3</v>
      </c>
      <c r="W882" t="s">
        <v>3012</v>
      </c>
    </row>
    <row r="883" spans="1:23" hidden="1" x14ac:dyDescent="0.35">
      <c r="A883" t="s">
        <v>2189</v>
      </c>
      <c r="C883" s="403">
        <v>45882</v>
      </c>
      <c r="D883" t="s">
        <v>3543</v>
      </c>
      <c r="E883" t="s">
        <v>7853</v>
      </c>
      <c r="F883" t="s">
        <v>7854</v>
      </c>
      <c r="G883" t="s">
        <v>7855</v>
      </c>
      <c r="H883" t="s">
        <v>7856</v>
      </c>
      <c r="I883" t="s">
        <v>7857</v>
      </c>
      <c r="J883" t="s">
        <v>97</v>
      </c>
      <c r="K883" t="s">
        <v>2189</v>
      </c>
      <c r="L883" t="s">
        <v>4807</v>
      </c>
      <c r="M883" t="s">
        <v>4808</v>
      </c>
      <c r="N883" t="s">
        <v>7858</v>
      </c>
      <c r="O883" t="s">
        <v>3012</v>
      </c>
      <c r="P883" t="s">
        <v>4810</v>
      </c>
      <c r="Q883" t="s">
        <v>2189</v>
      </c>
      <c r="R883" t="b">
        <v>0</v>
      </c>
      <c r="S883">
        <v>1000</v>
      </c>
      <c r="T883" t="s">
        <v>3002</v>
      </c>
      <c r="U883" t="s">
        <v>3003</v>
      </c>
      <c r="V883">
        <v>1</v>
      </c>
      <c r="W883" t="s">
        <v>3012</v>
      </c>
    </row>
    <row r="884" spans="1:23" hidden="1" x14ac:dyDescent="0.35">
      <c r="A884" t="s">
        <v>2189</v>
      </c>
      <c r="C884" s="403">
        <v>45882</v>
      </c>
      <c r="D884" t="s">
        <v>3543</v>
      </c>
      <c r="E884" t="s">
        <v>7859</v>
      </c>
      <c r="F884" t="s">
        <v>7860</v>
      </c>
      <c r="G884" t="s">
        <v>7861</v>
      </c>
      <c r="H884" t="s">
        <v>7862</v>
      </c>
      <c r="I884" t="s">
        <v>2782</v>
      </c>
      <c r="J884" t="s">
        <v>97</v>
      </c>
      <c r="K884" t="s">
        <v>2189</v>
      </c>
      <c r="L884" t="s">
        <v>4807</v>
      </c>
      <c r="M884" t="s">
        <v>4808</v>
      </c>
      <c r="N884" t="s">
        <v>7863</v>
      </c>
      <c r="O884" t="s">
        <v>3012</v>
      </c>
      <c r="P884" t="s">
        <v>4810</v>
      </c>
      <c r="Q884" t="s">
        <v>2189</v>
      </c>
      <c r="R884" t="b">
        <v>0</v>
      </c>
      <c r="S884">
        <v>200</v>
      </c>
      <c r="T884" t="s">
        <v>3002</v>
      </c>
      <c r="U884" t="s">
        <v>3003</v>
      </c>
      <c r="V884">
        <v>0.2</v>
      </c>
      <c r="W884" t="s">
        <v>3012</v>
      </c>
    </row>
    <row r="885" spans="1:23" hidden="1" x14ac:dyDescent="0.35">
      <c r="A885" t="s">
        <v>2189</v>
      </c>
      <c r="C885" s="403">
        <v>45882</v>
      </c>
      <c r="D885" t="s">
        <v>3543</v>
      </c>
      <c r="E885" t="s">
        <v>7864</v>
      </c>
      <c r="F885" t="s">
        <v>7865</v>
      </c>
      <c r="G885" t="s">
        <v>7866</v>
      </c>
      <c r="H885" t="s">
        <v>7867</v>
      </c>
      <c r="I885" t="s">
        <v>2682</v>
      </c>
      <c r="J885" t="s">
        <v>97</v>
      </c>
      <c r="K885" t="s">
        <v>2189</v>
      </c>
      <c r="L885" t="s">
        <v>4807</v>
      </c>
      <c r="M885" t="s">
        <v>4808</v>
      </c>
      <c r="N885" t="s">
        <v>7863</v>
      </c>
      <c r="O885" t="s">
        <v>3012</v>
      </c>
      <c r="P885" t="s">
        <v>4810</v>
      </c>
      <c r="Q885" t="s">
        <v>2189</v>
      </c>
      <c r="R885" t="b">
        <v>0</v>
      </c>
      <c r="S885">
        <v>0</v>
      </c>
      <c r="T885" t="s">
        <v>3002</v>
      </c>
      <c r="U885" t="s">
        <v>3003</v>
      </c>
      <c r="V885">
        <v>0</v>
      </c>
      <c r="W885" t="s">
        <v>3012</v>
      </c>
    </row>
    <row r="886" spans="1:23" hidden="1" x14ac:dyDescent="0.35">
      <c r="A886" t="s">
        <v>2189</v>
      </c>
      <c r="C886" s="403">
        <v>45882</v>
      </c>
      <c r="D886" t="s">
        <v>3543</v>
      </c>
      <c r="E886" t="s">
        <v>7868</v>
      </c>
      <c r="F886" t="s">
        <v>7869</v>
      </c>
      <c r="G886" t="s">
        <v>7870</v>
      </c>
      <c r="H886" t="s">
        <v>7871</v>
      </c>
      <c r="I886" t="s">
        <v>7872</v>
      </c>
      <c r="J886" t="s">
        <v>97</v>
      </c>
      <c r="K886" t="s">
        <v>2189</v>
      </c>
      <c r="L886" t="s">
        <v>4807</v>
      </c>
      <c r="M886" t="s">
        <v>4808</v>
      </c>
      <c r="N886" t="s">
        <v>7873</v>
      </c>
      <c r="O886" t="s">
        <v>3012</v>
      </c>
      <c r="P886" t="s">
        <v>4810</v>
      </c>
      <c r="Q886" t="s">
        <v>2189</v>
      </c>
      <c r="R886" t="b">
        <v>0</v>
      </c>
      <c r="S886">
        <v>1000</v>
      </c>
      <c r="T886" t="s">
        <v>3002</v>
      </c>
      <c r="U886" t="s">
        <v>3003</v>
      </c>
      <c r="V886">
        <v>1</v>
      </c>
      <c r="W886" t="s">
        <v>3012</v>
      </c>
    </row>
    <row r="887" spans="1:23" hidden="1" x14ac:dyDescent="0.35">
      <c r="A887" t="s">
        <v>419</v>
      </c>
      <c r="C887" s="403">
        <v>45882</v>
      </c>
      <c r="D887" t="s">
        <v>3543</v>
      </c>
      <c r="E887" t="s">
        <v>7874</v>
      </c>
      <c r="F887" t="s">
        <v>7875</v>
      </c>
      <c r="G887" t="s">
        <v>2279</v>
      </c>
      <c r="H887" t="s">
        <v>7876</v>
      </c>
      <c r="I887" t="s">
        <v>2279</v>
      </c>
      <c r="J887" t="s">
        <v>1701</v>
      </c>
      <c r="K887" t="s">
        <v>447</v>
      </c>
      <c r="L887" t="s">
        <v>7877</v>
      </c>
      <c r="M887" t="s">
        <v>7878</v>
      </c>
      <c r="N887" t="s">
        <v>7879</v>
      </c>
      <c r="O887" t="s">
        <v>3012</v>
      </c>
      <c r="P887" t="s">
        <v>7880</v>
      </c>
      <c r="Q887" t="s">
        <v>418</v>
      </c>
      <c r="R887" t="b">
        <v>1</v>
      </c>
      <c r="S887">
        <v>1000</v>
      </c>
      <c r="T887" t="s">
        <v>3002</v>
      </c>
      <c r="U887" t="s">
        <v>3003</v>
      </c>
      <c r="V887">
        <v>1</v>
      </c>
      <c r="W887" t="s">
        <v>3012</v>
      </c>
    </row>
    <row r="888" spans="1:23" hidden="1" x14ac:dyDescent="0.35">
      <c r="A888" t="s">
        <v>2189</v>
      </c>
      <c r="C888" s="403">
        <v>45882</v>
      </c>
      <c r="D888" t="s">
        <v>3543</v>
      </c>
      <c r="E888" t="s">
        <v>7881</v>
      </c>
      <c r="F888" t="s">
        <v>7882</v>
      </c>
      <c r="G888" t="s">
        <v>7883</v>
      </c>
      <c r="H888" t="s">
        <v>7884</v>
      </c>
      <c r="I888" t="s">
        <v>5602</v>
      </c>
      <c r="J888" t="s">
        <v>97</v>
      </c>
      <c r="K888" t="s">
        <v>2189</v>
      </c>
      <c r="L888" t="s">
        <v>3154</v>
      </c>
      <c r="M888" t="s">
        <v>4872</v>
      </c>
      <c r="N888" t="s">
        <v>7885</v>
      </c>
      <c r="O888" t="s">
        <v>3012</v>
      </c>
      <c r="P888" t="s">
        <v>4474</v>
      </c>
      <c r="Q888" t="s">
        <v>2189</v>
      </c>
      <c r="R888" t="b">
        <v>0</v>
      </c>
      <c r="S888">
        <v>1000</v>
      </c>
      <c r="T888" t="s">
        <v>3002</v>
      </c>
      <c r="U888" t="s">
        <v>3003</v>
      </c>
      <c r="V888">
        <v>1</v>
      </c>
      <c r="W888" t="s">
        <v>3012</v>
      </c>
    </row>
    <row r="889" spans="1:23" hidden="1" x14ac:dyDescent="0.35">
      <c r="A889" t="s">
        <v>2189</v>
      </c>
      <c r="C889" s="403">
        <v>45882</v>
      </c>
      <c r="D889" t="s">
        <v>3543</v>
      </c>
      <c r="E889" t="s">
        <v>7886</v>
      </c>
      <c r="F889" t="s">
        <v>7887</v>
      </c>
      <c r="G889" t="s">
        <v>7888</v>
      </c>
      <c r="H889" t="s">
        <v>7889</v>
      </c>
      <c r="I889" t="s">
        <v>7890</v>
      </c>
      <c r="J889" t="s">
        <v>97</v>
      </c>
      <c r="K889" t="s">
        <v>2189</v>
      </c>
      <c r="L889" t="s">
        <v>3154</v>
      </c>
      <c r="M889" t="s">
        <v>4872</v>
      </c>
      <c r="N889" t="s">
        <v>7885</v>
      </c>
      <c r="O889" t="s">
        <v>3012</v>
      </c>
      <c r="P889" t="s">
        <v>4474</v>
      </c>
      <c r="Q889" t="s">
        <v>2189</v>
      </c>
      <c r="R889" t="b">
        <v>0</v>
      </c>
      <c r="S889">
        <v>1000</v>
      </c>
      <c r="T889" t="s">
        <v>3002</v>
      </c>
      <c r="U889" t="s">
        <v>3003</v>
      </c>
      <c r="V889">
        <v>1</v>
      </c>
      <c r="W889" t="s">
        <v>3012</v>
      </c>
    </row>
    <row r="890" spans="1:23" hidden="1" x14ac:dyDescent="0.35">
      <c r="A890" t="s">
        <v>2189</v>
      </c>
      <c r="C890" s="403">
        <v>45882</v>
      </c>
      <c r="D890" t="s">
        <v>3543</v>
      </c>
      <c r="E890" t="s">
        <v>7891</v>
      </c>
      <c r="F890" t="s">
        <v>7892</v>
      </c>
      <c r="G890" t="s">
        <v>7893</v>
      </c>
      <c r="H890" t="s">
        <v>7894</v>
      </c>
      <c r="I890" t="s">
        <v>1719</v>
      </c>
      <c r="J890" t="s">
        <v>97</v>
      </c>
      <c r="K890" t="s">
        <v>2189</v>
      </c>
      <c r="L890" t="s">
        <v>3154</v>
      </c>
      <c r="M890" t="s">
        <v>4872</v>
      </c>
      <c r="N890" t="s">
        <v>7885</v>
      </c>
      <c r="O890" t="s">
        <v>3012</v>
      </c>
      <c r="P890" t="s">
        <v>4474</v>
      </c>
      <c r="Q890" t="s">
        <v>2189</v>
      </c>
      <c r="R890" t="b">
        <v>0</v>
      </c>
      <c r="S890">
        <v>1000</v>
      </c>
      <c r="T890" t="s">
        <v>3002</v>
      </c>
      <c r="U890" t="s">
        <v>3003</v>
      </c>
      <c r="V890">
        <v>1</v>
      </c>
      <c r="W890" t="s">
        <v>3012</v>
      </c>
    </row>
    <row r="891" spans="1:23" hidden="1" x14ac:dyDescent="0.35">
      <c r="A891" t="s">
        <v>2189</v>
      </c>
      <c r="C891" s="403">
        <v>45882</v>
      </c>
      <c r="D891" t="s">
        <v>3543</v>
      </c>
      <c r="E891" t="s">
        <v>7895</v>
      </c>
      <c r="F891" t="s">
        <v>7896</v>
      </c>
      <c r="G891" t="s">
        <v>7897</v>
      </c>
      <c r="H891" t="s">
        <v>7898</v>
      </c>
      <c r="I891" t="s">
        <v>3896</v>
      </c>
      <c r="J891" t="s">
        <v>97</v>
      </c>
      <c r="K891" t="s">
        <v>2189</v>
      </c>
      <c r="L891" t="s">
        <v>4807</v>
      </c>
      <c r="M891" t="s">
        <v>4808</v>
      </c>
      <c r="N891" t="s">
        <v>7729</v>
      </c>
      <c r="O891" t="s">
        <v>3030</v>
      </c>
      <c r="P891" t="s">
        <v>4810</v>
      </c>
      <c r="Q891" t="s">
        <v>2189</v>
      </c>
      <c r="R891" t="b">
        <v>0</v>
      </c>
      <c r="S891">
        <v>10000</v>
      </c>
      <c r="T891" t="s">
        <v>3002</v>
      </c>
      <c r="U891" t="s">
        <v>3003</v>
      </c>
      <c r="V891">
        <v>10</v>
      </c>
      <c r="W891" t="s">
        <v>3030</v>
      </c>
    </row>
    <row r="892" spans="1:23" hidden="1" x14ac:dyDescent="0.35">
      <c r="A892" t="s">
        <v>2189</v>
      </c>
      <c r="C892" s="403">
        <v>45882</v>
      </c>
      <c r="D892" t="s">
        <v>3543</v>
      </c>
      <c r="E892" t="s">
        <v>7899</v>
      </c>
      <c r="F892" t="s">
        <v>7900</v>
      </c>
      <c r="G892" t="s">
        <v>7901</v>
      </c>
      <c r="H892" t="s">
        <v>7902</v>
      </c>
      <c r="I892" t="s">
        <v>7903</v>
      </c>
      <c r="J892" t="s">
        <v>97</v>
      </c>
      <c r="K892" t="s">
        <v>2189</v>
      </c>
      <c r="L892" t="s">
        <v>4807</v>
      </c>
      <c r="M892" t="s">
        <v>4810</v>
      </c>
      <c r="N892" t="s">
        <v>7729</v>
      </c>
      <c r="O892" t="s">
        <v>3030</v>
      </c>
      <c r="P892" t="s">
        <v>4810</v>
      </c>
      <c r="Q892" t="s">
        <v>2189</v>
      </c>
      <c r="R892" t="b">
        <v>0</v>
      </c>
      <c r="S892">
        <v>0</v>
      </c>
      <c r="T892" t="s">
        <v>3002</v>
      </c>
      <c r="U892" t="s">
        <v>3003</v>
      </c>
      <c r="V892">
        <v>0</v>
      </c>
      <c r="W892" t="s">
        <v>3030</v>
      </c>
    </row>
    <row r="893" spans="1:23" hidden="1" x14ac:dyDescent="0.35">
      <c r="A893" t="s">
        <v>2189</v>
      </c>
      <c r="C893" s="403">
        <v>45882</v>
      </c>
      <c r="D893" t="s">
        <v>3543</v>
      </c>
      <c r="E893" t="s">
        <v>7904</v>
      </c>
      <c r="F893" t="s">
        <v>7905</v>
      </c>
      <c r="G893" t="s">
        <v>7906</v>
      </c>
      <c r="H893" t="s">
        <v>7907</v>
      </c>
      <c r="I893" t="s">
        <v>2621</v>
      </c>
      <c r="J893" t="s">
        <v>97</v>
      </c>
      <c r="K893" t="s">
        <v>2189</v>
      </c>
      <c r="L893" t="s">
        <v>4807</v>
      </c>
      <c r="M893" t="s">
        <v>4810</v>
      </c>
      <c r="N893" t="s">
        <v>7908</v>
      </c>
      <c r="O893" t="s">
        <v>3012</v>
      </c>
      <c r="P893" t="s">
        <v>4810</v>
      </c>
      <c r="Q893" t="s">
        <v>2189</v>
      </c>
      <c r="R893" t="b">
        <v>0</v>
      </c>
      <c r="S893">
        <v>800</v>
      </c>
      <c r="T893" t="s">
        <v>3002</v>
      </c>
      <c r="U893" t="s">
        <v>3003</v>
      </c>
      <c r="V893">
        <v>0.8</v>
      </c>
      <c r="W893" t="s">
        <v>3012</v>
      </c>
    </row>
    <row r="894" spans="1:23" hidden="1" x14ac:dyDescent="0.35">
      <c r="A894" t="s">
        <v>2189</v>
      </c>
      <c r="C894" s="403">
        <v>45882</v>
      </c>
      <c r="D894" t="s">
        <v>3543</v>
      </c>
      <c r="E894" t="s">
        <v>7909</v>
      </c>
      <c r="F894" t="s">
        <v>7910</v>
      </c>
      <c r="G894" t="s">
        <v>7911</v>
      </c>
      <c r="H894" t="s">
        <v>7912</v>
      </c>
      <c r="I894" t="s">
        <v>400</v>
      </c>
      <c r="J894" t="s">
        <v>97</v>
      </c>
      <c r="K894" t="s">
        <v>2189</v>
      </c>
      <c r="L894" t="s">
        <v>4807</v>
      </c>
      <c r="M894" t="s">
        <v>4810</v>
      </c>
      <c r="N894" t="s">
        <v>7913</v>
      </c>
      <c r="O894" t="s">
        <v>3012</v>
      </c>
      <c r="P894" t="s">
        <v>4810</v>
      </c>
      <c r="Q894" t="s">
        <v>2189</v>
      </c>
      <c r="R894" t="b">
        <v>0</v>
      </c>
      <c r="S894">
        <v>1500</v>
      </c>
      <c r="T894" t="s">
        <v>3002</v>
      </c>
      <c r="U894" t="s">
        <v>3003</v>
      </c>
      <c r="V894">
        <v>1.5</v>
      </c>
      <c r="W894" t="s">
        <v>3012</v>
      </c>
    </row>
    <row r="895" spans="1:23" hidden="1" x14ac:dyDescent="0.35">
      <c r="A895" t="s">
        <v>2189</v>
      </c>
      <c r="C895" s="403">
        <v>45882</v>
      </c>
      <c r="D895" t="s">
        <v>3543</v>
      </c>
      <c r="E895" t="s">
        <v>7914</v>
      </c>
      <c r="F895" t="s">
        <v>7915</v>
      </c>
      <c r="G895" t="s">
        <v>7916</v>
      </c>
      <c r="H895" t="s">
        <v>7917</v>
      </c>
      <c r="I895" t="s">
        <v>799</v>
      </c>
      <c r="J895" t="s">
        <v>97</v>
      </c>
      <c r="K895" t="s">
        <v>2189</v>
      </c>
      <c r="L895" t="s">
        <v>4807</v>
      </c>
      <c r="M895" t="s">
        <v>4810</v>
      </c>
      <c r="N895" t="s">
        <v>7918</v>
      </c>
      <c r="O895" t="s">
        <v>3012</v>
      </c>
      <c r="P895" t="s">
        <v>4810</v>
      </c>
      <c r="Q895" t="s">
        <v>2189</v>
      </c>
      <c r="R895" t="b">
        <v>0</v>
      </c>
      <c r="S895">
        <v>2000</v>
      </c>
      <c r="T895" t="s">
        <v>3002</v>
      </c>
      <c r="U895" t="s">
        <v>3003</v>
      </c>
      <c r="V895">
        <v>2</v>
      </c>
      <c r="W895" t="s">
        <v>3012</v>
      </c>
    </row>
    <row r="896" spans="1:23" hidden="1" x14ac:dyDescent="0.35">
      <c r="A896" t="s">
        <v>2189</v>
      </c>
      <c r="C896" s="403">
        <v>45881</v>
      </c>
      <c r="D896" t="s">
        <v>3543</v>
      </c>
      <c r="E896" t="s">
        <v>7919</v>
      </c>
      <c r="F896" t="s">
        <v>7920</v>
      </c>
      <c r="G896" t="s">
        <v>7921</v>
      </c>
      <c r="H896" t="s">
        <v>7922</v>
      </c>
      <c r="I896" t="s">
        <v>7923</v>
      </c>
      <c r="J896" t="s">
        <v>98</v>
      </c>
      <c r="K896" t="s">
        <v>2189</v>
      </c>
      <c r="L896" t="s">
        <v>5948</v>
      </c>
      <c r="M896" t="s">
        <v>7924</v>
      </c>
      <c r="N896" t="s">
        <v>7925</v>
      </c>
      <c r="O896" t="s">
        <v>3012</v>
      </c>
      <c r="P896" t="s">
        <v>7926</v>
      </c>
      <c r="Q896" t="s">
        <v>2189</v>
      </c>
      <c r="R896" t="b">
        <v>0</v>
      </c>
      <c r="S896">
        <v>2000</v>
      </c>
      <c r="T896" t="s">
        <v>3002</v>
      </c>
      <c r="U896" t="s">
        <v>3003</v>
      </c>
      <c r="V896">
        <v>2</v>
      </c>
      <c r="W896" t="s">
        <v>3012</v>
      </c>
    </row>
    <row r="897" spans="1:23" hidden="1" x14ac:dyDescent="0.35">
      <c r="A897" t="s">
        <v>2189</v>
      </c>
      <c r="C897" s="403">
        <v>45881</v>
      </c>
      <c r="D897" t="s">
        <v>3543</v>
      </c>
      <c r="E897" t="s">
        <v>7927</v>
      </c>
      <c r="F897" t="s">
        <v>7928</v>
      </c>
      <c r="G897" t="s">
        <v>7929</v>
      </c>
      <c r="H897" t="s">
        <v>7930</v>
      </c>
      <c r="I897" t="s">
        <v>2348</v>
      </c>
      <c r="J897" t="s">
        <v>97</v>
      </c>
      <c r="K897" t="s">
        <v>2189</v>
      </c>
      <c r="L897" t="s">
        <v>4807</v>
      </c>
      <c r="M897" t="s">
        <v>4810</v>
      </c>
      <c r="N897" t="s">
        <v>7931</v>
      </c>
      <c r="O897" t="s">
        <v>3012</v>
      </c>
      <c r="P897" t="s">
        <v>4810</v>
      </c>
      <c r="Q897" t="s">
        <v>2189</v>
      </c>
      <c r="R897" t="b">
        <v>0</v>
      </c>
      <c r="S897">
        <v>1000</v>
      </c>
      <c r="T897" t="s">
        <v>3002</v>
      </c>
      <c r="U897" t="s">
        <v>3003</v>
      </c>
      <c r="V897">
        <v>1</v>
      </c>
      <c r="W897" t="s">
        <v>3012</v>
      </c>
    </row>
    <row r="898" spans="1:23" hidden="1" x14ac:dyDescent="0.35">
      <c r="A898" t="s">
        <v>419</v>
      </c>
      <c r="C898" s="403">
        <v>45881</v>
      </c>
      <c r="D898" t="s">
        <v>3543</v>
      </c>
      <c r="E898" t="s">
        <v>7932</v>
      </c>
      <c r="F898" t="s">
        <v>7933</v>
      </c>
      <c r="G898" t="s">
        <v>2388</v>
      </c>
      <c r="H898" t="s">
        <v>7934</v>
      </c>
      <c r="I898" t="s">
        <v>7935</v>
      </c>
      <c r="J898" t="s">
        <v>1701</v>
      </c>
      <c r="K898" t="s">
        <v>447</v>
      </c>
      <c r="L898" t="s">
        <v>3790</v>
      </c>
      <c r="M898" t="s">
        <v>3791</v>
      </c>
      <c r="N898" t="s">
        <v>7936</v>
      </c>
      <c r="O898" t="s">
        <v>3012</v>
      </c>
      <c r="P898" t="s">
        <v>3793</v>
      </c>
      <c r="Q898" t="s">
        <v>418</v>
      </c>
      <c r="R898" t="b">
        <v>0</v>
      </c>
      <c r="S898">
        <v>2000</v>
      </c>
      <c r="T898" t="s">
        <v>3002</v>
      </c>
      <c r="U898" t="s">
        <v>3003</v>
      </c>
      <c r="V898">
        <v>2</v>
      </c>
      <c r="W898" t="s">
        <v>3012</v>
      </c>
    </row>
    <row r="899" spans="1:23" hidden="1" x14ac:dyDescent="0.35">
      <c r="A899" t="s">
        <v>2189</v>
      </c>
      <c r="C899" s="403">
        <v>45881</v>
      </c>
      <c r="D899" t="s">
        <v>3543</v>
      </c>
      <c r="E899" t="s">
        <v>7937</v>
      </c>
      <c r="F899" t="s">
        <v>7938</v>
      </c>
      <c r="G899" t="s">
        <v>7939</v>
      </c>
      <c r="H899" t="s">
        <v>7940</v>
      </c>
      <c r="I899" t="s">
        <v>5103</v>
      </c>
      <c r="J899" t="s">
        <v>97</v>
      </c>
      <c r="K899" t="s">
        <v>2189</v>
      </c>
      <c r="L899" t="s">
        <v>4807</v>
      </c>
      <c r="M899" t="s">
        <v>4810</v>
      </c>
      <c r="N899" t="s">
        <v>7941</v>
      </c>
      <c r="O899" t="s">
        <v>3012</v>
      </c>
      <c r="P899" t="s">
        <v>4810</v>
      </c>
      <c r="Q899" t="s">
        <v>2189</v>
      </c>
      <c r="R899" t="b">
        <v>0</v>
      </c>
      <c r="S899">
        <v>50</v>
      </c>
      <c r="T899" t="s">
        <v>3002</v>
      </c>
      <c r="U899" t="s">
        <v>3003</v>
      </c>
      <c r="V899">
        <v>0.05</v>
      </c>
      <c r="W899" t="s">
        <v>3012</v>
      </c>
    </row>
    <row r="900" spans="1:23" hidden="1" x14ac:dyDescent="0.35">
      <c r="A900" t="s">
        <v>2189</v>
      </c>
      <c r="C900" s="403">
        <v>45881</v>
      </c>
      <c r="D900" t="s">
        <v>3543</v>
      </c>
      <c r="E900" t="s">
        <v>7942</v>
      </c>
      <c r="F900" t="s">
        <v>7943</v>
      </c>
      <c r="G900" t="s">
        <v>7944</v>
      </c>
      <c r="H900" t="s">
        <v>7945</v>
      </c>
      <c r="I900" t="s">
        <v>2786</v>
      </c>
      <c r="J900" t="s">
        <v>97</v>
      </c>
      <c r="K900" t="s">
        <v>2189</v>
      </c>
      <c r="L900" t="s">
        <v>4807</v>
      </c>
      <c r="M900" t="s">
        <v>4810</v>
      </c>
      <c r="N900" t="s">
        <v>7946</v>
      </c>
      <c r="O900" t="s">
        <v>3012</v>
      </c>
      <c r="P900" t="s">
        <v>4810</v>
      </c>
      <c r="Q900" t="s">
        <v>2189</v>
      </c>
      <c r="R900" t="b">
        <v>0</v>
      </c>
      <c r="S900">
        <v>100</v>
      </c>
      <c r="T900" t="s">
        <v>3002</v>
      </c>
      <c r="U900" t="s">
        <v>3003</v>
      </c>
      <c r="V900">
        <v>0.1</v>
      </c>
      <c r="W900" t="s">
        <v>3012</v>
      </c>
    </row>
    <row r="901" spans="1:23" hidden="1" x14ac:dyDescent="0.35">
      <c r="A901" t="s">
        <v>419</v>
      </c>
      <c r="C901" s="403">
        <v>45881</v>
      </c>
      <c r="D901" t="s">
        <v>3543</v>
      </c>
      <c r="E901" t="s">
        <v>7947</v>
      </c>
      <c r="F901" t="s">
        <v>7948</v>
      </c>
      <c r="G901" t="s">
        <v>5602</v>
      </c>
      <c r="H901" t="s">
        <v>7949</v>
      </c>
      <c r="I901" t="s">
        <v>5602</v>
      </c>
      <c r="J901" t="s">
        <v>1701</v>
      </c>
      <c r="K901" t="s">
        <v>447</v>
      </c>
      <c r="L901" t="s">
        <v>3790</v>
      </c>
      <c r="M901" t="s">
        <v>3791</v>
      </c>
      <c r="N901" t="s">
        <v>7936</v>
      </c>
      <c r="O901" t="s">
        <v>3012</v>
      </c>
      <c r="P901" t="s">
        <v>3793</v>
      </c>
      <c r="Q901" t="s">
        <v>418</v>
      </c>
      <c r="R901" t="b">
        <v>0</v>
      </c>
      <c r="S901">
        <v>600</v>
      </c>
      <c r="T901" t="s">
        <v>3002</v>
      </c>
      <c r="U901" t="s">
        <v>3003</v>
      </c>
      <c r="V901">
        <v>0.6</v>
      </c>
      <c r="W901" t="s">
        <v>3012</v>
      </c>
    </row>
    <row r="902" spans="1:23" hidden="1" x14ac:dyDescent="0.35">
      <c r="A902" t="s">
        <v>2189</v>
      </c>
      <c r="C902" s="403">
        <v>45881</v>
      </c>
      <c r="D902" t="s">
        <v>3543</v>
      </c>
      <c r="E902" t="s">
        <v>7950</v>
      </c>
      <c r="F902" t="s">
        <v>7951</v>
      </c>
      <c r="G902" t="s">
        <v>7952</v>
      </c>
      <c r="H902" t="s">
        <v>7953</v>
      </c>
      <c r="I902" t="s">
        <v>2383</v>
      </c>
      <c r="J902" t="s">
        <v>97</v>
      </c>
      <c r="K902" t="s">
        <v>2189</v>
      </c>
      <c r="L902" t="s">
        <v>4807</v>
      </c>
      <c r="M902" t="s">
        <v>4810</v>
      </c>
      <c r="N902" t="s">
        <v>7954</v>
      </c>
      <c r="O902" t="s">
        <v>3012</v>
      </c>
      <c r="P902" t="s">
        <v>4810</v>
      </c>
      <c r="Q902" t="s">
        <v>2189</v>
      </c>
      <c r="R902" t="b">
        <v>0</v>
      </c>
      <c r="S902">
        <v>300</v>
      </c>
      <c r="T902" t="s">
        <v>3002</v>
      </c>
      <c r="U902" t="s">
        <v>3003</v>
      </c>
      <c r="V902">
        <v>0.3</v>
      </c>
      <c r="W902" t="s">
        <v>3012</v>
      </c>
    </row>
    <row r="903" spans="1:23" hidden="1" x14ac:dyDescent="0.35">
      <c r="A903" t="s">
        <v>2189</v>
      </c>
      <c r="C903" s="403">
        <v>45881</v>
      </c>
      <c r="D903" t="s">
        <v>3543</v>
      </c>
      <c r="E903" t="s">
        <v>7955</v>
      </c>
      <c r="F903" t="s">
        <v>7956</v>
      </c>
      <c r="G903" t="s">
        <v>7957</v>
      </c>
      <c r="H903" t="s">
        <v>7958</v>
      </c>
      <c r="I903" t="s">
        <v>2332</v>
      </c>
      <c r="J903" t="s">
        <v>97</v>
      </c>
      <c r="K903" t="s">
        <v>2189</v>
      </c>
      <c r="L903" t="s">
        <v>4807</v>
      </c>
      <c r="M903" t="s">
        <v>4810</v>
      </c>
      <c r="N903" t="s">
        <v>7959</v>
      </c>
      <c r="O903" t="s">
        <v>3012</v>
      </c>
      <c r="P903" t="s">
        <v>4810</v>
      </c>
      <c r="Q903" t="s">
        <v>2189</v>
      </c>
      <c r="R903" t="b">
        <v>0</v>
      </c>
      <c r="S903">
        <v>1500</v>
      </c>
      <c r="T903" t="s">
        <v>3002</v>
      </c>
      <c r="U903" t="s">
        <v>3003</v>
      </c>
      <c r="V903">
        <v>1.5</v>
      </c>
      <c r="W903" t="s">
        <v>3012</v>
      </c>
    </row>
    <row r="904" spans="1:23" hidden="1" x14ac:dyDescent="0.35">
      <c r="A904" t="s">
        <v>2189</v>
      </c>
      <c r="C904" s="403">
        <v>45881</v>
      </c>
      <c r="D904" t="s">
        <v>3543</v>
      </c>
      <c r="E904" t="s">
        <v>7960</v>
      </c>
      <c r="F904" t="s">
        <v>7961</v>
      </c>
      <c r="G904" t="s">
        <v>7962</v>
      </c>
      <c r="H904" t="s">
        <v>7963</v>
      </c>
      <c r="I904" t="s">
        <v>2476</v>
      </c>
      <c r="J904" t="s">
        <v>97</v>
      </c>
      <c r="K904" t="s">
        <v>2189</v>
      </c>
      <c r="L904" t="s">
        <v>4807</v>
      </c>
      <c r="M904" t="s">
        <v>4810</v>
      </c>
      <c r="N904" t="s">
        <v>7954</v>
      </c>
      <c r="O904" t="s">
        <v>3012</v>
      </c>
      <c r="P904" t="s">
        <v>4810</v>
      </c>
      <c r="Q904" t="s">
        <v>2189</v>
      </c>
      <c r="R904" t="b">
        <v>0</v>
      </c>
      <c r="S904">
        <v>400</v>
      </c>
      <c r="T904" t="s">
        <v>3002</v>
      </c>
      <c r="U904" t="s">
        <v>3003</v>
      </c>
      <c r="V904">
        <v>0.4</v>
      </c>
      <c r="W904" t="s">
        <v>3012</v>
      </c>
    </row>
    <row r="905" spans="1:23" hidden="1" x14ac:dyDescent="0.35">
      <c r="A905" t="s">
        <v>2189</v>
      </c>
      <c r="C905" s="403">
        <v>45881</v>
      </c>
      <c r="D905" t="s">
        <v>3543</v>
      </c>
      <c r="E905" t="s">
        <v>7964</v>
      </c>
      <c r="F905" t="s">
        <v>7965</v>
      </c>
      <c r="G905" t="s">
        <v>7966</v>
      </c>
      <c r="H905" t="s">
        <v>7967</v>
      </c>
      <c r="I905" t="s">
        <v>7968</v>
      </c>
      <c r="J905" t="s">
        <v>97</v>
      </c>
      <c r="K905" t="s">
        <v>2189</v>
      </c>
      <c r="L905" t="s">
        <v>4807</v>
      </c>
      <c r="M905" t="s">
        <v>4810</v>
      </c>
      <c r="N905" t="s">
        <v>7969</v>
      </c>
      <c r="O905" t="s">
        <v>3012</v>
      </c>
      <c r="P905" t="s">
        <v>4810</v>
      </c>
      <c r="Q905" t="s">
        <v>2189</v>
      </c>
      <c r="R905" t="b">
        <v>0</v>
      </c>
      <c r="S905">
        <v>400</v>
      </c>
      <c r="T905" t="s">
        <v>3002</v>
      </c>
      <c r="U905" t="s">
        <v>3003</v>
      </c>
      <c r="V905">
        <v>0.4</v>
      </c>
      <c r="W905" t="s">
        <v>3012</v>
      </c>
    </row>
    <row r="906" spans="1:23" hidden="1" x14ac:dyDescent="0.35">
      <c r="A906" t="s">
        <v>2189</v>
      </c>
      <c r="C906" s="403">
        <v>45881</v>
      </c>
      <c r="D906" t="s">
        <v>3543</v>
      </c>
      <c r="E906" t="s">
        <v>7970</v>
      </c>
      <c r="F906" t="s">
        <v>7971</v>
      </c>
      <c r="G906" t="s">
        <v>7972</v>
      </c>
      <c r="H906" t="s">
        <v>7973</v>
      </c>
      <c r="I906" t="s">
        <v>2786</v>
      </c>
      <c r="J906" t="s">
        <v>97</v>
      </c>
      <c r="K906" t="s">
        <v>2189</v>
      </c>
      <c r="L906" t="s">
        <v>4807</v>
      </c>
      <c r="M906" t="s">
        <v>4810</v>
      </c>
      <c r="N906" t="s">
        <v>7946</v>
      </c>
      <c r="O906" t="s">
        <v>3012</v>
      </c>
      <c r="P906" t="s">
        <v>4810</v>
      </c>
      <c r="Q906" t="s">
        <v>2189</v>
      </c>
      <c r="R906" t="b">
        <v>0</v>
      </c>
      <c r="S906">
        <v>1500</v>
      </c>
      <c r="T906" t="s">
        <v>3002</v>
      </c>
      <c r="U906" t="s">
        <v>3003</v>
      </c>
      <c r="V906">
        <v>1.5</v>
      </c>
      <c r="W906" t="s">
        <v>3012</v>
      </c>
    </row>
    <row r="907" spans="1:23" hidden="1" x14ac:dyDescent="0.35">
      <c r="A907" t="s">
        <v>2189</v>
      </c>
      <c r="C907" s="403">
        <v>45881</v>
      </c>
      <c r="D907" t="s">
        <v>3543</v>
      </c>
      <c r="E907" t="s">
        <v>7974</v>
      </c>
      <c r="F907" t="s">
        <v>7975</v>
      </c>
      <c r="G907" t="s">
        <v>7976</v>
      </c>
      <c r="H907" t="s">
        <v>7977</v>
      </c>
      <c r="I907" t="s">
        <v>3691</v>
      </c>
      <c r="J907" t="s">
        <v>97</v>
      </c>
      <c r="K907" t="s">
        <v>2189</v>
      </c>
      <c r="L907" t="s">
        <v>4807</v>
      </c>
      <c r="M907" t="s">
        <v>4810</v>
      </c>
      <c r="N907" t="s">
        <v>7978</v>
      </c>
      <c r="O907" t="s">
        <v>3012</v>
      </c>
      <c r="P907" t="s">
        <v>4810</v>
      </c>
      <c r="Q907" t="s">
        <v>2189</v>
      </c>
      <c r="R907" t="b">
        <v>0</v>
      </c>
      <c r="S907">
        <v>500</v>
      </c>
      <c r="T907" t="s">
        <v>3002</v>
      </c>
      <c r="U907" t="s">
        <v>3003</v>
      </c>
      <c r="V907">
        <v>0.5</v>
      </c>
      <c r="W907" t="s">
        <v>3012</v>
      </c>
    </row>
    <row r="908" spans="1:23" hidden="1" x14ac:dyDescent="0.35">
      <c r="A908" t="s">
        <v>821</v>
      </c>
      <c r="C908" s="403">
        <v>45881</v>
      </c>
      <c r="D908" t="s">
        <v>23536</v>
      </c>
      <c r="E908" t="s">
        <v>728</v>
      </c>
      <c r="F908" t="s">
        <v>7979</v>
      </c>
      <c r="G908" t="s">
        <v>886</v>
      </c>
      <c r="H908" t="s">
        <v>7980</v>
      </c>
      <c r="I908" t="s">
        <v>7981</v>
      </c>
      <c r="J908" t="s">
        <v>116</v>
      </c>
      <c r="K908" t="s">
        <v>887</v>
      </c>
      <c r="L908" t="s">
        <v>7982</v>
      </c>
      <c r="M908" t="s">
        <v>7983</v>
      </c>
      <c r="N908" t="s">
        <v>7984</v>
      </c>
      <c r="O908" t="s">
        <v>3001</v>
      </c>
      <c r="P908" t="s">
        <v>7985</v>
      </c>
      <c r="Q908" t="s">
        <v>2159</v>
      </c>
      <c r="R908" t="b">
        <v>1</v>
      </c>
      <c r="S908">
        <v>200000</v>
      </c>
      <c r="T908" t="s">
        <v>3013</v>
      </c>
      <c r="U908" t="s">
        <v>3003</v>
      </c>
      <c r="V908">
        <v>200</v>
      </c>
      <c r="W908" t="s">
        <v>3001</v>
      </c>
    </row>
    <row r="909" spans="1:23" hidden="1" x14ac:dyDescent="0.35">
      <c r="A909" t="s">
        <v>2189</v>
      </c>
      <c r="C909" s="403">
        <v>45881</v>
      </c>
      <c r="D909" t="s">
        <v>3543</v>
      </c>
      <c r="E909" t="s">
        <v>7986</v>
      </c>
      <c r="F909" t="s">
        <v>7987</v>
      </c>
      <c r="G909" t="s">
        <v>7988</v>
      </c>
      <c r="H909" t="s">
        <v>7989</v>
      </c>
      <c r="I909" t="s">
        <v>2357</v>
      </c>
      <c r="J909" t="s">
        <v>97</v>
      </c>
      <c r="K909" t="s">
        <v>2189</v>
      </c>
      <c r="L909" t="s">
        <v>4807</v>
      </c>
      <c r="M909" t="s">
        <v>4810</v>
      </c>
      <c r="N909" t="s">
        <v>7990</v>
      </c>
      <c r="O909" t="s">
        <v>3012</v>
      </c>
      <c r="P909" t="s">
        <v>4810</v>
      </c>
      <c r="Q909" t="s">
        <v>2189</v>
      </c>
      <c r="R909" t="b">
        <v>0</v>
      </c>
      <c r="S909">
        <v>500</v>
      </c>
      <c r="T909" t="s">
        <v>3002</v>
      </c>
      <c r="U909" t="s">
        <v>3003</v>
      </c>
      <c r="V909">
        <v>0.5</v>
      </c>
      <c r="W909" t="s">
        <v>3012</v>
      </c>
    </row>
    <row r="910" spans="1:23" hidden="1" x14ac:dyDescent="0.35">
      <c r="A910" t="s">
        <v>2189</v>
      </c>
      <c r="C910" s="403">
        <v>45881</v>
      </c>
      <c r="D910" t="s">
        <v>3543</v>
      </c>
      <c r="E910" t="s">
        <v>7991</v>
      </c>
      <c r="F910" t="s">
        <v>7992</v>
      </c>
      <c r="G910" t="s">
        <v>7993</v>
      </c>
      <c r="H910" t="s">
        <v>7994</v>
      </c>
      <c r="I910" t="s">
        <v>2388</v>
      </c>
      <c r="J910" t="s">
        <v>97</v>
      </c>
      <c r="K910" t="s">
        <v>2189</v>
      </c>
      <c r="L910" t="s">
        <v>4807</v>
      </c>
      <c r="M910" t="s">
        <v>4810</v>
      </c>
      <c r="N910" t="s">
        <v>7995</v>
      </c>
      <c r="O910" t="s">
        <v>3012</v>
      </c>
      <c r="P910" t="s">
        <v>4810</v>
      </c>
      <c r="Q910" t="s">
        <v>2189</v>
      </c>
      <c r="R910" t="b">
        <v>0</v>
      </c>
      <c r="S910">
        <v>1000</v>
      </c>
      <c r="T910" t="s">
        <v>3002</v>
      </c>
      <c r="U910" t="s">
        <v>3003</v>
      </c>
      <c r="V910">
        <v>1</v>
      </c>
      <c r="W910" t="s">
        <v>3012</v>
      </c>
    </row>
    <row r="911" spans="1:23" hidden="1" x14ac:dyDescent="0.35">
      <c r="A911" t="s">
        <v>2189</v>
      </c>
      <c r="C911" s="403">
        <v>45881</v>
      </c>
      <c r="D911" t="s">
        <v>3543</v>
      </c>
      <c r="E911" t="s">
        <v>7996</v>
      </c>
      <c r="F911" t="s">
        <v>7997</v>
      </c>
      <c r="G911" t="s">
        <v>7998</v>
      </c>
      <c r="H911" t="s">
        <v>7999</v>
      </c>
      <c r="I911" t="s">
        <v>4296</v>
      </c>
      <c r="J911" t="s">
        <v>97</v>
      </c>
      <c r="K911" t="s">
        <v>2189</v>
      </c>
      <c r="L911" t="s">
        <v>4807</v>
      </c>
      <c r="M911" t="s">
        <v>4810</v>
      </c>
      <c r="N911" t="s">
        <v>7990</v>
      </c>
      <c r="O911" t="s">
        <v>3030</v>
      </c>
      <c r="P911" t="s">
        <v>4810</v>
      </c>
      <c r="Q911" t="s">
        <v>2189</v>
      </c>
      <c r="R911" t="b">
        <v>0</v>
      </c>
      <c r="S911">
        <v>0</v>
      </c>
      <c r="T911" t="s">
        <v>3002</v>
      </c>
      <c r="U911" t="s">
        <v>3003</v>
      </c>
      <c r="V911">
        <v>0</v>
      </c>
      <c r="W911" t="s">
        <v>3030</v>
      </c>
    </row>
    <row r="912" spans="1:23" hidden="1" x14ac:dyDescent="0.35">
      <c r="A912" t="s">
        <v>2189</v>
      </c>
      <c r="C912" s="403">
        <v>45881</v>
      </c>
      <c r="D912" t="s">
        <v>3543</v>
      </c>
      <c r="E912" t="s">
        <v>8000</v>
      </c>
      <c r="F912" t="s">
        <v>8001</v>
      </c>
      <c r="G912" t="s">
        <v>8002</v>
      </c>
      <c r="H912" t="s">
        <v>8003</v>
      </c>
      <c r="I912" t="s">
        <v>8004</v>
      </c>
      <c r="J912" t="s">
        <v>97</v>
      </c>
      <c r="K912" t="s">
        <v>2189</v>
      </c>
      <c r="L912" t="s">
        <v>4807</v>
      </c>
      <c r="M912" t="s">
        <v>4810</v>
      </c>
      <c r="N912" t="s">
        <v>7995</v>
      </c>
      <c r="O912" t="s">
        <v>3012</v>
      </c>
      <c r="P912" t="s">
        <v>4810</v>
      </c>
      <c r="Q912" t="s">
        <v>2189</v>
      </c>
      <c r="R912" t="b">
        <v>0</v>
      </c>
      <c r="S912">
        <v>1500</v>
      </c>
      <c r="T912" t="s">
        <v>3002</v>
      </c>
      <c r="U912" t="s">
        <v>3003</v>
      </c>
      <c r="V912">
        <v>1.5</v>
      </c>
      <c r="W912" t="s">
        <v>3012</v>
      </c>
    </row>
    <row r="913" spans="1:23" hidden="1" x14ac:dyDescent="0.35">
      <c r="A913" t="s">
        <v>2189</v>
      </c>
      <c r="C913" s="403">
        <v>45881</v>
      </c>
      <c r="D913" t="s">
        <v>3543</v>
      </c>
      <c r="E913" t="s">
        <v>8005</v>
      </c>
      <c r="F913" t="s">
        <v>8006</v>
      </c>
      <c r="G913" t="s">
        <v>8007</v>
      </c>
      <c r="H913" t="s">
        <v>8008</v>
      </c>
      <c r="I913" t="s">
        <v>1114</v>
      </c>
      <c r="J913" t="s">
        <v>97</v>
      </c>
      <c r="K913" t="s">
        <v>2189</v>
      </c>
      <c r="L913" t="s">
        <v>4807</v>
      </c>
      <c r="M913" t="s">
        <v>4810</v>
      </c>
      <c r="N913" t="s">
        <v>7990</v>
      </c>
      <c r="O913" t="s">
        <v>3012</v>
      </c>
      <c r="P913" t="s">
        <v>4810</v>
      </c>
      <c r="Q913" t="s">
        <v>2189</v>
      </c>
      <c r="R913" t="b">
        <v>0</v>
      </c>
      <c r="S913">
        <v>1000</v>
      </c>
      <c r="T913" t="s">
        <v>3002</v>
      </c>
      <c r="U913" t="s">
        <v>3003</v>
      </c>
      <c r="V913">
        <v>1</v>
      </c>
      <c r="W913" t="s">
        <v>3012</v>
      </c>
    </row>
    <row r="914" spans="1:23" hidden="1" x14ac:dyDescent="0.35">
      <c r="A914" t="s">
        <v>2189</v>
      </c>
      <c r="C914" s="403">
        <v>45881</v>
      </c>
      <c r="D914" t="s">
        <v>3543</v>
      </c>
      <c r="E914" t="s">
        <v>8009</v>
      </c>
      <c r="F914" t="s">
        <v>8010</v>
      </c>
      <c r="G914" t="s">
        <v>8011</v>
      </c>
      <c r="H914" t="s">
        <v>8012</v>
      </c>
      <c r="I914" t="s">
        <v>2288</v>
      </c>
      <c r="J914" t="s">
        <v>97</v>
      </c>
      <c r="K914" t="s">
        <v>2189</v>
      </c>
      <c r="L914" t="s">
        <v>4807</v>
      </c>
      <c r="M914" t="s">
        <v>4810</v>
      </c>
      <c r="N914" t="s">
        <v>8013</v>
      </c>
      <c r="O914" t="s">
        <v>3012</v>
      </c>
      <c r="P914" t="s">
        <v>4810</v>
      </c>
      <c r="Q914" t="s">
        <v>2189</v>
      </c>
      <c r="R914" t="b">
        <v>0</v>
      </c>
      <c r="S914">
        <v>1000</v>
      </c>
      <c r="T914" t="s">
        <v>3002</v>
      </c>
      <c r="U914" t="s">
        <v>3003</v>
      </c>
      <c r="V914">
        <v>1</v>
      </c>
      <c r="W914" t="s">
        <v>3012</v>
      </c>
    </row>
    <row r="915" spans="1:23" hidden="1" x14ac:dyDescent="0.35">
      <c r="A915" t="s">
        <v>2189</v>
      </c>
      <c r="C915" s="403">
        <v>45881</v>
      </c>
      <c r="D915" t="s">
        <v>3543</v>
      </c>
      <c r="E915" t="s">
        <v>8014</v>
      </c>
      <c r="F915" t="s">
        <v>8015</v>
      </c>
      <c r="G915" t="s">
        <v>8016</v>
      </c>
      <c r="H915" t="s">
        <v>8017</v>
      </c>
      <c r="I915" t="s">
        <v>2403</v>
      </c>
      <c r="J915" t="s">
        <v>97</v>
      </c>
      <c r="K915" t="s">
        <v>2189</v>
      </c>
      <c r="L915" t="s">
        <v>4807</v>
      </c>
      <c r="M915" t="s">
        <v>4810</v>
      </c>
      <c r="N915" t="s">
        <v>8013</v>
      </c>
      <c r="O915" t="s">
        <v>3012</v>
      </c>
      <c r="P915" t="s">
        <v>4810</v>
      </c>
      <c r="Q915" t="s">
        <v>2189</v>
      </c>
      <c r="R915" t="b">
        <v>0</v>
      </c>
      <c r="S915">
        <v>2000</v>
      </c>
      <c r="T915" t="s">
        <v>3002</v>
      </c>
      <c r="U915" t="s">
        <v>3003</v>
      </c>
      <c r="V915">
        <v>2</v>
      </c>
      <c r="W915" t="s">
        <v>3012</v>
      </c>
    </row>
    <row r="916" spans="1:23" hidden="1" x14ac:dyDescent="0.35">
      <c r="A916" t="s">
        <v>419</v>
      </c>
      <c r="C916" s="403">
        <v>45880</v>
      </c>
      <c r="D916" t="s">
        <v>3543</v>
      </c>
      <c r="E916" t="s">
        <v>433</v>
      </c>
      <c r="F916" t="s">
        <v>8018</v>
      </c>
      <c r="G916" t="s">
        <v>434</v>
      </c>
      <c r="H916" t="s">
        <v>8019</v>
      </c>
      <c r="I916" t="s">
        <v>2282</v>
      </c>
      <c r="J916" t="s">
        <v>89</v>
      </c>
      <c r="K916" t="s">
        <v>388</v>
      </c>
      <c r="L916" t="s">
        <v>3609</v>
      </c>
      <c r="M916" t="s">
        <v>8020</v>
      </c>
      <c r="N916" t="s">
        <v>8021</v>
      </c>
      <c r="O916" t="s">
        <v>3021</v>
      </c>
      <c r="P916" t="s">
        <v>8022</v>
      </c>
      <c r="Q916" t="s">
        <v>497</v>
      </c>
      <c r="R916" t="b">
        <v>0</v>
      </c>
      <c r="S916">
        <v>10000</v>
      </c>
      <c r="T916" t="s">
        <v>3013</v>
      </c>
      <c r="U916" t="s">
        <v>3003</v>
      </c>
      <c r="V916">
        <v>10</v>
      </c>
      <c r="W916" t="s">
        <v>3021</v>
      </c>
    </row>
    <row r="917" spans="1:23" hidden="1" x14ac:dyDescent="0.35">
      <c r="A917" t="s">
        <v>2189</v>
      </c>
      <c r="C917" s="403">
        <v>45880</v>
      </c>
      <c r="D917" t="s">
        <v>3661</v>
      </c>
      <c r="E917" t="s">
        <v>8023</v>
      </c>
      <c r="F917" t="s">
        <v>8024</v>
      </c>
      <c r="G917" t="s">
        <v>8025</v>
      </c>
      <c r="H917" t="s">
        <v>8026</v>
      </c>
      <c r="I917" t="s">
        <v>1711</v>
      </c>
      <c r="J917" t="s">
        <v>97</v>
      </c>
      <c r="K917" t="s">
        <v>2189</v>
      </c>
      <c r="L917" t="s">
        <v>5236</v>
      </c>
      <c r="M917" t="s">
        <v>6531</v>
      </c>
      <c r="N917" t="s">
        <v>8027</v>
      </c>
      <c r="O917" t="s">
        <v>3012</v>
      </c>
      <c r="P917" t="s">
        <v>5244</v>
      </c>
      <c r="Q917" t="s">
        <v>2189</v>
      </c>
      <c r="R917" t="b">
        <v>0</v>
      </c>
      <c r="S917">
        <v>1500</v>
      </c>
      <c r="T917" t="s">
        <v>3002</v>
      </c>
      <c r="U917" t="s">
        <v>3003</v>
      </c>
      <c r="V917">
        <v>1.5</v>
      </c>
      <c r="W917" t="s">
        <v>3012</v>
      </c>
    </row>
    <row r="918" spans="1:23" hidden="1" x14ac:dyDescent="0.35">
      <c r="A918" t="s">
        <v>2189</v>
      </c>
      <c r="C918" s="403">
        <v>45880</v>
      </c>
      <c r="D918" t="s">
        <v>3543</v>
      </c>
      <c r="E918" t="s">
        <v>8028</v>
      </c>
      <c r="F918" t="s">
        <v>8029</v>
      </c>
      <c r="G918" t="s">
        <v>8030</v>
      </c>
      <c r="H918" t="s">
        <v>8031</v>
      </c>
      <c r="I918" t="s">
        <v>4018</v>
      </c>
      <c r="J918" t="s">
        <v>97</v>
      </c>
      <c r="K918" t="s">
        <v>2189</v>
      </c>
      <c r="L918" t="s">
        <v>5236</v>
      </c>
      <c r="M918" t="s">
        <v>6531</v>
      </c>
      <c r="N918" t="s">
        <v>8032</v>
      </c>
      <c r="O918" t="s">
        <v>3012</v>
      </c>
      <c r="P918" t="s">
        <v>5244</v>
      </c>
      <c r="Q918" t="s">
        <v>2189</v>
      </c>
      <c r="R918" t="b">
        <v>0</v>
      </c>
      <c r="S918">
        <v>300</v>
      </c>
      <c r="T918" t="s">
        <v>3002</v>
      </c>
      <c r="U918" t="s">
        <v>3003</v>
      </c>
      <c r="V918">
        <v>0.3</v>
      </c>
      <c r="W918" t="s">
        <v>3012</v>
      </c>
    </row>
    <row r="919" spans="1:23" hidden="1" x14ac:dyDescent="0.35">
      <c r="A919" t="s">
        <v>2189</v>
      </c>
      <c r="C919" s="403">
        <v>45880</v>
      </c>
      <c r="D919" t="s">
        <v>3543</v>
      </c>
      <c r="E919" t="s">
        <v>8033</v>
      </c>
      <c r="F919" t="s">
        <v>8034</v>
      </c>
      <c r="G919" t="s">
        <v>8035</v>
      </c>
      <c r="H919" t="s">
        <v>8036</v>
      </c>
      <c r="I919" t="s">
        <v>2361</v>
      </c>
      <c r="J919" t="s">
        <v>97</v>
      </c>
      <c r="K919" t="s">
        <v>2189</v>
      </c>
      <c r="L919" t="s">
        <v>5236</v>
      </c>
      <c r="M919" t="s">
        <v>6531</v>
      </c>
      <c r="N919" t="s">
        <v>8037</v>
      </c>
      <c r="O919" t="s">
        <v>3012</v>
      </c>
      <c r="P919" t="s">
        <v>5244</v>
      </c>
      <c r="Q919" t="s">
        <v>2189</v>
      </c>
      <c r="R919" t="b">
        <v>0</v>
      </c>
      <c r="S919">
        <v>500</v>
      </c>
      <c r="T919" t="s">
        <v>3002</v>
      </c>
      <c r="U919" t="s">
        <v>3003</v>
      </c>
      <c r="V919">
        <v>0.5</v>
      </c>
      <c r="W919" t="s">
        <v>3012</v>
      </c>
    </row>
    <row r="920" spans="1:23" hidden="1" x14ac:dyDescent="0.35">
      <c r="A920" t="s">
        <v>2189</v>
      </c>
      <c r="C920" s="403">
        <v>45880</v>
      </c>
      <c r="D920" t="s">
        <v>3543</v>
      </c>
      <c r="E920" t="s">
        <v>8038</v>
      </c>
      <c r="F920" t="s">
        <v>8039</v>
      </c>
      <c r="G920" t="s">
        <v>8040</v>
      </c>
      <c r="H920" t="s">
        <v>8041</v>
      </c>
      <c r="I920" t="s">
        <v>8042</v>
      </c>
      <c r="J920" t="s">
        <v>97</v>
      </c>
      <c r="K920" t="s">
        <v>2189</v>
      </c>
      <c r="L920" t="s">
        <v>5236</v>
      </c>
      <c r="M920" t="s">
        <v>6531</v>
      </c>
      <c r="N920" t="s">
        <v>8043</v>
      </c>
      <c r="O920" t="s">
        <v>3012</v>
      </c>
      <c r="P920" t="s">
        <v>5244</v>
      </c>
      <c r="Q920" t="s">
        <v>2189</v>
      </c>
      <c r="R920" t="b">
        <v>0</v>
      </c>
      <c r="S920">
        <v>700</v>
      </c>
      <c r="T920" t="s">
        <v>3002</v>
      </c>
      <c r="U920" t="s">
        <v>3003</v>
      </c>
      <c r="V920">
        <v>0.7</v>
      </c>
      <c r="W920" t="s">
        <v>3012</v>
      </c>
    </row>
    <row r="921" spans="1:23" hidden="1" x14ac:dyDescent="0.35">
      <c r="A921" t="s">
        <v>419</v>
      </c>
      <c r="C921" s="403">
        <v>45880</v>
      </c>
      <c r="D921" t="s">
        <v>3157</v>
      </c>
      <c r="E921" t="s">
        <v>1263</v>
      </c>
      <c r="F921" t="s">
        <v>8044</v>
      </c>
      <c r="G921" t="s">
        <v>1744</v>
      </c>
      <c r="H921" t="s">
        <v>8045</v>
      </c>
      <c r="I921" t="s">
        <v>1229</v>
      </c>
      <c r="J921" t="s">
        <v>92</v>
      </c>
      <c r="K921" t="s">
        <v>447</v>
      </c>
      <c r="L921" t="s">
        <v>6512</v>
      </c>
      <c r="M921" t="s">
        <v>8046</v>
      </c>
      <c r="N921" t="s">
        <v>8047</v>
      </c>
      <c r="O921" t="s">
        <v>3021</v>
      </c>
      <c r="P921" t="s">
        <v>6515</v>
      </c>
      <c r="Q921" t="s">
        <v>418</v>
      </c>
      <c r="R921" t="b">
        <v>0</v>
      </c>
      <c r="S921">
        <v>20000</v>
      </c>
      <c r="T921" t="s">
        <v>3013</v>
      </c>
      <c r="U921" t="s">
        <v>8048</v>
      </c>
      <c r="V921">
        <v>20</v>
      </c>
      <c r="W921" t="s">
        <v>3021</v>
      </c>
    </row>
    <row r="922" spans="1:23" hidden="1" x14ac:dyDescent="0.35">
      <c r="A922" t="s">
        <v>419</v>
      </c>
      <c r="C922" s="403">
        <v>45880</v>
      </c>
      <c r="D922" t="s">
        <v>23536</v>
      </c>
      <c r="E922" t="s">
        <v>772</v>
      </c>
      <c r="F922" t="s">
        <v>8049</v>
      </c>
      <c r="G922" t="s">
        <v>1674</v>
      </c>
      <c r="H922" t="s">
        <v>8050</v>
      </c>
      <c r="I922" t="s">
        <v>8051</v>
      </c>
      <c r="J922" t="s">
        <v>96</v>
      </c>
      <c r="K922" t="s">
        <v>429</v>
      </c>
      <c r="L922" t="s">
        <v>3699</v>
      </c>
      <c r="M922" t="s">
        <v>4322</v>
      </c>
      <c r="N922" t="s">
        <v>8052</v>
      </c>
      <c r="O922" t="s">
        <v>3030</v>
      </c>
      <c r="P922" t="s">
        <v>4324</v>
      </c>
      <c r="Q922" t="s">
        <v>429</v>
      </c>
      <c r="R922" t="b">
        <v>0</v>
      </c>
      <c r="S922">
        <v>20000</v>
      </c>
      <c r="T922" t="s">
        <v>3013</v>
      </c>
      <c r="U922" t="s">
        <v>8048</v>
      </c>
      <c r="V922">
        <v>20</v>
      </c>
      <c r="W922" t="s">
        <v>3030</v>
      </c>
    </row>
    <row r="923" spans="1:23" hidden="1" x14ac:dyDescent="0.35">
      <c r="A923" t="s">
        <v>2189</v>
      </c>
      <c r="C923" s="403">
        <v>45878</v>
      </c>
      <c r="D923" t="s">
        <v>3180</v>
      </c>
      <c r="E923" t="s">
        <v>8053</v>
      </c>
      <c r="F923" t="s">
        <v>8054</v>
      </c>
      <c r="G923" t="s">
        <v>8055</v>
      </c>
      <c r="H923" t="s">
        <v>8056</v>
      </c>
      <c r="I923" t="s">
        <v>8057</v>
      </c>
      <c r="J923" t="s">
        <v>98</v>
      </c>
      <c r="K923" t="s">
        <v>2189</v>
      </c>
      <c r="L923" t="s">
        <v>3154</v>
      </c>
      <c r="M923" t="s">
        <v>3521</v>
      </c>
      <c r="N923" t="s">
        <v>8058</v>
      </c>
      <c r="O923" t="s">
        <v>3021</v>
      </c>
      <c r="P923" t="s">
        <v>3366</v>
      </c>
      <c r="Q923" t="s">
        <v>2189</v>
      </c>
      <c r="R923" t="b">
        <v>1</v>
      </c>
      <c r="S923">
        <v>40000</v>
      </c>
      <c r="T923" t="s">
        <v>3002</v>
      </c>
      <c r="U923" t="s">
        <v>3003</v>
      </c>
      <c r="V923">
        <v>40</v>
      </c>
      <c r="W923" t="s">
        <v>3021</v>
      </c>
    </row>
    <row r="924" spans="1:23" hidden="1" x14ac:dyDescent="0.35">
      <c r="A924" t="s">
        <v>419</v>
      </c>
      <c r="C924" s="403">
        <v>45878</v>
      </c>
      <c r="D924" t="s">
        <v>3543</v>
      </c>
      <c r="E924" t="s">
        <v>2628</v>
      </c>
      <c r="F924" t="s">
        <v>8059</v>
      </c>
      <c r="G924" t="s">
        <v>8060</v>
      </c>
      <c r="H924" t="s">
        <v>8061</v>
      </c>
      <c r="I924" t="s">
        <v>8060</v>
      </c>
      <c r="J924" t="s">
        <v>96</v>
      </c>
      <c r="K924" t="s">
        <v>429</v>
      </c>
      <c r="L924" t="s">
        <v>3819</v>
      </c>
      <c r="M924" t="s">
        <v>3820</v>
      </c>
      <c r="N924" t="s">
        <v>8062</v>
      </c>
      <c r="O924" t="s">
        <v>3021</v>
      </c>
      <c r="P924" t="s">
        <v>3821</v>
      </c>
      <c r="Q924" t="s">
        <v>429</v>
      </c>
      <c r="R924" t="b">
        <v>0</v>
      </c>
      <c r="S924">
        <v>1000</v>
      </c>
      <c r="T924" t="s">
        <v>3002</v>
      </c>
      <c r="U924" t="s">
        <v>3003</v>
      </c>
      <c r="V924">
        <v>1</v>
      </c>
      <c r="W924" t="s">
        <v>3021</v>
      </c>
    </row>
    <row r="925" spans="1:23" hidden="1" x14ac:dyDescent="0.35">
      <c r="A925" t="s">
        <v>419</v>
      </c>
      <c r="C925" s="403">
        <v>45876</v>
      </c>
      <c r="D925" t="s">
        <v>3661</v>
      </c>
      <c r="E925" t="s">
        <v>2567</v>
      </c>
      <c r="F925" t="s">
        <v>8063</v>
      </c>
      <c r="G925" t="s">
        <v>2568</v>
      </c>
      <c r="H925" t="s">
        <v>8064</v>
      </c>
      <c r="I925" t="s">
        <v>8065</v>
      </c>
      <c r="J925" t="s">
        <v>92</v>
      </c>
      <c r="K925" t="s">
        <v>447</v>
      </c>
      <c r="L925" t="s">
        <v>3622</v>
      </c>
      <c r="M925" t="s">
        <v>8066</v>
      </c>
      <c r="N925" t="s">
        <v>8067</v>
      </c>
      <c r="O925" t="s">
        <v>3021</v>
      </c>
      <c r="P925" t="s">
        <v>8068</v>
      </c>
      <c r="Q925" t="s">
        <v>418</v>
      </c>
      <c r="R925" t="b">
        <v>0</v>
      </c>
      <c r="S925">
        <v>0</v>
      </c>
      <c r="T925" t="s">
        <v>3002</v>
      </c>
      <c r="U925" t="s">
        <v>3003</v>
      </c>
      <c r="V925">
        <v>0</v>
      </c>
      <c r="W925" t="s">
        <v>3021</v>
      </c>
    </row>
    <row r="926" spans="1:23" hidden="1" x14ac:dyDescent="0.35">
      <c r="A926" t="s">
        <v>419</v>
      </c>
      <c r="C926" s="403">
        <v>45876</v>
      </c>
      <c r="D926" t="s">
        <v>3661</v>
      </c>
      <c r="E926" t="s">
        <v>2827</v>
      </c>
      <c r="F926" t="s">
        <v>8069</v>
      </c>
      <c r="G926" t="s">
        <v>2828</v>
      </c>
      <c r="H926" t="s">
        <v>8070</v>
      </c>
      <c r="I926" t="s">
        <v>2829</v>
      </c>
      <c r="J926" t="s">
        <v>92</v>
      </c>
      <c r="K926" t="s">
        <v>447</v>
      </c>
      <c r="L926" t="s">
        <v>6512</v>
      </c>
      <c r="M926" t="s">
        <v>8071</v>
      </c>
      <c r="N926" t="s">
        <v>8072</v>
      </c>
      <c r="O926" t="s">
        <v>3021</v>
      </c>
      <c r="P926" t="s">
        <v>6515</v>
      </c>
      <c r="Q926" t="s">
        <v>418</v>
      </c>
      <c r="R926" t="b">
        <v>0</v>
      </c>
      <c r="S926">
        <v>5</v>
      </c>
      <c r="T926" t="s">
        <v>3002</v>
      </c>
      <c r="U926" t="s">
        <v>3003</v>
      </c>
      <c r="V926">
        <v>5.0000000000000001E-3</v>
      </c>
      <c r="W926" t="s">
        <v>3021</v>
      </c>
    </row>
    <row r="927" spans="1:23" hidden="1" x14ac:dyDescent="0.35">
      <c r="A927" t="s">
        <v>2189</v>
      </c>
      <c r="C927" s="403">
        <v>45876</v>
      </c>
      <c r="D927" t="s">
        <v>3661</v>
      </c>
      <c r="E927" t="s">
        <v>8073</v>
      </c>
      <c r="F927" t="s">
        <v>8074</v>
      </c>
      <c r="G927" t="s">
        <v>8075</v>
      </c>
      <c r="H927" t="s">
        <v>3519</v>
      </c>
      <c r="I927" t="s">
        <v>3520</v>
      </c>
      <c r="J927" t="s">
        <v>98</v>
      </c>
      <c r="K927" t="s">
        <v>2189</v>
      </c>
      <c r="L927" t="s">
        <v>6280</v>
      </c>
      <c r="M927" t="s">
        <v>7039</v>
      </c>
      <c r="N927" t="s">
        <v>8076</v>
      </c>
      <c r="O927" t="s">
        <v>3021</v>
      </c>
      <c r="P927" t="s">
        <v>6283</v>
      </c>
      <c r="Q927" t="s">
        <v>2189</v>
      </c>
      <c r="R927" t="b">
        <v>0</v>
      </c>
      <c r="S927">
        <v>20000</v>
      </c>
      <c r="T927" t="s">
        <v>3002</v>
      </c>
      <c r="U927" t="s">
        <v>3003</v>
      </c>
      <c r="V927">
        <v>20</v>
      </c>
      <c r="W927" t="s">
        <v>3021</v>
      </c>
    </row>
    <row r="928" spans="1:23" hidden="1" x14ac:dyDescent="0.35">
      <c r="A928" t="s">
        <v>419</v>
      </c>
      <c r="C928" s="403">
        <v>45875</v>
      </c>
      <c r="D928" t="s">
        <v>3661</v>
      </c>
      <c r="E928" t="s">
        <v>2690</v>
      </c>
      <c r="F928" t="s">
        <v>8077</v>
      </c>
      <c r="G928" t="s">
        <v>400</v>
      </c>
      <c r="H928" t="s">
        <v>8078</v>
      </c>
      <c r="I928" t="s">
        <v>400</v>
      </c>
      <c r="J928" t="s">
        <v>92</v>
      </c>
      <c r="K928" t="s">
        <v>447</v>
      </c>
      <c r="L928" t="s">
        <v>3658</v>
      </c>
      <c r="M928" t="s">
        <v>5907</v>
      </c>
      <c r="N928" t="s">
        <v>8079</v>
      </c>
      <c r="O928" t="s">
        <v>3012</v>
      </c>
      <c r="P928" t="s">
        <v>5909</v>
      </c>
      <c r="Q928" t="s">
        <v>418</v>
      </c>
      <c r="R928" t="b">
        <v>0</v>
      </c>
      <c r="S928">
        <v>6000</v>
      </c>
      <c r="T928" t="s">
        <v>3002</v>
      </c>
      <c r="U928" t="s">
        <v>3003</v>
      </c>
      <c r="V928">
        <v>6</v>
      </c>
      <c r="W928" t="s">
        <v>3012</v>
      </c>
    </row>
    <row r="929" spans="1:23" hidden="1" x14ac:dyDescent="0.35">
      <c r="A929" t="s">
        <v>419</v>
      </c>
      <c r="C929" s="403">
        <v>45875</v>
      </c>
      <c r="D929" t="s">
        <v>3543</v>
      </c>
      <c r="E929" t="s">
        <v>8080</v>
      </c>
      <c r="F929" t="s">
        <v>8081</v>
      </c>
      <c r="G929" t="s">
        <v>8082</v>
      </c>
      <c r="H929" t="s">
        <v>8083</v>
      </c>
      <c r="I929" t="s">
        <v>8082</v>
      </c>
      <c r="J929" t="s">
        <v>92</v>
      </c>
      <c r="K929" t="s">
        <v>447</v>
      </c>
      <c r="L929" t="s">
        <v>3658</v>
      </c>
      <c r="M929" t="s">
        <v>3630</v>
      </c>
      <c r="N929" t="s">
        <v>4463</v>
      </c>
      <c r="O929" t="s">
        <v>3012</v>
      </c>
      <c r="P929" t="s">
        <v>3630</v>
      </c>
      <c r="Q929" t="s">
        <v>418</v>
      </c>
      <c r="R929" t="b">
        <v>0</v>
      </c>
      <c r="S929">
        <v>3000</v>
      </c>
      <c r="T929" t="s">
        <v>3002</v>
      </c>
      <c r="U929" t="s">
        <v>3003</v>
      </c>
      <c r="V929">
        <v>3</v>
      </c>
      <c r="W929" t="s">
        <v>3012</v>
      </c>
    </row>
    <row r="930" spans="1:23" hidden="1" x14ac:dyDescent="0.35">
      <c r="A930" t="s">
        <v>821</v>
      </c>
      <c r="C930" s="403">
        <v>45870</v>
      </c>
      <c r="D930" t="s">
        <v>23536</v>
      </c>
      <c r="E930" t="s">
        <v>727</v>
      </c>
      <c r="F930" t="s">
        <v>8084</v>
      </c>
      <c r="G930" t="s">
        <v>891</v>
      </c>
      <c r="H930" t="s">
        <v>8085</v>
      </c>
      <c r="I930" t="s">
        <v>8086</v>
      </c>
      <c r="J930" t="s">
        <v>116</v>
      </c>
      <c r="K930" t="s">
        <v>823</v>
      </c>
      <c r="L930" t="s">
        <v>8087</v>
      </c>
      <c r="M930" t="s">
        <v>8088</v>
      </c>
      <c r="N930" t="s">
        <v>1798</v>
      </c>
      <c r="O930" t="s">
        <v>3001</v>
      </c>
      <c r="P930" t="s">
        <v>8088</v>
      </c>
      <c r="Q930" t="s">
        <v>2139</v>
      </c>
      <c r="R930" t="b">
        <v>1</v>
      </c>
      <c r="S930">
        <v>50000</v>
      </c>
      <c r="T930" t="s">
        <v>3013</v>
      </c>
      <c r="U930" t="s">
        <v>3003</v>
      </c>
      <c r="V930">
        <v>50</v>
      </c>
      <c r="W930" t="s">
        <v>3001</v>
      </c>
    </row>
    <row r="931" spans="1:23" hidden="1" x14ac:dyDescent="0.35">
      <c r="A931" t="s">
        <v>381</v>
      </c>
      <c r="C931" s="403">
        <v>45868</v>
      </c>
      <c r="D931" t="s">
        <v>3742</v>
      </c>
      <c r="E931" t="s">
        <v>1053</v>
      </c>
      <c r="F931" t="s">
        <v>8089</v>
      </c>
      <c r="G931" t="s">
        <v>136</v>
      </c>
      <c r="H931" t="s">
        <v>8090</v>
      </c>
      <c r="I931" t="s">
        <v>136</v>
      </c>
      <c r="J931" t="s">
        <v>97</v>
      </c>
      <c r="K931" t="s">
        <v>444</v>
      </c>
      <c r="L931" t="s">
        <v>3675</v>
      </c>
      <c r="M931" t="s">
        <v>8091</v>
      </c>
      <c r="N931" t="s">
        <v>8092</v>
      </c>
      <c r="O931" t="s">
        <v>3021</v>
      </c>
      <c r="P931" t="s">
        <v>8093</v>
      </c>
      <c r="Q931" t="s">
        <v>415</v>
      </c>
      <c r="R931" t="b">
        <v>0</v>
      </c>
      <c r="S931">
        <v>3000</v>
      </c>
      <c r="T931" t="s">
        <v>3013</v>
      </c>
      <c r="U931" t="s">
        <v>3003</v>
      </c>
      <c r="V931">
        <v>3</v>
      </c>
      <c r="W931" t="s">
        <v>3021</v>
      </c>
    </row>
    <row r="932" spans="1:23" hidden="1" x14ac:dyDescent="0.35">
      <c r="A932" t="s">
        <v>2189</v>
      </c>
      <c r="C932" s="403">
        <v>45868</v>
      </c>
      <c r="D932" t="s">
        <v>3340</v>
      </c>
      <c r="E932" t="s">
        <v>399</v>
      </c>
      <c r="F932" t="s">
        <v>8094</v>
      </c>
      <c r="G932" t="s">
        <v>8095</v>
      </c>
      <c r="H932" t="s">
        <v>8096</v>
      </c>
      <c r="I932" t="s">
        <v>400</v>
      </c>
      <c r="J932" t="s">
        <v>97</v>
      </c>
      <c r="K932" t="s">
        <v>2189</v>
      </c>
      <c r="L932" t="s">
        <v>3205</v>
      </c>
      <c r="M932" t="s">
        <v>6808</v>
      </c>
      <c r="N932" t="s">
        <v>1798</v>
      </c>
      <c r="O932" t="s">
        <v>3021</v>
      </c>
      <c r="P932" t="s">
        <v>6437</v>
      </c>
      <c r="Q932" t="s">
        <v>2189</v>
      </c>
      <c r="R932" t="b">
        <v>0</v>
      </c>
      <c r="S932">
        <v>20000</v>
      </c>
      <c r="T932" t="s">
        <v>3648</v>
      </c>
      <c r="U932" t="s">
        <v>3003</v>
      </c>
      <c r="V932">
        <v>20</v>
      </c>
      <c r="W932" t="s">
        <v>3021</v>
      </c>
    </row>
    <row r="933" spans="1:23" hidden="1" x14ac:dyDescent="0.35">
      <c r="A933" t="s">
        <v>381</v>
      </c>
      <c r="C933" s="403">
        <v>45867</v>
      </c>
      <c r="D933" t="s">
        <v>3488</v>
      </c>
      <c r="E933" t="s">
        <v>673</v>
      </c>
      <c r="F933" t="s">
        <v>8097</v>
      </c>
      <c r="G933" t="s">
        <v>798</v>
      </c>
      <c r="H933" t="s">
        <v>8098</v>
      </c>
      <c r="I933" t="s">
        <v>8099</v>
      </c>
      <c r="J933" t="s">
        <v>101</v>
      </c>
      <c r="K933" t="s">
        <v>415</v>
      </c>
      <c r="L933" t="s">
        <v>3047</v>
      </c>
      <c r="M933" t="s">
        <v>3048</v>
      </c>
      <c r="N933" t="s">
        <v>8100</v>
      </c>
      <c r="O933" t="s">
        <v>3030</v>
      </c>
      <c r="P933" t="s">
        <v>8101</v>
      </c>
      <c r="Q933" t="s">
        <v>415</v>
      </c>
      <c r="R933" t="b">
        <v>1</v>
      </c>
      <c r="S933">
        <v>10000</v>
      </c>
      <c r="T933" t="s">
        <v>3013</v>
      </c>
      <c r="U933" t="s">
        <v>3003</v>
      </c>
      <c r="V933">
        <v>10</v>
      </c>
      <c r="W933" t="s">
        <v>3030</v>
      </c>
    </row>
    <row r="934" spans="1:23" hidden="1" x14ac:dyDescent="0.35">
      <c r="A934" t="s">
        <v>419</v>
      </c>
      <c r="C934" s="403">
        <v>45867</v>
      </c>
      <c r="D934" t="s">
        <v>3661</v>
      </c>
      <c r="E934" t="s">
        <v>8102</v>
      </c>
      <c r="F934" t="s">
        <v>8103</v>
      </c>
      <c r="G934" t="s">
        <v>8104</v>
      </c>
      <c r="H934" t="s">
        <v>8096</v>
      </c>
      <c r="I934" t="s">
        <v>400</v>
      </c>
      <c r="J934" t="s">
        <v>100</v>
      </c>
      <c r="K934" t="s">
        <v>447</v>
      </c>
      <c r="L934" t="s">
        <v>3790</v>
      </c>
      <c r="M934" t="s">
        <v>8105</v>
      </c>
      <c r="N934" t="s">
        <v>1798</v>
      </c>
      <c r="O934" t="s">
        <v>3021</v>
      </c>
      <c r="P934" t="s">
        <v>3793</v>
      </c>
      <c r="Q934" t="s">
        <v>418</v>
      </c>
      <c r="R934" t="b">
        <v>0</v>
      </c>
      <c r="S934">
        <v>0</v>
      </c>
      <c r="T934" t="s">
        <v>3002</v>
      </c>
      <c r="U934" t="s">
        <v>3003</v>
      </c>
      <c r="V934">
        <v>0</v>
      </c>
      <c r="W934" t="s">
        <v>3021</v>
      </c>
    </row>
    <row r="935" spans="1:23" hidden="1" x14ac:dyDescent="0.35">
      <c r="A935" t="s">
        <v>2189</v>
      </c>
      <c r="C935" s="403">
        <v>45867</v>
      </c>
      <c r="D935" t="s">
        <v>3543</v>
      </c>
      <c r="E935" t="s">
        <v>8106</v>
      </c>
      <c r="F935" t="s">
        <v>8107</v>
      </c>
      <c r="G935" t="s">
        <v>8108</v>
      </c>
      <c r="H935" t="s">
        <v>8109</v>
      </c>
      <c r="I935" t="s">
        <v>8110</v>
      </c>
      <c r="J935" t="s">
        <v>98</v>
      </c>
      <c r="K935" t="s">
        <v>2189</v>
      </c>
      <c r="L935" t="s">
        <v>2998</v>
      </c>
      <c r="M935" t="s">
        <v>6904</v>
      </c>
      <c r="N935" t="s">
        <v>8111</v>
      </c>
      <c r="O935" t="s">
        <v>3001</v>
      </c>
      <c r="P935" t="s">
        <v>6904</v>
      </c>
      <c r="Q935" t="s">
        <v>2189</v>
      </c>
      <c r="R935" t="b">
        <v>0</v>
      </c>
      <c r="S935">
        <v>30000</v>
      </c>
      <c r="T935" t="s">
        <v>3002</v>
      </c>
      <c r="U935" t="s">
        <v>3003</v>
      </c>
      <c r="V935">
        <v>30</v>
      </c>
      <c r="W935" t="s">
        <v>3001</v>
      </c>
    </row>
    <row r="936" spans="1:23" hidden="1" x14ac:dyDescent="0.35">
      <c r="A936" t="s">
        <v>2171</v>
      </c>
      <c r="C936" s="403">
        <v>45867</v>
      </c>
      <c r="D936" t="s">
        <v>3543</v>
      </c>
      <c r="E936" t="s">
        <v>8112</v>
      </c>
      <c r="F936" t="s">
        <v>8113</v>
      </c>
      <c r="G936" t="s">
        <v>8114</v>
      </c>
      <c r="H936" t="s">
        <v>8115</v>
      </c>
      <c r="I936" t="s">
        <v>2404</v>
      </c>
      <c r="J936" t="s">
        <v>100</v>
      </c>
      <c r="K936" t="s">
        <v>2164</v>
      </c>
      <c r="L936" t="s">
        <v>8116</v>
      </c>
      <c r="M936" t="s">
        <v>8117</v>
      </c>
      <c r="N936" t="s">
        <v>1798</v>
      </c>
      <c r="O936" t="s">
        <v>3030</v>
      </c>
      <c r="P936" t="s">
        <v>8118</v>
      </c>
      <c r="Q936" t="s">
        <v>2164</v>
      </c>
      <c r="R936" t="b">
        <v>0</v>
      </c>
      <c r="S936">
        <v>0</v>
      </c>
      <c r="T936" t="s">
        <v>3002</v>
      </c>
      <c r="U936" t="s">
        <v>3003</v>
      </c>
      <c r="V936">
        <v>0</v>
      </c>
      <c r="W936" t="s">
        <v>3030</v>
      </c>
    </row>
    <row r="937" spans="1:23" hidden="1" x14ac:dyDescent="0.35">
      <c r="A937" t="s">
        <v>419</v>
      </c>
      <c r="C937" s="403">
        <v>45866</v>
      </c>
      <c r="D937" t="s">
        <v>3742</v>
      </c>
      <c r="E937" t="s">
        <v>581</v>
      </c>
      <c r="F937" t="s">
        <v>8119</v>
      </c>
      <c r="G937" t="s">
        <v>794</v>
      </c>
      <c r="H937" t="s">
        <v>8120</v>
      </c>
      <c r="I937" t="s">
        <v>2301</v>
      </c>
      <c r="J937" t="s">
        <v>92</v>
      </c>
      <c r="K937" t="s">
        <v>447</v>
      </c>
      <c r="L937" t="s">
        <v>7290</v>
      </c>
      <c r="M937" t="s">
        <v>4652</v>
      </c>
      <c r="N937" t="s">
        <v>1798</v>
      </c>
      <c r="O937" t="s">
        <v>3021</v>
      </c>
      <c r="P937" t="s">
        <v>4652</v>
      </c>
      <c r="Q937" t="s">
        <v>418</v>
      </c>
      <c r="R937" t="b">
        <v>0</v>
      </c>
      <c r="S937">
        <v>5000</v>
      </c>
      <c r="T937" t="s">
        <v>3013</v>
      </c>
      <c r="U937" t="s">
        <v>3003</v>
      </c>
      <c r="V937">
        <v>5</v>
      </c>
      <c r="W937" t="s">
        <v>3021</v>
      </c>
    </row>
    <row r="938" spans="1:23" hidden="1" x14ac:dyDescent="0.35">
      <c r="A938" t="s">
        <v>2189</v>
      </c>
      <c r="C938" s="403">
        <v>45866</v>
      </c>
      <c r="D938" t="s">
        <v>3543</v>
      </c>
      <c r="E938" t="s">
        <v>8121</v>
      </c>
      <c r="F938" t="s">
        <v>8122</v>
      </c>
      <c r="G938" t="s">
        <v>8123</v>
      </c>
      <c r="H938" t="s">
        <v>8124</v>
      </c>
      <c r="I938" t="s">
        <v>8125</v>
      </c>
      <c r="J938" t="s">
        <v>1701</v>
      </c>
      <c r="K938" t="s">
        <v>2189</v>
      </c>
      <c r="L938" t="s">
        <v>8126</v>
      </c>
      <c r="M938" t="s">
        <v>8127</v>
      </c>
      <c r="N938" t="s">
        <v>8128</v>
      </c>
      <c r="O938" t="s">
        <v>3012</v>
      </c>
      <c r="P938" t="s">
        <v>8129</v>
      </c>
      <c r="Q938" t="s">
        <v>2189</v>
      </c>
      <c r="R938" t="b">
        <v>0</v>
      </c>
      <c r="S938">
        <v>0</v>
      </c>
      <c r="T938" t="s">
        <v>3002</v>
      </c>
      <c r="U938" t="s">
        <v>3003</v>
      </c>
      <c r="V938">
        <v>0</v>
      </c>
      <c r="W938" t="s">
        <v>3012</v>
      </c>
    </row>
    <row r="939" spans="1:23" hidden="1" x14ac:dyDescent="0.35">
      <c r="A939" t="s">
        <v>381</v>
      </c>
      <c r="C939" s="403">
        <v>45864</v>
      </c>
      <c r="D939" t="s">
        <v>8130</v>
      </c>
      <c r="E939" t="s">
        <v>435</v>
      </c>
      <c r="F939" t="s">
        <v>8131</v>
      </c>
      <c r="G939" t="s">
        <v>436</v>
      </c>
      <c r="H939" t="s">
        <v>8132</v>
      </c>
      <c r="I939" t="s">
        <v>2364</v>
      </c>
      <c r="J939" t="s">
        <v>89</v>
      </c>
      <c r="K939" t="s">
        <v>380</v>
      </c>
      <c r="L939" t="s">
        <v>3041</v>
      </c>
      <c r="M939" t="s">
        <v>3198</v>
      </c>
      <c r="N939" t="s">
        <v>8133</v>
      </c>
      <c r="O939" t="s">
        <v>3012</v>
      </c>
      <c r="P939" t="s">
        <v>8134</v>
      </c>
      <c r="Q939" t="s">
        <v>456</v>
      </c>
      <c r="R939" t="b">
        <v>0</v>
      </c>
      <c r="S939">
        <v>3000</v>
      </c>
      <c r="T939" t="s">
        <v>3013</v>
      </c>
      <c r="U939" t="s">
        <v>3003</v>
      </c>
      <c r="V939">
        <v>3</v>
      </c>
      <c r="W939" t="s">
        <v>3012</v>
      </c>
    </row>
    <row r="940" spans="1:23" hidden="1" x14ac:dyDescent="0.35">
      <c r="A940" t="s">
        <v>419</v>
      </c>
      <c r="C940" s="403">
        <v>45864</v>
      </c>
      <c r="D940" t="s">
        <v>3742</v>
      </c>
      <c r="E940" t="s">
        <v>386</v>
      </c>
      <c r="F940" t="s">
        <v>8135</v>
      </c>
      <c r="G940" t="s">
        <v>387</v>
      </c>
      <c r="H940" t="s">
        <v>8136</v>
      </c>
      <c r="I940" t="s">
        <v>2461</v>
      </c>
      <c r="J940" t="s">
        <v>89</v>
      </c>
      <c r="K940" t="s">
        <v>388</v>
      </c>
      <c r="L940" t="s">
        <v>3252</v>
      </c>
      <c r="M940" t="s">
        <v>8137</v>
      </c>
      <c r="N940" t="s">
        <v>8138</v>
      </c>
      <c r="O940" t="s">
        <v>3012</v>
      </c>
      <c r="P940" t="s">
        <v>8139</v>
      </c>
      <c r="Q940" t="s">
        <v>497</v>
      </c>
      <c r="R940" t="b">
        <v>0</v>
      </c>
      <c r="S940">
        <v>5000</v>
      </c>
      <c r="T940" t="s">
        <v>3013</v>
      </c>
      <c r="U940" t="s">
        <v>3003</v>
      </c>
      <c r="V940">
        <v>5</v>
      </c>
      <c r="W940" t="s">
        <v>3012</v>
      </c>
    </row>
    <row r="941" spans="1:23" hidden="1" x14ac:dyDescent="0.35">
      <c r="A941" t="s">
        <v>381</v>
      </c>
      <c r="C941" s="403">
        <v>45864</v>
      </c>
      <c r="D941" t="s">
        <v>3543</v>
      </c>
      <c r="E941" t="s">
        <v>8140</v>
      </c>
      <c r="F941" t="s">
        <v>8141</v>
      </c>
      <c r="G941" t="s">
        <v>8142</v>
      </c>
      <c r="H941" t="s">
        <v>8143</v>
      </c>
      <c r="I941" t="s">
        <v>7001</v>
      </c>
      <c r="J941" t="s">
        <v>89</v>
      </c>
      <c r="K941" t="s">
        <v>380</v>
      </c>
      <c r="L941" t="s">
        <v>3047</v>
      </c>
      <c r="M941" t="s">
        <v>8144</v>
      </c>
      <c r="N941" t="s">
        <v>8145</v>
      </c>
      <c r="O941" t="s">
        <v>3021</v>
      </c>
      <c r="P941" t="s">
        <v>8144</v>
      </c>
      <c r="Q941" t="s">
        <v>456</v>
      </c>
      <c r="R941" t="b">
        <v>0</v>
      </c>
      <c r="S941">
        <v>0</v>
      </c>
      <c r="T941" t="s">
        <v>3002</v>
      </c>
      <c r="U941" t="s">
        <v>3003</v>
      </c>
      <c r="V941">
        <v>0</v>
      </c>
      <c r="W941" t="s">
        <v>3021</v>
      </c>
    </row>
    <row r="942" spans="1:23" hidden="1" x14ac:dyDescent="0.35">
      <c r="A942" t="s">
        <v>419</v>
      </c>
      <c r="C942" s="403">
        <v>45863</v>
      </c>
      <c r="D942" t="s">
        <v>3543</v>
      </c>
      <c r="E942" t="s">
        <v>8146</v>
      </c>
      <c r="F942" t="s">
        <v>8147</v>
      </c>
      <c r="G942" t="s">
        <v>8148</v>
      </c>
      <c r="H942" t="s">
        <v>8149</v>
      </c>
      <c r="I942" t="s">
        <v>3851</v>
      </c>
      <c r="J942" t="s">
        <v>2260</v>
      </c>
      <c r="K942" t="s">
        <v>407</v>
      </c>
      <c r="L942" t="s">
        <v>8150</v>
      </c>
      <c r="M942" t="s">
        <v>8151</v>
      </c>
      <c r="N942" t="s">
        <v>8152</v>
      </c>
      <c r="O942" t="s">
        <v>3012</v>
      </c>
      <c r="P942" t="s">
        <v>8153</v>
      </c>
      <c r="Q942" t="s">
        <v>497</v>
      </c>
      <c r="R942" t="b">
        <v>0</v>
      </c>
      <c r="S942">
        <v>0</v>
      </c>
      <c r="T942" t="s">
        <v>3002</v>
      </c>
      <c r="U942" t="s">
        <v>3003</v>
      </c>
      <c r="V942">
        <v>0</v>
      </c>
      <c r="W942" t="s">
        <v>3012</v>
      </c>
    </row>
    <row r="943" spans="1:23" hidden="1" x14ac:dyDescent="0.35">
      <c r="A943" t="s">
        <v>419</v>
      </c>
      <c r="C943" s="403">
        <v>45863</v>
      </c>
      <c r="D943" t="s">
        <v>3742</v>
      </c>
      <c r="E943" t="s">
        <v>552</v>
      </c>
      <c r="F943" t="s">
        <v>8154</v>
      </c>
      <c r="G943" t="s">
        <v>553</v>
      </c>
      <c r="H943" t="s">
        <v>8155</v>
      </c>
      <c r="I943" t="s">
        <v>8156</v>
      </c>
      <c r="J943" t="s">
        <v>92</v>
      </c>
      <c r="K943" t="s">
        <v>497</v>
      </c>
      <c r="L943" t="s">
        <v>3062</v>
      </c>
      <c r="M943" t="s">
        <v>8157</v>
      </c>
      <c r="N943" t="s">
        <v>1798</v>
      </c>
      <c r="O943" t="s">
        <v>3021</v>
      </c>
      <c r="P943" t="s">
        <v>8158</v>
      </c>
      <c r="Q943" t="s">
        <v>497</v>
      </c>
      <c r="R943" t="b">
        <v>0</v>
      </c>
      <c r="S943">
        <v>5000</v>
      </c>
      <c r="T943" t="s">
        <v>3013</v>
      </c>
      <c r="U943" t="s">
        <v>3003</v>
      </c>
      <c r="V943">
        <v>5</v>
      </c>
      <c r="W943" t="s">
        <v>3021</v>
      </c>
    </row>
    <row r="944" spans="1:23" hidden="1" x14ac:dyDescent="0.35">
      <c r="A944" t="s">
        <v>419</v>
      </c>
      <c r="C944" s="403">
        <v>45863</v>
      </c>
      <c r="D944" t="s">
        <v>3543</v>
      </c>
      <c r="E944" t="s">
        <v>8159</v>
      </c>
      <c r="F944" t="s">
        <v>8160</v>
      </c>
      <c r="G944" t="s">
        <v>8161</v>
      </c>
      <c r="H944" t="s">
        <v>8162</v>
      </c>
      <c r="I944" t="s">
        <v>8161</v>
      </c>
      <c r="J944" t="s">
        <v>2260</v>
      </c>
      <c r="K944" t="s">
        <v>407</v>
      </c>
      <c r="L944" t="s">
        <v>3764</v>
      </c>
      <c r="M944" t="s">
        <v>3765</v>
      </c>
      <c r="N944" t="s">
        <v>8163</v>
      </c>
      <c r="O944" t="s">
        <v>3021</v>
      </c>
      <c r="P944" t="s">
        <v>3767</v>
      </c>
      <c r="Q944" t="s">
        <v>497</v>
      </c>
      <c r="R944" t="b">
        <v>0</v>
      </c>
      <c r="S944">
        <v>0</v>
      </c>
      <c r="T944" t="s">
        <v>3002</v>
      </c>
      <c r="U944" t="s">
        <v>3003</v>
      </c>
      <c r="V944">
        <v>0</v>
      </c>
      <c r="W944" t="s">
        <v>3021</v>
      </c>
    </row>
    <row r="945" spans="1:23" hidden="1" x14ac:dyDescent="0.35">
      <c r="A945" t="s">
        <v>419</v>
      </c>
      <c r="C945" s="403">
        <v>45862</v>
      </c>
      <c r="D945" t="s">
        <v>3543</v>
      </c>
      <c r="E945" t="s">
        <v>8164</v>
      </c>
      <c r="F945" t="s">
        <v>8165</v>
      </c>
      <c r="G945" t="s">
        <v>8166</v>
      </c>
      <c r="H945" t="s">
        <v>8167</v>
      </c>
      <c r="I945" t="s">
        <v>2332</v>
      </c>
      <c r="J945" t="s">
        <v>2260</v>
      </c>
      <c r="K945" t="s">
        <v>407</v>
      </c>
      <c r="L945" t="s">
        <v>3047</v>
      </c>
      <c r="M945" t="s">
        <v>8168</v>
      </c>
      <c r="N945" t="s">
        <v>8169</v>
      </c>
      <c r="O945" t="s">
        <v>3012</v>
      </c>
      <c r="P945" t="s">
        <v>8170</v>
      </c>
      <c r="Q945" t="s">
        <v>497</v>
      </c>
      <c r="R945" t="b">
        <v>0</v>
      </c>
      <c r="S945">
        <v>2000</v>
      </c>
      <c r="T945" t="s">
        <v>3002</v>
      </c>
      <c r="U945" t="s">
        <v>3003</v>
      </c>
      <c r="V945">
        <v>2</v>
      </c>
      <c r="W945" t="s">
        <v>3012</v>
      </c>
    </row>
    <row r="946" spans="1:23" hidden="1" x14ac:dyDescent="0.35">
      <c r="A946" t="s">
        <v>419</v>
      </c>
      <c r="C946" s="403">
        <v>45861</v>
      </c>
      <c r="D946" t="s">
        <v>3543</v>
      </c>
      <c r="E946" t="s">
        <v>8171</v>
      </c>
      <c r="F946" t="s">
        <v>8172</v>
      </c>
      <c r="G946" t="s">
        <v>8173</v>
      </c>
      <c r="H946" t="s">
        <v>8174</v>
      </c>
      <c r="I946" t="s">
        <v>2682</v>
      </c>
      <c r="J946" t="s">
        <v>2260</v>
      </c>
      <c r="K946" t="s">
        <v>407</v>
      </c>
      <c r="L946" t="s">
        <v>3764</v>
      </c>
      <c r="M946" t="s">
        <v>8175</v>
      </c>
      <c r="N946" t="s">
        <v>8176</v>
      </c>
      <c r="O946" t="s">
        <v>3021</v>
      </c>
      <c r="P946" t="s">
        <v>8177</v>
      </c>
      <c r="Q946" t="s">
        <v>497</v>
      </c>
      <c r="R946" t="b">
        <v>0</v>
      </c>
      <c r="S946">
        <v>0</v>
      </c>
      <c r="T946" t="s">
        <v>3002</v>
      </c>
      <c r="U946" t="s">
        <v>3003</v>
      </c>
      <c r="V946">
        <v>0</v>
      </c>
      <c r="W946" t="s">
        <v>3021</v>
      </c>
    </row>
    <row r="947" spans="1:23" hidden="1" x14ac:dyDescent="0.35">
      <c r="A947" t="s">
        <v>419</v>
      </c>
      <c r="C947" s="403">
        <v>45861</v>
      </c>
      <c r="D947" t="s">
        <v>3543</v>
      </c>
      <c r="E947" t="s">
        <v>8178</v>
      </c>
      <c r="F947" t="s">
        <v>8179</v>
      </c>
      <c r="G947" t="s">
        <v>8180</v>
      </c>
      <c r="H947" t="s">
        <v>8181</v>
      </c>
      <c r="I947" t="s">
        <v>2352</v>
      </c>
      <c r="J947" t="s">
        <v>2260</v>
      </c>
      <c r="K947" t="s">
        <v>407</v>
      </c>
      <c r="L947" t="s">
        <v>3764</v>
      </c>
      <c r="M947" t="s">
        <v>8175</v>
      </c>
      <c r="N947" t="s">
        <v>8176</v>
      </c>
      <c r="O947" t="s">
        <v>3012</v>
      </c>
      <c r="P947" t="s">
        <v>8177</v>
      </c>
      <c r="Q947" t="s">
        <v>497</v>
      </c>
      <c r="R947" t="b">
        <v>0</v>
      </c>
      <c r="S947">
        <v>0</v>
      </c>
      <c r="T947" t="s">
        <v>3002</v>
      </c>
      <c r="U947" t="s">
        <v>3003</v>
      </c>
      <c r="V947">
        <v>0</v>
      </c>
      <c r="W947" t="s">
        <v>3012</v>
      </c>
    </row>
    <row r="948" spans="1:23" hidden="1" x14ac:dyDescent="0.35">
      <c r="A948" t="s">
        <v>419</v>
      </c>
      <c r="C948" s="403">
        <v>45861</v>
      </c>
      <c r="D948" t="s">
        <v>3661</v>
      </c>
      <c r="E948" t="s">
        <v>8182</v>
      </c>
      <c r="F948" t="s">
        <v>8183</v>
      </c>
      <c r="G948" t="s">
        <v>8184</v>
      </c>
      <c r="H948" t="s">
        <v>8185</v>
      </c>
      <c r="I948" t="s">
        <v>2431</v>
      </c>
      <c r="J948" t="s">
        <v>2260</v>
      </c>
      <c r="K948" t="s">
        <v>407</v>
      </c>
      <c r="L948" t="s">
        <v>8186</v>
      </c>
      <c r="M948" t="s">
        <v>3915</v>
      </c>
      <c r="N948" t="s">
        <v>8187</v>
      </c>
      <c r="O948" t="s">
        <v>3021</v>
      </c>
      <c r="P948" t="s">
        <v>8188</v>
      </c>
      <c r="Q948" t="s">
        <v>497</v>
      </c>
      <c r="R948" t="b">
        <v>0</v>
      </c>
      <c r="S948">
        <v>3000</v>
      </c>
      <c r="T948" t="s">
        <v>3002</v>
      </c>
      <c r="U948" t="s">
        <v>3003</v>
      </c>
      <c r="V948">
        <v>3</v>
      </c>
      <c r="W948" t="s">
        <v>3021</v>
      </c>
    </row>
    <row r="949" spans="1:23" hidden="1" x14ac:dyDescent="0.35">
      <c r="A949" t="s">
        <v>2171</v>
      </c>
      <c r="C949" s="403">
        <v>45861</v>
      </c>
      <c r="D949" t="s">
        <v>3543</v>
      </c>
      <c r="E949" t="s">
        <v>2648</v>
      </c>
      <c r="F949" t="s">
        <v>8189</v>
      </c>
      <c r="G949" t="s">
        <v>8190</v>
      </c>
      <c r="H949" t="s">
        <v>8191</v>
      </c>
      <c r="I949" t="s">
        <v>8192</v>
      </c>
      <c r="J949" t="s">
        <v>102</v>
      </c>
      <c r="K949" t="s">
        <v>1244</v>
      </c>
      <c r="L949" t="s">
        <v>8193</v>
      </c>
      <c r="M949" t="s">
        <v>8194</v>
      </c>
      <c r="N949" t="s">
        <v>8195</v>
      </c>
      <c r="O949" t="s">
        <v>3021</v>
      </c>
      <c r="P949" t="s">
        <v>8196</v>
      </c>
      <c r="Q949" t="s">
        <v>1244</v>
      </c>
      <c r="R949" t="b">
        <v>0</v>
      </c>
      <c r="S949">
        <v>30000</v>
      </c>
      <c r="T949" t="s">
        <v>3002</v>
      </c>
      <c r="U949" t="s">
        <v>3003</v>
      </c>
      <c r="V949">
        <v>30</v>
      </c>
      <c r="W949" t="s">
        <v>3021</v>
      </c>
    </row>
    <row r="950" spans="1:23" hidden="1" x14ac:dyDescent="0.35">
      <c r="A950" t="s">
        <v>419</v>
      </c>
      <c r="C950" s="403">
        <v>45860</v>
      </c>
      <c r="D950" t="s">
        <v>3543</v>
      </c>
      <c r="E950" t="s">
        <v>8197</v>
      </c>
      <c r="F950" t="s">
        <v>8198</v>
      </c>
      <c r="G950" t="s">
        <v>8199</v>
      </c>
      <c r="H950" t="s">
        <v>8200</v>
      </c>
      <c r="I950" t="s">
        <v>8201</v>
      </c>
      <c r="J950" t="s">
        <v>2260</v>
      </c>
      <c r="K950" t="s">
        <v>388</v>
      </c>
      <c r="L950" t="s">
        <v>8202</v>
      </c>
      <c r="M950" t="s">
        <v>8203</v>
      </c>
      <c r="N950" t="s">
        <v>8204</v>
      </c>
      <c r="O950" t="s">
        <v>3012</v>
      </c>
      <c r="P950" t="s">
        <v>8205</v>
      </c>
      <c r="Q950" t="s">
        <v>497</v>
      </c>
      <c r="R950" t="b">
        <v>0</v>
      </c>
      <c r="S950">
        <v>6000</v>
      </c>
      <c r="T950" t="s">
        <v>3002</v>
      </c>
      <c r="U950" t="s">
        <v>3003</v>
      </c>
      <c r="V950">
        <v>6</v>
      </c>
      <c r="W950" t="s">
        <v>3012</v>
      </c>
    </row>
    <row r="951" spans="1:23" hidden="1" x14ac:dyDescent="0.35">
      <c r="A951" t="s">
        <v>2189</v>
      </c>
      <c r="C951" s="403">
        <v>45859</v>
      </c>
      <c r="D951" t="s">
        <v>3543</v>
      </c>
      <c r="E951" t="s">
        <v>8206</v>
      </c>
      <c r="F951" t="s">
        <v>8207</v>
      </c>
      <c r="G951" t="s">
        <v>8208</v>
      </c>
      <c r="H951" t="s">
        <v>8209</v>
      </c>
      <c r="I951" t="s">
        <v>8210</v>
      </c>
      <c r="J951" t="s">
        <v>98</v>
      </c>
      <c r="K951" t="s">
        <v>2189</v>
      </c>
      <c r="L951" t="s">
        <v>5948</v>
      </c>
      <c r="M951" t="s">
        <v>8211</v>
      </c>
      <c r="N951" t="s">
        <v>8212</v>
      </c>
      <c r="O951" t="s">
        <v>3012</v>
      </c>
      <c r="P951" t="s">
        <v>7354</v>
      </c>
      <c r="Q951" t="s">
        <v>2189</v>
      </c>
      <c r="R951" t="b">
        <v>0</v>
      </c>
      <c r="S951">
        <v>10000</v>
      </c>
      <c r="T951" t="s">
        <v>3002</v>
      </c>
      <c r="U951" t="s">
        <v>3003</v>
      </c>
      <c r="V951">
        <v>10</v>
      </c>
      <c r="W951" t="s">
        <v>3012</v>
      </c>
    </row>
    <row r="952" spans="1:23" hidden="1" x14ac:dyDescent="0.35">
      <c r="A952" t="s">
        <v>419</v>
      </c>
      <c r="C952" s="403">
        <v>45854</v>
      </c>
      <c r="D952" t="s">
        <v>3543</v>
      </c>
      <c r="E952" t="s">
        <v>8213</v>
      </c>
      <c r="F952" t="s">
        <v>8214</v>
      </c>
      <c r="G952" t="s">
        <v>8215</v>
      </c>
      <c r="H952" t="s">
        <v>8216</v>
      </c>
      <c r="I952" t="s">
        <v>8217</v>
      </c>
      <c r="J952" t="s">
        <v>94</v>
      </c>
      <c r="K952" t="s">
        <v>499</v>
      </c>
      <c r="L952" t="s">
        <v>8218</v>
      </c>
      <c r="M952" t="s">
        <v>8219</v>
      </c>
      <c r="N952" t="s">
        <v>8220</v>
      </c>
      <c r="O952" t="s">
        <v>3012</v>
      </c>
      <c r="P952" t="s">
        <v>8221</v>
      </c>
      <c r="Q952" t="s">
        <v>499</v>
      </c>
      <c r="R952" t="b">
        <v>0</v>
      </c>
      <c r="S952">
        <v>0</v>
      </c>
      <c r="T952" t="s">
        <v>3002</v>
      </c>
      <c r="U952" t="s">
        <v>3003</v>
      </c>
      <c r="V952">
        <v>0</v>
      </c>
      <c r="W952" t="s">
        <v>3012</v>
      </c>
    </row>
    <row r="953" spans="1:23" hidden="1" x14ac:dyDescent="0.35">
      <c r="A953" t="s">
        <v>419</v>
      </c>
      <c r="C953" s="403">
        <v>45854</v>
      </c>
      <c r="D953" t="s">
        <v>3543</v>
      </c>
      <c r="E953" t="s">
        <v>8222</v>
      </c>
      <c r="F953" t="s">
        <v>8223</v>
      </c>
      <c r="G953" t="s">
        <v>8224</v>
      </c>
      <c r="H953" t="s">
        <v>8225</v>
      </c>
      <c r="I953" t="s">
        <v>2621</v>
      </c>
      <c r="J953" t="s">
        <v>2260</v>
      </c>
      <c r="K953" t="s">
        <v>407</v>
      </c>
      <c r="L953" t="s">
        <v>8150</v>
      </c>
      <c r="M953" t="s">
        <v>8226</v>
      </c>
      <c r="N953" t="s">
        <v>8227</v>
      </c>
      <c r="O953" t="s">
        <v>3012</v>
      </c>
      <c r="P953" t="s">
        <v>8228</v>
      </c>
      <c r="Q953" t="s">
        <v>497</v>
      </c>
      <c r="R953" t="b">
        <v>0</v>
      </c>
      <c r="S953">
        <v>0</v>
      </c>
      <c r="T953" t="s">
        <v>3002</v>
      </c>
      <c r="U953" t="s">
        <v>3003</v>
      </c>
      <c r="V953">
        <v>0</v>
      </c>
      <c r="W953" t="s">
        <v>3012</v>
      </c>
    </row>
    <row r="954" spans="1:23" hidden="1" x14ac:dyDescent="0.35">
      <c r="A954" t="s">
        <v>419</v>
      </c>
      <c r="C954" s="403">
        <v>45854</v>
      </c>
      <c r="D954" t="s">
        <v>3742</v>
      </c>
      <c r="E954" t="s">
        <v>1176</v>
      </c>
      <c r="F954" t="s">
        <v>8229</v>
      </c>
      <c r="G954" t="s">
        <v>1177</v>
      </c>
      <c r="H954" t="s">
        <v>8230</v>
      </c>
      <c r="I954" t="s">
        <v>8231</v>
      </c>
      <c r="J954" t="s">
        <v>95</v>
      </c>
      <c r="K954" t="s">
        <v>501</v>
      </c>
      <c r="L954" t="s">
        <v>8232</v>
      </c>
      <c r="M954" t="s">
        <v>8233</v>
      </c>
      <c r="N954" t="s">
        <v>1798</v>
      </c>
      <c r="O954" t="s">
        <v>3021</v>
      </c>
      <c r="P954" t="s">
        <v>8234</v>
      </c>
      <c r="Q954" t="s">
        <v>499</v>
      </c>
      <c r="R954" t="b">
        <v>0</v>
      </c>
      <c r="S954">
        <v>3000</v>
      </c>
      <c r="T954" t="s">
        <v>3013</v>
      </c>
      <c r="U954" t="s">
        <v>3003</v>
      </c>
      <c r="V954">
        <v>3</v>
      </c>
      <c r="W954" t="s">
        <v>3021</v>
      </c>
    </row>
    <row r="955" spans="1:23" hidden="1" x14ac:dyDescent="0.35">
      <c r="A955" t="s">
        <v>2189</v>
      </c>
      <c r="C955" s="403">
        <v>45852</v>
      </c>
      <c r="D955" t="s">
        <v>3340</v>
      </c>
      <c r="E955" t="s">
        <v>8235</v>
      </c>
      <c r="F955" t="s">
        <v>8236</v>
      </c>
      <c r="G955" t="s">
        <v>8237</v>
      </c>
      <c r="H955" t="s">
        <v>8238</v>
      </c>
      <c r="I955" t="s">
        <v>2734</v>
      </c>
      <c r="J955" t="s">
        <v>97</v>
      </c>
      <c r="K955" t="s">
        <v>2189</v>
      </c>
      <c r="L955" t="s">
        <v>5948</v>
      </c>
      <c r="M955" t="s">
        <v>8239</v>
      </c>
      <c r="N955" t="s">
        <v>8240</v>
      </c>
      <c r="O955" t="s">
        <v>3021</v>
      </c>
      <c r="P955" t="s">
        <v>8241</v>
      </c>
      <c r="Q955" t="s">
        <v>2189</v>
      </c>
      <c r="R955" t="b">
        <v>1</v>
      </c>
      <c r="S955">
        <v>30000</v>
      </c>
      <c r="T955" t="s">
        <v>3002</v>
      </c>
      <c r="U955" t="s">
        <v>3003</v>
      </c>
      <c r="V955">
        <v>30</v>
      </c>
      <c r="W955" t="s">
        <v>3021</v>
      </c>
    </row>
    <row r="956" spans="1:23" hidden="1" x14ac:dyDescent="0.35">
      <c r="A956" t="s">
        <v>2189</v>
      </c>
      <c r="C956" s="403">
        <v>45850</v>
      </c>
      <c r="D956" t="s">
        <v>3543</v>
      </c>
      <c r="E956" t="s">
        <v>8242</v>
      </c>
      <c r="F956" t="s">
        <v>8243</v>
      </c>
      <c r="G956" t="s">
        <v>8244</v>
      </c>
      <c r="H956" t="s">
        <v>8245</v>
      </c>
      <c r="I956" t="s">
        <v>8246</v>
      </c>
      <c r="J956" t="s">
        <v>95</v>
      </c>
      <c r="K956" t="s">
        <v>2189</v>
      </c>
      <c r="L956" t="s">
        <v>3205</v>
      </c>
      <c r="M956" t="s">
        <v>6435</v>
      </c>
      <c r="N956" t="s">
        <v>8247</v>
      </c>
      <c r="O956" t="s">
        <v>3207</v>
      </c>
      <c r="P956" t="s">
        <v>6437</v>
      </c>
      <c r="Q956" t="s">
        <v>2189</v>
      </c>
      <c r="R956" t="b">
        <v>0</v>
      </c>
      <c r="S956">
        <v>0</v>
      </c>
      <c r="T956" t="s">
        <v>3002</v>
      </c>
      <c r="U956" t="s">
        <v>3003</v>
      </c>
      <c r="V956">
        <v>0</v>
      </c>
      <c r="W956" t="s">
        <v>3207</v>
      </c>
    </row>
    <row r="957" spans="1:23" hidden="1" x14ac:dyDescent="0.35">
      <c r="A957" t="s">
        <v>419</v>
      </c>
      <c r="C957" s="403">
        <v>45849</v>
      </c>
      <c r="D957" t="s">
        <v>3661</v>
      </c>
      <c r="E957" t="s">
        <v>505</v>
      </c>
      <c r="F957" t="s">
        <v>8248</v>
      </c>
      <c r="G957" t="s">
        <v>1178</v>
      </c>
      <c r="H957" t="s">
        <v>8249</v>
      </c>
      <c r="I957" t="s">
        <v>2579</v>
      </c>
      <c r="J957" t="s">
        <v>96</v>
      </c>
      <c r="K957" t="s">
        <v>429</v>
      </c>
      <c r="L957" t="s">
        <v>3699</v>
      </c>
      <c r="M957" t="s">
        <v>4271</v>
      </c>
      <c r="N957" t="s">
        <v>4845</v>
      </c>
      <c r="O957" t="s">
        <v>3021</v>
      </c>
      <c r="P957" t="s">
        <v>4273</v>
      </c>
      <c r="Q957" t="s">
        <v>429</v>
      </c>
      <c r="R957" t="b">
        <v>0</v>
      </c>
      <c r="S957">
        <v>5000</v>
      </c>
      <c r="T957" t="s">
        <v>3013</v>
      </c>
      <c r="U957" t="s">
        <v>3003</v>
      </c>
      <c r="V957">
        <v>5</v>
      </c>
      <c r="W957" t="s">
        <v>3021</v>
      </c>
    </row>
    <row r="958" spans="1:23" hidden="1" x14ac:dyDescent="0.35">
      <c r="A958" t="s">
        <v>419</v>
      </c>
      <c r="C958" s="403">
        <v>45848</v>
      </c>
      <c r="D958" t="s">
        <v>3543</v>
      </c>
      <c r="E958" t="s">
        <v>8250</v>
      </c>
      <c r="F958" t="s">
        <v>8251</v>
      </c>
      <c r="G958" t="s">
        <v>2484</v>
      </c>
      <c r="H958" t="s">
        <v>8252</v>
      </c>
      <c r="I958" t="s">
        <v>8253</v>
      </c>
      <c r="J958" t="s">
        <v>95</v>
      </c>
      <c r="K958" t="s">
        <v>544</v>
      </c>
      <c r="L958" t="s">
        <v>3047</v>
      </c>
      <c r="M958" t="s">
        <v>8254</v>
      </c>
      <c r="N958" t="s">
        <v>8255</v>
      </c>
      <c r="O958" t="s">
        <v>3012</v>
      </c>
      <c r="P958" t="s">
        <v>8254</v>
      </c>
      <c r="Q958" t="s">
        <v>499</v>
      </c>
      <c r="R958" t="b">
        <v>0</v>
      </c>
      <c r="S958">
        <v>0</v>
      </c>
      <c r="T958" t="s">
        <v>3002</v>
      </c>
      <c r="U958" t="s">
        <v>3003</v>
      </c>
      <c r="V958">
        <v>0</v>
      </c>
      <c r="W958" t="s">
        <v>3012</v>
      </c>
    </row>
    <row r="959" spans="1:23" hidden="1" x14ac:dyDescent="0.35">
      <c r="A959" t="s">
        <v>419</v>
      </c>
      <c r="C959" s="403">
        <v>45847</v>
      </c>
      <c r="D959" t="s">
        <v>3661</v>
      </c>
      <c r="E959" t="s">
        <v>749</v>
      </c>
      <c r="F959" t="s">
        <v>8256</v>
      </c>
      <c r="G959" t="s">
        <v>8257</v>
      </c>
      <c r="H959" t="s">
        <v>8258</v>
      </c>
      <c r="I959" t="s">
        <v>1175</v>
      </c>
      <c r="J959" t="s">
        <v>96</v>
      </c>
      <c r="K959" t="s">
        <v>429</v>
      </c>
      <c r="L959" t="s">
        <v>3580</v>
      </c>
      <c r="M959" t="s">
        <v>3581</v>
      </c>
      <c r="N959" t="s">
        <v>4633</v>
      </c>
      <c r="O959" t="s">
        <v>3021</v>
      </c>
      <c r="P959" t="s">
        <v>3581</v>
      </c>
      <c r="Q959" t="s">
        <v>429</v>
      </c>
      <c r="R959" t="b">
        <v>0</v>
      </c>
      <c r="S959">
        <v>4000</v>
      </c>
      <c r="T959" t="s">
        <v>3013</v>
      </c>
      <c r="U959" t="s">
        <v>3003</v>
      </c>
      <c r="V959">
        <v>4</v>
      </c>
      <c r="W959" t="s">
        <v>3021</v>
      </c>
    </row>
    <row r="960" spans="1:23" hidden="1" x14ac:dyDescent="0.35">
      <c r="A960" t="s">
        <v>419</v>
      </c>
      <c r="C960" s="403">
        <v>45847</v>
      </c>
      <c r="D960" t="s">
        <v>3543</v>
      </c>
      <c r="E960" t="s">
        <v>8259</v>
      </c>
      <c r="F960" t="s">
        <v>8260</v>
      </c>
      <c r="G960" t="s">
        <v>8261</v>
      </c>
      <c r="H960" t="s">
        <v>8262</v>
      </c>
      <c r="I960" t="s">
        <v>8263</v>
      </c>
      <c r="J960" t="s">
        <v>2260</v>
      </c>
      <c r="K960" t="s">
        <v>407</v>
      </c>
      <c r="L960" t="s">
        <v>3047</v>
      </c>
      <c r="M960" t="s">
        <v>8264</v>
      </c>
      <c r="N960" t="s">
        <v>8265</v>
      </c>
      <c r="O960" t="s">
        <v>3012</v>
      </c>
      <c r="P960" t="s">
        <v>8266</v>
      </c>
      <c r="Q960" t="s">
        <v>497</v>
      </c>
      <c r="R960" t="b">
        <v>0</v>
      </c>
      <c r="S960">
        <v>4000</v>
      </c>
      <c r="T960" t="s">
        <v>3002</v>
      </c>
      <c r="U960" t="s">
        <v>3003</v>
      </c>
      <c r="V960">
        <v>4</v>
      </c>
      <c r="W960" t="s">
        <v>3012</v>
      </c>
    </row>
    <row r="961" spans="1:23" hidden="1" x14ac:dyDescent="0.35">
      <c r="A961" t="s">
        <v>419</v>
      </c>
      <c r="C961" s="403">
        <v>45846</v>
      </c>
      <c r="D961" t="s">
        <v>3661</v>
      </c>
      <c r="E961" t="s">
        <v>408</v>
      </c>
      <c r="F961" t="s">
        <v>8267</v>
      </c>
      <c r="G961" t="s">
        <v>409</v>
      </c>
      <c r="H961" t="s">
        <v>8268</v>
      </c>
      <c r="I961" t="s">
        <v>2253</v>
      </c>
      <c r="J961" t="s">
        <v>2260</v>
      </c>
      <c r="K961" t="s">
        <v>407</v>
      </c>
      <c r="L961" t="s">
        <v>8269</v>
      </c>
      <c r="M961" t="s">
        <v>8270</v>
      </c>
      <c r="N961" t="s">
        <v>8271</v>
      </c>
      <c r="O961" t="s">
        <v>3021</v>
      </c>
      <c r="P961" t="s">
        <v>8272</v>
      </c>
      <c r="Q961" t="s">
        <v>497</v>
      </c>
      <c r="R961" t="b">
        <v>0</v>
      </c>
      <c r="S961">
        <v>4000</v>
      </c>
      <c r="T961" t="s">
        <v>3013</v>
      </c>
      <c r="U961" t="s">
        <v>3003</v>
      </c>
      <c r="V961">
        <v>4</v>
      </c>
      <c r="W961" t="s">
        <v>3021</v>
      </c>
    </row>
    <row r="962" spans="1:23" hidden="1" x14ac:dyDescent="0.35">
      <c r="A962" t="s">
        <v>419</v>
      </c>
      <c r="C962" s="403">
        <v>45846</v>
      </c>
      <c r="D962" t="s">
        <v>3742</v>
      </c>
      <c r="E962" t="s">
        <v>555</v>
      </c>
      <c r="F962" t="s">
        <v>8273</v>
      </c>
      <c r="G962" t="s">
        <v>8274</v>
      </c>
      <c r="H962" t="s">
        <v>8275</v>
      </c>
      <c r="I962" t="s">
        <v>1670</v>
      </c>
      <c r="J962" t="s">
        <v>94</v>
      </c>
      <c r="K962" t="s">
        <v>499</v>
      </c>
      <c r="L962" t="s">
        <v>3019</v>
      </c>
      <c r="M962" t="s">
        <v>8276</v>
      </c>
      <c r="N962" t="s">
        <v>1798</v>
      </c>
      <c r="O962" t="s">
        <v>3021</v>
      </c>
      <c r="P962" t="s">
        <v>4759</v>
      </c>
      <c r="Q962" t="s">
        <v>499</v>
      </c>
      <c r="R962" t="b">
        <v>0</v>
      </c>
      <c r="S962">
        <v>3000</v>
      </c>
      <c r="T962" t="s">
        <v>3013</v>
      </c>
      <c r="U962" t="s">
        <v>3003</v>
      </c>
      <c r="V962">
        <v>3</v>
      </c>
      <c r="W962" t="s">
        <v>3021</v>
      </c>
    </row>
    <row r="963" spans="1:23" hidden="1" x14ac:dyDescent="0.35">
      <c r="A963" t="s">
        <v>350</v>
      </c>
      <c r="C963" s="403">
        <v>45846</v>
      </c>
      <c r="D963" t="s">
        <v>3543</v>
      </c>
      <c r="E963" t="s">
        <v>8277</v>
      </c>
      <c r="F963" t="s">
        <v>8278</v>
      </c>
      <c r="G963" t="s">
        <v>8279</v>
      </c>
      <c r="H963" t="s">
        <v>8280</v>
      </c>
      <c r="I963" t="s">
        <v>8281</v>
      </c>
      <c r="J963" t="s">
        <v>104</v>
      </c>
      <c r="K963" t="s">
        <v>846</v>
      </c>
      <c r="L963" t="s">
        <v>3485</v>
      </c>
      <c r="M963" t="s">
        <v>8282</v>
      </c>
      <c r="N963" t="s">
        <v>8283</v>
      </c>
      <c r="O963" t="s">
        <v>3012</v>
      </c>
      <c r="P963" t="s">
        <v>8284</v>
      </c>
      <c r="Q963" t="s">
        <v>846</v>
      </c>
      <c r="R963" t="b">
        <v>0</v>
      </c>
      <c r="S963">
        <v>0</v>
      </c>
      <c r="T963" t="s">
        <v>3002</v>
      </c>
      <c r="U963" t="s">
        <v>3003</v>
      </c>
      <c r="V963">
        <v>0</v>
      </c>
      <c r="W963" t="s">
        <v>3012</v>
      </c>
    </row>
    <row r="964" spans="1:23" hidden="1" x14ac:dyDescent="0.35">
      <c r="A964" t="s">
        <v>350</v>
      </c>
      <c r="C964" s="403">
        <v>45846</v>
      </c>
      <c r="D964" t="s">
        <v>3543</v>
      </c>
      <c r="E964" t="s">
        <v>8285</v>
      </c>
      <c r="F964" t="s">
        <v>8286</v>
      </c>
      <c r="G964" t="s">
        <v>8287</v>
      </c>
      <c r="H964" t="s">
        <v>8288</v>
      </c>
      <c r="I964" t="s">
        <v>3274</v>
      </c>
      <c r="J964" t="s">
        <v>104</v>
      </c>
      <c r="K964" t="s">
        <v>846</v>
      </c>
      <c r="L964" t="s">
        <v>3485</v>
      </c>
      <c r="M964" t="s">
        <v>8289</v>
      </c>
      <c r="N964" t="s">
        <v>8290</v>
      </c>
      <c r="O964" t="s">
        <v>3012</v>
      </c>
      <c r="P964" t="s">
        <v>8284</v>
      </c>
      <c r="Q964" t="s">
        <v>846</v>
      </c>
      <c r="R964" t="b">
        <v>0</v>
      </c>
      <c r="S964">
        <v>0</v>
      </c>
      <c r="T964" t="s">
        <v>3002</v>
      </c>
      <c r="U964" t="s">
        <v>3003</v>
      </c>
      <c r="V964">
        <v>0</v>
      </c>
      <c r="W964" t="s">
        <v>3012</v>
      </c>
    </row>
    <row r="965" spans="1:23" hidden="1" x14ac:dyDescent="0.35">
      <c r="A965" t="s">
        <v>419</v>
      </c>
      <c r="C965" s="403">
        <v>45846</v>
      </c>
      <c r="D965" t="s">
        <v>3661</v>
      </c>
      <c r="E965" t="s">
        <v>490</v>
      </c>
      <c r="F965" t="s">
        <v>8291</v>
      </c>
      <c r="G965" t="s">
        <v>491</v>
      </c>
      <c r="H965" t="s">
        <v>8292</v>
      </c>
      <c r="I965" t="s">
        <v>2313</v>
      </c>
      <c r="J965" t="s">
        <v>2260</v>
      </c>
      <c r="K965" t="s">
        <v>407</v>
      </c>
      <c r="L965" t="s">
        <v>8269</v>
      </c>
      <c r="M965" t="s">
        <v>8270</v>
      </c>
      <c r="N965" t="s">
        <v>8293</v>
      </c>
      <c r="O965" t="s">
        <v>3021</v>
      </c>
      <c r="P965" t="s">
        <v>8272</v>
      </c>
      <c r="Q965" t="s">
        <v>497</v>
      </c>
      <c r="R965" t="b">
        <v>0</v>
      </c>
      <c r="S965">
        <v>10000</v>
      </c>
      <c r="T965" t="s">
        <v>3013</v>
      </c>
      <c r="U965" t="s">
        <v>3003</v>
      </c>
      <c r="V965">
        <v>10</v>
      </c>
      <c r="W965" t="s">
        <v>3021</v>
      </c>
    </row>
    <row r="966" spans="1:23" hidden="1" x14ac:dyDescent="0.35">
      <c r="A966" t="s">
        <v>419</v>
      </c>
      <c r="C966" s="403">
        <v>45846</v>
      </c>
      <c r="D966" t="s">
        <v>3543</v>
      </c>
      <c r="E966" t="s">
        <v>8294</v>
      </c>
      <c r="F966" t="s">
        <v>8295</v>
      </c>
      <c r="G966" t="s">
        <v>8296</v>
      </c>
      <c r="H966" t="s">
        <v>8297</v>
      </c>
      <c r="I966" t="s">
        <v>8298</v>
      </c>
      <c r="J966" t="s">
        <v>2260</v>
      </c>
      <c r="K966" t="s">
        <v>407</v>
      </c>
      <c r="L966" t="s">
        <v>8150</v>
      </c>
      <c r="M966" t="s">
        <v>8299</v>
      </c>
      <c r="N966" t="s">
        <v>8300</v>
      </c>
      <c r="O966" t="s">
        <v>3012</v>
      </c>
      <c r="P966" t="s">
        <v>8153</v>
      </c>
      <c r="Q966" t="s">
        <v>497</v>
      </c>
      <c r="R966" t="b">
        <v>0</v>
      </c>
      <c r="S966">
        <v>0</v>
      </c>
      <c r="T966" t="s">
        <v>3002</v>
      </c>
      <c r="U966" t="s">
        <v>3003</v>
      </c>
      <c r="V966">
        <v>0</v>
      </c>
      <c r="W966" t="s">
        <v>3012</v>
      </c>
    </row>
    <row r="967" spans="1:23" hidden="1" x14ac:dyDescent="0.35">
      <c r="A967" t="s">
        <v>419</v>
      </c>
      <c r="C967" s="403">
        <v>45845</v>
      </c>
      <c r="D967" t="s">
        <v>3543</v>
      </c>
      <c r="E967" t="s">
        <v>573</v>
      </c>
      <c r="F967" t="s">
        <v>8301</v>
      </c>
      <c r="G967" t="s">
        <v>574</v>
      </c>
      <c r="H967" t="s">
        <v>8302</v>
      </c>
      <c r="I967" t="s">
        <v>2313</v>
      </c>
      <c r="J967" t="s">
        <v>92</v>
      </c>
      <c r="K967" t="s">
        <v>497</v>
      </c>
      <c r="L967" t="s">
        <v>3062</v>
      </c>
      <c r="M967" t="s">
        <v>4750</v>
      </c>
      <c r="N967" t="s">
        <v>1798</v>
      </c>
      <c r="O967" t="s">
        <v>3030</v>
      </c>
      <c r="P967" t="s">
        <v>8303</v>
      </c>
      <c r="Q967" t="s">
        <v>497</v>
      </c>
      <c r="R967" t="b">
        <v>0</v>
      </c>
      <c r="S967">
        <v>10000</v>
      </c>
      <c r="T967" t="s">
        <v>3013</v>
      </c>
      <c r="U967" t="s">
        <v>3003</v>
      </c>
      <c r="V967">
        <v>10</v>
      </c>
      <c r="W967" t="s">
        <v>3030</v>
      </c>
    </row>
    <row r="968" spans="1:23" hidden="1" x14ac:dyDescent="0.35">
      <c r="A968" t="s">
        <v>419</v>
      </c>
      <c r="C968" s="403">
        <v>45845</v>
      </c>
      <c r="D968" t="s">
        <v>3742</v>
      </c>
      <c r="E968" t="s">
        <v>774</v>
      </c>
      <c r="F968" t="s">
        <v>8304</v>
      </c>
      <c r="G968" t="s">
        <v>1049</v>
      </c>
      <c r="H968" t="s">
        <v>8305</v>
      </c>
      <c r="I968" t="s">
        <v>2350</v>
      </c>
      <c r="J968" t="s">
        <v>89</v>
      </c>
      <c r="K968" t="s">
        <v>388</v>
      </c>
      <c r="L968" t="s">
        <v>3252</v>
      </c>
      <c r="M968" t="s">
        <v>8306</v>
      </c>
      <c r="N968" t="s">
        <v>8307</v>
      </c>
      <c r="O968" t="s">
        <v>3012</v>
      </c>
      <c r="P968" t="s">
        <v>8139</v>
      </c>
      <c r="Q968" t="s">
        <v>497</v>
      </c>
      <c r="R968" t="b">
        <v>0</v>
      </c>
      <c r="S968">
        <v>10000</v>
      </c>
      <c r="T968" t="s">
        <v>3013</v>
      </c>
      <c r="U968" t="s">
        <v>3003</v>
      </c>
      <c r="V968">
        <v>10</v>
      </c>
      <c r="W968" t="s">
        <v>3012</v>
      </c>
    </row>
    <row r="969" spans="1:23" hidden="1" x14ac:dyDescent="0.35">
      <c r="A969" t="s">
        <v>419</v>
      </c>
      <c r="C969" s="403">
        <v>45842</v>
      </c>
      <c r="D969" t="s">
        <v>3543</v>
      </c>
      <c r="E969" t="s">
        <v>8308</v>
      </c>
      <c r="F969" t="s">
        <v>8309</v>
      </c>
      <c r="G969" t="s">
        <v>8310</v>
      </c>
      <c r="H969" t="s">
        <v>8311</v>
      </c>
      <c r="I969" t="s">
        <v>2738</v>
      </c>
      <c r="J969" t="s">
        <v>2260</v>
      </c>
      <c r="K969" t="s">
        <v>407</v>
      </c>
      <c r="L969" t="s">
        <v>3764</v>
      </c>
      <c r="M969" t="s">
        <v>3765</v>
      </c>
      <c r="N969" t="s">
        <v>8312</v>
      </c>
      <c r="O969" t="s">
        <v>3012</v>
      </c>
      <c r="P969" t="s">
        <v>3767</v>
      </c>
      <c r="Q969" t="s">
        <v>497</v>
      </c>
      <c r="R969" t="b">
        <v>0</v>
      </c>
      <c r="S969">
        <v>0</v>
      </c>
      <c r="T969" t="s">
        <v>3002</v>
      </c>
      <c r="U969" t="s">
        <v>3003</v>
      </c>
      <c r="V969">
        <v>0</v>
      </c>
      <c r="W969" t="s">
        <v>3012</v>
      </c>
    </row>
    <row r="970" spans="1:23" hidden="1" x14ac:dyDescent="0.35">
      <c r="A970" t="s">
        <v>381</v>
      </c>
      <c r="C970" s="403">
        <v>45842</v>
      </c>
      <c r="D970" t="s">
        <v>3742</v>
      </c>
      <c r="E970" t="s">
        <v>645</v>
      </c>
      <c r="F970" t="s">
        <v>8313</v>
      </c>
      <c r="G970" t="s">
        <v>1172</v>
      </c>
      <c r="H970" t="s">
        <v>8314</v>
      </c>
      <c r="I970" t="s">
        <v>2330</v>
      </c>
      <c r="J970" t="s">
        <v>94</v>
      </c>
      <c r="K970" t="s">
        <v>456</v>
      </c>
      <c r="L970" t="s">
        <v>8315</v>
      </c>
      <c r="M970" t="s">
        <v>8316</v>
      </c>
      <c r="N970" t="s">
        <v>8317</v>
      </c>
      <c r="O970" t="s">
        <v>3021</v>
      </c>
      <c r="P970" t="s">
        <v>8318</v>
      </c>
      <c r="Q970" t="s">
        <v>456</v>
      </c>
      <c r="R970" t="b">
        <v>0</v>
      </c>
      <c r="S970">
        <v>5000</v>
      </c>
      <c r="T970" t="s">
        <v>3013</v>
      </c>
      <c r="U970" t="s">
        <v>3003</v>
      </c>
      <c r="V970">
        <v>5</v>
      </c>
      <c r="W970" t="s">
        <v>3021</v>
      </c>
    </row>
    <row r="971" spans="1:23" hidden="1" x14ac:dyDescent="0.35">
      <c r="A971" t="s">
        <v>350</v>
      </c>
      <c r="C971" s="403">
        <v>45841</v>
      </c>
      <c r="D971" t="s">
        <v>3661</v>
      </c>
      <c r="E971" t="s">
        <v>8319</v>
      </c>
      <c r="F971" t="s">
        <v>8320</v>
      </c>
      <c r="G971" t="s">
        <v>8321</v>
      </c>
      <c r="H971" t="s">
        <v>8322</v>
      </c>
      <c r="I971" t="s">
        <v>7719</v>
      </c>
      <c r="J971" t="s">
        <v>104</v>
      </c>
      <c r="K971" t="s">
        <v>846</v>
      </c>
      <c r="L971" t="s">
        <v>8323</v>
      </c>
      <c r="M971" t="s">
        <v>8324</v>
      </c>
      <c r="N971" t="s">
        <v>8325</v>
      </c>
      <c r="O971" t="s">
        <v>3012</v>
      </c>
      <c r="P971" t="s">
        <v>8324</v>
      </c>
      <c r="Q971" t="s">
        <v>846</v>
      </c>
      <c r="R971" t="b">
        <v>0</v>
      </c>
      <c r="S971">
        <v>25000</v>
      </c>
      <c r="T971" t="s">
        <v>3002</v>
      </c>
      <c r="U971" t="s">
        <v>3003</v>
      </c>
      <c r="V971">
        <v>25</v>
      </c>
      <c r="W971" t="s">
        <v>3012</v>
      </c>
    </row>
    <row r="972" spans="1:23" hidden="1" x14ac:dyDescent="0.35">
      <c r="A972" t="s">
        <v>419</v>
      </c>
      <c r="C972" s="403">
        <v>45841</v>
      </c>
      <c r="D972" t="s">
        <v>8326</v>
      </c>
      <c r="E972" t="s">
        <v>405</v>
      </c>
      <c r="F972" t="s">
        <v>8327</v>
      </c>
      <c r="G972" t="s">
        <v>406</v>
      </c>
      <c r="H972" t="s">
        <v>8328</v>
      </c>
      <c r="I972" t="s">
        <v>2304</v>
      </c>
      <c r="J972" t="s">
        <v>2260</v>
      </c>
      <c r="K972" t="s">
        <v>407</v>
      </c>
      <c r="L972" t="s">
        <v>3047</v>
      </c>
      <c r="M972" t="s">
        <v>8329</v>
      </c>
      <c r="N972" t="s">
        <v>8330</v>
      </c>
      <c r="O972" t="s">
        <v>3021</v>
      </c>
      <c r="P972" t="s">
        <v>3785</v>
      </c>
      <c r="Q972" t="s">
        <v>497</v>
      </c>
      <c r="R972" t="b">
        <v>0</v>
      </c>
      <c r="S972">
        <v>20000</v>
      </c>
      <c r="T972" t="s">
        <v>3013</v>
      </c>
      <c r="U972" t="s">
        <v>3003</v>
      </c>
      <c r="V972">
        <v>20</v>
      </c>
      <c r="W972" t="s">
        <v>3021</v>
      </c>
    </row>
    <row r="973" spans="1:23" hidden="1" x14ac:dyDescent="0.35">
      <c r="A973" t="s">
        <v>419</v>
      </c>
      <c r="C973" s="403">
        <v>45841</v>
      </c>
      <c r="D973" t="s">
        <v>3543</v>
      </c>
      <c r="E973" t="s">
        <v>8331</v>
      </c>
      <c r="F973" t="s">
        <v>8332</v>
      </c>
      <c r="G973" t="s">
        <v>8333</v>
      </c>
      <c r="H973" t="s">
        <v>8334</v>
      </c>
      <c r="I973" t="s">
        <v>3483</v>
      </c>
      <c r="J973" t="s">
        <v>2260</v>
      </c>
      <c r="K973" t="s">
        <v>407</v>
      </c>
      <c r="L973" t="s">
        <v>3047</v>
      </c>
      <c r="M973" t="s">
        <v>8168</v>
      </c>
      <c r="N973" t="s">
        <v>8169</v>
      </c>
      <c r="O973" t="s">
        <v>3012</v>
      </c>
      <c r="P973" t="s">
        <v>8170</v>
      </c>
      <c r="Q973" t="s">
        <v>497</v>
      </c>
      <c r="R973" t="b">
        <v>0</v>
      </c>
      <c r="S973">
        <v>2000</v>
      </c>
      <c r="T973" t="s">
        <v>3002</v>
      </c>
      <c r="U973" t="s">
        <v>3003</v>
      </c>
      <c r="V973">
        <v>2</v>
      </c>
      <c r="W973" t="s">
        <v>3012</v>
      </c>
    </row>
    <row r="974" spans="1:23" hidden="1" x14ac:dyDescent="0.35">
      <c r="A974" t="s">
        <v>2189</v>
      </c>
      <c r="C974" s="403">
        <v>45841</v>
      </c>
      <c r="D974" t="s">
        <v>23536</v>
      </c>
      <c r="E974" t="s">
        <v>1613</v>
      </c>
      <c r="F974" t="s">
        <v>8335</v>
      </c>
      <c r="G974" t="s">
        <v>8336</v>
      </c>
      <c r="H974" t="s">
        <v>8337</v>
      </c>
      <c r="I974" t="s">
        <v>7001</v>
      </c>
      <c r="J974" t="s">
        <v>97</v>
      </c>
      <c r="K974" t="s">
        <v>2189</v>
      </c>
      <c r="L974" t="s">
        <v>3154</v>
      </c>
      <c r="M974" t="s">
        <v>4260</v>
      </c>
      <c r="N974" t="s">
        <v>8338</v>
      </c>
      <c r="O974" t="s">
        <v>3030</v>
      </c>
      <c r="P974" t="s">
        <v>4262</v>
      </c>
      <c r="Q974" t="s">
        <v>2189</v>
      </c>
      <c r="R974" t="b">
        <v>1</v>
      </c>
      <c r="S974">
        <v>50000</v>
      </c>
      <c r="T974" t="s">
        <v>3013</v>
      </c>
      <c r="U974" t="s">
        <v>3003</v>
      </c>
      <c r="V974">
        <v>50</v>
      </c>
      <c r="W974" t="s">
        <v>3030</v>
      </c>
    </row>
    <row r="975" spans="1:23" hidden="1" x14ac:dyDescent="0.35">
      <c r="A975" t="s">
        <v>2176</v>
      </c>
      <c r="C975" s="403">
        <v>45840</v>
      </c>
      <c r="D975" t="s">
        <v>3543</v>
      </c>
      <c r="E975" t="s">
        <v>1258</v>
      </c>
      <c r="F975" t="s">
        <v>8339</v>
      </c>
      <c r="G975" t="s">
        <v>8340</v>
      </c>
      <c r="H975" t="s">
        <v>8341</v>
      </c>
      <c r="I975" t="s">
        <v>8342</v>
      </c>
      <c r="J975" t="s">
        <v>102</v>
      </c>
      <c r="K975" t="s">
        <v>843</v>
      </c>
      <c r="L975" t="s">
        <v>3394</v>
      </c>
      <c r="M975" t="s">
        <v>8343</v>
      </c>
      <c r="N975" t="s">
        <v>8344</v>
      </c>
      <c r="O975" t="s">
        <v>3021</v>
      </c>
      <c r="P975" t="s">
        <v>8345</v>
      </c>
      <c r="Q975" t="s">
        <v>371</v>
      </c>
      <c r="R975" t="b">
        <v>0</v>
      </c>
      <c r="S975">
        <v>0</v>
      </c>
      <c r="T975" t="s">
        <v>3013</v>
      </c>
      <c r="U975" t="s">
        <v>3003</v>
      </c>
      <c r="V975">
        <v>0</v>
      </c>
      <c r="W975" t="s">
        <v>3021</v>
      </c>
    </row>
    <row r="976" spans="1:23" hidden="1" x14ac:dyDescent="0.35">
      <c r="A976" t="s">
        <v>419</v>
      </c>
      <c r="C976" s="403">
        <v>45840</v>
      </c>
      <c r="D976" t="s">
        <v>3543</v>
      </c>
      <c r="E976" t="s">
        <v>8346</v>
      </c>
      <c r="F976" t="s">
        <v>8347</v>
      </c>
      <c r="G976" t="s">
        <v>8348</v>
      </c>
      <c r="H976" t="s">
        <v>8349</v>
      </c>
      <c r="I976" t="s">
        <v>2598</v>
      </c>
      <c r="J976" t="s">
        <v>2260</v>
      </c>
      <c r="K976" t="s">
        <v>407</v>
      </c>
      <c r="L976" t="s">
        <v>3693</v>
      </c>
      <c r="M976" t="s">
        <v>7352</v>
      </c>
      <c r="N976" t="s">
        <v>8350</v>
      </c>
      <c r="O976" t="s">
        <v>3012</v>
      </c>
      <c r="P976" t="s">
        <v>8266</v>
      </c>
      <c r="Q976" t="s">
        <v>497</v>
      </c>
      <c r="R976" t="b">
        <v>0</v>
      </c>
      <c r="S976">
        <v>3000</v>
      </c>
      <c r="T976" t="s">
        <v>3002</v>
      </c>
      <c r="U976" t="s">
        <v>3003</v>
      </c>
      <c r="V976">
        <v>3</v>
      </c>
      <c r="W976" t="s">
        <v>3012</v>
      </c>
    </row>
    <row r="977" spans="1:23" hidden="1" x14ac:dyDescent="0.35">
      <c r="A977" t="s">
        <v>419</v>
      </c>
      <c r="C977" s="403">
        <v>45840</v>
      </c>
      <c r="D977" t="s">
        <v>3661</v>
      </c>
      <c r="E977" t="s">
        <v>8351</v>
      </c>
      <c r="F977" t="s">
        <v>8352</v>
      </c>
      <c r="G977" t="s">
        <v>8353</v>
      </c>
      <c r="H977" t="s">
        <v>8354</v>
      </c>
      <c r="I977" t="s">
        <v>8355</v>
      </c>
      <c r="J977" t="s">
        <v>2260</v>
      </c>
      <c r="K977" t="s">
        <v>407</v>
      </c>
      <c r="L977" t="s">
        <v>8150</v>
      </c>
      <c r="M977" t="s">
        <v>8151</v>
      </c>
      <c r="N977" t="s">
        <v>8152</v>
      </c>
      <c r="O977" t="s">
        <v>3021</v>
      </c>
      <c r="P977" t="s">
        <v>8153</v>
      </c>
      <c r="Q977" t="s">
        <v>497</v>
      </c>
      <c r="R977" t="b">
        <v>0</v>
      </c>
      <c r="S977">
        <v>25000</v>
      </c>
      <c r="T977" t="s">
        <v>3002</v>
      </c>
      <c r="U977" t="s">
        <v>3003</v>
      </c>
      <c r="V977">
        <v>25</v>
      </c>
      <c r="W977" t="s">
        <v>3021</v>
      </c>
    </row>
    <row r="978" spans="1:23" hidden="1" x14ac:dyDescent="0.35">
      <c r="A978" t="s">
        <v>419</v>
      </c>
      <c r="C978" s="403">
        <v>45840</v>
      </c>
      <c r="D978" t="s">
        <v>3742</v>
      </c>
      <c r="E978" t="s">
        <v>773</v>
      </c>
      <c r="F978" t="s">
        <v>8356</v>
      </c>
      <c r="G978" t="s">
        <v>1046</v>
      </c>
      <c r="H978" t="s">
        <v>8357</v>
      </c>
      <c r="I978" t="s">
        <v>2314</v>
      </c>
      <c r="J978" t="s">
        <v>89</v>
      </c>
      <c r="K978" t="s">
        <v>388</v>
      </c>
      <c r="L978" t="s">
        <v>8358</v>
      </c>
      <c r="M978" t="s">
        <v>8359</v>
      </c>
      <c r="N978" t="s">
        <v>1798</v>
      </c>
      <c r="O978" t="s">
        <v>3012</v>
      </c>
      <c r="P978" t="s">
        <v>8360</v>
      </c>
      <c r="Q978" t="s">
        <v>497</v>
      </c>
      <c r="R978" t="b">
        <v>0</v>
      </c>
      <c r="S978">
        <v>3000</v>
      </c>
      <c r="T978" t="s">
        <v>3013</v>
      </c>
      <c r="U978" t="s">
        <v>3003</v>
      </c>
      <c r="V978">
        <v>3</v>
      </c>
      <c r="W978" t="s">
        <v>3012</v>
      </c>
    </row>
    <row r="979" spans="1:23" hidden="1" x14ac:dyDescent="0.35">
      <c r="A979" t="s">
        <v>419</v>
      </c>
      <c r="C979" s="403">
        <v>45839</v>
      </c>
      <c r="D979" t="s">
        <v>3661</v>
      </c>
      <c r="E979" t="s">
        <v>748</v>
      </c>
      <c r="F979" t="s">
        <v>8361</v>
      </c>
      <c r="G979" t="s">
        <v>1174</v>
      </c>
      <c r="H979" t="s">
        <v>8362</v>
      </c>
      <c r="I979" t="s">
        <v>8363</v>
      </c>
      <c r="J979" t="s">
        <v>96</v>
      </c>
      <c r="K979" t="s">
        <v>429</v>
      </c>
      <c r="L979" t="s">
        <v>3699</v>
      </c>
      <c r="M979" t="s">
        <v>3284</v>
      </c>
      <c r="N979" t="s">
        <v>8364</v>
      </c>
      <c r="O979" t="s">
        <v>3021</v>
      </c>
      <c r="P979" t="s">
        <v>3700</v>
      </c>
      <c r="Q979" t="s">
        <v>429</v>
      </c>
      <c r="R979" t="b">
        <v>0</v>
      </c>
      <c r="S979">
        <v>5000</v>
      </c>
      <c r="T979" t="s">
        <v>3013</v>
      </c>
      <c r="U979" t="s">
        <v>3003</v>
      </c>
      <c r="V979">
        <v>5</v>
      </c>
      <c r="W979" t="s">
        <v>3021</v>
      </c>
    </row>
    <row r="980" spans="1:23" hidden="1" x14ac:dyDescent="0.35">
      <c r="A980" t="s">
        <v>2189</v>
      </c>
      <c r="C980" s="403">
        <v>45835</v>
      </c>
      <c r="D980" t="s">
        <v>3543</v>
      </c>
      <c r="E980" t="s">
        <v>365</v>
      </c>
      <c r="F980" t="s">
        <v>8365</v>
      </c>
      <c r="G980" t="s">
        <v>8366</v>
      </c>
      <c r="H980" t="s">
        <v>8367</v>
      </c>
      <c r="I980" t="s">
        <v>2300</v>
      </c>
      <c r="J980" t="s">
        <v>100</v>
      </c>
      <c r="K980" t="s">
        <v>293</v>
      </c>
      <c r="L980" t="s">
        <v>8368</v>
      </c>
      <c r="M980" t="s">
        <v>8369</v>
      </c>
      <c r="N980" t="s">
        <v>8370</v>
      </c>
      <c r="O980" t="s">
        <v>3021</v>
      </c>
      <c r="P980" t="s">
        <v>3211</v>
      </c>
      <c r="Q980" t="s">
        <v>293</v>
      </c>
      <c r="R980" t="b">
        <v>0</v>
      </c>
      <c r="S980">
        <v>2000</v>
      </c>
      <c r="T980" t="s">
        <v>3013</v>
      </c>
      <c r="U980" t="s">
        <v>3003</v>
      </c>
      <c r="V980">
        <v>2</v>
      </c>
      <c r="W980" t="s">
        <v>3021</v>
      </c>
    </row>
    <row r="981" spans="1:23" hidden="1" x14ac:dyDescent="0.35">
      <c r="A981" t="s">
        <v>419</v>
      </c>
      <c r="C981" s="403">
        <v>45834</v>
      </c>
      <c r="D981" t="s">
        <v>3543</v>
      </c>
      <c r="E981" t="s">
        <v>8371</v>
      </c>
      <c r="F981" t="s">
        <v>8372</v>
      </c>
      <c r="G981" t="s">
        <v>1063</v>
      </c>
      <c r="H981" t="s">
        <v>8373</v>
      </c>
      <c r="I981" t="s">
        <v>2352</v>
      </c>
      <c r="J981" t="s">
        <v>2260</v>
      </c>
      <c r="K981" t="s">
        <v>407</v>
      </c>
      <c r="L981" t="s">
        <v>3764</v>
      </c>
      <c r="M981" t="s">
        <v>3767</v>
      </c>
      <c r="N981" t="s">
        <v>8312</v>
      </c>
      <c r="O981" t="s">
        <v>3012</v>
      </c>
      <c r="P981" t="s">
        <v>3767</v>
      </c>
      <c r="Q981" t="s">
        <v>497</v>
      </c>
      <c r="R981" t="b">
        <v>0</v>
      </c>
      <c r="S981">
        <v>3000</v>
      </c>
      <c r="T981" t="s">
        <v>3002</v>
      </c>
      <c r="U981" t="s">
        <v>3003</v>
      </c>
      <c r="V981">
        <v>3</v>
      </c>
      <c r="W981" t="s">
        <v>3012</v>
      </c>
    </row>
    <row r="982" spans="1:23" hidden="1" x14ac:dyDescent="0.35">
      <c r="A982" t="s">
        <v>419</v>
      </c>
      <c r="C982" s="403">
        <v>45834</v>
      </c>
      <c r="D982" t="s">
        <v>3543</v>
      </c>
      <c r="E982" t="s">
        <v>8374</v>
      </c>
      <c r="F982" t="s">
        <v>8375</v>
      </c>
      <c r="G982" t="s">
        <v>8376</v>
      </c>
      <c r="H982" t="s">
        <v>8377</v>
      </c>
      <c r="I982" t="s">
        <v>4063</v>
      </c>
      <c r="J982" t="s">
        <v>2260</v>
      </c>
      <c r="K982" t="s">
        <v>407</v>
      </c>
      <c r="L982" t="s">
        <v>3047</v>
      </c>
      <c r="M982" t="s">
        <v>8329</v>
      </c>
      <c r="N982" t="s">
        <v>8378</v>
      </c>
      <c r="O982" t="s">
        <v>3012</v>
      </c>
      <c r="P982" t="s">
        <v>3785</v>
      </c>
      <c r="Q982" t="s">
        <v>497</v>
      </c>
      <c r="R982" t="b">
        <v>0</v>
      </c>
      <c r="S982">
        <v>5000</v>
      </c>
      <c r="T982" t="s">
        <v>3002</v>
      </c>
      <c r="U982" t="s">
        <v>3003</v>
      </c>
      <c r="V982">
        <v>5</v>
      </c>
      <c r="W982" t="s">
        <v>3012</v>
      </c>
    </row>
    <row r="983" spans="1:23" hidden="1" x14ac:dyDescent="0.35">
      <c r="A983" t="s">
        <v>419</v>
      </c>
      <c r="C983" s="403">
        <v>45833</v>
      </c>
      <c r="D983" t="s">
        <v>3661</v>
      </c>
      <c r="E983" t="s">
        <v>8379</v>
      </c>
      <c r="F983" t="s">
        <v>8380</v>
      </c>
      <c r="G983" t="s">
        <v>8381</v>
      </c>
      <c r="H983" t="s">
        <v>8382</v>
      </c>
      <c r="I983" t="s">
        <v>1670</v>
      </c>
      <c r="J983" t="s">
        <v>2260</v>
      </c>
      <c r="K983" t="s">
        <v>407</v>
      </c>
      <c r="L983" t="s">
        <v>3693</v>
      </c>
      <c r="M983" t="s">
        <v>8091</v>
      </c>
      <c r="N983" t="s">
        <v>8383</v>
      </c>
      <c r="O983" t="s">
        <v>3021</v>
      </c>
      <c r="P983" t="s">
        <v>8266</v>
      </c>
      <c r="Q983" t="s">
        <v>497</v>
      </c>
      <c r="R983" t="b">
        <v>0</v>
      </c>
      <c r="S983">
        <v>25000</v>
      </c>
      <c r="T983" t="s">
        <v>3002</v>
      </c>
      <c r="U983" t="s">
        <v>3003</v>
      </c>
      <c r="V983">
        <v>25</v>
      </c>
      <c r="W983" t="s">
        <v>3021</v>
      </c>
    </row>
    <row r="984" spans="1:23" hidden="1" x14ac:dyDescent="0.35">
      <c r="A984" t="s">
        <v>419</v>
      </c>
      <c r="C984" s="403">
        <v>45833</v>
      </c>
      <c r="D984" t="s">
        <v>3543</v>
      </c>
      <c r="E984" t="s">
        <v>8384</v>
      </c>
      <c r="F984" t="s">
        <v>8385</v>
      </c>
      <c r="G984" t="s">
        <v>8386</v>
      </c>
      <c r="H984" t="s">
        <v>8387</v>
      </c>
      <c r="I984" t="s">
        <v>2780</v>
      </c>
      <c r="J984" t="s">
        <v>2260</v>
      </c>
      <c r="K984" t="s">
        <v>407</v>
      </c>
      <c r="L984" t="s">
        <v>3764</v>
      </c>
      <c r="M984" t="s">
        <v>8388</v>
      </c>
      <c r="N984" t="s">
        <v>8389</v>
      </c>
      <c r="O984" t="s">
        <v>3012</v>
      </c>
      <c r="P984" t="s">
        <v>8390</v>
      </c>
      <c r="Q984" t="s">
        <v>497</v>
      </c>
      <c r="R984" t="b">
        <v>0</v>
      </c>
      <c r="S984">
        <v>15000</v>
      </c>
      <c r="T984" t="s">
        <v>3002</v>
      </c>
      <c r="U984" t="s">
        <v>3003</v>
      </c>
      <c r="V984">
        <v>15</v>
      </c>
      <c r="W984" t="s">
        <v>3012</v>
      </c>
    </row>
    <row r="985" spans="1:23" hidden="1" x14ac:dyDescent="0.35">
      <c r="A985" t="s">
        <v>419</v>
      </c>
      <c r="C985" s="403">
        <v>45833</v>
      </c>
      <c r="D985" t="s">
        <v>3543</v>
      </c>
      <c r="E985" t="s">
        <v>8391</v>
      </c>
      <c r="F985" t="s">
        <v>8392</v>
      </c>
      <c r="G985" t="s">
        <v>8393</v>
      </c>
      <c r="H985" t="s">
        <v>8394</v>
      </c>
      <c r="I985" t="s">
        <v>2625</v>
      </c>
      <c r="J985" t="s">
        <v>92</v>
      </c>
      <c r="K985" t="s">
        <v>447</v>
      </c>
      <c r="L985" t="s">
        <v>4000</v>
      </c>
      <c r="M985" t="s">
        <v>4001</v>
      </c>
      <c r="N985" t="s">
        <v>8395</v>
      </c>
      <c r="O985" t="s">
        <v>3012</v>
      </c>
      <c r="P985" t="s">
        <v>4003</v>
      </c>
      <c r="Q985" t="s">
        <v>418</v>
      </c>
      <c r="R985" t="b">
        <v>0</v>
      </c>
      <c r="S985">
        <v>3000</v>
      </c>
      <c r="T985" t="s">
        <v>3002</v>
      </c>
      <c r="U985" t="s">
        <v>3003</v>
      </c>
      <c r="V985">
        <v>3</v>
      </c>
      <c r="W985" t="s">
        <v>3012</v>
      </c>
    </row>
    <row r="986" spans="1:23" hidden="1" x14ac:dyDescent="0.35">
      <c r="A986" t="s">
        <v>419</v>
      </c>
      <c r="C986" s="403">
        <v>45832</v>
      </c>
      <c r="D986" t="s">
        <v>3543</v>
      </c>
      <c r="E986" t="s">
        <v>8396</v>
      </c>
      <c r="F986" t="s">
        <v>8397</v>
      </c>
      <c r="G986" t="s">
        <v>8398</v>
      </c>
      <c r="H986" t="s">
        <v>8399</v>
      </c>
      <c r="I986" t="s">
        <v>8398</v>
      </c>
      <c r="J986" t="s">
        <v>96</v>
      </c>
      <c r="K986" t="s">
        <v>507</v>
      </c>
      <c r="L986" t="s">
        <v>8400</v>
      </c>
      <c r="M986" t="s">
        <v>8401</v>
      </c>
      <c r="N986" t="s">
        <v>8402</v>
      </c>
      <c r="O986" t="s">
        <v>3012</v>
      </c>
      <c r="P986" t="s">
        <v>8403</v>
      </c>
      <c r="Q986" t="s">
        <v>429</v>
      </c>
      <c r="R986" t="b">
        <v>0</v>
      </c>
      <c r="S986">
        <v>1000</v>
      </c>
      <c r="T986" t="s">
        <v>3002</v>
      </c>
      <c r="U986" t="s">
        <v>3003</v>
      </c>
      <c r="V986">
        <v>1</v>
      </c>
      <c r="W986" t="s">
        <v>3012</v>
      </c>
    </row>
    <row r="987" spans="1:23" hidden="1" x14ac:dyDescent="0.35">
      <c r="A987" t="s">
        <v>381</v>
      </c>
      <c r="C987" s="403">
        <v>45832</v>
      </c>
      <c r="D987" t="s">
        <v>3543</v>
      </c>
      <c r="E987" t="s">
        <v>8404</v>
      </c>
      <c r="F987" t="s">
        <v>8405</v>
      </c>
      <c r="G987" t="s">
        <v>8406</v>
      </c>
      <c r="H987" t="s">
        <v>8407</v>
      </c>
      <c r="I987" t="s">
        <v>5041</v>
      </c>
      <c r="J987" t="s">
        <v>2260</v>
      </c>
      <c r="K987" t="s">
        <v>444</v>
      </c>
      <c r="L987" t="s">
        <v>8408</v>
      </c>
      <c r="M987" t="s">
        <v>8409</v>
      </c>
      <c r="N987" t="s">
        <v>8410</v>
      </c>
      <c r="O987" t="s">
        <v>3012</v>
      </c>
      <c r="P987" t="s">
        <v>8409</v>
      </c>
      <c r="Q987" t="s">
        <v>415</v>
      </c>
      <c r="R987" t="b">
        <v>0</v>
      </c>
      <c r="S987">
        <v>3000</v>
      </c>
      <c r="T987" t="s">
        <v>3002</v>
      </c>
      <c r="U987" t="s">
        <v>3003</v>
      </c>
      <c r="V987">
        <v>3</v>
      </c>
      <c r="W987" t="s">
        <v>3012</v>
      </c>
    </row>
    <row r="988" spans="1:23" hidden="1" x14ac:dyDescent="0.35">
      <c r="A988" t="s">
        <v>350</v>
      </c>
      <c r="C988" s="403">
        <v>45832</v>
      </c>
      <c r="D988" t="s">
        <v>3543</v>
      </c>
      <c r="E988" t="s">
        <v>8411</v>
      </c>
      <c r="F988" t="s">
        <v>8412</v>
      </c>
      <c r="G988" t="s">
        <v>2339</v>
      </c>
      <c r="H988" t="s">
        <v>8413</v>
      </c>
      <c r="I988" t="s">
        <v>8414</v>
      </c>
      <c r="J988" t="s">
        <v>104</v>
      </c>
      <c r="K988" t="s">
        <v>846</v>
      </c>
      <c r="L988" t="s">
        <v>8415</v>
      </c>
      <c r="M988" t="s">
        <v>8416</v>
      </c>
      <c r="N988" t="s">
        <v>8417</v>
      </c>
      <c r="O988" t="s">
        <v>3021</v>
      </c>
      <c r="P988" t="s">
        <v>8418</v>
      </c>
      <c r="Q988" t="s">
        <v>846</v>
      </c>
      <c r="R988" t="b">
        <v>0</v>
      </c>
      <c r="S988">
        <v>2500</v>
      </c>
      <c r="T988" t="s">
        <v>3002</v>
      </c>
      <c r="U988" t="s">
        <v>3003</v>
      </c>
      <c r="V988">
        <v>2.5</v>
      </c>
      <c r="W988" t="s">
        <v>3021</v>
      </c>
    </row>
    <row r="989" spans="1:23" hidden="1" x14ac:dyDescent="0.35">
      <c r="A989" t="s">
        <v>419</v>
      </c>
      <c r="C989" s="403">
        <v>45832</v>
      </c>
      <c r="D989" t="s">
        <v>3543</v>
      </c>
      <c r="E989" t="s">
        <v>8419</v>
      </c>
      <c r="F989" t="s">
        <v>8420</v>
      </c>
      <c r="G989" t="s">
        <v>8421</v>
      </c>
      <c r="H989" t="s">
        <v>8422</v>
      </c>
      <c r="I989" t="s">
        <v>2738</v>
      </c>
      <c r="J989" t="s">
        <v>92</v>
      </c>
      <c r="K989" t="s">
        <v>447</v>
      </c>
      <c r="L989" t="s">
        <v>4000</v>
      </c>
      <c r="M989" t="s">
        <v>8423</v>
      </c>
      <c r="N989" t="s">
        <v>8424</v>
      </c>
      <c r="O989" t="s">
        <v>3021</v>
      </c>
      <c r="P989" t="s">
        <v>4003</v>
      </c>
      <c r="Q989" t="s">
        <v>418</v>
      </c>
      <c r="R989" t="b">
        <v>0</v>
      </c>
      <c r="S989">
        <v>6000</v>
      </c>
      <c r="T989" t="s">
        <v>3002</v>
      </c>
      <c r="U989" t="s">
        <v>3003</v>
      </c>
      <c r="V989">
        <v>6</v>
      </c>
      <c r="W989" t="s">
        <v>3021</v>
      </c>
    </row>
    <row r="990" spans="1:23" hidden="1" x14ac:dyDescent="0.35">
      <c r="A990" t="s">
        <v>419</v>
      </c>
      <c r="C990" s="403">
        <v>45832</v>
      </c>
      <c r="D990" t="s">
        <v>3543</v>
      </c>
      <c r="E990" t="s">
        <v>8425</v>
      </c>
      <c r="F990" t="s">
        <v>8426</v>
      </c>
      <c r="G990" t="s">
        <v>8427</v>
      </c>
      <c r="H990" t="s">
        <v>8428</v>
      </c>
      <c r="I990" t="s">
        <v>8427</v>
      </c>
      <c r="J990" t="s">
        <v>92</v>
      </c>
      <c r="K990" t="s">
        <v>447</v>
      </c>
      <c r="L990" t="s">
        <v>4000</v>
      </c>
      <c r="M990" t="s">
        <v>8423</v>
      </c>
      <c r="N990" t="s">
        <v>8429</v>
      </c>
      <c r="O990" t="s">
        <v>3021</v>
      </c>
      <c r="P990" t="s">
        <v>4003</v>
      </c>
      <c r="Q990" t="s">
        <v>418</v>
      </c>
      <c r="R990" t="b">
        <v>0</v>
      </c>
      <c r="S990">
        <v>15000</v>
      </c>
      <c r="T990" t="s">
        <v>3002</v>
      </c>
      <c r="U990" t="s">
        <v>3003</v>
      </c>
      <c r="V990">
        <v>15</v>
      </c>
      <c r="W990" t="s">
        <v>3021</v>
      </c>
    </row>
    <row r="991" spans="1:23" hidden="1" x14ac:dyDescent="0.35">
      <c r="A991" t="s">
        <v>350</v>
      </c>
      <c r="C991" s="403">
        <v>45832</v>
      </c>
      <c r="D991" t="s">
        <v>3543</v>
      </c>
      <c r="E991" t="s">
        <v>8430</v>
      </c>
      <c r="F991" t="s">
        <v>8431</v>
      </c>
      <c r="G991" t="s">
        <v>8432</v>
      </c>
      <c r="H991" t="s">
        <v>8433</v>
      </c>
      <c r="I991" t="s">
        <v>8434</v>
      </c>
      <c r="J991" t="s">
        <v>104</v>
      </c>
      <c r="K991" t="s">
        <v>846</v>
      </c>
      <c r="L991" t="s">
        <v>8435</v>
      </c>
      <c r="M991" t="s">
        <v>8436</v>
      </c>
      <c r="N991" t="s">
        <v>8437</v>
      </c>
      <c r="O991" t="s">
        <v>3012</v>
      </c>
      <c r="P991" t="s">
        <v>8436</v>
      </c>
      <c r="Q991" t="s">
        <v>846</v>
      </c>
      <c r="R991" t="b">
        <v>0</v>
      </c>
      <c r="S991">
        <v>2000</v>
      </c>
      <c r="T991" t="s">
        <v>3002</v>
      </c>
      <c r="U991" t="s">
        <v>3003</v>
      </c>
      <c r="V991">
        <v>2</v>
      </c>
      <c r="W991" t="s">
        <v>3012</v>
      </c>
    </row>
    <row r="992" spans="1:23" hidden="1" x14ac:dyDescent="0.35">
      <c r="A992" t="s">
        <v>350</v>
      </c>
      <c r="C992" s="403">
        <v>45832</v>
      </c>
      <c r="D992" t="s">
        <v>3543</v>
      </c>
      <c r="E992" t="s">
        <v>8438</v>
      </c>
      <c r="F992" t="s">
        <v>8439</v>
      </c>
      <c r="G992" t="s">
        <v>2598</v>
      </c>
      <c r="H992" t="s">
        <v>8440</v>
      </c>
      <c r="I992" t="s">
        <v>2598</v>
      </c>
      <c r="J992" t="s">
        <v>103</v>
      </c>
      <c r="K992" t="s">
        <v>837</v>
      </c>
      <c r="L992" t="s">
        <v>8441</v>
      </c>
      <c r="M992" t="s">
        <v>8442</v>
      </c>
      <c r="N992" t="s">
        <v>8443</v>
      </c>
      <c r="O992" t="s">
        <v>3021</v>
      </c>
      <c r="P992" t="s">
        <v>8444</v>
      </c>
      <c r="Q992" t="s">
        <v>837</v>
      </c>
      <c r="R992" t="b">
        <v>0</v>
      </c>
      <c r="S992">
        <v>25000</v>
      </c>
      <c r="T992" t="s">
        <v>3002</v>
      </c>
      <c r="U992" t="s">
        <v>3003</v>
      </c>
      <c r="V992">
        <v>25</v>
      </c>
      <c r="W992" t="s">
        <v>3021</v>
      </c>
    </row>
    <row r="993" spans="1:23" hidden="1" x14ac:dyDescent="0.35">
      <c r="A993" t="s">
        <v>419</v>
      </c>
      <c r="C993" s="403">
        <v>45832</v>
      </c>
      <c r="D993" t="s">
        <v>3543</v>
      </c>
      <c r="E993" t="s">
        <v>8445</v>
      </c>
      <c r="F993" t="s">
        <v>8446</v>
      </c>
      <c r="G993" t="s">
        <v>8447</v>
      </c>
      <c r="H993" t="s">
        <v>8448</v>
      </c>
      <c r="I993" t="s">
        <v>8447</v>
      </c>
      <c r="J993" t="s">
        <v>96</v>
      </c>
      <c r="K993" t="s">
        <v>507</v>
      </c>
      <c r="L993" t="s">
        <v>8400</v>
      </c>
      <c r="M993" t="s">
        <v>8449</v>
      </c>
      <c r="N993" t="s">
        <v>8450</v>
      </c>
      <c r="O993" t="s">
        <v>3021</v>
      </c>
      <c r="P993" t="s">
        <v>8451</v>
      </c>
      <c r="Q993" t="s">
        <v>429</v>
      </c>
      <c r="R993" t="b">
        <v>0</v>
      </c>
      <c r="S993">
        <v>5000</v>
      </c>
      <c r="T993" t="s">
        <v>3002</v>
      </c>
      <c r="U993" t="s">
        <v>3003</v>
      </c>
      <c r="V993">
        <v>5</v>
      </c>
      <c r="W993" t="s">
        <v>3021</v>
      </c>
    </row>
    <row r="994" spans="1:23" hidden="1" x14ac:dyDescent="0.35">
      <c r="A994" t="s">
        <v>350</v>
      </c>
      <c r="C994" s="403">
        <v>45832</v>
      </c>
      <c r="D994" t="s">
        <v>3543</v>
      </c>
      <c r="E994" t="s">
        <v>8452</v>
      </c>
      <c r="F994" t="s">
        <v>8453</v>
      </c>
      <c r="G994" t="s">
        <v>8454</v>
      </c>
      <c r="H994" t="s">
        <v>8455</v>
      </c>
      <c r="I994" t="s">
        <v>8456</v>
      </c>
      <c r="J994" t="s">
        <v>104</v>
      </c>
      <c r="K994" t="s">
        <v>846</v>
      </c>
      <c r="L994" t="s">
        <v>8457</v>
      </c>
      <c r="M994" t="s">
        <v>8458</v>
      </c>
      <c r="N994" t="s">
        <v>8459</v>
      </c>
      <c r="O994" t="s">
        <v>3012</v>
      </c>
      <c r="P994" t="s">
        <v>8460</v>
      </c>
      <c r="Q994" t="s">
        <v>846</v>
      </c>
      <c r="R994" t="b">
        <v>0</v>
      </c>
      <c r="S994">
        <v>3000</v>
      </c>
      <c r="T994" t="s">
        <v>3002</v>
      </c>
      <c r="U994" t="s">
        <v>3003</v>
      </c>
      <c r="V994">
        <v>3</v>
      </c>
      <c r="W994" t="s">
        <v>3012</v>
      </c>
    </row>
    <row r="995" spans="1:23" hidden="1" x14ac:dyDescent="0.35">
      <c r="A995" t="s">
        <v>821</v>
      </c>
      <c r="C995" s="403">
        <v>45832</v>
      </c>
      <c r="D995" t="s">
        <v>23536</v>
      </c>
      <c r="E995" t="s">
        <v>725</v>
      </c>
      <c r="F995" t="s">
        <v>8461</v>
      </c>
      <c r="G995" t="s">
        <v>613</v>
      </c>
      <c r="H995" t="s">
        <v>8462</v>
      </c>
      <c r="I995" t="s">
        <v>2289</v>
      </c>
      <c r="J995" t="s">
        <v>109</v>
      </c>
      <c r="K995" t="s">
        <v>2151</v>
      </c>
      <c r="L995" t="s">
        <v>8463</v>
      </c>
      <c r="M995" t="s">
        <v>8464</v>
      </c>
      <c r="N995" t="s">
        <v>1798</v>
      </c>
      <c r="O995" t="s">
        <v>3030</v>
      </c>
      <c r="P995" t="s">
        <v>8465</v>
      </c>
      <c r="Q995" t="s">
        <v>2151</v>
      </c>
      <c r="R995" t="b">
        <v>1</v>
      </c>
      <c r="S995">
        <v>100000</v>
      </c>
      <c r="T995" t="s">
        <v>3013</v>
      </c>
      <c r="U995" t="s">
        <v>3003</v>
      </c>
      <c r="V995">
        <v>100</v>
      </c>
      <c r="W995" t="s">
        <v>3030</v>
      </c>
    </row>
    <row r="996" spans="1:23" hidden="1" x14ac:dyDescent="0.35">
      <c r="A996" t="s">
        <v>419</v>
      </c>
      <c r="C996" s="403">
        <v>45832</v>
      </c>
      <c r="D996" t="s">
        <v>3543</v>
      </c>
      <c r="E996" t="s">
        <v>8466</v>
      </c>
      <c r="F996" t="s">
        <v>8467</v>
      </c>
      <c r="G996" t="s">
        <v>8468</v>
      </c>
      <c r="H996" t="s">
        <v>8469</v>
      </c>
      <c r="I996" t="s">
        <v>5757</v>
      </c>
      <c r="J996" t="s">
        <v>92</v>
      </c>
      <c r="K996" t="s">
        <v>447</v>
      </c>
      <c r="L996" t="s">
        <v>4000</v>
      </c>
      <c r="M996" t="s">
        <v>8470</v>
      </c>
      <c r="N996" t="s">
        <v>8471</v>
      </c>
      <c r="O996" t="s">
        <v>3012</v>
      </c>
      <c r="P996" t="s">
        <v>4003</v>
      </c>
      <c r="Q996" t="s">
        <v>418</v>
      </c>
      <c r="R996" t="b">
        <v>0</v>
      </c>
      <c r="S996">
        <v>3000</v>
      </c>
      <c r="T996" t="s">
        <v>3002</v>
      </c>
      <c r="U996" t="s">
        <v>3003</v>
      </c>
      <c r="V996">
        <v>3</v>
      </c>
      <c r="W996" t="s">
        <v>3012</v>
      </c>
    </row>
    <row r="997" spans="1:23" hidden="1" x14ac:dyDescent="0.35">
      <c r="A997" t="s">
        <v>419</v>
      </c>
      <c r="C997" s="403">
        <v>45831</v>
      </c>
      <c r="D997" t="s">
        <v>3543</v>
      </c>
      <c r="E997" t="s">
        <v>8472</v>
      </c>
      <c r="F997" t="s">
        <v>8473</v>
      </c>
      <c r="G997" t="s">
        <v>8474</v>
      </c>
      <c r="H997" t="s">
        <v>8475</v>
      </c>
      <c r="I997" t="s">
        <v>2526</v>
      </c>
      <c r="J997" t="s">
        <v>92</v>
      </c>
      <c r="K997" t="s">
        <v>447</v>
      </c>
      <c r="L997" t="s">
        <v>4000</v>
      </c>
      <c r="M997" t="s">
        <v>8470</v>
      </c>
      <c r="N997" t="s">
        <v>8476</v>
      </c>
      <c r="O997" t="s">
        <v>3021</v>
      </c>
      <c r="P997" t="s">
        <v>4003</v>
      </c>
      <c r="Q997" t="s">
        <v>418</v>
      </c>
      <c r="R997" t="b">
        <v>0</v>
      </c>
      <c r="S997">
        <v>6000</v>
      </c>
      <c r="T997" t="s">
        <v>3002</v>
      </c>
      <c r="U997" t="s">
        <v>3003</v>
      </c>
      <c r="V997">
        <v>6</v>
      </c>
      <c r="W997" t="s">
        <v>3021</v>
      </c>
    </row>
    <row r="998" spans="1:23" hidden="1" x14ac:dyDescent="0.35">
      <c r="A998" t="s">
        <v>419</v>
      </c>
      <c r="C998" s="403">
        <v>45831</v>
      </c>
      <c r="D998" t="s">
        <v>3543</v>
      </c>
      <c r="E998" t="s">
        <v>8477</v>
      </c>
      <c r="F998" t="s">
        <v>8478</v>
      </c>
      <c r="G998" t="s">
        <v>8479</v>
      </c>
      <c r="H998" t="s">
        <v>8480</v>
      </c>
      <c r="I998" t="s">
        <v>8479</v>
      </c>
      <c r="J998" t="s">
        <v>96</v>
      </c>
      <c r="K998" t="s">
        <v>507</v>
      </c>
      <c r="L998" t="s">
        <v>8481</v>
      </c>
      <c r="M998" t="s">
        <v>8137</v>
      </c>
      <c r="N998" t="s">
        <v>8482</v>
      </c>
      <c r="O998" t="s">
        <v>3012</v>
      </c>
      <c r="P998" t="s">
        <v>8483</v>
      </c>
      <c r="Q998" t="s">
        <v>429</v>
      </c>
      <c r="R998" t="b">
        <v>0</v>
      </c>
      <c r="S998">
        <v>2000</v>
      </c>
      <c r="T998" t="s">
        <v>3002</v>
      </c>
      <c r="U998" t="s">
        <v>3003</v>
      </c>
      <c r="V998">
        <v>2</v>
      </c>
      <c r="W998" t="s">
        <v>3012</v>
      </c>
    </row>
    <row r="999" spans="1:23" hidden="1" x14ac:dyDescent="0.35">
      <c r="A999" t="s">
        <v>419</v>
      </c>
      <c r="C999" s="403">
        <v>45831</v>
      </c>
      <c r="D999" t="s">
        <v>3543</v>
      </c>
      <c r="E999" t="s">
        <v>2519</v>
      </c>
      <c r="F999" t="s">
        <v>8484</v>
      </c>
      <c r="G999" t="s">
        <v>2503</v>
      </c>
      <c r="H999" t="s">
        <v>8485</v>
      </c>
      <c r="I999" t="s">
        <v>2503</v>
      </c>
      <c r="J999" t="s">
        <v>96</v>
      </c>
      <c r="K999" t="s">
        <v>429</v>
      </c>
      <c r="L999" t="s">
        <v>3699</v>
      </c>
      <c r="M999" t="s">
        <v>3700</v>
      </c>
      <c r="N999" t="s">
        <v>8486</v>
      </c>
      <c r="O999" t="s">
        <v>3012</v>
      </c>
      <c r="P999" t="s">
        <v>3700</v>
      </c>
      <c r="Q999" t="s">
        <v>429</v>
      </c>
      <c r="R999" t="b">
        <v>0</v>
      </c>
      <c r="S999">
        <v>1500</v>
      </c>
      <c r="T999" t="s">
        <v>3002</v>
      </c>
      <c r="U999" t="s">
        <v>3003</v>
      </c>
      <c r="V999">
        <v>1.5</v>
      </c>
      <c r="W999" t="s">
        <v>3012</v>
      </c>
    </row>
    <row r="1000" spans="1:23" hidden="1" x14ac:dyDescent="0.35">
      <c r="A1000" t="s">
        <v>419</v>
      </c>
      <c r="C1000" s="403">
        <v>45831</v>
      </c>
      <c r="D1000" t="s">
        <v>3543</v>
      </c>
      <c r="E1000" t="s">
        <v>538</v>
      </c>
      <c r="F1000" t="s">
        <v>8487</v>
      </c>
      <c r="G1000" t="s">
        <v>1171</v>
      </c>
      <c r="H1000" t="s">
        <v>8488</v>
      </c>
      <c r="I1000" t="s">
        <v>1171</v>
      </c>
      <c r="J1000" t="s">
        <v>92</v>
      </c>
      <c r="K1000" t="s">
        <v>497</v>
      </c>
      <c r="L1000" t="s">
        <v>3188</v>
      </c>
      <c r="M1000" t="s">
        <v>3227</v>
      </c>
      <c r="N1000" t="s">
        <v>8489</v>
      </c>
      <c r="O1000" t="s">
        <v>3021</v>
      </c>
      <c r="P1000" t="s">
        <v>8490</v>
      </c>
      <c r="Q1000" t="s">
        <v>497</v>
      </c>
      <c r="R1000" t="b">
        <v>0</v>
      </c>
      <c r="S1000">
        <v>5000</v>
      </c>
      <c r="T1000" t="s">
        <v>3013</v>
      </c>
      <c r="U1000" t="s">
        <v>3003</v>
      </c>
      <c r="V1000">
        <v>5</v>
      </c>
      <c r="W1000" t="s">
        <v>3021</v>
      </c>
    </row>
    <row r="1001" spans="1:23" hidden="1" x14ac:dyDescent="0.35">
      <c r="A1001" t="s">
        <v>381</v>
      </c>
      <c r="C1001" s="403">
        <v>45831</v>
      </c>
      <c r="D1001" t="s">
        <v>3742</v>
      </c>
      <c r="E1001" t="s">
        <v>659</v>
      </c>
      <c r="F1001" t="s">
        <v>8491</v>
      </c>
      <c r="G1001" t="s">
        <v>1045</v>
      </c>
      <c r="H1001" t="s">
        <v>8492</v>
      </c>
      <c r="I1001" t="s">
        <v>151</v>
      </c>
      <c r="J1001" t="s">
        <v>89</v>
      </c>
      <c r="K1001" t="s">
        <v>380</v>
      </c>
      <c r="L1001" t="s">
        <v>3047</v>
      </c>
      <c r="M1001" t="s">
        <v>8493</v>
      </c>
      <c r="N1001" t="s">
        <v>1798</v>
      </c>
      <c r="O1001" t="s">
        <v>3012</v>
      </c>
      <c r="P1001" t="s">
        <v>8494</v>
      </c>
      <c r="Q1001" t="s">
        <v>456</v>
      </c>
      <c r="R1001" t="b">
        <v>0</v>
      </c>
      <c r="S1001">
        <v>3000</v>
      </c>
      <c r="T1001" t="s">
        <v>3013</v>
      </c>
      <c r="U1001" t="s">
        <v>3003</v>
      </c>
      <c r="V1001">
        <v>3</v>
      </c>
      <c r="W1001" t="s">
        <v>3012</v>
      </c>
    </row>
    <row r="1002" spans="1:23" hidden="1" x14ac:dyDescent="0.35">
      <c r="A1002" t="s">
        <v>381</v>
      </c>
      <c r="C1002" s="403">
        <v>45829</v>
      </c>
      <c r="D1002" t="s">
        <v>3543</v>
      </c>
      <c r="E1002" t="s">
        <v>8495</v>
      </c>
      <c r="F1002" t="s">
        <v>8496</v>
      </c>
      <c r="G1002" t="s">
        <v>8497</v>
      </c>
      <c r="H1002" t="s">
        <v>8498</v>
      </c>
      <c r="I1002" t="s">
        <v>2722</v>
      </c>
      <c r="J1002" t="s">
        <v>2260</v>
      </c>
      <c r="K1002" t="s">
        <v>444</v>
      </c>
      <c r="L1002" t="s">
        <v>3525</v>
      </c>
      <c r="M1002" t="s">
        <v>8499</v>
      </c>
      <c r="N1002" t="s">
        <v>8500</v>
      </c>
      <c r="O1002" t="s">
        <v>3012</v>
      </c>
      <c r="P1002" t="s">
        <v>8501</v>
      </c>
      <c r="Q1002" t="s">
        <v>415</v>
      </c>
      <c r="R1002" t="b">
        <v>0</v>
      </c>
      <c r="S1002">
        <v>1000</v>
      </c>
      <c r="T1002" t="s">
        <v>3002</v>
      </c>
      <c r="U1002" t="s">
        <v>3003</v>
      </c>
      <c r="V1002">
        <v>1</v>
      </c>
      <c r="W1002" t="s">
        <v>3012</v>
      </c>
    </row>
    <row r="1003" spans="1:23" hidden="1" x14ac:dyDescent="0.35">
      <c r="A1003" t="s">
        <v>2189</v>
      </c>
      <c r="C1003" s="403">
        <v>45829</v>
      </c>
      <c r="D1003" t="s">
        <v>3543</v>
      </c>
      <c r="E1003" t="s">
        <v>8502</v>
      </c>
      <c r="F1003" t="s">
        <v>8503</v>
      </c>
      <c r="G1003" t="s">
        <v>8504</v>
      </c>
      <c r="H1003" t="s">
        <v>8505</v>
      </c>
      <c r="I1003" t="s">
        <v>2775</v>
      </c>
      <c r="J1003" t="s">
        <v>97</v>
      </c>
      <c r="K1003" t="s">
        <v>2189</v>
      </c>
      <c r="L1003" t="s">
        <v>3154</v>
      </c>
      <c r="M1003" t="s">
        <v>3521</v>
      </c>
      <c r="N1003" t="s">
        <v>1798</v>
      </c>
      <c r="O1003" t="s">
        <v>3021</v>
      </c>
      <c r="P1003" t="s">
        <v>3366</v>
      </c>
      <c r="Q1003" t="s">
        <v>2189</v>
      </c>
      <c r="R1003" t="b">
        <v>1</v>
      </c>
      <c r="S1003">
        <v>50000</v>
      </c>
      <c r="T1003" t="s">
        <v>3002</v>
      </c>
      <c r="U1003" t="s">
        <v>3003</v>
      </c>
      <c r="V1003">
        <v>50</v>
      </c>
      <c r="W1003" t="s">
        <v>3021</v>
      </c>
    </row>
    <row r="1004" spans="1:23" hidden="1" x14ac:dyDescent="0.35">
      <c r="A1004" t="s">
        <v>381</v>
      </c>
      <c r="C1004" s="403">
        <v>45829</v>
      </c>
      <c r="D1004" t="s">
        <v>3543</v>
      </c>
      <c r="E1004" t="s">
        <v>8506</v>
      </c>
      <c r="F1004" t="s">
        <v>8507</v>
      </c>
      <c r="G1004" t="s">
        <v>8508</v>
      </c>
      <c r="H1004" t="s">
        <v>8509</v>
      </c>
      <c r="I1004" t="s">
        <v>2339</v>
      </c>
      <c r="J1004" t="s">
        <v>2260</v>
      </c>
      <c r="K1004" t="s">
        <v>444</v>
      </c>
      <c r="L1004" t="s">
        <v>8408</v>
      </c>
      <c r="M1004" t="s">
        <v>8409</v>
      </c>
      <c r="N1004" t="s">
        <v>8510</v>
      </c>
      <c r="O1004" t="s">
        <v>3021</v>
      </c>
      <c r="P1004" t="s">
        <v>8409</v>
      </c>
      <c r="Q1004" t="s">
        <v>415</v>
      </c>
      <c r="R1004" t="b">
        <v>0</v>
      </c>
      <c r="S1004">
        <v>0</v>
      </c>
      <c r="T1004" t="s">
        <v>3002</v>
      </c>
      <c r="U1004" t="s">
        <v>3003</v>
      </c>
      <c r="V1004">
        <v>0</v>
      </c>
      <c r="W1004" t="s">
        <v>3021</v>
      </c>
    </row>
    <row r="1005" spans="1:23" hidden="1" x14ac:dyDescent="0.35">
      <c r="A1005" t="s">
        <v>381</v>
      </c>
      <c r="C1005" s="403">
        <v>45829</v>
      </c>
      <c r="D1005" t="s">
        <v>3543</v>
      </c>
      <c r="E1005" t="s">
        <v>8511</v>
      </c>
      <c r="F1005" t="s">
        <v>8512</v>
      </c>
      <c r="G1005" t="s">
        <v>8513</v>
      </c>
      <c r="H1005" t="s">
        <v>8514</v>
      </c>
      <c r="I1005" t="s">
        <v>7460</v>
      </c>
      <c r="J1005" t="s">
        <v>2260</v>
      </c>
      <c r="K1005" t="s">
        <v>444</v>
      </c>
      <c r="L1005" t="s">
        <v>8408</v>
      </c>
      <c r="M1005" t="s">
        <v>3314</v>
      </c>
      <c r="N1005" t="s">
        <v>8515</v>
      </c>
      <c r="O1005" t="s">
        <v>3012</v>
      </c>
      <c r="P1005" t="s">
        <v>8409</v>
      </c>
      <c r="Q1005" t="s">
        <v>415</v>
      </c>
      <c r="R1005" t="b">
        <v>0</v>
      </c>
      <c r="S1005">
        <v>1000</v>
      </c>
      <c r="T1005" t="s">
        <v>3002</v>
      </c>
      <c r="U1005" t="s">
        <v>3003</v>
      </c>
      <c r="V1005">
        <v>1</v>
      </c>
      <c r="W1005" t="s">
        <v>3012</v>
      </c>
    </row>
    <row r="1006" spans="1:23" hidden="1" x14ac:dyDescent="0.35">
      <c r="A1006" t="s">
        <v>419</v>
      </c>
      <c r="C1006" s="403">
        <v>45828</v>
      </c>
      <c r="D1006" t="s">
        <v>3543</v>
      </c>
      <c r="E1006" t="s">
        <v>2823</v>
      </c>
      <c r="F1006" t="s">
        <v>8516</v>
      </c>
      <c r="G1006" t="s">
        <v>2501</v>
      </c>
      <c r="H1006" t="s">
        <v>8517</v>
      </c>
      <c r="I1006" t="s">
        <v>2501</v>
      </c>
      <c r="J1006" t="s">
        <v>96</v>
      </c>
      <c r="K1006" t="s">
        <v>507</v>
      </c>
      <c r="L1006" t="s">
        <v>8518</v>
      </c>
      <c r="M1006" t="s">
        <v>8519</v>
      </c>
      <c r="N1006" t="s">
        <v>8520</v>
      </c>
      <c r="O1006" t="s">
        <v>3012</v>
      </c>
      <c r="P1006" t="s">
        <v>8521</v>
      </c>
      <c r="Q1006" t="s">
        <v>429</v>
      </c>
      <c r="R1006" t="b">
        <v>0</v>
      </c>
      <c r="S1006">
        <v>1500</v>
      </c>
      <c r="T1006" t="s">
        <v>3002</v>
      </c>
      <c r="U1006" t="s">
        <v>3003</v>
      </c>
      <c r="V1006">
        <v>1.5</v>
      </c>
      <c r="W1006" t="s">
        <v>3012</v>
      </c>
    </row>
    <row r="1007" spans="1:23" hidden="1" x14ac:dyDescent="0.35">
      <c r="A1007" t="s">
        <v>419</v>
      </c>
      <c r="C1007" s="403">
        <v>45828</v>
      </c>
      <c r="D1007" t="s">
        <v>3543</v>
      </c>
      <c r="E1007" t="s">
        <v>8522</v>
      </c>
      <c r="F1007" t="s">
        <v>8523</v>
      </c>
      <c r="G1007" t="s">
        <v>8524</v>
      </c>
      <c r="H1007" t="s">
        <v>8525</v>
      </c>
      <c r="I1007" t="s">
        <v>8524</v>
      </c>
      <c r="J1007" t="s">
        <v>96</v>
      </c>
      <c r="K1007" t="s">
        <v>507</v>
      </c>
      <c r="L1007" t="s">
        <v>8518</v>
      </c>
      <c r="M1007" t="s">
        <v>8526</v>
      </c>
      <c r="N1007" t="s">
        <v>8527</v>
      </c>
      <c r="O1007" t="s">
        <v>3021</v>
      </c>
      <c r="P1007" t="s">
        <v>8528</v>
      </c>
      <c r="Q1007" t="s">
        <v>429</v>
      </c>
      <c r="R1007" t="b">
        <v>0</v>
      </c>
      <c r="S1007">
        <v>0</v>
      </c>
      <c r="T1007" t="s">
        <v>3002</v>
      </c>
      <c r="U1007" t="s">
        <v>3003</v>
      </c>
      <c r="V1007">
        <v>0</v>
      </c>
      <c r="W1007" t="s">
        <v>3021</v>
      </c>
    </row>
    <row r="1008" spans="1:23" hidden="1" x14ac:dyDescent="0.35">
      <c r="A1008" t="s">
        <v>419</v>
      </c>
      <c r="C1008" s="403">
        <v>45828</v>
      </c>
      <c r="D1008" t="s">
        <v>3543</v>
      </c>
      <c r="E1008" t="s">
        <v>8529</v>
      </c>
      <c r="F1008" t="s">
        <v>8530</v>
      </c>
      <c r="G1008" t="s">
        <v>8531</v>
      </c>
      <c r="H1008" t="s">
        <v>8532</v>
      </c>
      <c r="I1008" t="s">
        <v>2461</v>
      </c>
      <c r="J1008" t="s">
        <v>96</v>
      </c>
      <c r="K1008" t="s">
        <v>507</v>
      </c>
      <c r="L1008" t="s">
        <v>8518</v>
      </c>
      <c r="M1008" t="s">
        <v>8526</v>
      </c>
      <c r="N1008" t="s">
        <v>8533</v>
      </c>
      <c r="O1008" t="s">
        <v>3012</v>
      </c>
      <c r="P1008" t="s">
        <v>8528</v>
      </c>
      <c r="Q1008" t="s">
        <v>429</v>
      </c>
      <c r="R1008" t="b">
        <v>0</v>
      </c>
      <c r="S1008">
        <v>3000</v>
      </c>
      <c r="T1008" t="s">
        <v>3002</v>
      </c>
      <c r="U1008" t="s">
        <v>3003</v>
      </c>
      <c r="V1008">
        <v>3</v>
      </c>
      <c r="W1008" t="s">
        <v>3012</v>
      </c>
    </row>
    <row r="1009" spans="1:23" hidden="1" x14ac:dyDescent="0.35">
      <c r="A1009" t="s">
        <v>2189</v>
      </c>
      <c r="C1009" s="403">
        <v>45828</v>
      </c>
      <c r="D1009" t="s">
        <v>3543</v>
      </c>
      <c r="E1009" t="s">
        <v>1047</v>
      </c>
      <c r="F1009" t="s">
        <v>8534</v>
      </c>
      <c r="G1009" t="s">
        <v>8535</v>
      </c>
      <c r="H1009" t="s">
        <v>8536</v>
      </c>
      <c r="I1009" t="s">
        <v>2279</v>
      </c>
      <c r="J1009" t="s">
        <v>97</v>
      </c>
      <c r="K1009" t="s">
        <v>2189</v>
      </c>
      <c r="L1009" t="s">
        <v>5236</v>
      </c>
      <c r="M1009" t="s">
        <v>5980</v>
      </c>
      <c r="N1009" t="s">
        <v>6207</v>
      </c>
      <c r="O1009" t="s">
        <v>3030</v>
      </c>
      <c r="P1009" t="s">
        <v>5980</v>
      </c>
      <c r="Q1009" t="s">
        <v>2189</v>
      </c>
      <c r="R1009" t="b">
        <v>1</v>
      </c>
      <c r="S1009">
        <v>50000</v>
      </c>
      <c r="T1009" t="s">
        <v>3002</v>
      </c>
      <c r="U1009" t="s">
        <v>3003</v>
      </c>
      <c r="V1009">
        <v>50</v>
      </c>
      <c r="W1009" t="s">
        <v>3030</v>
      </c>
    </row>
    <row r="1010" spans="1:23" hidden="1" x14ac:dyDescent="0.35">
      <c r="A1010" t="s">
        <v>381</v>
      </c>
      <c r="C1010" s="403">
        <v>45828</v>
      </c>
      <c r="D1010" t="s">
        <v>3543</v>
      </c>
      <c r="E1010" t="s">
        <v>8537</v>
      </c>
      <c r="F1010" t="s">
        <v>8538</v>
      </c>
      <c r="G1010" t="s">
        <v>8539</v>
      </c>
      <c r="H1010" t="s">
        <v>8540</v>
      </c>
      <c r="I1010" t="s">
        <v>2391</v>
      </c>
      <c r="J1010" t="s">
        <v>2260</v>
      </c>
      <c r="K1010" t="s">
        <v>444</v>
      </c>
      <c r="L1010" t="s">
        <v>3525</v>
      </c>
      <c r="M1010" t="s">
        <v>8541</v>
      </c>
      <c r="N1010" t="s">
        <v>8542</v>
      </c>
      <c r="O1010" t="s">
        <v>3021</v>
      </c>
      <c r="P1010" t="s">
        <v>8543</v>
      </c>
      <c r="Q1010" t="s">
        <v>415</v>
      </c>
      <c r="R1010" t="b">
        <v>0</v>
      </c>
      <c r="S1010">
        <v>0</v>
      </c>
      <c r="T1010" t="s">
        <v>3002</v>
      </c>
      <c r="U1010" t="s">
        <v>3003</v>
      </c>
      <c r="V1010">
        <v>0</v>
      </c>
      <c r="W1010" t="s">
        <v>3021</v>
      </c>
    </row>
    <row r="1011" spans="1:23" hidden="1" x14ac:dyDescent="0.35">
      <c r="A1011" t="s">
        <v>419</v>
      </c>
      <c r="C1011" s="403">
        <v>45827</v>
      </c>
      <c r="D1011" t="s">
        <v>3661</v>
      </c>
      <c r="E1011" t="s">
        <v>2570</v>
      </c>
      <c r="F1011" t="s">
        <v>8544</v>
      </c>
      <c r="G1011" t="s">
        <v>2571</v>
      </c>
      <c r="H1011" t="s">
        <v>8545</v>
      </c>
      <c r="I1011" t="s">
        <v>2571</v>
      </c>
      <c r="J1011" t="s">
        <v>92</v>
      </c>
      <c r="K1011" t="s">
        <v>447</v>
      </c>
      <c r="L1011" t="s">
        <v>6512</v>
      </c>
      <c r="M1011" t="s">
        <v>6513</v>
      </c>
      <c r="N1011" t="s">
        <v>6514</v>
      </c>
      <c r="O1011" t="s">
        <v>3021</v>
      </c>
      <c r="P1011" t="s">
        <v>6515</v>
      </c>
      <c r="Q1011" t="s">
        <v>418</v>
      </c>
      <c r="R1011" t="b">
        <v>0</v>
      </c>
      <c r="S1011">
        <v>15000</v>
      </c>
      <c r="T1011" t="s">
        <v>3002</v>
      </c>
      <c r="U1011" t="s">
        <v>3003</v>
      </c>
      <c r="V1011">
        <v>15</v>
      </c>
      <c r="W1011" t="s">
        <v>3021</v>
      </c>
    </row>
    <row r="1012" spans="1:23" hidden="1" x14ac:dyDescent="0.35">
      <c r="A1012" t="s">
        <v>350</v>
      </c>
      <c r="C1012" s="403">
        <v>45827</v>
      </c>
      <c r="D1012" t="s">
        <v>3195</v>
      </c>
      <c r="E1012" t="s">
        <v>890</v>
      </c>
      <c r="F1012" t="s">
        <v>8546</v>
      </c>
      <c r="G1012" t="s">
        <v>8547</v>
      </c>
      <c r="H1012" t="s">
        <v>8548</v>
      </c>
      <c r="I1012" t="s">
        <v>2289</v>
      </c>
      <c r="J1012" t="s">
        <v>3247</v>
      </c>
      <c r="K1012" t="s">
        <v>298</v>
      </c>
      <c r="L1012" t="s">
        <v>8549</v>
      </c>
      <c r="M1012" t="s">
        <v>8550</v>
      </c>
      <c r="N1012" t="s">
        <v>8551</v>
      </c>
      <c r="O1012" t="s">
        <v>3030</v>
      </c>
      <c r="P1012" t="s">
        <v>8550</v>
      </c>
      <c r="Q1012" t="s">
        <v>307</v>
      </c>
      <c r="R1012" t="b">
        <v>0</v>
      </c>
      <c r="S1012">
        <v>10000</v>
      </c>
      <c r="T1012" t="s">
        <v>3013</v>
      </c>
      <c r="U1012" t="s">
        <v>3003</v>
      </c>
      <c r="V1012">
        <v>10</v>
      </c>
      <c r="W1012" t="s">
        <v>3030</v>
      </c>
    </row>
    <row r="1013" spans="1:23" hidden="1" x14ac:dyDescent="0.35">
      <c r="A1013" t="s">
        <v>419</v>
      </c>
      <c r="C1013" s="403">
        <v>45826</v>
      </c>
      <c r="D1013" t="s">
        <v>3543</v>
      </c>
      <c r="E1013" t="s">
        <v>8552</v>
      </c>
      <c r="F1013" t="s">
        <v>8553</v>
      </c>
      <c r="G1013" t="s">
        <v>8554</v>
      </c>
      <c r="H1013" t="s">
        <v>8555</v>
      </c>
      <c r="I1013" t="s">
        <v>2431</v>
      </c>
      <c r="J1013" t="s">
        <v>96</v>
      </c>
      <c r="K1013" t="s">
        <v>507</v>
      </c>
      <c r="L1013" t="s">
        <v>4828</v>
      </c>
      <c r="M1013" t="s">
        <v>8556</v>
      </c>
      <c r="N1013" t="s">
        <v>8557</v>
      </c>
      <c r="O1013" t="s">
        <v>3012</v>
      </c>
      <c r="P1013" t="s">
        <v>8556</v>
      </c>
      <c r="Q1013" t="s">
        <v>429</v>
      </c>
      <c r="R1013" t="b">
        <v>0</v>
      </c>
      <c r="S1013">
        <v>5000</v>
      </c>
      <c r="T1013" t="s">
        <v>3002</v>
      </c>
      <c r="U1013" t="s">
        <v>3003</v>
      </c>
      <c r="V1013">
        <v>5</v>
      </c>
      <c r="W1013" t="s">
        <v>3012</v>
      </c>
    </row>
    <row r="1014" spans="1:23" hidden="1" x14ac:dyDescent="0.35">
      <c r="A1014" t="s">
        <v>419</v>
      </c>
      <c r="C1014" s="403">
        <v>45826</v>
      </c>
      <c r="D1014" t="s">
        <v>3543</v>
      </c>
      <c r="E1014" t="s">
        <v>8558</v>
      </c>
      <c r="F1014" t="s">
        <v>8559</v>
      </c>
      <c r="G1014" t="s">
        <v>2382</v>
      </c>
      <c r="H1014" t="s">
        <v>8560</v>
      </c>
      <c r="I1014" t="s">
        <v>2382</v>
      </c>
      <c r="J1014" t="s">
        <v>96</v>
      </c>
      <c r="K1014" t="s">
        <v>507</v>
      </c>
      <c r="L1014" t="s">
        <v>8561</v>
      </c>
      <c r="M1014" t="s">
        <v>8562</v>
      </c>
      <c r="N1014" t="s">
        <v>8563</v>
      </c>
      <c r="O1014" t="s">
        <v>3012</v>
      </c>
      <c r="P1014" t="s">
        <v>8564</v>
      </c>
      <c r="Q1014" t="s">
        <v>429</v>
      </c>
      <c r="R1014" t="b">
        <v>0</v>
      </c>
      <c r="S1014">
        <v>3000</v>
      </c>
      <c r="T1014" t="s">
        <v>3002</v>
      </c>
      <c r="U1014" t="s">
        <v>3003</v>
      </c>
      <c r="V1014">
        <v>3</v>
      </c>
      <c r="W1014" t="s">
        <v>3012</v>
      </c>
    </row>
    <row r="1015" spans="1:23" hidden="1" x14ac:dyDescent="0.35">
      <c r="A1015" t="s">
        <v>419</v>
      </c>
      <c r="C1015" s="403">
        <v>45826</v>
      </c>
      <c r="D1015" t="s">
        <v>3661</v>
      </c>
      <c r="E1015" t="s">
        <v>8565</v>
      </c>
      <c r="F1015" t="s">
        <v>8566</v>
      </c>
      <c r="G1015" t="s">
        <v>8567</v>
      </c>
      <c r="H1015" t="s">
        <v>8568</v>
      </c>
      <c r="I1015" t="s">
        <v>3505</v>
      </c>
      <c r="J1015" t="s">
        <v>92</v>
      </c>
      <c r="K1015" t="s">
        <v>447</v>
      </c>
      <c r="L1015" t="s">
        <v>7290</v>
      </c>
      <c r="M1015" t="s">
        <v>8569</v>
      </c>
      <c r="N1015" t="s">
        <v>8570</v>
      </c>
      <c r="O1015" t="s">
        <v>3030</v>
      </c>
      <c r="P1015" t="s">
        <v>8569</v>
      </c>
      <c r="Q1015" t="s">
        <v>418</v>
      </c>
      <c r="R1015" t="b">
        <v>0</v>
      </c>
      <c r="S1015">
        <v>5000</v>
      </c>
      <c r="T1015" t="s">
        <v>3002</v>
      </c>
      <c r="U1015" t="s">
        <v>3003</v>
      </c>
      <c r="V1015">
        <v>5</v>
      </c>
      <c r="W1015" t="s">
        <v>3030</v>
      </c>
    </row>
    <row r="1016" spans="1:23" hidden="1" x14ac:dyDescent="0.35">
      <c r="A1016" t="s">
        <v>419</v>
      </c>
      <c r="C1016" s="403">
        <v>45826</v>
      </c>
      <c r="D1016" t="s">
        <v>3543</v>
      </c>
      <c r="E1016" t="s">
        <v>585</v>
      </c>
      <c r="F1016" t="s">
        <v>8571</v>
      </c>
      <c r="G1016" t="s">
        <v>586</v>
      </c>
      <c r="H1016" t="s">
        <v>8572</v>
      </c>
      <c r="I1016" t="s">
        <v>400</v>
      </c>
      <c r="J1016" t="s">
        <v>92</v>
      </c>
      <c r="K1016" t="s">
        <v>418</v>
      </c>
      <c r="L1016" t="s">
        <v>8573</v>
      </c>
      <c r="M1016" t="s">
        <v>8574</v>
      </c>
      <c r="N1016" t="s">
        <v>1798</v>
      </c>
      <c r="O1016" t="s">
        <v>3021</v>
      </c>
      <c r="P1016" t="s">
        <v>8575</v>
      </c>
      <c r="Q1016" t="s">
        <v>418</v>
      </c>
      <c r="R1016" t="b">
        <v>0</v>
      </c>
      <c r="S1016">
        <v>10000</v>
      </c>
      <c r="T1016" t="s">
        <v>3013</v>
      </c>
      <c r="U1016" t="s">
        <v>3003</v>
      </c>
      <c r="V1016">
        <v>10</v>
      </c>
      <c r="W1016" t="s">
        <v>3021</v>
      </c>
    </row>
    <row r="1017" spans="1:23" hidden="1" x14ac:dyDescent="0.35">
      <c r="A1017" t="s">
        <v>2176</v>
      </c>
      <c r="C1017" s="403">
        <v>45826</v>
      </c>
      <c r="D1017" t="s">
        <v>3543</v>
      </c>
      <c r="E1017" t="s">
        <v>8576</v>
      </c>
      <c r="F1017" t="s">
        <v>8577</v>
      </c>
      <c r="G1017" t="s">
        <v>8578</v>
      </c>
      <c r="H1017" t="s">
        <v>8579</v>
      </c>
      <c r="I1017" t="s">
        <v>8580</v>
      </c>
      <c r="J1017" t="s">
        <v>105</v>
      </c>
      <c r="K1017" t="s">
        <v>349</v>
      </c>
      <c r="L1017" t="s">
        <v>8581</v>
      </c>
      <c r="M1017" t="s">
        <v>8582</v>
      </c>
      <c r="N1017" t="s">
        <v>8583</v>
      </c>
      <c r="O1017" t="s">
        <v>3012</v>
      </c>
      <c r="P1017" t="s">
        <v>8584</v>
      </c>
      <c r="Q1017" t="s">
        <v>349</v>
      </c>
      <c r="R1017" t="b">
        <v>0</v>
      </c>
      <c r="S1017">
        <v>12000</v>
      </c>
      <c r="T1017" t="s">
        <v>3002</v>
      </c>
      <c r="U1017" t="s">
        <v>3003</v>
      </c>
      <c r="V1017">
        <v>12</v>
      </c>
      <c r="W1017" t="s">
        <v>3012</v>
      </c>
    </row>
    <row r="1018" spans="1:23" hidden="1" x14ac:dyDescent="0.35">
      <c r="A1018" t="s">
        <v>381</v>
      </c>
      <c r="C1018" s="403">
        <v>45826</v>
      </c>
      <c r="D1018" t="s">
        <v>3543</v>
      </c>
      <c r="E1018" t="s">
        <v>8585</v>
      </c>
      <c r="F1018" t="s">
        <v>8586</v>
      </c>
      <c r="G1018" t="s">
        <v>8587</v>
      </c>
      <c r="H1018" t="s">
        <v>8588</v>
      </c>
      <c r="I1018" t="s">
        <v>5602</v>
      </c>
      <c r="J1018" t="s">
        <v>97</v>
      </c>
      <c r="K1018" t="s">
        <v>444</v>
      </c>
      <c r="L1018" t="s">
        <v>3525</v>
      </c>
      <c r="M1018" t="s">
        <v>8589</v>
      </c>
      <c r="N1018" t="s">
        <v>8590</v>
      </c>
      <c r="O1018" t="s">
        <v>3012</v>
      </c>
      <c r="P1018" t="s">
        <v>3526</v>
      </c>
      <c r="Q1018" t="s">
        <v>415</v>
      </c>
      <c r="R1018" t="b">
        <v>1</v>
      </c>
      <c r="S1018">
        <v>2000</v>
      </c>
      <c r="T1018" t="s">
        <v>3002</v>
      </c>
      <c r="U1018" t="s">
        <v>3003</v>
      </c>
      <c r="V1018">
        <v>2</v>
      </c>
      <c r="W1018" t="s">
        <v>3012</v>
      </c>
    </row>
    <row r="1019" spans="1:23" hidden="1" x14ac:dyDescent="0.35">
      <c r="A1019" t="s">
        <v>2176</v>
      </c>
      <c r="C1019" s="403">
        <v>45826</v>
      </c>
      <c r="D1019" t="s">
        <v>3543</v>
      </c>
      <c r="E1019" t="s">
        <v>8591</v>
      </c>
      <c r="F1019" t="s">
        <v>8592</v>
      </c>
      <c r="G1019" t="s">
        <v>8593</v>
      </c>
      <c r="H1019" t="s">
        <v>8594</v>
      </c>
      <c r="I1019" t="s">
        <v>8593</v>
      </c>
      <c r="J1019" t="s">
        <v>105</v>
      </c>
      <c r="K1019" t="s">
        <v>349</v>
      </c>
      <c r="L1019" t="s">
        <v>8595</v>
      </c>
      <c r="M1019" t="s">
        <v>8596</v>
      </c>
      <c r="N1019" t="s">
        <v>8597</v>
      </c>
      <c r="O1019" t="s">
        <v>3012</v>
      </c>
      <c r="P1019" t="s">
        <v>8596</v>
      </c>
      <c r="Q1019" t="s">
        <v>349</v>
      </c>
      <c r="R1019" t="b">
        <v>0</v>
      </c>
      <c r="S1019">
        <v>3000</v>
      </c>
      <c r="T1019" t="s">
        <v>3002</v>
      </c>
      <c r="U1019" t="s">
        <v>3003</v>
      </c>
      <c r="V1019">
        <v>3</v>
      </c>
      <c r="W1019" t="s">
        <v>3012</v>
      </c>
    </row>
    <row r="1020" spans="1:23" hidden="1" x14ac:dyDescent="0.35">
      <c r="A1020" t="s">
        <v>2176</v>
      </c>
      <c r="C1020" s="403">
        <v>45826</v>
      </c>
      <c r="D1020" t="s">
        <v>3543</v>
      </c>
      <c r="E1020" t="s">
        <v>8598</v>
      </c>
      <c r="F1020" t="s">
        <v>8599</v>
      </c>
      <c r="G1020" t="s">
        <v>3896</v>
      </c>
      <c r="H1020" t="s">
        <v>8600</v>
      </c>
      <c r="I1020" t="s">
        <v>3896</v>
      </c>
      <c r="J1020" t="s">
        <v>105</v>
      </c>
      <c r="K1020" t="s">
        <v>349</v>
      </c>
      <c r="L1020" t="s">
        <v>8595</v>
      </c>
      <c r="M1020" t="s">
        <v>8596</v>
      </c>
      <c r="N1020" t="s">
        <v>8597</v>
      </c>
      <c r="O1020" t="s">
        <v>3012</v>
      </c>
      <c r="P1020" t="s">
        <v>8596</v>
      </c>
      <c r="Q1020" t="s">
        <v>349</v>
      </c>
      <c r="R1020" t="b">
        <v>0</v>
      </c>
      <c r="S1020">
        <v>1500</v>
      </c>
      <c r="T1020" t="s">
        <v>3002</v>
      </c>
      <c r="U1020" t="s">
        <v>3003</v>
      </c>
      <c r="V1020">
        <v>1.5</v>
      </c>
      <c r="W1020" t="s">
        <v>3012</v>
      </c>
    </row>
    <row r="1021" spans="1:23" hidden="1" x14ac:dyDescent="0.35">
      <c r="A1021" t="s">
        <v>2176</v>
      </c>
      <c r="C1021" s="403">
        <v>45826</v>
      </c>
      <c r="D1021" t="s">
        <v>3543</v>
      </c>
      <c r="E1021" t="s">
        <v>8601</v>
      </c>
      <c r="F1021" t="s">
        <v>8602</v>
      </c>
      <c r="G1021" t="s">
        <v>2292</v>
      </c>
      <c r="H1021" t="s">
        <v>8603</v>
      </c>
      <c r="I1021" t="s">
        <v>2292</v>
      </c>
      <c r="J1021" t="s">
        <v>105</v>
      </c>
      <c r="K1021" t="s">
        <v>349</v>
      </c>
      <c r="L1021" t="s">
        <v>8595</v>
      </c>
      <c r="M1021" t="s">
        <v>8596</v>
      </c>
      <c r="N1021" t="s">
        <v>8597</v>
      </c>
      <c r="O1021" t="s">
        <v>3012</v>
      </c>
      <c r="P1021" t="s">
        <v>8596</v>
      </c>
      <c r="Q1021" t="s">
        <v>349</v>
      </c>
      <c r="R1021" t="b">
        <v>0</v>
      </c>
      <c r="S1021">
        <v>2000</v>
      </c>
      <c r="T1021" t="s">
        <v>3002</v>
      </c>
      <c r="U1021" t="s">
        <v>3003</v>
      </c>
      <c r="V1021">
        <v>2</v>
      </c>
      <c r="W1021" t="s">
        <v>3012</v>
      </c>
    </row>
    <row r="1022" spans="1:23" hidden="1" x14ac:dyDescent="0.35">
      <c r="A1022" t="s">
        <v>2176</v>
      </c>
      <c r="C1022" s="403">
        <v>45826</v>
      </c>
      <c r="D1022" t="s">
        <v>3543</v>
      </c>
      <c r="E1022" t="s">
        <v>8604</v>
      </c>
      <c r="F1022" t="s">
        <v>8605</v>
      </c>
      <c r="G1022" t="s">
        <v>2318</v>
      </c>
      <c r="H1022" t="s">
        <v>8606</v>
      </c>
      <c r="I1022" t="s">
        <v>2318</v>
      </c>
      <c r="J1022" t="s">
        <v>105</v>
      </c>
      <c r="K1022" t="s">
        <v>349</v>
      </c>
      <c r="L1022" t="s">
        <v>8595</v>
      </c>
      <c r="M1022" t="s">
        <v>8596</v>
      </c>
      <c r="N1022" t="s">
        <v>8597</v>
      </c>
      <c r="O1022" t="s">
        <v>3012</v>
      </c>
      <c r="P1022" t="s">
        <v>8596</v>
      </c>
      <c r="Q1022" t="s">
        <v>349</v>
      </c>
      <c r="R1022" t="b">
        <v>0</v>
      </c>
      <c r="S1022">
        <v>2000</v>
      </c>
      <c r="T1022" t="s">
        <v>3002</v>
      </c>
      <c r="U1022" t="s">
        <v>3003</v>
      </c>
      <c r="V1022">
        <v>2</v>
      </c>
      <c r="W1022" t="s">
        <v>3012</v>
      </c>
    </row>
    <row r="1023" spans="1:23" hidden="1" x14ac:dyDescent="0.35">
      <c r="A1023" t="s">
        <v>2176</v>
      </c>
      <c r="C1023" s="403">
        <v>45826</v>
      </c>
      <c r="D1023" t="s">
        <v>3543</v>
      </c>
      <c r="E1023" t="s">
        <v>8607</v>
      </c>
      <c r="F1023" t="s">
        <v>8608</v>
      </c>
      <c r="G1023" t="s">
        <v>2405</v>
      </c>
      <c r="H1023" t="s">
        <v>8609</v>
      </c>
      <c r="I1023" t="s">
        <v>2405</v>
      </c>
      <c r="J1023" t="s">
        <v>105</v>
      </c>
      <c r="K1023" t="s">
        <v>349</v>
      </c>
      <c r="L1023" t="s">
        <v>8595</v>
      </c>
      <c r="M1023" t="s">
        <v>8610</v>
      </c>
      <c r="N1023" t="s">
        <v>8611</v>
      </c>
      <c r="O1023" t="s">
        <v>3012</v>
      </c>
      <c r="P1023" t="s">
        <v>8612</v>
      </c>
      <c r="Q1023" t="s">
        <v>349</v>
      </c>
      <c r="R1023" t="b">
        <v>0</v>
      </c>
      <c r="S1023">
        <v>1500</v>
      </c>
      <c r="T1023" t="s">
        <v>3002</v>
      </c>
      <c r="U1023" t="s">
        <v>3003</v>
      </c>
      <c r="V1023">
        <v>1.5</v>
      </c>
      <c r="W1023" t="s">
        <v>3012</v>
      </c>
    </row>
    <row r="1024" spans="1:23" hidden="1" x14ac:dyDescent="0.35">
      <c r="A1024" t="s">
        <v>2176</v>
      </c>
      <c r="C1024" s="403">
        <v>45826</v>
      </c>
      <c r="D1024" t="s">
        <v>3661</v>
      </c>
      <c r="E1024" t="s">
        <v>8613</v>
      </c>
      <c r="F1024" t="s">
        <v>8614</v>
      </c>
      <c r="G1024" t="s">
        <v>8615</v>
      </c>
      <c r="H1024" t="s">
        <v>8616</v>
      </c>
      <c r="I1024" t="s">
        <v>2651</v>
      </c>
      <c r="J1024" t="s">
        <v>104</v>
      </c>
      <c r="K1024" t="s">
        <v>349</v>
      </c>
      <c r="L1024" t="s">
        <v>8617</v>
      </c>
      <c r="M1024" t="s">
        <v>8618</v>
      </c>
      <c r="N1024" t="s">
        <v>8619</v>
      </c>
      <c r="O1024" t="s">
        <v>3021</v>
      </c>
      <c r="P1024" t="s">
        <v>8618</v>
      </c>
      <c r="Q1024" t="s">
        <v>349</v>
      </c>
      <c r="R1024" t="b">
        <v>0</v>
      </c>
      <c r="S1024">
        <v>10000</v>
      </c>
      <c r="T1024" t="s">
        <v>3002</v>
      </c>
      <c r="U1024" t="s">
        <v>3003</v>
      </c>
      <c r="V1024">
        <v>10</v>
      </c>
      <c r="W1024" t="s">
        <v>3021</v>
      </c>
    </row>
    <row r="1025" spans="1:23" hidden="1" x14ac:dyDescent="0.35">
      <c r="A1025" t="s">
        <v>2176</v>
      </c>
      <c r="C1025" s="403">
        <v>45826</v>
      </c>
      <c r="D1025" t="s">
        <v>3543</v>
      </c>
      <c r="E1025" t="s">
        <v>8620</v>
      </c>
      <c r="F1025" t="s">
        <v>8621</v>
      </c>
      <c r="G1025" t="s">
        <v>8622</v>
      </c>
      <c r="H1025" t="s">
        <v>8623</v>
      </c>
      <c r="I1025" t="s">
        <v>8624</v>
      </c>
      <c r="J1025" t="s">
        <v>104</v>
      </c>
      <c r="K1025" t="s">
        <v>349</v>
      </c>
      <c r="L1025" t="s">
        <v>8617</v>
      </c>
      <c r="M1025" t="s">
        <v>8625</v>
      </c>
      <c r="N1025" t="s">
        <v>8626</v>
      </c>
      <c r="O1025" t="s">
        <v>3012</v>
      </c>
      <c r="P1025" t="s">
        <v>8627</v>
      </c>
      <c r="Q1025" t="s">
        <v>349</v>
      </c>
      <c r="R1025" t="b">
        <v>0</v>
      </c>
      <c r="S1025">
        <v>3000</v>
      </c>
      <c r="T1025" t="s">
        <v>3002</v>
      </c>
      <c r="U1025" t="s">
        <v>3003</v>
      </c>
      <c r="V1025">
        <v>3</v>
      </c>
      <c r="W1025" t="s">
        <v>3012</v>
      </c>
    </row>
    <row r="1026" spans="1:23" hidden="1" x14ac:dyDescent="0.35">
      <c r="A1026" t="s">
        <v>2176</v>
      </c>
      <c r="C1026" s="403">
        <v>45826</v>
      </c>
      <c r="D1026" t="s">
        <v>3543</v>
      </c>
      <c r="E1026" t="s">
        <v>8628</v>
      </c>
      <c r="F1026" t="s">
        <v>8629</v>
      </c>
      <c r="G1026" t="s">
        <v>8630</v>
      </c>
      <c r="H1026" t="s">
        <v>8631</v>
      </c>
      <c r="I1026" t="s">
        <v>8632</v>
      </c>
      <c r="J1026" t="s">
        <v>104</v>
      </c>
      <c r="K1026" t="s">
        <v>349</v>
      </c>
      <c r="L1026" t="s">
        <v>8617</v>
      </c>
      <c r="M1026" t="s">
        <v>8633</v>
      </c>
      <c r="N1026" t="s">
        <v>8634</v>
      </c>
      <c r="O1026" t="s">
        <v>3012</v>
      </c>
      <c r="P1026" t="s">
        <v>8635</v>
      </c>
      <c r="Q1026" t="s">
        <v>349</v>
      </c>
      <c r="R1026" t="b">
        <v>0</v>
      </c>
      <c r="S1026">
        <v>2000</v>
      </c>
      <c r="T1026" t="s">
        <v>3002</v>
      </c>
      <c r="U1026" t="s">
        <v>3003</v>
      </c>
      <c r="V1026">
        <v>2</v>
      </c>
      <c r="W1026" t="s">
        <v>3012</v>
      </c>
    </row>
    <row r="1027" spans="1:23" hidden="1" x14ac:dyDescent="0.35">
      <c r="A1027" t="s">
        <v>419</v>
      </c>
      <c r="C1027" s="403">
        <v>45826</v>
      </c>
      <c r="D1027" t="s">
        <v>3661</v>
      </c>
      <c r="E1027" t="s">
        <v>2681</v>
      </c>
      <c r="F1027" t="s">
        <v>8636</v>
      </c>
      <c r="G1027" t="s">
        <v>2621</v>
      </c>
      <c r="H1027" t="s">
        <v>8637</v>
      </c>
      <c r="I1027" t="s">
        <v>2621</v>
      </c>
      <c r="J1027" t="s">
        <v>92</v>
      </c>
      <c r="K1027" t="s">
        <v>447</v>
      </c>
      <c r="L1027" t="s">
        <v>4120</v>
      </c>
      <c r="M1027" t="s">
        <v>4121</v>
      </c>
      <c r="N1027" t="s">
        <v>8638</v>
      </c>
      <c r="O1027" t="s">
        <v>3021</v>
      </c>
      <c r="P1027" t="s">
        <v>4123</v>
      </c>
      <c r="Q1027" t="s">
        <v>418</v>
      </c>
      <c r="R1027" t="b">
        <v>0</v>
      </c>
      <c r="S1027">
        <v>10000</v>
      </c>
      <c r="T1027" t="s">
        <v>3002</v>
      </c>
      <c r="U1027" t="s">
        <v>3003</v>
      </c>
      <c r="V1027">
        <v>10</v>
      </c>
      <c r="W1027" t="s">
        <v>3021</v>
      </c>
    </row>
    <row r="1028" spans="1:23" hidden="1" x14ac:dyDescent="0.35">
      <c r="A1028" t="s">
        <v>2176</v>
      </c>
      <c r="C1028" s="403">
        <v>45826</v>
      </c>
      <c r="D1028" t="s">
        <v>3543</v>
      </c>
      <c r="E1028" t="s">
        <v>8639</v>
      </c>
      <c r="F1028" t="s">
        <v>8640</v>
      </c>
      <c r="G1028" t="s">
        <v>2772</v>
      </c>
      <c r="H1028" t="s">
        <v>8641</v>
      </c>
      <c r="I1028" t="s">
        <v>8642</v>
      </c>
      <c r="J1028" t="s">
        <v>104</v>
      </c>
      <c r="K1028" t="s">
        <v>349</v>
      </c>
      <c r="L1028" t="s">
        <v>3667</v>
      </c>
      <c r="M1028" t="s">
        <v>8643</v>
      </c>
      <c r="N1028" t="s">
        <v>8644</v>
      </c>
      <c r="O1028" t="s">
        <v>3021</v>
      </c>
      <c r="P1028" t="s">
        <v>8645</v>
      </c>
      <c r="Q1028" t="s">
        <v>349</v>
      </c>
      <c r="R1028" t="b">
        <v>0</v>
      </c>
      <c r="S1028">
        <v>3000</v>
      </c>
      <c r="T1028" t="s">
        <v>3002</v>
      </c>
      <c r="U1028" t="s">
        <v>3003</v>
      </c>
      <c r="V1028">
        <v>3</v>
      </c>
      <c r="W1028" t="s">
        <v>3021</v>
      </c>
    </row>
    <row r="1029" spans="1:23" hidden="1" x14ac:dyDescent="0.35">
      <c r="A1029" t="s">
        <v>2176</v>
      </c>
      <c r="C1029" s="403">
        <v>45826</v>
      </c>
      <c r="D1029" t="s">
        <v>3543</v>
      </c>
      <c r="E1029" t="s">
        <v>8646</v>
      </c>
      <c r="F1029" t="s">
        <v>8647</v>
      </c>
      <c r="G1029" t="s">
        <v>8648</v>
      </c>
      <c r="H1029" t="s">
        <v>8649</v>
      </c>
      <c r="I1029" t="s">
        <v>8648</v>
      </c>
      <c r="J1029" t="s">
        <v>105</v>
      </c>
      <c r="K1029" t="s">
        <v>349</v>
      </c>
      <c r="L1029" t="s">
        <v>8595</v>
      </c>
      <c r="M1029" t="s">
        <v>8650</v>
      </c>
      <c r="N1029" t="s">
        <v>8651</v>
      </c>
      <c r="O1029" t="s">
        <v>3012</v>
      </c>
      <c r="P1029" t="s">
        <v>8650</v>
      </c>
      <c r="Q1029" t="s">
        <v>349</v>
      </c>
      <c r="R1029" t="b">
        <v>0</v>
      </c>
      <c r="S1029">
        <v>1000</v>
      </c>
      <c r="T1029" t="s">
        <v>3002</v>
      </c>
      <c r="U1029" t="s">
        <v>3003</v>
      </c>
      <c r="V1029">
        <v>1</v>
      </c>
      <c r="W1029" t="s">
        <v>3012</v>
      </c>
    </row>
    <row r="1030" spans="1:23" hidden="1" x14ac:dyDescent="0.35">
      <c r="A1030" t="s">
        <v>2176</v>
      </c>
      <c r="C1030" s="403">
        <v>45826</v>
      </c>
      <c r="D1030" t="s">
        <v>3543</v>
      </c>
      <c r="E1030" t="s">
        <v>8652</v>
      </c>
      <c r="F1030" t="s">
        <v>8653</v>
      </c>
      <c r="G1030" t="s">
        <v>4063</v>
      </c>
      <c r="H1030" t="s">
        <v>8654</v>
      </c>
      <c r="I1030" t="s">
        <v>4063</v>
      </c>
      <c r="J1030" t="s">
        <v>105</v>
      </c>
      <c r="K1030" t="s">
        <v>349</v>
      </c>
      <c r="L1030" t="s">
        <v>8655</v>
      </c>
      <c r="M1030" t="s">
        <v>8177</v>
      </c>
      <c r="N1030" t="s">
        <v>8656</v>
      </c>
      <c r="O1030" t="s">
        <v>3012</v>
      </c>
      <c r="P1030" t="s">
        <v>8596</v>
      </c>
      <c r="Q1030" t="s">
        <v>349</v>
      </c>
      <c r="R1030" t="b">
        <v>0</v>
      </c>
      <c r="S1030">
        <v>1000</v>
      </c>
      <c r="T1030" t="s">
        <v>3002</v>
      </c>
      <c r="U1030" t="s">
        <v>3003</v>
      </c>
      <c r="V1030">
        <v>1</v>
      </c>
      <c r="W1030" t="s">
        <v>3012</v>
      </c>
    </row>
    <row r="1031" spans="1:23" hidden="1" x14ac:dyDescent="0.35">
      <c r="A1031" t="s">
        <v>2176</v>
      </c>
      <c r="C1031" s="403">
        <v>45826</v>
      </c>
      <c r="D1031" t="s">
        <v>3661</v>
      </c>
      <c r="E1031" t="s">
        <v>8657</v>
      </c>
      <c r="F1031" t="s">
        <v>8658</v>
      </c>
      <c r="G1031" t="s">
        <v>8659</v>
      </c>
      <c r="H1031" t="s">
        <v>8660</v>
      </c>
      <c r="I1031" t="s">
        <v>8661</v>
      </c>
      <c r="J1031" t="s">
        <v>104</v>
      </c>
      <c r="K1031" t="s">
        <v>349</v>
      </c>
      <c r="L1031" t="s">
        <v>3667</v>
      </c>
      <c r="M1031" t="s">
        <v>8662</v>
      </c>
      <c r="N1031" t="s">
        <v>8663</v>
      </c>
      <c r="O1031" t="s">
        <v>3012</v>
      </c>
      <c r="P1031" t="s">
        <v>8664</v>
      </c>
      <c r="Q1031" t="s">
        <v>349</v>
      </c>
      <c r="R1031" t="b">
        <v>0</v>
      </c>
      <c r="S1031">
        <v>5000</v>
      </c>
      <c r="T1031" t="s">
        <v>3002</v>
      </c>
      <c r="U1031" t="s">
        <v>3003</v>
      </c>
      <c r="V1031">
        <v>5</v>
      </c>
      <c r="W1031" t="s">
        <v>3012</v>
      </c>
    </row>
    <row r="1032" spans="1:23" hidden="1" x14ac:dyDescent="0.35">
      <c r="A1032" t="s">
        <v>2176</v>
      </c>
      <c r="C1032" s="403">
        <v>45826</v>
      </c>
      <c r="D1032" t="s">
        <v>3543</v>
      </c>
      <c r="E1032" t="s">
        <v>8665</v>
      </c>
      <c r="F1032" t="s">
        <v>8666</v>
      </c>
      <c r="G1032" t="s">
        <v>8667</v>
      </c>
      <c r="H1032" t="s">
        <v>8668</v>
      </c>
      <c r="I1032" t="s">
        <v>8667</v>
      </c>
      <c r="J1032" t="s">
        <v>104</v>
      </c>
      <c r="K1032" t="s">
        <v>349</v>
      </c>
      <c r="L1032" t="s">
        <v>3667</v>
      </c>
      <c r="M1032" t="s">
        <v>8662</v>
      </c>
      <c r="N1032" t="s">
        <v>8669</v>
      </c>
      <c r="O1032" t="s">
        <v>3012</v>
      </c>
      <c r="P1032" t="s">
        <v>8664</v>
      </c>
      <c r="Q1032" t="s">
        <v>349</v>
      </c>
      <c r="R1032" t="b">
        <v>0</v>
      </c>
      <c r="S1032">
        <v>2000</v>
      </c>
      <c r="T1032" t="s">
        <v>3002</v>
      </c>
      <c r="U1032" t="s">
        <v>3003</v>
      </c>
      <c r="V1032">
        <v>2</v>
      </c>
      <c r="W1032" t="s">
        <v>3012</v>
      </c>
    </row>
    <row r="1033" spans="1:23" hidden="1" x14ac:dyDescent="0.35">
      <c r="A1033" t="s">
        <v>2176</v>
      </c>
      <c r="C1033" s="403">
        <v>45826</v>
      </c>
      <c r="D1033" t="s">
        <v>3543</v>
      </c>
      <c r="E1033" t="s">
        <v>8670</v>
      </c>
      <c r="F1033" t="s">
        <v>8671</v>
      </c>
      <c r="G1033" t="s">
        <v>5414</v>
      </c>
      <c r="H1033" t="s">
        <v>8672</v>
      </c>
      <c r="I1033" t="s">
        <v>5414</v>
      </c>
      <c r="J1033" t="s">
        <v>105</v>
      </c>
      <c r="K1033" t="s">
        <v>349</v>
      </c>
      <c r="L1033" t="s">
        <v>8673</v>
      </c>
      <c r="M1033" t="s">
        <v>8674</v>
      </c>
      <c r="N1033" t="s">
        <v>8675</v>
      </c>
      <c r="O1033" t="s">
        <v>3012</v>
      </c>
      <c r="P1033" t="s">
        <v>8676</v>
      </c>
      <c r="Q1033" t="s">
        <v>349</v>
      </c>
      <c r="R1033" t="b">
        <v>0</v>
      </c>
      <c r="S1033">
        <v>1500</v>
      </c>
      <c r="T1033" t="s">
        <v>3002</v>
      </c>
      <c r="U1033" t="s">
        <v>3003</v>
      </c>
      <c r="V1033">
        <v>1.5</v>
      </c>
      <c r="W1033" t="s">
        <v>3012</v>
      </c>
    </row>
    <row r="1034" spans="1:23" hidden="1" x14ac:dyDescent="0.35">
      <c r="A1034" t="s">
        <v>2176</v>
      </c>
      <c r="C1034" s="403">
        <v>45826</v>
      </c>
      <c r="D1034" t="s">
        <v>3543</v>
      </c>
      <c r="E1034" t="s">
        <v>8677</v>
      </c>
      <c r="F1034" t="s">
        <v>8678</v>
      </c>
      <c r="G1034" t="s">
        <v>400</v>
      </c>
      <c r="H1034" t="s">
        <v>8679</v>
      </c>
      <c r="I1034" t="s">
        <v>400</v>
      </c>
      <c r="J1034" t="s">
        <v>105</v>
      </c>
      <c r="K1034" t="s">
        <v>349</v>
      </c>
      <c r="L1034" t="s">
        <v>8680</v>
      </c>
      <c r="M1034" t="s">
        <v>8681</v>
      </c>
      <c r="N1034" t="s">
        <v>8682</v>
      </c>
      <c r="O1034" t="s">
        <v>3012</v>
      </c>
      <c r="P1034" t="s">
        <v>8683</v>
      </c>
      <c r="Q1034" t="s">
        <v>349</v>
      </c>
      <c r="R1034" t="b">
        <v>0</v>
      </c>
      <c r="S1034">
        <v>20000</v>
      </c>
      <c r="T1034" t="s">
        <v>3002</v>
      </c>
      <c r="U1034" t="s">
        <v>3003</v>
      </c>
      <c r="V1034">
        <v>20</v>
      </c>
      <c r="W1034" t="s">
        <v>3012</v>
      </c>
    </row>
    <row r="1035" spans="1:23" hidden="1" x14ac:dyDescent="0.35">
      <c r="A1035" t="s">
        <v>419</v>
      </c>
      <c r="C1035" s="403">
        <v>45825</v>
      </c>
      <c r="D1035" t="s">
        <v>3543</v>
      </c>
      <c r="E1035" t="s">
        <v>2556</v>
      </c>
      <c r="F1035" t="s">
        <v>8684</v>
      </c>
      <c r="G1035" t="s">
        <v>2557</v>
      </c>
      <c r="H1035" t="s">
        <v>8685</v>
      </c>
      <c r="I1035" t="s">
        <v>8686</v>
      </c>
      <c r="J1035" t="s">
        <v>96</v>
      </c>
      <c r="K1035" t="s">
        <v>429</v>
      </c>
      <c r="L1035" t="s">
        <v>3699</v>
      </c>
      <c r="M1035" t="s">
        <v>5013</v>
      </c>
      <c r="N1035" t="s">
        <v>4724</v>
      </c>
      <c r="O1035" t="s">
        <v>3012</v>
      </c>
      <c r="P1035" t="s">
        <v>8687</v>
      </c>
      <c r="Q1035" t="s">
        <v>429</v>
      </c>
      <c r="R1035" t="b">
        <v>0</v>
      </c>
      <c r="S1035">
        <v>2000</v>
      </c>
      <c r="T1035" t="s">
        <v>3002</v>
      </c>
      <c r="U1035" t="s">
        <v>3003</v>
      </c>
      <c r="V1035">
        <v>2</v>
      </c>
      <c r="W1035" t="s">
        <v>3012</v>
      </c>
    </row>
    <row r="1036" spans="1:23" hidden="1" x14ac:dyDescent="0.35">
      <c r="A1036" t="s">
        <v>2176</v>
      </c>
      <c r="C1036" s="403">
        <v>45825</v>
      </c>
      <c r="D1036" t="s">
        <v>3543</v>
      </c>
      <c r="E1036" t="s">
        <v>8688</v>
      </c>
      <c r="F1036" t="s">
        <v>8689</v>
      </c>
      <c r="G1036" t="s">
        <v>2467</v>
      </c>
      <c r="H1036" t="s">
        <v>8690</v>
      </c>
      <c r="I1036" t="s">
        <v>2467</v>
      </c>
      <c r="J1036" t="s">
        <v>105</v>
      </c>
      <c r="K1036" t="s">
        <v>349</v>
      </c>
      <c r="L1036" t="s">
        <v>3667</v>
      </c>
      <c r="M1036" t="s">
        <v>8662</v>
      </c>
      <c r="N1036" t="s">
        <v>8669</v>
      </c>
      <c r="O1036" t="s">
        <v>3012</v>
      </c>
      <c r="P1036" t="s">
        <v>8664</v>
      </c>
      <c r="Q1036" t="s">
        <v>349</v>
      </c>
      <c r="R1036" t="b">
        <v>0</v>
      </c>
      <c r="S1036">
        <v>10000</v>
      </c>
      <c r="T1036" t="s">
        <v>3002</v>
      </c>
      <c r="U1036" t="s">
        <v>3003</v>
      </c>
      <c r="V1036">
        <v>10</v>
      </c>
      <c r="W1036" t="s">
        <v>3012</v>
      </c>
    </row>
    <row r="1037" spans="1:23" hidden="1" x14ac:dyDescent="0.35">
      <c r="A1037" t="s">
        <v>2176</v>
      </c>
      <c r="C1037" s="403">
        <v>45825</v>
      </c>
      <c r="D1037" t="s">
        <v>3543</v>
      </c>
      <c r="E1037" t="s">
        <v>8691</v>
      </c>
      <c r="F1037" t="s">
        <v>8692</v>
      </c>
      <c r="G1037" t="s">
        <v>7001</v>
      </c>
      <c r="H1037" t="s">
        <v>8693</v>
      </c>
      <c r="I1037" t="s">
        <v>7001</v>
      </c>
      <c r="J1037" t="s">
        <v>105</v>
      </c>
      <c r="K1037" t="s">
        <v>349</v>
      </c>
      <c r="L1037" t="s">
        <v>3667</v>
      </c>
      <c r="M1037" t="s">
        <v>4816</v>
      </c>
      <c r="N1037" t="s">
        <v>8694</v>
      </c>
      <c r="O1037" t="s">
        <v>3012</v>
      </c>
      <c r="P1037" t="s">
        <v>4108</v>
      </c>
      <c r="Q1037" t="s">
        <v>349</v>
      </c>
      <c r="R1037" t="b">
        <v>0</v>
      </c>
      <c r="S1037">
        <v>4000</v>
      </c>
      <c r="T1037" t="s">
        <v>3002</v>
      </c>
      <c r="U1037" t="s">
        <v>3003</v>
      </c>
      <c r="V1037">
        <v>4</v>
      </c>
      <c r="W1037" t="s">
        <v>3012</v>
      </c>
    </row>
    <row r="1038" spans="1:23" hidden="1" x14ac:dyDescent="0.35">
      <c r="A1038" t="s">
        <v>2176</v>
      </c>
      <c r="C1038" s="403">
        <v>45825</v>
      </c>
      <c r="D1038" t="s">
        <v>3543</v>
      </c>
      <c r="E1038" t="s">
        <v>8695</v>
      </c>
      <c r="F1038" t="s">
        <v>8696</v>
      </c>
      <c r="G1038" t="s">
        <v>3718</v>
      </c>
      <c r="H1038" t="s">
        <v>7364</v>
      </c>
      <c r="I1038" t="s">
        <v>3718</v>
      </c>
      <c r="J1038" t="s">
        <v>105</v>
      </c>
      <c r="K1038" t="s">
        <v>349</v>
      </c>
      <c r="L1038" t="s">
        <v>3667</v>
      </c>
      <c r="M1038" t="s">
        <v>4816</v>
      </c>
      <c r="N1038" t="s">
        <v>8697</v>
      </c>
      <c r="O1038" t="s">
        <v>3012</v>
      </c>
      <c r="P1038" t="s">
        <v>4108</v>
      </c>
      <c r="Q1038" t="s">
        <v>349</v>
      </c>
      <c r="R1038" t="b">
        <v>0</v>
      </c>
      <c r="S1038">
        <v>6000</v>
      </c>
      <c r="T1038" t="s">
        <v>3002</v>
      </c>
      <c r="U1038" t="s">
        <v>3003</v>
      </c>
      <c r="V1038">
        <v>6</v>
      </c>
      <c r="W1038" t="s">
        <v>3012</v>
      </c>
    </row>
    <row r="1039" spans="1:23" hidden="1" x14ac:dyDescent="0.35">
      <c r="A1039" t="s">
        <v>2176</v>
      </c>
      <c r="C1039" s="403">
        <v>45825</v>
      </c>
      <c r="D1039" t="s">
        <v>3543</v>
      </c>
      <c r="E1039" t="s">
        <v>8698</v>
      </c>
      <c r="F1039" t="s">
        <v>8699</v>
      </c>
      <c r="G1039" t="s">
        <v>2651</v>
      </c>
      <c r="H1039" t="s">
        <v>8700</v>
      </c>
      <c r="I1039" t="s">
        <v>2651</v>
      </c>
      <c r="J1039" t="s">
        <v>105</v>
      </c>
      <c r="K1039" t="s">
        <v>349</v>
      </c>
      <c r="L1039" t="s">
        <v>3667</v>
      </c>
      <c r="M1039" t="s">
        <v>4816</v>
      </c>
      <c r="N1039" t="s">
        <v>8697</v>
      </c>
      <c r="O1039" t="s">
        <v>3021</v>
      </c>
      <c r="P1039" t="s">
        <v>4108</v>
      </c>
      <c r="Q1039" t="s">
        <v>349</v>
      </c>
      <c r="R1039" t="b">
        <v>0</v>
      </c>
      <c r="S1039">
        <v>20000</v>
      </c>
      <c r="T1039" t="s">
        <v>3002</v>
      </c>
      <c r="U1039" t="s">
        <v>3003</v>
      </c>
      <c r="V1039">
        <v>20</v>
      </c>
      <c r="W1039" t="s">
        <v>3021</v>
      </c>
    </row>
    <row r="1040" spans="1:23" hidden="1" x14ac:dyDescent="0.35">
      <c r="A1040" t="s">
        <v>2176</v>
      </c>
      <c r="C1040" s="403">
        <v>45825</v>
      </c>
      <c r="D1040" t="s">
        <v>3661</v>
      </c>
      <c r="E1040" t="s">
        <v>8701</v>
      </c>
      <c r="F1040" t="s">
        <v>8702</v>
      </c>
      <c r="G1040" t="s">
        <v>2461</v>
      </c>
      <c r="H1040" t="s">
        <v>8703</v>
      </c>
      <c r="I1040" t="s">
        <v>2461</v>
      </c>
      <c r="J1040" t="s">
        <v>104</v>
      </c>
      <c r="K1040" t="s">
        <v>349</v>
      </c>
      <c r="L1040" t="s">
        <v>8704</v>
      </c>
      <c r="M1040" t="s">
        <v>8705</v>
      </c>
      <c r="N1040" t="s">
        <v>1798</v>
      </c>
      <c r="O1040" t="s">
        <v>3030</v>
      </c>
      <c r="P1040" t="s">
        <v>8706</v>
      </c>
      <c r="Q1040" t="s">
        <v>349</v>
      </c>
      <c r="R1040" t="b">
        <v>0</v>
      </c>
      <c r="S1040">
        <v>85000</v>
      </c>
      <c r="T1040" t="s">
        <v>3002</v>
      </c>
      <c r="U1040" t="s">
        <v>3003</v>
      </c>
      <c r="V1040">
        <v>85</v>
      </c>
      <c r="W1040" t="s">
        <v>3030</v>
      </c>
    </row>
    <row r="1041" spans="1:23" hidden="1" x14ac:dyDescent="0.35">
      <c r="A1041" t="s">
        <v>2176</v>
      </c>
      <c r="C1041" s="403">
        <v>45825</v>
      </c>
      <c r="D1041" t="s">
        <v>3543</v>
      </c>
      <c r="E1041" t="s">
        <v>8707</v>
      </c>
      <c r="F1041" t="s">
        <v>8708</v>
      </c>
      <c r="G1041" t="s">
        <v>2292</v>
      </c>
      <c r="H1041" t="s">
        <v>8709</v>
      </c>
      <c r="I1041" t="s">
        <v>2292</v>
      </c>
      <c r="J1041" t="s">
        <v>104</v>
      </c>
      <c r="K1041" t="s">
        <v>349</v>
      </c>
      <c r="L1041" t="s">
        <v>8704</v>
      </c>
      <c r="M1041" t="s">
        <v>8705</v>
      </c>
      <c r="N1041" t="s">
        <v>8710</v>
      </c>
      <c r="O1041" t="s">
        <v>3012</v>
      </c>
      <c r="P1041" t="s">
        <v>8706</v>
      </c>
      <c r="Q1041" t="s">
        <v>349</v>
      </c>
      <c r="R1041" t="b">
        <v>0</v>
      </c>
      <c r="S1041">
        <v>3000</v>
      </c>
      <c r="T1041" t="s">
        <v>3002</v>
      </c>
      <c r="U1041" t="s">
        <v>3003</v>
      </c>
      <c r="V1041">
        <v>3</v>
      </c>
      <c r="W1041" t="s">
        <v>3012</v>
      </c>
    </row>
    <row r="1042" spans="1:23" hidden="1" x14ac:dyDescent="0.35">
      <c r="A1042" t="s">
        <v>2176</v>
      </c>
      <c r="C1042" s="403">
        <v>45825</v>
      </c>
      <c r="D1042" t="s">
        <v>3543</v>
      </c>
      <c r="E1042" t="s">
        <v>8711</v>
      </c>
      <c r="F1042" t="s">
        <v>8712</v>
      </c>
      <c r="G1042" t="s">
        <v>8713</v>
      </c>
      <c r="H1042" t="s">
        <v>8714</v>
      </c>
      <c r="I1042" t="s">
        <v>2301</v>
      </c>
      <c r="J1042" t="s">
        <v>105</v>
      </c>
      <c r="K1042" t="s">
        <v>349</v>
      </c>
      <c r="L1042" t="s">
        <v>3667</v>
      </c>
      <c r="M1042" t="s">
        <v>3668</v>
      </c>
      <c r="N1042" t="s">
        <v>8715</v>
      </c>
      <c r="O1042" t="s">
        <v>3012</v>
      </c>
      <c r="P1042" t="s">
        <v>3668</v>
      </c>
      <c r="Q1042" t="s">
        <v>349</v>
      </c>
      <c r="R1042" t="b">
        <v>0</v>
      </c>
      <c r="S1042">
        <v>2000</v>
      </c>
      <c r="T1042" t="s">
        <v>3002</v>
      </c>
      <c r="U1042" t="s">
        <v>3003</v>
      </c>
      <c r="V1042">
        <v>2</v>
      </c>
      <c r="W1042" t="s">
        <v>3012</v>
      </c>
    </row>
    <row r="1043" spans="1:23" hidden="1" x14ac:dyDescent="0.35">
      <c r="A1043" t="s">
        <v>2176</v>
      </c>
      <c r="C1043" s="403">
        <v>45825</v>
      </c>
      <c r="D1043" t="s">
        <v>3543</v>
      </c>
      <c r="E1043" t="s">
        <v>8716</v>
      </c>
      <c r="F1043" t="s">
        <v>8717</v>
      </c>
      <c r="G1043" t="s">
        <v>2352</v>
      </c>
      <c r="H1043" t="s">
        <v>8718</v>
      </c>
      <c r="I1043" t="s">
        <v>2352</v>
      </c>
      <c r="J1043" t="s">
        <v>105</v>
      </c>
      <c r="K1043" t="s">
        <v>349</v>
      </c>
      <c r="L1043" t="s">
        <v>3667</v>
      </c>
      <c r="M1043" t="s">
        <v>3668</v>
      </c>
      <c r="N1043" t="s">
        <v>8719</v>
      </c>
      <c r="O1043" t="s">
        <v>3012</v>
      </c>
      <c r="P1043" t="s">
        <v>3668</v>
      </c>
      <c r="Q1043" t="s">
        <v>349</v>
      </c>
      <c r="R1043" t="b">
        <v>0</v>
      </c>
      <c r="S1043">
        <v>8000</v>
      </c>
      <c r="T1043" t="s">
        <v>3002</v>
      </c>
      <c r="U1043" t="s">
        <v>3003</v>
      </c>
      <c r="V1043">
        <v>8</v>
      </c>
      <c r="W1043" t="s">
        <v>3012</v>
      </c>
    </row>
    <row r="1044" spans="1:23" hidden="1" x14ac:dyDescent="0.35">
      <c r="A1044" t="s">
        <v>2176</v>
      </c>
      <c r="C1044" s="403">
        <v>45825</v>
      </c>
      <c r="D1044" t="s">
        <v>3661</v>
      </c>
      <c r="E1044" t="s">
        <v>729</v>
      </c>
      <c r="F1044" t="s">
        <v>8720</v>
      </c>
      <c r="G1044" t="s">
        <v>2409</v>
      </c>
      <c r="H1044" t="s">
        <v>8721</v>
      </c>
      <c r="I1044" t="s">
        <v>796</v>
      </c>
      <c r="J1044" t="s">
        <v>104</v>
      </c>
      <c r="K1044" t="s">
        <v>349</v>
      </c>
      <c r="L1044" t="s">
        <v>8722</v>
      </c>
      <c r="M1044" t="s">
        <v>8723</v>
      </c>
      <c r="N1044" t="s">
        <v>8724</v>
      </c>
      <c r="O1044" t="s">
        <v>3021</v>
      </c>
      <c r="P1044" t="s">
        <v>8725</v>
      </c>
      <c r="Q1044" t="s">
        <v>349</v>
      </c>
      <c r="R1044" t="b">
        <v>0</v>
      </c>
      <c r="S1044">
        <v>35000</v>
      </c>
      <c r="T1044" t="s">
        <v>3013</v>
      </c>
      <c r="U1044" t="s">
        <v>3003</v>
      </c>
      <c r="V1044">
        <v>35</v>
      </c>
      <c r="W1044" t="s">
        <v>3021</v>
      </c>
    </row>
    <row r="1045" spans="1:23" hidden="1" x14ac:dyDescent="0.35">
      <c r="A1045" t="s">
        <v>2176</v>
      </c>
      <c r="C1045" s="403">
        <v>45825</v>
      </c>
      <c r="D1045" t="s">
        <v>3543</v>
      </c>
      <c r="E1045" t="s">
        <v>8726</v>
      </c>
      <c r="F1045" t="s">
        <v>8727</v>
      </c>
      <c r="G1045" t="s">
        <v>2569</v>
      </c>
      <c r="H1045" t="s">
        <v>8728</v>
      </c>
      <c r="I1045" t="s">
        <v>8729</v>
      </c>
      <c r="J1045" t="s">
        <v>105</v>
      </c>
      <c r="K1045" t="s">
        <v>349</v>
      </c>
      <c r="L1045" t="s">
        <v>8730</v>
      </c>
      <c r="M1045" t="s">
        <v>8731</v>
      </c>
      <c r="N1045" t="s">
        <v>8732</v>
      </c>
      <c r="O1045" t="s">
        <v>3012</v>
      </c>
      <c r="P1045" t="s">
        <v>8733</v>
      </c>
      <c r="Q1045" t="s">
        <v>349</v>
      </c>
      <c r="R1045" t="b">
        <v>0</v>
      </c>
      <c r="S1045">
        <v>0</v>
      </c>
      <c r="T1045" t="s">
        <v>3002</v>
      </c>
      <c r="U1045" t="s">
        <v>3003</v>
      </c>
      <c r="V1045">
        <v>0</v>
      </c>
      <c r="W1045" t="s">
        <v>3012</v>
      </c>
    </row>
    <row r="1046" spans="1:23" hidden="1" x14ac:dyDescent="0.35">
      <c r="A1046" t="s">
        <v>2176</v>
      </c>
      <c r="C1046" s="403">
        <v>45825</v>
      </c>
      <c r="D1046" t="s">
        <v>3543</v>
      </c>
      <c r="E1046" t="s">
        <v>8734</v>
      </c>
      <c r="F1046" t="s">
        <v>8735</v>
      </c>
      <c r="G1046" t="s">
        <v>8736</v>
      </c>
      <c r="H1046" t="s">
        <v>8737</v>
      </c>
      <c r="I1046" t="s">
        <v>8738</v>
      </c>
      <c r="J1046" t="s">
        <v>105</v>
      </c>
      <c r="K1046" t="s">
        <v>349</v>
      </c>
      <c r="L1046" t="s">
        <v>8730</v>
      </c>
      <c r="M1046" t="s">
        <v>4908</v>
      </c>
      <c r="N1046" t="s">
        <v>8739</v>
      </c>
      <c r="O1046" t="s">
        <v>3012</v>
      </c>
      <c r="P1046" t="s">
        <v>8733</v>
      </c>
      <c r="Q1046" t="s">
        <v>349</v>
      </c>
      <c r="R1046" t="b">
        <v>0</v>
      </c>
      <c r="S1046">
        <v>0</v>
      </c>
      <c r="T1046" t="s">
        <v>3002</v>
      </c>
      <c r="U1046" t="s">
        <v>3003</v>
      </c>
      <c r="V1046">
        <v>0</v>
      </c>
      <c r="W1046" t="s">
        <v>3012</v>
      </c>
    </row>
    <row r="1047" spans="1:23" hidden="1" x14ac:dyDescent="0.35">
      <c r="A1047" t="s">
        <v>2176</v>
      </c>
      <c r="C1047" s="403">
        <v>45825</v>
      </c>
      <c r="D1047" t="s">
        <v>3543</v>
      </c>
      <c r="E1047" t="s">
        <v>8740</v>
      </c>
      <c r="F1047" t="s">
        <v>8741</v>
      </c>
      <c r="G1047" t="s">
        <v>8742</v>
      </c>
      <c r="H1047" t="s">
        <v>8743</v>
      </c>
      <c r="I1047" t="s">
        <v>8742</v>
      </c>
      <c r="J1047" t="s">
        <v>105</v>
      </c>
      <c r="K1047" t="s">
        <v>349</v>
      </c>
      <c r="L1047" t="s">
        <v>8730</v>
      </c>
      <c r="M1047" t="s">
        <v>4908</v>
      </c>
      <c r="N1047" t="s">
        <v>8744</v>
      </c>
      <c r="O1047" t="s">
        <v>3012</v>
      </c>
      <c r="P1047" t="s">
        <v>8733</v>
      </c>
      <c r="Q1047" t="s">
        <v>349</v>
      </c>
      <c r="R1047" t="b">
        <v>0</v>
      </c>
      <c r="S1047">
        <v>1000</v>
      </c>
      <c r="T1047" t="s">
        <v>3002</v>
      </c>
      <c r="U1047" t="s">
        <v>3003</v>
      </c>
      <c r="V1047">
        <v>1</v>
      </c>
      <c r="W1047" t="s">
        <v>3012</v>
      </c>
    </row>
    <row r="1048" spans="1:23" hidden="1" x14ac:dyDescent="0.35">
      <c r="A1048" t="s">
        <v>2176</v>
      </c>
      <c r="C1048" s="403">
        <v>45825</v>
      </c>
      <c r="D1048" t="s">
        <v>3543</v>
      </c>
      <c r="E1048" t="s">
        <v>8745</v>
      </c>
      <c r="F1048" t="s">
        <v>8746</v>
      </c>
      <c r="G1048" t="s">
        <v>2651</v>
      </c>
      <c r="H1048" t="s">
        <v>8747</v>
      </c>
      <c r="I1048" t="s">
        <v>2651</v>
      </c>
      <c r="J1048" t="s">
        <v>105</v>
      </c>
      <c r="K1048" t="s">
        <v>349</v>
      </c>
      <c r="L1048" t="s">
        <v>8730</v>
      </c>
      <c r="M1048" t="s">
        <v>4908</v>
      </c>
      <c r="N1048" t="s">
        <v>8748</v>
      </c>
      <c r="O1048" t="s">
        <v>3012</v>
      </c>
      <c r="P1048" t="s">
        <v>8733</v>
      </c>
      <c r="Q1048" t="s">
        <v>349</v>
      </c>
      <c r="R1048" t="b">
        <v>0</v>
      </c>
      <c r="S1048">
        <v>6000</v>
      </c>
      <c r="T1048" t="s">
        <v>3002</v>
      </c>
      <c r="U1048" t="s">
        <v>3003</v>
      </c>
      <c r="V1048">
        <v>6</v>
      </c>
      <c r="W1048" t="s">
        <v>3012</v>
      </c>
    </row>
    <row r="1049" spans="1:23" hidden="1" x14ac:dyDescent="0.35">
      <c r="A1049" t="s">
        <v>2176</v>
      </c>
      <c r="C1049" s="403">
        <v>45825</v>
      </c>
      <c r="D1049" t="s">
        <v>3543</v>
      </c>
      <c r="E1049" t="s">
        <v>8749</v>
      </c>
      <c r="F1049" t="s">
        <v>8750</v>
      </c>
      <c r="G1049" t="s">
        <v>4453</v>
      </c>
      <c r="H1049" t="s">
        <v>8751</v>
      </c>
      <c r="I1049" t="s">
        <v>8752</v>
      </c>
      <c r="J1049" t="s">
        <v>105</v>
      </c>
      <c r="K1049" t="s">
        <v>349</v>
      </c>
      <c r="L1049" t="s">
        <v>8730</v>
      </c>
      <c r="M1049" t="s">
        <v>4908</v>
      </c>
      <c r="N1049" t="s">
        <v>8748</v>
      </c>
      <c r="O1049" t="s">
        <v>3012</v>
      </c>
      <c r="P1049" t="s">
        <v>8733</v>
      </c>
      <c r="Q1049" t="s">
        <v>349</v>
      </c>
      <c r="R1049" t="b">
        <v>0</v>
      </c>
      <c r="S1049">
        <v>0</v>
      </c>
      <c r="T1049" t="s">
        <v>3002</v>
      </c>
      <c r="U1049" t="s">
        <v>3003</v>
      </c>
      <c r="V1049">
        <v>0</v>
      </c>
      <c r="W1049" t="s">
        <v>3012</v>
      </c>
    </row>
    <row r="1050" spans="1:23" hidden="1" x14ac:dyDescent="0.35">
      <c r="A1050" t="s">
        <v>2176</v>
      </c>
      <c r="C1050" s="403">
        <v>45825</v>
      </c>
      <c r="D1050" t="s">
        <v>3543</v>
      </c>
      <c r="E1050" t="s">
        <v>8753</v>
      </c>
      <c r="F1050" t="s">
        <v>8754</v>
      </c>
      <c r="G1050" t="s">
        <v>2636</v>
      </c>
      <c r="H1050" t="s">
        <v>8755</v>
      </c>
      <c r="I1050" t="s">
        <v>2636</v>
      </c>
      <c r="J1050" t="s">
        <v>105</v>
      </c>
      <c r="K1050" t="s">
        <v>349</v>
      </c>
      <c r="L1050" t="s">
        <v>8730</v>
      </c>
      <c r="M1050" t="s">
        <v>8756</v>
      </c>
      <c r="N1050" t="s">
        <v>8757</v>
      </c>
      <c r="O1050" t="s">
        <v>3012</v>
      </c>
      <c r="P1050" t="s">
        <v>8756</v>
      </c>
      <c r="Q1050" t="s">
        <v>349</v>
      </c>
      <c r="R1050" t="b">
        <v>0</v>
      </c>
      <c r="S1050">
        <v>50</v>
      </c>
      <c r="T1050" t="s">
        <v>3002</v>
      </c>
      <c r="U1050" t="s">
        <v>3003</v>
      </c>
      <c r="V1050">
        <v>0.05</v>
      </c>
      <c r="W1050" t="s">
        <v>3012</v>
      </c>
    </row>
    <row r="1051" spans="1:23" hidden="1" x14ac:dyDescent="0.35">
      <c r="A1051" t="s">
        <v>419</v>
      </c>
      <c r="C1051" s="403">
        <v>45825</v>
      </c>
      <c r="D1051" t="s">
        <v>3543</v>
      </c>
      <c r="E1051" t="s">
        <v>8758</v>
      </c>
      <c r="F1051" t="s">
        <v>8759</v>
      </c>
      <c r="G1051" t="s">
        <v>2268</v>
      </c>
      <c r="H1051" t="s">
        <v>8760</v>
      </c>
      <c r="I1051" t="s">
        <v>8761</v>
      </c>
      <c r="J1051" t="s">
        <v>96</v>
      </c>
      <c r="K1051" t="s">
        <v>429</v>
      </c>
      <c r="L1051" t="s">
        <v>4163</v>
      </c>
      <c r="M1051" t="s">
        <v>8762</v>
      </c>
      <c r="N1051" t="s">
        <v>8763</v>
      </c>
      <c r="O1051" t="s">
        <v>3012</v>
      </c>
      <c r="P1051" t="s">
        <v>8764</v>
      </c>
      <c r="Q1051" t="s">
        <v>429</v>
      </c>
      <c r="R1051" t="b">
        <v>0</v>
      </c>
      <c r="S1051">
        <v>1000</v>
      </c>
      <c r="T1051" t="s">
        <v>3002</v>
      </c>
      <c r="U1051" t="s">
        <v>3003</v>
      </c>
      <c r="V1051">
        <v>1</v>
      </c>
      <c r="W1051" t="s">
        <v>3012</v>
      </c>
    </row>
    <row r="1052" spans="1:23" hidden="1" x14ac:dyDescent="0.35">
      <c r="A1052" t="s">
        <v>419</v>
      </c>
      <c r="C1052" s="403">
        <v>45825</v>
      </c>
      <c r="D1052" t="s">
        <v>3543</v>
      </c>
      <c r="E1052" t="s">
        <v>8765</v>
      </c>
      <c r="F1052" t="s">
        <v>8766</v>
      </c>
      <c r="G1052" t="s">
        <v>8767</v>
      </c>
      <c r="H1052" t="s">
        <v>8768</v>
      </c>
      <c r="I1052" t="s">
        <v>2348</v>
      </c>
      <c r="J1052" t="s">
        <v>96</v>
      </c>
      <c r="K1052" t="s">
        <v>429</v>
      </c>
      <c r="L1052" t="s">
        <v>3699</v>
      </c>
      <c r="M1052" t="s">
        <v>3063</v>
      </c>
      <c r="N1052" t="s">
        <v>8769</v>
      </c>
      <c r="O1052" t="s">
        <v>3021</v>
      </c>
      <c r="P1052" t="s">
        <v>4324</v>
      </c>
      <c r="Q1052" t="s">
        <v>429</v>
      </c>
      <c r="R1052" t="b">
        <v>0</v>
      </c>
      <c r="S1052">
        <v>0</v>
      </c>
      <c r="T1052" t="s">
        <v>3002</v>
      </c>
      <c r="U1052" t="s">
        <v>3003</v>
      </c>
      <c r="V1052">
        <v>0</v>
      </c>
      <c r="W1052" t="s">
        <v>3021</v>
      </c>
    </row>
    <row r="1053" spans="1:23" hidden="1" x14ac:dyDescent="0.35">
      <c r="A1053" t="s">
        <v>2176</v>
      </c>
      <c r="C1053" s="403">
        <v>45824</v>
      </c>
      <c r="D1053" t="s">
        <v>3543</v>
      </c>
      <c r="E1053" t="s">
        <v>8770</v>
      </c>
      <c r="F1053" t="s">
        <v>8771</v>
      </c>
      <c r="G1053" t="s">
        <v>8772</v>
      </c>
      <c r="H1053" t="s">
        <v>8773</v>
      </c>
      <c r="I1053" t="s">
        <v>8774</v>
      </c>
      <c r="J1053" t="s">
        <v>105</v>
      </c>
      <c r="K1053" t="s">
        <v>349</v>
      </c>
      <c r="L1053" t="s">
        <v>8775</v>
      </c>
      <c r="M1053" t="s">
        <v>8776</v>
      </c>
      <c r="N1053" t="s">
        <v>8777</v>
      </c>
      <c r="O1053" t="s">
        <v>3021</v>
      </c>
      <c r="P1053" t="s">
        <v>8778</v>
      </c>
      <c r="Q1053" t="s">
        <v>349</v>
      </c>
      <c r="R1053" t="b">
        <v>0</v>
      </c>
      <c r="S1053">
        <v>30000</v>
      </c>
      <c r="T1053" t="s">
        <v>3002</v>
      </c>
      <c r="U1053" t="s">
        <v>3003</v>
      </c>
      <c r="V1053">
        <v>30</v>
      </c>
      <c r="W1053" t="s">
        <v>3021</v>
      </c>
    </row>
    <row r="1054" spans="1:23" hidden="1" x14ac:dyDescent="0.35">
      <c r="A1054" t="s">
        <v>419</v>
      </c>
      <c r="C1054" s="403">
        <v>45824</v>
      </c>
      <c r="D1054" t="s">
        <v>3543</v>
      </c>
      <c r="E1054" t="s">
        <v>2555</v>
      </c>
      <c r="F1054" t="s">
        <v>8779</v>
      </c>
      <c r="G1054" t="s">
        <v>2348</v>
      </c>
      <c r="H1054" t="s">
        <v>8780</v>
      </c>
      <c r="I1054" t="s">
        <v>2518</v>
      </c>
      <c r="J1054" t="s">
        <v>96</v>
      </c>
      <c r="K1054" t="s">
        <v>429</v>
      </c>
      <c r="L1054" t="s">
        <v>3699</v>
      </c>
      <c r="M1054" t="s">
        <v>7352</v>
      </c>
      <c r="N1054" t="s">
        <v>8781</v>
      </c>
      <c r="O1054" t="s">
        <v>3012</v>
      </c>
      <c r="P1054" t="s">
        <v>8687</v>
      </c>
      <c r="Q1054" t="s">
        <v>429</v>
      </c>
      <c r="R1054" t="b">
        <v>0</v>
      </c>
      <c r="S1054">
        <v>1500</v>
      </c>
      <c r="T1054" t="s">
        <v>3002</v>
      </c>
      <c r="U1054" t="s">
        <v>3003</v>
      </c>
      <c r="V1054">
        <v>1.5</v>
      </c>
      <c r="W1054" t="s">
        <v>3012</v>
      </c>
    </row>
    <row r="1055" spans="1:23" hidden="1" x14ac:dyDescent="0.35">
      <c r="A1055" t="s">
        <v>2189</v>
      </c>
      <c r="C1055" s="403">
        <v>45824</v>
      </c>
      <c r="D1055" t="s">
        <v>3543</v>
      </c>
      <c r="E1055" t="s">
        <v>8782</v>
      </c>
      <c r="F1055" t="s">
        <v>8783</v>
      </c>
      <c r="G1055" t="s">
        <v>8784</v>
      </c>
      <c r="H1055" t="s">
        <v>8785</v>
      </c>
      <c r="I1055" t="s">
        <v>8786</v>
      </c>
      <c r="J1055" t="s">
        <v>101</v>
      </c>
      <c r="K1055" t="s">
        <v>792</v>
      </c>
      <c r="L1055" t="s">
        <v>8787</v>
      </c>
      <c r="M1055" t="s">
        <v>4108</v>
      </c>
      <c r="N1055" t="s">
        <v>8788</v>
      </c>
      <c r="O1055" t="s">
        <v>3001</v>
      </c>
      <c r="P1055" t="s">
        <v>4108</v>
      </c>
      <c r="Q1055" t="s">
        <v>2189</v>
      </c>
      <c r="R1055" t="b">
        <v>1</v>
      </c>
      <c r="S1055">
        <v>0</v>
      </c>
      <c r="T1055" t="s">
        <v>3002</v>
      </c>
      <c r="U1055" t="s">
        <v>3003</v>
      </c>
      <c r="V1055">
        <v>0</v>
      </c>
      <c r="W1055" t="s">
        <v>3001</v>
      </c>
    </row>
    <row r="1056" spans="1:23" hidden="1" x14ac:dyDescent="0.35">
      <c r="A1056" t="s">
        <v>419</v>
      </c>
      <c r="C1056" s="403">
        <v>45822</v>
      </c>
      <c r="D1056" t="s">
        <v>3543</v>
      </c>
      <c r="E1056" t="s">
        <v>8789</v>
      </c>
      <c r="F1056" t="s">
        <v>8790</v>
      </c>
      <c r="G1056" t="s">
        <v>8791</v>
      </c>
      <c r="H1056" t="s">
        <v>8792</v>
      </c>
      <c r="I1056" t="s">
        <v>8793</v>
      </c>
      <c r="J1056" t="s">
        <v>96</v>
      </c>
      <c r="K1056" t="s">
        <v>429</v>
      </c>
      <c r="L1056" t="s">
        <v>8794</v>
      </c>
      <c r="M1056" t="s">
        <v>8795</v>
      </c>
      <c r="N1056" t="s">
        <v>8796</v>
      </c>
      <c r="O1056" t="s">
        <v>3012</v>
      </c>
      <c r="P1056" t="s">
        <v>8797</v>
      </c>
      <c r="Q1056" t="s">
        <v>429</v>
      </c>
      <c r="R1056" t="b">
        <v>0</v>
      </c>
      <c r="S1056">
        <v>5000</v>
      </c>
      <c r="T1056" t="s">
        <v>3002</v>
      </c>
      <c r="U1056" t="s">
        <v>3003</v>
      </c>
      <c r="V1056">
        <v>5</v>
      </c>
      <c r="W1056" t="s">
        <v>3012</v>
      </c>
    </row>
    <row r="1057" spans="1:23" hidden="1" x14ac:dyDescent="0.35">
      <c r="A1057" t="s">
        <v>381</v>
      </c>
      <c r="C1057" s="403">
        <v>45822</v>
      </c>
      <c r="D1057" t="s">
        <v>3340</v>
      </c>
      <c r="E1057" t="s">
        <v>482</v>
      </c>
      <c r="F1057" t="s">
        <v>8798</v>
      </c>
      <c r="G1057" t="s">
        <v>483</v>
      </c>
      <c r="H1057" t="s">
        <v>8799</v>
      </c>
      <c r="I1057" t="s">
        <v>2352</v>
      </c>
      <c r="J1057" t="s">
        <v>89</v>
      </c>
      <c r="K1057" t="s">
        <v>380</v>
      </c>
      <c r="L1057" t="s">
        <v>3047</v>
      </c>
      <c r="M1057" t="s">
        <v>5300</v>
      </c>
      <c r="N1057" t="s">
        <v>1798</v>
      </c>
      <c r="O1057" t="s">
        <v>3012</v>
      </c>
      <c r="P1057" t="s">
        <v>3785</v>
      </c>
      <c r="Q1057" t="s">
        <v>456</v>
      </c>
      <c r="R1057" t="b">
        <v>0</v>
      </c>
      <c r="S1057">
        <v>3000</v>
      </c>
      <c r="T1057" t="s">
        <v>3013</v>
      </c>
      <c r="U1057" t="s">
        <v>3003</v>
      </c>
      <c r="V1057">
        <v>3</v>
      </c>
      <c r="W1057" t="s">
        <v>3012</v>
      </c>
    </row>
    <row r="1058" spans="1:23" hidden="1" x14ac:dyDescent="0.35">
      <c r="A1058" t="s">
        <v>350</v>
      </c>
      <c r="C1058" s="403">
        <v>45822</v>
      </c>
      <c r="D1058" t="s">
        <v>3543</v>
      </c>
      <c r="E1058" t="s">
        <v>8800</v>
      </c>
      <c r="F1058" t="s">
        <v>8801</v>
      </c>
      <c r="G1058" t="s">
        <v>8802</v>
      </c>
      <c r="H1058" t="s">
        <v>8803</v>
      </c>
      <c r="I1058" t="s">
        <v>2430</v>
      </c>
      <c r="J1058" t="s">
        <v>104</v>
      </c>
      <c r="K1058" t="s">
        <v>846</v>
      </c>
      <c r="L1058" t="s">
        <v>8323</v>
      </c>
      <c r="M1058" t="s">
        <v>8324</v>
      </c>
      <c r="N1058" t="s">
        <v>8804</v>
      </c>
      <c r="O1058" t="s">
        <v>3012</v>
      </c>
      <c r="P1058" t="s">
        <v>8324</v>
      </c>
      <c r="Q1058" t="s">
        <v>846</v>
      </c>
      <c r="R1058" t="b">
        <v>0</v>
      </c>
      <c r="S1058">
        <v>2500</v>
      </c>
      <c r="T1058" t="s">
        <v>3002</v>
      </c>
      <c r="U1058" t="s">
        <v>3003</v>
      </c>
      <c r="V1058">
        <v>2.5</v>
      </c>
      <c r="W1058" t="s">
        <v>3012</v>
      </c>
    </row>
    <row r="1059" spans="1:23" hidden="1" x14ac:dyDescent="0.35">
      <c r="A1059" t="s">
        <v>381</v>
      </c>
      <c r="C1059" s="403">
        <v>45822</v>
      </c>
      <c r="D1059" t="s">
        <v>3742</v>
      </c>
      <c r="E1059" t="s">
        <v>1042</v>
      </c>
      <c r="F1059" t="s">
        <v>8805</v>
      </c>
      <c r="G1059" t="s">
        <v>1043</v>
      </c>
      <c r="H1059" t="s">
        <v>8806</v>
      </c>
      <c r="I1059" t="s">
        <v>2477</v>
      </c>
      <c r="J1059" t="s">
        <v>2260</v>
      </c>
      <c r="K1059" t="s">
        <v>380</v>
      </c>
      <c r="L1059" t="s">
        <v>8807</v>
      </c>
      <c r="M1059" t="s">
        <v>8808</v>
      </c>
      <c r="N1059" t="s">
        <v>1798</v>
      </c>
      <c r="O1059" t="s">
        <v>3021</v>
      </c>
      <c r="P1059" t="s">
        <v>8809</v>
      </c>
      <c r="Q1059" t="s">
        <v>456</v>
      </c>
      <c r="R1059" t="b">
        <v>0</v>
      </c>
      <c r="S1059">
        <v>5000</v>
      </c>
      <c r="T1059" t="s">
        <v>3013</v>
      </c>
      <c r="U1059" t="s">
        <v>3003</v>
      </c>
      <c r="V1059">
        <v>5</v>
      </c>
      <c r="W1059" t="s">
        <v>3021</v>
      </c>
    </row>
    <row r="1060" spans="1:23" hidden="1" x14ac:dyDescent="0.35">
      <c r="A1060" t="s">
        <v>419</v>
      </c>
      <c r="C1060" s="403">
        <v>45821</v>
      </c>
      <c r="D1060" t="s">
        <v>3543</v>
      </c>
      <c r="E1060" t="s">
        <v>8810</v>
      </c>
      <c r="F1060" t="s">
        <v>8811</v>
      </c>
      <c r="G1060" t="s">
        <v>2249</v>
      </c>
      <c r="H1060" t="s">
        <v>8812</v>
      </c>
      <c r="I1060" t="s">
        <v>2249</v>
      </c>
      <c r="J1060" t="s">
        <v>95</v>
      </c>
      <c r="K1060" t="s">
        <v>544</v>
      </c>
      <c r="L1060" t="s">
        <v>8813</v>
      </c>
      <c r="M1060" t="s">
        <v>8270</v>
      </c>
      <c r="N1060" t="s">
        <v>8814</v>
      </c>
      <c r="O1060" t="s">
        <v>3012</v>
      </c>
      <c r="P1060" t="s">
        <v>8815</v>
      </c>
      <c r="Q1060" t="s">
        <v>499</v>
      </c>
      <c r="R1060" t="b">
        <v>0</v>
      </c>
      <c r="S1060">
        <v>1000</v>
      </c>
      <c r="T1060" t="s">
        <v>3002</v>
      </c>
      <c r="U1060" t="s">
        <v>3003</v>
      </c>
      <c r="V1060">
        <v>1</v>
      </c>
      <c r="W1060" t="s">
        <v>3012</v>
      </c>
    </row>
    <row r="1061" spans="1:23" hidden="1" x14ac:dyDescent="0.35">
      <c r="A1061" t="s">
        <v>2176</v>
      </c>
      <c r="C1061" s="403">
        <v>45821</v>
      </c>
      <c r="D1061" t="s">
        <v>3661</v>
      </c>
      <c r="E1061" t="s">
        <v>8816</v>
      </c>
      <c r="F1061" t="s">
        <v>8817</v>
      </c>
      <c r="G1061" t="s">
        <v>6264</v>
      </c>
      <c r="H1061" t="s">
        <v>8818</v>
      </c>
      <c r="I1061" t="s">
        <v>6264</v>
      </c>
      <c r="J1061" t="s">
        <v>105</v>
      </c>
      <c r="K1061" t="s">
        <v>349</v>
      </c>
      <c r="L1061" t="s">
        <v>8819</v>
      </c>
      <c r="M1061" t="s">
        <v>8820</v>
      </c>
      <c r="N1061" t="s">
        <v>8821</v>
      </c>
      <c r="O1061" t="s">
        <v>3012</v>
      </c>
      <c r="P1061" t="s">
        <v>8822</v>
      </c>
      <c r="Q1061" t="s">
        <v>349</v>
      </c>
      <c r="R1061" t="b">
        <v>0</v>
      </c>
      <c r="S1061">
        <v>25000</v>
      </c>
      <c r="T1061" t="s">
        <v>3002</v>
      </c>
      <c r="U1061" t="s">
        <v>3003</v>
      </c>
      <c r="V1061">
        <v>25</v>
      </c>
      <c r="W1061" t="s">
        <v>3012</v>
      </c>
    </row>
    <row r="1062" spans="1:23" hidden="1" x14ac:dyDescent="0.35">
      <c r="A1062" t="s">
        <v>821</v>
      </c>
      <c r="C1062" s="403">
        <v>45821</v>
      </c>
      <c r="D1062" t="s">
        <v>23536</v>
      </c>
      <c r="E1062" t="s">
        <v>726</v>
      </c>
      <c r="F1062" t="s">
        <v>8823</v>
      </c>
      <c r="G1062" t="s">
        <v>883</v>
      </c>
      <c r="H1062" t="s">
        <v>8824</v>
      </c>
      <c r="I1062" t="s">
        <v>8825</v>
      </c>
      <c r="J1062" t="s">
        <v>109</v>
      </c>
      <c r="K1062" t="s">
        <v>884</v>
      </c>
      <c r="L1062" t="s">
        <v>8826</v>
      </c>
      <c r="M1062" t="s">
        <v>8827</v>
      </c>
      <c r="N1062" t="s">
        <v>1798</v>
      </c>
      <c r="O1062" t="s">
        <v>3030</v>
      </c>
      <c r="P1062" t="s">
        <v>8828</v>
      </c>
      <c r="Q1062" t="s">
        <v>2159</v>
      </c>
      <c r="R1062" t="b">
        <v>1</v>
      </c>
      <c r="S1062">
        <v>100000</v>
      </c>
      <c r="T1062" t="s">
        <v>3013</v>
      </c>
      <c r="U1062" t="s">
        <v>3003</v>
      </c>
      <c r="V1062">
        <v>100</v>
      </c>
      <c r="W1062" t="s">
        <v>3030</v>
      </c>
    </row>
    <row r="1063" spans="1:23" hidden="1" x14ac:dyDescent="0.35">
      <c r="A1063" t="s">
        <v>2176</v>
      </c>
      <c r="C1063" s="403">
        <v>45821</v>
      </c>
      <c r="D1063" t="s">
        <v>3543</v>
      </c>
      <c r="E1063" t="s">
        <v>8829</v>
      </c>
      <c r="F1063" t="s">
        <v>8830</v>
      </c>
      <c r="G1063" t="s">
        <v>8831</v>
      </c>
      <c r="H1063" t="s">
        <v>8832</v>
      </c>
      <c r="I1063" t="s">
        <v>8831</v>
      </c>
      <c r="J1063" t="s">
        <v>105</v>
      </c>
      <c r="K1063" t="s">
        <v>349</v>
      </c>
      <c r="L1063" t="s">
        <v>8833</v>
      </c>
      <c r="M1063" t="s">
        <v>8834</v>
      </c>
      <c r="N1063" t="s">
        <v>8835</v>
      </c>
      <c r="O1063" t="s">
        <v>3012</v>
      </c>
      <c r="P1063" t="s">
        <v>8836</v>
      </c>
      <c r="Q1063" t="s">
        <v>349</v>
      </c>
      <c r="R1063" t="b">
        <v>0</v>
      </c>
      <c r="S1063">
        <v>1000</v>
      </c>
      <c r="T1063" t="s">
        <v>3002</v>
      </c>
      <c r="U1063" t="s">
        <v>3003</v>
      </c>
      <c r="V1063">
        <v>1</v>
      </c>
      <c r="W1063" t="s">
        <v>3012</v>
      </c>
    </row>
    <row r="1064" spans="1:23" hidden="1" x14ac:dyDescent="0.35">
      <c r="A1064" t="s">
        <v>2176</v>
      </c>
      <c r="C1064" s="403">
        <v>45821</v>
      </c>
      <c r="D1064" t="s">
        <v>3543</v>
      </c>
      <c r="E1064" t="s">
        <v>8837</v>
      </c>
      <c r="F1064" t="s">
        <v>8838</v>
      </c>
      <c r="G1064" t="s">
        <v>2405</v>
      </c>
      <c r="H1064" t="s">
        <v>8839</v>
      </c>
      <c r="I1064" t="s">
        <v>2405</v>
      </c>
      <c r="J1064" t="s">
        <v>105</v>
      </c>
      <c r="K1064" t="s">
        <v>349</v>
      </c>
      <c r="L1064" t="s">
        <v>8840</v>
      </c>
      <c r="M1064" t="s">
        <v>8841</v>
      </c>
      <c r="N1064" t="s">
        <v>8842</v>
      </c>
      <c r="O1064" t="s">
        <v>3012</v>
      </c>
      <c r="P1064" t="s">
        <v>8843</v>
      </c>
      <c r="Q1064" t="s">
        <v>349</v>
      </c>
      <c r="R1064" t="b">
        <v>0</v>
      </c>
      <c r="S1064">
        <v>10000</v>
      </c>
      <c r="T1064" t="s">
        <v>3002</v>
      </c>
      <c r="U1064" t="s">
        <v>3003</v>
      </c>
      <c r="V1064">
        <v>10</v>
      </c>
      <c r="W1064" t="s">
        <v>3012</v>
      </c>
    </row>
    <row r="1065" spans="1:23" hidden="1" x14ac:dyDescent="0.35">
      <c r="A1065" t="s">
        <v>419</v>
      </c>
      <c r="C1065" s="403">
        <v>45820</v>
      </c>
      <c r="D1065" t="s">
        <v>3543</v>
      </c>
      <c r="E1065" t="s">
        <v>2553</v>
      </c>
      <c r="F1065" t="s">
        <v>8844</v>
      </c>
      <c r="G1065" t="s">
        <v>2367</v>
      </c>
      <c r="H1065" t="s">
        <v>8845</v>
      </c>
      <c r="I1065" t="s">
        <v>2554</v>
      </c>
      <c r="J1065" t="s">
        <v>96</v>
      </c>
      <c r="K1065" t="s">
        <v>429</v>
      </c>
      <c r="L1065" t="s">
        <v>3699</v>
      </c>
      <c r="M1065" t="s">
        <v>8091</v>
      </c>
      <c r="N1065" t="s">
        <v>8846</v>
      </c>
      <c r="O1065" t="s">
        <v>3012</v>
      </c>
      <c r="P1065" t="s">
        <v>8687</v>
      </c>
      <c r="Q1065" t="s">
        <v>429</v>
      </c>
      <c r="R1065" t="b">
        <v>0</v>
      </c>
      <c r="S1065">
        <v>1000</v>
      </c>
      <c r="T1065" t="s">
        <v>3002</v>
      </c>
      <c r="U1065" t="s">
        <v>3003</v>
      </c>
      <c r="V1065">
        <v>1</v>
      </c>
      <c r="W1065" t="s">
        <v>3012</v>
      </c>
    </row>
    <row r="1066" spans="1:23" hidden="1" x14ac:dyDescent="0.35">
      <c r="A1066" t="s">
        <v>2176</v>
      </c>
      <c r="C1066" s="403">
        <v>45820</v>
      </c>
      <c r="D1066" t="s">
        <v>3543</v>
      </c>
      <c r="E1066" t="s">
        <v>8847</v>
      </c>
      <c r="F1066" t="s">
        <v>8848</v>
      </c>
      <c r="G1066" t="s">
        <v>4655</v>
      </c>
      <c r="H1066" t="s">
        <v>8849</v>
      </c>
      <c r="I1066" t="s">
        <v>4655</v>
      </c>
      <c r="J1066" t="s">
        <v>105</v>
      </c>
      <c r="K1066" t="s">
        <v>349</v>
      </c>
      <c r="L1066" t="s">
        <v>8673</v>
      </c>
      <c r="M1066" t="s">
        <v>8850</v>
      </c>
      <c r="N1066" t="s">
        <v>8675</v>
      </c>
      <c r="O1066" t="s">
        <v>3012</v>
      </c>
      <c r="P1066" t="s">
        <v>8851</v>
      </c>
      <c r="Q1066" t="s">
        <v>349</v>
      </c>
      <c r="R1066" t="b">
        <v>0</v>
      </c>
      <c r="S1066">
        <v>2000</v>
      </c>
      <c r="T1066" t="s">
        <v>3002</v>
      </c>
      <c r="U1066" t="s">
        <v>3003</v>
      </c>
      <c r="V1066">
        <v>2</v>
      </c>
      <c r="W1066" t="s">
        <v>3012</v>
      </c>
    </row>
    <row r="1067" spans="1:23" hidden="1" x14ac:dyDescent="0.35">
      <c r="A1067" t="s">
        <v>419</v>
      </c>
      <c r="C1067" s="403">
        <v>45820</v>
      </c>
      <c r="D1067" t="s">
        <v>3543</v>
      </c>
      <c r="E1067" t="s">
        <v>8852</v>
      </c>
      <c r="F1067" t="s">
        <v>8853</v>
      </c>
      <c r="G1067" t="s">
        <v>8854</v>
      </c>
      <c r="H1067" t="s">
        <v>8855</v>
      </c>
      <c r="I1067" t="s">
        <v>2477</v>
      </c>
      <c r="J1067" t="s">
        <v>95</v>
      </c>
      <c r="K1067" t="s">
        <v>544</v>
      </c>
      <c r="L1067" t="s">
        <v>3047</v>
      </c>
      <c r="M1067" t="s">
        <v>3048</v>
      </c>
      <c r="N1067" t="s">
        <v>1798</v>
      </c>
      <c r="O1067" t="s">
        <v>3021</v>
      </c>
      <c r="P1067" t="s">
        <v>8856</v>
      </c>
      <c r="Q1067" t="s">
        <v>499</v>
      </c>
      <c r="R1067" t="b">
        <v>0</v>
      </c>
      <c r="S1067">
        <v>0</v>
      </c>
      <c r="T1067" t="s">
        <v>3013</v>
      </c>
      <c r="U1067" t="s">
        <v>3003</v>
      </c>
      <c r="V1067">
        <v>0</v>
      </c>
      <c r="W1067" t="s">
        <v>3021</v>
      </c>
    </row>
    <row r="1068" spans="1:23" hidden="1" x14ac:dyDescent="0.35">
      <c r="A1068" t="s">
        <v>419</v>
      </c>
      <c r="C1068" s="403">
        <v>45819</v>
      </c>
      <c r="D1068" t="s">
        <v>3543</v>
      </c>
      <c r="E1068" t="s">
        <v>2620</v>
      </c>
      <c r="F1068" t="s">
        <v>8857</v>
      </c>
      <c r="G1068" t="s">
        <v>2621</v>
      </c>
      <c r="H1068" t="s">
        <v>8858</v>
      </c>
      <c r="I1068" t="s">
        <v>8859</v>
      </c>
      <c r="J1068" t="s">
        <v>96</v>
      </c>
      <c r="K1068" t="s">
        <v>429</v>
      </c>
      <c r="L1068" t="s">
        <v>4147</v>
      </c>
      <c r="M1068" t="s">
        <v>7228</v>
      </c>
      <c r="N1068" t="s">
        <v>8860</v>
      </c>
      <c r="O1068" t="s">
        <v>3012</v>
      </c>
      <c r="P1068" t="s">
        <v>7228</v>
      </c>
      <c r="Q1068" t="s">
        <v>429</v>
      </c>
      <c r="R1068" t="b">
        <v>0</v>
      </c>
      <c r="S1068">
        <v>1000</v>
      </c>
      <c r="T1068" t="s">
        <v>3002</v>
      </c>
      <c r="U1068" t="s">
        <v>3003</v>
      </c>
      <c r="V1068">
        <v>1</v>
      </c>
      <c r="W1068" t="s">
        <v>3012</v>
      </c>
    </row>
    <row r="1069" spans="1:23" hidden="1" x14ac:dyDescent="0.35">
      <c r="A1069" t="s">
        <v>419</v>
      </c>
      <c r="C1069" s="403">
        <v>45819</v>
      </c>
      <c r="D1069" t="s">
        <v>3661</v>
      </c>
      <c r="E1069" t="s">
        <v>8861</v>
      </c>
      <c r="F1069" t="s">
        <v>8862</v>
      </c>
      <c r="G1069" t="s">
        <v>8863</v>
      </c>
      <c r="H1069" t="s">
        <v>8864</v>
      </c>
      <c r="I1069" t="s">
        <v>2285</v>
      </c>
      <c r="J1069" t="s">
        <v>92</v>
      </c>
      <c r="K1069" t="s">
        <v>447</v>
      </c>
      <c r="L1069" t="s">
        <v>3658</v>
      </c>
      <c r="M1069" t="s">
        <v>5907</v>
      </c>
      <c r="N1069" t="s">
        <v>8865</v>
      </c>
      <c r="O1069" t="s">
        <v>3021</v>
      </c>
      <c r="P1069" t="s">
        <v>5909</v>
      </c>
      <c r="Q1069" t="s">
        <v>418</v>
      </c>
      <c r="R1069" t="b">
        <v>0</v>
      </c>
      <c r="S1069">
        <v>12000</v>
      </c>
      <c r="T1069" t="s">
        <v>3002</v>
      </c>
      <c r="U1069" t="s">
        <v>3003</v>
      </c>
      <c r="V1069">
        <v>12</v>
      </c>
      <c r="W1069" t="s">
        <v>3021</v>
      </c>
    </row>
    <row r="1070" spans="1:23" hidden="1" x14ac:dyDescent="0.35">
      <c r="A1070" t="s">
        <v>381</v>
      </c>
      <c r="C1070" s="403">
        <v>45819</v>
      </c>
      <c r="D1070" t="s">
        <v>3543</v>
      </c>
      <c r="E1070" t="s">
        <v>8866</v>
      </c>
      <c r="F1070" t="s">
        <v>8867</v>
      </c>
      <c r="G1070" t="s">
        <v>2313</v>
      </c>
      <c r="H1070" t="s">
        <v>8868</v>
      </c>
      <c r="I1070" t="s">
        <v>2313</v>
      </c>
      <c r="J1070" t="s">
        <v>97</v>
      </c>
      <c r="K1070" t="s">
        <v>444</v>
      </c>
      <c r="L1070" t="s">
        <v>3009</v>
      </c>
      <c r="M1070" t="s">
        <v>8869</v>
      </c>
      <c r="N1070" t="s">
        <v>8870</v>
      </c>
      <c r="O1070" t="s">
        <v>3012</v>
      </c>
      <c r="P1070" t="s">
        <v>8871</v>
      </c>
      <c r="Q1070" t="s">
        <v>415</v>
      </c>
      <c r="R1070" t="b">
        <v>1</v>
      </c>
      <c r="S1070">
        <v>1200</v>
      </c>
      <c r="T1070" t="s">
        <v>3002</v>
      </c>
      <c r="U1070" t="s">
        <v>3003</v>
      </c>
      <c r="V1070">
        <v>1.2</v>
      </c>
      <c r="W1070" t="s">
        <v>3012</v>
      </c>
    </row>
    <row r="1071" spans="1:23" hidden="1" x14ac:dyDescent="0.35">
      <c r="A1071" t="s">
        <v>419</v>
      </c>
      <c r="C1071" s="403">
        <v>45819</v>
      </c>
      <c r="D1071" t="s">
        <v>3661</v>
      </c>
      <c r="E1071" t="s">
        <v>2577</v>
      </c>
      <c r="F1071" t="s">
        <v>8872</v>
      </c>
      <c r="G1071" t="s">
        <v>8873</v>
      </c>
      <c r="H1071" t="s">
        <v>8874</v>
      </c>
      <c r="I1071" t="s">
        <v>8875</v>
      </c>
      <c r="J1071" t="s">
        <v>92</v>
      </c>
      <c r="K1071" t="s">
        <v>447</v>
      </c>
      <c r="L1071" t="s">
        <v>4332</v>
      </c>
      <c r="M1071" t="s">
        <v>8876</v>
      </c>
      <c r="N1071" t="s">
        <v>8877</v>
      </c>
      <c r="O1071" t="s">
        <v>3012</v>
      </c>
      <c r="P1071" t="s">
        <v>8876</v>
      </c>
      <c r="Q1071" t="s">
        <v>418</v>
      </c>
      <c r="R1071" t="b">
        <v>0</v>
      </c>
      <c r="S1071">
        <v>4000</v>
      </c>
      <c r="T1071" t="s">
        <v>3002</v>
      </c>
      <c r="U1071" t="s">
        <v>3003</v>
      </c>
      <c r="V1071">
        <v>4</v>
      </c>
      <c r="W1071" t="s">
        <v>3012</v>
      </c>
    </row>
    <row r="1072" spans="1:23" hidden="1" x14ac:dyDescent="0.35">
      <c r="A1072" t="s">
        <v>419</v>
      </c>
      <c r="C1072" s="403">
        <v>45819</v>
      </c>
      <c r="D1072" t="s">
        <v>3543</v>
      </c>
      <c r="E1072" t="s">
        <v>8878</v>
      </c>
      <c r="F1072" t="s">
        <v>8879</v>
      </c>
      <c r="G1072" t="s">
        <v>8880</v>
      </c>
      <c r="H1072" t="s">
        <v>8881</v>
      </c>
      <c r="I1072" t="s">
        <v>2497</v>
      </c>
      <c r="J1072" t="s">
        <v>92</v>
      </c>
      <c r="K1072" t="s">
        <v>447</v>
      </c>
      <c r="L1072" t="s">
        <v>4332</v>
      </c>
      <c r="M1072" t="s">
        <v>3830</v>
      </c>
      <c r="N1072" t="s">
        <v>7194</v>
      </c>
      <c r="O1072" t="s">
        <v>3021</v>
      </c>
      <c r="P1072" t="s">
        <v>3830</v>
      </c>
      <c r="Q1072" t="s">
        <v>418</v>
      </c>
      <c r="R1072" t="b">
        <v>0</v>
      </c>
      <c r="S1072">
        <v>5000</v>
      </c>
      <c r="T1072" t="s">
        <v>3002</v>
      </c>
      <c r="U1072" t="s">
        <v>3003</v>
      </c>
      <c r="V1072">
        <v>5</v>
      </c>
      <c r="W1072" t="s">
        <v>3021</v>
      </c>
    </row>
    <row r="1073" spans="1:23" hidden="1" x14ac:dyDescent="0.35">
      <c r="A1073" t="s">
        <v>419</v>
      </c>
      <c r="C1073" s="403">
        <v>45819</v>
      </c>
      <c r="D1073" t="s">
        <v>3543</v>
      </c>
      <c r="E1073" t="s">
        <v>2575</v>
      </c>
      <c r="F1073" t="s">
        <v>8882</v>
      </c>
      <c r="G1073" t="s">
        <v>2576</v>
      </c>
      <c r="H1073" t="s">
        <v>8883</v>
      </c>
      <c r="I1073" t="s">
        <v>1978</v>
      </c>
      <c r="J1073" t="s">
        <v>92</v>
      </c>
      <c r="K1073" t="s">
        <v>447</v>
      </c>
      <c r="L1073" t="s">
        <v>4332</v>
      </c>
      <c r="M1073" t="s">
        <v>3830</v>
      </c>
      <c r="N1073" t="s">
        <v>7194</v>
      </c>
      <c r="O1073" t="s">
        <v>3012</v>
      </c>
      <c r="P1073" t="s">
        <v>3830</v>
      </c>
      <c r="Q1073" t="s">
        <v>418</v>
      </c>
      <c r="R1073" t="b">
        <v>0</v>
      </c>
      <c r="S1073">
        <v>5000</v>
      </c>
      <c r="T1073" t="s">
        <v>3002</v>
      </c>
      <c r="U1073" t="s">
        <v>3003</v>
      </c>
      <c r="V1073">
        <v>5</v>
      </c>
      <c r="W1073" t="s">
        <v>3012</v>
      </c>
    </row>
    <row r="1074" spans="1:23" hidden="1" x14ac:dyDescent="0.35">
      <c r="A1074" t="s">
        <v>2189</v>
      </c>
      <c r="C1074" s="403">
        <v>45819</v>
      </c>
      <c r="D1074" t="s">
        <v>23536</v>
      </c>
      <c r="E1074" t="s">
        <v>2271</v>
      </c>
      <c r="F1074" t="s">
        <v>8884</v>
      </c>
      <c r="G1074" t="s">
        <v>885</v>
      </c>
      <c r="H1074" t="s">
        <v>8885</v>
      </c>
      <c r="I1074" t="s">
        <v>8886</v>
      </c>
      <c r="J1074" t="s">
        <v>98</v>
      </c>
      <c r="K1074" t="s">
        <v>2189</v>
      </c>
      <c r="L1074" t="s">
        <v>3205</v>
      </c>
      <c r="M1074" t="s">
        <v>6435</v>
      </c>
      <c r="N1074" t="s">
        <v>8887</v>
      </c>
      <c r="O1074" t="s">
        <v>3207</v>
      </c>
      <c r="P1074" t="s">
        <v>6437</v>
      </c>
      <c r="Q1074" t="s">
        <v>2189</v>
      </c>
      <c r="R1074" t="b">
        <v>0</v>
      </c>
      <c r="S1074">
        <v>30000</v>
      </c>
      <c r="T1074" t="s">
        <v>3013</v>
      </c>
      <c r="U1074" t="s">
        <v>3003</v>
      </c>
      <c r="V1074">
        <v>30</v>
      </c>
      <c r="W1074" t="s">
        <v>3207</v>
      </c>
    </row>
    <row r="1075" spans="1:23" hidden="1" x14ac:dyDescent="0.35">
      <c r="A1075" t="s">
        <v>350</v>
      </c>
      <c r="C1075" s="403">
        <v>45818</v>
      </c>
      <c r="D1075" t="s">
        <v>3157</v>
      </c>
      <c r="E1075" t="s">
        <v>8888</v>
      </c>
      <c r="F1075" t="s">
        <v>8889</v>
      </c>
      <c r="G1075" t="s">
        <v>8890</v>
      </c>
      <c r="H1075" t="s">
        <v>8891</v>
      </c>
      <c r="I1075" t="s">
        <v>2332</v>
      </c>
      <c r="J1075" t="s">
        <v>103</v>
      </c>
      <c r="K1075" t="s">
        <v>837</v>
      </c>
      <c r="L1075" t="s">
        <v>8892</v>
      </c>
      <c r="M1075" t="s">
        <v>8893</v>
      </c>
      <c r="N1075" t="s">
        <v>8894</v>
      </c>
      <c r="O1075" t="s">
        <v>3030</v>
      </c>
      <c r="P1075" t="s">
        <v>8895</v>
      </c>
      <c r="Q1075" t="s">
        <v>837</v>
      </c>
      <c r="R1075" t="b">
        <v>0</v>
      </c>
      <c r="S1075">
        <v>120000</v>
      </c>
      <c r="T1075" t="s">
        <v>3002</v>
      </c>
      <c r="U1075" t="s">
        <v>3003</v>
      </c>
      <c r="V1075">
        <v>120</v>
      </c>
      <c r="W1075" t="s">
        <v>3030</v>
      </c>
    </row>
    <row r="1076" spans="1:23" hidden="1" x14ac:dyDescent="0.35">
      <c r="A1076" t="s">
        <v>381</v>
      </c>
      <c r="C1076" s="403">
        <v>45817</v>
      </c>
      <c r="D1076" t="s">
        <v>3543</v>
      </c>
      <c r="E1076" t="s">
        <v>454</v>
      </c>
      <c r="F1076" t="s">
        <v>8896</v>
      </c>
      <c r="G1076" t="s">
        <v>455</v>
      </c>
      <c r="H1076" t="s">
        <v>8897</v>
      </c>
      <c r="I1076" t="s">
        <v>2402</v>
      </c>
      <c r="J1076" t="s">
        <v>94</v>
      </c>
      <c r="K1076" t="s">
        <v>456</v>
      </c>
      <c r="L1076" t="s">
        <v>8898</v>
      </c>
      <c r="M1076" t="s">
        <v>8899</v>
      </c>
      <c r="N1076" t="s">
        <v>1798</v>
      </c>
      <c r="O1076" t="s">
        <v>3021</v>
      </c>
      <c r="P1076" t="s">
        <v>8900</v>
      </c>
      <c r="Q1076" t="s">
        <v>456</v>
      </c>
      <c r="R1076" t="b">
        <v>0</v>
      </c>
      <c r="S1076">
        <v>3000</v>
      </c>
      <c r="T1076" t="s">
        <v>3013</v>
      </c>
      <c r="U1076" t="s">
        <v>3003</v>
      </c>
      <c r="V1076">
        <v>3</v>
      </c>
      <c r="W1076" t="s">
        <v>3021</v>
      </c>
    </row>
    <row r="1077" spans="1:23" hidden="1" x14ac:dyDescent="0.35">
      <c r="A1077" t="s">
        <v>2189</v>
      </c>
      <c r="C1077" s="403">
        <v>45817</v>
      </c>
      <c r="D1077" t="s">
        <v>3726</v>
      </c>
      <c r="E1077" t="s">
        <v>8901</v>
      </c>
      <c r="F1077" t="s">
        <v>8902</v>
      </c>
      <c r="G1077" t="s">
        <v>8903</v>
      </c>
      <c r="H1077" t="s">
        <v>8904</v>
      </c>
      <c r="I1077" t="s">
        <v>8905</v>
      </c>
      <c r="J1077" t="s">
        <v>97</v>
      </c>
      <c r="K1077" t="s">
        <v>2189</v>
      </c>
      <c r="L1077" t="s">
        <v>3154</v>
      </c>
      <c r="M1077" t="s">
        <v>4872</v>
      </c>
      <c r="N1077" t="s">
        <v>8906</v>
      </c>
      <c r="O1077" t="s">
        <v>3207</v>
      </c>
      <c r="P1077" t="s">
        <v>4474</v>
      </c>
      <c r="Q1077" t="s">
        <v>2189</v>
      </c>
      <c r="R1077" t="b">
        <v>1</v>
      </c>
      <c r="S1077">
        <v>50000</v>
      </c>
      <c r="T1077" t="s">
        <v>3002</v>
      </c>
      <c r="U1077" t="s">
        <v>3003</v>
      </c>
      <c r="V1077">
        <v>50</v>
      </c>
      <c r="W1077" t="s">
        <v>3207</v>
      </c>
    </row>
    <row r="1078" spans="1:23" hidden="1" x14ac:dyDescent="0.35">
      <c r="A1078" t="s">
        <v>381</v>
      </c>
      <c r="C1078" s="403">
        <v>45814</v>
      </c>
      <c r="D1078" t="s">
        <v>3742</v>
      </c>
      <c r="E1078" t="s">
        <v>463</v>
      </c>
      <c r="F1078" t="s">
        <v>8907</v>
      </c>
      <c r="G1078" t="s">
        <v>464</v>
      </c>
      <c r="H1078" t="s">
        <v>8908</v>
      </c>
      <c r="I1078" t="s">
        <v>488</v>
      </c>
      <c r="J1078" t="s">
        <v>89</v>
      </c>
      <c r="K1078" t="s">
        <v>380</v>
      </c>
      <c r="L1078" t="s">
        <v>3041</v>
      </c>
      <c r="M1078" t="s">
        <v>8909</v>
      </c>
      <c r="N1078" t="s">
        <v>1798</v>
      </c>
      <c r="O1078" t="s">
        <v>3021</v>
      </c>
      <c r="P1078" t="s">
        <v>8910</v>
      </c>
      <c r="Q1078" t="s">
        <v>456</v>
      </c>
      <c r="R1078" t="b">
        <v>0</v>
      </c>
      <c r="S1078">
        <v>3000</v>
      </c>
      <c r="T1078" t="s">
        <v>3013</v>
      </c>
      <c r="U1078" t="s">
        <v>3003</v>
      </c>
      <c r="V1078">
        <v>3</v>
      </c>
      <c r="W1078" t="s">
        <v>3021</v>
      </c>
    </row>
    <row r="1079" spans="1:23" hidden="1" x14ac:dyDescent="0.35">
      <c r="A1079" t="s">
        <v>419</v>
      </c>
      <c r="C1079" s="403">
        <v>45813</v>
      </c>
      <c r="D1079" t="s">
        <v>3543</v>
      </c>
      <c r="E1079" t="s">
        <v>8911</v>
      </c>
      <c r="F1079" t="s">
        <v>8912</v>
      </c>
      <c r="G1079" t="s">
        <v>8913</v>
      </c>
      <c r="H1079" t="s">
        <v>8914</v>
      </c>
      <c r="I1079" t="s">
        <v>8915</v>
      </c>
      <c r="J1079" t="s">
        <v>95</v>
      </c>
      <c r="K1079" t="s">
        <v>544</v>
      </c>
      <c r="L1079" t="s">
        <v>8916</v>
      </c>
      <c r="M1079" t="s">
        <v>7225</v>
      </c>
      <c r="N1079" t="s">
        <v>8917</v>
      </c>
      <c r="O1079" t="s">
        <v>3021</v>
      </c>
      <c r="P1079" t="s">
        <v>8918</v>
      </c>
      <c r="Q1079" t="s">
        <v>499</v>
      </c>
      <c r="R1079" t="b">
        <v>0</v>
      </c>
      <c r="S1079">
        <v>5000</v>
      </c>
      <c r="T1079" t="s">
        <v>3002</v>
      </c>
      <c r="U1079" t="s">
        <v>3003</v>
      </c>
      <c r="V1079">
        <v>5</v>
      </c>
      <c r="W1079" t="s">
        <v>3021</v>
      </c>
    </row>
    <row r="1080" spans="1:23" hidden="1" x14ac:dyDescent="0.35">
      <c r="A1080" t="s">
        <v>419</v>
      </c>
      <c r="C1080" s="403">
        <v>45813</v>
      </c>
      <c r="D1080" t="s">
        <v>3543</v>
      </c>
      <c r="E1080" t="s">
        <v>8919</v>
      </c>
      <c r="F1080" t="s">
        <v>8920</v>
      </c>
      <c r="G1080" t="s">
        <v>2374</v>
      </c>
      <c r="H1080" t="s">
        <v>8921</v>
      </c>
      <c r="I1080" t="s">
        <v>8922</v>
      </c>
      <c r="J1080" t="s">
        <v>95</v>
      </c>
      <c r="K1080" t="s">
        <v>544</v>
      </c>
      <c r="L1080" t="s">
        <v>8916</v>
      </c>
      <c r="M1080" t="s">
        <v>8923</v>
      </c>
      <c r="N1080" t="s">
        <v>8924</v>
      </c>
      <c r="O1080" t="s">
        <v>3021</v>
      </c>
      <c r="P1080" t="s">
        <v>8918</v>
      </c>
      <c r="Q1080" t="s">
        <v>499</v>
      </c>
      <c r="R1080" t="b">
        <v>0</v>
      </c>
      <c r="S1080">
        <v>5000</v>
      </c>
      <c r="T1080" t="s">
        <v>3002</v>
      </c>
      <c r="U1080" t="s">
        <v>3003</v>
      </c>
      <c r="V1080">
        <v>5</v>
      </c>
      <c r="W1080" t="s">
        <v>3021</v>
      </c>
    </row>
    <row r="1081" spans="1:23" hidden="1" x14ac:dyDescent="0.35">
      <c r="A1081" t="s">
        <v>381</v>
      </c>
      <c r="C1081" s="403">
        <v>45813</v>
      </c>
      <c r="D1081" t="s">
        <v>3742</v>
      </c>
      <c r="E1081" t="s">
        <v>450</v>
      </c>
      <c r="F1081" t="s">
        <v>8925</v>
      </c>
      <c r="G1081" t="s">
        <v>451</v>
      </c>
      <c r="H1081" t="s">
        <v>8926</v>
      </c>
      <c r="I1081" t="s">
        <v>2438</v>
      </c>
      <c r="J1081" t="s">
        <v>89</v>
      </c>
      <c r="K1081" t="s">
        <v>380</v>
      </c>
      <c r="L1081" t="s">
        <v>3047</v>
      </c>
      <c r="M1081" t="s">
        <v>8144</v>
      </c>
      <c r="N1081" t="s">
        <v>1798</v>
      </c>
      <c r="O1081" t="s">
        <v>3021</v>
      </c>
      <c r="P1081" t="s">
        <v>8144</v>
      </c>
      <c r="Q1081" t="s">
        <v>456</v>
      </c>
      <c r="R1081" t="b">
        <v>0</v>
      </c>
      <c r="S1081">
        <v>3000</v>
      </c>
      <c r="T1081" t="s">
        <v>3013</v>
      </c>
      <c r="U1081" t="s">
        <v>3003</v>
      </c>
      <c r="V1081">
        <v>3</v>
      </c>
      <c r="W1081" t="s">
        <v>3021</v>
      </c>
    </row>
    <row r="1082" spans="1:23" hidden="1" x14ac:dyDescent="0.35">
      <c r="A1082" t="s">
        <v>381</v>
      </c>
      <c r="C1082" s="403">
        <v>45813</v>
      </c>
      <c r="D1082" t="s">
        <v>3670</v>
      </c>
      <c r="E1082" t="s">
        <v>644</v>
      </c>
      <c r="F1082" t="s">
        <v>8927</v>
      </c>
      <c r="G1082" t="s">
        <v>601</v>
      </c>
      <c r="H1082" t="s">
        <v>8928</v>
      </c>
      <c r="I1082" t="s">
        <v>3483</v>
      </c>
      <c r="J1082" t="s">
        <v>94</v>
      </c>
      <c r="K1082" t="s">
        <v>456</v>
      </c>
      <c r="L1082" t="s">
        <v>8929</v>
      </c>
      <c r="M1082" t="s">
        <v>4750</v>
      </c>
      <c r="N1082" t="s">
        <v>8930</v>
      </c>
      <c r="O1082" t="s">
        <v>3021</v>
      </c>
      <c r="P1082" t="s">
        <v>8931</v>
      </c>
      <c r="Q1082" t="s">
        <v>456</v>
      </c>
      <c r="R1082" t="b">
        <v>0</v>
      </c>
      <c r="S1082">
        <v>3000</v>
      </c>
      <c r="T1082" t="s">
        <v>3013</v>
      </c>
      <c r="U1082" t="s">
        <v>3003</v>
      </c>
      <c r="V1082">
        <v>3</v>
      </c>
      <c r="W1082" t="s">
        <v>3021</v>
      </c>
    </row>
    <row r="1083" spans="1:23" hidden="1" x14ac:dyDescent="0.35">
      <c r="A1083" t="s">
        <v>381</v>
      </c>
      <c r="C1083" s="403">
        <v>45812</v>
      </c>
      <c r="D1083" t="s">
        <v>3340</v>
      </c>
      <c r="E1083" t="s">
        <v>2217</v>
      </c>
      <c r="F1083" t="s">
        <v>8932</v>
      </c>
      <c r="G1083" t="s">
        <v>2225</v>
      </c>
      <c r="H1083" t="s">
        <v>8933</v>
      </c>
      <c r="I1083" t="s">
        <v>6001</v>
      </c>
      <c r="J1083" t="s">
        <v>2260</v>
      </c>
      <c r="K1083" t="s">
        <v>380</v>
      </c>
      <c r="L1083" t="s">
        <v>3047</v>
      </c>
      <c r="M1083" t="s">
        <v>8144</v>
      </c>
      <c r="N1083" t="s">
        <v>8934</v>
      </c>
      <c r="O1083" t="s">
        <v>3021</v>
      </c>
      <c r="P1083" t="s">
        <v>8935</v>
      </c>
      <c r="Q1083" t="s">
        <v>456</v>
      </c>
      <c r="R1083" t="b">
        <v>0</v>
      </c>
      <c r="S1083">
        <v>0</v>
      </c>
      <c r="T1083" t="s">
        <v>3013</v>
      </c>
      <c r="U1083" t="s">
        <v>3003</v>
      </c>
      <c r="V1083">
        <v>0</v>
      </c>
      <c r="W1083" t="s">
        <v>3021</v>
      </c>
    </row>
    <row r="1084" spans="1:23" hidden="1" x14ac:dyDescent="0.35">
      <c r="A1084" t="s">
        <v>2189</v>
      </c>
      <c r="C1084" s="403">
        <v>45811</v>
      </c>
      <c r="D1084" t="s">
        <v>3726</v>
      </c>
      <c r="E1084" t="s">
        <v>8936</v>
      </c>
      <c r="F1084" t="s">
        <v>8937</v>
      </c>
      <c r="G1084" t="s">
        <v>8938</v>
      </c>
      <c r="H1084" t="s">
        <v>8939</v>
      </c>
      <c r="I1084" t="s">
        <v>8940</v>
      </c>
      <c r="J1084" t="s">
        <v>97</v>
      </c>
      <c r="K1084" t="s">
        <v>2189</v>
      </c>
      <c r="L1084" t="s">
        <v>3205</v>
      </c>
      <c r="M1084" t="s">
        <v>5636</v>
      </c>
      <c r="N1084" t="s">
        <v>8941</v>
      </c>
      <c r="O1084" t="s">
        <v>3207</v>
      </c>
      <c r="P1084" t="s">
        <v>5638</v>
      </c>
      <c r="Q1084" t="s">
        <v>2189</v>
      </c>
      <c r="R1084" t="b">
        <v>1</v>
      </c>
      <c r="S1084">
        <v>50000</v>
      </c>
      <c r="T1084" t="s">
        <v>3002</v>
      </c>
      <c r="U1084" t="s">
        <v>3003</v>
      </c>
      <c r="V1084">
        <v>50</v>
      </c>
      <c r="W1084" t="s">
        <v>3207</v>
      </c>
    </row>
    <row r="1085" spans="1:23" hidden="1" x14ac:dyDescent="0.35">
      <c r="A1085" t="s">
        <v>2189</v>
      </c>
      <c r="C1085" s="403">
        <v>45811</v>
      </c>
      <c r="D1085" t="s">
        <v>3726</v>
      </c>
      <c r="E1085" t="s">
        <v>8942</v>
      </c>
      <c r="F1085" t="s">
        <v>8943</v>
      </c>
      <c r="G1085" t="s">
        <v>8944</v>
      </c>
      <c r="H1085" t="s">
        <v>8945</v>
      </c>
      <c r="I1085" t="s">
        <v>2526</v>
      </c>
      <c r="J1085" t="s">
        <v>97</v>
      </c>
      <c r="K1085" t="s">
        <v>2189</v>
      </c>
      <c r="L1085" t="s">
        <v>3154</v>
      </c>
      <c r="M1085" t="s">
        <v>4260</v>
      </c>
      <c r="N1085" t="s">
        <v>8946</v>
      </c>
      <c r="O1085" t="s">
        <v>3207</v>
      </c>
      <c r="P1085" t="s">
        <v>4262</v>
      </c>
      <c r="Q1085" t="s">
        <v>2189</v>
      </c>
      <c r="R1085" t="b">
        <v>1</v>
      </c>
      <c r="S1085">
        <v>100000</v>
      </c>
      <c r="T1085" t="s">
        <v>3002</v>
      </c>
      <c r="U1085" t="s">
        <v>3003</v>
      </c>
      <c r="V1085">
        <v>100</v>
      </c>
      <c r="W1085" t="s">
        <v>3207</v>
      </c>
    </row>
    <row r="1086" spans="1:23" hidden="1" x14ac:dyDescent="0.35">
      <c r="A1086" t="s">
        <v>2189</v>
      </c>
      <c r="C1086" s="403">
        <v>45811</v>
      </c>
      <c r="D1086" t="s">
        <v>3726</v>
      </c>
      <c r="E1086" t="s">
        <v>8947</v>
      </c>
      <c r="F1086" t="s">
        <v>8948</v>
      </c>
      <c r="G1086" t="s">
        <v>8949</v>
      </c>
      <c r="H1086" t="s">
        <v>8950</v>
      </c>
      <c r="I1086" t="s">
        <v>8951</v>
      </c>
      <c r="J1086" t="s">
        <v>97</v>
      </c>
      <c r="K1086" t="s">
        <v>2189</v>
      </c>
      <c r="L1086" t="s">
        <v>4807</v>
      </c>
      <c r="M1086" t="s">
        <v>7366</v>
      </c>
      <c r="N1086" t="s">
        <v>8952</v>
      </c>
      <c r="O1086" t="s">
        <v>3207</v>
      </c>
      <c r="P1086" t="s">
        <v>5061</v>
      </c>
      <c r="Q1086" t="s">
        <v>2189</v>
      </c>
      <c r="R1086" t="b">
        <v>1</v>
      </c>
      <c r="S1086">
        <v>100000</v>
      </c>
      <c r="T1086" t="s">
        <v>3002</v>
      </c>
      <c r="U1086" t="s">
        <v>3003</v>
      </c>
      <c r="V1086">
        <v>100</v>
      </c>
      <c r="W1086" t="s">
        <v>3207</v>
      </c>
    </row>
    <row r="1087" spans="1:23" hidden="1" x14ac:dyDescent="0.35">
      <c r="A1087" t="s">
        <v>350</v>
      </c>
      <c r="C1087" s="403">
        <v>45809</v>
      </c>
      <c r="D1087" t="s">
        <v>3661</v>
      </c>
      <c r="E1087" t="s">
        <v>374</v>
      </c>
      <c r="F1087" t="s">
        <v>8953</v>
      </c>
      <c r="G1087" t="s">
        <v>375</v>
      </c>
      <c r="H1087" t="s">
        <v>8954</v>
      </c>
      <c r="I1087" t="s">
        <v>8955</v>
      </c>
      <c r="J1087" t="s">
        <v>105</v>
      </c>
      <c r="K1087" t="s">
        <v>376</v>
      </c>
      <c r="L1087" t="s">
        <v>8956</v>
      </c>
      <c r="M1087" t="s">
        <v>8957</v>
      </c>
      <c r="N1087" t="s">
        <v>1798</v>
      </c>
      <c r="O1087" t="s">
        <v>3021</v>
      </c>
      <c r="P1087" t="s">
        <v>8958</v>
      </c>
      <c r="Q1087" t="s">
        <v>307</v>
      </c>
      <c r="R1087" t="b">
        <v>0</v>
      </c>
      <c r="S1087">
        <v>20000</v>
      </c>
      <c r="T1087" t="s">
        <v>3013</v>
      </c>
      <c r="U1087" t="s">
        <v>3003</v>
      </c>
      <c r="V1087">
        <v>20</v>
      </c>
      <c r="W1087" t="s">
        <v>3021</v>
      </c>
    </row>
    <row r="1088" spans="1:23" hidden="1" x14ac:dyDescent="0.35">
      <c r="A1088" t="s">
        <v>419</v>
      </c>
      <c r="C1088" s="403">
        <v>45808</v>
      </c>
      <c r="D1088" t="s">
        <v>3661</v>
      </c>
      <c r="E1088" t="s">
        <v>662</v>
      </c>
      <c r="F1088" t="s">
        <v>8959</v>
      </c>
      <c r="G1088" t="s">
        <v>1039</v>
      </c>
      <c r="H1088" t="s">
        <v>8960</v>
      </c>
      <c r="I1088" t="s">
        <v>8961</v>
      </c>
      <c r="J1088" t="s">
        <v>96</v>
      </c>
      <c r="K1088" t="s">
        <v>507</v>
      </c>
      <c r="L1088" t="s">
        <v>8561</v>
      </c>
      <c r="M1088" t="s">
        <v>4474</v>
      </c>
      <c r="N1088" t="s">
        <v>8563</v>
      </c>
      <c r="O1088" t="s">
        <v>3021</v>
      </c>
      <c r="P1088" t="s">
        <v>4474</v>
      </c>
      <c r="Q1088" t="s">
        <v>429</v>
      </c>
      <c r="R1088" t="b">
        <v>0</v>
      </c>
      <c r="S1088">
        <v>4000</v>
      </c>
      <c r="T1088" t="s">
        <v>3013</v>
      </c>
      <c r="U1088" t="s">
        <v>3003</v>
      </c>
      <c r="V1088">
        <v>4</v>
      </c>
      <c r="W1088" t="s">
        <v>3021</v>
      </c>
    </row>
    <row r="1089" spans="1:23" hidden="1" x14ac:dyDescent="0.35">
      <c r="A1089" t="s">
        <v>419</v>
      </c>
      <c r="C1089" s="403">
        <v>45806</v>
      </c>
      <c r="D1089" t="s">
        <v>3543</v>
      </c>
      <c r="E1089" t="s">
        <v>467</v>
      </c>
      <c r="F1089" t="s">
        <v>8962</v>
      </c>
      <c r="G1089" t="s">
        <v>468</v>
      </c>
      <c r="H1089" t="s">
        <v>8963</v>
      </c>
      <c r="I1089" t="s">
        <v>2375</v>
      </c>
      <c r="J1089" t="s">
        <v>89</v>
      </c>
      <c r="K1089" t="s">
        <v>388</v>
      </c>
      <c r="L1089" t="s">
        <v>8964</v>
      </c>
      <c r="M1089" t="s">
        <v>8965</v>
      </c>
      <c r="N1089" t="s">
        <v>8966</v>
      </c>
      <c r="O1089" t="s">
        <v>3021</v>
      </c>
      <c r="P1089" t="s">
        <v>8967</v>
      </c>
      <c r="Q1089" t="s">
        <v>497</v>
      </c>
      <c r="R1089" t="b">
        <v>0</v>
      </c>
      <c r="S1089">
        <v>30000</v>
      </c>
      <c r="T1089" t="s">
        <v>3013</v>
      </c>
      <c r="U1089" t="s">
        <v>3003</v>
      </c>
      <c r="V1089">
        <v>30</v>
      </c>
      <c r="W1089" t="s">
        <v>3021</v>
      </c>
    </row>
    <row r="1090" spans="1:23" hidden="1" x14ac:dyDescent="0.35">
      <c r="A1090" t="s">
        <v>381</v>
      </c>
      <c r="C1090" s="403">
        <v>45805</v>
      </c>
      <c r="D1090" t="s">
        <v>3543</v>
      </c>
      <c r="E1090" t="s">
        <v>8968</v>
      </c>
      <c r="F1090" t="s">
        <v>8969</v>
      </c>
      <c r="G1090" t="s">
        <v>8970</v>
      </c>
      <c r="H1090" t="s">
        <v>8971</v>
      </c>
      <c r="I1090" t="s">
        <v>2435</v>
      </c>
      <c r="J1090" t="s">
        <v>2260</v>
      </c>
      <c r="K1090" t="s">
        <v>380</v>
      </c>
      <c r="L1090" t="s">
        <v>8972</v>
      </c>
      <c r="M1090" t="s">
        <v>1798</v>
      </c>
      <c r="N1090" t="s">
        <v>8973</v>
      </c>
      <c r="O1090" t="s">
        <v>3021</v>
      </c>
      <c r="P1090" t="s">
        <v>8974</v>
      </c>
      <c r="Q1090" t="s">
        <v>456</v>
      </c>
      <c r="R1090" t="b">
        <v>0</v>
      </c>
      <c r="S1090">
        <v>2000</v>
      </c>
      <c r="T1090" t="s">
        <v>3002</v>
      </c>
      <c r="U1090" t="s">
        <v>3003</v>
      </c>
      <c r="V1090">
        <v>2</v>
      </c>
      <c r="W1090" t="s">
        <v>3021</v>
      </c>
    </row>
    <row r="1091" spans="1:23" hidden="1" x14ac:dyDescent="0.35">
      <c r="A1091" t="s">
        <v>381</v>
      </c>
      <c r="C1091" s="403">
        <v>45805</v>
      </c>
      <c r="D1091" t="s">
        <v>3543</v>
      </c>
      <c r="E1091" t="s">
        <v>8975</v>
      </c>
      <c r="F1091" t="s">
        <v>8976</v>
      </c>
      <c r="G1091" t="s">
        <v>8977</v>
      </c>
      <c r="H1091" t="s">
        <v>8978</v>
      </c>
      <c r="I1091" t="s">
        <v>8979</v>
      </c>
      <c r="J1091" t="s">
        <v>2260</v>
      </c>
      <c r="K1091" t="s">
        <v>380</v>
      </c>
      <c r="L1091" t="s">
        <v>8807</v>
      </c>
      <c r="M1091" t="s">
        <v>1798</v>
      </c>
      <c r="N1091" t="s">
        <v>8980</v>
      </c>
      <c r="O1091" t="s">
        <v>3021</v>
      </c>
      <c r="P1091" t="s">
        <v>8981</v>
      </c>
      <c r="Q1091" t="s">
        <v>456</v>
      </c>
      <c r="R1091" t="b">
        <v>0</v>
      </c>
      <c r="S1091">
        <v>2000</v>
      </c>
      <c r="T1091" t="s">
        <v>3002</v>
      </c>
      <c r="U1091" t="s">
        <v>3003</v>
      </c>
      <c r="V1091">
        <v>2</v>
      </c>
      <c r="W1091" t="s">
        <v>3021</v>
      </c>
    </row>
    <row r="1092" spans="1:23" hidden="1" x14ac:dyDescent="0.35">
      <c r="A1092" t="s">
        <v>381</v>
      </c>
      <c r="C1092" s="403">
        <v>45805</v>
      </c>
      <c r="D1092" t="s">
        <v>3543</v>
      </c>
      <c r="E1092" t="s">
        <v>8982</v>
      </c>
      <c r="F1092" t="s">
        <v>8983</v>
      </c>
      <c r="G1092" t="s">
        <v>8984</v>
      </c>
      <c r="H1092" t="s">
        <v>8985</v>
      </c>
      <c r="I1092" t="s">
        <v>5936</v>
      </c>
      <c r="J1092" t="s">
        <v>2260</v>
      </c>
      <c r="K1092" t="s">
        <v>380</v>
      </c>
      <c r="L1092" t="s">
        <v>8986</v>
      </c>
      <c r="M1092" t="s">
        <v>1798</v>
      </c>
      <c r="N1092" t="s">
        <v>8987</v>
      </c>
      <c r="O1092" t="s">
        <v>3021</v>
      </c>
      <c r="P1092" t="s">
        <v>8988</v>
      </c>
      <c r="Q1092" t="s">
        <v>456</v>
      </c>
      <c r="R1092" t="b">
        <v>0</v>
      </c>
      <c r="S1092">
        <v>2000</v>
      </c>
      <c r="T1092" t="s">
        <v>3002</v>
      </c>
      <c r="U1092" t="s">
        <v>3003</v>
      </c>
      <c r="V1092">
        <v>2</v>
      </c>
      <c r="W1092" t="s">
        <v>3021</v>
      </c>
    </row>
    <row r="1093" spans="1:23" hidden="1" x14ac:dyDescent="0.35">
      <c r="A1093" t="s">
        <v>381</v>
      </c>
      <c r="C1093" s="403">
        <v>45805</v>
      </c>
      <c r="D1093" t="s">
        <v>3543</v>
      </c>
      <c r="E1093" t="s">
        <v>8989</v>
      </c>
      <c r="F1093" t="s">
        <v>8990</v>
      </c>
      <c r="G1093" t="s">
        <v>8991</v>
      </c>
      <c r="H1093" t="s">
        <v>8992</v>
      </c>
      <c r="I1093" t="s">
        <v>4035</v>
      </c>
      <c r="J1093" t="s">
        <v>2260</v>
      </c>
      <c r="K1093" t="s">
        <v>380</v>
      </c>
      <c r="L1093" t="s">
        <v>8986</v>
      </c>
      <c r="M1093" t="s">
        <v>1798</v>
      </c>
      <c r="N1093" t="s">
        <v>8993</v>
      </c>
      <c r="O1093" t="s">
        <v>3021</v>
      </c>
      <c r="P1093" t="s">
        <v>8988</v>
      </c>
      <c r="Q1093" t="s">
        <v>456</v>
      </c>
      <c r="R1093" t="b">
        <v>0</v>
      </c>
      <c r="S1093">
        <v>2000</v>
      </c>
      <c r="T1093" t="s">
        <v>3002</v>
      </c>
      <c r="U1093" t="s">
        <v>3003</v>
      </c>
      <c r="V1093">
        <v>2</v>
      </c>
      <c r="W1093" t="s">
        <v>3021</v>
      </c>
    </row>
    <row r="1094" spans="1:23" hidden="1" x14ac:dyDescent="0.35">
      <c r="A1094" t="s">
        <v>381</v>
      </c>
      <c r="C1094" s="403">
        <v>45803</v>
      </c>
      <c r="D1094" t="s">
        <v>3543</v>
      </c>
      <c r="E1094" t="s">
        <v>8994</v>
      </c>
      <c r="F1094" t="s">
        <v>8995</v>
      </c>
      <c r="G1094" t="s">
        <v>8996</v>
      </c>
      <c r="H1094" t="s">
        <v>8997</v>
      </c>
      <c r="I1094" t="s">
        <v>2283</v>
      </c>
      <c r="J1094" t="s">
        <v>2260</v>
      </c>
      <c r="K1094" t="s">
        <v>380</v>
      </c>
      <c r="L1094" t="s">
        <v>8972</v>
      </c>
      <c r="M1094" t="s">
        <v>1798</v>
      </c>
      <c r="N1094" t="s">
        <v>8998</v>
      </c>
      <c r="O1094" t="s">
        <v>3012</v>
      </c>
      <c r="P1094" t="s">
        <v>8974</v>
      </c>
      <c r="Q1094" t="s">
        <v>456</v>
      </c>
      <c r="R1094" t="b">
        <v>0</v>
      </c>
      <c r="S1094">
        <v>1000</v>
      </c>
      <c r="T1094" t="s">
        <v>3002</v>
      </c>
      <c r="U1094" t="s">
        <v>3003</v>
      </c>
      <c r="V1094">
        <v>1</v>
      </c>
      <c r="W1094" t="s">
        <v>3012</v>
      </c>
    </row>
    <row r="1095" spans="1:23" hidden="1" x14ac:dyDescent="0.35">
      <c r="A1095" t="s">
        <v>381</v>
      </c>
      <c r="C1095" s="403">
        <v>45803</v>
      </c>
      <c r="D1095" t="s">
        <v>3543</v>
      </c>
      <c r="E1095" t="s">
        <v>8999</v>
      </c>
      <c r="F1095" t="s">
        <v>9000</v>
      </c>
      <c r="G1095" t="s">
        <v>9001</v>
      </c>
      <c r="H1095" t="s">
        <v>9002</v>
      </c>
      <c r="I1095" t="s">
        <v>1712</v>
      </c>
      <c r="J1095" t="s">
        <v>2260</v>
      </c>
      <c r="K1095" t="s">
        <v>380</v>
      </c>
      <c r="L1095" t="s">
        <v>8972</v>
      </c>
      <c r="M1095" t="s">
        <v>1798</v>
      </c>
      <c r="N1095" t="s">
        <v>9003</v>
      </c>
      <c r="O1095" t="s">
        <v>3012</v>
      </c>
      <c r="P1095" t="s">
        <v>8974</v>
      </c>
      <c r="Q1095" t="s">
        <v>456</v>
      </c>
      <c r="R1095" t="b">
        <v>0</v>
      </c>
      <c r="S1095">
        <v>2000</v>
      </c>
      <c r="T1095" t="s">
        <v>3002</v>
      </c>
      <c r="U1095" t="s">
        <v>3003</v>
      </c>
      <c r="V1095">
        <v>2</v>
      </c>
      <c r="W1095" t="s">
        <v>3012</v>
      </c>
    </row>
    <row r="1096" spans="1:23" hidden="1" x14ac:dyDescent="0.35">
      <c r="A1096" t="s">
        <v>381</v>
      </c>
      <c r="C1096" s="403">
        <v>45803</v>
      </c>
      <c r="D1096" t="s">
        <v>3543</v>
      </c>
      <c r="E1096" t="s">
        <v>9004</v>
      </c>
      <c r="F1096" t="s">
        <v>9005</v>
      </c>
      <c r="G1096" t="s">
        <v>9006</v>
      </c>
      <c r="H1096" t="s">
        <v>9007</v>
      </c>
      <c r="I1096" t="s">
        <v>2367</v>
      </c>
      <c r="J1096" t="s">
        <v>2260</v>
      </c>
      <c r="K1096" t="s">
        <v>380</v>
      </c>
      <c r="L1096" t="s">
        <v>8972</v>
      </c>
      <c r="M1096" t="s">
        <v>1798</v>
      </c>
      <c r="N1096" t="s">
        <v>9003</v>
      </c>
      <c r="O1096" t="s">
        <v>3012</v>
      </c>
      <c r="P1096" t="s">
        <v>8974</v>
      </c>
      <c r="Q1096" t="s">
        <v>456</v>
      </c>
      <c r="R1096" t="b">
        <v>0</v>
      </c>
      <c r="S1096">
        <v>1000</v>
      </c>
      <c r="T1096" t="s">
        <v>3002</v>
      </c>
      <c r="U1096" t="s">
        <v>3003</v>
      </c>
      <c r="V1096">
        <v>1</v>
      </c>
      <c r="W1096" t="s">
        <v>3012</v>
      </c>
    </row>
    <row r="1097" spans="1:23" hidden="1" x14ac:dyDescent="0.35">
      <c r="A1097" t="s">
        <v>381</v>
      </c>
      <c r="C1097" s="403">
        <v>45803</v>
      </c>
      <c r="D1097" t="s">
        <v>3543</v>
      </c>
      <c r="E1097" t="s">
        <v>9008</v>
      </c>
      <c r="F1097" t="s">
        <v>9009</v>
      </c>
      <c r="G1097" t="s">
        <v>9010</v>
      </c>
      <c r="H1097" t="s">
        <v>9011</v>
      </c>
      <c r="I1097" t="s">
        <v>2339</v>
      </c>
      <c r="J1097" t="s">
        <v>2260</v>
      </c>
      <c r="K1097" t="s">
        <v>380</v>
      </c>
      <c r="L1097" t="s">
        <v>8972</v>
      </c>
      <c r="M1097" t="s">
        <v>1798</v>
      </c>
      <c r="N1097" t="s">
        <v>1798</v>
      </c>
      <c r="O1097" t="s">
        <v>3012</v>
      </c>
      <c r="P1097" t="s">
        <v>8974</v>
      </c>
      <c r="Q1097" t="s">
        <v>456</v>
      </c>
      <c r="R1097" t="b">
        <v>0</v>
      </c>
      <c r="S1097">
        <v>1500</v>
      </c>
      <c r="T1097" t="s">
        <v>3002</v>
      </c>
      <c r="U1097" t="s">
        <v>3003</v>
      </c>
      <c r="V1097">
        <v>1.5</v>
      </c>
      <c r="W1097" t="s">
        <v>3012</v>
      </c>
    </row>
    <row r="1098" spans="1:23" hidden="1" x14ac:dyDescent="0.35">
      <c r="A1098" t="s">
        <v>419</v>
      </c>
      <c r="C1098" s="403">
        <v>45803</v>
      </c>
      <c r="D1098" t="s">
        <v>3661</v>
      </c>
      <c r="E1098" t="s">
        <v>543</v>
      </c>
      <c r="F1098" t="s">
        <v>9012</v>
      </c>
      <c r="G1098" t="s">
        <v>1166</v>
      </c>
      <c r="H1098" t="s">
        <v>9013</v>
      </c>
      <c r="I1098" t="s">
        <v>2341</v>
      </c>
      <c r="J1098" t="s">
        <v>95</v>
      </c>
      <c r="K1098" t="s">
        <v>544</v>
      </c>
      <c r="L1098" t="s">
        <v>3047</v>
      </c>
      <c r="M1098" t="s">
        <v>9014</v>
      </c>
      <c r="N1098" t="s">
        <v>9015</v>
      </c>
      <c r="O1098" t="s">
        <v>3021</v>
      </c>
      <c r="P1098" t="s">
        <v>9016</v>
      </c>
      <c r="Q1098" t="s">
        <v>499</v>
      </c>
      <c r="R1098" t="b">
        <v>0</v>
      </c>
      <c r="S1098">
        <v>8000</v>
      </c>
      <c r="T1098" t="s">
        <v>3013</v>
      </c>
      <c r="U1098" t="s">
        <v>3003</v>
      </c>
      <c r="V1098">
        <v>8</v>
      </c>
      <c r="W1098" t="s">
        <v>3021</v>
      </c>
    </row>
    <row r="1099" spans="1:23" hidden="1" x14ac:dyDescent="0.35">
      <c r="A1099" t="s">
        <v>381</v>
      </c>
      <c r="C1099" s="403">
        <v>45801</v>
      </c>
      <c r="D1099" t="s">
        <v>3543</v>
      </c>
      <c r="E1099" t="s">
        <v>9017</v>
      </c>
      <c r="F1099" t="s">
        <v>9018</v>
      </c>
      <c r="G1099" t="s">
        <v>9019</v>
      </c>
      <c r="H1099" t="s">
        <v>9020</v>
      </c>
      <c r="I1099" t="s">
        <v>9021</v>
      </c>
      <c r="J1099" t="s">
        <v>2260</v>
      </c>
      <c r="K1099" t="s">
        <v>380</v>
      </c>
      <c r="L1099" t="s">
        <v>8972</v>
      </c>
      <c r="M1099" t="s">
        <v>1798</v>
      </c>
      <c r="N1099" t="s">
        <v>9022</v>
      </c>
      <c r="O1099" t="s">
        <v>3012</v>
      </c>
      <c r="P1099" t="s">
        <v>8974</v>
      </c>
      <c r="Q1099" t="s">
        <v>456</v>
      </c>
      <c r="R1099" t="b">
        <v>0</v>
      </c>
      <c r="S1099">
        <v>0</v>
      </c>
      <c r="T1099" t="s">
        <v>3002</v>
      </c>
      <c r="U1099" t="s">
        <v>3003</v>
      </c>
      <c r="V1099">
        <v>0</v>
      </c>
      <c r="W1099" t="s">
        <v>3012</v>
      </c>
    </row>
    <row r="1100" spans="1:23" hidden="1" x14ac:dyDescent="0.35">
      <c r="A1100" t="s">
        <v>381</v>
      </c>
      <c r="C1100" s="403">
        <v>45801</v>
      </c>
      <c r="D1100" t="s">
        <v>3543</v>
      </c>
      <c r="E1100" t="s">
        <v>9023</v>
      </c>
      <c r="F1100" t="s">
        <v>9024</v>
      </c>
      <c r="G1100" t="s">
        <v>9025</v>
      </c>
      <c r="H1100" t="s">
        <v>9026</v>
      </c>
      <c r="I1100" t="s">
        <v>1919</v>
      </c>
      <c r="J1100" t="s">
        <v>2260</v>
      </c>
      <c r="K1100" t="s">
        <v>380</v>
      </c>
      <c r="L1100" t="s">
        <v>8972</v>
      </c>
      <c r="M1100" t="s">
        <v>1798</v>
      </c>
      <c r="N1100" t="s">
        <v>9027</v>
      </c>
      <c r="O1100" t="s">
        <v>3012</v>
      </c>
      <c r="P1100" t="s">
        <v>8974</v>
      </c>
      <c r="Q1100" t="s">
        <v>456</v>
      </c>
      <c r="R1100" t="b">
        <v>0</v>
      </c>
      <c r="S1100">
        <v>1500</v>
      </c>
      <c r="T1100" t="s">
        <v>3002</v>
      </c>
      <c r="U1100" t="s">
        <v>3003</v>
      </c>
      <c r="V1100">
        <v>1.5</v>
      </c>
      <c r="W1100" t="s">
        <v>3012</v>
      </c>
    </row>
    <row r="1101" spans="1:23" hidden="1" x14ac:dyDescent="0.35">
      <c r="A1101" t="s">
        <v>381</v>
      </c>
      <c r="C1101" s="403">
        <v>45800</v>
      </c>
      <c r="D1101" t="s">
        <v>3543</v>
      </c>
      <c r="E1101" t="s">
        <v>9028</v>
      </c>
      <c r="F1101" t="s">
        <v>9029</v>
      </c>
      <c r="G1101" t="s">
        <v>9030</v>
      </c>
      <c r="H1101" t="s">
        <v>9031</v>
      </c>
      <c r="I1101" t="s">
        <v>9032</v>
      </c>
      <c r="J1101" t="s">
        <v>2260</v>
      </c>
      <c r="K1101" t="s">
        <v>380</v>
      </c>
      <c r="L1101" t="s">
        <v>8807</v>
      </c>
      <c r="M1101" t="s">
        <v>1798</v>
      </c>
      <c r="N1101" t="s">
        <v>9033</v>
      </c>
      <c r="O1101" t="s">
        <v>3021</v>
      </c>
      <c r="P1101" t="s">
        <v>8981</v>
      </c>
      <c r="Q1101" t="s">
        <v>456</v>
      </c>
      <c r="R1101" t="b">
        <v>0</v>
      </c>
      <c r="S1101">
        <v>5000</v>
      </c>
      <c r="T1101" t="s">
        <v>3002</v>
      </c>
      <c r="U1101" t="s">
        <v>3003</v>
      </c>
      <c r="V1101">
        <v>5</v>
      </c>
      <c r="W1101" t="s">
        <v>3021</v>
      </c>
    </row>
    <row r="1102" spans="1:23" hidden="1" x14ac:dyDescent="0.35">
      <c r="A1102" t="s">
        <v>381</v>
      </c>
      <c r="C1102" s="403">
        <v>45800</v>
      </c>
      <c r="D1102" t="s">
        <v>3543</v>
      </c>
      <c r="E1102" t="s">
        <v>9034</v>
      </c>
      <c r="F1102" t="s">
        <v>9035</v>
      </c>
      <c r="G1102" t="s">
        <v>9036</v>
      </c>
      <c r="H1102" t="s">
        <v>9037</v>
      </c>
      <c r="I1102" t="s">
        <v>3851</v>
      </c>
      <c r="J1102" t="s">
        <v>2260</v>
      </c>
      <c r="K1102" t="s">
        <v>380</v>
      </c>
      <c r="L1102" t="s">
        <v>8807</v>
      </c>
      <c r="M1102" t="s">
        <v>1798</v>
      </c>
      <c r="N1102" t="s">
        <v>9038</v>
      </c>
      <c r="O1102" t="s">
        <v>3012</v>
      </c>
      <c r="P1102" t="s">
        <v>8981</v>
      </c>
      <c r="Q1102" t="s">
        <v>456</v>
      </c>
      <c r="R1102" t="b">
        <v>0</v>
      </c>
      <c r="S1102">
        <v>1500</v>
      </c>
      <c r="T1102" t="s">
        <v>3002</v>
      </c>
      <c r="U1102" t="s">
        <v>3003</v>
      </c>
      <c r="V1102">
        <v>1.5</v>
      </c>
      <c r="W1102" t="s">
        <v>3012</v>
      </c>
    </row>
    <row r="1103" spans="1:23" hidden="1" x14ac:dyDescent="0.35">
      <c r="A1103" t="s">
        <v>381</v>
      </c>
      <c r="C1103" s="403">
        <v>45800</v>
      </c>
      <c r="D1103" t="s">
        <v>3543</v>
      </c>
      <c r="E1103" t="s">
        <v>9039</v>
      </c>
      <c r="F1103" t="s">
        <v>9040</v>
      </c>
      <c r="G1103" t="s">
        <v>9041</v>
      </c>
      <c r="H1103" t="s">
        <v>9042</v>
      </c>
      <c r="I1103" t="s">
        <v>2391</v>
      </c>
      <c r="J1103" t="s">
        <v>2260</v>
      </c>
      <c r="K1103" t="s">
        <v>380</v>
      </c>
      <c r="L1103" t="s">
        <v>8807</v>
      </c>
      <c r="M1103" t="s">
        <v>9043</v>
      </c>
      <c r="N1103" t="s">
        <v>9044</v>
      </c>
      <c r="O1103" t="s">
        <v>3021</v>
      </c>
      <c r="P1103" t="s">
        <v>9045</v>
      </c>
      <c r="Q1103" t="s">
        <v>456</v>
      </c>
      <c r="R1103" t="b">
        <v>0</v>
      </c>
      <c r="S1103">
        <v>5000</v>
      </c>
      <c r="T1103" t="s">
        <v>3002</v>
      </c>
      <c r="U1103" t="s">
        <v>3003</v>
      </c>
      <c r="V1103">
        <v>5</v>
      </c>
      <c r="W1103" t="s">
        <v>3021</v>
      </c>
    </row>
    <row r="1104" spans="1:23" hidden="1" x14ac:dyDescent="0.35">
      <c r="A1104" t="s">
        <v>381</v>
      </c>
      <c r="C1104" s="403">
        <v>45800</v>
      </c>
      <c r="D1104" t="s">
        <v>3543</v>
      </c>
      <c r="E1104" t="s">
        <v>9046</v>
      </c>
      <c r="F1104" t="s">
        <v>9047</v>
      </c>
      <c r="G1104" t="s">
        <v>9048</v>
      </c>
      <c r="H1104" t="s">
        <v>9049</v>
      </c>
      <c r="I1104" t="s">
        <v>9050</v>
      </c>
      <c r="J1104" t="s">
        <v>2260</v>
      </c>
      <c r="K1104" t="s">
        <v>380</v>
      </c>
      <c r="L1104" t="s">
        <v>8807</v>
      </c>
      <c r="M1104" t="s">
        <v>9051</v>
      </c>
      <c r="N1104" t="s">
        <v>9052</v>
      </c>
      <c r="O1104" t="s">
        <v>3012</v>
      </c>
      <c r="P1104" t="s">
        <v>9053</v>
      </c>
      <c r="Q1104" t="s">
        <v>456</v>
      </c>
      <c r="R1104" t="b">
        <v>0</v>
      </c>
      <c r="S1104">
        <v>500</v>
      </c>
      <c r="T1104" t="s">
        <v>3002</v>
      </c>
      <c r="U1104" t="s">
        <v>3003</v>
      </c>
      <c r="V1104">
        <v>0.5</v>
      </c>
      <c r="W1104" t="s">
        <v>3012</v>
      </c>
    </row>
    <row r="1105" spans="1:23" hidden="1" x14ac:dyDescent="0.35">
      <c r="A1105" t="s">
        <v>381</v>
      </c>
      <c r="C1105" s="403">
        <v>45799</v>
      </c>
      <c r="D1105" t="s">
        <v>3543</v>
      </c>
      <c r="E1105" t="s">
        <v>9054</v>
      </c>
      <c r="F1105" t="s">
        <v>9055</v>
      </c>
      <c r="G1105" t="s">
        <v>9056</v>
      </c>
      <c r="H1105" t="s">
        <v>9057</v>
      </c>
      <c r="I1105" t="s">
        <v>9058</v>
      </c>
      <c r="J1105" t="s">
        <v>2260</v>
      </c>
      <c r="K1105" t="s">
        <v>380</v>
      </c>
      <c r="L1105" t="s">
        <v>8972</v>
      </c>
      <c r="M1105" t="s">
        <v>1798</v>
      </c>
      <c r="N1105" t="s">
        <v>9059</v>
      </c>
      <c r="O1105" t="s">
        <v>3021</v>
      </c>
      <c r="P1105" t="s">
        <v>8974</v>
      </c>
      <c r="Q1105" t="s">
        <v>456</v>
      </c>
      <c r="R1105" t="b">
        <v>0</v>
      </c>
      <c r="S1105">
        <v>2000</v>
      </c>
      <c r="T1105" t="s">
        <v>3002</v>
      </c>
      <c r="U1105" t="s">
        <v>3003</v>
      </c>
      <c r="V1105">
        <v>2</v>
      </c>
      <c r="W1105" t="s">
        <v>3021</v>
      </c>
    </row>
    <row r="1106" spans="1:23" hidden="1" x14ac:dyDescent="0.35">
      <c r="A1106" t="s">
        <v>381</v>
      </c>
      <c r="C1106" s="403">
        <v>45799</v>
      </c>
      <c r="D1106" t="s">
        <v>3543</v>
      </c>
      <c r="E1106" t="s">
        <v>9060</v>
      </c>
      <c r="F1106" t="s">
        <v>9061</v>
      </c>
      <c r="G1106" t="s">
        <v>9062</v>
      </c>
      <c r="H1106" t="s">
        <v>9063</v>
      </c>
      <c r="I1106" t="s">
        <v>9064</v>
      </c>
      <c r="J1106" t="s">
        <v>2260</v>
      </c>
      <c r="K1106" t="s">
        <v>380</v>
      </c>
      <c r="L1106" t="s">
        <v>8972</v>
      </c>
      <c r="M1106" t="s">
        <v>1798</v>
      </c>
      <c r="N1106" t="s">
        <v>9065</v>
      </c>
      <c r="O1106" t="s">
        <v>3012</v>
      </c>
      <c r="P1106" t="s">
        <v>8974</v>
      </c>
      <c r="Q1106" t="s">
        <v>456</v>
      </c>
      <c r="R1106" t="b">
        <v>0</v>
      </c>
      <c r="S1106">
        <v>500</v>
      </c>
      <c r="T1106" t="s">
        <v>3002</v>
      </c>
      <c r="U1106" t="s">
        <v>3003</v>
      </c>
      <c r="V1106">
        <v>0.5</v>
      </c>
      <c r="W1106" t="s">
        <v>3012</v>
      </c>
    </row>
    <row r="1107" spans="1:23" hidden="1" x14ac:dyDescent="0.35">
      <c r="A1107" t="s">
        <v>381</v>
      </c>
      <c r="C1107" s="403">
        <v>45799</v>
      </c>
      <c r="D1107" t="s">
        <v>3543</v>
      </c>
      <c r="E1107" t="s">
        <v>9066</v>
      </c>
      <c r="F1107" t="s">
        <v>9067</v>
      </c>
      <c r="G1107" t="s">
        <v>9068</v>
      </c>
      <c r="H1107" t="s">
        <v>9069</v>
      </c>
      <c r="I1107" t="s">
        <v>2592</v>
      </c>
      <c r="J1107" t="s">
        <v>2260</v>
      </c>
      <c r="K1107" t="s">
        <v>380</v>
      </c>
      <c r="L1107" t="s">
        <v>8972</v>
      </c>
      <c r="M1107" t="s">
        <v>1798</v>
      </c>
      <c r="N1107" t="s">
        <v>9070</v>
      </c>
      <c r="O1107" t="s">
        <v>3012</v>
      </c>
      <c r="P1107" t="s">
        <v>8974</v>
      </c>
      <c r="Q1107" t="s">
        <v>456</v>
      </c>
      <c r="R1107" t="b">
        <v>0</v>
      </c>
      <c r="S1107">
        <v>1500</v>
      </c>
      <c r="T1107" t="s">
        <v>3002</v>
      </c>
      <c r="U1107" t="s">
        <v>3003</v>
      </c>
      <c r="V1107">
        <v>1.5</v>
      </c>
      <c r="W1107" t="s">
        <v>3012</v>
      </c>
    </row>
    <row r="1108" spans="1:23" hidden="1" x14ac:dyDescent="0.35">
      <c r="A1108" t="s">
        <v>381</v>
      </c>
      <c r="C1108" s="403">
        <v>45799</v>
      </c>
      <c r="D1108" t="s">
        <v>3543</v>
      </c>
      <c r="E1108" t="s">
        <v>9071</v>
      </c>
      <c r="F1108" t="s">
        <v>9072</v>
      </c>
      <c r="G1108" t="s">
        <v>9073</v>
      </c>
      <c r="H1108" t="s">
        <v>9074</v>
      </c>
      <c r="I1108" t="s">
        <v>9075</v>
      </c>
      <c r="J1108" t="s">
        <v>2260</v>
      </c>
      <c r="K1108" t="s">
        <v>380</v>
      </c>
      <c r="L1108" t="s">
        <v>8972</v>
      </c>
      <c r="M1108" t="s">
        <v>1798</v>
      </c>
      <c r="N1108" t="s">
        <v>9076</v>
      </c>
      <c r="O1108" t="s">
        <v>3012</v>
      </c>
      <c r="P1108" t="s">
        <v>8974</v>
      </c>
      <c r="Q1108" t="s">
        <v>456</v>
      </c>
      <c r="R1108" t="b">
        <v>0</v>
      </c>
      <c r="S1108">
        <v>500</v>
      </c>
      <c r="T1108" t="s">
        <v>3002</v>
      </c>
      <c r="U1108" t="s">
        <v>3003</v>
      </c>
      <c r="V1108">
        <v>0.5</v>
      </c>
      <c r="W1108" t="s">
        <v>3012</v>
      </c>
    </row>
    <row r="1109" spans="1:23" hidden="1" x14ac:dyDescent="0.35">
      <c r="A1109" t="s">
        <v>381</v>
      </c>
      <c r="C1109" s="403">
        <v>45799</v>
      </c>
      <c r="D1109" t="s">
        <v>3543</v>
      </c>
      <c r="E1109" t="s">
        <v>9077</v>
      </c>
      <c r="F1109" t="s">
        <v>9078</v>
      </c>
      <c r="G1109" t="s">
        <v>9079</v>
      </c>
      <c r="H1109" t="s">
        <v>9080</v>
      </c>
      <c r="I1109" t="s">
        <v>2301</v>
      </c>
      <c r="J1109" t="s">
        <v>2260</v>
      </c>
      <c r="K1109" t="s">
        <v>380</v>
      </c>
      <c r="L1109" t="s">
        <v>9081</v>
      </c>
      <c r="M1109" t="s">
        <v>1798</v>
      </c>
      <c r="N1109" t="s">
        <v>9082</v>
      </c>
      <c r="O1109" t="s">
        <v>3012</v>
      </c>
      <c r="P1109" t="s">
        <v>9083</v>
      </c>
      <c r="Q1109" t="s">
        <v>456</v>
      </c>
      <c r="R1109" t="b">
        <v>0</v>
      </c>
      <c r="S1109">
        <v>1000</v>
      </c>
      <c r="T1109" t="s">
        <v>3002</v>
      </c>
      <c r="U1109" t="s">
        <v>3003</v>
      </c>
      <c r="V1109">
        <v>1</v>
      </c>
      <c r="W1109" t="s">
        <v>3012</v>
      </c>
    </row>
    <row r="1110" spans="1:23" hidden="1" x14ac:dyDescent="0.35">
      <c r="A1110" t="s">
        <v>381</v>
      </c>
      <c r="C1110" s="403">
        <v>45799</v>
      </c>
      <c r="D1110" t="s">
        <v>3543</v>
      </c>
      <c r="E1110" t="s">
        <v>9084</v>
      </c>
      <c r="F1110" t="s">
        <v>9085</v>
      </c>
      <c r="G1110" t="s">
        <v>9086</v>
      </c>
      <c r="H1110" t="s">
        <v>9087</v>
      </c>
      <c r="I1110" t="s">
        <v>9088</v>
      </c>
      <c r="J1110" t="s">
        <v>2260</v>
      </c>
      <c r="K1110" t="s">
        <v>380</v>
      </c>
      <c r="L1110" t="s">
        <v>9081</v>
      </c>
      <c r="M1110" t="s">
        <v>1798</v>
      </c>
      <c r="N1110" t="s">
        <v>9089</v>
      </c>
      <c r="O1110" t="s">
        <v>3012</v>
      </c>
      <c r="P1110" t="s">
        <v>9083</v>
      </c>
      <c r="Q1110" t="s">
        <v>456</v>
      </c>
      <c r="R1110" t="b">
        <v>0</v>
      </c>
      <c r="S1110">
        <v>3000</v>
      </c>
      <c r="T1110" t="s">
        <v>3002</v>
      </c>
      <c r="U1110" t="s">
        <v>3003</v>
      </c>
      <c r="V1110">
        <v>3</v>
      </c>
      <c r="W1110" t="s">
        <v>3012</v>
      </c>
    </row>
    <row r="1111" spans="1:23" hidden="1" x14ac:dyDescent="0.35">
      <c r="A1111" t="s">
        <v>381</v>
      </c>
      <c r="C1111" s="403">
        <v>45799</v>
      </c>
      <c r="D1111" t="s">
        <v>3543</v>
      </c>
      <c r="E1111" t="s">
        <v>9090</v>
      </c>
      <c r="F1111" t="s">
        <v>9091</v>
      </c>
      <c r="G1111" t="s">
        <v>9092</v>
      </c>
      <c r="H1111" t="s">
        <v>9093</v>
      </c>
      <c r="I1111" t="s">
        <v>9094</v>
      </c>
      <c r="J1111" t="s">
        <v>2260</v>
      </c>
      <c r="K1111" t="s">
        <v>380</v>
      </c>
      <c r="L1111" t="s">
        <v>9081</v>
      </c>
      <c r="M1111" t="s">
        <v>1798</v>
      </c>
      <c r="N1111" t="s">
        <v>9095</v>
      </c>
      <c r="O1111" t="s">
        <v>3012</v>
      </c>
      <c r="P1111" t="s">
        <v>9083</v>
      </c>
      <c r="Q1111" t="s">
        <v>456</v>
      </c>
      <c r="R1111" t="b">
        <v>0</v>
      </c>
      <c r="S1111">
        <v>1000</v>
      </c>
      <c r="T1111" t="s">
        <v>3002</v>
      </c>
      <c r="U1111" t="s">
        <v>3003</v>
      </c>
      <c r="V1111">
        <v>1</v>
      </c>
      <c r="W1111" t="s">
        <v>3012</v>
      </c>
    </row>
    <row r="1112" spans="1:23" hidden="1" x14ac:dyDescent="0.35">
      <c r="A1112" t="s">
        <v>381</v>
      </c>
      <c r="C1112" s="403">
        <v>45798</v>
      </c>
      <c r="D1112" t="s">
        <v>3543</v>
      </c>
      <c r="E1112" t="s">
        <v>9096</v>
      </c>
      <c r="F1112" t="s">
        <v>9097</v>
      </c>
      <c r="G1112" t="s">
        <v>9098</v>
      </c>
      <c r="H1112" t="s">
        <v>9099</v>
      </c>
      <c r="I1112" t="s">
        <v>9100</v>
      </c>
      <c r="J1112" t="s">
        <v>2260</v>
      </c>
      <c r="K1112" t="s">
        <v>380</v>
      </c>
      <c r="L1112" t="s">
        <v>8972</v>
      </c>
      <c r="M1112" t="s">
        <v>1798</v>
      </c>
      <c r="N1112" t="s">
        <v>9022</v>
      </c>
      <c r="O1112" t="s">
        <v>3012</v>
      </c>
      <c r="P1112" t="s">
        <v>8974</v>
      </c>
      <c r="Q1112" t="s">
        <v>456</v>
      </c>
      <c r="R1112" t="b">
        <v>0</v>
      </c>
      <c r="S1112">
        <v>2000</v>
      </c>
      <c r="T1112" t="s">
        <v>3002</v>
      </c>
      <c r="U1112" t="s">
        <v>3003</v>
      </c>
      <c r="V1112">
        <v>2</v>
      </c>
      <c r="W1112" t="s">
        <v>3012</v>
      </c>
    </row>
    <row r="1113" spans="1:23" hidden="1" x14ac:dyDescent="0.35">
      <c r="A1113" t="s">
        <v>381</v>
      </c>
      <c r="C1113" s="403">
        <v>45797</v>
      </c>
      <c r="D1113" t="s">
        <v>3543</v>
      </c>
      <c r="E1113" t="s">
        <v>9101</v>
      </c>
      <c r="F1113" t="s">
        <v>9102</v>
      </c>
      <c r="G1113" t="s">
        <v>9103</v>
      </c>
      <c r="H1113" t="s">
        <v>9104</v>
      </c>
      <c r="I1113" t="s">
        <v>9105</v>
      </c>
      <c r="J1113" t="s">
        <v>2260</v>
      </c>
      <c r="K1113" t="s">
        <v>380</v>
      </c>
      <c r="L1113" t="s">
        <v>9081</v>
      </c>
      <c r="M1113" t="s">
        <v>1798</v>
      </c>
      <c r="N1113" t="s">
        <v>9089</v>
      </c>
      <c r="O1113" t="s">
        <v>3012</v>
      </c>
      <c r="P1113" t="s">
        <v>9083</v>
      </c>
      <c r="Q1113" t="s">
        <v>456</v>
      </c>
      <c r="R1113" t="b">
        <v>0</v>
      </c>
      <c r="S1113">
        <v>2000</v>
      </c>
      <c r="T1113" t="s">
        <v>3002</v>
      </c>
      <c r="U1113" t="s">
        <v>3003</v>
      </c>
      <c r="V1113">
        <v>2</v>
      </c>
      <c r="W1113" t="s">
        <v>3012</v>
      </c>
    </row>
    <row r="1114" spans="1:23" hidden="1" x14ac:dyDescent="0.35">
      <c r="A1114" t="s">
        <v>381</v>
      </c>
      <c r="C1114" s="403">
        <v>45797</v>
      </c>
      <c r="D1114" t="s">
        <v>3543</v>
      </c>
      <c r="E1114" t="s">
        <v>9106</v>
      </c>
      <c r="F1114" t="s">
        <v>9107</v>
      </c>
      <c r="G1114" t="s">
        <v>9108</v>
      </c>
      <c r="H1114" t="s">
        <v>9109</v>
      </c>
      <c r="I1114" t="s">
        <v>9110</v>
      </c>
      <c r="J1114" t="s">
        <v>2260</v>
      </c>
      <c r="K1114" t="s">
        <v>380</v>
      </c>
      <c r="L1114" t="s">
        <v>8807</v>
      </c>
      <c r="M1114" t="s">
        <v>1798</v>
      </c>
      <c r="N1114" t="s">
        <v>9111</v>
      </c>
      <c r="O1114" t="s">
        <v>3012</v>
      </c>
      <c r="P1114" t="s">
        <v>8981</v>
      </c>
      <c r="Q1114" t="s">
        <v>456</v>
      </c>
      <c r="R1114" t="b">
        <v>0</v>
      </c>
      <c r="S1114">
        <v>2000</v>
      </c>
      <c r="T1114" t="s">
        <v>3002</v>
      </c>
      <c r="U1114" t="s">
        <v>3003</v>
      </c>
      <c r="V1114">
        <v>2</v>
      </c>
      <c r="W1114" t="s">
        <v>3012</v>
      </c>
    </row>
    <row r="1115" spans="1:23" hidden="1" x14ac:dyDescent="0.35">
      <c r="A1115" t="s">
        <v>2189</v>
      </c>
      <c r="C1115" s="403">
        <v>45797</v>
      </c>
      <c r="D1115" t="s">
        <v>3661</v>
      </c>
      <c r="E1115" t="s">
        <v>9112</v>
      </c>
      <c r="F1115" t="s">
        <v>9113</v>
      </c>
      <c r="G1115" t="s">
        <v>9114</v>
      </c>
      <c r="H1115" t="s">
        <v>9115</v>
      </c>
      <c r="I1115" t="s">
        <v>6001</v>
      </c>
      <c r="J1115" t="s">
        <v>100</v>
      </c>
      <c r="K1115" t="s">
        <v>293</v>
      </c>
      <c r="L1115" t="s">
        <v>3071</v>
      </c>
      <c r="M1115" t="s">
        <v>8596</v>
      </c>
      <c r="N1115" t="s">
        <v>9116</v>
      </c>
      <c r="O1115" t="s">
        <v>3030</v>
      </c>
      <c r="P1115" t="s">
        <v>3838</v>
      </c>
      <c r="Q1115" t="s">
        <v>293</v>
      </c>
      <c r="R1115" t="b">
        <v>0</v>
      </c>
      <c r="S1115">
        <v>25000</v>
      </c>
      <c r="T1115" t="s">
        <v>3002</v>
      </c>
      <c r="U1115" t="s">
        <v>3003</v>
      </c>
      <c r="V1115">
        <v>25</v>
      </c>
      <c r="W1115" t="s">
        <v>3030</v>
      </c>
    </row>
    <row r="1116" spans="1:23" hidden="1" x14ac:dyDescent="0.35">
      <c r="A1116" t="s">
        <v>419</v>
      </c>
      <c r="C1116" s="403">
        <v>45796</v>
      </c>
      <c r="D1116" t="s">
        <v>3543</v>
      </c>
      <c r="E1116" t="s">
        <v>545</v>
      </c>
      <c r="F1116" t="s">
        <v>9117</v>
      </c>
      <c r="G1116" t="s">
        <v>2327</v>
      </c>
      <c r="H1116" t="s">
        <v>9118</v>
      </c>
      <c r="I1116" t="s">
        <v>3810</v>
      </c>
      <c r="J1116" t="s">
        <v>92</v>
      </c>
      <c r="K1116" t="s">
        <v>497</v>
      </c>
      <c r="L1116" t="s">
        <v>3062</v>
      </c>
      <c r="M1116" t="s">
        <v>9119</v>
      </c>
      <c r="N1116" t="s">
        <v>1798</v>
      </c>
      <c r="O1116" t="s">
        <v>3021</v>
      </c>
      <c r="P1116" t="s">
        <v>9119</v>
      </c>
      <c r="Q1116" t="s">
        <v>497</v>
      </c>
      <c r="R1116" t="b">
        <v>0</v>
      </c>
      <c r="S1116">
        <v>0</v>
      </c>
      <c r="T1116" t="s">
        <v>3013</v>
      </c>
      <c r="U1116" t="s">
        <v>3003</v>
      </c>
      <c r="V1116">
        <v>0</v>
      </c>
      <c r="W1116" t="s">
        <v>3021</v>
      </c>
    </row>
    <row r="1117" spans="1:23" hidden="1" x14ac:dyDescent="0.35">
      <c r="A1117" t="s">
        <v>381</v>
      </c>
      <c r="C1117" s="403">
        <v>45796</v>
      </c>
      <c r="D1117" t="s">
        <v>3543</v>
      </c>
      <c r="E1117" t="s">
        <v>9120</v>
      </c>
      <c r="F1117" t="s">
        <v>9121</v>
      </c>
      <c r="G1117" t="s">
        <v>9122</v>
      </c>
      <c r="H1117" t="s">
        <v>9123</v>
      </c>
      <c r="I1117" t="s">
        <v>9124</v>
      </c>
      <c r="J1117" t="s">
        <v>2260</v>
      </c>
      <c r="K1117" t="s">
        <v>380</v>
      </c>
      <c r="L1117" t="s">
        <v>8972</v>
      </c>
      <c r="M1117" t="s">
        <v>1798</v>
      </c>
      <c r="N1117" t="s">
        <v>9125</v>
      </c>
      <c r="O1117" t="s">
        <v>3012</v>
      </c>
      <c r="P1117" t="s">
        <v>8974</v>
      </c>
      <c r="Q1117" t="s">
        <v>456</v>
      </c>
      <c r="R1117" t="b">
        <v>0</v>
      </c>
      <c r="S1117">
        <v>4000</v>
      </c>
      <c r="T1117" t="s">
        <v>3002</v>
      </c>
      <c r="U1117" t="s">
        <v>3003</v>
      </c>
      <c r="V1117">
        <v>4</v>
      </c>
      <c r="W1117" t="s">
        <v>3012</v>
      </c>
    </row>
    <row r="1118" spans="1:23" hidden="1" x14ac:dyDescent="0.35">
      <c r="A1118" t="s">
        <v>381</v>
      </c>
      <c r="C1118" s="403">
        <v>45794</v>
      </c>
      <c r="D1118" t="s">
        <v>3543</v>
      </c>
      <c r="E1118" t="s">
        <v>492</v>
      </c>
      <c r="F1118" t="s">
        <v>9126</v>
      </c>
      <c r="G1118" t="s">
        <v>493</v>
      </c>
      <c r="H1118" t="s">
        <v>9127</v>
      </c>
      <c r="I1118" t="s">
        <v>2350</v>
      </c>
      <c r="J1118" t="s">
        <v>2260</v>
      </c>
      <c r="K1118" t="s">
        <v>380</v>
      </c>
      <c r="L1118" t="s">
        <v>8972</v>
      </c>
      <c r="M1118" t="s">
        <v>9128</v>
      </c>
      <c r="N1118" t="s">
        <v>9125</v>
      </c>
      <c r="O1118" t="s">
        <v>3021</v>
      </c>
      <c r="P1118" t="s">
        <v>9128</v>
      </c>
      <c r="Q1118" t="s">
        <v>456</v>
      </c>
      <c r="R1118" t="b">
        <v>0</v>
      </c>
      <c r="S1118">
        <v>8000</v>
      </c>
      <c r="T1118" t="s">
        <v>3013</v>
      </c>
      <c r="U1118" t="s">
        <v>3003</v>
      </c>
      <c r="V1118">
        <v>8</v>
      </c>
      <c r="W1118" t="s">
        <v>3021</v>
      </c>
    </row>
    <row r="1119" spans="1:23" hidden="1" x14ac:dyDescent="0.35">
      <c r="A1119" t="s">
        <v>419</v>
      </c>
      <c r="C1119" s="403">
        <v>45791</v>
      </c>
      <c r="D1119" t="s">
        <v>3661</v>
      </c>
      <c r="E1119" t="s">
        <v>1167</v>
      </c>
      <c r="F1119" t="s">
        <v>9129</v>
      </c>
      <c r="G1119" t="s">
        <v>9130</v>
      </c>
      <c r="H1119" t="s">
        <v>9131</v>
      </c>
      <c r="I1119" t="s">
        <v>9132</v>
      </c>
      <c r="J1119" t="s">
        <v>95</v>
      </c>
      <c r="K1119" t="s">
        <v>501</v>
      </c>
      <c r="L1119" t="s">
        <v>9133</v>
      </c>
      <c r="M1119" t="s">
        <v>9134</v>
      </c>
      <c r="N1119" t="s">
        <v>9135</v>
      </c>
      <c r="O1119" t="s">
        <v>3030</v>
      </c>
      <c r="P1119" t="s">
        <v>9134</v>
      </c>
      <c r="Q1119" t="s">
        <v>499</v>
      </c>
      <c r="R1119" t="b">
        <v>1</v>
      </c>
      <c r="S1119">
        <v>20000</v>
      </c>
      <c r="T1119" t="s">
        <v>3013</v>
      </c>
      <c r="U1119" t="s">
        <v>3003</v>
      </c>
      <c r="V1119">
        <v>20</v>
      </c>
      <c r="W1119" t="s">
        <v>3030</v>
      </c>
    </row>
    <row r="1120" spans="1:23" hidden="1" x14ac:dyDescent="0.35">
      <c r="A1120" t="s">
        <v>350</v>
      </c>
      <c r="C1120" s="403">
        <v>45789</v>
      </c>
      <c r="D1120" t="s">
        <v>3742</v>
      </c>
      <c r="E1120" t="s">
        <v>1256</v>
      </c>
      <c r="F1120" t="s">
        <v>9136</v>
      </c>
      <c r="G1120" t="s">
        <v>2478</v>
      </c>
      <c r="H1120" t="s">
        <v>9137</v>
      </c>
      <c r="I1120" t="s">
        <v>2478</v>
      </c>
      <c r="J1120" t="s">
        <v>105</v>
      </c>
      <c r="K1120" t="s">
        <v>846</v>
      </c>
      <c r="L1120" t="s">
        <v>8323</v>
      </c>
      <c r="M1120" t="s">
        <v>8324</v>
      </c>
      <c r="N1120" t="s">
        <v>9138</v>
      </c>
      <c r="O1120" t="s">
        <v>3021</v>
      </c>
      <c r="P1120" t="s">
        <v>8324</v>
      </c>
      <c r="Q1120" t="s">
        <v>846</v>
      </c>
      <c r="R1120" t="b">
        <v>0</v>
      </c>
      <c r="S1120">
        <v>5000</v>
      </c>
      <c r="T1120" t="s">
        <v>3013</v>
      </c>
      <c r="U1120" t="s">
        <v>3003</v>
      </c>
      <c r="V1120">
        <v>5</v>
      </c>
      <c r="W1120" t="s">
        <v>3021</v>
      </c>
    </row>
    <row r="1121" spans="1:23" hidden="1" x14ac:dyDescent="0.35">
      <c r="A1121" t="s">
        <v>2189</v>
      </c>
      <c r="C1121" s="403">
        <v>45786</v>
      </c>
      <c r="D1121" t="s">
        <v>3543</v>
      </c>
      <c r="E1121" t="s">
        <v>9139</v>
      </c>
      <c r="F1121" t="s">
        <v>9140</v>
      </c>
      <c r="G1121" t="s">
        <v>9141</v>
      </c>
      <c r="H1121" t="s">
        <v>9142</v>
      </c>
      <c r="I1121" t="s">
        <v>2782</v>
      </c>
      <c r="J1121" t="s">
        <v>97</v>
      </c>
      <c r="K1121" t="s">
        <v>2189</v>
      </c>
      <c r="L1121" t="s">
        <v>3154</v>
      </c>
      <c r="M1121" t="s">
        <v>4872</v>
      </c>
      <c r="N1121" t="s">
        <v>4873</v>
      </c>
      <c r="O1121" t="s">
        <v>3001</v>
      </c>
      <c r="P1121" t="s">
        <v>4474</v>
      </c>
      <c r="Q1121" t="s">
        <v>2189</v>
      </c>
      <c r="R1121" t="b">
        <v>1</v>
      </c>
      <c r="S1121">
        <v>50000</v>
      </c>
      <c r="T1121" t="s">
        <v>3002</v>
      </c>
      <c r="U1121" t="s">
        <v>3003</v>
      </c>
      <c r="V1121">
        <v>50</v>
      </c>
      <c r="W1121" t="s">
        <v>3001</v>
      </c>
    </row>
    <row r="1122" spans="1:23" hidden="1" x14ac:dyDescent="0.35">
      <c r="A1122" t="s">
        <v>419</v>
      </c>
      <c r="C1122" s="403">
        <v>45784</v>
      </c>
      <c r="D1122" t="s">
        <v>3661</v>
      </c>
      <c r="E1122" t="s">
        <v>560</v>
      </c>
      <c r="F1122" t="s">
        <v>9143</v>
      </c>
      <c r="G1122" t="s">
        <v>561</v>
      </c>
      <c r="H1122" t="s">
        <v>9144</v>
      </c>
      <c r="I1122" t="s">
        <v>9145</v>
      </c>
      <c r="J1122" t="s">
        <v>92</v>
      </c>
      <c r="K1122" t="s">
        <v>418</v>
      </c>
      <c r="L1122" t="s">
        <v>3140</v>
      </c>
      <c r="M1122" t="s">
        <v>9146</v>
      </c>
      <c r="N1122" t="s">
        <v>9147</v>
      </c>
      <c r="O1122" t="s">
        <v>3012</v>
      </c>
      <c r="P1122" t="s">
        <v>9148</v>
      </c>
      <c r="Q1122" t="s">
        <v>418</v>
      </c>
      <c r="R1122" t="b">
        <v>0</v>
      </c>
      <c r="S1122">
        <v>10000</v>
      </c>
      <c r="T1122" t="s">
        <v>3013</v>
      </c>
      <c r="U1122" t="s">
        <v>3003</v>
      </c>
      <c r="V1122">
        <v>10</v>
      </c>
      <c r="W1122" t="s">
        <v>3012</v>
      </c>
    </row>
    <row r="1123" spans="1:23" hidden="1" x14ac:dyDescent="0.35">
      <c r="A1123" t="s">
        <v>350</v>
      </c>
      <c r="C1123" s="403">
        <v>45784</v>
      </c>
      <c r="D1123" t="s">
        <v>3543</v>
      </c>
      <c r="E1123" t="s">
        <v>9149</v>
      </c>
      <c r="F1123" t="s">
        <v>9150</v>
      </c>
      <c r="G1123" t="s">
        <v>9151</v>
      </c>
      <c r="H1123" t="s">
        <v>9152</v>
      </c>
      <c r="I1123" t="s">
        <v>2283</v>
      </c>
      <c r="J1123" t="s">
        <v>105</v>
      </c>
      <c r="K1123" t="s">
        <v>846</v>
      </c>
      <c r="L1123" t="s">
        <v>8323</v>
      </c>
      <c r="M1123" t="s">
        <v>3184</v>
      </c>
      <c r="N1123" t="s">
        <v>9153</v>
      </c>
      <c r="O1123" t="s">
        <v>3012</v>
      </c>
      <c r="P1123" t="s">
        <v>9154</v>
      </c>
      <c r="Q1123" t="s">
        <v>846</v>
      </c>
      <c r="R1123" t="b">
        <v>0</v>
      </c>
      <c r="S1123">
        <v>0</v>
      </c>
      <c r="T1123" t="s">
        <v>3002</v>
      </c>
      <c r="U1123" t="s">
        <v>3003</v>
      </c>
      <c r="V1123">
        <v>0</v>
      </c>
      <c r="W1123" t="s">
        <v>3012</v>
      </c>
    </row>
    <row r="1124" spans="1:23" hidden="1" x14ac:dyDescent="0.35">
      <c r="A1124" t="s">
        <v>350</v>
      </c>
      <c r="C1124" s="403">
        <v>45784</v>
      </c>
      <c r="D1124" t="s">
        <v>3543</v>
      </c>
      <c r="E1124" t="s">
        <v>9155</v>
      </c>
      <c r="F1124" t="s">
        <v>9156</v>
      </c>
      <c r="G1124" t="s">
        <v>9157</v>
      </c>
      <c r="H1124" t="s">
        <v>9158</v>
      </c>
      <c r="I1124" t="s">
        <v>2301</v>
      </c>
      <c r="J1124" t="s">
        <v>105</v>
      </c>
      <c r="K1124" t="s">
        <v>846</v>
      </c>
      <c r="L1124" t="s">
        <v>8323</v>
      </c>
      <c r="M1124" t="s">
        <v>9154</v>
      </c>
      <c r="N1124" t="s">
        <v>9159</v>
      </c>
      <c r="O1124" t="s">
        <v>3012</v>
      </c>
      <c r="P1124" t="s">
        <v>9160</v>
      </c>
      <c r="Q1124" t="s">
        <v>846</v>
      </c>
      <c r="R1124" t="b">
        <v>0</v>
      </c>
      <c r="S1124">
        <v>0</v>
      </c>
      <c r="T1124" t="s">
        <v>3002</v>
      </c>
      <c r="U1124" t="s">
        <v>3003</v>
      </c>
      <c r="V1124">
        <v>0</v>
      </c>
      <c r="W1124" t="s">
        <v>3012</v>
      </c>
    </row>
    <row r="1125" spans="1:23" hidden="1" x14ac:dyDescent="0.35">
      <c r="A1125" t="s">
        <v>350</v>
      </c>
      <c r="C1125" s="403">
        <v>45784</v>
      </c>
      <c r="D1125" t="s">
        <v>3543</v>
      </c>
      <c r="E1125" t="s">
        <v>9161</v>
      </c>
      <c r="F1125" t="s">
        <v>9162</v>
      </c>
      <c r="G1125" t="s">
        <v>9163</v>
      </c>
      <c r="H1125" t="s">
        <v>9164</v>
      </c>
      <c r="I1125" t="s">
        <v>9165</v>
      </c>
      <c r="J1125" t="s">
        <v>105</v>
      </c>
      <c r="K1125" t="s">
        <v>846</v>
      </c>
      <c r="L1125" t="s">
        <v>8457</v>
      </c>
      <c r="M1125" t="s">
        <v>9166</v>
      </c>
      <c r="N1125" t="s">
        <v>9167</v>
      </c>
      <c r="O1125" t="s">
        <v>3012</v>
      </c>
      <c r="P1125" t="s">
        <v>9168</v>
      </c>
      <c r="Q1125" t="s">
        <v>846</v>
      </c>
      <c r="R1125" t="b">
        <v>0</v>
      </c>
      <c r="S1125">
        <v>0</v>
      </c>
      <c r="T1125" t="s">
        <v>3002</v>
      </c>
      <c r="U1125" t="s">
        <v>3003</v>
      </c>
      <c r="V1125">
        <v>0</v>
      </c>
      <c r="W1125" t="s">
        <v>3012</v>
      </c>
    </row>
    <row r="1126" spans="1:23" hidden="1" x14ac:dyDescent="0.35">
      <c r="A1126" t="s">
        <v>381</v>
      </c>
      <c r="C1126" s="403">
        <v>45780</v>
      </c>
      <c r="D1126" t="s">
        <v>3543</v>
      </c>
      <c r="E1126" t="s">
        <v>9169</v>
      </c>
      <c r="F1126" t="s">
        <v>9170</v>
      </c>
      <c r="G1126" t="s">
        <v>9171</v>
      </c>
      <c r="H1126" t="s">
        <v>9172</v>
      </c>
      <c r="I1126" t="s">
        <v>2775</v>
      </c>
      <c r="J1126" t="s">
        <v>2260</v>
      </c>
      <c r="K1126" t="s">
        <v>444</v>
      </c>
      <c r="L1126" t="s">
        <v>3525</v>
      </c>
      <c r="M1126" t="s">
        <v>1798</v>
      </c>
      <c r="N1126" t="s">
        <v>1798</v>
      </c>
      <c r="O1126" t="s">
        <v>3021</v>
      </c>
      <c r="P1126" t="s">
        <v>9173</v>
      </c>
      <c r="Q1126" t="s">
        <v>415</v>
      </c>
      <c r="R1126" t="b">
        <v>0</v>
      </c>
      <c r="S1126">
        <v>0</v>
      </c>
      <c r="T1126" t="s">
        <v>3013</v>
      </c>
      <c r="U1126" t="s">
        <v>3003</v>
      </c>
      <c r="V1126">
        <v>0</v>
      </c>
      <c r="W1126" t="s">
        <v>3021</v>
      </c>
    </row>
    <row r="1127" spans="1:23" hidden="1" x14ac:dyDescent="0.35">
      <c r="A1127" t="s">
        <v>2189</v>
      </c>
      <c r="C1127" s="403">
        <v>45778</v>
      </c>
      <c r="D1127" t="s">
        <v>23536</v>
      </c>
      <c r="E1127" t="s">
        <v>698</v>
      </c>
      <c r="F1127" t="s">
        <v>9174</v>
      </c>
      <c r="G1127" t="s">
        <v>882</v>
      </c>
      <c r="H1127" t="s">
        <v>9175</v>
      </c>
      <c r="I1127" t="s">
        <v>9176</v>
      </c>
      <c r="J1127" t="s">
        <v>97</v>
      </c>
      <c r="K1127" t="s">
        <v>2189</v>
      </c>
      <c r="L1127" t="s">
        <v>9177</v>
      </c>
      <c r="M1127" t="s">
        <v>9178</v>
      </c>
      <c r="N1127" t="s">
        <v>9179</v>
      </c>
      <c r="O1127" t="s">
        <v>3001</v>
      </c>
      <c r="P1127" t="s">
        <v>9180</v>
      </c>
      <c r="Q1127" t="s">
        <v>2189</v>
      </c>
      <c r="R1127" t="b">
        <v>1</v>
      </c>
      <c r="S1127">
        <v>200000</v>
      </c>
      <c r="T1127" t="s">
        <v>3013</v>
      </c>
      <c r="U1127" t="s">
        <v>3003</v>
      </c>
      <c r="V1127">
        <v>200</v>
      </c>
      <c r="W1127" t="s">
        <v>3001</v>
      </c>
    </row>
    <row r="1128" spans="1:23" hidden="1" x14ac:dyDescent="0.35">
      <c r="A1128" t="s">
        <v>381</v>
      </c>
      <c r="C1128" s="403">
        <v>45775</v>
      </c>
      <c r="D1128" t="s">
        <v>3742</v>
      </c>
      <c r="E1128" t="s">
        <v>1033</v>
      </c>
      <c r="F1128" t="s">
        <v>9181</v>
      </c>
      <c r="G1128" t="s">
        <v>1034</v>
      </c>
      <c r="H1128" t="s">
        <v>9182</v>
      </c>
      <c r="I1128" t="s">
        <v>9183</v>
      </c>
      <c r="J1128" t="s">
        <v>89</v>
      </c>
      <c r="K1128" t="s">
        <v>380</v>
      </c>
      <c r="L1128" t="s">
        <v>3047</v>
      </c>
      <c r="M1128" t="s">
        <v>3724</v>
      </c>
      <c r="N1128" t="s">
        <v>1798</v>
      </c>
      <c r="O1128" t="s">
        <v>3012</v>
      </c>
      <c r="P1128" t="s">
        <v>3216</v>
      </c>
      <c r="Q1128" t="s">
        <v>456</v>
      </c>
      <c r="R1128" t="b">
        <v>0</v>
      </c>
      <c r="S1128">
        <v>5000</v>
      </c>
      <c r="T1128" t="s">
        <v>3013</v>
      </c>
      <c r="U1128" t="s">
        <v>3003</v>
      </c>
      <c r="V1128">
        <v>5</v>
      </c>
      <c r="W1128" t="s">
        <v>3012</v>
      </c>
    </row>
    <row r="1129" spans="1:23" hidden="1" x14ac:dyDescent="0.35">
      <c r="A1129" t="s">
        <v>381</v>
      </c>
      <c r="C1129" s="403">
        <v>45772</v>
      </c>
      <c r="D1129" t="s">
        <v>3742</v>
      </c>
      <c r="E1129" t="s">
        <v>438</v>
      </c>
      <c r="F1129" t="s">
        <v>9184</v>
      </c>
      <c r="G1129" t="s">
        <v>439</v>
      </c>
      <c r="H1129" t="s">
        <v>9185</v>
      </c>
      <c r="I1129" t="s">
        <v>2306</v>
      </c>
      <c r="J1129" t="s">
        <v>2260</v>
      </c>
      <c r="K1129" t="s">
        <v>380</v>
      </c>
      <c r="L1129" t="s">
        <v>3047</v>
      </c>
      <c r="M1129" t="s">
        <v>3724</v>
      </c>
      <c r="N1129" t="s">
        <v>3216</v>
      </c>
      <c r="O1129" t="s">
        <v>3012</v>
      </c>
      <c r="P1129" t="s">
        <v>8935</v>
      </c>
      <c r="Q1129" t="s">
        <v>456</v>
      </c>
      <c r="R1129" t="b">
        <v>0</v>
      </c>
      <c r="S1129">
        <v>3000</v>
      </c>
      <c r="T1129" t="s">
        <v>3013</v>
      </c>
      <c r="U1129" t="s">
        <v>3003</v>
      </c>
      <c r="V1129">
        <v>3</v>
      </c>
      <c r="W1129" t="s">
        <v>3012</v>
      </c>
    </row>
    <row r="1130" spans="1:23" hidden="1" x14ac:dyDescent="0.35">
      <c r="A1130" t="s">
        <v>350</v>
      </c>
      <c r="C1130" s="403">
        <v>45772</v>
      </c>
      <c r="D1130" t="s">
        <v>3543</v>
      </c>
      <c r="E1130" t="s">
        <v>9186</v>
      </c>
      <c r="F1130" t="s">
        <v>9187</v>
      </c>
      <c r="G1130" t="s">
        <v>9188</v>
      </c>
      <c r="H1130" t="s">
        <v>9189</v>
      </c>
      <c r="I1130" t="s">
        <v>138</v>
      </c>
      <c r="J1130" t="s">
        <v>103</v>
      </c>
      <c r="K1130" t="s">
        <v>836</v>
      </c>
      <c r="L1130" t="s">
        <v>9190</v>
      </c>
      <c r="M1130" t="s">
        <v>3846</v>
      </c>
      <c r="N1130" t="s">
        <v>9191</v>
      </c>
      <c r="O1130" t="s">
        <v>3030</v>
      </c>
      <c r="P1130" t="s">
        <v>9192</v>
      </c>
      <c r="Q1130" t="s">
        <v>846</v>
      </c>
      <c r="R1130" t="b">
        <v>0</v>
      </c>
      <c r="S1130">
        <v>15000</v>
      </c>
      <c r="T1130" t="s">
        <v>3002</v>
      </c>
      <c r="U1130" t="s">
        <v>3003</v>
      </c>
      <c r="V1130">
        <v>15</v>
      </c>
      <c r="W1130" t="s">
        <v>3030</v>
      </c>
    </row>
    <row r="1131" spans="1:23" hidden="1" x14ac:dyDescent="0.35">
      <c r="A1131" t="s">
        <v>2189</v>
      </c>
      <c r="C1131" s="403">
        <v>45770</v>
      </c>
      <c r="D1131" t="s">
        <v>23536</v>
      </c>
      <c r="E1131" t="s">
        <v>2274</v>
      </c>
      <c r="F1131" t="s">
        <v>9193</v>
      </c>
      <c r="G1131" t="s">
        <v>9194</v>
      </c>
      <c r="H1131" t="s">
        <v>9195</v>
      </c>
      <c r="I1131" t="s">
        <v>2685</v>
      </c>
      <c r="J1131" t="s">
        <v>97</v>
      </c>
      <c r="K1131" t="s">
        <v>2189</v>
      </c>
      <c r="L1131" t="s">
        <v>3154</v>
      </c>
      <c r="M1131" t="s">
        <v>4278</v>
      </c>
      <c r="N1131" t="s">
        <v>4279</v>
      </c>
      <c r="O1131" t="s">
        <v>3030</v>
      </c>
      <c r="P1131" t="s">
        <v>4278</v>
      </c>
      <c r="Q1131" t="s">
        <v>2189</v>
      </c>
      <c r="R1131" t="b">
        <v>1</v>
      </c>
      <c r="S1131">
        <v>30000</v>
      </c>
      <c r="T1131" t="s">
        <v>3648</v>
      </c>
      <c r="U1131" t="s">
        <v>3003</v>
      </c>
      <c r="V1131">
        <v>30</v>
      </c>
      <c r="W1131" t="s">
        <v>3030</v>
      </c>
    </row>
    <row r="1132" spans="1:23" hidden="1" x14ac:dyDescent="0.35">
      <c r="A1132" t="s">
        <v>2189</v>
      </c>
      <c r="C1132" s="403">
        <v>45769</v>
      </c>
      <c r="D1132" t="s">
        <v>3543</v>
      </c>
      <c r="E1132" t="s">
        <v>745</v>
      </c>
      <c r="F1132" t="s">
        <v>9196</v>
      </c>
      <c r="G1132" t="s">
        <v>1273</v>
      </c>
      <c r="H1132" t="s">
        <v>9197</v>
      </c>
      <c r="I1132" t="s">
        <v>1114</v>
      </c>
      <c r="J1132" t="s">
        <v>100</v>
      </c>
      <c r="K1132" t="s">
        <v>293</v>
      </c>
      <c r="L1132" t="s">
        <v>9198</v>
      </c>
      <c r="M1132" t="s">
        <v>9199</v>
      </c>
      <c r="N1132" t="s">
        <v>9200</v>
      </c>
      <c r="O1132" t="s">
        <v>3012</v>
      </c>
      <c r="P1132" t="s">
        <v>9201</v>
      </c>
      <c r="Q1132" t="s">
        <v>293</v>
      </c>
      <c r="R1132" t="b">
        <v>0</v>
      </c>
      <c r="S1132">
        <v>2000</v>
      </c>
      <c r="T1132" t="s">
        <v>3013</v>
      </c>
      <c r="U1132" t="s">
        <v>3003</v>
      </c>
      <c r="V1132">
        <v>2</v>
      </c>
      <c r="W1132" t="s">
        <v>3012</v>
      </c>
    </row>
    <row r="1133" spans="1:23" hidden="1" x14ac:dyDescent="0.35">
      <c r="A1133" t="s">
        <v>2189</v>
      </c>
      <c r="C1133" s="403">
        <v>45765</v>
      </c>
      <c r="D1133" t="s">
        <v>3213</v>
      </c>
      <c r="E1133" t="s">
        <v>9202</v>
      </c>
      <c r="F1133" t="s">
        <v>9203</v>
      </c>
      <c r="G1133" t="s">
        <v>9204</v>
      </c>
      <c r="H1133" t="s">
        <v>9205</v>
      </c>
      <c r="I1133" t="s">
        <v>3483</v>
      </c>
      <c r="J1133" t="s">
        <v>97</v>
      </c>
      <c r="K1133" t="s">
        <v>2189</v>
      </c>
      <c r="L1133" t="s">
        <v>3154</v>
      </c>
      <c r="M1133" t="s">
        <v>4472</v>
      </c>
      <c r="N1133" t="s">
        <v>9206</v>
      </c>
      <c r="O1133" t="s">
        <v>3207</v>
      </c>
      <c r="P1133" t="s">
        <v>4474</v>
      </c>
      <c r="Q1133" t="s">
        <v>2189</v>
      </c>
      <c r="R1133" t="b">
        <v>1</v>
      </c>
      <c r="S1133">
        <v>0</v>
      </c>
      <c r="T1133" t="s">
        <v>3002</v>
      </c>
      <c r="U1133" t="s">
        <v>3003</v>
      </c>
      <c r="V1133">
        <v>0</v>
      </c>
      <c r="W1133" t="s">
        <v>3207</v>
      </c>
    </row>
    <row r="1134" spans="1:23" hidden="1" x14ac:dyDescent="0.35">
      <c r="A1134" t="s">
        <v>2189</v>
      </c>
      <c r="C1134" s="403">
        <v>45765</v>
      </c>
      <c r="D1134" t="s">
        <v>3543</v>
      </c>
      <c r="E1134" t="s">
        <v>9207</v>
      </c>
      <c r="F1134" t="s">
        <v>9208</v>
      </c>
      <c r="G1134" t="s">
        <v>9209</v>
      </c>
      <c r="H1134" t="s">
        <v>9210</v>
      </c>
      <c r="I1134" t="s">
        <v>2325</v>
      </c>
      <c r="J1134" t="s">
        <v>98</v>
      </c>
      <c r="K1134" t="s">
        <v>2189</v>
      </c>
      <c r="L1134" t="s">
        <v>3154</v>
      </c>
      <c r="M1134" t="s">
        <v>3155</v>
      </c>
      <c r="N1134" t="s">
        <v>5881</v>
      </c>
      <c r="O1134" t="s">
        <v>3030</v>
      </c>
      <c r="P1134" t="s">
        <v>4837</v>
      </c>
      <c r="Q1134" t="s">
        <v>2189</v>
      </c>
      <c r="R1134" t="b">
        <v>0</v>
      </c>
      <c r="S1134">
        <v>0</v>
      </c>
      <c r="T1134" t="s">
        <v>3002</v>
      </c>
      <c r="U1134" t="s">
        <v>3003</v>
      </c>
      <c r="V1134">
        <v>0</v>
      </c>
      <c r="W1134" t="s">
        <v>3030</v>
      </c>
    </row>
    <row r="1135" spans="1:23" hidden="1" x14ac:dyDescent="0.35">
      <c r="A1135" t="s">
        <v>2189</v>
      </c>
      <c r="C1135" s="403">
        <v>45764</v>
      </c>
      <c r="D1135" t="s">
        <v>3543</v>
      </c>
      <c r="E1135" t="s">
        <v>9211</v>
      </c>
      <c r="F1135" t="s">
        <v>9212</v>
      </c>
      <c r="G1135" t="s">
        <v>9213</v>
      </c>
      <c r="H1135" t="s">
        <v>9214</v>
      </c>
      <c r="I1135" t="s">
        <v>9124</v>
      </c>
      <c r="J1135" t="s">
        <v>100</v>
      </c>
      <c r="K1135" t="s">
        <v>2193</v>
      </c>
      <c r="L1135" t="s">
        <v>4709</v>
      </c>
      <c r="M1135" t="s">
        <v>4710</v>
      </c>
      <c r="N1135" t="s">
        <v>9215</v>
      </c>
      <c r="O1135" t="s">
        <v>3001</v>
      </c>
      <c r="P1135" t="s">
        <v>4710</v>
      </c>
      <c r="Q1135" t="s">
        <v>2189</v>
      </c>
      <c r="R1135" t="b">
        <v>1</v>
      </c>
      <c r="S1135">
        <v>0</v>
      </c>
      <c r="T1135" t="s">
        <v>3002</v>
      </c>
      <c r="U1135" t="s">
        <v>3003</v>
      </c>
      <c r="V1135">
        <v>0</v>
      </c>
      <c r="W1135" t="s">
        <v>3001</v>
      </c>
    </row>
    <row r="1136" spans="1:23" hidden="1" x14ac:dyDescent="0.35">
      <c r="A1136" t="s">
        <v>2189</v>
      </c>
      <c r="C1136" s="403">
        <v>45762</v>
      </c>
      <c r="D1136" t="s">
        <v>23536</v>
      </c>
      <c r="E1136" t="s">
        <v>888</v>
      </c>
      <c r="F1136" t="s">
        <v>9216</v>
      </c>
      <c r="G1136" t="s">
        <v>889</v>
      </c>
      <c r="H1136" t="s">
        <v>9217</v>
      </c>
      <c r="I1136" t="s">
        <v>9218</v>
      </c>
      <c r="J1136" t="s">
        <v>101</v>
      </c>
      <c r="K1136" t="s">
        <v>792</v>
      </c>
      <c r="L1136" t="s">
        <v>3645</v>
      </c>
      <c r="M1136" t="s">
        <v>5605</v>
      </c>
      <c r="N1136" t="s">
        <v>9219</v>
      </c>
      <c r="O1136" t="s">
        <v>3030</v>
      </c>
      <c r="P1136" t="s">
        <v>5605</v>
      </c>
      <c r="Q1136" t="s">
        <v>2189</v>
      </c>
      <c r="R1136" t="b">
        <v>1</v>
      </c>
      <c r="S1136">
        <v>100000</v>
      </c>
      <c r="T1136" t="s">
        <v>3013</v>
      </c>
      <c r="U1136" t="s">
        <v>3003</v>
      </c>
      <c r="V1136">
        <v>100</v>
      </c>
      <c r="W1136" t="s">
        <v>3030</v>
      </c>
    </row>
    <row r="1137" spans="1:23" hidden="1" x14ac:dyDescent="0.35">
      <c r="A1137" t="s">
        <v>2189</v>
      </c>
      <c r="C1137" s="403">
        <v>45762</v>
      </c>
      <c r="D1137" t="s">
        <v>3543</v>
      </c>
      <c r="E1137" t="s">
        <v>9220</v>
      </c>
      <c r="F1137" t="s">
        <v>9221</v>
      </c>
      <c r="G1137" t="s">
        <v>9222</v>
      </c>
      <c r="H1137" t="s">
        <v>9223</v>
      </c>
      <c r="I1137" t="s">
        <v>2357</v>
      </c>
      <c r="J1137" t="s">
        <v>97</v>
      </c>
      <c r="K1137" t="s">
        <v>2189</v>
      </c>
      <c r="L1137" t="s">
        <v>3154</v>
      </c>
      <c r="M1137" t="s">
        <v>3521</v>
      </c>
      <c r="N1137" t="s">
        <v>9224</v>
      </c>
      <c r="O1137" t="s">
        <v>3030</v>
      </c>
      <c r="P1137" t="s">
        <v>3366</v>
      </c>
      <c r="Q1137" t="s">
        <v>2189</v>
      </c>
      <c r="R1137" t="b">
        <v>1</v>
      </c>
      <c r="S1137">
        <v>0</v>
      </c>
      <c r="T1137" t="s">
        <v>3002</v>
      </c>
      <c r="U1137" t="s">
        <v>3003</v>
      </c>
      <c r="V1137">
        <v>0</v>
      </c>
      <c r="W1137" t="s">
        <v>3030</v>
      </c>
    </row>
    <row r="1138" spans="1:23" hidden="1" x14ac:dyDescent="0.35">
      <c r="A1138" t="s">
        <v>419</v>
      </c>
      <c r="C1138" s="403">
        <v>45757</v>
      </c>
      <c r="D1138" t="s">
        <v>3543</v>
      </c>
      <c r="E1138" t="s">
        <v>2936</v>
      </c>
      <c r="F1138" t="s">
        <v>9225</v>
      </c>
      <c r="G1138" t="s">
        <v>2937</v>
      </c>
      <c r="H1138" t="s">
        <v>9226</v>
      </c>
      <c r="I1138" t="s">
        <v>8593</v>
      </c>
      <c r="J1138" t="s">
        <v>92</v>
      </c>
      <c r="K1138" t="s">
        <v>499</v>
      </c>
      <c r="L1138" t="s">
        <v>9227</v>
      </c>
      <c r="M1138" t="s">
        <v>1798</v>
      </c>
      <c r="N1138" t="s">
        <v>9228</v>
      </c>
      <c r="O1138" t="s">
        <v>3030</v>
      </c>
      <c r="P1138" t="s">
        <v>9229</v>
      </c>
      <c r="Q1138" t="s">
        <v>499</v>
      </c>
      <c r="R1138" t="b">
        <v>0</v>
      </c>
      <c r="S1138">
        <v>0</v>
      </c>
      <c r="T1138" t="s">
        <v>3002</v>
      </c>
      <c r="U1138" t="s">
        <v>3003</v>
      </c>
      <c r="V1138">
        <v>0</v>
      </c>
      <c r="W1138" t="s">
        <v>3030</v>
      </c>
    </row>
    <row r="1139" spans="1:23" hidden="1" x14ac:dyDescent="0.35">
      <c r="A1139" t="s">
        <v>419</v>
      </c>
      <c r="C1139" s="403">
        <v>45756</v>
      </c>
      <c r="D1139" t="s">
        <v>3543</v>
      </c>
      <c r="E1139" t="s">
        <v>2468</v>
      </c>
      <c r="F1139" t="s">
        <v>9230</v>
      </c>
      <c r="G1139" t="s">
        <v>9231</v>
      </c>
      <c r="H1139" t="s">
        <v>9232</v>
      </c>
      <c r="I1139" t="s">
        <v>2566</v>
      </c>
      <c r="J1139" t="s">
        <v>92</v>
      </c>
      <c r="K1139" t="s">
        <v>418</v>
      </c>
      <c r="L1139" t="s">
        <v>3140</v>
      </c>
      <c r="M1139" t="s">
        <v>1798</v>
      </c>
      <c r="N1139" t="s">
        <v>9233</v>
      </c>
      <c r="O1139" t="s">
        <v>3021</v>
      </c>
      <c r="P1139" t="s">
        <v>9234</v>
      </c>
      <c r="Q1139" t="s">
        <v>418</v>
      </c>
      <c r="R1139" t="b">
        <v>0</v>
      </c>
      <c r="S1139">
        <v>0</v>
      </c>
      <c r="T1139" t="s">
        <v>3013</v>
      </c>
      <c r="U1139" t="s">
        <v>3003</v>
      </c>
      <c r="V1139">
        <v>0</v>
      </c>
      <c r="W1139" t="s">
        <v>3021</v>
      </c>
    </row>
    <row r="1140" spans="1:23" hidden="1" x14ac:dyDescent="0.35">
      <c r="A1140" t="s">
        <v>2189</v>
      </c>
      <c r="C1140" s="403">
        <v>45756</v>
      </c>
      <c r="D1140" t="s">
        <v>3543</v>
      </c>
      <c r="E1140" t="s">
        <v>9235</v>
      </c>
      <c r="F1140" t="s">
        <v>9236</v>
      </c>
      <c r="G1140" t="s">
        <v>9237</v>
      </c>
      <c r="H1140" t="s">
        <v>9238</v>
      </c>
      <c r="I1140" t="s">
        <v>2283</v>
      </c>
      <c r="J1140" t="s">
        <v>100</v>
      </c>
      <c r="K1140" t="s">
        <v>293</v>
      </c>
      <c r="L1140" t="s">
        <v>8368</v>
      </c>
      <c r="M1140" t="s">
        <v>8369</v>
      </c>
      <c r="N1140" t="s">
        <v>9239</v>
      </c>
      <c r="O1140" t="s">
        <v>3021</v>
      </c>
      <c r="P1140" t="s">
        <v>3211</v>
      </c>
      <c r="Q1140" t="s">
        <v>293</v>
      </c>
      <c r="R1140" t="b">
        <v>0</v>
      </c>
      <c r="S1140">
        <v>0</v>
      </c>
      <c r="T1140" t="s">
        <v>3002</v>
      </c>
      <c r="U1140" t="s">
        <v>3003</v>
      </c>
      <c r="V1140">
        <v>0</v>
      </c>
      <c r="W1140" t="s">
        <v>3021</v>
      </c>
    </row>
    <row r="1141" spans="1:23" hidden="1" x14ac:dyDescent="0.35">
      <c r="A1141" t="s">
        <v>350</v>
      </c>
      <c r="C1141" s="403">
        <v>45756</v>
      </c>
      <c r="D1141" t="s">
        <v>23536</v>
      </c>
      <c r="E1141" t="s">
        <v>697</v>
      </c>
      <c r="F1141" t="s">
        <v>9240</v>
      </c>
      <c r="G1141" t="s">
        <v>839</v>
      </c>
      <c r="H1141" t="s">
        <v>9241</v>
      </c>
      <c r="I1141" t="s">
        <v>2526</v>
      </c>
      <c r="J1141" t="s">
        <v>103</v>
      </c>
      <c r="K1141" t="s">
        <v>837</v>
      </c>
      <c r="L1141" t="s">
        <v>9242</v>
      </c>
      <c r="M1141" t="s">
        <v>9243</v>
      </c>
      <c r="N1141" t="s">
        <v>9244</v>
      </c>
      <c r="O1141" t="s">
        <v>3001</v>
      </c>
      <c r="P1141" t="s">
        <v>9245</v>
      </c>
      <c r="Q1141" t="s">
        <v>837</v>
      </c>
      <c r="R1141" t="b">
        <v>0</v>
      </c>
      <c r="S1141">
        <v>500000</v>
      </c>
      <c r="T1141" t="s">
        <v>3013</v>
      </c>
      <c r="U1141" t="s">
        <v>3003</v>
      </c>
      <c r="V1141">
        <v>500</v>
      </c>
      <c r="W1141" t="s">
        <v>3001</v>
      </c>
    </row>
    <row r="1142" spans="1:23" hidden="1" x14ac:dyDescent="0.35">
      <c r="A1142" t="s">
        <v>419</v>
      </c>
      <c r="C1142" s="403">
        <v>45751</v>
      </c>
      <c r="D1142" t="s">
        <v>3543</v>
      </c>
      <c r="E1142" t="s">
        <v>9246</v>
      </c>
      <c r="F1142" t="s">
        <v>9247</v>
      </c>
      <c r="G1142" t="s">
        <v>9248</v>
      </c>
      <c r="H1142" t="s">
        <v>9226</v>
      </c>
      <c r="I1142" t="s">
        <v>239</v>
      </c>
      <c r="J1142" t="s">
        <v>94</v>
      </c>
      <c r="K1142" t="s">
        <v>499</v>
      </c>
      <c r="L1142" t="s">
        <v>9227</v>
      </c>
      <c r="M1142" t="s">
        <v>9249</v>
      </c>
      <c r="N1142" t="s">
        <v>9228</v>
      </c>
      <c r="O1142" t="s">
        <v>3021</v>
      </c>
      <c r="P1142" t="s">
        <v>9249</v>
      </c>
      <c r="Q1142" t="s">
        <v>499</v>
      </c>
      <c r="R1142" t="b">
        <v>0</v>
      </c>
      <c r="S1142">
        <v>10000</v>
      </c>
      <c r="T1142" t="s">
        <v>3002</v>
      </c>
      <c r="U1142" t="s">
        <v>3003</v>
      </c>
      <c r="V1142">
        <v>10</v>
      </c>
      <c r="W1142" t="s">
        <v>3021</v>
      </c>
    </row>
    <row r="1143" spans="1:23" hidden="1" x14ac:dyDescent="0.35">
      <c r="A1143" t="s">
        <v>2176</v>
      </c>
      <c r="C1143" s="403">
        <v>45751</v>
      </c>
      <c r="D1143" t="s">
        <v>3661</v>
      </c>
      <c r="E1143" t="s">
        <v>730</v>
      </c>
      <c r="F1143" t="s">
        <v>9250</v>
      </c>
      <c r="G1143" t="s">
        <v>168</v>
      </c>
      <c r="H1143" t="s">
        <v>9251</v>
      </c>
      <c r="I1143" t="s">
        <v>138</v>
      </c>
      <c r="J1143" t="s">
        <v>105</v>
      </c>
      <c r="K1143" t="s">
        <v>349</v>
      </c>
      <c r="L1143" t="s">
        <v>3667</v>
      </c>
      <c r="M1143" t="s">
        <v>9252</v>
      </c>
      <c r="N1143" t="s">
        <v>9253</v>
      </c>
      <c r="O1143" t="s">
        <v>3021</v>
      </c>
      <c r="P1143" t="s">
        <v>9254</v>
      </c>
      <c r="Q1143" t="s">
        <v>349</v>
      </c>
      <c r="R1143" t="b">
        <v>0</v>
      </c>
      <c r="S1143">
        <v>15000</v>
      </c>
      <c r="T1143" t="s">
        <v>3013</v>
      </c>
      <c r="U1143" t="s">
        <v>3003</v>
      </c>
      <c r="V1143">
        <v>15</v>
      </c>
      <c r="W1143" t="s">
        <v>3021</v>
      </c>
    </row>
    <row r="1144" spans="1:23" hidden="1" x14ac:dyDescent="0.35">
      <c r="A1144" t="s">
        <v>2189</v>
      </c>
      <c r="C1144" s="403">
        <v>45750</v>
      </c>
      <c r="D1144" t="s">
        <v>23536</v>
      </c>
      <c r="E1144" t="s">
        <v>1261</v>
      </c>
      <c r="F1144" t="s">
        <v>9255</v>
      </c>
      <c r="G1144" t="s">
        <v>791</v>
      </c>
      <c r="H1144" t="s">
        <v>9256</v>
      </c>
      <c r="I1144" t="s">
        <v>9257</v>
      </c>
      <c r="J1144" t="s">
        <v>101</v>
      </c>
      <c r="K1144" t="s">
        <v>792</v>
      </c>
      <c r="L1144" t="s">
        <v>3645</v>
      </c>
      <c r="M1144" t="s">
        <v>9258</v>
      </c>
      <c r="N1144" t="s">
        <v>9259</v>
      </c>
      <c r="O1144" t="s">
        <v>3001</v>
      </c>
      <c r="P1144" t="s">
        <v>5605</v>
      </c>
      <c r="Q1144" t="s">
        <v>2189</v>
      </c>
      <c r="R1144" t="b">
        <v>1</v>
      </c>
      <c r="S1144">
        <v>200000</v>
      </c>
      <c r="T1144" t="s">
        <v>3013</v>
      </c>
      <c r="U1144" t="s">
        <v>3003</v>
      </c>
      <c r="V1144">
        <v>200</v>
      </c>
      <c r="W1144" t="s">
        <v>3001</v>
      </c>
    </row>
    <row r="1145" spans="1:23" hidden="1" x14ac:dyDescent="0.35">
      <c r="A1145" t="s">
        <v>2189</v>
      </c>
      <c r="C1145" s="403">
        <v>45749</v>
      </c>
      <c r="D1145" t="s">
        <v>3213</v>
      </c>
      <c r="E1145" t="s">
        <v>9260</v>
      </c>
      <c r="F1145" t="s">
        <v>9261</v>
      </c>
      <c r="G1145" t="s">
        <v>9262</v>
      </c>
      <c r="H1145" t="s">
        <v>9263</v>
      </c>
      <c r="I1145" t="s">
        <v>9264</v>
      </c>
      <c r="J1145" t="s">
        <v>97</v>
      </c>
      <c r="K1145" t="s">
        <v>2189</v>
      </c>
      <c r="L1145" t="s">
        <v>3205</v>
      </c>
      <c r="M1145" t="s">
        <v>5638</v>
      </c>
      <c r="N1145" t="s">
        <v>9265</v>
      </c>
      <c r="O1145" t="s">
        <v>3207</v>
      </c>
      <c r="P1145" t="s">
        <v>6437</v>
      </c>
      <c r="Q1145" t="s">
        <v>2189</v>
      </c>
      <c r="R1145" t="b">
        <v>1</v>
      </c>
      <c r="S1145">
        <v>30000</v>
      </c>
      <c r="T1145" t="s">
        <v>3002</v>
      </c>
      <c r="U1145" t="s">
        <v>3003</v>
      </c>
      <c r="V1145">
        <v>30</v>
      </c>
      <c r="W1145" t="s">
        <v>3207</v>
      </c>
    </row>
    <row r="1146" spans="1:23" hidden="1" x14ac:dyDescent="0.35">
      <c r="A1146" t="s">
        <v>2189</v>
      </c>
      <c r="C1146" s="403">
        <v>45749</v>
      </c>
      <c r="D1146" t="s">
        <v>3213</v>
      </c>
      <c r="E1146" t="s">
        <v>9266</v>
      </c>
      <c r="F1146" t="s">
        <v>9267</v>
      </c>
      <c r="G1146" t="s">
        <v>9268</v>
      </c>
      <c r="H1146" t="s">
        <v>9269</v>
      </c>
      <c r="I1146" t="s">
        <v>9270</v>
      </c>
      <c r="J1146" t="s">
        <v>97</v>
      </c>
      <c r="K1146" t="s">
        <v>2189</v>
      </c>
      <c r="L1146" t="s">
        <v>3205</v>
      </c>
      <c r="M1146" t="s">
        <v>5729</v>
      </c>
      <c r="N1146" t="s">
        <v>1798</v>
      </c>
      <c r="O1146" t="s">
        <v>3207</v>
      </c>
      <c r="P1146" t="s">
        <v>4683</v>
      </c>
      <c r="Q1146" t="s">
        <v>2189</v>
      </c>
      <c r="R1146" t="b">
        <v>1</v>
      </c>
      <c r="S1146">
        <v>0</v>
      </c>
      <c r="T1146" t="s">
        <v>3002</v>
      </c>
      <c r="U1146" t="s">
        <v>3003</v>
      </c>
      <c r="V1146">
        <v>0</v>
      </c>
      <c r="W1146" t="s">
        <v>3207</v>
      </c>
    </row>
    <row r="1147" spans="1:23" hidden="1" x14ac:dyDescent="0.35">
      <c r="A1147" t="s">
        <v>2189</v>
      </c>
      <c r="C1147" s="403">
        <v>45749</v>
      </c>
      <c r="D1147" t="s">
        <v>3543</v>
      </c>
      <c r="E1147" t="s">
        <v>9271</v>
      </c>
      <c r="F1147" t="s">
        <v>9272</v>
      </c>
      <c r="G1147" t="s">
        <v>9273</v>
      </c>
      <c r="H1147" t="s">
        <v>9274</v>
      </c>
      <c r="I1147" t="s">
        <v>9275</v>
      </c>
      <c r="J1147" t="s">
        <v>97</v>
      </c>
      <c r="K1147" t="s">
        <v>2189</v>
      </c>
      <c r="L1147" t="s">
        <v>4733</v>
      </c>
      <c r="M1147" t="s">
        <v>9276</v>
      </c>
      <c r="N1147" t="s">
        <v>1798</v>
      </c>
      <c r="O1147" t="s">
        <v>3207</v>
      </c>
      <c r="P1147" t="s">
        <v>9277</v>
      </c>
      <c r="Q1147" t="s">
        <v>2189</v>
      </c>
      <c r="R1147" t="b">
        <v>1</v>
      </c>
      <c r="S1147">
        <v>0</v>
      </c>
      <c r="T1147" t="s">
        <v>3002</v>
      </c>
      <c r="U1147" t="s">
        <v>3003</v>
      </c>
      <c r="V1147">
        <v>0</v>
      </c>
      <c r="W1147" t="s">
        <v>3207</v>
      </c>
    </row>
    <row r="1148" spans="1:23" hidden="1" x14ac:dyDescent="0.35">
      <c r="A1148" t="s">
        <v>419</v>
      </c>
      <c r="C1148" s="403">
        <v>45749</v>
      </c>
      <c r="D1148" t="s">
        <v>3742</v>
      </c>
      <c r="E1148" t="s">
        <v>589</v>
      </c>
      <c r="F1148" t="s">
        <v>9278</v>
      </c>
      <c r="G1148" t="s">
        <v>9279</v>
      </c>
      <c r="H1148" t="s">
        <v>9280</v>
      </c>
      <c r="I1148" t="s">
        <v>8752</v>
      </c>
      <c r="J1148" t="s">
        <v>92</v>
      </c>
      <c r="K1148" t="s">
        <v>499</v>
      </c>
      <c r="L1148" t="s">
        <v>9227</v>
      </c>
      <c r="M1148" t="s">
        <v>9249</v>
      </c>
      <c r="N1148" t="s">
        <v>9228</v>
      </c>
      <c r="O1148" t="s">
        <v>3030</v>
      </c>
      <c r="P1148" t="s">
        <v>9249</v>
      </c>
      <c r="Q1148" t="s">
        <v>499</v>
      </c>
      <c r="R1148" t="b">
        <v>0</v>
      </c>
      <c r="S1148">
        <v>10000</v>
      </c>
      <c r="T1148" t="s">
        <v>3013</v>
      </c>
      <c r="U1148" t="s">
        <v>3003</v>
      </c>
      <c r="V1148">
        <v>10</v>
      </c>
      <c r="W1148" t="s">
        <v>3030</v>
      </c>
    </row>
    <row r="1149" spans="1:23" hidden="1" x14ac:dyDescent="0.35">
      <c r="A1149" t="s">
        <v>419</v>
      </c>
      <c r="C1149" s="403">
        <v>45745</v>
      </c>
      <c r="D1149" t="s">
        <v>3543</v>
      </c>
      <c r="E1149" t="s">
        <v>540</v>
      </c>
      <c r="F1149" t="s">
        <v>9281</v>
      </c>
      <c r="G1149" t="s">
        <v>541</v>
      </c>
      <c r="H1149" t="s">
        <v>9282</v>
      </c>
      <c r="I1149" t="s">
        <v>9283</v>
      </c>
      <c r="J1149" t="s">
        <v>94</v>
      </c>
      <c r="K1149" t="s">
        <v>497</v>
      </c>
      <c r="L1149" t="s">
        <v>3062</v>
      </c>
      <c r="M1149" t="s">
        <v>7352</v>
      </c>
      <c r="N1149" t="s">
        <v>1798</v>
      </c>
      <c r="O1149" t="s">
        <v>3012</v>
      </c>
      <c r="P1149" t="s">
        <v>9284</v>
      </c>
      <c r="Q1149" t="s">
        <v>497</v>
      </c>
      <c r="R1149" t="b">
        <v>0</v>
      </c>
      <c r="S1149">
        <v>3000</v>
      </c>
      <c r="T1149" t="s">
        <v>3013</v>
      </c>
      <c r="U1149" t="s">
        <v>3003</v>
      </c>
      <c r="V1149">
        <v>3</v>
      </c>
      <c r="W1149" t="s">
        <v>3012</v>
      </c>
    </row>
    <row r="1150" spans="1:23" hidden="1" x14ac:dyDescent="0.35">
      <c r="A1150" t="s">
        <v>2189</v>
      </c>
      <c r="C1150" s="403">
        <v>45744</v>
      </c>
      <c r="D1150" t="s">
        <v>3176</v>
      </c>
      <c r="E1150" t="s">
        <v>311</v>
      </c>
      <c r="F1150" t="s">
        <v>9285</v>
      </c>
      <c r="G1150" t="s">
        <v>9286</v>
      </c>
      <c r="H1150" t="s">
        <v>9287</v>
      </c>
      <c r="I1150" t="s">
        <v>3166</v>
      </c>
      <c r="J1150" t="s">
        <v>100</v>
      </c>
      <c r="K1150" t="s">
        <v>293</v>
      </c>
      <c r="L1150" t="s">
        <v>3114</v>
      </c>
      <c r="M1150" t="s">
        <v>9288</v>
      </c>
      <c r="N1150" t="s">
        <v>9289</v>
      </c>
      <c r="O1150" t="s">
        <v>3021</v>
      </c>
      <c r="P1150" t="s">
        <v>9288</v>
      </c>
      <c r="Q1150" t="s">
        <v>293</v>
      </c>
      <c r="R1150" t="b">
        <v>0</v>
      </c>
      <c r="S1150">
        <v>2800</v>
      </c>
      <c r="T1150" t="s">
        <v>3013</v>
      </c>
      <c r="U1150" t="s">
        <v>3003</v>
      </c>
      <c r="V1150">
        <v>2.8</v>
      </c>
      <c r="W1150" t="s">
        <v>3021</v>
      </c>
    </row>
    <row r="1151" spans="1:23" hidden="1" x14ac:dyDescent="0.35">
      <c r="A1151" t="s">
        <v>2189</v>
      </c>
      <c r="C1151" s="403">
        <v>45744</v>
      </c>
      <c r="D1151" t="s">
        <v>3726</v>
      </c>
      <c r="E1151" t="s">
        <v>9290</v>
      </c>
      <c r="F1151" t="s">
        <v>9291</v>
      </c>
      <c r="G1151" t="s">
        <v>9292</v>
      </c>
      <c r="H1151" t="s">
        <v>9293</v>
      </c>
      <c r="I1151" t="s">
        <v>9294</v>
      </c>
      <c r="J1151" t="s">
        <v>97</v>
      </c>
      <c r="K1151" t="s">
        <v>792</v>
      </c>
      <c r="L1151" t="s">
        <v>8787</v>
      </c>
      <c r="M1151" t="s">
        <v>9295</v>
      </c>
      <c r="N1151" t="s">
        <v>9296</v>
      </c>
      <c r="O1151" t="s">
        <v>3207</v>
      </c>
      <c r="P1151" t="s">
        <v>9295</v>
      </c>
      <c r="Q1151" t="s">
        <v>2189</v>
      </c>
      <c r="R1151" t="b">
        <v>1</v>
      </c>
      <c r="S1151">
        <v>100000</v>
      </c>
      <c r="T1151" t="s">
        <v>3002</v>
      </c>
      <c r="U1151" t="s">
        <v>3003</v>
      </c>
      <c r="V1151">
        <v>100</v>
      </c>
      <c r="W1151" t="s">
        <v>3207</v>
      </c>
    </row>
    <row r="1152" spans="1:23" hidden="1" x14ac:dyDescent="0.35">
      <c r="A1152" t="s">
        <v>2189</v>
      </c>
      <c r="C1152" s="403">
        <v>45743</v>
      </c>
      <c r="D1152" t="s">
        <v>3315</v>
      </c>
      <c r="E1152" t="s">
        <v>9297</v>
      </c>
      <c r="F1152" t="s">
        <v>9298</v>
      </c>
      <c r="G1152" t="s">
        <v>844</v>
      </c>
      <c r="H1152" t="s">
        <v>9299</v>
      </c>
      <c r="I1152" t="s">
        <v>844</v>
      </c>
      <c r="J1152" t="s">
        <v>116</v>
      </c>
      <c r="K1152" t="s">
        <v>2189</v>
      </c>
      <c r="L1152" t="s">
        <v>9300</v>
      </c>
      <c r="M1152" t="s">
        <v>9301</v>
      </c>
      <c r="N1152" t="s">
        <v>1798</v>
      </c>
      <c r="O1152" t="s">
        <v>3030</v>
      </c>
      <c r="P1152" t="s">
        <v>9302</v>
      </c>
      <c r="Q1152" t="s">
        <v>2189</v>
      </c>
      <c r="R1152" t="b">
        <v>0</v>
      </c>
      <c r="S1152">
        <v>0</v>
      </c>
      <c r="T1152" t="s">
        <v>3002</v>
      </c>
      <c r="U1152" t="s">
        <v>3003</v>
      </c>
      <c r="V1152">
        <v>0</v>
      </c>
      <c r="W1152" t="s">
        <v>3030</v>
      </c>
    </row>
    <row r="1153" spans="1:23" hidden="1" x14ac:dyDescent="0.35">
      <c r="A1153" t="s">
        <v>419</v>
      </c>
      <c r="C1153" s="403">
        <v>45742</v>
      </c>
      <c r="D1153" t="s">
        <v>3543</v>
      </c>
      <c r="E1153" t="s">
        <v>587</v>
      </c>
      <c r="F1153" t="s">
        <v>9303</v>
      </c>
      <c r="G1153" t="s">
        <v>588</v>
      </c>
      <c r="H1153" t="s">
        <v>9304</v>
      </c>
      <c r="I1153" t="s">
        <v>2682</v>
      </c>
      <c r="J1153" t="s">
        <v>94</v>
      </c>
      <c r="K1153" t="s">
        <v>499</v>
      </c>
      <c r="L1153" t="s">
        <v>9305</v>
      </c>
      <c r="M1153" t="s">
        <v>9306</v>
      </c>
      <c r="N1153" t="s">
        <v>9307</v>
      </c>
      <c r="O1153" t="s">
        <v>3012</v>
      </c>
      <c r="P1153" t="s">
        <v>9308</v>
      </c>
      <c r="Q1153" t="s">
        <v>499</v>
      </c>
      <c r="R1153" t="b">
        <v>0</v>
      </c>
      <c r="S1153">
        <v>5000</v>
      </c>
      <c r="T1153" t="s">
        <v>3013</v>
      </c>
      <c r="U1153" t="s">
        <v>3003</v>
      </c>
      <c r="V1153">
        <v>5</v>
      </c>
      <c r="W1153" t="s">
        <v>3012</v>
      </c>
    </row>
    <row r="1154" spans="1:23" hidden="1" x14ac:dyDescent="0.35">
      <c r="A1154" t="s">
        <v>2189</v>
      </c>
      <c r="C1154" s="403">
        <v>45741</v>
      </c>
      <c r="D1154" t="s">
        <v>3543</v>
      </c>
      <c r="E1154" t="s">
        <v>9309</v>
      </c>
      <c r="F1154" t="s">
        <v>9310</v>
      </c>
      <c r="G1154" t="s">
        <v>9311</v>
      </c>
      <c r="H1154" t="s">
        <v>9312</v>
      </c>
      <c r="I1154" t="s">
        <v>2786</v>
      </c>
      <c r="J1154" t="s">
        <v>100</v>
      </c>
      <c r="K1154" t="s">
        <v>293</v>
      </c>
      <c r="L1154" t="s">
        <v>3114</v>
      </c>
      <c r="M1154" t="s">
        <v>9313</v>
      </c>
      <c r="N1154" t="s">
        <v>1798</v>
      </c>
      <c r="O1154" t="s">
        <v>3001</v>
      </c>
      <c r="P1154" t="s">
        <v>9314</v>
      </c>
      <c r="Q1154" t="s">
        <v>293</v>
      </c>
      <c r="R1154" t="b">
        <v>0</v>
      </c>
      <c r="S1154">
        <v>0</v>
      </c>
      <c r="T1154" t="s">
        <v>3002</v>
      </c>
      <c r="U1154" t="s">
        <v>3003</v>
      </c>
      <c r="V1154">
        <v>0</v>
      </c>
      <c r="W1154" t="s">
        <v>3001</v>
      </c>
    </row>
    <row r="1155" spans="1:23" hidden="1" x14ac:dyDescent="0.35">
      <c r="A1155" t="s">
        <v>2189</v>
      </c>
      <c r="C1155" s="403">
        <v>45738</v>
      </c>
      <c r="D1155" t="s">
        <v>3543</v>
      </c>
      <c r="E1155" t="s">
        <v>9315</v>
      </c>
      <c r="F1155" t="s">
        <v>9316</v>
      </c>
      <c r="G1155" t="s">
        <v>2352</v>
      </c>
      <c r="H1155" t="s">
        <v>9317</v>
      </c>
      <c r="I1155" t="s">
        <v>2352</v>
      </c>
      <c r="J1155" t="s">
        <v>97</v>
      </c>
      <c r="K1155" t="s">
        <v>2189</v>
      </c>
      <c r="L1155" t="s">
        <v>3154</v>
      </c>
      <c r="M1155" t="s">
        <v>3155</v>
      </c>
      <c r="N1155" t="s">
        <v>5881</v>
      </c>
      <c r="O1155" t="s">
        <v>3001</v>
      </c>
      <c r="P1155" t="s">
        <v>4837</v>
      </c>
      <c r="Q1155" t="s">
        <v>2189</v>
      </c>
      <c r="R1155" t="b">
        <v>1</v>
      </c>
      <c r="S1155">
        <v>100000</v>
      </c>
      <c r="T1155" t="s">
        <v>3002</v>
      </c>
      <c r="U1155" t="s">
        <v>3003</v>
      </c>
      <c r="V1155">
        <v>100</v>
      </c>
      <c r="W1155" t="s">
        <v>3001</v>
      </c>
    </row>
    <row r="1156" spans="1:23" hidden="1" x14ac:dyDescent="0.35">
      <c r="A1156" t="s">
        <v>2189</v>
      </c>
      <c r="C1156" s="403">
        <v>45737</v>
      </c>
      <c r="D1156" t="s">
        <v>23536</v>
      </c>
      <c r="E1156" t="s">
        <v>720</v>
      </c>
      <c r="F1156" t="s">
        <v>9318</v>
      </c>
      <c r="G1156" t="s">
        <v>1714</v>
      </c>
      <c r="H1156" t="s">
        <v>9319</v>
      </c>
      <c r="I1156" t="s">
        <v>2561</v>
      </c>
      <c r="J1156" t="s">
        <v>101</v>
      </c>
      <c r="K1156" t="s">
        <v>792</v>
      </c>
      <c r="L1156" t="s">
        <v>3645</v>
      </c>
      <c r="M1156" t="s">
        <v>3646</v>
      </c>
      <c r="N1156" t="s">
        <v>9320</v>
      </c>
      <c r="O1156" t="s">
        <v>3030</v>
      </c>
      <c r="P1156" t="s">
        <v>9321</v>
      </c>
      <c r="Q1156" t="s">
        <v>2189</v>
      </c>
      <c r="R1156" t="b">
        <v>1</v>
      </c>
      <c r="S1156">
        <v>120000</v>
      </c>
      <c r="T1156" t="s">
        <v>3648</v>
      </c>
      <c r="U1156" t="s">
        <v>3003</v>
      </c>
      <c r="V1156">
        <v>120</v>
      </c>
      <c r="W1156" t="s">
        <v>3030</v>
      </c>
    </row>
    <row r="1157" spans="1:23" hidden="1" x14ac:dyDescent="0.35">
      <c r="A1157" t="s">
        <v>381</v>
      </c>
      <c r="C1157" s="403">
        <v>45736</v>
      </c>
      <c r="D1157" t="s">
        <v>3543</v>
      </c>
      <c r="E1157" t="s">
        <v>484</v>
      </c>
      <c r="F1157" t="s">
        <v>9322</v>
      </c>
      <c r="G1157" t="s">
        <v>2346</v>
      </c>
      <c r="H1157" t="s">
        <v>9323</v>
      </c>
      <c r="I1157" t="s">
        <v>9324</v>
      </c>
      <c r="J1157" t="s">
        <v>89</v>
      </c>
      <c r="K1157" t="s">
        <v>380</v>
      </c>
      <c r="L1157" t="s">
        <v>3370</v>
      </c>
      <c r="M1157" t="s">
        <v>3371</v>
      </c>
      <c r="N1157" t="s">
        <v>1798</v>
      </c>
      <c r="O1157" t="s">
        <v>3012</v>
      </c>
      <c r="P1157" t="s">
        <v>9325</v>
      </c>
      <c r="Q1157" t="s">
        <v>456</v>
      </c>
      <c r="R1157" t="b">
        <v>0</v>
      </c>
      <c r="S1157">
        <v>1000</v>
      </c>
      <c r="T1157" t="s">
        <v>3013</v>
      </c>
      <c r="U1157" t="s">
        <v>3003</v>
      </c>
      <c r="V1157">
        <v>1</v>
      </c>
      <c r="W1157" t="s">
        <v>3012</v>
      </c>
    </row>
    <row r="1158" spans="1:23" hidden="1" x14ac:dyDescent="0.35">
      <c r="A1158" t="s">
        <v>381</v>
      </c>
      <c r="C1158" s="403">
        <v>45736</v>
      </c>
      <c r="D1158" t="s">
        <v>3661</v>
      </c>
      <c r="E1158" t="s">
        <v>9326</v>
      </c>
      <c r="F1158" t="s">
        <v>9327</v>
      </c>
      <c r="G1158" t="s">
        <v>3166</v>
      </c>
      <c r="H1158" t="s">
        <v>9328</v>
      </c>
      <c r="I1158" t="s">
        <v>9329</v>
      </c>
      <c r="J1158" t="s">
        <v>101</v>
      </c>
      <c r="K1158" t="s">
        <v>415</v>
      </c>
      <c r="L1158" t="s">
        <v>3047</v>
      </c>
      <c r="M1158" t="s">
        <v>9330</v>
      </c>
      <c r="N1158" t="s">
        <v>9331</v>
      </c>
      <c r="O1158" t="s">
        <v>3030</v>
      </c>
      <c r="P1158" t="s">
        <v>9332</v>
      </c>
      <c r="Q1158" t="s">
        <v>415</v>
      </c>
      <c r="R1158" t="b">
        <v>0</v>
      </c>
      <c r="S1158">
        <v>0</v>
      </c>
      <c r="T1158" t="s">
        <v>3002</v>
      </c>
      <c r="U1158" t="s">
        <v>3003</v>
      </c>
      <c r="V1158">
        <v>0</v>
      </c>
      <c r="W1158" t="s">
        <v>3030</v>
      </c>
    </row>
    <row r="1159" spans="1:23" hidden="1" x14ac:dyDescent="0.35">
      <c r="A1159" t="s">
        <v>419</v>
      </c>
      <c r="C1159" s="403">
        <v>45734</v>
      </c>
      <c r="D1159" t="s">
        <v>3661</v>
      </c>
      <c r="E1159" t="s">
        <v>9333</v>
      </c>
      <c r="F1159" t="s">
        <v>9334</v>
      </c>
      <c r="G1159" t="s">
        <v>9335</v>
      </c>
      <c r="H1159" t="s">
        <v>9336</v>
      </c>
      <c r="I1159" t="s">
        <v>3283</v>
      </c>
      <c r="J1159" t="s">
        <v>95</v>
      </c>
      <c r="K1159" t="s">
        <v>544</v>
      </c>
      <c r="L1159" t="s">
        <v>9337</v>
      </c>
      <c r="M1159" t="s">
        <v>8091</v>
      </c>
      <c r="N1159" t="s">
        <v>9338</v>
      </c>
      <c r="O1159" t="s">
        <v>3021</v>
      </c>
      <c r="P1159" t="s">
        <v>9339</v>
      </c>
      <c r="Q1159" t="s">
        <v>499</v>
      </c>
      <c r="R1159" t="b">
        <v>1</v>
      </c>
      <c r="S1159">
        <v>20000</v>
      </c>
      <c r="T1159" t="s">
        <v>3002</v>
      </c>
      <c r="U1159" t="s">
        <v>3003</v>
      </c>
      <c r="V1159">
        <v>20</v>
      </c>
      <c r="W1159" t="s">
        <v>3021</v>
      </c>
    </row>
    <row r="1160" spans="1:23" hidden="1" x14ac:dyDescent="0.35">
      <c r="A1160" t="s">
        <v>2189</v>
      </c>
      <c r="C1160" s="403">
        <v>45733</v>
      </c>
      <c r="D1160" t="s">
        <v>3726</v>
      </c>
      <c r="E1160" t="s">
        <v>9340</v>
      </c>
      <c r="F1160" t="s">
        <v>9341</v>
      </c>
      <c r="G1160" t="s">
        <v>9342</v>
      </c>
      <c r="H1160" t="s">
        <v>9343</v>
      </c>
      <c r="I1160" t="s">
        <v>9344</v>
      </c>
      <c r="J1160" t="s">
        <v>101</v>
      </c>
      <c r="K1160" t="s">
        <v>792</v>
      </c>
      <c r="L1160" t="s">
        <v>3645</v>
      </c>
      <c r="M1160" t="s">
        <v>9258</v>
      </c>
      <c r="N1160" t="s">
        <v>9345</v>
      </c>
      <c r="O1160" t="s">
        <v>3207</v>
      </c>
      <c r="P1160" t="s">
        <v>5605</v>
      </c>
      <c r="Q1160" t="s">
        <v>2189</v>
      </c>
      <c r="R1160" t="b">
        <v>1</v>
      </c>
      <c r="S1160">
        <v>0</v>
      </c>
      <c r="T1160" t="s">
        <v>3002</v>
      </c>
      <c r="U1160" t="s">
        <v>3003</v>
      </c>
      <c r="V1160">
        <v>0</v>
      </c>
      <c r="W1160" t="s">
        <v>3207</v>
      </c>
    </row>
    <row r="1161" spans="1:23" hidden="1" x14ac:dyDescent="0.35">
      <c r="A1161" t="s">
        <v>350</v>
      </c>
      <c r="C1161" s="403">
        <v>45733</v>
      </c>
      <c r="D1161" t="s">
        <v>3543</v>
      </c>
      <c r="E1161" t="s">
        <v>9346</v>
      </c>
      <c r="F1161" t="s">
        <v>9347</v>
      </c>
      <c r="G1161" t="s">
        <v>9348</v>
      </c>
      <c r="H1161" t="s">
        <v>9349</v>
      </c>
      <c r="I1161" t="s">
        <v>9348</v>
      </c>
      <c r="J1161" t="s">
        <v>103</v>
      </c>
      <c r="K1161" t="s">
        <v>837</v>
      </c>
      <c r="L1161" t="s">
        <v>8892</v>
      </c>
      <c r="M1161" t="s">
        <v>8893</v>
      </c>
      <c r="N1161" t="s">
        <v>9350</v>
      </c>
      <c r="O1161" t="s">
        <v>3021</v>
      </c>
      <c r="P1161" t="s">
        <v>8895</v>
      </c>
      <c r="Q1161" t="s">
        <v>837</v>
      </c>
      <c r="R1161" t="b">
        <v>0</v>
      </c>
      <c r="S1161">
        <v>10000</v>
      </c>
      <c r="T1161" t="s">
        <v>3002</v>
      </c>
      <c r="U1161" t="s">
        <v>3003</v>
      </c>
      <c r="V1161">
        <v>10</v>
      </c>
      <c r="W1161" t="s">
        <v>3021</v>
      </c>
    </row>
    <row r="1162" spans="1:23" hidden="1" x14ac:dyDescent="0.35">
      <c r="A1162" t="s">
        <v>2176</v>
      </c>
      <c r="C1162" s="403">
        <v>45730</v>
      </c>
      <c r="D1162" t="s">
        <v>3742</v>
      </c>
      <c r="E1162" t="s">
        <v>1246</v>
      </c>
      <c r="F1162" t="s">
        <v>9351</v>
      </c>
      <c r="G1162" t="s">
        <v>9352</v>
      </c>
      <c r="H1162" t="s">
        <v>9353</v>
      </c>
      <c r="I1162" t="s">
        <v>9354</v>
      </c>
      <c r="J1162" t="s">
        <v>102</v>
      </c>
      <c r="K1162" t="s">
        <v>842</v>
      </c>
      <c r="L1162" t="s">
        <v>9355</v>
      </c>
      <c r="M1162" t="s">
        <v>9356</v>
      </c>
      <c r="N1162" t="s">
        <v>9357</v>
      </c>
      <c r="O1162" t="s">
        <v>3030</v>
      </c>
      <c r="P1162" t="s">
        <v>9358</v>
      </c>
      <c r="Q1162" t="s">
        <v>349</v>
      </c>
      <c r="R1162" t="b">
        <v>0</v>
      </c>
      <c r="S1162">
        <v>30000</v>
      </c>
      <c r="T1162" t="s">
        <v>3013</v>
      </c>
      <c r="U1162" t="s">
        <v>3003</v>
      </c>
      <c r="V1162">
        <v>30</v>
      </c>
      <c r="W1162" t="s">
        <v>3030</v>
      </c>
    </row>
    <row r="1163" spans="1:23" hidden="1" x14ac:dyDescent="0.35">
      <c r="A1163" t="s">
        <v>419</v>
      </c>
      <c r="C1163" s="403">
        <v>45730</v>
      </c>
      <c r="D1163" t="s">
        <v>3543</v>
      </c>
      <c r="E1163" t="s">
        <v>582</v>
      </c>
      <c r="F1163" t="s">
        <v>9359</v>
      </c>
      <c r="G1163" t="s">
        <v>1169</v>
      </c>
      <c r="H1163" t="s">
        <v>9360</v>
      </c>
      <c r="I1163" t="s">
        <v>9361</v>
      </c>
      <c r="J1163" t="s">
        <v>95</v>
      </c>
      <c r="K1163" t="s">
        <v>544</v>
      </c>
      <c r="L1163" t="s">
        <v>5159</v>
      </c>
      <c r="M1163" t="s">
        <v>9362</v>
      </c>
      <c r="N1163" t="s">
        <v>9363</v>
      </c>
      <c r="O1163" t="s">
        <v>3030</v>
      </c>
      <c r="P1163" t="s">
        <v>8093</v>
      </c>
      <c r="Q1163" t="s">
        <v>499</v>
      </c>
      <c r="R1163" t="b">
        <v>0</v>
      </c>
      <c r="S1163">
        <v>10000</v>
      </c>
      <c r="T1163" t="s">
        <v>3013</v>
      </c>
      <c r="U1163" t="s">
        <v>3003</v>
      </c>
      <c r="V1163">
        <v>10</v>
      </c>
      <c r="W1163" t="s">
        <v>3030</v>
      </c>
    </row>
    <row r="1164" spans="1:23" hidden="1" x14ac:dyDescent="0.35">
      <c r="A1164" t="s">
        <v>350</v>
      </c>
      <c r="C1164" s="403">
        <v>45730</v>
      </c>
      <c r="D1164" t="s">
        <v>3661</v>
      </c>
      <c r="E1164" t="s">
        <v>744</v>
      </c>
      <c r="F1164" t="s">
        <v>9364</v>
      </c>
      <c r="G1164" t="s">
        <v>167</v>
      </c>
      <c r="H1164" t="s">
        <v>9365</v>
      </c>
      <c r="I1164" t="s">
        <v>246</v>
      </c>
      <c r="J1164" t="s">
        <v>105</v>
      </c>
      <c r="K1164" t="s">
        <v>376</v>
      </c>
      <c r="L1164" t="s">
        <v>9366</v>
      </c>
      <c r="M1164" t="s">
        <v>9367</v>
      </c>
      <c r="N1164" t="s">
        <v>9368</v>
      </c>
      <c r="O1164" t="s">
        <v>3030</v>
      </c>
      <c r="P1164" t="s">
        <v>9367</v>
      </c>
      <c r="Q1164" t="s">
        <v>307</v>
      </c>
      <c r="R1164" t="b">
        <v>0</v>
      </c>
      <c r="S1164">
        <v>10000</v>
      </c>
      <c r="T1164" t="s">
        <v>3013</v>
      </c>
      <c r="U1164" t="s">
        <v>3003</v>
      </c>
      <c r="V1164">
        <v>10</v>
      </c>
      <c r="W1164" t="s">
        <v>3030</v>
      </c>
    </row>
    <row r="1165" spans="1:23" hidden="1" x14ac:dyDescent="0.35">
      <c r="A1165" t="s">
        <v>2189</v>
      </c>
      <c r="C1165" s="403">
        <v>45730</v>
      </c>
      <c r="D1165" t="s">
        <v>3543</v>
      </c>
      <c r="E1165" t="s">
        <v>9369</v>
      </c>
      <c r="F1165" t="s">
        <v>9370</v>
      </c>
      <c r="G1165" t="s">
        <v>9371</v>
      </c>
      <c r="H1165" t="s">
        <v>9372</v>
      </c>
      <c r="I1165" t="s">
        <v>1935</v>
      </c>
      <c r="J1165" t="s">
        <v>98</v>
      </c>
      <c r="K1165" t="s">
        <v>2189</v>
      </c>
      <c r="L1165" t="s">
        <v>4733</v>
      </c>
      <c r="M1165" t="s">
        <v>9373</v>
      </c>
      <c r="N1165" t="s">
        <v>9374</v>
      </c>
      <c r="O1165" t="s">
        <v>3030</v>
      </c>
      <c r="P1165" t="s">
        <v>7340</v>
      </c>
      <c r="Q1165" t="s">
        <v>2189</v>
      </c>
      <c r="R1165" t="b">
        <v>0</v>
      </c>
      <c r="S1165">
        <v>30000</v>
      </c>
      <c r="T1165" t="s">
        <v>3002</v>
      </c>
      <c r="U1165" t="s">
        <v>3003</v>
      </c>
      <c r="V1165">
        <v>30</v>
      </c>
      <c r="W1165" t="s">
        <v>3030</v>
      </c>
    </row>
    <row r="1166" spans="1:23" hidden="1" x14ac:dyDescent="0.35">
      <c r="A1166" t="s">
        <v>2189</v>
      </c>
      <c r="C1166" s="403">
        <v>45728</v>
      </c>
      <c r="D1166" t="s">
        <v>3543</v>
      </c>
      <c r="E1166" t="s">
        <v>1253</v>
      </c>
      <c r="F1166" t="s">
        <v>9375</v>
      </c>
      <c r="G1166" t="s">
        <v>9376</v>
      </c>
      <c r="H1166" t="s">
        <v>9377</v>
      </c>
      <c r="I1166" t="s">
        <v>488</v>
      </c>
      <c r="J1166" t="s">
        <v>100</v>
      </c>
      <c r="K1166" t="s">
        <v>293</v>
      </c>
      <c r="L1166" t="s">
        <v>8368</v>
      </c>
      <c r="M1166" t="s">
        <v>9378</v>
      </c>
      <c r="N1166" t="s">
        <v>9379</v>
      </c>
      <c r="O1166" t="s">
        <v>3030</v>
      </c>
      <c r="P1166" t="s">
        <v>9380</v>
      </c>
      <c r="Q1166" t="s">
        <v>293</v>
      </c>
      <c r="R1166" t="b">
        <v>0</v>
      </c>
      <c r="S1166">
        <v>5000</v>
      </c>
      <c r="T1166" t="s">
        <v>3013</v>
      </c>
      <c r="U1166" t="s">
        <v>3003</v>
      </c>
      <c r="V1166">
        <v>5</v>
      </c>
      <c r="W1166" t="s">
        <v>3030</v>
      </c>
    </row>
    <row r="1167" spans="1:23" hidden="1" x14ac:dyDescent="0.35">
      <c r="A1167" t="s">
        <v>381</v>
      </c>
      <c r="C1167" s="403">
        <v>45727</v>
      </c>
      <c r="D1167" t="s">
        <v>3726</v>
      </c>
      <c r="E1167" t="s">
        <v>9381</v>
      </c>
      <c r="F1167" t="s">
        <v>9382</v>
      </c>
      <c r="G1167" t="s">
        <v>9383</v>
      </c>
      <c r="H1167" t="s">
        <v>9384</v>
      </c>
      <c r="I1167" t="s">
        <v>9385</v>
      </c>
      <c r="J1167" t="s">
        <v>97</v>
      </c>
      <c r="K1167" t="s">
        <v>380</v>
      </c>
      <c r="L1167" t="s">
        <v>3370</v>
      </c>
      <c r="M1167" t="s">
        <v>9386</v>
      </c>
      <c r="N1167" t="s">
        <v>9387</v>
      </c>
      <c r="O1167" t="s">
        <v>3207</v>
      </c>
      <c r="P1167" t="s">
        <v>9388</v>
      </c>
      <c r="Q1167" t="s">
        <v>456</v>
      </c>
      <c r="R1167" t="b">
        <v>1</v>
      </c>
      <c r="S1167">
        <v>0</v>
      </c>
      <c r="T1167" t="s">
        <v>3002</v>
      </c>
      <c r="U1167" t="s">
        <v>3003</v>
      </c>
      <c r="V1167">
        <v>0</v>
      </c>
      <c r="W1167" t="s">
        <v>3207</v>
      </c>
    </row>
    <row r="1168" spans="1:23" hidden="1" x14ac:dyDescent="0.35">
      <c r="A1168" t="s">
        <v>2189</v>
      </c>
      <c r="C1168" s="403">
        <v>45724</v>
      </c>
      <c r="D1168" t="s">
        <v>3543</v>
      </c>
      <c r="E1168" t="s">
        <v>9389</v>
      </c>
      <c r="F1168" t="s">
        <v>9390</v>
      </c>
      <c r="G1168" t="s">
        <v>9391</v>
      </c>
      <c r="H1168" t="s">
        <v>4866</v>
      </c>
      <c r="I1168" t="s">
        <v>2469</v>
      </c>
      <c r="J1168" t="s">
        <v>97</v>
      </c>
      <c r="K1168" t="s">
        <v>2189</v>
      </c>
      <c r="L1168" t="s">
        <v>3154</v>
      </c>
      <c r="M1168" t="s">
        <v>3155</v>
      </c>
      <c r="N1168" t="s">
        <v>5881</v>
      </c>
      <c r="O1168" t="s">
        <v>3001</v>
      </c>
      <c r="P1168" t="s">
        <v>4837</v>
      </c>
      <c r="Q1168" t="s">
        <v>2189</v>
      </c>
      <c r="R1168" t="b">
        <v>0</v>
      </c>
      <c r="S1168">
        <v>50000</v>
      </c>
      <c r="T1168" t="s">
        <v>3002</v>
      </c>
      <c r="U1168" t="s">
        <v>3003</v>
      </c>
      <c r="V1168">
        <v>50</v>
      </c>
      <c r="W1168" t="s">
        <v>3001</v>
      </c>
    </row>
    <row r="1169" spans="1:23" hidden="1" x14ac:dyDescent="0.35">
      <c r="A1169" t="s">
        <v>381</v>
      </c>
      <c r="C1169" s="403">
        <v>45724</v>
      </c>
      <c r="D1169" t="s">
        <v>3543</v>
      </c>
      <c r="E1169" t="s">
        <v>9392</v>
      </c>
      <c r="F1169" t="s">
        <v>9393</v>
      </c>
      <c r="G1169" t="s">
        <v>3896</v>
      </c>
      <c r="H1169" t="s">
        <v>9394</v>
      </c>
      <c r="I1169" t="s">
        <v>3896</v>
      </c>
      <c r="J1169" t="s">
        <v>97</v>
      </c>
      <c r="K1169" t="s">
        <v>444</v>
      </c>
      <c r="L1169" t="s">
        <v>9395</v>
      </c>
      <c r="M1169" t="s">
        <v>1798</v>
      </c>
      <c r="N1169" t="s">
        <v>9396</v>
      </c>
      <c r="O1169" t="s">
        <v>3030</v>
      </c>
      <c r="P1169" t="s">
        <v>9397</v>
      </c>
      <c r="Q1169" t="s">
        <v>415</v>
      </c>
      <c r="R1169" t="b">
        <v>1</v>
      </c>
      <c r="S1169">
        <v>50000</v>
      </c>
      <c r="T1169" t="s">
        <v>3002</v>
      </c>
      <c r="U1169" t="s">
        <v>3003</v>
      </c>
      <c r="V1169">
        <v>50</v>
      </c>
      <c r="W1169" t="s">
        <v>3030</v>
      </c>
    </row>
    <row r="1170" spans="1:23" hidden="1" x14ac:dyDescent="0.35">
      <c r="A1170" t="s">
        <v>419</v>
      </c>
      <c r="C1170" s="403">
        <v>45723</v>
      </c>
      <c r="D1170" t="s">
        <v>3543</v>
      </c>
      <c r="E1170" t="s">
        <v>9398</v>
      </c>
      <c r="F1170" t="s">
        <v>9399</v>
      </c>
      <c r="G1170" t="s">
        <v>9400</v>
      </c>
      <c r="H1170" t="s">
        <v>9401</v>
      </c>
      <c r="I1170" t="s">
        <v>9402</v>
      </c>
      <c r="J1170" t="s">
        <v>95</v>
      </c>
      <c r="K1170" t="s">
        <v>544</v>
      </c>
      <c r="L1170" t="s">
        <v>3047</v>
      </c>
      <c r="M1170" t="s">
        <v>9403</v>
      </c>
      <c r="N1170" t="s">
        <v>9404</v>
      </c>
      <c r="O1170" t="s">
        <v>3030</v>
      </c>
      <c r="P1170" t="s">
        <v>8254</v>
      </c>
      <c r="Q1170" t="s">
        <v>499</v>
      </c>
      <c r="R1170" t="b">
        <v>0</v>
      </c>
      <c r="S1170">
        <v>20</v>
      </c>
      <c r="T1170" t="s">
        <v>3002</v>
      </c>
      <c r="U1170" t="s">
        <v>3003</v>
      </c>
      <c r="V1170">
        <v>0.02</v>
      </c>
      <c r="W1170" t="s">
        <v>3030</v>
      </c>
    </row>
    <row r="1171" spans="1:23" hidden="1" x14ac:dyDescent="0.35">
      <c r="A1171" t="s">
        <v>419</v>
      </c>
      <c r="C1171" s="403">
        <v>45723</v>
      </c>
      <c r="D1171" t="s">
        <v>3195</v>
      </c>
      <c r="E1171" t="s">
        <v>562</v>
      </c>
      <c r="F1171" t="s">
        <v>9405</v>
      </c>
      <c r="G1171" t="s">
        <v>267</v>
      </c>
      <c r="H1171" t="s">
        <v>9406</v>
      </c>
      <c r="I1171" t="s">
        <v>9407</v>
      </c>
      <c r="J1171" t="s">
        <v>94</v>
      </c>
      <c r="K1171" t="s">
        <v>497</v>
      </c>
      <c r="L1171" t="s">
        <v>3188</v>
      </c>
      <c r="M1171" t="s">
        <v>9408</v>
      </c>
      <c r="N1171" t="s">
        <v>9409</v>
      </c>
      <c r="O1171" t="s">
        <v>3012</v>
      </c>
      <c r="P1171" t="s">
        <v>8490</v>
      </c>
      <c r="Q1171" t="s">
        <v>497</v>
      </c>
      <c r="R1171" t="b">
        <v>0</v>
      </c>
      <c r="S1171">
        <v>3000</v>
      </c>
      <c r="T1171" t="s">
        <v>3013</v>
      </c>
      <c r="U1171" t="s">
        <v>3003</v>
      </c>
      <c r="V1171">
        <v>3</v>
      </c>
      <c r="W1171" t="s">
        <v>3012</v>
      </c>
    </row>
    <row r="1172" spans="1:23" hidden="1" x14ac:dyDescent="0.35">
      <c r="A1172" t="s">
        <v>2189</v>
      </c>
      <c r="C1172" s="403">
        <v>45719</v>
      </c>
      <c r="D1172" t="s">
        <v>3340</v>
      </c>
      <c r="E1172" t="s">
        <v>360</v>
      </c>
      <c r="F1172" t="s">
        <v>9410</v>
      </c>
      <c r="G1172" t="s">
        <v>9411</v>
      </c>
      <c r="H1172" t="s">
        <v>9412</v>
      </c>
      <c r="I1172" t="s">
        <v>7199</v>
      </c>
      <c r="J1172" t="s">
        <v>100</v>
      </c>
      <c r="K1172" t="s">
        <v>293</v>
      </c>
      <c r="L1172" t="s">
        <v>3866</v>
      </c>
      <c r="M1172" t="s">
        <v>9413</v>
      </c>
      <c r="N1172" t="s">
        <v>1798</v>
      </c>
      <c r="O1172" t="s">
        <v>3021</v>
      </c>
      <c r="P1172" t="s">
        <v>9413</v>
      </c>
      <c r="Q1172" t="s">
        <v>293</v>
      </c>
      <c r="R1172" t="b">
        <v>0</v>
      </c>
      <c r="S1172">
        <v>1000</v>
      </c>
      <c r="T1172" t="s">
        <v>3013</v>
      </c>
      <c r="U1172" t="s">
        <v>3003</v>
      </c>
      <c r="V1172">
        <v>1</v>
      </c>
      <c r="W1172" t="s">
        <v>3021</v>
      </c>
    </row>
    <row r="1173" spans="1:23" hidden="1" x14ac:dyDescent="0.35">
      <c r="A1173" t="s">
        <v>381</v>
      </c>
      <c r="C1173" s="403">
        <v>45718</v>
      </c>
      <c r="D1173" t="s">
        <v>3340</v>
      </c>
      <c r="E1173" t="s">
        <v>458</v>
      </c>
      <c r="F1173" t="s">
        <v>9414</v>
      </c>
      <c r="G1173" t="s">
        <v>237</v>
      </c>
      <c r="H1173" t="s">
        <v>9415</v>
      </c>
      <c r="I1173" t="s">
        <v>9416</v>
      </c>
      <c r="J1173" t="s">
        <v>89</v>
      </c>
      <c r="K1173" t="s">
        <v>380</v>
      </c>
      <c r="L1173" t="s">
        <v>9417</v>
      </c>
      <c r="M1173" t="s">
        <v>9418</v>
      </c>
      <c r="N1173" t="s">
        <v>9419</v>
      </c>
      <c r="O1173" t="s">
        <v>3012</v>
      </c>
      <c r="P1173" t="s">
        <v>9420</v>
      </c>
      <c r="Q1173" t="s">
        <v>456</v>
      </c>
      <c r="R1173" t="b">
        <v>0</v>
      </c>
      <c r="S1173">
        <v>3000</v>
      </c>
      <c r="T1173" t="s">
        <v>3013</v>
      </c>
      <c r="U1173" t="s">
        <v>3003</v>
      </c>
      <c r="V1173">
        <v>3</v>
      </c>
      <c r="W1173" t="s">
        <v>3012</v>
      </c>
    </row>
    <row r="1174" spans="1:23" hidden="1" x14ac:dyDescent="0.35">
      <c r="A1174" t="s">
        <v>419</v>
      </c>
      <c r="C1174" s="403">
        <v>45718</v>
      </c>
      <c r="D1174" t="s">
        <v>3340</v>
      </c>
      <c r="E1174" t="s">
        <v>1027</v>
      </c>
      <c r="F1174" t="s">
        <v>9421</v>
      </c>
      <c r="G1174" t="s">
        <v>2437</v>
      </c>
      <c r="H1174" t="s">
        <v>9422</v>
      </c>
      <c r="I1174" t="s">
        <v>9176</v>
      </c>
      <c r="J1174" t="s">
        <v>94</v>
      </c>
      <c r="K1174" t="s">
        <v>499</v>
      </c>
      <c r="L1174" t="s">
        <v>3019</v>
      </c>
      <c r="M1174" t="s">
        <v>3020</v>
      </c>
      <c r="N1174" t="s">
        <v>1798</v>
      </c>
      <c r="O1174" t="s">
        <v>3012</v>
      </c>
      <c r="P1174" t="s">
        <v>8241</v>
      </c>
      <c r="Q1174" t="s">
        <v>499</v>
      </c>
      <c r="R1174" t="b">
        <v>0</v>
      </c>
      <c r="S1174">
        <v>1000</v>
      </c>
      <c r="T1174" t="s">
        <v>3013</v>
      </c>
      <c r="U1174" t="s">
        <v>3003</v>
      </c>
      <c r="V1174">
        <v>1</v>
      </c>
      <c r="W1174" t="s">
        <v>3012</v>
      </c>
    </row>
    <row r="1175" spans="1:23" hidden="1" x14ac:dyDescent="0.35">
      <c r="A1175" t="s">
        <v>381</v>
      </c>
      <c r="C1175" s="403">
        <v>45713</v>
      </c>
      <c r="D1175" t="s">
        <v>3543</v>
      </c>
      <c r="E1175" t="s">
        <v>9423</v>
      </c>
      <c r="F1175" t="s">
        <v>9424</v>
      </c>
      <c r="G1175" t="s">
        <v>9425</v>
      </c>
      <c r="H1175" t="s">
        <v>9426</v>
      </c>
      <c r="I1175" t="s">
        <v>6001</v>
      </c>
      <c r="J1175" t="s">
        <v>2260</v>
      </c>
      <c r="K1175" t="s">
        <v>444</v>
      </c>
      <c r="L1175" t="s">
        <v>9395</v>
      </c>
      <c r="M1175" t="s">
        <v>1798</v>
      </c>
      <c r="N1175" t="s">
        <v>1798</v>
      </c>
      <c r="O1175" t="s">
        <v>3012</v>
      </c>
      <c r="P1175" t="s">
        <v>9397</v>
      </c>
      <c r="Q1175" t="s">
        <v>415</v>
      </c>
      <c r="R1175" t="b">
        <v>0</v>
      </c>
      <c r="S1175">
        <v>3000</v>
      </c>
      <c r="T1175" t="s">
        <v>3002</v>
      </c>
      <c r="U1175" t="s">
        <v>3003</v>
      </c>
      <c r="V1175">
        <v>3</v>
      </c>
      <c r="W1175" t="s">
        <v>3012</v>
      </c>
    </row>
    <row r="1176" spans="1:23" hidden="1" x14ac:dyDescent="0.35">
      <c r="A1176" t="s">
        <v>381</v>
      </c>
      <c r="C1176" s="403">
        <v>45712</v>
      </c>
      <c r="D1176" t="s">
        <v>3543</v>
      </c>
      <c r="E1176" t="s">
        <v>9427</v>
      </c>
      <c r="F1176" t="s">
        <v>9428</v>
      </c>
      <c r="G1176" t="s">
        <v>9429</v>
      </c>
      <c r="H1176" t="s">
        <v>9430</v>
      </c>
      <c r="I1176" t="s">
        <v>9431</v>
      </c>
      <c r="J1176" t="s">
        <v>2260</v>
      </c>
      <c r="K1176" t="s">
        <v>444</v>
      </c>
      <c r="L1176" t="s">
        <v>9395</v>
      </c>
      <c r="M1176" t="s">
        <v>1798</v>
      </c>
      <c r="N1176" t="s">
        <v>9432</v>
      </c>
      <c r="O1176" t="s">
        <v>3012</v>
      </c>
      <c r="P1176" t="s">
        <v>9397</v>
      </c>
      <c r="Q1176" t="s">
        <v>415</v>
      </c>
      <c r="R1176" t="b">
        <v>0</v>
      </c>
      <c r="S1176">
        <v>1000</v>
      </c>
      <c r="T1176" t="s">
        <v>3002</v>
      </c>
      <c r="U1176" t="s">
        <v>3003</v>
      </c>
      <c r="V1176">
        <v>1</v>
      </c>
      <c r="W1176" t="s">
        <v>3012</v>
      </c>
    </row>
    <row r="1177" spans="1:23" hidden="1" x14ac:dyDescent="0.35">
      <c r="A1177" t="s">
        <v>419</v>
      </c>
      <c r="C1177" s="403">
        <v>45710</v>
      </c>
      <c r="D1177" t="s">
        <v>3661</v>
      </c>
      <c r="E1177" t="s">
        <v>768</v>
      </c>
      <c r="F1177" t="s">
        <v>9433</v>
      </c>
      <c r="G1177" t="s">
        <v>9434</v>
      </c>
      <c r="H1177" t="s">
        <v>9435</v>
      </c>
      <c r="I1177" t="s">
        <v>9436</v>
      </c>
      <c r="J1177" t="s">
        <v>95</v>
      </c>
      <c r="K1177" t="s">
        <v>501</v>
      </c>
      <c r="L1177" t="s">
        <v>3602</v>
      </c>
      <c r="M1177" t="s">
        <v>9437</v>
      </c>
      <c r="N1177" t="s">
        <v>9438</v>
      </c>
      <c r="O1177" t="s">
        <v>3021</v>
      </c>
      <c r="P1177" t="s">
        <v>9437</v>
      </c>
      <c r="Q1177" t="s">
        <v>499</v>
      </c>
      <c r="R1177" t="b">
        <v>0</v>
      </c>
      <c r="S1177">
        <v>5000</v>
      </c>
      <c r="T1177" t="s">
        <v>3013</v>
      </c>
      <c r="U1177" t="s">
        <v>3003</v>
      </c>
      <c r="V1177">
        <v>5</v>
      </c>
      <c r="W1177" t="s">
        <v>3021</v>
      </c>
    </row>
    <row r="1178" spans="1:23" hidden="1" x14ac:dyDescent="0.35">
      <c r="A1178" t="s">
        <v>381</v>
      </c>
      <c r="C1178" s="403">
        <v>45710</v>
      </c>
      <c r="D1178" t="s">
        <v>3543</v>
      </c>
      <c r="E1178" t="s">
        <v>1023</v>
      </c>
      <c r="F1178" t="s">
        <v>9439</v>
      </c>
      <c r="G1178" t="s">
        <v>1024</v>
      </c>
      <c r="H1178" t="s">
        <v>9440</v>
      </c>
      <c r="I1178" t="s">
        <v>9441</v>
      </c>
      <c r="J1178" t="s">
        <v>89</v>
      </c>
      <c r="K1178" t="s">
        <v>380</v>
      </c>
      <c r="L1178" t="s">
        <v>8986</v>
      </c>
      <c r="M1178" t="s">
        <v>9442</v>
      </c>
      <c r="N1178" t="s">
        <v>1798</v>
      </c>
      <c r="O1178" t="s">
        <v>3012</v>
      </c>
      <c r="P1178" t="s">
        <v>9443</v>
      </c>
      <c r="Q1178" t="s">
        <v>456</v>
      </c>
      <c r="R1178" t="b">
        <v>0</v>
      </c>
      <c r="S1178">
        <v>1000</v>
      </c>
      <c r="T1178" t="s">
        <v>3013</v>
      </c>
      <c r="U1178" t="s">
        <v>3003</v>
      </c>
      <c r="V1178">
        <v>1</v>
      </c>
      <c r="W1178" t="s">
        <v>3012</v>
      </c>
    </row>
    <row r="1179" spans="1:23" hidden="1" x14ac:dyDescent="0.35">
      <c r="A1179" t="s">
        <v>350</v>
      </c>
      <c r="C1179" s="403">
        <v>45709</v>
      </c>
      <c r="D1179" t="s">
        <v>3742</v>
      </c>
      <c r="E1179" t="s">
        <v>1232</v>
      </c>
      <c r="F1179" t="s">
        <v>9444</v>
      </c>
      <c r="G1179" t="s">
        <v>1233</v>
      </c>
      <c r="H1179" t="s">
        <v>9445</v>
      </c>
      <c r="I1179" t="s">
        <v>9446</v>
      </c>
      <c r="J1179" t="s">
        <v>3247</v>
      </c>
      <c r="K1179" t="s">
        <v>298</v>
      </c>
      <c r="L1179" t="s">
        <v>4089</v>
      </c>
      <c r="M1179" t="s">
        <v>9447</v>
      </c>
      <c r="N1179" t="s">
        <v>1798</v>
      </c>
      <c r="O1179" t="s">
        <v>3012</v>
      </c>
      <c r="P1179" t="s">
        <v>9448</v>
      </c>
      <c r="Q1179" t="s">
        <v>307</v>
      </c>
      <c r="R1179" t="b">
        <v>0</v>
      </c>
      <c r="S1179">
        <v>10000</v>
      </c>
      <c r="T1179" t="s">
        <v>3013</v>
      </c>
      <c r="U1179" t="s">
        <v>3003</v>
      </c>
      <c r="V1179">
        <v>10</v>
      </c>
      <c r="W1179" t="s">
        <v>3012</v>
      </c>
    </row>
    <row r="1180" spans="1:23" hidden="1" x14ac:dyDescent="0.35">
      <c r="A1180" t="s">
        <v>2189</v>
      </c>
      <c r="C1180" s="403">
        <v>45708</v>
      </c>
      <c r="D1180" t="s">
        <v>3543</v>
      </c>
      <c r="E1180" t="s">
        <v>9449</v>
      </c>
      <c r="F1180" t="s">
        <v>9450</v>
      </c>
      <c r="G1180" t="s">
        <v>9451</v>
      </c>
      <c r="H1180" t="s">
        <v>9452</v>
      </c>
      <c r="I1180" t="s">
        <v>9453</v>
      </c>
      <c r="J1180" t="s">
        <v>97</v>
      </c>
      <c r="K1180" t="s">
        <v>2189</v>
      </c>
      <c r="L1180" t="s">
        <v>3154</v>
      </c>
      <c r="M1180" t="s">
        <v>3155</v>
      </c>
      <c r="N1180" t="s">
        <v>9454</v>
      </c>
      <c r="O1180" t="s">
        <v>3001</v>
      </c>
      <c r="P1180" t="s">
        <v>4837</v>
      </c>
      <c r="Q1180" t="s">
        <v>2189</v>
      </c>
      <c r="R1180" t="b">
        <v>1</v>
      </c>
      <c r="S1180">
        <v>0</v>
      </c>
      <c r="T1180" t="s">
        <v>3002</v>
      </c>
      <c r="U1180" t="s">
        <v>3003</v>
      </c>
      <c r="V1180">
        <v>0</v>
      </c>
      <c r="W1180" t="s">
        <v>3001</v>
      </c>
    </row>
    <row r="1181" spans="1:23" hidden="1" x14ac:dyDescent="0.35">
      <c r="A1181" t="s">
        <v>2176</v>
      </c>
      <c r="C1181" s="403">
        <v>45707</v>
      </c>
      <c r="D1181" t="s">
        <v>3543</v>
      </c>
      <c r="E1181" t="s">
        <v>9455</v>
      </c>
      <c r="F1181" t="s">
        <v>9456</v>
      </c>
      <c r="G1181" t="s">
        <v>9457</v>
      </c>
      <c r="H1181" t="s">
        <v>9458</v>
      </c>
      <c r="I1181" t="s">
        <v>9459</v>
      </c>
      <c r="J1181" t="s">
        <v>102</v>
      </c>
      <c r="K1181" t="s">
        <v>371</v>
      </c>
      <c r="L1181" t="s">
        <v>4156</v>
      </c>
      <c r="M1181" t="s">
        <v>9460</v>
      </c>
      <c r="N1181" t="s">
        <v>9461</v>
      </c>
      <c r="O1181" t="s">
        <v>3030</v>
      </c>
      <c r="P1181" t="s">
        <v>9462</v>
      </c>
      <c r="Q1181" t="s">
        <v>371</v>
      </c>
      <c r="R1181" t="b">
        <v>0</v>
      </c>
      <c r="S1181">
        <v>0</v>
      </c>
      <c r="T1181" t="s">
        <v>3002</v>
      </c>
      <c r="U1181" t="s">
        <v>3003</v>
      </c>
      <c r="V1181">
        <v>0</v>
      </c>
      <c r="W1181" t="s">
        <v>3030</v>
      </c>
    </row>
    <row r="1182" spans="1:23" hidden="1" x14ac:dyDescent="0.35">
      <c r="A1182" t="s">
        <v>381</v>
      </c>
      <c r="C1182" s="403">
        <v>45706</v>
      </c>
      <c r="D1182" t="s">
        <v>3543</v>
      </c>
      <c r="E1182" t="s">
        <v>9463</v>
      </c>
      <c r="F1182" t="s">
        <v>9464</v>
      </c>
      <c r="G1182" t="s">
        <v>9465</v>
      </c>
      <c r="H1182" t="s">
        <v>9466</v>
      </c>
      <c r="I1182" t="s">
        <v>3483</v>
      </c>
      <c r="J1182" t="s">
        <v>89</v>
      </c>
      <c r="K1182" t="s">
        <v>380</v>
      </c>
      <c r="L1182" t="s">
        <v>9417</v>
      </c>
      <c r="M1182" t="s">
        <v>9418</v>
      </c>
      <c r="N1182" t="s">
        <v>9467</v>
      </c>
      <c r="O1182" t="s">
        <v>3021</v>
      </c>
      <c r="P1182" t="s">
        <v>9420</v>
      </c>
      <c r="Q1182" t="s">
        <v>456</v>
      </c>
      <c r="R1182" t="b">
        <v>0</v>
      </c>
      <c r="S1182">
        <v>0</v>
      </c>
      <c r="T1182" t="s">
        <v>3002</v>
      </c>
      <c r="U1182" t="s">
        <v>3003</v>
      </c>
      <c r="V1182">
        <v>0</v>
      </c>
      <c r="W1182" t="s">
        <v>3021</v>
      </c>
    </row>
    <row r="1183" spans="1:23" hidden="1" x14ac:dyDescent="0.35">
      <c r="A1183" t="s">
        <v>381</v>
      </c>
      <c r="C1183" s="403">
        <v>45703</v>
      </c>
      <c r="D1183" t="s">
        <v>3661</v>
      </c>
      <c r="E1183" t="s">
        <v>9468</v>
      </c>
      <c r="F1183" t="s">
        <v>9469</v>
      </c>
      <c r="G1183" t="s">
        <v>9470</v>
      </c>
      <c r="H1183" t="s">
        <v>9471</v>
      </c>
      <c r="I1183" t="s">
        <v>2360</v>
      </c>
      <c r="J1183" t="s">
        <v>97</v>
      </c>
      <c r="K1183" t="s">
        <v>444</v>
      </c>
      <c r="L1183" t="s">
        <v>8408</v>
      </c>
      <c r="M1183" t="s">
        <v>1798</v>
      </c>
      <c r="N1183" t="s">
        <v>9472</v>
      </c>
      <c r="O1183" t="s">
        <v>3021</v>
      </c>
      <c r="P1183" t="s">
        <v>8409</v>
      </c>
      <c r="Q1183" t="s">
        <v>415</v>
      </c>
      <c r="R1183" t="b">
        <v>1</v>
      </c>
      <c r="S1183">
        <v>0</v>
      </c>
      <c r="T1183" t="s">
        <v>3002</v>
      </c>
      <c r="U1183" t="s">
        <v>3003</v>
      </c>
      <c r="V1183">
        <v>0</v>
      </c>
      <c r="W1183" t="s">
        <v>3021</v>
      </c>
    </row>
    <row r="1184" spans="1:23" hidden="1" x14ac:dyDescent="0.35">
      <c r="A1184" t="s">
        <v>419</v>
      </c>
      <c r="C1184" s="403">
        <v>45702</v>
      </c>
      <c r="D1184" t="s">
        <v>3543</v>
      </c>
      <c r="E1184" t="s">
        <v>1156</v>
      </c>
      <c r="F1184" t="s">
        <v>9473</v>
      </c>
      <c r="G1184" t="s">
        <v>1157</v>
      </c>
      <c r="H1184" t="s">
        <v>9474</v>
      </c>
      <c r="I1184" t="s">
        <v>2598</v>
      </c>
      <c r="J1184" t="s">
        <v>95</v>
      </c>
      <c r="K1184" t="s">
        <v>544</v>
      </c>
      <c r="L1184" t="s">
        <v>5159</v>
      </c>
      <c r="M1184" t="s">
        <v>9475</v>
      </c>
      <c r="N1184" t="s">
        <v>9476</v>
      </c>
      <c r="O1184" t="s">
        <v>3030</v>
      </c>
      <c r="P1184" t="s">
        <v>9477</v>
      </c>
      <c r="Q1184" t="s">
        <v>499</v>
      </c>
      <c r="R1184" t="b">
        <v>0</v>
      </c>
      <c r="S1184">
        <v>10000</v>
      </c>
      <c r="T1184" t="s">
        <v>3013</v>
      </c>
      <c r="U1184" t="s">
        <v>3003</v>
      </c>
      <c r="V1184">
        <v>10</v>
      </c>
      <c r="W1184" t="s">
        <v>3030</v>
      </c>
    </row>
    <row r="1185" spans="1:23" hidden="1" x14ac:dyDescent="0.35">
      <c r="A1185" t="s">
        <v>381</v>
      </c>
      <c r="C1185" s="403">
        <v>45702</v>
      </c>
      <c r="D1185" t="s">
        <v>3670</v>
      </c>
      <c r="E1185" t="s">
        <v>9478</v>
      </c>
      <c r="F1185" t="s">
        <v>9479</v>
      </c>
      <c r="G1185" t="s">
        <v>9480</v>
      </c>
      <c r="H1185" t="s">
        <v>9481</v>
      </c>
      <c r="I1185" t="s">
        <v>2405</v>
      </c>
      <c r="J1185" t="s">
        <v>97</v>
      </c>
      <c r="K1185" t="s">
        <v>444</v>
      </c>
      <c r="L1185" t="s">
        <v>3009</v>
      </c>
      <c r="M1185" t="s">
        <v>9482</v>
      </c>
      <c r="N1185" t="s">
        <v>9483</v>
      </c>
      <c r="O1185" t="s">
        <v>3030</v>
      </c>
      <c r="P1185" t="s">
        <v>4490</v>
      </c>
      <c r="Q1185" t="s">
        <v>415</v>
      </c>
      <c r="R1185" t="b">
        <v>1</v>
      </c>
      <c r="S1185">
        <v>80000</v>
      </c>
      <c r="T1185" t="s">
        <v>3002</v>
      </c>
      <c r="U1185" t="s">
        <v>3003</v>
      </c>
      <c r="V1185">
        <v>80</v>
      </c>
      <c r="W1185" t="s">
        <v>3030</v>
      </c>
    </row>
    <row r="1186" spans="1:23" hidden="1" x14ac:dyDescent="0.35">
      <c r="A1186" t="s">
        <v>381</v>
      </c>
      <c r="C1186" s="403">
        <v>45702</v>
      </c>
      <c r="D1186" t="s">
        <v>3726</v>
      </c>
      <c r="E1186" t="s">
        <v>9484</v>
      </c>
      <c r="F1186" t="s">
        <v>9485</v>
      </c>
      <c r="G1186" t="s">
        <v>9486</v>
      </c>
      <c r="H1186" t="s">
        <v>9487</v>
      </c>
      <c r="I1186" t="s">
        <v>2431</v>
      </c>
      <c r="J1186" t="s">
        <v>97</v>
      </c>
      <c r="K1186" t="s">
        <v>444</v>
      </c>
      <c r="L1186" t="s">
        <v>3009</v>
      </c>
      <c r="M1186" t="s">
        <v>9488</v>
      </c>
      <c r="N1186" t="s">
        <v>1798</v>
      </c>
      <c r="O1186" t="s">
        <v>3207</v>
      </c>
      <c r="P1186" t="s">
        <v>8254</v>
      </c>
      <c r="Q1186" t="s">
        <v>415</v>
      </c>
      <c r="R1186" t="b">
        <v>1</v>
      </c>
      <c r="S1186">
        <v>0</v>
      </c>
      <c r="T1186" t="s">
        <v>3002</v>
      </c>
      <c r="U1186" t="s">
        <v>3003</v>
      </c>
      <c r="V1186">
        <v>0</v>
      </c>
      <c r="W1186" t="s">
        <v>3207</v>
      </c>
    </row>
    <row r="1187" spans="1:23" hidden="1" x14ac:dyDescent="0.35">
      <c r="A1187" t="s">
        <v>419</v>
      </c>
      <c r="C1187" s="403">
        <v>45701</v>
      </c>
      <c r="D1187" t="s">
        <v>3661</v>
      </c>
      <c r="E1187" t="s">
        <v>9489</v>
      </c>
      <c r="F1187" t="s">
        <v>9490</v>
      </c>
      <c r="G1187" t="s">
        <v>9491</v>
      </c>
      <c r="H1187" t="s">
        <v>9492</v>
      </c>
      <c r="I1187" t="s">
        <v>9491</v>
      </c>
      <c r="J1187" t="s">
        <v>95</v>
      </c>
      <c r="K1187" t="s">
        <v>544</v>
      </c>
      <c r="L1187" t="s">
        <v>9493</v>
      </c>
      <c r="M1187" t="s">
        <v>5013</v>
      </c>
      <c r="N1187" t="s">
        <v>9494</v>
      </c>
      <c r="O1187" t="s">
        <v>3021</v>
      </c>
      <c r="P1187" t="s">
        <v>9339</v>
      </c>
      <c r="Q1187" t="s">
        <v>499</v>
      </c>
      <c r="R1187" t="b">
        <v>0</v>
      </c>
      <c r="S1187">
        <v>10</v>
      </c>
      <c r="T1187" t="s">
        <v>3002</v>
      </c>
      <c r="U1187" t="s">
        <v>3003</v>
      </c>
      <c r="V1187">
        <v>0.01</v>
      </c>
      <c r="W1187" t="s">
        <v>3021</v>
      </c>
    </row>
    <row r="1188" spans="1:23" hidden="1" x14ac:dyDescent="0.35">
      <c r="A1188" t="s">
        <v>419</v>
      </c>
      <c r="C1188" s="403">
        <v>45700</v>
      </c>
      <c r="D1188" t="s">
        <v>3661</v>
      </c>
      <c r="E1188" t="s">
        <v>767</v>
      </c>
      <c r="F1188" t="s">
        <v>9495</v>
      </c>
      <c r="G1188" t="s">
        <v>266</v>
      </c>
      <c r="H1188" t="s">
        <v>9496</v>
      </c>
      <c r="I1188" t="s">
        <v>9497</v>
      </c>
      <c r="J1188" t="s">
        <v>96</v>
      </c>
      <c r="K1188" t="s">
        <v>507</v>
      </c>
      <c r="L1188" t="s">
        <v>4828</v>
      </c>
      <c r="M1188" t="s">
        <v>8556</v>
      </c>
      <c r="N1188" t="s">
        <v>9498</v>
      </c>
      <c r="O1188" t="s">
        <v>3021</v>
      </c>
      <c r="P1188" t="s">
        <v>8556</v>
      </c>
      <c r="Q1188" t="s">
        <v>429</v>
      </c>
      <c r="R1188" t="b">
        <v>0</v>
      </c>
      <c r="S1188">
        <v>5000</v>
      </c>
      <c r="T1188" t="s">
        <v>3013</v>
      </c>
      <c r="U1188" t="s">
        <v>3003</v>
      </c>
      <c r="V1188">
        <v>5</v>
      </c>
      <c r="W1188" t="s">
        <v>3021</v>
      </c>
    </row>
    <row r="1189" spans="1:23" hidden="1" x14ac:dyDescent="0.35">
      <c r="A1189" t="s">
        <v>2189</v>
      </c>
      <c r="C1189" s="403">
        <v>45700</v>
      </c>
      <c r="D1189" t="s">
        <v>3137</v>
      </c>
      <c r="E1189" t="s">
        <v>1230</v>
      </c>
      <c r="F1189" t="s">
        <v>9499</v>
      </c>
      <c r="G1189" t="s">
        <v>9500</v>
      </c>
      <c r="H1189" t="s">
        <v>9501</v>
      </c>
      <c r="I1189" t="s">
        <v>9502</v>
      </c>
      <c r="J1189" t="s">
        <v>100</v>
      </c>
      <c r="K1189" t="s">
        <v>293</v>
      </c>
      <c r="L1189" t="s">
        <v>4703</v>
      </c>
      <c r="M1189" t="s">
        <v>9314</v>
      </c>
      <c r="N1189" t="s">
        <v>9503</v>
      </c>
      <c r="O1189" t="s">
        <v>3030</v>
      </c>
      <c r="P1189" t="s">
        <v>9504</v>
      </c>
      <c r="Q1189" t="s">
        <v>293</v>
      </c>
      <c r="R1189" t="b">
        <v>1</v>
      </c>
      <c r="S1189">
        <v>20000</v>
      </c>
      <c r="T1189" t="s">
        <v>3002</v>
      </c>
      <c r="U1189" t="s">
        <v>3003</v>
      </c>
      <c r="V1189">
        <v>20</v>
      </c>
      <c r="W1189" t="s">
        <v>3030</v>
      </c>
    </row>
    <row r="1190" spans="1:23" hidden="1" x14ac:dyDescent="0.35">
      <c r="A1190" t="s">
        <v>2189</v>
      </c>
      <c r="C1190" s="403">
        <v>45700</v>
      </c>
      <c r="D1190" t="s">
        <v>3661</v>
      </c>
      <c r="E1190" t="s">
        <v>9505</v>
      </c>
      <c r="F1190" t="s">
        <v>9506</v>
      </c>
      <c r="G1190" t="s">
        <v>9507</v>
      </c>
      <c r="H1190" t="s">
        <v>9508</v>
      </c>
      <c r="I1190" t="s">
        <v>1996</v>
      </c>
      <c r="J1190" t="s">
        <v>100</v>
      </c>
      <c r="K1190" t="s">
        <v>293</v>
      </c>
      <c r="L1190" t="s">
        <v>9198</v>
      </c>
      <c r="M1190" t="s">
        <v>9509</v>
      </c>
      <c r="N1190" t="s">
        <v>9510</v>
      </c>
      <c r="O1190" t="s">
        <v>3001</v>
      </c>
      <c r="P1190" t="s">
        <v>9509</v>
      </c>
      <c r="Q1190" t="s">
        <v>293</v>
      </c>
      <c r="R1190" t="b">
        <v>1</v>
      </c>
      <c r="S1190">
        <v>0</v>
      </c>
      <c r="T1190" t="s">
        <v>3002</v>
      </c>
      <c r="U1190" t="s">
        <v>3003</v>
      </c>
      <c r="V1190">
        <v>0</v>
      </c>
      <c r="W1190" t="s">
        <v>3001</v>
      </c>
    </row>
    <row r="1191" spans="1:23" hidden="1" x14ac:dyDescent="0.35">
      <c r="A1191" t="s">
        <v>2189</v>
      </c>
      <c r="C1191" s="403">
        <v>45700</v>
      </c>
      <c r="D1191" t="s">
        <v>3661</v>
      </c>
      <c r="E1191" t="s">
        <v>1236</v>
      </c>
      <c r="F1191" t="s">
        <v>9511</v>
      </c>
      <c r="G1191" t="s">
        <v>9512</v>
      </c>
      <c r="H1191" t="s">
        <v>9513</v>
      </c>
      <c r="I1191" t="s">
        <v>9514</v>
      </c>
      <c r="J1191" t="s">
        <v>100</v>
      </c>
      <c r="K1191" t="s">
        <v>2193</v>
      </c>
      <c r="L1191" t="s">
        <v>9515</v>
      </c>
      <c r="M1191" t="s">
        <v>1798</v>
      </c>
      <c r="N1191" t="s">
        <v>9516</v>
      </c>
      <c r="O1191" t="s">
        <v>3030</v>
      </c>
      <c r="P1191" t="s">
        <v>9517</v>
      </c>
      <c r="Q1191" t="s">
        <v>2189</v>
      </c>
      <c r="R1191" t="b">
        <v>1</v>
      </c>
      <c r="S1191">
        <v>30000</v>
      </c>
      <c r="T1191" t="s">
        <v>3013</v>
      </c>
      <c r="U1191" t="s">
        <v>3003</v>
      </c>
      <c r="V1191">
        <v>30</v>
      </c>
      <c r="W1191" t="s">
        <v>3030</v>
      </c>
    </row>
    <row r="1192" spans="1:23" hidden="1" x14ac:dyDescent="0.35">
      <c r="A1192" t="s">
        <v>2189</v>
      </c>
      <c r="C1192" s="403">
        <v>45698</v>
      </c>
      <c r="D1192" t="s">
        <v>3661</v>
      </c>
      <c r="E1192" t="s">
        <v>1028</v>
      </c>
      <c r="F1192" t="s">
        <v>9518</v>
      </c>
      <c r="G1192" t="s">
        <v>1029</v>
      </c>
      <c r="H1192" t="s">
        <v>9519</v>
      </c>
      <c r="I1192" t="s">
        <v>9520</v>
      </c>
      <c r="J1192" t="s">
        <v>97</v>
      </c>
      <c r="K1192" t="s">
        <v>2189</v>
      </c>
      <c r="L1192" t="s">
        <v>6280</v>
      </c>
      <c r="M1192" t="s">
        <v>6332</v>
      </c>
      <c r="N1192" t="s">
        <v>9521</v>
      </c>
      <c r="O1192" t="s">
        <v>3030</v>
      </c>
      <c r="P1192" t="s">
        <v>6334</v>
      </c>
      <c r="Q1192" t="s">
        <v>2189</v>
      </c>
      <c r="R1192" t="b">
        <v>1</v>
      </c>
      <c r="S1192">
        <v>70000</v>
      </c>
      <c r="T1192" t="s">
        <v>3013</v>
      </c>
      <c r="U1192" t="s">
        <v>3003</v>
      </c>
      <c r="V1192">
        <v>70</v>
      </c>
      <c r="W1192" t="s">
        <v>3030</v>
      </c>
    </row>
    <row r="1193" spans="1:23" hidden="1" x14ac:dyDescent="0.35">
      <c r="A1193" t="s">
        <v>419</v>
      </c>
      <c r="C1193" s="403">
        <v>45693</v>
      </c>
      <c r="D1193" t="s">
        <v>3543</v>
      </c>
      <c r="E1193" t="s">
        <v>2516</v>
      </c>
      <c r="F1193" t="s">
        <v>9522</v>
      </c>
      <c r="G1193" t="s">
        <v>2517</v>
      </c>
      <c r="H1193" t="s">
        <v>9523</v>
      </c>
      <c r="I1193" t="s">
        <v>2518</v>
      </c>
      <c r="J1193" t="s">
        <v>96</v>
      </c>
      <c r="K1193" t="s">
        <v>429</v>
      </c>
      <c r="L1193" t="s">
        <v>4163</v>
      </c>
      <c r="M1193" t="s">
        <v>9524</v>
      </c>
      <c r="N1193" t="s">
        <v>9525</v>
      </c>
      <c r="O1193" t="s">
        <v>3012</v>
      </c>
      <c r="P1193" t="s">
        <v>9526</v>
      </c>
      <c r="Q1193" t="s">
        <v>429</v>
      </c>
      <c r="R1193" t="b">
        <v>0</v>
      </c>
      <c r="S1193">
        <v>2000</v>
      </c>
      <c r="T1193" t="s">
        <v>3002</v>
      </c>
      <c r="U1193" t="s">
        <v>3003</v>
      </c>
      <c r="V1193">
        <v>2</v>
      </c>
      <c r="W1193" t="s">
        <v>3012</v>
      </c>
    </row>
    <row r="1194" spans="1:23" hidden="1" x14ac:dyDescent="0.35">
      <c r="A1194" t="s">
        <v>381</v>
      </c>
      <c r="C1194" s="403">
        <v>45678</v>
      </c>
      <c r="D1194" t="s">
        <v>3543</v>
      </c>
      <c r="E1194" t="s">
        <v>682</v>
      </c>
      <c r="F1194" t="s">
        <v>9527</v>
      </c>
      <c r="G1194" t="s">
        <v>9528</v>
      </c>
      <c r="H1194" t="s">
        <v>9529</v>
      </c>
      <c r="I1194" t="s">
        <v>2352</v>
      </c>
      <c r="J1194" t="s">
        <v>89</v>
      </c>
      <c r="K1194" t="s">
        <v>380</v>
      </c>
      <c r="L1194" t="s">
        <v>3047</v>
      </c>
      <c r="M1194" t="s">
        <v>8543</v>
      </c>
      <c r="N1194" t="s">
        <v>9530</v>
      </c>
      <c r="O1194" t="s">
        <v>3012</v>
      </c>
      <c r="P1194" t="s">
        <v>8494</v>
      </c>
      <c r="Q1194" t="s">
        <v>456</v>
      </c>
      <c r="R1194" t="b">
        <v>0</v>
      </c>
      <c r="S1194">
        <v>2000</v>
      </c>
      <c r="T1194" t="s">
        <v>3013</v>
      </c>
      <c r="U1194" t="s">
        <v>3003</v>
      </c>
      <c r="V1194">
        <v>2</v>
      </c>
      <c r="W1194" t="s">
        <v>3012</v>
      </c>
    </row>
    <row r="1195" spans="1:23" hidden="1" x14ac:dyDescent="0.35">
      <c r="A1195" t="s">
        <v>2189</v>
      </c>
      <c r="C1195" s="403">
        <v>45677</v>
      </c>
      <c r="D1195" t="s">
        <v>3543</v>
      </c>
      <c r="E1195" t="s">
        <v>9531</v>
      </c>
      <c r="F1195" t="s">
        <v>9532</v>
      </c>
      <c r="G1195" t="s">
        <v>9533</v>
      </c>
      <c r="H1195" t="s">
        <v>9534</v>
      </c>
      <c r="I1195" t="s">
        <v>7394</v>
      </c>
      <c r="J1195" t="s">
        <v>97</v>
      </c>
      <c r="K1195" t="s">
        <v>2189</v>
      </c>
      <c r="L1195" t="s">
        <v>2998</v>
      </c>
      <c r="M1195" t="s">
        <v>9535</v>
      </c>
      <c r="N1195" t="s">
        <v>9536</v>
      </c>
      <c r="O1195" t="s">
        <v>3207</v>
      </c>
      <c r="P1195" t="s">
        <v>6613</v>
      </c>
      <c r="Q1195" t="s">
        <v>2189</v>
      </c>
      <c r="R1195" t="b">
        <v>1</v>
      </c>
      <c r="S1195">
        <v>0</v>
      </c>
      <c r="T1195" t="s">
        <v>3002</v>
      </c>
      <c r="U1195" t="s">
        <v>3003</v>
      </c>
      <c r="V1195">
        <v>0</v>
      </c>
      <c r="W1195" t="s">
        <v>3207</v>
      </c>
    </row>
    <row r="1196" spans="1:23" hidden="1" x14ac:dyDescent="0.35">
      <c r="A1196" t="s">
        <v>2189</v>
      </c>
      <c r="C1196" s="403">
        <v>45673</v>
      </c>
      <c r="D1196" t="s">
        <v>3543</v>
      </c>
      <c r="E1196" t="s">
        <v>357</v>
      </c>
      <c r="F1196" t="s">
        <v>9537</v>
      </c>
      <c r="G1196" t="s">
        <v>9538</v>
      </c>
      <c r="H1196" t="s">
        <v>9539</v>
      </c>
      <c r="I1196" t="s">
        <v>2406</v>
      </c>
      <c r="J1196" t="s">
        <v>100</v>
      </c>
      <c r="K1196" t="s">
        <v>293</v>
      </c>
      <c r="L1196" t="s">
        <v>3071</v>
      </c>
      <c r="M1196" t="s">
        <v>1798</v>
      </c>
      <c r="N1196" t="s">
        <v>1798</v>
      </c>
      <c r="O1196" t="s">
        <v>3021</v>
      </c>
      <c r="P1196" t="s">
        <v>3732</v>
      </c>
      <c r="Q1196" t="s">
        <v>293</v>
      </c>
      <c r="R1196" t="b">
        <v>0</v>
      </c>
      <c r="S1196">
        <v>1000</v>
      </c>
      <c r="T1196" t="s">
        <v>3002</v>
      </c>
      <c r="U1196" t="s">
        <v>3003</v>
      </c>
      <c r="V1196">
        <v>1</v>
      </c>
      <c r="W1196" t="s">
        <v>3021</v>
      </c>
    </row>
    <row r="1197" spans="1:23" hidden="1" x14ac:dyDescent="0.35">
      <c r="A1197" t="s">
        <v>381</v>
      </c>
      <c r="C1197" s="403">
        <v>45673</v>
      </c>
      <c r="D1197" t="s">
        <v>3543</v>
      </c>
      <c r="E1197" t="s">
        <v>1018</v>
      </c>
      <c r="F1197" t="s">
        <v>9540</v>
      </c>
      <c r="G1197" t="s">
        <v>1019</v>
      </c>
      <c r="H1197" t="s">
        <v>9541</v>
      </c>
      <c r="I1197" t="s">
        <v>9542</v>
      </c>
      <c r="J1197" t="s">
        <v>89</v>
      </c>
      <c r="K1197" t="s">
        <v>380</v>
      </c>
      <c r="L1197" t="s">
        <v>3047</v>
      </c>
      <c r="M1197" t="s">
        <v>9543</v>
      </c>
      <c r="N1197" t="s">
        <v>1798</v>
      </c>
      <c r="O1197" t="s">
        <v>3012</v>
      </c>
      <c r="P1197" t="s">
        <v>9544</v>
      </c>
      <c r="Q1197" t="s">
        <v>456</v>
      </c>
      <c r="R1197" t="b">
        <v>0</v>
      </c>
      <c r="S1197">
        <v>2000</v>
      </c>
      <c r="T1197" t="s">
        <v>3013</v>
      </c>
      <c r="U1197" t="s">
        <v>3003</v>
      </c>
      <c r="V1197">
        <v>2</v>
      </c>
      <c r="W1197" t="s">
        <v>3012</v>
      </c>
    </row>
    <row r="1198" spans="1:23" hidden="1" x14ac:dyDescent="0.35">
      <c r="A1198" t="s">
        <v>2189</v>
      </c>
      <c r="C1198" s="403">
        <v>45671</v>
      </c>
      <c r="D1198" t="s">
        <v>23536</v>
      </c>
      <c r="E1198" t="s">
        <v>707</v>
      </c>
      <c r="F1198" t="s">
        <v>9545</v>
      </c>
      <c r="G1198" t="s">
        <v>9546</v>
      </c>
      <c r="H1198" t="s">
        <v>9547</v>
      </c>
      <c r="I1198" t="s">
        <v>9548</v>
      </c>
      <c r="J1198" t="s">
        <v>98</v>
      </c>
      <c r="K1198" t="s">
        <v>2189</v>
      </c>
      <c r="L1198" t="s">
        <v>9177</v>
      </c>
      <c r="M1198" t="s">
        <v>9178</v>
      </c>
      <c r="N1198" t="s">
        <v>1798</v>
      </c>
      <c r="O1198" t="s">
        <v>3001</v>
      </c>
      <c r="P1198" t="s">
        <v>9180</v>
      </c>
      <c r="Q1198" t="s">
        <v>2189</v>
      </c>
      <c r="R1198" t="b">
        <v>0</v>
      </c>
      <c r="S1198">
        <v>0</v>
      </c>
      <c r="T1198" t="s">
        <v>3013</v>
      </c>
      <c r="U1198" t="s">
        <v>3003</v>
      </c>
      <c r="V1198">
        <v>0</v>
      </c>
      <c r="W1198" t="s">
        <v>3001</v>
      </c>
    </row>
    <row r="1199" spans="1:23" hidden="1" x14ac:dyDescent="0.35">
      <c r="A1199" t="s">
        <v>2189</v>
      </c>
      <c r="C1199" s="403">
        <v>45671</v>
      </c>
      <c r="D1199" t="s">
        <v>3213</v>
      </c>
      <c r="E1199" t="s">
        <v>9549</v>
      </c>
      <c r="F1199" t="s">
        <v>9550</v>
      </c>
      <c r="G1199" t="s">
        <v>9551</v>
      </c>
      <c r="H1199" t="s">
        <v>9552</v>
      </c>
      <c r="I1199" t="s">
        <v>9553</v>
      </c>
      <c r="J1199" t="s">
        <v>97</v>
      </c>
      <c r="K1199" t="s">
        <v>2189</v>
      </c>
      <c r="L1199" t="s">
        <v>3154</v>
      </c>
      <c r="M1199" t="s">
        <v>5966</v>
      </c>
      <c r="N1199" t="s">
        <v>1798</v>
      </c>
      <c r="O1199" t="s">
        <v>3207</v>
      </c>
      <c r="P1199" t="s">
        <v>4474</v>
      </c>
      <c r="Q1199" t="s">
        <v>2189</v>
      </c>
      <c r="R1199" t="b">
        <v>1</v>
      </c>
      <c r="S1199">
        <v>0</v>
      </c>
      <c r="T1199" t="s">
        <v>3002</v>
      </c>
      <c r="U1199" t="s">
        <v>3003</v>
      </c>
      <c r="V1199">
        <v>0</v>
      </c>
      <c r="W1199" t="s">
        <v>3207</v>
      </c>
    </row>
    <row r="1200" spans="1:23" hidden="1" x14ac:dyDescent="0.35">
      <c r="A1200" t="s">
        <v>2189</v>
      </c>
      <c r="C1200" s="403">
        <v>45670</v>
      </c>
      <c r="D1200" t="s">
        <v>3543</v>
      </c>
      <c r="E1200" t="s">
        <v>9554</v>
      </c>
      <c r="F1200" t="s">
        <v>9555</v>
      </c>
      <c r="G1200" t="s">
        <v>9556</v>
      </c>
      <c r="H1200" t="s">
        <v>9557</v>
      </c>
      <c r="I1200" t="s">
        <v>9558</v>
      </c>
      <c r="J1200" t="s">
        <v>97</v>
      </c>
      <c r="K1200" t="s">
        <v>2189</v>
      </c>
      <c r="L1200" t="s">
        <v>3154</v>
      </c>
      <c r="M1200" t="s">
        <v>3155</v>
      </c>
      <c r="N1200" t="s">
        <v>9454</v>
      </c>
      <c r="O1200" t="s">
        <v>3001</v>
      </c>
      <c r="P1200" t="s">
        <v>4837</v>
      </c>
      <c r="Q1200" t="s">
        <v>2189</v>
      </c>
      <c r="R1200" t="b">
        <v>1</v>
      </c>
      <c r="S1200">
        <v>0</v>
      </c>
      <c r="T1200" t="s">
        <v>3002</v>
      </c>
      <c r="U1200" t="s">
        <v>3003</v>
      </c>
      <c r="V1200">
        <v>0</v>
      </c>
      <c r="W1200" t="s">
        <v>3001</v>
      </c>
    </row>
    <row r="1201" spans="1:23" hidden="1" x14ac:dyDescent="0.35">
      <c r="A1201" t="s">
        <v>419</v>
      </c>
      <c r="C1201" s="403">
        <v>45666</v>
      </c>
      <c r="D1201" t="s">
        <v>3661</v>
      </c>
      <c r="E1201" t="s">
        <v>1161</v>
      </c>
      <c r="F1201" t="s">
        <v>9559</v>
      </c>
      <c r="G1201" t="s">
        <v>1162</v>
      </c>
      <c r="H1201" t="s">
        <v>9560</v>
      </c>
      <c r="I1201" t="s">
        <v>1162</v>
      </c>
      <c r="J1201" t="s">
        <v>96</v>
      </c>
      <c r="K1201" t="s">
        <v>501</v>
      </c>
      <c r="L1201" t="s">
        <v>9561</v>
      </c>
      <c r="M1201" t="s">
        <v>9562</v>
      </c>
      <c r="N1201" t="s">
        <v>9563</v>
      </c>
      <c r="O1201" t="s">
        <v>3021</v>
      </c>
      <c r="P1201" t="s">
        <v>9564</v>
      </c>
      <c r="Q1201" t="s">
        <v>499</v>
      </c>
      <c r="R1201" t="b">
        <v>0</v>
      </c>
      <c r="S1201">
        <v>5000</v>
      </c>
      <c r="T1201" t="s">
        <v>3013</v>
      </c>
      <c r="U1201" t="s">
        <v>3003</v>
      </c>
      <c r="V1201">
        <v>5</v>
      </c>
      <c r="W1201" t="s">
        <v>3021</v>
      </c>
    </row>
    <row r="1202" spans="1:23" hidden="1" x14ac:dyDescent="0.35">
      <c r="A1202" t="s">
        <v>381</v>
      </c>
      <c r="C1202" s="403">
        <v>45665</v>
      </c>
      <c r="D1202" t="s">
        <v>3543</v>
      </c>
      <c r="E1202" t="s">
        <v>9565</v>
      </c>
      <c r="F1202" t="s">
        <v>9566</v>
      </c>
      <c r="G1202" t="s">
        <v>2621</v>
      </c>
      <c r="H1202" t="s">
        <v>9567</v>
      </c>
      <c r="I1202" t="s">
        <v>2621</v>
      </c>
      <c r="J1202" t="s">
        <v>89</v>
      </c>
      <c r="K1202" t="s">
        <v>380</v>
      </c>
      <c r="L1202" t="s">
        <v>3506</v>
      </c>
      <c r="M1202" t="s">
        <v>9568</v>
      </c>
      <c r="N1202" t="s">
        <v>9569</v>
      </c>
      <c r="O1202" t="s">
        <v>3012</v>
      </c>
      <c r="P1202" t="s">
        <v>3767</v>
      </c>
      <c r="Q1202" t="s">
        <v>456</v>
      </c>
      <c r="R1202" t="b">
        <v>0</v>
      </c>
      <c r="S1202">
        <v>0</v>
      </c>
      <c r="T1202" t="s">
        <v>3002</v>
      </c>
      <c r="U1202" t="s">
        <v>3003</v>
      </c>
      <c r="V1202">
        <v>0</v>
      </c>
      <c r="W1202" t="s">
        <v>3012</v>
      </c>
    </row>
    <row r="1203" spans="1:23" hidden="1" x14ac:dyDescent="0.35">
      <c r="A1203" t="s">
        <v>419</v>
      </c>
      <c r="C1203" s="403">
        <v>45661</v>
      </c>
      <c r="D1203" t="s">
        <v>3543</v>
      </c>
      <c r="E1203" t="s">
        <v>1155</v>
      </c>
      <c r="F1203" t="s">
        <v>9570</v>
      </c>
      <c r="G1203" t="s">
        <v>2506</v>
      </c>
      <c r="H1203" t="s">
        <v>9571</v>
      </c>
      <c r="I1203" t="s">
        <v>2507</v>
      </c>
      <c r="J1203" t="s">
        <v>95</v>
      </c>
      <c r="K1203" t="s">
        <v>544</v>
      </c>
      <c r="L1203" t="s">
        <v>9572</v>
      </c>
      <c r="M1203" t="s">
        <v>9573</v>
      </c>
      <c r="N1203" t="s">
        <v>9574</v>
      </c>
      <c r="O1203" t="s">
        <v>3021</v>
      </c>
      <c r="P1203" t="s">
        <v>9575</v>
      </c>
      <c r="Q1203" t="s">
        <v>499</v>
      </c>
      <c r="R1203" t="b">
        <v>0</v>
      </c>
      <c r="S1203">
        <v>5000</v>
      </c>
      <c r="T1203" t="s">
        <v>3013</v>
      </c>
      <c r="U1203" t="s">
        <v>3003</v>
      </c>
      <c r="V1203">
        <v>5</v>
      </c>
      <c r="W1203" t="s">
        <v>3021</v>
      </c>
    </row>
    <row r="1204" spans="1:23" hidden="1" x14ac:dyDescent="0.35">
      <c r="A1204" t="s">
        <v>419</v>
      </c>
      <c r="C1204" s="403">
        <v>45659</v>
      </c>
      <c r="D1204" t="s">
        <v>3632</v>
      </c>
      <c r="E1204" t="s">
        <v>531</v>
      </c>
      <c r="F1204" t="s">
        <v>9576</v>
      </c>
      <c r="G1204" t="s">
        <v>9577</v>
      </c>
      <c r="H1204" t="s">
        <v>9578</v>
      </c>
      <c r="I1204" t="s">
        <v>3483</v>
      </c>
      <c r="J1204" t="s">
        <v>94</v>
      </c>
      <c r="K1204" t="s">
        <v>497</v>
      </c>
      <c r="L1204" t="s">
        <v>3062</v>
      </c>
      <c r="M1204" t="s">
        <v>9119</v>
      </c>
      <c r="N1204" t="s">
        <v>1798</v>
      </c>
      <c r="O1204" t="s">
        <v>3012</v>
      </c>
      <c r="P1204" t="s">
        <v>9119</v>
      </c>
      <c r="Q1204" t="s">
        <v>497</v>
      </c>
      <c r="R1204" t="b">
        <v>0</v>
      </c>
      <c r="S1204">
        <v>2000</v>
      </c>
      <c r="T1204" t="s">
        <v>3013</v>
      </c>
      <c r="U1204" t="s">
        <v>3003</v>
      </c>
      <c r="V1204">
        <v>2</v>
      </c>
      <c r="W1204" t="s">
        <v>3012</v>
      </c>
    </row>
    <row r="1205" spans="1:23" hidden="1" x14ac:dyDescent="0.35">
      <c r="A1205" t="s">
        <v>2189</v>
      </c>
      <c r="C1205" s="403">
        <v>45659</v>
      </c>
      <c r="D1205" t="s">
        <v>3543</v>
      </c>
      <c r="E1205" t="s">
        <v>9579</v>
      </c>
      <c r="F1205" t="s">
        <v>9580</v>
      </c>
      <c r="G1205" t="s">
        <v>9581</v>
      </c>
      <c r="H1205" t="s">
        <v>9582</v>
      </c>
      <c r="I1205" t="s">
        <v>2403</v>
      </c>
      <c r="J1205" t="s">
        <v>98</v>
      </c>
      <c r="K1205" t="s">
        <v>2189</v>
      </c>
      <c r="L1205" t="s">
        <v>5948</v>
      </c>
      <c r="M1205" t="s">
        <v>5949</v>
      </c>
      <c r="N1205" t="s">
        <v>9583</v>
      </c>
      <c r="O1205" t="s">
        <v>3030</v>
      </c>
      <c r="P1205" t="s">
        <v>5951</v>
      </c>
      <c r="Q1205" t="s">
        <v>2189</v>
      </c>
      <c r="R1205" t="b">
        <v>0</v>
      </c>
      <c r="S1205">
        <v>20000</v>
      </c>
      <c r="T1205" t="s">
        <v>3002</v>
      </c>
      <c r="U1205" t="s">
        <v>3003</v>
      </c>
      <c r="V1205">
        <v>20</v>
      </c>
      <c r="W1205" t="s">
        <v>3030</v>
      </c>
    </row>
    <row r="1206" spans="1:23" hidden="1" x14ac:dyDescent="0.35">
      <c r="A1206" t="s">
        <v>2189</v>
      </c>
      <c r="C1206" s="403">
        <v>45659</v>
      </c>
      <c r="D1206" t="s">
        <v>23536</v>
      </c>
      <c r="E1206" t="s">
        <v>696</v>
      </c>
      <c r="F1206" t="s">
        <v>9584</v>
      </c>
      <c r="G1206" t="s">
        <v>879</v>
      </c>
      <c r="H1206" t="s">
        <v>9585</v>
      </c>
      <c r="I1206" t="s">
        <v>9586</v>
      </c>
      <c r="J1206" t="s">
        <v>98</v>
      </c>
      <c r="K1206" t="s">
        <v>2189</v>
      </c>
      <c r="L1206" t="s">
        <v>3154</v>
      </c>
      <c r="M1206" t="s">
        <v>6844</v>
      </c>
      <c r="N1206" t="s">
        <v>9587</v>
      </c>
      <c r="O1206" t="s">
        <v>3001</v>
      </c>
      <c r="P1206" t="s">
        <v>5966</v>
      </c>
      <c r="Q1206" t="s">
        <v>2189</v>
      </c>
      <c r="R1206" t="b">
        <v>1</v>
      </c>
      <c r="S1206">
        <v>500000</v>
      </c>
      <c r="T1206" t="s">
        <v>3013</v>
      </c>
      <c r="U1206" t="s">
        <v>3003</v>
      </c>
      <c r="V1206">
        <v>500</v>
      </c>
      <c r="W1206" t="s">
        <v>3001</v>
      </c>
    </row>
    <row r="1207" spans="1:23" hidden="1" x14ac:dyDescent="0.35">
      <c r="A1207" t="s">
        <v>381</v>
      </c>
      <c r="C1207" s="403">
        <v>45657</v>
      </c>
      <c r="D1207" t="s">
        <v>3438</v>
      </c>
      <c r="E1207" t="s">
        <v>9588</v>
      </c>
      <c r="F1207" t="s">
        <v>9589</v>
      </c>
      <c r="G1207" t="s">
        <v>9590</v>
      </c>
      <c r="H1207" t="s">
        <v>9591</v>
      </c>
      <c r="I1207" t="s">
        <v>2420</v>
      </c>
      <c r="J1207" t="s">
        <v>89</v>
      </c>
      <c r="K1207" t="s">
        <v>380</v>
      </c>
      <c r="L1207" t="s">
        <v>8972</v>
      </c>
      <c r="M1207" t="s">
        <v>9592</v>
      </c>
      <c r="N1207" t="s">
        <v>1798</v>
      </c>
      <c r="O1207" t="s">
        <v>3012</v>
      </c>
      <c r="P1207" t="s">
        <v>9593</v>
      </c>
      <c r="Q1207" t="s">
        <v>456</v>
      </c>
      <c r="R1207" t="b">
        <v>0</v>
      </c>
      <c r="S1207">
        <v>0</v>
      </c>
      <c r="T1207" t="s">
        <v>3648</v>
      </c>
      <c r="U1207" t="s">
        <v>3003</v>
      </c>
      <c r="V1207">
        <v>0</v>
      </c>
      <c r="W1207" t="s">
        <v>3012</v>
      </c>
    </row>
    <row r="1208" spans="1:23" hidden="1" x14ac:dyDescent="0.35">
      <c r="A1208" t="s">
        <v>2189</v>
      </c>
      <c r="C1208" s="403">
        <v>45656</v>
      </c>
      <c r="D1208" t="s">
        <v>23536</v>
      </c>
      <c r="E1208" t="s">
        <v>880</v>
      </c>
      <c r="F1208" t="s">
        <v>9594</v>
      </c>
      <c r="G1208" t="s">
        <v>881</v>
      </c>
      <c r="H1208" t="s">
        <v>9595</v>
      </c>
      <c r="I1208" t="s">
        <v>9596</v>
      </c>
      <c r="J1208" t="s">
        <v>97</v>
      </c>
      <c r="K1208" t="s">
        <v>2189</v>
      </c>
      <c r="L1208" t="s">
        <v>3205</v>
      </c>
      <c r="M1208" t="s">
        <v>6808</v>
      </c>
      <c r="N1208" t="s">
        <v>9597</v>
      </c>
      <c r="O1208" t="s">
        <v>3030</v>
      </c>
      <c r="P1208" t="s">
        <v>6437</v>
      </c>
      <c r="Q1208" t="s">
        <v>2189</v>
      </c>
      <c r="R1208" t="b">
        <v>1</v>
      </c>
      <c r="S1208">
        <v>50000</v>
      </c>
      <c r="T1208" t="s">
        <v>3013</v>
      </c>
      <c r="U1208" t="s">
        <v>3003</v>
      </c>
      <c r="V1208">
        <v>50</v>
      </c>
      <c r="W1208" t="s">
        <v>3030</v>
      </c>
    </row>
    <row r="1209" spans="1:23" hidden="1" x14ac:dyDescent="0.35">
      <c r="A1209" t="s">
        <v>419</v>
      </c>
      <c r="C1209" s="403">
        <v>45654</v>
      </c>
      <c r="D1209" t="s">
        <v>3661</v>
      </c>
      <c r="E1209" t="s">
        <v>766</v>
      </c>
      <c r="F1209" t="s">
        <v>9598</v>
      </c>
      <c r="G1209" t="s">
        <v>1144</v>
      </c>
      <c r="H1209" t="s">
        <v>9599</v>
      </c>
      <c r="I1209" t="s">
        <v>2476</v>
      </c>
      <c r="J1209" t="s">
        <v>95</v>
      </c>
      <c r="K1209" t="s">
        <v>544</v>
      </c>
      <c r="L1209" t="s">
        <v>9572</v>
      </c>
      <c r="M1209" t="s">
        <v>1798</v>
      </c>
      <c r="N1209" t="s">
        <v>9600</v>
      </c>
      <c r="O1209" t="s">
        <v>3021</v>
      </c>
      <c r="P1209" t="s">
        <v>9601</v>
      </c>
      <c r="Q1209" t="s">
        <v>499</v>
      </c>
      <c r="R1209" t="b">
        <v>0</v>
      </c>
      <c r="S1209">
        <v>10000</v>
      </c>
      <c r="T1209" t="s">
        <v>3013</v>
      </c>
      <c r="U1209" t="s">
        <v>3003</v>
      </c>
      <c r="V1209">
        <v>10</v>
      </c>
      <c r="W1209" t="s">
        <v>3021</v>
      </c>
    </row>
    <row r="1210" spans="1:23" hidden="1" x14ac:dyDescent="0.35">
      <c r="A1210" t="s">
        <v>2189</v>
      </c>
      <c r="C1210" s="403">
        <v>45650</v>
      </c>
      <c r="D1210" t="s">
        <v>3543</v>
      </c>
      <c r="E1210" t="s">
        <v>9602</v>
      </c>
      <c r="F1210" t="s">
        <v>9603</v>
      </c>
      <c r="G1210" t="s">
        <v>9604</v>
      </c>
      <c r="H1210" t="s">
        <v>9605</v>
      </c>
      <c r="I1210" t="s">
        <v>2374</v>
      </c>
      <c r="J1210" t="s">
        <v>97</v>
      </c>
      <c r="K1210" t="s">
        <v>2189</v>
      </c>
      <c r="L1210" t="s">
        <v>3301</v>
      </c>
      <c r="M1210" t="s">
        <v>7143</v>
      </c>
      <c r="N1210" t="s">
        <v>1798</v>
      </c>
      <c r="O1210" t="s">
        <v>3207</v>
      </c>
      <c r="P1210" t="s">
        <v>3263</v>
      </c>
      <c r="Q1210" t="s">
        <v>2189</v>
      </c>
      <c r="R1210" t="b">
        <v>1</v>
      </c>
      <c r="S1210">
        <v>0</v>
      </c>
      <c r="T1210" t="s">
        <v>3002</v>
      </c>
      <c r="U1210" t="s">
        <v>3003</v>
      </c>
      <c r="V1210">
        <v>0</v>
      </c>
      <c r="W1210" t="s">
        <v>3207</v>
      </c>
    </row>
    <row r="1211" spans="1:23" hidden="1" x14ac:dyDescent="0.35">
      <c r="A1211" t="s">
        <v>381</v>
      </c>
      <c r="C1211" s="403">
        <v>45649</v>
      </c>
      <c r="D1211" t="s">
        <v>3661</v>
      </c>
      <c r="E1211" t="s">
        <v>478</v>
      </c>
      <c r="F1211" t="s">
        <v>9606</v>
      </c>
      <c r="G1211" t="s">
        <v>479</v>
      </c>
      <c r="H1211" t="s">
        <v>9607</v>
      </c>
      <c r="I1211" t="s">
        <v>2420</v>
      </c>
      <c r="J1211" t="s">
        <v>89</v>
      </c>
      <c r="K1211" t="s">
        <v>380</v>
      </c>
      <c r="L1211" t="s">
        <v>8807</v>
      </c>
      <c r="M1211" t="s">
        <v>9608</v>
      </c>
      <c r="N1211" t="s">
        <v>9609</v>
      </c>
      <c r="O1211" t="s">
        <v>3021</v>
      </c>
      <c r="P1211" t="s">
        <v>9610</v>
      </c>
      <c r="Q1211" t="s">
        <v>456</v>
      </c>
      <c r="R1211" t="b">
        <v>0</v>
      </c>
      <c r="S1211">
        <v>2000</v>
      </c>
      <c r="T1211" t="s">
        <v>3013</v>
      </c>
      <c r="U1211" t="s">
        <v>3003</v>
      </c>
      <c r="V1211">
        <v>2</v>
      </c>
      <c r="W1211" t="s">
        <v>3021</v>
      </c>
    </row>
    <row r="1212" spans="1:23" hidden="1" x14ac:dyDescent="0.35">
      <c r="A1212" t="s">
        <v>381</v>
      </c>
      <c r="C1212" s="403">
        <v>45649</v>
      </c>
      <c r="D1212" t="s">
        <v>3543</v>
      </c>
      <c r="E1212" t="s">
        <v>404</v>
      </c>
      <c r="F1212" t="s">
        <v>9611</v>
      </c>
      <c r="G1212" t="s">
        <v>217</v>
      </c>
      <c r="H1212" t="s">
        <v>9612</v>
      </c>
      <c r="I1212" t="s">
        <v>151</v>
      </c>
      <c r="J1212" t="s">
        <v>89</v>
      </c>
      <c r="K1212" t="s">
        <v>380</v>
      </c>
      <c r="L1212" t="s">
        <v>3506</v>
      </c>
      <c r="M1212" t="s">
        <v>9613</v>
      </c>
      <c r="N1212" t="s">
        <v>9614</v>
      </c>
      <c r="O1212" t="s">
        <v>3012</v>
      </c>
      <c r="P1212" t="s">
        <v>3767</v>
      </c>
      <c r="Q1212" t="s">
        <v>456</v>
      </c>
      <c r="R1212" t="b">
        <v>0</v>
      </c>
      <c r="S1212">
        <v>2000</v>
      </c>
      <c r="T1212" t="s">
        <v>3013</v>
      </c>
      <c r="U1212" t="s">
        <v>3003</v>
      </c>
      <c r="V1212">
        <v>2</v>
      </c>
      <c r="W1212" t="s">
        <v>3012</v>
      </c>
    </row>
    <row r="1213" spans="1:23" hidden="1" x14ac:dyDescent="0.35">
      <c r="A1213" t="s">
        <v>2189</v>
      </c>
      <c r="C1213" s="403">
        <v>45649</v>
      </c>
      <c r="D1213" t="s">
        <v>3543</v>
      </c>
      <c r="E1213" t="s">
        <v>9615</v>
      </c>
      <c r="F1213" t="s">
        <v>9616</v>
      </c>
      <c r="G1213" t="s">
        <v>9617</v>
      </c>
      <c r="H1213" t="s">
        <v>9618</v>
      </c>
      <c r="I1213" t="s">
        <v>9617</v>
      </c>
      <c r="J1213" t="s">
        <v>97</v>
      </c>
      <c r="K1213" t="s">
        <v>2189</v>
      </c>
      <c r="L1213" t="s">
        <v>9300</v>
      </c>
      <c r="M1213" t="s">
        <v>9301</v>
      </c>
      <c r="N1213" t="s">
        <v>9619</v>
      </c>
      <c r="O1213" t="s">
        <v>3021</v>
      </c>
      <c r="P1213" t="s">
        <v>9302</v>
      </c>
      <c r="Q1213" t="s">
        <v>2189</v>
      </c>
      <c r="R1213" t="b">
        <v>1</v>
      </c>
      <c r="S1213">
        <v>3000</v>
      </c>
      <c r="T1213" t="s">
        <v>3002</v>
      </c>
      <c r="U1213" t="s">
        <v>3003</v>
      </c>
      <c r="V1213">
        <v>3</v>
      </c>
      <c r="W1213" t="s">
        <v>3021</v>
      </c>
    </row>
    <row r="1214" spans="1:23" hidden="1" x14ac:dyDescent="0.35">
      <c r="A1214" t="s">
        <v>2176</v>
      </c>
      <c r="C1214" s="403">
        <v>45644</v>
      </c>
      <c r="D1214" t="s">
        <v>3543</v>
      </c>
      <c r="E1214" t="s">
        <v>9620</v>
      </c>
      <c r="F1214" t="s">
        <v>9621</v>
      </c>
      <c r="G1214" t="s">
        <v>9622</v>
      </c>
      <c r="H1214" t="s">
        <v>9623</v>
      </c>
      <c r="I1214" t="s">
        <v>9624</v>
      </c>
      <c r="J1214" t="s">
        <v>102</v>
      </c>
      <c r="K1214" t="s">
        <v>378</v>
      </c>
      <c r="L1214" t="s">
        <v>4077</v>
      </c>
      <c r="M1214" t="s">
        <v>4410</v>
      </c>
      <c r="N1214" t="s">
        <v>9625</v>
      </c>
      <c r="O1214" t="s">
        <v>3012</v>
      </c>
      <c r="P1214" t="s">
        <v>4412</v>
      </c>
      <c r="Q1214" t="s">
        <v>378</v>
      </c>
      <c r="R1214" t="b">
        <v>0</v>
      </c>
      <c r="S1214">
        <v>7000</v>
      </c>
      <c r="T1214" t="s">
        <v>3002</v>
      </c>
      <c r="U1214" t="s">
        <v>3003</v>
      </c>
      <c r="V1214">
        <v>7</v>
      </c>
      <c r="W1214" t="s">
        <v>3012</v>
      </c>
    </row>
    <row r="1215" spans="1:23" hidden="1" x14ac:dyDescent="0.35">
      <c r="A1215" t="s">
        <v>419</v>
      </c>
      <c r="C1215" s="403">
        <v>45642</v>
      </c>
      <c r="D1215" t="s">
        <v>3543</v>
      </c>
      <c r="E1215" t="s">
        <v>9626</v>
      </c>
      <c r="F1215" t="s">
        <v>9627</v>
      </c>
      <c r="G1215" t="s">
        <v>3914</v>
      </c>
      <c r="H1215" t="s">
        <v>9628</v>
      </c>
      <c r="I1215" t="s">
        <v>2436</v>
      </c>
      <c r="J1215" t="s">
        <v>95</v>
      </c>
      <c r="K1215" t="s">
        <v>544</v>
      </c>
      <c r="L1215" t="s">
        <v>8813</v>
      </c>
      <c r="M1215" t="s">
        <v>8270</v>
      </c>
      <c r="N1215" t="s">
        <v>8814</v>
      </c>
      <c r="O1215" t="s">
        <v>3012</v>
      </c>
      <c r="P1215" t="s">
        <v>8815</v>
      </c>
      <c r="Q1215" t="s">
        <v>499</v>
      </c>
      <c r="R1215" t="b">
        <v>0</v>
      </c>
      <c r="S1215">
        <v>5000</v>
      </c>
      <c r="T1215" t="s">
        <v>3002</v>
      </c>
      <c r="U1215" t="s">
        <v>3003</v>
      </c>
      <c r="V1215">
        <v>5</v>
      </c>
      <c r="W1215" t="s">
        <v>3012</v>
      </c>
    </row>
    <row r="1216" spans="1:23" hidden="1" x14ac:dyDescent="0.35">
      <c r="A1216" t="s">
        <v>350</v>
      </c>
      <c r="C1216" s="403">
        <v>45628</v>
      </c>
      <c r="D1216" t="s">
        <v>3089</v>
      </c>
      <c r="E1216" t="s">
        <v>623</v>
      </c>
      <c r="F1216" t="s">
        <v>9629</v>
      </c>
      <c r="G1216" t="s">
        <v>9630</v>
      </c>
      <c r="H1216" t="s">
        <v>9631</v>
      </c>
      <c r="I1216" t="s">
        <v>2670</v>
      </c>
      <c r="J1216" t="s">
        <v>103</v>
      </c>
      <c r="K1216" t="s">
        <v>837</v>
      </c>
      <c r="L1216" t="s">
        <v>8892</v>
      </c>
      <c r="M1216" t="s">
        <v>8893</v>
      </c>
      <c r="N1216" t="s">
        <v>9350</v>
      </c>
      <c r="O1216" t="s">
        <v>3030</v>
      </c>
      <c r="P1216" t="s">
        <v>8895</v>
      </c>
      <c r="Q1216" t="s">
        <v>837</v>
      </c>
      <c r="R1216" t="b">
        <v>1</v>
      </c>
      <c r="S1216">
        <v>80000</v>
      </c>
      <c r="T1216" t="s">
        <v>3013</v>
      </c>
      <c r="U1216" t="s">
        <v>8048</v>
      </c>
      <c r="V1216">
        <v>80</v>
      </c>
      <c r="W1216" t="s">
        <v>3030</v>
      </c>
    </row>
    <row r="1217" spans="1:23" hidden="1" x14ac:dyDescent="0.35">
      <c r="A1217" t="s">
        <v>419</v>
      </c>
      <c r="C1217" s="403">
        <v>45625</v>
      </c>
      <c r="D1217" t="s">
        <v>3543</v>
      </c>
      <c r="E1217" t="s">
        <v>1120</v>
      </c>
      <c r="F1217" t="s">
        <v>9632</v>
      </c>
      <c r="G1217" t="s">
        <v>1121</v>
      </c>
      <c r="H1217" t="s">
        <v>9633</v>
      </c>
      <c r="I1217" t="s">
        <v>9634</v>
      </c>
      <c r="J1217" t="s">
        <v>92</v>
      </c>
      <c r="K1217" t="s">
        <v>447</v>
      </c>
      <c r="L1217" t="s">
        <v>3790</v>
      </c>
      <c r="M1217" t="s">
        <v>9635</v>
      </c>
      <c r="N1217" t="s">
        <v>9636</v>
      </c>
      <c r="O1217" t="s">
        <v>3012</v>
      </c>
      <c r="P1217" t="s">
        <v>3793</v>
      </c>
      <c r="Q1217" t="s">
        <v>418</v>
      </c>
      <c r="R1217" t="b">
        <v>0</v>
      </c>
      <c r="S1217">
        <v>3000</v>
      </c>
      <c r="T1217" t="s">
        <v>3648</v>
      </c>
      <c r="U1217" t="s">
        <v>3003</v>
      </c>
      <c r="V1217">
        <v>3</v>
      </c>
      <c r="W1217" t="s">
        <v>3012</v>
      </c>
    </row>
    <row r="1218" spans="1:23" hidden="1" x14ac:dyDescent="0.35">
      <c r="A1218" t="s">
        <v>381</v>
      </c>
      <c r="C1218" s="403">
        <v>45625</v>
      </c>
      <c r="D1218" t="s">
        <v>3340</v>
      </c>
      <c r="E1218" t="s">
        <v>1116</v>
      </c>
      <c r="F1218" t="s">
        <v>9637</v>
      </c>
      <c r="G1218" t="s">
        <v>1117</v>
      </c>
      <c r="H1218" t="s">
        <v>9638</v>
      </c>
      <c r="I1218" t="s">
        <v>9639</v>
      </c>
      <c r="J1218" t="s">
        <v>97</v>
      </c>
      <c r="K1218" t="s">
        <v>444</v>
      </c>
      <c r="L1218" t="s">
        <v>9640</v>
      </c>
      <c r="M1218" t="s">
        <v>9641</v>
      </c>
      <c r="N1218" t="s">
        <v>1798</v>
      </c>
      <c r="O1218" t="s">
        <v>3012</v>
      </c>
      <c r="P1218" t="s">
        <v>9642</v>
      </c>
      <c r="Q1218" t="s">
        <v>415</v>
      </c>
      <c r="R1218" t="b">
        <v>0</v>
      </c>
      <c r="S1218">
        <v>0</v>
      </c>
      <c r="T1218" t="s">
        <v>3013</v>
      </c>
      <c r="U1218" t="s">
        <v>3003</v>
      </c>
      <c r="V1218">
        <v>0</v>
      </c>
      <c r="W1218" t="s">
        <v>3012</v>
      </c>
    </row>
    <row r="1219" spans="1:23" hidden="1" x14ac:dyDescent="0.35">
      <c r="A1219" t="s">
        <v>381</v>
      </c>
      <c r="C1219" s="403">
        <v>45624</v>
      </c>
      <c r="D1219" t="s">
        <v>3543</v>
      </c>
      <c r="E1219" t="s">
        <v>1014</v>
      </c>
      <c r="F1219" t="s">
        <v>9643</v>
      </c>
      <c r="G1219" t="s">
        <v>175</v>
      </c>
      <c r="H1219" t="s">
        <v>9644</v>
      </c>
      <c r="I1219" t="s">
        <v>103</v>
      </c>
      <c r="J1219" t="s">
        <v>89</v>
      </c>
      <c r="K1219" t="s">
        <v>380</v>
      </c>
      <c r="L1219" t="s">
        <v>3047</v>
      </c>
      <c r="M1219" t="s">
        <v>8494</v>
      </c>
      <c r="N1219" t="s">
        <v>1798</v>
      </c>
      <c r="O1219" t="s">
        <v>3012</v>
      </c>
      <c r="P1219" t="s">
        <v>8494</v>
      </c>
      <c r="Q1219" t="s">
        <v>456</v>
      </c>
      <c r="R1219" t="b">
        <v>0</v>
      </c>
      <c r="S1219">
        <v>1000</v>
      </c>
      <c r="T1219" t="s">
        <v>3013</v>
      </c>
      <c r="U1219" t="s">
        <v>3003</v>
      </c>
      <c r="V1219">
        <v>1</v>
      </c>
      <c r="W1219" t="s">
        <v>3012</v>
      </c>
    </row>
    <row r="1220" spans="1:23" hidden="1" x14ac:dyDescent="0.35">
      <c r="A1220" t="s">
        <v>381</v>
      </c>
      <c r="C1220" s="403">
        <v>45624</v>
      </c>
      <c r="D1220" t="s">
        <v>3543</v>
      </c>
      <c r="E1220" t="s">
        <v>1013</v>
      </c>
      <c r="F1220" t="s">
        <v>9645</v>
      </c>
      <c r="G1220" t="s">
        <v>235</v>
      </c>
      <c r="H1220" t="s">
        <v>9646</v>
      </c>
      <c r="I1220" t="s">
        <v>2489</v>
      </c>
      <c r="J1220" t="s">
        <v>89</v>
      </c>
      <c r="K1220" t="s">
        <v>380</v>
      </c>
      <c r="L1220" t="s">
        <v>3047</v>
      </c>
      <c r="M1220" t="s">
        <v>9647</v>
      </c>
      <c r="N1220" t="s">
        <v>1798</v>
      </c>
      <c r="O1220" t="s">
        <v>3012</v>
      </c>
      <c r="P1220" t="s">
        <v>3785</v>
      </c>
      <c r="Q1220" t="s">
        <v>456</v>
      </c>
      <c r="R1220" t="b">
        <v>0</v>
      </c>
      <c r="S1220">
        <v>1000</v>
      </c>
      <c r="T1220" t="s">
        <v>3013</v>
      </c>
      <c r="U1220" t="s">
        <v>3003</v>
      </c>
      <c r="V1220">
        <v>1</v>
      </c>
      <c r="W1220" t="s">
        <v>3012</v>
      </c>
    </row>
    <row r="1221" spans="1:23" hidden="1" x14ac:dyDescent="0.35">
      <c r="A1221" t="s">
        <v>2189</v>
      </c>
      <c r="C1221" s="403">
        <v>45621</v>
      </c>
      <c r="D1221" t="s">
        <v>3543</v>
      </c>
      <c r="E1221" t="s">
        <v>9648</v>
      </c>
      <c r="F1221" t="s">
        <v>9649</v>
      </c>
      <c r="G1221" t="s">
        <v>475</v>
      </c>
      <c r="H1221" t="s">
        <v>9650</v>
      </c>
      <c r="I1221" t="s">
        <v>475</v>
      </c>
      <c r="J1221" t="s">
        <v>97</v>
      </c>
      <c r="K1221" t="s">
        <v>2189</v>
      </c>
      <c r="L1221" t="s">
        <v>3154</v>
      </c>
      <c r="M1221" t="s">
        <v>3155</v>
      </c>
      <c r="N1221" t="s">
        <v>9651</v>
      </c>
      <c r="O1221" t="s">
        <v>3001</v>
      </c>
      <c r="P1221" t="s">
        <v>4837</v>
      </c>
      <c r="Q1221" t="s">
        <v>2189</v>
      </c>
      <c r="R1221" t="b">
        <v>1</v>
      </c>
      <c r="S1221">
        <v>0</v>
      </c>
      <c r="T1221" t="s">
        <v>3002</v>
      </c>
      <c r="U1221" t="s">
        <v>3003</v>
      </c>
      <c r="V1221">
        <v>0</v>
      </c>
      <c r="W1221" t="s">
        <v>3001</v>
      </c>
    </row>
    <row r="1222" spans="1:23" hidden="1" x14ac:dyDescent="0.35">
      <c r="A1222" t="s">
        <v>350</v>
      </c>
      <c r="C1222" s="403">
        <v>45617</v>
      </c>
      <c r="D1222" t="s">
        <v>3340</v>
      </c>
      <c r="E1222" t="s">
        <v>1222</v>
      </c>
      <c r="F1222" t="s">
        <v>9652</v>
      </c>
      <c r="G1222" t="s">
        <v>152</v>
      </c>
      <c r="H1222" t="s">
        <v>9653</v>
      </c>
      <c r="I1222" t="s">
        <v>2249</v>
      </c>
      <c r="J1222" t="s">
        <v>3247</v>
      </c>
      <c r="K1222" t="s">
        <v>307</v>
      </c>
      <c r="L1222" t="s">
        <v>9654</v>
      </c>
      <c r="M1222" t="s">
        <v>9655</v>
      </c>
      <c r="N1222" t="s">
        <v>1798</v>
      </c>
      <c r="O1222" t="s">
        <v>3012</v>
      </c>
      <c r="P1222" t="s">
        <v>9656</v>
      </c>
      <c r="Q1222" t="s">
        <v>2121</v>
      </c>
      <c r="R1222" t="b">
        <v>1</v>
      </c>
      <c r="S1222">
        <v>2000</v>
      </c>
      <c r="T1222" t="s">
        <v>3013</v>
      </c>
      <c r="U1222" t="s">
        <v>3003</v>
      </c>
      <c r="V1222">
        <v>2</v>
      </c>
      <c r="W1222" t="s">
        <v>3012</v>
      </c>
    </row>
    <row r="1223" spans="1:23" hidden="1" x14ac:dyDescent="0.35">
      <c r="A1223" t="s">
        <v>381</v>
      </c>
      <c r="C1223" s="403">
        <v>45616</v>
      </c>
      <c r="D1223" t="s">
        <v>3543</v>
      </c>
      <c r="E1223" t="s">
        <v>975</v>
      </c>
      <c r="F1223" t="s">
        <v>9657</v>
      </c>
      <c r="G1223" t="s">
        <v>9658</v>
      </c>
      <c r="H1223" t="s">
        <v>9659</v>
      </c>
      <c r="I1223" t="s">
        <v>2703</v>
      </c>
      <c r="J1223" t="s">
        <v>97</v>
      </c>
      <c r="K1223" t="s">
        <v>444</v>
      </c>
      <c r="L1223" t="s">
        <v>3588</v>
      </c>
      <c r="M1223" t="s">
        <v>3589</v>
      </c>
      <c r="N1223" t="s">
        <v>9660</v>
      </c>
      <c r="O1223" t="s">
        <v>3012</v>
      </c>
      <c r="P1223" t="s">
        <v>4752</v>
      </c>
      <c r="Q1223" t="s">
        <v>415</v>
      </c>
      <c r="R1223" t="b">
        <v>0</v>
      </c>
      <c r="S1223">
        <v>2000</v>
      </c>
      <c r="T1223" t="s">
        <v>3002</v>
      </c>
      <c r="U1223" t="s">
        <v>3003</v>
      </c>
      <c r="V1223">
        <v>2</v>
      </c>
      <c r="W1223" t="s">
        <v>3012</v>
      </c>
    </row>
    <row r="1224" spans="1:23" hidden="1" x14ac:dyDescent="0.35">
      <c r="A1224" t="s">
        <v>2189</v>
      </c>
      <c r="C1224" s="403">
        <v>45612</v>
      </c>
      <c r="D1224" t="s">
        <v>3543</v>
      </c>
      <c r="E1224" t="s">
        <v>9661</v>
      </c>
      <c r="F1224" t="s">
        <v>9662</v>
      </c>
      <c r="G1224" t="s">
        <v>9663</v>
      </c>
      <c r="H1224" t="s">
        <v>9664</v>
      </c>
      <c r="I1224" t="s">
        <v>9665</v>
      </c>
      <c r="J1224" t="s">
        <v>98</v>
      </c>
      <c r="K1224" t="s">
        <v>2189</v>
      </c>
      <c r="L1224" t="s">
        <v>3154</v>
      </c>
      <c r="M1224" t="s">
        <v>4872</v>
      </c>
      <c r="N1224" t="s">
        <v>9666</v>
      </c>
      <c r="O1224" t="s">
        <v>3030</v>
      </c>
      <c r="P1224" t="s">
        <v>4474</v>
      </c>
      <c r="Q1224" t="s">
        <v>2189</v>
      </c>
      <c r="R1224" t="b">
        <v>0</v>
      </c>
      <c r="S1224">
        <v>30000</v>
      </c>
      <c r="T1224" t="s">
        <v>3002</v>
      </c>
      <c r="U1224" t="s">
        <v>3003</v>
      </c>
      <c r="V1224">
        <v>30</v>
      </c>
      <c r="W1224" t="s">
        <v>3030</v>
      </c>
    </row>
    <row r="1225" spans="1:23" hidden="1" x14ac:dyDescent="0.35">
      <c r="A1225" t="s">
        <v>2176</v>
      </c>
      <c r="C1225" s="403">
        <v>45609</v>
      </c>
      <c r="D1225" t="s">
        <v>3661</v>
      </c>
      <c r="E1225" t="s">
        <v>1239</v>
      </c>
      <c r="F1225" t="s">
        <v>9667</v>
      </c>
      <c r="G1225" t="s">
        <v>9668</v>
      </c>
      <c r="H1225" t="s">
        <v>9669</v>
      </c>
      <c r="I1225" t="s">
        <v>6001</v>
      </c>
      <c r="J1225" t="s">
        <v>102</v>
      </c>
      <c r="K1225" t="s">
        <v>843</v>
      </c>
      <c r="L1225" t="s">
        <v>3394</v>
      </c>
      <c r="M1225" t="s">
        <v>9670</v>
      </c>
      <c r="N1225" t="s">
        <v>9671</v>
      </c>
      <c r="O1225" t="s">
        <v>3030</v>
      </c>
      <c r="P1225" t="s">
        <v>9672</v>
      </c>
      <c r="Q1225" t="s">
        <v>371</v>
      </c>
      <c r="R1225" t="b">
        <v>0</v>
      </c>
      <c r="S1225">
        <v>30000</v>
      </c>
      <c r="T1225" t="s">
        <v>3002</v>
      </c>
      <c r="U1225" t="s">
        <v>3003</v>
      </c>
      <c r="V1225">
        <v>30</v>
      </c>
      <c r="W1225" t="s">
        <v>3030</v>
      </c>
    </row>
    <row r="1226" spans="1:23" hidden="1" x14ac:dyDescent="0.35">
      <c r="A1226" t="s">
        <v>381</v>
      </c>
      <c r="C1226" s="403">
        <v>45605</v>
      </c>
      <c r="D1226" t="s">
        <v>3340</v>
      </c>
      <c r="E1226" t="s">
        <v>631</v>
      </c>
      <c r="F1226" t="s">
        <v>9673</v>
      </c>
      <c r="G1226" t="s">
        <v>260</v>
      </c>
      <c r="H1226" t="s">
        <v>9674</v>
      </c>
      <c r="I1226" t="s">
        <v>6663</v>
      </c>
      <c r="J1226" t="s">
        <v>111</v>
      </c>
      <c r="K1226" t="s">
        <v>456</v>
      </c>
      <c r="L1226" t="s">
        <v>3047</v>
      </c>
      <c r="M1226" t="s">
        <v>9675</v>
      </c>
      <c r="N1226" t="s">
        <v>1798</v>
      </c>
      <c r="O1226" t="s">
        <v>3012</v>
      </c>
      <c r="P1226" t="s">
        <v>9675</v>
      </c>
      <c r="Q1226" t="s">
        <v>415</v>
      </c>
      <c r="R1226" t="b">
        <v>0</v>
      </c>
      <c r="S1226">
        <v>3000</v>
      </c>
      <c r="T1226" t="s">
        <v>3013</v>
      </c>
      <c r="U1226" t="s">
        <v>3003</v>
      </c>
      <c r="V1226">
        <v>3</v>
      </c>
      <c r="W1226" t="s">
        <v>3012</v>
      </c>
    </row>
    <row r="1227" spans="1:23" hidden="1" x14ac:dyDescent="0.35">
      <c r="A1227" t="s">
        <v>381</v>
      </c>
      <c r="C1227" s="403">
        <v>45603</v>
      </c>
      <c r="D1227" t="s">
        <v>3543</v>
      </c>
      <c r="E1227" t="s">
        <v>1011</v>
      </c>
      <c r="F1227" t="s">
        <v>9676</v>
      </c>
      <c r="G1227" t="s">
        <v>1012</v>
      </c>
      <c r="H1227" t="s">
        <v>9677</v>
      </c>
      <c r="I1227" t="s">
        <v>7719</v>
      </c>
      <c r="J1227" t="s">
        <v>111</v>
      </c>
      <c r="K1227" t="s">
        <v>380</v>
      </c>
      <c r="L1227" t="s">
        <v>8986</v>
      </c>
      <c r="M1227" t="s">
        <v>9443</v>
      </c>
      <c r="N1227" t="s">
        <v>9678</v>
      </c>
      <c r="O1227" t="s">
        <v>3021</v>
      </c>
      <c r="P1227" t="s">
        <v>9443</v>
      </c>
      <c r="Q1227" t="s">
        <v>456</v>
      </c>
      <c r="R1227" t="b">
        <v>0</v>
      </c>
      <c r="S1227">
        <v>500</v>
      </c>
      <c r="T1227" t="s">
        <v>3013</v>
      </c>
      <c r="U1227" t="s">
        <v>3003</v>
      </c>
      <c r="V1227">
        <v>0.5</v>
      </c>
      <c r="W1227" t="s">
        <v>3021</v>
      </c>
    </row>
    <row r="1228" spans="1:23" hidden="1" x14ac:dyDescent="0.35">
      <c r="A1228" t="s">
        <v>381</v>
      </c>
      <c r="C1228" s="403">
        <v>45596</v>
      </c>
      <c r="D1228" t="s">
        <v>3543</v>
      </c>
      <c r="E1228" t="s">
        <v>1009</v>
      </c>
      <c r="F1228" t="s">
        <v>9679</v>
      </c>
      <c r="G1228" t="s">
        <v>1010</v>
      </c>
      <c r="H1228" t="s">
        <v>9680</v>
      </c>
      <c r="I1228" t="s">
        <v>2357</v>
      </c>
      <c r="J1228" t="s">
        <v>89</v>
      </c>
      <c r="K1228" t="s">
        <v>380</v>
      </c>
      <c r="L1228" t="s">
        <v>3047</v>
      </c>
      <c r="M1228" t="s">
        <v>3216</v>
      </c>
      <c r="N1228" t="s">
        <v>9681</v>
      </c>
      <c r="O1228" t="s">
        <v>3012</v>
      </c>
      <c r="P1228" t="s">
        <v>9682</v>
      </c>
      <c r="Q1228" t="s">
        <v>456</v>
      </c>
      <c r="R1228" t="b">
        <v>0</v>
      </c>
      <c r="S1228">
        <v>0</v>
      </c>
      <c r="T1228" t="s">
        <v>3013</v>
      </c>
      <c r="U1228" t="s">
        <v>3003</v>
      </c>
      <c r="V1228">
        <v>0</v>
      </c>
      <c r="W1228" t="s">
        <v>3012</v>
      </c>
    </row>
    <row r="1229" spans="1:23" hidden="1" x14ac:dyDescent="0.35">
      <c r="A1229" t="s">
        <v>381</v>
      </c>
      <c r="C1229" s="403">
        <v>45595</v>
      </c>
      <c r="D1229" t="s">
        <v>3543</v>
      </c>
      <c r="E1229" t="s">
        <v>1007</v>
      </c>
      <c r="F1229" t="s">
        <v>9683</v>
      </c>
      <c r="G1229" t="s">
        <v>1008</v>
      </c>
      <c r="H1229" t="s">
        <v>9684</v>
      </c>
      <c r="I1229" t="s">
        <v>796</v>
      </c>
      <c r="J1229" t="s">
        <v>89</v>
      </c>
      <c r="K1229" t="s">
        <v>380</v>
      </c>
      <c r="L1229" t="s">
        <v>3047</v>
      </c>
      <c r="M1229" t="s">
        <v>3216</v>
      </c>
      <c r="N1229" t="s">
        <v>1798</v>
      </c>
      <c r="O1229" t="s">
        <v>3012</v>
      </c>
      <c r="P1229" t="s">
        <v>9685</v>
      </c>
      <c r="Q1229" t="s">
        <v>456</v>
      </c>
      <c r="R1229" t="b">
        <v>0</v>
      </c>
      <c r="S1229">
        <v>0</v>
      </c>
      <c r="T1229" t="s">
        <v>3648</v>
      </c>
      <c r="U1229" t="s">
        <v>3003</v>
      </c>
      <c r="V1229">
        <v>0</v>
      </c>
      <c r="W1229" t="s">
        <v>3012</v>
      </c>
    </row>
    <row r="1230" spans="1:23" hidden="1" x14ac:dyDescent="0.35">
      <c r="A1230" t="s">
        <v>381</v>
      </c>
      <c r="C1230" s="403">
        <v>45594</v>
      </c>
      <c r="D1230" t="s">
        <v>3543</v>
      </c>
      <c r="E1230" t="s">
        <v>1151</v>
      </c>
      <c r="F1230" t="s">
        <v>9686</v>
      </c>
      <c r="G1230" t="s">
        <v>1152</v>
      </c>
      <c r="H1230" t="s">
        <v>9687</v>
      </c>
      <c r="I1230" t="s">
        <v>9688</v>
      </c>
      <c r="J1230" t="s">
        <v>89</v>
      </c>
      <c r="K1230" t="s">
        <v>380</v>
      </c>
      <c r="L1230" t="s">
        <v>9689</v>
      </c>
      <c r="M1230" t="s">
        <v>9690</v>
      </c>
      <c r="N1230" t="s">
        <v>1798</v>
      </c>
      <c r="O1230" t="s">
        <v>3012</v>
      </c>
      <c r="P1230" t="s">
        <v>9691</v>
      </c>
      <c r="Q1230" t="s">
        <v>456</v>
      </c>
      <c r="R1230" t="b">
        <v>0</v>
      </c>
      <c r="S1230">
        <v>0</v>
      </c>
      <c r="T1230" t="s">
        <v>3648</v>
      </c>
      <c r="U1230" t="s">
        <v>3003</v>
      </c>
      <c r="V1230">
        <v>0</v>
      </c>
      <c r="W1230" t="s">
        <v>3012</v>
      </c>
    </row>
    <row r="1231" spans="1:23" hidden="1" x14ac:dyDescent="0.35">
      <c r="A1231" t="s">
        <v>419</v>
      </c>
      <c r="C1231" s="403">
        <v>45594</v>
      </c>
      <c r="D1231" t="s">
        <v>3543</v>
      </c>
      <c r="E1231" t="s">
        <v>1145</v>
      </c>
      <c r="F1231" t="s">
        <v>9692</v>
      </c>
      <c r="G1231" t="s">
        <v>1146</v>
      </c>
      <c r="H1231" t="s">
        <v>9693</v>
      </c>
      <c r="I1231" t="s">
        <v>9694</v>
      </c>
      <c r="J1231" t="s">
        <v>94</v>
      </c>
      <c r="K1231" t="s">
        <v>497</v>
      </c>
      <c r="L1231" t="s">
        <v>3188</v>
      </c>
      <c r="M1231" t="s">
        <v>3189</v>
      </c>
      <c r="N1231" t="s">
        <v>1798</v>
      </c>
      <c r="O1231" t="s">
        <v>3012</v>
      </c>
      <c r="P1231" t="s">
        <v>9284</v>
      </c>
      <c r="Q1231" t="s">
        <v>497</v>
      </c>
      <c r="R1231" t="b">
        <v>0</v>
      </c>
      <c r="S1231">
        <v>2000</v>
      </c>
      <c r="T1231" t="s">
        <v>3013</v>
      </c>
      <c r="U1231" t="s">
        <v>3003</v>
      </c>
      <c r="V1231">
        <v>2</v>
      </c>
      <c r="W1231" t="s">
        <v>3012</v>
      </c>
    </row>
    <row r="1232" spans="1:23" hidden="1" x14ac:dyDescent="0.35">
      <c r="A1232" t="s">
        <v>350</v>
      </c>
      <c r="C1232" s="403">
        <v>45593</v>
      </c>
      <c r="D1232" t="s">
        <v>3315</v>
      </c>
      <c r="E1232" t="s">
        <v>9695</v>
      </c>
      <c r="F1232" t="s">
        <v>9696</v>
      </c>
      <c r="G1232" t="s">
        <v>9697</v>
      </c>
      <c r="H1232" t="s">
        <v>9698</v>
      </c>
      <c r="I1232" t="s">
        <v>9699</v>
      </c>
      <c r="J1232" t="s">
        <v>3629</v>
      </c>
      <c r="K1232" t="s">
        <v>837</v>
      </c>
      <c r="L1232" t="s">
        <v>9242</v>
      </c>
      <c r="M1232" t="s">
        <v>9700</v>
      </c>
      <c r="N1232" t="s">
        <v>1798</v>
      </c>
      <c r="O1232" t="s">
        <v>3030</v>
      </c>
      <c r="P1232" t="s">
        <v>9700</v>
      </c>
      <c r="Q1232" t="s">
        <v>837</v>
      </c>
      <c r="R1232" t="b">
        <v>0</v>
      </c>
      <c r="S1232">
        <v>0</v>
      </c>
      <c r="T1232" t="s">
        <v>3648</v>
      </c>
      <c r="U1232" t="s">
        <v>3003</v>
      </c>
      <c r="V1232">
        <v>0</v>
      </c>
      <c r="W1232" t="s">
        <v>3030</v>
      </c>
    </row>
    <row r="1233" spans="1:23" hidden="1" x14ac:dyDescent="0.35">
      <c r="A1233" t="s">
        <v>419</v>
      </c>
      <c r="C1233" s="403">
        <v>45593</v>
      </c>
      <c r="D1233" t="s">
        <v>3543</v>
      </c>
      <c r="E1233" t="s">
        <v>9701</v>
      </c>
      <c r="F1233" t="s">
        <v>9702</v>
      </c>
      <c r="G1233" t="s">
        <v>831</v>
      </c>
      <c r="H1233" t="s">
        <v>9703</v>
      </c>
      <c r="I1233" t="s">
        <v>831</v>
      </c>
      <c r="J1233" t="s">
        <v>3629</v>
      </c>
      <c r="K1233" t="s">
        <v>544</v>
      </c>
      <c r="L1233" t="s">
        <v>9337</v>
      </c>
      <c r="M1233" t="s">
        <v>4734</v>
      </c>
      <c r="N1233" t="s">
        <v>9704</v>
      </c>
      <c r="O1233" t="s">
        <v>3001</v>
      </c>
      <c r="P1233" t="s">
        <v>9705</v>
      </c>
      <c r="Q1233" t="s">
        <v>499</v>
      </c>
      <c r="R1233" t="b">
        <v>0</v>
      </c>
      <c r="S1233">
        <v>0</v>
      </c>
      <c r="T1233" t="s">
        <v>3648</v>
      </c>
      <c r="U1233" t="s">
        <v>3003</v>
      </c>
      <c r="V1233">
        <v>0</v>
      </c>
      <c r="W1233" t="s">
        <v>3001</v>
      </c>
    </row>
    <row r="1234" spans="1:23" hidden="1" x14ac:dyDescent="0.35">
      <c r="A1234" t="s">
        <v>2189</v>
      </c>
      <c r="C1234" s="403">
        <v>45593</v>
      </c>
      <c r="D1234" t="s">
        <v>3176</v>
      </c>
      <c r="E1234" t="s">
        <v>340</v>
      </c>
      <c r="F1234" t="s">
        <v>9706</v>
      </c>
      <c r="G1234" t="s">
        <v>9707</v>
      </c>
      <c r="H1234" t="s">
        <v>9708</v>
      </c>
      <c r="I1234" t="s">
        <v>2846</v>
      </c>
      <c r="J1234" t="s">
        <v>100</v>
      </c>
      <c r="K1234" t="s">
        <v>293</v>
      </c>
      <c r="L1234" t="s">
        <v>8368</v>
      </c>
      <c r="M1234" t="s">
        <v>8369</v>
      </c>
      <c r="N1234" t="s">
        <v>8370</v>
      </c>
      <c r="O1234" t="s">
        <v>3021</v>
      </c>
      <c r="P1234" t="s">
        <v>9201</v>
      </c>
      <c r="Q1234" t="s">
        <v>293</v>
      </c>
      <c r="R1234" t="b">
        <v>0</v>
      </c>
      <c r="S1234">
        <v>2000</v>
      </c>
      <c r="T1234" t="s">
        <v>3002</v>
      </c>
      <c r="U1234" t="s">
        <v>3003</v>
      </c>
      <c r="V1234">
        <v>2</v>
      </c>
      <c r="W1234" t="s">
        <v>3021</v>
      </c>
    </row>
    <row r="1235" spans="1:23" hidden="1" x14ac:dyDescent="0.35">
      <c r="A1235" t="s">
        <v>419</v>
      </c>
      <c r="C1235" s="403">
        <v>45593</v>
      </c>
      <c r="D1235" t="s">
        <v>3543</v>
      </c>
      <c r="E1235" t="s">
        <v>9709</v>
      </c>
      <c r="F1235" t="s">
        <v>9710</v>
      </c>
      <c r="G1235" t="s">
        <v>834</v>
      </c>
      <c r="H1235" t="s">
        <v>9711</v>
      </c>
      <c r="I1235" t="s">
        <v>834</v>
      </c>
      <c r="J1235" t="s">
        <v>96</v>
      </c>
      <c r="K1235" t="s">
        <v>429</v>
      </c>
      <c r="L1235" t="s">
        <v>3699</v>
      </c>
      <c r="M1235" t="s">
        <v>3343</v>
      </c>
      <c r="N1235" t="s">
        <v>1798</v>
      </c>
      <c r="O1235" t="s">
        <v>3001</v>
      </c>
      <c r="P1235" t="s">
        <v>9712</v>
      </c>
      <c r="Q1235" t="s">
        <v>429</v>
      </c>
      <c r="R1235" t="b">
        <v>0</v>
      </c>
      <c r="S1235">
        <v>0</v>
      </c>
      <c r="T1235" t="s">
        <v>3648</v>
      </c>
      <c r="U1235" t="s">
        <v>3003</v>
      </c>
      <c r="V1235">
        <v>0</v>
      </c>
      <c r="W1235" t="s">
        <v>3001</v>
      </c>
    </row>
    <row r="1236" spans="1:23" hidden="1" x14ac:dyDescent="0.35">
      <c r="A1236" t="s">
        <v>381</v>
      </c>
      <c r="C1236" s="403">
        <v>45593</v>
      </c>
      <c r="D1236" t="s">
        <v>9713</v>
      </c>
      <c r="E1236" t="s">
        <v>2892</v>
      </c>
      <c r="F1236" t="s">
        <v>9714</v>
      </c>
      <c r="G1236" t="s">
        <v>869</v>
      </c>
      <c r="H1236" t="s">
        <v>9715</v>
      </c>
      <c r="I1236" t="s">
        <v>869</v>
      </c>
      <c r="J1236" t="s">
        <v>97</v>
      </c>
      <c r="K1236" t="s">
        <v>444</v>
      </c>
      <c r="L1236" t="s">
        <v>3009</v>
      </c>
      <c r="M1236" t="s">
        <v>3127</v>
      </c>
      <c r="N1236" t="s">
        <v>1798</v>
      </c>
      <c r="O1236" t="s">
        <v>3001</v>
      </c>
      <c r="P1236" t="s">
        <v>4625</v>
      </c>
      <c r="Q1236" t="s">
        <v>415</v>
      </c>
      <c r="R1236" t="b">
        <v>0</v>
      </c>
      <c r="S1236">
        <v>0</v>
      </c>
      <c r="T1236" t="s">
        <v>3002</v>
      </c>
      <c r="U1236" t="s">
        <v>3003</v>
      </c>
      <c r="V1236">
        <v>0</v>
      </c>
      <c r="W1236" t="s">
        <v>3001</v>
      </c>
    </row>
    <row r="1237" spans="1:23" hidden="1" x14ac:dyDescent="0.35">
      <c r="A1237" t="s">
        <v>2189</v>
      </c>
      <c r="C1237" s="403">
        <v>45593</v>
      </c>
      <c r="D1237" t="s">
        <v>3315</v>
      </c>
      <c r="E1237" t="s">
        <v>9716</v>
      </c>
      <c r="F1237" t="s">
        <v>9717</v>
      </c>
      <c r="G1237" t="s">
        <v>810</v>
      </c>
      <c r="H1237" t="s">
        <v>9718</v>
      </c>
      <c r="I1237" t="s">
        <v>810</v>
      </c>
      <c r="J1237" t="s">
        <v>3629</v>
      </c>
      <c r="K1237" t="s">
        <v>792</v>
      </c>
      <c r="L1237" t="s">
        <v>3645</v>
      </c>
      <c r="M1237" t="s">
        <v>9719</v>
      </c>
      <c r="N1237" t="s">
        <v>9720</v>
      </c>
      <c r="O1237" t="s">
        <v>3001</v>
      </c>
      <c r="P1237" t="s">
        <v>3682</v>
      </c>
      <c r="Q1237" t="s">
        <v>2189</v>
      </c>
      <c r="R1237" t="b">
        <v>0</v>
      </c>
      <c r="S1237">
        <v>0</v>
      </c>
      <c r="T1237" t="s">
        <v>3648</v>
      </c>
      <c r="U1237" t="s">
        <v>3003</v>
      </c>
      <c r="V1237">
        <v>0</v>
      </c>
      <c r="W1237" t="s">
        <v>3001</v>
      </c>
    </row>
    <row r="1238" spans="1:23" hidden="1" x14ac:dyDescent="0.35">
      <c r="A1238" t="s">
        <v>350</v>
      </c>
      <c r="C1238" s="403">
        <v>45593</v>
      </c>
      <c r="D1238" t="s">
        <v>3315</v>
      </c>
      <c r="E1238" t="s">
        <v>2961</v>
      </c>
      <c r="F1238" t="s">
        <v>9721</v>
      </c>
      <c r="G1238" t="s">
        <v>816</v>
      </c>
      <c r="H1238" t="s">
        <v>9722</v>
      </c>
      <c r="I1238" t="s">
        <v>816</v>
      </c>
      <c r="J1238" t="s">
        <v>3247</v>
      </c>
      <c r="K1238" t="s">
        <v>298</v>
      </c>
      <c r="L1238" t="s">
        <v>4682</v>
      </c>
      <c r="M1238" t="s">
        <v>4683</v>
      </c>
      <c r="N1238" t="s">
        <v>9723</v>
      </c>
      <c r="O1238" t="s">
        <v>3001</v>
      </c>
      <c r="P1238" t="s">
        <v>4684</v>
      </c>
      <c r="Q1238" t="s">
        <v>307</v>
      </c>
      <c r="R1238" t="b">
        <v>0</v>
      </c>
      <c r="S1238">
        <v>0</v>
      </c>
      <c r="T1238" t="s">
        <v>3648</v>
      </c>
      <c r="U1238" t="s">
        <v>3003</v>
      </c>
      <c r="V1238">
        <v>0</v>
      </c>
      <c r="W1238" t="s">
        <v>3001</v>
      </c>
    </row>
    <row r="1239" spans="1:23" hidden="1" x14ac:dyDescent="0.35">
      <c r="A1239" t="s">
        <v>2189</v>
      </c>
      <c r="C1239" s="403">
        <v>45593</v>
      </c>
      <c r="D1239" t="s">
        <v>3315</v>
      </c>
      <c r="E1239" t="s">
        <v>2897</v>
      </c>
      <c r="F1239" t="s">
        <v>9724</v>
      </c>
      <c r="G1239" t="s">
        <v>2898</v>
      </c>
      <c r="H1239" t="s">
        <v>9725</v>
      </c>
      <c r="I1239" t="s">
        <v>2898</v>
      </c>
      <c r="J1239" t="s">
        <v>98</v>
      </c>
      <c r="K1239" t="s">
        <v>2189</v>
      </c>
      <c r="L1239" t="s">
        <v>9726</v>
      </c>
      <c r="M1239" t="s">
        <v>7338</v>
      </c>
      <c r="N1239" t="s">
        <v>9727</v>
      </c>
      <c r="O1239" t="s">
        <v>3030</v>
      </c>
      <c r="P1239" t="s">
        <v>7340</v>
      </c>
      <c r="Q1239" t="s">
        <v>2189</v>
      </c>
      <c r="R1239" t="b">
        <v>0</v>
      </c>
      <c r="S1239">
        <v>0</v>
      </c>
      <c r="T1239" t="s">
        <v>3648</v>
      </c>
      <c r="U1239" t="s">
        <v>3003</v>
      </c>
      <c r="V1239">
        <v>0</v>
      </c>
      <c r="W1239" t="s">
        <v>3030</v>
      </c>
    </row>
    <row r="1240" spans="1:23" hidden="1" x14ac:dyDescent="0.35">
      <c r="A1240" t="s">
        <v>2189</v>
      </c>
      <c r="C1240" s="403">
        <v>45593</v>
      </c>
      <c r="D1240" t="s">
        <v>3315</v>
      </c>
      <c r="E1240" t="s">
        <v>9728</v>
      </c>
      <c r="F1240" t="s">
        <v>9729</v>
      </c>
      <c r="G1240" t="s">
        <v>858</v>
      </c>
      <c r="H1240" t="s">
        <v>9730</v>
      </c>
      <c r="I1240" t="s">
        <v>858</v>
      </c>
      <c r="J1240" t="s">
        <v>3629</v>
      </c>
      <c r="K1240" t="s">
        <v>2189</v>
      </c>
      <c r="L1240" t="s">
        <v>2998</v>
      </c>
      <c r="M1240" t="s">
        <v>6832</v>
      </c>
      <c r="N1240" t="s">
        <v>1798</v>
      </c>
      <c r="O1240" t="s">
        <v>3001</v>
      </c>
      <c r="P1240" t="s">
        <v>6834</v>
      </c>
      <c r="Q1240" t="s">
        <v>2189</v>
      </c>
      <c r="R1240" t="b">
        <v>0</v>
      </c>
      <c r="S1240">
        <v>0</v>
      </c>
      <c r="T1240" t="s">
        <v>3648</v>
      </c>
      <c r="U1240" t="s">
        <v>3003</v>
      </c>
      <c r="V1240">
        <v>0</v>
      </c>
      <c r="W1240" t="s">
        <v>3001</v>
      </c>
    </row>
    <row r="1241" spans="1:23" hidden="1" x14ac:dyDescent="0.35">
      <c r="A1241" t="s">
        <v>2189</v>
      </c>
      <c r="C1241" s="403">
        <v>45593</v>
      </c>
      <c r="D1241" t="s">
        <v>3543</v>
      </c>
      <c r="E1241" t="s">
        <v>2841</v>
      </c>
      <c r="F1241" t="s">
        <v>9731</v>
      </c>
      <c r="G1241" t="s">
        <v>855</v>
      </c>
      <c r="H1241" t="s">
        <v>9732</v>
      </c>
      <c r="I1241" t="s">
        <v>855</v>
      </c>
      <c r="J1241" t="s">
        <v>3629</v>
      </c>
      <c r="K1241" t="s">
        <v>2189</v>
      </c>
      <c r="L1241" t="s">
        <v>3301</v>
      </c>
      <c r="M1241" t="s">
        <v>7167</v>
      </c>
      <c r="N1241" t="s">
        <v>1798</v>
      </c>
      <c r="O1241" t="s">
        <v>3001</v>
      </c>
      <c r="P1241" t="s">
        <v>7169</v>
      </c>
      <c r="Q1241" t="s">
        <v>2189</v>
      </c>
      <c r="R1241" t="b">
        <v>0</v>
      </c>
      <c r="S1241">
        <v>0</v>
      </c>
      <c r="T1241" t="s">
        <v>3648</v>
      </c>
      <c r="U1241" t="s">
        <v>3003</v>
      </c>
      <c r="V1241">
        <v>0</v>
      </c>
      <c r="W1241" t="s">
        <v>3001</v>
      </c>
    </row>
    <row r="1242" spans="1:23" hidden="1" x14ac:dyDescent="0.35">
      <c r="A1242" t="s">
        <v>2189</v>
      </c>
      <c r="C1242" s="403">
        <v>45593</v>
      </c>
      <c r="D1242" t="s">
        <v>3315</v>
      </c>
      <c r="E1242" t="s">
        <v>2842</v>
      </c>
      <c r="F1242" t="s">
        <v>9733</v>
      </c>
      <c r="G1242" t="s">
        <v>852</v>
      </c>
      <c r="H1242" t="s">
        <v>9734</v>
      </c>
      <c r="I1242" t="s">
        <v>852</v>
      </c>
      <c r="J1242" t="s">
        <v>3629</v>
      </c>
      <c r="K1242" t="s">
        <v>2189</v>
      </c>
      <c r="L1242" t="s">
        <v>2998</v>
      </c>
      <c r="M1242" t="s">
        <v>6902</v>
      </c>
      <c r="N1242" t="s">
        <v>1798</v>
      </c>
      <c r="O1242" t="s">
        <v>3001</v>
      </c>
      <c r="P1242" t="s">
        <v>6904</v>
      </c>
      <c r="Q1242" t="s">
        <v>2189</v>
      </c>
      <c r="R1242" t="b">
        <v>0</v>
      </c>
      <c r="S1242">
        <v>0</v>
      </c>
      <c r="T1242" t="s">
        <v>3648</v>
      </c>
      <c r="U1242" t="s">
        <v>3003</v>
      </c>
      <c r="V1242">
        <v>0</v>
      </c>
      <c r="W1242" t="s">
        <v>3001</v>
      </c>
    </row>
    <row r="1243" spans="1:23" hidden="1" x14ac:dyDescent="0.35">
      <c r="A1243" t="s">
        <v>2189</v>
      </c>
      <c r="C1243" s="403">
        <v>45593</v>
      </c>
      <c r="D1243" t="s">
        <v>3315</v>
      </c>
      <c r="E1243" t="s">
        <v>2840</v>
      </c>
      <c r="F1243" t="s">
        <v>9735</v>
      </c>
      <c r="G1243" t="s">
        <v>850</v>
      </c>
      <c r="H1243" t="s">
        <v>9736</v>
      </c>
      <c r="I1243" t="s">
        <v>2406</v>
      </c>
      <c r="J1243" t="s">
        <v>3629</v>
      </c>
      <c r="K1243" t="s">
        <v>2189</v>
      </c>
      <c r="L1243" t="s">
        <v>3154</v>
      </c>
      <c r="M1243" t="s">
        <v>7785</v>
      </c>
      <c r="N1243" t="s">
        <v>1798</v>
      </c>
      <c r="O1243" t="s">
        <v>3030</v>
      </c>
      <c r="P1243" t="s">
        <v>7785</v>
      </c>
      <c r="Q1243" t="s">
        <v>2189</v>
      </c>
      <c r="R1243" t="b">
        <v>0</v>
      </c>
      <c r="S1243">
        <v>0</v>
      </c>
      <c r="T1243" t="s">
        <v>3648</v>
      </c>
      <c r="U1243" t="s">
        <v>3003</v>
      </c>
      <c r="V1243">
        <v>0</v>
      </c>
      <c r="W1243" t="s">
        <v>3030</v>
      </c>
    </row>
    <row r="1244" spans="1:23" hidden="1" x14ac:dyDescent="0.35">
      <c r="A1244" t="s">
        <v>2189</v>
      </c>
      <c r="C1244" s="403">
        <v>45590</v>
      </c>
      <c r="D1244" t="s">
        <v>3661</v>
      </c>
      <c r="E1244" t="s">
        <v>1241</v>
      </c>
      <c r="F1244" t="s">
        <v>9737</v>
      </c>
      <c r="G1244" t="s">
        <v>9738</v>
      </c>
      <c r="H1244" t="s">
        <v>9739</v>
      </c>
      <c r="I1244" t="s">
        <v>6909</v>
      </c>
      <c r="J1244" t="s">
        <v>100</v>
      </c>
      <c r="K1244" t="s">
        <v>2193</v>
      </c>
      <c r="L1244" t="s">
        <v>4709</v>
      </c>
      <c r="M1244" t="s">
        <v>1798</v>
      </c>
      <c r="N1244" t="s">
        <v>9740</v>
      </c>
      <c r="O1244" t="s">
        <v>3030</v>
      </c>
      <c r="P1244" t="s">
        <v>9741</v>
      </c>
      <c r="Q1244" t="s">
        <v>2189</v>
      </c>
      <c r="R1244" t="b">
        <v>1</v>
      </c>
      <c r="S1244">
        <v>70000</v>
      </c>
      <c r="T1244" t="s">
        <v>3013</v>
      </c>
      <c r="U1244" t="s">
        <v>3003</v>
      </c>
      <c r="V1244">
        <v>70</v>
      </c>
      <c r="W1244" t="s">
        <v>3030</v>
      </c>
    </row>
    <row r="1245" spans="1:23" hidden="1" x14ac:dyDescent="0.35">
      <c r="A1245" t="s">
        <v>419</v>
      </c>
      <c r="C1245" s="403">
        <v>45590</v>
      </c>
      <c r="D1245" t="s">
        <v>3543</v>
      </c>
      <c r="E1245" t="s">
        <v>1149</v>
      </c>
      <c r="F1245" t="s">
        <v>9742</v>
      </c>
      <c r="G1245" t="s">
        <v>1150</v>
      </c>
      <c r="H1245" t="s">
        <v>9743</v>
      </c>
      <c r="I1245" t="s">
        <v>6663</v>
      </c>
      <c r="J1245" t="s">
        <v>92</v>
      </c>
      <c r="K1245" t="s">
        <v>418</v>
      </c>
      <c r="L1245" t="s">
        <v>3750</v>
      </c>
      <c r="M1245" t="s">
        <v>9744</v>
      </c>
      <c r="N1245" t="s">
        <v>1798</v>
      </c>
      <c r="O1245" t="s">
        <v>3021</v>
      </c>
      <c r="P1245" t="s">
        <v>9745</v>
      </c>
      <c r="Q1245" t="s">
        <v>418</v>
      </c>
      <c r="R1245" t="b">
        <v>0</v>
      </c>
      <c r="S1245">
        <v>0</v>
      </c>
      <c r="T1245" t="s">
        <v>3013</v>
      </c>
      <c r="U1245" t="s">
        <v>3003</v>
      </c>
      <c r="V1245">
        <v>0</v>
      </c>
      <c r="W1245" t="s">
        <v>3021</v>
      </c>
    </row>
    <row r="1246" spans="1:23" hidden="1" x14ac:dyDescent="0.35">
      <c r="A1246" t="s">
        <v>381</v>
      </c>
      <c r="C1246" s="403">
        <v>45590</v>
      </c>
      <c r="D1246" t="s">
        <v>3543</v>
      </c>
      <c r="E1246" t="s">
        <v>1005</v>
      </c>
      <c r="F1246" t="s">
        <v>9746</v>
      </c>
      <c r="G1246" t="s">
        <v>1006</v>
      </c>
      <c r="H1246" t="s">
        <v>9747</v>
      </c>
      <c r="I1246" t="s">
        <v>2367</v>
      </c>
      <c r="J1246" t="s">
        <v>89</v>
      </c>
      <c r="K1246" t="s">
        <v>380</v>
      </c>
      <c r="L1246" t="s">
        <v>3041</v>
      </c>
      <c r="M1246" t="s">
        <v>5560</v>
      </c>
      <c r="N1246" t="s">
        <v>1798</v>
      </c>
      <c r="O1246" t="s">
        <v>3012</v>
      </c>
      <c r="P1246" t="s">
        <v>8134</v>
      </c>
      <c r="Q1246" t="s">
        <v>456</v>
      </c>
      <c r="R1246" t="b">
        <v>0</v>
      </c>
      <c r="S1246">
        <v>1000</v>
      </c>
      <c r="T1246" t="s">
        <v>3013</v>
      </c>
      <c r="U1246" t="s">
        <v>3003</v>
      </c>
      <c r="V1246">
        <v>1</v>
      </c>
      <c r="W1246" t="s">
        <v>3012</v>
      </c>
    </row>
    <row r="1247" spans="1:23" hidden="1" x14ac:dyDescent="0.35">
      <c r="A1247" t="s">
        <v>419</v>
      </c>
      <c r="C1247" s="403">
        <v>45588</v>
      </c>
      <c r="D1247" t="s">
        <v>3543</v>
      </c>
      <c r="E1247" t="s">
        <v>1147</v>
      </c>
      <c r="F1247" t="s">
        <v>9748</v>
      </c>
      <c r="G1247" t="s">
        <v>1148</v>
      </c>
      <c r="H1247" t="s">
        <v>9749</v>
      </c>
      <c r="I1247" t="s">
        <v>3040</v>
      </c>
      <c r="J1247" t="s">
        <v>94</v>
      </c>
      <c r="K1247" t="s">
        <v>497</v>
      </c>
      <c r="L1247" t="s">
        <v>3188</v>
      </c>
      <c r="M1247" t="s">
        <v>3189</v>
      </c>
      <c r="N1247" t="s">
        <v>1798</v>
      </c>
      <c r="O1247" t="s">
        <v>3012</v>
      </c>
      <c r="P1247" t="s">
        <v>9284</v>
      </c>
      <c r="Q1247" t="s">
        <v>497</v>
      </c>
      <c r="R1247" t="b">
        <v>0</v>
      </c>
      <c r="S1247">
        <v>3000</v>
      </c>
      <c r="T1247" t="s">
        <v>3013</v>
      </c>
      <c r="U1247" t="s">
        <v>3003</v>
      </c>
      <c r="V1247">
        <v>3</v>
      </c>
      <c r="W1247" t="s">
        <v>3012</v>
      </c>
    </row>
    <row r="1248" spans="1:23" hidden="1" x14ac:dyDescent="0.35">
      <c r="A1248" t="s">
        <v>381</v>
      </c>
      <c r="C1248" s="403">
        <v>45588</v>
      </c>
      <c r="D1248" t="s">
        <v>3543</v>
      </c>
      <c r="E1248" t="s">
        <v>9750</v>
      </c>
      <c r="F1248" t="s">
        <v>9751</v>
      </c>
      <c r="G1248" t="s">
        <v>9752</v>
      </c>
      <c r="H1248" t="s">
        <v>9753</v>
      </c>
      <c r="I1248" t="s">
        <v>1162</v>
      </c>
      <c r="J1248" t="s">
        <v>2260</v>
      </c>
      <c r="K1248" t="s">
        <v>380</v>
      </c>
      <c r="L1248" t="s">
        <v>9081</v>
      </c>
      <c r="M1248" t="s">
        <v>1798</v>
      </c>
      <c r="N1248" t="s">
        <v>9754</v>
      </c>
      <c r="O1248" t="s">
        <v>3021</v>
      </c>
      <c r="P1248" t="s">
        <v>9083</v>
      </c>
      <c r="Q1248" t="s">
        <v>456</v>
      </c>
      <c r="R1248" t="b">
        <v>0</v>
      </c>
      <c r="S1248">
        <v>2000</v>
      </c>
      <c r="T1248" t="s">
        <v>3002</v>
      </c>
      <c r="U1248" t="s">
        <v>3003</v>
      </c>
      <c r="V1248">
        <v>2</v>
      </c>
      <c r="W1248" t="s">
        <v>3021</v>
      </c>
    </row>
    <row r="1249" spans="1:23" hidden="1" x14ac:dyDescent="0.35">
      <c r="A1249" t="s">
        <v>2189</v>
      </c>
      <c r="C1249" s="403">
        <v>45587</v>
      </c>
      <c r="D1249" t="s">
        <v>3591</v>
      </c>
      <c r="E1249" t="s">
        <v>9755</v>
      </c>
      <c r="F1249" t="s">
        <v>9756</v>
      </c>
      <c r="G1249" t="s">
        <v>9757</v>
      </c>
      <c r="H1249" t="s">
        <v>9758</v>
      </c>
      <c r="I1249" t="s">
        <v>8905</v>
      </c>
      <c r="J1249" t="s">
        <v>98</v>
      </c>
      <c r="K1249" t="s">
        <v>2189</v>
      </c>
      <c r="L1249" t="s">
        <v>4807</v>
      </c>
      <c r="M1249" t="s">
        <v>5059</v>
      </c>
      <c r="N1249" t="s">
        <v>9759</v>
      </c>
      <c r="O1249" t="s">
        <v>3030</v>
      </c>
      <c r="P1249" t="s">
        <v>5061</v>
      </c>
      <c r="Q1249" t="s">
        <v>2189</v>
      </c>
      <c r="R1249" t="b">
        <v>1</v>
      </c>
      <c r="S1249">
        <v>50000</v>
      </c>
      <c r="T1249" t="s">
        <v>3002</v>
      </c>
      <c r="U1249" t="s">
        <v>3003</v>
      </c>
      <c r="V1249">
        <v>50</v>
      </c>
      <c r="W1249" t="s">
        <v>3030</v>
      </c>
    </row>
    <row r="1250" spans="1:23" hidden="1" x14ac:dyDescent="0.35">
      <c r="A1250" t="s">
        <v>381</v>
      </c>
      <c r="C1250" s="403">
        <v>45583</v>
      </c>
      <c r="D1250" t="s">
        <v>3661</v>
      </c>
      <c r="E1250" t="s">
        <v>461</v>
      </c>
      <c r="F1250" t="s">
        <v>9760</v>
      </c>
      <c r="G1250" t="s">
        <v>462</v>
      </c>
      <c r="H1250" t="s">
        <v>9761</v>
      </c>
      <c r="I1250" t="s">
        <v>2235</v>
      </c>
      <c r="J1250" t="s">
        <v>97</v>
      </c>
      <c r="K1250" t="s">
        <v>444</v>
      </c>
      <c r="L1250" t="s">
        <v>3009</v>
      </c>
      <c r="M1250" t="s">
        <v>9762</v>
      </c>
      <c r="N1250" t="s">
        <v>9763</v>
      </c>
      <c r="O1250" t="s">
        <v>3021</v>
      </c>
      <c r="P1250" t="s">
        <v>9764</v>
      </c>
      <c r="Q1250" t="s">
        <v>415</v>
      </c>
      <c r="R1250" t="b">
        <v>1</v>
      </c>
      <c r="S1250">
        <v>50000</v>
      </c>
      <c r="T1250" t="s">
        <v>3002</v>
      </c>
      <c r="U1250" t="s">
        <v>3003</v>
      </c>
      <c r="V1250">
        <v>50</v>
      </c>
      <c r="W1250" t="s">
        <v>3021</v>
      </c>
    </row>
    <row r="1251" spans="1:23" hidden="1" x14ac:dyDescent="0.35">
      <c r="A1251" t="s">
        <v>419</v>
      </c>
      <c r="C1251" s="403">
        <v>45579</v>
      </c>
      <c r="D1251" t="s">
        <v>3661</v>
      </c>
      <c r="E1251" t="s">
        <v>636</v>
      </c>
      <c r="F1251" t="s">
        <v>9765</v>
      </c>
      <c r="G1251" t="s">
        <v>2481</v>
      </c>
      <c r="H1251" t="s">
        <v>9766</v>
      </c>
      <c r="I1251" t="s">
        <v>2482</v>
      </c>
      <c r="J1251" t="s">
        <v>96</v>
      </c>
      <c r="K1251" t="s">
        <v>501</v>
      </c>
      <c r="L1251" t="s">
        <v>9767</v>
      </c>
      <c r="M1251" t="s">
        <v>9768</v>
      </c>
      <c r="N1251" t="s">
        <v>9769</v>
      </c>
      <c r="O1251" t="s">
        <v>3012</v>
      </c>
      <c r="P1251" t="s">
        <v>9770</v>
      </c>
      <c r="Q1251" t="s">
        <v>499</v>
      </c>
      <c r="R1251" t="b">
        <v>0</v>
      </c>
      <c r="S1251">
        <v>6000</v>
      </c>
      <c r="T1251" t="s">
        <v>3013</v>
      </c>
      <c r="U1251" t="s">
        <v>3003</v>
      </c>
      <c r="V1251">
        <v>6</v>
      </c>
      <c r="W1251" t="s">
        <v>3012</v>
      </c>
    </row>
    <row r="1252" spans="1:23" hidden="1" x14ac:dyDescent="0.35">
      <c r="A1252" t="s">
        <v>2189</v>
      </c>
      <c r="C1252" s="403">
        <v>45579</v>
      </c>
      <c r="D1252" t="s">
        <v>3661</v>
      </c>
      <c r="E1252" t="s">
        <v>9771</v>
      </c>
      <c r="F1252" t="s">
        <v>9772</v>
      </c>
      <c r="G1252" t="s">
        <v>9773</v>
      </c>
      <c r="H1252" t="s">
        <v>9774</v>
      </c>
      <c r="I1252" t="s">
        <v>2425</v>
      </c>
      <c r="J1252" t="s">
        <v>98</v>
      </c>
      <c r="K1252" t="s">
        <v>2189</v>
      </c>
      <c r="L1252" t="s">
        <v>3154</v>
      </c>
      <c r="M1252" t="s">
        <v>4472</v>
      </c>
      <c r="N1252" t="s">
        <v>1798</v>
      </c>
      <c r="O1252" t="s">
        <v>3021</v>
      </c>
      <c r="P1252" t="s">
        <v>4474</v>
      </c>
      <c r="Q1252" t="s">
        <v>2189</v>
      </c>
      <c r="R1252" t="b">
        <v>1</v>
      </c>
      <c r="S1252">
        <v>0</v>
      </c>
      <c r="T1252" t="s">
        <v>3002</v>
      </c>
      <c r="U1252" t="s">
        <v>3003</v>
      </c>
      <c r="V1252">
        <v>0</v>
      </c>
      <c r="W1252" t="s">
        <v>3021</v>
      </c>
    </row>
    <row r="1253" spans="1:23" hidden="1" x14ac:dyDescent="0.35">
      <c r="A1253" t="s">
        <v>381</v>
      </c>
      <c r="C1253" s="403">
        <v>45577</v>
      </c>
      <c r="D1253" t="s">
        <v>3543</v>
      </c>
      <c r="E1253" t="s">
        <v>460</v>
      </c>
      <c r="F1253" t="s">
        <v>9775</v>
      </c>
      <c r="G1253" t="s">
        <v>186</v>
      </c>
      <c r="H1253" t="s">
        <v>9776</v>
      </c>
      <c r="I1253" t="s">
        <v>9777</v>
      </c>
      <c r="J1253" t="s">
        <v>89</v>
      </c>
      <c r="K1253" t="s">
        <v>380</v>
      </c>
      <c r="L1253" t="s">
        <v>3047</v>
      </c>
      <c r="M1253" t="s">
        <v>6876</v>
      </c>
      <c r="N1253" t="s">
        <v>1798</v>
      </c>
      <c r="O1253" t="s">
        <v>3012</v>
      </c>
      <c r="P1253" t="s">
        <v>3314</v>
      </c>
      <c r="Q1253" t="s">
        <v>456</v>
      </c>
      <c r="R1253" t="b">
        <v>0</v>
      </c>
      <c r="S1253">
        <v>1000</v>
      </c>
      <c r="T1253" t="s">
        <v>3013</v>
      </c>
      <c r="U1253" t="s">
        <v>3003</v>
      </c>
      <c r="V1253">
        <v>1</v>
      </c>
      <c r="W1253" t="s">
        <v>3012</v>
      </c>
    </row>
    <row r="1254" spans="1:23" hidden="1" x14ac:dyDescent="0.35">
      <c r="A1254" t="s">
        <v>419</v>
      </c>
      <c r="C1254" s="403">
        <v>45576</v>
      </c>
      <c r="D1254" t="s">
        <v>3543</v>
      </c>
      <c r="E1254" t="s">
        <v>9778</v>
      </c>
      <c r="F1254" t="s">
        <v>9779</v>
      </c>
      <c r="G1254" t="s">
        <v>2701</v>
      </c>
      <c r="H1254" t="s">
        <v>9780</v>
      </c>
      <c r="I1254" t="s">
        <v>2701</v>
      </c>
      <c r="J1254" t="s">
        <v>96</v>
      </c>
      <c r="K1254" t="s">
        <v>507</v>
      </c>
      <c r="L1254" t="s">
        <v>9781</v>
      </c>
      <c r="M1254" t="s">
        <v>9782</v>
      </c>
      <c r="N1254" t="s">
        <v>9783</v>
      </c>
      <c r="O1254" t="s">
        <v>3021</v>
      </c>
      <c r="P1254" t="s">
        <v>9712</v>
      </c>
      <c r="Q1254" t="s">
        <v>429</v>
      </c>
      <c r="R1254" t="b">
        <v>0</v>
      </c>
      <c r="S1254">
        <v>5000</v>
      </c>
      <c r="T1254" t="s">
        <v>3002</v>
      </c>
      <c r="U1254" t="s">
        <v>3003</v>
      </c>
      <c r="V1254">
        <v>5</v>
      </c>
      <c r="W1254" t="s">
        <v>3021</v>
      </c>
    </row>
    <row r="1255" spans="1:23" hidden="1" x14ac:dyDescent="0.35">
      <c r="A1255" t="s">
        <v>2189</v>
      </c>
      <c r="C1255" s="403">
        <v>45576</v>
      </c>
      <c r="D1255" t="s">
        <v>3543</v>
      </c>
      <c r="E1255" t="s">
        <v>9784</v>
      </c>
      <c r="F1255" t="s">
        <v>9785</v>
      </c>
      <c r="G1255" t="s">
        <v>9786</v>
      </c>
      <c r="H1255" t="s">
        <v>9787</v>
      </c>
      <c r="I1255" t="s">
        <v>9788</v>
      </c>
      <c r="J1255" t="s">
        <v>100</v>
      </c>
      <c r="K1255" t="s">
        <v>293</v>
      </c>
      <c r="L1255" t="s">
        <v>9789</v>
      </c>
      <c r="M1255" t="s">
        <v>1798</v>
      </c>
      <c r="N1255" t="s">
        <v>1798</v>
      </c>
      <c r="O1255" t="s">
        <v>3012</v>
      </c>
      <c r="P1255" t="s">
        <v>9790</v>
      </c>
      <c r="Q1255" t="s">
        <v>293</v>
      </c>
      <c r="R1255" t="b">
        <v>0</v>
      </c>
      <c r="S1255">
        <v>2000</v>
      </c>
      <c r="T1255" t="s">
        <v>3002</v>
      </c>
      <c r="U1255" t="s">
        <v>3003</v>
      </c>
      <c r="V1255">
        <v>2</v>
      </c>
      <c r="W1255" t="s">
        <v>3012</v>
      </c>
    </row>
    <row r="1256" spans="1:23" hidden="1" x14ac:dyDescent="0.35">
      <c r="A1256" t="s">
        <v>2189</v>
      </c>
      <c r="C1256" s="403">
        <v>45576</v>
      </c>
      <c r="D1256" t="s">
        <v>3543</v>
      </c>
      <c r="E1256" t="s">
        <v>9791</v>
      </c>
      <c r="F1256" t="s">
        <v>9792</v>
      </c>
      <c r="G1256" t="s">
        <v>9793</v>
      </c>
      <c r="H1256" t="s">
        <v>9794</v>
      </c>
      <c r="I1256" t="s">
        <v>488</v>
      </c>
      <c r="J1256" t="s">
        <v>100</v>
      </c>
      <c r="K1256" t="s">
        <v>293</v>
      </c>
      <c r="L1256" t="s">
        <v>9789</v>
      </c>
      <c r="M1256" t="s">
        <v>1798</v>
      </c>
      <c r="N1256" t="s">
        <v>9795</v>
      </c>
      <c r="O1256" t="s">
        <v>3012</v>
      </c>
      <c r="P1256" t="s">
        <v>9790</v>
      </c>
      <c r="Q1256" t="s">
        <v>293</v>
      </c>
      <c r="R1256" t="b">
        <v>0</v>
      </c>
      <c r="S1256">
        <v>2000</v>
      </c>
      <c r="T1256" t="s">
        <v>3002</v>
      </c>
      <c r="U1256" t="s">
        <v>3003</v>
      </c>
      <c r="V1256">
        <v>2</v>
      </c>
      <c r="W1256" t="s">
        <v>3012</v>
      </c>
    </row>
    <row r="1257" spans="1:23" hidden="1" x14ac:dyDescent="0.35">
      <c r="A1257" t="s">
        <v>381</v>
      </c>
      <c r="C1257" s="403">
        <v>45576</v>
      </c>
      <c r="D1257" t="s">
        <v>3543</v>
      </c>
      <c r="E1257" t="s">
        <v>9796</v>
      </c>
      <c r="F1257" t="s">
        <v>9797</v>
      </c>
      <c r="G1257" t="s">
        <v>9798</v>
      </c>
      <c r="H1257" t="s">
        <v>9799</v>
      </c>
      <c r="I1257" t="s">
        <v>9800</v>
      </c>
      <c r="J1257" t="s">
        <v>89</v>
      </c>
      <c r="K1257" t="s">
        <v>380</v>
      </c>
      <c r="L1257" t="s">
        <v>3041</v>
      </c>
      <c r="M1257" t="s">
        <v>3198</v>
      </c>
      <c r="N1257" t="s">
        <v>9801</v>
      </c>
      <c r="O1257" t="s">
        <v>3021</v>
      </c>
      <c r="P1257" t="s">
        <v>8134</v>
      </c>
      <c r="Q1257" t="s">
        <v>456</v>
      </c>
      <c r="R1257" t="b">
        <v>1</v>
      </c>
      <c r="S1257">
        <v>3000</v>
      </c>
      <c r="T1257" t="s">
        <v>3002</v>
      </c>
      <c r="U1257" t="s">
        <v>3003</v>
      </c>
      <c r="V1257">
        <v>3</v>
      </c>
      <c r="W1257" t="s">
        <v>3021</v>
      </c>
    </row>
    <row r="1258" spans="1:23" hidden="1" x14ac:dyDescent="0.35">
      <c r="A1258" t="s">
        <v>381</v>
      </c>
      <c r="C1258" s="403">
        <v>45575</v>
      </c>
      <c r="D1258" t="s">
        <v>3742</v>
      </c>
      <c r="E1258" t="s">
        <v>1000</v>
      </c>
      <c r="F1258" t="s">
        <v>9802</v>
      </c>
      <c r="G1258" t="s">
        <v>1001</v>
      </c>
      <c r="H1258" t="s">
        <v>9803</v>
      </c>
      <c r="I1258" t="s">
        <v>9804</v>
      </c>
      <c r="J1258" t="s">
        <v>89</v>
      </c>
      <c r="K1258" t="s">
        <v>380</v>
      </c>
      <c r="L1258" t="s">
        <v>8986</v>
      </c>
      <c r="M1258" t="s">
        <v>9805</v>
      </c>
      <c r="N1258" t="s">
        <v>9806</v>
      </c>
      <c r="O1258" t="s">
        <v>3012</v>
      </c>
      <c r="P1258" t="s">
        <v>8988</v>
      </c>
      <c r="Q1258" t="s">
        <v>456</v>
      </c>
      <c r="R1258" t="b">
        <v>0</v>
      </c>
      <c r="S1258">
        <v>3000</v>
      </c>
      <c r="T1258" t="s">
        <v>3013</v>
      </c>
      <c r="U1258" t="s">
        <v>3003</v>
      </c>
      <c r="V1258">
        <v>3</v>
      </c>
      <c r="W1258" t="s">
        <v>3012</v>
      </c>
    </row>
    <row r="1259" spans="1:23" hidden="1" x14ac:dyDescent="0.35">
      <c r="A1259" t="s">
        <v>381</v>
      </c>
      <c r="C1259" s="403">
        <v>45575</v>
      </c>
      <c r="D1259" t="s">
        <v>3543</v>
      </c>
      <c r="E1259" t="s">
        <v>669</v>
      </c>
      <c r="F1259" t="s">
        <v>9807</v>
      </c>
      <c r="G1259" t="s">
        <v>193</v>
      </c>
      <c r="H1259" t="s">
        <v>9808</v>
      </c>
      <c r="I1259" t="s">
        <v>9809</v>
      </c>
      <c r="J1259" t="s">
        <v>89</v>
      </c>
      <c r="K1259" t="s">
        <v>380</v>
      </c>
      <c r="L1259" t="s">
        <v>3047</v>
      </c>
      <c r="M1259" t="s">
        <v>5300</v>
      </c>
      <c r="N1259" t="s">
        <v>1798</v>
      </c>
      <c r="O1259" t="s">
        <v>3012</v>
      </c>
      <c r="P1259" t="s">
        <v>3785</v>
      </c>
      <c r="Q1259" t="s">
        <v>456</v>
      </c>
      <c r="R1259" t="b">
        <v>0</v>
      </c>
      <c r="S1259">
        <v>1000</v>
      </c>
      <c r="T1259" t="s">
        <v>3013</v>
      </c>
      <c r="U1259" t="s">
        <v>3003</v>
      </c>
      <c r="V1259">
        <v>1</v>
      </c>
      <c r="W1259" t="s">
        <v>3012</v>
      </c>
    </row>
    <row r="1260" spans="1:23" hidden="1" x14ac:dyDescent="0.35">
      <c r="A1260" t="s">
        <v>419</v>
      </c>
      <c r="C1260" s="403">
        <v>45575</v>
      </c>
      <c r="D1260" t="s">
        <v>3661</v>
      </c>
      <c r="E1260" t="s">
        <v>9810</v>
      </c>
      <c r="F1260" t="s">
        <v>9811</v>
      </c>
      <c r="G1260" t="s">
        <v>9812</v>
      </c>
      <c r="H1260" t="s">
        <v>9813</v>
      </c>
      <c r="I1260" t="s">
        <v>2289</v>
      </c>
      <c r="J1260" t="s">
        <v>2260</v>
      </c>
      <c r="K1260" t="s">
        <v>388</v>
      </c>
      <c r="L1260" t="s">
        <v>3047</v>
      </c>
      <c r="M1260" t="s">
        <v>9814</v>
      </c>
      <c r="N1260" t="s">
        <v>9815</v>
      </c>
      <c r="O1260" t="s">
        <v>3207</v>
      </c>
      <c r="P1260" t="s">
        <v>9816</v>
      </c>
      <c r="Q1260" t="s">
        <v>497</v>
      </c>
      <c r="R1260" t="b">
        <v>1</v>
      </c>
      <c r="S1260">
        <v>50000</v>
      </c>
      <c r="T1260" t="s">
        <v>3002</v>
      </c>
      <c r="U1260" t="s">
        <v>3003</v>
      </c>
      <c r="V1260">
        <v>50</v>
      </c>
      <c r="W1260" t="s">
        <v>3207</v>
      </c>
    </row>
    <row r="1261" spans="1:23" hidden="1" x14ac:dyDescent="0.35">
      <c r="A1261" t="s">
        <v>381</v>
      </c>
      <c r="C1261" s="403">
        <v>45575</v>
      </c>
      <c r="D1261" t="s">
        <v>3543</v>
      </c>
      <c r="E1261" t="s">
        <v>473</v>
      </c>
      <c r="F1261" t="s">
        <v>9817</v>
      </c>
      <c r="G1261" t="s">
        <v>2447</v>
      </c>
      <c r="H1261" t="s">
        <v>9818</v>
      </c>
      <c r="I1261" t="s">
        <v>9819</v>
      </c>
      <c r="J1261" t="s">
        <v>89</v>
      </c>
      <c r="K1261" t="s">
        <v>380</v>
      </c>
      <c r="L1261" t="s">
        <v>3047</v>
      </c>
      <c r="M1261" t="s">
        <v>5300</v>
      </c>
      <c r="N1261" t="s">
        <v>1798</v>
      </c>
      <c r="O1261" t="s">
        <v>3021</v>
      </c>
      <c r="P1261" t="s">
        <v>3785</v>
      </c>
      <c r="Q1261" t="s">
        <v>456</v>
      </c>
      <c r="R1261" t="b">
        <v>0</v>
      </c>
      <c r="S1261">
        <v>1000</v>
      </c>
      <c r="T1261" t="s">
        <v>3648</v>
      </c>
      <c r="U1261" t="s">
        <v>3003</v>
      </c>
      <c r="V1261">
        <v>1</v>
      </c>
      <c r="W1261" t="s">
        <v>3021</v>
      </c>
    </row>
    <row r="1262" spans="1:23" hidden="1" x14ac:dyDescent="0.35">
      <c r="A1262" t="s">
        <v>381</v>
      </c>
      <c r="C1262" s="403">
        <v>45575</v>
      </c>
      <c r="D1262" t="s">
        <v>3543</v>
      </c>
      <c r="E1262" t="s">
        <v>998</v>
      </c>
      <c r="F1262" t="s">
        <v>9820</v>
      </c>
      <c r="G1262" t="s">
        <v>999</v>
      </c>
      <c r="H1262" t="s">
        <v>9821</v>
      </c>
      <c r="I1262" t="s">
        <v>9822</v>
      </c>
      <c r="J1262" t="s">
        <v>89</v>
      </c>
      <c r="K1262" t="s">
        <v>380</v>
      </c>
      <c r="L1262" t="s">
        <v>3047</v>
      </c>
      <c r="M1262" t="s">
        <v>3915</v>
      </c>
      <c r="N1262" t="s">
        <v>1798</v>
      </c>
      <c r="O1262" t="s">
        <v>3021</v>
      </c>
      <c r="P1262" t="s">
        <v>3216</v>
      </c>
      <c r="Q1262" t="s">
        <v>456</v>
      </c>
      <c r="R1262" t="b">
        <v>0</v>
      </c>
      <c r="S1262">
        <v>0</v>
      </c>
      <c r="T1262" t="s">
        <v>3013</v>
      </c>
      <c r="U1262" t="s">
        <v>3003</v>
      </c>
      <c r="V1262">
        <v>0</v>
      </c>
      <c r="W1262" t="s">
        <v>3021</v>
      </c>
    </row>
    <row r="1263" spans="1:23" hidden="1" x14ac:dyDescent="0.35">
      <c r="A1263" t="s">
        <v>381</v>
      </c>
      <c r="C1263" s="403">
        <v>45574</v>
      </c>
      <c r="D1263" t="s">
        <v>3543</v>
      </c>
      <c r="E1263" t="s">
        <v>9823</v>
      </c>
      <c r="F1263" t="s">
        <v>9824</v>
      </c>
      <c r="G1263" t="s">
        <v>9825</v>
      </c>
      <c r="H1263" t="s">
        <v>9826</v>
      </c>
      <c r="I1263" t="s">
        <v>799</v>
      </c>
      <c r="J1263" t="s">
        <v>97</v>
      </c>
      <c r="K1263" t="s">
        <v>444</v>
      </c>
      <c r="L1263" t="s">
        <v>3009</v>
      </c>
      <c r="M1263" t="s">
        <v>1798</v>
      </c>
      <c r="N1263" t="s">
        <v>9827</v>
      </c>
      <c r="O1263" t="s">
        <v>3001</v>
      </c>
      <c r="P1263" t="s">
        <v>8254</v>
      </c>
      <c r="Q1263" t="s">
        <v>415</v>
      </c>
      <c r="R1263" t="b">
        <v>0</v>
      </c>
      <c r="S1263">
        <v>100000</v>
      </c>
      <c r="T1263" t="s">
        <v>3002</v>
      </c>
      <c r="U1263" t="s">
        <v>3003</v>
      </c>
      <c r="V1263">
        <v>100</v>
      </c>
      <c r="W1263" t="s">
        <v>3001</v>
      </c>
    </row>
    <row r="1264" spans="1:23" hidden="1" x14ac:dyDescent="0.35">
      <c r="A1264" t="s">
        <v>419</v>
      </c>
      <c r="C1264" s="403">
        <v>45573</v>
      </c>
      <c r="D1264" t="s">
        <v>3543</v>
      </c>
      <c r="E1264" t="s">
        <v>9828</v>
      </c>
      <c r="F1264" t="s">
        <v>9829</v>
      </c>
      <c r="G1264" t="s">
        <v>9830</v>
      </c>
      <c r="H1264" t="s">
        <v>9831</v>
      </c>
      <c r="I1264" t="s">
        <v>1114</v>
      </c>
      <c r="J1264" t="s">
        <v>95</v>
      </c>
      <c r="K1264" t="s">
        <v>544</v>
      </c>
      <c r="L1264" t="s">
        <v>9337</v>
      </c>
      <c r="M1264" t="s">
        <v>7352</v>
      </c>
      <c r="N1264" t="s">
        <v>9832</v>
      </c>
      <c r="O1264" t="s">
        <v>3030</v>
      </c>
      <c r="P1264" t="s">
        <v>9833</v>
      </c>
      <c r="Q1264" t="s">
        <v>499</v>
      </c>
      <c r="R1264" t="b">
        <v>0</v>
      </c>
      <c r="S1264">
        <v>5000</v>
      </c>
      <c r="T1264" t="s">
        <v>3002</v>
      </c>
      <c r="U1264" t="s">
        <v>3003</v>
      </c>
      <c r="V1264">
        <v>5</v>
      </c>
      <c r="W1264" t="s">
        <v>3030</v>
      </c>
    </row>
    <row r="1265" spans="1:23" hidden="1" x14ac:dyDescent="0.35">
      <c r="A1265" t="s">
        <v>419</v>
      </c>
      <c r="C1265" s="403">
        <v>45572</v>
      </c>
      <c r="D1265" t="s">
        <v>3543</v>
      </c>
      <c r="E1265" t="s">
        <v>9834</v>
      </c>
      <c r="F1265" t="s">
        <v>9835</v>
      </c>
      <c r="G1265" t="s">
        <v>9836</v>
      </c>
      <c r="H1265" t="s">
        <v>9837</v>
      </c>
      <c r="I1265" t="s">
        <v>2320</v>
      </c>
      <c r="J1265" t="s">
        <v>92</v>
      </c>
      <c r="K1265" t="s">
        <v>407</v>
      </c>
      <c r="L1265" t="s">
        <v>3047</v>
      </c>
      <c r="M1265" t="s">
        <v>1798</v>
      </c>
      <c r="N1265" t="s">
        <v>9838</v>
      </c>
      <c r="O1265" t="s">
        <v>3021</v>
      </c>
      <c r="P1265" t="s">
        <v>8935</v>
      </c>
      <c r="Q1265" t="s">
        <v>497</v>
      </c>
      <c r="R1265" t="b">
        <v>0</v>
      </c>
      <c r="S1265">
        <v>3000</v>
      </c>
      <c r="T1265" t="s">
        <v>3002</v>
      </c>
      <c r="U1265" t="s">
        <v>3003</v>
      </c>
      <c r="V1265">
        <v>3</v>
      </c>
      <c r="W1265" t="s">
        <v>3021</v>
      </c>
    </row>
    <row r="1266" spans="1:23" hidden="1" x14ac:dyDescent="0.35">
      <c r="A1266" t="s">
        <v>381</v>
      </c>
      <c r="C1266" s="403">
        <v>45570</v>
      </c>
      <c r="D1266" t="s">
        <v>3543</v>
      </c>
      <c r="E1266" t="s">
        <v>469</v>
      </c>
      <c r="F1266" t="s">
        <v>9839</v>
      </c>
      <c r="G1266" t="s">
        <v>238</v>
      </c>
      <c r="H1266" t="s">
        <v>9840</v>
      </c>
      <c r="I1266" t="s">
        <v>9841</v>
      </c>
      <c r="J1266" t="s">
        <v>89</v>
      </c>
      <c r="K1266" t="s">
        <v>380</v>
      </c>
      <c r="L1266" t="s">
        <v>3047</v>
      </c>
      <c r="M1266" t="s">
        <v>3314</v>
      </c>
      <c r="N1266" t="s">
        <v>9842</v>
      </c>
      <c r="O1266" t="s">
        <v>3021</v>
      </c>
      <c r="P1266" t="s">
        <v>3314</v>
      </c>
      <c r="Q1266" t="s">
        <v>456</v>
      </c>
      <c r="R1266" t="b">
        <v>0</v>
      </c>
      <c r="S1266">
        <v>1000</v>
      </c>
      <c r="T1266" t="s">
        <v>3013</v>
      </c>
      <c r="U1266" t="s">
        <v>3003</v>
      </c>
      <c r="V1266">
        <v>1</v>
      </c>
      <c r="W1266" t="s">
        <v>3021</v>
      </c>
    </row>
    <row r="1267" spans="1:23" hidden="1" x14ac:dyDescent="0.35">
      <c r="A1267" t="s">
        <v>2189</v>
      </c>
      <c r="C1267" s="403">
        <v>45569</v>
      </c>
      <c r="D1267" t="s">
        <v>3328</v>
      </c>
      <c r="E1267" t="s">
        <v>1262</v>
      </c>
      <c r="F1267" t="s">
        <v>9843</v>
      </c>
      <c r="G1267" t="s">
        <v>2448</v>
      </c>
      <c r="H1267" t="s">
        <v>9844</v>
      </c>
      <c r="I1267" t="s">
        <v>6300</v>
      </c>
      <c r="J1267" t="s">
        <v>98</v>
      </c>
      <c r="K1267" t="s">
        <v>2189</v>
      </c>
      <c r="L1267" t="s">
        <v>2998</v>
      </c>
      <c r="M1267" t="s">
        <v>6902</v>
      </c>
      <c r="N1267" t="s">
        <v>9845</v>
      </c>
      <c r="O1267" t="s">
        <v>3030</v>
      </c>
      <c r="P1267" t="s">
        <v>6904</v>
      </c>
      <c r="Q1267" t="s">
        <v>2189</v>
      </c>
      <c r="R1267" t="b">
        <v>1</v>
      </c>
      <c r="S1267">
        <v>150000</v>
      </c>
      <c r="T1267" t="s">
        <v>3013</v>
      </c>
      <c r="U1267" t="s">
        <v>3003</v>
      </c>
      <c r="V1267">
        <v>150</v>
      </c>
      <c r="W1267" t="s">
        <v>3030</v>
      </c>
    </row>
    <row r="1268" spans="1:23" hidden="1" x14ac:dyDescent="0.35">
      <c r="A1268" t="s">
        <v>419</v>
      </c>
      <c r="C1268" s="403">
        <v>45569</v>
      </c>
      <c r="D1268" t="s">
        <v>3661</v>
      </c>
      <c r="E1268" t="s">
        <v>1143</v>
      </c>
      <c r="F1268" t="s">
        <v>9846</v>
      </c>
      <c r="G1268" t="s">
        <v>9847</v>
      </c>
      <c r="H1268" t="s">
        <v>9848</v>
      </c>
      <c r="I1268" t="s">
        <v>1144</v>
      </c>
      <c r="J1268" t="s">
        <v>94</v>
      </c>
      <c r="K1268" t="s">
        <v>497</v>
      </c>
      <c r="L1268" t="s">
        <v>3188</v>
      </c>
      <c r="M1268" t="s">
        <v>3189</v>
      </c>
      <c r="N1268" t="s">
        <v>1798</v>
      </c>
      <c r="O1268" t="s">
        <v>3021</v>
      </c>
      <c r="P1268" t="s">
        <v>9284</v>
      </c>
      <c r="Q1268" t="s">
        <v>497</v>
      </c>
      <c r="R1268" t="b">
        <v>0</v>
      </c>
      <c r="S1268">
        <v>3000</v>
      </c>
      <c r="T1268" t="s">
        <v>3013</v>
      </c>
      <c r="U1268" t="s">
        <v>3003</v>
      </c>
      <c r="V1268">
        <v>3</v>
      </c>
      <c r="W1268" t="s">
        <v>3021</v>
      </c>
    </row>
    <row r="1269" spans="1:23" hidden="1" x14ac:dyDescent="0.35">
      <c r="A1269" t="s">
        <v>2176</v>
      </c>
      <c r="C1269" s="403">
        <v>45568</v>
      </c>
      <c r="D1269" t="s">
        <v>23536</v>
      </c>
      <c r="E1269" t="s">
        <v>721</v>
      </c>
      <c r="F1269" t="s">
        <v>9849</v>
      </c>
      <c r="G1269" t="s">
        <v>9850</v>
      </c>
      <c r="H1269" t="s">
        <v>9851</v>
      </c>
      <c r="I1269" t="s">
        <v>7501</v>
      </c>
      <c r="J1269" t="s">
        <v>102</v>
      </c>
      <c r="K1269" t="s">
        <v>842</v>
      </c>
      <c r="L1269" t="s">
        <v>9852</v>
      </c>
      <c r="M1269" t="s">
        <v>9853</v>
      </c>
      <c r="N1269" t="s">
        <v>9854</v>
      </c>
      <c r="O1269" t="s">
        <v>3030</v>
      </c>
      <c r="P1269" t="s">
        <v>9855</v>
      </c>
      <c r="Q1269" t="s">
        <v>349</v>
      </c>
      <c r="R1269" t="b">
        <v>0</v>
      </c>
      <c r="S1269">
        <v>10000</v>
      </c>
      <c r="T1269" t="s">
        <v>3013</v>
      </c>
      <c r="U1269" t="s">
        <v>3003</v>
      </c>
      <c r="V1269">
        <v>10</v>
      </c>
      <c r="W1269" t="s">
        <v>3030</v>
      </c>
    </row>
    <row r="1270" spans="1:23" hidden="1" x14ac:dyDescent="0.35">
      <c r="A1270" t="s">
        <v>381</v>
      </c>
      <c r="C1270" s="403">
        <v>45568</v>
      </c>
      <c r="D1270" t="s">
        <v>3079</v>
      </c>
      <c r="E1270" t="s">
        <v>996</v>
      </c>
      <c r="F1270" t="s">
        <v>9856</v>
      </c>
      <c r="G1270" t="s">
        <v>222</v>
      </c>
      <c r="H1270" t="s">
        <v>9857</v>
      </c>
      <c r="I1270" t="s">
        <v>9858</v>
      </c>
      <c r="J1270" t="s">
        <v>89</v>
      </c>
      <c r="K1270" t="s">
        <v>380</v>
      </c>
      <c r="L1270" t="s">
        <v>3047</v>
      </c>
      <c r="M1270" t="s">
        <v>3314</v>
      </c>
      <c r="N1270" t="s">
        <v>9859</v>
      </c>
      <c r="O1270" t="s">
        <v>3012</v>
      </c>
      <c r="P1270" t="s">
        <v>3314</v>
      </c>
      <c r="Q1270" t="s">
        <v>456</v>
      </c>
      <c r="R1270" t="b">
        <v>0</v>
      </c>
      <c r="S1270">
        <v>1000</v>
      </c>
      <c r="T1270" t="s">
        <v>3013</v>
      </c>
      <c r="U1270" t="s">
        <v>3003</v>
      </c>
      <c r="V1270">
        <v>1</v>
      </c>
      <c r="W1270" t="s">
        <v>3012</v>
      </c>
    </row>
    <row r="1271" spans="1:23" hidden="1" x14ac:dyDescent="0.35">
      <c r="A1271" t="s">
        <v>381</v>
      </c>
      <c r="C1271" s="403">
        <v>45566</v>
      </c>
      <c r="D1271" t="s">
        <v>3543</v>
      </c>
      <c r="E1271" t="s">
        <v>660</v>
      </c>
      <c r="F1271" t="s">
        <v>9860</v>
      </c>
      <c r="G1271" t="s">
        <v>214</v>
      </c>
      <c r="H1271" t="s">
        <v>9861</v>
      </c>
      <c r="I1271" t="s">
        <v>9862</v>
      </c>
      <c r="J1271" t="s">
        <v>89</v>
      </c>
      <c r="K1271" t="s">
        <v>380</v>
      </c>
      <c r="L1271" t="s">
        <v>3370</v>
      </c>
      <c r="M1271" t="s">
        <v>9386</v>
      </c>
      <c r="N1271" t="s">
        <v>9863</v>
      </c>
      <c r="O1271" t="s">
        <v>3021</v>
      </c>
      <c r="P1271" t="s">
        <v>9864</v>
      </c>
      <c r="Q1271" t="s">
        <v>456</v>
      </c>
      <c r="R1271" t="b">
        <v>0</v>
      </c>
      <c r="S1271">
        <v>4000</v>
      </c>
      <c r="T1271" t="s">
        <v>3013</v>
      </c>
      <c r="U1271" t="s">
        <v>3003</v>
      </c>
      <c r="V1271">
        <v>4</v>
      </c>
      <c r="W1271" t="s">
        <v>3021</v>
      </c>
    </row>
    <row r="1272" spans="1:23" hidden="1" x14ac:dyDescent="0.35">
      <c r="A1272" t="s">
        <v>2189</v>
      </c>
      <c r="C1272" s="403">
        <v>45566</v>
      </c>
      <c r="D1272" t="s">
        <v>3543</v>
      </c>
      <c r="E1272" t="s">
        <v>9865</v>
      </c>
      <c r="F1272" t="s">
        <v>9866</v>
      </c>
      <c r="G1272" t="s">
        <v>9867</v>
      </c>
      <c r="H1272" t="s">
        <v>9868</v>
      </c>
      <c r="I1272" t="s">
        <v>9869</v>
      </c>
      <c r="J1272" t="s">
        <v>97</v>
      </c>
      <c r="K1272" t="s">
        <v>2189</v>
      </c>
      <c r="L1272" t="s">
        <v>5948</v>
      </c>
      <c r="M1272" t="s">
        <v>7924</v>
      </c>
      <c r="N1272" t="s">
        <v>9870</v>
      </c>
      <c r="O1272" t="s">
        <v>3012</v>
      </c>
      <c r="P1272" t="s">
        <v>7926</v>
      </c>
      <c r="Q1272" t="s">
        <v>2189</v>
      </c>
      <c r="R1272" t="b">
        <v>0</v>
      </c>
      <c r="S1272">
        <v>2000</v>
      </c>
      <c r="T1272" t="s">
        <v>3002</v>
      </c>
      <c r="U1272" t="s">
        <v>3003</v>
      </c>
      <c r="V1272">
        <v>2</v>
      </c>
      <c r="W1272" t="s">
        <v>3012</v>
      </c>
    </row>
    <row r="1273" spans="1:23" hidden="1" x14ac:dyDescent="0.35">
      <c r="A1273" t="s">
        <v>381</v>
      </c>
      <c r="C1273" s="403">
        <v>45566</v>
      </c>
      <c r="D1273" t="s">
        <v>3543</v>
      </c>
      <c r="E1273" t="s">
        <v>997</v>
      </c>
      <c r="F1273" t="s">
        <v>9871</v>
      </c>
      <c r="G1273" t="s">
        <v>2668</v>
      </c>
      <c r="H1273" t="s">
        <v>9872</v>
      </c>
      <c r="I1273" t="s">
        <v>9873</v>
      </c>
      <c r="J1273" t="s">
        <v>89</v>
      </c>
      <c r="K1273" t="s">
        <v>380</v>
      </c>
      <c r="L1273" t="s">
        <v>9081</v>
      </c>
      <c r="M1273" t="s">
        <v>1798</v>
      </c>
      <c r="N1273" t="s">
        <v>9874</v>
      </c>
      <c r="O1273" t="s">
        <v>3021</v>
      </c>
      <c r="P1273" t="s">
        <v>9083</v>
      </c>
      <c r="Q1273" t="s">
        <v>456</v>
      </c>
      <c r="R1273" t="b">
        <v>0</v>
      </c>
      <c r="S1273">
        <v>1500</v>
      </c>
      <c r="T1273" t="s">
        <v>3013</v>
      </c>
      <c r="U1273" t="s">
        <v>3003</v>
      </c>
      <c r="V1273">
        <v>1.5</v>
      </c>
      <c r="W1273" t="s">
        <v>3021</v>
      </c>
    </row>
    <row r="1274" spans="1:23" hidden="1" x14ac:dyDescent="0.35">
      <c r="A1274" t="s">
        <v>350</v>
      </c>
      <c r="C1274" s="403">
        <v>45565</v>
      </c>
      <c r="D1274" t="s">
        <v>3543</v>
      </c>
      <c r="E1274" t="s">
        <v>1220</v>
      </c>
      <c r="F1274" t="s">
        <v>9875</v>
      </c>
      <c r="G1274" t="s">
        <v>2483</v>
      </c>
      <c r="H1274" t="s">
        <v>9876</v>
      </c>
      <c r="I1274" t="s">
        <v>2484</v>
      </c>
      <c r="J1274" t="s">
        <v>3247</v>
      </c>
      <c r="K1274" t="s">
        <v>307</v>
      </c>
      <c r="L1274" t="s">
        <v>9654</v>
      </c>
      <c r="M1274" t="s">
        <v>9877</v>
      </c>
      <c r="N1274" t="s">
        <v>1798</v>
      </c>
      <c r="O1274" t="s">
        <v>3012</v>
      </c>
      <c r="P1274" t="s">
        <v>9878</v>
      </c>
      <c r="Q1274" t="s">
        <v>2121</v>
      </c>
      <c r="R1274" t="b">
        <v>0</v>
      </c>
      <c r="S1274">
        <v>10000</v>
      </c>
      <c r="T1274" t="s">
        <v>3002</v>
      </c>
      <c r="U1274" t="s">
        <v>3003</v>
      </c>
      <c r="V1274">
        <v>10</v>
      </c>
      <c r="W1274" t="s">
        <v>3012</v>
      </c>
    </row>
    <row r="1275" spans="1:23" hidden="1" x14ac:dyDescent="0.35">
      <c r="A1275" t="s">
        <v>419</v>
      </c>
      <c r="C1275" s="403">
        <v>45565</v>
      </c>
      <c r="D1275" t="s">
        <v>3079</v>
      </c>
      <c r="E1275" t="s">
        <v>9879</v>
      </c>
      <c r="F1275" t="s">
        <v>9880</v>
      </c>
      <c r="G1275" t="s">
        <v>9881</v>
      </c>
      <c r="H1275" t="s">
        <v>9882</v>
      </c>
      <c r="I1275" t="s">
        <v>9883</v>
      </c>
      <c r="J1275" t="s">
        <v>92</v>
      </c>
      <c r="K1275" t="s">
        <v>407</v>
      </c>
      <c r="L1275" t="s">
        <v>3693</v>
      </c>
      <c r="M1275" t="s">
        <v>8157</v>
      </c>
      <c r="N1275" t="s">
        <v>8383</v>
      </c>
      <c r="O1275" t="s">
        <v>3012</v>
      </c>
      <c r="P1275" t="s">
        <v>8303</v>
      </c>
      <c r="Q1275" t="s">
        <v>497</v>
      </c>
      <c r="R1275" t="b">
        <v>0</v>
      </c>
      <c r="S1275">
        <v>15000</v>
      </c>
      <c r="T1275" t="s">
        <v>3002</v>
      </c>
      <c r="U1275" t="s">
        <v>3003</v>
      </c>
      <c r="V1275">
        <v>15</v>
      </c>
      <c r="W1275" t="s">
        <v>3012</v>
      </c>
    </row>
    <row r="1276" spans="1:23" hidden="1" x14ac:dyDescent="0.35">
      <c r="A1276" t="s">
        <v>419</v>
      </c>
      <c r="C1276" s="403">
        <v>45565</v>
      </c>
      <c r="D1276" t="s">
        <v>3079</v>
      </c>
      <c r="E1276" t="s">
        <v>9884</v>
      </c>
      <c r="F1276" t="s">
        <v>9885</v>
      </c>
      <c r="G1276" t="s">
        <v>9886</v>
      </c>
      <c r="H1276" t="s">
        <v>9887</v>
      </c>
      <c r="I1276" t="s">
        <v>9888</v>
      </c>
      <c r="J1276" t="s">
        <v>92</v>
      </c>
      <c r="K1276" t="s">
        <v>407</v>
      </c>
      <c r="L1276" t="s">
        <v>3693</v>
      </c>
      <c r="M1276" t="s">
        <v>8157</v>
      </c>
      <c r="N1276" t="s">
        <v>9889</v>
      </c>
      <c r="O1276" t="s">
        <v>3012</v>
      </c>
      <c r="P1276" t="s">
        <v>8303</v>
      </c>
      <c r="Q1276" t="s">
        <v>497</v>
      </c>
      <c r="R1276" t="b">
        <v>0</v>
      </c>
      <c r="S1276">
        <v>2000</v>
      </c>
      <c r="T1276" t="s">
        <v>3002</v>
      </c>
      <c r="U1276" t="s">
        <v>3003</v>
      </c>
      <c r="V1276">
        <v>2</v>
      </c>
      <c r="W1276" t="s">
        <v>3012</v>
      </c>
    </row>
    <row r="1277" spans="1:23" hidden="1" x14ac:dyDescent="0.35">
      <c r="A1277" t="s">
        <v>2189</v>
      </c>
      <c r="C1277" s="403">
        <v>45561</v>
      </c>
      <c r="D1277" t="s">
        <v>23536</v>
      </c>
      <c r="E1277" t="s">
        <v>2805</v>
      </c>
      <c r="F1277" t="s">
        <v>9890</v>
      </c>
      <c r="G1277" t="s">
        <v>9891</v>
      </c>
      <c r="H1277" t="s">
        <v>9892</v>
      </c>
      <c r="I1277" t="s">
        <v>9891</v>
      </c>
      <c r="J1277" t="s">
        <v>98</v>
      </c>
      <c r="K1277" t="s">
        <v>2189</v>
      </c>
      <c r="L1277" t="s">
        <v>6280</v>
      </c>
      <c r="M1277" t="s">
        <v>6334</v>
      </c>
      <c r="N1277" t="s">
        <v>9893</v>
      </c>
      <c r="O1277" t="s">
        <v>3207</v>
      </c>
      <c r="P1277" t="s">
        <v>6334</v>
      </c>
      <c r="Q1277" t="s">
        <v>2189</v>
      </c>
      <c r="R1277" t="b">
        <v>0</v>
      </c>
      <c r="S1277">
        <v>0</v>
      </c>
      <c r="T1277" t="s">
        <v>3648</v>
      </c>
      <c r="U1277" t="s">
        <v>3003</v>
      </c>
      <c r="V1277">
        <v>0</v>
      </c>
      <c r="W1277" t="s">
        <v>3207</v>
      </c>
    </row>
    <row r="1278" spans="1:23" hidden="1" x14ac:dyDescent="0.35">
      <c r="A1278" t="s">
        <v>2189</v>
      </c>
      <c r="C1278" s="403">
        <v>45561</v>
      </c>
      <c r="D1278" t="s">
        <v>3176</v>
      </c>
      <c r="E1278" t="s">
        <v>320</v>
      </c>
      <c r="F1278" t="s">
        <v>9894</v>
      </c>
      <c r="G1278" t="s">
        <v>9895</v>
      </c>
      <c r="H1278" t="s">
        <v>9896</v>
      </c>
      <c r="I1278" t="s">
        <v>7445</v>
      </c>
      <c r="J1278" t="s">
        <v>100</v>
      </c>
      <c r="K1278" t="s">
        <v>293</v>
      </c>
      <c r="L1278" t="s">
        <v>9198</v>
      </c>
      <c r="M1278" t="s">
        <v>9509</v>
      </c>
      <c r="N1278" t="s">
        <v>9897</v>
      </c>
      <c r="O1278" t="s">
        <v>3021</v>
      </c>
      <c r="P1278" t="s">
        <v>9509</v>
      </c>
      <c r="Q1278" t="s">
        <v>293</v>
      </c>
      <c r="R1278" t="b">
        <v>0</v>
      </c>
      <c r="S1278">
        <v>3000</v>
      </c>
      <c r="T1278" t="s">
        <v>3002</v>
      </c>
      <c r="U1278" t="s">
        <v>3003</v>
      </c>
      <c r="V1278">
        <v>3</v>
      </c>
      <c r="W1278" t="s">
        <v>3021</v>
      </c>
    </row>
    <row r="1279" spans="1:23" hidden="1" x14ac:dyDescent="0.35">
      <c r="A1279" t="s">
        <v>2176</v>
      </c>
      <c r="C1279" s="403">
        <v>45561</v>
      </c>
      <c r="D1279" t="s">
        <v>3543</v>
      </c>
      <c r="E1279" t="s">
        <v>9898</v>
      </c>
      <c r="F1279" t="s">
        <v>9899</v>
      </c>
      <c r="G1279" t="s">
        <v>9900</v>
      </c>
      <c r="H1279" t="s">
        <v>9901</v>
      </c>
      <c r="I1279" t="s">
        <v>1125</v>
      </c>
      <c r="J1279" t="s">
        <v>102</v>
      </c>
      <c r="K1279" t="s">
        <v>378</v>
      </c>
      <c r="L1279" t="s">
        <v>3852</v>
      </c>
      <c r="M1279" t="s">
        <v>9902</v>
      </c>
      <c r="N1279" t="s">
        <v>9903</v>
      </c>
      <c r="O1279" t="s">
        <v>3021</v>
      </c>
      <c r="P1279" t="s">
        <v>3855</v>
      </c>
      <c r="Q1279" t="s">
        <v>378</v>
      </c>
      <c r="R1279" t="b">
        <v>0</v>
      </c>
      <c r="S1279">
        <v>7000</v>
      </c>
      <c r="T1279" t="s">
        <v>3002</v>
      </c>
      <c r="U1279" t="s">
        <v>3003</v>
      </c>
      <c r="V1279">
        <v>7</v>
      </c>
      <c r="W1279" t="s">
        <v>3021</v>
      </c>
    </row>
    <row r="1280" spans="1:23" hidden="1" x14ac:dyDescent="0.35">
      <c r="A1280" t="s">
        <v>350</v>
      </c>
      <c r="C1280" s="403">
        <v>45560</v>
      </c>
      <c r="D1280" t="s">
        <v>3543</v>
      </c>
      <c r="E1280" t="s">
        <v>9904</v>
      </c>
      <c r="F1280" t="s">
        <v>9905</v>
      </c>
      <c r="G1280" t="s">
        <v>2430</v>
      </c>
      <c r="H1280" t="s">
        <v>9906</v>
      </c>
      <c r="I1280" t="s">
        <v>2430</v>
      </c>
      <c r="J1280" t="s">
        <v>103</v>
      </c>
      <c r="K1280" t="s">
        <v>837</v>
      </c>
      <c r="L1280" t="s">
        <v>9907</v>
      </c>
      <c r="M1280" t="s">
        <v>9908</v>
      </c>
      <c r="N1280" t="s">
        <v>1798</v>
      </c>
      <c r="O1280" t="s">
        <v>3021</v>
      </c>
      <c r="P1280" t="s">
        <v>9909</v>
      </c>
      <c r="Q1280" t="s">
        <v>837</v>
      </c>
      <c r="R1280" t="b">
        <v>0</v>
      </c>
      <c r="S1280">
        <v>15000</v>
      </c>
      <c r="T1280" t="s">
        <v>3002</v>
      </c>
      <c r="U1280" t="s">
        <v>3003</v>
      </c>
      <c r="V1280">
        <v>15</v>
      </c>
      <c r="W1280" t="s">
        <v>3021</v>
      </c>
    </row>
    <row r="1281" spans="1:23" hidden="1" x14ac:dyDescent="0.35">
      <c r="A1281" t="s">
        <v>2189</v>
      </c>
      <c r="C1281" s="403">
        <v>45559</v>
      </c>
      <c r="D1281" t="s">
        <v>3543</v>
      </c>
      <c r="E1281" t="s">
        <v>9910</v>
      </c>
      <c r="F1281" t="s">
        <v>9911</v>
      </c>
      <c r="G1281" t="s">
        <v>9912</v>
      </c>
      <c r="H1281" t="s">
        <v>9913</v>
      </c>
      <c r="I1281" t="s">
        <v>2374</v>
      </c>
      <c r="J1281" t="s">
        <v>100</v>
      </c>
      <c r="K1281" t="s">
        <v>293</v>
      </c>
      <c r="L1281" t="s">
        <v>9198</v>
      </c>
      <c r="M1281" t="s">
        <v>1798</v>
      </c>
      <c r="N1281" t="s">
        <v>9914</v>
      </c>
      <c r="O1281" t="s">
        <v>3012</v>
      </c>
      <c r="P1281" t="s">
        <v>9915</v>
      </c>
      <c r="Q1281" t="s">
        <v>293</v>
      </c>
      <c r="R1281" t="b">
        <v>0</v>
      </c>
      <c r="S1281">
        <v>2000</v>
      </c>
      <c r="T1281" t="s">
        <v>3002</v>
      </c>
      <c r="U1281" t="s">
        <v>3003</v>
      </c>
      <c r="V1281">
        <v>2</v>
      </c>
      <c r="W1281" t="s">
        <v>3012</v>
      </c>
    </row>
    <row r="1282" spans="1:23" hidden="1" x14ac:dyDescent="0.35">
      <c r="A1282" t="s">
        <v>2189</v>
      </c>
      <c r="C1282" s="403">
        <v>45558</v>
      </c>
      <c r="D1282" t="s">
        <v>3543</v>
      </c>
      <c r="E1282" t="s">
        <v>9916</v>
      </c>
      <c r="F1282" t="s">
        <v>9917</v>
      </c>
      <c r="G1282" t="s">
        <v>9918</v>
      </c>
      <c r="H1282" t="s">
        <v>9919</v>
      </c>
      <c r="I1282" t="s">
        <v>9920</v>
      </c>
      <c r="J1282" t="s">
        <v>100</v>
      </c>
      <c r="K1282" t="s">
        <v>293</v>
      </c>
      <c r="L1282" t="s">
        <v>3114</v>
      </c>
      <c r="M1282" t="s">
        <v>1798</v>
      </c>
      <c r="N1282" t="s">
        <v>1798</v>
      </c>
      <c r="O1282" t="s">
        <v>3021</v>
      </c>
      <c r="P1282" t="s">
        <v>4706</v>
      </c>
      <c r="Q1282" t="s">
        <v>293</v>
      </c>
      <c r="R1282" t="b">
        <v>0</v>
      </c>
      <c r="S1282">
        <v>5000</v>
      </c>
      <c r="T1282" t="s">
        <v>3002</v>
      </c>
      <c r="U1282" t="s">
        <v>3003</v>
      </c>
      <c r="V1282">
        <v>5</v>
      </c>
      <c r="W1282" t="s">
        <v>3021</v>
      </c>
    </row>
    <row r="1283" spans="1:23" hidden="1" x14ac:dyDescent="0.35">
      <c r="A1283" t="s">
        <v>350</v>
      </c>
      <c r="C1283" s="403">
        <v>45558</v>
      </c>
      <c r="D1283" t="s">
        <v>3661</v>
      </c>
      <c r="E1283" t="s">
        <v>2704</v>
      </c>
      <c r="F1283" t="s">
        <v>9921</v>
      </c>
      <c r="G1283" t="s">
        <v>9922</v>
      </c>
      <c r="H1283" t="s">
        <v>9923</v>
      </c>
      <c r="I1283" t="s">
        <v>9922</v>
      </c>
      <c r="J1283" t="s">
        <v>3247</v>
      </c>
      <c r="K1283" t="s">
        <v>307</v>
      </c>
      <c r="L1283" t="s">
        <v>9924</v>
      </c>
      <c r="M1283" t="s">
        <v>1798</v>
      </c>
      <c r="N1283" t="s">
        <v>1798</v>
      </c>
      <c r="O1283" t="s">
        <v>3030</v>
      </c>
      <c r="P1283" t="s">
        <v>9925</v>
      </c>
      <c r="Q1283" t="s">
        <v>307</v>
      </c>
      <c r="R1283" t="b">
        <v>0</v>
      </c>
      <c r="S1283">
        <v>20000</v>
      </c>
      <c r="T1283" t="s">
        <v>3002</v>
      </c>
      <c r="U1283" t="s">
        <v>3003</v>
      </c>
      <c r="V1283">
        <v>20</v>
      </c>
      <c r="W1283" t="s">
        <v>3030</v>
      </c>
    </row>
    <row r="1284" spans="1:23" hidden="1" x14ac:dyDescent="0.35">
      <c r="A1284" t="s">
        <v>2189</v>
      </c>
      <c r="C1284" s="403">
        <v>45556</v>
      </c>
      <c r="D1284" t="s">
        <v>3543</v>
      </c>
      <c r="E1284" t="s">
        <v>9926</v>
      </c>
      <c r="F1284" t="s">
        <v>9927</v>
      </c>
      <c r="G1284" t="s">
        <v>9928</v>
      </c>
      <c r="H1284" t="s">
        <v>9929</v>
      </c>
      <c r="I1284" t="s">
        <v>2253</v>
      </c>
      <c r="J1284" t="s">
        <v>100</v>
      </c>
      <c r="K1284" t="s">
        <v>293</v>
      </c>
      <c r="L1284" t="s">
        <v>3114</v>
      </c>
      <c r="M1284" t="s">
        <v>1798</v>
      </c>
      <c r="N1284" t="s">
        <v>1798</v>
      </c>
      <c r="O1284" t="s">
        <v>3021</v>
      </c>
      <c r="P1284" t="s">
        <v>4706</v>
      </c>
      <c r="Q1284" t="s">
        <v>293</v>
      </c>
      <c r="R1284" t="b">
        <v>0</v>
      </c>
      <c r="S1284">
        <v>20000</v>
      </c>
      <c r="T1284" t="s">
        <v>3002</v>
      </c>
      <c r="U1284" t="s">
        <v>3003</v>
      </c>
      <c r="V1284">
        <v>20</v>
      </c>
      <c r="W1284" t="s">
        <v>3021</v>
      </c>
    </row>
    <row r="1285" spans="1:23" hidden="1" x14ac:dyDescent="0.35">
      <c r="A1285" t="s">
        <v>2189</v>
      </c>
      <c r="C1285" s="403">
        <v>45556</v>
      </c>
      <c r="D1285" t="s">
        <v>3543</v>
      </c>
      <c r="E1285" t="s">
        <v>9930</v>
      </c>
      <c r="F1285" t="s">
        <v>9931</v>
      </c>
      <c r="G1285" t="s">
        <v>9932</v>
      </c>
      <c r="H1285" t="s">
        <v>9933</v>
      </c>
      <c r="I1285" t="s">
        <v>9934</v>
      </c>
      <c r="J1285" t="s">
        <v>100</v>
      </c>
      <c r="K1285" t="s">
        <v>293</v>
      </c>
      <c r="L1285" t="s">
        <v>8368</v>
      </c>
      <c r="M1285" t="s">
        <v>1798</v>
      </c>
      <c r="N1285" t="s">
        <v>1798</v>
      </c>
      <c r="O1285" t="s">
        <v>1798</v>
      </c>
      <c r="P1285" t="s">
        <v>9201</v>
      </c>
      <c r="Q1285" t="s">
        <v>293</v>
      </c>
      <c r="R1285" t="b">
        <v>0</v>
      </c>
      <c r="S1285">
        <v>0</v>
      </c>
      <c r="T1285" t="s">
        <v>3002</v>
      </c>
      <c r="U1285" t="s">
        <v>3003</v>
      </c>
      <c r="V1285">
        <v>0</v>
      </c>
      <c r="W1285" t="s">
        <v>9935</v>
      </c>
    </row>
    <row r="1286" spans="1:23" hidden="1" x14ac:dyDescent="0.35">
      <c r="A1286" t="s">
        <v>2189</v>
      </c>
      <c r="C1286" s="403">
        <v>45555</v>
      </c>
      <c r="D1286" t="s">
        <v>3543</v>
      </c>
      <c r="E1286" t="s">
        <v>9936</v>
      </c>
      <c r="F1286" t="s">
        <v>9937</v>
      </c>
      <c r="G1286" t="s">
        <v>9938</v>
      </c>
      <c r="H1286" t="s">
        <v>9939</v>
      </c>
      <c r="I1286" t="s">
        <v>4661</v>
      </c>
      <c r="J1286" t="s">
        <v>98</v>
      </c>
      <c r="K1286" t="s">
        <v>2189</v>
      </c>
      <c r="L1286" t="s">
        <v>3262</v>
      </c>
      <c r="M1286" t="s">
        <v>7345</v>
      </c>
      <c r="N1286" t="s">
        <v>9940</v>
      </c>
      <c r="O1286" t="s">
        <v>3021</v>
      </c>
      <c r="P1286" t="s">
        <v>7347</v>
      </c>
      <c r="Q1286" t="s">
        <v>2189</v>
      </c>
      <c r="R1286" t="b">
        <v>1</v>
      </c>
      <c r="S1286">
        <v>20000</v>
      </c>
      <c r="T1286" t="s">
        <v>3002</v>
      </c>
      <c r="U1286" t="s">
        <v>3003</v>
      </c>
      <c r="V1286">
        <v>20</v>
      </c>
      <c r="W1286" t="s">
        <v>3021</v>
      </c>
    </row>
    <row r="1287" spans="1:23" hidden="1" x14ac:dyDescent="0.35">
      <c r="A1287" t="s">
        <v>2189</v>
      </c>
      <c r="C1287" s="403">
        <v>45554</v>
      </c>
      <c r="D1287" t="s">
        <v>3176</v>
      </c>
      <c r="E1287" t="s">
        <v>310</v>
      </c>
      <c r="F1287" t="s">
        <v>9941</v>
      </c>
      <c r="G1287" t="s">
        <v>9942</v>
      </c>
      <c r="H1287" t="s">
        <v>9943</v>
      </c>
      <c r="I1287" t="s">
        <v>2283</v>
      </c>
      <c r="J1287" t="s">
        <v>100</v>
      </c>
      <c r="K1287" t="s">
        <v>293</v>
      </c>
      <c r="L1287" t="s">
        <v>9198</v>
      </c>
      <c r="M1287" t="s">
        <v>9944</v>
      </c>
      <c r="N1287" t="s">
        <v>9945</v>
      </c>
      <c r="O1287" t="s">
        <v>3021</v>
      </c>
      <c r="P1287" t="s">
        <v>9915</v>
      </c>
      <c r="Q1287" t="s">
        <v>293</v>
      </c>
      <c r="R1287" t="b">
        <v>1</v>
      </c>
      <c r="S1287">
        <v>12000</v>
      </c>
      <c r="T1287" t="s">
        <v>3013</v>
      </c>
      <c r="U1287" t="s">
        <v>3003</v>
      </c>
      <c r="V1287">
        <v>12</v>
      </c>
      <c r="W1287" t="s">
        <v>3021</v>
      </c>
    </row>
    <row r="1288" spans="1:23" hidden="1" x14ac:dyDescent="0.35">
      <c r="A1288" t="s">
        <v>2189</v>
      </c>
      <c r="C1288" s="403">
        <v>45554</v>
      </c>
      <c r="D1288" t="s">
        <v>3543</v>
      </c>
      <c r="E1288" t="s">
        <v>9946</v>
      </c>
      <c r="F1288" t="s">
        <v>9947</v>
      </c>
      <c r="G1288" t="s">
        <v>9948</v>
      </c>
      <c r="H1288" t="s">
        <v>9949</v>
      </c>
      <c r="I1288" t="s">
        <v>5822</v>
      </c>
      <c r="J1288" t="s">
        <v>100</v>
      </c>
      <c r="K1288" t="s">
        <v>293</v>
      </c>
      <c r="L1288" t="s">
        <v>3866</v>
      </c>
      <c r="M1288" t="s">
        <v>1798</v>
      </c>
      <c r="N1288" t="s">
        <v>9950</v>
      </c>
      <c r="O1288" t="s">
        <v>3021</v>
      </c>
      <c r="P1288" t="s">
        <v>9951</v>
      </c>
      <c r="Q1288" t="s">
        <v>293</v>
      </c>
      <c r="R1288" t="b">
        <v>0</v>
      </c>
      <c r="S1288">
        <v>5000</v>
      </c>
      <c r="T1288" t="s">
        <v>3002</v>
      </c>
      <c r="U1288" t="s">
        <v>3003</v>
      </c>
      <c r="V1288">
        <v>5</v>
      </c>
      <c r="W1288" t="s">
        <v>3021</v>
      </c>
    </row>
    <row r="1289" spans="1:23" hidden="1" x14ac:dyDescent="0.35">
      <c r="A1289" t="s">
        <v>2189</v>
      </c>
      <c r="C1289" s="403">
        <v>45553</v>
      </c>
      <c r="D1289" t="s">
        <v>3543</v>
      </c>
      <c r="E1289" t="s">
        <v>9952</v>
      </c>
      <c r="F1289" t="s">
        <v>9953</v>
      </c>
      <c r="G1289" t="s">
        <v>1719</v>
      </c>
      <c r="H1289" t="s">
        <v>9954</v>
      </c>
      <c r="I1289" t="s">
        <v>1719</v>
      </c>
      <c r="J1289" t="s">
        <v>98</v>
      </c>
      <c r="K1289" t="s">
        <v>2189</v>
      </c>
      <c r="L1289" t="s">
        <v>3154</v>
      </c>
      <c r="M1289" t="s">
        <v>3155</v>
      </c>
      <c r="N1289" t="s">
        <v>1798</v>
      </c>
      <c r="O1289" t="s">
        <v>3012</v>
      </c>
      <c r="P1289" t="s">
        <v>4837</v>
      </c>
      <c r="Q1289" t="s">
        <v>2189</v>
      </c>
      <c r="R1289" t="b">
        <v>0</v>
      </c>
      <c r="S1289">
        <v>5000</v>
      </c>
      <c r="T1289" t="s">
        <v>3002</v>
      </c>
      <c r="U1289" t="s">
        <v>3003</v>
      </c>
      <c r="V1289">
        <v>5</v>
      </c>
      <c r="W1289" t="s">
        <v>3012</v>
      </c>
    </row>
    <row r="1290" spans="1:23" hidden="1" x14ac:dyDescent="0.35">
      <c r="A1290" t="s">
        <v>2189</v>
      </c>
      <c r="C1290" s="403">
        <v>45552</v>
      </c>
      <c r="D1290" t="s">
        <v>3543</v>
      </c>
      <c r="E1290" t="s">
        <v>9955</v>
      </c>
      <c r="F1290" t="s">
        <v>9956</v>
      </c>
      <c r="G1290" t="s">
        <v>9957</v>
      </c>
      <c r="H1290" t="s">
        <v>9958</v>
      </c>
      <c r="I1290" t="s">
        <v>9959</v>
      </c>
      <c r="J1290" t="s">
        <v>101</v>
      </c>
      <c r="K1290" t="s">
        <v>792</v>
      </c>
      <c r="L1290" t="s">
        <v>3308</v>
      </c>
      <c r="M1290" t="s">
        <v>1798</v>
      </c>
      <c r="N1290" t="s">
        <v>1798</v>
      </c>
      <c r="O1290" t="s">
        <v>3030</v>
      </c>
      <c r="P1290" t="s">
        <v>9960</v>
      </c>
      <c r="Q1290" t="s">
        <v>2189</v>
      </c>
      <c r="R1290" t="b">
        <v>0</v>
      </c>
      <c r="S1290">
        <v>20000</v>
      </c>
      <c r="T1290" t="s">
        <v>3002</v>
      </c>
      <c r="U1290" t="s">
        <v>3003</v>
      </c>
      <c r="V1290">
        <v>20</v>
      </c>
      <c r="W1290" t="s">
        <v>3030</v>
      </c>
    </row>
    <row r="1291" spans="1:23" hidden="1" x14ac:dyDescent="0.35">
      <c r="A1291" t="s">
        <v>2189</v>
      </c>
      <c r="C1291" s="403">
        <v>45552</v>
      </c>
      <c r="D1291" t="s">
        <v>3543</v>
      </c>
      <c r="E1291" t="s">
        <v>9961</v>
      </c>
      <c r="F1291" t="s">
        <v>9962</v>
      </c>
      <c r="G1291" t="s">
        <v>9963</v>
      </c>
      <c r="H1291" t="s">
        <v>9964</v>
      </c>
      <c r="I1291" t="s">
        <v>9965</v>
      </c>
      <c r="J1291" t="s">
        <v>100</v>
      </c>
      <c r="K1291" t="s">
        <v>2193</v>
      </c>
      <c r="L1291" t="s">
        <v>9966</v>
      </c>
      <c r="M1291" t="s">
        <v>1798</v>
      </c>
      <c r="N1291" t="s">
        <v>9967</v>
      </c>
      <c r="O1291" t="s">
        <v>1798</v>
      </c>
      <c r="P1291" t="s">
        <v>9968</v>
      </c>
      <c r="Q1291" t="s">
        <v>2189</v>
      </c>
      <c r="R1291" t="b">
        <v>0</v>
      </c>
      <c r="S1291">
        <v>0</v>
      </c>
      <c r="T1291" t="s">
        <v>3002</v>
      </c>
      <c r="U1291" t="s">
        <v>3003</v>
      </c>
      <c r="V1291">
        <v>0</v>
      </c>
      <c r="W1291" t="s">
        <v>9935</v>
      </c>
    </row>
    <row r="1292" spans="1:23" hidden="1" x14ac:dyDescent="0.35">
      <c r="A1292" t="s">
        <v>2189</v>
      </c>
      <c r="C1292" s="403">
        <v>45552</v>
      </c>
      <c r="D1292" t="s">
        <v>3726</v>
      </c>
      <c r="E1292" t="s">
        <v>9969</v>
      </c>
      <c r="F1292" t="s">
        <v>9970</v>
      </c>
      <c r="G1292" t="s">
        <v>9971</v>
      </c>
      <c r="H1292" t="s">
        <v>9534</v>
      </c>
      <c r="I1292" t="s">
        <v>9972</v>
      </c>
      <c r="J1292" t="s">
        <v>100</v>
      </c>
      <c r="K1292" t="s">
        <v>2193</v>
      </c>
      <c r="L1292" t="s">
        <v>9966</v>
      </c>
      <c r="M1292" t="s">
        <v>9973</v>
      </c>
      <c r="N1292" t="s">
        <v>9974</v>
      </c>
      <c r="O1292" t="s">
        <v>3207</v>
      </c>
      <c r="P1292" t="s">
        <v>9968</v>
      </c>
      <c r="Q1292" t="s">
        <v>2189</v>
      </c>
      <c r="R1292" t="b">
        <v>1</v>
      </c>
      <c r="S1292">
        <v>1000000</v>
      </c>
      <c r="T1292" t="s">
        <v>3002</v>
      </c>
      <c r="U1292" t="s">
        <v>3003</v>
      </c>
      <c r="V1292">
        <v>1000</v>
      </c>
      <c r="W1292" t="s">
        <v>3207</v>
      </c>
    </row>
    <row r="1293" spans="1:23" hidden="1" x14ac:dyDescent="0.35">
      <c r="A1293" t="s">
        <v>2189</v>
      </c>
      <c r="C1293" s="403">
        <v>45552</v>
      </c>
      <c r="D1293" t="s">
        <v>3543</v>
      </c>
      <c r="E1293" t="s">
        <v>301</v>
      </c>
      <c r="F1293" t="s">
        <v>9975</v>
      </c>
      <c r="G1293" t="s">
        <v>9976</v>
      </c>
      <c r="H1293" t="s">
        <v>9977</v>
      </c>
      <c r="I1293" t="s">
        <v>2361</v>
      </c>
      <c r="J1293" t="s">
        <v>100</v>
      </c>
      <c r="K1293" t="s">
        <v>2193</v>
      </c>
      <c r="L1293" t="s">
        <v>9966</v>
      </c>
      <c r="M1293" t="s">
        <v>9978</v>
      </c>
      <c r="N1293" t="s">
        <v>9979</v>
      </c>
      <c r="O1293" t="s">
        <v>3021</v>
      </c>
      <c r="P1293" t="s">
        <v>9978</v>
      </c>
      <c r="Q1293" t="s">
        <v>2189</v>
      </c>
      <c r="R1293" t="b">
        <v>0</v>
      </c>
      <c r="S1293">
        <v>20000</v>
      </c>
      <c r="T1293" t="s">
        <v>3013</v>
      </c>
      <c r="U1293" t="s">
        <v>3003</v>
      </c>
      <c r="V1293">
        <v>20</v>
      </c>
      <c r="W1293" t="s">
        <v>3021</v>
      </c>
    </row>
    <row r="1294" spans="1:23" hidden="1" x14ac:dyDescent="0.35">
      <c r="A1294" t="s">
        <v>350</v>
      </c>
      <c r="C1294" s="403">
        <v>45551</v>
      </c>
      <c r="D1294" t="s">
        <v>3661</v>
      </c>
      <c r="E1294" t="s">
        <v>9980</v>
      </c>
      <c r="F1294" t="s">
        <v>9981</v>
      </c>
      <c r="G1294" t="s">
        <v>2526</v>
      </c>
      <c r="H1294" t="s">
        <v>9982</v>
      </c>
      <c r="I1294" t="s">
        <v>2526</v>
      </c>
      <c r="J1294" t="s">
        <v>103</v>
      </c>
      <c r="K1294" t="s">
        <v>837</v>
      </c>
      <c r="L1294" t="s">
        <v>9242</v>
      </c>
      <c r="M1294" t="s">
        <v>1798</v>
      </c>
      <c r="N1294" t="s">
        <v>1798</v>
      </c>
      <c r="O1294" t="s">
        <v>3021</v>
      </c>
      <c r="P1294" t="s">
        <v>9983</v>
      </c>
      <c r="Q1294" t="s">
        <v>837</v>
      </c>
      <c r="R1294" t="b">
        <v>0</v>
      </c>
      <c r="S1294">
        <v>15000</v>
      </c>
      <c r="T1294" t="s">
        <v>3002</v>
      </c>
      <c r="U1294" t="s">
        <v>3003</v>
      </c>
      <c r="V1294">
        <v>15</v>
      </c>
      <c r="W1294" t="s">
        <v>3021</v>
      </c>
    </row>
    <row r="1295" spans="1:23" hidden="1" x14ac:dyDescent="0.35">
      <c r="A1295" t="s">
        <v>381</v>
      </c>
      <c r="C1295" s="403">
        <v>45551</v>
      </c>
      <c r="D1295" t="s">
        <v>9984</v>
      </c>
      <c r="E1295" t="s">
        <v>9985</v>
      </c>
      <c r="F1295" t="s">
        <v>9986</v>
      </c>
      <c r="G1295" t="s">
        <v>9987</v>
      </c>
      <c r="H1295" t="s">
        <v>9988</v>
      </c>
      <c r="I1295" t="s">
        <v>9989</v>
      </c>
      <c r="J1295" t="s">
        <v>97</v>
      </c>
      <c r="K1295" t="s">
        <v>444</v>
      </c>
      <c r="L1295" t="s">
        <v>3009</v>
      </c>
      <c r="M1295" t="s">
        <v>3010</v>
      </c>
      <c r="N1295" t="s">
        <v>4697</v>
      </c>
      <c r="O1295" t="s">
        <v>3207</v>
      </c>
      <c r="P1295" t="s">
        <v>8254</v>
      </c>
      <c r="Q1295" t="s">
        <v>415</v>
      </c>
      <c r="R1295" t="b">
        <v>1</v>
      </c>
      <c r="S1295">
        <v>0</v>
      </c>
      <c r="T1295" t="s">
        <v>3002</v>
      </c>
      <c r="U1295" t="s">
        <v>3003</v>
      </c>
      <c r="V1295">
        <v>0</v>
      </c>
      <c r="W1295" t="s">
        <v>3207</v>
      </c>
    </row>
    <row r="1296" spans="1:23" hidden="1" x14ac:dyDescent="0.35">
      <c r="A1296" t="s">
        <v>419</v>
      </c>
      <c r="C1296" s="403">
        <v>45549</v>
      </c>
      <c r="D1296" t="s">
        <v>9990</v>
      </c>
      <c r="E1296" t="s">
        <v>397</v>
      </c>
      <c r="F1296" t="s">
        <v>9991</v>
      </c>
      <c r="G1296" t="s">
        <v>9992</v>
      </c>
      <c r="H1296" t="s">
        <v>9993</v>
      </c>
      <c r="I1296" t="s">
        <v>2280</v>
      </c>
      <c r="J1296" t="s">
        <v>89</v>
      </c>
      <c r="K1296" t="s">
        <v>388</v>
      </c>
      <c r="L1296" t="s">
        <v>3609</v>
      </c>
      <c r="M1296" t="s">
        <v>9994</v>
      </c>
      <c r="N1296" t="s">
        <v>9995</v>
      </c>
      <c r="O1296" t="s">
        <v>3021</v>
      </c>
      <c r="P1296" t="s">
        <v>9996</v>
      </c>
      <c r="Q1296" t="s">
        <v>497</v>
      </c>
      <c r="R1296" t="b">
        <v>0</v>
      </c>
      <c r="S1296">
        <v>5000</v>
      </c>
      <c r="T1296" t="s">
        <v>3013</v>
      </c>
      <c r="U1296" t="s">
        <v>3003</v>
      </c>
      <c r="V1296">
        <v>5</v>
      </c>
      <c r="W1296" t="s">
        <v>3021</v>
      </c>
    </row>
    <row r="1297" spans="1:23" hidden="1" x14ac:dyDescent="0.35">
      <c r="A1297" t="s">
        <v>419</v>
      </c>
      <c r="C1297" s="403">
        <v>45548</v>
      </c>
      <c r="D1297" t="s">
        <v>23536</v>
      </c>
      <c r="E1297" t="s">
        <v>1268</v>
      </c>
      <c r="F1297" t="s">
        <v>9997</v>
      </c>
      <c r="G1297" t="s">
        <v>830</v>
      </c>
      <c r="H1297" t="s">
        <v>9998</v>
      </c>
      <c r="I1297" t="s">
        <v>795</v>
      </c>
      <c r="J1297" t="s">
        <v>94</v>
      </c>
      <c r="K1297" t="s">
        <v>497</v>
      </c>
      <c r="L1297" t="s">
        <v>3745</v>
      </c>
      <c r="M1297" t="s">
        <v>3747</v>
      </c>
      <c r="N1297" t="s">
        <v>9999</v>
      </c>
      <c r="O1297" t="s">
        <v>3030</v>
      </c>
      <c r="P1297" t="s">
        <v>3747</v>
      </c>
      <c r="Q1297" t="s">
        <v>497</v>
      </c>
      <c r="R1297" t="b">
        <v>1</v>
      </c>
      <c r="S1297">
        <v>50000</v>
      </c>
      <c r="T1297" t="s">
        <v>3013</v>
      </c>
      <c r="U1297" t="s">
        <v>3003</v>
      </c>
      <c r="V1297">
        <v>50</v>
      </c>
      <c r="W1297" t="s">
        <v>3030</v>
      </c>
    </row>
    <row r="1298" spans="1:23" hidden="1" x14ac:dyDescent="0.35">
      <c r="A1298" t="s">
        <v>381</v>
      </c>
      <c r="C1298" s="403">
        <v>45547</v>
      </c>
      <c r="D1298" t="s">
        <v>3543</v>
      </c>
      <c r="E1298" t="s">
        <v>992</v>
      </c>
      <c r="F1298" t="s">
        <v>10000</v>
      </c>
      <c r="G1298" t="s">
        <v>230</v>
      </c>
      <c r="H1298" t="s">
        <v>10001</v>
      </c>
      <c r="I1298" t="s">
        <v>2354</v>
      </c>
      <c r="J1298" t="s">
        <v>89</v>
      </c>
      <c r="K1298" t="s">
        <v>380</v>
      </c>
      <c r="L1298" t="s">
        <v>3041</v>
      </c>
      <c r="M1298" t="s">
        <v>3343</v>
      </c>
      <c r="N1298" t="s">
        <v>1798</v>
      </c>
      <c r="O1298" t="s">
        <v>3012</v>
      </c>
      <c r="P1298" t="s">
        <v>10002</v>
      </c>
      <c r="Q1298" t="s">
        <v>456</v>
      </c>
      <c r="R1298" t="b">
        <v>0</v>
      </c>
      <c r="S1298">
        <v>1000</v>
      </c>
      <c r="T1298" t="s">
        <v>3013</v>
      </c>
      <c r="U1298" t="s">
        <v>3003</v>
      </c>
      <c r="V1298">
        <v>1</v>
      </c>
      <c r="W1298" t="s">
        <v>3012</v>
      </c>
    </row>
    <row r="1299" spans="1:23" hidden="1" x14ac:dyDescent="0.35">
      <c r="A1299" t="s">
        <v>2189</v>
      </c>
      <c r="C1299" s="403">
        <v>45547</v>
      </c>
      <c r="D1299" t="s">
        <v>3543</v>
      </c>
      <c r="E1299" t="s">
        <v>10003</v>
      </c>
      <c r="F1299" t="s">
        <v>10004</v>
      </c>
      <c r="G1299" t="s">
        <v>10005</v>
      </c>
      <c r="H1299" t="s">
        <v>10006</v>
      </c>
      <c r="I1299" t="s">
        <v>2621</v>
      </c>
      <c r="J1299" t="s">
        <v>100</v>
      </c>
      <c r="K1299" t="s">
        <v>293</v>
      </c>
      <c r="L1299" t="s">
        <v>9198</v>
      </c>
      <c r="M1299" t="s">
        <v>1798</v>
      </c>
      <c r="N1299" t="s">
        <v>9510</v>
      </c>
      <c r="O1299" t="s">
        <v>3021</v>
      </c>
      <c r="P1299" t="s">
        <v>9915</v>
      </c>
      <c r="Q1299" t="s">
        <v>293</v>
      </c>
      <c r="R1299" t="b">
        <v>0</v>
      </c>
      <c r="S1299">
        <v>15000</v>
      </c>
      <c r="T1299" t="s">
        <v>3002</v>
      </c>
      <c r="U1299" t="s">
        <v>3003</v>
      </c>
      <c r="V1299">
        <v>15</v>
      </c>
      <c r="W1299" t="s">
        <v>3021</v>
      </c>
    </row>
    <row r="1300" spans="1:23" hidden="1" x14ac:dyDescent="0.35">
      <c r="A1300" t="s">
        <v>2176</v>
      </c>
      <c r="C1300" s="403">
        <v>45547</v>
      </c>
      <c r="D1300" t="s">
        <v>3543</v>
      </c>
      <c r="E1300" t="s">
        <v>1218</v>
      </c>
      <c r="F1300" t="s">
        <v>10007</v>
      </c>
      <c r="G1300" t="s">
        <v>2655</v>
      </c>
      <c r="H1300" t="s">
        <v>10008</v>
      </c>
      <c r="I1300" t="s">
        <v>2370</v>
      </c>
      <c r="J1300" t="s">
        <v>102</v>
      </c>
      <c r="K1300" t="s">
        <v>843</v>
      </c>
      <c r="L1300" t="s">
        <v>3429</v>
      </c>
      <c r="M1300" t="s">
        <v>10009</v>
      </c>
      <c r="N1300" t="s">
        <v>10010</v>
      </c>
      <c r="O1300" t="s">
        <v>3021</v>
      </c>
      <c r="P1300" t="s">
        <v>10011</v>
      </c>
      <c r="Q1300" t="s">
        <v>371</v>
      </c>
      <c r="R1300" t="b">
        <v>0</v>
      </c>
      <c r="S1300">
        <v>10000</v>
      </c>
      <c r="T1300" t="s">
        <v>3002</v>
      </c>
      <c r="U1300" t="s">
        <v>3003</v>
      </c>
      <c r="V1300">
        <v>10</v>
      </c>
      <c r="W1300" t="s">
        <v>3021</v>
      </c>
    </row>
    <row r="1301" spans="1:23" hidden="1" x14ac:dyDescent="0.35">
      <c r="A1301" t="s">
        <v>381</v>
      </c>
      <c r="C1301" s="403">
        <v>45546</v>
      </c>
      <c r="D1301" t="s">
        <v>3726</v>
      </c>
      <c r="E1301" t="s">
        <v>10012</v>
      </c>
      <c r="F1301" t="s">
        <v>10013</v>
      </c>
      <c r="G1301" t="s">
        <v>10014</v>
      </c>
      <c r="H1301" t="s">
        <v>10015</v>
      </c>
      <c r="I1301" t="s">
        <v>10016</v>
      </c>
      <c r="J1301" t="s">
        <v>97</v>
      </c>
      <c r="K1301" t="s">
        <v>444</v>
      </c>
      <c r="L1301" t="s">
        <v>3009</v>
      </c>
      <c r="M1301" t="s">
        <v>3010</v>
      </c>
      <c r="N1301" t="s">
        <v>10017</v>
      </c>
      <c r="O1301" t="s">
        <v>3207</v>
      </c>
      <c r="P1301" t="s">
        <v>8254</v>
      </c>
      <c r="Q1301" t="s">
        <v>415</v>
      </c>
      <c r="R1301" t="b">
        <v>1</v>
      </c>
      <c r="S1301">
        <v>0</v>
      </c>
      <c r="T1301" t="s">
        <v>3002</v>
      </c>
      <c r="U1301" t="s">
        <v>3003</v>
      </c>
      <c r="V1301">
        <v>0</v>
      </c>
      <c r="W1301" t="s">
        <v>3207</v>
      </c>
    </row>
    <row r="1302" spans="1:23" hidden="1" x14ac:dyDescent="0.35">
      <c r="A1302" t="s">
        <v>381</v>
      </c>
      <c r="C1302" s="403">
        <v>45546</v>
      </c>
      <c r="D1302" t="s">
        <v>3726</v>
      </c>
      <c r="E1302" t="s">
        <v>10018</v>
      </c>
      <c r="F1302" t="s">
        <v>10019</v>
      </c>
      <c r="G1302" t="s">
        <v>10020</v>
      </c>
      <c r="H1302" t="s">
        <v>10021</v>
      </c>
      <c r="I1302" t="s">
        <v>10022</v>
      </c>
      <c r="J1302" t="s">
        <v>97</v>
      </c>
      <c r="K1302" t="s">
        <v>444</v>
      </c>
      <c r="L1302" t="s">
        <v>3009</v>
      </c>
      <c r="M1302" t="s">
        <v>3010</v>
      </c>
      <c r="N1302" t="s">
        <v>10023</v>
      </c>
      <c r="O1302" t="s">
        <v>3207</v>
      </c>
      <c r="P1302" t="s">
        <v>8254</v>
      </c>
      <c r="Q1302" t="s">
        <v>415</v>
      </c>
      <c r="R1302" t="b">
        <v>1</v>
      </c>
      <c r="S1302">
        <v>0</v>
      </c>
      <c r="T1302" t="s">
        <v>3002</v>
      </c>
      <c r="U1302" t="s">
        <v>3003</v>
      </c>
      <c r="V1302">
        <v>0</v>
      </c>
      <c r="W1302" t="s">
        <v>3207</v>
      </c>
    </row>
    <row r="1303" spans="1:23" hidden="1" x14ac:dyDescent="0.35">
      <c r="A1303" t="s">
        <v>2189</v>
      </c>
      <c r="C1303" s="403">
        <v>45546</v>
      </c>
      <c r="D1303" t="s">
        <v>3543</v>
      </c>
      <c r="E1303" t="s">
        <v>10024</v>
      </c>
      <c r="F1303" t="s">
        <v>10025</v>
      </c>
      <c r="G1303" t="s">
        <v>10026</v>
      </c>
      <c r="H1303" t="s">
        <v>10027</v>
      </c>
      <c r="I1303" t="s">
        <v>10028</v>
      </c>
      <c r="J1303" t="s">
        <v>101</v>
      </c>
      <c r="K1303" t="s">
        <v>806</v>
      </c>
      <c r="L1303" t="s">
        <v>10029</v>
      </c>
      <c r="M1303" t="s">
        <v>1798</v>
      </c>
      <c r="N1303" t="s">
        <v>1798</v>
      </c>
      <c r="O1303" t="s">
        <v>3012</v>
      </c>
      <c r="P1303" t="s">
        <v>10030</v>
      </c>
      <c r="Q1303" t="s">
        <v>293</v>
      </c>
      <c r="R1303" t="b">
        <v>0</v>
      </c>
      <c r="S1303">
        <v>1500</v>
      </c>
      <c r="T1303" t="s">
        <v>3002</v>
      </c>
      <c r="U1303" t="s">
        <v>3003</v>
      </c>
      <c r="V1303">
        <v>1.5</v>
      </c>
      <c r="W1303" t="s">
        <v>3012</v>
      </c>
    </row>
    <row r="1304" spans="1:23" hidden="1" x14ac:dyDescent="0.35">
      <c r="A1304" t="s">
        <v>2189</v>
      </c>
      <c r="C1304" s="403">
        <v>45546</v>
      </c>
      <c r="D1304" t="s">
        <v>3543</v>
      </c>
      <c r="E1304" t="s">
        <v>10031</v>
      </c>
      <c r="F1304" t="s">
        <v>10032</v>
      </c>
      <c r="G1304" t="s">
        <v>10033</v>
      </c>
      <c r="H1304" t="s">
        <v>10034</v>
      </c>
      <c r="I1304" t="s">
        <v>10035</v>
      </c>
      <c r="J1304" t="s">
        <v>101</v>
      </c>
      <c r="K1304" t="s">
        <v>806</v>
      </c>
      <c r="L1304" t="s">
        <v>10036</v>
      </c>
      <c r="M1304" t="s">
        <v>1798</v>
      </c>
      <c r="N1304" t="s">
        <v>1798</v>
      </c>
      <c r="O1304" t="s">
        <v>3012</v>
      </c>
      <c r="P1304" t="s">
        <v>10037</v>
      </c>
      <c r="Q1304" t="s">
        <v>293</v>
      </c>
      <c r="R1304" t="b">
        <v>0</v>
      </c>
      <c r="S1304">
        <v>3000</v>
      </c>
      <c r="T1304" t="s">
        <v>3002</v>
      </c>
      <c r="U1304" t="s">
        <v>3003</v>
      </c>
      <c r="V1304">
        <v>3</v>
      </c>
      <c r="W1304" t="s">
        <v>3012</v>
      </c>
    </row>
    <row r="1305" spans="1:23" hidden="1" x14ac:dyDescent="0.35">
      <c r="A1305" t="s">
        <v>381</v>
      </c>
      <c r="C1305" s="403">
        <v>45546</v>
      </c>
      <c r="D1305" t="s">
        <v>3543</v>
      </c>
      <c r="E1305" t="s">
        <v>989</v>
      </c>
      <c r="F1305" t="s">
        <v>10038</v>
      </c>
      <c r="G1305" t="s">
        <v>990</v>
      </c>
      <c r="H1305" t="s">
        <v>10039</v>
      </c>
      <c r="I1305" t="s">
        <v>2561</v>
      </c>
      <c r="J1305" t="s">
        <v>89</v>
      </c>
      <c r="K1305" t="s">
        <v>380</v>
      </c>
      <c r="L1305" t="s">
        <v>3041</v>
      </c>
      <c r="M1305" t="s">
        <v>3198</v>
      </c>
      <c r="N1305" t="s">
        <v>1798</v>
      </c>
      <c r="O1305" t="s">
        <v>3012</v>
      </c>
      <c r="P1305" t="s">
        <v>8134</v>
      </c>
      <c r="Q1305" t="s">
        <v>456</v>
      </c>
      <c r="R1305" t="b">
        <v>0</v>
      </c>
      <c r="S1305">
        <v>0</v>
      </c>
      <c r="T1305" t="s">
        <v>3002</v>
      </c>
      <c r="U1305" t="s">
        <v>3003</v>
      </c>
      <c r="V1305">
        <v>0</v>
      </c>
      <c r="W1305" t="s">
        <v>3012</v>
      </c>
    </row>
    <row r="1306" spans="1:23" hidden="1" x14ac:dyDescent="0.35">
      <c r="A1306" t="s">
        <v>2189</v>
      </c>
      <c r="C1306" s="403">
        <v>45545</v>
      </c>
      <c r="D1306" t="s">
        <v>3073</v>
      </c>
      <c r="E1306" t="s">
        <v>2942</v>
      </c>
      <c r="F1306" t="s">
        <v>10040</v>
      </c>
      <c r="G1306" t="s">
        <v>10041</v>
      </c>
      <c r="H1306" t="s">
        <v>10042</v>
      </c>
      <c r="I1306" t="s">
        <v>10043</v>
      </c>
      <c r="J1306" t="s">
        <v>101</v>
      </c>
      <c r="K1306" t="s">
        <v>806</v>
      </c>
      <c r="L1306" t="s">
        <v>10044</v>
      </c>
      <c r="M1306" t="s">
        <v>10045</v>
      </c>
      <c r="N1306" t="s">
        <v>10046</v>
      </c>
      <c r="O1306" t="s">
        <v>3021</v>
      </c>
      <c r="P1306" t="s">
        <v>10047</v>
      </c>
      <c r="Q1306" t="s">
        <v>293</v>
      </c>
      <c r="R1306" t="b">
        <v>0</v>
      </c>
      <c r="S1306">
        <v>50000</v>
      </c>
      <c r="T1306" t="s">
        <v>3002</v>
      </c>
      <c r="U1306" t="s">
        <v>3003</v>
      </c>
      <c r="V1306">
        <v>50</v>
      </c>
      <c r="W1306" t="s">
        <v>3021</v>
      </c>
    </row>
    <row r="1307" spans="1:23" hidden="1" x14ac:dyDescent="0.35">
      <c r="A1307" t="s">
        <v>381</v>
      </c>
      <c r="C1307" s="403">
        <v>45545</v>
      </c>
      <c r="D1307" t="s">
        <v>3726</v>
      </c>
      <c r="E1307" t="s">
        <v>10048</v>
      </c>
      <c r="F1307" t="s">
        <v>10049</v>
      </c>
      <c r="G1307" t="s">
        <v>10050</v>
      </c>
      <c r="H1307" t="s">
        <v>10051</v>
      </c>
      <c r="I1307" t="s">
        <v>10052</v>
      </c>
      <c r="J1307" t="s">
        <v>101</v>
      </c>
      <c r="K1307" t="s">
        <v>415</v>
      </c>
      <c r="L1307" t="s">
        <v>3553</v>
      </c>
      <c r="M1307" t="s">
        <v>10053</v>
      </c>
      <c r="N1307" t="s">
        <v>10054</v>
      </c>
      <c r="O1307" t="s">
        <v>3207</v>
      </c>
      <c r="P1307" t="s">
        <v>10055</v>
      </c>
      <c r="Q1307" t="s">
        <v>415</v>
      </c>
      <c r="R1307" t="b">
        <v>1</v>
      </c>
      <c r="S1307">
        <v>300000</v>
      </c>
      <c r="T1307" t="s">
        <v>3002</v>
      </c>
      <c r="U1307" t="s">
        <v>3003</v>
      </c>
      <c r="V1307">
        <v>300</v>
      </c>
      <c r="W1307" t="s">
        <v>3207</v>
      </c>
    </row>
    <row r="1308" spans="1:23" hidden="1" x14ac:dyDescent="0.35">
      <c r="A1308" t="s">
        <v>2189</v>
      </c>
      <c r="C1308" s="403">
        <v>45545</v>
      </c>
      <c r="D1308" t="s">
        <v>3726</v>
      </c>
      <c r="E1308" t="s">
        <v>10056</v>
      </c>
      <c r="F1308" t="s">
        <v>10057</v>
      </c>
      <c r="G1308" t="s">
        <v>10058</v>
      </c>
      <c r="H1308" t="s">
        <v>10059</v>
      </c>
      <c r="I1308" t="s">
        <v>10060</v>
      </c>
      <c r="J1308" t="s">
        <v>100</v>
      </c>
      <c r="K1308" t="s">
        <v>293</v>
      </c>
      <c r="L1308" t="s">
        <v>10061</v>
      </c>
      <c r="M1308" t="s">
        <v>10062</v>
      </c>
      <c r="N1308" t="s">
        <v>1798</v>
      </c>
      <c r="O1308" t="s">
        <v>3207</v>
      </c>
      <c r="P1308" t="s">
        <v>10063</v>
      </c>
      <c r="Q1308" t="s">
        <v>293</v>
      </c>
      <c r="R1308" t="b">
        <v>1</v>
      </c>
      <c r="S1308">
        <v>1000000</v>
      </c>
      <c r="T1308" t="s">
        <v>3002</v>
      </c>
      <c r="U1308" t="s">
        <v>3003</v>
      </c>
      <c r="V1308">
        <v>1000</v>
      </c>
      <c r="W1308" t="s">
        <v>3207</v>
      </c>
    </row>
    <row r="1309" spans="1:23" hidden="1" x14ac:dyDescent="0.35">
      <c r="A1309" t="s">
        <v>381</v>
      </c>
      <c r="C1309" s="403">
        <v>45545</v>
      </c>
      <c r="D1309" t="s">
        <v>3543</v>
      </c>
      <c r="E1309" t="s">
        <v>10064</v>
      </c>
      <c r="F1309" t="s">
        <v>10065</v>
      </c>
      <c r="G1309" t="s">
        <v>10066</v>
      </c>
      <c r="H1309" t="s">
        <v>10067</v>
      </c>
      <c r="I1309" t="s">
        <v>2431</v>
      </c>
      <c r="J1309" t="s">
        <v>94</v>
      </c>
      <c r="K1309" t="s">
        <v>456</v>
      </c>
      <c r="L1309" t="s">
        <v>3047</v>
      </c>
      <c r="M1309" t="s">
        <v>10068</v>
      </c>
      <c r="N1309" t="s">
        <v>10069</v>
      </c>
      <c r="O1309" t="s">
        <v>3021</v>
      </c>
      <c r="P1309" t="s">
        <v>10070</v>
      </c>
      <c r="Q1309" t="s">
        <v>415</v>
      </c>
      <c r="R1309" t="b">
        <v>1</v>
      </c>
      <c r="S1309">
        <v>1</v>
      </c>
      <c r="T1309" t="s">
        <v>3002</v>
      </c>
      <c r="U1309" t="s">
        <v>3003</v>
      </c>
      <c r="V1309">
        <v>1E-3</v>
      </c>
      <c r="W1309" t="s">
        <v>3021</v>
      </c>
    </row>
    <row r="1310" spans="1:23" hidden="1" x14ac:dyDescent="0.35">
      <c r="A1310" t="s">
        <v>2189</v>
      </c>
      <c r="C1310" s="403">
        <v>45545</v>
      </c>
      <c r="D1310" t="s">
        <v>3543</v>
      </c>
      <c r="E1310" t="s">
        <v>10071</v>
      </c>
      <c r="F1310" t="s">
        <v>10072</v>
      </c>
      <c r="G1310" t="s">
        <v>10073</v>
      </c>
      <c r="H1310" t="s">
        <v>10074</v>
      </c>
      <c r="I1310" t="s">
        <v>10075</v>
      </c>
      <c r="J1310" t="s">
        <v>2260</v>
      </c>
      <c r="K1310" t="s">
        <v>2189</v>
      </c>
      <c r="L1310" t="s">
        <v>3291</v>
      </c>
      <c r="M1310" t="s">
        <v>5495</v>
      </c>
      <c r="N1310" t="s">
        <v>10076</v>
      </c>
      <c r="O1310" t="s">
        <v>3012</v>
      </c>
      <c r="P1310" t="s">
        <v>5497</v>
      </c>
      <c r="Q1310" t="s">
        <v>2189</v>
      </c>
      <c r="R1310" t="b">
        <v>0</v>
      </c>
      <c r="S1310">
        <v>7000</v>
      </c>
      <c r="T1310" t="s">
        <v>3002</v>
      </c>
      <c r="U1310" t="s">
        <v>3003</v>
      </c>
      <c r="V1310">
        <v>7</v>
      </c>
      <c r="W1310" t="s">
        <v>3012</v>
      </c>
    </row>
    <row r="1311" spans="1:23" hidden="1" x14ac:dyDescent="0.35">
      <c r="A1311" t="s">
        <v>350</v>
      </c>
      <c r="C1311" s="403">
        <v>45544</v>
      </c>
      <c r="D1311" t="s">
        <v>3543</v>
      </c>
      <c r="E1311" t="s">
        <v>10077</v>
      </c>
      <c r="F1311" t="s">
        <v>10078</v>
      </c>
      <c r="G1311" t="s">
        <v>10079</v>
      </c>
      <c r="H1311" t="s">
        <v>9445</v>
      </c>
      <c r="I1311" t="s">
        <v>2621</v>
      </c>
      <c r="J1311" t="s">
        <v>3247</v>
      </c>
      <c r="K1311" t="s">
        <v>298</v>
      </c>
      <c r="L1311" t="s">
        <v>3777</v>
      </c>
      <c r="M1311" t="s">
        <v>1798</v>
      </c>
      <c r="N1311" t="s">
        <v>10080</v>
      </c>
      <c r="O1311" t="s">
        <v>3030</v>
      </c>
      <c r="P1311" t="s">
        <v>10081</v>
      </c>
      <c r="Q1311" t="s">
        <v>307</v>
      </c>
      <c r="R1311" t="b">
        <v>0</v>
      </c>
      <c r="S1311">
        <v>50000</v>
      </c>
      <c r="T1311" t="s">
        <v>3002</v>
      </c>
      <c r="U1311" t="s">
        <v>3003</v>
      </c>
      <c r="V1311">
        <v>50</v>
      </c>
      <c r="W1311" t="s">
        <v>3030</v>
      </c>
    </row>
    <row r="1312" spans="1:23" hidden="1" x14ac:dyDescent="0.35">
      <c r="A1312" t="s">
        <v>2189</v>
      </c>
      <c r="C1312" s="403">
        <v>45542</v>
      </c>
      <c r="D1312" t="s">
        <v>3543</v>
      </c>
      <c r="E1312" t="s">
        <v>10082</v>
      </c>
      <c r="F1312" t="s">
        <v>10083</v>
      </c>
      <c r="G1312" t="s">
        <v>10084</v>
      </c>
      <c r="H1312" t="s">
        <v>10085</v>
      </c>
      <c r="I1312" t="s">
        <v>2775</v>
      </c>
      <c r="J1312" t="s">
        <v>97</v>
      </c>
      <c r="K1312" t="s">
        <v>2189</v>
      </c>
      <c r="L1312" t="s">
        <v>3154</v>
      </c>
      <c r="M1312" t="s">
        <v>3155</v>
      </c>
      <c r="N1312" t="s">
        <v>10086</v>
      </c>
      <c r="O1312" t="s">
        <v>3001</v>
      </c>
      <c r="P1312" t="s">
        <v>4837</v>
      </c>
      <c r="Q1312" t="s">
        <v>2189</v>
      </c>
      <c r="R1312" t="b">
        <v>1</v>
      </c>
      <c r="S1312">
        <v>70000</v>
      </c>
      <c r="T1312" t="s">
        <v>3002</v>
      </c>
      <c r="U1312" t="s">
        <v>3003</v>
      </c>
      <c r="V1312">
        <v>70</v>
      </c>
      <c r="W1312" t="s">
        <v>3001</v>
      </c>
    </row>
    <row r="1313" spans="1:23" hidden="1" x14ac:dyDescent="0.35">
      <c r="A1313" t="s">
        <v>381</v>
      </c>
      <c r="C1313" s="403">
        <v>45542</v>
      </c>
      <c r="D1313" t="s">
        <v>3543</v>
      </c>
      <c r="E1313" t="s">
        <v>988</v>
      </c>
      <c r="F1313" t="s">
        <v>10087</v>
      </c>
      <c r="G1313" t="s">
        <v>10088</v>
      </c>
      <c r="H1313" t="s">
        <v>10089</v>
      </c>
      <c r="I1313" t="s">
        <v>2722</v>
      </c>
      <c r="J1313" t="s">
        <v>89</v>
      </c>
      <c r="K1313" t="s">
        <v>380</v>
      </c>
      <c r="L1313" t="s">
        <v>3047</v>
      </c>
      <c r="M1313" t="s">
        <v>8493</v>
      </c>
      <c r="N1313" t="s">
        <v>10090</v>
      </c>
      <c r="O1313" t="s">
        <v>3012</v>
      </c>
      <c r="P1313" t="s">
        <v>8494</v>
      </c>
      <c r="Q1313" t="s">
        <v>456</v>
      </c>
      <c r="R1313" t="b">
        <v>0</v>
      </c>
      <c r="S1313">
        <v>1000</v>
      </c>
      <c r="T1313" t="s">
        <v>3013</v>
      </c>
      <c r="U1313" t="s">
        <v>3003</v>
      </c>
      <c r="V1313">
        <v>1</v>
      </c>
      <c r="W1313" t="s">
        <v>3012</v>
      </c>
    </row>
    <row r="1314" spans="1:23" hidden="1" x14ac:dyDescent="0.35">
      <c r="A1314" t="s">
        <v>381</v>
      </c>
      <c r="C1314" s="403">
        <v>45542</v>
      </c>
      <c r="D1314" t="s">
        <v>3543</v>
      </c>
      <c r="E1314" t="s">
        <v>984</v>
      </c>
      <c r="F1314" t="s">
        <v>10091</v>
      </c>
      <c r="G1314" t="s">
        <v>172</v>
      </c>
      <c r="H1314" t="s">
        <v>10092</v>
      </c>
      <c r="I1314" t="s">
        <v>2445</v>
      </c>
      <c r="J1314" t="s">
        <v>89</v>
      </c>
      <c r="K1314" t="s">
        <v>380</v>
      </c>
      <c r="L1314" t="s">
        <v>8986</v>
      </c>
      <c r="M1314" t="s">
        <v>10093</v>
      </c>
      <c r="N1314" t="s">
        <v>1798</v>
      </c>
      <c r="O1314" t="s">
        <v>3012</v>
      </c>
      <c r="P1314" t="s">
        <v>9053</v>
      </c>
      <c r="Q1314" t="s">
        <v>456</v>
      </c>
      <c r="R1314" t="b">
        <v>0</v>
      </c>
      <c r="S1314">
        <v>1000</v>
      </c>
      <c r="T1314" t="s">
        <v>3013</v>
      </c>
      <c r="U1314" t="s">
        <v>3003</v>
      </c>
      <c r="V1314">
        <v>1</v>
      </c>
      <c r="W1314" t="s">
        <v>3012</v>
      </c>
    </row>
    <row r="1315" spans="1:23" hidden="1" x14ac:dyDescent="0.35">
      <c r="A1315" t="s">
        <v>381</v>
      </c>
      <c r="C1315" s="403">
        <v>45542</v>
      </c>
      <c r="D1315" t="s">
        <v>3543</v>
      </c>
      <c r="E1315" t="s">
        <v>986</v>
      </c>
      <c r="F1315" t="s">
        <v>10094</v>
      </c>
      <c r="G1315" t="s">
        <v>987</v>
      </c>
      <c r="H1315" t="s">
        <v>10095</v>
      </c>
      <c r="I1315" t="s">
        <v>2476</v>
      </c>
      <c r="J1315" t="s">
        <v>89</v>
      </c>
      <c r="K1315" t="s">
        <v>380</v>
      </c>
      <c r="L1315" t="s">
        <v>3041</v>
      </c>
      <c r="M1315" t="s">
        <v>8909</v>
      </c>
      <c r="N1315" t="s">
        <v>1798</v>
      </c>
      <c r="O1315" t="s">
        <v>3021</v>
      </c>
      <c r="P1315" t="s">
        <v>8910</v>
      </c>
      <c r="Q1315" t="s">
        <v>456</v>
      </c>
      <c r="R1315" t="b">
        <v>0</v>
      </c>
      <c r="S1315">
        <v>3000</v>
      </c>
      <c r="T1315" t="s">
        <v>3013</v>
      </c>
      <c r="U1315" t="s">
        <v>3003</v>
      </c>
      <c r="V1315">
        <v>3</v>
      </c>
      <c r="W1315" t="s">
        <v>3021</v>
      </c>
    </row>
    <row r="1316" spans="1:23" hidden="1" x14ac:dyDescent="0.35">
      <c r="A1316" t="s">
        <v>2189</v>
      </c>
      <c r="C1316" s="403">
        <v>45541</v>
      </c>
      <c r="D1316" t="s">
        <v>3176</v>
      </c>
      <c r="E1316" t="s">
        <v>333</v>
      </c>
      <c r="F1316" t="s">
        <v>10096</v>
      </c>
      <c r="G1316" t="s">
        <v>10097</v>
      </c>
      <c r="H1316" t="s">
        <v>10098</v>
      </c>
      <c r="I1316" t="s">
        <v>141</v>
      </c>
      <c r="J1316" t="s">
        <v>100</v>
      </c>
      <c r="K1316" t="s">
        <v>293</v>
      </c>
      <c r="L1316" t="s">
        <v>3548</v>
      </c>
      <c r="M1316" t="s">
        <v>10099</v>
      </c>
      <c r="N1316" t="s">
        <v>10100</v>
      </c>
      <c r="O1316" t="s">
        <v>3021</v>
      </c>
      <c r="P1316" t="s">
        <v>10099</v>
      </c>
      <c r="Q1316" t="s">
        <v>293</v>
      </c>
      <c r="R1316" t="b">
        <v>1</v>
      </c>
      <c r="S1316">
        <v>2400</v>
      </c>
      <c r="T1316" t="s">
        <v>3013</v>
      </c>
      <c r="U1316" t="s">
        <v>3003</v>
      </c>
      <c r="V1316">
        <v>2.4</v>
      </c>
      <c r="W1316" t="s">
        <v>3021</v>
      </c>
    </row>
    <row r="1317" spans="1:23" hidden="1" x14ac:dyDescent="0.35">
      <c r="A1317" t="s">
        <v>2189</v>
      </c>
      <c r="C1317" s="403">
        <v>45540</v>
      </c>
      <c r="D1317" t="s">
        <v>3065</v>
      </c>
      <c r="E1317" t="s">
        <v>292</v>
      </c>
      <c r="F1317" t="s">
        <v>10101</v>
      </c>
      <c r="G1317" t="s">
        <v>10102</v>
      </c>
      <c r="H1317" t="s">
        <v>10103</v>
      </c>
      <c r="I1317" t="s">
        <v>2289</v>
      </c>
      <c r="J1317" t="s">
        <v>100</v>
      </c>
      <c r="K1317" t="s">
        <v>293</v>
      </c>
      <c r="L1317" t="s">
        <v>3866</v>
      </c>
      <c r="M1317" t="s">
        <v>10104</v>
      </c>
      <c r="N1317" t="s">
        <v>10105</v>
      </c>
      <c r="O1317" t="s">
        <v>3012</v>
      </c>
      <c r="P1317" t="s">
        <v>10106</v>
      </c>
      <c r="Q1317" t="s">
        <v>293</v>
      </c>
      <c r="R1317" t="b">
        <v>1</v>
      </c>
      <c r="S1317">
        <v>3000</v>
      </c>
      <c r="T1317" t="s">
        <v>3013</v>
      </c>
      <c r="U1317" t="s">
        <v>3003</v>
      </c>
      <c r="V1317">
        <v>3</v>
      </c>
      <c r="W1317" t="s">
        <v>3012</v>
      </c>
    </row>
    <row r="1318" spans="1:23" hidden="1" x14ac:dyDescent="0.35">
      <c r="A1318" t="s">
        <v>381</v>
      </c>
      <c r="C1318" s="403">
        <v>45539</v>
      </c>
      <c r="D1318" t="s">
        <v>3543</v>
      </c>
      <c r="E1318" t="s">
        <v>985</v>
      </c>
      <c r="F1318" t="s">
        <v>10107</v>
      </c>
      <c r="G1318" t="s">
        <v>10108</v>
      </c>
      <c r="H1318" t="s">
        <v>10109</v>
      </c>
      <c r="I1318" t="s">
        <v>2375</v>
      </c>
      <c r="J1318" t="s">
        <v>89</v>
      </c>
      <c r="K1318" t="s">
        <v>380</v>
      </c>
      <c r="L1318" t="s">
        <v>9417</v>
      </c>
      <c r="M1318" t="s">
        <v>10110</v>
      </c>
      <c r="N1318" t="s">
        <v>1798</v>
      </c>
      <c r="O1318" t="s">
        <v>3012</v>
      </c>
      <c r="P1318" t="s">
        <v>10111</v>
      </c>
      <c r="Q1318" t="s">
        <v>456</v>
      </c>
      <c r="R1318" t="b">
        <v>0</v>
      </c>
      <c r="S1318">
        <v>0</v>
      </c>
      <c r="T1318" t="s">
        <v>3013</v>
      </c>
      <c r="U1318" t="s">
        <v>3003</v>
      </c>
      <c r="V1318">
        <v>0</v>
      </c>
      <c r="W1318" t="s">
        <v>3012</v>
      </c>
    </row>
    <row r="1319" spans="1:23" hidden="1" x14ac:dyDescent="0.35">
      <c r="A1319" t="s">
        <v>2189</v>
      </c>
      <c r="C1319" s="403">
        <v>45539</v>
      </c>
      <c r="D1319" t="s">
        <v>3661</v>
      </c>
      <c r="E1319" t="s">
        <v>10112</v>
      </c>
      <c r="F1319" t="s">
        <v>10113</v>
      </c>
      <c r="G1319" t="s">
        <v>10114</v>
      </c>
      <c r="H1319" t="s">
        <v>10115</v>
      </c>
      <c r="I1319" t="s">
        <v>2735</v>
      </c>
      <c r="J1319" t="s">
        <v>98</v>
      </c>
      <c r="K1319" t="s">
        <v>2189</v>
      </c>
      <c r="L1319" t="s">
        <v>3154</v>
      </c>
      <c r="M1319" t="s">
        <v>3155</v>
      </c>
      <c r="N1319" t="s">
        <v>5881</v>
      </c>
      <c r="O1319" t="s">
        <v>3030</v>
      </c>
      <c r="P1319" t="s">
        <v>4837</v>
      </c>
      <c r="Q1319" t="s">
        <v>2189</v>
      </c>
      <c r="R1319" t="b">
        <v>1</v>
      </c>
      <c r="S1319">
        <v>70000</v>
      </c>
      <c r="T1319" t="s">
        <v>3002</v>
      </c>
      <c r="U1319" t="s">
        <v>3003</v>
      </c>
      <c r="V1319">
        <v>70</v>
      </c>
      <c r="W1319" t="s">
        <v>3030</v>
      </c>
    </row>
    <row r="1320" spans="1:23" hidden="1" x14ac:dyDescent="0.35">
      <c r="A1320" t="s">
        <v>2189</v>
      </c>
      <c r="C1320" s="403">
        <v>45535</v>
      </c>
      <c r="D1320" t="s">
        <v>3176</v>
      </c>
      <c r="E1320" t="s">
        <v>328</v>
      </c>
      <c r="F1320" t="s">
        <v>10116</v>
      </c>
      <c r="G1320" t="s">
        <v>10117</v>
      </c>
      <c r="H1320" t="s">
        <v>10118</v>
      </c>
      <c r="I1320" t="s">
        <v>2380</v>
      </c>
      <c r="J1320" t="s">
        <v>100</v>
      </c>
      <c r="K1320" t="s">
        <v>293</v>
      </c>
      <c r="L1320" t="s">
        <v>3548</v>
      </c>
      <c r="M1320" t="s">
        <v>10099</v>
      </c>
      <c r="N1320" t="s">
        <v>10119</v>
      </c>
      <c r="O1320" t="s">
        <v>3021</v>
      </c>
      <c r="P1320" t="s">
        <v>10099</v>
      </c>
      <c r="Q1320" t="s">
        <v>293</v>
      </c>
      <c r="R1320" t="b">
        <v>0</v>
      </c>
      <c r="S1320">
        <v>4000</v>
      </c>
      <c r="T1320" t="s">
        <v>3013</v>
      </c>
      <c r="U1320" t="s">
        <v>3003</v>
      </c>
      <c r="V1320">
        <v>4</v>
      </c>
      <c r="W1320" t="s">
        <v>3021</v>
      </c>
    </row>
    <row r="1321" spans="1:23" hidden="1" x14ac:dyDescent="0.35">
      <c r="A1321" t="s">
        <v>381</v>
      </c>
      <c r="C1321" s="403">
        <v>45535</v>
      </c>
      <c r="D1321" t="s">
        <v>3543</v>
      </c>
      <c r="E1321" t="s">
        <v>443</v>
      </c>
      <c r="F1321" t="s">
        <v>10120</v>
      </c>
      <c r="G1321" t="s">
        <v>2312</v>
      </c>
      <c r="H1321" t="s">
        <v>10121</v>
      </c>
      <c r="I1321" t="s">
        <v>2313</v>
      </c>
      <c r="J1321" t="s">
        <v>97</v>
      </c>
      <c r="K1321" t="s">
        <v>444</v>
      </c>
      <c r="L1321" t="s">
        <v>3173</v>
      </c>
      <c r="M1321" t="s">
        <v>10122</v>
      </c>
      <c r="N1321" t="s">
        <v>10123</v>
      </c>
      <c r="O1321" t="s">
        <v>3021</v>
      </c>
      <c r="P1321" t="s">
        <v>3890</v>
      </c>
      <c r="Q1321" t="s">
        <v>415</v>
      </c>
      <c r="R1321" t="b">
        <v>0</v>
      </c>
      <c r="S1321">
        <v>10000</v>
      </c>
      <c r="T1321" t="s">
        <v>3013</v>
      </c>
      <c r="U1321" t="s">
        <v>3003</v>
      </c>
      <c r="V1321">
        <v>10</v>
      </c>
      <c r="W1321" t="s">
        <v>3021</v>
      </c>
    </row>
    <row r="1322" spans="1:23" hidden="1" x14ac:dyDescent="0.35">
      <c r="A1322" t="s">
        <v>419</v>
      </c>
      <c r="C1322" s="403">
        <v>45535</v>
      </c>
      <c r="D1322" t="s">
        <v>3543</v>
      </c>
      <c r="E1322" t="s">
        <v>2824</v>
      </c>
      <c r="F1322" t="s">
        <v>10124</v>
      </c>
      <c r="G1322" t="s">
        <v>2825</v>
      </c>
      <c r="H1322" t="s">
        <v>10125</v>
      </c>
      <c r="I1322" t="s">
        <v>2826</v>
      </c>
      <c r="J1322" t="s">
        <v>96</v>
      </c>
      <c r="K1322" t="s">
        <v>429</v>
      </c>
      <c r="L1322" t="s">
        <v>10126</v>
      </c>
      <c r="M1322" t="s">
        <v>10127</v>
      </c>
      <c r="N1322" t="s">
        <v>10128</v>
      </c>
      <c r="O1322" t="s">
        <v>3021</v>
      </c>
      <c r="P1322" t="s">
        <v>10129</v>
      </c>
      <c r="Q1322" t="s">
        <v>429</v>
      </c>
      <c r="R1322" t="b">
        <v>0</v>
      </c>
      <c r="S1322">
        <v>3000</v>
      </c>
      <c r="T1322" t="s">
        <v>3002</v>
      </c>
      <c r="U1322" t="s">
        <v>3003</v>
      </c>
      <c r="V1322">
        <v>3</v>
      </c>
      <c r="W1322" t="s">
        <v>3021</v>
      </c>
    </row>
    <row r="1323" spans="1:23" hidden="1" x14ac:dyDescent="0.35">
      <c r="A1323" t="s">
        <v>381</v>
      </c>
      <c r="C1323" s="403">
        <v>45535</v>
      </c>
      <c r="D1323" t="s">
        <v>3543</v>
      </c>
      <c r="E1323" t="s">
        <v>10130</v>
      </c>
      <c r="F1323" t="s">
        <v>10131</v>
      </c>
      <c r="G1323" t="s">
        <v>10132</v>
      </c>
      <c r="H1323" t="s">
        <v>10133</v>
      </c>
      <c r="I1323" t="s">
        <v>10134</v>
      </c>
      <c r="J1323" t="s">
        <v>101</v>
      </c>
      <c r="K1323" t="s">
        <v>415</v>
      </c>
      <c r="L1323" t="s">
        <v>10135</v>
      </c>
      <c r="M1323" t="s">
        <v>1798</v>
      </c>
      <c r="N1323" t="s">
        <v>10136</v>
      </c>
      <c r="O1323" t="s">
        <v>3012</v>
      </c>
      <c r="P1323" t="s">
        <v>9593</v>
      </c>
      <c r="Q1323" t="s">
        <v>415</v>
      </c>
      <c r="R1323" t="b">
        <v>0</v>
      </c>
      <c r="S1323">
        <v>10000</v>
      </c>
      <c r="T1323" t="s">
        <v>3002</v>
      </c>
      <c r="U1323" t="s">
        <v>3003</v>
      </c>
      <c r="V1323">
        <v>10</v>
      </c>
      <c r="W1323" t="s">
        <v>3012</v>
      </c>
    </row>
    <row r="1324" spans="1:23" hidden="1" x14ac:dyDescent="0.35">
      <c r="A1324" t="s">
        <v>419</v>
      </c>
      <c r="C1324" s="403">
        <v>45534</v>
      </c>
      <c r="D1324" t="s">
        <v>3543</v>
      </c>
      <c r="E1324" t="s">
        <v>10137</v>
      </c>
      <c r="F1324" t="s">
        <v>10138</v>
      </c>
      <c r="G1324" t="s">
        <v>10139</v>
      </c>
      <c r="H1324" t="s">
        <v>10140</v>
      </c>
      <c r="I1324" t="s">
        <v>2780</v>
      </c>
      <c r="J1324" t="s">
        <v>92</v>
      </c>
      <c r="K1324" t="s">
        <v>447</v>
      </c>
      <c r="L1324" t="s">
        <v>4000</v>
      </c>
      <c r="M1324" t="s">
        <v>8423</v>
      </c>
      <c r="N1324" t="s">
        <v>10141</v>
      </c>
      <c r="O1324" t="s">
        <v>3012</v>
      </c>
      <c r="P1324" t="s">
        <v>4003</v>
      </c>
      <c r="Q1324" t="s">
        <v>418</v>
      </c>
      <c r="R1324" t="b">
        <v>0</v>
      </c>
      <c r="S1324">
        <v>4000</v>
      </c>
      <c r="T1324" t="s">
        <v>3002</v>
      </c>
      <c r="U1324" t="s">
        <v>3003</v>
      </c>
      <c r="V1324">
        <v>4</v>
      </c>
      <c r="W1324" t="s">
        <v>3012</v>
      </c>
    </row>
    <row r="1325" spans="1:23" hidden="1" x14ac:dyDescent="0.35">
      <c r="A1325" t="s">
        <v>419</v>
      </c>
      <c r="C1325" s="403">
        <v>45534</v>
      </c>
      <c r="D1325" t="s">
        <v>3543</v>
      </c>
      <c r="E1325" t="s">
        <v>10142</v>
      </c>
      <c r="F1325" t="s">
        <v>10143</v>
      </c>
      <c r="G1325" t="s">
        <v>138</v>
      </c>
      <c r="H1325" t="s">
        <v>10144</v>
      </c>
      <c r="I1325" t="s">
        <v>138</v>
      </c>
      <c r="J1325" t="s">
        <v>92</v>
      </c>
      <c r="K1325" t="s">
        <v>447</v>
      </c>
      <c r="L1325" t="s">
        <v>4000</v>
      </c>
      <c r="M1325" t="s">
        <v>8423</v>
      </c>
      <c r="N1325" t="s">
        <v>10145</v>
      </c>
      <c r="O1325" t="s">
        <v>3012</v>
      </c>
      <c r="P1325" t="s">
        <v>4003</v>
      </c>
      <c r="Q1325" t="s">
        <v>418</v>
      </c>
      <c r="R1325" t="b">
        <v>0</v>
      </c>
      <c r="S1325">
        <v>3000</v>
      </c>
      <c r="T1325" t="s">
        <v>3002</v>
      </c>
      <c r="U1325" t="s">
        <v>3003</v>
      </c>
      <c r="V1325">
        <v>3</v>
      </c>
      <c r="W1325" t="s">
        <v>3012</v>
      </c>
    </row>
    <row r="1326" spans="1:23" hidden="1" x14ac:dyDescent="0.35">
      <c r="A1326" t="s">
        <v>419</v>
      </c>
      <c r="C1326" s="403">
        <v>45534</v>
      </c>
      <c r="D1326" t="s">
        <v>3543</v>
      </c>
      <c r="E1326" t="s">
        <v>10146</v>
      </c>
      <c r="F1326" t="s">
        <v>10147</v>
      </c>
      <c r="G1326" t="s">
        <v>10148</v>
      </c>
      <c r="H1326" t="s">
        <v>10149</v>
      </c>
      <c r="I1326" t="s">
        <v>2351</v>
      </c>
      <c r="J1326" t="s">
        <v>92</v>
      </c>
      <c r="K1326" t="s">
        <v>447</v>
      </c>
      <c r="L1326" t="s">
        <v>4000</v>
      </c>
      <c r="M1326" t="s">
        <v>8423</v>
      </c>
      <c r="N1326" t="s">
        <v>10145</v>
      </c>
      <c r="O1326" t="s">
        <v>3012</v>
      </c>
      <c r="P1326" t="s">
        <v>4003</v>
      </c>
      <c r="Q1326" t="s">
        <v>418</v>
      </c>
      <c r="R1326" t="b">
        <v>0</v>
      </c>
      <c r="S1326">
        <v>3000</v>
      </c>
      <c r="T1326" t="s">
        <v>3002</v>
      </c>
      <c r="U1326" t="s">
        <v>3003</v>
      </c>
      <c r="V1326">
        <v>3</v>
      </c>
      <c r="W1326" t="s">
        <v>3012</v>
      </c>
    </row>
    <row r="1327" spans="1:23" hidden="1" x14ac:dyDescent="0.35">
      <c r="A1327" t="s">
        <v>419</v>
      </c>
      <c r="C1327" s="403">
        <v>45534</v>
      </c>
      <c r="D1327" t="s">
        <v>3543</v>
      </c>
      <c r="E1327" t="s">
        <v>10150</v>
      </c>
      <c r="F1327" t="s">
        <v>10151</v>
      </c>
      <c r="G1327" t="s">
        <v>799</v>
      </c>
      <c r="H1327" t="s">
        <v>10152</v>
      </c>
      <c r="I1327" t="s">
        <v>799</v>
      </c>
      <c r="J1327" t="s">
        <v>92</v>
      </c>
      <c r="K1327" t="s">
        <v>447</v>
      </c>
      <c r="L1327" t="s">
        <v>4000</v>
      </c>
      <c r="M1327" t="s">
        <v>8423</v>
      </c>
      <c r="N1327" t="s">
        <v>8429</v>
      </c>
      <c r="O1327" t="s">
        <v>3012</v>
      </c>
      <c r="P1327" t="s">
        <v>4003</v>
      </c>
      <c r="Q1327" t="s">
        <v>418</v>
      </c>
      <c r="R1327" t="b">
        <v>0</v>
      </c>
      <c r="S1327">
        <v>6000</v>
      </c>
      <c r="T1327" t="s">
        <v>3002</v>
      </c>
      <c r="U1327" t="s">
        <v>3003</v>
      </c>
      <c r="V1327">
        <v>6</v>
      </c>
      <c r="W1327" t="s">
        <v>3012</v>
      </c>
    </row>
    <row r="1328" spans="1:23" hidden="1" x14ac:dyDescent="0.35">
      <c r="A1328" t="s">
        <v>419</v>
      </c>
      <c r="C1328" s="403">
        <v>45534</v>
      </c>
      <c r="D1328" t="s">
        <v>3543</v>
      </c>
      <c r="E1328" t="s">
        <v>10153</v>
      </c>
      <c r="F1328" t="s">
        <v>10154</v>
      </c>
      <c r="G1328" t="s">
        <v>10155</v>
      </c>
      <c r="H1328" t="s">
        <v>10156</v>
      </c>
      <c r="I1328" t="s">
        <v>2304</v>
      </c>
      <c r="J1328" t="s">
        <v>92</v>
      </c>
      <c r="K1328" t="s">
        <v>447</v>
      </c>
      <c r="L1328" t="s">
        <v>4000</v>
      </c>
      <c r="M1328" t="s">
        <v>8423</v>
      </c>
      <c r="N1328" t="s">
        <v>10145</v>
      </c>
      <c r="O1328" t="s">
        <v>3012</v>
      </c>
      <c r="P1328" t="s">
        <v>4003</v>
      </c>
      <c r="Q1328" t="s">
        <v>418</v>
      </c>
      <c r="R1328" t="b">
        <v>0</v>
      </c>
      <c r="S1328">
        <v>5000</v>
      </c>
      <c r="T1328" t="s">
        <v>3002</v>
      </c>
      <c r="U1328" t="s">
        <v>3003</v>
      </c>
      <c r="V1328">
        <v>5</v>
      </c>
      <c r="W1328" t="s">
        <v>3012</v>
      </c>
    </row>
    <row r="1329" spans="1:23" hidden="1" x14ac:dyDescent="0.35">
      <c r="A1329" t="s">
        <v>381</v>
      </c>
      <c r="C1329" s="403">
        <v>45534</v>
      </c>
      <c r="D1329" t="s">
        <v>3543</v>
      </c>
      <c r="E1329" t="s">
        <v>10157</v>
      </c>
      <c r="F1329" t="s">
        <v>10158</v>
      </c>
      <c r="G1329" t="s">
        <v>2431</v>
      </c>
      <c r="H1329" t="s">
        <v>10159</v>
      </c>
      <c r="I1329" t="s">
        <v>8099</v>
      </c>
      <c r="J1329" t="s">
        <v>101</v>
      </c>
      <c r="K1329" t="s">
        <v>415</v>
      </c>
      <c r="L1329" t="s">
        <v>10160</v>
      </c>
      <c r="M1329" t="s">
        <v>1798</v>
      </c>
      <c r="N1329" t="s">
        <v>10161</v>
      </c>
      <c r="O1329" t="s">
        <v>3001</v>
      </c>
      <c r="P1329" t="s">
        <v>10162</v>
      </c>
      <c r="Q1329" t="s">
        <v>415</v>
      </c>
      <c r="R1329" t="b">
        <v>0</v>
      </c>
      <c r="S1329">
        <v>0</v>
      </c>
      <c r="T1329" t="s">
        <v>3002</v>
      </c>
      <c r="U1329" t="s">
        <v>3003</v>
      </c>
      <c r="V1329">
        <v>0</v>
      </c>
      <c r="W1329" t="s">
        <v>3001</v>
      </c>
    </row>
    <row r="1330" spans="1:23" hidden="1" x14ac:dyDescent="0.35">
      <c r="A1330" t="s">
        <v>419</v>
      </c>
      <c r="C1330" s="403">
        <v>45534</v>
      </c>
      <c r="D1330" t="s">
        <v>3543</v>
      </c>
      <c r="E1330" t="s">
        <v>10163</v>
      </c>
      <c r="F1330" t="s">
        <v>10164</v>
      </c>
      <c r="G1330" t="s">
        <v>10165</v>
      </c>
      <c r="H1330" t="s">
        <v>10166</v>
      </c>
      <c r="I1330" t="s">
        <v>10167</v>
      </c>
      <c r="J1330" t="s">
        <v>96</v>
      </c>
      <c r="K1330" t="s">
        <v>429</v>
      </c>
      <c r="L1330" t="s">
        <v>3580</v>
      </c>
      <c r="M1330" t="s">
        <v>10168</v>
      </c>
      <c r="N1330" t="s">
        <v>10169</v>
      </c>
      <c r="O1330" t="s">
        <v>3012</v>
      </c>
      <c r="P1330" t="s">
        <v>8170</v>
      </c>
      <c r="Q1330" t="s">
        <v>429</v>
      </c>
      <c r="R1330" t="b">
        <v>0</v>
      </c>
      <c r="S1330">
        <v>2000</v>
      </c>
      <c r="T1330" t="s">
        <v>3002</v>
      </c>
      <c r="U1330" t="s">
        <v>3003</v>
      </c>
      <c r="V1330">
        <v>2</v>
      </c>
      <c r="W1330" t="s">
        <v>3012</v>
      </c>
    </row>
    <row r="1331" spans="1:23" hidden="1" x14ac:dyDescent="0.35">
      <c r="A1331" t="s">
        <v>350</v>
      </c>
      <c r="C1331" s="403">
        <v>45534</v>
      </c>
      <c r="D1331" t="s">
        <v>3543</v>
      </c>
      <c r="E1331" t="s">
        <v>10170</v>
      </c>
      <c r="F1331" t="s">
        <v>10171</v>
      </c>
      <c r="G1331" t="s">
        <v>7470</v>
      </c>
      <c r="H1331" t="s">
        <v>10172</v>
      </c>
      <c r="I1331" t="s">
        <v>7470</v>
      </c>
      <c r="J1331" t="s">
        <v>103</v>
      </c>
      <c r="K1331" t="s">
        <v>1235</v>
      </c>
      <c r="L1331" t="s">
        <v>10173</v>
      </c>
      <c r="M1331" t="s">
        <v>1798</v>
      </c>
      <c r="N1331" t="s">
        <v>10174</v>
      </c>
      <c r="O1331" t="s">
        <v>3012</v>
      </c>
      <c r="P1331" t="s">
        <v>10175</v>
      </c>
      <c r="Q1331" t="s">
        <v>837</v>
      </c>
      <c r="R1331" t="b">
        <v>0</v>
      </c>
      <c r="S1331">
        <v>1000</v>
      </c>
      <c r="T1331" t="s">
        <v>3002</v>
      </c>
      <c r="U1331" t="s">
        <v>3003</v>
      </c>
      <c r="V1331">
        <v>1</v>
      </c>
      <c r="W1331" t="s">
        <v>3012</v>
      </c>
    </row>
    <row r="1332" spans="1:23" hidden="1" x14ac:dyDescent="0.35">
      <c r="A1332" t="s">
        <v>419</v>
      </c>
      <c r="C1332" s="403">
        <v>45534</v>
      </c>
      <c r="D1332" t="s">
        <v>3543</v>
      </c>
      <c r="E1332" t="s">
        <v>10176</v>
      </c>
      <c r="F1332" t="s">
        <v>10177</v>
      </c>
      <c r="G1332" t="s">
        <v>10178</v>
      </c>
      <c r="H1332" t="s">
        <v>10179</v>
      </c>
      <c r="I1332" t="s">
        <v>2431</v>
      </c>
      <c r="J1332" t="s">
        <v>92</v>
      </c>
      <c r="K1332" t="s">
        <v>447</v>
      </c>
      <c r="L1332" t="s">
        <v>4000</v>
      </c>
      <c r="M1332" t="s">
        <v>4001</v>
      </c>
      <c r="N1332" t="s">
        <v>10180</v>
      </c>
      <c r="O1332" t="s">
        <v>3012</v>
      </c>
      <c r="P1332" t="s">
        <v>4003</v>
      </c>
      <c r="Q1332" t="s">
        <v>418</v>
      </c>
      <c r="R1332" t="b">
        <v>0</v>
      </c>
      <c r="S1332">
        <v>3000</v>
      </c>
      <c r="T1332" t="s">
        <v>3002</v>
      </c>
      <c r="U1332" t="s">
        <v>3003</v>
      </c>
      <c r="V1332">
        <v>3</v>
      </c>
      <c r="W1332" t="s">
        <v>3012</v>
      </c>
    </row>
    <row r="1333" spans="1:23" hidden="1" x14ac:dyDescent="0.35">
      <c r="A1333" t="s">
        <v>419</v>
      </c>
      <c r="C1333" s="403">
        <v>45534</v>
      </c>
      <c r="D1333" t="s">
        <v>3543</v>
      </c>
      <c r="E1333" t="s">
        <v>10181</v>
      </c>
      <c r="F1333" t="s">
        <v>10182</v>
      </c>
      <c r="G1333" t="s">
        <v>4424</v>
      </c>
      <c r="H1333" t="s">
        <v>10183</v>
      </c>
      <c r="I1333" t="s">
        <v>4424</v>
      </c>
      <c r="J1333" t="s">
        <v>92</v>
      </c>
      <c r="K1333" t="s">
        <v>447</v>
      </c>
      <c r="L1333" t="s">
        <v>4000</v>
      </c>
      <c r="M1333" t="s">
        <v>10184</v>
      </c>
      <c r="N1333" t="s">
        <v>10185</v>
      </c>
      <c r="O1333" t="s">
        <v>3012</v>
      </c>
      <c r="P1333" t="s">
        <v>4003</v>
      </c>
      <c r="Q1333" t="s">
        <v>418</v>
      </c>
      <c r="R1333" t="b">
        <v>0</v>
      </c>
      <c r="S1333">
        <v>4000</v>
      </c>
      <c r="T1333" t="s">
        <v>3002</v>
      </c>
      <c r="U1333" t="s">
        <v>3003</v>
      </c>
      <c r="V1333">
        <v>4</v>
      </c>
      <c r="W1333" t="s">
        <v>3012</v>
      </c>
    </row>
    <row r="1334" spans="1:23" hidden="1" x14ac:dyDescent="0.35">
      <c r="A1334" t="s">
        <v>419</v>
      </c>
      <c r="C1334" s="403">
        <v>45533</v>
      </c>
      <c r="D1334" t="s">
        <v>3543</v>
      </c>
      <c r="E1334" t="s">
        <v>10186</v>
      </c>
      <c r="F1334" t="s">
        <v>10187</v>
      </c>
      <c r="G1334" t="s">
        <v>10188</v>
      </c>
      <c r="H1334" t="s">
        <v>10189</v>
      </c>
      <c r="I1334" t="s">
        <v>10190</v>
      </c>
      <c r="J1334" t="s">
        <v>92</v>
      </c>
      <c r="K1334" t="s">
        <v>447</v>
      </c>
      <c r="L1334" t="s">
        <v>4000</v>
      </c>
      <c r="M1334" t="s">
        <v>10191</v>
      </c>
      <c r="N1334" t="s">
        <v>10192</v>
      </c>
      <c r="O1334" t="s">
        <v>3012</v>
      </c>
      <c r="P1334" t="s">
        <v>4003</v>
      </c>
      <c r="Q1334" t="s">
        <v>418</v>
      </c>
      <c r="R1334" t="b">
        <v>0</v>
      </c>
      <c r="S1334">
        <v>2000</v>
      </c>
      <c r="T1334" t="s">
        <v>3002</v>
      </c>
      <c r="U1334" t="s">
        <v>3003</v>
      </c>
      <c r="V1334">
        <v>2</v>
      </c>
      <c r="W1334" t="s">
        <v>3012</v>
      </c>
    </row>
    <row r="1335" spans="1:23" hidden="1" x14ac:dyDescent="0.35">
      <c r="A1335" t="s">
        <v>381</v>
      </c>
      <c r="C1335" s="403">
        <v>45533</v>
      </c>
      <c r="D1335" t="s">
        <v>10193</v>
      </c>
      <c r="E1335" t="s">
        <v>10194</v>
      </c>
      <c r="F1335" t="s">
        <v>10195</v>
      </c>
      <c r="G1335" t="s">
        <v>3465</v>
      </c>
      <c r="H1335" t="s">
        <v>10196</v>
      </c>
      <c r="I1335" t="s">
        <v>3465</v>
      </c>
      <c r="J1335" t="s">
        <v>89</v>
      </c>
      <c r="K1335" t="s">
        <v>380</v>
      </c>
      <c r="L1335" t="s">
        <v>10197</v>
      </c>
      <c r="M1335" t="s">
        <v>8762</v>
      </c>
      <c r="N1335" t="s">
        <v>10198</v>
      </c>
      <c r="O1335" t="s">
        <v>3012</v>
      </c>
      <c r="P1335" t="s">
        <v>9682</v>
      </c>
      <c r="Q1335" t="s">
        <v>456</v>
      </c>
      <c r="R1335" t="b">
        <v>0</v>
      </c>
      <c r="S1335">
        <v>300</v>
      </c>
      <c r="T1335" t="s">
        <v>3002</v>
      </c>
      <c r="U1335" t="s">
        <v>3003</v>
      </c>
      <c r="V1335">
        <v>0.3</v>
      </c>
      <c r="W1335" t="s">
        <v>3012</v>
      </c>
    </row>
    <row r="1336" spans="1:23" hidden="1" x14ac:dyDescent="0.35">
      <c r="A1336" t="s">
        <v>350</v>
      </c>
      <c r="C1336" s="403">
        <v>45532</v>
      </c>
      <c r="D1336" t="s">
        <v>3543</v>
      </c>
      <c r="E1336" t="s">
        <v>2721</v>
      </c>
      <c r="F1336" t="s">
        <v>10199</v>
      </c>
      <c r="G1336" t="s">
        <v>10200</v>
      </c>
      <c r="H1336" t="s">
        <v>10201</v>
      </c>
      <c r="I1336" t="s">
        <v>2722</v>
      </c>
      <c r="J1336" t="s">
        <v>100</v>
      </c>
      <c r="K1336" t="s">
        <v>307</v>
      </c>
      <c r="L1336" t="s">
        <v>9924</v>
      </c>
      <c r="M1336" t="s">
        <v>1798</v>
      </c>
      <c r="N1336" t="s">
        <v>10202</v>
      </c>
      <c r="O1336" t="s">
        <v>3012</v>
      </c>
      <c r="P1336" t="s">
        <v>9925</v>
      </c>
      <c r="Q1336" t="s">
        <v>307</v>
      </c>
      <c r="R1336" t="b">
        <v>0</v>
      </c>
      <c r="S1336">
        <v>5000</v>
      </c>
      <c r="T1336" t="s">
        <v>3002</v>
      </c>
      <c r="U1336" t="s">
        <v>3003</v>
      </c>
      <c r="V1336">
        <v>5</v>
      </c>
      <c r="W1336" t="s">
        <v>3012</v>
      </c>
    </row>
    <row r="1337" spans="1:23" hidden="1" x14ac:dyDescent="0.35">
      <c r="A1337" t="s">
        <v>350</v>
      </c>
      <c r="C1337" s="403">
        <v>45532</v>
      </c>
      <c r="D1337" t="s">
        <v>3543</v>
      </c>
      <c r="E1337" t="s">
        <v>10203</v>
      </c>
      <c r="F1337" t="s">
        <v>10204</v>
      </c>
      <c r="G1337" t="s">
        <v>10205</v>
      </c>
      <c r="H1337" t="s">
        <v>10206</v>
      </c>
      <c r="I1337" t="s">
        <v>2350</v>
      </c>
      <c r="J1337" t="s">
        <v>100</v>
      </c>
      <c r="K1337" t="s">
        <v>307</v>
      </c>
      <c r="L1337" t="s">
        <v>9924</v>
      </c>
      <c r="M1337" t="s">
        <v>1798</v>
      </c>
      <c r="N1337" t="s">
        <v>10207</v>
      </c>
      <c r="O1337" t="s">
        <v>3012</v>
      </c>
      <c r="P1337" t="s">
        <v>9925</v>
      </c>
      <c r="Q1337" t="s">
        <v>307</v>
      </c>
      <c r="R1337" t="b">
        <v>0</v>
      </c>
      <c r="S1337">
        <v>2000</v>
      </c>
      <c r="T1337" t="s">
        <v>3002</v>
      </c>
      <c r="U1337" t="s">
        <v>3003</v>
      </c>
      <c r="V1337">
        <v>2</v>
      </c>
      <c r="W1337" t="s">
        <v>3012</v>
      </c>
    </row>
    <row r="1338" spans="1:23" hidden="1" x14ac:dyDescent="0.35">
      <c r="A1338" t="s">
        <v>350</v>
      </c>
      <c r="C1338" s="403">
        <v>45532</v>
      </c>
      <c r="D1338" t="s">
        <v>3670</v>
      </c>
      <c r="E1338" t="s">
        <v>629</v>
      </c>
      <c r="F1338" t="s">
        <v>10208</v>
      </c>
      <c r="G1338" t="s">
        <v>10209</v>
      </c>
      <c r="H1338" t="s">
        <v>10210</v>
      </c>
      <c r="I1338" t="s">
        <v>10211</v>
      </c>
      <c r="J1338" t="s">
        <v>100</v>
      </c>
      <c r="K1338" t="s">
        <v>307</v>
      </c>
      <c r="L1338" t="s">
        <v>9924</v>
      </c>
      <c r="M1338" t="s">
        <v>10212</v>
      </c>
      <c r="N1338" t="s">
        <v>10213</v>
      </c>
      <c r="O1338" t="s">
        <v>3021</v>
      </c>
      <c r="P1338" t="s">
        <v>9925</v>
      </c>
      <c r="Q1338" t="s">
        <v>307</v>
      </c>
      <c r="R1338" t="b">
        <v>0</v>
      </c>
      <c r="S1338">
        <v>30000</v>
      </c>
      <c r="T1338" t="s">
        <v>3002</v>
      </c>
      <c r="U1338" t="s">
        <v>3003</v>
      </c>
      <c r="V1338">
        <v>30</v>
      </c>
      <c r="W1338" t="s">
        <v>3021</v>
      </c>
    </row>
    <row r="1339" spans="1:23" hidden="1" x14ac:dyDescent="0.35">
      <c r="A1339" t="s">
        <v>350</v>
      </c>
      <c r="C1339" s="403">
        <v>45532</v>
      </c>
      <c r="D1339" t="s">
        <v>3543</v>
      </c>
      <c r="E1339" t="s">
        <v>10214</v>
      </c>
      <c r="F1339" t="s">
        <v>10215</v>
      </c>
      <c r="G1339" t="s">
        <v>10216</v>
      </c>
      <c r="H1339" t="s">
        <v>10217</v>
      </c>
      <c r="I1339" t="s">
        <v>2380</v>
      </c>
      <c r="J1339" t="s">
        <v>100</v>
      </c>
      <c r="K1339" t="s">
        <v>307</v>
      </c>
      <c r="L1339" t="s">
        <v>9924</v>
      </c>
      <c r="M1339" t="s">
        <v>1798</v>
      </c>
      <c r="N1339" t="s">
        <v>10218</v>
      </c>
      <c r="O1339" t="s">
        <v>3012</v>
      </c>
      <c r="P1339" t="s">
        <v>9925</v>
      </c>
      <c r="Q1339" t="s">
        <v>307</v>
      </c>
      <c r="R1339" t="b">
        <v>0</v>
      </c>
      <c r="S1339">
        <v>1000</v>
      </c>
      <c r="T1339" t="s">
        <v>3002</v>
      </c>
      <c r="U1339" t="s">
        <v>3003</v>
      </c>
      <c r="V1339">
        <v>1</v>
      </c>
      <c r="W1339" t="s">
        <v>3012</v>
      </c>
    </row>
    <row r="1340" spans="1:23" hidden="1" x14ac:dyDescent="0.35">
      <c r="A1340" t="s">
        <v>350</v>
      </c>
      <c r="C1340" s="403">
        <v>45532</v>
      </c>
      <c r="D1340" t="s">
        <v>3543</v>
      </c>
      <c r="E1340" t="s">
        <v>10219</v>
      </c>
      <c r="F1340" t="s">
        <v>10220</v>
      </c>
      <c r="G1340" t="s">
        <v>10221</v>
      </c>
      <c r="H1340" t="s">
        <v>10222</v>
      </c>
      <c r="I1340" t="s">
        <v>2503</v>
      </c>
      <c r="J1340" t="s">
        <v>100</v>
      </c>
      <c r="K1340" t="s">
        <v>307</v>
      </c>
      <c r="L1340" t="s">
        <v>9924</v>
      </c>
      <c r="M1340" t="s">
        <v>1798</v>
      </c>
      <c r="N1340" t="s">
        <v>1798</v>
      </c>
      <c r="O1340" t="s">
        <v>3012</v>
      </c>
      <c r="P1340" t="s">
        <v>9925</v>
      </c>
      <c r="Q1340" t="s">
        <v>307</v>
      </c>
      <c r="R1340" t="b">
        <v>0</v>
      </c>
      <c r="S1340">
        <v>1000</v>
      </c>
      <c r="T1340" t="s">
        <v>3002</v>
      </c>
      <c r="U1340" t="s">
        <v>3003</v>
      </c>
      <c r="V1340">
        <v>1</v>
      </c>
      <c r="W1340" t="s">
        <v>3012</v>
      </c>
    </row>
    <row r="1341" spans="1:23" hidden="1" x14ac:dyDescent="0.35">
      <c r="A1341" t="s">
        <v>350</v>
      </c>
      <c r="C1341" s="403">
        <v>45532</v>
      </c>
      <c r="D1341" t="s">
        <v>3543</v>
      </c>
      <c r="E1341" t="s">
        <v>10223</v>
      </c>
      <c r="F1341" t="s">
        <v>10224</v>
      </c>
      <c r="G1341" t="s">
        <v>10225</v>
      </c>
      <c r="H1341" t="s">
        <v>10226</v>
      </c>
      <c r="I1341" t="s">
        <v>10227</v>
      </c>
      <c r="J1341" t="s">
        <v>100</v>
      </c>
      <c r="K1341" t="s">
        <v>307</v>
      </c>
      <c r="L1341" t="s">
        <v>9654</v>
      </c>
      <c r="M1341" t="s">
        <v>1798</v>
      </c>
      <c r="N1341" t="s">
        <v>10228</v>
      </c>
      <c r="O1341" t="s">
        <v>3012</v>
      </c>
      <c r="P1341" t="s">
        <v>10229</v>
      </c>
      <c r="Q1341" t="s">
        <v>2121</v>
      </c>
      <c r="R1341" t="b">
        <v>0</v>
      </c>
      <c r="S1341">
        <v>2000</v>
      </c>
      <c r="T1341" t="s">
        <v>3002</v>
      </c>
      <c r="U1341" t="s">
        <v>3003</v>
      </c>
      <c r="V1341">
        <v>2</v>
      </c>
      <c r="W1341" t="s">
        <v>3012</v>
      </c>
    </row>
    <row r="1342" spans="1:23" hidden="1" x14ac:dyDescent="0.35">
      <c r="A1342" t="s">
        <v>350</v>
      </c>
      <c r="C1342" s="403">
        <v>45532</v>
      </c>
      <c r="D1342" t="s">
        <v>3543</v>
      </c>
      <c r="E1342" t="s">
        <v>10230</v>
      </c>
      <c r="F1342" t="s">
        <v>10231</v>
      </c>
      <c r="G1342" t="s">
        <v>10232</v>
      </c>
      <c r="H1342" t="s">
        <v>10233</v>
      </c>
      <c r="I1342" t="s">
        <v>2379</v>
      </c>
      <c r="J1342" t="s">
        <v>100</v>
      </c>
      <c r="K1342" t="s">
        <v>307</v>
      </c>
      <c r="L1342" t="s">
        <v>9924</v>
      </c>
      <c r="M1342" t="s">
        <v>1798</v>
      </c>
      <c r="N1342" t="s">
        <v>10234</v>
      </c>
      <c r="O1342" t="s">
        <v>3012</v>
      </c>
      <c r="P1342" t="s">
        <v>9925</v>
      </c>
      <c r="Q1342" t="s">
        <v>307</v>
      </c>
      <c r="R1342" t="b">
        <v>0</v>
      </c>
      <c r="S1342">
        <v>5000</v>
      </c>
      <c r="T1342" t="s">
        <v>3002</v>
      </c>
      <c r="U1342" t="s">
        <v>3003</v>
      </c>
      <c r="V1342">
        <v>5</v>
      </c>
      <c r="W1342" t="s">
        <v>3012</v>
      </c>
    </row>
    <row r="1343" spans="1:23" hidden="1" x14ac:dyDescent="0.35">
      <c r="A1343" t="s">
        <v>350</v>
      </c>
      <c r="C1343" s="403">
        <v>45532</v>
      </c>
      <c r="D1343" t="s">
        <v>3543</v>
      </c>
      <c r="E1343" t="s">
        <v>10235</v>
      </c>
      <c r="F1343" t="s">
        <v>10236</v>
      </c>
      <c r="G1343" t="s">
        <v>10237</v>
      </c>
      <c r="H1343" t="s">
        <v>10238</v>
      </c>
      <c r="I1343" t="s">
        <v>2503</v>
      </c>
      <c r="J1343" t="s">
        <v>100</v>
      </c>
      <c r="K1343" t="s">
        <v>307</v>
      </c>
      <c r="L1343" t="s">
        <v>9924</v>
      </c>
      <c r="M1343" t="s">
        <v>1798</v>
      </c>
      <c r="N1343" t="s">
        <v>1798</v>
      </c>
      <c r="O1343" t="s">
        <v>3012</v>
      </c>
      <c r="P1343" t="s">
        <v>9925</v>
      </c>
      <c r="Q1343" t="s">
        <v>307</v>
      </c>
      <c r="R1343" t="b">
        <v>0</v>
      </c>
      <c r="S1343">
        <v>10000</v>
      </c>
      <c r="T1343" t="s">
        <v>3002</v>
      </c>
      <c r="U1343" t="s">
        <v>3003</v>
      </c>
      <c r="V1343">
        <v>10</v>
      </c>
      <c r="W1343" t="s">
        <v>3012</v>
      </c>
    </row>
    <row r="1344" spans="1:23" hidden="1" x14ac:dyDescent="0.35">
      <c r="A1344" t="s">
        <v>350</v>
      </c>
      <c r="C1344" s="403">
        <v>45532</v>
      </c>
      <c r="D1344" t="s">
        <v>3543</v>
      </c>
      <c r="E1344" t="s">
        <v>10239</v>
      </c>
      <c r="F1344" t="s">
        <v>10240</v>
      </c>
      <c r="G1344" t="s">
        <v>10241</v>
      </c>
      <c r="H1344" t="s">
        <v>10242</v>
      </c>
      <c r="I1344" t="s">
        <v>5602</v>
      </c>
      <c r="J1344" t="s">
        <v>100</v>
      </c>
      <c r="K1344" t="s">
        <v>307</v>
      </c>
      <c r="L1344" t="s">
        <v>9924</v>
      </c>
      <c r="M1344" t="s">
        <v>1798</v>
      </c>
      <c r="N1344" t="s">
        <v>10243</v>
      </c>
      <c r="O1344" t="s">
        <v>3012</v>
      </c>
      <c r="P1344" t="s">
        <v>9925</v>
      </c>
      <c r="Q1344" t="s">
        <v>307</v>
      </c>
      <c r="R1344" t="b">
        <v>0</v>
      </c>
      <c r="S1344">
        <v>2000</v>
      </c>
      <c r="T1344" t="s">
        <v>3002</v>
      </c>
      <c r="U1344" t="s">
        <v>3003</v>
      </c>
      <c r="V1344">
        <v>2</v>
      </c>
      <c r="W1344" t="s">
        <v>3012</v>
      </c>
    </row>
    <row r="1345" spans="1:23" hidden="1" x14ac:dyDescent="0.35">
      <c r="A1345" t="s">
        <v>350</v>
      </c>
      <c r="C1345" s="403">
        <v>45532</v>
      </c>
      <c r="D1345" t="s">
        <v>3543</v>
      </c>
      <c r="E1345" t="s">
        <v>2730</v>
      </c>
      <c r="F1345" t="s">
        <v>10244</v>
      </c>
      <c r="G1345" t="s">
        <v>2731</v>
      </c>
      <c r="H1345" t="s">
        <v>10245</v>
      </c>
      <c r="I1345" t="s">
        <v>10246</v>
      </c>
      <c r="J1345" t="s">
        <v>3247</v>
      </c>
      <c r="K1345" t="s">
        <v>298</v>
      </c>
      <c r="L1345" t="s">
        <v>4089</v>
      </c>
      <c r="M1345" t="s">
        <v>10247</v>
      </c>
      <c r="N1345" t="s">
        <v>1798</v>
      </c>
      <c r="O1345" t="s">
        <v>3012</v>
      </c>
      <c r="P1345" t="s">
        <v>4091</v>
      </c>
      <c r="Q1345" t="s">
        <v>307</v>
      </c>
      <c r="R1345" t="b">
        <v>1</v>
      </c>
      <c r="S1345">
        <v>5000</v>
      </c>
      <c r="T1345" t="s">
        <v>3013</v>
      </c>
      <c r="U1345" t="s">
        <v>3003</v>
      </c>
      <c r="V1345">
        <v>5</v>
      </c>
      <c r="W1345" t="s">
        <v>3012</v>
      </c>
    </row>
    <row r="1346" spans="1:23" hidden="1" x14ac:dyDescent="0.35">
      <c r="A1346" t="s">
        <v>350</v>
      </c>
      <c r="C1346" s="403">
        <v>45531</v>
      </c>
      <c r="D1346" t="s">
        <v>3543</v>
      </c>
      <c r="E1346" t="s">
        <v>10248</v>
      </c>
      <c r="F1346" t="s">
        <v>10249</v>
      </c>
      <c r="G1346" t="s">
        <v>10250</v>
      </c>
      <c r="H1346" t="s">
        <v>10251</v>
      </c>
      <c r="I1346" t="s">
        <v>2685</v>
      </c>
      <c r="J1346" t="s">
        <v>100</v>
      </c>
      <c r="K1346" t="s">
        <v>307</v>
      </c>
      <c r="L1346" t="s">
        <v>10252</v>
      </c>
      <c r="M1346" t="s">
        <v>1798</v>
      </c>
      <c r="N1346" t="s">
        <v>10253</v>
      </c>
      <c r="O1346" t="s">
        <v>3012</v>
      </c>
      <c r="P1346" t="s">
        <v>10254</v>
      </c>
      <c r="Q1346" t="s">
        <v>307</v>
      </c>
      <c r="R1346" t="b">
        <v>0</v>
      </c>
      <c r="S1346">
        <v>500</v>
      </c>
      <c r="T1346" t="s">
        <v>3002</v>
      </c>
      <c r="U1346" t="s">
        <v>3003</v>
      </c>
      <c r="V1346">
        <v>0.5</v>
      </c>
      <c r="W1346" t="s">
        <v>3012</v>
      </c>
    </row>
    <row r="1347" spans="1:23" hidden="1" x14ac:dyDescent="0.35">
      <c r="A1347" t="s">
        <v>350</v>
      </c>
      <c r="C1347" s="403">
        <v>45531</v>
      </c>
      <c r="D1347" t="s">
        <v>3543</v>
      </c>
      <c r="E1347" t="s">
        <v>2656</v>
      </c>
      <c r="F1347" t="s">
        <v>10255</v>
      </c>
      <c r="G1347" t="s">
        <v>10256</v>
      </c>
      <c r="H1347" t="s">
        <v>10257</v>
      </c>
      <c r="I1347" t="s">
        <v>2657</v>
      </c>
      <c r="J1347" t="s">
        <v>100</v>
      </c>
      <c r="K1347" t="s">
        <v>307</v>
      </c>
      <c r="L1347" t="s">
        <v>10252</v>
      </c>
      <c r="M1347" t="s">
        <v>1798</v>
      </c>
      <c r="N1347" t="s">
        <v>10258</v>
      </c>
      <c r="O1347" t="s">
        <v>3021</v>
      </c>
      <c r="P1347" t="s">
        <v>10254</v>
      </c>
      <c r="Q1347" t="s">
        <v>307</v>
      </c>
      <c r="R1347" t="b">
        <v>0</v>
      </c>
      <c r="S1347">
        <v>20000</v>
      </c>
      <c r="T1347" t="s">
        <v>3002</v>
      </c>
      <c r="U1347" t="s">
        <v>3003</v>
      </c>
      <c r="V1347">
        <v>20</v>
      </c>
      <c r="W1347" t="s">
        <v>3021</v>
      </c>
    </row>
    <row r="1348" spans="1:23" hidden="1" x14ac:dyDescent="0.35">
      <c r="A1348" t="s">
        <v>350</v>
      </c>
      <c r="C1348" s="403">
        <v>45531</v>
      </c>
      <c r="D1348" t="s">
        <v>3543</v>
      </c>
      <c r="E1348" t="s">
        <v>10259</v>
      </c>
      <c r="F1348" t="s">
        <v>10260</v>
      </c>
      <c r="G1348" t="s">
        <v>10261</v>
      </c>
      <c r="H1348" t="s">
        <v>10262</v>
      </c>
      <c r="I1348" t="s">
        <v>1260</v>
      </c>
      <c r="J1348" t="s">
        <v>100</v>
      </c>
      <c r="K1348" t="s">
        <v>307</v>
      </c>
      <c r="L1348" t="s">
        <v>10252</v>
      </c>
      <c r="M1348" t="s">
        <v>1798</v>
      </c>
      <c r="N1348" t="s">
        <v>1798</v>
      </c>
      <c r="O1348" t="s">
        <v>3012</v>
      </c>
      <c r="P1348" t="s">
        <v>10254</v>
      </c>
      <c r="Q1348" t="s">
        <v>307</v>
      </c>
      <c r="R1348" t="b">
        <v>0</v>
      </c>
      <c r="S1348">
        <v>1000</v>
      </c>
      <c r="T1348" t="s">
        <v>3002</v>
      </c>
      <c r="U1348" t="s">
        <v>3003</v>
      </c>
      <c r="V1348">
        <v>1</v>
      </c>
      <c r="W1348" t="s">
        <v>3012</v>
      </c>
    </row>
    <row r="1349" spans="1:23" hidden="1" x14ac:dyDescent="0.35">
      <c r="A1349" t="s">
        <v>350</v>
      </c>
      <c r="C1349" s="403">
        <v>45531</v>
      </c>
      <c r="D1349" t="s">
        <v>3543</v>
      </c>
      <c r="E1349" t="s">
        <v>10263</v>
      </c>
      <c r="F1349" t="s">
        <v>10264</v>
      </c>
      <c r="G1349" t="s">
        <v>10265</v>
      </c>
      <c r="H1349" t="s">
        <v>10266</v>
      </c>
      <c r="I1349" t="s">
        <v>10267</v>
      </c>
      <c r="J1349" t="s">
        <v>100</v>
      </c>
      <c r="K1349" t="s">
        <v>307</v>
      </c>
      <c r="L1349" t="s">
        <v>10252</v>
      </c>
      <c r="M1349" t="s">
        <v>1798</v>
      </c>
      <c r="N1349" t="s">
        <v>1798</v>
      </c>
      <c r="O1349" t="s">
        <v>3012</v>
      </c>
      <c r="P1349" t="s">
        <v>10254</v>
      </c>
      <c r="Q1349" t="s">
        <v>307</v>
      </c>
      <c r="R1349" t="b">
        <v>0</v>
      </c>
      <c r="S1349">
        <v>500</v>
      </c>
      <c r="T1349" t="s">
        <v>3002</v>
      </c>
      <c r="U1349" t="s">
        <v>3003</v>
      </c>
      <c r="V1349">
        <v>0.5</v>
      </c>
      <c r="W1349" t="s">
        <v>3012</v>
      </c>
    </row>
    <row r="1350" spans="1:23" hidden="1" x14ac:dyDescent="0.35">
      <c r="A1350" t="s">
        <v>350</v>
      </c>
      <c r="C1350" s="403">
        <v>45531</v>
      </c>
      <c r="D1350" t="s">
        <v>3543</v>
      </c>
      <c r="E1350" t="s">
        <v>10268</v>
      </c>
      <c r="F1350" t="s">
        <v>10269</v>
      </c>
      <c r="G1350" t="s">
        <v>10270</v>
      </c>
      <c r="H1350" t="s">
        <v>10271</v>
      </c>
      <c r="I1350" t="s">
        <v>2405</v>
      </c>
      <c r="J1350" t="s">
        <v>100</v>
      </c>
      <c r="K1350" t="s">
        <v>307</v>
      </c>
      <c r="L1350" t="s">
        <v>10272</v>
      </c>
      <c r="M1350" t="s">
        <v>1798</v>
      </c>
      <c r="N1350" t="s">
        <v>10273</v>
      </c>
      <c r="O1350" t="s">
        <v>3030</v>
      </c>
      <c r="P1350" t="s">
        <v>10274</v>
      </c>
      <c r="Q1350" t="s">
        <v>307</v>
      </c>
      <c r="R1350" t="b">
        <v>1</v>
      </c>
      <c r="S1350">
        <v>50000</v>
      </c>
      <c r="T1350" t="s">
        <v>3002</v>
      </c>
      <c r="U1350" t="s">
        <v>3003</v>
      </c>
      <c r="V1350">
        <v>50</v>
      </c>
      <c r="W1350" t="s">
        <v>3030</v>
      </c>
    </row>
    <row r="1351" spans="1:23" hidden="1" x14ac:dyDescent="0.35">
      <c r="A1351" t="s">
        <v>419</v>
      </c>
      <c r="C1351" s="403">
        <v>45531</v>
      </c>
      <c r="D1351" t="s">
        <v>3661</v>
      </c>
      <c r="E1351" t="s">
        <v>765</v>
      </c>
      <c r="F1351" t="s">
        <v>10275</v>
      </c>
      <c r="G1351" t="s">
        <v>242</v>
      </c>
      <c r="H1351" t="s">
        <v>10276</v>
      </c>
      <c r="I1351" t="s">
        <v>2339</v>
      </c>
      <c r="J1351" t="s">
        <v>96</v>
      </c>
      <c r="K1351" t="s">
        <v>507</v>
      </c>
      <c r="L1351" t="s">
        <v>4828</v>
      </c>
      <c r="M1351" t="s">
        <v>8556</v>
      </c>
      <c r="N1351" t="s">
        <v>8557</v>
      </c>
      <c r="O1351" t="s">
        <v>3021</v>
      </c>
      <c r="P1351" t="s">
        <v>8556</v>
      </c>
      <c r="Q1351" t="s">
        <v>429</v>
      </c>
      <c r="R1351" t="b">
        <v>0</v>
      </c>
      <c r="S1351">
        <v>15000</v>
      </c>
      <c r="T1351" t="s">
        <v>3013</v>
      </c>
      <c r="U1351" t="s">
        <v>3003</v>
      </c>
      <c r="V1351">
        <v>15</v>
      </c>
      <c r="W1351" t="s">
        <v>3021</v>
      </c>
    </row>
    <row r="1352" spans="1:23" hidden="1" x14ac:dyDescent="0.35">
      <c r="A1352" t="s">
        <v>381</v>
      </c>
      <c r="C1352" s="403">
        <v>45528</v>
      </c>
      <c r="D1352" t="s">
        <v>3543</v>
      </c>
      <c r="E1352" t="s">
        <v>10277</v>
      </c>
      <c r="F1352" t="s">
        <v>10278</v>
      </c>
      <c r="G1352" t="s">
        <v>10279</v>
      </c>
      <c r="H1352" t="s">
        <v>10280</v>
      </c>
      <c r="I1352" t="s">
        <v>2234</v>
      </c>
      <c r="J1352" t="s">
        <v>101</v>
      </c>
      <c r="K1352" t="s">
        <v>415</v>
      </c>
      <c r="L1352" t="s">
        <v>3553</v>
      </c>
      <c r="M1352" t="s">
        <v>1798</v>
      </c>
      <c r="N1352" t="s">
        <v>10281</v>
      </c>
      <c r="O1352" t="s">
        <v>3012</v>
      </c>
      <c r="P1352" t="s">
        <v>10055</v>
      </c>
      <c r="Q1352" t="s">
        <v>415</v>
      </c>
      <c r="R1352" t="b">
        <v>0</v>
      </c>
      <c r="S1352">
        <v>1800</v>
      </c>
      <c r="T1352" t="s">
        <v>3002</v>
      </c>
      <c r="U1352" t="s">
        <v>3003</v>
      </c>
      <c r="V1352">
        <v>1.8</v>
      </c>
      <c r="W1352" t="s">
        <v>3012</v>
      </c>
    </row>
    <row r="1353" spans="1:23" hidden="1" x14ac:dyDescent="0.35">
      <c r="A1353" t="s">
        <v>419</v>
      </c>
      <c r="C1353" s="403">
        <v>45528</v>
      </c>
      <c r="D1353" t="s">
        <v>3543</v>
      </c>
      <c r="E1353" t="s">
        <v>10282</v>
      </c>
      <c r="F1353" t="s">
        <v>10283</v>
      </c>
      <c r="G1353" t="s">
        <v>10284</v>
      </c>
      <c r="H1353" t="s">
        <v>10285</v>
      </c>
      <c r="I1353" t="s">
        <v>10286</v>
      </c>
      <c r="J1353" t="s">
        <v>96</v>
      </c>
      <c r="K1353" t="s">
        <v>501</v>
      </c>
      <c r="L1353" t="s">
        <v>10287</v>
      </c>
      <c r="M1353" t="s">
        <v>1798</v>
      </c>
      <c r="N1353" t="s">
        <v>10288</v>
      </c>
      <c r="O1353" t="s">
        <v>3001</v>
      </c>
      <c r="P1353" t="s">
        <v>10289</v>
      </c>
      <c r="Q1353" t="s">
        <v>499</v>
      </c>
      <c r="R1353" t="b">
        <v>0</v>
      </c>
      <c r="S1353">
        <v>0</v>
      </c>
      <c r="T1353" t="s">
        <v>3002</v>
      </c>
      <c r="U1353" t="s">
        <v>3003</v>
      </c>
      <c r="V1353">
        <v>0</v>
      </c>
      <c r="W1353" t="s">
        <v>3001</v>
      </c>
    </row>
    <row r="1354" spans="1:23" hidden="1" x14ac:dyDescent="0.35">
      <c r="A1354" t="s">
        <v>381</v>
      </c>
      <c r="C1354" s="403">
        <v>45528</v>
      </c>
      <c r="D1354" t="s">
        <v>3543</v>
      </c>
      <c r="E1354" t="s">
        <v>10290</v>
      </c>
      <c r="F1354" t="s">
        <v>10291</v>
      </c>
      <c r="G1354" t="s">
        <v>10292</v>
      </c>
      <c r="H1354" t="s">
        <v>10293</v>
      </c>
      <c r="I1354" t="s">
        <v>10043</v>
      </c>
      <c r="J1354" t="s">
        <v>101</v>
      </c>
      <c r="K1354" t="s">
        <v>415</v>
      </c>
      <c r="L1354" t="s">
        <v>10294</v>
      </c>
      <c r="M1354" t="s">
        <v>1798</v>
      </c>
      <c r="N1354" t="s">
        <v>10295</v>
      </c>
      <c r="O1354" t="s">
        <v>3001</v>
      </c>
      <c r="P1354" t="s">
        <v>10296</v>
      </c>
      <c r="Q1354" t="s">
        <v>415</v>
      </c>
      <c r="R1354" t="b">
        <v>0</v>
      </c>
      <c r="S1354">
        <v>0</v>
      </c>
      <c r="T1354" t="s">
        <v>3002</v>
      </c>
      <c r="U1354" t="s">
        <v>3003</v>
      </c>
      <c r="V1354">
        <v>0</v>
      </c>
      <c r="W1354" t="s">
        <v>3001</v>
      </c>
    </row>
    <row r="1355" spans="1:23" hidden="1" x14ac:dyDescent="0.35">
      <c r="A1355" t="s">
        <v>381</v>
      </c>
      <c r="C1355" s="403">
        <v>45527</v>
      </c>
      <c r="D1355" t="s">
        <v>3661</v>
      </c>
      <c r="E1355" t="s">
        <v>10297</v>
      </c>
      <c r="F1355" t="s">
        <v>10298</v>
      </c>
      <c r="G1355" t="s">
        <v>10299</v>
      </c>
      <c r="H1355" t="s">
        <v>10300</v>
      </c>
      <c r="I1355" t="s">
        <v>10301</v>
      </c>
      <c r="J1355" t="s">
        <v>101</v>
      </c>
      <c r="K1355" t="s">
        <v>415</v>
      </c>
      <c r="L1355" t="s">
        <v>10294</v>
      </c>
      <c r="M1355" t="s">
        <v>1798</v>
      </c>
      <c r="N1355" t="s">
        <v>10302</v>
      </c>
      <c r="O1355" t="s">
        <v>3030</v>
      </c>
      <c r="P1355" t="s">
        <v>10296</v>
      </c>
      <c r="Q1355" t="s">
        <v>415</v>
      </c>
      <c r="R1355" t="b">
        <v>1</v>
      </c>
      <c r="S1355">
        <v>40000</v>
      </c>
      <c r="T1355" t="s">
        <v>3002</v>
      </c>
      <c r="U1355" t="s">
        <v>3003</v>
      </c>
      <c r="V1355">
        <v>40</v>
      </c>
      <c r="W1355" t="s">
        <v>3030</v>
      </c>
    </row>
    <row r="1356" spans="1:23" hidden="1" x14ac:dyDescent="0.35">
      <c r="A1356" t="s">
        <v>2189</v>
      </c>
      <c r="C1356" s="403">
        <v>45526</v>
      </c>
      <c r="D1356" t="s">
        <v>3543</v>
      </c>
      <c r="E1356" t="s">
        <v>10303</v>
      </c>
      <c r="F1356" t="s">
        <v>10304</v>
      </c>
      <c r="G1356" t="s">
        <v>10305</v>
      </c>
      <c r="H1356" t="s">
        <v>10306</v>
      </c>
      <c r="I1356" t="s">
        <v>10307</v>
      </c>
      <c r="J1356" t="s">
        <v>98</v>
      </c>
      <c r="K1356" t="s">
        <v>2189</v>
      </c>
      <c r="L1356" t="s">
        <v>3154</v>
      </c>
      <c r="M1356" t="s">
        <v>6844</v>
      </c>
      <c r="N1356" t="s">
        <v>10308</v>
      </c>
      <c r="O1356" t="s">
        <v>3012</v>
      </c>
      <c r="P1356" t="s">
        <v>5966</v>
      </c>
      <c r="Q1356" t="s">
        <v>2189</v>
      </c>
      <c r="R1356" t="b">
        <v>1</v>
      </c>
      <c r="S1356">
        <v>5000</v>
      </c>
      <c r="T1356" t="s">
        <v>3002</v>
      </c>
      <c r="U1356" t="s">
        <v>3003</v>
      </c>
      <c r="V1356">
        <v>5</v>
      </c>
      <c r="W1356" t="s">
        <v>3012</v>
      </c>
    </row>
    <row r="1357" spans="1:23" hidden="1" x14ac:dyDescent="0.35">
      <c r="A1357" t="s">
        <v>2176</v>
      </c>
      <c r="C1357" s="403">
        <v>45526</v>
      </c>
      <c r="D1357" t="s">
        <v>3508</v>
      </c>
      <c r="E1357" t="s">
        <v>10309</v>
      </c>
      <c r="F1357" t="s">
        <v>10310</v>
      </c>
      <c r="G1357" t="s">
        <v>10311</v>
      </c>
      <c r="H1357" t="s">
        <v>10312</v>
      </c>
      <c r="I1357" t="s">
        <v>2348</v>
      </c>
      <c r="J1357" t="s">
        <v>102</v>
      </c>
      <c r="K1357" t="s">
        <v>378</v>
      </c>
      <c r="L1357" t="s">
        <v>3533</v>
      </c>
      <c r="M1357" t="s">
        <v>4608</v>
      </c>
      <c r="N1357" t="s">
        <v>10313</v>
      </c>
      <c r="O1357" t="s">
        <v>3021</v>
      </c>
      <c r="P1357" t="s">
        <v>4224</v>
      </c>
      <c r="Q1357" t="s">
        <v>378</v>
      </c>
      <c r="R1357" t="b">
        <v>0</v>
      </c>
      <c r="S1357">
        <v>5000</v>
      </c>
      <c r="T1357" t="s">
        <v>3002</v>
      </c>
      <c r="U1357" t="s">
        <v>3003</v>
      </c>
      <c r="V1357">
        <v>5</v>
      </c>
      <c r="W1357" t="s">
        <v>3021</v>
      </c>
    </row>
    <row r="1358" spans="1:23" hidden="1" x14ac:dyDescent="0.35">
      <c r="A1358" t="s">
        <v>2176</v>
      </c>
      <c r="C1358" s="403">
        <v>45526</v>
      </c>
      <c r="D1358" t="s">
        <v>3543</v>
      </c>
      <c r="E1358" t="s">
        <v>10314</v>
      </c>
      <c r="F1358" t="s">
        <v>10315</v>
      </c>
      <c r="G1358" t="s">
        <v>10316</v>
      </c>
      <c r="H1358" t="s">
        <v>10317</v>
      </c>
      <c r="I1358" t="s">
        <v>10318</v>
      </c>
      <c r="J1358" t="s">
        <v>102</v>
      </c>
      <c r="K1358" t="s">
        <v>378</v>
      </c>
      <c r="L1358" t="s">
        <v>3333</v>
      </c>
      <c r="M1358" t="s">
        <v>10319</v>
      </c>
      <c r="N1358" t="s">
        <v>10320</v>
      </c>
      <c r="O1358" t="s">
        <v>3012</v>
      </c>
      <c r="P1358" t="s">
        <v>10321</v>
      </c>
      <c r="Q1358" t="s">
        <v>378</v>
      </c>
      <c r="R1358" t="b">
        <v>0</v>
      </c>
      <c r="S1358">
        <v>1200</v>
      </c>
      <c r="T1358" t="s">
        <v>3002</v>
      </c>
      <c r="U1358" t="s">
        <v>3003</v>
      </c>
      <c r="V1358">
        <v>1.2</v>
      </c>
      <c r="W1358" t="s">
        <v>3012</v>
      </c>
    </row>
    <row r="1359" spans="1:23" hidden="1" x14ac:dyDescent="0.35">
      <c r="A1359" t="s">
        <v>2176</v>
      </c>
      <c r="C1359" s="403">
        <v>45526</v>
      </c>
      <c r="D1359" t="s">
        <v>3543</v>
      </c>
      <c r="E1359" t="s">
        <v>10322</v>
      </c>
      <c r="F1359" t="s">
        <v>10323</v>
      </c>
      <c r="G1359" t="s">
        <v>10324</v>
      </c>
      <c r="H1359" t="s">
        <v>10325</v>
      </c>
      <c r="I1359" t="s">
        <v>10326</v>
      </c>
      <c r="J1359" t="s">
        <v>102</v>
      </c>
      <c r="K1359" t="s">
        <v>378</v>
      </c>
      <c r="L1359" t="s">
        <v>3333</v>
      </c>
      <c r="M1359" t="s">
        <v>4566</v>
      </c>
      <c r="N1359" t="s">
        <v>10327</v>
      </c>
      <c r="O1359" t="s">
        <v>3012</v>
      </c>
      <c r="P1359" t="s">
        <v>3876</v>
      </c>
      <c r="Q1359" t="s">
        <v>378</v>
      </c>
      <c r="R1359" t="b">
        <v>0</v>
      </c>
      <c r="S1359">
        <v>1200</v>
      </c>
      <c r="T1359" t="s">
        <v>3002</v>
      </c>
      <c r="U1359" t="s">
        <v>3003</v>
      </c>
      <c r="V1359">
        <v>1.2</v>
      </c>
      <c r="W1359" t="s">
        <v>3012</v>
      </c>
    </row>
    <row r="1360" spans="1:23" hidden="1" x14ac:dyDescent="0.35">
      <c r="A1360" t="s">
        <v>2189</v>
      </c>
      <c r="C1360" s="403">
        <v>45526</v>
      </c>
      <c r="D1360" t="s">
        <v>23536</v>
      </c>
      <c r="E1360" t="s">
        <v>2276</v>
      </c>
      <c r="F1360" t="s">
        <v>10328</v>
      </c>
      <c r="G1360" t="s">
        <v>878</v>
      </c>
      <c r="H1360" t="s">
        <v>10329</v>
      </c>
      <c r="I1360" t="s">
        <v>10330</v>
      </c>
      <c r="J1360" t="s">
        <v>98</v>
      </c>
      <c r="K1360" t="s">
        <v>2189</v>
      </c>
      <c r="L1360" t="s">
        <v>10331</v>
      </c>
      <c r="M1360" t="s">
        <v>7438</v>
      </c>
      <c r="N1360" t="s">
        <v>10332</v>
      </c>
      <c r="O1360" t="s">
        <v>3030</v>
      </c>
      <c r="P1360" t="s">
        <v>10333</v>
      </c>
      <c r="Q1360" t="s">
        <v>2189</v>
      </c>
      <c r="R1360" t="b">
        <v>0</v>
      </c>
      <c r="S1360">
        <v>1000</v>
      </c>
      <c r="T1360" t="s">
        <v>3013</v>
      </c>
      <c r="U1360" t="s">
        <v>3003</v>
      </c>
      <c r="V1360">
        <v>1</v>
      </c>
      <c r="W1360" t="s">
        <v>3030</v>
      </c>
    </row>
    <row r="1361" spans="1:23" hidden="1" x14ac:dyDescent="0.35">
      <c r="A1361" t="s">
        <v>821</v>
      </c>
      <c r="C1361" s="403">
        <v>45526</v>
      </c>
      <c r="D1361" t="s">
        <v>23536</v>
      </c>
      <c r="E1361" t="s">
        <v>723</v>
      </c>
      <c r="F1361" t="s">
        <v>10334</v>
      </c>
      <c r="G1361" t="s">
        <v>609</v>
      </c>
      <c r="H1361" t="s">
        <v>10335</v>
      </c>
      <c r="I1361" t="s">
        <v>10336</v>
      </c>
      <c r="J1361" t="s">
        <v>109</v>
      </c>
      <c r="K1361" t="s">
        <v>823</v>
      </c>
      <c r="L1361" t="s">
        <v>10337</v>
      </c>
      <c r="M1361" t="s">
        <v>10338</v>
      </c>
      <c r="N1361" t="s">
        <v>10339</v>
      </c>
      <c r="O1361" t="s">
        <v>3001</v>
      </c>
      <c r="P1361" t="s">
        <v>10340</v>
      </c>
      <c r="Q1361" t="s">
        <v>2139</v>
      </c>
      <c r="R1361" t="b">
        <v>0</v>
      </c>
      <c r="S1361">
        <v>300000</v>
      </c>
      <c r="T1361" t="s">
        <v>3013</v>
      </c>
      <c r="U1361" t="s">
        <v>3003</v>
      </c>
      <c r="V1361">
        <v>300</v>
      </c>
      <c r="W1361" t="s">
        <v>3001</v>
      </c>
    </row>
    <row r="1362" spans="1:23" hidden="1" x14ac:dyDescent="0.35">
      <c r="A1362" t="s">
        <v>2176</v>
      </c>
      <c r="C1362" s="403">
        <v>45526</v>
      </c>
      <c r="D1362" t="s">
        <v>3543</v>
      </c>
      <c r="E1362" t="s">
        <v>10341</v>
      </c>
      <c r="F1362" t="s">
        <v>10342</v>
      </c>
      <c r="G1362" t="s">
        <v>3887</v>
      </c>
      <c r="H1362" t="s">
        <v>10343</v>
      </c>
      <c r="I1362" t="s">
        <v>2503</v>
      </c>
      <c r="J1362" t="s">
        <v>102</v>
      </c>
      <c r="K1362" t="s">
        <v>378</v>
      </c>
      <c r="L1362" t="s">
        <v>3719</v>
      </c>
      <c r="M1362" t="s">
        <v>10344</v>
      </c>
      <c r="N1362" t="s">
        <v>10345</v>
      </c>
      <c r="O1362" t="s">
        <v>3012</v>
      </c>
      <c r="P1362" t="s">
        <v>10346</v>
      </c>
      <c r="Q1362" t="s">
        <v>378</v>
      </c>
      <c r="R1362" t="b">
        <v>0</v>
      </c>
      <c r="S1362">
        <v>1000</v>
      </c>
      <c r="T1362" t="s">
        <v>3002</v>
      </c>
      <c r="U1362" t="s">
        <v>3003</v>
      </c>
      <c r="V1362">
        <v>1</v>
      </c>
      <c r="W1362" t="s">
        <v>3012</v>
      </c>
    </row>
    <row r="1363" spans="1:23" hidden="1" x14ac:dyDescent="0.35">
      <c r="A1363" t="s">
        <v>2176</v>
      </c>
      <c r="C1363" s="403">
        <v>45525</v>
      </c>
      <c r="D1363" t="s">
        <v>3543</v>
      </c>
      <c r="E1363" t="s">
        <v>10347</v>
      </c>
      <c r="F1363" t="s">
        <v>10348</v>
      </c>
      <c r="G1363" t="s">
        <v>9900</v>
      </c>
      <c r="H1363" t="s">
        <v>10349</v>
      </c>
      <c r="I1363" t="s">
        <v>1125</v>
      </c>
      <c r="J1363" t="s">
        <v>102</v>
      </c>
      <c r="K1363" t="s">
        <v>378</v>
      </c>
      <c r="L1363" t="s">
        <v>3852</v>
      </c>
      <c r="M1363" t="s">
        <v>10350</v>
      </c>
      <c r="N1363" t="s">
        <v>9903</v>
      </c>
      <c r="O1363" t="s">
        <v>3021</v>
      </c>
      <c r="P1363" t="s">
        <v>4398</v>
      </c>
      <c r="Q1363" t="s">
        <v>378</v>
      </c>
      <c r="R1363" t="b">
        <v>0</v>
      </c>
      <c r="S1363">
        <v>3500</v>
      </c>
      <c r="T1363" t="s">
        <v>3002</v>
      </c>
      <c r="U1363" t="s">
        <v>3003</v>
      </c>
      <c r="V1363">
        <v>3.5</v>
      </c>
      <c r="W1363" t="s">
        <v>3021</v>
      </c>
    </row>
    <row r="1364" spans="1:23" hidden="1" x14ac:dyDescent="0.35">
      <c r="A1364" t="s">
        <v>419</v>
      </c>
      <c r="C1364" s="403">
        <v>45525</v>
      </c>
      <c r="D1364" t="s">
        <v>10351</v>
      </c>
      <c r="E1364" t="s">
        <v>546</v>
      </c>
      <c r="F1364" t="s">
        <v>10352</v>
      </c>
      <c r="G1364" t="s">
        <v>259</v>
      </c>
      <c r="H1364" t="s">
        <v>10353</v>
      </c>
      <c r="I1364" t="s">
        <v>4424</v>
      </c>
      <c r="J1364" t="s">
        <v>94</v>
      </c>
      <c r="K1364" t="s">
        <v>497</v>
      </c>
      <c r="L1364" t="s">
        <v>6303</v>
      </c>
      <c r="M1364" t="s">
        <v>6304</v>
      </c>
      <c r="N1364" t="s">
        <v>6305</v>
      </c>
      <c r="O1364" t="s">
        <v>3012</v>
      </c>
      <c r="P1364" t="s">
        <v>6304</v>
      </c>
      <c r="Q1364" t="s">
        <v>497</v>
      </c>
      <c r="R1364" t="b">
        <v>0</v>
      </c>
      <c r="S1364">
        <v>2000</v>
      </c>
      <c r="T1364" t="s">
        <v>3013</v>
      </c>
      <c r="U1364" t="s">
        <v>3003</v>
      </c>
      <c r="V1364">
        <v>2</v>
      </c>
      <c r="W1364" t="s">
        <v>3012</v>
      </c>
    </row>
    <row r="1365" spans="1:23" hidden="1" x14ac:dyDescent="0.35">
      <c r="A1365" t="s">
        <v>2176</v>
      </c>
      <c r="C1365" s="403">
        <v>45525</v>
      </c>
      <c r="D1365" t="s">
        <v>3543</v>
      </c>
      <c r="E1365" t="s">
        <v>10354</v>
      </c>
      <c r="F1365" t="s">
        <v>10355</v>
      </c>
      <c r="G1365" t="s">
        <v>10356</v>
      </c>
      <c r="H1365" t="s">
        <v>10357</v>
      </c>
      <c r="I1365" t="s">
        <v>10358</v>
      </c>
      <c r="J1365" t="s">
        <v>102</v>
      </c>
      <c r="K1365" t="s">
        <v>378</v>
      </c>
      <c r="L1365" t="s">
        <v>4695</v>
      </c>
      <c r="M1365" t="s">
        <v>4696</v>
      </c>
      <c r="N1365" t="s">
        <v>10359</v>
      </c>
      <c r="O1365" t="s">
        <v>3021</v>
      </c>
      <c r="P1365" t="s">
        <v>4698</v>
      </c>
      <c r="Q1365" t="s">
        <v>378</v>
      </c>
      <c r="R1365" t="b">
        <v>0</v>
      </c>
      <c r="S1365">
        <v>3000</v>
      </c>
      <c r="T1365" t="s">
        <v>3002</v>
      </c>
      <c r="U1365" t="s">
        <v>3003</v>
      </c>
      <c r="V1365">
        <v>3</v>
      </c>
      <c r="W1365" t="s">
        <v>3021</v>
      </c>
    </row>
    <row r="1366" spans="1:23" hidden="1" x14ac:dyDescent="0.35">
      <c r="A1366" t="s">
        <v>350</v>
      </c>
      <c r="C1366" s="403">
        <v>45525</v>
      </c>
      <c r="D1366" t="s">
        <v>3543</v>
      </c>
      <c r="E1366" t="s">
        <v>10360</v>
      </c>
      <c r="F1366" t="s">
        <v>10361</v>
      </c>
      <c r="G1366" t="s">
        <v>2339</v>
      </c>
      <c r="H1366" t="s">
        <v>10362</v>
      </c>
      <c r="I1366" t="s">
        <v>2339</v>
      </c>
      <c r="J1366" t="s">
        <v>103</v>
      </c>
      <c r="K1366" t="s">
        <v>836</v>
      </c>
      <c r="L1366" t="s">
        <v>9190</v>
      </c>
      <c r="M1366" t="s">
        <v>1798</v>
      </c>
      <c r="N1366" t="s">
        <v>10363</v>
      </c>
      <c r="O1366" t="s">
        <v>3021</v>
      </c>
      <c r="P1366" t="s">
        <v>10364</v>
      </c>
      <c r="Q1366" t="s">
        <v>846</v>
      </c>
      <c r="R1366" t="b">
        <v>0</v>
      </c>
      <c r="S1366">
        <v>10000</v>
      </c>
      <c r="T1366" t="s">
        <v>3002</v>
      </c>
      <c r="U1366" t="s">
        <v>3003</v>
      </c>
      <c r="V1366">
        <v>10</v>
      </c>
      <c r="W1366" t="s">
        <v>3021</v>
      </c>
    </row>
    <row r="1367" spans="1:23" hidden="1" x14ac:dyDescent="0.35">
      <c r="A1367" t="s">
        <v>2176</v>
      </c>
      <c r="C1367" s="403">
        <v>45525</v>
      </c>
      <c r="D1367" t="s">
        <v>3543</v>
      </c>
      <c r="E1367" t="s">
        <v>10365</v>
      </c>
      <c r="F1367" t="s">
        <v>10366</v>
      </c>
      <c r="G1367" t="s">
        <v>10367</v>
      </c>
      <c r="H1367" t="s">
        <v>10368</v>
      </c>
      <c r="I1367" t="s">
        <v>10369</v>
      </c>
      <c r="J1367" t="s">
        <v>102</v>
      </c>
      <c r="K1367" t="s">
        <v>378</v>
      </c>
      <c r="L1367" t="s">
        <v>4695</v>
      </c>
      <c r="M1367" t="s">
        <v>10370</v>
      </c>
      <c r="N1367" t="s">
        <v>10371</v>
      </c>
      <c r="O1367" t="s">
        <v>3021</v>
      </c>
      <c r="P1367" t="s">
        <v>10372</v>
      </c>
      <c r="Q1367" t="s">
        <v>378</v>
      </c>
      <c r="R1367" t="b">
        <v>0</v>
      </c>
      <c r="S1367">
        <v>2000</v>
      </c>
      <c r="T1367" t="s">
        <v>3002</v>
      </c>
      <c r="U1367" t="s">
        <v>3003</v>
      </c>
      <c r="V1367">
        <v>2</v>
      </c>
      <c r="W1367" t="s">
        <v>3021</v>
      </c>
    </row>
    <row r="1368" spans="1:23" hidden="1" x14ac:dyDescent="0.35">
      <c r="A1368" t="s">
        <v>2189</v>
      </c>
      <c r="C1368" s="403">
        <v>45525</v>
      </c>
      <c r="D1368" t="s">
        <v>3543</v>
      </c>
      <c r="E1368" t="s">
        <v>10373</v>
      </c>
      <c r="F1368" t="s">
        <v>10374</v>
      </c>
      <c r="G1368" t="s">
        <v>10375</v>
      </c>
      <c r="H1368" t="s">
        <v>10376</v>
      </c>
      <c r="I1368" t="s">
        <v>3810</v>
      </c>
      <c r="J1368" t="s">
        <v>101</v>
      </c>
      <c r="K1368" t="s">
        <v>806</v>
      </c>
      <c r="L1368" t="s">
        <v>3706</v>
      </c>
      <c r="M1368" t="s">
        <v>1798</v>
      </c>
      <c r="N1368" t="s">
        <v>10377</v>
      </c>
      <c r="O1368" t="s">
        <v>3001</v>
      </c>
      <c r="P1368" t="s">
        <v>10378</v>
      </c>
      <c r="Q1368" t="s">
        <v>293</v>
      </c>
      <c r="R1368" t="b">
        <v>0</v>
      </c>
      <c r="S1368">
        <v>0</v>
      </c>
      <c r="T1368" t="s">
        <v>3002</v>
      </c>
      <c r="U1368" t="s">
        <v>3003</v>
      </c>
      <c r="V1368">
        <v>0</v>
      </c>
      <c r="W1368" t="s">
        <v>3001</v>
      </c>
    </row>
    <row r="1369" spans="1:23" hidden="1" x14ac:dyDescent="0.35">
      <c r="A1369" t="s">
        <v>2189</v>
      </c>
      <c r="C1369" s="403">
        <v>45525</v>
      </c>
      <c r="D1369" t="s">
        <v>3543</v>
      </c>
      <c r="E1369" t="s">
        <v>1185</v>
      </c>
      <c r="F1369" t="s">
        <v>10379</v>
      </c>
      <c r="G1369" t="s">
        <v>2662</v>
      </c>
      <c r="H1369" t="s">
        <v>10380</v>
      </c>
      <c r="I1369" t="s">
        <v>2289</v>
      </c>
      <c r="J1369" t="s">
        <v>100</v>
      </c>
      <c r="K1369" t="s">
        <v>293</v>
      </c>
      <c r="L1369" t="s">
        <v>3071</v>
      </c>
      <c r="M1369" t="s">
        <v>1798</v>
      </c>
      <c r="N1369" t="s">
        <v>1798</v>
      </c>
      <c r="O1369" t="s">
        <v>3021</v>
      </c>
      <c r="P1369" t="s">
        <v>3732</v>
      </c>
      <c r="Q1369" t="s">
        <v>293</v>
      </c>
      <c r="R1369" t="b">
        <v>0</v>
      </c>
      <c r="S1369">
        <v>1000</v>
      </c>
      <c r="T1369" t="s">
        <v>3002</v>
      </c>
      <c r="U1369" t="s">
        <v>3003</v>
      </c>
      <c r="V1369">
        <v>1</v>
      </c>
      <c r="W1369" t="s">
        <v>3021</v>
      </c>
    </row>
    <row r="1370" spans="1:23" hidden="1" x14ac:dyDescent="0.35">
      <c r="A1370" t="s">
        <v>2189</v>
      </c>
      <c r="C1370" s="403">
        <v>45525</v>
      </c>
      <c r="D1370" t="s">
        <v>3213</v>
      </c>
      <c r="E1370" t="s">
        <v>10381</v>
      </c>
      <c r="F1370" t="s">
        <v>10382</v>
      </c>
      <c r="G1370" t="s">
        <v>10383</v>
      </c>
      <c r="H1370" t="s">
        <v>10384</v>
      </c>
      <c r="I1370" t="s">
        <v>10385</v>
      </c>
      <c r="J1370" t="s">
        <v>97</v>
      </c>
      <c r="K1370" t="s">
        <v>2189</v>
      </c>
      <c r="L1370" t="s">
        <v>3154</v>
      </c>
      <c r="M1370" t="s">
        <v>3155</v>
      </c>
      <c r="N1370" t="s">
        <v>9651</v>
      </c>
      <c r="O1370" t="s">
        <v>3207</v>
      </c>
      <c r="P1370" t="s">
        <v>4837</v>
      </c>
      <c r="Q1370" t="s">
        <v>2189</v>
      </c>
      <c r="R1370" t="b">
        <v>0</v>
      </c>
      <c r="S1370">
        <v>0</v>
      </c>
      <c r="T1370" t="s">
        <v>3002</v>
      </c>
      <c r="U1370" t="s">
        <v>3003</v>
      </c>
      <c r="V1370">
        <v>0</v>
      </c>
      <c r="W1370" t="s">
        <v>3207</v>
      </c>
    </row>
    <row r="1371" spans="1:23" hidden="1" x14ac:dyDescent="0.35">
      <c r="A1371" t="s">
        <v>2189</v>
      </c>
      <c r="C1371" s="403">
        <v>45525</v>
      </c>
      <c r="D1371" t="s">
        <v>3543</v>
      </c>
      <c r="E1371" t="s">
        <v>10386</v>
      </c>
      <c r="F1371" t="s">
        <v>10387</v>
      </c>
      <c r="G1371" t="s">
        <v>10388</v>
      </c>
      <c r="H1371" t="s">
        <v>10389</v>
      </c>
      <c r="I1371" t="s">
        <v>2286</v>
      </c>
      <c r="J1371" t="s">
        <v>97</v>
      </c>
      <c r="K1371" t="s">
        <v>2189</v>
      </c>
      <c r="L1371" t="s">
        <v>3154</v>
      </c>
      <c r="M1371" t="s">
        <v>3155</v>
      </c>
      <c r="N1371" t="s">
        <v>9651</v>
      </c>
      <c r="O1371" t="s">
        <v>3001</v>
      </c>
      <c r="P1371" t="s">
        <v>4837</v>
      </c>
      <c r="Q1371" t="s">
        <v>2189</v>
      </c>
      <c r="R1371" t="b">
        <v>0</v>
      </c>
      <c r="S1371">
        <v>0</v>
      </c>
      <c r="T1371" t="s">
        <v>3002</v>
      </c>
      <c r="U1371" t="s">
        <v>3003</v>
      </c>
      <c r="V1371">
        <v>0</v>
      </c>
      <c r="W1371" t="s">
        <v>3001</v>
      </c>
    </row>
    <row r="1372" spans="1:23" hidden="1" x14ac:dyDescent="0.35">
      <c r="A1372" t="s">
        <v>2189</v>
      </c>
      <c r="C1372" s="403">
        <v>45525</v>
      </c>
      <c r="D1372" t="s">
        <v>10390</v>
      </c>
      <c r="E1372" t="s">
        <v>321</v>
      </c>
      <c r="F1372" t="s">
        <v>10391</v>
      </c>
      <c r="G1372" t="s">
        <v>10392</v>
      </c>
      <c r="H1372" t="s">
        <v>10393</v>
      </c>
      <c r="I1372" t="s">
        <v>796</v>
      </c>
      <c r="J1372" t="s">
        <v>100</v>
      </c>
      <c r="K1372" t="s">
        <v>293</v>
      </c>
      <c r="L1372" t="s">
        <v>9198</v>
      </c>
      <c r="M1372" t="s">
        <v>9509</v>
      </c>
      <c r="N1372" t="s">
        <v>9914</v>
      </c>
      <c r="O1372" t="s">
        <v>3021</v>
      </c>
      <c r="P1372" t="s">
        <v>9509</v>
      </c>
      <c r="Q1372" t="s">
        <v>293</v>
      </c>
      <c r="R1372" t="b">
        <v>0</v>
      </c>
      <c r="S1372">
        <v>5000</v>
      </c>
      <c r="T1372" t="s">
        <v>3002</v>
      </c>
      <c r="U1372" t="s">
        <v>3003</v>
      </c>
      <c r="V1372">
        <v>5</v>
      </c>
      <c r="W1372" t="s">
        <v>3021</v>
      </c>
    </row>
    <row r="1373" spans="1:23" hidden="1" x14ac:dyDescent="0.35">
      <c r="A1373" t="s">
        <v>2189</v>
      </c>
      <c r="C1373" s="403">
        <v>45525</v>
      </c>
      <c r="D1373" t="s">
        <v>3543</v>
      </c>
      <c r="E1373" t="s">
        <v>10394</v>
      </c>
      <c r="F1373" t="s">
        <v>10395</v>
      </c>
      <c r="G1373" t="s">
        <v>10396</v>
      </c>
      <c r="H1373" t="s">
        <v>10397</v>
      </c>
      <c r="I1373" t="s">
        <v>2367</v>
      </c>
      <c r="J1373" t="s">
        <v>100</v>
      </c>
      <c r="K1373" t="s">
        <v>293</v>
      </c>
      <c r="L1373" t="s">
        <v>9198</v>
      </c>
      <c r="M1373" t="s">
        <v>1798</v>
      </c>
      <c r="N1373" t="s">
        <v>10398</v>
      </c>
      <c r="O1373" t="s">
        <v>3021</v>
      </c>
      <c r="P1373" t="s">
        <v>9915</v>
      </c>
      <c r="Q1373" t="s">
        <v>293</v>
      </c>
      <c r="R1373" t="b">
        <v>0</v>
      </c>
      <c r="S1373">
        <v>5000</v>
      </c>
      <c r="T1373" t="s">
        <v>3002</v>
      </c>
      <c r="U1373" t="s">
        <v>3003</v>
      </c>
      <c r="V1373">
        <v>5</v>
      </c>
      <c r="W1373" t="s">
        <v>3021</v>
      </c>
    </row>
    <row r="1374" spans="1:23" hidden="1" x14ac:dyDescent="0.35">
      <c r="A1374" t="s">
        <v>2189</v>
      </c>
      <c r="C1374" s="403">
        <v>45524</v>
      </c>
      <c r="D1374" t="s">
        <v>3543</v>
      </c>
      <c r="E1374" t="s">
        <v>10399</v>
      </c>
      <c r="F1374" t="s">
        <v>10400</v>
      </c>
      <c r="G1374" t="s">
        <v>10401</v>
      </c>
      <c r="H1374" t="s">
        <v>10402</v>
      </c>
      <c r="I1374" t="s">
        <v>488</v>
      </c>
      <c r="J1374" t="s">
        <v>101</v>
      </c>
      <c r="K1374" t="s">
        <v>806</v>
      </c>
      <c r="L1374" t="s">
        <v>10403</v>
      </c>
      <c r="M1374" t="s">
        <v>1798</v>
      </c>
      <c r="N1374" t="s">
        <v>10404</v>
      </c>
      <c r="O1374" t="s">
        <v>3012</v>
      </c>
      <c r="P1374" t="s">
        <v>10405</v>
      </c>
      <c r="Q1374" t="s">
        <v>293</v>
      </c>
      <c r="R1374" t="b">
        <v>0</v>
      </c>
      <c r="S1374">
        <v>3000</v>
      </c>
      <c r="T1374" t="s">
        <v>3002</v>
      </c>
      <c r="U1374" t="s">
        <v>3003</v>
      </c>
      <c r="V1374">
        <v>3</v>
      </c>
      <c r="W1374" t="s">
        <v>3012</v>
      </c>
    </row>
    <row r="1375" spans="1:23" hidden="1" x14ac:dyDescent="0.35">
      <c r="A1375" t="s">
        <v>381</v>
      </c>
      <c r="C1375" s="403">
        <v>45524</v>
      </c>
      <c r="D1375" t="s">
        <v>3044</v>
      </c>
      <c r="E1375" t="s">
        <v>1696</v>
      </c>
      <c r="F1375" t="s">
        <v>10406</v>
      </c>
      <c r="G1375" t="s">
        <v>10407</v>
      </c>
      <c r="H1375" t="s">
        <v>10408</v>
      </c>
      <c r="I1375" t="s">
        <v>1993</v>
      </c>
      <c r="J1375" t="s">
        <v>101</v>
      </c>
      <c r="K1375" t="s">
        <v>415</v>
      </c>
      <c r="L1375" t="s">
        <v>10409</v>
      </c>
      <c r="M1375" t="s">
        <v>10410</v>
      </c>
      <c r="N1375" t="s">
        <v>10411</v>
      </c>
      <c r="O1375" t="s">
        <v>3030</v>
      </c>
      <c r="P1375" t="s">
        <v>10412</v>
      </c>
      <c r="Q1375" t="s">
        <v>415</v>
      </c>
      <c r="R1375" t="b">
        <v>0</v>
      </c>
      <c r="S1375">
        <v>40000</v>
      </c>
      <c r="T1375" t="s">
        <v>3013</v>
      </c>
      <c r="U1375" t="s">
        <v>3003</v>
      </c>
      <c r="V1375">
        <v>40</v>
      </c>
      <c r="W1375" t="s">
        <v>3030</v>
      </c>
    </row>
    <row r="1376" spans="1:23" hidden="1" x14ac:dyDescent="0.35">
      <c r="A1376" t="s">
        <v>381</v>
      </c>
      <c r="C1376" s="403">
        <v>45524</v>
      </c>
      <c r="D1376" t="s">
        <v>3661</v>
      </c>
      <c r="E1376" t="s">
        <v>10413</v>
      </c>
      <c r="F1376" t="s">
        <v>10414</v>
      </c>
      <c r="G1376" t="s">
        <v>10415</v>
      </c>
      <c r="H1376" t="s">
        <v>10416</v>
      </c>
      <c r="I1376" t="s">
        <v>10415</v>
      </c>
      <c r="J1376" t="s">
        <v>101</v>
      </c>
      <c r="K1376" t="s">
        <v>415</v>
      </c>
      <c r="L1376" t="s">
        <v>10417</v>
      </c>
      <c r="M1376" t="s">
        <v>1798</v>
      </c>
      <c r="N1376" t="s">
        <v>10418</v>
      </c>
      <c r="O1376" t="s">
        <v>3030</v>
      </c>
      <c r="P1376" t="s">
        <v>10419</v>
      </c>
      <c r="Q1376" t="s">
        <v>415</v>
      </c>
      <c r="R1376" t="b">
        <v>0</v>
      </c>
      <c r="S1376">
        <v>40000</v>
      </c>
      <c r="T1376" t="s">
        <v>3002</v>
      </c>
      <c r="U1376" t="s">
        <v>3003</v>
      </c>
      <c r="V1376">
        <v>40</v>
      </c>
      <c r="W1376" t="s">
        <v>3030</v>
      </c>
    </row>
    <row r="1377" spans="1:23" hidden="1" x14ac:dyDescent="0.35">
      <c r="A1377" t="s">
        <v>381</v>
      </c>
      <c r="C1377" s="403">
        <v>45524</v>
      </c>
      <c r="D1377" t="s">
        <v>3661</v>
      </c>
      <c r="E1377" t="s">
        <v>10420</v>
      </c>
      <c r="F1377" t="s">
        <v>10421</v>
      </c>
      <c r="G1377" t="s">
        <v>2461</v>
      </c>
      <c r="H1377" t="s">
        <v>10422</v>
      </c>
      <c r="I1377" t="s">
        <v>10423</v>
      </c>
      <c r="J1377" t="s">
        <v>101</v>
      </c>
      <c r="K1377" t="s">
        <v>415</v>
      </c>
      <c r="L1377" t="s">
        <v>10409</v>
      </c>
      <c r="M1377" t="s">
        <v>1798</v>
      </c>
      <c r="N1377" t="s">
        <v>10424</v>
      </c>
      <c r="O1377" t="s">
        <v>3021</v>
      </c>
      <c r="P1377" t="s">
        <v>10412</v>
      </c>
      <c r="Q1377" t="s">
        <v>415</v>
      </c>
      <c r="R1377" t="b">
        <v>0</v>
      </c>
      <c r="S1377">
        <v>40000</v>
      </c>
      <c r="T1377" t="s">
        <v>3002</v>
      </c>
      <c r="U1377" t="s">
        <v>3003</v>
      </c>
      <c r="V1377">
        <v>40</v>
      </c>
      <c r="W1377" t="s">
        <v>3021</v>
      </c>
    </row>
    <row r="1378" spans="1:23" hidden="1" x14ac:dyDescent="0.35">
      <c r="A1378" t="s">
        <v>419</v>
      </c>
      <c r="C1378" s="403">
        <v>45524</v>
      </c>
      <c r="D1378" t="s">
        <v>3661</v>
      </c>
      <c r="E1378" t="s">
        <v>2745</v>
      </c>
      <c r="F1378" t="s">
        <v>10425</v>
      </c>
      <c r="G1378" t="s">
        <v>10426</v>
      </c>
      <c r="H1378" t="s">
        <v>10427</v>
      </c>
      <c r="I1378" t="s">
        <v>136</v>
      </c>
      <c r="J1378" t="s">
        <v>95</v>
      </c>
      <c r="K1378" t="s">
        <v>544</v>
      </c>
      <c r="L1378" t="s">
        <v>9337</v>
      </c>
      <c r="M1378" t="s">
        <v>1798</v>
      </c>
      <c r="N1378" t="s">
        <v>10428</v>
      </c>
      <c r="O1378" t="s">
        <v>3021</v>
      </c>
      <c r="P1378" t="s">
        <v>10429</v>
      </c>
      <c r="Q1378" t="s">
        <v>499</v>
      </c>
      <c r="R1378" t="b">
        <v>0</v>
      </c>
      <c r="S1378">
        <v>10000</v>
      </c>
      <c r="T1378" t="s">
        <v>3002</v>
      </c>
      <c r="U1378" t="s">
        <v>3003</v>
      </c>
      <c r="V1378">
        <v>10</v>
      </c>
      <c r="W1378" t="s">
        <v>3021</v>
      </c>
    </row>
    <row r="1379" spans="1:23" hidden="1" x14ac:dyDescent="0.35">
      <c r="A1379" t="s">
        <v>2189</v>
      </c>
      <c r="C1379" s="403">
        <v>45524</v>
      </c>
      <c r="D1379" t="s">
        <v>3176</v>
      </c>
      <c r="E1379" t="s">
        <v>355</v>
      </c>
      <c r="F1379" t="s">
        <v>10430</v>
      </c>
      <c r="G1379" t="s">
        <v>10431</v>
      </c>
      <c r="H1379" t="s">
        <v>10432</v>
      </c>
      <c r="I1379" t="s">
        <v>2412</v>
      </c>
      <c r="J1379" t="s">
        <v>100</v>
      </c>
      <c r="K1379" t="s">
        <v>293</v>
      </c>
      <c r="L1379" t="s">
        <v>3866</v>
      </c>
      <c r="M1379" t="s">
        <v>10433</v>
      </c>
      <c r="N1379" t="s">
        <v>10434</v>
      </c>
      <c r="O1379" t="s">
        <v>3021</v>
      </c>
      <c r="P1379" t="s">
        <v>9951</v>
      </c>
      <c r="Q1379" t="s">
        <v>293</v>
      </c>
      <c r="R1379" t="b">
        <v>0</v>
      </c>
      <c r="S1379">
        <v>4000</v>
      </c>
      <c r="T1379" t="s">
        <v>3002</v>
      </c>
      <c r="U1379" t="s">
        <v>3003</v>
      </c>
      <c r="V1379">
        <v>4</v>
      </c>
      <c r="W1379" t="s">
        <v>3021</v>
      </c>
    </row>
    <row r="1380" spans="1:23" hidden="1" x14ac:dyDescent="0.35">
      <c r="A1380" t="s">
        <v>2189</v>
      </c>
      <c r="C1380" s="403">
        <v>45524</v>
      </c>
      <c r="D1380" t="s">
        <v>3543</v>
      </c>
      <c r="E1380" t="s">
        <v>10435</v>
      </c>
      <c r="F1380" t="s">
        <v>10436</v>
      </c>
      <c r="G1380" t="s">
        <v>795</v>
      </c>
      <c r="H1380" t="s">
        <v>10437</v>
      </c>
      <c r="I1380" t="s">
        <v>795</v>
      </c>
      <c r="J1380" t="s">
        <v>101</v>
      </c>
      <c r="K1380" t="s">
        <v>806</v>
      </c>
      <c r="L1380" t="s">
        <v>10403</v>
      </c>
      <c r="M1380" t="s">
        <v>1798</v>
      </c>
      <c r="N1380" t="s">
        <v>10438</v>
      </c>
      <c r="O1380" t="s">
        <v>3012</v>
      </c>
      <c r="P1380" t="s">
        <v>10405</v>
      </c>
      <c r="Q1380" t="s">
        <v>293</v>
      </c>
      <c r="R1380" t="b">
        <v>0</v>
      </c>
      <c r="S1380">
        <v>1800</v>
      </c>
      <c r="T1380" t="s">
        <v>3002</v>
      </c>
      <c r="U1380" t="s">
        <v>3003</v>
      </c>
      <c r="V1380">
        <v>1.8</v>
      </c>
      <c r="W1380" t="s">
        <v>3012</v>
      </c>
    </row>
    <row r="1381" spans="1:23" hidden="1" x14ac:dyDescent="0.35">
      <c r="A1381" t="s">
        <v>2189</v>
      </c>
      <c r="C1381" s="403">
        <v>45524</v>
      </c>
      <c r="D1381" t="s">
        <v>3543</v>
      </c>
      <c r="E1381" t="s">
        <v>10439</v>
      </c>
      <c r="F1381" t="s">
        <v>10440</v>
      </c>
      <c r="G1381" t="s">
        <v>10441</v>
      </c>
      <c r="H1381" t="s">
        <v>10442</v>
      </c>
      <c r="I1381" t="s">
        <v>10443</v>
      </c>
      <c r="J1381" t="s">
        <v>101</v>
      </c>
      <c r="K1381" t="s">
        <v>806</v>
      </c>
      <c r="L1381" t="s">
        <v>10044</v>
      </c>
      <c r="M1381" t="s">
        <v>1798</v>
      </c>
      <c r="N1381" t="s">
        <v>10444</v>
      </c>
      <c r="O1381" t="s">
        <v>3001</v>
      </c>
      <c r="P1381" t="s">
        <v>10047</v>
      </c>
      <c r="Q1381" t="s">
        <v>293</v>
      </c>
      <c r="R1381" t="b">
        <v>0</v>
      </c>
      <c r="S1381">
        <v>0</v>
      </c>
      <c r="T1381" t="s">
        <v>3002</v>
      </c>
      <c r="U1381" t="s">
        <v>3003</v>
      </c>
      <c r="V1381">
        <v>0</v>
      </c>
      <c r="W1381" t="s">
        <v>3001</v>
      </c>
    </row>
    <row r="1382" spans="1:23" hidden="1" x14ac:dyDescent="0.35">
      <c r="A1382" t="s">
        <v>2189</v>
      </c>
      <c r="C1382" s="403">
        <v>45524</v>
      </c>
      <c r="D1382" t="s">
        <v>3543</v>
      </c>
      <c r="E1382" t="s">
        <v>10445</v>
      </c>
      <c r="F1382" t="s">
        <v>10446</v>
      </c>
      <c r="G1382" t="s">
        <v>10447</v>
      </c>
      <c r="H1382" t="s">
        <v>10448</v>
      </c>
      <c r="I1382" t="s">
        <v>10449</v>
      </c>
      <c r="J1382" t="s">
        <v>101</v>
      </c>
      <c r="K1382" t="s">
        <v>806</v>
      </c>
      <c r="L1382" t="s">
        <v>10450</v>
      </c>
      <c r="M1382" t="s">
        <v>1798</v>
      </c>
      <c r="N1382" t="s">
        <v>10451</v>
      </c>
      <c r="O1382" t="s">
        <v>3021</v>
      </c>
      <c r="P1382" t="s">
        <v>10452</v>
      </c>
      <c r="Q1382" t="s">
        <v>293</v>
      </c>
      <c r="R1382" t="b">
        <v>0</v>
      </c>
      <c r="S1382">
        <v>20000</v>
      </c>
      <c r="T1382" t="s">
        <v>3002</v>
      </c>
      <c r="U1382" t="s">
        <v>3003</v>
      </c>
      <c r="V1382">
        <v>20</v>
      </c>
      <c r="W1382" t="s">
        <v>3021</v>
      </c>
    </row>
    <row r="1383" spans="1:23" hidden="1" x14ac:dyDescent="0.35">
      <c r="A1383" t="s">
        <v>2189</v>
      </c>
      <c r="C1383" s="403">
        <v>45524</v>
      </c>
      <c r="D1383" t="s">
        <v>3543</v>
      </c>
      <c r="E1383" t="s">
        <v>10453</v>
      </c>
      <c r="F1383" t="s">
        <v>10454</v>
      </c>
      <c r="G1383" t="s">
        <v>10455</v>
      </c>
      <c r="H1383" t="s">
        <v>10456</v>
      </c>
      <c r="I1383" t="s">
        <v>10457</v>
      </c>
      <c r="J1383" t="s">
        <v>101</v>
      </c>
      <c r="K1383" t="s">
        <v>806</v>
      </c>
      <c r="L1383" t="s">
        <v>10450</v>
      </c>
      <c r="M1383" t="s">
        <v>1798</v>
      </c>
      <c r="N1383" t="s">
        <v>10458</v>
      </c>
      <c r="O1383" t="s">
        <v>3012</v>
      </c>
      <c r="P1383" t="s">
        <v>10452</v>
      </c>
      <c r="Q1383" t="s">
        <v>293</v>
      </c>
      <c r="R1383" t="b">
        <v>0</v>
      </c>
      <c r="S1383">
        <v>1200</v>
      </c>
      <c r="T1383" t="s">
        <v>3002</v>
      </c>
      <c r="U1383" t="s">
        <v>3003</v>
      </c>
      <c r="V1383">
        <v>1.2</v>
      </c>
      <c r="W1383" t="s">
        <v>3012</v>
      </c>
    </row>
    <row r="1384" spans="1:23" hidden="1" x14ac:dyDescent="0.35">
      <c r="A1384" t="s">
        <v>2189</v>
      </c>
      <c r="C1384" s="403">
        <v>45519</v>
      </c>
      <c r="D1384" t="s">
        <v>3543</v>
      </c>
      <c r="E1384" t="s">
        <v>10459</v>
      </c>
      <c r="F1384" t="s">
        <v>10460</v>
      </c>
      <c r="G1384" t="s">
        <v>10461</v>
      </c>
      <c r="H1384" t="s">
        <v>10462</v>
      </c>
      <c r="I1384" t="s">
        <v>1719</v>
      </c>
      <c r="J1384" t="s">
        <v>97</v>
      </c>
      <c r="K1384" t="s">
        <v>2189</v>
      </c>
      <c r="L1384" t="s">
        <v>4807</v>
      </c>
      <c r="M1384" t="s">
        <v>4808</v>
      </c>
      <c r="N1384" t="s">
        <v>7729</v>
      </c>
      <c r="O1384" t="s">
        <v>3001</v>
      </c>
      <c r="P1384" t="s">
        <v>4810</v>
      </c>
      <c r="Q1384" t="s">
        <v>2189</v>
      </c>
      <c r="R1384" t="b">
        <v>0</v>
      </c>
      <c r="S1384">
        <v>0</v>
      </c>
      <c r="T1384" t="s">
        <v>3002</v>
      </c>
      <c r="U1384" t="s">
        <v>3003</v>
      </c>
      <c r="V1384">
        <v>0</v>
      </c>
      <c r="W1384" t="s">
        <v>3001</v>
      </c>
    </row>
    <row r="1385" spans="1:23" hidden="1" x14ac:dyDescent="0.35">
      <c r="A1385" t="s">
        <v>2189</v>
      </c>
      <c r="C1385" s="403">
        <v>45518</v>
      </c>
      <c r="D1385" t="s">
        <v>3543</v>
      </c>
      <c r="E1385" t="s">
        <v>10463</v>
      </c>
      <c r="F1385" t="s">
        <v>10464</v>
      </c>
      <c r="G1385" t="s">
        <v>10465</v>
      </c>
      <c r="H1385" t="s">
        <v>10466</v>
      </c>
      <c r="I1385" t="s">
        <v>10075</v>
      </c>
      <c r="J1385" t="s">
        <v>2260</v>
      </c>
      <c r="K1385" t="s">
        <v>2189</v>
      </c>
      <c r="L1385" t="s">
        <v>4733</v>
      </c>
      <c r="M1385" t="s">
        <v>9276</v>
      </c>
      <c r="N1385" t="s">
        <v>10467</v>
      </c>
      <c r="O1385" t="s">
        <v>3012</v>
      </c>
      <c r="P1385" t="s">
        <v>9277</v>
      </c>
      <c r="Q1385" t="s">
        <v>2189</v>
      </c>
      <c r="R1385" t="b">
        <v>0</v>
      </c>
      <c r="S1385">
        <v>2000</v>
      </c>
      <c r="T1385" t="s">
        <v>3002</v>
      </c>
      <c r="U1385" t="s">
        <v>3003</v>
      </c>
      <c r="V1385">
        <v>2</v>
      </c>
      <c r="W1385" t="s">
        <v>3012</v>
      </c>
    </row>
    <row r="1386" spans="1:23" hidden="1" x14ac:dyDescent="0.35">
      <c r="A1386" t="s">
        <v>2189</v>
      </c>
      <c r="C1386" s="403">
        <v>45518</v>
      </c>
      <c r="D1386" t="s">
        <v>3543</v>
      </c>
      <c r="E1386" t="s">
        <v>10468</v>
      </c>
      <c r="F1386" t="s">
        <v>10469</v>
      </c>
      <c r="G1386" t="s">
        <v>10470</v>
      </c>
      <c r="H1386" t="s">
        <v>10471</v>
      </c>
      <c r="I1386" t="s">
        <v>2339</v>
      </c>
      <c r="J1386" t="s">
        <v>2260</v>
      </c>
      <c r="K1386" t="s">
        <v>2189</v>
      </c>
      <c r="L1386" t="s">
        <v>9300</v>
      </c>
      <c r="M1386" t="s">
        <v>10472</v>
      </c>
      <c r="N1386" t="s">
        <v>10473</v>
      </c>
      <c r="O1386" t="s">
        <v>3012</v>
      </c>
      <c r="P1386" t="s">
        <v>7354</v>
      </c>
      <c r="Q1386" t="s">
        <v>2189</v>
      </c>
      <c r="R1386" t="b">
        <v>0</v>
      </c>
      <c r="S1386">
        <v>1000</v>
      </c>
      <c r="T1386" t="s">
        <v>3002</v>
      </c>
      <c r="U1386" t="s">
        <v>3003</v>
      </c>
      <c r="V1386">
        <v>1</v>
      </c>
      <c r="W1386" t="s">
        <v>3012</v>
      </c>
    </row>
    <row r="1387" spans="1:23" hidden="1" x14ac:dyDescent="0.35">
      <c r="A1387" t="s">
        <v>381</v>
      </c>
      <c r="C1387" s="403">
        <v>45518</v>
      </c>
      <c r="D1387" t="s">
        <v>3543</v>
      </c>
      <c r="E1387" t="s">
        <v>1137</v>
      </c>
      <c r="F1387" t="s">
        <v>10474</v>
      </c>
      <c r="G1387" t="s">
        <v>1138</v>
      </c>
      <c r="H1387" t="s">
        <v>10475</v>
      </c>
      <c r="I1387" t="s">
        <v>5602</v>
      </c>
      <c r="J1387" t="s">
        <v>94</v>
      </c>
      <c r="K1387" t="s">
        <v>456</v>
      </c>
      <c r="L1387" t="s">
        <v>3146</v>
      </c>
      <c r="M1387" t="s">
        <v>10476</v>
      </c>
      <c r="N1387" t="s">
        <v>10477</v>
      </c>
      <c r="O1387" t="s">
        <v>3012</v>
      </c>
      <c r="P1387" t="s">
        <v>10478</v>
      </c>
      <c r="Q1387" t="s">
        <v>456</v>
      </c>
      <c r="R1387" t="b">
        <v>0</v>
      </c>
      <c r="S1387">
        <v>3000</v>
      </c>
      <c r="T1387" t="s">
        <v>3013</v>
      </c>
      <c r="U1387" t="s">
        <v>3003</v>
      </c>
      <c r="V1387">
        <v>3</v>
      </c>
      <c r="W1387" t="s">
        <v>3012</v>
      </c>
    </row>
    <row r="1388" spans="1:23" hidden="1" x14ac:dyDescent="0.35">
      <c r="A1388" t="s">
        <v>2176</v>
      </c>
      <c r="C1388" s="403">
        <v>45518</v>
      </c>
      <c r="D1388" t="s">
        <v>3543</v>
      </c>
      <c r="E1388" t="s">
        <v>10479</v>
      </c>
      <c r="F1388" t="s">
        <v>10480</v>
      </c>
      <c r="G1388" t="s">
        <v>10481</v>
      </c>
      <c r="H1388" t="s">
        <v>10482</v>
      </c>
      <c r="I1388" t="s">
        <v>2352</v>
      </c>
      <c r="J1388" t="s">
        <v>102</v>
      </c>
      <c r="K1388" t="s">
        <v>842</v>
      </c>
      <c r="L1388" t="s">
        <v>10483</v>
      </c>
      <c r="M1388" t="s">
        <v>10484</v>
      </c>
      <c r="N1388" t="s">
        <v>10485</v>
      </c>
      <c r="O1388" t="s">
        <v>3001</v>
      </c>
      <c r="P1388" t="s">
        <v>10486</v>
      </c>
      <c r="Q1388" t="s">
        <v>349</v>
      </c>
      <c r="R1388" t="b">
        <v>0</v>
      </c>
      <c r="S1388">
        <v>0</v>
      </c>
      <c r="T1388" t="s">
        <v>3002</v>
      </c>
      <c r="U1388" t="s">
        <v>3003</v>
      </c>
      <c r="V1388">
        <v>0</v>
      </c>
      <c r="W1388" t="s">
        <v>3001</v>
      </c>
    </row>
    <row r="1389" spans="1:23" hidden="1" x14ac:dyDescent="0.35">
      <c r="A1389" t="s">
        <v>2189</v>
      </c>
      <c r="C1389" s="403">
        <v>45518</v>
      </c>
      <c r="D1389" t="s">
        <v>3543</v>
      </c>
      <c r="E1389" t="s">
        <v>10487</v>
      </c>
      <c r="F1389" t="s">
        <v>10488</v>
      </c>
      <c r="G1389" t="s">
        <v>10489</v>
      </c>
      <c r="H1389" t="s">
        <v>10490</v>
      </c>
      <c r="I1389" t="s">
        <v>2295</v>
      </c>
      <c r="J1389" t="s">
        <v>2260</v>
      </c>
      <c r="K1389" t="s">
        <v>2189</v>
      </c>
      <c r="L1389" t="s">
        <v>2998</v>
      </c>
      <c r="M1389" t="s">
        <v>10491</v>
      </c>
      <c r="N1389" t="s">
        <v>10492</v>
      </c>
      <c r="O1389" t="s">
        <v>3012</v>
      </c>
      <c r="P1389" t="s">
        <v>6934</v>
      </c>
      <c r="Q1389" t="s">
        <v>2189</v>
      </c>
      <c r="R1389" t="b">
        <v>0</v>
      </c>
      <c r="S1389">
        <v>2000</v>
      </c>
      <c r="T1389" t="s">
        <v>3002</v>
      </c>
      <c r="U1389" t="s">
        <v>3003</v>
      </c>
      <c r="V1389">
        <v>2</v>
      </c>
      <c r="W1389" t="s">
        <v>3012</v>
      </c>
    </row>
    <row r="1390" spans="1:23" hidden="1" x14ac:dyDescent="0.35">
      <c r="A1390" t="s">
        <v>2189</v>
      </c>
      <c r="C1390" s="403">
        <v>45518</v>
      </c>
      <c r="D1390" t="s">
        <v>3543</v>
      </c>
      <c r="E1390" t="s">
        <v>10493</v>
      </c>
      <c r="F1390" t="s">
        <v>10494</v>
      </c>
      <c r="G1390" t="s">
        <v>10495</v>
      </c>
      <c r="H1390" t="s">
        <v>10496</v>
      </c>
      <c r="I1390" t="s">
        <v>2925</v>
      </c>
      <c r="J1390" t="s">
        <v>2260</v>
      </c>
      <c r="K1390" t="s">
        <v>2189</v>
      </c>
      <c r="L1390" t="s">
        <v>9300</v>
      </c>
      <c r="M1390" t="s">
        <v>7438</v>
      </c>
      <c r="N1390" t="s">
        <v>10497</v>
      </c>
      <c r="O1390" t="s">
        <v>3012</v>
      </c>
      <c r="P1390" t="s">
        <v>10498</v>
      </c>
      <c r="Q1390" t="s">
        <v>2189</v>
      </c>
      <c r="R1390" t="b">
        <v>0</v>
      </c>
      <c r="S1390">
        <v>3000</v>
      </c>
      <c r="T1390" t="s">
        <v>3002</v>
      </c>
      <c r="U1390" t="s">
        <v>3003</v>
      </c>
      <c r="V1390">
        <v>3</v>
      </c>
      <c r="W1390" t="s">
        <v>3012</v>
      </c>
    </row>
    <row r="1391" spans="1:23" hidden="1" x14ac:dyDescent="0.35">
      <c r="A1391" t="s">
        <v>2189</v>
      </c>
      <c r="C1391" s="403">
        <v>45517</v>
      </c>
      <c r="D1391" t="s">
        <v>3543</v>
      </c>
      <c r="E1391" t="s">
        <v>10499</v>
      </c>
      <c r="F1391" t="s">
        <v>10500</v>
      </c>
      <c r="G1391" t="s">
        <v>10501</v>
      </c>
      <c r="H1391" t="s">
        <v>10502</v>
      </c>
      <c r="I1391" t="s">
        <v>2405</v>
      </c>
      <c r="J1391" t="s">
        <v>2260</v>
      </c>
      <c r="K1391" t="s">
        <v>2189</v>
      </c>
      <c r="L1391" t="s">
        <v>6280</v>
      </c>
      <c r="M1391" t="s">
        <v>6350</v>
      </c>
      <c r="N1391" t="s">
        <v>1798</v>
      </c>
      <c r="O1391" t="s">
        <v>3012</v>
      </c>
      <c r="P1391" t="s">
        <v>6334</v>
      </c>
      <c r="Q1391" t="s">
        <v>2189</v>
      </c>
      <c r="R1391" t="b">
        <v>0</v>
      </c>
      <c r="S1391">
        <v>1000</v>
      </c>
      <c r="T1391" t="s">
        <v>3002</v>
      </c>
      <c r="U1391" t="s">
        <v>3003</v>
      </c>
      <c r="V1391">
        <v>1</v>
      </c>
      <c r="W1391" t="s">
        <v>3012</v>
      </c>
    </row>
    <row r="1392" spans="1:23" hidden="1" x14ac:dyDescent="0.35">
      <c r="A1392" t="s">
        <v>2189</v>
      </c>
      <c r="C1392" s="403">
        <v>45517</v>
      </c>
      <c r="D1392" t="s">
        <v>3543</v>
      </c>
      <c r="E1392" t="s">
        <v>10503</v>
      </c>
      <c r="F1392" t="s">
        <v>10504</v>
      </c>
      <c r="G1392" t="s">
        <v>10505</v>
      </c>
      <c r="H1392" t="s">
        <v>10506</v>
      </c>
      <c r="I1392" t="s">
        <v>6746</v>
      </c>
      <c r="J1392" t="s">
        <v>2260</v>
      </c>
      <c r="K1392" t="s">
        <v>2189</v>
      </c>
      <c r="L1392" t="s">
        <v>6280</v>
      </c>
      <c r="M1392" t="s">
        <v>6350</v>
      </c>
      <c r="N1392" t="s">
        <v>10507</v>
      </c>
      <c r="O1392" t="s">
        <v>3012</v>
      </c>
      <c r="P1392" t="s">
        <v>6334</v>
      </c>
      <c r="Q1392" t="s">
        <v>2189</v>
      </c>
      <c r="R1392" t="b">
        <v>0</v>
      </c>
      <c r="S1392">
        <v>2000</v>
      </c>
      <c r="T1392" t="s">
        <v>3002</v>
      </c>
      <c r="U1392" t="s">
        <v>3003</v>
      </c>
      <c r="V1392">
        <v>2</v>
      </c>
      <c r="W1392" t="s">
        <v>3012</v>
      </c>
    </row>
    <row r="1393" spans="1:23" hidden="1" x14ac:dyDescent="0.35">
      <c r="A1393" t="s">
        <v>2189</v>
      </c>
      <c r="C1393" s="403">
        <v>45517</v>
      </c>
      <c r="D1393" t="s">
        <v>3543</v>
      </c>
      <c r="E1393" t="s">
        <v>10508</v>
      </c>
      <c r="F1393" t="s">
        <v>10509</v>
      </c>
      <c r="G1393" t="s">
        <v>10510</v>
      </c>
      <c r="H1393" t="s">
        <v>10511</v>
      </c>
      <c r="I1393" t="s">
        <v>1719</v>
      </c>
      <c r="J1393" t="s">
        <v>2260</v>
      </c>
      <c r="K1393" t="s">
        <v>2189</v>
      </c>
      <c r="L1393" t="s">
        <v>6280</v>
      </c>
      <c r="M1393" t="s">
        <v>6350</v>
      </c>
      <c r="N1393" t="s">
        <v>10512</v>
      </c>
      <c r="O1393" t="s">
        <v>3012</v>
      </c>
      <c r="P1393" t="s">
        <v>6334</v>
      </c>
      <c r="Q1393" t="s">
        <v>2189</v>
      </c>
      <c r="R1393" t="b">
        <v>0</v>
      </c>
      <c r="S1393">
        <v>1000</v>
      </c>
      <c r="T1393" t="s">
        <v>3002</v>
      </c>
      <c r="U1393" t="s">
        <v>3003</v>
      </c>
      <c r="V1393">
        <v>1</v>
      </c>
      <c r="W1393" t="s">
        <v>3012</v>
      </c>
    </row>
    <row r="1394" spans="1:23" hidden="1" x14ac:dyDescent="0.35">
      <c r="A1394" t="s">
        <v>2189</v>
      </c>
      <c r="C1394" s="403">
        <v>45517</v>
      </c>
      <c r="D1394" t="s">
        <v>3543</v>
      </c>
      <c r="E1394" t="s">
        <v>10513</v>
      </c>
      <c r="F1394" t="s">
        <v>10514</v>
      </c>
      <c r="G1394" t="s">
        <v>10515</v>
      </c>
      <c r="H1394" t="s">
        <v>10516</v>
      </c>
      <c r="I1394" t="s">
        <v>2281</v>
      </c>
      <c r="J1394" t="s">
        <v>2260</v>
      </c>
      <c r="K1394" t="s">
        <v>2189</v>
      </c>
      <c r="L1394" t="s">
        <v>6280</v>
      </c>
      <c r="M1394" t="s">
        <v>7039</v>
      </c>
      <c r="N1394" t="s">
        <v>10517</v>
      </c>
      <c r="O1394" t="s">
        <v>3012</v>
      </c>
      <c r="P1394" t="s">
        <v>6283</v>
      </c>
      <c r="Q1394" t="s">
        <v>2189</v>
      </c>
      <c r="R1394" t="b">
        <v>0</v>
      </c>
      <c r="S1394">
        <v>6000</v>
      </c>
      <c r="T1394" t="s">
        <v>3002</v>
      </c>
      <c r="U1394" t="s">
        <v>3003</v>
      </c>
      <c r="V1394">
        <v>6</v>
      </c>
      <c r="W1394" t="s">
        <v>3012</v>
      </c>
    </row>
    <row r="1395" spans="1:23" hidden="1" x14ac:dyDescent="0.35">
      <c r="A1395" t="s">
        <v>2189</v>
      </c>
      <c r="C1395" s="403">
        <v>45517</v>
      </c>
      <c r="D1395" t="s">
        <v>3543</v>
      </c>
      <c r="E1395" t="s">
        <v>10518</v>
      </c>
      <c r="F1395" t="s">
        <v>10519</v>
      </c>
      <c r="G1395" t="s">
        <v>10520</v>
      </c>
      <c r="H1395" t="s">
        <v>10521</v>
      </c>
      <c r="I1395" t="s">
        <v>2621</v>
      </c>
      <c r="J1395" t="s">
        <v>100</v>
      </c>
      <c r="K1395" t="s">
        <v>293</v>
      </c>
      <c r="L1395" t="s">
        <v>3071</v>
      </c>
      <c r="M1395" t="s">
        <v>1798</v>
      </c>
      <c r="N1395" t="s">
        <v>10522</v>
      </c>
      <c r="O1395" t="s">
        <v>3012</v>
      </c>
      <c r="P1395" t="s">
        <v>3732</v>
      </c>
      <c r="Q1395" t="s">
        <v>293</v>
      </c>
      <c r="R1395" t="b">
        <v>0</v>
      </c>
      <c r="S1395">
        <v>1000</v>
      </c>
      <c r="T1395" t="s">
        <v>3002</v>
      </c>
      <c r="U1395" t="s">
        <v>3003</v>
      </c>
      <c r="V1395">
        <v>1</v>
      </c>
      <c r="W1395" t="s">
        <v>3012</v>
      </c>
    </row>
    <row r="1396" spans="1:23" hidden="1" x14ac:dyDescent="0.35">
      <c r="A1396" t="s">
        <v>2189</v>
      </c>
      <c r="C1396" s="403">
        <v>45517</v>
      </c>
      <c r="D1396" t="s">
        <v>3543</v>
      </c>
      <c r="E1396" t="s">
        <v>10523</v>
      </c>
      <c r="F1396" t="s">
        <v>10524</v>
      </c>
      <c r="G1396" t="s">
        <v>10525</v>
      </c>
      <c r="H1396" t="s">
        <v>10526</v>
      </c>
      <c r="I1396" t="s">
        <v>799</v>
      </c>
      <c r="J1396" t="s">
        <v>100</v>
      </c>
      <c r="K1396" t="s">
        <v>293</v>
      </c>
      <c r="L1396" t="s">
        <v>3071</v>
      </c>
      <c r="M1396" t="s">
        <v>1798</v>
      </c>
      <c r="N1396" t="s">
        <v>10527</v>
      </c>
      <c r="O1396" t="s">
        <v>3012</v>
      </c>
      <c r="P1396" t="s">
        <v>3732</v>
      </c>
      <c r="Q1396" t="s">
        <v>293</v>
      </c>
      <c r="R1396" t="b">
        <v>0</v>
      </c>
      <c r="S1396">
        <v>3000</v>
      </c>
      <c r="T1396" t="s">
        <v>3002</v>
      </c>
      <c r="U1396" t="s">
        <v>3003</v>
      </c>
      <c r="V1396">
        <v>3</v>
      </c>
      <c r="W1396" t="s">
        <v>3012</v>
      </c>
    </row>
    <row r="1397" spans="1:23" hidden="1" x14ac:dyDescent="0.35">
      <c r="A1397" t="s">
        <v>2189</v>
      </c>
      <c r="C1397" s="403">
        <v>45516</v>
      </c>
      <c r="D1397" t="s">
        <v>3543</v>
      </c>
      <c r="E1397" t="s">
        <v>10528</v>
      </c>
      <c r="F1397" t="s">
        <v>10529</v>
      </c>
      <c r="G1397" t="s">
        <v>10530</v>
      </c>
      <c r="H1397" t="s">
        <v>10531</v>
      </c>
      <c r="I1397" t="s">
        <v>2304</v>
      </c>
      <c r="J1397" t="s">
        <v>2260</v>
      </c>
      <c r="K1397" t="s">
        <v>2189</v>
      </c>
      <c r="L1397" t="s">
        <v>6280</v>
      </c>
      <c r="M1397" t="s">
        <v>7039</v>
      </c>
      <c r="N1397" t="s">
        <v>10532</v>
      </c>
      <c r="O1397" t="s">
        <v>3012</v>
      </c>
      <c r="P1397" t="s">
        <v>6283</v>
      </c>
      <c r="Q1397" t="s">
        <v>2189</v>
      </c>
      <c r="R1397" t="b">
        <v>0</v>
      </c>
      <c r="S1397">
        <v>2000</v>
      </c>
      <c r="T1397" t="s">
        <v>3002</v>
      </c>
      <c r="U1397" t="s">
        <v>3003</v>
      </c>
      <c r="V1397">
        <v>2</v>
      </c>
      <c r="W1397" t="s">
        <v>3012</v>
      </c>
    </row>
    <row r="1398" spans="1:23" hidden="1" x14ac:dyDescent="0.35">
      <c r="A1398" t="s">
        <v>2189</v>
      </c>
      <c r="C1398" s="403">
        <v>45516</v>
      </c>
      <c r="D1398" t="s">
        <v>3543</v>
      </c>
      <c r="E1398" t="s">
        <v>10533</v>
      </c>
      <c r="F1398" t="s">
        <v>10534</v>
      </c>
      <c r="G1398" t="s">
        <v>10535</v>
      </c>
      <c r="H1398" t="s">
        <v>10536</v>
      </c>
      <c r="I1398" t="s">
        <v>3993</v>
      </c>
      <c r="J1398" t="s">
        <v>2260</v>
      </c>
      <c r="K1398" t="s">
        <v>2189</v>
      </c>
      <c r="L1398" t="s">
        <v>6280</v>
      </c>
      <c r="M1398" t="s">
        <v>7039</v>
      </c>
      <c r="N1398" t="s">
        <v>10532</v>
      </c>
      <c r="O1398" t="s">
        <v>3012</v>
      </c>
      <c r="P1398" t="s">
        <v>6283</v>
      </c>
      <c r="Q1398" t="s">
        <v>2189</v>
      </c>
      <c r="R1398" t="b">
        <v>0</v>
      </c>
      <c r="S1398">
        <v>1000</v>
      </c>
      <c r="T1398" t="s">
        <v>3002</v>
      </c>
      <c r="U1398" t="s">
        <v>3003</v>
      </c>
      <c r="V1398">
        <v>1</v>
      </c>
      <c r="W1398" t="s">
        <v>3012</v>
      </c>
    </row>
    <row r="1399" spans="1:23" hidden="1" x14ac:dyDescent="0.35">
      <c r="A1399" t="s">
        <v>2189</v>
      </c>
      <c r="C1399" s="403">
        <v>45516</v>
      </c>
      <c r="D1399" t="s">
        <v>3543</v>
      </c>
      <c r="E1399" t="s">
        <v>10537</v>
      </c>
      <c r="F1399" t="s">
        <v>10538</v>
      </c>
      <c r="G1399" t="s">
        <v>10539</v>
      </c>
      <c r="H1399" t="s">
        <v>10540</v>
      </c>
      <c r="I1399" t="s">
        <v>2253</v>
      </c>
      <c r="J1399" t="s">
        <v>2260</v>
      </c>
      <c r="K1399" t="s">
        <v>2189</v>
      </c>
      <c r="L1399" t="s">
        <v>6280</v>
      </c>
      <c r="M1399" t="s">
        <v>6332</v>
      </c>
      <c r="N1399" t="s">
        <v>10541</v>
      </c>
      <c r="O1399" t="s">
        <v>3012</v>
      </c>
      <c r="P1399" t="s">
        <v>6334</v>
      </c>
      <c r="Q1399" t="s">
        <v>2189</v>
      </c>
      <c r="R1399" t="b">
        <v>0</v>
      </c>
      <c r="S1399">
        <v>3000</v>
      </c>
      <c r="T1399" t="s">
        <v>3002</v>
      </c>
      <c r="U1399" t="s">
        <v>3003</v>
      </c>
      <c r="V1399">
        <v>3</v>
      </c>
      <c r="W1399" t="s">
        <v>3012</v>
      </c>
    </row>
    <row r="1400" spans="1:23" hidden="1" x14ac:dyDescent="0.35">
      <c r="A1400" t="s">
        <v>2189</v>
      </c>
      <c r="C1400" s="403">
        <v>45516</v>
      </c>
      <c r="D1400" t="s">
        <v>3543</v>
      </c>
      <c r="E1400" t="s">
        <v>10542</v>
      </c>
      <c r="F1400" t="s">
        <v>10543</v>
      </c>
      <c r="G1400" t="s">
        <v>10544</v>
      </c>
      <c r="H1400" t="s">
        <v>10545</v>
      </c>
      <c r="I1400" t="s">
        <v>10546</v>
      </c>
      <c r="J1400" t="s">
        <v>2260</v>
      </c>
      <c r="K1400" t="s">
        <v>2189</v>
      </c>
      <c r="L1400" t="s">
        <v>6280</v>
      </c>
      <c r="M1400" t="s">
        <v>7039</v>
      </c>
      <c r="N1400" t="s">
        <v>10547</v>
      </c>
      <c r="O1400" t="s">
        <v>3012</v>
      </c>
      <c r="P1400" t="s">
        <v>6283</v>
      </c>
      <c r="Q1400" t="s">
        <v>2189</v>
      </c>
      <c r="R1400" t="b">
        <v>0</v>
      </c>
      <c r="S1400">
        <v>1000</v>
      </c>
      <c r="T1400" t="s">
        <v>3002</v>
      </c>
      <c r="U1400" t="s">
        <v>3003</v>
      </c>
      <c r="V1400">
        <v>1</v>
      </c>
      <c r="W1400" t="s">
        <v>3012</v>
      </c>
    </row>
    <row r="1401" spans="1:23" hidden="1" x14ac:dyDescent="0.35">
      <c r="A1401" t="s">
        <v>2189</v>
      </c>
      <c r="C1401" s="403">
        <v>45516</v>
      </c>
      <c r="D1401" t="s">
        <v>3543</v>
      </c>
      <c r="E1401" t="s">
        <v>10548</v>
      </c>
      <c r="F1401" t="s">
        <v>10549</v>
      </c>
      <c r="G1401" t="s">
        <v>10550</v>
      </c>
      <c r="H1401" t="s">
        <v>10551</v>
      </c>
      <c r="I1401" t="s">
        <v>2370</v>
      </c>
      <c r="J1401" t="s">
        <v>2260</v>
      </c>
      <c r="K1401" t="s">
        <v>2189</v>
      </c>
      <c r="L1401" t="s">
        <v>6280</v>
      </c>
      <c r="M1401" t="s">
        <v>7039</v>
      </c>
      <c r="N1401" t="s">
        <v>10552</v>
      </c>
      <c r="O1401" t="s">
        <v>3012</v>
      </c>
      <c r="P1401" t="s">
        <v>6283</v>
      </c>
      <c r="Q1401" t="s">
        <v>2189</v>
      </c>
      <c r="R1401" t="b">
        <v>0</v>
      </c>
      <c r="S1401">
        <v>1000</v>
      </c>
      <c r="T1401" t="s">
        <v>3002</v>
      </c>
      <c r="U1401" t="s">
        <v>3003</v>
      </c>
      <c r="V1401">
        <v>1</v>
      </c>
      <c r="W1401" t="s">
        <v>3012</v>
      </c>
    </row>
    <row r="1402" spans="1:23" hidden="1" x14ac:dyDescent="0.35">
      <c r="A1402" t="s">
        <v>419</v>
      </c>
      <c r="C1402" s="403">
        <v>45514</v>
      </c>
      <c r="D1402" t="s">
        <v>3543</v>
      </c>
      <c r="E1402" t="s">
        <v>10553</v>
      </c>
      <c r="F1402" t="s">
        <v>10554</v>
      </c>
      <c r="G1402" t="s">
        <v>10555</v>
      </c>
      <c r="H1402" t="s">
        <v>10556</v>
      </c>
      <c r="I1402" t="s">
        <v>10555</v>
      </c>
      <c r="J1402" t="s">
        <v>94</v>
      </c>
      <c r="K1402" t="s">
        <v>497</v>
      </c>
      <c r="L1402" t="s">
        <v>3376</v>
      </c>
      <c r="M1402" t="s">
        <v>10557</v>
      </c>
      <c r="N1402" t="s">
        <v>10558</v>
      </c>
      <c r="O1402" t="s">
        <v>3012</v>
      </c>
      <c r="P1402" t="s">
        <v>7225</v>
      </c>
      <c r="Q1402" t="s">
        <v>497</v>
      </c>
      <c r="R1402" t="b">
        <v>0</v>
      </c>
      <c r="S1402">
        <v>3000</v>
      </c>
      <c r="T1402" t="s">
        <v>3002</v>
      </c>
      <c r="U1402" t="s">
        <v>3003</v>
      </c>
      <c r="V1402">
        <v>3</v>
      </c>
      <c r="W1402" t="s">
        <v>3012</v>
      </c>
    </row>
    <row r="1403" spans="1:23" hidden="1" x14ac:dyDescent="0.35">
      <c r="A1403" t="s">
        <v>419</v>
      </c>
      <c r="C1403" s="403">
        <v>45514</v>
      </c>
      <c r="D1403" t="s">
        <v>3543</v>
      </c>
      <c r="E1403" t="s">
        <v>10559</v>
      </c>
      <c r="F1403" t="s">
        <v>10560</v>
      </c>
      <c r="G1403" t="s">
        <v>10561</v>
      </c>
      <c r="H1403" t="s">
        <v>10562</v>
      </c>
      <c r="I1403" t="s">
        <v>10563</v>
      </c>
      <c r="J1403" t="s">
        <v>96</v>
      </c>
      <c r="K1403" t="s">
        <v>507</v>
      </c>
      <c r="L1403" t="s">
        <v>8481</v>
      </c>
      <c r="M1403" t="s">
        <v>8137</v>
      </c>
      <c r="N1403" t="s">
        <v>8482</v>
      </c>
      <c r="O1403" t="s">
        <v>3012</v>
      </c>
      <c r="P1403" t="s">
        <v>8483</v>
      </c>
      <c r="Q1403" t="s">
        <v>429</v>
      </c>
      <c r="R1403" t="b">
        <v>0</v>
      </c>
      <c r="S1403">
        <v>2000</v>
      </c>
      <c r="T1403" t="s">
        <v>3002</v>
      </c>
      <c r="U1403" t="s">
        <v>3003</v>
      </c>
      <c r="V1403">
        <v>2</v>
      </c>
      <c r="W1403" t="s">
        <v>3012</v>
      </c>
    </row>
    <row r="1404" spans="1:23" hidden="1" x14ac:dyDescent="0.35">
      <c r="A1404" t="s">
        <v>2189</v>
      </c>
      <c r="C1404" s="403">
        <v>45514</v>
      </c>
      <c r="D1404" t="s">
        <v>3543</v>
      </c>
      <c r="E1404" t="s">
        <v>10564</v>
      </c>
      <c r="F1404" t="s">
        <v>10565</v>
      </c>
      <c r="G1404" t="s">
        <v>10566</v>
      </c>
      <c r="H1404" t="s">
        <v>10567</v>
      </c>
      <c r="I1404" t="s">
        <v>10568</v>
      </c>
      <c r="J1404" t="s">
        <v>97</v>
      </c>
      <c r="K1404" t="s">
        <v>2189</v>
      </c>
      <c r="L1404" t="s">
        <v>3154</v>
      </c>
      <c r="M1404" t="s">
        <v>4262</v>
      </c>
      <c r="N1404" t="s">
        <v>10569</v>
      </c>
      <c r="O1404" t="s">
        <v>3001</v>
      </c>
      <c r="P1404" t="s">
        <v>4262</v>
      </c>
      <c r="Q1404" t="s">
        <v>2189</v>
      </c>
      <c r="R1404" t="b">
        <v>0</v>
      </c>
      <c r="S1404">
        <v>0</v>
      </c>
      <c r="T1404" t="s">
        <v>3002</v>
      </c>
      <c r="U1404" t="s">
        <v>3003</v>
      </c>
      <c r="V1404">
        <v>0</v>
      </c>
      <c r="W1404" t="s">
        <v>3001</v>
      </c>
    </row>
    <row r="1405" spans="1:23" hidden="1" x14ac:dyDescent="0.35">
      <c r="A1405" t="s">
        <v>2176</v>
      </c>
      <c r="C1405" s="403">
        <v>45514</v>
      </c>
      <c r="D1405" t="s">
        <v>3543</v>
      </c>
      <c r="E1405" t="s">
        <v>10570</v>
      </c>
      <c r="F1405" t="s">
        <v>10571</v>
      </c>
      <c r="G1405" t="s">
        <v>10572</v>
      </c>
      <c r="H1405" t="s">
        <v>10573</v>
      </c>
      <c r="I1405" t="s">
        <v>10574</v>
      </c>
      <c r="J1405" t="s">
        <v>102</v>
      </c>
      <c r="K1405" t="s">
        <v>378</v>
      </c>
      <c r="L1405" t="s">
        <v>3843</v>
      </c>
      <c r="M1405" t="s">
        <v>3989</v>
      </c>
      <c r="N1405" t="s">
        <v>10575</v>
      </c>
      <c r="O1405" t="s">
        <v>3012</v>
      </c>
      <c r="P1405" t="s">
        <v>3989</v>
      </c>
      <c r="Q1405" t="s">
        <v>378</v>
      </c>
      <c r="R1405" t="b">
        <v>0</v>
      </c>
      <c r="S1405">
        <v>1000</v>
      </c>
      <c r="T1405" t="s">
        <v>3002</v>
      </c>
      <c r="U1405" t="s">
        <v>3003</v>
      </c>
      <c r="V1405">
        <v>1</v>
      </c>
      <c r="W1405" t="s">
        <v>3012</v>
      </c>
    </row>
    <row r="1406" spans="1:23" hidden="1" x14ac:dyDescent="0.35">
      <c r="A1406" t="s">
        <v>2176</v>
      </c>
      <c r="C1406" s="403">
        <v>45514</v>
      </c>
      <c r="D1406" t="s">
        <v>3543</v>
      </c>
      <c r="E1406" t="s">
        <v>10576</v>
      </c>
      <c r="F1406" t="s">
        <v>10577</v>
      </c>
      <c r="G1406" t="s">
        <v>10578</v>
      </c>
      <c r="H1406" t="s">
        <v>10579</v>
      </c>
      <c r="I1406" t="s">
        <v>1710</v>
      </c>
      <c r="J1406" t="s">
        <v>102</v>
      </c>
      <c r="K1406" t="s">
        <v>378</v>
      </c>
      <c r="L1406" t="s">
        <v>3719</v>
      </c>
      <c r="M1406" t="s">
        <v>10344</v>
      </c>
      <c r="N1406" t="s">
        <v>10345</v>
      </c>
      <c r="O1406" t="s">
        <v>3012</v>
      </c>
      <c r="P1406" t="s">
        <v>10346</v>
      </c>
      <c r="Q1406" t="s">
        <v>378</v>
      </c>
      <c r="R1406" t="b">
        <v>0</v>
      </c>
      <c r="S1406">
        <v>1200</v>
      </c>
      <c r="T1406" t="s">
        <v>3002</v>
      </c>
      <c r="U1406" t="s">
        <v>3003</v>
      </c>
      <c r="V1406">
        <v>1.2</v>
      </c>
      <c r="W1406" t="s">
        <v>3012</v>
      </c>
    </row>
    <row r="1407" spans="1:23" hidden="1" x14ac:dyDescent="0.35">
      <c r="A1407" t="s">
        <v>2189</v>
      </c>
      <c r="C1407" s="403">
        <v>45514</v>
      </c>
      <c r="D1407" t="s">
        <v>3543</v>
      </c>
      <c r="E1407" t="s">
        <v>10580</v>
      </c>
      <c r="F1407" t="s">
        <v>10581</v>
      </c>
      <c r="G1407" t="s">
        <v>10582</v>
      </c>
      <c r="H1407" t="s">
        <v>10583</v>
      </c>
      <c r="I1407" t="s">
        <v>2490</v>
      </c>
      <c r="J1407" t="s">
        <v>100</v>
      </c>
      <c r="K1407" t="s">
        <v>2193</v>
      </c>
      <c r="L1407" t="s">
        <v>9966</v>
      </c>
      <c r="M1407" t="s">
        <v>1798</v>
      </c>
      <c r="N1407" t="s">
        <v>10584</v>
      </c>
      <c r="O1407" t="s">
        <v>3012</v>
      </c>
      <c r="P1407" t="s">
        <v>9968</v>
      </c>
      <c r="Q1407" t="s">
        <v>2189</v>
      </c>
      <c r="R1407" t="b">
        <v>0</v>
      </c>
      <c r="S1407">
        <v>2000</v>
      </c>
      <c r="T1407" t="s">
        <v>3002</v>
      </c>
      <c r="U1407" t="s">
        <v>3003</v>
      </c>
      <c r="V1407">
        <v>2</v>
      </c>
      <c r="W1407" t="s">
        <v>3012</v>
      </c>
    </row>
    <row r="1408" spans="1:23" hidden="1" x14ac:dyDescent="0.35">
      <c r="A1408" t="s">
        <v>381</v>
      </c>
      <c r="C1408" s="403">
        <v>45514</v>
      </c>
      <c r="D1408" t="s">
        <v>3543</v>
      </c>
      <c r="E1408" t="s">
        <v>10585</v>
      </c>
      <c r="F1408" t="s">
        <v>10586</v>
      </c>
      <c r="G1408" t="s">
        <v>10587</v>
      </c>
      <c r="H1408" t="s">
        <v>10588</v>
      </c>
      <c r="I1408" t="s">
        <v>3896</v>
      </c>
      <c r="J1408" t="s">
        <v>97</v>
      </c>
      <c r="K1408" t="s">
        <v>444</v>
      </c>
      <c r="L1408" t="s">
        <v>9640</v>
      </c>
      <c r="M1408" t="s">
        <v>1798</v>
      </c>
      <c r="N1408" t="s">
        <v>10589</v>
      </c>
      <c r="O1408" t="s">
        <v>3012</v>
      </c>
      <c r="P1408" t="s">
        <v>10590</v>
      </c>
      <c r="Q1408" t="s">
        <v>415</v>
      </c>
      <c r="R1408" t="b">
        <v>0</v>
      </c>
      <c r="S1408">
        <v>4000</v>
      </c>
      <c r="T1408" t="s">
        <v>3002</v>
      </c>
      <c r="U1408" t="s">
        <v>3003</v>
      </c>
      <c r="V1408">
        <v>4</v>
      </c>
      <c r="W1408" t="s">
        <v>3012</v>
      </c>
    </row>
    <row r="1409" spans="1:23" hidden="1" x14ac:dyDescent="0.35">
      <c r="A1409" t="s">
        <v>381</v>
      </c>
      <c r="C1409" s="403">
        <v>45514</v>
      </c>
      <c r="D1409" t="s">
        <v>3543</v>
      </c>
      <c r="E1409" t="s">
        <v>10591</v>
      </c>
      <c r="F1409" t="s">
        <v>10592</v>
      </c>
      <c r="G1409" t="s">
        <v>10593</v>
      </c>
      <c r="H1409" t="s">
        <v>10594</v>
      </c>
      <c r="I1409" t="s">
        <v>2625</v>
      </c>
      <c r="J1409" t="s">
        <v>97</v>
      </c>
      <c r="K1409" t="s">
        <v>444</v>
      </c>
      <c r="L1409" t="s">
        <v>9640</v>
      </c>
      <c r="M1409" t="s">
        <v>1798</v>
      </c>
      <c r="N1409" t="s">
        <v>10595</v>
      </c>
      <c r="O1409" t="s">
        <v>3012</v>
      </c>
      <c r="P1409" t="s">
        <v>10590</v>
      </c>
      <c r="Q1409" t="s">
        <v>415</v>
      </c>
      <c r="R1409" t="b">
        <v>0</v>
      </c>
      <c r="S1409">
        <v>3000</v>
      </c>
      <c r="T1409" t="s">
        <v>3002</v>
      </c>
      <c r="U1409" t="s">
        <v>3003</v>
      </c>
      <c r="V1409">
        <v>3</v>
      </c>
      <c r="W1409" t="s">
        <v>3012</v>
      </c>
    </row>
    <row r="1410" spans="1:23" hidden="1" x14ac:dyDescent="0.35">
      <c r="A1410" t="s">
        <v>2176</v>
      </c>
      <c r="C1410" s="403">
        <v>45514</v>
      </c>
      <c r="D1410" t="s">
        <v>3543</v>
      </c>
      <c r="E1410" t="s">
        <v>10596</v>
      </c>
      <c r="F1410" t="s">
        <v>10597</v>
      </c>
      <c r="G1410" t="s">
        <v>10598</v>
      </c>
      <c r="H1410" t="s">
        <v>10599</v>
      </c>
      <c r="I1410" t="s">
        <v>2380</v>
      </c>
      <c r="J1410" t="s">
        <v>102</v>
      </c>
      <c r="K1410" t="s">
        <v>378</v>
      </c>
      <c r="L1410" t="s">
        <v>3719</v>
      </c>
      <c r="M1410" t="s">
        <v>4443</v>
      </c>
      <c r="N1410" t="s">
        <v>10600</v>
      </c>
      <c r="O1410" t="s">
        <v>3012</v>
      </c>
      <c r="P1410" t="s">
        <v>3906</v>
      </c>
      <c r="Q1410" t="s">
        <v>378</v>
      </c>
      <c r="R1410" t="b">
        <v>0</v>
      </c>
      <c r="S1410">
        <v>4500</v>
      </c>
      <c r="T1410" t="s">
        <v>3002</v>
      </c>
      <c r="U1410" t="s">
        <v>3003</v>
      </c>
      <c r="V1410">
        <v>4.5</v>
      </c>
      <c r="W1410" t="s">
        <v>3012</v>
      </c>
    </row>
    <row r="1411" spans="1:23" hidden="1" x14ac:dyDescent="0.35">
      <c r="A1411" t="s">
        <v>2176</v>
      </c>
      <c r="C1411" s="403">
        <v>45513</v>
      </c>
      <c r="D1411" t="s">
        <v>3508</v>
      </c>
      <c r="E1411" t="s">
        <v>10601</v>
      </c>
      <c r="F1411" t="s">
        <v>10602</v>
      </c>
      <c r="G1411" t="s">
        <v>4616</v>
      </c>
      <c r="H1411" t="s">
        <v>10603</v>
      </c>
      <c r="I1411" t="s">
        <v>3133</v>
      </c>
      <c r="J1411" t="s">
        <v>102</v>
      </c>
      <c r="K1411" t="s">
        <v>378</v>
      </c>
      <c r="L1411" t="s">
        <v>3843</v>
      </c>
      <c r="M1411" t="s">
        <v>4619</v>
      </c>
      <c r="N1411" t="s">
        <v>3956</v>
      </c>
      <c r="O1411" t="s">
        <v>3012</v>
      </c>
      <c r="P1411" t="s">
        <v>4064</v>
      </c>
      <c r="Q1411" t="s">
        <v>378</v>
      </c>
      <c r="R1411" t="b">
        <v>0</v>
      </c>
      <c r="S1411">
        <v>1000</v>
      </c>
      <c r="T1411" t="s">
        <v>3002</v>
      </c>
      <c r="U1411" t="s">
        <v>3003</v>
      </c>
      <c r="V1411">
        <v>1</v>
      </c>
      <c r="W1411" t="s">
        <v>3012</v>
      </c>
    </row>
    <row r="1412" spans="1:23" hidden="1" x14ac:dyDescent="0.35">
      <c r="A1412" t="s">
        <v>381</v>
      </c>
      <c r="C1412" s="403">
        <v>45513</v>
      </c>
      <c r="D1412" t="s">
        <v>3661</v>
      </c>
      <c r="E1412" t="s">
        <v>10604</v>
      </c>
      <c r="F1412" t="s">
        <v>10605</v>
      </c>
      <c r="G1412" t="s">
        <v>10606</v>
      </c>
      <c r="H1412" t="s">
        <v>10607</v>
      </c>
      <c r="I1412" t="s">
        <v>2300</v>
      </c>
      <c r="J1412" t="s">
        <v>97</v>
      </c>
      <c r="K1412" t="s">
        <v>444</v>
      </c>
      <c r="L1412" t="s">
        <v>3047</v>
      </c>
      <c r="M1412" t="s">
        <v>1798</v>
      </c>
      <c r="N1412" t="s">
        <v>10608</v>
      </c>
      <c r="O1412" t="s">
        <v>3021</v>
      </c>
      <c r="P1412" t="s">
        <v>8935</v>
      </c>
      <c r="Q1412" t="s">
        <v>415</v>
      </c>
      <c r="R1412" t="b">
        <v>0</v>
      </c>
      <c r="S1412">
        <v>5000</v>
      </c>
      <c r="T1412" t="s">
        <v>3002</v>
      </c>
      <c r="U1412" t="s">
        <v>3003</v>
      </c>
      <c r="V1412">
        <v>5</v>
      </c>
      <c r="W1412" t="s">
        <v>3021</v>
      </c>
    </row>
    <row r="1413" spans="1:23" hidden="1" x14ac:dyDescent="0.35">
      <c r="A1413" t="s">
        <v>2176</v>
      </c>
      <c r="C1413" s="403">
        <v>45513</v>
      </c>
      <c r="D1413" t="s">
        <v>3543</v>
      </c>
      <c r="E1413" t="s">
        <v>10609</v>
      </c>
      <c r="F1413" t="s">
        <v>10610</v>
      </c>
      <c r="G1413" t="s">
        <v>10611</v>
      </c>
      <c r="H1413" t="s">
        <v>10612</v>
      </c>
      <c r="I1413" t="s">
        <v>10613</v>
      </c>
      <c r="J1413" t="s">
        <v>102</v>
      </c>
      <c r="K1413" t="s">
        <v>378</v>
      </c>
      <c r="L1413" t="s">
        <v>3852</v>
      </c>
      <c r="M1413" t="s">
        <v>4373</v>
      </c>
      <c r="N1413" t="s">
        <v>10614</v>
      </c>
      <c r="O1413" t="s">
        <v>3012</v>
      </c>
      <c r="P1413" t="s">
        <v>4374</v>
      </c>
      <c r="Q1413" t="s">
        <v>378</v>
      </c>
      <c r="R1413" t="b">
        <v>0</v>
      </c>
      <c r="S1413">
        <v>1000</v>
      </c>
      <c r="T1413" t="s">
        <v>3002</v>
      </c>
      <c r="U1413" t="s">
        <v>3003</v>
      </c>
      <c r="V1413">
        <v>1</v>
      </c>
      <c r="W1413" t="s">
        <v>3012</v>
      </c>
    </row>
    <row r="1414" spans="1:23" hidden="1" x14ac:dyDescent="0.35">
      <c r="A1414" t="s">
        <v>2189</v>
      </c>
      <c r="C1414" s="403">
        <v>45513</v>
      </c>
      <c r="D1414" t="s">
        <v>3543</v>
      </c>
      <c r="E1414" t="s">
        <v>10615</v>
      </c>
      <c r="F1414" t="s">
        <v>10616</v>
      </c>
      <c r="G1414" t="s">
        <v>10617</v>
      </c>
      <c r="H1414" t="s">
        <v>10618</v>
      </c>
      <c r="I1414" t="s">
        <v>2337</v>
      </c>
      <c r="J1414" t="s">
        <v>101</v>
      </c>
      <c r="K1414" t="s">
        <v>792</v>
      </c>
      <c r="L1414" t="s">
        <v>10619</v>
      </c>
      <c r="M1414" t="s">
        <v>1798</v>
      </c>
      <c r="N1414" t="s">
        <v>10620</v>
      </c>
      <c r="O1414" t="s">
        <v>3001</v>
      </c>
      <c r="P1414" t="s">
        <v>10621</v>
      </c>
      <c r="Q1414" t="s">
        <v>2189</v>
      </c>
      <c r="R1414" t="b">
        <v>0</v>
      </c>
      <c r="S1414">
        <v>0</v>
      </c>
      <c r="T1414" t="s">
        <v>3002</v>
      </c>
      <c r="U1414" t="s">
        <v>3003</v>
      </c>
      <c r="V1414">
        <v>0</v>
      </c>
      <c r="W1414" t="s">
        <v>3001</v>
      </c>
    </row>
    <row r="1415" spans="1:23" hidden="1" x14ac:dyDescent="0.35">
      <c r="A1415" t="s">
        <v>2176</v>
      </c>
      <c r="C1415" s="403">
        <v>45513</v>
      </c>
      <c r="D1415" t="s">
        <v>10622</v>
      </c>
      <c r="E1415" t="s">
        <v>10623</v>
      </c>
      <c r="F1415" t="s">
        <v>10624</v>
      </c>
      <c r="G1415" t="s">
        <v>10625</v>
      </c>
      <c r="H1415" t="s">
        <v>10626</v>
      </c>
      <c r="I1415" t="s">
        <v>2249</v>
      </c>
      <c r="J1415" t="s">
        <v>102</v>
      </c>
      <c r="K1415" t="s">
        <v>378</v>
      </c>
      <c r="L1415" t="s">
        <v>3852</v>
      </c>
      <c r="M1415" t="s">
        <v>4613</v>
      </c>
      <c r="N1415" t="s">
        <v>10627</v>
      </c>
      <c r="O1415" t="s">
        <v>3021</v>
      </c>
      <c r="P1415" t="s">
        <v>4398</v>
      </c>
      <c r="Q1415" t="s">
        <v>378</v>
      </c>
      <c r="R1415" t="b">
        <v>0</v>
      </c>
      <c r="S1415">
        <v>1500</v>
      </c>
      <c r="T1415" t="s">
        <v>3002</v>
      </c>
      <c r="U1415" t="s">
        <v>3003</v>
      </c>
      <c r="V1415">
        <v>1.5</v>
      </c>
      <c r="W1415" t="s">
        <v>3021</v>
      </c>
    </row>
    <row r="1416" spans="1:23" hidden="1" x14ac:dyDescent="0.35">
      <c r="A1416" t="s">
        <v>350</v>
      </c>
      <c r="C1416" s="403">
        <v>45513</v>
      </c>
      <c r="D1416" t="s">
        <v>3543</v>
      </c>
      <c r="E1416" t="s">
        <v>10628</v>
      </c>
      <c r="F1416" t="s">
        <v>10629</v>
      </c>
      <c r="G1416" t="s">
        <v>10630</v>
      </c>
      <c r="H1416" t="s">
        <v>10631</v>
      </c>
      <c r="I1416" t="s">
        <v>5822</v>
      </c>
      <c r="J1416" t="s">
        <v>103</v>
      </c>
      <c r="K1416" t="s">
        <v>1235</v>
      </c>
      <c r="L1416" t="s">
        <v>10632</v>
      </c>
      <c r="M1416" t="s">
        <v>1798</v>
      </c>
      <c r="N1416" t="s">
        <v>10633</v>
      </c>
      <c r="O1416" t="s">
        <v>3030</v>
      </c>
      <c r="P1416" t="s">
        <v>10634</v>
      </c>
      <c r="Q1416" t="s">
        <v>837</v>
      </c>
      <c r="R1416" t="b">
        <v>0</v>
      </c>
      <c r="S1416">
        <v>10000</v>
      </c>
      <c r="T1416" t="s">
        <v>3002</v>
      </c>
      <c r="U1416" t="s">
        <v>3003</v>
      </c>
      <c r="V1416">
        <v>10</v>
      </c>
      <c r="W1416" t="s">
        <v>3030</v>
      </c>
    </row>
    <row r="1417" spans="1:23" hidden="1" x14ac:dyDescent="0.35">
      <c r="A1417" t="s">
        <v>350</v>
      </c>
      <c r="C1417" s="403">
        <v>45513</v>
      </c>
      <c r="D1417" t="s">
        <v>3543</v>
      </c>
      <c r="E1417" t="s">
        <v>2736</v>
      </c>
      <c r="F1417" t="s">
        <v>10635</v>
      </c>
      <c r="G1417" t="s">
        <v>1935</v>
      </c>
      <c r="H1417" t="s">
        <v>10636</v>
      </c>
      <c r="I1417" t="s">
        <v>1935</v>
      </c>
      <c r="J1417" t="s">
        <v>3247</v>
      </c>
      <c r="K1417" t="s">
        <v>298</v>
      </c>
      <c r="L1417" t="s">
        <v>4089</v>
      </c>
      <c r="M1417" t="s">
        <v>1798</v>
      </c>
      <c r="N1417" t="s">
        <v>1798</v>
      </c>
      <c r="O1417" t="s">
        <v>3021</v>
      </c>
      <c r="P1417" t="s">
        <v>10637</v>
      </c>
      <c r="Q1417" t="s">
        <v>307</v>
      </c>
      <c r="R1417" t="b">
        <v>0</v>
      </c>
      <c r="S1417">
        <v>5000</v>
      </c>
      <c r="T1417" t="s">
        <v>3013</v>
      </c>
      <c r="U1417" t="s">
        <v>3003</v>
      </c>
      <c r="V1417">
        <v>5</v>
      </c>
      <c r="W1417" t="s">
        <v>3021</v>
      </c>
    </row>
    <row r="1418" spans="1:23" hidden="1" x14ac:dyDescent="0.35">
      <c r="A1418" t="s">
        <v>2189</v>
      </c>
      <c r="C1418" s="403">
        <v>45513</v>
      </c>
      <c r="D1418" t="s">
        <v>3543</v>
      </c>
      <c r="E1418" t="s">
        <v>10638</v>
      </c>
      <c r="F1418" t="s">
        <v>10639</v>
      </c>
      <c r="G1418" t="s">
        <v>10640</v>
      </c>
      <c r="H1418" t="s">
        <v>10641</v>
      </c>
      <c r="I1418" t="s">
        <v>10642</v>
      </c>
      <c r="J1418" t="s">
        <v>101</v>
      </c>
      <c r="K1418" t="s">
        <v>806</v>
      </c>
      <c r="L1418" t="s">
        <v>10643</v>
      </c>
      <c r="M1418" t="s">
        <v>1798</v>
      </c>
      <c r="N1418" t="s">
        <v>10644</v>
      </c>
      <c r="O1418" t="s">
        <v>3012</v>
      </c>
      <c r="P1418" t="s">
        <v>10645</v>
      </c>
      <c r="Q1418" t="s">
        <v>293</v>
      </c>
      <c r="R1418" t="b">
        <v>0</v>
      </c>
      <c r="S1418">
        <v>1400</v>
      </c>
      <c r="T1418" t="s">
        <v>3002</v>
      </c>
      <c r="U1418" t="s">
        <v>3003</v>
      </c>
      <c r="V1418">
        <v>1.4</v>
      </c>
      <c r="W1418" t="s">
        <v>3012</v>
      </c>
    </row>
    <row r="1419" spans="1:23" hidden="1" x14ac:dyDescent="0.35">
      <c r="A1419" t="s">
        <v>2176</v>
      </c>
      <c r="C1419" s="403">
        <v>45513</v>
      </c>
      <c r="D1419" t="s">
        <v>3543</v>
      </c>
      <c r="E1419" t="s">
        <v>10646</v>
      </c>
      <c r="F1419" t="s">
        <v>10647</v>
      </c>
      <c r="G1419" t="s">
        <v>10648</v>
      </c>
      <c r="H1419" t="s">
        <v>10649</v>
      </c>
      <c r="I1419" t="s">
        <v>10650</v>
      </c>
      <c r="J1419" t="s">
        <v>102</v>
      </c>
      <c r="K1419" t="s">
        <v>378</v>
      </c>
      <c r="L1419" t="s">
        <v>4695</v>
      </c>
      <c r="M1419" t="s">
        <v>4696</v>
      </c>
      <c r="N1419" t="s">
        <v>10651</v>
      </c>
      <c r="O1419" t="s">
        <v>3012</v>
      </c>
      <c r="P1419" t="s">
        <v>4698</v>
      </c>
      <c r="Q1419" t="s">
        <v>378</v>
      </c>
      <c r="R1419" t="b">
        <v>0</v>
      </c>
      <c r="S1419">
        <v>1000</v>
      </c>
      <c r="T1419" t="s">
        <v>3002</v>
      </c>
      <c r="U1419" t="s">
        <v>3003</v>
      </c>
      <c r="V1419">
        <v>1</v>
      </c>
      <c r="W1419" t="s">
        <v>3012</v>
      </c>
    </row>
    <row r="1420" spans="1:23" hidden="1" x14ac:dyDescent="0.35">
      <c r="A1420" t="s">
        <v>2189</v>
      </c>
      <c r="C1420" s="403">
        <v>45513</v>
      </c>
      <c r="D1420" t="s">
        <v>3543</v>
      </c>
      <c r="E1420" t="s">
        <v>10652</v>
      </c>
      <c r="F1420" t="s">
        <v>10653</v>
      </c>
      <c r="G1420" t="s">
        <v>10654</v>
      </c>
      <c r="H1420" t="s">
        <v>10655</v>
      </c>
      <c r="I1420" t="s">
        <v>10656</v>
      </c>
      <c r="J1420" t="s">
        <v>101</v>
      </c>
      <c r="K1420" t="s">
        <v>806</v>
      </c>
      <c r="L1420" t="s">
        <v>10643</v>
      </c>
      <c r="M1420" t="s">
        <v>1798</v>
      </c>
      <c r="N1420" t="s">
        <v>10657</v>
      </c>
      <c r="O1420" t="s">
        <v>3012</v>
      </c>
      <c r="P1420" t="s">
        <v>10645</v>
      </c>
      <c r="Q1420" t="s">
        <v>293</v>
      </c>
      <c r="R1420" t="b">
        <v>0</v>
      </c>
      <c r="S1420">
        <v>3000</v>
      </c>
      <c r="T1420" t="s">
        <v>3002</v>
      </c>
      <c r="U1420" t="s">
        <v>3003</v>
      </c>
      <c r="V1420">
        <v>3</v>
      </c>
      <c r="W1420" t="s">
        <v>3012</v>
      </c>
    </row>
    <row r="1421" spans="1:23" hidden="1" x14ac:dyDescent="0.35">
      <c r="A1421" t="s">
        <v>2176</v>
      </c>
      <c r="C1421" s="403">
        <v>45513</v>
      </c>
      <c r="D1421" t="s">
        <v>3543</v>
      </c>
      <c r="E1421" t="s">
        <v>10658</v>
      </c>
      <c r="F1421" t="s">
        <v>10659</v>
      </c>
      <c r="G1421" t="s">
        <v>10660</v>
      </c>
      <c r="H1421" t="s">
        <v>10661</v>
      </c>
      <c r="I1421" t="s">
        <v>10662</v>
      </c>
      <c r="J1421" t="s">
        <v>102</v>
      </c>
      <c r="K1421" t="s">
        <v>378</v>
      </c>
      <c r="L1421" t="s">
        <v>4695</v>
      </c>
      <c r="M1421" t="s">
        <v>4696</v>
      </c>
      <c r="N1421" t="s">
        <v>10651</v>
      </c>
      <c r="O1421" t="s">
        <v>3021</v>
      </c>
      <c r="P1421" t="s">
        <v>4698</v>
      </c>
      <c r="Q1421" t="s">
        <v>378</v>
      </c>
      <c r="R1421" t="b">
        <v>0</v>
      </c>
      <c r="S1421">
        <v>6800</v>
      </c>
      <c r="T1421" t="s">
        <v>3002</v>
      </c>
      <c r="U1421" t="s">
        <v>3003</v>
      </c>
      <c r="V1421">
        <v>6.8</v>
      </c>
      <c r="W1421" t="s">
        <v>3021</v>
      </c>
    </row>
    <row r="1422" spans="1:23" hidden="1" x14ac:dyDescent="0.35">
      <c r="A1422" t="s">
        <v>2189</v>
      </c>
      <c r="C1422" s="403">
        <v>45513</v>
      </c>
      <c r="D1422" t="s">
        <v>3543</v>
      </c>
      <c r="E1422" t="s">
        <v>10663</v>
      </c>
      <c r="F1422" t="s">
        <v>10664</v>
      </c>
      <c r="G1422" t="s">
        <v>10665</v>
      </c>
      <c r="H1422" t="s">
        <v>10666</v>
      </c>
      <c r="I1422" t="s">
        <v>9132</v>
      </c>
      <c r="J1422" t="s">
        <v>101</v>
      </c>
      <c r="K1422" t="s">
        <v>806</v>
      </c>
      <c r="L1422" t="s">
        <v>10643</v>
      </c>
      <c r="M1422" t="s">
        <v>1798</v>
      </c>
      <c r="N1422" t="s">
        <v>10667</v>
      </c>
      <c r="O1422" t="s">
        <v>3012</v>
      </c>
      <c r="P1422" t="s">
        <v>10645</v>
      </c>
      <c r="Q1422" t="s">
        <v>293</v>
      </c>
      <c r="R1422" t="b">
        <v>0</v>
      </c>
      <c r="S1422">
        <v>1500</v>
      </c>
      <c r="T1422" t="s">
        <v>3002</v>
      </c>
      <c r="U1422" t="s">
        <v>3003</v>
      </c>
      <c r="V1422">
        <v>1.5</v>
      </c>
      <c r="W1422" t="s">
        <v>3012</v>
      </c>
    </row>
    <row r="1423" spans="1:23" hidden="1" x14ac:dyDescent="0.35">
      <c r="A1423" t="s">
        <v>2176</v>
      </c>
      <c r="C1423" s="403">
        <v>45513</v>
      </c>
      <c r="D1423" t="s">
        <v>3543</v>
      </c>
      <c r="E1423" t="s">
        <v>10668</v>
      </c>
      <c r="F1423" t="s">
        <v>10669</v>
      </c>
      <c r="G1423" t="s">
        <v>10670</v>
      </c>
      <c r="H1423" t="s">
        <v>10671</v>
      </c>
      <c r="I1423" t="s">
        <v>2526</v>
      </c>
      <c r="J1423" t="s">
        <v>102</v>
      </c>
      <c r="K1423" t="s">
        <v>378</v>
      </c>
      <c r="L1423" t="s">
        <v>4695</v>
      </c>
      <c r="M1423" t="s">
        <v>4696</v>
      </c>
      <c r="N1423" t="s">
        <v>10359</v>
      </c>
      <c r="O1423" t="s">
        <v>3012</v>
      </c>
      <c r="P1423" t="s">
        <v>4698</v>
      </c>
      <c r="Q1423" t="s">
        <v>378</v>
      </c>
      <c r="R1423" t="b">
        <v>0</v>
      </c>
      <c r="S1423">
        <v>1000</v>
      </c>
      <c r="T1423" t="s">
        <v>3002</v>
      </c>
      <c r="U1423" t="s">
        <v>3003</v>
      </c>
      <c r="V1423">
        <v>1</v>
      </c>
      <c r="W1423" t="s">
        <v>3012</v>
      </c>
    </row>
    <row r="1424" spans="1:23" hidden="1" x14ac:dyDescent="0.35">
      <c r="A1424" t="s">
        <v>350</v>
      </c>
      <c r="C1424" s="403">
        <v>45513</v>
      </c>
      <c r="D1424" t="s">
        <v>3543</v>
      </c>
      <c r="E1424" t="s">
        <v>10672</v>
      </c>
      <c r="F1424" t="s">
        <v>10673</v>
      </c>
      <c r="G1424" t="s">
        <v>10674</v>
      </c>
      <c r="H1424" t="s">
        <v>10675</v>
      </c>
      <c r="I1424" t="s">
        <v>2819</v>
      </c>
      <c r="J1424" t="s">
        <v>103</v>
      </c>
      <c r="K1424" t="s">
        <v>1235</v>
      </c>
      <c r="L1424" t="s">
        <v>10632</v>
      </c>
      <c r="M1424" t="s">
        <v>1798</v>
      </c>
      <c r="N1424" t="s">
        <v>10633</v>
      </c>
      <c r="O1424" t="s">
        <v>3012</v>
      </c>
      <c r="P1424" t="s">
        <v>10634</v>
      </c>
      <c r="Q1424" t="s">
        <v>837</v>
      </c>
      <c r="R1424" t="b">
        <v>0</v>
      </c>
      <c r="S1424">
        <v>2000</v>
      </c>
      <c r="T1424" t="s">
        <v>3002</v>
      </c>
      <c r="U1424" t="s">
        <v>3003</v>
      </c>
      <c r="V1424">
        <v>2</v>
      </c>
      <c r="W1424" t="s">
        <v>3012</v>
      </c>
    </row>
    <row r="1425" spans="1:23" hidden="1" x14ac:dyDescent="0.35">
      <c r="A1425" t="s">
        <v>2189</v>
      </c>
      <c r="C1425" s="403">
        <v>45513</v>
      </c>
      <c r="D1425" t="s">
        <v>10676</v>
      </c>
      <c r="E1425" t="s">
        <v>10677</v>
      </c>
      <c r="F1425" t="s">
        <v>10678</v>
      </c>
      <c r="G1425" t="s">
        <v>10679</v>
      </c>
      <c r="H1425" t="s">
        <v>10680</v>
      </c>
      <c r="I1425" t="s">
        <v>10681</v>
      </c>
      <c r="J1425" t="s">
        <v>97</v>
      </c>
      <c r="K1425" t="s">
        <v>2189</v>
      </c>
      <c r="L1425" t="s">
        <v>3154</v>
      </c>
      <c r="M1425" t="s">
        <v>3155</v>
      </c>
      <c r="N1425" t="s">
        <v>1798</v>
      </c>
      <c r="O1425" t="s">
        <v>3001</v>
      </c>
      <c r="P1425" t="s">
        <v>4837</v>
      </c>
      <c r="Q1425" t="s">
        <v>2189</v>
      </c>
      <c r="R1425" t="b">
        <v>1</v>
      </c>
      <c r="S1425">
        <v>0</v>
      </c>
      <c r="T1425" t="s">
        <v>3002</v>
      </c>
      <c r="U1425" t="s">
        <v>3003</v>
      </c>
      <c r="V1425">
        <v>0</v>
      </c>
      <c r="W1425" t="s">
        <v>3001</v>
      </c>
    </row>
    <row r="1426" spans="1:23" hidden="1" x14ac:dyDescent="0.35">
      <c r="A1426" t="s">
        <v>2189</v>
      </c>
      <c r="C1426" s="403">
        <v>45513</v>
      </c>
      <c r="D1426" t="s">
        <v>3543</v>
      </c>
      <c r="E1426" t="s">
        <v>10682</v>
      </c>
      <c r="F1426" t="s">
        <v>10683</v>
      </c>
      <c r="G1426" t="s">
        <v>10684</v>
      </c>
      <c r="H1426" t="s">
        <v>10685</v>
      </c>
      <c r="I1426" t="s">
        <v>10686</v>
      </c>
      <c r="J1426" t="s">
        <v>101</v>
      </c>
      <c r="K1426" t="s">
        <v>806</v>
      </c>
      <c r="L1426" t="s">
        <v>10687</v>
      </c>
      <c r="M1426" t="s">
        <v>1798</v>
      </c>
      <c r="N1426" t="s">
        <v>10688</v>
      </c>
      <c r="O1426" t="s">
        <v>3012</v>
      </c>
      <c r="P1426" t="s">
        <v>10689</v>
      </c>
      <c r="Q1426" t="s">
        <v>293</v>
      </c>
      <c r="R1426" t="b">
        <v>0</v>
      </c>
      <c r="S1426">
        <v>2000</v>
      </c>
      <c r="T1426" t="s">
        <v>3002</v>
      </c>
      <c r="U1426" t="s">
        <v>3003</v>
      </c>
      <c r="V1426">
        <v>2</v>
      </c>
      <c r="W1426" t="s">
        <v>3012</v>
      </c>
    </row>
    <row r="1427" spans="1:23" hidden="1" x14ac:dyDescent="0.35">
      <c r="A1427" t="s">
        <v>2176</v>
      </c>
      <c r="C1427" s="403">
        <v>45513</v>
      </c>
      <c r="D1427" t="s">
        <v>10622</v>
      </c>
      <c r="E1427" t="s">
        <v>10690</v>
      </c>
      <c r="F1427" t="s">
        <v>10691</v>
      </c>
      <c r="G1427" t="s">
        <v>10692</v>
      </c>
      <c r="H1427" t="s">
        <v>10693</v>
      </c>
      <c r="I1427" t="s">
        <v>1114</v>
      </c>
      <c r="J1427" t="s">
        <v>102</v>
      </c>
      <c r="K1427" t="s">
        <v>378</v>
      </c>
      <c r="L1427" t="s">
        <v>4695</v>
      </c>
      <c r="M1427" t="s">
        <v>4696</v>
      </c>
      <c r="N1427" t="s">
        <v>10359</v>
      </c>
      <c r="O1427" t="s">
        <v>3021</v>
      </c>
      <c r="P1427" t="s">
        <v>4698</v>
      </c>
      <c r="Q1427" t="s">
        <v>378</v>
      </c>
      <c r="R1427" t="b">
        <v>0</v>
      </c>
      <c r="S1427">
        <v>4000</v>
      </c>
      <c r="T1427" t="s">
        <v>3002</v>
      </c>
      <c r="U1427" t="s">
        <v>3003</v>
      </c>
      <c r="V1427">
        <v>4</v>
      </c>
      <c r="W1427" t="s">
        <v>3021</v>
      </c>
    </row>
    <row r="1428" spans="1:23" hidden="1" x14ac:dyDescent="0.35">
      <c r="A1428" t="s">
        <v>2189</v>
      </c>
      <c r="C1428" s="403">
        <v>45513</v>
      </c>
      <c r="D1428" t="s">
        <v>3543</v>
      </c>
      <c r="E1428" t="s">
        <v>10694</v>
      </c>
      <c r="F1428" t="s">
        <v>10695</v>
      </c>
      <c r="G1428" t="s">
        <v>2304</v>
      </c>
      <c r="H1428" t="s">
        <v>10696</v>
      </c>
      <c r="I1428" t="s">
        <v>10697</v>
      </c>
      <c r="J1428" t="s">
        <v>101</v>
      </c>
      <c r="K1428" t="s">
        <v>806</v>
      </c>
      <c r="L1428" t="s">
        <v>10687</v>
      </c>
      <c r="M1428" t="s">
        <v>1798</v>
      </c>
      <c r="N1428" t="s">
        <v>1798</v>
      </c>
      <c r="O1428" t="s">
        <v>3012</v>
      </c>
      <c r="P1428" t="s">
        <v>10689</v>
      </c>
      <c r="Q1428" t="s">
        <v>293</v>
      </c>
      <c r="R1428" t="b">
        <v>0</v>
      </c>
      <c r="S1428">
        <v>2000</v>
      </c>
      <c r="T1428" t="s">
        <v>3002</v>
      </c>
      <c r="U1428" t="s">
        <v>3003</v>
      </c>
      <c r="V1428">
        <v>2</v>
      </c>
      <c r="W1428" t="s">
        <v>3012</v>
      </c>
    </row>
    <row r="1429" spans="1:23" hidden="1" x14ac:dyDescent="0.35">
      <c r="A1429" t="s">
        <v>350</v>
      </c>
      <c r="C1429" s="403">
        <v>45513</v>
      </c>
      <c r="D1429" t="s">
        <v>3543</v>
      </c>
      <c r="E1429" t="s">
        <v>10698</v>
      </c>
      <c r="F1429" t="s">
        <v>10699</v>
      </c>
      <c r="G1429" t="s">
        <v>10700</v>
      </c>
      <c r="H1429" t="s">
        <v>10701</v>
      </c>
      <c r="I1429" t="s">
        <v>2280</v>
      </c>
      <c r="J1429" t="s">
        <v>103</v>
      </c>
      <c r="K1429" t="s">
        <v>1235</v>
      </c>
      <c r="L1429" t="s">
        <v>10632</v>
      </c>
      <c r="M1429" t="s">
        <v>1798</v>
      </c>
      <c r="N1429" t="s">
        <v>10633</v>
      </c>
      <c r="O1429" t="s">
        <v>3021</v>
      </c>
      <c r="P1429" t="s">
        <v>10634</v>
      </c>
      <c r="Q1429" t="s">
        <v>837</v>
      </c>
      <c r="R1429" t="b">
        <v>0</v>
      </c>
      <c r="S1429">
        <v>6000</v>
      </c>
      <c r="T1429" t="s">
        <v>3002</v>
      </c>
      <c r="U1429" t="s">
        <v>3003</v>
      </c>
      <c r="V1429">
        <v>6</v>
      </c>
      <c r="W1429" t="s">
        <v>3021</v>
      </c>
    </row>
    <row r="1430" spans="1:23" hidden="1" x14ac:dyDescent="0.35">
      <c r="A1430" t="s">
        <v>2189</v>
      </c>
      <c r="C1430" s="403">
        <v>45513</v>
      </c>
      <c r="D1430" t="s">
        <v>3543</v>
      </c>
      <c r="E1430" t="s">
        <v>10702</v>
      </c>
      <c r="F1430" t="s">
        <v>10703</v>
      </c>
      <c r="G1430" t="s">
        <v>10704</v>
      </c>
      <c r="H1430" t="s">
        <v>10705</v>
      </c>
      <c r="I1430" t="s">
        <v>4883</v>
      </c>
      <c r="J1430" t="s">
        <v>101</v>
      </c>
      <c r="K1430" t="s">
        <v>806</v>
      </c>
      <c r="L1430" t="s">
        <v>10687</v>
      </c>
      <c r="M1430" t="s">
        <v>1798</v>
      </c>
      <c r="N1430" t="s">
        <v>10706</v>
      </c>
      <c r="O1430" t="s">
        <v>3012</v>
      </c>
      <c r="P1430" t="s">
        <v>10689</v>
      </c>
      <c r="Q1430" t="s">
        <v>293</v>
      </c>
      <c r="R1430" t="b">
        <v>0</v>
      </c>
      <c r="S1430">
        <v>3000</v>
      </c>
      <c r="T1430" t="s">
        <v>3002</v>
      </c>
      <c r="U1430" t="s">
        <v>3003</v>
      </c>
      <c r="V1430">
        <v>3</v>
      </c>
      <c r="W1430" t="s">
        <v>3012</v>
      </c>
    </row>
    <row r="1431" spans="1:23" hidden="1" x14ac:dyDescent="0.35">
      <c r="A1431" t="s">
        <v>2176</v>
      </c>
      <c r="C1431" s="403">
        <v>45513</v>
      </c>
      <c r="D1431" t="s">
        <v>3543</v>
      </c>
      <c r="E1431" t="s">
        <v>10707</v>
      </c>
      <c r="F1431" t="s">
        <v>10708</v>
      </c>
      <c r="G1431" t="s">
        <v>10709</v>
      </c>
      <c r="H1431" t="s">
        <v>10710</v>
      </c>
      <c r="I1431" t="s">
        <v>10711</v>
      </c>
      <c r="J1431" t="s">
        <v>102</v>
      </c>
      <c r="K1431" t="s">
        <v>378</v>
      </c>
      <c r="L1431" t="s">
        <v>3811</v>
      </c>
      <c r="M1431" t="s">
        <v>1798</v>
      </c>
      <c r="N1431" t="s">
        <v>4020</v>
      </c>
      <c r="O1431" t="s">
        <v>3012</v>
      </c>
      <c r="P1431" t="s">
        <v>3813</v>
      </c>
      <c r="Q1431" t="s">
        <v>378</v>
      </c>
      <c r="R1431" t="b">
        <v>0</v>
      </c>
      <c r="S1431">
        <v>1000</v>
      </c>
      <c r="T1431" t="s">
        <v>3002</v>
      </c>
      <c r="U1431" t="s">
        <v>3003</v>
      </c>
      <c r="V1431">
        <v>1</v>
      </c>
      <c r="W1431" t="s">
        <v>3012</v>
      </c>
    </row>
    <row r="1432" spans="1:23" hidden="1" x14ac:dyDescent="0.35">
      <c r="A1432" t="s">
        <v>350</v>
      </c>
      <c r="C1432" s="403">
        <v>45513</v>
      </c>
      <c r="D1432" t="s">
        <v>3543</v>
      </c>
      <c r="E1432" t="s">
        <v>10712</v>
      </c>
      <c r="F1432" t="s">
        <v>10713</v>
      </c>
      <c r="G1432" t="s">
        <v>7357</v>
      </c>
      <c r="H1432" t="s">
        <v>10714</v>
      </c>
      <c r="I1432" t="s">
        <v>2391</v>
      </c>
      <c r="J1432" t="s">
        <v>103</v>
      </c>
      <c r="K1432" t="s">
        <v>1235</v>
      </c>
      <c r="L1432" t="s">
        <v>10632</v>
      </c>
      <c r="M1432" t="s">
        <v>1798</v>
      </c>
      <c r="N1432" t="s">
        <v>10715</v>
      </c>
      <c r="O1432" t="s">
        <v>3012</v>
      </c>
      <c r="P1432" t="s">
        <v>10634</v>
      </c>
      <c r="Q1432" t="s">
        <v>837</v>
      </c>
      <c r="R1432" t="b">
        <v>0</v>
      </c>
      <c r="S1432">
        <v>1500</v>
      </c>
      <c r="T1432" t="s">
        <v>3002</v>
      </c>
      <c r="U1432" t="s">
        <v>3003</v>
      </c>
      <c r="V1432">
        <v>1.5</v>
      </c>
      <c r="W1432" t="s">
        <v>3012</v>
      </c>
    </row>
    <row r="1433" spans="1:23" hidden="1" x14ac:dyDescent="0.35">
      <c r="A1433" t="s">
        <v>2176</v>
      </c>
      <c r="C1433" s="403">
        <v>45513</v>
      </c>
      <c r="D1433" t="s">
        <v>3543</v>
      </c>
      <c r="E1433" t="s">
        <v>10716</v>
      </c>
      <c r="F1433" t="s">
        <v>10717</v>
      </c>
      <c r="G1433" t="s">
        <v>10718</v>
      </c>
      <c r="H1433" t="s">
        <v>10719</v>
      </c>
      <c r="I1433" t="s">
        <v>2425</v>
      </c>
      <c r="J1433" t="s">
        <v>102</v>
      </c>
      <c r="K1433" t="s">
        <v>378</v>
      </c>
      <c r="L1433" t="s">
        <v>3811</v>
      </c>
      <c r="M1433" t="s">
        <v>1798</v>
      </c>
      <c r="N1433" t="s">
        <v>4020</v>
      </c>
      <c r="O1433" t="s">
        <v>3021</v>
      </c>
      <c r="P1433" t="s">
        <v>3813</v>
      </c>
      <c r="Q1433" t="s">
        <v>378</v>
      </c>
      <c r="R1433" t="b">
        <v>0</v>
      </c>
      <c r="S1433">
        <v>9000</v>
      </c>
      <c r="T1433" t="s">
        <v>3002</v>
      </c>
      <c r="U1433" t="s">
        <v>3003</v>
      </c>
      <c r="V1433">
        <v>9</v>
      </c>
      <c r="W1433" t="s">
        <v>3021</v>
      </c>
    </row>
    <row r="1434" spans="1:23" hidden="1" x14ac:dyDescent="0.35">
      <c r="A1434" t="s">
        <v>2176</v>
      </c>
      <c r="C1434" s="403">
        <v>45513</v>
      </c>
      <c r="D1434" t="s">
        <v>3543</v>
      </c>
      <c r="E1434" t="s">
        <v>10720</v>
      </c>
      <c r="F1434" t="s">
        <v>10721</v>
      </c>
      <c r="G1434" t="s">
        <v>10722</v>
      </c>
      <c r="H1434" t="s">
        <v>10723</v>
      </c>
      <c r="I1434" t="s">
        <v>2235</v>
      </c>
      <c r="J1434" t="s">
        <v>102</v>
      </c>
      <c r="K1434" t="s">
        <v>378</v>
      </c>
      <c r="L1434" t="s">
        <v>3811</v>
      </c>
      <c r="M1434" t="s">
        <v>1798</v>
      </c>
      <c r="N1434" t="s">
        <v>4020</v>
      </c>
      <c r="O1434" t="s">
        <v>3021</v>
      </c>
      <c r="P1434" t="s">
        <v>3813</v>
      </c>
      <c r="Q1434" t="s">
        <v>378</v>
      </c>
      <c r="R1434" t="b">
        <v>0</v>
      </c>
      <c r="S1434">
        <v>5000</v>
      </c>
      <c r="T1434" t="s">
        <v>3002</v>
      </c>
      <c r="U1434" t="s">
        <v>3003</v>
      </c>
      <c r="V1434">
        <v>5</v>
      </c>
      <c r="W1434" t="s">
        <v>3021</v>
      </c>
    </row>
    <row r="1435" spans="1:23" x14ac:dyDescent="0.35">
      <c r="A1435" t="s">
        <v>2189</v>
      </c>
      <c r="C1435" s="403">
        <v>45513</v>
      </c>
      <c r="D1435" t="s">
        <v>3543</v>
      </c>
      <c r="E1435" t="s">
        <v>2237</v>
      </c>
      <c r="F1435" t="s">
        <v>10724</v>
      </c>
      <c r="G1435" t="s">
        <v>2339</v>
      </c>
      <c r="H1435" t="s">
        <v>10725</v>
      </c>
      <c r="I1435" t="s">
        <v>10043</v>
      </c>
      <c r="J1435" t="s">
        <v>101</v>
      </c>
      <c r="K1435" t="s">
        <v>806</v>
      </c>
      <c r="L1435" t="s">
        <v>10687</v>
      </c>
      <c r="M1435" t="s">
        <v>1798</v>
      </c>
      <c r="N1435" t="s">
        <v>10726</v>
      </c>
      <c r="O1435" t="s">
        <v>3001</v>
      </c>
      <c r="P1435" t="s">
        <v>10689</v>
      </c>
      <c r="Q1435" t="s">
        <v>293</v>
      </c>
      <c r="R1435" t="b">
        <v>0</v>
      </c>
      <c r="S1435">
        <v>0</v>
      </c>
      <c r="T1435" t="s">
        <v>3002</v>
      </c>
      <c r="U1435" t="s">
        <v>3003</v>
      </c>
      <c r="V1435">
        <v>0</v>
      </c>
      <c r="W1435" t="s">
        <v>3001</v>
      </c>
    </row>
    <row r="1436" spans="1:23" hidden="1" x14ac:dyDescent="0.35">
      <c r="A1436" t="s">
        <v>2189</v>
      </c>
      <c r="C1436" s="403">
        <v>45512</v>
      </c>
      <c r="D1436" t="s">
        <v>3543</v>
      </c>
      <c r="E1436" t="s">
        <v>10727</v>
      </c>
      <c r="F1436" t="s">
        <v>10728</v>
      </c>
      <c r="G1436" t="s">
        <v>10729</v>
      </c>
      <c r="H1436" t="s">
        <v>10730</v>
      </c>
      <c r="I1436" t="s">
        <v>10731</v>
      </c>
      <c r="J1436" t="s">
        <v>2260</v>
      </c>
      <c r="K1436" t="s">
        <v>2189</v>
      </c>
      <c r="L1436" t="s">
        <v>3291</v>
      </c>
      <c r="M1436" t="s">
        <v>4896</v>
      </c>
      <c r="N1436" t="s">
        <v>4934</v>
      </c>
      <c r="O1436" t="s">
        <v>3012</v>
      </c>
      <c r="P1436" t="s">
        <v>4898</v>
      </c>
      <c r="Q1436" t="s">
        <v>2189</v>
      </c>
      <c r="R1436" t="b">
        <v>0</v>
      </c>
      <c r="S1436">
        <v>3000</v>
      </c>
      <c r="T1436" t="s">
        <v>3002</v>
      </c>
      <c r="U1436" t="s">
        <v>3003</v>
      </c>
      <c r="V1436">
        <v>3</v>
      </c>
      <c r="W1436" t="s">
        <v>3012</v>
      </c>
    </row>
    <row r="1437" spans="1:23" hidden="1" x14ac:dyDescent="0.35">
      <c r="A1437" t="s">
        <v>2189</v>
      </c>
      <c r="C1437" s="403">
        <v>45512</v>
      </c>
      <c r="D1437" t="s">
        <v>3543</v>
      </c>
      <c r="E1437" t="s">
        <v>10732</v>
      </c>
      <c r="F1437" t="s">
        <v>10733</v>
      </c>
      <c r="G1437" t="s">
        <v>10734</v>
      </c>
      <c r="H1437" t="s">
        <v>10735</v>
      </c>
      <c r="I1437" t="s">
        <v>5103</v>
      </c>
      <c r="J1437" t="s">
        <v>2260</v>
      </c>
      <c r="K1437" t="s">
        <v>2189</v>
      </c>
      <c r="L1437" t="s">
        <v>3291</v>
      </c>
      <c r="M1437" t="s">
        <v>4908</v>
      </c>
      <c r="N1437" t="s">
        <v>4909</v>
      </c>
      <c r="O1437" t="s">
        <v>3012</v>
      </c>
      <c r="P1437" t="s">
        <v>4910</v>
      </c>
      <c r="Q1437" t="s">
        <v>2189</v>
      </c>
      <c r="R1437" t="b">
        <v>0</v>
      </c>
      <c r="S1437">
        <v>100</v>
      </c>
      <c r="T1437" t="s">
        <v>3002</v>
      </c>
      <c r="U1437" t="s">
        <v>3003</v>
      </c>
      <c r="V1437">
        <v>0.1</v>
      </c>
      <c r="W1437" t="s">
        <v>3012</v>
      </c>
    </row>
    <row r="1438" spans="1:23" hidden="1" x14ac:dyDescent="0.35">
      <c r="A1438" t="s">
        <v>2189</v>
      </c>
      <c r="C1438" s="403">
        <v>45512</v>
      </c>
      <c r="D1438" t="s">
        <v>3543</v>
      </c>
      <c r="E1438" t="s">
        <v>10736</v>
      </c>
      <c r="F1438" t="s">
        <v>10737</v>
      </c>
      <c r="G1438" t="s">
        <v>10738</v>
      </c>
      <c r="H1438" t="s">
        <v>10739</v>
      </c>
      <c r="I1438" t="s">
        <v>2318</v>
      </c>
      <c r="J1438" t="s">
        <v>2260</v>
      </c>
      <c r="K1438" t="s">
        <v>2189</v>
      </c>
      <c r="L1438" t="s">
        <v>3291</v>
      </c>
      <c r="M1438" t="s">
        <v>4896</v>
      </c>
      <c r="N1438" t="s">
        <v>4934</v>
      </c>
      <c r="O1438" t="s">
        <v>3012</v>
      </c>
      <c r="P1438" t="s">
        <v>4898</v>
      </c>
      <c r="Q1438" t="s">
        <v>2189</v>
      </c>
      <c r="R1438" t="b">
        <v>0</v>
      </c>
      <c r="S1438">
        <v>1000</v>
      </c>
      <c r="T1438" t="s">
        <v>3002</v>
      </c>
      <c r="U1438" t="s">
        <v>3003</v>
      </c>
      <c r="V1438">
        <v>1</v>
      </c>
      <c r="W1438" t="s">
        <v>3012</v>
      </c>
    </row>
    <row r="1439" spans="1:23" hidden="1" x14ac:dyDescent="0.35">
      <c r="A1439" t="s">
        <v>2189</v>
      </c>
      <c r="C1439" s="403">
        <v>45512</v>
      </c>
      <c r="D1439" t="s">
        <v>3543</v>
      </c>
      <c r="E1439" t="s">
        <v>10740</v>
      </c>
      <c r="F1439" t="s">
        <v>10741</v>
      </c>
      <c r="G1439" t="s">
        <v>10742</v>
      </c>
      <c r="H1439" t="s">
        <v>10743</v>
      </c>
      <c r="I1439" t="s">
        <v>10744</v>
      </c>
      <c r="J1439" t="s">
        <v>2260</v>
      </c>
      <c r="K1439" t="s">
        <v>2189</v>
      </c>
      <c r="L1439" t="s">
        <v>3291</v>
      </c>
      <c r="M1439" t="s">
        <v>4896</v>
      </c>
      <c r="N1439" t="s">
        <v>4897</v>
      </c>
      <c r="O1439" t="s">
        <v>3012</v>
      </c>
      <c r="P1439" t="s">
        <v>4898</v>
      </c>
      <c r="Q1439" t="s">
        <v>2189</v>
      </c>
      <c r="R1439" t="b">
        <v>0</v>
      </c>
      <c r="S1439">
        <v>100</v>
      </c>
      <c r="T1439" t="s">
        <v>3002</v>
      </c>
      <c r="U1439" t="s">
        <v>3003</v>
      </c>
      <c r="V1439">
        <v>0.1</v>
      </c>
      <c r="W1439" t="s">
        <v>3012</v>
      </c>
    </row>
    <row r="1440" spans="1:23" hidden="1" x14ac:dyDescent="0.35">
      <c r="A1440" t="s">
        <v>2189</v>
      </c>
      <c r="C1440" s="403">
        <v>45512</v>
      </c>
      <c r="D1440" t="s">
        <v>3543</v>
      </c>
      <c r="E1440" t="s">
        <v>10745</v>
      </c>
      <c r="F1440" t="s">
        <v>10746</v>
      </c>
      <c r="G1440" t="s">
        <v>10747</v>
      </c>
      <c r="H1440" t="s">
        <v>10748</v>
      </c>
      <c r="I1440" t="s">
        <v>2705</v>
      </c>
      <c r="J1440" t="s">
        <v>2260</v>
      </c>
      <c r="K1440" t="s">
        <v>2189</v>
      </c>
      <c r="L1440" t="s">
        <v>3291</v>
      </c>
      <c r="M1440" t="s">
        <v>4969</v>
      </c>
      <c r="N1440" t="s">
        <v>5004</v>
      </c>
      <c r="O1440" t="s">
        <v>3012</v>
      </c>
      <c r="P1440" t="s">
        <v>4969</v>
      </c>
      <c r="Q1440" t="s">
        <v>2189</v>
      </c>
      <c r="R1440" t="b">
        <v>0</v>
      </c>
      <c r="S1440">
        <v>1000</v>
      </c>
      <c r="T1440" t="s">
        <v>3002</v>
      </c>
      <c r="U1440" t="s">
        <v>3003</v>
      </c>
      <c r="V1440">
        <v>1</v>
      </c>
      <c r="W1440" t="s">
        <v>3012</v>
      </c>
    </row>
    <row r="1441" spans="1:23" hidden="1" x14ac:dyDescent="0.35">
      <c r="A1441" t="s">
        <v>2189</v>
      </c>
      <c r="C1441" s="403">
        <v>45512</v>
      </c>
      <c r="D1441" t="s">
        <v>3543</v>
      </c>
      <c r="E1441" t="s">
        <v>10749</v>
      </c>
      <c r="F1441" t="s">
        <v>10750</v>
      </c>
      <c r="G1441" t="s">
        <v>10751</v>
      </c>
      <c r="H1441" t="s">
        <v>10752</v>
      </c>
      <c r="I1441" t="s">
        <v>4424</v>
      </c>
      <c r="J1441" t="s">
        <v>100</v>
      </c>
      <c r="K1441" t="s">
        <v>293</v>
      </c>
      <c r="L1441" t="s">
        <v>10753</v>
      </c>
      <c r="M1441" t="s">
        <v>10754</v>
      </c>
      <c r="N1441" t="s">
        <v>10755</v>
      </c>
      <c r="O1441" t="s">
        <v>3021</v>
      </c>
      <c r="P1441" t="s">
        <v>10756</v>
      </c>
      <c r="Q1441" t="s">
        <v>293</v>
      </c>
      <c r="R1441" t="b">
        <v>0</v>
      </c>
      <c r="S1441">
        <v>20000</v>
      </c>
      <c r="T1441" t="s">
        <v>3002</v>
      </c>
      <c r="U1441" t="s">
        <v>3003</v>
      </c>
      <c r="V1441">
        <v>20</v>
      </c>
      <c r="W1441" t="s">
        <v>3021</v>
      </c>
    </row>
    <row r="1442" spans="1:23" hidden="1" x14ac:dyDescent="0.35">
      <c r="A1442" t="s">
        <v>2189</v>
      </c>
      <c r="C1442" s="403">
        <v>45512</v>
      </c>
      <c r="D1442" t="s">
        <v>3543</v>
      </c>
      <c r="E1442" t="s">
        <v>10757</v>
      </c>
      <c r="F1442" t="s">
        <v>10758</v>
      </c>
      <c r="G1442" t="s">
        <v>10759</v>
      </c>
      <c r="H1442" t="s">
        <v>10760</v>
      </c>
      <c r="I1442" t="s">
        <v>2378</v>
      </c>
      <c r="J1442" t="s">
        <v>100</v>
      </c>
      <c r="K1442" t="s">
        <v>293</v>
      </c>
      <c r="L1442" t="s">
        <v>10761</v>
      </c>
      <c r="M1442" t="s">
        <v>1798</v>
      </c>
      <c r="N1442" t="s">
        <v>1798</v>
      </c>
      <c r="O1442" t="s">
        <v>3001</v>
      </c>
      <c r="P1442" t="s">
        <v>10762</v>
      </c>
      <c r="Q1442" t="s">
        <v>293</v>
      </c>
      <c r="R1442" t="b">
        <v>0</v>
      </c>
      <c r="S1442">
        <v>0</v>
      </c>
      <c r="T1442" t="s">
        <v>3002</v>
      </c>
      <c r="U1442" t="s">
        <v>3003</v>
      </c>
      <c r="V1442">
        <v>0</v>
      </c>
      <c r="W1442" t="s">
        <v>3001</v>
      </c>
    </row>
    <row r="1443" spans="1:23" hidden="1" x14ac:dyDescent="0.35">
      <c r="A1443" t="s">
        <v>2189</v>
      </c>
      <c r="C1443" s="403">
        <v>45512</v>
      </c>
      <c r="D1443" t="s">
        <v>3543</v>
      </c>
      <c r="E1443" t="s">
        <v>10763</v>
      </c>
      <c r="F1443" t="s">
        <v>10764</v>
      </c>
      <c r="G1443" t="s">
        <v>10765</v>
      </c>
      <c r="H1443" t="s">
        <v>10766</v>
      </c>
      <c r="I1443" t="s">
        <v>1935</v>
      </c>
      <c r="J1443" t="s">
        <v>97</v>
      </c>
      <c r="K1443" t="s">
        <v>2189</v>
      </c>
      <c r="L1443" t="s">
        <v>3291</v>
      </c>
      <c r="M1443" t="s">
        <v>4898</v>
      </c>
      <c r="N1443" t="s">
        <v>1798</v>
      </c>
      <c r="O1443" t="s">
        <v>3030</v>
      </c>
      <c r="P1443" t="s">
        <v>4898</v>
      </c>
      <c r="Q1443" t="s">
        <v>2189</v>
      </c>
      <c r="R1443" t="b">
        <v>0</v>
      </c>
      <c r="S1443">
        <v>30000</v>
      </c>
      <c r="T1443" t="s">
        <v>3002</v>
      </c>
      <c r="U1443" t="s">
        <v>3003</v>
      </c>
      <c r="V1443">
        <v>30</v>
      </c>
      <c r="W1443" t="s">
        <v>3030</v>
      </c>
    </row>
    <row r="1444" spans="1:23" hidden="1" x14ac:dyDescent="0.35">
      <c r="A1444" t="s">
        <v>2189</v>
      </c>
      <c r="C1444" s="403">
        <v>45512</v>
      </c>
      <c r="D1444" t="s">
        <v>3176</v>
      </c>
      <c r="E1444" t="s">
        <v>356</v>
      </c>
      <c r="F1444" t="s">
        <v>10767</v>
      </c>
      <c r="G1444" t="s">
        <v>10768</v>
      </c>
      <c r="H1444" t="s">
        <v>10769</v>
      </c>
      <c r="I1444" t="s">
        <v>10770</v>
      </c>
      <c r="J1444" t="s">
        <v>100</v>
      </c>
      <c r="K1444" t="s">
        <v>293</v>
      </c>
      <c r="L1444" t="s">
        <v>9198</v>
      </c>
      <c r="M1444" t="s">
        <v>9509</v>
      </c>
      <c r="N1444" t="s">
        <v>10771</v>
      </c>
      <c r="O1444" t="s">
        <v>3021</v>
      </c>
      <c r="P1444" t="s">
        <v>9509</v>
      </c>
      <c r="Q1444" t="s">
        <v>293</v>
      </c>
      <c r="R1444" t="b">
        <v>1</v>
      </c>
      <c r="S1444">
        <v>2000</v>
      </c>
      <c r="T1444" t="s">
        <v>3002</v>
      </c>
      <c r="U1444" t="s">
        <v>3003</v>
      </c>
      <c r="V1444">
        <v>2</v>
      </c>
      <c r="W1444" t="s">
        <v>3021</v>
      </c>
    </row>
    <row r="1445" spans="1:23" hidden="1" x14ac:dyDescent="0.35">
      <c r="A1445" t="s">
        <v>2189</v>
      </c>
      <c r="C1445" s="403">
        <v>45512</v>
      </c>
      <c r="D1445" t="s">
        <v>3176</v>
      </c>
      <c r="E1445" t="s">
        <v>299</v>
      </c>
      <c r="F1445" t="s">
        <v>10772</v>
      </c>
      <c r="G1445" t="s">
        <v>10773</v>
      </c>
      <c r="H1445" t="s">
        <v>10774</v>
      </c>
      <c r="I1445" t="s">
        <v>2286</v>
      </c>
      <c r="J1445" t="s">
        <v>100</v>
      </c>
      <c r="K1445" t="s">
        <v>293</v>
      </c>
      <c r="L1445" t="s">
        <v>9198</v>
      </c>
      <c r="M1445" t="s">
        <v>9944</v>
      </c>
      <c r="N1445" t="s">
        <v>10775</v>
      </c>
      <c r="O1445" t="s">
        <v>3021</v>
      </c>
      <c r="P1445" t="s">
        <v>9915</v>
      </c>
      <c r="Q1445" t="s">
        <v>293</v>
      </c>
      <c r="R1445" t="b">
        <v>0</v>
      </c>
      <c r="S1445">
        <v>14000</v>
      </c>
      <c r="T1445" t="s">
        <v>3013</v>
      </c>
      <c r="U1445" t="s">
        <v>3003</v>
      </c>
      <c r="V1445">
        <v>14</v>
      </c>
      <c r="W1445" t="s">
        <v>3021</v>
      </c>
    </row>
    <row r="1446" spans="1:23" hidden="1" x14ac:dyDescent="0.35">
      <c r="A1446" t="s">
        <v>2189</v>
      </c>
      <c r="C1446" s="403">
        <v>45512</v>
      </c>
      <c r="D1446" t="s">
        <v>3543</v>
      </c>
      <c r="E1446" t="s">
        <v>10776</v>
      </c>
      <c r="F1446" t="s">
        <v>10777</v>
      </c>
      <c r="G1446" t="s">
        <v>10778</v>
      </c>
      <c r="H1446" t="s">
        <v>10779</v>
      </c>
      <c r="I1446" t="s">
        <v>2715</v>
      </c>
      <c r="J1446" t="s">
        <v>97</v>
      </c>
      <c r="K1446" t="s">
        <v>2189</v>
      </c>
      <c r="L1446" t="s">
        <v>3154</v>
      </c>
      <c r="M1446" t="s">
        <v>3155</v>
      </c>
      <c r="N1446" t="s">
        <v>9651</v>
      </c>
      <c r="O1446" t="s">
        <v>3001</v>
      </c>
      <c r="P1446" t="s">
        <v>4837</v>
      </c>
      <c r="Q1446" t="s">
        <v>2189</v>
      </c>
      <c r="R1446" t="b">
        <v>0</v>
      </c>
      <c r="S1446">
        <v>0</v>
      </c>
      <c r="T1446" t="s">
        <v>3002</v>
      </c>
      <c r="U1446" t="s">
        <v>3003</v>
      </c>
      <c r="V1446">
        <v>0</v>
      </c>
      <c r="W1446" t="s">
        <v>3001</v>
      </c>
    </row>
    <row r="1447" spans="1:23" hidden="1" x14ac:dyDescent="0.35">
      <c r="A1447" t="s">
        <v>2189</v>
      </c>
      <c r="C1447" s="403">
        <v>45512</v>
      </c>
      <c r="D1447" t="s">
        <v>3543</v>
      </c>
      <c r="E1447" t="s">
        <v>10780</v>
      </c>
      <c r="F1447" t="s">
        <v>10781</v>
      </c>
      <c r="G1447" t="s">
        <v>10782</v>
      </c>
      <c r="H1447" t="s">
        <v>10783</v>
      </c>
      <c r="I1447" t="s">
        <v>2722</v>
      </c>
      <c r="J1447" t="s">
        <v>100</v>
      </c>
      <c r="K1447" t="s">
        <v>2193</v>
      </c>
      <c r="L1447" t="s">
        <v>10784</v>
      </c>
      <c r="M1447" t="s">
        <v>1798</v>
      </c>
      <c r="N1447" t="s">
        <v>1798</v>
      </c>
      <c r="O1447" t="s">
        <v>3021</v>
      </c>
      <c r="P1447" t="s">
        <v>10785</v>
      </c>
      <c r="Q1447" t="s">
        <v>2189</v>
      </c>
      <c r="R1447" t="b">
        <v>0</v>
      </c>
      <c r="S1447">
        <v>10000</v>
      </c>
      <c r="T1447" t="s">
        <v>3002</v>
      </c>
      <c r="U1447" t="s">
        <v>3003</v>
      </c>
      <c r="V1447">
        <v>10</v>
      </c>
      <c r="W1447" t="s">
        <v>3021</v>
      </c>
    </row>
    <row r="1448" spans="1:23" hidden="1" x14ac:dyDescent="0.35">
      <c r="A1448" t="s">
        <v>2189</v>
      </c>
      <c r="C1448" s="403">
        <v>45512</v>
      </c>
      <c r="D1448" t="s">
        <v>3543</v>
      </c>
      <c r="E1448" t="s">
        <v>10786</v>
      </c>
      <c r="F1448" t="s">
        <v>10787</v>
      </c>
      <c r="G1448" t="s">
        <v>10788</v>
      </c>
      <c r="H1448" t="s">
        <v>10789</v>
      </c>
      <c r="I1448" t="s">
        <v>7332</v>
      </c>
      <c r="J1448" t="s">
        <v>100</v>
      </c>
      <c r="K1448" t="s">
        <v>2193</v>
      </c>
      <c r="L1448" t="s">
        <v>10784</v>
      </c>
      <c r="M1448" t="s">
        <v>1798</v>
      </c>
      <c r="N1448" t="s">
        <v>1798</v>
      </c>
      <c r="O1448" t="s">
        <v>3021</v>
      </c>
      <c r="P1448" t="s">
        <v>10785</v>
      </c>
      <c r="Q1448" t="s">
        <v>2189</v>
      </c>
      <c r="R1448" t="b">
        <v>0</v>
      </c>
      <c r="S1448">
        <v>10000</v>
      </c>
      <c r="T1448" t="s">
        <v>3002</v>
      </c>
      <c r="U1448" t="s">
        <v>3003</v>
      </c>
      <c r="V1448">
        <v>10</v>
      </c>
      <c r="W1448" t="s">
        <v>3021</v>
      </c>
    </row>
    <row r="1449" spans="1:23" hidden="1" x14ac:dyDescent="0.35">
      <c r="A1449" t="s">
        <v>2189</v>
      </c>
      <c r="C1449" s="403">
        <v>45512</v>
      </c>
      <c r="D1449" t="s">
        <v>3137</v>
      </c>
      <c r="E1449" t="s">
        <v>1693</v>
      </c>
      <c r="F1449" t="s">
        <v>10790</v>
      </c>
      <c r="G1449" t="s">
        <v>10791</v>
      </c>
      <c r="H1449" t="s">
        <v>10792</v>
      </c>
      <c r="I1449" t="s">
        <v>2467</v>
      </c>
      <c r="J1449" t="s">
        <v>97</v>
      </c>
      <c r="K1449" t="s">
        <v>2189</v>
      </c>
      <c r="L1449" t="s">
        <v>4807</v>
      </c>
      <c r="M1449" t="s">
        <v>6424</v>
      </c>
      <c r="N1449" t="s">
        <v>6977</v>
      </c>
      <c r="O1449" t="s">
        <v>3030</v>
      </c>
      <c r="P1449" t="s">
        <v>6424</v>
      </c>
      <c r="Q1449" t="s">
        <v>2189</v>
      </c>
      <c r="R1449" t="b">
        <v>1</v>
      </c>
      <c r="S1449">
        <v>50000</v>
      </c>
      <c r="T1449" t="s">
        <v>3013</v>
      </c>
      <c r="U1449" t="s">
        <v>8048</v>
      </c>
      <c r="V1449">
        <v>50</v>
      </c>
      <c r="W1449" t="s">
        <v>3030</v>
      </c>
    </row>
    <row r="1450" spans="1:23" hidden="1" x14ac:dyDescent="0.35">
      <c r="A1450" t="s">
        <v>2189</v>
      </c>
      <c r="C1450" s="403">
        <v>45512</v>
      </c>
      <c r="D1450" t="s">
        <v>3543</v>
      </c>
      <c r="E1450" t="s">
        <v>10793</v>
      </c>
      <c r="F1450" t="s">
        <v>10794</v>
      </c>
      <c r="G1450" t="s">
        <v>10795</v>
      </c>
      <c r="H1450" t="s">
        <v>10796</v>
      </c>
      <c r="I1450" t="s">
        <v>5822</v>
      </c>
      <c r="J1450" t="s">
        <v>97</v>
      </c>
      <c r="K1450" t="s">
        <v>2189</v>
      </c>
      <c r="L1450" t="s">
        <v>3291</v>
      </c>
      <c r="M1450" t="s">
        <v>5083</v>
      </c>
      <c r="N1450" t="s">
        <v>10797</v>
      </c>
      <c r="O1450" t="s">
        <v>3030</v>
      </c>
      <c r="P1450" t="s">
        <v>4898</v>
      </c>
      <c r="Q1450" t="s">
        <v>2189</v>
      </c>
      <c r="R1450" t="b">
        <v>1</v>
      </c>
      <c r="S1450">
        <v>30000</v>
      </c>
      <c r="T1450" t="s">
        <v>3002</v>
      </c>
      <c r="U1450" t="s">
        <v>3003</v>
      </c>
      <c r="V1450">
        <v>30</v>
      </c>
      <c r="W1450" t="s">
        <v>3030</v>
      </c>
    </row>
    <row r="1451" spans="1:23" hidden="1" x14ac:dyDescent="0.35">
      <c r="A1451" t="s">
        <v>2189</v>
      </c>
      <c r="C1451" s="403">
        <v>45512</v>
      </c>
      <c r="D1451" t="s">
        <v>3543</v>
      </c>
      <c r="E1451" t="s">
        <v>2962</v>
      </c>
      <c r="F1451" t="s">
        <v>10798</v>
      </c>
      <c r="G1451" t="s">
        <v>864</v>
      </c>
      <c r="H1451" t="s">
        <v>10799</v>
      </c>
      <c r="I1451" t="s">
        <v>10800</v>
      </c>
      <c r="J1451" t="s">
        <v>97</v>
      </c>
      <c r="K1451" t="s">
        <v>2189</v>
      </c>
      <c r="L1451" t="s">
        <v>3154</v>
      </c>
      <c r="M1451" t="s">
        <v>4472</v>
      </c>
      <c r="N1451" t="s">
        <v>10801</v>
      </c>
      <c r="O1451" t="s">
        <v>3001</v>
      </c>
      <c r="P1451" t="s">
        <v>4474</v>
      </c>
      <c r="Q1451" t="s">
        <v>2189</v>
      </c>
      <c r="R1451" t="b">
        <v>0</v>
      </c>
      <c r="S1451">
        <v>0</v>
      </c>
      <c r="T1451" t="s">
        <v>3648</v>
      </c>
      <c r="U1451" t="s">
        <v>3003</v>
      </c>
      <c r="V1451">
        <v>0</v>
      </c>
      <c r="W1451" t="s">
        <v>3001</v>
      </c>
    </row>
    <row r="1452" spans="1:23" hidden="1" x14ac:dyDescent="0.35">
      <c r="A1452" t="s">
        <v>2189</v>
      </c>
      <c r="C1452" s="403">
        <v>45512</v>
      </c>
      <c r="D1452" t="s">
        <v>3543</v>
      </c>
      <c r="E1452" t="s">
        <v>10802</v>
      </c>
      <c r="F1452" t="s">
        <v>10803</v>
      </c>
      <c r="G1452" t="s">
        <v>10804</v>
      </c>
      <c r="H1452" t="s">
        <v>10805</v>
      </c>
      <c r="I1452" t="s">
        <v>2436</v>
      </c>
      <c r="J1452" t="s">
        <v>97</v>
      </c>
      <c r="K1452" t="s">
        <v>2189</v>
      </c>
      <c r="L1452" t="s">
        <v>3154</v>
      </c>
      <c r="M1452" t="s">
        <v>4260</v>
      </c>
      <c r="N1452" t="s">
        <v>4867</v>
      </c>
      <c r="O1452" t="s">
        <v>3001</v>
      </c>
      <c r="P1452" t="s">
        <v>4262</v>
      </c>
      <c r="Q1452" t="s">
        <v>2189</v>
      </c>
      <c r="R1452" t="b">
        <v>1</v>
      </c>
      <c r="S1452">
        <v>0</v>
      </c>
      <c r="T1452" t="s">
        <v>3002</v>
      </c>
      <c r="U1452" t="s">
        <v>3003</v>
      </c>
      <c r="V1452">
        <v>0</v>
      </c>
      <c r="W1452" t="s">
        <v>3001</v>
      </c>
    </row>
    <row r="1453" spans="1:23" hidden="1" x14ac:dyDescent="0.35">
      <c r="A1453" t="s">
        <v>2189</v>
      </c>
      <c r="C1453" s="403">
        <v>45512</v>
      </c>
      <c r="D1453" t="s">
        <v>3543</v>
      </c>
      <c r="E1453" t="s">
        <v>10806</v>
      </c>
      <c r="F1453" t="s">
        <v>10807</v>
      </c>
      <c r="G1453" t="s">
        <v>10808</v>
      </c>
      <c r="H1453" t="s">
        <v>10809</v>
      </c>
      <c r="I1453" t="s">
        <v>10810</v>
      </c>
      <c r="J1453" t="s">
        <v>101</v>
      </c>
      <c r="K1453" t="s">
        <v>806</v>
      </c>
      <c r="L1453" t="s">
        <v>10450</v>
      </c>
      <c r="M1453" t="s">
        <v>1798</v>
      </c>
      <c r="N1453" t="s">
        <v>10811</v>
      </c>
      <c r="O1453" t="s">
        <v>3012</v>
      </c>
      <c r="P1453" t="s">
        <v>10452</v>
      </c>
      <c r="Q1453" t="s">
        <v>293</v>
      </c>
      <c r="R1453" t="b">
        <v>0</v>
      </c>
      <c r="S1453">
        <v>1200</v>
      </c>
      <c r="T1453" t="s">
        <v>3002</v>
      </c>
      <c r="U1453" t="s">
        <v>3003</v>
      </c>
      <c r="V1453">
        <v>1.2</v>
      </c>
      <c r="W1453" t="s">
        <v>3012</v>
      </c>
    </row>
    <row r="1454" spans="1:23" hidden="1" x14ac:dyDescent="0.35">
      <c r="A1454" t="s">
        <v>2189</v>
      </c>
      <c r="C1454" s="403">
        <v>45512</v>
      </c>
      <c r="D1454" t="s">
        <v>3543</v>
      </c>
      <c r="E1454" t="s">
        <v>10812</v>
      </c>
      <c r="F1454" t="s">
        <v>10813</v>
      </c>
      <c r="G1454" t="s">
        <v>10814</v>
      </c>
      <c r="H1454" t="s">
        <v>10815</v>
      </c>
      <c r="I1454" t="s">
        <v>2651</v>
      </c>
      <c r="J1454" t="s">
        <v>2260</v>
      </c>
      <c r="K1454" t="s">
        <v>2189</v>
      </c>
      <c r="L1454" t="s">
        <v>3291</v>
      </c>
      <c r="M1454" t="s">
        <v>3292</v>
      </c>
      <c r="N1454" t="s">
        <v>5446</v>
      </c>
      <c r="O1454" t="s">
        <v>3012</v>
      </c>
      <c r="P1454" t="s">
        <v>4885</v>
      </c>
      <c r="Q1454" t="s">
        <v>2189</v>
      </c>
      <c r="R1454" t="b">
        <v>0</v>
      </c>
      <c r="S1454">
        <v>1000</v>
      </c>
      <c r="T1454" t="s">
        <v>3002</v>
      </c>
      <c r="U1454" t="s">
        <v>3003</v>
      </c>
      <c r="V1454">
        <v>1</v>
      </c>
      <c r="W1454" t="s">
        <v>3012</v>
      </c>
    </row>
    <row r="1455" spans="1:23" hidden="1" x14ac:dyDescent="0.35">
      <c r="A1455" t="s">
        <v>2189</v>
      </c>
      <c r="C1455" s="403">
        <v>45512</v>
      </c>
      <c r="D1455" t="s">
        <v>3543</v>
      </c>
      <c r="E1455" t="s">
        <v>10816</v>
      </c>
      <c r="F1455" t="s">
        <v>10817</v>
      </c>
      <c r="G1455" t="s">
        <v>2382</v>
      </c>
      <c r="H1455" t="s">
        <v>10818</v>
      </c>
      <c r="I1455" t="s">
        <v>10819</v>
      </c>
      <c r="J1455" t="s">
        <v>101</v>
      </c>
      <c r="K1455" t="s">
        <v>806</v>
      </c>
      <c r="L1455" t="s">
        <v>10450</v>
      </c>
      <c r="M1455" t="s">
        <v>1798</v>
      </c>
      <c r="N1455" t="s">
        <v>10820</v>
      </c>
      <c r="O1455" t="s">
        <v>3012</v>
      </c>
      <c r="P1455" t="s">
        <v>10452</v>
      </c>
      <c r="Q1455" t="s">
        <v>293</v>
      </c>
      <c r="R1455" t="b">
        <v>0</v>
      </c>
      <c r="S1455">
        <v>1200</v>
      </c>
      <c r="T1455" t="s">
        <v>3002</v>
      </c>
      <c r="U1455" t="s">
        <v>3003</v>
      </c>
      <c r="V1455">
        <v>1.2</v>
      </c>
      <c r="W1455" t="s">
        <v>3012</v>
      </c>
    </row>
    <row r="1456" spans="1:23" hidden="1" x14ac:dyDescent="0.35">
      <c r="A1456" t="s">
        <v>2189</v>
      </c>
      <c r="C1456" s="403">
        <v>45512</v>
      </c>
      <c r="D1456" t="s">
        <v>3543</v>
      </c>
      <c r="E1456" t="s">
        <v>10821</v>
      </c>
      <c r="F1456" t="s">
        <v>10822</v>
      </c>
      <c r="G1456" t="s">
        <v>10823</v>
      </c>
      <c r="H1456" t="s">
        <v>10824</v>
      </c>
      <c r="I1456" t="s">
        <v>9283</v>
      </c>
      <c r="J1456" t="s">
        <v>101</v>
      </c>
      <c r="K1456" t="s">
        <v>806</v>
      </c>
      <c r="L1456" t="s">
        <v>10450</v>
      </c>
      <c r="M1456" t="s">
        <v>1798</v>
      </c>
      <c r="N1456" t="s">
        <v>10820</v>
      </c>
      <c r="O1456" t="s">
        <v>3012</v>
      </c>
      <c r="P1456" t="s">
        <v>10452</v>
      </c>
      <c r="Q1456" t="s">
        <v>293</v>
      </c>
      <c r="R1456" t="b">
        <v>0</v>
      </c>
      <c r="S1456">
        <v>2000</v>
      </c>
      <c r="T1456" t="s">
        <v>3002</v>
      </c>
      <c r="U1456" t="s">
        <v>3003</v>
      </c>
      <c r="V1456">
        <v>2</v>
      </c>
      <c r="W1456" t="s">
        <v>3012</v>
      </c>
    </row>
    <row r="1457" spans="1:23" hidden="1" x14ac:dyDescent="0.35">
      <c r="A1457" t="s">
        <v>2189</v>
      </c>
      <c r="C1457" s="403">
        <v>45512</v>
      </c>
      <c r="D1457" t="s">
        <v>3543</v>
      </c>
      <c r="E1457" t="s">
        <v>10825</v>
      </c>
      <c r="F1457" t="s">
        <v>10826</v>
      </c>
      <c r="G1457" t="s">
        <v>2832</v>
      </c>
      <c r="H1457" t="s">
        <v>10827</v>
      </c>
      <c r="I1457" t="s">
        <v>10828</v>
      </c>
      <c r="J1457" t="s">
        <v>101</v>
      </c>
      <c r="K1457" t="s">
        <v>806</v>
      </c>
      <c r="L1457" t="s">
        <v>10450</v>
      </c>
      <c r="M1457" t="s">
        <v>1798</v>
      </c>
      <c r="N1457" t="s">
        <v>10829</v>
      </c>
      <c r="O1457" t="s">
        <v>3012</v>
      </c>
      <c r="P1457" t="s">
        <v>10452</v>
      </c>
      <c r="Q1457" t="s">
        <v>293</v>
      </c>
      <c r="R1457" t="b">
        <v>0</v>
      </c>
      <c r="S1457">
        <v>1200</v>
      </c>
      <c r="T1457" t="s">
        <v>3002</v>
      </c>
      <c r="U1457" t="s">
        <v>3003</v>
      </c>
      <c r="V1457">
        <v>1.2</v>
      </c>
      <c r="W1457" t="s">
        <v>3012</v>
      </c>
    </row>
    <row r="1458" spans="1:23" hidden="1" x14ac:dyDescent="0.35">
      <c r="A1458" t="s">
        <v>2189</v>
      </c>
      <c r="C1458" s="403">
        <v>45512</v>
      </c>
      <c r="D1458" t="s">
        <v>3543</v>
      </c>
      <c r="E1458" t="s">
        <v>10830</v>
      </c>
      <c r="F1458" t="s">
        <v>10831</v>
      </c>
      <c r="G1458" t="s">
        <v>7445</v>
      </c>
      <c r="H1458" t="s">
        <v>10832</v>
      </c>
      <c r="I1458" t="s">
        <v>10833</v>
      </c>
      <c r="J1458" t="s">
        <v>101</v>
      </c>
      <c r="K1458" t="s">
        <v>806</v>
      </c>
      <c r="L1458" t="s">
        <v>10450</v>
      </c>
      <c r="M1458" t="s">
        <v>1798</v>
      </c>
      <c r="N1458" t="s">
        <v>10834</v>
      </c>
      <c r="O1458" t="s">
        <v>3012</v>
      </c>
      <c r="P1458" t="s">
        <v>10452</v>
      </c>
      <c r="Q1458" t="s">
        <v>293</v>
      </c>
      <c r="R1458" t="b">
        <v>0</v>
      </c>
      <c r="S1458">
        <v>2000</v>
      </c>
      <c r="T1458" t="s">
        <v>3002</v>
      </c>
      <c r="U1458" t="s">
        <v>3003</v>
      </c>
      <c r="V1458">
        <v>2</v>
      </c>
      <c r="W1458" t="s">
        <v>3012</v>
      </c>
    </row>
    <row r="1459" spans="1:23" hidden="1" x14ac:dyDescent="0.35">
      <c r="A1459" t="s">
        <v>2189</v>
      </c>
      <c r="C1459" s="403">
        <v>45512</v>
      </c>
      <c r="D1459" t="s">
        <v>3543</v>
      </c>
      <c r="E1459" t="s">
        <v>10835</v>
      </c>
      <c r="F1459" t="s">
        <v>10836</v>
      </c>
      <c r="G1459" t="s">
        <v>10837</v>
      </c>
      <c r="H1459" t="s">
        <v>10838</v>
      </c>
      <c r="I1459" t="s">
        <v>2361</v>
      </c>
      <c r="J1459" t="s">
        <v>2260</v>
      </c>
      <c r="K1459" t="s">
        <v>2189</v>
      </c>
      <c r="L1459" t="s">
        <v>3291</v>
      </c>
      <c r="M1459" t="s">
        <v>5083</v>
      </c>
      <c r="N1459" t="s">
        <v>5154</v>
      </c>
      <c r="O1459" t="s">
        <v>3012</v>
      </c>
      <c r="P1459" t="s">
        <v>4898</v>
      </c>
      <c r="Q1459" t="s">
        <v>2189</v>
      </c>
      <c r="R1459" t="b">
        <v>0</v>
      </c>
      <c r="S1459">
        <v>2000</v>
      </c>
      <c r="T1459" t="s">
        <v>3002</v>
      </c>
      <c r="U1459" t="s">
        <v>3003</v>
      </c>
      <c r="V1459">
        <v>2</v>
      </c>
      <c r="W1459" t="s">
        <v>3012</v>
      </c>
    </row>
    <row r="1460" spans="1:23" hidden="1" x14ac:dyDescent="0.35">
      <c r="A1460" t="s">
        <v>381</v>
      </c>
      <c r="C1460" s="403">
        <v>45512</v>
      </c>
      <c r="D1460" t="s">
        <v>3543</v>
      </c>
      <c r="E1460" t="s">
        <v>681</v>
      </c>
      <c r="F1460" t="s">
        <v>10839</v>
      </c>
      <c r="G1460" t="s">
        <v>187</v>
      </c>
      <c r="H1460" t="s">
        <v>10840</v>
      </c>
      <c r="I1460" t="s">
        <v>2421</v>
      </c>
      <c r="J1460" t="s">
        <v>89</v>
      </c>
      <c r="K1460" t="s">
        <v>380</v>
      </c>
      <c r="L1460" t="s">
        <v>3041</v>
      </c>
      <c r="M1460" t="s">
        <v>4734</v>
      </c>
      <c r="N1460" t="s">
        <v>10841</v>
      </c>
      <c r="O1460" t="s">
        <v>3012</v>
      </c>
      <c r="P1460" t="s">
        <v>8134</v>
      </c>
      <c r="Q1460" t="s">
        <v>456</v>
      </c>
      <c r="R1460" t="b">
        <v>0</v>
      </c>
      <c r="S1460">
        <v>1000</v>
      </c>
      <c r="T1460" t="s">
        <v>3013</v>
      </c>
      <c r="U1460" t="s">
        <v>3003</v>
      </c>
      <c r="V1460">
        <v>1</v>
      </c>
      <c r="W1460" t="s">
        <v>3012</v>
      </c>
    </row>
    <row r="1461" spans="1:23" hidden="1" x14ac:dyDescent="0.35">
      <c r="A1461" t="s">
        <v>381</v>
      </c>
      <c r="C1461" s="403">
        <v>45512</v>
      </c>
      <c r="D1461" t="s">
        <v>10193</v>
      </c>
      <c r="E1461" t="s">
        <v>976</v>
      </c>
      <c r="F1461" t="s">
        <v>10842</v>
      </c>
      <c r="G1461" t="s">
        <v>977</v>
      </c>
      <c r="H1461" t="s">
        <v>10843</v>
      </c>
      <c r="I1461" t="s">
        <v>1125</v>
      </c>
      <c r="J1461" t="s">
        <v>89</v>
      </c>
      <c r="K1461" t="s">
        <v>380</v>
      </c>
      <c r="L1461" t="s">
        <v>3370</v>
      </c>
      <c r="M1461" t="s">
        <v>3371</v>
      </c>
      <c r="N1461" t="s">
        <v>1798</v>
      </c>
      <c r="O1461" t="s">
        <v>3012</v>
      </c>
      <c r="P1461" t="s">
        <v>9388</v>
      </c>
      <c r="Q1461" t="s">
        <v>456</v>
      </c>
      <c r="R1461" t="b">
        <v>0</v>
      </c>
      <c r="S1461">
        <v>0</v>
      </c>
      <c r="T1461" t="s">
        <v>3002</v>
      </c>
      <c r="U1461" t="s">
        <v>3003</v>
      </c>
      <c r="V1461">
        <v>0</v>
      </c>
      <c r="W1461" t="s">
        <v>3012</v>
      </c>
    </row>
    <row r="1462" spans="1:23" hidden="1" x14ac:dyDescent="0.35">
      <c r="A1462" t="s">
        <v>381</v>
      </c>
      <c r="C1462" s="403">
        <v>45512</v>
      </c>
      <c r="D1462" t="s">
        <v>3661</v>
      </c>
      <c r="E1462" t="s">
        <v>978</v>
      </c>
      <c r="F1462" t="s">
        <v>10844</v>
      </c>
      <c r="G1462" t="s">
        <v>979</v>
      </c>
      <c r="H1462" t="s">
        <v>10845</v>
      </c>
      <c r="I1462" t="s">
        <v>2503</v>
      </c>
      <c r="J1462" t="s">
        <v>89</v>
      </c>
      <c r="K1462" t="s">
        <v>380</v>
      </c>
      <c r="L1462" t="s">
        <v>3047</v>
      </c>
      <c r="M1462" t="s">
        <v>10846</v>
      </c>
      <c r="N1462" t="s">
        <v>10847</v>
      </c>
      <c r="O1462" t="s">
        <v>3021</v>
      </c>
      <c r="P1462" t="s">
        <v>8144</v>
      </c>
      <c r="Q1462" t="s">
        <v>456</v>
      </c>
      <c r="R1462" t="b">
        <v>1</v>
      </c>
      <c r="S1462">
        <v>30000</v>
      </c>
      <c r="T1462" t="s">
        <v>3013</v>
      </c>
      <c r="U1462" t="s">
        <v>3003</v>
      </c>
      <c r="V1462">
        <v>30</v>
      </c>
      <c r="W1462" t="s">
        <v>3021</v>
      </c>
    </row>
    <row r="1463" spans="1:23" hidden="1" x14ac:dyDescent="0.35">
      <c r="A1463" t="s">
        <v>381</v>
      </c>
      <c r="C1463" s="403">
        <v>45512</v>
      </c>
      <c r="D1463" t="s">
        <v>3742</v>
      </c>
      <c r="E1463" t="s">
        <v>980</v>
      </c>
      <c r="F1463" t="s">
        <v>10848</v>
      </c>
      <c r="G1463" t="s">
        <v>216</v>
      </c>
      <c r="H1463" t="s">
        <v>10849</v>
      </c>
      <c r="I1463" t="s">
        <v>2404</v>
      </c>
      <c r="J1463" t="s">
        <v>89</v>
      </c>
      <c r="K1463" t="s">
        <v>380</v>
      </c>
      <c r="L1463" t="s">
        <v>3041</v>
      </c>
      <c r="M1463" t="s">
        <v>1798</v>
      </c>
      <c r="N1463" t="s">
        <v>10850</v>
      </c>
      <c r="O1463" t="s">
        <v>3012</v>
      </c>
      <c r="P1463" t="s">
        <v>10851</v>
      </c>
      <c r="Q1463" t="s">
        <v>456</v>
      </c>
      <c r="R1463" t="b">
        <v>0</v>
      </c>
      <c r="S1463">
        <v>3000</v>
      </c>
      <c r="T1463" t="s">
        <v>3013</v>
      </c>
      <c r="U1463" t="s">
        <v>3003</v>
      </c>
      <c r="V1463">
        <v>3</v>
      </c>
      <c r="W1463" t="s">
        <v>3012</v>
      </c>
    </row>
    <row r="1464" spans="1:23" hidden="1" x14ac:dyDescent="0.35">
      <c r="A1464" t="s">
        <v>2189</v>
      </c>
      <c r="C1464" s="403">
        <v>45512</v>
      </c>
      <c r="D1464" t="s">
        <v>3543</v>
      </c>
      <c r="E1464" t="s">
        <v>10852</v>
      </c>
      <c r="F1464" t="s">
        <v>10853</v>
      </c>
      <c r="G1464" t="s">
        <v>2470</v>
      </c>
      <c r="H1464" t="s">
        <v>10854</v>
      </c>
      <c r="I1464" t="s">
        <v>10855</v>
      </c>
      <c r="J1464" t="s">
        <v>101</v>
      </c>
      <c r="K1464" t="s">
        <v>806</v>
      </c>
      <c r="L1464" t="s">
        <v>10036</v>
      </c>
      <c r="M1464" t="s">
        <v>1798</v>
      </c>
      <c r="N1464" t="s">
        <v>10856</v>
      </c>
      <c r="O1464" t="s">
        <v>3012</v>
      </c>
      <c r="P1464" t="s">
        <v>10037</v>
      </c>
      <c r="Q1464" t="s">
        <v>293</v>
      </c>
      <c r="R1464" t="b">
        <v>0</v>
      </c>
      <c r="S1464">
        <v>3000</v>
      </c>
      <c r="T1464" t="s">
        <v>3002</v>
      </c>
      <c r="U1464" t="s">
        <v>3003</v>
      </c>
      <c r="V1464">
        <v>3</v>
      </c>
      <c r="W1464" t="s">
        <v>3012</v>
      </c>
    </row>
    <row r="1465" spans="1:23" hidden="1" x14ac:dyDescent="0.35">
      <c r="A1465" t="s">
        <v>2189</v>
      </c>
      <c r="C1465" s="403">
        <v>45512</v>
      </c>
      <c r="D1465" t="s">
        <v>3543</v>
      </c>
      <c r="E1465" t="s">
        <v>10857</v>
      </c>
      <c r="F1465" t="s">
        <v>10858</v>
      </c>
      <c r="G1465" t="s">
        <v>10859</v>
      </c>
      <c r="H1465" t="s">
        <v>10860</v>
      </c>
      <c r="I1465" t="s">
        <v>4533</v>
      </c>
      <c r="J1465" t="s">
        <v>98</v>
      </c>
      <c r="K1465" t="s">
        <v>2189</v>
      </c>
      <c r="L1465" t="s">
        <v>3154</v>
      </c>
      <c r="M1465" t="s">
        <v>10861</v>
      </c>
      <c r="N1465" t="s">
        <v>10862</v>
      </c>
      <c r="O1465" t="s">
        <v>3012</v>
      </c>
      <c r="P1465" t="s">
        <v>7785</v>
      </c>
      <c r="Q1465" t="s">
        <v>2189</v>
      </c>
      <c r="R1465" t="b">
        <v>0</v>
      </c>
      <c r="S1465">
        <v>3000</v>
      </c>
      <c r="T1465" t="s">
        <v>3002</v>
      </c>
      <c r="U1465" t="s">
        <v>3003</v>
      </c>
      <c r="V1465">
        <v>3</v>
      </c>
      <c r="W1465" t="s">
        <v>3012</v>
      </c>
    </row>
    <row r="1466" spans="1:23" hidden="1" x14ac:dyDescent="0.35">
      <c r="A1466" t="s">
        <v>2176</v>
      </c>
      <c r="C1466" s="403">
        <v>45511</v>
      </c>
      <c r="D1466" t="s">
        <v>3170</v>
      </c>
      <c r="E1466" t="s">
        <v>1248</v>
      </c>
      <c r="F1466" t="s">
        <v>10863</v>
      </c>
      <c r="G1466" t="s">
        <v>10864</v>
      </c>
      <c r="H1466" t="s">
        <v>10865</v>
      </c>
      <c r="I1466" t="s">
        <v>10555</v>
      </c>
      <c r="J1466" t="s">
        <v>102</v>
      </c>
      <c r="K1466" t="s">
        <v>371</v>
      </c>
      <c r="L1466" t="s">
        <v>4156</v>
      </c>
      <c r="M1466" t="s">
        <v>4157</v>
      </c>
      <c r="N1466" t="s">
        <v>10866</v>
      </c>
      <c r="O1466" t="s">
        <v>3021</v>
      </c>
      <c r="P1466" t="s">
        <v>4159</v>
      </c>
      <c r="Q1466" t="s">
        <v>371</v>
      </c>
      <c r="R1466" t="b">
        <v>0</v>
      </c>
      <c r="S1466">
        <v>4000</v>
      </c>
      <c r="T1466" t="s">
        <v>3013</v>
      </c>
      <c r="U1466" t="s">
        <v>3003</v>
      </c>
      <c r="V1466">
        <v>4</v>
      </c>
      <c r="W1466" t="s">
        <v>3021</v>
      </c>
    </row>
    <row r="1467" spans="1:23" hidden="1" x14ac:dyDescent="0.35">
      <c r="A1467" t="s">
        <v>2189</v>
      </c>
      <c r="C1467" s="403">
        <v>45511</v>
      </c>
      <c r="D1467" t="s">
        <v>3543</v>
      </c>
      <c r="E1467" t="s">
        <v>10867</v>
      </c>
      <c r="F1467" t="s">
        <v>10868</v>
      </c>
      <c r="G1467" t="s">
        <v>10555</v>
      </c>
      <c r="H1467" t="s">
        <v>10869</v>
      </c>
      <c r="I1467" t="s">
        <v>10555</v>
      </c>
      <c r="J1467" t="s">
        <v>101</v>
      </c>
      <c r="K1467" t="s">
        <v>806</v>
      </c>
      <c r="L1467" t="s">
        <v>10029</v>
      </c>
      <c r="M1467" t="s">
        <v>1798</v>
      </c>
      <c r="N1467" t="s">
        <v>1798</v>
      </c>
      <c r="O1467" t="s">
        <v>3012</v>
      </c>
      <c r="P1467" t="s">
        <v>10030</v>
      </c>
      <c r="Q1467" t="s">
        <v>293</v>
      </c>
      <c r="R1467" t="b">
        <v>0</v>
      </c>
      <c r="S1467">
        <v>1600</v>
      </c>
      <c r="T1467" t="s">
        <v>3002</v>
      </c>
      <c r="U1467" t="s">
        <v>3003</v>
      </c>
      <c r="V1467">
        <v>1.6</v>
      </c>
      <c r="W1467" t="s">
        <v>3012</v>
      </c>
    </row>
    <row r="1468" spans="1:23" hidden="1" x14ac:dyDescent="0.35">
      <c r="A1468" t="s">
        <v>2189</v>
      </c>
      <c r="C1468" s="403">
        <v>45511</v>
      </c>
      <c r="D1468" t="s">
        <v>3543</v>
      </c>
      <c r="E1468" t="s">
        <v>10870</v>
      </c>
      <c r="F1468" t="s">
        <v>10871</v>
      </c>
      <c r="G1468" t="s">
        <v>10872</v>
      </c>
      <c r="H1468" t="s">
        <v>10873</v>
      </c>
      <c r="I1468" t="s">
        <v>3307</v>
      </c>
      <c r="J1468" t="s">
        <v>101</v>
      </c>
      <c r="K1468" t="s">
        <v>806</v>
      </c>
      <c r="L1468" t="s">
        <v>10029</v>
      </c>
      <c r="M1468" t="s">
        <v>1798</v>
      </c>
      <c r="N1468" t="s">
        <v>1798</v>
      </c>
      <c r="O1468" t="s">
        <v>3012</v>
      </c>
      <c r="P1468" t="s">
        <v>10030</v>
      </c>
      <c r="Q1468" t="s">
        <v>293</v>
      </c>
      <c r="R1468" t="b">
        <v>0</v>
      </c>
      <c r="S1468">
        <v>1800</v>
      </c>
      <c r="T1468" t="s">
        <v>3002</v>
      </c>
      <c r="U1468" t="s">
        <v>3003</v>
      </c>
      <c r="V1468">
        <v>1.8</v>
      </c>
      <c r="W1468" t="s">
        <v>3012</v>
      </c>
    </row>
    <row r="1469" spans="1:23" hidden="1" x14ac:dyDescent="0.35">
      <c r="A1469" t="s">
        <v>2189</v>
      </c>
      <c r="C1469" s="403">
        <v>45511</v>
      </c>
      <c r="D1469" t="s">
        <v>3543</v>
      </c>
      <c r="E1469" t="s">
        <v>10874</v>
      </c>
      <c r="F1469" t="s">
        <v>10875</v>
      </c>
      <c r="G1469" t="s">
        <v>10876</v>
      </c>
      <c r="H1469" t="s">
        <v>10877</v>
      </c>
      <c r="I1469" t="s">
        <v>1168</v>
      </c>
      <c r="J1469" t="s">
        <v>2260</v>
      </c>
      <c r="K1469" t="s">
        <v>2189</v>
      </c>
      <c r="L1469" t="s">
        <v>3291</v>
      </c>
      <c r="M1469" t="s">
        <v>4929</v>
      </c>
      <c r="N1469" t="s">
        <v>5626</v>
      </c>
      <c r="O1469" t="s">
        <v>3012</v>
      </c>
      <c r="P1469" t="s">
        <v>5224</v>
      </c>
      <c r="Q1469" t="s">
        <v>2189</v>
      </c>
      <c r="R1469" t="b">
        <v>0</v>
      </c>
      <c r="S1469">
        <v>2000</v>
      </c>
      <c r="T1469" t="s">
        <v>3002</v>
      </c>
      <c r="U1469" t="s">
        <v>3003</v>
      </c>
      <c r="V1469">
        <v>2</v>
      </c>
      <c r="W1469" t="s">
        <v>3012</v>
      </c>
    </row>
    <row r="1470" spans="1:23" hidden="1" x14ac:dyDescent="0.35">
      <c r="A1470" t="s">
        <v>2189</v>
      </c>
      <c r="C1470" s="403">
        <v>45511</v>
      </c>
      <c r="D1470" t="s">
        <v>3543</v>
      </c>
      <c r="E1470" t="s">
        <v>10878</v>
      </c>
      <c r="F1470" t="s">
        <v>10879</v>
      </c>
      <c r="G1470" t="s">
        <v>10880</v>
      </c>
      <c r="H1470" t="s">
        <v>10881</v>
      </c>
      <c r="I1470" t="s">
        <v>796</v>
      </c>
      <c r="J1470" t="s">
        <v>2260</v>
      </c>
      <c r="K1470" t="s">
        <v>2189</v>
      </c>
      <c r="L1470" t="s">
        <v>3291</v>
      </c>
      <c r="M1470" t="s">
        <v>4929</v>
      </c>
      <c r="N1470" t="s">
        <v>5626</v>
      </c>
      <c r="O1470" t="s">
        <v>3012</v>
      </c>
      <c r="P1470" t="s">
        <v>5224</v>
      </c>
      <c r="Q1470" t="s">
        <v>2189</v>
      </c>
      <c r="R1470" t="b">
        <v>0</v>
      </c>
      <c r="S1470">
        <v>1000</v>
      </c>
      <c r="T1470" t="s">
        <v>3002</v>
      </c>
      <c r="U1470" t="s">
        <v>3003</v>
      </c>
      <c r="V1470">
        <v>1</v>
      </c>
      <c r="W1470" t="s">
        <v>3012</v>
      </c>
    </row>
    <row r="1471" spans="1:23" hidden="1" x14ac:dyDescent="0.35">
      <c r="A1471" t="s">
        <v>2189</v>
      </c>
      <c r="C1471" s="403">
        <v>45511</v>
      </c>
      <c r="D1471" t="s">
        <v>3543</v>
      </c>
      <c r="E1471" t="s">
        <v>361</v>
      </c>
      <c r="F1471" t="s">
        <v>10882</v>
      </c>
      <c r="G1471" t="s">
        <v>10883</v>
      </c>
      <c r="H1471" t="s">
        <v>10884</v>
      </c>
      <c r="I1471" t="s">
        <v>2446</v>
      </c>
      <c r="J1471" t="s">
        <v>100</v>
      </c>
      <c r="K1471" t="s">
        <v>293</v>
      </c>
      <c r="L1471" t="s">
        <v>3866</v>
      </c>
      <c r="M1471" t="s">
        <v>10104</v>
      </c>
      <c r="N1471" t="s">
        <v>10885</v>
      </c>
      <c r="O1471" t="s">
        <v>3012</v>
      </c>
      <c r="P1471" t="s">
        <v>10106</v>
      </c>
      <c r="Q1471" t="s">
        <v>293</v>
      </c>
      <c r="R1471" t="b">
        <v>0</v>
      </c>
      <c r="S1471">
        <v>1000</v>
      </c>
      <c r="T1471" t="s">
        <v>3013</v>
      </c>
      <c r="U1471" t="s">
        <v>3003</v>
      </c>
      <c r="V1471">
        <v>1</v>
      </c>
      <c r="W1471" t="s">
        <v>3012</v>
      </c>
    </row>
    <row r="1472" spans="1:23" hidden="1" x14ac:dyDescent="0.35">
      <c r="A1472" t="s">
        <v>381</v>
      </c>
      <c r="C1472" s="403">
        <v>45511</v>
      </c>
      <c r="D1472" t="s">
        <v>3543</v>
      </c>
      <c r="E1472" t="s">
        <v>534</v>
      </c>
      <c r="F1472" t="s">
        <v>10886</v>
      </c>
      <c r="G1472" t="s">
        <v>256</v>
      </c>
      <c r="H1472" t="s">
        <v>10887</v>
      </c>
      <c r="I1472" t="s">
        <v>10555</v>
      </c>
      <c r="J1472" t="s">
        <v>94</v>
      </c>
      <c r="K1472" t="s">
        <v>456</v>
      </c>
      <c r="L1472" t="s">
        <v>3120</v>
      </c>
      <c r="M1472" t="s">
        <v>10888</v>
      </c>
      <c r="N1472" t="s">
        <v>10889</v>
      </c>
      <c r="O1472" t="s">
        <v>3012</v>
      </c>
      <c r="P1472" t="s">
        <v>10890</v>
      </c>
      <c r="Q1472" t="s">
        <v>456</v>
      </c>
      <c r="R1472" t="b">
        <v>0</v>
      </c>
      <c r="S1472">
        <v>4000</v>
      </c>
      <c r="T1472" t="s">
        <v>3013</v>
      </c>
      <c r="U1472" t="s">
        <v>3003</v>
      </c>
      <c r="V1472">
        <v>4</v>
      </c>
      <c r="W1472" t="s">
        <v>3012</v>
      </c>
    </row>
    <row r="1473" spans="1:23" hidden="1" x14ac:dyDescent="0.35">
      <c r="A1473" t="s">
        <v>381</v>
      </c>
      <c r="C1473" s="403">
        <v>45511</v>
      </c>
      <c r="D1473" t="s">
        <v>3543</v>
      </c>
      <c r="E1473" t="s">
        <v>1135</v>
      </c>
      <c r="F1473" t="s">
        <v>10891</v>
      </c>
      <c r="G1473" t="s">
        <v>1136</v>
      </c>
      <c r="H1473" t="s">
        <v>10892</v>
      </c>
      <c r="I1473" t="s">
        <v>1670</v>
      </c>
      <c r="J1473" t="s">
        <v>94</v>
      </c>
      <c r="K1473" t="s">
        <v>456</v>
      </c>
      <c r="L1473" t="s">
        <v>3120</v>
      </c>
      <c r="M1473" t="s">
        <v>3284</v>
      </c>
      <c r="N1473" t="s">
        <v>10893</v>
      </c>
      <c r="O1473" t="s">
        <v>3012</v>
      </c>
      <c r="P1473" t="s">
        <v>10894</v>
      </c>
      <c r="Q1473" t="s">
        <v>456</v>
      </c>
      <c r="R1473" t="b">
        <v>0</v>
      </c>
      <c r="S1473">
        <v>0</v>
      </c>
      <c r="T1473" t="s">
        <v>3013</v>
      </c>
      <c r="U1473" t="s">
        <v>3003</v>
      </c>
      <c r="V1473">
        <v>0</v>
      </c>
      <c r="W1473" t="s">
        <v>3012</v>
      </c>
    </row>
    <row r="1474" spans="1:23" hidden="1" x14ac:dyDescent="0.35">
      <c r="A1474" t="s">
        <v>2189</v>
      </c>
      <c r="C1474" s="403">
        <v>45511</v>
      </c>
      <c r="D1474" t="s">
        <v>3543</v>
      </c>
      <c r="E1474" t="s">
        <v>10895</v>
      </c>
      <c r="F1474" t="s">
        <v>10896</v>
      </c>
      <c r="G1474" t="s">
        <v>7460</v>
      </c>
      <c r="H1474" t="s">
        <v>10897</v>
      </c>
      <c r="I1474" t="s">
        <v>10898</v>
      </c>
      <c r="J1474" t="s">
        <v>101</v>
      </c>
      <c r="K1474" t="s">
        <v>806</v>
      </c>
      <c r="L1474" t="s">
        <v>10029</v>
      </c>
      <c r="M1474" t="s">
        <v>1798</v>
      </c>
      <c r="N1474" t="s">
        <v>10899</v>
      </c>
      <c r="O1474" t="s">
        <v>3012</v>
      </c>
      <c r="P1474" t="s">
        <v>10030</v>
      </c>
      <c r="Q1474" t="s">
        <v>293</v>
      </c>
      <c r="R1474" t="b">
        <v>0</v>
      </c>
      <c r="S1474">
        <v>1500</v>
      </c>
      <c r="T1474" t="s">
        <v>3002</v>
      </c>
      <c r="U1474" t="s">
        <v>3003</v>
      </c>
      <c r="V1474">
        <v>1.5</v>
      </c>
      <c r="W1474" t="s">
        <v>3012</v>
      </c>
    </row>
    <row r="1475" spans="1:23" hidden="1" x14ac:dyDescent="0.35">
      <c r="A1475" t="s">
        <v>2189</v>
      </c>
      <c r="C1475" s="403">
        <v>45511</v>
      </c>
      <c r="D1475" t="s">
        <v>3543</v>
      </c>
      <c r="E1475" t="s">
        <v>10900</v>
      </c>
      <c r="F1475" t="s">
        <v>10901</v>
      </c>
      <c r="G1475" t="s">
        <v>8624</v>
      </c>
      <c r="H1475" t="s">
        <v>10902</v>
      </c>
      <c r="I1475" t="s">
        <v>10903</v>
      </c>
      <c r="J1475" t="s">
        <v>101</v>
      </c>
      <c r="K1475" t="s">
        <v>806</v>
      </c>
      <c r="L1475" t="s">
        <v>10029</v>
      </c>
      <c r="M1475" t="s">
        <v>1798</v>
      </c>
      <c r="N1475" t="s">
        <v>1798</v>
      </c>
      <c r="O1475" t="s">
        <v>3012</v>
      </c>
      <c r="P1475" t="s">
        <v>10030</v>
      </c>
      <c r="Q1475" t="s">
        <v>293</v>
      </c>
      <c r="R1475" t="b">
        <v>0</v>
      </c>
      <c r="S1475">
        <v>1200</v>
      </c>
      <c r="T1475" t="s">
        <v>3002</v>
      </c>
      <c r="U1475" t="s">
        <v>3003</v>
      </c>
      <c r="V1475">
        <v>1.2</v>
      </c>
      <c r="W1475" t="s">
        <v>3012</v>
      </c>
    </row>
    <row r="1476" spans="1:23" hidden="1" x14ac:dyDescent="0.35">
      <c r="A1476" t="s">
        <v>381</v>
      </c>
      <c r="C1476" s="403">
        <v>45511</v>
      </c>
      <c r="D1476" t="s">
        <v>3543</v>
      </c>
      <c r="E1476" t="s">
        <v>10904</v>
      </c>
      <c r="F1476" t="s">
        <v>10905</v>
      </c>
      <c r="G1476" t="s">
        <v>10906</v>
      </c>
      <c r="H1476" t="s">
        <v>10907</v>
      </c>
      <c r="I1476" t="s">
        <v>3483</v>
      </c>
      <c r="J1476" t="s">
        <v>97</v>
      </c>
      <c r="K1476" t="s">
        <v>444</v>
      </c>
      <c r="L1476" t="s">
        <v>9395</v>
      </c>
      <c r="M1476" t="s">
        <v>10908</v>
      </c>
      <c r="N1476" t="s">
        <v>10909</v>
      </c>
      <c r="O1476" t="s">
        <v>3030</v>
      </c>
      <c r="P1476" t="s">
        <v>9397</v>
      </c>
      <c r="Q1476" t="s">
        <v>415</v>
      </c>
      <c r="R1476" t="b">
        <v>1</v>
      </c>
      <c r="S1476">
        <v>1000</v>
      </c>
      <c r="T1476" t="s">
        <v>3002</v>
      </c>
      <c r="U1476" t="s">
        <v>3003</v>
      </c>
      <c r="V1476">
        <v>1</v>
      </c>
      <c r="W1476" t="s">
        <v>3030</v>
      </c>
    </row>
    <row r="1477" spans="1:23" hidden="1" x14ac:dyDescent="0.35">
      <c r="A1477" t="s">
        <v>2189</v>
      </c>
      <c r="C1477" s="403">
        <v>45511</v>
      </c>
      <c r="D1477" t="s">
        <v>3543</v>
      </c>
      <c r="E1477" t="s">
        <v>10910</v>
      </c>
      <c r="F1477" t="s">
        <v>10911</v>
      </c>
      <c r="G1477" t="s">
        <v>10912</v>
      </c>
      <c r="H1477" t="s">
        <v>10913</v>
      </c>
      <c r="I1477" t="s">
        <v>7199</v>
      </c>
      <c r="J1477" t="s">
        <v>2260</v>
      </c>
      <c r="K1477" t="s">
        <v>2189</v>
      </c>
      <c r="L1477" t="s">
        <v>4807</v>
      </c>
      <c r="M1477" t="s">
        <v>4808</v>
      </c>
      <c r="N1477" t="s">
        <v>7729</v>
      </c>
      <c r="O1477" t="s">
        <v>3012</v>
      </c>
      <c r="P1477" t="s">
        <v>4810</v>
      </c>
      <c r="Q1477" t="s">
        <v>2189</v>
      </c>
      <c r="R1477" t="b">
        <v>0</v>
      </c>
      <c r="S1477">
        <v>5000</v>
      </c>
      <c r="T1477" t="s">
        <v>3002</v>
      </c>
      <c r="U1477" t="s">
        <v>3003</v>
      </c>
      <c r="V1477">
        <v>5</v>
      </c>
      <c r="W1477" t="s">
        <v>3012</v>
      </c>
    </row>
    <row r="1478" spans="1:23" hidden="1" x14ac:dyDescent="0.35">
      <c r="A1478" t="s">
        <v>2189</v>
      </c>
      <c r="C1478" s="403">
        <v>45511</v>
      </c>
      <c r="D1478" t="s">
        <v>3543</v>
      </c>
      <c r="E1478" t="s">
        <v>10914</v>
      </c>
      <c r="F1478" t="s">
        <v>10915</v>
      </c>
      <c r="G1478" t="s">
        <v>10916</v>
      </c>
      <c r="H1478" t="s">
        <v>10917</v>
      </c>
      <c r="I1478" t="s">
        <v>10918</v>
      </c>
      <c r="J1478" t="s">
        <v>2260</v>
      </c>
      <c r="K1478" t="s">
        <v>2189</v>
      </c>
      <c r="L1478" t="s">
        <v>4807</v>
      </c>
      <c r="M1478" t="s">
        <v>4808</v>
      </c>
      <c r="N1478" t="s">
        <v>10919</v>
      </c>
      <c r="O1478" t="s">
        <v>3012</v>
      </c>
      <c r="P1478" t="s">
        <v>4810</v>
      </c>
      <c r="Q1478" t="s">
        <v>2189</v>
      </c>
      <c r="R1478" t="b">
        <v>0</v>
      </c>
      <c r="S1478">
        <v>2000</v>
      </c>
      <c r="T1478" t="s">
        <v>3002</v>
      </c>
      <c r="U1478" t="s">
        <v>3003</v>
      </c>
      <c r="V1478">
        <v>2</v>
      </c>
      <c r="W1478" t="s">
        <v>3012</v>
      </c>
    </row>
    <row r="1479" spans="1:23" hidden="1" x14ac:dyDescent="0.35">
      <c r="A1479" t="s">
        <v>381</v>
      </c>
      <c r="C1479" s="403">
        <v>45511</v>
      </c>
      <c r="D1479" t="s">
        <v>3543</v>
      </c>
      <c r="E1479" t="s">
        <v>10920</v>
      </c>
      <c r="F1479" t="s">
        <v>10921</v>
      </c>
      <c r="G1479" t="s">
        <v>10922</v>
      </c>
      <c r="H1479" t="s">
        <v>10923</v>
      </c>
      <c r="I1479" t="s">
        <v>2734</v>
      </c>
      <c r="J1479" t="s">
        <v>97</v>
      </c>
      <c r="K1479" t="s">
        <v>444</v>
      </c>
      <c r="L1479" t="s">
        <v>9395</v>
      </c>
      <c r="M1479" t="s">
        <v>1798</v>
      </c>
      <c r="N1479" t="s">
        <v>10924</v>
      </c>
      <c r="O1479" t="s">
        <v>3012</v>
      </c>
      <c r="P1479" t="s">
        <v>9397</v>
      </c>
      <c r="Q1479" t="s">
        <v>415</v>
      </c>
      <c r="R1479" t="b">
        <v>0</v>
      </c>
      <c r="S1479">
        <v>6000</v>
      </c>
      <c r="T1479" t="s">
        <v>3002</v>
      </c>
      <c r="U1479" t="s">
        <v>3003</v>
      </c>
      <c r="V1479">
        <v>6</v>
      </c>
      <c r="W1479" t="s">
        <v>3012</v>
      </c>
    </row>
    <row r="1480" spans="1:23" hidden="1" x14ac:dyDescent="0.35">
      <c r="A1480" t="s">
        <v>2189</v>
      </c>
      <c r="C1480" s="403">
        <v>45511</v>
      </c>
      <c r="D1480" t="s">
        <v>3543</v>
      </c>
      <c r="E1480" t="s">
        <v>10925</v>
      </c>
      <c r="F1480" t="s">
        <v>10926</v>
      </c>
      <c r="G1480" t="s">
        <v>799</v>
      </c>
      <c r="H1480" t="s">
        <v>10927</v>
      </c>
      <c r="I1480" t="s">
        <v>799</v>
      </c>
      <c r="J1480" t="s">
        <v>101</v>
      </c>
      <c r="K1480" t="s">
        <v>806</v>
      </c>
      <c r="L1480" t="s">
        <v>10029</v>
      </c>
      <c r="M1480" t="s">
        <v>1798</v>
      </c>
      <c r="N1480" t="s">
        <v>10928</v>
      </c>
      <c r="O1480" t="s">
        <v>3012</v>
      </c>
      <c r="P1480" t="s">
        <v>10030</v>
      </c>
      <c r="Q1480" t="s">
        <v>293</v>
      </c>
      <c r="R1480" t="b">
        <v>0</v>
      </c>
      <c r="S1480">
        <v>2000</v>
      </c>
      <c r="T1480" t="s">
        <v>3002</v>
      </c>
      <c r="U1480" t="s">
        <v>3003</v>
      </c>
      <c r="V1480">
        <v>2</v>
      </c>
      <c r="W1480" t="s">
        <v>3012</v>
      </c>
    </row>
    <row r="1481" spans="1:23" hidden="1" x14ac:dyDescent="0.35">
      <c r="A1481" t="s">
        <v>2176</v>
      </c>
      <c r="C1481" s="403">
        <v>45511</v>
      </c>
      <c r="D1481" t="s">
        <v>3543</v>
      </c>
      <c r="E1481" t="s">
        <v>10929</v>
      </c>
      <c r="F1481" t="s">
        <v>10930</v>
      </c>
      <c r="G1481" t="s">
        <v>10931</v>
      </c>
      <c r="H1481" t="s">
        <v>10932</v>
      </c>
      <c r="I1481" t="s">
        <v>2526</v>
      </c>
      <c r="J1481" t="s">
        <v>102</v>
      </c>
      <c r="K1481" t="s">
        <v>371</v>
      </c>
      <c r="L1481" t="s">
        <v>10933</v>
      </c>
      <c r="M1481" t="s">
        <v>1798</v>
      </c>
      <c r="N1481" t="s">
        <v>10934</v>
      </c>
      <c r="O1481" t="s">
        <v>3012</v>
      </c>
      <c r="P1481" t="s">
        <v>10935</v>
      </c>
      <c r="Q1481" t="s">
        <v>371</v>
      </c>
      <c r="R1481" t="b">
        <v>0</v>
      </c>
      <c r="S1481">
        <v>1000</v>
      </c>
      <c r="T1481" t="s">
        <v>3002</v>
      </c>
      <c r="U1481" t="s">
        <v>3003</v>
      </c>
      <c r="V1481">
        <v>1</v>
      </c>
      <c r="W1481" t="s">
        <v>3012</v>
      </c>
    </row>
    <row r="1482" spans="1:23" hidden="1" x14ac:dyDescent="0.35">
      <c r="A1482" t="s">
        <v>2189</v>
      </c>
      <c r="C1482" s="403">
        <v>45511</v>
      </c>
      <c r="D1482" t="s">
        <v>3543</v>
      </c>
      <c r="E1482" t="s">
        <v>10936</v>
      </c>
      <c r="F1482" t="s">
        <v>10937</v>
      </c>
      <c r="G1482" t="s">
        <v>2279</v>
      </c>
      <c r="H1482" t="s">
        <v>10938</v>
      </c>
      <c r="I1482" t="s">
        <v>10939</v>
      </c>
      <c r="J1482" t="s">
        <v>101</v>
      </c>
      <c r="K1482" t="s">
        <v>806</v>
      </c>
      <c r="L1482" t="s">
        <v>10029</v>
      </c>
      <c r="M1482" t="s">
        <v>1798</v>
      </c>
      <c r="N1482" t="s">
        <v>10940</v>
      </c>
      <c r="O1482" t="s">
        <v>3012</v>
      </c>
      <c r="P1482" t="s">
        <v>10030</v>
      </c>
      <c r="Q1482" t="s">
        <v>293</v>
      </c>
      <c r="R1482" t="b">
        <v>0</v>
      </c>
      <c r="S1482">
        <v>1200</v>
      </c>
      <c r="T1482" t="s">
        <v>3002</v>
      </c>
      <c r="U1482" t="s">
        <v>3003</v>
      </c>
      <c r="V1482">
        <v>1.2</v>
      </c>
      <c r="W1482" t="s">
        <v>3012</v>
      </c>
    </row>
    <row r="1483" spans="1:23" hidden="1" x14ac:dyDescent="0.35">
      <c r="A1483" t="s">
        <v>381</v>
      </c>
      <c r="C1483" s="403">
        <v>45510</v>
      </c>
      <c r="D1483" t="s">
        <v>3543</v>
      </c>
      <c r="E1483" t="s">
        <v>2773</v>
      </c>
      <c r="F1483" t="s">
        <v>10941</v>
      </c>
      <c r="G1483" t="s">
        <v>10942</v>
      </c>
      <c r="H1483" t="s">
        <v>10943</v>
      </c>
      <c r="I1483" t="s">
        <v>8624</v>
      </c>
      <c r="J1483" t="s">
        <v>97</v>
      </c>
      <c r="K1483" t="s">
        <v>444</v>
      </c>
      <c r="L1483" t="s">
        <v>8408</v>
      </c>
      <c r="M1483" t="s">
        <v>1798</v>
      </c>
      <c r="N1483" t="s">
        <v>9472</v>
      </c>
      <c r="O1483" t="s">
        <v>3021</v>
      </c>
      <c r="P1483" t="s">
        <v>8409</v>
      </c>
      <c r="Q1483" t="s">
        <v>415</v>
      </c>
      <c r="R1483" t="b">
        <v>0</v>
      </c>
      <c r="S1483">
        <v>40000</v>
      </c>
      <c r="T1483" t="s">
        <v>3002</v>
      </c>
      <c r="U1483" t="s">
        <v>3003</v>
      </c>
      <c r="V1483">
        <v>40</v>
      </c>
      <c r="W1483" t="s">
        <v>3021</v>
      </c>
    </row>
    <row r="1484" spans="1:23" hidden="1" x14ac:dyDescent="0.35">
      <c r="A1484" t="s">
        <v>381</v>
      </c>
      <c r="C1484" s="403">
        <v>45510</v>
      </c>
      <c r="D1484" t="s">
        <v>3543</v>
      </c>
      <c r="E1484" t="s">
        <v>10944</v>
      </c>
      <c r="F1484" t="s">
        <v>10945</v>
      </c>
      <c r="G1484" t="s">
        <v>10946</v>
      </c>
      <c r="H1484" t="s">
        <v>10947</v>
      </c>
      <c r="I1484" t="s">
        <v>2279</v>
      </c>
      <c r="J1484" t="s">
        <v>97</v>
      </c>
      <c r="K1484" t="s">
        <v>444</v>
      </c>
      <c r="L1484" t="s">
        <v>9395</v>
      </c>
      <c r="M1484" t="s">
        <v>1798</v>
      </c>
      <c r="N1484" t="s">
        <v>10948</v>
      </c>
      <c r="O1484" t="s">
        <v>3012</v>
      </c>
      <c r="P1484" t="s">
        <v>9397</v>
      </c>
      <c r="Q1484" t="s">
        <v>415</v>
      </c>
      <c r="R1484" t="b">
        <v>0</v>
      </c>
      <c r="S1484">
        <v>2000</v>
      </c>
      <c r="T1484" t="s">
        <v>3002</v>
      </c>
      <c r="U1484" t="s">
        <v>3003</v>
      </c>
      <c r="V1484">
        <v>2</v>
      </c>
      <c r="W1484" t="s">
        <v>3012</v>
      </c>
    </row>
    <row r="1485" spans="1:23" hidden="1" x14ac:dyDescent="0.35">
      <c r="A1485" t="s">
        <v>381</v>
      </c>
      <c r="C1485" s="403">
        <v>45510</v>
      </c>
      <c r="D1485" t="s">
        <v>3543</v>
      </c>
      <c r="E1485" t="s">
        <v>10949</v>
      </c>
      <c r="F1485" t="s">
        <v>10950</v>
      </c>
      <c r="G1485" t="s">
        <v>10951</v>
      </c>
      <c r="H1485" t="s">
        <v>10952</v>
      </c>
      <c r="I1485" t="s">
        <v>1125</v>
      </c>
      <c r="J1485" t="s">
        <v>97</v>
      </c>
      <c r="K1485" t="s">
        <v>444</v>
      </c>
      <c r="L1485" t="s">
        <v>9395</v>
      </c>
      <c r="M1485" t="s">
        <v>1798</v>
      </c>
      <c r="N1485" t="s">
        <v>1798</v>
      </c>
      <c r="O1485" t="s">
        <v>3012</v>
      </c>
      <c r="P1485" t="s">
        <v>9397</v>
      </c>
      <c r="Q1485" t="s">
        <v>415</v>
      </c>
      <c r="R1485" t="b">
        <v>0</v>
      </c>
      <c r="S1485">
        <v>2000</v>
      </c>
      <c r="T1485" t="s">
        <v>3002</v>
      </c>
      <c r="U1485" t="s">
        <v>3003</v>
      </c>
      <c r="V1485">
        <v>2</v>
      </c>
      <c r="W1485" t="s">
        <v>3012</v>
      </c>
    </row>
    <row r="1486" spans="1:23" hidden="1" x14ac:dyDescent="0.35">
      <c r="A1486" t="s">
        <v>381</v>
      </c>
      <c r="C1486" s="403">
        <v>45509</v>
      </c>
      <c r="D1486" t="s">
        <v>10953</v>
      </c>
      <c r="E1486" t="s">
        <v>10954</v>
      </c>
      <c r="F1486" t="s">
        <v>10955</v>
      </c>
      <c r="G1486" t="s">
        <v>10956</v>
      </c>
      <c r="H1486" t="s">
        <v>10957</v>
      </c>
      <c r="I1486" t="s">
        <v>10958</v>
      </c>
      <c r="J1486" t="s">
        <v>97</v>
      </c>
      <c r="K1486" t="s">
        <v>444</v>
      </c>
      <c r="L1486" t="s">
        <v>3009</v>
      </c>
      <c r="M1486" t="s">
        <v>1798</v>
      </c>
      <c r="N1486" t="s">
        <v>10959</v>
      </c>
      <c r="O1486" t="s">
        <v>3001</v>
      </c>
      <c r="P1486" t="s">
        <v>8254</v>
      </c>
      <c r="Q1486" t="s">
        <v>415</v>
      </c>
      <c r="R1486" t="b">
        <v>0</v>
      </c>
      <c r="S1486">
        <v>0</v>
      </c>
      <c r="T1486" t="s">
        <v>3002</v>
      </c>
      <c r="U1486" t="s">
        <v>3003</v>
      </c>
      <c r="V1486">
        <v>0</v>
      </c>
      <c r="W1486" t="s">
        <v>3001</v>
      </c>
    </row>
    <row r="1487" spans="1:23" hidden="1" x14ac:dyDescent="0.35">
      <c r="A1487" t="s">
        <v>2189</v>
      </c>
      <c r="C1487" s="403">
        <v>45509</v>
      </c>
      <c r="D1487" t="s">
        <v>3543</v>
      </c>
      <c r="E1487" t="s">
        <v>10960</v>
      </c>
      <c r="F1487" t="s">
        <v>10961</v>
      </c>
      <c r="G1487" t="s">
        <v>4611</v>
      </c>
      <c r="H1487" t="s">
        <v>10962</v>
      </c>
      <c r="I1487" t="s">
        <v>2436</v>
      </c>
      <c r="J1487" t="s">
        <v>2260</v>
      </c>
      <c r="K1487" t="s">
        <v>2189</v>
      </c>
      <c r="L1487" t="s">
        <v>3154</v>
      </c>
      <c r="M1487" t="s">
        <v>3155</v>
      </c>
      <c r="N1487" t="s">
        <v>6525</v>
      </c>
      <c r="O1487" t="s">
        <v>3021</v>
      </c>
      <c r="P1487" t="s">
        <v>4837</v>
      </c>
      <c r="Q1487" t="s">
        <v>2189</v>
      </c>
      <c r="R1487" t="b">
        <v>0</v>
      </c>
      <c r="S1487">
        <v>10000</v>
      </c>
      <c r="T1487" t="s">
        <v>3002</v>
      </c>
      <c r="U1487" t="s">
        <v>3003</v>
      </c>
      <c r="V1487">
        <v>10</v>
      </c>
      <c r="W1487" t="s">
        <v>3021</v>
      </c>
    </row>
    <row r="1488" spans="1:23" hidden="1" x14ac:dyDescent="0.35">
      <c r="A1488" t="s">
        <v>2189</v>
      </c>
      <c r="C1488" s="403">
        <v>45509</v>
      </c>
      <c r="D1488" t="s">
        <v>3543</v>
      </c>
      <c r="E1488" t="s">
        <v>10963</v>
      </c>
      <c r="F1488" t="s">
        <v>10964</v>
      </c>
      <c r="G1488" t="s">
        <v>10965</v>
      </c>
      <c r="H1488" t="s">
        <v>10966</v>
      </c>
      <c r="I1488" t="s">
        <v>5322</v>
      </c>
      <c r="J1488" t="s">
        <v>2260</v>
      </c>
      <c r="K1488" t="s">
        <v>2189</v>
      </c>
      <c r="L1488" t="s">
        <v>3154</v>
      </c>
      <c r="M1488" t="s">
        <v>3155</v>
      </c>
      <c r="N1488" t="s">
        <v>5881</v>
      </c>
      <c r="O1488" t="s">
        <v>3012</v>
      </c>
      <c r="P1488" t="s">
        <v>4837</v>
      </c>
      <c r="Q1488" t="s">
        <v>2189</v>
      </c>
      <c r="R1488" t="b">
        <v>0</v>
      </c>
      <c r="S1488">
        <v>1000</v>
      </c>
      <c r="T1488" t="s">
        <v>3002</v>
      </c>
      <c r="U1488" t="s">
        <v>3003</v>
      </c>
      <c r="V1488">
        <v>1</v>
      </c>
      <c r="W1488" t="s">
        <v>3012</v>
      </c>
    </row>
    <row r="1489" spans="1:23" hidden="1" x14ac:dyDescent="0.35">
      <c r="A1489" t="s">
        <v>350</v>
      </c>
      <c r="C1489" s="403">
        <v>45507</v>
      </c>
      <c r="D1489" t="s">
        <v>3543</v>
      </c>
      <c r="E1489" t="s">
        <v>10967</v>
      </c>
      <c r="F1489" t="s">
        <v>10968</v>
      </c>
      <c r="G1489" t="s">
        <v>10969</v>
      </c>
      <c r="H1489" t="s">
        <v>10970</v>
      </c>
      <c r="I1489" t="s">
        <v>3505</v>
      </c>
      <c r="J1489" t="s">
        <v>103</v>
      </c>
      <c r="K1489" t="s">
        <v>1235</v>
      </c>
      <c r="L1489" t="s">
        <v>10971</v>
      </c>
      <c r="M1489" t="s">
        <v>1798</v>
      </c>
      <c r="N1489" t="s">
        <v>10972</v>
      </c>
      <c r="O1489" t="s">
        <v>3012</v>
      </c>
      <c r="P1489" t="s">
        <v>10973</v>
      </c>
      <c r="Q1489" t="s">
        <v>837</v>
      </c>
      <c r="R1489" t="b">
        <v>0</v>
      </c>
      <c r="S1489">
        <v>3000</v>
      </c>
      <c r="T1489" t="s">
        <v>3002</v>
      </c>
      <c r="U1489" t="s">
        <v>3003</v>
      </c>
      <c r="V1489">
        <v>3</v>
      </c>
      <c r="W1489" t="s">
        <v>3012</v>
      </c>
    </row>
    <row r="1490" spans="1:23" hidden="1" x14ac:dyDescent="0.35">
      <c r="A1490" t="s">
        <v>2189</v>
      </c>
      <c r="C1490" s="403">
        <v>45506</v>
      </c>
      <c r="D1490" t="s">
        <v>3543</v>
      </c>
      <c r="E1490" t="s">
        <v>10974</v>
      </c>
      <c r="F1490" t="s">
        <v>10975</v>
      </c>
      <c r="G1490" t="s">
        <v>10976</v>
      </c>
      <c r="H1490" t="s">
        <v>10977</v>
      </c>
      <c r="I1490" t="s">
        <v>2329</v>
      </c>
      <c r="J1490" t="s">
        <v>2260</v>
      </c>
      <c r="K1490" t="s">
        <v>2189</v>
      </c>
      <c r="L1490" t="s">
        <v>3262</v>
      </c>
      <c r="M1490" t="s">
        <v>7245</v>
      </c>
      <c r="N1490" t="s">
        <v>10978</v>
      </c>
      <c r="O1490" t="s">
        <v>3012</v>
      </c>
      <c r="P1490" t="s">
        <v>7245</v>
      </c>
      <c r="Q1490" t="s">
        <v>2189</v>
      </c>
      <c r="R1490" t="b">
        <v>0</v>
      </c>
      <c r="S1490">
        <v>3000</v>
      </c>
      <c r="T1490" t="s">
        <v>3002</v>
      </c>
      <c r="U1490" t="s">
        <v>3003</v>
      </c>
      <c r="V1490">
        <v>3</v>
      </c>
      <c r="W1490" t="s">
        <v>3012</v>
      </c>
    </row>
    <row r="1491" spans="1:23" hidden="1" x14ac:dyDescent="0.35">
      <c r="A1491" t="s">
        <v>2189</v>
      </c>
      <c r="C1491" s="403">
        <v>45506</v>
      </c>
      <c r="D1491" t="s">
        <v>3661</v>
      </c>
      <c r="E1491" t="s">
        <v>10979</v>
      </c>
      <c r="F1491" t="s">
        <v>10980</v>
      </c>
      <c r="G1491" t="s">
        <v>10981</v>
      </c>
      <c r="H1491" t="s">
        <v>10982</v>
      </c>
      <c r="I1491" t="s">
        <v>2300</v>
      </c>
      <c r="J1491" t="s">
        <v>2260</v>
      </c>
      <c r="K1491" t="s">
        <v>2189</v>
      </c>
      <c r="L1491" t="s">
        <v>3262</v>
      </c>
      <c r="M1491" t="s">
        <v>7245</v>
      </c>
      <c r="N1491" t="s">
        <v>7246</v>
      </c>
      <c r="O1491" t="s">
        <v>3021</v>
      </c>
      <c r="P1491" t="s">
        <v>7245</v>
      </c>
      <c r="Q1491" t="s">
        <v>2189</v>
      </c>
      <c r="R1491" t="b">
        <v>1</v>
      </c>
      <c r="S1491">
        <v>60000</v>
      </c>
      <c r="T1491" t="s">
        <v>3002</v>
      </c>
      <c r="U1491" t="s">
        <v>3003</v>
      </c>
      <c r="V1491">
        <v>60</v>
      </c>
      <c r="W1491" t="s">
        <v>3021</v>
      </c>
    </row>
    <row r="1492" spans="1:23" hidden="1" x14ac:dyDescent="0.35">
      <c r="A1492" t="s">
        <v>2189</v>
      </c>
      <c r="C1492" s="403">
        <v>45506</v>
      </c>
      <c r="D1492" t="s">
        <v>3543</v>
      </c>
      <c r="E1492" t="s">
        <v>10983</v>
      </c>
      <c r="F1492" t="s">
        <v>10984</v>
      </c>
      <c r="G1492" t="s">
        <v>10985</v>
      </c>
      <c r="H1492" t="s">
        <v>10986</v>
      </c>
      <c r="I1492" t="s">
        <v>10987</v>
      </c>
      <c r="J1492" t="s">
        <v>2260</v>
      </c>
      <c r="K1492" t="s">
        <v>2189</v>
      </c>
      <c r="L1492" t="s">
        <v>3262</v>
      </c>
      <c r="M1492" t="s">
        <v>7245</v>
      </c>
      <c r="N1492" t="s">
        <v>10988</v>
      </c>
      <c r="O1492" t="s">
        <v>3012</v>
      </c>
      <c r="P1492" t="s">
        <v>7245</v>
      </c>
      <c r="Q1492" t="s">
        <v>2189</v>
      </c>
      <c r="R1492" t="b">
        <v>0</v>
      </c>
      <c r="S1492">
        <v>1000</v>
      </c>
      <c r="T1492" t="s">
        <v>3002</v>
      </c>
      <c r="U1492" t="s">
        <v>3003</v>
      </c>
      <c r="V1492">
        <v>1</v>
      </c>
      <c r="W1492" t="s">
        <v>3012</v>
      </c>
    </row>
    <row r="1493" spans="1:23" hidden="1" x14ac:dyDescent="0.35">
      <c r="A1493" t="s">
        <v>350</v>
      </c>
      <c r="C1493" s="403">
        <v>45506</v>
      </c>
      <c r="D1493" t="s">
        <v>3543</v>
      </c>
      <c r="E1493" t="s">
        <v>10989</v>
      </c>
      <c r="F1493" t="s">
        <v>10990</v>
      </c>
      <c r="G1493" t="s">
        <v>10991</v>
      </c>
      <c r="H1493" t="s">
        <v>10992</v>
      </c>
      <c r="I1493" t="s">
        <v>1996</v>
      </c>
      <c r="J1493" t="s">
        <v>103</v>
      </c>
      <c r="K1493" t="s">
        <v>1235</v>
      </c>
      <c r="L1493" t="s">
        <v>10993</v>
      </c>
      <c r="M1493" t="s">
        <v>1798</v>
      </c>
      <c r="N1493" t="s">
        <v>10994</v>
      </c>
      <c r="O1493" t="s">
        <v>3012</v>
      </c>
      <c r="P1493" t="s">
        <v>10995</v>
      </c>
      <c r="Q1493" t="s">
        <v>837</v>
      </c>
      <c r="R1493" t="b">
        <v>0</v>
      </c>
      <c r="S1493">
        <v>2000</v>
      </c>
      <c r="T1493" t="s">
        <v>3002</v>
      </c>
      <c r="U1493" t="s">
        <v>3003</v>
      </c>
      <c r="V1493">
        <v>2</v>
      </c>
      <c r="W1493" t="s">
        <v>3012</v>
      </c>
    </row>
    <row r="1494" spans="1:23" hidden="1" x14ac:dyDescent="0.35">
      <c r="A1494" t="s">
        <v>350</v>
      </c>
      <c r="C1494" s="403">
        <v>45506</v>
      </c>
      <c r="D1494" t="s">
        <v>3543</v>
      </c>
      <c r="E1494" t="s">
        <v>10996</v>
      </c>
      <c r="F1494" t="s">
        <v>10997</v>
      </c>
      <c r="G1494" t="s">
        <v>6837</v>
      </c>
      <c r="H1494" t="s">
        <v>10998</v>
      </c>
      <c r="I1494" t="s">
        <v>6001</v>
      </c>
      <c r="J1494" t="s">
        <v>103</v>
      </c>
      <c r="K1494" t="s">
        <v>1235</v>
      </c>
      <c r="L1494" t="s">
        <v>10993</v>
      </c>
      <c r="M1494" t="s">
        <v>1798</v>
      </c>
      <c r="N1494" t="s">
        <v>10994</v>
      </c>
      <c r="O1494" t="s">
        <v>3012</v>
      </c>
      <c r="P1494" t="s">
        <v>10995</v>
      </c>
      <c r="Q1494" t="s">
        <v>837</v>
      </c>
      <c r="R1494" t="b">
        <v>0</v>
      </c>
      <c r="S1494">
        <v>3000</v>
      </c>
      <c r="T1494" t="s">
        <v>3002</v>
      </c>
      <c r="U1494" t="s">
        <v>3003</v>
      </c>
      <c r="V1494">
        <v>3</v>
      </c>
      <c r="W1494" t="s">
        <v>3012</v>
      </c>
    </row>
    <row r="1495" spans="1:23" hidden="1" x14ac:dyDescent="0.35">
      <c r="A1495" t="s">
        <v>350</v>
      </c>
      <c r="C1495" s="403">
        <v>45506</v>
      </c>
      <c r="D1495" t="s">
        <v>3543</v>
      </c>
      <c r="E1495" t="s">
        <v>10999</v>
      </c>
      <c r="F1495" t="s">
        <v>11000</v>
      </c>
      <c r="G1495" t="s">
        <v>11001</v>
      </c>
      <c r="H1495" t="s">
        <v>11002</v>
      </c>
      <c r="I1495" t="s">
        <v>2693</v>
      </c>
      <c r="J1495" t="s">
        <v>103</v>
      </c>
      <c r="K1495" t="s">
        <v>1235</v>
      </c>
      <c r="L1495" t="s">
        <v>10993</v>
      </c>
      <c r="M1495" t="s">
        <v>1798</v>
      </c>
      <c r="N1495" t="s">
        <v>11003</v>
      </c>
      <c r="O1495" t="s">
        <v>3012</v>
      </c>
      <c r="P1495" t="s">
        <v>10995</v>
      </c>
      <c r="Q1495" t="s">
        <v>837</v>
      </c>
      <c r="R1495" t="b">
        <v>0</v>
      </c>
      <c r="S1495">
        <v>1500</v>
      </c>
      <c r="T1495" t="s">
        <v>3002</v>
      </c>
      <c r="U1495" t="s">
        <v>3003</v>
      </c>
      <c r="V1495">
        <v>1.5</v>
      </c>
      <c r="W1495" t="s">
        <v>3012</v>
      </c>
    </row>
    <row r="1496" spans="1:23" hidden="1" x14ac:dyDescent="0.35">
      <c r="A1496" t="s">
        <v>2189</v>
      </c>
      <c r="C1496" s="403">
        <v>45506</v>
      </c>
      <c r="D1496" t="s">
        <v>3543</v>
      </c>
      <c r="E1496" t="s">
        <v>11004</v>
      </c>
      <c r="F1496" t="s">
        <v>11005</v>
      </c>
      <c r="G1496" t="s">
        <v>3953</v>
      </c>
      <c r="H1496" t="s">
        <v>11006</v>
      </c>
      <c r="I1496" t="s">
        <v>2300</v>
      </c>
      <c r="J1496" t="s">
        <v>2260</v>
      </c>
      <c r="K1496" t="s">
        <v>2189</v>
      </c>
      <c r="L1496" t="s">
        <v>5948</v>
      </c>
      <c r="M1496" t="s">
        <v>11007</v>
      </c>
      <c r="N1496" t="s">
        <v>11008</v>
      </c>
      <c r="O1496" t="s">
        <v>3012</v>
      </c>
      <c r="P1496" t="s">
        <v>8241</v>
      </c>
      <c r="Q1496" t="s">
        <v>2189</v>
      </c>
      <c r="R1496" t="b">
        <v>0</v>
      </c>
      <c r="S1496">
        <v>1000</v>
      </c>
      <c r="T1496" t="s">
        <v>3002</v>
      </c>
      <c r="U1496" t="s">
        <v>3003</v>
      </c>
      <c r="V1496">
        <v>1</v>
      </c>
      <c r="W1496" t="s">
        <v>3012</v>
      </c>
    </row>
    <row r="1497" spans="1:23" hidden="1" x14ac:dyDescent="0.35">
      <c r="A1497" t="s">
        <v>350</v>
      </c>
      <c r="C1497" s="403">
        <v>45506</v>
      </c>
      <c r="D1497" t="s">
        <v>3543</v>
      </c>
      <c r="E1497" t="s">
        <v>11009</v>
      </c>
      <c r="F1497" t="s">
        <v>11010</v>
      </c>
      <c r="G1497" t="s">
        <v>11011</v>
      </c>
      <c r="H1497" t="s">
        <v>11012</v>
      </c>
      <c r="I1497" t="s">
        <v>2348</v>
      </c>
      <c r="J1497" t="s">
        <v>103</v>
      </c>
      <c r="K1497" t="s">
        <v>1235</v>
      </c>
      <c r="L1497" t="s">
        <v>10993</v>
      </c>
      <c r="M1497" t="s">
        <v>1798</v>
      </c>
      <c r="N1497" t="s">
        <v>11013</v>
      </c>
      <c r="O1497" t="s">
        <v>3021</v>
      </c>
      <c r="P1497" t="s">
        <v>10995</v>
      </c>
      <c r="Q1497" t="s">
        <v>837</v>
      </c>
      <c r="R1497" t="b">
        <v>0</v>
      </c>
      <c r="S1497">
        <v>8000</v>
      </c>
      <c r="T1497" t="s">
        <v>3002</v>
      </c>
      <c r="U1497" t="s">
        <v>3003</v>
      </c>
      <c r="V1497">
        <v>8</v>
      </c>
      <c r="W1497" t="s">
        <v>3021</v>
      </c>
    </row>
    <row r="1498" spans="1:23" hidden="1" x14ac:dyDescent="0.35">
      <c r="A1498" t="s">
        <v>350</v>
      </c>
      <c r="C1498" s="403">
        <v>45506</v>
      </c>
      <c r="D1498" t="s">
        <v>3543</v>
      </c>
      <c r="E1498" t="s">
        <v>11014</v>
      </c>
      <c r="F1498" t="s">
        <v>11015</v>
      </c>
      <c r="G1498" t="s">
        <v>11016</v>
      </c>
      <c r="H1498" t="s">
        <v>11017</v>
      </c>
      <c r="I1498" t="s">
        <v>11018</v>
      </c>
      <c r="J1498" t="s">
        <v>103</v>
      </c>
      <c r="K1498" t="s">
        <v>1235</v>
      </c>
      <c r="L1498" t="s">
        <v>10993</v>
      </c>
      <c r="M1498" t="s">
        <v>1798</v>
      </c>
      <c r="N1498" t="s">
        <v>11019</v>
      </c>
      <c r="O1498" t="s">
        <v>3012</v>
      </c>
      <c r="P1498" t="s">
        <v>10995</v>
      </c>
      <c r="Q1498" t="s">
        <v>837</v>
      </c>
      <c r="R1498" t="b">
        <v>0</v>
      </c>
      <c r="S1498">
        <v>1500</v>
      </c>
      <c r="T1498" t="s">
        <v>3002</v>
      </c>
      <c r="U1498" t="s">
        <v>3003</v>
      </c>
      <c r="V1498">
        <v>1.5</v>
      </c>
      <c r="W1498" t="s">
        <v>3012</v>
      </c>
    </row>
    <row r="1499" spans="1:23" hidden="1" x14ac:dyDescent="0.35">
      <c r="A1499" t="s">
        <v>2189</v>
      </c>
      <c r="C1499" s="403">
        <v>45506</v>
      </c>
      <c r="D1499" t="s">
        <v>3543</v>
      </c>
      <c r="E1499" t="s">
        <v>11020</v>
      </c>
      <c r="F1499" t="s">
        <v>11021</v>
      </c>
      <c r="G1499" t="s">
        <v>3841</v>
      </c>
      <c r="H1499" t="s">
        <v>11022</v>
      </c>
      <c r="I1499" t="s">
        <v>2705</v>
      </c>
      <c r="J1499" t="s">
        <v>2260</v>
      </c>
      <c r="K1499" t="s">
        <v>2189</v>
      </c>
      <c r="L1499" t="s">
        <v>5552</v>
      </c>
      <c r="M1499" t="s">
        <v>8239</v>
      </c>
      <c r="N1499" t="s">
        <v>11023</v>
      </c>
      <c r="O1499" t="s">
        <v>3012</v>
      </c>
      <c r="P1499" t="s">
        <v>11024</v>
      </c>
      <c r="Q1499" t="s">
        <v>2189</v>
      </c>
      <c r="R1499" t="b">
        <v>0</v>
      </c>
      <c r="S1499">
        <v>0</v>
      </c>
      <c r="T1499" t="s">
        <v>3002</v>
      </c>
      <c r="U1499" t="s">
        <v>3003</v>
      </c>
      <c r="V1499">
        <v>0</v>
      </c>
      <c r="W1499" t="s">
        <v>3012</v>
      </c>
    </row>
    <row r="1500" spans="1:23" hidden="1" x14ac:dyDescent="0.35">
      <c r="A1500" t="s">
        <v>350</v>
      </c>
      <c r="C1500" s="403">
        <v>45506</v>
      </c>
      <c r="D1500" t="s">
        <v>3543</v>
      </c>
      <c r="E1500" t="s">
        <v>11025</v>
      </c>
      <c r="F1500" t="s">
        <v>11026</v>
      </c>
      <c r="G1500" t="s">
        <v>11027</v>
      </c>
      <c r="H1500" t="s">
        <v>11028</v>
      </c>
      <c r="I1500" t="s">
        <v>796</v>
      </c>
      <c r="J1500" t="s">
        <v>103</v>
      </c>
      <c r="K1500" t="s">
        <v>1235</v>
      </c>
      <c r="L1500" t="s">
        <v>10971</v>
      </c>
      <c r="M1500" t="s">
        <v>1798</v>
      </c>
      <c r="N1500" t="s">
        <v>11029</v>
      </c>
      <c r="O1500" t="s">
        <v>3021</v>
      </c>
      <c r="P1500" t="s">
        <v>10973</v>
      </c>
      <c r="Q1500" t="s">
        <v>837</v>
      </c>
      <c r="R1500" t="b">
        <v>0</v>
      </c>
      <c r="S1500">
        <v>5000</v>
      </c>
      <c r="T1500" t="s">
        <v>3002</v>
      </c>
      <c r="U1500" t="s">
        <v>3003</v>
      </c>
      <c r="V1500">
        <v>5</v>
      </c>
      <c r="W1500" t="s">
        <v>3021</v>
      </c>
    </row>
    <row r="1501" spans="1:23" hidden="1" x14ac:dyDescent="0.35">
      <c r="A1501" t="s">
        <v>2189</v>
      </c>
      <c r="C1501" s="403">
        <v>45504</v>
      </c>
      <c r="D1501" t="s">
        <v>3543</v>
      </c>
      <c r="E1501" t="s">
        <v>11030</v>
      </c>
      <c r="F1501" t="s">
        <v>11031</v>
      </c>
      <c r="G1501" t="s">
        <v>11032</v>
      </c>
      <c r="H1501" t="s">
        <v>11033</v>
      </c>
      <c r="I1501" t="s">
        <v>2300</v>
      </c>
      <c r="J1501" t="s">
        <v>2260</v>
      </c>
      <c r="K1501" t="s">
        <v>2189</v>
      </c>
      <c r="L1501" t="s">
        <v>3154</v>
      </c>
      <c r="M1501" t="s">
        <v>3155</v>
      </c>
      <c r="N1501" t="s">
        <v>5881</v>
      </c>
      <c r="O1501" t="s">
        <v>3030</v>
      </c>
      <c r="P1501" t="s">
        <v>4837</v>
      </c>
      <c r="Q1501" t="s">
        <v>2189</v>
      </c>
      <c r="R1501" t="b">
        <v>1</v>
      </c>
      <c r="S1501">
        <v>100000</v>
      </c>
      <c r="T1501" t="s">
        <v>3002</v>
      </c>
      <c r="U1501" t="s">
        <v>3003</v>
      </c>
      <c r="V1501">
        <v>100</v>
      </c>
      <c r="W1501" t="s">
        <v>3030</v>
      </c>
    </row>
    <row r="1502" spans="1:23" hidden="1" x14ac:dyDescent="0.35">
      <c r="A1502" t="s">
        <v>2189</v>
      </c>
      <c r="C1502" s="403">
        <v>45504</v>
      </c>
      <c r="D1502" t="s">
        <v>23536</v>
      </c>
      <c r="E1502" t="s">
        <v>1660</v>
      </c>
      <c r="F1502" t="s">
        <v>11034</v>
      </c>
      <c r="G1502" t="s">
        <v>11035</v>
      </c>
      <c r="H1502" t="s">
        <v>11036</v>
      </c>
      <c r="I1502" t="s">
        <v>11037</v>
      </c>
      <c r="J1502" t="s">
        <v>100</v>
      </c>
      <c r="K1502" t="s">
        <v>2193</v>
      </c>
      <c r="L1502" t="s">
        <v>11038</v>
      </c>
      <c r="M1502" t="s">
        <v>11039</v>
      </c>
      <c r="N1502" t="s">
        <v>11040</v>
      </c>
      <c r="O1502" t="s">
        <v>3030</v>
      </c>
      <c r="P1502" t="s">
        <v>11041</v>
      </c>
      <c r="Q1502" t="s">
        <v>2189</v>
      </c>
      <c r="R1502" t="b">
        <v>1</v>
      </c>
      <c r="S1502">
        <v>100000</v>
      </c>
      <c r="T1502" t="s">
        <v>3013</v>
      </c>
      <c r="U1502" t="s">
        <v>3003</v>
      </c>
      <c r="V1502">
        <v>100</v>
      </c>
      <c r="W1502" t="s">
        <v>3030</v>
      </c>
    </row>
    <row r="1503" spans="1:23" hidden="1" x14ac:dyDescent="0.35">
      <c r="A1503" t="s">
        <v>419</v>
      </c>
      <c r="C1503" s="403">
        <v>45504</v>
      </c>
      <c r="D1503" t="s">
        <v>3543</v>
      </c>
      <c r="E1503" t="s">
        <v>11042</v>
      </c>
      <c r="F1503" t="s">
        <v>11043</v>
      </c>
      <c r="G1503" t="s">
        <v>11044</v>
      </c>
      <c r="H1503" t="s">
        <v>11045</v>
      </c>
      <c r="I1503" t="s">
        <v>11046</v>
      </c>
      <c r="J1503" t="s">
        <v>92</v>
      </c>
      <c r="K1503" t="s">
        <v>418</v>
      </c>
      <c r="L1503" t="s">
        <v>11047</v>
      </c>
      <c r="M1503" t="s">
        <v>7228</v>
      </c>
      <c r="N1503" t="s">
        <v>11048</v>
      </c>
      <c r="O1503" t="s">
        <v>3021</v>
      </c>
      <c r="P1503" t="s">
        <v>11049</v>
      </c>
      <c r="Q1503" t="s">
        <v>418</v>
      </c>
      <c r="R1503" t="b">
        <v>0</v>
      </c>
      <c r="S1503">
        <v>15000</v>
      </c>
      <c r="T1503" t="s">
        <v>3002</v>
      </c>
      <c r="U1503" t="s">
        <v>3003</v>
      </c>
      <c r="V1503">
        <v>15</v>
      </c>
      <c r="W1503" t="s">
        <v>3021</v>
      </c>
    </row>
    <row r="1504" spans="1:23" hidden="1" x14ac:dyDescent="0.35">
      <c r="A1504" t="s">
        <v>2189</v>
      </c>
      <c r="C1504" s="403">
        <v>45504</v>
      </c>
      <c r="D1504" t="s">
        <v>3661</v>
      </c>
      <c r="E1504" t="s">
        <v>11050</v>
      </c>
      <c r="F1504" t="s">
        <v>11051</v>
      </c>
      <c r="G1504" t="s">
        <v>11052</v>
      </c>
      <c r="H1504" t="s">
        <v>11053</v>
      </c>
      <c r="I1504" t="s">
        <v>2404</v>
      </c>
      <c r="J1504" t="s">
        <v>97</v>
      </c>
      <c r="K1504" t="s">
        <v>2189</v>
      </c>
      <c r="L1504" t="s">
        <v>3291</v>
      </c>
      <c r="M1504" t="s">
        <v>4939</v>
      </c>
      <c r="N1504" t="s">
        <v>5446</v>
      </c>
      <c r="O1504" t="s">
        <v>3021</v>
      </c>
      <c r="P1504" t="s">
        <v>4885</v>
      </c>
      <c r="Q1504" t="s">
        <v>2189</v>
      </c>
      <c r="R1504" t="b">
        <v>0</v>
      </c>
      <c r="S1504">
        <v>10000</v>
      </c>
      <c r="T1504" t="s">
        <v>3002</v>
      </c>
      <c r="U1504" t="s">
        <v>3003</v>
      </c>
      <c r="V1504">
        <v>10</v>
      </c>
      <c r="W1504" t="s">
        <v>3021</v>
      </c>
    </row>
    <row r="1505" spans="1:23" hidden="1" x14ac:dyDescent="0.35">
      <c r="A1505" t="s">
        <v>2189</v>
      </c>
      <c r="C1505" s="403">
        <v>45504</v>
      </c>
      <c r="D1505" t="s">
        <v>3661</v>
      </c>
      <c r="E1505" t="s">
        <v>11054</v>
      </c>
      <c r="F1505" t="s">
        <v>11055</v>
      </c>
      <c r="G1505" t="s">
        <v>11056</v>
      </c>
      <c r="H1505" t="s">
        <v>11057</v>
      </c>
      <c r="I1505" t="s">
        <v>11058</v>
      </c>
      <c r="J1505" t="s">
        <v>2260</v>
      </c>
      <c r="K1505" t="s">
        <v>2189</v>
      </c>
      <c r="L1505" t="s">
        <v>4733</v>
      </c>
      <c r="M1505" t="s">
        <v>4734</v>
      </c>
      <c r="N1505" t="s">
        <v>11059</v>
      </c>
      <c r="O1505" t="s">
        <v>3021</v>
      </c>
      <c r="P1505" t="s">
        <v>4736</v>
      </c>
      <c r="Q1505" t="s">
        <v>2189</v>
      </c>
      <c r="R1505" t="b">
        <v>1</v>
      </c>
      <c r="S1505">
        <v>30000</v>
      </c>
      <c r="T1505" t="s">
        <v>3002</v>
      </c>
      <c r="U1505" t="s">
        <v>3003</v>
      </c>
      <c r="V1505">
        <v>30</v>
      </c>
      <c r="W1505" t="s">
        <v>3021</v>
      </c>
    </row>
    <row r="1506" spans="1:23" hidden="1" x14ac:dyDescent="0.35">
      <c r="A1506" t="s">
        <v>2189</v>
      </c>
      <c r="C1506" s="403">
        <v>45504</v>
      </c>
      <c r="D1506" t="s">
        <v>3543</v>
      </c>
      <c r="E1506" t="s">
        <v>11060</v>
      </c>
      <c r="F1506" t="s">
        <v>11061</v>
      </c>
      <c r="G1506" t="s">
        <v>11062</v>
      </c>
      <c r="H1506" t="s">
        <v>11063</v>
      </c>
      <c r="I1506" t="s">
        <v>11064</v>
      </c>
      <c r="J1506" t="s">
        <v>2260</v>
      </c>
      <c r="K1506" t="s">
        <v>2189</v>
      </c>
      <c r="L1506" t="s">
        <v>4733</v>
      </c>
      <c r="M1506" t="s">
        <v>7359</v>
      </c>
      <c r="N1506" t="s">
        <v>11065</v>
      </c>
      <c r="O1506" t="s">
        <v>3012</v>
      </c>
      <c r="P1506" t="s">
        <v>7340</v>
      </c>
      <c r="Q1506" t="s">
        <v>2189</v>
      </c>
      <c r="R1506" t="b">
        <v>0</v>
      </c>
      <c r="S1506">
        <v>1000</v>
      </c>
      <c r="T1506" t="s">
        <v>3002</v>
      </c>
      <c r="U1506" t="s">
        <v>3003</v>
      </c>
      <c r="V1506">
        <v>1</v>
      </c>
      <c r="W1506" t="s">
        <v>3012</v>
      </c>
    </row>
    <row r="1507" spans="1:23" hidden="1" x14ac:dyDescent="0.35">
      <c r="A1507" t="s">
        <v>2189</v>
      </c>
      <c r="C1507" s="403">
        <v>45503</v>
      </c>
      <c r="D1507" t="s">
        <v>3543</v>
      </c>
      <c r="E1507" t="s">
        <v>11066</v>
      </c>
      <c r="F1507" t="s">
        <v>11067</v>
      </c>
      <c r="G1507" t="s">
        <v>11068</v>
      </c>
      <c r="H1507" t="s">
        <v>11069</v>
      </c>
      <c r="I1507" t="s">
        <v>2476</v>
      </c>
      <c r="J1507" t="s">
        <v>2260</v>
      </c>
      <c r="K1507" t="s">
        <v>2189</v>
      </c>
      <c r="L1507" t="s">
        <v>3301</v>
      </c>
      <c r="M1507" t="s">
        <v>7167</v>
      </c>
      <c r="N1507" t="s">
        <v>11070</v>
      </c>
      <c r="O1507" t="s">
        <v>3012</v>
      </c>
      <c r="P1507" t="s">
        <v>7169</v>
      </c>
      <c r="Q1507" t="s">
        <v>2189</v>
      </c>
      <c r="R1507" t="b">
        <v>0</v>
      </c>
      <c r="S1507">
        <v>2000</v>
      </c>
      <c r="T1507" t="s">
        <v>3002</v>
      </c>
      <c r="U1507" t="s">
        <v>3003</v>
      </c>
      <c r="V1507">
        <v>2</v>
      </c>
      <c r="W1507" t="s">
        <v>3012</v>
      </c>
    </row>
    <row r="1508" spans="1:23" hidden="1" x14ac:dyDescent="0.35">
      <c r="A1508" t="s">
        <v>2189</v>
      </c>
      <c r="C1508" s="403">
        <v>45503</v>
      </c>
      <c r="D1508" t="s">
        <v>3543</v>
      </c>
      <c r="E1508" t="s">
        <v>11071</v>
      </c>
      <c r="F1508" t="s">
        <v>11072</v>
      </c>
      <c r="G1508" t="s">
        <v>11073</v>
      </c>
      <c r="H1508" t="s">
        <v>11074</v>
      </c>
      <c r="I1508" t="s">
        <v>2281</v>
      </c>
      <c r="J1508" t="s">
        <v>2260</v>
      </c>
      <c r="K1508" t="s">
        <v>2189</v>
      </c>
      <c r="L1508" t="s">
        <v>3301</v>
      </c>
      <c r="M1508" t="s">
        <v>7167</v>
      </c>
      <c r="N1508" t="s">
        <v>11075</v>
      </c>
      <c r="O1508" t="s">
        <v>3012</v>
      </c>
      <c r="P1508" t="s">
        <v>7169</v>
      </c>
      <c r="Q1508" t="s">
        <v>2189</v>
      </c>
      <c r="R1508" t="b">
        <v>0</v>
      </c>
      <c r="S1508">
        <v>6000</v>
      </c>
      <c r="T1508" t="s">
        <v>3002</v>
      </c>
      <c r="U1508" t="s">
        <v>3003</v>
      </c>
      <c r="V1508">
        <v>6</v>
      </c>
      <c r="W1508" t="s">
        <v>3012</v>
      </c>
    </row>
    <row r="1509" spans="1:23" hidden="1" x14ac:dyDescent="0.35">
      <c r="A1509" t="s">
        <v>2189</v>
      </c>
      <c r="C1509" s="403">
        <v>45503</v>
      </c>
      <c r="D1509" t="s">
        <v>3543</v>
      </c>
      <c r="E1509" t="s">
        <v>11076</v>
      </c>
      <c r="F1509" t="s">
        <v>11077</v>
      </c>
      <c r="G1509" t="s">
        <v>11078</v>
      </c>
      <c r="H1509" t="s">
        <v>11079</v>
      </c>
      <c r="I1509" t="s">
        <v>11080</v>
      </c>
      <c r="J1509" t="s">
        <v>2260</v>
      </c>
      <c r="K1509" t="s">
        <v>2189</v>
      </c>
      <c r="L1509" t="s">
        <v>3301</v>
      </c>
      <c r="M1509" t="s">
        <v>7167</v>
      </c>
      <c r="N1509" t="s">
        <v>11081</v>
      </c>
      <c r="O1509" t="s">
        <v>3012</v>
      </c>
      <c r="P1509" t="s">
        <v>7169</v>
      </c>
      <c r="Q1509" t="s">
        <v>2189</v>
      </c>
      <c r="R1509" t="b">
        <v>0</v>
      </c>
      <c r="S1509">
        <v>2000</v>
      </c>
      <c r="T1509" t="s">
        <v>3002</v>
      </c>
      <c r="U1509" t="s">
        <v>3003</v>
      </c>
      <c r="V1509">
        <v>2</v>
      </c>
      <c r="W1509" t="s">
        <v>3012</v>
      </c>
    </row>
    <row r="1510" spans="1:23" hidden="1" x14ac:dyDescent="0.35">
      <c r="A1510" t="s">
        <v>350</v>
      </c>
      <c r="C1510" s="403">
        <v>45503</v>
      </c>
      <c r="D1510" t="s">
        <v>3543</v>
      </c>
      <c r="E1510" t="s">
        <v>11082</v>
      </c>
      <c r="F1510" t="s">
        <v>11083</v>
      </c>
      <c r="G1510" t="s">
        <v>11084</v>
      </c>
      <c r="H1510" t="s">
        <v>11085</v>
      </c>
      <c r="I1510" t="s">
        <v>11084</v>
      </c>
      <c r="J1510" t="s">
        <v>3247</v>
      </c>
      <c r="K1510" t="s">
        <v>307</v>
      </c>
      <c r="L1510" t="s">
        <v>11086</v>
      </c>
      <c r="M1510" t="s">
        <v>11087</v>
      </c>
      <c r="N1510" t="s">
        <v>11088</v>
      </c>
      <c r="O1510" t="s">
        <v>3012</v>
      </c>
      <c r="P1510" t="s">
        <v>4505</v>
      </c>
      <c r="Q1510" t="s">
        <v>307</v>
      </c>
      <c r="R1510" t="b">
        <v>0</v>
      </c>
      <c r="S1510">
        <v>0</v>
      </c>
      <c r="T1510" t="s">
        <v>3002</v>
      </c>
      <c r="U1510" t="s">
        <v>3003</v>
      </c>
      <c r="V1510">
        <v>0</v>
      </c>
      <c r="W1510" t="s">
        <v>3012</v>
      </c>
    </row>
    <row r="1511" spans="1:23" hidden="1" x14ac:dyDescent="0.35">
      <c r="A1511" t="s">
        <v>2189</v>
      </c>
      <c r="C1511" s="403">
        <v>45503</v>
      </c>
      <c r="D1511" t="s">
        <v>3543</v>
      </c>
      <c r="E1511" t="s">
        <v>11089</v>
      </c>
      <c r="F1511" t="s">
        <v>11090</v>
      </c>
      <c r="G1511" t="s">
        <v>11091</v>
      </c>
      <c r="H1511" t="s">
        <v>11092</v>
      </c>
      <c r="I1511" t="s">
        <v>1114</v>
      </c>
      <c r="J1511" t="s">
        <v>98</v>
      </c>
      <c r="K1511" t="s">
        <v>2189</v>
      </c>
      <c r="L1511" t="s">
        <v>3154</v>
      </c>
      <c r="M1511" t="s">
        <v>6844</v>
      </c>
      <c r="N1511" t="s">
        <v>10308</v>
      </c>
      <c r="O1511" t="s">
        <v>3021</v>
      </c>
      <c r="P1511" t="s">
        <v>5966</v>
      </c>
      <c r="Q1511" t="s">
        <v>2189</v>
      </c>
      <c r="R1511" t="b">
        <v>0</v>
      </c>
      <c r="S1511">
        <v>8000</v>
      </c>
      <c r="T1511" t="s">
        <v>3002</v>
      </c>
      <c r="U1511" t="s">
        <v>3003</v>
      </c>
      <c r="V1511">
        <v>8</v>
      </c>
      <c r="W1511" t="s">
        <v>3021</v>
      </c>
    </row>
    <row r="1512" spans="1:23" hidden="1" x14ac:dyDescent="0.35">
      <c r="A1512" t="s">
        <v>381</v>
      </c>
      <c r="C1512" s="403">
        <v>45502</v>
      </c>
      <c r="D1512" t="s">
        <v>3625</v>
      </c>
      <c r="E1512" t="s">
        <v>11093</v>
      </c>
      <c r="F1512" t="s">
        <v>11094</v>
      </c>
      <c r="G1512" t="s">
        <v>11095</v>
      </c>
      <c r="H1512" t="s">
        <v>11096</v>
      </c>
      <c r="I1512" t="s">
        <v>795</v>
      </c>
      <c r="J1512" t="s">
        <v>89</v>
      </c>
      <c r="K1512" t="s">
        <v>380</v>
      </c>
      <c r="L1512" t="s">
        <v>3047</v>
      </c>
      <c r="M1512" t="s">
        <v>11097</v>
      </c>
      <c r="N1512" t="s">
        <v>11098</v>
      </c>
      <c r="O1512" t="s">
        <v>3012</v>
      </c>
      <c r="P1512" t="s">
        <v>8144</v>
      </c>
      <c r="Q1512" t="s">
        <v>456</v>
      </c>
      <c r="R1512" t="b">
        <v>0</v>
      </c>
      <c r="S1512">
        <v>0</v>
      </c>
      <c r="T1512" t="s">
        <v>3002</v>
      </c>
      <c r="U1512" t="s">
        <v>3003</v>
      </c>
      <c r="V1512">
        <v>0</v>
      </c>
      <c r="W1512" t="s">
        <v>3012</v>
      </c>
    </row>
    <row r="1513" spans="1:23" hidden="1" x14ac:dyDescent="0.35">
      <c r="A1513" t="s">
        <v>381</v>
      </c>
      <c r="C1513" s="403">
        <v>45502</v>
      </c>
      <c r="D1513" t="s">
        <v>3543</v>
      </c>
      <c r="E1513" t="s">
        <v>11099</v>
      </c>
      <c r="F1513" t="s">
        <v>11100</v>
      </c>
      <c r="G1513" t="s">
        <v>11101</v>
      </c>
      <c r="H1513" t="s">
        <v>11102</v>
      </c>
      <c r="I1513" t="s">
        <v>11103</v>
      </c>
      <c r="J1513" t="s">
        <v>89</v>
      </c>
      <c r="K1513" t="s">
        <v>380</v>
      </c>
      <c r="L1513" t="s">
        <v>8986</v>
      </c>
      <c r="M1513" t="s">
        <v>1798</v>
      </c>
      <c r="N1513" t="s">
        <v>11104</v>
      </c>
      <c r="O1513" t="s">
        <v>3012</v>
      </c>
      <c r="P1513" t="s">
        <v>8988</v>
      </c>
      <c r="Q1513" t="s">
        <v>456</v>
      </c>
      <c r="R1513" t="b">
        <v>0</v>
      </c>
      <c r="S1513">
        <v>200</v>
      </c>
      <c r="T1513" t="s">
        <v>3002</v>
      </c>
      <c r="U1513" t="s">
        <v>3003</v>
      </c>
      <c r="V1513">
        <v>0.2</v>
      </c>
      <c r="W1513" t="s">
        <v>3012</v>
      </c>
    </row>
    <row r="1514" spans="1:23" hidden="1" x14ac:dyDescent="0.35">
      <c r="A1514" t="s">
        <v>2189</v>
      </c>
      <c r="C1514" s="403">
        <v>45502</v>
      </c>
      <c r="D1514" t="s">
        <v>3543</v>
      </c>
      <c r="E1514" t="s">
        <v>11105</v>
      </c>
      <c r="F1514" t="s">
        <v>11106</v>
      </c>
      <c r="G1514" t="s">
        <v>11107</v>
      </c>
      <c r="H1514" t="s">
        <v>11108</v>
      </c>
      <c r="I1514" t="s">
        <v>11109</v>
      </c>
      <c r="J1514" t="s">
        <v>2260</v>
      </c>
      <c r="K1514" t="s">
        <v>2189</v>
      </c>
      <c r="L1514" t="s">
        <v>3205</v>
      </c>
      <c r="M1514" t="s">
        <v>4765</v>
      </c>
      <c r="N1514" t="s">
        <v>11110</v>
      </c>
      <c r="O1514" t="s">
        <v>3012</v>
      </c>
      <c r="P1514" t="s">
        <v>3366</v>
      </c>
      <c r="Q1514" t="s">
        <v>2189</v>
      </c>
      <c r="R1514" t="b">
        <v>0</v>
      </c>
      <c r="S1514">
        <v>1000</v>
      </c>
      <c r="T1514" t="s">
        <v>3002</v>
      </c>
      <c r="U1514" t="s">
        <v>3003</v>
      </c>
      <c r="V1514">
        <v>1</v>
      </c>
      <c r="W1514" t="s">
        <v>3012</v>
      </c>
    </row>
    <row r="1515" spans="1:23" hidden="1" x14ac:dyDescent="0.35">
      <c r="A1515" t="s">
        <v>2189</v>
      </c>
      <c r="C1515" s="403">
        <v>45502</v>
      </c>
      <c r="D1515" t="s">
        <v>3543</v>
      </c>
      <c r="E1515" t="s">
        <v>11111</v>
      </c>
      <c r="F1515" t="s">
        <v>11112</v>
      </c>
      <c r="G1515" t="s">
        <v>11113</v>
      </c>
      <c r="H1515" t="s">
        <v>11114</v>
      </c>
      <c r="I1515" t="s">
        <v>11115</v>
      </c>
      <c r="J1515" t="s">
        <v>2260</v>
      </c>
      <c r="K1515" t="s">
        <v>2189</v>
      </c>
      <c r="L1515" t="s">
        <v>3205</v>
      </c>
      <c r="M1515" t="s">
        <v>5273</v>
      </c>
      <c r="N1515" t="s">
        <v>11116</v>
      </c>
      <c r="O1515" t="s">
        <v>3012</v>
      </c>
      <c r="P1515" t="s">
        <v>4683</v>
      </c>
      <c r="Q1515" t="s">
        <v>2189</v>
      </c>
      <c r="R1515" t="b">
        <v>0</v>
      </c>
      <c r="S1515">
        <v>2000</v>
      </c>
      <c r="T1515" t="s">
        <v>3002</v>
      </c>
      <c r="U1515" t="s">
        <v>3003</v>
      </c>
      <c r="V1515">
        <v>2</v>
      </c>
      <c r="W1515" t="s">
        <v>3012</v>
      </c>
    </row>
    <row r="1516" spans="1:23" hidden="1" x14ac:dyDescent="0.35">
      <c r="A1516" t="s">
        <v>2189</v>
      </c>
      <c r="C1516" s="403">
        <v>45502</v>
      </c>
      <c r="D1516" t="s">
        <v>3543</v>
      </c>
      <c r="E1516" t="s">
        <v>11117</v>
      </c>
      <c r="F1516" t="s">
        <v>11118</v>
      </c>
      <c r="G1516" t="s">
        <v>11119</v>
      </c>
      <c r="H1516" t="s">
        <v>11120</v>
      </c>
      <c r="I1516" t="s">
        <v>2503</v>
      </c>
      <c r="J1516" t="s">
        <v>2260</v>
      </c>
      <c r="K1516" t="s">
        <v>2189</v>
      </c>
      <c r="L1516" t="s">
        <v>3291</v>
      </c>
      <c r="M1516" t="s">
        <v>4896</v>
      </c>
      <c r="N1516" t="s">
        <v>4897</v>
      </c>
      <c r="O1516" t="s">
        <v>3012</v>
      </c>
      <c r="P1516" t="s">
        <v>4898</v>
      </c>
      <c r="Q1516" t="s">
        <v>2189</v>
      </c>
      <c r="R1516" t="b">
        <v>0</v>
      </c>
      <c r="S1516">
        <v>500</v>
      </c>
      <c r="T1516" t="s">
        <v>3002</v>
      </c>
      <c r="U1516" t="s">
        <v>3003</v>
      </c>
      <c r="V1516">
        <v>0.5</v>
      </c>
      <c r="W1516" t="s">
        <v>3012</v>
      </c>
    </row>
    <row r="1517" spans="1:23" hidden="1" x14ac:dyDescent="0.35">
      <c r="A1517" t="s">
        <v>2189</v>
      </c>
      <c r="C1517" s="403">
        <v>45502</v>
      </c>
      <c r="D1517" t="s">
        <v>3543</v>
      </c>
      <c r="E1517" t="s">
        <v>11121</v>
      </c>
      <c r="F1517" t="s">
        <v>11122</v>
      </c>
      <c r="G1517" t="s">
        <v>11123</v>
      </c>
      <c r="H1517" t="s">
        <v>11124</v>
      </c>
      <c r="I1517" t="s">
        <v>11125</v>
      </c>
      <c r="J1517" t="s">
        <v>2260</v>
      </c>
      <c r="K1517" t="s">
        <v>2189</v>
      </c>
      <c r="L1517" t="s">
        <v>3205</v>
      </c>
      <c r="M1517" t="s">
        <v>5273</v>
      </c>
      <c r="N1517" t="s">
        <v>11126</v>
      </c>
      <c r="O1517" t="s">
        <v>3012</v>
      </c>
      <c r="P1517" t="s">
        <v>4683</v>
      </c>
      <c r="Q1517" t="s">
        <v>2189</v>
      </c>
      <c r="R1517" t="b">
        <v>0</v>
      </c>
      <c r="S1517">
        <v>2000</v>
      </c>
      <c r="T1517" t="s">
        <v>3002</v>
      </c>
      <c r="U1517" t="s">
        <v>3003</v>
      </c>
      <c r="V1517">
        <v>2</v>
      </c>
      <c r="W1517" t="s">
        <v>3012</v>
      </c>
    </row>
    <row r="1518" spans="1:23" hidden="1" x14ac:dyDescent="0.35">
      <c r="A1518" t="s">
        <v>2189</v>
      </c>
      <c r="C1518" s="403">
        <v>45502</v>
      </c>
      <c r="D1518" t="s">
        <v>3543</v>
      </c>
      <c r="E1518" t="s">
        <v>11127</v>
      </c>
      <c r="F1518" t="s">
        <v>11128</v>
      </c>
      <c r="G1518" t="s">
        <v>11129</v>
      </c>
      <c r="H1518" t="s">
        <v>11130</v>
      </c>
      <c r="I1518" t="s">
        <v>4063</v>
      </c>
      <c r="J1518" t="s">
        <v>2260</v>
      </c>
      <c r="K1518" t="s">
        <v>2189</v>
      </c>
      <c r="L1518" t="s">
        <v>3291</v>
      </c>
      <c r="M1518" t="s">
        <v>4908</v>
      </c>
      <c r="N1518" t="s">
        <v>4909</v>
      </c>
      <c r="O1518" t="s">
        <v>3012</v>
      </c>
      <c r="P1518" t="s">
        <v>4910</v>
      </c>
      <c r="Q1518" t="s">
        <v>2189</v>
      </c>
      <c r="R1518" t="b">
        <v>0</v>
      </c>
      <c r="S1518">
        <v>200</v>
      </c>
      <c r="T1518" t="s">
        <v>3002</v>
      </c>
      <c r="U1518" t="s">
        <v>3003</v>
      </c>
      <c r="V1518">
        <v>0.2</v>
      </c>
      <c r="W1518" t="s">
        <v>3012</v>
      </c>
    </row>
    <row r="1519" spans="1:23" hidden="1" x14ac:dyDescent="0.35">
      <c r="A1519" t="s">
        <v>381</v>
      </c>
      <c r="C1519" s="403">
        <v>45502</v>
      </c>
      <c r="D1519" t="s">
        <v>3543</v>
      </c>
      <c r="E1519" t="s">
        <v>11131</v>
      </c>
      <c r="F1519" t="s">
        <v>11132</v>
      </c>
      <c r="G1519" t="s">
        <v>11133</v>
      </c>
      <c r="H1519" t="s">
        <v>11134</v>
      </c>
      <c r="I1519" t="s">
        <v>2318</v>
      </c>
      <c r="J1519" t="s">
        <v>89</v>
      </c>
      <c r="K1519" t="s">
        <v>380</v>
      </c>
      <c r="L1519" t="s">
        <v>8986</v>
      </c>
      <c r="M1519" t="s">
        <v>10093</v>
      </c>
      <c r="N1519" t="s">
        <v>11135</v>
      </c>
      <c r="O1519" t="s">
        <v>3012</v>
      </c>
      <c r="P1519" t="s">
        <v>8988</v>
      </c>
      <c r="Q1519" t="s">
        <v>456</v>
      </c>
      <c r="R1519" t="b">
        <v>0</v>
      </c>
      <c r="S1519">
        <v>400</v>
      </c>
      <c r="T1519" t="s">
        <v>3002</v>
      </c>
      <c r="U1519" t="s">
        <v>3003</v>
      </c>
      <c r="V1519">
        <v>0.4</v>
      </c>
      <c r="W1519" t="s">
        <v>3012</v>
      </c>
    </row>
    <row r="1520" spans="1:23" hidden="1" x14ac:dyDescent="0.35">
      <c r="A1520" t="s">
        <v>381</v>
      </c>
      <c r="C1520" s="403">
        <v>45502</v>
      </c>
      <c r="D1520" t="s">
        <v>10193</v>
      </c>
      <c r="E1520" t="s">
        <v>11136</v>
      </c>
      <c r="F1520" t="s">
        <v>11137</v>
      </c>
      <c r="G1520" t="s">
        <v>2526</v>
      </c>
      <c r="H1520" t="s">
        <v>11138</v>
      </c>
      <c r="I1520" t="s">
        <v>2526</v>
      </c>
      <c r="J1520" t="s">
        <v>89</v>
      </c>
      <c r="K1520" t="s">
        <v>380</v>
      </c>
      <c r="L1520" t="s">
        <v>8986</v>
      </c>
      <c r="M1520" t="s">
        <v>11139</v>
      </c>
      <c r="N1520" t="s">
        <v>11140</v>
      </c>
      <c r="O1520" t="s">
        <v>3012</v>
      </c>
      <c r="P1520" t="s">
        <v>8988</v>
      </c>
      <c r="Q1520" t="s">
        <v>456</v>
      </c>
      <c r="R1520" t="b">
        <v>0</v>
      </c>
      <c r="S1520">
        <v>200</v>
      </c>
      <c r="T1520" t="s">
        <v>3002</v>
      </c>
      <c r="U1520" t="s">
        <v>3003</v>
      </c>
      <c r="V1520">
        <v>0.2</v>
      </c>
      <c r="W1520" t="s">
        <v>3012</v>
      </c>
    </row>
    <row r="1521" spans="1:23" hidden="1" x14ac:dyDescent="0.35">
      <c r="A1521" t="s">
        <v>381</v>
      </c>
      <c r="C1521" s="403">
        <v>45502</v>
      </c>
      <c r="D1521" t="s">
        <v>3543</v>
      </c>
      <c r="E1521" t="s">
        <v>11141</v>
      </c>
      <c r="F1521" t="s">
        <v>11142</v>
      </c>
      <c r="G1521" t="s">
        <v>11143</v>
      </c>
      <c r="H1521" t="s">
        <v>11144</v>
      </c>
      <c r="I1521" t="s">
        <v>8263</v>
      </c>
      <c r="J1521" t="s">
        <v>94</v>
      </c>
      <c r="K1521" t="s">
        <v>456</v>
      </c>
      <c r="L1521" t="s">
        <v>3491</v>
      </c>
      <c r="M1521" t="s">
        <v>11145</v>
      </c>
      <c r="N1521" t="s">
        <v>11146</v>
      </c>
      <c r="O1521" t="s">
        <v>3021</v>
      </c>
      <c r="P1521" t="s">
        <v>11147</v>
      </c>
      <c r="Q1521" t="s">
        <v>456</v>
      </c>
      <c r="R1521" t="b">
        <v>0</v>
      </c>
      <c r="S1521">
        <v>5000</v>
      </c>
      <c r="T1521" t="s">
        <v>3002</v>
      </c>
      <c r="U1521" t="s">
        <v>3003</v>
      </c>
      <c r="V1521">
        <v>5</v>
      </c>
      <c r="W1521" t="s">
        <v>3021</v>
      </c>
    </row>
    <row r="1522" spans="1:23" hidden="1" x14ac:dyDescent="0.35">
      <c r="A1522" t="s">
        <v>381</v>
      </c>
      <c r="C1522" s="403">
        <v>45502</v>
      </c>
      <c r="D1522" t="s">
        <v>3543</v>
      </c>
      <c r="E1522" t="s">
        <v>11148</v>
      </c>
      <c r="F1522" t="s">
        <v>11149</v>
      </c>
      <c r="G1522" t="s">
        <v>11150</v>
      </c>
      <c r="H1522" t="s">
        <v>11151</v>
      </c>
      <c r="I1522" t="s">
        <v>2651</v>
      </c>
      <c r="J1522" t="s">
        <v>97</v>
      </c>
      <c r="K1522" t="s">
        <v>444</v>
      </c>
      <c r="L1522" t="s">
        <v>3009</v>
      </c>
      <c r="M1522" t="s">
        <v>1798</v>
      </c>
      <c r="N1522" t="s">
        <v>10017</v>
      </c>
      <c r="O1522" t="s">
        <v>3001</v>
      </c>
      <c r="P1522" t="s">
        <v>8254</v>
      </c>
      <c r="Q1522" t="s">
        <v>415</v>
      </c>
      <c r="R1522" t="b">
        <v>0</v>
      </c>
      <c r="S1522">
        <v>0</v>
      </c>
      <c r="T1522" t="s">
        <v>3002</v>
      </c>
      <c r="U1522" t="s">
        <v>3003</v>
      </c>
      <c r="V1522">
        <v>0</v>
      </c>
      <c r="W1522" t="s">
        <v>3001</v>
      </c>
    </row>
    <row r="1523" spans="1:23" hidden="1" x14ac:dyDescent="0.35">
      <c r="A1523" t="s">
        <v>2189</v>
      </c>
      <c r="C1523" s="403">
        <v>45499</v>
      </c>
      <c r="D1523" t="s">
        <v>3340</v>
      </c>
      <c r="E1523" t="s">
        <v>11152</v>
      </c>
      <c r="F1523" t="s">
        <v>11153</v>
      </c>
      <c r="G1523" t="s">
        <v>11154</v>
      </c>
      <c r="H1523" t="s">
        <v>10329</v>
      </c>
      <c r="I1523" t="s">
        <v>11155</v>
      </c>
      <c r="J1523" t="s">
        <v>98</v>
      </c>
      <c r="K1523" t="s">
        <v>2189</v>
      </c>
      <c r="L1523" t="s">
        <v>3154</v>
      </c>
      <c r="M1523" t="s">
        <v>6850</v>
      </c>
      <c r="N1523" t="s">
        <v>6857</v>
      </c>
      <c r="O1523" t="s">
        <v>3021</v>
      </c>
      <c r="P1523" t="s">
        <v>6852</v>
      </c>
      <c r="Q1523" t="s">
        <v>2189</v>
      </c>
      <c r="R1523" t="b">
        <v>0</v>
      </c>
      <c r="S1523">
        <v>10000</v>
      </c>
      <c r="T1523" t="s">
        <v>3002</v>
      </c>
      <c r="U1523" t="s">
        <v>3003</v>
      </c>
      <c r="V1523">
        <v>10</v>
      </c>
      <c r="W1523" t="s">
        <v>3021</v>
      </c>
    </row>
    <row r="1524" spans="1:23" hidden="1" x14ac:dyDescent="0.35">
      <c r="A1524" t="s">
        <v>2189</v>
      </c>
      <c r="C1524" s="403">
        <v>45499</v>
      </c>
      <c r="D1524" t="s">
        <v>3543</v>
      </c>
      <c r="E1524" t="s">
        <v>11156</v>
      </c>
      <c r="F1524" t="s">
        <v>11157</v>
      </c>
      <c r="G1524" t="s">
        <v>11158</v>
      </c>
      <c r="H1524" t="s">
        <v>11159</v>
      </c>
      <c r="I1524" t="s">
        <v>2301</v>
      </c>
      <c r="J1524" t="s">
        <v>98</v>
      </c>
      <c r="K1524" t="s">
        <v>2189</v>
      </c>
      <c r="L1524" t="s">
        <v>3205</v>
      </c>
      <c r="M1524" t="s">
        <v>4765</v>
      </c>
      <c r="N1524" t="s">
        <v>11160</v>
      </c>
      <c r="O1524" t="s">
        <v>3001</v>
      </c>
      <c r="P1524" t="s">
        <v>3366</v>
      </c>
      <c r="Q1524" t="s">
        <v>2189</v>
      </c>
      <c r="R1524" t="b">
        <v>0</v>
      </c>
      <c r="S1524">
        <v>0</v>
      </c>
      <c r="T1524" t="s">
        <v>3002</v>
      </c>
      <c r="U1524" t="s">
        <v>3003</v>
      </c>
      <c r="V1524">
        <v>0</v>
      </c>
      <c r="W1524" t="s">
        <v>3001</v>
      </c>
    </row>
    <row r="1525" spans="1:23" hidden="1" x14ac:dyDescent="0.35">
      <c r="A1525" t="s">
        <v>2189</v>
      </c>
      <c r="C1525" s="403">
        <v>45499</v>
      </c>
      <c r="D1525" t="s">
        <v>3661</v>
      </c>
      <c r="E1525" t="s">
        <v>11161</v>
      </c>
      <c r="F1525" t="s">
        <v>11162</v>
      </c>
      <c r="G1525" t="s">
        <v>11163</v>
      </c>
      <c r="H1525" t="s">
        <v>11164</v>
      </c>
      <c r="I1525" t="s">
        <v>11165</v>
      </c>
      <c r="J1525" t="s">
        <v>98</v>
      </c>
      <c r="K1525" t="s">
        <v>2189</v>
      </c>
      <c r="L1525" t="s">
        <v>3205</v>
      </c>
      <c r="M1525" t="s">
        <v>4765</v>
      </c>
      <c r="N1525" t="s">
        <v>11166</v>
      </c>
      <c r="O1525" t="s">
        <v>3001</v>
      </c>
      <c r="P1525" t="s">
        <v>3366</v>
      </c>
      <c r="Q1525" t="s">
        <v>2189</v>
      </c>
      <c r="R1525" t="b">
        <v>1</v>
      </c>
      <c r="S1525">
        <v>1000000</v>
      </c>
      <c r="T1525" t="s">
        <v>3002</v>
      </c>
      <c r="U1525" t="s">
        <v>3003</v>
      </c>
      <c r="V1525">
        <v>1000</v>
      </c>
      <c r="W1525" t="s">
        <v>3001</v>
      </c>
    </row>
    <row r="1526" spans="1:23" hidden="1" x14ac:dyDescent="0.35">
      <c r="A1526" t="s">
        <v>2189</v>
      </c>
      <c r="C1526" s="403">
        <v>45499</v>
      </c>
      <c r="D1526" t="s">
        <v>3543</v>
      </c>
      <c r="E1526" t="s">
        <v>11167</v>
      </c>
      <c r="F1526" t="s">
        <v>11168</v>
      </c>
      <c r="G1526" t="s">
        <v>11169</v>
      </c>
      <c r="H1526" t="s">
        <v>11170</v>
      </c>
      <c r="I1526" t="s">
        <v>11171</v>
      </c>
      <c r="J1526" t="s">
        <v>98</v>
      </c>
      <c r="K1526" t="s">
        <v>2189</v>
      </c>
      <c r="L1526" t="s">
        <v>3154</v>
      </c>
      <c r="M1526" t="s">
        <v>11172</v>
      </c>
      <c r="N1526" t="s">
        <v>11173</v>
      </c>
      <c r="O1526" t="s">
        <v>3021</v>
      </c>
      <c r="P1526" t="s">
        <v>4278</v>
      </c>
      <c r="Q1526" t="s">
        <v>2189</v>
      </c>
      <c r="R1526" t="b">
        <v>0</v>
      </c>
      <c r="S1526">
        <v>10000</v>
      </c>
      <c r="T1526" t="s">
        <v>3002</v>
      </c>
      <c r="U1526" t="s">
        <v>3003</v>
      </c>
      <c r="V1526">
        <v>10</v>
      </c>
      <c r="W1526" t="s">
        <v>3021</v>
      </c>
    </row>
    <row r="1527" spans="1:23" hidden="1" x14ac:dyDescent="0.35">
      <c r="A1527" t="s">
        <v>2189</v>
      </c>
      <c r="C1527" s="403">
        <v>45498</v>
      </c>
      <c r="D1527" t="s">
        <v>3543</v>
      </c>
      <c r="E1527" t="s">
        <v>11174</v>
      </c>
      <c r="F1527" t="s">
        <v>11175</v>
      </c>
      <c r="G1527" t="s">
        <v>11176</v>
      </c>
      <c r="H1527" t="s">
        <v>11177</v>
      </c>
      <c r="I1527" t="s">
        <v>11178</v>
      </c>
      <c r="J1527" t="s">
        <v>98</v>
      </c>
      <c r="K1527" t="s">
        <v>2189</v>
      </c>
      <c r="L1527" t="s">
        <v>2998</v>
      </c>
      <c r="M1527" t="s">
        <v>11179</v>
      </c>
      <c r="N1527" t="s">
        <v>11180</v>
      </c>
      <c r="O1527" t="s">
        <v>3021</v>
      </c>
      <c r="P1527" t="s">
        <v>11181</v>
      </c>
      <c r="Q1527" t="s">
        <v>2189</v>
      </c>
      <c r="R1527" t="b">
        <v>0</v>
      </c>
      <c r="S1527">
        <v>10000</v>
      </c>
      <c r="T1527" t="s">
        <v>3002</v>
      </c>
      <c r="U1527" t="s">
        <v>3003</v>
      </c>
      <c r="V1527">
        <v>10</v>
      </c>
      <c r="W1527" t="s">
        <v>3021</v>
      </c>
    </row>
    <row r="1528" spans="1:23" hidden="1" x14ac:dyDescent="0.35">
      <c r="A1528" t="s">
        <v>2189</v>
      </c>
      <c r="C1528" s="403">
        <v>45498</v>
      </c>
      <c r="D1528" t="s">
        <v>3543</v>
      </c>
      <c r="E1528" t="s">
        <v>11182</v>
      </c>
      <c r="F1528" t="s">
        <v>11183</v>
      </c>
      <c r="G1528" t="s">
        <v>11184</v>
      </c>
      <c r="H1528" t="s">
        <v>11185</v>
      </c>
      <c r="I1528" t="s">
        <v>2301</v>
      </c>
      <c r="J1528" t="s">
        <v>98</v>
      </c>
      <c r="K1528" t="s">
        <v>2189</v>
      </c>
      <c r="L1528" t="s">
        <v>2998</v>
      </c>
      <c r="M1528" t="s">
        <v>11179</v>
      </c>
      <c r="N1528" t="s">
        <v>11186</v>
      </c>
      <c r="O1528" t="s">
        <v>3012</v>
      </c>
      <c r="P1528" t="s">
        <v>11181</v>
      </c>
      <c r="Q1528" t="s">
        <v>2189</v>
      </c>
      <c r="R1528" t="b">
        <v>0</v>
      </c>
      <c r="S1528">
        <v>2000</v>
      </c>
      <c r="T1528" t="s">
        <v>3002</v>
      </c>
      <c r="U1528" t="s">
        <v>3003</v>
      </c>
      <c r="V1528">
        <v>2</v>
      </c>
      <c r="W1528" t="s">
        <v>3012</v>
      </c>
    </row>
    <row r="1529" spans="1:23" hidden="1" x14ac:dyDescent="0.35">
      <c r="A1529" t="s">
        <v>2189</v>
      </c>
      <c r="C1529" s="403">
        <v>45498</v>
      </c>
      <c r="D1529" t="s">
        <v>3661</v>
      </c>
      <c r="E1529" t="s">
        <v>1250</v>
      </c>
      <c r="F1529" t="s">
        <v>11187</v>
      </c>
      <c r="G1529" t="s">
        <v>11188</v>
      </c>
      <c r="H1529" t="s">
        <v>11189</v>
      </c>
      <c r="I1529" t="s">
        <v>11190</v>
      </c>
      <c r="J1529" t="s">
        <v>100</v>
      </c>
      <c r="K1529" t="s">
        <v>293</v>
      </c>
      <c r="L1529" t="s">
        <v>3548</v>
      </c>
      <c r="M1529" t="s">
        <v>11191</v>
      </c>
      <c r="N1529" t="s">
        <v>11192</v>
      </c>
      <c r="O1529" t="s">
        <v>3030</v>
      </c>
      <c r="P1529" t="s">
        <v>11193</v>
      </c>
      <c r="Q1529" t="s">
        <v>293</v>
      </c>
      <c r="R1529" t="b">
        <v>1</v>
      </c>
      <c r="S1529">
        <v>120000</v>
      </c>
      <c r="T1529" t="s">
        <v>3013</v>
      </c>
      <c r="U1529" t="s">
        <v>3003</v>
      </c>
      <c r="V1529">
        <v>120</v>
      </c>
      <c r="W1529" t="s">
        <v>3030</v>
      </c>
    </row>
    <row r="1530" spans="1:23" hidden="1" x14ac:dyDescent="0.35">
      <c r="A1530" t="s">
        <v>2189</v>
      </c>
      <c r="C1530" s="403">
        <v>45498</v>
      </c>
      <c r="D1530" t="s">
        <v>3661</v>
      </c>
      <c r="E1530" t="s">
        <v>11194</v>
      </c>
      <c r="F1530" t="s">
        <v>11195</v>
      </c>
      <c r="G1530" t="s">
        <v>11196</v>
      </c>
      <c r="H1530" t="s">
        <v>11197</v>
      </c>
      <c r="I1530" t="s">
        <v>2289</v>
      </c>
      <c r="J1530" t="s">
        <v>100</v>
      </c>
      <c r="K1530" t="s">
        <v>293</v>
      </c>
      <c r="L1530" t="s">
        <v>9789</v>
      </c>
      <c r="M1530" t="s">
        <v>11198</v>
      </c>
      <c r="N1530" t="s">
        <v>11199</v>
      </c>
      <c r="O1530" t="s">
        <v>3001</v>
      </c>
      <c r="P1530" t="s">
        <v>9790</v>
      </c>
      <c r="Q1530" t="s">
        <v>293</v>
      </c>
      <c r="R1530" t="b">
        <v>1</v>
      </c>
      <c r="S1530">
        <v>100000</v>
      </c>
      <c r="T1530" t="s">
        <v>3002</v>
      </c>
      <c r="U1530" t="s">
        <v>3003</v>
      </c>
      <c r="V1530">
        <v>100</v>
      </c>
      <c r="W1530" t="s">
        <v>3001</v>
      </c>
    </row>
    <row r="1531" spans="1:23" hidden="1" x14ac:dyDescent="0.35">
      <c r="A1531" t="s">
        <v>2189</v>
      </c>
      <c r="C1531" s="403">
        <v>45498</v>
      </c>
      <c r="D1531" t="s">
        <v>3543</v>
      </c>
      <c r="E1531" t="s">
        <v>11200</v>
      </c>
      <c r="F1531" t="s">
        <v>11201</v>
      </c>
      <c r="G1531" t="s">
        <v>11202</v>
      </c>
      <c r="H1531" t="s">
        <v>11203</v>
      </c>
      <c r="I1531" t="s">
        <v>11204</v>
      </c>
      <c r="J1531" t="s">
        <v>100</v>
      </c>
      <c r="K1531" t="s">
        <v>293</v>
      </c>
      <c r="L1531" t="s">
        <v>3071</v>
      </c>
      <c r="M1531" t="s">
        <v>1798</v>
      </c>
      <c r="N1531" t="s">
        <v>1798</v>
      </c>
      <c r="O1531" t="s">
        <v>1798</v>
      </c>
      <c r="P1531" t="s">
        <v>3732</v>
      </c>
      <c r="Q1531" t="s">
        <v>293</v>
      </c>
      <c r="R1531" t="b">
        <v>0</v>
      </c>
      <c r="S1531">
        <v>0</v>
      </c>
      <c r="T1531" t="s">
        <v>3002</v>
      </c>
      <c r="U1531" t="s">
        <v>3003</v>
      </c>
      <c r="V1531">
        <v>0</v>
      </c>
      <c r="W1531" t="s">
        <v>9935</v>
      </c>
    </row>
    <row r="1532" spans="1:23" hidden="1" x14ac:dyDescent="0.35">
      <c r="A1532" t="s">
        <v>2189</v>
      </c>
      <c r="C1532" s="403">
        <v>45498</v>
      </c>
      <c r="D1532" t="s">
        <v>3176</v>
      </c>
      <c r="E1532" t="s">
        <v>368</v>
      </c>
      <c r="F1532" t="s">
        <v>11205</v>
      </c>
      <c r="G1532" t="s">
        <v>11206</v>
      </c>
      <c r="H1532" t="s">
        <v>11207</v>
      </c>
      <c r="I1532" t="s">
        <v>2374</v>
      </c>
      <c r="J1532" t="s">
        <v>100</v>
      </c>
      <c r="K1532" t="s">
        <v>293</v>
      </c>
      <c r="L1532" t="s">
        <v>10761</v>
      </c>
      <c r="M1532" t="s">
        <v>11208</v>
      </c>
      <c r="N1532" t="s">
        <v>11209</v>
      </c>
      <c r="O1532" t="s">
        <v>3030</v>
      </c>
      <c r="P1532" t="s">
        <v>11210</v>
      </c>
      <c r="Q1532" t="s">
        <v>293</v>
      </c>
      <c r="R1532" t="b">
        <v>0</v>
      </c>
      <c r="S1532">
        <v>15000</v>
      </c>
      <c r="T1532" t="s">
        <v>3013</v>
      </c>
      <c r="U1532" t="s">
        <v>3003</v>
      </c>
      <c r="V1532">
        <v>15</v>
      </c>
      <c r="W1532" t="s">
        <v>3030</v>
      </c>
    </row>
    <row r="1533" spans="1:23" hidden="1" x14ac:dyDescent="0.35">
      <c r="A1533" t="s">
        <v>2189</v>
      </c>
      <c r="C1533" s="403">
        <v>45498</v>
      </c>
      <c r="D1533" t="s">
        <v>3157</v>
      </c>
      <c r="E1533" t="s">
        <v>11211</v>
      </c>
      <c r="F1533" t="s">
        <v>11212</v>
      </c>
      <c r="G1533" t="s">
        <v>11213</v>
      </c>
      <c r="H1533" t="s">
        <v>11214</v>
      </c>
      <c r="I1533" t="s">
        <v>11215</v>
      </c>
      <c r="J1533" t="s">
        <v>100</v>
      </c>
      <c r="K1533" t="s">
        <v>293</v>
      </c>
      <c r="L1533" t="s">
        <v>10761</v>
      </c>
      <c r="M1533" t="s">
        <v>6281</v>
      </c>
      <c r="N1533" t="s">
        <v>11216</v>
      </c>
      <c r="O1533" t="s">
        <v>3030</v>
      </c>
      <c r="P1533" t="s">
        <v>10762</v>
      </c>
      <c r="Q1533" t="s">
        <v>293</v>
      </c>
      <c r="R1533" t="b">
        <v>0</v>
      </c>
      <c r="S1533">
        <v>25000</v>
      </c>
      <c r="T1533" t="s">
        <v>3002</v>
      </c>
      <c r="U1533" t="s">
        <v>3003</v>
      </c>
      <c r="V1533">
        <v>25</v>
      </c>
      <c r="W1533" t="s">
        <v>3030</v>
      </c>
    </row>
    <row r="1534" spans="1:23" hidden="1" x14ac:dyDescent="0.35">
      <c r="A1534" t="s">
        <v>2189</v>
      </c>
      <c r="C1534" s="403">
        <v>45498</v>
      </c>
      <c r="D1534" t="s">
        <v>3543</v>
      </c>
      <c r="E1534" t="s">
        <v>11217</v>
      </c>
      <c r="F1534" t="s">
        <v>11218</v>
      </c>
      <c r="G1534" t="s">
        <v>11219</v>
      </c>
      <c r="H1534" t="s">
        <v>11220</v>
      </c>
      <c r="I1534" t="s">
        <v>2301</v>
      </c>
      <c r="J1534" t="s">
        <v>100</v>
      </c>
      <c r="K1534" t="s">
        <v>293</v>
      </c>
      <c r="L1534" t="s">
        <v>10753</v>
      </c>
      <c r="M1534" t="s">
        <v>10756</v>
      </c>
      <c r="N1534" t="s">
        <v>1798</v>
      </c>
      <c r="O1534" t="s">
        <v>3030</v>
      </c>
      <c r="P1534" t="s">
        <v>10756</v>
      </c>
      <c r="Q1534" t="s">
        <v>293</v>
      </c>
      <c r="R1534" t="b">
        <v>0</v>
      </c>
      <c r="S1534">
        <v>0</v>
      </c>
      <c r="T1534" t="s">
        <v>3002</v>
      </c>
      <c r="U1534" t="s">
        <v>3003</v>
      </c>
      <c r="V1534">
        <v>0</v>
      </c>
      <c r="W1534" t="s">
        <v>3030</v>
      </c>
    </row>
    <row r="1535" spans="1:23" hidden="1" x14ac:dyDescent="0.35">
      <c r="A1535" t="s">
        <v>2189</v>
      </c>
      <c r="C1535" s="403">
        <v>45498</v>
      </c>
      <c r="D1535" t="s">
        <v>3536</v>
      </c>
      <c r="E1535" t="s">
        <v>11221</v>
      </c>
      <c r="F1535" t="s">
        <v>11222</v>
      </c>
      <c r="G1535" t="s">
        <v>11223</v>
      </c>
      <c r="H1535" t="s">
        <v>11224</v>
      </c>
      <c r="I1535" t="s">
        <v>2361</v>
      </c>
      <c r="J1535" t="s">
        <v>100</v>
      </c>
      <c r="K1535" t="s">
        <v>293</v>
      </c>
      <c r="L1535" t="s">
        <v>3071</v>
      </c>
      <c r="M1535" t="s">
        <v>3072</v>
      </c>
      <c r="N1535" t="s">
        <v>1798</v>
      </c>
      <c r="O1535" t="s">
        <v>3021</v>
      </c>
      <c r="P1535" t="s">
        <v>3732</v>
      </c>
      <c r="Q1535" t="s">
        <v>293</v>
      </c>
      <c r="R1535" t="b">
        <v>0</v>
      </c>
      <c r="S1535">
        <v>15000</v>
      </c>
      <c r="T1535" t="s">
        <v>3002</v>
      </c>
      <c r="U1535" t="s">
        <v>3003</v>
      </c>
      <c r="V1535">
        <v>15</v>
      </c>
      <c r="W1535" t="s">
        <v>3021</v>
      </c>
    </row>
    <row r="1536" spans="1:23" hidden="1" x14ac:dyDescent="0.35">
      <c r="A1536" t="s">
        <v>2189</v>
      </c>
      <c r="C1536" s="403">
        <v>45498</v>
      </c>
      <c r="D1536" t="s">
        <v>3543</v>
      </c>
      <c r="E1536" t="s">
        <v>11225</v>
      </c>
      <c r="F1536" t="s">
        <v>11226</v>
      </c>
      <c r="G1536" t="s">
        <v>11227</v>
      </c>
      <c r="H1536" t="s">
        <v>11228</v>
      </c>
      <c r="I1536" t="s">
        <v>11229</v>
      </c>
      <c r="J1536" t="s">
        <v>100</v>
      </c>
      <c r="K1536" t="s">
        <v>2193</v>
      </c>
      <c r="L1536" t="s">
        <v>10784</v>
      </c>
      <c r="M1536" t="s">
        <v>1798</v>
      </c>
      <c r="N1536" t="s">
        <v>1798</v>
      </c>
      <c r="O1536" t="s">
        <v>3021</v>
      </c>
      <c r="P1536" t="s">
        <v>10785</v>
      </c>
      <c r="Q1536" t="s">
        <v>2189</v>
      </c>
      <c r="R1536" t="b">
        <v>0</v>
      </c>
      <c r="S1536">
        <v>10000</v>
      </c>
      <c r="T1536" t="s">
        <v>3002</v>
      </c>
      <c r="U1536" t="s">
        <v>3003</v>
      </c>
      <c r="V1536">
        <v>10</v>
      </c>
      <c r="W1536" t="s">
        <v>3021</v>
      </c>
    </row>
    <row r="1537" spans="1:23" hidden="1" x14ac:dyDescent="0.35">
      <c r="A1537" t="s">
        <v>381</v>
      </c>
      <c r="C1537" s="403">
        <v>45498</v>
      </c>
      <c r="D1537" t="s">
        <v>3661</v>
      </c>
      <c r="E1537" t="s">
        <v>11230</v>
      </c>
      <c r="F1537" t="s">
        <v>11231</v>
      </c>
      <c r="G1537" t="s">
        <v>11232</v>
      </c>
      <c r="H1537" t="s">
        <v>11233</v>
      </c>
      <c r="I1537" t="s">
        <v>2396</v>
      </c>
      <c r="J1537" t="s">
        <v>97</v>
      </c>
      <c r="K1537" t="s">
        <v>444</v>
      </c>
      <c r="L1537" t="s">
        <v>3525</v>
      </c>
      <c r="M1537" t="s">
        <v>1798</v>
      </c>
      <c r="N1537" t="s">
        <v>9483</v>
      </c>
      <c r="O1537" t="s">
        <v>3001</v>
      </c>
      <c r="P1537" t="s">
        <v>9173</v>
      </c>
      <c r="Q1537" t="s">
        <v>415</v>
      </c>
      <c r="R1537" t="b">
        <v>1</v>
      </c>
      <c r="S1537">
        <v>200000</v>
      </c>
      <c r="T1537" t="s">
        <v>3002</v>
      </c>
      <c r="U1537" t="s">
        <v>3003</v>
      </c>
      <c r="V1537">
        <v>200</v>
      </c>
      <c r="W1537" t="s">
        <v>3001</v>
      </c>
    </row>
    <row r="1538" spans="1:23" hidden="1" x14ac:dyDescent="0.35">
      <c r="A1538" t="s">
        <v>2189</v>
      </c>
      <c r="C1538" s="403">
        <v>45498</v>
      </c>
      <c r="D1538" t="s">
        <v>3543</v>
      </c>
      <c r="E1538" t="s">
        <v>1278</v>
      </c>
      <c r="F1538" t="s">
        <v>11234</v>
      </c>
      <c r="G1538" t="s">
        <v>11235</v>
      </c>
      <c r="H1538" t="s">
        <v>11236</v>
      </c>
      <c r="I1538" t="s">
        <v>11237</v>
      </c>
      <c r="J1538" t="s">
        <v>100</v>
      </c>
      <c r="K1538" t="s">
        <v>2193</v>
      </c>
      <c r="L1538" t="s">
        <v>4709</v>
      </c>
      <c r="M1538" t="s">
        <v>11238</v>
      </c>
      <c r="N1538" t="s">
        <v>11239</v>
      </c>
      <c r="O1538" t="s">
        <v>3021</v>
      </c>
      <c r="P1538" t="s">
        <v>11240</v>
      </c>
      <c r="Q1538" t="s">
        <v>2189</v>
      </c>
      <c r="R1538" t="b">
        <v>0</v>
      </c>
      <c r="S1538">
        <v>10000</v>
      </c>
      <c r="T1538" t="s">
        <v>3013</v>
      </c>
      <c r="U1538" t="s">
        <v>3003</v>
      </c>
      <c r="V1538">
        <v>10</v>
      </c>
      <c r="W1538" t="s">
        <v>3021</v>
      </c>
    </row>
    <row r="1539" spans="1:23" hidden="1" x14ac:dyDescent="0.35">
      <c r="A1539" t="s">
        <v>419</v>
      </c>
      <c r="C1539" s="403">
        <v>45498</v>
      </c>
      <c r="D1539" t="s">
        <v>3661</v>
      </c>
      <c r="E1539" t="s">
        <v>11241</v>
      </c>
      <c r="F1539" t="s">
        <v>11242</v>
      </c>
      <c r="G1539" t="s">
        <v>11243</v>
      </c>
      <c r="H1539" t="s">
        <v>11244</v>
      </c>
      <c r="I1539" t="s">
        <v>796</v>
      </c>
      <c r="J1539" t="s">
        <v>92</v>
      </c>
      <c r="K1539" t="s">
        <v>447</v>
      </c>
      <c r="L1539" t="s">
        <v>3790</v>
      </c>
      <c r="M1539" t="s">
        <v>9635</v>
      </c>
      <c r="N1539" t="s">
        <v>4589</v>
      </c>
      <c r="O1539" t="s">
        <v>3021</v>
      </c>
      <c r="P1539" t="s">
        <v>3793</v>
      </c>
      <c r="Q1539" t="s">
        <v>418</v>
      </c>
      <c r="R1539" t="b">
        <v>0</v>
      </c>
      <c r="S1539">
        <v>10000</v>
      </c>
      <c r="T1539" t="s">
        <v>3002</v>
      </c>
      <c r="U1539" t="s">
        <v>3003</v>
      </c>
      <c r="V1539">
        <v>10</v>
      </c>
      <c r="W1539" t="s">
        <v>3021</v>
      </c>
    </row>
    <row r="1540" spans="1:23" hidden="1" x14ac:dyDescent="0.35">
      <c r="A1540" t="s">
        <v>2189</v>
      </c>
      <c r="C1540" s="403">
        <v>45498</v>
      </c>
      <c r="D1540" t="s">
        <v>11245</v>
      </c>
      <c r="E1540" t="s">
        <v>11246</v>
      </c>
      <c r="F1540" t="s">
        <v>11247</v>
      </c>
      <c r="G1540" t="s">
        <v>11248</v>
      </c>
      <c r="H1540" t="s">
        <v>11249</v>
      </c>
      <c r="I1540" t="s">
        <v>2638</v>
      </c>
      <c r="J1540" t="s">
        <v>100</v>
      </c>
      <c r="K1540" t="s">
        <v>2193</v>
      </c>
      <c r="L1540" t="s">
        <v>3595</v>
      </c>
      <c r="M1540" t="s">
        <v>11250</v>
      </c>
      <c r="N1540" t="s">
        <v>1798</v>
      </c>
      <c r="O1540" t="s">
        <v>3030</v>
      </c>
      <c r="P1540" t="s">
        <v>8403</v>
      </c>
      <c r="Q1540" t="s">
        <v>2189</v>
      </c>
      <c r="R1540" t="b">
        <v>1</v>
      </c>
      <c r="S1540">
        <v>0</v>
      </c>
      <c r="T1540" t="s">
        <v>3002</v>
      </c>
      <c r="U1540" t="s">
        <v>3003</v>
      </c>
      <c r="V1540">
        <v>0</v>
      </c>
      <c r="W1540" t="s">
        <v>3030</v>
      </c>
    </row>
    <row r="1541" spans="1:23" hidden="1" x14ac:dyDescent="0.35">
      <c r="A1541" t="s">
        <v>2189</v>
      </c>
      <c r="C1541" s="403">
        <v>45498</v>
      </c>
      <c r="D1541" t="s">
        <v>3543</v>
      </c>
      <c r="E1541" t="s">
        <v>11251</v>
      </c>
      <c r="F1541" t="s">
        <v>11252</v>
      </c>
      <c r="G1541" t="s">
        <v>11253</v>
      </c>
      <c r="H1541" t="s">
        <v>11254</v>
      </c>
      <c r="I1541" t="s">
        <v>2467</v>
      </c>
      <c r="J1541" t="s">
        <v>100</v>
      </c>
      <c r="K1541" t="s">
        <v>2193</v>
      </c>
      <c r="L1541" t="s">
        <v>9515</v>
      </c>
      <c r="M1541" t="s">
        <v>1798</v>
      </c>
      <c r="N1541" t="s">
        <v>1798</v>
      </c>
      <c r="O1541" t="s">
        <v>3021</v>
      </c>
      <c r="P1541" t="s">
        <v>9517</v>
      </c>
      <c r="Q1541" t="s">
        <v>2189</v>
      </c>
      <c r="R1541" t="b">
        <v>1</v>
      </c>
      <c r="S1541">
        <v>10000</v>
      </c>
      <c r="T1541" t="s">
        <v>3002</v>
      </c>
      <c r="U1541" t="s">
        <v>3003</v>
      </c>
      <c r="V1541">
        <v>10</v>
      </c>
      <c r="W1541" t="s">
        <v>3021</v>
      </c>
    </row>
    <row r="1542" spans="1:23" hidden="1" x14ac:dyDescent="0.35">
      <c r="A1542" t="s">
        <v>2189</v>
      </c>
      <c r="C1542" s="403">
        <v>45498</v>
      </c>
      <c r="D1542" t="s">
        <v>3543</v>
      </c>
      <c r="E1542" t="s">
        <v>11255</v>
      </c>
      <c r="F1542" t="s">
        <v>11256</v>
      </c>
      <c r="G1542" t="s">
        <v>11257</v>
      </c>
      <c r="H1542" t="s">
        <v>11258</v>
      </c>
      <c r="I1542" t="s">
        <v>11259</v>
      </c>
      <c r="J1542" t="s">
        <v>101</v>
      </c>
      <c r="K1542" t="s">
        <v>806</v>
      </c>
      <c r="L1542" t="s">
        <v>3706</v>
      </c>
      <c r="M1542" t="s">
        <v>1798</v>
      </c>
      <c r="N1542" t="s">
        <v>11260</v>
      </c>
      <c r="O1542" t="s">
        <v>3030</v>
      </c>
      <c r="P1542" t="s">
        <v>10378</v>
      </c>
      <c r="Q1542" t="s">
        <v>293</v>
      </c>
      <c r="R1542" t="b">
        <v>0</v>
      </c>
      <c r="S1542">
        <v>40000</v>
      </c>
      <c r="T1542" t="s">
        <v>3002</v>
      </c>
      <c r="U1542" t="s">
        <v>3003</v>
      </c>
      <c r="V1542">
        <v>40</v>
      </c>
      <c r="W1542" t="s">
        <v>3030</v>
      </c>
    </row>
    <row r="1543" spans="1:23" hidden="1" x14ac:dyDescent="0.35">
      <c r="A1543" t="s">
        <v>350</v>
      </c>
      <c r="C1543" s="403">
        <v>45498</v>
      </c>
      <c r="D1543" t="s">
        <v>3543</v>
      </c>
      <c r="E1543" t="s">
        <v>11261</v>
      </c>
      <c r="F1543" t="s">
        <v>11262</v>
      </c>
      <c r="G1543" t="s">
        <v>2325</v>
      </c>
      <c r="H1543" t="s">
        <v>11263</v>
      </c>
      <c r="I1543" t="s">
        <v>2325</v>
      </c>
      <c r="J1543" t="s">
        <v>3247</v>
      </c>
      <c r="K1543" t="s">
        <v>307</v>
      </c>
      <c r="L1543" t="s">
        <v>11086</v>
      </c>
      <c r="M1543" t="s">
        <v>11264</v>
      </c>
      <c r="N1543" t="s">
        <v>1798</v>
      </c>
      <c r="O1543" t="s">
        <v>3012</v>
      </c>
      <c r="P1543" t="s">
        <v>11265</v>
      </c>
      <c r="Q1543" t="s">
        <v>307</v>
      </c>
      <c r="R1543" t="b">
        <v>0</v>
      </c>
      <c r="S1543">
        <v>0</v>
      </c>
      <c r="T1543" t="s">
        <v>3002</v>
      </c>
      <c r="U1543" t="s">
        <v>3003</v>
      </c>
      <c r="V1543">
        <v>0</v>
      </c>
      <c r="W1543" t="s">
        <v>3012</v>
      </c>
    </row>
    <row r="1544" spans="1:23" hidden="1" x14ac:dyDescent="0.35">
      <c r="A1544" t="s">
        <v>350</v>
      </c>
      <c r="C1544" s="403">
        <v>45498</v>
      </c>
      <c r="D1544" t="s">
        <v>3543</v>
      </c>
      <c r="E1544" t="s">
        <v>11266</v>
      </c>
      <c r="F1544" t="s">
        <v>11267</v>
      </c>
      <c r="G1544" t="s">
        <v>7122</v>
      </c>
      <c r="H1544" t="s">
        <v>11268</v>
      </c>
      <c r="I1544" t="s">
        <v>7122</v>
      </c>
      <c r="J1544" t="s">
        <v>3247</v>
      </c>
      <c r="K1544" t="s">
        <v>307</v>
      </c>
      <c r="L1544" t="s">
        <v>11086</v>
      </c>
      <c r="M1544" t="s">
        <v>11269</v>
      </c>
      <c r="N1544" t="s">
        <v>11270</v>
      </c>
      <c r="O1544" t="s">
        <v>3012</v>
      </c>
      <c r="P1544" t="s">
        <v>11271</v>
      </c>
      <c r="Q1544" t="s">
        <v>307</v>
      </c>
      <c r="R1544" t="b">
        <v>0</v>
      </c>
      <c r="S1544">
        <v>0</v>
      </c>
      <c r="T1544" t="s">
        <v>3002</v>
      </c>
      <c r="U1544" t="s">
        <v>3003</v>
      </c>
      <c r="V1544">
        <v>0</v>
      </c>
      <c r="W1544" t="s">
        <v>3012</v>
      </c>
    </row>
    <row r="1545" spans="1:23" hidden="1" x14ac:dyDescent="0.35">
      <c r="A1545" t="s">
        <v>350</v>
      </c>
      <c r="C1545" s="403">
        <v>45498</v>
      </c>
      <c r="D1545" t="s">
        <v>3543</v>
      </c>
      <c r="E1545" t="s">
        <v>11272</v>
      </c>
      <c r="F1545" t="s">
        <v>11273</v>
      </c>
      <c r="G1545" t="s">
        <v>6997</v>
      </c>
      <c r="H1545" t="s">
        <v>11274</v>
      </c>
      <c r="I1545" t="s">
        <v>6997</v>
      </c>
      <c r="J1545" t="s">
        <v>3247</v>
      </c>
      <c r="K1545" t="s">
        <v>298</v>
      </c>
      <c r="L1545" t="s">
        <v>4953</v>
      </c>
      <c r="M1545" t="s">
        <v>11275</v>
      </c>
      <c r="N1545" t="s">
        <v>11276</v>
      </c>
      <c r="O1545" t="s">
        <v>3012</v>
      </c>
      <c r="P1545" t="s">
        <v>11277</v>
      </c>
      <c r="Q1545" t="s">
        <v>307</v>
      </c>
      <c r="R1545" t="b">
        <v>0</v>
      </c>
      <c r="S1545">
        <v>0</v>
      </c>
      <c r="T1545" t="s">
        <v>3002</v>
      </c>
      <c r="U1545" t="s">
        <v>3003</v>
      </c>
      <c r="V1545">
        <v>0</v>
      </c>
      <c r="W1545" t="s">
        <v>3012</v>
      </c>
    </row>
    <row r="1546" spans="1:23" hidden="1" x14ac:dyDescent="0.35">
      <c r="A1546" t="s">
        <v>2189</v>
      </c>
      <c r="C1546" s="403">
        <v>45498</v>
      </c>
      <c r="D1546" t="s">
        <v>3543</v>
      </c>
      <c r="E1546" t="s">
        <v>11278</v>
      </c>
      <c r="F1546" t="s">
        <v>11279</v>
      </c>
      <c r="G1546" t="s">
        <v>11280</v>
      </c>
      <c r="H1546" t="s">
        <v>11281</v>
      </c>
      <c r="I1546" t="s">
        <v>11282</v>
      </c>
      <c r="J1546" t="s">
        <v>101</v>
      </c>
      <c r="K1546" t="s">
        <v>806</v>
      </c>
      <c r="L1546" t="s">
        <v>11283</v>
      </c>
      <c r="M1546" t="s">
        <v>1798</v>
      </c>
      <c r="N1546" t="s">
        <v>11284</v>
      </c>
      <c r="O1546" t="s">
        <v>3012</v>
      </c>
      <c r="P1546" t="s">
        <v>9768</v>
      </c>
      <c r="Q1546" t="s">
        <v>293</v>
      </c>
      <c r="R1546" t="b">
        <v>0</v>
      </c>
      <c r="S1546">
        <v>1500</v>
      </c>
      <c r="T1546" t="s">
        <v>3002</v>
      </c>
      <c r="U1546" t="s">
        <v>3003</v>
      </c>
      <c r="V1546">
        <v>1.5</v>
      </c>
      <c r="W1546" t="s">
        <v>3012</v>
      </c>
    </row>
    <row r="1547" spans="1:23" hidden="1" x14ac:dyDescent="0.35">
      <c r="A1547" t="s">
        <v>2189</v>
      </c>
      <c r="C1547" s="403">
        <v>45498</v>
      </c>
      <c r="D1547" t="s">
        <v>3543</v>
      </c>
      <c r="E1547" t="s">
        <v>11285</v>
      </c>
      <c r="F1547" t="s">
        <v>11286</v>
      </c>
      <c r="G1547" t="s">
        <v>11287</v>
      </c>
      <c r="H1547" t="s">
        <v>11288</v>
      </c>
      <c r="I1547" t="s">
        <v>11289</v>
      </c>
      <c r="J1547" t="s">
        <v>101</v>
      </c>
      <c r="K1547" t="s">
        <v>806</v>
      </c>
      <c r="L1547" t="s">
        <v>11283</v>
      </c>
      <c r="M1547" t="s">
        <v>1798</v>
      </c>
      <c r="N1547" t="s">
        <v>11284</v>
      </c>
      <c r="O1547" t="s">
        <v>3012</v>
      </c>
      <c r="P1547" t="s">
        <v>9768</v>
      </c>
      <c r="Q1547" t="s">
        <v>293</v>
      </c>
      <c r="R1547" t="b">
        <v>0</v>
      </c>
      <c r="S1547">
        <v>1200</v>
      </c>
      <c r="T1547" t="s">
        <v>3002</v>
      </c>
      <c r="U1547" t="s">
        <v>3003</v>
      </c>
      <c r="V1547">
        <v>1.2</v>
      </c>
      <c r="W1547" t="s">
        <v>3012</v>
      </c>
    </row>
    <row r="1548" spans="1:23" hidden="1" x14ac:dyDescent="0.35">
      <c r="A1548" t="s">
        <v>2189</v>
      </c>
      <c r="C1548" s="403">
        <v>45497</v>
      </c>
      <c r="D1548" t="s">
        <v>3661</v>
      </c>
      <c r="E1548" t="s">
        <v>11290</v>
      </c>
      <c r="F1548" t="s">
        <v>11291</v>
      </c>
      <c r="G1548" t="s">
        <v>11292</v>
      </c>
      <c r="H1548" t="s">
        <v>11293</v>
      </c>
      <c r="I1548" t="s">
        <v>11294</v>
      </c>
      <c r="J1548" t="s">
        <v>101</v>
      </c>
      <c r="K1548" t="s">
        <v>806</v>
      </c>
      <c r="L1548" t="s">
        <v>3706</v>
      </c>
      <c r="M1548" t="s">
        <v>1798</v>
      </c>
      <c r="N1548" t="s">
        <v>11295</v>
      </c>
      <c r="O1548" t="s">
        <v>3012</v>
      </c>
      <c r="P1548" t="s">
        <v>10378</v>
      </c>
      <c r="Q1548" t="s">
        <v>293</v>
      </c>
      <c r="R1548" t="b">
        <v>0</v>
      </c>
      <c r="S1548">
        <v>1500</v>
      </c>
      <c r="T1548" t="s">
        <v>3002</v>
      </c>
      <c r="U1548" t="s">
        <v>3003</v>
      </c>
      <c r="V1548">
        <v>1.5</v>
      </c>
      <c r="W1548" t="s">
        <v>3012</v>
      </c>
    </row>
    <row r="1549" spans="1:23" hidden="1" x14ac:dyDescent="0.35">
      <c r="A1549" t="s">
        <v>2176</v>
      </c>
      <c r="C1549" s="403">
        <v>45497</v>
      </c>
      <c r="D1549" t="s">
        <v>3543</v>
      </c>
      <c r="E1549" t="s">
        <v>1214</v>
      </c>
      <c r="F1549" t="s">
        <v>11296</v>
      </c>
      <c r="G1549" t="s">
        <v>155</v>
      </c>
      <c r="H1549" t="s">
        <v>11297</v>
      </c>
      <c r="I1549" t="s">
        <v>11298</v>
      </c>
      <c r="J1549" t="s">
        <v>102</v>
      </c>
      <c r="K1549" t="s">
        <v>842</v>
      </c>
      <c r="L1549" t="s">
        <v>9852</v>
      </c>
      <c r="M1549" t="s">
        <v>11299</v>
      </c>
      <c r="N1549" t="s">
        <v>11300</v>
      </c>
      <c r="O1549" t="s">
        <v>3021</v>
      </c>
      <c r="P1549" t="s">
        <v>10486</v>
      </c>
      <c r="Q1549" t="s">
        <v>349</v>
      </c>
      <c r="R1549" t="b">
        <v>0</v>
      </c>
      <c r="S1549">
        <v>15000</v>
      </c>
      <c r="T1549" t="s">
        <v>3002</v>
      </c>
      <c r="U1549" t="s">
        <v>3003</v>
      </c>
      <c r="V1549">
        <v>15</v>
      </c>
      <c r="W1549" t="s">
        <v>3021</v>
      </c>
    </row>
    <row r="1550" spans="1:23" hidden="1" x14ac:dyDescent="0.35">
      <c r="A1550" t="s">
        <v>2189</v>
      </c>
      <c r="C1550" s="403">
        <v>45497</v>
      </c>
      <c r="D1550" t="s">
        <v>3543</v>
      </c>
      <c r="E1550" t="s">
        <v>11301</v>
      </c>
      <c r="F1550" t="s">
        <v>11302</v>
      </c>
      <c r="G1550" t="s">
        <v>11303</v>
      </c>
      <c r="H1550" t="s">
        <v>11304</v>
      </c>
      <c r="I1550" t="s">
        <v>11305</v>
      </c>
      <c r="J1550" t="s">
        <v>101</v>
      </c>
      <c r="K1550" t="s">
        <v>806</v>
      </c>
      <c r="L1550" t="s">
        <v>3706</v>
      </c>
      <c r="M1550" t="s">
        <v>1798</v>
      </c>
      <c r="N1550" t="s">
        <v>11295</v>
      </c>
      <c r="O1550" t="s">
        <v>3012</v>
      </c>
      <c r="P1550" t="s">
        <v>10378</v>
      </c>
      <c r="Q1550" t="s">
        <v>293</v>
      </c>
      <c r="R1550" t="b">
        <v>0</v>
      </c>
      <c r="S1550">
        <v>2400</v>
      </c>
      <c r="T1550" t="s">
        <v>3002</v>
      </c>
      <c r="U1550" t="s">
        <v>3003</v>
      </c>
      <c r="V1550">
        <v>2.4</v>
      </c>
      <c r="W1550" t="s">
        <v>3012</v>
      </c>
    </row>
    <row r="1551" spans="1:23" hidden="1" x14ac:dyDescent="0.35">
      <c r="A1551" t="s">
        <v>2189</v>
      </c>
      <c r="C1551" s="403">
        <v>45497</v>
      </c>
      <c r="D1551" t="s">
        <v>3543</v>
      </c>
      <c r="E1551" t="s">
        <v>11306</v>
      </c>
      <c r="F1551" t="s">
        <v>11307</v>
      </c>
      <c r="G1551" t="s">
        <v>11308</v>
      </c>
      <c r="H1551" t="s">
        <v>11309</v>
      </c>
      <c r="I1551" t="s">
        <v>10918</v>
      </c>
      <c r="J1551" t="s">
        <v>97</v>
      </c>
      <c r="K1551" t="s">
        <v>2189</v>
      </c>
      <c r="L1551" t="s">
        <v>3154</v>
      </c>
      <c r="M1551" t="s">
        <v>3155</v>
      </c>
      <c r="N1551" t="s">
        <v>6114</v>
      </c>
      <c r="O1551" t="s">
        <v>3001</v>
      </c>
      <c r="P1551" t="s">
        <v>4837</v>
      </c>
      <c r="Q1551" t="s">
        <v>2189</v>
      </c>
      <c r="R1551" t="b">
        <v>0</v>
      </c>
      <c r="S1551">
        <v>0</v>
      </c>
      <c r="T1551" t="s">
        <v>3002</v>
      </c>
      <c r="U1551" t="s">
        <v>3003</v>
      </c>
      <c r="V1551">
        <v>0</v>
      </c>
      <c r="W1551" t="s">
        <v>3001</v>
      </c>
    </row>
    <row r="1552" spans="1:23" hidden="1" x14ac:dyDescent="0.35">
      <c r="A1552" t="s">
        <v>2189</v>
      </c>
      <c r="C1552" s="403">
        <v>45497</v>
      </c>
      <c r="D1552" t="s">
        <v>3543</v>
      </c>
      <c r="E1552" t="s">
        <v>11310</v>
      </c>
      <c r="F1552" t="s">
        <v>11311</v>
      </c>
      <c r="G1552" t="s">
        <v>11312</v>
      </c>
      <c r="H1552" t="s">
        <v>11313</v>
      </c>
      <c r="I1552" t="s">
        <v>11314</v>
      </c>
      <c r="J1552" t="s">
        <v>101</v>
      </c>
      <c r="K1552" t="s">
        <v>806</v>
      </c>
      <c r="L1552" t="s">
        <v>10403</v>
      </c>
      <c r="M1552" t="s">
        <v>1798</v>
      </c>
      <c r="N1552" t="s">
        <v>11315</v>
      </c>
      <c r="O1552" t="s">
        <v>3012</v>
      </c>
      <c r="P1552" t="s">
        <v>10405</v>
      </c>
      <c r="Q1552" t="s">
        <v>293</v>
      </c>
      <c r="R1552" t="b">
        <v>0</v>
      </c>
      <c r="S1552">
        <v>1500</v>
      </c>
      <c r="T1552" t="s">
        <v>3002</v>
      </c>
      <c r="U1552" t="s">
        <v>3003</v>
      </c>
      <c r="V1552">
        <v>1.5</v>
      </c>
      <c r="W1552" t="s">
        <v>3012</v>
      </c>
    </row>
    <row r="1553" spans="1:23" hidden="1" x14ac:dyDescent="0.35">
      <c r="A1553" t="s">
        <v>2189</v>
      </c>
      <c r="C1553" s="403">
        <v>45497</v>
      </c>
      <c r="D1553" t="s">
        <v>3543</v>
      </c>
      <c r="E1553" t="s">
        <v>11316</v>
      </c>
      <c r="F1553" t="s">
        <v>11317</v>
      </c>
      <c r="G1553" t="s">
        <v>11318</v>
      </c>
      <c r="H1553" t="s">
        <v>11319</v>
      </c>
      <c r="I1553" t="s">
        <v>10301</v>
      </c>
      <c r="J1553" t="s">
        <v>101</v>
      </c>
      <c r="K1553" t="s">
        <v>806</v>
      </c>
      <c r="L1553" t="s">
        <v>10403</v>
      </c>
      <c r="M1553" t="s">
        <v>1798</v>
      </c>
      <c r="N1553" t="s">
        <v>11320</v>
      </c>
      <c r="O1553" t="s">
        <v>3012</v>
      </c>
      <c r="P1553" t="s">
        <v>10405</v>
      </c>
      <c r="Q1553" t="s">
        <v>293</v>
      </c>
      <c r="R1553" t="b">
        <v>0</v>
      </c>
      <c r="S1553">
        <v>1200</v>
      </c>
      <c r="T1553" t="s">
        <v>3002</v>
      </c>
      <c r="U1553" t="s">
        <v>3003</v>
      </c>
      <c r="V1553">
        <v>1.2</v>
      </c>
      <c r="W1553" t="s">
        <v>3012</v>
      </c>
    </row>
    <row r="1554" spans="1:23" hidden="1" x14ac:dyDescent="0.35">
      <c r="A1554" t="s">
        <v>2189</v>
      </c>
      <c r="C1554" s="403">
        <v>45497</v>
      </c>
      <c r="D1554" t="s">
        <v>3543</v>
      </c>
      <c r="E1554" t="s">
        <v>11321</v>
      </c>
      <c r="F1554" t="s">
        <v>11322</v>
      </c>
      <c r="G1554" t="s">
        <v>11323</v>
      </c>
      <c r="H1554" t="s">
        <v>11324</v>
      </c>
      <c r="I1554" t="s">
        <v>11325</v>
      </c>
      <c r="J1554" t="s">
        <v>101</v>
      </c>
      <c r="K1554" t="s">
        <v>806</v>
      </c>
      <c r="L1554" t="s">
        <v>10403</v>
      </c>
      <c r="M1554" t="s">
        <v>1798</v>
      </c>
      <c r="N1554" t="s">
        <v>11320</v>
      </c>
      <c r="O1554" t="s">
        <v>3012</v>
      </c>
      <c r="P1554" t="s">
        <v>10405</v>
      </c>
      <c r="Q1554" t="s">
        <v>293</v>
      </c>
      <c r="R1554" t="b">
        <v>0</v>
      </c>
      <c r="S1554">
        <v>3200</v>
      </c>
      <c r="T1554" t="s">
        <v>3002</v>
      </c>
      <c r="U1554" t="s">
        <v>3003</v>
      </c>
      <c r="V1554">
        <v>3.2</v>
      </c>
      <c r="W1554" t="s">
        <v>3012</v>
      </c>
    </row>
    <row r="1555" spans="1:23" hidden="1" x14ac:dyDescent="0.35">
      <c r="A1555" t="s">
        <v>350</v>
      </c>
      <c r="C1555" s="403">
        <v>45497</v>
      </c>
      <c r="D1555" t="s">
        <v>3543</v>
      </c>
      <c r="E1555" t="s">
        <v>11326</v>
      </c>
      <c r="F1555" t="s">
        <v>11327</v>
      </c>
      <c r="G1555" t="s">
        <v>2313</v>
      </c>
      <c r="H1555" t="s">
        <v>11328</v>
      </c>
      <c r="I1555" t="s">
        <v>2313</v>
      </c>
      <c r="J1555" t="s">
        <v>3247</v>
      </c>
      <c r="K1555" t="s">
        <v>298</v>
      </c>
      <c r="L1555" t="s">
        <v>4953</v>
      </c>
      <c r="M1555" t="s">
        <v>11275</v>
      </c>
      <c r="N1555" t="s">
        <v>11329</v>
      </c>
      <c r="O1555" t="s">
        <v>3012</v>
      </c>
      <c r="P1555" t="s">
        <v>11277</v>
      </c>
      <c r="Q1555" t="s">
        <v>307</v>
      </c>
      <c r="R1555" t="b">
        <v>0</v>
      </c>
      <c r="S1555">
        <v>0</v>
      </c>
      <c r="T1555" t="s">
        <v>3002</v>
      </c>
      <c r="U1555" t="s">
        <v>3003</v>
      </c>
      <c r="V1555">
        <v>0</v>
      </c>
      <c r="W1555" t="s">
        <v>3012</v>
      </c>
    </row>
    <row r="1556" spans="1:23" hidden="1" x14ac:dyDescent="0.35">
      <c r="A1556" t="s">
        <v>350</v>
      </c>
      <c r="C1556" s="403">
        <v>45497</v>
      </c>
      <c r="D1556" t="s">
        <v>3661</v>
      </c>
      <c r="E1556" t="s">
        <v>11330</v>
      </c>
      <c r="F1556" t="s">
        <v>11331</v>
      </c>
      <c r="G1556" t="s">
        <v>2289</v>
      </c>
      <c r="H1556" t="s">
        <v>11332</v>
      </c>
      <c r="I1556" t="s">
        <v>2289</v>
      </c>
      <c r="J1556" t="s">
        <v>3247</v>
      </c>
      <c r="K1556" t="s">
        <v>298</v>
      </c>
      <c r="L1556" t="s">
        <v>4953</v>
      </c>
      <c r="M1556" t="s">
        <v>11275</v>
      </c>
      <c r="N1556" t="s">
        <v>11329</v>
      </c>
      <c r="O1556" t="s">
        <v>3030</v>
      </c>
      <c r="P1556" t="s">
        <v>11277</v>
      </c>
      <c r="Q1556" t="s">
        <v>307</v>
      </c>
      <c r="R1556" t="b">
        <v>0</v>
      </c>
      <c r="S1556">
        <v>0</v>
      </c>
      <c r="T1556" t="s">
        <v>3002</v>
      </c>
      <c r="U1556" t="s">
        <v>3003</v>
      </c>
      <c r="V1556">
        <v>0</v>
      </c>
      <c r="W1556" t="s">
        <v>3030</v>
      </c>
    </row>
    <row r="1557" spans="1:23" hidden="1" x14ac:dyDescent="0.35">
      <c r="A1557" t="s">
        <v>2176</v>
      </c>
      <c r="C1557" s="403">
        <v>45497</v>
      </c>
      <c r="D1557" t="s">
        <v>3543</v>
      </c>
      <c r="E1557" t="s">
        <v>11333</v>
      </c>
      <c r="F1557" t="s">
        <v>11334</v>
      </c>
      <c r="G1557" t="s">
        <v>11335</v>
      </c>
      <c r="H1557" t="s">
        <v>11336</v>
      </c>
      <c r="I1557" t="s">
        <v>2279</v>
      </c>
      <c r="J1557" t="s">
        <v>102</v>
      </c>
      <c r="K1557" t="s">
        <v>842</v>
      </c>
      <c r="L1557" t="s">
        <v>9852</v>
      </c>
      <c r="M1557" t="s">
        <v>11337</v>
      </c>
      <c r="N1557" t="s">
        <v>11338</v>
      </c>
      <c r="O1557" t="s">
        <v>3012</v>
      </c>
      <c r="P1557" t="s">
        <v>11339</v>
      </c>
      <c r="Q1557" t="s">
        <v>349</v>
      </c>
      <c r="R1557" t="b">
        <v>0</v>
      </c>
      <c r="S1557">
        <v>700</v>
      </c>
      <c r="T1557" t="s">
        <v>3002</v>
      </c>
      <c r="U1557" t="s">
        <v>3003</v>
      </c>
      <c r="V1557">
        <v>0.7</v>
      </c>
      <c r="W1557" t="s">
        <v>3012</v>
      </c>
    </row>
    <row r="1558" spans="1:23" hidden="1" x14ac:dyDescent="0.35">
      <c r="A1558" t="s">
        <v>2189</v>
      </c>
      <c r="C1558" s="403">
        <v>45497</v>
      </c>
      <c r="D1558" t="s">
        <v>3543</v>
      </c>
      <c r="E1558" t="s">
        <v>11340</v>
      </c>
      <c r="F1558" t="s">
        <v>11341</v>
      </c>
      <c r="G1558" t="s">
        <v>11342</v>
      </c>
      <c r="H1558" t="s">
        <v>11343</v>
      </c>
      <c r="I1558" t="s">
        <v>11344</v>
      </c>
      <c r="J1558" t="s">
        <v>101</v>
      </c>
      <c r="K1558" t="s">
        <v>806</v>
      </c>
      <c r="L1558" t="s">
        <v>10044</v>
      </c>
      <c r="M1558" t="s">
        <v>1798</v>
      </c>
      <c r="N1558" t="s">
        <v>11345</v>
      </c>
      <c r="O1558" t="s">
        <v>3012</v>
      </c>
      <c r="P1558" t="s">
        <v>10047</v>
      </c>
      <c r="Q1558" t="s">
        <v>293</v>
      </c>
      <c r="R1558" t="b">
        <v>0</v>
      </c>
      <c r="S1558">
        <v>2400</v>
      </c>
      <c r="T1558" t="s">
        <v>3002</v>
      </c>
      <c r="U1558" t="s">
        <v>3003</v>
      </c>
      <c r="V1558">
        <v>2.4</v>
      </c>
      <c r="W1558" t="s">
        <v>3012</v>
      </c>
    </row>
    <row r="1559" spans="1:23" hidden="1" x14ac:dyDescent="0.35">
      <c r="A1559" t="s">
        <v>2189</v>
      </c>
      <c r="C1559" s="403">
        <v>45497</v>
      </c>
      <c r="D1559" t="s">
        <v>3543</v>
      </c>
      <c r="E1559" t="s">
        <v>11346</v>
      </c>
      <c r="F1559" t="s">
        <v>11347</v>
      </c>
      <c r="G1559" t="s">
        <v>11348</v>
      </c>
      <c r="H1559" t="s">
        <v>11349</v>
      </c>
      <c r="I1559" t="s">
        <v>11350</v>
      </c>
      <c r="J1559" t="s">
        <v>101</v>
      </c>
      <c r="K1559" t="s">
        <v>806</v>
      </c>
      <c r="L1559" t="s">
        <v>10450</v>
      </c>
      <c r="M1559" t="s">
        <v>1798</v>
      </c>
      <c r="N1559" t="s">
        <v>11351</v>
      </c>
      <c r="O1559" t="s">
        <v>3012</v>
      </c>
      <c r="P1559" t="s">
        <v>10452</v>
      </c>
      <c r="Q1559" t="s">
        <v>293</v>
      </c>
      <c r="R1559" t="b">
        <v>0</v>
      </c>
      <c r="S1559">
        <v>1200</v>
      </c>
      <c r="T1559" t="s">
        <v>3002</v>
      </c>
      <c r="U1559" t="s">
        <v>3003</v>
      </c>
      <c r="V1559">
        <v>1.2</v>
      </c>
      <c r="W1559" t="s">
        <v>3012</v>
      </c>
    </row>
    <row r="1560" spans="1:23" hidden="1" x14ac:dyDescent="0.35">
      <c r="A1560" t="s">
        <v>350</v>
      </c>
      <c r="C1560" s="403">
        <v>45497</v>
      </c>
      <c r="D1560" t="s">
        <v>3543</v>
      </c>
      <c r="E1560" t="s">
        <v>11352</v>
      </c>
      <c r="F1560" t="s">
        <v>11353</v>
      </c>
      <c r="G1560" t="s">
        <v>11354</v>
      </c>
      <c r="H1560" t="s">
        <v>11355</v>
      </c>
      <c r="I1560" t="s">
        <v>11354</v>
      </c>
      <c r="J1560" t="s">
        <v>3247</v>
      </c>
      <c r="K1560" t="s">
        <v>298</v>
      </c>
      <c r="L1560" t="s">
        <v>11356</v>
      </c>
      <c r="M1560" t="s">
        <v>11357</v>
      </c>
      <c r="N1560" t="s">
        <v>11358</v>
      </c>
      <c r="O1560" t="s">
        <v>3012</v>
      </c>
      <c r="P1560" t="s">
        <v>11359</v>
      </c>
      <c r="Q1560" t="s">
        <v>307</v>
      </c>
      <c r="R1560" t="b">
        <v>0</v>
      </c>
      <c r="S1560">
        <v>0</v>
      </c>
      <c r="T1560" t="s">
        <v>3002</v>
      </c>
      <c r="U1560" t="s">
        <v>3003</v>
      </c>
      <c r="V1560">
        <v>0</v>
      </c>
      <c r="W1560" t="s">
        <v>3012</v>
      </c>
    </row>
    <row r="1561" spans="1:23" hidden="1" x14ac:dyDescent="0.35">
      <c r="A1561" t="s">
        <v>2189</v>
      </c>
      <c r="C1561" s="403">
        <v>45497</v>
      </c>
      <c r="D1561" t="s">
        <v>3543</v>
      </c>
      <c r="E1561" t="s">
        <v>11360</v>
      </c>
      <c r="F1561" t="s">
        <v>11361</v>
      </c>
      <c r="G1561" t="s">
        <v>11362</v>
      </c>
      <c r="H1561" t="s">
        <v>11363</v>
      </c>
      <c r="I1561" t="s">
        <v>7332</v>
      </c>
      <c r="J1561" t="s">
        <v>97</v>
      </c>
      <c r="K1561" t="s">
        <v>2189</v>
      </c>
      <c r="L1561" t="s">
        <v>3154</v>
      </c>
      <c r="M1561" t="s">
        <v>4260</v>
      </c>
      <c r="N1561" t="s">
        <v>8338</v>
      </c>
      <c r="O1561" t="s">
        <v>3001</v>
      </c>
      <c r="P1561" t="s">
        <v>4262</v>
      </c>
      <c r="Q1561" t="s">
        <v>2189</v>
      </c>
      <c r="R1561" t="b">
        <v>0</v>
      </c>
      <c r="S1561">
        <v>0</v>
      </c>
      <c r="T1561" t="s">
        <v>3002</v>
      </c>
      <c r="U1561" t="s">
        <v>3003</v>
      </c>
      <c r="V1561">
        <v>0</v>
      </c>
      <c r="W1561" t="s">
        <v>3001</v>
      </c>
    </row>
    <row r="1562" spans="1:23" hidden="1" x14ac:dyDescent="0.35">
      <c r="A1562" t="s">
        <v>2189</v>
      </c>
      <c r="C1562" s="403">
        <v>45497</v>
      </c>
      <c r="D1562" t="s">
        <v>3543</v>
      </c>
      <c r="E1562" t="s">
        <v>11364</v>
      </c>
      <c r="F1562" t="s">
        <v>11365</v>
      </c>
      <c r="G1562" t="s">
        <v>11366</v>
      </c>
      <c r="H1562" t="s">
        <v>11367</v>
      </c>
      <c r="I1562" t="s">
        <v>277</v>
      </c>
      <c r="J1562" t="s">
        <v>101</v>
      </c>
      <c r="K1562" t="s">
        <v>806</v>
      </c>
      <c r="L1562" t="s">
        <v>10450</v>
      </c>
      <c r="M1562" t="s">
        <v>1798</v>
      </c>
      <c r="N1562" t="s">
        <v>11351</v>
      </c>
      <c r="O1562" t="s">
        <v>3012</v>
      </c>
      <c r="P1562" t="s">
        <v>10452</v>
      </c>
      <c r="Q1562" t="s">
        <v>293</v>
      </c>
      <c r="R1562" t="b">
        <v>0</v>
      </c>
      <c r="S1562">
        <v>2000</v>
      </c>
      <c r="T1562" t="s">
        <v>3002</v>
      </c>
      <c r="U1562" t="s">
        <v>3003</v>
      </c>
      <c r="V1562">
        <v>2</v>
      </c>
      <c r="W1562" t="s">
        <v>3012</v>
      </c>
    </row>
    <row r="1563" spans="1:23" hidden="1" x14ac:dyDescent="0.35">
      <c r="A1563" t="s">
        <v>381</v>
      </c>
      <c r="C1563" s="403">
        <v>45497</v>
      </c>
      <c r="D1563" t="s">
        <v>3661</v>
      </c>
      <c r="E1563" t="s">
        <v>2774</v>
      </c>
      <c r="F1563" t="s">
        <v>11368</v>
      </c>
      <c r="G1563" t="s">
        <v>11369</v>
      </c>
      <c r="H1563" t="s">
        <v>11370</v>
      </c>
      <c r="I1563" t="s">
        <v>2775</v>
      </c>
      <c r="J1563" t="s">
        <v>97</v>
      </c>
      <c r="K1563" t="s">
        <v>444</v>
      </c>
      <c r="L1563" t="s">
        <v>3525</v>
      </c>
      <c r="M1563" t="s">
        <v>1798</v>
      </c>
      <c r="N1563" t="s">
        <v>11371</v>
      </c>
      <c r="O1563" t="s">
        <v>3012</v>
      </c>
      <c r="P1563" t="s">
        <v>9173</v>
      </c>
      <c r="Q1563" t="s">
        <v>415</v>
      </c>
      <c r="R1563" t="b">
        <v>0</v>
      </c>
      <c r="S1563">
        <v>2000</v>
      </c>
      <c r="T1563" t="s">
        <v>3002</v>
      </c>
      <c r="U1563" t="s">
        <v>3003</v>
      </c>
      <c r="V1563">
        <v>2</v>
      </c>
      <c r="W1563" t="s">
        <v>3012</v>
      </c>
    </row>
    <row r="1564" spans="1:23" hidden="1" x14ac:dyDescent="0.35">
      <c r="A1564" t="s">
        <v>381</v>
      </c>
      <c r="C1564" s="403">
        <v>45497</v>
      </c>
      <c r="D1564" t="s">
        <v>3661</v>
      </c>
      <c r="E1564" t="s">
        <v>11372</v>
      </c>
      <c r="F1564" t="s">
        <v>11373</v>
      </c>
      <c r="G1564" t="s">
        <v>11374</v>
      </c>
      <c r="H1564" t="s">
        <v>11375</v>
      </c>
      <c r="I1564" t="s">
        <v>2470</v>
      </c>
      <c r="J1564" t="s">
        <v>97</v>
      </c>
      <c r="K1564" t="s">
        <v>444</v>
      </c>
      <c r="L1564" t="s">
        <v>3525</v>
      </c>
      <c r="M1564" t="s">
        <v>1798</v>
      </c>
      <c r="N1564" t="s">
        <v>11376</v>
      </c>
      <c r="O1564" t="s">
        <v>3001</v>
      </c>
      <c r="P1564" t="s">
        <v>9173</v>
      </c>
      <c r="Q1564" t="s">
        <v>415</v>
      </c>
      <c r="R1564" t="b">
        <v>1</v>
      </c>
      <c r="S1564">
        <v>300000</v>
      </c>
      <c r="T1564" t="s">
        <v>3002</v>
      </c>
      <c r="U1564" t="s">
        <v>3003</v>
      </c>
      <c r="V1564">
        <v>300</v>
      </c>
      <c r="W1564" t="s">
        <v>3001</v>
      </c>
    </row>
    <row r="1565" spans="1:23" hidden="1" x14ac:dyDescent="0.35">
      <c r="A1565" t="s">
        <v>2189</v>
      </c>
      <c r="C1565" s="403">
        <v>45497</v>
      </c>
      <c r="D1565" t="s">
        <v>3543</v>
      </c>
      <c r="E1565" t="s">
        <v>11377</v>
      </c>
      <c r="F1565" t="s">
        <v>11378</v>
      </c>
      <c r="G1565" t="s">
        <v>11379</v>
      </c>
      <c r="H1565" t="s">
        <v>11380</v>
      </c>
      <c r="I1565" t="s">
        <v>11381</v>
      </c>
      <c r="J1565" t="s">
        <v>101</v>
      </c>
      <c r="K1565" t="s">
        <v>806</v>
      </c>
      <c r="L1565" t="s">
        <v>10450</v>
      </c>
      <c r="M1565" t="s">
        <v>1798</v>
      </c>
      <c r="N1565" t="s">
        <v>11382</v>
      </c>
      <c r="O1565" t="s">
        <v>3001</v>
      </c>
      <c r="P1565" t="s">
        <v>10452</v>
      </c>
      <c r="Q1565" t="s">
        <v>293</v>
      </c>
      <c r="R1565" t="b">
        <v>0</v>
      </c>
      <c r="S1565">
        <v>0</v>
      </c>
      <c r="T1565" t="s">
        <v>3002</v>
      </c>
      <c r="U1565" t="s">
        <v>3003</v>
      </c>
      <c r="V1565">
        <v>0</v>
      </c>
      <c r="W1565" t="s">
        <v>3001</v>
      </c>
    </row>
    <row r="1566" spans="1:23" hidden="1" x14ac:dyDescent="0.35">
      <c r="A1566" t="s">
        <v>2189</v>
      </c>
      <c r="C1566" s="403">
        <v>45497</v>
      </c>
      <c r="D1566" t="s">
        <v>3543</v>
      </c>
      <c r="E1566" t="s">
        <v>11383</v>
      </c>
      <c r="F1566" t="s">
        <v>11384</v>
      </c>
      <c r="G1566" t="s">
        <v>11385</v>
      </c>
      <c r="H1566" t="s">
        <v>11386</v>
      </c>
      <c r="I1566" t="s">
        <v>10800</v>
      </c>
      <c r="J1566" t="s">
        <v>100</v>
      </c>
      <c r="K1566" t="s">
        <v>2193</v>
      </c>
      <c r="L1566" t="s">
        <v>11038</v>
      </c>
      <c r="M1566" t="s">
        <v>1798</v>
      </c>
      <c r="N1566" t="s">
        <v>11387</v>
      </c>
      <c r="O1566" t="s">
        <v>3021</v>
      </c>
      <c r="P1566" t="s">
        <v>11041</v>
      </c>
      <c r="Q1566" t="s">
        <v>2189</v>
      </c>
      <c r="R1566" t="b">
        <v>0</v>
      </c>
      <c r="S1566">
        <v>2000</v>
      </c>
      <c r="T1566" t="s">
        <v>3002</v>
      </c>
      <c r="U1566" t="s">
        <v>3003</v>
      </c>
      <c r="V1566">
        <v>2</v>
      </c>
      <c r="W1566" t="s">
        <v>3021</v>
      </c>
    </row>
    <row r="1567" spans="1:23" hidden="1" x14ac:dyDescent="0.35">
      <c r="A1567" t="s">
        <v>2189</v>
      </c>
      <c r="C1567" s="403">
        <v>45497</v>
      </c>
      <c r="D1567" t="s">
        <v>3543</v>
      </c>
      <c r="E1567" t="s">
        <v>11388</v>
      </c>
      <c r="F1567" t="s">
        <v>11389</v>
      </c>
      <c r="G1567" t="s">
        <v>11390</v>
      </c>
      <c r="H1567" t="s">
        <v>11391</v>
      </c>
      <c r="I1567" t="s">
        <v>11392</v>
      </c>
      <c r="J1567" t="s">
        <v>101</v>
      </c>
      <c r="K1567" t="s">
        <v>806</v>
      </c>
      <c r="L1567" t="s">
        <v>10450</v>
      </c>
      <c r="M1567" t="s">
        <v>1798</v>
      </c>
      <c r="N1567" t="s">
        <v>11382</v>
      </c>
      <c r="O1567" t="s">
        <v>3012</v>
      </c>
      <c r="P1567" t="s">
        <v>10452</v>
      </c>
      <c r="Q1567" t="s">
        <v>293</v>
      </c>
      <c r="R1567" t="b">
        <v>0</v>
      </c>
      <c r="S1567">
        <v>2000</v>
      </c>
      <c r="T1567" t="s">
        <v>3002</v>
      </c>
      <c r="U1567" t="s">
        <v>3003</v>
      </c>
      <c r="V1567">
        <v>2</v>
      </c>
      <c r="W1567" t="s">
        <v>3012</v>
      </c>
    </row>
    <row r="1568" spans="1:23" hidden="1" x14ac:dyDescent="0.35">
      <c r="A1568" t="s">
        <v>2189</v>
      </c>
      <c r="C1568" s="403">
        <v>45497</v>
      </c>
      <c r="D1568" t="s">
        <v>3543</v>
      </c>
      <c r="E1568" t="s">
        <v>11393</v>
      </c>
      <c r="F1568" t="s">
        <v>11394</v>
      </c>
      <c r="G1568" t="s">
        <v>11395</v>
      </c>
      <c r="H1568" t="s">
        <v>11396</v>
      </c>
      <c r="I1568" t="s">
        <v>2310</v>
      </c>
      <c r="J1568" t="s">
        <v>100</v>
      </c>
      <c r="K1568" t="s">
        <v>2193</v>
      </c>
      <c r="L1568" t="s">
        <v>4709</v>
      </c>
      <c r="M1568" t="s">
        <v>1798</v>
      </c>
      <c r="N1568" t="s">
        <v>1798</v>
      </c>
      <c r="O1568" t="s">
        <v>3001</v>
      </c>
      <c r="P1568" t="s">
        <v>9741</v>
      </c>
      <c r="Q1568" t="s">
        <v>2189</v>
      </c>
      <c r="R1568" t="b">
        <v>0</v>
      </c>
      <c r="S1568">
        <v>0</v>
      </c>
      <c r="T1568" t="s">
        <v>3002</v>
      </c>
      <c r="U1568" t="s">
        <v>3003</v>
      </c>
      <c r="V1568">
        <v>0</v>
      </c>
      <c r="W1568" t="s">
        <v>3001</v>
      </c>
    </row>
    <row r="1569" spans="1:23" hidden="1" x14ac:dyDescent="0.35">
      <c r="A1569" t="s">
        <v>2189</v>
      </c>
      <c r="C1569" s="403">
        <v>45497</v>
      </c>
      <c r="D1569" t="s">
        <v>3543</v>
      </c>
      <c r="E1569" t="s">
        <v>11397</v>
      </c>
      <c r="F1569" t="s">
        <v>11398</v>
      </c>
      <c r="G1569" t="s">
        <v>11399</v>
      </c>
      <c r="H1569" t="s">
        <v>11400</v>
      </c>
      <c r="I1569" t="s">
        <v>11401</v>
      </c>
      <c r="J1569" t="s">
        <v>97</v>
      </c>
      <c r="K1569" t="s">
        <v>2189</v>
      </c>
      <c r="L1569" t="s">
        <v>3205</v>
      </c>
      <c r="M1569" t="s">
        <v>5729</v>
      </c>
      <c r="N1569" t="s">
        <v>11402</v>
      </c>
      <c r="O1569" t="s">
        <v>3012</v>
      </c>
      <c r="P1569" t="s">
        <v>4683</v>
      </c>
      <c r="Q1569" t="s">
        <v>2189</v>
      </c>
      <c r="R1569" t="b">
        <v>0</v>
      </c>
      <c r="S1569">
        <v>1000</v>
      </c>
      <c r="T1569" t="s">
        <v>3002</v>
      </c>
      <c r="U1569" t="s">
        <v>3003</v>
      </c>
      <c r="V1569">
        <v>1</v>
      </c>
      <c r="W1569" t="s">
        <v>3012</v>
      </c>
    </row>
    <row r="1570" spans="1:23" hidden="1" x14ac:dyDescent="0.35">
      <c r="A1570" t="s">
        <v>419</v>
      </c>
      <c r="C1570" s="403">
        <v>45496</v>
      </c>
      <c r="D1570" t="s">
        <v>3543</v>
      </c>
      <c r="E1570" t="s">
        <v>11403</v>
      </c>
      <c r="F1570" t="s">
        <v>11404</v>
      </c>
      <c r="G1570" t="s">
        <v>11405</v>
      </c>
      <c r="H1570" t="s">
        <v>11406</v>
      </c>
      <c r="I1570" t="s">
        <v>11407</v>
      </c>
      <c r="J1570" t="s">
        <v>96</v>
      </c>
      <c r="K1570" t="s">
        <v>429</v>
      </c>
      <c r="L1570" t="s">
        <v>3580</v>
      </c>
      <c r="M1570" t="s">
        <v>8170</v>
      </c>
      <c r="N1570" t="s">
        <v>11408</v>
      </c>
      <c r="O1570" t="s">
        <v>3012</v>
      </c>
      <c r="P1570" t="s">
        <v>8170</v>
      </c>
      <c r="Q1570" t="s">
        <v>429</v>
      </c>
      <c r="R1570" t="b">
        <v>0</v>
      </c>
      <c r="S1570">
        <v>3000</v>
      </c>
      <c r="T1570" t="s">
        <v>3002</v>
      </c>
      <c r="U1570" t="s">
        <v>3003</v>
      </c>
      <c r="V1570">
        <v>3</v>
      </c>
      <c r="W1570" t="s">
        <v>3012</v>
      </c>
    </row>
    <row r="1571" spans="1:23" hidden="1" x14ac:dyDescent="0.35">
      <c r="A1571" t="s">
        <v>2189</v>
      </c>
      <c r="C1571" s="403">
        <v>45496</v>
      </c>
      <c r="D1571" t="s">
        <v>3543</v>
      </c>
      <c r="E1571" t="s">
        <v>11409</v>
      </c>
      <c r="F1571" t="s">
        <v>11410</v>
      </c>
      <c r="G1571" t="s">
        <v>11411</v>
      </c>
      <c r="H1571" t="s">
        <v>11412</v>
      </c>
      <c r="I1571" t="s">
        <v>2392</v>
      </c>
      <c r="J1571" t="s">
        <v>101</v>
      </c>
      <c r="K1571" t="s">
        <v>792</v>
      </c>
      <c r="L1571" t="s">
        <v>8787</v>
      </c>
      <c r="M1571" t="s">
        <v>1798</v>
      </c>
      <c r="N1571" t="s">
        <v>11413</v>
      </c>
      <c r="O1571" t="s">
        <v>3030</v>
      </c>
      <c r="P1571" t="s">
        <v>11414</v>
      </c>
      <c r="Q1571" t="s">
        <v>2189</v>
      </c>
      <c r="R1571" t="b">
        <v>0</v>
      </c>
      <c r="S1571">
        <v>80000</v>
      </c>
      <c r="T1571" t="s">
        <v>3002</v>
      </c>
      <c r="U1571" t="s">
        <v>3003</v>
      </c>
      <c r="V1571">
        <v>80</v>
      </c>
      <c r="W1571" t="s">
        <v>3030</v>
      </c>
    </row>
    <row r="1572" spans="1:23" hidden="1" x14ac:dyDescent="0.35">
      <c r="A1572" t="s">
        <v>419</v>
      </c>
      <c r="C1572" s="403">
        <v>45496</v>
      </c>
      <c r="D1572" t="s">
        <v>3543</v>
      </c>
      <c r="E1572" t="s">
        <v>11415</v>
      </c>
      <c r="F1572" t="s">
        <v>11416</v>
      </c>
      <c r="G1572" t="s">
        <v>11417</v>
      </c>
      <c r="H1572" t="s">
        <v>11418</v>
      </c>
      <c r="I1572" t="s">
        <v>11417</v>
      </c>
      <c r="J1572" t="s">
        <v>96</v>
      </c>
      <c r="K1572" t="s">
        <v>507</v>
      </c>
      <c r="L1572" t="s">
        <v>8481</v>
      </c>
      <c r="M1572" t="s">
        <v>5013</v>
      </c>
      <c r="N1572" t="s">
        <v>11419</v>
      </c>
      <c r="O1572" t="s">
        <v>3021</v>
      </c>
      <c r="P1572" t="s">
        <v>8687</v>
      </c>
      <c r="Q1572" t="s">
        <v>429</v>
      </c>
      <c r="R1572" t="b">
        <v>0</v>
      </c>
      <c r="S1572">
        <v>3000</v>
      </c>
      <c r="T1572" t="s">
        <v>3002</v>
      </c>
      <c r="U1572" t="s">
        <v>3003</v>
      </c>
      <c r="V1572">
        <v>3</v>
      </c>
      <c r="W1572" t="s">
        <v>3021</v>
      </c>
    </row>
    <row r="1573" spans="1:23" hidden="1" x14ac:dyDescent="0.35">
      <c r="A1573" t="s">
        <v>419</v>
      </c>
      <c r="C1573" s="403">
        <v>45496</v>
      </c>
      <c r="D1573" t="s">
        <v>3543</v>
      </c>
      <c r="E1573" t="s">
        <v>2587</v>
      </c>
      <c r="F1573" t="s">
        <v>11420</v>
      </c>
      <c r="G1573" t="s">
        <v>2588</v>
      </c>
      <c r="H1573" t="s">
        <v>11421</v>
      </c>
      <c r="I1573" t="s">
        <v>2588</v>
      </c>
      <c r="J1573" t="s">
        <v>92</v>
      </c>
      <c r="K1573" t="s">
        <v>447</v>
      </c>
      <c r="L1573" t="s">
        <v>4504</v>
      </c>
      <c r="M1573" t="s">
        <v>9647</v>
      </c>
      <c r="N1573" t="s">
        <v>11422</v>
      </c>
      <c r="O1573" t="s">
        <v>3012</v>
      </c>
      <c r="P1573" t="s">
        <v>5603</v>
      </c>
      <c r="Q1573" t="s">
        <v>418</v>
      </c>
      <c r="R1573" t="b">
        <v>0</v>
      </c>
      <c r="S1573">
        <v>4000</v>
      </c>
      <c r="T1573" t="s">
        <v>3002</v>
      </c>
      <c r="U1573" t="s">
        <v>3003</v>
      </c>
      <c r="V1573">
        <v>4</v>
      </c>
      <c r="W1573" t="s">
        <v>3012</v>
      </c>
    </row>
    <row r="1574" spans="1:23" hidden="1" x14ac:dyDescent="0.35">
      <c r="A1574" t="s">
        <v>419</v>
      </c>
      <c r="C1574" s="403">
        <v>45496</v>
      </c>
      <c r="D1574" t="s">
        <v>3079</v>
      </c>
      <c r="E1574" t="s">
        <v>11423</v>
      </c>
      <c r="F1574" t="s">
        <v>11424</v>
      </c>
      <c r="G1574" t="s">
        <v>11425</v>
      </c>
      <c r="H1574" t="s">
        <v>11426</v>
      </c>
      <c r="I1574" t="s">
        <v>11427</v>
      </c>
      <c r="J1574" t="s">
        <v>92</v>
      </c>
      <c r="K1574" t="s">
        <v>407</v>
      </c>
      <c r="L1574" t="s">
        <v>3319</v>
      </c>
      <c r="M1574" t="s">
        <v>11428</v>
      </c>
      <c r="N1574" t="s">
        <v>1798</v>
      </c>
      <c r="O1574" t="s">
        <v>3012</v>
      </c>
      <c r="P1574" t="s">
        <v>11429</v>
      </c>
      <c r="Q1574" t="s">
        <v>497</v>
      </c>
      <c r="R1574" t="b">
        <v>0</v>
      </c>
      <c r="S1574">
        <v>0</v>
      </c>
      <c r="T1574" t="s">
        <v>3002</v>
      </c>
      <c r="U1574" t="s">
        <v>3003</v>
      </c>
      <c r="V1574">
        <v>0</v>
      </c>
      <c r="W1574" t="s">
        <v>3012</v>
      </c>
    </row>
    <row r="1575" spans="1:23" hidden="1" x14ac:dyDescent="0.35">
      <c r="A1575" t="s">
        <v>419</v>
      </c>
      <c r="C1575" s="403">
        <v>45496</v>
      </c>
      <c r="D1575" t="s">
        <v>3543</v>
      </c>
      <c r="E1575" t="s">
        <v>2585</v>
      </c>
      <c r="F1575" t="s">
        <v>11430</v>
      </c>
      <c r="G1575" t="s">
        <v>2586</v>
      </c>
      <c r="H1575" t="s">
        <v>11431</v>
      </c>
      <c r="I1575" t="s">
        <v>11432</v>
      </c>
      <c r="J1575" t="s">
        <v>92</v>
      </c>
      <c r="K1575" t="s">
        <v>447</v>
      </c>
      <c r="L1575" t="s">
        <v>4504</v>
      </c>
      <c r="M1575" t="s">
        <v>9647</v>
      </c>
      <c r="N1575" t="s">
        <v>11433</v>
      </c>
      <c r="O1575" t="s">
        <v>3012</v>
      </c>
      <c r="P1575" t="s">
        <v>5603</v>
      </c>
      <c r="Q1575" t="s">
        <v>418</v>
      </c>
      <c r="R1575" t="b">
        <v>0</v>
      </c>
      <c r="S1575">
        <v>6000</v>
      </c>
      <c r="T1575" t="s">
        <v>3002</v>
      </c>
      <c r="U1575" t="s">
        <v>3003</v>
      </c>
      <c r="V1575">
        <v>6</v>
      </c>
      <c r="W1575" t="s">
        <v>3012</v>
      </c>
    </row>
    <row r="1576" spans="1:23" hidden="1" x14ac:dyDescent="0.35">
      <c r="A1576" t="s">
        <v>2189</v>
      </c>
      <c r="C1576" s="403">
        <v>45496</v>
      </c>
      <c r="D1576" t="s">
        <v>3661</v>
      </c>
      <c r="E1576" t="s">
        <v>11434</v>
      </c>
      <c r="F1576" t="s">
        <v>11435</v>
      </c>
      <c r="G1576" t="s">
        <v>11436</v>
      </c>
      <c r="H1576" t="s">
        <v>11437</v>
      </c>
      <c r="I1576" t="s">
        <v>11436</v>
      </c>
      <c r="J1576" t="s">
        <v>101</v>
      </c>
      <c r="K1576" t="s">
        <v>792</v>
      </c>
      <c r="L1576" t="s">
        <v>11438</v>
      </c>
      <c r="M1576" t="s">
        <v>1798</v>
      </c>
      <c r="N1576" t="s">
        <v>11439</v>
      </c>
      <c r="O1576" t="s">
        <v>3207</v>
      </c>
      <c r="P1576" t="s">
        <v>4910</v>
      </c>
      <c r="Q1576" t="s">
        <v>2189</v>
      </c>
      <c r="R1576" t="b">
        <v>1</v>
      </c>
      <c r="S1576">
        <v>2000000</v>
      </c>
      <c r="T1576" t="s">
        <v>3002</v>
      </c>
      <c r="U1576" t="s">
        <v>3003</v>
      </c>
      <c r="V1576">
        <v>2000</v>
      </c>
      <c r="W1576" t="s">
        <v>3207</v>
      </c>
    </row>
    <row r="1577" spans="1:23" hidden="1" x14ac:dyDescent="0.35">
      <c r="A1577" t="s">
        <v>2189</v>
      </c>
      <c r="C1577" s="403">
        <v>45496</v>
      </c>
      <c r="D1577" t="s">
        <v>3543</v>
      </c>
      <c r="E1577" t="s">
        <v>11440</v>
      </c>
      <c r="F1577" t="s">
        <v>11441</v>
      </c>
      <c r="G1577" t="s">
        <v>11442</v>
      </c>
      <c r="H1577" t="s">
        <v>11443</v>
      </c>
      <c r="I1577" t="s">
        <v>11444</v>
      </c>
      <c r="J1577" t="s">
        <v>101</v>
      </c>
      <c r="K1577" t="s">
        <v>792</v>
      </c>
      <c r="L1577" t="s">
        <v>3308</v>
      </c>
      <c r="M1577" t="s">
        <v>1798</v>
      </c>
      <c r="N1577" t="s">
        <v>11445</v>
      </c>
      <c r="O1577" t="s">
        <v>3030</v>
      </c>
      <c r="P1577" t="s">
        <v>9960</v>
      </c>
      <c r="Q1577" t="s">
        <v>2189</v>
      </c>
      <c r="R1577" t="b">
        <v>0</v>
      </c>
      <c r="S1577">
        <v>40000</v>
      </c>
      <c r="T1577" t="s">
        <v>3002</v>
      </c>
      <c r="U1577" t="s">
        <v>3003</v>
      </c>
      <c r="V1577">
        <v>40</v>
      </c>
      <c r="W1577" t="s">
        <v>3030</v>
      </c>
    </row>
    <row r="1578" spans="1:23" hidden="1" x14ac:dyDescent="0.35">
      <c r="A1578" t="s">
        <v>2189</v>
      </c>
      <c r="C1578" s="403">
        <v>45496</v>
      </c>
      <c r="D1578" t="s">
        <v>3543</v>
      </c>
      <c r="E1578" t="s">
        <v>11446</v>
      </c>
      <c r="F1578" t="s">
        <v>11447</v>
      </c>
      <c r="G1578" t="s">
        <v>11448</v>
      </c>
      <c r="H1578" t="s">
        <v>11449</v>
      </c>
      <c r="I1578" t="s">
        <v>11450</v>
      </c>
      <c r="J1578" t="s">
        <v>97</v>
      </c>
      <c r="K1578" t="s">
        <v>2189</v>
      </c>
      <c r="L1578" t="s">
        <v>3154</v>
      </c>
      <c r="M1578" t="s">
        <v>4872</v>
      </c>
      <c r="N1578" t="s">
        <v>4873</v>
      </c>
      <c r="O1578" t="s">
        <v>3012</v>
      </c>
      <c r="P1578" t="s">
        <v>4474</v>
      </c>
      <c r="Q1578" t="s">
        <v>2189</v>
      </c>
      <c r="R1578" t="b">
        <v>0</v>
      </c>
      <c r="S1578">
        <v>300</v>
      </c>
      <c r="T1578" t="s">
        <v>3002</v>
      </c>
      <c r="U1578" t="s">
        <v>3003</v>
      </c>
      <c r="V1578">
        <v>0.3</v>
      </c>
      <c r="W1578" t="s">
        <v>3012</v>
      </c>
    </row>
    <row r="1579" spans="1:23" hidden="1" x14ac:dyDescent="0.35">
      <c r="A1579" t="s">
        <v>2189</v>
      </c>
      <c r="C1579" s="403">
        <v>45496</v>
      </c>
      <c r="D1579" t="s">
        <v>3543</v>
      </c>
      <c r="E1579" t="s">
        <v>11451</v>
      </c>
      <c r="F1579" t="s">
        <v>11452</v>
      </c>
      <c r="G1579" t="s">
        <v>11453</v>
      </c>
      <c r="H1579" t="s">
        <v>11454</v>
      </c>
      <c r="I1579" t="s">
        <v>11455</v>
      </c>
      <c r="J1579" t="s">
        <v>97</v>
      </c>
      <c r="K1579" t="s">
        <v>2189</v>
      </c>
      <c r="L1579" t="s">
        <v>3154</v>
      </c>
      <c r="M1579" t="s">
        <v>4872</v>
      </c>
      <c r="N1579" t="s">
        <v>4873</v>
      </c>
      <c r="O1579" t="s">
        <v>3001</v>
      </c>
      <c r="P1579" t="s">
        <v>4474</v>
      </c>
      <c r="Q1579" t="s">
        <v>2189</v>
      </c>
      <c r="R1579" t="b">
        <v>0</v>
      </c>
      <c r="S1579">
        <v>0</v>
      </c>
      <c r="T1579" t="s">
        <v>3002</v>
      </c>
      <c r="U1579" t="s">
        <v>3003</v>
      </c>
      <c r="V1579">
        <v>0</v>
      </c>
      <c r="W1579" t="s">
        <v>3001</v>
      </c>
    </row>
    <row r="1580" spans="1:23" hidden="1" x14ac:dyDescent="0.35">
      <c r="A1580" t="s">
        <v>381</v>
      </c>
      <c r="C1580" s="403">
        <v>45496</v>
      </c>
      <c r="D1580" t="s">
        <v>3605</v>
      </c>
      <c r="E1580" t="s">
        <v>383</v>
      </c>
      <c r="F1580" t="s">
        <v>11456</v>
      </c>
      <c r="G1580" t="s">
        <v>11457</v>
      </c>
      <c r="H1580" t="s">
        <v>11458</v>
      </c>
      <c r="I1580" t="s">
        <v>2315</v>
      </c>
      <c r="J1580" t="s">
        <v>89</v>
      </c>
      <c r="K1580" t="s">
        <v>380</v>
      </c>
      <c r="L1580" t="s">
        <v>8972</v>
      </c>
      <c r="M1580" t="s">
        <v>11459</v>
      </c>
      <c r="N1580" t="s">
        <v>11460</v>
      </c>
      <c r="O1580" t="s">
        <v>3021</v>
      </c>
      <c r="P1580" t="s">
        <v>3249</v>
      </c>
      <c r="Q1580" t="s">
        <v>456</v>
      </c>
      <c r="R1580" t="b">
        <v>0</v>
      </c>
      <c r="S1580">
        <v>50000</v>
      </c>
      <c r="T1580" t="s">
        <v>3013</v>
      </c>
      <c r="U1580" t="s">
        <v>3003</v>
      </c>
      <c r="V1580">
        <v>50</v>
      </c>
      <c r="W1580" t="s">
        <v>3021</v>
      </c>
    </row>
    <row r="1581" spans="1:23" hidden="1" x14ac:dyDescent="0.35">
      <c r="A1581" t="s">
        <v>2189</v>
      </c>
      <c r="C1581" s="403">
        <v>45496</v>
      </c>
      <c r="D1581" t="s">
        <v>3543</v>
      </c>
      <c r="E1581" t="s">
        <v>11461</v>
      </c>
      <c r="F1581" t="s">
        <v>11462</v>
      </c>
      <c r="G1581" t="s">
        <v>11463</v>
      </c>
      <c r="H1581" t="s">
        <v>11464</v>
      </c>
      <c r="I1581" t="s">
        <v>11465</v>
      </c>
      <c r="J1581" t="s">
        <v>98</v>
      </c>
      <c r="K1581" t="s">
        <v>2189</v>
      </c>
      <c r="L1581" t="s">
        <v>3262</v>
      </c>
      <c r="M1581" t="s">
        <v>7245</v>
      </c>
      <c r="N1581" t="s">
        <v>11466</v>
      </c>
      <c r="O1581" t="s">
        <v>3012</v>
      </c>
      <c r="P1581" t="s">
        <v>7245</v>
      </c>
      <c r="Q1581" t="s">
        <v>2189</v>
      </c>
      <c r="R1581" t="b">
        <v>0</v>
      </c>
      <c r="S1581">
        <v>30000</v>
      </c>
      <c r="T1581" t="s">
        <v>3002</v>
      </c>
      <c r="U1581" t="s">
        <v>3003</v>
      </c>
      <c r="V1581">
        <v>30</v>
      </c>
      <c r="W1581" t="s">
        <v>3012</v>
      </c>
    </row>
    <row r="1582" spans="1:23" hidden="1" x14ac:dyDescent="0.35">
      <c r="A1582" t="s">
        <v>2189</v>
      </c>
      <c r="C1582" s="403">
        <v>45496</v>
      </c>
      <c r="D1582" t="s">
        <v>3543</v>
      </c>
      <c r="E1582" t="s">
        <v>11467</v>
      </c>
      <c r="F1582" t="s">
        <v>11468</v>
      </c>
      <c r="G1582" t="s">
        <v>11469</v>
      </c>
      <c r="H1582" t="s">
        <v>11470</v>
      </c>
      <c r="I1582" t="s">
        <v>2394</v>
      </c>
      <c r="J1582" t="s">
        <v>98</v>
      </c>
      <c r="K1582" t="s">
        <v>2189</v>
      </c>
      <c r="L1582" t="s">
        <v>3262</v>
      </c>
      <c r="M1582" t="s">
        <v>7245</v>
      </c>
      <c r="N1582" t="s">
        <v>11466</v>
      </c>
      <c r="O1582" t="s">
        <v>3012</v>
      </c>
      <c r="P1582" t="s">
        <v>7245</v>
      </c>
      <c r="Q1582" t="s">
        <v>2189</v>
      </c>
      <c r="R1582" t="b">
        <v>0</v>
      </c>
      <c r="S1582">
        <v>2000</v>
      </c>
      <c r="T1582" t="s">
        <v>3002</v>
      </c>
      <c r="U1582" t="s">
        <v>3003</v>
      </c>
      <c r="V1582">
        <v>2</v>
      </c>
      <c r="W1582" t="s">
        <v>3012</v>
      </c>
    </row>
    <row r="1583" spans="1:23" hidden="1" x14ac:dyDescent="0.35">
      <c r="A1583" t="s">
        <v>2189</v>
      </c>
      <c r="C1583" s="403">
        <v>45496</v>
      </c>
      <c r="D1583" t="s">
        <v>3543</v>
      </c>
      <c r="E1583" t="s">
        <v>11471</v>
      </c>
      <c r="F1583" t="s">
        <v>11472</v>
      </c>
      <c r="G1583" t="s">
        <v>11473</v>
      </c>
      <c r="H1583" t="s">
        <v>11474</v>
      </c>
      <c r="I1583" t="s">
        <v>8099</v>
      </c>
      <c r="J1583" t="s">
        <v>101</v>
      </c>
      <c r="K1583" t="s">
        <v>792</v>
      </c>
      <c r="L1583" t="s">
        <v>11438</v>
      </c>
      <c r="M1583" t="s">
        <v>11475</v>
      </c>
      <c r="N1583" t="s">
        <v>11476</v>
      </c>
      <c r="O1583" t="s">
        <v>3030</v>
      </c>
      <c r="P1583" t="s">
        <v>11477</v>
      </c>
      <c r="Q1583" t="s">
        <v>2189</v>
      </c>
      <c r="R1583" t="b">
        <v>0</v>
      </c>
      <c r="S1583">
        <v>100000</v>
      </c>
      <c r="T1583" t="s">
        <v>3002</v>
      </c>
      <c r="U1583" t="s">
        <v>3003</v>
      </c>
      <c r="V1583">
        <v>100</v>
      </c>
      <c r="W1583" t="s">
        <v>3030</v>
      </c>
    </row>
    <row r="1584" spans="1:23" hidden="1" x14ac:dyDescent="0.35">
      <c r="A1584" t="s">
        <v>2189</v>
      </c>
      <c r="C1584" s="403">
        <v>45496</v>
      </c>
      <c r="D1584" t="s">
        <v>3543</v>
      </c>
      <c r="E1584" t="s">
        <v>11478</v>
      </c>
      <c r="F1584" t="s">
        <v>11479</v>
      </c>
      <c r="G1584" t="s">
        <v>11480</v>
      </c>
      <c r="H1584" t="s">
        <v>11481</v>
      </c>
      <c r="I1584" t="s">
        <v>2361</v>
      </c>
      <c r="J1584" t="s">
        <v>98</v>
      </c>
      <c r="K1584" t="s">
        <v>2189</v>
      </c>
      <c r="L1584" t="s">
        <v>3262</v>
      </c>
      <c r="M1584" t="s">
        <v>11482</v>
      </c>
      <c r="N1584" t="s">
        <v>11483</v>
      </c>
      <c r="O1584" t="s">
        <v>3021</v>
      </c>
      <c r="P1584" t="s">
        <v>11484</v>
      </c>
      <c r="Q1584" t="s">
        <v>2189</v>
      </c>
      <c r="R1584" t="b">
        <v>0</v>
      </c>
      <c r="S1584">
        <v>10000</v>
      </c>
      <c r="T1584" t="s">
        <v>3002</v>
      </c>
      <c r="U1584" t="s">
        <v>3003</v>
      </c>
      <c r="V1584">
        <v>10</v>
      </c>
      <c r="W1584" t="s">
        <v>3021</v>
      </c>
    </row>
    <row r="1585" spans="1:23" hidden="1" x14ac:dyDescent="0.35">
      <c r="A1585" t="s">
        <v>2189</v>
      </c>
      <c r="C1585" s="403">
        <v>45496</v>
      </c>
      <c r="D1585" t="s">
        <v>3543</v>
      </c>
      <c r="E1585" t="s">
        <v>11485</v>
      </c>
      <c r="F1585" t="s">
        <v>11486</v>
      </c>
      <c r="G1585" t="s">
        <v>11487</v>
      </c>
      <c r="H1585" t="s">
        <v>11488</v>
      </c>
      <c r="I1585" t="s">
        <v>2392</v>
      </c>
      <c r="J1585" t="s">
        <v>101</v>
      </c>
      <c r="K1585" t="s">
        <v>792</v>
      </c>
      <c r="L1585" t="s">
        <v>3645</v>
      </c>
      <c r="M1585" t="s">
        <v>1798</v>
      </c>
      <c r="N1585" t="s">
        <v>11489</v>
      </c>
      <c r="O1585" t="s">
        <v>3012</v>
      </c>
      <c r="P1585" t="s">
        <v>11490</v>
      </c>
      <c r="Q1585" t="s">
        <v>2189</v>
      </c>
      <c r="R1585" t="b">
        <v>0</v>
      </c>
      <c r="S1585">
        <v>1500</v>
      </c>
      <c r="T1585" t="s">
        <v>3002</v>
      </c>
      <c r="U1585" t="s">
        <v>3003</v>
      </c>
      <c r="V1585">
        <v>1.5</v>
      </c>
      <c r="W1585" t="s">
        <v>3012</v>
      </c>
    </row>
    <row r="1586" spans="1:23" hidden="1" x14ac:dyDescent="0.35">
      <c r="A1586" t="s">
        <v>381</v>
      </c>
      <c r="C1586" s="403">
        <v>45496</v>
      </c>
      <c r="D1586" t="s">
        <v>3079</v>
      </c>
      <c r="E1586" t="s">
        <v>459</v>
      </c>
      <c r="F1586" t="s">
        <v>11491</v>
      </c>
      <c r="G1586" t="s">
        <v>234</v>
      </c>
      <c r="H1586" t="s">
        <v>7364</v>
      </c>
      <c r="I1586" t="s">
        <v>2300</v>
      </c>
      <c r="J1586" t="s">
        <v>89</v>
      </c>
      <c r="K1586" t="s">
        <v>380</v>
      </c>
      <c r="L1586" t="s">
        <v>8986</v>
      </c>
      <c r="M1586" t="s">
        <v>11492</v>
      </c>
      <c r="N1586" t="s">
        <v>11493</v>
      </c>
      <c r="O1586" t="s">
        <v>3012</v>
      </c>
      <c r="P1586" t="s">
        <v>8988</v>
      </c>
      <c r="Q1586" t="s">
        <v>456</v>
      </c>
      <c r="R1586" t="b">
        <v>0</v>
      </c>
      <c r="S1586">
        <v>1000</v>
      </c>
      <c r="T1586" t="s">
        <v>3013</v>
      </c>
      <c r="U1586" t="s">
        <v>3003</v>
      </c>
      <c r="V1586">
        <v>1</v>
      </c>
      <c r="W1586" t="s">
        <v>3012</v>
      </c>
    </row>
    <row r="1587" spans="1:23" hidden="1" x14ac:dyDescent="0.35">
      <c r="A1587" t="s">
        <v>2189</v>
      </c>
      <c r="C1587" s="403">
        <v>45495</v>
      </c>
      <c r="D1587" t="s">
        <v>3543</v>
      </c>
      <c r="E1587" t="s">
        <v>11494</v>
      </c>
      <c r="F1587" t="s">
        <v>11495</v>
      </c>
      <c r="G1587" t="s">
        <v>11496</v>
      </c>
      <c r="H1587" t="s">
        <v>11497</v>
      </c>
      <c r="I1587" t="s">
        <v>11498</v>
      </c>
      <c r="J1587" t="s">
        <v>97</v>
      </c>
      <c r="K1587" t="s">
        <v>2189</v>
      </c>
      <c r="L1587" t="s">
        <v>3291</v>
      </c>
      <c r="M1587" t="s">
        <v>4939</v>
      </c>
      <c r="N1587" t="s">
        <v>5446</v>
      </c>
      <c r="O1587" t="s">
        <v>3021</v>
      </c>
      <c r="P1587" t="s">
        <v>4885</v>
      </c>
      <c r="Q1587" t="s">
        <v>2189</v>
      </c>
      <c r="R1587" t="b">
        <v>0</v>
      </c>
      <c r="S1587">
        <v>100000</v>
      </c>
      <c r="T1587" t="s">
        <v>3002</v>
      </c>
      <c r="U1587" t="s">
        <v>3003</v>
      </c>
      <c r="V1587">
        <v>100</v>
      </c>
      <c r="W1587" t="s">
        <v>3021</v>
      </c>
    </row>
    <row r="1588" spans="1:23" hidden="1" x14ac:dyDescent="0.35">
      <c r="A1588" t="s">
        <v>2189</v>
      </c>
      <c r="C1588" s="403">
        <v>45495</v>
      </c>
      <c r="D1588" t="s">
        <v>3543</v>
      </c>
      <c r="E1588" t="s">
        <v>11499</v>
      </c>
      <c r="F1588" t="s">
        <v>11500</v>
      </c>
      <c r="G1588" t="s">
        <v>11501</v>
      </c>
      <c r="H1588" t="s">
        <v>11502</v>
      </c>
      <c r="I1588" t="s">
        <v>2283</v>
      </c>
      <c r="J1588" t="s">
        <v>98</v>
      </c>
      <c r="K1588" t="s">
        <v>2189</v>
      </c>
      <c r="L1588" t="s">
        <v>3291</v>
      </c>
      <c r="M1588" t="s">
        <v>4939</v>
      </c>
      <c r="N1588" t="s">
        <v>5446</v>
      </c>
      <c r="O1588" t="s">
        <v>3012</v>
      </c>
      <c r="P1588" t="s">
        <v>4885</v>
      </c>
      <c r="Q1588" t="s">
        <v>2189</v>
      </c>
      <c r="R1588" t="b">
        <v>0</v>
      </c>
      <c r="S1588">
        <v>1000</v>
      </c>
      <c r="T1588" t="s">
        <v>3002</v>
      </c>
      <c r="U1588" t="s">
        <v>3003</v>
      </c>
      <c r="V1588">
        <v>1</v>
      </c>
      <c r="W1588" t="s">
        <v>3012</v>
      </c>
    </row>
    <row r="1589" spans="1:23" hidden="1" x14ac:dyDescent="0.35">
      <c r="A1589" t="s">
        <v>419</v>
      </c>
      <c r="C1589" s="403">
        <v>45495</v>
      </c>
      <c r="D1589" t="s">
        <v>3543</v>
      </c>
      <c r="E1589" t="s">
        <v>2622</v>
      </c>
      <c r="F1589" t="s">
        <v>11503</v>
      </c>
      <c r="G1589" t="s">
        <v>11504</v>
      </c>
      <c r="H1589" t="s">
        <v>11505</v>
      </c>
      <c r="I1589" t="s">
        <v>2300</v>
      </c>
      <c r="J1589" t="s">
        <v>96</v>
      </c>
      <c r="K1589" t="s">
        <v>429</v>
      </c>
      <c r="L1589" t="s">
        <v>3580</v>
      </c>
      <c r="M1589" t="s">
        <v>11506</v>
      </c>
      <c r="N1589" t="s">
        <v>11507</v>
      </c>
      <c r="O1589" t="s">
        <v>3021</v>
      </c>
      <c r="P1589" t="s">
        <v>11508</v>
      </c>
      <c r="Q1589" t="s">
        <v>429</v>
      </c>
      <c r="R1589" t="b">
        <v>0</v>
      </c>
      <c r="S1589">
        <v>5000</v>
      </c>
      <c r="T1589" t="s">
        <v>3002</v>
      </c>
      <c r="U1589" t="s">
        <v>3003</v>
      </c>
      <c r="V1589">
        <v>5</v>
      </c>
      <c r="W1589" t="s">
        <v>3021</v>
      </c>
    </row>
    <row r="1590" spans="1:23" hidden="1" x14ac:dyDescent="0.35">
      <c r="A1590" t="s">
        <v>419</v>
      </c>
      <c r="C1590" s="403">
        <v>45495</v>
      </c>
      <c r="D1590" t="s">
        <v>3661</v>
      </c>
      <c r="E1590" t="s">
        <v>641</v>
      </c>
      <c r="F1590" t="s">
        <v>11509</v>
      </c>
      <c r="G1590" t="s">
        <v>2453</v>
      </c>
      <c r="H1590" t="s">
        <v>11510</v>
      </c>
      <c r="I1590" t="s">
        <v>11511</v>
      </c>
      <c r="J1590" t="s">
        <v>92</v>
      </c>
      <c r="K1590" t="s">
        <v>447</v>
      </c>
      <c r="L1590" t="s">
        <v>3047</v>
      </c>
      <c r="M1590" t="s">
        <v>7584</v>
      </c>
      <c r="N1590" t="s">
        <v>11512</v>
      </c>
      <c r="O1590" t="s">
        <v>3021</v>
      </c>
      <c r="P1590" t="s">
        <v>4650</v>
      </c>
      <c r="Q1590" t="s">
        <v>418</v>
      </c>
      <c r="R1590" t="b">
        <v>0</v>
      </c>
      <c r="S1590">
        <v>6000</v>
      </c>
      <c r="T1590" t="s">
        <v>3013</v>
      </c>
      <c r="U1590" t="s">
        <v>3003</v>
      </c>
      <c r="V1590">
        <v>6</v>
      </c>
      <c r="W1590" t="s">
        <v>3021</v>
      </c>
    </row>
    <row r="1591" spans="1:23" hidden="1" x14ac:dyDescent="0.35">
      <c r="A1591" t="s">
        <v>419</v>
      </c>
      <c r="C1591" s="403">
        <v>45495</v>
      </c>
      <c r="D1591" t="s">
        <v>3543</v>
      </c>
      <c r="E1591" t="s">
        <v>11513</v>
      </c>
      <c r="F1591" t="s">
        <v>11514</v>
      </c>
      <c r="G1591" t="s">
        <v>11515</v>
      </c>
      <c r="H1591" t="s">
        <v>11516</v>
      </c>
      <c r="I1591" t="s">
        <v>11517</v>
      </c>
      <c r="J1591" t="s">
        <v>92</v>
      </c>
      <c r="K1591" t="s">
        <v>447</v>
      </c>
      <c r="L1591" t="s">
        <v>4504</v>
      </c>
      <c r="M1591" t="s">
        <v>9647</v>
      </c>
      <c r="N1591" t="s">
        <v>11518</v>
      </c>
      <c r="O1591" t="s">
        <v>3021</v>
      </c>
      <c r="P1591" t="s">
        <v>5603</v>
      </c>
      <c r="Q1591" t="s">
        <v>418</v>
      </c>
      <c r="R1591" t="b">
        <v>0</v>
      </c>
      <c r="S1591">
        <v>10000</v>
      </c>
      <c r="T1591" t="s">
        <v>3002</v>
      </c>
      <c r="U1591" t="s">
        <v>3003</v>
      </c>
      <c r="V1591">
        <v>10</v>
      </c>
      <c r="W1591" t="s">
        <v>3021</v>
      </c>
    </row>
    <row r="1592" spans="1:23" hidden="1" x14ac:dyDescent="0.35">
      <c r="A1592" t="s">
        <v>419</v>
      </c>
      <c r="C1592" s="403">
        <v>45493</v>
      </c>
      <c r="D1592" t="s">
        <v>3543</v>
      </c>
      <c r="E1592" t="s">
        <v>11519</v>
      </c>
      <c r="F1592" t="s">
        <v>11520</v>
      </c>
      <c r="G1592" t="s">
        <v>11521</v>
      </c>
      <c r="H1592" t="s">
        <v>11522</v>
      </c>
      <c r="I1592" t="s">
        <v>2277</v>
      </c>
      <c r="J1592" t="s">
        <v>96</v>
      </c>
      <c r="K1592" t="s">
        <v>544</v>
      </c>
      <c r="L1592" t="s">
        <v>8916</v>
      </c>
      <c r="M1592" t="s">
        <v>1798</v>
      </c>
      <c r="N1592" t="s">
        <v>11523</v>
      </c>
      <c r="O1592" t="s">
        <v>3021</v>
      </c>
      <c r="P1592" t="s">
        <v>8918</v>
      </c>
      <c r="Q1592" t="s">
        <v>499</v>
      </c>
      <c r="R1592" t="b">
        <v>0</v>
      </c>
      <c r="S1592">
        <v>0</v>
      </c>
      <c r="T1592" t="s">
        <v>3002</v>
      </c>
      <c r="U1592" t="s">
        <v>3003</v>
      </c>
      <c r="V1592">
        <v>0</v>
      </c>
      <c r="W1592" t="s">
        <v>3021</v>
      </c>
    </row>
    <row r="1593" spans="1:23" hidden="1" x14ac:dyDescent="0.35">
      <c r="A1593" t="s">
        <v>381</v>
      </c>
      <c r="C1593" s="403">
        <v>45493</v>
      </c>
      <c r="D1593" t="s">
        <v>3543</v>
      </c>
      <c r="E1593" t="s">
        <v>11524</v>
      </c>
      <c r="F1593" t="s">
        <v>11525</v>
      </c>
      <c r="G1593" t="s">
        <v>11526</v>
      </c>
      <c r="H1593" t="s">
        <v>11527</v>
      </c>
      <c r="I1593" t="s">
        <v>2598</v>
      </c>
      <c r="J1593" t="s">
        <v>97</v>
      </c>
      <c r="K1593" t="s">
        <v>444</v>
      </c>
      <c r="L1593" t="s">
        <v>3047</v>
      </c>
      <c r="M1593" t="s">
        <v>1798</v>
      </c>
      <c r="N1593" t="s">
        <v>11528</v>
      </c>
      <c r="O1593" t="s">
        <v>3012</v>
      </c>
      <c r="P1593" t="s">
        <v>8935</v>
      </c>
      <c r="Q1593" t="s">
        <v>415</v>
      </c>
      <c r="R1593" t="b">
        <v>0</v>
      </c>
      <c r="S1593">
        <v>2000</v>
      </c>
      <c r="T1593" t="s">
        <v>3002</v>
      </c>
      <c r="U1593" t="s">
        <v>3003</v>
      </c>
      <c r="V1593">
        <v>2</v>
      </c>
      <c r="W1593" t="s">
        <v>3012</v>
      </c>
    </row>
    <row r="1594" spans="1:23" hidden="1" x14ac:dyDescent="0.35">
      <c r="A1594" t="s">
        <v>419</v>
      </c>
      <c r="C1594" s="403">
        <v>45493</v>
      </c>
      <c r="D1594" t="s">
        <v>3543</v>
      </c>
      <c r="E1594" t="s">
        <v>2763</v>
      </c>
      <c r="F1594" t="s">
        <v>11529</v>
      </c>
      <c r="G1594" t="s">
        <v>11530</v>
      </c>
      <c r="H1594" t="s">
        <v>11531</v>
      </c>
      <c r="I1594" t="s">
        <v>6212</v>
      </c>
      <c r="J1594" t="s">
        <v>96</v>
      </c>
      <c r="K1594" t="s">
        <v>501</v>
      </c>
      <c r="L1594" t="s">
        <v>3602</v>
      </c>
      <c r="M1594" t="s">
        <v>11532</v>
      </c>
      <c r="N1594" t="s">
        <v>11533</v>
      </c>
      <c r="O1594" t="s">
        <v>3021</v>
      </c>
      <c r="P1594" t="s">
        <v>11532</v>
      </c>
      <c r="Q1594" t="s">
        <v>499</v>
      </c>
      <c r="R1594" t="b">
        <v>0</v>
      </c>
      <c r="S1594">
        <v>1000</v>
      </c>
      <c r="T1594" t="s">
        <v>3002</v>
      </c>
      <c r="U1594" t="s">
        <v>3003</v>
      </c>
      <c r="V1594">
        <v>1</v>
      </c>
      <c r="W1594" t="s">
        <v>3021</v>
      </c>
    </row>
    <row r="1595" spans="1:23" hidden="1" x14ac:dyDescent="0.35">
      <c r="A1595" t="s">
        <v>381</v>
      </c>
      <c r="C1595" s="403">
        <v>45493</v>
      </c>
      <c r="D1595" t="s">
        <v>3543</v>
      </c>
      <c r="E1595" t="s">
        <v>11534</v>
      </c>
      <c r="F1595" t="s">
        <v>11535</v>
      </c>
      <c r="G1595" t="s">
        <v>11536</v>
      </c>
      <c r="H1595" t="s">
        <v>11537</v>
      </c>
      <c r="I1595" t="s">
        <v>2318</v>
      </c>
      <c r="J1595" t="s">
        <v>97</v>
      </c>
      <c r="K1595" t="s">
        <v>444</v>
      </c>
      <c r="L1595" t="s">
        <v>3047</v>
      </c>
      <c r="M1595" t="s">
        <v>1798</v>
      </c>
      <c r="N1595" t="s">
        <v>11538</v>
      </c>
      <c r="O1595" t="s">
        <v>3012</v>
      </c>
      <c r="P1595" t="s">
        <v>8935</v>
      </c>
      <c r="Q1595" t="s">
        <v>415</v>
      </c>
      <c r="R1595" t="b">
        <v>0</v>
      </c>
      <c r="S1595">
        <v>1200</v>
      </c>
      <c r="T1595" t="s">
        <v>3002</v>
      </c>
      <c r="U1595" t="s">
        <v>3003</v>
      </c>
      <c r="V1595">
        <v>1.2</v>
      </c>
      <c r="W1595" t="s">
        <v>3012</v>
      </c>
    </row>
    <row r="1596" spans="1:23" hidden="1" x14ac:dyDescent="0.35">
      <c r="A1596" t="s">
        <v>381</v>
      </c>
      <c r="C1596" s="403">
        <v>45493</v>
      </c>
      <c r="D1596" t="s">
        <v>3543</v>
      </c>
      <c r="E1596" t="s">
        <v>11539</v>
      </c>
      <c r="F1596" t="s">
        <v>11540</v>
      </c>
      <c r="G1596" t="s">
        <v>11541</v>
      </c>
      <c r="H1596" t="s">
        <v>11542</v>
      </c>
      <c r="I1596" t="s">
        <v>10546</v>
      </c>
      <c r="J1596" t="s">
        <v>97</v>
      </c>
      <c r="K1596" t="s">
        <v>444</v>
      </c>
      <c r="L1596" t="s">
        <v>3047</v>
      </c>
      <c r="M1596" t="s">
        <v>1798</v>
      </c>
      <c r="N1596" t="s">
        <v>11543</v>
      </c>
      <c r="O1596" t="s">
        <v>3012</v>
      </c>
      <c r="P1596" t="s">
        <v>8935</v>
      </c>
      <c r="Q1596" t="s">
        <v>415</v>
      </c>
      <c r="R1596" t="b">
        <v>0</v>
      </c>
      <c r="S1596">
        <v>500</v>
      </c>
      <c r="T1596" t="s">
        <v>3002</v>
      </c>
      <c r="U1596" t="s">
        <v>3003</v>
      </c>
      <c r="V1596">
        <v>0.5</v>
      </c>
      <c r="W1596" t="s">
        <v>3012</v>
      </c>
    </row>
    <row r="1597" spans="1:23" hidden="1" x14ac:dyDescent="0.35">
      <c r="A1597" t="s">
        <v>381</v>
      </c>
      <c r="C1597" s="403">
        <v>45493</v>
      </c>
      <c r="D1597" t="s">
        <v>3543</v>
      </c>
      <c r="E1597" t="s">
        <v>11544</v>
      </c>
      <c r="F1597" t="s">
        <v>11545</v>
      </c>
      <c r="G1597" t="s">
        <v>11546</v>
      </c>
      <c r="H1597" t="s">
        <v>11547</v>
      </c>
      <c r="I1597" t="s">
        <v>2249</v>
      </c>
      <c r="J1597" t="s">
        <v>97</v>
      </c>
      <c r="K1597" t="s">
        <v>444</v>
      </c>
      <c r="L1597" t="s">
        <v>3675</v>
      </c>
      <c r="M1597" t="s">
        <v>1798</v>
      </c>
      <c r="N1597" t="s">
        <v>11548</v>
      </c>
      <c r="O1597" t="s">
        <v>3012</v>
      </c>
      <c r="P1597" t="s">
        <v>4752</v>
      </c>
      <c r="Q1597" t="s">
        <v>415</v>
      </c>
      <c r="R1597" t="b">
        <v>0</v>
      </c>
      <c r="S1597">
        <v>2000</v>
      </c>
      <c r="T1597" t="s">
        <v>3002</v>
      </c>
      <c r="U1597" t="s">
        <v>3003</v>
      </c>
      <c r="V1597">
        <v>2</v>
      </c>
      <c r="W1597" t="s">
        <v>3012</v>
      </c>
    </row>
    <row r="1598" spans="1:23" hidden="1" x14ac:dyDescent="0.35">
      <c r="A1598" t="s">
        <v>2189</v>
      </c>
      <c r="C1598" s="403">
        <v>45493</v>
      </c>
      <c r="D1598" t="s">
        <v>3543</v>
      </c>
      <c r="E1598" t="s">
        <v>11549</v>
      </c>
      <c r="F1598" t="s">
        <v>11550</v>
      </c>
      <c r="G1598" t="s">
        <v>11551</v>
      </c>
      <c r="H1598" t="s">
        <v>11552</v>
      </c>
      <c r="I1598" t="s">
        <v>2397</v>
      </c>
      <c r="J1598" t="s">
        <v>97</v>
      </c>
      <c r="K1598" t="s">
        <v>2189</v>
      </c>
      <c r="L1598" t="s">
        <v>8126</v>
      </c>
      <c r="M1598" t="s">
        <v>7359</v>
      </c>
      <c r="N1598" t="s">
        <v>11553</v>
      </c>
      <c r="O1598" t="s">
        <v>3012</v>
      </c>
      <c r="P1598" t="s">
        <v>7340</v>
      </c>
      <c r="Q1598" t="s">
        <v>2189</v>
      </c>
      <c r="R1598" t="b">
        <v>0</v>
      </c>
      <c r="S1598">
        <v>4000</v>
      </c>
      <c r="T1598" t="s">
        <v>3002</v>
      </c>
      <c r="U1598" t="s">
        <v>3003</v>
      </c>
      <c r="V1598">
        <v>4</v>
      </c>
      <c r="W1598" t="s">
        <v>3012</v>
      </c>
    </row>
    <row r="1599" spans="1:23" hidden="1" x14ac:dyDescent="0.35">
      <c r="A1599" t="s">
        <v>419</v>
      </c>
      <c r="C1599" s="403">
        <v>45493</v>
      </c>
      <c r="D1599" t="s">
        <v>3543</v>
      </c>
      <c r="E1599" t="s">
        <v>11554</v>
      </c>
      <c r="F1599" t="s">
        <v>11555</v>
      </c>
      <c r="G1599" t="s">
        <v>3483</v>
      </c>
      <c r="H1599" t="s">
        <v>11556</v>
      </c>
      <c r="I1599" t="s">
        <v>3483</v>
      </c>
      <c r="J1599" t="s">
        <v>92</v>
      </c>
      <c r="K1599" t="s">
        <v>447</v>
      </c>
      <c r="L1599" t="s">
        <v>7290</v>
      </c>
      <c r="M1599" t="s">
        <v>4652</v>
      </c>
      <c r="N1599" t="s">
        <v>11557</v>
      </c>
      <c r="O1599" t="s">
        <v>3012</v>
      </c>
      <c r="P1599" t="s">
        <v>4652</v>
      </c>
      <c r="Q1599" t="s">
        <v>418</v>
      </c>
      <c r="R1599" t="b">
        <v>0</v>
      </c>
      <c r="S1599">
        <v>5000</v>
      </c>
      <c r="T1599" t="s">
        <v>3002</v>
      </c>
      <c r="U1599" t="s">
        <v>3003</v>
      </c>
      <c r="V1599">
        <v>5</v>
      </c>
      <c r="W1599" t="s">
        <v>3012</v>
      </c>
    </row>
    <row r="1600" spans="1:23" hidden="1" x14ac:dyDescent="0.35">
      <c r="A1600" t="s">
        <v>2176</v>
      </c>
      <c r="C1600" s="403">
        <v>45493</v>
      </c>
      <c r="D1600" t="s">
        <v>3543</v>
      </c>
      <c r="E1600" t="s">
        <v>11558</v>
      </c>
      <c r="F1600" t="s">
        <v>11559</v>
      </c>
      <c r="G1600" t="s">
        <v>11560</v>
      </c>
      <c r="H1600" t="s">
        <v>11561</v>
      </c>
      <c r="I1600" t="s">
        <v>11562</v>
      </c>
      <c r="J1600" t="s">
        <v>102</v>
      </c>
      <c r="K1600" t="s">
        <v>843</v>
      </c>
      <c r="L1600" t="s">
        <v>3457</v>
      </c>
      <c r="M1600" t="s">
        <v>1798</v>
      </c>
      <c r="N1600" t="s">
        <v>11563</v>
      </c>
      <c r="O1600" t="s">
        <v>3012</v>
      </c>
      <c r="P1600" t="s">
        <v>3741</v>
      </c>
      <c r="Q1600" t="s">
        <v>371</v>
      </c>
      <c r="R1600" t="b">
        <v>0</v>
      </c>
      <c r="S1600">
        <v>800</v>
      </c>
      <c r="T1600" t="s">
        <v>3002</v>
      </c>
      <c r="U1600" t="s">
        <v>3003</v>
      </c>
      <c r="V1600">
        <v>0.8</v>
      </c>
      <c r="W1600" t="s">
        <v>3012</v>
      </c>
    </row>
    <row r="1601" spans="1:23" hidden="1" x14ac:dyDescent="0.35">
      <c r="A1601" t="s">
        <v>2176</v>
      </c>
      <c r="C1601" s="403">
        <v>45493</v>
      </c>
      <c r="D1601" t="s">
        <v>3460</v>
      </c>
      <c r="E1601" t="s">
        <v>11564</v>
      </c>
      <c r="F1601" t="s">
        <v>11565</v>
      </c>
      <c r="G1601" t="s">
        <v>11566</v>
      </c>
      <c r="H1601" t="s">
        <v>11567</v>
      </c>
      <c r="I1601" t="s">
        <v>11568</v>
      </c>
      <c r="J1601" t="s">
        <v>102</v>
      </c>
      <c r="K1601" t="s">
        <v>843</v>
      </c>
      <c r="L1601" t="s">
        <v>3457</v>
      </c>
      <c r="M1601" t="s">
        <v>1798</v>
      </c>
      <c r="N1601" t="s">
        <v>11569</v>
      </c>
      <c r="O1601" t="s">
        <v>3012</v>
      </c>
      <c r="P1601" t="s">
        <v>3741</v>
      </c>
      <c r="Q1601" t="s">
        <v>371</v>
      </c>
      <c r="R1601" t="b">
        <v>0</v>
      </c>
      <c r="S1601">
        <v>1200</v>
      </c>
      <c r="T1601" t="s">
        <v>3002</v>
      </c>
      <c r="U1601" t="s">
        <v>3003</v>
      </c>
      <c r="V1601">
        <v>1.2</v>
      </c>
      <c r="W1601" t="s">
        <v>3012</v>
      </c>
    </row>
    <row r="1602" spans="1:23" hidden="1" x14ac:dyDescent="0.35">
      <c r="A1602" t="s">
        <v>350</v>
      </c>
      <c r="C1602" s="403">
        <v>45493</v>
      </c>
      <c r="D1602" t="s">
        <v>3480</v>
      </c>
      <c r="E1602" t="s">
        <v>11570</v>
      </c>
      <c r="F1602" t="s">
        <v>11571</v>
      </c>
      <c r="G1602" t="s">
        <v>11572</v>
      </c>
      <c r="H1602" t="s">
        <v>11573</v>
      </c>
      <c r="I1602" t="s">
        <v>11574</v>
      </c>
      <c r="J1602" t="s">
        <v>103</v>
      </c>
      <c r="K1602" t="s">
        <v>1235</v>
      </c>
      <c r="L1602" t="s">
        <v>11575</v>
      </c>
      <c r="M1602" t="s">
        <v>11576</v>
      </c>
      <c r="N1602" t="s">
        <v>11577</v>
      </c>
      <c r="O1602" t="s">
        <v>3021</v>
      </c>
      <c r="P1602" t="s">
        <v>11578</v>
      </c>
      <c r="Q1602" t="s">
        <v>837</v>
      </c>
      <c r="R1602" t="b">
        <v>0</v>
      </c>
      <c r="S1602">
        <v>0</v>
      </c>
      <c r="T1602" t="s">
        <v>3002</v>
      </c>
      <c r="U1602" t="s">
        <v>3003</v>
      </c>
      <c r="V1602">
        <v>0</v>
      </c>
      <c r="W1602" t="s">
        <v>3021</v>
      </c>
    </row>
    <row r="1603" spans="1:23" hidden="1" x14ac:dyDescent="0.35">
      <c r="A1603" t="s">
        <v>350</v>
      </c>
      <c r="C1603" s="403">
        <v>45493</v>
      </c>
      <c r="D1603" t="s">
        <v>3480</v>
      </c>
      <c r="E1603" t="s">
        <v>11579</v>
      </c>
      <c r="F1603" t="s">
        <v>11580</v>
      </c>
      <c r="G1603" t="s">
        <v>11581</v>
      </c>
      <c r="H1603" t="s">
        <v>11582</v>
      </c>
      <c r="I1603" t="s">
        <v>7332</v>
      </c>
      <c r="J1603" t="s">
        <v>103</v>
      </c>
      <c r="K1603" t="s">
        <v>1235</v>
      </c>
      <c r="L1603" t="s">
        <v>10971</v>
      </c>
      <c r="M1603" t="s">
        <v>11583</v>
      </c>
      <c r="N1603" t="s">
        <v>10972</v>
      </c>
      <c r="O1603" t="s">
        <v>3012</v>
      </c>
      <c r="P1603" t="s">
        <v>10973</v>
      </c>
      <c r="Q1603" t="s">
        <v>837</v>
      </c>
      <c r="R1603" t="b">
        <v>0</v>
      </c>
      <c r="S1603">
        <v>0</v>
      </c>
      <c r="T1603" t="s">
        <v>3002</v>
      </c>
      <c r="U1603" t="s">
        <v>3003</v>
      </c>
      <c r="V1603">
        <v>0</v>
      </c>
      <c r="W1603" t="s">
        <v>3012</v>
      </c>
    </row>
    <row r="1604" spans="1:23" hidden="1" x14ac:dyDescent="0.35">
      <c r="A1604" t="s">
        <v>2189</v>
      </c>
      <c r="C1604" s="403">
        <v>45493</v>
      </c>
      <c r="D1604" t="s">
        <v>3543</v>
      </c>
      <c r="E1604" t="s">
        <v>11584</v>
      </c>
      <c r="F1604" t="s">
        <v>11585</v>
      </c>
      <c r="G1604" t="s">
        <v>11586</v>
      </c>
      <c r="H1604" t="s">
        <v>11587</v>
      </c>
      <c r="I1604" t="s">
        <v>10681</v>
      </c>
      <c r="J1604" t="s">
        <v>97</v>
      </c>
      <c r="K1604" t="s">
        <v>2189</v>
      </c>
      <c r="L1604" t="s">
        <v>3205</v>
      </c>
      <c r="M1604" t="s">
        <v>5638</v>
      </c>
      <c r="N1604" t="s">
        <v>11588</v>
      </c>
      <c r="O1604" t="s">
        <v>3001</v>
      </c>
      <c r="P1604" t="s">
        <v>6437</v>
      </c>
      <c r="Q1604" t="s">
        <v>2189</v>
      </c>
      <c r="R1604" t="b">
        <v>0</v>
      </c>
      <c r="S1604">
        <v>0</v>
      </c>
      <c r="T1604" t="s">
        <v>3002</v>
      </c>
      <c r="U1604" t="s">
        <v>3003</v>
      </c>
      <c r="V1604">
        <v>0</v>
      </c>
      <c r="W1604" t="s">
        <v>3001</v>
      </c>
    </row>
    <row r="1605" spans="1:23" hidden="1" x14ac:dyDescent="0.35">
      <c r="A1605" t="s">
        <v>2176</v>
      </c>
      <c r="C1605" s="403">
        <v>45493</v>
      </c>
      <c r="D1605" t="s">
        <v>3543</v>
      </c>
      <c r="E1605" t="s">
        <v>11589</v>
      </c>
      <c r="F1605" t="s">
        <v>11590</v>
      </c>
      <c r="G1605" t="s">
        <v>11591</v>
      </c>
      <c r="H1605" t="s">
        <v>11592</v>
      </c>
      <c r="I1605" t="s">
        <v>2353</v>
      </c>
      <c r="J1605" t="s">
        <v>102</v>
      </c>
      <c r="K1605" t="s">
        <v>843</v>
      </c>
      <c r="L1605" t="s">
        <v>3429</v>
      </c>
      <c r="M1605" t="s">
        <v>1798</v>
      </c>
      <c r="N1605" t="s">
        <v>11593</v>
      </c>
      <c r="O1605" t="s">
        <v>3021</v>
      </c>
      <c r="P1605" t="s">
        <v>11594</v>
      </c>
      <c r="Q1605" t="s">
        <v>371</v>
      </c>
      <c r="R1605" t="b">
        <v>0</v>
      </c>
      <c r="S1605">
        <v>3000</v>
      </c>
      <c r="T1605" t="s">
        <v>3002</v>
      </c>
      <c r="U1605" t="s">
        <v>3003</v>
      </c>
      <c r="V1605">
        <v>3</v>
      </c>
      <c r="W1605" t="s">
        <v>3021</v>
      </c>
    </row>
    <row r="1606" spans="1:23" hidden="1" x14ac:dyDescent="0.35">
      <c r="A1606" t="s">
        <v>2176</v>
      </c>
      <c r="C1606" s="403">
        <v>45493</v>
      </c>
      <c r="D1606" t="s">
        <v>3543</v>
      </c>
      <c r="E1606" t="s">
        <v>11595</v>
      </c>
      <c r="F1606" t="s">
        <v>11596</v>
      </c>
      <c r="G1606" t="s">
        <v>11597</v>
      </c>
      <c r="H1606" t="s">
        <v>11598</v>
      </c>
      <c r="I1606" t="s">
        <v>2819</v>
      </c>
      <c r="J1606" t="s">
        <v>102</v>
      </c>
      <c r="K1606" t="s">
        <v>843</v>
      </c>
      <c r="L1606" t="s">
        <v>11599</v>
      </c>
      <c r="M1606" t="s">
        <v>1798</v>
      </c>
      <c r="N1606" t="s">
        <v>11600</v>
      </c>
      <c r="O1606" t="s">
        <v>3021</v>
      </c>
      <c r="P1606" t="s">
        <v>11601</v>
      </c>
      <c r="Q1606" t="s">
        <v>371</v>
      </c>
      <c r="R1606" t="b">
        <v>0</v>
      </c>
      <c r="S1606">
        <v>6000</v>
      </c>
      <c r="T1606" t="s">
        <v>3002</v>
      </c>
      <c r="U1606" t="s">
        <v>3003</v>
      </c>
      <c r="V1606">
        <v>6</v>
      </c>
      <c r="W1606" t="s">
        <v>3021</v>
      </c>
    </row>
    <row r="1607" spans="1:23" hidden="1" x14ac:dyDescent="0.35">
      <c r="A1607" t="s">
        <v>381</v>
      </c>
      <c r="C1607" s="403">
        <v>45492</v>
      </c>
      <c r="D1607" t="s">
        <v>3543</v>
      </c>
      <c r="E1607" t="s">
        <v>11602</v>
      </c>
      <c r="F1607" t="s">
        <v>11603</v>
      </c>
      <c r="G1607" t="s">
        <v>11604</v>
      </c>
      <c r="H1607" t="s">
        <v>11605</v>
      </c>
      <c r="I1607" t="s">
        <v>11606</v>
      </c>
      <c r="J1607" t="s">
        <v>97</v>
      </c>
      <c r="K1607" t="s">
        <v>444</v>
      </c>
      <c r="L1607" t="s">
        <v>9395</v>
      </c>
      <c r="M1607" t="s">
        <v>11607</v>
      </c>
      <c r="N1607" t="s">
        <v>11608</v>
      </c>
      <c r="O1607" t="s">
        <v>3012</v>
      </c>
      <c r="P1607" t="s">
        <v>9397</v>
      </c>
      <c r="Q1607" t="s">
        <v>415</v>
      </c>
      <c r="R1607" t="b">
        <v>1</v>
      </c>
      <c r="S1607">
        <v>1000</v>
      </c>
      <c r="T1607" t="s">
        <v>3002</v>
      </c>
      <c r="U1607" t="s">
        <v>3003</v>
      </c>
      <c r="V1607">
        <v>1</v>
      </c>
      <c r="W1607" t="s">
        <v>3012</v>
      </c>
    </row>
    <row r="1608" spans="1:23" hidden="1" x14ac:dyDescent="0.35">
      <c r="A1608" t="s">
        <v>419</v>
      </c>
      <c r="C1608" s="403">
        <v>45492</v>
      </c>
      <c r="D1608" t="s">
        <v>3543</v>
      </c>
      <c r="E1608" t="s">
        <v>2757</v>
      </c>
      <c r="F1608" t="s">
        <v>11609</v>
      </c>
      <c r="G1608" t="s">
        <v>11610</v>
      </c>
      <c r="H1608" t="s">
        <v>11611</v>
      </c>
      <c r="I1608" t="s">
        <v>2431</v>
      </c>
      <c r="J1608" t="s">
        <v>96</v>
      </c>
      <c r="K1608" t="s">
        <v>501</v>
      </c>
      <c r="L1608" t="s">
        <v>3047</v>
      </c>
      <c r="M1608" t="s">
        <v>9014</v>
      </c>
      <c r="N1608" t="s">
        <v>11612</v>
      </c>
      <c r="O1608" t="s">
        <v>3030</v>
      </c>
      <c r="P1608" t="s">
        <v>9016</v>
      </c>
      <c r="Q1608" t="s">
        <v>499</v>
      </c>
      <c r="R1608" t="b">
        <v>0</v>
      </c>
      <c r="S1608">
        <v>10000</v>
      </c>
      <c r="T1608" t="s">
        <v>3002</v>
      </c>
      <c r="U1608" t="s">
        <v>3003</v>
      </c>
      <c r="V1608">
        <v>10</v>
      </c>
      <c r="W1608" t="s">
        <v>3030</v>
      </c>
    </row>
    <row r="1609" spans="1:23" hidden="1" x14ac:dyDescent="0.35">
      <c r="A1609" t="s">
        <v>381</v>
      </c>
      <c r="C1609" s="403">
        <v>45492</v>
      </c>
      <c r="D1609" t="s">
        <v>3543</v>
      </c>
      <c r="E1609" t="s">
        <v>11613</v>
      </c>
      <c r="F1609" t="s">
        <v>11614</v>
      </c>
      <c r="G1609" t="s">
        <v>11615</v>
      </c>
      <c r="H1609" t="s">
        <v>11616</v>
      </c>
      <c r="I1609" t="s">
        <v>2268</v>
      </c>
      <c r="J1609" t="s">
        <v>97</v>
      </c>
      <c r="K1609" t="s">
        <v>444</v>
      </c>
      <c r="L1609" t="s">
        <v>3525</v>
      </c>
      <c r="M1609" t="s">
        <v>1798</v>
      </c>
      <c r="N1609" t="s">
        <v>11617</v>
      </c>
      <c r="O1609" t="s">
        <v>3012</v>
      </c>
      <c r="P1609" t="s">
        <v>9173</v>
      </c>
      <c r="Q1609" t="s">
        <v>415</v>
      </c>
      <c r="R1609" t="b">
        <v>0</v>
      </c>
      <c r="S1609">
        <v>1000</v>
      </c>
      <c r="T1609" t="s">
        <v>3002</v>
      </c>
      <c r="U1609" t="s">
        <v>3003</v>
      </c>
      <c r="V1609">
        <v>1</v>
      </c>
      <c r="W1609" t="s">
        <v>3012</v>
      </c>
    </row>
    <row r="1610" spans="1:23" hidden="1" x14ac:dyDescent="0.35">
      <c r="A1610" t="s">
        <v>419</v>
      </c>
      <c r="C1610" s="403">
        <v>45492</v>
      </c>
      <c r="D1610" t="s">
        <v>3543</v>
      </c>
      <c r="E1610" t="s">
        <v>11618</v>
      </c>
      <c r="F1610" t="s">
        <v>11619</v>
      </c>
      <c r="G1610" t="s">
        <v>11620</v>
      </c>
      <c r="H1610" t="s">
        <v>11621</v>
      </c>
      <c r="I1610" t="s">
        <v>11622</v>
      </c>
      <c r="J1610" t="s">
        <v>96</v>
      </c>
      <c r="K1610" t="s">
        <v>501</v>
      </c>
      <c r="L1610" t="s">
        <v>3047</v>
      </c>
      <c r="M1610" t="s">
        <v>9014</v>
      </c>
      <c r="N1610" t="s">
        <v>11612</v>
      </c>
      <c r="O1610" t="s">
        <v>3012</v>
      </c>
      <c r="P1610" t="s">
        <v>8935</v>
      </c>
      <c r="Q1610" t="s">
        <v>499</v>
      </c>
      <c r="R1610" t="b">
        <v>0</v>
      </c>
      <c r="S1610">
        <v>0</v>
      </c>
      <c r="T1610" t="s">
        <v>3002</v>
      </c>
      <c r="U1610" t="s">
        <v>3003</v>
      </c>
      <c r="V1610">
        <v>0</v>
      </c>
      <c r="W1610" t="s">
        <v>3012</v>
      </c>
    </row>
    <row r="1611" spans="1:23" hidden="1" x14ac:dyDescent="0.35">
      <c r="A1611" t="s">
        <v>2189</v>
      </c>
      <c r="C1611" s="403">
        <v>45492</v>
      </c>
      <c r="D1611" t="s">
        <v>3543</v>
      </c>
      <c r="E1611" t="s">
        <v>11623</v>
      </c>
      <c r="F1611" t="s">
        <v>11624</v>
      </c>
      <c r="G1611" t="s">
        <v>11625</v>
      </c>
      <c r="H1611" t="s">
        <v>11626</v>
      </c>
      <c r="I1611" t="s">
        <v>11627</v>
      </c>
      <c r="J1611" t="s">
        <v>2260</v>
      </c>
      <c r="K1611" t="s">
        <v>2189</v>
      </c>
      <c r="L1611" t="s">
        <v>5236</v>
      </c>
      <c r="M1611" t="s">
        <v>5978</v>
      </c>
      <c r="N1611" t="s">
        <v>11628</v>
      </c>
      <c r="O1611" t="s">
        <v>3012</v>
      </c>
      <c r="P1611" t="s">
        <v>5980</v>
      </c>
      <c r="Q1611" t="s">
        <v>2189</v>
      </c>
      <c r="R1611" t="b">
        <v>0</v>
      </c>
      <c r="S1611">
        <v>3000</v>
      </c>
      <c r="T1611" t="s">
        <v>3002</v>
      </c>
      <c r="U1611" t="s">
        <v>3003</v>
      </c>
      <c r="V1611">
        <v>3</v>
      </c>
      <c r="W1611" t="s">
        <v>3012</v>
      </c>
    </row>
    <row r="1612" spans="1:23" hidden="1" x14ac:dyDescent="0.35">
      <c r="A1612" t="s">
        <v>2189</v>
      </c>
      <c r="C1612" s="403">
        <v>45492</v>
      </c>
      <c r="D1612" t="s">
        <v>3543</v>
      </c>
      <c r="E1612" t="s">
        <v>11629</v>
      </c>
      <c r="F1612" t="s">
        <v>11630</v>
      </c>
      <c r="G1612" t="s">
        <v>11631</v>
      </c>
      <c r="H1612" t="s">
        <v>11632</v>
      </c>
      <c r="I1612" t="s">
        <v>2402</v>
      </c>
      <c r="J1612" t="s">
        <v>2260</v>
      </c>
      <c r="K1612" t="s">
        <v>2189</v>
      </c>
      <c r="L1612" t="s">
        <v>5236</v>
      </c>
      <c r="M1612" t="s">
        <v>5816</v>
      </c>
      <c r="N1612" t="s">
        <v>5817</v>
      </c>
      <c r="O1612" t="s">
        <v>3012</v>
      </c>
      <c r="P1612" t="s">
        <v>4992</v>
      </c>
      <c r="Q1612" t="s">
        <v>2189</v>
      </c>
      <c r="R1612" t="b">
        <v>0</v>
      </c>
      <c r="S1612">
        <v>200</v>
      </c>
      <c r="T1612" t="s">
        <v>3002</v>
      </c>
      <c r="U1612" t="s">
        <v>3003</v>
      </c>
      <c r="V1612">
        <v>0.2</v>
      </c>
      <c r="W1612" t="s">
        <v>3012</v>
      </c>
    </row>
    <row r="1613" spans="1:23" hidden="1" x14ac:dyDescent="0.35">
      <c r="A1613" t="s">
        <v>2189</v>
      </c>
      <c r="C1613" s="403">
        <v>45492</v>
      </c>
      <c r="D1613" t="s">
        <v>3543</v>
      </c>
      <c r="E1613" t="s">
        <v>11633</v>
      </c>
      <c r="F1613" t="s">
        <v>11634</v>
      </c>
      <c r="G1613" t="s">
        <v>11635</v>
      </c>
      <c r="H1613" t="s">
        <v>11636</v>
      </c>
      <c r="I1613" t="s">
        <v>2391</v>
      </c>
      <c r="J1613" t="s">
        <v>2260</v>
      </c>
      <c r="K1613" t="s">
        <v>2189</v>
      </c>
      <c r="L1613" t="s">
        <v>5236</v>
      </c>
      <c r="M1613" t="s">
        <v>5816</v>
      </c>
      <c r="N1613" t="s">
        <v>11637</v>
      </c>
      <c r="O1613" t="s">
        <v>3012</v>
      </c>
      <c r="P1613" t="s">
        <v>4992</v>
      </c>
      <c r="Q1613" t="s">
        <v>2189</v>
      </c>
      <c r="R1613" t="b">
        <v>0</v>
      </c>
      <c r="S1613">
        <v>700</v>
      </c>
      <c r="T1613" t="s">
        <v>3002</v>
      </c>
      <c r="U1613" t="s">
        <v>3003</v>
      </c>
      <c r="V1613">
        <v>0.7</v>
      </c>
      <c r="W1613" t="s">
        <v>3012</v>
      </c>
    </row>
    <row r="1614" spans="1:23" hidden="1" x14ac:dyDescent="0.35">
      <c r="A1614" t="s">
        <v>2189</v>
      </c>
      <c r="C1614" s="403">
        <v>45492</v>
      </c>
      <c r="D1614" t="s">
        <v>3543</v>
      </c>
      <c r="E1614" t="s">
        <v>11638</v>
      </c>
      <c r="F1614" t="s">
        <v>11639</v>
      </c>
      <c r="G1614" t="s">
        <v>11640</v>
      </c>
      <c r="H1614" t="s">
        <v>11641</v>
      </c>
      <c r="I1614" t="s">
        <v>2705</v>
      </c>
      <c r="J1614" t="s">
        <v>2260</v>
      </c>
      <c r="K1614" t="s">
        <v>2189</v>
      </c>
      <c r="L1614" t="s">
        <v>5236</v>
      </c>
      <c r="M1614" t="s">
        <v>5816</v>
      </c>
      <c r="N1614" t="s">
        <v>11642</v>
      </c>
      <c r="O1614" t="s">
        <v>3012</v>
      </c>
      <c r="P1614" t="s">
        <v>4992</v>
      </c>
      <c r="Q1614" t="s">
        <v>2189</v>
      </c>
      <c r="R1614" t="b">
        <v>0</v>
      </c>
      <c r="S1614">
        <v>1000</v>
      </c>
      <c r="T1614" t="s">
        <v>3002</v>
      </c>
      <c r="U1614" t="s">
        <v>3003</v>
      </c>
      <c r="V1614">
        <v>1</v>
      </c>
      <c r="W1614" t="s">
        <v>3012</v>
      </c>
    </row>
    <row r="1615" spans="1:23" hidden="1" x14ac:dyDescent="0.35">
      <c r="A1615" t="s">
        <v>2189</v>
      </c>
      <c r="C1615" s="403">
        <v>45492</v>
      </c>
      <c r="D1615" t="s">
        <v>3543</v>
      </c>
      <c r="E1615" t="s">
        <v>11643</v>
      </c>
      <c r="F1615" t="s">
        <v>11644</v>
      </c>
      <c r="G1615" t="s">
        <v>11645</v>
      </c>
      <c r="H1615" t="s">
        <v>11646</v>
      </c>
      <c r="I1615" t="s">
        <v>136</v>
      </c>
      <c r="J1615" t="s">
        <v>97</v>
      </c>
      <c r="K1615" t="s">
        <v>2189</v>
      </c>
      <c r="L1615" t="s">
        <v>3205</v>
      </c>
      <c r="M1615" t="s">
        <v>3206</v>
      </c>
      <c r="N1615" t="s">
        <v>11647</v>
      </c>
      <c r="O1615" t="s">
        <v>3001</v>
      </c>
      <c r="P1615" t="s">
        <v>4683</v>
      </c>
      <c r="Q1615" t="s">
        <v>2189</v>
      </c>
      <c r="R1615" t="b">
        <v>1</v>
      </c>
      <c r="S1615">
        <v>200000</v>
      </c>
      <c r="T1615" t="s">
        <v>3002</v>
      </c>
      <c r="U1615" t="s">
        <v>3003</v>
      </c>
      <c r="V1615">
        <v>200</v>
      </c>
      <c r="W1615" t="s">
        <v>3001</v>
      </c>
    </row>
    <row r="1616" spans="1:23" hidden="1" x14ac:dyDescent="0.35">
      <c r="A1616" t="s">
        <v>2176</v>
      </c>
      <c r="C1616" s="403">
        <v>45492</v>
      </c>
      <c r="D1616" t="s">
        <v>3543</v>
      </c>
      <c r="E1616" t="s">
        <v>11648</v>
      </c>
      <c r="F1616" t="s">
        <v>11649</v>
      </c>
      <c r="G1616" t="s">
        <v>11650</v>
      </c>
      <c r="H1616" t="s">
        <v>11651</v>
      </c>
      <c r="I1616" t="s">
        <v>2282</v>
      </c>
      <c r="J1616" t="s">
        <v>102</v>
      </c>
      <c r="K1616" t="s">
        <v>843</v>
      </c>
      <c r="L1616" t="s">
        <v>11652</v>
      </c>
      <c r="M1616" t="s">
        <v>1798</v>
      </c>
      <c r="N1616" t="s">
        <v>11653</v>
      </c>
      <c r="O1616" t="s">
        <v>3021</v>
      </c>
      <c r="P1616" t="s">
        <v>11654</v>
      </c>
      <c r="Q1616" t="s">
        <v>371</v>
      </c>
      <c r="R1616" t="b">
        <v>0</v>
      </c>
      <c r="S1616">
        <v>4500</v>
      </c>
      <c r="T1616" t="s">
        <v>3002</v>
      </c>
      <c r="U1616" t="s">
        <v>3003</v>
      </c>
      <c r="V1616">
        <v>4.5</v>
      </c>
      <c r="W1616" t="s">
        <v>3021</v>
      </c>
    </row>
    <row r="1617" spans="1:23" hidden="1" x14ac:dyDescent="0.35">
      <c r="A1617" t="s">
        <v>2189</v>
      </c>
      <c r="C1617" s="403">
        <v>45492</v>
      </c>
      <c r="D1617" t="s">
        <v>3543</v>
      </c>
      <c r="E1617" t="s">
        <v>11655</v>
      </c>
      <c r="F1617" t="s">
        <v>11656</v>
      </c>
      <c r="G1617" t="s">
        <v>11657</v>
      </c>
      <c r="H1617" t="s">
        <v>11658</v>
      </c>
      <c r="I1617" t="s">
        <v>11659</v>
      </c>
      <c r="J1617" t="s">
        <v>2260</v>
      </c>
      <c r="K1617" t="s">
        <v>2189</v>
      </c>
      <c r="L1617" t="s">
        <v>5236</v>
      </c>
      <c r="M1617" t="s">
        <v>4992</v>
      </c>
      <c r="N1617" t="s">
        <v>11660</v>
      </c>
      <c r="O1617" t="s">
        <v>3012</v>
      </c>
      <c r="P1617" t="s">
        <v>4992</v>
      </c>
      <c r="Q1617" t="s">
        <v>2189</v>
      </c>
      <c r="R1617" t="b">
        <v>0</v>
      </c>
      <c r="S1617">
        <v>300</v>
      </c>
      <c r="T1617" t="s">
        <v>3002</v>
      </c>
      <c r="U1617" t="s">
        <v>3003</v>
      </c>
      <c r="V1617">
        <v>0.3</v>
      </c>
      <c r="W1617" t="s">
        <v>3012</v>
      </c>
    </row>
    <row r="1618" spans="1:23" hidden="1" x14ac:dyDescent="0.35">
      <c r="A1618" t="s">
        <v>2176</v>
      </c>
      <c r="C1618" s="403">
        <v>45492</v>
      </c>
      <c r="D1618" t="s">
        <v>3543</v>
      </c>
      <c r="E1618" t="s">
        <v>1216</v>
      </c>
      <c r="F1618" t="s">
        <v>11661</v>
      </c>
      <c r="G1618" t="s">
        <v>11662</v>
      </c>
      <c r="H1618" t="s">
        <v>11663</v>
      </c>
      <c r="I1618" t="s">
        <v>2404</v>
      </c>
      <c r="J1618" t="s">
        <v>102</v>
      </c>
      <c r="K1618" t="s">
        <v>843</v>
      </c>
      <c r="L1618" t="s">
        <v>11652</v>
      </c>
      <c r="M1618" t="s">
        <v>1798</v>
      </c>
      <c r="N1618" t="s">
        <v>11653</v>
      </c>
      <c r="O1618" t="s">
        <v>3021</v>
      </c>
      <c r="P1618" t="s">
        <v>11654</v>
      </c>
      <c r="Q1618" t="s">
        <v>371</v>
      </c>
      <c r="R1618" t="b">
        <v>0</v>
      </c>
      <c r="S1618">
        <v>9000</v>
      </c>
      <c r="T1618" t="s">
        <v>3002</v>
      </c>
      <c r="U1618" t="s">
        <v>3003</v>
      </c>
      <c r="V1618">
        <v>9</v>
      </c>
      <c r="W1618" t="s">
        <v>3021</v>
      </c>
    </row>
    <row r="1619" spans="1:23" hidden="1" x14ac:dyDescent="0.35">
      <c r="A1619" t="s">
        <v>2189</v>
      </c>
      <c r="C1619" s="403">
        <v>45492</v>
      </c>
      <c r="D1619" t="s">
        <v>3543</v>
      </c>
      <c r="E1619" t="s">
        <v>11664</v>
      </c>
      <c r="F1619" t="s">
        <v>11665</v>
      </c>
      <c r="G1619" t="s">
        <v>11666</v>
      </c>
      <c r="H1619" t="s">
        <v>11667</v>
      </c>
      <c r="I1619" t="s">
        <v>11668</v>
      </c>
      <c r="J1619" t="s">
        <v>2260</v>
      </c>
      <c r="K1619" t="s">
        <v>2189</v>
      </c>
      <c r="L1619" t="s">
        <v>5236</v>
      </c>
      <c r="M1619" t="s">
        <v>5816</v>
      </c>
      <c r="N1619" t="s">
        <v>11669</v>
      </c>
      <c r="O1619" t="s">
        <v>3012</v>
      </c>
      <c r="P1619" t="s">
        <v>4992</v>
      </c>
      <c r="Q1619" t="s">
        <v>2189</v>
      </c>
      <c r="R1619" t="b">
        <v>0</v>
      </c>
      <c r="S1619">
        <v>2000</v>
      </c>
      <c r="T1619" t="s">
        <v>3002</v>
      </c>
      <c r="U1619" t="s">
        <v>3003</v>
      </c>
      <c r="V1619">
        <v>2</v>
      </c>
      <c r="W1619" t="s">
        <v>3012</v>
      </c>
    </row>
    <row r="1620" spans="1:23" hidden="1" x14ac:dyDescent="0.35">
      <c r="A1620" t="s">
        <v>419</v>
      </c>
      <c r="C1620" s="403">
        <v>45492</v>
      </c>
      <c r="D1620" t="s">
        <v>3661</v>
      </c>
      <c r="E1620" t="s">
        <v>764</v>
      </c>
      <c r="F1620" t="s">
        <v>11670</v>
      </c>
      <c r="G1620" t="s">
        <v>2428</v>
      </c>
      <c r="H1620" t="s">
        <v>11671</v>
      </c>
      <c r="I1620" t="s">
        <v>5124</v>
      </c>
      <c r="J1620" t="s">
        <v>96</v>
      </c>
      <c r="K1620" t="s">
        <v>501</v>
      </c>
      <c r="L1620" t="s">
        <v>3047</v>
      </c>
      <c r="M1620" t="s">
        <v>11672</v>
      </c>
      <c r="N1620" t="s">
        <v>11673</v>
      </c>
      <c r="O1620" t="s">
        <v>3021</v>
      </c>
      <c r="P1620" t="s">
        <v>3785</v>
      </c>
      <c r="Q1620" t="s">
        <v>499</v>
      </c>
      <c r="R1620" t="b">
        <v>0</v>
      </c>
      <c r="S1620">
        <v>3000</v>
      </c>
      <c r="T1620" t="s">
        <v>3013</v>
      </c>
      <c r="U1620" t="s">
        <v>3003</v>
      </c>
      <c r="V1620">
        <v>3</v>
      </c>
      <c r="W1620" t="s">
        <v>3021</v>
      </c>
    </row>
    <row r="1621" spans="1:23" hidden="1" x14ac:dyDescent="0.35">
      <c r="A1621" t="s">
        <v>2176</v>
      </c>
      <c r="C1621" s="403">
        <v>45492</v>
      </c>
      <c r="D1621" t="s">
        <v>3543</v>
      </c>
      <c r="E1621" t="s">
        <v>11674</v>
      </c>
      <c r="F1621" t="s">
        <v>11675</v>
      </c>
      <c r="G1621" t="s">
        <v>9900</v>
      </c>
      <c r="H1621" t="s">
        <v>11676</v>
      </c>
      <c r="I1621" t="s">
        <v>1125</v>
      </c>
      <c r="J1621" t="s">
        <v>102</v>
      </c>
      <c r="K1621" t="s">
        <v>843</v>
      </c>
      <c r="L1621" t="s">
        <v>11652</v>
      </c>
      <c r="M1621" t="s">
        <v>1798</v>
      </c>
      <c r="N1621" t="s">
        <v>11653</v>
      </c>
      <c r="O1621" t="s">
        <v>3030</v>
      </c>
      <c r="P1621" t="s">
        <v>11654</v>
      </c>
      <c r="Q1621" t="s">
        <v>371</v>
      </c>
      <c r="R1621" t="b">
        <v>0</v>
      </c>
      <c r="S1621">
        <v>10000</v>
      </c>
      <c r="T1621" t="s">
        <v>3002</v>
      </c>
      <c r="U1621" t="s">
        <v>3003</v>
      </c>
      <c r="V1621">
        <v>10</v>
      </c>
      <c r="W1621" t="s">
        <v>3030</v>
      </c>
    </row>
    <row r="1622" spans="1:23" hidden="1" x14ac:dyDescent="0.35">
      <c r="A1622" t="s">
        <v>2189</v>
      </c>
      <c r="C1622" s="403">
        <v>45492</v>
      </c>
      <c r="D1622" t="s">
        <v>3543</v>
      </c>
      <c r="E1622" t="s">
        <v>11677</v>
      </c>
      <c r="F1622" t="s">
        <v>11678</v>
      </c>
      <c r="G1622" t="s">
        <v>11679</v>
      </c>
      <c r="H1622" t="s">
        <v>11680</v>
      </c>
      <c r="I1622" t="s">
        <v>11681</v>
      </c>
      <c r="J1622" t="s">
        <v>2260</v>
      </c>
      <c r="K1622" t="s">
        <v>2189</v>
      </c>
      <c r="L1622" t="s">
        <v>4861</v>
      </c>
      <c r="M1622" t="s">
        <v>8211</v>
      </c>
      <c r="N1622" t="s">
        <v>11682</v>
      </c>
      <c r="O1622" t="s">
        <v>3012</v>
      </c>
      <c r="P1622" t="s">
        <v>7354</v>
      </c>
      <c r="Q1622" t="s">
        <v>2189</v>
      </c>
      <c r="R1622" t="b">
        <v>0</v>
      </c>
      <c r="S1622">
        <v>2000</v>
      </c>
      <c r="T1622" t="s">
        <v>3002</v>
      </c>
      <c r="U1622" t="s">
        <v>3003</v>
      </c>
      <c r="V1622">
        <v>2</v>
      </c>
      <c r="W1622" t="s">
        <v>3012</v>
      </c>
    </row>
    <row r="1623" spans="1:23" hidden="1" x14ac:dyDescent="0.35">
      <c r="A1623" t="s">
        <v>2189</v>
      </c>
      <c r="C1623" s="403">
        <v>45492</v>
      </c>
      <c r="D1623" t="s">
        <v>3543</v>
      </c>
      <c r="E1623" t="s">
        <v>11683</v>
      </c>
      <c r="F1623" t="s">
        <v>11684</v>
      </c>
      <c r="G1623" t="s">
        <v>4599</v>
      </c>
      <c r="H1623" t="s">
        <v>11685</v>
      </c>
      <c r="I1623" t="s">
        <v>2370</v>
      </c>
      <c r="J1623" t="s">
        <v>2260</v>
      </c>
      <c r="K1623" t="s">
        <v>2189</v>
      </c>
      <c r="L1623" t="s">
        <v>4861</v>
      </c>
      <c r="M1623" t="s">
        <v>8211</v>
      </c>
      <c r="N1623" t="s">
        <v>11686</v>
      </c>
      <c r="O1623" t="s">
        <v>3021</v>
      </c>
      <c r="P1623" t="s">
        <v>7354</v>
      </c>
      <c r="Q1623" t="s">
        <v>2189</v>
      </c>
      <c r="R1623" t="b">
        <v>0</v>
      </c>
      <c r="S1623">
        <v>6000</v>
      </c>
      <c r="T1623" t="s">
        <v>3002</v>
      </c>
      <c r="U1623" t="s">
        <v>3003</v>
      </c>
      <c r="V1623">
        <v>6</v>
      </c>
      <c r="W1623" t="s">
        <v>3021</v>
      </c>
    </row>
    <row r="1624" spans="1:23" hidden="1" x14ac:dyDescent="0.35">
      <c r="A1624" t="s">
        <v>350</v>
      </c>
      <c r="C1624" s="403">
        <v>45492</v>
      </c>
      <c r="D1624" t="s">
        <v>3480</v>
      </c>
      <c r="E1624" t="s">
        <v>11687</v>
      </c>
      <c r="F1624" t="s">
        <v>11688</v>
      </c>
      <c r="G1624" t="s">
        <v>11689</v>
      </c>
      <c r="H1624" t="s">
        <v>11690</v>
      </c>
      <c r="I1624" t="s">
        <v>2326</v>
      </c>
      <c r="J1624" t="s">
        <v>103</v>
      </c>
      <c r="K1624" t="s">
        <v>1235</v>
      </c>
      <c r="L1624" t="s">
        <v>11691</v>
      </c>
      <c r="M1624" t="s">
        <v>11692</v>
      </c>
      <c r="N1624" t="s">
        <v>11693</v>
      </c>
      <c r="O1624" t="s">
        <v>3012</v>
      </c>
      <c r="P1624" t="s">
        <v>11694</v>
      </c>
      <c r="Q1624" t="s">
        <v>837</v>
      </c>
      <c r="R1624" t="b">
        <v>0</v>
      </c>
      <c r="S1624">
        <v>0</v>
      </c>
      <c r="T1624" t="s">
        <v>3002</v>
      </c>
      <c r="U1624" t="s">
        <v>3003</v>
      </c>
      <c r="V1624">
        <v>0</v>
      </c>
      <c r="W1624" t="s">
        <v>3012</v>
      </c>
    </row>
    <row r="1625" spans="1:23" hidden="1" x14ac:dyDescent="0.35">
      <c r="A1625" t="s">
        <v>381</v>
      </c>
      <c r="C1625" s="403">
        <v>45492</v>
      </c>
      <c r="D1625" t="s">
        <v>3543</v>
      </c>
      <c r="E1625" t="s">
        <v>11695</v>
      </c>
      <c r="F1625" t="s">
        <v>11696</v>
      </c>
      <c r="G1625" t="s">
        <v>11697</v>
      </c>
      <c r="H1625" t="s">
        <v>11698</v>
      </c>
      <c r="I1625" t="s">
        <v>11699</v>
      </c>
      <c r="J1625" t="s">
        <v>97</v>
      </c>
      <c r="K1625" t="s">
        <v>444</v>
      </c>
      <c r="L1625" t="s">
        <v>3525</v>
      </c>
      <c r="M1625" t="s">
        <v>1798</v>
      </c>
      <c r="N1625" t="s">
        <v>8500</v>
      </c>
      <c r="O1625" t="s">
        <v>3012</v>
      </c>
      <c r="P1625" t="s">
        <v>9173</v>
      </c>
      <c r="Q1625" t="s">
        <v>415</v>
      </c>
      <c r="R1625" t="b">
        <v>0</v>
      </c>
      <c r="S1625">
        <v>300</v>
      </c>
      <c r="T1625" t="s">
        <v>3002</v>
      </c>
      <c r="U1625" t="s">
        <v>3003</v>
      </c>
      <c r="V1625">
        <v>0.3</v>
      </c>
      <c r="W1625" t="s">
        <v>3012</v>
      </c>
    </row>
    <row r="1626" spans="1:23" hidden="1" x14ac:dyDescent="0.35">
      <c r="A1626" t="s">
        <v>2176</v>
      </c>
      <c r="C1626" s="403">
        <v>45492</v>
      </c>
      <c r="D1626" t="s">
        <v>3543</v>
      </c>
      <c r="E1626" t="s">
        <v>11700</v>
      </c>
      <c r="F1626" t="s">
        <v>11701</v>
      </c>
      <c r="G1626" t="s">
        <v>11702</v>
      </c>
      <c r="H1626" t="s">
        <v>11703</v>
      </c>
      <c r="I1626" t="s">
        <v>11704</v>
      </c>
      <c r="J1626" t="s">
        <v>102</v>
      </c>
      <c r="K1626" t="s">
        <v>843</v>
      </c>
      <c r="L1626" t="s">
        <v>11599</v>
      </c>
      <c r="M1626" t="s">
        <v>1798</v>
      </c>
      <c r="N1626" t="s">
        <v>11705</v>
      </c>
      <c r="O1626" t="s">
        <v>3012</v>
      </c>
      <c r="P1626" t="s">
        <v>11601</v>
      </c>
      <c r="Q1626" t="s">
        <v>371</v>
      </c>
      <c r="R1626" t="b">
        <v>0</v>
      </c>
      <c r="S1626">
        <v>600</v>
      </c>
      <c r="T1626" t="s">
        <v>3002</v>
      </c>
      <c r="U1626" t="s">
        <v>3003</v>
      </c>
      <c r="V1626">
        <v>0.6</v>
      </c>
      <c r="W1626" t="s">
        <v>3012</v>
      </c>
    </row>
    <row r="1627" spans="1:23" hidden="1" x14ac:dyDescent="0.35">
      <c r="A1627" t="s">
        <v>2176</v>
      </c>
      <c r="C1627" s="403">
        <v>45492</v>
      </c>
      <c r="D1627" t="s">
        <v>3543</v>
      </c>
      <c r="E1627" t="s">
        <v>11706</v>
      </c>
      <c r="F1627" t="s">
        <v>11707</v>
      </c>
      <c r="G1627" t="s">
        <v>11708</v>
      </c>
      <c r="H1627" t="s">
        <v>11709</v>
      </c>
      <c r="I1627" t="s">
        <v>11298</v>
      </c>
      <c r="J1627" t="s">
        <v>102</v>
      </c>
      <c r="K1627" t="s">
        <v>843</v>
      </c>
      <c r="L1627" t="s">
        <v>11599</v>
      </c>
      <c r="M1627" t="s">
        <v>1798</v>
      </c>
      <c r="N1627" t="s">
        <v>11710</v>
      </c>
      <c r="O1627" t="s">
        <v>3012</v>
      </c>
      <c r="P1627" t="s">
        <v>11601</v>
      </c>
      <c r="Q1627" t="s">
        <v>371</v>
      </c>
      <c r="R1627" t="b">
        <v>0</v>
      </c>
      <c r="S1627">
        <v>500</v>
      </c>
      <c r="T1627" t="s">
        <v>3002</v>
      </c>
      <c r="U1627" t="s">
        <v>3003</v>
      </c>
      <c r="V1627">
        <v>0.5</v>
      </c>
      <c r="W1627" t="s">
        <v>3012</v>
      </c>
    </row>
    <row r="1628" spans="1:23" hidden="1" x14ac:dyDescent="0.35">
      <c r="A1628" t="s">
        <v>381</v>
      </c>
      <c r="C1628" s="403">
        <v>45492</v>
      </c>
      <c r="D1628" t="s">
        <v>3543</v>
      </c>
      <c r="E1628" t="s">
        <v>639</v>
      </c>
      <c r="F1628" t="s">
        <v>11711</v>
      </c>
      <c r="G1628" t="s">
        <v>263</v>
      </c>
      <c r="H1628" t="s">
        <v>11712</v>
      </c>
      <c r="I1628" t="s">
        <v>3166</v>
      </c>
      <c r="J1628" t="s">
        <v>94</v>
      </c>
      <c r="K1628" t="s">
        <v>456</v>
      </c>
      <c r="L1628" t="s">
        <v>3146</v>
      </c>
      <c r="M1628" t="s">
        <v>11713</v>
      </c>
      <c r="N1628" t="s">
        <v>11714</v>
      </c>
      <c r="O1628" t="s">
        <v>3021</v>
      </c>
      <c r="P1628" t="s">
        <v>11715</v>
      </c>
      <c r="Q1628" t="s">
        <v>456</v>
      </c>
      <c r="R1628" t="b">
        <v>0</v>
      </c>
      <c r="S1628">
        <v>5000</v>
      </c>
      <c r="T1628" t="s">
        <v>3013</v>
      </c>
      <c r="U1628" t="s">
        <v>3003</v>
      </c>
      <c r="V1628">
        <v>5</v>
      </c>
      <c r="W1628" t="s">
        <v>3021</v>
      </c>
    </row>
    <row r="1629" spans="1:23" hidden="1" x14ac:dyDescent="0.35">
      <c r="A1629" t="s">
        <v>381</v>
      </c>
      <c r="C1629" s="403">
        <v>45492</v>
      </c>
      <c r="D1629" t="s">
        <v>3543</v>
      </c>
      <c r="E1629" t="s">
        <v>11716</v>
      </c>
      <c r="F1629" t="s">
        <v>11717</v>
      </c>
      <c r="G1629" t="s">
        <v>11718</v>
      </c>
      <c r="H1629" t="s">
        <v>11719</v>
      </c>
      <c r="I1629" t="s">
        <v>2301</v>
      </c>
      <c r="J1629" t="s">
        <v>97</v>
      </c>
      <c r="K1629" t="s">
        <v>444</v>
      </c>
      <c r="L1629" t="s">
        <v>3525</v>
      </c>
      <c r="M1629" t="s">
        <v>1798</v>
      </c>
      <c r="N1629" t="s">
        <v>11720</v>
      </c>
      <c r="O1629" t="s">
        <v>3001</v>
      </c>
      <c r="P1629" t="s">
        <v>9173</v>
      </c>
      <c r="Q1629" t="s">
        <v>415</v>
      </c>
      <c r="R1629" t="b">
        <v>0</v>
      </c>
      <c r="S1629">
        <v>0</v>
      </c>
      <c r="T1629" t="s">
        <v>3002</v>
      </c>
      <c r="U1629" t="s">
        <v>3003</v>
      </c>
      <c r="V1629">
        <v>0</v>
      </c>
      <c r="W1629" t="s">
        <v>3001</v>
      </c>
    </row>
    <row r="1630" spans="1:23" hidden="1" x14ac:dyDescent="0.35">
      <c r="A1630" t="s">
        <v>2176</v>
      </c>
      <c r="C1630" s="403">
        <v>45492</v>
      </c>
      <c r="D1630" t="s">
        <v>3543</v>
      </c>
      <c r="E1630" t="s">
        <v>11721</v>
      </c>
      <c r="F1630" t="s">
        <v>11722</v>
      </c>
      <c r="G1630" t="s">
        <v>11723</v>
      </c>
      <c r="H1630" t="s">
        <v>11724</v>
      </c>
      <c r="I1630" t="s">
        <v>2820</v>
      </c>
      <c r="J1630" t="s">
        <v>102</v>
      </c>
      <c r="K1630" t="s">
        <v>843</v>
      </c>
      <c r="L1630" t="s">
        <v>11599</v>
      </c>
      <c r="M1630" t="s">
        <v>1798</v>
      </c>
      <c r="N1630" t="s">
        <v>11725</v>
      </c>
      <c r="O1630" t="s">
        <v>3021</v>
      </c>
      <c r="P1630" t="s">
        <v>11601</v>
      </c>
      <c r="Q1630" t="s">
        <v>371</v>
      </c>
      <c r="R1630" t="b">
        <v>0</v>
      </c>
      <c r="S1630">
        <v>2000</v>
      </c>
      <c r="T1630" t="s">
        <v>3002</v>
      </c>
      <c r="U1630" t="s">
        <v>3003</v>
      </c>
      <c r="V1630">
        <v>2</v>
      </c>
      <c r="W1630" t="s">
        <v>3021</v>
      </c>
    </row>
    <row r="1631" spans="1:23" hidden="1" x14ac:dyDescent="0.35">
      <c r="A1631" t="s">
        <v>2189</v>
      </c>
      <c r="C1631" s="403">
        <v>45492</v>
      </c>
      <c r="D1631" t="s">
        <v>3543</v>
      </c>
      <c r="E1631" t="s">
        <v>11726</v>
      </c>
      <c r="F1631" t="s">
        <v>11727</v>
      </c>
      <c r="G1631" t="s">
        <v>11728</v>
      </c>
      <c r="H1631" t="s">
        <v>11729</v>
      </c>
      <c r="I1631" t="s">
        <v>2846</v>
      </c>
      <c r="J1631" t="s">
        <v>98</v>
      </c>
      <c r="K1631" t="s">
        <v>2189</v>
      </c>
      <c r="L1631" t="s">
        <v>3205</v>
      </c>
      <c r="M1631" t="s">
        <v>6435</v>
      </c>
      <c r="N1631" t="s">
        <v>11730</v>
      </c>
      <c r="O1631" t="s">
        <v>3012</v>
      </c>
      <c r="P1631" t="s">
        <v>6437</v>
      </c>
      <c r="Q1631" t="s">
        <v>2189</v>
      </c>
      <c r="R1631" t="b">
        <v>0</v>
      </c>
      <c r="S1631">
        <v>600</v>
      </c>
      <c r="T1631" t="s">
        <v>3002</v>
      </c>
      <c r="U1631" t="s">
        <v>3003</v>
      </c>
      <c r="V1631">
        <v>0.6</v>
      </c>
      <c r="W1631" t="s">
        <v>3012</v>
      </c>
    </row>
    <row r="1632" spans="1:23" hidden="1" x14ac:dyDescent="0.35">
      <c r="A1632" t="s">
        <v>381</v>
      </c>
      <c r="C1632" s="403">
        <v>45492</v>
      </c>
      <c r="D1632" t="s">
        <v>11731</v>
      </c>
      <c r="E1632" t="s">
        <v>11732</v>
      </c>
      <c r="F1632" t="s">
        <v>11733</v>
      </c>
      <c r="G1632" t="s">
        <v>11734</v>
      </c>
      <c r="H1632" t="s">
        <v>11735</v>
      </c>
      <c r="I1632" t="s">
        <v>6001</v>
      </c>
      <c r="J1632" t="s">
        <v>97</v>
      </c>
      <c r="K1632" t="s">
        <v>444</v>
      </c>
      <c r="L1632" t="s">
        <v>3525</v>
      </c>
      <c r="M1632" t="s">
        <v>11736</v>
      </c>
      <c r="N1632" t="s">
        <v>1798</v>
      </c>
      <c r="O1632" t="s">
        <v>3012</v>
      </c>
      <c r="P1632" t="s">
        <v>1798</v>
      </c>
      <c r="Q1632" t="s">
        <v>415</v>
      </c>
      <c r="R1632" t="b">
        <v>0</v>
      </c>
      <c r="S1632">
        <v>200</v>
      </c>
      <c r="T1632" t="s">
        <v>3002</v>
      </c>
      <c r="U1632" t="s">
        <v>3003</v>
      </c>
      <c r="V1632">
        <v>0.2</v>
      </c>
      <c r="W1632" t="s">
        <v>3012</v>
      </c>
    </row>
    <row r="1633" spans="1:23" hidden="1" x14ac:dyDescent="0.35">
      <c r="A1633" t="s">
        <v>381</v>
      </c>
      <c r="C1633" s="403">
        <v>45492</v>
      </c>
      <c r="D1633" t="s">
        <v>3543</v>
      </c>
      <c r="E1633" t="s">
        <v>11737</v>
      </c>
      <c r="F1633" t="s">
        <v>11738</v>
      </c>
      <c r="G1633" t="s">
        <v>11739</v>
      </c>
      <c r="H1633" t="s">
        <v>11740</v>
      </c>
      <c r="I1633" t="s">
        <v>2406</v>
      </c>
      <c r="J1633" t="s">
        <v>97</v>
      </c>
      <c r="K1633" t="s">
        <v>444</v>
      </c>
      <c r="L1633" t="s">
        <v>3525</v>
      </c>
      <c r="M1633" t="s">
        <v>1798</v>
      </c>
      <c r="N1633" t="s">
        <v>11741</v>
      </c>
      <c r="O1633" t="s">
        <v>3012</v>
      </c>
      <c r="P1633" t="s">
        <v>9173</v>
      </c>
      <c r="Q1633" t="s">
        <v>415</v>
      </c>
      <c r="R1633" t="b">
        <v>0</v>
      </c>
      <c r="S1633">
        <v>200</v>
      </c>
      <c r="T1633" t="s">
        <v>3002</v>
      </c>
      <c r="U1633" t="s">
        <v>3003</v>
      </c>
      <c r="V1633">
        <v>0.2</v>
      </c>
      <c r="W1633" t="s">
        <v>3012</v>
      </c>
    </row>
    <row r="1634" spans="1:23" hidden="1" x14ac:dyDescent="0.35">
      <c r="A1634" t="s">
        <v>2176</v>
      </c>
      <c r="C1634" s="403">
        <v>45492</v>
      </c>
      <c r="D1634" t="s">
        <v>3543</v>
      </c>
      <c r="E1634" t="s">
        <v>11742</v>
      </c>
      <c r="F1634" t="s">
        <v>11743</v>
      </c>
      <c r="G1634" t="s">
        <v>11744</v>
      </c>
      <c r="H1634" t="s">
        <v>11745</v>
      </c>
      <c r="I1634" t="s">
        <v>2318</v>
      </c>
      <c r="J1634" t="s">
        <v>102</v>
      </c>
      <c r="K1634" t="s">
        <v>843</v>
      </c>
      <c r="L1634" t="s">
        <v>3429</v>
      </c>
      <c r="M1634" t="s">
        <v>11746</v>
      </c>
      <c r="N1634" t="s">
        <v>11747</v>
      </c>
      <c r="O1634" t="s">
        <v>3030</v>
      </c>
      <c r="P1634" t="s">
        <v>10011</v>
      </c>
      <c r="Q1634" t="s">
        <v>371</v>
      </c>
      <c r="R1634" t="b">
        <v>0</v>
      </c>
      <c r="S1634">
        <v>18000</v>
      </c>
      <c r="T1634" t="s">
        <v>3002</v>
      </c>
      <c r="U1634" t="s">
        <v>3003</v>
      </c>
      <c r="V1634">
        <v>18</v>
      </c>
      <c r="W1634" t="s">
        <v>3030</v>
      </c>
    </row>
    <row r="1635" spans="1:23" hidden="1" x14ac:dyDescent="0.35">
      <c r="A1635" t="s">
        <v>2176</v>
      </c>
      <c r="C1635" s="403">
        <v>45492</v>
      </c>
      <c r="D1635" t="s">
        <v>3438</v>
      </c>
      <c r="E1635" t="s">
        <v>11748</v>
      </c>
      <c r="F1635" t="s">
        <v>11749</v>
      </c>
      <c r="G1635" t="s">
        <v>11750</v>
      </c>
      <c r="H1635" t="s">
        <v>11751</v>
      </c>
      <c r="I1635" t="s">
        <v>488</v>
      </c>
      <c r="J1635" t="s">
        <v>102</v>
      </c>
      <c r="K1635" t="s">
        <v>843</v>
      </c>
      <c r="L1635" t="s">
        <v>3429</v>
      </c>
      <c r="M1635" t="s">
        <v>1798</v>
      </c>
      <c r="N1635" t="s">
        <v>3437</v>
      </c>
      <c r="O1635" t="s">
        <v>3021</v>
      </c>
      <c r="P1635" t="s">
        <v>11594</v>
      </c>
      <c r="Q1635" t="s">
        <v>371</v>
      </c>
      <c r="R1635" t="b">
        <v>0</v>
      </c>
      <c r="S1635">
        <v>6000</v>
      </c>
      <c r="T1635" t="s">
        <v>3002</v>
      </c>
      <c r="U1635" t="s">
        <v>3003</v>
      </c>
      <c r="V1635">
        <v>6</v>
      </c>
      <c r="W1635" t="s">
        <v>3021</v>
      </c>
    </row>
    <row r="1636" spans="1:23" hidden="1" x14ac:dyDescent="0.35">
      <c r="A1636" t="s">
        <v>2176</v>
      </c>
      <c r="C1636" s="403">
        <v>45491</v>
      </c>
      <c r="D1636" t="s">
        <v>3543</v>
      </c>
      <c r="E1636" t="s">
        <v>11752</v>
      </c>
      <c r="F1636" t="s">
        <v>11753</v>
      </c>
      <c r="G1636" t="s">
        <v>11754</v>
      </c>
      <c r="H1636" t="s">
        <v>11755</v>
      </c>
      <c r="I1636" t="s">
        <v>2500</v>
      </c>
      <c r="J1636" t="s">
        <v>102</v>
      </c>
      <c r="K1636" t="s">
        <v>843</v>
      </c>
      <c r="L1636" t="s">
        <v>11756</v>
      </c>
      <c r="M1636" t="s">
        <v>1798</v>
      </c>
      <c r="N1636" t="s">
        <v>11757</v>
      </c>
      <c r="O1636" t="s">
        <v>3021</v>
      </c>
      <c r="P1636" t="s">
        <v>4186</v>
      </c>
      <c r="Q1636" t="s">
        <v>371</v>
      </c>
      <c r="R1636" t="b">
        <v>0</v>
      </c>
      <c r="S1636">
        <v>2400</v>
      </c>
      <c r="T1636" t="s">
        <v>3002</v>
      </c>
      <c r="U1636" t="s">
        <v>3003</v>
      </c>
      <c r="V1636">
        <v>2.4</v>
      </c>
      <c r="W1636" t="s">
        <v>3021</v>
      </c>
    </row>
    <row r="1637" spans="1:23" hidden="1" x14ac:dyDescent="0.35">
      <c r="A1637" t="s">
        <v>2189</v>
      </c>
      <c r="C1637" s="403">
        <v>45491</v>
      </c>
      <c r="D1637" t="s">
        <v>3543</v>
      </c>
      <c r="E1637" t="s">
        <v>11758</v>
      </c>
      <c r="F1637" t="s">
        <v>11759</v>
      </c>
      <c r="G1637" t="s">
        <v>11760</v>
      </c>
      <c r="H1637" t="s">
        <v>11761</v>
      </c>
      <c r="I1637" t="s">
        <v>11762</v>
      </c>
      <c r="J1637" t="s">
        <v>98</v>
      </c>
      <c r="K1637" t="s">
        <v>2189</v>
      </c>
      <c r="L1637" t="s">
        <v>3154</v>
      </c>
      <c r="M1637" t="s">
        <v>5966</v>
      </c>
      <c r="N1637" t="s">
        <v>1798</v>
      </c>
      <c r="O1637" t="s">
        <v>3012</v>
      </c>
      <c r="P1637" t="s">
        <v>4683</v>
      </c>
      <c r="Q1637" t="s">
        <v>2189</v>
      </c>
      <c r="R1637" t="b">
        <v>1</v>
      </c>
      <c r="S1637">
        <v>0</v>
      </c>
      <c r="T1637" t="s">
        <v>3002</v>
      </c>
      <c r="U1637" t="s">
        <v>3003</v>
      </c>
      <c r="V1637">
        <v>0</v>
      </c>
      <c r="W1637" t="s">
        <v>3012</v>
      </c>
    </row>
    <row r="1638" spans="1:23" hidden="1" x14ac:dyDescent="0.35">
      <c r="A1638" t="s">
        <v>381</v>
      </c>
      <c r="C1638" s="403">
        <v>45491</v>
      </c>
      <c r="D1638" t="s">
        <v>3543</v>
      </c>
      <c r="E1638" t="s">
        <v>11763</v>
      </c>
      <c r="F1638" t="s">
        <v>11764</v>
      </c>
      <c r="G1638" t="s">
        <v>11765</v>
      </c>
      <c r="H1638" t="s">
        <v>11766</v>
      </c>
      <c r="I1638" t="s">
        <v>11767</v>
      </c>
      <c r="J1638" t="s">
        <v>97</v>
      </c>
      <c r="K1638" t="s">
        <v>444</v>
      </c>
      <c r="L1638" t="s">
        <v>3525</v>
      </c>
      <c r="M1638" t="s">
        <v>1798</v>
      </c>
      <c r="N1638" t="s">
        <v>11768</v>
      </c>
      <c r="O1638" t="s">
        <v>3012</v>
      </c>
      <c r="P1638" t="s">
        <v>9173</v>
      </c>
      <c r="Q1638" t="s">
        <v>415</v>
      </c>
      <c r="R1638" t="b">
        <v>0</v>
      </c>
      <c r="S1638">
        <v>400</v>
      </c>
      <c r="T1638" t="s">
        <v>3002</v>
      </c>
      <c r="U1638" t="s">
        <v>3003</v>
      </c>
      <c r="V1638">
        <v>0.4</v>
      </c>
      <c r="W1638" t="s">
        <v>3012</v>
      </c>
    </row>
    <row r="1639" spans="1:23" hidden="1" x14ac:dyDescent="0.35">
      <c r="A1639" t="s">
        <v>2189</v>
      </c>
      <c r="C1639" s="403">
        <v>45491</v>
      </c>
      <c r="D1639" t="s">
        <v>23536</v>
      </c>
      <c r="E1639" t="s">
        <v>2814</v>
      </c>
      <c r="F1639" t="s">
        <v>11769</v>
      </c>
      <c r="G1639" t="s">
        <v>813</v>
      </c>
      <c r="H1639" t="s">
        <v>11770</v>
      </c>
      <c r="I1639" t="s">
        <v>11314</v>
      </c>
      <c r="J1639" t="s">
        <v>101</v>
      </c>
      <c r="K1639" t="s">
        <v>806</v>
      </c>
      <c r="L1639" t="s">
        <v>11283</v>
      </c>
      <c r="M1639" t="s">
        <v>11771</v>
      </c>
      <c r="N1639" t="s">
        <v>11772</v>
      </c>
      <c r="O1639" t="s">
        <v>3001</v>
      </c>
      <c r="P1639" t="s">
        <v>11773</v>
      </c>
      <c r="Q1639" t="s">
        <v>293</v>
      </c>
      <c r="R1639" t="b">
        <v>0</v>
      </c>
      <c r="S1639">
        <v>0</v>
      </c>
      <c r="T1639" t="s">
        <v>3648</v>
      </c>
      <c r="U1639" t="s">
        <v>3003</v>
      </c>
      <c r="V1639">
        <v>0</v>
      </c>
      <c r="W1639" t="s">
        <v>3001</v>
      </c>
    </row>
    <row r="1640" spans="1:23" hidden="1" x14ac:dyDescent="0.35">
      <c r="A1640" t="s">
        <v>381</v>
      </c>
      <c r="C1640" s="403">
        <v>45491</v>
      </c>
      <c r="D1640" t="s">
        <v>3543</v>
      </c>
      <c r="E1640" t="s">
        <v>11774</v>
      </c>
      <c r="F1640" t="s">
        <v>11775</v>
      </c>
      <c r="G1640" t="s">
        <v>11776</v>
      </c>
      <c r="H1640" t="s">
        <v>11777</v>
      </c>
      <c r="I1640" t="s">
        <v>11778</v>
      </c>
      <c r="J1640" t="s">
        <v>97</v>
      </c>
      <c r="K1640" t="s">
        <v>444</v>
      </c>
      <c r="L1640" t="s">
        <v>3009</v>
      </c>
      <c r="M1640" t="s">
        <v>1798</v>
      </c>
      <c r="N1640" t="s">
        <v>11779</v>
      </c>
      <c r="O1640" t="s">
        <v>3012</v>
      </c>
      <c r="P1640" t="s">
        <v>8254</v>
      </c>
      <c r="Q1640" t="s">
        <v>415</v>
      </c>
      <c r="R1640" t="b">
        <v>0</v>
      </c>
      <c r="S1640">
        <v>300</v>
      </c>
      <c r="T1640" t="s">
        <v>3002</v>
      </c>
      <c r="U1640" t="s">
        <v>3003</v>
      </c>
      <c r="V1640">
        <v>0.3</v>
      </c>
      <c r="W1640" t="s">
        <v>3012</v>
      </c>
    </row>
    <row r="1641" spans="1:23" hidden="1" x14ac:dyDescent="0.35">
      <c r="A1641" t="s">
        <v>2176</v>
      </c>
      <c r="C1641" s="403">
        <v>45491</v>
      </c>
      <c r="D1641" t="s">
        <v>3543</v>
      </c>
      <c r="E1641" t="s">
        <v>11780</v>
      </c>
      <c r="F1641" t="s">
        <v>11781</v>
      </c>
      <c r="G1641" t="s">
        <v>11782</v>
      </c>
      <c r="H1641" t="s">
        <v>11783</v>
      </c>
      <c r="I1641" t="s">
        <v>11784</v>
      </c>
      <c r="J1641" t="s">
        <v>102</v>
      </c>
      <c r="K1641" t="s">
        <v>843</v>
      </c>
      <c r="L1641" t="s">
        <v>11756</v>
      </c>
      <c r="M1641" t="s">
        <v>1798</v>
      </c>
      <c r="N1641" t="s">
        <v>11785</v>
      </c>
      <c r="O1641" t="s">
        <v>3012</v>
      </c>
      <c r="P1641" t="s">
        <v>4186</v>
      </c>
      <c r="Q1641" t="s">
        <v>371</v>
      </c>
      <c r="R1641" t="b">
        <v>0</v>
      </c>
      <c r="S1641">
        <v>1200</v>
      </c>
      <c r="T1641" t="s">
        <v>3002</v>
      </c>
      <c r="U1641" t="s">
        <v>3003</v>
      </c>
      <c r="V1641">
        <v>1.2</v>
      </c>
      <c r="W1641" t="s">
        <v>3012</v>
      </c>
    </row>
    <row r="1642" spans="1:23" hidden="1" x14ac:dyDescent="0.35">
      <c r="A1642" t="s">
        <v>2189</v>
      </c>
      <c r="C1642" s="403">
        <v>45491</v>
      </c>
      <c r="D1642" t="s">
        <v>3543</v>
      </c>
      <c r="E1642" t="s">
        <v>11786</v>
      </c>
      <c r="F1642" t="s">
        <v>11787</v>
      </c>
      <c r="G1642" t="s">
        <v>11788</v>
      </c>
      <c r="H1642" t="s">
        <v>11789</v>
      </c>
      <c r="I1642" t="s">
        <v>2651</v>
      </c>
      <c r="J1642" t="s">
        <v>2260</v>
      </c>
      <c r="K1642" t="s">
        <v>2189</v>
      </c>
      <c r="L1642" t="s">
        <v>5236</v>
      </c>
      <c r="M1642" t="s">
        <v>5267</v>
      </c>
      <c r="N1642" t="s">
        <v>6604</v>
      </c>
      <c r="O1642" t="s">
        <v>3012</v>
      </c>
      <c r="P1642" t="s">
        <v>5244</v>
      </c>
      <c r="Q1642" t="s">
        <v>2189</v>
      </c>
      <c r="R1642" t="b">
        <v>0</v>
      </c>
      <c r="S1642">
        <v>1200</v>
      </c>
      <c r="T1642" t="s">
        <v>3002</v>
      </c>
      <c r="U1642" t="s">
        <v>3003</v>
      </c>
      <c r="V1642">
        <v>1.2</v>
      </c>
      <c r="W1642" t="s">
        <v>3012</v>
      </c>
    </row>
    <row r="1643" spans="1:23" hidden="1" x14ac:dyDescent="0.35">
      <c r="A1643" t="s">
        <v>381</v>
      </c>
      <c r="C1643" s="403">
        <v>45491</v>
      </c>
      <c r="D1643" t="s">
        <v>3543</v>
      </c>
      <c r="E1643" t="s">
        <v>11790</v>
      </c>
      <c r="F1643" t="s">
        <v>11791</v>
      </c>
      <c r="G1643" t="s">
        <v>11792</v>
      </c>
      <c r="H1643" t="s">
        <v>11793</v>
      </c>
      <c r="I1643" t="s">
        <v>1719</v>
      </c>
      <c r="J1643" t="s">
        <v>97</v>
      </c>
      <c r="K1643" t="s">
        <v>444</v>
      </c>
      <c r="L1643" t="s">
        <v>3009</v>
      </c>
      <c r="M1643" t="s">
        <v>1798</v>
      </c>
      <c r="N1643" t="s">
        <v>11794</v>
      </c>
      <c r="O1643" t="s">
        <v>3012</v>
      </c>
      <c r="P1643" t="s">
        <v>8254</v>
      </c>
      <c r="Q1643" t="s">
        <v>415</v>
      </c>
      <c r="R1643" t="b">
        <v>0</v>
      </c>
      <c r="S1643">
        <v>500</v>
      </c>
      <c r="T1643" t="s">
        <v>3002</v>
      </c>
      <c r="U1643" t="s">
        <v>3003</v>
      </c>
      <c r="V1643">
        <v>0.5</v>
      </c>
      <c r="W1643" t="s">
        <v>3012</v>
      </c>
    </row>
    <row r="1644" spans="1:23" hidden="1" x14ac:dyDescent="0.35">
      <c r="A1644" t="s">
        <v>2176</v>
      </c>
      <c r="C1644" s="403">
        <v>45491</v>
      </c>
      <c r="D1644" t="s">
        <v>3543</v>
      </c>
      <c r="E1644" t="s">
        <v>11795</v>
      </c>
      <c r="F1644" t="s">
        <v>11796</v>
      </c>
      <c r="G1644" t="s">
        <v>11797</v>
      </c>
      <c r="H1644" t="s">
        <v>11798</v>
      </c>
      <c r="I1644" t="s">
        <v>2378</v>
      </c>
      <c r="J1644" t="s">
        <v>102</v>
      </c>
      <c r="K1644" t="s">
        <v>843</v>
      </c>
      <c r="L1644" t="s">
        <v>11756</v>
      </c>
      <c r="M1644" t="s">
        <v>1798</v>
      </c>
      <c r="N1644" t="s">
        <v>11757</v>
      </c>
      <c r="O1644" t="s">
        <v>3012</v>
      </c>
      <c r="P1644" t="s">
        <v>4186</v>
      </c>
      <c r="Q1644" t="s">
        <v>371</v>
      </c>
      <c r="R1644" t="b">
        <v>0</v>
      </c>
      <c r="S1644">
        <v>800</v>
      </c>
      <c r="T1644" t="s">
        <v>3002</v>
      </c>
      <c r="U1644" t="s">
        <v>3003</v>
      </c>
      <c r="V1644">
        <v>0.8</v>
      </c>
      <c r="W1644" t="s">
        <v>3012</v>
      </c>
    </row>
    <row r="1645" spans="1:23" hidden="1" x14ac:dyDescent="0.35">
      <c r="A1645" t="s">
        <v>381</v>
      </c>
      <c r="C1645" s="403">
        <v>45491</v>
      </c>
      <c r="D1645" t="s">
        <v>3543</v>
      </c>
      <c r="E1645" t="s">
        <v>11799</v>
      </c>
      <c r="F1645" t="s">
        <v>11800</v>
      </c>
      <c r="G1645" t="s">
        <v>11801</v>
      </c>
      <c r="H1645" t="s">
        <v>11802</v>
      </c>
      <c r="I1645" t="s">
        <v>11803</v>
      </c>
      <c r="J1645" t="s">
        <v>97</v>
      </c>
      <c r="K1645" t="s">
        <v>444</v>
      </c>
      <c r="L1645" t="s">
        <v>3009</v>
      </c>
      <c r="M1645" t="s">
        <v>1798</v>
      </c>
      <c r="N1645" t="s">
        <v>11794</v>
      </c>
      <c r="O1645" t="s">
        <v>3012</v>
      </c>
      <c r="P1645" t="s">
        <v>8254</v>
      </c>
      <c r="Q1645" t="s">
        <v>415</v>
      </c>
      <c r="R1645" t="b">
        <v>0</v>
      </c>
      <c r="S1645">
        <v>1000</v>
      </c>
      <c r="T1645" t="s">
        <v>3002</v>
      </c>
      <c r="U1645" t="s">
        <v>3003</v>
      </c>
      <c r="V1645">
        <v>1</v>
      </c>
      <c r="W1645" t="s">
        <v>3012</v>
      </c>
    </row>
    <row r="1646" spans="1:23" hidden="1" x14ac:dyDescent="0.35">
      <c r="A1646" t="s">
        <v>2176</v>
      </c>
      <c r="C1646" s="403">
        <v>45491</v>
      </c>
      <c r="D1646" t="s">
        <v>3543</v>
      </c>
      <c r="E1646" t="s">
        <v>11804</v>
      </c>
      <c r="F1646" t="s">
        <v>11805</v>
      </c>
      <c r="G1646" t="s">
        <v>11806</v>
      </c>
      <c r="H1646" t="s">
        <v>11807</v>
      </c>
      <c r="I1646" t="s">
        <v>2385</v>
      </c>
      <c r="J1646" t="s">
        <v>102</v>
      </c>
      <c r="K1646" t="s">
        <v>843</v>
      </c>
      <c r="L1646" t="s">
        <v>11756</v>
      </c>
      <c r="M1646" t="s">
        <v>1798</v>
      </c>
      <c r="N1646" t="s">
        <v>11757</v>
      </c>
      <c r="O1646" t="s">
        <v>3021</v>
      </c>
      <c r="P1646" t="s">
        <v>4186</v>
      </c>
      <c r="Q1646" t="s">
        <v>371</v>
      </c>
      <c r="R1646" t="b">
        <v>0</v>
      </c>
      <c r="S1646">
        <v>4000</v>
      </c>
      <c r="T1646" t="s">
        <v>3002</v>
      </c>
      <c r="U1646" t="s">
        <v>3003</v>
      </c>
      <c r="V1646">
        <v>4</v>
      </c>
      <c r="W1646" t="s">
        <v>3021</v>
      </c>
    </row>
    <row r="1647" spans="1:23" hidden="1" x14ac:dyDescent="0.35">
      <c r="A1647" t="s">
        <v>2189</v>
      </c>
      <c r="C1647" s="403">
        <v>45491</v>
      </c>
      <c r="D1647" t="s">
        <v>3543</v>
      </c>
      <c r="E1647" t="s">
        <v>11808</v>
      </c>
      <c r="F1647" t="s">
        <v>11809</v>
      </c>
      <c r="G1647" t="s">
        <v>11810</v>
      </c>
      <c r="H1647" t="s">
        <v>11811</v>
      </c>
      <c r="I1647" t="s">
        <v>11812</v>
      </c>
      <c r="J1647" t="s">
        <v>2260</v>
      </c>
      <c r="K1647" t="s">
        <v>2189</v>
      </c>
      <c r="L1647" t="s">
        <v>5236</v>
      </c>
      <c r="M1647" t="s">
        <v>5267</v>
      </c>
      <c r="N1647" t="s">
        <v>11813</v>
      </c>
      <c r="O1647" t="s">
        <v>3012</v>
      </c>
      <c r="P1647" t="s">
        <v>5244</v>
      </c>
      <c r="Q1647" t="s">
        <v>2189</v>
      </c>
      <c r="R1647" t="b">
        <v>0</v>
      </c>
      <c r="S1647">
        <v>500</v>
      </c>
      <c r="T1647" t="s">
        <v>3002</v>
      </c>
      <c r="U1647" t="s">
        <v>3003</v>
      </c>
      <c r="V1647">
        <v>0.5</v>
      </c>
      <c r="W1647" t="s">
        <v>3012</v>
      </c>
    </row>
    <row r="1648" spans="1:23" hidden="1" x14ac:dyDescent="0.35">
      <c r="A1648" t="s">
        <v>2189</v>
      </c>
      <c r="C1648" s="403">
        <v>45491</v>
      </c>
      <c r="D1648" t="s">
        <v>3543</v>
      </c>
      <c r="E1648" t="s">
        <v>11814</v>
      </c>
      <c r="F1648" t="s">
        <v>11815</v>
      </c>
      <c r="G1648" t="s">
        <v>11816</v>
      </c>
      <c r="H1648" t="s">
        <v>11817</v>
      </c>
      <c r="I1648" t="s">
        <v>5602</v>
      </c>
      <c r="J1648" t="s">
        <v>2260</v>
      </c>
      <c r="K1648" t="s">
        <v>2189</v>
      </c>
      <c r="L1648" t="s">
        <v>4733</v>
      </c>
      <c r="M1648" t="s">
        <v>8211</v>
      </c>
      <c r="N1648" t="s">
        <v>11818</v>
      </c>
      <c r="O1648" t="s">
        <v>3012</v>
      </c>
      <c r="P1648" t="s">
        <v>7354</v>
      </c>
      <c r="Q1648" t="s">
        <v>2189</v>
      </c>
      <c r="R1648" t="b">
        <v>0</v>
      </c>
      <c r="S1648">
        <v>1000</v>
      </c>
      <c r="T1648" t="s">
        <v>3002</v>
      </c>
      <c r="U1648" t="s">
        <v>3003</v>
      </c>
      <c r="V1648">
        <v>1</v>
      </c>
      <c r="W1648" t="s">
        <v>3012</v>
      </c>
    </row>
    <row r="1649" spans="1:23" hidden="1" x14ac:dyDescent="0.35">
      <c r="A1649" t="s">
        <v>2189</v>
      </c>
      <c r="C1649" s="403">
        <v>45491</v>
      </c>
      <c r="D1649" t="s">
        <v>3543</v>
      </c>
      <c r="E1649" t="s">
        <v>11819</v>
      </c>
      <c r="F1649" t="s">
        <v>11820</v>
      </c>
      <c r="G1649" t="s">
        <v>11821</v>
      </c>
      <c r="H1649" t="s">
        <v>11822</v>
      </c>
      <c r="I1649" t="s">
        <v>11823</v>
      </c>
      <c r="J1649" t="s">
        <v>2260</v>
      </c>
      <c r="K1649" t="s">
        <v>2189</v>
      </c>
      <c r="L1649" t="s">
        <v>4733</v>
      </c>
      <c r="M1649" t="s">
        <v>8211</v>
      </c>
      <c r="N1649" t="s">
        <v>11824</v>
      </c>
      <c r="O1649" t="s">
        <v>3012</v>
      </c>
      <c r="P1649" t="s">
        <v>7354</v>
      </c>
      <c r="Q1649" t="s">
        <v>2189</v>
      </c>
      <c r="R1649" t="b">
        <v>0</v>
      </c>
      <c r="S1649">
        <v>7500</v>
      </c>
      <c r="T1649" t="s">
        <v>3002</v>
      </c>
      <c r="U1649" t="s">
        <v>3003</v>
      </c>
      <c r="V1649">
        <v>7.5</v>
      </c>
      <c r="W1649" t="s">
        <v>3012</v>
      </c>
    </row>
    <row r="1650" spans="1:23" hidden="1" x14ac:dyDescent="0.35">
      <c r="A1650" t="s">
        <v>2189</v>
      </c>
      <c r="C1650" s="403">
        <v>45491</v>
      </c>
      <c r="D1650" t="s">
        <v>3543</v>
      </c>
      <c r="E1650" t="s">
        <v>11825</v>
      </c>
      <c r="F1650" t="s">
        <v>11826</v>
      </c>
      <c r="G1650" t="s">
        <v>11827</v>
      </c>
      <c r="H1650" t="s">
        <v>11828</v>
      </c>
      <c r="I1650" t="s">
        <v>2269</v>
      </c>
      <c r="J1650" t="s">
        <v>2260</v>
      </c>
      <c r="K1650" t="s">
        <v>2189</v>
      </c>
      <c r="L1650" t="s">
        <v>4861</v>
      </c>
      <c r="M1650" t="s">
        <v>7338</v>
      </c>
      <c r="N1650" t="s">
        <v>11829</v>
      </c>
      <c r="O1650" t="s">
        <v>3012</v>
      </c>
      <c r="P1650" t="s">
        <v>7340</v>
      </c>
      <c r="Q1650" t="s">
        <v>2189</v>
      </c>
      <c r="R1650" t="b">
        <v>0</v>
      </c>
      <c r="S1650">
        <v>2000</v>
      </c>
      <c r="T1650" t="s">
        <v>3002</v>
      </c>
      <c r="U1650" t="s">
        <v>3003</v>
      </c>
      <c r="V1650">
        <v>2</v>
      </c>
      <c r="W1650" t="s">
        <v>3012</v>
      </c>
    </row>
    <row r="1651" spans="1:23" hidden="1" x14ac:dyDescent="0.35">
      <c r="A1651" t="s">
        <v>381</v>
      </c>
      <c r="C1651" s="403">
        <v>45491</v>
      </c>
      <c r="D1651" t="s">
        <v>3543</v>
      </c>
      <c r="E1651" t="s">
        <v>11830</v>
      </c>
      <c r="F1651" t="s">
        <v>11831</v>
      </c>
      <c r="G1651" t="s">
        <v>11832</v>
      </c>
      <c r="H1651" t="s">
        <v>11833</v>
      </c>
      <c r="I1651" t="s">
        <v>143</v>
      </c>
      <c r="J1651" t="s">
        <v>97</v>
      </c>
      <c r="K1651" t="s">
        <v>444</v>
      </c>
      <c r="L1651" t="s">
        <v>3525</v>
      </c>
      <c r="M1651" t="s">
        <v>1798</v>
      </c>
      <c r="N1651" t="s">
        <v>11834</v>
      </c>
      <c r="O1651" t="s">
        <v>3012</v>
      </c>
      <c r="P1651" t="s">
        <v>9173</v>
      </c>
      <c r="Q1651" t="s">
        <v>415</v>
      </c>
      <c r="R1651" t="b">
        <v>0</v>
      </c>
      <c r="S1651">
        <v>400</v>
      </c>
      <c r="T1651" t="s">
        <v>3002</v>
      </c>
      <c r="U1651" t="s">
        <v>3003</v>
      </c>
      <c r="V1651">
        <v>0.4</v>
      </c>
      <c r="W1651" t="s">
        <v>3012</v>
      </c>
    </row>
    <row r="1652" spans="1:23" hidden="1" x14ac:dyDescent="0.35">
      <c r="A1652" t="s">
        <v>2189</v>
      </c>
      <c r="C1652" s="403">
        <v>45491</v>
      </c>
      <c r="D1652" t="s">
        <v>3543</v>
      </c>
      <c r="E1652" t="s">
        <v>11835</v>
      </c>
      <c r="F1652" t="s">
        <v>11836</v>
      </c>
      <c r="G1652" t="s">
        <v>4395</v>
      </c>
      <c r="H1652" t="s">
        <v>11837</v>
      </c>
      <c r="I1652" t="s">
        <v>1935</v>
      </c>
      <c r="J1652" t="s">
        <v>2260</v>
      </c>
      <c r="K1652" t="s">
        <v>2189</v>
      </c>
      <c r="L1652" t="s">
        <v>4733</v>
      </c>
      <c r="M1652" t="s">
        <v>10472</v>
      </c>
      <c r="N1652" t="s">
        <v>11838</v>
      </c>
      <c r="O1652" t="s">
        <v>3012</v>
      </c>
      <c r="P1652" t="s">
        <v>7354</v>
      </c>
      <c r="Q1652" t="s">
        <v>2189</v>
      </c>
      <c r="R1652" t="b">
        <v>0</v>
      </c>
      <c r="S1652">
        <v>0</v>
      </c>
      <c r="T1652" t="s">
        <v>3002</v>
      </c>
      <c r="U1652" t="s">
        <v>3003</v>
      </c>
      <c r="V1652">
        <v>0</v>
      </c>
      <c r="W1652" t="s">
        <v>3012</v>
      </c>
    </row>
    <row r="1653" spans="1:23" hidden="1" x14ac:dyDescent="0.35">
      <c r="A1653" t="s">
        <v>2176</v>
      </c>
      <c r="C1653" s="403">
        <v>45491</v>
      </c>
      <c r="D1653" t="s">
        <v>3543</v>
      </c>
      <c r="E1653" t="s">
        <v>11839</v>
      </c>
      <c r="F1653" t="s">
        <v>11840</v>
      </c>
      <c r="G1653" t="s">
        <v>11841</v>
      </c>
      <c r="H1653" t="s">
        <v>11842</v>
      </c>
      <c r="I1653" t="s">
        <v>11843</v>
      </c>
      <c r="J1653" t="s">
        <v>102</v>
      </c>
      <c r="K1653" t="s">
        <v>843</v>
      </c>
      <c r="L1653" t="s">
        <v>11844</v>
      </c>
      <c r="M1653" t="s">
        <v>1798</v>
      </c>
      <c r="N1653" t="s">
        <v>11845</v>
      </c>
      <c r="O1653" t="s">
        <v>3012</v>
      </c>
      <c r="P1653" t="s">
        <v>11846</v>
      </c>
      <c r="Q1653" t="s">
        <v>371</v>
      </c>
      <c r="R1653" t="b">
        <v>0</v>
      </c>
      <c r="S1653">
        <v>700</v>
      </c>
      <c r="T1653" t="s">
        <v>3002</v>
      </c>
      <c r="U1653" t="s">
        <v>3003</v>
      </c>
      <c r="V1653">
        <v>0.7</v>
      </c>
      <c r="W1653" t="s">
        <v>3012</v>
      </c>
    </row>
    <row r="1654" spans="1:23" hidden="1" x14ac:dyDescent="0.35">
      <c r="A1654" t="s">
        <v>350</v>
      </c>
      <c r="C1654" s="403">
        <v>45491</v>
      </c>
      <c r="D1654" t="s">
        <v>3480</v>
      </c>
      <c r="E1654" t="s">
        <v>11847</v>
      </c>
      <c r="F1654" t="s">
        <v>11848</v>
      </c>
      <c r="G1654" t="s">
        <v>11849</v>
      </c>
      <c r="H1654" t="s">
        <v>11850</v>
      </c>
      <c r="I1654" t="s">
        <v>2325</v>
      </c>
      <c r="J1654" t="s">
        <v>103</v>
      </c>
      <c r="K1654" t="s">
        <v>1235</v>
      </c>
      <c r="L1654" t="s">
        <v>11691</v>
      </c>
      <c r="M1654" t="s">
        <v>11851</v>
      </c>
      <c r="N1654" t="s">
        <v>11852</v>
      </c>
      <c r="O1654" t="s">
        <v>3021</v>
      </c>
      <c r="P1654" t="s">
        <v>11694</v>
      </c>
      <c r="Q1654" t="s">
        <v>837</v>
      </c>
      <c r="R1654" t="b">
        <v>0</v>
      </c>
      <c r="S1654">
        <v>0</v>
      </c>
      <c r="T1654" t="s">
        <v>3002</v>
      </c>
      <c r="U1654" t="s">
        <v>3003</v>
      </c>
      <c r="V1654">
        <v>0</v>
      </c>
      <c r="W1654" t="s">
        <v>3021</v>
      </c>
    </row>
    <row r="1655" spans="1:23" hidden="1" x14ac:dyDescent="0.35">
      <c r="A1655" t="s">
        <v>350</v>
      </c>
      <c r="C1655" s="403">
        <v>45491</v>
      </c>
      <c r="D1655" t="s">
        <v>3480</v>
      </c>
      <c r="E1655" t="s">
        <v>11853</v>
      </c>
      <c r="F1655" t="s">
        <v>11854</v>
      </c>
      <c r="G1655" t="s">
        <v>11855</v>
      </c>
      <c r="H1655" t="s">
        <v>11856</v>
      </c>
      <c r="I1655" t="s">
        <v>11857</v>
      </c>
      <c r="J1655" t="s">
        <v>103</v>
      </c>
      <c r="K1655" t="s">
        <v>1235</v>
      </c>
      <c r="L1655" t="s">
        <v>11691</v>
      </c>
      <c r="M1655" t="s">
        <v>11851</v>
      </c>
      <c r="N1655" t="s">
        <v>11852</v>
      </c>
      <c r="O1655" t="s">
        <v>3012</v>
      </c>
      <c r="P1655" t="s">
        <v>11694</v>
      </c>
      <c r="Q1655" t="s">
        <v>837</v>
      </c>
      <c r="R1655" t="b">
        <v>0</v>
      </c>
      <c r="S1655">
        <v>0</v>
      </c>
      <c r="T1655" t="s">
        <v>3002</v>
      </c>
      <c r="U1655" t="s">
        <v>3003</v>
      </c>
      <c r="V1655">
        <v>0</v>
      </c>
      <c r="W1655" t="s">
        <v>3012</v>
      </c>
    </row>
    <row r="1656" spans="1:23" hidden="1" x14ac:dyDescent="0.35">
      <c r="A1656" t="s">
        <v>350</v>
      </c>
      <c r="C1656" s="403">
        <v>45491</v>
      </c>
      <c r="D1656" t="s">
        <v>3480</v>
      </c>
      <c r="E1656" t="s">
        <v>11858</v>
      </c>
      <c r="F1656" t="s">
        <v>11859</v>
      </c>
      <c r="G1656" t="s">
        <v>11860</v>
      </c>
      <c r="H1656" t="s">
        <v>11861</v>
      </c>
      <c r="I1656" t="s">
        <v>11862</v>
      </c>
      <c r="J1656" t="s">
        <v>103</v>
      </c>
      <c r="K1656" t="s">
        <v>1235</v>
      </c>
      <c r="L1656" t="s">
        <v>11691</v>
      </c>
      <c r="M1656" t="s">
        <v>11851</v>
      </c>
      <c r="N1656" t="s">
        <v>11863</v>
      </c>
      <c r="O1656" t="s">
        <v>3021</v>
      </c>
      <c r="P1656" t="s">
        <v>11694</v>
      </c>
      <c r="Q1656" t="s">
        <v>837</v>
      </c>
      <c r="R1656" t="b">
        <v>0</v>
      </c>
      <c r="S1656">
        <v>0</v>
      </c>
      <c r="T1656" t="s">
        <v>3002</v>
      </c>
      <c r="U1656" t="s">
        <v>3003</v>
      </c>
      <c r="V1656">
        <v>0</v>
      </c>
      <c r="W1656" t="s">
        <v>3021</v>
      </c>
    </row>
    <row r="1657" spans="1:23" hidden="1" x14ac:dyDescent="0.35">
      <c r="A1657" t="s">
        <v>2176</v>
      </c>
      <c r="C1657" s="403">
        <v>45491</v>
      </c>
      <c r="D1657" t="s">
        <v>3543</v>
      </c>
      <c r="E1657" t="s">
        <v>11864</v>
      </c>
      <c r="F1657" t="s">
        <v>11865</v>
      </c>
      <c r="G1657" t="s">
        <v>4401</v>
      </c>
      <c r="H1657" t="s">
        <v>11866</v>
      </c>
      <c r="I1657" t="s">
        <v>2286</v>
      </c>
      <c r="J1657" t="s">
        <v>102</v>
      </c>
      <c r="K1657" t="s">
        <v>843</v>
      </c>
      <c r="L1657" t="s">
        <v>11844</v>
      </c>
      <c r="M1657" t="s">
        <v>1798</v>
      </c>
      <c r="N1657" t="s">
        <v>11845</v>
      </c>
      <c r="O1657" t="s">
        <v>3012</v>
      </c>
      <c r="P1657" t="s">
        <v>11846</v>
      </c>
      <c r="Q1657" t="s">
        <v>371</v>
      </c>
      <c r="R1657" t="b">
        <v>0</v>
      </c>
      <c r="S1657">
        <v>500</v>
      </c>
      <c r="T1657" t="s">
        <v>3002</v>
      </c>
      <c r="U1657" t="s">
        <v>3003</v>
      </c>
      <c r="V1657">
        <v>0.5</v>
      </c>
      <c r="W1657" t="s">
        <v>3012</v>
      </c>
    </row>
    <row r="1658" spans="1:23" hidden="1" x14ac:dyDescent="0.35">
      <c r="A1658" t="s">
        <v>350</v>
      </c>
      <c r="C1658" s="403">
        <v>45491</v>
      </c>
      <c r="D1658" t="s">
        <v>3480</v>
      </c>
      <c r="E1658" t="s">
        <v>11867</v>
      </c>
      <c r="F1658" t="s">
        <v>11868</v>
      </c>
      <c r="G1658" t="s">
        <v>11869</v>
      </c>
      <c r="H1658" t="s">
        <v>11870</v>
      </c>
      <c r="I1658" t="s">
        <v>2351</v>
      </c>
      <c r="J1658" t="s">
        <v>103</v>
      </c>
      <c r="K1658" t="s">
        <v>1235</v>
      </c>
      <c r="L1658" t="s">
        <v>11691</v>
      </c>
      <c r="M1658" t="s">
        <v>11871</v>
      </c>
      <c r="N1658" t="s">
        <v>11872</v>
      </c>
      <c r="O1658" t="s">
        <v>3012</v>
      </c>
      <c r="P1658" t="s">
        <v>11694</v>
      </c>
      <c r="Q1658" t="s">
        <v>837</v>
      </c>
      <c r="R1658" t="b">
        <v>0</v>
      </c>
      <c r="S1658">
        <v>0</v>
      </c>
      <c r="T1658" t="s">
        <v>3002</v>
      </c>
      <c r="U1658" t="s">
        <v>3003</v>
      </c>
      <c r="V1658">
        <v>0</v>
      </c>
      <c r="W1658" t="s">
        <v>3012</v>
      </c>
    </row>
    <row r="1659" spans="1:23" hidden="1" x14ac:dyDescent="0.35">
      <c r="A1659" t="s">
        <v>381</v>
      </c>
      <c r="C1659" s="403">
        <v>45491</v>
      </c>
      <c r="D1659" t="s">
        <v>3543</v>
      </c>
      <c r="E1659" t="s">
        <v>11873</v>
      </c>
      <c r="F1659" t="s">
        <v>11874</v>
      </c>
      <c r="G1659" t="s">
        <v>11875</v>
      </c>
      <c r="H1659" t="s">
        <v>11876</v>
      </c>
      <c r="I1659" t="s">
        <v>795</v>
      </c>
      <c r="J1659" t="s">
        <v>97</v>
      </c>
      <c r="K1659" t="s">
        <v>444</v>
      </c>
      <c r="L1659" t="s">
        <v>3525</v>
      </c>
      <c r="M1659" t="s">
        <v>1798</v>
      </c>
      <c r="N1659" t="s">
        <v>11877</v>
      </c>
      <c r="O1659" t="s">
        <v>3012</v>
      </c>
      <c r="P1659" t="s">
        <v>9173</v>
      </c>
      <c r="Q1659" t="s">
        <v>415</v>
      </c>
      <c r="R1659" t="b">
        <v>0</v>
      </c>
      <c r="S1659">
        <v>400</v>
      </c>
      <c r="T1659" t="s">
        <v>3002</v>
      </c>
      <c r="U1659" t="s">
        <v>3003</v>
      </c>
      <c r="V1659">
        <v>0.4</v>
      </c>
      <c r="W1659" t="s">
        <v>3012</v>
      </c>
    </row>
    <row r="1660" spans="1:23" hidden="1" x14ac:dyDescent="0.35">
      <c r="A1660" t="s">
        <v>2176</v>
      </c>
      <c r="C1660" s="403">
        <v>45491</v>
      </c>
      <c r="D1660" t="s">
        <v>3543</v>
      </c>
      <c r="E1660" t="s">
        <v>11878</v>
      </c>
      <c r="F1660" t="s">
        <v>11879</v>
      </c>
      <c r="G1660" t="s">
        <v>11880</v>
      </c>
      <c r="H1660" t="s">
        <v>11881</v>
      </c>
      <c r="I1660" t="s">
        <v>2693</v>
      </c>
      <c r="J1660" t="s">
        <v>102</v>
      </c>
      <c r="K1660" t="s">
        <v>843</v>
      </c>
      <c r="L1660" t="s">
        <v>11844</v>
      </c>
      <c r="M1660" t="s">
        <v>1798</v>
      </c>
      <c r="N1660" t="s">
        <v>11882</v>
      </c>
      <c r="O1660" t="s">
        <v>3021</v>
      </c>
      <c r="P1660" t="s">
        <v>11846</v>
      </c>
      <c r="Q1660" t="s">
        <v>371</v>
      </c>
      <c r="R1660" t="b">
        <v>0</v>
      </c>
      <c r="S1660">
        <v>3000</v>
      </c>
      <c r="T1660" t="s">
        <v>3002</v>
      </c>
      <c r="U1660" t="s">
        <v>3003</v>
      </c>
      <c r="V1660">
        <v>3</v>
      </c>
      <c r="W1660" t="s">
        <v>3021</v>
      </c>
    </row>
    <row r="1661" spans="1:23" hidden="1" x14ac:dyDescent="0.35">
      <c r="A1661" t="s">
        <v>381</v>
      </c>
      <c r="C1661" s="403">
        <v>45491</v>
      </c>
      <c r="D1661" t="s">
        <v>3543</v>
      </c>
      <c r="E1661" t="s">
        <v>11883</v>
      </c>
      <c r="F1661" t="s">
        <v>11884</v>
      </c>
      <c r="G1661" t="s">
        <v>11885</v>
      </c>
      <c r="H1661" t="s">
        <v>11886</v>
      </c>
      <c r="I1661" t="s">
        <v>2643</v>
      </c>
      <c r="J1661" t="s">
        <v>97</v>
      </c>
      <c r="K1661" t="s">
        <v>444</v>
      </c>
      <c r="L1661" t="s">
        <v>3525</v>
      </c>
      <c r="M1661" t="s">
        <v>1798</v>
      </c>
      <c r="N1661" t="s">
        <v>8590</v>
      </c>
      <c r="O1661" t="s">
        <v>3012</v>
      </c>
      <c r="P1661" t="s">
        <v>9173</v>
      </c>
      <c r="Q1661" t="s">
        <v>415</v>
      </c>
      <c r="R1661" t="b">
        <v>0</v>
      </c>
      <c r="S1661">
        <v>500</v>
      </c>
      <c r="T1661" t="s">
        <v>3002</v>
      </c>
      <c r="U1661" t="s">
        <v>3003</v>
      </c>
      <c r="V1661">
        <v>0.5</v>
      </c>
      <c r="W1661" t="s">
        <v>3012</v>
      </c>
    </row>
    <row r="1662" spans="1:23" hidden="1" x14ac:dyDescent="0.35">
      <c r="A1662" t="s">
        <v>2176</v>
      </c>
      <c r="C1662" s="403">
        <v>45491</v>
      </c>
      <c r="D1662" t="s">
        <v>3543</v>
      </c>
      <c r="E1662" t="s">
        <v>11887</v>
      </c>
      <c r="F1662" t="s">
        <v>11888</v>
      </c>
      <c r="G1662" t="s">
        <v>11889</v>
      </c>
      <c r="H1662" t="s">
        <v>11890</v>
      </c>
      <c r="I1662" t="s">
        <v>2503</v>
      </c>
      <c r="J1662" t="s">
        <v>102</v>
      </c>
      <c r="K1662" t="s">
        <v>843</v>
      </c>
      <c r="L1662" t="s">
        <v>11844</v>
      </c>
      <c r="M1662" t="s">
        <v>1798</v>
      </c>
      <c r="N1662" t="s">
        <v>11845</v>
      </c>
      <c r="O1662" t="s">
        <v>3021</v>
      </c>
      <c r="P1662" t="s">
        <v>11846</v>
      </c>
      <c r="Q1662" t="s">
        <v>371</v>
      </c>
      <c r="R1662" t="b">
        <v>0</v>
      </c>
      <c r="S1662">
        <v>3500</v>
      </c>
      <c r="T1662" t="s">
        <v>3002</v>
      </c>
      <c r="U1662" t="s">
        <v>3003</v>
      </c>
      <c r="V1662">
        <v>3.5</v>
      </c>
      <c r="W1662" t="s">
        <v>3021</v>
      </c>
    </row>
    <row r="1663" spans="1:23" hidden="1" x14ac:dyDescent="0.35">
      <c r="A1663" t="s">
        <v>381</v>
      </c>
      <c r="C1663" s="403">
        <v>45491</v>
      </c>
      <c r="D1663" t="s">
        <v>3543</v>
      </c>
      <c r="E1663" t="s">
        <v>11891</v>
      </c>
      <c r="F1663" t="s">
        <v>11892</v>
      </c>
      <c r="G1663" t="s">
        <v>11893</v>
      </c>
      <c r="H1663" t="s">
        <v>11894</v>
      </c>
      <c r="I1663" t="s">
        <v>2318</v>
      </c>
      <c r="J1663" t="s">
        <v>97</v>
      </c>
      <c r="K1663" t="s">
        <v>444</v>
      </c>
      <c r="L1663" t="s">
        <v>3525</v>
      </c>
      <c r="M1663" t="s">
        <v>1798</v>
      </c>
      <c r="N1663" t="s">
        <v>8590</v>
      </c>
      <c r="O1663" t="s">
        <v>3012</v>
      </c>
      <c r="P1663" t="s">
        <v>9173</v>
      </c>
      <c r="Q1663" t="s">
        <v>415</v>
      </c>
      <c r="R1663" t="b">
        <v>0</v>
      </c>
      <c r="S1663">
        <v>400</v>
      </c>
      <c r="T1663" t="s">
        <v>3002</v>
      </c>
      <c r="U1663" t="s">
        <v>3003</v>
      </c>
      <c r="V1663">
        <v>0.4</v>
      </c>
      <c r="W1663" t="s">
        <v>3012</v>
      </c>
    </row>
    <row r="1664" spans="1:23" hidden="1" x14ac:dyDescent="0.35">
      <c r="A1664" t="s">
        <v>381</v>
      </c>
      <c r="C1664" s="403">
        <v>45490</v>
      </c>
      <c r="D1664" t="s">
        <v>3543</v>
      </c>
      <c r="E1664" t="s">
        <v>11895</v>
      </c>
      <c r="F1664" t="s">
        <v>11896</v>
      </c>
      <c r="G1664" t="s">
        <v>11897</v>
      </c>
      <c r="H1664" t="s">
        <v>11898</v>
      </c>
      <c r="I1664" t="s">
        <v>2299</v>
      </c>
      <c r="J1664" t="s">
        <v>97</v>
      </c>
      <c r="K1664" t="s">
        <v>444</v>
      </c>
      <c r="L1664" t="s">
        <v>3009</v>
      </c>
      <c r="M1664" t="s">
        <v>1798</v>
      </c>
      <c r="N1664" t="s">
        <v>11899</v>
      </c>
      <c r="O1664" t="s">
        <v>3012</v>
      </c>
      <c r="P1664" t="s">
        <v>8254</v>
      </c>
      <c r="Q1664" t="s">
        <v>415</v>
      </c>
      <c r="R1664" t="b">
        <v>0</v>
      </c>
      <c r="S1664">
        <v>2000</v>
      </c>
      <c r="T1664" t="s">
        <v>3002</v>
      </c>
      <c r="U1664" t="s">
        <v>3003</v>
      </c>
      <c r="V1664">
        <v>2</v>
      </c>
      <c r="W1664" t="s">
        <v>3012</v>
      </c>
    </row>
    <row r="1665" spans="1:23" hidden="1" x14ac:dyDescent="0.35">
      <c r="A1665" t="s">
        <v>381</v>
      </c>
      <c r="C1665" s="403">
        <v>45490</v>
      </c>
      <c r="D1665" t="s">
        <v>3543</v>
      </c>
      <c r="E1665" t="s">
        <v>11900</v>
      </c>
      <c r="F1665" t="s">
        <v>11901</v>
      </c>
      <c r="G1665" t="s">
        <v>11902</v>
      </c>
      <c r="H1665" t="s">
        <v>11903</v>
      </c>
      <c r="I1665" t="s">
        <v>11904</v>
      </c>
      <c r="J1665" t="s">
        <v>97</v>
      </c>
      <c r="K1665" t="s">
        <v>444</v>
      </c>
      <c r="L1665" t="s">
        <v>3009</v>
      </c>
      <c r="M1665" t="s">
        <v>1798</v>
      </c>
      <c r="N1665" t="s">
        <v>11905</v>
      </c>
      <c r="O1665" t="s">
        <v>3021</v>
      </c>
      <c r="P1665" t="s">
        <v>8254</v>
      </c>
      <c r="Q1665" t="s">
        <v>415</v>
      </c>
      <c r="R1665" t="b">
        <v>0</v>
      </c>
      <c r="S1665">
        <v>6000</v>
      </c>
      <c r="T1665" t="s">
        <v>3002</v>
      </c>
      <c r="U1665" t="s">
        <v>3003</v>
      </c>
      <c r="V1665">
        <v>6</v>
      </c>
      <c r="W1665" t="s">
        <v>3021</v>
      </c>
    </row>
    <row r="1666" spans="1:23" hidden="1" x14ac:dyDescent="0.35">
      <c r="A1666" t="s">
        <v>381</v>
      </c>
      <c r="C1666" s="403">
        <v>45490</v>
      </c>
      <c r="D1666" t="s">
        <v>3543</v>
      </c>
      <c r="E1666" t="s">
        <v>11906</v>
      </c>
      <c r="F1666" t="s">
        <v>11907</v>
      </c>
      <c r="G1666" t="s">
        <v>11908</v>
      </c>
      <c r="H1666" t="s">
        <v>11909</v>
      </c>
      <c r="I1666" t="s">
        <v>6400</v>
      </c>
      <c r="J1666" t="s">
        <v>97</v>
      </c>
      <c r="K1666" t="s">
        <v>444</v>
      </c>
      <c r="L1666" t="s">
        <v>3009</v>
      </c>
      <c r="M1666" t="s">
        <v>1798</v>
      </c>
      <c r="N1666" t="s">
        <v>11910</v>
      </c>
      <c r="O1666" t="s">
        <v>3012</v>
      </c>
      <c r="P1666" t="s">
        <v>8254</v>
      </c>
      <c r="Q1666" t="s">
        <v>415</v>
      </c>
      <c r="R1666" t="b">
        <v>0</v>
      </c>
      <c r="S1666">
        <v>2000</v>
      </c>
      <c r="T1666" t="s">
        <v>3002</v>
      </c>
      <c r="U1666" t="s">
        <v>3003</v>
      </c>
      <c r="V1666">
        <v>2</v>
      </c>
      <c r="W1666" t="s">
        <v>3012</v>
      </c>
    </row>
    <row r="1667" spans="1:23" hidden="1" x14ac:dyDescent="0.35">
      <c r="A1667" t="s">
        <v>350</v>
      </c>
      <c r="C1667" s="403">
        <v>45490</v>
      </c>
      <c r="D1667" t="s">
        <v>3480</v>
      </c>
      <c r="E1667" t="s">
        <v>11911</v>
      </c>
      <c r="F1667" t="s">
        <v>11912</v>
      </c>
      <c r="G1667" t="s">
        <v>11913</v>
      </c>
      <c r="H1667" t="s">
        <v>11914</v>
      </c>
      <c r="I1667" t="s">
        <v>2357</v>
      </c>
      <c r="J1667" t="s">
        <v>103</v>
      </c>
      <c r="K1667" t="s">
        <v>1235</v>
      </c>
      <c r="L1667" t="s">
        <v>11691</v>
      </c>
      <c r="M1667" t="s">
        <v>11915</v>
      </c>
      <c r="N1667" t="s">
        <v>11916</v>
      </c>
      <c r="O1667" t="s">
        <v>3021</v>
      </c>
      <c r="P1667" t="s">
        <v>11694</v>
      </c>
      <c r="Q1667" t="s">
        <v>837</v>
      </c>
      <c r="R1667" t="b">
        <v>0</v>
      </c>
      <c r="S1667">
        <v>0</v>
      </c>
      <c r="T1667" t="s">
        <v>3002</v>
      </c>
      <c r="U1667" t="s">
        <v>3003</v>
      </c>
      <c r="V1667">
        <v>0</v>
      </c>
      <c r="W1667" t="s">
        <v>3021</v>
      </c>
    </row>
    <row r="1668" spans="1:23" hidden="1" x14ac:dyDescent="0.35">
      <c r="A1668" t="s">
        <v>2176</v>
      </c>
      <c r="C1668" s="403">
        <v>45490</v>
      </c>
      <c r="D1668" t="s">
        <v>3543</v>
      </c>
      <c r="E1668" t="s">
        <v>11917</v>
      </c>
      <c r="F1668" t="s">
        <v>11918</v>
      </c>
      <c r="G1668" t="s">
        <v>11919</v>
      </c>
      <c r="H1668" t="s">
        <v>11920</v>
      </c>
      <c r="I1668" t="s">
        <v>5322</v>
      </c>
      <c r="J1668" t="s">
        <v>102</v>
      </c>
      <c r="K1668" t="s">
        <v>843</v>
      </c>
      <c r="L1668" t="s">
        <v>3429</v>
      </c>
      <c r="M1668" t="s">
        <v>1798</v>
      </c>
      <c r="N1668" t="s">
        <v>11921</v>
      </c>
      <c r="O1668" t="s">
        <v>3021</v>
      </c>
      <c r="P1668" t="s">
        <v>11594</v>
      </c>
      <c r="Q1668" t="s">
        <v>371</v>
      </c>
      <c r="R1668" t="b">
        <v>0</v>
      </c>
      <c r="S1668">
        <v>3500</v>
      </c>
      <c r="T1668" t="s">
        <v>3002</v>
      </c>
      <c r="U1668" t="s">
        <v>3003</v>
      </c>
      <c r="V1668">
        <v>3.5</v>
      </c>
      <c r="W1668" t="s">
        <v>3021</v>
      </c>
    </row>
    <row r="1669" spans="1:23" hidden="1" x14ac:dyDescent="0.35">
      <c r="A1669" t="s">
        <v>381</v>
      </c>
      <c r="C1669" s="403">
        <v>45490</v>
      </c>
      <c r="D1669" t="s">
        <v>3543</v>
      </c>
      <c r="E1669" t="s">
        <v>11922</v>
      </c>
      <c r="F1669" t="s">
        <v>11923</v>
      </c>
      <c r="G1669" t="s">
        <v>11924</v>
      </c>
      <c r="H1669" t="s">
        <v>11925</v>
      </c>
      <c r="I1669" t="s">
        <v>2396</v>
      </c>
      <c r="J1669" t="s">
        <v>97</v>
      </c>
      <c r="K1669" t="s">
        <v>444</v>
      </c>
      <c r="L1669" t="s">
        <v>3009</v>
      </c>
      <c r="M1669" t="s">
        <v>1798</v>
      </c>
      <c r="N1669" t="s">
        <v>11926</v>
      </c>
      <c r="O1669" t="s">
        <v>3012</v>
      </c>
      <c r="P1669" t="s">
        <v>8254</v>
      </c>
      <c r="Q1669" t="s">
        <v>415</v>
      </c>
      <c r="R1669" t="b">
        <v>0</v>
      </c>
      <c r="S1669">
        <v>3000</v>
      </c>
      <c r="T1669" t="s">
        <v>3002</v>
      </c>
      <c r="U1669" t="s">
        <v>3003</v>
      </c>
      <c r="V1669">
        <v>3</v>
      </c>
      <c r="W1669" t="s">
        <v>3012</v>
      </c>
    </row>
    <row r="1670" spans="1:23" hidden="1" x14ac:dyDescent="0.35">
      <c r="A1670" t="s">
        <v>381</v>
      </c>
      <c r="C1670" s="403">
        <v>45490</v>
      </c>
      <c r="D1670" t="s">
        <v>3543</v>
      </c>
      <c r="E1670" t="s">
        <v>11927</v>
      </c>
      <c r="F1670" t="s">
        <v>11928</v>
      </c>
      <c r="G1670" t="s">
        <v>11929</v>
      </c>
      <c r="H1670" t="s">
        <v>11930</v>
      </c>
      <c r="I1670" t="s">
        <v>5602</v>
      </c>
      <c r="J1670" t="s">
        <v>97</v>
      </c>
      <c r="K1670" t="s">
        <v>444</v>
      </c>
      <c r="L1670" t="s">
        <v>3009</v>
      </c>
      <c r="M1670" t="s">
        <v>1798</v>
      </c>
      <c r="N1670" t="s">
        <v>11926</v>
      </c>
      <c r="O1670" t="s">
        <v>3012</v>
      </c>
      <c r="P1670" t="s">
        <v>8254</v>
      </c>
      <c r="Q1670" t="s">
        <v>415</v>
      </c>
      <c r="R1670" t="b">
        <v>0</v>
      </c>
      <c r="S1670">
        <v>2000</v>
      </c>
      <c r="T1670" t="s">
        <v>3002</v>
      </c>
      <c r="U1670" t="s">
        <v>3003</v>
      </c>
      <c r="V1670">
        <v>2</v>
      </c>
      <c r="W1670" t="s">
        <v>3012</v>
      </c>
    </row>
    <row r="1671" spans="1:23" hidden="1" x14ac:dyDescent="0.35">
      <c r="A1671" t="s">
        <v>350</v>
      </c>
      <c r="C1671" s="403">
        <v>45490</v>
      </c>
      <c r="D1671" t="s">
        <v>3480</v>
      </c>
      <c r="E1671" t="s">
        <v>11931</v>
      </c>
      <c r="F1671" t="s">
        <v>11932</v>
      </c>
      <c r="G1671" t="s">
        <v>11933</v>
      </c>
      <c r="H1671" t="s">
        <v>11934</v>
      </c>
      <c r="I1671" t="s">
        <v>5697</v>
      </c>
      <c r="J1671" t="s">
        <v>103</v>
      </c>
      <c r="K1671" t="s">
        <v>1235</v>
      </c>
      <c r="L1671" t="s">
        <v>11691</v>
      </c>
      <c r="M1671" t="s">
        <v>11915</v>
      </c>
      <c r="N1671" t="s">
        <v>11935</v>
      </c>
      <c r="O1671" t="s">
        <v>3012</v>
      </c>
      <c r="P1671" t="s">
        <v>11694</v>
      </c>
      <c r="Q1671" t="s">
        <v>837</v>
      </c>
      <c r="R1671" t="b">
        <v>0</v>
      </c>
      <c r="S1671">
        <v>0</v>
      </c>
      <c r="T1671" t="s">
        <v>3002</v>
      </c>
      <c r="U1671" t="s">
        <v>3003</v>
      </c>
      <c r="V1671">
        <v>0</v>
      </c>
      <c r="W1671" t="s">
        <v>3012</v>
      </c>
    </row>
    <row r="1672" spans="1:23" hidden="1" x14ac:dyDescent="0.35">
      <c r="A1672" t="s">
        <v>350</v>
      </c>
      <c r="C1672" s="403">
        <v>45490</v>
      </c>
      <c r="D1672" t="s">
        <v>3480</v>
      </c>
      <c r="E1672" t="s">
        <v>11936</v>
      </c>
      <c r="F1672" t="s">
        <v>11937</v>
      </c>
      <c r="G1672" t="s">
        <v>11938</v>
      </c>
      <c r="H1672" t="s">
        <v>11939</v>
      </c>
      <c r="I1672" t="s">
        <v>11940</v>
      </c>
      <c r="J1672" t="s">
        <v>103</v>
      </c>
      <c r="K1672" t="s">
        <v>1235</v>
      </c>
      <c r="L1672" t="s">
        <v>11691</v>
      </c>
      <c r="M1672" t="s">
        <v>11915</v>
      </c>
      <c r="N1672" t="s">
        <v>11935</v>
      </c>
      <c r="O1672" t="s">
        <v>3012</v>
      </c>
      <c r="P1672" t="s">
        <v>11694</v>
      </c>
      <c r="Q1672" t="s">
        <v>837</v>
      </c>
      <c r="R1672" t="b">
        <v>0</v>
      </c>
      <c r="S1672">
        <v>0</v>
      </c>
      <c r="T1672" t="s">
        <v>3002</v>
      </c>
      <c r="U1672" t="s">
        <v>3003</v>
      </c>
      <c r="V1672">
        <v>0</v>
      </c>
      <c r="W1672" t="s">
        <v>3012</v>
      </c>
    </row>
    <row r="1673" spans="1:23" hidden="1" x14ac:dyDescent="0.35">
      <c r="A1673" t="s">
        <v>2176</v>
      </c>
      <c r="C1673" s="403">
        <v>45490</v>
      </c>
      <c r="D1673" t="s">
        <v>3543</v>
      </c>
      <c r="E1673" t="s">
        <v>11941</v>
      </c>
      <c r="F1673" t="s">
        <v>11942</v>
      </c>
      <c r="G1673" t="s">
        <v>11943</v>
      </c>
      <c r="H1673" t="s">
        <v>11944</v>
      </c>
      <c r="I1673" t="s">
        <v>11945</v>
      </c>
      <c r="J1673" t="s">
        <v>102</v>
      </c>
      <c r="K1673" t="s">
        <v>843</v>
      </c>
      <c r="L1673" t="s">
        <v>3429</v>
      </c>
      <c r="M1673" t="s">
        <v>1798</v>
      </c>
      <c r="N1673" t="s">
        <v>11946</v>
      </c>
      <c r="O1673" t="s">
        <v>3012</v>
      </c>
      <c r="P1673" t="s">
        <v>11594</v>
      </c>
      <c r="Q1673" t="s">
        <v>371</v>
      </c>
      <c r="R1673" t="b">
        <v>0</v>
      </c>
      <c r="S1673">
        <v>900</v>
      </c>
      <c r="T1673" t="s">
        <v>3002</v>
      </c>
      <c r="U1673" t="s">
        <v>3003</v>
      </c>
      <c r="V1673">
        <v>0.9</v>
      </c>
      <c r="W1673" t="s">
        <v>3012</v>
      </c>
    </row>
    <row r="1674" spans="1:23" hidden="1" x14ac:dyDescent="0.35">
      <c r="A1674" t="s">
        <v>381</v>
      </c>
      <c r="C1674" s="403">
        <v>45490</v>
      </c>
      <c r="D1674" t="s">
        <v>3543</v>
      </c>
      <c r="E1674" t="s">
        <v>11947</v>
      </c>
      <c r="F1674" t="s">
        <v>11948</v>
      </c>
      <c r="G1674" t="s">
        <v>11949</v>
      </c>
      <c r="H1674" t="s">
        <v>11950</v>
      </c>
      <c r="I1674" t="s">
        <v>2300</v>
      </c>
      <c r="J1674" t="s">
        <v>97</v>
      </c>
      <c r="K1674" t="s">
        <v>444</v>
      </c>
      <c r="L1674" t="s">
        <v>3009</v>
      </c>
      <c r="M1674" t="s">
        <v>1798</v>
      </c>
      <c r="N1674" t="s">
        <v>11926</v>
      </c>
      <c r="O1674" t="s">
        <v>3012</v>
      </c>
      <c r="P1674" t="s">
        <v>8254</v>
      </c>
      <c r="Q1674" t="s">
        <v>415</v>
      </c>
      <c r="R1674" t="b">
        <v>0</v>
      </c>
      <c r="S1674">
        <v>3000</v>
      </c>
      <c r="T1674" t="s">
        <v>3002</v>
      </c>
      <c r="U1674" t="s">
        <v>3003</v>
      </c>
      <c r="V1674">
        <v>3</v>
      </c>
      <c r="W1674" t="s">
        <v>3012</v>
      </c>
    </row>
    <row r="1675" spans="1:23" hidden="1" x14ac:dyDescent="0.35">
      <c r="A1675" t="s">
        <v>381</v>
      </c>
      <c r="C1675" s="403">
        <v>45490</v>
      </c>
      <c r="D1675" t="s">
        <v>3543</v>
      </c>
      <c r="E1675" t="s">
        <v>11951</v>
      </c>
      <c r="F1675" t="s">
        <v>11952</v>
      </c>
      <c r="G1675" t="s">
        <v>11953</v>
      </c>
      <c r="H1675" t="s">
        <v>11954</v>
      </c>
      <c r="I1675" t="s">
        <v>11955</v>
      </c>
      <c r="J1675" t="s">
        <v>97</v>
      </c>
      <c r="K1675" t="s">
        <v>444</v>
      </c>
      <c r="L1675" t="s">
        <v>3588</v>
      </c>
      <c r="M1675" t="s">
        <v>1798</v>
      </c>
      <c r="N1675" t="s">
        <v>11956</v>
      </c>
      <c r="O1675" t="s">
        <v>3012</v>
      </c>
      <c r="P1675" t="s">
        <v>11957</v>
      </c>
      <c r="Q1675" t="s">
        <v>415</v>
      </c>
      <c r="R1675" t="b">
        <v>0</v>
      </c>
      <c r="S1675">
        <v>500</v>
      </c>
      <c r="T1675" t="s">
        <v>3002</v>
      </c>
      <c r="U1675" t="s">
        <v>3003</v>
      </c>
      <c r="V1675">
        <v>0.5</v>
      </c>
      <c r="W1675" t="s">
        <v>3012</v>
      </c>
    </row>
    <row r="1676" spans="1:23" hidden="1" x14ac:dyDescent="0.35">
      <c r="A1676" t="s">
        <v>2176</v>
      </c>
      <c r="C1676" s="403">
        <v>45490</v>
      </c>
      <c r="D1676" t="s">
        <v>3438</v>
      </c>
      <c r="E1676" t="s">
        <v>11958</v>
      </c>
      <c r="F1676" t="s">
        <v>11959</v>
      </c>
      <c r="G1676" t="s">
        <v>11960</v>
      </c>
      <c r="H1676" t="s">
        <v>11961</v>
      </c>
      <c r="I1676" t="s">
        <v>11962</v>
      </c>
      <c r="J1676" t="s">
        <v>102</v>
      </c>
      <c r="K1676" t="s">
        <v>843</v>
      </c>
      <c r="L1676" t="s">
        <v>3429</v>
      </c>
      <c r="M1676" t="s">
        <v>1798</v>
      </c>
      <c r="N1676" t="s">
        <v>11963</v>
      </c>
      <c r="O1676" t="s">
        <v>3012</v>
      </c>
      <c r="P1676" t="s">
        <v>11594</v>
      </c>
      <c r="Q1676" t="s">
        <v>371</v>
      </c>
      <c r="R1676" t="b">
        <v>0</v>
      </c>
      <c r="S1676">
        <v>700</v>
      </c>
      <c r="T1676" t="s">
        <v>3002</v>
      </c>
      <c r="U1676" t="s">
        <v>3003</v>
      </c>
      <c r="V1676">
        <v>0.7</v>
      </c>
      <c r="W1676" t="s">
        <v>3012</v>
      </c>
    </row>
    <row r="1677" spans="1:23" hidden="1" x14ac:dyDescent="0.35">
      <c r="A1677" t="s">
        <v>2176</v>
      </c>
      <c r="C1677" s="403">
        <v>45490</v>
      </c>
      <c r="D1677" t="s">
        <v>3543</v>
      </c>
      <c r="E1677" t="s">
        <v>11964</v>
      </c>
      <c r="F1677" t="s">
        <v>11965</v>
      </c>
      <c r="G1677" t="s">
        <v>11966</v>
      </c>
      <c r="H1677" t="s">
        <v>11967</v>
      </c>
      <c r="I1677" t="s">
        <v>2598</v>
      </c>
      <c r="J1677" t="s">
        <v>102</v>
      </c>
      <c r="K1677" t="s">
        <v>843</v>
      </c>
      <c r="L1677" t="s">
        <v>3429</v>
      </c>
      <c r="M1677" t="s">
        <v>1798</v>
      </c>
      <c r="N1677" t="s">
        <v>11968</v>
      </c>
      <c r="O1677" t="s">
        <v>3012</v>
      </c>
      <c r="P1677" t="s">
        <v>11594</v>
      </c>
      <c r="Q1677" t="s">
        <v>371</v>
      </c>
      <c r="R1677" t="b">
        <v>0</v>
      </c>
      <c r="S1677">
        <v>1200</v>
      </c>
      <c r="T1677" t="s">
        <v>3002</v>
      </c>
      <c r="U1677" t="s">
        <v>3003</v>
      </c>
      <c r="V1677">
        <v>1.2</v>
      </c>
      <c r="W1677" t="s">
        <v>3012</v>
      </c>
    </row>
    <row r="1678" spans="1:23" hidden="1" x14ac:dyDescent="0.35">
      <c r="A1678" t="s">
        <v>381</v>
      </c>
      <c r="C1678" s="403">
        <v>45490</v>
      </c>
      <c r="D1678" t="s">
        <v>3543</v>
      </c>
      <c r="E1678" t="s">
        <v>11969</v>
      </c>
      <c r="F1678" t="s">
        <v>11970</v>
      </c>
      <c r="G1678" t="s">
        <v>11971</v>
      </c>
      <c r="H1678" t="s">
        <v>11972</v>
      </c>
      <c r="I1678" t="s">
        <v>2310</v>
      </c>
      <c r="J1678" t="s">
        <v>97</v>
      </c>
      <c r="K1678" t="s">
        <v>444</v>
      </c>
      <c r="L1678" t="s">
        <v>3588</v>
      </c>
      <c r="M1678" t="s">
        <v>1798</v>
      </c>
      <c r="N1678" t="s">
        <v>11973</v>
      </c>
      <c r="O1678" t="s">
        <v>3012</v>
      </c>
      <c r="P1678" t="s">
        <v>11957</v>
      </c>
      <c r="Q1678" t="s">
        <v>415</v>
      </c>
      <c r="R1678" t="b">
        <v>0</v>
      </c>
      <c r="S1678">
        <v>600</v>
      </c>
      <c r="T1678" t="s">
        <v>3002</v>
      </c>
      <c r="U1678" t="s">
        <v>3003</v>
      </c>
      <c r="V1678">
        <v>0.6</v>
      </c>
      <c r="W1678" t="s">
        <v>3012</v>
      </c>
    </row>
    <row r="1679" spans="1:23" hidden="1" x14ac:dyDescent="0.35">
      <c r="A1679" t="s">
        <v>2176</v>
      </c>
      <c r="C1679" s="403">
        <v>45490</v>
      </c>
      <c r="D1679" t="s">
        <v>3438</v>
      </c>
      <c r="E1679" t="s">
        <v>11974</v>
      </c>
      <c r="F1679" t="s">
        <v>11975</v>
      </c>
      <c r="G1679" t="s">
        <v>11976</v>
      </c>
      <c r="H1679" t="s">
        <v>11977</v>
      </c>
      <c r="I1679" t="s">
        <v>2590</v>
      </c>
      <c r="J1679" t="s">
        <v>102</v>
      </c>
      <c r="K1679" t="s">
        <v>843</v>
      </c>
      <c r="L1679" t="s">
        <v>3429</v>
      </c>
      <c r="M1679" t="s">
        <v>1798</v>
      </c>
      <c r="N1679" t="s">
        <v>11978</v>
      </c>
      <c r="O1679" t="s">
        <v>3021</v>
      </c>
      <c r="P1679" t="s">
        <v>11594</v>
      </c>
      <c r="Q1679" t="s">
        <v>371</v>
      </c>
      <c r="R1679" t="b">
        <v>0</v>
      </c>
      <c r="S1679">
        <v>5000</v>
      </c>
      <c r="T1679" t="s">
        <v>3002</v>
      </c>
      <c r="U1679" t="s">
        <v>3003</v>
      </c>
      <c r="V1679">
        <v>5</v>
      </c>
      <c r="W1679" t="s">
        <v>3021</v>
      </c>
    </row>
    <row r="1680" spans="1:23" hidden="1" x14ac:dyDescent="0.35">
      <c r="A1680" t="s">
        <v>2176</v>
      </c>
      <c r="C1680" s="403">
        <v>45490</v>
      </c>
      <c r="D1680" t="s">
        <v>3543</v>
      </c>
      <c r="E1680" t="s">
        <v>11979</v>
      </c>
      <c r="F1680" t="s">
        <v>11980</v>
      </c>
      <c r="G1680" t="s">
        <v>11981</v>
      </c>
      <c r="H1680" t="s">
        <v>11982</v>
      </c>
      <c r="I1680" t="s">
        <v>4661</v>
      </c>
      <c r="J1680" t="s">
        <v>102</v>
      </c>
      <c r="K1680" t="s">
        <v>843</v>
      </c>
      <c r="L1680" t="s">
        <v>3410</v>
      </c>
      <c r="M1680" t="s">
        <v>1798</v>
      </c>
      <c r="N1680" t="s">
        <v>11983</v>
      </c>
      <c r="O1680" t="s">
        <v>3012</v>
      </c>
      <c r="P1680" t="s">
        <v>11984</v>
      </c>
      <c r="Q1680" t="s">
        <v>371</v>
      </c>
      <c r="R1680" t="b">
        <v>0</v>
      </c>
      <c r="S1680">
        <v>700</v>
      </c>
      <c r="T1680" t="s">
        <v>3002</v>
      </c>
      <c r="U1680" t="s">
        <v>3003</v>
      </c>
      <c r="V1680">
        <v>0.7</v>
      </c>
      <c r="W1680" t="s">
        <v>3012</v>
      </c>
    </row>
    <row r="1681" spans="1:23" hidden="1" x14ac:dyDescent="0.35">
      <c r="A1681" t="s">
        <v>350</v>
      </c>
      <c r="C1681" s="403">
        <v>45490</v>
      </c>
      <c r="D1681" t="s">
        <v>3480</v>
      </c>
      <c r="E1681" t="s">
        <v>11985</v>
      </c>
      <c r="F1681" t="s">
        <v>11986</v>
      </c>
      <c r="G1681" t="s">
        <v>11987</v>
      </c>
      <c r="H1681" t="s">
        <v>11988</v>
      </c>
      <c r="I1681" t="s">
        <v>2358</v>
      </c>
      <c r="J1681" t="s">
        <v>103</v>
      </c>
      <c r="K1681" t="s">
        <v>1235</v>
      </c>
      <c r="L1681" t="s">
        <v>11691</v>
      </c>
      <c r="M1681" t="s">
        <v>11989</v>
      </c>
      <c r="N1681" t="s">
        <v>11990</v>
      </c>
      <c r="O1681" t="s">
        <v>3012</v>
      </c>
      <c r="P1681" t="s">
        <v>11694</v>
      </c>
      <c r="Q1681" t="s">
        <v>837</v>
      </c>
      <c r="R1681" t="b">
        <v>0</v>
      </c>
      <c r="S1681">
        <v>0</v>
      </c>
      <c r="T1681" t="s">
        <v>3002</v>
      </c>
      <c r="U1681" t="s">
        <v>3003</v>
      </c>
      <c r="V1681">
        <v>0</v>
      </c>
      <c r="W1681" t="s">
        <v>3012</v>
      </c>
    </row>
    <row r="1682" spans="1:23" hidden="1" x14ac:dyDescent="0.35">
      <c r="A1682" t="s">
        <v>2189</v>
      </c>
      <c r="C1682" s="403">
        <v>45490</v>
      </c>
      <c r="D1682" t="s">
        <v>3543</v>
      </c>
      <c r="E1682" t="s">
        <v>11991</v>
      </c>
      <c r="F1682" t="s">
        <v>11992</v>
      </c>
      <c r="G1682" t="s">
        <v>11993</v>
      </c>
      <c r="H1682" t="s">
        <v>11994</v>
      </c>
      <c r="I1682" t="s">
        <v>5389</v>
      </c>
      <c r="J1682" t="s">
        <v>2260</v>
      </c>
      <c r="K1682" t="s">
        <v>2189</v>
      </c>
      <c r="L1682" t="s">
        <v>5236</v>
      </c>
      <c r="M1682" t="s">
        <v>6531</v>
      </c>
      <c r="N1682" t="s">
        <v>11995</v>
      </c>
      <c r="O1682" t="s">
        <v>3012</v>
      </c>
      <c r="P1682" t="s">
        <v>5244</v>
      </c>
      <c r="Q1682" t="s">
        <v>2189</v>
      </c>
      <c r="R1682" t="b">
        <v>0</v>
      </c>
      <c r="S1682">
        <v>2000</v>
      </c>
      <c r="T1682" t="s">
        <v>3002</v>
      </c>
      <c r="U1682" t="s">
        <v>3003</v>
      </c>
      <c r="V1682">
        <v>2</v>
      </c>
      <c r="W1682" t="s">
        <v>3012</v>
      </c>
    </row>
    <row r="1683" spans="1:23" hidden="1" x14ac:dyDescent="0.35">
      <c r="A1683" t="s">
        <v>350</v>
      </c>
      <c r="C1683" s="403">
        <v>45490</v>
      </c>
      <c r="D1683" t="s">
        <v>3480</v>
      </c>
      <c r="E1683" t="s">
        <v>11996</v>
      </c>
      <c r="F1683" t="s">
        <v>11997</v>
      </c>
      <c r="G1683" t="s">
        <v>11998</v>
      </c>
      <c r="H1683" t="s">
        <v>11999</v>
      </c>
      <c r="I1683" t="s">
        <v>795</v>
      </c>
      <c r="J1683" t="s">
        <v>103</v>
      </c>
      <c r="K1683" t="s">
        <v>1235</v>
      </c>
      <c r="L1683" t="s">
        <v>11691</v>
      </c>
      <c r="M1683" t="s">
        <v>11989</v>
      </c>
      <c r="N1683" t="s">
        <v>12000</v>
      </c>
      <c r="O1683" t="s">
        <v>3012</v>
      </c>
      <c r="P1683" t="s">
        <v>11694</v>
      </c>
      <c r="Q1683" t="s">
        <v>837</v>
      </c>
      <c r="R1683" t="b">
        <v>0</v>
      </c>
      <c r="S1683">
        <v>0</v>
      </c>
      <c r="T1683" t="s">
        <v>3002</v>
      </c>
      <c r="U1683" t="s">
        <v>3003</v>
      </c>
      <c r="V1683">
        <v>0</v>
      </c>
      <c r="W1683" t="s">
        <v>3012</v>
      </c>
    </row>
    <row r="1684" spans="1:23" hidden="1" x14ac:dyDescent="0.35">
      <c r="A1684" t="s">
        <v>350</v>
      </c>
      <c r="C1684" s="403">
        <v>45490</v>
      </c>
      <c r="D1684" t="s">
        <v>3480</v>
      </c>
      <c r="E1684" t="s">
        <v>12001</v>
      </c>
      <c r="F1684" t="s">
        <v>12002</v>
      </c>
      <c r="G1684" t="s">
        <v>12003</v>
      </c>
      <c r="H1684" t="s">
        <v>12004</v>
      </c>
      <c r="I1684" t="s">
        <v>2501</v>
      </c>
      <c r="J1684" t="s">
        <v>103</v>
      </c>
      <c r="K1684" t="s">
        <v>1235</v>
      </c>
      <c r="L1684" t="s">
        <v>11691</v>
      </c>
      <c r="M1684" t="s">
        <v>11871</v>
      </c>
      <c r="N1684" t="s">
        <v>12005</v>
      </c>
      <c r="O1684" t="s">
        <v>3021</v>
      </c>
      <c r="P1684" t="s">
        <v>11694</v>
      </c>
      <c r="Q1684" t="s">
        <v>837</v>
      </c>
      <c r="R1684" t="b">
        <v>0</v>
      </c>
      <c r="S1684">
        <v>15000</v>
      </c>
      <c r="T1684" t="s">
        <v>3002</v>
      </c>
      <c r="U1684" t="s">
        <v>3003</v>
      </c>
      <c r="V1684">
        <v>15</v>
      </c>
      <c r="W1684" t="s">
        <v>3021</v>
      </c>
    </row>
    <row r="1685" spans="1:23" hidden="1" x14ac:dyDescent="0.35">
      <c r="A1685" t="s">
        <v>2176</v>
      </c>
      <c r="C1685" s="403">
        <v>45490</v>
      </c>
      <c r="D1685" t="s">
        <v>3397</v>
      </c>
      <c r="E1685" t="s">
        <v>12006</v>
      </c>
      <c r="F1685" t="s">
        <v>12007</v>
      </c>
      <c r="G1685" t="s">
        <v>12008</v>
      </c>
      <c r="H1685" t="s">
        <v>12009</v>
      </c>
      <c r="I1685" t="s">
        <v>2425</v>
      </c>
      <c r="J1685" t="s">
        <v>102</v>
      </c>
      <c r="K1685" t="s">
        <v>843</v>
      </c>
      <c r="L1685" t="s">
        <v>3410</v>
      </c>
      <c r="M1685" t="s">
        <v>1798</v>
      </c>
      <c r="N1685" t="s">
        <v>12010</v>
      </c>
      <c r="O1685" t="s">
        <v>3012</v>
      </c>
      <c r="P1685" t="s">
        <v>11984</v>
      </c>
      <c r="Q1685" t="s">
        <v>371</v>
      </c>
      <c r="R1685" t="b">
        <v>0</v>
      </c>
      <c r="S1685">
        <v>800</v>
      </c>
      <c r="T1685" t="s">
        <v>3002</v>
      </c>
      <c r="U1685" t="s">
        <v>3003</v>
      </c>
      <c r="V1685">
        <v>0.8</v>
      </c>
      <c r="W1685" t="s">
        <v>3012</v>
      </c>
    </row>
    <row r="1686" spans="1:23" hidden="1" x14ac:dyDescent="0.35">
      <c r="A1686" t="s">
        <v>381</v>
      </c>
      <c r="C1686" s="403">
        <v>45490</v>
      </c>
      <c r="D1686" t="s">
        <v>3543</v>
      </c>
      <c r="E1686" t="s">
        <v>12011</v>
      </c>
      <c r="F1686" t="s">
        <v>12012</v>
      </c>
      <c r="G1686" t="s">
        <v>12013</v>
      </c>
      <c r="H1686" t="s">
        <v>12014</v>
      </c>
      <c r="I1686" t="s">
        <v>2404</v>
      </c>
      <c r="J1686" t="s">
        <v>97</v>
      </c>
      <c r="K1686" t="s">
        <v>444</v>
      </c>
      <c r="L1686" t="s">
        <v>3009</v>
      </c>
      <c r="M1686" t="s">
        <v>1798</v>
      </c>
      <c r="N1686" t="s">
        <v>12015</v>
      </c>
      <c r="O1686" t="s">
        <v>3012</v>
      </c>
      <c r="P1686" t="s">
        <v>8254</v>
      </c>
      <c r="Q1686" t="s">
        <v>415</v>
      </c>
      <c r="R1686" t="b">
        <v>0</v>
      </c>
      <c r="S1686">
        <v>3000</v>
      </c>
      <c r="T1686" t="s">
        <v>3002</v>
      </c>
      <c r="U1686" t="s">
        <v>3003</v>
      </c>
      <c r="V1686">
        <v>3</v>
      </c>
      <c r="W1686" t="s">
        <v>3012</v>
      </c>
    </row>
    <row r="1687" spans="1:23" hidden="1" x14ac:dyDescent="0.35">
      <c r="A1687" t="s">
        <v>2176</v>
      </c>
      <c r="C1687" s="403">
        <v>45490</v>
      </c>
      <c r="D1687" t="s">
        <v>3543</v>
      </c>
      <c r="E1687" t="s">
        <v>12016</v>
      </c>
      <c r="F1687" t="s">
        <v>12017</v>
      </c>
      <c r="G1687" t="s">
        <v>12018</v>
      </c>
      <c r="H1687" t="s">
        <v>12019</v>
      </c>
      <c r="I1687" t="s">
        <v>2283</v>
      </c>
      <c r="J1687" t="s">
        <v>102</v>
      </c>
      <c r="K1687" t="s">
        <v>843</v>
      </c>
      <c r="L1687" t="s">
        <v>3410</v>
      </c>
      <c r="M1687" t="s">
        <v>1798</v>
      </c>
      <c r="N1687" t="s">
        <v>12020</v>
      </c>
      <c r="O1687" t="s">
        <v>3012</v>
      </c>
      <c r="P1687" t="s">
        <v>11984</v>
      </c>
      <c r="Q1687" t="s">
        <v>371</v>
      </c>
      <c r="R1687" t="b">
        <v>0</v>
      </c>
      <c r="S1687">
        <v>1800</v>
      </c>
      <c r="T1687" t="s">
        <v>3002</v>
      </c>
      <c r="U1687" t="s">
        <v>3003</v>
      </c>
      <c r="V1687">
        <v>1.8</v>
      </c>
      <c r="W1687" t="s">
        <v>3012</v>
      </c>
    </row>
    <row r="1688" spans="1:23" hidden="1" x14ac:dyDescent="0.35">
      <c r="A1688" t="s">
        <v>2189</v>
      </c>
      <c r="C1688" s="403">
        <v>45490</v>
      </c>
      <c r="D1688" t="s">
        <v>3543</v>
      </c>
      <c r="E1688" t="s">
        <v>12021</v>
      </c>
      <c r="F1688" t="s">
        <v>12022</v>
      </c>
      <c r="G1688" t="s">
        <v>12023</v>
      </c>
      <c r="H1688" t="s">
        <v>12024</v>
      </c>
      <c r="I1688" t="s">
        <v>400</v>
      </c>
      <c r="J1688" t="s">
        <v>100</v>
      </c>
      <c r="K1688" t="s">
        <v>2193</v>
      </c>
      <c r="L1688" t="s">
        <v>9966</v>
      </c>
      <c r="M1688" t="s">
        <v>1798</v>
      </c>
      <c r="N1688" t="s">
        <v>12025</v>
      </c>
      <c r="O1688" t="s">
        <v>3012</v>
      </c>
      <c r="P1688" t="s">
        <v>9968</v>
      </c>
      <c r="Q1688" t="s">
        <v>2189</v>
      </c>
      <c r="R1688" t="b">
        <v>0</v>
      </c>
      <c r="S1688">
        <v>2000</v>
      </c>
      <c r="T1688" t="s">
        <v>3002</v>
      </c>
      <c r="U1688" t="s">
        <v>3003</v>
      </c>
      <c r="V1688">
        <v>2</v>
      </c>
      <c r="W1688" t="s">
        <v>3012</v>
      </c>
    </row>
    <row r="1689" spans="1:23" hidden="1" x14ac:dyDescent="0.35">
      <c r="A1689" t="s">
        <v>2176</v>
      </c>
      <c r="C1689" s="403">
        <v>45490</v>
      </c>
      <c r="D1689" t="s">
        <v>3543</v>
      </c>
      <c r="E1689" t="s">
        <v>1223</v>
      </c>
      <c r="F1689" t="s">
        <v>12026</v>
      </c>
      <c r="G1689" t="s">
        <v>12027</v>
      </c>
      <c r="H1689" t="s">
        <v>12028</v>
      </c>
      <c r="I1689" t="s">
        <v>2435</v>
      </c>
      <c r="J1689" t="s">
        <v>102</v>
      </c>
      <c r="K1689" t="s">
        <v>843</v>
      </c>
      <c r="L1689" t="s">
        <v>3429</v>
      </c>
      <c r="M1689" t="s">
        <v>12029</v>
      </c>
      <c r="N1689" t="s">
        <v>11968</v>
      </c>
      <c r="O1689" t="s">
        <v>3021</v>
      </c>
      <c r="P1689" t="s">
        <v>11594</v>
      </c>
      <c r="Q1689" t="s">
        <v>371</v>
      </c>
      <c r="R1689" t="b">
        <v>1</v>
      </c>
      <c r="S1689">
        <v>3500</v>
      </c>
      <c r="T1689" t="s">
        <v>3002</v>
      </c>
      <c r="U1689" t="s">
        <v>3003</v>
      </c>
      <c r="V1689">
        <v>3.5</v>
      </c>
      <c r="W1689" t="s">
        <v>3021</v>
      </c>
    </row>
    <row r="1690" spans="1:23" hidden="1" x14ac:dyDescent="0.35">
      <c r="A1690" t="s">
        <v>2189</v>
      </c>
      <c r="C1690" s="403">
        <v>45490</v>
      </c>
      <c r="D1690" t="s">
        <v>3543</v>
      </c>
      <c r="E1690" t="s">
        <v>12030</v>
      </c>
      <c r="F1690" t="s">
        <v>12031</v>
      </c>
      <c r="G1690" t="s">
        <v>12032</v>
      </c>
      <c r="H1690" t="s">
        <v>12033</v>
      </c>
      <c r="I1690" t="s">
        <v>12034</v>
      </c>
      <c r="J1690" t="s">
        <v>100</v>
      </c>
      <c r="K1690" t="s">
        <v>293</v>
      </c>
      <c r="L1690" t="s">
        <v>3071</v>
      </c>
      <c r="M1690" t="s">
        <v>1798</v>
      </c>
      <c r="N1690" t="s">
        <v>12035</v>
      </c>
      <c r="O1690" t="s">
        <v>3012</v>
      </c>
      <c r="P1690" t="s">
        <v>3732</v>
      </c>
      <c r="Q1690" t="s">
        <v>293</v>
      </c>
      <c r="R1690" t="b">
        <v>1</v>
      </c>
      <c r="S1690">
        <v>2000</v>
      </c>
      <c r="T1690" t="s">
        <v>3002</v>
      </c>
      <c r="U1690" t="s">
        <v>3003</v>
      </c>
      <c r="V1690">
        <v>2</v>
      </c>
      <c r="W1690" t="s">
        <v>3012</v>
      </c>
    </row>
    <row r="1691" spans="1:23" hidden="1" x14ac:dyDescent="0.35">
      <c r="A1691" t="s">
        <v>2189</v>
      </c>
      <c r="C1691" s="403">
        <v>45490</v>
      </c>
      <c r="D1691" t="s">
        <v>3543</v>
      </c>
      <c r="E1691" t="s">
        <v>12036</v>
      </c>
      <c r="F1691" t="s">
        <v>12037</v>
      </c>
      <c r="G1691" t="s">
        <v>12038</v>
      </c>
      <c r="H1691" t="s">
        <v>12039</v>
      </c>
      <c r="I1691" t="s">
        <v>9361</v>
      </c>
      <c r="J1691" t="s">
        <v>101</v>
      </c>
      <c r="K1691" t="s">
        <v>806</v>
      </c>
      <c r="L1691" t="s">
        <v>10036</v>
      </c>
      <c r="M1691" t="s">
        <v>1798</v>
      </c>
      <c r="N1691" t="s">
        <v>10856</v>
      </c>
      <c r="O1691" t="s">
        <v>3012</v>
      </c>
      <c r="P1691" t="s">
        <v>10037</v>
      </c>
      <c r="Q1691" t="s">
        <v>293</v>
      </c>
      <c r="R1691" t="b">
        <v>0</v>
      </c>
      <c r="S1691">
        <v>2000</v>
      </c>
      <c r="T1691" t="s">
        <v>3002</v>
      </c>
      <c r="U1691" t="s">
        <v>3003</v>
      </c>
      <c r="V1691">
        <v>2</v>
      </c>
      <c r="W1691" t="s">
        <v>3012</v>
      </c>
    </row>
    <row r="1692" spans="1:23" hidden="1" x14ac:dyDescent="0.35">
      <c r="A1692" t="s">
        <v>381</v>
      </c>
      <c r="C1692" s="403">
        <v>45490</v>
      </c>
      <c r="D1692" t="s">
        <v>3543</v>
      </c>
      <c r="E1692" t="s">
        <v>12040</v>
      </c>
      <c r="F1692" t="s">
        <v>12041</v>
      </c>
      <c r="G1692" t="s">
        <v>12042</v>
      </c>
      <c r="H1692" t="s">
        <v>12043</v>
      </c>
      <c r="I1692" t="s">
        <v>136</v>
      </c>
      <c r="J1692" t="s">
        <v>97</v>
      </c>
      <c r="K1692" t="s">
        <v>444</v>
      </c>
      <c r="L1692" t="s">
        <v>3588</v>
      </c>
      <c r="M1692" t="s">
        <v>1798</v>
      </c>
      <c r="N1692" t="s">
        <v>12044</v>
      </c>
      <c r="O1692" t="s">
        <v>3012</v>
      </c>
      <c r="P1692" t="s">
        <v>11957</v>
      </c>
      <c r="Q1692" t="s">
        <v>415</v>
      </c>
      <c r="R1692" t="b">
        <v>0</v>
      </c>
      <c r="S1692">
        <v>800</v>
      </c>
      <c r="T1692" t="s">
        <v>3002</v>
      </c>
      <c r="U1692" t="s">
        <v>3003</v>
      </c>
      <c r="V1692">
        <v>0.8</v>
      </c>
      <c r="W1692" t="s">
        <v>3012</v>
      </c>
    </row>
    <row r="1693" spans="1:23" hidden="1" x14ac:dyDescent="0.35">
      <c r="A1693" t="s">
        <v>419</v>
      </c>
      <c r="C1693" s="403">
        <v>45490</v>
      </c>
      <c r="D1693" t="s">
        <v>3543</v>
      </c>
      <c r="E1693" t="s">
        <v>2776</v>
      </c>
      <c r="F1693" t="s">
        <v>12045</v>
      </c>
      <c r="G1693" t="s">
        <v>12046</v>
      </c>
      <c r="H1693" t="s">
        <v>12047</v>
      </c>
      <c r="I1693" t="s">
        <v>2638</v>
      </c>
      <c r="J1693" t="s">
        <v>96</v>
      </c>
      <c r="K1693" t="s">
        <v>429</v>
      </c>
      <c r="L1693" t="s">
        <v>3699</v>
      </c>
      <c r="M1693" t="s">
        <v>8091</v>
      </c>
      <c r="N1693" t="s">
        <v>12048</v>
      </c>
      <c r="O1693" t="s">
        <v>3021</v>
      </c>
      <c r="P1693" t="s">
        <v>8687</v>
      </c>
      <c r="Q1693" t="s">
        <v>429</v>
      </c>
      <c r="R1693" t="b">
        <v>0</v>
      </c>
      <c r="S1693">
        <v>3000</v>
      </c>
      <c r="T1693" t="s">
        <v>3002</v>
      </c>
      <c r="U1693" t="s">
        <v>3003</v>
      </c>
      <c r="V1693">
        <v>3</v>
      </c>
      <c r="W1693" t="s">
        <v>3021</v>
      </c>
    </row>
    <row r="1694" spans="1:23" hidden="1" x14ac:dyDescent="0.35">
      <c r="A1694" t="s">
        <v>2189</v>
      </c>
      <c r="C1694" s="403">
        <v>45490</v>
      </c>
      <c r="D1694" t="s">
        <v>3543</v>
      </c>
      <c r="E1694" t="s">
        <v>12049</v>
      </c>
      <c r="F1694" t="s">
        <v>12050</v>
      </c>
      <c r="G1694" t="s">
        <v>12051</v>
      </c>
      <c r="H1694" t="s">
        <v>12052</v>
      </c>
      <c r="I1694" t="s">
        <v>2503</v>
      </c>
      <c r="J1694" t="s">
        <v>101</v>
      </c>
      <c r="K1694" t="s">
        <v>806</v>
      </c>
      <c r="L1694" t="s">
        <v>10036</v>
      </c>
      <c r="M1694" t="s">
        <v>1798</v>
      </c>
      <c r="N1694" t="s">
        <v>10856</v>
      </c>
      <c r="O1694" t="s">
        <v>3012</v>
      </c>
      <c r="P1694" t="s">
        <v>10037</v>
      </c>
      <c r="Q1694" t="s">
        <v>293</v>
      </c>
      <c r="R1694" t="b">
        <v>0</v>
      </c>
      <c r="S1694">
        <v>3000</v>
      </c>
      <c r="T1694" t="s">
        <v>3002</v>
      </c>
      <c r="U1694" t="s">
        <v>3003</v>
      </c>
      <c r="V1694">
        <v>3</v>
      </c>
      <c r="W1694" t="s">
        <v>3012</v>
      </c>
    </row>
    <row r="1695" spans="1:23" hidden="1" x14ac:dyDescent="0.35">
      <c r="A1695" t="s">
        <v>381</v>
      </c>
      <c r="C1695" s="403">
        <v>45490</v>
      </c>
      <c r="D1695" t="s">
        <v>12053</v>
      </c>
      <c r="E1695" t="s">
        <v>12054</v>
      </c>
      <c r="F1695" t="s">
        <v>12055</v>
      </c>
      <c r="G1695" t="s">
        <v>12056</v>
      </c>
      <c r="H1695" t="s">
        <v>12057</v>
      </c>
      <c r="I1695" t="s">
        <v>2268</v>
      </c>
      <c r="J1695" t="s">
        <v>97</v>
      </c>
      <c r="K1695" t="s">
        <v>444</v>
      </c>
      <c r="L1695" t="s">
        <v>3588</v>
      </c>
      <c r="M1695" t="s">
        <v>12058</v>
      </c>
      <c r="N1695" t="s">
        <v>12059</v>
      </c>
      <c r="O1695" t="s">
        <v>3021</v>
      </c>
      <c r="P1695" t="s">
        <v>11957</v>
      </c>
      <c r="Q1695" t="s">
        <v>415</v>
      </c>
      <c r="R1695" t="b">
        <v>0</v>
      </c>
      <c r="S1695">
        <v>10000</v>
      </c>
      <c r="T1695" t="s">
        <v>3002</v>
      </c>
      <c r="U1695" t="s">
        <v>3003</v>
      </c>
      <c r="V1695">
        <v>10</v>
      </c>
      <c r="W1695" t="s">
        <v>3021</v>
      </c>
    </row>
    <row r="1696" spans="1:23" hidden="1" x14ac:dyDescent="0.35">
      <c r="A1696" t="s">
        <v>2189</v>
      </c>
      <c r="C1696" s="403">
        <v>45490</v>
      </c>
      <c r="D1696" t="s">
        <v>3543</v>
      </c>
      <c r="E1696" t="s">
        <v>12060</v>
      </c>
      <c r="F1696" t="s">
        <v>12061</v>
      </c>
      <c r="G1696" t="s">
        <v>12062</v>
      </c>
      <c r="H1696" t="s">
        <v>12063</v>
      </c>
      <c r="I1696" t="s">
        <v>12064</v>
      </c>
      <c r="J1696" t="s">
        <v>101</v>
      </c>
      <c r="K1696" t="s">
        <v>806</v>
      </c>
      <c r="L1696" t="s">
        <v>10036</v>
      </c>
      <c r="M1696" t="s">
        <v>1798</v>
      </c>
      <c r="N1696" t="s">
        <v>10856</v>
      </c>
      <c r="O1696" t="s">
        <v>3012</v>
      </c>
      <c r="P1696" t="s">
        <v>10037</v>
      </c>
      <c r="Q1696" t="s">
        <v>293</v>
      </c>
      <c r="R1696" t="b">
        <v>0</v>
      </c>
      <c r="S1696">
        <v>2000</v>
      </c>
      <c r="T1696" t="s">
        <v>3002</v>
      </c>
      <c r="U1696" t="s">
        <v>3003</v>
      </c>
      <c r="V1696">
        <v>2</v>
      </c>
      <c r="W1696" t="s">
        <v>3012</v>
      </c>
    </row>
    <row r="1697" spans="1:23" hidden="1" x14ac:dyDescent="0.35">
      <c r="A1697" t="s">
        <v>2189</v>
      </c>
      <c r="C1697" s="403">
        <v>45490</v>
      </c>
      <c r="D1697" t="s">
        <v>3543</v>
      </c>
      <c r="E1697" t="s">
        <v>12065</v>
      </c>
      <c r="F1697" t="s">
        <v>12066</v>
      </c>
      <c r="G1697" t="s">
        <v>12067</v>
      </c>
      <c r="H1697" t="s">
        <v>12068</v>
      </c>
      <c r="I1697" t="s">
        <v>2370</v>
      </c>
      <c r="J1697" t="s">
        <v>2260</v>
      </c>
      <c r="K1697" t="s">
        <v>2189</v>
      </c>
      <c r="L1697" t="s">
        <v>5236</v>
      </c>
      <c r="M1697" t="s">
        <v>6531</v>
      </c>
      <c r="N1697" t="s">
        <v>8037</v>
      </c>
      <c r="O1697" t="s">
        <v>3012</v>
      </c>
      <c r="P1697" t="s">
        <v>5244</v>
      </c>
      <c r="Q1697" t="s">
        <v>2189</v>
      </c>
      <c r="R1697" t="b">
        <v>0</v>
      </c>
      <c r="S1697">
        <v>2000</v>
      </c>
      <c r="T1697" t="s">
        <v>3002</v>
      </c>
      <c r="U1697" t="s">
        <v>3003</v>
      </c>
      <c r="V1697">
        <v>2</v>
      </c>
      <c r="W1697" t="s">
        <v>3012</v>
      </c>
    </row>
    <row r="1698" spans="1:23" hidden="1" x14ac:dyDescent="0.35">
      <c r="A1698" t="s">
        <v>2189</v>
      </c>
      <c r="C1698" s="403">
        <v>45490</v>
      </c>
      <c r="D1698" t="s">
        <v>3543</v>
      </c>
      <c r="E1698" t="s">
        <v>12069</v>
      </c>
      <c r="F1698" t="s">
        <v>12070</v>
      </c>
      <c r="G1698" t="s">
        <v>12071</v>
      </c>
      <c r="H1698" t="s">
        <v>12072</v>
      </c>
      <c r="I1698" t="s">
        <v>12073</v>
      </c>
      <c r="J1698" t="s">
        <v>2260</v>
      </c>
      <c r="K1698" t="s">
        <v>2189</v>
      </c>
      <c r="L1698" t="s">
        <v>5236</v>
      </c>
      <c r="M1698" t="s">
        <v>6531</v>
      </c>
      <c r="N1698" t="s">
        <v>12074</v>
      </c>
      <c r="O1698" t="s">
        <v>3012</v>
      </c>
      <c r="P1698" t="s">
        <v>5244</v>
      </c>
      <c r="Q1698" t="s">
        <v>2189</v>
      </c>
      <c r="R1698" t="b">
        <v>0</v>
      </c>
      <c r="S1698">
        <v>2000</v>
      </c>
      <c r="T1698" t="s">
        <v>3002</v>
      </c>
      <c r="U1698" t="s">
        <v>3003</v>
      </c>
      <c r="V1698">
        <v>2</v>
      </c>
      <c r="W1698" t="s">
        <v>3012</v>
      </c>
    </row>
    <row r="1699" spans="1:23" hidden="1" x14ac:dyDescent="0.35">
      <c r="A1699" t="s">
        <v>2189</v>
      </c>
      <c r="C1699" s="403">
        <v>45490</v>
      </c>
      <c r="D1699" t="s">
        <v>3543</v>
      </c>
      <c r="E1699" t="s">
        <v>12075</v>
      </c>
      <c r="F1699" t="s">
        <v>12076</v>
      </c>
      <c r="G1699" t="s">
        <v>12077</v>
      </c>
      <c r="H1699" t="s">
        <v>12078</v>
      </c>
      <c r="I1699" t="s">
        <v>3896</v>
      </c>
      <c r="J1699" t="s">
        <v>2260</v>
      </c>
      <c r="K1699" t="s">
        <v>2189</v>
      </c>
      <c r="L1699" t="s">
        <v>5236</v>
      </c>
      <c r="M1699" t="s">
        <v>6531</v>
      </c>
      <c r="N1699" t="s">
        <v>12079</v>
      </c>
      <c r="O1699" t="s">
        <v>3012</v>
      </c>
      <c r="P1699" t="s">
        <v>5244</v>
      </c>
      <c r="Q1699" t="s">
        <v>2189</v>
      </c>
      <c r="R1699" t="b">
        <v>0</v>
      </c>
      <c r="S1699">
        <v>500</v>
      </c>
      <c r="T1699" t="s">
        <v>3002</v>
      </c>
      <c r="U1699" t="s">
        <v>3003</v>
      </c>
      <c r="V1699">
        <v>0.5</v>
      </c>
      <c r="W1699" t="s">
        <v>3012</v>
      </c>
    </row>
    <row r="1700" spans="1:23" hidden="1" x14ac:dyDescent="0.35">
      <c r="A1700" t="s">
        <v>381</v>
      </c>
      <c r="C1700" s="403">
        <v>45490</v>
      </c>
      <c r="D1700" t="s">
        <v>3543</v>
      </c>
      <c r="E1700" t="s">
        <v>12080</v>
      </c>
      <c r="F1700" t="s">
        <v>12081</v>
      </c>
      <c r="G1700" t="s">
        <v>12082</v>
      </c>
      <c r="H1700" t="s">
        <v>12083</v>
      </c>
      <c r="I1700" t="s">
        <v>5602</v>
      </c>
      <c r="J1700" t="s">
        <v>97</v>
      </c>
      <c r="K1700" t="s">
        <v>444</v>
      </c>
      <c r="L1700" t="s">
        <v>3525</v>
      </c>
      <c r="M1700" t="s">
        <v>8589</v>
      </c>
      <c r="N1700" t="s">
        <v>8590</v>
      </c>
      <c r="O1700" t="s">
        <v>3012</v>
      </c>
      <c r="P1700" t="s">
        <v>3526</v>
      </c>
      <c r="Q1700" t="s">
        <v>415</v>
      </c>
      <c r="R1700" t="b">
        <v>0</v>
      </c>
      <c r="S1700">
        <v>2000</v>
      </c>
      <c r="T1700" t="s">
        <v>3002</v>
      </c>
      <c r="U1700" t="s">
        <v>3003</v>
      </c>
      <c r="V1700">
        <v>2</v>
      </c>
      <c r="W1700" t="s">
        <v>3012</v>
      </c>
    </row>
    <row r="1701" spans="1:23" hidden="1" x14ac:dyDescent="0.35">
      <c r="A1701" t="s">
        <v>381</v>
      </c>
      <c r="C1701" s="403">
        <v>45489</v>
      </c>
      <c r="D1701" t="s">
        <v>3543</v>
      </c>
      <c r="E1701" t="s">
        <v>12084</v>
      </c>
      <c r="F1701" t="s">
        <v>12085</v>
      </c>
      <c r="G1701" t="s">
        <v>12086</v>
      </c>
      <c r="H1701" t="s">
        <v>12087</v>
      </c>
      <c r="I1701" t="s">
        <v>3896</v>
      </c>
      <c r="J1701" t="s">
        <v>97</v>
      </c>
      <c r="K1701" t="s">
        <v>444</v>
      </c>
      <c r="L1701" t="s">
        <v>3525</v>
      </c>
      <c r="M1701" t="s">
        <v>1798</v>
      </c>
      <c r="N1701" t="s">
        <v>12088</v>
      </c>
      <c r="O1701" t="s">
        <v>3030</v>
      </c>
      <c r="P1701" t="s">
        <v>9173</v>
      </c>
      <c r="Q1701" t="s">
        <v>415</v>
      </c>
      <c r="R1701" t="b">
        <v>0</v>
      </c>
      <c r="S1701">
        <v>3000</v>
      </c>
      <c r="T1701" t="s">
        <v>3002</v>
      </c>
      <c r="U1701" t="s">
        <v>3003</v>
      </c>
      <c r="V1701">
        <v>3</v>
      </c>
      <c r="W1701" t="s">
        <v>3030</v>
      </c>
    </row>
    <row r="1702" spans="1:23" hidden="1" x14ac:dyDescent="0.35">
      <c r="A1702" t="s">
        <v>381</v>
      </c>
      <c r="C1702" s="403">
        <v>45489</v>
      </c>
      <c r="D1702" t="s">
        <v>3543</v>
      </c>
      <c r="E1702" t="s">
        <v>12089</v>
      </c>
      <c r="F1702" t="s">
        <v>12090</v>
      </c>
      <c r="G1702" t="s">
        <v>12091</v>
      </c>
      <c r="H1702" t="s">
        <v>12092</v>
      </c>
      <c r="I1702" t="s">
        <v>2737</v>
      </c>
      <c r="J1702" t="s">
        <v>97</v>
      </c>
      <c r="K1702" t="s">
        <v>444</v>
      </c>
      <c r="L1702" t="s">
        <v>3009</v>
      </c>
      <c r="M1702" t="s">
        <v>1798</v>
      </c>
      <c r="N1702" t="s">
        <v>12093</v>
      </c>
      <c r="O1702" t="s">
        <v>3012</v>
      </c>
      <c r="P1702" t="s">
        <v>8254</v>
      </c>
      <c r="Q1702" t="s">
        <v>415</v>
      </c>
      <c r="R1702" t="b">
        <v>0</v>
      </c>
      <c r="S1702">
        <v>2000</v>
      </c>
      <c r="T1702" t="s">
        <v>3002</v>
      </c>
      <c r="U1702" t="s">
        <v>3003</v>
      </c>
      <c r="V1702">
        <v>2</v>
      </c>
      <c r="W1702" t="s">
        <v>3012</v>
      </c>
    </row>
    <row r="1703" spans="1:23" hidden="1" x14ac:dyDescent="0.35">
      <c r="A1703" t="s">
        <v>381</v>
      </c>
      <c r="C1703" s="403">
        <v>45489</v>
      </c>
      <c r="D1703" t="s">
        <v>3543</v>
      </c>
      <c r="E1703" t="s">
        <v>12094</v>
      </c>
      <c r="F1703" t="s">
        <v>12095</v>
      </c>
      <c r="G1703" t="s">
        <v>12096</v>
      </c>
      <c r="H1703" t="s">
        <v>12097</v>
      </c>
      <c r="I1703" t="s">
        <v>2358</v>
      </c>
      <c r="J1703" t="s">
        <v>97</v>
      </c>
      <c r="K1703" t="s">
        <v>444</v>
      </c>
      <c r="L1703" t="s">
        <v>3525</v>
      </c>
      <c r="M1703" t="s">
        <v>1798</v>
      </c>
      <c r="N1703" t="s">
        <v>12098</v>
      </c>
      <c r="O1703" t="s">
        <v>3012</v>
      </c>
      <c r="P1703" t="s">
        <v>9173</v>
      </c>
      <c r="Q1703" t="s">
        <v>415</v>
      </c>
      <c r="R1703" t="b">
        <v>0</v>
      </c>
      <c r="S1703">
        <v>400</v>
      </c>
      <c r="T1703" t="s">
        <v>3002</v>
      </c>
      <c r="U1703" t="s">
        <v>3003</v>
      </c>
      <c r="V1703">
        <v>0.4</v>
      </c>
      <c r="W1703" t="s">
        <v>3012</v>
      </c>
    </row>
    <row r="1704" spans="1:23" hidden="1" x14ac:dyDescent="0.35">
      <c r="A1704" t="s">
        <v>381</v>
      </c>
      <c r="C1704" s="403">
        <v>45489</v>
      </c>
      <c r="D1704" t="s">
        <v>3543</v>
      </c>
      <c r="E1704" t="s">
        <v>12099</v>
      </c>
      <c r="F1704" t="s">
        <v>12100</v>
      </c>
      <c r="G1704" t="s">
        <v>12101</v>
      </c>
      <c r="H1704" t="s">
        <v>12102</v>
      </c>
      <c r="I1704" t="s">
        <v>2269</v>
      </c>
      <c r="J1704" t="s">
        <v>97</v>
      </c>
      <c r="K1704" t="s">
        <v>444</v>
      </c>
      <c r="L1704" t="s">
        <v>3525</v>
      </c>
      <c r="M1704" t="s">
        <v>1798</v>
      </c>
      <c r="N1704" t="s">
        <v>12103</v>
      </c>
      <c r="O1704" t="s">
        <v>3012</v>
      </c>
      <c r="P1704" t="s">
        <v>9173</v>
      </c>
      <c r="Q1704" t="s">
        <v>415</v>
      </c>
      <c r="R1704" t="b">
        <v>0</v>
      </c>
      <c r="S1704">
        <v>600</v>
      </c>
      <c r="T1704" t="s">
        <v>3002</v>
      </c>
      <c r="U1704" t="s">
        <v>3003</v>
      </c>
      <c r="V1704">
        <v>0.6</v>
      </c>
      <c r="W1704" t="s">
        <v>3012</v>
      </c>
    </row>
    <row r="1705" spans="1:23" hidden="1" x14ac:dyDescent="0.35">
      <c r="A1705" t="s">
        <v>381</v>
      </c>
      <c r="C1705" s="403">
        <v>45489</v>
      </c>
      <c r="D1705" t="s">
        <v>3543</v>
      </c>
      <c r="E1705" t="s">
        <v>12104</v>
      </c>
      <c r="F1705" t="s">
        <v>12105</v>
      </c>
      <c r="G1705" t="s">
        <v>12106</v>
      </c>
      <c r="H1705" t="s">
        <v>12107</v>
      </c>
      <c r="I1705" t="s">
        <v>12108</v>
      </c>
      <c r="J1705" t="s">
        <v>97</v>
      </c>
      <c r="K1705" t="s">
        <v>444</v>
      </c>
      <c r="L1705" t="s">
        <v>3525</v>
      </c>
      <c r="M1705" t="s">
        <v>1798</v>
      </c>
      <c r="N1705" t="s">
        <v>12109</v>
      </c>
      <c r="O1705" t="s">
        <v>3012</v>
      </c>
      <c r="P1705" t="s">
        <v>9173</v>
      </c>
      <c r="Q1705" t="s">
        <v>415</v>
      </c>
      <c r="R1705" t="b">
        <v>0</v>
      </c>
      <c r="S1705">
        <v>400</v>
      </c>
      <c r="T1705" t="s">
        <v>3002</v>
      </c>
      <c r="U1705" t="s">
        <v>3003</v>
      </c>
      <c r="V1705">
        <v>0.4</v>
      </c>
      <c r="W1705" t="s">
        <v>3012</v>
      </c>
    </row>
    <row r="1706" spans="1:23" hidden="1" x14ac:dyDescent="0.35">
      <c r="A1706" t="s">
        <v>381</v>
      </c>
      <c r="C1706" s="403">
        <v>45489</v>
      </c>
      <c r="D1706" t="s">
        <v>3543</v>
      </c>
      <c r="E1706" t="s">
        <v>12110</v>
      </c>
      <c r="F1706" t="s">
        <v>12111</v>
      </c>
      <c r="G1706" t="s">
        <v>12112</v>
      </c>
      <c r="H1706" t="s">
        <v>12113</v>
      </c>
      <c r="I1706" t="s">
        <v>6400</v>
      </c>
      <c r="J1706" t="s">
        <v>97</v>
      </c>
      <c r="K1706" t="s">
        <v>444</v>
      </c>
      <c r="L1706" t="s">
        <v>3525</v>
      </c>
      <c r="M1706" t="s">
        <v>1798</v>
      </c>
      <c r="N1706" t="s">
        <v>8542</v>
      </c>
      <c r="O1706" t="s">
        <v>3012</v>
      </c>
      <c r="P1706" t="s">
        <v>9173</v>
      </c>
      <c r="Q1706" t="s">
        <v>415</v>
      </c>
      <c r="R1706" t="b">
        <v>0</v>
      </c>
      <c r="S1706">
        <v>1000</v>
      </c>
      <c r="T1706" t="s">
        <v>3002</v>
      </c>
      <c r="U1706" t="s">
        <v>3003</v>
      </c>
      <c r="V1706">
        <v>1</v>
      </c>
      <c r="W1706" t="s">
        <v>3012</v>
      </c>
    </row>
    <row r="1707" spans="1:23" hidden="1" x14ac:dyDescent="0.35">
      <c r="A1707" t="s">
        <v>381</v>
      </c>
      <c r="C1707" s="403">
        <v>45489</v>
      </c>
      <c r="D1707" t="s">
        <v>11245</v>
      </c>
      <c r="E1707" t="s">
        <v>12114</v>
      </c>
      <c r="F1707" t="s">
        <v>12115</v>
      </c>
      <c r="G1707" t="s">
        <v>12116</v>
      </c>
      <c r="H1707" t="s">
        <v>12117</v>
      </c>
      <c r="I1707" t="s">
        <v>1670</v>
      </c>
      <c r="J1707" t="s">
        <v>97</v>
      </c>
      <c r="K1707" t="s">
        <v>444</v>
      </c>
      <c r="L1707" t="s">
        <v>12118</v>
      </c>
      <c r="M1707" t="s">
        <v>12119</v>
      </c>
      <c r="N1707" t="s">
        <v>12120</v>
      </c>
      <c r="O1707" t="s">
        <v>3021</v>
      </c>
      <c r="P1707" t="s">
        <v>12121</v>
      </c>
      <c r="Q1707" t="s">
        <v>415</v>
      </c>
      <c r="R1707" t="b">
        <v>0</v>
      </c>
      <c r="S1707">
        <v>6000</v>
      </c>
      <c r="T1707" t="s">
        <v>3002</v>
      </c>
      <c r="U1707" t="s">
        <v>3003</v>
      </c>
      <c r="V1707">
        <v>6</v>
      </c>
      <c r="W1707" t="s">
        <v>3021</v>
      </c>
    </row>
    <row r="1708" spans="1:23" hidden="1" x14ac:dyDescent="0.35">
      <c r="A1708" t="s">
        <v>2189</v>
      </c>
      <c r="C1708" s="403">
        <v>45489</v>
      </c>
      <c r="D1708" t="s">
        <v>3543</v>
      </c>
      <c r="E1708" t="s">
        <v>12122</v>
      </c>
      <c r="F1708" t="s">
        <v>12123</v>
      </c>
      <c r="G1708" t="s">
        <v>12124</v>
      </c>
      <c r="H1708" t="s">
        <v>12125</v>
      </c>
      <c r="I1708" t="s">
        <v>1978</v>
      </c>
      <c r="J1708" t="s">
        <v>2260</v>
      </c>
      <c r="K1708" t="s">
        <v>2189</v>
      </c>
      <c r="L1708" t="s">
        <v>4861</v>
      </c>
      <c r="M1708" t="s">
        <v>7338</v>
      </c>
      <c r="N1708" t="s">
        <v>12126</v>
      </c>
      <c r="O1708" t="s">
        <v>3012</v>
      </c>
      <c r="P1708" t="s">
        <v>7340</v>
      </c>
      <c r="Q1708" t="s">
        <v>2189</v>
      </c>
      <c r="R1708" t="b">
        <v>0</v>
      </c>
      <c r="S1708">
        <v>4000</v>
      </c>
      <c r="T1708" t="s">
        <v>3002</v>
      </c>
      <c r="U1708" t="s">
        <v>3003</v>
      </c>
      <c r="V1708">
        <v>4</v>
      </c>
      <c r="W1708" t="s">
        <v>3012</v>
      </c>
    </row>
    <row r="1709" spans="1:23" hidden="1" x14ac:dyDescent="0.35">
      <c r="A1709" t="s">
        <v>381</v>
      </c>
      <c r="C1709" s="403">
        <v>45489</v>
      </c>
      <c r="D1709" t="s">
        <v>3543</v>
      </c>
      <c r="E1709" t="s">
        <v>1668</v>
      </c>
      <c r="F1709" t="s">
        <v>12127</v>
      </c>
      <c r="G1709" t="s">
        <v>2694</v>
      </c>
      <c r="H1709" t="s">
        <v>12128</v>
      </c>
      <c r="I1709" t="s">
        <v>1670</v>
      </c>
      <c r="J1709" t="s">
        <v>97</v>
      </c>
      <c r="K1709" t="s">
        <v>444</v>
      </c>
      <c r="L1709" t="s">
        <v>12118</v>
      </c>
      <c r="M1709" t="s">
        <v>9593</v>
      </c>
      <c r="N1709" t="s">
        <v>12129</v>
      </c>
      <c r="O1709" t="s">
        <v>3012</v>
      </c>
      <c r="P1709" t="s">
        <v>12121</v>
      </c>
      <c r="Q1709" t="s">
        <v>415</v>
      </c>
      <c r="R1709" t="b">
        <v>0</v>
      </c>
      <c r="S1709">
        <v>5000</v>
      </c>
      <c r="T1709" t="s">
        <v>3002</v>
      </c>
      <c r="U1709" t="s">
        <v>3003</v>
      </c>
      <c r="V1709">
        <v>5</v>
      </c>
      <c r="W1709" t="s">
        <v>3012</v>
      </c>
    </row>
    <row r="1710" spans="1:23" hidden="1" x14ac:dyDescent="0.35">
      <c r="A1710" t="s">
        <v>381</v>
      </c>
      <c r="C1710" s="403">
        <v>45489</v>
      </c>
      <c r="D1710" t="s">
        <v>3543</v>
      </c>
      <c r="E1710" t="s">
        <v>12130</v>
      </c>
      <c r="F1710" t="s">
        <v>12131</v>
      </c>
      <c r="G1710" t="s">
        <v>12132</v>
      </c>
      <c r="H1710" t="s">
        <v>12133</v>
      </c>
      <c r="I1710" t="s">
        <v>3896</v>
      </c>
      <c r="J1710" t="s">
        <v>97</v>
      </c>
      <c r="K1710" t="s">
        <v>444</v>
      </c>
      <c r="L1710" t="s">
        <v>12118</v>
      </c>
      <c r="M1710" t="s">
        <v>1798</v>
      </c>
      <c r="N1710" t="s">
        <v>12134</v>
      </c>
      <c r="O1710" t="s">
        <v>3012</v>
      </c>
      <c r="P1710" t="s">
        <v>12121</v>
      </c>
      <c r="Q1710" t="s">
        <v>415</v>
      </c>
      <c r="R1710" t="b">
        <v>0</v>
      </c>
      <c r="S1710">
        <v>500</v>
      </c>
      <c r="T1710" t="s">
        <v>3002</v>
      </c>
      <c r="U1710" t="s">
        <v>3003</v>
      </c>
      <c r="V1710">
        <v>0.5</v>
      </c>
      <c r="W1710" t="s">
        <v>3012</v>
      </c>
    </row>
    <row r="1711" spans="1:23" hidden="1" x14ac:dyDescent="0.35">
      <c r="A1711" t="s">
        <v>2189</v>
      </c>
      <c r="C1711" s="403">
        <v>45489</v>
      </c>
      <c r="D1711" t="s">
        <v>3543</v>
      </c>
      <c r="E1711" t="s">
        <v>12135</v>
      </c>
      <c r="F1711" t="s">
        <v>12136</v>
      </c>
      <c r="G1711" t="s">
        <v>12137</v>
      </c>
      <c r="H1711" t="s">
        <v>12138</v>
      </c>
      <c r="I1711" t="s">
        <v>4424</v>
      </c>
      <c r="J1711" t="s">
        <v>2260</v>
      </c>
      <c r="K1711" t="s">
        <v>2189</v>
      </c>
      <c r="L1711" t="s">
        <v>4861</v>
      </c>
      <c r="M1711" t="s">
        <v>7352</v>
      </c>
      <c r="N1711" t="s">
        <v>12139</v>
      </c>
      <c r="O1711" t="s">
        <v>3012</v>
      </c>
      <c r="P1711" t="s">
        <v>7354</v>
      </c>
      <c r="Q1711" t="s">
        <v>2189</v>
      </c>
      <c r="R1711" t="b">
        <v>0</v>
      </c>
      <c r="S1711">
        <v>4000</v>
      </c>
      <c r="T1711" t="s">
        <v>3002</v>
      </c>
      <c r="U1711" t="s">
        <v>3003</v>
      </c>
      <c r="V1711">
        <v>4</v>
      </c>
      <c r="W1711" t="s">
        <v>3012</v>
      </c>
    </row>
    <row r="1712" spans="1:23" hidden="1" x14ac:dyDescent="0.35">
      <c r="A1712" t="s">
        <v>381</v>
      </c>
      <c r="C1712" s="403">
        <v>45489</v>
      </c>
      <c r="D1712" t="s">
        <v>3543</v>
      </c>
      <c r="E1712" t="s">
        <v>12140</v>
      </c>
      <c r="F1712" t="s">
        <v>12141</v>
      </c>
      <c r="G1712" t="s">
        <v>12142</v>
      </c>
      <c r="H1712" t="s">
        <v>12143</v>
      </c>
      <c r="I1712" t="s">
        <v>12144</v>
      </c>
      <c r="J1712" t="s">
        <v>97</v>
      </c>
      <c r="K1712" t="s">
        <v>444</v>
      </c>
      <c r="L1712" t="s">
        <v>12118</v>
      </c>
      <c r="M1712" t="s">
        <v>1798</v>
      </c>
      <c r="N1712" t="s">
        <v>12145</v>
      </c>
      <c r="O1712" t="s">
        <v>3012</v>
      </c>
      <c r="P1712" t="s">
        <v>12121</v>
      </c>
      <c r="Q1712" t="s">
        <v>415</v>
      </c>
      <c r="R1712" t="b">
        <v>0</v>
      </c>
      <c r="S1712">
        <v>5000</v>
      </c>
      <c r="T1712" t="s">
        <v>3002</v>
      </c>
      <c r="U1712" t="s">
        <v>3003</v>
      </c>
      <c r="V1712">
        <v>5</v>
      </c>
      <c r="W1712" t="s">
        <v>3012</v>
      </c>
    </row>
    <row r="1713" spans="1:23" hidden="1" x14ac:dyDescent="0.35">
      <c r="A1713" t="s">
        <v>381</v>
      </c>
      <c r="C1713" s="403">
        <v>45489</v>
      </c>
      <c r="D1713" t="s">
        <v>3661</v>
      </c>
      <c r="E1713" t="s">
        <v>1267</v>
      </c>
      <c r="F1713" t="s">
        <v>12146</v>
      </c>
      <c r="G1713" t="s">
        <v>801</v>
      </c>
      <c r="H1713" t="s">
        <v>12147</v>
      </c>
      <c r="I1713" t="s">
        <v>2332</v>
      </c>
      <c r="J1713" t="s">
        <v>97</v>
      </c>
      <c r="K1713" t="s">
        <v>444</v>
      </c>
      <c r="L1713" t="s">
        <v>12148</v>
      </c>
      <c r="M1713" t="s">
        <v>12149</v>
      </c>
      <c r="N1713" t="s">
        <v>12150</v>
      </c>
      <c r="O1713" t="s">
        <v>3021</v>
      </c>
      <c r="P1713" t="s">
        <v>12151</v>
      </c>
      <c r="Q1713" t="s">
        <v>415</v>
      </c>
      <c r="R1713" t="b">
        <v>0</v>
      </c>
      <c r="S1713">
        <v>30000</v>
      </c>
      <c r="T1713" t="s">
        <v>3013</v>
      </c>
      <c r="U1713" t="s">
        <v>3003</v>
      </c>
      <c r="V1713">
        <v>30</v>
      </c>
      <c r="W1713" t="s">
        <v>3021</v>
      </c>
    </row>
    <row r="1714" spans="1:23" hidden="1" x14ac:dyDescent="0.35">
      <c r="A1714" t="s">
        <v>2189</v>
      </c>
      <c r="C1714" s="403">
        <v>45489</v>
      </c>
      <c r="D1714" t="s">
        <v>3543</v>
      </c>
      <c r="E1714" t="s">
        <v>12152</v>
      </c>
      <c r="F1714" t="s">
        <v>12153</v>
      </c>
      <c r="G1714" t="s">
        <v>12154</v>
      </c>
      <c r="H1714" t="s">
        <v>12155</v>
      </c>
      <c r="I1714" t="s">
        <v>8951</v>
      </c>
      <c r="J1714" t="s">
        <v>2260</v>
      </c>
      <c r="K1714" t="s">
        <v>2189</v>
      </c>
      <c r="L1714" t="s">
        <v>4861</v>
      </c>
      <c r="M1714" t="s">
        <v>4734</v>
      </c>
      <c r="N1714" t="s">
        <v>12156</v>
      </c>
      <c r="O1714" t="s">
        <v>3012</v>
      </c>
      <c r="P1714" t="s">
        <v>4736</v>
      </c>
      <c r="Q1714" t="s">
        <v>2189</v>
      </c>
      <c r="R1714" t="b">
        <v>0</v>
      </c>
      <c r="S1714">
        <v>1000</v>
      </c>
      <c r="T1714" t="s">
        <v>3002</v>
      </c>
      <c r="U1714" t="s">
        <v>3003</v>
      </c>
      <c r="V1714">
        <v>1</v>
      </c>
      <c r="W1714" t="s">
        <v>3012</v>
      </c>
    </row>
    <row r="1715" spans="1:23" hidden="1" x14ac:dyDescent="0.35">
      <c r="A1715" t="s">
        <v>381</v>
      </c>
      <c r="C1715" s="403">
        <v>45489</v>
      </c>
      <c r="D1715" t="s">
        <v>3543</v>
      </c>
      <c r="E1715" t="s">
        <v>12157</v>
      </c>
      <c r="F1715" t="s">
        <v>12158</v>
      </c>
      <c r="G1715" t="s">
        <v>12159</v>
      </c>
      <c r="H1715" t="s">
        <v>12160</v>
      </c>
      <c r="I1715" t="s">
        <v>12161</v>
      </c>
      <c r="J1715" t="s">
        <v>97</v>
      </c>
      <c r="K1715" t="s">
        <v>444</v>
      </c>
      <c r="L1715" t="s">
        <v>8408</v>
      </c>
      <c r="M1715" t="s">
        <v>1798</v>
      </c>
      <c r="N1715" t="s">
        <v>8510</v>
      </c>
      <c r="O1715" t="s">
        <v>3012</v>
      </c>
      <c r="P1715" t="s">
        <v>8409</v>
      </c>
      <c r="Q1715" t="s">
        <v>415</v>
      </c>
      <c r="R1715" t="b">
        <v>0</v>
      </c>
      <c r="S1715">
        <v>2000</v>
      </c>
      <c r="T1715" t="s">
        <v>3002</v>
      </c>
      <c r="U1715" t="s">
        <v>3003</v>
      </c>
      <c r="V1715">
        <v>2</v>
      </c>
      <c r="W1715" t="s">
        <v>3012</v>
      </c>
    </row>
    <row r="1716" spans="1:23" hidden="1" x14ac:dyDescent="0.35">
      <c r="A1716" t="s">
        <v>381</v>
      </c>
      <c r="C1716" s="403">
        <v>45489</v>
      </c>
      <c r="D1716" t="s">
        <v>3543</v>
      </c>
      <c r="E1716" t="s">
        <v>12162</v>
      </c>
      <c r="F1716" t="s">
        <v>12163</v>
      </c>
      <c r="G1716" t="s">
        <v>12164</v>
      </c>
      <c r="H1716" t="s">
        <v>12165</v>
      </c>
      <c r="I1716" t="s">
        <v>2332</v>
      </c>
      <c r="J1716" t="s">
        <v>97</v>
      </c>
      <c r="K1716" t="s">
        <v>444</v>
      </c>
      <c r="L1716" t="s">
        <v>3588</v>
      </c>
      <c r="M1716" t="s">
        <v>1798</v>
      </c>
      <c r="N1716" t="s">
        <v>12166</v>
      </c>
      <c r="O1716" t="s">
        <v>3012</v>
      </c>
      <c r="P1716" t="s">
        <v>11957</v>
      </c>
      <c r="Q1716" t="s">
        <v>415</v>
      </c>
      <c r="R1716" t="b">
        <v>0</v>
      </c>
      <c r="S1716">
        <v>2000</v>
      </c>
      <c r="T1716" t="s">
        <v>3002</v>
      </c>
      <c r="U1716" t="s">
        <v>3003</v>
      </c>
      <c r="V1716">
        <v>2</v>
      </c>
      <c r="W1716" t="s">
        <v>3012</v>
      </c>
    </row>
    <row r="1717" spans="1:23" hidden="1" x14ac:dyDescent="0.35">
      <c r="A1717" t="s">
        <v>381</v>
      </c>
      <c r="C1717" s="403">
        <v>45489</v>
      </c>
      <c r="D1717" t="s">
        <v>3543</v>
      </c>
      <c r="E1717" t="s">
        <v>12167</v>
      </c>
      <c r="F1717" t="s">
        <v>12168</v>
      </c>
      <c r="G1717" t="s">
        <v>12169</v>
      </c>
      <c r="H1717" t="s">
        <v>12170</v>
      </c>
      <c r="I1717" t="s">
        <v>2436</v>
      </c>
      <c r="J1717" t="s">
        <v>97</v>
      </c>
      <c r="K1717" t="s">
        <v>444</v>
      </c>
      <c r="L1717" t="s">
        <v>3525</v>
      </c>
      <c r="M1717" t="s">
        <v>8499</v>
      </c>
      <c r="N1717" t="s">
        <v>8500</v>
      </c>
      <c r="O1717" t="s">
        <v>3012</v>
      </c>
      <c r="P1717" t="s">
        <v>9173</v>
      </c>
      <c r="Q1717" t="s">
        <v>415</v>
      </c>
      <c r="R1717" t="b">
        <v>0</v>
      </c>
      <c r="S1717">
        <v>5000</v>
      </c>
      <c r="T1717" t="s">
        <v>3002</v>
      </c>
      <c r="U1717" t="s">
        <v>3003</v>
      </c>
      <c r="V1717">
        <v>5</v>
      </c>
      <c r="W1717" t="s">
        <v>3012</v>
      </c>
    </row>
    <row r="1718" spans="1:23" hidden="1" x14ac:dyDescent="0.35">
      <c r="A1718" t="s">
        <v>2189</v>
      </c>
      <c r="C1718" s="403">
        <v>45489</v>
      </c>
      <c r="D1718" t="s">
        <v>3543</v>
      </c>
      <c r="E1718" t="s">
        <v>12171</v>
      </c>
      <c r="F1718" t="s">
        <v>12172</v>
      </c>
      <c r="G1718" t="s">
        <v>12173</v>
      </c>
      <c r="H1718" t="s">
        <v>12174</v>
      </c>
      <c r="I1718" t="s">
        <v>3505</v>
      </c>
      <c r="J1718" t="s">
        <v>2260</v>
      </c>
      <c r="K1718" t="s">
        <v>2189</v>
      </c>
      <c r="L1718" t="s">
        <v>4861</v>
      </c>
      <c r="M1718" t="s">
        <v>7438</v>
      </c>
      <c r="N1718" t="s">
        <v>12175</v>
      </c>
      <c r="O1718" t="s">
        <v>3012</v>
      </c>
      <c r="P1718" t="s">
        <v>7440</v>
      </c>
      <c r="Q1718" t="s">
        <v>2189</v>
      </c>
      <c r="R1718" t="b">
        <v>0</v>
      </c>
      <c r="S1718">
        <v>0</v>
      </c>
      <c r="T1718" t="s">
        <v>3002</v>
      </c>
      <c r="U1718" t="s">
        <v>3003</v>
      </c>
      <c r="V1718">
        <v>0</v>
      </c>
      <c r="W1718" t="s">
        <v>3012</v>
      </c>
    </row>
    <row r="1719" spans="1:23" hidden="1" x14ac:dyDescent="0.35">
      <c r="A1719" t="s">
        <v>2189</v>
      </c>
      <c r="C1719" s="403">
        <v>45489</v>
      </c>
      <c r="D1719" t="s">
        <v>3543</v>
      </c>
      <c r="E1719" t="s">
        <v>12176</v>
      </c>
      <c r="F1719" t="s">
        <v>12177</v>
      </c>
      <c r="G1719" t="s">
        <v>12178</v>
      </c>
      <c r="H1719" t="s">
        <v>12179</v>
      </c>
      <c r="I1719" t="s">
        <v>12180</v>
      </c>
      <c r="J1719" t="s">
        <v>2260</v>
      </c>
      <c r="K1719" t="s">
        <v>2189</v>
      </c>
      <c r="L1719" t="s">
        <v>9300</v>
      </c>
      <c r="M1719" t="s">
        <v>10472</v>
      </c>
      <c r="N1719" t="s">
        <v>12181</v>
      </c>
      <c r="O1719" t="s">
        <v>3012</v>
      </c>
      <c r="P1719" t="s">
        <v>7354</v>
      </c>
      <c r="Q1719" t="s">
        <v>2189</v>
      </c>
      <c r="R1719" t="b">
        <v>0</v>
      </c>
      <c r="S1719">
        <v>1000</v>
      </c>
      <c r="T1719" t="s">
        <v>3002</v>
      </c>
      <c r="U1719" t="s">
        <v>3003</v>
      </c>
      <c r="V1719">
        <v>1</v>
      </c>
      <c r="W1719" t="s">
        <v>3012</v>
      </c>
    </row>
    <row r="1720" spans="1:23" hidden="1" x14ac:dyDescent="0.35">
      <c r="A1720" t="s">
        <v>381</v>
      </c>
      <c r="C1720" s="403">
        <v>45489</v>
      </c>
      <c r="D1720" t="s">
        <v>3543</v>
      </c>
      <c r="E1720" t="s">
        <v>12182</v>
      </c>
      <c r="F1720" t="s">
        <v>12183</v>
      </c>
      <c r="G1720" t="s">
        <v>12184</v>
      </c>
      <c r="H1720" t="s">
        <v>12185</v>
      </c>
      <c r="I1720" t="s">
        <v>2279</v>
      </c>
      <c r="J1720" t="s">
        <v>97</v>
      </c>
      <c r="K1720" t="s">
        <v>444</v>
      </c>
      <c r="L1720" t="s">
        <v>3525</v>
      </c>
      <c r="M1720" t="s">
        <v>1798</v>
      </c>
      <c r="N1720" t="s">
        <v>12186</v>
      </c>
      <c r="O1720" t="s">
        <v>3012</v>
      </c>
      <c r="P1720" t="s">
        <v>9173</v>
      </c>
      <c r="Q1720" t="s">
        <v>415</v>
      </c>
      <c r="R1720" t="b">
        <v>0</v>
      </c>
      <c r="S1720">
        <v>500</v>
      </c>
      <c r="T1720" t="s">
        <v>3002</v>
      </c>
      <c r="U1720" t="s">
        <v>3003</v>
      </c>
      <c r="V1720">
        <v>0.5</v>
      </c>
      <c r="W1720" t="s">
        <v>3012</v>
      </c>
    </row>
    <row r="1721" spans="1:23" hidden="1" x14ac:dyDescent="0.35">
      <c r="A1721" t="s">
        <v>381</v>
      </c>
      <c r="C1721" s="403">
        <v>45489</v>
      </c>
      <c r="D1721" t="s">
        <v>3543</v>
      </c>
      <c r="E1721" t="s">
        <v>12187</v>
      </c>
      <c r="F1721" t="s">
        <v>12188</v>
      </c>
      <c r="G1721" t="s">
        <v>12189</v>
      </c>
      <c r="H1721" t="s">
        <v>12190</v>
      </c>
      <c r="I1721" t="s">
        <v>2488</v>
      </c>
      <c r="J1721" t="s">
        <v>97</v>
      </c>
      <c r="K1721" t="s">
        <v>444</v>
      </c>
      <c r="L1721" t="s">
        <v>3525</v>
      </c>
      <c r="M1721" t="s">
        <v>1798</v>
      </c>
      <c r="N1721" t="s">
        <v>12191</v>
      </c>
      <c r="O1721" t="s">
        <v>3012</v>
      </c>
      <c r="P1721" t="s">
        <v>9173</v>
      </c>
      <c r="Q1721" t="s">
        <v>415</v>
      </c>
      <c r="R1721" t="b">
        <v>0</v>
      </c>
      <c r="S1721">
        <v>800</v>
      </c>
      <c r="T1721" t="s">
        <v>3002</v>
      </c>
      <c r="U1721" t="s">
        <v>3003</v>
      </c>
      <c r="V1721">
        <v>0.8</v>
      </c>
      <c r="W1721" t="s">
        <v>3012</v>
      </c>
    </row>
    <row r="1722" spans="1:23" hidden="1" x14ac:dyDescent="0.35">
      <c r="A1722" t="s">
        <v>381</v>
      </c>
      <c r="C1722" s="403">
        <v>45489</v>
      </c>
      <c r="D1722" t="s">
        <v>3543</v>
      </c>
      <c r="E1722" t="s">
        <v>12192</v>
      </c>
      <c r="F1722" t="s">
        <v>12193</v>
      </c>
      <c r="G1722" t="s">
        <v>12194</v>
      </c>
      <c r="H1722" t="s">
        <v>12195</v>
      </c>
      <c r="I1722" t="s">
        <v>12196</v>
      </c>
      <c r="J1722" t="s">
        <v>97</v>
      </c>
      <c r="K1722" t="s">
        <v>444</v>
      </c>
      <c r="L1722" t="s">
        <v>3588</v>
      </c>
      <c r="M1722" t="s">
        <v>1798</v>
      </c>
      <c r="N1722" t="s">
        <v>11956</v>
      </c>
      <c r="O1722" t="s">
        <v>3012</v>
      </c>
      <c r="P1722" t="s">
        <v>11957</v>
      </c>
      <c r="Q1722" t="s">
        <v>415</v>
      </c>
      <c r="R1722" t="b">
        <v>0</v>
      </c>
      <c r="S1722">
        <v>1000</v>
      </c>
      <c r="T1722" t="s">
        <v>3002</v>
      </c>
      <c r="U1722" t="s">
        <v>3003</v>
      </c>
      <c r="V1722">
        <v>1</v>
      </c>
      <c r="W1722" t="s">
        <v>3012</v>
      </c>
    </row>
    <row r="1723" spans="1:23" hidden="1" x14ac:dyDescent="0.35">
      <c r="A1723" t="s">
        <v>381</v>
      </c>
      <c r="C1723" s="403">
        <v>45489</v>
      </c>
      <c r="D1723" t="s">
        <v>3543</v>
      </c>
      <c r="E1723" t="s">
        <v>12197</v>
      </c>
      <c r="F1723" t="s">
        <v>12198</v>
      </c>
      <c r="G1723" t="s">
        <v>12199</v>
      </c>
      <c r="H1723" t="s">
        <v>12200</v>
      </c>
      <c r="I1723" t="s">
        <v>12201</v>
      </c>
      <c r="J1723" t="s">
        <v>97</v>
      </c>
      <c r="K1723" t="s">
        <v>444</v>
      </c>
      <c r="L1723" t="s">
        <v>3588</v>
      </c>
      <c r="M1723" t="s">
        <v>1798</v>
      </c>
      <c r="N1723" t="s">
        <v>12202</v>
      </c>
      <c r="O1723" t="s">
        <v>3012</v>
      </c>
      <c r="P1723" t="s">
        <v>11957</v>
      </c>
      <c r="Q1723" t="s">
        <v>415</v>
      </c>
      <c r="R1723" t="b">
        <v>0</v>
      </c>
      <c r="S1723">
        <v>2000</v>
      </c>
      <c r="T1723" t="s">
        <v>3002</v>
      </c>
      <c r="U1723" t="s">
        <v>3003</v>
      </c>
      <c r="V1723">
        <v>2</v>
      </c>
      <c r="W1723" t="s">
        <v>3012</v>
      </c>
    </row>
    <row r="1724" spans="1:23" hidden="1" x14ac:dyDescent="0.35">
      <c r="A1724" t="s">
        <v>381</v>
      </c>
      <c r="C1724" s="403">
        <v>45489</v>
      </c>
      <c r="D1724" t="s">
        <v>3543</v>
      </c>
      <c r="E1724" t="s">
        <v>12203</v>
      </c>
      <c r="F1724" t="s">
        <v>12204</v>
      </c>
      <c r="G1724" t="s">
        <v>12205</v>
      </c>
      <c r="H1724" t="s">
        <v>12206</v>
      </c>
      <c r="I1724" t="s">
        <v>12207</v>
      </c>
      <c r="J1724" t="s">
        <v>97</v>
      </c>
      <c r="K1724" t="s">
        <v>444</v>
      </c>
      <c r="L1724" t="s">
        <v>3588</v>
      </c>
      <c r="M1724" t="s">
        <v>1798</v>
      </c>
      <c r="N1724" t="s">
        <v>12202</v>
      </c>
      <c r="O1724" t="s">
        <v>3012</v>
      </c>
      <c r="P1724" t="s">
        <v>11957</v>
      </c>
      <c r="Q1724" t="s">
        <v>415</v>
      </c>
      <c r="R1724" t="b">
        <v>0</v>
      </c>
      <c r="S1724">
        <v>1000</v>
      </c>
      <c r="T1724" t="s">
        <v>3002</v>
      </c>
      <c r="U1724" t="s">
        <v>3003</v>
      </c>
      <c r="V1724">
        <v>1</v>
      </c>
      <c r="W1724" t="s">
        <v>3012</v>
      </c>
    </row>
    <row r="1725" spans="1:23" hidden="1" x14ac:dyDescent="0.35">
      <c r="A1725" t="s">
        <v>381</v>
      </c>
      <c r="C1725" s="403">
        <v>45488</v>
      </c>
      <c r="D1725" t="s">
        <v>3543</v>
      </c>
      <c r="E1725" t="s">
        <v>12208</v>
      </c>
      <c r="F1725" t="s">
        <v>12209</v>
      </c>
      <c r="G1725" t="s">
        <v>12210</v>
      </c>
      <c r="H1725" t="s">
        <v>12211</v>
      </c>
      <c r="I1725" t="s">
        <v>2378</v>
      </c>
      <c r="J1725" t="s">
        <v>97</v>
      </c>
      <c r="K1725" t="s">
        <v>444</v>
      </c>
      <c r="L1725" t="s">
        <v>3047</v>
      </c>
      <c r="M1725" t="s">
        <v>1798</v>
      </c>
      <c r="N1725" t="s">
        <v>12212</v>
      </c>
      <c r="O1725" t="s">
        <v>3012</v>
      </c>
      <c r="P1725" t="s">
        <v>8935</v>
      </c>
      <c r="Q1725" t="s">
        <v>415</v>
      </c>
      <c r="R1725" t="b">
        <v>0</v>
      </c>
      <c r="S1725">
        <v>4000</v>
      </c>
      <c r="T1725" t="s">
        <v>3002</v>
      </c>
      <c r="U1725" t="s">
        <v>3003</v>
      </c>
      <c r="V1725">
        <v>4</v>
      </c>
      <c r="W1725" t="s">
        <v>3012</v>
      </c>
    </row>
    <row r="1726" spans="1:23" hidden="1" x14ac:dyDescent="0.35">
      <c r="A1726" t="s">
        <v>381</v>
      </c>
      <c r="C1726" s="403">
        <v>45488</v>
      </c>
      <c r="D1726" t="s">
        <v>11245</v>
      </c>
      <c r="E1726" t="s">
        <v>12213</v>
      </c>
      <c r="F1726" t="s">
        <v>12214</v>
      </c>
      <c r="G1726" t="s">
        <v>12215</v>
      </c>
      <c r="H1726" t="s">
        <v>12216</v>
      </c>
      <c r="I1726" t="s">
        <v>2435</v>
      </c>
      <c r="J1726" t="s">
        <v>97</v>
      </c>
      <c r="K1726" t="s">
        <v>444</v>
      </c>
      <c r="L1726" t="s">
        <v>3675</v>
      </c>
      <c r="M1726" t="s">
        <v>4750</v>
      </c>
      <c r="N1726" t="s">
        <v>12217</v>
      </c>
      <c r="O1726" t="s">
        <v>3012</v>
      </c>
      <c r="P1726" t="s">
        <v>8935</v>
      </c>
      <c r="Q1726" t="s">
        <v>415</v>
      </c>
      <c r="R1726" t="b">
        <v>0</v>
      </c>
      <c r="S1726">
        <v>2000</v>
      </c>
      <c r="T1726" t="s">
        <v>3002</v>
      </c>
      <c r="U1726" t="s">
        <v>3003</v>
      </c>
      <c r="V1726">
        <v>2</v>
      </c>
      <c r="W1726" t="s">
        <v>3012</v>
      </c>
    </row>
    <row r="1727" spans="1:23" hidden="1" x14ac:dyDescent="0.35">
      <c r="A1727" t="s">
        <v>381</v>
      </c>
      <c r="C1727" s="403">
        <v>45488</v>
      </c>
      <c r="D1727" t="s">
        <v>3543</v>
      </c>
      <c r="E1727" t="s">
        <v>12218</v>
      </c>
      <c r="F1727" t="s">
        <v>12219</v>
      </c>
      <c r="G1727" t="s">
        <v>12220</v>
      </c>
      <c r="H1727" t="s">
        <v>12221</v>
      </c>
      <c r="I1727" t="s">
        <v>10800</v>
      </c>
      <c r="J1727" t="s">
        <v>97</v>
      </c>
      <c r="K1727" t="s">
        <v>444</v>
      </c>
      <c r="L1727" t="s">
        <v>3675</v>
      </c>
      <c r="M1727" t="s">
        <v>3682</v>
      </c>
      <c r="N1727" t="s">
        <v>12222</v>
      </c>
      <c r="O1727" t="s">
        <v>3012</v>
      </c>
      <c r="P1727" t="s">
        <v>8935</v>
      </c>
      <c r="Q1727" t="s">
        <v>415</v>
      </c>
      <c r="R1727" t="b">
        <v>0</v>
      </c>
      <c r="S1727">
        <v>12000</v>
      </c>
      <c r="T1727" t="s">
        <v>3002</v>
      </c>
      <c r="U1727" t="s">
        <v>3003</v>
      </c>
      <c r="V1727">
        <v>12</v>
      </c>
      <c r="W1727" t="s">
        <v>3012</v>
      </c>
    </row>
    <row r="1728" spans="1:23" hidden="1" x14ac:dyDescent="0.35">
      <c r="A1728" t="s">
        <v>381</v>
      </c>
      <c r="C1728" s="403">
        <v>45488</v>
      </c>
      <c r="D1728" t="s">
        <v>3543</v>
      </c>
      <c r="E1728" t="s">
        <v>12223</v>
      </c>
      <c r="F1728" t="s">
        <v>12224</v>
      </c>
      <c r="G1728" t="s">
        <v>12225</v>
      </c>
      <c r="H1728" t="s">
        <v>12226</v>
      </c>
      <c r="I1728" t="s">
        <v>2289</v>
      </c>
      <c r="J1728" t="s">
        <v>97</v>
      </c>
      <c r="K1728" t="s">
        <v>444</v>
      </c>
      <c r="L1728" t="s">
        <v>3047</v>
      </c>
      <c r="M1728" t="s">
        <v>1798</v>
      </c>
      <c r="N1728" t="s">
        <v>12227</v>
      </c>
      <c r="O1728" t="s">
        <v>3012</v>
      </c>
      <c r="P1728" t="s">
        <v>8935</v>
      </c>
      <c r="Q1728" t="s">
        <v>415</v>
      </c>
      <c r="R1728" t="b">
        <v>0</v>
      </c>
      <c r="S1728">
        <v>400</v>
      </c>
      <c r="T1728" t="s">
        <v>3002</v>
      </c>
      <c r="U1728" t="s">
        <v>3003</v>
      </c>
      <c r="V1728">
        <v>0.4</v>
      </c>
      <c r="W1728" t="s">
        <v>3012</v>
      </c>
    </row>
    <row r="1729" spans="1:23" hidden="1" x14ac:dyDescent="0.35">
      <c r="A1729" t="s">
        <v>2189</v>
      </c>
      <c r="C1729" s="403">
        <v>45488</v>
      </c>
      <c r="D1729" t="s">
        <v>3315</v>
      </c>
      <c r="E1729" t="s">
        <v>2808</v>
      </c>
      <c r="F1729" t="s">
        <v>12228</v>
      </c>
      <c r="G1729" t="s">
        <v>12229</v>
      </c>
      <c r="H1729" t="s">
        <v>12230</v>
      </c>
      <c r="I1729" t="s">
        <v>2301</v>
      </c>
      <c r="J1729" t="s">
        <v>2260</v>
      </c>
      <c r="K1729" t="s">
        <v>2189</v>
      </c>
      <c r="L1729" t="s">
        <v>3205</v>
      </c>
      <c r="M1729" t="s">
        <v>4765</v>
      </c>
      <c r="N1729" t="s">
        <v>12231</v>
      </c>
      <c r="O1729" t="s">
        <v>3001</v>
      </c>
      <c r="P1729" t="s">
        <v>3366</v>
      </c>
      <c r="Q1729" t="s">
        <v>2189</v>
      </c>
      <c r="R1729" t="b">
        <v>0</v>
      </c>
      <c r="S1729">
        <v>0</v>
      </c>
      <c r="T1729" t="s">
        <v>3648</v>
      </c>
      <c r="U1729" t="s">
        <v>3003</v>
      </c>
      <c r="V1729">
        <v>0</v>
      </c>
      <c r="W1729" t="s">
        <v>3001</v>
      </c>
    </row>
    <row r="1730" spans="1:23" hidden="1" x14ac:dyDescent="0.35">
      <c r="A1730" t="s">
        <v>2189</v>
      </c>
      <c r="C1730" s="403">
        <v>45488</v>
      </c>
      <c r="D1730" t="s">
        <v>3543</v>
      </c>
      <c r="E1730" t="s">
        <v>12232</v>
      </c>
      <c r="F1730" t="s">
        <v>12233</v>
      </c>
      <c r="G1730" t="s">
        <v>12234</v>
      </c>
      <c r="H1730" t="s">
        <v>12235</v>
      </c>
      <c r="I1730" t="s">
        <v>3483</v>
      </c>
      <c r="J1730" t="s">
        <v>97</v>
      </c>
      <c r="K1730" t="s">
        <v>2189</v>
      </c>
      <c r="L1730" t="s">
        <v>3154</v>
      </c>
      <c r="M1730" t="s">
        <v>4872</v>
      </c>
      <c r="N1730" t="s">
        <v>6201</v>
      </c>
      <c r="O1730" t="s">
        <v>3012</v>
      </c>
      <c r="P1730" t="s">
        <v>4474</v>
      </c>
      <c r="Q1730" t="s">
        <v>2189</v>
      </c>
      <c r="R1730" t="b">
        <v>0</v>
      </c>
      <c r="S1730">
        <v>1000</v>
      </c>
      <c r="T1730" t="s">
        <v>3002</v>
      </c>
      <c r="U1730" t="s">
        <v>3003</v>
      </c>
      <c r="V1730">
        <v>1</v>
      </c>
      <c r="W1730" t="s">
        <v>3012</v>
      </c>
    </row>
    <row r="1731" spans="1:23" hidden="1" x14ac:dyDescent="0.35">
      <c r="A1731" t="s">
        <v>381</v>
      </c>
      <c r="C1731" s="403">
        <v>45488</v>
      </c>
      <c r="D1731" t="s">
        <v>3543</v>
      </c>
      <c r="E1731" t="s">
        <v>12236</v>
      </c>
      <c r="F1731" t="s">
        <v>12237</v>
      </c>
      <c r="G1731" t="s">
        <v>12238</v>
      </c>
      <c r="H1731" t="s">
        <v>12239</v>
      </c>
      <c r="I1731" t="s">
        <v>12240</v>
      </c>
      <c r="J1731" t="s">
        <v>97</v>
      </c>
      <c r="K1731" t="s">
        <v>444</v>
      </c>
      <c r="L1731" t="s">
        <v>3525</v>
      </c>
      <c r="M1731" t="s">
        <v>1798</v>
      </c>
      <c r="N1731" t="s">
        <v>12191</v>
      </c>
      <c r="O1731" t="s">
        <v>3012</v>
      </c>
      <c r="P1731" t="s">
        <v>9173</v>
      </c>
      <c r="Q1731" t="s">
        <v>415</v>
      </c>
      <c r="R1731" t="b">
        <v>0</v>
      </c>
      <c r="S1731">
        <v>2000</v>
      </c>
      <c r="T1731" t="s">
        <v>3002</v>
      </c>
      <c r="U1731" t="s">
        <v>3003</v>
      </c>
      <c r="V1731">
        <v>2</v>
      </c>
      <c r="W1731" t="s">
        <v>3012</v>
      </c>
    </row>
    <row r="1732" spans="1:23" hidden="1" x14ac:dyDescent="0.35">
      <c r="A1732" t="s">
        <v>381</v>
      </c>
      <c r="C1732" s="403">
        <v>45488</v>
      </c>
      <c r="D1732" t="s">
        <v>3543</v>
      </c>
      <c r="E1732" t="s">
        <v>12241</v>
      </c>
      <c r="F1732" t="s">
        <v>12242</v>
      </c>
      <c r="G1732" t="s">
        <v>12243</v>
      </c>
      <c r="H1732" t="s">
        <v>12244</v>
      </c>
      <c r="I1732" t="s">
        <v>2300</v>
      </c>
      <c r="J1732" t="s">
        <v>97</v>
      </c>
      <c r="K1732" t="s">
        <v>444</v>
      </c>
      <c r="L1732" t="s">
        <v>3588</v>
      </c>
      <c r="M1732" t="s">
        <v>1798</v>
      </c>
      <c r="N1732" t="s">
        <v>11956</v>
      </c>
      <c r="O1732" t="s">
        <v>3012</v>
      </c>
      <c r="P1732" t="s">
        <v>11957</v>
      </c>
      <c r="Q1732" t="s">
        <v>415</v>
      </c>
      <c r="R1732" t="b">
        <v>0</v>
      </c>
      <c r="S1732">
        <v>600</v>
      </c>
      <c r="T1732" t="s">
        <v>3002</v>
      </c>
      <c r="U1732" t="s">
        <v>3003</v>
      </c>
      <c r="V1732">
        <v>0.6</v>
      </c>
      <c r="W1732" t="s">
        <v>3012</v>
      </c>
    </row>
    <row r="1733" spans="1:23" hidden="1" x14ac:dyDescent="0.35">
      <c r="A1733" t="s">
        <v>2189</v>
      </c>
      <c r="C1733" s="403">
        <v>45488</v>
      </c>
      <c r="D1733" t="s">
        <v>3543</v>
      </c>
      <c r="E1733" t="s">
        <v>12245</v>
      </c>
      <c r="F1733" t="s">
        <v>12246</v>
      </c>
      <c r="G1733" t="s">
        <v>12247</v>
      </c>
      <c r="H1733" t="s">
        <v>12248</v>
      </c>
      <c r="I1733" t="s">
        <v>2408</v>
      </c>
      <c r="J1733" t="s">
        <v>2260</v>
      </c>
      <c r="K1733" t="s">
        <v>2189</v>
      </c>
      <c r="L1733" t="s">
        <v>4861</v>
      </c>
      <c r="M1733" t="s">
        <v>8211</v>
      </c>
      <c r="N1733" t="s">
        <v>12249</v>
      </c>
      <c r="O1733" t="s">
        <v>3012</v>
      </c>
      <c r="P1733" t="s">
        <v>7354</v>
      </c>
      <c r="Q1733" t="s">
        <v>2189</v>
      </c>
      <c r="R1733" t="b">
        <v>0</v>
      </c>
      <c r="S1733">
        <v>5000</v>
      </c>
      <c r="T1733" t="s">
        <v>3002</v>
      </c>
      <c r="U1733" t="s">
        <v>3003</v>
      </c>
      <c r="V1733">
        <v>5</v>
      </c>
      <c r="W1733" t="s">
        <v>3012</v>
      </c>
    </row>
    <row r="1734" spans="1:23" hidden="1" x14ac:dyDescent="0.35">
      <c r="A1734" t="s">
        <v>381</v>
      </c>
      <c r="C1734" s="403">
        <v>45488</v>
      </c>
      <c r="D1734" t="s">
        <v>3543</v>
      </c>
      <c r="E1734" t="s">
        <v>12250</v>
      </c>
      <c r="F1734" t="s">
        <v>12251</v>
      </c>
      <c r="G1734" t="s">
        <v>12252</v>
      </c>
      <c r="H1734" t="s">
        <v>12253</v>
      </c>
      <c r="I1734" t="s">
        <v>2644</v>
      </c>
      <c r="J1734" t="s">
        <v>97</v>
      </c>
      <c r="K1734" t="s">
        <v>444</v>
      </c>
      <c r="L1734" t="s">
        <v>3525</v>
      </c>
      <c r="M1734" t="s">
        <v>1798</v>
      </c>
      <c r="N1734" t="s">
        <v>12191</v>
      </c>
      <c r="O1734" t="s">
        <v>3012</v>
      </c>
      <c r="P1734" t="s">
        <v>9173</v>
      </c>
      <c r="Q1734" t="s">
        <v>415</v>
      </c>
      <c r="R1734" t="b">
        <v>0</v>
      </c>
      <c r="S1734">
        <v>400</v>
      </c>
      <c r="T1734" t="s">
        <v>3002</v>
      </c>
      <c r="U1734" t="s">
        <v>3003</v>
      </c>
      <c r="V1734">
        <v>0.4</v>
      </c>
      <c r="W1734" t="s">
        <v>3012</v>
      </c>
    </row>
    <row r="1735" spans="1:23" hidden="1" x14ac:dyDescent="0.35">
      <c r="A1735" t="s">
        <v>2189</v>
      </c>
      <c r="C1735" s="403">
        <v>45488</v>
      </c>
      <c r="D1735" t="s">
        <v>3543</v>
      </c>
      <c r="E1735" t="s">
        <v>12254</v>
      </c>
      <c r="F1735" t="s">
        <v>12255</v>
      </c>
      <c r="G1735" t="s">
        <v>12256</v>
      </c>
      <c r="H1735" t="s">
        <v>12257</v>
      </c>
      <c r="I1735" t="s">
        <v>2469</v>
      </c>
      <c r="J1735" t="s">
        <v>2260</v>
      </c>
      <c r="K1735" t="s">
        <v>2189</v>
      </c>
      <c r="L1735" t="s">
        <v>4861</v>
      </c>
      <c r="M1735" t="s">
        <v>7359</v>
      </c>
      <c r="N1735" t="s">
        <v>12258</v>
      </c>
      <c r="O1735" t="s">
        <v>3012</v>
      </c>
      <c r="P1735" t="s">
        <v>7340</v>
      </c>
      <c r="Q1735" t="s">
        <v>2189</v>
      </c>
      <c r="R1735" t="b">
        <v>0</v>
      </c>
      <c r="S1735">
        <v>1000</v>
      </c>
      <c r="T1735" t="s">
        <v>3002</v>
      </c>
      <c r="U1735" t="s">
        <v>3003</v>
      </c>
      <c r="V1735">
        <v>1</v>
      </c>
      <c r="W1735" t="s">
        <v>3012</v>
      </c>
    </row>
    <row r="1736" spans="1:23" hidden="1" x14ac:dyDescent="0.35">
      <c r="A1736" t="s">
        <v>381</v>
      </c>
      <c r="C1736" s="403">
        <v>45488</v>
      </c>
      <c r="D1736" t="s">
        <v>3543</v>
      </c>
      <c r="E1736" t="s">
        <v>12259</v>
      </c>
      <c r="F1736" t="s">
        <v>12260</v>
      </c>
      <c r="G1736" t="s">
        <v>12261</v>
      </c>
      <c r="H1736" t="s">
        <v>12262</v>
      </c>
      <c r="I1736" t="s">
        <v>12263</v>
      </c>
      <c r="J1736" t="s">
        <v>97</v>
      </c>
      <c r="K1736" t="s">
        <v>444</v>
      </c>
      <c r="L1736" t="s">
        <v>3525</v>
      </c>
      <c r="M1736" t="s">
        <v>1798</v>
      </c>
      <c r="N1736" t="s">
        <v>12264</v>
      </c>
      <c r="O1736" t="s">
        <v>3012</v>
      </c>
      <c r="P1736" t="s">
        <v>9173</v>
      </c>
      <c r="Q1736" t="s">
        <v>415</v>
      </c>
      <c r="R1736" t="b">
        <v>0</v>
      </c>
      <c r="S1736">
        <v>1000</v>
      </c>
      <c r="T1736" t="s">
        <v>3002</v>
      </c>
      <c r="U1736" t="s">
        <v>3003</v>
      </c>
      <c r="V1736">
        <v>1</v>
      </c>
      <c r="W1736" t="s">
        <v>3012</v>
      </c>
    </row>
    <row r="1737" spans="1:23" hidden="1" x14ac:dyDescent="0.35">
      <c r="A1737" t="s">
        <v>2189</v>
      </c>
      <c r="C1737" s="403">
        <v>45488</v>
      </c>
      <c r="D1737" t="s">
        <v>3543</v>
      </c>
      <c r="E1737" t="s">
        <v>12265</v>
      </c>
      <c r="F1737" t="s">
        <v>12266</v>
      </c>
      <c r="G1737" t="s">
        <v>12267</v>
      </c>
      <c r="H1737" t="s">
        <v>12268</v>
      </c>
      <c r="I1737" t="s">
        <v>8263</v>
      </c>
      <c r="J1737" t="s">
        <v>2260</v>
      </c>
      <c r="K1737" t="s">
        <v>2189</v>
      </c>
      <c r="L1737" t="s">
        <v>4861</v>
      </c>
      <c r="M1737" t="s">
        <v>12269</v>
      </c>
      <c r="N1737" t="s">
        <v>12270</v>
      </c>
      <c r="O1737" t="s">
        <v>3012</v>
      </c>
      <c r="P1737" t="s">
        <v>12271</v>
      </c>
      <c r="Q1737" t="s">
        <v>2189</v>
      </c>
      <c r="R1737" t="b">
        <v>0</v>
      </c>
      <c r="S1737">
        <v>5000</v>
      </c>
      <c r="T1737" t="s">
        <v>3002</v>
      </c>
      <c r="U1737" t="s">
        <v>3003</v>
      </c>
      <c r="V1737">
        <v>5</v>
      </c>
      <c r="W1737" t="s">
        <v>3012</v>
      </c>
    </row>
    <row r="1738" spans="1:23" hidden="1" x14ac:dyDescent="0.35">
      <c r="A1738" t="s">
        <v>381</v>
      </c>
      <c r="C1738" s="403">
        <v>45488</v>
      </c>
      <c r="D1738" t="s">
        <v>3543</v>
      </c>
      <c r="E1738" t="s">
        <v>12272</v>
      </c>
      <c r="F1738" t="s">
        <v>12273</v>
      </c>
      <c r="G1738" t="s">
        <v>12274</v>
      </c>
      <c r="H1738" t="s">
        <v>12275</v>
      </c>
      <c r="I1738" t="s">
        <v>2670</v>
      </c>
      <c r="J1738" t="s">
        <v>97</v>
      </c>
      <c r="K1738" t="s">
        <v>444</v>
      </c>
      <c r="L1738" t="s">
        <v>3009</v>
      </c>
      <c r="M1738" t="s">
        <v>1798</v>
      </c>
      <c r="N1738" t="s">
        <v>9763</v>
      </c>
      <c r="O1738" t="s">
        <v>3012</v>
      </c>
      <c r="P1738" t="s">
        <v>8254</v>
      </c>
      <c r="Q1738" t="s">
        <v>415</v>
      </c>
      <c r="R1738" t="b">
        <v>0</v>
      </c>
      <c r="S1738">
        <v>3000</v>
      </c>
      <c r="T1738" t="s">
        <v>3002</v>
      </c>
      <c r="U1738" t="s">
        <v>3003</v>
      </c>
      <c r="V1738">
        <v>3</v>
      </c>
      <c r="W1738" t="s">
        <v>3012</v>
      </c>
    </row>
    <row r="1739" spans="1:23" hidden="1" x14ac:dyDescent="0.35">
      <c r="A1739" t="s">
        <v>2189</v>
      </c>
      <c r="C1739" s="403">
        <v>45488</v>
      </c>
      <c r="D1739" t="s">
        <v>3543</v>
      </c>
      <c r="E1739" t="s">
        <v>12276</v>
      </c>
      <c r="F1739" t="s">
        <v>12277</v>
      </c>
      <c r="G1739" t="s">
        <v>12278</v>
      </c>
      <c r="H1739" t="s">
        <v>12279</v>
      </c>
      <c r="I1739" t="s">
        <v>12280</v>
      </c>
      <c r="J1739" t="s">
        <v>97</v>
      </c>
      <c r="K1739" t="s">
        <v>2189</v>
      </c>
      <c r="L1739" t="s">
        <v>3154</v>
      </c>
      <c r="M1739" t="s">
        <v>4260</v>
      </c>
      <c r="N1739" t="s">
        <v>12281</v>
      </c>
      <c r="O1739" t="s">
        <v>3012</v>
      </c>
      <c r="P1739" t="s">
        <v>4262</v>
      </c>
      <c r="Q1739" t="s">
        <v>2189</v>
      </c>
      <c r="R1739" t="b">
        <v>0</v>
      </c>
      <c r="S1739">
        <v>5000</v>
      </c>
      <c r="T1739" t="s">
        <v>3002</v>
      </c>
      <c r="U1739" t="s">
        <v>3003</v>
      </c>
      <c r="V1739">
        <v>5</v>
      </c>
      <c r="W1739" t="s">
        <v>3012</v>
      </c>
    </row>
    <row r="1740" spans="1:23" hidden="1" x14ac:dyDescent="0.35">
      <c r="A1740" t="s">
        <v>2189</v>
      </c>
      <c r="C1740" s="403">
        <v>45488</v>
      </c>
      <c r="D1740" t="s">
        <v>3543</v>
      </c>
      <c r="E1740" t="s">
        <v>12282</v>
      </c>
      <c r="F1740" t="s">
        <v>12283</v>
      </c>
      <c r="G1740" t="s">
        <v>12284</v>
      </c>
      <c r="H1740" t="s">
        <v>12285</v>
      </c>
      <c r="I1740" t="s">
        <v>12286</v>
      </c>
      <c r="J1740" t="s">
        <v>97</v>
      </c>
      <c r="K1740" t="s">
        <v>2189</v>
      </c>
      <c r="L1740" t="s">
        <v>3154</v>
      </c>
      <c r="M1740" t="s">
        <v>4472</v>
      </c>
      <c r="N1740" t="s">
        <v>12287</v>
      </c>
      <c r="O1740" t="s">
        <v>3012</v>
      </c>
      <c r="P1740" t="s">
        <v>4474</v>
      </c>
      <c r="Q1740" t="s">
        <v>2189</v>
      </c>
      <c r="R1740" t="b">
        <v>0</v>
      </c>
      <c r="S1740">
        <v>2000</v>
      </c>
      <c r="T1740" t="s">
        <v>3002</v>
      </c>
      <c r="U1740" t="s">
        <v>3003</v>
      </c>
      <c r="V1740">
        <v>2</v>
      </c>
      <c r="W1740" t="s">
        <v>3012</v>
      </c>
    </row>
    <row r="1741" spans="1:23" hidden="1" x14ac:dyDescent="0.35">
      <c r="A1741" t="s">
        <v>381</v>
      </c>
      <c r="C1741" s="403">
        <v>45486</v>
      </c>
      <c r="D1741" t="s">
        <v>11245</v>
      </c>
      <c r="E1741" t="s">
        <v>12288</v>
      </c>
      <c r="F1741" t="s">
        <v>12289</v>
      </c>
      <c r="G1741" t="s">
        <v>12290</v>
      </c>
      <c r="H1741" t="s">
        <v>12291</v>
      </c>
      <c r="I1741" t="s">
        <v>2279</v>
      </c>
      <c r="J1741" t="s">
        <v>97</v>
      </c>
      <c r="K1741" t="s">
        <v>444</v>
      </c>
      <c r="L1741" t="s">
        <v>3009</v>
      </c>
      <c r="M1741" t="s">
        <v>3010</v>
      </c>
      <c r="N1741" t="s">
        <v>10017</v>
      </c>
      <c r="O1741" t="s">
        <v>3012</v>
      </c>
      <c r="P1741" t="s">
        <v>8254</v>
      </c>
      <c r="Q1741" t="s">
        <v>415</v>
      </c>
      <c r="R1741" t="b">
        <v>0</v>
      </c>
      <c r="S1741">
        <v>1000</v>
      </c>
      <c r="T1741" t="s">
        <v>3002</v>
      </c>
      <c r="U1741" t="s">
        <v>3003</v>
      </c>
      <c r="V1741">
        <v>1</v>
      </c>
      <c r="W1741" t="s">
        <v>3012</v>
      </c>
    </row>
    <row r="1742" spans="1:23" hidden="1" x14ac:dyDescent="0.35">
      <c r="A1742" t="s">
        <v>419</v>
      </c>
      <c r="C1742" s="403">
        <v>45486</v>
      </c>
      <c r="D1742" t="s">
        <v>3543</v>
      </c>
      <c r="E1742" t="s">
        <v>2584</v>
      </c>
      <c r="F1742" t="s">
        <v>12292</v>
      </c>
      <c r="G1742" t="s">
        <v>12293</v>
      </c>
      <c r="H1742" t="s">
        <v>12294</v>
      </c>
      <c r="I1742" t="s">
        <v>12295</v>
      </c>
      <c r="J1742" t="s">
        <v>92</v>
      </c>
      <c r="K1742" t="s">
        <v>447</v>
      </c>
      <c r="L1742" t="s">
        <v>4332</v>
      </c>
      <c r="M1742" t="s">
        <v>12296</v>
      </c>
      <c r="N1742" t="s">
        <v>12297</v>
      </c>
      <c r="O1742" t="s">
        <v>3012</v>
      </c>
      <c r="P1742" t="s">
        <v>4046</v>
      </c>
      <c r="Q1742" t="s">
        <v>418</v>
      </c>
      <c r="R1742" t="b">
        <v>0</v>
      </c>
      <c r="S1742">
        <v>5000</v>
      </c>
      <c r="T1742" t="s">
        <v>3002</v>
      </c>
      <c r="U1742" t="s">
        <v>3003</v>
      </c>
      <c r="V1742">
        <v>5</v>
      </c>
      <c r="W1742" t="s">
        <v>3012</v>
      </c>
    </row>
    <row r="1743" spans="1:23" hidden="1" x14ac:dyDescent="0.35">
      <c r="A1743" t="s">
        <v>381</v>
      </c>
      <c r="C1743" s="403">
        <v>45486</v>
      </c>
      <c r="D1743" t="s">
        <v>3543</v>
      </c>
      <c r="E1743" t="s">
        <v>12298</v>
      </c>
      <c r="F1743" t="s">
        <v>12299</v>
      </c>
      <c r="G1743" t="s">
        <v>12300</v>
      </c>
      <c r="H1743" t="s">
        <v>12301</v>
      </c>
      <c r="I1743" t="s">
        <v>795</v>
      </c>
      <c r="J1743" t="s">
        <v>97</v>
      </c>
      <c r="K1743" t="s">
        <v>444</v>
      </c>
      <c r="L1743" t="s">
        <v>3009</v>
      </c>
      <c r="M1743" t="s">
        <v>1798</v>
      </c>
      <c r="N1743" t="s">
        <v>12302</v>
      </c>
      <c r="O1743" t="s">
        <v>3012</v>
      </c>
      <c r="P1743" t="s">
        <v>8254</v>
      </c>
      <c r="Q1743" t="s">
        <v>415</v>
      </c>
      <c r="R1743" t="b">
        <v>0</v>
      </c>
      <c r="S1743">
        <v>1500</v>
      </c>
      <c r="T1743" t="s">
        <v>3002</v>
      </c>
      <c r="U1743" t="s">
        <v>3003</v>
      </c>
      <c r="V1743">
        <v>1.5</v>
      </c>
      <c r="W1743" t="s">
        <v>3012</v>
      </c>
    </row>
    <row r="1744" spans="1:23" hidden="1" x14ac:dyDescent="0.35">
      <c r="A1744" t="s">
        <v>419</v>
      </c>
      <c r="C1744" s="403">
        <v>45486</v>
      </c>
      <c r="D1744" t="s">
        <v>3605</v>
      </c>
      <c r="E1744" t="s">
        <v>663</v>
      </c>
      <c r="F1744" t="s">
        <v>12303</v>
      </c>
      <c r="G1744" t="s">
        <v>12304</v>
      </c>
      <c r="H1744" t="s">
        <v>12305</v>
      </c>
      <c r="I1744" t="s">
        <v>2299</v>
      </c>
      <c r="J1744" t="s">
        <v>89</v>
      </c>
      <c r="K1744" t="s">
        <v>388</v>
      </c>
      <c r="L1744" t="s">
        <v>3047</v>
      </c>
      <c r="M1744" t="s">
        <v>12306</v>
      </c>
      <c r="N1744" t="s">
        <v>12307</v>
      </c>
      <c r="O1744" t="s">
        <v>3012</v>
      </c>
      <c r="P1744" t="s">
        <v>12306</v>
      </c>
      <c r="Q1744" t="s">
        <v>497</v>
      </c>
      <c r="R1744" t="b">
        <v>0</v>
      </c>
      <c r="S1744">
        <v>5000</v>
      </c>
      <c r="T1744" t="s">
        <v>3013</v>
      </c>
      <c r="U1744" t="s">
        <v>3003</v>
      </c>
      <c r="V1744">
        <v>5</v>
      </c>
      <c r="W1744" t="s">
        <v>3012</v>
      </c>
    </row>
    <row r="1745" spans="1:23" hidden="1" x14ac:dyDescent="0.35">
      <c r="A1745" t="s">
        <v>381</v>
      </c>
      <c r="C1745" s="403">
        <v>45486</v>
      </c>
      <c r="D1745" t="s">
        <v>3543</v>
      </c>
      <c r="E1745" t="s">
        <v>973</v>
      </c>
      <c r="F1745" t="s">
        <v>12308</v>
      </c>
      <c r="G1745" t="s">
        <v>974</v>
      </c>
      <c r="H1745" t="s">
        <v>12309</v>
      </c>
      <c r="I1745" t="s">
        <v>2492</v>
      </c>
      <c r="J1745" t="s">
        <v>89</v>
      </c>
      <c r="K1745" t="s">
        <v>380</v>
      </c>
      <c r="L1745" t="s">
        <v>3041</v>
      </c>
      <c r="M1745" t="s">
        <v>1798</v>
      </c>
      <c r="N1745" t="s">
        <v>12310</v>
      </c>
      <c r="O1745" t="s">
        <v>3012</v>
      </c>
      <c r="P1745" t="s">
        <v>10851</v>
      </c>
      <c r="Q1745" t="s">
        <v>456</v>
      </c>
      <c r="R1745" t="b">
        <v>0</v>
      </c>
      <c r="S1745">
        <v>5000</v>
      </c>
      <c r="T1745" t="s">
        <v>3013</v>
      </c>
      <c r="U1745" t="s">
        <v>3003</v>
      </c>
      <c r="V1745">
        <v>5</v>
      </c>
      <c r="W1745" t="s">
        <v>3012</v>
      </c>
    </row>
    <row r="1746" spans="1:23" hidden="1" x14ac:dyDescent="0.35">
      <c r="A1746" t="s">
        <v>419</v>
      </c>
      <c r="C1746" s="403">
        <v>45486</v>
      </c>
      <c r="D1746" t="s">
        <v>12311</v>
      </c>
      <c r="E1746" t="s">
        <v>972</v>
      </c>
      <c r="F1746" t="s">
        <v>12312</v>
      </c>
      <c r="G1746" t="s">
        <v>2347</v>
      </c>
      <c r="H1746" t="s">
        <v>12313</v>
      </c>
      <c r="I1746" t="s">
        <v>2348</v>
      </c>
      <c r="J1746" t="s">
        <v>89</v>
      </c>
      <c r="K1746" t="s">
        <v>388</v>
      </c>
      <c r="L1746" t="s">
        <v>3252</v>
      </c>
      <c r="M1746" t="s">
        <v>3253</v>
      </c>
      <c r="N1746" t="s">
        <v>1798</v>
      </c>
      <c r="O1746" t="s">
        <v>3012</v>
      </c>
      <c r="P1746" t="s">
        <v>1798</v>
      </c>
      <c r="Q1746" t="s">
        <v>497</v>
      </c>
      <c r="R1746" t="b">
        <v>0</v>
      </c>
      <c r="S1746">
        <v>1000</v>
      </c>
      <c r="T1746" t="s">
        <v>3013</v>
      </c>
      <c r="U1746" t="s">
        <v>3003</v>
      </c>
      <c r="V1746">
        <v>1</v>
      </c>
      <c r="W1746" t="s">
        <v>3012</v>
      </c>
    </row>
    <row r="1747" spans="1:23" hidden="1" x14ac:dyDescent="0.35">
      <c r="A1747" t="s">
        <v>381</v>
      </c>
      <c r="C1747" s="403">
        <v>45486</v>
      </c>
      <c r="D1747" t="s">
        <v>3543</v>
      </c>
      <c r="E1747" t="s">
        <v>971</v>
      </c>
      <c r="F1747" t="s">
        <v>12314</v>
      </c>
      <c r="G1747" t="s">
        <v>220</v>
      </c>
      <c r="H1747" t="s">
        <v>12315</v>
      </c>
      <c r="I1747" t="s">
        <v>12316</v>
      </c>
      <c r="J1747" t="s">
        <v>89</v>
      </c>
      <c r="K1747" t="s">
        <v>380</v>
      </c>
      <c r="L1747" t="s">
        <v>3047</v>
      </c>
      <c r="M1747" t="s">
        <v>9647</v>
      </c>
      <c r="N1747" t="s">
        <v>12317</v>
      </c>
      <c r="O1747" t="s">
        <v>3012</v>
      </c>
      <c r="P1747" t="s">
        <v>3785</v>
      </c>
      <c r="Q1747" t="s">
        <v>456</v>
      </c>
      <c r="R1747" t="b">
        <v>0</v>
      </c>
      <c r="S1747">
        <v>1000</v>
      </c>
      <c r="T1747" t="s">
        <v>3013</v>
      </c>
      <c r="U1747" t="s">
        <v>3003</v>
      </c>
      <c r="V1747">
        <v>1</v>
      </c>
      <c r="W1747" t="s">
        <v>3012</v>
      </c>
    </row>
    <row r="1748" spans="1:23" hidden="1" x14ac:dyDescent="0.35">
      <c r="A1748" t="s">
        <v>419</v>
      </c>
      <c r="C1748" s="403">
        <v>45486</v>
      </c>
      <c r="D1748" t="s">
        <v>3661</v>
      </c>
      <c r="E1748" t="s">
        <v>1723</v>
      </c>
      <c r="F1748" t="s">
        <v>12318</v>
      </c>
      <c r="G1748" t="s">
        <v>1728</v>
      </c>
      <c r="H1748" t="s">
        <v>12319</v>
      </c>
      <c r="I1748" t="s">
        <v>1728</v>
      </c>
      <c r="J1748" t="s">
        <v>92</v>
      </c>
      <c r="K1748" t="s">
        <v>447</v>
      </c>
      <c r="L1748" t="s">
        <v>7877</v>
      </c>
      <c r="M1748" t="s">
        <v>6424</v>
      </c>
      <c r="N1748" t="s">
        <v>12320</v>
      </c>
      <c r="O1748" t="s">
        <v>3030</v>
      </c>
      <c r="P1748" t="s">
        <v>7880</v>
      </c>
      <c r="Q1748" t="s">
        <v>418</v>
      </c>
      <c r="R1748" t="b">
        <v>0</v>
      </c>
      <c r="S1748">
        <v>10000</v>
      </c>
      <c r="T1748" t="s">
        <v>3013</v>
      </c>
      <c r="U1748" t="s">
        <v>3003</v>
      </c>
      <c r="V1748">
        <v>10</v>
      </c>
      <c r="W1748" t="s">
        <v>3030</v>
      </c>
    </row>
    <row r="1749" spans="1:23" hidden="1" x14ac:dyDescent="0.35">
      <c r="A1749" t="s">
        <v>381</v>
      </c>
      <c r="C1749" s="403">
        <v>45486</v>
      </c>
      <c r="D1749" t="s">
        <v>12321</v>
      </c>
      <c r="E1749" t="s">
        <v>489</v>
      </c>
      <c r="F1749" t="s">
        <v>12322</v>
      </c>
      <c r="G1749" t="s">
        <v>184</v>
      </c>
      <c r="H1749" t="s">
        <v>12323</v>
      </c>
      <c r="I1749" t="s">
        <v>2301</v>
      </c>
      <c r="J1749" t="s">
        <v>89</v>
      </c>
      <c r="K1749" t="s">
        <v>380</v>
      </c>
      <c r="L1749" t="s">
        <v>1798</v>
      </c>
      <c r="M1749" t="s">
        <v>1798</v>
      </c>
      <c r="N1749" t="s">
        <v>11493</v>
      </c>
      <c r="O1749" t="s">
        <v>3012</v>
      </c>
      <c r="P1749" t="s">
        <v>1798</v>
      </c>
      <c r="Q1749" t="s">
        <v>456</v>
      </c>
      <c r="R1749" t="b">
        <v>0</v>
      </c>
      <c r="S1749">
        <v>5000</v>
      </c>
      <c r="T1749" t="s">
        <v>3013</v>
      </c>
      <c r="U1749" t="s">
        <v>3003</v>
      </c>
      <c r="V1749">
        <v>5</v>
      </c>
      <c r="W1749" t="s">
        <v>3012</v>
      </c>
    </row>
    <row r="1750" spans="1:23" hidden="1" x14ac:dyDescent="0.35">
      <c r="A1750" t="s">
        <v>381</v>
      </c>
      <c r="C1750" s="403">
        <v>45486</v>
      </c>
      <c r="D1750" t="s">
        <v>3543</v>
      </c>
      <c r="E1750" t="s">
        <v>12324</v>
      </c>
      <c r="F1750" t="s">
        <v>12325</v>
      </c>
      <c r="G1750" t="s">
        <v>12326</v>
      </c>
      <c r="H1750" t="s">
        <v>12327</v>
      </c>
      <c r="I1750" t="s">
        <v>2320</v>
      </c>
      <c r="J1750" t="s">
        <v>97</v>
      </c>
      <c r="K1750" t="s">
        <v>444</v>
      </c>
      <c r="L1750" t="s">
        <v>3525</v>
      </c>
      <c r="M1750" t="s">
        <v>1798</v>
      </c>
      <c r="N1750" t="s">
        <v>12328</v>
      </c>
      <c r="O1750" t="s">
        <v>3012</v>
      </c>
      <c r="P1750" t="s">
        <v>9173</v>
      </c>
      <c r="Q1750" t="s">
        <v>415</v>
      </c>
      <c r="R1750" t="b">
        <v>0</v>
      </c>
      <c r="S1750">
        <v>1000</v>
      </c>
      <c r="T1750" t="s">
        <v>3002</v>
      </c>
      <c r="U1750" t="s">
        <v>3003</v>
      </c>
      <c r="V1750">
        <v>1</v>
      </c>
      <c r="W1750" t="s">
        <v>3012</v>
      </c>
    </row>
    <row r="1751" spans="1:23" hidden="1" x14ac:dyDescent="0.35">
      <c r="A1751" t="s">
        <v>381</v>
      </c>
      <c r="C1751" s="403">
        <v>45486</v>
      </c>
      <c r="D1751" t="s">
        <v>3543</v>
      </c>
      <c r="E1751" t="s">
        <v>12329</v>
      </c>
      <c r="F1751" t="s">
        <v>12330</v>
      </c>
      <c r="G1751" t="s">
        <v>12331</v>
      </c>
      <c r="H1751" t="s">
        <v>12332</v>
      </c>
      <c r="I1751" t="s">
        <v>3810</v>
      </c>
      <c r="J1751" t="s">
        <v>97</v>
      </c>
      <c r="K1751" t="s">
        <v>444</v>
      </c>
      <c r="L1751" t="s">
        <v>12333</v>
      </c>
      <c r="M1751" t="s">
        <v>1798</v>
      </c>
      <c r="N1751" t="s">
        <v>12334</v>
      </c>
      <c r="O1751" t="s">
        <v>3012</v>
      </c>
      <c r="P1751" t="s">
        <v>12335</v>
      </c>
      <c r="Q1751" t="s">
        <v>415</v>
      </c>
      <c r="R1751" t="b">
        <v>0</v>
      </c>
      <c r="S1751">
        <v>2000</v>
      </c>
      <c r="T1751" t="s">
        <v>3002</v>
      </c>
      <c r="U1751" t="s">
        <v>3003</v>
      </c>
      <c r="V1751">
        <v>2</v>
      </c>
      <c r="W1751" t="s">
        <v>3012</v>
      </c>
    </row>
    <row r="1752" spans="1:23" hidden="1" x14ac:dyDescent="0.35">
      <c r="A1752" t="s">
        <v>2189</v>
      </c>
      <c r="C1752" s="403">
        <v>45485</v>
      </c>
      <c r="D1752" t="s">
        <v>3543</v>
      </c>
      <c r="E1752" t="s">
        <v>12336</v>
      </c>
      <c r="F1752" t="s">
        <v>12337</v>
      </c>
      <c r="G1752" t="s">
        <v>12338</v>
      </c>
      <c r="H1752" t="s">
        <v>12339</v>
      </c>
      <c r="I1752" t="s">
        <v>2470</v>
      </c>
      <c r="J1752" t="s">
        <v>97</v>
      </c>
      <c r="K1752" t="s">
        <v>2189</v>
      </c>
      <c r="L1752" t="s">
        <v>3154</v>
      </c>
      <c r="M1752" t="s">
        <v>4872</v>
      </c>
      <c r="N1752" t="s">
        <v>6176</v>
      </c>
      <c r="O1752" t="s">
        <v>3012</v>
      </c>
      <c r="P1752" t="s">
        <v>4474</v>
      </c>
      <c r="Q1752" t="s">
        <v>2189</v>
      </c>
      <c r="R1752" t="b">
        <v>0</v>
      </c>
      <c r="S1752">
        <v>1000</v>
      </c>
      <c r="T1752" t="s">
        <v>3002</v>
      </c>
      <c r="U1752" t="s">
        <v>3003</v>
      </c>
      <c r="V1752">
        <v>1</v>
      </c>
      <c r="W1752" t="s">
        <v>3012</v>
      </c>
    </row>
    <row r="1753" spans="1:23" hidden="1" x14ac:dyDescent="0.35">
      <c r="A1753" t="s">
        <v>2189</v>
      </c>
      <c r="C1753" s="403">
        <v>45485</v>
      </c>
      <c r="D1753" t="s">
        <v>3543</v>
      </c>
      <c r="E1753" t="s">
        <v>12340</v>
      </c>
      <c r="F1753" t="s">
        <v>12341</v>
      </c>
      <c r="G1753" t="s">
        <v>12342</v>
      </c>
      <c r="H1753" t="s">
        <v>12343</v>
      </c>
      <c r="I1753" t="s">
        <v>3108</v>
      </c>
      <c r="J1753" t="s">
        <v>2260</v>
      </c>
      <c r="K1753" t="s">
        <v>2189</v>
      </c>
      <c r="L1753" t="s">
        <v>4861</v>
      </c>
      <c r="M1753" t="s">
        <v>7359</v>
      </c>
      <c r="N1753" t="s">
        <v>12344</v>
      </c>
      <c r="O1753" t="s">
        <v>3012</v>
      </c>
      <c r="P1753" t="s">
        <v>7340</v>
      </c>
      <c r="Q1753" t="s">
        <v>2189</v>
      </c>
      <c r="R1753" t="b">
        <v>0</v>
      </c>
      <c r="S1753">
        <v>5000</v>
      </c>
      <c r="T1753" t="s">
        <v>3002</v>
      </c>
      <c r="U1753" t="s">
        <v>3003</v>
      </c>
      <c r="V1753">
        <v>5</v>
      </c>
      <c r="W1753" t="s">
        <v>3012</v>
      </c>
    </row>
    <row r="1754" spans="1:23" hidden="1" x14ac:dyDescent="0.35">
      <c r="A1754" t="s">
        <v>2189</v>
      </c>
      <c r="C1754" s="403">
        <v>45485</v>
      </c>
      <c r="D1754" t="s">
        <v>3543</v>
      </c>
      <c r="E1754" t="s">
        <v>12345</v>
      </c>
      <c r="F1754" t="s">
        <v>12346</v>
      </c>
      <c r="G1754" t="s">
        <v>12347</v>
      </c>
      <c r="H1754" t="s">
        <v>12348</v>
      </c>
      <c r="I1754" t="s">
        <v>12349</v>
      </c>
      <c r="J1754" t="s">
        <v>97</v>
      </c>
      <c r="K1754" t="s">
        <v>2189</v>
      </c>
      <c r="L1754" t="s">
        <v>3154</v>
      </c>
      <c r="M1754" t="s">
        <v>4260</v>
      </c>
      <c r="N1754" t="s">
        <v>4867</v>
      </c>
      <c r="O1754" t="s">
        <v>3001</v>
      </c>
      <c r="P1754" t="s">
        <v>4262</v>
      </c>
      <c r="Q1754" t="s">
        <v>2189</v>
      </c>
      <c r="R1754" t="b">
        <v>0</v>
      </c>
      <c r="S1754">
        <v>0</v>
      </c>
      <c r="T1754" t="s">
        <v>3002</v>
      </c>
      <c r="U1754" t="s">
        <v>3003</v>
      </c>
      <c r="V1754">
        <v>0</v>
      </c>
      <c r="W1754" t="s">
        <v>3001</v>
      </c>
    </row>
    <row r="1755" spans="1:23" hidden="1" x14ac:dyDescent="0.35">
      <c r="A1755" t="s">
        <v>381</v>
      </c>
      <c r="C1755" s="403">
        <v>45485</v>
      </c>
      <c r="D1755" t="s">
        <v>3543</v>
      </c>
      <c r="E1755" t="s">
        <v>12350</v>
      </c>
      <c r="F1755" t="s">
        <v>12351</v>
      </c>
      <c r="G1755" t="s">
        <v>12352</v>
      </c>
      <c r="H1755" t="s">
        <v>12353</v>
      </c>
      <c r="I1755" t="s">
        <v>2348</v>
      </c>
      <c r="J1755" t="s">
        <v>97</v>
      </c>
      <c r="K1755" t="s">
        <v>444</v>
      </c>
      <c r="L1755" t="s">
        <v>12333</v>
      </c>
      <c r="M1755" t="s">
        <v>1798</v>
      </c>
      <c r="N1755" t="s">
        <v>12354</v>
      </c>
      <c r="O1755" t="s">
        <v>3012</v>
      </c>
      <c r="P1755" t="s">
        <v>12335</v>
      </c>
      <c r="Q1755" t="s">
        <v>415</v>
      </c>
      <c r="R1755" t="b">
        <v>0</v>
      </c>
      <c r="S1755">
        <v>5000</v>
      </c>
      <c r="T1755" t="s">
        <v>3002</v>
      </c>
      <c r="U1755" t="s">
        <v>3003</v>
      </c>
      <c r="V1755">
        <v>5</v>
      </c>
      <c r="W1755" t="s">
        <v>3012</v>
      </c>
    </row>
    <row r="1756" spans="1:23" hidden="1" x14ac:dyDescent="0.35">
      <c r="A1756" t="s">
        <v>350</v>
      </c>
      <c r="C1756" s="403">
        <v>45485</v>
      </c>
      <c r="D1756" t="s">
        <v>3480</v>
      </c>
      <c r="E1756" t="s">
        <v>12355</v>
      </c>
      <c r="F1756" t="s">
        <v>12356</v>
      </c>
      <c r="G1756" t="s">
        <v>12357</v>
      </c>
      <c r="H1756" t="s">
        <v>12358</v>
      </c>
      <c r="I1756" t="s">
        <v>12359</v>
      </c>
      <c r="J1756" t="s">
        <v>103</v>
      </c>
      <c r="K1756" t="s">
        <v>1235</v>
      </c>
      <c r="L1756" t="s">
        <v>11575</v>
      </c>
      <c r="M1756" t="s">
        <v>11576</v>
      </c>
      <c r="N1756" t="s">
        <v>12360</v>
      </c>
      <c r="O1756" t="s">
        <v>3012</v>
      </c>
      <c r="P1756" t="s">
        <v>11578</v>
      </c>
      <c r="Q1756" t="s">
        <v>837</v>
      </c>
      <c r="R1756" t="b">
        <v>0</v>
      </c>
      <c r="S1756">
        <v>0</v>
      </c>
      <c r="T1756" t="s">
        <v>3002</v>
      </c>
      <c r="U1756" t="s">
        <v>3003</v>
      </c>
      <c r="V1756">
        <v>0</v>
      </c>
      <c r="W1756" t="s">
        <v>3012</v>
      </c>
    </row>
    <row r="1757" spans="1:23" hidden="1" x14ac:dyDescent="0.35">
      <c r="A1757" t="s">
        <v>381</v>
      </c>
      <c r="C1757" s="403">
        <v>45485</v>
      </c>
      <c r="D1757" t="s">
        <v>3543</v>
      </c>
      <c r="E1757" t="s">
        <v>12361</v>
      </c>
      <c r="F1757" t="s">
        <v>12362</v>
      </c>
      <c r="G1757" t="s">
        <v>12363</v>
      </c>
      <c r="H1757" t="s">
        <v>12364</v>
      </c>
      <c r="I1757" t="s">
        <v>7107</v>
      </c>
      <c r="J1757" t="s">
        <v>97</v>
      </c>
      <c r="K1757" t="s">
        <v>444</v>
      </c>
      <c r="L1757" t="s">
        <v>3009</v>
      </c>
      <c r="M1757" t="s">
        <v>1798</v>
      </c>
      <c r="N1757" t="s">
        <v>12365</v>
      </c>
      <c r="O1757" t="s">
        <v>3012</v>
      </c>
      <c r="P1757" t="s">
        <v>8254</v>
      </c>
      <c r="Q1757" t="s">
        <v>415</v>
      </c>
      <c r="R1757" t="b">
        <v>0</v>
      </c>
      <c r="S1757">
        <v>5000</v>
      </c>
      <c r="T1757" t="s">
        <v>3002</v>
      </c>
      <c r="U1757" t="s">
        <v>3003</v>
      </c>
      <c r="V1757">
        <v>5</v>
      </c>
      <c r="W1757" t="s">
        <v>3012</v>
      </c>
    </row>
    <row r="1758" spans="1:23" hidden="1" x14ac:dyDescent="0.35">
      <c r="A1758" t="s">
        <v>2189</v>
      </c>
      <c r="C1758" s="403">
        <v>45485</v>
      </c>
      <c r="D1758" t="s">
        <v>3543</v>
      </c>
      <c r="E1758" t="s">
        <v>12366</v>
      </c>
      <c r="F1758" t="s">
        <v>12367</v>
      </c>
      <c r="G1758" t="s">
        <v>12368</v>
      </c>
      <c r="H1758" t="s">
        <v>12369</v>
      </c>
      <c r="I1758" t="s">
        <v>3896</v>
      </c>
      <c r="J1758" t="s">
        <v>97</v>
      </c>
      <c r="K1758" t="s">
        <v>2189</v>
      </c>
      <c r="L1758" t="s">
        <v>3154</v>
      </c>
      <c r="M1758" t="s">
        <v>4260</v>
      </c>
      <c r="N1758" t="s">
        <v>4867</v>
      </c>
      <c r="O1758" t="s">
        <v>3001</v>
      </c>
      <c r="P1758" t="s">
        <v>4262</v>
      </c>
      <c r="Q1758" t="s">
        <v>2189</v>
      </c>
      <c r="R1758" t="b">
        <v>0</v>
      </c>
      <c r="S1758">
        <v>0</v>
      </c>
      <c r="T1758" t="s">
        <v>3002</v>
      </c>
      <c r="U1758" t="s">
        <v>3003</v>
      </c>
      <c r="V1758">
        <v>0</v>
      </c>
      <c r="W1758" t="s">
        <v>3001</v>
      </c>
    </row>
    <row r="1759" spans="1:23" hidden="1" x14ac:dyDescent="0.35">
      <c r="A1759" t="s">
        <v>381</v>
      </c>
      <c r="C1759" s="403">
        <v>45485</v>
      </c>
      <c r="D1759" t="s">
        <v>11245</v>
      </c>
      <c r="E1759" t="s">
        <v>12370</v>
      </c>
      <c r="F1759" t="s">
        <v>12371</v>
      </c>
      <c r="G1759" t="s">
        <v>12372</v>
      </c>
      <c r="H1759" t="s">
        <v>12373</v>
      </c>
      <c r="I1759" t="s">
        <v>12374</v>
      </c>
      <c r="J1759" t="s">
        <v>97</v>
      </c>
      <c r="K1759" t="s">
        <v>444</v>
      </c>
      <c r="L1759" t="s">
        <v>12333</v>
      </c>
      <c r="M1759" t="s">
        <v>12375</v>
      </c>
      <c r="N1759" t="s">
        <v>12376</v>
      </c>
      <c r="O1759" t="s">
        <v>3012</v>
      </c>
      <c r="P1759" t="s">
        <v>12335</v>
      </c>
      <c r="Q1759" t="s">
        <v>415</v>
      </c>
      <c r="R1759" t="b">
        <v>0</v>
      </c>
      <c r="S1759">
        <v>2000</v>
      </c>
      <c r="T1759" t="s">
        <v>3002</v>
      </c>
      <c r="U1759" t="s">
        <v>3003</v>
      </c>
      <c r="V1759">
        <v>2</v>
      </c>
      <c r="W1759" t="s">
        <v>3012</v>
      </c>
    </row>
    <row r="1760" spans="1:23" hidden="1" x14ac:dyDescent="0.35">
      <c r="A1760" t="s">
        <v>2176</v>
      </c>
      <c r="C1760" s="403">
        <v>45485</v>
      </c>
      <c r="D1760" t="s">
        <v>3543</v>
      </c>
      <c r="E1760" t="s">
        <v>12377</v>
      </c>
      <c r="F1760" t="s">
        <v>12378</v>
      </c>
      <c r="G1760" t="s">
        <v>12379</v>
      </c>
      <c r="H1760" t="s">
        <v>12380</v>
      </c>
      <c r="I1760" t="s">
        <v>12381</v>
      </c>
      <c r="J1760" t="s">
        <v>102</v>
      </c>
      <c r="K1760" t="s">
        <v>843</v>
      </c>
      <c r="L1760" t="s">
        <v>12382</v>
      </c>
      <c r="M1760" t="s">
        <v>1798</v>
      </c>
      <c r="N1760" t="s">
        <v>12383</v>
      </c>
      <c r="O1760" t="s">
        <v>3012</v>
      </c>
      <c r="P1760" t="s">
        <v>12384</v>
      </c>
      <c r="Q1760" t="s">
        <v>371</v>
      </c>
      <c r="R1760" t="b">
        <v>0</v>
      </c>
      <c r="S1760">
        <v>600</v>
      </c>
      <c r="T1760" t="s">
        <v>3002</v>
      </c>
      <c r="U1760" t="s">
        <v>3003</v>
      </c>
      <c r="V1760">
        <v>0.6</v>
      </c>
      <c r="W1760" t="s">
        <v>3012</v>
      </c>
    </row>
    <row r="1761" spans="1:23" hidden="1" x14ac:dyDescent="0.35">
      <c r="A1761" t="s">
        <v>350</v>
      </c>
      <c r="C1761" s="403">
        <v>45485</v>
      </c>
      <c r="D1761" t="s">
        <v>3480</v>
      </c>
      <c r="E1761" t="s">
        <v>12385</v>
      </c>
      <c r="F1761" t="s">
        <v>12386</v>
      </c>
      <c r="G1761" t="s">
        <v>12387</v>
      </c>
      <c r="H1761" t="s">
        <v>12388</v>
      </c>
      <c r="I1761" t="s">
        <v>12389</v>
      </c>
      <c r="J1761" t="s">
        <v>103</v>
      </c>
      <c r="K1761" t="s">
        <v>1235</v>
      </c>
      <c r="L1761" t="s">
        <v>11575</v>
      </c>
      <c r="M1761" t="s">
        <v>11576</v>
      </c>
      <c r="N1761" t="s">
        <v>12390</v>
      </c>
      <c r="O1761" t="s">
        <v>3012</v>
      </c>
      <c r="P1761" t="s">
        <v>11578</v>
      </c>
      <c r="Q1761" t="s">
        <v>837</v>
      </c>
      <c r="R1761" t="b">
        <v>0</v>
      </c>
      <c r="S1761">
        <v>0</v>
      </c>
      <c r="T1761" t="s">
        <v>3002</v>
      </c>
      <c r="U1761" t="s">
        <v>3003</v>
      </c>
      <c r="V1761">
        <v>0</v>
      </c>
      <c r="W1761" t="s">
        <v>3012</v>
      </c>
    </row>
    <row r="1762" spans="1:23" hidden="1" x14ac:dyDescent="0.35">
      <c r="A1762" t="s">
        <v>2176</v>
      </c>
      <c r="C1762" s="403">
        <v>45485</v>
      </c>
      <c r="D1762" t="s">
        <v>3543</v>
      </c>
      <c r="E1762" t="s">
        <v>12391</v>
      </c>
      <c r="F1762" t="s">
        <v>12392</v>
      </c>
      <c r="G1762" t="s">
        <v>12393</v>
      </c>
      <c r="H1762" t="s">
        <v>12394</v>
      </c>
      <c r="I1762" t="s">
        <v>12395</v>
      </c>
      <c r="J1762" t="s">
        <v>102</v>
      </c>
      <c r="K1762" t="s">
        <v>843</v>
      </c>
      <c r="L1762" t="s">
        <v>12382</v>
      </c>
      <c r="M1762" t="s">
        <v>1798</v>
      </c>
      <c r="N1762" t="s">
        <v>12383</v>
      </c>
      <c r="O1762" t="s">
        <v>3021</v>
      </c>
      <c r="P1762" t="s">
        <v>12384</v>
      </c>
      <c r="Q1762" t="s">
        <v>371</v>
      </c>
      <c r="R1762" t="b">
        <v>0</v>
      </c>
      <c r="S1762">
        <v>2400</v>
      </c>
      <c r="T1762" t="s">
        <v>3002</v>
      </c>
      <c r="U1762" t="s">
        <v>3003</v>
      </c>
      <c r="V1762">
        <v>2.4</v>
      </c>
      <c r="W1762" t="s">
        <v>3021</v>
      </c>
    </row>
    <row r="1763" spans="1:23" hidden="1" x14ac:dyDescent="0.35">
      <c r="A1763" t="s">
        <v>2189</v>
      </c>
      <c r="C1763" s="403">
        <v>45485</v>
      </c>
      <c r="D1763" t="s">
        <v>3543</v>
      </c>
      <c r="E1763" t="s">
        <v>12396</v>
      </c>
      <c r="F1763" t="s">
        <v>12397</v>
      </c>
      <c r="G1763" t="s">
        <v>12398</v>
      </c>
      <c r="H1763" t="s">
        <v>12399</v>
      </c>
      <c r="I1763" t="s">
        <v>2425</v>
      </c>
      <c r="J1763" t="s">
        <v>2260</v>
      </c>
      <c r="K1763" t="s">
        <v>2189</v>
      </c>
      <c r="L1763" t="s">
        <v>4861</v>
      </c>
      <c r="M1763" t="s">
        <v>12269</v>
      </c>
      <c r="N1763" t="s">
        <v>12400</v>
      </c>
      <c r="O1763" t="s">
        <v>3012</v>
      </c>
      <c r="P1763" t="s">
        <v>12271</v>
      </c>
      <c r="Q1763" t="s">
        <v>2189</v>
      </c>
      <c r="R1763" t="b">
        <v>0</v>
      </c>
      <c r="S1763">
        <v>1000</v>
      </c>
      <c r="T1763" t="s">
        <v>3002</v>
      </c>
      <c r="U1763" t="s">
        <v>3003</v>
      </c>
      <c r="V1763">
        <v>1</v>
      </c>
      <c r="W1763" t="s">
        <v>3012</v>
      </c>
    </row>
    <row r="1764" spans="1:23" hidden="1" x14ac:dyDescent="0.35">
      <c r="A1764" t="s">
        <v>350</v>
      </c>
      <c r="C1764" s="403">
        <v>45485</v>
      </c>
      <c r="D1764" t="s">
        <v>3480</v>
      </c>
      <c r="E1764" t="s">
        <v>12401</v>
      </c>
      <c r="F1764" t="s">
        <v>12402</v>
      </c>
      <c r="G1764" t="s">
        <v>4363</v>
      </c>
      <c r="H1764" t="s">
        <v>12403</v>
      </c>
      <c r="I1764" t="s">
        <v>10800</v>
      </c>
      <c r="J1764" t="s">
        <v>103</v>
      </c>
      <c r="K1764" t="s">
        <v>1235</v>
      </c>
      <c r="L1764" t="s">
        <v>11575</v>
      </c>
      <c r="M1764" t="s">
        <v>11576</v>
      </c>
      <c r="N1764" t="s">
        <v>12404</v>
      </c>
      <c r="O1764" t="s">
        <v>3012</v>
      </c>
      <c r="P1764" t="s">
        <v>11578</v>
      </c>
      <c r="Q1764" t="s">
        <v>837</v>
      </c>
      <c r="R1764" t="b">
        <v>0</v>
      </c>
      <c r="S1764">
        <v>0</v>
      </c>
      <c r="T1764" t="s">
        <v>3002</v>
      </c>
      <c r="U1764" t="s">
        <v>3003</v>
      </c>
      <c r="V1764">
        <v>0</v>
      </c>
      <c r="W1764" t="s">
        <v>3012</v>
      </c>
    </row>
    <row r="1765" spans="1:23" hidden="1" x14ac:dyDescent="0.35">
      <c r="A1765" t="s">
        <v>2176</v>
      </c>
      <c r="C1765" s="403">
        <v>45485</v>
      </c>
      <c r="D1765" t="s">
        <v>3543</v>
      </c>
      <c r="E1765" t="s">
        <v>12405</v>
      </c>
      <c r="F1765" t="s">
        <v>12406</v>
      </c>
      <c r="G1765" t="s">
        <v>12407</v>
      </c>
      <c r="H1765" t="s">
        <v>12408</v>
      </c>
      <c r="I1765" t="s">
        <v>2501</v>
      </c>
      <c r="J1765" t="s">
        <v>102</v>
      </c>
      <c r="K1765" t="s">
        <v>843</v>
      </c>
      <c r="L1765" t="s">
        <v>12382</v>
      </c>
      <c r="M1765" t="s">
        <v>1798</v>
      </c>
      <c r="N1765" t="s">
        <v>12409</v>
      </c>
      <c r="O1765" t="s">
        <v>3012</v>
      </c>
      <c r="P1765" t="s">
        <v>12384</v>
      </c>
      <c r="Q1765" t="s">
        <v>371</v>
      </c>
      <c r="R1765" t="b">
        <v>0</v>
      </c>
      <c r="S1765">
        <v>1400</v>
      </c>
      <c r="T1765" t="s">
        <v>3002</v>
      </c>
      <c r="U1765" t="s">
        <v>3003</v>
      </c>
      <c r="V1765">
        <v>1.4</v>
      </c>
      <c r="W1765" t="s">
        <v>3012</v>
      </c>
    </row>
    <row r="1766" spans="1:23" hidden="1" x14ac:dyDescent="0.35">
      <c r="A1766" t="s">
        <v>2176</v>
      </c>
      <c r="C1766" s="403">
        <v>45485</v>
      </c>
      <c r="D1766" t="s">
        <v>3543</v>
      </c>
      <c r="E1766" t="s">
        <v>12410</v>
      </c>
      <c r="F1766" t="s">
        <v>12411</v>
      </c>
      <c r="G1766" t="s">
        <v>12412</v>
      </c>
      <c r="H1766" t="s">
        <v>12413</v>
      </c>
      <c r="I1766" t="s">
        <v>12414</v>
      </c>
      <c r="J1766" t="s">
        <v>102</v>
      </c>
      <c r="K1766" t="s">
        <v>843</v>
      </c>
      <c r="L1766" t="s">
        <v>12382</v>
      </c>
      <c r="M1766" t="s">
        <v>1798</v>
      </c>
      <c r="N1766" t="s">
        <v>12409</v>
      </c>
      <c r="O1766" t="s">
        <v>3012</v>
      </c>
      <c r="P1766" t="s">
        <v>12384</v>
      </c>
      <c r="Q1766" t="s">
        <v>371</v>
      </c>
      <c r="R1766" t="b">
        <v>0</v>
      </c>
      <c r="S1766">
        <v>1200</v>
      </c>
      <c r="T1766" t="s">
        <v>3002</v>
      </c>
      <c r="U1766" t="s">
        <v>3003</v>
      </c>
      <c r="V1766">
        <v>1.2</v>
      </c>
      <c r="W1766" t="s">
        <v>3012</v>
      </c>
    </row>
    <row r="1767" spans="1:23" hidden="1" x14ac:dyDescent="0.35">
      <c r="A1767" t="s">
        <v>350</v>
      </c>
      <c r="C1767" s="403">
        <v>45485</v>
      </c>
      <c r="D1767" t="s">
        <v>3480</v>
      </c>
      <c r="E1767" t="s">
        <v>12415</v>
      </c>
      <c r="F1767" t="s">
        <v>12416</v>
      </c>
      <c r="G1767" t="s">
        <v>12417</v>
      </c>
      <c r="H1767" t="s">
        <v>12418</v>
      </c>
      <c r="I1767" t="s">
        <v>12419</v>
      </c>
      <c r="J1767" t="s">
        <v>103</v>
      </c>
      <c r="K1767" t="s">
        <v>1235</v>
      </c>
      <c r="L1767" t="s">
        <v>11575</v>
      </c>
      <c r="M1767" t="s">
        <v>11576</v>
      </c>
      <c r="N1767" t="s">
        <v>12420</v>
      </c>
      <c r="O1767" t="s">
        <v>3012</v>
      </c>
      <c r="P1767" t="s">
        <v>11578</v>
      </c>
      <c r="Q1767" t="s">
        <v>837</v>
      </c>
      <c r="R1767" t="b">
        <v>0</v>
      </c>
      <c r="S1767">
        <v>0</v>
      </c>
      <c r="T1767" t="s">
        <v>3002</v>
      </c>
      <c r="U1767" t="s">
        <v>3003</v>
      </c>
      <c r="V1767">
        <v>0</v>
      </c>
      <c r="W1767" t="s">
        <v>3012</v>
      </c>
    </row>
    <row r="1768" spans="1:23" hidden="1" x14ac:dyDescent="0.35">
      <c r="A1768" t="s">
        <v>2189</v>
      </c>
      <c r="C1768" s="403">
        <v>45485</v>
      </c>
      <c r="D1768" t="s">
        <v>3543</v>
      </c>
      <c r="E1768" t="s">
        <v>12421</v>
      </c>
      <c r="F1768" t="s">
        <v>12422</v>
      </c>
      <c r="G1768" t="s">
        <v>12423</v>
      </c>
      <c r="H1768" t="s">
        <v>12424</v>
      </c>
      <c r="I1768" t="s">
        <v>2288</v>
      </c>
      <c r="J1768" t="s">
        <v>2260</v>
      </c>
      <c r="K1768" t="s">
        <v>2189</v>
      </c>
      <c r="L1768" t="s">
        <v>4861</v>
      </c>
      <c r="M1768" t="s">
        <v>7438</v>
      </c>
      <c r="N1768" t="s">
        <v>12425</v>
      </c>
      <c r="O1768" t="s">
        <v>3012</v>
      </c>
      <c r="P1768" t="s">
        <v>7440</v>
      </c>
      <c r="Q1768" t="s">
        <v>2189</v>
      </c>
      <c r="R1768" t="b">
        <v>0</v>
      </c>
      <c r="S1768">
        <v>2000</v>
      </c>
      <c r="T1768" t="s">
        <v>3002</v>
      </c>
      <c r="U1768" t="s">
        <v>3003</v>
      </c>
      <c r="V1768">
        <v>2</v>
      </c>
      <c r="W1768" t="s">
        <v>3012</v>
      </c>
    </row>
    <row r="1769" spans="1:23" hidden="1" x14ac:dyDescent="0.35">
      <c r="A1769" t="s">
        <v>381</v>
      </c>
      <c r="C1769" s="403">
        <v>45485</v>
      </c>
      <c r="D1769" t="s">
        <v>3543</v>
      </c>
      <c r="E1769" t="s">
        <v>961</v>
      </c>
      <c r="F1769" t="s">
        <v>12426</v>
      </c>
      <c r="G1769" t="s">
        <v>2454</v>
      </c>
      <c r="H1769" t="s">
        <v>12427</v>
      </c>
      <c r="I1769" t="s">
        <v>488</v>
      </c>
      <c r="J1769" t="s">
        <v>97</v>
      </c>
      <c r="K1769" t="s">
        <v>444</v>
      </c>
      <c r="L1769" t="s">
        <v>12333</v>
      </c>
      <c r="M1769" t="s">
        <v>1798</v>
      </c>
      <c r="N1769" t="s">
        <v>12334</v>
      </c>
      <c r="O1769" t="s">
        <v>3021</v>
      </c>
      <c r="P1769" t="s">
        <v>12335</v>
      </c>
      <c r="Q1769" t="s">
        <v>415</v>
      </c>
      <c r="R1769" t="b">
        <v>1</v>
      </c>
      <c r="S1769">
        <v>2800</v>
      </c>
      <c r="T1769" t="s">
        <v>3013</v>
      </c>
      <c r="U1769" t="s">
        <v>3003</v>
      </c>
      <c r="V1769">
        <v>2.8</v>
      </c>
      <c r="W1769" t="s">
        <v>3021</v>
      </c>
    </row>
    <row r="1770" spans="1:23" hidden="1" x14ac:dyDescent="0.35">
      <c r="A1770" t="s">
        <v>350</v>
      </c>
      <c r="C1770" s="403">
        <v>45485</v>
      </c>
      <c r="D1770" t="s">
        <v>3044</v>
      </c>
      <c r="E1770" t="s">
        <v>743</v>
      </c>
      <c r="F1770" t="s">
        <v>12428</v>
      </c>
      <c r="G1770" t="s">
        <v>12429</v>
      </c>
      <c r="H1770" t="s">
        <v>12430</v>
      </c>
      <c r="I1770" t="s">
        <v>2304</v>
      </c>
      <c r="J1770" t="s">
        <v>103</v>
      </c>
      <c r="K1770" t="s">
        <v>836</v>
      </c>
      <c r="L1770" t="s">
        <v>12431</v>
      </c>
      <c r="M1770" t="s">
        <v>12432</v>
      </c>
      <c r="N1770" t="s">
        <v>12433</v>
      </c>
      <c r="O1770" t="s">
        <v>3030</v>
      </c>
      <c r="P1770" t="s">
        <v>12434</v>
      </c>
      <c r="Q1770" t="s">
        <v>846</v>
      </c>
      <c r="R1770" t="b">
        <v>0</v>
      </c>
      <c r="S1770">
        <v>40000</v>
      </c>
      <c r="T1770" t="s">
        <v>3013</v>
      </c>
      <c r="U1770" t="s">
        <v>8048</v>
      </c>
      <c r="V1770">
        <v>40</v>
      </c>
      <c r="W1770" t="s">
        <v>3030</v>
      </c>
    </row>
    <row r="1771" spans="1:23" hidden="1" x14ac:dyDescent="0.35">
      <c r="A1771" t="s">
        <v>2189</v>
      </c>
      <c r="C1771" s="403">
        <v>45485</v>
      </c>
      <c r="D1771" t="s">
        <v>3543</v>
      </c>
      <c r="E1771" t="s">
        <v>12435</v>
      </c>
      <c r="F1771" t="s">
        <v>12436</v>
      </c>
      <c r="G1771" t="s">
        <v>12437</v>
      </c>
      <c r="H1771" t="s">
        <v>12438</v>
      </c>
      <c r="I1771" t="s">
        <v>2675</v>
      </c>
      <c r="J1771" t="s">
        <v>2260</v>
      </c>
      <c r="K1771" t="s">
        <v>2189</v>
      </c>
      <c r="L1771" t="s">
        <v>4861</v>
      </c>
      <c r="M1771" t="s">
        <v>7924</v>
      </c>
      <c r="N1771" t="s">
        <v>12439</v>
      </c>
      <c r="O1771" t="s">
        <v>3012</v>
      </c>
      <c r="P1771" t="s">
        <v>12440</v>
      </c>
      <c r="Q1771" t="s">
        <v>2189</v>
      </c>
      <c r="R1771" t="b">
        <v>0</v>
      </c>
      <c r="S1771">
        <v>1200</v>
      </c>
      <c r="T1771" t="s">
        <v>3002</v>
      </c>
      <c r="U1771" t="s">
        <v>3003</v>
      </c>
      <c r="V1771">
        <v>1.2</v>
      </c>
      <c r="W1771" t="s">
        <v>3012</v>
      </c>
    </row>
    <row r="1772" spans="1:23" hidden="1" x14ac:dyDescent="0.35">
      <c r="A1772" t="s">
        <v>419</v>
      </c>
      <c r="C1772" s="403">
        <v>45485</v>
      </c>
      <c r="D1772" t="s">
        <v>3661</v>
      </c>
      <c r="E1772" t="s">
        <v>2836</v>
      </c>
      <c r="F1772" t="s">
        <v>12441</v>
      </c>
      <c r="G1772" t="s">
        <v>2837</v>
      </c>
      <c r="H1772" t="s">
        <v>12442</v>
      </c>
      <c r="I1772" t="s">
        <v>2838</v>
      </c>
      <c r="J1772" t="s">
        <v>96</v>
      </c>
      <c r="K1772" t="s">
        <v>507</v>
      </c>
      <c r="L1772" t="s">
        <v>8518</v>
      </c>
      <c r="M1772" t="s">
        <v>8526</v>
      </c>
      <c r="N1772" t="s">
        <v>8533</v>
      </c>
      <c r="O1772" t="s">
        <v>3021</v>
      </c>
      <c r="P1772" t="s">
        <v>8528</v>
      </c>
      <c r="Q1772" t="s">
        <v>429</v>
      </c>
      <c r="R1772" t="b">
        <v>0</v>
      </c>
      <c r="S1772">
        <v>5000</v>
      </c>
      <c r="T1772" t="s">
        <v>3002</v>
      </c>
      <c r="U1772" t="s">
        <v>3003</v>
      </c>
      <c r="V1772">
        <v>5</v>
      </c>
      <c r="W1772" t="s">
        <v>3021</v>
      </c>
    </row>
    <row r="1773" spans="1:23" hidden="1" x14ac:dyDescent="0.35">
      <c r="A1773" t="s">
        <v>381</v>
      </c>
      <c r="C1773" s="403">
        <v>45485</v>
      </c>
      <c r="D1773" t="s">
        <v>3543</v>
      </c>
      <c r="E1773" t="s">
        <v>12443</v>
      </c>
      <c r="F1773" t="s">
        <v>12444</v>
      </c>
      <c r="G1773" t="s">
        <v>12445</v>
      </c>
      <c r="H1773" t="s">
        <v>12446</v>
      </c>
      <c r="I1773" t="s">
        <v>10686</v>
      </c>
      <c r="J1773" t="s">
        <v>101</v>
      </c>
      <c r="K1773" t="s">
        <v>415</v>
      </c>
      <c r="L1773" t="s">
        <v>10135</v>
      </c>
      <c r="M1773" t="s">
        <v>1798</v>
      </c>
      <c r="N1773" t="s">
        <v>12447</v>
      </c>
      <c r="O1773" t="s">
        <v>3012</v>
      </c>
      <c r="P1773" t="s">
        <v>9593</v>
      </c>
      <c r="Q1773" t="s">
        <v>415</v>
      </c>
      <c r="R1773" t="b">
        <v>0</v>
      </c>
      <c r="S1773">
        <v>3500</v>
      </c>
      <c r="T1773" t="s">
        <v>3002</v>
      </c>
      <c r="U1773" t="s">
        <v>3003</v>
      </c>
      <c r="V1773">
        <v>3.5</v>
      </c>
      <c r="W1773" t="s">
        <v>3012</v>
      </c>
    </row>
    <row r="1774" spans="1:23" hidden="1" x14ac:dyDescent="0.35">
      <c r="A1774" t="s">
        <v>381</v>
      </c>
      <c r="C1774" s="403">
        <v>45485</v>
      </c>
      <c r="D1774" t="s">
        <v>3543</v>
      </c>
      <c r="E1774" t="s">
        <v>12448</v>
      </c>
      <c r="F1774" t="s">
        <v>12449</v>
      </c>
      <c r="G1774" t="s">
        <v>12450</v>
      </c>
      <c r="H1774" t="s">
        <v>12451</v>
      </c>
      <c r="I1774" t="s">
        <v>2289</v>
      </c>
      <c r="J1774" t="s">
        <v>101</v>
      </c>
      <c r="K1774" t="s">
        <v>415</v>
      </c>
      <c r="L1774" t="s">
        <v>10135</v>
      </c>
      <c r="M1774" t="s">
        <v>1798</v>
      </c>
      <c r="N1774" t="s">
        <v>12447</v>
      </c>
      <c r="O1774" t="s">
        <v>3012</v>
      </c>
      <c r="P1774" t="s">
        <v>9593</v>
      </c>
      <c r="Q1774" t="s">
        <v>415</v>
      </c>
      <c r="R1774" t="b">
        <v>0</v>
      </c>
      <c r="S1774">
        <v>5000</v>
      </c>
      <c r="T1774" t="s">
        <v>3002</v>
      </c>
      <c r="U1774" t="s">
        <v>3003</v>
      </c>
      <c r="V1774">
        <v>5</v>
      </c>
      <c r="W1774" t="s">
        <v>3012</v>
      </c>
    </row>
    <row r="1775" spans="1:23" hidden="1" x14ac:dyDescent="0.35">
      <c r="A1775" t="s">
        <v>419</v>
      </c>
      <c r="C1775" s="403">
        <v>45485</v>
      </c>
      <c r="D1775" t="s">
        <v>3543</v>
      </c>
      <c r="E1775" t="s">
        <v>2743</v>
      </c>
      <c r="F1775" t="s">
        <v>12452</v>
      </c>
      <c r="G1775" t="s">
        <v>2744</v>
      </c>
      <c r="H1775" t="s">
        <v>12453</v>
      </c>
      <c r="I1775" t="s">
        <v>2320</v>
      </c>
      <c r="J1775" t="s">
        <v>92</v>
      </c>
      <c r="K1775" t="s">
        <v>418</v>
      </c>
      <c r="L1775" t="s">
        <v>3140</v>
      </c>
      <c r="M1775" t="s">
        <v>12454</v>
      </c>
      <c r="N1775" t="s">
        <v>12455</v>
      </c>
      <c r="O1775" t="s">
        <v>3021</v>
      </c>
      <c r="P1775" t="s">
        <v>9234</v>
      </c>
      <c r="Q1775" t="s">
        <v>418</v>
      </c>
      <c r="R1775" t="b">
        <v>0</v>
      </c>
      <c r="S1775">
        <v>15000</v>
      </c>
      <c r="T1775" t="s">
        <v>3002</v>
      </c>
      <c r="U1775" t="s">
        <v>3003</v>
      </c>
      <c r="V1775">
        <v>15</v>
      </c>
      <c r="W1775" t="s">
        <v>3021</v>
      </c>
    </row>
    <row r="1776" spans="1:23" hidden="1" x14ac:dyDescent="0.35">
      <c r="A1776" t="s">
        <v>381</v>
      </c>
      <c r="C1776" s="403">
        <v>45485</v>
      </c>
      <c r="D1776" t="s">
        <v>3543</v>
      </c>
      <c r="E1776" t="s">
        <v>12456</v>
      </c>
      <c r="F1776" t="s">
        <v>12457</v>
      </c>
      <c r="G1776" t="s">
        <v>12458</v>
      </c>
      <c r="H1776" t="s">
        <v>12459</v>
      </c>
      <c r="I1776" t="s">
        <v>1114</v>
      </c>
      <c r="J1776" t="s">
        <v>101</v>
      </c>
      <c r="K1776" t="s">
        <v>415</v>
      </c>
      <c r="L1776" t="s">
        <v>10135</v>
      </c>
      <c r="M1776" t="s">
        <v>1798</v>
      </c>
      <c r="N1776" t="s">
        <v>12447</v>
      </c>
      <c r="O1776" t="s">
        <v>3012</v>
      </c>
      <c r="P1776" t="s">
        <v>9593</v>
      </c>
      <c r="Q1776" t="s">
        <v>415</v>
      </c>
      <c r="R1776" t="b">
        <v>0</v>
      </c>
      <c r="S1776">
        <v>2000</v>
      </c>
      <c r="T1776" t="s">
        <v>3002</v>
      </c>
      <c r="U1776" t="s">
        <v>3003</v>
      </c>
      <c r="V1776">
        <v>2</v>
      </c>
      <c r="W1776" t="s">
        <v>3012</v>
      </c>
    </row>
    <row r="1777" spans="1:23" hidden="1" x14ac:dyDescent="0.35">
      <c r="A1777" t="s">
        <v>381</v>
      </c>
      <c r="C1777" s="403">
        <v>45485</v>
      </c>
      <c r="D1777" t="s">
        <v>3543</v>
      </c>
      <c r="E1777" t="s">
        <v>12460</v>
      </c>
      <c r="F1777" t="s">
        <v>12461</v>
      </c>
      <c r="G1777" t="s">
        <v>12462</v>
      </c>
      <c r="H1777" t="s">
        <v>12463</v>
      </c>
      <c r="I1777" t="s">
        <v>488</v>
      </c>
      <c r="J1777" t="s">
        <v>101</v>
      </c>
      <c r="K1777" t="s">
        <v>415</v>
      </c>
      <c r="L1777" t="s">
        <v>10135</v>
      </c>
      <c r="M1777" t="s">
        <v>1798</v>
      </c>
      <c r="N1777" t="s">
        <v>12464</v>
      </c>
      <c r="O1777" t="s">
        <v>3012</v>
      </c>
      <c r="P1777" t="s">
        <v>9593</v>
      </c>
      <c r="Q1777" t="s">
        <v>415</v>
      </c>
      <c r="R1777" t="b">
        <v>0</v>
      </c>
      <c r="S1777">
        <v>3000</v>
      </c>
      <c r="T1777" t="s">
        <v>3002</v>
      </c>
      <c r="U1777" t="s">
        <v>3003</v>
      </c>
      <c r="V1777">
        <v>3</v>
      </c>
      <c r="W1777" t="s">
        <v>3012</v>
      </c>
    </row>
    <row r="1778" spans="1:23" hidden="1" x14ac:dyDescent="0.35">
      <c r="A1778" t="s">
        <v>2176</v>
      </c>
      <c r="C1778" s="403">
        <v>45485</v>
      </c>
      <c r="D1778" t="s">
        <v>3543</v>
      </c>
      <c r="E1778" t="s">
        <v>12465</v>
      </c>
      <c r="F1778" t="s">
        <v>12466</v>
      </c>
      <c r="G1778" t="s">
        <v>12467</v>
      </c>
      <c r="H1778" t="s">
        <v>12468</v>
      </c>
      <c r="I1778" t="s">
        <v>12469</v>
      </c>
      <c r="J1778" t="s">
        <v>102</v>
      </c>
      <c r="K1778" t="s">
        <v>843</v>
      </c>
      <c r="L1778" t="s">
        <v>12470</v>
      </c>
      <c r="M1778" t="s">
        <v>1798</v>
      </c>
      <c r="N1778" t="s">
        <v>12471</v>
      </c>
      <c r="O1778" t="s">
        <v>3012</v>
      </c>
      <c r="P1778" t="s">
        <v>12472</v>
      </c>
      <c r="Q1778" t="s">
        <v>371</v>
      </c>
      <c r="R1778" t="b">
        <v>0</v>
      </c>
      <c r="S1778">
        <v>600</v>
      </c>
      <c r="T1778" t="s">
        <v>3002</v>
      </c>
      <c r="U1778" t="s">
        <v>3003</v>
      </c>
      <c r="V1778">
        <v>0.6</v>
      </c>
      <c r="W1778" t="s">
        <v>3012</v>
      </c>
    </row>
    <row r="1779" spans="1:23" hidden="1" x14ac:dyDescent="0.35">
      <c r="A1779" t="s">
        <v>381</v>
      </c>
      <c r="C1779" s="403">
        <v>45485</v>
      </c>
      <c r="D1779" t="s">
        <v>3543</v>
      </c>
      <c r="E1779" t="s">
        <v>12473</v>
      </c>
      <c r="F1779" t="s">
        <v>12474</v>
      </c>
      <c r="G1779" t="s">
        <v>12475</v>
      </c>
      <c r="H1779" t="s">
        <v>12476</v>
      </c>
      <c r="I1779" t="s">
        <v>12477</v>
      </c>
      <c r="J1779" t="s">
        <v>101</v>
      </c>
      <c r="K1779" t="s">
        <v>415</v>
      </c>
      <c r="L1779" t="s">
        <v>3169</v>
      </c>
      <c r="M1779" t="s">
        <v>1798</v>
      </c>
      <c r="N1779" t="s">
        <v>12478</v>
      </c>
      <c r="O1779" t="s">
        <v>3012</v>
      </c>
      <c r="P1779" t="s">
        <v>12479</v>
      </c>
      <c r="Q1779" t="s">
        <v>415</v>
      </c>
      <c r="R1779" t="b">
        <v>0</v>
      </c>
      <c r="S1779">
        <v>3000</v>
      </c>
      <c r="T1779" t="s">
        <v>3002</v>
      </c>
      <c r="U1779" t="s">
        <v>3003</v>
      </c>
      <c r="V1779">
        <v>3</v>
      </c>
      <c r="W1779" t="s">
        <v>3012</v>
      </c>
    </row>
    <row r="1780" spans="1:23" hidden="1" x14ac:dyDescent="0.35">
      <c r="A1780" t="s">
        <v>2176</v>
      </c>
      <c r="C1780" s="403">
        <v>45485</v>
      </c>
      <c r="D1780" t="s">
        <v>3543</v>
      </c>
      <c r="E1780" t="s">
        <v>12480</v>
      </c>
      <c r="F1780" t="s">
        <v>12481</v>
      </c>
      <c r="G1780" t="s">
        <v>12482</v>
      </c>
      <c r="H1780" t="s">
        <v>12483</v>
      </c>
      <c r="I1780" t="s">
        <v>2283</v>
      </c>
      <c r="J1780" t="s">
        <v>102</v>
      </c>
      <c r="K1780" t="s">
        <v>843</v>
      </c>
      <c r="L1780" t="s">
        <v>12470</v>
      </c>
      <c r="M1780" t="s">
        <v>1798</v>
      </c>
      <c r="N1780" t="s">
        <v>12484</v>
      </c>
      <c r="O1780" t="s">
        <v>3021</v>
      </c>
      <c r="P1780" t="s">
        <v>12472</v>
      </c>
      <c r="Q1780" t="s">
        <v>371</v>
      </c>
      <c r="R1780" t="b">
        <v>0</v>
      </c>
      <c r="S1780">
        <v>3000</v>
      </c>
      <c r="T1780" t="s">
        <v>3002</v>
      </c>
      <c r="U1780" t="s">
        <v>3003</v>
      </c>
      <c r="V1780">
        <v>3</v>
      </c>
      <c r="W1780" t="s">
        <v>3021</v>
      </c>
    </row>
    <row r="1781" spans="1:23" hidden="1" x14ac:dyDescent="0.35">
      <c r="A1781" t="s">
        <v>381</v>
      </c>
      <c r="C1781" s="403">
        <v>45485</v>
      </c>
      <c r="D1781" t="s">
        <v>3543</v>
      </c>
      <c r="E1781" t="s">
        <v>12485</v>
      </c>
      <c r="F1781" t="s">
        <v>12486</v>
      </c>
      <c r="G1781" t="s">
        <v>3007</v>
      </c>
      <c r="H1781" t="s">
        <v>12487</v>
      </c>
      <c r="I1781" t="s">
        <v>2405</v>
      </c>
      <c r="J1781" t="s">
        <v>101</v>
      </c>
      <c r="K1781" t="s">
        <v>415</v>
      </c>
      <c r="L1781" t="s">
        <v>3169</v>
      </c>
      <c r="M1781" t="s">
        <v>1798</v>
      </c>
      <c r="N1781" t="s">
        <v>12478</v>
      </c>
      <c r="O1781" t="s">
        <v>3012</v>
      </c>
      <c r="P1781" t="s">
        <v>12479</v>
      </c>
      <c r="Q1781" t="s">
        <v>415</v>
      </c>
      <c r="R1781" t="b">
        <v>0</v>
      </c>
      <c r="S1781">
        <v>2000</v>
      </c>
      <c r="T1781" t="s">
        <v>3002</v>
      </c>
      <c r="U1781" t="s">
        <v>3003</v>
      </c>
      <c r="V1781">
        <v>2</v>
      </c>
      <c r="W1781" t="s">
        <v>3012</v>
      </c>
    </row>
    <row r="1782" spans="1:23" hidden="1" x14ac:dyDescent="0.35">
      <c r="A1782" t="s">
        <v>2189</v>
      </c>
      <c r="C1782" s="403">
        <v>45485</v>
      </c>
      <c r="D1782" t="s">
        <v>3543</v>
      </c>
      <c r="E1782" t="s">
        <v>12488</v>
      </c>
      <c r="F1782" t="s">
        <v>12489</v>
      </c>
      <c r="G1782" t="s">
        <v>3237</v>
      </c>
      <c r="H1782" t="s">
        <v>12490</v>
      </c>
      <c r="I1782" t="s">
        <v>2352</v>
      </c>
      <c r="J1782" t="s">
        <v>2260</v>
      </c>
      <c r="K1782" t="s">
        <v>2189</v>
      </c>
      <c r="L1782" t="s">
        <v>4861</v>
      </c>
      <c r="M1782" t="s">
        <v>7924</v>
      </c>
      <c r="N1782" t="s">
        <v>12491</v>
      </c>
      <c r="O1782" t="s">
        <v>3012</v>
      </c>
      <c r="P1782" t="s">
        <v>12440</v>
      </c>
      <c r="Q1782" t="s">
        <v>2189</v>
      </c>
      <c r="R1782" t="b">
        <v>0</v>
      </c>
      <c r="S1782">
        <v>2000</v>
      </c>
      <c r="T1782" t="s">
        <v>3002</v>
      </c>
      <c r="U1782" t="s">
        <v>3003</v>
      </c>
      <c r="V1782">
        <v>2</v>
      </c>
      <c r="W1782" t="s">
        <v>3012</v>
      </c>
    </row>
    <row r="1783" spans="1:23" hidden="1" x14ac:dyDescent="0.35">
      <c r="A1783" t="s">
        <v>2189</v>
      </c>
      <c r="C1783" s="403">
        <v>45485</v>
      </c>
      <c r="D1783" t="s">
        <v>3543</v>
      </c>
      <c r="E1783" t="s">
        <v>12492</v>
      </c>
      <c r="F1783" t="s">
        <v>12493</v>
      </c>
      <c r="G1783" t="s">
        <v>12494</v>
      </c>
      <c r="H1783" t="s">
        <v>12495</v>
      </c>
      <c r="I1783" t="s">
        <v>12496</v>
      </c>
      <c r="J1783" t="s">
        <v>97</v>
      </c>
      <c r="K1783" t="s">
        <v>2189</v>
      </c>
      <c r="L1783" t="s">
        <v>3205</v>
      </c>
      <c r="M1783" t="s">
        <v>5636</v>
      </c>
      <c r="N1783" t="s">
        <v>5637</v>
      </c>
      <c r="O1783" t="s">
        <v>3012</v>
      </c>
      <c r="P1783" t="s">
        <v>5638</v>
      </c>
      <c r="Q1783" t="s">
        <v>2189</v>
      </c>
      <c r="R1783" t="b">
        <v>0</v>
      </c>
      <c r="S1783">
        <v>500</v>
      </c>
      <c r="T1783" t="s">
        <v>3002</v>
      </c>
      <c r="U1783" t="s">
        <v>3003</v>
      </c>
      <c r="V1783">
        <v>0.5</v>
      </c>
      <c r="W1783" t="s">
        <v>3012</v>
      </c>
    </row>
    <row r="1784" spans="1:23" hidden="1" x14ac:dyDescent="0.35">
      <c r="A1784" t="s">
        <v>2176</v>
      </c>
      <c r="C1784" s="403">
        <v>45485</v>
      </c>
      <c r="D1784" t="s">
        <v>3543</v>
      </c>
      <c r="E1784" t="s">
        <v>12497</v>
      </c>
      <c r="F1784" t="s">
        <v>12498</v>
      </c>
      <c r="G1784" t="s">
        <v>12499</v>
      </c>
      <c r="H1784" t="s">
        <v>12500</v>
      </c>
      <c r="I1784" t="s">
        <v>12501</v>
      </c>
      <c r="J1784" t="s">
        <v>102</v>
      </c>
      <c r="K1784" t="s">
        <v>843</v>
      </c>
      <c r="L1784" t="s">
        <v>12470</v>
      </c>
      <c r="M1784" t="s">
        <v>1798</v>
      </c>
      <c r="N1784" t="s">
        <v>12502</v>
      </c>
      <c r="O1784" t="s">
        <v>3012</v>
      </c>
      <c r="P1784" t="s">
        <v>12472</v>
      </c>
      <c r="Q1784" t="s">
        <v>371</v>
      </c>
      <c r="R1784" t="b">
        <v>0</v>
      </c>
      <c r="S1784">
        <v>1000</v>
      </c>
      <c r="T1784" t="s">
        <v>3002</v>
      </c>
      <c r="U1784" t="s">
        <v>3003</v>
      </c>
      <c r="V1784">
        <v>1</v>
      </c>
      <c r="W1784" t="s">
        <v>3012</v>
      </c>
    </row>
    <row r="1785" spans="1:23" hidden="1" x14ac:dyDescent="0.35">
      <c r="A1785" t="s">
        <v>350</v>
      </c>
      <c r="C1785" s="403">
        <v>45485</v>
      </c>
      <c r="D1785" t="s">
        <v>3480</v>
      </c>
      <c r="E1785" t="s">
        <v>12503</v>
      </c>
      <c r="F1785" t="s">
        <v>12504</v>
      </c>
      <c r="G1785" t="s">
        <v>12505</v>
      </c>
      <c r="H1785" t="s">
        <v>12506</v>
      </c>
      <c r="I1785" t="s">
        <v>1114</v>
      </c>
      <c r="J1785" t="s">
        <v>103</v>
      </c>
      <c r="K1785" t="s">
        <v>1235</v>
      </c>
      <c r="L1785" t="s">
        <v>11691</v>
      </c>
      <c r="M1785" t="s">
        <v>12507</v>
      </c>
      <c r="N1785" t="s">
        <v>12508</v>
      </c>
      <c r="O1785" t="s">
        <v>3012</v>
      </c>
      <c r="P1785" t="s">
        <v>11694</v>
      </c>
      <c r="Q1785" t="s">
        <v>837</v>
      </c>
      <c r="R1785" t="b">
        <v>0</v>
      </c>
      <c r="S1785">
        <v>0</v>
      </c>
      <c r="T1785" t="s">
        <v>3002</v>
      </c>
      <c r="U1785" t="s">
        <v>3003</v>
      </c>
      <c r="V1785">
        <v>0</v>
      </c>
      <c r="W1785" t="s">
        <v>3012</v>
      </c>
    </row>
    <row r="1786" spans="1:23" hidden="1" x14ac:dyDescent="0.35">
      <c r="A1786" t="s">
        <v>2189</v>
      </c>
      <c r="C1786" s="403">
        <v>45485</v>
      </c>
      <c r="D1786" t="s">
        <v>3543</v>
      </c>
      <c r="E1786" t="s">
        <v>12509</v>
      </c>
      <c r="F1786" t="s">
        <v>12510</v>
      </c>
      <c r="G1786" t="s">
        <v>12511</v>
      </c>
      <c r="H1786" t="s">
        <v>12512</v>
      </c>
      <c r="I1786" t="s">
        <v>8661</v>
      </c>
      <c r="J1786" t="s">
        <v>97</v>
      </c>
      <c r="K1786" t="s">
        <v>2189</v>
      </c>
      <c r="L1786" t="s">
        <v>3205</v>
      </c>
      <c r="M1786" t="s">
        <v>5636</v>
      </c>
      <c r="N1786" t="s">
        <v>8941</v>
      </c>
      <c r="O1786" t="s">
        <v>3030</v>
      </c>
      <c r="P1786" t="s">
        <v>5638</v>
      </c>
      <c r="Q1786" t="s">
        <v>2189</v>
      </c>
      <c r="R1786" t="b">
        <v>1</v>
      </c>
      <c r="S1786">
        <v>600</v>
      </c>
      <c r="T1786" t="s">
        <v>3648</v>
      </c>
      <c r="U1786" t="s">
        <v>3003</v>
      </c>
      <c r="V1786">
        <v>0.6</v>
      </c>
      <c r="W1786" t="s">
        <v>3030</v>
      </c>
    </row>
    <row r="1787" spans="1:23" hidden="1" x14ac:dyDescent="0.35">
      <c r="A1787" t="s">
        <v>2189</v>
      </c>
      <c r="C1787" s="403">
        <v>45485</v>
      </c>
      <c r="D1787" t="s">
        <v>3543</v>
      </c>
      <c r="E1787" t="s">
        <v>12513</v>
      </c>
      <c r="F1787" t="s">
        <v>12514</v>
      </c>
      <c r="G1787" t="s">
        <v>12008</v>
      </c>
      <c r="H1787" t="s">
        <v>12515</v>
      </c>
      <c r="I1787" t="s">
        <v>2425</v>
      </c>
      <c r="J1787" t="s">
        <v>2260</v>
      </c>
      <c r="K1787" t="s">
        <v>2189</v>
      </c>
      <c r="L1787" t="s">
        <v>4861</v>
      </c>
      <c r="M1787" t="s">
        <v>7438</v>
      </c>
      <c r="N1787" t="s">
        <v>12516</v>
      </c>
      <c r="O1787" t="s">
        <v>3012</v>
      </c>
      <c r="P1787" t="s">
        <v>7440</v>
      </c>
      <c r="Q1787" t="s">
        <v>2189</v>
      </c>
      <c r="R1787" t="b">
        <v>0</v>
      </c>
      <c r="S1787">
        <v>3000</v>
      </c>
      <c r="T1787" t="s">
        <v>3002</v>
      </c>
      <c r="U1787" t="s">
        <v>3003</v>
      </c>
      <c r="V1787">
        <v>3</v>
      </c>
      <c r="W1787" t="s">
        <v>3012</v>
      </c>
    </row>
    <row r="1788" spans="1:23" hidden="1" x14ac:dyDescent="0.35">
      <c r="A1788" t="s">
        <v>350</v>
      </c>
      <c r="C1788" s="403">
        <v>45485</v>
      </c>
      <c r="D1788" t="s">
        <v>3480</v>
      </c>
      <c r="E1788" t="s">
        <v>12517</v>
      </c>
      <c r="F1788" t="s">
        <v>12518</v>
      </c>
      <c r="G1788" t="s">
        <v>12519</v>
      </c>
      <c r="H1788" t="s">
        <v>12520</v>
      </c>
      <c r="I1788" t="s">
        <v>2590</v>
      </c>
      <c r="J1788" t="s">
        <v>103</v>
      </c>
      <c r="K1788" t="s">
        <v>1235</v>
      </c>
      <c r="L1788" t="s">
        <v>11575</v>
      </c>
      <c r="M1788" t="s">
        <v>11576</v>
      </c>
      <c r="N1788" t="s">
        <v>12521</v>
      </c>
      <c r="O1788" t="s">
        <v>3021</v>
      </c>
      <c r="P1788" t="s">
        <v>11578</v>
      </c>
      <c r="Q1788" t="s">
        <v>837</v>
      </c>
      <c r="R1788" t="b">
        <v>0</v>
      </c>
      <c r="S1788">
        <v>0</v>
      </c>
      <c r="T1788" t="s">
        <v>3002</v>
      </c>
      <c r="U1788" t="s">
        <v>3003</v>
      </c>
      <c r="V1788">
        <v>0</v>
      </c>
      <c r="W1788" t="s">
        <v>3021</v>
      </c>
    </row>
    <row r="1789" spans="1:23" hidden="1" x14ac:dyDescent="0.35">
      <c r="A1789" t="s">
        <v>2176</v>
      </c>
      <c r="C1789" s="403">
        <v>45485</v>
      </c>
      <c r="D1789" t="s">
        <v>3543</v>
      </c>
      <c r="E1789" t="s">
        <v>12522</v>
      </c>
      <c r="F1789" t="s">
        <v>12523</v>
      </c>
      <c r="G1789" t="s">
        <v>10931</v>
      </c>
      <c r="H1789" t="s">
        <v>12524</v>
      </c>
      <c r="I1789" t="s">
        <v>2526</v>
      </c>
      <c r="J1789" t="s">
        <v>102</v>
      </c>
      <c r="K1789" t="s">
        <v>843</v>
      </c>
      <c r="L1789" t="s">
        <v>12525</v>
      </c>
      <c r="M1789" t="s">
        <v>1798</v>
      </c>
      <c r="N1789" t="s">
        <v>12526</v>
      </c>
      <c r="O1789" t="s">
        <v>3012</v>
      </c>
      <c r="P1789" t="s">
        <v>12527</v>
      </c>
      <c r="Q1789" t="s">
        <v>371</v>
      </c>
      <c r="R1789" t="b">
        <v>0</v>
      </c>
      <c r="S1789">
        <v>700</v>
      </c>
      <c r="T1789" t="s">
        <v>3002</v>
      </c>
      <c r="U1789" t="s">
        <v>3003</v>
      </c>
      <c r="V1789">
        <v>0.7</v>
      </c>
      <c r="W1789" t="s">
        <v>3012</v>
      </c>
    </row>
    <row r="1790" spans="1:23" hidden="1" x14ac:dyDescent="0.35">
      <c r="A1790" t="s">
        <v>2189</v>
      </c>
      <c r="C1790" s="403">
        <v>45485</v>
      </c>
      <c r="D1790" t="s">
        <v>3543</v>
      </c>
      <c r="E1790" t="s">
        <v>12528</v>
      </c>
      <c r="F1790" t="s">
        <v>12529</v>
      </c>
      <c r="G1790" t="s">
        <v>12530</v>
      </c>
      <c r="H1790" t="s">
        <v>12531</v>
      </c>
      <c r="I1790" t="s">
        <v>2424</v>
      </c>
      <c r="J1790" t="s">
        <v>2260</v>
      </c>
      <c r="K1790" t="s">
        <v>2189</v>
      </c>
      <c r="L1790" t="s">
        <v>4861</v>
      </c>
      <c r="M1790" t="s">
        <v>12532</v>
      </c>
      <c r="N1790" t="s">
        <v>12533</v>
      </c>
      <c r="O1790" t="s">
        <v>3012</v>
      </c>
      <c r="P1790" t="s">
        <v>12440</v>
      </c>
      <c r="Q1790" t="s">
        <v>2189</v>
      </c>
      <c r="R1790" t="b">
        <v>0</v>
      </c>
      <c r="S1790">
        <v>2000</v>
      </c>
      <c r="T1790" t="s">
        <v>3002</v>
      </c>
      <c r="U1790" t="s">
        <v>3003</v>
      </c>
      <c r="V1790">
        <v>2</v>
      </c>
      <c r="W1790" t="s">
        <v>3012</v>
      </c>
    </row>
    <row r="1791" spans="1:23" hidden="1" x14ac:dyDescent="0.35">
      <c r="A1791" t="s">
        <v>381</v>
      </c>
      <c r="C1791" s="403">
        <v>45485</v>
      </c>
      <c r="D1791" t="s">
        <v>3543</v>
      </c>
      <c r="E1791" t="s">
        <v>12534</v>
      </c>
      <c r="F1791" t="s">
        <v>12535</v>
      </c>
      <c r="G1791" t="s">
        <v>12536</v>
      </c>
      <c r="H1791" t="s">
        <v>12537</v>
      </c>
      <c r="I1791" t="s">
        <v>3483</v>
      </c>
      <c r="J1791" t="s">
        <v>97</v>
      </c>
      <c r="K1791" t="s">
        <v>444</v>
      </c>
      <c r="L1791" t="s">
        <v>3525</v>
      </c>
      <c r="M1791" t="s">
        <v>1798</v>
      </c>
      <c r="N1791" t="s">
        <v>12538</v>
      </c>
      <c r="O1791" t="s">
        <v>3012</v>
      </c>
      <c r="P1791" t="s">
        <v>9173</v>
      </c>
      <c r="Q1791" t="s">
        <v>415</v>
      </c>
      <c r="R1791" t="b">
        <v>0</v>
      </c>
      <c r="S1791">
        <v>500</v>
      </c>
      <c r="T1791" t="s">
        <v>3002</v>
      </c>
      <c r="U1791" t="s">
        <v>3003</v>
      </c>
      <c r="V1791">
        <v>0.5</v>
      </c>
      <c r="W1791" t="s">
        <v>3012</v>
      </c>
    </row>
    <row r="1792" spans="1:23" hidden="1" x14ac:dyDescent="0.35">
      <c r="A1792" t="s">
        <v>350</v>
      </c>
      <c r="C1792" s="403">
        <v>45485</v>
      </c>
      <c r="D1792" t="s">
        <v>3480</v>
      </c>
      <c r="E1792" t="s">
        <v>12539</v>
      </c>
      <c r="F1792" t="s">
        <v>12540</v>
      </c>
      <c r="G1792" t="s">
        <v>12541</v>
      </c>
      <c r="H1792" t="s">
        <v>12542</v>
      </c>
      <c r="I1792" t="s">
        <v>2279</v>
      </c>
      <c r="J1792" t="s">
        <v>103</v>
      </c>
      <c r="K1792" t="s">
        <v>1235</v>
      </c>
      <c r="L1792" t="s">
        <v>11575</v>
      </c>
      <c r="M1792" t="s">
        <v>11576</v>
      </c>
      <c r="N1792" t="s">
        <v>12521</v>
      </c>
      <c r="O1792" t="s">
        <v>3021</v>
      </c>
      <c r="P1792" t="s">
        <v>11578</v>
      </c>
      <c r="Q1792" t="s">
        <v>837</v>
      </c>
      <c r="R1792" t="b">
        <v>0</v>
      </c>
      <c r="S1792">
        <v>0</v>
      </c>
      <c r="T1792" t="s">
        <v>3002</v>
      </c>
      <c r="U1792" t="s">
        <v>3003</v>
      </c>
      <c r="V1792">
        <v>0</v>
      </c>
      <c r="W1792" t="s">
        <v>3021</v>
      </c>
    </row>
    <row r="1793" spans="1:23" hidden="1" x14ac:dyDescent="0.35">
      <c r="A1793" t="s">
        <v>381</v>
      </c>
      <c r="C1793" s="403">
        <v>45485</v>
      </c>
      <c r="D1793" t="s">
        <v>3543</v>
      </c>
      <c r="E1793" t="s">
        <v>12543</v>
      </c>
      <c r="F1793" t="s">
        <v>12544</v>
      </c>
      <c r="G1793" t="s">
        <v>12545</v>
      </c>
      <c r="H1793" t="s">
        <v>12546</v>
      </c>
      <c r="I1793" t="s">
        <v>2300</v>
      </c>
      <c r="J1793" t="s">
        <v>97</v>
      </c>
      <c r="K1793" t="s">
        <v>444</v>
      </c>
      <c r="L1793" t="s">
        <v>3525</v>
      </c>
      <c r="M1793" t="s">
        <v>1798</v>
      </c>
      <c r="N1793" t="s">
        <v>12098</v>
      </c>
      <c r="O1793" t="s">
        <v>3012</v>
      </c>
      <c r="P1793" t="s">
        <v>9173</v>
      </c>
      <c r="Q1793" t="s">
        <v>415</v>
      </c>
      <c r="R1793" t="b">
        <v>0</v>
      </c>
      <c r="S1793">
        <v>2000</v>
      </c>
      <c r="T1793" t="s">
        <v>3002</v>
      </c>
      <c r="U1793" t="s">
        <v>3003</v>
      </c>
      <c r="V1793">
        <v>2</v>
      </c>
      <c r="W1793" t="s">
        <v>3012</v>
      </c>
    </row>
    <row r="1794" spans="1:23" hidden="1" x14ac:dyDescent="0.35">
      <c r="A1794" t="s">
        <v>381</v>
      </c>
      <c r="C1794" s="403">
        <v>45485</v>
      </c>
      <c r="D1794" t="s">
        <v>3543</v>
      </c>
      <c r="E1794" t="s">
        <v>12547</v>
      </c>
      <c r="F1794" t="s">
        <v>12548</v>
      </c>
      <c r="G1794" t="s">
        <v>12549</v>
      </c>
      <c r="H1794" t="s">
        <v>12550</v>
      </c>
      <c r="I1794" t="s">
        <v>2469</v>
      </c>
      <c r="J1794" t="s">
        <v>97</v>
      </c>
      <c r="K1794" t="s">
        <v>444</v>
      </c>
      <c r="L1794" t="s">
        <v>3525</v>
      </c>
      <c r="M1794" t="s">
        <v>3526</v>
      </c>
      <c r="N1794" t="s">
        <v>12551</v>
      </c>
      <c r="O1794" t="s">
        <v>3012</v>
      </c>
      <c r="P1794" t="s">
        <v>3526</v>
      </c>
      <c r="Q1794" t="s">
        <v>415</v>
      </c>
      <c r="R1794" t="b">
        <v>0</v>
      </c>
      <c r="S1794">
        <v>1000</v>
      </c>
      <c r="T1794" t="s">
        <v>3002</v>
      </c>
      <c r="U1794" t="s">
        <v>3003</v>
      </c>
      <c r="V1794">
        <v>1</v>
      </c>
      <c r="W1794" t="s">
        <v>3012</v>
      </c>
    </row>
    <row r="1795" spans="1:23" hidden="1" x14ac:dyDescent="0.35">
      <c r="A1795" t="s">
        <v>350</v>
      </c>
      <c r="C1795" s="403">
        <v>45485</v>
      </c>
      <c r="D1795" t="s">
        <v>3480</v>
      </c>
      <c r="E1795" t="s">
        <v>12552</v>
      </c>
      <c r="F1795" t="s">
        <v>12553</v>
      </c>
      <c r="G1795" t="s">
        <v>12554</v>
      </c>
      <c r="H1795" t="s">
        <v>12555</v>
      </c>
      <c r="I1795" t="s">
        <v>12556</v>
      </c>
      <c r="J1795" t="s">
        <v>103</v>
      </c>
      <c r="K1795" t="s">
        <v>1235</v>
      </c>
      <c r="L1795" t="s">
        <v>11691</v>
      </c>
      <c r="M1795" t="s">
        <v>11871</v>
      </c>
      <c r="N1795" t="s">
        <v>12508</v>
      </c>
      <c r="O1795" t="s">
        <v>3012</v>
      </c>
      <c r="P1795" t="s">
        <v>11694</v>
      </c>
      <c r="Q1795" t="s">
        <v>837</v>
      </c>
      <c r="R1795" t="b">
        <v>1</v>
      </c>
      <c r="S1795">
        <v>0</v>
      </c>
      <c r="T1795" t="s">
        <v>3002</v>
      </c>
      <c r="U1795" t="s">
        <v>3003</v>
      </c>
      <c r="V1795">
        <v>0</v>
      </c>
      <c r="W1795" t="s">
        <v>3012</v>
      </c>
    </row>
    <row r="1796" spans="1:23" hidden="1" x14ac:dyDescent="0.35">
      <c r="A1796" t="s">
        <v>381</v>
      </c>
      <c r="C1796" s="403">
        <v>45485</v>
      </c>
      <c r="D1796" t="s">
        <v>3543</v>
      </c>
      <c r="E1796" t="s">
        <v>12557</v>
      </c>
      <c r="F1796" t="s">
        <v>12558</v>
      </c>
      <c r="G1796" t="s">
        <v>12559</v>
      </c>
      <c r="H1796" t="s">
        <v>12560</v>
      </c>
      <c r="I1796" t="s">
        <v>12561</v>
      </c>
      <c r="J1796" t="s">
        <v>97</v>
      </c>
      <c r="K1796" t="s">
        <v>444</v>
      </c>
      <c r="L1796" t="s">
        <v>3525</v>
      </c>
      <c r="M1796" t="s">
        <v>1798</v>
      </c>
      <c r="N1796" t="s">
        <v>12551</v>
      </c>
      <c r="O1796" t="s">
        <v>3012</v>
      </c>
      <c r="P1796" t="s">
        <v>9173</v>
      </c>
      <c r="Q1796" t="s">
        <v>415</v>
      </c>
      <c r="R1796" t="b">
        <v>0</v>
      </c>
      <c r="S1796">
        <v>1000</v>
      </c>
      <c r="T1796" t="s">
        <v>3002</v>
      </c>
      <c r="U1796" t="s">
        <v>3003</v>
      </c>
      <c r="V1796">
        <v>1</v>
      </c>
      <c r="W1796" t="s">
        <v>3012</v>
      </c>
    </row>
    <row r="1797" spans="1:23" hidden="1" x14ac:dyDescent="0.35">
      <c r="A1797" t="s">
        <v>350</v>
      </c>
      <c r="C1797" s="403">
        <v>45485</v>
      </c>
      <c r="D1797" t="s">
        <v>3480</v>
      </c>
      <c r="E1797" t="s">
        <v>12562</v>
      </c>
      <c r="F1797" t="s">
        <v>12563</v>
      </c>
      <c r="G1797" t="s">
        <v>12564</v>
      </c>
      <c r="H1797" t="s">
        <v>12565</v>
      </c>
      <c r="I1797" t="s">
        <v>12566</v>
      </c>
      <c r="J1797" t="s">
        <v>103</v>
      </c>
      <c r="K1797" t="s">
        <v>1235</v>
      </c>
      <c r="L1797" t="s">
        <v>11575</v>
      </c>
      <c r="M1797" t="s">
        <v>11576</v>
      </c>
      <c r="N1797" t="s">
        <v>12567</v>
      </c>
      <c r="O1797" t="s">
        <v>3012</v>
      </c>
      <c r="P1797" t="s">
        <v>11578</v>
      </c>
      <c r="Q1797" t="s">
        <v>837</v>
      </c>
      <c r="R1797" t="b">
        <v>0</v>
      </c>
      <c r="S1797">
        <v>0</v>
      </c>
      <c r="T1797" t="s">
        <v>3002</v>
      </c>
      <c r="U1797" t="s">
        <v>3003</v>
      </c>
      <c r="V1797">
        <v>0</v>
      </c>
      <c r="W1797" t="s">
        <v>3012</v>
      </c>
    </row>
    <row r="1798" spans="1:23" hidden="1" x14ac:dyDescent="0.35">
      <c r="A1798" t="s">
        <v>381</v>
      </c>
      <c r="C1798" s="403">
        <v>45485</v>
      </c>
      <c r="D1798" t="s">
        <v>3543</v>
      </c>
      <c r="E1798" t="s">
        <v>12568</v>
      </c>
      <c r="F1798" t="s">
        <v>12569</v>
      </c>
      <c r="G1798" t="s">
        <v>12570</v>
      </c>
      <c r="H1798" t="s">
        <v>12571</v>
      </c>
      <c r="I1798" t="s">
        <v>795</v>
      </c>
      <c r="J1798" t="s">
        <v>101</v>
      </c>
      <c r="K1798" t="s">
        <v>415</v>
      </c>
      <c r="L1798" t="s">
        <v>10294</v>
      </c>
      <c r="M1798" t="s">
        <v>1798</v>
      </c>
      <c r="N1798" t="s">
        <v>12572</v>
      </c>
      <c r="O1798" t="s">
        <v>3012</v>
      </c>
      <c r="P1798" t="s">
        <v>10296</v>
      </c>
      <c r="Q1798" t="s">
        <v>415</v>
      </c>
      <c r="R1798" t="b">
        <v>0</v>
      </c>
      <c r="S1798">
        <v>2000</v>
      </c>
      <c r="T1798" t="s">
        <v>3002</v>
      </c>
      <c r="U1798" t="s">
        <v>3003</v>
      </c>
      <c r="V1798">
        <v>2</v>
      </c>
      <c r="W1798" t="s">
        <v>3012</v>
      </c>
    </row>
    <row r="1799" spans="1:23" hidden="1" x14ac:dyDescent="0.35">
      <c r="A1799" t="s">
        <v>350</v>
      </c>
      <c r="C1799" s="403">
        <v>45485</v>
      </c>
      <c r="D1799" t="s">
        <v>3480</v>
      </c>
      <c r="E1799" t="s">
        <v>12573</v>
      </c>
      <c r="F1799" t="s">
        <v>12574</v>
      </c>
      <c r="G1799" t="s">
        <v>12575</v>
      </c>
      <c r="H1799" t="s">
        <v>12576</v>
      </c>
      <c r="I1799" t="s">
        <v>2420</v>
      </c>
      <c r="J1799" t="s">
        <v>103</v>
      </c>
      <c r="K1799" t="s">
        <v>1235</v>
      </c>
      <c r="L1799" t="s">
        <v>11575</v>
      </c>
      <c r="M1799" t="s">
        <v>11576</v>
      </c>
      <c r="N1799" t="s">
        <v>12567</v>
      </c>
      <c r="O1799" t="s">
        <v>3012</v>
      </c>
      <c r="P1799" t="s">
        <v>11578</v>
      </c>
      <c r="Q1799" t="s">
        <v>837</v>
      </c>
      <c r="R1799" t="b">
        <v>0</v>
      </c>
      <c r="S1799">
        <v>0</v>
      </c>
      <c r="T1799" t="s">
        <v>3002</v>
      </c>
      <c r="U1799" t="s">
        <v>3003</v>
      </c>
      <c r="V1799">
        <v>0</v>
      </c>
      <c r="W1799" t="s">
        <v>3012</v>
      </c>
    </row>
    <row r="1800" spans="1:23" hidden="1" x14ac:dyDescent="0.35">
      <c r="A1800" t="s">
        <v>2189</v>
      </c>
      <c r="C1800" s="403">
        <v>45485</v>
      </c>
      <c r="D1800" t="s">
        <v>3543</v>
      </c>
      <c r="E1800" t="s">
        <v>12577</v>
      </c>
      <c r="F1800" t="s">
        <v>12578</v>
      </c>
      <c r="G1800" t="s">
        <v>12579</v>
      </c>
      <c r="H1800" t="s">
        <v>12580</v>
      </c>
      <c r="I1800" t="s">
        <v>2367</v>
      </c>
      <c r="J1800" t="s">
        <v>97</v>
      </c>
      <c r="K1800" t="s">
        <v>2189</v>
      </c>
      <c r="L1800" t="s">
        <v>3205</v>
      </c>
      <c r="M1800" t="s">
        <v>5729</v>
      </c>
      <c r="N1800" t="s">
        <v>5799</v>
      </c>
      <c r="O1800" t="s">
        <v>3012</v>
      </c>
      <c r="P1800" t="s">
        <v>4683</v>
      </c>
      <c r="Q1800" t="s">
        <v>2189</v>
      </c>
      <c r="R1800" t="b">
        <v>0</v>
      </c>
      <c r="S1800">
        <v>1000</v>
      </c>
      <c r="T1800" t="s">
        <v>3002</v>
      </c>
      <c r="U1800" t="s">
        <v>3003</v>
      </c>
      <c r="V1800">
        <v>1</v>
      </c>
      <c r="W1800" t="s">
        <v>3012</v>
      </c>
    </row>
    <row r="1801" spans="1:23" hidden="1" x14ac:dyDescent="0.35">
      <c r="A1801" t="s">
        <v>381</v>
      </c>
      <c r="C1801" s="403">
        <v>45485</v>
      </c>
      <c r="D1801" t="s">
        <v>3742</v>
      </c>
      <c r="E1801" t="s">
        <v>1003</v>
      </c>
      <c r="F1801" t="s">
        <v>12581</v>
      </c>
      <c r="G1801" t="s">
        <v>12582</v>
      </c>
      <c r="H1801" t="s">
        <v>12583</v>
      </c>
      <c r="I1801" t="s">
        <v>2283</v>
      </c>
      <c r="J1801" t="s">
        <v>97</v>
      </c>
      <c r="K1801" t="s">
        <v>444</v>
      </c>
      <c r="L1801" t="s">
        <v>3525</v>
      </c>
      <c r="M1801" t="s">
        <v>1798</v>
      </c>
      <c r="N1801" t="s">
        <v>12551</v>
      </c>
      <c r="O1801" t="s">
        <v>3012</v>
      </c>
      <c r="P1801" t="s">
        <v>9173</v>
      </c>
      <c r="Q1801" t="s">
        <v>415</v>
      </c>
      <c r="R1801" t="b">
        <v>0</v>
      </c>
      <c r="S1801">
        <v>1000</v>
      </c>
      <c r="T1801" t="s">
        <v>3013</v>
      </c>
      <c r="U1801" t="s">
        <v>3003</v>
      </c>
      <c r="V1801">
        <v>1</v>
      </c>
      <c r="W1801" t="s">
        <v>3012</v>
      </c>
    </row>
    <row r="1802" spans="1:23" hidden="1" x14ac:dyDescent="0.35">
      <c r="A1802" t="s">
        <v>2176</v>
      </c>
      <c r="C1802" s="403">
        <v>45485</v>
      </c>
      <c r="D1802" t="s">
        <v>3543</v>
      </c>
      <c r="E1802" t="s">
        <v>12584</v>
      </c>
      <c r="F1802" t="s">
        <v>12585</v>
      </c>
      <c r="G1802" t="s">
        <v>12586</v>
      </c>
      <c r="H1802" t="s">
        <v>12587</v>
      </c>
      <c r="I1802" t="s">
        <v>12588</v>
      </c>
      <c r="J1802" t="s">
        <v>102</v>
      </c>
      <c r="K1802" t="s">
        <v>843</v>
      </c>
      <c r="L1802" t="s">
        <v>12589</v>
      </c>
      <c r="M1802" t="s">
        <v>1798</v>
      </c>
      <c r="N1802" t="s">
        <v>12590</v>
      </c>
      <c r="O1802" t="s">
        <v>3012</v>
      </c>
      <c r="P1802" t="s">
        <v>12591</v>
      </c>
      <c r="Q1802" t="s">
        <v>371</v>
      </c>
      <c r="R1802" t="b">
        <v>0</v>
      </c>
      <c r="S1802">
        <v>840</v>
      </c>
      <c r="T1802" t="s">
        <v>3002</v>
      </c>
      <c r="U1802" t="s">
        <v>3003</v>
      </c>
      <c r="V1802">
        <v>0.84</v>
      </c>
      <c r="W1802" t="s">
        <v>3012</v>
      </c>
    </row>
    <row r="1803" spans="1:23" hidden="1" x14ac:dyDescent="0.35">
      <c r="A1803" t="s">
        <v>2189</v>
      </c>
      <c r="C1803" s="403">
        <v>45485</v>
      </c>
      <c r="D1803" t="s">
        <v>3543</v>
      </c>
      <c r="E1803" t="s">
        <v>12592</v>
      </c>
      <c r="F1803" t="s">
        <v>12593</v>
      </c>
      <c r="G1803" t="s">
        <v>12594</v>
      </c>
      <c r="H1803" t="s">
        <v>12595</v>
      </c>
      <c r="I1803" t="s">
        <v>2380</v>
      </c>
      <c r="J1803" t="s">
        <v>2260</v>
      </c>
      <c r="K1803" t="s">
        <v>2189</v>
      </c>
      <c r="L1803" t="s">
        <v>8126</v>
      </c>
      <c r="M1803" t="s">
        <v>4734</v>
      </c>
      <c r="N1803" t="s">
        <v>12596</v>
      </c>
      <c r="O1803" t="s">
        <v>3021</v>
      </c>
      <c r="P1803" t="s">
        <v>4736</v>
      </c>
      <c r="Q1803" t="s">
        <v>2189</v>
      </c>
      <c r="R1803" t="b">
        <v>0</v>
      </c>
      <c r="S1803">
        <v>15000</v>
      </c>
      <c r="T1803" t="s">
        <v>3002</v>
      </c>
      <c r="U1803" t="s">
        <v>3003</v>
      </c>
      <c r="V1803">
        <v>15</v>
      </c>
      <c r="W1803" t="s">
        <v>3021</v>
      </c>
    </row>
    <row r="1804" spans="1:23" hidden="1" x14ac:dyDescent="0.35">
      <c r="A1804" t="s">
        <v>381</v>
      </c>
      <c r="C1804" s="403">
        <v>45485</v>
      </c>
      <c r="D1804" t="s">
        <v>3543</v>
      </c>
      <c r="E1804" t="s">
        <v>12597</v>
      </c>
      <c r="F1804" t="s">
        <v>12598</v>
      </c>
      <c r="G1804" t="s">
        <v>12599</v>
      </c>
      <c r="H1804" t="s">
        <v>12600</v>
      </c>
      <c r="I1804" t="s">
        <v>12601</v>
      </c>
      <c r="J1804" t="s">
        <v>101</v>
      </c>
      <c r="K1804" t="s">
        <v>415</v>
      </c>
      <c r="L1804" t="s">
        <v>10294</v>
      </c>
      <c r="M1804" t="s">
        <v>1798</v>
      </c>
      <c r="N1804" t="s">
        <v>12602</v>
      </c>
      <c r="O1804" t="s">
        <v>3012</v>
      </c>
      <c r="P1804" t="s">
        <v>10296</v>
      </c>
      <c r="Q1804" t="s">
        <v>415</v>
      </c>
      <c r="R1804" t="b">
        <v>0</v>
      </c>
      <c r="S1804">
        <v>800</v>
      </c>
      <c r="T1804" t="s">
        <v>3002</v>
      </c>
      <c r="U1804" t="s">
        <v>3003</v>
      </c>
      <c r="V1804">
        <v>0.8</v>
      </c>
      <c r="W1804" t="s">
        <v>3012</v>
      </c>
    </row>
    <row r="1805" spans="1:23" hidden="1" x14ac:dyDescent="0.35">
      <c r="A1805" t="s">
        <v>2176</v>
      </c>
      <c r="C1805" s="403">
        <v>45485</v>
      </c>
      <c r="D1805" t="s">
        <v>3543</v>
      </c>
      <c r="E1805" t="s">
        <v>12603</v>
      </c>
      <c r="F1805" t="s">
        <v>12604</v>
      </c>
      <c r="G1805" t="s">
        <v>12605</v>
      </c>
      <c r="H1805" t="s">
        <v>12606</v>
      </c>
      <c r="I1805" t="s">
        <v>2780</v>
      </c>
      <c r="J1805" t="s">
        <v>102</v>
      </c>
      <c r="K1805" t="s">
        <v>843</v>
      </c>
      <c r="L1805" t="s">
        <v>12589</v>
      </c>
      <c r="M1805" t="s">
        <v>1798</v>
      </c>
      <c r="N1805" t="s">
        <v>12590</v>
      </c>
      <c r="O1805" t="s">
        <v>3012</v>
      </c>
      <c r="P1805" t="s">
        <v>12591</v>
      </c>
      <c r="Q1805" t="s">
        <v>371</v>
      </c>
      <c r="R1805" t="b">
        <v>0</v>
      </c>
      <c r="S1805">
        <v>2500</v>
      </c>
      <c r="T1805" t="s">
        <v>3002</v>
      </c>
      <c r="U1805" t="s">
        <v>3003</v>
      </c>
      <c r="V1805">
        <v>2.5</v>
      </c>
      <c r="W1805" t="s">
        <v>3012</v>
      </c>
    </row>
    <row r="1806" spans="1:23" hidden="1" x14ac:dyDescent="0.35">
      <c r="A1806" t="s">
        <v>2189</v>
      </c>
      <c r="C1806" s="403">
        <v>45485</v>
      </c>
      <c r="D1806" t="s">
        <v>3543</v>
      </c>
      <c r="E1806" t="s">
        <v>344</v>
      </c>
      <c r="F1806" t="s">
        <v>12607</v>
      </c>
      <c r="G1806" t="s">
        <v>12608</v>
      </c>
      <c r="H1806" t="s">
        <v>12609</v>
      </c>
      <c r="I1806" t="s">
        <v>2417</v>
      </c>
      <c r="J1806" t="s">
        <v>100</v>
      </c>
      <c r="K1806" t="s">
        <v>293</v>
      </c>
      <c r="L1806" t="s">
        <v>4703</v>
      </c>
      <c r="M1806" t="s">
        <v>1798</v>
      </c>
      <c r="N1806" t="s">
        <v>12610</v>
      </c>
      <c r="O1806" t="s">
        <v>3012</v>
      </c>
      <c r="P1806" t="s">
        <v>9504</v>
      </c>
      <c r="Q1806" t="s">
        <v>293</v>
      </c>
      <c r="R1806" t="b">
        <v>0</v>
      </c>
      <c r="S1806">
        <v>2000</v>
      </c>
      <c r="T1806" t="s">
        <v>3013</v>
      </c>
      <c r="U1806" t="s">
        <v>3003</v>
      </c>
      <c r="V1806">
        <v>2</v>
      </c>
      <c r="W1806" t="s">
        <v>3012</v>
      </c>
    </row>
    <row r="1807" spans="1:23" hidden="1" x14ac:dyDescent="0.35">
      <c r="A1807" t="s">
        <v>381</v>
      </c>
      <c r="C1807" s="403">
        <v>45485</v>
      </c>
      <c r="D1807" t="s">
        <v>11245</v>
      </c>
      <c r="E1807" t="s">
        <v>12611</v>
      </c>
      <c r="F1807" t="s">
        <v>12612</v>
      </c>
      <c r="G1807" t="s">
        <v>12613</v>
      </c>
      <c r="H1807" t="s">
        <v>12614</v>
      </c>
      <c r="I1807" t="s">
        <v>12615</v>
      </c>
      <c r="J1807" t="s">
        <v>97</v>
      </c>
      <c r="K1807" t="s">
        <v>444</v>
      </c>
      <c r="L1807" t="s">
        <v>3525</v>
      </c>
      <c r="M1807" t="s">
        <v>11736</v>
      </c>
      <c r="N1807" t="s">
        <v>12616</v>
      </c>
      <c r="O1807" t="s">
        <v>3012</v>
      </c>
      <c r="P1807" t="s">
        <v>9173</v>
      </c>
      <c r="Q1807" t="s">
        <v>415</v>
      </c>
      <c r="R1807" t="b">
        <v>0</v>
      </c>
      <c r="S1807">
        <v>1000</v>
      </c>
      <c r="T1807" t="s">
        <v>3002</v>
      </c>
      <c r="U1807" t="s">
        <v>3003</v>
      </c>
      <c r="V1807">
        <v>1</v>
      </c>
      <c r="W1807" t="s">
        <v>3012</v>
      </c>
    </row>
    <row r="1808" spans="1:23" hidden="1" x14ac:dyDescent="0.35">
      <c r="A1808" t="s">
        <v>2189</v>
      </c>
      <c r="C1808" s="403">
        <v>45484</v>
      </c>
      <c r="D1808" t="s">
        <v>3543</v>
      </c>
      <c r="E1808" t="s">
        <v>12617</v>
      </c>
      <c r="F1808" t="s">
        <v>12618</v>
      </c>
      <c r="G1808" t="s">
        <v>12619</v>
      </c>
      <c r="H1808" t="s">
        <v>12620</v>
      </c>
      <c r="I1808" t="s">
        <v>6652</v>
      </c>
      <c r="J1808" t="s">
        <v>97</v>
      </c>
      <c r="K1808" t="s">
        <v>2189</v>
      </c>
      <c r="L1808" t="s">
        <v>3205</v>
      </c>
      <c r="M1808" t="s">
        <v>5729</v>
      </c>
      <c r="N1808" t="s">
        <v>6752</v>
      </c>
      <c r="O1808" t="s">
        <v>3012</v>
      </c>
      <c r="P1808" t="s">
        <v>4683</v>
      </c>
      <c r="Q1808" t="s">
        <v>2189</v>
      </c>
      <c r="R1808" t="b">
        <v>0</v>
      </c>
      <c r="S1808">
        <v>2000</v>
      </c>
      <c r="T1808" t="s">
        <v>3002</v>
      </c>
      <c r="U1808" t="s">
        <v>3003</v>
      </c>
      <c r="V1808">
        <v>2</v>
      </c>
      <c r="W1808" t="s">
        <v>3012</v>
      </c>
    </row>
    <row r="1809" spans="1:23" hidden="1" x14ac:dyDescent="0.35">
      <c r="A1809" t="s">
        <v>2176</v>
      </c>
      <c r="C1809" s="403">
        <v>45484</v>
      </c>
      <c r="D1809" t="s">
        <v>3543</v>
      </c>
      <c r="E1809" t="s">
        <v>12621</v>
      </c>
      <c r="F1809" t="s">
        <v>12622</v>
      </c>
      <c r="G1809" t="s">
        <v>12623</v>
      </c>
      <c r="H1809" t="s">
        <v>12624</v>
      </c>
      <c r="I1809" t="s">
        <v>12625</v>
      </c>
      <c r="J1809" t="s">
        <v>102</v>
      </c>
      <c r="K1809" t="s">
        <v>843</v>
      </c>
      <c r="L1809" t="s">
        <v>12589</v>
      </c>
      <c r="M1809" t="s">
        <v>1798</v>
      </c>
      <c r="N1809" t="s">
        <v>12626</v>
      </c>
      <c r="O1809" t="s">
        <v>3021</v>
      </c>
      <c r="P1809" t="s">
        <v>12591</v>
      </c>
      <c r="Q1809" t="s">
        <v>371</v>
      </c>
      <c r="R1809" t="b">
        <v>0</v>
      </c>
      <c r="S1809">
        <v>7000</v>
      </c>
      <c r="T1809" t="s">
        <v>3002</v>
      </c>
      <c r="U1809" t="s">
        <v>3003</v>
      </c>
      <c r="V1809">
        <v>7</v>
      </c>
      <c r="W1809" t="s">
        <v>3021</v>
      </c>
    </row>
    <row r="1810" spans="1:23" hidden="1" x14ac:dyDescent="0.35">
      <c r="A1810" t="s">
        <v>381</v>
      </c>
      <c r="C1810" s="403">
        <v>45484</v>
      </c>
      <c r="D1810" t="s">
        <v>3543</v>
      </c>
      <c r="E1810" t="s">
        <v>12627</v>
      </c>
      <c r="F1810" t="s">
        <v>12628</v>
      </c>
      <c r="G1810" t="s">
        <v>12629</v>
      </c>
      <c r="H1810" t="s">
        <v>12630</v>
      </c>
      <c r="I1810" t="s">
        <v>12631</v>
      </c>
      <c r="J1810" t="s">
        <v>101</v>
      </c>
      <c r="K1810" t="s">
        <v>415</v>
      </c>
      <c r="L1810" t="s">
        <v>10294</v>
      </c>
      <c r="M1810" t="s">
        <v>1798</v>
      </c>
      <c r="N1810" t="s">
        <v>12632</v>
      </c>
      <c r="O1810" t="s">
        <v>3012</v>
      </c>
      <c r="P1810" t="s">
        <v>10296</v>
      </c>
      <c r="Q1810" t="s">
        <v>415</v>
      </c>
      <c r="R1810" t="b">
        <v>0</v>
      </c>
      <c r="S1810">
        <v>2000</v>
      </c>
      <c r="T1810" t="s">
        <v>3002</v>
      </c>
      <c r="U1810" t="s">
        <v>3003</v>
      </c>
      <c r="V1810">
        <v>2</v>
      </c>
      <c r="W1810" t="s">
        <v>3012</v>
      </c>
    </row>
    <row r="1811" spans="1:23" hidden="1" x14ac:dyDescent="0.35">
      <c r="A1811" t="s">
        <v>350</v>
      </c>
      <c r="C1811" s="403">
        <v>45484</v>
      </c>
      <c r="D1811" t="s">
        <v>3480</v>
      </c>
      <c r="E1811" t="s">
        <v>12633</v>
      </c>
      <c r="F1811" t="s">
        <v>12634</v>
      </c>
      <c r="G1811" t="s">
        <v>12635</v>
      </c>
      <c r="H1811" t="s">
        <v>12636</v>
      </c>
      <c r="I1811" t="s">
        <v>2229</v>
      </c>
      <c r="J1811" t="s">
        <v>103</v>
      </c>
      <c r="K1811" t="s">
        <v>1235</v>
      </c>
      <c r="L1811" t="s">
        <v>11575</v>
      </c>
      <c r="M1811" t="s">
        <v>11576</v>
      </c>
      <c r="N1811" t="s">
        <v>12637</v>
      </c>
      <c r="O1811" t="s">
        <v>3012</v>
      </c>
      <c r="P1811" t="s">
        <v>11578</v>
      </c>
      <c r="Q1811" t="s">
        <v>837</v>
      </c>
      <c r="R1811" t="b">
        <v>0</v>
      </c>
      <c r="S1811">
        <v>0</v>
      </c>
      <c r="T1811" t="s">
        <v>3002</v>
      </c>
      <c r="U1811" t="s">
        <v>3003</v>
      </c>
      <c r="V1811">
        <v>0</v>
      </c>
      <c r="W1811" t="s">
        <v>3012</v>
      </c>
    </row>
    <row r="1812" spans="1:23" hidden="1" x14ac:dyDescent="0.35">
      <c r="A1812" t="s">
        <v>350</v>
      </c>
      <c r="C1812" s="403">
        <v>45484</v>
      </c>
      <c r="D1812" t="s">
        <v>3480</v>
      </c>
      <c r="E1812" t="s">
        <v>12638</v>
      </c>
      <c r="F1812" t="s">
        <v>12639</v>
      </c>
      <c r="G1812" t="s">
        <v>11821</v>
      </c>
      <c r="H1812" t="s">
        <v>12640</v>
      </c>
      <c r="I1812" t="s">
        <v>12641</v>
      </c>
      <c r="J1812" t="s">
        <v>103</v>
      </c>
      <c r="K1812" t="s">
        <v>1235</v>
      </c>
      <c r="L1812" t="s">
        <v>11575</v>
      </c>
      <c r="M1812" t="s">
        <v>11576</v>
      </c>
      <c r="N1812" t="s">
        <v>12642</v>
      </c>
      <c r="O1812" t="s">
        <v>3012</v>
      </c>
      <c r="P1812" t="s">
        <v>11578</v>
      </c>
      <c r="Q1812" t="s">
        <v>837</v>
      </c>
      <c r="R1812" t="b">
        <v>0</v>
      </c>
      <c r="S1812">
        <v>0</v>
      </c>
      <c r="T1812" t="s">
        <v>3002</v>
      </c>
      <c r="U1812" t="s">
        <v>3003</v>
      </c>
      <c r="V1812">
        <v>0</v>
      </c>
      <c r="W1812" t="s">
        <v>3012</v>
      </c>
    </row>
    <row r="1813" spans="1:23" hidden="1" x14ac:dyDescent="0.35">
      <c r="A1813" t="s">
        <v>2176</v>
      </c>
      <c r="C1813" s="403">
        <v>45484</v>
      </c>
      <c r="D1813" t="s">
        <v>3543</v>
      </c>
      <c r="E1813" t="s">
        <v>12643</v>
      </c>
      <c r="F1813" t="s">
        <v>12644</v>
      </c>
      <c r="G1813" t="s">
        <v>12645</v>
      </c>
      <c r="H1813" t="s">
        <v>12646</v>
      </c>
      <c r="I1813" t="s">
        <v>12647</v>
      </c>
      <c r="J1813" t="s">
        <v>102</v>
      </c>
      <c r="K1813" t="s">
        <v>843</v>
      </c>
      <c r="L1813" t="s">
        <v>12525</v>
      </c>
      <c r="M1813" t="s">
        <v>1798</v>
      </c>
      <c r="N1813" t="s">
        <v>12648</v>
      </c>
      <c r="O1813" t="s">
        <v>3021</v>
      </c>
      <c r="P1813" t="s">
        <v>12527</v>
      </c>
      <c r="Q1813" t="s">
        <v>371</v>
      </c>
      <c r="R1813" t="b">
        <v>0</v>
      </c>
      <c r="S1813">
        <v>4200</v>
      </c>
      <c r="T1813" t="s">
        <v>3002</v>
      </c>
      <c r="U1813" t="s">
        <v>3003</v>
      </c>
      <c r="V1813">
        <v>4.2</v>
      </c>
      <c r="W1813" t="s">
        <v>3021</v>
      </c>
    </row>
    <row r="1814" spans="1:23" hidden="1" x14ac:dyDescent="0.35">
      <c r="A1814" t="s">
        <v>2189</v>
      </c>
      <c r="C1814" s="403">
        <v>45484</v>
      </c>
      <c r="D1814" t="s">
        <v>3543</v>
      </c>
      <c r="E1814" t="s">
        <v>12649</v>
      </c>
      <c r="F1814" t="s">
        <v>12650</v>
      </c>
      <c r="G1814" t="s">
        <v>12651</v>
      </c>
      <c r="H1814" t="s">
        <v>12652</v>
      </c>
      <c r="I1814" t="s">
        <v>12653</v>
      </c>
      <c r="J1814" t="s">
        <v>98</v>
      </c>
      <c r="K1814" t="s">
        <v>2189</v>
      </c>
      <c r="L1814" t="s">
        <v>2998</v>
      </c>
      <c r="M1814" t="s">
        <v>10491</v>
      </c>
      <c r="N1814" t="s">
        <v>12654</v>
      </c>
      <c r="O1814" t="s">
        <v>3012</v>
      </c>
      <c r="P1814" t="s">
        <v>6934</v>
      </c>
      <c r="Q1814" t="s">
        <v>2189</v>
      </c>
      <c r="R1814" t="b">
        <v>0</v>
      </c>
      <c r="S1814">
        <v>3000</v>
      </c>
      <c r="T1814" t="s">
        <v>3002</v>
      </c>
      <c r="U1814" t="s">
        <v>3003</v>
      </c>
      <c r="V1814">
        <v>3</v>
      </c>
      <c r="W1814" t="s">
        <v>3012</v>
      </c>
    </row>
    <row r="1815" spans="1:23" hidden="1" x14ac:dyDescent="0.35">
      <c r="A1815" t="s">
        <v>350</v>
      </c>
      <c r="C1815" s="403">
        <v>45484</v>
      </c>
      <c r="D1815" t="s">
        <v>3480</v>
      </c>
      <c r="E1815" t="s">
        <v>12655</v>
      </c>
      <c r="F1815" t="s">
        <v>12656</v>
      </c>
      <c r="G1815" t="s">
        <v>4282</v>
      </c>
      <c r="H1815" t="s">
        <v>12657</v>
      </c>
      <c r="I1815" t="s">
        <v>2234</v>
      </c>
      <c r="J1815" t="s">
        <v>103</v>
      </c>
      <c r="K1815" t="s">
        <v>1235</v>
      </c>
      <c r="L1815" t="s">
        <v>12658</v>
      </c>
      <c r="M1815" t="s">
        <v>12659</v>
      </c>
      <c r="N1815" t="s">
        <v>12660</v>
      </c>
      <c r="O1815" t="s">
        <v>3012</v>
      </c>
      <c r="P1815" t="s">
        <v>12661</v>
      </c>
      <c r="Q1815" t="s">
        <v>837</v>
      </c>
      <c r="R1815" t="b">
        <v>0</v>
      </c>
      <c r="S1815">
        <v>0</v>
      </c>
      <c r="T1815" t="s">
        <v>3002</v>
      </c>
      <c r="U1815" t="s">
        <v>3003</v>
      </c>
      <c r="V1815">
        <v>0</v>
      </c>
      <c r="W1815" t="s">
        <v>3012</v>
      </c>
    </row>
    <row r="1816" spans="1:23" hidden="1" x14ac:dyDescent="0.35">
      <c r="A1816" t="s">
        <v>381</v>
      </c>
      <c r="C1816" s="403">
        <v>45484</v>
      </c>
      <c r="D1816" t="s">
        <v>3543</v>
      </c>
      <c r="E1816" t="s">
        <v>1624</v>
      </c>
      <c r="F1816" t="s">
        <v>12662</v>
      </c>
      <c r="G1816" t="s">
        <v>2637</v>
      </c>
      <c r="H1816" t="s">
        <v>12663</v>
      </c>
      <c r="I1816" t="s">
        <v>2638</v>
      </c>
      <c r="J1816" t="s">
        <v>97</v>
      </c>
      <c r="K1816" t="s">
        <v>444</v>
      </c>
      <c r="L1816" t="s">
        <v>12118</v>
      </c>
      <c r="M1816" t="s">
        <v>12119</v>
      </c>
      <c r="N1816" t="s">
        <v>12664</v>
      </c>
      <c r="O1816" t="s">
        <v>3021</v>
      </c>
      <c r="P1816" t="s">
        <v>12665</v>
      </c>
      <c r="Q1816" t="s">
        <v>415</v>
      </c>
      <c r="R1816" t="b">
        <v>0</v>
      </c>
      <c r="S1816">
        <v>8000</v>
      </c>
      <c r="T1816" t="s">
        <v>3013</v>
      </c>
      <c r="U1816" t="s">
        <v>3003</v>
      </c>
      <c r="V1816">
        <v>8</v>
      </c>
      <c r="W1816" t="s">
        <v>3021</v>
      </c>
    </row>
    <row r="1817" spans="1:23" hidden="1" x14ac:dyDescent="0.35">
      <c r="A1817" t="s">
        <v>2189</v>
      </c>
      <c r="C1817" s="403">
        <v>45484</v>
      </c>
      <c r="D1817" t="s">
        <v>3543</v>
      </c>
      <c r="E1817" t="s">
        <v>12666</v>
      </c>
      <c r="F1817" t="s">
        <v>12667</v>
      </c>
      <c r="G1817" t="s">
        <v>12668</v>
      </c>
      <c r="H1817" t="s">
        <v>12669</v>
      </c>
      <c r="I1817" t="s">
        <v>12670</v>
      </c>
      <c r="J1817" t="s">
        <v>2260</v>
      </c>
      <c r="K1817" t="s">
        <v>2189</v>
      </c>
      <c r="L1817" t="s">
        <v>3154</v>
      </c>
      <c r="M1817" t="s">
        <v>4260</v>
      </c>
      <c r="N1817" t="s">
        <v>12671</v>
      </c>
      <c r="O1817" t="s">
        <v>3021</v>
      </c>
      <c r="P1817" t="s">
        <v>4262</v>
      </c>
      <c r="Q1817" t="s">
        <v>2189</v>
      </c>
      <c r="R1817" t="b">
        <v>0</v>
      </c>
      <c r="S1817">
        <v>0</v>
      </c>
      <c r="T1817" t="s">
        <v>3002</v>
      </c>
      <c r="U1817" t="s">
        <v>3003</v>
      </c>
      <c r="V1817">
        <v>0</v>
      </c>
      <c r="W1817" t="s">
        <v>3021</v>
      </c>
    </row>
    <row r="1818" spans="1:23" hidden="1" x14ac:dyDescent="0.35">
      <c r="A1818" t="s">
        <v>381</v>
      </c>
      <c r="C1818" s="403">
        <v>45484</v>
      </c>
      <c r="D1818" t="s">
        <v>3543</v>
      </c>
      <c r="E1818" t="s">
        <v>12672</v>
      </c>
      <c r="F1818" t="s">
        <v>12673</v>
      </c>
      <c r="G1818" t="s">
        <v>12674</v>
      </c>
      <c r="H1818" t="s">
        <v>12675</v>
      </c>
      <c r="I1818" t="s">
        <v>2734</v>
      </c>
      <c r="J1818" t="s">
        <v>97</v>
      </c>
      <c r="K1818" t="s">
        <v>444</v>
      </c>
      <c r="L1818" t="s">
        <v>12118</v>
      </c>
      <c r="M1818" t="s">
        <v>1798</v>
      </c>
      <c r="N1818" t="s">
        <v>12676</v>
      </c>
      <c r="O1818" t="s">
        <v>3012</v>
      </c>
      <c r="P1818" t="s">
        <v>12121</v>
      </c>
      <c r="Q1818" t="s">
        <v>415</v>
      </c>
      <c r="R1818" t="b">
        <v>0</v>
      </c>
      <c r="S1818">
        <v>3000</v>
      </c>
      <c r="T1818" t="s">
        <v>3002</v>
      </c>
      <c r="U1818" t="s">
        <v>3003</v>
      </c>
      <c r="V1818">
        <v>3</v>
      </c>
      <c r="W1818" t="s">
        <v>3012</v>
      </c>
    </row>
    <row r="1819" spans="1:23" hidden="1" x14ac:dyDescent="0.35">
      <c r="A1819" t="s">
        <v>2189</v>
      </c>
      <c r="C1819" s="403">
        <v>45484</v>
      </c>
      <c r="D1819" t="s">
        <v>3543</v>
      </c>
      <c r="E1819" t="s">
        <v>12677</v>
      </c>
      <c r="F1819" t="s">
        <v>12678</v>
      </c>
      <c r="G1819" t="s">
        <v>12679</v>
      </c>
      <c r="H1819" t="s">
        <v>12680</v>
      </c>
      <c r="I1819" t="s">
        <v>2405</v>
      </c>
      <c r="J1819" t="s">
        <v>98</v>
      </c>
      <c r="K1819" t="s">
        <v>2189</v>
      </c>
      <c r="L1819" t="s">
        <v>2998</v>
      </c>
      <c r="M1819" t="s">
        <v>12681</v>
      </c>
      <c r="N1819" t="s">
        <v>12654</v>
      </c>
      <c r="O1819" t="s">
        <v>3012</v>
      </c>
      <c r="P1819" t="s">
        <v>6904</v>
      </c>
      <c r="Q1819" t="s">
        <v>2189</v>
      </c>
      <c r="R1819" t="b">
        <v>0</v>
      </c>
      <c r="S1819">
        <v>600</v>
      </c>
      <c r="T1819" t="s">
        <v>3002</v>
      </c>
      <c r="U1819" t="s">
        <v>3003</v>
      </c>
      <c r="V1819">
        <v>0.6</v>
      </c>
      <c r="W1819" t="s">
        <v>3012</v>
      </c>
    </row>
    <row r="1820" spans="1:23" hidden="1" x14ac:dyDescent="0.35">
      <c r="A1820" t="s">
        <v>381</v>
      </c>
      <c r="C1820" s="403">
        <v>45484</v>
      </c>
      <c r="D1820" t="s">
        <v>3543</v>
      </c>
      <c r="E1820" t="s">
        <v>12682</v>
      </c>
      <c r="F1820" t="s">
        <v>12683</v>
      </c>
      <c r="G1820" t="s">
        <v>12684</v>
      </c>
      <c r="H1820" t="s">
        <v>12685</v>
      </c>
      <c r="I1820" t="s">
        <v>12686</v>
      </c>
      <c r="J1820" t="s">
        <v>97</v>
      </c>
      <c r="K1820" t="s">
        <v>444</v>
      </c>
      <c r="L1820" t="s">
        <v>12118</v>
      </c>
      <c r="M1820" t="s">
        <v>1798</v>
      </c>
      <c r="N1820" t="s">
        <v>12687</v>
      </c>
      <c r="O1820" t="s">
        <v>3012</v>
      </c>
      <c r="P1820" t="s">
        <v>12121</v>
      </c>
      <c r="Q1820" t="s">
        <v>415</v>
      </c>
      <c r="R1820" t="b">
        <v>0</v>
      </c>
      <c r="S1820">
        <v>1000</v>
      </c>
      <c r="T1820" t="s">
        <v>3002</v>
      </c>
      <c r="U1820" t="s">
        <v>3003</v>
      </c>
      <c r="V1820">
        <v>1</v>
      </c>
      <c r="W1820" t="s">
        <v>3012</v>
      </c>
    </row>
    <row r="1821" spans="1:23" hidden="1" x14ac:dyDescent="0.35">
      <c r="A1821" t="s">
        <v>2189</v>
      </c>
      <c r="C1821" s="403">
        <v>45484</v>
      </c>
      <c r="D1821" t="s">
        <v>3543</v>
      </c>
      <c r="E1821" t="s">
        <v>12688</v>
      </c>
      <c r="F1821" t="s">
        <v>12689</v>
      </c>
      <c r="G1821" t="s">
        <v>3953</v>
      </c>
      <c r="H1821" t="s">
        <v>12690</v>
      </c>
      <c r="I1821" t="s">
        <v>2300</v>
      </c>
      <c r="J1821" t="s">
        <v>2260</v>
      </c>
      <c r="K1821" t="s">
        <v>2189</v>
      </c>
      <c r="L1821" t="s">
        <v>10331</v>
      </c>
      <c r="M1821" t="s">
        <v>7359</v>
      </c>
      <c r="N1821" t="s">
        <v>12691</v>
      </c>
      <c r="O1821" t="s">
        <v>3012</v>
      </c>
      <c r="P1821" t="s">
        <v>7340</v>
      </c>
      <c r="Q1821" t="s">
        <v>2189</v>
      </c>
      <c r="R1821" t="b">
        <v>0</v>
      </c>
      <c r="S1821">
        <v>2500</v>
      </c>
      <c r="T1821" t="s">
        <v>3002</v>
      </c>
      <c r="U1821" t="s">
        <v>3003</v>
      </c>
      <c r="V1821">
        <v>2.5</v>
      </c>
      <c r="W1821" t="s">
        <v>3012</v>
      </c>
    </row>
    <row r="1822" spans="1:23" hidden="1" x14ac:dyDescent="0.35">
      <c r="A1822" t="s">
        <v>381</v>
      </c>
      <c r="C1822" s="403">
        <v>45484</v>
      </c>
      <c r="D1822" t="s">
        <v>3543</v>
      </c>
      <c r="E1822" t="s">
        <v>12692</v>
      </c>
      <c r="F1822" t="s">
        <v>12693</v>
      </c>
      <c r="G1822" t="s">
        <v>12694</v>
      </c>
      <c r="H1822" t="s">
        <v>12695</v>
      </c>
      <c r="I1822" t="s">
        <v>6663</v>
      </c>
      <c r="J1822" t="s">
        <v>97</v>
      </c>
      <c r="K1822" t="s">
        <v>444</v>
      </c>
      <c r="L1822" t="s">
        <v>3173</v>
      </c>
      <c r="M1822" t="s">
        <v>1798</v>
      </c>
      <c r="N1822" t="s">
        <v>12696</v>
      </c>
      <c r="O1822" t="s">
        <v>3012</v>
      </c>
      <c r="P1822" t="s">
        <v>12697</v>
      </c>
      <c r="Q1822" t="s">
        <v>415</v>
      </c>
      <c r="R1822" t="b">
        <v>0</v>
      </c>
      <c r="S1822">
        <v>2000</v>
      </c>
      <c r="T1822" t="s">
        <v>3002</v>
      </c>
      <c r="U1822" t="s">
        <v>3003</v>
      </c>
      <c r="V1822">
        <v>2</v>
      </c>
      <c r="W1822" t="s">
        <v>3012</v>
      </c>
    </row>
    <row r="1823" spans="1:23" hidden="1" x14ac:dyDescent="0.35">
      <c r="A1823" t="s">
        <v>2176</v>
      </c>
      <c r="C1823" s="403">
        <v>45484</v>
      </c>
      <c r="D1823" t="s">
        <v>3543</v>
      </c>
      <c r="E1823" t="s">
        <v>12698</v>
      </c>
      <c r="F1823" t="s">
        <v>12699</v>
      </c>
      <c r="G1823" t="s">
        <v>12700</v>
      </c>
      <c r="H1823" t="s">
        <v>12701</v>
      </c>
      <c r="I1823" t="s">
        <v>2700</v>
      </c>
      <c r="J1823" t="s">
        <v>102</v>
      </c>
      <c r="K1823" t="s">
        <v>843</v>
      </c>
      <c r="L1823" t="s">
        <v>12525</v>
      </c>
      <c r="M1823" t="s">
        <v>1798</v>
      </c>
      <c r="N1823" t="s">
        <v>12702</v>
      </c>
      <c r="O1823" t="s">
        <v>3012</v>
      </c>
      <c r="P1823" t="s">
        <v>12527</v>
      </c>
      <c r="Q1823" t="s">
        <v>371</v>
      </c>
      <c r="R1823" t="b">
        <v>0</v>
      </c>
      <c r="S1823">
        <v>1000</v>
      </c>
      <c r="T1823" t="s">
        <v>3002</v>
      </c>
      <c r="U1823" t="s">
        <v>3003</v>
      </c>
      <c r="V1823">
        <v>1</v>
      </c>
      <c r="W1823" t="s">
        <v>3012</v>
      </c>
    </row>
    <row r="1824" spans="1:23" hidden="1" x14ac:dyDescent="0.35">
      <c r="A1824" t="s">
        <v>2189</v>
      </c>
      <c r="C1824" s="403">
        <v>45484</v>
      </c>
      <c r="D1824" t="s">
        <v>3543</v>
      </c>
      <c r="E1824" t="s">
        <v>12703</v>
      </c>
      <c r="F1824" t="s">
        <v>12704</v>
      </c>
      <c r="G1824" t="s">
        <v>12705</v>
      </c>
      <c r="H1824" t="s">
        <v>12706</v>
      </c>
      <c r="I1824" t="s">
        <v>2350</v>
      </c>
      <c r="J1824" t="s">
        <v>2260</v>
      </c>
      <c r="K1824" t="s">
        <v>2189</v>
      </c>
      <c r="L1824" t="s">
        <v>5552</v>
      </c>
      <c r="M1824" t="s">
        <v>10472</v>
      </c>
      <c r="N1824" t="s">
        <v>5566</v>
      </c>
      <c r="O1824" t="s">
        <v>3012</v>
      </c>
      <c r="P1824" t="s">
        <v>7354</v>
      </c>
      <c r="Q1824" t="s">
        <v>2189</v>
      </c>
      <c r="R1824" t="b">
        <v>0</v>
      </c>
      <c r="S1824">
        <v>12000</v>
      </c>
      <c r="T1824" t="s">
        <v>3002</v>
      </c>
      <c r="U1824" t="s">
        <v>3003</v>
      </c>
      <c r="V1824">
        <v>12</v>
      </c>
      <c r="W1824" t="s">
        <v>3012</v>
      </c>
    </row>
    <row r="1825" spans="1:23" hidden="1" x14ac:dyDescent="0.35">
      <c r="A1825" t="s">
        <v>381</v>
      </c>
      <c r="C1825" s="403">
        <v>45484</v>
      </c>
      <c r="D1825" t="s">
        <v>3543</v>
      </c>
      <c r="E1825" t="s">
        <v>12707</v>
      </c>
      <c r="F1825" t="s">
        <v>12708</v>
      </c>
      <c r="G1825" t="s">
        <v>12709</v>
      </c>
      <c r="H1825" t="s">
        <v>12710</v>
      </c>
      <c r="I1825" t="s">
        <v>2846</v>
      </c>
      <c r="J1825" t="s">
        <v>101</v>
      </c>
      <c r="K1825" t="s">
        <v>415</v>
      </c>
      <c r="L1825" t="s">
        <v>10294</v>
      </c>
      <c r="M1825" t="s">
        <v>1798</v>
      </c>
      <c r="N1825" t="s">
        <v>12711</v>
      </c>
      <c r="O1825" t="s">
        <v>3012</v>
      </c>
      <c r="P1825" t="s">
        <v>10296</v>
      </c>
      <c r="Q1825" t="s">
        <v>415</v>
      </c>
      <c r="R1825" t="b">
        <v>0</v>
      </c>
      <c r="S1825">
        <v>10000</v>
      </c>
      <c r="T1825" t="s">
        <v>3002</v>
      </c>
      <c r="U1825" t="s">
        <v>3003</v>
      </c>
      <c r="V1825">
        <v>10</v>
      </c>
      <c r="W1825" t="s">
        <v>3012</v>
      </c>
    </row>
    <row r="1826" spans="1:23" hidden="1" x14ac:dyDescent="0.35">
      <c r="A1826" t="s">
        <v>381</v>
      </c>
      <c r="C1826" s="403">
        <v>45484</v>
      </c>
      <c r="D1826" t="s">
        <v>3543</v>
      </c>
      <c r="E1826" t="s">
        <v>1271</v>
      </c>
      <c r="F1826" t="s">
        <v>12712</v>
      </c>
      <c r="G1826" t="s">
        <v>1272</v>
      </c>
      <c r="H1826" t="s">
        <v>12713</v>
      </c>
      <c r="I1826" t="s">
        <v>795</v>
      </c>
      <c r="J1826" t="s">
        <v>97</v>
      </c>
      <c r="K1826" t="s">
        <v>380</v>
      </c>
      <c r="L1826" t="s">
        <v>3370</v>
      </c>
      <c r="M1826" t="s">
        <v>3371</v>
      </c>
      <c r="N1826" t="s">
        <v>10123</v>
      </c>
      <c r="O1826" t="s">
        <v>3021</v>
      </c>
      <c r="P1826" t="s">
        <v>9325</v>
      </c>
      <c r="Q1826" t="s">
        <v>456</v>
      </c>
      <c r="R1826" t="b">
        <v>0</v>
      </c>
      <c r="S1826">
        <v>2000</v>
      </c>
      <c r="T1826" t="s">
        <v>3013</v>
      </c>
      <c r="U1826" t="s">
        <v>3003</v>
      </c>
      <c r="V1826">
        <v>2</v>
      </c>
      <c r="W1826" t="s">
        <v>3021</v>
      </c>
    </row>
    <row r="1827" spans="1:23" hidden="1" x14ac:dyDescent="0.35">
      <c r="A1827" t="s">
        <v>2176</v>
      </c>
      <c r="C1827" s="403">
        <v>45484</v>
      </c>
      <c r="D1827" t="s">
        <v>3543</v>
      </c>
      <c r="E1827" t="s">
        <v>12714</v>
      </c>
      <c r="F1827" t="s">
        <v>12715</v>
      </c>
      <c r="G1827" t="s">
        <v>12716</v>
      </c>
      <c r="H1827" t="s">
        <v>12717</v>
      </c>
      <c r="I1827" t="s">
        <v>2286</v>
      </c>
      <c r="J1827" t="s">
        <v>102</v>
      </c>
      <c r="K1827" t="s">
        <v>843</v>
      </c>
      <c r="L1827" t="s">
        <v>12525</v>
      </c>
      <c r="M1827" t="s">
        <v>1798</v>
      </c>
      <c r="N1827" t="s">
        <v>12702</v>
      </c>
      <c r="O1827" t="s">
        <v>3021</v>
      </c>
      <c r="P1827" t="s">
        <v>12527</v>
      </c>
      <c r="Q1827" t="s">
        <v>371</v>
      </c>
      <c r="R1827" t="b">
        <v>0</v>
      </c>
      <c r="S1827">
        <v>4000</v>
      </c>
      <c r="T1827" t="s">
        <v>3002</v>
      </c>
      <c r="U1827" t="s">
        <v>3003</v>
      </c>
      <c r="V1827">
        <v>4</v>
      </c>
      <c r="W1827" t="s">
        <v>3021</v>
      </c>
    </row>
    <row r="1828" spans="1:23" hidden="1" x14ac:dyDescent="0.35">
      <c r="A1828" t="s">
        <v>381</v>
      </c>
      <c r="C1828" s="403">
        <v>45484</v>
      </c>
      <c r="D1828" t="s">
        <v>3543</v>
      </c>
      <c r="E1828" t="s">
        <v>12718</v>
      </c>
      <c r="F1828" t="s">
        <v>12719</v>
      </c>
      <c r="G1828" t="s">
        <v>12720</v>
      </c>
      <c r="H1828" t="s">
        <v>12721</v>
      </c>
      <c r="I1828" t="s">
        <v>9639</v>
      </c>
      <c r="J1828" t="s">
        <v>101</v>
      </c>
      <c r="K1828" t="s">
        <v>415</v>
      </c>
      <c r="L1828" t="s">
        <v>10294</v>
      </c>
      <c r="M1828" t="s">
        <v>1798</v>
      </c>
      <c r="N1828" t="s">
        <v>12722</v>
      </c>
      <c r="O1828" t="s">
        <v>3012</v>
      </c>
      <c r="P1828" t="s">
        <v>10296</v>
      </c>
      <c r="Q1828" t="s">
        <v>415</v>
      </c>
      <c r="R1828" t="b">
        <v>0</v>
      </c>
      <c r="S1828">
        <v>2200</v>
      </c>
      <c r="T1828" t="s">
        <v>3002</v>
      </c>
      <c r="U1828" t="s">
        <v>3003</v>
      </c>
      <c r="V1828">
        <v>2.2000000000000002</v>
      </c>
      <c r="W1828" t="s">
        <v>3012</v>
      </c>
    </row>
    <row r="1829" spans="1:23" hidden="1" x14ac:dyDescent="0.35">
      <c r="A1829" t="s">
        <v>381</v>
      </c>
      <c r="C1829" s="403">
        <v>45484</v>
      </c>
      <c r="D1829" t="s">
        <v>3543</v>
      </c>
      <c r="E1829" t="s">
        <v>12723</v>
      </c>
      <c r="F1829" t="s">
        <v>12724</v>
      </c>
      <c r="G1829" t="s">
        <v>12725</v>
      </c>
      <c r="H1829" t="s">
        <v>12726</v>
      </c>
      <c r="I1829" t="s">
        <v>2279</v>
      </c>
      <c r="J1829" t="s">
        <v>97</v>
      </c>
      <c r="K1829" t="s">
        <v>444</v>
      </c>
      <c r="L1829" t="s">
        <v>3173</v>
      </c>
      <c r="M1829" t="s">
        <v>1798</v>
      </c>
      <c r="N1829" t="s">
        <v>12727</v>
      </c>
      <c r="O1829" t="s">
        <v>3012</v>
      </c>
      <c r="P1829" t="s">
        <v>12697</v>
      </c>
      <c r="Q1829" t="s">
        <v>415</v>
      </c>
      <c r="R1829" t="b">
        <v>0</v>
      </c>
      <c r="S1829">
        <v>1000</v>
      </c>
      <c r="T1829" t="s">
        <v>3002</v>
      </c>
      <c r="U1829" t="s">
        <v>3003</v>
      </c>
      <c r="V1829">
        <v>1</v>
      </c>
      <c r="W1829" t="s">
        <v>3012</v>
      </c>
    </row>
    <row r="1830" spans="1:23" hidden="1" x14ac:dyDescent="0.35">
      <c r="A1830" t="s">
        <v>350</v>
      </c>
      <c r="C1830" s="403">
        <v>45484</v>
      </c>
      <c r="D1830" t="s">
        <v>3480</v>
      </c>
      <c r="E1830" t="s">
        <v>12728</v>
      </c>
      <c r="F1830" t="s">
        <v>12729</v>
      </c>
      <c r="G1830" t="s">
        <v>12730</v>
      </c>
      <c r="H1830" t="s">
        <v>12731</v>
      </c>
      <c r="I1830" t="s">
        <v>2352</v>
      </c>
      <c r="J1830" t="s">
        <v>103</v>
      </c>
      <c r="K1830" t="s">
        <v>1235</v>
      </c>
      <c r="L1830" t="s">
        <v>12658</v>
      </c>
      <c r="M1830" t="s">
        <v>12659</v>
      </c>
      <c r="N1830" t="s">
        <v>12732</v>
      </c>
      <c r="O1830" t="s">
        <v>3021</v>
      </c>
      <c r="P1830" t="s">
        <v>12661</v>
      </c>
      <c r="Q1830" t="s">
        <v>837</v>
      </c>
      <c r="R1830" t="b">
        <v>0</v>
      </c>
      <c r="S1830">
        <v>0</v>
      </c>
      <c r="T1830" t="s">
        <v>3002</v>
      </c>
      <c r="U1830" t="s">
        <v>3003</v>
      </c>
      <c r="V1830">
        <v>0</v>
      </c>
      <c r="W1830" t="s">
        <v>3021</v>
      </c>
    </row>
    <row r="1831" spans="1:23" hidden="1" x14ac:dyDescent="0.35">
      <c r="A1831" t="s">
        <v>381</v>
      </c>
      <c r="C1831" s="403">
        <v>45484</v>
      </c>
      <c r="D1831" t="s">
        <v>3543</v>
      </c>
      <c r="E1831" t="s">
        <v>12733</v>
      </c>
      <c r="F1831" t="s">
        <v>12734</v>
      </c>
      <c r="G1831" t="s">
        <v>12735</v>
      </c>
      <c r="H1831" t="s">
        <v>12736</v>
      </c>
      <c r="I1831" t="s">
        <v>12737</v>
      </c>
      <c r="J1831" t="s">
        <v>101</v>
      </c>
      <c r="K1831" t="s">
        <v>415</v>
      </c>
      <c r="L1831" t="s">
        <v>3169</v>
      </c>
      <c r="M1831" t="s">
        <v>1798</v>
      </c>
      <c r="N1831" t="s">
        <v>12738</v>
      </c>
      <c r="O1831" t="s">
        <v>3021</v>
      </c>
      <c r="P1831" t="s">
        <v>12479</v>
      </c>
      <c r="Q1831" t="s">
        <v>415</v>
      </c>
      <c r="R1831" t="b">
        <v>0</v>
      </c>
      <c r="S1831">
        <v>20000</v>
      </c>
      <c r="T1831" t="s">
        <v>3002</v>
      </c>
      <c r="U1831" t="s">
        <v>3003</v>
      </c>
      <c r="V1831">
        <v>20</v>
      </c>
      <c r="W1831" t="s">
        <v>3021</v>
      </c>
    </row>
    <row r="1832" spans="1:23" hidden="1" x14ac:dyDescent="0.35">
      <c r="A1832" t="s">
        <v>381</v>
      </c>
      <c r="C1832" s="403">
        <v>45484</v>
      </c>
      <c r="D1832" t="s">
        <v>3543</v>
      </c>
      <c r="E1832" t="s">
        <v>12739</v>
      </c>
      <c r="F1832" t="s">
        <v>12740</v>
      </c>
      <c r="G1832" t="s">
        <v>12741</v>
      </c>
      <c r="H1832" t="s">
        <v>12742</v>
      </c>
      <c r="I1832" t="s">
        <v>2632</v>
      </c>
      <c r="J1832" t="s">
        <v>101</v>
      </c>
      <c r="K1832" t="s">
        <v>415</v>
      </c>
      <c r="L1832" t="s">
        <v>3169</v>
      </c>
      <c r="M1832" t="s">
        <v>1798</v>
      </c>
      <c r="N1832" t="s">
        <v>12743</v>
      </c>
      <c r="O1832" t="s">
        <v>3012</v>
      </c>
      <c r="P1832" t="s">
        <v>12479</v>
      </c>
      <c r="Q1832" t="s">
        <v>415</v>
      </c>
      <c r="R1832" t="b">
        <v>0</v>
      </c>
      <c r="S1832">
        <v>1000</v>
      </c>
      <c r="T1832" t="s">
        <v>3002</v>
      </c>
      <c r="U1832" t="s">
        <v>3003</v>
      </c>
      <c r="V1832">
        <v>1</v>
      </c>
      <c r="W1832" t="s">
        <v>3012</v>
      </c>
    </row>
    <row r="1833" spans="1:23" hidden="1" x14ac:dyDescent="0.35">
      <c r="A1833" t="s">
        <v>2176</v>
      </c>
      <c r="C1833" s="403">
        <v>45484</v>
      </c>
      <c r="D1833" t="s">
        <v>3543</v>
      </c>
      <c r="E1833" t="s">
        <v>12744</v>
      </c>
      <c r="F1833" t="s">
        <v>12745</v>
      </c>
      <c r="G1833" t="s">
        <v>12746</v>
      </c>
      <c r="H1833" t="s">
        <v>12747</v>
      </c>
      <c r="I1833" t="s">
        <v>12748</v>
      </c>
      <c r="J1833" t="s">
        <v>102</v>
      </c>
      <c r="K1833" t="s">
        <v>843</v>
      </c>
      <c r="L1833" t="s">
        <v>4136</v>
      </c>
      <c r="M1833" t="s">
        <v>1798</v>
      </c>
      <c r="N1833" t="s">
        <v>12749</v>
      </c>
      <c r="O1833" t="s">
        <v>3012</v>
      </c>
      <c r="P1833" t="s">
        <v>4186</v>
      </c>
      <c r="Q1833" t="s">
        <v>371</v>
      </c>
      <c r="R1833" t="b">
        <v>0</v>
      </c>
      <c r="S1833">
        <v>2000</v>
      </c>
      <c r="T1833" t="s">
        <v>3002</v>
      </c>
      <c r="U1833" t="s">
        <v>3003</v>
      </c>
      <c r="V1833">
        <v>2</v>
      </c>
      <c r="W1833" t="s">
        <v>3012</v>
      </c>
    </row>
    <row r="1834" spans="1:23" hidden="1" x14ac:dyDescent="0.35">
      <c r="A1834" t="s">
        <v>350</v>
      </c>
      <c r="C1834" s="403">
        <v>45484</v>
      </c>
      <c r="D1834" t="s">
        <v>3480</v>
      </c>
      <c r="E1834" t="s">
        <v>12750</v>
      </c>
      <c r="F1834" t="s">
        <v>12751</v>
      </c>
      <c r="G1834" t="s">
        <v>12752</v>
      </c>
      <c r="H1834" t="s">
        <v>12753</v>
      </c>
      <c r="I1834" t="s">
        <v>2348</v>
      </c>
      <c r="J1834" t="s">
        <v>103</v>
      </c>
      <c r="K1834" t="s">
        <v>1235</v>
      </c>
      <c r="L1834" t="s">
        <v>12658</v>
      </c>
      <c r="M1834" t="s">
        <v>3549</v>
      </c>
      <c r="N1834" t="s">
        <v>12754</v>
      </c>
      <c r="O1834" t="s">
        <v>3030</v>
      </c>
      <c r="P1834" t="s">
        <v>12661</v>
      </c>
      <c r="Q1834" t="s">
        <v>837</v>
      </c>
      <c r="R1834" t="b">
        <v>0</v>
      </c>
      <c r="S1834">
        <v>0</v>
      </c>
      <c r="T1834" t="s">
        <v>3002</v>
      </c>
      <c r="U1834" t="s">
        <v>3003</v>
      </c>
      <c r="V1834">
        <v>0</v>
      </c>
      <c r="W1834" t="s">
        <v>3030</v>
      </c>
    </row>
    <row r="1835" spans="1:23" hidden="1" x14ac:dyDescent="0.35">
      <c r="A1835" t="s">
        <v>2189</v>
      </c>
      <c r="C1835" s="403">
        <v>45484</v>
      </c>
      <c r="D1835" t="s">
        <v>3543</v>
      </c>
      <c r="E1835" t="s">
        <v>12755</v>
      </c>
      <c r="F1835" t="s">
        <v>12756</v>
      </c>
      <c r="G1835" t="s">
        <v>12757</v>
      </c>
      <c r="H1835" t="s">
        <v>12758</v>
      </c>
      <c r="I1835" t="s">
        <v>12759</v>
      </c>
      <c r="J1835" t="s">
        <v>2260</v>
      </c>
      <c r="K1835" t="s">
        <v>2189</v>
      </c>
      <c r="L1835" t="s">
        <v>9726</v>
      </c>
      <c r="M1835" t="s">
        <v>9276</v>
      </c>
      <c r="N1835" t="s">
        <v>12760</v>
      </c>
      <c r="O1835" t="s">
        <v>3012</v>
      </c>
      <c r="P1835" t="s">
        <v>12761</v>
      </c>
      <c r="Q1835" t="s">
        <v>2189</v>
      </c>
      <c r="R1835" t="b">
        <v>0</v>
      </c>
      <c r="S1835">
        <v>5000</v>
      </c>
      <c r="T1835" t="s">
        <v>3002</v>
      </c>
      <c r="U1835" t="s">
        <v>3003</v>
      </c>
      <c r="V1835">
        <v>5</v>
      </c>
      <c r="W1835" t="s">
        <v>3012</v>
      </c>
    </row>
    <row r="1836" spans="1:23" hidden="1" x14ac:dyDescent="0.35">
      <c r="A1836" t="s">
        <v>381</v>
      </c>
      <c r="C1836" s="403">
        <v>45484</v>
      </c>
      <c r="D1836" t="s">
        <v>3543</v>
      </c>
      <c r="E1836" t="s">
        <v>12762</v>
      </c>
      <c r="F1836" t="s">
        <v>12763</v>
      </c>
      <c r="G1836" t="s">
        <v>12764</v>
      </c>
      <c r="H1836" t="s">
        <v>12765</v>
      </c>
      <c r="I1836" t="s">
        <v>12766</v>
      </c>
      <c r="J1836" t="s">
        <v>101</v>
      </c>
      <c r="K1836" t="s">
        <v>415</v>
      </c>
      <c r="L1836" t="s">
        <v>3169</v>
      </c>
      <c r="M1836" t="s">
        <v>1798</v>
      </c>
      <c r="N1836" t="s">
        <v>12767</v>
      </c>
      <c r="O1836" t="s">
        <v>3012</v>
      </c>
      <c r="P1836" t="s">
        <v>12479</v>
      </c>
      <c r="Q1836" t="s">
        <v>415</v>
      </c>
      <c r="R1836" t="b">
        <v>0</v>
      </c>
      <c r="S1836">
        <v>3000</v>
      </c>
      <c r="T1836" t="s">
        <v>3002</v>
      </c>
      <c r="U1836" t="s">
        <v>3003</v>
      </c>
      <c r="V1836">
        <v>3</v>
      </c>
      <c r="W1836" t="s">
        <v>3012</v>
      </c>
    </row>
    <row r="1837" spans="1:23" hidden="1" x14ac:dyDescent="0.35">
      <c r="A1837" t="s">
        <v>2176</v>
      </c>
      <c r="C1837" s="403">
        <v>45484</v>
      </c>
      <c r="D1837" t="s">
        <v>3543</v>
      </c>
      <c r="E1837" t="s">
        <v>12768</v>
      </c>
      <c r="F1837" t="s">
        <v>12769</v>
      </c>
      <c r="G1837" t="s">
        <v>3887</v>
      </c>
      <c r="H1837" t="s">
        <v>12770</v>
      </c>
      <c r="I1837" t="s">
        <v>2503</v>
      </c>
      <c r="J1837" t="s">
        <v>102</v>
      </c>
      <c r="K1837" t="s">
        <v>843</v>
      </c>
      <c r="L1837" t="s">
        <v>4136</v>
      </c>
      <c r="M1837" t="s">
        <v>1798</v>
      </c>
      <c r="N1837" t="s">
        <v>12749</v>
      </c>
      <c r="O1837" t="s">
        <v>3012</v>
      </c>
      <c r="P1837" t="s">
        <v>4186</v>
      </c>
      <c r="Q1837" t="s">
        <v>371</v>
      </c>
      <c r="R1837" t="b">
        <v>0</v>
      </c>
      <c r="S1837">
        <v>1800</v>
      </c>
      <c r="T1837" t="s">
        <v>3002</v>
      </c>
      <c r="U1837" t="s">
        <v>3003</v>
      </c>
      <c r="V1837">
        <v>1.8</v>
      </c>
      <c r="W1837" t="s">
        <v>3012</v>
      </c>
    </row>
    <row r="1838" spans="1:23" hidden="1" x14ac:dyDescent="0.35">
      <c r="A1838" t="s">
        <v>350</v>
      </c>
      <c r="C1838" s="403">
        <v>45484</v>
      </c>
      <c r="D1838" t="s">
        <v>3480</v>
      </c>
      <c r="E1838" t="s">
        <v>12771</v>
      </c>
      <c r="F1838" t="s">
        <v>12772</v>
      </c>
      <c r="G1838" t="s">
        <v>3966</v>
      </c>
      <c r="H1838" t="s">
        <v>12773</v>
      </c>
      <c r="I1838" t="s">
        <v>3968</v>
      </c>
      <c r="J1838" t="s">
        <v>103</v>
      </c>
      <c r="K1838" t="s">
        <v>1235</v>
      </c>
      <c r="L1838" t="s">
        <v>12658</v>
      </c>
      <c r="M1838" t="s">
        <v>3549</v>
      </c>
      <c r="N1838" t="s">
        <v>12754</v>
      </c>
      <c r="O1838" t="s">
        <v>3012</v>
      </c>
      <c r="P1838" t="s">
        <v>12661</v>
      </c>
      <c r="Q1838" t="s">
        <v>837</v>
      </c>
      <c r="R1838" t="b">
        <v>0</v>
      </c>
      <c r="S1838">
        <v>0</v>
      </c>
      <c r="T1838" t="s">
        <v>3002</v>
      </c>
      <c r="U1838" t="s">
        <v>3003</v>
      </c>
      <c r="V1838">
        <v>0</v>
      </c>
      <c r="W1838" t="s">
        <v>3012</v>
      </c>
    </row>
    <row r="1839" spans="1:23" hidden="1" x14ac:dyDescent="0.35">
      <c r="A1839" t="s">
        <v>2176</v>
      </c>
      <c r="C1839" s="403">
        <v>45484</v>
      </c>
      <c r="D1839" t="s">
        <v>3543</v>
      </c>
      <c r="E1839" t="s">
        <v>12774</v>
      </c>
      <c r="F1839" t="s">
        <v>12775</v>
      </c>
      <c r="G1839" t="s">
        <v>12776</v>
      </c>
      <c r="H1839" t="s">
        <v>12777</v>
      </c>
      <c r="I1839" t="s">
        <v>12778</v>
      </c>
      <c r="J1839" t="s">
        <v>102</v>
      </c>
      <c r="K1839" t="s">
        <v>843</v>
      </c>
      <c r="L1839" t="s">
        <v>4136</v>
      </c>
      <c r="M1839" t="s">
        <v>1798</v>
      </c>
      <c r="N1839" t="s">
        <v>12749</v>
      </c>
      <c r="O1839" t="s">
        <v>3021</v>
      </c>
      <c r="P1839" t="s">
        <v>4186</v>
      </c>
      <c r="Q1839" t="s">
        <v>371</v>
      </c>
      <c r="R1839" t="b">
        <v>0</v>
      </c>
      <c r="S1839">
        <v>4000</v>
      </c>
      <c r="T1839" t="s">
        <v>3002</v>
      </c>
      <c r="U1839" t="s">
        <v>3003</v>
      </c>
      <c r="V1839">
        <v>4</v>
      </c>
      <c r="W1839" t="s">
        <v>3021</v>
      </c>
    </row>
    <row r="1840" spans="1:23" hidden="1" x14ac:dyDescent="0.35">
      <c r="A1840" t="s">
        <v>381</v>
      </c>
      <c r="C1840" s="403">
        <v>45484</v>
      </c>
      <c r="D1840" t="s">
        <v>3543</v>
      </c>
      <c r="E1840" t="s">
        <v>12779</v>
      </c>
      <c r="F1840" t="s">
        <v>12780</v>
      </c>
      <c r="G1840" t="s">
        <v>138</v>
      </c>
      <c r="H1840" t="s">
        <v>12781</v>
      </c>
      <c r="I1840" t="s">
        <v>138</v>
      </c>
      <c r="J1840" t="s">
        <v>97</v>
      </c>
      <c r="K1840" t="s">
        <v>444</v>
      </c>
      <c r="L1840" t="s">
        <v>3173</v>
      </c>
      <c r="M1840" t="s">
        <v>1798</v>
      </c>
      <c r="N1840" t="s">
        <v>12782</v>
      </c>
      <c r="O1840" t="s">
        <v>3012</v>
      </c>
      <c r="P1840" t="s">
        <v>12697</v>
      </c>
      <c r="Q1840" t="s">
        <v>415</v>
      </c>
      <c r="R1840" t="b">
        <v>0</v>
      </c>
      <c r="S1840">
        <v>1000</v>
      </c>
      <c r="T1840" t="s">
        <v>3002</v>
      </c>
      <c r="U1840" t="s">
        <v>3003</v>
      </c>
      <c r="V1840">
        <v>1</v>
      </c>
      <c r="W1840" t="s">
        <v>3012</v>
      </c>
    </row>
    <row r="1841" spans="1:23" hidden="1" x14ac:dyDescent="0.35">
      <c r="A1841" t="s">
        <v>2176</v>
      </c>
      <c r="C1841" s="403">
        <v>45484</v>
      </c>
      <c r="D1841" t="s">
        <v>3543</v>
      </c>
      <c r="E1841" t="s">
        <v>12783</v>
      </c>
      <c r="F1841" t="s">
        <v>12784</v>
      </c>
      <c r="G1841" t="s">
        <v>12785</v>
      </c>
      <c r="H1841" t="s">
        <v>12786</v>
      </c>
      <c r="I1841" t="s">
        <v>12787</v>
      </c>
      <c r="J1841" t="s">
        <v>102</v>
      </c>
      <c r="K1841" t="s">
        <v>843</v>
      </c>
      <c r="L1841" t="s">
        <v>4136</v>
      </c>
      <c r="M1841" t="s">
        <v>1798</v>
      </c>
      <c r="N1841" t="s">
        <v>12788</v>
      </c>
      <c r="O1841" t="s">
        <v>3012</v>
      </c>
      <c r="P1841" t="s">
        <v>4186</v>
      </c>
      <c r="Q1841" t="s">
        <v>371</v>
      </c>
      <c r="R1841" t="b">
        <v>0</v>
      </c>
      <c r="S1841">
        <v>800</v>
      </c>
      <c r="T1841" t="s">
        <v>3002</v>
      </c>
      <c r="U1841" t="s">
        <v>3003</v>
      </c>
      <c r="V1841">
        <v>0.8</v>
      </c>
      <c r="W1841" t="s">
        <v>3012</v>
      </c>
    </row>
    <row r="1842" spans="1:23" hidden="1" x14ac:dyDescent="0.35">
      <c r="A1842" t="s">
        <v>2176</v>
      </c>
      <c r="C1842" s="403">
        <v>45484</v>
      </c>
      <c r="D1842" t="s">
        <v>3543</v>
      </c>
      <c r="E1842" t="s">
        <v>12789</v>
      </c>
      <c r="F1842" t="s">
        <v>12790</v>
      </c>
      <c r="G1842" t="s">
        <v>12791</v>
      </c>
      <c r="H1842" t="s">
        <v>12792</v>
      </c>
      <c r="I1842" t="s">
        <v>2320</v>
      </c>
      <c r="J1842" t="s">
        <v>102</v>
      </c>
      <c r="K1842" t="s">
        <v>843</v>
      </c>
      <c r="L1842" t="s">
        <v>4136</v>
      </c>
      <c r="M1842" t="s">
        <v>1798</v>
      </c>
      <c r="N1842" t="s">
        <v>12749</v>
      </c>
      <c r="O1842" t="s">
        <v>3021</v>
      </c>
      <c r="P1842" t="s">
        <v>4186</v>
      </c>
      <c r="Q1842" t="s">
        <v>371</v>
      </c>
      <c r="R1842" t="b">
        <v>0</v>
      </c>
      <c r="S1842">
        <v>4500</v>
      </c>
      <c r="T1842" t="s">
        <v>3002</v>
      </c>
      <c r="U1842" t="s">
        <v>3003</v>
      </c>
      <c r="V1842">
        <v>4.5</v>
      </c>
      <c r="W1842" t="s">
        <v>3021</v>
      </c>
    </row>
    <row r="1843" spans="1:23" hidden="1" x14ac:dyDescent="0.35">
      <c r="A1843" t="s">
        <v>2189</v>
      </c>
      <c r="C1843" s="403">
        <v>45484</v>
      </c>
      <c r="D1843" t="s">
        <v>3543</v>
      </c>
      <c r="E1843" t="s">
        <v>12793</v>
      </c>
      <c r="F1843" t="s">
        <v>12794</v>
      </c>
      <c r="G1843" t="s">
        <v>12795</v>
      </c>
      <c r="H1843" t="s">
        <v>12796</v>
      </c>
      <c r="I1843" t="s">
        <v>12797</v>
      </c>
      <c r="J1843" t="s">
        <v>98</v>
      </c>
      <c r="K1843" t="s">
        <v>2189</v>
      </c>
      <c r="L1843" t="s">
        <v>2998</v>
      </c>
      <c r="M1843" t="s">
        <v>2999</v>
      </c>
      <c r="N1843" t="s">
        <v>12798</v>
      </c>
      <c r="O1843" t="s">
        <v>3012</v>
      </c>
      <c r="P1843" t="s">
        <v>6934</v>
      </c>
      <c r="Q1843" t="s">
        <v>2189</v>
      </c>
      <c r="R1843" t="b">
        <v>0</v>
      </c>
      <c r="S1843">
        <v>600</v>
      </c>
      <c r="T1843" t="s">
        <v>3002</v>
      </c>
      <c r="U1843" t="s">
        <v>3003</v>
      </c>
      <c r="V1843">
        <v>0.6</v>
      </c>
      <c r="W1843" t="s">
        <v>3012</v>
      </c>
    </row>
    <row r="1844" spans="1:23" hidden="1" x14ac:dyDescent="0.35">
      <c r="A1844" t="s">
        <v>2189</v>
      </c>
      <c r="C1844" s="403">
        <v>45484</v>
      </c>
      <c r="D1844" t="s">
        <v>3543</v>
      </c>
      <c r="E1844" t="s">
        <v>12799</v>
      </c>
      <c r="F1844" t="s">
        <v>12800</v>
      </c>
      <c r="G1844" t="s">
        <v>12801</v>
      </c>
      <c r="H1844" t="s">
        <v>12802</v>
      </c>
      <c r="I1844" t="s">
        <v>12803</v>
      </c>
      <c r="J1844" t="s">
        <v>98</v>
      </c>
      <c r="K1844" t="s">
        <v>2189</v>
      </c>
      <c r="L1844" t="s">
        <v>2998</v>
      </c>
      <c r="M1844" t="s">
        <v>2999</v>
      </c>
      <c r="N1844" t="s">
        <v>12804</v>
      </c>
      <c r="O1844" t="s">
        <v>3012</v>
      </c>
      <c r="P1844" t="s">
        <v>6934</v>
      </c>
      <c r="Q1844" t="s">
        <v>2189</v>
      </c>
      <c r="R1844" t="b">
        <v>0</v>
      </c>
      <c r="S1844">
        <v>1000</v>
      </c>
      <c r="T1844" t="s">
        <v>3002</v>
      </c>
      <c r="U1844" t="s">
        <v>3003</v>
      </c>
      <c r="V1844">
        <v>1</v>
      </c>
      <c r="W1844" t="s">
        <v>3012</v>
      </c>
    </row>
    <row r="1845" spans="1:23" hidden="1" x14ac:dyDescent="0.35">
      <c r="A1845" t="s">
        <v>2176</v>
      </c>
      <c r="C1845" s="403">
        <v>45483</v>
      </c>
      <c r="D1845" t="s">
        <v>3543</v>
      </c>
      <c r="E1845" t="s">
        <v>12805</v>
      </c>
      <c r="F1845" t="s">
        <v>12806</v>
      </c>
      <c r="G1845" t="s">
        <v>12807</v>
      </c>
      <c r="H1845" t="s">
        <v>12808</v>
      </c>
      <c r="I1845" t="s">
        <v>12395</v>
      </c>
      <c r="J1845" t="s">
        <v>102</v>
      </c>
      <c r="K1845" t="s">
        <v>843</v>
      </c>
      <c r="L1845" t="s">
        <v>4285</v>
      </c>
      <c r="M1845" t="s">
        <v>1798</v>
      </c>
      <c r="N1845" t="s">
        <v>4519</v>
      </c>
      <c r="O1845" t="s">
        <v>3012</v>
      </c>
      <c r="P1845" t="s">
        <v>4288</v>
      </c>
      <c r="Q1845" t="s">
        <v>371</v>
      </c>
      <c r="R1845" t="b">
        <v>0</v>
      </c>
      <c r="S1845">
        <v>1600</v>
      </c>
      <c r="T1845" t="s">
        <v>3002</v>
      </c>
      <c r="U1845" t="s">
        <v>3003</v>
      </c>
      <c r="V1845">
        <v>1.6</v>
      </c>
      <c r="W1845" t="s">
        <v>3012</v>
      </c>
    </row>
    <row r="1846" spans="1:23" hidden="1" x14ac:dyDescent="0.35">
      <c r="A1846" t="s">
        <v>2176</v>
      </c>
      <c r="C1846" s="403">
        <v>45483</v>
      </c>
      <c r="D1846" t="s">
        <v>3543</v>
      </c>
      <c r="E1846" t="s">
        <v>12809</v>
      </c>
      <c r="F1846" t="s">
        <v>12810</v>
      </c>
      <c r="G1846" t="s">
        <v>12811</v>
      </c>
      <c r="H1846" t="s">
        <v>12812</v>
      </c>
      <c r="I1846" t="s">
        <v>12813</v>
      </c>
      <c r="J1846" t="s">
        <v>102</v>
      </c>
      <c r="K1846" t="s">
        <v>843</v>
      </c>
      <c r="L1846" t="s">
        <v>4285</v>
      </c>
      <c r="M1846" t="s">
        <v>1798</v>
      </c>
      <c r="N1846" t="s">
        <v>4519</v>
      </c>
      <c r="O1846" t="s">
        <v>3030</v>
      </c>
      <c r="P1846" t="s">
        <v>4288</v>
      </c>
      <c r="Q1846" t="s">
        <v>371</v>
      </c>
      <c r="R1846" t="b">
        <v>0</v>
      </c>
      <c r="S1846">
        <v>7000</v>
      </c>
      <c r="T1846" t="s">
        <v>3002</v>
      </c>
      <c r="U1846" t="s">
        <v>3003</v>
      </c>
      <c r="V1846">
        <v>7</v>
      </c>
      <c r="W1846" t="s">
        <v>3030</v>
      </c>
    </row>
    <row r="1847" spans="1:23" hidden="1" x14ac:dyDescent="0.35">
      <c r="A1847" t="s">
        <v>2176</v>
      </c>
      <c r="C1847" s="403">
        <v>45483</v>
      </c>
      <c r="D1847" t="s">
        <v>3543</v>
      </c>
      <c r="E1847" t="s">
        <v>12814</v>
      </c>
      <c r="F1847" t="s">
        <v>12815</v>
      </c>
      <c r="G1847" t="s">
        <v>11976</v>
      </c>
      <c r="H1847" t="s">
        <v>12816</v>
      </c>
      <c r="I1847" t="s">
        <v>2590</v>
      </c>
      <c r="J1847" t="s">
        <v>102</v>
      </c>
      <c r="K1847" t="s">
        <v>843</v>
      </c>
      <c r="L1847" t="s">
        <v>4285</v>
      </c>
      <c r="M1847" t="s">
        <v>1798</v>
      </c>
      <c r="N1847" t="s">
        <v>12817</v>
      </c>
      <c r="O1847" t="s">
        <v>3021</v>
      </c>
      <c r="P1847" t="s">
        <v>4288</v>
      </c>
      <c r="Q1847" t="s">
        <v>371</v>
      </c>
      <c r="R1847" t="b">
        <v>0</v>
      </c>
      <c r="S1847">
        <v>5000</v>
      </c>
      <c r="T1847" t="s">
        <v>3002</v>
      </c>
      <c r="U1847" t="s">
        <v>3003</v>
      </c>
      <c r="V1847">
        <v>5</v>
      </c>
      <c r="W1847" t="s">
        <v>3021</v>
      </c>
    </row>
    <row r="1848" spans="1:23" hidden="1" x14ac:dyDescent="0.35">
      <c r="A1848" t="s">
        <v>2176</v>
      </c>
      <c r="C1848" s="403">
        <v>45483</v>
      </c>
      <c r="D1848" t="s">
        <v>3543</v>
      </c>
      <c r="E1848" t="s">
        <v>12818</v>
      </c>
      <c r="F1848" t="s">
        <v>12819</v>
      </c>
      <c r="G1848" t="s">
        <v>4599</v>
      </c>
      <c r="H1848" t="s">
        <v>12820</v>
      </c>
      <c r="I1848" t="s">
        <v>2370</v>
      </c>
      <c r="J1848" t="s">
        <v>102</v>
      </c>
      <c r="K1848" t="s">
        <v>843</v>
      </c>
      <c r="L1848" t="s">
        <v>4285</v>
      </c>
      <c r="M1848" t="s">
        <v>1798</v>
      </c>
      <c r="N1848" t="s">
        <v>12817</v>
      </c>
      <c r="O1848" t="s">
        <v>3012</v>
      </c>
      <c r="P1848" t="s">
        <v>4288</v>
      </c>
      <c r="Q1848" t="s">
        <v>371</v>
      </c>
      <c r="R1848" t="b">
        <v>0</v>
      </c>
      <c r="S1848">
        <v>900</v>
      </c>
      <c r="T1848" t="s">
        <v>3002</v>
      </c>
      <c r="U1848" t="s">
        <v>3003</v>
      </c>
      <c r="V1848">
        <v>0.9</v>
      </c>
      <c r="W1848" t="s">
        <v>3012</v>
      </c>
    </row>
    <row r="1849" spans="1:23" hidden="1" x14ac:dyDescent="0.35">
      <c r="A1849" t="s">
        <v>2189</v>
      </c>
      <c r="C1849" s="403">
        <v>45483</v>
      </c>
      <c r="D1849" t="s">
        <v>3543</v>
      </c>
      <c r="E1849" t="s">
        <v>12821</v>
      </c>
      <c r="F1849" t="s">
        <v>12822</v>
      </c>
      <c r="G1849" t="s">
        <v>12823</v>
      </c>
      <c r="H1849" t="s">
        <v>12824</v>
      </c>
      <c r="I1849" t="s">
        <v>12825</v>
      </c>
      <c r="J1849" t="s">
        <v>100</v>
      </c>
      <c r="K1849" t="s">
        <v>2193</v>
      </c>
      <c r="L1849" t="s">
        <v>4709</v>
      </c>
      <c r="M1849" t="s">
        <v>1798</v>
      </c>
      <c r="N1849" t="s">
        <v>12826</v>
      </c>
      <c r="O1849" t="s">
        <v>3021</v>
      </c>
      <c r="P1849" t="s">
        <v>9741</v>
      </c>
      <c r="Q1849" t="s">
        <v>2189</v>
      </c>
      <c r="R1849" t="b">
        <v>1</v>
      </c>
      <c r="S1849">
        <v>5000</v>
      </c>
      <c r="T1849" t="s">
        <v>3002</v>
      </c>
      <c r="U1849" t="s">
        <v>3003</v>
      </c>
      <c r="V1849">
        <v>5</v>
      </c>
      <c r="W1849" t="s">
        <v>3021</v>
      </c>
    </row>
    <row r="1850" spans="1:23" hidden="1" x14ac:dyDescent="0.35">
      <c r="A1850" t="s">
        <v>2189</v>
      </c>
      <c r="C1850" s="403">
        <v>45483</v>
      </c>
      <c r="D1850" t="s">
        <v>3543</v>
      </c>
      <c r="E1850" t="s">
        <v>12827</v>
      </c>
      <c r="F1850" t="s">
        <v>12828</v>
      </c>
      <c r="G1850" t="s">
        <v>12829</v>
      </c>
      <c r="H1850" t="s">
        <v>12830</v>
      </c>
      <c r="I1850" t="s">
        <v>4883</v>
      </c>
      <c r="J1850" t="s">
        <v>100</v>
      </c>
      <c r="K1850" t="s">
        <v>2193</v>
      </c>
      <c r="L1850" t="s">
        <v>4709</v>
      </c>
      <c r="M1850" t="s">
        <v>1798</v>
      </c>
      <c r="N1850" t="s">
        <v>12831</v>
      </c>
      <c r="O1850" t="s">
        <v>3012</v>
      </c>
      <c r="P1850" t="s">
        <v>9741</v>
      </c>
      <c r="Q1850" t="s">
        <v>2189</v>
      </c>
      <c r="R1850" t="b">
        <v>0</v>
      </c>
      <c r="S1850">
        <v>3000</v>
      </c>
      <c r="T1850" t="s">
        <v>3002</v>
      </c>
      <c r="U1850" t="s">
        <v>3003</v>
      </c>
      <c r="V1850">
        <v>3</v>
      </c>
      <c r="W1850" t="s">
        <v>3012</v>
      </c>
    </row>
    <row r="1851" spans="1:23" hidden="1" x14ac:dyDescent="0.35">
      <c r="A1851" t="s">
        <v>2189</v>
      </c>
      <c r="C1851" s="403">
        <v>45483</v>
      </c>
      <c r="D1851" t="s">
        <v>3543</v>
      </c>
      <c r="E1851" t="s">
        <v>12832</v>
      </c>
      <c r="F1851" t="s">
        <v>12833</v>
      </c>
      <c r="G1851" t="s">
        <v>12834</v>
      </c>
      <c r="H1851" t="s">
        <v>12835</v>
      </c>
      <c r="I1851" t="s">
        <v>3896</v>
      </c>
      <c r="J1851" t="s">
        <v>100</v>
      </c>
      <c r="K1851" t="s">
        <v>2193</v>
      </c>
      <c r="L1851" t="s">
        <v>4709</v>
      </c>
      <c r="M1851" t="s">
        <v>1798</v>
      </c>
      <c r="N1851" t="s">
        <v>12836</v>
      </c>
      <c r="O1851" t="s">
        <v>3012</v>
      </c>
      <c r="P1851" t="s">
        <v>9741</v>
      </c>
      <c r="Q1851" t="s">
        <v>2189</v>
      </c>
      <c r="R1851" t="b">
        <v>0</v>
      </c>
      <c r="S1851">
        <v>2000</v>
      </c>
      <c r="T1851" t="s">
        <v>3002</v>
      </c>
      <c r="U1851" t="s">
        <v>3003</v>
      </c>
      <c r="V1851">
        <v>2</v>
      </c>
      <c r="W1851" t="s">
        <v>3012</v>
      </c>
    </row>
    <row r="1852" spans="1:23" hidden="1" x14ac:dyDescent="0.35">
      <c r="A1852" t="s">
        <v>381</v>
      </c>
      <c r="C1852" s="403">
        <v>45483</v>
      </c>
      <c r="D1852" t="s">
        <v>3543</v>
      </c>
      <c r="E1852" t="s">
        <v>12837</v>
      </c>
      <c r="F1852" t="s">
        <v>12838</v>
      </c>
      <c r="G1852" t="s">
        <v>12839</v>
      </c>
      <c r="H1852" t="s">
        <v>12840</v>
      </c>
      <c r="I1852" t="s">
        <v>12841</v>
      </c>
      <c r="J1852" t="s">
        <v>97</v>
      </c>
      <c r="K1852" t="s">
        <v>444</v>
      </c>
      <c r="L1852" t="s">
        <v>5012</v>
      </c>
      <c r="M1852" t="s">
        <v>1798</v>
      </c>
      <c r="N1852" t="s">
        <v>12842</v>
      </c>
      <c r="O1852" t="s">
        <v>3012</v>
      </c>
      <c r="P1852" t="s">
        <v>12843</v>
      </c>
      <c r="Q1852" t="s">
        <v>415</v>
      </c>
      <c r="R1852" t="b">
        <v>0</v>
      </c>
      <c r="S1852">
        <v>3000</v>
      </c>
      <c r="T1852" t="s">
        <v>3002</v>
      </c>
      <c r="U1852" t="s">
        <v>3003</v>
      </c>
      <c r="V1852">
        <v>3</v>
      </c>
      <c r="W1852" t="s">
        <v>3012</v>
      </c>
    </row>
    <row r="1853" spans="1:23" hidden="1" x14ac:dyDescent="0.35">
      <c r="A1853" t="s">
        <v>2176</v>
      </c>
      <c r="C1853" s="403">
        <v>45483</v>
      </c>
      <c r="D1853" t="s">
        <v>3543</v>
      </c>
      <c r="E1853" t="s">
        <v>12844</v>
      </c>
      <c r="F1853" t="s">
        <v>12845</v>
      </c>
      <c r="G1853" t="s">
        <v>12407</v>
      </c>
      <c r="H1853" t="s">
        <v>12846</v>
      </c>
      <c r="I1853" t="s">
        <v>2501</v>
      </c>
      <c r="J1853" t="s">
        <v>102</v>
      </c>
      <c r="K1853" t="s">
        <v>843</v>
      </c>
      <c r="L1853" t="s">
        <v>4285</v>
      </c>
      <c r="M1853" t="s">
        <v>1798</v>
      </c>
      <c r="N1853" t="s">
        <v>4584</v>
      </c>
      <c r="O1853" t="s">
        <v>3012</v>
      </c>
      <c r="P1853" t="s">
        <v>4288</v>
      </c>
      <c r="Q1853" t="s">
        <v>371</v>
      </c>
      <c r="R1853" t="b">
        <v>0</v>
      </c>
      <c r="S1853">
        <v>800</v>
      </c>
      <c r="T1853" t="s">
        <v>3002</v>
      </c>
      <c r="U1853" t="s">
        <v>3003</v>
      </c>
      <c r="V1853">
        <v>0.8</v>
      </c>
      <c r="W1853" t="s">
        <v>3012</v>
      </c>
    </row>
    <row r="1854" spans="1:23" hidden="1" x14ac:dyDescent="0.35">
      <c r="A1854" t="s">
        <v>2189</v>
      </c>
      <c r="C1854" s="403">
        <v>45483</v>
      </c>
      <c r="D1854" t="s">
        <v>3543</v>
      </c>
      <c r="E1854" t="s">
        <v>12847</v>
      </c>
      <c r="F1854" t="s">
        <v>12848</v>
      </c>
      <c r="G1854" t="s">
        <v>12849</v>
      </c>
      <c r="H1854" t="s">
        <v>12850</v>
      </c>
      <c r="I1854" t="s">
        <v>12851</v>
      </c>
      <c r="J1854" t="s">
        <v>98</v>
      </c>
      <c r="K1854" t="s">
        <v>2189</v>
      </c>
      <c r="L1854" t="s">
        <v>3154</v>
      </c>
      <c r="M1854" t="s">
        <v>10861</v>
      </c>
      <c r="N1854" t="s">
        <v>12852</v>
      </c>
      <c r="O1854" t="s">
        <v>3012</v>
      </c>
      <c r="P1854" t="s">
        <v>7785</v>
      </c>
      <c r="Q1854" t="s">
        <v>2189</v>
      </c>
      <c r="R1854" t="b">
        <v>0</v>
      </c>
      <c r="S1854">
        <v>2000</v>
      </c>
      <c r="T1854" t="s">
        <v>3002</v>
      </c>
      <c r="U1854" t="s">
        <v>3003</v>
      </c>
      <c r="V1854">
        <v>2</v>
      </c>
      <c r="W1854" t="s">
        <v>3012</v>
      </c>
    </row>
    <row r="1855" spans="1:23" hidden="1" x14ac:dyDescent="0.35">
      <c r="A1855" t="s">
        <v>2176</v>
      </c>
      <c r="C1855" s="403">
        <v>45483</v>
      </c>
      <c r="D1855" t="s">
        <v>3543</v>
      </c>
      <c r="E1855" t="s">
        <v>12853</v>
      </c>
      <c r="F1855" t="s">
        <v>12854</v>
      </c>
      <c r="G1855" t="s">
        <v>12855</v>
      </c>
      <c r="H1855" t="s">
        <v>12856</v>
      </c>
      <c r="I1855" t="s">
        <v>2529</v>
      </c>
      <c r="J1855" t="s">
        <v>102</v>
      </c>
      <c r="K1855" t="s">
        <v>843</v>
      </c>
      <c r="L1855" t="s">
        <v>4285</v>
      </c>
      <c r="M1855" t="s">
        <v>1798</v>
      </c>
      <c r="N1855" t="s">
        <v>4584</v>
      </c>
      <c r="O1855" t="s">
        <v>3021</v>
      </c>
      <c r="P1855" t="s">
        <v>4288</v>
      </c>
      <c r="Q1855" t="s">
        <v>371</v>
      </c>
      <c r="R1855" t="b">
        <v>0</v>
      </c>
      <c r="S1855">
        <v>7500</v>
      </c>
      <c r="T1855" t="s">
        <v>3002</v>
      </c>
      <c r="U1855" t="s">
        <v>3003</v>
      </c>
      <c r="V1855">
        <v>7.5</v>
      </c>
      <c r="W1855" t="s">
        <v>3021</v>
      </c>
    </row>
    <row r="1856" spans="1:23" hidden="1" x14ac:dyDescent="0.35">
      <c r="A1856" t="s">
        <v>381</v>
      </c>
      <c r="C1856" s="403">
        <v>45483</v>
      </c>
      <c r="D1856" t="s">
        <v>3543</v>
      </c>
      <c r="E1856" t="s">
        <v>12857</v>
      </c>
      <c r="F1856" t="s">
        <v>12858</v>
      </c>
      <c r="G1856" t="s">
        <v>12859</v>
      </c>
      <c r="H1856" t="s">
        <v>12860</v>
      </c>
      <c r="I1856" t="s">
        <v>3443</v>
      </c>
      <c r="J1856" t="s">
        <v>97</v>
      </c>
      <c r="K1856" t="s">
        <v>444</v>
      </c>
      <c r="L1856" t="s">
        <v>5012</v>
      </c>
      <c r="M1856" t="s">
        <v>1798</v>
      </c>
      <c r="N1856" t="s">
        <v>12861</v>
      </c>
      <c r="O1856" t="s">
        <v>3012</v>
      </c>
      <c r="P1856" t="s">
        <v>12843</v>
      </c>
      <c r="Q1856" t="s">
        <v>415</v>
      </c>
      <c r="R1856" t="b">
        <v>0</v>
      </c>
      <c r="S1856">
        <v>1200</v>
      </c>
      <c r="T1856" t="s">
        <v>3002</v>
      </c>
      <c r="U1856" t="s">
        <v>3003</v>
      </c>
      <c r="V1856">
        <v>1.2</v>
      </c>
      <c r="W1856" t="s">
        <v>3012</v>
      </c>
    </row>
    <row r="1857" spans="1:23" hidden="1" x14ac:dyDescent="0.35">
      <c r="A1857" t="s">
        <v>419</v>
      </c>
      <c r="C1857" s="403">
        <v>45483</v>
      </c>
      <c r="D1857" t="s">
        <v>3543</v>
      </c>
      <c r="E1857" t="s">
        <v>12862</v>
      </c>
      <c r="F1857" t="s">
        <v>12863</v>
      </c>
      <c r="G1857" t="s">
        <v>12864</v>
      </c>
      <c r="H1857" t="s">
        <v>12865</v>
      </c>
      <c r="I1857" t="s">
        <v>2279</v>
      </c>
      <c r="J1857" t="s">
        <v>96</v>
      </c>
      <c r="K1857" t="s">
        <v>507</v>
      </c>
      <c r="L1857" t="s">
        <v>8561</v>
      </c>
      <c r="M1857" t="s">
        <v>4474</v>
      </c>
      <c r="N1857" t="s">
        <v>12866</v>
      </c>
      <c r="O1857" t="s">
        <v>3012</v>
      </c>
      <c r="P1857" t="s">
        <v>4474</v>
      </c>
      <c r="Q1857" t="s">
        <v>429</v>
      </c>
      <c r="R1857" t="b">
        <v>0</v>
      </c>
      <c r="S1857">
        <v>3000</v>
      </c>
      <c r="T1857" t="s">
        <v>3002</v>
      </c>
      <c r="U1857" t="s">
        <v>3003</v>
      </c>
      <c r="V1857">
        <v>3</v>
      </c>
      <c r="W1857" t="s">
        <v>3012</v>
      </c>
    </row>
    <row r="1858" spans="1:23" hidden="1" x14ac:dyDescent="0.35">
      <c r="A1858" t="s">
        <v>2189</v>
      </c>
      <c r="C1858" s="403">
        <v>45483</v>
      </c>
      <c r="D1858" t="s">
        <v>3543</v>
      </c>
      <c r="E1858" t="s">
        <v>12867</v>
      </c>
      <c r="F1858" t="s">
        <v>12868</v>
      </c>
      <c r="G1858" t="s">
        <v>12869</v>
      </c>
      <c r="H1858" t="s">
        <v>12870</v>
      </c>
      <c r="I1858" t="s">
        <v>2310</v>
      </c>
      <c r="J1858" t="s">
        <v>100</v>
      </c>
      <c r="K1858" t="s">
        <v>2193</v>
      </c>
      <c r="L1858" t="s">
        <v>4709</v>
      </c>
      <c r="M1858" t="s">
        <v>1798</v>
      </c>
      <c r="N1858" t="s">
        <v>12871</v>
      </c>
      <c r="O1858" t="s">
        <v>3012</v>
      </c>
      <c r="P1858" t="s">
        <v>9741</v>
      </c>
      <c r="Q1858" t="s">
        <v>2189</v>
      </c>
      <c r="R1858" t="b">
        <v>1</v>
      </c>
      <c r="S1858">
        <v>3000</v>
      </c>
      <c r="T1858" t="s">
        <v>3002</v>
      </c>
      <c r="U1858" t="s">
        <v>3003</v>
      </c>
      <c r="V1858">
        <v>3</v>
      </c>
      <c r="W1858" t="s">
        <v>3012</v>
      </c>
    </row>
    <row r="1859" spans="1:23" hidden="1" x14ac:dyDescent="0.35">
      <c r="A1859" t="s">
        <v>2189</v>
      </c>
      <c r="C1859" s="403">
        <v>45483</v>
      </c>
      <c r="D1859" t="s">
        <v>3543</v>
      </c>
      <c r="E1859" t="s">
        <v>12872</v>
      </c>
      <c r="F1859" t="s">
        <v>12873</v>
      </c>
      <c r="G1859" t="s">
        <v>12874</v>
      </c>
      <c r="H1859" t="s">
        <v>12875</v>
      </c>
      <c r="I1859" t="s">
        <v>2249</v>
      </c>
      <c r="J1859" t="s">
        <v>98</v>
      </c>
      <c r="K1859" t="s">
        <v>2189</v>
      </c>
      <c r="L1859" t="s">
        <v>3154</v>
      </c>
      <c r="M1859" t="s">
        <v>5966</v>
      </c>
      <c r="N1859" t="s">
        <v>12876</v>
      </c>
      <c r="O1859" t="s">
        <v>3012</v>
      </c>
      <c r="P1859" t="s">
        <v>4683</v>
      </c>
      <c r="Q1859" t="s">
        <v>2189</v>
      </c>
      <c r="R1859" t="b">
        <v>0</v>
      </c>
      <c r="S1859">
        <v>10000</v>
      </c>
      <c r="T1859" t="s">
        <v>3002</v>
      </c>
      <c r="U1859" t="s">
        <v>3003</v>
      </c>
      <c r="V1859">
        <v>10</v>
      </c>
      <c r="W1859" t="s">
        <v>3012</v>
      </c>
    </row>
    <row r="1860" spans="1:23" hidden="1" x14ac:dyDescent="0.35">
      <c r="A1860" t="s">
        <v>2176</v>
      </c>
      <c r="C1860" s="403">
        <v>45483</v>
      </c>
      <c r="D1860" t="s">
        <v>3543</v>
      </c>
      <c r="E1860" t="s">
        <v>12877</v>
      </c>
      <c r="F1860" t="s">
        <v>12878</v>
      </c>
      <c r="G1860" t="s">
        <v>12879</v>
      </c>
      <c r="H1860" t="s">
        <v>12880</v>
      </c>
      <c r="I1860" t="s">
        <v>2405</v>
      </c>
      <c r="J1860" t="s">
        <v>102</v>
      </c>
      <c r="K1860" t="s">
        <v>843</v>
      </c>
      <c r="L1860" t="s">
        <v>4285</v>
      </c>
      <c r="M1860" t="s">
        <v>1798</v>
      </c>
      <c r="N1860" t="s">
        <v>4584</v>
      </c>
      <c r="O1860" t="s">
        <v>3012</v>
      </c>
      <c r="P1860" t="s">
        <v>4288</v>
      </c>
      <c r="Q1860" t="s">
        <v>371</v>
      </c>
      <c r="R1860" t="b">
        <v>0</v>
      </c>
      <c r="S1860">
        <v>1200</v>
      </c>
      <c r="T1860" t="s">
        <v>3002</v>
      </c>
      <c r="U1860" t="s">
        <v>3003</v>
      </c>
      <c r="V1860">
        <v>1.2</v>
      </c>
      <c r="W1860" t="s">
        <v>3012</v>
      </c>
    </row>
    <row r="1861" spans="1:23" hidden="1" x14ac:dyDescent="0.35">
      <c r="A1861" t="s">
        <v>2189</v>
      </c>
      <c r="C1861" s="403">
        <v>45483</v>
      </c>
      <c r="D1861" t="s">
        <v>3543</v>
      </c>
      <c r="E1861" t="s">
        <v>12881</v>
      </c>
      <c r="F1861" t="s">
        <v>12882</v>
      </c>
      <c r="G1861" t="s">
        <v>12883</v>
      </c>
      <c r="H1861" t="s">
        <v>12884</v>
      </c>
      <c r="I1861" t="s">
        <v>2283</v>
      </c>
      <c r="J1861" t="s">
        <v>100</v>
      </c>
      <c r="K1861" t="s">
        <v>2193</v>
      </c>
      <c r="L1861" t="s">
        <v>4709</v>
      </c>
      <c r="M1861" t="s">
        <v>1798</v>
      </c>
      <c r="N1861" t="s">
        <v>12871</v>
      </c>
      <c r="O1861" t="s">
        <v>3021</v>
      </c>
      <c r="P1861" t="s">
        <v>9741</v>
      </c>
      <c r="Q1861" t="s">
        <v>2189</v>
      </c>
      <c r="R1861" t="b">
        <v>1</v>
      </c>
      <c r="S1861">
        <v>3000</v>
      </c>
      <c r="T1861" t="s">
        <v>3002</v>
      </c>
      <c r="U1861" t="s">
        <v>3003</v>
      </c>
      <c r="V1861">
        <v>3</v>
      </c>
      <c r="W1861" t="s">
        <v>3021</v>
      </c>
    </row>
    <row r="1862" spans="1:23" hidden="1" x14ac:dyDescent="0.35">
      <c r="A1862" t="s">
        <v>381</v>
      </c>
      <c r="C1862" s="403">
        <v>45483</v>
      </c>
      <c r="D1862" t="s">
        <v>3543</v>
      </c>
      <c r="E1862" t="s">
        <v>12885</v>
      </c>
      <c r="F1862" t="s">
        <v>12886</v>
      </c>
      <c r="G1862" t="s">
        <v>12887</v>
      </c>
      <c r="H1862" t="s">
        <v>12888</v>
      </c>
      <c r="I1862" t="s">
        <v>2234</v>
      </c>
      <c r="J1862" t="s">
        <v>97</v>
      </c>
      <c r="K1862" t="s">
        <v>444</v>
      </c>
      <c r="L1862" t="s">
        <v>12889</v>
      </c>
      <c r="M1862" t="s">
        <v>1798</v>
      </c>
      <c r="N1862" t="s">
        <v>12890</v>
      </c>
      <c r="O1862" t="s">
        <v>3012</v>
      </c>
      <c r="P1862" t="s">
        <v>12891</v>
      </c>
      <c r="Q1862" t="s">
        <v>415</v>
      </c>
      <c r="R1862" t="b">
        <v>0</v>
      </c>
      <c r="S1862">
        <v>1500</v>
      </c>
      <c r="T1862" t="s">
        <v>3002</v>
      </c>
      <c r="U1862" t="s">
        <v>3003</v>
      </c>
      <c r="V1862">
        <v>1.5</v>
      </c>
      <c r="W1862" t="s">
        <v>3012</v>
      </c>
    </row>
    <row r="1863" spans="1:23" hidden="1" x14ac:dyDescent="0.35">
      <c r="A1863" t="s">
        <v>2176</v>
      </c>
      <c r="C1863" s="403">
        <v>45483</v>
      </c>
      <c r="D1863" t="s">
        <v>3543</v>
      </c>
      <c r="E1863" t="s">
        <v>12892</v>
      </c>
      <c r="F1863" t="s">
        <v>12893</v>
      </c>
      <c r="G1863" t="s">
        <v>12894</v>
      </c>
      <c r="H1863" t="s">
        <v>12895</v>
      </c>
      <c r="I1863" t="s">
        <v>12896</v>
      </c>
      <c r="J1863" t="s">
        <v>102</v>
      </c>
      <c r="K1863" t="s">
        <v>843</v>
      </c>
      <c r="L1863" t="s">
        <v>4285</v>
      </c>
      <c r="M1863" t="s">
        <v>1798</v>
      </c>
      <c r="N1863" t="s">
        <v>12897</v>
      </c>
      <c r="O1863" t="s">
        <v>3012</v>
      </c>
      <c r="P1863" t="s">
        <v>4288</v>
      </c>
      <c r="Q1863" t="s">
        <v>371</v>
      </c>
      <c r="R1863" t="b">
        <v>0</v>
      </c>
      <c r="S1863">
        <v>1500</v>
      </c>
      <c r="T1863" t="s">
        <v>3002</v>
      </c>
      <c r="U1863" t="s">
        <v>3003</v>
      </c>
      <c r="V1863">
        <v>1.5</v>
      </c>
      <c r="W1863" t="s">
        <v>3012</v>
      </c>
    </row>
    <row r="1864" spans="1:23" hidden="1" x14ac:dyDescent="0.35">
      <c r="A1864" t="s">
        <v>2189</v>
      </c>
      <c r="C1864" s="403">
        <v>45483</v>
      </c>
      <c r="D1864" t="s">
        <v>3543</v>
      </c>
      <c r="E1864" t="s">
        <v>12898</v>
      </c>
      <c r="F1864" t="s">
        <v>12899</v>
      </c>
      <c r="G1864" t="s">
        <v>7141</v>
      </c>
      <c r="H1864" t="s">
        <v>12900</v>
      </c>
      <c r="I1864" t="s">
        <v>2470</v>
      </c>
      <c r="J1864" t="s">
        <v>2260</v>
      </c>
      <c r="K1864" t="s">
        <v>2189</v>
      </c>
      <c r="L1864" t="s">
        <v>3301</v>
      </c>
      <c r="M1864" t="s">
        <v>7143</v>
      </c>
      <c r="N1864" t="s">
        <v>7144</v>
      </c>
      <c r="O1864" t="s">
        <v>3012</v>
      </c>
      <c r="P1864" t="s">
        <v>3263</v>
      </c>
      <c r="Q1864" t="s">
        <v>2189</v>
      </c>
      <c r="R1864" t="b">
        <v>0</v>
      </c>
      <c r="S1864">
        <v>0</v>
      </c>
      <c r="T1864" t="s">
        <v>3002</v>
      </c>
      <c r="U1864" t="s">
        <v>3003</v>
      </c>
      <c r="V1864">
        <v>0</v>
      </c>
      <c r="W1864" t="s">
        <v>3012</v>
      </c>
    </row>
    <row r="1865" spans="1:23" hidden="1" x14ac:dyDescent="0.35">
      <c r="A1865" t="s">
        <v>2189</v>
      </c>
      <c r="C1865" s="403">
        <v>45483</v>
      </c>
      <c r="D1865" t="s">
        <v>3543</v>
      </c>
      <c r="E1865" t="s">
        <v>12901</v>
      </c>
      <c r="F1865" t="s">
        <v>12902</v>
      </c>
      <c r="G1865" t="s">
        <v>12903</v>
      </c>
      <c r="H1865" t="s">
        <v>12904</v>
      </c>
      <c r="I1865" t="s">
        <v>2281</v>
      </c>
      <c r="J1865" t="s">
        <v>100</v>
      </c>
      <c r="K1865" t="s">
        <v>2193</v>
      </c>
      <c r="L1865" t="s">
        <v>1798</v>
      </c>
      <c r="M1865" t="s">
        <v>1798</v>
      </c>
      <c r="N1865" t="s">
        <v>1798</v>
      </c>
      <c r="O1865" t="s">
        <v>3021</v>
      </c>
      <c r="P1865" t="s">
        <v>1798</v>
      </c>
      <c r="Q1865" t="s">
        <v>2189</v>
      </c>
      <c r="R1865" t="b">
        <v>0</v>
      </c>
      <c r="S1865">
        <v>5000</v>
      </c>
      <c r="T1865" t="s">
        <v>3002</v>
      </c>
      <c r="U1865" t="s">
        <v>3003</v>
      </c>
      <c r="V1865">
        <v>5</v>
      </c>
      <c r="W1865" t="s">
        <v>3021</v>
      </c>
    </row>
    <row r="1866" spans="1:23" hidden="1" x14ac:dyDescent="0.35">
      <c r="A1866" t="s">
        <v>381</v>
      </c>
      <c r="C1866" s="403">
        <v>45483</v>
      </c>
      <c r="D1866" t="s">
        <v>3543</v>
      </c>
      <c r="E1866" t="s">
        <v>12905</v>
      </c>
      <c r="F1866" t="s">
        <v>12906</v>
      </c>
      <c r="G1866" t="s">
        <v>12907</v>
      </c>
      <c r="H1866" t="s">
        <v>12908</v>
      </c>
      <c r="I1866" t="s">
        <v>12909</v>
      </c>
      <c r="J1866" t="s">
        <v>97</v>
      </c>
      <c r="K1866" t="s">
        <v>444</v>
      </c>
      <c r="L1866" t="s">
        <v>12889</v>
      </c>
      <c r="M1866" t="s">
        <v>1798</v>
      </c>
      <c r="N1866" t="s">
        <v>12890</v>
      </c>
      <c r="O1866" t="s">
        <v>3030</v>
      </c>
      <c r="P1866" t="s">
        <v>12891</v>
      </c>
      <c r="Q1866" t="s">
        <v>415</v>
      </c>
      <c r="R1866" t="b">
        <v>0</v>
      </c>
      <c r="S1866">
        <v>5000</v>
      </c>
      <c r="T1866" t="s">
        <v>3002</v>
      </c>
      <c r="U1866" t="s">
        <v>3003</v>
      </c>
      <c r="V1866">
        <v>5</v>
      </c>
      <c r="W1866" t="s">
        <v>3030</v>
      </c>
    </row>
    <row r="1867" spans="1:23" hidden="1" x14ac:dyDescent="0.35">
      <c r="A1867" t="s">
        <v>381</v>
      </c>
      <c r="C1867" s="403">
        <v>45483</v>
      </c>
      <c r="D1867" t="s">
        <v>3661</v>
      </c>
      <c r="E1867" t="s">
        <v>502</v>
      </c>
      <c r="F1867" t="s">
        <v>12910</v>
      </c>
      <c r="G1867" t="s">
        <v>243</v>
      </c>
      <c r="H1867" t="s">
        <v>12911</v>
      </c>
      <c r="I1867" t="s">
        <v>2339</v>
      </c>
      <c r="J1867" t="s">
        <v>94</v>
      </c>
      <c r="K1867" t="s">
        <v>456</v>
      </c>
      <c r="L1867" t="s">
        <v>8898</v>
      </c>
      <c r="M1867" t="s">
        <v>5013</v>
      </c>
      <c r="N1867" t="s">
        <v>12912</v>
      </c>
      <c r="O1867" t="s">
        <v>3021</v>
      </c>
      <c r="P1867" t="s">
        <v>8900</v>
      </c>
      <c r="Q1867" t="s">
        <v>456</v>
      </c>
      <c r="R1867" t="b">
        <v>0</v>
      </c>
      <c r="S1867">
        <v>12000</v>
      </c>
      <c r="T1867" t="s">
        <v>3013</v>
      </c>
      <c r="U1867" t="s">
        <v>3003</v>
      </c>
      <c r="V1867">
        <v>12</v>
      </c>
      <c r="W1867" t="s">
        <v>3021</v>
      </c>
    </row>
    <row r="1868" spans="1:23" hidden="1" x14ac:dyDescent="0.35">
      <c r="A1868" t="s">
        <v>2189</v>
      </c>
      <c r="C1868" s="403">
        <v>45483</v>
      </c>
      <c r="D1868" t="s">
        <v>3543</v>
      </c>
      <c r="E1868" t="s">
        <v>12913</v>
      </c>
      <c r="F1868" t="s">
        <v>12914</v>
      </c>
      <c r="G1868" t="s">
        <v>12915</v>
      </c>
      <c r="H1868" t="s">
        <v>12916</v>
      </c>
      <c r="I1868" t="s">
        <v>2789</v>
      </c>
      <c r="J1868" t="s">
        <v>100</v>
      </c>
      <c r="K1868" t="s">
        <v>2193</v>
      </c>
      <c r="L1868" t="s">
        <v>4709</v>
      </c>
      <c r="M1868" t="s">
        <v>1798</v>
      </c>
      <c r="N1868" t="s">
        <v>12917</v>
      </c>
      <c r="O1868" t="s">
        <v>3012</v>
      </c>
      <c r="P1868" t="s">
        <v>9741</v>
      </c>
      <c r="Q1868" t="s">
        <v>2189</v>
      </c>
      <c r="R1868" t="b">
        <v>0</v>
      </c>
      <c r="S1868">
        <v>500</v>
      </c>
      <c r="T1868" t="s">
        <v>3002</v>
      </c>
      <c r="U1868" t="s">
        <v>3003</v>
      </c>
      <c r="V1868">
        <v>0.5</v>
      </c>
      <c r="W1868" t="s">
        <v>3012</v>
      </c>
    </row>
    <row r="1869" spans="1:23" hidden="1" x14ac:dyDescent="0.35">
      <c r="A1869" t="s">
        <v>381</v>
      </c>
      <c r="C1869" s="403">
        <v>45483</v>
      </c>
      <c r="D1869" t="s">
        <v>3543</v>
      </c>
      <c r="E1869" t="s">
        <v>12918</v>
      </c>
      <c r="F1869" t="s">
        <v>12919</v>
      </c>
      <c r="G1869" t="s">
        <v>12920</v>
      </c>
      <c r="H1869" t="s">
        <v>12921</v>
      </c>
      <c r="I1869" t="s">
        <v>12922</v>
      </c>
      <c r="J1869" t="s">
        <v>101</v>
      </c>
      <c r="K1869" t="s">
        <v>415</v>
      </c>
      <c r="L1869" t="s">
        <v>10135</v>
      </c>
      <c r="M1869" t="s">
        <v>1798</v>
      </c>
      <c r="N1869" t="s">
        <v>12923</v>
      </c>
      <c r="O1869" t="s">
        <v>3012</v>
      </c>
      <c r="P1869" t="s">
        <v>9593</v>
      </c>
      <c r="Q1869" t="s">
        <v>415</v>
      </c>
      <c r="R1869" t="b">
        <v>0</v>
      </c>
      <c r="S1869">
        <v>3000</v>
      </c>
      <c r="T1869" t="s">
        <v>3002</v>
      </c>
      <c r="U1869" t="s">
        <v>3003</v>
      </c>
      <c r="V1869">
        <v>3</v>
      </c>
      <c r="W1869" t="s">
        <v>3012</v>
      </c>
    </row>
    <row r="1870" spans="1:23" hidden="1" x14ac:dyDescent="0.35">
      <c r="A1870" t="s">
        <v>2189</v>
      </c>
      <c r="C1870" s="403">
        <v>45483</v>
      </c>
      <c r="D1870" t="s">
        <v>3543</v>
      </c>
      <c r="E1870" t="s">
        <v>12924</v>
      </c>
      <c r="F1870" t="s">
        <v>12925</v>
      </c>
      <c r="G1870" t="s">
        <v>12926</v>
      </c>
      <c r="H1870" t="s">
        <v>12927</v>
      </c>
      <c r="I1870" t="s">
        <v>12928</v>
      </c>
      <c r="J1870" t="s">
        <v>2260</v>
      </c>
      <c r="K1870" t="s">
        <v>2189</v>
      </c>
      <c r="L1870" t="s">
        <v>3301</v>
      </c>
      <c r="M1870" t="s">
        <v>7143</v>
      </c>
      <c r="N1870" t="s">
        <v>12929</v>
      </c>
      <c r="O1870" t="s">
        <v>3012</v>
      </c>
      <c r="P1870" t="s">
        <v>3263</v>
      </c>
      <c r="Q1870" t="s">
        <v>2189</v>
      </c>
      <c r="R1870" t="b">
        <v>0</v>
      </c>
      <c r="S1870">
        <v>2400</v>
      </c>
      <c r="T1870" t="s">
        <v>3002</v>
      </c>
      <c r="U1870" t="s">
        <v>3003</v>
      </c>
      <c r="V1870">
        <v>2.4</v>
      </c>
      <c r="W1870" t="s">
        <v>3012</v>
      </c>
    </row>
    <row r="1871" spans="1:23" hidden="1" x14ac:dyDescent="0.35">
      <c r="A1871" t="s">
        <v>381</v>
      </c>
      <c r="C1871" s="403">
        <v>45483</v>
      </c>
      <c r="D1871" t="s">
        <v>3543</v>
      </c>
      <c r="E1871" t="s">
        <v>12930</v>
      </c>
      <c r="F1871" t="s">
        <v>12931</v>
      </c>
      <c r="G1871" t="s">
        <v>12932</v>
      </c>
      <c r="H1871" t="s">
        <v>12933</v>
      </c>
      <c r="I1871" t="s">
        <v>12934</v>
      </c>
      <c r="J1871" t="s">
        <v>101</v>
      </c>
      <c r="K1871" t="s">
        <v>415</v>
      </c>
      <c r="L1871" t="s">
        <v>10135</v>
      </c>
      <c r="M1871" t="s">
        <v>1798</v>
      </c>
      <c r="N1871" t="s">
        <v>12923</v>
      </c>
      <c r="O1871" t="s">
        <v>3012</v>
      </c>
      <c r="P1871" t="s">
        <v>9593</v>
      </c>
      <c r="Q1871" t="s">
        <v>415</v>
      </c>
      <c r="R1871" t="b">
        <v>0</v>
      </c>
      <c r="S1871">
        <v>600</v>
      </c>
      <c r="T1871" t="s">
        <v>3002</v>
      </c>
      <c r="U1871" t="s">
        <v>3003</v>
      </c>
      <c r="V1871">
        <v>0.6</v>
      </c>
      <c r="W1871" t="s">
        <v>3012</v>
      </c>
    </row>
    <row r="1872" spans="1:23" hidden="1" x14ac:dyDescent="0.35">
      <c r="A1872" t="s">
        <v>381</v>
      </c>
      <c r="C1872" s="403">
        <v>45483</v>
      </c>
      <c r="D1872" t="s">
        <v>3543</v>
      </c>
      <c r="E1872" t="s">
        <v>2676</v>
      </c>
      <c r="F1872" t="s">
        <v>12935</v>
      </c>
      <c r="G1872" t="s">
        <v>2677</v>
      </c>
      <c r="H1872" t="s">
        <v>12936</v>
      </c>
      <c r="I1872" t="s">
        <v>2678</v>
      </c>
      <c r="J1872" t="s">
        <v>97</v>
      </c>
      <c r="K1872" t="s">
        <v>444</v>
      </c>
      <c r="L1872" t="s">
        <v>12889</v>
      </c>
      <c r="M1872" t="s">
        <v>1798</v>
      </c>
      <c r="N1872" t="s">
        <v>12937</v>
      </c>
      <c r="O1872" t="s">
        <v>3030</v>
      </c>
      <c r="P1872" t="s">
        <v>12891</v>
      </c>
      <c r="Q1872" t="s">
        <v>415</v>
      </c>
      <c r="R1872" t="b">
        <v>0</v>
      </c>
      <c r="S1872">
        <v>25000</v>
      </c>
      <c r="T1872" t="s">
        <v>3002</v>
      </c>
      <c r="U1872" t="s">
        <v>3003</v>
      </c>
      <c r="V1872">
        <v>25</v>
      </c>
      <c r="W1872" t="s">
        <v>3030</v>
      </c>
    </row>
    <row r="1873" spans="1:23" hidden="1" x14ac:dyDescent="0.35">
      <c r="A1873" t="s">
        <v>381</v>
      </c>
      <c r="C1873" s="403">
        <v>45483</v>
      </c>
      <c r="D1873" t="s">
        <v>3543</v>
      </c>
      <c r="E1873" t="s">
        <v>12938</v>
      </c>
      <c r="F1873" t="s">
        <v>12939</v>
      </c>
      <c r="G1873" t="s">
        <v>12940</v>
      </c>
      <c r="H1873" t="s">
        <v>12941</v>
      </c>
      <c r="I1873" t="s">
        <v>12942</v>
      </c>
      <c r="J1873" t="s">
        <v>101</v>
      </c>
      <c r="K1873" t="s">
        <v>415</v>
      </c>
      <c r="L1873" t="s">
        <v>10135</v>
      </c>
      <c r="M1873" t="s">
        <v>1798</v>
      </c>
      <c r="N1873" t="s">
        <v>12943</v>
      </c>
      <c r="O1873" t="s">
        <v>3001</v>
      </c>
      <c r="P1873" t="s">
        <v>9593</v>
      </c>
      <c r="Q1873" t="s">
        <v>415</v>
      </c>
      <c r="R1873" t="b">
        <v>0</v>
      </c>
      <c r="S1873">
        <v>0</v>
      </c>
      <c r="T1873" t="s">
        <v>3002</v>
      </c>
      <c r="U1873" t="s">
        <v>3003</v>
      </c>
      <c r="V1873">
        <v>0</v>
      </c>
      <c r="W1873" t="s">
        <v>3001</v>
      </c>
    </row>
    <row r="1874" spans="1:23" hidden="1" x14ac:dyDescent="0.35">
      <c r="A1874" t="s">
        <v>381</v>
      </c>
      <c r="C1874" s="403">
        <v>45483</v>
      </c>
      <c r="D1874" t="s">
        <v>3543</v>
      </c>
      <c r="E1874" t="s">
        <v>474</v>
      </c>
      <c r="F1874" t="s">
        <v>12944</v>
      </c>
      <c r="G1874" t="s">
        <v>475</v>
      </c>
      <c r="H1874" t="s">
        <v>12945</v>
      </c>
      <c r="I1874" t="s">
        <v>475</v>
      </c>
      <c r="J1874" t="s">
        <v>97</v>
      </c>
      <c r="K1874" t="s">
        <v>444</v>
      </c>
      <c r="L1874" t="s">
        <v>12889</v>
      </c>
      <c r="M1874" t="s">
        <v>11145</v>
      </c>
      <c r="N1874" t="s">
        <v>12946</v>
      </c>
      <c r="O1874" t="s">
        <v>3021</v>
      </c>
      <c r="P1874" t="s">
        <v>12947</v>
      </c>
      <c r="Q1874" t="s">
        <v>415</v>
      </c>
      <c r="R1874" t="b">
        <v>0</v>
      </c>
      <c r="S1874">
        <v>7000</v>
      </c>
      <c r="T1874" t="s">
        <v>3013</v>
      </c>
      <c r="U1874" t="s">
        <v>3003</v>
      </c>
      <c r="V1874">
        <v>7</v>
      </c>
      <c r="W1874" t="s">
        <v>3021</v>
      </c>
    </row>
    <row r="1875" spans="1:23" hidden="1" x14ac:dyDescent="0.35">
      <c r="A1875" t="s">
        <v>2189</v>
      </c>
      <c r="C1875" s="403">
        <v>45483</v>
      </c>
      <c r="D1875" t="s">
        <v>12948</v>
      </c>
      <c r="E1875" t="s">
        <v>12949</v>
      </c>
      <c r="F1875" t="s">
        <v>12950</v>
      </c>
      <c r="G1875" t="s">
        <v>12951</v>
      </c>
      <c r="H1875" t="s">
        <v>12952</v>
      </c>
      <c r="I1875" t="s">
        <v>2819</v>
      </c>
      <c r="J1875" t="s">
        <v>100</v>
      </c>
      <c r="K1875" t="s">
        <v>293</v>
      </c>
      <c r="L1875" t="s">
        <v>10061</v>
      </c>
      <c r="M1875" t="s">
        <v>9016</v>
      </c>
      <c r="N1875" t="s">
        <v>12953</v>
      </c>
      <c r="O1875" t="s">
        <v>3030</v>
      </c>
      <c r="P1875" t="s">
        <v>10063</v>
      </c>
      <c r="Q1875" t="s">
        <v>293</v>
      </c>
      <c r="R1875" t="b">
        <v>0</v>
      </c>
      <c r="S1875">
        <v>1</v>
      </c>
      <c r="T1875" t="s">
        <v>3002</v>
      </c>
      <c r="U1875" t="s">
        <v>3003</v>
      </c>
      <c r="V1875">
        <v>1E-3</v>
      </c>
      <c r="W1875" t="s">
        <v>3030</v>
      </c>
    </row>
    <row r="1876" spans="1:23" hidden="1" x14ac:dyDescent="0.35">
      <c r="A1876" t="s">
        <v>381</v>
      </c>
      <c r="C1876" s="403">
        <v>45483</v>
      </c>
      <c r="D1876" t="s">
        <v>3543</v>
      </c>
      <c r="E1876" t="s">
        <v>12954</v>
      </c>
      <c r="F1876" t="s">
        <v>12955</v>
      </c>
      <c r="G1876" t="s">
        <v>12956</v>
      </c>
      <c r="H1876" t="s">
        <v>12957</v>
      </c>
      <c r="I1876" t="s">
        <v>12956</v>
      </c>
      <c r="J1876" t="s">
        <v>97</v>
      </c>
      <c r="K1876" t="s">
        <v>444</v>
      </c>
      <c r="L1876" t="s">
        <v>12889</v>
      </c>
      <c r="M1876" t="s">
        <v>1798</v>
      </c>
      <c r="N1876" t="s">
        <v>12958</v>
      </c>
      <c r="O1876" t="s">
        <v>3012</v>
      </c>
      <c r="P1876" t="s">
        <v>12891</v>
      </c>
      <c r="Q1876" t="s">
        <v>415</v>
      </c>
      <c r="R1876" t="b">
        <v>0</v>
      </c>
      <c r="S1876">
        <v>1000</v>
      </c>
      <c r="T1876" t="s">
        <v>3002</v>
      </c>
      <c r="U1876" t="s">
        <v>3003</v>
      </c>
      <c r="V1876">
        <v>1</v>
      </c>
      <c r="W1876" t="s">
        <v>3012</v>
      </c>
    </row>
    <row r="1877" spans="1:23" hidden="1" x14ac:dyDescent="0.35">
      <c r="A1877" t="s">
        <v>381</v>
      </c>
      <c r="C1877" s="403">
        <v>45483</v>
      </c>
      <c r="D1877" t="s">
        <v>3543</v>
      </c>
      <c r="E1877" t="s">
        <v>648</v>
      </c>
      <c r="F1877" t="s">
        <v>12959</v>
      </c>
      <c r="G1877" t="s">
        <v>254</v>
      </c>
      <c r="H1877" t="s">
        <v>12960</v>
      </c>
      <c r="I1877" t="s">
        <v>2470</v>
      </c>
      <c r="J1877" t="s">
        <v>94</v>
      </c>
      <c r="K1877" t="s">
        <v>456</v>
      </c>
      <c r="L1877" t="s">
        <v>3047</v>
      </c>
      <c r="M1877" t="s">
        <v>9675</v>
      </c>
      <c r="N1877" t="s">
        <v>12961</v>
      </c>
      <c r="O1877" t="s">
        <v>3012</v>
      </c>
      <c r="P1877" t="s">
        <v>9675</v>
      </c>
      <c r="Q1877" t="s">
        <v>415</v>
      </c>
      <c r="R1877" t="b">
        <v>0</v>
      </c>
      <c r="S1877">
        <v>5000</v>
      </c>
      <c r="T1877" t="s">
        <v>3013</v>
      </c>
      <c r="U1877" t="s">
        <v>3003</v>
      </c>
      <c r="V1877">
        <v>5</v>
      </c>
      <c r="W1877" t="s">
        <v>3012</v>
      </c>
    </row>
    <row r="1878" spans="1:23" hidden="1" x14ac:dyDescent="0.35">
      <c r="A1878" t="s">
        <v>381</v>
      </c>
      <c r="C1878" s="403">
        <v>45483</v>
      </c>
      <c r="D1878" t="s">
        <v>3543</v>
      </c>
      <c r="E1878" t="s">
        <v>12962</v>
      </c>
      <c r="F1878" t="s">
        <v>12963</v>
      </c>
      <c r="G1878" t="s">
        <v>12964</v>
      </c>
      <c r="H1878" t="s">
        <v>12965</v>
      </c>
      <c r="I1878" t="s">
        <v>12964</v>
      </c>
      <c r="J1878" t="s">
        <v>97</v>
      </c>
      <c r="K1878" t="s">
        <v>444</v>
      </c>
      <c r="L1878" t="s">
        <v>12889</v>
      </c>
      <c r="M1878" t="s">
        <v>1798</v>
      </c>
      <c r="N1878" t="s">
        <v>12966</v>
      </c>
      <c r="O1878" t="s">
        <v>3012</v>
      </c>
      <c r="P1878" t="s">
        <v>12891</v>
      </c>
      <c r="Q1878" t="s">
        <v>415</v>
      </c>
      <c r="R1878" t="b">
        <v>0</v>
      </c>
      <c r="S1878">
        <v>500</v>
      </c>
      <c r="T1878" t="s">
        <v>3002</v>
      </c>
      <c r="U1878" t="s">
        <v>3003</v>
      </c>
      <c r="V1878">
        <v>0.5</v>
      </c>
      <c r="W1878" t="s">
        <v>3012</v>
      </c>
    </row>
    <row r="1879" spans="1:23" hidden="1" x14ac:dyDescent="0.35">
      <c r="A1879" t="s">
        <v>2176</v>
      </c>
      <c r="C1879" s="403">
        <v>45483</v>
      </c>
      <c r="D1879" t="s">
        <v>3543</v>
      </c>
      <c r="E1879" t="s">
        <v>12967</v>
      </c>
      <c r="F1879" t="s">
        <v>12968</v>
      </c>
      <c r="G1879" t="s">
        <v>12482</v>
      </c>
      <c r="H1879" t="s">
        <v>12969</v>
      </c>
      <c r="I1879" t="s">
        <v>2283</v>
      </c>
      <c r="J1879" t="s">
        <v>102</v>
      </c>
      <c r="K1879" t="s">
        <v>843</v>
      </c>
      <c r="L1879" t="s">
        <v>4285</v>
      </c>
      <c r="M1879" t="s">
        <v>1798</v>
      </c>
      <c r="N1879" t="s">
        <v>12970</v>
      </c>
      <c r="O1879" t="s">
        <v>3021</v>
      </c>
      <c r="P1879" t="s">
        <v>4288</v>
      </c>
      <c r="Q1879" t="s">
        <v>371</v>
      </c>
      <c r="R1879" t="b">
        <v>0</v>
      </c>
      <c r="S1879">
        <v>4200</v>
      </c>
      <c r="T1879" t="s">
        <v>3002</v>
      </c>
      <c r="U1879" t="s">
        <v>3003</v>
      </c>
      <c r="V1879">
        <v>4.2</v>
      </c>
      <c r="W1879" t="s">
        <v>3021</v>
      </c>
    </row>
    <row r="1880" spans="1:23" hidden="1" x14ac:dyDescent="0.35">
      <c r="A1880" t="s">
        <v>2176</v>
      </c>
      <c r="C1880" s="403">
        <v>45483</v>
      </c>
      <c r="D1880" t="s">
        <v>3543</v>
      </c>
      <c r="E1880" t="s">
        <v>12971</v>
      </c>
      <c r="F1880" t="s">
        <v>12972</v>
      </c>
      <c r="G1880" t="s">
        <v>3849</v>
      </c>
      <c r="H1880" t="s">
        <v>12973</v>
      </c>
      <c r="I1880" t="s">
        <v>3851</v>
      </c>
      <c r="J1880" t="s">
        <v>102</v>
      </c>
      <c r="K1880" t="s">
        <v>843</v>
      </c>
      <c r="L1880" t="s">
        <v>4285</v>
      </c>
      <c r="M1880" t="s">
        <v>1798</v>
      </c>
      <c r="N1880" t="s">
        <v>4308</v>
      </c>
      <c r="O1880" t="s">
        <v>3012</v>
      </c>
      <c r="P1880" t="s">
        <v>4288</v>
      </c>
      <c r="Q1880" t="s">
        <v>371</v>
      </c>
      <c r="R1880" t="b">
        <v>0</v>
      </c>
      <c r="S1880">
        <v>1200</v>
      </c>
      <c r="T1880" t="s">
        <v>3002</v>
      </c>
      <c r="U1880" t="s">
        <v>3003</v>
      </c>
      <c r="V1880">
        <v>1.2</v>
      </c>
      <c r="W1880" t="s">
        <v>3012</v>
      </c>
    </row>
    <row r="1881" spans="1:23" hidden="1" x14ac:dyDescent="0.35">
      <c r="A1881" t="s">
        <v>381</v>
      </c>
      <c r="C1881" s="403">
        <v>45483</v>
      </c>
      <c r="D1881" t="s">
        <v>3543</v>
      </c>
      <c r="E1881" t="s">
        <v>12974</v>
      </c>
      <c r="F1881" t="s">
        <v>12975</v>
      </c>
      <c r="G1881" t="s">
        <v>12976</v>
      </c>
      <c r="H1881" t="s">
        <v>12977</v>
      </c>
      <c r="I1881" t="s">
        <v>12976</v>
      </c>
      <c r="J1881" t="s">
        <v>97</v>
      </c>
      <c r="K1881" t="s">
        <v>444</v>
      </c>
      <c r="L1881" t="s">
        <v>12889</v>
      </c>
      <c r="M1881" t="s">
        <v>1798</v>
      </c>
      <c r="N1881" t="s">
        <v>12978</v>
      </c>
      <c r="O1881" t="s">
        <v>3012</v>
      </c>
      <c r="P1881" t="s">
        <v>12891</v>
      </c>
      <c r="Q1881" t="s">
        <v>415</v>
      </c>
      <c r="R1881" t="b">
        <v>0</v>
      </c>
      <c r="S1881">
        <v>200</v>
      </c>
      <c r="T1881" t="s">
        <v>3002</v>
      </c>
      <c r="U1881" t="s">
        <v>3003</v>
      </c>
      <c r="V1881">
        <v>0.2</v>
      </c>
      <c r="W1881" t="s">
        <v>3012</v>
      </c>
    </row>
    <row r="1882" spans="1:23" hidden="1" x14ac:dyDescent="0.35">
      <c r="A1882" t="s">
        <v>381</v>
      </c>
      <c r="C1882" s="403">
        <v>45483</v>
      </c>
      <c r="D1882" t="s">
        <v>3543</v>
      </c>
      <c r="E1882" t="s">
        <v>12979</v>
      </c>
      <c r="F1882" t="s">
        <v>12980</v>
      </c>
      <c r="G1882" t="s">
        <v>11627</v>
      </c>
      <c r="H1882" t="s">
        <v>12981</v>
      </c>
      <c r="I1882" t="s">
        <v>11627</v>
      </c>
      <c r="J1882" t="s">
        <v>97</v>
      </c>
      <c r="K1882" t="s">
        <v>444</v>
      </c>
      <c r="L1882" t="s">
        <v>12982</v>
      </c>
      <c r="M1882" t="s">
        <v>1798</v>
      </c>
      <c r="N1882" t="s">
        <v>12983</v>
      </c>
      <c r="O1882" t="s">
        <v>3012</v>
      </c>
      <c r="P1882" t="s">
        <v>12984</v>
      </c>
      <c r="Q1882" t="s">
        <v>415</v>
      </c>
      <c r="R1882" t="b">
        <v>0</v>
      </c>
      <c r="S1882">
        <v>3000</v>
      </c>
      <c r="T1882" t="s">
        <v>3002</v>
      </c>
      <c r="U1882" t="s">
        <v>3003</v>
      </c>
      <c r="V1882">
        <v>3</v>
      </c>
      <c r="W1882" t="s">
        <v>3012</v>
      </c>
    </row>
    <row r="1883" spans="1:23" hidden="1" x14ac:dyDescent="0.35">
      <c r="A1883" t="s">
        <v>2189</v>
      </c>
      <c r="C1883" s="403">
        <v>45483</v>
      </c>
      <c r="D1883" t="s">
        <v>3543</v>
      </c>
      <c r="E1883" t="s">
        <v>12985</v>
      </c>
      <c r="F1883" t="s">
        <v>12986</v>
      </c>
      <c r="G1883" t="s">
        <v>12987</v>
      </c>
      <c r="H1883" t="s">
        <v>12988</v>
      </c>
      <c r="I1883" t="s">
        <v>12989</v>
      </c>
      <c r="J1883" t="s">
        <v>2260</v>
      </c>
      <c r="K1883" t="s">
        <v>2189</v>
      </c>
      <c r="L1883" t="s">
        <v>10331</v>
      </c>
      <c r="M1883" t="s">
        <v>7438</v>
      </c>
      <c r="N1883" t="s">
        <v>12990</v>
      </c>
      <c r="O1883" t="s">
        <v>3012</v>
      </c>
      <c r="P1883" t="s">
        <v>10333</v>
      </c>
      <c r="Q1883" t="s">
        <v>2189</v>
      </c>
      <c r="R1883" t="b">
        <v>0</v>
      </c>
      <c r="S1883">
        <v>4000</v>
      </c>
      <c r="T1883" t="s">
        <v>3002</v>
      </c>
      <c r="U1883" t="s">
        <v>3003</v>
      </c>
      <c r="V1883">
        <v>4</v>
      </c>
      <c r="W1883" t="s">
        <v>3012</v>
      </c>
    </row>
    <row r="1884" spans="1:23" hidden="1" x14ac:dyDescent="0.35">
      <c r="A1884" t="s">
        <v>2189</v>
      </c>
      <c r="C1884" s="403">
        <v>45483</v>
      </c>
      <c r="D1884" t="s">
        <v>3543</v>
      </c>
      <c r="E1884" t="s">
        <v>12991</v>
      </c>
      <c r="F1884" t="s">
        <v>12992</v>
      </c>
      <c r="G1884" t="s">
        <v>12993</v>
      </c>
      <c r="H1884" t="s">
        <v>12994</v>
      </c>
      <c r="I1884" t="s">
        <v>5822</v>
      </c>
      <c r="J1884" t="s">
        <v>98</v>
      </c>
      <c r="K1884" t="s">
        <v>2189</v>
      </c>
      <c r="L1884" t="s">
        <v>2998</v>
      </c>
      <c r="M1884" t="s">
        <v>3179</v>
      </c>
      <c r="N1884" t="s">
        <v>12995</v>
      </c>
      <c r="O1884" t="s">
        <v>3001</v>
      </c>
      <c r="P1884" t="s">
        <v>3179</v>
      </c>
      <c r="Q1884" t="s">
        <v>2189</v>
      </c>
      <c r="R1884" t="b">
        <v>0</v>
      </c>
      <c r="S1884">
        <v>60000</v>
      </c>
      <c r="T1884" t="s">
        <v>3002</v>
      </c>
      <c r="U1884" t="s">
        <v>3003</v>
      </c>
      <c r="V1884">
        <v>60</v>
      </c>
      <c r="W1884" t="s">
        <v>3001</v>
      </c>
    </row>
    <row r="1885" spans="1:23" hidden="1" x14ac:dyDescent="0.35">
      <c r="A1885" t="s">
        <v>2189</v>
      </c>
      <c r="C1885" s="403">
        <v>45483</v>
      </c>
      <c r="D1885" t="s">
        <v>3543</v>
      </c>
      <c r="E1885" t="s">
        <v>12996</v>
      </c>
      <c r="F1885" t="s">
        <v>12997</v>
      </c>
      <c r="G1885" t="s">
        <v>12998</v>
      </c>
      <c r="H1885" t="s">
        <v>12999</v>
      </c>
      <c r="I1885" t="s">
        <v>10987</v>
      </c>
      <c r="J1885" t="s">
        <v>2260</v>
      </c>
      <c r="K1885" t="s">
        <v>2189</v>
      </c>
      <c r="L1885" t="s">
        <v>4733</v>
      </c>
      <c r="M1885" t="s">
        <v>8239</v>
      </c>
      <c r="N1885" t="s">
        <v>13000</v>
      </c>
      <c r="O1885" t="s">
        <v>3012</v>
      </c>
      <c r="P1885" t="s">
        <v>3184</v>
      </c>
      <c r="Q1885" t="s">
        <v>2189</v>
      </c>
      <c r="R1885" t="b">
        <v>0</v>
      </c>
      <c r="S1885">
        <v>15000</v>
      </c>
      <c r="T1885" t="s">
        <v>3002</v>
      </c>
      <c r="U1885" t="s">
        <v>3003</v>
      </c>
      <c r="V1885">
        <v>15</v>
      </c>
      <c r="W1885" t="s">
        <v>3012</v>
      </c>
    </row>
    <row r="1886" spans="1:23" hidden="1" x14ac:dyDescent="0.35">
      <c r="A1886" t="s">
        <v>381</v>
      </c>
      <c r="C1886" s="403">
        <v>45483</v>
      </c>
      <c r="D1886" t="s">
        <v>3543</v>
      </c>
      <c r="E1886" t="s">
        <v>13001</v>
      </c>
      <c r="F1886" t="s">
        <v>13002</v>
      </c>
      <c r="G1886" t="s">
        <v>2431</v>
      </c>
      <c r="H1886" t="s">
        <v>13003</v>
      </c>
      <c r="I1886" t="s">
        <v>2431</v>
      </c>
      <c r="J1886" t="s">
        <v>97</v>
      </c>
      <c r="K1886" t="s">
        <v>444</v>
      </c>
      <c r="L1886" t="s">
        <v>12982</v>
      </c>
      <c r="M1886" t="s">
        <v>1798</v>
      </c>
      <c r="N1886" t="s">
        <v>13004</v>
      </c>
      <c r="O1886" t="s">
        <v>3012</v>
      </c>
      <c r="P1886" t="s">
        <v>12984</v>
      </c>
      <c r="Q1886" t="s">
        <v>415</v>
      </c>
      <c r="R1886" t="b">
        <v>0</v>
      </c>
      <c r="S1886">
        <v>500</v>
      </c>
      <c r="T1886" t="s">
        <v>3002</v>
      </c>
      <c r="U1886" t="s">
        <v>3003</v>
      </c>
      <c r="V1886">
        <v>0.5</v>
      </c>
      <c r="W1886" t="s">
        <v>3012</v>
      </c>
    </row>
    <row r="1887" spans="1:23" hidden="1" x14ac:dyDescent="0.35">
      <c r="A1887" t="s">
        <v>2189</v>
      </c>
      <c r="C1887" s="403">
        <v>45483</v>
      </c>
      <c r="D1887" t="s">
        <v>3543</v>
      </c>
      <c r="E1887" t="s">
        <v>13005</v>
      </c>
      <c r="F1887" t="s">
        <v>13006</v>
      </c>
      <c r="G1887" t="s">
        <v>13007</v>
      </c>
      <c r="H1887" t="s">
        <v>13008</v>
      </c>
      <c r="I1887" t="s">
        <v>2501</v>
      </c>
      <c r="J1887" t="s">
        <v>2260</v>
      </c>
      <c r="K1887" t="s">
        <v>2189</v>
      </c>
      <c r="L1887" t="s">
        <v>4733</v>
      </c>
      <c r="M1887" t="s">
        <v>13009</v>
      </c>
      <c r="N1887" t="s">
        <v>13010</v>
      </c>
      <c r="O1887" t="s">
        <v>3021</v>
      </c>
      <c r="P1887" t="s">
        <v>3184</v>
      </c>
      <c r="Q1887" t="s">
        <v>2189</v>
      </c>
      <c r="R1887" t="b">
        <v>0</v>
      </c>
      <c r="S1887">
        <v>30000</v>
      </c>
      <c r="T1887" t="s">
        <v>3002</v>
      </c>
      <c r="U1887" t="s">
        <v>3003</v>
      </c>
      <c r="V1887">
        <v>30</v>
      </c>
      <c r="W1887" t="s">
        <v>3021</v>
      </c>
    </row>
    <row r="1888" spans="1:23" hidden="1" x14ac:dyDescent="0.35">
      <c r="A1888" t="s">
        <v>381</v>
      </c>
      <c r="C1888" s="403">
        <v>45483</v>
      </c>
      <c r="D1888" t="s">
        <v>3543</v>
      </c>
      <c r="E1888" t="s">
        <v>13011</v>
      </c>
      <c r="F1888" t="s">
        <v>13012</v>
      </c>
      <c r="G1888" t="s">
        <v>13013</v>
      </c>
      <c r="H1888" t="s">
        <v>13014</v>
      </c>
      <c r="I1888" t="s">
        <v>2268</v>
      </c>
      <c r="J1888" t="s">
        <v>97</v>
      </c>
      <c r="K1888" t="s">
        <v>444</v>
      </c>
      <c r="L1888" t="s">
        <v>12982</v>
      </c>
      <c r="M1888" t="s">
        <v>1798</v>
      </c>
      <c r="N1888" t="s">
        <v>13015</v>
      </c>
      <c r="O1888" t="s">
        <v>3012</v>
      </c>
      <c r="P1888" t="s">
        <v>12984</v>
      </c>
      <c r="Q1888" t="s">
        <v>415</v>
      </c>
      <c r="R1888" t="b">
        <v>0</v>
      </c>
      <c r="S1888">
        <v>500</v>
      </c>
      <c r="T1888" t="s">
        <v>3002</v>
      </c>
      <c r="U1888" t="s">
        <v>3003</v>
      </c>
      <c r="V1888">
        <v>0.5</v>
      </c>
      <c r="W1888" t="s">
        <v>3012</v>
      </c>
    </row>
    <row r="1889" spans="1:23" hidden="1" x14ac:dyDescent="0.35">
      <c r="A1889" t="s">
        <v>2189</v>
      </c>
      <c r="C1889" s="403">
        <v>45483</v>
      </c>
      <c r="D1889" t="s">
        <v>3543</v>
      </c>
      <c r="E1889" t="s">
        <v>13016</v>
      </c>
      <c r="F1889" t="s">
        <v>13017</v>
      </c>
      <c r="G1889" t="s">
        <v>13018</v>
      </c>
      <c r="H1889" t="s">
        <v>13019</v>
      </c>
      <c r="I1889" t="s">
        <v>8742</v>
      </c>
      <c r="J1889" t="s">
        <v>2260</v>
      </c>
      <c r="K1889" t="s">
        <v>2189</v>
      </c>
      <c r="L1889" t="s">
        <v>4733</v>
      </c>
      <c r="M1889" t="s">
        <v>13009</v>
      </c>
      <c r="N1889" t="s">
        <v>13020</v>
      </c>
      <c r="O1889" t="s">
        <v>3012</v>
      </c>
      <c r="P1889" t="s">
        <v>3184</v>
      </c>
      <c r="Q1889" t="s">
        <v>2189</v>
      </c>
      <c r="R1889" t="b">
        <v>0</v>
      </c>
      <c r="S1889">
        <v>4000</v>
      </c>
      <c r="T1889" t="s">
        <v>3002</v>
      </c>
      <c r="U1889" t="s">
        <v>3003</v>
      </c>
      <c r="V1889">
        <v>4</v>
      </c>
      <c r="W1889" t="s">
        <v>3012</v>
      </c>
    </row>
    <row r="1890" spans="1:23" hidden="1" x14ac:dyDescent="0.35">
      <c r="A1890" t="s">
        <v>2189</v>
      </c>
      <c r="C1890" s="403">
        <v>45483</v>
      </c>
      <c r="D1890" t="s">
        <v>3543</v>
      </c>
      <c r="E1890" t="s">
        <v>13021</v>
      </c>
      <c r="F1890" t="s">
        <v>13022</v>
      </c>
      <c r="G1890" t="s">
        <v>13023</v>
      </c>
      <c r="H1890" t="s">
        <v>13024</v>
      </c>
      <c r="I1890" t="s">
        <v>2500</v>
      </c>
      <c r="J1890" t="s">
        <v>98</v>
      </c>
      <c r="K1890" t="s">
        <v>2189</v>
      </c>
      <c r="L1890" t="s">
        <v>2998</v>
      </c>
      <c r="M1890" t="s">
        <v>6826</v>
      </c>
      <c r="N1890" t="s">
        <v>13025</v>
      </c>
      <c r="O1890" t="s">
        <v>3012</v>
      </c>
      <c r="P1890" t="s">
        <v>6706</v>
      </c>
      <c r="Q1890" t="s">
        <v>2189</v>
      </c>
      <c r="R1890" t="b">
        <v>0</v>
      </c>
      <c r="S1890">
        <v>600</v>
      </c>
      <c r="T1890" t="s">
        <v>3002</v>
      </c>
      <c r="U1890" t="s">
        <v>3003</v>
      </c>
      <c r="V1890">
        <v>0.6</v>
      </c>
      <c r="W1890" t="s">
        <v>3012</v>
      </c>
    </row>
    <row r="1891" spans="1:23" hidden="1" x14ac:dyDescent="0.35">
      <c r="A1891" t="s">
        <v>2189</v>
      </c>
      <c r="C1891" s="403">
        <v>45483</v>
      </c>
      <c r="D1891" t="s">
        <v>3543</v>
      </c>
      <c r="E1891" t="s">
        <v>13026</v>
      </c>
      <c r="F1891" t="s">
        <v>13027</v>
      </c>
      <c r="G1891" t="s">
        <v>13028</v>
      </c>
      <c r="H1891" t="s">
        <v>13029</v>
      </c>
      <c r="I1891" t="s">
        <v>2425</v>
      </c>
      <c r="J1891" t="s">
        <v>98</v>
      </c>
      <c r="K1891" t="s">
        <v>2189</v>
      </c>
      <c r="L1891" t="s">
        <v>2998</v>
      </c>
      <c r="M1891" t="s">
        <v>6826</v>
      </c>
      <c r="N1891" t="s">
        <v>13030</v>
      </c>
      <c r="O1891" t="s">
        <v>3012</v>
      </c>
      <c r="P1891" t="s">
        <v>6706</v>
      </c>
      <c r="Q1891" t="s">
        <v>2189</v>
      </c>
      <c r="R1891" t="b">
        <v>0</v>
      </c>
      <c r="S1891">
        <v>0</v>
      </c>
      <c r="T1891" t="s">
        <v>3002</v>
      </c>
      <c r="U1891" t="s">
        <v>3003</v>
      </c>
      <c r="V1891">
        <v>0</v>
      </c>
      <c r="W1891" t="s">
        <v>3012</v>
      </c>
    </row>
    <row r="1892" spans="1:23" hidden="1" x14ac:dyDescent="0.35">
      <c r="A1892" t="s">
        <v>419</v>
      </c>
      <c r="C1892" s="403">
        <v>45483</v>
      </c>
      <c r="D1892" t="s">
        <v>3661</v>
      </c>
      <c r="E1892" t="s">
        <v>13031</v>
      </c>
      <c r="F1892" t="s">
        <v>13032</v>
      </c>
      <c r="G1892" t="s">
        <v>2339</v>
      </c>
      <c r="H1892" t="s">
        <v>13033</v>
      </c>
      <c r="I1892" t="s">
        <v>2339</v>
      </c>
      <c r="J1892" t="s">
        <v>92</v>
      </c>
      <c r="K1892" t="s">
        <v>447</v>
      </c>
      <c r="L1892" t="s">
        <v>4228</v>
      </c>
      <c r="M1892" t="s">
        <v>13034</v>
      </c>
      <c r="N1892" t="s">
        <v>13035</v>
      </c>
      <c r="O1892" t="s">
        <v>3021</v>
      </c>
      <c r="P1892" t="s">
        <v>13036</v>
      </c>
      <c r="Q1892" t="s">
        <v>418</v>
      </c>
      <c r="R1892" t="b">
        <v>0</v>
      </c>
      <c r="S1892">
        <v>5000</v>
      </c>
      <c r="T1892" t="s">
        <v>3002</v>
      </c>
      <c r="U1892" t="s">
        <v>3003</v>
      </c>
      <c r="V1892">
        <v>5</v>
      </c>
      <c r="W1892" t="s">
        <v>3021</v>
      </c>
    </row>
    <row r="1893" spans="1:23" hidden="1" x14ac:dyDescent="0.35">
      <c r="A1893" t="s">
        <v>381</v>
      </c>
      <c r="C1893" s="403">
        <v>45482</v>
      </c>
      <c r="D1893" t="s">
        <v>3543</v>
      </c>
      <c r="E1893" t="s">
        <v>13037</v>
      </c>
      <c r="F1893" t="s">
        <v>13038</v>
      </c>
      <c r="G1893" t="s">
        <v>13039</v>
      </c>
      <c r="H1893" t="s">
        <v>13040</v>
      </c>
      <c r="I1893" t="s">
        <v>13041</v>
      </c>
      <c r="J1893" t="s">
        <v>101</v>
      </c>
      <c r="K1893" t="s">
        <v>415</v>
      </c>
      <c r="L1893" t="s">
        <v>3553</v>
      </c>
      <c r="M1893" t="s">
        <v>1798</v>
      </c>
      <c r="N1893" t="s">
        <v>13042</v>
      </c>
      <c r="O1893" t="s">
        <v>3012</v>
      </c>
      <c r="P1893" t="s">
        <v>10055</v>
      </c>
      <c r="Q1893" t="s">
        <v>415</v>
      </c>
      <c r="R1893" t="b">
        <v>0</v>
      </c>
      <c r="S1893">
        <v>1600</v>
      </c>
      <c r="T1893" t="s">
        <v>3002</v>
      </c>
      <c r="U1893" t="s">
        <v>3003</v>
      </c>
      <c r="V1893">
        <v>1.6</v>
      </c>
      <c r="W1893" t="s">
        <v>3012</v>
      </c>
    </row>
    <row r="1894" spans="1:23" hidden="1" x14ac:dyDescent="0.35">
      <c r="A1894" t="s">
        <v>2189</v>
      </c>
      <c r="C1894" s="403">
        <v>45482</v>
      </c>
      <c r="D1894" t="s">
        <v>3137</v>
      </c>
      <c r="E1894" t="s">
        <v>327</v>
      </c>
      <c r="F1894" t="s">
        <v>13043</v>
      </c>
      <c r="G1894" t="s">
        <v>13044</v>
      </c>
      <c r="H1894" t="s">
        <v>13045</v>
      </c>
      <c r="I1894" t="s">
        <v>2412</v>
      </c>
      <c r="J1894" t="s">
        <v>100</v>
      </c>
      <c r="K1894" t="s">
        <v>293</v>
      </c>
      <c r="L1894" t="s">
        <v>4703</v>
      </c>
      <c r="M1894" t="s">
        <v>13046</v>
      </c>
      <c r="N1894" t="s">
        <v>13047</v>
      </c>
      <c r="O1894" t="s">
        <v>3012</v>
      </c>
      <c r="P1894" t="s">
        <v>13048</v>
      </c>
      <c r="Q1894" t="s">
        <v>293</v>
      </c>
      <c r="R1894" t="b">
        <v>0</v>
      </c>
      <c r="S1894">
        <v>1400</v>
      </c>
      <c r="T1894" t="s">
        <v>3013</v>
      </c>
      <c r="U1894" t="s">
        <v>3003</v>
      </c>
      <c r="V1894">
        <v>1.4</v>
      </c>
      <c r="W1894" t="s">
        <v>3012</v>
      </c>
    </row>
    <row r="1895" spans="1:23" hidden="1" x14ac:dyDescent="0.35">
      <c r="A1895" t="s">
        <v>381</v>
      </c>
      <c r="C1895" s="403">
        <v>45482</v>
      </c>
      <c r="D1895" t="s">
        <v>3543</v>
      </c>
      <c r="E1895" t="s">
        <v>13049</v>
      </c>
      <c r="F1895" t="s">
        <v>13050</v>
      </c>
      <c r="G1895" t="s">
        <v>13051</v>
      </c>
      <c r="H1895" t="s">
        <v>13052</v>
      </c>
      <c r="I1895" t="s">
        <v>13053</v>
      </c>
      <c r="J1895" t="s">
        <v>97</v>
      </c>
      <c r="K1895" t="s">
        <v>444</v>
      </c>
      <c r="L1895" t="s">
        <v>12982</v>
      </c>
      <c r="M1895" t="s">
        <v>1798</v>
      </c>
      <c r="N1895" t="s">
        <v>13054</v>
      </c>
      <c r="O1895" t="s">
        <v>3021</v>
      </c>
      <c r="P1895" t="s">
        <v>12984</v>
      </c>
      <c r="Q1895" t="s">
        <v>415</v>
      </c>
      <c r="R1895" t="b">
        <v>0</v>
      </c>
      <c r="S1895">
        <v>5000</v>
      </c>
      <c r="T1895" t="s">
        <v>3002</v>
      </c>
      <c r="U1895" t="s">
        <v>3003</v>
      </c>
      <c r="V1895">
        <v>5</v>
      </c>
      <c r="W1895" t="s">
        <v>3021</v>
      </c>
    </row>
    <row r="1896" spans="1:23" hidden="1" x14ac:dyDescent="0.35">
      <c r="A1896" t="s">
        <v>381</v>
      </c>
      <c r="C1896" s="403">
        <v>45482</v>
      </c>
      <c r="D1896" t="s">
        <v>3543</v>
      </c>
      <c r="E1896" t="s">
        <v>13055</v>
      </c>
      <c r="F1896" t="s">
        <v>13056</v>
      </c>
      <c r="G1896" t="s">
        <v>13057</v>
      </c>
      <c r="H1896" t="s">
        <v>13058</v>
      </c>
      <c r="I1896" t="s">
        <v>13059</v>
      </c>
      <c r="J1896" t="s">
        <v>101</v>
      </c>
      <c r="K1896" t="s">
        <v>415</v>
      </c>
      <c r="L1896" t="s">
        <v>3553</v>
      </c>
      <c r="M1896" t="s">
        <v>1798</v>
      </c>
      <c r="N1896" t="s">
        <v>13060</v>
      </c>
      <c r="O1896" t="s">
        <v>3030</v>
      </c>
      <c r="P1896" t="s">
        <v>10055</v>
      </c>
      <c r="Q1896" t="s">
        <v>415</v>
      </c>
      <c r="R1896" t="b">
        <v>0</v>
      </c>
      <c r="S1896">
        <v>20000</v>
      </c>
      <c r="T1896" t="s">
        <v>3002</v>
      </c>
      <c r="U1896" t="s">
        <v>3003</v>
      </c>
      <c r="V1896">
        <v>20</v>
      </c>
      <c r="W1896" t="s">
        <v>3030</v>
      </c>
    </row>
    <row r="1897" spans="1:23" hidden="1" x14ac:dyDescent="0.35">
      <c r="A1897" t="s">
        <v>381</v>
      </c>
      <c r="C1897" s="403">
        <v>45482</v>
      </c>
      <c r="D1897" t="s">
        <v>3543</v>
      </c>
      <c r="E1897" t="s">
        <v>13061</v>
      </c>
      <c r="F1897" t="s">
        <v>13062</v>
      </c>
      <c r="G1897" t="s">
        <v>2456</v>
      </c>
      <c r="H1897" t="s">
        <v>13063</v>
      </c>
      <c r="I1897" t="s">
        <v>2456</v>
      </c>
      <c r="J1897" t="s">
        <v>97</v>
      </c>
      <c r="K1897" t="s">
        <v>444</v>
      </c>
      <c r="L1897" t="s">
        <v>12982</v>
      </c>
      <c r="M1897" t="s">
        <v>1798</v>
      </c>
      <c r="N1897" t="s">
        <v>13064</v>
      </c>
      <c r="O1897" t="s">
        <v>3012</v>
      </c>
      <c r="P1897" t="s">
        <v>12984</v>
      </c>
      <c r="Q1897" t="s">
        <v>415</v>
      </c>
      <c r="R1897" t="b">
        <v>0</v>
      </c>
      <c r="S1897">
        <v>1000</v>
      </c>
      <c r="T1897" t="s">
        <v>3002</v>
      </c>
      <c r="U1897" t="s">
        <v>3003</v>
      </c>
      <c r="V1897">
        <v>1</v>
      </c>
      <c r="W1897" t="s">
        <v>3012</v>
      </c>
    </row>
    <row r="1898" spans="1:23" hidden="1" x14ac:dyDescent="0.35">
      <c r="A1898" t="s">
        <v>419</v>
      </c>
      <c r="C1898" s="403">
        <v>45482</v>
      </c>
      <c r="D1898" t="s">
        <v>3661</v>
      </c>
      <c r="E1898" t="s">
        <v>13065</v>
      </c>
      <c r="F1898" t="s">
        <v>13066</v>
      </c>
      <c r="G1898" t="s">
        <v>882</v>
      </c>
      <c r="H1898" t="s">
        <v>13067</v>
      </c>
      <c r="I1898" t="s">
        <v>3505</v>
      </c>
      <c r="J1898" t="s">
        <v>92</v>
      </c>
      <c r="K1898" t="s">
        <v>447</v>
      </c>
      <c r="L1898" t="s">
        <v>7290</v>
      </c>
      <c r="M1898" t="s">
        <v>13068</v>
      </c>
      <c r="N1898" t="s">
        <v>13069</v>
      </c>
      <c r="O1898" t="s">
        <v>3021</v>
      </c>
      <c r="P1898" t="s">
        <v>13068</v>
      </c>
      <c r="Q1898" t="s">
        <v>418</v>
      </c>
      <c r="R1898" t="b">
        <v>0</v>
      </c>
      <c r="S1898">
        <v>5000</v>
      </c>
      <c r="T1898" t="s">
        <v>3002</v>
      </c>
      <c r="U1898" t="s">
        <v>3003</v>
      </c>
      <c r="V1898">
        <v>5</v>
      </c>
      <c r="W1898" t="s">
        <v>3021</v>
      </c>
    </row>
    <row r="1899" spans="1:23" hidden="1" x14ac:dyDescent="0.35">
      <c r="A1899" t="s">
        <v>381</v>
      </c>
      <c r="C1899" s="403">
        <v>45482</v>
      </c>
      <c r="D1899" t="s">
        <v>3543</v>
      </c>
      <c r="E1899" t="s">
        <v>13070</v>
      </c>
      <c r="F1899" t="s">
        <v>13071</v>
      </c>
      <c r="G1899" t="s">
        <v>13072</v>
      </c>
      <c r="H1899" t="s">
        <v>13073</v>
      </c>
      <c r="I1899" t="s">
        <v>2334</v>
      </c>
      <c r="J1899" t="s">
        <v>101</v>
      </c>
      <c r="K1899" t="s">
        <v>415</v>
      </c>
      <c r="L1899" t="s">
        <v>3553</v>
      </c>
      <c r="M1899" t="s">
        <v>1798</v>
      </c>
      <c r="N1899" t="s">
        <v>10054</v>
      </c>
      <c r="O1899" t="s">
        <v>3012</v>
      </c>
      <c r="P1899" t="s">
        <v>10055</v>
      </c>
      <c r="Q1899" t="s">
        <v>415</v>
      </c>
      <c r="R1899" t="b">
        <v>0</v>
      </c>
      <c r="S1899">
        <v>1200</v>
      </c>
      <c r="T1899" t="s">
        <v>3002</v>
      </c>
      <c r="U1899" t="s">
        <v>3003</v>
      </c>
      <c r="V1899">
        <v>1.2</v>
      </c>
      <c r="W1899" t="s">
        <v>3012</v>
      </c>
    </row>
    <row r="1900" spans="1:23" hidden="1" x14ac:dyDescent="0.35">
      <c r="A1900" t="s">
        <v>419</v>
      </c>
      <c r="C1900" s="403">
        <v>45482</v>
      </c>
      <c r="D1900" t="s">
        <v>3661</v>
      </c>
      <c r="E1900" t="s">
        <v>1724</v>
      </c>
      <c r="F1900" t="s">
        <v>13074</v>
      </c>
      <c r="G1900" t="s">
        <v>1729</v>
      </c>
      <c r="H1900" t="s">
        <v>13075</v>
      </c>
      <c r="I1900" t="s">
        <v>2819</v>
      </c>
      <c r="J1900" t="s">
        <v>92</v>
      </c>
      <c r="K1900" t="s">
        <v>447</v>
      </c>
      <c r="L1900" t="s">
        <v>7290</v>
      </c>
      <c r="M1900" t="s">
        <v>7291</v>
      </c>
      <c r="N1900" t="s">
        <v>13076</v>
      </c>
      <c r="O1900" t="s">
        <v>3030</v>
      </c>
      <c r="P1900" t="s">
        <v>7293</v>
      </c>
      <c r="Q1900" t="s">
        <v>418</v>
      </c>
      <c r="R1900" t="b">
        <v>0</v>
      </c>
      <c r="S1900">
        <v>6000</v>
      </c>
      <c r="T1900" t="s">
        <v>3002</v>
      </c>
      <c r="U1900" t="s">
        <v>3003</v>
      </c>
      <c r="V1900">
        <v>6</v>
      </c>
      <c r="W1900" t="s">
        <v>3030</v>
      </c>
    </row>
    <row r="1901" spans="1:23" hidden="1" x14ac:dyDescent="0.35">
      <c r="A1901" t="s">
        <v>2189</v>
      </c>
      <c r="C1901" s="403">
        <v>45482</v>
      </c>
      <c r="D1901" t="s">
        <v>3543</v>
      </c>
      <c r="E1901" t="s">
        <v>13077</v>
      </c>
      <c r="F1901" t="s">
        <v>13078</v>
      </c>
      <c r="G1901" t="s">
        <v>13079</v>
      </c>
      <c r="H1901" t="s">
        <v>13080</v>
      </c>
      <c r="I1901" t="s">
        <v>13081</v>
      </c>
      <c r="J1901" t="s">
        <v>2260</v>
      </c>
      <c r="K1901" t="s">
        <v>2189</v>
      </c>
      <c r="L1901" t="s">
        <v>4733</v>
      </c>
      <c r="M1901" t="s">
        <v>9373</v>
      </c>
      <c r="N1901" t="s">
        <v>13082</v>
      </c>
      <c r="O1901" t="s">
        <v>3012</v>
      </c>
      <c r="P1901" t="s">
        <v>7340</v>
      </c>
      <c r="Q1901" t="s">
        <v>2189</v>
      </c>
      <c r="R1901" t="b">
        <v>0</v>
      </c>
      <c r="S1901">
        <v>3000</v>
      </c>
      <c r="T1901" t="s">
        <v>3002</v>
      </c>
      <c r="U1901" t="s">
        <v>3003</v>
      </c>
      <c r="V1901">
        <v>3</v>
      </c>
      <c r="W1901" t="s">
        <v>3012</v>
      </c>
    </row>
    <row r="1902" spans="1:23" hidden="1" x14ac:dyDescent="0.35">
      <c r="A1902" t="s">
        <v>2189</v>
      </c>
      <c r="C1902" s="403">
        <v>45482</v>
      </c>
      <c r="D1902" t="s">
        <v>3543</v>
      </c>
      <c r="E1902" t="s">
        <v>13083</v>
      </c>
      <c r="F1902" t="s">
        <v>13084</v>
      </c>
      <c r="G1902" t="s">
        <v>13085</v>
      </c>
      <c r="H1902" t="s">
        <v>13086</v>
      </c>
      <c r="I1902" t="s">
        <v>13087</v>
      </c>
      <c r="J1902" t="s">
        <v>98</v>
      </c>
      <c r="K1902" t="s">
        <v>2189</v>
      </c>
      <c r="L1902" t="s">
        <v>3154</v>
      </c>
      <c r="M1902" t="s">
        <v>5966</v>
      </c>
      <c r="N1902" t="s">
        <v>5967</v>
      </c>
      <c r="O1902" t="s">
        <v>3012</v>
      </c>
      <c r="P1902" t="s">
        <v>4683</v>
      </c>
      <c r="Q1902" t="s">
        <v>2189</v>
      </c>
      <c r="R1902" t="b">
        <v>0</v>
      </c>
      <c r="S1902">
        <v>5000</v>
      </c>
      <c r="T1902" t="s">
        <v>3002</v>
      </c>
      <c r="U1902" t="s">
        <v>3003</v>
      </c>
      <c r="V1902">
        <v>5</v>
      </c>
      <c r="W1902" t="s">
        <v>3012</v>
      </c>
    </row>
    <row r="1903" spans="1:23" hidden="1" x14ac:dyDescent="0.35">
      <c r="A1903" t="s">
        <v>381</v>
      </c>
      <c r="C1903" s="403">
        <v>45482</v>
      </c>
      <c r="D1903" t="s">
        <v>3543</v>
      </c>
      <c r="E1903" t="s">
        <v>13088</v>
      </c>
      <c r="F1903" t="s">
        <v>13089</v>
      </c>
      <c r="G1903" t="s">
        <v>13090</v>
      </c>
      <c r="H1903" t="s">
        <v>13091</v>
      </c>
      <c r="I1903" t="s">
        <v>13090</v>
      </c>
      <c r="J1903" t="s">
        <v>97</v>
      </c>
      <c r="K1903" t="s">
        <v>444</v>
      </c>
      <c r="L1903" t="s">
        <v>12118</v>
      </c>
      <c r="M1903" t="s">
        <v>1798</v>
      </c>
      <c r="N1903" t="s">
        <v>13092</v>
      </c>
      <c r="O1903" t="s">
        <v>3012</v>
      </c>
      <c r="P1903" t="s">
        <v>12121</v>
      </c>
      <c r="Q1903" t="s">
        <v>415</v>
      </c>
      <c r="R1903" t="b">
        <v>0</v>
      </c>
      <c r="S1903">
        <v>2000</v>
      </c>
      <c r="T1903" t="s">
        <v>3002</v>
      </c>
      <c r="U1903" t="s">
        <v>3003</v>
      </c>
      <c r="V1903">
        <v>2</v>
      </c>
      <c r="W1903" t="s">
        <v>3012</v>
      </c>
    </row>
    <row r="1904" spans="1:23" hidden="1" x14ac:dyDescent="0.35">
      <c r="A1904" t="s">
        <v>381</v>
      </c>
      <c r="C1904" s="403">
        <v>45482</v>
      </c>
      <c r="D1904" t="s">
        <v>3661</v>
      </c>
      <c r="E1904" t="s">
        <v>13093</v>
      </c>
      <c r="F1904" t="s">
        <v>13094</v>
      </c>
      <c r="G1904" t="s">
        <v>13095</v>
      </c>
      <c r="H1904" t="s">
        <v>13096</v>
      </c>
      <c r="I1904" t="s">
        <v>10939</v>
      </c>
      <c r="J1904" t="s">
        <v>101</v>
      </c>
      <c r="K1904" t="s">
        <v>415</v>
      </c>
      <c r="L1904" t="s">
        <v>3553</v>
      </c>
      <c r="M1904" t="s">
        <v>1798</v>
      </c>
      <c r="N1904" t="s">
        <v>10940</v>
      </c>
      <c r="O1904" t="s">
        <v>3030</v>
      </c>
      <c r="P1904" t="s">
        <v>10055</v>
      </c>
      <c r="Q1904" t="s">
        <v>415</v>
      </c>
      <c r="R1904" t="b">
        <v>0</v>
      </c>
      <c r="S1904">
        <v>20000</v>
      </c>
      <c r="T1904" t="s">
        <v>3002</v>
      </c>
      <c r="U1904" t="s">
        <v>3003</v>
      </c>
      <c r="V1904">
        <v>20</v>
      </c>
      <c r="W1904" t="s">
        <v>3030</v>
      </c>
    </row>
    <row r="1905" spans="1:23" hidden="1" x14ac:dyDescent="0.35">
      <c r="A1905" t="s">
        <v>419</v>
      </c>
      <c r="C1905" s="403">
        <v>45482</v>
      </c>
      <c r="D1905" t="s">
        <v>3543</v>
      </c>
      <c r="E1905" t="s">
        <v>13097</v>
      </c>
      <c r="F1905" t="s">
        <v>13098</v>
      </c>
      <c r="G1905" t="s">
        <v>13099</v>
      </c>
      <c r="H1905" t="s">
        <v>13100</v>
      </c>
      <c r="I1905" t="s">
        <v>13101</v>
      </c>
      <c r="J1905" t="s">
        <v>96</v>
      </c>
      <c r="K1905" t="s">
        <v>429</v>
      </c>
      <c r="L1905" t="s">
        <v>4147</v>
      </c>
      <c r="M1905" t="s">
        <v>7228</v>
      </c>
      <c r="N1905" t="s">
        <v>13102</v>
      </c>
      <c r="O1905" t="s">
        <v>3012</v>
      </c>
      <c r="P1905" t="s">
        <v>7228</v>
      </c>
      <c r="Q1905" t="s">
        <v>429</v>
      </c>
      <c r="R1905" t="b">
        <v>0</v>
      </c>
      <c r="S1905">
        <v>2000</v>
      </c>
      <c r="T1905" t="s">
        <v>3002</v>
      </c>
      <c r="U1905" t="s">
        <v>3003</v>
      </c>
      <c r="V1905">
        <v>2</v>
      </c>
      <c r="W1905" t="s">
        <v>3012</v>
      </c>
    </row>
    <row r="1906" spans="1:23" hidden="1" x14ac:dyDescent="0.35">
      <c r="A1906" t="s">
        <v>350</v>
      </c>
      <c r="C1906" s="403">
        <v>45482</v>
      </c>
      <c r="D1906" t="s">
        <v>3480</v>
      </c>
      <c r="E1906" t="s">
        <v>13103</v>
      </c>
      <c r="F1906" t="s">
        <v>13104</v>
      </c>
      <c r="G1906" t="s">
        <v>13105</v>
      </c>
      <c r="H1906" t="s">
        <v>13106</v>
      </c>
      <c r="I1906" t="s">
        <v>8263</v>
      </c>
      <c r="J1906" t="s">
        <v>103</v>
      </c>
      <c r="K1906" t="s">
        <v>837</v>
      </c>
      <c r="L1906" t="s">
        <v>13107</v>
      </c>
      <c r="M1906" t="s">
        <v>13108</v>
      </c>
      <c r="N1906" t="s">
        <v>13109</v>
      </c>
      <c r="O1906" t="s">
        <v>3012</v>
      </c>
      <c r="P1906" t="s">
        <v>13110</v>
      </c>
      <c r="Q1906" t="s">
        <v>837</v>
      </c>
      <c r="R1906" t="b">
        <v>0</v>
      </c>
      <c r="S1906">
        <v>0</v>
      </c>
      <c r="T1906" t="s">
        <v>3002</v>
      </c>
      <c r="U1906" t="s">
        <v>3003</v>
      </c>
      <c r="V1906">
        <v>0</v>
      </c>
      <c r="W1906" t="s">
        <v>3012</v>
      </c>
    </row>
    <row r="1907" spans="1:23" hidden="1" x14ac:dyDescent="0.35">
      <c r="A1907" t="s">
        <v>381</v>
      </c>
      <c r="C1907" s="403">
        <v>45482</v>
      </c>
      <c r="D1907" t="s">
        <v>3543</v>
      </c>
      <c r="E1907" t="s">
        <v>13111</v>
      </c>
      <c r="F1907" t="s">
        <v>13112</v>
      </c>
      <c r="G1907" t="s">
        <v>13113</v>
      </c>
      <c r="H1907" t="s">
        <v>13114</v>
      </c>
      <c r="I1907" t="s">
        <v>13113</v>
      </c>
      <c r="J1907" t="s">
        <v>97</v>
      </c>
      <c r="K1907" t="s">
        <v>444</v>
      </c>
      <c r="L1907" t="s">
        <v>12333</v>
      </c>
      <c r="M1907" t="s">
        <v>1798</v>
      </c>
      <c r="N1907" t="s">
        <v>13115</v>
      </c>
      <c r="O1907" t="s">
        <v>3012</v>
      </c>
      <c r="P1907" t="s">
        <v>12335</v>
      </c>
      <c r="Q1907" t="s">
        <v>415</v>
      </c>
      <c r="R1907" t="b">
        <v>0</v>
      </c>
      <c r="S1907">
        <v>1500</v>
      </c>
      <c r="T1907" t="s">
        <v>3002</v>
      </c>
      <c r="U1907" t="s">
        <v>3003</v>
      </c>
      <c r="V1907">
        <v>1.5</v>
      </c>
      <c r="W1907" t="s">
        <v>3012</v>
      </c>
    </row>
    <row r="1908" spans="1:23" hidden="1" x14ac:dyDescent="0.35">
      <c r="A1908" t="s">
        <v>2189</v>
      </c>
      <c r="C1908" s="403">
        <v>45482</v>
      </c>
      <c r="D1908" t="s">
        <v>3543</v>
      </c>
      <c r="E1908" t="s">
        <v>13116</v>
      </c>
      <c r="F1908" t="s">
        <v>13117</v>
      </c>
      <c r="G1908" t="s">
        <v>10520</v>
      </c>
      <c r="H1908" t="s">
        <v>13118</v>
      </c>
      <c r="I1908" t="s">
        <v>2621</v>
      </c>
      <c r="J1908" t="s">
        <v>2260</v>
      </c>
      <c r="K1908" t="s">
        <v>2189</v>
      </c>
      <c r="L1908" t="s">
        <v>3301</v>
      </c>
      <c r="M1908" t="s">
        <v>7160</v>
      </c>
      <c r="N1908" t="s">
        <v>13119</v>
      </c>
      <c r="O1908" t="s">
        <v>3012</v>
      </c>
      <c r="P1908" t="s">
        <v>7160</v>
      </c>
      <c r="Q1908" t="s">
        <v>2189</v>
      </c>
      <c r="R1908" t="b">
        <v>0</v>
      </c>
      <c r="S1908">
        <v>2000</v>
      </c>
      <c r="T1908" t="s">
        <v>3002</v>
      </c>
      <c r="U1908" t="s">
        <v>3003</v>
      </c>
      <c r="V1908">
        <v>2</v>
      </c>
      <c r="W1908" t="s">
        <v>3012</v>
      </c>
    </row>
    <row r="1909" spans="1:23" hidden="1" x14ac:dyDescent="0.35">
      <c r="A1909" t="s">
        <v>381</v>
      </c>
      <c r="C1909" s="403">
        <v>45482</v>
      </c>
      <c r="D1909" t="s">
        <v>3543</v>
      </c>
      <c r="E1909" t="s">
        <v>13120</v>
      </c>
      <c r="F1909" t="s">
        <v>13121</v>
      </c>
      <c r="G1909" t="s">
        <v>13122</v>
      </c>
      <c r="H1909" t="s">
        <v>13123</v>
      </c>
      <c r="I1909" t="s">
        <v>13124</v>
      </c>
      <c r="J1909" t="s">
        <v>101</v>
      </c>
      <c r="K1909" t="s">
        <v>415</v>
      </c>
      <c r="L1909" t="s">
        <v>3553</v>
      </c>
      <c r="M1909" t="s">
        <v>1798</v>
      </c>
      <c r="N1909" t="s">
        <v>13060</v>
      </c>
      <c r="O1909" t="s">
        <v>3012</v>
      </c>
      <c r="P1909" t="s">
        <v>10055</v>
      </c>
      <c r="Q1909" t="s">
        <v>415</v>
      </c>
      <c r="R1909" t="b">
        <v>0</v>
      </c>
      <c r="S1909">
        <v>3000</v>
      </c>
      <c r="T1909" t="s">
        <v>3002</v>
      </c>
      <c r="U1909" t="s">
        <v>3003</v>
      </c>
      <c r="V1909">
        <v>3</v>
      </c>
      <c r="W1909" t="s">
        <v>3012</v>
      </c>
    </row>
    <row r="1910" spans="1:23" hidden="1" x14ac:dyDescent="0.35">
      <c r="A1910" t="s">
        <v>381</v>
      </c>
      <c r="C1910" s="403">
        <v>45482</v>
      </c>
      <c r="D1910" t="s">
        <v>3543</v>
      </c>
      <c r="E1910" t="s">
        <v>13125</v>
      </c>
      <c r="F1910" t="s">
        <v>13126</v>
      </c>
      <c r="G1910" t="s">
        <v>2573</v>
      </c>
      <c r="H1910" t="s">
        <v>13127</v>
      </c>
      <c r="I1910" t="s">
        <v>2573</v>
      </c>
      <c r="J1910" t="s">
        <v>101</v>
      </c>
      <c r="K1910" t="s">
        <v>415</v>
      </c>
      <c r="L1910" t="s">
        <v>3553</v>
      </c>
      <c r="M1910" t="s">
        <v>1798</v>
      </c>
      <c r="N1910" t="s">
        <v>13128</v>
      </c>
      <c r="O1910" t="s">
        <v>3012</v>
      </c>
      <c r="P1910" t="s">
        <v>10055</v>
      </c>
      <c r="Q1910" t="s">
        <v>415</v>
      </c>
      <c r="R1910" t="b">
        <v>0</v>
      </c>
      <c r="S1910">
        <v>2000</v>
      </c>
      <c r="T1910" t="s">
        <v>3002</v>
      </c>
      <c r="U1910" t="s">
        <v>3003</v>
      </c>
      <c r="V1910">
        <v>2</v>
      </c>
      <c r="W1910" t="s">
        <v>3012</v>
      </c>
    </row>
    <row r="1911" spans="1:23" hidden="1" x14ac:dyDescent="0.35">
      <c r="A1911" t="s">
        <v>381</v>
      </c>
      <c r="C1911" s="403">
        <v>45482</v>
      </c>
      <c r="D1911" t="s">
        <v>3543</v>
      </c>
      <c r="E1911" t="s">
        <v>13129</v>
      </c>
      <c r="F1911" t="s">
        <v>13130</v>
      </c>
      <c r="G1911" t="s">
        <v>13131</v>
      </c>
      <c r="H1911" t="s">
        <v>13132</v>
      </c>
      <c r="I1911" t="s">
        <v>13133</v>
      </c>
      <c r="J1911" t="s">
        <v>101</v>
      </c>
      <c r="K1911" t="s">
        <v>415</v>
      </c>
      <c r="L1911" t="s">
        <v>10417</v>
      </c>
      <c r="M1911" t="s">
        <v>1798</v>
      </c>
      <c r="N1911" t="s">
        <v>13134</v>
      </c>
      <c r="O1911" t="s">
        <v>3012</v>
      </c>
      <c r="P1911" t="s">
        <v>10419</v>
      </c>
      <c r="Q1911" t="s">
        <v>415</v>
      </c>
      <c r="R1911" t="b">
        <v>0</v>
      </c>
      <c r="S1911">
        <v>1800</v>
      </c>
      <c r="T1911" t="s">
        <v>3002</v>
      </c>
      <c r="U1911" t="s">
        <v>3003</v>
      </c>
      <c r="V1911">
        <v>1.8</v>
      </c>
      <c r="W1911" t="s">
        <v>3012</v>
      </c>
    </row>
    <row r="1912" spans="1:23" hidden="1" x14ac:dyDescent="0.35">
      <c r="A1912" t="s">
        <v>2189</v>
      </c>
      <c r="C1912" s="403">
        <v>45482</v>
      </c>
      <c r="D1912" t="s">
        <v>3543</v>
      </c>
      <c r="E1912" t="s">
        <v>13135</v>
      </c>
      <c r="F1912" t="s">
        <v>13136</v>
      </c>
      <c r="G1912" t="s">
        <v>6837</v>
      </c>
      <c r="H1912" t="s">
        <v>13137</v>
      </c>
      <c r="I1912" t="s">
        <v>6001</v>
      </c>
      <c r="J1912" t="s">
        <v>2260</v>
      </c>
      <c r="K1912" t="s">
        <v>2189</v>
      </c>
      <c r="L1912" t="s">
        <v>3301</v>
      </c>
      <c r="M1912" t="s">
        <v>7160</v>
      </c>
      <c r="N1912" t="s">
        <v>7161</v>
      </c>
      <c r="O1912" t="s">
        <v>3012</v>
      </c>
      <c r="P1912" t="s">
        <v>7160</v>
      </c>
      <c r="Q1912" t="s">
        <v>2189</v>
      </c>
      <c r="R1912" t="b">
        <v>0</v>
      </c>
      <c r="S1912">
        <v>6000</v>
      </c>
      <c r="T1912" t="s">
        <v>3002</v>
      </c>
      <c r="U1912" t="s">
        <v>3003</v>
      </c>
      <c r="V1912">
        <v>6</v>
      </c>
      <c r="W1912" t="s">
        <v>3012</v>
      </c>
    </row>
    <row r="1913" spans="1:23" hidden="1" x14ac:dyDescent="0.35">
      <c r="A1913" t="s">
        <v>381</v>
      </c>
      <c r="C1913" s="403">
        <v>45482</v>
      </c>
      <c r="D1913" t="s">
        <v>3543</v>
      </c>
      <c r="E1913" t="s">
        <v>13138</v>
      </c>
      <c r="F1913" t="s">
        <v>13139</v>
      </c>
      <c r="G1913" t="s">
        <v>13140</v>
      </c>
      <c r="H1913" t="s">
        <v>13141</v>
      </c>
      <c r="I1913" t="s">
        <v>2286</v>
      </c>
      <c r="J1913" t="s">
        <v>101</v>
      </c>
      <c r="K1913" t="s">
        <v>415</v>
      </c>
      <c r="L1913" t="s">
        <v>10294</v>
      </c>
      <c r="M1913" t="s">
        <v>1798</v>
      </c>
      <c r="N1913" t="s">
        <v>13142</v>
      </c>
      <c r="O1913" t="s">
        <v>3012</v>
      </c>
      <c r="P1913" t="s">
        <v>10296</v>
      </c>
      <c r="Q1913" t="s">
        <v>415</v>
      </c>
      <c r="R1913" t="b">
        <v>0</v>
      </c>
      <c r="S1913">
        <v>2000</v>
      </c>
      <c r="T1913" t="s">
        <v>3002</v>
      </c>
      <c r="U1913" t="s">
        <v>3003</v>
      </c>
      <c r="V1913">
        <v>2</v>
      </c>
      <c r="W1913" t="s">
        <v>3012</v>
      </c>
    </row>
    <row r="1914" spans="1:23" hidden="1" x14ac:dyDescent="0.35">
      <c r="A1914" t="s">
        <v>2189</v>
      </c>
      <c r="C1914" s="403">
        <v>45482</v>
      </c>
      <c r="D1914" t="s">
        <v>3543</v>
      </c>
      <c r="E1914" t="s">
        <v>13143</v>
      </c>
      <c r="F1914" t="s">
        <v>13144</v>
      </c>
      <c r="G1914" t="s">
        <v>13145</v>
      </c>
      <c r="H1914" t="s">
        <v>13146</v>
      </c>
      <c r="I1914" t="s">
        <v>795</v>
      </c>
      <c r="J1914" t="s">
        <v>98</v>
      </c>
      <c r="K1914" t="s">
        <v>2189</v>
      </c>
      <c r="L1914" t="s">
        <v>2998</v>
      </c>
      <c r="M1914" t="s">
        <v>6586</v>
      </c>
      <c r="N1914" t="s">
        <v>13147</v>
      </c>
      <c r="O1914" t="s">
        <v>3012</v>
      </c>
      <c r="P1914" t="s">
        <v>3899</v>
      </c>
      <c r="Q1914" t="s">
        <v>2189</v>
      </c>
      <c r="R1914" t="b">
        <v>0</v>
      </c>
      <c r="S1914">
        <v>800</v>
      </c>
      <c r="T1914" t="s">
        <v>3002</v>
      </c>
      <c r="U1914" t="s">
        <v>3003</v>
      </c>
      <c r="V1914">
        <v>0.8</v>
      </c>
      <c r="W1914" t="s">
        <v>3012</v>
      </c>
    </row>
    <row r="1915" spans="1:23" hidden="1" x14ac:dyDescent="0.35">
      <c r="A1915" t="s">
        <v>2189</v>
      </c>
      <c r="C1915" s="403">
        <v>45482</v>
      </c>
      <c r="D1915" t="s">
        <v>3543</v>
      </c>
      <c r="E1915" t="s">
        <v>13148</v>
      </c>
      <c r="F1915" t="s">
        <v>13149</v>
      </c>
      <c r="G1915" t="s">
        <v>13150</v>
      </c>
      <c r="H1915" t="s">
        <v>13151</v>
      </c>
      <c r="I1915" t="s">
        <v>2383</v>
      </c>
      <c r="J1915" t="s">
        <v>98</v>
      </c>
      <c r="K1915" t="s">
        <v>2189</v>
      </c>
      <c r="L1915" t="s">
        <v>2998</v>
      </c>
      <c r="M1915" t="s">
        <v>7009</v>
      </c>
      <c r="N1915" t="s">
        <v>13152</v>
      </c>
      <c r="O1915" t="s">
        <v>3012</v>
      </c>
      <c r="P1915" t="s">
        <v>7009</v>
      </c>
      <c r="Q1915" t="s">
        <v>2189</v>
      </c>
      <c r="R1915" t="b">
        <v>0</v>
      </c>
      <c r="S1915">
        <v>600</v>
      </c>
      <c r="T1915" t="s">
        <v>3002</v>
      </c>
      <c r="U1915" t="s">
        <v>3003</v>
      </c>
      <c r="V1915">
        <v>0.6</v>
      </c>
      <c r="W1915" t="s">
        <v>3012</v>
      </c>
    </row>
    <row r="1916" spans="1:23" hidden="1" x14ac:dyDescent="0.35">
      <c r="A1916" t="s">
        <v>2189</v>
      </c>
      <c r="C1916" s="403">
        <v>45482</v>
      </c>
      <c r="D1916" t="s">
        <v>3543</v>
      </c>
      <c r="E1916" t="s">
        <v>13153</v>
      </c>
      <c r="F1916" t="s">
        <v>13154</v>
      </c>
      <c r="G1916" t="s">
        <v>13155</v>
      </c>
      <c r="H1916" t="s">
        <v>13156</v>
      </c>
      <c r="I1916" t="s">
        <v>13157</v>
      </c>
      <c r="J1916" t="s">
        <v>98</v>
      </c>
      <c r="K1916" t="s">
        <v>2189</v>
      </c>
      <c r="L1916" t="s">
        <v>2998</v>
      </c>
      <c r="M1916" t="s">
        <v>7009</v>
      </c>
      <c r="N1916" t="s">
        <v>13158</v>
      </c>
      <c r="O1916" t="s">
        <v>3012</v>
      </c>
      <c r="P1916" t="s">
        <v>7009</v>
      </c>
      <c r="Q1916" t="s">
        <v>2189</v>
      </c>
      <c r="R1916" t="b">
        <v>0</v>
      </c>
      <c r="S1916">
        <v>700</v>
      </c>
      <c r="T1916" t="s">
        <v>3002</v>
      </c>
      <c r="U1916" t="s">
        <v>3003</v>
      </c>
      <c r="V1916">
        <v>0.7</v>
      </c>
      <c r="W1916" t="s">
        <v>3012</v>
      </c>
    </row>
    <row r="1917" spans="1:23" hidden="1" x14ac:dyDescent="0.35">
      <c r="A1917" t="s">
        <v>2189</v>
      </c>
      <c r="C1917" s="403">
        <v>45482</v>
      </c>
      <c r="D1917" t="s">
        <v>3543</v>
      </c>
      <c r="E1917" t="s">
        <v>13159</v>
      </c>
      <c r="F1917" t="s">
        <v>13160</v>
      </c>
      <c r="G1917" t="s">
        <v>3887</v>
      </c>
      <c r="H1917" t="s">
        <v>13161</v>
      </c>
      <c r="I1917" t="s">
        <v>2503</v>
      </c>
      <c r="J1917" t="s">
        <v>2260</v>
      </c>
      <c r="K1917" t="s">
        <v>2189</v>
      </c>
      <c r="L1917" t="s">
        <v>3301</v>
      </c>
      <c r="M1917" t="s">
        <v>3700</v>
      </c>
      <c r="N1917" t="s">
        <v>13162</v>
      </c>
      <c r="O1917" t="s">
        <v>3012</v>
      </c>
      <c r="P1917" t="s">
        <v>7169</v>
      </c>
      <c r="Q1917" t="s">
        <v>2189</v>
      </c>
      <c r="R1917" t="b">
        <v>0</v>
      </c>
      <c r="S1917">
        <v>500</v>
      </c>
      <c r="T1917" t="s">
        <v>3002</v>
      </c>
      <c r="U1917" t="s">
        <v>3003</v>
      </c>
      <c r="V1917">
        <v>0.5</v>
      </c>
      <c r="W1917" t="s">
        <v>3012</v>
      </c>
    </row>
    <row r="1918" spans="1:23" hidden="1" x14ac:dyDescent="0.35">
      <c r="A1918" t="s">
        <v>2189</v>
      </c>
      <c r="C1918" s="403">
        <v>45482</v>
      </c>
      <c r="D1918" t="s">
        <v>3543</v>
      </c>
      <c r="E1918" t="s">
        <v>13163</v>
      </c>
      <c r="F1918" t="s">
        <v>13164</v>
      </c>
      <c r="G1918" t="s">
        <v>13165</v>
      </c>
      <c r="H1918" t="s">
        <v>13166</v>
      </c>
      <c r="I1918" t="s">
        <v>13167</v>
      </c>
      <c r="J1918" t="s">
        <v>98</v>
      </c>
      <c r="K1918" t="s">
        <v>2189</v>
      </c>
      <c r="L1918" t="s">
        <v>2998</v>
      </c>
      <c r="M1918" t="s">
        <v>7009</v>
      </c>
      <c r="N1918" t="s">
        <v>13168</v>
      </c>
      <c r="O1918" t="s">
        <v>3012</v>
      </c>
      <c r="P1918" t="s">
        <v>7009</v>
      </c>
      <c r="Q1918" t="s">
        <v>2189</v>
      </c>
      <c r="R1918" t="b">
        <v>0</v>
      </c>
      <c r="S1918">
        <v>600</v>
      </c>
      <c r="T1918" t="s">
        <v>3002</v>
      </c>
      <c r="U1918" t="s">
        <v>3003</v>
      </c>
      <c r="V1918">
        <v>0.6</v>
      </c>
      <c r="W1918" t="s">
        <v>3012</v>
      </c>
    </row>
    <row r="1919" spans="1:23" hidden="1" x14ac:dyDescent="0.35">
      <c r="A1919" t="s">
        <v>2189</v>
      </c>
      <c r="C1919" s="403">
        <v>45481</v>
      </c>
      <c r="D1919" t="s">
        <v>3543</v>
      </c>
      <c r="E1919" t="s">
        <v>13169</v>
      </c>
      <c r="F1919" t="s">
        <v>13170</v>
      </c>
      <c r="G1919" t="s">
        <v>11987</v>
      </c>
      <c r="H1919" t="s">
        <v>13171</v>
      </c>
      <c r="I1919" t="s">
        <v>2358</v>
      </c>
      <c r="J1919" t="s">
        <v>2260</v>
      </c>
      <c r="K1919" t="s">
        <v>2189</v>
      </c>
      <c r="L1919" t="s">
        <v>9300</v>
      </c>
      <c r="M1919" t="s">
        <v>9373</v>
      </c>
      <c r="N1919" t="s">
        <v>13172</v>
      </c>
      <c r="O1919" t="s">
        <v>3012</v>
      </c>
      <c r="P1919" t="s">
        <v>7340</v>
      </c>
      <c r="Q1919" t="s">
        <v>2189</v>
      </c>
      <c r="R1919" t="b">
        <v>0</v>
      </c>
      <c r="S1919">
        <v>8000</v>
      </c>
      <c r="T1919" t="s">
        <v>3002</v>
      </c>
      <c r="U1919" t="s">
        <v>3003</v>
      </c>
      <c r="V1919">
        <v>8</v>
      </c>
      <c r="W1919" t="s">
        <v>3012</v>
      </c>
    </row>
    <row r="1920" spans="1:23" hidden="1" x14ac:dyDescent="0.35">
      <c r="A1920" t="s">
        <v>381</v>
      </c>
      <c r="C1920" s="403">
        <v>45481</v>
      </c>
      <c r="D1920" t="s">
        <v>3543</v>
      </c>
      <c r="E1920" t="s">
        <v>13173</v>
      </c>
      <c r="F1920" t="s">
        <v>13174</v>
      </c>
      <c r="G1920" t="s">
        <v>13175</v>
      </c>
      <c r="H1920" t="s">
        <v>13176</v>
      </c>
      <c r="I1920" t="s">
        <v>13177</v>
      </c>
      <c r="J1920" t="s">
        <v>101</v>
      </c>
      <c r="K1920" t="s">
        <v>415</v>
      </c>
      <c r="L1920" t="s">
        <v>10417</v>
      </c>
      <c r="M1920" t="s">
        <v>1798</v>
      </c>
      <c r="N1920" t="s">
        <v>13178</v>
      </c>
      <c r="O1920" t="s">
        <v>3001</v>
      </c>
      <c r="P1920" t="s">
        <v>10419</v>
      </c>
      <c r="Q1920" t="s">
        <v>415</v>
      </c>
      <c r="R1920" t="b">
        <v>0</v>
      </c>
      <c r="S1920">
        <v>0</v>
      </c>
      <c r="T1920" t="s">
        <v>3002</v>
      </c>
      <c r="U1920" t="s">
        <v>3003</v>
      </c>
      <c r="V1920">
        <v>0</v>
      </c>
      <c r="W1920" t="s">
        <v>3001</v>
      </c>
    </row>
    <row r="1921" spans="1:23" hidden="1" x14ac:dyDescent="0.35">
      <c r="A1921" t="s">
        <v>350</v>
      </c>
      <c r="C1921" s="403">
        <v>45481</v>
      </c>
      <c r="D1921" t="s">
        <v>3480</v>
      </c>
      <c r="E1921" t="s">
        <v>13179</v>
      </c>
      <c r="F1921" t="s">
        <v>13180</v>
      </c>
      <c r="G1921" t="s">
        <v>11869</v>
      </c>
      <c r="H1921" t="s">
        <v>13181</v>
      </c>
      <c r="I1921" t="s">
        <v>2351</v>
      </c>
      <c r="J1921" t="s">
        <v>103</v>
      </c>
      <c r="K1921" t="s">
        <v>837</v>
      </c>
      <c r="L1921" t="s">
        <v>8892</v>
      </c>
      <c r="M1921" t="s">
        <v>13182</v>
      </c>
      <c r="N1921" t="s">
        <v>13183</v>
      </c>
      <c r="O1921" t="s">
        <v>3012</v>
      </c>
      <c r="P1921" t="s">
        <v>13184</v>
      </c>
      <c r="Q1921" t="s">
        <v>837</v>
      </c>
      <c r="R1921" t="b">
        <v>0</v>
      </c>
      <c r="S1921">
        <v>0</v>
      </c>
      <c r="T1921" t="s">
        <v>3002</v>
      </c>
      <c r="U1921" t="s">
        <v>3003</v>
      </c>
      <c r="V1921">
        <v>0</v>
      </c>
      <c r="W1921" t="s">
        <v>3012</v>
      </c>
    </row>
    <row r="1922" spans="1:23" hidden="1" x14ac:dyDescent="0.35">
      <c r="A1922" t="s">
        <v>2189</v>
      </c>
      <c r="C1922" s="403">
        <v>45481</v>
      </c>
      <c r="D1922" t="s">
        <v>3543</v>
      </c>
      <c r="E1922" t="s">
        <v>1186</v>
      </c>
      <c r="F1922" t="s">
        <v>13185</v>
      </c>
      <c r="G1922" t="s">
        <v>13186</v>
      </c>
      <c r="H1922" t="s">
        <v>13187</v>
      </c>
      <c r="I1922" t="s">
        <v>610</v>
      </c>
      <c r="J1922" t="s">
        <v>97</v>
      </c>
      <c r="K1922" t="s">
        <v>2189</v>
      </c>
      <c r="L1922" t="s">
        <v>4807</v>
      </c>
      <c r="M1922" t="s">
        <v>5603</v>
      </c>
      <c r="N1922" t="s">
        <v>7240</v>
      </c>
      <c r="O1922" t="s">
        <v>3001</v>
      </c>
      <c r="P1922" t="s">
        <v>5605</v>
      </c>
      <c r="Q1922" t="s">
        <v>2189</v>
      </c>
      <c r="R1922" t="b">
        <v>1</v>
      </c>
      <c r="S1922">
        <v>30000</v>
      </c>
      <c r="T1922" t="s">
        <v>3002</v>
      </c>
      <c r="U1922" t="s">
        <v>3003</v>
      </c>
      <c r="V1922">
        <v>30</v>
      </c>
      <c r="W1922" t="s">
        <v>3001</v>
      </c>
    </row>
    <row r="1923" spans="1:23" hidden="1" x14ac:dyDescent="0.35">
      <c r="A1923" t="s">
        <v>2189</v>
      </c>
      <c r="C1923" s="403">
        <v>45481</v>
      </c>
      <c r="D1923" t="s">
        <v>3543</v>
      </c>
      <c r="E1923" t="s">
        <v>13188</v>
      </c>
      <c r="F1923" t="s">
        <v>13189</v>
      </c>
      <c r="G1923" t="s">
        <v>13190</v>
      </c>
      <c r="H1923" t="s">
        <v>13191</v>
      </c>
      <c r="I1923" t="s">
        <v>2594</v>
      </c>
      <c r="J1923" t="s">
        <v>97</v>
      </c>
      <c r="K1923" t="s">
        <v>2189</v>
      </c>
      <c r="L1923" t="s">
        <v>4807</v>
      </c>
      <c r="M1923" t="s">
        <v>4808</v>
      </c>
      <c r="N1923" t="s">
        <v>7720</v>
      </c>
      <c r="O1923" t="s">
        <v>3012</v>
      </c>
      <c r="P1923" t="s">
        <v>4810</v>
      </c>
      <c r="Q1923" t="s">
        <v>2189</v>
      </c>
      <c r="R1923" t="b">
        <v>0</v>
      </c>
      <c r="S1923">
        <v>2000</v>
      </c>
      <c r="T1923" t="s">
        <v>3002</v>
      </c>
      <c r="U1923" t="s">
        <v>3003</v>
      </c>
      <c r="V1923">
        <v>2</v>
      </c>
      <c r="W1923" t="s">
        <v>3012</v>
      </c>
    </row>
    <row r="1924" spans="1:23" hidden="1" x14ac:dyDescent="0.35">
      <c r="A1924" t="s">
        <v>419</v>
      </c>
      <c r="C1924" s="403">
        <v>45481</v>
      </c>
      <c r="D1924" t="s">
        <v>3543</v>
      </c>
      <c r="E1924" t="s">
        <v>1132</v>
      </c>
      <c r="F1924" t="s">
        <v>13192</v>
      </c>
      <c r="G1924" t="s">
        <v>13193</v>
      </c>
      <c r="H1924" t="s">
        <v>13194</v>
      </c>
      <c r="I1924" t="s">
        <v>1133</v>
      </c>
      <c r="J1924" t="s">
        <v>96</v>
      </c>
      <c r="K1924" t="s">
        <v>429</v>
      </c>
      <c r="L1924" t="s">
        <v>3699</v>
      </c>
      <c r="M1924" t="s">
        <v>8091</v>
      </c>
      <c r="N1924" t="s">
        <v>13195</v>
      </c>
      <c r="O1924" t="s">
        <v>3021</v>
      </c>
      <c r="P1924" t="s">
        <v>8687</v>
      </c>
      <c r="Q1924" t="s">
        <v>429</v>
      </c>
      <c r="R1924" t="b">
        <v>0</v>
      </c>
      <c r="S1924">
        <v>1000</v>
      </c>
      <c r="T1924" t="s">
        <v>3013</v>
      </c>
      <c r="U1924" t="s">
        <v>3003</v>
      </c>
      <c r="V1924">
        <v>1</v>
      </c>
      <c r="W1924" t="s">
        <v>3021</v>
      </c>
    </row>
    <row r="1925" spans="1:23" hidden="1" x14ac:dyDescent="0.35">
      <c r="A1925" t="s">
        <v>2189</v>
      </c>
      <c r="C1925" s="403">
        <v>45479</v>
      </c>
      <c r="D1925" t="s">
        <v>3543</v>
      </c>
      <c r="E1925" t="s">
        <v>13196</v>
      </c>
      <c r="F1925" t="s">
        <v>13197</v>
      </c>
      <c r="G1925" t="s">
        <v>13198</v>
      </c>
      <c r="H1925" t="s">
        <v>13199</v>
      </c>
      <c r="I1925" t="s">
        <v>2467</v>
      </c>
      <c r="J1925" t="s">
        <v>98</v>
      </c>
      <c r="K1925" t="s">
        <v>2189</v>
      </c>
      <c r="L1925" t="s">
        <v>3205</v>
      </c>
      <c r="M1925" t="s">
        <v>5638</v>
      </c>
      <c r="N1925" t="s">
        <v>13200</v>
      </c>
      <c r="O1925" t="s">
        <v>3012</v>
      </c>
      <c r="P1925" t="s">
        <v>6437</v>
      </c>
      <c r="Q1925" t="s">
        <v>2189</v>
      </c>
      <c r="R1925" t="b">
        <v>0</v>
      </c>
      <c r="S1925">
        <v>500</v>
      </c>
      <c r="T1925" t="s">
        <v>3002</v>
      </c>
      <c r="U1925" t="s">
        <v>3003</v>
      </c>
      <c r="V1925">
        <v>0.5</v>
      </c>
      <c r="W1925" t="s">
        <v>3012</v>
      </c>
    </row>
    <row r="1926" spans="1:23" hidden="1" x14ac:dyDescent="0.35">
      <c r="A1926" t="s">
        <v>2189</v>
      </c>
      <c r="C1926" s="403">
        <v>45479</v>
      </c>
      <c r="D1926" t="s">
        <v>3543</v>
      </c>
      <c r="E1926" t="s">
        <v>13201</v>
      </c>
      <c r="F1926" t="s">
        <v>13202</v>
      </c>
      <c r="G1926" t="s">
        <v>13203</v>
      </c>
      <c r="H1926" t="s">
        <v>13204</v>
      </c>
      <c r="I1926" t="s">
        <v>13205</v>
      </c>
      <c r="J1926" t="s">
        <v>101</v>
      </c>
      <c r="K1926" t="s">
        <v>792</v>
      </c>
      <c r="L1926" t="s">
        <v>3308</v>
      </c>
      <c r="M1926" t="s">
        <v>1798</v>
      </c>
      <c r="N1926" t="s">
        <v>13206</v>
      </c>
      <c r="O1926" t="s">
        <v>3001</v>
      </c>
      <c r="P1926" t="s">
        <v>9960</v>
      </c>
      <c r="Q1926" t="s">
        <v>2189</v>
      </c>
      <c r="R1926" t="b">
        <v>0</v>
      </c>
      <c r="S1926">
        <v>0</v>
      </c>
      <c r="T1926" t="s">
        <v>3002</v>
      </c>
      <c r="U1926" t="s">
        <v>3003</v>
      </c>
      <c r="V1926">
        <v>0</v>
      </c>
      <c r="W1926" t="s">
        <v>3001</v>
      </c>
    </row>
    <row r="1927" spans="1:23" hidden="1" x14ac:dyDescent="0.35">
      <c r="A1927" t="s">
        <v>2176</v>
      </c>
      <c r="C1927" s="403">
        <v>45479</v>
      </c>
      <c r="D1927" t="s">
        <v>3543</v>
      </c>
      <c r="E1927" t="s">
        <v>13207</v>
      </c>
      <c r="F1927" t="s">
        <v>13208</v>
      </c>
      <c r="G1927" t="s">
        <v>13209</v>
      </c>
      <c r="H1927" t="s">
        <v>13210</v>
      </c>
      <c r="I1927" t="s">
        <v>13211</v>
      </c>
      <c r="J1927" t="s">
        <v>102</v>
      </c>
      <c r="K1927" t="s">
        <v>842</v>
      </c>
      <c r="L1927" t="s">
        <v>10483</v>
      </c>
      <c r="M1927" t="s">
        <v>1798</v>
      </c>
      <c r="N1927" t="s">
        <v>13212</v>
      </c>
      <c r="O1927" t="s">
        <v>3012</v>
      </c>
      <c r="P1927" t="s">
        <v>13213</v>
      </c>
      <c r="Q1927" t="s">
        <v>349</v>
      </c>
      <c r="R1927" t="b">
        <v>0</v>
      </c>
      <c r="S1927">
        <v>2500</v>
      </c>
      <c r="T1927" t="s">
        <v>3002</v>
      </c>
      <c r="U1927" t="s">
        <v>3003</v>
      </c>
      <c r="V1927">
        <v>2.5</v>
      </c>
      <c r="W1927" t="s">
        <v>3012</v>
      </c>
    </row>
    <row r="1928" spans="1:23" hidden="1" x14ac:dyDescent="0.35">
      <c r="A1928" t="s">
        <v>2189</v>
      </c>
      <c r="C1928" s="403">
        <v>45479</v>
      </c>
      <c r="D1928" t="s">
        <v>3543</v>
      </c>
      <c r="E1928" t="s">
        <v>13214</v>
      </c>
      <c r="F1928" t="s">
        <v>13215</v>
      </c>
      <c r="G1928" t="s">
        <v>13216</v>
      </c>
      <c r="H1928" t="s">
        <v>13217</v>
      </c>
      <c r="I1928" t="s">
        <v>13218</v>
      </c>
      <c r="J1928" t="s">
        <v>101</v>
      </c>
      <c r="K1928" t="s">
        <v>792</v>
      </c>
      <c r="L1928" t="s">
        <v>3308</v>
      </c>
      <c r="M1928" t="s">
        <v>1798</v>
      </c>
      <c r="N1928" t="s">
        <v>11445</v>
      </c>
      <c r="O1928" t="s">
        <v>3012</v>
      </c>
      <c r="P1928" t="s">
        <v>9960</v>
      </c>
      <c r="Q1928" t="s">
        <v>2189</v>
      </c>
      <c r="R1928" t="b">
        <v>0</v>
      </c>
      <c r="S1928">
        <v>1200</v>
      </c>
      <c r="T1928" t="s">
        <v>3002</v>
      </c>
      <c r="U1928" t="s">
        <v>3003</v>
      </c>
      <c r="V1928">
        <v>1.2</v>
      </c>
      <c r="W1928" t="s">
        <v>3012</v>
      </c>
    </row>
    <row r="1929" spans="1:23" hidden="1" x14ac:dyDescent="0.35">
      <c r="A1929" t="s">
        <v>381</v>
      </c>
      <c r="C1929" s="403">
        <v>45479</v>
      </c>
      <c r="D1929" t="s">
        <v>10193</v>
      </c>
      <c r="E1929" t="s">
        <v>970</v>
      </c>
      <c r="F1929" t="s">
        <v>13219</v>
      </c>
      <c r="G1929" t="s">
        <v>225</v>
      </c>
      <c r="H1929" t="s">
        <v>13220</v>
      </c>
      <c r="I1929" t="s">
        <v>13221</v>
      </c>
      <c r="J1929" t="s">
        <v>89</v>
      </c>
      <c r="K1929" t="s">
        <v>380</v>
      </c>
      <c r="L1929" t="s">
        <v>8986</v>
      </c>
      <c r="M1929" t="s">
        <v>13222</v>
      </c>
      <c r="N1929" t="s">
        <v>13223</v>
      </c>
      <c r="O1929" t="s">
        <v>3012</v>
      </c>
      <c r="P1929" t="s">
        <v>8988</v>
      </c>
      <c r="Q1929" t="s">
        <v>456</v>
      </c>
      <c r="R1929" t="b">
        <v>0</v>
      </c>
      <c r="S1929">
        <v>1000</v>
      </c>
      <c r="T1929" t="s">
        <v>3013</v>
      </c>
      <c r="U1929" t="s">
        <v>3003</v>
      </c>
      <c r="V1929">
        <v>1</v>
      </c>
      <c r="W1929" t="s">
        <v>3012</v>
      </c>
    </row>
    <row r="1930" spans="1:23" hidden="1" x14ac:dyDescent="0.35">
      <c r="A1930" t="s">
        <v>381</v>
      </c>
      <c r="C1930" s="403">
        <v>45479</v>
      </c>
      <c r="D1930" t="s">
        <v>3543</v>
      </c>
      <c r="E1930" t="s">
        <v>969</v>
      </c>
      <c r="F1930" t="s">
        <v>13224</v>
      </c>
      <c r="G1930" t="s">
        <v>211</v>
      </c>
      <c r="H1930" t="s">
        <v>13225</v>
      </c>
      <c r="I1930" t="s">
        <v>13226</v>
      </c>
      <c r="J1930" t="s">
        <v>89</v>
      </c>
      <c r="K1930" t="s">
        <v>380</v>
      </c>
      <c r="L1930" t="s">
        <v>3047</v>
      </c>
      <c r="M1930" t="s">
        <v>8543</v>
      </c>
      <c r="N1930" t="s">
        <v>1798</v>
      </c>
      <c r="O1930" t="s">
        <v>3012</v>
      </c>
      <c r="P1930" t="s">
        <v>8494</v>
      </c>
      <c r="Q1930" t="s">
        <v>456</v>
      </c>
      <c r="R1930" t="b">
        <v>0</v>
      </c>
      <c r="S1930">
        <v>2000</v>
      </c>
      <c r="T1930" t="s">
        <v>3013</v>
      </c>
      <c r="U1930" t="s">
        <v>3003</v>
      </c>
      <c r="V1930">
        <v>2</v>
      </c>
      <c r="W1930" t="s">
        <v>3012</v>
      </c>
    </row>
    <row r="1931" spans="1:23" hidden="1" x14ac:dyDescent="0.35">
      <c r="A1931" t="s">
        <v>2189</v>
      </c>
      <c r="C1931" s="403">
        <v>45479</v>
      </c>
      <c r="D1931" t="s">
        <v>3543</v>
      </c>
      <c r="E1931" t="s">
        <v>13227</v>
      </c>
      <c r="F1931" t="s">
        <v>13228</v>
      </c>
      <c r="G1931" t="s">
        <v>13229</v>
      </c>
      <c r="H1931" t="s">
        <v>13230</v>
      </c>
      <c r="I1931" t="s">
        <v>13231</v>
      </c>
      <c r="J1931" t="s">
        <v>97</v>
      </c>
      <c r="K1931" t="s">
        <v>2189</v>
      </c>
      <c r="L1931" t="s">
        <v>3205</v>
      </c>
      <c r="M1931" t="s">
        <v>1798</v>
      </c>
      <c r="N1931" t="s">
        <v>13232</v>
      </c>
      <c r="O1931" t="s">
        <v>3001</v>
      </c>
      <c r="P1931" t="s">
        <v>6437</v>
      </c>
      <c r="Q1931" t="s">
        <v>2189</v>
      </c>
      <c r="R1931" t="b">
        <v>0</v>
      </c>
      <c r="S1931">
        <v>0</v>
      </c>
      <c r="T1931" t="s">
        <v>3002</v>
      </c>
      <c r="U1931" t="s">
        <v>3003</v>
      </c>
      <c r="V1931">
        <v>0</v>
      </c>
      <c r="W1931" t="s">
        <v>3001</v>
      </c>
    </row>
    <row r="1932" spans="1:23" hidden="1" x14ac:dyDescent="0.35">
      <c r="A1932" t="s">
        <v>2176</v>
      </c>
      <c r="C1932" s="403">
        <v>45479</v>
      </c>
      <c r="D1932" t="s">
        <v>3543</v>
      </c>
      <c r="E1932" t="s">
        <v>13233</v>
      </c>
      <c r="F1932" t="s">
        <v>13234</v>
      </c>
      <c r="G1932" t="s">
        <v>13235</v>
      </c>
      <c r="H1932" t="s">
        <v>13236</v>
      </c>
      <c r="I1932" t="s">
        <v>5360</v>
      </c>
      <c r="J1932" t="s">
        <v>102</v>
      </c>
      <c r="K1932" t="s">
        <v>842</v>
      </c>
      <c r="L1932" t="s">
        <v>13237</v>
      </c>
      <c r="M1932" t="s">
        <v>1798</v>
      </c>
      <c r="N1932" t="s">
        <v>13238</v>
      </c>
      <c r="O1932" t="s">
        <v>3012</v>
      </c>
      <c r="P1932" t="s">
        <v>13239</v>
      </c>
      <c r="Q1932" t="s">
        <v>349</v>
      </c>
      <c r="R1932" t="b">
        <v>0</v>
      </c>
      <c r="S1932">
        <v>800</v>
      </c>
      <c r="T1932" t="s">
        <v>3002</v>
      </c>
      <c r="U1932" t="s">
        <v>3003</v>
      </c>
      <c r="V1932">
        <v>0.8</v>
      </c>
      <c r="W1932" t="s">
        <v>3012</v>
      </c>
    </row>
    <row r="1933" spans="1:23" hidden="1" x14ac:dyDescent="0.35">
      <c r="A1933" t="s">
        <v>2189</v>
      </c>
      <c r="C1933" s="403">
        <v>45479</v>
      </c>
      <c r="D1933" t="s">
        <v>3543</v>
      </c>
      <c r="E1933" t="s">
        <v>13240</v>
      </c>
      <c r="F1933" t="s">
        <v>13241</v>
      </c>
      <c r="G1933" t="s">
        <v>13242</v>
      </c>
      <c r="H1933" t="s">
        <v>13243</v>
      </c>
      <c r="I1933" t="s">
        <v>2352</v>
      </c>
      <c r="J1933" t="s">
        <v>101</v>
      </c>
      <c r="K1933" t="s">
        <v>792</v>
      </c>
      <c r="L1933" t="s">
        <v>3308</v>
      </c>
      <c r="M1933" t="s">
        <v>1798</v>
      </c>
      <c r="N1933" t="s">
        <v>13244</v>
      </c>
      <c r="O1933" t="s">
        <v>3012</v>
      </c>
      <c r="P1933" t="s">
        <v>9960</v>
      </c>
      <c r="Q1933" t="s">
        <v>2189</v>
      </c>
      <c r="R1933" t="b">
        <v>0</v>
      </c>
      <c r="S1933">
        <v>2000</v>
      </c>
      <c r="T1933" t="s">
        <v>3002</v>
      </c>
      <c r="U1933" t="s">
        <v>3003</v>
      </c>
      <c r="V1933">
        <v>2</v>
      </c>
      <c r="W1933" t="s">
        <v>3012</v>
      </c>
    </row>
    <row r="1934" spans="1:23" hidden="1" x14ac:dyDescent="0.35">
      <c r="A1934" t="s">
        <v>2189</v>
      </c>
      <c r="C1934" s="403">
        <v>45479</v>
      </c>
      <c r="D1934" t="s">
        <v>3543</v>
      </c>
      <c r="E1934" t="s">
        <v>13245</v>
      </c>
      <c r="F1934" t="s">
        <v>13246</v>
      </c>
      <c r="G1934" t="s">
        <v>13247</v>
      </c>
      <c r="H1934" t="s">
        <v>13248</v>
      </c>
      <c r="I1934" t="s">
        <v>7445</v>
      </c>
      <c r="J1934" t="s">
        <v>98</v>
      </c>
      <c r="K1934" t="s">
        <v>2189</v>
      </c>
      <c r="L1934" t="s">
        <v>2998</v>
      </c>
      <c r="M1934" t="s">
        <v>13249</v>
      </c>
      <c r="N1934" t="s">
        <v>13250</v>
      </c>
      <c r="O1934" t="s">
        <v>3012</v>
      </c>
      <c r="P1934" t="s">
        <v>13251</v>
      </c>
      <c r="Q1934" t="s">
        <v>2189</v>
      </c>
      <c r="R1934" t="b">
        <v>0</v>
      </c>
      <c r="S1934">
        <v>2000</v>
      </c>
      <c r="T1934" t="s">
        <v>3002</v>
      </c>
      <c r="U1934" t="s">
        <v>3003</v>
      </c>
      <c r="V1934">
        <v>2</v>
      </c>
      <c r="W1934" t="s">
        <v>3012</v>
      </c>
    </row>
    <row r="1935" spans="1:23" hidden="1" x14ac:dyDescent="0.35">
      <c r="A1935" t="s">
        <v>2189</v>
      </c>
      <c r="C1935" s="403">
        <v>45479</v>
      </c>
      <c r="D1935" t="s">
        <v>3543</v>
      </c>
      <c r="E1935" t="s">
        <v>13252</v>
      </c>
      <c r="F1935" t="s">
        <v>13253</v>
      </c>
      <c r="G1935" t="s">
        <v>13254</v>
      </c>
      <c r="H1935" t="s">
        <v>13255</v>
      </c>
      <c r="I1935" t="s">
        <v>2461</v>
      </c>
      <c r="J1935" t="s">
        <v>98</v>
      </c>
      <c r="K1935" t="s">
        <v>2189</v>
      </c>
      <c r="L1935" t="s">
        <v>2998</v>
      </c>
      <c r="M1935" t="s">
        <v>7007</v>
      </c>
      <c r="N1935" t="s">
        <v>13256</v>
      </c>
      <c r="O1935" t="s">
        <v>3012</v>
      </c>
      <c r="P1935" t="s">
        <v>7009</v>
      </c>
      <c r="Q1935" t="s">
        <v>2189</v>
      </c>
      <c r="R1935" t="b">
        <v>0</v>
      </c>
      <c r="S1935">
        <v>1000</v>
      </c>
      <c r="T1935" t="s">
        <v>3002</v>
      </c>
      <c r="U1935" t="s">
        <v>3003</v>
      </c>
      <c r="V1935">
        <v>1</v>
      </c>
      <c r="W1935" t="s">
        <v>3012</v>
      </c>
    </row>
    <row r="1936" spans="1:23" hidden="1" x14ac:dyDescent="0.35">
      <c r="A1936" t="s">
        <v>2189</v>
      </c>
      <c r="C1936" s="403">
        <v>45479</v>
      </c>
      <c r="D1936" t="s">
        <v>3543</v>
      </c>
      <c r="E1936" t="s">
        <v>13257</v>
      </c>
      <c r="F1936" t="s">
        <v>13258</v>
      </c>
      <c r="G1936" t="s">
        <v>13259</v>
      </c>
      <c r="H1936" t="s">
        <v>13260</v>
      </c>
      <c r="I1936" t="s">
        <v>2737</v>
      </c>
      <c r="J1936" t="s">
        <v>98</v>
      </c>
      <c r="K1936" t="s">
        <v>2189</v>
      </c>
      <c r="L1936" t="s">
        <v>2998</v>
      </c>
      <c r="M1936" t="s">
        <v>7007</v>
      </c>
      <c r="N1936" t="s">
        <v>13261</v>
      </c>
      <c r="O1936" t="s">
        <v>3001</v>
      </c>
      <c r="P1936" t="s">
        <v>7009</v>
      </c>
      <c r="Q1936" t="s">
        <v>2189</v>
      </c>
      <c r="R1936" t="b">
        <v>0</v>
      </c>
      <c r="S1936">
        <v>0</v>
      </c>
      <c r="T1936" t="s">
        <v>3002</v>
      </c>
      <c r="U1936" t="s">
        <v>3003</v>
      </c>
      <c r="V1936">
        <v>0</v>
      </c>
      <c r="W1936" t="s">
        <v>3001</v>
      </c>
    </row>
    <row r="1937" spans="1:23" hidden="1" x14ac:dyDescent="0.35">
      <c r="A1937" t="s">
        <v>2189</v>
      </c>
      <c r="C1937" s="403">
        <v>45479</v>
      </c>
      <c r="D1937" t="s">
        <v>3543</v>
      </c>
      <c r="E1937" t="s">
        <v>13262</v>
      </c>
      <c r="F1937" t="s">
        <v>13263</v>
      </c>
      <c r="G1937" t="s">
        <v>13264</v>
      </c>
      <c r="H1937" t="s">
        <v>13265</v>
      </c>
      <c r="I1937" t="s">
        <v>13266</v>
      </c>
      <c r="J1937" t="s">
        <v>101</v>
      </c>
      <c r="K1937" t="s">
        <v>792</v>
      </c>
      <c r="L1937" t="s">
        <v>3308</v>
      </c>
      <c r="M1937" t="s">
        <v>1798</v>
      </c>
      <c r="N1937" t="s">
        <v>13206</v>
      </c>
      <c r="O1937" t="s">
        <v>3012</v>
      </c>
      <c r="P1937" t="s">
        <v>9960</v>
      </c>
      <c r="Q1937" t="s">
        <v>2189</v>
      </c>
      <c r="R1937" t="b">
        <v>0</v>
      </c>
      <c r="S1937">
        <v>600</v>
      </c>
      <c r="T1937" t="s">
        <v>3002</v>
      </c>
      <c r="U1937" t="s">
        <v>3003</v>
      </c>
      <c r="V1937">
        <v>0.6</v>
      </c>
      <c r="W1937" t="s">
        <v>3012</v>
      </c>
    </row>
    <row r="1938" spans="1:23" hidden="1" x14ac:dyDescent="0.35">
      <c r="A1938" t="s">
        <v>2189</v>
      </c>
      <c r="C1938" s="403">
        <v>45479</v>
      </c>
      <c r="D1938" t="s">
        <v>3543</v>
      </c>
      <c r="E1938" t="s">
        <v>13267</v>
      </c>
      <c r="F1938" t="s">
        <v>13268</v>
      </c>
      <c r="G1938" t="s">
        <v>13269</v>
      </c>
      <c r="H1938" t="s">
        <v>13270</v>
      </c>
      <c r="I1938" t="s">
        <v>2404</v>
      </c>
      <c r="J1938" t="s">
        <v>97</v>
      </c>
      <c r="K1938" t="s">
        <v>2189</v>
      </c>
      <c r="L1938" t="s">
        <v>3154</v>
      </c>
      <c r="M1938" t="s">
        <v>3155</v>
      </c>
      <c r="N1938" t="s">
        <v>6201</v>
      </c>
      <c r="O1938" t="s">
        <v>3001</v>
      </c>
      <c r="P1938" t="s">
        <v>4837</v>
      </c>
      <c r="Q1938" t="s">
        <v>2189</v>
      </c>
      <c r="R1938" t="b">
        <v>0</v>
      </c>
      <c r="S1938">
        <v>0</v>
      </c>
      <c r="T1938" t="s">
        <v>3002</v>
      </c>
      <c r="U1938" t="s">
        <v>3003</v>
      </c>
      <c r="V1938">
        <v>0</v>
      </c>
      <c r="W1938" t="s">
        <v>3001</v>
      </c>
    </row>
    <row r="1939" spans="1:23" hidden="1" x14ac:dyDescent="0.35">
      <c r="A1939" t="s">
        <v>2189</v>
      </c>
      <c r="C1939" s="403">
        <v>45478</v>
      </c>
      <c r="D1939" t="s">
        <v>3661</v>
      </c>
      <c r="E1939" t="s">
        <v>13271</v>
      </c>
      <c r="F1939" t="s">
        <v>13272</v>
      </c>
      <c r="G1939" t="s">
        <v>13273</v>
      </c>
      <c r="H1939" t="s">
        <v>12512</v>
      </c>
      <c r="I1939" t="s">
        <v>13274</v>
      </c>
      <c r="J1939" t="s">
        <v>98</v>
      </c>
      <c r="K1939" t="s">
        <v>2189</v>
      </c>
      <c r="L1939" t="s">
        <v>3154</v>
      </c>
      <c r="M1939" t="s">
        <v>7785</v>
      </c>
      <c r="N1939" t="s">
        <v>13275</v>
      </c>
      <c r="O1939" t="s">
        <v>3001</v>
      </c>
      <c r="P1939" t="s">
        <v>7785</v>
      </c>
      <c r="Q1939" t="s">
        <v>2189</v>
      </c>
      <c r="R1939" t="b">
        <v>1</v>
      </c>
      <c r="S1939">
        <v>1000000</v>
      </c>
      <c r="T1939" t="s">
        <v>3002</v>
      </c>
      <c r="U1939" t="s">
        <v>3003</v>
      </c>
      <c r="V1939">
        <v>1000</v>
      </c>
      <c r="W1939" t="s">
        <v>3001</v>
      </c>
    </row>
    <row r="1940" spans="1:23" hidden="1" x14ac:dyDescent="0.35">
      <c r="A1940" t="s">
        <v>2176</v>
      </c>
      <c r="C1940" s="403">
        <v>45478</v>
      </c>
      <c r="D1940" t="s">
        <v>3543</v>
      </c>
      <c r="E1940" t="s">
        <v>13276</v>
      </c>
      <c r="F1940" t="s">
        <v>13277</v>
      </c>
      <c r="G1940" t="s">
        <v>13278</v>
      </c>
      <c r="H1940" t="s">
        <v>13279</v>
      </c>
      <c r="I1940" t="s">
        <v>13280</v>
      </c>
      <c r="J1940" t="s">
        <v>102</v>
      </c>
      <c r="K1940" t="s">
        <v>843</v>
      </c>
      <c r="L1940" t="s">
        <v>3457</v>
      </c>
      <c r="M1940" t="s">
        <v>1798</v>
      </c>
      <c r="N1940" t="s">
        <v>13281</v>
      </c>
      <c r="O1940" t="s">
        <v>3030</v>
      </c>
      <c r="P1940" t="s">
        <v>3741</v>
      </c>
      <c r="Q1940" t="s">
        <v>371</v>
      </c>
      <c r="R1940" t="b">
        <v>0</v>
      </c>
      <c r="S1940">
        <v>6000</v>
      </c>
      <c r="T1940" t="s">
        <v>3002</v>
      </c>
      <c r="U1940" t="s">
        <v>3003</v>
      </c>
      <c r="V1940">
        <v>6</v>
      </c>
      <c r="W1940" t="s">
        <v>3030</v>
      </c>
    </row>
    <row r="1941" spans="1:23" hidden="1" x14ac:dyDescent="0.35">
      <c r="A1941" t="s">
        <v>2189</v>
      </c>
      <c r="C1941" s="403">
        <v>45478</v>
      </c>
      <c r="D1941" t="s">
        <v>3543</v>
      </c>
      <c r="E1941" t="s">
        <v>13282</v>
      </c>
      <c r="F1941" t="s">
        <v>13283</v>
      </c>
      <c r="G1941" t="s">
        <v>13284</v>
      </c>
      <c r="H1941" t="s">
        <v>13285</v>
      </c>
      <c r="I1941" t="s">
        <v>13286</v>
      </c>
      <c r="J1941" t="s">
        <v>101</v>
      </c>
      <c r="K1941" t="s">
        <v>792</v>
      </c>
      <c r="L1941" t="s">
        <v>13287</v>
      </c>
      <c r="M1941" t="s">
        <v>1798</v>
      </c>
      <c r="N1941" t="s">
        <v>13288</v>
      </c>
      <c r="O1941" t="s">
        <v>3012</v>
      </c>
      <c r="P1941" t="s">
        <v>13289</v>
      </c>
      <c r="Q1941" t="s">
        <v>2189</v>
      </c>
      <c r="R1941" t="b">
        <v>0</v>
      </c>
      <c r="S1941">
        <v>2000</v>
      </c>
      <c r="T1941" t="s">
        <v>3002</v>
      </c>
      <c r="U1941" t="s">
        <v>3003</v>
      </c>
      <c r="V1941">
        <v>2</v>
      </c>
      <c r="W1941" t="s">
        <v>3012</v>
      </c>
    </row>
    <row r="1942" spans="1:23" hidden="1" x14ac:dyDescent="0.35">
      <c r="A1942" t="s">
        <v>2189</v>
      </c>
      <c r="C1942" s="403">
        <v>45478</v>
      </c>
      <c r="D1942" t="s">
        <v>3543</v>
      </c>
      <c r="E1942" t="s">
        <v>13290</v>
      </c>
      <c r="F1942" t="s">
        <v>13291</v>
      </c>
      <c r="G1942" t="s">
        <v>13292</v>
      </c>
      <c r="H1942" t="s">
        <v>13293</v>
      </c>
      <c r="I1942" t="s">
        <v>13294</v>
      </c>
      <c r="J1942" t="s">
        <v>101</v>
      </c>
      <c r="K1942" t="s">
        <v>792</v>
      </c>
      <c r="L1942" t="s">
        <v>10619</v>
      </c>
      <c r="M1942" t="s">
        <v>1798</v>
      </c>
      <c r="N1942" t="s">
        <v>13295</v>
      </c>
      <c r="O1942" t="s">
        <v>3012</v>
      </c>
      <c r="P1942" t="s">
        <v>10621</v>
      </c>
      <c r="Q1942" t="s">
        <v>2189</v>
      </c>
      <c r="R1942" t="b">
        <v>0</v>
      </c>
      <c r="S1942">
        <v>900</v>
      </c>
      <c r="T1942" t="s">
        <v>3002</v>
      </c>
      <c r="U1942" t="s">
        <v>3003</v>
      </c>
      <c r="V1942">
        <v>0.9</v>
      </c>
      <c r="W1942" t="s">
        <v>3012</v>
      </c>
    </row>
    <row r="1943" spans="1:23" hidden="1" x14ac:dyDescent="0.35">
      <c r="A1943" t="s">
        <v>2189</v>
      </c>
      <c r="C1943" s="403">
        <v>45478</v>
      </c>
      <c r="D1943" t="s">
        <v>3543</v>
      </c>
      <c r="E1943" t="s">
        <v>13296</v>
      </c>
      <c r="F1943" t="s">
        <v>13297</v>
      </c>
      <c r="G1943" t="s">
        <v>13298</v>
      </c>
      <c r="H1943" t="s">
        <v>13299</v>
      </c>
      <c r="I1943" t="s">
        <v>2734</v>
      </c>
      <c r="J1943" t="s">
        <v>2260</v>
      </c>
      <c r="K1943" t="s">
        <v>2189</v>
      </c>
      <c r="L1943" t="s">
        <v>9300</v>
      </c>
      <c r="M1943" t="s">
        <v>12269</v>
      </c>
      <c r="N1943" t="s">
        <v>13300</v>
      </c>
      <c r="O1943" t="s">
        <v>3012</v>
      </c>
      <c r="P1943" t="s">
        <v>12271</v>
      </c>
      <c r="Q1943" t="s">
        <v>2189</v>
      </c>
      <c r="R1943" t="b">
        <v>0</v>
      </c>
      <c r="S1943">
        <v>15000</v>
      </c>
      <c r="T1943" t="s">
        <v>3002</v>
      </c>
      <c r="U1943" t="s">
        <v>3003</v>
      </c>
      <c r="V1943">
        <v>15</v>
      </c>
      <c r="W1943" t="s">
        <v>3012</v>
      </c>
    </row>
    <row r="1944" spans="1:23" hidden="1" x14ac:dyDescent="0.35">
      <c r="A1944" t="s">
        <v>2189</v>
      </c>
      <c r="C1944" s="403">
        <v>45478</v>
      </c>
      <c r="D1944" t="s">
        <v>3543</v>
      </c>
      <c r="E1944" t="s">
        <v>13301</v>
      </c>
      <c r="F1944" t="s">
        <v>13302</v>
      </c>
      <c r="G1944" t="s">
        <v>13303</v>
      </c>
      <c r="H1944" t="s">
        <v>13304</v>
      </c>
      <c r="I1944" t="s">
        <v>13305</v>
      </c>
      <c r="J1944" t="s">
        <v>101</v>
      </c>
      <c r="K1944" t="s">
        <v>792</v>
      </c>
      <c r="L1944" t="s">
        <v>10619</v>
      </c>
      <c r="M1944" t="s">
        <v>1798</v>
      </c>
      <c r="N1944" t="s">
        <v>13306</v>
      </c>
      <c r="O1944" t="s">
        <v>3012</v>
      </c>
      <c r="P1944" t="s">
        <v>10621</v>
      </c>
      <c r="Q1944" t="s">
        <v>2189</v>
      </c>
      <c r="R1944" t="b">
        <v>0</v>
      </c>
      <c r="S1944">
        <v>3000</v>
      </c>
      <c r="T1944" t="s">
        <v>3002</v>
      </c>
      <c r="U1944" t="s">
        <v>3003</v>
      </c>
      <c r="V1944">
        <v>3</v>
      </c>
      <c r="W1944" t="s">
        <v>3012</v>
      </c>
    </row>
    <row r="1945" spans="1:23" hidden="1" x14ac:dyDescent="0.35">
      <c r="A1945" t="s">
        <v>2189</v>
      </c>
      <c r="C1945" s="403">
        <v>45478</v>
      </c>
      <c r="D1945" t="s">
        <v>3543</v>
      </c>
      <c r="E1945" t="s">
        <v>13307</v>
      </c>
      <c r="F1945" t="s">
        <v>13308</v>
      </c>
      <c r="G1945" t="s">
        <v>4363</v>
      </c>
      <c r="H1945" t="s">
        <v>13309</v>
      </c>
      <c r="I1945" t="s">
        <v>10800</v>
      </c>
      <c r="J1945" t="s">
        <v>2260</v>
      </c>
      <c r="K1945" t="s">
        <v>2189</v>
      </c>
      <c r="L1945" t="s">
        <v>9300</v>
      </c>
      <c r="M1945" t="s">
        <v>12269</v>
      </c>
      <c r="N1945" t="s">
        <v>13310</v>
      </c>
      <c r="O1945" t="s">
        <v>3012</v>
      </c>
      <c r="P1945" t="s">
        <v>12271</v>
      </c>
      <c r="Q1945" t="s">
        <v>2189</v>
      </c>
      <c r="R1945" t="b">
        <v>0</v>
      </c>
      <c r="S1945">
        <v>10000</v>
      </c>
      <c r="T1945" t="s">
        <v>3002</v>
      </c>
      <c r="U1945" t="s">
        <v>3003</v>
      </c>
      <c r="V1945">
        <v>10</v>
      </c>
      <c r="W1945" t="s">
        <v>3012</v>
      </c>
    </row>
    <row r="1946" spans="1:23" hidden="1" x14ac:dyDescent="0.35">
      <c r="A1946" t="s">
        <v>2176</v>
      </c>
      <c r="C1946" s="403">
        <v>45478</v>
      </c>
      <c r="D1946" t="s">
        <v>3543</v>
      </c>
      <c r="E1946" t="s">
        <v>13311</v>
      </c>
      <c r="F1946" t="s">
        <v>13312</v>
      </c>
      <c r="G1946" t="s">
        <v>13313</v>
      </c>
      <c r="H1946" t="s">
        <v>13314</v>
      </c>
      <c r="I1946" t="s">
        <v>13315</v>
      </c>
      <c r="J1946" t="s">
        <v>102</v>
      </c>
      <c r="K1946" t="s">
        <v>843</v>
      </c>
      <c r="L1946" t="s">
        <v>3472</v>
      </c>
      <c r="M1946" t="s">
        <v>1798</v>
      </c>
      <c r="N1946" t="s">
        <v>13316</v>
      </c>
      <c r="O1946" t="s">
        <v>3021</v>
      </c>
      <c r="P1946" t="s">
        <v>13317</v>
      </c>
      <c r="Q1946" t="s">
        <v>371</v>
      </c>
      <c r="R1946" t="b">
        <v>0</v>
      </c>
      <c r="S1946">
        <v>3000</v>
      </c>
      <c r="T1946" t="s">
        <v>3002</v>
      </c>
      <c r="U1946" t="s">
        <v>3003</v>
      </c>
      <c r="V1946">
        <v>3</v>
      </c>
      <c r="W1946" t="s">
        <v>3021</v>
      </c>
    </row>
    <row r="1947" spans="1:23" hidden="1" x14ac:dyDescent="0.35">
      <c r="A1947" t="s">
        <v>2176</v>
      </c>
      <c r="C1947" s="403">
        <v>45478</v>
      </c>
      <c r="D1947" t="s">
        <v>3397</v>
      </c>
      <c r="E1947" t="s">
        <v>13318</v>
      </c>
      <c r="F1947" t="s">
        <v>13319</v>
      </c>
      <c r="G1947" t="s">
        <v>4401</v>
      </c>
      <c r="H1947" t="s">
        <v>13320</v>
      </c>
      <c r="I1947" t="s">
        <v>2286</v>
      </c>
      <c r="J1947" t="s">
        <v>102</v>
      </c>
      <c r="K1947" t="s">
        <v>843</v>
      </c>
      <c r="L1947" t="s">
        <v>3472</v>
      </c>
      <c r="M1947" t="s">
        <v>1798</v>
      </c>
      <c r="N1947" t="s">
        <v>13321</v>
      </c>
      <c r="O1947" t="s">
        <v>3012</v>
      </c>
      <c r="P1947" t="s">
        <v>13317</v>
      </c>
      <c r="Q1947" t="s">
        <v>371</v>
      </c>
      <c r="R1947" t="b">
        <v>0</v>
      </c>
      <c r="S1947">
        <v>1000</v>
      </c>
      <c r="T1947" t="s">
        <v>3002</v>
      </c>
      <c r="U1947" t="s">
        <v>3003</v>
      </c>
      <c r="V1947">
        <v>1</v>
      </c>
      <c r="W1947" t="s">
        <v>3012</v>
      </c>
    </row>
    <row r="1948" spans="1:23" hidden="1" x14ac:dyDescent="0.35">
      <c r="A1948" t="s">
        <v>2176</v>
      </c>
      <c r="C1948" s="403">
        <v>45478</v>
      </c>
      <c r="D1948" t="s">
        <v>3079</v>
      </c>
      <c r="E1948" t="s">
        <v>1259</v>
      </c>
      <c r="F1948" t="s">
        <v>13322</v>
      </c>
      <c r="G1948" t="s">
        <v>13323</v>
      </c>
      <c r="H1948" t="s">
        <v>13324</v>
      </c>
      <c r="I1948" t="s">
        <v>13325</v>
      </c>
      <c r="J1948" t="s">
        <v>102</v>
      </c>
      <c r="K1948" t="s">
        <v>843</v>
      </c>
      <c r="L1948" t="s">
        <v>3472</v>
      </c>
      <c r="M1948" t="s">
        <v>13326</v>
      </c>
      <c r="N1948" t="s">
        <v>13327</v>
      </c>
      <c r="O1948" t="s">
        <v>3030</v>
      </c>
      <c r="P1948" t="s">
        <v>3115</v>
      </c>
      <c r="Q1948" t="s">
        <v>371</v>
      </c>
      <c r="R1948" t="b">
        <v>1</v>
      </c>
      <c r="S1948">
        <v>28000</v>
      </c>
      <c r="T1948" t="s">
        <v>3013</v>
      </c>
      <c r="U1948" t="s">
        <v>3003</v>
      </c>
      <c r="V1948">
        <v>28</v>
      </c>
      <c r="W1948" t="s">
        <v>3030</v>
      </c>
    </row>
    <row r="1949" spans="1:23" hidden="1" x14ac:dyDescent="0.35">
      <c r="A1949" t="s">
        <v>419</v>
      </c>
      <c r="C1949" s="403">
        <v>45478</v>
      </c>
      <c r="D1949" t="s">
        <v>3543</v>
      </c>
      <c r="E1949" t="s">
        <v>763</v>
      </c>
      <c r="F1949" t="s">
        <v>13328</v>
      </c>
      <c r="G1949" t="s">
        <v>2459</v>
      </c>
      <c r="H1949" t="s">
        <v>13329</v>
      </c>
      <c r="I1949" t="s">
        <v>799</v>
      </c>
      <c r="J1949" t="s">
        <v>96</v>
      </c>
      <c r="K1949" t="s">
        <v>507</v>
      </c>
      <c r="L1949" t="s">
        <v>8481</v>
      </c>
      <c r="M1949" t="s">
        <v>13330</v>
      </c>
      <c r="N1949" t="s">
        <v>13331</v>
      </c>
      <c r="O1949" t="s">
        <v>3021</v>
      </c>
      <c r="P1949" t="s">
        <v>13330</v>
      </c>
      <c r="Q1949" t="s">
        <v>429</v>
      </c>
      <c r="R1949" t="b">
        <v>0</v>
      </c>
      <c r="S1949">
        <v>6000</v>
      </c>
      <c r="T1949" t="s">
        <v>3013</v>
      </c>
      <c r="U1949" t="s">
        <v>3003</v>
      </c>
      <c r="V1949">
        <v>6</v>
      </c>
      <c r="W1949" t="s">
        <v>3021</v>
      </c>
    </row>
    <row r="1950" spans="1:23" hidden="1" x14ac:dyDescent="0.35">
      <c r="A1950" t="s">
        <v>419</v>
      </c>
      <c r="C1950" s="403">
        <v>45478</v>
      </c>
      <c r="D1950" t="s">
        <v>3543</v>
      </c>
      <c r="E1950" t="s">
        <v>13332</v>
      </c>
      <c r="F1950" t="s">
        <v>13333</v>
      </c>
      <c r="G1950" t="s">
        <v>13334</v>
      </c>
      <c r="H1950" t="s">
        <v>13335</v>
      </c>
      <c r="I1950" t="s">
        <v>4296</v>
      </c>
      <c r="J1950" t="s">
        <v>96</v>
      </c>
      <c r="K1950" t="s">
        <v>507</v>
      </c>
      <c r="L1950" t="s">
        <v>8518</v>
      </c>
      <c r="M1950" t="s">
        <v>8519</v>
      </c>
      <c r="N1950" t="s">
        <v>8520</v>
      </c>
      <c r="O1950" t="s">
        <v>3001</v>
      </c>
      <c r="P1950" t="s">
        <v>8521</v>
      </c>
      <c r="Q1950" t="s">
        <v>429</v>
      </c>
      <c r="R1950" t="b">
        <v>0</v>
      </c>
      <c r="S1950">
        <v>0</v>
      </c>
      <c r="T1950" t="s">
        <v>3002</v>
      </c>
      <c r="U1950" t="s">
        <v>3003</v>
      </c>
      <c r="V1950">
        <v>0</v>
      </c>
      <c r="W1950" t="s">
        <v>3001</v>
      </c>
    </row>
    <row r="1951" spans="1:23" hidden="1" x14ac:dyDescent="0.35">
      <c r="A1951" t="s">
        <v>2189</v>
      </c>
      <c r="C1951" s="403">
        <v>45478</v>
      </c>
      <c r="D1951" t="s">
        <v>3543</v>
      </c>
      <c r="E1951" t="s">
        <v>13336</v>
      </c>
      <c r="F1951" t="s">
        <v>13337</v>
      </c>
      <c r="G1951" t="s">
        <v>13338</v>
      </c>
      <c r="H1951" t="s">
        <v>13339</v>
      </c>
      <c r="I1951" t="s">
        <v>13340</v>
      </c>
      <c r="J1951" t="s">
        <v>101</v>
      </c>
      <c r="K1951" t="s">
        <v>792</v>
      </c>
      <c r="L1951" t="s">
        <v>10619</v>
      </c>
      <c r="M1951" t="s">
        <v>1798</v>
      </c>
      <c r="N1951" t="s">
        <v>13341</v>
      </c>
      <c r="O1951" t="s">
        <v>3012</v>
      </c>
      <c r="P1951" t="s">
        <v>10621</v>
      </c>
      <c r="Q1951" t="s">
        <v>2189</v>
      </c>
      <c r="R1951" t="b">
        <v>0</v>
      </c>
      <c r="S1951">
        <v>1200</v>
      </c>
      <c r="T1951" t="s">
        <v>3002</v>
      </c>
      <c r="U1951" t="s">
        <v>3003</v>
      </c>
      <c r="V1951">
        <v>1.2</v>
      </c>
      <c r="W1951" t="s">
        <v>3012</v>
      </c>
    </row>
    <row r="1952" spans="1:23" hidden="1" x14ac:dyDescent="0.35">
      <c r="A1952" t="s">
        <v>350</v>
      </c>
      <c r="C1952" s="403">
        <v>45478</v>
      </c>
      <c r="D1952" t="s">
        <v>3480</v>
      </c>
      <c r="E1952" t="s">
        <v>13342</v>
      </c>
      <c r="F1952" t="s">
        <v>13343</v>
      </c>
      <c r="G1952" t="s">
        <v>11880</v>
      </c>
      <c r="H1952" t="s">
        <v>13344</v>
      </c>
      <c r="I1952" t="s">
        <v>2693</v>
      </c>
      <c r="J1952" t="s">
        <v>103</v>
      </c>
      <c r="K1952" t="s">
        <v>836</v>
      </c>
      <c r="L1952" t="s">
        <v>9190</v>
      </c>
      <c r="M1952" t="s">
        <v>5013</v>
      </c>
      <c r="N1952" t="s">
        <v>13345</v>
      </c>
      <c r="O1952" t="s">
        <v>3012</v>
      </c>
      <c r="P1952" t="s">
        <v>10364</v>
      </c>
      <c r="Q1952" t="s">
        <v>846</v>
      </c>
      <c r="R1952" t="b">
        <v>0</v>
      </c>
      <c r="S1952">
        <v>0</v>
      </c>
      <c r="T1952" t="s">
        <v>3002</v>
      </c>
      <c r="U1952" t="s">
        <v>3003</v>
      </c>
      <c r="V1952">
        <v>0</v>
      </c>
      <c r="W1952" t="s">
        <v>3012</v>
      </c>
    </row>
    <row r="1953" spans="1:23" hidden="1" x14ac:dyDescent="0.35">
      <c r="A1953" t="s">
        <v>2189</v>
      </c>
      <c r="C1953" s="403">
        <v>45478</v>
      </c>
      <c r="D1953" t="s">
        <v>3543</v>
      </c>
      <c r="E1953" t="s">
        <v>13346</v>
      </c>
      <c r="F1953" t="s">
        <v>13347</v>
      </c>
      <c r="G1953" t="s">
        <v>13348</v>
      </c>
      <c r="H1953" t="s">
        <v>13349</v>
      </c>
      <c r="I1953" t="s">
        <v>2632</v>
      </c>
      <c r="J1953" t="s">
        <v>101</v>
      </c>
      <c r="K1953" t="s">
        <v>792</v>
      </c>
      <c r="L1953" t="s">
        <v>10619</v>
      </c>
      <c r="M1953" t="s">
        <v>1798</v>
      </c>
      <c r="N1953" t="s">
        <v>13350</v>
      </c>
      <c r="O1953" t="s">
        <v>3012</v>
      </c>
      <c r="P1953" t="s">
        <v>10621</v>
      </c>
      <c r="Q1953" t="s">
        <v>2189</v>
      </c>
      <c r="R1953" t="b">
        <v>0</v>
      </c>
      <c r="S1953">
        <v>1600</v>
      </c>
      <c r="T1953" t="s">
        <v>3002</v>
      </c>
      <c r="U1953" t="s">
        <v>3003</v>
      </c>
      <c r="V1953">
        <v>1.6</v>
      </c>
      <c r="W1953" t="s">
        <v>3012</v>
      </c>
    </row>
    <row r="1954" spans="1:23" hidden="1" x14ac:dyDescent="0.35">
      <c r="A1954" t="s">
        <v>2176</v>
      </c>
      <c r="C1954" s="403">
        <v>45478</v>
      </c>
      <c r="D1954" t="s">
        <v>3397</v>
      </c>
      <c r="E1954" t="s">
        <v>13351</v>
      </c>
      <c r="F1954" t="s">
        <v>13352</v>
      </c>
      <c r="G1954" t="s">
        <v>13353</v>
      </c>
      <c r="H1954" t="s">
        <v>13354</v>
      </c>
      <c r="I1954" t="s">
        <v>13355</v>
      </c>
      <c r="J1954" t="s">
        <v>102</v>
      </c>
      <c r="K1954" t="s">
        <v>843</v>
      </c>
      <c r="L1954" t="s">
        <v>3472</v>
      </c>
      <c r="M1954" t="s">
        <v>1798</v>
      </c>
      <c r="N1954" t="s">
        <v>13327</v>
      </c>
      <c r="O1954" t="s">
        <v>3012</v>
      </c>
      <c r="P1954" t="s">
        <v>13317</v>
      </c>
      <c r="Q1954" t="s">
        <v>371</v>
      </c>
      <c r="R1954" t="b">
        <v>0</v>
      </c>
      <c r="S1954">
        <v>1200</v>
      </c>
      <c r="T1954" t="s">
        <v>3002</v>
      </c>
      <c r="U1954" t="s">
        <v>3003</v>
      </c>
      <c r="V1954">
        <v>1.2</v>
      </c>
      <c r="W1954" t="s">
        <v>3012</v>
      </c>
    </row>
    <row r="1955" spans="1:23" hidden="1" x14ac:dyDescent="0.35">
      <c r="A1955" t="s">
        <v>2189</v>
      </c>
      <c r="C1955" s="403">
        <v>45478</v>
      </c>
      <c r="D1955" t="s">
        <v>3543</v>
      </c>
      <c r="E1955" t="s">
        <v>13356</v>
      </c>
      <c r="F1955" t="s">
        <v>13357</v>
      </c>
      <c r="G1955" t="s">
        <v>13358</v>
      </c>
      <c r="H1955" t="s">
        <v>13359</v>
      </c>
      <c r="I1955" t="s">
        <v>13358</v>
      </c>
      <c r="J1955" t="s">
        <v>101</v>
      </c>
      <c r="K1955" t="s">
        <v>792</v>
      </c>
      <c r="L1955" t="s">
        <v>10619</v>
      </c>
      <c r="M1955" t="s">
        <v>1798</v>
      </c>
      <c r="N1955" t="s">
        <v>13360</v>
      </c>
      <c r="O1955" t="s">
        <v>3012</v>
      </c>
      <c r="P1955" t="s">
        <v>10621</v>
      </c>
      <c r="Q1955" t="s">
        <v>2189</v>
      </c>
      <c r="R1955" t="b">
        <v>0</v>
      </c>
      <c r="S1955">
        <v>2000</v>
      </c>
      <c r="T1955" t="s">
        <v>3002</v>
      </c>
      <c r="U1955" t="s">
        <v>3003</v>
      </c>
      <c r="V1955">
        <v>2</v>
      </c>
      <c r="W1955" t="s">
        <v>3012</v>
      </c>
    </row>
    <row r="1956" spans="1:23" hidden="1" x14ac:dyDescent="0.35">
      <c r="A1956" t="s">
        <v>2176</v>
      </c>
      <c r="C1956" s="403">
        <v>45478</v>
      </c>
      <c r="D1956" t="s">
        <v>3543</v>
      </c>
      <c r="E1956" t="s">
        <v>13361</v>
      </c>
      <c r="F1956" t="s">
        <v>13362</v>
      </c>
      <c r="G1956" t="s">
        <v>13363</v>
      </c>
      <c r="H1956" t="s">
        <v>13364</v>
      </c>
      <c r="I1956" t="s">
        <v>13365</v>
      </c>
      <c r="J1956" t="s">
        <v>102</v>
      </c>
      <c r="K1956" t="s">
        <v>843</v>
      </c>
      <c r="L1956" t="s">
        <v>3410</v>
      </c>
      <c r="M1956" t="s">
        <v>1798</v>
      </c>
      <c r="N1956" t="s">
        <v>13366</v>
      </c>
      <c r="O1956" t="s">
        <v>3012</v>
      </c>
      <c r="P1956" t="s">
        <v>11984</v>
      </c>
      <c r="Q1956" t="s">
        <v>371</v>
      </c>
      <c r="R1956" t="b">
        <v>0</v>
      </c>
      <c r="S1956">
        <v>2000</v>
      </c>
      <c r="T1956" t="s">
        <v>3002</v>
      </c>
      <c r="U1956" t="s">
        <v>3003</v>
      </c>
      <c r="V1956">
        <v>2</v>
      </c>
      <c r="W1956" t="s">
        <v>3012</v>
      </c>
    </row>
    <row r="1957" spans="1:23" hidden="1" x14ac:dyDescent="0.35">
      <c r="A1957" t="s">
        <v>419</v>
      </c>
      <c r="C1957" s="403">
        <v>45478</v>
      </c>
      <c r="D1957" t="s">
        <v>3079</v>
      </c>
      <c r="E1957" t="s">
        <v>13367</v>
      </c>
      <c r="F1957" t="s">
        <v>13368</v>
      </c>
      <c r="G1957" t="s">
        <v>13369</v>
      </c>
      <c r="H1957" t="s">
        <v>13370</v>
      </c>
      <c r="I1957" t="s">
        <v>13371</v>
      </c>
      <c r="J1957" t="s">
        <v>107</v>
      </c>
      <c r="K1957" t="s">
        <v>407</v>
      </c>
      <c r="L1957" t="s">
        <v>3319</v>
      </c>
      <c r="M1957" t="s">
        <v>11428</v>
      </c>
      <c r="N1957" t="s">
        <v>1798</v>
      </c>
      <c r="O1957" t="s">
        <v>3012</v>
      </c>
      <c r="P1957" t="s">
        <v>1798</v>
      </c>
      <c r="Q1957" t="s">
        <v>497</v>
      </c>
      <c r="R1957" t="b">
        <v>0</v>
      </c>
      <c r="S1957">
        <v>0</v>
      </c>
      <c r="T1957" t="s">
        <v>3002</v>
      </c>
      <c r="U1957" t="s">
        <v>3003</v>
      </c>
      <c r="V1957">
        <v>0</v>
      </c>
      <c r="W1957" t="s">
        <v>3012</v>
      </c>
    </row>
    <row r="1958" spans="1:23" hidden="1" x14ac:dyDescent="0.35">
      <c r="A1958" t="s">
        <v>2176</v>
      </c>
      <c r="C1958" s="403">
        <v>45478</v>
      </c>
      <c r="D1958" t="s">
        <v>3543</v>
      </c>
      <c r="E1958" t="s">
        <v>13372</v>
      </c>
      <c r="F1958" t="s">
        <v>13373</v>
      </c>
      <c r="G1958" t="s">
        <v>4061</v>
      </c>
      <c r="H1958" t="s">
        <v>13374</v>
      </c>
      <c r="I1958" t="s">
        <v>4063</v>
      </c>
      <c r="J1958" t="s">
        <v>102</v>
      </c>
      <c r="K1958" t="s">
        <v>843</v>
      </c>
      <c r="L1958" t="s">
        <v>3410</v>
      </c>
      <c r="M1958" t="s">
        <v>1798</v>
      </c>
      <c r="N1958" t="s">
        <v>13375</v>
      </c>
      <c r="O1958" t="s">
        <v>3012</v>
      </c>
      <c r="P1958" t="s">
        <v>11984</v>
      </c>
      <c r="Q1958" t="s">
        <v>371</v>
      </c>
      <c r="R1958" t="b">
        <v>0</v>
      </c>
      <c r="S1958">
        <v>1000</v>
      </c>
      <c r="T1958" t="s">
        <v>3002</v>
      </c>
      <c r="U1958" t="s">
        <v>3003</v>
      </c>
      <c r="V1958">
        <v>1</v>
      </c>
      <c r="W1958" t="s">
        <v>3012</v>
      </c>
    </row>
    <row r="1959" spans="1:23" hidden="1" x14ac:dyDescent="0.35">
      <c r="A1959" t="s">
        <v>419</v>
      </c>
      <c r="C1959" s="403">
        <v>45478</v>
      </c>
      <c r="D1959" t="s">
        <v>3543</v>
      </c>
      <c r="E1959" t="s">
        <v>13376</v>
      </c>
      <c r="F1959" t="s">
        <v>13377</v>
      </c>
      <c r="G1959" t="s">
        <v>13378</v>
      </c>
      <c r="H1959" t="s">
        <v>13379</v>
      </c>
      <c r="I1959" t="s">
        <v>3947</v>
      </c>
      <c r="J1959" t="s">
        <v>92</v>
      </c>
      <c r="K1959" t="s">
        <v>407</v>
      </c>
      <c r="L1959" t="s">
        <v>3319</v>
      </c>
      <c r="M1959" t="s">
        <v>13380</v>
      </c>
      <c r="N1959" t="s">
        <v>1798</v>
      </c>
      <c r="O1959" t="s">
        <v>3012</v>
      </c>
      <c r="P1959" t="s">
        <v>1798</v>
      </c>
      <c r="Q1959" t="s">
        <v>497</v>
      </c>
      <c r="R1959" t="b">
        <v>0</v>
      </c>
      <c r="S1959">
        <v>0</v>
      </c>
      <c r="T1959" t="s">
        <v>3002</v>
      </c>
      <c r="U1959" t="s">
        <v>3003</v>
      </c>
      <c r="V1959">
        <v>0</v>
      </c>
      <c r="W1959" t="s">
        <v>3012</v>
      </c>
    </row>
    <row r="1960" spans="1:23" hidden="1" x14ac:dyDescent="0.35">
      <c r="A1960" t="s">
        <v>419</v>
      </c>
      <c r="C1960" s="403">
        <v>45478</v>
      </c>
      <c r="D1960" t="s">
        <v>3079</v>
      </c>
      <c r="E1960" t="s">
        <v>13381</v>
      </c>
      <c r="F1960" t="s">
        <v>13382</v>
      </c>
      <c r="G1960" t="s">
        <v>13383</v>
      </c>
      <c r="H1960" t="s">
        <v>13384</v>
      </c>
      <c r="I1960" t="s">
        <v>13385</v>
      </c>
      <c r="J1960" t="s">
        <v>107</v>
      </c>
      <c r="K1960" t="s">
        <v>407</v>
      </c>
      <c r="L1960" t="s">
        <v>3319</v>
      </c>
      <c r="M1960" t="s">
        <v>11428</v>
      </c>
      <c r="N1960" t="s">
        <v>1798</v>
      </c>
      <c r="O1960" t="s">
        <v>3012</v>
      </c>
      <c r="P1960" t="s">
        <v>1798</v>
      </c>
      <c r="Q1960" t="s">
        <v>497</v>
      </c>
      <c r="R1960" t="b">
        <v>0</v>
      </c>
      <c r="S1960">
        <v>0</v>
      </c>
      <c r="T1960" t="s">
        <v>3002</v>
      </c>
      <c r="U1960" t="s">
        <v>3003</v>
      </c>
      <c r="V1960">
        <v>0</v>
      </c>
      <c r="W1960" t="s">
        <v>3012</v>
      </c>
    </row>
    <row r="1961" spans="1:23" hidden="1" x14ac:dyDescent="0.35">
      <c r="A1961" t="s">
        <v>419</v>
      </c>
      <c r="C1961" s="403">
        <v>45478</v>
      </c>
      <c r="D1961" t="s">
        <v>3079</v>
      </c>
      <c r="E1961" t="s">
        <v>13386</v>
      </c>
      <c r="F1961" t="s">
        <v>13387</v>
      </c>
      <c r="G1961" t="s">
        <v>13388</v>
      </c>
      <c r="H1961" t="s">
        <v>13389</v>
      </c>
      <c r="I1961" t="s">
        <v>2467</v>
      </c>
      <c r="J1961" t="s">
        <v>94</v>
      </c>
      <c r="K1961" t="s">
        <v>499</v>
      </c>
      <c r="L1961" t="s">
        <v>9227</v>
      </c>
      <c r="M1961" t="s">
        <v>13390</v>
      </c>
      <c r="N1961" t="s">
        <v>1798</v>
      </c>
      <c r="O1961" t="s">
        <v>3012</v>
      </c>
      <c r="P1961" t="s">
        <v>1798</v>
      </c>
      <c r="Q1961" t="s">
        <v>499</v>
      </c>
      <c r="R1961" t="b">
        <v>0</v>
      </c>
      <c r="S1961">
        <v>0</v>
      </c>
      <c r="T1961" t="s">
        <v>3002</v>
      </c>
      <c r="U1961" t="s">
        <v>3003</v>
      </c>
      <c r="V1961">
        <v>0</v>
      </c>
      <c r="W1961" t="s">
        <v>3012</v>
      </c>
    </row>
    <row r="1962" spans="1:23" hidden="1" x14ac:dyDescent="0.35">
      <c r="A1962" t="s">
        <v>419</v>
      </c>
      <c r="C1962" s="403">
        <v>45478</v>
      </c>
      <c r="D1962" t="s">
        <v>3543</v>
      </c>
      <c r="E1962" t="s">
        <v>13391</v>
      </c>
      <c r="F1962" t="s">
        <v>13392</v>
      </c>
      <c r="G1962" t="s">
        <v>13393</v>
      </c>
      <c r="H1962" t="s">
        <v>13394</v>
      </c>
      <c r="I1962" t="s">
        <v>2414</v>
      </c>
      <c r="J1962" t="s">
        <v>94</v>
      </c>
      <c r="K1962" t="s">
        <v>499</v>
      </c>
      <c r="L1962" t="s">
        <v>9305</v>
      </c>
      <c r="M1962" t="s">
        <v>1798</v>
      </c>
      <c r="N1962" t="s">
        <v>13395</v>
      </c>
      <c r="O1962" t="s">
        <v>3012</v>
      </c>
      <c r="P1962" t="s">
        <v>13396</v>
      </c>
      <c r="Q1962" t="s">
        <v>499</v>
      </c>
      <c r="R1962" t="b">
        <v>0</v>
      </c>
      <c r="S1962">
        <v>5000</v>
      </c>
      <c r="T1962" t="s">
        <v>3002</v>
      </c>
      <c r="U1962" t="s">
        <v>3003</v>
      </c>
      <c r="V1962">
        <v>5</v>
      </c>
      <c r="W1962" t="s">
        <v>3012</v>
      </c>
    </row>
    <row r="1963" spans="1:23" hidden="1" x14ac:dyDescent="0.35">
      <c r="A1963" t="s">
        <v>419</v>
      </c>
      <c r="C1963" s="403">
        <v>45478</v>
      </c>
      <c r="D1963" t="s">
        <v>3079</v>
      </c>
      <c r="E1963" t="s">
        <v>13397</v>
      </c>
      <c r="F1963" t="s">
        <v>13398</v>
      </c>
      <c r="G1963" t="s">
        <v>13399</v>
      </c>
      <c r="H1963" t="s">
        <v>13400</v>
      </c>
      <c r="I1963" t="s">
        <v>13401</v>
      </c>
      <c r="J1963" t="s">
        <v>107</v>
      </c>
      <c r="K1963" t="s">
        <v>407</v>
      </c>
      <c r="L1963" t="s">
        <v>3319</v>
      </c>
      <c r="M1963" t="s">
        <v>11428</v>
      </c>
      <c r="N1963" t="s">
        <v>1798</v>
      </c>
      <c r="O1963" t="s">
        <v>3012</v>
      </c>
      <c r="P1963" t="s">
        <v>1798</v>
      </c>
      <c r="Q1963" t="s">
        <v>497</v>
      </c>
      <c r="R1963" t="b">
        <v>0</v>
      </c>
      <c r="S1963">
        <v>0</v>
      </c>
      <c r="T1963" t="s">
        <v>3002</v>
      </c>
      <c r="U1963" t="s">
        <v>3003</v>
      </c>
      <c r="V1963">
        <v>0</v>
      </c>
      <c r="W1963" t="s">
        <v>3012</v>
      </c>
    </row>
    <row r="1964" spans="1:23" hidden="1" x14ac:dyDescent="0.35">
      <c r="A1964" t="s">
        <v>419</v>
      </c>
      <c r="C1964" s="403">
        <v>45478</v>
      </c>
      <c r="D1964" t="s">
        <v>3079</v>
      </c>
      <c r="E1964" t="s">
        <v>13402</v>
      </c>
      <c r="F1964" t="s">
        <v>13403</v>
      </c>
      <c r="G1964" t="s">
        <v>13404</v>
      </c>
      <c r="H1964" t="s">
        <v>13405</v>
      </c>
      <c r="I1964" t="s">
        <v>13406</v>
      </c>
      <c r="J1964" t="s">
        <v>107</v>
      </c>
      <c r="K1964" t="s">
        <v>407</v>
      </c>
      <c r="L1964" t="s">
        <v>3319</v>
      </c>
      <c r="M1964" t="s">
        <v>11428</v>
      </c>
      <c r="N1964" t="s">
        <v>1798</v>
      </c>
      <c r="O1964" t="s">
        <v>3012</v>
      </c>
      <c r="P1964" t="s">
        <v>1798</v>
      </c>
      <c r="Q1964" t="s">
        <v>497</v>
      </c>
      <c r="R1964" t="b">
        <v>0</v>
      </c>
      <c r="S1964">
        <v>0</v>
      </c>
      <c r="T1964" t="s">
        <v>3002</v>
      </c>
      <c r="U1964" t="s">
        <v>3003</v>
      </c>
      <c r="V1964">
        <v>0</v>
      </c>
      <c r="W1964" t="s">
        <v>3012</v>
      </c>
    </row>
    <row r="1965" spans="1:23" hidden="1" x14ac:dyDescent="0.35">
      <c r="A1965" t="s">
        <v>2189</v>
      </c>
      <c r="C1965" s="403">
        <v>45478</v>
      </c>
      <c r="D1965" t="s">
        <v>11245</v>
      </c>
      <c r="E1965" t="s">
        <v>13407</v>
      </c>
      <c r="F1965" t="s">
        <v>13408</v>
      </c>
      <c r="G1965" t="s">
        <v>12785</v>
      </c>
      <c r="H1965" t="s">
        <v>13409</v>
      </c>
      <c r="I1965" t="s">
        <v>12787</v>
      </c>
      <c r="J1965" t="s">
        <v>100</v>
      </c>
      <c r="K1965" t="s">
        <v>293</v>
      </c>
      <c r="L1965" t="s">
        <v>9198</v>
      </c>
      <c r="M1965" t="s">
        <v>13410</v>
      </c>
      <c r="N1965" t="s">
        <v>10398</v>
      </c>
      <c r="O1965" t="s">
        <v>3012</v>
      </c>
      <c r="P1965" t="s">
        <v>1798</v>
      </c>
      <c r="Q1965" t="s">
        <v>293</v>
      </c>
      <c r="R1965" t="b">
        <v>1</v>
      </c>
      <c r="S1965">
        <v>300</v>
      </c>
      <c r="T1965" t="s">
        <v>3002</v>
      </c>
      <c r="U1965" t="s">
        <v>3003</v>
      </c>
      <c r="V1965">
        <v>0.3</v>
      </c>
      <c r="W1965" t="s">
        <v>3012</v>
      </c>
    </row>
    <row r="1966" spans="1:23" hidden="1" x14ac:dyDescent="0.35">
      <c r="A1966" t="s">
        <v>381</v>
      </c>
      <c r="C1966" s="403">
        <v>45478</v>
      </c>
      <c r="D1966" t="s">
        <v>3543</v>
      </c>
      <c r="E1966" t="s">
        <v>13411</v>
      </c>
      <c r="F1966" t="s">
        <v>13412</v>
      </c>
      <c r="G1966" t="s">
        <v>3326</v>
      </c>
      <c r="H1966" t="s">
        <v>13413</v>
      </c>
      <c r="I1966" t="s">
        <v>3326</v>
      </c>
      <c r="J1966" t="s">
        <v>94</v>
      </c>
      <c r="K1966" t="s">
        <v>456</v>
      </c>
      <c r="L1966" t="s">
        <v>13414</v>
      </c>
      <c r="M1966" t="s">
        <v>13415</v>
      </c>
      <c r="N1966" t="s">
        <v>13416</v>
      </c>
      <c r="O1966" t="s">
        <v>3012</v>
      </c>
      <c r="P1966" t="s">
        <v>13417</v>
      </c>
      <c r="Q1966" t="s">
        <v>456</v>
      </c>
      <c r="R1966" t="b">
        <v>0</v>
      </c>
      <c r="S1966">
        <v>0</v>
      </c>
      <c r="T1966" t="s">
        <v>3002</v>
      </c>
      <c r="U1966" t="s">
        <v>3003</v>
      </c>
      <c r="V1966">
        <v>0</v>
      </c>
      <c r="W1966" t="s">
        <v>3012</v>
      </c>
    </row>
    <row r="1967" spans="1:23" hidden="1" x14ac:dyDescent="0.35">
      <c r="A1967" t="s">
        <v>381</v>
      </c>
      <c r="C1967" s="403">
        <v>45478</v>
      </c>
      <c r="D1967" t="s">
        <v>3543</v>
      </c>
      <c r="E1967" t="s">
        <v>13418</v>
      </c>
      <c r="F1967" t="s">
        <v>13419</v>
      </c>
      <c r="G1967" t="s">
        <v>13420</v>
      </c>
      <c r="H1967" t="s">
        <v>13421</v>
      </c>
      <c r="I1967" t="s">
        <v>2403</v>
      </c>
      <c r="J1967" t="s">
        <v>94</v>
      </c>
      <c r="K1967" t="s">
        <v>456</v>
      </c>
      <c r="L1967" t="s">
        <v>13414</v>
      </c>
      <c r="M1967" t="s">
        <v>13415</v>
      </c>
      <c r="N1967" t="s">
        <v>13422</v>
      </c>
      <c r="O1967" t="s">
        <v>3012</v>
      </c>
      <c r="P1967" t="s">
        <v>1798</v>
      </c>
      <c r="Q1967" t="s">
        <v>456</v>
      </c>
      <c r="R1967" t="b">
        <v>0</v>
      </c>
      <c r="S1967">
        <v>0</v>
      </c>
      <c r="T1967" t="s">
        <v>3002</v>
      </c>
      <c r="U1967" t="s">
        <v>3003</v>
      </c>
      <c r="V1967">
        <v>0</v>
      </c>
      <c r="W1967" t="s">
        <v>3012</v>
      </c>
    </row>
    <row r="1968" spans="1:23" hidden="1" x14ac:dyDescent="0.35">
      <c r="A1968" t="s">
        <v>2189</v>
      </c>
      <c r="C1968" s="403">
        <v>45478</v>
      </c>
      <c r="D1968" t="s">
        <v>3543</v>
      </c>
      <c r="E1968" t="s">
        <v>13423</v>
      </c>
      <c r="F1968" t="s">
        <v>13424</v>
      </c>
      <c r="G1968" t="s">
        <v>12018</v>
      </c>
      <c r="H1968" t="s">
        <v>13425</v>
      </c>
      <c r="I1968" t="s">
        <v>2283</v>
      </c>
      <c r="J1968" t="s">
        <v>2260</v>
      </c>
      <c r="K1968" t="s">
        <v>2189</v>
      </c>
      <c r="L1968" t="s">
        <v>13426</v>
      </c>
      <c r="M1968" t="s">
        <v>7924</v>
      </c>
      <c r="N1968" t="s">
        <v>13427</v>
      </c>
      <c r="O1968" t="s">
        <v>3012</v>
      </c>
      <c r="P1968" t="s">
        <v>13428</v>
      </c>
      <c r="Q1968" t="s">
        <v>2189</v>
      </c>
      <c r="R1968" t="b">
        <v>0</v>
      </c>
      <c r="S1968">
        <v>1000</v>
      </c>
      <c r="T1968" t="s">
        <v>3002</v>
      </c>
      <c r="U1968" t="s">
        <v>3003</v>
      </c>
      <c r="V1968">
        <v>1</v>
      </c>
      <c r="W1968" t="s">
        <v>3012</v>
      </c>
    </row>
    <row r="1969" spans="1:23" hidden="1" x14ac:dyDescent="0.35">
      <c r="A1969" t="s">
        <v>381</v>
      </c>
      <c r="C1969" s="403">
        <v>45478</v>
      </c>
      <c r="D1969" t="s">
        <v>3543</v>
      </c>
      <c r="E1969" t="s">
        <v>13429</v>
      </c>
      <c r="F1969" t="s">
        <v>13430</v>
      </c>
      <c r="G1969" t="s">
        <v>13431</v>
      </c>
      <c r="H1969" t="s">
        <v>13432</v>
      </c>
      <c r="I1969" t="s">
        <v>1114</v>
      </c>
      <c r="J1969" t="s">
        <v>94</v>
      </c>
      <c r="K1969" t="s">
        <v>456</v>
      </c>
      <c r="L1969" t="s">
        <v>3051</v>
      </c>
      <c r="M1969" t="s">
        <v>13433</v>
      </c>
      <c r="N1969" t="s">
        <v>1798</v>
      </c>
      <c r="O1969" t="s">
        <v>3012</v>
      </c>
      <c r="P1969" t="s">
        <v>1798</v>
      </c>
      <c r="Q1969" t="s">
        <v>456</v>
      </c>
      <c r="R1969" t="b">
        <v>0</v>
      </c>
      <c r="S1969">
        <v>0</v>
      </c>
      <c r="T1969" t="s">
        <v>3002</v>
      </c>
      <c r="U1969" t="s">
        <v>3003</v>
      </c>
      <c r="V1969">
        <v>0</v>
      </c>
      <c r="W1969" t="s">
        <v>3012</v>
      </c>
    </row>
    <row r="1970" spans="1:23" hidden="1" x14ac:dyDescent="0.35">
      <c r="A1970" t="s">
        <v>2176</v>
      </c>
      <c r="C1970" s="403">
        <v>45478</v>
      </c>
      <c r="D1970" t="s">
        <v>3543</v>
      </c>
      <c r="E1970" t="s">
        <v>13434</v>
      </c>
      <c r="F1970" t="s">
        <v>13435</v>
      </c>
      <c r="G1970" t="s">
        <v>13436</v>
      </c>
      <c r="H1970" t="s">
        <v>13437</v>
      </c>
      <c r="I1970" t="s">
        <v>13438</v>
      </c>
      <c r="J1970" t="s">
        <v>102</v>
      </c>
      <c r="K1970" t="s">
        <v>843</v>
      </c>
      <c r="L1970" t="s">
        <v>13439</v>
      </c>
      <c r="M1970" t="s">
        <v>1798</v>
      </c>
      <c r="N1970" t="s">
        <v>13440</v>
      </c>
      <c r="O1970" t="s">
        <v>3012</v>
      </c>
      <c r="P1970" t="s">
        <v>13441</v>
      </c>
      <c r="Q1970" t="s">
        <v>371</v>
      </c>
      <c r="R1970" t="b">
        <v>0</v>
      </c>
      <c r="S1970">
        <v>800</v>
      </c>
      <c r="T1970" t="s">
        <v>3002</v>
      </c>
      <c r="U1970" t="s">
        <v>3003</v>
      </c>
      <c r="V1970">
        <v>0.8</v>
      </c>
      <c r="W1970" t="s">
        <v>3012</v>
      </c>
    </row>
    <row r="1971" spans="1:23" hidden="1" x14ac:dyDescent="0.35">
      <c r="A1971" t="s">
        <v>419</v>
      </c>
      <c r="C1971" s="403">
        <v>45478</v>
      </c>
      <c r="D1971" t="s">
        <v>3079</v>
      </c>
      <c r="E1971" t="s">
        <v>13442</v>
      </c>
      <c r="F1971" t="s">
        <v>13443</v>
      </c>
      <c r="G1971" t="s">
        <v>13444</v>
      </c>
      <c r="H1971" t="s">
        <v>13445</v>
      </c>
      <c r="I1971" t="s">
        <v>2461</v>
      </c>
      <c r="J1971" t="s">
        <v>107</v>
      </c>
      <c r="K1971" t="s">
        <v>407</v>
      </c>
      <c r="L1971" t="s">
        <v>3319</v>
      </c>
      <c r="M1971" t="s">
        <v>11428</v>
      </c>
      <c r="N1971" t="s">
        <v>1798</v>
      </c>
      <c r="O1971" t="s">
        <v>3012</v>
      </c>
      <c r="P1971" t="s">
        <v>1798</v>
      </c>
      <c r="Q1971" t="s">
        <v>497</v>
      </c>
      <c r="R1971" t="b">
        <v>0</v>
      </c>
      <c r="S1971">
        <v>0</v>
      </c>
      <c r="T1971" t="s">
        <v>3002</v>
      </c>
      <c r="U1971" t="s">
        <v>3003</v>
      </c>
      <c r="V1971">
        <v>0</v>
      </c>
      <c r="W1971" t="s">
        <v>3012</v>
      </c>
    </row>
    <row r="1972" spans="1:23" hidden="1" x14ac:dyDescent="0.35">
      <c r="A1972" t="s">
        <v>2189</v>
      </c>
      <c r="C1972" s="403">
        <v>45478</v>
      </c>
      <c r="D1972" t="s">
        <v>3543</v>
      </c>
      <c r="E1972" t="s">
        <v>13446</v>
      </c>
      <c r="F1972" t="s">
        <v>13447</v>
      </c>
      <c r="G1972" t="s">
        <v>13448</v>
      </c>
      <c r="H1972" t="s">
        <v>13449</v>
      </c>
      <c r="I1972" t="s">
        <v>13450</v>
      </c>
      <c r="J1972" t="s">
        <v>3247</v>
      </c>
      <c r="K1972" t="s">
        <v>293</v>
      </c>
      <c r="L1972" t="s">
        <v>9789</v>
      </c>
      <c r="M1972" t="s">
        <v>1798</v>
      </c>
      <c r="N1972" t="s">
        <v>13451</v>
      </c>
      <c r="O1972" t="s">
        <v>3012</v>
      </c>
      <c r="P1972" t="s">
        <v>9790</v>
      </c>
      <c r="Q1972" t="s">
        <v>293</v>
      </c>
      <c r="R1972" t="b">
        <v>0</v>
      </c>
      <c r="S1972">
        <v>2000</v>
      </c>
      <c r="T1972" t="s">
        <v>3002</v>
      </c>
      <c r="U1972" t="s">
        <v>3003</v>
      </c>
      <c r="V1972">
        <v>2</v>
      </c>
      <c r="W1972" t="s">
        <v>3012</v>
      </c>
    </row>
    <row r="1973" spans="1:23" hidden="1" x14ac:dyDescent="0.35">
      <c r="A1973" t="s">
        <v>2189</v>
      </c>
      <c r="C1973" s="403">
        <v>45478</v>
      </c>
      <c r="D1973" t="s">
        <v>3543</v>
      </c>
      <c r="E1973" t="s">
        <v>13452</v>
      </c>
      <c r="F1973" t="s">
        <v>13453</v>
      </c>
      <c r="G1973" t="s">
        <v>10800</v>
      </c>
      <c r="H1973" t="s">
        <v>13454</v>
      </c>
      <c r="I1973" t="s">
        <v>4365</v>
      </c>
      <c r="J1973" t="s">
        <v>101</v>
      </c>
      <c r="K1973" t="s">
        <v>792</v>
      </c>
      <c r="L1973" t="s">
        <v>13287</v>
      </c>
      <c r="M1973" t="s">
        <v>1798</v>
      </c>
      <c r="N1973" t="s">
        <v>13455</v>
      </c>
      <c r="O1973" t="s">
        <v>3012</v>
      </c>
      <c r="P1973" t="s">
        <v>13289</v>
      </c>
      <c r="Q1973" t="s">
        <v>2189</v>
      </c>
      <c r="R1973" t="b">
        <v>0</v>
      </c>
      <c r="S1973">
        <v>700</v>
      </c>
      <c r="T1973" t="s">
        <v>3002</v>
      </c>
      <c r="U1973" t="s">
        <v>3003</v>
      </c>
      <c r="V1973">
        <v>0.7</v>
      </c>
      <c r="W1973" t="s">
        <v>3012</v>
      </c>
    </row>
    <row r="1974" spans="1:23" hidden="1" x14ac:dyDescent="0.35">
      <c r="A1974" t="s">
        <v>2189</v>
      </c>
      <c r="C1974" s="403">
        <v>45478</v>
      </c>
      <c r="D1974" t="s">
        <v>3536</v>
      </c>
      <c r="E1974" t="s">
        <v>13456</v>
      </c>
      <c r="F1974" t="s">
        <v>13457</v>
      </c>
      <c r="G1974" t="s">
        <v>13458</v>
      </c>
      <c r="H1974" t="s">
        <v>13459</v>
      </c>
      <c r="I1974" t="s">
        <v>13460</v>
      </c>
      <c r="J1974" t="s">
        <v>100</v>
      </c>
      <c r="K1974" t="s">
        <v>293</v>
      </c>
      <c r="L1974" t="s">
        <v>9198</v>
      </c>
      <c r="M1974" t="s">
        <v>13410</v>
      </c>
      <c r="N1974" t="s">
        <v>13461</v>
      </c>
      <c r="O1974" t="s">
        <v>3012</v>
      </c>
      <c r="P1974" t="s">
        <v>3732</v>
      </c>
      <c r="Q1974" t="s">
        <v>293</v>
      </c>
      <c r="R1974" t="b">
        <v>1</v>
      </c>
      <c r="S1974">
        <v>400</v>
      </c>
      <c r="T1974" t="s">
        <v>3002</v>
      </c>
      <c r="U1974" t="s">
        <v>3003</v>
      </c>
      <c r="V1974">
        <v>0.4</v>
      </c>
      <c r="W1974" t="s">
        <v>3012</v>
      </c>
    </row>
    <row r="1975" spans="1:23" hidden="1" x14ac:dyDescent="0.35">
      <c r="A1975" t="s">
        <v>381</v>
      </c>
      <c r="C1975" s="403">
        <v>45478</v>
      </c>
      <c r="D1975" t="s">
        <v>3543</v>
      </c>
      <c r="E1975" t="s">
        <v>13462</v>
      </c>
      <c r="F1975" t="s">
        <v>13463</v>
      </c>
      <c r="G1975" t="s">
        <v>13464</v>
      </c>
      <c r="H1975" t="s">
        <v>13465</v>
      </c>
      <c r="I1975" t="s">
        <v>1162</v>
      </c>
      <c r="J1975" t="s">
        <v>94</v>
      </c>
      <c r="K1975" t="s">
        <v>456</v>
      </c>
      <c r="L1975" t="s">
        <v>3051</v>
      </c>
      <c r="M1975" t="s">
        <v>13433</v>
      </c>
      <c r="N1975" t="s">
        <v>13466</v>
      </c>
      <c r="O1975" t="s">
        <v>3012</v>
      </c>
      <c r="P1975" t="s">
        <v>13467</v>
      </c>
      <c r="Q1975" t="s">
        <v>2139</v>
      </c>
      <c r="R1975" t="b">
        <v>0</v>
      </c>
      <c r="S1975">
        <v>0</v>
      </c>
      <c r="T1975" t="s">
        <v>3002</v>
      </c>
      <c r="U1975" t="s">
        <v>3003</v>
      </c>
      <c r="V1975">
        <v>0</v>
      </c>
      <c r="W1975" t="s">
        <v>3012</v>
      </c>
    </row>
    <row r="1976" spans="1:23" hidden="1" x14ac:dyDescent="0.35">
      <c r="A1976" t="s">
        <v>419</v>
      </c>
      <c r="C1976" s="403">
        <v>45478</v>
      </c>
      <c r="D1976" t="s">
        <v>3079</v>
      </c>
      <c r="E1976" t="s">
        <v>13468</v>
      </c>
      <c r="F1976" t="s">
        <v>13469</v>
      </c>
      <c r="G1976" t="s">
        <v>13470</v>
      </c>
      <c r="H1976" t="s">
        <v>13471</v>
      </c>
      <c r="I1976" t="s">
        <v>13472</v>
      </c>
      <c r="J1976" t="s">
        <v>92</v>
      </c>
      <c r="K1976" t="s">
        <v>407</v>
      </c>
      <c r="L1976" t="s">
        <v>3319</v>
      </c>
      <c r="M1976" t="s">
        <v>11428</v>
      </c>
      <c r="N1976" t="s">
        <v>13473</v>
      </c>
      <c r="O1976" t="s">
        <v>3012</v>
      </c>
      <c r="P1976" t="s">
        <v>11429</v>
      </c>
      <c r="Q1976" t="s">
        <v>497</v>
      </c>
      <c r="R1976" t="b">
        <v>0</v>
      </c>
      <c r="S1976">
        <v>0</v>
      </c>
      <c r="T1976" t="s">
        <v>3002</v>
      </c>
      <c r="U1976" t="s">
        <v>3003</v>
      </c>
      <c r="V1976">
        <v>0</v>
      </c>
      <c r="W1976" t="s">
        <v>3012</v>
      </c>
    </row>
    <row r="1977" spans="1:23" hidden="1" x14ac:dyDescent="0.35">
      <c r="A1977" t="s">
        <v>350</v>
      </c>
      <c r="C1977" s="403">
        <v>45478</v>
      </c>
      <c r="D1977" t="s">
        <v>3480</v>
      </c>
      <c r="E1977" t="s">
        <v>13474</v>
      </c>
      <c r="F1977" t="s">
        <v>13475</v>
      </c>
      <c r="G1977" t="s">
        <v>13476</v>
      </c>
      <c r="H1977" t="s">
        <v>13477</v>
      </c>
      <c r="I1977" t="s">
        <v>7476</v>
      </c>
      <c r="J1977" t="s">
        <v>103</v>
      </c>
      <c r="K1977" t="s">
        <v>836</v>
      </c>
      <c r="L1977" t="s">
        <v>13478</v>
      </c>
      <c r="M1977" t="s">
        <v>13479</v>
      </c>
      <c r="N1977" t="s">
        <v>13480</v>
      </c>
      <c r="O1977" t="s">
        <v>3012</v>
      </c>
      <c r="P1977" t="s">
        <v>13481</v>
      </c>
      <c r="Q1977" t="s">
        <v>846</v>
      </c>
      <c r="R1977" t="b">
        <v>0</v>
      </c>
      <c r="S1977">
        <v>0</v>
      </c>
      <c r="T1977" t="s">
        <v>3002</v>
      </c>
      <c r="U1977" t="s">
        <v>3003</v>
      </c>
      <c r="V1977">
        <v>0</v>
      </c>
      <c r="W1977" t="s">
        <v>3012</v>
      </c>
    </row>
    <row r="1978" spans="1:23" hidden="1" x14ac:dyDescent="0.35">
      <c r="A1978" t="s">
        <v>2189</v>
      </c>
      <c r="C1978" s="403">
        <v>45478</v>
      </c>
      <c r="D1978" t="s">
        <v>3543</v>
      </c>
      <c r="E1978" t="s">
        <v>13482</v>
      </c>
      <c r="F1978" t="s">
        <v>13483</v>
      </c>
      <c r="G1978" t="s">
        <v>13484</v>
      </c>
      <c r="H1978" t="s">
        <v>13485</v>
      </c>
      <c r="I1978" t="s">
        <v>4409</v>
      </c>
      <c r="J1978" t="s">
        <v>2260</v>
      </c>
      <c r="K1978" t="s">
        <v>2189</v>
      </c>
      <c r="L1978" t="s">
        <v>13426</v>
      </c>
      <c r="M1978" t="s">
        <v>9276</v>
      </c>
      <c r="N1978" t="s">
        <v>13486</v>
      </c>
      <c r="O1978" t="s">
        <v>3012</v>
      </c>
      <c r="P1978" t="s">
        <v>13428</v>
      </c>
      <c r="Q1978" t="s">
        <v>2189</v>
      </c>
      <c r="R1978" t="b">
        <v>0</v>
      </c>
      <c r="S1978">
        <v>1000</v>
      </c>
      <c r="T1978" t="s">
        <v>3002</v>
      </c>
      <c r="U1978" t="s">
        <v>3003</v>
      </c>
      <c r="V1978">
        <v>1</v>
      </c>
      <c r="W1978" t="s">
        <v>3012</v>
      </c>
    </row>
    <row r="1979" spans="1:23" hidden="1" x14ac:dyDescent="0.35">
      <c r="A1979" t="s">
        <v>2176</v>
      </c>
      <c r="C1979" s="403">
        <v>45478</v>
      </c>
      <c r="D1979" t="s">
        <v>3543</v>
      </c>
      <c r="E1979" t="s">
        <v>13487</v>
      </c>
      <c r="F1979" t="s">
        <v>13488</v>
      </c>
      <c r="G1979" t="s">
        <v>12008</v>
      </c>
      <c r="H1979" t="s">
        <v>13489</v>
      </c>
      <c r="I1979" t="s">
        <v>2425</v>
      </c>
      <c r="J1979" t="s">
        <v>102</v>
      </c>
      <c r="K1979" t="s">
        <v>843</v>
      </c>
      <c r="L1979" t="s">
        <v>3457</v>
      </c>
      <c r="M1979" t="s">
        <v>1798</v>
      </c>
      <c r="N1979" t="s">
        <v>13490</v>
      </c>
      <c r="O1979" t="s">
        <v>3012</v>
      </c>
      <c r="P1979" t="s">
        <v>3741</v>
      </c>
      <c r="Q1979" t="s">
        <v>371</v>
      </c>
      <c r="R1979" t="b">
        <v>0</v>
      </c>
      <c r="S1979">
        <v>600</v>
      </c>
      <c r="T1979" t="s">
        <v>3002</v>
      </c>
      <c r="U1979" t="s">
        <v>3003</v>
      </c>
      <c r="V1979">
        <v>0.6</v>
      </c>
      <c r="W1979" t="s">
        <v>3012</v>
      </c>
    </row>
    <row r="1980" spans="1:23" hidden="1" x14ac:dyDescent="0.35">
      <c r="A1980" t="s">
        <v>2176</v>
      </c>
      <c r="C1980" s="403">
        <v>45477</v>
      </c>
      <c r="D1980" t="s">
        <v>3543</v>
      </c>
      <c r="E1980" t="s">
        <v>369</v>
      </c>
      <c r="F1980" t="s">
        <v>13491</v>
      </c>
      <c r="G1980" t="s">
        <v>2298</v>
      </c>
      <c r="H1980" t="s">
        <v>13492</v>
      </c>
      <c r="I1980" t="s">
        <v>13493</v>
      </c>
      <c r="J1980" t="s">
        <v>102</v>
      </c>
      <c r="K1980" t="s">
        <v>371</v>
      </c>
      <c r="L1980" t="s">
        <v>4156</v>
      </c>
      <c r="M1980" t="s">
        <v>13494</v>
      </c>
      <c r="N1980" t="s">
        <v>13495</v>
      </c>
      <c r="O1980" t="s">
        <v>3030</v>
      </c>
      <c r="P1980" t="s">
        <v>9462</v>
      </c>
      <c r="Q1980" t="s">
        <v>371</v>
      </c>
      <c r="R1980" t="b">
        <v>0</v>
      </c>
      <c r="S1980">
        <v>25000</v>
      </c>
      <c r="T1980" t="s">
        <v>3013</v>
      </c>
      <c r="U1980" t="s">
        <v>8048</v>
      </c>
      <c r="V1980">
        <v>25</v>
      </c>
      <c r="W1980" t="s">
        <v>3030</v>
      </c>
    </row>
    <row r="1981" spans="1:23" hidden="1" x14ac:dyDescent="0.35">
      <c r="A1981" t="s">
        <v>381</v>
      </c>
      <c r="C1981" s="403">
        <v>45477</v>
      </c>
      <c r="D1981" t="s">
        <v>3543</v>
      </c>
      <c r="E1981" t="s">
        <v>13496</v>
      </c>
      <c r="F1981" t="s">
        <v>13497</v>
      </c>
      <c r="G1981" t="s">
        <v>13498</v>
      </c>
      <c r="H1981" t="s">
        <v>13499</v>
      </c>
      <c r="I1981" t="s">
        <v>2348</v>
      </c>
      <c r="J1981" t="s">
        <v>97</v>
      </c>
      <c r="K1981" t="s">
        <v>444</v>
      </c>
      <c r="L1981" t="s">
        <v>3009</v>
      </c>
      <c r="M1981" t="s">
        <v>13500</v>
      </c>
      <c r="N1981" t="s">
        <v>10017</v>
      </c>
      <c r="O1981" t="s">
        <v>3012</v>
      </c>
      <c r="P1981" t="s">
        <v>8254</v>
      </c>
      <c r="Q1981" t="s">
        <v>415</v>
      </c>
      <c r="R1981" t="b">
        <v>0</v>
      </c>
      <c r="S1981">
        <v>8000</v>
      </c>
      <c r="T1981" t="s">
        <v>3002</v>
      </c>
      <c r="U1981" t="s">
        <v>3003</v>
      </c>
      <c r="V1981">
        <v>8</v>
      </c>
      <c r="W1981" t="s">
        <v>3012</v>
      </c>
    </row>
    <row r="1982" spans="1:23" hidden="1" x14ac:dyDescent="0.35">
      <c r="A1982" t="s">
        <v>381</v>
      </c>
      <c r="C1982" s="403">
        <v>45477</v>
      </c>
      <c r="D1982" t="s">
        <v>3543</v>
      </c>
      <c r="E1982" t="s">
        <v>13501</v>
      </c>
      <c r="F1982" t="s">
        <v>13502</v>
      </c>
      <c r="G1982" t="s">
        <v>13503</v>
      </c>
      <c r="H1982" t="s">
        <v>13504</v>
      </c>
      <c r="I1982" t="s">
        <v>449</v>
      </c>
      <c r="J1982" t="s">
        <v>97</v>
      </c>
      <c r="K1982" t="s">
        <v>444</v>
      </c>
      <c r="L1982" t="s">
        <v>3009</v>
      </c>
      <c r="M1982" t="s">
        <v>1798</v>
      </c>
      <c r="N1982" t="s">
        <v>10017</v>
      </c>
      <c r="O1982" t="s">
        <v>3021</v>
      </c>
      <c r="P1982" t="s">
        <v>8254</v>
      </c>
      <c r="Q1982" t="s">
        <v>415</v>
      </c>
      <c r="R1982" t="b">
        <v>0</v>
      </c>
      <c r="S1982">
        <v>8000</v>
      </c>
      <c r="T1982" t="s">
        <v>3002</v>
      </c>
      <c r="U1982" t="s">
        <v>3003</v>
      </c>
      <c r="V1982">
        <v>8</v>
      </c>
      <c r="W1982" t="s">
        <v>3021</v>
      </c>
    </row>
    <row r="1983" spans="1:23" hidden="1" x14ac:dyDescent="0.35">
      <c r="A1983" t="s">
        <v>381</v>
      </c>
      <c r="C1983" s="403">
        <v>45477</v>
      </c>
      <c r="D1983" t="s">
        <v>3543</v>
      </c>
      <c r="E1983" t="s">
        <v>13505</v>
      </c>
      <c r="F1983" t="s">
        <v>13506</v>
      </c>
      <c r="G1983" t="s">
        <v>13507</v>
      </c>
      <c r="H1983" t="s">
        <v>13508</v>
      </c>
      <c r="I1983" t="s">
        <v>2253</v>
      </c>
      <c r="J1983" t="s">
        <v>97</v>
      </c>
      <c r="K1983" t="s">
        <v>444</v>
      </c>
      <c r="L1983" t="s">
        <v>3009</v>
      </c>
      <c r="M1983" t="s">
        <v>1798</v>
      </c>
      <c r="N1983" t="s">
        <v>13509</v>
      </c>
      <c r="O1983" t="s">
        <v>3012</v>
      </c>
      <c r="P1983" t="s">
        <v>8254</v>
      </c>
      <c r="Q1983" t="s">
        <v>415</v>
      </c>
      <c r="R1983" t="b">
        <v>0</v>
      </c>
      <c r="S1983">
        <v>4000</v>
      </c>
      <c r="T1983" t="s">
        <v>3002</v>
      </c>
      <c r="U1983" t="s">
        <v>3003</v>
      </c>
      <c r="V1983">
        <v>4</v>
      </c>
      <c r="W1983" t="s">
        <v>3012</v>
      </c>
    </row>
    <row r="1984" spans="1:23" hidden="1" x14ac:dyDescent="0.35">
      <c r="A1984" t="s">
        <v>2189</v>
      </c>
      <c r="C1984" s="403">
        <v>45477</v>
      </c>
      <c r="D1984" t="s">
        <v>3661</v>
      </c>
      <c r="E1984" t="s">
        <v>335</v>
      </c>
      <c r="F1984" t="s">
        <v>13510</v>
      </c>
      <c r="G1984" t="s">
        <v>1841</v>
      </c>
      <c r="H1984" t="s">
        <v>13511</v>
      </c>
      <c r="I1984" t="s">
        <v>2344</v>
      </c>
      <c r="J1984" t="s">
        <v>100</v>
      </c>
      <c r="K1984" t="s">
        <v>2193</v>
      </c>
      <c r="L1984" t="s">
        <v>9515</v>
      </c>
      <c r="M1984" t="s">
        <v>13512</v>
      </c>
      <c r="N1984" t="s">
        <v>13513</v>
      </c>
      <c r="O1984" t="s">
        <v>3021</v>
      </c>
      <c r="P1984" t="s">
        <v>13512</v>
      </c>
      <c r="Q1984" t="s">
        <v>2189</v>
      </c>
      <c r="R1984" t="b">
        <v>0</v>
      </c>
      <c r="S1984">
        <v>15000</v>
      </c>
      <c r="T1984" t="s">
        <v>3013</v>
      </c>
      <c r="U1984" t="s">
        <v>3003</v>
      </c>
      <c r="V1984">
        <v>15</v>
      </c>
      <c r="W1984" t="s">
        <v>3021</v>
      </c>
    </row>
    <row r="1985" spans="1:23" hidden="1" x14ac:dyDescent="0.35">
      <c r="A1985" t="s">
        <v>350</v>
      </c>
      <c r="C1985" s="403">
        <v>45477</v>
      </c>
      <c r="D1985" t="s">
        <v>3480</v>
      </c>
      <c r="E1985" t="s">
        <v>13514</v>
      </c>
      <c r="F1985" t="s">
        <v>13515</v>
      </c>
      <c r="G1985" t="s">
        <v>6830</v>
      </c>
      <c r="H1985" t="s">
        <v>13516</v>
      </c>
      <c r="I1985" t="s">
        <v>3520</v>
      </c>
      <c r="J1985" t="s">
        <v>103</v>
      </c>
      <c r="K1985" t="s">
        <v>836</v>
      </c>
      <c r="L1985" t="s">
        <v>13517</v>
      </c>
      <c r="M1985" t="s">
        <v>13518</v>
      </c>
      <c r="N1985" t="s">
        <v>13519</v>
      </c>
      <c r="O1985" t="s">
        <v>3012</v>
      </c>
      <c r="P1985" t="s">
        <v>13520</v>
      </c>
      <c r="Q1985" t="s">
        <v>846</v>
      </c>
      <c r="R1985" t="b">
        <v>0</v>
      </c>
      <c r="S1985">
        <v>0</v>
      </c>
      <c r="T1985" t="s">
        <v>3002</v>
      </c>
      <c r="U1985" t="s">
        <v>3003</v>
      </c>
      <c r="V1985">
        <v>0</v>
      </c>
      <c r="W1985" t="s">
        <v>3012</v>
      </c>
    </row>
    <row r="1986" spans="1:23" hidden="1" x14ac:dyDescent="0.35">
      <c r="A1986" t="s">
        <v>2176</v>
      </c>
      <c r="C1986" s="403">
        <v>45477</v>
      </c>
      <c r="D1986" t="s">
        <v>3543</v>
      </c>
      <c r="E1986" t="s">
        <v>13521</v>
      </c>
      <c r="F1986" t="s">
        <v>13522</v>
      </c>
      <c r="G1986" t="s">
        <v>13523</v>
      </c>
      <c r="H1986" t="s">
        <v>13524</v>
      </c>
      <c r="I1986" t="s">
        <v>2414</v>
      </c>
      <c r="J1986" t="s">
        <v>102</v>
      </c>
      <c r="K1986" t="s">
        <v>371</v>
      </c>
      <c r="L1986" t="s">
        <v>4156</v>
      </c>
      <c r="M1986" t="s">
        <v>1798</v>
      </c>
      <c r="N1986" t="s">
        <v>13525</v>
      </c>
      <c r="O1986" t="s">
        <v>3012</v>
      </c>
      <c r="P1986" t="s">
        <v>4159</v>
      </c>
      <c r="Q1986" t="s">
        <v>371</v>
      </c>
      <c r="R1986" t="b">
        <v>0</v>
      </c>
      <c r="S1986">
        <v>2000</v>
      </c>
      <c r="T1986" t="s">
        <v>3002</v>
      </c>
      <c r="U1986" t="s">
        <v>3003</v>
      </c>
      <c r="V1986">
        <v>2</v>
      </c>
      <c r="W1986" t="s">
        <v>3012</v>
      </c>
    </row>
    <row r="1987" spans="1:23" hidden="1" x14ac:dyDescent="0.35">
      <c r="A1987" t="s">
        <v>350</v>
      </c>
      <c r="C1987" s="403">
        <v>45477</v>
      </c>
      <c r="D1987" t="s">
        <v>3480</v>
      </c>
      <c r="E1987" t="s">
        <v>13526</v>
      </c>
      <c r="F1987" t="s">
        <v>13527</v>
      </c>
      <c r="G1987" t="s">
        <v>13528</v>
      </c>
      <c r="H1987" t="s">
        <v>13529</v>
      </c>
      <c r="I1987" t="s">
        <v>2301</v>
      </c>
      <c r="J1987" t="s">
        <v>103</v>
      </c>
      <c r="K1987" t="s">
        <v>836</v>
      </c>
      <c r="L1987" t="s">
        <v>13517</v>
      </c>
      <c r="M1987" t="s">
        <v>13530</v>
      </c>
      <c r="N1987" t="s">
        <v>13531</v>
      </c>
      <c r="O1987" t="s">
        <v>3012</v>
      </c>
      <c r="P1987" t="s">
        <v>13520</v>
      </c>
      <c r="Q1987" t="s">
        <v>846</v>
      </c>
      <c r="R1987" t="b">
        <v>0</v>
      </c>
      <c r="S1987">
        <v>0</v>
      </c>
      <c r="T1987" t="s">
        <v>3002</v>
      </c>
      <c r="U1987" t="s">
        <v>3003</v>
      </c>
      <c r="V1987">
        <v>0</v>
      </c>
      <c r="W1987" t="s">
        <v>3012</v>
      </c>
    </row>
    <row r="1988" spans="1:23" hidden="1" x14ac:dyDescent="0.35">
      <c r="A1988" t="s">
        <v>2189</v>
      </c>
      <c r="C1988" s="403">
        <v>45477</v>
      </c>
      <c r="D1988" t="s">
        <v>3543</v>
      </c>
      <c r="E1988" t="s">
        <v>13532</v>
      </c>
      <c r="F1988" t="s">
        <v>13533</v>
      </c>
      <c r="G1988" t="s">
        <v>862</v>
      </c>
      <c r="H1988" t="s">
        <v>13534</v>
      </c>
      <c r="I1988" t="s">
        <v>862</v>
      </c>
      <c r="J1988" t="s">
        <v>101</v>
      </c>
      <c r="K1988" t="s">
        <v>792</v>
      </c>
      <c r="L1988" t="s">
        <v>13535</v>
      </c>
      <c r="M1988" t="s">
        <v>1798</v>
      </c>
      <c r="N1988" t="s">
        <v>13536</v>
      </c>
      <c r="O1988" t="s">
        <v>3012</v>
      </c>
      <c r="P1988" t="s">
        <v>13537</v>
      </c>
      <c r="Q1988" t="s">
        <v>2189</v>
      </c>
      <c r="R1988" t="b">
        <v>0</v>
      </c>
      <c r="S1988">
        <v>3000</v>
      </c>
      <c r="T1988" t="s">
        <v>3002</v>
      </c>
      <c r="U1988" t="s">
        <v>3003</v>
      </c>
      <c r="V1988">
        <v>3</v>
      </c>
      <c r="W1988" t="s">
        <v>3012</v>
      </c>
    </row>
    <row r="1989" spans="1:23" hidden="1" x14ac:dyDescent="0.35">
      <c r="A1989" t="s">
        <v>350</v>
      </c>
      <c r="C1989" s="403">
        <v>45477</v>
      </c>
      <c r="D1989" t="s">
        <v>3480</v>
      </c>
      <c r="E1989" t="s">
        <v>13538</v>
      </c>
      <c r="F1989" t="s">
        <v>13539</v>
      </c>
      <c r="G1989" t="s">
        <v>13540</v>
      </c>
      <c r="H1989" t="s">
        <v>13541</v>
      </c>
      <c r="I1989" t="s">
        <v>2382</v>
      </c>
      <c r="J1989" t="s">
        <v>103</v>
      </c>
      <c r="K1989" t="s">
        <v>836</v>
      </c>
      <c r="L1989" t="s">
        <v>13517</v>
      </c>
      <c r="M1989" t="s">
        <v>4908</v>
      </c>
      <c r="N1989" t="s">
        <v>13531</v>
      </c>
      <c r="O1989" t="s">
        <v>3012</v>
      </c>
      <c r="P1989" t="s">
        <v>13520</v>
      </c>
      <c r="Q1989" t="s">
        <v>846</v>
      </c>
      <c r="R1989" t="b">
        <v>0</v>
      </c>
      <c r="S1989">
        <v>0</v>
      </c>
      <c r="T1989" t="s">
        <v>3002</v>
      </c>
      <c r="U1989" t="s">
        <v>3003</v>
      </c>
      <c r="V1989">
        <v>0</v>
      </c>
      <c r="W1989" t="s">
        <v>3012</v>
      </c>
    </row>
    <row r="1990" spans="1:23" hidden="1" x14ac:dyDescent="0.35">
      <c r="A1990" t="s">
        <v>2176</v>
      </c>
      <c r="C1990" s="403">
        <v>45477</v>
      </c>
      <c r="D1990" t="s">
        <v>3543</v>
      </c>
      <c r="E1990" t="s">
        <v>13542</v>
      </c>
      <c r="F1990" t="s">
        <v>13543</v>
      </c>
      <c r="G1990" t="s">
        <v>13544</v>
      </c>
      <c r="H1990" t="s">
        <v>13545</v>
      </c>
      <c r="I1990" t="s">
        <v>13546</v>
      </c>
      <c r="J1990" t="s">
        <v>102</v>
      </c>
      <c r="K1990" t="s">
        <v>371</v>
      </c>
      <c r="L1990" t="s">
        <v>4156</v>
      </c>
      <c r="M1990" t="s">
        <v>1798</v>
      </c>
      <c r="N1990" t="s">
        <v>13547</v>
      </c>
      <c r="O1990" t="s">
        <v>3012</v>
      </c>
      <c r="P1990" t="s">
        <v>4159</v>
      </c>
      <c r="Q1990" t="s">
        <v>371</v>
      </c>
      <c r="R1990" t="b">
        <v>0</v>
      </c>
      <c r="S1990">
        <v>3000</v>
      </c>
      <c r="T1990" t="s">
        <v>3002</v>
      </c>
      <c r="U1990" t="s">
        <v>3003</v>
      </c>
      <c r="V1990">
        <v>3</v>
      </c>
      <c r="W1990" t="s">
        <v>3012</v>
      </c>
    </row>
    <row r="1991" spans="1:23" hidden="1" x14ac:dyDescent="0.35">
      <c r="A1991" t="s">
        <v>2176</v>
      </c>
      <c r="C1991" s="403">
        <v>45477</v>
      </c>
      <c r="D1991" t="s">
        <v>3543</v>
      </c>
      <c r="E1991" t="s">
        <v>13548</v>
      </c>
      <c r="F1991" t="s">
        <v>13549</v>
      </c>
      <c r="G1991" t="s">
        <v>13550</v>
      </c>
      <c r="H1991" t="s">
        <v>13551</v>
      </c>
      <c r="I1991" t="s">
        <v>5041</v>
      </c>
      <c r="J1991" t="s">
        <v>102</v>
      </c>
      <c r="K1991" t="s">
        <v>371</v>
      </c>
      <c r="L1991" t="s">
        <v>4156</v>
      </c>
      <c r="M1991" t="s">
        <v>1798</v>
      </c>
      <c r="N1991" t="s">
        <v>13552</v>
      </c>
      <c r="O1991" t="s">
        <v>3012</v>
      </c>
      <c r="P1991" t="s">
        <v>4159</v>
      </c>
      <c r="Q1991" t="s">
        <v>371</v>
      </c>
      <c r="R1991" t="b">
        <v>0</v>
      </c>
      <c r="S1991">
        <v>3100</v>
      </c>
      <c r="T1991" t="s">
        <v>3002</v>
      </c>
      <c r="U1991" t="s">
        <v>3003</v>
      </c>
      <c r="V1991">
        <v>3.1</v>
      </c>
      <c r="W1991" t="s">
        <v>3012</v>
      </c>
    </row>
    <row r="1992" spans="1:23" hidden="1" x14ac:dyDescent="0.35">
      <c r="A1992" t="s">
        <v>350</v>
      </c>
      <c r="C1992" s="403">
        <v>45477</v>
      </c>
      <c r="D1992" t="s">
        <v>3480</v>
      </c>
      <c r="E1992" t="s">
        <v>13553</v>
      </c>
      <c r="F1992" t="s">
        <v>13554</v>
      </c>
      <c r="G1992" t="s">
        <v>4050</v>
      </c>
      <c r="H1992" t="s">
        <v>13555</v>
      </c>
      <c r="I1992" t="s">
        <v>13556</v>
      </c>
      <c r="J1992" t="s">
        <v>103</v>
      </c>
      <c r="K1992" t="s">
        <v>836</v>
      </c>
      <c r="L1992" t="s">
        <v>13517</v>
      </c>
      <c r="M1992" t="s">
        <v>13557</v>
      </c>
      <c r="N1992" t="s">
        <v>13558</v>
      </c>
      <c r="O1992" t="s">
        <v>3012</v>
      </c>
      <c r="P1992" t="s">
        <v>13520</v>
      </c>
      <c r="Q1992" t="s">
        <v>846</v>
      </c>
      <c r="R1992" t="b">
        <v>0</v>
      </c>
      <c r="S1992">
        <v>0</v>
      </c>
      <c r="T1992" t="s">
        <v>3002</v>
      </c>
      <c r="U1992" t="s">
        <v>3003</v>
      </c>
      <c r="V1992">
        <v>0</v>
      </c>
      <c r="W1992" t="s">
        <v>3012</v>
      </c>
    </row>
    <row r="1993" spans="1:23" hidden="1" x14ac:dyDescent="0.35">
      <c r="A1993" t="s">
        <v>2176</v>
      </c>
      <c r="C1993" s="403">
        <v>45477</v>
      </c>
      <c r="D1993" t="s">
        <v>3661</v>
      </c>
      <c r="E1993" t="s">
        <v>13559</v>
      </c>
      <c r="F1993" t="s">
        <v>13560</v>
      </c>
      <c r="G1993" t="s">
        <v>4395</v>
      </c>
      <c r="H1993" t="s">
        <v>13561</v>
      </c>
      <c r="I1993" t="s">
        <v>1935</v>
      </c>
      <c r="J1993" t="s">
        <v>102</v>
      </c>
      <c r="K1993" t="s">
        <v>371</v>
      </c>
      <c r="L1993" t="s">
        <v>10933</v>
      </c>
      <c r="M1993" t="s">
        <v>1798</v>
      </c>
      <c r="N1993" t="s">
        <v>13562</v>
      </c>
      <c r="O1993" t="s">
        <v>3012</v>
      </c>
      <c r="P1993" t="s">
        <v>10935</v>
      </c>
      <c r="Q1993" t="s">
        <v>371</v>
      </c>
      <c r="R1993" t="b">
        <v>0</v>
      </c>
      <c r="S1993">
        <v>1200</v>
      </c>
      <c r="T1993" t="s">
        <v>3002</v>
      </c>
      <c r="U1993" t="s">
        <v>3003</v>
      </c>
      <c r="V1993">
        <v>1.2</v>
      </c>
      <c r="W1993" t="s">
        <v>3012</v>
      </c>
    </row>
    <row r="1994" spans="1:23" hidden="1" x14ac:dyDescent="0.35">
      <c r="A1994" t="s">
        <v>350</v>
      </c>
      <c r="C1994" s="403">
        <v>45477</v>
      </c>
      <c r="D1994" t="s">
        <v>3480</v>
      </c>
      <c r="E1994" t="s">
        <v>13563</v>
      </c>
      <c r="F1994" t="s">
        <v>13564</v>
      </c>
      <c r="G1994" t="s">
        <v>11335</v>
      </c>
      <c r="H1994" t="s">
        <v>13565</v>
      </c>
      <c r="I1994" t="s">
        <v>2279</v>
      </c>
      <c r="J1994" t="s">
        <v>103</v>
      </c>
      <c r="K1994" t="s">
        <v>836</v>
      </c>
      <c r="L1994" t="s">
        <v>13517</v>
      </c>
      <c r="M1994" t="s">
        <v>13566</v>
      </c>
      <c r="N1994" t="s">
        <v>13567</v>
      </c>
      <c r="O1994" t="s">
        <v>3012</v>
      </c>
      <c r="P1994" t="s">
        <v>13520</v>
      </c>
      <c r="Q1994" t="s">
        <v>846</v>
      </c>
      <c r="R1994" t="b">
        <v>0</v>
      </c>
      <c r="S1994">
        <v>0</v>
      </c>
      <c r="T1994" t="s">
        <v>3002</v>
      </c>
      <c r="U1994" t="s">
        <v>3003</v>
      </c>
      <c r="V1994">
        <v>0</v>
      </c>
      <c r="W1994" t="s">
        <v>3012</v>
      </c>
    </row>
    <row r="1995" spans="1:23" hidden="1" x14ac:dyDescent="0.35">
      <c r="A1995" t="s">
        <v>2176</v>
      </c>
      <c r="C1995" s="403">
        <v>45477</v>
      </c>
      <c r="D1995" t="s">
        <v>3543</v>
      </c>
      <c r="E1995" t="s">
        <v>13568</v>
      </c>
      <c r="F1995" t="s">
        <v>13569</v>
      </c>
      <c r="G1995" t="s">
        <v>13570</v>
      </c>
      <c r="H1995" t="s">
        <v>13571</v>
      </c>
      <c r="I1995" t="s">
        <v>13572</v>
      </c>
      <c r="J1995" t="s">
        <v>102</v>
      </c>
      <c r="K1995" t="s">
        <v>371</v>
      </c>
      <c r="L1995" t="s">
        <v>10933</v>
      </c>
      <c r="M1995" t="s">
        <v>1798</v>
      </c>
      <c r="N1995" t="s">
        <v>13573</v>
      </c>
      <c r="O1995" t="s">
        <v>3012</v>
      </c>
      <c r="P1995" t="s">
        <v>10935</v>
      </c>
      <c r="Q1995" t="s">
        <v>371</v>
      </c>
      <c r="R1995" t="b">
        <v>0</v>
      </c>
      <c r="S1995">
        <v>1200</v>
      </c>
      <c r="T1995" t="s">
        <v>3002</v>
      </c>
      <c r="U1995" t="s">
        <v>3003</v>
      </c>
      <c r="V1995">
        <v>1.2</v>
      </c>
      <c r="W1995" t="s">
        <v>3012</v>
      </c>
    </row>
    <row r="1996" spans="1:23" hidden="1" x14ac:dyDescent="0.35">
      <c r="A1996" t="s">
        <v>2176</v>
      </c>
      <c r="C1996" s="403">
        <v>45477</v>
      </c>
      <c r="D1996" t="s">
        <v>3543</v>
      </c>
      <c r="E1996" t="s">
        <v>13574</v>
      </c>
      <c r="F1996" t="s">
        <v>13575</v>
      </c>
      <c r="G1996" t="s">
        <v>13576</v>
      </c>
      <c r="H1996" t="s">
        <v>13577</v>
      </c>
      <c r="I1996" t="s">
        <v>13578</v>
      </c>
      <c r="J1996" t="s">
        <v>102</v>
      </c>
      <c r="K1996" t="s">
        <v>371</v>
      </c>
      <c r="L1996" t="s">
        <v>10933</v>
      </c>
      <c r="M1996" t="s">
        <v>1798</v>
      </c>
      <c r="N1996" t="s">
        <v>13573</v>
      </c>
      <c r="O1996" t="s">
        <v>3012</v>
      </c>
      <c r="P1996" t="s">
        <v>10935</v>
      </c>
      <c r="Q1996" t="s">
        <v>371</v>
      </c>
      <c r="R1996" t="b">
        <v>0</v>
      </c>
      <c r="S1996">
        <v>1000</v>
      </c>
      <c r="T1996" t="s">
        <v>3002</v>
      </c>
      <c r="U1996" t="s">
        <v>3003</v>
      </c>
      <c r="V1996">
        <v>1</v>
      </c>
      <c r="W1996" t="s">
        <v>3012</v>
      </c>
    </row>
    <row r="1997" spans="1:23" hidden="1" x14ac:dyDescent="0.35">
      <c r="A1997" t="s">
        <v>2189</v>
      </c>
      <c r="C1997" s="403">
        <v>45477</v>
      </c>
      <c r="D1997" t="s">
        <v>3543</v>
      </c>
      <c r="E1997" t="s">
        <v>13579</v>
      </c>
      <c r="F1997" t="s">
        <v>13580</v>
      </c>
      <c r="G1997" t="s">
        <v>13581</v>
      </c>
      <c r="H1997" t="s">
        <v>13582</v>
      </c>
      <c r="I1997" t="s">
        <v>13581</v>
      </c>
      <c r="J1997" t="s">
        <v>101</v>
      </c>
      <c r="K1997" t="s">
        <v>792</v>
      </c>
      <c r="L1997" t="s">
        <v>13535</v>
      </c>
      <c r="M1997" t="s">
        <v>1798</v>
      </c>
      <c r="N1997" t="s">
        <v>13583</v>
      </c>
      <c r="O1997" t="s">
        <v>3012</v>
      </c>
      <c r="P1997" t="s">
        <v>13537</v>
      </c>
      <c r="Q1997" t="s">
        <v>2189</v>
      </c>
      <c r="R1997" t="b">
        <v>0</v>
      </c>
      <c r="S1997">
        <v>1600</v>
      </c>
      <c r="T1997" t="s">
        <v>3002</v>
      </c>
      <c r="U1997" t="s">
        <v>3003</v>
      </c>
      <c r="V1997">
        <v>1.6</v>
      </c>
      <c r="W1997" t="s">
        <v>3012</v>
      </c>
    </row>
    <row r="1998" spans="1:23" hidden="1" x14ac:dyDescent="0.35">
      <c r="A1998" t="s">
        <v>419</v>
      </c>
      <c r="C1998" s="403">
        <v>45477</v>
      </c>
      <c r="D1998" t="s">
        <v>3661</v>
      </c>
      <c r="E1998" t="s">
        <v>519</v>
      </c>
      <c r="F1998" t="s">
        <v>13584</v>
      </c>
      <c r="G1998" t="s">
        <v>252</v>
      </c>
      <c r="H1998" t="s">
        <v>13585</v>
      </c>
      <c r="I1998" t="s">
        <v>2476</v>
      </c>
      <c r="J1998" t="s">
        <v>94</v>
      </c>
      <c r="K1998" t="s">
        <v>497</v>
      </c>
      <c r="L1998" t="s">
        <v>13586</v>
      </c>
      <c r="M1998" t="s">
        <v>1798</v>
      </c>
      <c r="N1998" t="s">
        <v>1798</v>
      </c>
      <c r="O1998" t="s">
        <v>3021</v>
      </c>
      <c r="P1998" t="s">
        <v>13587</v>
      </c>
      <c r="Q1998" t="s">
        <v>497</v>
      </c>
      <c r="R1998" t="b">
        <v>0</v>
      </c>
      <c r="S1998">
        <v>30000</v>
      </c>
      <c r="T1998" t="s">
        <v>3013</v>
      </c>
      <c r="U1998" t="s">
        <v>3003</v>
      </c>
      <c r="V1998">
        <v>30</v>
      </c>
      <c r="W1998" t="s">
        <v>3021</v>
      </c>
    </row>
    <row r="1999" spans="1:23" hidden="1" x14ac:dyDescent="0.35">
      <c r="A1999" t="s">
        <v>2189</v>
      </c>
      <c r="C1999" s="403">
        <v>45476</v>
      </c>
      <c r="D1999" t="s">
        <v>3543</v>
      </c>
      <c r="E1999" t="s">
        <v>13588</v>
      </c>
      <c r="F1999" t="s">
        <v>13589</v>
      </c>
      <c r="G1999" t="s">
        <v>13590</v>
      </c>
      <c r="H1999" t="s">
        <v>13591</v>
      </c>
      <c r="I1999" t="s">
        <v>2324</v>
      </c>
      <c r="J1999" t="s">
        <v>98</v>
      </c>
      <c r="K1999" t="s">
        <v>2189</v>
      </c>
      <c r="L1999" t="s">
        <v>2998</v>
      </c>
      <c r="M1999" t="s">
        <v>7007</v>
      </c>
      <c r="N1999" t="s">
        <v>13592</v>
      </c>
      <c r="O1999" t="s">
        <v>3012</v>
      </c>
      <c r="P1999" t="s">
        <v>7009</v>
      </c>
      <c r="Q1999" t="s">
        <v>2189</v>
      </c>
      <c r="R1999" t="b">
        <v>0</v>
      </c>
      <c r="S1999">
        <v>1000</v>
      </c>
      <c r="T1999" t="s">
        <v>3002</v>
      </c>
      <c r="U1999" t="s">
        <v>3003</v>
      </c>
      <c r="V1999">
        <v>1</v>
      </c>
      <c r="W1999" t="s">
        <v>3012</v>
      </c>
    </row>
    <row r="2000" spans="1:23" hidden="1" x14ac:dyDescent="0.35">
      <c r="A2000" t="s">
        <v>2189</v>
      </c>
      <c r="C2000" s="403">
        <v>45476</v>
      </c>
      <c r="D2000" t="s">
        <v>3543</v>
      </c>
      <c r="E2000" t="s">
        <v>13593</v>
      </c>
      <c r="F2000" t="s">
        <v>13594</v>
      </c>
      <c r="G2000" t="s">
        <v>5211</v>
      </c>
      <c r="H2000" t="s">
        <v>13595</v>
      </c>
      <c r="I2000" t="s">
        <v>5211</v>
      </c>
      <c r="J2000" t="s">
        <v>101</v>
      </c>
      <c r="K2000" t="s">
        <v>792</v>
      </c>
      <c r="L2000" t="s">
        <v>13535</v>
      </c>
      <c r="M2000" t="s">
        <v>1798</v>
      </c>
      <c r="N2000" t="s">
        <v>13596</v>
      </c>
      <c r="O2000" t="s">
        <v>3012</v>
      </c>
      <c r="P2000" t="s">
        <v>13537</v>
      </c>
      <c r="Q2000" t="s">
        <v>2189</v>
      </c>
      <c r="R2000" t="b">
        <v>0</v>
      </c>
      <c r="S2000">
        <v>1500</v>
      </c>
      <c r="T2000" t="s">
        <v>3002</v>
      </c>
      <c r="U2000" t="s">
        <v>3003</v>
      </c>
      <c r="V2000">
        <v>1.5</v>
      </c>
      <c r="W2000" t="s">
        <v>3012</v>
      </c>
    </row>
    <row r="2001" spans="1:23" hidden="1" x14ac:dyDescent="0.35">
      <c r="A2001" t="s">
        <v>2189</v>
      </c>
      <c r="C2001" s="403">
        <v>45476</v>
      </c>
      <c r="D2001" t="s">
        <v>3543</v>
      </c>
      <c r="E2001" t="s">
        <v>13597</v>
      </c>
      <c r="F2001" t="s">
        <v>13598</v>
      </c>
      <c r="G2001" t="s">
        <v>13599</v>
      </c>
      <c r="H2001" t="s">
        <v>13600</v>
      </c>
      <c r="I2001" t="s">
        <v>145</v>
      </c>
      <c r="J2001" t="s">
        <v>98</v>
      </c>
      <c r="K2001" t="s">
        <v>2189</v>
      </c>
      <c r="L2001" t="s">
        <v>2998</v>
      </c>
      <c r="M2001" t="s">
        <v>6586</v>
      </c>
      <c r="N2001" t="s">
        <v>13601</v>
      </c>
      <c r="O2001" t="s">
        <v>3012</v>
      </c>
      <c r="P2001" t="s">
        <v>3899</v>
      </c>
      <c r="Q2001" t="s">
        <v>2189</v>
      </c>
      <c r="R2001" t="b">
        <v>0</v>
      </c>
      <c r="S2001">
        <v>2000</v>
      </c>
      <c r="T2001" t="s">
        <v>3002</v>
      </c>
      <c r="U2001" t="s">
        <v>3003</v>
      </c>
      <c r="V2001">
        <v>2</v>
      </c>
      <c r="W2001" t="s">
        <v>3012</v>
      </c>
    </row>
    <row r="2002" spans="1:23" hidden="1" x14ac:dyDescent="0.35">
      <c r="A2002" t="s">
        <v>2189</v>
      </c>
      <c r="C2002" s="403">
        <v>45476</v>
      </c>
      <c r="D2002" t="s">
        <v>3543</v>
      </c>
      <c r="E2002" t="s">
        <v>13602</v>
      </c>
      <c r="F2002" t="s">
        <v>13603</v>
      </c>
      <c r="G2002" t="s">
        <v>13604</v>
      </c>
      <c r="H2002" t="s">
        <v>13605</v>
      </c>
      <c r="I2002" t="s">
        <v>4806</v>
      </c>
      <c r="J2002" t="s">
        <v>2260</v>
      </c>
      <c r="K2002" t="s">
        <v>2189</v>
      </c>
      <c r="L2002" t="s">
        <v>2998</v>
      </c>
      <c r="M2002" t="s">
        <v>3179</v>
      </c>
      <c r="N2002" t="s">
        <v>13606</v>
      </c>
      <c r="O2002" t="s">
        <v>3001</v>
      </c>
      <c r="P2002" t="s">
        <v>3179</v>
      </c>
      <c r="Q2002" t="s">
        <v>2189</v>
      </c>
      <c r="R2002" t="b">
        <v>0</v>
      </c>
      <c r="S2002">
        <v>0</v>
      </c>
      <c r="T2002" t="s">
        <v>3002</v>
      </c>
      <c r="U2002" t="s">
        <v>3003</v>
      </c>
      <c r="V2002">
        <v>0</v>
      </c>
      <c r="W2002" t="s">
        <v>3001</v>
      </c>
    </row>
    <row r="2003" spans="1:23" hidden="1" x14ac:dyDescent="0.35">
      <c r="A2003" t="s">
        <v>2189</v>
      </c>
      <c r="C2003" s="403">
        <v>45476</v>
      </c>
      <c r="D2003" t="s">
        <v>3661</v>
      </c>
      <c r="E2003" t="s">
        <v>13607</v>
      </c>
      <c r="F2003" t="s">
        <v>13608</v>
      </c>
      <c r="G2003" t="s">
        <v>13609</v>
      </c>
      <c r="H2003" t="s">
        <v>13610</v>
      </c>
      <c r="I2003" t="s">
        <v>13611</v>
      </c>
      <c r="J2003" t="s">
        <v>101</v>
      </c>
      <c r="K2003" t="s">
        <v>792</v>
      </c>
      <c r="L2003" t="s">
        <v>13287</v>
      </c>
      <c r="M2003" t="s">
        <v>1798</v>
      </c>
      <c r="N2003" t="s">
        <v>13612</v>
      </c>
      <c r="O2003" t="s">
        <v>3001</v>
      </c>
      <c r="P2003" t="s">
        <v>13289</v>
      </c>
      <c r="Q2003" t="s">
        <v>2189</v>
      </c>
      <c r="R2003" t="b">
        <v>1</v>
      </c>
      <c r="S2003">
        <v>200000</v>
      </c>
      <c r="T2003" t="s">
        <v>3002</v>
      </c>
      <c r="U2003" t="s">
        <v>3003</v>
      </c>
      <c r="V2003">
        <v>200</v>
      </c>
      <c r="W2003" t="s">
        <v>3001</v>
      </c>
    </row>
    <row r="2004" spans="1:23" hidden="1" x14ac:dyDescent="0.35">
      <c r="A2004" t="s">
        <v>350</v>
      </c>
      <c r="C2004" s="403">
        <v>45476</v>
      </c>
      <c r="D2004" t="s">
        <v>3543</v>
      </c>
      <c r="E2004" t="s">
        <v>13613</v>
      </c>
      <c r="F2004" t="s">
        <v>13614</v>
      </c>
      <c r="G2004" t="s">
        <v>13615</v>
      </c>
      <c r="H2004" t="s">
        <v>13616</v>
      </c>
      <c r="I2004" t="s">
        <v>13615</v>
      </c>
      <c r="J2004" t="s">
        <v>3247</v>
      </c>
      <c r="K2004" t="s">
        <v>298</v>
      </c>
      <c r="L2004" t="s">
        <v>4089</v>
      </c>
      <c r="M2004" t="s">
        <v>1798</v>
      </c>
      <c r="N2004" t="s">
        <v>13617</v>
      </c>
      <c r="O2004" t="s">
        <v>3012</v>
      </c>
      <c r="P2004" t="s">
        <v>10637</v>
      </c>
      <c r="Q2004" t="s">
        <v>307</v>
      </c>
      <c r="R2004" t="b">
        <v>0</v>
      </c>
      <c r="S2004">
        <v>0</v>
      </c>
      <c r="T2004" t="s">
        <v>3002</v>
      </c>
      <c r="U2004" t="s">
        <v>3003</v>
      </c>
      <c r="V2004">
        <v>0</v>
      </c>
      <c r="W2004" t="s">
        <v>3012</v>
      </c>
    </row>
    <row r="2005" spans="1:23" hidden="1" x14ac:dyDescent="0.35">
      <c r="A2005" t="s">
        <v>350</v>
      </c>
      <c r="C2005" s="403">
        <v>45476</v>
      </c>
      <c r="D2005" t="s">
        <v>3543</v>
      </c>
      <c r="E2005" t="s">
        <v>13618</v>
      </c>
      <c r="F2005" t="s">
        <v>13619</v>
      </c>
      <c r="G2005" t="s">
        <v>13620</v>
      </c>
      <c r="H2005" t="s">
        <v>13621</v>
      </c>
      <c r="I2005" t="s">
        <v>13620</v>
      </c>
      <c r="J2005" t="s">
        <v>3247</v>
      </c>
      <c r="K2005" t="s">
        <v>298</v>
      </c>
      <c r="L2005" t="s">
        <v>4089</v>
      </c>
      <c r="M2005" t="s">
        <v>1798</v>
      </c>
      <c r="N2005" t="s">
        <v>13622</v>
      </c>
      <c r="O2005" t="s">
        <v>3012</v>
      </c>
      <c r="P2005" t="s">
        <v>10637</v>
      </c>
      <c r="Q2005" t="s">
        <v>307</v>
      </c>
      <c r="R2005" t="b">
        <v>0</v>
      </c>
      <c r="S2005">
        <v>3000</v>
      </c>
      <c r="T2005" t="s">
        <v>3002</v>
      </c>
      <c r="U2005" t="s">
        <v>3003</v>
      </c>
      <c r="V2005">
        <v>3</v>
      </c>
      <c r="W2005" t="s">
        <v>3012</v>
      </c>
    </row>
    <row r="2006" spans="1:23" hidden="1" x14ac:dyDescent="0.35">
      <c r="A2006" t="s">
        <v>350</v>
      </c>
      <c r="C2006" s="403">
        <v>45476</v>
      </c>
      <c r="D2006" t="s">
        <v>3543</v>
      </c>
      <c r="E2006" t="s">
        <v>13623</v>
      </c>
      <c r="F2006" t="s">
        <v>13624</v>
      </c>
      <c r="G2006" t="s">
        <v>2526</v>
      </c>
      <c r="H2006" t="s">
        <v>13625</v>
      </c>
      <c r="I2006" t="s">
        <v>2526</v>
      </c>
      <c r="J2006" t="s">
        <v>3247</v>
      </c>
      <c r="K2006" t="s">
        <v>298</v>
      </c>
      <c r="L2006" t="s">
        <v>4089</v>
      </c>
      <c r="M2006" t="s">
        <v>1798</v>
      </c>
      <c r="N2006" t="s">
        <v>13626</v>
      </c>
      <c r="O2006" t="s">
        <v>3012</v>
      </c>
      <c r="P2006" t="s">
        <v>10637</v>
      </c>
      <c r="Q2006" t="s">
        <v>307</v>
      </c>
      <c r="R2006" t="b">
        <v>0</v>
      </c>
      <c r="S2006">
        <v>2000</v>
      </c>
      <c r="T2006" t="s">
        <v>3002</v>
      </c>
      <c r="U2006" t="s">
        <v>3003</v>
      </c>
      <c r="V2006">
        <v>2</v>
      </c>
      <c r="W2006" t="s">
        <v>3012</v>
      </c>
    </row>
    <row r="2007" spans="1:23" hidden="1" x14ac:dyDescent="0.35">
      <c r="A2007" t="s">
        <v>2189</v>
      </c>
      <c r="C2007" s="403">
        <v>45476</v>
      </c>
      <c r="D2007" t="s">
        <v>3543</v>
      </c>
      <c r="E2007" t="s">
        <v>13627</v>
      </c>
      <c r="F2007" t="s">
        <v>13628</v>
      </c>
      <c r="G2007" t="s">
        <v>13629</v>
      </c>
      <c r="H2007" t="s">
        <v>13630</v>
      </c>
      <c r="I2007" t="s">
        <v>2693</v>
      </c>
      <c r="J2007" t="s">
        <v>98</v>
      </c>
      <c r="K2007" t="s">
        <v>2189</v>
      </c>
      <c r="L2007" t="s">
        <v>2998</v>
      </c>
      <c r="M2007" t="s">
        <v>3179</v>
      </c>
      <c r="N2007" t="s">
        <v>13631</v>
      </c>
      <c r="O2007" t="s">
        <v>3012</v>
      </c>
      <c r="P2007" t="s">
        <v>3179</v>
      </c>
      <c r="Q2007" t="s">
        <v>2189</v>
      </c>
      <c r="R2007" t="b">
        <v>0</v>
      </c>
      <c r="S2007">
        <v>600</v>
      </c>
      <c r="T2007" t="s">
        <v>3002</v>
      </c>
      <c r="U2007" t="s">
        <v>3003</v>
      </c>
      <c r="V2007">
        <v>0.6</v>
      </c>
      <c r="W2007" t="s">
        <v>3012</v>
      </c>
    </row>
    <row r="2008" spans="1:23" hidden="1" x14ac:dyDescent="0.35">
      <c r="A2008" t="s">
        <v>2189</v>
      </c>
      <c r="C2008" s="403">
        <v>45476</v>
      </c>
      <c r="D2008" t="s">
        <v>3543</v>
      </c>
      <c r="E2008" t="s">
        <v>13632</v>
      </c>
      <c r="F2008" t="s">
        <v>13633</v>
      </c>
      <c r="G2008" t="s">
        <v>2300</v>
      </c>
      <c r="H2008" t="s">
        <v>13634</v>
      </c>
      <c r="I2008" t="s">
        <v>13635</v>
      </c>
      <c r="J2008" t="s">
        <v>98</v>
      </c>
      <c r="K2008" t="s">
        <v>2189</v>
      </c>
      <c r="L2008" t="s">
        <v>2998</v>
      </c>
      <c r="M2008" t="s">
        <v>3179</v>
      </c>
      <c r="N2008" t="s">
        <v>13636</v>
      </c>
      <c r="O2008" t="s">
        <v>3012</v>
      </c>
      <c r="P2008" t="s">
        <v>3179</v>
      </c>
      <c r="Q2008" t="s">
        <v>2189</v>
      </c>
      <c r="R2008" t="b">
        <v>0</v>
      </c>
      <c r="S2008">
        <v>400</v>
      </c>
      <c r="T2008" t="s">
        <v>3002</v>
      </c>
      <c r="U2008" t="s">
        <v>3003</v>
      </c>
      <c r="V2008">
        <v>0.4</v>
      </c>
      <c r="W2008" t="s">
        <v>3012</v>
      </c>
    </row>
    <row r="2009" spans="1:23" hidden="1" x14ac:dyDescent="0.35">
      <c r="A2009" t="s">
        <v>2189</v>
      </c>
      <c r="C2009" s="403">
        <v>45476</v>
      </c>
      <c r="D2009" t="s">
        <v>3543</v>
      </c>
      <c r="E2009" t="s">
        <v>13637</v>
      </c>
      <c r="F2009" t="s">
        <v>13638</v>
      </c>
      <c r="G2009" t="s">
        <v>13639</v>
      </c>
      <c r="H2009" t="s">
        <v>13640</v>
      </c>
      <c r="I2009" t="s">
        <v>2414</v>
      </c>
      <c r="J2009" t="s">
        <v>98</v>
      </c>
      <c r="K2009" t="s">
        <v>2189</v>
      </c>
      <c r="L2009" t="s">
        <v>2998</v>
      </c>
      <c r="M2009" t="s">
        <v>3179</v>
      </c>
      <c r="N2009" t="s">
        <v>13636</v>
      </c>
      <c r="O2009" t="s">
        <v>3012</v>
      </c>
      <c r="P2009" t="s">
        <v>3179</v>
      </c>
      <c r="Q2009" t="s">
        <v>2189</v>
      </c>
      <c r="R2009" t="b">
        <v>0</v>
      </c>
      <c r="S2009">
        <v>600</v>
      </c>
      <c r="T2009" t="s">
        <v>3002</v>
      </c>
      <c r="U2009" t="s">
        <v>3003</v>
      </c>
      <c r="V2009">
        <v>0.6</v>
      </c>
      <c r="W2009" t="s">
        <v>3012</v>
      </c>
    </row>
    <row r="2010" spans="1:23" hidden="1" x14ac:dyDescent="0.35">
      <c r="A2010" t="s">
        <v>2189</v>
      </c>
      <c r="C2010" s="403">
        <v>45476</v>
      </c>
      <c r="D2010" t="s">
        <v>3543</v>
      </c>
      <c r="E2010" t="s">
        <v>13641</v>
      </c>
      <c r="F2010" t="s">
        <v>13642</v>
      </c>
      <c r="G2010" t="s">
        <v>13643</v>
      </c>
      <c r="H2010" t="s">
        <v>13644</v>
      </c>
      <c r="I2010" t="s">
        <v>2925</v>
      </c>
      <c r="J2010" t="s">
        <v>98</v>
      </c>
      <c r="K2010" t="s">
        <v>2189</v>
      </c>
      <c r="L2010" t="s">
        <v>2998</v>
      </c>
      <c r="M2010" t="s">
        <v>3179</v>
      </c>
      <c r="N2010" t="s">
        <v>13645</v>
      </c>
      <c r="O2010" t="s">
        <v>3012</v>
      </c>
      <c r="P2010" t="s">
        <v>3179</v>
      </c>
      <c r="Q2010" t="s">
        <v>2189</v>
      </c>
      <c r="R2010" t="b">
        <v>0</v>
      </c>
      <c r="S2010">
        <v>400</v>
      </c>
      <c r="T2010" t="s">
        <v>3002</v>
      </c>
      <c r="U2010" t="s">
        <v>3003</v>
      </c>
      <c r="V2010">
        <v>0.4</v>
      </c>
      <c r="W2010" t="s">
        <v>3012</v>
      </c>
    </row>
    <row r="2011" spans="1:23" hidden="1" x14ac:dyDescent="0.35">
      <c r="A2011" t="s">
        <v>2189</v>
      </c>
      <c r="C2011" s="403">
        <v>45476</v>
      </c>
      <c r="D2011" t="s">
        <v>3543</v>
      </c>
      <c r="E2011" t="s">
        <v>13646</v>
      </c>
      <c r="F2011" t="s">
        <v>13647</v>
      </c>
      <c r="G2011" t="s">
        <v>13648</v>
      </c>
      <c r="H2011" t="s">
        <v>13649</v>
      </c>
      <c r="I2011" t="s">
        <v>13650</v>
      </c>
      <c r="J2011" t="s">
        <v>98</v>
      </c>
      <c r="K2011" t="s">
        <v>2189</v>
      </c>
      <c r="L2011" t="s">
        <v>2998</v>
      </c>
      <c r="M2011" t="s">
        <v>6586</v>
      </c>
      <c r="N2011" t="s">
        <v>13651</v>
      </c>
      <c r="O2011" t="s">
        <v>3012</v>
      </c>
      <c r="P2011" t="s">
        <v>3899</v>
      </c>
      <c r="Q2011" t="s">
        <v>2189</v>
      </c>
      <c r="R2011" t="b">
        <v>0</v>
      </c>
      <c r="S2011">
        <v>0</v>
      </c>
      <c r="T2011" t="s">
        <v>3002</v>
      </c>
      <c r="U2011" t="s">
        <v>3003</v>
      </c>
      <c r="V2011">
        <v>0</v>
      </c>
      <c r="W2011" t="s">
        <v>3012</v>
      </c>
    </row>
    <row r="2012" spans="1:23" hidden="1" x14ac:dyDescent="0.35">
      <c r="A2012" t="s">
        <v>2189</v>
      </c>
      <c r="C2012" s="403">
        <v>45476</v>
      </c>
      <c r="D2012" t="s">
        <v>3543</v>
      </c>
      <c r="E2012" t="s">
        <v>13652</v>
      </c>
      <c r="F2012" t="s">
        <v>13653</v>
      </c>
      <c r="G2012" t="s">
        <v>13654</v>
      </c>
      <c r="H2012" t="s">
        <v>13655</v>
      </c>
      <c r="I2012" t="s">
        <v>2325</v>
      </c>
      <c r="J2012" t="s">
        <v>2260</v>
      </c>
      <c r="K2012" t="s">
        <v>2189</v>
      </c>
      <c r="L2012" t="s">
        <v>4733</v>
      </c>
      <c r="M2012" t="s">
        <v>7338</v>
      </c>
      <c r="N2012" t="s">
        <v>13656</v>
      </c>
      <c r="O2012" t="s">
        <v>3012</v>
      </c>
      <c r="P2012" t="s">
        <v>7340</v>
      </c>
      <c r="Q2012" t="s">
        <v>2189</v>
      </c>
      <c r="R2012" t="b">
        <v>0</v>
      </c>
      <c r="S2012">
        <v>2000</v>
      </c>
      <c r="T2012" t="s">
        <v>3002</v>
      </c>
      <c r="U2012" t="s">
        <v>3003</v>
      </c>
      <c r="V2012">
        <v>2</v>
      </c>
      <c r="W2012" t="s">
        <v>3012</v>
      </c>
    </row>
    <row r="2013" spans="1:23" hidden="1" x14ac:dyDescent="0.35">
      <c r="A2013" t="s">
        <v>2189</v>
      </c>
      <c r="C2013" s="403">
        <v>45476</v>
      </c>
      <c r="D2013" t="s">
        <v>3543</v>
      </c>
      <c r="E2013" t="s">
        <v>13657</v>
      </c>
      <c r="F2013" t="s">
        <v>13658</v>
      </c>
      <c r="G2013" t="s">
        <v>13659</v>
      </c>
      <c r="H2013" t="s">
        <v>13660</v>
      </c>
      <c r="I2013" t="s">
        <v>2325</v>
      </c>
      <c r="J2013" t="s">
        <v>2260</v>
      </c>
      <c r="K2013" t="s">
        <v>2189</v>
      </c>
      <c r="L2013" t="s">
        <v>4733</v>
      </c>
      <c r="M2013" t="s">
        <v>5949</v>
      </c>
      <c r="N2013" t="s">
        <v>13661</v>
      </c>
      <c r="O2013" t="s">
        <v>3012</v>
      </c>
      <c r="P2013" t="s">
        <v>13662</v>
      </c>
      <c r="Q2013" t="s">
        <v>2189</v>
      </c>
      <c r="R2013" t="b">
        <v>0</v>
      </c>
      <c r="S2013">
        <v>1000</v>
      </c>
      <c r="T2013" t="s">
        <v>3002</v>
      </c>
      <c r="U2013" t="s">
        <v>3003</v>
      </c>
      <c r="V2013">
        <v>1</v>
      </c>
      <c r="W2013" t="s">
        <v>3012</v>
      </c>
    </row>
    <row r="2014" spans="1:23" hidden="1" x14ac:dyDescent="0.35">
      <c r="A2014" t="s">
        <v>381</v>
      </c>
      <c r="C2014" s="403">
        <v>45475</v>
      </c>
      <c r="D2014" t="s">
        <v>3543</v>
      </c>
      <c r="E2014" t="s">
        <v>13663</v>
      </c>
      <c r="F2014" t="s">
        <v>13664</v>
      </c>
      <c r="G2014" t="s">
        <v>13665</v>
      </c>
      <c r="H2014" t="s">
        <v>13666</v>
      </c>
      <c r="I2014" t="s">
        <v>1719</v>
      </c>
      <c r="J2014" t="s">
        <v>97</v>
      </c>
      <c r="K2014" t="s">
        <v>444</v>
      </c>
      <c r="L2014" t="s">
        <v>3009</v>
      </c>
      <c r="M2014" t="s">
        <v>1798</v>
      </c>
      <c r="N2014" t="s">
        <v>13667</v>
      </c>
      <c r="O2014" t="s">
        <v>3012</v>
      </c>
      <c r="P2014" t="s">
        <v>8254</v>
      </c>
      <c r="Q2014" t="s">
        <v>415</v>
      </c>
      <c r="R2014" t="b">
        <v>0</v>
      </c>
      <c r="S2014">
        <v>700</v>
      </c>
      <c r="T2014" t="s">
        <v>3002</v>
      </c>
      <c r="U2014" t="s">
        <v>3003</v>
      </c>
      <c r="V2014">
        <v>0.7</v>
      </c>
      <c r="W2014" t="s">
        <v>3012</v>
      </c>
    </row>
    <row r="2015" spans="1:23" hidden="1" x14ac:dyDescent="0.35">
      <c r="A2015" t="s">
        <v>381</v>
      </c>
      <c r="C2015" s="403">
        <v>45475</v>
      </c>
      <c r="D2015" t="s">
        <v>3543</v>
      </c>
      <c r="E2015" t="s">
        <v>13668</v>
      </c>
      <c r="F2015" t="s">
        <v>13669</v>
      </c>
      <c r="G2015" t="s">
        <v>13670</v>
      </c>
      <c r="H2015" t="s">
        <v>13671</v>
      </c>
      <c r="I2015" t="s">
        <v>7476</v>
      </c>
      <c r="J2015" t="s">
        <v>97</v>
      </c>
      <c r="K2015" t="s">
        <v>444</v>
      </c>
      <c r="L2015" t="s">
        <v>3009</v>
      </c>
      <c r="M2015" t="s">
        <v>1798</v>
      </c>
      <c r="N2015" t="s">
        <v>13672</v>
      </c>
      <c r="O2015" t="s">
        <v>3012</v>
      </c>
      <c r="P2015" t="s">
        <v>8254</v>
      </c>
      <c r="Q2015" t="s">
        <v>415</v>
      </c>
      <c r="R2015" t="b">
        <v>0</v>
      </c>
      <c r="S2015">
        <v>2000</v>
      </c>
      <c r="T2015" t="s">
        <v>3002</v>
      </c>
      <c r="U2015" t="s">
        <v>3003</v>
      </c>
      <c r="V2015">
        <v>2</v>
      </c>
      <c r="W2015" t="s">
        <v>3012</v>
      </c>
    </row>
    <row r="2016" spans="1:23" hidden="1" x14ac:dyDescent="0.35">
      <c r="A2016" t="s">
        <v>381</v>
      </c>
      <c r="C2016" s="403">
        <v>45475</v>
      </c>
      <c r="D2016" t="s">
        <v>3543</v>
      </c>
      <c r="E2016" t="s">
        <v>13673</v>
      </c>
      <c r="F2016" t="s">
        <v>13674</v>
      </c>
      <c r="G2016" t="s">
        <v>13675</v>
      </c>
      <c r="H2016" t="s">
        <v>13676</v>
      </c>
      <c r="I2016" t="s">
        <v>6400</v>
      </c>
      <c r="J2016" t="s">
        <v>97</v>
      </c>
      <c r="K2016" t="s">
        <v>444</v>
      </c>
      <c r="L2016" t="s">
        <v>3009</v>
      </c>
      <c r="M2016" t="s">
        <v>1798</v>
      </c>
      <c r="N2016" t="s">
        <v>13677</v>
      </c>
      <c r="O2016" t="s">
        <v>3012</v>
      </c>
      <c r="P2016" t="s">
        <v>8254</v>
      </c>
      <c r="Q2016" t="s">
        <v>415</v>
      </c>
      <c r="R2016" t="b">
        <v>0</v>
      </c>
      <c r="S2016">
        <v>2000</v>
      </c>
      <c r="T2016" t="s">
        <v>3002</v>
      </c>
      <c r="U2016" t="s">
        <v>3003</v>
      </c>
      <c r="V2016">
        <v>2</v>
      </c>
      <c r="W2016" t="s">
        <v>3012</v>
      </c>
    </row>
    <row r="2017" spans="1:23" hidden="1" x14ac:dyDescent="0.35">
      <c r="A2017" t="s">
        <v>381</v>
      </c>
      <c r="C2017" s="403">
        <v>45475</v>
      </c>
      <c r="D2017" t="s">
        <v>3543</v>
      </c>
      <c r="E2017" t="s">
        <v>13678</v>
      </c>
      <c r="F2017" t="s">
        <v>13679</v>
      </c>
      <c r="G2017" t="s">
        <v>13680</v>
      </c>
      <c r="H2017" t="s">
        <v>13681</v>
      </c>
      <c r="I2017" t="s">
        <v>10800</v>
      </c>
      <c r="J2017" t="s">
        <v>97</v>
      </c>
      <c r="K2017" t="s">
        <v>444</v>
      </c>
      <c r="L2017" t="s">
        <v>3009</v>
      </c>
      <c r="M2017" t="s">
        <v>1798</v>
      </c>
      <c r="N2017" t="s">
        <v>13682</v>
      </c>
      <c r="O2017" t="s">
        <v>3012</v>
      </c>
      <c r="P2017" t="s">
        <v>8254</v>
      </c>
      <c r="Q2017" t="s">
        <v>415</v>
      </c>
      <c r="R2017" t="b">
        <v>0</v>
      </c>
      <c r="S2017">
        <v>2000</v>
      </c>
      <c r="T2017" t="s">
        <v>3002</v>
      </c>
      <c r="U2017" t="s">
        <v>3003</v>
      </c>
      <c r="V2017">
        <v>2</v>
      </c>
      <c r="W2017" t="s">
        <v>3012</v>
      </c>
    </row>
    <row r="2018" spans="1:23" hidden="1" x14ac:dyDescent="0.35">
      <c r="A2018" t="s">
        <v>381</v>
      </c>
      <c r="C2018" s="403">
        <v>45475</v>
      </c>
      <c r="D2018" t="s">
        <v>3543</v>
      </c>
      <c r="E2018" t="s">
        <v>13683</v>
      </c>
      <c r="F2018" t="s">
        <v>13684</v>
      </c>
      <c r="G2018" t="s">
        <v>13685</v>
      </c>
      <c r="H2018" t="s">
        <v>13686</v>
      </c>
      <c r="I2018" t="s">
        <v>2488</v>
      </c>
      <c r="J2018" t="s">
        <v>97</v>
      </c>
      <c r="K2018" t="s">
        <v>444</v>
      </c>
      <c r="L2018" t="s">
        <v>3009</v>
      </c>
      <c r="M2018" t="s">
        <v>1798</v>
      </c>
      <c r="N2018" t="s">
        <v>13687</v>
      </c>
      <c r="O2018" t="s">
        <v>3012</v>
      </c>
      <c r="P2018" t="s">
        <v>8254</v>
      </c>
      <c r="Q2018" t="s">
        <v>415</v>
      </c>
      <c r="R2018" t="b">
        <v>0</v>
      </c>
      <c r="S2018">
        <v>4000</v>
      </c>
      <c r="T2018" t="s">
        <v>3002</v>
      </c>
      <c r="U2018" t="s">
        <v>3003</v>
      </c>
      <c r="V2018">
        <v>4</v>
      </c>
      <c r="W2018" t="s">
        <v>3012</v>
      </c>
    </row>
    <row r="2019" spans="1:23" hidden="1" x14ac:dyDescent="0.35">
      <c r="A2019" t="s">
        <v>2189</v>
      </c>
      <c r="C2019" s="403">
        <v>45475</v>
      </c>
      <c r="D2019" t="s">
        <v>3543</v>
      </c>
      <c r="E2019" t="s">
        <v>13688</v>
      </c>
      <c r="F2019" t="s">
        <v>13689</v>
      </c>
      <c r="G2019" t="s">
        <v>13690</v>
      </c>
      <c r="H2019" t="s">
        <v>13691</v>
      </c>
      <c r="I2019" t="s">
        <v>2391</v>
      </c>
      <c r="J2019" t="s">
        <v>2260</v>
      </c>
      <c r="K2019" t="s">
        <v>2189</v>
      </c>
      <c r="L2019" t="s">
        <v>4733</v>
      </c>
      <c r="M2019" t="s">
        <v>5949</v>
      </c>
      <c r="N2019" t="s">
        <v>13692</v>
      </c>
      <c r="O2019" t="s">
        <v>3012</v>
      </c>
      <c r="P2019" t="s">
        <v>13662</v>
      </c>
      <c r="Q2019" t="s">
        <v>2189</v>
      </c>
      <c r="R2019" t="b">
        <v>0</v>
      </c>
      <c r="S2019">
        <v>2000</v>
      </c>
      <c r="T2019" t="s">
        <v>3002</v>
      </c>
      <c r="U2019" t="s">
        <v>3003</v>
      </c>
      <c r="V2019">
        <v>2</v>
      </c>
      <c r="W2019" t="s">
        <v>3012</v>
      </c>
    </row>
    <row r="2020" spans="1:23" hidden="1" x14ac:dyDescent="0.35">
      <c r="A2020" t="s">
        <v>2189</v>
      </c>
      <c r="C2020" s="403">
        <v>45475</v>
      </c>
      <c r="D2020" t="s">
        <v>3543</v>
      </c>
      <c r="E2020" t="s">
        <v>13693</v>
      </c>
      <c r="F2020" t="s">
        <v>13694</v>
      </c>
      <c r="G2020" t="s">
        <v>13695</v>
      </c>
      <c r="H2020" t="s">
        <v>13696</v>
      </c>
      <c r="I2020" t="s">
        <v>13697</v>
      </c>
      <c r="J2020" t="s">
        <v>2260</v>
      </c>
      <c r="K2020" t="s">
        <v>2189</v>
      </c>
      <c r="L2020" t="s">
        <v>4733</v>
      </c>
      <c r="M2020" t="s">
        <v>9276</v>
      </c>
      <c r="N2020" t="s">
        <v>13698</v>
      </c>
      <c r="O2020" t="s">
        <v>3012</v>
      </c>
      <c r="P2020" t="s">
        <v>9277</v>
      </c>
      <c r="Q2020" t="s">
        <v>2189</v>
      </c>
      <c r="R2020" t="b">
        <v>0</v>
      </c>
      <c r="S2020">
        <v>6000</v>
      </c>
      <c r="T2020" t="s">
        <v>3002</v>
      </c>
      <c r="U2020" t="s">
        <v>3003</v>
      </c>
      <c r="V2020">
        <v>6</v>
      </c>
      <c r="W2020" t="s">
        <v>3012</v>
      </c>
    </row>
    <row r="2021" spans="1:23" hidden="1" x14ac:dyDescent="0.35">
      <c r="A2021" t="s">
        <v>419</v>
      </c>
      <c r="C2021" s="403">
        <v>45475</v>
      </c>
      <c r="D2021" t="s">
        <v>3543</v>
      </c>
      <c r="E2021" t="s">
        <v>13699</v>
      </c>
      <c r="F2021" t="s">
        <v>13700</v>
      </c>
      <c r="G2021" t="s">
        <v>610</v>
      </c>
      <c r="H2021" t="s">
        <v>13701</v>
      </c>
      <c r="I2021" t="s">
        <v>13702</v>
      </c>
      <c r="J2021" t="s">
        <v>92</v>
      </c>
      <c r="K2021" t="s">
        <v>418</v>
      </c>
      <c r="L2021" t="s">
        <v>13703</v>
      </c>
      <c r="M2021" t="s">
        <v>13704</v>
      </c>
      <c r="N2021" t="s">
        <v>13705</v>
      </c>
      <c r="O2021" t="s">
        <v>3030</v>
      </c>
      <c r="P2021" t="s">
        <v>13706</v>
      </c>
      <c r="Q2021" t="s">
        <v>418</v>
      </c>
      <c r="R2021" t="b">
        <v>0</v>
      </c>
      <c r="S2021">
        <v>20000</v>
      </c>
      <c r="T2021" t="s">
        <v>3002</v>
      </c>
      <c r="U2021" t="s">
        <v>3003</v>
      </c>
      <c r="V2021">
        <v>20</v>
      </c>
      <c r="W2021" t="s">
        <v>3030</v>
      </c>
    </row>
    <row r="2022" spans="1:23" hidden="1" x14ac:dyDescent="0.35">
      <c r="A2022" t="s">
        <v>2189</v>
      </c>
      <c r="C2022" s="403">
        <v>45475</v>
      </c>
      <c r="D2022" t="s">
        <v>3543</v>
      </c>
      <c r="E2022" t="s">
        <v>13707</v>
      </c>
      <c r="F2022" t="s">
        <v>13708</v>
      </c>
      <c r="G2022" t="s">
        <v>13709</v>
      </c>
      <c r="H2022" t="s">
        <v>13710</v>
      </c>
      <c r="I2022" t="s">
        <v>13711</v>
      </c>
      <c r="J2022" t="s">
        <v>2260</v>
      </c>
      <c r="K2022" t="s">
        <v>2189</v>
      </c>
      <c r="L2022" t="s">
        <v>4733</v>
      </c>
      <c r="M2022" t="s">
        <v>9276</v>
      </c>
      <c r="N2022" t="s">
        <v>10467</v>
      </c>
      <c r="O2022" t="s">
        <v>3012</v>
      </c>
      <c r="P2022" t="s">
        <v>9277</v>
      </c>
      <c r="Q2022" t="s">
        <v>2189</v>
      </c>
      <c r="R2022" t="b">
        <v>0</v>
      </c>
      <c r="S2022">
        <v>1000</v>
      </c>
      <c r="T2022" t="s">
        <v>3002</v>
      </c>
      <c r="U2022" t="s">
        <v>3003</v>
      </c>
      <c r="V2022">
        <v>1</v>
      </c>
      <c r="W2022" t="s">
        <v>3012</v>
      </c>
    </row>
    <row r="2023" spans="1:23" hidden="1" x14ac:dyDescent="0.35">
      <c r="A2023" t="s">
        <v>381</v>
      </c>
      <c r="C2023" s="403">
        <v>45475</v>
      </c>
      <c r="D2023" t="s">
        <v>3543</v>
      </c>
      <c r="E2023" t="s">
        <v>13712</v>
      </c>
      <c r="F2023" t="s">
        <v>13713</v>
      </c>
      <c r="G2023" t="s">
        <v>13714</v>
      </c>
      <c r="H2023" t="s">
        <v>13715</v>
      </c>
      <c r="I2023" t="s">
        <v>4424</v>
      </c>
      <c r="J2023" t="s">
        <v>97</v>
      </c>
      <c r="K2023" t="s">
        <v>444</v>
      </c>
      <c r="L2023" t="s">
        <v>3009</v>
      </c>
      <c r="M2023" t="s">
        <v>1798</v>
      </c>
      <c r="N2023" t="s">
        <v>13716</v>
      </c>
      <c r="O2023" t="s">
        <v>3012</v>
      </c>
      <c r="P2023" t="s">
        <v>8254</v>
      </c>
      <c r="Q2023" t="s">
        <v>415</v>
      </c>
      <c r="R2023" t="b">
        <v>0</v>
      </c>
      <c r="S2023">
        <v>800</v>
      </c>
      <c r="T2023" t="s">
        <v>3002</v>
      </c>
      <c r="U2023" t="s">
        <v>3003</v>
      </c>
      <c r="V2023">
        <v>0.8</v>
      </c>
      <c r="W2023" t="s">
        <v>3012</v>
      </c>
    </row>
    <row r="2024" spans="1:23" hidden="1" x14ac:dyDescent="0.35">
      <c r="A2024" t="s">
        <v>2189</v>
      </c>
      <c r="C2024" s="403">
        <v>45475</v>
      </c>
      <c r="D2024" t="s">
        <v>3543</v>
      </c>
      <c r="E2024" t="s">
        <v>13717</v>
      </c>
      <c r="F2024" t="s">
        <v>13718</v>
      </c>
      <c r="G2024" t="s">
        <v>2920</v>
      </c>
      <c r="H2024" t="s">
        <v>13719</v>
      </c>
      <c r="I2024" t="s">
        <v>13286</v>
      </c>
      <c r="J2024" t="s">
        <v>101</v>
      </c>
      <c r="K2024" t="s">
        <v>792</v>
      </c>
      <c r="L2024" t="s">
        <v>13720</v>
      </c>
      <c r="M2024" t="s">
        <v>1798</v>
      </c>
      <c r="N2024" t="s">
        <v>13721</v>
      </c>
      <c r="O2024" t="s">
        <v>3012</v>
      </c>
      <c r="P2024" t="s">
        <v>13722</v>
      </c>
      <c r="Q2024" t="s">
        <v>2189</v>
      </c>
      <c r="R2024" t="b">
        <v>0</v>
      </c>
      <c r="S2024">
        <v>500</v>
      </c>
      <c r="T2024" t="s">
        <v>3002</v>
      </c>
      <c r="U2024" t="s">
        <v>3003</v>
      </c>
      <c r="V2024">
        <v>0.5</v>
      </c>
      <c r="W2024" t="s">
        <v>3012</v>
      </c>
    </row>
    <row r="2025" spans="1:23" hidden="1" x14ac:dyDescent="0.35">
      <c r="A2025" t="s">
        <v>2189</v>
      </c>
      <c r="C2025" s="403">
        <v>45475</v>
      </c>
      <c r="D2025" t="s">
        <v>3543</v>
      </c>
      <c r="E2025" t="s">
        <v>13723</v>
      </c>
      <c r="F2025" t="s">
        <v>13724</v>
      </c>
      <c r="G2025" t="s">
        <v>13725</v>
      </c>
      <c r="H2025" t="s">
        <v>13726</v>
      </c>
      <c r="I2025" t="s">
        <v>11178</v>
      </c>
      <c r="J2025" t="s">
        <v>2260</v>
      </c>
      <c r="K2025" t="s">
        <v>2189</v>
      </c>
      <c r="L2025" t="s">
        <v>4733</v>
      </c>
      <c r="M2025" t="s">
        <v>9276</v>
      </c>
      <c r="N2025" t="s">
        <v>13727</v>
      </c>
      <c r="O2025" t="s">
        <v>3012</v>
      </c>
      <c r="P2025" t="s">
        <v>9277</v>
      </c>
      <c r="Q2025" t="s">
        <v>2189</v>
      </c>
      <c r="R2025" t="b">
        <v>0</v>
      </c>
      <c r="S2025">
        <v>2000</v>
      </c>
      <c r="T2025" t="s">
        <v>3002</v>
      </c>
      <c r="U2025" t="s">
        <v>3003</v>
      </c>
      <c r="V2025">
        <v>2</v>
      </c>
      <c r="W2025" t="s">
        <v>3012</v>
      </c>
    </row>
    <row r="2026" spans="1:23" hidden="1" x14ac:dyDescent="0.35">
      <c r="A2026" t="s">
        <v>381</v>
      </c>
      <c r="C2026" s="403">
        <v>45475</v>
      </c>
      <c r="D2026" t="s">
        <v>3543</v>
      </c>
      <c r="E2026" t="s">
        <v>13728</v>
      </c>
      <c r="F2026" t="s">
        <v>13729</v>
      </c>
      <c r="G2026" t="s">
        <v>13730</v>
      </c>
      <c r="H2026" t="s">
        <v>13731</v>
      </c>
      <c r="I2026" t="s">
        <v>2367</v>
      </c>
      <c r="J2026" t="s">
        <v>97</v>
      </c>
      <c r="K2026" t="s">
        <v>444</v>
      </c>
      <c r="L2026" t="s">
        <v>3009</v>
      </c>
      <c r="M2026" t="s">
        <v>1798</v>
      </c>
      <c r="N2026" t="s">
        <v>13716</v>
      </c>
      <c r="O2026" t="s">
        <v>3012</v>
      </c>
      <c r="P2026" t="s">
        <v>8254</v>
      </c>
      <c r="Q2026" t="s">
        <v>415</v>
      </c>
      <c r="R2026" t="b">
        <v>0</v>
      </c>
      <c r="S2026">
        <v>200</v>
      </c>
      <c r="T2026" t="s">
        <v>3002</v>
      </c>
      <c r="U2026" t="s">
        <v>3003</v>
      </c>
      <c r="V2026">
        <v>0.2</v>
      </c>
      <c r="W2026" t="s">
        <v>3012</v>
      </c>
    </row>
    <row r="2027" spans="1:23" hidden="1" x14ac:dyDescent="0.35">
      <c r="A2027" t="s">
        <v>381</v>
      </c>
      <c r="C2027" s="403">
        <v>45475</v>
      </c>
      <c r="D2027" t="s">
        <v>3543</v>
      </c>
      <c r="E2027" t="s">
        <v>13732</v>
      </c>
      <c r="F2027" t="s">
        <v>13733</v>
      </c>
      <c r="G2027" t="s">
        <v>13734</v>
      </c>
      <c r="H2027" t="s">
        <v>13735</v>
      </c>
      <c r="I2027" t="s">
        <v>2352</v>
      </c>
      <c r="J2027" t="s">
        <v>97</v>
      </c>
      <c r="K2027" t="s">
        <v>444</v>
      </c>
      <c r="L2027" t="s">
        <v>3009</v>
      </c>
      <c r="M2027" t="s">
        <v>1798</v>
      </c>
      <c r="N2027" t="s">
        <v>13736</v>
      </c>
      <c r="O2027" t="s">
        <v>3012</v>
      </c>
      <c r="P2027" t="s">
        <v>8254</v>
      </c>
      <c r="Q2027" t="s">
        <v>415</v>
      </c>
      <c r="R2027" t="b">
        <v>0</v>
      </c>
      <c r="S2027">
        <v>4000</v>
      </c>
      <c r="T2027" t="s">
        <v>3002</v>
      </c>
      <c r="U2027" t="s">
        <v>3003</v>
      </c>
      <c r="V2027">
        <v>4</v>
      </c>
      <c r="W2027" t="s">
        <v>3012</v>
      </c>
    </row>
    <row r="2028" spans="1:23" hidden="1" x14ac:dyDescent="0.35">
      <c r="A2028" t="s">
        <v>2189</v>
      </c>
      <c r="C2028" s="403">
        <v>45475</v>
      </c>
      <c r="D2028" t="s">
        <v>3543</v>
      </c>
      <c r="E2028" t="s">
        <v>13737</v>
      </c>
      <c r="F2028" t="s">
        <v>13738</v>
      </c>
      <c r="G2028" t="s">
        <v>13739</v>
      </c>
      <c r="H2028" t="s">
        <v>13740</v>
      </c>
      <c r="I2028" t="s">
        <v>4170</v>
      </c>
      <c r="J2028" t="s">
        <v>2260</v>
      </c>
      <c r="K2028" t="s">
        <v>2189</v>
      </c>
      <c r="L2028" t="s">
        <v>4733</v>
      </c>
      <c r="M2028" t="s">
        <v>9276</v>
      </c>
      <c r="N2028" t="s">
        <v>13741</v>
      </c>
      <c r="O2028" t="s">
        <v>3012</v>
      </c>
      <c r="P2028" t="s">
        <v>9277</v>
      </c>
      <c r="Q2028" t="s">
        <v>2189</v>
      </c>
      <c r="R2028" t="b">
        <v>0</v>
      </c>
      <c r="S2028">
        <v>800</v>
      </c>
      <c r="T2028" t="s">
        <v>3002</v>
      </c>
      <c r="U2028" t="s">
        <v>3003</v>
      </c>
      <c r="V2028">
        <v>0.8</v>
      </c>
      <c r="W2028" t="s">
        <v>3012</v>
      </c>
    </row>
    <row r="2029" spans="1:23" hidden="1" x14ac:dyDescent="0.35">
      <c r="A2029" t="s">
        <v>2189</v>
      </c>
      <c r="C2029" s="403">
        <v>45475</v>
      </c>
      <c r="D2029" t="s">
        <v>3543</v>
      </c>
      <c r="E2029" t="s">
        <v>13742</v>
      </c>
      <c r="F2029" t="s">
        <v>13743</v>
      </c>
      <c r="G2029" t="s">
        <v>2329</v>
      </c>
      <c r="H2029" t="s">
        <v>13744</v>
      </c>
      <c r="I2029" t="s">
        <v>2329</v>
      </c>
      <c r="J2029" t="s">
        <v>101</v>
      </c>
      <c r="K2029" t="s">
        <v>792</v>
      </c>
      <c r="L2029" t="s">
        <v>13720</v>
      </c>
      <c r="M2029" t="s">
        <v>4929</v>
      </c>
      <c r="N2029" t="s">
        <v>13745</v>
      </c>
      <c r="O2029" t="s">
        <v>3012</v>
      </c>
      <c r="P2029" t="s">
        <v>5224</v>
      </c>
      <c r="Q2029" t="s">
        <v>2189</v>
      </c>
      <c r="R2029" t="b">
        <v>0</v>
      </c>
      <c r="S2029">
        <v>1200</v>
      </c>
      <c r="T2029" t="s">
        <v>3002</v>
      </c>
      <c r="U2029" t="s">
        <v>3003</v>
      </c>
      <c r="V2029">
        <v>1.2</v>
      </c>
      <c r="W2029" t="s">
        <v>3012</v>
      </c>
    </row>
    <row r="2030" spans="1:23" hidden="1" x14ac:dyDescent="0.35">
      <c r="A2030" t="s">
        <v>381</v>
      </c>
      <c r="C2030" s="403">
        <v>45475</v>
      </c>
      <c r="D2030" t="s">
        <v>11245</v>
      </c>
      <c r="E2030" t="s">
        <v>13746</v>
      </c>
      <c r="F2030" t="s">
        <v>13747</v>
      </c>
      <c r="G2030" t="s">
        <v>13748</v>
      </c>
      <c r="H2030" t="s">
        <v>13749</v>
      </c>
      <c r="I2030" t="s">
        <v>2286</v>
      </c>
      <c r="J2030" t="s">
        <v>97</v>
      </c>
      <c r="K2030" t="s">
        <v>444</v>
      </c>
      <c r="L2030" t="s">
        <v>3009</v>
      </c>
      <c r="M2030" t="s">
        <v>13750</v>
      </c>
      <c r="N2030" t="s">
        <v>13751</v>
      </c>
      <c r="O2030" t="s">
        <v>3012</v>
      </c>
      <c r="P2030" t="s">
        <v>1798</v>
      </c>
      <c r="Q2030" t="s">
        <v>415</v>
      </c>
      <c r="R2030" t="b">
        <v>0</v>
      </c>
      <c r="S2030">
        <v>600</v>
      </c>
      <c r="T2030" t="s">
        <v>3002</v>
      </c>
      <c r="U2030" t="s">
        <v>3003</v>
      </c>
      <c r="V2030">
        <v>0.6</v>
      </c>
      <c r="W2030" t="s">
        <v>3012</v>
      </c>
    </row>
    <row r="2031" spans="1:23" hidden="1" x14ac:dyDescent="0.35">
      <c r="A2031" t="s">
        <v>381</v>
      </c>
      <c r="C2031" s="403">
        <v>45475</v>
      </c>
      <c r="D2031" t="s">
        <v>3543</v>
      </c>
      <c r="E2031" t="s">
        <v>13752</v>
      </c>
      <c r="F2031" t="s">
        <v>13753</v>
      </c>
      <c r="G2031" t="s">
        <v>13754</v>
      </c>
      <c r="H2031" t="s">
        <v>13755</v>
      </c>
      <c r="I2031" t="s">
        <v>4424</v>
      </c>
      <c r="J2031" t="s">
        <v>97</v>
      </c>
      <c r="K2031" t="s">
        <v>444</v>
      </c>
      <c r="L2031" t="s">
        <v>3009</v>
      </c>
      <c r="M2031" t="s">
        <v>1798</v>
      </c>
      <c r="N2031" t="s">
        <v>9827</v>
      </c>
      <c r="O2031" t="s">
        <v>3012</v>
      </c>
      <c r="P2031" t="s">
        <v>8254</v>
      </c>
      <c r="Q2031" t="s">
        <v>415</v>
      </c>
      <c r="R2031" t="b">
        <v>0</v>
      </c>
      <c r="S2031">
        <v>1000</v>
      </c>
      <c r="T2031" t="s">
        <v>3002</v>
      </c>
      <c r="U2031" t="s">
        <v>3003</v>
      </c>
      <c r="V2031">
        <v>1</v>
      </c>
      <c r="W2031" t="s">
        <v>3012</v>
      </c>
    </row>
    <row r="2032" spans="1:23" hidden="1" x14ac:dyDescent="0.35">
      <c r="A2032" t="s">
        <v>381</v>
      </c>
      <c r="C2032" s="403">
        <v>45475</v>
      </c>
      <c r="D2032" t="s">
        <v>3543</v>
      </c>
      <c r="E2032" t="s">
        <v>13756</v>
      </c>
      <c r="F2032" t="s">
        <v>13757</v>
      </c>
      <c r="G2032" t="s">
        <v>13758</v>
      </c>
      <c r="H2032" t="s">
        <v>13759</v>
      </c>
      <c r="I2032" t="s">
        <v>2301</v>
      </c>
      <c r="J2032" t="s">
        <v>97</v>
      </c>
      <c r="K2032" t="s">
        <v>444</v>
      </c>
      <c r="L2032" t="s">
        <v>3009</v>
      </c>
      <c r="M2032" t="s">
        <v>1798</v>
      </c>
      <c r="N2032" t="s">
        <v>9827</v>
      </c>
      <c r="O2032" t="s">
        <v>3012</v>
      </c>
      <c r="P2032" t="s">
        <v>8254</v>
      </c>
      <c r="Q2032" t="s">
        <v>415</v>
      </c>
      <c r="R2032" t="b">
        <v>0</v>
      </c>
      <c r="S2032">
        <v>2500</v>
      </c>
      <c r="T2032" t="s">
        <v>3002</v>
      </c>
      <c r="U2032" t="s">
        <v>3003</v>
      </c>
      <c r="V2032">
        <v>2.5</v>
      </c>
      <c r="W2032" t="s">
        <v>3012</v>
      </c>
    </row>
    <row r="2033" spans="1:23" hidden="1" x14ac:dyDescent="0.35">
      <c r="A2033" t="s">
        <v>381</v>
      </c>
      <c r="C2033" s="403">
        <v>45474</v>
      </c>
      <c r="D2033" t="s">
        <v>3543</v>
      </c>
      <c r="E2033" t="s">
        <v>13760</v>
      </c>
      <c r="F2033" t="s">
        <v>13761</v>
      </c>
      <c r="G2033" t="s">
        <v>13762</v>
      </c>
      <c r="H2033" t="s">
        <v>13763</v>
      </c>
      <c r="I2033" t="s">
        <v>12670</v>
      </c>
      <c r="J2033" t="s">
        <v>97</v>
      </c>
      <c r="K2033" t="s">
        <v>444</v>
      </c>
      <c r="L2033" t="s">
        <v>3009</v>
      </c>
      <c r="M2033" t="s">
        <v>1798</v>
      </c>
      <c r="N2033" t="s">
        <v>13764</v>
      </c>
      <c r="O2033" t="s">
        <v>3012</v>
      </c>
      <c r="P2033" t="s">
        <v>8254</v>
      </c>
      <c r="Q2033" t="s">
        <v>415</v>
      </c>
      <c r="R2033" t="b">
        <v>0</v>
      </c>
      <c r="S2033">
        <v>2000</v>
      </c>
      <c r="T2033" t="s">
        <v>3002</v>
      </c>
      <c r="U2033" t="s">
        <v>3003</v>
      </c>
      <c r="V2033">
        <v>2</v>
      </c>
      <c r="W2033" t="s">
        <v>3012</v>
      </c>
    </row>
    <row r="2034" spans="1:23" hidden="1" x14ac:dyDescent="0.35">
      <c r="A2034" t="s">
        <v>381</v>
      </c>
      <c r="C2034" s="403">
        <v>45474</v>
      </c>
      <c r="D2034" t="s">
        <v>3543</v>
      </c>
      <c r="E2034" t="s">
        <v>13765</v>
      </c>
      <c r="F2034" t="s">
        <v>13766</v>
      </c>
      <c r="G2034" t="s">
        <v>13767</v>
      </c>
      <c r="H2034" t="s">
        <v>13768</v>
      </c>
      <c r="I2034" t="s">
        <v>2738</v>
      </c>
      <c r="J2034" t="s">
        <v>97</v>
      </c>
      <c r="K2034" t="s">
        <v>444</v>
      </c>
      <c r="L2034" t="s">
        <v>3009</v>
      </c>
      <c r="M2034" t="s">
        <v>1798</v>
      </c>
      <c r="N2034" t="s">
        <v>13764</v>
      </c>
      <c r="O2034" t="s">
        <v>3012</v>
      </c>
      <c r="P2034" t="s">
        <v>8254</v>
      </c>
      <c r="Q2034" t="s">
        <v>415</v>
      </c>
      <c r="R2034" t="b">
        <v>0</v>
      </c>
      <c r="S2034">
        <v>600</v>
      </c>
      <c r="T2034" t="s">
        <v>3002</v>
      </c>
      <c r="U2034" t="s">
        <v>3003</v>
      </c>
      <c r="V2034">
        <v>0.6</v>
      </c>
      <c r="W2034" t="s">
        <v>3012</v>
      </c>
    </row>
    <row r="2035" spans="1:23" hidden="1" x14ac:dyDescent="0.35">
      <c r="A2035" t="s">
        <v>2176</v>
      </c>
      <c r="C2035" s="403">
        <v>45474</v>
      </c>
      <c r="D2035" t="s">
        <v>3543</v>
      </c>
      <c r="E2035" t="s">
        <v>13769</v>
      </c>
      <c r="F2035" t="s">
        <v>13770</v>
      </c>
      <c r="G2035" t="s">
        <v>13771</v>
      </c>
      <c r="H2035" t="s">
        <v>13772</v>
      </c>
      <c r="I2035" t="s">
        <v>2316</v>
      </c>
      <c r="J2035" t="s">
        <v>102</v>
      </c>
      <c r="K2035" t="s">
        <v>842</v>
      </c>
      <c r="L2035" t="s">
        <v>9852</v>
      </c>
      <c r="M2035" t="s">
        <v>1798</v>
      </c>
      <c r="N2035" t="s">
        <v>13773</v>
      </c>
      <c r="O2035" t="s">
        <v>3012</v>
      </c>
      <c r="P2035" t="s">
        <v>13774</v>
      </c>
      <c r="Q2035" t="s">
        <v>349</v>
      </c>
      <c r="R2035" t="b">
        <v>0</v>
      </c>
      <c r="S2035">
        <v>2000</v>
      </c>
      <c r="T2035" t="s">
        <v>3002</v>
      </c>
      <c r="U2035" t="s">
        <v>3003</v>
      </c>
      <c r="V2035">
        <v>2</v>
      </c>
      <c r="W2035" t="s">
        <v>3012</v>
      </c>
    </row>
    <row r="2036" spans="1:23" hidden="1" x14ac:dyDescent="0.35">
      <c r="A2036" t="s">
        <v>381</v>
      </c>
      <c r="C2036" s="403">
        <v>45474</v>
      </c>
      <c r="D2036" t="s">
        <v>3543</v>
      </c>
      <c r="E2036" t="s">
        <v>13775</v>
      </c>
      <c r="F2036" t="s">
        <v>13776</v>
      </c>
      <c r="G2036" t="s">
        <v>13777</v>
      </c>
      <c r="H2036" t="s">
        <v>13778</v>
      </c>
      <c r="I2036" t="s">
        <v>13779</v>
      </c>
      <c r="J2036" t="s">
        <v>97</v>
      </c>
      <c r="K2036" t="s">
        <v>444</v>
      </c>
      <c r="L2036" t="s">
        <v>3009</v>
      </c>
      <c r="M2036" t="s">
        <v>1798</v>
      </c>
      <c r="N2036" t="s">
        <v>13780</v>
      </c>
      <c r="O2036" t="s">
        <v>3012</v>
      </c>
      <c r="P2036" t="s">
        <v>8254</v>
      </c>
      <c r="Q2036" t="s">
        <v>415</v>
      </c>
      <c r="R2036" t="b">
        <v>0</v>
      </c>
      <c r="S2036">
        <v>500</v>
      </c>
      <c r="T2036" t="s">
        <v>3002</v>
      </c>
      <c r="U2036" t="s">
        <v>3003</v>
      </c>
      <c r="V2036">
        <v>0.5</v>
      </c>
      <c r="W2036" t="s">
        <v>3012</v>
      </c>
    </row>
    <row r="2037" spans="1:23" hidden="1" x14ac:dyDescent="0.35">
      <c r="A2037" t="s">
        <v>381</v>
      </c>
      <c r="C2037" s="403">
        <v>45474</v>
      </c>
      <c r="D2037" t="s">
        <v>3543</v>
      </c>
      <c r="E2037" t="s">
        <v>13781</v>
      </c>
      <c r="F2037" t="s">
        <v>13782</v>
      </c>
      <c r="G2037" t="s">
        <v>13783</v>
      </c>
      <c r="H2037" t="s">
        <v>13784</v>
      </c>
      <c r="I2037" t="s">
        <v>2332</v>
      </c>
      <c r="J2037" t="s">
        <v>97</v>
      </c>
      <c r="K2037" t="s">
        <v>444</v>
      </c>
      <c r="L2037" t="s">
        <v>3009</v>
      </c>
      <c r="M2037" t="s">
        <v>1798</v>
      </c>
      <c r="N2037" t="s">
        <v>13785</v>
      </c>
      <c r="O2037" t="s">
        <v>3012</v>
      </c>
      <c r="P2037" t="s">
        <v>8254</v>
      </c>
      <c r="Q2037" t="s">
        <v>415</v>
      </c>
      <c r="R2037" t="b">
        <v>0</v>
      </c>
      <c r="S2037">
        <v>1000</v>
      </c>
      <c r="T2037" t="s">
        <v>3002</v>
      </c>
      <c r="U2037" t="s">
        <v>3003</v>
      </c>
      <c r="V2037">
        <v>1</v>
      </c>
      <c r="W2037" t="s">
        <v>3012</v>
      </c>
    </row>
    <row r="2038" spans="1:23" hidden="1" x14ac:dyDescent="0.35">
      <c r="A2038" t="s">
        <v>381</v>
      </c>
      <c r="C2038" s="403">
        <v>45474</v>
      </c>
      <c r="D2038" t="s">
        <v>3543</v>
      </c>
      <c r="E2038" t="s">
        <v>13786</v>
      </c>
      <c r="F2038" t="s">
        <v>13787</v>
      </c>
      <c r="G2038" t="s">
        <v>13788</v>
      </c>
      <c r="H2038" t="s">
        <v>13789</v>
      </c>
      <c r="I2038" t="s">
        <v>3443</v>
      </c>
      <c r="J2038" t="s">
        <v>97</v>
      </c>
      <c r="K2038" t="s">
        <v>444</v>
      </c>
      <c r="L2038" t="s">
        <v>3009</v>
      </c>
      <c r="M2038" t="s">
        <v>1798</v>
      </c>
      <c r="N2038" t="s">
        <v>10017</v>
      </c>
      <c r="O2038" t="s">
        <v>3012</v>
      </c>
      <c r="P2038" t="s">
        <v>8254</v>
      </c>
      <c r="Q2038" t="s">
        <v>415</v>
      </c>
      <c r="R2038" t="b">
        <v>0</v>
      </c>
      <c r="S2038">
        <v>500</v>
      </c>
      <c r="T2038" t="s">
        <v>3002</v>
      </c>
      <c r="U2038" t="s">
        <v>3003</v>
      </c>
      <c r="V2038">
        <v>0.5</v>
      </c>
      <c r="W2038" t="s">
        <v>3012</v>
      </c>
    </row>
    <row r="2039" spans="1:23" hidden="1" x14ac:dyDescent="0.35">
      <c r="A2039" t="s">
        <v>381</v>
      </c>
      <c r="C2039" s="403">
        <v>45474</v>
      </c>
      <c r="D2039" t="s">
        <v>3543</v>
      </c>
      <c r="E2039" t="s">
        <v>13790</v>
      </c>
      <c r="F2039" t="s">
        <v>13791</v>
      </c>
      <c r="G2039" t="s">
        <v>13792</v>
      </c>
      <c r="H2039" t="s">
        <v>13793</v>
      </c>
      <c r="I2039" t="s">
        <v>2310</v>
      </c>
      <c r="J2039" t="s">
        <v>97</v>
      </c>
      <c r="K2039" t="s">
        <v>444</v>
      </c>
      <c r="L2039" t="s">
        <v>3009</v>
      </c>
      <c r="M2039" t="s">
        <v>1798</v>
      </c>
      <c r="N2039" t="s">
        <v>9763</v>
      </c>
      <c r="O2039" t="s">
        <v>3012</v>
      </c>
      <c r="P2039" t="s">
        <v>8254</v>
      </c>
      <c r="Q2039" t="s">
        <v>415</v>
      </c>
      <c r="R2039" t="b">
        <v>0</v>
      </c>
      <c r="S2039">
        <v>600</v>
      </c>
      <c r="T2039" t="s">
        <v>3002</v>
      </c>
      <c r="U2039" t="s">
        <v>3003</v>
      </c>
      <c r="V2039">
        <v>0.6</v>
      </c>
      <c r="W2039" t="s">
        <v>3012</v>
      </c>
    </row>
    <row r="2040" spans="1:23" hidden="1" x14ac:dyDescent="0.35">
      <c r="A2040" t="s">
        <v>381</v>
      </c>
      <c r="C2040" s="403">
        <v>45474</v>
      </c>
      <c r="D2040" t="s">
        <v>3543</v>
      </c>
      <c r="E2040" t="s">
        <v>13794</v>
      </c>
      <c r="F2040" t="s">
        <v>13795</v>
      </c>
      <c r="G2040" t="s">
        <v>13796</v>
      </c>
      <c r="H2040" t="s">
        <v>13797</v>
      </c>
      <c r="I2040" t="s">
        <v>2566</v>
      </c>
      <c r="J2040" t="s">
        <v>97</v>
      </c>
      <c r="K2040" t="s">
        <v>444</v>
      </c>
      <c r="L2040" t="s">
        <v>3009</v>
      </c>
      <c r="M2040" t="s">
        <v>1798</v>
      </c>
      <c r="N2040" t="s">
        <v>9763</v>
      </c>
      <c r="O2040" t="s">
        <v>3012</v>
      </c>
      <c r="P2040" t="s">
        <v>8254</v>
      </c>
      <c r="Q2040" t="s">
        <v>415</v>
      </c>
      <c r="R2040" t="b">
        <v>0</v>
      </c>
      <c r="S2040">
        <v>1000</v>
      </c>
      <c r="T2040" t="s">
        <v>3002</v>
      </c>
      <c r="U2040" t="s">
        <v>3003</v>
      </c>
      <c r="V2040">
        <v>1</v>
      </c>
      <c r="W2040" t="s">
        <v>3012</v>
      </c>
    </row>
    <row r="2041" spans="1:23" hidden="1" x14ac:dyDescent="0.35">
      <c r="A2041" t="s">
        <v>381</v>
      </c>
      <c r="C2041" s="403">
        <v>45474</v>
      </c>
      <c r="D2041" t="s">
        <v>3543</v>
      </c>
      <c r="E2041" t="s">
        <v>13798</v>
      </c>
      <c r="F2041" t="s">
        <v>13799</v>
      </c>
      <c r="G2041" t="s">
        <v>13800</v>
      </c>
      <c r="H2041" t="s">
        <v>13801</v>
      </c>
      <c r="I2041" t="s">
        <v>795</v>
      </c>
      <c r="J2041" t="s">
        <v>97</v>
      </c>
      <c r="K2041" t="s">
        <v>444</v>
      </c>
      <c r="L2041" t="s">
        <v>3009</v>
      </c>
      <c r="M2041" t="s">
        <v>1798</v>
      </c>
      <c r="N2041" t="s">
        <v>13802</v>
      </c>
      <c r="O2041" t="s">
        <v>3012</v>
      </c>
      <c r="P2041" t="s">
        <v>8254</v>
      </c>
      <c r="Q2041" t="s">
        <v>415</v>
      </c>
      <c r="R2041" t="b">
        <v>0</v>
      </c>
      <c r="S2041">
        <v>5000</v>
      </c>
      <c r="T2041" t="s">
        <v>3002</v>
      </c>
      <c r="U2041" t="s">
        <v>3003</v>
      </c>
      <c r="V2041">
        <v>5</v>
      </c>
      <c r="W2041" t="s">
        <v>3012</v>
      </c>
    </row>
    <row r="2042" spans="1:23" hidden="1" x14ac:dyDescent="0.35">
      <c r="A2042" t="s">
        <v>381</v>
      </c>
      <c r="C2042" s="403">
        <v>45474</v>
      </c>
      <c r="D2042" t="s">
        <v>3543</v>
      </c>
      <c r="E2042" t="s">
        <v>13803</v>
      </c>
      <c r="F2042" t="s">
        <v>13804</v>
      </c>
      <c r="G2042" t="s">
        <v>13805</v>
      </c>
      <c r="H2042" t="s">
        <v>13806</v>
      </c>
      <c r="I2042" t="s">
        <v>796</v>
      </c>
      <c r="J2042" t="s">
        <v>97</v>
      </c>
      <c r="K2042" t="s">
        <v>444</v>
      </c>
      <c r="L2042" t="s">
        <v>3009</v>
      </c>
      <c r="M2042" t="s">
        <v>1798</v>
      </c>
      <c r="N2042" t="s">
        <v>13802</v>
      </c>
      <c r="O2042" t="s">
        <v>3021</v>
      </c>
      <c r="P2042" t="s">
        <v>8254</v>
      </c>
      <c r="Q2042" t="s">
        <v>415</v>
      </c>
      <c r="R2042" t="b">
        <v>0</v>
      </c>
      <c r="S2042">
        <v>0</v>
      </c>
      <c r="T2042" t="s">
        <v>3002</v>
      </c>
      <c r="U2042" t="s">
        <v>3003</v>
      </c>
      <c r="V2042">
        <v>0</v>
      </c>
      <c r="W2042" t="s">
        <v>3021</v>
      </c>
    </row>
    <row r="2043" spans="1:23" hidden="1" x14ac:dyDescent="0.35">
      <c r="A2043" t="s">
        <v>2189</v>
      </c>
      <c r="C2043" s="403">
        <v>45472</v>
      </c>
      <c r="D2043" t="s">
        <v>3543</v>
      </c>
      <c r="E2043" t="s">
        <v>13807</v>
      </c>
      <c r="F2043" t="s">
        <v>13808</v>
      </c>
      <c r="G2043" t="s">
        <v>13809</v>
      </c>
      <c r="H2043" t="s">
        <v>13810</v>
      </c>
      <c r="I2043" t="s">
        <v>2526</v>
      </c>
      <c r="J2043" t="s">
        <v>98</v>
      </c>
      <c r="K2043" t="s">
        <v>2189</v>
      </c>
      <c r="L2043" t="s">
        <v>2998</v>
      </c>
      <c r="M2043" t="s">
        <v>6902</v>
      </c>
      <c r="N2043" t="s">
        <v>1798</v>
      </c>
      <c r="O2043" t="s">
        <v>3030</v>
      </c>
      <c r="P2043" t="s">
        <v>6904</v>
      </c>
      <c r="Q2043" t="s">
        <v>2189</v>
      </c>
      <c r="R2043" t="b">
        <v>1</v>
      </c>
      <c r="S2043">
        <v>80000</v>
      </c>
      <c r="T2043" t="s">
        <v>3002</v>
      </c>
      <c r="U2043" t="s">
        <v>3003</v>
      </c>
      <c r="V2043">
        <v>80</v>
      </c>
      <c r="W2043" t="s">
        <v>3030</v>
      </c>
    </row>
    <row r="2044" spans="1:23" hidden="1" x14ac:dyDescent="0.35">
      <c r="A2044" t="s">
        <v>2189</v>
      </c>
      <c r="C2044" s="403">
        <v>45472</v>
      </c>
      <c r="D2044" t="s">
        <v>3543</v>
      </c>
      <c r="E2044" t="s">
        <v>13811</v>
      </c>
      <c r="F2044" t="s">
        <v>13812</v>
      </c>
      <c r="G2044" t="s">
        <v>13813</v>
      </c>
      <c r="H2044" t="s">
        <v>13814</v>
      </c>
      <c r="I2044" t="s">
        <v>2421</v>
      </c>
      <c r="J2044" t="s">
        <v>97</v>
      </c>
      <c r="K2044" t="s">
        <v>2189</v>
      </c>
      <c r="L2044" t="s">
        <v>3154</v>
      </c>
      <c r="M2044" t="s">
        <v>1798</v>
      </c>
      <c r="N2044" t="s">
        <v>9651</v>
      </c>
      <c r="O2044" t="s">
        <v>3001</v>
      </c>
      <c r="P2044" t="s">
        <v>4474</v>
      </c>
      <c r="Q2044" t="s">
        <v>2189</v>
      </c>
      <c r="R2044" t="b">
        <v>0</v>
      </c>
      <c r="S2044">
        <v>0</v>
      </c>
      <c r="T2044" t="s">
        <v>3002</v>
      </c>
      <c r="U2044" t="s">
        <v>3003</v>
      </c>
      <c r="V2044">
        <v>0</v>
      </c>
      <c r="W2044" t="s">
        <v>3001</v>
      </c>
    </row>
    <row r="2045" spans="1:23" hidden="1" x14ac:dyDescent="0.35">
      <c r="A2045" t="s">
        <v>2189</v>
      </c>
      <c r="C2045" s="403">
        <v>45472</v>
      </c>
      <c r="D2045" t="s">
        <v>3543</v>
      </c>
      <c r="E2045" t="s">
        <v>13815</v>
      </c>
      <c r="F2045" t="s">
        <v>13816</v>
      </c>
      <c r="G2045" t="s">
        <v>13817</v>
      </c>
      <c r="H2045" t="s">
        <v>13818</v>
      </c>
      <c r="I2045" t="s">
        <v>2367</v>
      </c>
      <c r="J2045" t="s">
        <v>98</v>
      </c>
      <c r="K2045" t="s">
        <v>2189</v>
      </c>
      <c r="L2045" t="s">
        <v>2998</v>
      </c>
      <c r="M2045" t="s">
        <v>12681</v>
      </c>
      <c r="N2045" t="s">
        <v>13819</v>
      </c>
      <c r="O2045" t="s">
        <v>3012</v>
      </c>
      <c r="P2045" t="s">
        <v>6904</v>
      </c>
      <c r="Q2045" t="s">
        <v>2189</v>
      </c>
      <c r="R2045" t="b">
        <v>1</v>
      </c>
      <c r="S2045">
        <v>16000</v>
      </c>
      <c r="T2045" t="s">
        <v>3002</v>
      </c>
      <c r="U2045" t="s">
        <v>3003</v>
      </c>
      <c r="V2045">
        <v>16</v>
      </c>
      <c r="W2045" t="s">
        <v>3012</v>
      </c>
    </row>
    <row r="2046" spans="1:23" hidden="1" x14ac:dyDescent="0.35">
      <c r="A2046" t="s">
        <v>2189</v>
      </c>
      <c r="C2046" s="403">
        <v>45472</v>
      </c>
      <c r="D2046" t="s">
        <v>3543</v>
      </c>
      <c r="E2046" t="s">
        <v>13820</v>
      </c>
      <c r="F2046" t="s">
        <v>13821</v>
      </c>
      <c r="G2046" t="s">
        <v>13822</v>
      </c>
      <c r="H2046" t="s">
        <v>13823</v>
      </c>
      <c r="I2046" t="s">
        <v>13824</v>
      </c>
      <c r="J2046" t="s">
        <v>98</v>
      </c>
      <c r="K2046" t="s">
        <v>2189</v>
      </c>
      <c r="L2046" t="s">
        <v>2998</v>
      </c>
      <c r="M2046" t="s">
        <v>6904</v>
      </c>
      <c r="N2046" t="s">
        <v>13825</v>
      </c>
      <c r="O2046" t="s">
        <v>3012</v>
      </c>
      <c r="P2046" t="s">
        <v>6904</v>
      </c>
      <c r="Q2046" t="s">
        <v>2189</v>
      </c>
      <c r="R2046" t="b">
        <v>0</v>
      </c>
      <c r="S2046">
        <v>800</v>
      </c>
      <c r="T2046" t="s">
        <v>3002</v>
      </c>
      <c r="U2046" t="s">
        <v>3003</v>
      </c>
      <c r="V2046">
        <v>0.8</v>
      </c>
      <c r="W2046" t="s">
        <v>3012</v>
      </c>
    </row>
    <row r="2047" spans="1:23" hidden="1" x14ac:dyDescent="0.35">
      <c r="A2047" t="s">
        <v>2189</v>
      </c>
      <c r="C2047" s="403">
        <v>45472</v>
      </c>
      <c r="D2047" t="s">
        <v>3543</v>
      </c>
      <c r="E2047" t="s">
        <v>13826</v>
      </c>
      <c r="F2047" t="s">
        <v>13827</v>
      </c>
      <c r="G2047" t="s">
        <v>13828</v>
      </c>
      <c r="H2047" t="s">
        <v>13829</v>
      </c>
      <c r="I2047" t="s">
        <v>10369</v>
      </c>
      <c r="J2047" t="s">
        <v>98</v>
      </c>
      <c r="K2047" t="s">
        <v>2189</v>
      </c>
      <c r="L2047" t="s">
        <v>2998</v>
      </c>
      <c r="M2047" t="s">
        <v>6902</v>
      </c>
      <c r="N2047" t="s">
        <v>13830</v>
      </c>
      <c r="O2047" t="s">
        <v>3012</v>
      </c>
      <c r="P2047" t="s">
        <v>6904</v>
      </c>
      <c r="Q2047" t="s">
        <v>2189</v>
      </c>
      <c r="R2047" t="b">
        <v>0</v>
      </c>
      <c r="S2047">
        <v>1000</v>
      </c>
      <c r="T2047" t="s">
        <v>3002</v>
      </c>
      <c r="U2047" t="s">
        <v>3003</v>
      </c>
      <c r="V2047">
        <v>1</v>
      </c>
      <c r="W2047" t="s">
        <v>3012</v>
      </c>
    </row>
    <row r="2048" spans="1:23" hidden="1" x14ac:dyDescent="0.35">
      <c r="A2048" t="s">
        <v>350</v>
      </c>
      <c r="C2048" s="403">
        <v>45471</v>
      </c>
      <c r="D2048" t="s">
        <v>8326</v>
      </c>
      <c r="E2048" t="s">
        <v>13831</v>
      </c>
      <c r="F2048" t="s">
        <v>13832</v>
      </c>
      <c r="G2048" t="s">
        <v>10555</v>
      </c>
      <c r="H2048" t="s">
        <v>13833</v>
      </c>
      <c r="I2048" t="s">
        <v>10555</v>
      </c>
      <c r="J2048" t="s">
        <v>105</v>
      </c>
      <c r="K2048" t="s">
        <v>846</v>
      </c>
      <c r="L2048" t="s">
        <v>13834</v>
      </c>
      <c r="M2048" t="s">
        <v>13835</v>
      </c>
      <c r="N2048" t="s">
        <v>13836</v>
      </c>
      <c r="O2048" t="s">
        <v>3021</v>
      </c>
      <c r="P2048" t="s">
        <v>13837</v>
      </c>
      <c r="Q2048" t="s">
        <v>846</v>
      </c>
      <c r="R2048" t="b">
        <v>0</v>
      </c>
      <c r="S2048">
        <v>20000</v>
      </c>
      <c r="T2048" t="s">
        <v>3002</v>
      </c>
      <c r="U2048" t="s">
        <v>3003</v>
      </c>
      <c r="V2048">
        <v>20</v>
      </c>
      <c r="W2048" t="s">
        <v>3021</v>
      </c>
    </row>
    <row r="2049" spans="1:23" hidden="1" x14ac:dyDescent="0.35">
      <c r="A2049" t="s">
        <v>2189</v>
      </c>
      <c r="C2049" s="403">
        <v>45471</v>
      </c>
      <c r="D2049" t="s">
        <v>3543</v>
      </c>
      <c r="E2049" t="s">
        <v>13838</v>
      </c>
      <c r="F2049" t="s">
        <v>13839</v>
      </c>
      <c r="G2049" t="s">
        <v>13840</v>
      </c>
      <c r="H2049" t="s">
        <v>13841</v>
      </c>
      <c r="I2049" t="s">
        <v>13842</v>
      </c>
      <c r="J2049" t="s">
        <v>98</v>
      </c>
      <c r="K2049" t="s">
        <v>2189</v>
      </c>
      <c r="L2049" t="s">
        <v>2998</v>
      </c>
      <c r="M2049" t="s">
        <v>6613</v>
      </c>
      <c r="N2049" t="s">
        <v>6614</v>
      </c>
      <c r="O2049" t="s">
        <v>3012</v>
      </c>
      <c r="P2049" t="s">
        <v>6613</v>
      </c>
      <c r="Q2049" t="s">
        <v>2189</v>
      </c>
      <c r="R2049" t="b">
        <v>0</v>
      </c>
      <c r="S2049">
        <v>1000</v>
      </c>
      <c r="T2049" t="s">
        <v>3002</v>
      </c>
      <c r="U2049" t="s">
        <v>3003</v>
      </c>
      <c r="V2049">
        <v>1</v>
      </c>
      <c r="W2049" t="s">
        <v>3012</v>
      </c>
    </row>
    <row r="2050" spans="1:23" hidden="1" x14ac:dyDescent="0.35">
      <c r="A2050" t="s">
        <v>2189</v>
      </c>
      <c r="C2050" s="403">
        <v>45471</v>
      </c>
      <c r="D2050" t="s">
        <v>3543</v>
      </c>
      <c r="E2050" t="s">
        <v>13843</v>
      </c>
      <c r="F2050" t="s">
        <v>13844</v>
      </c>
      <c r="G2050" t="s">
        <v>13845</v>
      </c>
      <c r="H2050" t="s">
        <v>13846</v>
      </c>
      <c r="I2050" t="s">
        <v>2467</v>
      </c>
      <c r="J2050" t="s">
        <v>98</v>
      </c>
      <c r="K2050" t="s">
        <v>2189</v>
      </c>
      <c r="L2050" t="s">
        <v>2998</v>
      </c>
      <c r="M2050" t="s">
        <v>6613</v>
      </c>
      <c r="N2050" t="s">
        <v>13847</v>
      </c>
      <c r="O2050" t="s">
        <v>3012</v>
      </c>
      <c r="P2050" t="s">
        <v>6613</v>
      </c>
      <c r="Q2050" t="s">
        <v>2189</v>
      </c>
      <c r="R2050" t="b">
        <v>0</v>
      </c>
      <c r="S2050">
        <v>0</v>
      </c>
      <c r="T2050" t="s">
        <v>3002</v>
      </c>
      <c r="U2050" t="s">
        <v>3003</v>
      </c>
      <c r="V2050">
        <v>0</v>
      </c>
      <c r="W2050" t="s">
        <v>3012</v>
      </c>
    </row>
    <row r="2051" spans="1:23" hidden="1" x14ac:dyDescent="0.35">
      <c r="A2051" t="s">
        <v>2189</v>
      </c>
      <c r="C2051" s="403">
        <v>45471</v>
      </c>
      <c r="D2051" t="s">
        <v>3543</v>
      </c>
      <c r="E2051" t="s">
        <v>13848</v>
      </c>
      <c r="F2051" t="s">
        <v>13849</v>
      </c>
      <c r="G2051" t="s">
        <v>13850</v>
      </c>
      <c r="H2051" t="s">
        <v>13851</v>
      </c>
      <c r="I2051" t="s">
        <v>2367</v>
      </c>
      <c r="J2051" t="s">
        <v>98</v>
      </c>
      <c r="K2051" t="s">
        <v>2189</v>
      </c>
      <c r="L2051" t="s">
        <v>2998</v>
      </c>
      <c r="M2051" t="s">
        <v>4108</v>
      </c>
      <c r="N2051" t="s">
        <v>13852</v>
      </c>
      <c r="O2051" t="s">
        <v>3012</v>
      </c>
      <c r="P2051" t="s">
        <v>4992</v>
      </c>
      <c r="Q2051" t="s">
        <v>2189</v>
      </c>
      <c r="R2051" t="b">
        <v>0</v>
      </c>
      <c r="S2051">
        <v>1000</v>
      </c>
      <c r="T2051" t="s">
        <v>3002</v>
      </c>
      <c r="U2051" t="s">
        <v>3003</v>
      </c>
      <c r="V2051">
        <v>1</v>
      </c>
      <c r="W2051" t="s">
        <v>3012</v>
      </c>
    </row>
    <row r="2052" spans="1:23" hidden="1" x14ac:dyDescent="0.35">
      <c r="A2052" t="s">
        <v>2189</v>
      </c>
      <c r="C2052" s="403">
        <v>45471</v>
      </c>
      <c r="D2052" t="s">
        <v>3543</v>
      </c>
      <c r="E2052" t="s">
        <v>13853</v>
      </c>
      <c r="F2052" t="s">
        <v>13854</v>
      </c>
      <c r="G2052" t="s">
        <v>13855</v>
      </c>
      <c r="H2052" t="s">
        <v>13856</v>
      </c>
      <c r="I2052" t="s">
        <v>1125</v>
      </c>
      <c r="J2052" t="s">
        <v>98</v>
      </c>
      <c r="K2052" t="s">
        <v>2189</v>
      </c>
      <c r="L2052" t="s">
        <v>2998</v>
      </c>
      <c r="M2052" t="s">
        <v>13249</v>
      </c>
      <c r="N2052" t="s">
        <v>13857</v>
      </c>
      <c r="O2052" t="s">
        <v>3012</v>
      </c>
      <c r="P2052" t="s">
        <v>13251</v>
      </c>
      <c r="Q2052" t="s">
        <v>2189</v>
      </c>
      <c r="R2052" t="b">
        <v>0</v>
      </c>
      <c r="S2052">
        <v>2000</v>
      </c>
      <c r="T2052" t="s">
        <v>3002</v>
      </c>
      <c r="U2052" t="s">
        <v>3003</v>
      </c>
      <c r="V2052">
        <v>2</v>
      </c>
      <c r="W2052" t="s">
        <v>3012</v>
      </c>
    </row>
    <row r="2053" spans="1:23" hidden="1" x14ac:dyDescent="0.35">
      <c r="A2053" t="s">
        <v>2189</v>
      </c>
      <c r="C2053" s="403">
        <v>45471</v>
      </c>
      <c r="D2053" t="s">
        <v>3543</v>
      </c>
      <c r="E2053" t="s">
        <v>13858</v>
      </c>
      <c r="F2053" t="s">
        <v>13859</v>
      </c>
      <c r="G2053" t="s">
        <v>13860</v>
      </c>
      <c r="H2053" t="s">
        <v>13861</v>
      </c>
      <c r="I2053" t="s">
        <v>2300</v>
      </c>
      <c r="J2053" t="s">
        <v>98</v>
      </c>
      <c r="K2053" t="s">
        <v>2189</v>
      </c>
      <c r="L2053" t="s">
        <v>2998</v>
      </c>
      <c r="M2053" t="s">
        <v>13249</v>
      </c>
      <c r="N2053" t="s">
        <v>13862</v>
      </c>
      <c r="O2053" t="s">
        <v>3012</v>
      </c>
      <c r="P2053" t="s">
        <v>13251</v>
      </c>
      <c r="Q2053" t="s">
        <v>2189</v>
      </c>
      <c r="R2053" t="b">
        <v>0</v>
      </c>
      <c r="S2053">
        <v>400</v>
      </c>
      <c r="T2053" t="s">
        <v>3002</v>
      </c>
      <c r="U2053" t="s">
        <v>3003</v>
      </c>
      <c r="V2053">
        <v>0.4</v>
      </c>
      <c r="W2053" t="s">
        <v>3012</v>
      </c>
    </row>
    <row r="2054" spans="1:23" hidden="1" x14ac:dyDescent="0.35">
      <c r="A2054" t="s">
        <v>2189</v>
      </c>
      <c r="C2054" s="403">
        <v>45471</v>
      </c>
      <c r="D2054" t="s">
        <v>3543</v>
      </c>
      <c r="E2054" t="s">
        <v>13863</v>
      </c>
      <c r="F2054" t="s">
        <v>13864</v>
      </c>
      <c r="G2054" t="s">
        <v>13865</v>
      </c>
      <c r="H2054" t="s">
        <v>13866</v>
      </c>
      <c r="I2054" t="s">
        <v>13867</v>
      </c>
      <c r="J2054" t="s">
        <v>98</v>
      </c>
      <c r="K2054" t="s">
        <v>2189</v>
      </c>
      <c r="L2054" t="s">
        <v>2998</v>
      </c>
      <c r="M2054" t="s">
        <v>13249</v>
      </c>
      <c r="N2054" t="s">
        <v>13868</v>
      </c>
      <c r="O2054" t="s">
        <v>3012</v>
      </c>
      <c r="P2054" t="s">
        <v>13251</v>
      </c>
      <c r="Q2054" t="s">
        <v>2189</v>
      </c>
      <c r="R2054" t="b">
        <v>0</v>
      </c>
      <c r="S2054">
        <v>3000</v>
      </c>
      <c r="T2054" t="s">
        <v>3002</v>
      </c>
      <c r="U2054" t="s">
        <v>3003</v>
      </c>
      <c r="V2054">
        <v>3</v>
      </c>
      <c r="W2054" t="s">
        <v>3012</v>
      </c>
    </row>
    <row r="2055" spans="1:23" hidden="1" x14ac:dyDescent="0.35">
      <c r="A2055" t="s">
        <v>2189</v>
      </c>
      <c r="C2055" s="403">
        <v>45471</v>
      </c>
      <c r="D2055" t="s">
        <v>3661</v>
      </c>
      <c r="E2055" t="s">
        <v>13869</v>
      </c>
      <c r="F2055" t="s">
        <v>13870</v>
      </c>
      <c r="G2055" t="s">
        <v>13871</v>
      </c>
      <c r="H2055" t="s">
        <v>13872</v>
      </c>
      <c r="I2055" t="s">
        <v>3483</v>
      </c>
      <c r="J2055" t="s">
        <v>98</v>
      </c>
      <c r="K2055" t="s">
        <v>2189</v>
      </c>
      <c r="L2055" t="s">
        <v>2998</v>
      </c>
      <c r="M2055" t="s">
        <v>3263</v>
      </c>
      <c r="N2055" t="s">
        <v>13873</v>
      </c>
      <c r="O2055" t="s">
        <v>3021</v>
      </c>
      <c r="P2055" t="s">
        <v>3899</v>
      </c>
      <c r="Q2055" t="s">
        <v>2189</v>
      </c>
      <c r="R2055" t="b">
        <v>1</v>
      </c>
      <c r="S2055">
        <v>3000</v>
      </c>
      <c r="T2055" t="s">
        <v>3002</v>
      </c>
      <c r="U2055" t="s">
        <v>3003</v>
      </c>
      <c r="V2055">
        <v>3</v>
      </c>
      <c r="W2055" t="s">
        <v>3021</v>
      </c>
    </row>
    <row r="2056" spans="1:23" hidden="1" x14ac:dyDescent="0.35">
      <c r="A2056" t="s">
        <v>2176</v>
      </c>
      <c r="C2056" s="403">
        <v>45471</v>
      </c>
      <c r="D2056" t="s">
        <v>3543</v>
      </c>
      <c r="E2056" t="s">
        <v>13874</v>
      </c>
      <c r="F2056" t="s">
        <v>13875</v>
      </c>
      <c r="G2056" t="s">
        <v>13876</v>
      </c>
      <c r="H2056" t="s">
        <v>13877</v>
      </c>
      <c r="I2056" t="s">
        <v>2388</v>
      </c>
      <c r="J2056" t="s">
        <v>102</v>
      </c>
      <c r="K2056" t="s">
        <v>842</v>
      </c>
      <c r="L2056" t="s">
        <v>13878</v>
      </c>
      <c r="M2056" t="s">
        <v>1798</v>
      </c>
      <c r="N2056" t="s">
        <v>13879</v>
      </c>
      <c r="O2056" t="s">
        <v>3030</v>
      </c>
      <c r="P2056" t="s">
        <v>13880</v>
      </c>
      <c r="Q2056" t="s">
        <v>349</v>
      </c>
      <c r="R2056" t="b">
        <v>0</v>
      </c>
      <c r="S2056">
        <v>10000</v>
      </c>
      <c r="T2056" t="s">
        <v>3002</v>
      </c>
      <c r="U2056" t="s">
        <v>3003</v>
      </c>
      <c r="V2056">
        <v>10</v>
      </c>
      <c r="W2056" t="s">
        <v>3030</v>
      </c>
    </row>
    <row r="2057" spans="1:23" hidden="1" x14ac:dyDescent="0.35">
      <c r="A2057" t="s">
        <v>350</v>
      </c>
      <c r="C2057" s="403">
        <v>45471</v>
      </c>
      <c r="D2057" t="s">
        <v>3543</v>
      </c>
      <c r="E2057" t="s">
        <v>13881</v>
      </c>
      <c r="F2057" t="s">
        <v>13882</v>
      </c>
      <c r="G2057" t="s">
        <v>2766</v>
      </c>
      <c r="H2057" t="s">
        <v>13883</v>
      </c>
      <c r="I2057" t="s">
        <v>2766</v>
      </c>
      <c r="J2057" t="s">
        <v>3247</v>
      </c>
      <c r="K2057" t="s">
        <v>298</v>
      </c>
      <c r="L2057" t="s">
        <v>13884</v>
      </c>
      <c r="M2057" t="s">
        <v>1798</v>
      </c>
      <c r="N2057" t="s">
        <v>13885</v>
      </c>
      <c r="O2057" t="s">
        <v>3012</v>
      </c>
      <c r="P2057" t="s">
        <v>13886</v>
      </c>
      <c r="Q2057" t="s">
        <v>307</v>
      </c>
      <c r="R2057" t="b">
        <v>0</v>
      </c>
      <c r="S2057">
        <v>1000</v>
      </c>
      <c r="T2057" t="s">
        <v>3002</v>
      </c>
      <c r="U2057" t="s">
        <v>3003</v>
      </c>
      <c r="V2057">
        <v>1</v>
      </c>
      <c r="W2057" t="s">
        <v>3012</v>
      </c>
    </row>
    <row r="2058" spans="1:23" hidden="1" x14ac:dyDescent="0.35">
      <c r="A2058" t="s">
        <v>2189</v>
      </c>
      <c r="C2058" s="403">
        <v>45471</v>
      </c>
      <c r="D2058" t="s">
        <v>3543</v>
      </c>
      <c r="E2058" t="s">
        <v>13887</v>
      </c>
      <c r="F2058" t="s">
        <v>13888</v>
      </c>
      <c r="G2058" t="s">
        <v>13889</v>
      </c>
      <c r="H2058" t="s">
        <v>13890</v>
      </c>
      <c r="I2058" t="s">
        <v>3731</v>
      </c>
      <c r="J2058" t="s">
        <v>98</v>
      </c>
      <c r="K2058" t="s">
        <v>2189</v>
      </c>
      <c r="L2058" t="s">
        <v>2998</v>
      </c>
      <c r="M2058" t="s">
        <v>6586</v>
      </c>
      <c r="N2058" t="s">
        <v>13891</v>
      </c>
      <c r="O2058" t="s">
        <v>3012</v>
      </c>
      <c r="P2058" t="s">
        <v>3899</v>
      </c>
      <c r="Q2058" t="s">
        <v>2189</v>
      </c>
      <c r="R2058" t="b">
        <v>0</v>
      </c>
      <c r="S2058">
        <v>3000</v>
      </c>
      <c r="T2058" t="s">
        <v>3002</v>
      </c>
      <c r="U2058" t="s">
        <v>3003</v>
      </c>
      <c r="V2058">
        <v>3</v>
      </c>
      <c r="W2058" t="s">
        <v>3012</v>
      </c>
    </row>
    <row r="2059" spans="1:23" hidden="1" x14ac:dyDescent="0.35">
      <c r="A2059" t="s">
        <v>350</v>
      </c>
      <c r="C2059" s="403">
        <v>45471</v>
      </c>
      <c r="D2059" t="s">
        <v>3543</v>
      </c>
      <c r="E2059" t="s">
        <v>13892</v>
      </c>
      <c r="F2059" t="s">
        <v>13893</v>
      </c>
      <c r="G2059" t="s">
        <v>13894</v>
      </c>
      <c r="H2059" t="s">
        <v>13895</v>
      </c>
      <c r="I2059" t="s">
        <v>2501</v>
      </c>
      <c r="J2059" t="s">
        <v>3247</v>
      </c>
      <c r="K2059" t="s">
        <v>298</v>
      </c>
      <c r="L2059" t="s">
        <v>13884</v>
      </c>
      <c r="M2059" t="s">
        <v>1798</v>
      </c>
      <c r="N2059" t="s">
        <v>13896</v>
      </c>
      <c r="O2059" t="s">
        <v>3012</v>
      </c>
      <c r="P2059" t="s">
        <v>13886</v>
      </c>
      <c r="Q2059" t="s">
        <v>307</v>
      </c>
      <c r="R2059" t="b">
        <v>0</v>
      </c>
      <c r="S2059">
        <v>1500</v>
      </c>
      <c r="T2059" t="s">
        <v>3002</v>
      </c>
      <c r="U2059" t="s">
        <v>3003</v>
      </c>
      <c r="V2059">
        <v>1.5</v>
      </c>
      <c r="W2059" t="s">
        <v>3012</v>
      </c>
    </row>
    <row r="2060" spans="1:23" hidden="1" x14ac:dyDescent="0.35">
      <c r="A2060" t="s">
        <v>350</v>
      </c>
      <c r="C2060" s="403">
        <v>45470</v>
      </c>
      <c r="D2060" t="s">
        <v>3543</v>
      </c>
      <c r="E2060" t="s">
        <v>13897</v>
      </c>
      <c r="F2060" t="s">
        <v>13898</v>
      </c>
      <c r="G2060" t="s">
        <v>12653</v>
      </c>
      <c r="H2060" t="s">
        <v>13899</v>
      </c>
      <c r="I2060" t="s">
        <v>12653</v>
      </c>
      <c r="J2060" t="s">
        <v>105</v>
      </c>
      <c r="K2060" t="s">
        <v>846</v>
      </c>
      <c r="L2060" t="s">
        <v>8323</v>
      </c>
      <c r="M2060" t="s">
        <v>8093</v>
      </c>
      <c r="N2060" t="s">
        <v>13900</v>
      </c>
      <c r="O2060" t="s">
        <v>3012</v>
      </c>
      <c r="P2060" t="s">
        <v>13901</v>
      </c>
      <c r="Q2060" t="s">
        <v>846</v>
      </c>
      <c r="R2060" t="b">
        <v>0</v>
      </c>
      <c r="S2060">
        <v>0</v>
      </c>
      <c r="T2060" t="s">
        <v>3002</v>
      </c>
      <c r="U2060" t="s">
        <v>3003</v>
      </c>
      <c r="V2060">
        <v>0</v>
      </c>
      <c r="W2060" t="s">
        <v>3012</v>
      </c>
    </row>
    <row r="2061" spans="1:23" hidden="1" x14ac:dyDescent="0.35">
      <c r="A2061" t="s">
        <v>2189</v>
      </c>
      <c r="C2061" s="403">
        <v>45470</v>
      </c>
      <c r="D2061" t="s">
        <v>3543</v>
      </c>
      <c r="E2061" t="s">
        <v>13902</v>
      </c>
      <c r="F2061" t="s">
        <v>13903</v>
      </c>
      <c r="G2061" t="s">
        <v>13904</v>
      </c>
      <c r="H2061" t="s">
        <v>13905</v>
      </c>
      <c r="I2061" t="s">
        <v>2281</v>
      </c>
      <c r="J2061" t="s">
        <v>98</v>
      </c>
      <c r="K2061" t="s">
        <v>2189</v>
      </c>
      <c r="L2061" t="s">
        <v>3262</v>
      </c>
      <c r="M2061" t="s">
        <v>13906</v>
      </c>
      <c r="N2061" t="s">
        <v>13907</v>
      </c>
      <c r="O2061" t="s">
        <v>3012</v>
      </c>
      <c r="P2061" t="s">
        <v>7347</v>
      </c>
      <c r="Q2061" t="s">
        <v>2189</v>
      </c>
      <c r="R2061" t="b">
        <v>0</v>
      </c>
      <c r="S2061">
        <v>2000</v>
      </c>
      <c r="T2061" t="s">
        <v>3002</v>
      </c>
      <c r="U2061" t="s">
        <v>3003</v>
      </c>
      <c r="V2061">
        <v>2</v>
      </c>
      <c r="W2061" t="s">
        <v>3012</v>
      </c>
    </row>
    <row r="2062" spans="1:23" hidden="1" x14ac:dyDescent="0.35">
      <c r="A2062" t="s">
        <v>2189</v>
      </c>
      <c r="C2062" s="403">
        <v>45470</v>
      </c>
      <c r="D2062" t="s">
        <v>3543</v>
      </c>
      <c r="E2062" t="s">
        <v>13908</v>
      </c>
      <c r="F2062" t="s">
        <v>13909</v>
      </c>
      <c r="G2062" t="s">
        <v>13910</v>
      </c>
      <c r="H2062" t="s">
        <v>13911</v>
      </c>
      <c r="I2062" t="s">
        <v>13912</v>
      </c>
      <c r="J2062" t="s">
        <v>98</v>
      </c>
      <c r="K2062" t="s">
        <v>2189</v>
      </c>
      <c r="L2062" t="s">
        <v>2998</v>
      </c>
      <c r="M2062" t="s">
        <v>7007</v>
      </c>
      <c r="N2062" t="s">
        <v>13913</v>
      </c>
      <c r="O2062" t="s">
        <v>3012</v>
      </c>
      <c r="P2062" t="s">
        <v>7009</v>
      </c>
      <c r="Q2062" t="s">
        <v>2189</v>
      </c>
      <c r="R2062" t="b">
        <v>0</v>
      </c>
      <c r="S2062">
        <v>1000</v>
      </c>
      <c r="T2062" t="s">
        <v>3002</v>
      </c>
      <c r="U2062" t="s">
        <v>3003</v>
      </c>
      <c r="V2062">
        <v>1</v>
      </c>
      <c r="W2062" t="s">
        <v>3012</v>
      </c>
    </row>
    <row r="2063" spans="1:23" hidden="1" x14ac:dyDescent="0.35">
      <c r="A2063" t="s">
        <v>419</v>
      </c>
      <c r="C2063" s="403">
        <v>45470</v>
      </c>
      <c r="D2063" t="s">
        <v>3543</v>
      </c>
      <c r="E2063" t="s">
        <v>13914</v>
      </c>
      <c r="F2063" t="s">
        <v>13915</v>
      </c>
      <c r="G2063" t="s">
        <v>13916</v>
      </c>
      <c r="H2063" t="s">
        <v>13917</v>
      </c>
      <c r="I2063" t="s">
        <v>2715</v>
      </c>
      <c r="J2063" t="s">
        <v>96</v>
      </c>
      <c r="K2063" t="s">
        <v>429</v>
      </c>
      <c r="L2063" t="s">
        <v>3580</v>
      </c>
      <c r="M2063" t="s">
        <v>13918</v>
      </c>
      <c r="N2063" t="s">
        <v>13919</v>
      </c>
      <c r="O2063" t="s">
        <v>3030</v>
      </c>
      <c r="P2063" t="s">
        <v>3581</v>
      </c>
      <c r="Q2063" t="s">
        <v>429</v>
      </c>
      <c r="R2063" t="b">
        <v>0</v>
      </c>
      <c r="S2063">
        <v>5000</v>
      </c>
      <c r="T2063" t="s">
        <v>3002</v>
      </c>
      <c r="U2063" t="s">
        <v>3003</v>
      </c>
      <c r="V2063">
        <v>5</v>
      </c>
      <c r="W2063" t="s">
        <v>3030</v>
      </c>
    </row>
    <row r="2064" spans="1:23" hidden="1" x14ac:dyDescent="0.35">
      <c r="A2064" t="s">
        <v>350</v>
      </c>
      <c r="C2064" s="403">
        <v>45470</v>
      </c>
      <c r="D2064" t="s">
        <v>3543</v>
      </c>
      <c r="E2064" t="s">
        <v>13920</v>
      </c>
      <c r="F2064" t="s">
        <v>13921</v>
      </c>
      <c r="G2064" t="s">
        <v>13922</v>
      </c>
      <c r="H2064" t="s">
        <v>13923</v>
      </c>
      <c r="I2064" t="s">
        <v>13922</v>
      </c>
      <c r="J2064" t="s">
        <v>3247</v>
      </c>
      <c r="K2064" t="s">
        <v>298</v>
      </c>
      <c r="L2064" t="s">
        <v>8549</v>
      </c>
      <c r="M2064" t="s">
        <v>1798</v>
      </c>
      <c r="N2064" t="s">
        <v>13924</v>
      </c>
      <c r="O2064" t="s">
        <v>3012</v>
      </c>
      <c r="P2064" t="s">
        <v>13925</v>
      </c>
      <c r="Q2064" t="s">
        <v>307</v>
      </c>
      <c r="R2064" t="b">
        <v>0</v>
      </c>
      <c r="S2064">
        <v>1500</v>
      </c>
      <c r="T2064" t="s">
        <v>3002</v>
      </c>
      <c r="U2064" t="s">
        <v>3003</v>
      </c>
      <c r="V2064">
        <v>1.5</v>
      </c>
      <c r="W2064" t="s">
        <v>3012</v>
      </c>
    </row>
    <row r="2065" spans="1:23" hidden="1" x14ac:dyDescent="0.35">
      <c r="A2065" t="s">
        <v>350</v>
      </c>
      <c r="C2065" s="403">
        <v>45470</v>
      </c>
      <c r="D2065" t="s">
        <v>3543</v>
      </c>
      <c r="E2065" t="s">
        <v>13926</v>
      </c>
      <c r="F2065" t="s">
        <v>13927</v>
      </c>
      <c r="G2065" t="s">
        <v>13928</v>
      </c>
      <c r="H2065" t="s">
        <v>13929</v>
      </c>
      <c r="I2065" t="s">
        <v>1798</v>
      </c>
      <c r="J2065" t="s">
        <v>3247</v>
      </c>
      <c r="K2065" t="s">
        <v>298</v>
      </c>
      <c r="L2065" t="s">
        <v>8549</v>
      </c>
      <c r="M2065" t="s">
        <v>1798</v>
      </c>
      <c r="N2065" t="s">
        <v>13930</v>
      </c>
      <c r="O2065" t="s">
        <v>3012</v>
      </c>
      <c r="P2065" t="s">
        <v>13925</v>
      </c>
      <c r="Q2065" t="s">
        <v>307</v>
      </c>
      <c r="R2065" t="b">
        <v>0</v>
      </c>
      <c r="S2065">
        <v>1000</v>
      </c>
      <c r="T2065" t="s">
        <v>3002</v>
      </c>
      <c r="U2065" t="s">
        <v>3003</v>
      </c>
      <c r="V2065">
        <v>1</v>
      </c>
      <c r="W2065" t="s">
        <v>3012</v>
      </c>
    </row>
    <row r="2066" spans="1:23" hidden="1" x14ac:dyDescent="0.35">
      <c r="A2066" t="s">
        <v>350</v>
      </c>
      <c r="C2066" s="403">
        <v>45470</v>
      </c>
      <c r="D2066" t="s">
        <v>13931</v>
      </c>
      <c r="E2066" t="s">
        <v>13932</v>
      </c>
      <c r="F2066" t="s">
        <v>13933</v>
      </c>
      <c r="G2066" t="s">
        <v>13928</v>
      </c>
      <c r="H2066" t="s">
        <v>13934</v>
      </c>
      <c r="I2066" t="s">
        <v>13928</v>
      </c>
      <c r="J2066" t="s">
        <v>3247</v>
      </c>
      <c r="K2066" t="s">
        <v>298</v>
      </c>
      <c r="L2066" t="s">
        <v>8549</v>
      </c>
      <c r="M2066" t="s">
        <v>13935</v>
      </c>
      <c r="N2066" t="s">
        <v>1798</v>
      </c>
      <c r="O2066" t="s">
        <v>3012</v>
      </c>
      <c r="P2066" t="s">
        <v>13925</v>
      </c>
      <c r="Q2066" t="s">
        <v>307</v>
      </c>
      <c r="R2066" t="b">
        <v>0</v>
      </c>
      <c r="S2066">
        <v>0</v>
      </c>
      <c r="T2066" t="s">
        <v>3002</v>
      </c>
      <c r="U2066" t="s">
        <v>3003</v>
      </c>
      <c r="V2066">
        <v>0</v>
      </c>
      <c r="W2066" t="s">
        <v>3012</v>
      </c>
    </row>
    <row r="2067" spans="1:23" hidden="1" x14ac:dyDescent="0.35">
      <c r="A2067" t="s">
        <v>2189</v>
      </c>
      <c r="C2067" s="403">
        <v>45470</v>
      </c>
      <c r="D2067" t="s">
        <v>3543</v>
      </c>
      <c r="E2067" t="s">
        <v>13936</v>
      </c>
      <c r="F2067" t="s">
        <v>13937</v>
      </c>
      <c r="G2067" t="s">
        <v>13938</v>
      </c>
      <c r="H2067" t="s">
        <v>13939</v>
      </c>
      <c r="I2067" t="s">
        <v>8831</v>
      </c>
      <c r="J2067" t="s">
        <v>98</v>
      </c>
      <c r="K2067" t="s">
        <v>2189</v>
      </c>
      <c r="L2067" t="s">
        <v>2998</v>
      </c>
      <c r="M2067" t="s">
        <v>6826</v>
      </c>
      <c r="N2067" t="s">
        <v>13940</v>
      </c>
      <c r="O2067" t="s">
        <v>3012</v>
      </c>
      <c r="P2067" t="s">
        <v>6706</v>
      </c>
      <c r="Q2067" t="s">
        <v>2189</v>
      </c>
      <c r="R2067" t="b">
        <v>0</v>
      </c>
      <c r="S2067">
        <v>0</v>
      </c>
      <c r="T2067" t="s">
        <v>3002</v>
      </c>
      <c r="U2067" t="s">
        <v>3003</v>
      </c>
      <c r="V2067">
        <v>0</v>
      </c>
      <c r="W2067" t="s">
        <v>3012</v>
      </c>
    </row>
    <row r="2068" spans="1:23" hidden="1" x14ac:dyDescent="0.35">
      <c r="A2068" t="s">
        <v>2189</v>
      </c>
      <c r="C2068" s="403">
        <v>45470</v>
      </c>
      <c r="D2068" t="s">
        <v>3543</v>
      </c>
      <c r="E2068" t="s">
        <v>13941</v>
      </c>
      <c r="F2068" t="s">
        <v>13942</v>
      </c>
      <c r="G2068" t="s">
        <v>13943</v>
      </c>
      <c r="H2068" t="s">
        <v>13944</v>
      </c>
      <c r="I2068" t="s">
        <v>13945</v>
      </c>
      <c r="J2068" t="s">
        <v>98</v>
      </c>
      <c r="K2068" t="s">
        <v>2189</v>
      </c>
      <c r="L2068" t="s">
        <v>2998</v>
      </c>
      <c r="M2068" t="s">
        <v>6586</v>
      </c>
      <c r="N2068" t="s">
        <v>13946</v>
      </c>
      <c r="O2068" t="s">
        <v>3012</v>
      </c>
      <c r="P2068" t="s">
        <v>3899</v>
      </c>
      <c r="Q2068" t="s">
        <v>2189</v>
      </c>
      <c r="R2068" t="b">
        <v>0</v>
      </c>
      <c r="S2068">
        <v>400</v>
      </c>
      <c r="T2068" t="s">
        <v>3002</v>
      </c>
      <c r="U2068" t="s">
        <v>3003</v>
      </c>
      <c r="V2068">
        <v>0.4</v>
      </c>
      <c r="W2068" t="s">
        <v>3012</v>
      </c>
    </row>
    <row r="2069" spans="1:23" hidden="1" x14ac:dyDescent="0.35">
      <c r="A2069" t="s">
        <v>350</v>
      </c>
      <c r="C2069" s="403">
        <v>45470</v>
      </c>
      <c r="D2069" t="s">
        <v>3543</v>
      </c>
      <c r="E2069" t="s">
        <v>13947</v>
      </c>
      <c r="F2069" t="s">
        <v>13948</v>
      </c>
      <c r="G2069" t="s">
        <v>2382</v>
      </c>
      <c r="H2069" t="s">
        <v>13949</v>
      </c>
      <c r="I2069" t="s">
        <v>2382</v>
      </c>
      <c r="J2069" t="s">
        <v>3247</v>
      </c>
      <c r="K2069" t="s">
        <v>298</v>
      </c>
      <c r="L2069" t="s">
        <v>8549</v>
      </c>
      <c r="M2069" t="s">
        <v>13950</v>
      </c>
      <c r="N2069" t="s">
        <v>13951</v>
      </c>
      <c r="O2069" t="s">
        <v>3012</v>
      </c>
      <c r="P2069" t="s">
        <v>13925</v>
      </c>
      <c r="Q2069" t="s">
        <v>307</v>
      </c>
      <c r="R2069" t="b">
        <v>0</v>
      </c>
      <c r="S2069">
        <v>0</v>
      </c>
      <c r="T2069" t="s">
        <v>3002</v>
      </c>
      <c r="U2069" t="s">
        <v>3003</v>
      </c>
      <c r="V2069">
        <v>0</v>
      </c>
      <c r="W2069" t="s">
        <v>3012</v>
      </c>
    </row>
    <row r="2070" spans="1:23" hidden="1" x14ac:dyDescent="0.35">
      <c r="A2070" t="s">
        <v>350</v>
      </c>
      <c r="C2070" s="403">
        <v>45470</v>
      </c>
      <c r="D2070" t="s">
        <v>3543</v>
      </c>
      <c r="E2070" t="s">
        <v>13952</v>
      </c>
      <c r="F2070" t="s">
        <v>13953</v>
      </c>
      <c r="G2070" t="s">
        <v>2780</v>
      </c>
      <c r="H2070" t="s">
        <v>13954</v>
      </c>
      <c r="I2070" t="s">
        <v>2780</v>
      </c>
      <c r="J2070" t="s">
        <v>3247</v>
      </c>
      <c r="K2070" t="s">
        <v>298</v>
      </c>
      <c r="L2070" t="s">
        <v>8549</v>
      </c>
      <c r="M2070" t="s">
        <v>1798</v>
      </c>
      <c r="N2070" t="s">
        <v>13955</v>
      </c>
      <c r="O2070" t="s">
        <v>3012</v>
      </c>
      <c r="P2070" t="s">
        <v>13925</v>
      </c>
      <c r="Q2070" t="s">
        <v>307</v>
      </c>
      <c r="R2070" t="b">
        <v>0</v>
      </c>
      <c r="S2070">
        <v>800</v>
      </c>
      <c r="T2070" t="s">
        <v>3002</v>
      </c>
      <c r="U2070" t="s">
        <v>3003</v>
      </c>
      <c r="V2070">
        <v>0.8</v>
      </c>
      <c r="W2070" t="s">
        <v>3012</v>
      </c>
    </row>
    <row r="2071" spans="1:23" hidden="1" x14ac:dyDescent="0.35">
      <c r="A2071" t="s">
        <v>350</v>
      </c>
      <c r="C2071" s="403">
        <v>45470</v>
      </c>
      <c r="D2071" t="s">
        <v>3543</v>
      </c>
      <c r="E2071" t="s">
        <v>13956</v>
      </c>
      <c r="F2071" t="s">
        <v>13957</v>
      </c>
      <c r="G2071" t="s">
        <v>2733</v>
      </c>
      <c r="H2071" t="s">
        <v>13958</v>
      </c>
      <c r="I2071" t="s">
        <v>2733</v>
      </c>
      <c r="J2071" t="s">
        <v>105</v>
      </c>
      <c r="K2071" t="s">
        <v>846</v>
      </c>
      <c r="L2071" t="s">
        <v>8323</v>
      </c>
      <c r="M2071" t="s">
        <v>9154</v>
      </c>
      <c r="N2071" t="s">
        <v>13959</v>
      </c>
      <c r="O2071" t="s">
        <v>3012</v>
      </c>
      <c r="P2071" t="s">
        <v>13901</v>
      </c>
      <c r="Q2071" t="s">
        <v>846</v>
      </c>
      <c r="R2071" t="b">
        <v>0</v>
      </c>
      <c r="S2071">
        <v>0</v>
      </c>
      <c r="T2071" t="s">
        <v>3002</v>
      </c>
      <c r="U2071" t="s">
        <v>3003</v>
      </c>
      <c r="V2071">
        <v>0</v>
      </c>
      <c r="W2071" t="s">
        <v>3012</v>
      </c>
    </row>
    <row r="2072" spans="1:23" hidden="1" x14ac:dyDescent="0.35">
      <c r="A2072" t="s">
        <v>350</v>
      </c>
      <c r="C2072" s="403">
        <v>45469</v>
      </c>
      <c r="D2072" t="s">
        <v>3543</v>
      </c>
      <c r="E2072" t="s">
        <v>13960</v>
      </c>
      <c r="F2072" t="s">
        <v>13961</v>
      </c>
      <c r="G2072" t="s">
        <v>9110</v>
      </c>
      <c r="H2072" t="s">
        <v>13962</v>
      </c>
      <c r="I2072" t="s">
        <v>9110</v>
      </c>
      <c r="J2072" t="s">
        <v>3247</v>
      </c>
      <c r="K2072" t="s">
        <v>298</v>
      </c>
      <c r="L2072" t="s">
        <v>4953</v>
      </c>
      <c r="M2072" t="s">
        <v>11275</v>
      </c>
      <c r="N2072" t="s">
        <v>1798</v>
      </c>
      <c r="O2072" t="s">
        <v>3012</v>
      </c>
      <c r="P2072" t="s">
        <v>1798</v>
      </c>
      <c r="Q2072" t="s">
        <v>307</v>
      </c>
      <c r="R2072" t="b">
        <v>0</v>
      </c>
      <c r="S2072">
        <v>0</v>
      </c>
      <c r="T2072" t="s">
        <v>3002</v>
      </c>
      <c r="U2072" t="s">
        <v>3003</v>
      </c>
      <c r="V2072">
        <v>0</v>
      </c>
      <c r="W2072" t="s">
        <v>3012</v>
      </c>
    </row>
    <row r="2073" spans="1:23" hidden="1" x14ac:dyDescent="0.35">
      <c r="A2073" t="s">
        <v>350</v>
      </c>
      <c r="C2073" s="403">
        <v>45469</v>
      </c>
      <c r="D2073" t="s">
        <v>3543</v>
      </c>
      <c r="E2073" t="s">
        <v>13963</v>
      </c>
      <c r="F2073" t="s">
        <v>13964</v>
      </c>
      <c r="G2073" t="s">
        <v>4409</v>
      </c>
      <c r="H2073" t="s">
        <v>13965</v>
      </c>
      <c r="I2073" t="s">
        <v>4409</v>
      </c>
      <c r="J2073" t="s">
        <v>3247</v>
      </c>
      <c r="K2073" t="s">
        <v>298</v>
      </c>
      <c r="L2073" t="s">
        <v>13966</v>
      </c>
      <c r="M2073" t="s">
        <v>13967</v>
      </c>
      <c r="N2073" t="s">
        <v>1798</v>
      </c>
      <c r="O2073" t="s">
        <v>3012</v>
      </c>
      <c r="P2073" t="s">
        <v>1798</v>
      </c>
      <c r="Q2073" t="s">
        <v>307</v>
      </c>
      <c r="R2073" t="b">
        <v>0</v>
      </c>
      <c r="S2073">
        <v>0</v>
      </c>
      <c r="T2073" t="s">
        <v>3002</v>
      </c>
      <c r="U2073" t="s">
        <v>3003</v>
      </c>
      <c r="V2073">
        <v>0</v>
      </c>
      <c r="W2073" t="s">
        <v>3012</v>
      </c>
    </row>
    <row r="2074" spans="1:23" hidden="1" x14ac:dyDescent="0.35">
      <c r="A2074" t="s">
        <v>2189</v>
      </c>
      <c r="C2074" s="403">
        <v>45469</v>
      </c>
      <c r="D2074" t="s">
        <v>3543</v>
      </c>
      <c r="E2074" t="s">
        <v>13968</v>
      </c>
      <c r="F2074" t="s">
        <v>13969</v>
      </c>
      <c r="G2074" t="s">
        <v>13970</v>
      </c>
      <c r="H2074" t="s">
        <v>13971</v>
      </c>
      <c r="I2074" t="s">
        <v>13972</v>
      </c>
      <c r="J2074" t="s">
        <v>100</v>
      </c>
      <c r="K2074" t="s">
        <v>2193</v>
      </c>
      <c r="L2074" t="s">
        <v>9966</v>
      </c>
      <c r="M2074" t="s">
        <v>1798</v>
      </c>
      <c r="N2074" t="s">
        <v>13973</v>
      </c>
      <c r="O2074" t="s">
        <v>3012</v>
      </c>
      <c r="P2074" t="s">
        <v>9968</v>
      </c>
      <c r="Q2074" t="s">
        <v>2189</v>
      </c>
      <c r="R2074" t="b">
        <v>1</v>
      </c>
      <c r="S2074">
        <v>5000</v>
      </c>
      <c r="T2074" t="s">
        <v>3002</v>
      </c>
      <c r="U2074" t="s">
        <v>3003</v>
      </c>
      <c r="V2074">
        <v>5</v>
      </c>
      <c r="W2074" t="s">
        <v>3012</v>
      </c>
    </row>
    <row r="2075" spans="1:23" hidden="1" x14ac:dyDescent="0.35">
      <c r="A2075" t="s">
        <v>2189</v>
      </c>
      <c r="C2075" s="403">
        <v>45469</v>
      </c>
      <c r="D2075" t="s">
        <v>3543</v>
      </c>
      <c r="E2075" t="s">
        <v>13974</v>
      </c>
      <c r="F2075" t="s">
        <v>13975</v>
      </c>
      <c r="G2075" t="s">
        <v>13976</v>
      </c>
      <c r="H2075" t="s">
        <v>13977</v>
      </c>
      <c r="I2075" t="s">
        <v>12496</v>
      </c>
      <c r="J2075" t="s">
        <v>98</v>
      </c>
      <c r="K2075" t="s">
        <v>2189</v>
      </c>
      <c r="L2075" t="s">
        <v>3154</v>
      </c>
      <c r="M2075" t="s">
        <v>6844</v>
      </c>
      <c r="N2075" t="s">
        <v>13978</v>
      </c>
      <c r="O2075" t="s">
        <v>3012</v>
      </c>
      <c r="P2075" t="s">
        <v>5966</v>
      </c>
      <c r="Q2075" t="s">
        <v>2189</v>
      </c>
      <c r="R2075" t="b">
        <v>0</v>
      </c>
      <c r="S2075">
        <v>1000</v>
      </c>
      <c r="T2075" t="s">
        <v>3002</v>
      </c>
      <c r="U2075" t="s">
        <v>3003</v>
      </c>
      <c r="V2075">
        <v>1</v>
      </c>
      <c r="W2075" t="s">
        <v>3012</v>
      </c>
    </row>
    <row r="2076" spans="1:23" hidden="1" x14ac:dyDescent="0.35">
      <c r="A2076" t="s">
        <v>2189</v>
      </c>
      <c r="C2076" s="403">
        <v>45469</v>
      </c>
      <c r="D2076" t="s">
        <v>3543</v>
      </c>
      <c r="E2076" t="s">
        <v>13979</v>
      </c>
      <c r="F2076" t="s">
        <v>13980</v>
      </c>
      <c r="G2076" t="s">
        <v>13981</v>
      </c>
      <c r="H2076" t="s">
        <v>13982</v>
      </c>
      <c r="I2076" t="s">
        <v>3947</v>
      </c>
      <c r="J2076" t="s">
        <v>98</v>
      </c>
      <c r="K2076" t="s">
        <v>2189</v>
      </c>
      <c r="L2076" t="s">
        <v>3154</v>
      </c>
      <c r="M2076" t="s">
        <v>6844</v>
      </c>
      <c r="N2076" t="s">
        <v>13983</v>
      </c>
      <c r="O2076" t="s">
        <v>3012</v>
      </c>
      <c r="P2076" t="s">
        <v>5966</v>
      </c>
      <c r="Q2076" t="s">
        <v>2189</v>
      </c>
      <c r="R2076" t="b">
        <v>0</v>
      </c>
      <c r="S2076">
        <v>500</v>
      </c>
      <c r="T2076" t="s">
        <v>3002</v>
      </c>
      <c r="U2076" t="s">
        <v>3003</v>
      </c>
      <c r="V2076">
        <v>0.5</v>
      </c>
      <c r="W2076" t="s">
        <v>3012</v>
      </c>
    </row>
    <row r="2077" spans="1:23" hidden="1" x14ac:dyDescent="0.35">
      <c r="A2077" t="s">
        <v>2189</v>
      </c>
      <c r="C2077" s="403">
        <v>45469</v>
      </c>
      <c r="D2077" t="s">
        <v>3543</v>
      </c>
      <c r="E2077" t="s">
        <v>13984</v>
      </c>
      <c r="F2077" t="s">
        <v>13985</v>
      </c>
      <c r="G2077" t="s">
        <v>13986</v>
      </c>
      <c r="H2077" t="s">
        <v>13987</v>
      </c>
      <c r="I2077" t="s">
        <v>2318</v>
      </c>
      <c r="J2077" t="s">
        <v>100</v>
      </c>
      <c r="K2077" t="s">
        <v>2193</v>
      </c>
      <c r="L2077" t="s">
        <v>3595</v>
      </c>
      <c r="M2077" t="s">
        <v>1798</v>
      </c>
      <c r="N2077" t="s">
        <v>13988</v>
      </c>
      <c r="O2077" t="s">
        <v>1798</v>
      </c>
      <c r="P2077" t="s">
        <v>8403</v>
      </c>
      <c r="Q2077" t="s">
        <v>2189</v>
      </c>
      <c r="R2077" t="b">
        <v>0</v>
      </c>
      <c r="S2077">
        <v>80000</v>
      </c>
      <c r="T2077" t="s">
        <v>3002</v>
      </c>
      <c r="U2077" t="s">
        <v>3003</v>
      </c>
      <c r="V2077">
        <v>80</v>
      </c>
      <c r="W2077" t="s">
        <v>9935</v>
      </c>
    </row>
    <row r="2078" spans="1:23" hidden="1" x14ac:dyDescent="0.35">
      <c r="A2078" t="s">
        <v>2189</v>
      </c>
      <c r="C2078" s="403">
        <v>45469</v>
      </c>
      <c r="D2078" t="s">
        <v>3543</v>
      </c>
      <c r="E2078" t="s">
        <v>13989</v>
      </c>
      <c r="F2078" t="s">
        <v>13990</v>
      </c>
      <c r="G2078" t="s">
        <v>13991</v>
      </c>
      <c r="H2078" t="s">
        <v>13992</v>
      </c>
      <c r="I2078" t="s">
        <v>13993</v>
      </c>
      <c r="J2078" t="s">
        <v>98</v>
      </c>
      <c r="K2078" t="s">
        <v>2189</v>
      </c>
      <c r="L2078" t="s">
        <v>3154</v>
      </c>
      <c r="M2078" t="s">
        <v>10861</v>
      </c>
      <c r="N2078" t="s">
        <v>13994</v>
      </c>
      <c r="O2078" t="s">
        <v>3012</v>
      </c>
      <c r="P2078" t="s">
        <v>7785</v>
      </c>
      <c r="Q2078" t="s">
        <v>2189</v>
      </c>
      <c r="R2078" t="b">
        <v>0</v>
      </c>
      <c r="S2078">
        <v>1000</v>
      </c>
      <c r="T2078" t="s">
        <v>3002</v>
      </c>
      <c r="U2078" t="s">
        <v>3003</v>
      </c>
      <c r="V2078">
        <v>1</v>
      </c>
      <c r="W2078" t="s">
        <v>3012</v>
      </c>
    </row>
    <row r="2079" spans="1:23" hidden="1" x14ac:dyDescent="0.35">
      <c r="A2079" t="s">
        <v>2189</v>
      </c>
      <c r="C2079" s="403">
        <v>45469</v>
      </c>
      <c r="D2079" t="s">
        <v>3543</v>
      </c>
      <c r="E2079" t="s">
        <v>13995</v>
      </c>
      <c r="F2079" t="s">
        <v>13996</v>
      </c>
      <c r="G2079" t="s">
        <v>13997</v>
      </c>
      <c r="H2079" t="s">
        <v>13998</v>
      </c>
      <c r="I2079" t="s">
        <v>2439</v>
      </c>
      <c r="J2079" t="s">
        <v>98</v>
      </c>
      <c r="K2079" t="s">
        <v>2189</v>
      </c>
      <c r="L2079" t="s">
        <v>3154</v>
      </c>
      <c r="M2079" t="s">
        <v>6844</v>
      </c>
      <c r="N2079" t="s">
        <v>10862</v>
      </c>
      <c r="O2079" t="s">
        <v>3012</v>
      </c>
      <c r="P2079" t="s">
        <v>5966</v>
      </c>
      <c r="Q2079" t="s">
        <v>2189</v>
      </c>
      <c r="R2079" t="b">
        <v>0</v>
      </c>
      <c r="S2079">
        <v>1000</v>
      </c>
      <c r="T2079" t="s">
        <v>3002</v>
      </c>
      <c r="U2079" t="s">
        <v>3003</v>
      </c>
      <c r="V2079">
        <v>1</v>
      </c>
      <c r="W2079" t="s">
        <v>3012</v>
      </c>
    </row>
    <row r="2080" spans="1:23" hidden="1" x14ac:dyDescent="0.35">
      <c r="A2080" t="s">
        <v>350</v>
      </c>
      <c r="C2080" s="403">
        <v>45469</v>
      </c>
      <c r="D2080" t="s">
        <v>3079</v>
      </c>
      <c r="E2080" t="s">
        <v>13999</v>
      </c>
      <c r="F2080" t="s">
        <v>14000</v>
      </c>
      <c r="G2080" t="s">
        <v>2283</v>
      </c>
      <c r="H2080" t="s">
        <v>14001</v>
      </c>
      <c r="I2080" t="s">
        <v>2283</v>
      </c>
      <c r="J2080" t="s">
        <v>3247</v>
      </c>
      <c r="K2080" t="s">
        <v>298</v>
      </c>
      <c r="L2080" t="s">
        <v>8549</v>
      </c>
      <c r="M2080" t="s">
        <v>14002</v>
      </c>
      <c r="N2080" t="s">
        <v>1798</v>
      </c>
      <c r="O2080" t="s">
        <v>3012</v>
      </c>
      <c r="P2080" t="s">
        <v>1798</v>
      </c>
      <c r="Q2080" t="s">
        <v>307</v>
      </c>
      <c r="R2080" t="b">
        <v>0</v>
      </c>
      <c r="S2080">
        <v>1000</v>
      </c>
      <c r="T2080" t="s">
        <v>3002</v>
      </c>
      <c r="U2080" t="s">
        <v>3003</v>
      </c>
      <c r="V2080">
        <v>1</v>
      </c>
      <c r="W2080" t="s">
        <v>3012</v>
      </c>
    </row>
    <row r="2081" spans="1:23" hidden="1" x14ac:dyDescent="0.35">
      <c r="A2081" t="s">
        <v>2189</v>
      </c>
      <c r="C2081" s="403">
        <v>45469</v>
      </c>
      <c r="D2081" t="s">
        <v>3543</v>
      </c>
      <c r="E2081" t="s">
        <v>14003</v>
      </c>
      <c r="F2081" t="s">
        <v>14004</v>
      </c>
      <c r="G2081" t="s">
        <v>14005</v>
      </c>
      <c r="H2081" t="s">
        <v>14006</v>
      </c>
      <c r="I2081" t="s">
        <v>14007</v>
      </c>
      <c r="J2081" t="s">
        <v>100</v>
      </c>
      <c r="K2081" t="s">
        <v>2193</v>
      </c>
      <c r="L2081" t="s">
        <v>10784</v>
      </c>
      <c r="M2081" t="s">
        <v>1798</v>
      </c>
      <c r="N2081" t="s">
        <v>14008</v>
      </c>
      <c r="O2081" t="s">
        <v>3012</v>
      </c>
      <c r="P2081" t="s">
        <v>10785</v>
      </c>
      <c r="Q2081" t="s">
        <v>2189</v>
      </c>
      <c r="R2081" t="b">
        <v>1</v>
      </c>
      <c r="S2081">
        <v>3000</v>
      </c>
      <c r="T2081" t="s">
        <v>3002</v>
      </c>
      <c r="U2081" t="s">
        <v>3003</v>
      </c>
      <c r="V2081">
        <v>3</v>
      </c>
      <c r="W2081" t="s">
        <v>3012</v>
      </c>
    </row>
    <row r="2082" spans="1:23" hidden="1" x14ac:dyDescent="0.35">
      <c r="A2082" t="s">
        <v>2189</v>
      </c>
      <c r="C2082" s="403">
        <v>45469</v>
      </c>
      <c r="D2082" t="s">
        <v>3543</v>
      </c>
      <c r="E2082" t="s">
        <v>14009</v>
      </c>
      <c r="F2082" t="s">
        <v>14010</v>
      </c>
      <c r="G2082" t="s">
        <v>14011</v>
      </c>
      <c r="H2082" t="s">
        <v>14012</v>
      </c>
      <c r="I2082" t="s">
        <v>2705</v>
      </c>
      <c r="J2082" t="s">
        <v>100</v>
      </c>
      <c r="K2082" t="s">
        <v>2193</v>
      </c>
      <c r="L2082" t="s">
        <v>10784</v>
      </c>
      <c r="M2082" t="s">
        <v>1798</v>
      </c>
      <c r="N2082" t="s">
        <v>14013</v>
      </c>
      <c r="O2082" t="s">
        <v>3012</v>
      </c>
      <c r="P2082" t="s">
        <v>10785</v>
      </c>
      <c r="Q2082" t="s">
        <v>2189</v>
      </c>
      <c r="R2082" t="b">
        <v>0</v>
      </c>
      <c r="S2082">
        <v>5000</v>
      </c>
      <c r="T2082" t="s">
        <v>3002</v>
      </c>
      <c r="U2082" t="s">
        <v>3003</v>
      </c>
      <c r="V2082">
        <v>5</v>
      </c>
      <c r="W2082" t="s">
        <v>3012</v>
      </c>
    </row>
    <row r="2083" spans="1:23" hidden="1" x14ac:dyDescent="0.35">
      <c r="A2083" t="s">
        <v>350</v>
      </c>
      <c r="C2083" s="403">
        <v>45469</v>
      </c>
      <c r="D2083" t="s">
        <v>3543</v>
      </c>
      <c r="E2083" t="s">
        <v>14014</v>
      </c>
      <c r="F2083" t="s">
        <v>14015</v>
      </c>
      <c r="G2083" t="s">
        <v>7350</v>
      </c>
      <c r="H2083" t="s">
        <v>14016</v>
      </c>
      <c r="I2083" t="s">
        <v>2439</v>
      </c>
      <c r="J2083" t="s">
        <v>103</v>
      </c>
      <c r="K2083" t="s">
        <v>837</v>
      </c>
      <c r="L2083" t="s">
        <v>13107</v>
      </c>
      <c r="M2083" t="s">
        <v>1798</v>
      </c>
      <c r="N2083" t="s">
        <v>14017</v>
      </c>
      <c r="O2083" t="s">
        <v>3012</v>
      </c>
      <c r="P2083" t="s">
        <v>13110</v>
      </c>
      <c r="Q2083" t="s">
        <v>837</v>
      </c>
      <c r="R2083" t="b">
        <v>0</v>
      </c>
      <c r="S2083">
        <v>2500</v>
      </c>
      <c r="T2083" t="s">
        <v>3002</v>
      </c>
      <c r="U2083" t="s">
        <v>3003</v>
      </c>
      <c r="V2083">
        <v>2.5</v>
      </c>
      <c r="W2083" t="s">
        <v>3012</v>
      </c>
    </row>
    <row r="2084" spans="1:23" hidden="1" x14ac:dyDescent="0.35">
      <c r="A2084" t="s">
        <v>2189</v>
      </c>
      <c r="C2084" s="403">
        <v>45469</v>
      </c>
      <c r="D2084" t="s">
        <v>3543</v>
      </c>
      <c r="E2084" t="s">
        <v>14018</v>
      </c>
      <c r="F2084" t="s">
        <v>14019</v>
      </c>
      <c r="G2084" t="s">
        <v>14020</v>
      </c>
      <c r="H2084" t="s">
        <v>14021</v>
      </c>
      <c r="I2084" t="s">
        <v>3070</v>
      </c>
      <c r="J2084" t="s">
        <v>100</v>
      </c>
      <c r="K2084" t="s">
        <v>2193</v>
      </c>
      <c r="L2084" t="s">
        <v>10784</v>
      </c>
      <c r="M2084" t="s">
        <v>1798</v>
      </c>
      <c r="N2084" t="s">
        <v>14022</v>
      </c>
      <c r="O2084" t="s">
        <v>3012</v>
      </c>
      <c r="P2084" t="s">
        <v>10785</v>
      </c>
      <c r="Q2084" t="s">
        <v>2189</v>
      </c>
      <c r="R2084" t="b">
        <v>1</v>
      </c>
      <c r="S2084">
        <v>3000</v>
      </c>
      <c r="T2084" t="s">
        <v>3002</v>
      </c>
      <c r="U2084" t="s">
        <v>3003</v>
      </c>
      <c r="V2084">
        <v>3</v>
      </c>
      <c r="W2084" t="s">
        <v>3012</v>
      </c>
    </row>
    <row r="2085" spans="1:23" hidden="1" x14ac:dyDescent="0.35">
      <c r="A2085" t="s">
        <v>350</v>
      </c>
      <c r="C2085" s="403">
        <v>45469</v>
      </c>
      <c r="D2085" t="s">
        <v>3543</v>
      </c>
      <c r="E2085" t="s">
        <v>14023</v>
      </c>
      <c r="F2085" t="s">
        <v>14024</v>
      </c>
      <c r="G2085" t="s">
        <v>11933</v>
      </c>
      <c r="H2085" t="s">
        <v>14025</v>
      </c>
      <c r="I2085" t="s">
        <v>5697</v>
      </c>
      <c r="J2085" t="s">
        <v>103</v>
      </c>
      <c r="K2085" t="s">
        <v>837</v>
      </c>
      <c r="L2085" t="s">
        <v>13107</v>
      </c>
      <c r="M2085" t="s">
        <v>1798</v>
      </c>
      <c r="N2085" t="s">
        <v>14017</v>
      </c>
      <c r="O2085" t="s">
        <v>3012</v>
      </c>
      <c r="P2085" t="s">
        <v>13110</v>
      </c>
      <c r="Q2085" t="s">
        <v>837</v>
      </c>
      <c r="R2085" t="b">
        <v>0</v>
      </c>
      <c r="S2085">
        <v>2000</v>
      </c>
      <c r="T2085" t="s">
        <v>3002</v>
      </c>
      <c r="U2085" t="s">
        <v>3003</v>
      </c>
      <c r="V2085">
        <v>2</v>
      </c>
      <c r="W2085" t="s">
        <v>3012</v>
      </c>
    </row>
    <row r="2086" spans="1:23" hidden="1" x14ac:dyDescent="0.35">
      <c r="A2086" t="s">
        <v>2189</v>
      </c>
      <c r="C2086" s="403">
        <v>45469</v>
      </c>
      <c r="D2086" t="s">
        <v>3543</v>
      </c>
      <c r="E2086" t="s">
        <v>14026</v>
      </c>
      <c r="F2086" t="s">
        <v>14027</v>
      </c>
      <c r="G2086" t="s">
        <v>14028</v>
      </c>
      <c r="H2086" t="s">
        <v>14029</v>
      </c>
      <c r="I2086" t="s">
        <v>2339</v>
      </c>
      <c r="J2086" t="s">
        <v>100</v>
      </c>
      <c r="K2086" t="s">
        <v>2193</v>
      </c>
      <c r="L2086" t="s">
        <v>10784</v>
      </c>
      <c r="M2086" t="s">
        <v>1798</v>
      </c>
      <c r="N2086" t="s">
        <v>14030</v>
      </c>
      <c r="O2086" t="s">
        <v>3012</v>
      </c>
      <c r="P2086" t="s">
        <v>10785</v>
      </c>
      <c r="Q2086" t="s">
        <v>2189</v>
      </c>
      <c r="R2086" t="b">
        <v>1</v>
      </c>
      <c r="S2086">
        <v>1000</v>
      </c>
      <c r="T2086" t="s">
        <v>3002</v>
      </c>
      <c r="U2086" t="s">
        <v>3003</v>
      </c>
      <c r="V2086">
        <v>1</v>
      </c>
      <c r="W2086" t="s">
        <v>3012</v>
      </c>
    </row>
    <row r="2087" spans="1:23" hidden="1" x14ac:dyDescent="0.35">
      <c r="A2087" t="s">
        <v>2189</v>
      </c>
      <c r="C2087" s="403">
        <v>45469</v>
      </c>
      <c r="D2087" t="s">
        <v>3543</v>
      </c>
      <c r="E2087" t="s">
        <v>14031</v>
      </c>
      <c r="F2087" t="s">
        <v>14032</v>
      </c>
      <c r="G2087" t="s">
        <v>14033</v>
      </c>
      <c r="H2087" t="s">
        <v>14034</v>
      </c>
      <c r="I2087" t="s">
        <v>14033</v>
      </c>
      <c r="J2087" t="s">
        <v>101</v>
      </c>
      <c r="K2087" t="s">
        <v>792</v>
      </c>
      <c r="L2087" t="s">
        <v>10619</v>
      </c>
      <c r="M2087" t="s">
        <v>1798</v>
      </c>
      <c r="N2087" t="s">
        <v>14035</v>
      </c>
      <c r="O2087" t="s">
        <v>3012</v>
      </c>
      <c r="P2087" t="s">
        <v>10621</v>
      </c>
      <c r="Q2087" t="s">
        <v>2189</v>
      </c>
      <c r="R2087" t="b">
        <v>0</v>
      </c>
      <c r="S2087">
        <v>1200</v>
      </c>
      <c r="T2087" t="s">
        <v>3002</v>
      </c>
      <c r="U2087" t="s">
        <v>3003</v>
      </c>
      <c r="V2087">
        <v>1.2</v>
      </c>
      <c r="W2087" t="s">
        <v>3012</v>
      </c>
    </row>
    <row r="2088" spans="1:23" hidden="1" x14ac:dyDescent="0.35">
      <c r="A2088" t="s">
        <v>2189</v>
      </c>
      <c r="C2088" s="403">
        <v>45469</v>
      </c>
      <c r="D2088" t="s">
        <v>3543</v>
      </c>
      <c r="E2088" t="s">
        <v>14036</v>
      </c>
      <c r="F2088" t="s">
        <v>14037</v>
      </c>
      <c r="G2088" t="s">
        <v>14038</v>
      </c>
      <c r="H2088" t="s">
        <v>14039</v>
      </c>
      <c r="I2088" t="s">
        <v>14040</v>
      </c>
      <c r="J2088" t="s">
        <v>98</v>
      </c>
      <c r="K2088" t="s">
        <v>2189</v>
      </c>
      <c r="L2088" t="s">
        <v>3154</v>
      </c>
      <c r="M2088" t="s">
        <v>6844</v>
      </c>
      <c r="N2088" t="s">
        <v>14041</v>
      </c>
      <c r="O2088" t="s">
        <v>3012</v>
      </c>
      <c r="P2088" t="s">
        <v>5966</v>
      </c>
      <c r="Q2088" t="s">
        <v>2189</v>
      </c>
      <c r="R2088" t="b">
        <v>0</v>
      </c>
      <c r="S2088">
        <v>400</v>
      </c>
      <c r="T2088" t="s">
        <v>3002</v>
      </c>
      <c r="U2088" t="s">
        <v>3003</v>
      </c>
      <c r="V2088">
        <v>0.4</v>
      </c>
      <c r="W2088" t="s">
        <v>3012</v>
      </c>
    </row>
    <row r="2089" spans="1:23" hidden="1" x14ac:dyDescent="0.35">
      <c r="A2089" t="s">
        <v>2189</v>
      </c>
      <c r="C2089" s="403">
        <v>45469</v>
      </c>
      <c r="D2089" t="s">
        <v>3543</v>
      </c>
      <c r="E2089" t="s">
        <v>14042</v>
      </c>
      <c r="F2089" t="s">
        <v>14043</v>
      </c>
      <c r="G2089" t="s">
        <v>1670</v>
      </c>
      <c r="H2089" t="s">
        <v>14044</v>
      </c>
      <c r="I2089" t="s">
        <v>14045</v>
      </c>
      <c r="J2089" t="s">
        <v>101</v>
      </c>
      <c r="K2089" t="s">
        <v>792</v>
      </c>
      <c r="L2089" t="s">
        <v>10619</v>
      </c>
      <c r="M2089" t="s">
        <v>1798</v>
      </c>
      <c r="N2089" t="s">
        <v>14046</v>
      </c>
      <c r="O2089" t="s">
        <v>3012</v>
      </c>
      <c r="P2089" t="s">
        <v>10621</v>
      </c>
      <c r="Q2089" t="s">
        <v>2189</v>
      </c>
      <c r="R2089" t="b">
        <v>0</v>
      </c>
      <c r="S2089">
        <v>1200</v>
      </c>
      <c r="T2089" t="s">
        <v>3002</v>
      </c>
      <c r="U2089" t="s">
        <v>3003</v>
      </c>
      <c r="V2089">
        <v>1.2</v>
      </c>
      <c r="W2089" t="s">
        <v>3012</v>
      </c>
    </row>
    <row r="2090" spans="1:23" hidden="1" x14ac:dyDescent="0.35">
      <c r="A2090" t="s">
        <v>2189</v>
      </c>
      <c r="C2090" s="403">
        <v>45469</v>
      </c>
      <c r="D2090" t="s">
        <v>3543</v>
      </c>
      <c r="E2090" t="s">
        <v>14047</v>
      </c>
      <c r="F2090" t="s">
        <v>14048</v>
      </c>
      <c r="G2090" t="s">
        <v>795</v>
      </c>
      <c r="H2090" t="s">
        <v>14049</v>
      </c>
      <c r="I2090" t="s">
        <v>795</v>
      </c>
      <c r="J2090" t="s">
        <v>101</v>
      </c>
      <c r="K2090" t="s">
        <v>806</v>
      </c>
      <c r="L2090" t="s">
        <v>10029</v>
      </c>
      <c r="M2090" t="s">
        <v>1798</v>
      </c>
      <c r="N2090" t="s">
        <v>10940</v>
      </c>
      <c r="O2090" t="s">
        <v>3012</v>
      </c>
      <c r="P2090" t="s">
        <v>10030</v>
      </c>
      <c r="Q2090" t="s">
        <v>293</v>
      </c>
      <c r="R2090" t="b">
        <v>0</v>
      </c>
      <c r="S2090">
        <v>800</v>
      </c>
      <c r="T2090" t="s">
        <v>3002</v>
      </c>
      <c r="U2090" t="s">
        <v>3003</v>
      </c>
      <c r="V2090">
        <v>0.8</v>
      </c>
      <c r="W2090" t="s">
        <v>3012</v>
      </c>
    </row>
    <row r="2091" spans="1:23" hidden="1" x14ac:dyDescent="0.35">
      <c r="A2091" t="s">
        <v>2189</v>
      </c>
      <c r="C2091" s="403">
        <v>45469</v>
      </c>
      <c r="D2091" t="s">
        <v>3543</v>
      </c>
      <c r="E2091" t="s">
        <v>14050</v>
      </c>
      <c r="F2091" t="s">
        <v>14051</v>
      </c>
      <c r="G2091" t="s">
        <v>14052</v>
      </c>
      <c r="H2091" t="s">
        <v>14053</v>
      </c>
      <c r="I2091" t="s">
        <v>14054</v>
      </c>
      <c r="J2091" t="s">
        <v>98</v>
      </c>
      <c r="K2091" t="s">
        <v>2189</v>
      </c>
      <c r="L2091" t="s">
        <v>3154</v>
      </c>
      <c r="M2091" t="s">
        <v>5966</v>
      </c>
      <c r="N2091" t="s">
        <v>14055</v>
      </c>
      <c r="O2091" t="s">
        <v>3021</v>
      </c>
      <c r="P2091" t="s">
        <v>4683</v>
      </c>
      <c r="Q2091" t="s">
        <v>2189</v>
      </c>
      <c r="R2091" t="b">
        <v>0</v>
      </c>
      <c r="S2091">
        <v>10000</v>
      </c>
      <c r="T2091" t="s">
        <v>3002</v>
      </c>
      <c r="U2091" t="s">
        <v>3003</v>
      </c>
      <c r="V2091">
        <v>10</v>
      </c>
      <c r="W2091" t="s">
        <v>3021</v>
      </c>
    </row>
    <row r="2092" spans="1:23" hidden="1" x14ac:dyDescent="0.35">
      <c r="A2092" t="s">
        <v>2189</v>
      </c>
      <c r="C2092" s="403">
        <v>45469</v>
      </c>
      <c r="D2092" t="s">
        <v>3543</v>
      </c>
      <c r="E2092" t="s">
        <v>14056</v>
      </c>
      <c r="F2092" t="s">
        <v>14057</v>
      </c>
      <c r="G2092" t="s">
        <v>14058</v>
      </c>
      <c r="H2092" t="s">
        <v>14059</v>
      </c>
      <c r="I2092" t="s">
        <v>2651</v>
      </c>
      <c r="J2092" t="s">
        <v>98</v>
      </c>
      <c r="K2092" t="s">
        <v>2189</v>
      </c>
      <c r="L2092" t="s">
        <v>3154</v>
      </c>
      <c r="M2092" t="s">
        <v>5966</v>
      </c>
      <c r="N2092" t="s">
        <v>14060</v>
      </c>
      <c r="O2092" t="s">
        <v>3012</v>
      </c>
      <c r="P2092" t="s">
        <v>4683</v>
      </c>
      <c r="Q2092" t="s">
        <v>2189</v>
      </c>
      <c r="R2092" t="b">
        <v>0</v>
      </c>
      <c r="S2092">
        <v>2500</v>
      </c>
      <c r="T2092" t="s">
        <v>3002</v>
      </c>
      <c r="U2092" t="s">
        <v>3003</v>
      </c>
      <c r="V2092">
        <v>2.5</v>
      </c>
      <c r="W2092" t="s">
        <v>3012</v>
      </c>
    </row>
    <row r="2093" spans="1:23" hidden="1" x14ac:dyDescent="0.35">
      <c r="A2093" t="s">
        <v>2189</v>
      </c>
      <c r="C2093" s="403">
        <v>45469</v>
      </c>
      <c r="D2093" t="s">
        <v>3543</v>
      </c>
      <c r="E2093" t="s">
        <v>14061</v>
      </c>
      <c r="F2093" t="s">
        <v>14062</v>
      </c>
      <c r="G2093" t="s">
        <v>14063</v>
      </c>
      <c r="H2093" t="s">
        <v>14064</v>
      </c>
      <c r="I2093" t="s">
        <v>488</v>
      </c>
      <c r="J2093" t="s">
        <v>98</v>
      </c>
      <c r="K2093" t="s">
        <v>2189</v>
      </c>
      <c r="L2093" t="s">
        <v>3154</v>
      </c>
      <c r="M2093" t="s">
        <v>6844</v>
      </c>
      <c r="N2093" t="s">
        <v>14065</v>
      </c>
      <c r="O2093" t="s">
        <v>3012</v>
      </c>
      <c r="P2093" t="s">
        <v>5966</v>
      </c>
      <c r="Q2093" t="s">
        <v>2189</v>
      </c>
      <c r="R2093" t="b">
        <v>0</v>
      </c>
      <c r="S2093">
        <v>3000</v>
      </c>
      <c r="T2093" t="s">
        <v>3002</v>
      </c>
      <c r="U2093" t="s">
        <v>3003</v>
      </c>
      <c r="V2093">
        <v>3</v>
      </c>
      <c r="W2093" t="s">
        <v>3012</v>
      </c>
    </row>
    <row r="2094" spans="1:23" hidden="1" x14ac:dyDescent="0.35">
      <c r="A2094" t="s">
        <v>2189</v>
      </c>
      <c r="C2094" s="403">
        <v>45468</v>
      </c>
      <c r="D2094" t="s">
        <v>3543</v>
      </c>
      <c r="E2094" t="s">
        <v>742</v>
      </c>
      <c r="F2094" t="s">
        <v>14066</v>
      </c>
      <c r="G2094" t="s">
        <v>129</v>
      </c>
      <c r="H2094" t="s">
        <v>14067</v>
      </c>
      <c r="I2094" t="s">
        <v>173</v>
      </c>
      <c r="J2094" t="s">
        <v>100</v>
      </c>
      <c r="K2094" t="s">
        <v>2193</v>
      </c>
      <c r="L2094" t="s">
        <v>11038</v>
      </c>
      <c r="M2094" t="s">
        <v>11039</v>
      </c>
      <c r="N2094" t="s">
        <v>14068</v>
      </c>
      <c r="O2094" t="s">
        <v>3021</v>
      </c>
      <c r="P2094" t="s">
        <v>11041</v>
      </c>
      <c r="Q2094" t="s">
        <v>2189</v>
      </c>
      <c r="R2094" t="b">
        <v>0</v>
      </c>
      <c r="S2094">
        <v>10000</v>
      </c>
      <c r="T2094" t="s">
        <v>3013</v>
      </c>
      <c r="U2094" t="s">
        <v>3003</v>
      </c>
      <c r="V2094">
        <v>10</v>
      </c>
      <c r="W2094" t="s">
        <v>3021</v>
      </c>
    </row>
    <row r="2095" spans="1:23" hidden="1" x14ac:dyDescent="0.35">
      <c r="A2095" t="s">
        <v>2189</v>
      </c>
      <c r="C2095" s="403">
        <v>45468</v>
      </c>
      <c r="D2095" t="s">
        <v>3543</v>
      </c>
      <c r="E2095" t="s">
        <v>14069</v>
      </c>
      <c r="F2095" t="s">
        <v>14070</v>
      </c>
      <c r="G2095" t="s">
        <v>2920</v>
      </c>
      <c r="H2095" t="s">
        <v>14071</v>
      </c>
      <c r="I2095" t="s">
        <v>2920</v>
      </c>
      <c r="J2095" t="s">
        <v>101</v>
      </c>
      <c r="K2095" t="s">
        <v>792</v>
      </c>
      <c r="L2095" t="s">
        <v>13287</v>
      </c>
      <c r="M2095" t="s">
        <v>1798</v>
      </c>
      <c r="N2095" t="s">
        <v>14072</v>
      </c>
      <c r="O2095" t="s">
        <v>3001</v>
      </c>
      <c r="P2095" t="s">
        <v>13289</v>
      </c>
      <c r="Q2095" t="s">
        <v>2189</v>
      </c>
      <c r="R2095" t="b">
        <v>0</v>
      </c>
      <c r="S2095">
        <v>0</v>
      </c>
      <c r="T2095" t="s">
        <v>3002</v>
      </c>
      <c r="U2095" t="s">
        <v>3003</v>
      </c>
      <c r="V2095">
        <v>0</v>
      </c>
      <c r="W2095" t="s">
        <v>3001</v>
      </c>
    </row>
    <row r="2096" spans="1:23" hidden="1" x14ac:dyDescent="0.35">
      <c r="A2096" t="s">
        <v>2189</v>
      </c>
      <c r="C2096" s="403">
        <v>45468</v>
      </c>
      <c r="D2096" t="s">
        <v>3543</v>
      </c>
      <c r="E2096" t="s">
        <v>14073</v>
      </c>
      <c r="F2096" t="s">
        <v>14074</v>
      </c>
      <c r="G2096" t="s">
        <v>14075</v>
      </c>
      <c r="H2096" t="s">
        <v>14076</v>
      </c>
      <c r="I2096" t="s">
        <v>1719</v>
      </c>
      <c r="J2096" t="s">
        <v>97</v>
      </c>
      <c r="K2096" t="s">
        <v>2189</v>
      </c>
      <c r="L2096" t="s">
        <v>3154</v>
      </c>
      <c r="M2096" t="s">
        <v>3155</v>
      </c>
      <c r="N2096" t="s">
        <v>14077</v>
      </c>
      <c r="O2096" t="s">
        <v>3012</v>
      </c>
      <c r="P2096" t="s">
        <v>4837</v>
      </c>
      <c r="Q2096" t="s">
        <v>2189</v>
      </c>
      <c r="R2096" t="b">
        <v>0</v>
      </c>
      <c r="S2096">
        <v>1000</v>
      </c>
      <c r="T2096" t="s">
        <v>3002</v>
      </c>
      <c r="U2096" t="s">
        <v>3003</v>
      </c>
      <c r="V2096">
        <v>1</v>
      </c>
      <c r="W2096" t="s">
        <v>3012</v>
      </c>
    </row>
    <row r="2097" spans="1:23" hidden="1" x14ac:dyDescent="0.35">
      <c r="A2097" t="s">
        <v>2189</v>
      </c>
      <c r="C2097" s="403">
        <v>45468</v>
      </c>
      <c r="D2097" t="s">
        <v>3543</v>
      </c>
      <c r="E2097" t="s">
        <v>14078</v>
      </c>
      <c r="F2097" t="s">
        <v>14079</v>
      </c>
      <c r="G2097" t="s">
        <v>14080</v>
      </c>
      <c r="H2097" t="s">
        <v>14081</v>
      </c>
      <c r="I2097" t="s">
        <v>3483</v>
      </c>
      <c r="J2097" t="s">
        <v>98</v>
      </c>
      <c r="K2097" t="s">
        <v>2189</v>
      </c>
      <c r="L2097" t="s">
        <v>3154</v>
      </c>
      <c r="M2097" t="s">
        <v>6844</v>
      </c>
      <c r="N2097" t="s">
        <v>14082</v>
      </c>
      <c r="O2097" t="s">
        <v>3001</v>
      </c>
      <c r="P2097" t="s">
        <v>5966</v>
      </c>
      <c r="Q2097" t="s">
        <v>2189</v>
      </c>
      <c r="R2097" t="b">
        <v>0</v>
      </c>
      <c r="S2097">
        <v>0</v>
      </c>
      <c r="T2097" t="s">
        <v>3002</v>
      </c>
      <c r="U2097" t="s">
        <v>3003</v>
      </c>
      <c r="V2097">
        <v>0</v>
      </c>
      <c r="W2097" t="s">
        <v>3001</v>
      </c>
    </row>
    <row r="2098" spans="1:23" hidden="1" x14ac:dyDescent="0.35">
      <c r="A2098" t="s">
        <v>2189</v>
      </c>
      <c r="C2098" s="403">
        <v>45468</v>
      </c>
      <c r="D2098" t="s">
        <v>3543</v>
      </c>
      <c r="E2098" t="s">
        <v>14083</v>
      </c>
      <c r="F2098" t="s">
        <v>14084</v>
      </c>
      <c r="G2098" t="s">
        <v>14085</v>
      </c>
      <c r="H2098" t="s">
        <v>14086</v>
      </c>
      <c r="I2098" t="s">
        <v>12496</v>
      </c>
      <c r="J2098" t="s">
        <v>98</v>
      </c>
      <c r="K2098" t="s">
        <v>2189</v>
      </c>
      <c r="L2098" t="s">
        <v>3154</v>
      </c>
      <c r="M2098" t="s">
        <v>6844</v>
      </c>
      <c r="N2098" t="s">
        <v>6845</v>
      </c>
      <c r="O2098" t="s">
        <v>3012</v>
      </c>
      <c r="P2098" t="s">
        <v>5966</v>
      </c>
      <c r="Q2098" t="s">
        <v>2189</v>
      </c>
      <c r="R2098" t="b">
        <v>0</v>
      </c>
      <c r="S2098">
        <v>2000</v>
      </c>
      <c r="T2098" t="s">
        <v>3002</v>
      </c>
      <c r="U2098" t="s">
        <v>3003</v>
      </c>
      <c r="V2098">
        <v>2</v>
      </c>
      <c r="W2098" t="s">
        <v>3012</v>
      </c>
    </row>
    <row r="2099" spans="1:23" hidden="1" x14ac:dyDescent="0.35">
      <c r="A2099" t="s">
        <v>350</v>
      </c>
      <c r="C2099" s="403">
        <v>45468</v>
      </c>
      <c r="D2099" t="s">
        <v>3543</v>
      </c>
      <c r="E2099" t="s">
        <v>14087</v>
      </c>
      <c r="F2099" t="s">
        <v>14088</v>
      </c>
      <c r="G2099" t="s">
        <v>14089</v>
      </c>
      <c r="H2099" t="s">
        <v>14090</v>
      </c>
      <c r="I2099" t="s">
        <v>14091</v>
      </c>
      <c r="J2099" t="s">
        <v>105</v>
      </c>
      <c r="K2099" t="s">
        <v>846</v>
      </c>
      <c r="L2099" t="s">
        <v>8323</v>
      </c>
      <c r="M2099" t="s">
        <v>8324</v>
      </c>
      <c r="N2099" t="s">
        <v>8325</v>
      </c>
      <c r="O2099" t="s">
        <v>3012</v>
      </c>
      <c r="P2099" t="s">
        <v>13901</v>
      </c>
      <c r="Q2099" t="s">
        <v>846</v>
      </c>
      <c r="R2099" t="b">
        <v>0</v>
      </c>
      <c r="S2099">
        <v>0</v>
      </c>
      <c r="T2099" t="s">
        <v>3002</v>
      </c>
      <c r="U2099" t="s">
        <v>3003</v>
      </c>
      <c r="V2099">
        <v>0</v>
      </c>
      <c r="W2099" t="s">
        <v>3012</v>
      </c>
    </row>
    <row r="2100" spans="1:23" hidden="1" x14ac:dyDescent="0.35">
      <c r="A2100" t="s">
        <v>2189</v>
      </c>
      <c r="C2100" s="403">
        <v>45468</v>
      </c>
      <c r="D2100" t="s">
        <v>3340</v>
      </c>
      <c r="E2100" t="s">
        <v>14092</v>
      </c>
      <c r="F2100" t="s">
        <v>14093</v>
      </c>
      <c r="G2100" t="s">
        <v>2278</v>
      </c>
      <c r="H2100" t="s">
        <v>14094</v>
      </c>
      <c r="I2100" t="s">
        <v>2278</v>
      </c>
      <c r="J2100" t="s">
        <v>101</v>
      </c>
      <c r="K2100" t="s">
        <v>792</v>
      </c>
      <c r="L2100" t="s">
        <v>10619</v>
      </c>
      <c r="M2100" t="s">
        <v>14095</v>
      </c>
      <c r="N2100" t="s">
        <v>14096</v>
      </c>
      <c r="O2100" t="s">
        <v>3012</v>
      </c>
      <c r="P2100" t="s">
        <v>14097</v>
      </c>
      <c r="Q2100" t="s">
        <v>2189</v>
      </c>
      <c r="R2100" t="b">
        <v>0</v>
      </c>
      <c r="S2100">
        <v>3000</v>
      </c>
      <c r="T2100" t="s">
        <v>3013</v>
      </c>
      <c r="U2100" t="s">
        <v>3003</v>
      </c>
      <c r="V2100">
        <v>3</v>
      </c>
      <c r="W2100" t="s">
        <v>3012</v>
      </c>
    </row>
    <row r="2101" spans="1:23" hidden="1" x14ac:dyDescent="0.35">
      <c r="A2101" t="s">
        <v>350</v>
      </c>
      <c r="C2101" s="403">
        <v>45468</v>
      </c>
      <c r="D2101" t="s">
        <v>3543</v>
      </c>
      <c r="E2101" t="s">
        <v>14098</v>
      </c>
      <c r="F2101" t="s">
        <v>14099</v>
      </c>
      <c r="G2101" t="s">
        <v>14100</v>
      </c>
      <c r="H2101" t="s">
        <v>14101</v>
      </c>
      <c r="I2101" t="s">
        <v>2286</v>
      </c>
      <c r="J2101" t="s">
        <v>103</v>
      </c>
      <c r="K2101" t="s">
        <v>837</v>
      </c>
      <c r="L2101" t="s">
        <v>8892</v>
      </c>
      <c r="M2101" t="s">
        <v>1798</v>
      </c>
      <c r="N2101" t="s">
        <v>14102</v>
      </c>
      <c r="O2101" t="s">
        <v>3012</v>
      </c>
      <c r="P2101" t="s">
        <v>13184</v>
      </c>
      <c r="Q2101" t="s">
        <v>837</v>
      </c>
      <c r="R2101" t="b">
        <v>0</v>
      </c>
      <c r="S2101">
        <v>2000</v>
      </c>
      <c r="T2101" t="s">
        <v>3002</v>
      </c>
      <c r="U2101" t="s">
        <v>3003</v>
      </c>
      <c r="V2101">
        <v>2</v>
      </c>
      <c r="W2101" t="s">
        <v>3012</v>
      </c>
    </row>
    <row r="2102" spans="1:23" hidden="1" x14ac:dyDescent="0.35">
      <c r="A2102" t="s">
        <v>2189</v>
      </c>
      <c r="C2102" s="403">
        <v>45468</v>
      </c>
      <c r="D2102" t="s">
        <v>3661</v>
      </c>
      <c r="E2102" t="s">
        <v>14103</v>
      </c>
      <c r="F2102" t="s">
        <v>14104</v>
      </c>
      <c r="G2102" t="s">
        <v>14105</v>
      </c>
      <c r="H2102" t="s">
        <v>14106</v>
      </c>
      <c r="I2102" t="s">
        <v>14107</v>
      </c>
      <c r="J2102" t="s">
        <v>100</v>
      </c>
      <c r="K2102" t="s">
        <v>2193</v>
      </c>
      <c r="L2102" t="s">
        <v>10784</v>
      </c>
      <c r="M2102" t="s">
        <v>7338</v>
      </c>
      <c r="N2102" t="s">
        <v>14108</v>
      </c>
      <c r="O2102" t="s">
        <v>3030</v>
      </c>
      <c r="P2102" t="s">
        <v>14109</v>
      </c>
      <c r="Q2102" t="s">
        <v>2189</v>
      </c>
      <c r="R2102" t="b">
        <v>1</v>
      </c>
      <c r="S2102">
        <v>80000</v>
      </c>
      <c r="T2102" t="s">
        <v>3002</v>
      </c>
      <c r="U2102" t="s">
        <v>3003</v>
      </c>
      <c r="V2102">
        <v>80</v>
      </c>
      <c r="W2102" t="s">
        <v>3030</v>
      </c>
    </row>
    <row r="2103" spans="1:23" hidden="1" x14ac:dyDescent="0.35">
      <c r="A2103" t="s">
        <v>2189</v>
      </c>
      <c r="C2103" s="403">
        <v>45468</v>
      </c>
      <c r="D2103" t="s">
        <v>3543</v>
      </c>
      <c r="E2103" t="s">
        <v>14110</v>
      </c>
      <c r="F2103" t="s">
        <v>14111</v>
      </c>
      <c r="G2103" t="s">
        <v>14112</v>
      </c>
      <c r="H2103" t="s">
        <v>14113</v>
      </c>
      <c r="I2103" t="s">
        <v>14114</v>
      </c>
      <c r="J2103" t="s">
        <v>101</v>
      </c>
      <c r="K2103" t="s">
        <v>792</v>
      </c>
      <c r="L2103" t="s">
        <v>10619</v>
      </c>
      <c r="M2103" t="s">
        <v>1798</v>
      </c>
      <c r="N2103" t="s">
        <v>14115</v>
      </c>
      <c r="O2103" t="s">
        <v>3012</v>
      </c>
      <c r="P2103" t="s">
        <v>10621</v>
      </c>
      <c r="Q2103" t="s">
        <v>2189</v>
      </c>
      <c r="R2103" t="b">
        <v>0</v>
      </c>
      <c r="S2103">
        <v>1200</v>
      </c>
      <c r="T2103" t="s">
        <v>3002</v>
      </c>
      <c r="U2103" t="s">
        <v>3003</v>
      </c>
      <c r="V2103">
        <v>1.2</v>
      </c>
      <c r="W2103" t="s">
        <v>3012</v>
      </c>
    </row>
    <row r="2104" spans="1:23" hidden="1" x14ac:dyDescent="0.35">
      <c r="A2104" t="s">
        <v>2189</v>
      </c>
      <c r="C2104" s="403">
        <v>45468</v>
      </c>
      <c r="D2104" t="s">
        <v>3543</v>
      </c>
      <c r="E2104" t="s">
        <v>14116</v>
      </c>
      <c r="F2104" t="s">
        <v>14117</v>
      </c>
      <c r="G2104" t="s">
        <v>14118</v>
      </c>
      <c r="H2104" t="s">
        <v>14119</v>
      </c>
      <c r="I2104" t="s">
        <v>2300</v>
      </c>
      <c r="J2104" t="s">
        <v>98</v>
      </c>
      <c r="K2104" t="s">
        <v>2189</v>
      </c>
      <c r="L2104" t="s">
        <v>3154</v>
      </c>
      <c r="M2104" t="s">
        <v>6844</v>
      </c>
      <c r="N2104" t="s">
        <v>10862</v>
      </c>
      <c r="O2104" t="s">
        <v>3012</v>
      </c>
      <c r="P2104" t="s">
        <v>5966</v>
      </c>
      <c r="Q2104" t="s">
        <v>2189</v>
      </c>
      <c r="R2104" t="b">
        <v>0</v>
      </c>
      <c r="S2104">
        <v>500</v>
      </c>
      <c r="T2104" t="s">
        <v>3002</v>
      </c>
      <c r="U2104" t="s">
        <v>3003</v>
      </c>
      <c r="V2104">
        <v>0.5</v>
      </c>
      <c r="W2104" t="s">
        <v>3012</v>
      </c>
    </row>
    <row r="2105" spans="1:23" hidden="1" x14ac:dyDescent="0.35">
      <c r="A2105" t="s">
        <v>2189</v>
      </c>
      <c r="C2105" s="403">
        <v>45468</v>
      </c>
      <c r="D2105" t="s">
        <v>3543</v>
      </c>
      <c r="E2105" t="s">
        <v>14120</v>
      </c>
      <c r="F2105" t="s">
        <v>14121</v>
      </c>
      <c r="G2105" t="s">
        <v>2283</v>
      </c>
      <c r="H2105" t="s">
        <v>14122</v>
      </c>
      <c r="I2105" t="s">
        <v>2283</v>
      </c>
      <c r="J2105" t="s">
        <v>101</v>
      </c>
      <c r="K2105" t="s">
        <v>792</v>
      </c>
      <c r="L2105" t="s">
        <v>10619</v>
      </c>
      <c r="M2105" t="s">
        <v>1798</v>
      </c>
      <c r="N2105" t="s">
        <v>14123</v>
      </c>
      <c r="O2105" t="s">
        <v>3012</v>
      </c>
      <c r="P2105" t="s">
        <v>10621</v>
      </c>
      <c r="Q2105" t="s">
        <v>2189</v>
      </c>
      <c r="R2105" t="b">
        <v>0</v>
      </c>
      <c r="S2105">
        <v>1200</v>
      </c>
      <c r="T2105" t="s">
        <v>3002</v>
      </c>
      <c r="U2105" t="s">
        <v>3003</v>
      </c>
      <c r="V2105">
        <v>1.2</v>
      </c>
      <c r="W2105" t="s">
        <v>3012</v>
      </c>
    </row>
    <row r="2106" spans="1:23" hidden="1" x14ac:dyDescent="0.35">
      <c r="A2106" t="s">
        <v>2176</v>
      </c>
      <c r="C2106" s="403">
        <v>45468</v>
      </c>
      <c r="D2106" t="s">
        <v>3543</v>
      </c>
      <c r="E2106" t="s">
        <v>14124</v>
      </c>
      <c r="F2106" t="s">
        <v>14125</v>
      </c>
      <c r="G2106" t="s">
        <v>14126</v>
      </c>
      <c r="H2106" t="s">
        <v>14127</v>
      </c>
      <c r="I2106" t="s">
        <v>14128</v>
      </c>
      <c r="J2106" t="s">
        <v>102</v>
      </c>
      <c r="K2106" t="s">
        <v>842</v>
      </c>
      <c r="L2106" t="s">
        <v>13237</v>
      </c>
      <c r="M2106" t="s">
        <v>1798</v>
      </c>
      <c r="N2106" t="s">
        <v>14129</v>
      </c>
      <c r="O2106" t="s">
        <v>3001</v>
      </c>
      <c r="P2106" t="s">
        <v>13239</v>
      </c>
      <c r="Q2106" t="s">
        <v>349</v>
      </c>
      <c r="R2106" t="b">
        <v>0</v>
      </c>
      <c r="S2106">
        <v>0</v>
      </c>
      <c r="T2106" t="s">
        <v>3002</v>
      </c>
      <c r="U2106" t="s">
        <v>3003</v>
      </c>
      <c r="V2106">
        <v>0</v>
      </c>
      <c r="W2106" t="s">
        <v>3001</v>
      </c>
    </row>
    <row r="2107" spans="1:23" hidden="1" x14ac:dyDescent="0.35">
      <c r="A2107" t="s">
        <v>419</v>
      </c>
      <c r="C2107" s="403">
        <v>45468</v>
      </c>
      <c r="D2107" t="s">
        <v>3543</v>
      </c>
      <c r="E2107" t="s">
        <v>14130</v>
      </c>
      <c r="F2107" t="s">
        <v>14131</v>
      </c>
      <c r="G2107" t="s">
        <v>14132</v>
      </c>
      <c r="H2107" t="s">
        <v>14133</v>
      </c>
      <c r="I2107" t="s">
        <v>14132</v>
      </c>
      <c r="J2107" t="s">
        <v>95</v>
      </c>
      <c r="K2107" t="s">
        <v>544</v>
      </c>
      <c r="L2107" t="s">
        <v>3047</v>
      </c>
      <c r="M2107" t="s">
        <v>14134</v>
      </c>
      <c r="N2107" t="s">
        <v>14135</v>
      </c>
      <c r="O2107" t="s">
        <v>3030</v>
      </c>
      <c r="P2107" t="s">
        <v>14134</v>
      </c>
      <c r="Q2107" t="s">
        <v>499</v>
      </c>
      <c r="R2107" t="b">
        <v>0</v>
      </c>
      <c r="S2107">
        <v>10000</v>
      </c>
      <c r="T2107" t="s">
        <v>3002</v>
      </c>
      <c r="U2107" t="s">
        <v>3003</v>
      </c>
      <c r="V2107">
        <v>10</v>
      </c>
      <c r="W2107" t="s">
        <v>3030</v>
      </c>
    </row>
    <row r="2108" spans="1:23" hidden="1" x14ac:dyDescent="0.35">
      <c r="A2108" t="s">
        <v>2189</v>
      </c>
      <c r="C2108" s="403">
        <v>45468</v>
      </c>
      <c r="D2108" t="s">
        <v>3543</v>
      </c>
      <c r="E2108" t="s">
        <v>14136</v>
      </c>
      <c r="F2108" t="s">
        <v>14137</v>
      </c>
      <c r="G2108" t="s">
        <v>13702</v>
      </c>
      <c r="H2108" t="s">
        <v>14138</v>
      </c>
      <c r="I2108" t="s">
        <v>14139</v>
      </c>
      <c r="J2108" t="s">
        <v>101</v>
      </c>
      <c r="K2108" t="s">
        <v>792</v>
      </c>
      <c r="L2108" t="s">
        <v>10619</v>
      </c>
      <c r="M2108" t="s">
        <v>1798</v>
      </c>
      <c r="N2108" t="s">
        <v>14140</v>
      </c>
      <c r="O2108" t="s">
        <v>3012</v>
      </c>
      <c r="P2108" t="s">
        <v>10621</v>
      </c>
      <c r="Q2108" t="s">
        <v>2189</v>
      </c>
      <c r="R2108" t="b">
        <v>0</v>
      </c>
      <c r="S2108">
        <v>1200</v>
      </c>
      <c r="T2108" t="s">
        <v>3002</v>
      </c>
      <c r="U2108" t="s">
        <v>3003</v>
      </c>
      <c r="V2108">
        <v>1.2</v>
      </c>
      <c r="W2108" t="s">
        <v>3012</v>
      </c>
    </row>
    <row r="2109" spans="1:23" hidden="1" x14ac:dyDescent="0.35">
      <c r="A2109" t="s">
        <v>2189</v>
      </c>
      <c r="C2109" s="403">
        <v>45468</v>
      </c>
      <c r="D2109" t="s">
        <v>3543</v>
      </c>
      <c r="E2109" t="s">
        <v>14141</v>
      </c>
      <c r="F2109" t="s">
        <v>14142</v>
      </c>
      <c r="G2109" t="s">
        <v>14143</v>
      </c>
      <c r="H2109" t="s">
        <v>14144</v>
      </c>
      <c r="I2109" t="s">
        <v>2357</v>
      </c>
      <c r="J2109" t="s">
        <v>98</v>
      </c>
      <c r="K2109" t="s">
        <v>2189</v>
      </c>
      <c r="L2109" t="s">
        <v>3154</v>
      </c>
      <c r="M2109" t="s">
        <v>14145</v>
      </c>
      <c r="N2109" t="s">
        <v>14146</v>
      </c>
      <c r="O2109" t="s">
        <v>3012</v>
      </c>
      <c r="P2109" t="s">
        <v>6852</v>
      </c>
      <c r="Q2109" t="s">
        <v>2189</v>
      </c>
      <c r="R2109" t="b">
        <v>0</v>
      </c>
      <c r="S2109">
        <v>500</v>
      </c>
      <c r="T2109" t="s">
        <v>3002</v>
      </c>
      <c r="U2109" t="s">
        <v>3003</v>
      </c>
      <c r="V2109">
        <v>0.5</v>
      </c>
      <c r="W2109" t="s">
        <v>3012</v>
      </c>
    </row>
    <row r="2110" spans="1:23" hidden="1" x14ac:dyDescent="0.35">
      <c r="A2110" t="s">
        <v>2189</v>
      </c>
      <c r="C2110" s="403">
        <v>45468</v>
      </c>
      <c r="D2110" t="s">
        <v>3543</v>
      </c>
      <c r="E2110" t="s">
        <v>14147</v>
      </c>
      <c r="F2110" t="s">
        <v>14148</v>
      </c>
      <c r="G2110" t="s">
        <v>2329</v>
      </c>
      <c r="H2110" t="s">
        <v>14149</v>
      </c>
      <c r="I2110" t="s">
        <v>14150</v>
      </c>
      <c r="J2110" t="s">
        <v>101</v>
      </c>
      <c r="K2110" t="s">
        <v>792</v>
      </c>
      <c r="L2110" t="s">
        <v>10619</v>
      </c>
      <c r="M2110" t="s">
        <v>14151</v>
      </c>
      <c r="N2110" t="s">
        <v>14152</v>
      </c>
      <c r="O2110" t="s">
        <v>3012</v>
      </c>
      <c r="P2110" t="s">
        <v>14153</v>
      </c>
      <c r="Q2110" t="s">
        <v>2189</v>
      </c>
      <c r="R2110" t="b">
        <v>0</v>
      </c>
      <c r="S2110">
        <v>800</v>
      </c>
      <c r="T2110" t="s">
        <v>3002</v>
      </c>
      <c r="U2110" t="s">
        <v>3003</v>
      </c>
      <c r="V2110">
        <v>0.8</v>
      </c>
      <c r="W2110" t="s">
        <v>3012</v>
      </c>
    </row>
    <row r="2111" spans="1:23" hidden="1" x14ac:dyDescent="0.35">
      <c r="A2111" t="s">
        <v>350</v>
      </c>
      <c r="C2111" s="403">
        <v>45468</v>
      </c>
      <c r="D2111" t="s">
        <v>3543</v>
      </c>
      <c r="E2111" t="s">
        <v>14154</v>
      </c>
      <c r="F2111" t="s">
        <v>14155</v>
      </c>
      <c r="G2111" t="s">
        <v>2431</v>
      </c>
      <c r="H2111" t="s">
        <v>14156</v>
      </c>
      <c r="I2111" t="s">
        <v>2431</v>
      </c>
      <c r="J2111" t="s">
        <v>3247</v>
      </c>
      <c r="K2111" t="s">
        <v>298</v>
      </c>
      <c r="L2111" t="s">
        <v>4953</v>
      </c>
      <c r="M2111" t="s">
        <v>1798</v>
      </c>
      <c r="N2111" t="s">
        <v>14157</v>
      </c>
      <c r="O2111" t="s">
        <v>3021</v>
      </c>
      <c r="P2111" t="s">
        <v>14158</v>
      </c>
      <c r="Q2111" t="s">
        <v>307</v>
      </c>
      <c r="R2111" t="b">
        <v>0</v>
      </c>
      <c r="S2111">
        <v>3000</v>
      </c>
      <c r="T2111" t="s">
        <v>3002</v>
      </c>
      <c r="U2111" t="s">
        <v>3003</v>
      </c>
      <c r="V2111">
        <v>3</v>
      </c>
      <c r="W2111" t="s">
        <v>3021</v>
      </c>
    </row>
    <row r="2112" spans="1:23" hidden="1" x14ac:dyDescent="0.35">
      <c r="A2112" t="s">
        <v>2189</v>
      </c>
      <c r="C2112" s="403">
        <v>45468</v>
      </c>
      <c r="D2112" t="s">
        <v>3543</v>
      </c>
      <c r="E2112" t="s">
        <v>14159</v>
      </c>
      <c r="F2112" t="s">
        <v>14160</v>
      </c>
      <c r="G2112" t="s">
        <v>14161</v>
      </c>
      <c r="H2112" t="s">
        <v>14162</v>
      </c>
      <c r="I2112" t="s">
        <v>14163</v>
      </c>
      <c r="J2112" t="s">
        <v>98</v>
      </c>
      <c r="K2112" t="s">
        <v>2189</v>
      </c>
      <c r="L2112" t="s">
        <v>3154</v>
      </c>
      <c r="M2112" t="s">
        <v>3521</v>
      </c>
      <c r="N2112" t="s">
        <v>6862</v>
      </c>
      <c r="O2112" t="s">
        <v>3012</v>
      </c>
      <c r="P2112" t="s">
        <v>3366</v>
      </c>
      <c r="Q2112" t="s">
        <v>2189</v>
      </c>
      <c r="R2112" t="b">
        <v>0</v>
      </c>
      <c r="S2112">
        <v>3000</v>
      </c>
      <c r="T2112" t="s">
        <v>3002</v>
      </c>
      <c r="U2112" t="s">
        <v>3003</v>
      </c>
      <c r="V2112">
        <v>3</v>
      </c>
      <c r="W2112" t="s">
        <v>3012</v>
      </c>
    </row>
    <row r="2113" spans="1:23" hidden="1" x14ac:dyDescent="0.35">
      <c r="A2113" t="s">
        <v>2189</v>
      </c>
      <c r="C2113" s="403">
        <v>45467</v>
      </c>
      <c r="D2113" t="s">
        <v>3543</v>
      </c>
      <c r="E2113" t="s">
        <v>14164</v>
      </c>
      <c r="F2113" t="s">
        <v>14165</v>
      </c>
      <c r="G2113" t="s">
        <v>14166</v>
      </c>
      <c r="H2113" t="s">
        <v>14167</v>
      </c>
      <c r="I2113" t="s">
        <v>2234</v>
      </c>
      <c r="J2113" t="s">
        <v>98</v>
      </c>
      <c r="K2113" t="s">
        <v>2189</v>
      </c>
      <c r="L2113" t="s">
        <v>3154</v>
      </c>
      <c r="M2113" t="s">
        <v>6850</v>
      </c>
      <c r="N2113" t="s">
        <v>14168</v>
      </c>
      <c r="O2113" t="s">
        <v>3012</v>
      </c>
      <c r="P2113" t="s">
        <v>6852</v>
      </c>
      <c r="Q2113" t="s">
        <v>2189</v>
      </c>
      <c r="R2113" t="b">
        <v>0</v>
      </c>
      <c r="S2113">
        <v>1000</v>
      </c>
      <c r="T2113" t="s">
        <v>3002</v>
      </c>
      <c r="U2113" t="s">
        <v>3003</v>
      </c>
      <c r="V2113">
        <v>1</v>
      </c>
      <c r="W2113" t="s">
        <v>3012</v>
      </c>
    </row>
    <row r="2114" spans="1:23" hidden="1" x14ac:dyDescent="0.35">
      <c r="A2114" t="s">
        <v>2189</v>
      </c>
      <c r="C2114" s="403">
        <v>45467</v>
      </c>
      <c r="D2114" t="s">
        <v>3543</v>
      </c>
      <c r="E2114" t="s">
        <v>14169</v>
      </c>
      <c r="F2114" t="s">
        <v>14170</v>
      </c>
      <c r="G2114" t="s">
        <v>14171</v>
      </c>
      <c r="H2114" t="s">
        <v>14172</v>
      </c>
      <c r="I2114" t="s">
        <v>2279</v>
      </c>
      <c r="J2114" t="s">
        <v>98</v>
      </c>
      <c r="K2114" t="s">
        <v>2189</v>
      </c>
      <c r="L2114" t="s">
        <v>3154</v>
      </c>
      <c r="M2114" t="s">
        <v>6850</v>
      </c>
      <c r="N2114" t="s">
        <v>14173</v>
      </c>
      <c r="O2114" t="s">
        <v>3012</v>
      </c>
      <c r="P2114" t="s">
        <v>6852</v>
      </c>
      <c r="Q2114" t="s">
        <v>2189</v>
      </c>
      <c r="R2114" t="b">
        <v>0</v>
      </c>
      <c r="S2114">
        <v>1000</v>
      </c>
      <c r="T2114" t="s">
        <v>3002</v>
      </c>
      <c r="U2114" t="s">
        <v>3003</v>
      </c>
      <c r="V2114">
        <v>1</v>
      </c>
      <c r="W2114" t="s">
        <v>3012</v>
      </c>
    </row>
    <row r="2115" spans="1:23" hidden="1" x14ac:dyDescent="0.35">
      <c r="A2115" t="s">
        <v>2189</v>
      </c>
      <c r="C2115" s="403">
        <v>45467</v>
      </c>
      <c r="D2115" t="s">
        <v>3543</v>
      </c>
      <c r="E2115" t="s">
        <v>14174</v>
      </c>
      <c r="F2115" t="s">
        <v>14175</v>
      </c>
      <c r="G2115" t="s">
        <v>14176</v>
      </c>
      <c r="H2115" t="s">
        <v>14177</v>
      </c>
      <c r="I2115" t="s">
        <v>14178</v>
      </c>
      <c r="J2115" t="s">
        <v>98</v>
      </c>
      <c r="K2115" t="s">
        <v>2189</v>
      </c>
      <c r="L2115" t="s">
        <v>3154</v>
      </c>
      <c r="M2115" t="s">
        <v>11172</v>
      </c>
      <c r="N2115" t="s">
        <v>14179</v>
      </c>
      <c r="O2115" t="s">
        <v>3012</v>
      </c>
      <c r="P2115" t="s">
        <v>4278</v>
      </c>
      <c r="Q2115" t="s">
        <v>2189</v>
      </c>
      <c r="R2115" t="b">
        <v>0</v>
      </c>
      <c r="S2115">
        <v>2000</v>
      </c>
      <c r="T2115" t="s">
        <v>3002</v>
      </c>
      <c r="U2115" t="s">
        <v>3003</v>
      </c>
      <c r="V2115">
        <v>2</v>
      </c>
      <c r="W2115" t="s">
        <v>3012</v>
      </c>
    </row>
    <row r="2116" spans="1:23" hidden="1" x14ac:dyDescent="0.35">
      <c r="A2116" t="s">
        <v>2189</v>
      </c>
      <c r="C2116" s="403">
        <v>45467</v>
      </c>
      <c r="D2116" t="s">
        <v>3543</v>
      </c>
      <c r="E2116" t="s">
        <v>14180</v>
      </c>
      <c r="F2116" t="s">
        <v>14181</v>
      </c>
      <c r="G2116" t="s">
        <v>2425</v>
      </c>
      <c r="H2116" t="s">
        <v>14182</v>
      </c>
      <c r="I2116" t="s">
        <v>2425</v>
      </c>
      <c r="J2116" t="s">
        <v>101</v>
      </c>
      <c r="K2116" t="s">
        <v>792</v>
      </c>
      <c r="L2116" t="s">
        <v>10619</v>
      </c>
      <c r="M2116" t="s">
        <v>1798</v>
      </c>
      <c r="N2116" t="s">
        <v>14183</v>
      </c>
      <c r="O2116" t="s">
        <v>3012</v>
      </c>
      <c r="P2116" t="s">
        <v>10621</v>
      </c>
      <c r="Q2116" t="s">
        <v>2189</v>
      </c>
      <c r="R2116" t="b">
        <v>0</v>
      </c>
      <c r="S2116">
        <v>0</v>
      </c>
      <c r="T2116" t="s">
        <v>3002</v>
      </c>
      <c r="U2116" t="s">
        <v>3003</v>
      </c>
      <c r="V2116">
        <v>0</v>
      </c>
      <c r="W2116" t="s">
        <v>3012</v>
      </c>
    </row>
    <row r="2117" spans="1:23" hidden="1" x14ac:dyDescent="0.35">
      <c r="A2117" t="s">
        <v>2189</v>
      </c>
      <c r="C2117" s="403">
        <v>45467</v>
      </c>
      <c r="D2117" t="s">
        <v>3543</v>
      </c>
      <c r="E2117" t="s">
        <v>14184</v>
      </c>
      <c r="F2117" t="s">
        <v>14185</v>
      </c>
      <c r="G2117" t="s">
        <v>2503</v>
      </c>
      <c r="H2117" t="s">
        <v>14186</v>
      </c>
      <c r="I2117" t="s">
        <v>14187</v>
      </c>
      <c r="J2117" t="s">
        <v>101</v>
      </c>
      <c r="K2117" t="s">
        <v>792</v>
      </c>
      <c r="L2117" t="s">
        <v>10619</v>
      </c>
      <c r="M2117" t="s">
        <v>1798</v>
      </c>
      <c r="N2117" t="s">
        <v>14188</v>
      </c>
      <c r="O2117" t="s">
        <v>3012</v>
      </c>
      <c r="P2117" t="s">
        <v>10621</v>
      </c>
      <c r="Q2117" t="s">
        <v>2189</v>
      </c>
      <c r="R2117" t="b">
        <v>0</v>
      </c>
      <c r="S2117">
        <v>2600</v>
      </c>
      <c r="T2117" t="s">
        <v>3002</v>
      </c>
      <c r="U2117" t="s">
        <v>3003</v>
      </c>
      <c r="V2117">
        <v>2.6</v>
      </c>
      <c r="W2117" t="s">
        <v>3012</v>
      </c>
    </row>
    <row r="2118" spans="1:23" hidden="1" x14ac:dyDescent="0.35">
      <c r="A2118" t="s">
        <v>2189</v>
      </c>
      <c r="C2118" s="403">
        <v>45467</v>
      </c>
      <c r="D2118" t="s">
        <v>3543</v>
      </c>
      <c r="E2118" t="s">
        <v>14189</v>
      </c>
      <c r="F2118" t="s">
        <v>14190</v>
      </c>
      <c r="G2118" t="s">
        <v>2301</v>
      </c>
      <c r="H2118" t="s">
        <v>14191</v>
      </c>
      <c r="I2118" t="s">
        <v>2301</v>
      </c>
      <c r="J2118" t="s">
        <v>101</v>
      </c>
      <c r="K2118" t="s">
        <v>792</v>
      </c>
      <c r="L2118" t="s">
        <v>10619</v>
      </c>
      <c r="M2118" t="s">
        <v>1798</v>
      </c>
      <c r="N2118" t="s">
        <v>14183</v>
      </c>
      <c r="O2118" t="s">
        <v>3012</v>
      </c>
      <c r="P2118" t="s">
        <v>10621</v>
      </c>
      <c r="Q2118" t="s">
        <v>2189</v>
      </c>
      <c r="R2118" t="b">
        <v>0</v>
      </c>
      <c r="S2118">
        <v>2500</v>
      </c>
      <c r="T2118" t="s">
        <v>3002</v>
      </c>
      <c r="U2118" t="s">
        <v>3003</v>
      </c>
      <c r="V2118">
        <v>2.5</v>
      </c>
      <c r="W2118" t="s">
        <v>3012</v>
      </c>
    </row>
    <row r="2119" spans="1:23" hidden="1" x14ac:dyDescent="0.35">
      <c r="A2119" t="s">
        <v>2189</v>
      </c>
      <c r="C2119" s="403">
        <v>45467</v>
      </c>
      <c r="D2119" t="s">
        <v>3543</v>
      </c>
      <c r="E2119" t="s">
        <v>14192</v>
      </c>
      <c r="F2119" t="s">
        <v>14193</v>
      </c>
      <c r="G2119" t="s">
        <v>2775</v>
      </c>
      <c r="H2119" t="s">
        <v>14194</v>
      </c>
      <c r="I2119" t="s">
        <v>14195</v>
      </c>
      <c r="J2119" t="s">
        <v>101</v>
      </c>
      <c r="K2119" t="s">
        <v>792</v>
      </c>
      <c r="L2119" t="s">
        <v>10619</v>
      </c>
      <c r="M2119" t="s">
        <v>1798</v>
      </c>
      <c r="N2119" t="s">
        <v>14183</v>
      </c>
      <c r="O2119" t="s">
        <v>3012</v>
      </c>
      <c r="P2119" t="s">
        <v>10621</v>
      </c>
      <c r="Q2119" t="s">
        <v>2189</v>
      </c>
      <c r="R2119" t="b">
        <v>0</v>
      </c>
      <c r="S2119">
        <v>6000</v>
      </c>
      <c r="T2119" t="s">
        <v>3002</v>
      </c>
      <c r="U2119" t="s">
        <v>3003</v>
      </c>
      <c r="V2119">
        <v>6</v>
      </c>
      <c r="W2119" t="s">
        <v>3012</v>
      </c>
    </row>
    <row r="2120" spans="1:23" hidden="1" x14ac:dyDescent="0.35">
      <c r="A2120" t="s">
        <v>2189</v>
      </c>
      <c r="C2120" s="403">
        <v>45467</v>
      </c>
      <c r="D2120" t="s">
        <v>3543</v>
      </c>
      <c r="E2120" t="s">
        <v>14196</v>
      </c>
      <c r="F2120" t="s">
        <v>14197</v>
      </c>
      <c r="G2120" t="s">
        <v>14198</v>
      </c>
      <c r="H2120" t="s">
        <v>14199</v>
      </c>
      <c r="I2120" t="s">
        <v>12737</v>
      </c>
      <c r="J2120" t="s">
        <v>101</v>
      </c>
      <c r="K2120" t="s">
        <v>792</v>
      </c>
      <c r="L2120" t="s">
        <v>10619</v>
      </c>
      <c r="M2120" t="s">
        <v>1798</v>
      </c>
      <c r="N2120" t="s">
        <v>14200</v>
      </c>
      <c r="O2120" t="s">
        <v>3012</v>
      </c>
      <c r="P2120" t="s">
        <v>10621</v>
      </c>
      <c r="Q2120" t="s">
        <v>2189</v>
      </c>
      <c r="R2120" t="b">
        <v>0</v>
      </c>
      <c r="S2120">
        <v>1200</v>
      </c>
      <c r="T2120" t="s">
        <v>3002</v>
      </c>
      <c r="U2120" t="s">
        <v>3003</v>
      </c>
      <c r="V2120">
        <v>1.2</v>
      </c>
      <c r="W2120" t="s">
        <v>3012</v>
      </c>
    </row>
    <row r="2121" spans="1:23" hidden="1" x14ac:dyDescent="0.35">
      <c r="A2121" t="s">
        <v>2189</v>
      </c>
      <c r="C2121" s="403">
        <v>45467</v>
      </c>
      <c r="D2121" t="s">
        <v>3543</v>
      </c>
      <c r="E2121" t="s">
        <v>14201</v>
      </c>
      <c r="F2121" t="s">
        <v>14202</v>
      </c>
      <c r="G2121" t="s">
        <v>14203</v>
      </c>
      <c r="H2121" t="s">
        <v>14204</v>
      </c>
      <c r="I2121" t="s">
        <v>2316</v>
      </c>
      <c r="J2121" t="s">
        <v>97</v>
      </c>
      <c r="K2121" t="s">
        <v>2189</v>
      </c>
      <c r="L2121" t="s">
        <v>3205</v>
      </c>
      <c r="M2121" t="s">
        <v>3366</v>
      </c>
      <c r="N2121" t="s">
        <v>14205</v>
      </c>
      <c r="O2121" t="s">
        <v>3012</v>
      </c>
      <c r="P2121" t="s">
        <v>4683</v>
      </c>
      <c r="Q2121" t="s">
        <v>2189</v>
      </c>
      <c r="R2121" t="b">
        <v>0</v>
      </c>
      <c r="S2121">
        <v>5000</v>
      </c>
      <c r="T2121" t="s">
        <v>3002</v>
      </c>
      <c r="U2121" t="s">
        <v>3003</v>
      </c>
      <c r="V2121">
        <v>5</v>
      </c>
      <c r="W2121" t="s">
        <v>3012</v>
      </c>
    </row>
    <row r="2122" spans="1:23" hidden="1" x14ac:dyDescent="0.35">
      <c r="A2122" t="s">
        <v>2189</v>
      </c>
      <c r="C2122" s="403">
        <v>45467</v>
      </c>
      <c r="D2122" t="s">
        <v>3361</v>
      </c>
      <c r="E2122" t="s">
        <v>14206</v>
      </c>
      <c r="F2122" t="s">
        <v>14207</v>
      </c>
      <c r="G2122" t="s">
        <v>14208</v>
      </c>
      <c r="H2122" t="s">
        <v>14209</v>
      </c>
      <c r="I2122" t="s">
        <v>400</v>
      </c>
      <c r="J2122" t="s">
        <v>97</v>
      </c>
      <c r="K2122" t="s">
        <v>2189</v>
      </c>
      <c r="L2122" t="s">
        <v>3205</v>
      </c>
      <c r="M2122" t="s">
        <v>3206</v>
      </c>
      <c r="N2122" t="s">
        <v>14210</v>
      </c>
      <c r="O2122" t="s">
        <v>3012</v>
      </c>
      <c r="P2122" t="s">
        <v>4683</v>
      </c>
      <c r="Q2122" t="s">
        <v>2189</v>
      </c>
      <c r="R2122" t="b">
        <v>1</v>
      </c>
      <c r="S2122">
        <v>2000</v>
      </c>
      <c r="T2122" t="s">
        <v>3002</v>
      </c>
      <c r="U2122" t="s">
        <v>3003</v>
      </c>
      <c r="V2122">
        <v>2</v>
      </c>
      <c r="W2122" t="s">
        <v>3012</v>
      </c>
    </row>
    <row r="2123" spans="1:23" hidden="1" x14ac:dyDescent="0.35">
      <c r="A2123" t="s">
        <v>2189</v>
      </c>
      <c r="C2123" s="403">
        <v>45467</v>
      </c>
      <c r="D2123" t="s">
        <v>3543</v>
      </c>
      <c r="E2123" t="s">
        <v>14211</v>
      </c>
      <c r="F2123" t="s">
        <v>14212</v>
      </c>
      <c r="G2123" t="s">
        <v>14213</v>
      </c>
      <c r="H2123" t="s">
        <v>14214</v>
      </c>
      <c r="I2123" t="s">
        <v>11178</v>
      </c>
      <c r="J2123" t="s">
        <v>97</v>
      </c>
      <c r="K2123" t="s">
        <v>2189</v>
      </c>
      <c r="L2123" t="s">
        <v>3205</v>
      </c>
      <c r="M2123" t="s">
        <v>3206</v>
      </c>
      <c r="N2123" t="s">
        <v>14215</v>
      </c>
      <c r="O2123" t="s">
        <v>3012</v>
      </c>
      <c r="P2123" t="s">
        <v>4683</v>
      </c>
      <c r="Q2123" t="s">
        <v>2189</v>
      </c>
      <c r="R2123" t="b">
        <v>0</v>
      </c>
      <c r="S2123">
        <v>1000</v>
      </c>
      <c r="T2123" t="s">
        <v>3002</v>
      </c>
      <c r="U2123" t="s">
        <v>3003</v>
      </c>
      <c r="V2123">
        <v>1</v>
      </c>
      <c r="W2123" t="s">
        <v>3012</v>
      </c>
    </row>
    <row r="2124" spans="1:23" hidden="1" x14ac:dyDescent="0.35">
      <c r="A2124" t="s">
        <v>2189</v>
      </c>
      <c r="C2124" s="403">
        <v>45467</v>
      </c>
      <c r="D2124" t="s">
        <v>3543</v>
      </c>
      <c r="E2124" t="s">
        <v>14216</v>
      </c>
      <c r="F2124" t="s">
        <v>14217</v>
      </c>
      <c r="G2124" t="s">
        <v>14218</v>
      </c>
      <c r="H2124" t="s">
        <v>14219</v>
      </c>
      <c r="I2124" t="s">
        <v>3505</v>
      </c>
      <c r="J2124" t="s">
        <v>97</v>
      </c>
      <c r="K2124" t="s">
        <v>2189</v>
      </c>
      <c r="L2124" t="s">
        <v>3205</v>
      </c>
      <c r="M2124" t="s">
        <v>5638</v>
      </c>
      <c r="N2124" t="s">
        <v>14220</v>
      </c>
      <c r="O2124" t="s">
        <v>3012</v>
      </c>
      <c r="P2124" t="s">
        <v>6437</v>
      </c>
      <c r="Q2124" t="s">
        <v>2189</v>
      </c>
      <c r="R2124" t="b">
        <v>0</v>
      </c>
      <c r="S2124">
        <v>1000</v>
      </c>
      <c r="T2124" t="s">
        <v>3002</v>
      </c>
      <c r="U2124" t="s">
        <v>3003</v>
      </c>
      <c r="V2124">
        <v>1</v>
      </c>
      <c r="W2124" t="s">
        <v>3012</v>
      </c>
    </row>
    <row r="2125" spans="1:23" hidden="1" x14ac:dyDescent="0.35">
      <c r="A2125" t="s">
        <v>2189</v>
      </c>
      <c r="C2125" s="403">
        <v>45467</v>
      </c>
      <c r="D2125" t="s">
        <v>3543</v>
      </c>
      <c r="E2125" t="s">
        <v>14221</v>
      </c>
      <c r="F2125" t="s">
        <v>14222</v>
      </c>
      <c r="G2125" t="s">
        <v>2783</v>
      </c>
      <c r="H2125" t="s">
        <v>14223</v>
      </c>
      <c r="I2125" t="s">
        <v>2783</v>
      </c>
      <c r="J2125" t="s">
        <v>101</v>
      </c>
      <c r="K2125" t="s">
        <v>792</v>
      </c>
      <c r="L2125" t="s">
        <v>10619</v>
      </c>
      <c r="M2125" t="s">
        <v>1798</v>
      </c>
      <c r="N2125" t="s">
        <v>14224</v>
      </c>
      <c r="O2125" t="s">
        <v>3012</v>
      </c>
      <c r="P2125" t="s">
        <v>10621</v>
      </c>
      <c r="Q2125" t="s">
        <v>2189</v>
      </c>
      <c r="R2125" t="b">
        <v>0</v>
      </c>
      <c r="S2125">
        <v>5000</v>
      </c>
      <c r="T2125" t="s">
        <v>3002</v>
      </c>
      <c r="U2125" t="s">
        <v>3003</v>
      </c>
      <c r="V2125">
        <v>5</v>
      </c>
      <c r="W2125" t="s">
        <v>3012</v>
      </c>
    </row>
    <row r="2126" spans="1:23" hidden="1" x14ac:dyDescent="0.35">
      <c r="A2126" t="s">
        <v>2189</v>
      </c>
      <c r="C2126" s="403">
        <v>45467</v>
      </c>
      <c r="D2126" t="s">
        <v>3543</v>
      </c>
      <c r="E2126" t="s">
        <v>14225</v>
      </c>
      <c r="F2126" t="s">
        <v>14226</v>
      </c>
      <c r="G2126" t="s">
        <v>14227</v>
      </c>
      <c r="H2126" t="s">
        <v>14228</v>
      </c>
      <c r="I2126" t="s">
        <v>14229</v>
      </c>
      <c r="J2126" t="s">
        <v>101</v>
      </c>
      <c r="K2126" t="s">
        <v>792</v>
      </c>
      <c r="L2126" t="s">
        <v>10619</v>
      </c>
      <c r="M2126" t="s">
        <v>1798</v>
      </c>
      <c r="N2126" t="s">
        <v>14230</v>
      </c>
      <c r="O2126" t="s">
        <v>3012</v>
      </c>
      <c r="P2126" t="s">
        <v>10621</v>
      </c>
      <c r="Q2126" t="s">
        <v>2189</v>
      </c>
      <c r="R2126" t="b">
        <v>0</v>
      </c>
      <c r="S2126">
        <v>3000</v>
      </c>
      <c r="T2126" t="s">
        <v>3002</v>
      </c>
      <c r="U2126" t="s">
        <v>3003</v>
      </c>
      <c r="V2126">
        <v>3</v>
      </c>
      <c r="W2126" t="s">
        <v>3012</v>
      </c>
    </row>
    <row r="2127" spans="1:23" hidden="1" x14ac:dyDescent="0.35">
      <c r="A2127" t="s">
        <v>2189</v>
      </c>
      <c r="C2127" s="403">
        <v>45467</v>
      </c>
      <c r="D2127" t="s">
        <v>3543</v>
      </c>
      <c r="E2127" t="s">
        <v>14231</v>
      </c>
      <c r="F2127" t="s">
        <v>14232</v>
      </c>
      <c r="G2127" t="s">
        <v>14233</v>
      </c>
      <c r="H2127" t="s">
        <v>14234</v>
      </c>
      <c r="I2127" t="s">
        <v>2289</v>
      </c>
      <c r="J2127" t="s">
        <v>101</v>
      </c>
      <c r="K2127" t="s">
        <v>792</v>
      </c>
      <c r="L2127" t="s">
        <v>10619</v>
      </c>
      <c r="M2127" t="s">
        <v>1798</v>
      </c>
      <c r="N2127" t="s">
        <v>14235</v>
      </c>
      <c r="O2127" t="s">
        <v>3012</v>
      </c>
      <c r="P2127" t="s">
        <v>10621</v>
      </c>
      <c r="Q2127" t="s">
        <v>2189</v>
      </c>
      <c r="R2127" t="b">
        <v>0</v>
      </c>
      <c r="S2127">
        <v>1200</v>
      </c>
      <c r="T2127" t="s">
        <v>3002</v>
      </c>
      <c r="U2127" t="s">
        <v>3003</v>
      </c>
      <c r="V2127">
        <v>1.2</v>
      </c>
      <c r="W2127" t="s">
        <v>3012</v>
      </c>
    </row>
    <row r="2128" spans="1:23" hidden="1" x14ac:dyDescent="0.35">
      <c r="A2128" t="s">
        <v>419</v>
      </c>
      <c r="C2128" s="403">
        <v>45467</v>
      </c>
      <c r="D2128" t="s">
        <v>3543</v>
      </c>
      <c r="E2128" t="s">
        <v>1126</v>
      </c>
      <c r="F2128" t="s">
        <v>14236</v>
      </c>
      <c r="G2128" t="s">
        <v>1127</v>
      </c>
      <c r="H2128" t="s">
        <v>14237</v>
      </c>
      <c r="I2128" t="s">
        <v>14238</v>
      </c>
      <c r="J2128" t="s">
        <v>92</v>
      </c>
      <c r="K2128" t="s">
        <v>418</v>
      </c>
      <c r="L2128" t="s">
        <v>3140</v>
      </c>
      <c r="M2128" t="s">
        <v>14239</v>
      </c>
      <c r="N2128" t="s">
        <v>14240</v>
      </c>
      <c r="O2128" t="s">
        <v>3021</v>
      </c>
      <c r="P2128" t="s">
        <v>14241</v>
      </c>
      <c r="Q2128" t="s">
        <v>418</v>
      </c>
      <c r="R2128" t="b">
        <v>0</v>
      </c>
      <c r="S2128">
        <v>0</v>
      </c>
      <c r="T2128" t="s">
        <v>3013</v>
      </c>
      <c r="U2128" t="s">
        <v>3003</v>
      </c>
      <c r="V2128">
        <v>0</v>
      </c>
      <c r="W2128" t="s">
        <v>3021</v>
      </c>
    </row>
    <row r="2129" spans="1:23" hidden="1" x14ac:dyDescent="0.35">
      <c r="A2129" t="s">
        <v>2189</v>
      </c>
      <c r="C2129" s="403">
        <v>45467</v>
      </c>
      <c r="D2129" t="s">
        <v>3543</v>
      </c>
      <c r="E2129" t="s">
        <v>14242</v>
      </c>
      <c r="F2129" t="s">
        <v>14243</v>
      </c>
      <c r="G2129" t="s">
        <v>2279</v>
      </c>
      <c r="H2129" t="s">
        <v>14244</v>
      </c>
      <c r="I2129" t="s">
        <v>10939</v>
      </c>
      <c r="J2129" t="s">
        <v>101</v>
      </c>
      <c r="K2129" t="s">
        <v>792</v>
      </c>
      <c r="L2129" t="s">
        <v>10619</v>
      </c>
      <c r="M2129" t="s">
        <v>1798</v>
      </c>
      <c r="N2129" t="s">
        <v>14183</v>
      </c>
      <c r="O2129" t="s">
        <v>3012</v>
      </c>
      <c r="P2129" t="s">
        <v>10621</v>
      </c>
      <c r="Q2129" t="s">
        <v>2189</v>
      </c>
      <c r="R2129" t="b">
        <v>0</v>
      </c>
      <c r="S2129">
        <v>2000</v>
      </c>
      <c r="T2129" t="s">
        <v>3002</v>
      </c>
      <c r="U2129" t="s">
        <v>3003</v>
      </c>
      <c r="V2129">
        <v>2</v>
      </c>
      <c r="W2129" t="s">
        <v>3012</v>
      </c>
    </row>
    <row r="2130" spans="1:23" hidden="1" x14ac:dyDescent="0.35">
      <c r="A2130" t="s">
        <v>2189</v>
      </c>
      <c r="C2130" s="403">
        <v>45465</v>
      </c>
      <c r="D2130" t="s">
        <v>3543</v>
      </c>
      <c r="E2130" t="s">
        <v>1215</v>
      </c>
      <c r="F2130" t="s">
        <v>14245</v>
      </c>
      <c r="G2130" t="s">
        <v>2667</v>
      </c>
      <c r="H2130" t="s">
        <v>14246</v>
      </c>
      <c r="I2130" t="s">
        <v>2651</v>
      </c>
      <c r="J2130" t="s">
        <v>100</v>
      </c>
      <c r="K2130" t="s">
        <v>2193</v>
      </c>
      <c r="L2130" t="s">
        <v>9966</v>
      </c>
      <c r="M2130" t="s">
        <v>1798</v>
      </c>
      <c r="N2130" t="s">
        <v>14247</v>
      </c>
      <c r="O2130" t="s">
        <v>3021</v>
      </c>
      <c r="P2130" t="s">
        <v>9968</v>
      </c>
      <c r="Q2130" t="s">
        <v>2189</v>
      </c>
      <c r="R2130" t="b">
        <v>1</v>
      </c>
      <c r="S2130">
        <v>5000</v>
      </c>
      <c r="T2130" t="s">
        <v>3013</v>
      </c>
      <c r="U2130" t="s">
        <v>3003</v>
      </c>
      <c r="V2130">
        <v>5</v>
      </c>
      <c r="W2130" t="s">
        <v>3021</v>
      </c>
    </row>
    <row r="2131" spans="1:23" hidden="1" x14ac:dyDescent="0.35">
      <c r="A2131" t="s">
        <v>2189</v>
      </c>
      <c r="C2131" s="403">
        <v>45465</v>
      </c>
      <c r="D2131" t="s">
        <v>3543</v>
      </c>
      <c r="E2131" t="s">
        <v>14248</v>
      </c>
      <c r="F2131" t="s">
        <v>14249</v>
      </c>
      <c r="G2131" t="s">
        <v>14250</v>
      </c>
      <c r="H2131" t="s">
        <v>14251</v>
      </c>
      <c r="I2131" t="s">
        <v>2300</v>
      </c>
      <c r="J2131" t="s">
        <v>97</v>
      </c>
      <c r="K2131" t="s">
        <v>2189</v>
      </c>
      <c r="L2131" t="s">
        <v>5236</v>
      </c>
      <c r="M2131" t="s">
        <v>6160</v>
      </c>
      <c r="N2131" t="s">
        <v>14252</v>
      </c>
      <c r="O2131" t="s">
        <v>3012</v>
      </c>
      <c r="P2131" t="s">
        <v>6160</v>
      </c>
      <c r="Q2131" t="s">
        <v>2189</v>
      </c>
      <c r="R2131" t="b">
        <v>0</v>
      </c>
      <c r="S2131">
        <v>600</v>
      </c>
      <c r="T2131" t="s">
        <v>3002</v>
      </c>
      <c r="U2131" t="s">
        <v>3003</v>
      </c>
      <c r="V2131">
        <v>0.6</v>
      </c>
      <c r="W2131" t="s">
        <v>3012</v>
      </c>
    </row>
    <row r="2132" spans="1:23" hidden="1" x14ac:dyDescent="0.35">
      <c r="A2132" t="s">
        <v>2189</v>
      </c>
      <c r="C2132" s="403">
        <v>45465</v>
      </c>
      <c r="D2132" t="s">
        <v>3543</v>
      </c>
      <c r="E2132" t="s">
        <v>14253</v>
      </c>
      <c r="F2132" t="s">
        <v>14254</v>
      </c>
      <c r="G2132" t="s">
        <v>14255</v>
      </c>
      <c r="H2132" t="s">
        <v>6309</v>
      </c>
      <c r="I2132" t="s">
        <v>2414</v>
      </c>
      <c r="J2132" t="s">
        <v>97</v>
      </c>
      <c r="K2132" t="s">
        <v>2189</v>
      </c>
      <c r="L2132" t="s">
        <v>5236</v>
      </c>
      <c r="M2132" t="s">
        <v>6222</v>
      </c>
      <c r="N2132" t="s">
        <v>6361</v>
      </c>
      <c r="O2132" t="s">
        <v>3012</v>
      </c>
      <c r="P2132" t="s">
        <v>5237</v>
      </c>
      <c r="Q2132" t="s">
        <v>2189</v>
      </c>
      <c r="R2132" t="b">
        <v>0</v>
      </c>
      <c r="S2132">
        <v>1000</v>
      </c>
      <c r="T2132" t="s">
        <v>3002</v>
      </c>
      <c r="U2132" t="s">
        <v>3003</v>
      </c>
      <c r="V2132">
        <v>1</v>
      </c>
      <c r="W2132" t="s">
        <v>3012</v>
      </c>
    </row>
    <row r="2133" spans="1:23" hidden="1" x14ac:dyDescent="0.35">
      <c r="A2133" t="s">
        <v>2189</v>
      </c>
      <c r="C2133" s="403">
        <v>45465</v>
      </c>
      <c r="D2133" t="s">
        <v>3543</v>
      </c>
      <c r="E2133" t="s">
        <v>14256</v>
      </c>
      <c r="F2133" t="s">
        <v>14257</v>
      </c>
      <c r="G2133" t="s">
        <v>14258</v>
      </c>
      <c r="H2133" t="s">
        <v>14259</v>
      </c>
      <c r="I2133" t="s">
        <v>14258</v>
      </c>
      <c r="J2133" t="s">
        <v>101</v>
      </c>
      <c r="K2133" t="s">
        <v>792</v>
      </c>
      <c r="L2133" t="s">
        <v>10619</v>
      </c>
      <c r="M2133" t="s">
        <v>1798</v>
      </c>
      <c r="N2133" t="s">
        <v>10928</v>
      </c>
      <c r="O2133" t="s">
        <v>3012</v>
      </c>
      <c r="P2133" t="s">
        <v>10621</v>
      </c>
      <c r="Q2133" t="s">
        <v>2189</v>
      </c>
      <c r="R2133" t="b">
        <v>0</v>
      </c>
      <c r="S2133">
        <v>1200</v>
      </c>
      <c r="T2133" t="s">
        <v>3002</v>
      </c>
      <c r="U2133" t="s">
        <v>3003</v>
      </c>
      <c r="V2133">
        <v>1.2</v>
      </c>
      <c r="W2133" t="s">
        <v>3012</v>
      </c>
    </row>
    <row r="2134" spans="1:23" hidden="1" x14ac:dyDescent="0.35">
      <c r="A2134" t="s">
        <v>2189</v>
      </c>
      <c r="C2134" s="403">
        <v>45465</v>
      </c>
      <c r="D2134" t="s">
        <v>3543</v>
      </c>
      <c r="E2134" t="s">
        <v>14260</v>
      </c>
      <c r="F2134" t="s">
        <v>14261</v>
      </c>
      <c r="G2134" t="s">
        <v>2329</v>
      </c>
      <c r="H2134" t="s">
        <v>14262</v>
      </c>
      <c r="I2134" t="s">
        <v>14150</v>
      </c>
      <c r="J2134" t="s">
        <v>101</v>
      </c>
      <c r="K2134" t="s">
        <v>792</v>
      </c>
      <c r="L2134" t="s">
        <v>10619</v>
      </c>
      <c r="M2134" t="s">
        <v>1798</v>
      </c>
      <c r="N2134" t="s">
        <v>10928</v>
      </c>
      <c r="O2134" t="s">
        <v>3012</v>
      </c>
      <c r="P2134" t="s">
        <v>10621</v>
      </c>
      <c r="Q2134" t="s">
        <v>2189</v>
      </c>
      <c r="R2134" t="b">
        <v>0</v>
      </c>
      <c r="S2134">
        <v>2000</v>
      </c>
      <c r="T2134" t="s">
        <v>3002</v>
      </c>
      <c r="U2134" t="s">
        <v>3003</v>
      </c>
      <c r="V2134">
        <v>2</v>
      </c>
      <c r="W2134" t="s">
        <v>3012</v>
      </c>
    </row>
    <row r="2135" spans="1:23" hidden="1" x14ac:dyDescent="0.35">
      <c r="A2135" t="s">
        <v>2189</v>
      </c>
      <c r="C2135" s="403">
        <v>45465</v>
      </c>
      <c r="D2135" t="s">
        <v>3543</v>
      </c>
      <c r="E2135" t="s">
        <v>14263</v>
      </c>
      <c r="F2135" t="s">
        <v>14264</v>
      </c>
      <c r="G2135" t="s">
        <v>14265</v>
      </c>
      <c r="H2135" t="s">
        <v>14266</v>
      </c>
      <c r="I2135" t="s">
        <v>14267</v>
      </c>
      <c r="J2135" t="s">
        <v>97</v>
      </c>
      <c r="K2135" t="s">
        <v>2189</v>
      </c>
      <c r="L2135" t="s">
        <v>4807</v>
      </c>
      <c r="M2135" t="s">
        <v>6424</v>
      </c>
      <c r="N2135" t="s">
        <v>6977</v>
      </c>
      <c r="O2135" t="s">
        <v>3030</v>
      </c>
      <c r="P2135" t="s">
        <v>6424</v>
      </c>
      <c r="Q2135" t="s">
        <v>2189</v>
      </c>
      <c r="R2135" t="b">
        <v>0</v>
      </c>
      <c r="S2135">
        <v>0</v>
      </c>
      <c r="T2135" t="s">
        <v>3002</v>
      </c>
      <c r="U2135" t="s">
        <v>3003</v>
      </c>
      <c r="V2135">
        <v>0</v>
      </c>
      <c r="W2135" t="s">
        <v>3030</v>
      </c>
    </row>
    <row r="2136" spans="1:23" hidden="1" x14ac:dyDescent="0.35">
      <c r="A2136" t="s">
        <v>2189</v>
      </c>
      <c r="C2136" s="403">
        <v>45465</v>
      </c>
      <c r="D2136" t="s">
        <v>3543</v>
      </c>
      <c r="E2136" t="s">
        <v>14268</v>
      </c>
      <c r="F2136" t="s">
        <v>14269</v>
      </c>
      <c r="G2136" t="s">
        <v>10555</v>
      </c>
      <c r="H2136" t="s">
        <v>14270</v>
      </c>
      <c r="I2136" t="s">
        <v>10555</v>
      </c>
      <c r="J2136" t="s">
        <v>101</v>
      </c>
      <c r="K2136" t="s">
        <v>792</v>
      </c>
      <c r="L2136" t="s">
        <v>10619</v>
      </c>
      <c r="M2136" t="s">
        <v>1798</v>
      </c>
      <c r="N2136" t="s">
        <v>10928</v>
      </c>
      <c r="O2136" t="s">
        <v>3012</v>
      </c>
      <c r="P2136" t="s">
        <v>10621</v>
      </c>
      <c r="Q2136" t="s">
        <v>2189</v>
      </c>
      <c r="R2136" t="b">
        <v>0</v>
      </c>
      <c r="S2136">
        <v>2000</v>
      </c>
      <c r="T2136" t="s">
        <v>3002</v>
      </c>
      <c r="U2136" t="s">
        <v>3003</v>
      </c>
      <c r="V2136">
        <v>2</v>
      </c>
      <c r="W2136" t="s">
        <v>3012</v>
      </c>
    </row>
    <row r="2137" spans="1:23" hidden="1" x14ac:dyDescent="0.35">
      <c r="A2137" t="s">
        <v>2189</v>
      </c>
      <c r="C2137" s="403">
        <v>45465</v>
      </c>
      <c r="D2137" t="s">
        <v>3543</v>
      </c>
      <c r="E2137" t="s">
        <v>14271</v>
      </c>
      <c r="F2137" t="s">
        <v>14272</v>
      </c>
      <c r="G2137" t="s">
        <v>14273</v>
      </c>
      <c r="H2137" t="s">
        <v>14274</v>
      </c>
      <c r="I2137" t="s">
        <v>2350</v>
      </c>
      <c r="J2137" t="s">
        <v>97</v>
      </c>
      <c r="K2137" t="s">
        <v>2189</v>
      </c>
      <c r="L2137" t="s">
        <v>4807</v>
      </c>
      <c r="M2137" t="s">
        <v>6424</v>
      </c>
      <c r="N2137" t="s">
        <v>14275</v>
      </c>
      <c r="O2137" t="s">
        <v>3012</v>
      </c>
      <c r="P2137" t="s">
        <v>6424</v>
      </c>
      <c r="Q2137" t="s">
        <v>2189</v>
      </c>
      <c r="R2137" t="b">
        <v>0</v>
      </c>
      <c r="S2137">
        <v>2000</v>
      </c>
      <c r="T2137" t="s">
        <v>3002</v>
      </c>
      <c r="U2137" t="s">
        <v>3003</v>
      </c>
      <c r="V2137">
        <v>2</v>
      </c>
      <c r="W2137" t="s">
        <v>3012</v>
      </c>
    </row>
    <row r="2138" spans="1:23" hidden="1" x14ac:dyDescent="0.35">
      <c r="A2138" t="s">
        <v>2189</v>
      </c>
      <c r="C2138" s="403">
        <v>45465</v>
      </c>
      <c r="D2138" t="s">
        <v>3543</v>
      </c>
      <c r="E2138" t="s">
        <v>14276</v>
      </c>
      <c r="F2138" t="s">
        <v>14277</v>
      </c>
      <c r="G2138" t="s">
        <v>14278</v>
      </c>
      <c r="H2138" t="s">
        <v>14279</v>
      </c>
      <c r="I2138" t="s">
        <v>2507</v>
      </c>
      <c r="J2138" t="s">
        <v>101</v>
      </c>
      <c r="K2138" t="s">
        <v>792</v>
      </c>
      <c r="L2138" t="s">
        <v>10619</v>
      </c>
      <c r="M2138" t="s">
        <v>1798</v>
      </c>
      <c r="N2138" t="s">
        <v>10928</v>
      </c>
      <c r="O2138" t="s">
        <v>3012</v>
      </c>
      <c r="P2138" t="s">
        <v>10621</v>
      </c>
      <c r="Q2138" t="s">
        <v>2189</v>
      </c>
      <c r="R2138" t="b">
        <v>0</v>
      </c>
      <c r="S2138">
        <v>1200</v>
      </c>
      <c r="T2138" t="s">
        <v>3002</v>
      </c>
      <c r="U2138" t="s">
        <v>3003</v>
      </c>
      <c r="V2138">
        <v>1.2</v>
      </c>
      <c r="W2138" t="s">
        <v>3012</v>
      </c>
    </row>
    <row r="2139" spans="1:23" hidden="1" x14ac:dyDescent="0.35">
      <c r="A2139" t="s">
        <v>2189</v>
      </c>
      <c r="C2139" s="403">
        <v>45465</v>
      </c>
      <c r="D2139" t="s">
        <v>3543</v>
      </c>
      <c r="E2139" t="s">
        <v>14280</v>
      </c>
      <c r="F2139" t="s">
        <v>14281</v>
      </c>
      <c r="G2139" t="s">
        <v>14282</v>
      </c>
      <c r="H2139" t="s">
        <v>14283</v>
      </c>
      <c r="I2139" t="s">
        <v>2779</v>
      </c>
      <c r="J2139" t="s">
        <v>97</v>
      </c>
      <c r="K2139" t="s">
        <v>2189</v>
      </c>
      <c r="L2139" t="s">
        <v>4807</v>
      </c>
      <c r="M2139" t="s">
        <v>6424</v>
      </c>
      <c r="N2139" t="s">
        <v>14284</v>
      </c>
      <c r="O2139" t="s">
        <v>3012</v>
      </c>
      <c r="P2139" t="s">
        <v>6424</v>
      </c>
      <c r="Q2139" t="s">
        <v>2189</v>
      </c>
      <c r="R2139" t="b">
        <v>0</v>
      </c>
      <c r="S2139">
        <v>600</v>
      </c>
      <c r="T2139" t="s">
        <v>3002</v>
      </c>
      <c r="U2139" t="s">
        <v>3003</v>
      </c>
      <c r="V2139">
        <v>0.6</v>
      </c>
      <c r="W2139" t="s">
        <v>3012</v>
      </c>
    </row>
    <row r="2140" spans="1:23" hidden="1" x14ac:dyDescent="0.35">
      <c r="A2140" t="s">
        <v>2189</v>
      </c>
      <c r="C2140" s="403">
        <v>45465</v>
      </c>
      <c r="D2140" t="s">
        <v>3543</v>
      </c>
      <c r="E2140" t="s">
        <v>14285</v>
      </c>
      <c r="F2140" t="s">
        <v>14286</v>
      </c>
      <c r="G2140" t="s">
        <v>14287</v>
      </c>
      <c r="H2140" t="s">
        <v>14288</v>
      </c>
      <c r="I2140" t="s">
        <v>7023</v>
      </c>
      <c r="J2140" t="s">
        <v>97</v>
      </c>
      <c r="K2140" t="s">
        <v>2189</v>
      </c>
      <c r="L2140" t="s">
        <v>4807</v>
      </c>
      <c r="M2140" t="s">
        <v>6422</v>
      </c>
      <c r="N2140" t="s">
        <v>14289</v>
      </c>
      <c r="O2140" t="s">
        <v>3012</v>
      </c>
      <c r="P2140" t="s">
        <v>6424</v>
      </c>
      <c r="Q2140" t="s">
        <v>2189</v>
      </c>
      <c r="R2140" t="b">
        <v>0</v>
      </c>
      <c r="S2140">
        <v>1000</v>
      </c>
      <c r="T2140" t="s">
        <v>3002</v>
      </c>
      <c r="U2140" t="s">
        <v>3003</v>
      </c>
      <c r="V2140">
        <v>1</v>
      </c>
      <c r="W2140" t="s">
        <v>3012</v>
      </c>
    </row>
    <row r="2141" spans="1:23" hidden="1" x14ac:dyDescent="0.35">
      <c r="A2141" t="s">
        <v>350</v>
      </c>
      <c r="C2141" s="403">
        <v>45465</v>
      </c>
      <c r="D2141" t="s">
        <v>3543</v>
      </c>
      <c r="E2141" t="s">
        <v>14290</v>
      </c>
      <c r="F2141" t="s">
        <v>14291</v>
      </c>
      <c r="G2141" t="s">
        <v>14292</v>
      </c>
      <c r="H2141" t="s">
        <v>14293</v>
      </c>
      <c r="I2141" t="s">
        <v>145</v>
      </c>
      <c r="J2141" t="s">
        <v>103</v>
      </c>
      <c r="K2141" t="s">
        <v>837</v>
      </c>
      <c r="L2141" t="s">
        <v>9242</v>
      </c>
      <c r="M2141" t="s">
        <v>1798</v>
      </c>
      <c r="N2141" t="s">
        <v>14294</v>
      </c>
      <c r="O2141" t="s">
        <v>3012</v>
      </c>
      <c r="P2141" t="s">
        <v>9983</v>
      </c>
      <c r="Q2141" t="s">
        <v>837</v>
      </c>
      <c r="R2141" t="b">
        <v>0</v>
      </c>
      <c r="S2141">
        <v>2000</v>
      </c>
      <c r="T2141" t="s">
        <v>3002</v>
      </c>
      <c r="U2141" t="s">
        <v>3003</v>
      </c>
      <c r="V2141">
        <v>2</v>
      </c>
      <c r="W2141" t="s">
        <v>3012</v>
      </c>
    </row>
    <row r="2142" spans="1:23" hidden="1" x14ac:dyDescent="0.35">
      <c r="A2142" t="s">
        <v>2189</v>
      </c>
      <c r="C2142" s="403">
        <v>45465</v>
      </c>
      <c r="D2142" t="s">
        <v>3543</v>
      </c>
      <c r="E2142" t="s">
        <v>14295</v>
      </c>
      <c r="F2142" t="s">
        <v>14296</v>
      </c>
      <c r="G2142" t="s">
        <v>14297</v>
      </c>
      <c r="H2142" t="s">
        <v>14298</v>
      </c>
      <c r="I2142" t="s">
        <v>14299</v>
      </c>
      <c r="J2142" t="s">
        <v>101</v>
      </c>
      <c r="K2142" t="s">
        <v>792</v>
      </c>
      <c r="L2142" t="s">
        <v>10619</v>
      </c>
      <c r="M2142" t="s">
        <v>14300</v>
      </c>
      <c r="N2142" t="s">
        <v>14183</v>
      </c>
      <c r="O2142" t="s">
        <v>3012</v>
      </c>
      <c r="P2142" t="s">
        <v>14153</v>
      </c>
      <c r="Q2142" t="s">
        <v>2189</v>
      </c>
      <c r="R2142" t="b">
        <v>0</v>
      </c>
      <c r="S2142">
        <v>3000</v>
      </c>
      <c r="T2142" t="s">
        <v>3002</v>
      </c>
      <c r="U2142" t="s">
        <v>3003</v>
      </c>
      <c r="V2142">
        <v>3</v>
      </c>
      <c r="W2142" t="s">
        <v>3012</v>
      </c>
    </row>
    <row r="2143" spans="1:23" hidden="1" x14ac:dyDescent="0.35">
      <c r="A2143" t="s">
        <v>419</v>
      </c>
      <c r="C2143" s="403">
        <v>45464</v>
      </c>
      <c r="D2143" t="s">
        <v>3543</v>
      </c>
      <c r="E2143" t="s">
        <v>1158</v>
      </c>
      <c r="F2143" t="s">
        <v>14301</v>
      </c>
      <c r="G2143" t="s">
        <v>1159</v>
      </c>
      <c r="H2143" t="s">
        <v>14302</v>
      </c>
      <c r="I2143" t="s">
        <v>1114</v>
      </c>
      <c r="J2143" t="s">
        <v>94</v>
      </c>
      <c r="K2143" t="s">
        <v>499</v>
      </c>
      <c r="L2143" t="s">
        <v>14303</v>
      </c>
      <c r="M2143" t="s">
        <v>14304</v>
      </c>
      <c r="N2143" t="s">
        <v>14305</v>
      </c>
      <c r="O2143" t="s">
        <v>3030</v>
      </c>
      <c r="P2143" t="s">
        <v>14304</v>
      </c>
      <c r="Q2143" t="s">
        <v>499</v>
      </c>
      <c r="R2143" t="b">
        <v>0</v>
      </c>
      <c r="S2143">
        <v>10000</v>
      </c>
      <c r="T2143" t="s">
        <v>3013</v>
      </c>
      <c r="U2143" t="s">
        <v>3003</v>
      </c>
      <c r="V2143">
        <v>10</v>
      </c>
      <c r="W2143" t="s">
        <v>3030</v>
      </c>
    </row>
    <row r="2144" spans="1:23" hidden="1" x14ac:dyDescent="0.35">
      <c r="A2144" t="s">
        <v>2189</v>
      </c>
      <c r="C2144" s="403">
        <v>45464</v>
      </c>
      <c r="D2144" t="s">
        <v>3543</v>
      </c>
      <c r="E2144" t="s">
        <v>14306</v>
      </c>
      <c r="F2144" t="s">
        <v>14307</v>
      </c>
      <c r="G2144" t="s">
        <v>14308</v>
      </c>
      <c r="H2144" t="s">
        <v>14309</v>
      </c>
      <c r="I2144" t="s">
        <v>4661</v>
      </c>
      <c r="J2144" t="s">
        <v>97</v>
      </c>
      <c r="K2144" t="s">
        <v>2189</v>
      </c>
      <c r="L2144" t="s">
        <v>3154</v>
      </c>
      <c r="M2144" t="s">
        <v>4872</v>
      </c>
      <c r="N2144" t="s">
        <v>4873</v>
      </c>
      <c r="O2144" t="s">
        <v>3012</v>
      </c>
      <c r="P2144" t="s">
        <v>4474</v>
      </c>
      <c r="Q2144" t="s">
        <v>2189</v>
      </c>
      <c r="R2144" t="b">
        <v>0</v>
      </c>
      <c r="S2144">
        <v>2000</v>
      </c>
      <c r="T2144" t="s">
        <v>3002</v>
      </c>
      <c r="U2144" t="s">
        <v>3003</v>
      </c>
      <c r="V2144">
        <v>2</v>
      </c>
      <c r="W2144" t="s">
        <v>3012</v>
      </c>
    </row>
    <row r="2145" spans="1:23" hidden="1" x14ac:dyDescent="0.35">
      <c r="A2145" t="s">
        <v>2189</v>
      </c>
      <c r="C2145" s="403">
        <v>45464</v>
      </c>
      <c r="D2145" t="s">
        <v>3543</v>
      </c>
      <c r="E2145" t="s">
        <v>14310</v>
      </c>
      <c r="F2145" t="s">
        <v>14311</v>
      </c>
      <c r="G2145" t="s">
        <v>14312</v>
      </c>
      <c r="H2145" t="s">
        <v>14313</v>
      </c>
      <c r="I2145" t="s">
        <v>2388</v>
      </c>
      <c r="J2145" t="s">
        <v>97</v>
      </c>
      <c r="K2145" t="s">
        <v>2189</v>
      </c>
      <c r="L2145" t="s">
        <v>3154</v>
      </c>
      <c r="M2145" t="s">
        <v>4872</v>
      </c>
      <c r="N2145" t="s">
        <v>14314</v>
      </c>
      <c r="O2145" t="s">
        <v>3012</v>
      </c>
      <c r="P2145" t="s">
        <v>4474</v>
      </c>
      <c r="Q2145" t="s">
        <v>2189</v>
      </c>
      <c r="R2145" t="b">
        <v>0</v>
      </c>
      <c r="S2145">
        <v>2000</v>
      </c>
      <c r="T2145" t="s">
        <v>3002</v>
      </c>
      <c r="U2145" t="s">
        <v>3003</v>
      </c>
      <c r="V2145">
        <v>2</v>
      </c>
      <c r="W2145" t="s">
        <v>3012</v>
      </c>
    </row>
    <row r="2146" spans="1:23" hidden="1" x14ac:dyDescent="0.35">
      <c r="A2146" t="s">
        <v>2189</v>
      </c>
      <c r="C2146" s="403">
        <v>45464</v>
      </c>
      <c r="D2146" t="s">
        <v>3543</v>
      </c>
      <c r="E2146" t="s">
        <v>14315</v>
      </c>
      <c r="F2146" t="s">
        <v>14316</v>
      </c>
      <c r="G2146" t="s">
        <v>14317</v>
      </c>
      <c r="H2146" t="s">
        <v>14318</v>
      </c>
      <c r="I2146" t="s">
        <v>14319</v>
      </c>
      <c r="J2146" t="s">
        <v>101</v>
      </c>
      <c r="K2146" t="s">
        <v>792</v>
      </c>
      <c r="L2146" t="s">
        <v>13287</v>
      </c>
      <c r="M2146" t="s">
        <v>1798</v>
      </c>
      <c r="N2146" t="s">
        <v>14320</v>
      </c>
      <c r="O2146" t="s">
        <v>3012</v>
      </c>
      <c r="P2146" t="s">
        <v>13289</v>
      </c>
      <c r="Q2146" t="s">
        <v>2189</v>
      </c>
      <c r="R2146" t="b">
        <v>0</v>
      </c>
      <c r="S2146">
        <v>2000</v>
      </c>
      <c r="T2146" t="s">
        <v>3002</v>
      </c>
      <c r="U2146" t="s">
        <v>3003</v>
      </c>
      <c r="V2146">
        <v>2</v>
      </c>
      <c r="W2146" t="s">
        <v>3012</v>
      </c>
    </row>
    <row r="2147" spans="1:23" hidden="1" x14ac:dyDescent="0.35">
      <c r="A2147" t="s">
        <v>2189</v>
      </c>
      <c r="C2147" s="403">
        <v>45464</v>
      </c>
      <c r="D2147" t="s">
        <v>3543</v>
      </c>
      <c r="E2147" t="s">
        <v>14321</v>
      </c>
      <c r="F2147" t="s">
        <v>14322</v>
      </c>
      <c r="G2147" t="s">
        <v>14323</v>
      </c>
      <c r="H2147" t="s">
        <v>14324</v>
      </c>
      <c r="I2147" t="s">
        <v>400</v>
      </c>
      <c r="J2147" t="s">
        <v>98</v>
      </c>
      <c r="K2147" t="s">
        <v>2189</v>
      </c>
      <c r="L2147" t="s">
        <v>14325</v>
      </c>
      <c r="M2147" t="s">
        <v>1798</v>
      </c>
      <c r="N2147" t="s">
        <v>14326</v>
      </c>
      <c r="O2147" t="s">
        <v>3012</v>
      </c>
      <c r="P2147" t="s">
        <v>14327</v>
      </c>
      <c r="Q2147" t="s">
        <v>2189</v>
      </c>
      <c r="R2147" t="b">
        <v>0</v>
      </c>
      <c r="S2147">
        <v>1000</v>
      </c>
      <c r="T2147" t="s">
        <v>3002</v>
      </c>
      <c r="U2147" t="s">
        <v>3003</v>
      </c>
      <c r="V2147">
        <v>1</v>
      </c>
      <c r="W2147" t="s">
        <v>3012</v>
      </c>
    </row>
    <row r="2148" spans="1:23" hidden="1" x14ac:dyDescent="0.35">
      <c r="A2148" t="s">
        <v>2189</v>
      </c>
      <c r="C2148" s="403">
        <v>45464</v>
      </c>
      <c r="D2148" t="s">
        <v>3661</v>
      </c>
      <c r="E2148" t="s">
        <v>2940</v>
      </c>
      <c r="F2148" t="s">
        <v>14328</v>
      </c>
      <c r="G2148" t="s">
        <v>795</v>
      </c>
      <c r="H2148" t="s">
        <v>14329</v>
      </c>
      <c r="I2148" t="s">
        <v>795</v>
      </c>
      <c r="J2148" t="s">
        <v>101</v>
      </c>
      <c r="K2148" t="s">
        <v>792</v>
      </c>
      <c r="L2148" t="s">
        <v>13287</v>
      </c>
      <c r="M2148" t="s">
        <v>1798</v>
      </c>
      <c r="N2148" t="s">
        <v>13612</v>
      </c>
      <c r="O2148" t="s">
        <v>3012</v>
      </c>
      <c r="P2148" t="s">
        <v>13289</v>
      </c>
      <c r="Q2148" t="s">
        <v>2189</v>
      </c>
      <c r="R2148" t="b">
        <v>1</v>
      </c>
      <c r="S2148">
        <v>20000</v>
      </c>
      <c r="T2148" t="s">
        <v>3002</v>
      </c>
      <c r="U2148" t="s">
        <v>3003</v>
      </c>
      <c r="V2148">
        <v>20</v>
      </c>
      <c r="W2148" t="s">
        <v>3012</v>
      </c>
    </row>
    <row r="2149" spans="1:23" hidden="1" x14ac:dyDescent="0.35">
      <c r="A2149" t="s">
        <v>2189</v>
      </c>
      <c r="C2149" s="403">
        <v>45464</v>
      </c>
      <c r="D2149" t="s">
        <v>3543</v>
      </c>
      <c r="E2149" t="s">
        <v>14330</v>
      </c>
      <c r="F2149" t="s">
        <v>14331</v>
      </c>
      <c r="G2149" t="s">
        <v>14332</v>
      </c>
      <c r="H2149" t="s">
        <v>14333</v>
      </c>
      <c r="I2149" t="s">
        <v>14332</v>
      </c>
      <c r="J2149" t="s">
        <v>101</v>
      </c>
      <c r="K2149" t="s">
        <v>792</v>
      </c>
      <c r="L2149" t="s">
        <v>13287</v>
      </c>
      <c r="M2149" t="s">
        <v>1798</v>
      </c>
      <c r="N2149" t="s">
        <v>13612</v>
      </c>
      <c r="O2149" t="s">
        <v>3012</v>
      </c>
      <c r="P2149" t="s">
        <v>13289</v>
      </c>
      <c r="Q2149" t="s">
        <v>2189</v>
      </c>
      <c r="R2149" t="b">
        <v>0</v>
      </c>
      <c r="S2149">
        <v>3000</v>
      </c>
      <c r="T2149" t="s">
        <v>3002</v>
      </c>
      <c r="U2149" t="s">
        <v>3003</v>
      </c>
      <c r="V2149">
        <v>3</v>
      </c>
      <c r="W2149" t="s">
        <v>3012</v>
      </c>
    </row>
    <row r="2150" spans="1:23" hidden="1" x14ac:dyDescent="0.35">
      <c r="A2150" t="s">
        <v>2189</v>
      </c>
      <c r="C2150" s="403">
        <v>45464</v>
      </c>
      <c r="D2150" t="s">
        <v>3543</v>
      </c>
      <c r="E2150" t="s">
        <v>14334</v>
      </c>
      <c r="F2150" t="s">
        <v>14335</v>
      </c>
      <c r="G2150" t="s">
        <v>14336</v>
      </c>
      <c r="H2150" t="s">
        <v>14337</v>
      </c>
      <c r="I2150" t="s">
        <v>2476</v>
      </c>
      <c r="J2150" t="s">
        <v>98</v>
      </c>
      <c r="K2150" t="s">
        <v>2189</v>
      </c>
      <c r="L2150" t="s">
        <v>14325</v>
      </c>
      <c r="M2150" t="s">
        <v>1798</v>
      </c>
      <c r="N2150" t="s">
        <v>14338</v>
      </c>
      <c r="O2150" t="s">
        <v>3012</v>
      </c>
      <c r="P2150" t="s">
        <v>14327</v>
      </c>
      <c r="Q2150" t="s">
        <v>2189</v>
      </c>
      <c r="R2150" t="b">
        <v>0</v>
      </c>
      <c r="S2150">
        <v>2000</v>
      </c>
      <c r="T2150" t="s">
        <v>3002</v>
      </c>
      <c r="U2150" t="s">
        <v>3003</v>
      </c>
      <c r="V2150">
        <v>2</v>
      </c>
      <c r="W2150" t="s">
        <v>3012</v>
      </c>
    </row>
    <row r="2151" spans="1:23" hidden="1" x14ac:dyDescent="0.35">
      <c r="A2151" t="s">
        <v>2189</v>
      </c>
      <c r="C2151" s="403">
        <v>45464</v>
      </c>
      <c r="D2151" t="s">
        <v>3543</v>
      </c>
      <c r="E2151" t="s">
        <v>14339</v>
      </c>
      <c r="F2151" t="s">
        <v>14340</v>
      </c>
      <c r="G2151" t="s">
        <v>14341</v>
      </c>
      <c r="H2151" t="s">
        <v>14342</v>
      </c>
      <c r="I2151" t="s">
        <v>14343</v>
      </c>
      <c r="J2151" t="s">
        <v>101</v>
      </c>
      <c r="K2151" t="s">
        <v>792</v>
      </c>
      <c r="L2151" t="s">
        <v>13287</v>
      </c>
      <c r="M2151" t="s">
        <v>1798</v>
      </c>
      <c r="N2151" t="s">
        <v>13612</v>
      </c>
      <c r="O2151" t="s">
        <v>3012</v>
      </c>
      <c r="P2151" t="s">
        <v>13289</v>
      </c>
      <c r="Q2151" t="s">
        <v>2189</v>
      </c>
      <c r="R2151" t="b">
        <v>0</v>
      </c>
      <c r="S2151">
        <v>1200</v>
      </c>
      <c r="T2151" t="s">
        <v>3002</v>
      </c>
      <c r="U2151" t="s">
        <v>3003</v>
      </c>
      <c r="V2151">
        <v>1.2</v>
      </c>
      <c r="W2151" t="s">
        <v>3012</v>
      </c>
    </row>
    <row r="2152" spans="1:23" hidden="1" x14ac:dyDescent="0.35">
      <c r="A2152" t="s">
        <v>2176</v>
      </c>
      <c r="C2152" s="403">
        <v>45464</v>
      </c>
      <c r="D2152" t="s">
        <v>3543</v>
      </c>
      <c r="E2152" t="s">
        <v>14344</v>
      </c>
      <c r="F2152" t="s">
        <v>14345</v>
      </c>
      <c r="G2152" t="s">
        <v>14346</v>
      </c>
      <c r="H2152" t="s">
        <v>14347</v>
      </c>
      <c r="I2152" t="s">
        <v>2424</v>
      </c>
      <c r="J2152" t="s">
        <v>102</v>
      </c>
      <c r="K2152" t="s">
        <v>371</v>
      </c>
      <c r="L2152" t="s">
        <v>10933</v>
      </c>
      <c r="M2152" t="s">
        <v>1798</v>
      </c>
      <c r="N2152" t="s">
        <v>14348</v>
      </c>
      <c r="O2152" t="s">
        <v>3012</v>
      </c>
      <c r="P2152" t="s">
        <v>10935</v>
      </c>
      <c r="Q2152" t="s">
        <v>371</v>
      </c>
      <c r="R2152" t="b">
        <v>0</v>
      </c>
      <c r="S2152">
        <v>1000</v>
      </c>
      <c r="T2152" t="s">
        <v>3002</v>
      </c>
      <c r="U2152" t="s">
        <v>3003</v>
      </c>
      <c r="V2152">
        <v>1</v>
      </c>
      <c r="W2152" t="s">
        <v>3012</v>
      </c>
    </row>
    <row r="2153" spans="1:23" hidden="1" x14ac:dyDescent="0.35">
      <c r="A2153" t="s">
        <v>2189</v>
      </c>
      <c r="C2153" s="403">
        <v>45464</v>
      </c>
      <c r="D2153" t="s">
        <v>3543</v>
      </c>
      <c r="E2153" t="s">
        <v>14349</v>
      </c>
      <c r="F2153" t="s">
        <v>14350</v>
      </c>
      <c r="G2153" t="s">
        <v>2289</v>
      </c>
      <c r="H2153" t="s">
        <v>14351</v>
      </c>
      <c r="I2153" t="s">
        <v>2289</v>
      </c>
      <c r="J2153" t="s">
        <v>97</v>
      </c>
      <c r="K2153" t="s">
        <v>2189</v>
      </c>
      <c r="L2153" t="s">
        <v>3205</v>
      </c>
      <c r="M2153" t="s">
        <v>5729</v>
      </c>
      <c r="N2153" t="s">
        <v>14352</v>
      </c>
      <c r="O2153" t="s">
        <v>3012</v>
      </c>
      <c r="P2153" t="s">
        <v>4683</v>
      </c>
      <c r="Q2153" t="s">
        <v>2189</v>
      </c>
      <c r="R2153" t="b">
        <v>0</v>
      </c>
      <c r="S2153">
        <v>500</v>
      </c>
      <c r="T2153" t="s">
        <v>3002</v>
      </c>
      <c r="U2153" t="s">
        <v>3003</v>
      </c>
      <c r="V2153">
        <v>0.5</v>
      </c>
      <c r="W2153" t="s">
        <v>3012</v>
      </c>
    </row>
    <row r="2154" spans="1:23" hidden="1" x14ac:dyDescent="0.35">
      <c r="A2154" t="s">
        <v>2189</v>
      </c>
      <c r="C2154" s="403">
        <v>45464</v>
      </c>
      <c r="D2154" t="s">
        <v>3543</v>
      </c>
      <c r="E2154" t="s">
        <v>14353</v>
      </c>
      <c r="F2154" t="s">
        <v>14354</v>
      </c>
      <c r="G2154" t="s">
        <v>14355</v>
      </c>
      <c r="H2154" t="s">
        <v>14356</v>
      </c>
      <c r="I2154" t="s">
        <v>2332</v>
      </c>
      <c r="J2154" t="s">
        <v>97</v>
      </c>
      <c r="K2154" t="s">
        <v>2189</v>
      </c>
      <c r="L2154" t="s">
        <v>3205</v>
      </c>
      <c r="M2154" t="s">
        <v>5636</v>
      </c>
      <c r="N2154" t="s">
        <v>14357</v>
      </c>
      <c r="O2154" t="s">
        <v>3012</v>
      </c>
      <c r="P2154" t="s">
        <v>5638</v>
      </c>
      <c r="Q2154" t="s">
        <v>2189</v>
      </c>
      <c r="R2154" t="b">
        <v>0</v>
      </c>
      <c r="S2154">
        <v>3000</v>
      </c>
      <c r="T2154" t="s">
        <v>3002</v>
      </c>
      <c r="U2154" t="s">
        <v>3003</v>
      </c>
      <c r="V2154">
        <v>3</v>
      </c>
      <c r="W2154" t="s">
        <v>3012</v>
      </c>
    </row>
    <row r="2155" spans="1:23" hidden="1" x14ac:dyDescent="0.35">
      <c r="A2155" t="s">
        <v>2189</v>
      </c>
      <c r="C2155" s="403">
        <v>45464</v>
      </c>
      <c r="D2155" t="s">
        <v>3543</v>
      </c>
      <c r="E2155" t="s">
        <v>14358</v>
      </c>
      <c r="F2155" t="s">
        <v>14359</v>
      </c>
      <c r="G2155" t="s">
        <v>14360</v>
      </c>
      <c r="H2155" t="s">
        <v>14361</v>
      </c>
      <c r="I2155" t="s">
        <v>2469</v>
      </c>
      <c r="J2155" t="s">
        <v>97</v>
      </c>
      <c r="K2155" t="s">
        <v>2189</v>
      </c>
      <c r="L2155" t="s">
        <v>3205</v>
      </c>
      <c r="M2155" t="s">
        <v>5636</v>
      </c>
      <c r="N2155" t="s">
        <v>14362</v>
      </c>
      <c r="O2155" t="s">
        <v>3012</v>
      </c>
      <c r="P2155" t="s">
        <v>5638</v>
      </c>
      <c r="Q2155" t="s">
        <v>2189</v>
      </c>
      <c r="R2155" t="b">
        <v>0</v>
      </c>
      <c r="S2155">
        <v>3000</v>
      </c>
      <c r="T2155" t="s">
        <v>3002</v>
      </c>
      <c r="U2155" t="s">
        <v>3003</v>
      </c>
      <c r="V2155">
        <v>3</v>
      </c>
      <c r="W2155" t="s">
        <v>3012</v>
      </c>
    </row>
    <row r="2156" spans="1:23" hidden="1" x14ac:dyDescent="0.35">
      <c r="A2156" t="s">
        <v>2176</v>
      </c>
      <c r="C2156" s="403">
        <v>45464</v>
      </c>
      <c r="D2156" t="s">
        <v>3543</v>
      </c>
      <c r="E2156" t="s">
        <v>14363</v>
      </c>
      <c r="F2156" t="s">
        <v>14364</v>
      </c>
      <c r="G2156" t="s">
        <v>14365</v>
      </c>
      <c r="H2156" t="s">
        <v>14366</v>
      </c>
      <c r="I2156" t="s">
        <v>14367</v>
      </c>
      <c r="J2156" t="s">
        <v>102</v>
      </c>
      <c r="K2156" t="s">
        <v>371</v>
      </c>
      <c r="L2156" t="s">
        <v>14368</v>
      </c>
      <c r="M2156" t="s">
        <v>1798</v>
      </c>
      <c r="N2156" t="s">
        <v>14369</v>
      </c>
      <c r="O2156" t="s">
        <v>3012</v>
      </c>
      <c r="P2156" t="s">
        <v>14370</v>
      </c>
      <c r="Q2156" t="s">
        <v>371</v>
      </c>
      <c r="R2156" t="b">
        <v>0</v>
      </c>
      <c r="S2156">
        <v>800</v>
      </c>
      <c r="T2156" t="s">
        <v>3002</v>
      </c>
      <c r="U2156" t="s">
        <v>3003</v>
      </c>
      <c r="V2156">
        <v>0.8</v>
      </c>
      <c r="W2156" t="s">
        <v>3012</v>
      </c>
    </row>
    <row r="2157" spans="1:23" hidden="1" x14ac:dyDescent="0.35">
      <c r="A2157" t="s">
        <v>2176</v>
      </c>
      <c r="C2157" s="403">
        <v>45464</v>
      </c>
      <c r="D2157" t="s">
        <v>3543</v>
      </c>
      <c r="E2157" t="s">
        <v>1224</v>
      </c>
      <c r="F2157" t="s">
        <v>14371</v>
      </c>
      <c r="G2157" t="s">
        <v>14372</v>
      </c>
      <c r="H2157" t="s">
        <v>14373</v>
      </c>
      <c r="I2157" t="s">
        <v>488</v>
      </c>
      <c r="J2157" t="s">
        <v>102</v>
      </c>
      <c r="K2157" t="s">
        <v>371</v>
      </c>
      <c r="L2157" t="s">
        <v>14368</v>
      </c>
      <c r="M2157" t="s">
        <v>1798</v>
      </c>
      <c r="N2157" t="s">
        <v>14374</v>
      </c>
      <c r="O2157" t="s">
        <v>3021</v>
      </c>
      <c r="P2157" t="s">
        <v>14370</v>
      </c>
      <c r="Q2157" t="s">
        <v>371</v>
      </c>
      <c r="R2157" t="b">
        <v>0</v>
      </c>
      <c r="S2157">
        <v>15000</v>
      </c>
      <c r="T2157" t="s">
        <v>3002</v>
      </c>
      <c r="U2157" t="s">
        <v>3003</v>
      </c>
      <c r="V2157">
        <v>15</v>
      </c>
      <c r="W2157" t="s">
        <v>3021</v>
      </c>
    </row>
    <row r="2158" spans="1:23" hidden="1" x14ac:dyDescent="0.35">
      <c r="A2158" t="s">
        <v>2189</v>
      </c>
      <c r="C2158" s="403">
        <v>45464</v>
      </c>
      <c r="D2158" t="s">
        <v>3543</v>
      </c>
      <c r="E2158" t="s">
        <v>14375</v>
      </c>
      <c r="F2158" t="s">
        <v>14376</v>
      </c>
      <c r="G2158" t="s">
        <v>14377</v>
      </c>
      <c r="H2158" t="s">
        <v>14378</v>
      </c>
      <c r="I2158" t="s">
        <v>14377</v>
      </c>
      <c r="J2158" t="s">
        <v>98</v>
      </c>
      <c r="K2158" t="s">
        <v>2189</v>
      </c>
      <c r="L2158" t="s">
        <v>14325</v>
      </c>
      <c r="M2158" t="s">
        <v>1798</v>
      </c>
      <c r="N2158" t="s">
        <v>14379</v>
      </c>
      <c r="O2158" t="s">
        <v>3012</v>
      </c>
      <c r="P2158" t="s">
        <v>14327</v>
      </c>
      <c r="Q2158" t="s">
        <v>2189</v>
      </c>
      <c r="R2158" t="b">
        <v>0</v>
      </c>
      <c r="S2158">
        <v>7000</v>
      </c>
      <c r="T2158" t="s">
        <v>3002</v>
      </c>
      <c r="U2158" t="s">
        <v>3003</v>
      </c>
      <c r="V2158">
        <v>7</v>
      </c>
      <c r="W2158" t="s">
        <v>3012</v>
      </c>
    </row>
    <row r="2159" spans="1:23" hidden="1" x14ac:dyDescent="0.35">
      <c r="A2159" t="s">
        <v>2189</v>
      </c>
      <c r="C2159" s="403">
        <v>45464</v>
      </c>
      <c r="D2159" t="s">
        <v>3543</v>
      </c>
      <c r="E2159" t="s">
        <v>14380</v>
      </c>
      <c r="F2159" t="s">
        <v>14381</v>
      </c>
      <c r="G2159" t="s">
        <v>14382</v>
      </c>
      <c r="H2159" t="s">
        <v>14383</v>
      </c>
      <c r="I2159" t="s">
        <v>14384</v>
      </c>
      <c r="J2159" t="s">
        <v>101</v>
      </c>
      <c r="K2159" t="s">
        <v>792</v>
      </c>
      <c r="L2159" t="s">
        <v>13287</v>
      </c>
      <c r="M2159" t="s">
        <v>1798</v>
      </c>
      <c r="N2159" t="s">
        <v>13288</v>
      </c>
      <c r="O2159" t="s">
        <v>3012</v>
      </c>
      <c r="P2159" t="s">
        <v>13289</v>
      </c>
      <c r="Q2159" t="s">
        <v>2189</v>
      </c>
      <c r="R2159" t="b">
        <v>0</v>
      </c>
      <c r="S2159">
        <v>1500</v>
      </c>
      <c r="T2159" t="s">
        <v>3002</v>
      </c>
      <c r="U2159" t="s">
        <v>3003</v>
      </c>
      <c r="V2159">
        <v>1.5</v>
      </c>
      <c r="W2159" t="s">
        <v>3012</v>
      </c>
    </row>
    <row r="2160" spans="1:23" hidden="1" x14ac:dyDescent="0.35">
      <c r="A2160" t="s">
        <v>2176</v>
      </c>
      <c r="C2160" s="403">
        <v>45464</v>
      </c>
      <c r="D2160" t="s">
        <v>3543</v>
      </c>
      <c r="E2160" t="s">
        <v>14385</v>
      </c>
      <c r="F2160" t="s">
        <v>14386</v>
      </c>
      <c r="G2160" t="s">
        <v>14387</v>
      </c>
      <c r="H2160" t="s">
        <v>14388</v>
      </c>
      <c r="I2160" t="s">
        <v>14389</v>
      </c>
      <c r="J2160" t="s">
        <v>102</v>
      </c>
      <c r="K2160" t="s">
        <v>371</v>
      </c>
      <c r="L2160" t="s">
        <v>14368</v>
      </c>
      <c r="M2160" t="s">
        <v>1798</v>
      </c>
      <c r="N2160" t="s">
        <v>14390</v>
      </c>
      <c r="O2160" t="s">
        <v>3012</v>
      </c>
      <c r="P2160" t="s">
        <v>14370</v>
      </c>
      <c r="Q2160" t="s">
        <v>371</v>
      </c>
      <c r="R2160" t="b">
        <v>0</v>
      </c>
      <c r="S2160">
        <v>1200</v>
      </c>
      <c r="T2160" t="s">
        <v>3002</v>
      </c>
      <c r="U2160" t="s">
        <v>3003</v>
      </c>
      <c r="V2160">
        <v>1.2</v>
      </c>
      <c r="W2160" t="s">
        <v>3012</v>
      </c>
    </row>
    <row r="2161" spans="1:23" hidden="1" x14ac:dyDescent="0.35">
      <c r="A2161" t="s">
        <v>2189</v>
      </c>
      <c r="C2161" s="403">
        <v>45464</v>
      </c>
      <c r="D2161" t="s">
        <v>3543</v>
      </c>
      <c r="E2161" t="s">
        <v>14391</v>
      </c>
      <c r="F2161" t="s">
        <v>14392</v>
      </c>
      <c r="G2161" t="s">
        <v>2388</v>
      </c>
      <c r="H2161" t="s">
        <v>14393</v>
      </c>
      <c r="I2161" t="s">
        <v>2388</v>
      </c>
      <c r="J2161" t="s">
        <v>101</v>
      </c>
      <c r="K2161" t="s">
        <v>792</v>
      </c>
      <c r="L2161" t="s">
        <v>13287</v>
      </c>
      <c r="M2161" t="s">
        <v>1798</v>
      </c>
      <c r="N2161" t="s">
        <v>14394</v>
      </c>
      <c r="O2161" t="s">
        <v>3012</v>
      </c>
      <c r="P2161" t="s">
        <v>13289</v>
      </c>
      <c r="Q2161" t="s">
        <v>2189</v>
      </c>
      <c r="R2161" t="b">
        <v>0</v>
      </c>
      <c r="S2161">
        <v>2000</v>
      </c>
      <c r="T2161" t="s">
        <v>3002</v>
      </c>
      <c r="U2161" t="s">
        <v>3003</v>
      </c>
      <c r="V2161">
        <v>2</v>
      </c>
      <c r="W2161" t="s">
        <v>3012</v>
      </c>
    </row>
    <row r="2162" spans="1:23" hidden="1" x14ac:dyDescent="0.35">
      <c r="A2162" t="s">
        <v>2176</v>
      </c>
      <c r="C2162" s="403">
        <v>45464</v>
      </c>
      <c r="D2162" t="s">
        <v>3543</v>
      </c>
      <c r="E2162" t="s">
        <v>14395</v>
      </c>
      <c r="F2162" t="s">
        <v>14396</v>
      </c>
      <c r="G2162" t="s">
        <v>14397</v>
      </c>
      <c r="H2162" t="s">
        <v>14398</v>
      </c>
      <c r="I2162" t="s">
        <v>2292</v>
      </c>
      <c r="J2162" t="s">
        <v>102</v>
      </c>
      <c r="K2162" t="s">
        <v>371</v>
      </c>
      <c r="L2162" t="s">
        <v>14368</v>
      </c>
      <c r="M2162" t="s">
        <v>1798</v>
      </c>
      <c r="N2162" t="s">
        <v>14399</v>
      </c>
      <c r="O2162" t="s">
        <v>3021</v>
      </c>
      <c r="P2162" t="s">
        <v>14370</v>
      </c>
      <c r="Q2162" t="s">
        <v>371</v>
      </c>
      <c r="R2162" t="b">
        <v>0</v>
      </c>
      <c r="S2162">
        <v>7000</v>
      </c>
      <c r="T2162" t="s">
        <v>3002</v>
      </c>
      <c r="U2162" t="s">
        <v>3003</v>
      </c>
      <c r="V2162">
        <v>7</v>
      </c>
      <c r="W2162" t="s">
        <v>3021</v>
      </c>
    </row>
    <row r="2163" spans="1:23" hidden="1" x14ac:dyDescent="0.35">
      <c r="A2163" t="s">
        <v>2189</v>
      </c>
      <c r="C2163" s="403">
        <v>45464</v>
      </c>
      <c r="D2163" t="s">
        <v>3543</v>
      </c>
      <c r="E2163" t="s">
        <v>14400</v>
      </c>
      <c r="F2163" t="s">
        <v>14401</v>
      </c>
      <c r="G2163" t="s">
        <v>2846</v>
      </c>
      <c r="H2163" t="s">
        <v>14402</v>
      </c>
      <c r="I2163" t="s">
        <v>2846</v>
      </c>
      <c r="J2163" t="s">
        <v>101</v>
      </c>
      <c r="K2163" t="s">
        <v>792</v>
      </c>
      <c r="L2163" t="s">
        <v>13287</v>
      </c>
      <c r="M2163" t="s">
        <v>1798</v>
      </c>
      <c r="N2163" t="s">
        <v>14394</v>
      </c>
      <c r="O2163" t="s">
        <v>3012</v>
      </c>
      <c r="P2163" t="s">
        <v>13289</v>
      </c>
      <c r="Q2163" t="s">
        <v>2189</v>
      </c>
      <c r="R2163" t="b">
        <v>0</v>
      </c>
      <c r="S2163">
        <v>2000</v>
      </c>
      <c r="T2163" t="s">
        <v>3002</v>
      </c>
      <c r="U2163" t="s">
        <v>3003</v>
      </c>
      <c r="V2163">
        <v>2</v>
      </c>
      <c r="W2163" t="s">
        <v>3012</v>
      </c>
    </row>
    <row r="2164" spans="1:23" hidden="1" x14ac:dyDescent="0.35">
      <c r="A2164" t="s">
        <v>2176</v>
      </c>
      <c r="C2164" s="403">
        <v>45464</v>
      </c>
      <c r="D2164" t="s">
        <v>3543</v>
      </c>
      <c r="E2164" t="s">
        <v>14403</v>
      </c>
      <c r="F2164" t="s">
        <v>14404</v>
      </c>
      <c r="G2164" t="s">
        <v>14405</v>
      </c>
      <c r="H2164" t="s">
        <v>14406</v>
      </c>
      <c r="I2164" t="s">
        <v>12797</v>
      </c>
      <c r="J2164" t="s">
        <v>102</v>
      </c>
      <c r="K2164" t="s">
        <v>371</v>
      </c>
      <c r="L2164" t="s">
        <v>14368</v>
      </c>
      <c r="M2164" t="s">
        <v>1798</v>
      </c>
      <c r="N2164" t="s">
        <v>14399</v>
      </c>
      <c r="O2164" t="s">
        <v>3012</v>
      </c>
      <c r="P2164" t="s">
        <v>14370</v>
      </c>
      <c r="Q2164" t="s">
        <v>371</v>
      </c>
      <c r="R2164" t="b">
        <v>1</v>
      </c>
      <c r="S2164">
        <v>5000</v>
      </c>
      <c r="T2164" t="s">
        <v>3002</v>
      </c>
      <c r="U2164" t="s">
        <v>3003</v>
      </c>
      <c r="V2164">
        <v>5</v>
      </c>
      <c r="W2164" t="s">
        <v>3012</v>
      </c>
    </row>
    <row r="2165" spans="1:23" hidden="1" x14ac:dyDescent="0.35">
      <c r="A2165" t="s">
        <v>2176</v>
      </c>
      <c r="C2165" s="403">
        <v>45464</v>
      </c>
      <c r="D2165" t="s">
        <v>3543</v>
      </c>
      <c r="E2165" t="s">
        <v>14407</v>
      </c>
      <c r="F2165" t="s">
        <v>14408</v>
      </c>
      <c r="G2165" t="s">
        <v>14409</v>
      </c>
      <c r="H2165" t="s">
        <v>14410</v>
      </c>
      <c r="I2165" t="s">
        <v>14411</v>
      </c>
      <c r="J2165" t="s">
        <v>102</v>
      </c>
      <c r="K2165" t="s">
        <v>371</v>
      </c>
      <c r="L2165" t="s">
        <v>14368</v>
      </c>
      <c r="M2165" t="s">
        <v>1798</v>
      </c>
      <c r="N2165" t="s">
        <v>14412</v>
      </c>
      <c r="O2165" t="s">
        <v>3012</v>
      </c>
      <c r="P2165" t="s">
        <v>14370</v>
      </c>
      <c r="Q2165" t="s">
        <v>371</v>
      </c>
      <c r="R2165" t="b">
        <v>1</v>
      </c>
      <c r="S2165">
        <v>700</v>
      </c>
      <c r="T2165" t="s">
        <v>3002</v>
      </c>
      <c r="U2165" t="s">
        <v>3003</v>
      </c>
      <c r="V2165">
        <v>0.7</v>
      </c>
      <c r="W2165" t="s">
        <v>3012</v>
      </c>
    </row>
    <row r="2166" spans="1:23" hidden="1" x14ac:dyDescent="0.35">
      <c r="A2166" t="s">
        <v>2176</v>
      </c>
      <c r="C2166" s="403">
        <v>45464</v>
      </c>
      <c r="D2166" t="s">
        <v>3543</v>
      </c>
      <c r="E2166" t="s">
        <v>14413</v>
      </c>
      <c r="F2166" t="s">
        <v>14414</v>
      </c>
      <c r="G2166" t="s">
        <v>14415</v>
      </c>
      <c r="H2166" t="s">
        <v>14416</v>
      </c>
      <c r="I2166" t="s">
        <v>14417</v>
      </c>
      <c r="J2166" t="s">
        <v>102</v>
      </c>
      <c r="K2166" t="s">
        <v>371</v>
      </c>
      <c r="L2166" t="s">
        <v>14368</v>
      </c>
      <c r="M2166" t="s">
        <v>1798</v>
      </c>
      <c r="N2166" t="s">
        <v>14418</v>
      </c>
      <c r="O2166" t="s">
        <v>3012</v>
      </c>
      <c r="P2166" t="s">
        <v>14370</v>
      </c>
      <c r="Q2166" t="s">
        <v>371</v>
      </c>
      <c r="R2166" t="b">
        <v>1</v>
      </c>
      <c r="S2166">
        <v>1200</v>
      </c>
      <c r="T2166" t="s">
        <v>3002</v>
      </c>
      <c r="U2166" t="s">
        <v>3003</v>
      </c>
      <c r="V2166">
        <v>1.2</v>
      </c>
      <c r="W2166" t="s">
        <v>3012</v>
      </c>
    </row>
    <row r="2167" spans="1:23" hidden="1" x14ac:dyDescent="0.35">
      <c r="A2167" t="s">
        <v>2176</v>
      </c>
      <c r="C2167" s="403">
        <v>45463</v>
      </c>
      <c r="D2167" t="s">
        <v>3543</v>
      </c>
      <c r="E2167" t="s">
        <v>14419</v>
      </c>
      <c r="F2167" t="s">
        <v>14420</v>
      </c>
      <c r="G2167" t="s">
        <v>14421</v>
      </c>
      <c r="H2167" t="s">
        <v>14422</v>
      </c>
      <c r="I2167" t="s">
        <v>2301</v>
      </c>
      <c r="J2167" t="s">
        <v>102</v>
      </c>
      <c r="K2167" t="s">
        <v>371</v>
      </c>
      <c r="L2167" t="s">
        <v>10933</v>
      </c>
      <c r="M2167" t="s">
        <v>1798</v>
      </c>
      <c r="N2167" t="s">
        <v>14423</v>
      </c>
      <c r="O2167" t="s">
        <v>3012</v>
      </c>
      <c r="P2167" t="s">
        <v>10935</v>
      </c>
      <c r="Q2167" t="s">
        <v>371</v>
      </c>
      <c r="R2167" t="b">
        <v>1</v>
      </c>
      <c r="S2167">
        <v>800</v>
      </c>
      <c r="T2167" t="s">
        <v>3002</v>
      </c>
      <c r="U2167" t="s">
        <v>3003</v>
      </c>
      <c r="V2167">
        <v>0.8</v>
      </c>
      <c r="W2167" t="s">
        <v>3012</v>
      </c>
    </row>
    <row r="2168" spans="1:23" hidden="1" x14ac:dyDescent="0.35">
      <c r="A2168" t="s">
        <v>419</v>
      </c>
      <c r="C2168" s="403">
        <v>45463</v>
      </c>
      <c r="D2168" t="s">
        <v>3543</v>
      </c>
      <c r="E2168" t="s">
        <v>14424</v>
      </c>
      <c r="F2168" t="s">
        <v>14425</v>
      </c>
      <c r="G2168" t="s">
        <v>14426</v>
      </c>
      <c r="H2168" t="s">
        <v>14427</v>
      </c>
      <c r="I2168" t="s">
        <v>2425</v>
      </c>
      <c r="J2168" t="s">
        <v>96</v>
      </c>
      <c r="K2168" t="s">
        <v>507</v>
      </c>
      <c r="L2168" t="s">
        <v>8518</v>
      </c>
      <c r="M2168" t="s">
        <v>14428</v>
      </c>
      <c r="N2168" t="s">
        <v>14429</v>
      </c>
      <c r="O2168" t="s">
        <v>3030</v>
      </c>
      <c r="P2168" t="s">
        <v>14430</v>
      </c>
      <c r="Q2168" t="s">
        <v>429</v>
      </c>
      <c r="R2168" t="b">
        <v>0</v>
      </c>
      <c r="S2168">
        <v>0</v>
      </c>
      <c r="T2168" t="s">
        <v>3002</v>
      </c>
      <c r="U2168" t="s">
        <v>3003</v>
      </c>
      <c r="V2168">
        <v>0</v>
      </c>
      <c r="W2168" t="s">
        <v>3030</v>
      </c>
    </row>
    <row r="2169" spans="1:23" hidden="1" x14ac:dyDescent="0.35">
      <c r="A2169" t="s">
        <v>2176</v>
      </c>
      <c r="C2169" s="403">
        <v>45463</v>
      </c>
      <c r="D2169" t="s">
        <v>3543</v>
      </c>
      <c r="E2169" t="s">
        <v>14431</v>
      </c>
      <c r="F2169" t="s">
        <v>14432</v>
      </c>
      <c r="G2169" t="s">
        <v>14433</v>
      </c>
      <c r="H2169" t="s">
        <v>14434</v>
      </c>
      <c r="I2169" t="s">
        <v>14435</v>
      </c>
      <c r="J2169" t="s">
        <v>102</v>
      </c>
      <c r="K2169" t="s">
        <v>371</v>
      </c>
      <c r="L2169" t="s">
        <v>10933</v>
      </c>
      <c r="M2169" t="s">
        <v>1798</v>
      </c>
      <c r="N2169" t="s">
        <v>14436</v>
      </c>
      <c r="O2169" t="s">
        <v>3030</v>
      </c>
      <c r="P2169" t="s">
        <v>10935</v>
      </c>
      <c r="Q2169" t="s">
        <v>371</v>
      </c>
      <c r="R2169" t="b">
        <v>0</v>
      </c>
      <c r="S2169">
        <v>12000</v>
      </c>
      <c r="T2169" t="s">
        <v>3002</v>
      </c>
      <c r="U2169" t="s">
        <v>3003</v>
      </c>
      <c r="V2169">
        <v>12</v>
      </c>
      <c r="W2169" t="s">
        <v>3030</v>
      </c>
    </row>
    <row r="2170" spans="1:23" hidden="1" x14ac:dyDescent="0.35">
      <c r="A2170" t="s">
        <v>2176</v>
      </c>
      <c r="C2170" s="403">
        <v>45463</v>
      </c>
      <c r="D2170" t="s">
        <v>3543</v>
      </c>
      <c r="E2170" t="s">
        <v>14437</v>
      </c>
      <c r="F2170" t="s">
        <v>14438</v>
      </c>
      <c r="G2170" t="s">
        <v>14439</v>
      </c>
      <c r="H2170" t="s">
        <v>14440</v>
      </c>
      <c r="I2170" t="s">
        <v>12841</v>
      </c>
      <c r="J2170" t="s">
        <v>102</v>
      </c>
      <c r="K2170" t="s">
        <v>371</v>
      </c>
      <c r="L2170" t="s">
        <v>10933</v>
      </c>
      <c r="M2170" t="s">
        <v>1798</v>
      </c>
      <c r="N2170" t="s">
        <v>14441</v>
      </c>
      <c r="O2170" t="s">
        <v>3012</v>
      </c>
      <c r="P2170" t="s">
        <v>10935</v>
      </c>
      <c r="Q2170" t="s">
        <v>371</v>
      </c>
      <c r="R2170" t="b">
        <v>1</v>
      </c>
      <c r="S2170">
        <v>1200</v>
      </c>
      <c r="T2170" t="s">
        <v>3002</v>
      </c>
      <c r="U2170" t="s">
        <v>3003</v>
      </c>
      <c r="V2170">
        <v>1.2</v>
      </c>
      <c r="W2170" t="s">
        <v>3012</v>
      </c>
    </row>
    <row r="2171" spans="1:23" hidden="1" x14ac:dyDescent="0.35">
      <c r="A2171" t="s">
        <v>419</v>
      </c>
      <c r="C2171" s="403">
        <v>45463</v>
      </c>
      <c r="D2171" t="s">
        <v>3543</v>
      </c>
      <c r="E2171" t="s">
        <v>14442</v>
      </c>
      <c r="F2171" t="s">
        <v>14443</v>
      </c>
      <c r="G2171" t="s">
        <v>14444</v>
      </c>
      <c r="H2171" t="s">
        <v>13230</v>
      </c>
      <c r="I2171" t="s">
        <v>13231</v>
      </c>
      <c r="J2171" t="s">
        <v>96</v>
      </c>
      <c r="K2171" t="s">
        <v>507</v>
      </c>
      <c r="L2171" t="s">
        <v>8518</v>
      </c>
      <c r="M2171" t="s">
        <v>14428</v>
      </c>
      <c r="N2171" t="s">
        <v>14429</v>
      </c>
      <c r="O2171" t="s">
        <v>3001</v>
      </c>
      <c r="P2171" t="s">
        <v>14430</v>
      </c>
      <c r="Q2171" t="s">
        <v>429</v>
      </c>
      <c r="R2171" t="b">
        <v>0</v>
      </c>
      <c r="S2171">
        <v>0</v>
      </c>
      <c r="T2171" t="s">
        <v>3002</v>
      </c>
      <c r="U2171" t="s">
        <v>3003</v>
      </c>
      <c r="V2171">
        <v>0</v>
      </c>
      <c r="W2171" t="s">
        <v>3001</v>
      </c>
    </row>
    <row r="2172" spans="1:23" hidden="1" x14ac:dyDescent="0.35">
      <c r="A2172" t="s">
        <v>2189</v>
      </c>
      <c r="C2172" s="403">
        <v>45463</v>
      </c>
      <c r="D2172" t="s">
        <v>3543</v>
      </c>
      <c r="E2172" t="s">
        <v>14445</v>
      </c>
      <c r="F2172" t="s">
        <v>14446</v>
      </c>
      <c r="G2172" t="s">
        <v>2682</v>
      </c>
      <c r="H2172" t="s">
        <v>14447</v>
      </c>
      <c r="I2172" t="s">
        <v>2682</v>
      </c>
      <c r="J2172" t="s">
        <v>101</v>
      </c>
      <c r="K2172" t="s">
        <v>792</v>
      </c>
      <c r="L2172" t="s">
        <v>3308</v>
      </c>
      <c r="M2172" t="s">
        <v>1798</v>
      </c>
      <c r="N2172" t="s">
        <v>14448</v>
      </c>
      <c r="O2172" t="s">
        <v>3012</v>
      </c>
      <c r="P2172" t="s">
        <v>9960</v>
      </c>
      <c r="Q2172" t="s">
        <v>2189</v>
      </c>
      <c r="R2172" t="b">
        <v>0</v>
      </c>
      <c r="S2172">
        <v>2000</v>
      </c>
      <c r="T2172" t="s">
        <v>3002</v>
      </c>
      <c r="U2172" t="s">
        <v>3003</v>
      </c>
      <c r="V2172">
        <v>2</v>
      </c>
      <c r="W2172" t="s">
        <v>3012</v>
      </c>
    </row>
    <row r="2173" spans="1:23" hidden="1" x14ac:dyDescent="0.35">
      <c r="A2173" t="s">
        <v>2189</v>
      </c>
      <c r="C2173" s="403">
        <v>45463</v>
      </c>
      <c r="D2173" t="s">
        <v>3543</v>
      </c>
      <c r="E2173" t="s">
        <v>14449</v>
      </c>
      <c r="F2173" t="s">
        <v>14450</v>
      </c>
      <c r="G2173" t="s">
        <v>14451</v>
      </c>
      <c r="H2173" t="s">
        <v>14452</v>
      </c>
      <c r="I2173" t="s">
        <v>2370</v>
      </c>
      <c r="J2173" t="s">
        <v>98</v>
      </c>
      <c r="K2173" t="s">
        <v>2189</v>
      </c>
      <c r="L2173" t="s">
        <v>14325</v>
      </c>
      <c r="M2173" t="s">
        <v>1798</v>
      </c>
      <c r="N2173" t="s">
        <v>14453</v>
      </c>
      <c r="O2173" t="s">
        <v>3012</v>
      </c>
      <c r="P2173" t="s">
        <v>14327</v>
      </c>
      <c r="Q2173" t="s">
        <v>2189</v>
      </c>
      <c r="R2173" t="b">
        <v>0</v>
      </c>
      <c r="S2173">
        <v>1000</v>
      </c>
      <c r="T2173" t="s">
        <v>3002</v>
      </c>
      <c r="U2173" t="s">
        <v>3003</v>
      </c>
      <c r="V2173">
        <v>1</v>
      </c>
      <c r="W2173" t="s">
        <v>3012</v>
      </c>
    </row>
    <row r="2174" spans="1:23" hidden="1" x14ac:dyDescent="0.35">
      <c r="A2174" t="s">
        <v>2189</v>
      </c>
      <c r="C2174" s="403">
        <v>45463</v>
      </c>
      <c r="D2174" t="s">
        <v>3543</v>
      </c>
      <c r="E2174" t="s">
        <v>14454</v>
      </c>
      <c r="F2174" t="s">
        <v>14455</v>
      </c>
      <c r="G2174" t="s">
        <v>14456</v>
      </c>
      <c r="H2174" t="s">
        <v>14457</v>
      </c>
      <c r="I2174" t="s">
        <v>1670</v>
      </c>
      <c r="J2174" t="s">
        <v>101</v>
      </c>
      <c r="K2174" t="s">
        <v>792</v>
      </c>
      <c r="L2174" t="s">
        <v>13287</v>
      </c>
      <c r="M2174" t="s">
        <v>1798</v>
      </c>
      <c r="N2174" t="s">
        <v>14458</v>
      </c>
      <c r="O2174" t="s">
        <v>3030</v>
      </c>
      <c r="P2174" t="s">
        <v>13289</v>
      </c>
      <c r="Q2174" t="s">
        <v>2189</v>
      </c>
      <c r="R2174" t="b">
        <v>0</v>
      </c>
      <c r="S2174">
        <v>40000</v>
      </c>
      <c r="T2174" t="s">
        <v>3002</v>
      </c>
      <c r="U2174" t="s">
        <v>3003</v>
      </c>
      <c r="V2174">
        <v>40</v>
      </c>
      <c r="W2174" t="s">
        <v>3030</v>
      </c>
    </row>
    <row r="2175" spans="1:23" hidden="1" x14ac:dyDescent="0.35">
      <c r="A2175" t="s">
        <v>419</v>
      </c>
      <c r="C2175" s="403">
        <v>45463</v>
      </c>
      <c r="D2175" t="s">
        <v>3543</v>
      </c>
      <c r="E2175" t="s">
        <v>14459</v>
      </c>
      <c r="F2175" t="s">
        <v>14460</v>
      </c>
      <c r="G2175" t="s">
        <v>14461</v>
      </c>
      <c r="H2175" t="s">
        <v>14462</v>
      </c>
      <c r="I2175" t="s">
        <v>2367</v>
      </c>
      <c r="J2175" t="s">
        <v>96</v>
      </c>
      <c r="K2175" t="s">
        <v>507</v>
      </c>
      <c r="L2175" t="s">
        <v>8518</v>
      </c>
      <c r="M2175" t="s">
        <v>14430</v>
      </c>
      <c r="N2175" t="s">
        <v>14463</v>
      </c>
      <c r="O2175" t="s">
        <v>3012</v>
      </c>
      <c r="P2175" t="s">
        <v>14430</v>
      </c>
      <c r="Q2175" t="s">
        <v>429</v>
      </c>
      <c r="R2175" t="b">
        <v>0</v>
      </c>
      <c r="S2175">
        <v>2000</v>
      </c>
      <c r="T2175" t="s">
        <v>3002</v>
      </c>
      <c r="U2175" t="s">
        <v>3003</v>
      </c>
      <c r="V2175">
        <v>2</v>
      </c>
      <c r="W2175" t="s">
        <v>3012</v>
      </c>
    </row>
    <row r="2176" spans="1:23" hidden="1" x14ac:dyDescent="0.35">
      <c r="A2176" t="s">
        <v>2189</v>
      </c>
      <c r="C2176" s="403">
        <v>45463</v>
      </c>
      <c r="D2176" t="s">
        <v>3543</v>
      </c>
      <c r="E2176" t="s">
        <v>14464</v>
      </c>
      <c r="F2176" t="s">
        <v>14465</v>
      </c>
      <c r="G2176" t="s">
        <v>14466</v>
      </c>
      <c r="H2176" t="s">
        <v>14467</v>
      </c>
      <c r="I2176" t="s">
        <v>14466</v>
      </c>
      <c r="J2176" t="s">
        <v>101</v>
      </c>
      <c r="K2176" t="s">
        <v>792</v>
      </c>
      <c r="L2176" t="s">
        <v>13287</v>
      </c>
      <c r="M2176" t="s">
        <v>1798</v>
      </c>
      <c r="N2176" t="s">
        <v>14458</v>
      </c>
      <c r="O2176" t="s">
        <v>3012</v>
      </c>
      <c r="P2176" t="s">
        <v>13289</v>
      </c>
      <c r="Q2176" t="s">
        <v>2189</v>
      </c>
      <c r="R2176" t="b">
        <v>0</v>
      </c>
      <c r="S2176">
        <v>1000</v>
      </c>
      <c r="T2176" t="s">
        <v>3002</v>
      </c>
      <c r="U2176" t="s">
        <v>3003</v>
      </c>
      <c r="V2176">
        <v>1</v>
      </c>
      <c r="W2176" t="s">
        <v>3012</v>
      </c>
    </row>
    <row r="2177" spans="1:23" hidden="1" x14ac:dyDescent="0.35">
      <c r="A2177" t="s">
        <v>419</v>
      </c>
      <c r="C2177" s="403">
        <v>45463</v>
      </c>
      <c r="D2177" t="s">
        <v>3543</v>
      </c>
      <c r="E2177" t="s">
        <v>14468</v>
      </c>
      <c r="F2177" t="s">
        <v>14469</v>
      </c>
      <c r="G2177" t="s">
        <v>14470</v>
      </c>
      <c r="H2177" t="s">
        <v>14471</v>
      </c>
      <c r="I2177" t="s">
        <v>2344</v>
      </c>
      <c r="J2177" t="s">
        <v>96</v>
      </c>
      <c r="K2177" t="s">
        <v>507</v>
      </c>
      <c r="L2177" t="s">
        <v>8518</v>
      </c>
      <c r="M2177" t="s">
        <v>14430</v>
      </c>
      <c r="N2177" t="s">
        <v>14463</v>
      </c>
      <c r="O2177" t="s">
        <v>3012</v>
      </c>
      <c r="P2177" t="s">
        <v>14430</v>
      </c>
      <c r="Q2177" t="s">
        <v>429</v>
      </c>
      <c r="R2177" t="b">
        <v>0</v>
      </c>
      <c r="S2177">
        <v>2000</v>
      </c>
      <c r="T2177" t="s">
        <v>3002</v>
      </c>
      <c r="U2177" t="s">
        <v>3003</v>
      </c>
      <c r="V2177">
        <v>2</v>
      </c>
      <c r="W2177" t="s">
        <v>3012</v>
      </c>
    </row>
    <row r="2178" spans="1:23" hidden="1" x14ac:dyDescent="0.35">
      <c r="A2178" t="s">
        <v>419</v>
      </c>
      <c r="C2178" s="403">
        <v>45463</v>
      </c>
      <c r="D2178" t="s">
        <v>3543</v>
      </c>
      <c r="E2178" t="s">
        <v>14472</v>
      </c>
      <c r="F2178" t="s">
        <v>14473</v>
      </c>
      <c r="G2178" t="s">
        <v>14474</v>
      </c>
      <c r="H2178" t="s">
        <v>14475</v>
      </c>
      <c r="I2178" t="s">
        <v>14476</v>
      </c>
      <c r="J2178" t="s">
        <v>107</v>
      </c>
      <c r="K2178" t="s">
        <v>407</v>
      </c>
      <c r="L2178" t="s">
        <v>14477</v>
      </c>
      <c r="M2178" t="s">
        <v>1798</v>
      </c>
      <c r="N2178" t="s">
        <v>14478</v>
      </c>
      <c r="O2178" t="s">
        <v>1798</v>
      </c>
      <c r="P2178" t="s">
        <v>14479</v>
      </c>
      <c r="Q2178" t="s">
        <v>497</v>
      </c>
      <c r="R2178" t="b">
        <v>0</v>
      </c>
      <c r="S2178">
        <v>0</v>
      </c>
      <c r="T2178" t="s">
        <v>3002</v>
      </c>
      <c r="U2178" t="s">
        <v>3003</v>
      </c>
      <c r="V2178">
        <v>0</v>
      </c>
      <c r="W2178" t="s">
        <v>9935</v>
      </c>
    </row>
    <row r="2179" spans="1:23" hidden="1" x14ac:dyDescent="0.35">
      <c r="A2179" t="s">
        <v>2189</v>
      </c>
      <c r="C2179" s="403">
        <v>45463</v>
      </c>
      <c r="D2179" t="s">
        <v>3543</v>
      </c>
      <c r="E2179" t="s">
        <v>14480</v>
      </c>
      <c r="F2179" t="s">
        <v>14481</v>
      </c>
      <c r="G2179" t="s">
        <v>3947</v>
      </c>
      <c r="H2179" t="s">
        <v>14482</v>
      </c>
      <c r="I2179" t="s">
        <v>3947</v>
      </c>
      <c r="J2179" t="s">
        <v>97</v>
      </c>
      <c r="K2179" t="s">
        <v>2189</v>
      </c>
      <c r="L2179" t="s">
        <v>10331</v>
      </c>
      <c r="M2179" t="s">
        <v>7359</v>
      </c>
      <c r="N2179" t="s">
        <v>14483</v>
      </c>
      <c r="O2179" t="s">
        <v>3012</v>
      </c>
      <c r="P2179" t="s">
        <v>7340</v>
      </c>
      <c r="Q2179" t="s">
        <v>2189</v>
      </c>
      <c r="R2179" t="b">
        <v>0</v>
      </c>
      <c r="S2179">
        <v>10000</v>
      </c>
      <c r="T2179" t="s">
        <v>3002</v>
      </c>
      <c r="U2179" t="s">
        <v>3003</v>
      </c>
      <c r="V2179">
        <v>10</v>
      </c>
      <c r="W2179" t="s">
        <v>3012</v>
      </c>
    </row>
    <row r="2180" spans="1:23" hidden="1" x14ac:dyDescent="0.35">
      <c r="A2180" t="s">
        <v>2189</v>
      </c>
      <c r="C2180" s="403">
        <v>45463</v>
      </c>
      <c r="D2180" t="s">
        <v>3543</v>
      </c>
      <c r="E2180" t="s">
        <v>14484</v>
      </c>
      <c r="F2180" t="s">
        <v>14485</v>
      </c>
      <c r="G2180" t="s">
        <v>14486</v>
      </c>
      <c r="H2180" t="s">
        <v>14487</v>
      </c>
      <c r="I2180" t="s">
        <v>14486</v>
      </c>
      <c r="J2180" t="s">
        <v>97</v>
      </c>
      <c r="K2180" t="s">
        <v>2189</v>
      </c>
      <c r="L2180" t="s">
        <v>10331</v>
      </c>
      <c r="M2180" t="s">
        <v>7438</v>
      </c>
      <c r="N2180" t="s">
        <v>14488</v>
      </c>
      <c r="O2180" t="s">
        <v>3012</v>
      </c>
      <c r="P2180" t="s">
        <v>10333</v>
      </c>
      <c r="Q2180" t="s">
        <v>2189</v>
      </c>
      <c r="R2180" t="b">
        <v>0</v>
      </c>
      <c r="S2180">
        <v>10000</v>
      </c>
      <c r="T2180" t="s">
        <v>3002</v>
      </c>
      <c r="U2180" t="s">
        <v>3003</v>
      </c>
      <c r="V2180">
        <v>10</v>
      </c>
      <c r="W2180" t="s">
        <v>3012</v>
      </c>
    </row>
    <row r="2181" spans="1:23" hidden="1" x14ac:dyDescent="0.35">
      <c r="A2181" t="s">
        <v>2176</v>
      </c>
      <c r="C2181" s="403">
        <v>45463</v>
      </c>
      <c r="D2181" t="s">
        <v>3543</v>
      </c>
      <c r="E2181" t="s">
        <v>14489</v>
      </c>
      <c r="F2181" t="s">
        <v>14490</v>
      </c>
      <c r="G2181" t="s">
        <v>14491</v>
      </c>
      <c r="H2181" t="s">
        <v>14492</v>
      </c>
      <c r="I2181" t="s">
        <v>11704</v>
      </c>
      <c r="J2181" t="s">
        <v>102</v>
      </c>
      <c r="K2181" t="s">
        <v>371</v>
      </c>
      <c r="L2181" t="s">
        <v>14493</v>
      </c>
      <c r="M2181" t="s">
        <v>1798</v>
      </c>
      <c r="N2181" t="s">
        <v>14494</v>
      </c>
      <c r="O2181" t="s">
        <v>3021</v>
      </c>
      <c r="P2181" t="s">
        <v>14495</v>
      </c>
      <c r="Q2181" t="s">
        <v>371</v>
      </c>
      <c r="R2181" t="b">
        <v>1</v>
      </c>
      <c r="S2181">
        <v>10000</v>
      </c>
      <c r="T2181" t="s">
        <v>3002</v>
      </c>
      <c r="U2181" t="s">
        <v>3003</v>
      </c>
      <c r="V2181">
        <v>10</v>
      </c>
      <c r="W2181" t="s">
        <v>3021</v>
      </c>
    </row>
    <row r="2182" spans="1:23" hidden="1" x14ac:dyDescent="0.35">
      <c r="A2182" t="s">
        <v>2189</v>
      </c>
      <c r="C2182" s="403">
        <v>45463</v>
      </c>
      <c r="D2182" t="s">
        <v>3543</v>
      </c>
      <c r="E2182" t="s">
        <v>14496</v>
      </c>
      <c r="F2182" t="s">
        <v>14497</v>
      </c>
      <c r="G2182" t="s">
        <v>2682</v>
      </c>
      <c r="H2182" t="s">
        <v>14498</v>
      </c>
      <c r="I2182" t="s">
        <v>2682</v>
      </c>
      <c r="J2182" t="s">
        <v>101</v>
      </c>
      <c r="K2182" t="s">
        <v>792</v>
      </c>
      <c r="L2182" t="s">
        <v>13535</v>
      </c>
      <c r="M2182" t="s">
        <v>1798</v>
      </c>
      <c r="N2182" t="s">
        <v>14499</v>
      </c>
      <c r="O2182" t="s">
        <v>3012</v>
      </c>
      <c r="P2182" t="s">
        <v>13537</v>
      </c>
      <c r="Q2182" t="s">
        <v>2189</v>
      </c>
      <c r="R2182" t="b">
        <v>0</v>
      </c>
      <c r="S2182">
        <v>1000</v>
      </c>
      <c r="T2182" t="s">
        <v>3002</v>
      </c>
      <c r="U2182" t="s">
        <v>3003</v>
      </c>
      <c r="V2182">
        <v>1</v>
      </c>
      <c r="W2182" t="s">
        <v>3012</v>
      </c>
    </row>
    <row r="2183" spans="1:23" hidden="1" x14ac:dyDescent="0.35">
      <c r="A2183" t="s">
        <v>350</v>
      </c>
      <c r="C2183" s="403">
        <v>45463</v>
      </c>
      <c r="D2183" t="s">
        <v>3543</v>
      </c>
      <c r="E2183" t="s">
        <v>14500</v>
      </c>
      <c r="F2183" t="s">
        <v>14501</v>
      </c>
      <c r="G2183" t="s">
        <v>10670</v>
      </c>
      <c r="H2183" t="s">
        <v>14502</v>
      </c>
      <c r="I2183" t="s">
        <v>2292</v>
      </c>
      <c r="J2183" t="s">
        <v>103</v>
      </c>
      <c r="K2183" t="s">
        <v>836</v>
      </c>
      <c r="L2183" t="s">
        <v>9190</v>
      </c>
      <c r="M2183" t="s">
        <v>1798</v>
      </c>
      <c r="N2183" t="s">
        <v>10363</v>
      </c>
      <c r="O2183" t="s">
        <v>3012</v>
      </c>
      <c r="P2183" t="s">
        <v>10364</v>
      </c>
      <c r="Q2183" t="s">
        <v>846</v>
      </c>
      <c r="R2183" t="b">
        <v>0</v>
      </c>
      <c r="S2183">
        <v>2500</v>
      </c>
      <c r="T2183" t="s">
        <v>3002</v>
      </c>
      <c r="U2183" t="s">
        <v>3003</v>
      </c>
      <c r="V2183">
        <v>2.5</v>
      </c>
      <c r="W2183" t="s">
        <v>3012</v>
      </c>
    </row>
    <row r="2184" spans="1:23" hidden="1" x14ac:dyDescent="0.35">
      <c r="A2184" t="s">
        <v>350</v>
      </c>
      <c r="C2184" s="403">
        <v>45463</v>
      </c>
      <c r="D2184" t="s">
        <v>3543</v>
      </c>
      <c r="E2184" t="s">
        <v>14503</v>
      </c>
      <c r="F2184" t="s">
        <v>14504</v>
      </c>
      <c r="G2184" t="s">
        <v>14505</v>
      </c>
      <c r="H2184" t="s">
        <v>14506</v>
      </c>
      <c r="I2184" t="s">
        <v>14507</v>
      </c>
      <c r="J2184" t="s">
        <v>103</v>
      </c>
      <c r="K2184" t="s">
        <v>836</v>
      </c>
      <c r="L2184" t="s">
        <v>9190</v>
      </c>
      <c r="M2184" t="s">
        <v>1798</v>
      </c>
      <c r="N2184" t="s">
        <v>14508</v>
      </c>
      <c r="O2184" t="s">
        <v>3012</v>
      </c>
      <c r="P2184" t="s">
        <v>10364</v>
      </c>
      <c r="Q2184" t="s">
        <v>846</v>
      </c>
      <c r="R2184" t="b">
        <v>0</v>
      </c>
      <c r="S2184">
        <v>2500</v>
      </c>
      <c r="T2184" t="s">
        <v>3002</v>
      </c>
      <c r="U2184" t="s">
        <v>3003</v>
      </c>
      <c r="V2184">
        <v>2.5</v>
      </c>
      <c r="W2184" t="s">
        <v>3012</v>
      </c>
    </row>
    <row r="2185" spans="1:23" hidden="1" x14ac:dyDescent="0.35">
      <c r="A2185" t="s">
        <v>2176</v>
      </c>
      <c r="C2185" s="403">
        <v>45463</v>
      </c>
      <c r="D2185" t="s">
        <v>3543</v>
      </c>
      <c r="E2185" t="s">
        <v>14509</v>
      </c>
      <c r="F2185" t="s">
        <v>14510</v>
      </c>
      <c r="G2185" t="s">
        <v>14511</v>
      </c>
      <c r="H2185" t="s">
        <v>14512</v>
      </c>
      <c r="I2185" t="s">
        <v>2372</v>
      </c>
      <c r="J2185" t="s">
        <v>102</v>
      </c>
      <c r="K2185" t="s">
        <v>371</v>
      </c>
      <c r="L2185" t="s">
        <v>14493</v>
      </c>
      <c r="M2185" t="s">
        <v>1798</v>
      </c>
      <c r="N2185" t="s">
        <v>14513</v>
      </c>
      <c r="O2185" t="s">
        <v>3012</v>
      </c>
      <c r="P2185" t="s">
        <v>14495</v>
      </c>
      <c r="Q2185" t="s">
        <v>371</v>
      </c>
      <c r="R2185" t="b">
        <v>1</v>
      </c>
      <c r="S2185">
        <v>2500</v>
      </c>
      <c r="T2185" t="s">
        <v>3002</v>
      </c>
      <c r="U2185" t="s">
        <v>3003</v>
      </c>
      <c r="V2185">
        <v>2.5</v>
      </c>
      <c r="W2185" t="s">
        <v>3012</v>
      </c>
    </row>
    <row r="2186" spans="1:23" hidden="1" x14ac:dyDescent="0.35">
      <c r="A2186" t="s">
        <v>2189</v>
      </c>
      <c r="C2186" s="403">
        <v>45463</v>
      </c>
      <c r="D2186" t="s">
        <v>3543</v>
      </c>
      <c r="E2186" t="s">
        <v>14514</v>
      </c>
      <c r="F2186" t="s">
        <v>14515</v>
      </c>
      <c r="G2186" t="s">
        <v>9888</v>
      </c>
      <c r="H2186" t="s">
        <v>14516</v>
      </c>
      <c r="I2186" t="s">
        <v>9888</v>
      </c>
      <c r="J2186" t="s">
        <v>101</v>
      </c>
      <c r="K2186" t="s">
        <v>792</v>
      </c>
      <c r="L2186" t="s">
        <v>13535</v>
      </c>
      <c r="M2186" t="s">
        <v>1798</v>
      </c>
      <c r="N2186" t="s">
        <v>14499</v>
      </c>
      <c r="O2186" t="s">
        <v>3012</v>
      </c>
      <c r="P2186" t="s">
        <v>13537</v>
      </c>
      <c r="Q2186" t="s">
        <v>2189</v>
      </c>
      <c r="R2186" t="b">
        <v>0</v>
      </c>
      <c r="S2186">
        <v>2000</v>
      </c>
      <c r="T2186" t="s">
        <v>3002</v>
      </c>
      <c r="U2186" t="s">
        <v>3003</v>
      </c>
      <c r="V2186">
        <v>2</v>
      </c>
      <c r="W2186" t="s">
        <v>3012</v>
      </c>
    </row>
    <row r="2187" spans="1:23" hidden="1" x14ac:dyDescent="0.35">
      <c r="A2187" t="s">
        <v>2189</v>
      </c>
      <c r="C2187" s="403">
        <v>45463</v>
      </c>
      <c r="D2187" t="s">
        <v>3543</v>
      </c>
      <c r="E2187" t="s">
        <v>14517</v>
      </c>
      <c r="F2187" t="s">
        <v>14518</v>
      </c>
      <c r="G2187" t="s">
        <v>2313</v>
      </c>
      <c r="H2187" t="s">
        <v>14519</v>
      </c>
      <c r="I2187" t="s">
        <v>2313</v>
      </c>
      <c r="J2187" t="s">
        <v>97</v>
      </c>
      <c r="K2187" t="s">
        <v>2189</v>
      </c>
      <c r="L2187" t="s">
        <v>10331</v>
      </c>
      <c r="M2187" t="s">
        <v>5553</v>
      </c>
      <c r="N2187" t="s">
        <v>14520</v>
      </c>
      <c r="O2187" t="s">
        <v>3012</v>
      </c>
      <c r="P2187" t="s">
        <v>14521</v>
      </c>
      <c r="Q2187" t="s">
        <v>2189</v>
      </c>
      <c r="R2187" t="b">
        <v>0</v>
      </c>
      <c r="S2187">
        <v>4000</v>
      </c>
      <c r="T2187" t="s">
        <v>3002</v>
      </c>
      <c r="U2187" t="s">
        <v>3003</v>
      </c>
      <c r="V2187">
        <v>4</v>
      </c>
      <c r="W2187" t="s">
        <v>3012</v>
      </c>
    </row>
    <row r="2188" spans="1:23" hidden="1" x14ac:dyDescent="0.35">
      <c r="A2188" t="s">
        <v>2189</v>
      </c>
      <c r="C2188" s="403">
        <v>45463</v>
      </c>
      <c r="D2188" t="s">
        <v>3543</v>
      </c>
      <c r="E2188" t="s">
        <v>14522</v>
      </c>
      <c r="F2188" t="s">
        <v>14523</v>
      </c>
      <c r="G2188" t="s">
        <v>14524</v>
      </c>
      <c r="H2188" t="s">
        <v>14525</v>
      </c>
      <c r="I2188" t="s">
        <v>14524</v>
      </c>
      <c r="J2188" t="s">
        <v>101</v>
      </c>
      <c r="K2188" t="s">
        <v>792</v>
      </c>
      <c r="L2188" t="s">
        <v>13535</v>
      </c>
      <c r="M2188" t="s">
        <v>1798</v>
      </c>
      <c r="N2188" t="s">
        <v>14499</v>
      </c>
      <c r="O2188" t="s">
        <v>3012</v>
      </c>
      <c r="P2188" t="s">
        <v>13537</v>
      </c>
      <c r="Q2188" t="s">
        <v>2189</v>
      </c>
      <c r="R2188" t="b">
        <v>0</v>
      </c>
      <c r="S2188">
        <v>1000</v>
      </c>
      <c r="T2188" t="s">
        <v>3002</v>
      </c>
      <c r="U2188" t="s">
        <v>3003</v>
      </c>
      <c r="V2188">
        <v>1</v>
      </c>
      <c r="W2188" t="s">
        <v>3012</v>
      </c>
    </row>
    <row r="2189" spans="1:23" hidden="1" x14ac:dyDescent="0.35">
      <c r="A2189" t="s">
        <v>2189</v>
      </c>
      <c r="C2189" s="403">
        <v>45463</v>
      </c>
      <c r="D2189" t="s">
        <v>3543</v>
      </c>
      <c r="E2189" t="s">
        <v>14526</v>
      </c>
      <c r="F2189" t="s">
        <v>14527</v>
      </c>
      <c r="G2189" t="s">
        <v>2325</v>
      </c>
      <c r="H2189" t="s">
        <v>14528</v>
      </c>
      <c r="I2189" t="s">
        <v>2325</v>
      </c>
      <c r="J2189" t="s">
        <v>101</v>
      </c>
      <c r="K2189" t="s">
        <v>792</v>
      </c>
      <c r="L2189" t="s">
        <v>13535</v>
      </c>
      <c r="M2189" t="s">
        <v>1798</v>
      </c>
      <c r="N2189" t="s">
        <v>14499</v>
      </c>
      <c r="O2189" t="s">
        <v>3012</v>
      </c>
      <c r="P2189" t="s">
        <v>13537</v>
      </c>
      <c r="Q2189" t="s">
        <v>2189</v>
      </c>
      <c r="R2189" t="b">
        <v>0</v>
      </c>
      <c r="S2189">
        <v>2000</v>
      </c>
      <c r="T2189" t="s">
        <v>3002</v>
      </c>
      <c r="U2189" t="s">
        <v>3003</v>
      </c>
      <c r="V2189">
        <v>2</v>
      </c>
      <c r="W2189" t="s">
        <v>3012</v>
      </c>
    </row>
    <row r="2190" spans="1:23" hidden="1" x14ac:dyDescent="0.35">
      <c r="A2190" t="s">
        <v>2176</v>
      </c>
      <c r="C2190" s="403">
        <v>45463</v>
      </c>
      <c r="D2190" t="s">
        <v>3543</v>
      </c>
      <c r="E2190" t="s">
        <v>14529</v>
      </c>
      <c r="F2190" t="s">
        <v>14530</v>
      </c>
      <c r="G2190" t="s">
        <v>14531</v>
      </c>
      <c r="H2190" t="s">
        <v>14532</v>
      </c>
      <c r="I2190" t="s">
        <v>2279</v>
      </c>
      <c r="J2190" t="s">
        <v>102</v>
      </c>
      <c r="K2190" t="s">
        <v>371</v>
      </c>
      <c r="L2190" t="s">
        <v>14493</v>
      </c>
      <c r="M2190" t="s">
        <v>1798</v>
      </c>
      <c r="N2190" t="s">
        <v>14533</v>
      </c>
      <c r="O2190" t="s">
        <v>3012</v>
      </c>
      <c r="P2190" t="s">
        <v>14495</v>
      </c>
      <c r="Q2190" t="s">
        <v>371</v>
      </c>
      <c r="R2190" t="b">
        <v>1</v>
      </c>
      <c r="S2190">
        <v>800</v>
      </c>
      <c r="T2190" t="s">
        <v>3002</v>
      </c>
      <c r="U2190" t="s">
        <v>3003</v>
      </c>
      <c r="V2190">
        <v>0.8</v>
      </c>
      <c r="W2190" t="s">
        <v>3012</v>
      </c>
    </row>
    <row r="2191" spans="1:23" hidden="1" x14ac:dyDescent="0.35">
      <c r="A2191" t="s">
        <v>2176</v>
      </c>
      <c r="C2191" s="403">
        <v>45463</v>
      </c>
      <c r="D2191" t="s">
        <v>3543</v>
      </c>
      <c r="E2191" t="s">
        <v>14534</v>
      </c>
      <c r="F2191" t="s">
        <v>14535</v>
      </c>
      <c r="G2191" t="s">
        <v>14536</v>
      </c>
      <c r="H2191" t="s">
        <v>14537</v>
      </c>
      <c r="I2191" t="s">
        <v>2664</v>
      </c>
      <c r="J2191" t="s">
        <v>102</v>
      </c>
      <c r="K2191" t="s">
        <v>371</v>
      </c>
      <c r="L2191" t="s">
        <v>14493</v>
      </c>
      <c r="M2191" t="s">
        <v>1798</v>
      </c>
      <c r="N2191" t="s">
        <v>14538</v>
      </c>
      <c r="O2191" t="s">
        <v>3012</v>
      </c>
      <c r="P2191" t="s">
        <v>14495</v>
      </c>
      <c r="Q2191" t="s">
        <v>371</v>
      </c>
      <c r="R2191" t="b">
        <v>1</v>
      </c>
      <c r="S2191">
        <v>1200</v>
      </c>
      <c r="T2191" t="s">
        <v>3002</v>
      </c>
      <c r="U2191" t="s">
        <v>3003</v>
      </c>
      <c r="V2191">
        <v>1.2</v>
      </c>
      <c r="W2191" t="s">
        <v>3012</v>
      </c>
    </row>
    <row r="2192" spans="1:23" hidden="1" x14ac:dyDescent="0.35">
      <c r="A2192" t="s">
        <v>2189</v>
      </c>
      <c r="C2192" s="403">
        <v>45463</v>
      </c>
      <c r="D2192" t="s">
        <v>3543</v>
      </c>
      <c r="E2192" t="s">
        <v>14539</v>
      </c>
      <c r="F2192" t="s">
        <v>14540</v>
      </c>
      <c r="G2192" t="s">
        <v>14541</v>
      </c>
      <c r="H2192" t="s">
        <v>14542</v>
      </c>
      <c r="I2192" t="s">
        <v>8298</v>
      </c>
      <c r="J2192" t="s">
        <v>98</v>
      </c>
      <c r="K2192" t="s">
        <v>2189</v>
      </c>
      <c r="L2192" t="s">
        <v>14325</v>
      </c>
      <c r="M2192" t="s">
        <v>1798</v>
      </c>
      <c r="N2192" t="s">
        <v>14543</v>
      </c>
      <c r="O2192" t="s">
        <v>3012</v>
      </c>
      <c r="P2192" t="s">
        <v>14327</v>
      </c>
      <c r="Q2192" t="s">
        <v>2189</v>
      </c>
      <c r="R2192" t="b">
        <v>0</v>
      </c>
      <c r="S2192">
        <v>3000</v>
      </c>
      <c r="T2192" t="s">
        <v>3002</v>
      </c>
      <c r="U2192" t="s">
        <v>3003</v>
      </c>
      <c r="V2192">
        <v>3</v>
      </c>
      <c r="W2192" t="s">
        <v>3012</v>
      </c>
    </row>
    <row r="2193" spans="1:23" hidden="1" x14ac:dyDescent="0.35">
      <c r="A2193" t="s">
        <v>2189</v>
      </c>
      <c r="C2193" s="403">
        <v>45463</v>
      </c>
      <c r="D2193" t="s">
        <v>3543</v>
      </c>
      <c r="E2193" t="s">
        <v>14544</v>
      </c>
      <c r="F2193" t="s">
        <v>14545</v>
      </c>
      <c r="G2193" t="s">
        <v>14546</v>
      </c>
      <c r="H2193" t="s">
        <v>14547</v>
      </c>
      <c r="I2193" t="s">
        <v>14548</v>
      </c>
      <c r="J2193" t="s">
        <v>98</v>
      </c>
      <c r="K2193" t="s">
        <v>2189</v>
      </c>
      <c r="L2193" t="s">
        <v>14325</v>
      </c>
      <c r="M2193" t="s">
        <v>1798</v>
      </c>
      <c r="N2193" t="s">
        <v>14549</v>
      </c>
      <c r="O2193" t="s">
        <v>3012</v>
      </c>
      <c r="P2193" t="s">
        <v>14327</v>
      </c>
      <c r="Q2193" t="s">
        <v>2189</v>
      </c>
      <c r="R2193" t="b">
        <v>0</v>
      </c>
      <c r="S2193">
        <v>2000</v>
      </c>
      <c r="T2193" t="s">
        <v>3002</v>
      </c>
      <c r="U2193" t="s">
        <v>3003</v>
      </c>
      <c r="V2193">
        <v>2</v>
      </c>
      <c r="W2193" t="s">
        <v>3012</v>
      </c>
    </row>
    <row r="2194" spans="1:23" hidden="1" x14ac:dyDescent="0.35">
      <c r="A2194" t="s">
        <v>350</v>
      </c>
      <c r="C2194" s="403">
        <v>45462</v>
      </c>
      <c r="D2194" t="s">
        <v>3661</v>
      </c>
      <c r="E2194" t="s">
        <v>1240</v>
      </c>
      <c r="F2194" t="s">
        <v>14550</v>
      </c>
      <c r="G2194" t="s">
        <v>2442</v>
      </c>
      <c r="H2194" t="s">
        <v>14551</v>
      </c>
      <c r="I2194" t="s">
        <v>2278</v>
      </c>
      <c r="J2194" t="s">
        <v>103</v>
      </c>
      <c r="K2194" t="s">
        <v>836</v>
      </c>
      <c r="L2194" t="s">
        <v>13478</v>
      </c>
      <c r="M2194" t="s">
        <v>14552</v>
      </c>
      <c r="N2194" t="s">
        <v>14553</v>
      </c>
      <c r="O2194" t="s">
        <v>3030</v>
      </c>
      <c r="P2194" t="s">
        <v>13481</v>
      </c>
      <c r="Q2194" t="s">
        <v>846</v>
      </c>
      <c r="R2194" t="b">
        <v>0</v>
      </c>
      <c r="S2194">
        <v>30000</v>
      </c>
      <c r="T2194" t="s">
        <v>3013</v>
      </c>
      <c r="U2194" t="s">
        <v>3003</v>
      </c>
      <c r="V2194">
        <v>30</v>
      </c>
      <c r="W2194" t="s">
        <v>3030</v>
      </c>
    </row>
    <row r="2195" spans="1:23" hidden="1" x14ac:dyDescent="0.35">
      <c r="A2195" t="s">
        <v>419</v>
      </c>
      <c r="C2195" s="403">
        <v>45462</v>
      </c>
      <c r="D2195" t="s">
        <v>3543</v>
      </c>
      <c r="E2195" t="s">
        <v>14554</v>
      </c>
      <c r="F2195" t="s">
        <v>14555</v>
      </c>
      <c r="G2195" t="s">
        <v>14556</v>
      </c>
      <c r="H2195" t="s">
        <v>14557</v>
      </c>
      <c r="I2195" t="s">
        <v>10546</v>
      </c>
      <c r="J2195" t="s">
        <v>96</v>
      </c>
      <c r="K2195" t="s">
        <v>507</v>
      </c>
      <c r="L2195" t="s">
        <v>8400</v>
      </c>
      <c r="M2195" t="s">
        <v>8449</v>
      </c>
      <c r="N2195" t="s">
        <v>14558</v>
      </c>
      <c r="O2195" t="s">
        <v>3012</v>
      </c>
      <c r="P2195" t="s">
        <v>8451</v>
      </c>
      <c r="Q2195" t="s">
        <v>429</v>
      </c>
      <c r="R2195" t="b">
        <v>0</v>
      </c>
      <c r="S2195">
        <v>2000</v>
      </c>
      <c r="T2195" t="s">
        <v>3002</v>
      </c>
      <c r="U2195" t="s">
        <v>3003</v>
      </c>
      <c r="V2195">
        <v>2</v>
      </c>
      <c r="W2195" t="s">
        <v>3012</v>
      </c>
    </row>
    <row r="2196" spans="1:23" hidden="1" x14ac:dyDescent="0.35">
      <c r="A2196" t="s">
        <v>2189</v>
      </c>
      <c r="C2196" s="403">
        <v>45462</v>
      </c>
      <c r="D2196" t="s">
        <v>3543</v>
      </c>
      <c r="E2196" t="s">
        <v>14559</v>
      </c>
      <c r="F2196" t="s">
        <v>14560</v>
      </c>
      <c r="G2196" t="s">
        <v>14561</v>
      </c>
      <c r="H2196" t="s">
        <v>14562</v>
      </c>
      <c r="I2196" t="s">
        <v>14563</v>
      </c>
      <c r="J2196" t="s">
        <v>97</v>
      </c>
      <c r="K2196" t="s">
        <v>2189</v>
      </c>
      <c r="L2196" t="s">
        <v>3205</v>
      </c>
      <c r="M2196" t="s">
        <v>5729</v>
      </c>
      <c r="N2196" t="s">
        <v>6752</v>
      </c>
      <c r="O2196" t="s">
        <v>3012</v>
      </c>
      <c r="P2196" t="s">
        <v>4683</v>
      </c>
      <c r="Q2196" t="s">
        <v>2189</v>
      </c>
      <c r="R2196" t="b">
        <v>0</v>
      </c>
      <c r="S2196">
        <v>2000</v>
      </c>
      <c r="T2196" t="s">
        <v>3002</v>
      </c>
      <c r="U2196" t="s">
        <v>3003</v>
      </c>
      <c r="V2196">
        <v>2</v>
      </c>
      <c r="W2196" t="s">
        <v>3012</v>
      </c>
    </row>
    <row r="2197" spans="1:23" hidden="1" x14ac:dyDescent="0.35">
      <c r="A2197" t="s">
        <v>2189</v>
      </c>
      <c r="C2197" s="403">
        <v>45462</v>
      </c>
      <c r="D2197" t="s">
        <v>3543</v>
      </c>
      <c r="E2197" t="s">
        <v>14564</v>
      </c>
      <c r="F2197" t="s">
        <v>14565</v>
      </c>
      <c r="G2197" t="s">
        <v>14566</v>
      </c>
      <c r="H2197" t="s">
        <v>14567</v>
      </c>
      <c r="I2197" t="s">
        <v>14566</v>
      </c>
      <c r="J2197" t="s">
        <v>101</v>
      </c>
      <c r="K2197" t="s">
        <v>792</v>
      </c>
      <c r="L2197" t="s">
        <v>3308</v>
      </c>
      <c r="M2197" t="s">
        <v>1798</v>
      </c>
      <c r="N2197" t="s">
        <v>14568</v>
      </c>
      <c r="O2197" t="s">
        <v>3012</v>
      </c>
      <c r="P2197" t="s">
        <v>9960</v>
      </c>
      <c r="Q2197" t="s">
        <v>2189</v>
      </c>
      <c r="R2197" t="b">
        <v>0</v>
      </c>
      <c r="S2197">
        <v>1000</v>
      </c>
      <c r="T2197" t="s">
        <v>3002</v>
      </c>
      <c r="U2197" t="s">
        <v>3003</v>
      </c>
      <c r="V2197">
        <v>1</v>
      </c>
      <c r="W2197" t="s">
        <v>3012</v>
      </c>
    </row>
    <row r="2198" spans="1:23" hidden="1" x14ac:dyDescent="0.35">
      <c r="A2198" t="s">
        <v>2189</v>
      </c>
      <c r="C2198" s="403">
        <v>45462</v>
      </c>
      <c r="D2198" t="s">
        <v>3543</v>
      </c>
      <c r="E2198" t="s">
        <v>14569</v>
      </c>
      <c r="F2198" t="s">
        <v>14570</v>
      </c>
      <c r="G2198" t="s">
        <v>14571</v>
      </c>
      <c r="H2198" t="s">
        <v>14572</v>
      </c>
      <c r="I2198" t="s">
        <v>11681</v>
      </c>
      <c r="J2198" t="s">
        <v>98</v>
      </c>
      <c r="K2198" t="s">
        <v>2189</v>
      </c>
      <c r="L2198" t="s">
        <v>6280</v>
      </c>
      <c r="M2198" t="s">
        <v>6350</v>
      </c>
      <c r="N2198" t="s">
        <v>10507</v>
      </c>
      <c r="O2198" t="s">
        <v>3012</v>
      </c>
      <c r="P2198" t="s">
        <v>6334</v>
      </c>
      <c r="Q2198" t="s">
        <v>2189</v>
      </c>
      <c r="R2198" t="b">
        <v>0</v>
      </c>
      <c r="S2198">
        <v>1000</v>
      </c>
      <c r="T2198" t="s">
        <v>3002</v>
      </c>
      <c r="U2198" t="s">
        <v>3003</v>
      </c>
      <c r="V2198">
        <v>1</v>
      </c>
      <c r="W2198" t="s">
        <v>3012</v>
      </c>
    </row>
    <row r="2199" spans="1:23" hidden="1" x14ac:dyDescent="0.35">
      <c r="A2199" t="s">
        <v>419</v>
      </c>
      <c r="C2199" s="403">
        <v>45462</v>
      </c>
      <c r="D2199" t="s">
        <v>3543</v>
      </c>
      <c r="E2199" t="s">
        <v>14573</v>
      </c>
      <c r="F2199" t="s">
        <v>14574</v>
      </c>
      <c r="G2199" t="s">
        <v>14575</v>
      </c>
      <c r="H2199" t="s">
        <v>14576</v>
      </c>
      <c r="I2199" t="s">
        <v>14577</v>
      </c>
      <c r="J2199" t="s">
        <v>96</v>
      </c>
      <c r="K2199" t="s">
        <v>507</v>
      </c>
      <c r="L2199" t="s">
        <v>8400</v>
      </c>
      <c r="M2199" t="s">
        <v>14578</v>
      </c>
      <c r="N2199" t="s">
        <v>8402</v>
      </c>
      <c r="O2199" t="s">
        <v>3012</v>
      </c>
      <c r="P2199" t="s">
        <v>14579</v>
      </c>
      <c r="Q2199" t="s">
        <v>429</v>
      </c>
      <c r="R2199" t="b">
        <v>0</v>
      </c>
      <c r="S2199">
        <v>2000</v>
      </c>
      <c r="T2199" t="s">
        <v>3002</v>
      </c>
      <c r="U2199" t="s">
        <v>3003</v>
      </c>
      <c r="V2199">
        <v>2</v>
      </c>
      <c r="W2199" t="s">
        <v>3012</v>
      </c>
    </row>
    <row r="2200" spans="1:23" hidden="1" x14ac:dyDescent="0.35">
      <c r="A2200" t="s">
        <v>2189</v>
      </c>
      <c r="C2200" s="403">
        <v>45462</v>
      </c>
      <c r="D2200" t="s">
        <v>3543</v>
      </c>
      <c r="E2200" t="s">
        <v>14580</v>
      </c>
      <c r="F2200" t="s">
        <v>14581</v>
      </c>
      <c r="G2200" t="s">
        <v>2432</v>
      </c>
      <c r="H2200" t="s">
        <v>14582</v>
      </c>
      <c r="I2200" t="s">
        <v>2432</v>
      </c>
      <c r="J2200" t="s">
        <v>101</v>
      </c>
      <c r="K2200" t="s">
        <v>792</v>
      </c>
      <c r="L2200" t="s">
        <v>3308</v>
      </c>
      <c r="M2200" t="s">
        <v>1798</v>
      </c>
      <c r="N2200" t="s">
        <v>14583</v>
      </c>
      <c r="O2200" t="s">
        <v>3012</v>
      </c>
      <c r="P2200" t="s">
        <v>9960</v>
      </c>
      <c r="Q2200" t="s">
        <v>2189</v>
      </c>
      <c r="R2200" t="b">
        <v>0</v>
      </c>
      <c r="S2200">
        <v>10000</v>
      </c>
      <c r="T2200" t="s">
        <v>3002</v>
      </c>
      <c r="U2200" t="s">
        <v>3003</v>
      </c>
      <c r="V2200">
        <v>10</v>
      </c>
      <c r="W2200" t="s">
        <v>3012</v>
      </c>
    </row>
    <row r="2201" spans="1:23" hidden="1" x14ac:dyDescent="0.35">
      <c r="A2201" t="s">
        <v>350</v>
      </c>
      <c r="C2201" s="403">
        <v>45462</v>
      </c>
      <c r="D2201" t="s">
        <v>3543</v>
      </c>
      <c r="E2201" t="s">
        <v>14584</v>
      </c>
      <c r="F2201" t="s">
        <v>14585</v>
      </c>
      <c r="G2201" t="s">
        <v>14586</v>
      </c>
      <c r="H2201" t="s">
        <v>14587</v>
      </c>
      <c r="I2201" t="s">
        <v>14588</v>
      </c>
      <c r="J2201" t="s">
        <v>103</v>
      </c>
      <c r="K2201" t="s">
        <v>836</v>
      </c>
      <c r="L2201" t="s">
        <v>13478</v>
      </c>
      <c r="M2201" t="s">
        <v>1798</v>
      </c>
      <c r="N2201" t="s">
        <v>14589</v>
      </c>
      <c r="O2201" t="s">
        <v>3012</v>
      </c>
      <c r="P2201" t="s">
        <v>13481</v>
      </c>
      <c r="Q2201" t="s">
        <v>846</v>
      </c>
      <c r="R2201" t="b">
        <v>0</v>
      </c>
      <c r="S2201">
        <v>2500</v>
      </c>
      <c r="T2201" t="s">
        <v>3002</v>
      </c>
      <c r="U2201" t="s">
        <v>3003</v>
      </c>
      <c r="V2201">
        <v>2.5</v>
      </c>
      <c r="W2201" t="s">
        <v>3012</v>
      </c>
    </row>
    <row r="2202" spans="1:23" hidden="1" x14ac:dyDescent="0.35">
      <c r="A2202" t="s">
        <v>2189</v>
      </c>
      <c r="C2202" s="403">
        <v>45462</v>
      </c>
      <c r="D2202" t="s">
        <v>3543</v>
      </c>
      <c r="E2202" t="s">
        <v>14590</v>
      </c>
      <c r="F2202" t="s">
        <v>14591</v>
      </c>
      <c r="G2202" t="s">
        <v>7445</v>
      </c>
      <c r="H2202" t="s">
        <v>14592</v>
      </c>
      <c r="I2202" t="s">
        <v>7445</v>
      </c>
      <c r="J2202" t="s">
        <v>101</v>
      </c>
      <c r="K2202" t="s">
        <v>792</v>
      </c>
      <c r="L2202" t="s">
        <v>3308</v>
      </c>
      <c r="M2202" t="s">
        <v>1798</v>
      </c>
      <c r="N2202" t="s">
        <v>14593</v>
      </c>
      <c r="O2202" t="s">
        <v>3012</v>
      </c>
      <c r="P2202" t="s">
        <v>9960</v>
      </c>
      <c r="Q2202" t="s">
        <v>2189</v>
      </c>
      <c r="R2202" t="b">
        <v>0</v>
      </c>
      <c r="S2202">
        <v>2000</v>
      </c>
      <c r="T2202" t="s">
        <v>3002</v>
      </c>
      <c r="U2202" t="s">
        <v>3003</v>
      </c>
      <c r="V2202">
        <v>2</v>
      </c>
      <c r="W2202" t="s">
        <v>3012</v>
      </c>
    </row>
    <row r="2203" spans="1:23" hidden="1" x14ac:dyDescent="0.35">
      <c r="A2203" t="s">
        <v>419</v>
      </c>
      <c r="C2203" s="403">
        <v>45462</v>
      </c>
      <c r="D2203" t="s">
        <v>3543</v>
      </c>
      <c r="E2203" t="s">
        <v>2649</v>
      </c>
      <c r="F2203" t="s">
        <v>14594</v>
      </c>
      <c r="G2203" t="s">
        <v>14595</v>
      </c>
      <c r="H2203" t="s">
        <v>14596</v>
      </c>
      <c r="I2203" t="s">
        <v>2470</v>
      </c>
      <c r="J2203" t="s">
        <v>96</v>
      </c>
      <c r="K2203" t="s">
        <v>507</v>
      </c>
      <c r="L2203" t="s">
        <v>8400</v>
      </c>
      <c r="M2203" t="s">
        <v>14597</v>
      </c>
      <c r="N2203" t="s">
        <v>14598</v>
      </c>
      <c r="O2203" t="s">
        <v>3012</v>
      </c>
      <c r="P2203" t="s">
        <v>14579</v>
      </c>
      <c r="Q2203" t="s">
        <v>429</v>
      </c>
      <c r="R2203" t="b">
        <v>0</v>
      </c>
      <c r="S2203">
        <v>2000</v>
      </c>
      <c r="T2203" t="s">
        <v>3002</v>
      </c>
      <c r="U2203" t="s">
        <v>3003</v>
      </c>
      <c r="V2203">
        <v>2</v>
      </c>
      <c r="W2203" t="s">
        <v>3012</v>
      </c>
    </row>
    <row r="2204" spans="1:23" hidden="1" x14ac:dyDescent="0.35">
      <c r="A2204" t="s">
        <v>419</v>
      </c>
      <c r="C2204" s="403">
        <v>45462</v>
      </c>
      <c r="D2204" t="s">
        <v>3543</v>
      </c>
      <c r="E2204" t="s">
        <v>14599</v>
      </c>
      <c r="F2204" t="s">
        <v>14600</v>
      </c>
      <c r="G2204" t="s">
        <v>14601</v>
      </c>
      <c r="H2204" t="s">
        <v>14602</v>
      </c>
      <c r="I2204" t="s">
        <v>475</v>
      </c>
      <c r="J2204" t="s">
        <v>96</v>
      </c>
      <c r="K2204" t="s">
        <v>507</v>
      </c>
      <c r="L2204" t="s">
        <v>8400</v>
      </c>
      <c r="M2204" t="s">
        <v>14597</v>
      </c>
      <c r="N2204" t="s">
        <v>14598</v>
      </c>
      <c r="O2204" t="s">
        <v>3012</v>
      </c>
      <c r="P2204" t="s">
        <v>14579</v>
      </c>
      <c r="Q2204" t="s">
        <v>429</v>
      </c>
      <c r="R2204" t="b">
        <v>0</v>
      </c>
      <c r="S2204">
        <v>2000</v>
      </c>
      <c r="T2204" t="s">
        <v>3002</v>
      </c>
      <c r="U2204" t="s">
        <v>3003</v>
      </c>
      <c r="V2204">
        <v>2</v>
      </c>
      <c r="W2204" t="s">
        <v>3012</v>
      </c>
    </row>
    <row r="2205" spans="1:23" hidden="1" x14ac:dyDescent="0.35">
      <c r="A2205" t="s">
        <v>350</v>
      </c>
      <c r="C2205" s="403">
        <v>45462</v>
      </c>
      <c r="D2205" t="s">
        <v>3543</v>
      </c>
      <c r="E2205" t="s">
        <v>14603</v>
      </c>
      <c r="F2205" t="s">
        <v>14604</v>
      </c>
      <c r="G2205" t="s">
        <v>12564</v>
      </c>
      <c r="H2205" t="s">
        <v>14605</v>
      </c>
      <c r="I2205" t="s">
        <v>12566</v>
      </c>
      <c r="J2205" t="s">
        <v>103</v>
      </c>
      <c r="K2205" t="s">
        <v>836</v>
      </c>
      <c r="L2205" t="s">
        <v>9190</v>
      </c>
      <c r="M2205" t="s">
        <v>1798</v>
      </c>
      <c r="N2205" t="s">
        <v>14606</v>
      </c>
      <c r="O2205" t="s">
        <v>3012</v>
      </c>
      <c r="P2205" t="s">
        <v>10364</v>
      </c>
      <c r="Q2205" t="s">
        <v>846</v>
      </c>
      <c r="R2205" t="b">
        <v>0</v>
      </c>
      <c r="S2205">
        <v>2000</v>
      </c>
      <c r="T2205" t="s">
        <v>3002</v>
      </c>
      <c r="U2205" t="s">
        <v>3003</v>
      </c>
      <c r="V2205">
        <v>2</v>
      </c>
      <c r="W2205" t="s">
        <v>3012</v>
      </c>
    </row>
    <row r="2206" spans="1:23" hidden="1" x14ac:dyDescent="0.35">
      <c r="A2206" t="s">
        <v>419</v>
      </c>
      <c r="C2206" s="403">
        <v>45462</v>
      </c>
      <c r="D2206" t="s">
        <v>3543</v>
      </c>
      <c r="E2206" t="s">
        <v>14607</v>
      </c>
      <c r="F2206" t="s">
        <v>14608</v>
      </c>
      <c r="G2206" t="s">
        <v>14609</v>
      </c>
      <c r="H2206" t="s">
        <v>14610</v>
      </c>
      <c r="I2206" t="s">
        <v>799</v>
      </c>
      <c r="J2206" t="s">
        <v>96</v>
      </c>
      <c r="K2206" t="s">
        <v>507</v>
      </c>
      <c r="L2206" t="s">
        <v>8400</v>
      </c>
      <c r="M2206" t="s">
        <v>14611</v>
      </c>
      <c r="N2206" t="s">
        <v>14612</v>
      </c>
      <c r="O2206" t="s">
        <v>3012</v>
      </c>
      <c r="P2206" t="s">
        <v>14611</v>
      </c>
      <c r="Q2206" t="s">
        <v>429</v>
      </c>
      <c r="R2206" t="b">
        <v>0</v>
      </c>
      <c r="S2206">
        <v>2000</v>
      </c>
      <c r="T2206" t="s">
        <v>3002</v>
      </c>
      <c r="U2206" t="s">
        <v>3003</v>
      </c>
      <c r="V2206">
        <v>2</v>
      </c>
      <c r="W2206" t="s">
        <v>3012</v>
      </c>
    </row>
    <row r="2207" spans="1:23" hidden="1" x14ac:dyDescent="0.35">
      <c r="A2207" t="s">
        <v>350</v>
      </c>
      <c r="C2207" s="403">
        <v>45462</v>
      </c>
      <c r="D2207" t="s">
        <v>3543</v>
      </c>
      <c r="E2207" t="s">
        <v>14613</v>
      </c>
      <c r="F2207" t="s">
        <v>14614</v>
      </c>
      <c r="G2207" t="s">
        <v>14615</v>
      </c>
      <c r="H2207" t="s">
        <v>14616</v>
      </c>
      <c r="I2207" t="s">
        <v>2278</v>
      </c>
      <c r="J2207" t="s">
        <v>103</v>
      </c>
      <c r="K2207" t="s">
        <v>837</v>
      </c>
      <c r="L2207" t="s">
        <v>14617</v>
      </c>
      <c r="M2207" t="s">
        <v>1798</v>
      </c>
      <c r="N2207" t="s">
        <v>14618</v>
      </c>
      <c r="O2207" t="s">
        <v>3021</v>
      </c>
      <c r="P2207" t="s">
        <v>14619</v>
      </c>
      <c r="Q2207" t="s">
        <v>837</v>
      </c>
      <c r="R2207" t="b">
        <v>0</v>
      </c>
      <c r="S2207">
        <v>7000</v>
      </c>
      <c r="T2207" t="s">
        <v>3002</v>
      </c>
      <c r="U2207" t="s">
        <v>3003</v>
      </c>
      <c r="V2207">
        <v>7</v>
      </c>
      <c r="W2207" t="s">
        <v>3021</v>
      </c>
    </row>
    <row r="2208" spans="1:23" hidden="1" x14ac:dyDescent="0.35">
      <c r="A2208" t="s">
        <v>2189</v>
      </c>
      <c r="C2208" s="403">
        <v>45462</v>
      </c>
      <c r="D2208" t="s">
        <v>3543</v>
      </c>
      <c r="E2208" t="s">
        <v>14620</v>
      </c>
      <c r="F2208" t="s">
        <v>14621</v>
      </c>
      <c r="G2208" t="s">
        <v>14622</v>
      </c>
      <c r="H2208" t="s">
        <v>14623</v>
      </c>
      <c r="I2208" t="s">
        <v>2819</v>
      </c>
      <c r="J2208" t="s">
        <v>97</v>
      </c>
      <c r="K2208" t="s">
        <v>2189</v>
      </c>
      <c r="L2208" t="s">
        <v>4807</v>
      </c>
      <c r="M2208" t="s">
        <v>6422</v>
      </c>
      <c r="N2208" t="s">
        <v>14284</v>
      </c>
      <c r="O2208" t="s">
        <v>3021</v>
      </c>
      <c r="P2208" t="s">
        <v>6424</v>
      </c>
      <c r="Q2208" t="s">
        <v>2189</v>
      </c>
      <c r="R2208" t="b">
        <v>0</v>
      </c>
      <c r="S2208">
        <v>5000</v>
      </c>
      <c r="T2208" t="s">
        <v>3002</v>
      </c>
      <c r="U2208" t="s">
        <v>3003</v>
      </c>
      <c r="V2208">
        <v>5</v>
      </c>
      <c r="W2208" t="s">
        <v>3021</v>
      </c>
    </row>
    <row r="2209" spans="1:23" hidden="1" x14ac:dyDescent="0.35">
      <c r="A2209" t="s">
        <v>2189</v>
      </c>
      <c r="C2209" s="403">
        <v>45462</v>
      </c>
      <c r="D2209" t="s">
        <v>3543</v>
      </c>
      <c r="E2209" t="s">
        <v>14624</v>
      </c>
      <c r="F2209" t="s">
        <v>14625</v>
      </c>
      <c r="G2209" t="s">
        <v>14626</v>
      </c>
      <c r="H2209" t="s">
        <v>14627</v>
      </c>
      <c r="I2209" t="s">
        <v>3993</v>
      </c>
      <c r="J2209" t="s">
        <v>98</v>
      </c>
      <c r="K2209" t="s">
        <v>2189</v>
      </c>
      <c r="L2209" t="s">
        <v>6280</v>
      </c>
      <c r="M2209" t="s">
        <v>7039</v>
      </c>
      <c r="N2209" t="s">
        <v>10532</v>
      </c>
      <c r="O2209" t="s">
        <v>3012</v>
      </c>
      <c r="P2209" t="s">
        <v>6283</v>
      </c>
      <c r="Q2209" t="s">
        <v>2189</v>
      </c>
      <c r="R2209" t="b">
        <v>0</v>
      </c>
      <c r="S2209">
        <v>800</v>
      </c>
      <c r="T2209" t="s">
        <v>3002</v>
      </c>
      <c r="U2209" t="s">
        <v>3003</v>
      </c>
      <c r="V2209">
        <v>0.8</v>
      </c>
      <c r="W2209" t="s">
        <v>3012</v>
      </c>
    </row>
    <row r="2210" spans="1:23" hidden="1" x14ac:dyDescent="0.35">
      <c r="A2210" t="s">
        <v>2176</v>
      </c>
      <c r="C2210" s="403">
        <v>45462</v>
      </c>
      <c r="D2210" t="s">
        <v>3543</v>
      </c>
      <c r="E2210" t="s">
        <v>14628</v>
      </c>
      <c r="F2210" t="s">
        <v>14629</v>
      </c>
      <c r="G2210" t="s">
        <v>14630</v>
      </c>
      <c r="H2210" t="s">
        <v>14631</v>
      </c>
      <c r="I2210" t="s">
        <v>2295</v>
      </c>
      <c r="J2210" t="s">
        <v>102</v>
      </c>
      <c r="K2210" t="s">
        <v>842</v>
      </c>
      <c r="L2210" t="s">
        <v>9852</v>
      </c>
      <c r="M2210" t="s">
        <v>1798</v>
      </c>
      <c r="N2210" t="s">
        <v>14632</v>
      </c>
      <c r="O2210" t="s">
        <v>3012</v>
      </c>
      <c r="P2210" t="s">
        <v>13774</v>
      </c>
      <c r="Q2210" t="s">
        <v>349</v>
      </c>
      <c r="R2210" t="b">
        <v>0</v>
      </c>
      <c r="S2210">
        <v>2200</v>
      </c>
      <c r="T2210" t="s">
        <v>3002</v>
      </c>
      <c r="U2210" t="s">
        <v>3003</v>
      </c>
      <c r="V2210">
        <v>2.2000000000000002</v>
      </c>
      <c r="W2210" t="s">
        <v>3012</v>
      </c>
    </row>
    <row r="2211" spans="1:23" hidden="1" x14ac:dyDescent="0.35">
      <c r="A2211" t="s">
        <v>2189</v>
      </c>
      <c r="C2211" s="403">
        <v>45462</v>
      </c>
      <c r="D2211" t="s">
        <v>3543</v>
      </c>
      <c r="E2211" t="s">
        <v>14633</v>
      </c>
      <c r="F2211" t="s">
        <v>14634</v>
      </c>
      <c r="G2211" t="s">
        <v>14635</v>
      </c>
      <c r="H2211" t="s">
        <v>14636</v>
      </c>
      <c r="I2211" t="s">
        <v>2358</v>
      </c>
      <c r="J2211" t="s">
        <v>98</v>
      </c>
      <c r="K2211" t="s">
        <v>2189</v>
      </c>
      <c r="L2211" t="s">
        <v>6280</v>
      </c>
      <c r="M2211" t="s">
        <v>7039</v>
      </c>
      <c r="N2211" t="s">
        <v>14637</v>
      </c>
      <c r="O2211" t="s">
        <v>3012</v>
      </c>
      <c r="P2211" t="s">
        <v>6283</v>
      </c>
      <c r="Q2211" t="s">
        <v>2189</v>
      </c>
      <c r="R2211" t="b">
        <v>0</v>
      </c>
      <c r="S2211">
        <v>1000</v>
      </c>
      <c r="T2211" t="s">
        <v>3002</v>
      </c>
      <c r="U2211" t="s">
        <v>3003</v>
      </c>
      <c r="V2211">
        <v>1</v>
      </c>
      <c r="W2211" t="s">
        <v>3012</v>
      </c>
    </row>
    <row r="2212" spans="1:23" hidden="1" x14ac:dyDescent="0.35">
      <c r="A2212" t="s">
        <v>2189</v>
      </c>
      <c r="C2212" s="403">
        <v>45462</v>
      </c>
      <c r="D2212" t="s">
        <v>3543</v>
      </c>
      <c r="E2212" t="s">
        <v>14638</v>
      </c>
      <c r="F2212" t="s">
        <v>14639</v>
      </c>
      <c r="G2212" t="s">
        <v>14640</v>
      </c>
      <c r="H2212" t="s">
        <v>14641</v>
      </c>
      <c r="I2212" t="s">
        <v>2320</v>
      </c>
      <c r="J2212" t="s">
        <v>98</v>
      </c>
      <c r="K2212" t="s">
        <v>2189</v>
      </c>
      <c r="L2212" t="s">
        <v>6280</v>
      </c>
      <c r="M2212" t="s">
        <v>7039</v>
      </c>
      <c r="N2212" t="s">
        <v>14642</v>
      </c>
      <c r="O2212" t="s">
        <v>3012</v>
      </c>
      <c r="P2212" t="s">
        <v>6283</v>
      </c>
      <c r="Q2212" t="s">
        <v>2189</v>
      </c>
      <c r="R2212" t="b">
        <v>0</v>
      </c>
      <c r="S2212">
        <v>2000</v>
      </c>
      <c r="T2212" t="s">
        <v>3002</v>
      </c>
      <c r="U2212" t="s">
        <v>3003</v>
      </c>
      <c r="V2212">
        <v>2</v>
      </c>
      <c r="W2212" t="s">
        <v>3012</v>
      </c>
    </row>
    <row r="2213" spans="1:23" hidden="1" x14ac:dyDescent="0.35">
      <c r="A2213" t="s">
        <v>2189</v>
      </c>
      <c r="C2213" s="403">
        <v>45462</v>
      </c>
      <c r="D2213" t="s">
        <v>3543</v>
      </c>
      <c r="E2213" t="s">
        <v>14643</v>
      </c>
      <c r="F2213" t="s">
        <v>14644</v>
      </c>
      <c r="G2213" t="s">
        <v>14645</v>
      </c>
      <c r="H2213" t="s">
        <v>14646</v>
      </c>
      <c r="I2213" t="s">
        <v>2279</v>
      </c>
      <c r="J2213" t="s">
        <v>98</v>
      </c>
      <c r="K2213" t="s">
        <v>2189</v>
      </c>
      <c r="L2213" t="s">
        <v>6280</v>
      </c>
      <c r="M2213" t="s">
        <v>7039</v>
      </c>
      <c r="N2213" t="s">
        <v>14647</v>
      </c>
      <c r="O2213" t="s">
        <v>3012</v>
      </c>
      <c r="P2213" t="s">
        <v>6283</v>
      </c>
      <c r="Q2213" t="s">
        <v>2189</v>
      </c>
      <c r="R2213" t="b">
        <v>0</v>
      </c>
      <c r="S2213">
        <v>400</v>
      </c>
      <c r="T2213" t="s">
        <v>3002</v>
      </c>
      <c r="U2213" t="s">
        <v>3003</v>
      </c>
      <c r="V2213">
        <v>0.4</v>
      </c>
      <c r="W2213" t="s">
        <v>3012</v>
      </c>
    </row>
    <row r="2214" spans="1:23" hidden="1" x14ac:dyDescent="0.35">
      <c r="A2214" t="s">
        <v>2189</v>
      </c>
      <c r="C2214" s="403">
        <v>45462</v>
      </c>
      <c r="D2214" t="s">
        <v>3543</v>
      </c>
      <c r="E2214" t="s">
        <v>14648</v>
      </c>
      <c r="F2214" t="s">
        <v>14649</v>
      </c>
      <c r="G2214" t="s">
        <v>14650</v>
      </c>
      <c r="H2214" t="s">
        <v>14651</v>
      </c>
      <c r="I2214" t="s">
        <v>2594</v>
      </c>
      <c r="J2214" t="s">
        <v>98</v>
      </c>
      <c r="K2214" t="s">
        <v>2189</v>
      </c>
      <c r="L2214" t="s">
        <v>6280</v>
      </c>
      <c r="M2214" t="s">
        <v>7039</v>
      </c>
      <c r="N2214" t="s">
        <v>14652</v>
      </c>
      <c r="O2214" t="s">
        <v>3012</v>
      </c>
      <c r="P2214" t="s">
        <v>6283</v>
      </c>
      <c r="Q2214" t="s">
        <v>2189</v>
      </c>
      <c r="R2214" t="b">
        <v>0</v>
      </c>
      <c r="S2214">
        <v>500</v>
      </c>
      <c r="T2214" t="s">
        <v>3002</v>
      </c>
      <c r="U2214" t="s">
        <v>3003</v>
      </c>
      <c r="V2214">
        <v>0.5</v>
      </c>
      <c r="W2214" t="s">
        <v>3012</v>
      </c>
    </row>
    <row r="2215" spans="1:23" hidden="1" x14ac:dyDescent="0.35">
      <c r="A2215" t="s">
        <v>2189</v>
      </c>
      <c r="C2215" s="403">
        <v>45461</v>
      </c>
      <c r="D2215" t="s">
        <v>3543</v>
      </c>
      <c r="E2215" t="s">
        <v>14653</v>
      </c>
      <c r="F2215" t="s">
        <v>14654</v>
      </c>
      <c r="G2215" t="s">
        <v>14655</v>
      </c>
      <c r="H2215" t="s">
        <v>14656</v>
      </c>
      <c r="I2215" t="s">
        <v>2310</v>
      </c>
      <c r="J2215" t="s">
        <v>98</v>
      </c>
      <c r="K2215" t="s">
        <v>2189</v>
      </c>
      <c r="L2215" t="s">
        <v>2998</v>
      </c>
      <c r="M2215" t="s">
        <v>6826</v>
      </c>
      <c r="N2215" t="s">
        <v>14657</v>
      </c>
      <c r="O2215" t="s">
        <v>3012</v>
      </c>
      <c r="P2215" t="s">
        <v>6706</v>
      </c>
      <c r="Q2215" t="s">
        <v>2189</v>
      </c>
      <c r="R2215" t="b">
        <v>0</v>
      </c>
      <c r="S2215">
        <v>400</v>
      </c>
      <c r="T2215" t="s">
        <v>3002</v>
      </c>
      <c r="U2215" t="s">
        <v>3003</v>
      </c>
      <c r="V2215">
        <v>0.4</v>
      </c>
      <c r="W2215" t="s">
        <v>3012</v>
      </c>
    </row>
    <row r="2216" spans="1:23" hidden="1" x14ac:dyDescent="0.35">
      <c r="A2216" t="s">
        <v>2189</v>
      </c>
      <c r="C2216" s="403">
        <v>45461</v>
      </c>
      <c r="D2216" t="s">
        <v>3543</v>
      </c>
      <c r="E2216" t="s">
        <v>14658</v>
      </c>
      <c r="F2216" t="s">
        <v>14659</v>
      </c>
      <c r="G2216" t="s">
        <v>14660</v>
      </c>
      <c r="H2216" t="s">
        <v>14661</v>
      </c>
      <c r="I2216" t="s">
        <v>5041</v>
      </c>
      <c r="J2216" t="s">
        <v>98</v>
      </c>
      <c r="K2216" t="s">
        <v>2189</v>
      </c>
      <c r="L2216" t="s">
        <v>2998</v>
      </c>
      <c r="M2216" t="s">
        <v>6826</v>
      </c>
      <c r="N2216" t="s">
        <v>14662</v>
      </c>
      <c r="O2216" t="s">
        <v>3012</v>
      </c>
      <c r="P2216" t="s">
        <v>6706</v>
      </c>
      <c r="Q2216" t="s">
        <v>2189</v>
      </c>
      <c r="R2216" t="b">
        <v>0</v>
      </c>
      <c r="S2216">
        <v>1000</v>
      </c>
      <c r="T2216" t="s">
        <v>3002</v>
      </c>
      <c r="U2216" t="s">
        <v>3003</v>
      </c>
      <c r="V2216">
        <v>1</v>
      </c>
      <c r="W2216" t="s">
        <v>3012</v>
      </c>
    </row>
    <row r="2217" spans="1:23" hidden="1" x14ac:dyDescent="0.35">
      <c r="A2217" t="s">
        <v>419</v>
      </c>
      <c r="C2217" s="403">
        <v>45461</v>
      </c>
      <c r="D2217" t="s">
        <v>3543</v>
      </c>
      <c r="E2217" t="s">
        <v>14663</v>
      </c>
      <c r="F2217" t="s">
        <v>14664</v>
      </c>
      <c r="G2217" t="s">
        <v>449</v>
      </c>
      <c r="H2217" t="s">
        <v>14665</v>
      </c>
      <c r="I2217" t="s">
        <v>449</v>
      </c>
      <c r="J2217" t="s">
        <v>2260</v>
      </c>
      <c r="K2217" t="s">
        <v>407</v>
      </c>
      <c r="L2217" t="s">
        <v>3693</v>
      </c>
      <c r="M2217" t="s">
        <v>3063</v>
      </c>
      <c r="N2217" t="s">
        <v>14666</v>
      </c>
      <c r="O2217" t="s">
        <v>3021</v>
      </c>
      <c r="P2217" t="s">
        <v>8303</v>
      </c>
      <c r="Q2217" t="s">
        <v>497</v>
      </c>
      <c r="R2217" t="b">
        <v>0</v>
      </c>
      <c r="S2217">
        <v>0</v>
      </c>
      <c r="T2217" t="s">
        <v>3002</v>
      </c>
      <c r="U2217" t="s">
        <v>3003</v>
      </c>
      <c r="V2217">
        <v>0</v>
      </c>
      <c r="W2217" t="s">
        <v>3021</v>
      </c>
    </row>
    <row r="2218" spans="1:23" hidden="1" x14ac:dyDescent="0.35">
      <c r="A2218" t="s">
        <v>2189</v>
      </c>
      <c r="C2218" s="403">
        <v>45461</v>
      </c>
      <c r="D2218" t="s">
        <v>3661</v>
      </c>
      <c r="E2218" t="s">
        <v>1234</v>
      </c>
      <c r="F2218" t="s">
        <v>14667</v>
      </c>
      <c r="G2218" t="s">
        <v>14668</v>
      </c>
      <c r="H2218" t="s">
        <v>14669</v>
      </c>
      <c r="I2218" t="s">
        <v>2909</v>
      </c>
      <c r="J2218" t="s">
        <v>100</v>
      </c>
      <c r="K2218" t="s">
        <v>2193</v>
      </c>
      <c r="L2218" t="s">
        <v>3028</v>
      </c>
      <c r="M2218" t="s">
        <v>14670</v>
      </c>
      <c r="N2218" t="s">
        <v>14671</v>
      </c>
      <c r="O2218" t="s">
        <v>3030</v>
      </c>
      <c r="P2218" t="s">
        <v>14672</v>
      </c>
      <c r="Q2218" t="s">
        <v>2189</v>
      </c>
      <c r="R2218" t="b">
        <v>1</v>
      </c>
      <c r="S2218">
        <v>50000</v>
      </c>
      <c r="T2218" t="s">
        <v>3002</v>
      </c>
      <c r="U2218" t="s">
        <v>3003</v>
      </c>
      <c r="V2218">
        <v>50</v>
      </c>
      <c r="W2218" t="s">
        <v>3030</v>
      </c>
    </row>
    <row r="2219" spans="1:23" hidden="1" x14ac:dyDescent="0.35">
      <c r="A2219" t="s">
        <v>350</v>
      </c>
      <c r="C2219" s="403">
        <v>45461</v>
      </c>
      <c r="D2219" t="s">
        <v>3543</v>
      </c>
      <c r="E2219" t="s">
        <v>14673</v>
      </c>
      <c r="F2219" t="s">
        <v>14674</v>
      </c>
      <c r="G2219" t="s">
        <v>2286</v>
      </c>
      <c r="H2219" t="s">
        <v>14675</v>
      </c>
      <c r="I2219" t="s">
        <v>2286</v>
      </c>
      <c r="J2219" t="s">
        <v>105</v>
      </c>
      <c r="K2219" t="s">
        <v>846</v>
      </c>
      <c r="L2219" t="s">
        <v>14676</v>
      </c>
      <c r="M2219" t="s">
        <v>14677</v>
      </c>
      <c r="N2219" t="s">
        <v>14678</v>
      </c>
      <c r="O2219" t="s">
        <v>3012</v>
      </c>
      <c r="P2219" t="s">
        <v>14679</v>
      </c>
      <c r="Q2219" t="s">
        <v>846</v>
      </c>
      <c r="R2219" t="b">
        <v>0</v>
      </c>
      <c r="S2219">
        <v>0</v>
      </c>
      <c r="T2219" t="s">
        <v>3002</v>
      </c>
      <c r="U2219" t="s">
        <v>3003</v>
      </c>
      <c r="V2219">
        <v>0</v>
      </c>
      <c r="W2219" t="s">
        <v>3012</v>
      </c>
    </row>
    <row r="2220" spans="1:23" hidden="1" x14ac:dyDescent="0.35">
      <c r="A2220" t="s">
        <v>419</v>
      </c>
      <c r="C2220" s="403">
        <v>45461</v>
      </c>
      <c r="D2220" t="s">
        <v>3543</v>
      </c>
      <c r="E2220" t="s">
        <v>14680</v>
      </c>
      <c r="F2220" t="s">
        <v>14681</v>
      </c>
      <c r="G2220" t="s">
        <v>14682</v>
      </c>
      <c r="H2220" t="s">
        <v>14683</v>
      </c>
      <c r="I2220" t="s">
        <v>14682</v>
      </c>
      <c r="J2220" t="s">
        <v>107</v>
      </c>
      <c r="K2220" t="s">
        <v>407</v>
      </c>
      <c r="L2220" t="s">
        <v>3047</v>
      </c>
      <c r="M2220" t="s">
        <v>1798</v>
      </c>
      <c r="N2220" t="s">
        <v>1798</v>
      </c>
      <c r="O2220" t="s">
        <v>1798</v>
      </c>
      <c r="P2220" t="s">
        <v>8935</v>
      </c>
      <c r="Q2220" t="s">
        <v>497</v>
      </c>
      <c r="R2220" t="b">
        <v>0</v>
      </c>
      <c r="S2220">
        <v>5000</v>
      </c>
      <c r="T2220" t="s">
        <v>3002</v>
      </c>
      <c r="U2220" t="s">
        <v>3003</v>
      </c>
      <c r="V2220">
        <v>5</v>
      </c>
      <c r="W2220" t="s">
        <v>9935</v>
      </c>
    </row>
    <row r="2221" spans="1:23" hidden="1" x14ac:dyDescent="0.35">
      <c r="A2221" t="s">
        <v>2189</v>
      </c>
      <c r="C2221" s="403">
        <v>45461</v>
      </c>
      <c r="D2221" t="s">
        <v>3543</v>
      </c>
      <c r="E2221" t="s">
        <v>14684</v>
      </c>
      <c r="F2221" t="s">
        <v>14685</v>
      </c>
      <c r="G2221" t="s">
        <v>2378</v>
      </c>
      <c r="H2221" t="s">
        <v>14686</v>
      </c>
      <c r="I2221" t="s">
        <v>2378</v>
      </c>
      <c r="J2221" t="s">
        <v>97</v>
      </c>
      <c r="K2221" t="s">
        <v>2189</v>
      </c>
      <c r="L2221" t="s">
        <v>4733</v>
      </c>
      <c r="M2221" t="s">
        <v>7338</v>
      </c>
      <c r="N2221" t="s">
        <v>14687</v>
      </c>
      <c r="O2221" t="s">
        <v>3012</v>
      </c>
      <c r="P2221" t="s">
        <v>7340</v>
      </c>
      <c r="Q2221" t="s">
        <v>2189</v>
      </c>
      <c r="R2221" t="b">
        <v>0</v>
      </c>
      <c r="S2221">
        <v>5000</v>
      </c>
      <c r="T2221" t="s">
        <v>3002</v>
      </c>
      <c r="U2221" t="s">
        <v>3003</v>
      </c>
      <c r="V2221">
        <v>5</v>
      </c>
      <c r="W2221" t="s">
        <v>3012</v>
      </c>
    </row>
    <row r="2222" spans="1:23" hidden="1" x14ac:dyDescent="0.35">
      <c r="A2222" t="s">
        <v>350</v>
      </c>
      <c r="C2222" s="403">
        <v>45461</v>
      </c>
      <c r="D2222" t="s">
        <v>3543</v>
      </c>
      <c r="E2222" t="s">
        <v>14688</v>
      </c>
      <c r="F2222" t="s">
        <v>14689</v>
      </c>
      <c r="G2222" t="s">
        <v>6663</v>
      </c>
      <c r="H2222" t="s">
        <v>14690</v>
      </c>
      <c r="I2222" t="s">
        <v>6663</v>
      </c>
      <c r="J2222" t="s">
        <v>105</v>
      </c>
      <c r="K2222" t="s">
        <v>846</v>
      </c>
      <c r="L2222" t="s">
        <v>14676</v>
      </c>
      <c r="M2222" t="s">
        <v>14677</v>
      </c>
      <c r="N2222" t="s">
        <v>14678</v>
      </c>
      <c r="O2222" t="s">
        <v>3012</v>
      </c>
      <c r="P2222" t="s">
        <v>14679</v>
      </c>
      <c r="Q2222" t="s">
        <v>846</v>
      </c>
      <c r="R2222" t="b">
        <v>0</v>
      </c>
      <c r="S2222">
        <v>0</v>
      </c>
      <c r="T2222" t="s">
        <v>3002</v>
      </c>
      <c r="U2222" t="s">
        <v>3003</v>
      </c>
      <c r="V2222">
        <v>0</v>
      </c>
      <c r="W2222" t="s">
        <v>3012</v>
      </c>
    </row>
    <row r="2223" spans="1:23" hidden="1" x14ac:dyDescent="0.35">
      <c r="A2223" t="s">
        <v>2189</v>
      </c>
      <c r="C2223" s="403">
        <v>45461</v>
      </c>
      <c r="D2223" t="s">
        <v>3543</v>
      </c>
      <c r="E2223" t="s">
        <v>14691</v>
      </c>
      <c r="F2223" t="s">
        <v>14692</v>
      </c>
      <c r="G2223" t="s">
        <v>2405</v>
      </c>
      <c r="H2223" t="s">
        <v>14693</v>
      </c>
      <c r="I2223" t="s">
        <v>2405</v>
      </c>
      <c r="J2223" t="s">
        <v>97</v>
      </c>
      <c r="K2223" t="s">
        <v>2189</v>
      </c>
      <c r="L2223" t="s">
        <v>3301</v>
      </c>
      <c r="M2223" t="s">
        <v>7143</v>
      </c>
      <c r="N2223" t="s">
        <v>14694</v>
      </c>
      <c r="O2223" t="s">
        <v>3012</v>
      </c>
      <c r="P2223" t="s">
        <v>3263</v>
      </c>
      <c r="Q2223" t="s">
        <v>2189</v>
      </c>
      <c r="R2223" t="b">
        <v>0</v>
      </c>
      <c r="S2223">
        <v>2000</v>
      </c>
      <c r="T2223" t="s">
        <v>3002</v>
      </c>
      <c r="U2223" t="s">
        <v>3003</v>
      </c>
      <c r="V2223">
        <v>2</v>
      </c>
      <c r="W2223" t="s">
        <v>3012</v>
      </c>
    </row>
    <row r="2224" spans="1:23" hidden="1" x14ac:dyDescent="0.35">
      <c r="A2224" t="s">
        <v>2189</v>
      </c>
      <c r="C2224" s="403">
        <v>45461</v>
      </c>
      <c r="D2224" t="s">
        <v>3543</v>
      </c>
      <c r="E2224" t="s">
        <v>14695</v>
      </c>
      <c r="F2224" t="s">
        <v>14696</v>
      </c>
      <c r="G2224" t="s">
        <v>14697</v>
      </c>
      <c r="H2224" t="s">
        <v>14698</v>
      </c>
      <c r="I2224" t="s">
        <v>14697</v>
      </c>
      <c r="J2224" t="s">
        <v>97</v>
      </c>
      <c r="K2224" t="s">
        <v>2189</v>
      </c>
      <c r="L2224" t="s">
        <v>10331</v>
      </c>
      <c r="M2224" t="s">
        <v>9373</v>
      </c>
      <c r="N2224" t="s">
        <v>14699</v>
      </c>
      <c r="O2224" t="s">
        <v>3012</v>
      </c>
      <c r="P2224" t="s">
        <v>7340</v>
      </c>
      <c r="Q2224" t="s">
        <v>2189</v>
      </c>
      <c r="R2224" t="b">
        <v>0</v>
      </c>
      <c r="S2224">
        <v>1000</v>
      </c>
      <c r="T2224" t="s">
        <v>3002</v>
      </c>
      <c r="U2224" t="s">
        <v>3003</v>
      </c>
      <c r="V2224">
        <v>1</v>
      </c>
      <c r="W2224" t="s">
        <v>3012</v>
      </c>
    </row>
    <row r="2225" spans="1:23" hidden="1" x14ac:dyDescent="0.35">
      <c r="A2225" t="s">
        <v>2189</v>
      </c>
      <c r="C2225" s="403">
        <v>45461</v>
      </c>
      <c r="D2225" t="s">
        <v>3543</v>
      </c>
      <c r="E2225" t="s">
        <v>14700</v>
      </c>
      <c r="F2225" t="s">
        <v>14701</v>
      </c>
      <c r="G2225" t="s">
        <v>12389</v>
      </c>
      <c r="H2225" t="s">
        <v>14702</v>
      </c>
      <c r="I2225" t="s">
        <v>12389</v>
      </c>
      <c r="J2225" t="s">
        <v>97</v>
      </c>
      <c r="K2225" t="s">
        <v>2189</v>
      </c>
      <c r="L2225" t="s">
        <v>10331</v>
      </c>
      <c r="M2225" t="s">
        <v>7359</v>
      </c>
      <c r="N2225" t="s">
        <v>14703</v>
      </c>
      <c r="O2225" t="s">
        <v>3012</v>
      </c>
      <c r="P2225" t="s">
        <v>7340</v>
      </c>
      <c r="Q2225" t="s">
        <v>2189</v>
      </c>
      <c r="R2225" t="b">
        <v>0</v>
      </c>
      <c r="S2225">
        <v>1000</v>
      </c>
      <c r="T2225" t="s">
        <v>3002</v>
      </c>
      <c r="U2225" t="s">
        <v>3003</v>
      </c>
      <c r="V2225">
        <v>1</v>
      </c>
      <c r="W2225" t="s">
        <v>3012</v>
      </c>
    </row>
    <row r="2226" spans="1:23" hidden="1" x14ac:dyDescent="0.35">
      <c r="A2226" t="s">
        <v>2189</v>
      </c>
      <c r="C2226" s="403">
        <v>45461</v>
      </c>
      <c r="D2226" t="s">
        <v>3543</v>
      </c>
      <c r="E2226" t="s">
        <v>14704</v>
      </c>
      <c r="F2226" t="s">
        <v>14705</v>
      </c>
      <c r="G2226" t="s">
        <v>14706</v>
      </c>
      <c r="H2226" t="s">
        <v>14707</v>
      </c>
      <c r="I2226" t="s">
        <v>7154</v>
      </c>
      <c r="J2226" t="s">
        <v>100</v>
      </c>
      <c r="K2226" t="s">
        <v>2193</v>
      </c>
      <c r="L2226" t="s">
        <v>11038</v>
      </c>
      <c r="M2226" t="s">
        <v>1798</v>
      </c>
      <c r="N2226" t="s">
        <v>14708</v>
      </c>
      <c r="O2226" t="s">
        <v>3012</v>
      </c>
      <c r="P2226" t="s">
        <v>11041</v>
      </c>
      <c r="Q2226" t="s">
        <v>2189</v>
      </c>
      <c r="R2226" t="b">
        <v>0</v>
      </c>
      <c r="S2226">
        <v>5000</v>
      </c>
      <c r="T2226" t="s">
        <v>3002</v>
      </c>
      <c r="U2226" t="s">
        <v>3003</v>
      </c>
      <c r="V2226">
        <v>5</v>
      </c>
      <c r="W2226" t="s">
        <v>3012</v>
      </c>
    </row>
    <row r="2227" spans="1:23" hidden="1" x14ac:dyDescent="0.35">
      <c r="A2227" t="s">
        <v>2189</v>
      </c>
      <c r="C2227" s="403">
        <v>45461</v>
      </c>
      <c r="D2227" t="s">
        <v>3543</v>
      </c>
      <c r="E2227" t="s">
        <v>14709</v>
      </c>
      <c r="F2227" t="s">
        <v>14710</v>
      </c>
      <c r="G2227" t="s">
        <v>14711</v>
      </c>
      <c r="H2227" t="s">
        <v>14712</v>
      </c>
      <c r="I2227" t="s">
        <v>14711</v>
      </c>
      <c r="J2227" t="s">
        <v>97</v>
      </c>
      <c r="K2227" t="s">
        <v>2189</v>
      </c>
      <c r="L2227" t="s">
        <v>10331</v>
      </c>
      <c r="M2227" t="s">
        <v>11007</v>
      </c>
      <c r="N2227" t="s">
        <v>14713</v>
      </c>
      <c r="O2227" t="s">
        <v>3012</v>
      </c>
      <c r="P2227" t="s">
        <v>14714</v>
      </c>
      <c r="Q2227" t="s">
        <v>2189</v>
      </c>
      <c r="R2227" t="b">
        <v>0</v>
      </c>
      <c r="S2227">
        <v>2000</v>
      </c>
      <c r="T2227" t="s">
        <v>3002</v>
      </c>
      <c r="U2227" t="s">
        <v>3003</v>
      </c>
      <c r="V2227">
        <v>2</v>
      </c>
      <c r="W2227" t="s">
        <v>3012</v>
      </c>
    </row>
    <row r="2228" spans="1:23" hidden="1" x14ac:dyDescent="0.35">
      <c r="A2228" t="s">
        <v>2189</v>
      </c>
      <c r="C2228" s="403">
        <v>45461</v>
      </c>
      <c r="D2228" t="s">
        <v>3543</v>
      </c>
      <c r="E2228" t="s">
        <v>14715</v>
      </c>
      <c r="F2228" t="s">
        <v>14716</v>
      </c>
      <c r="G2228" t="s">
        <v>2526</v>
      </c>
      <c r="H2228" t="s">
        <v>14717</v>
      </c>
      <c r="I2228" t="s">
        <v>2526</v>
      </c>
      <c r="J2228" t="s">
        <v>97</v>
      </c>
      <c r="K2228" t="s">
        <v>2189</v>
      </c>
      <c r="L2228" t="s">
        <v>10331</v>
      </c>
      <c r="M2228" t="s">
        <v>10472</v>
      </c>
      <c r="N2228" t="s">
        <v>14718</v>
      </c>
      <c r="O2228" t="s">
        <v>3012</v>
      </c>
      <c r="P2228" t="s">
        <v>7354</v>
      </c>
      <c r="Q2228" t="s">
        <v>2189</v>
      </c>
      <c r="R2228" t="b">
        <v>0</v>
      </c>
      <c r="S2228">
        <v>0</v>
      </c>
      <c r="T2228" t="s">
        <v>3002</v>
      </c>
      <c r="U2228" t="s">
        <v>3003</v>
      </c>
      <c r="V2228">
        <v>0</v>
      </c>
      <c r="W2228" t="s">
        <v>3012</v>
      </c>
    </row>
    <row r="2229" spans="1:23" hidden="1" x14ac:dyDescent="0.35">
      <c r="A2229" t="s">
        <v>2189</v>
      </c>
      <c r="C2229" s="403">
        <v>45461</v>
      </c>
      <c r="D2229" t="s">
        <v>3543</v>
      </c>
      <c r="E2229" t="s">
        <v>14719</v>
      </c>
      <c r="F2229" t="s">
        <v>14720</v>
      </c>
      <c r="G2229" t="s">
        <v>14721</v>
      </c>
      <c r="H2229" t="s">
        <v>14722</v>
      </c>
      <c r="I2229" t="s">
        <v>2698</v>
      </c>
      <c r="J2229" t="s">
        <v>100</v>
      </c>
      <c r="K2229" t="s">
        <v>2193</v>
      </c>
      <c r="L2229" t="s">
        <v>9966</v>
      </c>
      <c r="M2229" t="s">
        <v>1798</v>
      </c>
      <c r="N2229" t="s">
        <v>14723</v>
      </c>
      <c r="O2229" t="s">
        <v>3012</v>
      </c>
      <c r="P2229" t="s">
        <v>9968</v>
      </c>
      <c r="Q2229" t="s">
        <v>2189</v>
      </c>
      <c r="R2229" t="b">
        <v>0</v>
      </c>
      <c r="S2229">
        <v>3000</v>
      </c>
      <c r="T2229" t="s">
        <v>3002</v>
      </c>
      <c r="U2229" t="s">
        <v>3003</v>
      </c>
      <c r="V2229">
        <v>3</v>
      </c>
      <c r="W2229" t="s">
        <v>3012</v>
      </c>
    </row>
    <row r="2230" spans="1:23" hidden="1" x14ac:dyDescent="0.35">
      <c r="A2230" t="s">
        <v>2189</v>
      </c>
      <c r="C2230" s="403">
        <v>45461</v>
      </c>
      <c r="D2230" t="s">
        <v>3543</v>
      </c>
      <c r="E2230" t="s">
        <v>14724</v>
      </c>
      <c r="F2230" t="s">
        <v>14725</v>
      </c>
      <c r="G2230" t="s">
        <v>14726</v>
      </c>
      <c r="H2230" t="s">
        <v>14727</v>
      </c>
      <c r="I2230" t="s">
        <v>2299</v>
      </c>
      <c r="J2230" t="s">
        <v>100</v>
      </c>
      <c r="K2230" t="s">
        <v>2193</v>
      </c>
      <c r="L2230" t="s">
        <v>9966</v>
      </c>
      <c r="M2230" t="s">
        <v>1798</v>
      </c>
      <c r="N2230" t="s">
        <v>14723</v>
      </c>
      <c r="O2230" t="s">
        <v>3012</v>
      </c>
      <c r="P2230" t="s">
        <v>9968</v>
      </c>
      <c r="Q2230" t="s">
        <v>2189</v>
      </c>
      <c r="R2230" t="b">
        <v>0</v>
      </c>
      <c r="S2230">
        <v>1000</v>
      </c>
      <c r="T2230" t="s">
        <v>3002</v>
      </c>
      <c r="U2230" t="s">
        <v>3003</v>
      </c>
      <c r="V2230">
        <v>1</v>
      </c>
      <c r="W2230" t="s">
        <v>3012</v>
      </c>
    </row>
    <row r="2231" spans="1:23" hidden="1" x14ac:dyDescent="0.35">
      <c r="A2231" t="s">
        <v>2189</v>
      </c>
      <c r="C2231" s="403">
        <v>45461</v>
      </c>
      <c r="D2231" t="s">
        <v>3543</v>
      </c>
      <c r="E2231" t="s">
        <v>14728</v>
      </c>
      <c r="F2231" t="s">
        <v>14729</v>
      </c>
      <c r="G2231" t="s">
        <v>14730</v>
      </c>
      <c r="H2231" t="s">
        <v>14731</v>
      </c>
      <c r="I2231" t="s">
        <v>14732</v>
      </c>
      <c r="J2231" t="s">
        <v>101</v>
      </c>
      <c r="K2231" t="s">
        <v>792</v>
      </c>
      <c r="L2231" t="s">
        <v>13720</v>
      </c>
      <c r="M2231" t="s">
        <v>1798</v>
      </c>
      <c r="N2231" t="s">
        <v>14733</v>
      </c>
      <c r="O2231" t="s">
        <v>3012</v>
      </c>
      <c r="P2231" t="s">
        <v>13722</v>
      </c>
      <c r="Q2231" t="s">
        <v>2189</v>
      </c>
      <c r="R2231" t="b">
        <v>0</v>
      </c>
      <c r="S2231">
        <v>2000</v>
      </c>
      <c r="T2231" t="s">
        <v>3002</v>
      </c>
      <c r="U2231" t="s">
        <v>3003</v>
      </c>
      <c r="V2231">
        <v>2</v>
      </c>
      <c r="W2231" t="s">
        <v>3012</v>
      </c>
    </row>
    <row r="2232" spans="1:23" hidden="1" x14ac:dyDescent="0.35">
      <c r="A2232" t="s">
        <v>2189</v>
      </c>
      <c r="C2232" s="403">
        <v>45461</v>
      </c>
      <c r="D2232" t="s">
        <v>3543</v>
      </c>
      <c r="E2232" t="s">
        <v>14734</v>
      </c>
      <c r="F2232" t="s">
        <v>14735</v>
      </c>
      <c r="G2232" t="s">
        <v>2467</v>
      </c>
      <c r="H2232" t="s">
        <v>14736</v>
      </c>
      <c r="I2232" t="s">
        <v>2467</v>
      </c>
      <c r="J2232" t="s">
        <v>97</v>
      </c>
      <c r="K2232" t="s">
        <v>2189</v>
      </c>
      <c r="L2232" t="s">
        <v>3301</v>
      </c>
      <c r="M2232" t="s">
        <v>3302</v>
      </c>
      <c r="N2232" t="s">
        <v>14737</v>
      </c>
      <c r="O2232" t="s">
        <v>3012</v>
      </c>
      <c r="P2232" t="s">
        <v>3302</v>
      </c>
      <c r="Q2232" t="s">
        <v>2189</v>
      </c>
      <c r="R2232" t="b">
        <v>0</v>
      </c>
      <c r="S2232">
        <v>4000</v>
      </c>
      <c r="T2232" t="s">
        <v>3002</v>
      </c>
      <c r="U2232" t="s">
        <v>3003</v>
      </c>
      <c r="V2232">
        <v>4</v>
      </c>
      <c r="W2232" t="s">
        <v>3012</v>
      </c>
    </row>
    <row r="2233" spans="1:23" hidden="1" x14ac:dyDescent="0.35">
      <c r="A2233" t="s">
        <v>2189</v>
      </c>
      <c r="C2233" s="403">
        <v>45461</v>
      </c>
      <c r="D2233" t="s">
        <v>3543</v>
      </c>
      <c r="E2233" t="s">
        <v>14738</v>
      </c>
      <c r="F2233" t="s">
        <v>14739</v>
      </c>
      <c r="G2233" t="s">
        <v>14740</v>
      </c>
      <c r="H2233" t="s">
        <v>14741</v>
      </c>
      <c r="I2233" t="s">
        <v>2501</v>
      </c>
      <c r="J2233" t="s">
        <v>100</v>
      </c>
      <c r="K2233" t="s">
        <v>2193</v>
      </c>
      <c r="L2233" t="s">
        <v>9966</v>
      </c>
      <c r="M2233" t="s">
        <v>1798</v>
      </c>
      <c r="N2233" t="s">
        <v>1798</v>
      </c>
      <c r="O2233" t="s">
        <v>3012</v>
      </c>
      <c r="P2233" t="s">
        <v>9968</v>
      </c>
      <c r="Q2233" t="s">
        <v>2189</v>
      </c>
      <c r="R2233" t="b">
        <v>0</v>
      </c>
      <c r="S2233">
        <v>3000</v>
      </c>
      <c r="T2233" t="s">
        <v>3002</v>
      </c>
      <c r="U2233" t="s">
        <v>3003</v>
      </c>
      <c r="V2233">
        <v>3</v>
      </c>
      <c r="W2233" t="s">
        <v>3012</v>
      </c>
    </row>
    <row r="2234" spans="1:23" hidden="1" x14ac:dyDescent="0.35">
      <c r="A2234" t="s">
        <v>2189</v>
      </c>
      <c r="C2234" s="403">
        <v>45461</v>
      </c>
      <c r="D2234" t="s">
        <v>3661</v>
      </c>
      <c r="E2234" t="s">
        <v>1252</v>
      </c>
      <c r="F2234" t="s">
        <v>14742</v>
      </c>
      <c r="G2234" t="s">
        <v>1114</v>
      </c>
      <c r="H2234" t="s">
        <v>14743</v>
      </c>
      <c r="I2234" t="s">
        <v>14744</v>
      </c>
      <c r="J2234" t="s">
        <v>101</v>
      </c>
      <c r="K2234" t="s">
        <v>792</v>
      </c>
      <c r="L2234" t="s">
        <v>3308</v>
      </c>
      <c r="M2234" t="s">
        <v>3309</v>
      </c>
      <c r="N2234" t="s">
        <v>14745</v>
      </c>
      <c r="O2234" t="s">
        <v>3030</v>
      </c>
      <c r="P2234" t="s">
        <v>3309</v>
      </c>
      <c r="Q2234" t="s">
        <v>2189</v>
      </c>
      <c r="R2234" t="b">
        <v>1</v>
      </c>
      <c r="S2234">
        <v>40000</v>
      </c>
      <c r="T2234" t="s">
        <v>3013</v>
      </c>
      <c r="U2234" t="s">
        <v>3003</v>
      </c>
      <c r="V2234">
        <v>40</v>
      </c>
      <c r="W2234" t="s">
        <v>3030</v>
      </c>
    </row>
    <row r="2235" spans="1:23" hidden="1" x14ac:dyDescent="0.35">
      <c r="A2235" t="s">
        <v>2189</v>
      </c>
      <c r="C2235" s="403">
        <v>45461</v>
      </c>
      <c r="D2235" t="s">
        <v>3543</v>
      </c>
      <c r="E2235" t="s">
        <v>14746</v>
      </c>
      <c r="F2235" t="s">
        <v>14747</v>
      </c>
      <c r="G2235" t="s">
        <v>14748</v>
      </c>
      <c r="H2235" t="s">
        <v>14749</v>
      </c>
      <c r="I2235" t="s">
        <v>14750</v>
      </c>
      <c r="J2235" t="s">
        <v>97</v>
      </c>
      <c r="K2235" t="s">
        <v>2189</v>
      </c>
      <c r="L2235" t="s">
        <v>3205</v>
      </c>
      <c r="M2235" t="s">
        <v>5636</v>
      </c>
      <c r="N2235" t="s">
        <v>14751</v>
      </c>
      <c r="O2235" t="s">
        <v>3012</v>
      </c>
      <c r="P2235" t="s">
        <v>5638</v>
      </c>
      <c r="Q2235" t="s">
        <v>2189</v>
      </c>
      <c r="R2235" t="b">
        <v>0</v>
      </c>
      <c r="S2235">
        <v>3000</v>
      </c>
      <c r="T2235" t="s">
        <v>3002</v>
      </c>
      <c r="U2235" t="s">
        <v>3003</v>
      </c>
      <c r="V2235">
        <v>3</v>
      </c>
      <c r="W2235" t="s">
        <v>3012</v>
      </c>
    </row>
    <row r="2236" spans="1:23" hidden="1" x14ac:dyDescent="0.35">
      <c r="A2236" t="s">
        <v>2189</v>
      </c>
      <c r="C2236" s="403">
        <v>45461</v>
      </c>
      <c r="D2236" t="s">
        <v>3543</v>
      </c>
      <c r="E2236" t="s">
        <v>14752</v>
      </c>
      <c r="F2236" t="s">
        <v>14753</v>
      </c>
      <c r="G2236" t="s">
        <v>14754</v>
      </c>
      <c r="H2236" t="s">
        <v>14755</v>
      </c>
      <c r="I2236" t="s">
        <v>2401</v>
      </c>
      <c r="J2236" t="s">
        <v>100</v>
      </c>
      <c r="K2236" t="s">
        <v>2193</v>
      </c>
      <c r="L2236" t="s">
        <v>9966</v>
      </c>
      <c r="M2236" t="s">
        <v>1798</v>
      </c>
      <c r="N2236" t="s">
        <v>14756</v>
      </c>
      <c r="O2236" t="s">
        <v>3021</v>
      </c>
      <c r="P2236" t="s">
        <v>9968</v>
      </c>
      <c r="Q2236" t="s">
        <v>2189</v>
      </c>
      <c r="R2236" t="b">
        <v>0</v>
      </c>
      <c r="S2236">
        <v>5000</v>
      </c>
      <c r="T2236" t="s">
        <v>3002</v>
      </c>
      <c r="U2236" t="s">
        <v>3003</v>
      </c>
      <c r="V2236">
        <v>5</v>
      </c>
      <c r="W2236" t="s">
        <v>3021</v>
      </c>
    </row>
    <row r="2237" spans="1:23" hidden="1" x14ac:dyDescent="0.35">
      <c r="A2237" t="s">
        <v>2189</v>
      </c>
      <c r="C2237" s="403">
        <v>45461</v>
      </c>
      <c r="D2237" t="s">
        <v>3543</v>
      </c>
      <c r="E2237" t="s">
        <v>14757</v>
      </c>
      <c r="F2237" t="s">
        <v>14758</v>
      </c>
      <c r="G2237" t="s">
        <v>14759</v>
      </c>
      <c r="H2237" t="s">
        <v>14760</v>
      </c>
      <c r="I2237" t="s">
        <v>796</v>
      </c>
      <c r="J2237" t="s">
        <v>97</v>
      </c>
      <c r="K2237" t="s">
        <v>2189</v>
      </c>
      <c r="L2237" t="s">
        <v>3205</v>
      </c>
      <c r="M2237" t="s">
        <v>5729</v>
      </c>
      <c r="N2237" t="s">
        <v>14761</v>
      </c>
      <c r="O2237" t="s">
        <v>3012</v>
      </c>
      <c r="P2237" t="s">
        <v>4683</v>
      </c>
      <c r="Q2237" t="s">
        <v>2189</v>
      </c>
      <c r="R2237" t="b">
        <v>0</v>
      </c>
      <c r="S2237">
        <v>2000</v>
      </c>
      <c r="T2237" t="s">
        <v>3002</v>
      </c>
      <c r="U2237" t="s">
        <v>3003</v>
      </c>
      <c r="V2237">
        <v>2</v>
      </c>
      <c r="W2237" t="s">
        <v>3012</v>
      </c>
    </row>
    <row r="2238" spans="1:23" hidden="1" x14ac:dyDescent="0.35">
      <c r="A2238" t="s">
        <v>2189</v>
      </c>
      <c r="C2238" s="403">
        <v>45461</v>
      </c>
      <c r="D2238" t="s">
        <v>3543</v>
      </c>
      <c r="E2238" t="s">
        <v>14762</v>
      </c>
      <c r="F2238" t="s">
        <v>14763</v>
      </c>
      <c r="G2238" t="s">
        <v>2406</v>
      </c>
      <c r="H2238" t="s">
        <v>14764</v>
      </c>
      <c r="I2238" t="s">
        <v>2406</v>
      </c>
      <c r="J2238" t="s">
        <v>101</v>
      </c>
      <c r="K2238" t="s">
        <v>792</v>
      </c>
      <c r="L2238" t="s">
        <v>3308</v>
      </c>
      <c r="M2238" t="s">
        <v>1798</v>
      </c>
      <c r="N2238" t="s">
        <v>13244</v>
      </c>
      <c r="O2238" t="s">
        <v>3001</v>
      </c>
      <c r="P2238" t="s">
        <v>9960</v>
      </c>
      <c r="Q2238" t="s">
        <v>2189</v>
      </c>
      <c r="R2238" t="b">
        <v>0</v>
      </c>
      <c r="S2238">
        <v>0</v>
      </c>
      <c r="T2238" t="s">
        <v>3002</v>
      </c>
      <c r="U2238" t="s">
        <v>3003</v>
      </c>
      <c r="V2238">
        <v>0</v>
      </c>
      <c r="W2238" t="s">
        <v>3001</v>
      </c>
    </row>
    <row r="2239" spans="1:23" hidden="1" x14ac:dyDescent="0.35">
      <c r="A2239" t="s">
        <v>2189</v>
      </c>
      <c r="C2239" s="403">
        <v>45461</v>
      </c>
      <c r="D2239" t="s">
        <v>3543</v>
      </c>
      <c r="E2239" t="s">
        <v>14765</v>
      </c>
      <c r="F2239" t="s">
        <v>14766</v>
      </c>
      <c r="G2239" t="s">
        <v>2476</v>
      </c>
      <c r="H2239" t="s">
        <v>14767</v>
      </c>
      <c r="I2239" t="s">
        <v>2476</v>
      </c>
      <c r="J2239" t="s">
        <v>101</v>
      </c>
      <c r="K2239" t="s">
        <v>792</v>
      </c>
      <c r="L2239" t="s">
        <v>3308</v>
      </c>
      <c r="M2239" t="s">
        <v>1798</v>
      </c>
      <c r="N2239" t="s">
        <v>13244</v>
      </c>
      <c r="O2239" t="s">
        <v>3001</v>
      </c>
      <c r="P2239" t="s">
        <v>9960</v>
      </c>
      <c r="Q2239" t="s">
        <v>2189</v>
      </c>
      <c r="R2239" t="b">
        <v>0</v>
      </c>
      <c r="S2239">
        <v>0</v>
      </c>
      <c r="T2239" t="s">
        <v>3002</v>
      </c>
      <c r="U2239" t="s">
        <v>3003</v>
      </c>
      <c r="V2239">
        <v>0</v>
      </c>
      <c r="W2239" t="s">
        <v>3001</v>
      </c>
    </row>
    <row r="2240" spans="1:23" hidden="1" x14ac:dyDescent="0.35">
      <c r="A2240" t="s">
        <v>2189</v>
      </c>
      <c r="C2240" s="403">
        <v>45461</v>
      </c>
      <c r="D2240" t="s">
        <v>3543</v>
      </c>
      <c r="E2240" t="s">
        <v>14768</v>
      </c>
      <c r="F2240" t="s">
        <v>14769</v>
      </c>
      <c r="G2240" t="s">
        <v>2651</v>
      </c>
      <c r="H2240" t="s">
        <v>14770</v>
      </c>
      <c r="I2240" t="s">
        <v>2651</v>
      </c>
      <c r="J2240" t="s">
        <v>101</v>
      </c>
      <c r="K2240" t="s">
        <v>792</v>
      </c>
      <c r="L2240" t="s">
        <v>3308</v>
      </c>
      <c r="M2240" t="s">
        <v>1798</v>
      </c>
      <c r="N2240" t="s">
        <v>14771</v>
      </c>
      <c r="O2240" t="s">
        <v>3021</v>
      </c>
      <c r="P2240" t="s">
        <v>9960</v>
      </c>
      <c r="Q2240" t="s">
        <v>2189</v>
      </c>
      <c r="R2240" t="b">
        <v>0</v>
      </c>
      <c r="S2240">
        <v>5000</v>
      </c>
      <c r="T2240" t="s">
        <v>3002</v>
      </c>
      <c r="U2240" t="s">
        <v>3003</v>
      </c>
      <c r="V2240">
        <v>5</v>
      </c>
      <c r="W2240" t="s">
        <v>3021</v>
      </c>
    </row>
    <row r="2241" spans="1:23" hidden="1" x14ac:dyDescent="0.35">
      <c r="A2241" t="s">
        <v>419</v>
      </c>
      <c r="C2241" s="403">
        <v>45460</v>
      </c>
      <c r="D2241" t="s">
        <v>3543</v>
      </c>
      <c r="E2241" t="s">
        <v>1118</v>
      </c>
      <c r="F2241" t="s">
        <v>14772</v>
      </c>
      <c r="G2241" t="s">
        <v>1119</v>
      </c>
      <c r="H2241" t="s">
        <v>14773</v>
      </c>
      <c r="I2241" t="s">
        <v>14774</v>
      </c>
      <c r="J2241" t="s">
        <v>92</v>
      </c>
      <c r="K2241" t="s">
        <v>447</v>
      </c>
      <c r="L2241" t="s">
        <v>3047</v>
      </c>
      <c r="M2241" t="s">
        <v>14775</v>
      </c>
      <c r="N2241" t="s">
        <v>14776</v>
      </c>
      <c r="O2241" t="s">
        <v>3021</v>
      </c>
      <c r="P2241" t="s">
        <v>4650</v>
      </c>
      <c r="Q2241" t="s">
        <v>418</v>
      </c>
      <c r="R2241" t="b">
        <v>0</v>
      </c>
      <c r="S2241">
        <v>15000</v>
      </c>
      <c r="T2241" t="s">
        <v>3013</v>
      </c>
      <c r="U2241" t="s">
        <v>3003</v>
      </c>
      <c r="V2241">
        <v>15</v>
      </c>
      <c r="W2241" t="s">
        <v>3021</v>
      </c>
    </row>
    <row r="2242" spans="1:23" hidden="1" x14ac:dyDescent="0.35">
      <c r="A2242" t="s">
        <v>2189</v>
      </c>
      <c r="C2242" s="403">
        <v>45460</v>
      </c>
      <c r="D2242" t="s">
        <v>3543</v>
      </c>
      <c r="E2242" t="s">
        <v>14777</v>
      </c>
      <c r="F2242" t="s">
        <v>14778</v>
      </c>
      <c r="G2242" t="s">
        <v>14779</v>
      </c>
      <c r="H2242" t="s">
        <v>14780</v>
      </c>
      <c r="I2242" t="s">
        <v>14781</v>
      </c>
      <c r="J2242" t="s">
        <v>97</v>
      </c>
      <c r="K2242" t="s">
        <v>2189</v>
      </c>
      <c r="L2242" t="s">
        <v>3205</v>
      </c>
      <c r="M2242" t="s">
        <v>5273</v>
      </c>
      <c r="N2242" t="s">
        <v>14782</v>
      </c>
      <c r="O2242" t="s">
        <v>3012</v>
      </c>
      <c r="P2242" t="s">
        <v>4683</v>
      </c>
      <c r="Q2242" t="s">
        <v>2189</v>
      </c>
      <c r="R2242" t="b">
        <v>0</v>
      </c>
      <c r="S2242">
        <v>100</v>
      </c>
      <c r="T2242" t="s">
        <v>3002</v>
      </c>
      <c r="U2242" t="s">
        <v>3003</v>
      </c>
      <c r="V2242">
        <v>0.1</v>
      </c>
      <c r="W2242" t="s">
        <v>3012</v>
      </c>
    </row>
    <row r="2243" spans="1:23" hidden="1" x14ac:dyDescent="0.35">
      <c r="A2243" t="s">
        <v>2189</v>
      </c>
      <c r="C2243" s="403">
        <v>45460</v>
      </c>
      <c r="D2243" t="s">
        <v>3543</v>
      </c>
      <c r="E2243" t="s">
        <v>14783</v>
      </c>
      <c r="F2243" t="s">
        <v>14784</v>
      </c>
      <c r="G2243" t="s">
        <v>14785</v>
      </c>
      <c r="H2243" t="s">
        <v>14786</v>
      </c>
      <c r="I2243" t="s">
        <v>14787</v>
      </c>
      <c r="J2243" t="s">
        <v>97</v>
      </c>
      <c r="K2243" t="s">
        <v>2189</v>
      </c>
      <c r="L2243" t="s">
        <v>3205</v>
      </c>
      <c r="M2243" t="s">
        <v>5636</v>
      </c>
      <c r="N2243" t="s">
        <v>14788</v>
      </c>
      <c r="O2243" t="s">
        <v>3012</v>
      </c>
      <c r="P2243" t="s">
        <v>5638</v>
      </c>
      <c r="Q2243" t="s">
        <v>2189</v>
      </c>
      <c r="R2243" t="b">
        <v>0</v>
      </c>
      <c r="S2243">
        <v>600</v>
      </c>
      <c r="T2243" t="s">
        <v>3002</v>
      </c>
      <c r="U2243" t="s">
        <v>3003</v>
      </c>
      <c r="V2243">
        <v>0.6</v>
      </c>
      <c r="W2243" t="s">
        <v>3012</v>
      </c>
    </row>
    <row r="2244" spans="1:23" hidden="1" x14ac:dyDescent="0.35">
      <c r="A2244" t="s">
        <v>2189</v>
      </c>
      <c r="C2244" s="403">
        <v>45460</v>
      </c>
      <c r="D2244" t="s">
        <v>3543</v>
      </c>
      <c r="E2244" t="s">
        <v>14789</v>
      </c>
      <c r="F2244" t="s">
        <v>14790</v>
      </c>
      <c r="G2244" t="s">
        <v>5322</v>
      </c>
      <c r="H2244" t="s">
        <v>14791</v>
      </c>
      <c r="I2244" t="s">
        <v>5322</v>
      </c>
      <c r="J2244" t="s">
        <v>3247</v>
      </c>
      <c r="K2244" t="s">
        <v>2193</v>
      </c>
      <c r="L2244" t="s">
        <v>4709</v>
      </c>
      <c r="M2244" t="s">
        <v>9741</v>
      </c>
      <c r="N2244" t="s">
        <v>1798</v>
      </c>
      <c r="O2244" t="s">
        <v>3021</v>
      </c>
      <c r="P2244" t="s">
        <v>9741</v>
      </c>
      <c r="Q2244" t="s">
        <v>2189</v>
      </c>
      <c r="R2244" t="b">
        <v>0</v>
      </c>
      <c r="S2244">
        <v>3000</v>
      </c>
      <c r="T2244" t="s">
        <v>3002</v>
      </c>
      <c r="U2244" t="s">
        <v>3003</v>
      </c>
      <c r="V2244">
        <v>3</v>
      </c>
      <c r="W2244" t="s">
        <v>3021</v>
      </c>
    </row>
    <row r="2245" spans="1:23" hidden="1" x14ac:dyDescent="0.35">
      <c r="A2245" t="s">
        <v>2189</v>
      </c>
      <c r="C2245" s="403">
        <v>45460</v>
      </c>
      <c r="D2245" t="s">
        <v>3543</v>
      </c>
      <c r="E2245" t="s">
        <v>14792</v>
      </c>
      <c r="F2245" t="s">
        <v>14793</v>
      </c>
      <c r="G2245" t="s">
        <v>14794</v>
      </c>
      <c r="H2245" t="s">
        <v>14795</v>
      </c>
      <c r="I2245" t="s">
        <v>2526</v>
      </c>
      <c r="J2245" t="s">
        <v>98</v>
      </c>
      <c r="K2245" t="s">
        <v>2189</v>
      </c>
      <c r="L2245" t="s">
        <v>3154</v>
      </c>
      <c r="M2245" t="s">
        <v>5966</v>
      </c>
      <c r="N2245" t="s">
        <v>14796</v>
      </c>
      <c r="O2245" t="s">
        <v>3012</v>
      </c>
      <c r="P2245" t="s">
        <v>4683</v>
      </c>
      <c r="Q2245" t="s">
        <v>2189</v>
      </c>
      <c r="R2245" t="b">
        <v>0</v>
      </c>
      <c r="S2245">
        <v>300</v>
      </c>
      <c r="T2245" t="s">
        <v>3002</v>
      </c>
      <c r="U2245" t="s">
        <v>3003</v>
      </c>
      <c r="V2245">
        <v>0.3</v>
      </c>
      <c r="W2245" t="s">
        <v>3012</v>
      </c>
    </row>
    <row r="2246" spans="1:23" hidden="1" x14ac:dyDescent="0.35">
      <c r="A2246" t="s">
        <v>381</v>
      </c>
      <c r="C2246" s="403">
        <v>45460</v>
      </c>
      <c r="D2246" t="s">
        <v>3089</v>
      </c>
      <c r="E2246" t="s">
        <v>494</v>
      </c>
      <c r="F2246" t="s">
        <v>14797</v>
      </c>
      <c r="G2246" t="s">
        <v>495</v>
      </c>
      <c r="H2246" t="s">
        <v>14798</v>
      </c>
      <c r="I2246" t="s">
        <v>2249</v>
      </c>
      <c r="J2246" t="s">
        <v>89</v>
      </c>
      <c r="K2246" t="s">
        <v>380</v>
      </c>
      <c r="L2246" t="s">
        <v>9689</v>
      </c>
      <c r="M2246" t="s">
        <v>14799</v>
      </c>
      <c r="N2246" t="s">
        <v>14800</v>
      </c>
      <c r="O2246" t="s">
        <v>3021</v>
      </c>
      <c r="P2246" t="s">
        <v>14801</v>
      </c>
      <c r="Q2246" t="s">
        <v>456</v>
      </c>
      <c r="R2246" t="b">
        <v>0</v>
      </c>
      <c r="S2246">
        <v>3000</v>
      </c>
      <c r="T2246" t="s">
        <v>3013</v>
      </c>
      <c r="U2246" t="s">
        <v>3003</v>
      </c>
      <c r="V2246">
        <v>3</v>
      </c>
      <c r="W2246" t="s">
        <v>3021</v>
      </c>
    </row>
    <row r="2247" spans="1:23" hidden="1" x14ac:dyDescent="0.35">
      <c r="A2247" t="s">
        <v>2189</v>
      </c>
      <c r="C2247" s="403">
        <v>45460</v>
      </c>
      <c r="D2247" t="s">
        <v>3543</v>
      </c>
      <c r="E2247" t="s">
        <v>14802</v>
      </c>
      <c r="F2247" t="s">
        <v>14803</v>
      </c>
      <c r="G2247" t="s">
        <v>14804</v>
      </c>
      <c r="H2247" t="s">
        <v>14805</v>
      </c>
      <c r="I2247" t="s">
        <v>1935</v>
      </c>
      <c r="J2247" t="s">
        <v>98</v>
      </c>
      <c r="K2247" t="s">
        <v>2189</v>
      </c>
      <c r="L2247" t="s">
        <v>5948</v>
      </c>
      <c r="M2247" t="s">
        <v>5553</v>
      </c>
      <c r="N2247" t="s">
        <v>14806</v>
      </c>
      <c r="O2247" t="s">
        <v>3012</v>
      </c>
      <c r="P2247" t="s">
        <v>5951</v>
      </c>
      <c r="Q2247" t="s">
        <v>2189</v>
      </c>
      <c r="R2247" t="b">
        <v>0</v>
      </c>
      <c r="S2247">
        <v>3500</v>
      </c>
      <c r="T2247" t="s">
        <v>3002</v>
      </c>
      <c r="U2247" t="s">
        <v>3003</v>
      </c>
      <c r="V2247">
        <v>3.5</v>
      </c>
      <c r="W2247" t="s">
        <v>3012</v>
      </c>
    </row>
    <row r="2248" spans="1:23" hidden="1" x14ac:dyDescent="0.35">
      <c r="A2248" t="s">
        <v>2189</v>
      </c>
      <c r="C2248" s="403">
        <v>45460</v>
      </c>
      <c r="D2248" t="s">
        <v>3543</v>
      </c>
      <c r="E2248" t="s">
        <v>14807</v>
      </c>
      <c r="F2248" t="s">
        <v>14808</v>
      </c>
      <c r="G2248" t="s">
        <v>14809</v>
      </c>
      <c r="H2248" t="s">
        <v>14810</v>
      </c>
      <c r="I2248" t="s">
        <v>6663</v>
      </c>
      <c r="J2248" t="s">
        <v>98</v>
      </c>
      <c r="K2248" t="s">
        <v>2189</v>
      </c>
      <c r="L2248" t="s">
        <v>5948</v>
      </c>
      <c r="M2248" t="s">
        <v>8239</v>
      </c>
      <c r="N2248" t="s">
        <v>11008</v>
      </c>
      <c r="O2248" t="s">
        <v>3012</v>
      </c>
      <c r="P2248" t="s">
        <v>8241</v>
      </c>
      <c r="Q2248" t="s">
        <v>2189</v>
      </c>
      <c r="R2248" t="b">
        <v>0</v>
      </c>
      <c r="S2248">
        <v>5000</v>
      </c>
      <c r="T2248" t="s">
        <v>3002</v>
      </c>
      <c r="U2248" t="s">
        <v>3003</v>
      </c>
      <c r="V2248">
        <v>5</v>
      </c>
      <c r="W2248" t="s">
        <v>3012</v>
      </c>
    </row>
    <row r="2249" spans="1:23" hidden="1" x14ac:dyDescent="0.35">
      <c r="A2249" t="s">
        <v>2189</v>
      </c>
      <c r="C2249" s="403">
        <v>45460</v>
      </c>
      <c r="D2249" t="s">
        <v>3543</v>
      </c>
      <c r="E2249" t="s">
        <v>14811</v>
      </c>
      <c r="F2249" t="s">
        <v>14812</v>
      </c>
      <c r="G2249" t="s">
        <v>14813</v>
      </c>
      <c r="H2249" t="s">
        <v>14814</v>
      </c>
      <c r="I2249" t="s">
        <v>2300</v>
      </c>
      <c r="J2249" t="s">
        <v>98</v>
      </c>
      <c r="K2249" t="s">
        <v>2189</v>
      </c>
      <c r="L2249" t="s">
        <v>5948</v>
      </c>
      <c r="M2249" t="s">
        <v>8239</v>
      </c>
      <c r="N2249" t="s">
        <v>14815</v>
      </c>
      <c r="O2249" t="s">
        <v>3012</v>
      </c>
      <c r="P2249" t="s">
        <v>8241</v>
      </c>
      <c r="Q2249" t="s">
        <v>2189</v>
      </c>
      <c r="R2249" t="b">
        <v>0</v>
      </c>
      <c r="S2249">
        <v>9000</v>
      </c>
      <c r="T2249" t="s">
        <v>3002</v>
      </c>
      <c r="U2249" t="s">
        <v>3003</v>
      </c>
      <c r="V2249">
        <v>9</v>
      </c>
      <c r="W2249" t="s">
        <v>3012</v>
      </c>
    </row>
    <row r="2250" spans="1:23" hidden="1" x14ac:dyDescent="0.35">
      <c r="A2250" t="s">
        <v>2189</v>
      </c>
      <c r="C2250" s="403">
        <v>45460</v>
      </c>
      <c r="D2250" t="s">
        <v>3543</v>
      </c>
      <c r="E2250" t="s">
        <v>14816</v>
      </c>
      <c r="F2250" t="s">
        <v>14817</v>
      </c>
      <c r="G2250" t="s">
        <v>14818</v>
      </c>
      <c r="H2250" t="s">
        <v>14819</v>
      </c>
      <c r="I2250" t="s">
        <v>14820</v>
      </c>
      <c r="J2250" t="s">
        <v>98</v>
      </c>
      <c r="K2250" t="s">
        <v>2189</v>
      </c>
      <c r="L2250" t="s">
        <v>5948</v>
      </c>
      <c r="M2250" t="s">
        <v>7338</v>
      </c>
      <c r="N2250" t="s">
        <v>14821</v>
      </c>
      <c r="O2250" t="s">
        <v>3012</v>
      </c>
      <c r="P2250" t="s">
        <v>7340</v>
      </c>
      <c r="Q2250" t="s">
        <v>2189</v>
      </c>
      <c r="R2250" t="b">
        <v>0</v>
      </c>
      <c r="S2250">
        <v>200</v>
      </c>
      <c r="T2250" t="s">
        <v>3002</v>
      </c>
      <c r="U2250" t="s">
        <v>3003</v>
      </c>
      <c r="V2250">
        <v>0.2</v>
      </c>
      <c r="W2250" t="s">
        <v>3012</v>
      </c>
    </row>
    <row r="2251" spans="1:23" hidden="1" x14ac:dyDescent="0.35">
      <c r="A2251" t="s">
        <v>2189</v>
      </c>
      <c r="C2251" s="403">
        <v>45460</v>
      </c>
      <c r="D2251" t="s">
        <v>3543</v>
      </c>
      <c r="E2251" t="s">
        <v>14822</v>
      </c>
      <c r="F2251" t="s">
        <v>14823</v>
      </c>
      <c r="G2251" t="s">
        <v>14824</v>
      </c>
      <c r="H2251" t="s">
        <v>14825</v>
      </c>
      <c r="I2251" t="s">
        <v>2332</v>
      </c>
      <c r="J2251" t="s">
        <v>98</v>
      </c>
      <c r="K2251" t="s">
        <v>2189</v>
      </c>
      <c r="L2251" t="s">
        <v>5948</v>
      </c>
      <c r="M2251" t="s">
        <v>8211</v>
      </c>
      <c r="N2251" t="s">
        <v>14826</v>
      </c>
      <c r="O2251" t="s">
        <v>3012</v>
      </c>
      <c r="P2251" t="s">
        <v>7354</v>
      </c>
      <c r="Q2251" t="s">
        <v>2189</v>
      </c>
      <c r="R2251" t="b">
        <v>0</v>
      </c>
      <c r="S2251">
        <v>2000</v>
      </c>
      <c r="T2251" t="s">
        <v>3002</v>
      </c>
      <c r="U2251" t="s">
        <v>3003</v>
      </c>
      <c r="V2251">
        <v>2</v>
      </c>
      <c r="W2251" t="s">
        <v>3012</v>
      </c>
    </row>
    <row r="2252" spans="1:23" hidden="1" x14ac:dyDescent="0.35">
      <c r="A2252" t="s">
        <v>350</v>
      </c>
      <c r="C2252" s="403">
        <v>45458</v>
      </c>
      <c r="D2252" t="s">
        <v>3543</v>
      </c>
      <c r="E2252" t="s">
        <v>14827</v>
      </c>
      <c r="F2252" t="s">
        <v>14828</v>
      </c>
      <c r="G2252" t="s">
        <v>14829</v>
      </c>
      <c r="H2252" t="s">
        <v>14830</v>
      </c>
      <c r="I2252" t="s">
        <v>14831</v>
      </c>
      <c r="J2252" t="s">
        <v>103</v>
      </c>
      <c r="K2252" t="s">
        <v>837</v>
      </c>
      <c r="L2252" t="s">
        <v>8441</v>
      </c>
      <c r="M2252" t="s">
        <v>1798</v>
      </c>
      <c r="N2252" t="s">
        <v>9350</v>
      </c>
      <c r="O2252" t="s">
        <v>3012</v>
      </c>
      <c r="P2252" t="s">
        <v>14832</v>
      </c>
      <c r="Q2252" t="s">
        <v>837</v>
      </c>
      <c r="R2252" t="b">
        <v>0</v>
      </c>
      <c r="S2252">
        <v>2000</v>
      </c>
      <c r="T2252" t="s">
        <v>3002</v>
      </c>
      <c r="U2252" t="s">
        <v>3003</v>
      </c>
      <c r="V2252">
        <v>2</v>
      </c>
      <c r="W2252" t="s">
        <v>3012</v>
      </c>
    </row>
    <row r="2253" spans="1:23" hidden="1" x14ac:dyDescent="0.35">
      <c r="A2253" t="s">
        <v>350</v>
      </c>
      <c r="C2253" s="403">
        <v>45458</v>
      </c>
      <c r="D2253" t="s">
        <v>3543</v>
      </c>
      <c r="E2253" t="s">
        <v>14833</v>
      </c>
      <c r="F2253" t="s">
        <v>14834</v>
      </c>
      <c r="G2253" t="s">
        <v>14835</v>
      </c>
      <c r="H2253" t="s">
        <v>14836</v>
      </c>
      <c r="I2253" t="s">
        <v>14837</v>
      </c>
      <c r="J2253" t="s">
        <v>103</v>
      </c>
      <c r="K2253" t="s">
        <v>837</v>
      </c>
      <c r="L2253" t="s">
        <v>8892</v>
      </c>
      <c r="M2253" t="s">
        <v>1798</v>
      </c>
      <c r="N2253" t="s">
        <v>13183</v>
      </c>
      <c r="O2253" t="s">
        <v>3012</v>
      </c>
      <c r="P2253" t="s">
        <v>13184</v>
      </c>
      <c r="Q2253" t="s">
        <v>837</v>
      </c>
      <c r="R2253" t="b">
        <v>0</v>
      </c>
      <c r="S2253">
        <v>1000</v>
      </c>
      <c r="T2253" t="s">
        <v>3002</v>
      </c>
      <c r="U2253" t="s">
        <v>3003</v>
      </c>
      <c r="V2253">
        <v>1</v>
      </c>
      <c r="W2253" t="s">
        <v>3012</v>
      </c>
    </row>
    <row r="2254" spans="1:23" hidden="1" x14ac:dyDescent="0.35">
      <c r="A2254" t="s">
        <v>419</v>
      </c>
      <c r="C2254" s="403">
        <v>45458</v>
      </c>
      <c r="D2254" t="s">
        <v>3543</v>
      </c>
      <c r="E2254" t="s">
        <v>14838</v>
      </c>
      <c r="F2254" t="s">
        <v>14839</v>
      </c>
      <c r="G2254" t="s">
        <v>14840</v>
      </c>
      <c r="H2254" t="s">
        <v>14841</v>
      </c>
      <c r="I2254" t="s">
        <v>11392</v>
      </c>
      <c r="J2254" t="s">
        <v>96</v>
      </c>
      <c r="K2254" t="s">
        <v>544</v>
      </c>
      <c r="L2254" t="s">
        <v>5159</v>
      </c>
      <c r="M2254" t="s">
        <v>5160</v>
      </c>
      <c r="N2254" t="s">
        <v>5161</v>
      </c>
      <c r="O2254" t="s">
        <v>3012</v>
      </c>
      <c r="P2254" t="s">
        <v>5162</v>
      </c>
      <c r="Q2254" t="s">
        <v>499</v>
      </c>
      <c r="R2254" t="b">
        <v>0</v>
      </c>
      <c r="S2254">
        <v>3000</v>
      </c>
      <c r="T2254" t="s">
        <v>3002</v>
      </c>
      <c r="U2254" t="s">
        <v>3003</v>
      </c>
      <c r="V2254">
        <v>3</v>
      </c>
      <c r="W2254" t="s">
        <v>3012</v>
      </c>
    </row>
    <row r="2255" spans="1:23" hidden="1" x14ac:dyDescent="0.35">
      <c r="A2255" t="s">
        <v>419</v>
      </c>
      <c r="C2255" s="403">
        <v>45458</v>
      </c>
      <c r="D2255" t="s">
        <v>3543</v>
      </c>
      <c r="E2255" t="s">
        <v>14842</v>
      </c>
      <c r="F2255" t="s">
        <v>14843</v>
      </c>
      <c r="G2255" t="s">
        <v>4094</v>
      </c>
      <c r="H2255" t="s">
        <v>14844</v>
      </c>
      <c r="I2255" t="s">
        <v>4094</v>
      </c>
      <c r="J2255" t="s">
        <v>96</v>
      </c>
      <c r="K2255" t="s">
        <v>544</v>
      </c>
      <c r="L2255" t="s">
        <v>5130</v>
      </c>
      <c r="M2255" t="s">
        <v>5167</v>
      </c>
      <c r="N2255" t="s">
        <v>14845</v>
      </c>
      <c r="O2255" t="s">
        <v>3021</v>
      </c>
      <c r="P2255" t="s">
        <v>5167</v>
      </c>
      <c r="Q2255" t="s">
        <v>499</v>
      </c>
      <c r="R2255" t="b">
        <v>0</v>
      </c>
      <c r="S2255">
        <v>3000</v>
      </c>
      <c r="T2255" t="s">
        <v>3002</v>
      </c>
      <c r="U2255" t="s">
        <v>3003</v>
      </c>
      <c r="V2255">
        <v>3</v>
      </c>
      <c r="W2255" t="s">
        <v>3021</v>
      </c>
    </row>
    <row r="2256" spans="1:23" hidden="1" x14ac:dyDescent="0.35">
      <c r="A2256" t="s">
        <v>419</v>
      </c>
      <c r="C2256" s="403">
        <v>45458</v>
      </c>
      <c r="D2256" t="s">
        <v>3543</v>
      </c>
      <c r="E2256" t="s">
        <v>14846</v>
      </c>
      <c r="F2256" t="s">
        <v>14847</v>
      </c>
      <c r="G2256" t="s">
        <v>12064</v>
      </c>
      <c r="H2256" t="s">
        <v>14848</v>
      </c>
      <c r="I2256" t="s">
        <v>12064</v>
      </c>
      <c r="J2256" t="s">
        <v>96</v>
      </c>
      <c r="K2256" t="s">
        <v>544</v>
      </c>
      <c r="L2256" t="s">
        <v>5130</v>
      </c>
      <c r="M2256" t="s">
        <v>5167</v>
      </c>
      <c r="N2256" t="s">
        <v>14845</v>
      </c>
      <c r="O2256" t="s">
        <v>3012</v>
      </c>
      <c r="P2256" t="s">
        <v>5167</v>
      </c>
      <c r="Q2256" t="s">
        <v>499</v>
      </c>
      <c r="R2256" t="b">
        <v>0</v>
      </c>
      <c r="S2256">
        <v>1000</v>
      </c>
      <c r="T2256" t="s">
        <v>3002</v>
      </c>
      <c r="U2256" t="s">
        <v>3003</v>
      </c>
      <c r="V2256">
        <v>1</v>
      </c>
      <c r="W2256" t="s">
        <v>3012</v>
      </c>
    </row>
    <row r="2257" spans="1:23" hidden="1" x14ac:dyDescent="0.35">
      <c r="A2257" t="s">
        <v>381</v>
      </c>
      <c r="C2257" s="403">
        <v>45458</v>
      </c>
      <c r="D2257" t="s">
        <v>14849</v>
      </c>
      <c r="E2257" t="s">
        <v>396</v>
      </c>
      <c r="F2257" t="s">
        <v>14850</v>
      </c>
      <c r="G2257" t="s">
        <v>195</v>
      </c>
      <c r="H2257" t="s">
        <v>14851</v>
      </c>
      <c r="I2257" t="s">
        <v>1114</v>
      </c>
      <c r="J2257" t="s">
        <v>89</v>
      </c>
      <c r="K2257" t="s">
        <v>380</v>
      </c>
      <c r="L2257" t="s">
        <v>8986</v>
      </c>
      <c r="M2257" t="s">
        <v>11139</v>
      </c>
      <c r="N2257" t="s">
        <v>14852</v>
      </c>
      <c r="O2257" t="s">
        <v>3021</v>
      </c>
      <c r="P2257" t="s">
        <v>9053</v>
      </c>
      <c r="Q2257" t="s">
        <v>456</v>
      </c>
      <c r="R2257" t="b">
        <v>0</v>
      </c>
      <c r="S2257">
        <v>40000</v>
      </c>
      <c r="T2257" t="s">
        <v>3013</v>
      </c>
      <c r="U2257" t="s">
        <v>3003</v>
      </c>
      <c r="V2257">
        <v>40</v>
      </c>
      <c r="W2257" t="s">
        <v>3021</v>
      </c>
    </row>
    <row r="2258" spans="1:23" hidden="1" x14ac:dyDescent="0.35">
      <c r="A2258" t="s">
        <v>419</v>
      </c>
      <c r="C2258" s="403">
        <v>45458</v>
      </c>
      <c r="D2258" t="s">
        <v>3661</v>
      </c>
      <c r="E2258" t="s">
        <v>762</v>
      </c>
      <c r="F2258" t="s">
        <v>14853</v>
      </c>
      <c r="G2258" t="s">
        <v>244</v>
      </c>
      <c r="H2258" t="s">
        <v>14854</v>
      </c>
      <c r="I2258" t="s">
        <v>2339</v>
      </c>
      <c r="J2258" t="s">
        <v>95</v>
      </c>
      <c r="K2258" t="s">
        <v>544</v>
      </c>
      <c r="L2258" t="s">
        <v>14855</v>
      </c>
      <c r="M2258" t="s">
        <v>14856</v>
      </c>
      <c r="N2258" t="s">
        <v>14857</v>
      </c>
      <c r="O2258" t="s">
        <v>3021</v>
      </c>
      <c r="P2258" t="s">
        <v>14858</v>
      </c>
      <c r="Q2258" t="s">
        <v>499</v>
      </c>
      <c r="R2258" t="b">
        <v>0</v>
      </c>
      <c r="S2258">
        <v>5000</v>
      </c>
      <c r="T2258" t="s">
        <v>3013</v>
      </c>
      <c r="U2258" t="s">
        <v>3003</v>
      </c>
      <c r="V2258">
        <v>5</v>
      </c>
      <c r="W2258" t="s">
        <v>3021</v>
      </c>
    </row>
    <row r="2259" spans="1:23" hidden="1" x14ac:dyDescent="0.35">
      <c r="A2259" t="s">
        <v>419</v>
      </c>
      <c r="C2259" s="403">
        <v>45458</v>
      </c>
      <c r="D2259" t="s">
        <v>3543</v>
      </c>
      <c r="E2259" t="s">
        <v>1129</v>
      </c>
      <c r="F2259" t="s">
        <v>14859</v>
      </c>
      <c r="G2259" t="s">
        <v>1130</v>
      </c>
      <c r="H2259" t="s">
        <v>14860</v>
      </c>
      <c r="I2259" t="s">
        <v>14861</v>
      </c>
      <c r="J2259" t="s">
        <v>96</v>
      </c>
      <c r="K2259" t="s">
        <v>544</v>
      </c>
      <c r="L2259" t="s">
        <v>5130</v>
      </c>
      <c r="M2259" t="s">
        <v>3915</v>
      </c>
      <c r="N2259" t="s">
        <v>5131</v>
      </c>
      <c r="O2259" t="s">
        <v>3012</v>
      </c>
      <c r="P2259" t="s">
        <v>5132</v>
      </c>
      <c r="Q2259" t="s">
        <v>499</v>
      </c>
      <c r="R2259" t="b">
        <v>0</v>
      </c>
      <c r="S2259">
        <v>5000</v>
      </c>
      <c r="T2259" t="s">
        <v>3013</v>
      </c>
      <c r="U2259" t="s">
        <v>3003</v>
      </c>
      <c r="V2259">
        <v>5</v>
      </c>
      <c r="W2259" t="s">
        <v>3012</v>
      </c>
    </row>
    <row r="2260" spans="1:23" hidden="1" x14ac:dyDescent="0.35">
      <c r="A2260" t="s">
        <v>2176</v>
      </c>
      <c r="C2260" s="403">
        <v>45458</v>
      </c>
      <c r="D2260" t="s">
        <v>3543</v>
      </c>
      <c r="E2260" t="s">
        <v>14862</v>
      </c>
      <c r="F2260" t="s">
        <v>14863</v>
      </c>
      <c r="G2260" t="s">
        <v>14864</v>
      </c>
      <c r="H2260" t="s">
        <v>14865</v>
      </c>
      <c r="I2260" t="s">
        <v>2301</v>
      </c>
      <c r="J2260" t="s">
        <v>102</v>
      </c>
      <c r="K2260" t="s">
        <v>842</v>
      </c>
      <c r="L2260" t="s">
        <v>9852</v>
      </c>
      <c r="M2260" t="s">
        <v>14866</v>
      </c>
      <c r="N2260" t="s">
        <v>14867</v>
      </c>
      <c r="O2260" t="s">
        <v>3030</v>
      </c>
      <c r="P2260" t="s">
        <v>9855</v>
      </c>
      <c r="Q2260" t="s">
        <v>349</v>
      </c>
      <c r="R2260" t="b">
        <v>0</v>
      </c>
      <c r="S2260">
        <v>10000</v>
      </c>
      <c r="T2260" t="s">
        <v>3002</v>
      </c>
      <c r="U2260" t="s">
        <v>3003</v>
      </c>
      <c r="V2260">
        <v>10</v>
      </c>
      <c r="W2260" t="s">
        <v>3030</v>
      </c>
    </row>
    <row r="2261" spans="1:23" hidden="1" x14ac:dyDescent="0.35">
      <c r="A2261" t="s">
        <v>419</v>
      </c>
      <c r="C2261" s="403">
        <v>45458</v>
      </c>
      <c r="D2261" t="s">
        <v>3661</v>
      </c>
      <c r="E2261" t="s">
        <v>14868</v>
      </c>
      <c r="F2261" t="s">
        <v>14869</v>
      </c>
      <c r="G2261" t="s">
        <v>14870</v>
      </c>
      <c r="H2261" t="s">
        <v>14871</v>
      </c>
      <c r="I2261" t="s">
        <v>11018</v>
      </c>
      <c r="J2261" t="s">
        <v>95</v>
      </c>
      <c r="K2261" t="s">
        <v>544</v>
      </c>
      <c r="L2261" t="s">
        <v>14872</v>
      </c>
      <c r="M2261" t="s">
        <v>14799</v>
      </c>
      <c r="N2261" t="s">
        <v>14873</v>
      </c>
      <c r="O2261" t="s">
        <v>3021</v>
      </c>
      <c r="P2261" t="s">
        <v>14874</v>
      </c>
      <c r="Q2261" t="s">
        <v>499</v>
      </c>
      <c r="R2261" t="b">
        <v>0</v>
      </c>
      <c r="S2261">
        <v>10000</v>
      </c>
      <c r="T2261" t="s">
        <v>3002</v>
      </c>
      <c r="U2261" t="s">
        <v>3003</v>
      </c>
      <c r="V2261">
        <v>10</v>
      </c>
      <c r="W2261" t="s">
        <v>3021</v>
      </c>
    </row>
    <row r="2262" spans="1:23" hidden="1" x14ac:dyDescent="0.35">
      <c r="A2262" t="s">
        <v>2189</v>
      </c>
      <c r="C2262" s="403">
        <v>45457</v>
      </c>
      <c r="D2262" t="s">
        <v>3543</v>
      </c>
      <c r="E2262" t="s">
        <v>14875</v>
      </c>
      <c r="F2262" t="s">
        <v>14876</v>
      </c>
      <c r="G2262" t="s">
        <v>14877</v>
      </c>
      <c r="H2262" t="s">
        <v>14878</v>
      </c>
      <c r="I2262" t="s">
        <v>14877</v>
      </c>
      <c r="J2262" t="s">
        <v>97</v>
      </c>
      <c r="K2262" t="s">
        <v>2189</v>
      </c>
      <c r="L2262" t="s">
        <v>4733</v>
      </c>
      <c r="M2262" t="s">
        <v>9276</v>
      </c>
      <c r="N2262" t="s">
        <v>10467</v>
      </c>
      <c r="O2262" t="s">
        <v>3012</v>
      </c>
      <c r="P2262" t="s">
        <v>9277</v>
      </c>
      <c r="Q2262" t="s">
        <v>2189</v>
      </c>
      <c r="R2262" t="b">
        <v>0</v>
      </c>
      <c r="S2262">
        <v>5000</v>
      </c>
      <c r="T2262" t="s">
        <v>3002</v>
      </c>
      <c r="U2262" t="s">
        <v>3003</v>
      </c>
      <c r="V2262">
        <v>5</v>
      </c>
      <c r="W2262" t="s">
        <v>3012</v>
      </c>
    </row>
    <row r="2263" spans="1:23" hidden="1" x14ac:dyDescent="0.35">
      <c r="A2263" t="s">
        <v>350</v>
      </c>
      <c r="C2263" s="403">
        <v>45457</v>
      </c>
      <c r="D2263" t="s">
        <v>3543</v>
      </c>
      <c r="E2263" t="s">
        <v>14879</v>
      </c>
      <c r="F2263" t="s">
        <v>14880</v>
      </c>
      <c r="G2263" t="s">
        <v>14881</v>
      </c>
      <c r="H2263" t="s">
        <v>14882</v>
      </c>
      <c r="I2263" t="s">
        <v>14883</v>
      </c>
      <c r="J2263" t="s">
        <v>103</v>
      </c>
      <c r="K2263" t="s">
        <v>836</v>
      </c>
      <c r="L2263" t="s">
        <v>14884</v>
      </c>
      <c r="M2263" t="s">
        <v>1798</v>
      </c>
      <c r="N2263" t="s">
        <v>14885</v>
      </c>
      <c r="O2263" t="s">
        <v>3012</v>
      </c>
      <c r="P2263" t="s">
        <v>14886</v>
      </c>
      <c r="Q2263" t="s">
        <v>846</v>
      </c>
      <c r="R2263" t="b">
        <v>0</v>
      </c>
      <c r="S2263">
        <v>1000</v>
      </c>
      <c r="T2263" t="s">
        <v>3002</v>
      </c>
      <c r="U2263" t="s">
        <v>3003</v>
      </c>
      <c r="V2263">
        <v>1</v>
      </c>
      <c r="W2263" t="s">
        <v>3012</v>
      </c>
    </row>
    <row r="2264" spans="1:23" hidden="1" x14ac:dyDescent="0.35">
      <c r="A2264" t="s">
        <v>350</v>
      </c>
      <c r="C2264" s="403">
        <v>45457</v>
      </c>
      <c r="D2264" t="s">
        <v>3543</v>
      </c>
      <c r="E2264" t="s">
        <v>14887</v>
      </c>
      <c r="F2264" t="s">
        <v>14888</v>
      </c>
      <c r="G2264" t="s">
        <v>14889</v>
      </c>
      <c r="H2264" t="s">
        <v>14890</v>
      </c>
      <c r="I2264" t="s">
        <v>14891</v>
      </c>
      <c r="J2264" t="s">
        <v>103</v>
      </c>
      <c r="K2264" t="s">
        <v>836</v>
      </c>
      <c r="L2264" t="s">
        <v>14884</v>
      </c>
      <c r="M2264" t="s">
        <v>1798</v>
      </c>
      <c r="N2264" t="s">
        <v>14885</v>
      </c>
      <c r="O2264" t="s">
        <v>3012</v>
      </c>
      <c r="P2264" t="s">
        <v>14886</v>
      </c>
      <c r="Q2264" t="s">
        <v>846</v>
      </c>
      <c r="R2264" t="b">
        <v>0</v>
      </c>
      <c r="S2264">
        <v>2000</v>
      </c>
      <c r="T2264" t="s">
        <v>3002</v>
      </c>
      <c r="U2264" t="s">
        <v>3003</v>
      </c>
      <c r="V2264">
        <v>2</v>
      </c>
      <c r="W2264" t="s">
        <v>3012</v>
      </c>
    </row>
    <row r="2265" spans="1:23" hidden="1" x14ac:dyDescent="0.35">
      <c r="A2265" t="s">
        <v>350</v>
      </c>
      <c r="C2265" s="403">
        <v>45457</v>
      </c>
      <c r="D2265" t="s">
        <v>3543</v>
      </c>
      <c r="E2265" t="s">
        <v>14892</v>
      </c>
      <c r="F2265" t="s">
        <v>14893</v>
      </c>
      <c r="G2265" t="s">
        <v>14894</v>
      </c>
      <c r="H2265" t="s">
        <v>14895</v>
      </c>
      <c r="I2265" t="s">
        <v>14896</v>
      </c>
      <c r="J2265" t="s">
        <v>103</v>
      </c>
      <c r="K2265" t="s">
        <v>836</v>
      </c>
      <c r="L2265" t="s">
        <v>14884</v>
      </c>
      <c r="M2265" t="s">
        <v>1798</v>
      </c>
      <c r="N2265" t="s">
        <v>14885</v>
      </c>
      <c r="O2265" t="s">
        <v>3012</v>
      </c>
      <c r="P2265" t="s">
        <v>14886</v>
      </c>
      <c r="Q2265" t="s">
        <v>846</v>
      </c>
      <c r="R2265" t="b">
        <v>0</v>
      </c>
      <c r="S2265">
        <v>1000</v>
      </c>
      <c r="T2265" t="s">
        <v>3002</v>
      </c>
      <c r="U2265" t="s">
        <v>3003</v>
      </c>
      <c r="V2265">
        <v>1</v>
      </c>
      <c r="W2265" t="s">
        <v>3012</v>
      </c>
    </row>
    <row r="2266" spans="1:23" hidden="1" x14ac:dyDescent="0.35">
      <c r="A2266" t="s">
        <v>350</v>
      </c>
      <c r="C2266" s="403">
        <v>45457</v>
      </c>
      <c r="D2266" t="s">
        <v>3543</v>
      </c>
      <c r="E2266" t="s">
        <v>14897</v>
      </c>
      <c r="F2266" t="s">
        <v>14898</v>
      </c>
      <c r="G2266" t="s">
        <v>2352</v>
      </c>
      <c r="H2266" t="s">
        <v>14899</v>
      </c>
      <c r="I2266" t="s">
        <v>14900</v>
      </c>
      <c r="J2266" t="s">
        <v>103</v>
      </c>
      <c r="K2266" t="s">
        <v>836</v>
      </c>
      <c r="L2266" t="s">
        <v>14884</v>
      </c>
      <c r="M2266" t="s">
        <v>1798</v>
      </c>
      <c r="N2266" t="s">
        <v>14885</v>
      </c>
      <c r="O2266" t="s">
        <v>3012</v>
      </c>
      <c r="P2266" t="s">
        <v>14886</v>
      </c>
      <c r="Q2266" t="s">
        <v>846</v>
      </c>
      <c r="R2266" t="b">
        <v>0</v>
      </c>
      <c r="S2266">
        <v>2000</v>
      </c>
      <c r="T2266" t="s">
        <v>3002</v>
      </c>
      <c r="U2266" t="s">
        <v>3003</v>
      </c>
      <c r="V2266">
        <v>2</v>
      </c>
      <c r="W2266" t="s">
        <v>3012</v>
      </c>
    </row>
    <row r="2267" spans="1:23" hidden="1" x14ac:dyDescent="0.35">
      <c r="A2267" t="s">
        <v>350</v>
      </c>
      <c r="C2267" s="403">
        <v>45457</v>
      </c>
      <c r="D2267" t="s">
        <v>3543</v>
      </c>
      <c r="E2267" t="s">
        <v>14901</v>
      </c>
      <c r="F2267" t="s">
        <v>14902</v>
      </c>
      <c r="G2267" t="s">
        <v>10991</v>
      </c>
      <c r="H2267" t="s">
        <v>14903</v>
      </c>
      <c r="I2267" t="s">
        <v>2523</v>
      </c>
      <c r="J2267" t="s">
        <v>103</v>
      </c>
      <c r="K2267" t="s">
        <v>836</v>
      </c>
      <c r="L2267" t="s">
        <v>14884</v>
      </c>
      <c r="M2267" t="s">
        <v>14904</v>
      </c>
      <c r="N2267" t="s">
        <v>14905</v>
      </c>
      <c r="O2267" t="s">
        <v>3012</v>
      </c>
      <c r="P2267" t="s">
        <v>14906</v>
      </c>
      <c r="Q2267" t="s">
        <v>846</v>
      </c>
      <c r="R2267" t="b">
        <v>0</v>
      </c>
      <c r="S2267">
        <v>1500</v>
      </c>
      <c r="T2267" t="s">
        <v>3002</v>
      </c>
      <c r="U2267" t="s">
        <v>3003</v>
      </c>
      <c r="V2267">
        <v>1.5</v>
      </c>
      <c r="W2267" t="s">
        <v>3012</v>
      </c>
    </row>
    <row r="2268" spans="1:23" hidden="1" x14ac:dyDescent="0.35">
      <c r="A2268" t="s">
        <v>350</v>
      </c>
      <c r="C2268" s="403">
        <v>45457</v>
      </c>
      <c r="D2268" t="s">
        <v>3543</v>
      </c>
      <c r="E2268" t="s">
        <v>14907</v>
      </c>
      <c r="F2268" t="s">
        <v>14908</v>
      </c>
      <c r="G2268" t="s">
        <v>14909</v>
      </c>
      <c r="H2268" t="s">
        <v>14910</v>
      </c>
      <c r="I2268" t="s">
        <v>14911</v>
      </c>
      <c r="J2268" t="s">
        <v>103</v>
      </c>
      <c r="K2268" t="s">
        <v>836</v>
      </c>
      <c r="L2268" t="s">
        <v>14884</v>
      </c>
      <c r="M2268" t="s">
        <v>1798</v>
      </c>
      <c r="N2268" t="s">
        <v>14905</v>
      </c>
      <c r="O2268" t="s">
        <v>3021</v>
      </c>
      <c r="P2268" t="s">
        <v>14886</v>
      </c>
      <c r="Q2268" t="s">
        <v>846</v>
      </c>
      <c r="R2268" t="b">
        <v>0</v>
      </c>
      <c r="S2268">
        <v>15000</v>
      </c>
      <c r="T2268" t="s">
        <v>3002</v>
      </c>
      <c r="U2268" t="s">
        <v>3003</v>
      </c>
      <c r="V2268">
        <v>15</v>
      </c>
      <c r="W2268" t="s">
        <v>3021</v>
      </c>
    </row>
    <row r="2269" spans="1:23" hidden="1" x14ac:dyDescent="0.35">
      <c r="A2269" t="s">
        <v>2189</v>
      </c>
      <c r="C2269" s="403">
        <v>45457</v>
      </c>
      <c r="D2269" t="s">
        <v>3543</v>
      </c>
      <c r="E2269" t="s">
        <v>14912</v>
      </c>
      <c r="F2269" t="s">
        <v>14913</v>
      </c>
      <c r="G2269" t="s">
        <v>14914</v>
      </c>
      <c r="H2269" t="s">
        <v>14915</v>
      </c>
      <c r="I2269" t="s">
        <v>400</v>
      </c>
      <c r="J2269" t="s">
        <v>98</v>
      </c>
      <c r="K2269" t="s">
        <v>2189</v>
      </c>
      <c r="L2269" t="s">
        <v>2998</v>
      </c>
      <c r="M2269" t="s">
        <v>6586</v>
      </c>
      <c r="N2269" t="s">
        <v>14916</v>
      </c>
      <c r="O2269" t="s">
        <v>3021</v>
      </c>
      <c r="P2269" t="s">
        <v>3899</v>
      </c>
      <c r="Q2269" t="s">
        <v>2189</v>
      </c>
      <c r="R2269" t="b">
        <v>0</v>
      </c>
      <c r="S2269">
        <v>200</v>
      </c>
      <c r="T2269" t="s">
        <v>3002</v>
      </c>
      <c r="U2269" t="s">
        <v>3003</v>
      </c>
      <c r="V2269">
        <v>0.2</v>
      </c>
      <c r="W2269" t="s">
        <v>3021</v>
      </c>
    </row>
    <row r="2270" spans="1:23" hidden="1" x14ac:dyDescent="0.35">
      <c r="A2270" t="s">
        <v>350</v>
      </c>
      <c r="C2270" s="403">
        <v>45457</v>
      </c>
      <c r="D2270" t="s">
        <v>3543</v>
      </c>
      <c r="E2270" t="s">
        <v>14917</v>
      </c>
      <c r="F2270" t="s">
        <v>14918</v>
      </c>
      <c r="G2270" t="s">
        <v>14919</v>
      </c>
      <c r="H2270" t="s">
        <v>14920</v>
      </c>
      <c r="I2270" t="s">
        <v>14921</v>
      </c>
      <c r="J2270" t="s">
        <v>103</v>
      </c>
      <c r="K2270" t="s">
        <v>836</v>
      </c>
      <c r="L2270" t="s">
        <v>14884</v>
      </c>
      <c r="M2270" t="s">
        <v>14922</v>
      </c>
      <c r="N2270" t="s">
        <v>14905</v>
      </c>
      <c r="O2270" t="s">
        <v>3012</v>
      </c>
      <c r="P2270" t="s">
        <v>14906</v>
      </c>
      <c r="Q2270" t="s">
        <v>846</v>
      </c>
      <c r="R2270" t="b">
        <v>0</v>
      </c>
      <c r="S2270">
        <v>2000</v>
      </c>
      <c r="T2270" t="s">
        <v>3002</v>
      </c>
      <c r="U2270" t="s">
        <v>3003</v>
      </c>
      <c r="V2270">
        <v>2</v>
      </c>
      <c r="W2270" t="s">
        <v>3012</v>
      </c>
    </row>
    <row r="2271" spans="1:23" hidden="1" x14ac:dyDescent="0.35">
      <c r="A2271" t="s">
        <v>419</v>
      </c>
      <c r="C2271" s="403">
        <v>45457</v>
      </c>
      <c r="D2271" t="s">
        <v>3543</v>
      </c>
      <c r="E2271" t="s">
        <v>14923</v>
      </c>
      <c r="F2271" t="s">
        <v>14924</v>
      </c>
      <c r="G2271" t="s">
        <v>14925</v>
      </c>
      <c r="H2271" t="s">
        <v>14926</v>
      </c>
      <c r="I2271" t="s">
        <v>2467</v>
      </c>
      <c r="J2271" t="s">
        <v>95</v>
      </c>
      <c r="K2271" t="s">
        <v>501</v>
      </c>
      <c r="L2271" t="s">
        <v>3602</v>
      </c>
      <c r="M2271" t="s">
        <v>14927</v>
      </c>
      <c r="N2271" t="s">
        <v>14928</v>
      </c>
      <c r="O2271" t="s">
        <v>3021</v>
      </c>
      <c r="P2271" t="s">
        <v>14927</v>
      </c>
      <c r="Q2271" t="s">
        <v>499</v>
      </c>
      <c r="R2271" t="b">
        <v>0</v>
      </c>
      <c r="S2271">
        <v>10000</v>
      </c>
      <c r="T2271" t="s">
        <v>3002</v>
      </c>
      <c r="U2271" t="s">
        <v>3003</v>
      </c>
      <c r="V2271">
        <v>10</v>
      </c>
      <c r="W2271" t="s">
        <v>3021</v>
      </c>
    </row>
    <row r="2272" spans="1:23" hidden="1" x14ac:dyDescent="0.35">
      <c r="A2272" t="s">
        <v>2176</v>
      </c>
      <c r="C2272" s="403">
        <v>45457</v>
      </c>
      <c r="D2272" t="s">
        <v>3543</v>
      </c>
      <c r="E2272" t="s">
        <v>14929</v>
      </c>
      <c r="F2272" t="s">
        <v>14930</v>
      </c>
      <c r="G2272" t="s">
        <v>14931</v>
      </c>
      <c r="H2272" t="s">
        <v>14932</v>
      </c>
      <c r="I2272" t="s">
        <v>2316</v>
      </c>
      <c r="J2272" t="s">
        <v>102</v>
      </c>
      <c r="K2272" t="s">
        <v>842</v>
      </c>
      <c r="L2272" t="s">
        <v>14933</v>
      </c>
      <c r="M2272" t="s">
        <v>1798</v>
      </c>
      <c r="N2272" t="s">
        <v>14934</v>
      </c>
      <c r="O2272" t="s">
        <v>3021</v>
      </c>
      <c r="P2272" t="s">
        <v>14935</v>
      </c>
      <c r="Q2272" t="s">
        <v>349</v>
      </c>
      <c r="R2272" t="b">
        <v>0</v>
      </c>
      <c r="S2272">
        <v>6000</v>
      </c>
      <c r="T2272" t="s">
        <v>3002</v>
      </c>
      <c r="U2272" t="s">
        <v>3003</v>
      </c>
      <c r="V2272">
        <v>6</v>
      </c>
      <c r="W2272" t="s">
        <v>3021</v>
      </c>
    </row>
    <row r="2273" spans="1:23" hidden="1" x14ac:dyDescent="0.35">
      <c r="A2273" t="s">
        <v>381</v>
      </c>
      <c r="C2273" s="403">
        <v>45457</v>
      </c>
      <c r="D2273" t="s">
        <v>3543</v>
      </c>
      <c r="E2273" t="s">
        <v>677</v>
      </c>
      <c r="F2273" t="s">
        <v>14936</v>
      </c>
      <c r="G2273" t="s">
        <v>218</v>
      </c>
      <c r="H2273" t="s">
        <v>14937</v>
      </c>
      <c r="I2273" t="s">
        <v>488</v>
      </c>
      <c r="J2273" t="s">
        <v>89</v>
      </c>
      <c r="K2273" t="s">
        <v>380</v>
      </c>
      <c r="L2273" t="s">
        <v>1798</v>
      </c>
      <c r="M2273" t="s">
        <v>1798</v>
      </c>
      <c r="N2273" t="s">
        <v>14938</v>
      </c>
      <c r="O2273" t="s">
        <v>3012</v>
      </c>
      <c r="P2273" t="s">
        <v>1798</v>
      </c>
      <c r="Q2273" t="s">
        <v>456</v>
      </c>
      <c r="R2273" t="b">
        <v>0</v>
      </c>
      <c r="S2273">
        <v>5000</v>
      </c>
      <c r="T2273" t="s">
        <v>3013</v>
      </c>
      <c r="U2273" t="s">
        <v>3003</v>
      </c>
      <c r="V2273">
        <v>5</v>
      </c>
      <c r="W2273" t="s">
        <v>3012</v>
      </c>
    </row>
    <row r="2274" spans="1:23" hidden="1" x14ac:dyDescent="0.35">
      <c r="A2274" t="s">
        <v>2189</v>
      </c>
      <c r="C2274" s="403">
        <v>45457</v>
      </c>
      <c r="D2274" t="s">
        <v>3543</v>
      </c>
      <c r="E2274" t="s">
        <v>14939</v>
      </c>
      <c r="F2274" t="s">
        <v>14940</v>
      </c>
      <c r="G2274" t="s">
        <v>14941</v>
      </c>
      <c r="H2274" t="s">
        <v>14942</v>
      </c>
      <c r="I2274" t="s">
        <v>7298</v>
      </c>
      <c r="J2274" t="s">
        <v>100</v>
      </c>
      <c r="K2274" t="s">
        <v>293</v>
      </c>
      <c r="L2274" t="s">
        <v>4703</v>
      </c>
      <c r="M2274" t="s">
        <v>4704</v>
      </c>
      <c r="N2274" t="s">
        <v>14943</v>
      </c>
      <c r="O2274" t="s">
        <v>3012</v>
      </c>
      <c r="P2274" t="s">
        <v>4706</v>
      </c>
      <c r="Q2274" t="s">
        <v>293</v>
      </c>
      <c r="R2274" t="b">
        <v>0</v>
      </c>
      <c r="S2274">
        <v>1000</v>
      </c>
      <c r="T2274" t="s">
        <v>3002</v>
      </c>
      <c r="U2274" t="s">
        <v>3003</v>
      </c>
      <c r="V2274">
        <v>1</v>
      </c>
      <c r="W2274" t="s">
        <v>3012</v>
      </c>
    </row>
    <row r="2275" spans="1:23" hidden="1" x14ac:dyDescent="0.35">
      <c r="A2275" t="s">
        <v>2176</v>
      </c>
      <c r="C2275" s="403">
        <v>45457</v>
      </c>
      <c r="D2275" t="s">
        <v>3543</v>
      </c>
      <c r="E2275" t="s">
        <v>14944</v>
      </c>
      <c r="F2275" t="s">
        <v>14945</v>
      </c>
      <c r="G2275" t="s">
        <v>14946</v>
      </c>
      <c r="H2275" t="s">
        <v>14947</v>
      </c>
      <c r="I2275" t="s">
        <v>14948</v>
      </c>
      <c r="J2275" t="s">
        <v>102</v>
      </c>
      <c r="K2275" t="s">
        <v>842</v>
      </c>
      <c r="L2275" t="s">
        <v>9355</v>
      </c>
      <c r="M2275" t="s">
        <v>1798</v>
      </c>
      <c r="N2275" t="s">
        <v>14949</v>
      </c>
      <c r="O2275" t="s">
        <v>3012</v>
      </c>
      <c r="P2275" t="s">
        <v>14950</v>
      </c>
      <c r="Q2275" t="s">
        <v>349</v>
      </c>
      <c r="R2275" t="b">
        <v>0</v>
      </c>
      <c r="S2275">
        <v>1000</v>
      </c>
      <c r="T2275" t="s">
        <v>3002</v>
      </c>
      <c r="U2275" t="s">
        <v>3003</v>
      </c>
      <c r="V2275">
        <v>1</v>
      </c>
      <c r="W2275" t="s">
        <v>3012</v>
      </c>
    </row>
    <row r="2276" spans="1:23" hidden="1" x14ac:dyDescent="0.35">
      <c r="A2276" t="s">
        <v>2176</v>
      </c>
      <c r="C2276" s="403">
        <v>45457</v>
      </c>
      <c r="D2276" t="s">
        <v>3543</v>
      </c>
      <c r="E2276" t="s">
        <v>14951</v>
      </c>
      <c r="F2276" t="s">
        <v>14952</v>
      </c>
      <c r="G2276" t="s">
        <v>14953</v>
      </c>
      <c r="H2276" t="s">
        <v>14954</v>
      </c>
      <c r="I2276" t="s">
        <v>2335</v>
      </c>
      <c r="J2276" t="s">
        <v>102</v>
      </c>
      <c r="K2276" t="s">
        <v>842</v>
      </c>
      <c r="L2276" t="s">
        <v>9355</v>
      </c>
      <c r="M2276" t="s">
        <v>1798</v>
      </c>
      <c r="N2276" t="s">
        <v>14955</v>
      </c>
      <c r="O2276" t="s">
        <v>3012</v>
      </c>
      <c r="P2276" t="s">
        <v>14950</v>
      </c>
      <c r="Q2276" t="s">
        <v>349</v>
      </c>
      <c r="R2276" t="b">
        <v>0</v>
      </c>
      <c r="S2276">
        <v>1000</v>
      </c>
      <c r="T2276" t="s">
        <v>3002</v>
      </c>
      <c r="U2276" t="s">
        <v>3003</v>
      </c>
      <c r="V2276">
        <v>1</v>
      </c>
      <c r="W2276" t="s">
        <v>3012</v>
      </c>
    </row>
    <row r="2277" spans="1:23" hidden="1" x14ac:dyDescent="0.35">
      <c r="A2277" t="s">
        <v>2176</v>
      </c>
      <c r="C2277" s="403">
        <v>45457</v>
      </c>
      <c r="D2277" t="s">
        <v>3543</v>
      </c>
      <c r="E2277" t="s">
        <v>14956</v>
      </c>
      <c r="F2277" t="s">
        <v>14957</v>
      </c>
      <c r="G2277" t="s">
        <v>12137</v>
      </c>
      <c r="H2277" t="s">
        <v>14958</v>
      </c>
      <c r="I2277" t="s">
        <v>4424</v>
      </c>
      <c r="J2277" t="s">
        <v>102</v>
      </c>
      <c r="K2277" t="s">
        <v>842</v>
      </c>
      <c r="L2277" t="s">
        <v>9355</v>
      </c>
      <c r="M2277" t="s">
        <v>1798</v>
      </c>
      <c r="N2277" t="s">
        <v>14955</v>
      </c>
      <c r="O2277" t="s">
        <v>3012</v>
      </c>
      <c r="P2277" t="s">
        <v>14950</v>
      </c>
      <c r="Q2277" t="s">
        <v>349</v>
      </c>
      <c r="R2277" t="b">
        <v>0</v>
      </c>
      <c r="S2277">
        <v>3000</v>
      </c>
      <c r="T2277" t="s">
        <v>3002</v>
      </c>
      <c r="U2277" t="s">
        <v>3003</v>
      </c>
      <c r="V2277">
        <v>3</v>
      </c>
      <c r="W2277" t="s">
        <v>3012</v>
      </c>
    </row>
    <row r="2278" spans="1:23" hidden="1" x14ac:dyDescent="0.35">
      <c r="A2278" t="s">
        <v>350</v>
      </c>
      <c r="C2278" s="403">
        <v>45457</v>
      </c>
      <c r="D2278" t="s">
        <v>3543</v>
      </c>
      <c r="E2278" t="s">
        <v>14959</v>
      </c>
      <c r="F2278" t="s">
        <v>14960</v>
      </c>
      <c r="G2278" t="s">
        <v>14505</v>
      </c>
      <c r="H2278" t="s">
        <v>14961</v>
      </c>
      <c r="I2278" t="s">
        <v>14962</v>
      </c>
      <c r="J2278" t="s">
        <v>103</v>
      </c>
      <c r="K2278" t="s">
        <v>836</v>
      </c>
      <c r="L2278" t="s">
        <v>9190</v>
      </c>
      <c r="M2278" t="s">
        <v>1798</v>
      </c>
      <c r="N2278" t="s">
        <v>14963</v>
      </c>
      <c r="O2278" t="s">
        <v>3012</v>
      </c>
      <c r="P2278" t="s">
        <v>10364</v>
      </c>
      <c r="Q2278" t="s">
        <v>846</v>
      </c>
      <c r="R2278" t="b">
        <v>0</v>
      </c>
      <c r="S2278">
        <v>2500</v>
      </c>
      <c r="T2278" t="s">
        <v>3002</v>
      </c>
      <c r="U2278" t="s">
        <v>3003</v>
      </c>
      <c r="V2278">
        <v>2.5</v>
      </c>
      <c r="W2278" t="s">
        <v>3012</v>
      </c>
    </row>
    <row r="2279" spans="1:23" hidden="1" x14ac:dyDescent="0.35">
      <c r="A2279" t="s">
        <v>2176</v>
      </c>
      <c r="C2279" s="403">
        <v>45457</v>
      </c>
      <c r="D2279" t="s">
        <v>3543</v>
      </c>
      <c r="E2279" t="s">
        <v>14964</v>
      </c>
      <c r="F2279" t="s">
        <v>14965</v>
      </c>
      <c r="G2279" t="s">
        <v>14966</v>
      </c>
      <c r="H2279" t="s">
        <v>14967</v>
      </c>
      <c r="I2279" t="s">
        <v>10918</v>
      </c>
      <c r="J2279" t="s">
        <v>102</v>
      </c>
      <c r="K2279" t="s">
        <v>842</v>
      </c>
      <c r="L2279" t="s">
        <v>9355</v>
      </c>
      <c r="M2279" t="s">
        <v>1798</v>
      </c>
      <c r="N2279" t="s">
        <v>14955</v>
      </c>
      <c r="O2279" t="s">
        <v>3021</v>
      </c>
      <c r="P2279" t="s">
        <v>14950</v>
      </c>
      <c r="Q2279" t="s">
        <v>349</v>
      </c>
      <c r="R2279" t="b">
        <v>0</v>
      </c>
      <c r="S2279">
        <v>5000</v>
      </c>
      <c r="T2279" t="s">
        <v>3002</v>
      </c>
      <c r="U2279" t="s">
        <v>3003</v>
      </c>
      <c r="V2279">
        <v>5</v>
      </c>
      <c r="W2279" t="s">
        <v>3021</v>
      </c>
    </row>
    <row r="2280" spans="1:23" hidden="1" x14ac:dyDescent="0.35">
      <c r="A2280" t="s">
        <v>350</v>
      </c>
      <c r="C2280" s="403">
        <v>45457</v>
      </c>
      <c r="D2280" t="s">
        <v>3543</v>
      </c>
      <c r="E2280" t="s">
        <v>14968</v>
      </c>
      <c r="F2280" t="s">
        <v>14969</v>
      </c>
      <c r="G2280" t="s">
        <v>12541</v>
      </c>
      <c r="H2280" t="s">
        <v>14970</v>
      </c>
      <c r="I2280" t="s">
        <v>14971</v>
      </c>
      <c r="J2280" t="s">
        <v>103</v>
      </c>
      <c r="K2280" t="s">
        <v>836</v>
      </c>
      <c r="L2280" t="s">
        <v>9190</v>
      </c>
      <c r="M2280" t="s">
        <v>1798</v>
      </c>
      <c r="N2280" t="s">
        <v>14972</v>
      </c>
      <c r="O2280" t="s">
        <v>3021</v>
      </c>
      <c r="P2280" t="s">
        <v>10364</v>
      </c>
      <c r="Q2280" t="s">
        <v>846</v>
      </c>
      <c r="R2280" t="b">
        <v>0</v>
      </c>
      <c r="S2280">
        <v>8000</v>
      </c>
      <c r="T2280" t="s">
        <v>3002</v>
      </c>
      <c r="U2280" t="s">
        <v>3003</v>
      </c>
      <c r="V2280">
        <v>8</v>
      </c>
      <c r="W2280" t="s">
        <v>3021</v>
      </c>
    </row>
    <row r="2281" spans="1:23" hidden="1" x14ac:dyDescent="0.35">
      <c r="A2281" t="s">
        <v>2176</v>
      </c>
      <c r="C2281" s="403">
        <v>45457</v>
      </c>
      <c r="D2281" t="s">
        <v>3543</v>
      </c>
      <c r="E2281" t="s">
        <v>14973</v>
      </c>
      <c r="F2281" t="s">
        <v>14974</v>
      </c>
      <c r="G2281" t="s">
        <v>14975</v>
      </c>
      <c r="H2281" t="s">
        <v>14976</v>
      </c>
      <c r="I2281" t="s">
        <v>10326</v>
      </c>
      <c r="J2281" t="s">
        <v>102</v>
      </c>
      <c r="K2281" t="s">
        <v>842</v>
      </c>
      <c r="L2281" t="s">
        <v>14977</v>
      </c>
      <c r="M2281" t="s">
        <v>1798</v>
      </c>
      <c r="N2281" t="s">
        <v>14978</v>
      </c>
      <c r="O2281" t="s">
        <v>3012</v>
      </c>
      <c r="P2281" t="s">
        <v>14979</v>
      </c>
      <c r="Q2281" t="s">
        <v>349</v>
      </c>
      <c r="R2281" t="b">
        <v>0</v>
      </c>
      <c r="S2281">
        <v>2400</v>
      </c>
      <c r="T2281" t="s">
        <v>3002</v>
      </c>
      <c r="U2281" t="s">
        <v>3003</v>
      </c>
      <c r="V2281">
        <v>2.4</v>
      </c>
      <c r="W2281" t="s">
        <v>3012</v>
      </c>
    </row>
    <row r="2282" spans="1:23" hidden="1" x14ac:dyDescent="0.35">
      <c r="A2282" t="s">
        <v>2176</v>
      </c>
      <c r="C2282" s="403">
        <v>45457</v>
      </c>
      <c r="D2282" t="s">
        <v>3543</v>
      </c>
      <c r="E2282" t="s">
        <v>14980</v>
      </c>
      <c r="F2282" t="s">
        <v>14981</v>
      </c>
      <c r="G2282" t="s">
        <v>14982</v>
      </c>
      <c r="H2282" t="s">
        <v>14983</v>
      </c>
      <c r="I2282" t="s">
        <v>14984</v>
      </c>
      <c r="J2282" t="s">
        <v>102</v>
      </c>
      <c r="K2282" t="s">
        <v>842</v>
      </c>
      <c r="L2282" t="s">
        <v>14977</v>
      </c>
      <c r="M2282" t="s">
        <v>1798</v>
      </c>
      <c r="N2282" t="s">
        <v>14985</v>
      </c>
      <c r="O2282" t="s">
        <v>3012</v>
      </c>
      <c r="P2282" t="s">
        <v>14979</v>
      </c>
      <c r="Q2282" t="s">
        <v>349</v>
      </c>
      <c r="R2282" t="b">
        <v>0</v>
      </c>
      <c r="S2282">
        <v>1000</v>
      </c>
      <c r="T2282" t="s">
        <v>3002</v>
      </c>
      <c r="U2282" t="s">
        <v>3003</v>
      </c>
      <c r="V2282">
        <v>1</v>
      </c>
      <c r="W2282" t="s">
        <v>3012</v>
      </c>
    </row>
    <row r="2283" spans="1:23" hidden="1" x14ac:dyDescent="0.35">
      <c r="A2283" t="s">
        <v>2176</v>
      </c>
      <c r="C2283" s="403">
        <v>45456</v>
      </c>
      <c r="D2283" t="s">
        <v>3543</v>
      </c>
      <c r="E2283" t="s">
        <v>1254</v>
      </c>
      <c r="F2283" t="s">
        <v>14986</v>
      </c>
      <c r="G2283" t="s">
        <v>14987</v>
      </c>
      <c r="H2283" t="s">
        <v>14988</v>
      </c>
      <c r="I2283" t="s">
        <v>2456</v>
      </c>
      <c r="J2283" t="s">
        <v>102</v>
      </c>
      <c r="K2283" t="s">
        <v>842</v>
      </c>
      <c r="L2283" t="s">
        <v>14933</v>
      </c>
      <c r="M2283" t="s">
        <v>1798</v>
      </c>
      <c r="N2283" t="s">
        <v>14989</v>
      </c>
      <c r="O2283" t="s">
        <v>3030</v>
      </c>
      <c r="P2283" t="s">
        <v>14935</v>
      </c>
      <c r="Q2283" t="s">
        <v>349</v>
      </c>
      <c r="R2283" t="b">
        <v>0</v>
      </c>
      <c r="S2283">
        <v>25000</v>
      </c>
      <c r="T2283" t="s">
        <v>3013</v>
      </c>
      <c r="U2283" t="s">
        <v>3003</v>
      </c>
      <c r="V2283">
        <v>25</v>
      </c>
      <c r="W2283" t="s">
        <v>3030</v>
      </c>
    </row>
    <row r="2284" spans="1:23" hidden="1" x14ac:dyDescent="0.35">
      <c r="A2284" t="s">
        <v>350</v>
      </c>
      <c r="C2284" s="403">
        <v>45456</v>
      </c>
      <c r="D2284" t="s">
        <v>3543</v>
      </c>
      <c r="E2284" t="s">
        <v>14990</v>
      </c>
      <c r="F2284" t="s">
        <v>14991</v>
      </c>
      <c r="G2284" t="s">
        <v>14992</v>
      </c>
      <c r="H2284" t="s">
        <v>14993</v>
      </c>
      <c r="I2284" t="s">
        <v>14994</v>
      </c>
      <c r="J2284" t="s">
        <v>103</v>
      </c>
      <c r="K2284" t="s">
        <v>836</v>
      </c>
      <c r="L2284" t="s">
        <v>13517</v>
      </c>
      <c r="M2284" t="s">
        <v>1798</v>
      </c>
      <c r="N2284" t="s">
        <v>14995</v>
      </c>
      <c r="O2284" t="s">
        <v>3012</v>
      </c>
      <c r="P2284" t="s">
        <v>13520</v>
      </c>
      <c r="Q2284" t="s">
        <v>846</v>
      </c>
      <c r="R2284" t="b">
        <v>0</v>
      </c>
      <c r="S2284">
        <v>2000</v>
      </c>
      <c r="T2284" t="s">
        <v>3002</v>
      </c>
      <c r="U2284" t="s">
        <v>3003</v>
      </c>
      <c r="V2284">
        <v>2</v>
      </c>
      <c r="W2284" t="s">
        <v>3012</v>
      </c>
    </row>
    <row r="2285" spans="1:23" hidden="1" x14ac:dyDescent="0.35">
      <c r="A2285" t="s">
        <v>350</v>
      </c>
      <c r="C2285" s="403">
        <v>45456</v>
      </c>
      <c r="D2285" t="s">
        <v>3543</v>
      </c>
      <c r="E2285" t="s">
        <v>14996</v>
      </c>
      <c r="F2285" t="s">
        <v>14997</v>
      </c>
      <c r="G2285" t="s">
        <v>2396</v>
      </c>
      <c r="H2285" t="s">
        <v>14998</v>
      </c>
      <c r="I2285" t="s">
        <v>14999</v>
      </c>
      <c r="J2285" t="s">
        <v>103</v>
      </c>
      <c r="K2285" t="s">
        <v>836</v>
      </c>
      <c r="L2285" t="s">
        <v>13517</v>
      </c>
      <c r="M2285" t="s">
        <v>1798</v>
      </c>
      <c r="N2285" t="s">
        <v>15000</v>
      </c>
      <c r="O2285" t="s">
        <v>3012</v>
      </c>
      <c r="P2285" t="s">
        <v>13520</v>
      </c>
      <c r="Q2285" t="s">
        <v>846</v>
      </c>
      <c r="R2285" t="b">
        <v>0</v>
      </c>
      <c r="S2285">
        <v>1500</v>
      </c>
      <c r="T2285" t="s">
        <v>3002</v>
      </c>
      <c r="U2285" t="s">
        <v>3003</v>
      </c>
      <c r="V2285">
        <v>1.5</v>
      </c>
      <c r="W2285" t="s">
        <v>3012</v>
      </c>
    </row>
    <row r="2286" spans="1:23" hidden="1" x14ac:dyDescent="0.35">
      <c r="A2286" t="s">
        <v>350</v>
      </c>
      <c r="C2286" s="403">
        <v>45456</v>
      </c>
      <c r="D2286" t="s">
        <v>3543</v>
      </c>
      <c r="E2286" t="s">
        <v>15001</v>
      </c>
      <c r="F2286" t="s">
        <v>15002</v>
      </c>
      <c r="G2286" t="s">
        <v>2439</v>
      </c>
      <c r="H2286" t="s">
        <v>15003</v>
      </c>
      <c r="I2286" t="s">
        <v>15004</v>
      </c>
      <c r="J2286" t="s">
        <v>103</v>
      </c>
      <c r="K2286" t="s">
        <v>836</v>
      </c>
      <c r="L2286" t="s">
        <v>12431</v>
      </c>
      <c r="M2286" t="s">
        <v>1798</v>
      </c>
      <c r="N2286" t="s">
        <v>15005</v>
      </c>
      <c r="O2286" t="s">
        <v>3012</v>
      </c>
      <c r="P2286" t="s">
        <v>12434</v>
      </c>
      <c r="Q2286" t="s">
        <v>846</v>
      </c>
      <c r="R2286" t="b">
        <v>0</v>
      </c>
      <c r="S2286">
        <v>2000</v>
      </c>
      <c r="T2286" t="s">
        <v>3002</v>
      </c>
      <c r="U2286" t="s">
        <v>3003</v>
      </c>
      <c r="V2286">
        <v>2</v>
      </c>
      <c r="W2286" t="s">
        <v>3012</v>
      </c>
    </row>
    <row r="2287" spans="1:23" hidden="1" x14ac:dyDescent="0.35">
      <c r="A2287" t="s">
        <v>2176</v>
      </c>
      <c r="C2287" s="403">
        <v>45456</v>
      </c>
      <c r="D2287" t="s">
        <v>3543</v>
      </c>
      <c r="E2287" t="s">
        <v>15006</v>
      </c>
      <c r="F2287" t="s">
        <v>15007</v>
      </c>
      <c r="G2287" t="s">
        <v>3827</v>
      </c>
      <c r="H2287" t="s">
        <v>15008</v>
      </c>
      <c r="I2287" t="s">
        <v>2404</v>
      </c>
      <c r="J2287" t="s">
        <v>102</v>
      </c>
      <c r="K2287" t="s">
        <v>842</v>
      </c>
      <c r="L2287" t="s">
        <v>14933</v>
      </c>
      <c r="M2287" t="s">
        <v>1798</v>
      </c>
      <c r="N2287" t="s">
        <v>15009</v>
      </c>
      <c r="O2287" t="s">
        <v>3012</v>
      </c>
      <c r="P2287" t="s">
        <v>14935</v>
      </c>
      <c r="Q2287" t="s">
        <v>349</v>
      </c>
      <c r="R2287" t="b">
        <v>0</v>
      </c>
      <c r="S2287">
        <v>3000</v>
      </c>
      <c r="T2287" t="s">
        <v>3002</v>
      </c>
      <c r="U2287" t="s">
        <v>3003</v>
      </c>
      <c r="V2287">
        <v>3</v>
      </c>
      <c r="W2287" t="s">
        <v>3012</v>
      </c>
    </row>
    <row r="2288" spans="1:23" hidden="1" x14ac:dyDescent="0.35">
      <c r="A2288" t="s">
        <v>350</v>
      </c>
      <c r="C2288" s="403">
        <v>45456</v>
      </c>
      <c r="D2288" t="s">
        <v>3543</v>
      </c>
      <c r="E2288" t="s">
        <v>15010</v>
      </c>
      <c r="F2288" t="s">
        <v>15011</v>
      </c>
      <c r="G2288" t="s">
        <v>5124</v>
      </c>
      <c r="H2288" t="s">
        <v>15012</v>
      </c>
      <c r="I2288" t="s">
        <v>15013</v>
      </c>
      <c r="J2288" t="s">
        <v>103</v>
      </c>
      <c r="K2288" t="s">
        <v>836</v>
      </c>
      <c r="L2288" t="s">
        <v>12431</v>
      </c>
      <c r="M2288" t="s">
        <v>1798</v>
      </c>
      <c r="N2288" t="s">
        <v>15014</v>
      </c>
      <c r="O2288" t="s">
        <v>3012</v>
      </c>
      <c r="P2288" t="s">
        <v>12434</v>
      </c>
      <c r="Q2288" t="s">
        <v>846</v>
      </c>
      <c r="R2288" t="b">
        <v>0</v>
      </c>
      <c r="S2288">
        <v>1000</v>
      </c>
      <c r="T2288" t="s">
        <v>3002</v>
      </c>
      <c r="U2288" t="s">
        <v>3003</v>
      </c>
      <c r="V2288">
        <v>1</v>
      </c>
      <c r="W2288" t="s">
        <v>3012</v>
      </c>
    </row>
    <row r="2289" spans="1:23" hidden="1" x14ac:dyDescent="0.35">
      <c r="A2289" t="s">
        <v>2176</v>
      </c>
      <c r="C2289" s="403">
        <v>45456</v>
      </c>
      <c r="D2289" t="s">
        <v>3543</v>
      </c>
      <c r="E2289" t="s">
        <v>15015</v>
      </c>
      <c r="F2289" t="s">
        <v>15016</v>
      </c>
      <c r="G2289" t="s">
        <v>15017</v>
      </c>
      <c r="H2289" t="s">
        <v>15018</v>
      </c>
      <c r="I2289" t="s">
        <v>2354</v>
      </c>
      <c r="J2289" t="s">
        <v>102</v>
      </c>
      <c r="K2289" t="s">
        <v>842</v>
      </c>
      <c r="L2289" t="s">
        <v>14933</v>
      </c>
      <c r="M2289" t="s">
        <v>1798</v>
      </c>
      <c r="N2289" t="s">
        <v>15019</v>
      </c>
      <c r="O2289" t="s">
        <v>3012</v>
      </c>
      <c r="P2289" t="s">
        <v>14935</v>
      </c>
      <c r="Q2289" t="s">
        <v>349</v>
      </c>
      <c r="R2289" t="b">
        <v>0</v>
      </c>
      <c r="S2289">
        <v>2800</v>
      </c>
      <c r="T2289" t="s">
        <v>3002</v>
      </c>
      <c r="U2289" t="s">
        <v>3003</v>
      </c>
      <c r="V2289">
        <v>2.8</v>
      </c>
      <c r="W2289" t="s">
        <v>3012</v>
      </c>
    </row>
    <row r="2290" spans="1:23" hidden="1" x14ac:dyDescent="0.35">
      <c r="A2290" t="s">
        <v>2176</v>
      </c>
      <c r="C2290" s="403">
        <v>45456</v>
      </c>
      <c r="D2290" t="s">
        <v>3543</v>
      </c>
      <c r="E2290" t="s">
        <v>15020</v>
      </c>
      <c r="F2290" t="s">
        <v>15021</v>
      </c>
      <c r="G2290" t="s">
        <v>4357</v>
      </c>
      <c r="H2290" t="s">
        <v>15022</v>
      </c>
      <c r="I2290" t="s">
        <v>15023</v>
      </c>
      <c r="J2290" t="s">
        <v>102</v>
      </c>
      <c r="K2290" t="s">
        <v>842</v>
      </c>
      <c r="L2290" t="s">
        <v>14933</v>
      </c>
      <c r="M2290" t="s">
        <v>1798</v>
      </c>
      <c r="N2290" t="s">
        <v>15024</v>
      </c>
      <c r="O2290" t="s">
        <v>3012</v>
      </c>
      <c r="P2290" t="s">
        <v>14935</v>
      </c>
      <c r="Q2290" t="s">
        <v>349</v>
      </c>
      <c r="R2290" t="b">
        <v>0</v>
      </c>
      <c r="S2290">
        <v>2000</v>
      </c>
      <c r="T2290" t="s">
        <v>3002</v>
      </c>
      <c r="U2290" t="s">
        <v>3003</v>
      </c>
      <c r="V2290">
        <v>2</v>
      </c>
      <c r="W2290" t="s">
        <v>3012</v>
      </c>
    </row>
    <row r="2291" spans="1:23" hidden="1" x14ac:dyDescent="0.35">
      <c r="A2291" t="s">
        <v>2176</v>
      </c>
      <c r="C2291" s="403">
        <v>45456</v>
      </c>
      <c r="D2291" t="s">
        <v>3543</v>
      </c>
      <c r="E2291" t="s">
        <v>15025</v>
      </c>
      <c r="F2291" t="s">
        <v>15026</v>
      </c>
      <c r="G2291" t="s">
        <v>2435</v>
      </c>
      <c r="H2291" t="s">
        <v>15027</v>
      </c>
      <c r="I2291" t="s">
        <v>2435</v>
      </c>
      <c r="J2291" t="s">
        <v>102</v>
      </c>
      <c r="K2291" t="s">
        <v>842</v>
      </c>
      <c r="L2291" t="s">
        <v>14933</v>
      </c>
      <c r="M2291" t="s">
        <v>1798</v>
      </c>
      <c r="N2291" t="s">
        <v>15028</v>
      </c>
      <c r="O2291" t="s">
        <v>3021</v>
      </c>
      <c r="P2291" t="s">
        <v>14935</v>
      </c>
      <c r="Q2291" t="s">
        <v>349</v>
      </c>
      <c r="R2291" t="b">
        <v>0</v>
      </c>
      <c r="S2291">
        <v>4000</v>
      </c>
      <c r="T2291" t="s">
        <v>3002</v>
      </c>
      <c r="U2291" t="s">
        <v>3003</v>
      </c>
      <c r="V2291">
        <v>4</v>
      </c>
      <c r="W2291" t="s">
        <v>3021</v>
      </c>
    </row>
    <row r="2292" spans="1:23" hidden="1" x14ac:dyDescent="0.35">
      <c r="A2292" t="s">
        <v>350</v>
      </c>
      <c r="C2292" s="403">
        <v>45456</v>
      </c>
      <c r="D2292" t="s">
        <v>3543</v>
      </c>
      <c r="E2292" t="s">
        <v>15029</v>
      </c>
      <c r="F2292" t="s">
        <v>15030</v>
      </c>
      <c r="G2292" t="s">
        <v>15031</v>
      </c>
      <c r="H2292" t="s">
        <v>15032</v>
      </c>
      <c r="I2292" t="s">
        <v>3896</v>
      </c>
      <c r="J2292" t="s">
        <v>105</v>
      </c>
      <c r="K2292" t="s">
        <v>846</v>
      </c>
      <c r="L2292" t="s">
        <v>8323</v>
      </c>
      <c r="M2292" t="s">
        <v>9154</v>
      </c>
      <c r="N2292" t="s">
        <v>15033</v>
      </c>
      <c r="O2292" t="s">
        <v>3012</v>
      </c>
      <c r="P2292" t="s">
        <v>13901</v>
      </c>
      <c r="Q2292" t="s">
        <v>846</v>
      </c>
      <c r="R2292" t="b">
        <v>0</v>
      </c>
      <c r="S2292">
        <v>0</v>
      </c>
      <c r="T2292" t="s">
        <v>3002</v>
      </c>
      <c r="U2292" t="s">
        <v>3003</v>
      </c>
      <c r="V2292">
        <v>0</v>
      </c>
      <c r="W2292" t="s">
        <v>3012</v>
      </c>
    </row>
    <row r="2293" spans="1:23" hidden="1" x14ac:dyDescent="0.35">
      <c r="A2293" t="s">
        <v>350</v>
      </c>
      <c r="C2293" s="403">
        <v>45456</v>
      </c>
      <c r="D2293" t="s">
        <v>3543</v>
      </c>
      <c r="E2293" t="s">
        <v>15034</v>
      </c>
      <c r="F2293" t="s">
        <v>15035</v>
      </c>
      <c r="G2293" t="s">
        <v>15036</v>
      </c>
      <c r="H2293" t="s">
        <v>15037</v>
      </c>
      <c r="I2293" t="s">
        <v>15038</v>
      </c>
      <c r="J2293" t="s">
        <v>103</v>
      </c>
      <c r="K2293" t="s">
        <v>836</v>
      </c>
      <c r="L2293" t="s">
        <v>15039</v>
      </c>
      <c r="M2293" t="s">
        <v>1798</v>
      </c>
      <c r="N2293" t="s">
        <v>15040</v>
      </c>
      <c r="O2293" t="s">
        <v>3012</v>
      </c>
      <c r="P2293" t="s">
        <v>15041</v>
      </c>
      <c r="Q2293" t="s">
        <v>846</v>
      </c>
      <c r="R2293" t="b">
        <v>0</v>
      </c>
      <c r="S2293">
        <v>2000</v>
      </c>
      <c r="T2293" t="s">
        <v>3002</v>
      </c>
      <c r="U2293" t="s">
        <v>3003</v>
      </c>
      <c r="V2293">
        <v>2</v>
      </c>
      <c r="W2293" t="s">
        <v>3012</v>
      </c>
    </row>
    <row r="2294" spans="1:23" hidden="1" x14ac:dyDescent="0.35">
      <c r="A2294" t="s">
        <v>350</v>
      </c>
      <c r="C2294" s="403">
        <v>45456</v>
      </c>
      <c r="D2294" t="s">
        <v>3543</v>
      </c>
      <c r="E2294" t="s">
        <v>15042</v>
      </c>
      <c r="F2294" t="s">
        <v>15043</v>
      </c>
      <c r="G2294" t="s">
        <v>15044</v>
      </c>
      <c r="H2294" t="s">
        <v>15045</v>
      </c>
      <c r="I2294" t="s">
        <v>15046</v>
      </c>
      <c r="J2294" t="s">
        <v>103</v>
      </c>
      <c r="K2294" t="s">
        <v>836</v>
      </c>
      <c r="L2294" t="s">
        <v>15039</v>
      </c>
      <c r="M2294" t="s">
        <v>1798</v>
      </c>
      <c r="N2294" t="s">
        <v>15040</v>
      </c>
      <c r="O2294" t="s">
        <v>3012</v>
      </c>
      <c r="P2294" t="s">
        <v>15041</v>
      </c>
      <c r="Q2294" t="s">
        <v>846</v>
      </c>
      <c r="R2294" t="b">
        <v>0</v>
      </c>
      <c r="S2294">
        <v>2000</v>
      </c>
      <c r="T2294" t="s">
        <v>3002</v>
      </c>
      <c r="U2294" t="s">
        <v>3003</v>
      </c>
      <c r="V2294">
        <v>2</v>
      </c>
      <c r="W2294" t="s">
        <v>3012</v>
      </c>
    </row>
    <row r="2295" spans="1:23" hidden="1" x14ac:dyDescent="0.35">
      <c r="A2295" t="s">
        <v>2176</v>
      </c>
      <c r="C2295" s="403">
        <v>45456</v>
      </c>
      <c r="D2295" t="s">
        <v>3543</v>
      </c>
      <c r="E2295" t="s">
        <v>15047</v>
      </c>
      <c r="F2295" t="s">
        <v>15048</v>
      </c>
      <c r="G2295" t="s">
        <v>15049</v>
      </c>
      <c r="H2295" t="s">
        <v>15050</v>
      </c>
      <c r="I2295" t="s">
        <v>2436</v>
      </c>
      <c r="J2295" t="s">
        <v>102</v>
      </c>
      <c r="K2295" t="s">
        <v>842</v>
      </c>
      <c r="L2295" t="s">
        <v>14933</v>
      </c>
      <c r="M2295" t="s">
        <v>1798</v>
      </c>
      <c r="N2295" t="s">
        <v>15051</v>
      </c>
      <c r="O2295" t="s">
        <v>3012</v>
      </c>
      <c r="P2295" t="s">
        <v>14935</v>
      </c>
      <c r="Q2295" t="s">
        <v>349</v>
      </c>
      <c r="R2295" t="b">
        <v>0</v>
      </c>
      <c r="S2295">
        <v>1800</v>
      </c>
      <c r="T2295" t="s">
        <v>3002</v>
      </c>
      <c r="U2295" t="s">
        <v>3003</v>
      </c>
      <c r="V2295">
        <v>1.8</v>
      </c>
      <c r="W2295" t="s">
        <v>3012</v>
      </c>
    </row>
    <row r="2296" spans="1:23" hidden="1" x14ac:dyDescent="0.35">
      <c r="A2296" t="s">
        <v>350</v>
      </c>
      <c r="C2296" s="403">
        <v>45456</v>
      </c>
      <c r="D2296" t="s">
        <v>3543</v>
      </c>
      <c r="E2296" t="s">
        <v>15052</v>
      </c>
      <c r="F2296" t="s">
        <v>15053</v>
      </c>
      <c r="G2296" t="s">
        <v>15054</v>
      </c>
      <c r="H2296" t="s">
        <v>15055</v>
      </c>
      <c r="I2296" t="s">
        <v>15056</v>
      </c>
      <c r="J2296" t="s">
        <v>103</v>
      </c>
      <c r="K2296" t="s">
        <v>836</v>
      </c>
      <c r="L2296" t="s">
        <v>15039</v>
      </c>
      <c r="M2296" t="s">
        <v>1798</v>
      </c>
      <c r="N2296" t="s">
        <v>15040</v>
      </c>
      <c r="O2296" t="s">
        <v>3012</v>
      </c>
      <c r="P2296" t="s">
        <v>15041</v>
      </c>
      <c r="Q2296" t="s">
        <v>846</v>
      </c>
      <c r="R2296" t="b">
        <v>0</v>
      </c>
      <c r="S2296">
        <v>3000</v>
      </c>
      <c r="T2296" t="s">
        <v>3002</v>
      </c>
      <c r="U2296" t="s">
        <v>3003</v>
      </c>
      <c r="V2296">
        <v>3</v>
      </c>
      <c r="W2296" t="s">
        <v>3012</v>
      </c>
    </row>
    <row r="2297" spans="1:23" hidden="1" x14ac:dyDescent="0.35">
      <c r="A2297" t="s">
        <v>350</v>
      </c>
      <c r="C2297" s="403">
        <v>45456</v>
      </c>
      <c r="D2297" t="s">
        <v>3543</v>
      </c>
      <c r="E2297" t="s">
        <v>15057</v>
      </c>
      <c r="F2297" t="s">
        <v>15058</v>
      </c>
      <c r="G2297" t="s">
        <v>14505</v>
      </c>
      <c r="H2297" t="s">
        <v>15059</v>
      </c>
      <c r="I2297" t="s">
        <v>14962</v>
      </c>
      <c r="J2297" t="s">
        <v>103</v>
      </c>
      <c r="K2297" t="s">
        <v>836</v>
      </c>
      <c r="L2297" t="s">
        <v>15039</v>
      </c>
      <c r="M2297" t="s">
        <v>1798</v>
      </c>
      <c r="N2297" t="s">
        <v>15040</v>
      </c>
      <c r="O2297" t="s">
        <v>3012</v>
      </c>
      <c r="P2297" t="s">
        <v>15041</v>
      </c>
      <c r="Q2297" t="s">
        <v>846</v>
      </c>
      <c r="R2297" t="b">
        <v>0</v>
      </c>
      <c r="S2297">
        <v>1500</v>
      </c>
      <c r="T2297" t="s">
        <v>3002</v>
      </c>
      <c r="U2297" t="s">
        <v>3003</v>
      </c>
      <c r="V2297">
        <v>1.5</v>
      </c>
      <c r="W2297" t="s">
        <v>3012</v>
      </c>
    </row>
    <row r="2298" spans="1:23" hidden="1" x14ac:dyDescent="0.35">
      <c r="A2298" t="s">
        <v>2189</v>
      </c>
      <c r="C2298" s="403">
        <v>45456</v>
      </c>
      <c r="D2298" t="s">
        <v>3543</v>
      </c>
      <c r="E2298" t="s">
        <v>15060</v>
      </c>
      <c r="F2298" t="s">
        <v>15061</v>
      </c>
      <c r="G2298" t="s">
        <v>2638</v>
      </c>
      <c r="H2298" t="s">
        <v>15062</v>
      </c>
      <c r="I2298" t="s">
        <v>2638</v>
      </c>
      <c r="J2298" t="s">
        <v>98</v>
      </c>
      <c r="K2298" t="s">
        <v>2189</v>
      </c>
      <c r="L2298" t="s">
        <v>3262</v>
      </c>
      <c r="M2298" t="s">
        <v>7245</v>
      </c>
      <c r="N2298" t="s">
        <v>11466</v>
      </c>
      <c r="O2298" t="s">
        <v>3012</v>
      </c>
      <c r="P2298" t="s">
        <v>7245</v>
      </c>
      <c r="Q2298" t="s">
        <v>2189</v>
      </c>
      <c r="R2298" t="b">
        <v>0</v>
      </c>
      <c r="S2298">
        <v>30000</v>
      </c>
      <c r="T2298" t="s">
        <v>3002</v>
      </c>
      <c r="U2298" t="s">
        <v>3003</v>
      </c>
      <c r="V2298">
        <v>30</v>
      </c>
      <c r="W2298" t="s">
        <v>3012</v>
      </c>
    </row>
    <row r="2299" spans="1:23" hidden="1" x14ac:dyDescent="0.35">
      <c r="A2299" t="s">
        <v>2176</v>
      </c>
      <c r="C2299" s="403">
        <v>45456</v>
      </c>
      <c r="D2299" t="s">
        <v>3661</v>
      </c>
      <c r="E2299" t="s">
        <v>1247</v>
      </c>
      <c r="F2299" t="s">
        <v>15063</v>
      </c>
      <c r="G2299" t="s">
        <v>15064</v>
      </c>
      <c r="H2299" t="s">
        <v>15065</v>
      </c>
      <c r="I2299" t="s">
        <v>1805</v>
      </c>
      <c r="J2299" t="s">
        <v>102</v>
      </c>
      <c r="K2299" t="s">
        <v>842</v>
      </c>
      <c r="L2299" t="s">
        <v>13878</v>
      </c>
      <c r="M2299" t="s">
        <v>1798</v>
      </c>
      <c r="N2299" t="s">
        <v>13879</v>
      </c>
      <c r="O2299" t="s">
        <v>3030</v>
      </c>
      <c r="P2299" t="s">
        <v>13880</v>
      </c>
      <c r="Q2299" t="s">
        <v>349</v>
      </c>
      <c r="R2299" t="b">
        <v>0</v>
      </c>
      <c r="S2299">
        <v>25000</v>
      </c>
      <c r="T2299" t="s">
        <v>3013</v>
      </c>
      <c r="U2299" t="s">
        <v>3003</v>
      </c>
      <c r="V2299">
        <v>25</v>
      </c>
      <c r="W2299" t="s">
        <v>3030</v>
      </c>
    </row>
    <row r="2300" spans="1:23" hidden="1" x14ac:dyDescent="0.35">
      <c r="A2300" t="s">
        <v>2189</v>
      </c>
      <c r="C2300" s="403">
        <v>45456</v>
      </c>
      <c r="D2300" t="s">
        <v>3543</v>
      </c>
      <c r="E2300" t="s">
        <v>15066</v>
      </c>
      <c r="F2300" t="s">
        <v>15067</v>
      </c>
      <c r="G2300" t="s">
        <v>15068</v>
      </c>
      <c r="H2300" t="s">
        <v>15069</v>
      </c>
      <c r="I2300" t="s">
        <v>2350</v>
      </c>
      <c r="J2300" t="s">
        <v>98</v>
      </c>
      <c r="K2300" t="s">
        <v>2189</v>
      </c>
      <c r="L2300" t="s">
        <v>3262</v>
      </c>
      <c r="M2300" t="s">
        <v>11482</v>
      </c>
      <c r="N2300" t="s">
        <v>15070</v>
      </c>
      <c r="O2300" t="s">
        <v>3012</v>
      </c>
      <c r="P2300" t="s">
        <v>11484</v>
      </c>
      <c r="Q2300" t="s">
        <v>2189</v>
      </c>
      <c r="R2300" t="b">
        <v>0</v>
      </c>
      <c r="S2300">
        <v>6000</v>
      </c>
      <c r="T2300" t="s">
        <v>3002</v>
      </c>
      <c r="U2300" t="s">
        <v>3003</v>
      </c>
      <c r="V2300">
        <v>6</v>
      </c>
      <c r="W2300" t="s">
        <v>3012</v>
      </c>
    </row>
    <row r="2301" spans="1:23" hidden="1" x14ac:dyDescent="0.35">
      <c r="A2301" t="s">
        <v>350</v>
      </c>
      <c r="C2301" s="403">
        <v>45456</v>
      </c>
      <c r="D2301" t="s">
        <v>3543</v>
      </c>
      <c r="E2301" t="s">
        <v>15071</v>
      </c>
      <c r="F2301" t="s">
        <v>15072</v>
      </c>
      <c r="G2301" t="s">
        <v>3520</v>
      </c>
      <c r="H2301" t="s">
        <v>15073</v>
      </c>
      <c r="I2301" t="s">
        <v>3520</v>
      </c>
      <c r="J2301" t="s">
        <v>103</v>
      </c>
      <c r="K2301" t="s">
        <v>836</v>
      </c>
      <c r="L2301" t="s">
        <v>15074</v>
      </c>
      <c r="M2301" t="s">
        <v>1798</v>
      </c>
      <c r="N2301" t="s">
        <v>15075</v>
      </c>
      <c r="O2301" t="s">
        <v>3012</v>
      </c>
      <c r="P2301" t="s">
        <v>15076</v>
      </c>
      <c r="Q2301" t="s">
        <v>846</v>
      </c>
      <c r="R2301" t="b">
        <v>0</v>
      </c>
      <c r="S2301">
        <v>1500</v>
      </c>
      <c r="T2301" t="s">
        <v>3002</v>
      </c>
      <c r="U2301" t="s">
        <v>3003</v>
      </c>
      <c r="V2301">
        <v>1.5</v>
      </c>
      <c r="W2301" t="s">
        <v>3012</v>
      </c>
    </row>
    <row r="2302" spans="1:23" hidden="1" x14ac:dyDescent="0.35">
      <c r="A2302" t="s">
        <v>2189</v>
      </c>
      <c r="C2302" s="403">
        <v>45456</v>
      </c>
      <c r="D2302" t="s">
        <v>3543</v>
      </c>
      <c r="E2302" t="s">
        <v>15077</v>
      </c>
      <c r="F2302" t="s">
        <v>15078</v>
      </c>
      <c r="G2302" t="s">
        <v>15079</v>
      </c>
      <c r="H2302" t="s">
        <v>15080</v>
      </c>
      <c r="I2302" t="s">
        <v>2772</v>
      </c>
      <c r="J2302" t="s">
        <v>98</v>
      </c>
      <c r="K2302" t="s">
        <v>2189</v>
      </c>
      <c r="L2302" t="s">
        <v>3262</v>
      </c>
      <c r="M2302" t="s">
        <v>15081</v>
      </c>
      <c r="N2302" t="s">
        <v>15082</v>
      </c>
      <c r="O2302" t="s">
        <v>3012</v>
      </c>
      <c r="P2302" t="s">
        <v>7347</v>
      </c>
      <c r="Q2302" t="s">
        <v>2189</v>
      </c>
      <c r="R2302" t="b">
        <v>0</v>
      </c>
      <c r="S2302">
        <v>400</v>
      </c>
      <c r="T2302" t="s">
        <v>3002</v>
      </c>
      <c r="U2302" t="s">
        <v>3003</v>
      </c>
      <c r="V2302">
        <v>0.4</v>
      </c>
      <c r="W2302" t="s">
        <v>3012</v>
      </c>
    </row>
    <row r="2303" spans="1:23" hidden="1" x14ac:dyDescent="0.35">
      <c r="A2303" t="s">
        <v>419</v>
      </c>
      <c r="C2303" s="403">
        <v>45456</v>
      </c>
      <c r="D2303" t="s">
        <v>3543</v>
      </c>
      <c r="E2303" t="s">
        <v>431</v>
      </c>
      <c r="F2303" t="s">
        <v>15083</v>
      </c>
      <c r="G2303" t="s">
        <v>180</v>
      </c>
      <c r="H2303" t="s">
        <v>15084</v>
      </c>
      <c r="I2303" t="s">
        <v>2379</v>
      </c>
      <c r="J2303" t="s">
        <v>89</v>
      </c>
      <c r="K2303" t="s">
        <v>388</v>
      </c>
      <c r="L2303" t="s">
        <v>8202</v>
      </c>
      <c r="M2303" t="s">
        <v>15085</v>
      </c>
      <c r="N2303" t="s">
        <v>15086</v>
      </c>
      <c r="O2303" t="s">
        <v>3012</v>
      </c>
      <c r="P2303" t="s">
        <v>15087</v>
      </c>
      <c r="Q2303" t="s">
        <v>497</v>
      </c>
      <c r="R2303" t="b">
        <v>0</v>
      </c>
      <c r="S2303">
        <v>5000</v>
      </c>
      <c r="T2303" t="s">
        <v>3013</v>
      </c>
      <c r="U2303" t="s">
        <v>3003</v>
      </c>
      <c r="V2303">
        <v>5</v>
      </c>
      <c r="W2303" t="s">
        <v>3012</v>
      </c>
    </row>
    <row r="2304" spans="1:23" hidden="1" x14ac:dyDescent="0.35">
      <c r="A2304" t="s">
        <v>419</v>
      </c>
      <c r="C2304" s="403">
        <v>45456</v>
      </c>
      <c r="D2304" t="s">
        <v>3543</v>
      </c>
      <c r="E2304" t="s">
        <v>515</v>
      </c>
      <c r="F2304" t="s">
        <v>15088</v>
      </c>
      <c r="G2304" t="s">
        <v>2486</v>
      </c>
      <c r="H2304" t="s">
        <v>15089</v>
      </c>
      <c r="I2304" t="s">
        <v>2476</v>
      </c>
      <c r="J2304" t="s">
        <v>94</v>
      </c>
      <c r="K2304" t="s">
        <v>497</v>
      </c>
      <c r="L2304" t="s">
        <v>3188</v>
      </c>
      <c r="M2304" t="s">
        <v>3227</v>
      </c>
      <c r="N2304" t="s">
        <v>1798</v>
      </c>
      <c r="O2304" t="s">
        <v>3012</v>
      </c>
      <c r="P2304" t="s">
        <v>15090</v>
      </c>
      <c r="Q2304" t="s">
        <v>497</v>
      </c>
      <c r="R2304" t="b">
        <v>0</v>
      </c>
      <c r="S2304">
        <v>2000</v>
      </c>
      <c r="T2304" t="s">
        <v>3013</v>
      </c>
      <c r="U2304" t="s">
        <v>3003</v>
      </c>
      <c r="V2304">
        <v>2</v>
      </c>
      <c r="W2304" t="s">
        <v>3012</v>
      </c>
    </row>
    <row r="2305" spans="1:23" hidden="1" x14ac:dyDescent="0.35">
      <c r="A2305" t="s">
        <v>2176</v>
      </c>
      <c r="C2305" s="403">
        <v>45456</v>
      </c>
      <c r="D2305" t="s">
        <v>3543</v>
      </c>
      <c r="E2305" t="s">
        <v>15091</v>
      </c>
      <c r="F2305" t="s">
        <v>15092</v>
      </c>
      <c r="G2305" t="s">
        <v>15093</v>
      </c>
      <c r="H2305" t="s">
        <v>15094</v>
      </c>
      <c r="I2305" t="s">
        <v>15095</v>
      </c>
      <c r="J2305" t="s">
        <v>102</v>
      </c>
      <c r="K2305" t="s">
        <v>842</v>
      </c>
      <c r="L2305" t="s">
        <v>13878</v>
      </c>
      <c r="M2305" t="s">
        <v>1798</v>
      </c>
      <c r="N2305" t="s">
        <v>15096</v>
      </c>
      <c r="O2305" t="s">
        <v>3030</v>
      </c>
      <c r="P2305" t="s">
        <v>13880</v>
      </c>
      <c r="Q2305" t="s">
        <v>349</v>
      </c>
      <c r="R2305" t="b">
        <v>0</v>
      </c>
      <c r="S2305">
        <v>8000</v>
      </c>
      <c r="T2305" t="s">
        <v>3002</v>
      </c>
      <c r="U2305" t="s">
        <v>3003</v>
      </c>
      <c r="V2305">
        <v>8</v>
      </c>
      <c r="W2305" t="s">
        <v>3030</v>
      </c>
    </row>
    <row r="2306" spans="1:23" hidden="1" x14ac:dyDescent="0.35">
      <c r="A2306" t="s">
        <v>2176</v>
      </c>
      <c r="C2306" s="403">
        <v>45456</v>
      </c>
      <c r="D2306" t="s">
        <v>3543</v>
      </c>
      <c r="E2306" t="s">
        <v>15097</v>
      </c>
      <c r="F2306" t="s">
        <v>15098</v>
      </c>
      <c r="G2306" t="s">
        <v>15099</v>
      </c>
      <c r="H2306" t="s">
        <v>15100</v>
      </c>
      <c r="I2306" t="s">
        <v>10555</v>
      </c>
      <c r="J2306" t="s">
        <v>102</v>
      </c>
      <c r="K2306" t="s">
        <v>842</v>
      </c>
      <c r="L2306" t="s">
        <v>13878</v>
      </c>
      <c r="M2306" t="s">
        <v>1798</v>
      </c>
      <c r="N2306" t="s">
        <v>15101</v>
      </c>
      <c r="O2306" t="s">
        <v>3012</v>
      </c>
      <c r="P2306" t="s">
        <v>13880</v>
      </c>
      <c r="Q2306" t="s">
        <v>349</v>
      </c>
      <c r="R2306" t="b">
        <v>0</v>
      </c>
      <c r="S2306">
        <v>1800</v>
      </c>
      <c r="T2306" t="s">
        <v>3002</v>
      </c>
      <c r="U2306" t="s">
        <v>3003</v>
      </c>
      <c r="V2306">
        <v>1.8</v>
      </c>
      <c r="W2306" t="s">
        <v>3012</v>
      </c>
    </row>
    <row r="2307" spans="1:23" hidden="1" x14ac:dyDescent="0.35">
      <c r="A2307" t="s">
        <v>350</v>
      </c>
      <c r="C2307" s="403">
        <v>45455</v>
      </c>
      <c r="D2307" t="s">
        <v>3543</v>
      </c>
      <c r="E2307" t="s">
        <v>15102</v>
      </c>
      <c r="F2307" t="s">
        <v>15103</v>
      </c>
      <c r="G2307" t="s">
        <v>3841</v>
      </c>
      <c r="H2307" t="s">
        <v>15104</v>
      </c>
      <c r="I2307" t="s">
        <v>4201</v>
      </c>
      <c r="J2307" t="s">
        <v>103</v>
      </c>
      <c r="K2307" t="s">
        <v>836</v>
      </c>
      <c r="L2307" t="s">
        <v>9190</v>
      </c>
      <c r="M2307" t="s">
        <v>1798</v>
      </c>
      <c r="N2307" t="s">
        <v>15105</v>
      </c>
      <c r="O2307" t="s">
        <v>3012</v>
      </c>
      <c r="P2307" t="s">
        <v>10364</v>
      </c>
      <c r="Q2307" t="s">
        <v>846</v>
      </c>
      <c r="R2307" t="b">
        <v>0</v>
      </c>
      <c r="S2307">
        <v>1500</v>
      </c>
      <c r="T2307" t="s">
        <v>3002</v>
      </c>
      <c r="U2307" t="s">
        <v>3003</v>
      </c>
      <c r="V2307">
        <v>1.5</v>
      </c>
      <c r="W2307" t="s">
        <v>3012</v>
      </c>
    </row>
    <row r="2308" spans="1:23" hidden="1" x14ac:dyDescent="0.35">
      <c r="A2308" t="s">
        <v>2189</v>
      </c>
      <c r="C2308" s="403">
        <v>45455</v>
      </c>
      <c r="D2308" t="s">
        <v>3543</v>
      </c>
      <c r="E2308" t="s">
        <v>15106</v>
      </c>
      <c r="F2308" t="s">
        <v>15107</v>
      </c>
      <c r="G2308" t="s">
        <v>15108</v>
      </c>
      <c r="H2308" t="s">
        <v>15109</v>
      </c>
      <c r="I2308" t="s">
        <v>15108</v>
      </c>
      <c r="J2308" t="s">
        <v>97</v>
      </c>
      <c r="K2308" t="s">
        <v>2189</v>
      </c>
      <c r="L2308" t="s">
        <v>4733</v>
      </c>
      <c r="M2308" t="s">
        <v>5949</v>
      </c>
      <c r="N2308" t="s">
        <v>13692</v>
      </c>
      <c r="O2308" t="s">
        <v>3012</v>
      </c>
      <c r="P2308" t="s">
        <v>13662</v>
      </c>
      <c r="Q2308" t="s">
        <v>2189</v>
      </c>
      <c r="R2308" t="b">
        <v>0</v>
      </c>
      <c r="S2308">
        <v>4000</v>
      </c>
      <c r="T2308" t="s">
        <v>3002</v>
      </c>
      <c r="U2308" t="s">
        <v>3003</v>
      </c>
      <c r="V2308">
        <v>4</v>
      </c>
      <c r="W2308" t="s">
        <v>3012</v>
      </c>
    </row>
    <row r="2309" spans="1:23" hidden="1" x14ac:dyDescent="0.35">
      <c r="A2309" t="s">
        <v>2189</v>
      </c>
      <c r="C2309" s="403">
        <v>45455</v>
      </c>
      <c r="D2309" t="s">
        <v>3543</v>
      </c>
      <c r="E2309" t="s">
        <v>15110</v>
      </c>
      <c r="F2309" t="s">
        <v>15111</v>
      </c>
      <c r="G2309" t="s">
        <v>2370</v>
      </c>
      <c r="H2309" t="s">
        <v>15112</v>
      </c>
      <c r="I2309" t="s">
        <v>2370</v>
      </c>
      <c r="J2309" t="s">
        <v>97</v>
      </c>
      <c r="K2309" t="s">
        <v>2189</v>
      </c>
      <c r="L2309" t="s">
        <v>9300</v>
      </c>
      <c r="M2309" t="s">
        <v>10472</v>
      </c>
      <c r="N2309" t="s">
        <v>10473</v>
      </c>
      <c r="O2309" t="s">
        <v>3012</v>
      </c>
      <c r="P2309" t="s">
        <v>7354</v>
      </c>
      <c r="Q2309" t="s">
        <v>2189</v>
      </c>
      <c r="R2309" t="b">
        <v>0</v>
      </c>
      <c r="S2309">
        <v>5000</v>
      </c>
      <c r="T2309" t="s">
        <v>3002</v>
      </c>
      <c r="U2309" t="s">
        <v>3003</v>
      </c>
      <c r="V2309">
        <v>5</v>
      </c>
      <c r="W2309" t="s">
        <v>3012</v>
      </c>
    </row>
    <row r="2310" spans="1:23" hidden="1" x14ac:dyDescent="0.35">
      <c r="A2310" t="s">
        <v>350</v>
      </c>
      <c r="C2310" s="403">
        <v>45455</v>
      </c>
      <c r="D2310" t="s">
        <v>3543</v>
      </c>
      <c r="E2310" t="s">
        <v>15113</v>
      </c>
      <c r="F2310" t="s">
        <v>15114</v>
      </c>
      <c r="G2310" t="s">
        <v>15115</v>
      </c>
      <c r="H2310" t="s">
        <v>15116</v>
      </c>
      <c r="I2310" t="s">
        <v>15117</v>
      </c>
      <c r="J2310" t="s">
        <v>103</v>
      </c>
      <c r="K2310" t="s">
        <v>836</v>
      </c>
      <c r="L2310" t="s">
        <v>9190</v>
      </c>
      <c r="M2310" t="s">
        <v>1798</v>
      </c>
      <c r="N2310" t="s">
        <v>13345</v>
      </c>
      <c r="O2310" t="s">
        <v>3012</v>
      </c>
      <c r="P2310" t="s">
        <v>10364</v>
      </c>
      <c r="Q2310" t="s">
        <v>846</v>
      </c>
      <c r="R2310" t="b">
        <v>0</v>
      </c>
      <c r="S2310">
        <v>3000</v>
      </c>
      <c r="T2310" t="s">
        <v>3002</v>
      </c>
      <c r="U2310" t="s">
        <v>3003</v>
      </c>
      <c r="V2310">
        <v>3</v>
      </c>
      <c r="W2310" t="s">
        <v>3012</v>
      </c>
    </row>
    <row r="2311" spans="1:23" hidden="1" x14ac:dyDescent="0.35">
      <c r="A2311" t="s">
        <v>350</v>
      </c>
      <c r="C2311" s="403">
        <v>45455</v>
      </c>
      <c r="D2311" t="s">
        <v>3543</v>
      </c>
      <c r="E2311" t="s">
        <v>15118</v>
      </c>
      <c r="F2311" t="s">
        <v>15119</v>
      </c>
      <c r="G2311" t="s">
        <v>2378</v>
      </c>
      <c r="H2311" t="s">
        <v>15120</v>
      </c>
      <c r="I2311" t="s">
        <v>2378</v>
      </c>
      <c r="J2311" t="s">
        <v>105</v>
      </c>
      <c r="K2311" t="s">
        <v>846</v>
      </c>
      <c r="L2311" t="s">
        <v>8415</v>
      </c>
      <c r="M2311" t="s">
        <v>15121</v>
      </c>
      <c r="N2311" t="s">
        <v>15122</v>
      </c>
      <c r="O2311" t="s">
        <v>3012</v>
      </c>
      <c r="P2311" t="s">
        <v>8418</v>
      </c>
      <c r="Q2311" t="s">
        <v>846</v>
      </c>
      <c r="R2311" t="b">
        <v>0</v>
      </c>
      <c r="S2311">
        <v>0</v>
      </c>
      <c r="T2311" t="s">
        <v>3002</v>
      </c>
      <c r="U2311" t="s">
        <v>3003</v>
      </c>
      <c r="V2311">
        <v>0</v>
      </c>
      <c r="W2311" t="s">
        <v>3012</v>
      </c>
    </row>
    <row r="2312" spans="1:23" hidden="1" x14ac:dyDescent="0.35">
      <c r="A2312" t="s">
        <v>2189</v>
      </c>
      <c r="C2312" s="403">
        <v>45455</v>
      </c>
      <c r="D2312" t="s">
        <v>3543</v>
      </c>
      <c r="E2312" t="s">
        <v>15123</v>
      </c>
      <c r="F2312" t="s">
        <v>15124</v>
      </c>
      <c r="G2312" t="s">
        <v>2832</v>
      </c>
      <c r="H2312" t="s">
        <v>15125</v>
      </c>
      <c r="I2312" t="s">
        <v>2832</v>
      </c>
      <c r="J2312" t="s">
        <v>98</v>
      </c>
      <c r="K2312" t="s">
        <v>2189</v>
      </c>
      <c r="L2312" t="s">
        <v>5948</v>
      </c>
      <c r="M2312" t="s">
        <v>5949</v>
      </c>
      <c r="N2312" t="s">
        <v>15126</v>
      </c>
      <c r="O2312" t="s">
        <v>3012</v>
      </c>
      <c r="P2312" t="s">
        <v>5951</v>
      </c>
      <c r="Q2312" t="s">
        <v>2189</v>
      </c>
      <c r="R2312" t="b">
        <v>0</v>
      </c>
      <c r="S2312">
        <v>2000</v>
      </c>
      <c r="T2312" t="s">
        <v>3002</v>
      </c>
      <c r="U2312" t="s">
        <v>3003</v>
      </c>
      <c r="V2312">
        <v>2</v>
      </c>
      <c r="W2312" t="s">
        <v>3012</v>
      </c>
    </row>
    <row r="2313" spans="1:23" hidden="1" x14ac:dyDescent="0.35">
      <c r="A2313" t="s">
        <v>350</v>
      </c>
      <c r="C2313" s="403">
        <v>45455</v>
      </c>
      <c r="D2313" t="s">
        <v>3543</v>
      </c>
      <c r="E2313" t="s">
        <v>15127</v>
      </c>
      <c r="F2313" t="s">
        <v>15128</v>
      </c>
      <c r="G2313" t="s">
        <v>14365</v>
      </c>
      <c r="H2313" t="s">
        <v>15129</v>
      </c>
      <c r="I2313" t="s">
        <v>15130</v>
      </c>
      <c r="J2313" t="s">
        <v>103</v>
      </c>
      <c r="K2313" t="s">
        <v>836</v>
      </c>
      <c r="L2313" t="s">
        <v>9190</v>
      </c>
      <c r="M2313" t="s">
        <v>1798</v>
      </c>
      <c r="N2313" t="s">
        <v>15131</v>
      </c>
      <c r="O2313" t="s">
        <v>3012</v>
      </c>
      <c r="P2313" t="s">
        <v>10364</v>
      </c>
      <c r="Q2313" t="s">
        <v>846</v>
      </c>
      <c r="R2313" t="b">
        <v>0</v>
      </c>
      <c r="S2313">
        <v>1500</v>
      </c>
      <c r="T2313" t="s">
        <v>3002</v>
      </c>
      <c r="U2313" t="s">
        <v>3003</v>
      </c>
      <c r="V2313">
        <v>1.5</v>
      </c>
      <c r="W2313" t="s">
        <v>3012</v>
      </c>
    </row>
    <row r="2314" spans="1:23" hidden="1" x14ac:dyDescent="0.35">
      <c r="A2314" t="s">
        <v>2189</v>
      </c>
      <c r="C2314" s="403">
        <v>45455</v>
      </c>
      <c r="D2314" t="s">
        <v>3543</v>
      </c>
      <c r="E2314" t="s">
        <v>15132</v>
      </c>
      <c r="F2314" t="s">
        <v>15133</v>
      </c>
      <c r="G2314" t="s">
        <v>2277</v>
      </c>
      <c r="H2314" t="s">
        <v>15134</v>
      </c>
      <c r="I2314" t="s">
        <v>2277</v>
      </c>
      <c r="J2314" t="s">
        <v>97</v>
      </c>
      <c r="K2314" t="s">
        <v>2189</v>
      </c>
      <c r="L2314" t="s">
        <v>9300</v>
      </c>
      <c r="M2314" t="s">
        <v>15135</v>
      </c>
      <c r="N2314" t="s">
        <v>15136</v>
      </c>
      <c r="O2314" t="s">
        <v>3012</v>
      </c>
      <c r="P2314" t="s">
        <v>15137</v>
      </c>
      <c r="Q2314" t="s">
        <v>2189</v>
      </c>
      <c r="R2314" t="b">
        <v>0</v>
      </c>
      <c r="S2314">
        <v>5000</v>
      </c>
      <c r="T2314" t="s">
        <v>3002</v>
      </c>
      <c r="U2314" t="s">
        <v>3003</v>
      </c>
      <c r="V2314">
        <v>5</v>
      </c>
      <c r="W2314" t="s">
        <v>3012</v>
      </c>
    </row>
    <row r="2315" spans="1:23" hidden="1" x14ac:dyDescent="0.35">
      <c r="A2315" t="s">
        <v>2189</v>
      </c>
      <c r="C2315" s="403">
        <v>45455</v>
      </c>
      <c r="D2315" t="s">
        <v>3543</v>
      </c>
      <c r="E2315" t="s">
        <v>15138</v>
      </c>
      <c r="F2315" t="s">
        <v>15139</v>
      </c>
      <c r="G2315" t="s">
        <v>15140</v>
      </c>
      <c r="H2315" t="s">
        <v>15141</v>
      </c>
      <c r="I2315" t="s">
        <v>9110</v>
      </c>
      <c r="J2315" t="s">
        <v>97</v>
      </c>
      <c r="K2315" t="s">
        <v>2189</v>
      </c>
      <c r="L2315" t="s">
        <v>9300</v>
      </c>
      <c r="M2315" t="s">
        <v>15135</v>
      </c>
      <c r="N2315" t="s">
        <v>15142</v>
      </c>
      <c r="O2315" t="s">
        <v>3012</v>
      </c>
      <c r="P2315" t="s">
        <v>15137</v>
      </c>
      <c r="Q2315" t="s">
        <v>2189</v>
      </c>
      <c r="R2315" t="b">
        <v>0</v>
      </c>
      <c r="S2315">
        <v>5000</v>
      </c>
      <c r="T2315" t="s">
        <v>3002</v>
      </c>
      <c r="U2315" t="s">
        <v>3003</v>
      </c>
      <c r="V2315">
        <v>5</v>
      </c>
      <c r="W2315" t="s">
        <v>3012</v>
      </c>
    </row>
    <row r="2316" spans="1:23" hidden="1" x14ac:dyDescent="0.35">
      <c r="A2316" t="s">
        <v>350</v>
      </c>
      <c r="C2316" s="403">
        <v>45455</v>
      </c>
      <c r="D2316" t="s">
        <v>3543</v>
      </c>
      <c r="E2316" t="s">
        <v>15143</v>
      </c>
      <c r="F2316" t="s">
        <v>15144</v>
      </c>
      <c r="G2316" t="s">
        <v>15145</v>
      </c>
      <c r="H2316" t="s">
        <v>15146</v>
      </c>
      <c r="I2316" t="s">
        <v>15147</v>
      </c>
      <c r="J2316" t="s">
        <v>103</v>
      </c>
      <c r="K2316" t="s">
        <v>836</v>
      </c>
      <c r="L2316" t="s">
        <v>15074</v>
      </c>
      <c r="M2316" t="s">
        <v>1798</v>
      </c>
      <c r="N2316" t="s">
        <v>15148</v>
      </c>
      <c r="O2316" t="s">
        <v>3012</v>
      </c>
      <c r="P2316" t="s">
        <v>15076</v>
      </c>
      <c r="Q2316" t="s">
        <v>846</v>
      </c>
      <c r="R2316" t="b">
        <v>0</v>
      </c>
      <c r="S2316">
        <v>1000</v>
      </c>
      <c r="T2316" t="s">
        <v>3002</v>
      </c>
      <c r="U2316" t="s">
        <v>3003</v>
      </c>
      <c r="V2316">
        <v>1</v>
      </c>
      <c r="W2316" t="s">
        <v>3012</v>
      </c>
    </row>
    <row r="2317" spans="1:23" hidden="1" x14ac:dyDescent="0.35">
      <c r="A2317" t="s">
        <v>2189</v>
      </c>
      <c r="C2317" s="403">
        <v>45455</v>
      </c>
      <c r="D2317" t="s">
        <v>3543</v>
      </c>
      <c r="E2317" t="s">
        <v>15149</v>
      </c>
      <c r="F2317" t="s">
        <v>15150</v>
      </c>
      <c r="G2317" t="s">
        <v>11178</v>
      </c>
      <c r="H2317" t="s">
        <v>15151</v>
      </c>
      <c r="I2317" t="s">
        <v>11178</v>
      </c>
      <c r="J2317" t="s">
        <v>97</v>
      </c>
      <c r="K2317" t="s">
        <v>2189</v>
      </c>
      <c r="L2317" t="s">
        <v>9300</v>
      </c>
      <c r="M2317" t="s">
        <v>15152</v>
      </c>
      <c r="N2317" t="s">
        <v>15153</v>
      </c>
      <c r="O2317" t="s">
        <v>3012</v>
      </c>
      <c r="P2317" t="s">
        <v>15154</v>
      </c>
      <c r="Q2317" t="s">
        <v>2189</v>
      </c>
      <c r="R2317" t="b">
        <v>0</v>
      </c>
      <c r="S2317">
        <v>5000</v>
      </c>
      <c r="T2317" t="s">
        <v>3002</v>
      </c>
      <c r="U2317" t="s">
        <v>3003</v>
      </c>
      <c r="V2317">
        <v>5</v>
      </c>
      <c r="W2317" t="s">
        <v>3012</v>
      </c>
    </row>
    <row r="2318" spans="1:23" hidden="1" x14ac:dyDescent="0.35">
      <c r="A2318" t="s">
        <v>350</v>
      </c>
      <c r="C2318" s="403">
        <v>45455</v>
      </c>
      <c r="D2318" t="s">
        <v>3543</v>
      </c>
      <c r="E2318" t="s">
        <v>15155</v>
      </c>
      <c r="F2318" t="s">
        <v>15156</v>
      </c>
      <c r="G2318" t="s">
        <v>4599</v>
      </c>
      <c r="H2318" t="s">
        <v>15157</v>
      </c>
      <c r="I2318" t="s">
        <v>15158</v>
      </c>
      <c r="J2318" t="s">
        <v>103</v>
      </c>
      <c r="K2318" t="s">
        <v>836</v>
      </c>
      <c r="L2318" t="s">
        <v>15074</v>
      </c>
      <c r="M2318" t="s">
        <v>1798</v>
      </c>
      <c r="N2318" t="s">
        <v>15159</v>
      </c>
      <c r="O2318" t="s">
        <v>3012</v>
      </c>
      <c r="P2318" t="s">
        <v>15076</v>
      </c>
      <c r="Q2318" t="s">
        <v>846</v>
      </c>
      <c r="R2318" t="b">
        <v>0</v>
      </c>
      <c r="S2318">
        <v>1500</v>
      </c>
      <c r="T2318" t="s">
        <v>3002</v>
      </c>
      <c r="U2318" t="s">
        <v>3003</v>
      </c>
      <c r="V2318">
        <v>1.5</v>
      </c>
      <c r="W2318" t="s">
        <v>3012</v>
      </c>
    </row>
    <row r="2319" spans="1:23" hidden="1" x14ac:dyDescent="0.35">
      <c r="A2319" t="s">
        <v>381</v>
      </c>
      <c r="C2319" s="403">
        <v>45455</v>
      </c>
      <c r="D2319" t="s">
        <v>3543</v>
      </c>
      <c r="E2319" t="s">
        <v>15160</v>
      </c>
      <c r="F2319" t="s">
        <v>15161</v>
      </c>
      <c r="G2319" t="s">
        <v>15162</v>
      </c>
      <c r="H2319" t="s">
        <v>15163</v>
      </c>
      <c r="I2319" t="s">
        <v>2293</v>
      </c>
      <c r="J2319" t="s">
        <v>101</v>
      </c>
      <c r="K2319" t="s">
        <v>415</v>
      </c>
      <c r="L2319" t="s">
        <v>3553</v>
      </c>
      <c r="M2319" t="s">
        <v>1798</v>
      </c>
      <c r="N2319" t="s">
        <v>13060</v>
      </c>
      <c r="O2319" t="s">
        <v>3001</v>
      </c>
      <c r="P2319" t="s">
        <v>10055</v>
      </c>
      <c r="Q2319" t="s">
        <v>415</v>
      </c>
      <c r="R2319" t="b">
        <v>0</v>
      </c>
      <c r="S2319">
        <v>0</v>
      </c>
      <c r="T2319" t="s">
        <v>3002</v>
      </c>
      <c r="U2319" t="s">
        <v>3003</v>
      </c>
      <c r="V2319">
        <v>0</v>
      </c>
      <c r="W2319" t="s">
        <v>3001</v>
      </c>
    </row>
    <row r="2320" spans="1:23" hidden="1" x14ac:dyDescent="0.35">
      <c r="A2320" t="s">
        <v>350</v>
      </c>
      <c r="C2320" s="403">
        <v>45455</v>
      </c>
      <c r="D2320" t="s">
        <v>3661</v>
      </c>
      <c r="E2320" t="s">
        <v>332</v>
      </c>
      <c r="F2320" t="s">
        <v>15164</v>
      </c>
      <c r="G2320" t="s">
        <v>15165</v>
      </c>
      <c r="H2320" t="s">
        <v>15166</v>
      </c>
      <c r="I2320" t="s">
        <v>7445</v>
      </c>
      <c r="J2320" t="s">
        <v>103</v>
      </c>
      <c r="K2320" t="s">
        <v>836</v>
      </c>
      <c r="L2320" t="s">
        <v>9190</v>
      </c>
      <c r="M2320" t="s">
        <v>5013</v>
      </c>
      <c r="N2320" t="s">
        <v>15105</v>
      </c>
      <c r="O2320" t="s">
        <v>3021</v>
      </c>
      <c r="P2320" t="s">
        <v>10364</v>
      </c>
      <c r="Q2320" t="s">
        <v>846</v>
      </c>
      <c r="R2320" t="b">
        <v>0</v>
      </c>
      <c r="S2320">
        <v>7000</v>
      </c>
      <c r="T2320" t="s">
        <v>3013</v>
      </c>
      <c r="U2320" t="s">
        <v>3003</v>
      </c>
      <c r="V2320">
        <v>7</v>
      </c>
      <c r="W2320" t="s">
        <v>3021</v>
      </c>
    </row>
    <row r="2321" spans="1:23" hidden="1" x14ac:dyDescent="0.35">
      <c r="A2321" t="s">
        <v>2189</v>
      </c>
      <c r="C2321" s="403">
        <v>45455</v>
      </c>
      <c r="D2321" t="s">
        <v>3543</v>
      </c>
      <c r="E2321" t="s">
        <v>15167</v>
      </c>
      <c r="F2321" t="s">
        <v>15168</v>
      </c>
      <c r="G2321" t="s">
        <v>15169</v>
      </c>
      <c r="H2321" t="s">
        <v>15170</v>
      </c>
      <c r="I2321" t="s">
        <v>15169</v>
      </c>
      <c r="J2321" t="s">
        <v>97</v>
      </c>
      <c r="K2321" t="s">
        <v>2189</v>
      </c>
      <c r="L2321" t="s">
        <v>9300</v>
      </c>
      <c r="M2321" t="s">
        <v>15152</v>
      </c>
      <c r="N2321" t="s">
        <v>15171</v>
      </c>
      <c r="O2321" t="s">
        <v>3012</v>
      </c>
      <c r="P2321" t="s">
        <v>15154</v>
      </c>
      <c r="Q2321" t="s">
        <v>2189</v>
      </c>
      <c r="R2321" t="b">
        <v>0</v>
      </c>
      <c r="S2321">
        <v>4000</v>
      </c>
      <c r="T2321" t="s">
        <v>3002</v>
      </c>
      <c r="U2321" t="s">
        <v>3003</v>
      </c>
      <c r="V2321">
        <v>4</v>
      </c>
      <c r="W2321" t="s">
        <v>3012</v>
      </c>
    </row>
    <row r="2322" spans="1:23" hidden="1" x14ac:dyDescent="0.35">
      <c r="A2322" t="s">
        <v>350</v>
      </c>
      <c r="C2322" s="403">
        <v>45455</v>
      </c>
      <c r="D2322" t="s">
        <v>3661</v>
      </c>
      <c r="E2322" t="s">
        <v>1237</v>
      </c>
      <c r="F2322" t="s">
        <v>15172</v>
      </c>
      <c r="G2322" t="s">
        <v>2499</v>
      </c>
      <c r="H2322" t="s">
        <v>15173</v>
      </c>
      <c r="I2322" t="s">
        <v>2500</v>
      </c>
      <c r="J2322" t="s">
        <v>103</v>
      </c>
      <c r="K2322" t="s">
        <v>836</v>
      </c>
      <c r="L2322" t="s">
        <v>9190</v>
      </c>
      <c r="M2322" t="s">
        <v>1798</v>
      </c>
      <c r="N2322" t="s">
        <v>15174</v>
      </c>
      <c r="O2322" t="s">
        <v>3030</v>
      </c>
      <c r="P2322" t="s">
        <v>10364</v>
      </c>
      <c r="Q2322" t="s">
        <v>846</v>
      </c>
      <c r="R2322" t="b">
        <v>0</v>
      </c>
      <c r="S2322">
        <v>40000</v>
      </c>
      <c r="T2322" t="s">
        <v>3013</v>
      </c>
      <c r="U2322" t="s">
        <v>3003</v>
      </c>
      <c r="V2322">
        <v>40</v>
      </c>
      <c r="W2322" t="s">
        <v>3030</v>
      </c>
    </row>
    <row r="2323" spans="1:23" hidden="1" x14ac:dyDescent="0.35">
      <c r="A2323" t="s">
        <v>2189</v>
      </c>
      <c r="C2323" s="403">
        <v>45455</v>
      </c>
      <c r="D2323" t="s">
        <v>3543</v>
      </c>
      <c r="E2323" t="s">
        <v>15175</v>
      </c>
      <c r="F2323" t="s">
        <v>15176</v>
      </c>
      <c r="G2323" t="s">
        <v>15177</v>
      </c>
      <c r="H2323" t="s">
        <v>15178</v>
      </c>
      <c r="I2323" t="s">
        <v>15177</v>
      </c>
      <c r="J2323" t="s">
        <v>97</v>
      </c>
      <c r="K2323" t="s">
        <v>2189</v>
      </c>
      <c r="L2323" t="s">
        <v>9300</v>
      </c>
      <c r="M2323" t="s">
        <v>15179</v>
      </c>
      <c r="N2323" t="s">
        <v>15180</v>
      </c>
      <c r="O2323" t="s">
        <v>3012</v>
      </c>
      <c r="P2323" t="s">
        <v>9302</v>
      </c>
      <c r="Q2323" t="s">
        <v>2189</v>
      </c>
      <c r="R2323" t="b">
        <v>0</v>
      </c>
      <c r="S2323">
        <v>2000</v>
      </c>
      <c r="T2323" t="s">
        <v>3002</v>
      </c>
      <c r="U2323" t="s">
        <v>3003</v>
      </c>
      <c r="V2323">
        <v>2</v>
      </c>
      <c r="W2323" t="s">
        <v>3012</v>
      </c>
    </row>
    <row r="2324" spans="1:23" hidden="1" x14ac:dyDescent="0.35">
      <c r="A2324" t="s">
        <v>2189</v>
      </c>
      <c r="C2324" s="403">
        <v>45455</v>
      </c>
      <c r="D2324" t="s">
        <v>3543</v>
      </c>
      <c r="E2324" t="s">
        <v>15181</v>
      </c>
      <c r="F2324" t="s">
        <v>15182</v>
      </c>
      <c r="G2324" t="s">
        <v>7445</v>
      </c>
      <c r="H2324" t="s">
        <v>15183</v>
      </c>
      <c r="I2324" t="s">
        <v>7445</v>
      </c>
      <c r="J2324" t="s">
        <v>97</v>
      </c>
      <c r="K2324" t="s">
        <v>2189</v>
      </c>
      <c r="L2324" t="s">
        <v>9300</v>
      </c>
      <c r="M2324" t="s">
        <v>15179</v>
      </c>
      <c r="N2324" t="s">
        <v>15184</v>
      </c>
      <c r="O2324" t="s">
        <v>3012</v>
      </c>
      <c r="P2324" t="s">
        <v>9302</v>
      </c>
      <c r="Q2324" t="s">
        <v>2189</v>
      </c>
      <c r="R2324" t="b">
        <v>0</v>
      </c>
      <c r="S2324">
        <v>1000</v>
      </c>
      <c r="T2324" t="s">
        <v>3002</v>
      </c>
      <c r="U2324" t="s">
        <v>3003</v>
      </c>
      <c r="V2324">
        <v>1</v>
      </c>
      <c r="W2324" t="s">
        <v>3012</v>
      </c>
    </row>
    <row r="2325" spans="1:23" hidden="1" x14ac:dyDescent="0.35">
      <c r="A2325" t="s">
        <v>2189</v>
      </c>
      <c r="C2325" s="403">
        <v>45455</v>
      </c>
      <c r="D2325" t="s">
        <v>3543</v>
      </c>
      <c r="E2325" t="s">
        <v>15185</v>
      </c>
      <c r="F2325" t="s">
        <v>15186</v>
      </c>
      <c r="G2325" t="s">
        <v>2378</v>
      </c>
      <c r="H2325" t="s">
        <v>15187</v>
      </c>
      <c r="I2325" t="s">
        <v>2378</v>
      </c>
      <c r="J2325" t="s">
        <v>97</v>
      </c>
      <c r="K2325" t="s">
        <v>2189</v>
      </c>
      <c r="L2325" t="s">
        <v>9300</v>
      </c>
      <c r="M2325" t="s">
        <v>12269</v>
      </c>
      <c r="N2325" t="s">
        <v>15188</v>
      </c>
      <c r="O2325" t="s">
        <v>3012</v>
      </c>
      <c r="P2325" t="s">
        <v>12271</v>
      </c>
      <c r="Q2325" t="s">
        <v>2189</v>
      </c>
      <c r="R2325" t="b">
        <v>0</v>
      </c>
      <c r="S2325">
        <v>3000</v>
      </c>
      <c r="T2325" t="s">
        <v>3002</v>
      </c>
      <c r="U2325" t="s">
        <v>3003</v>
      </c>
      <c r="V2325">
        <v>3</v>
      </c>
      <c r="W2325" t="s">
        <v>3012</v>
      </c>
    </row>
    <row r="2326" spans="1:23" hidden="1" x14ac:dyDescent="0.35">
      <c r="A2326" t="s">
        <v>2189</v>
      </c>
      <c r="C2326" s="403">
        <v>45455</v>
      </c>
      <c r="D2326" t="s">
        <v>3543</v>
      </c>
      <c r="E2326" t="s">
        <v>15189</v>
      </c>
      <c r="F2326" t="s">
        <v>15190</v>
      </c>
      <c r="G2326" t="s">
        <v>2350</v>
      </c>
      <c r="H2326" t="s">
        <v>15191</v>
      </c>
      <c r="I2326" t="s">
        <v>2350</v>
      </c>
      <c r="J2326" t="s">
        <v>97</v>
      </c>
      <c r="K2326" t="s">
        <v>2189</v>
      </c>
      <c r="L2326" t="s">
        <v>9300</v>
      </c>
      <c r="M2326" t="s">
        <v>12269</v>
      </c>
      <c r="N2326" t="s">
        <v>13310</v>
      </c>
      <c r="O2326" t="s">
        <v>3012</v>
      </c>
      <c r="P2326" t="s">
        <v>12271</v>
      </c>
      <c r="Q2326" t="s">
        <v>2189</v>
      </c>
      <c r="R2326" t="b">
        <v>0</v>
      </c>
      <c r="S2326">
        <v>2000</v>
      </c>
      <c r="T2326" t="s">
        <v>3002</v>
      </c>
      <c r="U2326" t="s">
        <v>3003</v>
      </c>
      <c r="V2326">
        <v>2</v>
      </c>
      <c r="W2326" t="s">
        <v>3012</v>
      </c>
    </row>
    <row r="2327" spans="1:23" hidden="1" x14ac:dyDescent="0.35">
      <c r="A2327" t="s">
        <v>2189</v>
      </c>
      <c r="C2327" s="403">
        <v>45455</v>
      </c>
      <c r="D2327" t="s">
        <v>3543</v>
      </c>
      <c r="E2327" t="s">
        <v>15192</v>
      </c>
      <c r="F2327" t="s">
        <v>15193</v>
      </c>
      <c r="G2327" t="s">
        <v>15194</v>
      </c>
      <c r="H2327" t="s">
        <v>15195</v>
      </c>
      <c r="I2327" t="s">
        <v>488</v>
      </c>
      <c r="J2327" t="s">
        <v>98</v>
      </c>
      <c r="K2327" t="s">
        <v>2189</v>
      </c>
      <c r="L2327" t="s">
        <v>5948</v>
      </c>
      <c r="M2327" t="s">
        <v>11007</v>
      </c>
      <c r="N2327" t="s">
        <v>15196</v>
      </c>
      <c r="O2327" t="s">
        <v>3012</v>
      </c>
      <c r="P2327" t="s">
        <v>8241</v>
      </c>
      <c r="Q2327" t="s">
        <v>2189</v>
      </c>
      <c r="R2327" t="b">
        <v>0</v>
      </c>
      <c r="S2327">
        <v>4800</v>
      </c>
      <c r="T2327" t="s">
        <v>3002</v>
      </c>
      <c r="U2327" t="s">
        <v>3003</v>
      </c>
      <c r="V2327">
        <v>4.8</v>
      </c>
      <c r="W2327" t="s">
        <v>3012</v>
      </c>
    </row>
    <row r="2328" spans="1:23" hidden="1" x14ac:dyDescent="0.35">
      <c r="A2328" t="s">
        <v>2189</v>
      </c>
      <c r="C2328" s="403">
        <v>45455</v>
      </c>
      <c r="D2328" t="s">
        <v>3543</v>
      </c>
      <c r="E2328" t="s">
        <v>15197</v>
      </c>
      <c r="F2328" t="s">
        <v>15198</v>
      </c>
      <c r="G2328" t="s">
        <v>15199</v>
      </c>
      <c r="H2328" t="s">
        <v>15200</v>
      </c>
      <c r="I2328" t="s">
        <v>3166</v>
      </c>
      <c r="J2328" t="s">
        <v>98</v>
      </c>
      <c r="K2328" t="s">
        <v>2189</v>
      </c>
      <c r="L2328" t="s">
        <v>5948</v>
      </c>
      <c r="M2328" t="s">
        <v>11007</v>
      </c>
      <c r="N2328" t="s">
        <v>15201</v>
      </c>
      <c r="O2328" t="s">
        <v>3012</v>
      </c>
      <c r="P2328" t="s">
        <v>8241</v>
      </c>
      <c r="Q2328" t="s">
        <v>2189</v>
      </c>
      <c r="R2328" t="b">
        <v>0</v>
      </c>
      <c r="S2328">
        <v>4000</v>
      </c>
      <c r="T2328" t="s">
        <v>3002</v>
      </c>
      <c r="U2328" t="s">
        <v>3003</v>
      </c>
      <c r="V2328">
        <v>4</v>
      </c>
      <c r="W2328" t="s">
        <v>3012</v>
      </c>
    </row>
    <row r="2329" spans="1:23" hidden="1" x14ac:dyDescent="0.35">
      <c r="A2329" t="s">
        <v>2189</v>
      </c>
      <c r="C2329" s="403">
        <v>45455</v>
      </c>
      <c r="D2329" t="s">
        <v>3543</v>
      </c>
      <c r="E2329" t="s">
        <v>15202</v>
      </c>
      <c r="F2329" t="s">
        <v>15203</v>
      </c>
      <c r="G2329" t="s">
        <v>15204</v>
      </c>
      <c r="H2329" t="s">
        <v>15205</v>
      </c>
      <c r="I2329" t="s">
        <v>15206</v>
      </c>
      <c r="J2329" t="s">
        <v>98</v>
      </c>
      <c r="K2329" t="s">
        <v>2189</v>
      </c>
      <c r="L2329" t="s">
        <v>5948</v>
      </c>
      <c r="M2329" t="s">
        <v>7924</v>
      </c>
      <c r="N2329" t="s">
        <v>9870</v>
      </c>
      <c r="O2329" t="s">
        <v>3012</v>
      </c>
      <c r="P2329" t="s">
        <v>7926</v>
      </c>
      <c r="Q2329" t="s">
        <v>2189</v>
      </c>
      <c r="R2329" t="b">
        <v>0</v>
      </c>
      <c r="S2329">
        <v>4000</v>
      </c>
      <c r="T2329" t="s">
        <v>3002</v>
      </c>
      <c r="U2329" t="s">
        <v>3003</v>
      </c>
      <c r="V2329">
        <v>4</v>
      </c>
      <c r="W2329" t="s">
        <v>3012</v>
      </c>
    </row>
    <row r="2330" spans="1:23" hidden="1" x14ac:dyDescent="0.35">
      <c r="A2330" t="s">
        <v>350</v>
      </c>
      <c r="C2330" s="403">
        <v>45455</v>
      </c>
      <c r="D2330" t="s">
        <v>3543</v>
      </c>
      <c r="E2330" t="s">
        <v>15207</v>
      </c>
      <c r="F2330" t="s">
        <v>15208</v>
      </c>
      <c r="G2330" t="s">
        <v>2352</v>
      </c>
      <c r="H2330" t="s">
        <v>15209</v>
      </c>
      <c r="I2330" t="s">
        <v>14900</v>
      </c>
      <c r="J2330" t="s">
        <v>103</v>
      </c>
      <c r="K2330" t="s">
        <v>837</v>
      </c>
      <c r="L2330" t="s">
        <v>14617</v>
      </c>
      <c r="M2330" t="s">
        <v>1798</v>
      </c>
      <c r="N2330" t="s">
        <v>14618</v>
      </c>
      <c r="O2330" t="s">
        <v>3012</v>
      </c>
      <c r="P2330" t="s">
        <v>14619</v>
      </c>
      <c r="Q2330" t="s">
        <v>837</v>
      </c>
      <c r="R2330" t="b">
        <v>0</v>
      </c>
      <c r="S2330">
        <v>1500</v>
      </c>
      <c r="T2330" t="s">
        <v>3002</v>
      </c>
      <c r="U2330" t="s">
        <v>3003</v>
      </c>
      <c r="V2330">
        <v>1.5</v>
      </c>
      <c r="W2330" t="s">
        <v>3012</v>
      </c>
    </row>
    <row r="2331" spans="1:23" hidden="1" x14ac:dyDescent="0.35">
      <c r="A2331" t="s">
        <v>419</v>
      </c>
      <c r="C2331" s="403">
        <v>45454</v>
      </c>
      <c r="D2331" t="s">
        <v>3543</v>
      </c>
      <c r="E2331" t="s">
        <v>2545</v>
      </c>
      <c r="F2331" t="s">
        <v>15210</v>
      </c>
      <c r="G2331" t="s">
        <v>2546</v>
      </c>
      <c r="H2331" t="s">
        <v>15211</v>
      </c>
      <c r="I2331" t="s">
        <v>2546</v>
      </c>
      <c r="J2331" t="s">
        <v>96</v>
      </c>
      <c r="K2331" t="s">
        <v>429</v>
      </c>
      <c r="L2331" t="s">
        <v>3699</v>
      </c>
      <c r="M2331" t="s">
        <v>3343</v>
      </c>
      <c r="N2331" t="s">
        <v>15212</v>
      </c>
      <c r="O2331" t="s">
        <v>3012</v>
      </c>
      <c r="P2331" t="s">
        <v>9712</v>
      </c>
      <c r="Q2331" t="s">
        <v>429</v>
      </c>
      <c r="R2331" t="b">
        <v>0</v>
      </c>
      <c r="S2331">
        <v>2000</v>
      </c>
      <c r="T2331" t="s">
        <v>3002</v>
      </c>
      <c r="U2331" t="s">
        <v>3003</v>
      </c>
      <c r="V2331">
        <v>2</v>
      </c>
      <c r="W2331" t="s">
        <v>3012</v>
      </c>
    </row>
    <row r="2332" spans="1:23" hidden="1" x14ac:dyDescent="0.35">
      <c r="A2332" t="s">
        <v>2189</v>
      </c>
      <c r="C2332" s="403">
        <v>45454</v>
      </c>
      <c r="D2332" t="s">
        <v>3176</v>
      </c>
      <c r="E2332" t="s">
        <v>366</v>
      </c>
      <c r="F2332" t="s">
        <v>15213</v>
      </c>
      <c r="G2332" t="s">
        <v>15214</v>
      </c>
      <c r="H2332" t="s">
        <v>15215</v>
      </c>
      <c r="I2332" t="s">
        <v>367</v>
      </c>
      <c r="J2332" t="s">
        <v>100</v>
      </c>
      <c r="K2332" t="s">
        <v>293</v>
      </c>
      <c r="L2332" t="s">
        <v>8368</v>
      </c>
      <c r="M2332" t="s">
        <v>8369</v>
      </c>
      <c r="N2332" t="s">
        <v>8370</v>
      </c>
      <c r="O2332" t="s">
        <v>3021</v>
      </c>
      <c r="P2332" t="s">
        <v>9201</v>
      </c>
      <c r="Q2332" t="s">
        <v>293</v>
      </c>
      <c r="R2332" t="b">
        <v>0</v>
      </c>
      <c r="S2332">
        <v>10000</v>
      </c>
      <c r="T2332" t="s">
        <v>3002</v>
      </c>
      <c r="U2332" t="s">
        <v>3003</v>
      </c>
      <c r="V2332">
        <v>10</v>
      </c>
      <c r="W2332" t="s">
        <v>3021</v>
      </c>
    </row>
    <row r="2333" spans="1:23" hidden="1" x14ac:dyDescent="0.35">
      <c r="A2333" t="s">
        <v>2189</v>
      </c>
      <c r="C2333" s="403">
        <v>45454</v>
      </c>
      <c r="D2333" t="s">
        <v>3543</v>
      </c>
      <c r="E2333" t="s">
        <v>15216</v>
      </c>
      <c r="F2333" t="s">
        <v>15217</v>
      </c>
      <c r="G2333" t="s">
        <v>15218</v>
      </c>
      <c r="H2333" t="s">
        <v>15219</v>
      </c>
      <c r="I2333" t="s">
        <v>4424</v>
      </c>
      <c r="J2333" t="s">
        <v>98</v>
      </c>
      <c r="K2333" t="s">
        <v>2189</v>
      </c>
      <c r="L2333" t="s">
        <v>5948</v>
      </c>
      <c r="M2333" t="s">
        <v>9373</v>
      </c>
      <c r="N2333" t="s">
        <v>15220</v>
      </c>
      <c r="O2333" t="s">
        <v>3012</v>
      </c>
      <c r="P2333" t="s">
        <v>7340</v>
      </c>
      <c r="Q2333" t="s">
        <v>2189</v>
      </c>
      <c r="R2333" t="b">
        <v>0</v>
      </c>
      <c r="S2333">
        <v>1000</v>
      </c>
      <c r="T2333" t="s">
        <v>3002</v>
      </c>
      <c r="U2333" t="s">
        <v>3003</v>
      </c>
      <c r="V2333">
        <v>1</v>
      </c>
      <c r="W2333" t="s">
        <v>3012</v>
      </c>
    </row>
    <row r="2334" spans="1:23" hidden="1" x14ac:dyDescent="0.35">
      <c r="A2334" t="s">
        <v>2189</v>
      </c>
      <c r="C2334" s="403">
        <v>45454</v>
      </c>
      <c r="D2334" t="s">
        <v>3661</v>
      </c>
      <c r="E2334" t="s">
        <v>15221</v>
      </c>
      <c r="F2334" t="s">
        <v>15222</v>
      </c>
      <c r="G2334" t="s">
        <v>2339</v>
      </c>
      <c r="H2334" t="s">
        <v>15223</v>
      </c>
      <c r="I2334" t="s">
        <v>2339</v>
      </c>
      <c r="J2334" t="s">
        <v>98</v>
      </c>
      <c r="K2334" t="s">
        <v>2189</v>
      </c>
      <c r="L2334" t="s">
        <v>5948</v>
      </c>
      <c r="M2334" t="s">
        <v>7338</v>
      </c>
      <c r="N2334" t="s">
        <v>15224</v>
      </c>
      <c r="O2334" t="s">
        <v>3021</v>
      </c>
      <c r="P2334" t="s">
        <v>7340</v>
      </c>
      <c r="Q2334" t="s">
        <v>2189</v>
      </c>
      <c r="R2334" t="b">
        <v>1</v>
      </c>
      <c r="S2334">
        <v>15000</v>
      </c>
      <c r="T2334" t="s">
        <v>3002</v>
      </c>
      <c r="U2334" t="s">
        <v>3003</v>
      </c>
      <c r="V2334">
        <v>15</v>
      </c>
      <c r="W2334" t="s">
        <v>3021</v>
      </c>
    </row>
    <row r="2335" spans="1:23" hidden="1" x14ac:dyDescent="0.35">
      <c r="A2335" t="s">
        <v>419</v>
      </c>
      <c r="C2335" s="403">
        <v>45454</v>
      </c>
      <c r="D2335" t="s">
        <v>3543</v>
      </c>
      <c r="E2335" t="s">
        <v>2544</v>
      </c>
      <c r="F2335" t="s">
        <v>15225</v>
      </c>
      <c r="G2335" t="s">
        <v>2405</v>
      </c>
      <c r="H2335" t="s">
        <v>15226</v>
      </c>
      <c r="I2335" t="s">
        <v>2405</v>
      </c>
      <c r="J2335" t="s">
        <v>96</v>
      </c>
      <c r="K2335" t="s">
        <v>429</v>
      </c>
      <c r="L2335" t="s">
        <v>3699</v>
      </c>
      <c r="M2335" t="s">
        <v>7352</v>
      </c>
      <c r="N2335" t="s">
        <v>15227</v>
      </c>
      <c r="O2335" t="s">
        <v>3012</v>
      </c>
      <c r="P2335" t="s">
        <v>8687</v>
      </c>
      <c r="Q2335" t="s">
        <v>429</v>
      </c>
      <c r="R2335" t="b">
        <v>0</v>
      </c>
      <c r="S2335">
        <v>3000</v>
      </c>
      <c r="T2335" t="s">
        <v>3002</v>
      </c>
      <c r="U2335" t="s">
        <v>3003</v>
      </c>
      <c r="V2335">
        <v>3</v>
      </c>
      <c r="W2335" t="s">
        <v>3012</v>
      </c>
    </row>
    <row r="2336" spans="1:23" hidden="1" x14ac:dyDescent="0.35">
      <c r="A2336" t="s">
        <v>2189</v>
      </c>
      <c r="C2336" s="403">
        <v>45454</v>
      </c>
      <c r="D2336" t="s">
        <v>3543</v>
      </c>
      <c r="E2336" t="s">
        <v>15228</v>
      </c>
      <c r="F2336" t="s">
        <v>15229</v>
      </c>
      <c r="G2336" t="s">
        <v>2293</v>
      </c>
      <c r="H2336" t="s">
        <v>15230</v>
      </c>
      <c r="I2336" t="s">
        <v>2293</v>
      </c>
      <c r="J2336" t="s">
        <v>98</v>
      </c>
      <c r="K2336" t="s">
        <v>2189</v>
      </c>
      <c r="L2336" t="s">
        <v>5948</v>
      </c>
      <c r="M2336" t="s">
        <v>9276</v>
      </c>
      <c r="N2336" t="s">
        <v>15231</v>
      </c>
      <c r="O2336" t="s">
        <v>3012</v>
      </c>
      <c r="P2336" t="s">
        <v>5951</v>
      </c>
      <c r="Q2336" t="s">
        <v>2189</v>
      </c>
      <c r="R2336" t="b">
        <v>0</v>
      </c>
      <c r="S2336">
        <v>12000</v>
      </c>
      <c r="T2336" t="s">
        <v>3002</v>
      </c>
      <c r="U2336" t="s">
        <v>3003</v>
      </c>
      <c r="V2336">
        <v>12</v>
      </c>
      <c r="W2336" t="s">
        <v>3012</v>
      </c>
    </row>
    <row r="2337" spans="1:23" hidden="1" x14ac:dyDescent="0.35">
      <c r="A2337" t="s">
        <v>381</v>
      </c>
      <c r="C2337" s="403">
        <v>45454</v>
      </c>
      <c r="D2337" t="s">
        <v>3340</v>
      </c>
      <c r="E2337" t="s">
        <v>15232</v>
      </c>
      <c r="F2337" t="s">
        <v>15233</v>
      </c>
      <c r="G2337" t="s">
        <v>1162</v>
      </c>
      <c r="H2337" t="s">
        <v>15234</v>
      </c>
      <c r="I2337" t="s">
        <v>1162</v>
      </c>
      <c r="J2337" t="s">
        <v>101</v>
      </c>
      <c r="K2337" t="s">
        <v>415</v>
      </c>
      <c r="L2337" t="s">
        <v>15235</v>
      </c>
      <c r="M2337" t="s">
        <v>8137</v>
      </c>
      <c r="N2337" t="s">
        <v>15236</v>
      </c>
      <c r="O2337" t="s">
        <v>3012</v>
      </c>
      <c r="P2337" t="s">
        <v>8762</v>
      </c>
      <c r="Q2337" t="s">
        <v>415</v>
      </c>
      <c r="R2337" t="b">
        <v>0</v>
      </c>
      <c r="S2337">
        <v>3000</v>
      </c>
      <c r="T2337" t="s">
        <v>3013</v>
      </c>
      <c r="U2337" t="s">
        <v>3003</v>
      </c>
      <c r="V2337">
        <v>3</v>
      </c>
      <c r="W2337" t="s">
        <v>3012</v>
      </c>
    </row>
    <row r="2338" spans="1:23" hidden="1" x14ac:dyDescent="0.35">
      <c r="A2338" t="s">
        <v>419</v>
      </c>
      <c r="C2338" s="403">
        <v>45454</v>
      </c>
      <c r="D2338" t="s">
        <v>3543</v>
      </c>
      <c r="E2338" t="s">
        <v>15237</v>
      </c>
      <c r="F2338" t="s">
        <v>15238</v>
      </c>
      <c r="G2338" t="s">
        <v>15239</v>
      </c>
      <c r="H2338" t="s">
        <v>15240</v>
      </c>
      <c r="I2338" t="s">
        <v>15241</v>
      </c>
      <c r="J2338" t="s">
        <v>92</v>
      </c>
      <c r="K2338" t="s">
        <v>447</v>
      </c>
      <c r="L2338" t="s">
        <v>3047</v>
      </c>
      <c r="M2338" t="s">
        <v>3630</v>
      </c>
      <c r="N2338" t="s">
        <v>15242</v>
      </c>
      <c r="O2338" t="s">
        <v>3021</v>
      </c>
      <c r="P2338" t="s">
        <v>3630</v>
      </c>
      <c r="Q2338" t="s">
        <v>418</v>
      </c>
      <c r="R2338" t="b">
        <v>0</v>
      </c>
      <c r="S2338">
        <v>8000</v>
      </c>
      <c r="T2338" t="s">
        <v>3002</v>
      </c>
      <c r="U2338" t="s">
        <v>3003</v>
      </c>
      <c r="V2338">
        <v>8</v>
      </c>
      <c r="W2338" t="s">
        <v>3021</v>
      </c>
    </row>
    <row r="2339" spans="1:23" hidden="1" x14ac:dyDescent="0.35">
      <c r="A2339" t="s">
        <v>2189</v>
      </c>
      <c r="C2339" s="403">
        <v>45454</v>
      </c>
      <c r="D2339" t="s">
        <v>3543</v>
      </c>
      <c r="E2339" t="s">
        <v>15243</v>
      </c>
      <c r="F2339" t="s">
        <v>15244</v>
      </c>
      <c r="G2339" t="s">
        <v>15245</v>
      </c>
      <c r="H2339" t="s">
        <v>15246</v>
      </c>
      <c r="I2339" t="s">
        <v>7234</v>
      </c>
      <c r="J2339" t="s">
        <v>3247</v>
      </c>
      <c r="K2339" t="s">
        <v>293</v>
      </c>
      <c r="L2339" t="s">
        <v>10061</v>
      </c>
      <c r="M2339" t="s">
        <v>1798</v>
      </c>
      <c r="N2339" t="s">
        <v>1798</v>
      </c>
      <c r="O2339" t="s">
        <v>3021</v>
      </c>
      <c r="P2339" t="s">
        <v>10063</v>
      </c>
      <c r="Q2339" t="s">
        <v>293</v>
      </c>
      <c r="R2339" t="b">
        <v>0</v>
      </c>
      <c r="S2339">
        <v>5000</v>
      </c>
      <c r="T2339" t="s">
        <v>3002</v>
      </c>
      <c r="U2339" t="s">
        <v>3003</v>
      </c>
      <c r="V2339">
        <v>5</v>
      </c>
      <c r="W2339" t="s">
        <v>3021</v>
      </c>
    </row>
    <row r="2340" spans="1:23" hidden="1" x14ac:dyDescent="0.35">
      <c r="A2340" t="s">
        <v>2189</v>
      </c>
      <c r="C2340" s="403">
        <v>45454</v>
      </c>
      <c r="D2340" t="s">
        <v>3543</v>
      </c>
      <c r="E2340" t="s">
        <v>15247</v>
      </c>
      <c r="F2340" t="s">
        <v>15248</v>
      </c>
      <c r="G2340" t="s">
        <v>6315</v>
      </c>
      <c r="H2340" t="s">
        <v>15249</v>
      </c>
      <c r="I2340" t="s">
        <v>6315</v>
      </c>
      <c r="J2340" t="s">
        <v>3247</v>
      </c>
      <c r="K2340" t="s">
        <v>293</v>
      </c>
      <c r="L2340" t="s">
        <v>10061</v>
      </c>
      <c r="M2340" t="s">
        <v>15250</v>
      </c>
      <c r="N2340" t="s">
        <v>1798</v>
      </c>
      <c r="O2340" t="s">
        <v>3021</v>
      </c>
      <c r="P2340" t="s">
        <v>15251</v>
      </c>
      <c r="Q2340" t="s">
        <v>293</v>
      </c>
      <c r="R2340" t="b">
        <v>0</v>
      </c>
      <c r="S2340">
        <v>0</v>
      </c>
      <c r="T2340" t="s">
        <v>3002</v>
      </c>
      <c r="U2340" t="s">
        <v>3003</v>
      </c>
      <c r="V2340">
        <v>0</v>
      </c>
      <c r="W2340" t="s">
        <v>3021</v>
      </c>
    </row>
    <row r="2341" spans="1:23" hidden="1" x14ac:dyDescent="0.35">
      <c r="A2341" t="s">
        <v>381</v>
      </c>
      <c r="C2341" s="403">
        <v>45454</v>
      </c>
      <c r="D2341" t="s">
        <v>3543</v>
      </c>
      <c r="E2341" t="s">
        <v>15252</v>
      </c>
      <c r="F2341" t="s">
        <v>15253</v>
      </c>
      <c r="G2341" t="s">
        <v>3810</v>
      </c>
      <c r="H2341" t="s">
        <v>15254</v>
      </c>
      <c r="I2341" t="s">
        <v>3810</v>
      </c>
      <c r="J2341" t="s">
        <v>101</v>
      </c>
      <c r="K2341" t="s">
        <v>415</v>
      </c>
      <c r="L2341" t="s">
        <v>15235</v>
      </c>
      <c r="M2341" t="s">
        <v>1798</v>
      </c>
      <c r="N2341" t="s">
        <v>15255</v>
      </c>
      <c r="O2341" t="s">
        <v>3001</v>
      </c>
      <c r="P2341" t="s">
        <v>3570</v>
      </c>
      <c r="Q2341" t="s">
        <v>415</v>
      </c>
      <c r="R2341" t="b">
        <v>0</v>
      </c>
      <c r="S2341">
        <v>0</v>
      </c>
      <c r="T2341" t="s">
        <v>3002</v>
      </c>
      <c r="U2341" t="s">
        <v>3003</v>
      </c>
      <c r="V2341">
        <v>0</v>
      </c>
      <c r="W2341" t="s">
        <v>3001</v>
      </c>
    </row>
    <row r="2342" spans="1:23" hidden="1" x14ac:dyDescent="0.35">
      <c r="A2342" t="s">
        <v>419</v>
      </c>
      <c r="C2342" s="403">
        <v>45454</v>
      </c>
      <c r="D2342" t="s">
        <v>3543</v>
      </c>
      <c r="E2342" t="s">
        <v>15256</v>
      </c>
      <c r="F2342" t="s">
        <v>15257</v>
      </c>
      <c r="G2342" t="s">
        <v>15258</v>
      </c>
      <c r="H2342" t="s">
        <v>15259</v>
      </c>
      <c r="I2342" t="s">
        <v>795</v>
      </c>
      <c r="J2342" t="s">
        <v>92</v>
      </c>
      <c r="K2342" t="s">
        <v>447</v>
      </c>
      <c r="L2342" t="s">
        <v>4069</v>
      </c>
      <c r="M2342" t="s">
        <v>7838</v>
      </c>
      <c r="N2342" t="s">
        <v>7839</v>
      </c>
      <c r="O2342" t="s">
        <v>3012</v>
      </c>
      <c r="P2342" t="s">
        <v>4072</v>
      </c>
      <c r="Q2342" t="s">
        <v>418</v>
      </c>
      <c r="R2342" t="b">
        <v>0</v>
      </c>
      <c r="S2342">
        <v>6000</v>
      </c>
      <c r="T2342" t="s">
        <v>3002</v>
      </c>
      <c r="U2342" t="s">
        <v>3003</v>
      </c>
      <c r="V2342">
        <v>6</v>
      </c>
      <c r="W2342" t="s">
        <v>3012</v>
      </c>
    </row>
    <row r="2343" spans="1:23" hidden="1" x14ac:dyDescent="0.35">
      <c r="A2343" t="s">
        <v>2189</v>
      </c>
      <c r="C2343" s="403">
        <v>45454</v>
      </c>
      <c r="D2343" t="s">
        <v>3543</v>
      </c>
      <c r="E2343" t="s">
        <v>15260</v>
      </c>
      <c r="F2343" t="s">
        <v>15261</v>
      </c>
      <c r="G2343" t="s">
        <v>15262</v>
      </c>
      <c r="H2343" t="s">
        <v>15263</v>
      </c>
      <c r="I2343" t="s">
        <v>2268</v>
      </c>
      <c r="J2343" t="s">
        <v>97</v>
      </c>
      <c r="K2343" t="s">
        <v>2189</v>
      </c>
      <c r="L2343" t="s">
        <v>3205</v>
      </c>
      <c r="M2343" t="s">
        <v>3366</v>
      </c>
      <c r="N2343" t="s">
        <v>5811</v>
      </c>
      <c r="O2343" t="s">
        <v>3012</v>
      </c>
      <c r="P2343" t="s">
        <v>4683</v>
      </c>
      <c r="Q2343" t="s">
        <v>2189</v>
      </c>
      <c r="R2343" t="b">
        <v>0</v>
      </c>
      <c r="S2343">
        <v>500</v>
      </c>
      <c r="T2343" t="s">
        <v>3002</v>
      </c>
      <c r="U2343" t="s">
        <v>3003</v>
      </c>
      <c r="V2343">
        <v>0.5</v>
      </c>
      <c r="W2343" t="s">
        <v>3012</v>
      </c>
    </row>
    <row r="2344" spans="1:23" hidden="1" x14ac:dyDescent="0.35">
      <c r="A2344" t="s">
        <v>2189</v>
      </c>
      <c r="C2344" s="403">
        <v>45454</v>
      </c>
      <c r="D2344" t="s">
        <v>3543</v>
      </c>
      <c r="E2344" t="s">
        <v>15264</v>
      </c>
      <c r="F2344" t="s">
        <v>15265</v>
      </c>
      <c r="G2344" t="s">
        <v>11084</v>
      </c>
      <c r="H2344" t="s">
        <v>15266</v>
      </c>
      <c r="I2344" t="s">
        <v>11084</v>
      </c>
      <c r="J2344" t="s">
        <v>97</v>
      </c>
      <c r="K2344" t="s">
        <v>2189</v>
      </c>
      <c r="L2344" t="s">
        <v>4733</v>
      </c>
      <c r="M2344" t="s">
        <v>7338</v>
      </c>
      <c r="N2344" t="s">
        <v>13656</v>
      </c>
      <c r="O2344" t="s">
        <v>3012</v>
      </c>
      <c r="P2344" t="s">
        <v>7340</v>
      </c>
      <c r="Q2344" t="s">
        <v>2189</v>
      </c>
      <c r="R2344" t="b">
        <v>0</v>
      </c>
      <c r="S2344">
        <v>3000</v>
      </c>
      <c r="T2344" t="s">
        <v>3002</v>
      </c>
      <c r="U2344" t="s">
        <v>3003</v>
      </c>
      <c r="V2344">
        <v>3</v>
      </c>
      <c r="W2344" t="s">
        <v>3012</v>
      </c>
    </row>
    <row r="2345" spans="1:23" hidden="1" x14ac:dyDescent="0.35">
      <c r="A2345" t="s">
        <v>2189</v>
      </c>
      <c r="C2345" s="403">
        <v>45454</v>
      </c>
      <c r="D2345" t="s">
        <v>3661</v>
      </c>
      <c r="E2345" t="s">
        <v>15267</v>
      </c>
      <c r="F2345" t="s">
        <v>15268</v>
      </c>
      <c r="G2345" t="s">
        <v>2465</v>
      </c>
      <c r="H2345" t="s">
        <v>15269</v>
      </c>
      <c r="I2345" t="s">
        <v>2465</v>
      </c>
      <c r="J2345" t="s">
        <v>97</v>
      </c>
      <c r="K2345" t="s">
        <v>2189</v>
      </c>
      <c r="L2345" t="s">
        <v>4733</v>
      </c>
      <c r="M2345" t="s">
        <v>10472</v>
      </c>
      <c r="N2345" t="s">
        <v>15270</v>
      </c>
      <c r="O2345" t="s">
        <v>3012</v>
      </c>
      <c r="P2345" t="s">
        <v>7354</v>
      </c>
      <c r="Q2345" t="s">
        <v>2189</v>
      </c>
      <c r="R2345" t="b">
        <v>0</v>
      </c>
      <c r="S2345">
        <v>500</v>
      </c>
      <c r="T2345" t="s">
        <v>3002</v>
      </c>
      <c r="U2345" t="s">
        <v>3003</v>
      </c>
      <c r="V2345">
        <v>0.5</v>
      </c>
      <c r="W2345" t="s">
        <v>3012</v>
      </c>
    </row>
    <row r="2346" spans="1:23" hidden="1" x14ac:dyDescent="0.35">
      <c r="A2346" t="s">
        <v>2189</v>
      </c>
      <c r="C2346" s="403">
        <v>45454</v>
      </c>
      <c r="D2346" t="s">
        <v>3543</v>
      </c>
      <c r="E2346" t="s">
        <v>15271</v>
      </c>
      <c r="F2346" t="s">
        <v>15272</v>
      </c>
      <c r="G2346" t="s">
        <v>2153</v>
      </c>
      <c r="H2346" t="s">
        <v>15273</v>
      </c>
      <c r="I2346" t="s">
        <v>2846</v>
      </c>
      <c r="J2346" t="s">
        <v>3247</v>
      </c>
      <c r="K2346" t="s">
        <v>293</v>
      </c>
      <c r="L2346" t="s">
        <v>10753</v>
      </c>
      <c r="M2346" t="s">
        <v>15274</v>
      </c>
      <c r="N2346" t="s">
        <v>1798</v>
      </c>
      <c r="O2346" t="s">
        <v>3012</v>
      </c>
      <c r="P2346" t="s">
        <v>15274</v>
      </c>
      <c r="Q2346" t="s">
        <v>293</v>
      </c>
      <c r="R2346" t="b">
        <v>0</v>
      </c>
      <c r="S2346">
        <v>0</v>
      </c>
      <c r="T2346" t="s">
        <v>3002</v>
      </c>
      <c r="U2346" t="s">
        <v>3003</v>
      </c>
      <c r="V2346">
        <v>0</v>
      </c>
      <c r="W2346" t="s">
        <v>3012</v>
      </c>
    </row>
    <row r="2347" spans="1:23" hidden="1" x14ac:dyDescent="0.35">
      <c r="A2347" t="s">
        <v>2189</v>
      </c>
      <c r="C2347" s="403">
        <v>45454</v>
      </c>
      <c r="D2347" t="s">
        <v>3543</v>
      </c>
      <c r="E2347" t="s">
        <v>15275</v>
      </c>
      <c r="F2347" t="s">
        <v>15276</v>
      </c>
      <c r="G2347" t="s">
        <v>15277</v>
      </c>
      <c r="H2347" t="s">
        <v>15278</v>
      </c>
      <c r="I2347" t="s">
        <v>15277</v>
      </c>
      <c r="J2347" t="s">
        <v>3247</v>
      </c>
      <c r="K2347" t="s">
        <v>293</v>
      </c>
      <c r="L2347" t="s">
        <v>10753</v>
      </c>
      <c r="M2347" t="s">
        <v>15274</v>
      </c>
      <c r="N2347" t="s">
        <v>1798</v>
      </c>
      <c r="O2347" t="s">
        <v>3021</v>
      </c>
      <c r="P2347" t="s">
        <v>15274</v>
      </c>
      <c r="Q2347" t="s">
        <v>293</v>
      </c>
      <c r="R2347" t="b">
        <v>0</v>
      </c>
      <c r="S2347">
        <v>2000</v>
      </c>
      <c r="T2347" t="s">
        <v>3002</v>
      </c>
      <c r="U2347" t="s">
        <v>3003</v>
      </c>
      <c r="V2347">
        <v>2</v>
      </c>
      <c r="W2347" t="s">
        <v>3021</v>
      </c>
    </row>
    <row r="2348" spans="1:23" hidden="1" x14ac:dyDescent="0.35">
      <c r="A2348" t="s">
        <v>2189</v>
      </c>
      <c r="C2348" s="403">
        <v>45454</v>
      </c>
      <c r="D2348" t="s">
        <v>3340</v>
      </c>
      <c r="E2348" t="s">
        <v>15279</v>
      </c>
      <c r="F2348" t="s">
        <v>15280</v>
      </c>
      <c r="G2348" t="s">
        <v>2775</v>
      </c>
      <c r="H2348" t="s">
        <v>15281</v>
      </c>
      <c r="I2348" t="s">
        <v>15282</v>
      </c>
      <c r="J2348" t="s">
        <v>97</v>
      </c>
      <c r="K2348" t="s">
        <v>2189</v>
      </c>
      <c r="L2348" t="s">
        <v>3301</v>
      </c>
      <c r="M2348" t="s">
        <v>7309</v>
      </c>
      <c r="N2348" t="s">
        <v>15283</v>
      </c>
      <c r="O2348" t="s">
        <v>3012</v>
      </c>
      <c r="P2348" t="s">
        <v>7309</v>
      </c>
      <c r="Q2348" t="s">
        <v>2189</v>
      </c>
      <c r="R2348" t="b">
        <v>0</v>
      </c>
      <c r="S2348">
        <v>1000</v>
      </c>
      <c r="T2348" t="s">
        <v>3002</v>
      </c>
      <c r="U2348" t="s">
        <v>3003</v>
      </c>
      <c r="V2348">
        <v>1</v>
      </c>
      <c r="W2348" t="s">
        <v>3012</v>
      </c>
    </row>
    <row r="2349" spans="1:23" hidden="1" x14ac:dyDescent="0.35">
      <c r="A2349" t="s">
        <v>2189</v>
      </c>
      <c r="C2349" s="403">
        <v>45454</v>
      </c>
      <c r="D2349" t="s">
        <v>3543</v>
      </c>
      <c r="E2349" t="s">
        <v>15284</v>
      </c>
      <c r="F2349" t="s">
        <v>15285</v>
      </c>
      <c r="G2349" t="s">
        <v>15286</v>
      </c>
      <c r="H2349" t="s">
        <v>15287</v>
      </c>
      <c r="I2349" t="s">
        <v>4458</v>
      </c>
      <c r="J2349" t="s">
        <v>98</v>
      </c>
      <c r="K2349" t="s">
        <v>2189</v>
      </c>
      <c r="L2349" t="s">
        <v>5948</v>
      </c>
      <c r="M2349" t="s">
        <v>15288</v>
      </c>
      <c r="N2349" t="s">
        <v>15289</v>
      </c>
      <c r="O2349" t="s">
        <v>3012</v>
      </c>
      <c r="P2349" t="s">
        <v>7354</v>
      </c>
      <c r="Q2349" t="s">
        <v>2189</v>
      </c>
      <c r="R2349" t="b">
        <v>0</v>
      </c>
      <c r="S2349">
        <v>5000</v>
      </c>
      <c r="T2349" t="s">
        <v>3002</v>
      </c>
      <c r="U2349" t="s">
        <v>3003</v>
      </c>
      <c r="V2349">
        <v>5</v>
      </c>
      <c r="W2349" t="s">
        <v>3012</v>
      </c>
    </row>
    <row r="2350" spans="1:23" hidden="1" x14ac:dyDescent="0.35">
      <c r="A2350" t="s">
        <v>2189</v>
      </c>
      <c r="C2350" s="403">
        <v>45454</v>
      </c>
      <c r="D2350" t="s">
        <v>23536</v>
      </c>
      <c r="E2350" t="s">
        <v>2275</v>
      </c>
      <c r="F2350" t="s">
        <v>15290</v>
      </c>
      <c r="G2350" t="s">
        <v>812</v>
      </c>
      <c r="H2350" t="s">
        <v>15291</v>
      </c>
      <c r="I2350" t="s">
        <v>15292</v>
      </c>
      <c r="J2350" t="s">
        <v>101</v>
      </c>
      <c r="K2350" t="s">
        <v>792</v>
      </c>
      <c r="L2350" t="s">
        <v>3645</v>
      </c>
      <c r="M2350" t="s">
        <v>9258</v>
      </c>
      <c r="N2350" t="s">
        <v>15293</v>
      </c>
      <c r="O2350" t="s">
        <v>3001</v>
      </c>
      <c r="P2350" t="s">
        <v>5605</v>
      </c>
      <c r="Q2350" t="s">
        <v>2189</v>
      </c>
      <c r="R2350" t="b">
        <v>1</v>
      </c>
      <c r="S2350">
        <v>500000</v>
      </c>
      <c r="T2350" t="s">
        <v>3013</v>
      </c>
      <c r="U2350" t="s">
        <v>3003</v>
      </c>
      <c r="V2350">
        <v>500</v>
      </c>
      <c r="W2350" t="s">
        <v>3001</v>
      </c>
    </row>
    <row r="2351" spans="1:23" hidden="1" x14ac:dyDescent="0.35">
      <c r="A2351" t="s">
        <v>2189</v>
      </c>
      <c r="C2351" s="403">
        <v>45453</v>
      </c>
      <c r="D2351" t="s">
        <v>3543</v>
      </c>
      <c r="E2351" t="s">
        <v>15294</v>
      </c>
      <c r="F2351" t="s">
        <v>15295</v>
      </c>
      <c r="G2351" t="s">
        <v>15296</v>
      </c>
      <c r="H2351" t="s">
        <v>15297</v>
      </c>
      <c r="I2351" t="s">
        <v>2357</v>
      </c>
      <c r="J2351" t="s">
        <v>98</v>
      </c>
      <c r="K2351" t="s">
        <v>2189</v>
      </c>
      <c r="L2351" t="s">
        <v>5565</v>
      </c>
      <c r="M2351" t="s">
        <v>4734</v>
      </c>
      <c r="N2351" t="s">
        <v>15298</v>
      </c>
      <c r="O2351" t="s">
        <v>3012</v>
      </c>
      <c r="P2351" t="s">
        <v>4736</v>
      </c>
      <c r="Q2351" t="s">
        <v>2189</v>
      </c>
      <c r="R2351" t="b">
        <v>0</v>
      </c>
      <c r="S2351">
        <v>500</v>
      </c>
      <c r="T2351" t="s">
        <v>3002</v>
      </c>
      <c r="U2351" t="s">
        <v>3003</v>
      </c>
      <c r="V2351">
        <v>0.5</v>
      </c>
      <c r="W2351" t="s">
        <v>3012</v>
      </c>
    </row>
    <row r="2352" spans="1:23" hidden="1" x14ac:dyDescent="0.35">
      <c r="A2352" t="s">
        <v>2189</v>
      </c>
      <c r="C2352" s="403">
        <v>45453</v>
      </c>
      <c r="D2352" t="s">
        <v>3543</v>
      </c>
      <c r="E2352" t="s">
        <v>15299</v>
      </c>
      <c r="F2352" t="s">
        <v>15300</v>
      </c>
      <c r="G2352" t="s">
        <v>15301</v>
      </c>
      <c r="H2352" t="s">
        <v>15302</v>
      </c>
      <c r="I2352" t="s">
        <v>7001</v>
      </c>
      <c r="J2352" t="s">
        <v>97</v>
      </c>
      <c r="K2352" t="s">
        <v>2189</v>
      </c>
      <c r="L2352" t="s">
        <v>3154</v>
      </c>
      <c r="M2352" t="s">
        <v>3155</v>
      </c>
      <c r="N2352" t="s">
        <v>6201</v>
      </c>
      <c r="O2352" t="s">
        <v>3001</v>
      </c>
      <c r="P2352" t="s">
        <v>4837</v>
      </c>
      <c r="Q2352" t="s">
        <v>2189</v>
      </c>
      <c r="R2352" t="b">
        <v>0</v>
      </c>
      <c r="S2352">
        <v>0</v>
      </c>
      <c r="T2352" t="s">
        <v>3002</v>
      </c>
      <c r="U2352" t="s">
        <v>3003</v>
      </c>
      <c r="V2352">
        <v>0</v>
      </c>
      <c r="W2352" t="s">
        <v>3001</v>
      </c>
    </row>
    <row r="2353" spans="1:23" hidden="1" x14ac:dyDescent="0.35">
      <c r="A2353" t="s">
        <v>381</v>
      </c>
      <c r="C2353" s="403">
        <v>45453</v>
      </c>
      <c r="D2353" t="s">
        <v>3543</v>
      </c>
      <c r="E2353" t="s">
        <v>15303</v>
      </c>
      <c r="F2353" t="s">
        <v>15304</v>
      </c>
      <c r="G2353" t="s">
        <v>15305</v>
      </c>
      <c r="H2353" t="s">
        <v>15306</v>
      </c>
      <c r="I2353" t="s">
        <v>2304</v>
      </c>
      <c r="J2353" t="s">
        <v>89</v>
      </c>
      <c r="K2353" t="s">
        <v>380</v>
      </c>
      <c r="L2353" t="s">
        <v>3370</v>
      </c>
      <c r="M2353" t="s">
        <v>1798</v>
      </c>
      <c r="N2353" t="s">
        <v>15307</v>
      </c>
      <c r="O2353" t="s">
        <v>3021</v>
      </c>
      <c r="P2353" t="s">
        <v>9388</v>
      </c>
      <c r="Q2353" t="s">
        <v>456</v>
      </c>
      <c r="R2353" t="b">
        <v>0</v>
      </c>
      <c r="S2353">
        <v>0</v>
      </c>
      <c r="T2353" t="s">
        <v>3648</v>
      </c>
      <c r="U2353" t="s">
        <v>3003</v>
      </c>
      <c r="V2353">
        <v>0</v>
      </c>
      <c r="W2353" t="s">
        <v>3021</v>
      </c>
    </row>
    <row r="2354" spans="1:23" hidden="1" x14ac:dyDescent="0.35">
      <c r="A2354" t="s">
        <v>419</v>
      </c>
      <c r="C2354" s="403">
        <v>45453</v>
      </c>
      <c r="D2354" t="s">
        <v>3543</v>
      </c>
      <c r="E2354" t="s">
        <v>15308</v>
      </c>
      <c r="F2354" t="s">
        <v>15309</v>
      </c>
      <c r="G2354" t="s">
        <v>15310</v>
      </c>
      <c r="H2354" t="s">
        <v>15311</v>
      </c>
      <c r="I2354" t="s">
        <v>2913</v>
      </c>
      <c r="J2354" t="s">
        <v>96</v>
      </c>
      <c r="K2354" t="s">
        <v>429</v>
      </c>
      <c r="L2354" t="s">
        <v>10126</v>
      </c>
      <c r="M2354" t="s">
        <v>10127</v>
      </c>
      <c r="N2354" t="s">
        <v>10128</v>
      </c>
      <c r="O2354" t="s">
        <v>3030</v>
      </c>
      <c r="P2354" t="s">
        <v>10129</v>
      </c>
      <c r="Q2354" t="s">
        <v>429</v>
      </c>
      <c r="R2354" t="b">
        <v>0</v>
      </c>
      <c r="S2354">
        <v>5000</v>
      </c>
      <c r="T2354" t="s">
        <v>3648</v>
      </c>
      <c r="U2354" t="s">
        <v>3003</v>
      </c>
      <c r="V2354">
        <v>5</v>
      </c>
      <c r="W2354" t="s">
        <v>3030</v>
      </c>
    </row>
    <row r="2355" spans="1:23" hidden="1" x14ac:dyDescent="0.35">
      <c r="A2355" t="s">
        <v>2189</v>
      </c>
      <c r="C2355" s="403">
        <v>45453</v>
      </c>
      <c r="D2355" t="s">
        <v>3543</v>
      </c>
      <c r="E2355" t="s">
        <v>1204</v>
      </c>
      <c r="F2355" t="s">
        <v>15312</v>
      </c>
      <c r="G2355" t="s">
        <v>15313</v>
      </c>
      <c r="H2355" t="s">
        <v>15314</v>
      </c>
      <c r="I2355" t="s">
        <v>15315</v>
      </c>
      <c r="J2355" t="s">
        <v>100</v>
      </c>
      <c r="K2355" t="s">
        <v>293</v>
      </c>
      <c r="L2355" t="s">
        <v>9198</v>
      </c>
      <c r="M2355" t="s">
        <v>15316</v>
      </c>
      <c r="N2355" t="s">
        <v>15317</v>
      </c>
      <c r="O2355" t="s">
        <v>3012</v>
      </c>
      <c r="P2355" t="s">
        <v>9915</v>
      </c>
      <c r="Q2355" t="s">
        <v>293</v>
      </c>
      <c r="R2355" t="b">
        <v>0</v>
      </c>
      <c r="S2355">
        <v>500</v>
      </c>
      <c r="T2355" t="s">
        <v>3013</v>
      </c>
      <c r="U2355" t="s">
        <v>3003</v>
      </c>
      <c r="V2355">
        <v>0.5</v>
      </c>
      <c r="W2355" t="s">
        <v>3012</v>
      </c>
    </row>
    <row r="2356" spans="1:23" hidden="1" x14ac:dyDescent="0.35">
      <c r="A2356" t="s">
        <v>2189</v>
      </c>
      <c r="C2356" s="403">
        <v>45453</v>
      </c>
      <c r="D2356" t="s">
        <v>3176</v>
      </c>
      <c r="E2356" t="s">
        <v>342</v>
      </c>
      <c r="F2356" t="s">
        <v>15318</v>
      </c>
      <c r="G2356" t="s">
        <v>15319</v>
      </c>
      <c r="H2356" t="s">
        <v>15320</v>
      </c>
      <c r="I2356" t="s">
        <v>2234</v>
      </c>
      <c r="J2356" t="s">
        <v>100</v>
      </c>
      <c r="K2356" t="s">
        <v>293</v>
      </c>
      <c r="L2356" t="s">
        <v>3866</v>
      </c>
      <c r="M2356" t="s">
        <v>15321</v>
      </c>
      <c r="N2356" t="s">
        <v>15322</v>
      </c>
      <c r="O2356" t="s">
        <v>3012</v>
      </c>
      <c r="P2356" t="s">
        <v>9951</v>
      </c>
      <c r="Q2356" t="s">
        <v>293</v>
      </c>
      <c r="R2356" t="b">
        <v>0</v>
      </c>
      <c r="S2356">
        <v>1200</v>
      </c>
      <c r="T2356" t="s">
        <v>3013</v>
      </c>
      <c r="U2356" t="s">
        <v>3003</v>
      </c>
      <c r="V2356">
        <v>1.2</v>
      </c>
      <c r="W2356" t="s">
        <v>3012</v>
      </c>
    </row>
    <row r="2357" spans="1:23" hidden="1" x14ac:dyDescent="0.35">
      <c r="A2357" t="s">
        <v>381</v>
      </c>
      <c r="C2357" s="403">
        <v>45453</v>
      </c>
      <c r="D2357" t="s">
        <v>12321</v>
      </c>
      <c r="E2357" t="s">
        <v>15323</v>
      </c>
      <c r="F2357" t="s">
        <v>15324</v>
      </c>
      <c r="G2357" t="s">
        <v>15325</v>
      </c>
      <c r="H2357" t="s">
        <v>15326</v>
      </c>
      <c r="I2357" t="s">
        <v>2301</v>
      </c>
      <c r="J2357" t="s">
        <v>89</v>
      </c>
      <c r="K2357" t="s">
        <v>380</v>
      </c>
      <c r="L2357" t="s">
        <v>3041</v>
      </c>
      <c r="M2357" t="s">
        <v>1798</v>
      </c>
      <c r="N2357" t="s">
        <v>11493</v>
      </c>
      <c r="O2357" t="s">
        <v>3021</v>
      </c>
      <c r="P2357" t="s">
        <v>10851</v>
      </c>
      <c r="Q2357" t="s">
        <v>456</v>
      </c>
      <c r="R2357" t="b">
        <v>0</v>
      </c>
      <c r="S2357">
        <v>0</v>
      </c>
      <c r="T2357" t="s">
        <v>3648</v>
      </c>
      <c r="U2357" t="s">
        <v>3003</v>
      </c>
      <c r="V2357">
        <v>0</v>
      </c>
      <c r="W2357" t="s">
        <v>3021</v>
      </c>
    </row>
    <row r="2358" spans="1:23" hidden="1" x14ac:dyDescent="0.35">
      <c r="A2358" t="s">
        <v>381</v>
      </c>
      <c r="C2358" s="403">
        <v>45453</v>
      </c>
      <c r="D2358" t="s">
        <v>3661</v>
      </c>
      <c r="E2358" t="s">
        <v>2862</v>
      </c>
      <c r="F2358" t="s">
        <v>15327</v>
      </c>
      <c r="G2358" t="s">
        <v>2863</v>
      </c>
      <c r="H2358" t="s">
        <v>15328</v>
      </c>
      <c r="I2358" t="s">
        <v>2864</v>
      </c>
      <c r="J2358" t="s">
        <v>94</v>
      </c>
      <c r="K2358" t="s">
        <v>456</v>
      </c>
      <c r="L2358" t="s">
        <v>8929</v>
      </c>
      <c r="M2358" t="s">
        <v>15329</v>
      </c>
      <c r="N2358" t="s">
        <v>15330</v>
      </c>
      <c r="O2358" t="s">
        <v>3021</v>
      </c>
      <c r="P2358" t="s">
        <v>8931</v>
      </c>
      <c r="Q2358" t="s">
        <v>456</v>
      </c>
      <c r="R2358" t="b">
        <v>0</v>
      </c>
      <c r="S2358">
        <v>5000</v>
      </c>
      <c r="T2358" t="s">
        <v>3648</v>
      </c>
      <c r="U2358" t="s">
        <v>3003</v>
      </c>
      <c r="V2358">
        <v>5</v>
      </c>
      <c r="W2358" t="s">
        <v>3021</v>
      </c>
    </row>
    <row r="2359" spans="1:23" hidden="1" x14ac:dyDescent="0.35">
      <c r="A2359" t="s">
        <v>2189</v>
      </c>
      <c r="C2359" s="403">
        <v>45453</v>
      </c>
      <c r="D2359" t="s">
        <v>3543</v>
      </c>
      <c r="E2359" t="s">
        <v>15331</v>
      </c>
      <c r="F2359" t="s">
        <v>15332</v>
      </c>
      <c r="G2359" t="s">
        <v>15333</v>
      </c>
      <c r="H2359" t="s">
        <v>15334</v>
      </c>
      <c r="I2359" t="s">
        <v>2476</v>
      </c>
      <c r="J2359" t="s">
        <v>100</v>
      </c>
      <c r="K2359" t="s">
        <v>293</v>
      </c>
      <c r="L2359" t="s">
        <v>3114</v>
      </c>
      <c r="M2359" t="s">
        <v>1798</v>
      </c>
      <c r="N2359" t="s">
        <v>15335</v>
      </c>
      <c r="O2359" t="s">
        <v>3012</v>
      </c>
      <c r="P2359" t="s">
        <v>4706</v>
      </c>
      <c r="Q2359" t="s">
        <v>293</v>
      </c>
      <c r="R2359" t="b">
        <v>0</v>
      </c>
      <c r="S2359">
        <v>1000</v>
      </c>
      <c r="T2359" t="s">
        <v>3002</v>
      </c>
      <c r="U2359" t="s">
        <v>3003</v>
      </c>
      <c r="V2359">
        <v>1</v>
      </c>
      <c r="W2359" t="s">
        <v>3012</v>
      </c>
    </row>
    <row r="2360" spans="1:23" hidden="1" x14ac:dyDescent="0.35">
      <c r="A2360" t="s">
        <v>2189</v>
      </c>
      <c r="C2360" s="403">
        <v>45453</v>
      </c>
      <c r="D2360" t="s">
        <v>3543</v>
      </c>
      <c r="E2360" t="s">
        <v>15336</v>
      </c>
      <c r="F2360" t="s">
        <v>15337</v>
      </c>
      <c r="G2360" t="s">
        <v>15338</v>
      </c>
      <c r="H2360" t="s">
        <v>15339</v>
      </c>
      <c r="I2360" t="s">
        <v>14697</v>
      </c>
      <c r="J2360" t="s">
        <v>100</v>
      </c>
      <c r="K2360" t="s">
        <v>293</v>
      </c>
      <c r="L2360" t="s">
        <v>3114</v>
      </c>
      <c r="M2360" t="s">
        <v>1798</v>
      </c>
      <c r="N2360" t="s">
        <v>15340</v>
      </c>
      <c r="O2360" t="s">
        <v>3012</v>
      </c>
      <c r="P2360" t="s">
        <v>4706</v>
      </c>
      <c r="Q2360" t="s">
        <v>293</v>
      </c>
      <c r="R2360" t="b">
        <v>0</v>
      </c>
      <c r="S2360">
        <v>3000</v>
      </c>
      <c r="T2360" t="s">
        <v>3002</v>
      </c>
      <c r="U2360" t="s">
        <v>3003</v>
      </c>
      <c r="V2360">
        <v>3</v>
      </c>
      <c r="W2360" t="s">
        <v>3012</v>
      </c>
    </row>
    <row r="2361" spans="1:23" hidden="1" x14ac:dyDescent="0.35">
      <c r="A2361" t="s">
        <v>2189</v>
      </c>
      <c r="C2361" s="403">
        <v>45453</v>
      </c>
      <c r="D2361" t="s">
        <v>3543</v>
      </c>
      <c r="E2361" t="s">
        <v>15341</v>
      </c>
      <c r="F2361" t="s">
        <v>15342</v>
      </c>
      <c r="G2361" t="s">
        <v>15343</v>
      </c>
      <c r="H2361" t="s">
        <v>15344</v>
      </c>
      <c r="I2361" t="s">
        <v>15345</v>
      </c>
      <c r="J2361" t="s">
        <v>100</v>
      </c>
      <c r="K2361" t="s">
        <v>293</v>
      </c>
      <c r="L2361" t="s">
        <v>3114</v>
      </c>
      <c r="M2361" t="s">
        <v>1798</v>
      </c>
      <c r="N2361" t="s">
        <v>15335</v>
      </c>
      <c r="O2361" t="s">
        <v>3012</v>
      </c>
      <c r="P2361" t="s">
        <v>4706</v>
      </c>
      <c r="Q2361" t="s">
        <v>293</v>
      </c>
      <c r="R2361" t="b">
        <v>0</v>
      </c>
      <c r="S2361">
        <v>5000</v>
      </c>
      <c r="T2361" t="s">
        <v>3002</v>
      </c>
      <c r="U2361" t="s">
        <v>3003</v>
      </c>
      <c r="V2361">
        <v>5</v>
      </c>
      <c r="W2361" t="s">
        <v>3012</v>
      </c>
    </row>
    <row r="2362" spans="1:23" hidden="1" x14ac:dyDescent="0.35">
      <c r="A2362" t="s">
        <v>2189</v>
      </c>
      <c r="C2362" s="403">
        <v>45453</v>
      </c>
      <c r="D2362" t="s">
        <v>3543</v>
      </c>
      <c r="E2362" t="s">
        <v>15346</v>
      </c>
      <c r="F2362" t="s">
        <v>15347</v>
      </c>
      <c r="G2362" t="s">
        <v>15348</v>
      </c>
      <c r="H2362" t="s">
        <v>15349</v>
      </c>
      <c r="I2362" t="s">
        <v>136</v>
      </c>
      <c r="J2362" t="s">
        <v>100</v>
      </c>
      <c r="K2362" t="s">
        <v>293</v>
      </c>
      <c r="L2362" t="s">
        <v>3114</v>
      </c>
      <c r="M2362" t="s">
        <v>15350</v>
      </c>
      <c r="N2362" t="s">
        <v>15351</v>
      </c>
      <c r="O2362" t="s">
        <v>3012</v>
      </c>
      <c r="P2362" t="s">
        <v>3800</v>
      </c>
      <c r="Q2362" t="s">
        <v>293</v>
      </c>
      <c r="R2362" t="b">
        <v>0</v>
      </c>
      <c r="S2362">
        <v>2000</v>
      </c>
      <c r="T2362" t="s">
        <v>3002</v>
      </c>
      <c r="U2362" t="s">
        <v>3003</v>
      </c>
      <c r="V2362">
        <v>2</v>
      </c>
      <c r="W2362" t="s">
        <v>3012</v>
      </c>
    </row>
    <row r="2363" spans="1:23" hidden="1" x14ac:dyDescent="0.35">
      <c r="A2363" t="s">
        <v>2176</v>
      </c>
      <c r="C2363" s="403">
        <v>45453</v>
      </c>
      <c r="D2363" t="s">
        <v>3543</v>
      </c>
      <c r="E2363" t="s">
        <v>15352</v>
      </c>
      <c r="F2363" t="s">
        <v>15353</v>
      </c>
      <c r="G2363" t="s">
        <v>15354</v>
      </c>
      <c r="H2363" t="s">
        <v>15355</v>
      </c>
      <c r="I2363" t="s">
        <v>9021</v>
      </c>
      <c r="J2363" t="s">
        <v>102</v>
      </c>
      <c r="K2363" t="s">
        <v>842</v>
      </c>
      <c r="L2363" t="s">
        <v>13237</v>
      </c>
      <c r="M2363" t="s">
        <v>1798</v>
      </c>
      <c r="N2363" t="s">
        <v>15356</v>
      </c>
      <c r="O2363" t="s">
        <v>3030</v>
      </c>
      <c r="P2363" t="s">
        <v>13239</v>
      </c>
      <c r="Q2363" t="s">
        <v>349</v>
      </c>
      <c r="R2363" t="b">
        <v>1</v>
      </c>
      <c r="S2363">
        <v>18000</v>
      </c>
      <c r="T2363" t="s">
        <v>3002</v>
      </c>
      <c r="U2363" t="s">
        <v>3003</v>
      </c>
      <c r="V2363">
        <v>18</v>
      </c>
      <c r="W2363" t="s">
        <v>3030</v>
      </c>
    </row>
    <row r="2364" spans="1:23" hidden="1" x14ac:dyDescent="0.35">
      <c r="A2364" t="s">
        <v>2189</v>
      </c>
      <c r="C2364" s="403">
        <v>45453</v>
      </c>
      <c r="D2364" t="s">
        <v>3176</v>
      </c>
      <c r="E2364" t="s">
        <v>364</v>
      </c>
      <c r="F2364" t="s">
        <v>15357</v>
      </c>
      <c r="G2364" t="s">
        <v>15358</v>
      </c>
      <c r="H2364" t="s">
        <v>15359</v>
      </c>
      <c r="I2364" t="s">
        <v>15360</v>
      </c>
      <c r="J2364" t="s">
        <v>100</v>
      </c>
      <c r="K2364" t="s">
        <v>293</v>
      </c>
      <c r="L2364" t="s">
        <v>10753</v>
      </c>
      <c r="M2364" t="s">
        <v>9408</v>
      </c>
      <c r="N2364" t="s">
        <v>15361</v>
      </c>
      <c r="O2364" t="s">
        <v>3012</v>
      </c>
      <c r="P2364" t="s">
        <v>10754</v>
      </c>
      <c r="Q2364" t="s">
        <v>293</v>
      </c>
      <c r="R2364" t="b">
        <v>0</v>
      </c>
      <c r="S2364">
        <v>1000</v>
      </c>
      <c r="T2364" t="s">
        <v>3002</v>
      </c>
      <c r="U2364" t="s">
        <v>3003</v>
      </c>
      <c r="V2364">
        <v>1</v>
      </c>
      <c r="W2364" t="s">
        <v>3012</v>
      </c>
    </row>
    <row r="2365" spans="1:23" hidden="1" x14ac:dyDescent="0.35">
      <c r="A2365" t="s">
        <v>2176</v>
      </c>
      <c r="C2365" s="403">
        <v>45453</v>
      </c>
      <c r="D2365" t="s">
        <v>15362</v>
      </c>
      <c r="E2365" t="s">
        <v>15363</v>
      </c>
      <c r="F2365" t="s">
        <v>15364</v>
      </c>
      <c r="G2365" t="s">
        <v>15365</v>
      </c>
      <c r="H2365" t="s">
        <v>15366</v>
      </c>
      <c r="I2365" t="s">
        <v>15367</v>
      </c>
      <c r="J2365" t="s">
        <v>102</v>
      </c>
      <c r="K2365" t="s">
        <v>842</v>
      </c>
      <c r="L2365" t="s">
        <v>13237</v>
      </c>
      <c r="M2365" t="s">
        <v>15368</v>
      </c>
      <c r="N2365" t="s">
        <v>15369</v>
      </c>
      <c r="O2365" t="s">
        <v>3030</v>
      </c>
      <c r="P2365" t="s">
        <v>13239</v>
      </c>
      <c r="Q2365" t="s">
        <v>349</v>
      </c>
      <c r="R2365" t="b">
        <v>1</v>
      </c>
      <c r="S2365">
        <v>25000</v>
      </c>
      <c r="T2365" t="s">
        <v>3002</v>
      </c>
      <c r="U2365" t="s">
        <v>3003</v>
      </c>
      <c r="V2365">
        <v>25</v>
      </c>
      <c r="W2365" t="s">
        <v>3030</v>
      </c>
    </row>
    <row r="2366" spans="1:23" hidden="1" x14ac:dyDescent="0.35">
      <c r="A2366" t="s">
        <v>2189</v>
      </c>
      <c r="C2366" s="403">
        <v>45451</v>
      </c>
      <c r="D2366" t="s">
        <v>15370</v>
      </c>
      <c r="E2366" t="s">
        <v>15371</v>
      </c>
      <c r="F2366" t="s">
        <v>15372</v>
      </c>
      <c r="G2366" t="s">
        <v>15373</v>
      </c>
      <c r="H2366" t="s">
        <v>15374</v>
      </c>
      <c r="I2366" t="s">
        <v>488</v>
      </c>
      <c r="J2366" t="s">
        <v>101</v>
      </c>
      <c r="K2366" t="s">
        <v>806</v>
      </c>
      <c r="L2366" t="s">
        <v>11283</v>
      </c>
      <c r="M2366" t="s">
        <v>9768</v>
      </c>
      <c r="N2366" t="s">
        <v>15375</v>
      </c>
      <c r="O2366" t="s">
        <v>3001</v>
      </c>
      <c r="P2366" t="s">
        <v>9768</v>
      </c>
      <c r="Q2366" t="s">
        <v>293</v>
      </c>
      <c r="R2366" t="b">
        <v>0</v>
      </c>
      <c r="S2366">
        <v>0</v>
      </c>
      <c r="T2366" t="s">
        <v>3002</v>
      </c>
      <c r="U2366" t="s">
        <v>3003</v>
      </c>
      <c r="V2366">
        <v>0</v>
      </c>
      <c r="W2366" t="s">
        <v>3001</v>
      </c>
    </row>
    <row r="2367" spans="1:23" hidden="1" x14ac:dyDescent="0.35">
      <c r="A2367" t="s">
        <v>381</v>
      </c>
      <c r="C2367" s="403">
        <v>45451</v>
      </c>
      <c r="D2367" t="s">
        <v>3543</v>
      </c>
      <c r="E2367" t="s">
        <v>448</v>
      </c>
      <c r="F2367" t="s">
        <v>15376</v>
      </c>
      <c r="G2367" t="s">
        <v>449</v>
      </c>
      <c r="H2367" t="s">
        <v>15377</v>
      </c>
      <c r="I2367" t="s">
        <v>449</v>
      </c>
      <c r="J2367" t="s">
        <v>101</v>
      </c>
      <c r="K2367" t="s">
        <v>415</v>
      </c>
      <c r="L2367" t="s">
        <v>3047</v>
      </c>
      <c r="M2367" t="s">
        <v>15378</v>
      </c>
      <c r="N2367" t="s">
        <v>15379</v>
      </c>
      <c r="O2367" t="s">
        <v>3030</v>
      </c>
      <c r="P2367" t="s">
        <v>3785</v>
      </c>
      <c r="Q2367" t="s">
        <v>415</v>
      </c>
      <c r="R2367" t="b">
        <v>0</v>
      </c>
      <c r="S2367">
        <v>30000</v>
      </c>
      <c r="T2367" t="s">
        <v>3013</v>
      </c>
      <c r="U2367" t="s">
        <v>3003</v>
      </c>
      <c r="V2367">
        <v>30</v>
      </c>
      <c r="W2367" t="s">
        <v>3030</v>
      </c>
    </row>
    <row r="2368" spans="1:23" hidden="1" x14ac:dyDescent="0.35">
      <c r="A2368" t="s">
        <v>2189</v>
      </c>
      <c r="C2368" s="403">
        <v>45451</v>
      </c>
      <c r="D2368" t="s">
        <v>15380</v>
      </c>
      <c r="E2368" t="s">
        <v>15381</v>
      </c>
      <c r="F2368" t="s">
        <v>15382</v>
      </c>
      <c r="G2368" t="s">
        <v>15383</v>
      </c>
      <c r="H2368" t="s">
        <v>15384</v>
      </c>
      <c r="I2368" t="s">
        <v>2488</v>
      </c>
      <c r="J2368" t="s">
        <v>101</v>
      </c>
      <c r="K2368" t="s">
        <v>806</v>
      </c>
      <c r="L2368" t="s">
        <v>10029</v>
      </c>
      <c r="M2368" t="s">
        <v>15385</v>
      </c>
      <c r="N2368" t="s">
        <v>15386</v>
      </c>
      <c r="O2368" t="s">
        <v>3030</v>
      </c>
      <c r="P2368" t="s">
        <v>10030</v>
      </c>
      <c r="Q2368" t="s">
        <v>293</v>
      </c>
      <c r="R2368" t="b">
        <v>0</v>
      </c>
      <c r="S2368">
        <v>30000</v>
      </c>
      <c r="T2368" t="s">
        <v>3002</v>
      </c>
      <c r="U2368" t="s">
        <v>3003</v>
      </c>
      <c r="V2368">
        <v>30</v>
      </c>
      <c r="W2368" t="s">
        <v>3030</v>
      </c>
    </row>
    <row r="2369" spans="1:23" hidden="1" x14ac:dyDescent="0.35">
      <c r="A2369" t="s">
        <v>2189</v>
      </c>
      <c r="C2369" s="403">
        <v>45451</v>
      </c>
      <c r="D2369" t="s">
        <v>3543</v>
      </c>
      <c r="E2369" t="s">
        <v>15387</v>
      </c>
      <c r="F2369" t="s">
        <v>15388</v>
      </c>
      <c r="G2369" t="s">
        <v>2300</v>
      </c>
      <c r="H2369" t="s">
        <v>15389</v>
      </c>
      <c r="I2369" t="s">
        <v>2300</v>
      </c>
      <c r="J2369" t="s">
        <v>101</v>
      </c>
      <c r="K2369" t="s">
        <v>806</v>
      </c>
      <c r="L2369" t="s">
        <v>10450</v>
      </c>
      <c r="M2369" t="s">
        <v>1798</v>
      </c>
      <c r="N2369" t="s">
        <v>15390</v>
      </c>
      <c r="O2369" t="s">
        <v>3001</v>
      </c>
      <c r="P2369" t="s">
        <v>10452</v>
      </c>
      <c r="Q2369" t="s">
        <v>293</v>
      </c>
      <c r="R2369" t="b">
        <v>0</v>
      </c>
      <c r="S2369">
        <v>0</v>
      </c>
      <c r="T2369" t="s">
        <v>3002</v>
      </c>
      <c r="U2369" t="s">
        <v>3003</v>
      </c>
      <c r="V2369">
        <v>0</v>
      </c>
      <c r="W2369" t="s">
        <v>3001</v>
      </c>
    </row>
    <row r="2370" spans="1:23" hidden="1" x14ac:dyDescent="0.35">
      <c r="A2370" t="s">
        <v>381</v>
      </c>
      <c r="C2370" s="403">
        <v>45451</v>
      </c>
      <c r="D2370" t="s">
        <v>3543</v>
      </c>
      <c r="E2370" t="s">
        <v>15391</v>
      </c>
      <c r="F2370" t="s">
        <v>15392</v>
      </c>
      <c r="G2370" t="s">
        <v>2269</v>
      </c>
      <c r="H2370" t="s">
        <v>15393</v>
      </c>
      <c r="I2370" t="s">
        <v>2269</v>
      </c>
      <c r="J2370" t="s">
        <v>101</v>
      </c>
      <c r="K2370" t="s">
        <v>415</v>
      </c>
      <c r="L2370" t="s">
        <v>10417</v>
      </c>
      <c r="M2370" t="s">
        <v>1798</v>
      </c>
      <c r="N2370" t="s">
        <v>15394</v>
      </c>
      <c r="O2370" t="s">
        <v>3001</v>
      </c>
      <c r="P2370" t="s">
        <v>10419</v>
      </c>
      <c r="Q2370" t="s">
        <v>415</v>
      </c>
      <c r="R2370" t="b">
        <v>0</v>
      </c>
      <c r="S2370">
        <v>0</v>
      </c>
      <c r="T2370" t="s">
        <v>3002</v>
      </c>
      <c r="U2370" t="s">
        <v>3003</v>
      </c>
      <c r="V2370">
        <v>0</v>
      </c>
      <c r="W2370" t="s">
        <v>3001</v>
      </c>
    </row>
    <row r="2371" spans="1:23" hidden="1" x14ac:dyDescent="0.35">
      <c r="A2371" t="s">
        <v>381</v>
      </c>
      <c r="C2371" s="403">
        <v>45451</v>
      </c>
      <c r="D2371" t="s">
        <v>3543</v>
      </c>
      <c r="E2371" t="s">
        <v>15395</v>
      </c>
      <c r="F2371" t="s">
        <v>15396</v>
      </c>
      <c r="G2371" t="s">
        <v>796</v>
      </c>
      <c r="H2371" t="s">
        <v>15397</v>
      </c>
      <c r="I2371" t="s">
        <v>796</v>
      </c>
      <c r="J2371" t="s">
        <v>101</v>
      </c>
      <c r="K2371" t="s">
        <v>415</v>
      </c>
      <c r="L2371" t="s">
        <v>10294</v>
      </c>
      <c r="M2371" t="s">
        <v>1798</v>
      </c>
      <c r="N2371" t="s">
        <v>15398</v>
      </c>
      <c r="O2371" t="s">
        <v>3030</v>
      </c>
      <c r="P2371" t="s">
        <v>10296</v>
      </c>
      <c r="Q2371" t="s">
        <v>415</v>
      </c>
      <c r="R2371" t="b">
        <v>0</v>
      </c>
      <c r="S2371">
        <v>30000</v>
      </c>
      <c r="T2371" t="s">
        <v>3002</v>
      </c>
      <c r="U2371" t="s">
        <v>3003</v>
      </c>
      <c r="V2371">
        <v>30</v>
      </c>
      <c r="W2371" t="s">
        <v>3030</v>
      </c>
    </row>
    <row r="2372" spans="1:23" hidden="1" x14ac:dyDescent="0.35">
      <c r="A2372" t="s">
        <v>381</v>
      </c>
      <c r="C2372" s="403">
        <v>45451</v>
      </c>
      <c r="D2372" t="s">
        <v>3543</v>
      </c>
      <c r="E2372" t="s">
        <v>15399</v>
      </c>
      <c r="F2372" t="s">
        <v>15400</v>
      </c>
      <c r="G2372" t="s">
        <v>2391</v>
      </c>
      <c r="H2372" t="s">
        <v>15401</v>
      </c>
      <c r="I2372" t="s">
        <v>2391</v>
      </c>
      <c r="J2372" t="s">
        <v>101</v>
      </c>
      <c r="K2372" t="s">
        <v>415</v>
      </c>
      <c r="L2372" t="s">
        <v>3553</v>
      </c>
      <c r="M2372" t="s">
        <v>1798</v>
      </c>
      <c r="N2372" t="s">
        <v>15402</v>
      </c>
      <c r="O2372" t="s">
        <v>3001</v>
      </c>
      <c r="P2372" t="s">
        <v>10055</v>
      </c>
      <c r="Q2372" t="s">
        <v>415</v>
      </c>
      <c r="R2372" t="b">
        <v>0</v>
      </c>
      <c r="S2372">
        <v>150000</v>
      </c>
      <c r="T2372" t="s">
        <v>3002</v>
      </c>
      <c r="U2372" t="s">
        <v>3003</v>
      </c>
      <c r="V2372">
        <v>150</v>
      </c>
      <c r="W2372" t="s">
        <v>3001</v>
      </c>
    </row>
    <row r="2373" spans="1:23" hidden="1" x14ac:dyDescent="0.35">
      <c r="A2373" t="s">
        <v>381</v>
      </c>
      <c r="C2373" s="403">
        <v>45451</v>
      </c>
      <c r="D2373" t="s">
        <v>3543</v>
      </c>
      <c r="E2373" t="s">
        <v>15403</v>
      </c>
      <c r="F2373" t="s">
        <v>15404</v>
      </c>
      <c r="G2373" t="s">
        <v>2782</v>
      </c>
      <c r="H2373" t="s">
        <v>15405</v>
      </c>
      <c r="I2373" t="s">
        <v>2782</v>
      </c>
      <c r="J2373" t="s">
        <v>101</v>
      </c>
      <c r="K2373" t="s">
        <v>415</v>
      </c>
      <c r="L2373" t="s">
        <v>3553</v>
      </c>
      <c r="M2373" t="s">
        <v>1798</v>
      </c>
      <c r="N2373" t="s">
        <v>15406</v>
      </c>
      <c r="O2373" t="s">
        <v>3001</v>
      </c>
      <c r="P2373" t="s">
        <v>10055</v>
      </c>
      <c r="Q2373" t="s">
        <v>415</v>
      </c>
      <c r="R2373" t="b">
        <v>0</v>
      </c>
      <c r="S2373">
        <v>0</v>
      </c>
      <c r="T2373" t="s">
        <v>3002</v>
      </c>
      <c r="U2373" t="s">
        <v>3003</v>
      </c>
      <c r="V2373">
        <v>0</v>
      </c>
      <c r="W2373" t="s">
        <v>3001</v>
      </c>
    </row>
    <row r="2374" spans="1:23" hidden="1" x14ac:dyDescent="0.35">
      <c r="A2374" t="s">
        <v>2189</v>
      </c>
      <c r="C2374" s="403">
        <v>45451</v>
      </c>
      <c r="D2374" t="s">
        <v>3543</v>
      </c>
      <c r="E2374" t="s">
        <v>15407</v>
      </c>
      <c r="F2374" t="s">
        <v>15408</v>
      </c>
      <c r="G2374" t="s">
        <v>14007</v>
      </c>
      <c r="H2374" t="s">
        <v>15409</v>
      </c>
      <c r="I2374" t="s">
        <v>14007</v>
      </c>
      <c r="J2374" t="s">
        <v>101</v>
      </c>
      <c r="K2374" t="s">
        <v>792</v>
      </c>
      <c r="L2374" t="s">
        <v>11438</v>
      </c>
      <c r="M2374" t="s">
        <v>1798</v>
      </c>
      <c r="N2374" t="s">
        <v>15410</v>
      </c>
      <c r="O2374" t="s">
        <v>3001</v>
      </c>
      <c r="P2374" t="s">
        <v>4910</v>
      </c>
      <c r="Q2374" t="s">
        <v>2189</v>
      </c>
      <c r="R2374" t="b">
        <v>0</v>
      </c>
      <c r="S2374">
        <v>0</v>
      </c>
      <c r="T2374" t="s">
        <v>3002</v>
      </c>
      <c r="U2374" t="s">
        <v>3003</v>
      </c>
      <c r="V2374">
        <v>0</v>
      </c>
      <c r="W2374" t="s">
        <v>3001</v>
      </c>
    </row>
    <row r="2375" spans="1:23" hidden="1" x14ac:dyDescent="0.35">
      <c r="A2375" t="s">
        <v>2189</v>
      </c>
      <c r="C2375" s="403">
        <v>45451</v>
      </c>
      <c r="D2375" t="s">
        <v>3543</v>
      </c>
      <c r="E2375" t="s">
        <v>15411</v>
      </c>
      <c r="F2375" t="s">
        <v>15412</v>
      </c>
      <c r="G2375" t="s">
        <v>2289</v>
      </c>
      <c r="H2375" t="s">
        <v>15413</v>
      </c>
      <c r="I2375" t="s">
        <v>2289</v>
      </c>
      <c r="J2375" t="s">
        <v>101</v>
      </c>
      <c r="K2375" t="s">
        <v>792</v>
      </c>
      <c r="L2375" t="s">
        <v>11438</v>
      </c>
      <c r="M2375" t="s">
        <v>1798</v>
      </c>
      <c r="N2375" t="s">
        <v>15414</v>
      </c>
      <c r="O2375" t="s">
        <v>3001</v>
      </c>
      <c r="P2375" t="s">
        <v>4910</v>
      </c>
      <c r="Q2375" t="s">
        <v>2189</v>
      </c>
      <c r="R2375" t="b">
        <v>0</v>
      </c>
      <c r="S2375">
        <v>0</v>
      </c>
      <c r="T2375" t="s">
        <v>3002</v>
      </c>
      <c r="U2375" t="s">
        <v>3003</v>
      </c>
      <c r="V2375">
        <v>0</v>
      </c>
      <c r="W2375" t="s">
        <v>3001</v>
      </c>
    </row>
    <row r="2376" spans="1:23" hidden="1" x14ac:dyDescent="0.35">
      <c r="A2376" t="s">
        <v>2189</v>
      </c>
      <c r="C2376" s="403">
        <v>45451</v>
      </c>
      <c r="D2376" t="s">
        <v>3543</v>
      </c>
      <c r="E2376" t="s">
        <v>15415</v>
      </c>
      <c r="F2376" t="s">
        <v>15416</v>
      </c>
      <c r="G2376" t="s">
        <v>11803</v>
      </c>
      <c r="H2376" t="s">
        <v>15417</v>
      </c>
      <c r="I2376" t="s">
        <v>11803</v>
      </c>
      <c r="J2376" t="s">
        <v>101</v>
      </c>
      <c r="K2376" t="s">
        <v>792</v>
      </c>
      <c r="L2376" t="s">
        <v>13287</v>
      </c>
      <c r="M2376" t="s">
        <v>1798</v>
      </c>
      <c r="N2376" t="s">
        <v>13288</v>
      </c>
      <c r="O2376" t="s">
        <v>3030</v>
      </c>
      <c r="P2376" t="s">
        <v>13289</v>
      </c>
      <c r="Q2376" t="s">
        <v>2189</v>
      </c>
      <c r="R2376" t="b">
        <v>0</v>
      </c>
      <c r="S2376">
        <v>50000</v>
      </c>
      <c r="T2376" t="s">
        <v>3002</v>
      </c>
      <c r="U2376" t="s">
        <v>3003</v>
      </c>
      <c r="V2376">
        <v>50</v>
      </c>
      <c r="W2376" t="s">
        <v>3030</v>
      </c>
    </row>
    <row r="2377" spans="1:23" hidden="1" x14ac:dyDescent="0.35">
      <c r="A2377" t="s">
        <v>2189</v>
      </c>
      <c r="C2377" s="403">
        <v>45451</v>
      </c>
      <c r="D2377" t="s">
        <v>3543</v>
      </c>
      <c r="E2377" t="s">
        <v>15418</v>
      </c>
      <c r="F2377" t="s">
        <v>15419</v>
      </c>
      <c r="G2377" t="s">
        <v>10800</v>
      </c>
      <c r="H2377" t="s">
        <v>15420</v>
      </c>
      <c r="I2377" t="s">
        <v>10800</v>
      </c>
      <c r="J2377" t="s">
        <v>98</v>
      </c>
      <c r="K2377" t="s">
        <v>2189</v>
      </c>
      <c r="L2377" t="s">
        <v>13426</v>
      </c>
      <c r="M2377" t="s">
        <v>9276</v>
      </c>
      <c r="N2377" t="s">
        <v>15421</v>
      </c>
      <c r="O2377" t="s">
        <v>3012</v>
      </c>
      <c r="P2377" t="s">
        <v>13428</v>
      </c>
      <c r="Q2377" t="s">
        <v>2189</v>
      </c>
      <c r="R2377" t="b">
        <v>0</v>
      </c>
      <c r="S2377">
        <v>6000</v>
      </c>
      <c r="T2377" t="s">
        <v>3002</v>
      </c>
      <c r="U2377" t="s">
        <v>3003</v>
      </c>
      <c r="V2377">
        <v>6</v>
      </c>
      <c r="W2377" t="s">
        <v>3012</v>
      </c>
    </row>
    <row r="2378" spans="1:23" hidden="1" x14ac:dyDescent="0.35">
      <c r="A2378" t="s">
        <v>2189</v>
      </c>
      <c r="C2378" s="403">
        <v>45451</v>
      </c>
      <c r="D2378" t="s">
        <v>3543</v>
      </c>
      <c r="E2378" t="s">
        <v>15422</v>
      </c>
      <c r="F2378" t="s">
        <v>15423</v>
      </c>
      <c r="G2378" t="s">
        <v>15424</v>
      </c>
      <c r="H2378" t="s">
        <v>15425</v>
      </c>
      <c r="I2378" t="s">
        <v>15426</v>
      </c>
      <c r="J2378" t="s">
        <v>100</v>
      </c>
      <c r="K2378" t="s">
        <v>293</v>
      </c>
      <c r="L2378" t="s">
        <v>3114</v>
      </c>
      <c r="M2378" t="s">
        <v>1798</v>
      </c>
      <c r="N2378" t="s">
        <v>15427</v>
      </c>
      <c r="O2378" t="s">
        <v>3012</v>
      </c>
      <c r="P2378" t="s">
        <v>4706</v>
      </c>
      <c r="Q2378" t="s">
        <v>293</v>
      </c>
      <c r="R2378" t="b">
        <v>0</v>
      </c>
      <c r="S2378">
        <v>1000</v>
      </c>
      <c r="T2378" t="s">
        <v>3002</v>
      </c>
      <c r="U2378" t="s">
        <v>3003</v>
      </c>
      <c r="V2378">
        <v>1</v>
      </c>
      <c r="W2378" t="s">
        <v>3012</v>
      </c>
    </row>
    <row r="2379" spans="1:23" hidden="1" x14ac:dyDescent="0.35">
      <c r="A2379" t="s">
        <v>2189</v>
      </c>
      <c r="C2379" s="403">
        <v>45451</v>
      </c>
      <c r="D2379" t="s">
        <v>3543</v>
      </c>
      <c r="E2379" t="s">
        <v>15428</v>
      </c>
      <c r="F2379" t="s">
        <v>15429</v>
      </c>
      <c r="G2379" t="s">
        <v>15430</v>
      </c>
      <c r="H2379" t="s">
        <v>15431</v>
      </c>
      <c r="I2379" t="s">
        <v>4673</v>
      </c>
      <c r="J2379" t="s">
        <v>100</v>
      </c>
      <c r="K2379" t="s">
        <v>293</v>
      </c>
      <c r="L2379" t="s">
        <v>3114</v>
      </c>
      <c r="M2379" t="s">
        <v>1798</v>
      </c>
      <c r="N2379" t="s">
        <v>15432</v>
      </c>
      <c r="O2379" t="s">
        <v>3012</v>
      </c>
      <c r="P2379" t="s">
        <v>4706</v>
      </c>
      <c r="Q2379" t="s">
        <v>293</v>
      </c>
      <c r="R2379" t="b">
        <v>0</v>
      </c>
      <c r="S2379">
        <v>500</v>
      </c>
      <c r="T2379" t="s">
        <v>3002</v>
      </c>
      <c r="U2379" t="s">
        <v>3003</v>
      </c>
      <c r="V2379">
        <v>0.5</v>
      </c>
      <c r="W2379" t="s">
        <v>3012</v>
      </c>
    </row>
    <row r="2380" spans="1:23" hidden="1" x14ac:dyDescent="0.35">
      <c r="A2380" t="s">
        <v>350</v>
      </c>
      <c r="C2380" s="403">
        <v>45451</v>
      </c>
      <c r="D2380" t="s">
        <v>3543</v>
      </c>
      <c r="E2380" t="s">
        <v>15433</v>
      </c>
      <c r="F2380" t="s">
        <v>15434</v>
      </c>
      <c r="G2380" t="s">
        <v>2367</v>
      </c>
      <c r="H2380" t="s">
        <v>15435</v>
      </c>
      <c r="I2380" t="s">
        <v>2367</v>
      </c>
      <c r="J2380" t="s">
        <v>103</v>
      </c>
      <c r="K2380" t="s">
        <v>837</v>
      </c>
      <c r="L2380" t="s">
        <v>8441</v>
      </c>
      <c r="M2380" t="s">
        <v>1798</v>
      </c>
      <c r="N2380" t="s">
        <v>9350</v>
      </c>
      <c r="O2380" t="s">
        <v>3012</v>
      </c>
      <c r="P2380" t="s">
        <v>14832</v>
      </c>
      <c r="Q2380" t="s">
        <v>837</v>
      </c>
      <c r="R2380" t="b">
        <v>0</v>
      </c>
      <c r="S2380">
        <v>1500</v>
      </c>
      <c r="T2380" t="s">
        <v>3002</v>
      </c>
      <c r="U2380" t="s">
        <v>3003</v>
      </c>
      <c r="V2380">
        <v>1.5</v>
      </c>
      <c r="W2380" t="s">
        <v>3012</v>
      </c>
    </row>
    <row r="2381" spans="1:23" hidden="1" x14ac:dyDescent="0.35">
      <c r="A2381" t="s">
        <v>2189</v>
      </c>
      <c r="C2381" s="403">
        <v>45451</v>
      </c>
      <c r="D2381" t="s">
        <v>3543</v>
      </c>
      <c r="E2381" t="s">
        <v>15436</v>
      </c>
      <c r="F2381" t="s">
        <v>15437</v>
      </c>
      <c r="G2381" t="s">
        <v>15438</v>
      </c>
      <c r="H2381" t="s">
        <v>15439</v>
      </c>
      <c r="I2381" t="s">
        <v>1260</v>
      </c>
      <c r="J2381" t="s">
        <v>97</v>
      </c>
      <c r="K2381" t="s">
        <v>2189</v>
      </c>
      <c r="L2381" t="s">
        <v>3154</v>
      </c>
      <c r="M2381" t="s">
        <v>6844</v>
      </c>
      <c r="N2381" t="s">
        <v>10308</v>
      </c>
      <c r="O2381" t="s">
        <v>3001</v>
      </c>
      <c r="P2381" t="s">
        <v>5966</v>
      </c>
      <c r="Q2381" t="s">
        <v>2189</v>
      </c>
      <c r="R2381" t="b">
        <v>0</v>
      </c>
      <c r="S2381">
        <v>0</v>
      </c>
      <c r="T2381" t="s">
        <v>3002</v>
      </c>
      <c r="U2381" t="s">
        <v>3003</v>
      </c>
      <c r="V2381">
        <v>0</v>
      </c>
      <c r="W2381" t="s">
        <v>3001</v>
      </c>
    </row>
    <row r="2382" spans="1:23" hidden="1" x14ac:dyDescent="0.35">
      <c r="A2382" t="s">
        <v>419</v>
      </c>
      <c r="C2382" s="403">
        <v>45451</v>
      </c>
      <c r="D2382" t="s">
        <v>3543</v>
      </c>
      <c r="E2382" t="s">
        <v>2629</v>
      </c>
      <c r="F2382" t="s">
        <v>15440</v>
      </c>
      <c r="G2382" t="s">
        <v>15441</v>
      </c>
      <c r="H2382" t="s">
        <v>15442</v>
      </c>
      <c r="I2382" t="s">
        <v>15443</v>
      </c>
      <c r="J2382" t="s">
        <v>96</v>
      </c>
      <c r="K2382" t="s">
        <v>429</v>
      </c>
      <c r="L2382" t="s">
        <v>4147</v>
      </c>
      <c r="M2382" t="s">
        <v>7228</v>
      </c>
      <c r="N2382" t="s">
        <v>13102</v>
      </c>
      <c r="O2382" t="s">
        <v>3030</v>
      </c>
      <c r="P2382" t="s">
        <v>7228</v>
      </c>
      <c r="Q2382" t="s">
        <v>429</v>
      </c>
      <c r="R2382" t="b">
        <v>0</v>
      </c>
      <c r="S2382">
        <v>3000</v>
      </c>
      <c r="T2382" t="s">
        <v>3002</v>
      </c>
      <c r="U2382" t="s">
        <v>3003</v>
      </c>
      <c r="V2382">
        <v>3</v>
      </c>
      <c r="W2382" t="s">
        <v>3030</v>
      </c>
    </row>
    <row r="2383" spans="1:23" hidden="1" x14ac:dyDescent="0.35">
      <c r="A2383" t="s">
        <v>2189</v>
      </c>
      <c r="C2383" s="403">
        <v>45451</v>
      </c>
      <c r="D2383" t="s">
        <v>3543</v>
      </c>
      <c r="E2383" t="s">
        <v>15444</v>
      </c>
      <c r="F2383" t="s">
        <v>15445</v>
      </c>
      <c r="G2383" t="s">
        <v>15446</v>
      </c>
      <c r="H2383" t="s">
        <v>15447</v>
      </c>
      <c r="I2383" t="s">
        <v>5414</v>
      </c>
      <c r="J2383" t="s">
        <v>100</v>
      </c>
      <c r="K2383" t="s">
        <v>293</v>
      </c>
      <c r="L2383" t="s">
        <v>3114</v>
      </c>
      <c r="M2383" t="s">
        <v>1798</v>
      </c>
      <c r="N2383" t="s">
        <v>15448</v>
      </c>
      <c r="O2383" t="s">
        <v>3012</v>
      </c>
      <c r="P2383" t="s">
        <v>4706</v>
      </c>
      <c r="Q2383" t="s">
        <v>293</v>
      </c>
      <c r="R2383" t="b">
        <v>0</v>
      </c>
      <c r="S2383">
        <v>2000</v>
      </c>
      <c r="T2383" t="s">
        <v>3002</v>
      </c>
      <c r="U2383" t="s">
        <v>3003</v>
      </c>
      <c r="V2383">
        <v>2</v>
      </c>
      <c r="W2383" t="s">
        <v>3012</v>
      </c>
    </row>
    <row r="2384" spans="1:23" hidden="1" x14ac:dyDescent="0.35">
      <c r="A2384" t="s">
        <v>2176</v>
      </c>
      <c r="C2384" s="403">
        <v>45451</v>
      </c>
      <c r="D2384" t="s">
        <v>3543</v>
      </c>
      <c r="E2384" t="s">
        <v>15449</v>
      </c>
      <c r="F2384" t="s">
        <v>15450</v>
      </c>
      <c r="G2384" t="s">
        <v>15451</v>
      </c>
      <c r="H2384" t="s">
        <v>15452</v>
      </c>
      <c r="I2384" t="s">
        <v>15453</v>
      </c>
      <c r="J2384" t="s">
        <v>102</v>
      </c>
      <c r="K2384" t="s">
        <v>371</v>
      </c>
      <c r="L2384" t="s">
        <v>15454</v>
      </c>
      <c r="M2384" t="s">
        <v>1798</v>
      </c>
      <c r="N2384" t="s">
        <v>15455</v>
      </c>
      <c r="O2384" t="s">
        <v>3012</v>
      </c>
      <c r="P2384" t="s">
        <v>8612</v>
      </c>
      <c r="Q2384" t="s">
        <v>371</v>
      </c>
      <c r="R2384" t="b">
        <v>1</v>
      </c>
      <c r="S2384">
        <v>1000</v>
      </c>
      <c r="T2384" t="s">
        <v>3002</v>
      </c>
      <c r="U2384" t="s">
        <v>3003</v>
      </c>
      <c r="V2384">
        <v>1</v>
      </c>
      <c r="W2384" t="s">
        <v>3012</v>
      </c>
    </row>
    <row r="2385" spans="1:23" hidden="1" x14ac:dyDescent="0.35">
      <c r="A2385" t="s">
        <v>2189</v>
      </c>
      <c r="C2385" s="403">
        <v>45451</v>
      </c>
      <c r="D2385" t="s">
        <v>3543</v>
      </c>
      <c r="E2385" t="s">
        <v>15456</v>
      </c>
      <c r="F2385" t="s">
        <v>15457</v>
      </c>
      <c r="G2385" t="s">
        <v>15458</v>
      </c>
      <c r="H2385" t="s">
        <v>15459</v>
      </c>
      <c r="I2385" t="s">
        <v>2289</v>
      </c>
      <c r="J2385" t="s">
        <v>100</v>
      </c>
      <c r="K2385" t="s">
        <v>293</v>
      </c>
      <c r="L2385" t="s">
        <v>3114</v>
      </c>
      <c r="M2385" t="s">
        <v>1798</v>
      </c>
      <c r="N2385" t="s">
        <v>15460</v>
      </c>
      <c r="O2385" t="s">
        <v>3012</v>
      </c>
      <c r="P2385" t="s">
        <v>4706</v>
      </c>
      <c r="Q2385" t="s">
        <v>293</v>
      </c>
      <c r="R2385" t="b">
        <v>0</v>
      </c>
      <c r="S2385">
        <v>1000</v>
      </c>
      <c r="T2385" t="s">
        <v>3002</v>
      </c>
      <c r="U2385" t="s">
        <v>3003</v>
      </c>
      <c r="V2385">
        <v>1</v>
      </c>
      <c r="W2385" t="s">
        <v>3012</v>
      </c>
    </row>
    <row r="2386" spans="1:23" hidden="1" x14ac:dyDescent="0.35">
      <c r="A2386" t="s">
        <v>2189</v>
      </c>
      <c r="C2386" s="403">
        <v>45451</v>
      </c>
      <c r="D2386" t="s">
        <v>3543</v>
      </c>
      <c r="E2386" t="s">
        <v>15461</v>
      </c>
      <c r="F2386" t="s">
        <v>15462</v>
      </c>
      <c r="G2386" t="s">
        <v>2283</v>
      </c>
      <c r="H2386" t="s">
        <v>15463</v>
      </c>
      <c r="I2386" t="s">
        <v>15464</v>
      </c>
      <c r="J2386" t="s">
        <v>101</v>
      </c>
      <c r="K2386" t="s">
        <v>806</v>
      </c>
      <c r="L2386" t="s">
        <v>3706</v>
      </c>
      <c r="M2386" t="s">
        <v>1798</v>
      </c>
      <c r="N2386" t="s">
        <v>11315</v>
      </c>
      <c r="O2386" t="s">
        <v>3021</v>
      </c>
      <c r="P2386" t="s">
        <v>10378</v>
      </c>
      <c r="Q2386" t="s">
        <v>293</v>
      </c>
      <c r="R2386" t="b">
        <v>0</v>
      </c>
      <c r="S2386">
        <v>5000</v>
      </c>
      <c r="T2386" t="s">
        <v>3002</v>
      </c>
      <c r="U2386" t="s">
        <v>3003</v>
      </c>
      <c r="V2386">
        <v>5</v>
      </c>
      <c r="W2386" t="s">
        <v>3021</v>
      </c>
    </row>
    <row r="2387" spans="1:23" hidden="1" x14ac:dyDescent="0.35">
      <c r="A2387" t="s">
        <v>2176</v>
      </c>
      <c r="C2387" s="403">
        <v>45451</v>
      </c>
      <c r="D2387" t="s">
        <v>3543</v>
      </c>
      <c r="E2387" t="s">
        <v>15465</v>
      </c>
      <c r="F2387" t="s">
        <v>15466</v>
      </c>
      <c r="G2387" t="s">
        <v>15467</v>
      </c>
      <c r="H2387" t="s">
        <v>15468</v>
      </c>
      <c r="I2387" t="s">
        <v>15469</v>
      </c>
      <c r="J2387" t="s">
        <v>102</v>
      </c>
      <c r="K2387" t="s">
        <v>371</v>
      </c>
      <c r="L2387" t="s">
        <v>15470</v>
      </c>
      <c r="M2387" t="s">
        <v>1798</v>
      </c>
      <c r="N2387" t="s">
        <v>15471</v>
      </c>
      <c r="O2387" t="s">
        <v>3021</v>
      </c>
      <c r="P2387" t="s">
        <v>15472</v>
      </c>
      <c r="Q2387" t="s">
        <v>371</v>
      </c>
      <c r="R2387" t="b">
        <v>0</v>
      </c>
      <c r="S2387">
        <v>4000</v>
      </c>
      <c r="T2387" t="s">
        <v>3002</v>
      </c>
      <c r="U2387" t="s">
        <v>3003</v>
      </c>
      <c r="V2387">
        <v>4</v>
      </c>
      <c r="W2387" t="s">
        <v>3021</v>
      </c>
    </row>
    <row r="2388" spans="1:23" hidden="1" x14ac:dyDescent="0.35">
      <c r="A2388" t="s">
        <v>2176</v>
      </c>
      <c r="C2388" s="403">
        <v>45451</v>
      </c>
      <c r="D2388" t="s">
        <v>3543</v>
      </c>
      <c r="E2388" t="s">
        <v>15473</v>
      </c>
      <c r="F2388" t="s">
        <v>15474</v>
      </c>
      <c r="G2388" t="s">
        <v>15475</v>
      </c>
      <c r="H2388" t="s">
        <v>15476</v>
      </c>
      <c r="I2388" t="s">
        <v>15477</v>
      </c>
      <c r="J2388" t="s">
        <v>102</v>
      </c>
      <c r="K2388" t="s">
        <v>371</v>
      </c>
      <c r="L2388" t="s">
        <v>15470</v>
      </c>
      <c r="M2388" t="s">
        <v>1798</v>
      </c>
      <c r="N2388" t="s">
        <v>15478</v>
      </c>
      <c r="O2388" t="s">
        <v>3012</v>
      </c>
      <c r="P2388" t="s">
        <v>15472</v>
      </c>
      <c r="Q2388" t="s">
        <v>371</v>
      </c>
      <c r="R2388" t="b">
        <v>1</v>
      </c>
      <c r="S2388">
        <v>2200</v>
      </c>
      <c r="T2388" t="s">
        <v>3002</v>
      </c>
      <c r="U2388" t="s">
        <v>3003</v>
      </c>
      <c r="V2388">
        <v>2.2000000000000002</v>
      </c>
      <c r="W2388" t="s">
        <v>3012</v>
      </c>
    </row>
    <row r="2389" spans="1:23" hidden="1" x14ac:dyDescent="0.35">
      <c r="A2389" t="s">
        <v>2189</v>
      </c>
      <c r="C2389" s="403">
        <v>45451</v>
      </c>
      <c r="D2389" t="s">
        <v>3543</v>
      </c>
      <c r="E2389" t="s">
        <v>15479</v>
      </c>
      <c r="F2389" t="s">
        <v>15480</v>
      </c>
      <c r="G2389" t="s">
        <v>15481</v>
      </c>
      <c r="H2389" t="s">
        <v>15482</v>
      </c>
      <c r="I2389" t="s">
        <v>2404</v>
      </c>
      <c r="J2389" t="s">
        <v>97</v>
      </c>
      <c r="K2389" t="s">
        <v>2189</v>
      </c>
      <c r="L2389" t="s">
        <v>3205</v>
      </c>
      <c r="M2389" t="s">
        <v>5636</v>
      </c>
      <c r="N2389" t="s">
        <v>15483</v>
      </c>
      <c r="O2389" t="s">
        <v>3001</v>
      </c>
      <c r="P2389" t="s">
        <v>5638</v>
      </c>
      <c r="Q2389" t="s">
        <v>2189</v>
      </c>
      <c r="R2389" t="b">
        <v>0</v>
      </c>
      <c r="S2389">
        <v>0</v>
      </c>
      <c r="T2389" t="s">
        <v>3002</v>
      </c>
      <c r="U2389" t="s">
        <v>3003</v>
      </c>
      <c r="V2389">
        <v>0</v>
      </c>
      <c r="W2389" t="s">
        <v>3001</v>
      </c>
    </row>
    <row r="2390" spans="1:23" hidden="1" x14ac:dyDescent="0.35">
      <c r="A2390" t="s">
        <v>2189</v>
      </c>
      <c r="C2390" s="403">
        <v>45451</v>
      </c>
      <c r="D2390" t="s">
        <v>3661</v>
      </c>
      <c r="E2390" t="s">
        <v>15484</v>
      </c>
      <c r="F2390" t="s">
        <v>15485</v>
      </c>
      <c r="G2390" t="s">
        <v>15486</v>
      </c>
      <c r="H2390" t="s">
        <v>15487</v>
      </c>
      <c r="I2390" t="s">
        <v>2313</v>
      </c>
      <c r="J2390" t="s">
        <v>101</v>
      </c>
      <c r="K2390" t="s">
        <v>806</v>
      </c>
      <c r="L2390" t="s">
        <v>3706</v>
      </c>
      <c r="M2390" t="s">
        <v>1798</v>
      </c>
      <c r="N2390" t="s">
        <v>11260</v>
      </c>
      <c r="O2390" t="s">
        <v>3021</v>
      </c>
      <c r="P2390" t="s">
        <v>10378</v>
      </c>
      <c r="Q2390" t="s">
        <v>293</v>
      </c>
      <c r="R2390" t="b">
        <v>0</v>
      </c>
      <c r="S2390">
        <v>50000</v>
      </c>
      <c r="T2390" t="s">
        <v>3002</v>
      </c>
      <c r="U2390" t="s">
        <v>3003</v>
      </c>
      <c r="V2390">
        <v>50</v>
      </c>
      <c r="W2390" t="s">
        <v>3021</v>
      </c>
    </row>
    <row r="2391" spans="1:23" hidden="1" x14ac:dyDescent="0.35">
      <c r="A2391" t="s">
        <v>2176</v>
      </c>
      <c r="C2391" s="403">
        <v>45451</v>
      </c>
      <c r="D2391" t="s">
        <v>3543</v>
      </c>
      <c r="E2391" t="s">
        <v>15488</v>
      </c>
      <c r="F2391" t="s">
        <v>15489</v>
      </c>
      <c r="G2391" t="s">
        <v>15490</v>
      </c>
      <c r="H2391" t="s">
        <v>15491</v>
      </c>
      <c r="I2391" t="s">
        <v>2329</v>
      </c>
      <c r="J2391" t="s">
        <v>102</v>
      </c>
      <c r="K2391" t="s">
        <v>371</v>
      </c>
      <c r="L2391" t="s">
        <v>15470</v>
      </c>
      <c r="M2391" t="s">
        <v>1798</v>
      </c>
      <c r="N2391" t="s">
        <v>15492</v>
      </c>
      <c r="O2391" t="s">
        <v>3012</v>
      </c>
      <c r="P2391" t="s">
        <v>15472</v>
      </c>
      <c r="Q2391" t="s">
        <v>371</v>
      </c>
      <c r="R2391" t="b">
        <v>1</v>
      </c>
      <c r="S2391">
        <v>1000</v>
      </c>
      <c r="T2391" t="s">
        <v>3002</v>
      </c>
      <c r="U2391" t="s">
        <v>3003</v>
      </c>
      <c r="V2391">
        <v>1</v>
      </c>
      <c r="W2391" t="s">
        <v>3012</v>
      </c>
    </row>
    <row r="2392" spans="1:23" hidden="1" x14ac:dyDescent="0.35">
      <c r="A2392" t="s">
        <v>2189</v>
      </c>
      <c r="C2392" s="403">
        <v>45450</v>
      </c>
      <c r="D2392" t="s">
        <v>3543</v>
      </c>
      <c r="E2392" t="s">
        <v>15493</v>
      </c>
      <c r="F2392" t="s">
        <v>15494</v>
      </c>
      <c r="G2392" t="s">
        <v>2249</v>
      </c>
      <c r="H2392" t="s">
        <v>15495</v>
      </c>
      <c r="I2392" t="s">
        <v>2249</v>
      </c>
      <c r="J2392" t="s">
        <v>97</v>
      </c>
      <c r="K2392" t="s">
        <v>2189</v>
      </c>
      <c r="L2392" t="s">
        <v>3301</v>
      </c>
      <c r="M2392" t="s">
        <v>7160</v>
      </c>
      <c r="N2392" t="s">
        <v>15496</v>
      </c>
      <c r="O2392" t="s">
        <v>3012</v>
      </c>
      <c r="P2392" t="s">
        <v>7160</v>
      </c>
      <c r="Q2392" t="s">
        <v>2189</v>
      </c>
      <c r="R2392" t="b">
        <v>0</v>
      </c>
      <c r="S2392">
        <v>2000</v>
      </c>
      <c r="T2392" t="s">
        <v>3002</v>
      </c>
      <c r="U2392" t="s">
        <v>3003</v>
      </c>
      <c r="V2392">
        <v>2</v>
      </c>
      <c r="W2392" t="s">
        <v>3012</v>
      </c>
    </row>
    <row r="2393" spans="1:23" hidden="1" x14ac:dyDescent="0.35">
      <c r="A2393" t="s">
        <v>2189</v>
      </c>
      <c r="C2393" s="403">
        <v>45450</v>
      </c>
      <c r="D2393" t="s">
        <v>3543</v>
      </c>
      <c r="E2393" t="s">
        <v>15497</v>
      </c>
      <c r="F2393" t="s">
        <v>15498</v>
      </c>
      <c r="G2393" t="s">
        <v>2396</v>
      </c>
      <c r="H2393" t="s">
        <v>15499</v>
      </c>
      <c r="I2393" t="s">
        <v>2396</v>
      </c>
      <c r="J2393" t="s">
        <v>98</v>
      </c>
      <c r="K2393" t="s">
        <v>2189</v>
      </c>
      <c r="L2393" t="s">
        <v>5552</v>
      </c>
      <c r="M2393" t="s">
        <v>8239</v>
      </c>
      <c r="N2393" t="s">
        <v>11023</v>
      </c>
      <c r="O2393" t="s">
        <v>3012</v>
      </c>
      <c r="P2393" t="s">
        <v>11024</v>
      </c>
      <c r="Q2393" t="s">
        <v>2189</v>
      </c>
      <c r="R2393" t="b">
        <v>0</v>
      </c>
      <c r="S2393">
        <v>0</v>
      </c>
      <c r="T2393" t="s">
        <v>3002</v>
      </c>
      <c r="U2393" t="s">
        <v>3003</v>
      </c>
      <c r="V2393">
        <v>0</v>
      </c>
      <c r="W2393" t="s">
        <v>3012</v>
      </c>
    </row>
    <row r="2394" spans="1:23" hidden="1" x14ac:dyDescent="0.35">
      <c r="A2394" t="s">
        <v>2176</v>
      </c>
      <c r="C2394" s="403">
        <v>45450</v>
      </c>
      <c r="D2394" t="s">
        <v>3543</v>
      </c>
      <c r="E2394" t="s">
        <v>15500</v>
      </c>
      <c r="F2394" t="s">
        <v>15501</v>
      </c>
      <c r="G2394" t="s">
        <v>15502</v>
      </c>
      <c r="H2394" t="s">
        <v>15503</v>
      </c>
      <c r="I2394" t="s">
        <v>15502</v>
      </c>
      <c r="J2394" t="s">
        <v>102</v>
      </c>
      <c r="K2394" t="s">
        <v>371</v>
      </c>
      <c r="L2394" t="s">
        <v>10933</v>
      </c>
      <c r="M2394" t="s">
        <v>1798</v>
      </c>
      <c r="N2394" t="s">
        <v>15504</v>
      </c>
      <c r="O2394" t="s">
        <v>3012</v>
      </c>
      <c r="P2394" t="s">
        <v>10935</v>
      </c>
      <c r="Q2394" t="s">
        <v>371</v>
      </c>
      <c r="R2394" t="b">
        <v>1</v>
      </c>
      <c r="S2394">
        <v>1000</v>
      </c>
      <c r="T2394" t="s">
        <v>3002</v>
      </c>
      <c r="U2394" t="s">
        <v>3003</v>
      </c>
      <c r="V2394">
        <v>1</v>
      </c>
      <c r="W2394" t="s">
        <v>3012</v>
      </c>
    </row>
    <row r="2395" spans="1:23" hidden="1" x14ac:dyDescent="0.35">
      <c r="A2395" t="s">
        <v>2189</v>
      </c>
      <c r="C2395" s="403">
        <v>45450</v>
      </c>
      <c r="D2395" t="s">
        <v>3543</v>
      </c>
      <c r="E2395" t="s">
        <v>15505</v>
      </c>
      <c r="F2395" t="s">
        <v>15506</v>
      </c>
      <c r="G2395" t="s">
        <v>2470</v>
      </c>
      <c r="H2395" t="s">
        <v>15507</v>
      </c>
      <c r="I2395" t="s">
        <v>2470</v>
      </c>
      <c r="J2395" t="s">
        <v>97</v>
      </c>
      <c r="K2395" t="s">
        <v>2189</v>
      </c>
      <c r="L2395" t="s">
        <v>3301</v>
      </c>
      <c r="M2395" t="s">
        <v>15508</v>
      </c>
      <c r="N2395" t="s">
        <v>15509</v>
      </c>
      <c r="O2395" t="s">
        <v>3012</v>
      </c>
      <c r="P2395" t="s">
        <v>3263</v>
      </c>
      <c r="Q2395" t="s">
        <v>2189</v>
      </c>
      <c r="R2395" t="b">
        <v>0</v>
      </c>
      <c r="S2395">
        <v>1000</v>
      </c>
      <c r="T2395" t="s">
        <v>3002</v>
      </c>
      <c r="U2395" t="s">
        <v>3003</v>
      </c>
      <c r="V2395">
        <v>1</v>
      </c>
      <c r="W2395" t="s">
        <v>3012</v>
      </c>
    </row>
    <row r="2396" spans="1:23" hidden="1" x14ac:dyDescent="0.35">
      <c r="A2396" t="s">
        <v>419</v>
      </c>
      <c r="C2396" s="403">
        <v>45450</v>
      </c>
      <c r="D2396" t="s">
        <v>3661</v>
      </c>
      <c r="E2396" t="s">
        <v>2756</v>
      </c>
      <c r="F2396" t="s">
        <v>15510</v>
      </c>
      <c r="G2396" t="s">
        <v>2367</v>
      </c>
      <c r="H2396" t="s">
        <v>15511</v>
      </c>
      <c r="I2396" t="s">
        <v>15512</v>
      </c>
      <c r="J2396" t="s">
        <v>95</v>
      </c>
      <c r="K2396" t="s">
        <v>544</v>
      </c>
      <c r="L2396" t="s">
        <v>5130</v>
      </c>
      <c r="M2396" t="s">
        <v>15513</v>
      </c>
      <c r="N2396" t="s">
        <v>15514</v>
      </c>
      <c r="O2396" t="s">
        <v>3012</v>
      </c>
      <c r="P2396" t="s">
        <v>9705</v>
      </c>
      <c r="Q2396" t="s">
        <v>499</v>
      </c>
      <c r="R2396" t="b">
        <v>0</v>
      </c>
      <c r="S2396">
        <v>5000</v>
      </c>
      <c r="T2396" t="s">
        <v>3002</v>
      </c>
      <c r="U2396" t="s">
        <v>3003</v>
      </c>
      <c r="V2396">
        <v>5</v>
      </c>
      <c r="W2396" t="s">
        <v>3012</v>
      </c>
    </row>
    <row r="2397" spans="1:23" hidden="1" x14ac:dyDescent="0.35">
      <c r="A2397" t="s">
        <v>2176</v>
      </c>
      <c r="C2397" s="403">
        <v>45450</v>
      </c>
      <c r="D2397" t="s">
        <v>3543</v>
      </c>
      <c r="E2397" t="s">
        <v>15515</v>
      </c>
      <c r="F2397" t="s">
        <v>15516</v>
      </c>
      <c r="G2397" t="s">
        <v>15517</v>
      </c>
      <c r="H2397" t="s">
        <v>15518</v>
      </c>
      <c r="I2397" t="s">
        <v>2374</v>
      </c>
      <c r="J2397" t="s">
        <v>102</v>
      </c>
      <c r="K2397" t="s">
        <v>371</v>
      </c>
      <c r="L2397" t="s">
        <v>10933</v>
      </c>
      <c r="M2397" t="s">
        <v>1798</v>
      </c>
      <c r="N2397" t="s">
        <v>15519</v>
      </c>
      <c r="O2397" t="s">
        <v>3021</v>
      </c>
      <c r="P2397" t="s">
        <v>10935</v>
      </c>
      <c r="Q2397" t="s">
        <v>371</v>
      </c>
      <c r="R2397" t="b">
        <v>0</v>
      </c>
      <c r="S2397">
        <v>9000</v>
      </c>
      <c r="T2397" t="s">
        <v>3002</v>
      </c>
      <c r="U2397" t="s">
        <v>3003</v>
      </c>
      <c r="V2397">
        <v>9</v>
      </c>
      <c r="W2397" t="s">
        <v>3021</v>
      </c>
    </row>
    <row r="2398" spans="1:23" hidden="1" x14ac:dyDescent="0.35">
      <c r="A2398" t="s">
        <v>419</v>
      </c>
      <c r="C2398" s="403">
        <v>45450</v>
      </c>
      <c r="D2398" t="s">
        <v>3661</v>
      </c>
      <c r="E2398" t="s">
        <v>761</v>
      </c>
      <c r="F2398" t="s">
        <v>15520</v>
      </c>
      <c r="G2398" t="s">
        <v>1125</v>
      </c>
      <c r="H2398" t="s">
        <v>15521</v>
      </c>
      <c r="I2398" t="s">
        <v>1125</v>
      </c>
      <c r="J2398" t="s">
        <v>95</v>
      </c>
      <c r="K2398" t="s">
        <v>544</v>
      </c>
      <c r="L2398" t="s">
        <v>5130</v>
      </c>
      <c r="M2398" t="s">
        <v>15513</v>
      </c>
      <c r="N2398" t="s">
        <v>15522</v>
      </c>
      <c r="O2398" t="s">
        <v>3021</v>
      </c>
      <c r="P2398" t="s">
        <v>9705</v>
      </c>
      <c r="Q2398" t="s">
        <v>499</v>
      </c>
      <c r="R2398" t="b">
        <v>0</v>
      </c>
      <c r="S2398">
        <v>10000</v>
      </c>
      <c r="T2398" t="s">
        <v>3013</v>
      </c>
      <c r="U2398" t="s">
        <v>3003</v>
      </c>
      <c r="V2398">
        <v>10</v>
      </c>
      <c r="W2398" t="s">
        <v>3021</v>
      </c>
    </row>
    <row r="2399" spans="1:23" hidden="1" x14ac:dyDescent="0.35">
      <c r="A2399" t="s">
        <v>2176</v>
      </c>
      <c r="C2399" s="403">
        <v>45450</v>
      </c>
      <c r="D2399" t="s">
        <v>3543</v>
      </c>
      <c r="E2399" t="s">
        <v>15523</v>
      </c>
      <c r="F2399" t="s">
        <v>15524</v>
      </c>
      <c r="G2399" t="s">
        <v>15525</v>
      </c>
      <c r="H2399" t="s">
        <v>15526</v>
      </c>
      <c r="I2399" t="s">
        <v>2283</v>
      </c>
      <c r="J2399" t="s">
        <v>102</v>
      </c>
      <c r="K2399" t="s">
        <v>371</v>
      </c>
      <c r="L2399" t="s">
        <v>4156</v>
      </c>
      <c r="M2399" t="s">
        <v>1798</v>
      </c>
      <c r="N2399" t="s">
        <v>15527</v>
      </c>
      <c r="O2399" t="s">
        <v>3012</v>
      </c>
      <c r="P2399" t="s">
        <v>4159</v>
      </c>
      <c r="Q2399" t="s">
        <v>371</v>
      </c>
      <c r="R2399" t="b">
        <v>1</v>
      </c>
      <c r="S2399">
        <v>2200</v>
      </c>
      <c r="T2399" t="s">
        <v>3002</v>
      </c>
      <c r="U2399" t="s">
        <v>3003</v>
      </c>
      <c r="V2399">
        <v>2.2000000000000002</v>
      </c>
      <c r="W2399" t="s">
        <v>3012</v>
      </c>
    </row>
    <row r="2400" spans="1:23" hidden="1" x14ac:dyDescent="0.35">
      <c r="A2400" t="s">
        <v>2189</v>
      </c>
      <c r="C2400" s="403">
        <v>45450</v>
      </c>
      <c r="D2400" t="s">
        <v>3543</v>
      </c>
      <c r="E2400" t="s">
        <v>15528</v>
      </c>
      <c r="F2400" t="s">
        <v>15529</v>
      </c>
      <c r="G2400" t="s">
        <v>3483</v>
      </c>
      <c r="H2400" t="s">
        <v>15530</v>
      </c>
      <c r="I2400" t="s">
        <v>10301</v>
      </c>
      <c r="J2400" t="s">
        <v>101</v>
      </c>
      <c r="K2400" t="s">
        <v>806</v>
      </c>
      <c r="L2400" t="s">
        <v>11283</v>
      </c>
      <c r="M2400" t="s">
        <v>1798</v>
      </c>
      <c r="N2400" t="s">
        <v>11284</v>
      </c>
      <c r="O2400" t="s">
        <v>3001</v>
      </c>
      <c r="P2400" t="s">
        <v>9768</v>
      </c>
      <c r="Q2400" t="s">
        <v>293</v>
      </c>
      <c r="R2400" t="b">
        <v>0</v>
      </c>
      <c r="S2400">
        <v>0</v>
      </c>
      <c r="T2400" t="s">
        <v>3002</v>
      </c>
      <c r="U2400" t="s">
        <v>3003</v>
      </c>
      <c r="V2400">
        <v>0</v>
      </c>
      <c r="W2400" t="s">
        <v>3001</v>
      </c>
    </row>
    <row r="2401" spans="1:23" hidden="1" x14ac:dyDescent="0.35">
      <c r="A2401" t="s">
        <v>419</v>
      </c>
      <c r="C2401" s="403">
        <v>45450</v>
      </c>
      <c r="D2401" t="s">
        <v>3543</v>
      </c>
      <c r="E2401" t="s">
        <v>15531</v>
      </c>
      <c r="F2401" t="s">
        <v>15532</v>
      </c>
      <c r="G2401" t="s">
        <v>1978</v>
      </c>
      <c r="H2401" t="s">
        <v>15533</v>
      </c>
      <c r="I2401" t="s">
        <v>1978</v>
      </c>
      <c r="J2401" t="s">
        <v>96</v>
      </c>
      <c r="K2401" t="s">
        <v>429</v>
      </c>
      <c r="L2401" t="s">
        <v>3819</v>
      </c>
      <c r="M2401" t="s">
        <v>15534</v>
      </c>
      <c r="N2401" t="s">
        <v>15535</v>
      </c>
      <c r="O2401" t="s">
        <v>3012</v>
      </c>
      <c r="P2401" t="s">
        <v>3821</v>
      </c>
      <c r="Q2401" t="s">
        <v>429</v>
      </c>
      <c r="R2401" t="b">
        <v>0</v>
      </c>
      <c r="S2401">
        <v>2000</v>
      </c>
      <c r="T2401" t="s">
        <v>3002</v>
      </c>
      <c r="U2401" t="s">
        <v>3003</v>
      </c>
      <c r="V2401">
        <v>2</v>
      </c>
      <c r="W2401" t="s">
        <v>3012</v>
      </c>
    </row>
    <row r="2402" spans="1:23" hidden="1" x14ac:dyDescent="0.35">
      <c r="A2402" t="s">
        <v>2176</v>
      </c>
      <c r="C2402" s="403">
        <v>45450</v>
      </c>
      <c r="D2402" t="s">
        <v>3543</v>
      </c>
      <c r="E2402" t="s">
        <v>15536</v>
      </c>
      <c r="F2402" t="s">
        <v>15537</v>
      </c>
      <c r="G2402" t="s">
        <v>15538</v>
      </c>
      <c r="H2402" t="s">
        <v>15539</v>
      </c>
      <c r="I2402" t="s">
        <v>400</v>
      </c>
      <c r="J2402" t="s">
        <v>102</v>
      </c>
      <c r="K2402" t="s">
        <v>371</v>
      </c>
      <c r="L2402" t="s">
        <v>4156</v>
      </c>
      <c r="M2402" t="s">
        <v>1798</v>
      </c>
      <c r="N2402" t="s">
        <v>15540</v>
      </c>
      <c r="O2402" t="s">
        <v>3012</v>
      </c>
      <c r="P2402" t="s">
        <v>4159</v>
      </c>
      <c r="Q2402" t="s">
        <v>371</v>
      </c>
      <c r="R2402" t="b">
        <v>1</v>
      </c>
      <c r="S2402">
        <v>900</v>
      </c>
      <c r="T2402" t="s">
        <v>3002</v>
      </c>
      <c r="U2402" t="s">
        <v>3003</v>
      </c>
      <c r="V2402">
        <v>0.9</v>
      </c>
      <c r="W2402" t="s">
        <v>3012</v>
      </c>
    </row>
    <row r="2403" spans="1:23" hidden="1" x14ac:dyDescent="0.35">
      <c r="A2403" t="s">
        <v>2189</v>
      </c>
      <c r="C2403" s="403">
        <v>45450</v>
      </c>
      <c r="D2403" t="s">
        <v>3543</v>
      </c>
      <c r="E2403" t="s">
        <v>15541</v>
      </c>
      <c r="F2403" t="s">
        <v>15542</v>
      </c>
      <c r="G2403" t="s">
        <v>2636</v>
      </c>
      <c r="H2403" t="s">
        <v>15543</v>
      </c>
      <c r="I2403" t="s">
        <v>2636</v>
      </c>
      <c r="J2403" t="s">
        <v>101</v>
      </c>
      <c r="K2403" t="s">
        <v>806</v>
      </c>
      <c r="L2403" t="s">
        <v>10044</v>
      </c>
      <c r="M2403" t="s">
        <v>1798</v>
      </c>
      <c r="N2403" t="s">
        <v>15544</v>
      </c>
      <c r="O2403" t="s">
        <v>3012</v>
      </c>
      <c r="P2403" t="s">
        <v>10047</v>
      </c>
      <c r="Q2403" t="s">
        <v>293</v>
      </c>
      <c r="R2403" t="b">
        <v>0</v>
      </c>
      <c r="S2403">
        <v>3000</v>
      </c>
      <c r="T2403" t="s">
        <v>3002</v>
      </c>
      <c r="U2403" t="s">
        <v>3003</v>
      </c>
      <c r="V2403">
        <v>3</v>
      </c>
      <c r="W2403" t="s">
        <v>3012</v>
      </c>
    </row>
    <row r="2404" spans="1:23" hidden="1" x14ac:dyDescent="0.35">
      <c r="A2404" t="s">
        <v>2189</v>
      </c>
      <c r="C2404" s="403">
        <v>45450</v>
      </c>
      <c r="D2404" t="s">
        <v>3543</v>
      </c>
      <c r="E2404" t="s">
        <v>15545</v>
      </c>
      <c r="F2404" t="s">
        <v>15546</v>
      </c>
      <c r="G2404" t="s">
        <v>15547</v>
      </c>
      <c r="H2404" t="s">
        <v>15548</v>
      </c>
      <c r="I2404" t="s">
        <v>15547</v>
      </c>
      <c r="J2404" t="s">
        <v>101</v>
      </c>
      <c r="K2404" t="s">
        <v>806</v>
      </c>
      <c r="L2404" t="s">
        <v>10044</v>
      </c>
      <c r="M2404" t="s">
        <v>1798</v>
      </c>
      <c r="N2404" t="s">
        <v>15549</v>
      </c>
      <c r="O2404" t="s">
        <v>3012</v>
      </c>
      <c r="P2404" t="s">
        <v>10047</v>
      </c>
      <c r="Q2404" t="s">
        <v>293</v>
      </c>
      <c r="R2404" t="b">
        <v>0</v>
      </c>
      <c r="S2404">
        <v>1200</v>
      </c>
      <c r="T2404" t="s">
        <v>3002</v>
      </c>
      <c r="U2404" t="s">
        <v>3003</v>
      </c>
      <c r="V2404">
        <v>1.2</v>
      </c>
      <c r="W2404" t="s">
        <v>3012</v>
      </c>
    </row>
    <row r="2405" spans="1:23" hidden="1" x14ac:dyDescent="0.35">
      <c r="A2405" t="s">
        <v>419</v>
      </c>
      <c r="C2405" s="403">
        <v>45449</v>
      </c>
      <c r="D2405" t="s">
        <v>3543</v>
      </c>
      <c r="E2405" t="s">
        <v>15550</v>
      </c>
      <c r="F2405" t="s">
        <v>15551</v>
      </c>
      <c r="G2405" t="s">
        <v>15552</v>
      </c>
      <c r="H2405" t="s">
        <v>15553</v>
      </c>
      <c r="I2405" t="s">
        <v>2304</v>
      </c>
      <c r="J2405" t="s">
        <v>92</v>
      </c>
      <c r="K2405" t="s">
        <v>418</v>
      </c>
      <c r="L2405" t="s">
        <v>3047</v>
      </c>
      <c r="M2405" t="s">
        <v>1798</v>
      </c>
      <c r="N2405" t="s">
        <v>15554</v>
      </c>
      <c r="O2405" t="s">
        <v>3001</v>
      </c>
      <c r="P2405" t="s">
        <v>8935</v>
      </c>
      <c r="Q2405" t="s">
        <v>418</v>
      </c>
      <c r="R2405" t="b">
        <v>1</v>
      </c>
      <c r="S2405">
        <v>10000</v>
      </c>
      <c r="T2405" t="s">
        <v>3002</v>
      </c>
      <c r="U2405" t="s">
        <v>3003</v>
      </c>
      <c r="V2405">
        <v>10</v>
      </c>
      <c r="W2405" t="s">
        <v>3001</v>
      </c>
    </row>
    <row r="2406" spans="1:23" hidden="1" x14ac:dyDescent="0.35">
      <c r="A2406" t="s">
        <v>419</v>
      </c>
      <c r="C2406" s="403">
        <v>45449</v>
      </c>
      <c r="D2406" t="s">
        <v>3543</v>
      </c>
      <c r="E2406" t="s">
        <v>15555</v>
      </c>
      <c r="F2406" t="s">
        <v>15556</v>
      </c>
      <c r="G2406" t="s">
        <v>475</v>
      </c>
      <c r="H2406" t="s">
        <v>15557</v>
      </c>
      <c r="I2406" t="s">
        <v>475</v>
      </c>
      <c r="J2406" t="s">
        <v>96</v>
      </c>
      <c r="K2406" t="s">
        <v>429</v>
      </c>
      <c r="L2406" t="s">
        <v>15558</v>
      </c>
      <c r="M2406" t="s">
        <v>15559</v>
      </c>
      <c r="N2406" t="s">
        <v>15560</v>
      </c>
      <c r="O2406" t="s">
        <v>3012</v>
      </c>
      <c r="P2406" t="s">
        <v>15561</v>
      </c>
      <c r="Q2406" t="s">
        <v>418</v>
      </c>
      <c r="R2406" t="b">
        <v>0</v>
      </c>
      <c r="S2406">
        <v>1000</v>
      </c>
      <c r="T2406" t="s">
        <v>3002</v>
      </c>
      <c r="U2406" t="s">
        <v>3003</v>
      </c>
      <c r="V2406">
        <v>1</v>
      </c>
      <c r="W2406" t="s">
        <v>3012</v>
      </c>
    </row>
    <row r="2407" spans="1:23" hidden="1" x14ac:dyDescent="0.35">
      <c r="A2407" t="s">
        <v>350</v>
      </c>
      <c r="C2407" s="403">
        <v>45449</v>
      </c>
      <c r="D2407" t="s">
        <v>3543</v>
      </c>
      <c r="E2407" t="s">
        <v>15562</v>
      </c>
      <c r="F2407" t="s">
        <v>15563</v>
      </c>
      <c r="G2407" t="s">
        <v>15564</v>
      </c>
      <c r="H2407" t="s">
        <v>15565</v>
      </c>
      <c r="I2407" t="s">
        <v>12316</v>
      </c>
      <c r="J2407" t="s">
        <v>103</v>
      </c>
      <c r="K2407" t="s">
        <v>836</v>
      </c>
      <c r="L2407" t="s">
        <v>9190</v>
      </c>
      <c r="M2407" t="s">
        <v>1798</v>
      </c>
      <c r="N2407" t="s">
        <v>15566</v>
      </c>
      <c r="O2407" t="s">
        <v>3001</v>
      </c>
      <c r="P2407" t="s">
        <v>10364</v>
      </c>
      <c r="Q2407" t="s">
        <v>846</v>
      </c>
      <c r="R2407" t="b">
        <v>0</v>
      </c>
      <c r="S2407">
        <v>0</v>
      </c>
      <c r="T2407" t="s">
        <v>3002</v>
      </c>
      <c r="U2407" t="s">
        <v>3003</v>
      </c>
      <c r="V2407">
        <v>0</v>
      </c>
      <c r="W2407" t="s">
        <v>3001</v>
      </c>
    </row>
    <row r="2408" spans="1:23" hidden="1" x14ac:dyDescent="0.35">
      <c r="A2408" t="s">
        <v>2176</v>
      </c>
      <c r="C2408" s="403">
        <v>45449</v>
      </c>
      <c r="D2408" t="s">
        <v>3543</v>
      </c>
      <c r="E2408" t="s">
        <v>15567</v>
      </c>
      <c r="F2408" t="s">
        <v>15568</v>
      </c>
      <c r="G2408" t="s">
        <v>15569</v>
      </c>
      <c r="H2408" t="s">
        <v>15570</v>
      </c>
      <c r="I2408" t="s">
        <v>2310</v>
      </c>
      <c r="J2408" t="s">
        <v>102</v>
      </c>
      <c r="K2408" t="s">
        <v>371</v>
      </c>
      <c r="L2408" t="s">
        <v>15571</v>
      </c>
      <c r="M2408" t="s">
        <v>1798</v>
      </c>
      <c r="N2408" t="s">
        <v>15572</v>
      </c>
      <c r="O2408" t="s">
        <v>3012</v>
      </c>
      <c r="P2408" t="s">
        <v>15573</v>
      </c>
      <c r="Q2408" t="s">
        <v>371</v>
      </c>
      <c r="R2408" t="b">
        <v>1</v>
      </c>
      <c r="S2408">
        <v>1400</v>
      </c>
      <c r="T2408" t="s">
        <v>3002</v>
      </c>
      <c r="U2408" t="s">
        <v>3003</v>
      </c>
      <c r="V2408">
        <v>1.4</v>
      </c>
      <c r="W2408" t="s">
        <v>3012</v>
      </c>
    </row>
    <row r="2409" spans="1:23" hidden="1" x14ac:dyDescent="0.35">
      <c r="A2409" t="s">
        <v>419</v>
      </c>
      <c r="C2409" s="403">
        <v>45449</v>
      </c>
      <c r="D2409" t="s">
        <v>3543</v>
      </c>
      <c r="E2409" t="s">
        <v>15574</v>
      </c>
      <c r="F2409" t="s">
        <v>15575</v>
      </c>
      <c r="G2409" t="s">
        <v>2281</v>
      </c>
      <c r="H2409" t="s">
        <v>15576</v>
      </c>
      <c r="I2409" t="s">
        <v>15577</v>
      </c>
      <c r="J2409" t="s">
        <v>96</v>
      </c>
      <c r="K2409" t="s">
        <v>429</v>
      </c>
      <c r="L2409" t="s">
        <v>15558</v>
      </c>
      <c r="M2409" t="s">
        <v>15559</v>
      </c>
      <c r="N2409" t="s">
        <v>15578</v>
      </c>
      <c r="O2409" t="s">
        <v>3012</v>
      </c>
      <c r="P2409" t="s">
        <v>15561</v>
      </c>
      <c r="Q2409" t="s">
        <v>418</v>
      </c>
      <c r="R2409" t="b">
        <v>0</v>
      </c>
      <c r="S2409">
        <v>1000</v>
      </c>
      <c r="T2409" t="s">
        <v>3002</v>
      </c>
      <c r="U2409" t="s">
        <v>3003</v>
      </c>
      <c r="V2409">
        <v>1</v>
      </c>
      <c r="W2409" t="s">
        <v>3012</v>
      </c>
    </row>
    <row r="2410" spans="1:23" hidden="1" x14ac:dyDescent="0.35">
      <c r="A2410" t="s">
        <v>2176</v>
      </c>
      <c r="C2410" s="403">
        <v>45449</v>
      </c>
      <c r="D2410" t="s">
        <v>3543</v>
      </c>
      <c r="E2410" t="s">
        <v>15579</v>
      </c>
      <c r="F2410" t="s">
        <v>15580</v>
      </c>
      <c r="G2410" t="s">
        <v>7317</v>
      </c>
      <c r="H2410" t="s">
        <v>15581</v>
      </c>
      <c r="I2410" t="s">
        <v>2682</v>
      </c>
      <c r="J2410" t="s">
        <v>102</v>
      </c>
      <c r="K2410" t="s">
        <v>371</v>
      </c>
      <c r="L2410" t="s">
        <v>15571</v>
      </c>
      <c r="M2410" t="s">
        <v>1798</v>
      </c>
      <c r="N2410" t="s">
        <v>15582</v>
      </c>
      <c r="O2410" t="s">
        <v>3012</v>
      </c>
      <c r="P2410" t="s">
        <v>15573</v>
      </c>
      <c r="Q2410" t="s">
        <v>371</v>
      </c>
      <c r="R2410" t="b">
        <v>1</v>
      </c>
      <c r="S2410">
        <v>1800</v>
      </c>
      <c r="T2410" t="s">
        <v>3002</v>
      </c>
      <c r="U2410" t="s">
        <v>3003</v>
      </c>
      <c r="V2410">
        <v>1.8</v>
      </c>
      <c r="W2410" t="s">
        <v>3012</v>
      </c>
    </row>
    <row r="2411" spans="1:23" hidden="1" x14ac:dyDescent="0.35">
      <c r="A2411" t="s">
        <v>350</v>
      </c>
      <c r="C2411" s="403">
        <v>45449</v>
      </c>
      <c r="D2411" t="s">
        <v>3543</v>
      </c>
      <c r="E2411" t="s">
        <v>15583</v>
      </c>
      <c r="F2411" t="s">
        <v>15584</v>
      </c>
      <c r="G2411" t="s">
        <v>2351</v>
      </c>
      <c r="H2411" t="s">
        <v>15585</v>
      </c>
      <c r="I2411" t="s">
        <v>15586</v>
      </c>
      <c r="J2411" t="s">
        <v>103</v>
      </c>
      <c r="K2411" t="s">
        <v>836</v>
      </c>
      <c r="L2411" t="s">
        <v>13478</v>
      </c>
      <c r="M2411" t="s">
        <v>1798</v>
      </c>
      <c r="N2411" t="s">
        <v>15587</v>
      </c>
      <c r="O2411" t="s">
        <v>3012</v>
      </c>
      <c r="P2411" t="s">
        <v>13481</v>
      </c>
      <c r="Q2411" t="s">
        <v>846</v>
      </c>
      <c r="R2411" t="b">
        <v>0</v>
      </c>
      <c r="S2411">
        <v>2000</v>
      </c>
      <c r="T2411" t="s">
        <v>3002</v>
      </c>
      <c r="U2411" t="s">
        <v>3003</v>
      </c>
      <c r="V2411">
        <v>2</v>
      </c>
      <c r="W2411" t="s">
        <v>3012</v>
      </c>
    </row>
    <row r="2412" spans="1:23" hidden="1" x14ac:dyDescent="0.35">
      <c r="A2412" t="s">
        <v>419</v>
      </c>
      <c r="C2412" s="403">
        <v>45449</v>
      </c>
      <c r="D2412" t="s">
        <v>3543</v>
      </c>
      <c r="E2412" t="s">
        <v>15588</v>
      </c>
      <c r="F2412" t="s">
        <v>15589</v>
      </c>
      <c r="G2412" t="s">
        <v>15590</v>
      </c>
      <c r="H2412" t="s">
        <v>15591</v>
      </c>
      <c r="I2412" t="s">
        <v>15592</v>
      </c>
      <c r="J2412" t="s">
        <v>96</v>
      </c>
      <c r="K2412" t="s">
        <v>429</v>
      </c>
      <c r="L2412" t="s">
        <v>15558</v>
      </c>
      <c r="M2412" t="s">
        <v>15559</v>
      </c>
      <c r="N2412" t="s">
        <v>15578</v>
      </c>
      <c r="O2412" t="s">
        <v>3012</v>
      </c>
      <c r="P2412" t="s">
        <v>15561</v>
      </c>
      <c r="Q2412" t="s">
        <v>418</v>
      </c>
      <c r="R2412" t="b">
        <v>0</v>
      </c>
      <c r="S2412">
        <v>1000</v>
      </c>
      <c r="T2412" t="s">
        <v>3002</v>
      </c>
      <c r="U2412" t="s">
        <v>3003</v>
      </c>
      <c r="V2412">
        <v>1</v>
      </c>
      <c r="W2412" t="s">
        <v>3012</v>
      </c>
    </row>
    <row r="2413" spans="1:23" hidden="1" x14ac:dyDescent="0.35">
      <c r="A2413" t="s">
        <v>350</v>
      </c>
      <c r="C2413" s="403">
        <v>45449</v>
      </c>
      <c r="D2413" t="s">
        <v>3543</v>
      </c>
      <c r="E2413" t="s">
        <v>15593</v>
      </c>
      <c r="F2413" t="s">
        <v>15594</v>
      </c>
      <c r="G2413" t="s">
        <v>799</v>
      </c>
      <c r="H2413" t="s">
        <v>15595</v>
      </c>
      <c r="I2413" t="s">
        <v>7649</v>
      </c>
      <c r="J2413" t="s">
        <v>103</v>
      </c>
      <c r="K2413" t="s">
        <v>836</v>
      </c>
      <c r="L2413" t="s">
        <v>13478</v>
      </c>
      <c r="M2413" t="s">
        <v>1798</v>
      </c>
      <c r="N2413" t="s">
        <v>15596</v>
      </c>
      <c r="O2413" t="s">
        <v>3012</v>
      </c>
      <c r="P2413" t="s">
        <v>13481</v>
      </c>
      <c r="Q2413" t="s">
        <v>846</v>
      </c>
      <c r="R2413" t="b">
        <v>0</v>
      </c>
      <c r="S2413">
        <v>500</v>
      </c>
      <c r="T2413" t="s">
        <v>3002</v>
      </c>
      <c r="U2413" t="s">
        <v>3003</v>
      </c>
      <c r="V2413">
        <v>0.5</v>
      </c>
      <c r="W2413" t="s">
        <v>3012</v>
      </c>
    </row>
    <row r="2414" spans="1:23" hidden="1" x14ac:dyDescent="0.35">
      <c r="A2414" t="s">
        <v>2176</v>
      </c>
      <c r="C2414" s="403">
        <v>45449</v>
      </c>
      <c r="D2414" t="s">
        <v>3543</v>
      </c>
      <c r="E2414" t="s">
        <v>15597</v>
      </c>
      <c r="F2414" t="s">
        <v>15598</v>
      </c>
      <c r="G2414" t="s">
        <v>12395</v>
      </c>
      <c r="H2414" t="s">
        <v>15599</v>
      </c>
      <c r="I2414" t="s">
        <v>12395</v>
      </c>
      <c r="J2414" t="s">
        <v>102</v>
      </c>
      <c r="K2414" t="s">
        <v>371</v>
      </c>
      <c r="L2414" t="s">
        <v>15571</v>
      </c>
      <c r="M2414" t="s">
        <v>1798</v>
      </c>
      <c r="N2414" t="s">
        <v>15600</v>
      </c>
      <c r="O2414" t="s">
        <v>3012</v>
      </c>
      <c r="P2414" t="s">
        <v>15573</v>
      </c>
      <c r="Q2414" t="s">
        <v>371</v>
      </c>
      <c r="R2414" t="b">
        <v>1</v>
      </c>
      <c r="S2414">
        <v>1200</v>
      </c>
      <c r="T2414" t="s">
        <v>3002</v>
      </c>
      <c r="U2414" t="s">
        <v>3003</v>
      </c>
      <c r="V2414">
        <v>1.2</v>
      </c>
      <c r="W2414" t="s">
        <v>3012</v>
      </c>
    </row>
    <row r="2415" spans="1:23" hidden="1" x14ac:dyDescent="0.35">
      <c r="A2415" t="s">
        <v>2176</v>
      </c>
      <c r="C2415" s="403">
        <v>45449</v>
      </c>
      <c r="D2415" t="s">
        <v>3543</v>
      </c>
      <c r="E2415" t="s">
        <v>15601</v>
      </c>
      <c r="F2415" t="s">
        <v>15602</v>
      </c>
      <c r="G2415" t="s">
        <v>12469</v>
      </c>
      <c r="H2415" t="s">
        <v>15603</v>
      </c>
      <c r="I2415" t="s">
        <v>12469</v>
      </c>
      <c r="J2415" t="s">
        <v>102</v>
      </c>
      <c r="K2415" t="s">
        <v>371</v>
      </c>
      <c r="L2415" t="s">
        <v>15454</v>
      </c>
      <c r="M2415" t="s">
        <v>1798</v>
      </c>
      <c r="N2415" t="s">
        <v>15604</v>
      </c>
      <c r="O2415" t="s">
        <v>3012</v>
      </c>
      <c r="P2415" t="s">
        <v>8612</v>
      </c>
      <c r="Q2415" t="s">
        <v>371</v>
      </c>
      <c r="R2415" t="b">
        <v>1</v>
      </c>
      <c r="S2415">
        <v>1200</v>
      </c>
      <c r="T2415" t="s">
        <v>3002</v>
      </c>
      <c r="U2415" t="s">
        <v>3003</v>
      </c>
      <c r="V2415">
        <v>1.2</v>
      </c>
      <c r="W2415" t="s">
        <v>3012</v>
      </c>
    </row>
    <row r="2416" spans="1:23" hidden="1" x14ac:dyDescent="0.35">
      <c r="A2416" t="s">
        <v>2176</v>
      </c>
      <c r="C2416" s="403">
        <v>45449</v>
      </c>
      <c r="D2416" t="s">
        <v>3543</v>
      </c>
      <c r="E2416" t="s">
        <v>15605</v>
      </c>
      <c r="F2416" t="s">
        <v>15606</v>
      </c>
      <c r="G2416" t="s">
        <v>10324</v>
      </c>
      <c r="H2416" t="s">
        <v>15607</v>
      </c>
      <c r="I2416" t="s">
        <v>10326</v>
      </c>
      <c r="J2416" t="s">
        <v>102</v>
      </c>
      <c r="K2416" t="s">
        <v>371</v>
      </c>
      <c r="L2416" t="s">
        <v>15454</v>
      </c>
      <c r="M2416" t="s">
        <v>1798</v>
      </c>
      <c r="N2416" t="s">
        <v>15608</v>
      </c>
      <c r="O2416" t="s">
        <v>3012</v>
      </c>
      <c r="P2416" t="s">
        <v>8612</v>
      </c>
      <c r="Q2416" t="s">
        <v>371</v>
      </c>
      <c r="R2416" t="b">
        <v>1</v>
      </c>
      <c r="S2416">
        <v>3000</v>
      </c>
      <c r="T2416" t="s">
        <v>3002</v>
      </c>
      <c r="U2416" t="s">
        <v>3003</v>
      </c>
      <c r="V2416">
        <v>3</v>
      </c>
      <c r="W2416" t="s">
        <v>3012</v>
      </c>
    </row>
    <row r="2417" spans="1:23" hidden="1" x14ac:dyDescent="0.35">
      <c r="A2417" t="s">
        <v>2176</v>
      </c>
      <c r="C2417" s="403">
        <v>45449</v>
      </c>
      <c r="D2417" t="s">
        <v>3543</v>
      </c>
      <c r="E2417" t="s">
        <v>15609</v>
      </c>
      <c r="F2417" t="s">
        <v>15610</v>
      </c>
      <c r="G2417" t="s">
        <v>15611</v>
      </c>
      <c r="H2417" t="s">
        <v>15612</v>
      </c>
      <c r="I2417" t="s">
        <v>15613</v>
      </c>
      <c r="J2417" t="s">
        <v>102</v>
      </c>
      <c r="K2417" t="s">
        <v>371</v>
      </c>
      <c r="L2417" t="s">
        <v>15454</v>
      </c>
      <c r="M2417" t="s">
        <v>1798</v>
      </c>
      <c r="N2417" t="s">
        <v>15614</v>
      </c>
      <c r="O2417" t="s">
        <v>3012</v>
      </c>
      <c r="P2417" t="s">
        <v>8612</v>
      </c>
      <c r="Q2417" t="s">
        <v>371</v>
      </c>
      <c r="R2417" t="b">
        <v>1</v>
      </c>
      <c r="S2417">
        <v>1500</v>
      </c>
      <c r="T2417" t="s">
        <v>3002</v>
      </c>
      <c r="U2417" t="s">
        <v>3003</v>
      </c>
      <c r="V2417">
        <v>1.5</v>
      </c>
      <c r="W2417" t="s">
        <v>3012</v>
      </c>
    </row>
    <row r="2418" spans="1:23" hidden="1" x14ac:dyDescent="0.35">
      <c r="A2418" t="s">
        <v>2176</v>
      </c>
      <c r="C2418" s="403">
        <v>45449</v>
      </c>
      <c r="D2418" t="s">
        <v>3543</v>
      </c>
      <c r="E2418" t="s">
        <v>15615</v>
      </c>
      <c r="F2418" t="s">
        <v>15616</v>
      </c>
      <c r="G2418" t="s">
        <v>15617</v>
      </c>
      <c r="H2418" t="s">
        <v>15618</v>
      </c>
      <c r="I2418" t="s">
        <v>15619</v>
      </c>
      <c r="J2418" t="s">
        <v>102</v>
      </c>
      <c r="K2418" t="s">
        <v>371</v>
      </c>
      <c r="L2418" t="s">
        <v>15454</v>
      </c>
      <c r="M2418" t="s">
        <v>1798</v>
      </c>
      <c r="N2418" t="s">
        <v>15620</v>
      </c>
      <c r="O2418" t="s">
        <v>3012</v>
      </c>
      <c r="P2418" t="s">
        <v>8612</v>
      </c>
      <c r="Q2418" t="s">
        <v>371</v>
      </c>
      <c r="R2418" t="b">
        <v>1</v>
      </c>
      <c r="S2418">
        <v>1400</v>
      </c>
      <c r="T2418" t="s">
        <v>3002</v>
      </c>
      <c r="U2418" t="s">
        <v>3003</v>
      </c>
      <c r="V2418">
        <v>1.4</v>
      </c>
      <c r="W2418" t="s">
        <v>3012</v>
      </c>
    </row>
    <row r="2419" spans="1:23" hidden="1" x14ac:dyDescent="0.35">
      <c r="A2419" t="s">
        <v>2189</v>
      </c>
      <c r="C2419" s="403">
        <v>45449</v>
      </c>
      <c r="D2419" t="s">
        <v>3543</v>
      </c>
      <c r="E2419" t="s">
        <v>15621</v>
      </c>
      <c r="F2419" t="s">
        <v>15622</v>
      </c>
      <c r="G2419" t="s">
        <v>15623</v>
      </c>
      <c r="H2419" t="s">
        <v>4471</v>
      </c>
      <c r="I2419" t="s">
        <v>2846</v>
      </c>
      <c r="J2419" t="s">
        <v>97</v>
      </c>
      <c r="K2419" t="s">
        <v>2189</v>
      </c>
      <c r="L2419" t="s">
        <v>3154</v>
      </c>
      <c r="M2419" t="s">
        <v>3155</v>
      </c>
      <c r="N2419" t="s">
        <v>15624</v>
      </c>
      <c r="O2419" t="s">
        <v>3012</v>
      </c>
      <c r="P2419" t="s">
        <v>4837</v>
      </c>
      <c r="Q2419" t="s">
        <v>2189</v>
      </c>
      <c r="R2419" t="b">
        <v>0</v>
      </c>
      <c r="S2419">
        <v>1000</v>
      </c>
      <c r="T2419" t="s">
        <v>3002</v>
      </c>
      <c r="U2419" t="s">
        <v>3003</v>
      </c>
      <c r="V2419">
        <v>1</v>
      </c>
      <c r="W2419" t="s">
        <v>3012</v>
      </c>
    </row>
    <row r="2420" spans="1:23" hidden="1" x14ac:dyDescent="0.35">
      <c r="A2420" t="s">
        <v>350</v>
      </c>
      <c r="C2420" s="403">
        <v>45448</v>
      </c>
      <c r="D2420" t="s">
        <v>3543</v>
      </c>
      <c r="E2420" t="s">
        <v>15625</v>
      </c>
      <c r="F2420" t="s">
        <v>15626</v>
      </c>
      <c r="G2420" t="s">
        <v>15627</v>
      </c>
      <c r="H2420" t="s">
        <v>15628</v>
      </c>
      <c r="I2420" t="s">
        <v>2361</v>
      </c>
      <c r="J2420" t="s">
        <v>103</v>
      </c>
      <c r="K2420" t="s">
        <v>837</v>
      </c>
      <c r="L2420" t="s">
        <v>9242</v>
      </c>
      <c r="M2420" t="s">
        <v>1798</v>
      </c>
      <c r="N2420" t="s">
        <v>15629</v>
      </c>
      <c r="O2420" t="s">
        <v>3021</v>
      </c>
      <c r="P2420" t="s">
        <v>9983</v>
      </c>
      <c r="Q2420" t="s">
        <v>837</v>
      </c>
      <c r="R2420" t="b">
        <v>0</v>
      </c>
      <c r="S2420">
        <v>20000</v>
      </c>
      <c r="T2420" t="s">
        <v>3002</v>
      </c>
      <c r="U2420" t="s">
        <v>3003</v>
      </c>
      <c r="V2420">
        <v>20</v>
      </c>
      <c r="W2420" t="s">
        <v>3021</v>
      </c>
    </row>
    <row r="2421" spans="1:23" hidden="1" x14ac:dyDescent="0.35">
      <c r="A2421" t="s">
        <v>350</v>
      </c>
      <c r="C2421" s="403">
        <v>45448</v>
      </c>
      <c r="D2421" t="s">
        <v>3089</v>
      </c>
      <c r="E2421" t="s">
        <v>303</v>
      </c>
      <c r="F2421" t="s">
        <v>15630</v>
      </c>
      <c r="G2421" t="s">
        <v>1921</v>
      </c>
      <c r="H2421" t="s">
        <v>15631</v>
      </c>
      <c r="I2421" t="s">
        <v>2269</v>
      </c>
      <c r="J2421" t="s">
        <v>103</v>
      </c>
      <c r="K2421" t="s">
        <v>1235</v>
      </c>
      <c r="L2421" t="s">
        <v>11691</v>
      </c>
      <c r="M2421" t="s">
        <v>11915</v>
      </c>
      <c r="N2421" t="s">
        <v>15632</v>
      </c>
      <c r="O2421" t="s">
        <v>3030</v>
      </c>
      <c r="P2421" t="s">
        <v>11915</v>
      </c>
      <c r="Q2421" t="s">
        <v>837</v>
      </c>
      <c r="R2421" t="b">
        <v>1</v>
      </c>
      <c r="S2421">
        <v>50000</v>
      </c>
      <c r="T2421" t="s">
        <v>3013</v>
      </c>
      <c r="U2421" t="s">
        <v>8048</v>
      </c>
      <c r="V2421">
        <v>50</v>
      </c>
      <c r="W2421" t="s">
        <v>3030</v>
      </c>
    </row>
    <row r="2422" spans="1:23" hidden="1" x14ac:dyDescent="0.35">
      <c r="A2422" t="s">
        <v>350</v>
      </c>
      <c r="C2422" s="403">
        <v>45448</v>
      </c>
      <c r="D2422" t="s">
        <v>3661</v>
      </c>
      <c r="E2422" t="s">
        <v>15633</v>
      </c>
      <c r="F2422" t="s">
        <v>15634</v>
      </c>
      <c r="G2422" t="s">
        <v>15635</v>
      </c>
      <c r="H2422" t="s">
        <v>15636</v>
      </c>
      <c r="I2422" t="s">
        <v>15637</v>
      </c>
      <c r="J2422" t="s">
        <v>103</v>
      </c>
      <c r="K2422" t="s">
        <v>837</v>
      </c>
      <c r="L2422" t="s">
        <v>8892</v>
      </c>
      <c r="M2422" t="s">
        <v>1798</v>
      </c>
      <c r="N2422" t="s">
        <v>9350</v>
      </c>
      <c r="O2422" t="s">
        <v>3001</v>
      </c>
      <c r="P2422" t="s">
        <v>13184</v>
      </c>
      <c r="Q2422" t="s">
        <v>837</v>
      </c>
      <c r="R2422" t="b">
        <v>1</v>
      </c>
      <c r="S2422">
        <v>50000</v>
      </c>
      <c r="T2422" t="s">
        <v>3002</v>
      </c>
      <c r="U2422" t="s">
        <v>3003</v>
      </c>
      <c r="V2422">
        <v>50</v>
      </c>
      <c r="W2422" t="s">
        <v>3001</v>
      </c>
    </row>
    <row r="2423" spans="1:23" hidden="1" x14ac:dyDescent="0.35">
      <c r="A2423" t="s">
        <v>350</v>
      </c>
      <c r="C2423" s="403">
        <v>45448</v>
      </c>
      <c r="D2423" t="s">
        <v>3543</v>
      </c>
      <c r="E2423" t="s">
        <v>15638</v>
      </c>
      <c r="F2423" t="s">
        <v>15639</v>
      </c>
      <c r="G2423" t="s">
        <v>15640</v>
      </c>
      <c r="H2423" t="s">
        <v>15641</v>
      </c>
      <c r="I2423" t="s">
        <v>15642</v>
      </c>
      <c r="J2423" t="s">
        <v>103</v>
      </c>
      <c r="K2423" t="s">
        <v>837</v>
      </c>
      <c r="L2423" t="s">
        <v>14617</v>
      </c>
      <c r="M2423" t="s">
        <v>1798</v>
      </c>
      <c r="N2423" t="s">
        <v>15643</v>
      </c>
      <c r="O2423" t="s">
        <v>3030</v>
      </c>
      <c r="P2423" t="s">
        <v>14619</v>
      </c>
      <c r="Q2423" t="s">
        <v>837</v>
      </c>
      <c r="R2423" t="b">
        <v>0</v>
      </c>
      <c r="S2423">
        <v>20000</v>
      </c>
      <c r="T2423" t="s">
        <v>3002</v>
      </c>
      <c r="U2423" t="s">
        <v>3003</v>
      </c>
      <c r="V2423">
        <v>20</v>
      </c>
      <c r="W2423" t="s">
        <v>3030</v>
      </c>
    </row>
    <row r="2424" spans="1:23" hidden="1" x14ac:dyDescent="0.35">
      <c r="A2424" t="s">
        <v>381</v>
      </c>
      <c r="C2424" s="403">
        <v>45448</v>
      </c>
      <c r="D2424" t="s">
        <v>10193</v>
      </c>
      <c r="E2424" t="s">
        <v>15644</v>
      </c>
      <c r="F2424" t="s">
        <v>15645</v>
      </c>
      <c r="G2424" t="s">
        <v>441</v>
      </c>
      <c r="H2424" t="s">
        <v>15646</v>
      </c>
      <c r="I2424" t="s">
        <v>2370</v>
      </c>
      <c r="J2424" t="s">
        <v>89</v>
      </c>
      <c r="K2424" t="s">
        <v>380</v>
      </c>
      <c r="L2424" t="s">
        <v>3370</v>
      </c>
      <c r="M2424" t="s">
        <v>3371</v>
      </c>
      <c r="N2424" t="s">
        <v>15647</v>
      </c>
      <c r="O2424" t="s">
        <v>3012</v>
      </c>
      <c r="P2424" t="s">
        <v>1798</v>
      </c>
      <c r="Q2424" t="s">
        <v>456</v>
      </c>
      <c r="R2424" t="b">
        <v>0</v>
      </c>
      <c r="S2424">
        <v>1000</v>
      </c>
      <c r="T2424" t="s">
        <v>3002</v>
      </c>
      <c r="U2424" t="s">
        <v>3003</v>
      </c>
      <c r="V2424">
        <v>1</v>
      </c>
      <c r="W2424" t="s">
        <v>3012</v>
      </c>
    </row>
    <row r="2425" spans="1:23" hidden="1" x14ac:dyDescent="0.35">
      <c r="A2425" t="s">
        <v>381</v>
      </c>
      <c r="C2425" s="403">
        <v>45448</v>
      </c>
      <c r="D2425" t="s">
        <v>10193</v>
      </c>
      <c r="E2425" t="s">
        <v>15648</v>
      </c>
      <c r="F2425" t="s">
        <v>15649</v>
      </c>
      <c r="G2425" t="s">
        <v>954</v>
      </c>
      <c r="H2425" t="s">
        <v>15650</v>
      </c>
      <c r="I2425" t="s">
        <v>2781</v>
      </c>
      <c r="J2425" t="s">
        <v>89</v>
      </c>
      <c r="K2425" t="s">
        <v>380</v>
      </c>
      <c r="L2425" t="s">
        <v>3047</v>
      </c>
      <c r="M2425" t="s">
        <v>3724</v>
      </c>
      <c r="N2425" t="s">
        <v>1798</v>
      </c>
      <c r="O2425" t="s">
        <v>3012</v>
      </c>
      <c r="P2425" t="s">
        <v>1798</v>
      </c>
      <c r="Q2425" t="s">
        <v>456</v>
      </c>
      <c r="R2425" t="b">
        <v>0</v>
      </c>
      <c r="S2425">
        <v>0</v>
      </c>
      <c r="T2425" t="s">
        <v>3002</v>
      </c>
      <c r="U2425" t="s">
        <v>3003</v>
      </c>
      <c r="V2425">
        <v>0</v>
      </c>
      <c r="W2425" t="s">
        <v>3012</v>
      </c>
    </row>
    <row r="2426" spans="1:23" hidden="1" x14ac:dyDescent="0.35">
      <c r="A2426" t="s">
        <v>419</v>
      </c>
      <c r="C2426" s="403">
        <v>45448</v>
      </c>
      <c r="D2426" t="s">
        <v>9713</v>
      </c>
      <c r="E2426" t="s">
        <v>15651</v>
      </c>
      <c r="F2426" t="s">
        <v>15652</v>
      </c>
      <c r="G2426" t="s">
        <v>2378</v>
      </c>
      <c r="H2426" t="s">
        <v>15653</v>
      </c>
      <c r="I2426" t="s">
        <v>2378</v>
      </c>
      <c r="J2426" t="s">
        <v>89</v>
      </c>
      <c r="K2426" t="s">
        <v>388</v>
      </c>
      <c r="L2426" t="s">
        <v>8964</v>
      </c>
      <c r="M2426" t="s">
        <v>15654</v>
      </c>
      <c r="N2426" t="s">
        <v>15655</v>
      </c>
      <c r="O2426" t="s">
        <v>3021</v>
      </c>
      <c r="P2426" t="s">
        <v>15654</v>
      </c>
      <c r="Q2426" t="s">
        <v>497</v>
      </c>
      <c r="R2426" t="b">
        <v>0</v>
      </c>
      <c r="S2426">
        <v>0</v>
      </c>
      <c r="T2426" t="s">
        <v>3002</v>
      </c>
      <c r="U2426" t="s">
        <v>3003</v>
      </c>
      <c r="V2426">
        <v>0</v>
      </c>
      <c r="W2426" t="s">
        <v>3021</v>
      </c>
    </row>
    <row r="2427" spans="1:23" hidden="1" x14ac:dyDescent="0.35">
      <c r="A2427" t="s">
        <v>419</v>
      </c>
      <c r="C2427" s="403">
        <v>45448</v>
      </c>
      <c r="D2427" t="s">
        <v>3543</v>
      </c>
      <c r="E2427" t="s">
        <v>15656</v>
      </c>
      <c r="F2427" t="s">
        <v>15657</v>
      </c>
      <c r="G2427" t="s">
        <v>10800</v>
      </c>
      <c r="H2427" t="s">
        <v>15658</v>
      </c>
      <c r="I2427" t="s">
        <v>15659</v>
      </c>
      <c r="J2427" t="s">
        <v>89</v>
      </c>
      <c r="K2427" t="s">
        <v>388</v>
      </c>
      <c r="L2427" t="s">
        <v>1798</v>
      </c>
      <c r="M2427" t="s">
        <v>1798</v>
      </c>
      <c r="N2427" t="s">
        <v>1798</v>
      </c>
      <c r="O2427" t="s">
        <v>1798</v>
      </c>
      <c r="P2427" t="s">
        <v>1798</v>
      </c>
      <c r="Q2427" t="s">
        <v>497</v>
      </c>
      <c r="R2427" t="b">
        <v>0</v>
      </c>
      <c r="S2427">
        <v>0</v>
      </c>
      <c r="T2427" t="s">
        <v>3002</v>
      </c>
      <c r="U2427" t="s">
        <v>3003</v>
      </c>
      <c r="V2427">
        <v>0</v>
      </c>
      <c r="W2427" t="s">
        <v>9935</v>
      </c>
    </row>
    <row r="2428" spans="1:23" hidden="1" x14ac:dyDescent="0.35">
      <c r="A2428" t="s">
        <v>419</v>
      </c>
      <c r="C2428" s="403">
        <v>45448</v>
      </c>
      <c r="D2428" t="s">
        <v>10193</v>
      </c>
      <c r="E2428" t="s">
        <v>15660</v>
      </c>
      <c r="F2428" t="s">
        <v>15661</v>
      </c>
      <c r="G2428" t="s">
        <v>2782</v>
      </c>
      <c r="H2428" t="s">
        <v>15662</v>
      </c>
      <c r="I2428" t="s">
        <v>2782</v>
      </c>
      <c r="J2428" t="s">
        <v>89</v>
      </c>
      <c r="K2428" t="s">
        <v>388</v>
      </c>
      <c r="L2428" t="s">
        <v>8964</v>
      </c>
      <c r="M2428" t="s">
        <v>13918</v>
      </c>
      <c r="N2428" t="s">
        <v>1798</v>
      </c>
      <c r="O2428" t="s">
        <v>3012</v>
      </c>
      <c r="P2428" t="s">
        <v>1798</v>
      </c>
      <c r="Q2428" t="s">
        <v>497</v>
      </c>
      <c r="R2428" t="b">
        <v>0</v>
      </c>
      <c r="S2428">
        <v>0</v>
      </c>
      <c r="T2428" t="s">
        <v>3002</v>
      </c>
      <c r="U2428" t="s">
        <v>3003</v>
      </c>
      <c r="V2428">
        <v>0</v>
      </c>
      <c r="W2428" t="s">
        <v>3012</v>
      </c>
    </row>
    <row r="2429" spans="1:23" hidden="1" x14ac:dyDescent="0.35">
      <c r="A2429" t="s">
        <v>419</v>
      </c>
      <c r="C2429" s="403">
        <v>45448</v>
      </c>
      <c r="D2429" t="s">
        <v>3543</v>
      </c>
      <c r="E2429" t="s">
        <v>676</v>
      </c>
      <c r="F2429" t="s">
        <v>15663</v>
      </c>
      <c r="G2429" t="s">
        <v>207</v>
      </c>
      <c r="H2429" t="s">
        <v>15664</v>
      </c>
      <c r="I2429" t="s">
        <v>2277</v>
      </c>
      <c r="J2429" t="s">
        <v>89</v>
      </c>
      <c r="K2429" t="s">
        <v>388</v>
      </c>
      <c r="L2429" t="s">
        <v>3047</v>
      </c>
      <c r="M2429" t="s">
        <v>1798</v>
      </c>
      <c r="N2429" t="s">
        <v>15665</v>
      </c>
      <c r="O2429" t="s">
        <v>3021</v>
      </c>
      <c r="P2429" t="s">
        <v>8935</v>
      </c>
      <c r="Q2429" t="s">
        <v>497</v>
      </c>
      <c r="R2429" t="b">
        <v>0</v>
      </c>
      <c r="S2429">
        <v>5000</v>
      </c>
      <c r="T2429" t="s">
        <v>3013</v>
      </c>
      <c r="U2429" t="s">
        <v>3003</v>
      </c>
      <c r="V2429">
        <v>5</v>
      </c>
      <c r="W2429" t="s">
        <v>3021</v>
      </c>
    </row>
    <row r="2430" spans="1:23" hidden="1" x14ac:dyDescent="0.35">
      <c r="A2430" t="s">
        <v>381</v>
      </c>
      <c r="C2430" s="403">
        <v>45448</v>
      </c>
      <c r="D2430" t="s">
        <v>3543</v>
      </c>
      <c r="E2430" t="s">
        <v>15666</v>
      </c>
      <c r="F2430" t="s">
        <v>15667</v>
      </c>
      <c r="G2430" t="s">
        <v>15668</v>
      </c>
      <c r="H2430" t="s">
        <v>15669</v>
      </c>
      <c r="I2430" t="s">
        <v>15668</v>
      </c>
      <c r="J2430" t="s">
        <v>89</v>
      </c>
      <c r="K2430" t="s">
        <v>380</v>
      </c>
      <c r="L2430" t="s">
        <v>9081</v>
      </c>
      <c r="M2430" t="s">
        <v>15670</v>
      </c>
      <c r="N2430" t="s">
        <v>15671</v>
      </c>
      <c r="O2430" t="s">
        <v>3030</v>
      </c>
      <c r="P2430" t="s">
        <v>8981</v>
      </c>
      <c r="Q2430" t="s">
        <v>456</v>
      </c>
      <c r="R2430" t="b">
        <v>1</v>
      </c>
      <c r="S2430">
        <v>0</v>
      </c>
      <c r="T2430" t="s">
        <v>3002</v>
      </c>
      <c r="U2430" t="s">
        <v>3003</v>
      </c>
      <c r="V2430">
        <v>0</v>
      </c>
      <c r="W2430" t="s">
        <v>3030</v>
      </c>
    </row>
    <row r="2431" spans="1:23" hidden="1" x14ac:dyDescent="0.35">
      <c r="A2431" t="s">
        <v>350</v>
      </c>
      <c r="C2431" s="403">
        <v>45448</v>
      </c>
      <c r="D2431" t="s">
        <v>3543</v>
      </c>
      <c r="E2431" t="s">
        <v>15672</v>
      </c>
      <c r="F2431" t="s">
        <v>15673</v>
      </c>
      <c r="G2431" t="s">
        <v>2416</v>
      </c>
      <c r="H2431" t="s">
        <v>15674</v>
      </c>
      <c r="I2431" t="s">
        <v>15675</v>
      </c>
      <c r="J2431" t="s">
        <v>103</v>
      </c>
      <c r="K2431" t="s">
        <v>836</v>
      </c>
      <c r="L2431" t="s">
        <v>13478</v>
      </c>
      <c r="M2431" t="s">
        <v>1798</v>
      </c>
      <c r="N2431" t="s">
        <v>15676</v>
      </c>
      <c r="O2431" t="s">
        <v>3012</v>
      </c>
      <c r="P2431" t="s">
        <v>13481</v>
      </c>
      <c r="Q2431" t="s">
        <v>846</v>
      </c>
      <c r="R2431" t="b">
        <v>0</v>
      </c>
      <c r="S2431">
        <v>1500</v>
      </c>
      <c r="T2431" t="s">
        <v>3002</v>
      </c>
      <c r="U2431" t="s">
        <v>3003</v>
      </c>
      <c r="V2431">
        <v>1.5</v>
      </c>
      <c r="W2431" t="s">
        <v>3012</v>
      </c>
    </row>
    <row r="2432" spans="1:23" hidden="1" x14ac:dyDescent="0.35">
      <c r="A2432" t="s">
        <v>381</v>
      </c>
      <c r="C2432" s="403">
        <v>45448</v>
      </c>
      <c r="D2432" t="s">
        <v>3543</v>
      </c>
      <c r="E2432" t="s">
        <v>1017</v>
      </c>
      <c r="F2432" t="s">
        <v>15677</v>
      </c>
      <c r="G2432" t="s">
        <v>2511</v>
      </c>
      <c r="H2432" t="s">
        <v>15678</v>
      </c>
      <c r="I2432" t="s">
        <v>2511</v>
      </c>
      <c r="J2432" t="s">
        <v>89</v>
      </c>
      <c r="K2432" t="s">
        <v>380</v>
      </c>
      <c r="L2432" t="s">
        <v>3047</v>
      </c>
      <c r="M2432" t="s">
        <v>10908</v>
      </c>
      <c r="N2432" t="s">
        <v>15679</v>
      </c>
      <c r="O2432" t="s">
        <v>3012</v>
      </c>
      <c r="P2432" t="s">
        <v>3785</v>
      </c>
      <c r="Q2432" t="s">
        <v>456</v>
      </c>
      <c r="R2432" t="b">
        <v>0</v>
      </c>
      <c r="S2432">
        <v>1000</v>
      </c>
      <c r="T2432" t="s">
        <v>3013</v>
      </c>
      <c r="U2432" t="s">
        <v>3003</v>
      </c>
      <c r="V2432">
        <v>1</v>
      </c>
      <c r="W2432" t="s">
        <v>3012</v>
      </c>
    </row>
    <row r="2433" spans="1:23" hidden="1" x14ac:dyDescent="0.35">
      <c r="A2433" t="s">
        <v>2189</v>
      </c>
      <c r="C2433" s="403">
        <v>45448</v>
      </c>
      <c r="D2433" t="s">
        <v>3543</v>
      </c>
      <c r="E2433" t="s">
        <v>15680</v>
      </c>
      <c r="F2433" t="s">
        <v>15681</v>
      </c>
      <c r="G2433" t="s">
        <v>3274</v>
      </c>
      <c r="H2433" t="s">
        <v>15682</v>
      </c>
      <c r="I2433" t="s">
        <v>3274</v>
      </c>
      <c r="J2433" t="s">
        <v>98</v>
      </c>
      <c r="K2433" t="s">
        <v>2189</v>
      </c>
      <c r="L2433" t="s">
        <v>5948</v>
      </c>
      <c r="M2433" t="s">
        <v>12532</v>
      </c>
      <c r="N2433" t="s">
        <v>15683</v>
      </c>
      <c r="O2433" t="s">
        <v>3012</v>
      </c>
      <c r="P2433" t="s">
        <v>5951</v>
      </c>
      <c r="Q2433" t="s">
        <v>2189</v>
      </c>
      <c r="R2433" t="b">
        <v>0</v>
      </c>
      <c r="S2433">
        <v>1500</v>
      </c>
      <c r="T2433" t="s">
        <v>3002</v>
      </c>
      <c r="U2433" t="s">
        <v>3003</v>
      </c>
      <c r="V2433">
        <v>1.5</v>
      </c>
      <c r="W2433" t="s">
        <v>3012</v>
      </c>
    </row>
    <row r="2434" spans="1:23" hidden="1" x14ac:dyDescent="0.35">
      <c r="A2434" t="s">
        <v>350</v>
      </c>
      <c r="C2434" s="403">
        <v>45448</v>
      </c>
      <c r="D2434" t="s">
        <v>3543</v>
      </c>
      <c r="E2434" t="s">
        <v>15684</v>
      </c>
      <c r="F2434" t="s">
        <v>15685</v>
      </c>
      <c r="G2434" t="s">
        <v>2382</v>
      </c>
      <c r="H2434" t="s">
        <v>15686</v>
      </c>
      <c r="I2434" t="s">
        <v>15687</v>
      </c>
      <c r="J2434" t="s">
        <v>103</v>
      </c>
      <c r="K2434" t="s">
        <v>836</v>
      </c>
      <c r="L2434" t="s">
        <v>15688</v>
      </c>
      <c r="M2434" t="s">
        <v>1798</v>
      </c>
      <c r="N2434" t="s">
        <v>15689</v>
      </c>
      <c r="O2434" t="s">
        <v>3012</v>
      </c>
      <c r="P2434" t="s">
        <v>15690</v>
      </c>
      <c r="Q2434" t="s">
        <v>846</v>
      </c>
      <c r="R2434" t="b">
        <v>0</v>
      </c>
      <c r="S2434">
        <v>2000</v>
      </c>
      <c r="T2434" t="s">
        <v>3002</v>
      </c>
      <c r="U2434" t="s">
        <v>3003</v>
      </c>
      <c r="V2434">
        <v>2</v>
      </c>
      <c r="W2434" t="s">
        <v>3012</v>
      </c>
    </row>
    <row r="2435" spans="1:23" hidden="1" x14ac:dyDescent="0.35">
      <c r="A2435" t="s">
        <v>350</v>
      </c>
      <c r="C2435" s="403">
        <v>45448</v>
      </c>
      <c r="D2435" t="s">
        <v>3543</v>
      </c>
      <c r="E2435" t="s">
        <v>15691</v>
      </c>
      <c r="F2435" t="s">
        <v>15692</v>
      </c>
      <c r="G2435" t="s">
        <v>6663</v>
      </c>
      <c r="H2435" t="s">
        <v>15693</v>
      </c>
      <c r="I2435" t="s">
        <v>15694</v>
      </c>
      <c r="J2435" t="s">
        <v>103</v>
      </c>
      <c r="K2435" t="s">
        <v>836</v>
      </c>
      <c r="L2435" t="s">
        <v>15688</v>
      </c>
      <c r="M2435" t="s">
        <v>1798</v>
      </c>
      <c r="N2435" t="s">
        <v>15695</v>
      </c>
      <c r="O2435" t="s">
        <v>3012</v>
      </c>
      <c r="P2435" t="s">
        <v>15690</v>
      </c>
      <c r="Q2435" t="s">
        <v>846</v>
      </c>
      <c r="R2435" t="b">
        <v>0</v>
      </c>
      <c r="S2435">
        <v>2000</v>
      </c>
      <c r="T2435" t="s">
        <v>3002</v>
      </c>
      <c r="U2435" t="s">
        <v>3003</v>
      </c>
      <c r="V2435">
        <v>2</v>
      </c>
      <c r="W2435" t="s">
        <v>3012</v>
      </c>
    </row>
    <row r="2436" spans="1:23" hidden="1" x14ac:dyDescent="0.35">
      <c r="A2436" t="s">
        <v>2189</v>
      </c>
      <c r="C2436" s="403">
        <v>45448</v>
      </c>
      <c r="D2436" t="s">
        <v>3543</v>
      </c>
      <c r="E2436" t="s">
        <v>15696</v>
      </c>
      <c r="F2436" t="s">
        <v>15697</v>
      </c>
      <c r="G2436" t="s">
        <v>15698</v>
      </c>
      <c r="H2436" t="s">
        <v>15699</v>
      </c>
      <c r="I2436" t="s">
        <v>2451</v>
      </c>
      <c r="J2436" t="s">
        <v>3247</v>
      </c>
      <c r="K2436" t="s">
        <v>293</v>
      </c>
      <c r="L2436" t="s">
        <v>9789</v>
      </c>
      <c r="M2436" t="s">
        <v>1798</v>
      </c>
      <c r="N2436" t="s">
        <v>15700</v>
      </c>
      <c r="O2436" t="s">
        <v>3012</v>
      </c>
      <c r="P2436" t="s">
        <v>9790</v>
      </c>
      <c r="Q2436" t="s">
        <v>293</v>
      </c>
      <c r="R2436" t="b">
        <v>0</v>
      </c>
      <c r="S2436">
        <v>1000</v>
      </c>
      <c r="T2436" t="s">
        <v>3002</v>
      </c>
      <c r="U2436" t="s">
        <v>3003</v>
      </c>
      <c r="V2436">
        <v>1</v>
      </c>
      <c r="W2436" t="s">
        <v>3012</v>
      </c>
    </row>
    <row r="2437" spans="1:23" hidden="1" x14ac:dyDescent="0.35">
      <c r="A2437" t="s">
        <v>350</v>
      </c>
      <c r="C2437" s="403">
        <v>45448</v>
      </c>
      <c r="D2437" t="s">
        <v>3543</v>
      </c>
      <c r="E2437" t="s">
        <v>15701</v>
      </c>
      <c r="F2437" t="s">
        <v>15702</v>
      </c>
      <c r="G2437" t="s">
        <v>15703</v>
      </c>
      <c r="H2437" t="s">
        <v>15704</v>
      </c>
      <c r="I2437" t="s">
        <v>6001</v>
      </c>
      <c r="J2437" t="s">
        <v>103</v>
      </c>
      <c r="K2437" t="s">
        <v>836</v>
      </c>
      <c r="L2437" t="s">
        <v>13478</v>
      </c>
      <c r="M2437" t="s">
        <v>1798</v>
      </c>
      <c r="N2437" t="s">
        <v>15705</v>
      </c>
      <c r="O2437" t="s">
        <v>3012</v>
      </c>
      <c r="P2437" t="s">
        <v>13481</v>
      </c>
      <c r="Q2437" t="s">
        <v>846</v>
      </c>
      <c r="R2437" t="b">
        <v>0</v>
      </c>
      <c r="S2437">
        <v>2000</v>
      </c>
      <c r="T2437" t="s">
        <v>3002</v>
      </c>
      <c r="U2437" t="s">
        <v>3003</v>
      </c>
      <c r="V2437">
        <v>2</v>
      </c>
      <c r="W2437" t="s">
        <v>3012</v>
      </c>
    </row>
    <row r="2438" spans="1:23" hidden="1" x14ac:dyDescent="0.35">
      <c r="A2438" t="s">
        <v>350</v>
      </c>
      <c r="C2438" s="403">
        <v>45448</v>
      </c>
      <c r="D2438" t="s">
        <v>3543</v>
      </c>
      <c r="E2438" t="s">
        <v>15706</v>
      </c>
      <c r="F2438" t="s">
        <v>15707</v>
      </c>
      <c r="G2438" t="s">
        <v>2476</v>
      </c>
      <c r="H2438" t="s">
        <v>15708</v>
      </c>
      <c r="I2438" t="s">
        <v>15709</v>
      </c>
      <c r="J2438" t="s">
        <v>103</v>
      </c>
      <c r="K2438" t="s">
        <v>837</v>
      </c>
      <c r="L2438" t="s">
        <v>8892</v>
      </c>
      <c r="M2438" t="s">
        <v>1798</v>
      </c>
      <c r="N2438" t="s">
        <v>15710</v>
      </c>
      <c r="O2438" t="s">
        <v>3030</v>
      </c>
      <c r="P2438" t="s">
        <v>13184</v>
      </c>
      <c r="Q2438" t="s">
        <v>837</v>
      </c>
      <c r="R2438" t="b">
        <v>0</v>
      </c>
      <c r="S2438">
        <v>10000</v>
      </c>
      <c r="T2438" t="s">
        <v>3002</v>
      </c>
      <c r="U2438" t="s">
        <v>3003</v>
      </c>
      <c r="V2438">
        <v>10</v>
      </c>
      <c r="W2438" t="s">
        <v>3030</v>
      </c>
    </row>
    <row r="2439" spans="1:23" hidden="1" x14ac:dyDescent="0.35">
      <c r="A2439" t="s">
        <v>350</v>
      </c>
      <c r="C2439" s="403">
        <v>45448</v>
      </c>
      <c r="D2439" t="s">
        <v>3661</v>
      </c>
      <c r="E2439" t="s">
        <v>1206</v>
      </c>
      <c r="F2439" t="s">
        <v>15711</v>
      </c>
      <c r="G2439" t="s">
        <v>149</v>
      </c>
      <c r="H2439" t="s">
        <v>15712</v>
      </c>
      <c r="I2439" t="s">
        <v>4201</v>
      </c>
      <c r="J2439" t="s">
        <v>103</v>
      </c>
      <c r="K2439" t="s">
        <v>837</v>
      </c>
      <c r="L2439" t="s">
        <v>9907</v>
      </c>
      <c r="M2439" t="s">
        <v>1798</v>
      </c>
      <c r="N2439" t="s">
        <v>15713</v>
      </c>
      <c r="O2439" t="s">
        <v>3021</v>
      </c>
      <c r="P2439" t="s">
        <v>9909</v>
      </c>
      <c r="Q2439" t="s">
        <v>837</v>
      </c>
      <c r="R2439" t="b">
        <v>0</v>
      </c>
      <c r="S2439">
        <v>25000</v>
      </c>
      <c r="T2439" t="s">
        <v>3013</v>
      </c>
      <c r="U2439" t="s">
        <v>3003</v>
      </c>
      <c r="V2439">
        <v>25</v>
      </c>
      <c r="W2439" t="s">
        <v>3021</v>
      </c>
    </row>
    <row r="2440" spans="1:23" hidden="1" x14ac:dyDescent="0.35">
      <c r="A2440" t="s">
        <v>419</v>
      </c>
      <c r="C2440" s="403">
        <v>45448</v>
      </c>
      <c r="D2440" t="s">
        <v>3543</v>
      </c>
      <c r="E2440" t="s">
        <v>15714</v>
      </c>
      <c r="F2440" t="s">
        <v>15715</v>
      </c>
      <c r="G2440" t="s">
        <v>2431</v>
      </c>
      <c r="H2440" t="s">
        <v>15716</v>
      </c>
      <c r="I2440" t="s">
        <v>15717</v>
      </c>
      <c r="J2440" t="s">
        <v>89</v>
      </c>
      <c r="K2440" t="s">
        <v>388</v>
      </c>
      <c r="L2440" t="s">
        <v>8964</v>
      </c>
      <c r="M2440" t="s">
        <v>1798</v>
      </c>
      <c r="N2440" t="s">
        <v>15718</v>
      </c>
      <c r="O2440" t="s">
        <v>3012</v>
      </c>
      <c r="P2440" t="s">
        <v>15654</v>
      </c>
      <c r="Q2440" t="s">
        <v>497</v>
      </c>
      <c r="R2440" t="b">
        <v>0</v>
      </c>
      <c r="S2440">
        <v>0</v>
      </c>
      <c r="T2440" t="s">
        <v>3002</v>
      </c>
      <c r="U2440" t="s">
        <v>3003</v>
      </c>
      <c r="V2440">
        <v>0</v>
      </c>
      <c r="W2440" t="s">
        <v>3012</v>
      </c>
    </row>
    <row r="2441" spans="1:23" hidden="1" x14ac:dyDescent="0.35">
      <c r="A2441" t="s">
        <v>419</v>
      </c>
      <c r="C2441" s="403">
        <v>45448</v>
      </c>
      <c r="D2441" t="s">
        <v>3543</v>
      </c>
      <c r="E2441" t="s">
        <v>15719</v>
      </c>
      <c r="F2441" t="s">
        <v>15720</v>
      </c>
      <c r="G2441" t="s">
        <v>15721</v>
      </c>
      <c r="H2441" t="s">
        <v>15722</v>
      </c>
      <c r="I2441" t="s">
        <v>2682</v>
      </c>
      <c r="J2441" t="s">
        <v>96</v>
      </c>
      <c r="K2441" t="s">
        <v>507</v>
      </c>
      <c r="L2441" t="s">
        <v>15723</v>
      </c>
      <c r="M2441" t="s">
        <v>15724</v>
      </c>
      <c r="N2441" t="s">
        <v>15725</v>
      </c>
      <c r="O2441" t="s">
        <v>3021</v>
      </c>
      <c r="P2441" t="s">
        <v>9477</v>
      </c>
      <c r="Q2441" t="s">
        <v>429</v>
      </c>
      <c r="R2441" t="b">
        <v>0</v>
      </c>
      <c r="S2441">
        <v>10000</v>
      </c>
      <c r="T2441" t="s">
        <v>3002</v>
      </c>
      <c r="U2441" t="s">
        <v>3003</v>
      </c>
      <c r="V2441">
        <v>10</v>
      </c>
      <c r="W2441" t="s">
        <v>3021</v>
      </c>
    </row>
    <row r="2442" spans="1:23" hidden="1" x14ac:dyDescent="0.35">
      <c r="A2442" t="s">
        <v>419</v>
      </c>
      <c r="C2442" s="403">
        <v>45448</v>
      </c>
      <c r="D2442" t="s">
        <v>3661</v>
      </c>
      <c r="E2442" t="s">
        <v>506</v>
      </c>
      <c r="F2442" t="s">
        <v>15726</v>
      </c>
      <c r="G2442" t="s">
        <v>1153</v>
      </c>
      <c r="H2442" t="s">
        <v>15727</v>
      </c>
      <c r="I2442" t="s">
        <v>15728</v>
      </c>
      <c r="J2442" t="s">
        <v>96</v>
      </c>
      <c r="K2442" t="s">
        <v>507</v>
      </c>
      <c r="L2442" t="s">
        <v>15723</v>
      </c>
      <c r="M2442" t="s">
        <v>15729</v>
      </c>
      <c r="N2442" t="s">
        <v>15730</v>
      </c>
      <c r="O2442" t="s">
        <v>3021</v>
      </c>
      <c r="P2442" t="s">
        <v>15731</v>
      </c>
      <c r="Q2442" t="s">
        <v>429</v>
      </c>
      <c r="R2442" t="b">
        <v>0</v>
      </c>
      <c r="S2442">
        <v>5000</v>
      </c>
      <c r="T2442" t="s">
        <v>3002</v>
      </c>
      <c r="U2442" t="s">
        <v>3003</v>
      </c>
      <c r="V2442">
        <v>5</v>
      </c>
      <c r="W2442" t="s">
        <v>3021</v>
      </c>
    </row>
    <row r="2443" spans="1:23" hidden="1" x14ac:dyDescent="0.35">
      <c r="A2443" t="s">
        <v>2176</v>
      </c>
      <c r="C2443" s="403">
        <v>45448</v>
      </c>
      <c r="D2443" t="s">
        <v>3661</v>
      </c>
      <c r="E2443" t="s">
        <v>15732</v>
      </c>
      <c r="F2443" t="s">
        <v>15733</v>
      </c>
      <c r="G2443" t="s">
        <v>15734</v>
      </c>
      <c r="H2443" t="s">
        <v>15735</v>
      </c>
      <c r="I2443" t="s">
        <v>796</v>
      </c>
      <c r="J2443" t="s">
        <v>102</v>
      </c>
      <c r="K2443" t="s">
        <v>378</v>
      </c>
      <c r="L2443" t="s">
        <v>3275</v>
      </c>
      <c r="M2443" t="s">
        <v>3859</v>
      </c>
      <c r="N2443" t="s">
        <v>4668</v>
      </c>
      <c r="O2443" t="s">
        <v>3001</v>
      </c>
      <c r="P2443" t="s">
        <v>3861</v>
      </c>
      <c r="Q2443" t="s">
        <v>378</v>
      </c>
      <c r="R2443" t="b">
        <v>1</v>
      </c>
      <c r="S2443">
        <v>50000</v>
      </c>
      <c r="T2443" t="s">
        <v>3002</v>
      </c>
      <c r="U2443" t="s">
        <v>3003</v>
      </c>
      <c r="V2443">
        <v>50</v>
      </c>
      <c r="W2443" t="s">
        <v>3001</v>
      </c>
    </row>
    <row r="2444" spans="1:23" hidden="1" x14ac:dyDescent="0.35">
      <c r="A2444" t="s">
        <v>419</v>
      </c>
      <c r="C2444" s="403">
        <v>45448</v>
      </c>
      <c r="D2444" t="s">
        <v>3661</v>
      </c>
      <c r="E2444" t="s">
        <v>580</v>
      </c>
      <c r="F2444" t="s">
        <v>15736</v>
      </c>
      <c r="G2444" t="s">
        <v>2390</v>
      </c>
      <c r="H2444" t="s">
        <v>15737</v>
      </c>
      <c r="I2444" t="s">
        <v>1993</v>
      </c>
      <c r="J2444" t="s">
        <v>92</v>
      </c>
      <c r="K2444" t="s">
        <v>447</v>
      </c>
      <c r="L2444" t="s">
        <v>3047</v>
      </c>
      <c r="M2444" t="s">
        <v>3783</v>
      </c>
      <c r="N2444" t="s">
        <v>15738</v>
      </c>
      <c r="O2444" t="s">
        <v>3001</v>
      </c>
      <c r="P2444" t="s">
        <v>3785</v>
      </c>
      <c r="Q2444" t="s">
        <v>418</v>
      </c>
      <c r="R2444" t="b">
        <v>0</v>
      </c>
      <c r="S2444">
        <v>20000</v>
      </c>
      <c r="T2444" t="s">
        <v>3013</v>
      </c>
      <c r="U2444" t="s">
        <v>3003</v>
      </c>
      <c r="V2444">
        <v>20</v>
      </c>
      <c r="W2444" t="s">
        <v>3001</v>
      </c>
    </row>
    <row r="2445" spans="1:23" hidden="1" x14ac:dyDescent="0.35">
      <c r="A2445" t="s">
        <v>419</v>
      </c>
      <c r="C2445" s="403">
        <v>45448</v>
      </c>
      <c r="D2445" t="s">
        <v>3543</v>
      </c>
      <c r="E2445" t="s">
        <v>15739</v>
      </c>
      <c r="F2445" t="s">
        <v>15740</v>
      </c>
      <c r="G2445" t="s">
        <v>15741</v>
      </c>
      <c r="H2445" t="s">
        <v>15742</v>
      </c>
      <c r="I2445" t="s">
        <v>15743</v>
      </c>
      <c r="J2445" t="s">
        <v>92</v>
      </c>
      <c r="K2445" t="s">
        <v>447</v>
      </c>
      <c r="L2445" t="s">
        <v>7290</v>
      </c>
      <c r="M2445" t="s">
        <v>7291</v>
      </c>
      <c r="N2445" t="s">
        <v>15744</v>
      </c>
      <c r="O2445" t="s">
        <v>3030</v>
      </c>
      <c r="P2445" t="s">
        <v>7293</v>
      </c>
      <c r="Q2445" t="s">
        <v>418</v>
      </c>
      <c r="R2445" t="b">
        <v>0</v>
      </c>
      <c r="S2445">
        <v>10000</v>
      </c>
      <c r="T2445" t="s">
        <v>3013</v>
      </c>
      <c r="U2445" t="s">
        <v>3003</v>
      </c>
      <c r="V2445">
        <v>10</v>
      </c>
      <c r="W2445" t="s">
        <v>3030</v>
      </c>
    </row>
    <row r="2446" spans="1:23" hidden="1" x14ac:dyDescent="0.35">
      <c r="A2446" t="s">
        <v>350</v>
      </c>
      <c r="C2446" s="403">
        <v>45448</v>
      </c>
      <c r="D2446" t="s">
        <v>3543</v>
      </c>
      <c r="E2446" t="s">
        <v>15745</v>
      </c>
      <c r="F2446" t="s">
        <v>15746</v>
      </c>
      <c r="G2446" t="s">
        <v>15747</v>
      </c>
      <c r="H2446" t="s">
        <v>15748</v>
      </c>
      <c r="I2446" t="s">
        <v>4221</v>
      </c>
      <c r="J2446" t="s">
        <v>103</v>
      </c>
      <c r="K2446" t="s">
        <v>836</v>
      </c>
      <c r="L2446" t="s">
        <v>15749</v>
      </c>
      <c r="M2446" t="s">
        <v>1798</v>
      </c>
      <c r="N2446" t="s">
        <v>15750</v>
      </c>
      <c r="O2446" t="s">
        <v>3012</v>
      </c>
      <c r="P2446" t="s">
        <v>3565</v>
      </c>
      <c r="Q2446" t="s">
        <v>846</v>
      </c>
      <c r="R2446" t="b">
        <v>0</v>
      </c>
      <c r="S2446">
        <v>3000</v>
      </c>
      <c r="T2446" t="s">
        <v>3002</v>
      </c>
      <c r="U2446" t="s">
        <v>3003</v>
      </c>
      <c r="V2446">
        <v>3</v>
      </c>
      <c r="W2446" t="s">
        <v>3012</v>
      </c>
    </row>
    <row r="2447" spans="1:23" hidden="1" x14ac:dyDescent="0.35">
      <c r="A2447" t="s">
        <v>419</v>
      </c>
      <c r="C2447" s="403">
        <v>45448</v>
      </c>
      <c r="D2447" t="s">
        <v>3543</v>
      </c>
      <c r="E2447" t="s">
        <v>15751</v>
      </c>
      <c r="F2447" t="s">
        <v>15752</v>
      </c>
      <c r="G2447" t="s">
        <v>11812</v>
      </c>
      <c r="H2447" t="s">
        <v>15753</v>
      </c>
      <c r="I2447" t="s">
        <v>11812</v>
      </c>
      <c r="J2447" t="s">
        <v>92</v>
      </c>
      <c r="K2447" t="s">
        <v>418</v>
      </c>
      <c r="L2447" t="s">
        <v>11047</v>
      </c>
      <c r="M2447" t="s">
        <v>1798</v>
      </c>
      <c r="N2447" t="s">
        <v>15754</v>
      </c>
      <c r="O2447" t="s">
        <v>3021</v>
      </c>
      <c r="P2447" t="s">
        <v>3846</v>
      </c>
      <c r="Q2447" t="s">
        <v>418</v>
      </c>
      <c r="R2447" t="b">
        <v>0</v>
      </c>
      <c r="S2447">
        <v>8000</v>
      </c>
      <c r="T2447" t="s">
        <v>3002</v>
      </c>
      <c r="U2447" t="s">
        <v>3003</v>
      </c>
      <c r="V2447">
        <v>8</v>
      </c>
      <c r="W2447" t="s">
        <v>3021</v>
      </c>
    </row>
    <row r="2448" spans="1:23" hidden="1" x14ac:dyDescent="0.35">
      <c r="A2448" t="s">
        <v>419</v>
      </c>
      <c r="C2448" s="403">
        <v>45448</v>
      </c>
      <c r="D2448" t="s">
        <v>3543</v>
      </c>
      <c r="E2448" t="s">
        <v>15755</v>
      </c>
      <c r="F2448" t="s">
        <v>15756</v>
      </c>
      <c r="G2448" t="s">
        <v>15757</v>
      </c>
      <c r="H2448" t="s">
        <v>15758</v>
      </c>
      <c r="I2448" t="s">
        <v>2467</v>
      </c>
      <c r="J2448" t="s">
        <v>92</v>
      </c>
      <c r="K2448" t="s">
        <v>418</v>
      </c>
      <c r="L2448" t="s">
        <v>13703</v>
      </c>
      <c r="M2448" t="s">
        <v>13704</v>
      </c>
      <c r="N2448" t="s">
        <v>13705</v>
      </c>
      <c r="O2448" t="s">
        <v>3021</v>
      </c>
      <c r="P2448" t="s">
        <v>13704</v>
      </c>
      <c r="Q2448" t="s">
        <v>418</v>
      </c>
      <c r="R2448" t="b">
        <v>0</v>
      </c>
      <c r="S2448">
        <v>10000</v>
      </c>
      <c r="T2448" t="s">
        <v>3002</v>
      </c>
      <c r="U2448" t="s">
        <v>3003</v>
      </c>
      <c r="V2448">
        <v>10</v>
      </c>
      <c r="W2448" t="s">
        <v>3021</v>
      </c>
    </row>
    <row r="2449" spans="1:23" hidden="1" x14ac:dyDescent="0.35">
      <c r="A2449" t="s">
        <v>350</v>
      </c>
      <c r="C2449" s="403">
        <v>45448</v>
      </c>
      <c r="D2449" t="s">
        <v>3543</v>
      </c>
      <c r="E2449" t="s">
        <v>15759</v>
      </c>
      <c r="F2449" t="s">
        <v>15760</v>
      </c>
      <c r="G2449" t="s">
        <v>15761</v>
      </c>
      <c r="H2449" t="s">
        <v>15762</v>
      </c>
      <c r="I2449" t="s">
        <v>15761</v>
      </c>
      <c r="J2449" t="s">
        <v>103</v>
      </c>
      <c r="K2449" t="s">
        <v>836</v>
      </c>
      <c r="L2449" t="s">
        <v>15749</v>
      </c>
      <c r="M2449" t="s">
        <v>1798</v>
      </c>
      <c r="N2449" t="s">
        <v>15763</v>
      </c>
      <c r="O2449" t="s">
        <v>3012</v>
      </c>
      <c r="P2449" t="s">
        <v>3565</v>
      </c>
      <c r="Q2449" t="s">
        <v>846</v>
      </c>
      <c r="R2449" t="b">
        <v>0</v>
      </c>
      <c r="S2449">
        <v>2000</v>
      </c>
      <c r="T2449" t="s">
        <v>3002</v>
      </c>
      <c r="U2449" t="s">
        <v>3003</v>
      </c>
      <c r="V2449">
        <v>2</v>
      </c>
      <c r="W2449" t="s">
        <v>3012</v>
      </c>
    </row>
    <row r="2450" spans="1:23" hidden="1" x14ac:dyDescent="0.35">
      <c r="A2450" t="s">
        <v>350</v>
      </c>
      <c r="C2450" s="403">
        <v>45448</v>
      </c>
      <c r="D2450" t="s">
        <v>3543</v>
      </c>
      <c r="E2450" t="s">
        <v>15764</v>
      </c>
      <c r="F2450" t="s">
        <v>15765</v>
      </c>
      <c r="G2450" t="s">
        <v>15766</v>
      </c>
      <c r="H2450" t="s">
        <v>15767</v>
      </c>
      <c r="I2450" t="s">
        <v>15768</v>
      </c>
      <c r="J2450" t="s">
        <v>103</v>
      </c>
      <c r="K2450" t="s">
        <v>836</v>
      </c>
      <c r="L2450" t="s">
        <v>15749</v>
      </c>
      <c r="M2450" t="s">
        <v>1798</v>
      </c>
      <c r="N2450" t="s">
        <v>15769</v>
      </c>
      <c r="O2450" t="s">
        <v>3012</v>
      </c>
      <c r="P2450" t="s">
        <v>3565</v>
      </c>
      <c r="Q2450" t="s">
        <v>846</v>
      </c>
      <c r="R2450" t="b">
        <v>0</v>
      </c>
      <c r="S2450">
        <v>2000</v>
      </c>
      <c r="T2450" t="s">
        <v>3002</v>
      </c>
      <c r="U2450" t="s">
        <v>3003</v>
      </c>
      <c r="V2450">
        <v>2</v>
      </c>
      <c r="W2450" t="s">
        <v>3012</v>
      </c>
    </row>
    <row r="2451" spans="1:23" hidden="1" x14ac:dyDescent="0.35">
      <c r="A2451" t="s">
        <v>2189</v>
      </c>
      <c r="C2451" s="403">
        <v>45448</v>
      </c>
      <c r="D2451" t="s">
        <v>3543</v>
      </c>
      <c r="E2451" t="s">
        <v>15770</v>
      </c>
      <c r="F2451" t="s">
        <v>15771</v>
      </c>
      <c r="G2451" t="s">
        <v>3505</v>
      </c>
      <c r="H2451" t="s">
        <v>15772</v>
      </c>
      <c r="I2451" t="s">
        <v>3505</v>
      </c>
      <c r="J2451" t="s">
        <v>98</v>
      </c>
      <c r="K2451" t="s">
        <v>2189</v>
      </c>
      <c r="L2451" t="s">
        <v>9177</v>
      </c>
      <c r="M2451" t="s">
        <v>15773</v>
      </c>
      <c r="N2451" t="s">
        <v>15774</v>
      </c>
      <c r="O2451" t="s">
        <v>3021</v>
      </c>
      <c r="P2451" t="s">
        <v>15775</v>
      </c>
      <c r="Q2451" t="s">
        <v>2189</v>
      </c>
      <c r="R2451" t="b">
        <v>0</v>
      </c>
      <c r="S2451">
        <v>15000</v>
      </c>
      <c r="T2451" t="s">
        <v>3002</v>
      </c>
      <c r="U2451" t="s">
        <v>3003</v>
      </c>
      <c r="V2451">
        <v>15</v>
      </c>
      <c r="W2451" t="s">
        <v>3021</v>
      </c>
    </row>
    <row r="2452" spans="1:23" hidden="1" x14ac:dyDescent="0.35">
      <c r="A2452" t="s">
        <v>350</v>
      </c>
      <c r="C2452" s="403">
        <v>45448</v>
      </c>
      <c r="D2452" t="s">
        <v>3543</v>
      </c>
      <c r="E2452" t="s">
        <v>15776</v>
      </c>
      <c r="F2452" t="s">
        <v>15777</v>
      </c>
      <c r="G2452" t="s">
        <v>2391</v>
      </c>
      <c r="H2452" t="s">
        <v>15778</v>
      </c>
      <c r="I2452" t="s">
        <v>15779</v>
      </c>
      <c r="J2452" t="s">
        <v>103</v>
      </c>
      <c r="K2452" t="s">
        <v>837</v>
      </c>
      <c r="L2452" t="s">
        <v>13107</v>
      </c>
      <c r="M2452" t="s">
        <v>1798</v>
      </c>
      <c r="N2452" t="s">
        <v>15780</v>
      </c>
      <c r="O2452" t="s">
        <v>3012</v>
      </c>
      <c r="P2452" t="s">
        <v>13110</v>
      </c>
      <c r="Q2452" t="s">
        <v>837</v>
      </c>
      <c r="R2452" t="b">
        <v>0</v>
      </c>
      <c r="S2452">
        <v>1000</v>
      </c>
      <c r="T2452" t="s">
        <v>3002</v>
      </c>
      <c r="U2452" t="s">
        <v>3003</v>
      </c>
      <c r="V2452">
        <v>1</v>
      </c>
      <c r="W2452" t="s">
        <v>3012</v>
      </c>
    </row>
    <row r="2453" spans="1:23" hidden="1" x14ac:dyDescent="0.35">
      <c r="A2453" t="s">
        <v>350</v>
      </c>
      <c r="C2453" s="403">
        <v>45448</v>
      </c>
      <c r="D2453" t="s">
        <v>3543</v>
      </c>
      <c r="E2453" t="s">
        <v>15781</v>
      </c>
      <c r="F2453" t="s">
        <v>15782</v>
      </c>
      <c r="G2453" t="s">
        <v>2526</v>
      </c>
      <c r="H2453" t="s">
        <v>15783</v>
      </c>
      <c r="I2453" t="s">
        <v>15784</v>
      </c>
      <c r="J2453" t="s">
        <v>103</v>
      </c>
      <c r="K2453" t="s">
        <v>837</v>
      </c>
      <c r="L2453" t="s">
        <v>15785</v>
      </c>
      <c r="M2453" t="s">
        <v>1798</v>
      </c>
      <c r="N2453" t="s">
        <v>15786</v>
      </c>
      <c r="O2453" t="s">
        <v>3012</v>
      </c>
      <c r="P2453" t="s">
        <v>15787</v>
      </c>
      <c r="Q2453" t="s">
        <v>837</v>
      </c>
      <c r="R2453" t="b">
        <v>0</v>
      </c>
      <c r="S2453">
        <v>3000</v>
      </c>
      <c r="T2453" t="s">
        <v>3002</v>
      </c>
      <c r="U2453" t="s">
        <v>3003</v>
      </c>
      <c r="V2453">
        <v>3</v>
      </c>
      <c r="W2453" t="s">
        <v>3012</v>
      </c>
    </row>
    <row r="2454" spans="1:23" hidden="1" x14ac:dyDescent="0.35">
      <c r="A2454" t="s">
        <v>350</v>
      </c>
      <c r="C2454" s="403">
        <v>45448</v>
      </c>
      <c r="D2454" t="s">
        <v>3543</v>
      </c>
      <c r="E2454" t="s">
        <v>15788</v>
      </c>
      <c r="F2454" t="s">
        <v>15789</v>
      </c>
      <c r="G2454" t="s">
        <v>1947</v>
      </c>
      <c r="H2454" t="s">
        <v>15790</v>
      </c>
      <c r="I2454" t="s">
        <v>15791</v>
      </c>
      <c r="J2454" t="s">
        <v>103</v>
      </c>
      <c r="K2454" t="s">
        <v>837</v>
      </c>
      <c r="L2454" t="s">
        <v>15785</v>
      </c>
      <c r="M2454" t="s">
        <v>1798</v>
      </c>
      <c r="N2454" t="s">
        <v>15792</v>
      </c>
      <c r="O2454" t="s">
        <v>3012</v>
      </c>
      <c r="P2454" t="s">
        <v>15787</v>
      </c>
      <c r="Q2454" t="s">
        <v>837</v>
      </c>
      <c r="R2454" t="b">
        <v>0</v>
      </c>
      <c r="S2454">
        <v>1000</v>
      </c>
      <c r="T2454" t="s">
        <v>3002</v>
      </c>
      <c r="U2454" t="s">
        <v>3003</v>
      </c>
      <c r="V2454">
        <v>1</v>
      </c>
      <c r="W2454" t="s">
        <v>3012</v>
      </c>
    </row>
    <row r="2455" spans="1:23" hidden="1" x14ac:dyDescent="0.35">
      <c r="A2455" t="s">
        <v>2189</v>
      </c>
      <c r="C2455" s="403">
        <v>45448</v>
      </c>
      <c r="D2455" t="s">
        <v>3543</v>
      </c>
      <c r="E2455" t="s">
        <v>15793</v>
      </c>
      <c r="F2455" t="s">
        <v>15794</v>
      </c>
      <c r="G2455" t="s">
        <v>15795</v>
      </c>
      <c r="H2455" t="s">
        <v>15796</v>
      </c>
      <c r="I2455" t="s">
        <v>2380</v>
      </c>
      <c r="J2455" t="s">
        <v>100</v>
      </c>
      <c r="K2455" t="s">
        <v>293</v>
      </c>
      <c r="L2455" t="s">
        <v>10753</v>
      </c>
      <c r="M2455" t="s">
        <v>1798</v>
      </c>
      <c r="N2455" t="s">
        <v>15797</v>
      </c>
      <c r="O2455" t="s">
        <v>3012</v>
      </c>
      <c r="P2455" t="s">
        <v>10756</v>
      </c>
      <c r="Q2455" t="s">
        <v>293</v>
      </c>
      <c r="R2455" t="b">
        <v>0</v>
      </c>
      <c r="S2455">
        <v>1000</v>
      </c>
      <c r="T2455" t="s">
        <v>3002</v>
      </c>
      <c r="U2455" t="s">
        <v>3003</v>
      </c>
      <c r="V2455">
        <v>1</v>
      </c>
      <c r="W2455" t="s">
        <v>3012</v>
      </c>
    </row>
    <row r="2456" spans="1:23" hidden="1" x14ac:dyDescent="0.35">
      <c r="A2456" t="s">
        <v>2176</v>
      </c>
      <c r="C2456" s="403">
        <v>45448</v>
      </c>
      <c r="D2456" t="s">
        <v>3543</v>
      </c>
      <c r="E2456" t="s">
        <v>15798</v>
      </c>
      <c r="F2456" t="s">
        <v>15799</v>
      </c>
      <c r="G2456" t="s">
        <v>15800</v>
      </c>
      <c r="H2456" t="s">
        <v>15801</v>
      </c>
      <c r="I2456" t="s">
        <v>15800</v>
      </c>
      <c r="J2456" t="s">
        <v>102</v>
      </c>
      <c r="K2456" t="s">
        <v>842</v>
      </c>
      <c r="L2456" t="s">
        <v>13237</v>
      </c>
      <c r="M2456" t="s">
        <v>1798</v>
      </c>
      <c r="N2456" t="s">
        <v>15802</v>
      </c>
      <c r="O2456" t="s">
        <v>3021</v>
      </c>
      <c r="P2456" t="s">
        <v>13239</v>
      </c>
      <c r="Q2456" t="s">
        <v>349</v>
      </c>
      <c r="R2456" t="b">
        <v>0</v>
      </c>
      <c r="S2456">
        <v>2000</v>
      </c>
      <c r="T2456" t="s">
        <v>3002</v>
      </c>
      <c r="U2456" t="s">
        <v>3003</v>
      </c>
      <c r="V2456">
        <v>2</v>
      </c>
      <c r="W2456" t="s">
        <v>3021</v>
      </c>
    </row>
    <row r="2457" spans="1:23" hidden="1" x14ac:dyDescent="0.35">
      <c r="A2457" t="s">
        <v>2176</v>
      </c>
      <c r="C2457" s="403">
        <v>45448</v>
      </c>
      <c r="D2457" t="s">
        <v>3543</v>
      </c>
      <c r="E2457" t="s">
        <v>15803</v>
      </c>
      <c r="F2457" t="s">
        <v>15804</v>
      </c>
      <c r="G2457" t="s">
        <v>2320</v>
      </c>
      <c r="H2457" t="s">
        <v>15805</v>
      </c>
      <c r="I2457" t="s">
        <v>2320</v>
      </c>
      <c r="J2457" t="s">
        <v>102</v>
      </c>
      <c r="K2457" t="s">
        <v>842</v>
      </c>
      <c r="L2457" t="s">
        <v>13237</v>
      </c>
      <c r="M2457" t="s">
        <v>1798</v>
      </c>
      <c r="N2457" t="s">
        <v>15806</v>
      </c>
      <c r="O2457" t="s">
        <v>3012</v>
      </c>
      <c r="P2457" t="s">
        <v>13239</v>
      </c>
      <c r="Q2457" t="s">
        <v>349</v>
      </c>
      <c r="R2457" t="b">
        <v>0</v>
      </c>
      <c r="S2457">
        <v>2400</v>
      </c>
      <c r="T2457" t="s">
        <v>3002</v>
      </c>
      <c r="U2457" t="s">
        <v>3003</v>
      </c>
      <c r="V2457">
        <v>2.4</v>
      </c>
      <c r="W2457" t="s">
        <v>3012</v>
      </c>
    </row>
    <row r="2458" spans="1:23" hidden="1" x14ac:dyDescent="0.35">
      <c r="A2458" t="s">
        <v>2189</v>
      </c>
      <c r="C2458" s="403">
        <v>45448</v>
      </c>
      <c r="D2458" t="s">
        <v>3661</v>
      </c>
      <c r="E2458" t="s">
        <v>2505</v>
      </c>
      <c r="F2458" t="s">
        <v>15807</v>
      </c>
      <c r="G2458" t="s">
        <v>15808</v>
      </c>
      <c r="H2458" t="s">
        <v>15809</v>
      </c>
      <c r="I2458" t="s">
        <v>2738</v>
      </c>
      <c r="J2458" t="s">
        <v>100</v>
      </c>
      <c r="K2458" t="s">
        <v>293</v>
      </c>
      <c r="L2458" t="s">
        <v>3071</v>
      </c>
      <c r="M2458" t="s">
        <v>1798</v>
      </c>
      <c r="N2458" t="s">
        <v>15810</v>
      </c>
      <c r="O2458" t="s">
        <v>3030</v>
      </c>
      <c r="P2458" t="s">
        <v>3732</v>
      </c>
      <c r="Q2458" t="s">
        <v>293</v>
      </c>
      <c r="R2458" t="b">
        <v>1</v>
      </c>
      <c r="S2458">
        <v>100000</v>
      </c>
      <c r="T2458" t="s">
        <v>3013</v>
      </c>
      <c r="U2458" t="s">
        <v>3003</v>
      </c>
      <c r="V2458">
        <v>100</v>
      </c>
      <c r="W2458" t="s">
        <v>3030</v>
      </c>
    </row>
    <row r="2459" spans="1:23" hidden="1" x14ac:dyDescent="0.35">
      <c r="A2459" t="s">
        <v>2189</v>
      </c>
      <c r="C2459" s="403">
        <v>45448</v>
      </c>
      <c r="D2459" t="s">
        <v>3543</v>
      </c>
      <c r="E2459" t="s">
        <v>15811</v>
      </c>
      <c r="F2459" t="s">
        <v>15812</v>
      </c>
      <c r="G2459" t="s">
        <v>15813</v>
      </c>
      <c r="H2459" t="s">
        <v>15814</v>
      </c>
      <c r="I2459" t="s">
        <v>2526</v>
      </c>
      <c r="J2459" t="s">
        <v>100</v>
      </c>
      <c r="K2459" t="s">
        <v>293</v>
      </c>
      <c r="L2459" t="s">
        <v>3071</v>
      </c>
      <c r="M2459" t="s">
        <v>1798</v>
      </c>
      <c r="N2459" t="s">
        <v>15815</v>
      </c>
      <c r="O2459" t="s">
        <v>3012</v>
      </c>
      <c r="P2459" t="s">
        <v>3732</v>
      </c>
      <c r="Q2459" t="s">
        <v>293</v>
      </c>
      <c r="R2459" t="b">
        <v>0</v>
      </c>
      <c r="S2459">
        <v>1000</v>
      </c>
      <c r="T2459" t="s">
        <v>3002</v>
      </c>
      <c r="U2459" t="s">
        <v>3003</v>
      </c>
      <c r="V2459">
        <v>1</v>
      </c>
      <c r="W2459" t="s">
        <v>3012</v>
      </c>
    </row>
    <row r="2460" spans="1:23" hidden="1" x14ac:dyDescent="0.35">
      <c r="A2460" t="s">
        <v>350</v>
      </c>
      <c r="C2460" s="403">
        <v>45448</v>
      </c>
      <c r="D2460" t="s">
        <v>3543</v>
      </c>
      <c r="E2460" t="s">
        <v>15816</v>
      </c>
      <c r="F2460" t="s">
        <v>15817</v>
      </c>
      <c r="G2460" t="s">
        <v>15818</v>
      </c>
      <c r="H2460" t="s">
        <v>15819</v>
      </c>
      <c r="I2460" t="s">
        <v>15820</v>
      </c>
      <c r="J2460" t="s">
        <v>105</v>
      </c>
      <c r="K2460" t="s">
        <v>846</v>
      </c>
      <c r="L2460" t="s">
        <v>8323</v>
      </c>
      <c r="M2460" t="s">
        <v>15821</v>
      </c>
      <c r="N2460" t="s">
        <v>15822</v>
      </c>
      <c r="O2460" t="s">
        <v>3012</v>
      </c>
      <c r="P2460" t="s">
        <v>13901</v>
      </c>
      <c r="Q2460" t="s">
        <v>846</v>
      </c>
      <c r="R2460" t="b">
        <v>0</v>
      </c>
      <c r="S2460">
        <v>0</v>
      </c>
      <c r="T2460" t="s">
        <v>3002</v>
      </c>
      <c r="U2460" t="s">
        <v>3003</v>
      </c>
      <c r="V2460">
        <v>0</v>
      </c>
      <c r="W2460" t="s">
        <v>3012</v>
      </c>
    </row>
    <row r="2461" spans="1:23" hidden="1" x14ac:dyDescent="0.35">
      <c r="A2461" t="s">
        <v>2176</v>
      </c>
      <c r="C2461" s="403">
        <v>45448</v>
      </c>
      <c r="D2461" t="s">
        <v>3543</v>
      </c>
      <c r="E2461" t="s">
        <v>15823</v>
      </c>
      <c r="F2461" t="s">
        <v>15824</v>
      </c>
      <c r="G2461" t="s">
        <v>2300</v>
      </c>
      <c r="H2461" t="s">
        <v>15825</v>
      </c>
      <c r="I2461" t="s">
        <v>2300</v>
      </c>
      <c r="J2461" t="s">
        <v>102</v>
      </c>
      <c r="K2461" t="s">
        <v>842</v>
      </c>
      <c r="L2461" t="s">
        <v>9852</v>
      </c>
      <c r="M2461" t="s">
        <v>1798</v>
      </c>
      <c r="N2461" t="s">
        <v>15826</v>
      </c>
      <c r="O2461" t="s">
        <v>3012</v>
      </c>
      <c r="P2461" t="s">
        <v>13774</v>
      </c>
      <c r="Q2461" t="s">
        <v>349</v>
      </c>
      <c r="R2461" t="b">
        <v>0</v>
      </c>
      <c r="S2461">
        <v>800</v>
      </c>
      <c r="T2461" t="s">
        <v>3002</v>
      </c>
      <c r="U2461" t="s">
        <v>3003</v>
      </c>
      <c r="V2461">
        <v>0.8</v>
      </c>
      <c r="W2461" t="s">
        <v>3012</v>
      </c>
    </row>
    <row r="2462" spans="1:23" hidden="1" x14ac:dyDescent="0.35">
      <c r="A2462" t="s">
        <v>2176</v>
      </c>
      <c r="C2462" s="403">
        <v>45448</v>
      </c>
      <c r="D2462" t="s">
        <v>3661</v>
      </c>
      <c r="E2462" t="s">
        <v>15827</v>
      </c>
      <c r="F2462" t="s">
        <v>15828</v>
      </c>
      <c r="G2462" t="s">
        <v>15829</v>
      </c>
      <c r="H2462" t="s">
        <v>15830</v>
      </c>
      <c r="I2462" t="s">
        <v>15831</v>
      </c>
      <c r="J2462" t="s">
        <v>102</v>
      </c>
      <c r="K2462" t="s">
        <v>842</v>
      </c>
      <c r="L2462" t="s">
        <v>13237</v>
      </c>
      <c r="M2462" t="s">
        <v>15368</v>
      </c>
      <c r="N2462" t="s">
        <v>15832</v>
      </c>
      <c r="O2462" t="s">
        <v>3030</v>
      </c>
      <c r="P2462" t="s">
        <v>7440</v>
      </c>
      <c r="Q2462" t="s">
        <v>349</v>
      </c>
      <c r="R2462" t="b">
        <v>1</v>
      </c>
      <c r="S2462">
        <v>12000</v>
      </c>
      <c r="T2462" t="s">
        <v>3002</v>
      </c>
      <c r="U2462" t="s">
        <v>3003</v>
      </c>
      <c r="V2462">
        <v>12</v>
      </c>
      <c r="W2462" t="s">
        <v>3030</v>
      </c>
    </row>
    <row r="2463" spans="1:23" hidden="1" x14ac:dyDescent="0.35">
      <c r="A2463" t="s">
        <v>2189</v>
      </c>
      <c r="C2463" s="403">
        <v>45448</v>
      </c>
      <c r="D2463" t="s">
        <v>3543</v>
      </c>
      <c r="E2463" t="s">
        <v>15833</v>
      </c>
      <c r="F2463" t="s">
        <v>15834</v>
      </c>
      <c r="G2463" t="s">
        <v>15835</v>
      </c>
      <c r="H2463" t="s">
        <v>15836</v>
      </c>
      <c r="I2463" t="s">
        <v>2501</v>
      </c>
      <c r="J2463" t="s">
        <v>100</v>
      </c>
      <c r="K2463" t="s">
        <v>293</v>
      </c>
      <c r="L2463" t="s">
        <v>9198</v>
      </c>
      <c r="M2463" t="s">
        <v>1798</v>
      </c>
      <c r="N2463" t="s">
        <v>15837</v>
      </c>
      <c r="O2463" t="s">
        <v>3012</v>
      </c>
      <c r="P2463" t="s">
        <v>9915</v>
      </c>
      <c r="Q2463" t="s">
        <v>293</v>
      </c>
      <c r="R2463" t="b">
        <v>0</v>
      </c>
      <c r="S2463">
        <v>1000</v>
      </c>
      <c r="T2463" t="s">
        <v>3002</v>
      </c>
      <c r="U2463" t="s">
        <v>3003</v>
      </c>
      <c r="V2463">
        <v>1</v>
      </c>
      <c r="W2463" t="s">
        <v>3012</v>
      </c>
    </row>
    <row r="2464" spans="1:23" hidden="1" x14ac:dyDescent="0.35">
      <c r="A2464" t="s">
        <v>2189</v>
      </c>
      <c r="C2464" s="403">
        <v>45448</v>
      </c>
      <c r="D2464" t="s">
        <v>3543</v>
      </c>
      <c r="E2464" t="s">
        <v>15838</v>
      </c>
      <c r="F2464" t="s">
        <v>15839</v>
      </c>
      <c r="G2464" t="s">
        <v>15840</v>
      </c>
      <c r="H2464" t="s">
        <v>15841</v>
      </c>
      <c r="I2464" t="s">
        <v>246</v>
      </c>
      <c r="J2464" t="s">
        <v>100</v>
      </c>
      <c r="K2464" t="s">
        <v>293</v>
      </c>
      <c r="L2464" t="s">
        <v>9198</v>
      </c>
      <c r="M2464" t="s">
        <v>1798</v>
      </c>
      <c r="N2464" t="s">
        <v>15837</v>
      </c>
      <c r="O2464" t="s">
        <v>3012</v>
      </c>
      <c r="P2464" t="s">
        <v>9915</v>
      </c>
      <c r="Q2464" t="s">
        <v>293</v>
      </c>
      <c r="R2464" t="b">
        <v>0</v>
      </c>
      <c r="S2464">
        <v>1000</v>
      </c>
      <c r="T2464" t="s">
        <v>3002</v>
      </c>
      <c r="U2464" t="s">
        <v>3003</v>
      </c>
      <c r="V2464">
        <v>1</v>
      </c>
      <c r="W2464" t="s">
        <v>3012</v>
      </c>
    </row>
    <row r="2465" spans="1:23" hidden="1" x14ac:dyDescent="0.35">
      <c r="A2465" t="s">
        <v>2189</v>
      </c>
      <c r="C2465" s="403">
        <v>45448</v>
      </c>
      <c r="D2465" t="s">
        <v>3543</v>
      </c>
      <c r="E2465" t="s">
        <v>15842</v>
      </c>
      <c r="F2465" t="s">
        <v>15843</v>
      </c>
      <c r="G2465" t="s">
        <v>15844</v>
      </c>
      <c r="H2465" t="s">
        <v>15845</v>
      </c>
      <c r="I2465" t="s">
        <v>3027</v>
      </c>
      <c r="J2465" t="s">
        <v>100</v>
      </c>
      <c r="K2465" t="s">
        <v>293</v>
      </c>
      <c r="L2465" t="s">
        <v>9198</v>
      </c>
      <c r="M2465" t="s">
        <v>1798</v>
      </c>
      <c r="N2465" t="s">
        <v>15846</v>
      </c>
      <c r="O2465" t="s">
        <v>3012</v>
      </c>
      <c r="P2465" t="s">
        <v>9915</v>
      </c>
      <c r="Q2465" t="s">
        <v>293</v>
      </c>
      <c r="R2465" t="b">
        <v>0</v>
      </c>
      <c r="S2465">
        <v>1000</v>
      </c>
      <c r="T2465" t="s">
        <v>3002</v>
      </c>
      <c r="U2465" t="s">
        <v>3003</v>
      </c>
      <c r="V2465">
        <v>1</v>
      </c>
      <c r="W2465" t="s">
        <v>3012</v>
      </c>
    </row>
    <row r="2466" spans="1:23" hidden="1" x14ac:dyDescent="0.35">
      <c r="A2466" t="s">
        <v>2189</v>
      </c>
      <c r="C2466" s="403">
        <v>45448</v>
      </c>
      <c r="D2466" t="s">
        <v>3543</v>
      </c>
      <c r="E2466" t="s">
        <v>15847</v>
      </c>
      <c r="F2466" t="s">
        <v>15848</v>
      </c>
      <c r="G2466" t="s">
        <v>15849</v>
      </c>
      <c r="H2466" t="s">
        <v>15850</v>
      </c>
      <c r="I2466" t="s">
        <v>15851</v>
      </c>
      <c r="J2466" t="s">
        <v>100</v>
      </c>
      <c r="K2466" t="s">
        <v>293</v>
      </c>
      <c r="L2466" t="s">
        <v>9198</v>
      </c>
      <c r="M2466" t="s">
        <v>1798</v>
      </c>
      <c r="N2466" t="s">
        <v>15846</v>
      </c>
      <c r="O2466" t="s">
        <v>3012</v>
      </c>
      <c r="P2466" t="s">
        <v>9915</v>
      </c>
      <c r="Q2466" t="s">
        <v>293</v>
      </c>
      <c r="R2466" t="b">
        <v>0</v>
      </c>
      <c r="S2466">
        <v>2000</v>
      </c>
      <c r="T2466" t="s">
        <v>3002</v>
      </c>
      <c r="U2466" t="s">
        <v>3003</v>
      </c>
      <c r="V2466">
        <v>2</v>
      </c>
      <c r="W2466" t="s">
        <v>3012</v>
      </c>
    </row>
    <row r="2467" spans="1:23" hidden="1" x14ac:dyDescent="0.35">
      <c r="A2467" t="s">
        <v>2189</v>
      </c>
      <c r="C2467" s="403">
        <v>45448</v>
      </c>
      <c r="D2467" t="s">
        <v>3543</v>
      </c>
      <c r="E2467" t="s">
        <v>15852</v>
      </c>
      <c r="F2467" t="s">
        <v>15853</v>
      </c>
      <c r="G2467" t="s">
        <v>15854</v>
      </c>
      <c r="H2467" t="s">
        <v>15855</v>
      </c>
      <c r="I2467" t="s">
        <v>7107</v>
      </c>
      <c r="J2467" t="s">
        <v>100</v>
      </c>
      <c r="K2467" t="s">
        <v>293</v>
      </c>
      <c r="L2467" t="s">
        <v>3866</v>
      </c>
      <c r="M2467" t="s">
        <v>1798</v>
      </c>
      <c r="N2467" t="s">
        <v>15856</v>
      </c>
      <c r="O2467" t="s">
        <v>3012</v>
      </c>
      <c r="P2467" t="s">
        <v>9951</v>
      </c>
      <c r="Q2467" t="s">
        <v>293</v>
      </c>
      <c r="R2467" t="b">
        <v>0</v>
      </c>
      <c r="S2467">
        <v>2000</v>
      </c>
      <c r="T2467" t="s">
        <v>3002</v>
      </c>
      <c r="U2467" t="s">
        <v>3003</v>
      </c>
      <c r="V2467">
        <v>2</v>
      </c>
      <c r="W2467" t="s">
        <v>3012</v>
      </c>
    </row>
    <row r="2468" spans="1:23" hidden="1" x14ac:dyDescent="0.35">
      <c r="A2468" t="s">
        <v>2189</v>
      </c>
      <c r="C2468" s="403">
        <v>45448</v>
      </c>
      <c r="D2468" t="s">
        <v>3543</v>
      </c>
      <c r="E2468" t="s">
        <v>15857</v>
      </c>
      <c r="F2468" t="s">
        <v>15858</v>
      </c>
      <c r="G2468" t="s">
        <v>15859</v>
      </c>
      <c r="H2468" t="s">
        <v>15860</v>
      </c>
      <c r="I2468" t="s">
        <v>15861</v>
      </c>
      <c r="J2468" t="s">
        <v>100</v>
      </c>
      <c r="K2468" t="s">
        <v>293</v>
      </c>
      <c r="L2468" t="s">
        <v>3866</v>
      </c>
      <c r="M2468" t="s">
        <v>1798</v>
      </c>
      <c r="N2468" t="s">
        <v>15862</v>
      </c>
      <c r="O2468" t="s">
        <v>3012</v>
      </c>
      <c r="P2468" t="s">
        <v>9951</v>
      </c>
      <c r="Q2468" t="s">
        <v>293</v>
      </c>
      <c r="R2468" t="b">
        <v>0</v>
      </c>
      <c r="S2468">
        <v>1000</v>
      </c>
      <c r="T2468" t="s">
        <v>3002</v>
      </c>
      <c r="U2468" t="s">
        <v>3003</v>
      </c>
      <c r="V2468">
        <v>1</v>
      </c>
      <c r="W2468" t="s">
        <v>3012</v>
      </c>
    </row>
    <row r="2469" spans="1:23" hidden="1" x14ac:dyDescent="0.35">
      <c r="A2469" t="s">
        <v>2189</v>
      </c>
      <c r="C2469" s="403">
        <v>45448</v>
      </c>
      <c r="D2469" t="s">
        <v>3543</v>
      </c>
      <c r="E2469" t="s">
        <v>15863</v>
      </c>
      <c r="F2469" t="s">
        <v>15864</v>
      </c>
      <c r="G2469" t="s">
        <v>15865</v>
      </c>
      <c r="H2469" t="s">
        <v>15866</v>
      </c>
      <c r="I2469" t="s">
        <v>15867</v>
      </c>
      <c r="J2469" t="s">
        <v>100</v>
      </c>
      <c r="K2469" t="s">
        <v>2193</v>
      </c>
      <c r="L2469" t="s">
        <v>9966</v>
      </c>
      <c r="M2469" t="s">
        <v>1798</v>
      </c>
      <c r="N2469" t="s">
        <v>15868</v>
      </c>
      <c r="O2469" t="s">
        <v>3012</v>
      </c>
      <c r="P2469" t="s">
        <v>9968</v>
      </c>
      <c r="Q2469" t="s">
        <v>2189</v>
      </c>
      <c r="R2469" t="b">
        <v>0</v>
      </c>
      <c r="S2469">
        <v>2000</v>
      </c>
      <c r="T2469" t="s">
        <v>3002</v>
      </c>
      <c r="U2469" t="s">
        <v>3003</v>
      </c>
      <c r="V2469">
        <v>2</v>
      </c>
      <c r="W2469" t="s">
        <v>3012</v>
      </c>
    </row>
    <row r="2470" spans="1:23" hidden="1" x14ac:dyDescent="0.35">
      <c r="A2470" t="s">
        <v>2189</v>
      </c>
      <c r="C2470" s="403">
        <v>45448</v>
      </c>
      <c r="D2470" t="s">
        <v>3543</v>
      </c>
      <c r="E2470" t="s">
        <v>15869</v>
      </c>
      <c r="F2470" t="s">
        <v>15870</v>
      </c>
      <c r="G2470" t="s">
        <v>15871</v>
      </c>
      <c r="H2470" t="s">
        <v>15872</v>
      </c>
      <c r="I2470" t="s">
        <v>488</v>
      </c>
      <c r="J2470" t="s">
        <v>100</v>
      </c>
      <c r="K2470" t="s">
        <v>2193</v>
      </c>
      <c r="L2470" t="s">
        <v>9966</v>
      </c>
      <c r="M2470" t="s">
        <v>1798</v>
      </c>
      <c r="N2470" t="s">
        <v>15873</v>
      </c>
      <c r="O2470" t="s">
        <v>3012</v>
      </c>
      <c r="P2470" t="s">
        <v>9968</v>
      </c>
      <c r="Q2470" t="s">
        <v>2189</v>
      </c>
      <c r="R2470" t="b">
        <v>0</v>
      </c>
      <c r="S2470">
        <v>2000</v>
      </c>
      <c r="T2470" t="s">
        <v>3002</v>
      </c>
      <c r="U2470" t="s">
        <v>3003</v>
      </c>
      <c r="V2470">
        <v>2</v>
      </c>
      <c r="W2470" t="s">
        <v>3012</v>
      </c>
    </row>
    <row r="2471" spans="1:23" hidden="1" x14ac:dyDescent="0.35">
      <c r="A2471" t="s">
        <v>2189</v>
      </c>
      <c r="C2471" s="403">
        <v>45448</v>
      </c>
      <c r="D2471" t="s">
        <v>3543</v>
      </c>
      <c r="E2471" t="s">
        <v>15874</v>
      </c>
      <c r="F2471" t="s">
        <v>15875</v>
      </c>
      <c r="G2471" t="s">
        <v>15876</v>
      </c>
      <c r="H2471" t="s">
        <v>15877</v>
      </c>
      <c r="I2471" t="s">
        <v>796</v>
      </c>
      <c r="J2471" t="s">
        <v>100</v>
      </c>
      <c r="K2471" t="s">
        <v>2193</v>
      </c>
      <c r="L2471" t="s">
        <v>9966</v>
      </c>
      <c r="M2471" t="s">
        <v>1798</v>
      </c>
      <c r="N2471" t="s">
        <v>15878</v>
      </c>
      <c r="O2471" t="s">
        <v>3012</v>
      </c>
      <c r="P2471" t="s">
        <v>9968</v>
      </c>
      <c r="Q2471" t="s">
        <v>2189</v>
      </c>
      <c r="R2471" t="b">
        <v>0</v>
      </c>
      <c r="S2471">
        <v>2000</v>
      </c>
      <c r="T2471" t="s">
        <v>3002</v>
      </c>
      <c r="U2471" t="s">
        <v>3003</v>
      </c>
      <c r="V2471">
        <v>2</v>
      </c>
      <c r="W2471" t="s">
        <v>3012</v>
      </c>
    </row>
    <row r="2472" spans="1:23" hidden="1" x14ac:dyDescent="0.35">
      <c r="A2472" t="s">
        <v>2189</v>
      </c>
      <c r="C2472" s="403">
        <v>45448</v>
      </c>
      <c r="D2472" t="s">
        <v>3543</v>
      </c>
      <c r="E2472" t="s">
        <v>15879</v>
      </c>
      <c r="F2472" t="s">
        <v>15880</v>
      </c>
      <c r="G2472" t="s">
        <v>15881</v>
      </c>
      <c r="H2472" t="s">
        <v>15882</v>
      </c>
      <c r="I2472" t="s">
        <v>2682</v>
      </c>
      <c r="J2472" t="s">
        <v>100</v>
      </c>
      <c r="K2472" t="s">
        <v>2193</v>
      </c>
      <c r="L2472" t="s">
        <v>9966</v>
      </c>
      <c r="M2472" t="s">
        <v>1798</v>
      </c>
      <c r="N2472" t="s">
        <v>15883</v>
      </c>
      <c r="O2472" t="s">
        <v>3012</v>
      </c>
      <c r="P2472" t="s">
        <v>9968</v>
      </c>
      <c r="Q2472" t="s">
        <v>2189</v>
      </c>
      <c r="R2472" t="b">
        <v>0</v>
      </c>
      <c r="S2472">
        <v>2000</v>
      </c>
      <c r="T2472" t="s">
        <v>3002</v>
      </c>
      <c r="U2472" t="s">
        <v>3003</v>
      </c>
      <c r="V2472">
        <v>2</v>
      </c>
      <c r="W2472" t="s">
        <v>3012</v>
      </c>
    </row>
    <row r="2473" spans="1:23" hidden="1" x14ac:dyDescent="0.35">
      <c r="A2473" t="s">
        <v>2189</v>
      </c>
      <c r="C2473" s="403">
        <v>45448</v>
      </c>
      <c r="D2473" t="s">
        <v>3543</v>
      </c>
      <c r="E2473" t="s">
        <v>15884</v>
      </c>
      <c r="F2473" t="s">
        <v>15885</v>
      </c>
      <c r="G2473" t="s">
        <v>15886</v>
      </c>
      <c r="H2473" t="s">
        <v>15887</v>
      </c>
      <c r="I2473" t="s">
        <v>2320</v>
      </c>
      <c r="J2473" t="s">
        <v>100</v>
      </c>
      <c r="K2473" t="s">
        <v>2193</v>
      </c>
      <c r="L2473" t="s">
        <v>9966</v>
      </c>
      <c r="M2473" t="s">
        <v>1798</v>
      </c>
      <c r="N2473" t="s">
        <v>15883</v>
      </c>
      <c r="O2473" t="s">
        <v>3012</v>
      </c>
      <c r="P2473" t="s">
        <v>9968</v>
      </c>
      <c r="Q2473" t="s">
        <v>2189</v>
      </c>
      <c r="R2473" t="b">
        <v>0</v>
      </c>
      <c r="S2473">
        <v>2000</v>
      </c>
      <c r="T2473" t="s">
        <v>3002</v>
      </c>
      <c r="U2473" t="s">
        <v>3003</v>
      </c>
      <c r="V2473">
        <v>2</v>
      </c>
      <c r="W2473" t="s">
        <v>3012</v>
      </c>
    </row>
    <row r="2474" spans="1:23" hidden="1" x14ac:dyDescent="0.35">
      <c r="A2474" t="s">
        <v>2189</v>
      </c>
      <c r="C2474" s="403">
        <v>45448</v>
      </c>
      <c r="D2474" t="s">
        <v>3543</v>
      </c>
      <c r="E2474" t="s">
        <v>15888</v>
      </c>
      <c r="F2474" t="s">
        <v>15889</v>
      </c>
      <c r="G2474" t="s">
        <v>15890</v>
      </c>
      <c r="H2474" t="s">
        <v>15891</v>
      </c>
      <c r="I2474" t="s">
        <v>2313</v>
      </c>
      <c r="J2474" t="s">
        <v>100</v>
      </c>
      <c r="K2474" t="s">
        <v>2193</v>
      </c>
      <c r="L2474" t="s">
        <v>9966</v>
      </c>
      <c r="M2474" t="s">
        <v>1798</v>
      </c>
      <c r="N2474" t="s">
        <v>15892</v>
      </c>
      <c r="O2474" t="s">
        <v>3012</v>
      </c>
      <c r="P2474" t="s">
        <v>9968</v>
      </c>
      <c r="Q2474" t="s">
        <v>2189</v>
      </c>
      <c r="R2474" t="b">
        <v>0</v>
      </c>
      <c r="S2474">
        <v>1000</v>
      </c>
      <c r="T2474" t="s">
        <v>3002</v>
      </c>
      <c r="U2474" t="s">
        <v>3003</v>
      </c>
      <c r="V2474">
        <v>1</v>
      </c>
      <c r="W2474" t="s">
        <v>3012</v>
      </c>
    </row>
    <row r="2475" spans="1:23" hidden="1" x14ac:dyDescent="0.35">
      <c r="A2475" t="s">
        <v>419</v>
      </c>
      <c r="C2475" s="403">
        <v>45448</v>
      </c>
      <c r="D2475" t="s">
        <v>3661</v>
      </c>
      <c r="E2475" t="s">
        <v>896</v>
      </c>
      <c r="F2475" t="s">
        <v>15893</v>
      </c>
      <c r="G2475" t="s">
        <v>897</v>
      </c>
      <c r="H2475" t="s">
        <v>15894</v>
      </c>
      <c r="I2475" t="s">
        <v>15895</v>
      </c>
      <c r="J2475" t="s">
        <v>92</v>
      </c>
      <c r="K2475" t="s">
        <v>407</v>
      </c>
      <c r="L2475" t="s">
        <v>3764</v>
      </c>
      <c r="M2475" t="s">
        <v>8175</v>
      </c>
      <c r="N2475" t="s">
        <v>8176</v>
      </c>
      <c r="O2475" t="s">
        <v>3021</v>
      </c>
      <c r="P2475" t="s">
        <v>8177</v>
      </c>
      <c r="Q2475" t="s">
        <v>497</v>
      </c>
      <c r="R2475" t="b">
        <v>0</v>
      </c>
      <c r="S2475">
        <v>0</v>
      </c>
      <c r="T2475" t="s">
        <v>3013</v>
      </c>
      <c r="U2475" t="s">
        <v>3003</v>
      </c>
      <c r="V2475">
        <v>0</v>
      </c>
      <c r="W2475" t="s">
        <v>3021</v>
      </c>
    </row>
    <row r="2476" spans="1:23" hidden="1" x14ac:dyDescent="0.35">
      <c r="A2476" t="s">
        <v>2189</v>
      </c>
      <c r="C2476" s="403">
        <v>45448</v>
      </c>
      <c r="D2476" t="s">
        <v>3543</v>
      </c>
      <c r="E2476" t="s">
        <v>1205</v>
      </c>
      <c r="F2476" t="s">
        <v>15896</v>
      </c>
      <c r="G2476" t="s">
        <v>15897</v>
      </c>
      <c r="H2476" t="s">
        <v>15898</v>
      </c>
      <c r="I2476" t="s">
        <v>2509</v>
      </c>
      <c r="J2476" t="s">
        <v>100</v>
      </c>
      <c r="K2476" t="s">
        <v>293</v>
      </c>
      <c r="L2476" t="s">
        <v>3114</v>
      </c>
      <c r="M2476" t="s">
        <v>15899</v>
      </c>
      <c r="N2476" t="s">
        <v>15900</v>
      </c>
      <c r="O2476" t="s">
        <v>3030</v>
      </c>
      <c r="P2476" t="s">
        <v>15899</v>
      </c>
      <c r="Q2476" t="s">
        <v>293</v>
      </c>
      <c r="R2476" t="b">
        <v>0</v>
      </c>
      <c r="S2476">
        <v>0</v>
      </c>
      <c r="T2476" t="s">
        <v>3013</v>
      </c>
      <c r="U2476" t="s">
        <v>3003</v>
      </c>
      <c r="V2476">
        <v>0</v>
      </c>
      <c r="W2476" t="s">
        <v>3030</v>
      </c>
    </row>
    <row r="2477" spans="1:23" hidden="1" x14ac:dyDescent="0.35">
      <c r="A2477" t="s">
        <v>2189</v>
      </c>
      <c r="C2477" s="403">
        <v>45448</v>
      </c>
      <c r="D2477" t="s">
        <v>3661</v>
      </c>
      <c r="E2477" t="s">
        <v>1207</v>
      </c>
      <c r="F2477" t="s">
        <v>15901</v>
      </c>
      <c r="G2477" t="s">
        <v>15902</v>
      </c>
      <c r="H2477" t="s">
        <v>15903</v>
      </c>
      <c r="I2477" t="s">
        <v>12670</v>
      </c>
      <c r="J2477" t="s">
        <v>100</v>
      </c>
      <c r="K2477" t="s">
        <v>293</v>
      </c>
      <c r="L2477" t="s">
        <v>3071</v>
      </c>
      <c r="M2477" t="s">
        <v>3072</v>
      </c>
      <c r="N2477" t="s">
        <v>15904</v>
      </c>
      <c r="O2477" t="s">
        <v>3030</v>
      </c>
      <c r="P2477" t="s">
        <v>3072</v>
      </c>
      <c r="Q2477" t="s">
        <v>293</v>
      </c>
      <c r="R2477" t="b">
        <v>1</v>
      </c>
      <c r="S2477">
        <v>80000</v>
      </c>
      <c r="T2477" t="s">
        <v>3013</v>
      </c>
      <c r="U2477" t="s">
        <v>3003</v>
      </c>
      <c r="V2477">
        <v>80</v>
      </c>
      <c r="W2477" t="s">
        <v>3030</v>
      </c>
    </row>
    <row r="2478" spans="1:23" hidden="1" x14ac:dyDescent="0.35">
      <c r="A2478" t="s">
        <v>381</v>
      </c>
      <c r="C2478" s="403">
        <v>45448</v>
      </c>
      <c r="D2478" t="s">
        <v>3661</v>
      </c>
      <c r="E2478" t="s">
        <v>578</v>
      </c>
      <c r="F2478" t="s">
        <v>15905</v>
      </c>
      <c r="G2478" t="s">
        <v>579</v>
      </c>
      <c r="H2478" t="s">
        <v>15906</v>
      </c>
      <c r="I2478" t="s">
        <v>6001</v>
      </c>
      <c r="J2478" t="s">
        <v>94</v>
      </c>
      <c r="K2478" t="s">
        <v>456</v>
      </c>
      <c r="L2478" t="s">
        <v>3146</v>
      </c>
      <c r="M2478" t="s">
        <v>15907</v>
      </c>
      <c r="N2478" t="s">
        <v>15908</v>
      </c>
      <c r="O2478" t="s">
        <v>3012</v>
      </c>
      <c r="P2478" t="s">
        <v>15909</v>
      </c>
      <c r="Q2478" t="s">
        <v>456</v>
      </c>
      <c r="R2478" t="b">
        <v>0</v>
      </c>
      <c r="S2478">
        <v>3000</v>
      </c>
      <c r="T2478" t="s">
        <v>3013</v>
      </c>
      <c r="U2478" t="s">
        <v>3003</v>
      </c>
      <c r="V2478">
        <v>3</v>
      </c>
      <c r="W2478" t="s">
        <v>3012</v>
      </c>
    </row>
    <row r="2479" spans="1:23" hidden="1" x14ac:dyDescent="0.35">
      <c r="A2479" t="s">
        <v>2176</v>
      </c>
      <c r="C2479" s="403">
        <v>45448</v>
      </c>
      <c r="D2479" t="s">
        <v>3543</v>
      </c>
      <c r="E2479" t="s">
        <v>15910</v>
      </c>
      <c r="F2479" t="s">
        <v>15911</v>
      </c>
      <c r="G2479" t="s">
        <v>10415</v>
      </c>
      <c r="H2479" t="s">
        <v>15912</v>
      </c>
      <c r="I2479" t="s">
        <v>10415</v>
      </c>
      <c r="J2479" t="s">
        <v>102</v>
      </c>
      <c r="K2479" t="s">
        <v>842</v>
      </c>
      <c r="L2479" t="s">
        <v>13237</v>
      </c>
      <c r="M2479" t="s">
        <v>1798</v>
      </c>
      <c r="N2479" t="s">
        <v>15806</v>
      </c>
      <c r="O2479" t="s">
        <v>3021</v>
      </c>
      <c r="P2479" t="s">
        <v>13239</v>
      </c>
      <c r="Q2479" t="s">
        <v>349</v>
      </c>
      <c r="R2479" t="b">
        <v>0</v>
      </c>
      <c r="S2479">
        <v>2000</v>
      </c>
      <c r="T2479" t="s">
        <v>3002</v>
      </c>
      <c r="U2479" t="s">
        <v>3003</v>
      </c>
      <c r="V2479">
        <v>2</v>
      </c>
      <c r="W2479" t="s">
        <v>3021</v>
      </c>
    </row>
    <row r="2480" spans="1:23" hidden="1" x14ac:dyDescent="0.35">
      <c r="A2480" t="s">
        <v>419</v>
      </c>
      <c r="C2480" s="403">
        <v>45448</v>
      </c>
      <c r="D2480" t="s">
        <v>3742</v>
      </c>
      <c r="E2480" t="s">
        <v>934</v>
      </c>
      <c r="F2480" t="s">
        <v>15913</v>
      </c>
      <c r="G2480" t="s">
        <v>935</v>
      </c>
      <c r="H2480" t="s">
        <v>15914</v>
      </c>
      <c r="I2480" t="s">
        <v>2465</v>
      </c>
      <c r="J2480" t="s">
        <v>89</v>
      </c>
      <c r="K2480" t="s">
        <v>388</v>
      </c>
      <c r="L2480" t="s">
        <v>8202</v>
      </c>
      <c r="M2480" t="s">
        <v>14327</v>
      </c>
      <c r="N2480" t="s">
        <v>1798</v>
      </c>
      <c r="O2480" t="s">
        <v>3021</v>
      </c>
      <c r="P2480" t="s">
        <v>15378</v>
      </c>
      <c r="Q2480" t="s">
        <v>497</v>
      </c>
      <c r="R2480" t="b">
        <v>0</v>
      </c>
      <c r="S2480">
        <v>3000</v>
      </c>
      <c r="T2480" t="s">
        <v>3013</v>
      </c>
      <c r="U2480" t="s">
        <v>3003</v>
      </c>
      <c r="V2480">
        <v>3</v>
      </c>
      <c r="W2480" t="s">
        <v>3021</v>
      </c>
    </row>
    <row r="2481" spans="1:23" hidden="1" x14ac:dyDescent="0.35">
      <c r="A2481" t="s">
        <v>419</v>
      </c>
      <c r="C2481" s="403">
        <v>45448</v>
      </c>
      <c r="D2481" t="s">
        <v>3543</v>
      </c>
      <c r="E2481" t="s">
        <v>398</v>
      </c>
      <c r="F2481" t="s">
        <v>15915</v>
      </c>
      <c r="G2481" t="s">
        <v>188</v>
      </c>
      <c r="H2481" t="s">
        <v>15916</v>
      </c>
      <c r="I2481" t="s">
        <v>2308</v>
      </c>
      <c r="J2481" t="s">
        <v>89</v>
      </c>
      <c r="K2481" t="s">
        <v>388</v>
      </c>
      <c r="L2481" t="s">
        <v>8202</v>
      </c>
      <c r="M2481" t="s">
        <v>1798</v>
      </c>
      <c r="N2481" t="s">
        <v>15917</v>
      </c>
      <c r="O2481" t="s">
        <v>3021</v>
      </c>
      <c r="P2481" t="s">
        <v>15378</v>
      </c>
      <c r="Q2481" t="s">
        <v>497</v>
      </c>
      <c r="R2481" t="b">
        <v>0</v>
      </c>
      <c r="S2481">
        <v>3000</v>
      </c>
      <c r="T2481" t="s">
        <v>3013</v>
      </c>
      <c r="U2481" t="s">
        <v>3003</v>
      </c>
      <c r="V2481">
        <v>3</v>
      </c>
      <c r="W2481" t="s">
        <v>3021</v>
      </c>
    </row>
    <row r="2482" spans="1:23" hidden="1" x14ac:dyDescent="0.35">
      <c r="A2482" t="s">
        <v>419</v>
      </c>
      <c r="C2482" s="403">
        <v>45448</v>
      </c>
      <c r="D2482" t="s">
        <v>3543</v>
      </c>
      <c r="E2482" t="s">
        <v>895</v>
      </c>
      <c r="F2482" t="s">
        <v>15918</v>
      </c>
      <c r="G2482" t="s">
        <v>15919</v>
      </c>
      <c r="H2482" t="s">
        <v>15920</v>
      </c>
      <c r="I2482" t="s">
        <v>2339</v>
      </c>
      <c r="J2482" t="s">
        <v>89</v>
      </c>
      <c r="K2482" t="s">
        <v>388</v>
      </c>
      <c r="L2482" t="s">
        <v>8202</v>
      </c>
      <c r="M2482" t="s">
        <v>1798</v>
      </c>
      <c r="N2482" t="s">
        <v>15921</v>
      </c>
      <c r="O2482" t="s">
        <v>3021</v>
      </c>
      <c r="P2482" t="s">
        <v>15378</v>
      </c>
      <c r="Q2482" t="s">
        <v>497</v>
      </c>
      <c r="R2482" t="b">
        <v>0</v>
      </c>
      <c r="S2482">
        <v>0</v>
      </c>
      <c r="T2482" t="s">
        <v>3013</v>
      </c>
      <c r="U2482" t="s">
        <v>3003</v>
      </c>
      <c r="V2482">
        <v>0</v>
      </c>
      <c r="W2482" t="s">
        <v>3021</v>
      </c>
    </row>
    <row r="2483" spans="1:23" hidden="1" x14ac:dyDescent="0.35">
      <c r="A2483" t="s">
        <v>2189</v>
      </c>
      <c r="C2483" s="403">
        <v>45448</v>
      </c>
      <c r="D2483" t="s">
        <v>3543</v>
      </c>
      <c r="E2483" t="s">
        <v>1210</v>
      </c>
      <c r="F2483" t="s">
        <v>15922</v>
      </c>
      <c r="G2483" t="s">
        <v>15923</v>
      </c>
      <c r="H2483" t="s">
        <v>15924</v>
      </c>
      <c r="I2483" t="s">
        <v>2385</v>
      </c>
      <c r="J2483" t="s">
        <v>100</v>
      </c>
      <c r="K2483" t="s">
        <v>293</v>
      </c>
      <c r="L2483" t="s">
        <v>3071</v>
      </c>
      <c r="M2483" t="s">
        <v>15925</v>
      </c>
      <c r="N2483" t="s">
        <v>15926</v>
      </c>
      <c r="O2483" t="s">
        <v>3030</v>
      </c>
      <c r="P2483" t="s">
        <v>15925</v>
      </c>
      <c r="Q2483" t="s">
        <v>293</v>
      </c>
      <c r="R2483" t="b">
        <v>0</v>
      </c>
      <c r="S2483">
        <v>0</v>
      </c>
      <c r="T2483" t="s">
        <v>3013</v>
      </c>
      <c r="U2483" t="s">
        <v>3003</v>
      </c>
      <c r="V2483">
        <v>0</v>
      </c>
      <c r="W2483" t="s">
        <v>3030</v>
      </c>
    </row>
    <row r="2484" spans="1:23" hidden="1" x14ac:dyDescent="0.35">
      <c r="A2484" t="s">
        <v>419</v>
      </c>
      <c r="C2484" s="403">
        <v>45448</v>
      </c>
      <c r="D2484" t="s">
        <v>3543</v>
      </c>
      <c r="E2484" t="s">
        <v>941</v>
      </c>
      <c r="F2484" t="s">
        <v>15927</v>
      </c>
      <c r="G2484" t="s">
        <v>942</v>
      </c>
      <c r="H2484" t="s">
        <v>15928</v>
      </c>
      <c r="I2484" t="s">
        <v>2385</v>
      </c>
      <c r="J2484" t="s">
        <v>96</v>
      </c>
      <c r="K2484" t="s">
        <v>501</v>
      </c>
      <c r="L2484" t="s">
        <v>9561</v>
      </c>
      <c r="M2484" t="s">
        <v>1798</v>
      </c>
      <c r="N2484" t="s">
        <v>15929</v>
      </c>
      <c r="O2484" t="s">
        <v>3021</v>
      </c>
      <c r="P2484" t="s">
        <v>3179</v>
      </c>
      <c r="Q2484" t="s">
        <v>499</v>
      </c>
      <c r="R2484" t="b">
        <v>0</v>
      </c>
      <c r="S2484">
        <v>5000</v>
      </c>
      <c r="T2484" t="s">
        <v>3013</v>
      </c>
      <c r="U2484" t="s">
        <v>3003</v>
      </c>
      <c r="V2484">
        <v>5</v>
      </c>
      <c r="W2484" t="s">
        <v>3021</v>
      </c>
    </row>
    <row r="2485" spans="1:23" hidden="1" x14ac:dyDescent="0.35">
      <c r="A2485" t="s">
        <v>419</v>
      </c>
      <c r="C2485" s="403">
        <v>45448</v>
      </c>
      <c r="D2485" t="s">
        <v>3661</v>
      </c>
      <c r="E2485" t="s">
        <v>1107</v>
      </c>
      <c r="F2485" t="s">
        <v>15930</v>
      </c>
      <c r="G2485" t="s">
        <v>1108</v>
      </c>
      <c r="H2485" t="s">
        <v>15931</v>
      </c>
      <c r="I2485" t="s">
        <v>15932</v>
      </c>
      <c r="J2485" t="s">
        <v>92</v>
      </c>
      <c r="K2485" t="s">
        <v>447</v>
      </c>
      <c r="L2485" t="s">
        <v>7877</v>
      </c>
      <c r="M2485" t="s">
        <v>6424</v>
      </c>
      <c r="N2485" t="s">
        <v>12320</v>
      </c>
      <c r="O2485" t="s">
        <v>3021</v>
      </c>
      <c r="P2485" t="s">
        <v>7880</v>
      </c>
      <c r="Q2485" t="s">
        <v>418</v>
      </c>
      <c r="R2485" t="b">
        <v>0</v>
      </c>
      <c r="S2485">
        <v>10000</v>
      </c>
      <c r="T2485" t="s">
        <v>3013</v>
      </c>
      <c r="U2485" t="s">
        <v>3003</v>
      </c>
      <c r="V2485">
        <v>10</v>
      </c>
      <c r="W2485" t="s">
        <v>3021</v>
      </c>
    </row>
    <row r="2486" spans="1:23" hidden="1" x14ac:dyDescent="0.35">
      <c r="A2486" t="s">
        <v>419</v>
      </c>
      <c r="C2486" s="403">
        <v>45448</v>
      </c>
      <c r="D2486" t="s">
        <v>3543</v>
      </c>
      <c r="E2486" t="s">
        <v>1105</v>
      </c>
      <c r="F2486" t="s">
        <v>15933</v>
      </c>
      <c r="G2486" t="s">
        <v>1106</v>
      </c>
      <c r="H2486" t="s">
        <v>15934</v>
      </c>
      <c r="I2486" t="s">
        <v>15935</v>
      </c>
      <c r="J2486" t="s">
        <v>92</v>
      </c>
      <c r="K2486" t="s">
        <v>447</v>
      </c>
      <c r="L2486" t="s">
        <v>7877</v>
      </c>
      <c r="M2486" t="s">
        <v>7878</v>
      </c>
      <c r="N2486" t="s">
        <v>1798</v>
      </c>
      <c r="O2486" t="s">
        <v>3021</v>
      </c>
      <c r="P2486" t="s">
        <v>7880</v>
      </c>
      <c r="Q2486" t="s">
        <v>418</v>
      </c>
      <c r="R2486" t="b">
        <v>0</v>
      </c>
      <c r="S2486">
        <v>3000</v>
      </c>
      <c r="T2486" t="s">
        <v>3648</v>
      </c>
      <c r="U2486" t="s">
        <v>3003</v>
      </c>
      <c r="V2486">
        <v>3</v>
      </c>
      <c r="W2486" t="s">
        <v>3021</v>
      </c>
    </row>
    <row r="2487" spans="1:23" hidden="1" x14ac:dyDescent="0.35">
      <c r="A2487" t="s">
        <v>419</v>
      </c>
      <c r="C2487" s="403">
        <v>45448</v>
      </c>
      <c r="D2487" t="s">
        <v>3661</v>
      </c>
      <c r="E2487" t="s">
        <v>955</v>
      </c>
      <c r="F2487" t="s">
        <v>15936</v>
      </c>
      <c r="G2487" t="s">
        <v>956</v>
      </c>
      <c r="H2487" t="s">
        <v>15937</v>
      </c>
      <c r="I2487" t="s">
        <v>15938</v>
      </c>
      <c r="J2487" t="s">
        <v>92</v>
      </c>
      <c r="K2487" t="s">
        <v>447</v>
      </c>
      <c r="L2487" t="s">
        <v>7877</v>
      </c>
      <c r="M2487" t="s">
        <v>7878</v>
      </c>
      <c r="N2487" t="s">
        <v>7879</v>
      </c>
      <c r="O2487" t="s">
        <v>3030</v>
      </c>
      <c r="P2487" t="s">
        <v>7880</v>
      </c>
      <c r="Q2487" t="s">
        <v>418</v>
      </c>
      <c r="R2487" t="b">
        <v>0</v>
      </c>
      <c r="S2487">
        <v>8000</v>
      </c>
      <c r="T2487" t="s">
        <v>3013</v>
      </c>
      <c r="U2487" t="s">
        <v>3003</v>
      </c>
      <c r="V2487">
        <v>8</v>
      </c>
      <c r="W2487" t="s">
        <v>3030</v>
      </c>
    </row>
    <row r="2488" spans="1:23" hidden="1" x14ac:dyDescent="0.35">
      <c r="A2488" t="s">
        <v>2189</v>
      </c>
      <c r="C2488" s="403">
        <v>45448</v>
      </c>
      <c r="D2488" t="s">
        <v>3176</v>
      </c>
      <c r="E2488" t="s">
        <v>313</v>
      </c>
      <c r="F2488" t="s">
        <v>15939</v>
      </c>
      <c r="G2488" t="s">
        <v>15940</v>
      </c>
      <c r="H2488" t="s">
        <v>15941</v>
      </c>
      <c r="I2488" t="s">
        <v>2367</v>
      </c>
      <c r="J2488" t="s">
        <v>100</v>
      </c>
      <c r="K2488" t="s">
        <v>293</v>
      </c>
      <c r="L2488" t="s">
        <v>3114</v>
      </c>
      <c r="M2488" t="s">
        <v>3115</v>
      </c>
      <c r="N2488" t="s">
        <v>15942</v>
      </c>
      <c r="O2488" t="s">
        <v>3012</v>
      </c>
      <c r="P2488" t="s">
        <v>4706</v>
      </c>
      <c r="Q2488" t="s">
        <v>293</v>
      </c>
      <c r="R2488" t="b">
        <v>0</v>
      </c>
      <c r="S2488">
        <v>2000</v>
      </c>
      <c r="T2488" t="s">
        <v>3013</v>
      </c>
      <c r="U2488" t="s">
        <v>3003</v>
      </c>
      <c r="V2488">
        <v>2</v>
      </c>
      <c r="W2488" t="s">
        <v>3012</v>
      </c>
    </row>
    <row r="2489" spans="1:23" hidden="1" x14ac:dyDescent="0.35">
      <c r="A2489" t="s">
        <v>2189</v>
      </c>
      <c r="C2489" s="403">
        <v>45448</v>
      </c>
      <c r="D2489" t="s">
        <v>3176</v>
      </c>
      <c r="E2489" t="s">
        <v>337</v>
      </c>
      <c r="F2489" t="s">
        <v>15943</v>
      </c>
      <c r="G2489" t="s">
        <v>15944</v>
      </c>
      <c r="H2489" t="s">
        <v>15945</v>
      </c>
      <c r="I2489" t="s">
        <v>2293</v>
      </c>
      <c r="J2489" t="s">
        <v>100</v>
      </c>
      <c r="K2489" t="s">
        <v>293</v>
      </c>
      <c r="L2489" t="s">
        <v>3114</v>
      </c>
      <c r="M2489" t="s">
        <v>3798</v>
      </c>
      <c r="N2489" t="s">
        <v>15946</v>
      </c>
      <c r="O2489" t="s">
        <v>3021</v>
      </c>
      <c r="P2489" t="s">
        <v>4706</v>
      </c>
      <c r="Q2489" t="s">
        <v>293</v>
      </c>
      <c r="R2489" t="b">
        <v>0</v>
      </c>
      <c r="S2489">
        <v>2100</v>
      </c>
      <c r="T2489" t="s">
        <v>3013</v>
      </c>
      <c r="U2489" t="s">
        <v>3003</v>
      </c>
      <c r="V2489">
        <v>2.1</v>
      </c>
      <c r="W2489" t="s">
        <v>3021</v>
      </c>
    </row>
    <row r="2490" spans="1:23" hidden="1" x14ac:dyDescent="0.35">
      <c r="A2490" t="s">
        <v>2189</v>
      </c>
      <c r="C2490" s="403">
        <v>45448</v>
      </c>
      <c r="D2490" t="s">
        <v>3543</v>
      </c>
      <c r="E2490" t="s">
        <v>330</v>
      </c>
      <c r="F2490" t="s">
        <v>15947</v>
      </c>
      <c r="G2490" t="s">
        <v>15948</v>
      </c>
      <c r="H2490" t="s">
        <v>15949</v>
      </c>
      <c r="I2490" t="s">
        <v>1719</v>
      </c>
      <c r="J2490" t="s">
        <v>100</v>
      </c>
      <c r="K2490" t="s">
        <v>293</v>
      </c>
      <c r="L2490" t="s">
        <v>3114</v>
      </c>
      <c r="M2490" t="s">
        <v>1798</v>
      </c>
      <c r="N2490" t="s">
        <v>15950</v>
      </c>
      <c r="O2490" t="s">
        <v>3021</v>
      </c>
      <c r="P2490" t="s">
        <v>4706</v>
      </c>
      <c r="Q2490" t="s">
        <v>293</v>
      </c>
      <c r="R2490" t="b">
        <v>0</v>
      </c>
      <c r="S2490">
        <v>2000</v>
      </c>
      <c r="T2490" t="s">
        <v>3013</v>
      </c>
      <c r="U2490" t="s">
        <v>3003</v>
      </c>
      <c r="V2490">
        <v>2</v>
      </c>
      <c r="W2490" t="s">
        <v>3021</v>
      </c>
    </row>
    <row r="2491" spans="1:23" hidden="1" x14ac:dyDescent="0.35">
      <c r="A2491" t="s">
        <v>381</v>
      </c>
      <c r="C2491" s="403">
        <v>45448</v>
      </c>
      <c r="D2491" t="s">
        <v>3543</v>
      </c>
      <c r="E2491" t="s">
        <v>951</v>
      </c>
      <c r="F2491" t="s">
        <v>15951</v>
      </c>
      <c r="G2491" t="s">
        <v>952</v>
      </c>
      <c r="H2491" t="s">
        <v>15952</v>
      </c>
      <c r="I2491" t="s">
        <v>799</v>
      </c>
      <c r="J2491" t="s">
        <v>89</v>
      </c>
      <c r="K2491" t="s">
        <v>380</v>
      </c>
      <c r="L2491" t="s">
        <v>3047</v>
      </c>
      <c r="M2491" t="s">
        <v>8144</v>
      </c>
      <c r="N2491" t="s">
        <v>1798</v>
      </c>
      <c r="O2491" t="s">
        <v>3012</v>
      </c>
      <c r="P2491" t="s">
        <v>8935</v>
      </c>
      <c r="Q2491" t="s">
        <v>456</v>
      </c>
      <c r="R2491" t="b">
        <v>0</v>
      </c>
      <c r="S2491">
        <v>0</v>
      </c>
      <c r="T2491" t="s">
        <v>3013</v>
      </c>
      <c r="U2491" t="s">
        <v>3003</v>
      </c>
      <c r="V2491">
        <v>0</v>
      </c>
      <c r="W2491" t="s">
        <v>3012</v>
      </c>
    </row>
    <row r="2492" spans="1:23" hidden="1" x14ac:dyDescent="0.35">
      <c r="A2492" t="s">
        <v>419</v>
      </c>
      <c r="C2492" s="403">
        <v>45448</v>
      </c>
      <c r="D2492" t="s">
        <v>3742</v>
      </c>
      <c r="E2492" t="s">
        <v>509</v>
      </c>
      <c r="F2492" t="s">
        <v>15953</v>
      </c>
      <c r="G2492" t="s">
        <v>1096</v>
      </c>
      <c r="H2492" t="s">
        <v>15954</v>
      </c>
      <c r="I2492" t="s">
        <v>8342</v>
      </c>
      <c r="J2492" t="s">
        <v>107</v>
      </c>
      <c r="K2492" t="s">
        <v>407</v>
      </c>
      <c r="L2492" t="s">
        <v>3764</v>
      </c>
      <c r="M2492" t="s">
        <v>15955</v>
      </c>
      <c r="N2492" t="s">
        <v>1798</v>
      </c>
      <c r="O2492" t="s">
        <v>3021</v>
      </c>
      <c r="P2492" t="s">
        <v>8935</v>
      </c>
      <c r="Q2492" t="s">
        <v>497</v>
      </c>
      <c r="R2492" t="b">
        <v>0</v>
      </c>
      <c r="S2492">
        <v>3000</v>
      </c>
      <c r="T2492" t="s">
        <v>3013</v>
      </c>
      <c r="U2492" t="s">
        <v>3003</v>
      </c>
      <c r="V2492">
        <v>3</v>
      </c>
      <c r="W2492" t="s">
        <v>3021</v>
      </c>
    </row>
    <row r="2493" spans="1:23" hidden="1" x14ac:dyDescent="0.35">
      <c r="A2493" t="s">
        <v>381</v>
      </c>
      <c r="C2493" s="403">
        <v>45448</v>
      </c>
      <c r="D2493" t="s">
        <v>3543</v>
      </c>
      <c r="E2493" t="s">
        <v>421</v>
      </c>
      <c r="F2493" t="s">
        <v>15956</v>
      </c>
      <c r="G2493" t="s">
        <v>202</v>
      </c>
      <c r="H2493" t="s">
        <v>15957</v>
      </c>
      <c r="I2493" t="s">
        <v>2407</v>
      </c>
      <c r="J2493" t="s">
        <v>89</v>
      </c>
      <c r="K2493" t="s">
        <v>380</v>
      </c>
      <c r="L2493" t="s">
        <v>8986</v>
      </c>
      <c r="M2493" t="s">
        <v>11492</v>
      </c>
      <c r="N2493" t="s">
        <v>15958</v>
      </c>
      <c r="O2493" t="s">
        <v>3012</v>
      </c>
      <c r="P2493" t="s">
        <v>11492</v>
      </c>
      <c r="Q2493" t="s">
        <v>456</v>
      </c>
      <c r="R2493" t="b">
        <v>0</v>
      </c>
      <c r="S2493">
        <v>5000</v>
      </c>
      <c r="T2493" t="s">
        <v>3013</v>
      </c>
      <c r="U2493" t="s">
        <v>3003</v>
      </c>
      <c r="V2493">
        <v>5</v>
      </c>
      <c r="W2493" t="s">
        <v>3012</v>
      </c>
    </row>
    <row r="2494" spans="1:23" hidden="1" x14ac:dyDescent="0.35">
      <c r="A2494" t="s">
        <v>419</v>
      </c>
      <c r="C2494" s="403">
        <v>45448</v>
      </c>
      <c r="D2494" t="s">
        <v>3543</v>
      </c>
      <c r="E2494" t="s">
        <v>670</v>
      </c>
      <c r="F2494" t="s">
        <v>15959</v>
      </c>
      <c r="G2494" t="s">
        <v>215</v>
      </c>
      <c r="H2494" t="s">
        <v>15960</v>
      </c>
      <c r="I2494" t="s">
        <v>2361</v>
      </c>
      <c r="J2494" t="s">
        <v>89</v>
      </c>
      <c r="K2494" t="s">
        <v>388</v>
      </c>
      <c r="L2494" t="s">
        <v>8964</v>
      </c>
      <c r="M2494" t="s">
        <v>1798</v>
      </c>
      <c r="N2494" t="s">
        <v>15961</v>
      </c>
      <c r="O2494" t="s">
        <v>3021</v>
      </c>
      <c r="P2494" t="s">
        <v>15654</v>
      </c>
      <c r="Q2494" t="s">
        <v>497</v>
      </c>
      <c r="R2494" t="b">
        <v>0</v>
      </c>
      <c r="S2494">
        <v>3000</v>
      </c>
      <c r="T2494" t="s">
        <v>3013</v>
      </c>
      <c r="U2494" t="s">
        <v>3003</v>
      </c>
      <c r="V2494">
        <v>3</v>
      </c>
      <c r="W2494" t="s">
        <v>3021</v>
      </c>
    </row>
    <row r="2495" spans="1:23" hidden="1" x14ac:dyDescent="0.35">
      <c r="A2495" t="s">
        <v>419</v>
      </c>
      <c r="C2495" s="403">
        <v>45448</v>
      </c>
      <c r="D2495" t="s">
        <v>3543</v>
      </c>
      <c r="E2495" t="s">
        <v>486</v>
      </c>
      <c r="F2495" t="s">
        <v>15962</v>
      </c>
      <c r="G2495" t="s">
        <v>231</v>
      </c>
      <c r="H2495" t="s">
        <v>15653</v>
      </c>
      <c r="I2495" t="s">
        <v>2378</v>
      </c>
      <c r="J2495" t="s">
        <v>89</v>
      </c>
      <c r="K2495" t="s">
        <v>388</v>
      </c>
      <c r="L2495" t="s">
        <v>8964</v>
      </c>
      <c r="M2495" t="s">
        <v>1798</v>
      </c>
      <c r="N2495" t="s">
        <v>15963</v>
      </c>
      <c r="O2495" t="s">
        <v>3021</v>
      </c>
      <c r="P2495" t="s">
        <v>15654</v>
      </c>
      <c r="Q2495" t="s">
        <v>497</v>
      </c>
      <c r="R2495" t="b">
        <v>0</v>
      </c>
      <c r="S2495">
        <v>5000</v>
      </c>
      <c r="T2495" t="s">
        <v>3013</v>
      </c>
      <c r="U2495" t="s">
        <v>3003</v>
      </c>
      <c r="V2495">
        <v>5</v>
      </c>
      <c r="W2495" t="s">
        <v>3021</v>
      </c>
    </row>
    <row r="2496" spans="1:23" hidden="1" x14ac:dyDescent="0.35">
      <c r="A2496" t="s">
        <v>419</v>
      </c>
      <c r="C2496" s="403">
        <v>45448</v>
      </c>
      <c r="D2496" t="s">
        <v>3543</v>
      </c>
      <c r="E2496" t="s">
        <v>1075</v>
      </c>
      <c r="F2496" t="s">
        <v>15964</v>
      </c>
      <c r="G2496" t="s">
        <v>1076</v>
      </c>
      <c r="H2496" t="s">
        <v>15965</v>
      </c>
      <c r="I2496" t="s">
        <v>2396</v>
      </c>
      <c r="J2496" t="s">
        <v>94</v>
      </c>
      <c r="K2496" t="s">
        <v>497</v>
      </c>
      <c r="L2496" t="s">
        <v>15966</v>
      </c>
      <c r="M2496" t="s">
        <v>3268</v>
      </c>
      <c r="N2496" t="s">
        <v>15967</v>
      </c>
      <c r="O2496" t="s">
        <v>3021</v>
      </c>
      <c r="P2496" t="s">
        <v>15968</v>
      </c>
      <c r="Q2496" t="s">
        <v>497</v>
      </c>
      <c r="R2496" t="b">
        <v>0</v>
      </c>
      <c r="S2496">
        <v>4000</v>
      </c>
      <c r="T2496" t="s">
        <v>3013</v>
      </c>
      <c r="U2496" t="s">
        <v>3003</v>
      </c>
      <c r="V2496">
        <v>4</v>
      </c>
      <c r="W2496" t="s">
        <v>3021</v>
      </c>
    </row>
    <row r="2497" spans="1:23" hidden="1" x14ac:dyDescent="0.35">
      <c r="A2497" t="s">
        <v>419</v>
      </c>
      <c r="C2497" s="403">
        <v>45448</v>
      </c>
      <c r="D2497" t="s">
        <v>3543</v>
      </c>
      <c r="E2497" t="s">
        <v>1092</v>
      </c>
      <c r="F2497" t="s">
        <v>15969</v>
      </c>
      <c r="G2497" t="s">
        <v>1093</v>
      </c>
      <c r="H2497" t="s">
        <v>15970</v>
      </c>
      <c r="I2497" t="s">
        <v>2907</v>
      </c>
      <c r="J2497" t="s">
        <v>94</v>
      </c>
      <c r="K2497" t="s">
        <v>497</v>
      </c>
      <c r="L2497" t="s">
        <v>3745</v>
      </c>
      <c r="M2497" t="s">
        <v>15971</v>
      </c>
      <c r="N2497" t="s">
        <v>15972</v>
      </c>
      <c r="O2497" t="s">
        <v>3021</v>
      </c>
      <c r="P2497" t="s">
        <v>15973</v>
      </c>
      <c r="Q2497" t="s">
        <v>497</v>
      </c>
      <c r="R2497" t="b">
        <v>0</v>
      </c>
      <c r="S2497">
        <v>6000</v>
      </c>
      <c r="T2497" t="s">
        <v>3013</v>
      </c>
      <c r="U2497" t="s">
        <v>3003</v>
      </c>
      <c r="V2497">
        <v>6</v>
      </c>
      <c r="W2497" t="s">
        <v>3021</v>
      </c>
    </row>
    <row r="2498" spans="1:23" hidden="1" x14ac:dyDescent="0.35">
      <c r="A2498" t="s">
        <v>419</v>
      </c>
      <c r="C2498" s="403">
        <v>45448</v>
      </c>
      <c r="D2498" t="s">
        <v>15362</v>
      </c>
      <c r="E2498" t="s">
        <v>549</v>
      </c>
      <c r="F2498" t="s">
        <v>15974</v>
      </c>
      <c r="G2498" t="s">
        <v>261</v>
      </c>
      <c r="H2498" t="s">
        <v>15975</v>
      </c>
      <c r="I2498" t="s">
        <v>2396</v>
      </c>
      <c r="J2498" t="s">
        <v>94</v>
      </c>
      <c r="K2498" t="s">
        <v>497</v>
      </c>
      <c r="L2498" t="s">
        <v>3745</v>
      </c>
      <c r="M2498" t="s">
        <v>15976</v>
      </c>
      <c r="N2498" t="s">
        <v>15977</v>
      </c>
      <c r="O2498" t="s">
        <v>3021</v>
      </c>
      <c r="P2498" t="s">
        <v>15976</v>
      </c>
      <c r="Q2498" t="s">
        <v>497</v>
      </c>
      <c r="R2498" t="b">
        <v>0</v>
      </c>
      <c r="S2498">
        <v>20000</v>
      </c>
      <c r="T2498" t="s">
        <v>3013</v>
      </c>
      <c r="U2498" t="s">
        <v>3003</v>
      </c>
      <c r="V2498">
        <v>20</v>
      </c>
      <c r="W2498" t="s">
        <v>3021</v>
      </c>
    </row>
    <row r="2499" spans="1:23" hidden="1" x14ac:dyDescent="0.35">
      <c r="A2499" t="s">
        <v>419</v>
      </c>
      <c r="C2499" s="403">
        <v>45448</v>
      </c>
      <c r="D2499" t="s">
        <v>3543</v>
      </c>
      <c r="E2499" t="s">
        <v>1085</v>
      </c>
      <c r="F2499" t="s">
        <v>15978</v>
      </c>
      <c r="G2499" t="s">
        <v>1086</v>
      </c>
      <c r="H2499" t="s">
        <v>15979</v>
      </c>
      <c r="I2499" t="s">
        <v>7332</v>
      </c>
      <c r="J2499" t="s">
        <v>94</v>
      </c>
      <c r="K2499" t="s">
        <v>497</v>
      </c>
      <c r="L2499" t="s">
        <v>15980</v>
      </c>
      <c r="M2499" t="s">
        <v>15981</v>
      </c>
      <c r="N2499" t="s">
        <v>15982</v>
      </c>
      <c r="O2499" t="s">
        <v>3021</v>
      </c>
      <c r="P2499" t="s">
        <v>15983</v>
      </c>
      <c r="Q2499" t="s">
        <v>497</v>
      </c>
      <c r="R2499" t="b">
        <v>0</v>
      </c>
      <c r="S2499">
        <v>3000</v>
      </c>
      <c r="T2499" t="s">
        <v>3013</v>
      </c>
      <c r="U2499" t="s">
        <v>3003</v>
      </c>
      <c r="V2499">
        <v>3</v>
      </c>
      <c r="W2499" t="s">
        <v>3021</v>
      </c>
    </row>
    <row r="2500" spans="1:23" hidden="1" x14ac:dyDescent="0.35">
      <c r="A2500" t="s">
        <v>419</v>
      </c>
      <c r="C2500" s="403">
        <v>45448</v>
      </c>
      <c r="D2500" t="s">
        <v>3543</v>
      </c>
      <c r="E2500" t="s">
        <v>1109</v>
      </c>
      <c r="F2500" t="s">
        <v>15984</v>
      </c>
      <c r="G2500" t="s">
        <v>1110</v>
      </c>
      <c r="H2500" t="s">
        <v>15985</v>
      </c>
      <c r="I2500" t="s">
        <v>8192</v>
      </c>
      <c r="J2500" t="s">
        <v>94</v>
      </c>
      <c r="K2500" t="s">
        <v>497</v>
      </c>
      <c r="L2500" t="s">
        <v>6303</v>
      </c>
      <c r="M2500" t="s">
        <v>15986</v>
      </c>
      <c r="N2500" t="s">
        <v>15987</v>
      </c>
      <c r="O2500" t="s">
        <v>3021</v>
      </c>
      <c r="P2500" t="s">
        <v>6304</v>
      </c>
      <c r="Q2500" t="s">
        <v>497</v>
      </c>
      <c r="R2500" t="b">
        <v>0</v>
      </c>
      <c r="S2500">
        <v>0</v>
      </c>
      <c r="T2500" t="s">
        <v>3013</v>
      </c>
      <c r="U2500" t="s">
        <v>3003</v>
      </c>
      <c r="V2500">
        <v>0</v>
      </c>
      <c r="W2500" t="s">
        <v>3021</v>
      </c>
    </row>
    <row r="2501" spans="1:23" hidden="1" x14ac:dyDescent="0.35">
      <c r="A2501" t="s">
        <v>381</v>
      </c>
      <c r="C2501" s="403">
        <v>45448</v>
      </c>
      <c r="D2501" t="s">
        <v>3543</v>
      </c>
      <c r="E2501" t="s">
        <v>547</v>
      </c>
      <c r="F2501" t="s">
        <v>15988</v>
      </c>
      <c r="G2501" t="s">
        <v>548</v>
      </c>
      <c r="H2501" t="s">
        <v>15989</v>
      </c>
      <c r="I2501" t="s">
        <v>2293</v>
      </c>
      <c r="J2501" t="s">
        <v>94</v>
      </c>
      <c r="K2501" t="s">
        <v>456</v>
      </c>
      <c r="L2501" t="s">
        <v>3120</v>
      </c>
      <c r="M2501" t="s">
        <v>10888</v>
      </c>
      <c r="N2501" t="s">
        <v>15990</v>
      </c>
      <c r="O2501" t="s">
        <v>3021</v>
      </c>
      <c r="P2501" t="s">
        <v>10890</v>
      </c>
      <c r="Q2501" t="s">
        <v>456</v>
      </c>
      <c r="R2501" t="b">
        <v>0</v>
      </c>
      <c r="S2501">
        <v>15000</v>
      </c>
      <c r="T2501" t="s">
        <v>3013</v>
      </c>
      <c r="U2501" t="s">
        <v>3003</v>
      </c>
      <c r="V2501">
        <v>15</v>
      </c>
      <c r="W2501" t="s">
        <v>3021</v>
      </c>
    </row>
    <row r="2502" spans="1:23" hidden="1" x14ac:dyDescent="0.35">
      <c r="A2502" t="s">
        <v>419</v>
      </c>
      <c r="C2502" s="403">
        <v>45448</v>
      </c>
      <c r="D2502" t="s">
        <v>3543</v>
      </c>
      <c r="E2502" t="s">
        <v>1081</v>
      </c>
      <c r="F2502" t="s">
        <v>15991</v>
      </c>
      <c r="G2502" t="s">
        <v>15992</v>
      </c>
      <c r="H2502" t="s">
        <v>15993</v>
      </c>
      <c r="I2502" t="s">
        <v>1114</v>
      </c>
      <c r="J2502" t="s">
        <v>94</v>
      </c>
      <c r="K2502" t="s">
        <v>499</v>
      </c>
      <c r="L2502" t="s">
        <v>9227</v>
      </c>
      <c r="M2502" t="s">
        <v>15994</v>
      </c>
      <c r="N2502" t="s">
        <v>15995</v>
      </c>
      <c r="O2502" t="s">
        <v>3021</v>
      </c>
      <c r="P2502" t="s">
        <v>9249</v>
      </c>
      <c r="Q2502" t="s">
        <v>499</v>
      </c>
      <c r="R2502" t="b">
        <v>0</v>
      </c>
      <c r="S2502">
        <v>4000</v>
      </c>
      <c r="T2502" t="s">
        <v>3013</v>
      </c>
      <c r="U2502" t="s">
        <v>3003</v>
      </c>
      <c r="V2502">
        <v>4</v>
      </c>
      <c r="W2502" t="s">
        <v>3021</v>
      </c>
    </row>
    <row r="2503" spans="1:23" hidden="1" x14ac:dyDescent="0.35">
      <c r="A2503" t="s">
        <v>419</v>
      </c>
      <c r="C2503" s="403">
        <v>45448</v>
      </c>
      <c r="D2503" t="s">
        <v>3543</v>
      </c>
      <c r="E2503" t="s">
        <v>1111</v>
      </c>
      <c r="F2503" t="s">
        <v>15996</v>
      </c>
      <c r="G2503" t="s">
        <v>1112</v>
      </c>
      <c r="H2503" t="s">
        <v>15997</v>
      </c>
      <c r="I2503" t="s">
        <v>1993</v>
      </c>
      <c r="J2503" t="s">
        <v>96</v>
      </c>
      <c r="K2503" t="s">
        <v>501</v>
      </c>
      <c r="L2503" t="s">
        <v>10287</v>
      </c>
      <c r="M2503" t="s">
        <v>15998</v>
      </c>
      <c r="N2503" t="s">
        <v>15999</v>
      </c>
      <c r="O2503" t="s">
        <v>3021</v>
      </c>
      <c r="P2503" t="s">
        <v>15998</v>
      </c>
      <c r="Q2503" t="s">
        <v>499</v>
      </c>
      <c r="R2503" t="b">
        <v>0</v>
      </c>
      <c r="S2503">
        <v>2000</v>
      </c>
      <c r="T2503" t="s">
        <v>3013</v>
      </c>
      <c r="U2503" t="s">
        <v>3003</v>
      </c>
      <c r="V2503">
        <v>2</v>
      </c>
      <c r="W2503" t="s">
        <v>3021</v>
      </c>
    </row>
    <row r="2504" spans="1:23" hidden="1" x14ac:dyDescent="0.35">
      <c r="A2504" t="s">
        <v>350</v>
      </c>
      <c r="C2504" s="403">
        <v>45448</v>
      </c>
      <c r="D2504" t="s">
        <v>3543</v>
      </c>
      <c r="E2504" t="s">
        <v>16000</v>
      </c>
      <c r="F2504" t="s">
        <v>16001</v>
      </c>
      <c r="G2504" t="s">
        <v>15818</v>
      </c>
      <c r="H2504" t="s">
        <v>15819</v>
      </c>
      <c r="I2504" t="s">
        <v>15818</v>
      </c>
      <c r="J2504" t="s">
        <v>105</v>
      </c>
      <c r="K2504" t="s">
        <v>846</v>
      </c>
      <c r="L2504" t="s">
        <v>8323</v>
      </c>
      <c r="M2504" t="s">
        <v>16002</v>
      </c>
      <c r="N2504" t="s">
        <v>15822</v>
      </c>
      <c r="O2504" t="s">
        <v>3012</v>
      </c>
      <c r="P2504" t="s">
        <v>13901</v>
      </c>
      <c r="Q2504" t="s">
        <v>846</v>
      </c>
      <c r="R2504" t="b">
        <v>0</v>
      </c>
      <c r="S2504">
        <v>0</v>
      </c>
      <c r="T2504" t="s">
        <v>3002</v>
      </c>
      <c r="U2504" t="s">
        <v>3003</v>
      </c>
      <c r="V2504">
        <v>0</v>
      </c>
      <c r="W2504" t="s">
        <v>3012</v>
      </c>
    </row>
    <row r="2505" spans="1:23" hidden="1" x14ac:dyDescent="0.35">
      <c r="A2505" t="s">
        <v>419</v>
      </c>
      <c r="C2505" s="403">
        <v>45448</v>
      </c>
      <c r="D2505" t="s">
        <v>3661</v>
      </c>
      <c r="E2505" t="s">
        <v>646</v>
      </c>
      <c r="F2505" t="s">
        <v>16003</v>
      </c>
      <c r="G2505" t="s">
        <v>236</v>
      </c>
      <c r="H2505" t="s">
        <v>16004</v>
      </c>
      <c r="I2505" t="s">
        <v>14007</v>
      </c>
      <c r="J2505" t="s">
        <v>92</v>
      </c>
      <c r="K2505" t="s">
        <v>447</v>
      </c>
      <c r="L2505" t="s">
        <v>4228</v>
      </c>
      <c r="M2505" t="s">
        <v>13034</v>
      </c>
      <c r="N2505" t="s">
        <v>13035</v>
      </c>
      <c r="O2505" t="s">
        <v>3021</v>
      </c>
      <c r="P2505" t="s">
        <v>13036</v>
      </c>
      <c r="Q2505" t="s">
        <v>418</v>
      </c>
      <c r="R2505" t="b">
        <v>0</v>
      </c>
      <c r="S2505">
        <v>6000</v>
      </c>
      <c r="T2505" t="s">
        <v>3013</v>
      </c>
      <c r="U2505" t="s">
        <v>3003</v>
      </c>
      <c r="V2505">
        <v>6</v>
      </c>
      <c r="W2505" t="s">
        <v>3021</v>
      </c>
    </row>
    <row r="2506" spans="1:23" hidden="1" x14ac:dyDescent="0.35">
      <c r="A2506" t="s">
        <v>350</v>
      </c>
      <c r="C2506" s="403">
        <v>45448</v>
      </c>
      <c r="D2506" t="s">
        <v>3661</v>
      </c>
      <c r="E2506" t="s">
        <v>630</v>
      </c>
      <c r="F2506" t="s">
        <v>16005</v>
      </c>
      <c r="G2506" t="s">
        <v>165</v>
      </c>
      <c r="H2506" t="s">
        <v>16006</v>
      </c>
      <c r="I2506" t="s">
        <v>16007</v>
      </c>
      <c r="J2506" t="s">
        <v>3247</v>
      </c>
      <c r="K2506" t="s">
        <v>307</v>
      </c>
      <c r="L2506" t="s">
        <v>16008</v>
      </c>
      <c r="M2506" t="s">
        <v>1798</v>
      </c>
      <c r="N2506" t="s">
        <v>16009</v>
      </c>
      <c r="O2506" t="s">
        <v>3021</v>
      </c>
      <c r="P2506" t="s">
        <v>16010</v>
      </c>
      <c r="Q2506" t="s">
        <v>307</v>
      </c>
      <c r="R2506" t="b">
        <v>0</v>
      </c>
      <c r="S2506">
        <v>40000</v>
      </c>
      <c r="T2506" t="s">
        <v>3013</v>
      </c>
      <c r="U2506" t="s">
        <v>3003</v>
      </c>
      <c r="V2506">
        <v>40</v>
      </c>
      <c r="W2506" t="s">
        <v>3021</v>
      </c>
    </row>
    <row r="2507" spans="1:23" hidden="1" x14ac:dyDescent="0.35">
      <c r="A2507" t="s">
        <v>350</v>
      </c>
      <c r="C2507" s="403">
        <v>45448</v>
      </c>
      <c r="D2507" t="s">
        <v>3661</v>
      </c>
      <c r="E2507" t="s">
        <v>731</v>
      </c>
      <c r="F2507" t="s">
        <v>16011</v>
      </c>
      <c r="G2507" t="s">
        <v>16012</v>
      </c>
      <c r="H2507" t="s">
        <v>16013</v>
      </c>
      <c r="I2507" t="s">
        <v>2470</v>
      </c>
      <c r="J2507" t="s">
        <v>3247</v>
      </c>
      <c r="K2507" t="s">
        <v>307</v>
      </c>
      <c r="L2507" t="s">
        <v>16008</v>
      </c>
      <c r="M2507" t="s">
        <v>3063</v>
      </c>
      <c r="N2507" t="s">
        <v>1798</v>
      </c>
      <c r="O2507" t="s">
        <v>3021</v>
      </c>
      <c r="P2507" t="s">
        <v>16014</v>
      </c>
      <c r="Q2507" t="s">
        <v>307</v>
      </c>
      <c r="R2507" t="b">
        <v>0</v>
      </c>
      <c r="S2507">
        <v>40000</v>
      </c>
      <c r="T2507" t="s">
        <v>3013</v>
      </c>
      <c r="U2507" t="s">
        <v>3003</v>
      </c>
      <c r="V2507">
        <v>40</v>
      </c>
      <c r="W2507" t="s">
        <v>3021</v>
      </c>
    </row>
    <row r="2508" spans="1:23" hidden="1" x14ac:dyDescent="0.35">
      <c r="A2508" t="s">
        <v>350</v>
      </c>
      <c r="C2508" s="403">
        <v>45448</v>
      </c>
      <c r="D2508" t="s">
        <v>15380</v>
      </c>
      <c r="E2508" t="s">
        <v>346</v>
      </c>
      <c r="F2508" t="s">
        <v>16015</v>
      </c>
      <c r="G2508" t="s">
        <v>16016</v>
      </c>
      <c r="H2508" t="s">
        <v>16017</v>
      </c>
      <c r="I2508" t="s">
        <v>11812</v>
      </c>
      <c r="J2508" t="s">
        <v>3247</v>
      </c>
      <c r="K2508" t="s">
        <v>307</v>
      </c>
      <c r="L2508" t="s">
        <v>16008</v>
      </c>
      <c r="M2508" t="s">
        <v>3063</v>
      </c>
      <c r="N2508" t="s">
        <v>16018</v>
      </c>
      <c r="O2508" t="s">
        <v>3021</v>
      </c>
      <c r="P2508" t="s">
        <v>16014</v>
      </c>
      <c r="Q2508" t="s">
        <v>307</v>
      </c>
      <c r="R2508" t="b">
        <v>0</v>
      </c>
      <c r="S2508">
        <v>40000</v>
      </c>
      <c r="T2508" t="s">
        <v>3013</v>
      </c>
      <c r="U2508" t="s">
        <v>3003</v>
      </c>
      <c r="V2508">
        <v>40</v>
      </c>
      <c r="W2508" t="s">
        <v>3021</v>
      </c>
    </row>
    <row r="2509" spans="1:23" hidden="1" x14ac:dyDescent="0.35">
      <c r="A2509" t="s">
        <v>350</v>
      </c>
      <c r="C2509" s="403">
        <v>45448</v>
      </c>
      <c r="D2509" t="s">
        <v>3661</v>
      </c>
      <c r="E2509" t="s">
        <v>626</v>
      </c>
      <c r="F2509" t="s">
        <v>16019</v>
      </c>
      <c r="G2509" t="s">
        <v>16020</v>
      </c>
      <c r="H2509" t="s">
        <v>16021</v>
      </c>
      <c r="I2509" t="s">
        <v>16022</v>
      </c>
      <c r="J2509" t="s">
        <v>3247</v>
      </c>
      <c r="K2509" t="s">
        <v>307</v>
      </c>
      <c r="L2509" t="s">
        <v>9924</v>
      </c>
      <c r="M2509" t="s">
        <v>8270</v>
      </c>
      <c r="N2509" t="s">
        <v>16023</v>
      </c>
      <c r="O2509" t="s">
        <v>3021</v>
      </c>
      <c r="P2509" t="s">
        <v>9925</v>
      </c>
      <c r="Q2509" t="s">
        <v>307</v>
      </c>
      <c r="R2509" t="b">
        <v>0</v>
      </c>
      <c r="S2509">
        <v>40000</v>
      </c>
      <c r="T2509" t="s">
        <v>3013</v>
      </c>
      <c r="U2509" t="s">
        <v>3003</v>
      </c>
      <c r="V2509">
        <v>40</v>
      </c>
      <c r="W2509" t="s">
        <v>3021</v>
      </c>
    </row>
    <row r="2510" spans="1:23" hidden="1" x14ac:dyDescent="0.35">
      <c r="A2510" t="s">
        <v>350</v>
      </c>
      <c r="C2510" s="403">
        <v>45448</v>
      </c>
      <c r="D2510" t="s">
        <v>3543</v>
      </c>
      <c r="E2510" t="s">
        <v>1200</v>
      </c>
      <c r="F2510" t="s">
        <v>16024</v>
      </c>
      <c r="G2510" t="s">
        <v>1201</v>
      </c>
      <c r="H2510" t="s">
        <v>16025</v>
      </c>
      <c r="I2510" t="s">
        <v>2503</v>
      </c>
      <c r="J2510" t="s">
        <v>3247</v>
      </c>
      <c r="K2510" t="s">
        <v>307</v>
      </c>
      <c r="L2510" t="s">
        <v>9924</v>
      </c>
      <c r="M2510" t="s">
        <v>1798</v>
      </c>
      <c r="N2510" t="s">
        <v>16026</v>
      </c>
      <c r="O2510" t="s">
        <v>3021</v>
      </c>
      <c r="P2510" t="s">
        <v>9925</v>
      </c>
      <c r="Q2510" t="s">
        <v>307</v>
      </c>
      <c r="R2510" t="b">
        <v>0</v>
      </c>
      <c r="S2510">
        <v>40000</v>
      </c>
      <c r="T2510" t="s">
        <v>3013</v>
      </c>
      <c r="U2510" t="s">
        <v>3003</v>
      </c>
      <c r="V2510">
        <v>40</v>
      </c>
      <c r="W2510" t="s">
        <v>3021</v>
      </c>
    </row>
    <row r="2511" spans="1:23" hidden="1" x14ac:dyDescent="0.35">
      <c r="A2511" t="s">
        <v>350</v>
      </c>
      <c r="C2511" s="403">
        <v>45448</v>
      </c>
      <c r="D2511" t="s">
        <v>3543</v>
      </c>
      <c r="E2511" t="s">
        <v>1193</v>
      </c>
      <c r="F2511" t="s">
        <v>16027</v>
      </c>
      <c r="G2511" t="s">
        <v>1194</v>
      </c>
      <c r="H2511" t="s">
        <v>16028</v>
      </c>
      <c r="I2511" t="s">
        <v>2425</v>
      </c>
      <c r="J2511" t="s">
        <v>3247</v>
      </c>
      <c r="K2511" t="s">
        <v>298</v>
      </c>
      <c r="L2511" t="s">
        <v>11356</v>
      </c>
      <c r="M2511" t="s">
        <v>16029</v>
      </c>
      <c r="N2511" t="s">
        <v>11358</v>
      </c>
      <c r="O2511" t="s">
        <v>3030</v>
      </c>
      <c r="P2511" t="s">
        <v>16030</v>
      </c>
      <c r="Q2511" t="s">
        <v>307</v>
      </c>
      <c r="R2511" t="b">
        <v>1</v>
      </c>
      <c r="S2511">
        <v>150000</v>
      </c>
      <c r="T2511" t="s">
        <v>3013</v>
      </c>
      <c r="U2511" t="s">
        <v>3003</v>
      </c>
      <c r="V2511">
        <v>150</v>
      </c>
      <c r="W2511" t="s">
        <v>3030</v>
      </c>
    </row>
    <row r="2512" spans="1:23" hidden="1" x14ac:dyDescent="0.35">
      <c r="A2512" t="s">
        <v>2189</v>
      </c>
      <c r="C2512" s="403">
        <v>45448</v>
      </c>
      <c r="D2512" t="s">
        <v>3176</v>
      </c>
      <c r="E2512" t="s">
        <v>334</v>
      </c>
      <c r="F2512" t="s">
        <v>16031</v>
      </c>
      <c r="G2512" t="s">
        <v>16032</v>
      </c>
      <c r="H2512" t="s">
        <v>16033</v>
      </c>
      <c r="I2512" t="s">
        <v>2474</v>
      </c>
      <c r="J2512" t="s">
        <v>100</v>
      </c>
      <c r="K2512" t="s">
        <v>293</v>
      </c>
      <c r="L2512" t="s">
        <v>3866</v>
      </c>
      <c r="M2512" t="s">
        <v>15321</v>
      </c>
      <c r="N2512" t="s">
        <v>16034</v>
      </c>
      <c r="O2512" t="s">
        <v>3012</v>
      </c>
      <c r="P2512" t="s">
        <v>9951</v>
      </c>
      <c r="Q2512" t="s">
        <v>293</v>
      </c>
      <c r="R2512" t="b">
        <v>0</v>
      </c>
      <c r="S2512">
        <v>200</v>
      </c>
      <c r="T2512" t="s">
        <v>3013</v>
      </c>
      <c r="U2512" t="s">
        <v>3003</v>
      </c>
      <c r="V2512">
        <v>0.2</v>
      </c>
      <c r="W2512" t="s">
        <v>3012</v>
      </c>
    </row>
    <row r="2513" spans="1:23" hidden="1" x14ac:dyDescent="0.35">
      <c r="A2513" t="s">
        <v>2189</v>
      </c>
      <c r="C2513" s="403">
        <v>45448</v>
      </c>
      <c r="D2513" t="s">
        <v>3543</v>
      </c>
      <c r="E2513" t="s">
        <v>363</v>
      </c>
      <c r="F2513" t="s">
        <v>16035</v>
      </c>
      <c r="G2513" t="s">
        <v>16036</v>
      </c>
      <c r="H2513" t="s">
        <v>16037</v>
      </c>
      <c r="I2513" t="s">
        <v>2509</v>
      </c>
      <c r="J2513" t="s">
        <v>100</v>
      </c>
      <c r="K2513" t="s">
        <v>293</v>
      </c>
      <c r="L2513" t="s">
        <v>3866</v>
      </c>
      <c r="M2513" t="s">
        <v>1798</v>
      </c>
      <c r="N2513" t="s">
        <v>9950</v>
      </c>
      <c r="O2513" t="s">
        <v>3021</v>
      </c>
      <c r="P2513" t="s">
        <v>9951</v>
      </c>
      <c r="Q2513" t="s">
        <v>293</v>
      </c>
      <c r="R2513" t="b">
        <v>0</v>
      </c>
      <c r="S2513">
        <v>10000</v>
      </c>
      <c r="T2513" t="s">
        <v>3013</v>
      </c>
      <c r="U2513" t="s">
        <v>3003</v>
      </c>
      <c r="V2513">
        <v>10</v>
      </c>
      <c r="W2513" t="s">
        <v>3021</v>
      </c>
    </row>
    <row r="2514" spans="1:23" hidden="1" x14ac:dyDescent="0.35">
      <c r="A2514" t="s">
        <v>2189</v>
      </c>
      <c r="C2514" s="403">
        <v>45448</v>
      </c>
      <c r="D2514" t="s">
        <v>3543</v>
      </c>
      <c r="E2514" t="s">
        <v>963</v>
      </c>
      <c r="F2514" t="s">
        <v>16038</v>
      </c>
      <c r="G2514" t="s">
        <v>16039</v>
      </c>
      <c r="H2514" t="s">
        <v>16040</v>
      </c>
      <c r="I2514" t="s">
        <v>16041</v>
      </c>
      <c r="J2514" t="s">
        <v>98</v>
      </c>
      <c r="K2514" t="s">
        <v>2189</v>
      </c>
      <c r="L2514" t="s">
        <v>4861</v>
      </c>
      <c r="M2514" t="s">
        <v>8965</v>
      </c>
      <c r="N2514" t="s">
        <v>1798</v>
      </c>
      <c r="O2514" t="s">
        <v>3021</v>
      </c>
      <c r="P2514" t="s">
        <v>7354</v>
      </c>
      <c r="Q2514" t="s">
        <v>2189</v>
      </c>
      <c r="R2514" t="b">
        <v>0</v>
      </c>
      <c r="S2514">
        <v>5000</v>
      </c>
      <c r="T2514" t="s">
        <v>3013</v>
      </c>
      <c r="U2514" t="s">
        <v>3003</v>
      </c>
      <c r="V2514">
        <v>5</v>
      </c>
      <c r="W2514" t="s">
        <v>3021</v>
      </c>
    </row>
    <row r="2515" spans="1:23" hidden="1" x14ac:dyDescent="0.35">
      <c r="A2515" t="s">
        <v>419</v>
      </c>
      <c r="C2515" s="403">
        <v>45448</v>
      </c>
      <c r="D2515" t="s">
        <v>3742</v>
      </c>
      <c r="E2515" t="s">
        <v>904</v>
      </c>
      <c r="F2515" t="s">
        <v>16042</v>
      </c>
      <c r="G2515" t="s">
        <v>905</v>
      </c>
      <c r="H2515" t="s">
        <v>15658</v>
      </c>
      <c r="I2515" t="s">
        <v>2452</v>
      </c>
      <c r="J2515" t="s">
        <v>89</v>
      </c>
      <c r="K2515" t="s">
        <v>388</v>
      </c>
      <c r="L2515" t="s">
        <v>8964</v>
      </c>
      <c r="M2515" t="s">
        <v>8965</v>
      </c>
      <c r="N2515" t="s">
        <v>16043</v>
      </c>
      <c r="O2515" t="s">
        <v>3012</v>
      </c>
      <c r="P2515" t="s">
        <v>8967</v>
      </c>
      <c r="Q2515" t="s">
        <v>497</v>
      </c>
      <c r="R2515" t="b">
        <v>0</v>
      </c>
      <c r="S2515">
        <v>3000</v>
      </c>
      <c r="T2515" t="s">
        <v>3013</v>
      </c>
      <c r="U2515" t="s">
        <v>3003</v>
      </c>
      <c r="V2515">
        <v>3</v>
      </c>
      <c r="W2515" t="s">
        <v>3012</v>
      </c>
    </row>
    <row r="2516" spans="1:23" hidden="1" x14ac:dyDescent="0.35">
      <c r="A2516" t="s">
        <v>381</v>
      </c>
      <c r="C2516" s="403">
        <v>45448</v>
      </c>
      <c r="D2516" t="s">
        <v>3543</v>
      </c>
      <c r="E2516" t="s">
        <v>915</v>
      </c>
      <c r="F2516" t="s">
        <v>16044</v>
      </c>
      <c r="G2516" t="s">
        <v>916</v>
      </c>
      <c r="H2516" t="s">
        <v>16045</v>
      </c>
      <c r="I2516" t="s">
        <v>16046</v>
      </c>
      <c r="J2516" t="s">
        <v>89</v>
      </c>
      <c r="K2516" t="s">
        <v>380</v>
      </c>
      <c r="L2516" t="s">
        <v>3041</v>
      </c>
      <c r="M2516" t="s">
        <v>3343</v>
      </c>
      <c r="N2516" t="s">
        <v>1798</v>
      </c>
      <c r="O2516" t="s">
        <v>3012</v>
      </c>
      <c r="P2516" t="s">
        <v>10002</v>
      </c>
      <c r="Q2516" t="s">
        <v>456</v>
      </c>
      <c r="R2516" t="b">
        <v>0</v>
      </c>
      <c r="S2516">
        <v>0</v>
      </c>
      <c r="T2516" t="s">
        <v>3648</v>
      </c>
      <c r="U2516" t="s">
        <v>3003</v>
      </c>
      <c r="V2516">
        <v>0</v>
      </c>
      <c r="W2516" t="s">
        <v>3012</v>
      </c>
    </row>
    <row r="2517" spans="1:23" hidden="1" x14ac:dyDescent="0.35">
      <c r="A2517" t="s">
        <v>381</v>
      </c>
      <c r="C2517" s="403">
        <v>45448</v>
      </c>
      <c r="D2517" t="s">
        <v>3543</v>
      </c>
      <c r="E2517" t="s">
        <v>667</v>
      </c>
      <c r="F2517" t="s">
        <v>16047</v>
      </c>
      <c r="G2517" t="s">
        <v>965</v>
      </c>
      <c r="H2517" t="s">
        <v>16048</v>
      </c>
      <c r="I2517" t="s">
        <v>475</v>
      </c>
      <c r="J2517" t="s">
        <v>89</v>
      </c>
      <c r="K2517" t="s">
        <v>380</v>
      </c>
      <c r="L2517" t="s">
        <v>3041</v>
      </c>
      <c r="M2517" t="s">
        <v>3198</v>
      </c>
      <c r="N2517" t="s">
        <v>1798</v>
      </c>
      <c r="O2517" t="s">
        <v>3012</v>
      </c>
      <c r="P2517" t="s">
        <v>8134</v>
      </c>
      <c r="Q2517" t="s">
        <v>456</v>
      </c>
      <c r="R2517" t="b">
        <v>0</v>
      </c>
      <c r="S2517">
        <v>2000</v>
      </c>
      <c r="T2517" t="s">
        <v>3013</v>
      </c>
      <c r="U2517" t="s">
        <v>3003</v>
      </c>
      <c r="V2517">
        <v>2</v>
      </c>
      <c r="W2517" t="s">
        <v>3012</v>
      </c>
    </row>
    <row r="2518" spans="1:23" hidden="1" x14ac:dyDescent="0.35">
      <c r="A2518" t="s">
        <v>381</v>
      </c>
      <c r="C2518" s="403">
        <v>45448</v>
      </c>
      <c r="D2518" t="s">
        <v>3543</v>
      </c>
      <c r="E2518" t="s">
        <v>775</v>
      </c>
      <c r="F2518" t="s">
        <v>16049</v>
      </c>
      <c r="G2518" t="s">
        <v>181</v>
      </c>
      <c r="H2518" t="s">
        <v>16050</v>
      </c>
      <c r="I2518" t="s">
        <v>2436</v>
      </c>
      <c r="J2518" t="s">
        <v>89</v>
      </c>
      <c r="K2518" t="s">
        <v>380</v>
      </c>
      <c r="L2518" t="s">
        <v>3047</v>
      </c>
      <c r="M2518" t="s">
        <v>3216</v>
      </c>
      <c r="N2518" t="s">
        <v>16051</v>
      </c>
      <c r="O2518" t="s">
        <v>3012</v>
      </c>
      <c r="P2518" t="s">
        <v>9685</v>
      </c>
      <c r="Q2518" t="s">
        <v>456</v>
      </c>
      <c r="R2518" t="b">
        <v>0</v>
      </c>
      <c r="S2518">
        <v>1000</v>
      </c>
      <c r="T2518" t="s">
        <v>3013</v>
      </c>
      <c r="U2518" t="s">
        <v>3003</v>
      </c>
      <c r="V2518">
        <v>1</v>
      </c>
      <c r="W2518" t="s">
        <v>3012</v>
      </c>
    </row>
    <row r="2519" spans="1:23" hidden="1" x14ac:dyDescent="0.35">
      <c r="A2519" t="s">
        <v>381</v>
      </c>
      <c r="C2519" s="403">
        <v>45448</v>
      </c>
      <c r="D2519" t="s">
        <v>3543</v>
      </c>
      <c r="E2519" t="s">
        <v>1055</v>
      </c>
      <c r="F2519" t="s">
        <v>16052</v>
      </c>
      <c r="G2519" t="s">
        <v>258</v>
      </c>
      <c r="H2519" t="s">
        <v>16053</v>
      </c>
      <c r="I2519" t="s">
        <v>11940</v>
      </c>
      <c r="J2519" t="s">
        <v>94</v>
      </c>
      <c r="K2519" t="s">
        <v>456</v>
      </c>
      <c r="L2519" t="s">
        <v>8929</v>
      </c>
      <c r="M2519" t="s">
        <v>5013</v>
      </c>
      <c r="N2519" t="s">
        <v>16054</v>
      </c>
      <c r="O2519" t="s">
        <v>3012</v>
      </c>
      <c r="P2519" t="s">
        <v>8931</v>
      </c>
      <c r="Q2519" t="s">
        <v>456</v>
      </c>
      <c r="R2519" t="b">
        <v>0</v>
      </c>
      <c r="S2519">
        <v>3000</v>
      </c>
      <c r="T2519" t="s">
        <v>3013</v>
      </c>
      <c r="U2519" t="s">
        <v>3003</v>
      </c>
      <c r="V2519">
        <v>3</v>
      </c>
      <c r="W2519" t="s">
        <v>3012</v>
      </c>
    </row>
    <row r="2520" spans="1:23" hidden="1" x14ac:dyDescent="0.35">
      <c r="A2520" t="s">
        <v>419</v>
      </c>
      <c r="C2520" s="403">
        <v>45448</v>
      </c>
      <c r="D2520" t="s">
        <v>3661</v>
      </c>
      <c r="E2520" t="s">
        <v>647</v>
      </c>
      <c r="F2520" t="s">
        <v>16055</v>
      </c>
      <c r="G2520" t="s">
        <v>268</v>
      </c>
      <c r="H2520" t="s">
        <v>16056</v>
      </c>
      <c r="I2520" t="s">
        <v>2324</v>
      </c>
      <c r="J2520" t="s">
        <v>92</v>
      </c>
      <c r="K2520" t="s">
        <v>447</v>
      </c>
      <c r="L2520" t="s">
        <v>7877</v>
      </c>
      <c r="M2520" t="s">
        <v>16057</v>
      </c>
      <c r="N2520" t="s">
        <v>16058</v>
      </c>
      <c r="O2520" t="s">
        <v>3030</v>
      </c>
      <c r="P2520" t="s">
        <v>16059</v>
      </c>
      <c r="Q2520" t="s">
        <v>418</v>
      </c>
      <c r="R2520" t="b">
        <v>0</v>
      </c>
      <c r="S2520">
        <v>30000</v>
      </c>
      <c r="T2520" t="s">
        <v>3013</v>
      </c>
      <c r="U2520" t="s">
        <v>3003</v>
      </c>
      <c r="V2520">
        <v>30</v>
      </c>
      <c r="W2520" t="s">
        <v>3030</v>
      </c>
    </row>
    <row r="2521" spans="1:23" hidden="1" x14ac:dyDescent="0.35">
      <c r="A2521" t="s">
        <v>419</v>
      </c>
      <c r="C2521" s="403">
        <v>45448</v>
      </c>
      <c r="D2521" t="s">
        <v>3543</v>
      </c>
      <c r="E2521" t="s">
        <v>1072</v>
      </c>
      <c r="F2521" t="s">
        <v>16060</v>
      </c>
      <c r="G2521" t="s">
        <v>264</v>
      </c>
      <c r="H2521" t="s">
        <v>16061</v>
      </c>
      <c r="I2521" t="s">
        <v>10800</v>
      </c>
      <c r="J2521" t="s">
        <v>94</v>
      </c>
      <c r="K2521" t="s">
        <v>499</v>
      </c>
      <c r="L2521" t="s">
        <v>3019</v>
      </c>
      <c r="M2521" t="s">
        <v>8276</v>
      </c>
      <c r="N2521" t="s">
        <v>16062</v>
      </c>
      <c r="O2521" t="s">
        <v>3012</v>
      </c>
      <c r="P2521" t="s">
        <v>4759</v>
      </c>
      <c r="Q2521" t="s">
        <v>499</v>
      </c>
      <c r="R2521" t="b">
        <v>0</v>
      </c>
      <c r="S2521">
        <v>4000</v>
      </c>
      <c r="T2521" t="s">
        <v>3013</v>
      </c>
      <c r="U2521" t="s">
        <v>3003</v>
      </c>
      <c r="V2521">
        <v>4</v>
      </c>
      <c r="W2521" t="s">
        <v>3012</v>
      </c>
    </row>
    <row r="2522" spans="1:23" hidden="1" x14ac:dyDescent="0.35">
      <c r="A2522" t="s">
        <v>419</v>
      </c>
      <c r="C2522" s="403">
        <v>45448</v>
      </c>
      <c r="D2522" t="s">
        <v>3543</v>
      </c>
      <c r="E2522" t="s">
        <v>1097</v>
      </c>
      <c r="F2522" t="s">
        <v>16063</v>
      </c>
      <c r="G2522" t="s">
        <v>1098</v>
      </c>
      <c r="H2522" t="s">
        <v>16064</v>
      </c>
      <c r="I2522" t="s">
        <v>10022</v>
      </c>
      <c r="J2522" t="s">
        <v>94</v>
      </c>
      <c r="K2522" t="s">
        <v>499</v>
      </c>
      <c r="L2522" t="s">
        <v>3019</v>
      </c>
      <c r="M2522" t="s">
        <v>8276</v>
      </c>
      <c r="N2522" t="s">
        <v>16065</v>
      </c>
      <c r="O2522" t="s">
        <v>3021</v>
      </c>
      <c r="P2522" t="s">
        <v>4759</v>
      </c>
      <c r="Q2522" t="s">
        <v>499</v>
      </c>
      <c r="R2522" t="b">
        <v>0</v>
      </c>
      <c r="S2522">
        <v>4000</v>
      </c>
      <c r="T2522" t="s">
        <v>3013</v>
      </c>
      <c r="U2522" t="s">
        <v>3003</v>
      </c>
      <c r="V2522">
        <v>4</v>
      </c>
      <c r="W2522" t="s">
        <v>3021</v>
      </c>
    </row>
    <row r="2523" spans="1:23" hidden="1" x14ac:dyDescent="0.35">
      <c r="A2523" t="s">
        <v>419</v>
      </c>
      <c r="C2523" s="403">
        <v>45448</v>
      </c>
      <c r="D2523" t="s">
        <v>3543</v>
      </c>
      <c r="E2523" t="s">
        <v>1065</v>
      </c>
      <c r="F2523" t="s">
        <v>16066</v>
      </c>
      <c r="G2523" t="s">
        <v>1066</v>
      </c>
      <c r="H2523" t="s">
        <v>16067</v>
      </c>
      <c r="I2523" t="s">
        <v>1993</v>
      </c>
      <c r="J2523" t="s">
        <v>96</v>
      </c>
      <c r="K2523" t="s">
        <v>501</v>
      </c>
      <c r="L2523" t="s">
        <v>9133</v>
      </c>
      <c r="M2523" t="s">
        <v>16068</v>
      </c>
      <c r="N2523" t="s">
        <v>16069</v>
      </c>
      <c r="O2523" t="s">
        <v>3012</v>
      </c>
      <c r="P2523" t="s">
        <v>16070</v>
      </c>
      <c r="Q2523" t="s">
        <v>499</v>
      </c>
      <c r="R2523" t="b">
        <v>0</v>
      </c>
      <c r="S2523">
        <v>3000</v>
      </c>
      <c r="T2523" t="s">
        <v>3013</v>
      </c>
      <c r="U2523" t="s">
        <v>3003</v>
      </c>
      <c r="V2523">
        <v>3</v>
      </c>
      <c r="W2523" t="s">
        <v>3012</v>
      </c>
    </row>
    <row r="2524" spans="1:23" hidden="1" x14ac:dyDescent="0.35">
      <c r="A2524" t="s">
        <v>381</v>
      </c>
      <c r="C2524" s="403">
        <v>45448</v>
      </c>
      <c r="D2524" t="s">
        <v>3079</v>
      </c>
      <c r="E2524" t="s">
        <v>440</v>
      </c>
      <c r="F2524" t="s">
        <v>16071</v>
      </c>
      <c r="G2524" t="s">
        <v>16072</v>
      </c>
      <c r="H2524" t="s">
        <v>15646</v>
      </c>
      <c r="I2524" t="s">
        <v>16072</v>
      </c>
      <c r="J2524" t="s">
        <v>89</v>
      </c>
      <c r="K2524" t="s">
        <v>380</v>
      </c>
      <c r="L2524" t="s">
        <v>3041</v>
      </c>
      <c r="M2524" t="s">
        <v>3343</v>
      </c>
      <c r="N2524" t="s">
        <v>15647</v>
      </c>
      <c r="O2524" t="s">
        <v>3012</v>
      </c>
      <c r="P2524" t="s">
        <v>1798</v>
      </c>
      <c r="Q2524" t="s">
        <v>456</v>
      </c>
      <c r="R2524" t="b">
        <v>0</v>
      </c>
      <c r="S2524">
        <v>3000</v>
      </c>
      <c r="T2524" t="s">
        <v>3013</v>
      </c>
      <c r="U2524" t="s">
        <v>3003</v>
      </c>
      <c r="V2524">
        <v>3</v>
      </c>
      <c r="W2524" t="s">
        <v>3012</v>
      </c>
    </row>
    <row r="2525" spans="1:23" hidden="1" x14ac:dyDescent="0.35">
      <c r="A2525" t="s">
        <v>381</v>
      </c>
      <c r="C2525" s="403">
        <v>45448</v>
      </c>
      <c r="D2525" t="s">
        <v>3079</v>
      </c>
      <c r="E2525" t="s">
        <v>953</v>
      </c>
      <c r="F2525" t="s">
        <v>16073</v>
      </c>
      <c r="G2525" t="s">
        <v>16074</v>
      </c>
      <c r="H2525" t="s">
        <v>15650</v>
      </c>
      <c r="I2525" t="s">
        <v>16074</v>
      </c>
      <c r="J2525" t="s">
        <v>89</v>
      </c>
      <c r="K2525" t="s">
        <v>380</v>
      </c>
      <c r="L2525" t="s">
        <v>3041</v>
      </c>
      <c r="M2525" t="s">
        <v>3343</v>
      </c>
      <c r="N2525" t="s">
        <v>16075</v>
      </c>
      <c r="O2525" t="s">
        <v>3012</v>
      </c>
      <c r="P2525" t="s">
        <v>1798</v>
      </c>
      <c r="Q2525" t="s">
        <v>456</v>
      </c>
      <c r="R2525" t="b">
        <v>0</v>
      </c>
      <c r="S2525">
        <v>0</v>
      </c>
      <c r="T2525" t="s">
        <v>3013</v>
      </c>
      <c r="U2525" t="s">
        <v>3003</v>
      </c>
      <c r="V2525">
        <v>0</v>
      </c>
      <c r="W2525" t="s">
        <v>3012</v>
      </c>
    </row>
    <row r="2526" spans="1:23" hidden="1" x14ac:dyDescent="0.35">
      <c r="A2526" t="s">
        <v>381</v>
      </c>
      <c r="C2526" s="403">
        <v>45448</v>
      </c>
      <c r="D2526" t="s">
        <v>12321</v>
      </c>
      <c r="E2526" t="s">
        <v>962</v>
      </c>
      <c r="F2526" t="s">
        <v>16076</v>
      </c>
      <c r="G2526" t="s">
        <v>223</v>
      </c>
      <c r="H2526" t="s">
        <v>16077</v>
      </c>
      <c r="I2526" t="s">
        <v>2325</v>
      </c>
      <c r="J2526" t="s">
        <v>89</v>
      </c>
      <c r="K2526" t="s">
        <v>380</v>
      </c>
      <c r="L2526" t="s">
        <v>3047</v>
      </c>
      <c r="M2526" t="s">
        <v>8543</v>
      </c>
      <c r="N2526" t="s">
        <v>11493</v>
      </c>
      <c r="O2526" t="s">
        <v>3012</v>
      </c>
      <c r="P2526" t="s">
        <v>1798</v>
      </c>
      <c r="Q2526" t="s">
        <v>456</v>
      </c>
      <c r="R2526" t="b">
        <v>0</v>
      </c>
      <c r="S2526">
        <v>500</v>
      </c>
      <c r="T2526" t="s">
        <v>3013</v>
      </c>
      <c r="U2526" t="s">
        <v>3003</v>
      </c>
      <c r="V2526">
        <v>0.5</v>
      </c>
      <c r="W2526" t="s">
        <v>3012</v>
      </c>
    </row>
    <row r="2527" spans="1:23" hidden="1" x14ac:dyDescent="0.35">
      <c r="A2527" t="s">
        <v>381</v>
      </c>
      <c r="C2527" s="403">
        <v>45448</v>
      </c>
      <c r="D2527" t="s">
        <v>3543</v>
      </c>
      <c r="E2527" t="s">
        <v>958</v>
      </c>
      <c r="F2527" t="s">
        <v>16078</v>
      </c>
      <c r="G2527" t="s">
        <v>959</v>
      </c>
      <c r="H2527" t="s">
        <v>16079</v>
      </c>
      <c r="I2527" t="s">
        <v>1996</v>
      </c>
      <c r="J2527" t="s">
        <v>89</v>
      </c>
      <c r="K2527" t="s">
        <v>380</v>
      </c>
      <c r="L2527" t="s">
        <v>3047</v>
      </c>
      <c r="M2527" t="s">
        <v>3314</v>
      </c>
      <c r="N2527" t="s">
        <v>1798</v>
      </c>
      <c r="O2527" t="s">
        <v>3012</v>
      </c>
      <c r="P2527" t="s">
        <v>1798</v>
      </c>
      <c r="Q2527" t="s">
        <v>456</v>
      </c>
      <c r="R2527" t="b">
        <v>0</v>
      </c>
      <c r="S2527">
        <v>0</v>
      </c>
      <c r="T2527" t="s">
        <v>3648</v>
      </c>
      <c r="U2527" t="s">
        <v>3003</v>
      </c>
      <c r="V2527">
        <v>0</v>
      </c>
      <c r="W2527" t="s">
        <v>3012</v>
      </c>
    </row>
    <row r="2528" spans="1:23" hidden="1" x14ac:dyDescent="0.35">
      <c r="A2528" t="s">
        <v>381</v>
      </c>
      <c r="C2528" s="403">
        <v>45448</v>
      </c>
      <c r="D2528" t="s">
        <v>3543</v>
      </c>
      <c r="E2528" t="s">
        <v>1083</v>
      </c>
      <c r="F2528" t="s">
        <v>16080</v>
      </c>
      <c r="G2528" t="s">
        <v>1084</v>
      </c>
      <c r="H2528" t="s">
        <v>16081</v>
      </c>
      <c r="I2528" t="s">
        <v>1798</v>
      </c>
      <c r="J2528" t="s">
        <v>94</v>
      </c>
      <c r="K2528" t="s">
        <v>456</v>
      </c>
      <c r="L2528" t="s">
        <v>1798</v>
      </c>
      <c r="M2528" t="s">
        <v>1798</v>
      </c>
      <c r="N2528" t="s">
        <v>1798</v>
      </c>
      <c r="O2528" t="s">
        <v>3021</v>
      </c>
      <c r="P2528" t="s">
        <v>1798</v>
      </c>
      <c r="Q2528" t="s">
        <v>456</v>
      </c>
      <c r="R2528" t="b">
        <v>0</v>
      </c>
      <c r="S2528">
        <v>0</v>
      </c>
      <c r="T2528" t="s">
        <v>3013</v>
      </c>
      <c r="U2528" t="s">
        <v>3003</v>
      </c>
      <c r="V2528">
        <v>0</v>
      </c>
      <c r="W2528" t="s">
        <v>3021</v>
      </c>
    </row>
    <row r="2529" spans="1:23" hidden="1" x14ac:dyDescent="0.35">
      <c r="A2529" t="s">
        <v>381</v>
      </c>
      <c r="C2529" s="403">
        <v>45448</v>
      </c>
      <c r="D2529" t="s">
        <v>12321</v>
      </c>
      <c r="E2529" t="s">
        <v>939</v>
      </c>
      <c r="F2529" t="s">
        <v>16082</v>
      </c>
      <c r="G2529" t="s">
        <v>940</v>
      </c>
      <c r="H2529" t="s">
        <v>16083</v>
      </c>
      <c r="I2529" t="s">
        <v>2383</v>
      </c>
      <c r="J2529" t="s">
        <v>89</v>
      </c>
      <c r="K2529" t="s">
        <v>380</v>
      </c>
      <c r="L2529" t="s">
        <v>3047</v>
      </c>
      <c r="M2529" t="s">
        <v>8494</v>
      </c>
      <c r="N2529" t="s">
        <v>11493</v>
      </c>
      <c r="O2529" t="s">
        <v>3012</v>
      </c>
      <c r="P2529" t="s">
        <v>1798</v>
      </c>
      <c r="Q2529" t="s">
        <v>456</v>
      </c>
      <c r="R2529" t="b">
        <v>0</v>
      </c>
      <c r="S2529">
        <v>500</v>
      </c>
      <c r="T2529" t="s">
        <v>3013</v>
      </c>
      <c r="U2529" t="s">
        <v>3003</v>
      </c>
      <c r="V2529">
        <v>0.5</v>
      </c>
      <c r="W2529" t="s">
        <v>3012</v>
      </c>
    </row>
    <row r="2530" spans="1:23" hidden="1" x14ac:dyDescent="0.35">
      <c r="A2530" t="s">
        <v>419</v>
      </c>
      <c r="C2530" s="403">
        <v>45448</v>
      </c>
      <c r="D2530" t="s">
        <v>3543</v>
      </c>
      <c r="E2530" t="s">
        <v>1069</v>
      </c>
      <c r="F2530" t="s">
        <v>16084</v>
      </c>
      <c r="G2530" t="s">
        <v>1070</v>
      </c>
      <c r="H2530" t="s">
        <v>16085</v>
      </c>
      <c r="I2530" t="s">
        <v>1798</v>
      </c>
      <c r="J2530" t="s">
        <v>94</v>
      </c>
      <c r="K2530" t="s">
        <v>499</v>
      </c>
      <c r="L2530" t="s">
        <v>1798</v>
      </c>
      <c r="M2530" t="s">
        <v>1798</v>
      </c>
      <c r="N2530" t="s">
        <v>1798</v>
      </c>
      <c r="O2530" t="s">
        <v>3021</v>
      </c>
      <c r="P2530" t="s">
        <v>1798</v>
      </c>
      <c r="Q2530" t="s">
        <v>499</v>
      </c>
      <c r="R2530" t="b">
        <v>0</v>
      </c>
      <c r="S2530">
        <v>0</v>
      </c>
      <c r="T2530" t="s">
        <v>3013</v>
      </c>
      <c r="U2530" t="s">
        <v>3003</v>
      </c>
      <c r="V2530">
        <v>0</v>
      </c>
      <c r="W2530" t="s">
        <v>3021</v>
      </c>
    </row>
    <row r="2531" spans="1:23" hidden="1" x14ac:dyDescent="0.35">
      <c r="A2531" t="s">
        <v>419</v>
      </c>
      <c r="C2531" s="403">
        <v>45448</v>
      </c>
      <c r="D2531" t="s">
        <v>3079</v>
      </c>
      <c r="E2531" t="s">
        <v>1089</v>
      </c>
      <c r="F2531" t="s">
        <v>16086</v>
      </c>
      <c r="G2531" t="s">
        <v>16087</v>
      </c>
      <c r="H2531" t="s">
        <v>16088</v>
      </c>
      <c r="I2531" t="s">
        <v>16087</v>
      </c>
      <c r="J2531" t="s">
        <v>107</v>
      </c>
      <c r="K2531" t="s">
        <v>407</v>
      </c>
      <c r="L2531" t="s">
        <v>3319</v>
      </c>
      <c r="M2531" t="s">
        <v>11428</v>
      </c>
      <c r="N2531" t="s">
        <v>1798</v>
      </c>
      <c r="O2531" t="s">
        <v>3012</v>
      </c>
      <c r="P2531" t="s">
        <v>1798</v>
      </c>
      <c r="Q2531" t="s">
        <v>497</v>
      </c>
      <c r="R2531" t="b">
        <v>0</v>
      </c>
      <c r="S2531">
        <v>0</v>
      </c>
      <c r="T2531" t="s">
        <v>3013</v>
      </c>
      <c r="U2531" t="s">
        <v>3003</v>
      </c>
      <c r="V2531">
        <v>0</v>
      </c>
      <c r="W2531" t="s">
        <v>3012</v>
      </c>
    </row>
    <row r="2532" spans="1:23" hidden="1" x14ac:dyDescent="0.35">
      <c r="A2532" t="s">
        <v>419</v>
      </c>
      <c r="C2532" s="403">
        <v>45448</v>
      </c>
      <c r="D2532" t="s">
        <v>10193</v>
      </c>
      <c r="E2532" t="s">
        <v>910</v>
      </c>
      <c r="F2532" t="s">
        <v>16089</v>
      </c>
      <c r="G2532" t="s">
        <v>911</v>
      </c>
      <c r="H2532" t="s">
        <v>15662</v>
      </c>
      <c r="I2532" t="s">
        <v>4094</v>
      </c>
      <c r="J2532" t="s">
        <v>89</v>
      </c>
      <c r="K2532" t="s">
        <v>388</v>
      </c>
      <c r="L2532" t="s">
        <v>8964</v>
      </c>
      <c r="M2532" t="s">
        <v>16090</v>
      </c>
      <c r="N2532" t="s">
        <v>1798</v>
      </c>
      <c r="O2532" t="s">
        <v>3012</v>
      </c>
      <c r="P2532" t="s">
        <v>1798</v>
      </c>
      <c r="Q2532" t="s">
        <v>497</v>
      </c>
      <c r="R2532" t="b">
        <v>0</v>
      </c>
      <c r="S2532">
        <v>0</v>
      </c>
      <c r="T2532" t="s">
        <v>3013</v>
      </c>
      <c r="U2532" t="s">
        <v>3003</v>
      </c>
      <c r="V2532">
        <v>0</v>
      </c>
      <c r="W2532" t="s">
        <v>3012</v>
      </c>
    </row>
    <row r="2533" spans="1:23" hidden="1" x14ac:dyDescent="0.35">
      <c r="A2533" t="s">
        <v>419</v>
      </c>
      <c r="C2533" s="403">
        <v>45448</v>
      </c>
      <c r="D2533" t="s">
        <v>10193</v>
      </c>
      <c r="E2533" t="s">
        <v>945</v>
      </c>
      <c r="F2533" t="s">
        <v>16091</v>
      </c>
      <c r="G2533" t="s">
        <v>16092</v>
      </c>
      <c r="H2533" t="s">
        <v>16093</v>
      </c>
      <c r="I2533" t="s">
        <v>2358</v>
      </c>
      <c r="J2533" t="s">
        <v>89</v>
      </c>
      <c r="K2533" t="s">
        <v>388</v>
      </c>
      <c r="L2533" t="s">
        <v>3047</v>
      </c>
      <c r="M2533" t="s">
        <v>8762</v>
      </c>
      <c r="N2533" t="s">
        <v>16094</v>
      </c>
      <c r="O2533" t="s">
        <v>3012</v>
      </c>
      <c r="P2533" t="s">
        <v>1798</v>
      </c>
      <c r="Q2533" t="s">
        <v>497</v>
      </c>
      <c r="R2533" t="b">
        <v>0</v>
      </c>
      <c r="S2533">
        <v>1000</v>
      </c>
      <c r="T2533" t="s">
        <v>3013</v>
      </c>
      <c r="U2533" t="s">
        <v>3003</v>
      </c>
      <c r="V2533">
        <v>1</v>
      </c>
      <c r="W2533" t="s">
        <v>3012</v>
      </c>
    </row>
    <row r="2534" spans="1:23" hidden="1" x14ac:dyDescent="0.35">
      <c r="A2534" t="s">
        <v>2189</v>
      </c>
      <c r="C2534" s="403">
        <v>45447</v>
      </c>
      <c r="D2534" t="s">
        <v>3543</v>
      </c>
      <c r="E2534" t="s">
        <v>16095</v>
      </c>
      <c r="F2534" t="s">
        <v>16096</v>
      </c>
      <c r="G2534" t="s">
        <v>16097</v>
      </c>
      <c r="H2534" t="s">
        <v>16098</v>
      </c>
      <c r="I2534" t="s">
        <v>10681</v>
      </c>
      <c r="J2534" t="s">
        <v>97</v>
      </c>
      <c r="K2534" t="s">
        <v>2189</v>
      </c>
      <c r="L2534" t="s">
        <v>3291</v>
      </c>
      <c r="M2534" t="s">
        <v>3292</v>
      </c>
      <c r="N2534" t="s">
        <v>16099</v>
      </c>
      <c r="O2534" t="s">
        <v>3021</v>
      </c>
      <c r="P2534" t="s">
        <v>4885</v>
      </c>
      <c r="Q2534" t="s">
        <v>2189</v>
      </c>
      <c r="R2534" t="b">
        <v>1</v>
      </c>
      <c r="S2534">
        <v>10000</v>
      </c>
      <c r="T2534" t="s">
        <v>3002</v>
      </c>
      <c r="U2534" t="s">
        <v>3003</v>
      </c>
      <c r="V2534">
        <v>10</v>
      </c>
      <c r="W2534" t="s">
        <v>3021</v>
      </c>
    </row>
    <row r="2535" spans="1:23" hidden="1" x14ac:dyDescent="0.35">
      <c r="A2535" t="s">
        <v>2189</v>
      </c>
      <c r="C2535" s="403">
        <v>45447</v>
      </c>
      <c r="D2535" t="s">
        <v>3543</v>
      </c>
      <c r="E2535" t="s">
        <v>16100</v>
      </c>
      <c r="F2535" t="s">
        <v>16101</v>
      </c>
      <c r="G2535" t="s">
        <v>8951</v>
      </c>
      <c r="H2535" t="s">
        <v>16102</v>
      </c>
      <c r="I2535" t="s">
        <v>8951</v>
      </c>
      <c r="J2535" t="s">
        <v>98</v>
      </c>
      <c r="K2535" t="s">
        <v>2189</v>
      </c>
      <c r="L2535" t="s">
        <v>2998</v>
      </c>
      <c r="M2535" t="s">
        <v>7007</v>
      </c>
      <c r="N2535" t="s">
        <v>16103</v>
      </c>
      <c r="O2535" t="s">
        <v>3012</v>
      </c>
      <c r="P2535" t="s">
        <v>7009</v>
      </c>
      <c r="Q2535" t="s">
        <v>2189</v>
      </c>
      <c r="R2535" t="b">
        <v>0</v>
      </c>
      <c r="S2535">
        <v>1000</v>
      </c>
      <c r="T2535" t="s">
        <v>3002</v>
      </c>
      <c r="U2535" t="s">
        <v>3003</v>
      </c>
      <c r="V2535">
        <v>1</v>
      </c>
      <c r="W2535" t="s">
        <v>3012</v>
      </c>
    </row>
    <row r="2536" spans="1:23" hidden="1" x14ac:dyDescent="0.35">
      <c r="A2536" t="s">
        <v>2176</v>
      </c>
      <c r="C2536" s="403">
        <v>45447</v>
      </c>
      <c r="D2536" t="s">
        <v>3543</v>
      </c>
      <c r="E2536" t="s">
        <v>16104</v>
      </c>
      <c r="F2536" t="s">
        <v>16105</v>
      </c>
      <c r="G2536" t="s">
        <v>16106</v>
      </c>
      <c r="H2536" t="s">
        <v>16107</v>
      </c>
      <c r="I2536" t="s">
        <v>16108</v>
      </c>
      <c r="J2536" t="s">
        <v>102</v>
      </c>
      <c r="K2536" t="s">
        <v>378</v>
      </c>
      <c r="L2536" t="s">
        <v>3333</v>
      </c>
      <c r="M2536" t="s">
        <v>1798</v>
      </c>
      <c r="N2536" t="s">
        <v>16109</v>
      </c>
      <c r="O2536" t="s">
        <v>3030</v>
      </c>
      <c r="P2536" t="s">
        <v>10321</v>
      </c>
      <c r="Q2536" t="s">
        <v>378</v>
      </c>
      <c r="R2536" t="b">
        <v>0</v>
      </c>
      <c r="S2536">
        <v>14000</v>
      </c>
      <c r="T2536" t="s">
        <v>3002</v>
      </c>
      <c r="U2536" t="s">
        <v>3003</v>
      </c>
      <c r="V2536">
        <v>14</v>
      </c>
      <c r="W2536" t="s">
        <v>3030</v>
      </c>
    </row>
    <row r="2537" spans="1:23" hidden="1" x14ac:dyDescent="0.35">
      <c r="A2537" t="s">
        <v>2189</v>
      </c>
      <c r="C2537" s="403">
        <v>45447</v>
      </c>
      <c r="D2537" t="s">
        <v>3543</v>
      </c>
      <c r="E2537" t="s">
        <v>16110</v>
      </c>
      <c r="F2537" t="s">
        <v>16111</v>
      </c>
      <c r="G2537" t="s">
        <v>16112</v>
      </c>
      <c r="H2537" t="s">
        <v>16113</v>
      </c>
      <c r="I2537" t="s">
        <v>3851</v>
      </c>
      <c r="J2537" t="s">
        <v>98</v>
      </c>
      <c r="K2537" t="s">
        <v>2189</v>
      </c>
      <c r="L2537" t="s">
        <v>2998</v>
      </c>
      <c r="M2537" t="s">
        <v>7007</v>
      </c>
      <c r="N2537" t="s">
        <v>16114</v>
      </c>
      <c r="O2537" t="s">
        <v>3012</v>
      </c>
      <c r="P2537" t="s">
        <v>7009</v>
      </c>
      <c r="Q2537" t="s">
        <v>2189</v>
      </c>
      <c r="R2537" t="b">
        <v>0</v>
      </c>
      <c r="S2537">
        <v>5000</v>
      </c>
      <c r="T2537" t="s">
        <v>3002</v>
      </c>
      <c r="U2537" t="s">
        <v>3003</v>
      </c>
      <c r="V2537">
        <v>5</v>
      </c>
      <c r="W2537" t="s">
        <v>3012</v>
      </c>
    </row>
    <row r="2538" spans="1:23" hidden="1" x14ac:dyDescent="0.35">
      <c r="A2538" t="s">
        <v>2189</v>
      </c>
      <c r="C2538" s="403">
        <v>45447</v>
      </c>
      <c r="D2538" t="s">
        <v>3543</v>
      </c>
      <c r="E2538" t="s">
        <v>16115</v>
      </c>
      <c r="F2538" t="s">
        <v>16116</v>
      </c>
      <c r="G2538" t="s">
        <v>16117</v>
      </c>
      <c r="H2538" t="s">
        <v>16118</v>
      </c>
      <c r="I2538" t="s">
        <v>2383</v>
      </c>
      <c r="J2538" t="s">
        <v>98</v>
      </c>
      <c r="K2538" t="s">
        <v>2189</v>
      </c>
      <c r="L2538" t="s">
        <v>2998</v>
      </c>
      <c r="M2538" t="s">
        <v>7007</v>
      </c>
      <c r="N2538" t="s">
        <v>16119</v>
      </c>
      <c r="O2538" t="s">
        <v>3012</v>
      </c>
      <c r="P2538" t="s">
        <v>7009</v>
      </c>
      <c r="Q2538" t="s">
        <v>2189</v>
      </c>
      <c r="R2538" t="b">
        <v>0</v>
      </c>
      <c r="S2538">
        <v>800</v>
      </c>
      <c r="T2538" t="s">
        <v>3002</v>
      </c>
      <c r="U2538" t="s">
        <v>3003</v>
      </c>
      <c r="V2538">
        <v>0.8</v>
      </c>
      <c r="W2538" t="s">
        <v>3012</v>
      </c>
    </row>
    <row r="2539" spans="1:23" hidden="1" x14ac:dyDescent="0.35">
      <c r="A2539" t="s">
        <v>350</v>
      </c>
      <c r="C2539" s="403">
        <v>45447</v>
      </c>
      <c r="D2539" t="s">
        <v>3543</v>
      </c>
      <c r="E2539" t="s">
        <v>16120</v>
      </c>
      <c r="F2539" t="s">
        <v>16121</v>
      </c>
      <c r="G2539" t="s">
        <v>16122</v>
      </c>
      <c r="H2539" t="s">
        <v>16123</v>
      </c>
      <c r="I2539" t="s">
        <v>16124</v>
      </c>
      <c r="J2539" t="s">
        <v>103</v>
      </c>
      <c r="K2539" t="s">
        <v>836</v>
      </c>
      <c r="L2539" t="s">
        <v>15749</v>
      </c>
      <c r="M2539" t="s">
        <v>1798</v>
      </c>
      <c r="N2539" t="s">
        <v>15750</v>
      </c>
      <c r="O2539" t="s">
        <v>3012</v>
      </c>
      <c r="P2539" t="s">
        <v>3565</v>
      </c>
      <c r="Q2539" t="s">
        <v>846</v>
      </c>
      <c r="R2539" t="b">
        <v>0</v>
      </c>
      <c r="S2539">
        <v>2500</v>
      </c>
      <c r="T2539" t="s">
        <v>3002</v>
      </c>
      <c r="U2539" t="s">
        <v>3003</v>
      </c>
      <c r="V2539">
        <v>2.5</v>
      </c>
      <c r="W2539" t="s">
        <v>3012</v>
      </c>
    </row>
    <row r="2540" spans="1:23" hidden="1" x14ac:dyDescent="0.35">
      <c r="A2540" t="s">
        <v>2189</v>
      </c>
      <c r="C2540" s="403">
        <v>45447</v>
      </c>
      <c r="D2540" t="s">
        <v>3543</v>
      </c>
      <c r="E2540" t="s">
        <v>16125</v>
      </c>
      <c r="F2540" t="s">
        <v>16126</v>
      </c>
      <c r="G2540" t="s">
        <v>16127</v>
      </c>
      <c r="H2540" t="s">
        <v>16128</v>
      </c>
      <c r="I2540" t="s">
        <v>2325</v>
      </c>
      <c r="J2540" t="s">
        <v>98</v>
      </c>
      <c r="K2540" t="s">
        <v>2189</v>
      </c>
      <c r="L2540" t="s">
        <v>2998</v>
      </c>
      <c r="M2540" t="s">
        <v>3179</v>
      </c>
      <c r="N2540" t="s">
        <v>1798</v>
      </c>
      <c r="O2540" t="s">
        <v>3012</v>
      </c>
      <c r="P2540" t="s">
        <v>3179</v>
      </c>
      <c r="Q2540" t="s">
        <v>2189</v>
      </c>
      <c r="R2540" t="b">
        <v>0</v>
      </c>
      <c r="S2540">
        <v>200</v>
      </c>
      <c r="T2540" t="s">
        <v>3002</v>
      </c>
      <c r="U2540" t="s">
        <v>3003</v>
      </c>
      <c r="V2540">
        <v>0.2</v>
      </c>
      <c r="W2540" t="s">
        <v>3012</v>
      </c>
    </row>
    <row r="2541" spans="1:23" hidden="1" x14ac:dyDescent="0.35">
      <c r="A2541" t="s">
        <v>350</v>
      </c>
      <c r="C2541" s="403">
        <v>45447</v>
      </c>
      <c r="D2541" t="s">
        <v>3543</v>
      </c>
      <c r="E2541" t="s">
        <v>16129</v>
      </c>
      <c r="F2541" t="s">
        <v>16130</v>
      </c>
      <c r="G2541" t="s">
        <v>1229</v>
      </c>
      <c r="H2541" t="s">
        <v>16131</v>
      </c>
      <c r="I2541" t="s">
        <v>16132</v>
      </c>
      <c r="J2541" t="s">
        <v>103</v>
      </c>
      <c r="K2541" t="s">
        <v>836</v>
      </c>
      <c r="L2541" t="s">
        <v>13478</v>
      </c>
      <c r="M2541" t="s">
        <v>1798</v>
      </c>
      <c r="N2541" t="s">
        <v>13480</v>
      </c>
      <c r="O2541" t="s">
        <v>3012</v>
      </c>
      <c r="P2541" t="s">
        <v>13481</v>
      </c>
      <c r="Q2541" t="s">
        <v>846</v>
      </c>
      <c r="R2541" t="b">
        <v>0</v>
      </c>
      <c r="S2541">
        <v>1500</v>
      </c>
      <c r="T2541" t="s">
        <v>3002</v>
      </c>
      <c r="U2541" t="s">
        <v>3003</v>
      </c>
      <c r="V2541">
        <v>1.5</v>
      </c>
      <c r="W2541" t="s">
        <v>3012</v>
      </c>
    </row>
    <row r="2542" spans="1:23" hidden="1" x14ac:dyDescent="0.35">
      <c r="A2542" t="s">
        <v>2189</v>
      </c>
      <c r="C2542" s="403">
        <v>45447</v>
      </c>
      <c r="D2542" t="s">
        <v>3543</v>
      </c>
      <c r="E2542" t="s">
        <v>16133</v>
      </c>
      <c r="F2542" t="s">
        <v>16134</v>
      </c>
      <c r="G2542" t="s">
        <v>16135</v>
      </c>
      <c r="H2542" t="s">
        <v>16136</v>
      </c>
      <c r="I2542" t="s">
        <v>3505</v>
      </c>
      <c r="J2542" t="s">
        <v>98</v>
      </c>
      <c r="K2542" t="s">
        <v>2189</v>
      </c>
      <c r="L2542" t="s">
        <v>2998</v>
      </c>
      <c r="M2542" t="s">
        <v>6706</v>
      </c>
      <c r="N2542" t="s">
        <v>1798</v>
      </c>
      <c r="O2542" t="s">
        <v>3012</v>
      </c>
      <c r="P2542" t="s">
        <v>6706</v>
      </c>
      <c r="Q2542" t="s">
        <v>2189</v>
      </c>
      <c r="R2542" t="b">
        <v>0</v>
      </c>
      <c r="S2542">
        <v>1000</v>
      </c>
      <c r="T2542" t="s">
        <v>3002</v>
      </c>
      <c r="U2542" t="s">
        <v>3003</v>
      </c>
      <c r="V2542">
        <v>1</v>
      </c>
      <c r="W2542" t="s">
        <v>3012</v>
      </c>
    </row>
    <row r="2543" spans="1:23" hidden="1" x14ac:dyDescent="0.35">
      <c r="A2543" t="s">
        <v>2189</v>
      </c>
      <c r="C2543" s="403">
        <v>45447</v>
      </c>
      <c r="D2543" t="s">
        <v>3543</v>
      </c>
      <c r="E2543" t="s">
        <v>16137</v>
      </c>
      <c r="F2543" t="s">
        <v>16138</v>
      </c>
      <c r="G2543" t="s">
        <v>16139</v>
      </c>
      <c r="H2543" t="s">
        <v>16140</v>
      </c>
      <c r="I2543" t="s">
        <v>2651</v>
      </c>
      <c r="J2543" t="s">
        <v>98</v>
      </c>
      <c r="K2543" t="s">
        <v>2189</v>
      </c>
      <c r="L2543" t="s">
        <v>2998</v>
      </c>
      <c r="M2543" t="s">
        <v>3179</v>
      </c>
      <c r="N2543" t="s">
        <v>1798</v>
      </c>
      <c r="O2543" t="s">
        <v>3012</v>
      </c>
      <c r="P2543" t="s">
        <v>3179</v>
      </c>
      <c r="Q2543" t="s">
        <v>2189</v>
      </c>
      <c r="R2543" t="b">
        <v>0</v>
      </c>
      <c r="S2543">
        <v>500</v>
      </c>
      <c r="T2543" t="s">
        <v>3002</v>
      </c>
      <c r="U2543" t="s">
        <v>3003</v>
      </c>
      <c r="V2543">
        <v>0.5</v>
      </c>
      <c r="W2543" t="s">
        <v>3012</v>
      </c>
    </row>
    <row r="2544" spans="1:23" hidden="1" x14ac:dyDescent="0.35">
      <c r="A2544" t="s">
        <v>2189</v>
      </c>
      <c r="C2544" s="403">
        <v>45447</v>
      </c>
      <c r="D2544" t="s">
        <v>3543</v>
      </c>
      <c r="E2544" t="s">
        <v>16141</v>
      </c>
      <c r="F2544" t="s">
        <v>16142</v>
      </c>
      <c r="G2544" t="s">
        <v>2310</v>
      </c>
      <c r="H2544" t="s">
        <v>16143</v>
      </c>
      <c r="I2544" t="s">
        <v>16144</v>
      </c>
      <c r="J2544" t="s">
        <v>101</v>
      </c>
      <c r="K2544" t="s">
        <v>792</v>
      </c>
      <c r="L2544" t="s">
        <v>8787</v>
      </c>
      <c r="M2544" t="s">
        <v>1798</v>
      </c>
      <c r="N2544" t="s">
        <v>8788</v>
      </c>
      <c r="O2544" t="s">
        <v>3012</v>
      </c>
      <c r="P2544" t="s">
        <v>11414</v>
      </c>
      <c r="Q2544" t="s">
        <v>2189</v>
      </c>
      <c r="R2544" t="b">
        <v>0</v>
      </c>
      <c r="S2544">
        <v>1600</v>
      </c>
      <c r="T2544" t="s">
        <v>3002</v>
      </c>
      <c r="U2544" t="s">
        <v>3003</v>
      </c>
      <c r="V2544">
        <v>1.6</v>
      </c>
      <c r="W2544" t="s">
        <v>3012</v>
      </c>
    </row>
    <row r="2545" spans="1:23" hidden="1" x14ac:dyDescent="0.35">
      <c r="A2545" t="s">
        <v>2189</v>
      </c>
      <c r="C2545" s="403">
        <v>45447</v>
      </c>
      <c r="D2545" t="s">
        <v>3543</v>
      </c>
      <c r="E2545" t="s">
        <v>16145</v>
      </c>
      <c r="F2545" t="s">
        <v>16146</v>
      </c>
      <c r="G2545" t="s">
        <v>16147</v>
      </c>
      <c r="H2545" t="s">
        <v>16148</v>
      </c>
      <c r="I2545" t="s">
        <v>16147</v>
      </c>
      <c r="J2545" t="s">
        <v>98</v>
      </c>
      <c r="K2545" t="s">
        <v>2189</v>
      </c>
      <c r="L2545" t="s">
        <v>2998</v>
      </c>
      <c r="M2545" t="s">
        <v>2999</v>
      </c>
      <c r="N2545" t="s">
        <v>1798</v>
      </c>
      <c r="O2545" t="s">
        <v>3012</v>
      </c>
      <c r="P2545" t="s">
        <v>6934</v>
      </c>
      <c r="Q2545" t="s">
        <v>2189</v>
      </c>
      <c r="R2545" t="b">
        <v>0</v>
      </c>
      <c r="S2545">
        <v>1000</v>
      </c>
      <c r="T2545" t="s">
        <v>3002</v>
      </c>
      <c r="U2545" t="s">
        <v>3003</v>
      </c>
      <c r="V2545">
        <v>1</v>
      </c>
      <c r="W2545" t="s">
        <v>3012</v>
      </c>
    </row>
    <row r="2546" spans="1:23" hidden="1" x14ac:dyDescent="0.35">
      <c r="A2546" t="s">
        <v>2189</v>
      </c>
      <c r="C2546" s="403">
        <v>45447</v>
      </c>
      <c r="D2546" t="s">
        <v>3315</v>
      </c>
      <c r="E2546" t="s">
        <v>2928</v>
      </c>
      <c r="F2546" t="s">
        <v>16149</v>
      </c>
      <c r="G2546" t="s">
        <v>16150</v>
      </c>
      <c r="H2546" t="s">
        <v>16151</v>
      </c>
      <c r="I2546" t="s">
        <v>2348</v>
      </c>
      <c r="J2546" t="s">
        <v>101</v>
      </c>
      <c r="K2546" t="s">
        <v>792</v>
      </c>
      <c r="L2546" t="s">
        <v>8787</v>
      </c>
      <c r="M2546" t="s">
        <v>16152</v>
      </c>
      <c r="N2546" t="s">
        <v>16153</v>
      </c>
      <c r="O2546" t="s">
        <v>3001</v>
      </c>
      <c r="P2546" t="s">
        <v>11414</v>
      </c>
      <c r="Q2546" t="s">
        <v>2189</v>
      </c>
      <c r="R2546" t="b">
        <v>1</v>
      </c>
      <c r="S2546">
        <v>100000</v>
      </c>
      <c r="T2546" t="s">
        <v>3648</v>
      </c>
      <c r="U2546" t="s">
        <v>3003</v>
      </c>
      <c r="V2546">
        <v>100</v>
      </c>
      <c r="W2546" t="s">
        <v>3001</v>
      </c>
    </row>
    <row r="2547" spans="1:23" hidden="1" x14ac:dyDescent="0.35">
      <c r="A2547" t="s">
        <v>2189</v>
      </c>
      <c r="C2547" s="403">
        <v>45447</v>
      </c>
      <c r="D2547" t="s">
        <v>3543</v>
      </c>
      <c r="E2547" t="s">
        <v>16154</v>
      </c>
      <c r="F2547" t="s">
        <v>16155</v>
      </c>
      <c r="G2547" t="s">
        <v>16156</v>
      </c>
      <c r="H2547" t="s">
        <v>16157</v>
      </c>
      <c r="I2547" t="s">
        <v>2348</v>
      </c>
      <c r="J2547" t="s">
        <v>3247</v>
      </c>
      <c r="K2547" t="s">
        <v>293</v>
      </c>
      <c r="L2547" t="s">
        <v>9789</v>
      </c>
      <c r="M2547" t="s">
        <v>1798</v>
      </c>
      <c r="N2547" t="s">
        <v>13451</v>
      </c>
      <c r="O2547" t="s">
        <v>3012</v>
      </c>
      <c r="P2547" t="s">
        <v>9790</v>
      </c>
      <c r="Q2547" t="s">
        <v>293</v>
      </c>
      <c r="R2547" t="b">
        <v>0</v>
      </c>
      <c r="S2547">
        <v>2000</v>
      </c>
      <c r="T2547" t="s">
        <v>3002</v>
      </c>
      <c r="U2547" t="s">
        <v>3003</v>
      </c>
      <c r="V2547">
        <v>2</v>
      </c>
      <c r="W2547" t="s">
        <v>3012</v>
      </c>
    </row>
    <row r="2548" spans="1:23" hidden="1" x14ac:dyDescent="0.35">
      <c r="A2548" t="s">
        <v>2189</v>
      </c>
      <c r="C2548" s="403">
        <v>45447</v>
      </c>
      <c r="D2548" t="s">
        <v>3543</v>
      </c>
      <c r="E2548" t="s">
        <v>16158</v>
      </c>
      <c r="F2548" t="s">
        <v>16159</v>
      </c>
      <c r="G2548" t="s">
        <v>6031</v>
      </c>
      <c r="H2548" t="s">
        <v>16160</v>
      </c>
      <c r="I2548" t="s">
        <v>16161</v>
      </c>
      <c r="J2548" t="s">
        <v>101</v>
      </c>
      <c r="K2548" t="s">
        <v>792</v>
      </c>
      <c r="L2548" t="s">
        <v>8787</v>
      </c>
      <c r="M2548" t="s">
        <v>1798</v>
      </c>
      <c r="N2548" t="s">
        <v>16162</v>
      </c>
      <c r="O2548" t="s">
        <v>3001</v>
      </c>
      <c r="P2548" t="s">
        <v>11414</v>
      </c>
      <c r="Q2548" t="s">
        <v>2189</v>
      </c>
      <c r="R2548" t="b">
        <v>0</v>
      </c>
      <c r="S2548">
        <v>40000</v>
      </c>
      <c r="T2548" t="s">
        <v>3002</v>
      </c>
      <c r="U2548" t="s">
        <v>3003</v>
      </c>
      <c r="V2548">
        <v>40</v>
      </c>
      <c r="W2548" t="s">
        <v>3001</v>
      </c>
    </row>
    <row r="2549" spans="1:23" hidden="1" x14ac:dyDescent="0.35">
      <c r="A2549" t="s">
        <v>2189</v>
      </c>
      <c r="C2549" s="403">
        <v>45446</v>
      </c>
      <c r="D2549" t="s">
        <v>3543</v>
      </c>
      <c r="E2549" t="s">
        <v>16163</v>
      </c>
      <c r="F2549" t="s">
        <v>16164</v>
      </c>
      <c r="G2549" t="s">
        <v>16165</v>
      </c>
      <c r="H2549" t="s">
        <v>16166</v>
      </c>
      <c r="I2549" t="s">
        <v>2559</v>
      </c>
      <c r="J2549" t="s">
        <v>98</v>
      </c>
      <c r="K2549" t="s">
        <v>2189</v>
      </c>
      <c r="L2549" t="s">
        <v>3154</v>
      </c>
      <c r="M2549" t="s">
        <v>5966</v>
      </c>
      <c r="N2549" t="s">
        <v>16167</v>
      </c>
      <c r="O2549" t="s">
        <v>3012</v>
      </c>
      <c r="P2549" t="s">
        <v>4683</v>
      </c>
      <c r="Q2549" t="s">
        <v>2189</v>
      </c>
      <c r="R2549" t="b">
        <v>0</v>
      </c>
      <c r="S2549">
        <v>2000</v>
      </c>
      <c r="T2549" t="s">
        <v>3002</v>
      </c>
      <c r="U2549" t="s">
        <v>3003</v>
      </c>
      <c r="V2549">
        <v>2</v>
      </c>
      <c r="W2549" t="s">
        <v>3012</v>
      </c>
    </row>
    <row r="2550" spans="1:23" hidden="1" x14ac:dyDescent="0.35">
      <c r="A2550" t="s">
        <v>2189</v>
      </c>
      <c r="C2550" s="403">
        <v>45446</v>
      </c>
      <c r="D2550" t="s">
        <v>3543</v>
      </c>
      <c r="E2550" t="s">
        <v>16168</v>
      </c>
      <c r="F2550" t="s">
        <v>16169</v>
      </c>
      <c r="G2550" t="s">
        <v>2301</v>
      </c>
      <c r="H2550" t="s">
        <v>16170</v>
      </c>
      <c r="I2550" t="s">
        <v>2301</v>
      </c>
      <c r="J2550" t="s">
        <v>101</v>
      </c>
      <c r="K2550" t="s">
        <v>792</v>
      </c>
      <c r="L2550" t="s">
        <v>16171</v>
      </c>
      <c r="M2550" t="s">
        <v>1798</v>
      </c>
      <c r="N2550" t="s">
        <v>16172</v>
      </c>
      <c r="O2550" t="s">
        <v>3001</v>
      </c>
      <c r="P2550" t="s">
        <v>16173</v>
      </c>
      <c r="Q2550" t="s">
        <v>2189</v>
      </c>
      <c r="R2550" t="b">
        <v>0</v>
      </c>
      <c r="S2550">
        <v>0</v>
      </c>
      <c r="T2550" t="s">
        <v>3002</v>
      </c>
      <c r="U2550" t="s">
        <v>3003</v>
      </c>
      <c r="V2550">
        <v>0</v>
      </c>
      <c r="W2550" t="s">
        <v>3001</v>
      </c>
    </row>
    <row r="2551" spans="1:23" hidden="1" x14ac:dyDescent="0.35">
      <c r="A2551" t="s">
        <v>419</v>
      </c>
      <c r="C2551" s="403">
        <v>45446</v>
      </c>
      <c r="D2551" t="s">
        <v>3543</v>
      </c>
      <c r="E2551" t="s">
        <v>16174</v>
      </c>
      <c r="F2551" t="s">
        <v>16175</v>
      </c>
      <c r="G2551" t="s">
        <v>10139</v>
      </c>
      <c r="H2551" t="s">
        <v>16176</v>
      </c>
      <c r="I2551" t="s">
        <v>2780</v>
      </c>
      <c r="J2551" t="s">
        <v>92</v>
      </c>
      <c r="K2551" t="s">
        <v>418</v>
      </c>
      <c r="L2551" t="s">
        <v>11047</v>
      </c>
      <c r="M2551" t="s">
        <v>3596</v>
      </c>
      <c r="N2551" t="s">
        <v>16177</v>
      </c>
      <c r="O2551" t="s">
        <v>3030</v>
      </c>
      <c r="P2551" t="s">
        <v>3846</v>
      </c>
      <c r="Q2551" t="s">
        <v>418</v>
      </c>
      <c r="R2551" t="b">
        <v>0</v>
      </c>
      <c r="S2551">
        <v>20000</v>
      </c>
      <c r="T2551" t="s">
        <v>3002</v>
      </c>
      <c r="U2551" t="s">
        <v>3003</v>
      </c>
      <c r="V2551">
        <v>20</v>
      </c>
      <c r="W2551" t="s">
        <v>3030</v>
      </c>
    </row>
    <row r="2552" spans="1:23" hidden="1" x14ac:dyDescent="0.35">
      <c r="A2552" t="s">
        <v>350</v>
      </c>
      <c r="C2552" s="403">
        <v>45446</v>
      </c>
      <c r="D2552" t="s">
        <v>3543</v>
      </c>
      <c r="E2552" t="s">
        <v>16178</v>
      </c>
      <c r="F2552" t="s">
        <v>16179</v>
      </c>
      <c r="G2552" t="s">
        <v>16180</v>
      </c>
      <c r="H2552" t="s">
        <v>16181</v>
      </c>
      <c r="I2552" t="s">
        <v>16180</v>
      </c>
      <c r="J2552" t="s">
        <v>103</v>
      </c>
      <c r="K2552" t="s">
        <v>837</v>
      </c>
      <c r="L2552" t="s">
        <v>8892</v>
      </c>
      <c r="M2552" t="s">
        <v>1798</v>
      </c>
      <c r="N2552" t="s">
        <v>16182</v>
      </c>
      <c r="O2552" t="s">
        <v>3012</v>
      </c>
      <c r="P2552" t="s">
        <v>13184</v>
      </c>
      <c r="Q2552" t="s">
        <v>837</v>
      </c>
      <c r="R2552" t="b">
        <v>0</v>
      </c>
      <c r="S2552">
        <v>1500</v>
      </c>
      <c r="T2552" t="s">
        <v>3002</v>
      </c>
      <c r="U2552" t="s">
        <v>3003</v>
      </c>
      <c r="V2552">
        <v>1.5</v>
      </c>
      <c r="W2552" t="s">
        <v>3012</v>
      </c>
    </row>
    <row r="2553" spans="1:23" hidden="1" x14ac:dyDescent="0.35">
      <c r="A2553" t="s">
        <v>2189</v>
      </c>
      <c r="C2553" s="403">
        <v>45446</v>
      </c>
      <c r="D2553" t="s">
        <v>3543</v>
      </c>
      <c r="E2553" t="s">
        <v>16183</v>
      </c>
      <c r="F2553" t="s">
        <v>16184</v>
      </c>
      <c r="G2553" t="s">
        <v>2279</v>
      </c>
      <c r="H2553" t="s">
        <v>16185</v>
      </c>
      <c r="I2553" t="s">
        <v>2279</v>
      </c>
      <c r="J2553" t="s">
        <v>101</v>
      </c>
      <c r="K2553" t="s">
        <v>792</v>
      </c>
      <c r="L2553" t="s">
        <v>16171</v>
      </c>
      <c r="M2553" t="s">
        <v>1798</v>
      </c>
      <c r="N2553" t="s">
        <v>16186</v>
      </c>
      <c r="O2553" t="s">
        <v>3030</v>
      </c>
      <c r="P2553" t="s">
        <v>16173</v>
      </c>
      <c r="Q2553" t="s">
        <v>2189</v>
      </c>
      <c r="R2553" t="b">
        <v>0</v>
      </c>
      <c r="S2553">
        <v>150000</v>
      </c>
      <c r="T2553" t="s">
        <v>3002</v>
      </c>
      <c r="U2553" t="s">
        <v>3003</v>
      </c>
      <c r="V2553">
        <v>150</v>
      </c>
      <c r="W2553" t="s">
        <v>3030</v>
      </c>
    </row>
    <row r="2554" spans="1:23" hidden="1" x14ac:dyDescent="0.35">
      <c r="A2554" t="s">
        <v>2189</v>
      </c>
      <c r="C2554" s="403">
        <v>45446</v>
      </c>
      <c r="D2554" t="s">
        <v>3543</v>
      </c>
      <c r="E2554" t="s">
        <v>16187</v>
      </c>
      <c r="F2554" t="s">
        <v>16188</v>
      </c>
      <c r="G2554" t="s">
        <v>16189</v>
      </c>
      <c r="H2554" t="s">
        <v>16190</v>
      </c>
      <c r="I2554" t="s">
        <v>2249</v>
      </c>
      <c r="J2554" t="s">
        <v>98</v>
      </c>
      <c r="K2554" t="s">
        <v>2189</v>
      </c>
      <c r="L2554" t="s">
        <v>2998</v>
      </c>
      <c r="M2554" t="s">
        <v>16191</v>
      </c>
      <c r="N2554" t="s">
        <v>16192</v>
      </c>
      <c r="O2554" t="s">
        <v>3012</v>
      </c>
      <c r="P2554" t="s">
        <v>13251</v>
      </c>
      <c r="Q2554" t="s">
        <v>2189</v>
      </c>
      <c r="R2554" t="b">
        <v>0</v>
      </c>
      <c r="S2554">
        <v>200</v>
      </c>
      <c r="T2554" t="s">
        <v>3002</v>
      </c>
      <c r="U2554" t="s">
        <v>3003</v>
      </c>
      <c r="V2554">
        <v>0.2</v>
      </c>
      <c r="W2554" t="s">
        <v>3012</v>
      </c>
    </row>
    <row r="2555" spans="1:23" hidden="1" x14ac:dyDescent="0.35">
      <c r="A2555" t="s">
        <v>419</v>
      </c>
      <c r="C2555" s="403">
        <v>45446</v>
      </c>
      <c r="D2555" t="s">
        <v>3543</v>
      </c>
      <c r="E2555" t="s">
        <v>16193</v>
      </c>
      <c r="F2555" t="s">
        <v>16194</v>
      </c>
      <c r="G2555" t="s">
        <v>16195</v>
      </c>
      <c r="H2555" t="s">
        <v>16196</v>
      </c>
      <c r="I2555" t="s">
        <v>3246</v>
      </c>
      <c r="J2555" t="s">
        <v>92</v>
      </c>
      <c r="K2555" t="s">
        <v>418</v>
      </c>
      <c r="L2555" t="s">
        <v>11047</v>
      </c>
      <c r="M2555" t="s">
        <v>16197</v>
      </c>
      <c r="N2555" t="s">
        <v>16198</v>
      </c>
      <c r="O2555" t="s">
        <v>3021</v>
      </c>
      <c r="P2555" t="s">
        <v>14430</v>
      </c>
      <c r="Q2555" t="s">
        <v>418</v>
      </c>
      <c r="R2555" t="b">
        <v>0</v>
      </c>
      <c r="S2555">
        <v>5000</v>
      </c>
      <c r="T2555" t="s">
        <v>3002</v>
      </c>
      <c r="U2555" t="s">
        <v>3003</v>
      </c>
      <c r="V2555">
        <v>5</v>
      </c>
      <c r="W2555" t="s">
        <v>3021</v>
      </c>
    </row>
    <row r="2556" spans="1:23" hidden="1" x14ac:dyDescent="0.35">
      <c r="A2556" t="s">
        <v>350</v>
      </c>
      <c r="C2556" s="403">
        <v>45446</v>
      </c>
      <c r="D2556" t="s">
        <v>3543</v>
      </c>
      <c r="E2556" t="s">
        <v>16199</v>
      </c>
      <c r="F2556" t="s">
        <v>16200</v>
      </c>
      <c r="G2556" t="s">
        <v>5124</v>
      </c>
      <c r="H2556" t="s">
        <v>16201</v>
      </c>
      <c r="I2556" t="s">
        <v>5124</v>
      </c>
      <c r="J2556" t="s">
        <v>105</v>
      </c>
      <c r="K2556" t="s">
        <v>846</v>
      </c>
      <c r="L2556" t="s">
        <v>8323</v>
      </c>
      <c r="M2556" t="s">
        <v>1798</v>
      </c>
      <c r="N2556" t="s">
        <v>16202</v>
      </c>
      <c r="O2556" t="s">
        <v>3012</v>
      </c>
      <c r="P2556" t="s">
        <v>13901</v>
      </c>
      <c r="Q2556" t="s">
        <v>846</v>
      </c>
      <c r="R2556" t="b">
        <v>0</v>
      </c>
      <c r="S2556">
        <v>0</v>
      </c>
      <c r="T2556" t="s">
        <v>3002</v>
      </c>
      <c r="U2556" t="s">
        <v>3003</v>
      </c>
      <c r="V2556">
        <v>0</v>
      </c>
      <c r="W2556" t="s">
        <v>3012</v>
      </c>
    </row>
    <row r="2557" spans="1:23" hidden="1" x14ac:dyDescent="0.35">
      <c r="A2557" t="s">
        <v>2189</v>
      </c>
      <c r="C2557" s="403">
        <v>45446</v>
      </c>
      <c r="D2557" t="s">
        <v>3543</v>
      </c>
      <c r="E2557" t="s">
        <v>16203</v>
      </c>
      <c r="F2557" t="s">
        <v>16204</v>
      </c>
      <c r="G2557" t="s">
        <v>16205</v>
      </c>
      <c r="H2557" t="s">
        <v>16206</v>
      </c>
      <c r="I2557" t="s">
        <v>16205</v>
      </c>
      <c r="J2557" t="s">
        <v>98</v>
      </c>
      <c r="K2557" t="s">
        <v>2189</v>
      </c>
      <c r="L2557" t="s">
        <v>2998</v>
      </c>
      <c r="M2557" t="s">
        <v>4108</v>
      </c>
      <c r="N2557" t="s">
        <v>16207</v>
      </c>
      <c r="O2557" t="s">
        <v>3012</v>
      </c>
      <c r="P2557" t="s">
        <v>4992</v>
      </c>
      <c r="Q2557" t="s">
        <v>2189</v>
      </c>
      <c r="R2557" t="b">
        <v>0</v>
      </c>
      <c r="S2557">
        <v>2000</v>
      </c>
      <c r="T2557" t="s">
        <v>3002</v>
      </c>
      <c r="U2557" t="s">
        <v>3003</v>
      </c>
      <c r="V2557">
        <v>2</v>
      </c>
      <c r="W2557" t="s">
        <v>3012</v>
      </c>
    </row>
    <row r="2558" spans="1:23" hidden="1" x14ac:dyDescent="0.35">
      <c r="A2558" t="s">
        <v>2176</v>
      </c>
      <c r="C2558" s="403">
        <v>45438</v>
      </c>
      <c r="D2558" t="s">
        <v>3543</v>
      </c>
      <c r="E2558" t="s">
        <v>16208</v>
      </c>
      <c r="F2558" t="s">
        <v>16209</v>
      </c>
      <c r="G2558" t="s">
        <v>16210</v>
      </c>
      <c r="H2558" t="s">
        <v>16211</v>
      </c>
      <c r="I2558" t="s">
        <v>16210</v>
      </c>
      <c r="J2558" t="s">
        <v>102</v>
      </c>
      <c r="K2558" t="s">
        <v>842</v>
      </c>
      <c r="L2558" t="s">
        <v>10483</v>
      </c>
      <c r="M2558" t="s">
        <v>1798</v>
      </c>
      <c r="N2558" t="s">
        <v>16212</v>
      </c>
      <c r="O2558" t="s">
        <v>3012</v>
      </c>
      <c r="P2558" t="s">
        <v>13213</v>
      </c>
      <c r="Q2558" t="s">
        <v>349</v>
      </c>
      <c r="R2558" t="b">
        <v>0</v>
      </c>
      <c r="S2558">
        <v>2500</v>
      </c>
      <c r="T2558" t="s">
        <v>3002</v>
      </c>
      <c r="U2558" t="s">
        <v>3003</v>
      </c>
      <c r="V2558">
        <v>2.5</v>
      </c>
      <c r="W2558" t="s">
        <v>3012</v>
      </c>
    </row>
    <row r="2559" spans="1:23" hidden="1" x14ac:dyDescent="0.35">
      <c r="A2559" t="s">
        <v>2176</v>
      </c>
      <c r="C2559" s="403">
        <v>45437</v>
      </c>
      <c r="D2559" t="s">
        <v>3543</v>
      </c>
      <c r="E2559" t="s">
        <v>16213</v>
      </c>
      <c r="F2559" t="s">
        <v>16214</v>
      </c>
      <c r="G2559" t="s">
        <v>16215</v>
      </c>
      <c r="H2559" t="s">
        <v>16216</v>
      </c>
      <c r="I2559" t="s">
        <v>16215</v>
      </c>
      <c r="J2559" t="s">
        <v>102</v>
      </c>
      <c r="K2559" t="s">
        <v>842</v>
      </c>
      <c r="L2559" t="s">
        <v>9852</v>
      </c>
      <c r="M2559" t="s">
        <v>16217</v>
      </c>
      <c r="N2559" t="s">
        <v>16218</v>
      </c>
      <c r="O2559" t="s">
        <v>3012</v>
      </c>
      <c r="P2559" t="s">
        <v>16219</v>
      </c>
      <c r="Q2559" t="s">
        <v>349</v>
      </c>
      <c r="R2559" t="b">
        <v>0</v>
      </c>
      <c r="S2559">
        <v>2000</v>
      </c>
      <c r="T2559" t="s">
        <v>3002</v>
      </c>
      <c r="U2559" t="s">
        <v>3003</v>
      </c>
      <c r="V2559">
        <v>2</v>
      </c>
      <c r="W2559" t="s">
        <v>3012</v>
      </c>
    </row>
    <row r="2560" spans="1:23" hidden="1" x14ac:dyDescent="0.35">
      <c r="A2560" t="s">
        <v>2176</v>
      </c>
      <c r="C2560" s="403">
        <v>45437</v>
      </c>
      <c r="D2560" t="s">
        <v>3543</v>
      </c>
      <c r="E2560" t="s">
        <v>16220</v>
      </c>
      <c r="F2560" t="s">
        <v>16221</v>
      </c>
      <c r="G2560" t="s">
        <v>2636</v>
      </c>
      <c r="H2560" t="s">
        <v>16222</v>
      </c>
      <c r="I2560" t="s">
        <v>2636</v>
      </c>
      <c r="J2560" t="s">
        <v>102</v>
      </c>
      <c r="K2560" t="s">
        <v>842</v>
      </c>
      <c r="L2560" t="s">
        <v>9852</v>
      </c>
      <c r="M2560" t="s">
        <v>11337</v>
      </c>
      <c r="N2560" t="s">
        <v>16223</v>
      </c>
      <c r="O2560" t="s">
        <v>3021</v>
      </c>
      <c r="P2560" t="s">
        <v>11339</v>
      </c>
      <c r="Q2560" t="s">
        <v>349</v>
      </c>
      <c r="R2560" t="b">
        <v>0</v>
      </c>
      <c r="S2560">
        <v>5000</v>
      </c>
      <c r="T2560" t="s">
        <v>3002</v>
      </c>
      <c r="U2560" t="s">
        <v>3003</v>
      </c>
      <c r="V2560">
        <v>5</v>
      </c>
      <c r="W2560" t="s">
        <v>3021</v>
      </c>
    </row>
    <row r="2561" spans="1:23" hidden="1" x14ac:dyDescent="0.35">
      <c r="A2561" t="s">
        <v>2176</v>
      </c>
      <c r="C2561" s="403">
        <v>45437</v>
      </c>
      <c r="D2561" t="s">
        <v>3543</v>
      </c>
      <c r="E2561" t="s">
        <v>16224</v>
      </c>
      <c r="F2561" t="s">
        <v>16225</v>
      </c>
      <c r="G2561" t="s">
        <v>6663</v>
      </c>
      <c r="H2561" t="s">
        <v>16226</v>
      </c>
      <c r="I2561" t="s">
        <v>6663</v>
      </c>
      <c r="J2561" t="s">
        <v>102</v>
      </c>
      <c r="K2561" t="s">
        <v>842</v>
      </c>
      <c r="L2561" t="s">
        <v>9852</v>
      </c>
      <c r="M2561" t="s">
        <v>11337</v>
      </c>
      <c r="N2561" t="s">
        <v>16227</v>
      </c>
      <c r="O2561" t="s">
        <v>3012</v>
      </c>
      <c r="P2561" t="s">
        <v>11339</v>
      </c>
      <c r="Q2561" t="s">
        <v>349</v>
      </c>
      <c r="R2561" t="b">
        <v>0</v>
      </c>
      <c r="S2561">
        <v>2500</v>
      </c>
      <c r="T2561" t="s">
        <v>3002</v>
      </c>
      <c r="U2561" t="s">
        <v>3003</v>
      </c>
      <c r="V2561">
        <v>2.5</v>
      </c>
      <c r="W2561" t="s">
        <v>3012</v>
      </c>
    </row>
    <row r="2562" spans="1:23" hidden="1" x14ac:dyDescent="0.35">
      <c r="A2562" t="s">
        <v>2176</v>
      </c>
      <c r="C2562" s="403">
        <v>45437</v>
      </c>
      <c r="D2562" t="s">
        <v>3661</v>
      </c>
      <c r="E2562" t="s">
        <v>740</v>
      </c>
      <c r="F2562" t="s">
        <v>16228</v>
      </c>
      <c r="G2562" t="s">
        <v>16229</v>
      </c>
      <c r="H2562" t="s">
        <v>16230</v>
      </c>
      <c r="I2562" t="s">
        <v>2287</v>
      </c>
      <c r="J2562" t="s">
        <v>102</v>
      </c>
      <c r="K2562" t="s">
        <v>842</v>
      </c>
      <c r="L2562" t="s">
        <v>10483</v>
      </c>
      <c r="M2562" t="s">
        <v>16231</v>
      </c>
      <c r="N2562" t="s">
        <v>16232</v>
      </c>
      <c r="O2562" t="s">
        <v>3030</v>
      </c>
      <c r="P2562" t="s">
        <v>13213</v>
      </c>
      <c r="Q2562" t="s">
        <v>349</v>
      </c>
      <c r="R2562" t="b">
        <v>0</v>
      </c>
      <c r="S2562">
        <v>40000</v>
      </c>
      <c r="T2562" t="s">
        <v>3013</v>
      </c>
      <c r="U2562" t="s">
        <v>3003</v>
      </c>
      <c r="V2562">
        <v>40</v>
      </c>
      <c r="W2562" t="s">
        <v>3030</v>
      </c>
    </row>
    <row r="2563" spans="1:23" hidden="1" x14ac:dyDescent="0.35">
      <c r="A2563" t="s">
        <v>2176</v>
      </c>
      <c r="C2563" s="403">
        <v>45437</v>
      </c>
      <c r="D2563" t="s">
        <v>3543</v>
      </c>
      <c r="E2563" t="s">
        <v>16233</v>
      </c>
      <c r="F2563" t="s">
        <v>16234</v>
      </c>
      <c r="G2563" t="s">
        <v>7857</v>
      </c>
      <c r="H2563" t="s">
        <v>16235</v>
      </c>
      <c r="I2563" t="s">
        <v>7857</v>
      </c>
      <c r="J2563" t="s">
        <v>102</v>
      </c>
      <c r="K2563" t="s">
        <v>842</v>
      </c>
      <c r="L2563" t="s">
        <v>10483</v>
      </c>
      <c r="M2563" t="s">
        <v>1798</v>
      </c>
      <c r="N2563" t="s">
        <v>16236</v>
      </c>
      <c r="O2563" t="s">
        <v>3012</v>
      </c>
      <c r="P2563" t="s">
        <v>13213</v>
      </c>
      <c r="Q2563" t="s">
        <v>349</v>
      </c>
      <c r="R2563" t="b">
        <v>0</v>
      </c>
      <c r="S2563">
        <v>3000</v>
      </c>
      <c r="T2563" t="s">
        <v>3002</v>
      </c>
      <c r="U2563" t="s">
        <v>3003</v>
      </c>
      <c r="V2563">
        <v>3</v>
      </c>
      <c r="W2563" t="s">
        <v>3012</v>
      </c>
    </row>
    <row r="2564" spans="1:23" hidden="1" x14ac:dyDescent="0.35">
      <c r="A2564" t="s">
        <v>2176</v>
      </c>
      <c r="C2564" s="403">
        <v>45437</v>
      </c>
      <c r="D2564" t="s">
        <v>3543</v>
      </c>
      <c r="E2564" t="s">
        <v>16237</v>
      </c>
      <c r="F2564" t="s">
        <v>16238</v>
      </c>
      <c r="G2564" t="s">
        <v>16239</v>
      </c>
      <c r="H2564" t="s">
        <v>16240</v>
      </c>
      <c r="I2564" t="s">
        <v>16239</v>
      </c>
      <c r="J2564" t="s">
        <v>102</v>
      </c>
      <c r="K2564" t="s">
        <v>842</v>
      </c>
      <c r="L2564" t="s">
        <v>10483</v>
      </c>
      <c r="M2564" t="s">
        <v>1798</v>
      </c>
      <c r="N2564" t="s">
        <v>16236</v>
      </c>
      <c r="O2564" t="s">
        <v>3012</v>
      </c>
      <c r="P2564" t="s">
        <v>13213</v>
      </c>
      <c r="Q2564" t="s">
        <v>349</v>
      </c>
      <c r="R2564" t="b">
        <v>0</v>
      </c>
      <c r="S2564">
        <v>1800</v>
      </c>
      <c r="T2564" t="s">
        <v>3002</v>
      </c>
      <c r="U2564" t="s">
        <v>3003</v>
      </c>
      <c r="V2564">
        <v>1.8</v>
      </c>
      <c r="W2564" t="s">
        <v>3012</v>
      </c>
    </row>
    <row r="2565" spans="1:23" hidden="1" x14ac:dyDescent="0.35">
      <c r="A2565" t="s">
        <v>419</v>
      </c>
      <c r="C2565" s="403">
        <v>45437</v>
      </c>
      <c r="D2565" t="s">
        <v>3543</v>
      </c>
      <c r="E2565" t="s">
        <v>16241</v>
      </c>
      <c r="F2565" t="s">
        <v>16242</v>
      </c>
      <c r="G2565" t="s">
        <v>16243</v>
      </c>
      <c r="H2565" t="s">
        <v>16244</v>
      </c>
      <c r="I2565" t="s">
        <v>16243</v>
      </c>
      <c r="J2565" t="s">
        <v>96</v>
      </c>
      <c r="K2565" t="s">
        <v>429</v>
      </c>
      <c r="L2565" t="s">
        <v>3580</v>
      </c>
      <c r="M2565" t="s">
        <v>11506</v>
      </c>
      <c r="N2565" t="s">
        <v>16245</v>
      </c>
      <c r="O2565" t="s">
        <v>3012</v>
      </c>
      <c r="P2565" t="s">
        <v>11508</v>
      </c>
      <c r="Q2565" t="s">
        <v>429</v>
      </c>
      <c r="R2565" t="b">
        <v>0</v>
      </c>
      <c r="S2565">
        <v>5000</v>
      </c>
      <c r="T2565" t="s">
        <v>3002</v>
      </c>
      <c r="U2565" t="s">
        <v>3003</v>
      </c>
      <c r="V2565">
        <v>5</v>
      </c>
      <c r="W2565" t="s">
        <v>3012</v>
      </c>
    </row>
    <row r="2566" spans="1:23" hidden="1" x14ac:dyDescent="0.35">
      <c r="A2566" t="s">
        <v>419</v>
      </c>
      <c r="C2566" s="403">
        <v>45437</v>
      </c>
      <c r="D2566" t="s">
        <v>3543</v>
      </c>
      <c r="E2566" t="s">
        <v>16246</v>
      </c>
      <c r="F2566" t="s">
        <v>16247</v>
      </c>
      <c r="G2566" t="s">
        <v>2738</v>
      </c>
      <c r="H2566" t="s">
        <v>16248</v>
      </c>
      <c r="I2566" t="s">
        <v>2738</v>
      </c>
      <c r="J2566" t="s">
        <v>96</v>
      </c>
      <c r="K2566" t="s">
        <v>429</v>
      </c>
      <c r="L2566" t="s">
        <v>3580</v>
      </c>
      <c r="M2566" t="s">
        <v>11506</v>
      </c>
      <c r="N2566" t="s">
        <v>16249</v>
      </c>
      <c r="O2566" t="s">
        <v>3012</v>
      </c>
      <c r="P2566" t="s">
        <v>11508</v>
      </c>
      <c r="Q2566" t="s">
        <v>429</v>
      </c>
      <c r="R2566" t="b">
        <v>0</v>
      </c>
      <c r="S2566">
        <v>4000</v>
      </c>
      <c r="T2566" t="s">
        <v>3002</v>
      </c>
      <c r="U2566" t="s">
        <v>3003</v>
      </c>
      <c r="V2566">
        <v>4</v>
      </c>
      <c r="W2566" t="s">
        <v>3012</v>
      </c>
    </row>
    <row r="2567" spans="1:23" hidden="1" x14ac:dyDescent="0.35">
      <c r="A2567" t="s">
        <v>2176</v>
      </c>
      <c r="C2567" s="403">
        <v>45436</v>
      </c>
      <c r="D2567" t="s">
        <v>3543</v>
      </c>
      <c r="E2567" t="s">
        <v>16250</v>
      </c>
      <c r="F2567" t="s">
        <v>16251</v>
      </c>
      <c r="G2567" t="s">
        <v>10326</v>
      </c>
      <c r="H2567" t="s">
        <v>16252</v>
      </c>
      <c r="I2567" t="s">
        <v>10326</v>
      </c>
      <c r="J2567" t="s">
        <v>102</v>
      </c>
      <c r="K2567" t="s">
        <v>842</v>
      </c>
      <c r="L2567" t="s">
        <v>16253</v>
      </c>
      <c r="M2567" t="s">
        <v>1798</v>
      </c>
      <c r="N2567" t="s">
        <v>16254</v>
      </c>
      <c r="O2567" t="s">
        <v>3012</v>
      </c>
      <c r="P2567" t="s">
        <v>16255</v>
      </c>
      <c r="Q2567" t="s">
        <v>349</v>
      </c>
      <c r="R2567" t="b">
        <v>0</v>
      </c>
      <c r="S2567">
        <v>3400</v>
      </c>
      <c r="T2567" t="s">
        <v>3002</v>
      </c>
      <c r="U2567" t="s">
        <v>3003</v>
      </c>
      <c r="V2567">
        <v>3.4</v>
      </c>
      <c r="W2567" t="s">
        <v>3012</v>
      </c>
    </row>
    <row r="2568" spans="1:23" hidden="1" x14ac:dyDescent="0.35">
      <c r="A2568" t="s">
        <v>2176</v>
      </c>
      <c r="C2568" s="403">
        <v>45436</v>
      </c>
      <c r="D2568" t="s">
        <v>3543</v>
      </c>
      <c r="E2568" t="s">
        <v>16256</v>
      </c>
      <c r="F2568" t="s">
        <v>16257</v>
      </c>
      <c r="G2568" t="s">
        <v>16258</v>
      </c>
      <c r="H2568" t="s">
        <v>16259</v>
      </c>
      <c r="I2568" t="s">
        <v>16258</v>
      </c>
      <c r="J2568" t="s">
        <v>102</v>
      </c>
      <c r="K2568" t="s">
        <v>842</v>
      </c>
      <c r="L2568" t="s">
        <v>16253</v>
      </c>
      <c r="M2568" t="s">
        <v>1798</v>
      </c>
      <c r="N2568" t="s">
        <v>16254</v>
      </c>
      <c r="O2568" t="s">
        <v>3012</v>
      </c>
      <c r="P2568" t="s">
        <v>16255</v>
      </c>
      <c r="Q2568" t="s">
        <v>349</v>
      </c>
      <c r="R2568" t="b">
        <v>0</v>
      </c>
      <c r="S2568">
        <v>500</v>
      </c>
      <c r="T2568" t="s">
        <v>3002</v>
      </c>
      <c r="U2568" t="s">
        <v>3003</v>
      </c>
      <c r="V2568">
        <v>0.5</v>
      </c>
      <c r="W2568" t="s">
        <v>3012</v>
      </c>
    </row>
    <row r="2569" spans="1:23" hidden="1" x14ac:dyDescent="0.35">
      <c r="A2569" t="s">
        <v>2176</v>
      </c>
      <c r="C2569" s="403">
        <v>45436</v>
      </c>
      <c r="D2569" t="s">
        <v>3543</v>
      </c>
      <c r="E2569" t="s">
        <v>16260</v>
      </c>
      <c r="F2569" t="s">
        <v>16261</v>
      </c>
      <c r="G2569" t="s">
        <v>5153</v>
      </c>
      <c r="H2569" t="s">
        <v>16262</v>
      </c>
      <c r="I2569" t="s">
        <v>5153</v>
      </c>
      <c r="J2569" t="s">
        <v>102</v>
      </c>
      <c r="K2569" t="s">
        <v>842</v>
      </c>
      <c r="L2569" t="s">
        <v>16253</v>
      </c>
      <c r="M2569" t="s">
        <v>1798</v>
      </c>
      <c r="N2569" t="s">
        <v>16263</v>
      </c>
      <c r="O2569" t="s">
        <v>3012</v>
      </c>
      <c r="P2569" t="s">
        <v>16255</v>
      </c>
      <c r="Q2569" t="s">
        <v>349</v>
      </c>
      <c r="R2569" t="b">
        <v>0</v>
      </c>
      <c r="S2569">
        <v>2000</v>
      </c>
      <c r="T2569" t="s">
        <v>3002</v>
      </c>
      <c r="U2569" t="s">
        <v>3003</v>
      </c>
      <c r="V2569">
        <v>2</v>
      </c>
      <c r="W2569" t="s">
        <v>3012</v>
      </c>
    </row>
    <row r="2570" spans="1:23" hidden="1" x14ac:dyDescent="0.35">
      <c r="A2570" t="s">
        <v>2176</v>
      </c>
      <c r="C2570" s="403">
        <v>45436</v>
      </c>
      <c r="D2570" t="s">
        <v>3543</v>
      </c>
      <c r="E2570" t="s">
        <v>16264</v>
      </c>
      <c r="F2570" t="s">
        <v>16265</v>
      </c>
      <c r="G2570" t="s">
        <v>16266</v>
      </c>
      <c r="H2570" t="s">
        <v>16267</v>
      </c>
      <c r="I2570" t="s">
        <v>16266</v>
      </c>
      <c r="J2570" t="s">
        <v>102</v>
      </c>
      <c r="K2570" t="s">
        <v>842</v>
      </c>
      <c r="L2570" t="s">
        <v>13237</v>
      </c>
      <c r="M2570" t="s">
        <v>1798</v>
      </c>
      <c r="N2570" t="s">
        <v>16268</v>
      </c>
      <c r="O2570" t="s">
        <v>3021</v>
      </c>
      <c r="P2570" t="s">
        <v>13239</v>
      </c>
      <c r="Q2570" t="s">
        <v>349</v>
      </c>
      <c r="R2570" t="b">
        <v>0</v>
      </c>
      <c r="S2570">
        <v>8000</v>
      </c>
      <c r="T2570" t="s">
        <v>3002</v>
      </c>
      <c r="U2570" t="s">
        <v>3003</v>
      </c>
      <c r="V2570">
        <v>8</v>
      </c>
      <c r="W2570" t="s">
        <v>3021</v>
      </c>
    </row>
    <row r="2571" spans="1:23" hidden="1" x14ac:dyDescent="0.35">
      <c r="A2571" t="s">
        <v>419</v>
      </c>
      <c r="C2571" s="403">
        <v>45436</v>
      </c>
      <c r="D2571" t="s">
        <v>3543</v>
      </c>
      <c r="E2571" t="s">
        <v>16269</v>
      </c>
      <c r="F2571" t="s">
        <v>16270</v>
      </c>
      <c r="G2571" t="s">
        <v>16271</v>
      </c>
      <c r="H2571" t="s">
        <v>16272</v>
      </c>
      <c r="I2571" t="s">
        <v>16271</v>
      </c>
      <c r="J2571" t="s">
        <v>92</v>
      </c>
      <c r="K2571" t="s">
        <v>418</v>
      </c>
      <c r="L2571" t="s">
        <v>3750</v>
      </c>
      <c r="M2571" t="s">
        <v>14611</v>
      </c>
      <c r="N2571" t="s">
        <v>16273</v>
      </c>
      <c r="O2571" t="s">
        <v>3021</v>
      </c>
      <c r="P2571" t="s">
        <v>16274</v>
      </c>
      <c r="Q2571" t="s">
        <v>418</v>
      </c>
      <c r="R2571" t="b">
        <v>0</v>
      </c>
      <c r="S2571">
        <v>8000</v>
      </c>
      <c r="T2571" t="s">
        <v>3002</v>
      </c>
      <c r="U2571" t="s">
        <v>3003</v>
      </c>
      <c r="V2571">
        <v>8</v>
      </c>
      <c r="W2571" t="s">
        <v>3021</v>
      </c>
    </row>
    <row r="2572" spans="1:23" hidden="1" x14ac:dyDescent="0.35">
      <c r="A2572" t="s">
        <v>350</v>
      </c>
      <c r="C2572" s="403">
        <v>45436</v>
      </c>
      <c r="D2572" t="s">
        <v>3543</v>
      </c>
      <c r="E2572" t="s">
        <v>16275</v>
      </c>
      <c r="F2572" t="s">
        <v>16276</v>
      </c>
      <c r="G2572" t="s">
        <v>2918</v>
      </c>
      <c r="H2572" t="s">
        <v>16277</v>
      </c>
      <c r="I2572" t="s">
        <v>2918</v>
      </c>
      <c r="J2572" t="s">
        <v>103</v>
      </c>
      <c r="K2572" t="s">
        <v>837</v>
      </c>
      <c r="L2572" t="s">
        <v>8892</v>
      </c>
      <c r="M2572" t="s">
        <v>1798</v>
      </c>
      <c r="N2572" t="s">
        <v>16278</v>
      </c>
      <c r="O2572" t="s">
        <v>3012</v>
      </c>
      <c r="P2572" t="s">
        <v>13184</v>
      </c>
      <c r="Q2572" t="s">
        <v>837</v>
      </c>
      <c r="R2572" t="b">
        <v>0</v>
      </c>
      <c r="S2572">
        <v>2000</v>
      </c>
      <c r="T2572" t="s">
        <v>3002</v>
      </c>
      <c r="U2572" t="s">
        <v>3003</v>
      </c>
      <c r="V2572">
        <v>2</v>
      </c>
      <c r="W2572" t="s">
        <v>3012</v>
      </c>
    </row>
    <row r="2573" spans="1:23" hidden="1" x14ac:dyDescent="0.35">
      <c r="A2573" t="s">
        <v>350</v>
      </c>
      <c r="C2573" s="403">
        <v>45436</v>
      </c>
      <c r="D2573" t="s">
        <v>3543</v>
      </c>
      <c r="E2573" t="s">
        <v>16279</v>
      </c>
      <c r="F2573" t="s">
        <v>16280</v>
      </c>
      <c r="G2573" t="s">
        <v>16281</v>
      </c>
      <c r="H2573" t="s">
        <v>16282</v>
      </c>
      <c r="I2573" t="s">
        <v>16281</v>
      </c>
      <c r="J2573" t="s">
        <v>103</v>
      </c>
      <c r="K2573" t="s">
        <v>837</v>
      </c>
      <c r="L2573" t="s">
        <v>8892</v>
      </c>
      <c r="M2573" t="s">
        <v>1798</v>
      </c>
      <c r="N2573" t="s">
        <v>16278</v>
      </c>
      <c r="O2573" t="s">
        <v>3012</v>
      </c>
      <c r="P2573" t="s">
        <v>13184</v>
      </c>
      <c r="Q2573" t="s">
        <v>837</v>
      </c>
      <c r="R2573" t="b">
        <v>0</v>
      </c>
      <c r="S2573">
        <v>4000</v>
      </c>
      <c r="T2573" t="s">
        <v>3002</v>
      </c>
      <c r="U2573" t="s">
        <v>3003</v>
      </c>
      <c r="V2573">
        <v>4</v>
      </c>
      <c r="W2573" t="s">
        <v>3012</v>
      </c>
    </row>
    <row r="2574" spans="1:23" hidden="1" x14ac:dyDescent="0.35">
      <c r="A2574" t="s">
        <v>350</v>
      </c>
      <c r="C2574" s="403">
        <v>45436</v>
      </c>
      <c r="D2574" t="s">
        <v>3543</v>
      </c>
      <c r="E2574" t="s">
        <v>16283</v>
      </c>
      <c r="F2574" t="s">
        <v>16284</v>
      </c>
      <c r="G2574" t="s">
        <v>2380</v>
      </c>
      <c r="H2574" t="s">
        <v>16285</v>
      </c>
      <c r="I2574" t="s">
        <v>2380</v>
      </c>
      <c r="J2574" t="s">
        <v>103</v>
      </c>
      <c r="K2574" t="s">
        <v>837</v>
      </c>
      <c r="L2574" t="s">
        <v>9907</v>
      </c>
      <c r="M2574" t="s">
        <v>1798</v>
      </c>
      <c r="N2574" t="s">
        <v>16286</v>
      </c>
      <c r="O2574" t="s">
        <v>3012</v>
      </c>
      <c r="P2574" t="s">
        <v>9909</v>
      </c>
      <c r="Q2574" t="s">
        <v>837</v>
      </c>
      <c r="R2574" t="b">
        <v>0</v>
      </c>
      <c r="S2574">
        <v>1500</v>
      </c>
      <c r="T2574" t="s">
        <v>3002</v>
      </c>
      <c r="U2574" t="s">
        <v>3003</v>
      </c>
      <c r="V2574">
        <v>1.5</v>
      </c>
      <c r="W2574" t="s">
        <v>3012</v>
      </c>
    </row>
    <row r="2575" spans="1:23" hidden="1" x14ac:dyDescent="0.35">
      <c r="A2575" t="s">
        <v>350</v>
      </c>
      <c r="C2575" s="403">
        <v>45436</v>
      </c>
      <c r="D2575" t="s">
        <v>3543</v>
      </c>
      <c r="E2575" t="s">
        <v>16287</v>
      </c>
      <c r="F2575" t="s">
        <v>16288</v>
      </c>
      <c r="G2575" t="s">
        <v>16289</v>
      </c>
      <c r="H2575" t="s">
        <v>16290</v>
      </c>
      <c r="I2575" t="s">
        <v>16289</v>
      </c>
      <c r="J2575" t="s">
        <v>103</v>
      </c>
      <c r="K2575" t="s">
        <v>837</v>
      </c>
      <c r="L2575" t="s">
        <v>9907</v>
      </c>
      <c r="M2575" t="s">
        <v>1798</v>
      </c>
      <c r="N2575" t="s">
        <v>16291</v>
      </c>
      <c r="O2575" t="s">
        <v>3012</v>
      </c>
      <c r="P2575" t="s">
        <v>9909</v>
      </c>
      <c r="Q2575" t="s">
        <v>837</v>
      </c>
      <c r="R2575" t="b">
        <v>0</v>
      </c>
      <c r="S2575">
        <v>1000</v>
      </c>
      <c r="T2575" t="s">
        <v>3002</v>
      </c>
      <c r="U2575" t="s">
        <v>3003</v>
      </c>
      <c r="V2575">
        <v>1</v>
      </c>
      <c r="W2575" t="s">
        <v>3012</v>
      </c>
    </row>
    <row r="2576" spans="1:23" hidden="1" x14ac:dyDescent="0.35">
      <c r="A2576" t="s">
        <v>350</v>
      </c>
      <c r="C2576" s="403">
        <v>45436</v>
      </c>
      <c r="D2576" t="s">
        <v>3543</v>
      </c>
      <c r="E2576" t="s">
        <v>16292</v>
      </c>
      <c r="F2576" t="s">
        <v>16293</v>
      </c>
      <c r="G2576" t="s">
        <v>2285</v>
      </c>
      <c r="H2576" t="s">
        <v>16294</v>
      </c>
      <c r="I2576" t="s">
        <v>2285</v>
      </c>
      <c r="J2576" t="s">
        <v>103</v>
      </c>
      <c r="K2576" t="s">
        <v>837</v>
      </c>
      <c r="L2576" t="s">
        <v>9907</v>
      </c>
      <c r="M2576" t="s">
        <v>1798</v>
      </c>
      <c r="N2576" t="s">
        <v>16295</v>
      </c>
      <c r="O2576" t="s">
        <v>3012</v>
      </c>
      <c r="P2576" t="s">
        <v>9909</v>
      </c>
      <c r="Q2576" t="s">
        <v>837</v>
      </c>
      <c r="R2576" t="b">
        <v>0</v>
      </c>
      <c r="S2576">
        <v>1500</v>
      </c>
      <c r="T2576" t="s">
        <v>3002</v>
      </c>
      <c r="U2576" t="s">
        <v>3003</v>
      </c>
      <c r="V2576">
        <v>1.5</v>
      </c>
      <c r="W2576" t="s">
        <v>3012</v>
      </c>
    </row>
    <row r="2577" spans="1:23" hidden="1" x14ac:dyDescent="0.35">
      <c r="A2577" t="s">
        <v>419</v>
      </c>
      <c r="C2577" s="403">
        <v>45436</v>
      </c>
      <c r="D2577" t="s">
        <v>3661</v>
      </c>
      <c r="E2577" t="s">
        <v>1164</v>
      </c>
      <c r="F2577" t="s">
        <v>16296</v>
      </c>
      <c r="G2577" t="s">
        <v>1165</v>
      </c>
      <c r="H2577" t="s">
        <v>16297</v>
      </c>
      <c r="I2577" t="s">
        <v>2301</v>
      </c>
      <c r="J2577" t="s">
        <v>92</v>
      </c>
      <c r="K2577" t="s">
        <v>418</v>
      </c>
      <c r="L2577" t="s">
        <v>3750</v>
      </c>
      <c r="M2577" t="s">
        <v>9744</v>
      </c>
      <c r="N2577" t="s">
        <v>16298</v>
      </c>
      <c r="O2577" t="s">
        <v>3021</v>
      </c>
      <c r="P2577" t="s">
        <v>9745</v>
      </c>
      <c r="Q2577" t="s">
        <v>418</v>
      </c>
      <c r="R2577" t="b">
        <v>0</v>
      </c>
      <c r="S2577">
        <v>15000</v>
      </c>
      <c r="T2577" t="s">
        <v>3013</v>
      </c>
      <c r="U2577" t="s">
        <v>3003</v>
      </c>
      <c r="V2577">
        <v>15</v>
      </c>
      <c r="W2577" t="s">
        <v>3021</v>
      </c>
    </row>
    <row r="2578" spans="1:23" hidden="1" x14ac:dyDescent="0.35">
      <c r="A2578" t="s">
        <v>419</v>
      </c>
      <c r="C2578" s="403">
        <v>45436</v>
      </c>
      <c r="D2578" t="s">
        <v>3543</v>
      </c>
      <c r="E2578" t="s">
        <v>1128</v>
      </c>
      <c r="F2578" t="s">
        <v>16299</v>
      </c>
      <c r="G2578" t="s">
        <v>16300</v>
      </c>
      <c r="H2578" t="s">
        <v>16301</v>
      </c>
      <c r="I2578" t="s">
        <v>799</v>
      </c>
      <c r="J2578" t="s">
        <v>92</v>
      </c>
      <c r="K2578" t="s">
        <v>418</v>
      </c>
      <c r="L2578" t="s">
        <v>3540</v>
      </c>
      <c r="M2578" t="s">
        <v>16302</v>
      </c>
      <c r="N2578" t="s">
        <v>16303</v>
      </c>
      <c r="O2578" t="s">
        <v>3021</v>
      </c>
      <c r="P2578" t="s">
        <v>16304</v>
      </c>
      <c r="Q2578" t="s">
        <v>418</v>
      </c>
      <c r="R2578" t="b">
        <v>0</v>
      </c>
      <c r="S2578">
        <v>6000</v>
      </c>
      <c r="T2578" t="s">
        <v>3013</v>
      </c>
      <c r="U2578" t="s">
        <v>3003</v>
      </c>
      <c r="V2578">
        <v>6</v>
      </c>
      <c r="W2578" t="s">
        <v>3021</v>
      </c>
    </row>
    <row r="2579" spans="1:23" hidden="1" x14ac:dyDescent="0.35">
      <c r="A2579" t="s">
        <v>419</v>
      </c>
      <c r="C2579" s="403">
        <v>45436</v>
      </c>
      <c r="D2579" t="s">
        <v>3543</v>
      </c>
      <c r="E2579" t="s">
        <v>16305</v>
      </c>
      <c r="F2579" t="s">
        <v>16306</v>
      </c>
      <c r="G2579" t="s">
        <v>16307</v>
      </c>
      <c r="H2579" t="s">
        <v>16308</v>
      </c>
      <c r="I2579" t="s">
        <v>2431</v>
      </c>
      <c r="J2579" t="s">
        <v>92</v>
      </c>
      <c r="K2579" t="s">
        <v>418</v>
      </c>
      <c r="L2579" t="s">
        <v>3750</v>
      </c>
      <c r="M2579" t="s">
        <v>16309</v>
      </c>
      <c r="N2579" t="s">
        <v>16310</v>
      </c>
      <c r="O2579" t="s">
        <v>3030</v>
      </c>
      <c r="P2579" t="s">
        <v>16311</v>
      </c>
      <c r="Q2579" t="s">
        <v>418</v>
      </c>
      <c r="R2579" t="b">
        <v>0</v>
      </c>
      <c r="S2579">
        <v>10000</v>
      </c>
      <c r="T2579" t="s">
        <v>3002</v>
      </c>
      <c r="U2579" t="s">
        <v>3003</v>
      </c>
      <c r="V2579">
        <v>10</v>
      </c>
      <c r="W2579" t="s">
        <v>3030</v>
      </c>
    </row>
    <row r="2580" spans="1:23" hidden="1" x14ac:dyDescent="0.35">
      <c r="A2580" t="s">
        <v>419</v>
      </c>
      <c r="C2580" s="403">
        <v>45436</v>
      </c>
      <c r="D2580" t="s">
        <v>3661</v>
      </c>
      <c r="E2580" t="s">
        <v>556</v>
      </c>
      <c r="F2580" t="s">
        <v>16312</v>
      </c>
      <c r="G2580" t="s">
        <v>2434</v>
      </c>
      <c r="H2580" t="s">
        <v>16313</v>
      </c>
      <c r="I2580" t="s">
        <v>2435</v>
      </c>
      <c r="J2580" t="s">
        <v>92</v>
      </c>
      <c r="K2580" t="s">
        <v>418</v>
      </c>
      <c r="L2580" t="s">
        <v>3750</v>
      </c>
      <c r="M2580" t="s">
        <v>16309</v>
      </c>
      <c r="N2580" t="s">
        <v>16310</v>
      </c>
      <c r="O2580" t="s">
        <v>3021</v>
      </c>
      <c r="P2580" t="s">
        <v>16311</v>
      </c>
      <c r="Q2580" t="s">
        <v>418</v>
      </c>
      <c r="R2580" t="b">
        <v>0</v>
      </c>
      <c r="S2580">
        <v>25000</v>
      </c>
      <c r="T2580" t="s">
        <v>3013</v>
      </c>
      <c r="U2580" t="s">
        <v>3003</v>
      </c>
      <c r="V2580">
        <v>25</v>
      </c>
      <c r="W2580" t="s">
        <v>3021</v>
      </c>
    </row>
    <row r="2581" spans="1:23" hidden="1" x14ac:dyDescent="0.35">
      <c r="A2581" t="s">
        <v>419</v>
      </c>
      <c r="C2581" s="403">
        <v>45436</v>
      </c>
      <c r="D2581" t="s">
        <v>3543</v>
      </c>
      <c r="E2581" t="s">
        <v>2752</v>
      </c>
      <c r="F2581" t="s">
        <v>16314</v>
      </c>
      <c r="G2581" t="s">
        <v>2753</v>
      </c>
      <c r="H2581" t="s">
        <v>16315</v>
      </c>
      <c r="I2581" t="s">
        <v>2693</v>
      </c>
      <c r="J2581" t="s">
        <v>92</v>
      </c>
      <c r="K2581" t="s">
        <v>418</v>
      </c>
      <c r="L2581" t="s">
        <v>3750</v>
      </c>
      <c r="M2581" t="s">
        <v>16316</v>
      </c>
      <c r="N2581" t="s">
        <v>16317</v>
      </c>
      <c r="O2581" t="s">
        <v>3030</v>
      </c>
      <c r="P2581" t="s">
        <v>16311</v>
      </c>
      <c r="Q2581" t="s">
        <v>418</v>
      </c>
      <c r="R2581" t="b">
        <v>0</v>
      </c>
      <c r="S2581">
        <v>20000</v>
      </c>
      <c r="T2581" t="s">
        <v>3002</v>
      </c>
      <c r="U2581" t="s">
        <v>3003</v>
      </c>
      <c r="V2581">
        <v>20</v>
      </c>
      <c r="W2581" t="s">
        <v>3030</v>
      </c>
    </row>
    <row r="2582" spans="1:23" hidden="1" x14ac:dyDescent="0.35">
      <c r="A2582" t="s">
        <v>2176</v>
      </c>
      <c r="C2582" s="403">
        <v>45435</v>
      </c>
      <c r="D2582" t="s">
        <v>3543</v>
      </c>
      <c r="E2582" t="s">
        <v>16318</v>
      </c>
      <c r="F2582" t="s">
        <v>16319</v>
      </c>
      <c r="G2582" t="s">
        <v>2569</v>
      </c>
      <c r="H2582" t="s">
        <v>16320</v>
      </c>
      <c r="I2582" t="s">
        <v>2569</v>
      </c>
      <c r="J2582" t="s">
        <v>102</v>
      </c>
      <c r="K2582" t="s">
        <v>842</v>
      </c>
      <c r="L2582" t="s">
        <v>16253</v>
      </c>
      <c r="M2582" t="s">
        <v>1798</v>
      </c>
      <c r="N2582" t="s">
        <v>16321</v>
      </c>
      <c r="O2582" t="s">
        <v>3012</v>
      </c>
      <c r="P2582" t="s">
        <v>16255</v>
      </c>
      <c r="Q2582" t="s">
        <v>349</v>
      </c>
      <c r="R2582" t="b">
        <v>0</v>
      </c>
      <c r="S2582">
        <v>1500</v>
      </c>
      <c r="T2582" t="s">
        <v>3002</v>
      </c>
      <c r="U2582" t="s">
        <v>3003</v>
      </c>
      <c r="V2582">
        <v>1.5</v>
      </c>
      <c r="W2582" t="s">
        <v>3012</v>
      </c>
    </row>
    <row r="2583" spans="1:23" hidden="1" x14ac:dyDescent="0.35">
      <c r="A2583" t="s">
        <v>2176</v>
      </c>
      <c r="C2583" s="403">
        <v>45435</v>
      </c>
      <c r="D2583" t="s">
        <v>3543</v>
      </c>
      <c r="E2583" t="s">
        <v>16322</v>
      </c>
      <c r="F2583" t="s">
        <v>16323</v>
      </c>
      <c r="G2583" t="s">
        <v>16324</v>
      </c>
      <c r="H2583" t="s">
        <v>16325</v>
      </c>
      <c r="I2583" t="s">
        <v>2636</v>
      </c>
      <c r="J2583" t="s">
        <v>102</v>
      </c>
      <c r="K2583" t="s">
        <v>842</v>
      </c>
      <c r="L2583" t="s">
        <v>16253</v>
      </c>
      <c r="M2583" t="s">
        <v>1798</v>
      </c>
      <c r="N2583" t="s">
        <v>16326</v>
      </c>
      <c r="O2583" t="s">
        <v>3012</v>
      </c>
      <c r="P2583" t="s">
        <v>16255</v>
      </c>
      <c r="Q2583" t="s">
        <v>349</v>
      </c>
      <c r="R2583" t="b">
        <v>0</v>
      </c>
      <c r="S2583">
        <v>800</v>
      </c>
      <c r="T2583" t="s">
        <v>3002</v>
      </c>
      <c r="U2583" t="s">
        <v>3003</v>
      </c>
      <c r="V2583">
        <v>0.8</v>
      </c>
      <c r="W2583" t="s">
        <v>3012</v>
      </c>
    </row>
    <row r="2584" spans="1:23" hidden="1" x14ac:dyDescent="0.35">
      <c r="A2584" t="s">
        <v>2176</v>
      </c>
      <c r="C2584" s="403">
        <v>45435</v>
      </c>
      <c r="D2584" t="s">
        <v>3543</v>
      </c>
      <c r="E2584" t="s">
        <v>16327</v>
      </c>
      <c r="F2584" t="s">
        <v>16328</v>
      </c>
      <c r="G2584" t="s">
        <v>16329</v>
      </c>
      <c r="H2584" t="s">
        <v>16330</v>
      </c>
      <c r="I2584" t="s">
        <v>16329</v>
      </c>
      <c r="J2584" t="s">
        <v>102</v>
      </c>
      <c r="K2584" t="s">
        <v>842</v>
      </c>
      <c r="L2584" t="s">
        <v>16253</v>
      </c>
      <c r="M2584" t="s">
        <v>1798</v>
      </c>
      <c r="N2584" t="s">
        <v>16326</v>
      </c>
      <c r="O2584" t="s">
        <v>3012</v>
      </c>
      <c r="P2584" t="s">
        <v>16255</v>
      </c>
      <c r="Q2584" t="s">
        <v>349</v>
      </c>
      <c r="R2584" t="b">
        <v>0</v>
      </c>
      <c r="S2584">
        <v>500</v>
      </c>
      <c r="T2584" t="s">
        <v>3002</v>
      </c>
      <c r="U2584" t="s">
        <v>3003</v>
      </c>
      <c r="V2584">
        <v>0.5</v>
      </c>
      <c r="W2584" t="s">
        <v>3012</v>
      </c>
    </row>
    <row r="2585" spans="1:23" hidden="1" x14ac:dyDescent="0.35">
      <c r="A2585" t="s">
        <v>2176</v>
      </c>
      <c r="C2585" s="403">
        <v>45435</v>
      </c>
      <c r="D2585" t="s">
        <v>3543</v>
      </c>
      <c r="E2585" t="s">
        <v>16331</v>
      </c>
      <c r="F2585" t="s">
        <v>16332</v>
      </c>
      <c r="G2585" t="s">
        <v>16333</v>
      </c>
      <c r="H2585" t="s">
        <v>16334</v>
      </c>
      <c r="I2585" t="s">
        <v>3718</v>
      </c>
      <c r="J2585" t="s">
        <v>102</v>
      </c>
      <c r="K2585" t="s">
        <v>842</v>
      </c>
      <c r="L2585" t="s">
        <v>16253</v>
      </c>
      <c r="M2585" t="s">
        <v>1798</v>
      </c>
      <c r="N2585" t="s">
        <v>16335</v>
      </c>
      <c r="O2585" t="s">
        <v>3021</v>
      </c>
      <c r="P2585" t="s">
        <v>16255</v>
      </c>
      <c r="Q2585" t="s">
        <v>349</v>
      </c>
      <c r="R2585" t="b">
        <v>0</v>
      </c>
      <c r="S2585">
        <v>10000</v>
      </c>
      <c r="T2585" t="s">
        <v>3002</v>
      </c>
      <c r="U2585" t="s">
        <v>3003</v>
      </c>
      <c r="V2585">
        <v>10</v>
      </c>
      <c r="W2585" t="s">
        <v>3021</v>
      </c>
    </row>
    <row r="2586" spans="1:23" hidden="1" x14ac:dyDescent="0.35">
      <c r="A2586" t="s">
        <v>2176</v>
      </c>
      <c r="C2586" s="403">
        <v>45435</v>
      </c>
      <c r="D2586" t="s">
        <v>3543</v>
      </c>
      <c r="E2586" t="s">
        <v>16336</v>
      </c>
      <c r="F2586" t="s">
        <v>16337</v>
      </c>
      <c r="G2586" t="s">
        <v>16338</v>
      </c>
      <c r="H2586" t="s">
        <v>16339</v>
      </c>
      <c r="I2586" t="s">
        <v>2621</v>
      </c>
      <c r="J2586" t="s">
        <v>102</v>
      </c>
      <c r="K2586" t="s">
        <v>842</v>
      </c>
      <c r="L2586" t="s">
        <v>16340</v>
      </c>
      <c r="M2586" t="s">
        <v>1798</v>
      </c>
      <c r="N2586" t="s">
        <v>16341</v>
      </c>
      <c r="O2586" t="s">
        <v>3001</v>
      </c>
      <c r="P2586" t="s">
        <v>12947</v>
      </c>
      <c r="Q2586" t="s">
        <v>349</v>
      </c>
      <c r="R2586" t="b">
        <v>0</v>
      </c>
      <c r="S2586">
        <v>42000</v>
      </c>
      <c r="T2586" t="s">
        <v>3002</v>
      </c>
      <c r="U2586" t="s">
        <v>3003</v>
      </c>
      <c r="V2586">
        <v>42</v>
      </c>
      <c r="W2586" t="s">
        <v>3001</v>
      </c>
    </row>
    <row r="2587" spans="1:23" hidden="1" x14ac:dyDescent="0.35">
      <c r="A2587" t="s">
        <v>2176</v>
      </c>
      <c r="C2587" s="403">
        <v>45435</v>
      </c>
      <c r="D2587" t="s">
        <v>3543</v>
      </c>
      <c r="E2587" t="s">
        <v>16342</v>
      </c>
      <c r="F2587" t="s">
        <v>16343</v>
      </c>
      <c r="G2587" t="s">
        <v>16344</v>
      </c>
      <c r="H2587" t="s">
        <v>16345</v>
      </c>
      <c r="I2587" t="s">
        <v>2378</v>
      </c>
      <c r="J2587" t="s">
        <v>102</v>
      </c>
      <c r="K2587" t="s">
        <v>842</v>
      </c>
      <c r="L2587" t="s">
        <v>16340</v>
      </c>
      <c r="M2587" t="s">
        <v>1798</v>
      </c>
      <c r="N2587" t="s">
        <v>16341</v>
      </c>
      <c r="O2587" t="s">
        <v>3012</v>
      </c>
      <c r="P2587" t="s">
        <v>12947</v>
      </c>
      <c r="Q2587" t="s">
        <v>349</v>
      </c>
      <c r="R2587" t="b">
        <v>0</v>
      </c>
      <c r="S2587">
        <v>1200</v>
      </c>
      <c r="T2587" t="s">
        <v>3002</v>
      </c>
      <c r="U2587" t="s">
        <v>3003</v>
      </c>
      <c r="V2587">
        <v>1.2</v>
      </c>
      <c r="W2587" t="s">
        <v>3012</v>
      </c>
    </row>
    <row r="2588" spans="1:23" hidden="1" x14ac:dyDescent="0.35">
      <c r="A2588" t="s">
        <v>2189</v>
      </c>
      <c r="C2588" s="403">
        <v>45435</v>
      </c>
      <c r="D2588" t="s">
        <v>3543</v>
      </c>
      <c r="E2588" t="s">
        <v>16346</v>
      </c>
      <c r="F2588" t="s">
        <v>16347</v>
      </c>
      <c r="G2588" t="s">
        <v>2501</v>
      </c>
      <c r="H2588" t="s">
        <v>16348</v>
      </c>
      <c r="I2588" t="s">
        <v>2501</v>
      </c>
      <c r="J2588" t="s">
        <v>101</v>
      </c>
      <c r="K2588" t="s">
        <v>792</v>
      </c>
      <c r="L2588" t="s">
        <v>3645</v>
      </c>
      <c r="M2588" t="s">
        <v>1798</v>
      </c>
      <c r="N2588" t="s">
        <v>16349</v>
      </c>
      <c r="O2588" t="s">
        <v>3012</v>
      </c>
      <c r="P2588" t="s">
        <v>11490</v>
      </c>
      <c r="Q2588" t="s">
        <v>2189</v>
      </c>
      <c r="R2588" t="b">
        <v>0</v>
      </c>
      <c r="S2588">
        <v>2400</v>
      </c>
      <c r="T2588" t="s">
        <v>3002</v>
      </c>
      <c r="U2588" t="s">
        <v>3003</v>
      </c>
      <c r="V2588">
        <v>2.4</v>
      </c>
      <c r="W2588" t="s">
        <v>3012</v>
      </c>
    </row>
    <row r="2589" spans="1:23" hidden="1" x14ac:dyDescent="0.35">
      <c r="A2589" t="s">
        <v>2189</v>
      </c>
      <c r="C2589" s="403">
        <v>45435</v>
      </c>
      <c r="D2589" t="s">
        <v>3543</v>
      </c>
      <c r="E2589" t="s">
        <v>16350</v>
      </c>
      <c r="F2589" t="s">
        <v>16351</v>
      </c>
      <c r="G2589" t="s">
        <v>2733</v>
      </c>
      <c r="H2589" t="s">
        <v>16352</v>
      </c>
      <c r="I2589" t="s">
        <v>2733</v>
      </c>
      <c r="J2589" t="s">
        <v>101</v>
      </c>
      <c r="K2589" t="s">
        <v>792</v>
      </c>
      <c r="L2589" t="s">
        <v>3645</v>
      </c>
      <c r="M2589" t="s">
        <v>1798</v>
      </c>
      <c r="N2589" t="s">
        <v>16353</v>
      </c>
      <c r="O2589" t="s">
        <v>3012</v>
      </c>
      <c r="P2589" t="s">
        <v>11490</v>
      </c>
      <c r="Q2589" t="s">
        <v>2189</v>
      </c>
      <c r="R2589" t="b">
        <v>0</v>
      </c>
      <c r="S2589">
        <v>4000</v>
      </c>
      <c r="T2589" t="s">
        <v>3002</v>
      </c>
      <c r="U2589" t="s">
        <v>3003</v>
      </c>
      <c r="V2589">
        <v>4</v>
      </c>
      <c r="W2589" t="s">
        <v>3012</v>
      </c>
    </row>
    <row r="2590" spans="1:23" hidden="1" x14ac:dyDescent="0.35">
      <c r="A2590" t="s">
        <v>2189</v>
      </c>
      <c r="C2590" s="403">
        <v>45435</v>
      </c>
      <c r="D2590" t="s">
        <v>3543</v>
      </c>
      <c r="E2590" t="s">
        <v>16354</v>
      </c>
      <c r="F2590" t="s">
        <v>16355</v>
      </c>
      <c r="G2590" t="s">
        <v>16356</v>
      </c>
      <c r="H2590" t="s">
        <v>16357</v>
      </c>
      <c r="I2590" t="s">
        <v>1719</v>
      </c>
      <c r="J2590" t="s">
        <v>100</v>
      </c>
      <c r="K2590" t="s">
        <v>293</v>
      </c>
      <c r="L2590" t="s">
        <v>3548</v>
      </c>
      <c r="M2590" t="s">
        <v>1798</v>
      </c>
      <c r="N2590" t="s">
        <v>16358</v>
      </c>
      <c r="O2590" t="s">
        <v>3012</v>
      </c>
      <c r="P2590" t="s">
        <v>16359</v>
      </c>
      <c r="Q2590" t="s">
        <v>293</v>
      </c>
      <c r="R2590" t="b">
        <v>0</v>
      </c>
      <c r="S2590">
        <v>1000</v>
      </c>
      <c r="T2590" t="s">
        <v>3002</v>
      </c>
      <c r="U2590" t="s">
        <v>3003</v>
      </c>
      <c r="V2590">
        <v>1</v>
      </c>
      <c r="W2590" t="s">
        <v>3012</v>
      </c>
    </row>
    <row r="2591" spans="1:23" hidden="1" x14ac:dyDescent="0.35">
      <c r="A2591" t="s">
        <v>2189</v>
      </c>
      <c r="C2591" s="403">
        <v>45435</v>
      </c>
      <c r="D2591" t="s">
        <v>3543</v>
      </c>
      <c r="E2591" t="s">
        <v>16360</v>
      </c>
      <c r="F2591" t="s">
        <v>16361</v>
      </c>
      <c r="G2591" t="s">
        <v>16362</v>
      </c>
      <c r="H2591" t="s">
        <v>16363</v>
      </c>
      <c r="I2591" t="s">
        <v>2357</v>
      </c>
      <c r="J2591" t="s">
        <v>100</v>
      </c>
      <c r="K2591" t="s">
        <v>293</v>
      </c>
      <c r="L2591" t="s">
        <v>3548</v>
      </c>
      <c r="M2591" t="s">
        <v>1798</v>
      </c>
      <c r="N2591" t="s">
        <v>16358</v>
      </c>
      <c r="O2591" t="s">
        <v>3012</v>
      </c>
      <c r="P2591" t="s">
        <v>16359</v>
      </c>
      <c r="Q2591" t="s">
        <v>293</v>
      </c>
      <c r="R2591" t="b">
        <v>0</v>
      </c>
      <c r="S2591">
        <v>2000</v>
      </c>
      <c r="T2591" t="s">
        <v>3002</v>
      </c>
      <c r="U2591" t="s">
        <v>3003</v>
      </c>
      <c r="V2591">
        <v>2</v>
      </c>
      <c r="W2591" t="s">
        <v>3012</v>
      </c>
    </row>
    <row r="2592" spans="1:23" hidden="1" x14ac:dyDescent="0.35">
      <c r="A2592" t="s">
        <v>2189</v>
      </c>
      <c r="C2592" s="403">
        <v>45435</v>
      </c>
      <c r="D2592" t="s">
        <v>3543</v>
      </c>
      <c r="E2592" t="s">
        <v>16364</v>
      </c>
      <c r="F2592" t="s">
        <v>16365</v>
      </c>
      <c r="G2592" t="s">
        <v>16366</v>
      </c>
      <c r="H2592" t="s">
        <v>16367</v>
      </c>
      <c r="I2592" t="s">
        <v>2469</v>
      </c>
      <c r="J2592" t="s">
        <v>100</v>
      </c>
      <c r="K2592" t="s">
        <v>293</v>
      </c>
      <c r="L2592" t="s">
        <v>3548</v>
      </c>
      <c r="M2592" t="s">
        <v>1798</v>
      </c>
      <c r="N2592" t="s">
        <v>16368</v>
      </c>
      <c r="O2592" t="s">
        <v>3021</v>
      </c>
      <c r="P2592" t="s">
        <v>16359</v>
      </c>
      <c r="Q2592" t="s">
        <v>293</v>
      </c>
      <c r="R2592" t="b">
        <v>0</v>
      </c>
      <c r="S2592">
        <v>8000</v>
      </c>
      <c r="T2592" t="s">
        <v>3002</v>
      </c>
      <c r="U2592" t="s">
        <v>3003</v>
      </c>
      <c r="V2592">
        <v>8</v>
      </c>
      <c r="W2592" t="s">
        <v>3021</v>
      </c>
    </row>
    <row r="2593" spans="1:23" hidden="1" x14ac:dyDescent="0.35">
      <c r="A2593" t="s">
        <v>2189</v>
      </c>
      <c r="C2593" s="403">
        <v>45435</v>
      </c>
      <c r="D2593" t="s">
        <v>3543</v>
      </c>
      <c r="E2593" t="s">
        <v>16369</v>
      </c>
      <c r="F2593" t="s">
        <v>16370</v>
      </c>
      <c r="G2593" t="s">
        <v>16371</v>
      </c>
      <c r="H2593" t="s">
        <v>16372</v>
      </c>
      <c r="I2593" t="s">
        <v>16373</v>
      </c>
      <c r="J2593" t="s">
        <v>100</v>
      </c>
      <c r="K2593" t="s">
        <v>293</v>
      </c>
      <c r="L2593" t="s">
        <v>3548</v>
      </c>
      <c r="M2593" t="s">
        <v>1798</v>
      </c>
      <c r="N2593" t="s">
        <v>16368</v>
      </c>
      <c r="O2593" t="s">
        <v>3012</v>
      </c>
      <c r="P2593" t="s">
        <v>16359</v>
      </c>
      <c r="Q2593" t="s">
        <v>293</v>
      </c>
      <c r="R2593" t="b">
        <v>0</v>
      </c>
      <c r="S2593">
        <v>3000</v>
      </c>
      <c r="T2593" t="s">
        <v>3002</v>
      </c>
      <c r="U2593" t="s">
        <v>3003</v>
      </c>
      <c r="V2593">
        <v>3</v>
      </c>
      <c r="W2593" t="s">
        <v>3012</v>
      </c>
    </row>
    <row r="2594" spans="1:23" hidden="1" x14ac:dyDescent="0.35">
      <c r="A2594" t="s">
        <v>2189</v>
      </c>
      <c r="C2594" s="403">
        <v>45435</v>
      </c>
      <c r="D2594" t="s">
        <v>3543</v>
      </c>
      <c r="E2594" t="s">
        <v>16374</v>
      </c>
      <c r="F2594" t="s">
        <v>16375</v>
      </c>
      <c r="G2594" t="s">
        <v>16376</v>
      </c>
      <c r="H2594" t="s">
        <v>16377</v>
      </c>
      <c r="I2594" t="s">
        <v>5697</v>
      </c>
      <c r="J2594" t="s">
        <v>100</v>
      </c>
      <c r="K2594" t="s">
        <v>293</v>
      </c>
      <c r="L2594" t="s">
        <v>3548</v>
      </c>
      <c r="M2594" t="s">
        <v>1798</v>
      </c>
      <c r="N2594" t="s">
        <v>16358</v>
      </c>
      <c r="O2594" t="s">
        <v>3012</v>
      </c>
      <c r="P2594" t="s">
        <v>16359</v>
      </c>
      <c r="Q2594" t="s">
        <v>293</v>
      </c>
      <c r="R2594" t="b">
        <v>0</v>
      </c>
      <c r="S2594">
        <v>1000</v>
      </c>
      <c r="T2594" t="s">
        <v>3002</v>
      </c>
      <c r="U2594" t="s">
        <v>3003</v>
      </c>
      <c r="V2594">
        <v>1</v>
      </c>
      <c r="W2594" t="s">
        <v>3012</v>
      </c>
    </row>
    <row r="2595" spans="1:23" hidden="1" x14ac:dyDescent="0.35">
      <c r="A2595" t="s">
        <v>2189</v>
      </c>
      <c r="C2595" s="403">
        <v>45435</v>
      </c>
      <c r="D2595" t="s">
        <v>3543</v>
      </c>
      <c r="E2595" t="s">
        <v>16378</v>
      </c>
      <c r="F2595" t="s">
        <v>16379</v>
      </c>
      <c r="G2595" t="s">
        <v>16380</v>
      </c>
      <c r="H2595" t="s">
        <v>16381</v>
      </c>
      <c r="I2595" t="s">
        <v>2383</v>
      </c>
      <c r="J2595" t="s">
        <v>100</v>
      </c>
      <c r="K2595" t="s">
        <v>293</v>
      </c>
      <c r="L2595" t="s">
        <v>3548</v>
      </c>
      <c r="M2595" t="s">
        <v>1798</v>
      </c>
      <c r="N2595" t="s">
        <v>16358</v>
      </c>
      <c r="O2595" t="s">
        <v>3012</v>
      </c>
      <c r="P2595" t="s">
        <v>16359</v>
      </c>
      <c r="Q2595" t="s">
        <v>293</v>
      </c>
      <c r="R2595" t="b">
        <v>0</v>
      </c>
      <c r="S2595">
        <v>5000</v>
      </c>
      <c r="T2595" t="s">
        <v>3002</v>
      </c>
      <c r="U2595" t="s">
        <v>3003</v>
      </c>
      <c r="V2595">
        <v>5</v>
      </c>
      <c r="W2595" t="s">
        <v>3012</v>
      </c>
    </row>
    <row r="2596" spans="1:23" hidden="1" x14ac:dyDescent="0.35">
      <c r="A2596" t="s">
        <v>2189</v>
      </c>
      <c r="C2596" s="403">
        <v>45435</v>
      </c>
      <c r="D2596" t="s">
        <v>3543</v>
      </c>
      <c r="E2596" t="s">
        <v>1221</v>
      </c>
      <c r="F2596" t="s">
        <v>16382</v>
      </c>
      <c r="G2596" t="s">
        <v>2663</v>
      </c>
      <c r="H2596" t="s">
        <v>16383</v>
      </c>
      <c r="I2596" t="s">
        <v>2664</v>
      </c>
      <c r="J2596" t="s">
        <v>100</v>
      </c>
      <c r="K2596" t="s">
        <v>293</v>
      </c>
      <c r="L2596" t="s">
        <v>3548</v>
      </c>
      <c r="M2596" t="s">
        <v>1798</v>
      </c>
      <c r="N2596" t="s">
        <v>16384</v>
      </c>
      <c r="O2596" t="s">
        <v>3012</v>
      </c>
      <c r="P2596" t="s">
        <v>16359</v>
      </c>
      <c r="Q2596" t="s">
        <v>293</v>
      </c>
      <c r="R2596" t="b">
        <v>0</v>
      </c>
      <c r="S2596">
        <v>3000</v>
      </c>
      <c r="T2596" t="s">
        <v>3002</v>
      </c>
      <c r="U2596" t="s">
        <v>3003</v>
      </c>
      <c r="V2596">
        <v>3</v>
      </c>
      <c r="W2596" t="s">
        <v>3012</v>
      </c>
    </row>
    <row r="2597" spans="1:23" hidden="1" x14ac:dyDescent="0.35">
      <c r="A2597" t="s">
        <v>2189</v>
      </c>
      <c r="C2597" s="403">
        <v>45435</v>
      </c>
      <c r="D2597" t="s">
        <v>3543</v>
      </c>
      <c r="E2597" t="s">
        <v>16385</v>
      </c>
      <c r="F2597" t="s">
        <v>16386</v>
      </c>
      <c r="G2597" t="s">
        <v>16387</v>
      </c>
      <c r="H2597" t="s">
        <v>16388</v>
      </c>
      <c r="I2597" t="s">
        <v>7445</v>
      </c>
      <c r="J2597" t="s">
        <v>100</v>
      </c>
      <c r="K2597" t="s">
        <v>293</v>
      </c>
      <c r="L2597" t="s">
        <v>3548</v>
      </c>
      <c r="M2597" t="s">
        <v>1798</v>
      </c>
      <c r="N2597" t="s">
        <v>16389</v>
      </c>
      <c r="O2597" t="s">
        <v>3012</v>
      </c>
      <c r="P2597" t="s">
        <v>16359</v>
      </c>
      <c r="Q2597" t="s">
        <v>293</v>
      </c>
      <c r="R2597" t="b">
        <v>0</v>
      </c>
      <c r="S2597">
        <v>3000</v>
      </c>
      <c r="T2597" t="s">
        <v>3002</v>
      </c>
      <c r="U2597" t="s">
        <v>3003</v>
      </c>
      <c r="V2597">
        <v>3</v>
      </c>
      <c r="W2597" t="s">
        <v>3012</v>
      </c>
    </row>
    <row r="2598" spans="1:23" hidden="1" x14ac:dyDescent="0.35">
      <c r="A2598" t="s">
        <v>2189</v>
      </c>
      <c r="C2598" s="403">
        <v>45435</v>
      </c>
      <c r="D2598" t="s">
        <v>3543</v>
      </c>
      <c r="E2598" t="s">
        <v>16390</v>
      </c>
      <c r="F2598" t="s">
        <v>16391</v>
      </c>
      <c r="G2598" t="s">
        <v>16392</v>
      </c>
      <c r="H2598" t="s">
        <v>16393</v>
      </c>
      <c r="I2598" t="s">
        <v>2636</v>
      </c>
      <c r="J2598" t="s">
        <v>100</v>
      </c>
      <c r="K2598" t="s">
        <v>293</v>
      </c>
      <c r="L2598" t="s">
        <v>3548</v>
      </c>
      <c r="M2598" t="s">
        <v>1798</v>
      </c>
      <c r="N2598" t="s">
        <v>16394</v>
      </c>
      <c r="O2598" t="s">
        <v>3012</v>
      </c>
      <c r="P2598" t="s">
        <v>16359</v>
      </c>
      <c r="Q2598" t="s">
        <v>293</v>
      </c>
      <c r="R2598" t="b">
        <v>0</v>
      </c>
      <c r="S2598">
        <v>1000</v>
      </c>
      <c r="T2598" t="s">
        <v>3002</v>
      </c>
      <c r="U2598" t="s">
        <v>3003</v>
      </c>
      <c r="V2598">
        <v>1</v>
      </c>
      <c r="W2598" t="s">
        <v>3012</v>
      </c>
    </row>
    <row r="2599" spans="1:23" hidden="1" x14ac:dyDescent="0.35">
      <c r="A2599" t="s">
        <v>2189</v>
      </c>
      <c r="C2599" s="403">
        <v>45435</v>
      </c>
      <c r="D2599" t="s">
        <v>3543</v>
      </c>
      <c r="E2599" t="s">
        <v>16395</v>
      </c>
      <c r="F2599" t="s">
        <v>16396</v>
      </c>
      <c r="G2599" t="s">
        <v>16397</v>
      </c>
      <c r="H2599" t="s">
        <v>16398</v>
      </c>
      <c r="I2599" t="s">
        <v>12144</v>
      </c>
      <c r="J2599" t="s">
        <v>100</v>
      </c>
      <c r="K2599" t="s">
        <v>293</v>
      </c>
      <c r="L2599" t="s">
        <v>3548</v>
      </c>
      <c r="M2599" t="s">
        <v>1798</v>
      </c>
      <c r="N2599" t="s">
        <v>16399</v>
      </c>
      <c r="O2599" t="s">
        <v>3012</v>
      </c>
      <c r="P2599" t="s">
        <v>16359</v>
      </c>
      <c r="Q2599" t="s">
        <v>293</v>
      </c>
      <c r="R2599" t="b">
        <v>0</v>
      </c>
      <c r="S2599">
        <v>500</v>
      </c>
      <c r="T2599" t="s">
        <v>3002</v>
      </c>
      <c r="U2599" t="s">
        <v>3003</v>
      </c>
      <c r="V2599">
        <v>0.5</v>
      </c>
      <c r="W2599" t="s">
        <v>3012</v>
      </c>
    </row>
    <row r="2600" spans="1:23" hidden="1" x14ac:dyDescent="0.35">
      <c r="A2600" t="s">
        <v>2189</v>
      </c>
      <c r="C2600" s="403">
        <v>45435</v>
      </c>
      <c r="D2600" t="s">
        <v>3543</v>
      </c>
      <c r="E2600" t="s">
        <v>16400</v>
      </c>
      <c r="F2600" t="s">
        <v>16401</v>
      </c>
      <c r="G2600" t="s">
        <v>488</v>
      </c>
      <c r="H2600" t="s">
        <v>16402</v>
      </c>
      <c r="I2600" t="s">
        <v>488</v>
      </c>
      <c r="J2600" t="s">
        <v>101</v>
      </c>
      <c r="K2600" t="s">
        <v>792</v>
      </c>
      <c r="L2600" t="s">
        <v>3645</v>
      </c>
      <c r="M2600" t="s">
        <v>9719</v>
      </c>
      <c r="N2600" t="s">
        <v>16403</v>
      </c>
      <c r="O2600" t="s">
        <v>3012</v>
      </c>
      <c r="P2600" t="s">
        <v>3682</v>
      </c>
      <c r="Q2600" t="s">
        <v>2189</v>
      </c>
      <c r="R2600" t="b">
        <v>0</v>
      </c>
      <c r="S2600">
        <v>3000</v>
      </c>
      <c r="T2600" t="s">
        <v>3002</v>
      </c>
      <c r="U2600" t="s">
        <v>3003</v>
      </c>
      <c r="V2600">
        <v>3</v>
      </c>
      <c r="W2600" t="s">
        <v>3012</v>
      </c>
    </row>
    <row r="2601" spans="1:23" hidden="1" x14ac:dyDescent="0.35">
      <c r="A2601" t="s">
        <v>350</v>
      </c>
      <c r="C2601" s="403">
        <v>45435</v>
      </c>
      <c r="D2601" t="s">
        <v>3543</v>
      </c>
      <c r="E2601" t="s">
        <v>2716</v>
      </c>
      <c r="F2601" t="s">
        <v>16404</v>
      </c>
      <c r="G2601" t="s">
        <v>16405</v>
      </c>
      <c r="H2601" t="s">
        <v>16406</v>
      </c>
      <c r="I2601" t="s">
        <v>16407</v>
      </c>
      <c r="J2601" t="s">
        <v>103</v>
      </c>
      <c r="K2601" t="s">
        <v>837</v>
      </c>
      <c r="L2601" t="s">
        <v>9907</v>
      </c>
      <c r="M2601" t="s">
        <v>9908</v>
      </c>
      <c r="N2601" t="s">
        <v>16408</v>
      </c>
      <c r="O2601" t="s">
        <v>3030</v>
      </c>
      <c r="P2601" t="s">
        <v>9909</v>
      </c>
      <c r="Q2601" t="s">
        <v>837</v>
      </c>
      <c r="R2601" t="b">
        <v>0</v>
      </c>
      <c r="S2601">
        <v>15000</v>
      </c>
      <c r="T2601" t="s">
        <v>3002</v>
      </c>
      <c r="U2601" t="s">
        <v>3003</v>
      </c>
      <c r="V2601">
        <v>15</v>
      </c>
      <c r="W2601" t="s">
        <v>3030</v>
      </c>
    </row>
    <row r="2602" spans="1:23" hidden="1" x14ac:dyDescent="0.35">
      <c r="A2602" t="s">
        <v>350</v>
      </c>
      <c r="C2602" s="403">
        <v>45435</v>
      </c>
      <c r="D2602" t="s">
        <v>3543</v>
      </c>
      <c r="E2602" t="s">
        <v>16409</v>
      </c>
      <c r="F2602" t="s">
        <v>16410</v>
      </c>
      <c r="G2602" t="s">
        <v>16411</v>
      </c>
      <c r="H2602" t="s">
        <v>16412</v>
      </c>
      <c r="I2602" t="s">
        <v>16411</v>
      </c>
      <c r="J2602" t="s">
        <v>103</v>
      </c>
      <c r="K2602" t="s">
        <v>837</v>
      </c>
      <c r="L2602" t="s">
        <v>9907</v>
      </c>
      <c r="M2602" t="s">
        <v>1798</v>
      </c>
      <c r="N2602" t="s">
        <v>16413</v>
      </c>
      <c r="O2602" t="s">
        <v>3012</v>
      </c>
      <c r="P2602" t="s">
        <v>9909</v>
      </c>
      <c r="Q2602" t="s">
        <v>837</v>
      </c>
      <c r="R2602" t="b">
        <v>0</v>
      </c>
      <c r="S2602">
        <v>3000</v>
      </c>
      <c r="T2602" t="s">
        <v>3002</v>
      </c>
      <c r="U2602" t="s">
        <v>3003</v>
      </c>
      <c r="V2602">
        <v>3</v>
      </c>
      <c r="W2602" t="s">
        <v>3012</v>
      </c>
    </row>
    <row r="2603" spans="1:23" hidden="1" x14ac:dyDescent="0.35">
      <c r="A2603" t="s">
        <v>350</v>
      </c>
      <c r="C2603" s="403">
        <v>45435</v>
      </c>
      <c r="D2603" t="s">
        <v>3543</v>
      </c>
      <c r="E2603" t="s">
        <v>16414</v>
      </c>
      <c r="F2603" t="s">
        <v>16415</v>
      </c>
      <c r="G2603" t="s">
        <v>12395</v>
      </c>
      <c r="H2603" t="s">
        <v>16416</v>
      </c>
      <c r="I2603" t="s">
        <v>12395</v>
      </c>
      <c r="J2603" t="s">
        <v>103</v>
      </c>
      <c r="K2603" t="s">
        <v>837</v>
      </c>
      <c r="L2603" t="s">
        <v>9907</v>
      </c>
      <c r="M2603" t="s">
        <v>1798</v>
      </c>
      <c r="N2603" t="s">
        <v>16417</v>
      </c>
      <c r="O2603" t="s">
        <v>3012</v>
      </c>
      <c r="P2603" t="s">
        <v>9909</v>
      </c>
      <c r="Q2603" t="s">
        <v>837</v>
      </c>
      <c r="R2603" t="b">
        <v>0</v>
      </c>
      <c r="S2603">
        <v>1500</v>
      </c>
      <c r="T2603" t="s">
        <v>3002</v>
      </c>
      <c r="U2603" t="s">
        <v>3003</v>
      </c>
      <c r="V2603">
        <v>1.5</v>
      </c>
      <c r="W2603" t="s">
        <v>3012</v>
      </c>
    </row>
    <row r="2604" spans="1:23" hidden="1" x14ac:dyDescent="0.35">
      <c r="A2604" t="s">
        <v>350</v>
      </c>
      <c r="C2604" s="403">
        <v>45435</v>
      </c>
      <c r="D2604" t="s">
        <v>3543</v>
      </c>
      <c r="E2604" t="s">
        <v>16418</v>
      </c>
      <c r="F2604" t="s">
        <v>16419</v>
      </c>
      <c r="G2604" t="s">
        <v>16420</v>
      </c>
      <c r="H2604" t="s">
        <v>16421</v>
      </c>
      <c r="I2604" t="s">
        <v>16420</v>
      </c>
      <c r="J2604" t="s">
        <v>103</v>
      </c>
      <c r="K2604" t="s">
        <v>837</v>
      </c>
      <c r="L2604" t="s">
        <v>9907</v>
      </c>
      <c r="M2604" t="s">
        <v>1798</v>
      </c>
      <c r="N2604" t="s">
        <v>16422</v>
      </c>
      <c r="O2604" t="s">
        <v>3012</v>
      </c>
      <c r="P2604" t="s">
        <v>9909</v>
      </c>
      <c r="Q2604" t="s">
        <v>837</v>
      </c>
      <c r="R2604" t="b">
        <v>0</v>
      </c>
      <c r="S2604">
        <v>2000</v>
      </c>
      <c r="T2604" t="s">
        <v>3002</v>
      </c>
      <c r="U2604" t="s">
        <v>3003</v>
      </c>
      <c r="V2604">
        <v>2</v>
      </c>
      <c r="W2604" t="s">
        <v>3012</v>
      </c>
    </row>
    <row r="2605" spans="1:23" hidden="1" x14ac:dyDescent="0.35">
      <c r="A2605" t="s">
        <v>350</v>
      </c>
      <c r="C2605" s="403">
        <v>45435</v>
      </c>
      <c r="D2605" t="s">
        <v>3543</v>
      </c>
      <c r="E2605" t="s">
        <v>16423</v>
      </c>
      <c r="F2605" t="s">
        <v>16424</v>
      </c>
      <c r="G2605" t="s">
        <v>16425</v>
      </c>
      <c r="H2605" t="s">
        <v>16426</v>
      </c>
      <c r="I2605" t="s">
        <v>4063</v>
      </c>
      <c r="J2605" t="s">
        <v>103</v>
      </c>
      <c r="K2605" t="s">
        <v>837</v>
      </c>
      <c r="L2605" t="s">
        <v>9907</v>
      </c>
      <c r="M2605" t="s">
        <v>1798</v>
      </c>
      <c r="N2605" t="s">
        <v>16427</v>
      </c>
      <c r="O2605" t="s">
        <v>3012</v>
      </c>
      <c r="P2605" t="s">
        <v>9909</v>
      </c>
      <c r="Q2605" t="s">
        <v>837</v>
      </c>
      <c r="R2605" t="b">
        <v>0</v>
      </c>
      <c r="S2605">
        <v>8000</v>
      </c>
      <c r="T2605" t="s">
        <v>3002</v>
      </c>
      <c r="U2605" t="s">
        <v>3003</v>
      </c>
      <c r="V2605">
        <v>8</v>
      </c>
      <c r="W2605" t="s">
        <v>3012</v>
      </c>
    </row>
    <row r="2606" spans="1:23" hidden="1" x14ac:dyDescent="0.35">
      <c r="A2606" t="s">
        <v>350</v>
      </c>
      <c r="C2606" s="403">
        <v>45435</v>
      </c>
      <c r="D2606" t="s">
        <v>3543</v>
      </c>
      <c r="E2606" t="s">
        <v>16428</v>
      </c>
      <c r="F2606" t="s">
        <v>16429</v>
      </c>
      <c r="G2606" t="s">
        <v>16430</v>
      </c>
      <c r="H2606" t="s">
        <v>16431</v>
      </c>
      <c r="I2606" t="s">
        <v>16430</v>
      </c>
      <c r="J2606" t="s">
        <v>103</v>
      </c>
      <c r="K2606" t="s">
        <v>837</v>
      </c>
      <c r="L2606" t="s">
        <v>9907</v>
      </c>
      <c r="M2606" t="s">
        <v>1798</v>
      </c>
      <c r="N2606" t="s">
        <v>16432</v>
      </c>
      <c r="O2606" t="s">
        <v>3012</v>
      </c>
      <c r="P2606" t="s">
        <v>9909</v>
      </c>
      <c r="Q2606" t="s">
        <v>837</v>
      </c>
      <c r="R2606" t="b">
        <v>0</v>
      </c>
      <c r="S2606">
        <v>1500</v>
      </c>
      <c r="T2606" t="s">
        <v>3002</v>
      </c>
      <c r="U2606" t="s">
        <v>3003</v>
      </c>
      <c r="V2606">
        <v>1.5</v>
      </c>
      <c r="W2606" t="s">
        <v>3012</v>
      </c>
    </row>
    <row r="2607" spans="1:23" hidden="1" x14ac:dyDescent="0.35">
      <c r="A2607" t="s">
        <v>350</v>
      </c>
      <c r="C2607" s="403">
        <v>45435</v>
      </c>
      <c r="D2607" t="s">
        <v>3543</v>
      </c>
      <c r="E2607" t="s">
        <v>16433</v>
      </c>
      <c r="F2607" t="s">
        <v>16434</v>
      </c>
      <c r="G2607" t="s">
        <v>16435</v>
      </c>
      <c r="H2607" t="s">
        <v>16436</v>
      </c>
      <c r="I2607" t="s">
        <v>16435</v>
      </c>
      <c r="J2607" t="s">
        <v>103</v>
      </c>
      <c r="K2607" t="s">
        <v>837</v>
      </c>
      <c r="L2607" t="s">
        <v>9907</v>
      </c>
      <c r="M2607" t="s">
        <v>1798</v>
      </c>
      <c r="N2607" t="s">
        <v>16432</v>
      </c>
      <c r="O2607" t="s">
        <v>3012</v>
      </c>
      <c r="P2607" t="s">
        <v>9909</v>
      </c>
      <c r="Q2607" t="s">
        <v>837</v>
      </c>
      <c r="R2607" t="b">
        <v>0</v>
      </c>
      <c r="S2607">
        <v>3000</v>
      </c>
      <c r="T2607" t="s">
        <v>3002</v>
      </c>
      <c r="U2607" t="s">
        <v>3003</v>
      </c>
      <c r="V2607">
        <v>3</v>
      </c>
      <c r="W2607" t="s">
        <v>3012</v>
      </c>
    </row>
    <row r="2608" spans="1:23" hidden="1" x14ac:dyDescent="0.35">
      <c r="A2608" t="s">
        <v>419</v>
      </c>
      <c r="C2608" s="403">
        <v>45434</v>
      </c>
      <c r="D2608" t="s">
        <v>3543</v>
      </c>
      <c r="E2608" t="s">
        <v>16437</v>
      </c>
      <c r="F2608" t="s">
        <v>16438</v>
      </c>
      <c r="G2608" t="s">
        <v>16439</v>
      </c>
      <c r="H2608" t="s">
        <v>16440</v>
      </c>
      <c r="I2608" t="s">
        <v>16439</v>
      </c>
      <c r="J2608" t="s">
        <v>92</v>
      </c>
      <c r="K2608" t="s">
        <v>418</v>
      </c>
      <c r="L2608" t="s">
        <v>16441</v>
      </c>
      <c r="M2608" t="s">
        <v>16442</v>
      </c>
      <c r="N2608" t="s">
        <v>16443</v>
      </c>
      <c r="O2608" t="s">
        <v>3012</v>
      </c>
      <c r="P2608" t="s">
        <v>8177</v>
      </c>
      <c r="Q2608" t="s">
        <v>418</v>
      </c>
      <c r="R2608" t="b">
        <v>0</v>
      </c>
      <c r="S2608">
        <v>15000</v>
      </c>
      <c r="T2608" t="s">
        <v>3002</v>
      </c>
      <c r="U2608" t="s">
        <v>3003</v>
      </c>
      <c r="V2608">
        <v>15</v>
      </c>
      <c r="W2608" t="s">
        <v>3012</v>
      </c>
    </row>
    <row r="2609" spans="1:23" hidden="1" x14ac:dyDescent="0.35">
      <c r="A2609" t="s">
        <v>419</v>
      </c>
      <c r="C2609" s="403">
        <v>45434</v>
      </c>
      <c r="D2609" t="s">
        <v>3543</v>
      </c>
      <c r="E2609" t="s">
        <v>16444</v>
      </c>
      <c r="F2609" t="s">
        <v>16445</v>
      </c>
      <c r="G2609" t="s">
        <v>16446</v>
      </c>
      <c r="H2609" t="s">
        <v>16447</v>
      </c>
      <c r="I2609" t="s">
        <v>2370</v>
      </c>
      <c r="J2609" t="s">
        <v>92</v>
      </c>
      <c r="K2609" t="s">
        <v>418</v>
      </c>
      <c r="L2609" t="s">
        <v>16441</v>
      </c>
      <c r="M2609" t="s">
        <v>16442</v>
      </c>
      <c r="N2609" t="s">
        <v>16448</v>
      </c>
      <c r="O2609" t="s">
        <v>3030</v>
      </c>
      <c r="P2609" t="s">
        <v>8177</v>
      </c>
      <c r="Q2609" t="s">
        <v>418</v>
      </c>
      <c r="R2609" t="b">
        <v>0</v>
      </c>
      <c r="S2609">
        <v>12000</v>
      </c>
      <c r="T2609" t="s">
        <v>3002</v>
      </c>
      <c r="U2609" t="s">
        <v>3003</v>
      </c>
      <c r="V2609">
        <v>12</v>
      </c>
      <c r="W2609" t="s">
        <v>3030</v>
      </c>
    </row>
    <row r="2610" spans="1:23" hidden="1" x14ac:dyDescent="0.35">
      <c r="A2610" t="s">
        <v>419</v>
      </c>
      <c r="C2610" s="403">
        <v>45434</v>
      </c>
      <c r="D2610" t="s">
        <v>3543</v>
      </c>
      <c r="E2610" t="s">
        <v>16449</v>
      </c>
      <c r="F2610" t="s">
        <v>16450</v>
      </c>
      <c r="G2610" t="s">
        <v>2353</v>
      </c>
      <c r="H2610" t="s">
        <v>16451</v>
      </c>
      <c r="I2610" t="s">
        <v>2353</v>
      </c>
      <c r="J2610" t="s">
        <v>92</v>
      </c>
      <c r="K2610" t="s">
        <v>418</v>
      </c>
      <c r="L2610" t="s">
        <v>16441</v>
      </c>
      <c r="M2610" t="s">
        <v>16452</v>
      </c>
      <c r="N2610" t="s">
        <v>16453</v>
      </c>
      <c r="O2610" t="s">
        <v>3021</v>
      </c>
      <c r="P2610" t="s">
        <v>16454</v>
      </c>
      <c r="Q2610" t="s">
        <v>418</v>
      </c>
      <c r="R2610" t="b">
        <v>0</v>
      </c>
      <c r="S2610">
        <v>15000</v>
      </c>
      <c r="T2610" t="s">
        <v>3002</v>
      </c>
      <c r="U2610" t="s">
        <v>3003</v>
      </c>
      <c r="V2610">
        <v>15</v>
      </c>
      <c r="W2610" t="s">
        <v>3021</v>
      </c>
    </row>
    <row r="2611" spans="1:23" hidden="1" x14ac:dyDescent="0.35">
      <c r="A2611" t="s">
        <v>2189</v>
      </c>
      <c r="C2611" s="403">
        <v>45434</v>
      </c>
      <c r="D2611" t="s">
        <v>3543</v>
      </c>
      <c r="E2611" t="s">
        <v>16455</v>
      </c>
      <c r="F2611" t="s">
        <v>16456</v>
      </c>
      <c r="G2611" t="s">
        <v>4673</v>
      </c>
      <c r="H2611" t="s">
        <v>16457</v>
      </c>
      <c r="I2611" t="s">
        <v>4673</v>
      </c>
      <c r="J2611" t="s">
        <v>101</v>
      </c>
      <c r="K2611" t="s">
        <v>792</v>
      </c>
      <c r="L2611" t="s">
        <v>3645</v>
      </c>
      <c r="M2611" t="s">
        <v>1798</v>
      </c>
      <c r="N2611" t="s">
        <v>16458</v>
      </c>
      <c r="O2611" t="s">
        <v>3012</v>
      </c>
      <c r="P2611" t="s">
        <v>11490</v>
      </c>
      <c r="Q2611" t="s">
        <v>2189</v>
      </c>
      <c r="R2611" t="b">
        <v>0</v>
      </c>
      <c r="S2611">
        <v>2400</v>
      </c>
      <c r="T2611" t="s">
        <v>3002</v>
      </c>
      <c r="U2611" t="s">
        <v>3003</v>
      </c>
      <c r="V2611">
        <v>2.4</v>
      </c>
      <c r="W2611" t="s">
        <v>3012</v>
      </c>
    </row>
    <row r="2612" spans="1:23" hidden="1" x14ac:dyDescent="0.35">
      <c r="A2612" t="s">
        <v>2189</v>
      </c>
      <c r="C2612" s="403">
        <v>45434</v>
      </c>
      <c r="D2612" t="s">
        <v>3543</v>
      </c>
      <c r="E2612" t="s">
        <v>16459</v>
      </c>
      <c r="F2612" t="s">
        <v>16460</v>
      </c>
      <c r="G2612" t="s">
        <v>16461</v>
      </c>
      <c r="H2612" t="s">
        <v>16462</v>
      </c>
      <c r="I2612" t="s">
        <v>2396</v>
      </c>
      <c r="J2612" t="s">
        <v>101</v>
      </c>
      <c r="K2612" t="s">
        <v>792</v>
      </c>
      <c r="L2612" t="s">
        <v>3645</v>
      </c>
      <c r="M2612" t="s">
        <v>1798</v>
      </c>
      <c r="N2612" t="s">
        <v>16463</v>
      </c>
      <c r="O2612" t="s">
        <v>3012</v>
      </c>
      <c r="P2612" t="s">
        <v>11490</v>
      </c>
      <c r="Q2612" t="s">
        <v>2189</v>
      </c>
      <c r="R2612" t="b">
        <v>0</v>
      </c>
      <c r="S2612">
        <v>900</v>
      </c>
      <c r="T2612" t="s">
        <v>3002</v>
      </c>
      <c r="U2612" t="s">
        <v>3003</v>
      </c>
      <c r="V2612">
        <v>0.9</v>
      </c>
      <c r="W2612" t="s">
        <v>3012</v>
      </c>
    </row>
    <row r="2613" spans="1:23" hidden="1" x14ac:dyDescent="0.35">
      <c r="A2613" t="s">
        <v>2189</v>
      </c>
      <c r="C2613" s="403">
        <v>45434</v>
      </c>
      <c r="D2613" t="s">
        <v>3543</v>
      </c>
      <c r="E2613" t="s">
        <v>16464</v>
      </c>
      <c r="F2613" t="s">
        <v>16465</v>
      </c>
      <c r="G2613" t="s">
        <v>10800</v>
      </c>
      <c r="H2613" t="s">
        <v>16466</v>
      </c>
      <c r="I2613" t="s">
        <v>10800</v>
      </c>
      <c r="J2613" t="s">
        <v>101</v>
      </c>
      <c r="K2613" t="s">
        <v>792</v>
      </c>
      <c r="L2613" t="s">
        <v>3645</v>
      </c>
      <c r="M2613" t="s">
        <v>1798</v>
      </c>
      <c r="N2613" t="s">
        <v>16458</v>
      </c>
      <c r="O2613" t="s">
        <v>3012</v>
      </c>
      <c r="P2613" t="s">
        <v>11490</v>
      </c>
      <c r="Q2613" t="s">
        <v>2189</v>
      </c>
      <c r="R2613" t="b">
        <v>0</v>
      </c>
      <c r="S2613">
        <v>1200</v>
      </c>
      <c r="T2613" t="s">
        <v>3002</v>
      </c>
      <c r="U2613" t="s">
        <v>3003</v>
      </c>
      <c r="V2613">
        <v>1.2</v>
      </c>
      <c r="W2613" t="s">
        <v>3012</v>
      </c>
    </row>
    <row r="2614" spans="1:23" hidden="1" x14ac:dyDescent="0.35">
      <c r="A2614" t="s">
        <v>2189</v>
      </c>
      <c r="C2614" s="403">
        <v>45434</v>
      </c>
      <c r="D2614" t="s">
        <v>3543</v>
      </c>
      <c r="E2614" t="s">
        <v>16467</v>
      </c>
      <c r="F2614" t="s">
        <v>16468</v>
      </c>
      <c r="G2614" t="s">
        <v>2632</v>
      </c>
      <c r="H2614" t="s">
        <v>16469</v>
      </c>
      <c r="I2614" t="s">
        <v>2632</v>
      </c>
      <c r="J2614" t="s">
        <v>101</v>
      </c>
      <c r="K2614" t="s">
        <v>792</v>
      </c>
      <c r="L2614" t="s">
        <v>3645</v>
      </c>
      <c r="M2614" t="s">
        <v>1798</v>
      </c>
      <c r="N2614" t="s">
        <v>16470</v>
      </c>
      <c r="O2614" t="s">
        <v>3012</v>
      </c>
      <c r="P2614" t="s">
        <v>11490</v>
      </c>
      <c r="Q2614" t="s">
        <v>2189</v>
      </c>
      <c r="R2614" t="b">
        <v>0</v>
      </c>
      <c r="S2614">
        <v>3000</v>
      </c>
      <c r="T2614" t="s">
        <v>3002</v>
      </c>
      <c r="U2614" t="s">
        <v>3003</v>
      </c>
      <c r="V2614">
        <v>3</v>
      </c>
      <c r="W2614" t="s">
        <v>3012</v>
      </c>
    </row>
    <row r="2615" spans="1:23" hidden="1" x14ac:dyDescent="0.35">
      <c r="A2615" t="s">
        <v>2189</v>
      </c>
      <c r="C2615" s="403">
        <v>45434</v>
      </c>
      <c r="D2615" t="s">
        <v>3543</v>
      </c>
      <c r="E2615" t="s">
        <v>16471</v>
      </c>
      <c r="F2615" t="s">
        <v>16472</v>
      </c>
      <c r="G2615" t="s">
        <v>16473</v>
      </c>
      <c r="H2615" t="s">
        <v>16474</v>
      </c>
      <c r="I2615" t="s">
        <v>16473</v>
      </c>
      <c r="J2615" t="s">
        <v>101</v>
      </c>
      <c r="K2615" t="s">
        <v>792</v>
      </c>
      <c r="L2615" t="s">
        <v>3645</v>
      </c>
      <c r="M2615" t="s">
        <v>1798</v>
      </c>
      <c r="N2615" t="s">
        <v>16475</v>
      </c>
      <c r="O2615" t="s">
        <v>3012</v>
      </c>
      <c r="P2615" t="s">
        <v>11490</v>
      </c>
      <c r="Q2615" t="s">
        <v>2189</v>
      </c>
      <c r="R2615" t="b">
        <v>0</v>
      </c>
      <c r="S2615">
        <v>4000</v>
      </c>
      <c r="T2615" t="s">
        <v>3002</v>
      </c>
      <c r="U2615" t="s">
        <v>3003</v>
      </c>
      <c r="V2615">
        <v>4</v>
      </c>
      <c r="W2615" t="s">
        <v>3012</v>
      </c>
    </row>
    <row r="2616" spans="1:23" hidden="1" x14ac:dyDescent="0.35">
      <c r="A2616" t="s">
        <v>419</v>
      </c>
      <c r="C2616" s="403">
        <v>45434</v>
      </c>
      <c r="D2616" t="s">
        <v>3543</v>
      </c>
      <c r="E2616" t="s">
        <v>16476</v>
      </c>
      <c r="F2616" t="s">
        <v>16477</v>
      </c>
      <c r="G2616" t="s">
        <v>16478</v>
      </c>
      <c r="H2616" t="s">
        <v>16479</v>
      </c>
      <c r="I2616" t="s">
        <v>16478</v>
      </c>
      <c r="J2616" t="s">
        <v>92</v>
      </c>
      <c r="K2616" t="s">
        <v>418</v>
      </c>
      <c r="L2616" t="s">
        <v>16441</v>
      </c>
      <c r="M2616" t="s">
        <v>16480</v>
      </c>
      <c r="N2616" t="s">
        <v>16481</v>
      </c>
      <c r="O2616" t="s">
        <v>3030</v>
      </c>
      <c r="P2616" t="s">
        <v>16480</v>
      </c>
      <c r="Q2616" t="s">
        <v>418</v>
      </c>
      <c r="R2616" t="b">
        <v>0</v>
      </c>
      <c r="S2616">
        <v>10000</v>
      </c>
      <c r="T2616" t="s">
        <v>3002</v>
      </c>
      <c r="U2616" t="s">
        <v>3003</v>
      </c>
      <c r="V2616">
        <v>10</v>
      </c>
      <c r="W2616" t="s">
        <v>3030</v>
      </c>
    </row>
    <row r="2617" spans="1:23" hidden="1" x14ac:dyDescent="0.35">
      <c r="A2617" t="s">
        <v>350</v>
      </c>
      <c r="C2617" s="403">
        <v>45434</v>
      </c>
      <c r="D2617" t="s">
        <v>3543</v>
      </c>
      <c r="E2617" t="s">
        <v>16482</v>
      </c>
      <c r="F2617" t="s">
        <v>16483</v>
      </c>
      <c r="G2617" t="s">
        <v>16484</v>
      </c>
      <c r="H2617" t="s">
        <v>16485</v>
      </c>
      <c r="I2617" t="s">
        <v>16484</v>
      </c>
      <c r="J2617" t="s">
        <v>103</v>
      </c>
      <c r="K2617" t="s">
        <v>837</v>
      </c>
      <c r="L2617" t="s">
        <v>8892</v>
      </c>
      <c r="M2617" t="s">
        <v>1798</v>
      </c>
      <c r="N2617" t="s">
        <v>16486</v>
      </c>
      <c r="O2617" t="s">
        <v>3012</v>
      </c>
      <c r="P2617" t="s">
        <v>13184</v>
      </c>
      <c r="Q2617" t="s">
        <v>837</v>
      </c>
      <c r="R2617" t="b">
        <v>0</v>
      </c>
      <c r="S2617">
        <v>2000</v>
      </c>
      <c r="T2617" t="s">
        <v>3002</v>
      </c>
      <c r="U2617" t="s">
        <v>3003</v>
      </c>
      <c r="V2617">
        <v>2</v>
      </c>
      <c r="W2617" t="s">
        <v>3012</v>
      </c>
    </row>
    <row r="2618" spans="1:23" hidden="1" x14ac:dyDescent="0.35">
      <c r="A2618" t="s">
        <v>419</v>
      </c>
      <c r="C2618" s="403">
        <v>45433</v>
      </c>
      <c r="D2618" t="s">
        <v>3543</v>
      </c>
      <c r="E2618" t="s">
        <v>16487</v>
      </c>
      <c r="F2618" t="s">
        <v>16488</v>
      </c>
      <c r="G2618" t="s">
        <v>16489</v>
      </c>
      <c r="H2618" t="s">
        <v>16490</v>
      </c>
      <c r="I2618" t="s">
        <v>16489</v>
      </c>
      <c r="J2618" t="s">
        <v>92</v>
      </c>
      <c r="K2618" t="s">
        <v>418</v>
      </c>
      <c r="L2618" t="s">
        <v>3140</v>
      </c>
      <c r="M2618" t="s">
        <v>16491</v>
      </c>
      <c r="N2618" t="s">
        <v>16492</v>
      </c>
      <c r="O2618" t="s">
        <v>3001</v>
      </c>
      <c r="P2618" t="s">
        <v>14241</v>
      </c>
      <c r="Q2618" t="s">
        <v>418</v>
      </c>
      <c r="R2618" t="b">
        <v>0</v>
      </c>
      <c r="S2618">
        <v>0</v>
      </c>
      <c r="T2618" t="s">
        <v>3002</v>
      </c>
      <c r="U2618" t="s">
        <v>3003</v>
      </c>
      <c r="V2618">
        <v>0</v>
      </c>
      <c r="W2618" t="s">
        <v>3001</v>
      </c>
    </row>
    <row r="2619" spans="1:23" hidden="1" x14ac:dyDescent="0.35">
      <c r="A2619" t="s">
        <v>2189</v>
      </c>
      <c r="C2619" s="403">
        <v>45433</v>
      </c>
      <c r="D2619" t="s">
        <v>3543</v>
      </c>
      <c r="E2619" t="s">
        <v>16493</v>
      </c>
      <c r="F2619" t="s">
        <v>16494</v>
      </c>
      <c r="G2619" t="s">
        <v>16495</v>
      </c>
      <c r="H2619" t="s">
        <v>16496</v>
      </c>
      <c r="I2619" t="s">
        <v>16497</v>
      </c>
      <c r="J2619" t="s">
        <v>98</v>
      </c>
      <c r="K2619" t="s">
        <v>2189</v>
      </c>
      <c r="L2619" t="s">
        <v>3205</v>
      </c>
      <c r="M2619" t="s">
        <v>5273</v>
      </c>
      <c r="N2619" t="s">
        <v>16498</v>
      </c>
      <c r="O2619" t="s">
        <v>3012</v>
      </c>
      <c r="P2619" t="s">
        <v>4683</v>
      </c>
      <c r="Q2619" t="s">
        <v>2189</v>
      </c>
      <c r="R2619" t="b">
        <v>0</v>
      </c>
      <c r="S2619">
        <v>1000</v>
      </c>
      <c r="T2619" t="s">
        <v>3002</v>
      </c>
      <c r="U2619" t="s">
        <v>3003</v>
      </c>
      <c r="V2619">
        <v>1</v>
      </c>
      <c r="W2619" t="s">
        <v>3012</v>
      </c>
    </row>
    <row r="2620" spans="1:23" hidden="1" x14ac:dyDescent="0.35">
      <c r="A2620" t="s">
        <v>2189</v>
      </c>
      <c r="C2620" s="403">
        <v>45433</v>
      </c>
      <c r="D2620" t="s">
        <v>3543</v>
      </c>
      <c r="E2620" t="s">
        <v>16499</v>
      </c>
      <c r="F2620" t="s">
        <v>16500</v>
      </c>
      <c r="G2620" t="s">
        <v>16501</v>
      </c>
      <c r="H2620" t="s">
        <v>16502</v>
      </c>
      <c r="I2620" t="s">
        <v>2432</v>
      </c>
      <c r="J2620" t="s">
        <v>98</v>
      </c>
      <c r="K2620" t="s">
        <v>2189</v>
      </c>
      <c r="L2620" t="s">
        <v>3205</v>
      </c>
      <c r="M2620" t="s">
        <v>5273</v>
      </c>
      <c r="N2620" t="s">
        <v>16498</v>
      </c>
      <c r="O2620" t="s">
        <v>3012</v>
      </c>
      <c r="P2620" t="s">
        <v>4683</v>
      </c>
      <c r="Q2620" t="s">
        <v>2189</v>
      </c>
      <c r="R2620" t="b">
        <v>0</v>
      </c>
      <c r="S2620">
        <v>1000</v>
      </c>
      <c r="T2620" t="s">
        <v>3002</v>
      </c>
      <c r="U2620" t="s">
        <v>3003</v>
      </c>
      <c r="V2620">
        <v>1</v>
      </c>
      <c r="W2620" t="s">
        <v>3012</v>
      </c>
    </row>
    <row r="2621" spans="1:23" hidden="1" x14ac:dyDescent="0.35">
      <c r="A2621" t="s">
        <v>2189</v>
      </c>
      <c r="C2621" s="403">
        <v>45433</v>
      </c>
      <c r="D2621" t="s">
        <v>3543</v>
      </c>
      <c r="E2621" t="s">
        <v>16503</v>
      </c>
      <c r="F2621" t="s">
        <v>16504</v>
      </c>
      <c r="G2621" t="s">
        <v>16505</v>
      </c>
      <c r="H2621" t="s">
        <v>16506</v>
      </c>
      <c r="I2621" t="s">
        <v>2367</v>
      </c>
      <c r="J2621" t="s">
        <v>98</v>
      </c>
      <c r="K2621" t="s">
        <v>2189</v>
      </c>
      <c r="L2621" t="s">
        <v>3301</v>
      </c>
      <c r="M2621" t="s">
        <v>7309</v>
      </c>
      <c r="N2621" t="s">
        <v>16507</v>
      </c>
      <c r="O2621" t="s">
        <v>3012</v>
      </c>
      <c r="P2621" t="s">
        <v>7309</v>
      </c>
      <c r="Q2621" t="s">
        <v>2189</v>
      </c>
      <c r="R2621" t="b">
        <v>0</v>
      </c>
      <c r="S2621">
        <v>700</v>
      </c>
      <c r="T2621" t="s">
        <v>3002</v>
      </c>
      <c r="U2621" t="s">
        <v>3003</v>
      </c>
      <c r="V2621">
        <v>0.7</v>
      </c>
      <c r="W2621" t="s">
        <v>3012</v>
      </c>
    </row>
    <row r="2622" spans="1:23" hidden="1" x14ac:dyDescent="0.35">
      <c r="A2622" t="s">
        <v>2189</v>
      </c>
      <c r="C2622" s="403">
        <v>45433</v>
      </c>
      <c r="D2622" t="s">
        <v>3543</v>
      </c>
      <c r="E2622" t="s">
        <v>16508</v>
      </c>
      <c r="F2622" t="s">
        <v>16509</v>
      </c>
      <c r="G2622" t="s">
        <v>16510</v>
      </c>
      <c r="H2622" t="s">
        <v>16511</v>
      </c>
      <c r="I2622" t="s">
        <v>16510</v>
      </c>
      <c r="J2622" t="s">
        <v>98</v>
      </c>
      <c r="K2622" t="s">
        <v>2189</v>
      </c>
      <c r="L2622" t="s">
        <v>3301</v>
      </c>
      <c r="M2622" t="s">
        <v>7309</v>
      </c>
      <c r="N2622" t="s">
        <v>16512</v>
      </c>
      <c r="O2622" t="s">
        <v>3012</v>
      </c>
      <c r="P2622" t="s">
        <v>7309</v>
      </c>
      <c r="Q2622" t="s">
        <v>2189</v>
      </c>
      <c r="R2622" t="b">
        <v>0</v>
      </c>
      <c r="S2622">
        <v>4000</v>
      </c>
      <c r="T2622" t="s">
        <v>3002</v>
      </c>
      <c r="U2622" t="s">
        <v>3003</v>
      </c>
      <c r="V2622">
        <v>4</v>
      </c>
      <c r="W2622" t="s">
        <v>3012</v>
      </c>
    </row>
    <row r="2623" spans="1:23" hidden="1" x14ac:dyDescent="0.35">
      <c r="A2623" t="s">
        <v>2189</v>
      </c>
      <c r="C2623" s="403">
        <v>45433</v>
      </c>
      <c r="D2623" t="s">
        <v>3543</v>
      </c>
      <c r="E2623" t="s">
        <v>16513</v>
      </c>
      <c r="F2623" t="s">
        <v>16514</v>
      </c>
      <c r="G2623" t="s">
        <v>5643</v>
      </c>
      <c r="H2623" t="s">
        <v>16515</v>
      </c>
      <c r="I2623" t="s">
        <v>5643</v>
      </c>
      <c r="J2623" t="s">
        <v>98</v>
      </c>
      <c r="K2623" t="s">
        <v>2189</v>
      </c>
      <c r="L2623" t="s">
        <v>3301</v>
      </c>
      <c r="M2623" t="s">
        <v>7309</v>
      </c>
      <c r="N2623" t="s">
        <v>16516</v>
      </c>
      <c r="O2623" t="s">
        <v>3012</v>
      </c>
      <c r="P2623" t="s">
        <v>7309</v>
      </c>
      <c r="Q2623" t="s">
        <v>2189</v>
      </c>
      <c r="R2623" t="b">
        <v>0</v>
      </c>
      <c r="S2623">
        <v>1000</v>
      </c>
      <c r="T2623" t="s">
        <v>3002</v>
      </c>
      <c r="U2623" t="s">
        <v>3003</v>
      </c>
      <c r="V2623">
        <v>1</v>
      </c>
      <c r="W2623" t="s">
        <v>3012</v>
      </c>
    </row>
    <row r="2624" spans="1:23" hidden="1" x14ac:dyDescent="0.35">
      <c r="A2624" t="s">
        <v>2189</v>
      </c>
      <c r="C2624" s="403">
        <v>45433</v>
      </c>
      <c r="D2624" t="s">
        <v>3543</v>
      </c>
      <c r="E2624" t="s">
        <v>16517</v>
      </c>
      <c r="F2624" t="s">
        <v>16518</v>
      </c>
      <c r="G2624" t="s">
        <v>796</v>
      </c>
      <c r="H2624" t="s">
        <v>16519</v>
      </c>
      <c r="I2624" t="s">
        <v>796</v>
      </c>
      <c r="J2624" t="s">
        <v>98</v>
      </c>
      <c r="K2624" t="s">
        <v>2189</v>
      </c>
      <c r="L2624" t="s">
        <v>3301</v>
      </c>
      <c r="M2624" t="s">
        <v>7309</v>
      </c>
      <c r="N2624" t="s">
        <v>16520</v>
      </c>
      <c r="O2624" t="s">
        <v>3012</v>
      </c>
      <c r="P2624" t="s">
        <v>7309</v>
      </c>
      <c r="Q2624" t="s">
        <v>2189</v>
      </c>
      <c r="R2624" t="b">
        <v>1</v>
      </c>
      <c r="S2624">
        <v>2000</v>
      </c>
      <c r="T2624" t="s">
        <v>3002</v>
      </c>
      <c r="U2624" t="s">
        <v>3003</v>
      </c>
      <c r="V2624">
        <v>2</v>
      </c>
      <c r="W2624" t="s">
        <v>3012</v>
      </c>
    </row>
    <row r="2625" spans="1:23" hidden="1" x14ac:dyDescent="0.35">
      <c r="A2625" t="s">
        <v>2189</v>
      </c>
      <c r="C2625" s="403">
        <v>45433</v>
      </c>
      <c r="D2625" t="s">
        <v>3315</v>
      </c>
      <c r="E2625" t="s">
        <v>16521</v>
      </c>
      <c r="F2625" t="s">
        <v>16522</v>
      </c>
      <c r="G2625" t="s">
        <v>2229</v>
      </c>
      <c r="H2625" t="s">
        <v>16523</v>
      </c>
      <c r="I2625" t="s">
        <v>2229</v>
      </c>
      <c r="J2625" t="s">
        <v>98</v>
      </c>
      <c r="K2625" t="s">
        <v>2189</v>
      </c>
      <c r="L2625" t="s">
        <v>3301</v>
      </c>
      <c r="M2625" t="s">
        <v>7309</v>
      </c>
      <c r="N2625" t="s">
        <v>16524</v>
      </c>
      <c r="O2625" t="s">
        <v>3012</v>
      </c>
      <c r="P2625" t="s">
        <v>7309</v>
      </c>
      <c r="Q2625" t="s">
        <v>2189</v>
      </c>
      <c r="R2625" t="b">
        <v>0</v>
      </c>
      <c r="S2625">
        <v>1000</v>
      </c>
      <c r="T2625" t="s">
        <v>3002</v>
      </c>
      <c r="U2625" t="s">
        <v>3003</v>
      </c>
      <c r="V2625">
        <v>1</v>
      </c>
      <c r="W2625" t="s">
        <v>3012</v>
      </c>
    </row>
    <row r="2626" spans="1:23" hidden="1" x14ac:dyDescent="0.35">
      <c r="A2626" t="s">
        <v>381</v>
      </c>
      <c r="C2626" s="403">
        <v>45433</v>
      </c>
      <c r="D2626" t="s">
        <v>3543</v>
      </c>
      <c r="E2626" t="s">
        <v>16525</v>
      </c>
      <c r="F2626" t="s">
        <v>16526</v>
      </c>
      <c r="G2626" t="s">
        <v>16527</v>
      </c>
      <c r="H2626" t="s">
        <v>16528</v>
      </c>
      <c r="I2626" t="s">
        <v>16527</v>
      </c>
      <c r="J2626" t="s">
        <v>94</v>
      </c>
      <c r="K2626" t="s">
        <v>456</v>
      </c>
      <c r="L2626" t="s">
        <v>16529</v>
      </c>
      <c r="M2626" t="s">
        <v>16530</v>
      </c>
      <c r="N2626" t="s">
        <v>16531</v>
      </c>
      <c r="O2626" t="s">
        <v>3021</v>
      </c>
      <c r="P2626" t="s">
        <v>16530</v>
      </c>
      <c r="Q2626" t="s">
        <v>456</v>
      </c>
      <c r="R2626" t="b">
        <v>0</v>
      </c>
      <c r="S2626">
        <v>8000</v>
      </c>
      <c r="T2626" t="s">
        <v>3002</v>
      </c>
      <c r="U2626" t="s">
        <v>3003</v>
      </c>
      <c r="V2626">
        <v>8</v>
      </c>
      <c r="W2626" t="s">
        <v>3021</v>
      </c>
    </row>
    <row r="2627" spans="1:23" hidden="1" x14ac:dyDescent="0.35">
      <c r="A2627" t="s">
        <v>381</v>
      </c>
      <c r="C2627" s="403">
        <v>45433</v>
      </c>
      <c r="D2627" t="s">
        <v>3543</v>
      </c>
      <c r="E2627" t="s">
        <v>16532</v>
      </c>
      <c r="F2627" t="s">
        <v>16533</v>
      </c>
      <c r="G2627" t="s">
        <v>2484</v>
      </c>
      <c r="H2627" t="s">
        <v>16534</v>
      </c>
      <c r="I2627" t="s">
        <v>2484</v>
      </c>
      <c r="J2627" t="s">
        <v>94</v>
      </c>
      <c r="K2627" t="s">
        <v>456</v>
      </c>
      <c r="L2627" t="s">
        <v>16529</v>
      </c>
      <c r="M2627" t="s">
        <v>16530</v>
      </c>
      <c r="N2627" t="s">
        <v>16535</v>
      </c>
      <c r="O2627" t="s">
        <v>3021</v>
      </c>
      <c r="P2627" t="s">
        <v>16530</v>
      </c>
      <c r="Q2627" t="s">
        <v>456</v>
      </c>
      <c r="R2627" t="b">
        <v>0</v>
      </c>
      <c r="S2627">
        <v>5000</v>
      </c>
      <c r="T2627" t="s">
        <v>3002</v>
      </c>
      <c r="U2627" t="s">
        <v>3003</v>
      </c>
      <c r="V2627">
        <v>5</v>
      </c>
      <c r="W2627" t="s">
        <v>3021</v>
      </c>
    </row>
    <row r="2628" spans="1:23" hidden="1" x14ac:dyDescent="0.35">
      <c r="A2628" t="s">
        <v>419</v>
      </c>
      <c r="C2628" s="403">
        <v>45433</v>
      </c>
      <c r="D2628" t="s">
        <v>3742</v>
      </c>
      <c r="E2628" t="s">
        <v>583</v>
      </c>
      <c r="F2628" t="s">
        <v>16536</v>
      </c>
      <c r="G2628" t="s">
        <v>1173</v>
      </c>
      <c r="H2628" t="s">
        <v>16537</v>
      </c>
      <c r="I2628" t="s">
        <v>16538</v>
      </c>
      <c r="J2628" t="s">
        <v>92</v>
      </c>
      <c r="K2628" t="s">
        <v>418</v>
      </c>
      <c r="L2628" t="s">
        <v>3140</v>
      </c>
      <c r="M2628" t="s">
        <v>9146</v>
      </c>
      <c r="N2628" t="s">
        <v>16539</v>
      </c>
      <c r="O2628" t="s">
        <v>3012</v>
      </c>
      <c r="P2628" t="s">
        <v>9148</v>
      </c>
      <c r="Q2628" t="s">
        <v>418</v>
      </c>
      <c r="R2628" t="b">
        <v>0</v>
      </c>
      <c r="S2628">
        <v>5000</v>
      </c>
      <c r="T2628" t="s">
        <v>3648</v>
      </c>
      <c r="U2628" t="s">
        <v>3003</v>
      </c>
      <c r="V2628">
        <v>5</v>
      </c>
      <c r="W2628" t="s">
        <v>3012</v>
      </c>
    </row>
    <row r="2629" spans="1:23" hidden="1" x14ac:dyDescent="0.35">
      <c r="A2629" t="s">
        <v>419</v>
      </c>
      <c r="C2629" s="403">
        <v>45433</v>
      </c>
      <c r="D2629" t="s">
        <v>3543</v>
      </c>
      <c r="E2629" t="s">
        <v>2741</v>
      </c>
      <c r="F2629" t="s">
        <v>16540</v>
      </c>
      <c r="G2629" t="s">
        <v>2742</v>
      </c>
      <c r="H2629" t="s">
        <v>16541</v>
      </c>
      <c r="I2629" t="s">
        <v>2234</v>
      </c>
      <c r="J2629" t="s">
        <v>92</v>
      </c>
      <c r="K2629" t="s">
        <v>418</v>
      </c>
      <c r="L2629" t="s">
        <v>3140</v>
      </c>
      <c r="M2629" t="s">
        <v>9148</v>
      </c>
      <c r="N2629" t="s">
        <v>16542</v>
      </c>
      <c r="O2629" t="s">
        <v>3021</v>
      </c>
      <c r="P2629" t="s">
        <v>9148</v>
      </c>
      <c r="Q2629" t="s">
        <v>418</v>
      </c>
      <c r="R2629" t="b">
        <v>0</v>
      </c>
      <c r="S2629">
        <v>20000</v>
      </c>
      <c r="T2629" t="s">
        <v>3002</v>
      </c>
      <c r="U2629" t="s">
        <v>3003</v>
      </c>
      <c r="V2629">
        <v>20</v>
      </c>
      <c r="W2629" t="s">
        <v>3021</v>
      </c>
    </row>
    <row r="2630" spans="1:23" hidden="1" x14ac:dyDescent="0.35">
      <c r="A2630" t="s">
        <v>350</v>
      </c>
      <c r="C2630" s="403">
        <v>45433</v>
      </c>
      <c r="D2630" t="s">
        <v>3543</v>
      </c>
      <c r="E2630" t="s">
        <v>1217</v>
      </c>
      <c r="F2630" t="s">
        <v>16543</v>
      </c>
      <c r="G2630" t="s">
        <v>16544</v>
      </c>
      <c r="H2630" t="s">
        <v>16545</v>
      </c>
      <c r="I2630" t="s">
        <v>2734</v>
      </c>
      <c r="J2630" t="s">
        <v>103</v>
      </c>
      <c r="K2630" t="s">
        <v>837</v>
      </c>
      <c r="L2630" t="s">
        <v>8892</v>
      </c>
      <c r="M2630" t="s">
        <v>1798</v>
      </c>
      <c r="N2630" t="s">
        <v>16546</v>
      </c>
      <c r="O2630" t="s">
        <v>3012</v>
      </c>
      <c r="P2630" t="s">
        <v>13184</v>
      </c>
      <c r="Q2630" t="s">
        <v>837</v>
      </c>
      <c r="R2630" t="b">
        <v>0</v>
      </c>
      <c r="S2630">
        <v>3000</v>
      </c>
      <c r="T2630" t="s">
        <v>3002</v>
      </c>
      <c r="U2630" t="s">
        <v>3003</v>
      </c>
      <c r="V2630">
        <v>3</v>
      </c>
      <c r="W2630" t="s">
        <v>3012</v>
      </c>
    </row>
    <row r="2631" spans="1:23" hidden="1" x14ac:dyDescent="0.35">
      <c r="A2631" t="s">
        <v>350</v>
      </c>
      <c r="C2631" s="403">
        <v>45433</v>
      </c>
      <c r="D2631" t="s">
        <v>3543</v>
      </c>
      <c r="E2631" t="s">
        <v>16547</v>
      </c>
      <c r="F2631" t="s">
        <v>16548</v>
      </c>
      <c r="G2631" t="s">
        <v>16549</v>
      </c>
      <c r="H2631" t="s">
        <v>16550</v>
      </c>
      <c r="I2631" t="s">
        <v>1719</v>
      </c>
      <c r="J2631" t="s">
        <v>103</v>
      </c>
      <c r="K2631" t="s">
        <v>837</v>
      </c>
      <c r="L2631" t="s">
        <v>8892</v>
      </c>
      <c r="M2631" t="s">
        <v>1798</v>
      </c>
      <c r="N2631" t="s">
        <v>16551</v>
      </c>
      <c r="O2631" t="s">
        <v>3012</v>
      </c>
      <c r="P2631" t="s">
        <v>13184</v>
      </c>
      <c r="Q2631" t="s">
        <v>837</v>
      </c>
      <c r="R2631" t="b">
        <v>0</v>
      </c>
      <c r="S2631">
        <v>2000</v>
      </c>
      <c r="T2631" t="s">
        <v>3002</v>
      </c>
      <c r="U2631" t="s">
        <v>3003</v>
      </c>
      <c r="V2631">
        <v>2</v>
      </c>
      <c r="W2631" t="s">
        <v>3012</v>
      </c>
    </row>
    <row r="2632" spans="1:23" hidden="1" x14ac:dyDescent="0.35">
      <c r="A2632" t="s">
        <v>350</v>
      </c>
      <c r="C2632" s="403">
        <v>45433</v>
      </c>
      <c r="D2632" t="s">
        <v>3543</v>
      </c>
      <c r="E2632" t="s">
        <v>16552</v>
      </c>
      <c r="F2632" t="s">
        <v>16553</v>
      </c>
      <c r="G2632" t="s">
        <v>2766</v>
      </c>
      <c r="H2632" t="s">
        <v>16554</v>
      </c>
      <c r="I2632" t="s">
        <v>2766</v>
      </c>
      <c r="J2632" t="s">
        <v>103</v>
      </c>
      <c r="K2632" t="s">
        <v>837</v>
      </c>
      <c r="L2632" t="s">
        <v>8441</v>
      </c>
      <c r="M2632" t="s">
        <v>1798</v>
      </c>
      <c r="N2632" t="s">
        <v>16555</v>
      </c>
      <c r="O2632" t="s">
        <v>3012</v>
      </c>
      <c r="P2632" t="s">
        <v>14832</v>
      </c>
      <c r="Q2632" t="s">
        <v>837</v>
      </c>
      <c r="R2632" t="b">
        <v>0</v>
      </c>
      <c r="S2632">
        <v>3000</v>
      </c>
      <c r="T2632" t="s">
        <v>3002</v>
      </c>
      <c r="U2632" t="s">
        <v>3003</v>
      </c>
      <c r="V2632">
        <v>3</v>
      </c>
      <c r="W2632" t="s">
        <v>3012</v>
      </c>
    </row>
    <row r="2633" spans="1:23" hidden="1" x14ac:dyDescent="0.35">
      <c r="A2633" t="s">
        <v>350</v>
      </c>
      <c r="C2633" s="403">
        <v>45433</v>
      </c>
      <c r="D2633" t="s">
        <v>3543</v>
      </c>
      <c r="E2633" t="s">
        <v>16556</v>
      </c>
      <c r="F2633" t="s">
        <v>16557</v>
      </c>
      <c r="G2633" t="s">
        <v>5322</v>
      </c>
      <c r="H2633" t="s">
        <v>16558</v>
      </c>
      <c r="I2633" t="s">
        <v>5322</v>
      </c>
      <c r="J2633" t="s">
        <v>103</v>
      </c>
      <c r="K2633" t="s">
        <v>837</v>
      </c>
      <c r="L2633" t="s">
        <v>8441</v>
      </c>
      <c r="M2633" t="s">
        <v>1798</v>
      </c>
      <c r="N2633" t="s">
        <v>16559</v>
      </c>
      <c r="O2633" t="s">
        <v>3012</v>
      </c>
      <c r="P2633" t="s">
        <v>14832</v>
      </c>
      <c r="Q2633" t="s">
        <v>837</v>
      </c>
      <c r="R2633" t="b">
        <v>0</v>
      </c>
      <c r="S2633">
        <v>1000</v>
      </c>
      <c r="T2633" t="s">
        <v>3002</v>
      </c>
      <c r="U2633" t="s">
        <v>3003</v>
      </c>
      <c r="V2633">
        <v>1</v>
      </c>
      <c r="W2633" t="s">
        <v>3012</v>
      </c>
    </row>
    <row r="2634" spans="1:23" hidden="1" x14ac:dyDescent="0.35">
      <c r="A2634" t="s">
        <v>350</v>
      </c>
      <c r="C2634" s="403">
        <v>45433</v>
      </c>
      <c r="D2634" t="s">
        <v>3543</v>
      </c>
      <c r="E2634" t="s">
        <v>16560</v>
      </c>
      <c r="F2634" t="s">
        <v>16561</v>
      </c>
      <c r="G2634" t="s">
        <v>16562</v>
      </c>
      <c r="H2634" t="s">
        <v>16563</v>
      </c>
      <c r="I2634" t="s">
        <v>16562</v>
      </c>
      <c r="J2634" t="s">
        <v>103</v>
      </c>
      <c r="K2634" t="s">
        <v>837</v>
      </c>
      <c r="L2634" t="s">
        <v>16564</v>
      </c>
      <c r="M2634" t="s">
        <v>1798</v>
      </c>
      <c r="N2634" t="s">
        <v>16565</v>
      </c>
      <c r="O2634" t="s">
        <v>3012</v>
      </c>
      <c r="P2634" t="s">
        <v>16566</v>
      </c>
      <c r="Q2634" t="s">
        <v>837</v>
      </c>
      <c r="R2634" t="b">
        <v>0</v>
      </c>
      <c r="S2634">
        <v>3500</v>
      </c>
      <c r="T2634" t="s">
        <v>3002</v>
      </c>
      <c r="U2634" t="s">
        <v>3003</v>
      </c>
      <c r="V2634">
        <v>3.5</v>
      </c>
      <c r="W2634" t="s">
        <v>3012</v>
      </c>
    </row>
    <row r="2635" spans="1:23" hidden="1" x14ac:dyDescent="0.35">
      <c r="A2635" t="s">
        <v>350</v>
      </c>
      <c r="C2635" s="403">
        <v>45433</v>
      </c>
      <c r="D2635" t="s">
        <v>3543</v>
      </c>
      <c r="E2635" t="s">
        <v>16567</v>
      </c>
      <c r="F2635" t="s">
        <v>16568</v>
      </c>
      <c r="G2635" t="s">
        <v>2734</v>
      </c>
      <c r="H2635" t="s">
        <v>16569</v>
      </c>
      <c r="I2635" t="s">
        <v>2734</v>
      </c>
      <c r="J2635" t="s">
        <v>103</v>
      </c>
      <c r="K2635" t="s">
        <v>837</v>
      </c>
      <c r="L2635" t="s">
        <v>16564</v>
      </c>
      <c r="M2635" t="s">
        <v>1798</v>
      </c>
      <c r="N2635" t="s">
        <v>16565</v>
      </c>
      <c r="O2635" t="s">
        <v>3012</v>
      </c>
      <c r="P2635" t="s">
        <v>16566</v>
      </c>
      <c r="Q2635" t="s">
        <v>837</v>
      </c>
      <c r="R2635" t="b">
        <v>0</v>
      </c>
      <c r="S2635">
        <v>4000</v>
      </c>
      <c r="T2635" t="s">
        <v>3002</v>
      </c>
      <c r="U2635" t="s">
        <v>3003</v>
      </c>
      <c r="V2635">
        <v>4</v>
      </c>
      <c r="W2635" t="s">
        <v>3012</v>
      </c>
    </row>
    <row r="2636" spans="1:23" hidden="1" x14ac:dyDescent="0.35">
      <c r="A2636" t="s">
        <v>350</v>
      </c>
      <c r="C2636" s="403">
        <v>45433</v>
      </c>
      <c r="D2636" t="s">
        <v>3543</v>
      </c>
      <c r="E2636" t="s">
        <v>16570</v>
      </c>
      <c r="F2636" t="s">
        <v>16571</v>
      </c>
      <c r="G2636" t="s">
        <v>16572</v>
      </c>
      <c r="H2636" t="s">
        <v>16573</v>
      </c>
      <c r="I2636" t="s">
        <v>16572</v>
      </c>
      <c r="J2636" t="s">
        <v>103</v>
      </c>
      <c r="K2636" t="s">
        <v>837</v>
      </c>
      <c r="L2636" t="s">
        <v>16564</v>
      </c>
      <c r="M2636" t="s">
        <v>1798</v>
      </c>
      <c r="N2636" t="s">
        <v>16574</v>
      </c>
      <c r="O2636" t="s">
        <v>3012</v>
      </c>
      <c r="P2636" t="s">
        <v>16566</v>
      </c>
      <c r="Q2636" t="s">
        <v>837</v>
      </c>
      <c r="R2636" t="b">
        <v>0</v>
      </c>
      <c r="S2636">
        <v>1500</v>
      </c>
      <c r="T2636" t="s">
        <v>3002</v>
      </c>
      <c r="U2636" t="s">
        <v>3003</v>
      </c>
      <c r="V2636">
        <v>1.5</v>
      </c>
      <c r="W2636" t="s">
        <v>3012</v>
      </c>
    </row>
    <row r="2637" spans="1:23" hidden="1" x14ac:dyDescent="0.35">
      <c r="A2637" t="s">
        <v>2176</v>
      </c>
      <c r="C2637" s="403">
        <v>45433</v>
      </c>
      <c r="D2637" t="s">
        <v>3543</v>
      </c>
      <c r="E2637" t="s">
        <v>16575</v>
      </c>
      <c r="F2637" t="s">
        <v>16576</v>
      </c>
      <c r="G2637" t="s">
        <v>2693</v>
      </c>
      <c r="H2637" t="s">
        <v>16577</v>
      </c>
      <c r="I2637" t="s">
        <v>2693</v>
      </c>
      <c r="J2637" t="s">
        <v>102</v>
      </c>
      <c r="K2637" t="s">
        <v>842</v>
      </c>
      <c r="L2637" t="s">
        <v>9852</v>
      </c>
      <c r="M2637" t="s">
        <v>1798</v>
      </c>
      <c r="N2637" t="s">
        <v>16578</v>
      </c>
      <c r="O2637" t="s">
        <v>3012</v>
      </c>
      <c r="P2637" t="s">
        <v>13774</v>
      </c>
      <c r="Q2637" t="s">
        <v>349</v>
      </c>
      <c r="R2637" t="b">
        <v>0</v>
      </c>
      <c r="S2637">
        <v>800</v>
      </c>
      <c r="T2637" t="s">
        <v>3002</v>
      </c>
      <c r="U2637" t="s">
        <v>3003</v>
      </c>
      <c r="V2637">
        <v>0.8</v>
      </c>
      <c r="W2637" t="s">
        <v>3012</v>
      </c>
    </row>
    <row r="2638" spans="1:23" hidden="1" x14ac:dyDescent="0.35">
      <c r="A2638" t="s">
        <v>2176</v>
      </c>
      <c r="C2638" s="403">
        <v>45433</v>
      </c>
      <c r="D2638" t="s">
        <v>3079</v>
      </c>
      <c r="E2638" t="s">
        <v>739</v>
      </c>
      <c r="F2638" t="s">
        <v>16579</v>
      </c>
      <c r="G2638" t="s">
        <v>16580</v>
      </c>
      <c r="H2638" t="s">
        <v>16581</v>
      </c>
      <c r="I2638" t="s">
        <v>1260</v>
      </c>
      <c r="J2638" t="s">
        <v>102</v>
      </c>
      <c r="K2638" t="s">
        <v>842</v>
      </c>
      <c r="L2638" t="s">
        <v>16582</v>
      </c>
      <c r="M2638" t="s">
        <v>16583</v>
      </c>
      <c r="N2638" t="s">
        <v>16584</v>
      </c>
      <c r="O2638" t="s">
        <v>3030</v>
      </c>
      <c r="P2638" t="s">
        <v>16585</v>
      </c>
      <c r="Q2638" t="s">
        <v>349</v>
      </c>
      <c r="R2638" t="b">
        <v>0</v>
      </c>
      <c r="S2638">
        <v>12000</v>
      </c>
      <c r="T2638" t="s">
        <v>3013</v>
      </c>
      <c r="U2638" t="s">
        <v>8048</v>
      </c>
      <c r="V2638">
        <v>12</v>
      </c>
      <c r="W2638" t="s">
        <v>3030</v>
      </c>
    </row>
    <row r="2639" spans="1:23" hidden="1" x14ac:dyDescent="0.35">
      <c r="A2639" t="s">
        <v>2189</v>
      </c>
      <c r="C2639" s="403">
        <v>45433</v>
      </c>
      <c r="D2639" t="s">
        <v>3543</v>
      </c>
      <c r="E2639" t="s">
        <v>16586</v>
      </c>
      <c r="F2639" t="s">
        <v>16587</v>
      </c>
      <c r="G2639" t="s">
        <v>2594</v>
      </c>
      <c r="H2639" t="s">
        <v>16588</v>
      </c>
      <c r="I2639" t="s">
        <v>2594</v>
      </c>
      <c r="J2639" t="s">
        <v>98</v>
      </c>
      <c r="K2639" t="s">
        <v>2189</v>
      </c>
      <c r="L2639" t="s">
        <v>4861</v>
      </c>
      <c r="M2639" t="s">
        <v>7338</v>
      </c>
      <c r="N2639" t="s">
        <v>16589</v>
      </c>
      <c r="O2639" t="s">
        <v>3012</v>
      </c>
      <c r="P2639" t="s">
        <v>7340</v>
      </c>
      <c r="Q2639" t="s">
        <v>2189</v>
      </c>
      <c r="R2639" t="b">
        <v>0</v>
      </c>
      <c r="S2639">
        <v>5500</v>
      </c>
      <c r="T2639" t="s">
        <v>3002</v>
      </c>
      <c r="U2639" t="s">
        <v>3003</v>
      </c>
      <c r="V2639">
        <v>5.5</v>
      </c>
      <c r="W2639" t="s">
        <v>3012</v>
      </c>
    </row>
    <row r="2640" spans="1:23" hidden="1" x14ac:dyDescent="0.35">
      <c r="A2640" t="s">
        <v>2189</v>
      </c>
      <c r="C2640" s="403">
        <v>45433</v>
      </c>
      <c r="D2640" t="s">
        <v>3543</v>
      </c>
      <c r="E2640" t="s">
        <v>16590</v>
      </c>
      <c r="F2640" t="s">
        <v>16591</v>
      </c>
      <c r="G2640" t="s">
        <v>2320</v>
      </c>
      <c r="H2640" t="s">
        <v>16592</v>
      </c>
      <c r="I2640" t="s">
        <v>2320</v>
      </c>
      <c r="J2640" t="s">
        <v>98</v>
      </c>
      <c r="K2640" t="s">
        <v>2189</v>
      </c>
      <c r="L2640" t="s">
        <v>4861</v>
      </c>
      <c r="M2640" t="s">
        <v>4734</v>
      </c>
      <c r="N2640" t="s">
        <v>16593</v>
      </c>
      <c r="O2640" t="s">
        <v>3012</v>
      </c>
      <c r="P2640" t="s">
        <v>4736</v>
      </c>
      <c r="Q2640" t="s">
        <v>2189</v>
      </c>
      <c r="R2640" t="b">
        <v>0</v>
      </c>
      <c r="S2640">
        <v>1500</v>
      </c>
      <c r="T2640" t="s">
        <v>3002</v>
      </c>
      <c r="U2640" t="s">
        <v>3003</v>
      </c>
      <c r="V2640">
        <v>1.5</v>
      </c>
      <c r="W2640" t="s">
        <v>3012</v>
      </c>
    </row>
    <row r="2641" spans="1:23" hidden="1" x14ac:dyDescent="0.35">
      <c r="A2641" t="s">
        <v>2189</v>
      </c>
      <c r="C2641" s="403">
        <v>45433</v>
      </c>
      <c r="D2641" t="s">
        <v>3543</v>
      </c>
      <c r="E2641" t="s">
        <v>16594</v>
      </c>
      <c r="F2641" t="s">
        <v>16595</v>
      </c>
      <c r="G2641" t="s">
        <v>16596</v>
      </c>
      <c r="H2641" t="s">
        <v>16597</v>
      </c>
      <c r="I2641" t="s">
        <v>136</v>
      </c>
      <c r="J2641" t="s">
        <v>98</v>
      </c>
      <c r="K2641" t="s">
        <v>2189</v>
      </c>
      <c r="L2641" t="s">
        <v>3154</v>
      </c>
      <c r="M2641" t="s">
        <v>6852</v>
      </c>
      <c r="N2641" t="s">
        <v>16598</v>
      </c>
      <c r="O2641" t="s">
        <v>3021</v>
      </c>
      <c r="P2641" t="s">
        <v>7926</v>
      </c>
      <c r="Q2641" t="s">
        <v>2189</v>
      </c>
      <c r="R2641" t="b">
        <v>0</v>
      </c>
      <c r="S2641">
        <v>30000</v>
      </c>
      <c r="T2641" t="s">
        <v>3002</v>
      </c>
      <c r="U2641" t="s">
        <v>3003</v>
      </c>
      <c r="V2641">
        <v>30</v>
      </c>
      <c r="W2641" t="s">
        <v>3021</v>
      </c>
    </row>
    <row r="2642" spans="1:23" hidden="1" x14ac:dyDescent="0.35">
      <c r="A2642" t="s">
        <v>381</v>
      </c>
      <c r="C2642" s="403">
        <v>45431</v>
      </c>
      <c r="D2642" t="s">
        <v>3543</v>
      </c>
      <c r="E2642" t="s">
        <v>1122</v>
      </c>
      <c r="F2642" t="s">
        <v>16599</v>
      </c>
      <c r="G2642" t="s">
        <v>16600</v>
      </c>
      <c r="H2642" t="s">
        <v>16601</v>
      </c>
      <c r="I2642" t="s">
        <v>2280</v>
      </c>
      <c r="J2642" t="s">
        <v>94</v>
      </c>
      <c r="K2642" t="s">
        <v>456</v>
      </c>
      <c r="L2642" t="s">
        <v>3051</v>
      </c>
      <c r="M2642" t="s">
        <v>13433</v>
      </c>
      <c r="N2642" t="s">
        <v>16602</v>
      </c>
      <c r="O2642" t="s">
        <v>3021</v>
      </c>
      <c r="P2642" t="s">
        <v>13433</v>
      </c>
      <c r="Q2642" t="s">
        <v>2139</v>
      </c>
      <c r="R2642" t="b">
        <v>0</v>
      </c>
      <c r="S2642">
        <v>10000</v>
      </c>
      <c r="T2642" t="s">
        <v>3002</v>
      </c>
      <c r="U2642" t="s">
        <v>3003</v>
      </c>
      <c r="V2642">
        <v>10</v>
      </c>
      <c r="W2642" t="s">
        <v>3021</v>
      </c>
    </row>
    <row r="2643" spans="1:23" hidden="1" x14ac:dyDescent="0.35">
      <c r="A2643" t="s">
        <v>2189</v>
      </c>
      <c r="C2643" s="403">
        <v>45431</v>
      </c>
      <c r="D2643" t="s">
        <v>3543</v>
      </c>
      <c r="E2643" t="s">
        <v>16603</v>
      </c>
      <c r="F2643" t="s">
        <v>16604</v>
      </c>
      <c r="G2643" t="s">
        <v>16605</v>
      </c>
      <c r="H2643" t="s">
        <v>16606</v>
      </c>
      <c r="I2643" t="s">
        <v>16605</v>
      </c>
      <c r="J2643" t="s">
        <v>101</v>
      </c>
      <c r="K2643" t="s">
        <v>792</v>
      </c>
      <c r="L2643" t="s">
        <v>8787</v>
      </c>
      <c r="M2643" t="s">
        <v>1798</v>
      </c>
      <c r="N2643" t="s">
        <v>16607</v>
      </c>
      <c r="O2643" t="s">
        <v>3012</v>
      </c>
      <c r="P2643" t="s">
        <v>11414</v>
      </c>
      <c r="Q2643" t="s">
        <v>2189</v>
      </c>
      <c r="R2643" t="b">
        <v>0</v>
      </c>
      <c r="S2643">
        <v>900</v>
      </c>
      <c r="T2643" t="s">
        <v>3002</v>
      </c>
      <c r="U2643" t="s">
        <v>3003</v>
      </c>
      <c r="V2643">
        <v>0.9</v>
      </c>
      <c r="W2643" t="s">
        <v>3012</v>
      </c>
    </row>
    <row r="2644" spans="1:23" hidden="1" x14ac:dyDescent="0.35">
      <c r="A2644" t="s">
        <v>2189</v>
      </c>
      <c r="C2644" s="403">
        <v>45431</v>
      </c>
      <c r="D2644" t="s">
        <v>3543</v>
      </c>
      <c r="E2644" t="s">
        <v>16608</v>
      </c>
      <c r="F2644" t="s">
        <v>16609</v>
      </c>
      <c r="G2644" t="s">
        <v>16610</v>
      </c>
      <c r="H2644" t="s">
        <v>16611</v>
      </c>
      <c r="I2644" t="s">
        <v>9124</v>
      </c>
      <c r="J2644" t="s">
        <v>101</v>
      </c>
      <c r="K2644" t="s">
        <v>792</v>
      </c>
      <c r="L2644" t="s">
        <v>8787</v>
      </c>
      <c r="M2644" t="s">
        <v>1798</v>
      </c>
      <c r="N2644" t="s">
        <v>16612</v>
      </c>
      <c r="O2644" t="s">
        <v>3012</v>
      </c>
      <c r="P2644" t="s">
        <v>11414</v>
      </c>
      <c r="Q2644" t="s">
        <v>2189</v>
      </c>
      <c r="R2644" t="b">
        <v>0</v>
      </c>
      <c r="S2644">
        <v>3000</v>
      </c>
      <c r="T2644" t="s">
        <v>3002</v>
      </c>
      <c r="U2644" t="s">
        <v>3003</v>
      </c>
      <c r="V2644">
        <v>3</v>
      </c>
      <c r="W2644" t="s">
        <v>3012</v>
      </c>
    </row>
    <row r="2645" spans="1:23" hidden="1" x14ac:dyDescent="0.35">
      <c r="A2645" t="s">
        <v>2189</v>
      </c>
      <c r="C2645" s="403">
        <v>45431</v>
      </c>
      <c r="D2645" t="s">
        <v>3543</v>
      </c>
      <c r="E2645" t="s">
        <v>16613</v>
      </c>
      <c r="F2645" t="s">
        <v>16614</v>
      </c>
      <c r="G2645" t="s">
        <v>16615</v>
      </c>
      <c r="H2645" t="s">
        <v>16616</v>
      </c>
      <c r="I2645" t="s">
        <v>16615</v>
      </c>
      <c r="J2645" t="s">
        <v>101</v>
      </c>
      <c r="K2645" t="s">
        <v>792</v>
      </c>
      <c r="L2645" t="s">
        <v>8787</v>
      </c>
      <c r="M2645" t="s">
        <v>1798</v>
      </c>
      <c r="N2645" t="s">
        <v>16617</v>
      </c>
      <c r="O2645" t="s">
        <v>3012</v>
      </c>
      <c r="P2645" t="s">
        <v>11414</v>
      </c>
      <c r="Q2645" t="s">
        <v>2189</v>
      </c>
      <c r="R2645" t="b">
        <v>0</v>
      </c>
      <c r="S2645">
        <v>1200</v>
      </c>
      <c r="T2645" t="s">
        <v>3002</v>
      </c>
      <c r="U2645" t="s">
        <v>3003</v>
      </c>
      <c r="V2645">
        <v>1.2</v>
      </c>
      <c r="W2645" t="s">
        <v>3012</v>
      </c>
    </row>
    <row r="2646" spans="1:23" hidden="1" x14ac:dyDescent="0.35">
      <c r="A2646" t="s">
        <v>2189</v>
      </c>
      <c r="C2646" s="403">
        <v>45431</v>
      </c>
      <c r="D2646" t="s">
        <v>3543</v>
      </c>
      <c r="E2646" t="s">
        <v>16618</v>
      </c>
      <c r="F2646" t="s">
        <v>16619</v>
      </c>
      <c r="G2646" t="s">
        <v>2780</v>
      </c>
      <c r="H2646" t="s">
        <v>16620</v>
      </c>
      <c r="I2646" t="s">
        <v>2780</v>
      </c>
      <c r="J2646" t="s">
        <v>101</v>
      </c>
      <c r="K2646" t="s">
        <v>792</v>
      </c>
      <c r="L2646" t="s">
        <v>8787</v>
      </c>
      <c r="M2646" t="s">
        <v>1798</v>
      </c>
      <c r="N2646" t="s">
        <v>16621</v>
      </c>
      <c r="O2646" t="s">
        <v>3012</v>
      </c>
      <c r="P2646" t="s">
        <v>11414</v>
      </c>
      <c r="Q2646" t="s">
        <v>2189</v>
      </c>
      <c r="R2646" t="b">
        <v>0</v>
      </c>
      <c r="S2646">
        <v>2000</v>
      </c>
      <c r="T2646" t="s">
        <v>3002</v>
      </c>
      <c r="U2646" t="s">
        <v>3003</v>
      </c>
      <c r="V2646">
        <v>2</v>
      </c>
      <c r="W2646" t="s">
        <v>3012</v>
      </c>
    </row>
    <row r="2647" spans="1:23" hidden="1" x14ac:dyDescent="0.35">
      <c r="A2647" t="s">
        <v>2189</v>
      </c>
      <c r="C2647" s="403">
        <v>45431</v>
      </c>
      <c r="D2647" t="s">
        <v>3543</v>
      </c>
      <c r="E2647" t="s">
        <v>16622</v>
      </c>
      <c r="F2647" t="s">
        <v>16623</v>
      </c>
      <c r="G2647" t="s">
        <v>4052</v>
      </c>
      <c r="H2647" t="s">
        <v>16624</v>
      </c>
      <c r="I2647" t="s">
        <v>4052</v>
      </c>
      <c r="J2647" t="s">
        <v>101</v>
      </c>
      <c r="K2647" t="s">
        <v>792</v>
      </c>
      <c r="L2647" t="s">
        <v>8787</v>
      </c>
      <c r="M2647" t="s">
        <v>1798</v>
      </c>
      <c r="N2647" t="s">
        <v>16625</v>
      </c>
      <c r="O2647" t="s">
        <v>3012</v>
      </c>
      <c r="P2647" t="s">
        <v>11414</v>
      </c>
      <c r="Q2647" t="s">
        <v>2189</v>
      </c>
      <c r="R2647" t="b">
        <v>0</v>
      </c>
      <c r="S2647">
        <v>2000</v>
      </c>
      <c r="T2647" t="s">
        <v>3002</v>
      </c>
      <c r="U2647" t="s">
        <v>3003</v>
      </c>
      <c r="V2647">
        <v>2</v>
      </c>
      <c r="W2647" t="s">
        <v>3012</v>
      </c>
    </row>
    <row r="2648" spans="1:23" hidden="1" x14ac:dyDescent="0.35">
      <c r="A2648" t="s">
        <v>2189</v>
      </c>
      <c r="C2648" s="403">
        <v>45431</v>
      </c>
      <c r="D2648" t="s">
        <v>3543</v>
      </c>
      <c r="E2648" t="s">
        <v>16626</v>
      </c>
      <c r="F2648" t="s">
        <v>16627</v>
      </c>
      <c r="G2648" t="s">
        <v>11237</v>
      </c>
      <c r="H2648" t="s">
        <v>16628</v>
      </c>
      <c r="I2648" t="s">
        <v>11237</v>
      </c>
      <c r="J2648" t="s">
        <v>101</v>
      </c>
      <c r="K2648" t="s">
        <v>792</v>
      </c>
      <c r="L2648" t="s">
        <v>8787</v>
      </c>
      <c r="M2648" t="s">
        <v>1798</v>
      </c>
      <c r="N2648" t="s">
        <v>16612</v>
      </c>
      <c r="O2648" t="s">
        <v>3012</v>
      </c>
      <c r="P2648" t="s">
        <v>11414</v>
      </c>
      <c r="Q2648" t="s">
        <v>2189</v>
      </c>
      <c r="R2648" t="b">
        <v>0</v>
      </c>
      <c r="S2648">
        <v>700</v>
      </c>
      <c r="T2648" t="s">
        <v>3002</v>
      </c>
      <c r="U2648" t="s">
        <v>3003</v>
      </c>
      <c r="V2648">
        <v>0.7</v>
      </c>
      <c r="W2648" t="s">
        <v>3012</v>
      </c>
    </row>
    <row r="2649" spans="1:23" hidden="1" x14ac:dyDescent="0.35">
      <c r="A2649" t="s">
        <v>419</v>
      </c>
      <c r="C2649" s="403">
        <v>45431</v>
      </c>
      <c r="D2649" t="s">
        <v>3543</v>
      </c>
      <c r="E2649" t="s">
        <v>759</v>
      </c>
      <c r="F2649" t="s">
        <v>16629</v>
      </c>
      <c r="G2649" t="s">
        <v>2689</v>
      </c>
      <c r="H2649" t="s">
        <v>16630</v>
      </c>
      <c r="I2649" t="s">
        <v>2352</v>
      </c>
      <c r="J2649" t="s">
        <v>92</v>
      </c>
      <c r="K2649" t="s">
        <v>407</v>
      </c>
      <c r="L2649" t="s">
        <v>16631</v>
      </c>
      <c r="M2649" t="s">
        <v>16632</v>
      </c>
      <c r="N2649" t="s">
        <v>16633</v>
      </c>
      <c r="O2649" t="s">
        <v>3021</v>
      </c>
      <c r="P2649" t="s">
        <v>16634</v>
      </c>
      <c r="Q2649" t="s">
        <v>497</v>
      </c>
      <c r="R2649" t="b">
        <v>0</v>
      </c>
      <c r="S2649">
        <v>10000</v>
      </c>
      <c r="T2649" t="s">
        <v>3013</v>
      </c>
      <c r="U2649" t="s">
        <v>3003</v>
      </c>
      <c r="V2649">
        <v>10</v>
      </c>
      <c r="W2649" t="s">
        <v>3021</v>
      </c>
    </row>
    <row r="2650" spans="1:23" hidden="1" x14ac:dyDescent="0.35">
      <c r="A2650" t="s">
        <v>419</v>
      </c>
      <c r="C2650" s="403">
        <v>45431</v>
      </c>
      <c r="D2650" t="s">
        <v>3543</v>
      </c>
      <c r="E2650" t="s">
        <v>2574</v>
      </c>
      <c r="F2650" t="s">
        <v>16635</v>
      </c>
      <c r="G2650" t="s">
        <v>2379</v>
      </c>
      <c r="H2650" t="s">
        <v>16636</v>
      </c>
      <c r="I2650" t="s">
        <v>2379</v>
      </c>
      <c r="J2650" t="s">
        <v>92</v>
      </c>
      <c r="K2650" t="s">
        <v>447</v>
      </c>
      <c r="L2650" t="s">
        <v>6512</v>
      </c>
      <c r="M2650" t="s">
        <v>16637</v>
      </c>
      <c r="N2650" t="s">
        <v>16638</v>
      </c>
      <c r="O2650" t="s">
        <v>3012</v>
      </c>
      <c r="P2650" t="s">
        <v>3805</v>
      </c>
      <c r="Q2650" t="s">
        <v>418</v>
      </c>
      <c r="R2650" t="b">
        <v>0</v>
      </c>
      <c r="S2650">
        <v>5000</v>
      </c>
      <c r="T2650" t="s">
        <v>3002</v>
      </c>
      <c r="U2650" t="s">
        <v>3003</v>
      </c>
      <c r="V2650">
        <v>5</v>
      </c>
      <c r="W2650" t="s">
        <v>3012</v>
      </c>
    </row>
    <row r="2651" spans="1:23" hidden="1" x14ac:dyDescent="0.35">
      <c r="A2651" t="s">
        <v>350</v>
      </c>
      <c r="C2651" s="403">
        <v>45431</v>
      </c>
      <c r="D2651" t="s">
        <v>3543</v>
      </c>
      <c r="E2651" t="s">
        <v>16639</v>
      </c>
      <c r="F2651" t="s">
        <v>16640</v>
      </c>
      <c r="G2651" t="s">
        <v>6448</v>
      </c>
      <c r="H2651" t="s">
        <v>16641</v>
      </c>
      <c r="I2651" t="s">
        <v>6448</v>
      </c>
      <c r="J2651" t="s">
        <v>103</v>
      </c>
      <c r="K2651" t="s">
        <v>837</v>
      </c>
      <c r="L2651" t="s">
        <v>8892</v>
      </c>
      <c r="M2651" t="s">
        <v>1798</v>
      </c>
      <c r="N2651" t="s">
        <v>16642</v>
      </c>
      <c r="O2651" t="s">
        <v>3012</v>
      </c>
      <c r="P2651" t="s">
        <v>13184</v>
      </c>
      <c r="Q2651" t="s">
        <v>837</v>
      </c>
      <c r="R2651" t="b">
        <v>0</v>
      </c>
      <c r="S2651">
        <v>1500</v>
      </c>
      <c r="T2651" t="s">
        <v>3002</v>
      </c>
      <c r="U2651" t="s">
        <v>3003</v>
      </c>
      <c r="V2651">
        <v>1.5</v>
      </c>
      <c r="W2651" t="s">
        <v>3012</v>
      </c>
    </row>
    <row r="2652" spans="1:23" hidden="1" x14ac:dyDescent="0.35">
      <c r="A2652" t="s">
        <v>350</v>
      </c>
      <c r="C2652" s="403">
        <v>45431</v>
      </c>
      <c r="D2652" t="s">
        <v>3543</v>
      </c>
      <c r="E2652" t="s">
        <v>16643</v>
      </c>
      <c r="F2652" t="s">
        <v>16644</v>
      </c>
      <c r="G2652" t="s">
        <v>2396</v>
      </c>
      <c r="H2652" t="s">
        <v>16645</v>
      </c>
      <c r="I2652" t="s">
        <v>2396</v>
      </c>
      <c r="J2652" t="s">
        <v>103</v>
      </c>
      <c r="K2652" t="s">
        <v>837</v>
      </c>
      <c r="L2652" t="s">
        <v>8892</v>
      </c>
      <c r="M2652" t="s">
        <v>1798</v>
      </c>
      <c r="N2652" t="s">
        <v>16646</v>
      </c>
      <c r="O2652" t="s">
        <v>3012</v>
      </c>
      <c r="P2652" t="s">
        <v>13184</v>
      </c>
      <c r="Q2652" t="s">
        <v>837</v>
      </c>
      <c r="R2652" t="b">
        <v>0</v>
      </c>
      <c r="S2652">
        <v>2000</v>
      </c>
      <c r="T2652" t="s">
        <v>3002</v>
      </c>
      <c r="U2652" t="s">
        <v>3003</v>
      </c>
      <c r="V2652">
        <v>2</v>
      </c>
      <c r="W2652" t="s">
        <v>3012</v>
      </c>
    </row>
    <row r="2653" spans="1:23" hidden="1" x14ac:dyDescent="0.35">
      <c r="A2653" t="s">
        <v>350</v>
      </c>
      <c r="C2653" s="403">
        <v>45431</v>
      </c>
      <c r="D2653" t="s">
        <v>3543</v>
      </c>
      <c r="E2653" t="s">
        <v>16647</v>
      </c>
      <c r="F2653" t="s">
        <v>16648</v>
      </c>
      <c r="G2653" t="s">
        <v>2325</v>
      </c>
      <c r="H2653" t="s">
        <v>16649</v>
      </c>
      <c r="I2653" t="s">
        <v>2325</v>
      </c>
      <c r="J2653" t="s">
        <v>103</v>
      </c>
      <c r="K2653" t="s">
        <v>837</v>
      </c>
      <c r="L2653" t="s">
        <v>8892</v>
      </c>
      <c r="M2653" t="s">
        <v>1798</v>
      </c>
      <c r="N2653" t="s">
        <v>16650</v>
      </c>
      <c r="O2653" t="s">
        <v>3012</v>
      </c>
      <c r="P2653" t="s">
        <v>13184</v>
      </c>
      <c r="Q2653" t="s">
        <v>837</v>
      </c>
      <c r="R2653" t="b">
        <v>0</v>
      </c>
      <c r="S2653">
        <v>5000</v>
      </c>
      <c r="T2653" t="s">
        <v>3002</v>
      </c>
      <c r="U2653" t="s">
        <v>3003</v>
      </c>
      <c r="V2653">
        <v>5</v>
      </c>
      <c r="W2653" t="s">
        <v>3012</v>
      </c>
    </row>
    <row r="2654" spans="1:23" hidden="1" x14ac:dyDescent="0.35">
      <c r="A2654" t="s">
        <v>2176</v>
      </c>
      <c r="C2654" s="403">
        <v>45431</v>
      </c>
      <c r="D2654" t="s">
        <v>3543</v>
      </c>
      <c r="E2654" t="s">
        <v>16651</v>
      </c>
      <c r="F2654" t="s">
        <v>16652</v>
      </c>
      <c r="G2654" t="s">
        <v>799</v>
      </c>
      <c r="H2654" t="s">
        <v>16653</v>
      </c>
      <c r="I2654" t="s">
        <v>799</v>
      </c>
      <c r="J2654" t="s">
        <v>102</v>
      </c>
      <c r="K2654" t="s">
        <v>842</v>
      </c>
      <c r="L2654" t="s">
        <v>16582</v>
      </c>
      <c r="M2654" t="s">
        <v>1798</v>
      </c>
      <c r="N2654" t="s">
        <v>16654</v>
      </c>
      <c r="O2654" t="s">
        <v>3012</v>
      </c>
      <c r="P2654" t="s">
        <v>16585</v>
      </c>
      <c r="Q2654" t="s">
        <v>349</v>
      </c>
      <c r="R2654" t="b">
        <v>0</v>
      </c>
      <c r="S2654">
        <v>2000</v>
      </c>
      <c r="T2654" t="s">
        <v>3002</v>
      </c>
      <c r="U2654" t="s">
        <v>3003</v>
      </c>
      <c r="V2654">
        <v>2</v>
      </c>
      <c r="W2654" t="s">
        <v>3012</v>
      </c>
    </row>
    <row r="2655" spans="1:23" hidden="1" x14ac:dyDescent="0.35">
      <c r="A2655" t="s">
        <v>2176</v>
      </c>
      <c r="C2655" s="403">
        <v>45431</v>
      </c>
      <c r="D2655" t="s">
        <v>3543</v>
      </c>
      <c r="E2655" t="s">
        <v>16655</v>
      </c>
      <c r="F2655" t="s">
        <v>16656</v>
      </c>
      <c r="G2655" t="s">
        <v>12896</v>
      </c>
      <c r="H2655" t="s">
        <v>16657</v>
      </c>
      <c r="I2655" t="s">
        <v>12896</v>
      </c>
      <c r="J2655" t="s">
        <v>102</v>
      </c>
      <c r="K2655" t="s">
        <v>842</v>
      </c>
      <c r="L2655" t="s">
        <v>16582</v>
      </c>
      <c r="M2655" t="s">
        <v>1798</v>
      </c>
      <c r="N2655" t="s">
        <v>16658</v>
      </c>
      <c r="O2655" t="s">
        <v>3012</v>
      </c>
      <c r="P2655" t="s">
        <v>16585</v>
      </c>
      <c r="Q2655" t="s">
        <v>349</v>
      </c>
      <c r="R2655" t="b">
        <v>0</v>
      </c>
      <c r="S2655">
        <v>1200</v>
      </c>
      <c r="T2655" t="s">
        <v>3002</v>
      </c>
      <c r="U2655" t="s">
        <v>3003</v>
      </c>
      <c r="V2655">
        <v>1.2</v>
      </c>
      <c r="W2655" t="s">
        <v>3012</v>
      </c>
    </row>
    <row r="2656" spans="1:23" hidden="1" x14ac:dyDescent="0.35">
      <c r="A2656" t="s">
        <v>2176</v>
      </c>
      <c r="C2656" s="403">
        <v>45431</v>
      </c>
      <c r="D2656" t="s">
        <v>3543</v>
      </c>
      <c r="E2656" t="s">
        <v>16659</v>
      </c>
      <c r="F2656" t="s">
        <v>16660</v>
      </c>
      <c r="G2656" t="s">
        <v>2501</v>
      </c>
      <c r="H2656" t="s">
        <v>16661</v>
      </c>
      <c r="I2656" t="s">
        <v>2501</v>
      </c>
      <c r="J2656" t="s">
        <v>102</v>
      </c>
      <c r="K2656" t="s">
        <v>842</v>
      </c>
      <c r="L2656" t="s">
        <v>16582</v>
      </c>
      <c r="M2656" t="s">
        <v>1798</v>
      </c>
      <c r="N2656" t="s">
        <v>16654</v>
      </c>
      <c r="O2656" t="s">
        <v>3012</v>
      </c>
      <c r="P2656" t="s">
        <v>16585</v>
      </c>
      <c r="Q2656" t="s">
        <v>349</v>
      </c>
      <c r="R2656" t="b">
        <v>0</v>
      </c>
      <c r="S2656">
        <v>700</v>
      </c>
      <c r="T2656" t="s">
        <v>3002</v>
      </c>
      <c r="U2656" t="s">
        <v>3003</v>
      </c>
      <c r="V2656">
        <v>0.7</v>
      </c>
      <c r="W2656" t="s">
        <v>3012</v>
      </c>
    </row>
    <row r="2657" spans="1:23" hidden="1" x14ac:dyDescent="0.35">
      <c r="A2657" t="s">
        <v>419</v>
      </c>
      <c r="C2657" s="403">
        <v>45431</v>
      </c>
      <c r="D2657" t="s">
        <v>3543</v>
      </c>
      <c r="E2657" t="s">
        <v>16662</v>
      </c>
      <c r="F2657" t="s">
        <v>16663</v>
      </c>
      <c r="G2657" t="s">
        <v>2396</v>
      </c>
      <c r="H2657" t="s">
        <v>15306</v>
      </c>
      <c r="I2657" t="s">
        <v>2396</v>
      </c>
      <c r="J2657" t="s">
        <v>107</v>
      </c>
      <c r="K2657" t="s">
        <v>407</v>
      </c>
      <c r="L2657" t="s">
        <v>16631</v>
      </c>
      <c r="M2657" t="s">
        <v>1798</v>
      </c>
      <c r="N2657" t="s">
        <v>16664</v>
      </c>
      <c r="O2657" t="s">
        <v>1798</v>
      </c>
      <c r="P2657" t="s">
        <v>16665</v>
      </c>
      <c r="Q2657" t="s">
        <v>497</v>
      </c>
      <c r="R2657" t="b">
        <v>0</v>
      </c>
      <c r="S2657">
        <v>0</v>
      </c>
      <c r="T2657" t="s">
        <v>3002</v>
      </c>
      <c r="U2657" t="s">
        <v>3003</v>
      </c>
      <c r="V2657">
        <v>0</v>
      </c>
      <c r="W2657" t="s">
        <v>9935</v>
      </c>
    </row>
    <row r="2658" spans="1:23" hidden="1" x14ac:dyDescent="0.35">
      <c r="A2658" t="s">
        <v>419</v>
      </c>
      <c r="C2658" s="403">
        <v>45431</v>
      </c>
      <c r="D2658" t="s">
        <v>3661</v>
      </c>
      <c r="E2658" t="s">
        <v>1672</v>
      </c>
      <c r="F2658" t="s">
        <v>16666</v>
      </c>
      <c r="G2658" t="s">
        <v>1676</v>
      </c>
      <c r="H2658" t="s">
        <v>16667</v>
      </c>
      <c r="I2658" t="s">
        <v>1676</v>
      </c>
      <c r="J2658" t="s">
        <v>92</v>
      </c>
      <c r="K2658" t="s">
        <v>407</v>
      </c>
      <c r="L2658" t="s">
        <v>8150</v>
      </c>
      <c r="M2658" t="s">
        <v>8226</v>
      </c>
      <c r="N2658" t="s">
        <v>16668</v>
      </c>
      <c r="O2658" t="s">
        <v>3021</v>
      </c>
      <c r="P2658" t="s">
        <v>8228</v>
      </c>
      <c r="Q2658" t="s">
        <v>497</v>
      </c>
      <c r="R2658" t="b">
        <v>0</v>
      </c>
      <c r="S2658">
        <v>10000</v>
      </c>
      <c r="T2658" t="s">
        <v>3013</v>
      </c>
      <c r="U2658" t="s">
        <v>3003</v>
      </c>
      <c r="V2658">
        <v>10</v>
      </c>
      <c r="W2658" t="s">
        <v>3021</v>
      </c>
    </row>
    <row r="2659" spans="1:23" hidden="1" x14ac:dyDescent="0.35">
      <c r="A2659" t="s">
        <v>419</v>
      </c>
      <c r="C2659" s="403">
        <v>45431</v>
      </c>
      <c r="D2659" t="s">
        <v>3543</v>
      </c>
      <c r="E2659" t="s">
        <v>16669</v>
      </c>
      <c r="F2659" t="s">
        <v>16670</v>
      </c>
      <c r="G2659" t="s">
        <v>8353</v>
      </c>
      <c r="H2659" t="s">
        <v>16671</v>
      </c>
      <c r="I2659" t="s">
        <v>4296</v>
      </c>
      <c r="J2659" t="s">
        <v>92</v>
      </c>
      <c r="K2659" t="s">
        <v>407</v>
      </c>
      <c r="L2659" t="s">
        <v>8150</v>
      </c>
      <c r="M2659" t="s">
        <v>8151</v>
      </c>
      <c r="N2659" t="s">
        <v>8152</v>
      </c>
      <c r="O2659" t="s">
        <v>3030</v>
      </c>
      <c r="P2659" t="s">
        <v>8153</v>
      </c>
      <c r="Q2659" t="s">
        <v>497</v>
      </c>
      <c r="R2659" t="b">
        <v>0</v>
      </c>
      <c r="S2659">
        <v>20000</v>
      </c>
      <c r="T2659" t="s">
        <v>3002</v>
      </c>
      <c r="U2659" t="s">
        <v>3003</v>
      </c>
      <c r="V2659">
        <v>20</v>
      </c>
      <c r="W2659" t="s">
        <v>3030</v>
      </c>
    </row>
    <row r="2660" spans="1:23" hidden="1" x14ac:dyDescent="0.35">
      <c r="A2660" t="s">
        <v>381</v>
      </c>
      <c r="C2660" s="403">
        <v>45431</v>
      </c>
      <c r="D2660" t="s">
        <v>3543</v>
      </c>
      <c r="E2660" t="s">
        <v>16672</v>
      </c>
      <c r="F2660" t="s">
        <v>16673</v>
      </c>
      <c r="G2660" t="s">
        <v>16674</v>
      </c>
      <c r="H2660" t="s">
        <v>16675</v>
      </c>
      <c r="I2660" t="s">
        <v>2234</v>
      </c>
      <c r="J2660" t="s">
        <v>94</v>
      </c>
      <c r="K2660" t="s">
        <v>456</v>
      </c>
      <c r="L2660" t="s">
        <v>3491</v>
      </c>
      <c r="M2660" t="s">
        <v>3268</v>
      </c>
      <c r="N2660" t="s">
        <v>16676</v>
      </c>
      <c r="O2660" t="s">
        <v>3021</v>
      </c>
      <c r="P2660" t="s">
        <v>16677</v>
      </c>
      <c r="Q2660" t="s">
        <v>456</v>
      </c>
      <c r="R2660" t="b">
        <v>0</v>
      </c>
      <c r="S2660">
        <v>10000</v>
      </c>
      <c r="T2660" t="s">
        <v>3013</v>
      </c>
      <c r="U2660" t="s">
        <v>3003</v>
      </c>
      <c r="V2660">
        <v>10</v>
      </c>
      <c r="W2660" t="s">
        <v>3021</v>
      </c>
    </row>
    <row r="2661" spans="1:23" hidden="1" x14ac:dyDescent="0.35">
      <c r="A2661" t="s">
        <v>381</v>
      </c>
      <c r="C2661" s="403">
        <v>45431</v>
      </c>
      <c r="D2661" t="s">
        <v>3661</v>
      </c>
      <c r="E2661" t="s">
        <v>16678</v>
      </c>
      <c r="F2661" t="s">
        <v>16679</v>
      </c>
      <c r="G2661" t="s">
        <v>16680</v>
      </c>
      <c r="H2661" t="s">
        <v>16681</v>
      </c>
      <c r="I2661" t="s">
        <v>2379</v>
      </c>
      <c r="J2661" t="s">
        <v>94</v>
      </c>
      <c r="K2661" t="s">
        <v>456</v>
      </c>
      <c r="L2661" t="s">
        <v>3491</v>
      </c>
      <c r="M2661" t="s">
        <v>16682</v>
      </c>
      <c r="N2661" t="s">
        <v>16683</v>
      </c>
      <c r="O2661" t="s">
        <v>3021</v>
      </c>
      <c r="P2661" t="s">
        <v>16677</v>
      </c>
      <c r="Q2661" t="s">
        <v>456</v>
      </c>
      <c r="R2661" t="b">
        <v>0</v>
      </c>
      <c r="S2661">
        <v>20000</v>
      </c>
      <c r="T2661" t="s">
        <v>3002</v>
      </c>
      <c r="U2661" t="s">
        <v>3003</v>
      </c>
      <c r="V2661">
        <v>20</v>
      </c>
      <c r="W2661" t="s">
        <v>3021</v>
      </c>
    </row>
    <row r="2662" spans="1:23" hidden="1" x14ac:dyDescent="0.35">
      <c r="A2662" t="s">
        <v>419</v>
      </c>
      <c r="C2662" s="403">
        <v>45431</v>
      </c>
      <c r="D2662" t="s">
        <v>3543</v>
      </c>
      <c r="E2662" t="s">
        <v>16684</v>
      </c>
      <c r="F2662" t="s">
        <v>16685</v>
      </c>
      <c r="G2662" t="s">
        <v>16686</v>
      </c>
      <c r="H2662" t="s">
        <v>16687</v>
      </c>
      <c r="I2662" t="s">
        <v>16686</v>
      </c>
      <c r="J2662" t="s">
        <v>92</v>
      </c>
      <c r="K2662" t="s">
        <v>447</v>
      </c>
      <c r="L2662" t="s">
        <v>3622</v>
      </c>
      <c r="M2662" t="s">
        <v>16688</v>
      </c>
      <c r="N2662" t="s">
        <v>16689</v>
      </c>
      <c r="O2662" t="s">
        <v>3021</v>
      </c>
      <c r="P2662" t="s">
        <v>8068</v>
      </c>
      <c r="Q2662" t="s">
        <v>418</v>
      </c>
      <c r="R2662" t="b">
        <v>0</v>
      </c>
      <c r="S2662">
        <v>4000</v>
      </c>
      <c r="T2662" t="s">
        <v>3002</v>
      </c>
      <c r="U2662" t="s">
        <v>3003</v>
      </c>
      <c r="V2662">
        <v>4</v>
      </c>
      <c r="W2662" t="s">
        <v>3021</v>
      </c>
    </row>
    <row r="2663" spans="1:23" hidden="1" x14ac:dyDescent="0.35">
      <c r="A2663" t="s">
        <v>419</v>
      </c>
      <c r="C2663" s="403">
        <v>45431</v>
      </c>
      <c r="D2663" t="s">
        <v>3311</v>
      </c>
      <c r="E2663" t="s">
        <v>760</v>
      </c>
      <c r="F2663" t="s">
        <v>16690</v>
      </c>
      <c r="G2663" t="s">
        <v>16691</v>
      </c>
      <c r="H2663" t="s">
        <v>16692</v>
      </c>
      <c r="I2663" t="s">
        <v>16693</v>
      </c>
      <c r="J2663" t="s">
        <v>92</v>
      </c>
      <c r="K2663" t="s">
        <v>447</v>
      </c>
      <c r="L2663" t="s">
        <v>6512</v>
      </c>
      <c r="M2663" t="s">
        <v>8046</v>
      </c>
      <c r="N2663" t="s">
        <v>16694</v>
      </c>
      <c r="O2663" t="s">
        <v>3021</v>
      </c>
      <c r="P2663" t="s">
        <v>6515</v>
      </c>
      <c r="Q2663" t="s">
        <v>418</v>
      </c>
      <c r="R2663" t="b">
        <v>0</v>
      </c>
      <c r="S2663">
        <v>30000</v>
      </c>
      <c r="T2663" t="s">
        <v>3013</v>
      </c>
      <c r="U2663" t="s">
        <v>3003</v>
      </c>
      <c r="V2663">
        <v>30</v>
      </c>
      <c r="W2663" t="s">
        <v>3021</v>
      </c>
    </row>
    <row r="2664" spans="1:23" hidden="1" x14ac:dyDescent="0.35">
      <c r="A2664" t="s">
        <v>2189</v>
      </c>
      <c r="C2664" s="403">
        <v>45430</v>
      </c>
      <c r="D2664" t="s">
        <v>3543</v>
      </c>
      <c r="E2664" t="s">
        <v>16695</v>
      </c>
      <c r="F2664" t="s">
        <v>16696</v>
      </c>
      <c r="G2664" t="s">
        <v>2279</v>
      </c>
      <c r="H2664" t="s">
        <v>16697</v>
      </c>
      <c r="I2664" t="s">
        <v>2279</v>
      </c>
      <c r="J2664" t="s">
        <v>101</v>
      </c>
      <c r="K2664" t="s">
        <v>792</v>
      </c>
      <c r="L2664" t="s">
        <v>8787</v>
      </c>
      <c r="M2664" t="s">
        <v>1798</v>
      </c>
      <c r="N2664" t="s">
        <v>16698</v>
      </c>
      <c r="O2664" t="s">
        <v>3012</v>
      </c>
      <c r="P2664" t="s">
        <v>11414</v>
      </c>
      <c r="Q2664" t="s">
        <v>2189</v>
      </c>
      <c r="R2664" t="b">
        <v>0</v>
      </c>
      <c r="S2664">
        <v>2000</v>
      </c>
      <c r="T2664" t="s">
        <v>3002</v>
      </c>
      <c r="U2664" t="s">
        <v>3003</v>
      </c>
      <c r="V2664">
        <v>2</v>
      </c>
      <c r="W2664" t="s">
        <v>3012</v>
      </c>
    </row>
    <row r="2665" spans="1:23" hidden="1" x14ac:dyDescent="0.35">
      <c r="A2665" t="s">
        <v>2189</v>
      </c>
      <c r="C2665" s="403">
        <v>45430</v>
      </c>
      <c r="D2665" t="s">
        <v>3543</v>
      </c>
      <c r="E2665" t="s">
        <v>16699</v>
      </c>
      <c r="F2665" t="s">
        <v>16700</v>
      </c>
      <c r="G2665" t="s">
        <v>16701</v>
      </c>
      <c r="H2665" t="s">
        <v>16702</v>
      </c>
      <c r="I2665" t="s">
        <v>16701</v>
      </c>
      <c r="J2665" t="s">
        <v>98</v>
      </c>
      <c r="K2665" t="s">
        <v>2189</v>
      </c>
      <c r="L2665" t="s">
        <v>3205</v>
      </c>
      <c r="M2665" t="s">
        <v>5729</v>
      </c>
      <c r="N2665" t="s">
        <v>16703</v>
      </c>
      <c r="O2665" t="s">
        <v>3012</v>
      </c>
      <c r="P2665" t="s">
        <v>4683</v>
      </c>
      <c r="Q2665" t="s">
        <v>2189</v>
      </c>
      <c r="R2665" t="b">
        <v>0</v>
      </c>
      <c r="S2665">
        <v>3000</v>
      </c>
      <c r="T2665" t="s">
        <v>3002</v>
      </c>
      <c r="U2665" t="s">
        <v>3003</v>
      </c>
      <c r="V2665">
        <v>3</v>
      </c>
      <c r="W2665" t="s">
        <v>3012</v>
      </c>
    </row>
    <row r="2666" spans="1:23" hidden="1" x14ac:dyDescent="0.35">
      <c r="A2666" t="s">
        <v>2189</v>
      </c>
      <c r="C2666" s="403">
        <v>45430</v>
      </c>
      <c r="D2666" t="s">
        <v>3543</v>
      </c>
      <c r="E2666" t="s">
        <v>16704</v>
      </c>
      <c r="F2666" t="s">
        <v>16705</v>
      </c>
      <c r="G2666" t="s">
        <v>16706</v>
      </c>
      <c r="H2666" t="s">
        <v>16707</v>
      </c>
      <c r="I2666" t="s">
        <v>10546</v>
      </c>
      <c r="J2666" t="s">
        <v>98</v>
      </c>
      <c r="K2666" t="s">
        <v>2189</v>
      </c>
      <c r="L2666" t="s">
        <v>3154</v>
      </c>
      <c r="M2666" t="s">
        <v>5966</v>
      </c>
      <c r="N2666" t="s">
        <v>16708</v>
      </c>
      <c r="O2666" t="s">
        <v>3012</v>
      </c>
      <c r="P2666" t="s">
        <v>4683</v>
      </c>
      <c r="Q2666" t="s">
        <v>2189</v>
      </c>
      <c r="R2666" t="b">
        <v>0</v>
      </c>
      <c r="S2666">
        <v>1000</v>
      </c>
      <c r="T2666" t="s">
        <v>3002</v>
      </c>
      <c r="U2666" t="s">
        <v>3003</v>
      </c>
      <c r="V2666">
        <v>1</v>
      </c>
      <c r="W2666" t="s">
        <v>3012</v>
      </c>
    </row>
    <row r="2667" spans="1:23" hidden="1" x14ac:dyDescent="0.35">
      <c r="A2667" t="s">
        <v>2189</v>
      </c>
      <c r="C2667" s="403">
        <v>45430</v>
      </c>
      <c r="D2667" t="s">
        <v>3543</v>
      </c>
      <c r="E2667" t="s">
        <v>16709</v>
      </c>
      <c r="F2667" t="s">
        <v>16710</v>
      </c>
      <c r="G2667" t="s">
        <v>11171</v>
      </c>
      <c r="H2667" t="s">
        <v>16711</v>
      </c>
      <c r="I2667" t="s">
        <v>11171</v>
      </c>
      <c r="J2667" t="s">
        <v>98</v>
      </c>
      <c r="K2667" t="s">
        <v>2189</v>
      </c>
      <c r="L2667" t="s">
        <v>6280</v>
      </c>
      <c r="M2667" t="s">
        <v>6334</v>
      </c>
      <c r="N2667" t="s">
        <v>16712</v>
      </c>
      <c r="O2667" t="s">
        <v>3012</v>
      </c>
      <c r="P2667" t="s">
        <v>6334</v>
      </c>
      <c r="Q2667" t="s">
        <v>2189</v>
      </c>
      <c r="R2667" t="b">
        <v>0</v>
      </c>
      <c r="S2667">
        <v>500</v>
      </c>
      <c r="T2667" t="s">
        <v>3002</v>
      </c>
      <c r="U2667" t="s">
        <v>3003</v>
      </c>
      <c r="V2667">
        <v>0.5</v>
      </c>
      <c r="W2667" t="s">
        <v>3012</v>
      </c>
    </row>
    <row r="2668" spans="1:23" hidden="1" x14ac:dyDescent="0.35">
      <c r="A2668" t="s">
        <v>2189</v>
      </c>
      <c r="C2668" s="403">
        <v>45430</v>
      </c>
      <c r="D2668" t="s">
        <v>3543</v>
      </c>
      <c r="E2668" t="s">
        <v>16713</v>
      </c>
      <c r="F2668" t="s">
        <v>16714</v>
      </c>
      <c r="G2668" t="s">
        <v>2411</v>
      </c>
      <c r="H2668" t="s">
        <v>16715</v>
      </c>
      <c r="I2668" t="s">
        <v>2411</v>
      </c>
      <c r="J2668" t="s">
        <v>98</v>
      </c>
      <c r="K2668" t="s">
        <v>2189</v>
      </c>
      <c r="L2668" t="s">
        <v>6280</v>
      </c>
      <c r="M2668" t="s">
        <v>6334</v>
      </c>
      <c r="N2668" t="s">
        <v>16716</v>
      </c>
      <c r="O2668" t="s">
        <v>3012</v>
      </c>
      <c r="P2668" t="s">
        <v>6334</v>
      </c>
      <c r="Q2668" t="s">
        <v>2189</v>
      </c>
      <c r="R2668" t="b">
        <v>0</v>
      </c>
      <c r="S2668">
        <v>1000</v>
      </c>
      <c r="T2668" t="s">
        <v>3002</v>
      </c>
      <c r="U2668" t="s">
        <v>3003</v>
      </c>
      <c r="V2668">
        <v>1</v>
      </c>
      <c r="W2668" t="s">
        <v>3012</v>
      </c>
    </row>
    <row r="2669" spans="1:23" hidden="1" x14ac:dyDescent="0.35">
      <c r="A2669" t="s">
        <v>2189</v>
      </c>
      <c r="C2669" s="403">
        <v>45430</v>
      </c>
      <c r="D2669" t="s">
        <v>3543</v>
      </c>
      <c r="E2669" t="s">
        <v>16717</v>
      </c>
      <c r="F2669" t="s">
        <v>16718</v>
      </c>
      <c r="G2669" t="s">
        <v>16719</v>
      </c>
      <c r="H2669" t="s">
        <v>16720</v>
      </c>
      <c r="I2669" t="s">
        <v>16721</v>
      </c>
      <c r="J2669" t="s">
        <v>98</v>
      </c>
      <c r="K2669" t="s">
        <v>2189</v>
      </c>
      <c r="L2669" t="s">
        <v>5236</v>
      </c>
      <c r="M2669" t="s">
        <v>6531</v>
      </c>
      <c r="N2669" t="s">
        <v>16722</v>
      </c>
      <c r="O2669" t="s">
        <v>3012</v>
      </c>
      <c r="P2669" t="s">
        <v>5244</v>
      </c>
      <c r="Q2669" t="s">
        <v>2189</v>
      </c>
      <c r="R2669" t="b">
        <v>0</v>
      </c>
      <c r="S2669">
        <v>1000</v>
      </c>
      <c r="T2669" t="s">
        <v>3002</v>
      </c>
      <c r="U2669" t="s">
        <v>3003</v>
      </c>
      <c r="V2669">
        <v>1</v>
      </c>
      <c r="W2669" t="s">
        <v>3012</v>
      </c>
    </row>
    <row r="2670" spans="1:23" hidden="1" x14ac:dyDescent="0.35">
      <c r="A2670" t="s">
        <v>2189</v>
      </c>
      <c r="C2670" s="403">
        <v>45430</v>
      </c>
      <c r="D2670" t="s">
        <v>3543</v>
      </c>
      <c r="E2670" t="s">
        <v>16723</v>
      </c>
      <c r="F2670" t="s">
        <v>16724</v>
      </c>
      <c r="G2670" t="s">
        <v>16725</v>
      </c>
      <c r="H2670" t="s">
        <v>16726</v>
      </c>
      <c r="I2670" t="s">
        <v>2344</v>
      </c>
      <c r="J2670" t="s">
        <v>98</v>
      </c>
      <c r="K2670" t="s">
        <v>2189</v>
      </c>
      <c r="L2670" t="s">
        <v>3301</v>
      </c>
      <c r="M2670" t="s">
        <v>7167</v>
      </c>
      <c r="N2670" t="s">
        <v>16727</v>
      </c>
      <c r="O2670" t="s">
        <v>3012</v>
      </c>
      <c r="P2670" t="s">
        <v>7169</v>
      </c>
      <c r="Q2670" t="s">
        <v>2189</v>
      </c>
      <c r="R2670" t="b">
        <v>0</v>
      </c>
      <c r="S2670">
        <v>1000</v>
      </c>
      <c r="T2670" t="s">
        <v>3002</v>
      </c>
      <c r="U2670" t="s">
        <v>3003</v>
      </c>
      <c r="V2670">
        <v>1</v>
      </c>
      <c r="W2670" t="s">
        <v>3012</v>
      </c>
    </row>
    <row r="2671" spans="1:23" hidden="1" x14ac:dyDescent="0.35">
      <c r="A2671" t="s">
        <v>419</v>
      </c>
      <c r="C2671" s="403">
        <v>45430</v>
      </c>
      <c r="D2671" t="s">
        <v>3065</v>
      </c>
      <c r="E2671" t="s">
        <v>508</v>
      </c>
      <c r="F2671" t="s">
        <v>16728</v>
      </c>
      <c r="G2671" t="s">
        <v>16729</v>
      </c>
      <c r="H2671" t="s">
        <v>16730</v>
      </c>
      <c r="I2671" t="s">
        <v>2335</v>
      </c>
      <c r="J2671" t="s">
        <v>92</v>
      </c>
      <c r="K2671" t="s">
        <v>418</v>
      </c>
      <c r="L2671" t="s">
        <v>3540</v>
      </c>
      <c r="M2671" t="s">
        <v>16731</v>
      </c>
      <c r="N2671" t="s">
        <v>16732</v>
      </c>
      <c r="O2671" t="s">
        <v>3030</v>
      </c>
      <c r="P2671" t="s">
        <v>16733</v>
      </c>
      <c r="Q2671" t="s">
        <v>418</v>
      </c>
      <c r="R2671" t="b">
        <v>0</v>
      </c>
      <c r="S2671">
        <v>14000</v>
      </c>
      <c r="T2671" t="s">
        <v>3013</v>
      </c>
      <c r="U2671" t="s">
        <v>8048</v>
      </c>
      <c r="V2671">
        <v>14</v>
      </c>
      <c r="W2671" t="s">
        <v>3030</v>
      </c>
    </row>
    <row r="2672" spans="1:23" hidden="1" x14ac:dyDescent="0.35">
      <c r="A2672" t="s">
        <v>419</v>
      </c>
      <c r="C2672" s="403">
        <v>45430</v>
      </c>
      <c r="D2672" t="s">
        <v>3361</v>
      </c>
      <c r="E2672" t="s">
        <v>16734</v>
      </c>
      <c r="F2672" t="s">
        <v>16735</v>
      </c>
      <c r="G2672" t="s">
        <v>16736</v>
      </c>
      <c r="H2672" t="s">
        <v>16737</v>
      </c>
      <c r="I2672" t="s">
        <v>2621</v>
      </c>
      <c r="J2672" t="s">
        <v>92</v>
      </c>
      <c r="K2672" t="s">
        <v>418</v>
      </c>
      <c r="L2672" t="s">
        <v>3540</v>
      </c>
      <c r="M2672" t="s">
        <v>16738</v>
      </c>
      <c r="N2672" t="s">
        <v>16739</v>
      </c>
      <c r="O2672" t="s">
        <v>3021</v>
      </c>
      <c r="P2672" t="s">
        <v>16740</v>
      </c>
      <c r="Q2672" t="s">
        <v>418</v>
      </c>
      <c r="R2672" t="b">
        <v>0</v>
      </c>
      <c r="S2672">
        <v>25000</v>
      </c>
      <c r="T2672" t="s">
        <v>3002</v>
      </c>
      <c r="U2672" t="s">
        <v>3003</v>
      </c>
      <c r="V2672">
        <v>25</v>
      </c>
      <c r="W2672" t="s">
        <v>3021</v>
      </c>
    </row>
    <row r="2673" spans="1:23" hidden="1" x14ac:dyDescent="0.35">
      <c r="A2673" t="s">
        <v>419</v>
      </c>
      <c r="C2673" s="403">
        <v>45430</v>
      </c>
      <c r="D2673" t="s">
        <v>16741</v>
      </c>
      <c r="E2673" t="s">
        <v>16742</v>
      </c>
      <c r="F2673" t="s">
        <v>16743</v>
      </c>
      <c r="G2673" t="s">
        <v>16744</v>
      </c>
      <c r="H2673" t="s">
        <v>16745</v>
      </c>
      <c r="I2673" t="s">
        <v>2467</v>
      </c>
      <c r="J2673" t="s">
        <v>92</v>
      </c>
      <c r="K2673" t="s">
        <v>418</v>
      </c>
      <c r="L2673" t="s">
        <v>3047</v>
      </c>
      <c r="M2673" t="s">
        <v>16746</v>
      </c>
      <c r="N2673" t="s">
        <v>16747</v>
      </c>
      <c r="O2673" t="s">
        <v>3021</v>
      </c>
      <c r="P2673" t="s">
        <v>16746</v>
      </c>
      <c r="Q2673" t="s">
        <v>418</v>
      </c>
      <c r="R2673" t="b">
        <v>0</v>
      </c>
      <c r="S2673">
        <v>10000</v>
      </c>
      <c r="T2673" t="s">
        <v>3002</v>
      </c>
      <c r="U2673" t="s">
        <v>3003</v>
      </c>
      <c r="V2673">
        <v>10</v>
      </c>
      <c r="W2673" t="s">
        <v>3021</v>
      </c>
    </row>
    <row r="2674" spans="1:23" hidden="1" x14ac:dyDescent="0.35">
      <c r="A2674" t="s">
        <v>419</v>
      </c>
      <c r="C2674" s="403">
        <v>45430</v>
      </c>
      <c r="D2674" t="s">
        <v>3054</v>
      </c>
      <c r="E2674" t="s">
        <v>498</v>
      </c>
      <c r="F2674" t="s">
        <v>16748</v>
      </c>
      <c r="G2674" t="s">
        <v>16749</v>
      </c>
      <c r="H2674" t="s">
        <v>16750</v>
      </c>
      <c r="I2674" t="s">
        <v>2401</v>
      </c>
      <c r="J2674" t="s">
        <v>94</v>
      </c>
      <c r="K2674" t="s">
        <v>499</v>
      </c>
      <c r="L2674" t="s">
        <v>8218</v>
      </c>
      <c r="M2674" t="s">
        <v>8221</v>
      </c>
      <c r="N2674" t="s">
        <v>16751</v>
      </c>
      <c r="O2674" t="s">
        <v>3021</v>
      </c>
      <c r="P2674" t="s">
        <v>8221</v>
      </c>
      <c r="Q2674" t="s">
        <v>499</v>
      </c>
      <c r="R2674" t="b">
        <v>0</v>
      </c>
      <c r="S2674">
        <v>40000</v>
      </c>
      <c r="T2674" t="s">
        <v>3013</v>
      </c>
      <c r="U2674" t="s">
        <v>8048</v>
      </c>
      <c r="V2674">
        <v>40</v>
      </c>
      <c r="W2674" t="s">
        <v>3021</v>
      </c>
    </row>
    <row r="2675" spans="1:23" hidden="1" x14ac:dyDescent="0.35">
      <c r="A2675" t="s">
        <v>350</v>
      </c>
      <c r="C2675" s="403">
        <v>45430</v>
      </c>
      <c r="D2675" t="s">
        <v>3543</v>
      </c>
      <c r="E2675" t="s">
        <v>16752</v>
      </c>
      <c r="F2675" t="s">
        <v>16753</v>
      </c>
      <c r="G2675" t="s">
        <v>2374</v>
      </c>
      <c r="H2675" t="s">
        <v>16754</v>
      </c>
      <c r="I2675" t="s">
        <v>2374</v>
      </c>
      <c r="J2675" t="s">
        <v>103</v>
      </c>
      <c r="K2675" t="s">
        <v>837</v>
      </c>
      <c r="L2675" t="s">
        <v>9907</v>
      </c>
      <c r="M2675" t="s">
        <v>1798</v>
      </c>
      <c r="N2675" t="s">
        <v>16755</v>
      </c>
      <c r="O2675" t="s">
        <v>3012</v>
      </c>
      <c r="P2675" t="s">
        <v>9909</v>
      </c>
      <c r="Q2675" t="s">
        <v>837</v>
      </c>
      <c r="R2675" t="b">
        <v>1</v>
      </c>
      <c r="S2675">
        <v>30000</v>
      </c>
      <c r="T2675" t="s">
        <v>3002</v>
      </c>
      <c r="U2675" t="s">
        <v>3003</v>
      </c>
      <c r="V2675">
        <v>30</v>
      </c>
      <c r="W2675" t="s">
        <v>3012</v>
      </c>
    </row>
    <row r="2676" spans="1:23" hidden="1" x14ac:dyDescent="0.35">
      <c r="A2676" t="s">
        <v>350</v>
      </c>
      <c r="C2676" s="403">
        <v>45430</v>
      </c>
      <c r="D2676" t="s">
        <v>3543</v>
      </c>
      <c r="E2676" t="s">
        <v>16756</v>
      </c>
      <c r="F2676" t="s">
        <v>16757</v>
      </c>
      <c r="G2676" t="s">
        <v>16758</v>
      </c>
      <c r="H2676" t="s">
        <v>16759</v>
      </c>
      <c r="I2676" t="s">
        <v>12395</v>
      </c>
      <c r="J2676" t="s">
        <v>103</v>
      </c>
      <c r="K2676" t="s">
        <v>837</v>
      </c>
      <c r="L2676" t="s">
        <v>9907</v>
      </c>
      <c r="M2676" t="s">
        <v>1798</v>
      </c>
      <c r="N2676" t="s">
        <v>16760</v>
      </c>
      <c r="O2676" t="s">
        <v>3012</v>
      </c>
      <c r="P2676" t="s">
        <v>9909</v>
      </c>
      <c r="Q2676" t="s">
        <v>837</v>
      </c>
      <c r="R2676" t="b">
        <v>0</v>
      </c>
      <c r="S2676">
        <v>1500</v>
      </c>
      <c r="T2676" t="s">
        <v>3002</v>
      </c>
      <c r="U2676" t="s">
        <v>3003</v>
      </c>
      <c r="V2676">
        <v>1.5</v>
      </c>
      <c r="W2676" t="s">
        <v>3012</v>
      </c>
    </row>
    <row r="2677" spans="1:23" hidden="1" x14ac:dyDescent="0.35">
      <c r="A2677" t="s">
        <v>350</v>
      </c>
      <c r="C2677" s="403">
        <v>45430</v>
      </c>
      <c r="D2677" t="s">
        <v>3543</v>
      </c>
      <c r="E2677" t="s">
        <v>16761</v>
      </c>
      <c r="F2677" t="s">
        <v>16762</v>
      </c>
      <c r="G2677" t="s">
        <v>16763</v>
      </c>
      <c r="H2677" t="s">
        <v>16764</v>
      </c>
      <c r="I2677" t="s">
        <v>16763</v>
      </c>
      <c r="J2677" t="s">
        <v>103</v>
      </c>
      <c r="K2677" t="s">
        <v>837</v>
      </c>
      <c r="L2677" t="s">
        <v>9907</v>
      </c>
      <c r="M2677" t="s">
        <v>1798</v>
      </c>
      <c r="N2677" t="s">
        <v>16765</v>
      </c>
      <c r="O2677" t="s">
        <v>3012</v>
      </c>
      <c r="P2677" t="s">
        <v>9909</v>
      </c>
      <c r="Q2677" t="s">
        <v>837</v>
      </c>
      <c r="R2677" t="b">
        <v>0</v>
      </c>
      <c r="S2677">
        <v>5000</v>
      </c>
      <c r="T2677" t="s">
        <v>3002</v>
      </c>
      <c r="U2677" t="s">
        <v>3003</v>
      </c>
      <c r="V2677">
        <v>5</v>
      </c>
      <c r="W2677" t="s">
        <v>3012</v>
      </c>
    </row>
    <row r="2678" spans="1:23" hidden="1" x14ac:dyDescent="0.35">
      <c r="A2678" t="s">
        <v>350</v>
      </c>
      <c r="C2678" s="403">
        <v>45430</v>
      </c>
      <c r="D2678" t="s">
        <v>3543</v>
      </c>
      <c r="E2678" t="s">
        <v>16766</v>
      </c>
      <c r="F2678" t="s">
        <v>16767</v>
      </c>
      <c r="G2678" t="s">
        <v>16768</v>
      </c>
      <c r="H2678" t="s">
        <v>16769</v>
      </c>
      <c r="I2678" t="s">
        <v>2283</v>
      </c>
      <c r="J2678" t="s">
        <v>103</v>
      </c>
      <c r="K2678" t="s">
        <v>837</v>
      </c>
      <c r="L2678" t="s">
        <v>9907</v>
      </c>
      <c r="M2678" t="s">
        <v>1798</v>
      </c>
      <c r="N2678" t="s">
        <v>16765</v>
      </c>
      <c r="O2678" t="s">
        <v>3012</v>
      </c>
      <c r="P2678" t="s">
        <v>9909</v>
      </c>
      <c r="Q2678" t="s">
        <v>837</v>
      </c>
      <c r="R2678" t="b">
        <v>0</v>
      </c>
      <c r="S2678">
        <v>7000</v>
      </c>
      <c r="T2678" t="s">
        <v>3002</v>
      </c>
      <c r="U2678" t="s">
        <v>3003</v>
      </c>
      <c r="V2678">
        <v>7</v>
      </c>
      <c r="W2678" t="s">
        <v>3012</v>
      </c>
    </row>
    <row r="2679" spans="1:23" hidden="1" x14ac:dyDescent="0.35">
      <c r="A2679" t="s">
        <v>350</v>
      </c>
      <c r="C2679" s="403">
        <v>45430</v>
      </c>
      <c r="D2679" t="s">
        <v>3543</v>
      </c>
      <c r="E2679" t="s">
        <v>16770</v>
      </c>
      <c r="F2679" t="s">
        <v>16771</v>
      </c>
      <c r="G2679" t="s">
        <v>16772</v>
      </c>
      <c r="H2679" t="s">
        <v>16773</v>
      </c>
      <c r="I2679" t="s">
        <v>16772</v>
      </c>
      <c r="J2679" t="s">
        <v>103</v>
      </c>
      <c r="K2679" t="s">
        <v>837</v>
      </c>
      <c r="L2679" t="s">
        <v>9907</v>
      </c>
      <c r="M2679" t="s">
        <v>1798</v>
      </c>
      <c r="N2679" t="s">
        <v>16774</v>
      </c>
      <c r="O2679" t="s">
        <v>3012</v>
      </c>
      <c r="P2679" t="s">
        <v>9909</v>
      </c>
      <c r="Q2679" t="s">
        <v>837</v>
      </c>
      <c r="R2679" t="b">
        <v>0</v>
      </c>
      <c r="S2679">
        <v>2000</v>
      </c>
      <c r="T2679" t="s">
        <v>3002</v>
      </c>
      <c r="U2679" t="s">
        <v>3003</v>
      </c>
      <c r="V2679">
        <v>2</v>
      </c>
      <c r="W2679" t="s">
        <v>3012</v>
      </c>
    </row>
    <row r="2680" spans="1:23" hidden="1" x14ac:dyDescent="0.35">
      <c r="A2680" t="s">
        <v>2189</v>
      </c>
      <c r="C2680" s="403">
        <v>45430</v>
      </c>
      <c r="D2680" t="s">
        <v>3543</v>
      </c>
      <c r="E2680" t="s">
        <v>16775</v>
      </c>
      <c r="F2680" t="s">
        <v>16776</v>
      </c>
      <c r="G2680" t="s">
        <v>16777</v>
      </c>
      <c r="H2680" t="s">
        <v>16778</v>
      </c>
      <c r="I2680" t="s">
        <v>2288</v>
      </c>
      <c r="J2680" t="s">
        <v>98</v>
      </c>
      <c r="K2680" t="s">
        <v>2189</v>
      </c>
      <c r="L2680" t="s">
        <v>3262</v>
      </c>
      <c r="M2680" t="s">
        <v>16779</v>
      </c>
      <c r="N2680" t="s">
        <v>16780</v>
      </c>
      <c r="O2680" t="s">
        <v>3012</v>
      </c>
      <c r="P2680" t="s">
        <v>11484</v>
      </c>
      <c r="Q2680" t="s">
        <v>2189</v>
      </c>
      <c r="R2680" t="b">
        <v>0</v>
      </c>
      <c r="S2680">
        <v>400</v>
      </c>
      <c r="T2680" t="s">
        <v>3002</v>
      </c>
      <c r="U2680" t="s">
        <v>3003</v>
      </c>
      <c r="V2680">
        <v>0.4</v>
      </c>
      <c r="W2680" t="s">
        <v>3012</v>
      </c>
    </row>
    <row r="2681" spans="1:23" hidden="1" x14ac:dyDescent="0.35">
      <c r="A2681" t="s">
        <v>2189</v>
      </c>
      <c r="C2681" s="403">
        <v>45430</v>
      </c>
      <c r="D2681" t="s">
        <v>3543</v>
      </c>
      <c r="E2681" t="s">
        <v>16781</v>
      </c>
      <c r="F2681" t="s">
        <v>16782</v>
      </c>
      <c r="G2681" t="s">
        <v>16783</v>
      </c>
      <c r="H2681" t="s">
        <v>16784</v>
      </c>
      <c r="I2681" t="s">
        <v>14507</v>
      </c>
      <c r="J2681" t="s">
        <v>98</v>
      </c>
      <c r="K2681" t="s">
        <v>2189</v>
      </c>
      <c r="L2681" t="s">
        <v>6280</v>
      </c>
      <c r="M2681" t="s">
        <v>7039</v>
      </c>
      <c r="N2681" t="s">
        <v>7040</v>
      </c>
      <c r="O2681" t="s">
        <v>3012</v>
      </c>
      <c r="P2681" t="s">
        <v>6283</v>
      </c>
      <c r="Q2681" t="s">
        <v>2189</v>
      </c>
      <c r="R2681" t="b">
        <v>0</v>
      </c>
      <c r="S2681">
        <v>1000</v>
      </c>
      <c r="T2681" t="s">
        <v>3002</v>
      </c>
      <c r="U2681" t="s">
        <v>3003</v>
      </c>
      <c r="V2681">
        <v>1</v>
      </c>
      <c r="W2681" t="s">
        <v>3012</v>
      </c>
    </row>
    <row r="2682" spans="1:23" hidden="1" x14ac:dyDescent="0.35">
      <c r="A2682" t="s">
        <v>419</v>
      </c>
      <c r="C2682" s="403">
        <v>45430</v>
      </c>
      <c r="D2682" t="s">
        <v>3543</v>
      </c>
      <c r="E2682" t="s">
        <v>16785</v>
      </c>
      <c r="F2682" t="s">
        <v>16786</v>
      </c>
      <c r="G2682" t="s">
        <v>2684</v>
      </c>
      <c r="H2682" t="s">
        <v>16787</v>
      </c>
      <c r="I2682" t="s">
        <v>2316</v>
      </c>
      <c r="J2682" t="s">
        <v>92</v>
      </c>
      <c r="K2682" t="s">
        <v>418</v>
      </c>
      <c r="L2682" t="s">
        <v>16788</v>
      </c>
      <c r="M2682" t="s">
        <v>16789</v>
      </c>
      <c r="N2682" t="s">
        <v>16790</v>
      </c>
      <c r="O2682" t="s">
        <v>3021</v>
      </c>
      <c r="P2682" t="s">
        <v>9745</v>
      </c>
      <c r="Q2682" t="s">
        <v>418</v>
      </c>
      <c r="R2682" t="b">
        <v>0</v>
      </c>
      <c r="S2682">
        <v>0</v>
      </c>
      <c r="T2682" t="s">
        <v>3002</v>
      </c>
      <c r="U2682" t="s">
        <v>3003</v>
      </c>
      <c r="V2682">
        <v>0</v>
      </c>
      <c r="W2682" t="s">
        <v>3021</v>
      </c>
    </row>
    <row r="2683" spans="1:23" hidden="1" x14ac:dyDescent="0.35">
      <c r="A2683" t="s">
        <v>419</v>
      </c>
      <c r="C2683" s="403">
        <v>45430</v>
      </c>
      <c r="D2683" t="s">
        <v>3661</v>
      </c>
      <c r="E2683" t="s">
        <v>16791</v>
      </c>
      <c r="F2683" t="s">
        <v>16792</v>
      </c>
      <c r="G2683" t="s">
        <v>16793</v>
      </c>
      <c r="H2683" t="s">
        <v>16794</v>
      </c>
      <c r="I2683" t="s">
        <v>16772</v>
      </c>
      <c r="J2683" t="s">
        <v>92</v>
      </c>
      <c r="K2683" t="s">
        <v>418</v>
      </c>
      <c r="L2683" t="s">
        <v>3540</v>
      </c>
      <c r="M2683" t="s">
        <v>16795</v>
      </c>
      <c r="N2683" t="s">
        <v>16796</v>
      </c>
      <c r="O2683" t="s">
        <v>3030</v>
      </c>
      <c r="P2683" t="s">
        <v>16797</v>
      </c>
      <c r="Q2683" t="s">
        <v>418</v>
      </c>
      <c r="R2683" t="b">
        <v>0</v>
      </c>
      <c r="S2683">
        <v>8000</v>
      </c>
      <c r="T2683" t="s">
        <v>3002</v>
      </c>
      <c r="U2683" t="s">
        <v>3003</v>
      </c>
      <c r="V2683">
        <v>8</v>
      </c>
      <c r="W2683" t="s">
        <v>3030</v>
      </c>
    </row>
    <row r="2684" spans="1:23" hidden="1" x14ac:dyDescent="0.35">
      <c r="A2684" t="s">
        <v>419</v>
      </c>
      <c r="C2684" s="403">
        <v>45430</v>
      </c>
      <c r="D2684" t="s">
        <v>3543</v>
      </c>
      <c r="E2684" t="s">
        <v>16798</v>
      </c>
      <c r="F2684" t="s">
        <v>16799</v>
      </c>
      <c r="G2684" t="s">
        <v>16800</v>
      </c>
      <c r="H2684" t="s">
        <v>16801</v>
      </c>
      <c r="I2684" t="s">
        <v>16800</v>
      </c>
      <c r="J2684" t="s">
        <v>92</v>
      </c>
      <c r="K2684" t="s">
        <v>418</v>
      </c>
      <c r="L2684" t="s">
        <v>3540</v>
      </c>
      <c r="M2684" t="s">
        <v>3541</v>
      </c>
      <c r="N2684" t="s">
        <v>16802</v>
      </c>
      <c r="O2684" t="s">
        <v>3021</v>
      </c>
      <c r="P2684" t="s">
        <v>16797</v>
      </c>
      <c r="Q2684" t="s">
        <v>418</v>
      </c>
      <c r="R2684" t="b">
        <v>0</v>
      </c>
      <c r="S2684">
        <v>15000</v>
      </c>
      <c r="T2684" t="s">
        <v>3002</v>
      </c>
      <c r="U2684" t="s">
        <v>3003</v>
      </c>
      <c r="V2684">
        <v>15</v>
      </c>
      <c r="W2684" t="s">
        <v>3021</v>
      </c>
    </row>
    <row r="2685" spans="1:23" hidden="1" x14ac:dyDescent="0.35">
      <c r="A2685" t="s">
        <v>2189</v>
      </c>
      <c r="C2685" s="403">
        <v>45429</v>
      </c>
      <c r="D2685" t="s">
        <v>3543</v>
      </c>
      <c r="E2685" t="s">
        <v>16803</v>
      </c>
      <c r="F2685" t="s">
        <v>16804</v>
      </c>
      <c r="G2685" t="s">
        <v>16805</v>
      </c>
      <c r="H2685" t="s">
        <v>16806</v>
      </c>
      <c r="I2685" t="s">
        <v>16807</v>
      </c>
      <c r="J2685" t="s">
        <v>100</v>
      </c>
      <c r="K2685" t="s">
        <v>293</v>
      </c>
      <c r="L2685" t="s">
        <v>8368</v>
      </c>
      <c r="M2685" t="s">
        <v>1798</v>
      </c>
      <c r="N2685" t="s">
        <v>16808</v>
      </c>
      <c r="O2685" t="s">
        <v>3012</v>
      </c>
      <c r="P2685" t="s">
        <v>9201</v>
      </c>
      <c r="Q2685" t="s">
        <v>293</v>
      </c>
      <c r="R2685" t="b">
        <v>0</v>
      </c>
      <c r="S2685">
        <v>1000</v>
      </c>
      <c r="T2685" t="s">
        <v>3002</v>
      </c>
      <c r="U2685" t="s">
        <v>3003</v>
      </c>
      <c r="V2685">
        <v>1</v>
      </c>
      <c r="W2685" t="s">
        <v>3012</v>
      </c>
    </row>
    <row r="2686" spans="1:23" hidden="1" x14ac:dyDescent="0.35">
      <c r="A2686" t="s">
        <v>2189</v>
      </c>
      <c r="C2686" s="403">
        <v>45429</v>
      </c>
      <c r="D2686" t="s">
        <v>3543</v>
      </c>
      <c r="E2686" t="s">
        <v>16809</v>
      </c>
      <c r="F2686" t="s">
        <v>16810</v>
      </c>
      <c r="G2686" t="s">
        <v>16811</v>
      </c>
      <c r="H2686" t="s">
        <v>16812</v>
      </c>
      <c r="I2686" t="s">
        <v>2396</v>
      </c>
      <c r="J2686" t="s">
        <v>100</v>
      </c>
      <c r="K2686" t="s">
        <v>293</v>
      </c>
      <c r="L2686" t="s">
        <v>8368</v>
      </c>
      <c r="M2686" t="s">
        <v>1798</v>
      </c>
      <c r="N2686" t="s">
        <v>16813</v>
      </c>
      <c r="O2686" t="s">
        <v>3012</v>
      </c>
      <c r="P2686" t="s">
        <v>9201</v>
      </c>
      <c r="Q2686" t="s">
        <v>293</v>
      </c>
      <c r="R2686" t="b">
        <v>0</v>
      </c>
      <c r="S2686">
        <v>3000</v>
      </c>
      <c r="T2686" t="s">
        <v>3002</v>
      </c>
      <c r="U2686" t="s">
        <v>3003</v>
      </c>
      <c r="V2686">
        <v>3</v>
      </c>
      <c r="W2686" t="s">
        <v>3012</v>
      </c>
    </row>
    <row r="2687" spans="1:23" hidden="1" x14ac:dyDescent="0.35">
      <c r="A2687" t="s">
        <v>2189</v>
      </c>
      <c r="C2687" s="403">
        <v>45429</v>
      </c>
      <c r="D2687" t="s">
        <v>3543</v>
      </c>
      <c r="E2687" t="s">
        <v>16814</v>
      </c>
      <c r="F2687" t="s">
        <v>16815</v>
      </c>
      <c r="G2687" t="s">
        <v>16816</v>
      </c>
      <c r="H2687" t="s">
        <v>16817</v>
      </c>
      <c r="I2687" t="s">
        <v>2379</v>
      </c>
      <c r="J2687" t="s">
        <v>100</v>
      </c>
      <c r="K2687" t="s">
        <v>293</v>
      </c>
      <c r="L2687" t="s">
        <v>8368</v>
      </c>
      <c r="M2687" t="s">
        <v>1798</v>
      </c>
      <c r="N2687" t="s">
        <v>16813</v>
      </c>
      <c r="O2687" t="s">
        <v>3012</v>
      </c>
      <c r="P2687" t="s">
        <v>9201</v>
      </c>
      <c r="Q2687" t="s">
        <v>293</v>
      </c>
      <c r="R2687" t="b">
        <v>0</v>
      </c>
      <c r="S2687">
        <v>2000</v>
      </c>
      <c r="T2687" t="s">
        <v>3002</v>
      </c>
      <c r="U2687" t="s">
        <v>3003</v>
      </c>
      <c r="V2687">
        <v>2</v>
      </c>
      <c r="W2687" t="s">
        <v>3012</v>
      </c>
    </row>
    <row r="2688" spans="1:23" hidden="1" x14ac:dyDescent="0.35">
      <c r="A2688" t="s">
        <v>2189</v>
      </c>
      <c r="C2688" s="403">
        <v>45429</v>
      </c>
      <c r="D2688" t="s">
        <v>3543</v>
      </c>
      <c r="E2688" t="s">
        <v>16818</v>
      </c>
      <c r="F2688" t="s">
        <v>16819</v>
      </c>
      <c r="G2688" t="s">
        <v>16820</v>
      </c>
      <c r="H2688" t="s">
        <v>16821</v>
      </c>
      <c r="I2688" t="s">
        <v>2325</v>
      </c>
      <c r="J2688" t="s">
        <v>100</v>
      </c>
      <c r="K2688" t="s">
        <v>293</v>
      </c>
      <c r="L2688" t="s">
        <v>8368</v>
      </c>
      <c r="M2688" t="s">
        <v>1798</v>
      </c>
      <c r="N2688" t="s">
        <v>16822</v>
      </c>
      <c r="O2688" t="s">
        <v>3012</v>
      </c>
      <c r="P2688" t="s">
        <v>9201</v>
      </c>
      <c r="Q2688" t="s">
        <v>293</v>
      </c>
      <c r="R2688" t="b">
        <v>0</v>
      </c>
      <c r="S2688">
        <v>3000</v>
      </c>
      <c r="T2688" t="s">
        <v>3002</v>
      </c>
      <c r="U2688" t="s">
        <v>3003</v>
      </c>
      <c r="V2688">
        <v>3</v>
      </c>
      <c r="W2688" t="s">
        <v>3012</v>
      </c>
    </row>
    <row r="2689" spans="1:23" hidden="1" x14ac:dyDescent="0.35">
      <c r="A2689" t="s">
        <v>2189</v>
      </c>
      <c r="C2689" s="403">
        <v>45429</v>
      </c>
      <c r="D2689" t="s">
        <v>3543</v>
      </c>
      <c r="E2689" t="s">
        <v>16823</v>
      </c>
      <c r="F2689" t="s">
        <v>16824</v>
      </c>
      <c r="G2689" t="s">
        <v>16825</v>
      </c>
      <c r="H2689" t="s">
        <v>16826</v>
      </c>
      <c r="I2689" t="s">
        <v>16827</v>
      </c>
      <c r="J2689" t="s">
        <v>100</v>
      </c>
      <c r="K2689" t="s">
        <v>293</v>
      </c>
      <c r="L2689" t="s">
        <v>8368</v>
      </c>
      <c r="M2689" t="s">
        <v>1798</v>
      </c>
      <c r="N2689" t="s">
        <v>16828</v>
      </c>
      <c r="O2689" t="s">
        <v>3021</v>
      </c>
      <c r="P2689" t="s">
        <v>9201</v>
      </c>
      <c r="Q2689" t="s">
        <v>293</v>
      </c>
      <c r="R2689" t="b">
        <v>0</v>
      </c>
      <c r="S2689">
        <v>7000</v>
      </c>
      <c r="T2689" t="s">
        <v>3002</v>
      </c>
      <c r="U2689" t="s">
        <v>3003</v>
      </c>
      <c r="V2689">
        <v>7</v>
      </c>
      <c r="W2689" t="s">
        <v>3021</v>
      </c>
    </row>
    <row r="2690" spans="1:23" hidden="1" x14ac:dyDescent="0.35">
      <c r="A2690" t="s">
        <v>2189</v>
      </c>
      <c r="C2690" s="403">
        <v>45429</v>
      </c>
      <c r="D2690" t="s">
        <v>3543</v>
      </c>
      <c r="E2690" t="s">
        <v>16829</v>
      </c>
      <c r="F2690" t="s">
        <v>16830</v>
      </c>
      <c r="G2690" t="s">
        <v>16831</v>
      </c>
      <c r="H2690" t="s">
        <v>16832</v>
      </c>
      <c r="I2690" t="s">
        <v>7681</v>
      </c>
      <c r="J2690" t="s">
        <v>100</v>
      </c>
      <c r="K2690" t="s">
        <v>293</v>
      </c>
      <c r="L2690" t="s">
        <v>8368</v>
      </c>
      <c r="M2690" t="s">
        <v>1798</v>
      </c>
      <c r="N2690" t="s">
        <v>16808</v>
      </c>
      <c r="O2690" t="s">
        <v>3012</v>
      </c>
      <c r="P2690" t="s">
        <v>9201</v>
      </c>
      <c r="Q2690" t="s">
        <v>293</v>
      </c>
      <c r="R2690" t="b">
        <v>0</v>
      </c>
      <c r="S2690">
        <v>3000</v>
      </c>
      <c r="T2690" t="s">
        <v>3002</v>
      </c>
      <c r="U2690" t="s">
        <v>3003</v>
      </c>
      <c r="V2690">
        <v>3</v>
      </c>
      <c r="W2690" t="s">
        <v>3012</v>
      </c>
    </row>
    <row r="2691" spans="1:23" hidden="1" x14ac:dyDescent="0.35">
      <c r="A2691" t="s">
        <v>2189</v>
      </c>
      <c r="C2691" s="403">
        <v>45429</v>
      </c>
      <c r="D2691" t="s">
        <v>3543</v>
      </c>
      <c r="E2691" t="s">
        <v>16833</v>
      </c>
      <c r="F2691" t="s">
        <v>16834</v>
      </c>
      <c r="G2691" t="s">
        <v>13945</v>
      </c>
      <c r="H2691" t="s">
        <v>16835</v>
      </c>
      <c r="I2691" t="s">
        <v>13945</v>
      </c>
      <c r="J2691" t="s">
        <v>101</v>
      </c>
      <c r="K2691" t="s">
        <v>792</v>
      </c>
      <c r="L2691" t="s">
        <v>8787</v>
      </c>
      <c r="M2691" t="s">
        <v>1798</v>
      </c>
      <c r="N2691" t="s">
        <v>16836</v>
      </c>
      <c r="O2691" t="s">
        <v>3012</v>
      </c>
      <c r="P2691" t="s">
        <v>11414</v>
      </c>
      <c r="Q2691" t="s">
        <v>2189</v>
      </c>
      <c r="R2691" t="b">
        <v>0</v>
      </c>
      <c r="S2691">
        <v>1200</v>
      </c>
      <c r="T2691" t="s">
        <v>3002</v>
      </c>
      <c r="U2691" t="s">
        <v>3003</v>
      </c>
      <c r="V2691">
        <v>1.2</v>
      </c>
      <c r="W2691" t="s">
        <v>3012</v>
      </c>
    </row>
    <row r="2692" spans="1:23" hidden="1" x14ac:dyDescent="0.35">
      <c r="A2692" t="s">
        <v>2189</v>
      </c>
      <c r="C2692" s="403">
        <v>45429</v>
      </c>
      <c r="D2692" t="s">
        <v>3543</v>
      </c>
      <c r="E2692" t="s">
        <v>16837</v>
      </c>
      <c r="F2692" t="s">
        <v>16838</v>
      </c>
      <c r="G2692" t="s">
        <v>16839</v>
      </c>
      <c r="H2692" t="s">
        <v>16840</v>
      </c>
      <c r="I2692" t="s">
        <v>2845</v>
      </c>
      <c r="J2692" t="s">
        <v>98</v>
      </c>
      <c r="K2692" t="s">
        <v>2189</v>
      </c>
      <c r="L2692" t="s">
        <v>3154</v>
      </c>
      <c r="M2692" t="s">
        <v>5966</v>
      </c>
      <c r="N2692" t="s">
        <v>6712</v>
      </c>
      <c r="O2692" t="s">
        <v>3021</v>
      </c>
      <c r="P2692" t="s">
        <v>4683</v>
      </c>
      <c r="Q2692" t="s">
        <v>2189</v>
      </c>
      <c r="R2692" t="b">
        <v>1</v>
      </c>
      <c r="S2692">
        <v>10000</v>
      </c>
      <c r="T2692" t="s">
        <v>3002</v>
      </c>
      <c r="U2692" t="s">
        <v>3003</v>
      </c>
      <c r="V2692">
        <v>10</v>
      </c>
      <c r="W2692" t="s">
        <v>3021</v>
      </c>
    </row>
    <row r="2693" spans="1:23" hidden="1" x14ac:dyDescent="0.35">
      <c r="A2693" t="s">
        <v>419</v>
      </c>
      <c r="C2693" s="403">
        <v>45429</v>
      </c>
      <c r="D2693" t="s">
        <v>3543</v>
      </c>
      <c r="E2693" t="s">
        <v>16841</v>
      </c>
      <c r="F2693" t="s">
        <v>16842</v>
      </c>
      <c r="G2693" t="s">
        <v>6746</v>
      </c>
      <c r="H2693" t="s">
        <v>16843</v>
      </c>
      <c r="I2693" t="s">
        <v>6746</v>
      </c>
      <c r="J2693" t="s">
        <v>89</v>
      </c>
      <c r="K2693" t="s">
        <v>388</v>
      </c>
      <c r="L2693" t="s">
        <v>8202</v>
      </c>
      <c r="M2693" t="s">
        <v>1798</v>
      </c>
      <c r="N2693" t="s">
        <v>16844</v>
      </c>
      <c r="O2693" t="s">
        <v>3012</v>
      </c>
      <c r="P2693" t="s">
        <v>15378</v>
      </c>
      <c r="Q2693" t="s">
        <v>497</v>
      </c>
      <c r="R2693" t="b">
        <v>0</v>
      </c>
      <c r="S2693">
        <v>3000</v>
      </c>
      <c r="T2693" t="s">
        <v>3002</v>
      </c>
      <c r="U2693" t="s">
        <v>3003</v>
      </c>
      <c r="V2693">
        <v>3</v>
      </c>
      <c r="W2693" t="s">
        <v>3012</v>
      </c>
    </row>
    <row r="2694" spans="1:23" hidden="1" x14ac:dyDescent="0.35">
      <c r="A2694" t="s">
        <v>2189</v>
      </c>
      <c r="C2694" s="403">
        <v>45429</v>
      </c>
      <c r="D2694" t="s">
        <v>3543</v>
      </c>
      <c r="E2694" t="s">
        <v>16845</v>
      </c>
      <c r="F2694" t="s">
        <v>16846</v>
      </c>
      <c r="G2694" t="s">
        <v>16847</v>
      </c>
      <c r="H2694" t="s">
        <v>16848</v>
      </c>
      <c r="I2694" t="s">
        <v>2500</v>
      </c>
      <c r="J2694" t="s">
        <v>100</v>
      </c>
      <c r="K2694" t="s">
        <v>293</v>
      </c>
      <c r="L2694" t="s">
        <v>3071</v>
      </c>
      <c r="M2694" t="s">
        <v>1798</v>
      </c>
      <c r="N2694" t="s">
        <v>16849</v>
      </c>
      <c r="O2694" t="s">
        <v>3012</v>
      </c>
      <c r="P2694" t="s">
        <v>3732</v>
      </c>
      <c r="Q2694" t="s">
        <v>293</v>
      </c>
      <c r="R2694" t="b">
        <v>0</v>
      </c>
      <c r="S2694">
        <v>1000</v>
      </c>
      <c r="T2694" t="s">
        <v>3002</v>
      </c>
      <c r="U2694" t="s">
        <v>3003</v>
      </c>
      <c r="V2694">
        <v>1</v>
      </c>
      <c r="W2694" t="s">
        <v>3012</v>
      </c>
    </row>
    <row r="2695" spans="1:23" hidden="1" x14ac:dyDescent="0.35">
      <c r="A2695" t="s">
        <v>2189</v>
      </c>
      <c r="C2695" s="403">
        <v>45429</v>
      </c>
      <c r="D2695" t="s">
        <v>3543</v>
      </c>
      <c r="E2695" t="s">
        <v>16850</v>
      </c>
      <c r="F2695" t="s">
        <v>16851</v>
      </c>
      <c r="G2695" t="s">
        <v>16852</v>
      </c>
      <c r="H2695" t="s">
        <v>16853</v>
      </c>
      <c r="I2695" t="s">
        <v>16854</v>
      </c>
      <c r="J2695" t="s">
        <v>100</v>
      </c>
      <c r="K2695" t="s">
        <v>293</v>
      </c>
      <c r="L2695" t="s">
        <v>10761</v>
      </c>
      <c r="M2695" t="s">
        <v>1798</v>
      </c>
      <c r="N2695" t="s">
        <v>16855</v>
      </c>
      <c r="O2695" t="s">
        <v>3012</v>
      </c>
      <c r="P2695" t="s">
        <v>10762</v>
      </c>
      <c r="Q2695" t="s">
        <v>293</v>
      </c>
      <c r="R2695" t="b">
        <v>0</v>
      </c>
      <c r="S2695">
        <v>3000</v>
      </c>
      <c r="T2695" t="s">
        <v>3002</v>
      </c>
      <c r="U2695" t="s">
        <v>3003</v>
      </c>
      <c r="V2695">
        <v>3</v>
      </c>
      <c r="W2695" t="s">
        <v>3012</v>
      </c>
    </row>
    <row r="2696" spans="1:23" hidden="1" x14ac:dyDescent="0.35">
      <c r="A2696" t="s">
        <v>2189</v>
      </c>
      <c r="C2696" s="403">
        <v>45429</v>
      </c>
      <c r="D2696" t="s">
        <v>3543</v>
      </c>
      <c r="E2696" t="s">
        <v>16856</v>
      </c>
      <c r="F2696" t="s">
        <v>16857</v>
      </c>
      <c r="G2696" t="s">
        <v>16858</v>
      </c>
      <c r="H2696" t="s">
        <v>16859</v>
      </c>
      <c r="I2696" t="s">
        <v>10369</v>
      </c>
      <c r="J2696" t="s">
        <v>100</v>
      </c>
      <c r="K2696" t="s">
        <v>293</v>
      </c>
      <c r="L2696" t="s">
        <v>10761</v>
      </c>
      <c r="M2696" t="s">
        <v>1798</v>
      </c>
      <c r="N2696" t="s">
        <v>16860</v>
      </c>
      <c r="O2696" t="s">
        <v>3012</v>
      </c>
      <c r="P2696" t="s">
        <v>10762</v>
      </c>
      <c r="Q2696" t="s">
        <v>293</v>
      </c>
      <c r="R2696" t="b">
        <v>0</v>
      </c>
      <c r="S2696">
        <v>10000</v>
      </c>
      <c r="T2696" t="s">
        <v>3002</v>
      </c>
      <c r="U2696" t="s">
        <v>3003</v>
      </c>
      <c r="V2696">
        <v>10</v>
      </c>
      <c r="W2696" t="s">
        <v>3012</v>
      </c>
    </row>
    <row r="2697" spans="1:23" hidden="1" x14ac:dyDescent="0.35">
      <c r="A2697" t="s">
        <v>2189</v>
      </c>
      <c r="C2697" s="403">
        <v>45429</v>
      </c>
      <c r="D2697" t="s">
        <v>3543</v>
      </c>
      <c r="E2697" t="s">
        <v>16861</v>
      </c>
      <c r="F2697" t="s">
        <v>16862</v>
      </c>
      <c r="G2697" t="s">
        <v>16863</v>
      </c>
      <c r="H2697" t="s">
        <v>16864</v>
      </c>
      <c r="I2697" t="s">
        <v>6001</v>
      </c>
      <c r="J2697" t="s">
        <v>100</v>
      </c>
      <c r="K2697" t="s">
        <v>293</v>
      </c>
      <c r="L2697" t="s">
        <v>10761</v>
      </c>
      <c r="M2697" t="s">
        <v>1798</v>
      </c>
      <c r="N2697" t="s">
        <v>16860</v>
      </c>
      <c r="O2697" t="s">
        <v>3012</v>
      </c>
      <c r="P2697" t="s">
        <v>10762</v>
      </c>
      <c r="Q2697" t="s">
        <v>293</v>
      </c>
      <c r="R2697" t="b">
        <v>1</v>
      </c>
      <c r="S2697">
        <v>2000</v>
      </c>
      <c r="T2697" t="s">
        <v>3002</v>
      </c>
      <c r="U2697" t="s">
        <v>3003</v>
      </c>
      <c r="V2697">
        <v>2</v>
      </c>
      <c r="W2697" t="s">
        <v>3012</v>
      </c>
    </row>
    <row r="2698" spans="1:23" hidden="1" x14ac:dyDescent="0.35">
      <c r="A2698" t="s">
        <v>2189</v>
      </c>
      <c r="C2698" s="403">
        <v>45429</v>
      </c>
      <c r="D2698" t="s">
        <v>3543</v>
      </c>
      <c r="E2698" t="s">
        <v>16865</v>
      </c>
      <c r="F2698" t="s">
        <v>16866</v>
      </c>
      <c r="G2698" t="s">
        <v>16867</v>
      </c>
      <c r="H2698" t="s">
        <v>16868</v>
      </c>
      <c r="I2698" t="s">
        <v>10800</v>
      </c>
      <c r="J2698" t="s">
        <v>100</v>
      </c>
      <c r="K2698" t="s">
        <v>293</v>
      </c>
      <c r="L2698" t="s">
        <v>10761</v>
      </c>
      <c r="M2698" t="s">
        <v>1798</v>
      </c>
      <c r="N2698" t="s">
        <v>16860</v>
      </c>
      <c r="O2698" t="s">
        <v>3012</v>
      </c>
      <c r="P2698" t="s">
        <v>10762</v>
      </c>
      <c r="Q2698" t="s">
        <v>293</v>
      </c>
      <c r="R2698" t="b">
        <v>0</v>
      </c>
      <c r="S2698">
        <v>2000</v>
      </c>
      <c r="T2698" t="s">
        <v>3002</v>
      </c>
      <c r="U2698" t="s">
        <v>3003</v>
      </c>
      <c r="V2698">
        <v>2</v>
      </c>
      <c r="W2698" t="s">
        <v>3012</v>
      </c>
    </row>
    <row r="2699" spans="1:23" hidden="1" x14ac:dyDescent="0.35">
      <c r="A2699" t="s">
        <v>2189</v>
      </c>
      <c r="C2699" s="403">
        <v>45429</v>
      </c>
      <c r="D2699" t="s">
        <v>3543</v>
      </c>
      <c r="E2699" t="s">
        <v>16869</v>
      </c>
      <c r="F2699" t="s">
        <v>16870</v>
      </c>
      <c r="G2699" t="s">
        <v>16871</v>
      </c>
      <c r="H2699" t="s">
        <v>16872</v>
      </c>
      <c r="I2699" t="s">
        <v>16258</v>
      </c>
      <c r="J2699" t="s">
        <v>100</v>
      </c>
      <c r="K2699" t="s">
        <v>293</v>
      </c>
      <c r="L2699" t="s">
        <v>9789</v>
      </c>
      <c r="M2699" t="s">
        <v>1798</v>
      </c>
      <c r="N2699" t="s">
        <v>16873</v>
      </c>
      <c r="O2699" t="s">
        <v>3012</v>
      </c>
      <c r="P2699" t="s">
        <v>9790</v>
      </c>
      <c r="Q2699" t="s">
        <v>293</v>
      </c>
      <c r="R2699" t="b">
        <v>0</v>
      </c>
      <c r="S2699">
        <v>2000</v>
      </c>
      <c r="T2699" t="s">
        <v>3002</v>
      </c>
      <c r="U2699" t="s">
        <v>3003</v>
      </c>
      <c r="V2699">
        <v>2</v>
      </c>
      <c r="W2699" t="s">
        <v>3012</v>
      </c>
    </row>
    <row r="2700" spans="1:23" hidden="1" x14ac:dyDescent="0.35">
      <c r="A2700" t="s">
        <v>2189</v>
      </c>
      <c r="C2700" s="403">
        <v>45429</v>
      </c>
      <c r="D2700" t="s">
        <v>3543</v>
      </c>
      <c r="E2700" t="s">
        <v>16874</v>
      </c>
      <c r="F2700" t="s">
        <v>16875</v>
      </c>
      <c r="G2700" t="s">
        <v>16876</v>
      </c>
      <c r="H2700" t="s">
        <v>16877</v>
      </c>
      <c r="I2700" t="s">
        <v>16878</v>
      </c>
      <c r="J2700" t="s">
        <v>100</v>
      </c>
      <c r="K2700" t="s">
        <v>293</v>
      </c>
      <c r="L2700" t="s">
        <v>9789</v>
      </c>
      <c r="M2700" t="s">
        <v>1798</v>
      </c>
      <c r="N2700" t="s">
        <v>16873</v>
      </c>
      <c r="O2700" t="s">
        <v>3021</v>
      </c>
      <c r="P2700" t="s">
        <v>9790</v>
      </c>
      <c r="Q2700" t="s">
        <v>293</v>
      </c>
      <c r="R2700" t="b">
        <v>0</v>
      </c>
      <c r="S2700">
        <v>5000</v>
      </c>
      <c r="T2700" t="s">
        <v>3002</v>
      </c>
      <c r="U2700" t="s">
        <v>3003</v>
      </c>
      <c r="V2700">
        <v>5</v>
      </c>
      <c r="W2700" t="s">
        <v>3021</v>
      </c>
    </row>
    <row r="2701" spans="1:23" hidden="1" x14ac:dyDescent="0.35">
      <c r="A2701" t="s">
        <v>2189</v>
      </c>
      <c r="C2701" s="403">
        <v>45429</v>
      </c>
      <c r="D2701" t="s">
        <v>3543</v>
      </c>
      <c r="E2701" t="s">
        <v>16879</v>
      </c>
      <c r="F2701" t="s">
        <v>16880</v>
      </c>
      <c r="G2701" t="s">
        <v>16881</v>
      </c>
      <c r="H2701" t="s">
        <v>16882</v>
      </c>
      <c r="I2701" t="s">
        <v>16883</v>
      </c>
      <c r="J2701" t="s">
        <v>100</v>
      </c>
      <c r="K2701" t="s">
        <v>293</v>
      </c>
      <c r="L2701" t="s">
        <v>3548</v>
      </c>
      <c r="M2701" t="s">
        <v>1798</v>
      </c>
      <c r="N2701" t="s">
        <v>16884</v>
      </c>
      <c r="O2701" t="s">
        <v>3012</v>
      </c>
      <c r="P2701" t="s">
        <v>16359</v>
      </c>
      <c r="Q2701" t="s">
        <v>293</v>
      </c>
      <c r="R2701" t="b">
        <v>0</v>
      </c>
      <c r="S2701">
        <v>5000</v>
      </c>
      <c r="T2701" t="s">
        <v>3002</v>
      </c>
      <c r="U2701" t="s">
        <v>3003</v>
      </c>
      <c r="V2701">
        <v>5</v>
      </c>
      <c r="W2701" t="s">
        <v>3012</v>
      </c>
    </row>
    <row r="2702" spans="1:23" hidden="1" x14ac:dyDescent="0.35">
      <c r="A2702" t="s">
        <v>2189</v>
      </c>
      <c r="C2702" s="403">
        <v>45429</v>
      </c>
      <c r="D2702" t="s">
        <v>3661</v>
      </c>
      <c r="E2702" t="s">
        <v>1051</v>
      </c>
      <c r="F2702" t="s">
        <v>16885</v>
      </c>
      <c r="G2702" t="s">
        <v>16886</v>
      </c>
      <c r="H2702" t="s">
        <v>16887</v>
      </c>
      <c r="I2702" t="s">
        <v>2457</v>
      </c>
      <c r="J2702" t="s">
        <v>98</v>
      </c>
      <c r="K2702" t="s">
        <v>2189</v>
      </c>
      <c r="L2702" t="s">
        <v>4807</v>
      </c>
      <c r="M2702" t="s">
        <v>5339</v>
      </c>
      <c r="N2702" t="s">
        <v>7729</v>
      </c>
      <c r="O2702" t="s">
        <v>3030</v>
      </c>
      <c r="P2702" t="s">
        <v>5339</v>
      </c>
      <c r="Q2702" t="s">
        <v>2189</v>
      </c>
      <c r="R2702" t="b">
        <v>1</v>
      </c>
      <c r="S2702">
        <v>200000</v>
      </c>
      <c r="T2702" t="s">
        <v>3013</v>
      </c>
      <c r="U2702" t="s">
        <v>3003</v>
      </c>
      <c r="V2702">
        <v>200</v>
      </c>
      <c r="W2702" t="s">
        <v>3030</v>
      </c>
    </row>
    <row r="2703" spans="1:23" hidden="1" x14ac:dyDescent="0.35">
      <c r="A2703" t="s">
        <v>2189</v>
      </c>
      <c r="C2703" s="403">
        <v>45429</v>
      </c>
      <c r="D2703" t="s">
        <v>3543</v>
      </c>
      <c r="E2703" t="s">
        <v>16888</v>
      </c>
      <c r="F2703" t="s">
        <v>16889</v>
      </c>
      <c r="G2703" t="s">
        <v>16890</v>
      </c>
      <c r="H2703" t="s">
        <v>16891</v>
      </c>
      <c r="I2703" t="s">
        <v>4855</v>
      </c>
      <c r="J2703" t="s">
        <v>98</v>
      </c>
      <c r="K2703" t="s">
        <v>2189</v>
      </c>
      <c r="L2703" t="s">
        <v>4807</v>
      </c>
      <c r="M2703" t="s">
        <v>5339</v>
      </c>
      <c r="N2703" t="s">
        <v>16892</v>
      </c>
      <c r="O2703" t="s">
        <v>3012</v>
      </c>
      <c r="P2703" t="s">
        <v>5339</v>
      </c>
      <c r="Q2703" t="s">
        <v>2189</v>
      </c>
      <c r="R2703" t="b">
        <v>0</v>
      </c>
      <c r="S2703">
        <v>1000</v>
      </c>
      <c r="T2703" t="s">
        <v>3002</v>
      </c>
      <c r="U2703" t="s">
        <v>3003</v>
      </c>
      <c r="V2703">
        <v>1</v>
      </c>
      <c r="W2703" t="s">
        <v>3012</v>
      </c>
    </row>
    <row r="2704" spans="1:23" hidden="1" x14ac:dyDescent="0.35">
      <c r="A2704" t="s">
        <v>2189</v>
      </c>
      <c r="C2704" s="403">
        <v>45429</v>
      </c>
      <c r="D2704" t="s">
        <v>3543</v>
      </c>
      <c r="E2704" t="s">
        <v>16893</v>
      </c>
      <c r="F2704" t="s">
        <v>16894</v>
      </c>
      <c r="G2704" t="s">
        <v>16895</v>
      </c>
      <c r="H2704" t="s">
        <v>16896</v>
      </c>
      <c r="I2704" t="s">
        <v>11171</v>
      </c>
      <c r="J2704" t="s">
        <v>98</v>
      </c>
      <c r="K2704" t="s">
        <v>2189</v>
      </c>
      <c r="L2704" t="s">
        <v>4807</v>
      </c>
      <c r="M2704" t="s">
        <v>5339</v>
      </c>
      <c r="N2704" t="s">
        <v>16897</v>
      </c>
      <c r="O2704" t="s">
        <v>3012</v>
      </c>
      <c r="P2704" t="s">
        <v>5339</v>
      </c>
      <c r="Q2704" t="s">
        <v>2189</v>
      </c>
      <c r="R2704" t="b">
        <v>0</v>
      </c>
      <c r="S2704">
        <v>1000</v>
      </c>
      <c r="T2704" t="s">
        <v>3002</v>
      </c>
      <c r="U2704" t="s">
        <v>3003</v>
      </c>
      <c r="V2704">
        <v>1</v>
      </c>
      <c r="W2704" t="s">
        <v>3012</v>
      </c>
    </row>
    <row r="2705" spans="1:23" hidden="1" x14ac:dyDescent="0.35">
      <c r="A2705" t="s">
        <v>2189</v>
      </c>
      <c r="C2705" s="403">
        <v>45429</v>
      </c>
      <c r="D2705" t="s">
        <v>3543</v>
      </c>
      <c r="E2705" t="s">
        <v>16898</v>
      </c>
      <c r="F2705" t="s">
        <v>16899</v>
      </c>
      <c r="G2705" t="s">
        <v>16900</v>
      </c>
      <c r="H2705" t="s">
        <v>16901</v>
      </c>
      <c r="I2705" t="s">
        <v>2651</v>
      </c>
      <c r="J2705" t="s">
        <v>98</v>
      </c>
      <c r="K2705" t="s">
        <v>2189</v>
      </c>
      <c r="L2705" t="s">
        <v>4807</v>
      </c>
      <c r="M2705" t="s">
        <v>5339</v>
      </c>
      <c r="N2705" t="s">
        <v>16892</v>
      </c>
      <c r="O2705" t="s">
        <v>3012</v>
      </c>
      <c r="P2705" t="s">
        <v>5339</v>
      </c>
      <c r="Q2705" t="s">
        <v>2189</v>
      </c>
      <c r="R2705" t="b">
        <v>0</v>
      </c>
      <c r="S2705">
        <v>1000</v>
      </c>
      <c r="T2705" t="s">
        <v>3002</v>
      </c>
      <c r="U2705" t="s">
        <v>3003</v>
      </c>
      <c r="V2705">
        <v>1</v>
      </c>
      <c r="W2705" t="s">
        <v>3012</v>
      </c>
    </row>
    <row r="2706" spans="1:23" hidden="1" x14ac:dyDescent="0.35">
      <c r="A2706" t="s">
        <v>2189</v>
      </c>
      <c r="C2706" s="403">
        <v>45429</v>
      </c>
      <c r="D2706" t="s">
        <v>3543</v>
      </c>
      <c r="E2706" t="s">
        <v>16902</v>
      </c>
      <c r="F2706" t="s">
        <v>16903</v>
      </c>
      <c r="G2706" t="s">
        <v>16904</v>
      </c>
      <c r="H2706" t="s">
        <v>16905</v>
      </c>
      <c r="I2706" t="s">
        <v>1670</v>
      </c>
      <c r="J2706" t="s">
        <v>98</v>
      </c>
      <c r="K2706" t="s">
        <v>2189</v>
      </c>
      <c r="L2706" t="s">
        <v>4807</v>
      </c>
      <c r="M2706" t="s">
        <v>5339</v>
      </c>
      <c r="N2706" t="s">
        <v>16906</v>
      </c>
      <c r="O2706" t="s">
        <v>3012</v>
      </c>
      <c r="P2706" t="s">
        <v>5339</v>
      </c>
      <c r="Q2706" t="s">
        <v>2189</v>
      </c>
      <c r="R2706" t="b">
        <v>0</v>
      </c>
      <c r="S2706">
        <v>500</v>
      </c>
      <c r="T2706" t="s">
        <v>3002</v>
      </c>
      <c r="U2706" t="s">
        <v>3003</v>
      </c>
      <c r="V2706">
        <v>0.5</v>
      </c>
      <c r="W2706" t="s">
        <v>3012</v>
      </c>
    </row>
    <row r="2707" spans="1:23" hidden="1" x14ac:dyDescent="0.35">
      <c r="A2707" t="s">
        <v>2189</v>
      </c>
      <c r="C2707" s="403">
        <v>45429</v>
      </c>
      <c r="D2707" t="s">
        <v>3543</v>
      </c>
      <c r="E2707" t="s">
        <v>16907</v>
      </c>
      <c r="F2707" t="s">
        <v>16908</v>
      </c>
      <c r="G2707" t="s">
        <v>16909</v>
      </c>
      <c r="H2707" t="s">
        <v>16910</v>
      </c>
      <c r="I2707" t="s">
        <v>1993</v>
      </c>
      <c r="J2707" t="s">
        <v>98</v>
      </c>
      <c r="K2707" t="s">
        <v>2189</v>
      </c>
      <c r="L2707" t="s">
        <v>4807</v>
      </c>
      <c r="M2707" t="s">
        <v>5339</v>
      </c>
      <c r="N2707" t="s">
        <v>7542</v>
      </c>
      <c r="O2707" t="s">
        <v>3012</v>
      </c>
      <c r="P2707" t="s">
        <v>5339</v>
      </c>
      <c r="Q2707" t="s">
        <v>2189</v>
      </c>
      <c r="R2707" t="b">
        <v>0</v>
      </c>
      <c r="S2707">
        <v>200</v>
      </c>
      <c r="T2707" t="s">
        <v>3002</v>
      </c>
      <c r="U2707" t="s">
        <v>3003</v>
      </c>
      <c r="V2707">
        <v>0.2</v>
      </c>
      <c r="W2707" t="s">
        <v>3012</v>
      </c>
    </row>
    <row r="2708" spans="1:23" hidden="1" x14ac:dyDescent="0.35">
      <c r="A2708" t="s">
        <v>2189</v>
      </c>
      <c r="C2708" s="403">
        <v>45429</v>
      </c>
      <c r="D2708" t="s">
        <v>3543</v>
      </c>
      <c r="E2708" t="s">
        <v>16911</v>
      </c>
      <c r="F2708" t="s">
        <v>16912</v>
      </c>
      <c r="G2708" t="s">
        <v>16913</v>
      </c>
      <c r="H2708" t="s">
        <v>16914</v>
      </c>
      <c r="I2708" t="s">
        <v>400</v>
      </c>
      <c r="J2708" t="s">
        <v>98</v>
      </c>
      <c r="K2708" t="s">
        <v>2189</v>
      </c>
      <c r="L2708" t="s">
        <v>4807</v>
      </c>
      <c r="M2708" t="s">
        <v>5339</v>
      </c>
      <c r="N2708" t="s">
        <v>7542</v>
      </c>
      <c r="O2708" t="s">
        <v>3012</v>
      </c>
      <c r="P2708" t="s">
        <v>5339</v>
      </c>
      <c r="Q2708" t="s">
        <v>2189</v>
      </c>
      <c r="R2708" t="b">
        <v>0</v>
      </c>
      <c r="S2708">
        <v>500</v>
      </c>
      <c r="T2708" t="s">
        <v>3002</v>
      </c>
      <c r="U2708" t="s">
        <v>3003</v>
      </c>
      <c r="V2708">
        <v>0.5</v>
      </c>
      <c r="W2708" t="s">
        <v>3012</v>
      </c>
    </row>
    <row r="2709" spans="1:23" hidden="1" x14ac:dyDescent="0.35">
      <c r="A2709" t="s">
        <v>2189</v>
      </c>
      <c r="C2709" s="403">
        <v>45429</v>
      </c>
      <c r="D2709" t="s">
        <v>3543</v>
      </c>
      <c r="E2709" t="s">
        <v>16915</v>
      </c>
      <c r="F2709" t="s">
        <v>16916</v>
      </c>
      <c r="G2709" t="s">
        <v>16917</v>
      </c>
      <c r="H2709" t="s">
        <v>16918</v>
      </c>
      <c r="I2709" t="s">
        <v>2467</v>
      </c>
      <c r="J2709" t="s">
        <v>98</v>
      </c>
      <c r="K2709" t="s">
        <v>2189</v>
      </c>
      <c r="L2709" t="s">
        <v>4807</v>
      </c>
      <c r="M2709" t="s">
        <v>4808</v>
      </c>
      <c r="N2709" t="s">
        <v>16919</v>
      </c>
      <c r="O2709" t="s">
        <v>3012</v>
      </c>
      <c r="P2709" t="s">
        <v>4810</v>
      </c>
      <c r="Q2709" t="s">
        <v>2189</v>
      </c>
      <c r="R2709" t="b">
        <v>0</v>
      </c>
      <c r="S2709">
        <v>1000</v>
      </c>
      <c r="T2709" t="s">
        <v>3002</v>
      </c>
      <c r="U2709" t="s">
        <v>3003</v>
      </c>
      <c r="V2709">
        <v>1</v>
      </c>
      <c r="W2709" t="s">
        <v>3012</v>
      </c>
    </row>
    <row r="2710" spans="1:23" hidden="1" x14ac:dyDescent="0.35">
      <c r="A2710" t="s">
        <v>2189</v>
      </c>
      <c r="C2710" s="403">
        <v>45429</v>
      </c>
      <c r="D2710" t="s">
        <v>3543</v>
      </c>
      <c r="E2710" t="s">
        <v>16920</v>
      </c>
      <c r="F2710" t="s">
        <v>16921</v>
      </c>
      <c r="G2710" t="s">
        <v>16922</v>
      </c>
      <c r="H2710" t="s">
        <v>16923</v>
      </c>
      <c r="I2710" t="s">
        <v>2383</v>
      </c>
      <c r="J2710" t="s">
        <v>98</v>
      </c>
      <c r="K2710" t="s">
        <v>2189</v>
      </c>
      <c r="L2710" t="s">
        <v>6280</v>
      </c>
      <c r="M2710" t="s">
        <v>6350</v>
      </c>
      <c r="N2710" t="s">
        <v>6351</v>
      </c>
      <c r="O2710" t="s">
        <v>3012</v>
      </c>
      <c r="P2710" t="s">
        <v>6334</v>
      </c>
      <c r="Q2710" t="s">
        <v>2189</v>
      </c>
      <c r="R2710" t="b">
        <v>0</v>
      </c>
      <c r="S2710">
        <v>600</v>
      </c>
      <c r="T2710" t="s">
        <v>3002</v>
      </c>
      <c r="U2710" t="s">
        <v>3003</v>
      </c>
      <c r="V2710">
        <v>0.6</v>
      </c>
      <c r="W2710" t="s">
        <v>3012</v>
      </c>
    </row>
    <row r="2711" spans="1:23" hidden="1" x14ac:dyDescent="0.35">
      <c r="A2711" t="s">
        <v>2189</v>
      </c>
      <c r="C2711" s="403">
        <v>45429</v>
      </c>
      <c r="D2711" t="s">
        <v>3543</v>
      </c>
      <c r="E2711" t="s">
        <v>16924</v>
      </c>
      <c r="F2711" t="s">
        <v>16925</v>
      </c>
      <c r="G2711" t="s">
        <v>4470</v>
      </c>
      <c r="H2711" t="s">
        <v>16926</v>
      </c>
      <c r="I2711" t="s">
        <v>2846</v>
      </c>
      <c r="J2711" t="s">
        <v>98</v>
      </c>
      <c r="K2711" t="s">
        <v>2189</v>
      </c>
      <c r="L2711" t="s">
        <v>3154</v>
      </c>
      <c r="M2711" t="s">
        <v>4872</v>
      </c>
      <c r="N2711" t="s">
        <v>16927</v>
      </c>
      <c r="O2711" t="s">
        <v>3012</v>
      </c>
      <c r="P2711" t="s">
        <v>4474</v>
      </c>
      <c r="Q2711" t="s">
        <v>2189</v>
      </c>
      <c r="R2711" t="b">
        <v>0</v>
      </c>
      <c r="S2711">
        <v>1000</v>
      </c>
      <c r="T2711" t="s">
        <v>3002</v>
      </c>
      <c r="U2711" t="s">
        <v>3003</v>
      </c>
      <c r="V2711">
        <v>1</v>
      </c>
      <c r="W2711" t="s">
        <v>3012</v>
      </c>
    </row>
    <row r="2712" spans="1:23" hidden="1" x14ac:dyDescent="0.35">
      <c r="A2712" t="s">
        <v>2189</v>
      </c>
      <c r="C2712" s="403">
        <v>45429</v>
      </c>
      <c r="D2712" t="s">
        <v>3543</v>
      </c>
      <c r="E2712" t="s">
        <v>16928</v>
      </c>
      <c r="F2712" t="s">
        <v>16929</v>
      </c>
      <c r="G2712" t="s">
        <v>16930</v>
      </c>
      <c r="H2712" t="s">
        <v>16931</v>
      </c>
      <c r="I2712" t="s">
        <v>2249</v>
      </c>
      <c r="J2712" t="s">
        <v>98</v>
      </c>
      <c r="K2712" t="s">
        <v>2189</v>
      </c>
      <c r="L2712" t="s">
        <v>3154</v>
      </c>
      <c r="M2712" t="s">
        <v>4872</v>
      </c>
      <c r="N2712" t="s">
        <v>16932</v>
      </c>
      <c r="O2712" t="s">
        <v>3012</v>
      </c>
      <c r="P2712" t="s">
        <v>4474</v>
      </c>
      <c r="Q2712" t="s">
        <v>2189</v>
      </c>
      <c r="R2712" t="b">
        <v>0</v>
      </c>
      <c r="S2712">
        <v>1000</v>
      </c>
      <c r="T2712" t="s">
        <v>3002</v>
      </c>
      <c r="U2712" t="s">
        <v>3003</v>
      </c>
      <c r="V2712">
        <v>1</v>
      </c>
      <c r="W2712" t="s">
        <v>3012</v>
      </c>
    </row>
    <row r="2713" spans="1:23" hidden="1" x14ac:dyDescent="0.35">
      <c r="A2713" t="s">
        <v>2189</v>
      </c>
      <c r="C2713" s="403">
        <v>45429</v>
      </c>
      <c r="D2713" t="s">
        <v>3543</v>
      </c>
      <c r="E2713" t="s">
        <v>16933</v>
      </c>
      <c r="F2713" t="s">
        <v>16934</v>
      </c>
      <c r="G2713" t="s">
        <v>16935</v>
      </c>
      <c r="H2713" t="s">
        <v>16936</v>
      </c>
      <c r="I2713" t="s">
        <v>2300</v>
      </c>
      <c r="J2713" t="s">
        <v>98</v>
      </c>
      <c r="K2713" t="s">
        <v>2189</v>
      </c>
      <c r="L2713" t="s">
        <v>3154</v>
      </c>
      <c r="M2713" t="s">
        <v>4872</v>
      </c>
      <c r="N2713" t="s">
        <v>16937</v>
      </c>
      <c r="O2713" t="s">
        <v>3012</v>
      </c>
      <c r="P2713" t="s">
        <v>4474</v>
      </c>
      <c r="Q2713" t="s">
        <v>2189</v>
      </c>
      <c r="R2713" t="b">
        <v>0</v>
      </c>
      <c r="S2713">
        <v>1000</v>
      </c>
      <c r="T2713" t="s">
        <v>3002</v>
      </c>
      <c r="U2713" t="s">
        <v>3003</v>
      </c>
      <c r="V2713">
        <v>1</v>
      </c>
      <c r="W2713" t="s">
        <v>3012</v>
      </c>
    </row>
    <row r="2714" spans="1:23" hidden="1" x14ac:dyDescent="0.35">
      <c r="A2714" t="s">
        <v>419</v>
      </c>
      <c r="C2714" s="403">
        <v>45429</v>
      </c>
      <c r="D2714" t="s">
        <v>3543</v>
      </c>
      <c r="E2714" t="s">
        <v>16938</v>
      </c>
      <c r="F2714" t="s">
        <v>16939</v>
      </c>
      <c r="G2714" t="s">
        <v>2775</v>
      </c>
      <c r="H2714" t="s">
        <v>16940</v>
      </c>
      <c r="I2714" t="s">
        <v>2775</v>
      </c>
      <c r="J2714" t="s">
        <v>92</v>
      </c>
      <c r="K2714" t="s">
        <v>418</v>
      </c>
      <c r="L2714" t="s">
        <v>15558</v>
      </c>
      <c r="M2714" t="s">
        <v>16941</v>
      </c>
      <c r="N2714" t="s">
        <v>16942</v>
      </c>
      <c r="O2714" t="s">
        <v>3012</v>
      </c>
      <c r="P2714" t="s">
        <v>16941</v>
      </c>
      <c r="Q2714" t="s">
        <v>418</v>
      </c>
      <c r="R2714" t="b">
        <v>0</v>
      </c>
      <c r="S2714">
        <v>6000</v>
      </c>
      <c r="T2714" t="s">
        <v>3002</v>
      </c>
      <c r="U2714" t="s">
        <v>3003</v>
      </c>
      <c r="V2714">
        <v>6</v>
      </c>
      <c r="W2714" t="s">
        <v>3012</v>
      </c>
    </row>
    <row r="2715" spans="1:23" hidden="1" x14ac:dyDescent="0.35">
      <c r="A2715" t="s">
        <v>419</v>
      </c>
      <c r="C2715" s="403">
        <v>45429</v>
      </c>
      <c r="D2715" t="s">
        <v>3632</v>
      </c>
      <c r="E2715" t="s">
        <v>559</v>
      </c>
      <c r="F2715" t="s">
        <v>16943</v>
      </c>
      <c r="G2715" t="s">
        <v>16944</v>
      </c>
      <c r="H2715" t="s">
        <v>16945</v>
      </c>
      <c r="I2715" t="s">
        <v>2296</v>
      </c>
      <c r="J2715" t="s">
        <v>94</v>
      </c>
      <c r="K2715" t="s">
        <v>499</v>
      </c>
      <c r="L2715" t="s">
        <v>9305</v>
      </c>
      <c r="M2715" t="s">
        <v>16946</v>
      </c>
      <c r="N2715" t="s">
        <v>16947</v>
      </c>
      <c r="O2715" t="s">
        <v>3021</v>
      </c>
      <c r="P2715" t="s">
        <v>9308</v>
      </c>
      <c r="Q2715" t="s">
        <v>499</v>
      </c>
      <c r="R2715" t="b">
        <v>0</v>
      </c>
      <c r="S2715">
        <v>20000</v>
      </c>
      <c r="T2715" t="s">
        <v>3013</v>
      </c>
      <c r="U2715" t="s">
        <v>3003</v>
      </c>
      <c r="V2715">
        <v>20</v>
      </c>
      <c r="W2715" t="s">
        <v>3021</v>
      </c>
    </row>
    <row r="2716" spans="1:23" hidden="1" x14ac:dyDescent="0.35">
      <c r="A2716" t="s">
        <v>419</v>
      </c>
      <c r="C2716" s="403">
        <v>45429</v>
      </c>
      <c r="D2716" t="s">
        <v>3661</v>
      </c>
      <c r="E2716" t="s">
        <v>535</v>
      </c>
      <c r="F2716" t="s">
        <v>16948</v>
      </c>
      <c r="G2716" t="s">
        <v>1163</v>
      </c>
      <c r="H2716" t="s">
        <v>16949</v>
      </c>
      <c r="I2716" t="s">
        <v>2329</v>
      </c>
      <c r="J2716" t="s">
        <v>94</v>
      </c>
      <c r="K2716" t="s">
        <v>499</v>
      </c>
      <c r="L2716" t="s">
        <v>16340</v>
      </c>
      <c r="M2716" t="s">
        <v>16950</v>
      </c>
      <c r="N2716" t="s">
        <v>16951</v>
      </c>
      <c r="O2716" t="s">
        <v>3021</v>
      </c>
      <c r="P2716" t="s">
        <v>16950</v>
      </c>
      <c r="Q2716" t="s">
        <v>499</v>
      </c>
      <c r="R2716" t="b">
        <v>0</v>
      </c>
      <c r="S2716">
        <v>40000</v>
      </c>
      <c r="T2716" t="s">
        <v>3013</v>
      </c>
      <c r="U2716" t="s">
        <v>3003</v>
      </c>
      <c r="V2716">
        <v>40</v>
      </c>
      <c r="W2716" t="s">
        <v>3021</v>
      </c>
    </row>
    <row r="2717" spans="1:23" hidden="1" x14ac:dyDescent="0.35">
      <c r="A2717" t="s">
        <v>350</v>
      </c>
      <c r="C2717" s="403">
        <v>45429</v>
      </c>
      <c r="D2717" t="s">
        <v>3543</v>
      </c>
      <c r="E2717" t="s">
        <v>16952</v>
      </c>
      <c r="F2717" t="s">
        <v>16953</v>
      </c>
      <c r="G2717" t="s">
        <v>2391</v>
      </c>
      <c r="H2717" t="s">
        <v>16954</v>
      </c>
      <c r="I2717" t="s">
        <v>2391</v>
      </c>
      <c r="J2717" t="s">
        <v>105</v>
      </c>
      <c r="K2717" t="s">
        <v>846</v>
      </c>
      <c r="L2717" t="s">
        <v>8323</v>
      </c>
      <c r="M2717" t="s">
        <v>8093</v>
      </c>
      <c r="N2717" t="s">
        <v>16955</v>
      </c>
      <c r="O2717" t="s">
        <v>3012</v>
      </c>
      <c r="P2717" t="s">
        <v>13901</v>
      </c>
      <c r="Q2717" t="s">
        <v>846</v>
      </c>
      <c r="R2717" t="b">
        <v>0</v>
      </c>
      <c r="S2717">
        <v>10000</v>
      </c>
      <c r="T2717" t="s">
        <v>3002</v>
      </c>
      <c r="U2717" t="s">
        <v>3003</v>
      </c>
      <c r="V2717">
        <v>10</v>
      </c>
      <c r="W2717" t="s">
        <v>3012</v>
      </c>
    </row>
    <row r="2718" spans="1:23" hidden="1" x14ac:dyDescent="0.35">
      <c r="A2718" t="s">
        <v>350</v>
      </c>
      <c r="C2718" s="403">
        <v>45429</v>
      </c>
      <c r="D2718" t="s">
        <v>3543</v>
      </c>
      <c r="E2718" t="s">
        <v>16956</v>
      </c>
      <c r="F2718" t="s">
        <v>16957</v>
      </c>
      <c r="G2718" t="s">
        <v>16958</v>
      </c>
      <c r="H2718" t="s">
        <v>16201</v>
      </c>
      <c r="I2718" t="s">
        <v>16958</v>
      </c>
      <c r="J2718" t="s">
        <v>105</v>
      </c>
      <c r="K2718" t="s">
        <v>846</v>
      </c>
      <c r="L2718" t="s">
        <v>8323</v>
      </c>
      <c r="M2718" t="s">
        <v>1798</v>
      </c>
      <c r="N2718" t="s">
        <v>16959</v>
      </c>
      <c r="O2718" t="s">
        <v>3012</v>
      </c>
      <c r="P2718" t="s">
        <v>13901</v>
      </c>
      <c r="Q2718" t="s">
        <v>846</v>
      </c>
      <c r="R2718" t="b">
        <v>0</v>
      </c>
      <c r="S2718">
        <v>0</v>
      </c>
      <c r="T2718" t="s">
        <v>3002</v>
      </c>
      <c r="U2718" t="s">
        <v>3003</v>
      </c>
      <c r="V2718">
        <v>0</v>
      </c>
      <c r="W2718" t="s">
        <v>3012</v>
      </c>
    </row>
    <row r="2719" spans="1:23" hidden="1" x14ac:dyDescent="0.35">
      <c r="A2719" t="s">
        <v>350</v>
      </c>
      <c r="C2719" s="403">
        <v>45429</v>
      </c>
      <c r="D2719" t="s">
        <v>3543</v>
      </c>
      <c r="E2719" t="s">
        <v>16960</v>
      </c>
      <c r="F2719" t="s">
        <v>16961</v>
      </c>
      <c r="G2719" t="s">
        <v>16962</v>
      </c>
      <c r="H2719" t="s">
        <v>16963</v>
      </c>
      <c r="I2719" t="s">
        <v>16962</v>
      </c>
      <c r="J2719" t="s">
        <v>105</v>
      </c>
      <c r="K2719" t="s">
        <v>846</v>
      </c>
      <c r="L2719" t="s">
        <v>8323</v>
      </c>
      <c r="M2719" t="s">
        <v>1798</v>
      </c>
      <c r="N2719" t="s">
        <v>16964</v>
      </c>
      <c r="O2719" t="s">
        <v>3012</v>
      </c>
      <c r="P2719" t="s">
        <v>13901</v>
      </c>
      <c r="Q2719" t="s">
        <v>846</v>
      </c>
      <c r="R2719" t="b">
        <v>0</v>
      </c>
      <c r="S2719">
        <v>0</v>
      </c>
      <c r="T2719" t="s">
        <v>3002</v>
      </c>
      <c r="U2719" t="s">
        <v>3003</v>
      </c>
      <c r="V2719">
        <v>0</v>
      </c>
      <c r="W2719" t="s">
        <v>3012</v>
      </c>
    </row>
    <row r="2720" spans="1:23" hidden="1" x14ac:dyDescent="0.35">
      <c r="A2720" t="s">
        <v>419</v>
      </c>
      <c r="C2720" s="403">
        <v>45429</v>
      </c>
      <c r="D2720" t="s">
        <v>3543</v>
      </c>
      <c r="E2720" t="s">
        <v>16965</v>
      </c>
      <c r="F2720" t="s">
        <v>16966</v>
      </c>
      <c r="G2720" t="s">
        <v>16967</v>
      </c>
      <c r="H2720" t="s">
        <v>16968</v>
      </c>
      <c r="I2720" t="s">
        <v>1670</v>
      </c>
      <c r="J2720" t="s">
        <v>89</v>
      </c>
      <c r="K2720" t="s">
        <v>388</v>
      </c>
      <c r="L2720" t="s">
        <v>8202</v>
      </c>
      <c r="M2720" t="s">
        <v>16969</v>
      </c>
      <c r="N2720" t="s">
        <v>16970</v>
      </c>
      <c r="O2720" t="s">
        <v>3012</v>
      </c>
      <c r="P2720" t="s">
        <v>15087</v>
      </c>
      <c r="Q2720" t="s">
        <v>497</v>
      </c>
      <c r="R2720" t="b">
        <v>0</v>
      </c>
      <c r="S2720">
        <v>2000</v>
      </c>
      <c r="T2720" t="s">
        <v>3002</v>
      </c>
      <c r="U2720" t="s">
        <v>3003</v>
      </c>
      <c r="V2720">
        <v>2</v>
      </c>
      <c r="W2720" t="s">
        <v>3012</v>
      </c>
    </row>
    <row r="2721" spans="1:23" hidden="1" x14ac:dyDescent="0.35">
      <c r="A2721" t="s">
        <v>350</v>
      </c>
      <c r="C2721" s="403">
        <v>45429</v>
      </c>
      <c r="D2721" t="s">
        <v>16971</v>
      </c>
      <c r="E2721" t="s">
        <v>621</v>
      </c>
      <c r="F2721" t="s">
        <v>16972</v>
      </c>
      <c r="G2721" t="s">
        <v>16973</v>
      </c>
      <c r="H2721" t="s">
        <v>16974</v>
      </c>
      <c r="I2721" t="s">
        <v>2469</v>
      </c>
      <c r="J2721" t="s">
        <v>103</v>
      </c>
      <c r="K2721" t="s">
        <v>837</v>
      </c>
      <c r="L2721" t="s">
        <v>9242</v>
      </c>
      <c r="M2721" t="s">
        <v>16975</v>
      </c>
      <c r="N2721" t="s">
        <v>16976</v>
      </c>
      <c r="O2721" t="s">
        <v>3021</v>
      </c>
      <c r="P2721" t="s">
        <v>9983</v>
      </c>
      <c r="Q2721" t="s">
        <v>837</v>
      </c>
      <c r="R2721" t="b">
        <v>0</v>
      </c>
      <c r="S2721">
        <v>30000</v>
      </c>
      <c r="T2721" t="s">
        <v>3013</v>
      </c>
      <c r="U2721" t="s">
        <v>3003</v>
      </c>
      <c r="V2721">
        <v>30</v>
      </c>
      <c r="W2721" t="s">
        <v>3021</v>
      </c>
    </row>
    <row r="2722" spans="1:23" hidden="1" x14ac:dyDescent="0.35">
      <c r="A2722" t="s">
        <v>350</v>
      </c>
      <c r="C2722" s="403">
        <v>45429</v>
      </c>
      <c r="D2722" t="s">
        <v>3543</v>
      </c>
      <c r="E2722" t="s">
        <v>16977</v>
      </c>
      <c r="F2722" t="s">
        <v>16978</v>
      </c>
      <c r="G2722" t="s">
        <v>4018</v>
      </c>
      <c r="H2722" t="s">
        <v>16979</v>
      </c>
      <c r="I2722" t="s">
        <v>4018</v>
      </c>
      <c r="J2722" t="s">
        <v>103</v>
      </c>
      <c r="K2722" t="s">
        <v>837</v>
      </c>
      <c r="L2722" t="s">
        <v>9242</v>
      </c>
      <c r="M2722" t="s">
        <v>1798</v>
      </c>
      <c r="N2722" t="s">
        <v>16980</v>
      </c>
      <c r="O2722" t="s">
        <v>3012</v>
      </c>
      <c r="P2722" t="s">
        <v>9983</v>
      </c>
      <c r="Q2722" t="s">
        <v>837</v>
      </c>
      <c r="R2722" t="b">
        <v>0</v>
      </c>
      <c r="S2722">
        <v>7000</v>
      </c>
      <c r="T2722" t="s">
        <v>3002</v>
      </c>
      <c r="U2722" t="s">
        <v>3003</v>
      </c>
      <c r="V2722">
        <v>7</v>
      </c>
      <c r="W2722" t="s">
        <v>3012</v>
      </c>
    </row>
    <row r="2723" spans="1:23" hidden="1" x14ac:dyDescent="0.35">
      <c r="A2723" t="s">
        <v>350</v>
      </c>
      <c r="C2723" s="403">
        <v>45429</v>
      </c>
      <c r="D2723" t="s">
        <v>3661</v>
      </c>
      <c r="E2723" t="s">
        <v>747</v>
      </c>
      <c r="F2723" t="s">
        <v>16981</v>
      </c>
      <c r="G2723" t="s">
        <v>2318</v>
      </c>
      <c r="H2723" t="s">
        <v>16982</v>
      </c>
      <c r="I2723" t="s">
        <v>2318</v>
      </c>
      <c r="J2723" t="s">
        <v>103</v>
      </c>
      <c r="K2723" t="s">
        <v>837</v>
      </c>
      <c r="L2723" t="s">
        <v>9242</v>
      </c>
      <c r="M2723" t="s">
        <v>16983</v>
      </c>
      <c r="N2723" t="s">
        <v>16984</v>
      </c>
      <c r="O2723" t="s">
        <v>3021</v>
      </c>
      <c r="P2723" t="s">
        <v>16985</v>
      </c>
      <c r="Q2723" t="s">
        <v>837</v>
      </c>
      <c r="R2723" t="b">
        <v>0</v>
      </c>
      <c r="S2723">
        <v>25000</v>
      </c>
      <c r="T2723" t="s">
        <v>3013</v>
      </c>
      <c r="U2723" t="s">
        <v>3003</v>
      </c>
      <c r="V2723">
        <v>25</v>
      </c>
      <c r="W2723" t="s">
        <v>3021</v>
      </c>
    </row>
    <row r="2724" spans="1:23" hidden="1" x14ac:dyDescent="0.35">
      <c r="A2724" t="s">
        <v>2189</v>
      </c>
      <c r="C2724" s="403">
        <v>45429</v>
      </c>
      <c r="D2724" t="s">
        <v>3543</v>
      </c>
      <c r="E2724" t="s">
        <v>16986</v>
      </c>
      <c r="F2724" t="s">
        <v>16987</v>
      </c>
      <c r="G2724" t="s">
        <v>16988</v>
      </c>
      <c r="H2724" t="s">
        <v>16989</v>
      </c>
      <c r="I2724" t="s">
        <v>3993</v>
      </c>
      <c r="J2724" t="s">
        <v>100</v>
      </c>
      <c r="K2724" t="s">
        <v>293</v>
      </c>
      <c r="L2724" t="s">
        <v>9198</v>
      </c>
      <c r="M2724" t="s">
        <v>1798</v>
      </c>
      <c r="N2724" t="s">
        <v>16990</v>
      </c>
      <c r="O2724" t="s">
        <v>3012</v>
      </c>
      <c r="P2724" t="s">
        <v>9915</v>
      </c>
      <c r="Q2724" t="s">
        <v>293</v>
      </c>
      <c r="R2724" t="b">
        <v>0</v>
      </c>
      <c r="S2724">
        <v>1000</v>
      </c>
      <c r="T2724" t="s">
        <v>3002</v>
      </c>
      <c r="U2724" t="s">
        <v>3003</v>
      </c>
      <c r="V2724">
        <v>1</v>
      </c>
      <c r="W2724" t="s">
        <v>3012</v>
      </c>
    </row>
    <row r="2725" spans="1:23" hidden="1" x14ac:dyDescent="0.35">
      <c r="A2725" t="s">
        <v>2189</v>
      </c>
      <c r="C2725" s="403">
        <v>45429</v>
      </c>
      <c r="D2725" t="s">
        <v>3543</v>
      </c>
      <c r="E2725" t="s">
        <v>16991</v>
      </c>
      <c r="F2725" t="s">
        <v>16992</v>
      </c>
      <c r="G2725" t="s">
        <v>16993</v>
      </c>
      <c r="H2725" t="s">
        <v>16994</v>
      </c>
      <c r="I2725" t="s">
        <v>2268</v>
      </c>
      <c r="J2725" t="s">
        <v>100</v>
      </c>
      <c r="K2725" t="s">
        <v>293</v>
      </c>
      <c r="L2725" t="s">
        <v>9198</v>
      </c>
      <c r="M2725" t="s">
        <v>1798</v>
      </c>
      <c r="N2725" t="s">
        <v>15837</v>
      </c>
      <c r="O2725" t="s">
        <v>3012</v>
      </c>
      <c r="P2725" t="s">
        <v>9915</v>
      </c>
      <c r="Q2725" t="s">
        <v>293</v>
      </c>
      <c r="R2725" t="b">
        <v>0</v>
      </c>
      <c r="S2725">
        <v>1000</v>
      </c>
      <c r="T2725" t="s">
        <v>3002</v>
      </c>
      <c r="U2725" t="s">
        <v>3003</v>
      </c>
      <c r="V2725">
        <v>1</v>
      </c>
      <c r="W2725" t="s">
        <v>3012</v>
      </c>
    </row>
    <row r="2726" spans="1:23" hidden="1" x14ac:dyDescent="0.35">
      <c r="A2726" t="s">
        <v>2189</v>
      </c>
      <c r="C2726" s="403">
        <v>45429</v>
      </c>
      <c r="D2726" t="s">
        <v>3543</v>
      </c>
      <c r="E2726" t="s">
        <v>16995</v>
      </c>
      <c r="F2726" t="s">
        <v>16996</v>
      </c>
      <c r="G2726" t="s">
        <v>16997</v>
      </c>
      <c r="H2726" t="s">
        <v>16998</v>
      </c>
      <c r="I2726" t="s">
        <v>2301</v>
      </c>
      <c r="J2726" t="s">
        <v>3629</v>
      </c>
      <c r="K2726" t="s">
        <v>293</v>
      </c>
      <c r="L2726" t="s">
        <v>9198</v>
      </c>
      <c r="M2726" t="s">
        <v>1798</v>
      </c>
      <c r="N2726" t="s">
        <v>16999</v>
      </c>
      <c r="O2726" t="s">
        <v>3021</v>
      </c>
      <c r="P2726" t="s">
        <v>9915</v>
      </c>
      <c r="Q2726" t="s">
        <v>293</v>
      </c>
      <c r="R2726" t="b">
        <v>0</v>
      </c>
      <c r="S2726">
        <v>10000</v>
      </c>
      <c r="T2726" t="s">
        <v>3648</v>
      </c>
      <c r="U2726" t="s">
        <v>3003</v>
      </c>
      <c r="V2726">
        <v>10</v>
      </c>
      <c r="W2726" t="s">
        <v>3021</v>
      </c>
    </row>
    <row r="2727" spans="1:23" hidden="1" x14ac:dyDescent="0.35">
      <c r="A2727" t="s">
        <v>2189</v>
      </c>
      <c r="C2727" s="403">
        <v>45429</v>
      </c>
      <c r="D2727" t="s">
        <v>3543</v>
      </c>
      <c r="E2727" t="s">
        <v>1213</v>
      </c>
      <c r="F2727" t="s">
        <v>17000</v>
      </c>
      <c r="G2727" t="s">
        <v>142</v>
      </c>
      <c r="H2727" t="s">
        <v>17001</v>
      </c>
      <c r="I2727" t="s">
        <v>2301</v>
      </c>
      <c r="J2727" t="s">
        <v>100</v>
      </c>
      <c r="K2727" t="s">
        <v>293</v>
      </c>
      <c r="L2727" t="s">
        <v>9198</v>
      </c>
      <c r="M2727" t="s">
        <v>1798</v>
      </c>
      <c r="N2727" t="s">
        <v>16990</v>
      </c>
      <c r="O2727" t="s">
        <v>3012</v>
      </c>
      <c r="P2727" t="s">
        <v>9915</v>
      </c>
      <c r="Q2727" t="s">
        <v>293</v>
      </c>
      <c r="R2727" t="b">
        <v>0</v>
      </c>
      <c r="S2727">
        <v>500</v>
      </c>
      <c r="T2727" t="s">
        <v>3013</v>
      </c>
      <c r="U2727" t="s">
        <v>3003</v>
      </c>
      <c r="V2727">
        <v>0.5</v>
      </c>
      <c r="W2727" t="s">
        <v>3012</v>
      </c>
    </row>
    <row r="2728" spans="1:23" hidden="1" x14ac:dyDescent="0.35">
      <c r="A2728" t="s">
        <v>2189</v>
      </c>
      <c r="C2728" s="403">
        <v>45429</v>
      </c>
      <c r="D2728" t="s">
        <v>3543</v>
      </c>
      <c r="E2728" t="s">
        <v>17002</v>
      </c>
      <c r="F2728" t="s">
        <v>17003</v>
      </c>
      <c r="G2728" t="s">
        <v>17004</v>
      </c>
      <c r="H2728" t="s">
        <v>17005</v>
      </c>
      <c r="I2728" t="s">
        <v>1260</v>
      </c>
      <c r="J2728" t="s">
        <v>100</v>
      </c>
      <c r="K2728" t="s">
        <v>293</v>
      </c>
      <c r="L2728" t="s">
        <v>9198</v>
      </c>
      <c r="M2728" t="s">
        <v>1798</v>
      </c>
      <c r="N2728" t="s">
        <v>17006</v>
      </c>
      <c r="O2728" t="s">
        <v>3012</v>
      </c>
      <c r="P2728" t="s">
        <v>9915</v>
      </c>
      <c r="Q2728" t="s">
        <v>293</v>
      </c>
      <c r="R2728" t="b">
        <v>0</v>
      </c>
      <c r="S2728">
        <v>2000</v>
      </c>
      <c r="T2728" t="s">
        <v>3002</v>
      </c>
      <c r="U2728" t="s">
        <v>3003</v>
      </c>
      <c r="V2728">
        <v>2</v>
      </c>
      <c r="W2728" t="s">
        <v>3012</v>
      </c>
    </row>
    <row r="2729" spans="1:23" hidden="1" x14ac:dyDescent="0.35">
      <c r="A2729" t="s">
        <v>2189</v>
      </c>
      <c r="C2729" s="403">
        <v>45429</v>
      </c>
      <c r="D2729" t="s">
        <v>3543</v>
      </c>
      <c r="E2729" t="s">
        <v>17007</v>
      </c>
      <c r="F2729" t="s">
        <v>17008</v>
      </c>
      <c r="G2729" t="s">
        <v>17009</v>
      </c>
      <c r="H2729" t="s">
        <v>17010</v>
      </c>
      <c r="I2729" t="s">
        <v>2282</v>
      </c>
      <c r="J2729" t="s">
        <v>98</v>
      </c>
      <c r="K2729" t="s">
        <v>2189</v>
      </c>
      <c r="L2729" t="s">
        <v>3154</v>
      </c>
      <c r="M2729" t="s">
        <v>6852</v>
      </c>
      <c r="N2729" t="s">
        <v>17011</v>
      </c>
      <c r="O2729" t="s">
        <v>3012</v>
      </c>
      <c r="P2729" t="s">
        <v>7926</v>
      </c>
      <c r="Q2729" t="s">
        <v>2189</v>
      </c>
      <c r="R2729" t="b">
        <v>0</v>
      </c>
      <c r="S2729">
        <v>2500</v>
      </c>
      <c r="T2729" t="s">
        <v>3002</v>
      </c>
      <c r="U2729" t="s">
        <v>3003</v>
      </c>
      <c r="V2729">
        <v>2.5</v>
      </c>
      <c r="W2729" t="s">
        <v>3012</v>
      </c>
    </row>
    <row r="2730" spans="1:23" hidden="1" x14ac:dyDescent="0.35">
      <c r="A2730" t="s">
        <v>2189</v>
      </c>
      <c r="C2730" s="403">
        <v>45429</v>
      </c>
      <c r="D2730" t="s">
        <v>3543</v>
      </c>
      <c r="E2730" t="s">
        <v>17012</v>
      </c>
      <c r="F2730" t="s">
        <v>17013</v>
      </c>
      <c r="G2730" t="s">
        <v>17014</v>
      </c>
      <c r="H2730" t="s">
        <v>17015</v>
      </c>
      <c r="I2730" t="s">
        <v>17016</v>
      </c>
      <c r="J2730" t="s">
        <v>98</v>
      </c>
      <c r="K2730" t="s">
        <v>2189</v>
      </c>
      <c r="L2730" t="s">
        <v>6280</v>
      </c>
      <c r="M2730" t="s">
        <v>7039</v>
      </c>
      <c r="N2730" t="s">
        <v>17017</v>
      </c>
      <c r="O2730" t="s">
        <v>3012</v>
      </c>
      <c r="P2730" t="s">
        <v>6283</v>
      </c>
      <c r="Q2730" t="s">
        <v>2189</v>
      </c>
      <c r="R2730" t="b">
        <v>0</v>
      </c>
      <c r="S2730">
        <v>2000</v>
      </c>
      <c r="T2730" t="s">
        <v>3002</v>
      </c>
      <c r="U2730" t="s">
        <v>3003</v>
      </c>
      <c r="V2730">
        <v>2</v>
      </c>
      <c r="W2730" t="s">
        <v>3012</v>
      </c>
    </row>
    <row r="2731" spans="1:23" hidden="1" x14ac:dyDescent="0.35">
      <c r="A2731" t="s">
        <v>2189</v>
      </c>
      <c r="C2731" s="403">
        <v>45429</v>
      </c>
      <c r="D2731" t="s">
        <v>3543</v>
      </c>
      <c r="E2731" t="s">
        <v>17018</v>
      </c>
      <c r="F2731" t="s">
        <v>17019</v>
      </c>
      <c r="G2731" t="s">
        <v>17020</v>
      </c>
      <c r="H2731" t="s">
        <v>17021</v>
      </c>
      <c r="I2731" t="s">
        <v>138</v>
      </c>
      <c r="J2731" t="s">
        <v>98</v>
      </c>
      <c r="K2731" t="s">
        <v>2189</v>
      </c>
      <c r="L2731" t="s">
        <v>6280</v>
      </c>
      <c r="M2731" t="s">
        <v>17022</v>
      </c>
      <c r="N2731" t="s">
        <v>17023</v>
      </c>
      <c r="O2731" t="s">
        <v>3012</v>
      </c>
      <c r="P2731" t="s">
        <v>6283</v>
      </c>
      <c r="Q2731" t="s">
        <v>2189</v>
      </c>
      <c r="R2731" t="b">
        <v>0</v>
      </c>
      <c r="S2731">
        <v>1000</v>
      </c>
      <c r="T2731" t="s">
        <v>3002</v>
      </c>
      <c r="U2731" t="s">
        <v>3003</v>
      </c>
      <c r="V2731">
        <v>1</v>
      </c>
      <c r="W2731" t="s">
        <v>3012</v>
      </c>
    </row>
    <row r="2732" spans="1:23" hidden="1" x14ac:dyDescent="0.35">
      <c r="A2732" t="s">
        <v>2189</v>
      </c>
      <c r="C2732" s="403">
        <v>45429</v>
      </c>
      <c r="D2732" t="s">
        <v>3543</v>
      </c>
      <c r="E2732" t="s">
        <v>17024</v>
      </c>
      <c r="F2732" t="s">
        <v>17025</v>
      </c>
      <c r="G2732" t="s">
        <v>17026</v>
      </c>
      <c r="H2732" t="s">
        <v>17027</v>
      </c>
      <c r="I2732" t="s">
        <v>2318</v>
      </c>
      <c r="J2732" t="s">
        <v>98</v>
      </c>
      <c r="K2732" t="s">
        <v>2189</v>
      </c>
      <c r="L2732" t="s">
        <v>6280</v>
      </c>
      <c r="M2732" t="s">
        <v>6281</v>
      </c>
      <c r="N2732" t="s">
        <v>17028</v>
      </c>
      <c r="O2732" t="s">
        <v>3012</v>
      </c>
      <c r="P2732" t="s">
        <v>6283</v>
      </c>
      <c r="Q2732" t="s">
        <v>2189</v>
      </c>
      <c r="R2732" t="b">
        <v>0</v>
      </c>
      <c r="S2732">
        <v>1000</v>
      </c>
      <c r="T2732" t="s">
        <v>3002</v>
      </c>
      <c r="U2732" t="s">
        <v>3003</v>
      </c>
      <c r="V2732">
        <v>1</v>
      </c>
      <c r="W2732" t="s">
        <v>3012</v>
      </c>
    </row>
    <row r="2733" spans="1:23" hidden="1" x14ac:dyDescent="0.35">
      <c r="A2733" t="s">
        <v>2189</v>
      </c>
      <c r="C2733" s="403">
        <v>45429</v>
      </c>
      <c r="D2733" t="s">
        <v>3543</v>
      </c>
      <c r="E2733" t="s">
        <v>17029</v>
      </c>
      <c r="F2733" t="s">
        <v>17030</v>
      </c>
      <c r="G2733" t="s">
        <v>17031</v>
      </c>
      <c r="H2733" t="s">
        <v>17032</v>
      </c>
      <c r="I2733" t="s">
        <v>2414</v>
      </c>
      <c r="J2733" t="s">
        <v>98</v>
      </c>
      <c r="K2733" t="s">
        <v>2189</v>
      </c>
      <c r="L2733" t="s">
        <v>6280</v>
      </c>
      <c r="M2733" t="s">
        <v>6281</v>
      </c>
      <c r="N2733" t="s">
        <v>17033</v>
      </c>
      <c r="O2733" t="s">
        <v>3012</v>
      </c>
      <c r="P2733" t="s">
        <v>6283</v>
      </c>
      <c r="Q2733" t="s">
        <v>2189</v>
      </c>
      <c r="R2733" t="b">
        <v>0</v>
      </c>
      <c r="S2733">
        <v>2000</v>
      </c>
      <c r="T2733" t="s">
        <v>3002</v>
      </c>
      <c r="U2733" t="s">
        <v>3003</v>
      </c>
      <c r="V2733">
        <v>2</v>
      </c>
      <c r="W2733" t="s">
        <v>3012</v>
      </c>
    </row>
    <row r="2734" spans="1:23" hidden="1" x14ac:dyDescent="0.35">
      <c r="A2734" t="s">
        <v>2189</v>
      </c>
      <c r="C2734" s="403">
        <v>45429</v>
      </c>
      <c r="D2734" t="s">
        <v>3543</v>
      </c>
      <c r="E2734" t="s">
        <v>17034</v>
      </c>
      <c r="F2734" t="s">
        <v>17035</v>
      </c>
      <c r="G2734" t="s">
        <v>17036</v>
      </c>
      <c r="H2734" t="s">
        <v>17037</v>
      </c>
      <c r="I2734" t="s">
        <v>2469</v>
      </c>
      <c r="J2734" t="s">
        <v>98</v>
      </c>
      <c r="K2734" t="s">
        <v>2189</v>
      </c>
      <c r="L2734" t="s">
        <v>6280</v>
      </c>
      <c r="M2734" t="s">
        <v>16583</v>
      </c>
      <c r="N2734" t="s">
        <v>17038</v>
      </c>
      <c r="O2734" t="s">
        <v>3012</v>
      </c>
      <c r="P2734" t="s">
        <v>6283</v>
      </c>
      <c r="Q2734" t="s">
        <v>2189</v>
      </c>
      <c r="R2734" t="b">
        <v>0</v>
      </c>
      <c r="S2734">
        <v>600</v>
      </c>
      <c r="T2734" t="s">
        <v>3002</v>
      </c>
      <c r="U2734" t="s">
        <v>3003</v>
      </c>
      <c r="V2734">
        <v>0.6</v>
      </c>
      <c r="W2734" t="s">
        <v>3012</v>
      </c>
    </row>
    <row r="2735" spans="1:23" hidden="1" x14ac:dyDescent="0.35">
      <c r="A2735" t="s">
        <v>2189</v>
      </c>
      <c r="C2735" s="403">
        <v>45429</v>
      </c>
      <c r="D2735" t="s">
        <v>3543</v>
      </c>
      <c r="E2735" t="s">
        <v>17039</v>
      </c>
      <c r="F2735" t="s">
        <v>17040</v>
      </c>
      <c r="G2735" t="s">
        <v>17041</v>
      </c>
      <c r="H2735" t="s">
        <v>17042</v>
      </c>
      <c r="I2735" t="s">
        <v>2318</v>
      </c>
      <c r="J2735" t="s">
        <v>98</v>
      </c>
      <c r="K2735" t="s">
        <v>2189</v>
      </c>
      <c r="L2735" t="s">
        <v>6280</v>
      </c>
      <c r="M2735" t="s">
        <v>16583</v>
      </c>
      <c r="N2735" t="s">
        <v>17043</v>
      </c>
      <c r="O2735" t="s">
        <v>3012</v>
      </c>
      <c r="P2735" t="s">
        <v>6283</v>
      </c>
      <c r="Q2735" t="s">
        <v>2189</v>
      </c>
      <c r="R2735" t="b">
        <v>0</v>
      </c>
      <c r="S2735">
        <v>400</v>
      </c>
      <c r="T2735" t="s">
        <v>3002</v>
      </c>
      <c r="U2735" t="s">
        <v>3003</v>
      </c>
      <c r="V2735">
        <v>0.4</v>
      </c>
      <c r="W2735" t="s">
        <v>3012</v>
      </c>
    </row>
    <row r="2736" spans="1:23" hidden="1" x14ac:dyDescent="0.35">
      <c r="A2736" t="s">
        <v>2189</v>
      </c>
      <c r="C2736" s="403">
        <v>45429</v>
      </c>
      <c r="D2736" t="s">
        <v>3543</v>
      </c>
      <c r="E2736" t="s">
        <v>17044</v>
      </c>
      <c r="F2736" t="s">
        <v>17045</v>
      </c>
      <c r="G2736" t="s">
        <v>17046</v>
      </c>
      <c r="H2736" t="s">
        <v>17047</v>
      </c>
      <c r="I2736" t="s">
        <v>2249</v>
      </c>
      <c r="J2736" t="s">
        <v>98</v>
      </c>
      <c r="K2736" t="s">
        <v>2189</v>
      </c>
      <c r="L2736" t="s">
        <v>6280</v>
      </c>
      <c r="M2736" t="s">
        <v>7039</v>
      </c>
      <c r="N2736" t="s">
        <v>17048</v>
      </c>
      <c r="O2736" t="s">
        <v>3012</v>
      </c>
      <c r="P2736" t="s">
        <v>6283</v>
      </c>
      <c r="Q2736" t="s">
        <v>2189</v>
      </c>
      <c r="R2736" t="b">
        <v>0</v>
      </c>
      <c r="S2736">
        <v>400</v>
      </c>
      <c r="T2736" t="s">
        <v>3002</v>
      </c>
      <c r="U2736" t="s">
        <v>3003</v>
      </c>
      <c r="V2736">
        <v>0.4</v>
      </c>
      <c r="W2736" t="s">
        <v>3012</v>
      </c>
    </row>
    <row r="2737" spans="1:23" hidden="1" x14ac:dyDescent="0.35">
      <c r="A2737" t="s">
        <v>2189</v>
      </c>
      <c r="C2737" s="403">
        <v>45429</v>
      </c>
      <c r="D2737" t="s">
        <v>3543</v>
      </c>
      <c r="E2737" t="s">
        <v>17049</v>
      </c>
      <c r="F2737" t="s">
        <v>17050</v>
      </c>
      <c r="G2737" t="s">
        <v>17051</v>
      </c>
      <c r="H2737" t="s">
        <v>17052</v>
      </c>
      <c r="I2737" t="s">
        <v>4424</v>
      </c>
      <c r="J2737" t="s">
        <v>98</v>
      </c>
      <c r="K2737" t="s">
        <v>2189</v>
      </c>
      <c r="L2737" t="s">
        <v>6280</v>
      </c>
      <c r="M2737" t="s">
        <v>7039</v>
      </c>
      <c r="N2737" t="s">
        <v>17053</v>
      </c>
      <c r="O2737" t="s">
        <v>3012</v>
      </c>
      <c r="P2737" t="s">
        <v>6283</v>
      </c>
      <c r="Q2737" t="s">
        <v>2189</v>
      </c>
      <c r="R2737" t="b">
        <v>0</v>
      </c>
      <c r="S2737">
        <v>800</v>
      </c>
      <c r="T2737" t="s">
        <v>3002</v>
      </c>
      <c r="U2737" t="s">
        <v>3003</v>
      </c>
      <c r="V2737">
        <v>0.8</v>
      </c>
      <c r="W2737" t="s">
        <v>3012</v>
      </c>
    </row>
    <row r="2738" spans="1:23" hidden="1" x14ac:dyDescent="0.35">
      <c r="A2738" t="s">
        <v>2189</v>
      </c>
      <c r="C2738" s="403">
        <v>45429</v>
      </c>
      <c r="D2738" t="s">
        <v>3543</v>
      </c>
      <c r="E2738" t="s">
        <v>17054</v>
      </c>
      <c r="F2738" t="s">
        <v>17055</v>
      </c>
      <c r="G2738" t="s">
        <v>17056</v>
      </c>
      <c r="H2738" t="s">
        <v>17057</v>
      </c>
      <c r="I2738" t="s">
        <v>17058</v>
      </c>
      <c r="J2738" t="s">
        <v>98</v>
      </c>
      <c r="K2738" t="s">
        <v>2189</v>
      </c>
      <c r="L2738" t="s">
        <v>6280</v>
      </c>
      <c r="M2738" t="s">
        <v>7039</v>
      </c>
      <c r="N2738" t="s">
        <v>17059</v>
      </c>
      <c r="O2738" t="s">
        <v>3012</v>
      </c>
      <c r="P2738" t="s">
        <v>6283</v>
      </c>
      <c r="Q2738" t="s">
        <v>2189</v>
      </c>
      <c r="R2738" t="b">
        <v>0</v>
      </c>
      <c r="S2738">
        <v>6000</v>
      </c>
      <c r="T2738" t="s">
        <v>3002</v>
      </c>
      <c r="U2738" t="s">
        <v>3003</v>
      </c>
      <c r="V2738">
        <v>6</v>
      </c>
      <c r="W2738" t="s">
        <v>3012</v>
      </c>
    </row>
    <row r="2739" spans="1:23" hidden="1" x14ac:dyDescent="0.35">
      <c r="A2739" t="s">
        <v>2189</v>
      </c>
      <c r="C2739" s="403">
        <v>45429</v>
      </c>
      <c r="D2739" t="s">
        <v>3543</v>
      </c>
      <c r="E2739" t="s">
        <v>17060</v>
      </c>
      <c r="F2739" t="s">
        <v>17061</v>
      </c>
      <c r="G2739" t="s">
        <v>17062</v>
      </c>
      <c r="H2739" t="s">
        <v>17063</v>
      </c>
      <c r="I2739" t="s">
        <v>2501</v>
      </c>
      <c r="J2739" t="s">
        <v>98</v>
      </c>
      <c r="K2739" t="s">
        <v>2189</v>
      </c>
      <c r="L2739" t="s">
        <v>6280</v>
      </c>
      <c r="M2739" t="s">
        <v>7039</v>
      </c>
      <c r="N2739" t="s">
        <v>17064</v>
      </c>
      <c r="O2739" t="s">
        <v>3012</v>
      </c>
      <c r="P2739" t="s">
        <v>6283</v>
      </c>
      <c r="Q2739" t="s">
        <v>2189</v>
      </c>
      <c r="R2739" t="b">
        <v>0</v>
      </c>
      <c r="S2739">
        <v>8000</v>
      </c>
      <c r="T2739" t="s">
        <v>3002</v>
      </c>
      <c r="U2739" t="s">
        <v>3003</v>
      </c>
      <c r="V2739">
        <v>8</v>
      </c>
      <c r="W2739" t="s">
        <v>3012</v>
      </c>
    </row>
    <row r="2740" spans="1:23" hidden="1" x14ac:dyDescent="0.35">
      <c r="A2740" t="s">
        <v>2189</v>
      </c>
      <c r="C2740" s="403">
        <v>45429</v>
      </c>
      <c r="D2740" t="s">
        <v>3543</v>
      </c>
      <c r="E2740" t="s">
        <v>17065</v>
      </c>
      <c r="F2740" t="s">
        <v>17066</v>
      </c>
      <c r="G2740" t="s">
        <v>17067</v>
      </c>
      <c r="H2740" t="s">
        <v>17068</v>
      </c>
      <c r="I2740" t="s">
        <v>17069</v>
      </c>
      <c r="J2740" t="s">
        <v>98</v>
      </c>
      <c r="K2740" t="s">
        <v>2189</v>
      </c>
      <c r="L2740" t="s">
        <v>6280</v>
      </c>
      <c r="M2740" t="s">
        <v>7039</v>
      </c>
      <c r="N2740" t="s">
        <v>17070</v>
      </c>
      <c r="O2740" t="s">
        <v>3012</v>
      </c>
      <c r="P2740" t="s">
        <v>6283</v>
      </c>
      <c r="Q2740" t="s">
        <v>2189</v>
      </c>
      <c r="R2740" t="b">
        <v>0</v>
      </c>
      <c r="S2740">
        <v>1000</v>
      </c>
      <c r="T2740" t="s">
        <v>3002</v>
      </c>
      <c r="U2740" t="s">
        <v>3003</v>
      </c>
      <c r="V2740">
        <v>1</v>
      </c>
      <c r="W2740" t="s">
        <v>3012</v>
      </c>
    </row>
    <row r="2741" spans="1:23" hidden="1" x14ac:dyDescent="0.35">
      <c r="A2741" t="s">
        <v>419</v>
      </c>
      <c r="C2741" s="403">
        <v>45429</v>
      </c>
      <c r="D2741" t="s">
        <v>3661</v>
      </c>
      <c r="E2741" t="s">
        <v>787</v>
      </c>
      <c r="F2741" t="s">
        <v>17081</v>
      </c>
      <c r="G2741" t="s">
        <v>926</v>
      </c>
      <c r="H2741" t="s">
        <v>17082</v>
      </c>
      <c r="I2741" t="s">
        <v>2780</v>
      </c>
      <c r="J2741" t="s">
        <v>92</v>
      </c>
      <c r="K2741" t="s">
        <v>418</v>
      </c>
      <c r="L2741" t="s">
        <v>15558</v>
      </c>
      <c r="M2741" t="s">
        <v>17075</v>
      </c>
      <c r="N2741" t="s">
        <v>17076</v>
      </c>
      <c r="O2741" t="s">
        <v>3030</v>
      </c>
      <c r="P2741" t="s">
        <v>17077</v>
      </c>
      <c r="Q2741" t="s">
        <v>418</v>
      </c>
      <c r="R2741" t="b">
        <v>1</v>
      </c>
      <c r="S2741">
        <v>15000</v>
      </c>
      <c r="T2741" t="s">
        <v>3013</v>
      </c>
      <c r="U2741" t="s">
        <v>3003</v>
      </c>
      <c r="V2741">
        <v>15</v>
      </c>
      <c r="W2741" t="s">
        <v>3030</v>
      </c>
    </row>
    <row r="2742" spans="1:23" hidden="1" x14ac:dyDescent="0.35">
      <c r="A2742" t="s">
        <v>419</v>
      </c>
      <c r="C2742" s="403">
        <v>45429</v>
      </c>
      <c r="D2742" t="s">
        <v>3543</v>
      </c>
      <c r="E2742" t="s">
        <v>17071</v>
      </c>
      <c r="F2742" t="s">
        <v>17072</v>
      </c>
      <c r="G2742" t="s">
        <v>17073</v>
      </c>
      <c r="H2742" t="s">
        <v>17074</v>
      </c>
      <c r="I2742" t="s">
        <v>2403</v>
      </c>
      <c r="J2742" t="s">
        <v>92</v>
      </c>
      <c r="K2742" t="s">
        <v>418</v>
      </c>
      <c r="L2742" t="s">
        <v>15558</v>
      </c>
      <c r="M2742" t="s">
        <v>17075</v>
      </c>
      <c r="N2742" t="s">
        <v>17076</v>
      </c>
      <c r="O2742" t="s">
        <v>3021</v>
      </c>
      <c r="P2742" t="s">
        <v>17077</v>
      </c>
      <c r="Q2742" t="s">
        <v>418</v>
      </c>
      <c r="R2742" t="b">
        <v>0</v>
      </c>
      <c r="S2742">
        <v>0</v>
      </c>
      <c r="T2742" t="s">
        <v>3002</v>
      </c>
      <c r="U2742" t="s">
        <v>3003</v>
      </c>
      <c r="V2742">
        <v>0</v>
      </c>
      <c r="W2742" t="s">
        <v>3021</v>
      </c>
    </row>
    <row r="2743" spans="1:23" hidden="1" x14ac:dyDescent="0.35">
      <c r="A2743" t="s">
        <v>419</v>
      </c>
      <c r="C2743" s="403">
        <v>45429</v>
      </c>
      <c r="D2743" t="s">
        <v>3661</v>
      </c>
      <c r="E2743" t="s">
        <v>1031</v>
      </c>
      <c r="F2743" t="s">
        <v>17078</v>
      </c>
      <c r="G2743" t="s">
        <v>1032</v>
      </c>
      <c r="H2743" t="s">
        <v>17079</v>
      </c>
      <c r="I2743" t="s">
        <v>2395</v>
      </c>
      <c r="J2743" t="s">
        <v>92</v>
      </c>
      <c r="K2743" t="s">
        <v>418</v>
      </c>
      <c r="L2743" t="s">
        <v>15558</v>
      </c>
      <c r="M2743" t="s">
        <v>17075</v>
      </c>
      <c r="N2743" t="s">
        <v>17080</v>
      </c>
      <c r="O2743" t="s">
        <v>3030</v>
      </c>
      <c r="P2743" t="s">
        <v>17077</v>
      </c>
      <c r="Q2743" t="s">
        <v>418</v>
      </c>
      <c r="R2743" t="b">
        <v>0</v>
      </c>
      <c r="S2743">
        <v>10000</v>
      </c>
      <c r="T2743" t="s">
        <v>3013</v>
      </c>
      <c r="U2743" t="s">
        <v>3003</v>
      </c>
      <c r="V2743">
        <v>10</v>
      </c>
      <c r="W2743" t="s">
        <v>3030</v>
      </c>
    </row>
    <row r="2744" spans="1:23" hidden="1" x14ac:dyDescent="0.35">
      <c r="A2744" t="s">
        <v>2176</v>
      </c>
      <c r="C2744" s="403">
        <v>45428</v>
      </c>
      <c r="D2744" t="s">
        <v>3543</v>
      </c>
      <c r="E2744" t="s">
        <v>17083</v>
      </c>
      <c r="F2744" t="s">
        <v>17084</v>
      </c>
      <c r="G2744" t="s">
        <v>2414</v>
      </c>
      <c r="H2744" t="s">
        <v>17085</v>
      </c>
      <c r="I2744" t="s">
        <v>2414</v>
      </c>
      <c r="J2744" t="s">
        <v>102</v>
      </c>
      <c r="K2744" t="s">
        <v>842</v>
      </c>
      <c r="L2744" t="s">
        <v>17086</v>
      </c>
      <c r="M2744" t="s">
        <v>17087</v>
      </c>
      <c r="N2744" t="s">
        <v>17088</v>
      </c>
      <c r="O2744" t="s">
        <v>3012</v>
      </c>
      <c r="P2744" t="s">
        <v>17089</v>
      </c>
      <c r="Q2744" t="s">
        <v>349</v>
      </c>
      <c r="R2744" t="b">
        <v>0</v>
      </c>
      <c r="S2744">
        <v>1500</v>
      </c>
      <c r="T2744" t="s">
        <v>3002</v>
      </c>
      <c r="U2744" t="s">
        <v>3003</v>
      </c>
      <c r="V2744">
        <v>1.5</v>
      </c>
      <c r="W2744" t="s">
        <v>3012</v>
      </c>
    </row>
    <row r="2745" spans="1:23" hidden="1" x14ac:dyDescent="0.35">
      <c r="A2745" t="s">
        <v>2176</v>
      </c>
      <c r="C2745" s="403">
        <v>45428</v>
      </c>
      <c r="D2745" t="s">
        <v>3543</v>
      </c>
      <c r="E2745" t="s">
        <v>17090</v>
      </c>
      <c r="F2745" t="s">
        <v>17091</v>
      </c>
      <c r="G2745" t="s">
        <v>12389</v>
      </c>
      <c r="H2745" t="s">
        <v>17092</v>
      </c>
      <c r="I2745" t="s">
        <v>12389</v>
      </c>
      <c r="J2745" t="s">
        <v>102</v>
      </c>
      <c r="K2745" t="s">
        <v>842</v>
      </c>
      <c r="L2745" t="s">
        <v>17086</v>
      </c>
      <c r="M2745" t="s">
        <v>17087</v>
      </c>
      <c r="N2745" t="s">
        <v>17088</v>
      </c>
      <c r="O2745" t="s">
        <v>3012</v>
      </c>
      <c r="P2745" t="s">
        <v>17089</v>
      </c>
      <c r="Q2745" t="s">
        <v>349</v>
      </c>
      <c r="R2745" t="b">
        <v>0</v>
      </c>
      <c r="S2745">
        <v>800</v>
      </c>
      <c r="T2745" t="s">
        <v>3002</v>
      </c>
      <c r="U2745" t="s">
        <v>3003</v>
      </c>
      <c r="V2745">
        <v>0.8</v>
      </c>
      <c r="W2745" t="s">
        <v>3012</v>
      </c>
    </row>
    <row r="2746" spans="1:23" hidden="1" x14ac:dyDescent="0.35">
      <c r="A2746" t="s">
        <v>2176</v>
      </c>
      <c r="C2746" s="403">
        <v>45428</v>
      </c>
      <c r="D2746" t="s">
        <v>3543</v>
      </c>
      <c r="E2746" t="s">
        <v>17093</v>
      </c>
      <c r="F2746" t="s">
        <v>17094</v>
      </c>
      <c r="G2746" t="s">
        <v>2320</v>
      </c>
      <c r="H2746" t="s">
        <v>17095</v>
      </c>
      <c r="I2746" t="s">
        <v>2320</v>
      </c>
      <c r="J2746" t="s">
        <v>102</v>
      </c>
      <c r="K2746" t="s">
        <v>842</v>
      </c>
      <c r="L2746" t="s">
        <v>17086</v>
      </c>
      <c r="M2746" t="s">
        <v>1798</v>
      </c>
      <c r="N2746" t="s">
        <v>17096</v>
      </c>
      <c r="O2746" t="s">
        <v>3012</v>
      </c>
      <c r="P2746" t="s">
        <v>17089</v>
      </c>
      <c r="Q2746" t="s">
        <v>349</v>
      </c>
      <c r="R2746" t="b">
        <v>0</v>
      </c>
      <c r="S2746">
        <v>1000</v>
      </c>
      <c r="T2746" t="s">
        <v>3002</v>
      </c>
      <c r="U2746" t="s">
        <v>3003</v>
      </c>
      <c r="V2746">
        <v>1</v>
      </c>
      <c r="W2746" t="s">
        <v>3012</v>
      </c>
    </row>
    <row r="2747" spans="1:23" hidden="1" x14ac:dyDescent="0.35">
      <c r="A2747" t="s">
        <v>381</v>
      </c>
      <c r="C2747" s="403">
        <v>45428</v>
      </c>
      <c r="D2747" t="s">
        <v>3543</v>
      </c>
      <c r="E2747" t="s">
        <v>17097</v>
      </c>
      <c r="F2747" t="s">
        <v>17098</v>
      </c>
      <c r="G2747" t="s">
        <v>2439</v>
      </c>
      <c r="H2747" t="s">
        <v>17099</v>
      </c>
      <c r="I2747" t="s">
        <v>2439</v>
      </c>
      <c r="J2747" t="s">
        <v>94</v>
      </c>
      <c r="K2747" t="s">
        <v>456</v>
      </c>
      <c r="L2747" t="s">
        <v>13414</v>
      </c>
      <c r="M2747" t="s">
        <v>12151</v>
      </c>
      <c r="N2747" t="s">
        <v>17100</v>
      </c>
      <c r="O2747" t="s">
        <v>3021</v>
      </c>
      <c r="P2747" t="s">
        <v>13417</v>
      </c>
      <c r="Q2747" t="s">
        <v>456</v>
      </c>
      <c r="R2747" t="b">
        <v>0</v>
      </c>
      <c r="S2747">
        <v>5000</v>
      </c>
      <c r="T2747" t="s">
        <v>3002</v>
      </c>
      <c r="U2747" t="s">
        <v>3003</v>
      </c>
      <c r="V2747">
        <v>5</v>
      </c>
      <c r="W2747" t="s">
        <v>3021</v>
      </c>
    </row>
    <row r="2748" spans="1:23" hidden="1" x14ac:dyDescent="0.35">
      <c r="A2748" t="s">
        <v>381</v>
      </c>
      <c r="C2748" s="403">
        <v>45428</v>
      </c>
      <c r="D2748" t="s">
        <v>3536</v>
      </c>
      <c r="E2748" t="s">
        <v>1726</v>
      </c>
      <c r="F2748" t="s">
        <v>17101</v>
      </c>
      <c r="G2748" t="s">
        <v>1731</v>
      </c>
      <c r="H2748" t="s">
        <v>17102</v>
      </c>
      <c r="I2748" t="s">
        <v>2310</v>
      </c>
      <c r="J2748" t="s">
        <v>94</v>
      </c>
      <c r="K2748" t="s">
        <v>456</v>
      </c>
      <c r="L2748" t="s">
        <v>13414</v>
      </c>
      <c r="M2748" t="s">
        <v>17103</v>
      </c>
      <c r="N2748" t="s">
        <v>17104</v>
      </c>
      <c r="O2748" t="s">
        <v>3030</v>
      </c>
      <c r="P2748" t="s">
        <v>13417</v>
      </c>
      <c r="Q2748" t="s">
        <v>456</v>
      </c>
      <c r="R2748" t="b">
        <v>0</v>
      </c>
      <c r="S2748">
        <v>15010</v>
      </c>
      <c r="T2748" t="s">
        <v>3013</v>
      </c>
      <c r="U2748" t="s">
        <v>3003</v>
      </c>
      <c r="V2748">
        <v>15.01</v>
      </c>
      <c r="W2748" t="s">
        <v>3030</v>
      </c>
    </row>
    <row r="2749" spans="1:23" hidden="1" x14ac:dyDescent="0.35">
      <c r="A2749" t="s">
        <v>381</v>
      </c>
      <c r="C2749" s="403">
        <v>45428</v>
      </c>
      <c r="D2749" t="s">
        <v>3543</v>
      </c>
      <c r="E2749" t="s">
        <v>17105</v>
      </c>
      <c r="F2749" t="s">
        <v>17106</v>
      </c>
      <c r="G2749" t="s">
        <v>17107</v>
      </c>
      <c r="H2749" t="s">
        <v>17108</v>
      </c>
      <c r="I2749" t="s">
        <v>17107</v>
      </c>
      <c r="J2749" t="s">
        <v>94</v>
      </c>
      <c r="K2749" t="s">
        <v>456</v>
      </c>
      <c r="L2749" t="s">
        <v>13414</v>
      </c>
      <c r="M2749" t="s">
        <v>17109</v>
      </c>
      <c r="N2749" t="s">
        <v>17110</v>
      </c>
      <c r="O2749" t="s">
        <v>3021</v>
      </c>
      <c r="P2749" t="s">
        <v>13417</v>
      </c>
      <c r="Q2749" t="s">
        <v>456</v>
      </c>
      <c r="R2749" t="b">
        <v>0</v>
      </c>
      <c r="S2749">
        <v>8000</v>
      </c>
      <c r="T2749" t="s">
        <v>3002</v>
      </c>
      <c r="U2749" t="s">
        <v>3003</v>
      </c>
      <c r="V2749">
        <v>8</v>
      </c>
      <c r="W2749" t="s">
        <v>3021</v>
      </c>
    </row>
    <row r="2750" spans="1:23" hidden="1" x14ac:dyDescent="0.35">
      <c r="A2750" t="s">
        <v>419</v>
      </c>
      <c r="C2750" s="403">
        <v>45428</v>
      </c>
      <c r="D2750" t="s">
        <v>3661</v>
      </c>
      <c r="E2750" t="s">
        <v>1101</v>
      </c>
      <c r="F2750" t="s">
        <v>17111</v>
      </c>
      <c r="G2750" t="s">
        <v>1102</v>
      </c>
      <c r="H2750" t="s">
        <v>17112</v>
      </c>
      <c r="I2750" t="s">
        <v>17113</v>
      </c>
      <c r="J2750" t="s">
        <v>92</v>
      </c>
      <c r="K2750" t="s">
        <v>418</v>
      </c>
      <c r="L2750" t="s">
        <v>3140</v>
      </c>
      <c r="M2750" t="s">
        <v>9234</v>
      </c>
      <c r="N2750" t="s">
        <v>17114</v>
      </c>
      <c r="O2750" t="s">
        <v>3012</v>
      </c>
      <c r="P2750" t="s">
        <v>14241</v>
      </c>
      <c r="Q2750" t="s">
        <v>418</v>
      </c>
      <c r="R2750" t="b">
        <v>0</v>
      </c>
      <c r="S2750">
        <v>4000</v>
      </c>
      <c r="T2750" t="s">
        <v>3013</v>
      </c>
      <c r="U2750" t="s">
        <v>3003</v>
      </c>
      <c r="V2750">
        <v>4</v>
      </c>
      <c r="W2750" t="s">
        <v>3012</v>
      </c>
    </row>
    <row r="2751" spans="1:23" hidden="1" x14ac:dyDescent="0.35">
      <c r="A2751" t="s">
        <v>419</v>
      </c>
      <c r="C2751" s="403">
        <v>45428</v>
      </c>
      <c r="D2751" t="s">
        <v>7513</v>
      </c>
      <c r="E2751" t="s">
        <v>417</v>
      </c>
      <c r="F2751" t="s">
        <v>17115</v>
      </c>
      <c r="G2751" t="s">
        <v>17116</v>
      </c>
      <c r="H2751" t="s">
        <v>17117</v>
      </c>
      <c r="I2751" t="s">
        <v>17116</v>
      </c>
      <c r="J2751" t="s">
        <v>92</v>
      </c>
      <c r="K2751" t="s">
        <v>418</v>
      </c>
      <c r="L2751" t="s">
        <v>3047</v>
      </c>
      <c r="M2751" t="s">
        <v>17118</v>
      </c>
      <c r="N2751" t="s">
        <v>17119</v>
      </c>
      <c r="O2751" t="s">
        <v>3021</v>
      </c>
      <c r="P2751" t="s">
        <v>17120</v>
      </c>
      <c r="Q2751" t="s">
        <v>418</v>
      </c>
      <c r="R2751" t="b">
        <v>0</v>
      </c>
      <c r="S2751">
        <v>30000</v>
      </c>
      <c r="T2751" t="s">
        <v>3648</v>
      </c>
      <c r="U2751" t="s">
        <v>3003</v>
      </c>
      <c r="V2751">
        <v>30</v>
      </c>
      <c r="W2751" t="s">
        <v>3021</v>
      </c>
    </row>
    <row r="2752" spans="1:23" hidden="1" x14ac:dyDescent="0.35">
      <c r="A2752" t="s">
        <v>419</v>
      </c>
      <c r="C2752" s="403">
        <v>45428</v>
      </c>
      <c r="D2752" t="s">
        <v>3286</v>
      </c>
      <c r="E2752" t="s">
        <v>2243</v>
      </c>
      <c r="F2752" t="s">
        <v>17121</v>
      </c>
      <c r="G2752" t="s">
        <v>2251</v>
      </c>
      <c r="H2752" t="s">
        <v>17122</v>
      </c>
      <c r="I2752" t="s">
        <v>2846</v>
      </c>
      <c r="J2752" t="s">
        <v>92</v>
      </c>
      <c r="K2752" t="s">
        <v>418</v>
      </c>
      <c r="L2752" t="s">
        <v>3047</v>
      </c>
      <c r="M2752" t="s">
        <v>3890</v>
      </c>
      <c r="N2752" t="s">
        <v>17123</v>
      </c>
      <c r="O2752" t="s">
        <v>3021</v>
      </c>
      <c r="P2752" t="s">
        <v>3890</v>
      </c>
      <c r="Q2752" t="s">
        <v>418</v>
      </c>
      <c r="R2752" t="b">
        <v>0</v>
      </c>
      <c r="S2752">
        <v>7000</v>
      </c>
      <c r="T2752" t="s">
        <v>3013</v>
      </c>
      <c r="U2752" t="s">
        <v>3003</v>
      </c>
      <c r="V2752">
        <v>7</v>
      </c>
      <c r="W2752" t="s">
        <v>3021</v>
      </c>
    </row>
    <row r="2753" spans="1:23" hidden="1" x14ac:dyDescent="0.35">
      <c r="A2753" t="s">
        <v>350</v>
      </c>
      <c r="C2753" s="403">
        <v>45428</v>
      </c>
      <c r="D2753" t="s">
        <v>3543</v>
      </c>
      <c r="E2753" t="s">
        <v>17124</v>
      </c>
      <c r="F2753" t="s">
        <v>17125</v>
      </c>
      <c r="G2753" t="s">
        <v>17126</v>
      </c>
      <c r="H2753" t="s">
        <v>17127</v>
      </c>
      <c r="I2753" t="s">
        <v>17126</v>
      </c>
      <c r="J2753" t="s">
        <v>103</v>
      </c>
      <c r="K2753" t="s">
        <v>837</v>
      </c>
      <c r="L2753" t="s">
        <v>13107</v>
      </c>
      <c r="M2753" t="s">
        <v>1798</v>
      </c>
      <c r="N2753" t="s">
        <v>17128</v>
      </c>
      <c r="O2753" t="s">
        <v>3012</v>
      </c>
      <c r="P2753" t="s">
        <v>13110</v>
      </c>
      <c r="Q2753" t="s">
        <v>837</v>
      </c>
      <c r="R2753" t="b">
        <v>0</v>
      </c>
      <c r="S2753">
        <v>2000</v>
      </c>
      <c r="T2753" t="s">
        <v>3002</v>
      </c>
      <c r="U2753" t="s">
        <v>3003</v>
      </c>
      <c r="V2753">
        <v>2</v>
      </c>
      <c r="W2753" t="s">
        <v>3012</v>
      </c>
    </row>
    <row r="2754" spans="1:23" hidden="1" x14ac:dyDescent="0.35">
      <c r="A2754" t="s">
        <v>350</v>
      </c>
      <c r="C2754" s="403">
        <v>45428</v>
      </c>
      <c r="D2754" t="s">
        <v>3543</v>
      </c>
      <c r="E2754" t="s">
        <v>17129</v>
      </c>
      <c r="F2754" t="s">
        <v>17130</v>
      </c>
      <c r="G2754" t="s">
        <v>2379</v>
      </c>
      <c r="H2754" t="s">
        <v>17131</v>
      </c>
      <c r="I2754" t="s">
        <v>2379</v>
      </c>
      <c r="J2754" t="s">
        <v>103</v>
      </c>
      <c r="K2754" t="s">
        <v>837</v>
      </c>
      <c r="L2754" t="s">
        <v>13107</v>
      </c>
      <c r="M2754" t="s">
        <v>1798</v>
      </c>
      <c r="N2754" t="s">
        <v>17132</v>
      </c>
      <c r="O2754" t="s">
        <v>3012</v>
      </c>
      <c r="P2754" t="s">
        <v>13110</v>
      </c>
      <c r="Q2754" t="s">
        <v>837</v>
      </c>
      <c r="R2754" t="b">
        <v>0</v>
      </c>
      <c r="S2754">
        <v>5000</v>
      </c>
      <c r="T2754" t="s">
        <v>3002</v>
      </c>
      <c r="U2754" t="s">
        <v>3003</v>
      </c>
      <c r="V2754">
        <v>5</v>
      </c>
      <c r="W2754" t="s">
        <v>3012</v>
      </c>
    </row>
    <row r="2755" spans="1:23" hidden="1" x14ac:dyDescent="0.35">
      <c r="A2755" t="s">
        <v>419</v>
      </c>
      <c r="C2755" s="403">
        <v>45428</v>
      </c>
      <c r="D2755" t="s">
        <v>3543</v>
      </c>
      <c r="E2755" t="s">
        <v>17133</v>
      </c>
      <c r="F2755" t="s">
        <v>17134</v>
      </c>
      <c r="G2755" t="s">
        <v>17135</v>
      </c>
      <c r="H2755" t="s">
        <v>17136</v>
      </c>
      <c r="I2755" t="s">
        <v>2682</v>
      </c>
      <c r="J2755" t="s">
        <v>92</v>
      </c>
      <c r="K2755" t="s">
        <v>418</v>
      </c>
      <c r="L2755" t="s">
        <v>8573</v>
      </c>
      <c r="M2755" t="s">
        <v>4929</v>
      </c>
      <c r="N2755" t="s">
        <v>17137</v>
      </c>
      <c r="O2755" t="s">
        <v>3001</v>
      </c>
      <c r="P2755" t="s">
        <v>4929</v>
      </c>
      <c r="Q2755" t="s">
        <v>418</v>
      </c>
      <c r="R2755" t="b">
        <v>0</v>
      </c>
      <c r="S2755">
        <v>0</v>
      </c>
      <c r="T2755" t="s">
        <v>3002</v>
      </c>
      <c r="U2755" t="s">
        <v>3003</v>
      </c>
      <c r="V2755">
        <v>0</v>
      </c>
      <c r="W2755" t="s">
        <v>3001</v>
      </c>
    </row>
    <row r="2756" spans="1:23" hidden="1" x14ac:dyDescent="0.35">
      <c r="A2756" t="s">
        <v>2189</v>
      </c>
      <c r="C2756" s="403">
        <v>45428</v>
      </c>
      <c r="D2756" t="s">
        <v>3543</v>
      </c>
      <c r="E2756" t="s">
        <v>17138</v>
      </c>
      <c r="F2756" t="s">
        <v>17139</v>
      </c>
      <c r="G2756" t="s">
        <v>17140</v>
      </c>
      <c r="H2756" t="s">
        <v>17141</v>
      </c>
      <c r="I2756" t="s">
        <v>2358</v>
      </c>
      <c r="J2756" t="s">
        <v>98</v>
      </c>
      <c r="K2756" t="s">
        <v>2189</v>
      </c>
      <c r="L2756" t="s">
        <v>4807</v>
      </c>
      <c r="M2756" t="s">
        <v>5603</v>
      </c>
      <c r="N2756" t="s">
        <v>7286</v>
      </c>
      <c r="O2756" t="s">
        <v>3012</v>
      </c>
      <c r="P2756" t="s">
        <v>5605</v>
      </c>
      <c r="Q2756" t="s">
        <v>2189</v>
      </c>
      <c r="R2756" t="b">
        <v>0</v>
      </c>
      <c r="S2756">
        <v>800</v>
      </c>
      <c r="T2756" t="s">
        <v>3002</v>
      </c>
      <c r="U2756" t="s">
        <v>3003</v>
      </c>
      <c r="V2756">
        <v>0.8</v>
      </c>
      <c r="W2756" t="s">
        <v>3012</v>
      </c>
    </row>
    <row r="2757" spans="1:23" hidden="1" x14ac:dyDescent="0.35">
      <c r="A2757" t="s">
        <v>2189</v>
      </c>
      <c r="C2757" s="403">
        <v>45428</v>
      </c>
      <c r="D2757" t="s">
        <v>3543</v>
      </c>
      <c r="E2757" t="s">
        <v>17142</v>
      </c>
      <c r="F2757" t="s">
        <v>17143</v>
      </c>
      <c r="G2757" t="s">
        <v>17144</v>
      </c>
      <c r="H2757" t="s">
        <v>17145</v>
      </c>
      <c r="I2757" t="s">
        <v>475</v>
      </c>
      <c r="J2757" t="s">
        <v>98</v>
      </c>
      <c r="K2757" t="s">
        <v>2189</v>
      </c>
      <c r="L2757" t="s">
        <v>4807</v>
      </c>
      <c r="M2757" t="s">
        <v>4810</v>
      </c>
      <c r="N2757" t="s">
        <v>17146</v>
      </c>
      <c r="O2757" t="s">
        <v>3012</v>
      </c>
      <c r="P2757" t="s">
        <v>4810</v>
      </c>
      <c r="Q2757" t="s">
        <v>2189</v>
      </c>
      <c r="R2757" t="b">
        <v>0</v>
      </c>
      <c r="S2757">
        <v>1000</v>
      </c>
      <c r="T2757" t="s">
        <v>3002</v>
      </c>
      <c r="U2757" t="s">
        <v>3003</v>
      </c>
      <c r="V2757">
        <v>1</v>
      </c>
      <c r="W2757" t="s">
        <v>3012</v>
      </c>
    </row>
    <row r="2758" spans="1:23" hidden="1" x14ac:dyDescent="0.35">
      <c r="A2758" t="s">
        <v>2189</v>
      </c>
      <c r="C2758" s="403">
        <v>45428</v>
      </c>
      <c r="D2758" t="s">
        <v>3661</v>
      </c>
      <c r="E2758" t="s">
        <v>17147</v>
      </c>
      <c r="F2758" t="s">
        <v>17148</v>
      </c>
      <c r="G2758" t="s">
        <v>17149</v>
      </c>
      <c r="H2758" t="s">
        <v>17150</v>
      </c>
      <c r="I2758" t="s">
        <v>12909</v>
      </c>
      <c r="J2758" t="s">
        <v>98</v>
      </c>
      <c r="K2758" t="s">
        <v>2189</v>
      </c>
      <c r="L2758" t="s">
        <v>4807</v>
      </c>
      <c r="M2758" t="s">
        <v>4810</v>
      </c>
      <c r="N2758" t="s">
        <v>17151</v>
      </c>
      <c r="O2758" t="s">
        <v>3021</v>
      </c>
      <c r="P2758" t="s">
        <v>4810</v>
      </c>
      <c r="Q2758" t="s">
        <v>2189</v>
      </c>
      <c r="R2758" t="b">
        <v>1</v>
      </c>
      <c r="S2758">
        <v>30000</v>
      </c>
      <c r="T2758" t="s">
        <v>3002</v>
      </c>
      <c r="U2758" t="s">
        <v>3003</v>
      </c>
      <c r="V2758">
        <v>30</v>
      </c>
      <c r="W2758" t="s">
        <v>3021</v>
      </c>
    </row>
    <row r="2759" spans="1:23" hidden="1" x14ac:dyDescent="0.35">
      <c r="A2759" t="s">
        <v>2189</v>
      </c>
      <c r="C2759" s="403">
        <v>45428</v>
      </c>
      <c r="D2759" t="s">
        <v>3543</v>
      </c>
      <c r="E2759" t="s">
        <v>17152</v>
      </c>
      <c r="F2759" t="s">
        <v>17153</v>
      </c>
      <c r="G2759" t="s">
        <v>17154</v>
      </c>
      <c r="H2759" t="s">
        <v>17155</v>
      </c>
      <c r="I2759" t="s">
        <v>2335</v>
      </c>
      <c r="J2759" t="s">
        <v>98</v>
      </c>
      <c r="K2759" t="s">
        <v>2189</v>
      </c>
      <c r="L2759" t="s">
        <v>5236</v>
      </c>
      <c r="M2759" t="s">
        <v>5816</v>
      </c>
      <c r="N2759" t="s">
        <v>11660</v>
      </c>
      <c r="O2759" t="s">
        <v>3012</v>
      </c>
      <c r="P2759" t="s">
        <v>4992</v>
      </c>
      <c r="Q2759" t="s">
        <v>2189</v>
      </c>
      <c r="R2759" t="b">
        <v>0</v>
      </c>
      <c r="S2759">
        <v>2000</v>
      </c>
      <c r="T2759" t="s">
        <v>3002</v>
      </c>
      <c r="U2759" t="s">
        <v>3003</v>
      </c>
      <c r="V2759">
        <v>2</v>
      </c>
      <c r="W2759" t="s">
        <v>3012</v>
      </c>
    </row>
    <row r="2760" spans="1:23" hidden="1" x14ac:dyDescent="0.35">
      <c r="A2760" t="s">
        <v>2189</v>
      </c>
      <c r="C2760" s="403">
        <v>45428</v>
      </c>
      <c r="D2760" t="s">
        <v>3543</v>
      </c>
      <c r="E2760" t="s">
        <v>17156</v>
      </c>
      <c r="F2760" t="s">
        <v>17157</v>
      </c>
      <c r="G2760" t="s">
        <v>17158</v>
      </c>
      <c r="H2760" t="s">
        <v>17159</v>
      </c>
      <c r="I2760" t="s">
        <v>2301</v>
      </c>
      <c r="J2760" t="s">
        <v>98</v>
      </c>
      <c r="K2760" t="s">
        <v>2189</v>
      </c>
      <c r="L2760" t="s">
        <v>5236</v>
      </c>
      <c r="M2760" t="s">
        <v>4992</v>
      </c>
      <c r="N2760" t="s">
        <v>5866</v>
      </c>
      <c r="O2760" t="s">
        <v>3012</v>
      </c>
      <c r="P2760" t="s">
        <v>4992</v>
      </c>
      <c r="Q2760" t="s">
        <v>2189</v>
      </c>
      <c r="R2760" t="b">
        <v>0</v>
      </c>
      <c r="S2760">
        <v>3000</v>
      </c>
      <c r="T2760" t="s">
        <v>3002</v>
      </c>
      <c r="U2760" t="s">
        <v>3003</v>
      </c>
      <c r="V2760">
        <v>3</v>
      </c>
      <c r="W2760" t="s">
        <v>3012</v>
      </c>
    </row>
    <row r="2761" spans="1:23" hidden="1" x14ac:dyDescent="0.35">
      <c r="A2761" t="s">
        <v>350</v>
      </c>
      <c r="C2761" s="403">
        <v>45428</v>
      </c>
      <c r="D2761" t="s">
        <v>3543</v>
      </c>
      <c r="E2761" t="s">
        <v>17160</v>
      </c>
      <c r="F2761" t="s">
        <v>17161</v>
      </c>
      <c r="G2761" t="s">
        <v>2511</v>
      </c>
      <c r="H2761" t="s">
        <v>17162</v>
      </c>
      <c r="I2761" t="s">
        <v>2511</v>
      </c>
      <c r="J2761" t="s">
        <v>103</v>
      </c>
      <c r="K2761" t="s">
        <v>837</v>
      </c>
      <c r="L2761" t="s">
        <v>9242</v>
      </c>
      <c r="M2761" t="s">
        <v>1798</v>
      </c>
      <c r="N2761" t="s">
        <v>17163</v>
      </c>
      <c r="O2761" t="s">
        <v>3012</v>
      </c>
      <c r="P2761" t="s">
        <v>9983</v>
      </c>
      <c r="Q2761" t="s">
        <v>837</v>
      </c>
      <c r="R2761" t="b">
        <v>0</v>
      </c>
      <c r="S2761">
        <v>3000</v>
      </c>
      <c r="T2761" t="s">
        <v>3002</v>
      </c>
      <c r="U2761" t="s">
        <v>3003</v>
      </c>
      <c r="V2761">
        <v>3</v>
      </c>
      <c r="W2761" t="s">
        <v>3012</v>
      </c>
    </row>
    <row r="2762" spans="1:23" hidden="1" x14ac:dyDescent="0.35">
      <c r="A2762" t="s">
        <v>350</v>
      </c>
      <c r="C2762" s="403">
        <v>45428</v>
      </c>
      <c r="D2762" t="s">
        <v>3543</v>
      </c>
      <c r="E2762" t="s">
        <v>17164</v>
      </c>
      <c r="F2762" t="s">
        <v>17165</v>
      </c>
      <c r="G2762" t="s">
        <v>17166</v>
      </c>
      <c r="H2762" t="s">
        <v>17167</v>
      </c>
      <c r="I2762" t="s">
        <v>17166</v>
      </c>
      <c r="J2762" t="s">
        <v>103</v>
      </c>
      <c r="K2762" t="s">
        <v>837</v>
      </c>
      <c r="L2762" t="s">
        <v>8441</v>
      </c>
      <c r="M2762" t="s">
        <v>1798</v>
      </c>
      <c r="N2762" t="s">
        <v>17168</v>
      </c>
      <c r="O2762" t="s">
        <v>3012</v>
      </c>
      <c r="P2762" t="s">
        <v>14832</v>
      </c>
      <c r="Q2762" t="s">
        <v>837</v>
      </c>
      <c r="R2762" t="b">
        <v>0</v>
      </c>
      <c r="S2762">
        <v>3000</v>
      </c>
      <c r="T2762" t="s">
        <v>3002</v>
      </c>
      <c r="U2762" t="s">
        <v>3003</v>
      </c>
      <c r="V2762">
        <v>3</v>
      </c>
      <c r="W2762" t="s">
        <v>3012</v>
      </c>
    </row>
    <row r="2763" spans="1:23" hidden="1" x14ac:dyDescent="0.35">
      <c r="A2763" t="s">
        <v>2176</v>
      </c>
      <c r="C2763" s="403">
        <v>45428</v>
      </c>
      <c r="D2763" t="s">
        <v>3543</v>
      </c>
      <c r="E2763" t="s">
        <v>17169</v>
      </c>
      <c r="F2763" t="s">
        <v>17170</v>
      </c>
      <c r="G2763" t="s">
        <v>17171</v>
      </c>
      <c r="H2763" t="s">
        <v>17172</v>
      </c>
      <c r="I2763" t="s">
        <v>17171</v>
      </c>
      <c r="J2763" t="s">
        <v>102</v>
      </c>
      <c r="K2763" t="s">
        <v>842</v>
      </c>
      <c r="L2763" t="s">
        <v>16582</v>
      </c>
      <c r="M2763" t="s">
        <v>1798</v>
      </c>
      <c r="N2763" t="s">
        <v>17173</v>
      </c>
      <c r="O2763" t="s">
        <v>3012</v>
      </c>
      <c r="P2763" t="s">
        <v>16585</v>
      </c>
      <c r="Q2763" t="s">
        <v>349</v>
      </c>
      <c r="R2763" t="b">
        <v>0</v>
      </c>
      <c r="S2763">
        <v>1200</v>
      </c>
      <c r="T2763" t="s">
        <v>3002</v>
      </c>
      <c r="U2763" t="s">
        <v>3003</v>
      </c>
      <c r="V2763">
        <v>1.2</v>
      </c>
      <c r="W2763" t="s">
        <v>3012</v>
      </c>
    </row>
    <row r="2764" spans="1:23" hidden="1" x14ac:dyDescent="0.35">
      <c r="A2764" t="s">
        <v>2189</v>
      </c>
      <c r="C2764" s="403">
        <v>45428</v>
      </c>
      <c r="D2764" t="s">
        <v>3543</v>
      </c>
      <c r="E2764" t="s">
        <v>17174</v>
      </c>
      <c r="F2764" t="s">
        <v>17175</v>
      </c>
      <c r="G2764" t="s">
        <v>17176</v>
      </c>
      <c r="H2764" t="s">
        <v>17177</v>
      </c>
      <c r="I2764" t="s">
        <v>488</v>
      </c>
      <c r="J2764" t="s">
        <v>98</v>
      </c>
      <c r="K2764" t="s">
        <v>2189</v>
      </c>
      <c r="L2764" t="s">
        <v>13426</v>
      </c>
      <c r="M2764" t="s">
        <v>8211</v>
      </c>
      <c r="N2764" t="s">
        <v>17178</v>
      </c>
      <c r="O2764" t="s">
        <v>3012</v>
      </c>
      <c r="P2764" t="s">
        <v>7354</v>
      </c>
      <c r="Q2764" t="s">
        <v>2189</v>
      </c>
      <c r="R2764" t="b">
        <v>0</v>
      </c>
      <c r="S2764">
        <v>3000</v>
      </c>
      <c r="T2764" t="s">
        <v>3002</v>
      </c>
      <c r="U2764" t="s">
        <v>3003</v>
      </c>
      <c r="V2764">
        <v>3</v>
      </c>
      <c r="W2764" t="s">
        <v>3012</v>
      </c>
    </row>
    <row r="2765" spans="1:23" hidden="1" x14ac:dyDescent="0.35">
      <c r="A2765" t="s">
        <v>2189</v>
      </c>
      <c r="C2765" s="403">
        <v>45428</v>
      </c>
      <c r="D2765" t="s">
        <v>3543</v>
      </c>
      <c r="E2765" t="s">
        <v>17179</v>
      </c>
      <c r="F2765" t="s">
        <v>17180</v>
      </c>
      <c r="G2765" t="s">
        <v>17181</v>
      </c>
      <c r="H2765" t="s">
        <v>17182</v>
      </c>
      <c r="I2765" t="s">
        <v>2344</v>
      </c>
      <c r="J2765" t="s">
        <v>98</v>
      </c>
      <c r="K2765" t="s">
        <v>2189</v>
      </c>
      <c r="L2765" t="s">
        <v>13426</v>
      </c>
      <c r="M2765" t="s">
        <v>8239</v>
      </c>
      <c r="N2765" t="s">
        <v>17183</v>
      </c>
      <c r="O2765" t="s">
        <v>3012</v>
      </c>
      <c r="P2765" t="s">
        <v>17184</v>
      </c>
      <c r="Q2765" t="s">
        <v>2189</v>
      </c>
      <c r="R2765" t="b">
        <v>0</v>
      </c>
      <c r="S2765">
        <v>5000</v>
      </c>
      <c r="T2765" t="s">
        <v>3002</v>
      </c>
      <c r="U2765" t="s">
        <v>3003</v>
      </c>
      <c r="V2765">
        <v>5</v>
      </c>
      <c r="W2765" t="s">
        <v>3012</v>
      </c>
    </row>
    <row r="2766" spans="1:23" hidden="1" x14ac:dyDescent="0.35">
      <c r="A2766" t="s">
        <v>2189</v>
      </c>
      <c r="C2766" s="403">
        <v>45428</v>
      </c>
      <c r="D2766" t="s">
        <v>3543</v>
      </c>
      <c r="E2766" t="s">
        <v>17185</v>
      </c>
      <c r="F2766" t="s">
        <v>17186</v>
      </c>
      <c r="G2766" t="s">
        <v>17187</v>
      </c>
      <c r="H2766" t="s">
        <v>17188</v>
      </c>
      <c r="I2766" t="s">
        <v>17189</v>
      </c>
      <c r="J2766" t="s">
        <v>98</v>
      </c>
      <c r="K2766" t="s">
        <v>2189</v>
      </c>
      <c r="L2766" t="s">
        <v>13426</v>
      </c>
      <c r="M2766" t="s">
        <v>7924</v>
      </c>
      <c r="N2766" t="s">
        <v>17190</v>
      </c>
      <c r="O2766" t="s">
        <v>3012</v>
      </c>
      <c r="P2766" t="s">
        <v>13428</v>
      </c>
      <c r="Q2766" t="s">
        <v>2189</v>
      </c>
      <c r="R2766" t="b">
        <v>0</v>
      </c>
      <c r="S2766">
        <v>3000</v>
      </c>
      <c r="T2766" t="s">
        <v>3002</v>
      </c>
      <c r="U2766" t="s">
        <v>3003</v>
      </c>
      <c r="V2766">
        <v>3</v>
      </c>
      <c r="W2766" t="s">
        <v>3012</v>
      </c>
    </row>
    <row r="2767" spans="1:23" hidden="1" x14ac:dyDescent="0.35">
      <c r="A2767" t="s">
        <v>381</v>
      </c>
      <c r="C2767" s="403">
        <v>45428</v>
      </c>
      <c r="D2767" t="s">
        <v>23536</v>
      </c>
      <c r="E2767" t="s">
        <v>758</v>
      </c>
      <c r="F2767" t="s">
        <v>17191</v>
      </c>
      <c r="G2767" t="s">
        <v>829</v>
      </c>
      <c r="H2767" t="s">
        <v>17192</v>
      </c>
      <c r="I2767" t="s">
        <v>17193</v>
      </c>
      <c r="J2767" t="s">
        <v>94</v>
      </c>
      <c r="K2767" t="s">
        <v>456</v>
      </c>
      <c r="L2767" t="s">
        <v>8315</v>
      </c>
      <c r="M2767" t="s">
        <v>17103</v>
      </c>
      <c r="N2767" t="s">
        <v>17194</v>
      </c>
      <c r="O2767" t="s">
        <v>3001</v>
      </c>
      <c r="P2767" t="s">
        <v>17195</v>
      </c>
      <c r="Q2767" t="s">
        <v>456</v>
      </c>
      <c r="R2767" t="b">
        <v>0</v>
      </c>
      <c r="S2767">
        <v>40000</v>
      </c>
      <c r="T2767" t="s">
        <v>3013</v>
      </c>
      <c r="U2767" t="s">
        <v>3003</v>
      </c>
      <c r="V2767">
        <v>40</v>
      </c>
      <c r="W2767" t="s">
        <v>3001</v>
      </c>
    </row>
    <row r="2768" spans="1:23" hidden="1" x14ac:dyDescent="0.35">
      <c r="A2768" t="s">
        <v>419</v>
      </c>
      <c r="C2768" s="403">
        <v>45428</v>
      </c>
      <c r="D2768" t="s">
        <v>3543</v>
      </c>
      <c r="E2768" t="s">
        <v>17196</v>
      </c>
      <c r="F2768" t="s">
        <v>17197</v>
      </c>
      <c r="G2768" t="s">
        <v>17198</v>
      </c>
      <c r="H2768" t="s">
        <v>17199</v>
      </c>
      <c r="I2768" t="s">
        <v>17200</v>
      </c>
      <c r="J2768" t="s">
        <v>92</v>
      </c>
      <c r="K2768" t="s">
        <v>418</v>
      </c>
      <c r="L2768" t="s">
        <v>8573</v>
      </c>
      <c r="M2768" t="s">
        <v>4019</v>
      </c>
      <c r="N2768" t="s">
        <v>17201</v>
      </c>
      <c r="O2768" t="s">
        <v>3012</v>
      </c>
      <c r="P2768" t="s">
        <v>17202</v>
      </c>
      <c r="Q2768" t="s">
        <v>418</v>
      </c>
      <c r="R2768" t="b">
        <v>0</v>
      </c>
      <c r="S2768">
        <v>18000</v>
      </c>
      <c r="T2768" t="s">
        <v>3002</v>
      </c>
      <c r="U2768" t="s">
        <v>3003</v>
      </c>
      <c r="V2768">
        <v>18</v>
      </c>
      <c r="W2768" t="s">
        <v>3012</v>
      </c>
    </row>
    <row r="2769" spans="1:23" hidden="1" x14ac:dyDescent="0.35">
      <c r="A2769" t="s">
        <v>419</v>
      </c>
      <c r="C2769" s="403">
        <v>45428</v>
      </c>
      <c r="D2769" t="s">
        <v>3543</v>
      </c>
      <c r="E2769" t="s">
        <v>991</v>
      </c>
      <c r="F2769" t="s">
        <v>17203</v>
      </c>
      <c r="G2769" t="s">
        <v>2479</v>
      </c>
      <c r="H2769" t="s">
        <v>17204</v>
      </c>
      <c r="I2769" t="s">
        <v>2404</v>
      </c>
      <c r="J2769" t="s">
        <v>96</v>
      </c>
      <c r="K2769" t="s">
        <v>501</v>
      </c>
      <c r="L2769" t="s">
        <v>9767</v>
      </c>
      <c r="M2769" t="s">
        <v>17205</v>
      </c>
      <c r="N2769" t="s">
        <v>17206</v>
      </c>
      <c r="O2769" t="s">
        <v>3030</v>
      </c>
      <c r="P2769" t="s">
        <v>9339</v>
      </c>
      <c r="Q2769" t="s">
        <v>499</v>
      </c>
      <c r="R2769" t="b">
        <v>0</v>
      </c>
      <c r="S2769">
        <v>20000</v>
      </c>
      <c r="T2769" t="s">
        <v>3013</v>
      </c>
      <c r="U2769" t="s">
        <v>3003</v>
      </c>
      <c r="V2769">
        <v>20</v>
      </c>
      <c r="W2769" t="s">
        <v>3030</v>
      </c>
    </row>
    <row r="2770" spans="1:23" hidden="1" x14ac:dyDescent="0.35">
      <c r="A2770" t="s">
        <v>419</v>
      </c>
      <c r="C2770" s="403">
        <v>45428</v>
      </c>
      <c r="D2770" t="s">
        <v>3543</v>
      </c>
      <c r="E2770" t="s">
        <v>17207</v>
      </c>
      <c r="F2770" t="s">
        <v>17208</v>
      </c>
      <c r="G2770" t="s">
        <v>17209</v>
      </c>
      <c r="H2770" t="s">
        <v>17210</v>
      </c>
      <c r="I2770" t="s">
        <v>17211</v>
      </c>
      <c r="J2770" t="s">
        <v>96</v>
      </c>
      <c r="K2770" t="s">
        <v>501</v>
      </c>
      <c r="L2770" t="s">
        <v>8232</v>
      </c>
      <c r="M2770" t="s">
        <v>17212</v>
      </c>
      <c r="N2770" t="s">
        <v>17213</v>
      </c>
      <c r="O2770" t="s">
        <v>3012</v>
      </c>
      <c r="P2770" t="s">
        <v>17214</v>
      </c>
      <c r="Q2770" t="s">
        <v>499</v>
      </c>
      <c r="R2770" t="b">
        <v>0</v>
      </c>
      <c r="S2770">
        <v>5000</v>
      </c>
      <c r="T2770" t="s">
        <v>3002</v>
      </c>
      <c r="U2770" t="s">
        <v>3003</v>
      </c>
      <c r="V2770">
        <v>5</v>
      </c>
      <c r="W2770" t="s">
        <v>3012</v>
      </c>
    </row>
    <row r="2771" spans="1:23" hidden="1" x14ac:dyDescent="0.35">
      <c r="A2771" t="s">
        <v>2189</v>
      </c>
      <c r="C2771" s="403">
        <v>45427</v>
      </c>
      <c r="D2771" t="s">
        <v>3543</v>
      </c>
      <c r="E2771" t="s">
        <v>17220</v>
      </c>
      <c r="F2771" t="s">
        <v>17221</v>
      </c>
      <c r="G2771" t="s">
        <v>17222</v>
      </c>
      <c r="H2771" t="s">
        <v>17223</v>
      </c>
      <c r="I2771" t="s">
        <v>796</v>
      </c>
      <c r="J2771" t="s">
        <v>100</v>
      </c>
      <c r="K2771" t="s">
        <v>293</v>
      </c>
      <c r="L2771" t="s">
        <v>8368</v>
      </c>
      <c r="M2771" t="s">
        <v>1798</v>
      </c>
      <c r="N2771" t="s">
        <v>16808</v>
      </c>
      <c r="O2771" t="s">
        <v>3012</v>
      </c>
      <c r="P2771" t="s">
        <v>9201</v>
      </c>
      <c r="Q2771" t="s">
        <v>293</v>
      </c>
      <c r="R2771" t="b">
        <v>0</v>
      </c>
      <c r="S2771">
        <v>1500</v>
      </c>
      <c r="T2771" t="s">
        <v>3002</v>
      </c>
      <c r="U2771" t="s">
        <v>3003</v>
      </c>
      <c r="V2771">
        <v>1.5</v>
      </c>
      <c r="W2771" t="s">
        <v>3012</v>
      </c>
    </row>
    <row r="2772" spans="1:23" hidden="1" x14ac:dyDescent="0.35">
      <c r="A2772" t="s">
        <v>2189</v>
      </c>
      <c r="C2772" s="403">
        <v>45427</v>
      </c>
      <c r="D2772" t="s">
        <v>3543</v>
      </c>
      <c r="E2772" t="s">
        <v>17215</v>
      </c>
      <c r="F2772" t="s">
        <v>17216</v>
      </c>
      <c r="G2772" t="s">
        <v>17217</v>
      </c>
      <c r="H2772" t="s">
        <v>17218</v>
      </c>
      <c r="I2772" t="s">
        <v>796</v>
      </c>
      <c r="J2772" t="s">
        <v>100</v>
      </c>
      <c r="K2772" t="s">
        <v>293</v>
      </c>
      <c r="L2772" t="s">
        <v>8368</v>
      </c>
      <c r="M2772" t="s">
        <v>1798</v>
      </c>
      <c r="N2772" t="s">
        <v>17219</v>
      </c>
      <c r="O2772" t="s">
        <v>3012</v>
      </c>
      <c r="P2772" t="s">
        <v>9201</v>
      </c>
      <c r="Q2772" t="s">
        <v>293</v>
      </c>
      <c r="R2772" t="b">
        <v>0</v>
      </c>
      <c r="S2772">
        <v>2000</v>
      </c>
      <c r="T2772" t="s">
        <v>3002</v>
      </c>
      <c r="U2772" t="s">
        <v>3003</v>
      </c>
      <c r="V2772">
        <v>2</v>
      </c>
      <c r="W2772" t="s">
        <v>3012</v>
      </c>
    </row>
    <row r="2773" spans="1:23" hidden="1" x14ac:dyDescent="0.35">
      <c r="A2773" t="s">
        <v>419</v>
      </c>
      <c r="C2773" s="403">
        <v>45427</v>
      </c>
      <c r="D2773" t="s">
        <v>3543</v>
      </c>
      <c r="E2773" t="s">
        <v>17224</v>
      </c>
      <c r="F2773" t="s">
        <v>17225</v>
      </c>
      <c r="G2773" t="s">
        <v>2476</v>
      </c>
      <c r="H2773" t="s">
        <v>17226</v>
      </c>
      <c r="I2773" t="s">
        <v>2476</v>
      </c>
      <c r="J2773" t="s">
        <v>92</v>
      </c>
      <c r="K2773" t="s">
        <v>407</v>
      </c>
      <c r="L2773" t="s">
        <v>3047</v>
      </c>
      <c r="M2773" t="s">
        <v>8329</v>
      </c>
      <c r="N2773" t="s">
        <v>17227</v>
      </c>
      <c r="O2773" t="s">
        <v>3021</v>
      </c>
      <c r="P2773" t="s">
        <v>3785</v>
      </c>
      <c r="Q2773" t="s">
        <v>497</v>
      </c>
      <c r="R2773" t="b">
        <v>0</v>
      </c>
      <c r="S2773">
        <v>5000</v>
      </c>
      <c r="T2773" t="s">
        <v>3002</v>
      </c>
      <c r="U2773" t="s">
        <v>3003</v>
      </c>
      <c r="V2773">
        <v>5</v>
      </c>
      <c r="W2773" t="s">
        <v>3021</v>
      </c>
    </row>
    <row r="2774" spans="1:23" hidden="1" x14ac:dyDescent="0.35">
      <c r="A2774" t="s">
        <v>350</v>
      </c>
      <c r="C2774" s="403">
        <v>45427</v>
      </c>
      <c r="D2774" t="s">
        <v>3543</v>
      </c>
      <c r="E2774" t="s">
        <v>17228</v>
      </c>
      <c r="F2774" t="s">
        <v>17229</v>
      </c>
      <c r="G2774" t="s">
        <v>1719</v>
      </c>
      <c r="H2774" t="s">
        <v>17230</v>
      </c>
      <c r="I2774" t="s">
        <v>1719</v>
      </c>
      <c r="J2774" t="s">
        <v>103</v>
      </c>
      <c r="K2774" t="s">
        <v>837</v>
      </c>
      <c r="L2774" t="s">
        <v>8892</v>
      </c>
      <c r="M2774" t="s">
        <v>1798</v>
      </c>
      <c r="N2774" t="s">
        <v>17231</v>
      </c>
      <c r="O2774" t="s">
        <v>3012</v>
      </c>
      <c r="P2774" t="s">
        <v>13184</v>
      </c>
      <c r="Q2774" t="s">
        <v>837</v>
      </c>
      <c r="R2774" t="b">
        <v>0</v>
      </c>
      <c r="S2774">
        <v>3000</v>
      </c>
      <c r="T2774" t="s">
        <v>3002</v>
      </c>
      <c r="U2774" t="s">
        <v>3003</v>
      </c>
      <c r="V2774">
        <v>3</v>
      </c>
      <c r="W2774" t="s">
        <v>3012</v>
      </c>
    </row>
    <row r="2775" spans="1:23" hidden="1" x14ac:dyDescent="0.35">
      <c r="A2775" t="s">
        <v>350</v>
      </c>
      <c r="C2775" s="403">
        <v>45427</v>
      </c>
      <c r="D2775" t="s">
        <v>3543</v>
      </c>
      <c r="E2775" t="s">
        <v>1644</v>
      </c>
      <c r="F2775" t="s">
        <v>17232</v>
      </c>
      <c r="G2775" t="s">
        <v>1647</v>
      </c>
      <c r="H2775" t="s">
        <v>17233</v>
      </c>
      <c r="I2775" t="s">
        <v>1919</v>
      </c>
      <c r="J2775" t="s">
        <v>103</v>
      </c>
      <c r="K2775" t="s">
        <v>837</v>
      </c>
      <c r="L2775" t="s">
        <v>9242</v>
      </c>
      <c r="M2775" t="s">
        <v>16975</v>
      </c>
      <c r="N2775" t="s">
        <v>17234</v>
      </c>
      <c r="O2775" t="s">
        <v>3021</v>
      </c>
      <c r="P2775" t="s">
        <v>9983</v>
      </c>
      <c r="Q2775" t="s">
        <v>837</v>
      </c>
      <c r="R2775" t="b">
        <v>0</v>
      </c>
      <c r="S2775">
        <v>15000</v>
      </c>
      <c r="T2775" t="s">
        <v>3013</v>
      </c>
      <c r="U2775" t="s">
        <v>3003</v>
      </c>
      <c r="V2775">
        <v>15</v>
      </c>
      <c r="W2775" t="s">
        <v>3021</v>
      </c>
    </row>
    <row r="2776" spans="1:23" hidden="1" x14ac:dyDescent="0.35">
      <c r="A2776" t="s">
        <v>350</v>
      </c>
      <c r="C2776" s="403">
        <v>45427</v>
      </c>
      <c r="D2776" t="s">
        <v>3543</v>
      </c>
      <c r="E2776" t="s">
        <v>17235</v>
      </c>
      <c r="F2776" t="s">
        <v>17236</v>
      </c>
      <c r="G2776" t="s">
        <v>17237</v>
      </c>
      <c r="H2776" t="s">
        <v>17238</v>
      </c>
      <c r="I2776" t="s">
        <v>17237</v>
      </c>
      <c r="J2776" t="s">
        <v>103</v>
      </c>
      <c r="K2776" t="s">
        <v>837</v>
      </c>
      <c r="L2776" t="s">
        <v>9242</v>
      </c>
      <c r="M2776" t="s">
        <v>1798</v>
      </c>
      <c r="N2776" t="s">
        <v>17239</v>
      </c>
      <c r="O2776" t="s">
        <v>3012</v>
      </c>
      <c r="P2776" t="s">
        <v>9983</v>
      </c>
      <c r="Q2776" t="s">
        <v>837</v>
      </c>
      <c r="R2776" t="b">
        <v>0</v>
      </c>
      <c r="S2776">
        <v>2500</v>
      </c>
      <c r="T2776" t="s">
        <v>3002</v>
      </c>
      <c r="U2776" t="s">
        <v>3003</v>
      </c>
      <c r="V2776">
        <v>2.5</v>
      </c>
      <c r="W2776" t="s">
        <v>3012</v>
      </c>
    </row>
    <row r="2777" spans="1:23" hidden="1" x14ac:dyDescent="0.35">
      <c r="A2777" t="s">
        <v>350</v>
      </c>
      <c r="C2777" s="403">
        <v>45427</v>
      </c>
      <c r="D2777" t="s">
        <v>3543</v>
      </c>
      <c r="E2777" t="s">
        <v>17240</v>
      </c>
      <c r="F2777" t="s">
        <v>17241</v>
      </c>
      <c r="G2777" t="s">
        <v>2638</v>
      </c>
      <c r="H2777" t="s">
        <v>17242</v>
      </c>
      <c r="I2777" t="s">
        <v>2638</v>
      </c>
      <c r="J2777" t="s">
        <v>103</v>
      </c>
      <c r="K2777" t="s">
        <v>837</v>
      </c>
      <c r="L2777" t="s">
        <v>8441</v>
      </c>
      <c r="M2777" t="s">
        <v>1798</v>
      </c>
      <c r="N2777" t="s">
        <v>17243</v>
      </c>
      <c r="O2777" t="s">
        <v>3012</v>
      </c>
      <c r="P2777" t="s">
        <v>14832</v>
      </c>
      <c r="Q2777" t="s">
        <v>837</v>
      </c>
      <c r="R2777" t="b">
        <v>0</v>
      </c>
      <c r="S2777">
        <v>1000</v>
      </c>
      <c r="T2777" t="s">
        <v>3002</v>
      </c>
      <c r="U2777" t="s">
        <v>3003</v>
      </c>
      <c r="V2777">
        <v>1</v>
      </c>
      <c r="W2777" t="s">
        <v>3012</v>
      </c>
    </row>
    <row r="2778" spans="1:23" hidden="1" x14ac:dyDescent="0.35">
      <c r="A2778" t="s">
        <v>350</v>
      </c>
      <c r="C2778" s="403">
        <v>45427</v>
      </c>
      <c r="D2778" t="s">
        <v>3543</v>
      </c>
      <c r="E2778" t="s">
        <v>17244</v>
      </c>
      <c r="F2778" t="s">
        <v>17245</v>
      </c>
      <c r="G2778" t="s">
        <v>12469</v>
      </c>
      <c r="H2778" t="s">
        <v>17246</v>
      </c>
      <c r="I2778" t="s">
        <v>12469</v>
      </c>
      <c r="J2778" t="s">
        <v>103</v>
      </c>
      <c r="K2778" t="s">
        <v>837</v>
      </c>
      <c r="L2778" t="s">
        <v>8441</v>
      </c>
      <c r="M2778" t="s">
        <v>1798</v>
      </c>
      <c r="N2778" t="s">
        <v>17247</v>
      </c>
      <c r="O2778" t="s">
        <v>3012</v>
      </c>
      <c r="P2778" t="s">
        <v>14832</v>
      </c>
      <c r="Q2778" t="s">
        <v>837</v>
      </c>
      <c r="R2778" t="b">
        <v>0</v>
      </c>
      <c r="S2778">
        <v>1000</v>
      </c>
      <c r="T2778" t="s">
        <v>3002</v>
      </c>
      <c r="U2778" t="s">
        <v>3003</v>
      </c>
      <c r="V2778">
        <v>1</v>
      </c>
      <c r="W2778" t="s">
        <v>3012</v>
      </c>
    </row>
    <row r="2779" spans="1:23" hidden="1" x14ac:dyDescent="0.35">
      <c r="A2779" t="s">
        <v>350</v>
      </c>
      <c r="C2779" s="403">
        <v>45427</v>
      </c>
      <c r="D2779" t="s">
        <v>3543</v>
      </c>
      <c r="E2779" t="s">
        <v>17248</v>
      </c>
      <c r="F2779" t="s">
        <v>17249</v>
      </c>
      <c r="G2779" t="s">
        <v>2283</v>
      </c>
      <c r="H2779" t="s">
        <v>17250</v>
      </c>
      <c r="I2779" t="s">
        <v>2283</v>
      </c>
      <c r="J2779" t="s">
        <v>103</v>
      </c>
      <c r="K2779" t="s">
        <v>837</v>
      </c>
      <c r="L2779" t="s">
        <v>8441</v>
      </c>
      <c r="M2779" t="s">
        <v>1798</v>
      </c>
      <c r="N2779" t="s">
        <v>17251</v>
      </c>
      <c r="O2779" t="s">
        <v>3012</v>
      </c>
      <c r="P2779" t="s">
        <v>14832</v>
      </c>
      <c r="Q2779" t="s">
        <v>837</v>
      </c>
      <c r="R2779" t="b">
        <v>0</v>
      </c>
      <c r="S2779">
        <v>3000</v>
      </c>
      <c r="T2779" t="s">
        <v>3002</v>
      </c>
      <c r="U2779" t="s">
        <v>3003</v>
      </c>
      <c r="V2779">
        <v>3</v>
      </c>
      <c r="W2779" t="s">
        <v>3012</v>
      </c>
    </row>
    <row r="2780" spans="1:23" hidden="1" x14ac:dyDescent="0.35">
      <c r="A2780" t="s">
        <v>350</v>
      </c>
      <c r="C2780" s="403">
        <v>45427</v>
      </c>
      <c r="D2780" t="s">
        <v>3543</v>
      </c>
      <c r="E2780" t="s">
        <v>17252</v>
      </c>
      <c r="F2780" t="s">
        <v>17253</v>
      </c>
      <c r="G2780" t="s">
        <v>2337</v>
      </c>
      <c r="H2780" t="s">
        <v>17254</v>
      </c>
      <c r="I2780" t="s">
        <v>2337</v>
      </c>
      <c r="J2780" t="s">
        <v>103</v>
      </c>
      <c r="K2780" t="s">
        <v>837</v>
      </c>
      <c r="L2780" t="s">
        <v>8441</v>
      </c>
      <c r="M2780" t="s">
        <v>1798</v>
      </c>
      <c r="N2780" t="s">
        <v>17255</v>
      </c>
      <c r="O2780" t="s">
        <v>3012</v>
      </c>
      <c r="P2780" t="s">
        <v>14832</v>
      </c>
      <c r="Q2780" t="s">
        <v>837</v>
      </c>
      <c r="R2780" t="b">
        <v>0</v>
      </c>
      <c r="S2780">
        <v>2000</v>
      </c>
      <c r="T2780" t="s">
        <v>3002</v>
      </c>
      <c r="U2780" t="s">
        <v>3003</v>
      </c>
      <c r="V2780">
        <v>2</v>
      </c>
      <c r="W2780" t="s">
        <v>3012</v>
      </c>
    </row>
    <row r="2781" spans="1:23" hidden="1" x14ac:dyDescent="0.35">
      <c r="A2781" t="s">
        <v>350</v>
      </c>
      <c r="C2781" s="403">
        <v>45427</v>
      </c>
      <c r="D2781" t="s">
        <v>3543</v>
      </c>
      <c r="E2781" t="s">
        <v>17256</v>
      </c>
      <c r="F2781" t="s">
        <v>17257</v>
      </c>
      <c r="G2781" t="s">
        <v>17258</v>
      </c>
      <c r="H2781" t="s">
        <v>17259</v>
      </c>
      <c r="I2781" t="s">
        <v>17258</v>
      </c>
      <c r="J2781" t="s">
        <v>103</v>
      </c>
      <c r="K2781" t="s">
        <v>837</v>
      </c>
      <c r="L2781" t="s">
        <v>8441</v>
      </c>
      <c r="M2781" t="s">
        <v>1798</v>
      </c>
      <c r="N2781" t="s">
        <v>17260</v>
      </c>
      <c r="O2781" t="s">
        <v>3012</v>
      </c>
      <c r="P2781" t="s">
        <v>14832</v>
      </c>
      <c r="Q2781" t="s">
        <v>837</v>
      </c>
      <c r="R2781" t="b">
        <v>0</v>
      </c>
      <c r="S2781">
        <v>1000</v>
      </c>
      <c r="T2781" t="s">
        <v>3002</v>
      </c>
      <c r="U2781" t="s">
        <v>3003</v>
      </c>
      <c r="V2781">
        <v>1</v>
      </c>
      <c r="W2781" t="s">
        <v>3012</v>
      </c>
    </row>
    <row r="2782" spans="1:23" hidden="1" x14ac:dyDescent="0.35">
      <c r="A2782" t="s">
        <v>350</v>
      </c>
      <c r="C2782" s="403">
        <v>45427</v>
      </c>
      <c r="D2782" t="s">
        <v>3543</v>
      </c>
      <c r="E2782" t="s">
        <v>17261</v>
      </c>
      <c r="F2782" t="s">
        <v>17262</v>
      </c>
      <c r="G2782" t="s">
        <v>17263</v>
      </c>
      <c r="H2782" t="s">
        <v>17264</v>
      </c>
      <c r="I2782" t="s">
        <v>17263</v>
      </c>
      <c r="J2782" t="s">
        <v>103</v>
      </c>
      <c r="K2782" t="s">
        <v>837</v>
      </c>
      <c r="L2782" t="s">
        <v>8441</v>
      </c>
      <c r="M2782" t="s">
        <v>1798</v>
      </c>
      <c r="N2782" t="s">
        <v>17265</v>
      </c>
      <c r="O2782" t="s">
        <v>3012</v>
      </c>
      <c r="P2782" t="s">
        <v>14832</v>
      </c>
      <c r="Q2782" t="s">
        <v>837</v>
      </c>
      <c r="R2782" t="b">
        <v>0</v>
      </c>
      <c r="S2782">
        <v>1000</v>
      </c>
      <c r="T2782" t="s">
        <v>3002</v>
      </c>
      <c r="U2782" t="s">
        <v>3003</v>
      </c>
      <c r="V2782">
        <v>1</v>
      </c>
      <c r="W2782" t="s">
        <v>3012</v>
      </c>
    </row>
    <row r="2783" spans="1:23" hidden="1" x14ac:dyDescent="0.35">
      <c r="A2783" t="s">
        <v>350</v>
      </c>
      <c r="C2783" s="403">
        <v>45427</v>
      </c>
      <c r="D2783" t="s">
        <v>3543</v>
      </c>
      <c r="E2783" t="s">
        <v>17266</v>
      </c>
      <c r="F2783" t="s">
        <v>17267</v>
      </c>
      <c r="G2783" t="s">
        <v>17268</v>
      </c>
      <c r="H2783" t="s">
        <v>17269</v>
      </c>
      <c r="I2783" t="s">
        <v>17268</v>
      </c>
      <c r="J2783" t="s">
        <v>103</v>
      </c>
      <c r="K2783" t="s">
        <v>837</v>
      </c>
      <c r="L2783" t="s">
        <v>8441</v>
      </c>
      <c r="M2783" t="s">
        <v>1798</v>
      </c>
      <c r="N2783" t="s">
        <v>17270</v>
      </c>
      <c r="O2783" t="s">
        <v>3012</v>
      </c>
      <c r="P2783" t="s">
        <v>14832</v>
      </c>
      <c r="Q2783" t="s">
        <v>837</v>
      </c>
      <c r="R2783" t="b">
        <v>0</v>
      </c>
      <c r="S2783">
        <v>1500</v>
      </c>
      <c r="T2783" t="s">
        <v>3002</v>
      </c>
      <c r="U2783" t="s">
        <v>3003</v>
      </c>
      <c r="V2783">
        <v>1.5</v>
      </c>
      <c r="W2783" t="s">
        <v>3012</v>
      </c>
    </row>
    <row r="2784" spans="1:23" hidden="1" x14ac:dyDescent="0.35">
      <c r="A2784" t="s">
        <v>2176</v>
      </c>
      <c r="C2784" s="403">
        <v>45427</v>
      </c>
      <c r="D2784" t="s">
        <v>3543</v>
      </c>
      <c r="E2784" t="s">
        <v>17271</v>
      </c>
      <c r="F2784" t="s">
        <v>17272</v>
      </c>
      <c r="G2784" t="s">
        <v>17273</v>
      </c>
      <c r="H2784" t="s">
        <v>17274</v>
      </c>
      <c r="I2784" t="s">
        <v>2737</v>
      </c>
      <c r="J2784" t="s">
        <v>102</v>
      </c>
      <c r="K2784" t="s">
        <v>842</v>
      </c>
      <c r="L2784" t="s">
        <v>16582</v>
      </c>
      <c r="M2784" t="s">
        <v>1798</v>
      </c>
      <c r="N2784" t="s">
        <v>17173</v>
      </c>
      <c r="O2784" t="s">
        <v>3021</v>
      </c>
      <c r="P2784" t="s">
        <v>16585</v>
      </c>
      <c r="Q2784" t="s">
        <v>349</v>
      </c>
      <c r="R2784" t="b">
        <v>0</v>
      </c>
      <c r="S2784">
        <v>6400</v>
      </c>
      <c r="T2784" t="s">
        <v>3002</v>
      </c>
      <c r="U2784" t="s">
        <v>3003</v>
      </c>
      <c r="V2784">
        <v>6.4</v>
      </c>
      <c r="W2784" t="s">
        <v>3021</v>
      </c>
    </row>
    <row r="2785" spans="1:23" hidden="1" x14ac:dyDescent="0.35">
      <c r="A2785" t="s">
        <v>2176</v>
      </c>
      <c r="C2785" s="403">
        <v>45427</v>
      </c>
      <c r="D2785" t="s">
        <v>3543</v>
      </c>
      <c r="E2785" t="s">
        <v>17275</v>
      </c>
      <c r="F2785" t="s">
        <v>17276</v>
      </c>
      <c r="G2785" t="s">
        <v>138</v>
      </c>
      <c r="H2785" t="s">
        <v>17277</v>
      </c>
      <c r="I2785" t="s">
        <v>138</v>
      </c>
      <c r="J2785" t="s">
        <v>102</v>
      </c>
      <c r="K2785" t="s">
        <v>842</v>
      </c>
      <c r="L2785" t="s">
        <v>16582</v>
      </c>
      <c r="M2785" t="s">
        <v>1798</v>
      </c>
      <c r="N2785" t="s">
        <v>17173</v>
      </c>
      <c r="O2785" t="s">
        <v>3012</v>
      </c>
      <c r="P2785" t="s">
        <v>16585</v>
      </c>
      <c r="Q2785" t="s">
        <v>349</v>
      </c>
      <c r="R2785" t="b">
        <v>0</v>
      </c>
      <c r="S2785">
        <v>1000</v>
      </c>
      <c r="T2785" t="s">
        <v>3002</v>
      </c>
      <c r="U2785" t="s">
        <v>3003</v>
      </c>
      <c r="V2785">
        <v>1</v>
      </c>
      <c r="W2785" t="s">
        <v>3012</v>
      </c>
    </row>
    <row r="2786" spans="1:23" hidden="1" x14ac:dyDescent="0.35">
      <c r="A2786" t="s">
        <v>2176</v>
      </c>
      <c r="C2786" s="403">
        <v>45427</v>
      </c>
      <c r="D2786" t="s">
        <v>3543</v>
      </c>
      <c r="E2786" t="s">
        <v>17278</v>
      </c>
      <c r="F2786" t="s">
        <v>17279</v>
      </c>
      <c r="G2786" t="s">
        <v>17280</v>
      </c>
      <c r="H2786" t="s">
        <v>17281</v>
      </c>
      <c r="I2786" t="s">
        <v>17280</v>
      </c>
      <c r="J2786" t="s">
        <v>102</v>
      </c>
      <c r="K2786" t="s">
        <v>842</v>
      </c>
      <c r="L2786" t="s">
        <v>16582</v>
      </c>
      <c r="M2786" t="s">
        <v>1798</v>
      </c>
      <c r="N2786" t="s">
        <v>17173</v>
      </c>
      <c r="O2786" t="s">
        <v>3012</v>
      </c>
      <c r="P2786" t="s">
        <v>16585</v>
      </c>
      <c r="Q2786" t="s">
        <v>349</v>
      </c>
      <c r="R2786" t="b">
        <v>0</v>
      </c>
      <c r="S2786">
        <v>800</v>
      </c>
      <c r="T2786" t="s">
        <v>3002</v>
      </c>
      <c r="U2786" t="s">
        <v>3003</v>
      </c>
      <c r="V2786">
        <v>0.8</v>
      </c>
      <c r="W2786" t="s">
        <v>3012</v>
      </c>
    </row>
    <row r="2787" spans="1:23" hidden="1" x14ac:dyDescent="0.35">
      <c r="A2787" t="s">
        <v>2176</v>
      </c>
      <c r="C2787" s="403">
        <v>45427</v>
      </c>
      <c r="D2787" t="s">
        <v>3543</v>
      </c>
      <c r="E2787" t="s">
        <v>17282</v>
      </c>
      <c r="F2787" t="s">
        <v>17283</v>
      </c>
      <c r="G2787" t="s">
        <v>17284</v>
      </c>
      <c r="H2787" t="s">
        <v>17285</v>
      </c>
      <c r="I2787" t="s">
        <v>1935</v>
      </c>
      <c r="J2787" t="s">
        <v>102</v>
      </c>
      <c r="K2787" t="s">
        <v>842</v>
      </c>
      <c r="L2787" t="s">
        <v>16582</v>
      </c>
      <c r="M2787" t="s">
        <v>1798</v>
      </c>
      <c r="N2787" t="s">
        <v>17173</v>
      </c>
      <c r="O2787" t="s">
        <v>3021</v>
      </c>
      <c r="P2787" t="s">
        <v>16585</v>
      </c>
      <c r="Q2787" t="s">
        <v>349</v>
      </c>
      <c r="R2787" t="b">
        <v>1</v>
      </c>
      <c r="S2787">
        <v>7000</v>
      </c>
      <c r="T2787" t="s">
        <v>3002</v>
      </c>
      <c r="U2787" t="s">
        <v>3003</v>
      </c>
      <c r="V2787">
        <v>7</v>
      </c>
      <c r="W2787" t="s">
        <v>3021</v>
      </c>
    </row>
    <row r="2788" spans="1:23" hidden="1" x14ac:dyDescent="0.35">
      <c r="A2788" t="s">
        <v>2189</v>
      </c>
      <c r="C2788" s="403">
        <v>45427</v>
      </c>
      <c r="D2788" t="s">
        <v>3543</v>
      </c>
      <c r="E2788" t="s">
        <v>17286</v>
      </c>
      <c r="F2788" t="s">
        <v>17287</v>
      </c>
      <c r="G2788" t="s">
        <v>17288</v>
      </c>
      <c r="H2788" t="s">
        <v>17289</v>
      </c>
      <c r="I2788" t="s">
        <v>2819</v>
      </c>
      <c r="J2788" t="s">
        <v>100</v>
      </c>
      <c r="K2788" t="s">
        <v>293</v>
      </c>
      <c r="L2788" t="s">
        <v>9198</v>
      </c>
      <c r="M2788" t="s">
        <v>1798</v>
      </c>
      <c r="N2788" t="s">
        <v>17290</v>
      </c>
      <c r="O2788" t="s">
        <v>3012</v>
      </c>
      <c r="P2788" t="s">
        <v>9915</v>
      </c>
      <c r="Q2788" t="s">
        <v>293</v>
      </c>
      <c r="R2788" t="b">
        <v>0</v>
      </c>
      <c r="S2788">
        <v>1000</v>
      </c>
      <c r="T2788" t="s">
        <v>3002</v>
      </c>
      <c r="U2788" t="s">
        <v>3003</v>
      </c>
      <c r="V2788">
        <v>1</v>
      </c>
      <c r="W2788" t="s">
        <v>3012</v>
      </c>
    </row>
    <row r="2789" spans="1:23" hidden="1" x14ac:dyDescent="0.35">
      <c r="A2789" t="s">
        <v>2189</v>
      </c>
      <c r="C2789" s="403">
        <v>45427</v>
      </c>
      <c r="D2789" t="s">
        <v>3543</v>
      </c>
      <c r="E2789" t="s">
        <v>17291</v>
      </c>
      <c r="F2789" t="s">
        <v>17292</v>
      </c>
      <c r="G2789" t="s">
        <v>17293</v>
      </c>
      <c r="H2789" t="s">
        <v>17294</v>
      </c>
      <c r="I2789" t="s">
        <v>488</v>
      </c>
      <c r="J2789" t="s">
        <v>100</v>
      </c>
      <c r="K2789" t="s">
        <v>293</v>
      </c>
      <c r="L2789" t="s">
        <v>9198</v>
      </c>
      <c r="M2789" t="s">
        <v>1798</v>
      </c>
      <c r="N2789" t="s">
        <v>17295</v>
      </c>
      <c r="O2789" t="s">
        <v>3012</v>
      </c>
      <c r="P2789" t="s">
        <v>9915</v>
      </c>
      <c r="Q2789" t="s">
        <v>293</v>
      </c>
      <c r="R2789" t="b">
        <v>0</v>
      </c>
      <c r="S2789">
        <v>3000</v>
      </c>
      <c r="T2789" t="s">
        <v>3002</v>
      </c>
      <c r="U2789" t="s">
        <v>3003</v>
      </c>
      <c r="V2789">
        <v>3</v>
      </c>
      <c r="W2789" t="s">
        <v>3012</v>
      </c>
    </row>
    <row r="2790" spans="1:23" hidden="1" x14ac:dyDescent="0.35">
      <c r="A2790" t="s">
        <v>2189</v>
      </c>
      <c r="C2790" s="403">
        <v>45427</v>
      </c>
      <c r="D2790" t="s">
        <v>3543</v>
      </c>
      <c r="E2790" t="s">
        <v>17296</v>
      </c>
      <c r="F2790" t="s">
        <v>17297</v>
      </c>
      <c r="G2790" t="s">
        <v>17298</v>
      </c>
      <c r="H2790" t="s">
        <v>17299</v>
      </c>
      <c r="I2790" t="s">
        <v>17300</v>
      </c>
      <c r="J2790" t="s">
        <v>100</v>
      </c>
      <c r="K2790" t="s">
        <v>293</v>
      </c>
      <c r="L2790" t="s">
        <v>9198</v>
      </c>
      <c r="M2790" t="s">
        <v>1798</v>
      </c>
      <c r="N2790" t="s">
        <v>10398</v>
      </c>
      <c r="O2790" t="s">
        <v>3012</v>
      </c>
      <c r="P2790" t="s">
        <v>9915</v>
      </c>
      <c r="Q2790" t="s">
        <v>293</v>
      </c>
      <c r="R2790" t="b">
        <v>0</v>
      </c>
      <c r="S2790">
        <v>5000</v>
      </c>
      <c r="T2790" t="s">
        <v>3002</v>
      </c>
      <c r="U2790" t="s">
        <v>3003</v>
      </c>
      <c r="V2790">
        <v>5</v>
      </c>
      <c r="W2790" t="s">
        <v>3012</v>
      </c>
    </row>
    <row r="2791" spans="1:23" hidden="1" x14ac:dyDescent="0.35">
      <c r="A2791" t="s">
        <v>2189</v>
      </c>
      <c r="C2791" s="403">
        <v>45427</v>
      </c>
      <c r="D2791" t="s">
        <v>3543</v>
      </c>
      <c r="E2791" t="s">
        <v>17301</v>
      </c>
      <c r="F2791" t="s">
        <v>17302</v>
      </c>
      <c r="G2791" t="s">
        <v>17303</v>
      </c>
      <c r="H2791" t="s">
        <v>17304</v>
      </c>
      <c r="I2791" t="s">
        <v>17305</v>
      </c>
      <c r="J2791" t="s">
        <v>100</v>
      </c>
      <c r="K2791" t="s">
        <v>293</v>
      </c>
      <c r="L2791" t="s">
        <v>9198</v>
      </c>
      <c r="M2791" t="s">
        <v>1798</v>
      </c>
      <c r="N2791" t="s">
        <v>17306</v>
      </c>
      <c r="O2791" t="s">
        <v>3012</v>
      </c>
      <c r="P2791" t="s">
        <v>9915</v>
      </c>
      <c r="Q2791" t="s">
        <v>293</v>
      </c>
      <c r="R2791" t="b">
        <v>0</v>
      </c>
      <c r="S2791">
        <v>1000</v>
      </c>
      <c r="T2791" t="s">
        <v>3002</v>
      </c>
      <c r="U2791" t="s">
        <v>3003</v>
      </c>
      <c r="V2791">
        <v>1</v>
      </c>
      <c r="W2791" t="s">
        <v>3012</v>
      </c>
    </row>
    <row r="2792" spans="1:23" hidden="1" x14ac:dyDescent="0.35">
      <c r="A2792" t="s">
        <v>2189</v>
      </c>
      <c r="C2792" s="403">
        <v>45427</v>
      </c>
      <c r="D2792" t="s">
        <v>3543</v>
      </c>
      <c r="E2792" t="s">
        <v>17307</v>
      </c>
      <c r="F2792" t="s">
        <v>17308</v>
      </c>
      <c r="G2792" t="s">
        <v>2391</v>
      </c>
      <c r="H2792" t="s">
        <v>17309</v>
      </c>
      <c r="I2792" t="s">
        <v>2391</v>
      </c>
      <c r="J2792" t="s">
        <v>101</v>
      </c>
      <c r="K2792" t="s">
        <v>792</v>
      </c>
      <c r="L2792" t="s">
        <v>16171</v>
      </c>
      <c r="M2792" t="s">
        <v>1798</v>
      </c>
      <c r="N2792" t="s">
        <v>17310</v>
      </c>
      <c r="O2792" t="s">
        <v>3012</v>
      </c>
      <c r="P2792" t="s">
        <v>16173</v>
      </c>
      <c r="Q2792" t="s">
        <v>2189</v>
      </c>
      <c r="R2792" t="b">
        <v>0</v>
      </c>
      <c r="S2792">
        <v>2000</v>
      </c>
      <c r="T2792" t="s">
        <v>3002</v>
      </c>
      <c r="U2792" t="s">
        <v>3003</v>
      </c>
      <c r="V2792">
        <v>2</v>
      </c>
      <c r="W2792" t="s">
        <v>3012</v>
      </c>
    </row>
    <row r="2793" spans="1:23" hidden="1" x14ac:dyDescent="0.35">
      <c r="A2793" t="s">
        <v>2189</v>
      </c>
      <c r="C2793" s="403">
        <v>45427</v>
      </c>
      <c r="D2793" t="s">
        <v>3543</v>
      </c>
      <c r="E2793" t="s">
        <v>17311</v>
      </c>
      <c r="F2793" t="s">
        <v>17312</v>
      </c>
      <c r="G2793" t="s">
        <v>2289</v>
      </c>
      <c r="H2793" t="s">
        <v>17313</v>
      </c>
      <c r="I2793" t="s">
        <v>2289</v>
      </c>
      <c r="J2793" t="s">
        <v>101</v>
      </c>
      <c r="K2793" t="s">
        <v>792</v>
      </c>
      <c r="L2793" t="s">
        <v>16171</v>
      </c>
      <c r="M2793" t="s">
        <v>1798</v>
      </c>
      <c r="N2793" t="s">
        <v>17314</v>
      </c>
      <c r="O2793" t="s">
        <v>3012</v>
      </c>
      <c r="P2793" t="s">
        <v>16173</v>
      </c>
      <c r="Q2793" t="s">
        <v>2189</v>
      </c>
      <c r="R2793" t="b">
        <v>0</v>
      </c>
      <c r="S2793">
        <v>1800</v>
      </c>
      <c r="T2793" t="s">
        <v>3002</v>
      </c>
      <c r="U2793" t="s">
        <v>3003</v>
      </c>
      <c r="V2793">
        <v>1.8</v>
      </c>
      <c r="W2793" t="s">
        <v>3012</v>
      </c>
    </row>
    <row r="2794" spans="1:23" hidden="1" x14ac:dyDescent="0.35">
      <c r="A2794" t="s">
        <v>2189</v>
      </c>
      <c r="C2794" s="403">
        <v>45427</v>
      </c>
      <c r="D2794" t="s">
        <v>3543</v>
      </c>
      <c r="E2794" t="s">
        <v>17315</v>
      </c>
      <c r="F2794" t="s">
        <v>17316</v>
      </c>
      <c r="G2794" t="s">
        <v>2332</v>
      </c>
      <c r="H2794" t="s">
        <v>17317</v>
      </c>
      <c r="I2794" t="s">
        <v>2332</v>
      </c>
      <c r="J2794" t="s">
        <v>101</v>
      </c>
      <c r="K2794" t="s">
        <v>792</v>
      </c>
      <c r="L2794" t="s">
        <v>16171</v>
      </c>
      <c r="M2794" t="s">
        <v>1798</v>
      </c>
      <c r="N2794" t="s">
        <v>17318</v>
      </c>
      <c r="O2794" t="s">
        <v>3012</v>
      </c>
      <c r="P2794" t="s">
        <v>16173</v>
      </c>
      <c r="Q2794" t="s">
        <v>2189</v>
      </c>
      <c r="R2794" t="b">
        <v>0</v>
      </c>
      <c r="S2794">
        <v>2400</v>
      </c>
      <c r="T2794" t="s">
        <v>3002</v>
      </c>
      <c r="U2794" t="s">
        <v>3003</v>
      </c>
      <c r="V2794">
        <v>2.4</v>
      </c>
      <c r="W2794" t="s">
        <v>3012</v>
      </c>
    </row>
    <row r="2795" spans="1:23" hidden="1" x14ac:dyDescent="0.35">
      <c r="A2795" t="s">
        <v>2189</v>
      </c>
      <c r="C2795" s="403">
        <v>45427</v>
      </c>
      <c r="D2795" t="s">
        <v>3543</v>
      </c>
      <c r="E2795" t="s">
        <v>17319</v>
      </c>
      <c r="F2795" t="s">
        <v>17320</v>
      </c>
      <c r="G2795" t="s">
        <v>17321</v>
      </c>
      <c r="H2795" t="s">
        <v>17322</v>
      </c>
      <c r="I2795" t="s">
        <v>2301</v>
      </c>
      <c r="J2795" t="s">
        <v>98</v>
      </c>
      <c r="K2795" t="s">
        <v>2189</v>
      </c>
      <c r="L2795" t="s">
        <v>8126</v>
      </c>
      <c r="M2795" t="s">
        <v>7359</v>
      </c>
      <c r="N2795" t="s">
        <v>17323</v>
      </c>
      <c r="O2795" t="s">
        <v>3012</v>
      </c>
      <c r="P2795" t="s">
        <v>7340</v>
      </c>
      <c r="Q2795" t="s">
        <v>2189</v>
      </c>
      <c r="R2795" t="b">
        <v>0</v>
      </c>
      <c r="S2795">
        <v>6000</v>
      </c>
      <c r="T2795" t="s">
        <v>3002</v>
      </c>
      <c r="U2795" t="s">
        <v>3003</v>
      </c>
      <c r="V2795">
        <v>6</v>
      </c>
      <c r="W2795" t="s">
        <v>3012</v>
      </c>
    </row>
    <row r="2796" spans="1:23" hidden="1" x14ac:dyDescent="0.35">
      <c r="A2796" t="s">
        <v>2189</v>
      </c>
      <c r="C2796" s="403">
        <v>45427</v>
      </c>
      <c r="D2796" t="s">
        <v>3543</v>
      </c>
      <c r="E2796" t="s">
        <v>17324</v>
      </c>
      <c r="F2796" t="s">
        <v>17325</v>
      </c>
      <c r="G2796" t="s">
        <v>17326</v>
      </c>
      <c r="H2796" t="s">
        <v>17327</v>
      </c>
      <c r="I2796" t="s">
        <v>2301</v>
      </c>
      <c r="J2796" t="s">
        <v>98</v>
      </c>
      <c r="K2796" t="s">
        <v>2189</v>
      </c>
      <c r="L2796" t="s">
        <v>8126</v>
      </c>
      <c r="M2796" t="s">
        <v>7338</v>
      </c>
      <c r="N2796" t="s">
        <v>17328</v>
      </c>
      <c r="O2796" t="s">
        <v>3012</v>
      </c>
      <c r="P2796" t="s">
        <v>7340</v>
      </c>
      <c r="Q2796" t="s">
        <v>2189</v>
      </c>
      <c r="R2796" t="b">
        <v>1</v>
      </c>
      <c r="S2796">
        <v>600</v>
      </c>
      <c r="T2796" t="s">
        <v>3002</v>
      </c>
      <c r="U2796" t="s">
        <v>3003</v>
      </c>
      <c r="V2796">
        <v>0.6</v>
      </c>
      <c r="W2796" t="s">
        <v>3012</v>
      </c>
    </row>
    <row r="2797" spans="1:23" hidden="1" x14ac:dyDescent="0.35">
      <c r="A2797" t="s">
        <v>2189</v>
      </c>
      <c r="C2797" s="403">
        <v>45427</v>
      </c>
      <c r="D2797" t="s">
        <v>3543</v>
      </c>
      <c r="E2797" t="s">
        <v>17329</v>
      </c>
      <c r="F2797" t="s">
        <v>17330</v>
      </c>
      <c r="G2797" t="s">
        <v>17331</v>
      </c>
      <c r="H2797" t="s">
        <v>17332</v>
      </c>
      <c r="I2797" t="s">
        <v>1712</v>
      </c>
      <c r="J2797" t="s">
        <v>98</v>
      </c>
      <c r="K2797" t="s">
        <v>2189</v>
      </c>
      <c r="L2797" t="s">
        <v>8126</v>
      </c>
      <c r="M2797" t="s">
        <v>9373</v>
      </c>
      <c r="N2797" t="s">
        <v>17333</v>
      </c>
      <c r="O2797" t="s">
        <v>3012</v>
      </c>
      <c r="P2797" t="s">
        <v>7340</v>
      </c>
      <c r="Q2797" t="s">
        <v>2189</v>
      </c>
      <c r="R2797" t="b">
        <v>0</v>
      </c>
      <c r="S2797">
        <v>6000</v>
      </c>
      <c r="T2797" t="s">
        <v>3002</v>
      </c>
      <c r="U2797" t="s">
        <v>3003</v>
      </c>
      <c r="V2797">
        <v>6</v>
      </c>
      <c r="W2797" t="s">
        <v>3012</v>
      </c>
    </row>
    <row r="2798" spans="1:23" hidden="1" x14ac:dyDescent="0.35">
      <c r="A2798" t="s">
        <v>2189</v>
      </c>
      <c r="C2798" s="403">
        <v>45427</v>
      </c>
      <c r="D2798" t="s">
        <v>3661</v>
      </c>
      <c r="E2798" t="s">
        <v>17334</v>
      </c>
      <c r="F2798" t="s">
        <v>17335</v>
      </c>
      <c r="G2798" t="s">
        <v>17336</v>
      </c>
      <c r="H2798" t="s">
        <v>17337</v>
      </c>
      <c r="I2798" t="s">
        <v>2351</v>
      </c>
      <c r="J2798" t="s">
        <v>98</v>
      </c>
      <c r="K2798" t="s">
        <v>2189</v>
      </c>
      <c r="L2798" t="s">
        <v>8126</v>
      </c>
      <c r="M2798" t="s">
        <v>4734</v>
      </c>
      <c r="N2798" t="s">
        <v>17338</v>
      </c>
      <c r="O2798" t="s">
        <v>3021</v>
      </c>
      <c r="P2798" t="s">
        <v>4736</v>
      </c>
      <c r="Q2798" t="s">
        <v>2189</v>
      </c>
      <c r="R2798" t="b">
        <v>1</v>
      </c>
      <c r="S2798">
        <v>18000</v>
      </c>
      <c r="T2798" t="s">
        <v>3002</v>
      </c>
      <c r="U2798" t="s">
        <v>3003</v>
      </c>
      <c r="V2798">
        <v>18</v>
      </c>
      <c r="W2798" t="s">
        <v>3021</v>
      </c>
    </row>
    <row r="2799" spans="1:23" hidden="1" x14ac:dyDescent="0.35">
      <c r="A2799" t="s">
        <v>419</v>
      </c>
      <c r="C2799" s="403">
        <v>45427</v>
      </c>
      <c r="D2799" t="s">
        <v>3661</v>
      </c>
      <c r="E2799" t="s">
        <v>570</v>
      </c>
      <c r="F2799" t="s">
        <v>17339</v>
      </c>
      <c r="G2799" t="s">
        <v>2389</v>
      </c>
      <c r="H2799" t="s">
        <v>17340</v>
      </c>
      <c r="I2799" t="s">
        <v>17341</v>
      </c>
      <c r="J2799" t="s">
        <v>92</v>
      </c>
      <c r="K2799" t="s">
        <v>407</v>
      </c>
      <c r="L2799" t="s">
        <v>3319</v>
      </c>
      <c r="M2799" t="s">
        <v>17342</v>
      </c>
      <c r="N2799" t="s">
        <v>17343</v>
      </c>
      <c r="O2799" t="s">
        <v>3030</v>
      </c>
      <c r="P2799" t="s">
        <v>11429</v>
      </c>
      <c r="Q2799" t="s">
        <v>497</v>
      </c>
      <c r="R2799" t="b">
        <v>0</v>
      </c>
      <c r="S2799">
        <v>20000</v>
      </c>
      <c r="T2799" t="s">
        <v>3013</v>
      </c>
      <c r="U2799" t="s">
        <v>3003</v>
      </c>
      <c r="V2799">
        <v>20</v>
      </c>
      <c r="W2799" t="s">
        <v>3030</v>
      </c>
    </row>
    <row r="2800" spans="1:23" hidden="1" x14ac:dyDescent="0.35">
      <c r="A2800" t="s">
        <v>419</v>
      </c>
      <c r="C2800" s="403">
        <v>45427</v>
      </c>
      <c r="D2800" t="s">
        <v>3328</v>
      </c>
      <c r="E2800" t="s">
        <v>571</v>
      </c>
      <c r="F2800" t="s">
        <v>17344</v>
      </c>
      <c r="G2800" t="s">
        <v>795</v>
      </c>
      <c r="H2800" t="s">
        <v>17345</v>
      </c>
      <c r="I2800" t="s">
        <v>795</v>
      </c>
      <c r="J2800" t="s">
        <v>92</v>
      </c>
      <c r="K2800" t="s">
        <v>407</v>
      </c>
      <c r="L2800" t="s">
        <v>3319</v>
      </c>
      <c r="M2800" t="s">
        <v>17342</v>
      </c>
      <c r="N2800" t="s">
        <v>17346</v>
      </c>
      <c r="O2800" t="s">
        <v>3030</v>
      </c>
      <c r="P2800" t="s">
        <v>11429</v>
      </c>
      <c r="Q2800" t="s">
        <v>497</v>
      </c>
      <c r="R2800" t="b">
        <v>0</v>
      </c>
      <c r="S2800">
        <v>20000</v>
      </c>
      <c r="T2800" t="s">
        <v>3013</v>
      </c>
      <c r="U2800" t="s">
        <v>3003</v>
      </c>
      <c r="V2800">
        <v>20</v>
      </c>
      <c r="W2800" t="s">
        <v>3030</v>
      </c>
    </row>
    <row r="2801" spans="1:23" hidden="1" x14ac:dyDescent="0.35">
      <c r="A2801" t="s">
        <v>419</v>
      </c>
      <c r="C2801" s="403">
        <v>45427</v>
      </c>
      <c r="D2801" t="s">
        <v>3543</v>
      </c>
      <c r="E2801" t="s">
        <v>17347</v>
      </c>
      <c r="F2801" t="s">
        <v>17348</v>
      </c>
      <c r="G2801" t="s">
        <v>17349</v>
      </c>
      <c r="H2801" t="s">
        <v>17350</v>
      </c>
      <c r="I2801" t="s">
        <v>10546</v>
      </c>
      <c r="J2801" t="s">
        <v>92</v>
      </c>
      <c r="K2801" t="s">
        <v>407</v>
      </c>
      <c r="L2801" t="s">
        <v>3319</v>
      </c>
      <c r="M2801" t="s">
        <v>17342</v>
      </c>
      <c r="N2801" t="s">
        <v>17351</v>
      </c>
      <c r="O2801" t="s">
        <v>3021</v>
      </c>
      <c r="P2801" t="s">
        <v>11429</v>
      </c>
      <c r="Q2801" t="s">
        <v>497</v>
      </c>
      <c r="R2801" t="b">
        <v>0</v>
      </c>
      <c r="S2801">
        <v>20000</v>
      </c>
      <c r="T2801" t="s">
        <v>3002</v>
      </c>
      <c r="U2801" t="s">
        <v>3003</v>
      </c>
      <c r="V2801">
        <v>20</v>
      </c>
      <c r="W2801" t="s">
        <v>3021</v>
      </c>
    </row>
    <row r="2802" spans="1:23" hidden="1" x14ac:dyDescent="0.35">
      <c r="A2802" t="s">
        <v>419</v>
      </c>
      <c r="C2802" s="403">
        <v>45427</v>
      </c>
      <c r="D2802" t="s">
        <v>3543</v>
      </c>
      <c r="E2802" t="s">
        <v>2847</v>
      </c>
      <c r="F2802" t="s">
        <v>17352</v>
      </c>
      <c r="G2802" t="s">
        <v>17353</v>
      </c>
      <c r="H2802" t="s">
        <v>17354</v>
      </c>
      <c r="I2802" t="s">
        <v>17355</v>
      </c>
      <c r="J2802" t="s">
        <v>92</v>
      </c>
      <c r="K2802" t="s">
        <v>418</v>
      </c>
      <c r="L2802" t="s">
        <v>8573</v>
      </c>
      <c r="M2802" t="s">
        <v>8574</v>
      </c>
      <c r="N2802" t="s">
        <v>17356</v>
      </c>
      <c r="O2802" t="s">
        <v>3030</v>
      </c>
      <c r="P2802" t="s">
        <v>8575</v>
      </c>
      <c r="Q2802" t="s">
        <v>418</v>
      </c>
      <c r="R2802" t="b">
        <v>0</v>
      </c>
      <c r="S2802">
        <v>10000</v>
      </c>
      <c r="T2802" t="s">
        <v>3013</v>
      </c>
      <c r="U2802" t="s">
        <v>3003</v>
      </c>
      <c r="V2802">
        <v>10</v>
      </c>
      <c r="W2802" t="s">
        <v>3030</v>
      </c>
    </row>
    <row r="2803" spans="1:23" hidden="1" x14ac:dyDescent="0.35">
      <c r="A2803" t="s">
        <v>419</v>
      </c>
      <c r="C2803" s="403">
        <v>45427</v>
      </c>
      <c r="D2803" t="s">
        <v>3543</v>
      </c>
      <c r="E2803" t="s">
        <v>2748</v>
      </c>
      <c r="F2803" t="s">
        <v>17357</v>
      </c>
      <c r="G2803" t="s">
        <v>2749</v>
      </c>
      <c r="H2803" t="s">
        <v>17358</v>
      </c>
      <c r="I2803" t="s">
        <v>5602</v>
      </c>
      <c r="J2803" t="s">
        <v>92</v>
      </c>
      <c r="K2803" t="s">
        <v>418</v>
      </c>
      <c r="L2803" t="s">
        <v>8573</v>
      </c>
      <c r="M2803" t="s">
        <v>8574</v>
      </c>
      <c r="N2803" t="s">
        <v>17356</v>
      </c>
      <c r="O2803" t="s">
        <v>3021</v>
      </c>
      <c r="P2803" t="s">
        <v>8575</v>
      </c>
      <c r="Q2803" t="s">
        <v>418</v>
      </c>
      <c r="R2803" t="b">
        <v>0</v>
      </c>
      <c r="S2803">
        <v>15000</v>
      </c>
      <c r="T2803" t="s">
        <v>3002</v>
      </c>
      <c r="U2803" t="s">
        <v>3003</v>
      </c>
      <c r="V2803">
        <v>15</v>
      </c>
      <c r="W2803" t="s">
        <v>3021</v>
      </c>
    </row>
    <row r="2804" spans="1:23" hidden="1" x14ac:dyDescent="0.35">
      <c r="A2804" t="s">
        <v>419</v>
      </c>
      <c r="C2804" s="403">
        <v>45427</v>
      </c>
      <c r="D2804" t="s">
        <v>16741</v>
      </c>
      <c r="E2804" t="s">
        <v>927</v>
      </c>
      <c r="F2804" t="s">
        <v>17359</v>
      </c>
      <c r="G2804" t="s">
        <v>17360</v>
      </c>
      <c r="H2804" t="s">
        <v>17361</v>
      </c>
      <c r="I2804" t="s">
        <v>2352</v>
      </c>
      <c r="J2804" t="s">
        <v>92</v>
      </c>
      <c r="K2804" t="s">
        <v>418</v>
      </c>
      <c r="L2804" t="s">
        <v>8573</v>
      </c>
      <c r="M2804" t="s">
        <v>17362</v>
      </c>
      <c r="N2804" t="s">
        <v>17363</v>
      </c>
      <c r="O2804" t="s">
        <v>3030</v>
      </c>
      <c r="P2804" t="s">
        <v>8575</v>
      </c>
      <c r="Q2804" t="s">
        <v>418</v>
      </c>
      <c r="R2804" t="b">
        <v>0</v>
      </c>
      <c r="S2804">
        <v>40000</v>
      </c>
      <c r="T2804" t="s">
        <v>3013</v>
      </c>
      <c r="U2804" t="s">
        <v>3003</v>
      </c>
      <c r="V2804">
        <v>40</v>
      </c>
      <c r="W2804" t="s">
        <v>3030</v>
      </c>
    </row>
    <row r="2805" spans="1:23" hidden="1" x14ac:dyDescent="0.35">
      <c r="A2805" t="s">
        <v>419</v>
      </c>
      <c r="C2805" s="403">
        <v>45427</v>
      </c>
      <c r="D2805" t="s">
        <v>3661</v>
      </c>
      <c r="E2805" t="s">
        <v>1141</v>
      </c>
      <c r="F2805" t="s">
        <v>17364</v>
      </c>
      <c r="G2805" t="s">
        <v>1142</v>
      </c>
      <c r="H2805" t="s">
        <v>17365</v>
      </c>
      <c r="I2805" t="s">
        <v>1142</v>
      </c>
      <c r="J2805" t="s">
        <v>92</v>
      </c>
      <c r="K2805" t="s">
        <v>418</v>
      </c>
      <c r="L2805" t="s">
        <v>8573</v>
      </c>
      <c r="M2805" t="s">
        <v>17362</v>
      </c>
      <c r="N2805" t="s">
        <v>17363</v>
      </c>
      <c r="O2805" t="s">
        <v>3021</v>
      </c>
      <c r="P2805" t="s">
        <v>8575</v>
      </c>
      <c r="Q2805" t="s">
        <v>418</v>
      </c>
      <c r="R2805" t="b">
        <v>0</v>
      </c>
      <c r="S2805">
        <v>15000</v>
      </c>
      <c r="T2805" t="s">
        <v>3013</v>
      </c>
      <c r="U2805" t="s">
        <v>3003</v>
      </c>
      <c r="V2805">
        <v>15</v>
      </c>
      <c r="W2805" t="s">
        <v>3021</v>
      </c>
    </row>
    <row r="2806" spans="1:23" hidden="1" x14ac:dyDescent="0.35">
      <c r="A2806" t="s">
        <v>381</v>
      </c>
      <c r="C2806" s="403">
        <v>45426</v>
      </c>
      <c r="D2806" t="s">
        <v>3543</v>
      </c>
      <c r="E2806" t="s">
        <v>17366</v>
      </c>
      <c r="F2806" t="s">
        <v>17367</v>
      </c>
      <c r="G2806" t="s">
        <v>17368</v>
      </c>
      <c r="H2806" t="s">
        <v>17369</v>
      </c>
      <c r="I2806" t="s">
        <v>2286</v>
      </c>
      <c r="J2806" t="s">
        <v>94</v>
      </c>
      <c r="K2806" t="s">
        <v>456</v>
      </c>
      <c r="L2806" t="s">
        <v>16529</v>
      </c>
      <c r="M2806" t="s">
        <v>17370</v>
      </c>
      <c r="N2806" t="s">
        <v>17371</v>
      </c>
      <c r="O2806" t="s">
        <v>3012</v>
      </c>
      <c r="P2806" t="s">
        <v>17372</v>
      </c>
      <c r="Q2806" t="s">
        <v>456</v>
      </c>
      <c r="R2806" t="b">
        <v>0</v>
      </c>
      <c r="S2806">
        <v>15000</v>
      </c>
      <c r="T2806" t="s">
        <v>3002</v>
      </c>
      <c r="U2806" t="s">
        <v>3003</v>
      </c>
      <c r="V2806">
        <v>15</v>
      </c>
      <c r="W2806" t="s">
        <v>3012</v>
      </c>
    </row>
    <row r="2807" spans="1:23" hidden="1" x14ac:dyDescent="0.35">
      <c r="A2807" t="s">
        <v>419</v>
      </c>
      <c r="C2807" s="403">
        <v>45426</v>
      </c>
      <c r="D2807" t="s">
        <v>3543</v>
      </c>
      <c r="E2807" t="s">
        <v>1062</v>
      </c>
      <c r="F2807" t="s">
        <v>17373</v>
      </c>
      <c r="G2807" t="s">
        <v>2834</v>
      </c>
      <c r="H2807" t="s">
        <v>17374</v>
      </c>
      <c r="I2807" t="s">
        <v>17375</v>
      </c>
      <c r="J2807" t="s">
        <v>92</v>
      </c>
      <c r="K2807" t="s">
        <v>407</v>
      </c>
      <c r="L2807" t="s">
        <v>3764</v>
      </c>
      <c r="M2807" t="s">
        <v>17376</v>
      </c>
      <c r="N2807" t="s">
        <v>17377</v>
      </c>
      <c r="O2807" t="s">
        <v>3021</v>
      </c>
      <c r="P2807" t="s">
        <v>17378</v>
      </c>
      <c r="Q2807" t="s">
        <v>497</v>
      </c>
      <c r="R2807" t="b">
        <v>0</v>
      </c>
      <c r="S2807">
        <v>10000</v>
      </c>
      <c r="T2807" t="s">
        <v>3013</v>
      </c>
      <c r="U2807" t="s">
        <v>3003</v>
      </c>
      <c r="V2807">
        <v>10</v>
      </c>
      <c r="W2807" t="s">
        <v>3021</v>
      </c>
    </row>
    <row r="2808" spans="1:23" hidden="1" x14ac:dyDescent="0.35">
      <c r="A2808" t="s">
        <v>419</v>
      </c>
      <c r="C2808" s="403">
        <v>45426</v>
      </c>
      <c r="D2808" t="s">
        <v>3661</v>
      </c>
      <c r="E2808" t="s">
        <v>936</v>
      </c>
      <c r="F2808" t="s">
        <v>17379</v>
      </c>
      <c r="G2808" t="s">
        <v>937</v>
      </c>
      <c r="H2808" t="s">
        <v>17380</v>
      </c>
      <c r="I2808" t="s">
        <v>2780</v>
      </c>
      <c r="J2808" t="s">
        <v>92</v>
      </c>
      <c r="K2808" t="s">
        <v>407</v>
      </c>
      <c r="L2808" t="s">
        <v>3764</v>
      </c>
      <c r="M2808" t="s">
        <v>10063</v>
      </c>
      <c r="N2808" t="s">
        <v>8389</v>
      </c>
      <c r="O2808" t="s">
        <v>3021</v>
      </c>
      <c r="P2808" t="s">
        <v>17378</v>
      </c>
      <c r="Q2808" t="s">
        <v>497</v>
      </c>
      <c r="R2808" t="b">
        <v>0</v>
      </c>
      <c r="S2808">
        <v>0</v>
      </c>
      <c r="T2808" t="s">
        <v>3013</v>
      </c>
      <c r="U2808" t="s">
        <v>3003</v>
      </c>
      <c r="V2808">
        <v>0</v>
      </c>
      <c r="W2808" t="s">
        <v>3021</v>
      </c>
    </row>
    <row r="2809" spans="1:23" hidden="1" x14ac:dyDescent="0.35">
      <c r="A2809" t="s">
        <v>350</v>
      </c>
      <c r="C2809" s="403">
        <v>45426</v>
      </c>
      <c r="D2809" t="s">
        <v>3543</v>
      </c>
      <c r="E2809" t="s">
        <v>17381</v>
      </c>
      <c r="F2809" t="s">
        <v>17382</v>
      </c>
      <c r="G2809" t="s">
        <v>16180</v>
      </c>
      <c r="H2809" t="s">
        <v>17383</v>
      </c>
      <c r="I2809" t="s">
        <v>16180</v>
      </c>
      <c r="J2809" t="s">
        <v>103</v>
      </c>
      <c r="K2809" t="s">
        <v>837</v>
      </c>
      <c r="L2809" t="s">
        <v>8892</v>
      </c>
      <c r="M2809" t="s">
        <v>1798</v>
      </c>
      <c r="N2809" t="s">
        <v>17384</v>
      </c>
      <c r="O2809" t="s">
        <v>3012</v>
      </c>
      <c r="P2809" t="s">
        <v>13184</v>
      </c>
      <c r="Q2809" t="s">
        <v>837</v>
      </c>
      <c r="R2809" t="b">
        <v>0</v>
      </c>
      <c r="S2809">
        <v>1500</v>
      </c>
      <c r="T2809" t="s">
        <v>3002</v>
      </c>
      <c r="U2809" t="s">
        <v>3003</v>
      </c>
      <c r="V2809">
        <v>1.5</v>
      </c>
      <c r="W2809" t="s">
        <v>3012</v>
      </c>
    </row>
    <row r="2810" spans="1:23" hidden="1" x14ac:dyDescent="0.35">
      <c r="A2810" t="s">
        <v>350</v>
      </c>
      <c r="C2810" s="403">
        <v>45426</v>
      </c>
      <c r="D2810" t="s">
        <v>3543</v>
      </c>
      <c r="E2810" t="s">
        <v>17385</v>
      </c>
      <c r="F2810" t="s">
        <v>17386</v>
      </c>
      <c r="G2810" t="s">
        <v>796</v>
      </c>
      <c r="H2810" t="s">
        <v>17387</v>
      </c>
      <c r="I2810" t="s">
        <v>796</v>
      </c>
      <c r="J2810" t="s">
        <v>103</v>
      </c>
      <c r="K2810" t="s">
        <v>837</v>
      </c>
      <c r="L2810" t="s">
        <v>8892</v>
      </c>
      <c r="M2810" t="s">
        <v>1798</v>
      </c>
      <c r="N2810" t="s">
        <v>17388</v>
      </c>
      <c r="O2810" t="s">
        <v>3012</v>
      </c>
      <c r="P2810" t="s">
        <v>13184</v>
      </c>
      <c r="Q2810" t="s">
        <v>837</v>
      </c>
      <c r="R2810" t="b">
        <v>0</v>
      </c>
      <c r="S2810">
        <v>2000</v>
      </c>
      <c r="T2810" t="s">
        <v>3002</v>
      </c>
      <c r="U2810" t="s">
        <v>3003</v>
      </c>
      <c r="V2810">
        <v>2</v>
      </c>
      <c r="W2810" t="s">
        <v>3012</v>
      </c>
    </row>
    <row r="2811" spans="1:23" hidden="1" x14ac:dyDescent="0.35">
      <c r="A2811" t="s">
        <v>2176</v>
      </c>
      <c r="C2811" s="403">
        <v>45426</v>
      </c>
      <c r="D2811" t="s">
        <v>3543</v>
      </c>
      <c r="E2811" t="s">
        <v>17389</v>
      </c>
      <c r="F2811" t="s">
        <v>17390</v>
      </c>
      <c r="G2811" t="s">
        <v>14091</v>
      </c>
      <c r="H2811" t="s">
        <v>17391</v>
      </c>
      <c r="I2811" t="s">
        <v>14091</v>
      </c>
      <c r="J2811" t="s">
        <v>102</v>
      </c>
      <c r="K2811" t="s">
        <v>842</v>
      </c>
      <c r="L2811" t="s">
        <v>10483</v>
      </c>
      <c r="M2811" t="s">
        <v>1798</v>
      </c>
      <c r="N2811" t="s">
        <v>17392</v>
      </c>
      <c r="O2811" t="s">
        <v>3012</v>
      </c>
      <c r="P2811" t="s">
        <v>13213</v>
      </c>
      <c r="Q2811" t="s">
        <v>349</v>
      </c>
      <c r="R2811" t="b">
        <v>0</v>
      </c>
      <c r="S2811">
        <v>800</v>
      </c>
      <c r="T2811" t="s">
        <v>3002</v>
      </c>
      <c r="U2811" t="s">
        <v>3003</v>
      </c>
      <c r="V2811">
        <v>0.8</v>
      </c>
      <c r="W2811" t="s">
        <v>3012</v>
      </c>
    </row>
    <row r="2812" spans="1:23" hidden="1" x14ac:dyDescent="0.35">
      <c r="A2812" t="s">
        <v>2176</v>
      </c>
      <c r="C2812" s="403">
        <v>45426</v>
      </c>
      <c r="D2812" t="s">
        <v>3543</v>
      </c>
      <c r="E2812" t="s">
        <v>17393</v>
      </c>
      <c r="F2812" t="s">
        <v>17394</v>
      </c>
      <c r="G2812" t="s">
        <v>2461</v>
      </c>
      <c r="H2812" t="s">
        <v>17395</v>
      </c>
      <c r="I2812" t="s">
        <v>2461</v>
      </c>
      <c r="J2812" t="s">
        <v>102</v>
      </c>
      <c r="K2812" t="s">
        <v>842</v>
      </c>
      <c r="L2812" t="s">
        <v>10483</v>
      </c>
      <c r="M2812" t="s">
        <v>1798</v>
      </c>
      <c r="N2812" t="s">
        <v>17396</v>
      </c>
      <c r="O2812" t="s">
        <v>3012</v>
      </c>
      <c r="P2812" t="s">
        <v>13213</v>
      </c>
      <c r="Q2812" t="s">
        <v>349</v>
      </c>
      <c r="R2812" t="b">
        <v>0</v>
      </c>
      <c r="S2812">
        <v>800</v>
      </c>
      <c r="T2812" t="s">
        <v>3002</v>
      </c>
      <c r="U2812" t="s">
        <v>3003</v>
      </c>
      <c r="V2812">
        <v>0.8</v>
      </c>
      <c r="W2812" t="s">
        <v>3012</v>
      </c>
    </row>
    <row r="2813" spans="1:23" hidden="1" x14ac:dyDescent="0.35">
      <c r="A2813" t="s">
        <v>2189</v>
      </c>
      <c r="C2813" s="403">
        <v>45426</v>
      </c>
      <c r="D2813" t="s">
        <v>3543</v>
      </c>
      <c r="E2813" t="s">
        <v>17397</v>
      </c>
      <c r="F2813" t="s">
        <v>17398</v>
      </c>
      <c r="G2813" t="s">
        <v>1711</v>
      </c>
      <c r="H2813" t="s">
        <v>17399</v>
      </c>
      <c r="I2813" t="s">
        <v>1711</v>
      </c>
      <c r="J2813" t="s">
        <v>101</v>
      </c>
      <c r="K2813" t="s">
        <v>792</v>
      </c>
      <c r="L2813" t="s">
        <v>16171</v>
      </c>
      <c r="M2813" t="s">
        <v>1798</v>
      </c>
      <c r="N2813" t="s">
        <v>17400</v>
      </c>
      <c r="O2813" t="s">
        <v>3012</v>
      </c>
      <c r="P2813" t="s">
        <v>16173</v>
      </c>
      <c r="Q2813" t="s">
        <v>2189</v>
      </c>
      <c r="R2813" t="b">
        <v>0</v>
      </c>
      <c r="S2813">
        <v>3200</v>
      </c>
      <c r="T2813" t="s">
        <v>3002</v>
      </c>
      <c r="U2813" t="s">
        <v>3003</v>
      </c>
      <c r="V2813">
        <v>3.2</v>
      </c>
      <c r="W2813" t="s">
        <v>3012</v>
      </c>
    </row>
    <row r="2814" spans="1:23" hidden="1" x14ac:dyDescent="0.35">
      <c r="A2814" t="s">
        <v>2189</v>
      </c>
      <c r="C2814" s="403">
        <v>45426</v>
      </c>
      <c r="D2814" t="s">
        <v>3543</v>
      </c>
      <c r="E2814" t="s">
        <v>17401</v>
      </c>
      <c r="F2814" t="s">
        <v>17402</v>
      </c>
      <c r="G2814" t="s">
        <v>2348</v>
      </c>
      <c r="H2814" t="s">
        <v>17403</v>
      </c>
      <c r="I2814" t="s">
        <v>2348</v>
      </c>
      <c r="J2814" t="s">
        <v>101</v>
      </c>
      <c r="K2814" t="s">
        <v>792</v>
      </c>
      <c r="L2814" t="s">
        <v>16171</v>
      </c>
      <c r="M2814" t="s">
        <v>1798</v>
      </c>
      <c r="N2814" t="s">
        <v>17404</v>
      </c>
      <c r="O2814" t="s">
        <v>3012</v>
      </c>
      <c r="P2814" t="s">
        <v>16173</v>
      </c>
      <c r="Q2814" t="s">
        <v>2189</v>
      </c>
      <c r="R2814" t="b">
        <v>0</v>
      </c>
      <c r="S2814">
        <v>300</v>
      </c>
      <c r="T2814" t="s">
        <v>3002</v>
      </c>
      <c r="U2814" t="s">
        <v>3003</v>
      </c>
      <c r="V2814">
        <v>0.3</v>
      </c>
      <c r="W2814" t="s">
        <v>3012</v>
      </c>
    </row>
    <row r="2815" spans="1:23" hidden="1" x14ac:dyDescent="0.35">
      <c r="A2815" t="s">
        <v>2189</v>
      </c>
      <c r="C2815" s="403">
        <v>45426</v>
      </c>
      <c r="D2815" t="s">
        <v>3543</v>
      </c>
      <c r="E2815" t="s">
        <v>17405</v>
      </c>
      <c r="F2815" t="s">
        <v>17406</v>
      </c>
      <c r="G2815" t="s">
        <v>17407</v>
      </c>
      <c r="H2815" t="s">
        <v>17408</v>
      </c>
      <c r="I2815" t="s">
        <v>2529</v>
      </c>
      <c r="J2815" t="s">
        <v>98</v>
      </c>
      <c r="K2815" t="s">
        <v>2189</v>
      </c>
      <c r="L2815" t="s">
        <v>17409</v>
      </c>
      <c r="M2815" t="s">
        <v>15288</v>
      </c>
      <c r="N2815" t="s">
        <v>17410</v>
      </c>
      <c r="O2815" t="s">
        <v>3012</v>
      </c>
      <c r="P2815" t="s">
        <v>7354</v>
      </c>
      <c r="Q2815" t="s">
        <v>2189</v>
      </c>
      <c r="R2815" t="b">
        <v>0</v>
      </c>
      <c r="S2815">
        <v>0</v>
      </c>
      <c r="T2815" t="s">
        <v>3002</v>
      </c>
      <c r="U2815" t="s">
        <v>3003</v>
      </c>
      <c r="V2815">
        <v>0</v>
      </c>
      <c r="W2815" t="s">
        <v>3012</v>
      </c>
    </row>
    <row r="2816" spans="1:23" hidden="1" x14ac:dyDescent="0.35">
      <c r="A2816" t="s">
        <v>381</v>
      </c>
      <c r="C2816" s="403">
        <v>45426</v>
      </c>
      <c r="D2816" t="s">
        <v>3661</v>
      </c>
      <c r="E2816" t="s">
        <v>17411</v>
      </c>
      <c r="F2816" t="s">
        <v>17412</v>
      </c>
      <c r="G2816" t="s">
        <v>17413</v>
      </c>
      <c r="H2816" t="s">
        <v>17414</v>
      </c>
      <c r="I2816" t="s">
        <v>8979</v>
      </c>
      <c r="J2816" t="s">
        <v>94</v>
      </c>
      <c r="K2816" t="s">
        <v>456</v>
      </c>
      <c r="L2816" t="s">
        <v>17415</v>
      </c>
      <c r="M2816" t="s">
        <v>17416</v>
      </c>
      <c r="N2816" t="s">
        <v>17417</v>
      </c>
      <c r="O2816" t="s">
        <v>3021</v>
      </c>
      <c r="P2816" t="s">
        <v>17418</v>
      </c>
      <c r="Q2816" t="s">
        <v>456</v>
      </c>
      <c r="R2816" t="b">
        <v>0</v>
      </c>
      <c r="S2816">
        <v>8000</v>
      </c>
      <c r="T2816" t="s">
        <v>3013</v>
      </c>
      <c r="U2816" t="s">
        <v>3003</v>
      </c>
      <c r="V2816">
        <v>8</v>
      </c>
      <c r="W2816" t="s">
        <v>3021</v>
      </c>
    </row>
    <row r="2817" spans="1:23" hidden="1" x14ac:dyDescent="0.35">
      <c r="A2817" t="s">
        <v>419</v>
      </c>
      <c r="C2817" s="403">
        <v>45426</v>
      </c>
      <c r="D2817" t="s">
        <v>3661</v>
      </c>
      <c r="E2817" t="s">
        <v>17419</v>
      </c>
      <c r="F2817" t="s">
        <v>17420</v>
      </c>
      <c r="G2817" t="s">
        <v>3505</v>
      </c>
      <c r="H2817" t="s">
        <v>17421</v>
      </c>
      <c r="I2817" t="s">
        <v>3505</v>
      </c>
      <c r="J2817" t="s">
        <v>92</v>
      </c>
      <c r="K2817" t="s">
        <v>418</v>
      </c>
      <c r="L2817" t="s">
        <v>16788</v>
      </c>
      <c r="M2817" t="s">
        <v>17422</v>
      </c>
      <c r="N2817" t="s">
        <v>17423</v>
      </c>
      <c r="O2817" t="s">
        <v>3012</v>
      </c>
      <c r="P2817" t="s">
        <v>17424</v>
      </c>
      <c r="Q2817" t="s">
        <v>418</v>
      </c>
      <c r="R2817" t="b">
        <v>0</v>
      </c>
      <c r="S2817">
        <v>4000</v>
      </c>
      <c r="T2817" t="s">
        <v>3013</v>
      </c>
      <c r="U2817" t="s">
        <v>3003</v>
      </c>
      <c r="V2817">
        <v>4</v>
      </c>
      <c r="W2817" t="s">
        <v>3012</v>
      </c>
    </row>
    <row r="2818" spans="1:23" hidden="1" x14ac:dyDescent="0.35">
      <c r="A2818" t="s">
        <v>419</v>
      </c>
      <c r="C2818" s="403">
        <v>45426</v>
      </c>
      <c r="D2818" t="s">
        <v>10390</v>
      </c>
      <c r="E2818" t="s">
        <v>1054</v>
      </c>
      <c r="F2818" t="s">
        <v>17425</v>
      </c>
      <c r="G2818" t="s">
        <v>17426</v>
      </c>
      <c r="H2818" t="s">
        <v>17427</v>
      </c>
      <c r="I2818" t="s">
        <v>2374</v>
      </c>
      <c r="J2818" t="s">
        <v>92</v>
      </c>
      <c r="K2818" t="s">
        <v>418</v>
      </c>
      <c r="L2818" t="s">
        <v>16788</v>
      </c>
      <c r="M2818" t="s">
        <v>17428</v>
      </c>
      <c r="N2818" t="s">
        <v>17429</v>
      </c>
      <c r="O2818" t="s">
        <v>3021</v>
      </c>
      <c r="P2818" t="s">
        <v>17424</v>
      </c>
      <c r="Q2818" t="s">
        <v>418</v>
      </c>
      <c r="R2818" t="b">
        <v>0</v>
      </c>
      <c r="S2818">
        <v>6000</v>
      </c>
      <c r="T2818" t="s">
        <v>3013</v>
      </c>
      <c r="U2818" t="s">
        <v>3003</v>
      </c>
      <c r="V2818">
        <v>6</v>
      </c>
      <c r="W2818" t="s">
        <v>3021</v>
      </c>
    </row>
    <row r="2819" spans="1:23" hidden="1" x14ac:dyDescent="0.35">
      <c r="A2819" t="s">
        <v>419</v>
      </c>
      <c r="C2819" s="403">
        <v>45426</v>
      </c>
      <c r="D2819" t="s">
        <v>3661</v>
      </c>
      <c r="E2819" t="s">
        <v>17430</v>
      </c>
      <c r="F2819" t="s">
        <v>17431</v>
      </c>
      <c r="G2819" t="s">
        <v>17432</v>
      </c>
      <c r="H2819" t="s">
        <v>17433</v>
      </c>
      <c r="I2819" t="s">
        <v>2780</v>
      </c>
      <c r="J2819" t="s">
        <v>92</v>
      </c>
      <c r="K2819" t="s">
        <v>418</v>
      </c>
      <c r="L2819" t="s">
        <v>16788</v>
      </c>
      <c r="M2819" t="s">
        <v>17434</v>
      </c>
      <c r="N2819" t="s">
        <v>17435</v>
      </c>
      <c r="O2819" t="s">
        <v>3021</v>
      </c>
      <c r="P2819" t="s">
        <v>17424</v>
      </c>
      <c r="Q2819" t="s">
        <v>418</v>
      </c>
      <c r="R2819" t="b">
        <v>0</v>
      </c>
      <c r="S2819">
        <v>10000</v>
      </c>
      <c r="T2819" t="s">
        <v>3002</v>
      </c>
      <c r="U2819" t="s">
        <v>3003</v>
      </c>
      <c r="V2819">
        <v>10</v>
      </c>
      <c r="W2819" t="s">
        <v>3021</v>
      </c>
    </row>
    <row r="2820" spans="1:23" hidden="1" x14ac:dyDescent="0.35">
      <c r="A2820" t="s">
        <v>350</v>
      </c>
      <c r="C2820" s="403">
        <v>45424</v>
      </c>
      <c r="D2820" t="s">
        <v>3543</v>
      </c>
      <c r="E2820" t="s">
        <v>17436</v>
      </c>
      <c r="F2820" t="s">
        <v>17437</v>
      </c>
      <c r="G2820" t="s">
        <v>2367</v>
      </c>
      <c r="H2820" t="s">
        <v>17438</v>
      </c>
      <c r="I2820" t="s">
        <v>2367</v>
      </c>
      <c r="J2820" t="s">
        <v>103</v>
      </c>
      <c r="K2820" t="s">
        <v>837</v>
      </c>
      <c r="L2820" t="s">
        <v>8892</v>
      </c>
      <c r="M2820" t="s">
        <v>1798</v>
      </c>
      <c r="N2820" t="s">
        <v>17439</v>
      </c>
      <c r="O2820" t="s">
        <v>3012</v>
      </c>
      <c r="P2820" t="s">
        <v>13184</v>
      </c>
      <c r="Q2820" t="s">
        <v>837</v>
      </c>
      <c r="R2820" t="b">
        <v>0</v>
      </c>
      <c r="S2820">
        <v>1500</v>
      </c>
      <c r="T2820" t="s">
        <v>3002</v>
      </c>
      <c r="U2820" t="s">
        <v>3003</v>
      </c>
      <c r="V2820">
        <v>1.5</v>
      </c>
      <c r="W2820" t="s">
        <v>3012</v>
      </c>
    </row>
    <row r="2821" spans="1:23" hidden="1" x14ac:dyDescent="0.35">
      <c r="A2821" t="s">
        <v>350</v>
      </c>
      <c r="C2821" s="403">
        <v>45424</v>
      </c>
      <c r="D2821" t="s">
        <v>3543</v>
      </c>
      <c r="E2821" t="s">
        <v>17440</v>
      </c>
      <c r="F2821" t="s">
        <v>17441</v>
      </c>
      <c r="G2821" t="s">
        <v>17442</v>
      </c>
      <c r="H2821" t="s">
        <v>17443</v>
      </c>
      <c r="I2821" t="s">
        <v>17442</v>
      </c>
      <c r="J2821" t="s">
        <v>103</v>
      </c>
      <c r="K2821" t="s">
        <v>837</v>
      </c>
      <c r="L2821" t="s">
        <v>8892</v>
      </c>
      <c r="M2821" t="s">
        <v>1798</v>
      </c>
      <c r="N2821" t="s">
        <v>17444</v>
      </c>
      <c r="O2821" t="s">
        <v>3012</v>
      </c>
      <c r="P2821" t="s">
        <v>13184</v>
      </c>
      <c r="Q2821" t="s">
        <v>837</v>
      </c>
      <c r="R2821" t="b">
        <v>0</v>
      </c>
      <c r="S2821">
        <v>5000</v>
      </c>
      <c r="T2821" t="s">
        <v>3002</v>
      </c>
      <c r="U2821" t="s">
        <v>3003</v>
      </c>
      <c r="V2821">
        <v>5</v>
      </c>
      <c r="W2821" t="s">
        <v>3012</v>
      </c>
    </row>
    <row r="2822" spans="1:23" hidden="1" x14ac:dyDescent="0.35">
      <c r="A2822" t="s">
        <v>2189</v>
      </c>
      <c r="C2822" s="403">
        <v>45418</v>
      </c>
      <c r="D2822" t="s">
        <v>3543</v>
      </c>
      <c r="E2822" t="s">
        <v>17445</v>
      </c>
      <c r="F2822" t="s">
        <v>17446</v>
      </c>
      <c r="G2822" t="s">
        <v>17447</v>
      </c>
      <c r="H2822" t="s">
        <v>17448</v>
      </c>
      <c r="I2822" t="s">
        <v>2268</v>
      </c>
      <c r="J2822" t="s">
        <v>98</v>
      </c>
      <c r="K2822" t="s">
        <v>2189</v>
      </c>
      <c r="L2822" t="s">
        <v>4807</v>
      </c>
      <c r="M2822" t="s">
        <v>5603</v>
      </c>
      <c r="N2822" t="s">
        <v>17449</v>
      </c>
      <c r="O2822" t="s">
        <v>3012</v>
      </c>
      <c r="P2822" t="s">
        <v>5605</v>
      </c>
      <c r="Q2822" t="s">
        <v>2189</v>
      </c>
      <c r="R2822" t="b">
        <v>0</v>
      </c>
      <c r="S2822">
        <v>1000</v>
      </c>
      <c r="T2822" t="s">
        <v>3002</v>
      </c>
      <c r="U2822" t="s">
        <v>3003</v>
      </c>
      <c r="V2822">
        <v>1</v>
      </c>
      <c r="W2822" t="s">
        <v>3012</v>
      </c>
    </row>
    <row r="2823" spans="1:23" hidden="1" x14ac:dyDescent="0.35">
      <c r="A2823" t="s">
        <v>2189</v>
      </c>
      <c r="C2823" s="403">
        <v>45418</v>
      </c>
      <c r="D2823" t="s">
        <v>3543</v>
      </c>
      <c r="E2823" t="s">
        <v>17450</v>
      </c>
      <c r="F2823" t="s">
        <v>17451</v>
      </c>
      <c r="G2823" t="s">
        <v>17452</v>
      </c>
      <c r="H2823" t="s">
        <v>17453</v>
      </c>
      <c r="I2823" t="s">
        <v>2283</v>
      </c>
      <c r="J2823" t="s">
        <v>98</v>
      </c>
      <c r="K2823" t="s">
        <v>2189</v>
      </c>
      <c r="L2823" t="s">
        <v>3291</v>
      </c>
      <c r="M2823" t="s">
        <v>4929</v>
      </c>
      <c r="N2823" t="s">
        <v>17454</v>
      </c>
      <c r="O2823" t="s">
        <v>3012</v>
      </c>
      <c r="P2823" t="s">
        <v>5224</v>
      </c>
      <c r="Q2823" t="s">
        <v>2189</v>
      </c>
      <c r="R2823" t="b">
        <v>0</v>
      </c>
      <c r="S2823">
        <v>3000</v>
      </c>
      <c r="T2823" t="s">
        <v>3002</v>
      </c>
      <c r="U2823" t="s">
        <v>3003</v>
      </c>
      <c r="V2823">
        <v>3</v>
      </c>
      <c r="W2823" t="s">
        <v>3012</v>
      </c>
    </row>
    <row r="2824" spans="1:23" hidden="1" x14ac:dyDescent="0.35">
      <c r="A2824" t="s">
        <v>2189</v>
      </c>
      <c r="C2824" s="403">
        <v>45418</v>
      </c>
      <c r="D2824" t="s">
        <v>3543</v>
      </c>
      <c r="E2824" t="s">
        <v>17455</v>
      </c>
      <c r="F2824" t="s">
        <v>17456</v>
      </c>
      <c r="G2824" t="s">
        <v>17457</v>
      </c>
      <c r="H2824" t="s">
        <v>17458</v>
      </c>
      <c r="I2824" t="s">
        <v>17459</v>
      </c>
      <c r="J2824" t="s">
        <v>98</v>
      </c>
      <c r="K2824" t="s">
        <v>2189</v>
      </c>
      <c r="L2824" t="s">
        <v>3291</v>
      </c>
      <c r="M2824" t="s">
        <v>4929</v>
      </c>
      <c r="N2824" t="s">
        <v>17460</v>
      </c>
      <c r="O2824" t="s">
        <v>3012</v>
      </c>
      <c r="P2824" t="s">
        <v>5224</v>
      </c>
      <c r="Q2824" t="s">
        <v>2189</v>
      </c>
      <c r="R2824" t="b">
        <v>0</v>
      </c>
      <c r="S2824">
        <v>700</v>
      </c>
      <c r="T2824" t="s">
        <v>3002</v>
      </c>
      <c r="U2824" t="s">
        <v>3003</v>
      </c>
      <c r="V2824">
        <v>0.7</v>
      </c>
      <c r="W2824" t="s">
        <v>3012</v>
      </c>
    </row>
    <row r="2825" spans="1:23" hidden="1" x14ac:dyDescent="0.35">
      <c r="A2825" t="s">
        <v>2189</v>
      </c>
      <c r="C2825" s="403">
        <v>45418</v>
      </c>
      <c r="D2825" t="s">
        <v>3543</v>
      </c>
      <c r="E2825" t="s">
        <v>17461</v>
      </c>
      <c r="F2825" t="s">
        <v>17462</v>
      </c>
      <c r="G2825" t="s">
        <v>17463</v>
      </c>
      <c r="H2825" t="s">
        <v>17464</v>
      </c>
      <c r="I2825" t="s">
        <v>2470</v>
      </c>
      <c r="J2825" t="s">
        <v>98</v>
      </c>
      <c r="K2825" t="s">
        <v>2189</v>
      </c>
      <c r="L2825" t="s">
        <v>3291</v>
      </c>
      <c r="M2825" t="s">
        <v>4929</v>
      </c>
      <c r="N2825" t="s">
        <v>5490</v>
      </c>
      <c r="O2825" t="s">
        <v>3012</v>
      </c>
      <c r="P2825" t="s">
        <v>5224</v>
      </c>
      <c r="Q2825" t="s">
        <v>2189</v>
      </c>
      <c r="R2825" t="b">
        <v>0</v>
      </c>
      <c r="S2825">
        <v>3000</v>
      </c>
      <c r="T2825" t="s">
        <v>3002</v>
      </c>
      <c r="U2825" t="s">
        <v>3003</v>
      </c>
      <c r="V2825">
        <v>3</v>
      </c>
      <c r="W2825" t="s">
        <v>3012</v>
      </c>
    </row>
    <row r="2826" spans="1:23" hidden="1" x14ac:dyDescent="0.35">
      <c r="A2826" t="s">
        <v>2189</v>
      </c>
      <c r="C2826" s="403">
        <v>45418</v>
      </c>
      <c r="D2826" t="s">
        <v>3543</v>
      </c>
      <c r="E2826" t="s">
        <v>17465</v>
      </c>
      <c r="F2826" t="s">
        <v>17466</v>
      </c>
      <c r="G2826" t="s">
        <v>17467</v>
      </c>
      <c r="H2826" t="s">
        <v>17468</v>
      </c>
      <c r="I2826" t="s">
        <v>2253</v>
      </c>
      <c r="J2826" t="s">
        <v>98</v>
      </c>
      <c r="K2826" t="s">
        <v>2189</v>
      </c>
      <c r="L2826" t="s">
        <v>3291</v>
      </c>
      <c r="M2826" t="s">
        <v>4929</v>
      </c>
      <c r="N2826" t="s">
        <v>5490</v>
      </c>
      <c r="O2826" t="s">
        <v>3012</v>
      </c>
      <c r="P2826" t="s">
        <v>5224</v>
      </c>
      <c r="Q2826" t="s">
        <v>2189</v>
      </c>
      <c r="R2826" t="b">
        <v>0</v>
      </c>
      <c r="S2826">
        <v>1000</v>
      </c>
      <c r="T2826" t="s">
        <v>3002</v>
      </c>
      <c r="U2826" t="s">
        <v>3003</v>
      </c>
      <c r="V2826">
        <v>1</v>
      </c>
      <c r="W2826" t="s">
        <v>3012</v>
      </c>
    </row>
    <row r="2827" spans="1:23" hidden="1" x14ac:dyDescent="0.35">
      <c r="A2827" t="s">
        <v>2189</v>
      </c>
      <c r="C2827" s="403">
        <v>45418</v>
      </c>
      <c r="D2827" t="s">
        <v>3543</v>
      </c>
      <c r="E2827" t="s">
        <v>17469</v>
      </c>
      <c r="F2827" t="s">
        <v>17470</v>
      </c>
      <c r="G2827" t="s">
        <v>17471</v>
      </c>
      <c r="H2827" t="s">
        <v>17472</v>
      </c>
      <c r="I2827" t="s">
        <v>2249</v>
      </c>
      <c r="J2827" t="s">
        <v>98</v>
      </c>
      <c r="K2827" t="s">
        <v>2189</v>
      </c>
      <c r="L2827" t="s">
        <v>3291</v>
      </c>
      <c r="M2827" t="s">
        <v>4929</v>
      </c>
      <c r="N2827" t="s">
        <v>5528</v>
      </c>
      <c r="O2827" t="s">
        <v>3012</v>
      </c>
      <c r="P2827" t="s">
        <v>5224</v>
      </c>
      <c r="Q2827" t="s">
        <v>2189</v>
      </c>
      <c r="R2827" t="b">
        <v>0</v>
      </c>
      <c r="S2827">
        <v>2000</v>
      </c>
      <c r="T2827" t="s">
        <v>3002</v>
      </c>
      <c r="U2827" t="s">
        <v>3003</v>
      </c>
      <c r="V2827">
        <v>2</v>
      </c>
      <c r="W2827" t="s">
        <v>3012</v>
      </c>
    </row>
    <row r="2828" spans="1:23" hidden="1" x14ac:dyDescent="0.35">
      <c r="A2828" t="s">
        <v>821</v>
      </c>
      <c r="C2828" s="403">
        <v>45414</v>
      </c>
      <c r="D2828" t="s">
        <v>23536</v>
      </c>
      <c r="E2828" t="s">
        <v>1703</v>
      </c>
      <c r="F2828" t="s">
        <v>17473</v>
      </c>
      <c r="G2828" t="s">
        <v>819</v>
      </c>
      <c r="H2828" t="s">
        <v>17474</v>
      </c>
      <c r="I2828" t="s">
        <v>17475</v>
      </c>
      <c r="J2828" t="s">
        <v>109</v>
      </c>
      <c r="K2828" t="s">
        <v>820</v>
      </c>
      <c r="L2828" t="s">
        <v>17476</v>
      </c>
      <c r="M2828" t="s">
        <v>17477</v>
      </c>
      <c r="N2828" t="s">
        <v>17478</v>
      </c>
      <c r="O2828" t="s">
        <v>3001</v>
      </c>
      <c r="P2828" t="s">
        <v>17479</v>
      </c>
      <c r="Q2828" t="s">
        <v>820</v>
      </c>
      <c r="R2828" t="b">
        <v>0</v>
      </c>
      <c r="S2828">
        <v>200000</v>
      </c>
      <c r="T2828" t="s">
        <v>3648</v>
      </c>
      <c r="U2828" t="s">
        <v>3003</v>
      </c>
      <c r="V2828">
        <v>200</v>
      </c>
      <c r="W2828" t="s">
        <v>3001</v>
      </c>
    </row>
    <row r="2829" spans="1:23" hidden="1" x14ac:dyDescent="0.35">
      <c r="A2829" t="s">
        <v>821</v>
      </c>
      <c r="C2829" s="403">
        <v>45414</v>
      </c>
      <c r="D2829" t="s">
        <v>23536</v>
      </c>
      <c r="E2829" t="s">
        <v>722</v>
      </c>
      <c r="F2829" t="s">
        <v>17480</v>
      </c>
      <c r="G2829" t="s">
        <v>612</v>
      </c>
      <c r="H2829" t="s">
        <v>17481</v>
      </c>
      <c r="I2829" t="s">
        <v>17482</v>
      </c>
      <c r="J2829" t="s">
        <v>109</v>
      </c>
      <c r="K2829" t="s">
        <v>822</v>
      </c>
      <c r="L2829" t="s">
        <v>17483</v>
      </c>
      <c r="M2829" t="s">
        <v>17484</v>
      </c>
      <c r="N2829" t="s">
        <v>17485</v>
      </c>
      <c r="O2829" t="s">
        <v>3001</v>
      </c>
      <c r="P2829" t="s">
        <v>17486</v>
      </c>
      <c r="Q2829" t="s">
        <v>822</v>
      </c>
      <c r="R2829" t="b">
        <v>0</v>
      </c>
      <c r="S2829">
        <v>200000</v>
      </c>
      <c r="T2829" t="s">
        <v>3013</v>
      </c>
      <c r="U2829" t="s">
        <v>3003</v>
      </c>
      <c r="V2829">
        <v>200</v>
      </c>
      <c r="W2829" t="s">
        <v>3001</v>
      </c>
    </row>
    <row r="2830" spans="1:23" hidden="1" x14ac:dyDescent="0.35">
      <c r="A2830" t="s">
        <v>350</v>
      </c>
      <c r="C2830" s="403">
        <v>45414</v>
      </c>
      <c r="D2830" t="s">
        <v>23536</v>
      </c>
      <c r="E2830" t="s">
        <v>1202</v>
      </c>
      <c r="F2830" t="s">
        <v>17487</v>
      </c>
      <c r="G2830" t="s">
        <v>838</v>
      </c>
      <c r="H2830" t="s">
        <v>17488</v>
      </c>
      <c r="I2830" t="s">
        <v>9699</v>
      </c>
      <c r="J2830" t="s">
        <v>103</v>
      </c>
      <c r="K2830" t="s">
        <v>837</v>
      </c>
      <c r="L2830" t="s">
        <v>9242</v>
      </c>
      <c r="M2830" t="s">
        <v>9700</v>
      </c>
      <c r="N2830" t="s">
        <v>17489</v>
      </c>
      <c r="O2830" t="s">
        <v>3030</v>
      </c>
      <c r="P2830" t="s">
        <v>9700</v>
      </c>
      <c r="Q2830" t="s">
        <v>837</v>
      </c>
      <c r="R2830" t="b">
        <v>1</v>
      </c>
      <c r="S2830">
        <v>20000</v>
      </c>
      <c r="T2830" t="s">
        <v>3648</v>
      </c>
      <c r="U2830" t="s">
        <v>3003</v>
      </c>
      <c r="V2830">
        <v>20</v>
      </c>
      <c r="W2830" t="s">
        <v>3030</v>
      </c>
    </row>
    <row r="2831" spans="1:23" hidden="1" x14ac:dyDescent="0.35">
      <c r="A2831" t="s">
        <v>381</v>
      </c>
      <c r="C2831" s="403">
        <v>45414</v>
      </c>
      <c r="D2831" t="s">
        <v>23536</v>
      </c>
      <c r="E2831" t="s">
        <v>413</v>
      </c>
      <c r="F2831" t="s">
        <v>17490</v>
      </c>
      <c r="G2831" t="s">
        <v>414</v>
      </c>
      <c r="H2831" t="s">
        <v>17491</v>
      </c>
      <c r="I2831" t="s">
        <v>17492</v>
      </c>
      <c r="J2831" t="s">
        <v>101</v>
      </c>
      <c r="K2831" t="s">
        <v>415</v>
      </c>
      <c r="L2831" t="s">
        <v>10294</v>
      </c>
      <c r="M2831" t="s">
        <v>1798</v>
      </c>
      <c r="N2831" t="s">
        <v>17493</v>
      </c>
      <c r="O2831" t="s">
        <v>3030</v>
      </c>
      <c r="P2831" t="s">
        <v>10296</v>
      </c>
      <c r="Q2831" t="s">
        <v>415</v>
      </c>
      <c r="R2831" t="b">
        <v>0</v>
      </c>
      <c r="S2831">
        <v>60000</v>
      </c>
      <c r="T2831" t="s">
        <v>3013</v>
      </c>
      <c r="U2831" t="s">
        <v>3003</v>
      </c>
      <c r="V2831">
        <v>60</v>
      </c>
      <c r="W2831" t="s">
        <v>3030</v>
      </c>
    </row>
    <row r="2832" spans="1:23" hidden="1" x14ac:dyDescent="0.35">
      <c r="A2832" t="s">
        <v>2189</v>
      </c>
      <c r="C2832" s="403">
        <v>45414</v>
      </c>
      <c r="D2832" t="s">
        <v>23536</v>
      </c>
      <c r="E2832" t="s">
        <v>875</v>
      </c>
      <c r="F2832" t="s">
        <v>17494</v>
      </c>
      <c r="G2832" t="s">
        <v>603</v>
      </c>
      <c r="H2832" t="s">
        <v>17495</v>
      </c>
      <c r="I2832" t="s">
        <v>17496</v>
      </c>
      <c r="J2832" t="s">
        <v>98</v>
      </c>
      <c r="K2832" t="s">
        <v>2189</v>
      </c>
      <c r="L2832" t="s">
        <v>3154</v>
      </c>
      <c r="M2832" t="s">
        <v>4260</v>
      </c>
      <c r="N2832" t="s">
        <v>6041</v>
      </c>
      <c r="O2832" t="s">
        <v>3207</v>
      </c>
      <c r="P2832" t="s">
        <v>4262</v>
      </c>
      <c r="Q2832" t="s">
        <v>2189</v>
      </c>
      <c r="R2832" t="b">
        <v>1</v>
      </c>
      <c r="S2832">
        <v>0</v>
      </c>
      <c r="T2832" t="s">
        <v>3013</v>
      </c>
      <c r="U2832" t="s">
        <v>3003</v>
      </c>
      <c r="V2832">
        <v>0</v>
      </c>
      <c r="W2832" t="s">
        <v>3207</v>
      </c>
    </row>
    <row r="2833" spans="1:23" hidden="1" x14ac:dyDescent="0.35">
      <c r="A2833" t="s">
        <v>2189</v>
      </c>
      <c r="C2833" s="403">
        <v>45414</v>
      </c>
      <c r="D2833" t="s">
        <v>23536</v>
      </c>
      <c r="E2833" t="s">
        <v>2654</v>
      </c>
      <c r="F2833" t="s">
        <v>17497</v>
      </c>
      <c r="G2833" t="s">
        <v>874</v>
      </c>
      <c r="H2833" t="s">
        <v>17498</v>
      </c>
      <c r="I2833" t="s">
        <v>17499</v>
      </c>
      <c r="J2833" t="s">
        <v>98</v>
      </c>
      <c r="K2833" t="s">
        <v>2189</v>
      </c>
      <c r="L2833" t="s">
        <v>3205</v>
      </c>
      <c r="M2833" t="s">
        <v>5636</v>
      </c>
      <c r="N2833" t="s">
        <v>8941</v>
      </c>
      <c r="O2833" t="s">
        <v>3030</v>
      </c>
      <c r="P2833" t="s">
        <v>5638</v>
      </c>
      <c r="Q2833" t="s">
        <v>2189</v>
      </c>
      <c r="R2833" t="b">
        <v>0</v>
      </c>
      <c r="S2833">
        <v>5000</v>
      </c>
      <c r="T2833" t="s">
        <v>3648</v>
      </c>
      <c r="U2833" t="s">
        <v>3003</v>
      </c>
      <c r="V2833">
        <v>5</v>
      </c>
      <c r="W2833" t="s">
        <v>3030</v>
      </c>
    </row>
    <row r="2834" spans="1:23" hidden="1" x14ac:dyDescent="0.35">
      <c r="A2834" t="s">
        <v>419</v>
      </c>
      <c r="C2834" s="403">
        <v>45414</v>
      </c>
      <c r="D2834" t="s">
        <v>23536</v>
      </c>
      <c r="E2834" t="s">
        <v>512</v>
      </c>
      <c r="F2834" t="s">
        <v>17500</v>
      </c>
      <c r="G2834" t="s">
        <v>257</v>
      </c>
      <c r="H2834" t="s">
        <v>17501</v>
      </c>
      <c r="I2834" t="s">
        <v>2925</v>
      </c>
      <c r="J2834" t="s">
        <v>94</v>
      </c>
      <c r="K2834" t="s">
        <v>497</v>
      </c>
      <c r="L2834" t="s">
        <v>3745</v>
      </c>
      <c r="M2834" t="s">
        <v>17502</v>
      </c>
      <c r="N2834" t="s">
        <v>17503</v>
      </c>
      <c r="O2834" t="s">
        <v>3030</v>
      </c>
      <c r="P2834" t="s">
        <v>17504</v>
      </c>
      <c r="Q2834" t="s">
        <v>497</v>
      </c>
      <c r="R2834" t="b">
        <v>0</v>
      </c>
      <c r="S2834">
        <v>10000</v>
      </c>
      <c r="T2834" t="s">
        <v>3648</v>
      </c>
      <c r="U2834" t="s">
        <v>3003</v>
      </c>
      <c r="V2834">
        <v>10</v>
      </c>
      <c r="W2834" t="s">
        <v>3030</v>
      </c>
    </row>
    <row r="2835" spans="1:23" hidden="1" x14ac:dyDescent="0.35">
      <c r="A2835" t="s">
        <v>2176</v>
      </c>
      <c r="C2835" s="403">
        <v>45414</v>
      </c>
      <c r="D2835" t="s">
        <v>23536</v>
      </c>
      <c r="E2835" t="s">
        <v>741</v>
      </c>
      <c r="F2835" t="s">
        <v>17505</v>
      </c>
      <c r="G2835" t="s">
        <v>841</v>
      </c>
      <c r="H2835" t="s">
        <v>17506</v>
      </c>
      <c r="I2835" t="s">
        <v>17507</v>
      </c>
      <c r="J2835" t="s">
        <v>102</v>
      </c>
      <c r="K2835" t="s">
        <v>371</v>
      </c>
      <c r="L2835" t="s">
        <v>4156</v>
      </c>
      <c r="M2835" t="s">
        <v>17508</v>
      </c>
      <c r="N2835" t="s">
        <v>17509</v>
      </c>
      <c r="O2835" t="s">
        <v>3030</v>
      </c>
      <c r="P2835" t="s">
        <v>17510</v>
      </c>
      <c r="Q2835" t="s">
        <v>371</v>
      </c>
      <c r="R2835" t="b">
        <v>1</v>
      </c>
      <c r="S2835">
        <v>80000</v>
      </c>
      <c r="T2835" t="s">
        <v>3013</v>
      </c>
      <c r="U2835" t="s">
        <v>3003</v>
      </c>
      <c r="V2835">
        <v>80</v>
      </c>
      <c r="W2835" t="s">
        <v>3030</v>
      </c>
    </row>
    <row r="2836" spans="1:23" hidden="1" x14ac:dyDescent="0.35">
      <c r="A2836" t="s">
        <v>2176</v>
      </c>
      <c r="C2836" s="403">
        <v>45414</v>
      </c>
      <c r="D2836" t="s">
        <v>23536</v>
      </c>
      <c r="E2836" t="s">
        <v>2815</v>
      </c>
      <c r="F2836" t="s">
        <v>17511</v>
      </c>
      <c r="G2836" t="s">
        <v>17512</v>
      </c>
      <c r="H2836" t="s">
        <v>17513</v>
      </c>
      <c r="I2836" t="s">
        <v>17512</v>
      </c>
      <c r="J2836" t="s">
        <v>102</v>
      </c>
      <c r="K2836" t="s">
        <v>842</v>
      </c>
      <c r="L2836" t="s">
        <v>10483</v>
      </c>
      <c r="M2836" t="s">
        <v>17514</v>
      </c>
      <c r="N2836" t="s">
        <v>17515</v>
      </c>
      <c r="O2836" t="s">
        <v>3001</v>
      </c>
      <c r="P2836" t="s">
        <v>13213</v>
      </c>
      <c r="Q2836" t="s">
        <v>349</v>
      </c>
      <c r="R2836" t="b">
        <v>1</v>
      </c>
      <c r="S2836">
        <v>0</v>
      </c>
      <c r="T2836" t="s">
        <v>3648</v>
      </c>
      <c r="U2836" t="s">
        <v>3003</v>
      </c>
      <c r="V2836">
        <v>0</v>
      </c>
      <c r="W2836" t="s">
        <v>3001</v>
      </c>
    </row>
    <row r="2837" spans="1:23" hidden="1" x14ac:dyDescent="0.35">
      <c r="A2837" t="s">
        <v>2189</v>
      </c>
      <c r="C2837" s="403">
        <v>45414</v>
      </c>
      <c r="D2837" t="s">
        <v>23536</v>
      </c>
      <c r="E2837" t="s">
        <v>1650</v>
      </c>
      <c r="F2837" t="s">
        <v>17516</v>
      </c>
      <c r="G2837" t="s">
        <v>876</v>
      </c>
      <c r="H2837" t="s">
        <v>17517</v>
      </c>
      <c r="I2837" t="s">
        <v>17518</v>
      </c>
      <c r="J2837" t="s">
        <v>98</v>
      </c>
      <c r="K2837" t="s">
        <v>2189</v>
      </c>
      <c r="L2837" t="s">
        <v>9177</v>
      </c>
      <c r="M2837" t="s">
        <v>9178</v>
      </c>
      <c r="N2837" t="s">
        <v>17519</v>
      </c>
      <c r="O2837" t="s">
        <v>3001</v>
      </c>
      <c r="P2837" t="s">
        <v>9180</v>
      </c>
      <c r="Q2837" t="s">
        <v>2189</v>
      </c>
      <c r="R2837" t="b">
        <v>0</v>
      </c>
      <c r="S2837">
        <v>10000</v>
      </c>
      <c r="T2837" t="s">
        <v>3648</v>
      </c>
      <c r="U2837" t="s">
        <v>3003</v>
      </c>
      <c r="V2837">
        <v>10</v>
      </c>
      <c r="W2837" t="s">
        <v>3001</v>
      </c>
    </row>
    <row r="2838" spans="1:23" hidden="1" x14ac:dyDescent="0.35">
      <c r="A2838" t="s">
        <v>2189</v>
      </c>
      <c r="C2838" s="403">
        <v>45414</v>
      </c>
      <c r="D2838" t="s">
        <v>23536</v>
      </c>
      <c r="E2838" t="s">
        <v>2807</v>
      </c>
      <c r="F2838" t="s">
        <v>17520</v>
      </c>
      <c r="G2838" t="s">
        <v>877</v>
      </c>
      <c r="H2838" t="s">
        <v>17521</v>
      </c>
      <c r="I2838" t="s">
        <v>17522</v>
      </c>
      <c r="J2838" t="s">
        <v>98</v>
      </c>
      <c r="K2838" t="s">
        <v>2189</v>
      </c>
      <c r="L2838" t="s">
        <v>3154</v>
      </c>
      <c r="M2838" t="s">
        <v>3155</v>
      </c>
      <c r="N2838" t="s">
        <v>17523</v>
      </c>
      <c r="O2838" t="s">
        <v>3001</v>
      </c>
      <c r="P2838" t="s">
        <v>4837</v>
      </c>
      <c r="Q2838" t="s">
        <v>2189</v>
      </c>
      <c r="R2838" t="b">
        <v>0</v>
      </c>
      <c r="S2838">
        <v>60000</v>
      </c>
      <c r="T2838" t="s">
        <v>3648</v>
      </c>
      <c r="U2838" t="s">
        <v>3003</v>
      </c>
      <c r="V2838">
        <v>60</v>
      </c>
      <c r="W2838" t="s">
        <v>3001</v>
      </c>
    </row>
    <row r="2839" spans="1:23" hidden="1" x14ac:dyDescent="0.35">
      <c r="A2839" t="s">
        <v>2189</v>
      </c>
      <c r="C2839" s="403">
        <v>45293</v>
      </c>
      <c r="D2839" t="s">
        <v>23536</v>
      </c>
      <c r="E2839" t="s">
        <v>2804</v>
      </c>
      <c r="F2839" t="s">
        <v>17524</v>
      </c>
      <c r="G2839" t="s">
        <v>872</v>
      </c>
      <c r="H2839" t="s">
        <v>17525</v>
      </c>
      <c r="I2839" t="s">
        <v>5804</v>
      </c>
      <c r="J2839" t="s">
        <v>98</v>
      </c>
      <c r="K2839" t="s">
        <v>2189</v>
      </c>
      <c r="L2839" t="s">
        <v>3301</v>
      </c>
      <c r="M2839" t="s">
        <v>7309</v>
      </c>
      <c r="N2839" t="s">
        <v>17526</v>
      </c>
      <c r="O2839" t="s">
        <v>3001</v>
      </c>
      <c r="P2839" t="s">
        <v>7309</v>
      </c>
      <c r="Q2839" t="s">
        <v>2189</v>
      </c>
      <c r="R2839" t="b">
        <v>1</v>
      </c>
      <c r="S2839">
        <v>0</v>
      </c>
      <c r="T2839" t="s">
        <v>3648</v>
      </c>
      <c r="U2839" t="s">
        <v>3003</v>
      </c>
      <c r="V2839">
        <v>0</v>
      </c>
      <c r="W2839" t="s">
        <v>3001</v>
      </c>
    </row>
    <row r="2840" spans="1:23" hidden="1" x14ac:dyDescent="0.35">
      <c r="A2840" t="s">
        <v>350</v>
      </c>
      <c r="C2840" s="403">
        <v>45293</v>
      </c>
      <c r="D2840" t="s">
        <v>3543</v>
      </c>
      <c r="E2840" t="s">
        <v>17527</v>
      </c>
      <c r="F2840" t="s">
        <v>17528</v>
      </c>
      <c r="G2840" t="s">
        <v>17529</v>
      </c>
      <c r="H2840" t="s">
        <v>17530</v>
      </c>
      <c r="I2840" t="s">
        <v>17531</v>
      </c>
      <c r="J2840" t="s">
        <v>105</v>
      </c>
      <c r="K2840" t="s">
        <v>846</v>
      </c>
      <c r="L2840" t="s">
        <v>8323</v>
      </c>
      <c r="M2840" t="s">
        <v>1798</v>
      </c>
      <c r="N2840" t="s">
        <v>17532</v>
      </c>
      <c r="O2840" t="s">
        <v>3012</v>
      </c>
      <c r="P2840" t="s">
        <v>13901</v>
      </c>
      <c r="Q2840" t="s">
        <v>846</v>
      </c>
      <c r="R2840" t="b">
        <v>0</v>
      </c>
      <c r="S2840">
        <v>2000</v>
      </c>
      <c r="T2840" t="s">
        <v>3002</v>
      </c>
      <c r="U2840" t="s">
        <v>3003</v>
      </c>
      <c r="V2840">
        <v>2</v>
      </c>
      <c r="W2840" t="s">
        <v>3012</v>
      </c>
    </row>
    <row r="2841" spans="1:23" hidden="1" x14ac:dyDescent="0.35">
      <c r="A2841" t="s">
        <v>350</v>
      </c>
      <c r="C2841" s="403">
        <v>45293</v>
      </c>
      <c r="D2841" t="s">
        <v>3543</v>
      </c>
      <c r="E2841" t="s">
        <v>17533</v>
      </c>
      <c r="F2841" t="s">
        <v>17534</v>
      </c>
      <c r="G2841" t="s">
        <v>17535</v>
      </c>
      <c r="H2841" t="s">
        <v>17536</v>
      </c>
      <c r="I2841" t="s">
        <v>17535</v>
      </c>
      <c r="J2841" t="s">
        <v>105</v>
      </c>
      <c r="K2841" t="s">
        <v>846</v>
      </c>
      <c r="L2841" t="s">
        <v>8323</v>
      </c>
      <c r="M2841" t="s">
        <v>1798</v>
      </c>
      <c r="N2841" t="s">
        <v>17537</v>
      </c>
      <c r="O2841" t="s">
        <v>3012</v>
      </c>
      <c r="P2841" t="s">
        <v>13901</v>
      </c>
      <c r="Q2841" t="s">
        <v>846</v>
      </c>
      <c r="R2841" t="b">
        <v>0</v>
      </c>
      <c r="S2841">
        <v>14000</v>
      </c>
      <c r="T2841" t="s">
        <v>3002</v>
      </c>
      <c r="U2841" t="s">
        <v>3003</v>
      </c>
      <c r="V2841">
        <v>14</v>
      </c>
      <c r="W2841" t="s">
        <v>3012</v>
      </c>
    </row>
    <row r="2842" spans="1:23" hidden="1" x14ac:dyDescent="0.35">
      <c r="A2842" t="s">
        <v>350</v>
      </c>
      <c r="C2842" s="403">
        <v>45293</v>
      </c>
      <c r="D2842" t="s">
        <v>3670</v>
      </c>
      <c r="E2842" t="s">
        <v>17538</v>
      </c>
      <c r="F2842" t="s">
        <v>17539</v>
      </c>
      <c r="G2842" t="s">
        <v>17540</v>
      </c>
      <c r="H2842" t="s">
        <v>15636</v>
      </c>
      <c r="I2842" t="s">
        <v>2301</v>
      </c>
      <c r="J2842" t="s">
        <v>105</v>
      </c>
      <c r="K2842" t="s">
        <v>846</v>
      </c>
      <c r="L2842" t="s">
        <v>17541</v>
      </c>
      <c r="M2842" t="s">
        <v>17542</v>
      </c>
      <c r="N2842" t="s">
        <v>17543</v>
      </c>
      <c r="O2842" t="s">
        <v>3030</v>
      </c>
      <c r="P2842" t="s">
        <v>17544</v>
      </c>
      <c r="Q2842" t="s">
        <v>846</v>
      </c>
      <c r="R2842" t="b">
        <v>1</v>
      </c>
      <c r="S2842">
        <v>0</v>
      </c>
      <c r="T2842" t="s">
        <v>3002</v>
      </c>
      <c r="U2842" t="s">
        <v>3003</v>
      </c>
      <c r="V2842">
        <v>0</v>
      </c>
      <c r="W2842" t="s">
        <v>3030</v>
      </c>
    </row>
    <row r="2843" spans="1:23" hidden="1" x14ac:dyDescent="0.35">
      <c r="A2843" t="s">
        <v>350</v>
      </c>
      <c r="C2843" s="403">
        <v>45293</v>
      </c>
      <c r="D2843" t="s">
        <v>3661</v>
      </c>
      <c r="E2843" t="s">
        <v>17545</v>
      </c>
      <c r="F2843" t="s">
        <v>17546</v>
      </c>
      <c r="G2843" t="s">
        <v>17547</v>
      </c>
      <c r="H2843" t="s">
        <v>17548</v>
      </c>
      <c r="I2843" t="s">
        <v>13211</v>
      </c>
      <c r="J2843" t="s">
        <v>105</v>
      </c>
      <c r="K2843" t="s">
        <v>846</v>
      </c>
      <c r="L2843" t="s">
        <v>17541</v>
      </c>
      <c r="M2843" t="s">
        <v>1798</v>
      </c>
      <c r="N2843" t="s">
        <v>17549</v>
      </c>
      <c r="O2843" t="s">
        <v>3030</v>
      </c>
      <c r="P2843" t="s">
        <v>17544</v>
      </c>
      <c r="Q2843" t="s">
        <v>846</v>
      </c>
      <c r="R2843" t="b">
        <v>0</v>
      </c>
      <c r="S2843">
        <v>40000</v>
      </c>
      <c r="T2843" t="s">
        <v>3002</v>
      </c>
      <c r="U2843" t="s">
        <v>3003</v>
      </c>
      <c r="V2843">
        <v>40</v>
      </c>
      <c r="W2843" t="s">
        <v>3030</v>
      </c>
    </row>
    <row r="2844" spans="1:23" hidden="1" x14ac:dyDescent="0.35">
      <c r="A2844" t="s">
        <v>350</v>
      </c>
      <c r="C2844" s="403">
        <v>45293</v>
      </c>
      <c r="D2844" t="s">
        <v>3543</v>
      </c>
      <c r="E2844" t="s">
        <v>17550</v>
      </c>
      <c r="F2844" t="s">
        <v>17551</v>
      </c>
      <c r="G2844" t="s">
        <v>2432</v>
      </c>
      <c r="H2844" t="s">
        <v>17552</v>
      </c>
      <c r="I2844" t="s">
        <v>2432</v>
      </c>
      <c r="J2844" t="s">
        <v>103</v>
      </c>
      <c r="K2844" t="s">
        <v>836</v>
      </c>
      <c r="L2844" t="s">
        <v>9190</v>
      </c>
      <c r="M2844" t="s">
        <v>1798</v>
      </c>
      <c r="N2844" t="s">
        <v>13345</v>
      </c>
      <c r="O2844" t="s">
        <v>3001</v>
      </c>
      <c r="P2844" t="s">
        <v>10364</v>
      </c>
      <c r="Q2844" t="s">
        <v>846</v>
      </c>
      <c r="R2844" t="b">
        <v>0</v>
      </c>
      <c r="S2844">
        <v>5000</v>
      </c>
      <c r="T2844" t="s">
        <v>3002</v>
      </c>
      <c r="U2844" t="s">
        <v>3003</v>
      </c>
      <c r="V2844">
        <v>5</v>
      </c>
      <c r="W2844" t="s">
        <v>3001</v>
      </c>
    </row>
    <row r="2845" spans="1:23" hidden="1" x14ac:dyDescent="0.35">
      <c r="A2845" t="s">
        <v>2189</v>
      </c>
      <c r="C2845" s="403">
        <v>45293</v>
      </c>
      <c r="D2845" t="s">
        <v>23536</v>
      </c>
      <c r="E2845" t="s">
        <v>2273</v>
      </c>
      <c r="F2845" t="s">
        <v>17553</v>
      </c>
      <c r="G2845" t="s">
        <v>811</v>
      </c>
      <c r="H2845" t="s">
        <v>17554</v>
      </c>
      <c r="I2845" t="s">
        <v>2819</v>
      </c>
      <c r="J2845" t="s">
        <v>101</v>
      </c>
      <c r="K2845" t="s">
        <v>792</v>
      </c>
      <c r="L2845" t="s">
        <v>16171</v>
      </c>
      <c r="M2845" t="s">
        <v>1798</v>
      </c>
      <c r="N2845" t="s">
        <v>17555</v>
      </c>
      <c r="O2845" t="s">
        <v>3030</v>
      </c>
      <c r="P2845" t="s">
        <v>16173</v>
      </c>
      <c r="Q2845" t="s">
        <v>2189</v>
      </c>
      <c r="R2845" t="b">
        <v>1</v>
      </c>
      <c r="S2845">
        <v>500000</v>
      </c>
      <c r="T2845" t="s">
        <v>3013</v>
      </c>
      <c r="U2845" t="s">
        <v>3003</v>
      </c>
      <c r="V2845">
        <v>500</v>
      </c>
      <c r="W2845" t="s">
        <v>3030</v>
      </c>
    </row>
    <row r="2846" spans="1:23" hidden="1" x14ac:dyDescent="0.35">
      <c r="A2846" t="s">
        <v>2189</v>
      </c>
      <c r="C2846" s="403">
        <v>45293</v>
      </c>
      <c r="D2846" t="s">
        <v>23536</v>
      </c>
      <c r="E2846" t="s">
        <v>873</v>
      </c>
      <c r="F2846" t="s">
        <v>17556</v>
      </c>
      <c r="G2846" t="s">
        <v>17557</v>
      </c>
      <c r="H2846" t="s">
        <v>5413</v>
      </c>
      <c r="I2846" t="s">
        <v>5414</v>
      </c>
      <c r="J2846" t="s">
        <v>98</v>
      </c>
      <c r="K2846" t="s">
        <v>2189</v>
      </c>
      <c r="L2846" t="s">
        <v>9177</v>
      </c>
      <c r="M2846" t="s">
        <v>17558</v>
      </c>
      <c r="N2846" t="s">
        <v>17559</v>
      </c>
      <c r="O2846" t="s">
        <v>3001</v>
      </c>
      <c r="P2846" t="s">
        <v>9180</v>
      </c>
      <c r="Q2846" t="s">
        <v>2189</v>
      </c>
      <c r="R2846" t="b">
        <v>1</v>
      </c>
      <c r="S2846">
        <v>100000</v>
      </c>
      <c r="T2846" t="s">
        <v>3648</v>
      </c>
      <c r="U2846" t="s">
        <v>3003</v>
      </c>
      <c r="V2846">
        <v>100</v>
      </c>
      <c r="W2846" t="s">
        <v>3001</v>
      </c>
    </row>
    <row r="2847" spans="1:23" hidden="1" x14ac:dyDescent="0.35">
      <c r="A2847" t="s">
        <v>419</v>
      </c>
      <c r="C2847" s="403">
        <v>45211</v>
      </c>
      <c r="D2847" t="s">
        <v>23536</v>
      </c>
      <c r="E2847" t="s">
        <v>2963</v>
      </c>
      <c r="F2847" t="s">
        <v>17560</v>
      </c>
      <c r="G2847" t="s">
        <v>833</v>
      </c>
      <c r="H2847" t="s">
        <v>17561</v>
      </c>
      <c r="I2847" t="s">
        <v>400</v>
      </c>
      <c r="J2847" t="s">
        <v>96</v>
      </c>
      <c r="K2847" t="s">
        <v>501</v>
      </c>
      <c r="L2847" t="s">
        <v>10287</v>
      </c>
      <c r="M2847" t="s">
        <v>17562</v>
      </c>
      <c r="N2847" t="s">
        <v>17563</v>
      </c>
      <c r="O2847" t="s">
        <v>3030</v>
      </c>
      <c r="P2847" t="s">
        <v>3249</v>
      </c>
      <c r="Q2847" t="s">
        <v>499</v>
      </c>
      <c r="R2847" t="b">
        <v>0</v>
      </c>
      <c r="S2847">
        <v>0</v>
      </c>
      <c r="T2847" t="s">
        <v>3648</v>
      </c>
      <c r="U2847" t="s">
        <v>3003</v>
      </c>
      <c r="V2847">
        <v>0</v>
      </c>
      <c r="W2847" t="s">
        <v>3030</v>
      </c>
    </row>
    <row r="2848" spans="1:23" hidden="1" x14ac:dyDescent="0.35">
      <c r="A2848" t="s">
        <v>419</v>
      </c>
      <c r="C2848" s="403">
        <v>45211</v>
      </c>
      <c r="D2848" t="s">
        <v>23536</v>
      </c>
      <c r="E2848" t="s">
        <v>1088</v>
      </c>
      <c r="F2848" t="s">
        <v>17564</v>
      </c>
      <c r="G2848" t="s">
        <v>17565</v>
      </c>
      <c r="H2848" t="s">
        <v>17566</v>
      </c>
      <c r="I2848" t="s">
        <v>1114</v>
      </c>
      <c r="J2848" t="s">
        <v>92</v>
      </c>
      <c r="K2848" t="s">
        <v>447</v>
      </c>
      <c r="L2848" t="s">
        <v>7290</v>
      </c>
      <c r="M2848" t="s">
        <v>17567</v>
      </c>
      <c r="N2848" t="s">
        <v>17568</v>
      </c>
      <c r="O2848" t="s">
        <v>3030</v>
      </c>
      <c r="P2848" t="s">
        <v>17569</v>
      </c>
      <c r="Q2848" t="s">
        <v>418</v>
      </c>
      <c r="R2848" t="b">
        <v>1</v>
      </c>
      <c r="S2848">
        <v>15000</v>
      </c>
      <c r="T2848" t="s">
        <v>3013</v>
      </c>
      <c r="U2848" t="s">
        <v>3003</v>
      </c>
      <c r="V2848">
        <v>15</v>
      </c>
      <c r="W2848" t="s">
        <v>3030</v>
      </c>
    </row>
    <row r="2849" spans="1:23" hidden="1" x14ac:dyDescent="0.35">
      <c r="A2849" t="s">
        <v>2176</v>
      </c>
      <c r="C2849" s="403">
        <v>45211</v>
      </c>
      <c r="D2849" t="s">
        <v>23536</v>
      </c>
      <c r="E2849" t="s">
        <v>377</v>
      </c>
      <c r="F2849" t="s">
        <v>17570</v>
      </c>
      <c r="G2849" t="s">
        <v>1883</v>
      </c>
      <c r="H2849" t="s">
        <v>17571</v>
      </c>
      <c r="I2849" t="s">
        <v>2318</v>
      </c>
      <c r="J2849" t="s">
        <v>102</v>
      </c>
      <c r="K2849" t="s">
        <v>378</v>
      </c>
      <c r="L2849" t="s">
        <v>3719</v>
      </c>
      <c r="M2849" t="s">
        <v>4437</v>
      </c>
      <c r="N2849" t="s">
        <v>17572</v>
      </c>
      <c r="O2849" t="s">
        <v>3030</v>
      </c>
      <c r="P2849" t="s">
        <v>10346</v>
      </c>
      <c r="Q2849" t="s">
        <v>378</v>
      </c>
      <c r="R2849" t="b">
        <v>1</v>
      </c>
      <c r="S2849">
        <v>70000</v>
      </c>
      <c r="T2849" t="s">
        <v>3013</v>
      </c>
      <c r="U2849" t="s">
        <v>8048</v>
      </c>
      <c r="V2849">
        <v>70</v>
      </c>
      <c r="W2849" t="s">
        <v>3030</v>
      </c>
    </row>
    <row r="2850" spans="1:23" hidden="1" x14ac:dyDescent="0.35">
      <c r="A2850" t="s">
        <v>350</v>
      </c>
      <c r="C2850" s="403">
        <v>45211</v>
      </c>
      <c r="D2850" t="s">
        <v>23536</v>
      </c>
      <c r="E2850" t="s">
        <v>724</v>
      </c>
      <c r="F2850" t="s">
        <v>17573</v>
      </c>
      <c r="G2850" t="s">
        <v>847</v>
      </c>
      <c r="H2850" t="s">
        <v>17574</v>
      </c>
      <c r="I2850" t="s">
        <v>17575</v>
      </c>
      <c r="J2850" t="s">
        <v>105</v>
      </c>
      <c r="K2850" t="s">
        <v>376</v>
      </c>
      <c r="L2850" t="s">
        <v>17576</v>
      </c>
      <c r="M2850" t="s">
        <v>17577</v>
      </c>
      <c r="N2850" t="s">
        <v>17578</v>
      </c>
      <c r="O2850" t="s">
        <v>3030</v>
      </c>
      <c r="P2850" t="s">
        <v>17579</v>
      </c>
      <c r="Q2850" t="s">
        <v>307</v>
      </c>
      <c r="R2850" t="b">
        <v>0</v>
      </c>
      <c r="S2850">
        <v>50000</v>
      </c>
      <c r="T2850" t="s">
        <v>3013</v>
      </c>
      <c r="U2850" t="s">
        <v>8048</v>
      </c>
      <c r="V2850">
        <v>50</v>
      </c>
      <c r="W2850" t="s">
        <v>3030</v>
      </c>
    </row>
    <row r="2851" spans="1:23" hidden="1" x14ac:dyDescent="0.35">
      <c r="A2851" t="s">
        <v>2176</v>
      </c>
      <c r="C2851" s="403">
        <v>45211</v>
      </c>
      <c r="D2851" t="s">
        <v>23536</v>
      </c>
      <c r="E2851" t="s">
        <v>738</v>
      </c>
      <c r="F2851" t="s">
        <v>17580</v>
      </c>
      <c r="G2851" t="s">
        <v>17581</v>
      </c>
      <c r="H2851" t="s">
        <v>17582</v>
      </c>
      <c r="I2851" t="s">
        <v>2388</v>
      </c>
      <c r="J2851" t="s">
        <v>102</v>
      </c>
      <c r="K2851" t="s">
        <v>371</v>
      </c>
      <c r="L2851" t="s">
        <v>10933</v>
      </c>
      <c r="M2851" t="s">
        <v>17583</v>
      </c>
      <c r="N2851" t="s">
        <v>17584</v>
      </c>
      <c r="O2851" t="s">
        <v>3030</v>
      </c>
      <c r="P2851" t="s">
        <v>17585</v>
      </c>
      <c r="Q2851" t="s">
        <v>371</v>
      </c>
      <c r="R2851" t="b">
        <v>1</v>
      </c>
      <c r="S2851">
        <v>50000</v>
      </c>
      <c r="T2851" t="s">
        <v>3013</v>
      </c>
      <c r="U2851" t="s">
        <v>8048</v>
      </c>
      <c r="V2851">
        <v>50</v>
      </c>
      <c r="W2851" t="s">
        <v>3030</v>
      </c>
    </row>
    <row r="2852" spans="1:23" hidden="1" x14ac:dyDescent="0.35">
      <c r="A2852" t="s">
        <v>419</v>
      </c>
      <c r="C2852" s="403">
        <v>45205</v>
      </c>
      <c r="D2852" t="s">
        <v>23536</v>
      </c>
      <c r="E2852" t="s">
        <v>1090</v>
      </c>
      <c r="F2852" t="s">
        <v>17586</v>
      </c>
      <c r="G2852" t="s">
        <v>831</v>
      </c>
      <c r="H2852" t="s">
        <v>17587</v>
      </c>
      <c r="I2852" t="s">
        <v>2279</v>
      </c>
      <c r="J2852" t="s">
        <v>96</v>
      </c>
      <c r="K2852" t="s">
        <v>544</v>
      </c>
      <c r="L2852" t="s">
        <v>9337</v>
      </c>
      <c r="M2852" t="s">
        <v>4734</v>
      </c>
      <c r="N2852" t="s">
        <v>9704</v>
      </c>
      <c r="O2852" t="s">
        <v>3030</v>
      </c>
      <c r="P2852" t="s">
        <v>9705</v>
      </c>
      <c r="Q2852" t="s">
        <v>499</v>
      </c>
      <c r="R2852" t="b">
        <v>0</v>
      </c>
      <c r="S2852">
        <v>40000</v>
      </c>
      <c r="T2852" t="s">
        <v>3648</v>
      </c>
      <c r="U2852" t="s">
        <v>3003</v>
      </c>
      <c r="V2852">
        <v>40</v>
      </c>
      <c r="W2852" t="s">
        <v>3030</v>
      </c>
    </row>
    <row r="2853" spans="1:23" hidden="1" x14ac:dyDescent="0.35">
      <c r="A2853" t="s">
        <v>381</v>
      </c>
      <c r="C2853" s="403">
        <v>45202</v>
      </c>
      <c r="D2853" t="s">
        <v>23536</v>
      </c>
      <c r="E2853" t="s">
        <v>870</v>
      </c>
      <c r="F2853" t="s">
        <v>17588</v>
      </c>
      <c r="G2853" t="s">
        <v>2812</v>
      </c>
      <c r="H2853" t="s">
        <v>17589</v>
      </c>
      <c r="I2853" t="s">
        <v>17590</v>
      </c>
      <c r="J2853" t="s">
        <v>89</v>
      </c>
      <c r="K2853" t="s">
        <v>444</v>
      </c>
      <c r="L2853" t="s">
        <v>3009</v>
      </c>
      <c r="M2853" t="s">
        <v>3127</v>
      </c>
      <c r="N2853" t="s">
        <v>17591</v>
      </c>
      <c r="O2853" t="s">
        <v>3001</v>
      </c>
      <c r="P2853" t="s">
        <v>8254</v>
      </c>
      <c r="Q2853" t="s">
        <v>415</v>
      </c>
      <c r="R2853" t="b">
        <v>1</v>
      </c>
      <c r="S2853">
        <v>150000</v>
      </c>
      <c r="T2853" t="s">
        <v>3013</v>
      </c>
      <c r="U2853" t="s">
        <v>3003</v>
      </c>
      <c r="V2853">
        <v>150</v>
      </c>
      <c r="W2853" t="s">
        <v>3001</v>
      </c>
    </row>
    <row r="2854" spans="1:23" hidden="1" x14ac:dyDescent="0.35">
      <c r="A2854" t="s">
        <v>381</v>
      </c>
      <c r="C2854" s="403">
        <v>45202</v>
      </c>
      <c r="D2854" t="s">
        <v>23536</v>
      </c>
      <c r="E2854" t="s">
        <v>2806</v>
      </c>
      <c r="F2854" t="s">
        <v>17592</v>
      </c>
      <c r="G2854" t="s">
        <v>860</v>
      </c>
      <c r="H2854" t="s">
        <v>17593</v>
      </c>
      <c r="I2854" t="s">
        <v>17594</v>
      </c>
      <c r="J2854" t="s">
        <v>97</v>
      </c>
      <c r="K2854" t="s">
        <v>444</v>
      </c>
      <c r="L2854" t="s">
        <v>3009</v>
      </c>
      <c r="M2854" t="s">
        <v>1798</v>
      </c>
      <c r="N2854" t="s">
        <v>17595</v>
      </c>
      <c r="O2854" t="s">
        <v>3001</v>
      </c>
      <c r="P2854" t="s">
        <v>8254</v>
      </c>
      <c r="Q2854" t="s">
        <v>415</v>
      </c>
      <c r="R2854" t="b">
        <v>1</v>
      </c>
      <c r="S2854">
        <v>0</v>
      </c>
      <c r="T2854" t="s">
        <v>3648</v>
      </c>
      <c r="U2854" t="s">
        <v>3003</v>
      </c>
      <c r="V2854">
        <v>0</v>
      </c>
      <c r="W2854" t="s">
        <v>3001</v>
      </c>
    </row>
    <row r="2855" spans="1:23" hidden="1" x14ac:dyDescent="0.35">
      <c r="A2855" t="s">
        <v>2189</v>
      </c>
      <c r="C2855" s="403">
        <v>45202</v>
      </c>
      <c r="D2855" t="s">
        <v>23536</v>
      </c>
      <c r="E2855" t="s">
        <v>2238</v>
      </c>
      <c r="F2855" t="s">
        <v>17596</v>
      </c>
      <c r="G2855" t="s">
        <v>17597</v>
      </c>
      <c r="H2855" t="s">
        <v>17598</v>
      </c>
      <c r="I2855" t="s">
        <v>2396</v>
      </c>
      <c r="J2855" t="s">
        <v>98</v>
      </c>
      <c r="K2855" t="s">
        <v>2189</v>
      </c>
      <c r="L2855" t="s">
        <v>3291</v>
      </c>
      <c r="M2855" t="s">
        <v>3198</v>
      </c>
      <c r="N2855" t="s">
        <v>5098</v>
      </c>
      <c r="O2855" t="s">
        <v>3001</v>
      </c>
      <c r="P2855" t="s">
        <v>4929</v>
      </c>
      <c r="Q2855" t="s">
        <v>2189</v>
      </c>
      <c r="R2855" t="b">
        <v>1</v>
      </c>
      <c r="S2855">
        <v>0</v>
      </c>
      <c r="T2855" t="s">
        <v>3648</v>
      </c>
      <c r="U2855" t="s">
        <v>3003</v>
      </c>
      <c r="V2855">
        <v>0</v>
      </c>
      <c r="W2855" t="s">
        <v>3001</v>
      </c>
    </row>
    <row r="2856" spans="1:23" hidden="1" x14ac:dyDescent="0.35">
      <c r="A2856" t="s">
        <v>2189</v>
      </c>
      <c r="C2856" s="403">
        <v>45202</v>
      </c>
      <c r="D2856" t="s">
        <v>23536</v>
      </c>
      <c r="E2856" t="s">
        <v>859</v>
      </c>
      <c r="F2856" t="s">
        <v>17599</v>
      </c>
      <c r="G2856" t="s">
        <v>17600</v>
      </c>
      <c r="H2856" t="s">
        <v>6112</v>
      </c>
      <c r="I2856" t="s">
        <v>17601</v>
      </c>
      <c r="J2856" t="s">
        <v>98</v>
      </c>
      <c r="K2856" t="s">
        <v>2189</v>
      </c>
      <c r="L2856" t="s">
        <v>3205</v>
      </c>
      <c r="M2856" t="s">
        <v>5273</v>
      </c>
      <c r="N2856" t="s">
        <v>17602</v>
      </c>
      <c r="O2856" t="s">
        <v>3001</v>
      </c>
      <c r="P2856" t="s">
        <v>4683</v>
      </c>
      <c r="Q2856" t="s">
        <v>2189</v>
      </c>
      <c r="R2856" t="b">
        <v>0</v>
      </c>
      <c r="S2856">
        <v>0</v>
      </c>
      <c r="T2856" t="s">
        <v>3013</v>
      </c>
      <c r="U2856" t="s">
        <v>3003</v>
      </c>
      <c r="V2856">
        <v>0</v>
      </c>
      <c r="W2856" t="s">
        <v>3001</v>
      </c>
    </row>
    <row r="2857" spans="1:23" hidden="1" x14ac:dyDescent="0.35">
      <c r="A2857" t="s">
        <v>2189</v>
      </c>
      <c r="C2857" s="403">
        <v>45202</v>
      </c>
      <c r="D2857" t="s">
        <v>23536</v>
      </c>
      <c r="E2857" t="s">
        <v>2959</v>
      </c>
      <c r="F2857" t="s">
        <v>17603</v>
      </c>
      <c r="G2857" t="s">
        <v>865</v>
      </c>
      <c r="H2857" t="s">
        <v>17604</v>
      </c>
      <c r="I2857" t="s">
        <v>8755</v>
      </c>
      <c r="J2857" t="s">
        <v>98</v>
      </c>
      <c r="K2857" t="s">
        <v>2189</v>
      </c>
      <c r="L2857" t="s">
        <v>3154</v>
      </c>
      <c r="M2857" t="s">
        <v>5966</v>
      </c>
      <c r="N2857" t="s">
        <v>17605</v>
      </c>
      <c r="O2857" t="s">
        <v>3001</v>
      </c>
      <c r="P2857" t="s">
        <v>4683</v>
      </c>
      <c r="Q2857" t="s">
        <v>2189</v>
      </c>
      <c r="R2857" t="b">
        <v>0</v>
      </c>
      <c r="S2857">
        <v>0</v>
      </c>
      <c r="T2857" t="s">
        <v>3002</v>
      </c>
      <c r="U2857" t="s">
        <v>3003</v>
      </c>
      <c r="V2857">
        <v>0</v>
      </c>
      <c r="W2857" t="s">
        <v>3001</v>
      </c>
    </row>
    <row r="2858" spans="1:23" hidden="1" x14ac:dyDescent="0.35">
      <c r="A2858" t="s">
        <v>2189</v>
      </c>
      <c r="C2858" s="403">
        <v>45202</v>
      </c>
      <c r="D2858" t="s">
        <v>23536</v>
      </c>
      <c r="E2858" t="s">
        <v>17606</v>
      </c>
      <c r="F2858" t="s">
        <v>17607</v>
      </c>
      <c r="G2858" t="s">
        <v>866</v>
      </c>
      <c r="H2858" t="s">
        <v>15820</v>
      </c>
      <c r="I2858" t="s">
        <v>15820</v>
      </c>
      <c r="J2858" t="s">
        <v>98</v>
      </c>
      <c r="K2858" t="s">
        <v>2189</v>
      </c>
      <c r="L2858" t="s">
        <v>3154</v>
      </c>
      <c r="M2858" t="s">
        <v>5966</v>
      </c>
      <c r="N2858" t="s">
        <v>17608</v>
      </c>
      <c r="O2858" t="s">
        <v>3001</v>
      </c>
      <c r="P2858" t="s">
        <v>4683</v>
      </c>
      <c r="Q2858" t="s">
        <v>2189</v>
      </c>
      <c r="R2858" t="b">
        <v>0</v>
      </c>
      <c r="S2858">
        <v>0</v>
      </c>
      <c r="T2858" t="s">
        <v>3648</v>
      </c>
      <c r="U2858" t="s">
        <v>3003</v>
      </c>
      <c r="V2858">
        <v>0</v>
      </c>
      <c r="W2858" t="s">
        <v>3001</v>
      </c>
    </row>
    <row r="2859" spans="1:23" hidden="1" x14ac:dyDescent="0.35">
      <c r="A2859" t="s">
        <v>2189</v>
      </c>
      <c r="C2859" s="403">
        <v>45202</v>
      </c>
      <c r="D2859" t="s">
        <v>3543</v>
      </c>
      <c r="E2859" t="s">
        <v>2924</v>
      </c>
      <c r="F2859" t="s">
        <v>17609</v>
      </c>
      <c r="G2859" t="s">
        <v>17610</v>
      </c>
      <c r="H2859" t="s">
        <v>17611</v>
      </c>
      <c r="I2859" t="s">
        <v>2925</v>
      </c>
      <c r="J2859" t="s">
        <v>100</v>
      </c>
      <c r="K2859" t="s">
        <v>293</v>
      </c>
      <c r="L2859" t="s">
        <v>9789</v>
      </c>
      <c r="M2859" t="s">
        <v>11198</v>
      </c>
      <c r="N2859" t="s">
        <v>17612</v>
      </c>
      <c r="O2859" t="s">
        <v>3030</v>
      </c>
      <c r="P2859" t="s">
        <v>15925</v>
      </c>
      <c r="Q2859" t="s">
        <v>293</v>
      </c>
      <c r="R2859" t="b">
        <v>0</v>
      </c>
      <c r="S2859">
        <v>0</v>
      </c>
      <c r="T2859" t="s">
        <v>3013</v>
      </c>
      <c r="U2859" t="s">
        <v>3003</v>
      </c>
      <c r="V2859">
        <v>0</v>
      </c>
      <c r="W2859" t="s">
        <v>3030</v>
      </c>
    </row>
    <row r="2860" spans="1:23" hidden="1" x14ac:dyDescent="0.35">
      <c r="A2860" t="s">
        <v>2189</v>
      </c>
      <c r="C2860" s="403">
        <v>45202</v>
      </c>
      <c r="D2860" t="s">
        <v>23536</v>
      </c>
      <c r="E2860" t="s">
        <v>2802</v>
      </c>
      <c r="F2860" t="s">
        <v>17613</v>
      </c>
      <c r="G2860" t="s">
        <v>17614</v>
      </c>
      <c r="H2860" t="s">
        <v>17615</v>
      </c>
      <c r="I2860" t="s">
        <v>2374</v>
      </c>
      <c r="J2860" t="s">
        <v>100</v>
      </c>
      <c r="K2860" t="s">
        <v>293</v>
      </c>
      <c r="L2860" t="s">
        <v>3548</v>
      </c>
      <c r="M2860" t="s">
        <v>11191</v>
      </c>
      <c r="N2860" t="s">
        <v>17616</v>
      </c>
      <c r="O2860" t="s">
        <v>3001</v>
      </c>
      <c r="P2860" t="s">
        <v>11193</v>
      </c>
      <c r="Q2860" t="s">
        <v>293</v>
      </c>
      <c r="R2860" t="b">
        <v>0</v>
      </c>
      <c r="S2860">
        <v>0</v>
      </c>
      <c r="T2860" t="s">
        <v>3648</v>
      </c>
      <c r="U2860" t="s">
        <v>3003</v>
      </c>
      <c r="V2860">
        <v>0</v>
      </c>
      <c r="W2860" t="s">
        <v>3001</v>
      </c>
    </row>
    <row r="2861" spans="1:23" hidden="1" x14ac:dyDescent="0.35">
      <c r="A2861" t="s">
        <v>2189</v>
      </c>
      <c r="C2861" s="403">
        <v>45202</v>
      </c>
      <c r="D2861" t="s">
        <v>23536</v>
      </c>
      <c r="E2861" t="s">
        <v>2964</v>
      </c>
      <c r="F2861" t="s">
        <v>17617</v>
      </c>
      <c r="G2861" t="s">
        <v>817</v>
      </c>
      <c r="H2861" t="s">
        <v>17618</v>
      </c>
      <c r="I2861" t="s">
        <v>2358</v>
      </c>
      <c r="J2861" t="s">
        <v>100</v>
      </c>
      <c r="K2861" t="s">
        <v>293</v>
      </c>
      <c r="L2861" t="s">
        <v>10761</v>
      </c>
      <c r="M2861" t="s">
        <v>1798</v>
      </c>
      <c r="N2861" t="s">
        <v>11209</v>
      </c>
      <c r="O2861" t="s">
        <v>3001</v>
      </c>
      <c r="P2861" t="s">
        <v>10762</v>
      </c>
      <c r="Q2861" t="s">
        <v>293</v>
      </c>
      <c r="R2861" t="b">
        <v>0</v>
      </c>
      <c r="S2861">
        <v>0</v>
      </c>
      <c r="T2861" t="s">
        <v>3648</v>
      </c>
      <c r="U2861" t="s">
        <v>3003</v>
      </c>
      <c r="V2861">
        <v>0</v>
      </c>
      <c r="W2861" t="s">
        <v>3001</v>
      </c>
    </row>
    <row r="2862" spans="1:23" hidden="1" x14ac:dyDescent="0.35">
      <c r="A2862" t="s">
        <v>2189</v>
      </c>
      <c r="C2862" s="403">
        <v>45202</v>
      </c>
      <c r="D2862" t="s">
        <v>23536</v>
      </c>
      <c r="E2862" t="s">
        <v>2958</v>
      </c>
      <c r="F2862" t="s">
        <v>17619</v>
      </c>
      <c r="G2862" t="s">
        <v>17620</v>
      </c>
      <c r="H2862" t="s">
        <v>17621</v>
      </c>
      <c r="I2862" t="s">
        <v>145</v>
      </c>
      <c r="J2862" t="s">
        <v>98</v>
      </c>
      <c r="K2862" t="s">
        <v>2189</v>
      </c>
      <c r="L2862" t="s">
        <v>3154</v>
      </c>
      <c r="M2862" t="s">
        <v>4260</v>
      </c>
      <c r="N2862" t="s">
        <v>4261</v>
      </c>
      <c r="O2862" t="s">
        <v>3001</v>
      </c>
      <c r="P2862" t="s">
        <v>4262</v>
      </c>
      <c r="Q2862" t="s">
        <v>2189</v>
      </c>
      <c r="R2862" t="b">
        <v>1</v>
      </c>
      <c r="S2862">
        <v>0</v>
      </c>
      <c r="T2862" t="s">
        <v>3648</v>
      </c>
      <c r="U2862" t="s">
        <v>3003</v>
      </c>
      <c r="V2862">
        <v>0</v>
      </c>
      <c r="W2862" t="s">
        <v>3001</v>
      </c>
    </row>
    <row r="2863" spans="1:23" hidden="1" x14ac:dyDescent="0.35">
      <c r="A2863" t="s">
        <v>2189</v>
      </c>
      <c r="C2863" s="403">
        <v>45202</v>
      </c>
      <c r="D2863" t="s">
        <v>23536</v>
      </c>
      <c r="E2863" t="s">
        <v>17622</v>
      </c>
      <c r="F2863" t="s">
        <v>17623</v>
      </c>
      <c r="G2863" t="s">
        <v>867</v>
      </c>
      <c r="H2863" t="s">
        <v>17624</v>
      </c>
      <c r="I2863" t="s">
        <v>145</v>
      </c>
      <c r="J2863" t="s">
        <v>98</v>
      </c>
      <c r="K2863" t="s">
        <v>2189</v>
      </c>
      <c r="L2863" t="s">
        <v>3154</v>
      </c>
      <c r="M2863" t="s">
        <v>4260</v>
      </c>
      <c r="N2863" t="s">
        <v>17625</v>
      </c>
      <c r="O2863" t="s">
        <v>3001</v>
      </c>
      <c r="P2863" t="s">
        <v>4262</v>
      </c>
      <c r="Q2863" t="s">
        <v>2189</v>
      </c>
      <c r="R2863" t="b">
        <v>0</v>
      </c>
      <c r="S2863">
        <v>0</v>
      </c>
      <c r="T2863" t="s">
        <v>3648</v>
      </c>
      <c r="U2863" t="s">
        <v>3003</v>
      </c>
      <c r="V2863">
        <v>0</v>
      </c>
      <c r="W2863" t="s">
        <v>3001</v>
      </c>
    </row>
    <row r="2864" spans="1:23" hidden="1" x14ac:dyDescent="0.35">
      <c r="A2864" t="s">
        <v>2189</v>
      </c>
      <c r="C2864" s="403">
        <v>45202</v>
      </c>
      <c r="D2864" t="s">
        <v>23536</v>
      </c>
      <c r="E2864" t="s">
        <v>2267</v>
      </c>
      <c r="F2864" t="s">
        <v>17626</v>
      </c>
      <c r="G2864" t="s">
        <v>17627</v>
      </c>
      <c r="H2864" t="s">
        <v>3290</v>
      </c>
      <c r="I2864" t="s">
        <v>2318</v>
      </c>
      <c r="J2864" t="s">
        <v>98</v>
      </c>
      <c r="K2864" t="s">
        <v>2189</v>
      </c>
      <c r="L2864" t="s">
        <v>3291</v>
      </c>
      <c r="M2864" t="s">
        <v>4896</v>
      </c>
      <c r="N2864" t="s">
        <v>17628</v>
      </c>
      <c r="O2864" t="s">
        <v>3021</v>
      </c>
      <c r="P2864" t="s">
        <v>4898</v>
      </c>
      <c r="Q2864" t="s">
        <v>2189</v>
      </c>
      <c r="R2864" t="b">
        <v>0</v>
      </c>
      <c r="S2864">
        <v>10000</v>
      </c>
      <c r="T2864" t="s">
        <v>3013</v>
      </c>
      <c r="U2864" t="s">
        <v>3003</v>
      </c>
      <c r="V2864">
        <v>10</v>
      </c>
      <c r="W2864" t="s">
        <v>3021</v>
      </c>
    </row>
    <row r="2865" spans="1:23" hidden="1" x14ac:dyDescent="0.35">
      <c r="A2865" t="s">
        <v>381</v>
      </c>
      <c r="C2865" s="403">
        <v>45202</v>
      </c>
      <c r="D2865" t="s">
        <v>3661</v>
      </c>
      <c r="E2865" t="s">
        <v>1208</v>
      </c>
      <c r="F2865" t="s">
        <v>17629</v>
      </c>
      <c r="G2865" t="s">
        <v>2669</v>
      </c>
      <c r="H2865" t="s">
        <v>17630</v>
      </c>
      <c r="I2865" t="s">
        <v>2670</v>
      </c>
      <c r="J2865" t="s">
        <v>97</v>
      </c>
      <c r="K2865" t="s">
        <v>444</v>
      </c>
      <c r="L2865" t="s">
        <v>3525</v>
      </c>
      <c r="M2865" t="s">
        <v>1798</v>
      </c>
      <c r="N2865" t="s">
        <v>11617</v>
      </c>
      <c r="O2865" t="s">
        <v>3021</v>
      </c>
      <c r="P2865" t="s">
        <v>9173</v>
      </c>
      <c r="Q2865" t="s">
        <v>415</v>
      </c>
      <c r="R2865" t="b">
        <v>1</v>
      </c>
      <c r="S2865">
        <v>108000</v>
      </c>
      <c r="T2865" t="s">
        <v>3013</v>
      </c>
      <c r="U2865" t="s">
        <v>3003</v>
      </c>
      <c r="V2865">
        <v>108</v>
      </c>
      <c r="W2865" t="s">
        <v>3021</v>
      </c>
    </row>
    <row r="2866" spans="1:23" hidden="1" x14ac:dyDescent="0.35">
      <c r="A2866" t="s">
        <v>381</v>
      </c>
      <c r="C2866" s="403">
        <v>45202</v>
      </c>
      <c r="D2866" t="s">
        <v>3543</v>
      </c>
      <c r="E2866" t="s">
        <v>671</v>
      </c>
      <c r="F2866" t="s">
        <v>17631</v>
      </c>
      <c r="G2866" t="s">
        <v>227</v>
      </c>
      <c r="H2866" t="s">
        <v>17632</v>
      </c>
      <c r="I2866" t="s">
        <v>2366</v>
      </c>
      <c r="J2866" t="s">
        <v>89</v>
      </c>
      <c r="K2866" t="s">
        <v>380</v>
      </c>
      <c r="L2866" t="s">
        <v>3047</v>
      </c>
      <c r="M2866" t="s">
        <v>1798</v>
      </c>
      <c r="N2866" t="s">
        <v>17633</v>
      </c>
      <c r="O2866" t="s">
        <v>3012</v>
      </c>
      <c r="P2866" t="s">
        <v>8935</v>
      </c>
      <c r="Q2866" t="s">
        <v>456</v>
      </c>
      <c r="R2866" t="b">
        <v>0</v>
      </c>
      <c r="S2866">
        <v>3000</v>
      </c>
      <c r="T2866" t="s">
        <v>3013</v>
      </c>
      <c r="U2866" t="s">
        <v>3003</v>
      </c>
      <c r="V2866">
        <v>3</v>
      </c>
      <c r="W2866" t="s">
        <v>3012</v>
      </c>
    </row>
    <row r="2867" spans="1:23" hidden="1" x14ac:dyDescent="0.35">
      <c r="A2867" t="s">
        <v>2189</v>
      </c>
      <c r="C2867" s="403">
        <v>45202</v>
      </c>
      <c r="D2867" t="s">
        <v>3543</v>
      </c>
      <c r="E2867" t="s">
        <v>2921</v>
      </c>
      <c r="F2867" t="s">
        <v>17634</v>
      </c>
      <c r="G2867" t="s">
        <v>17635</v>
      </c>
      <c r="H2867" t="s">
        <v>17636</v>
      </c>
      <c r="I2867" t="s">
        <v>796</v>
      </c>
      <c r="J2867" t="s">
        <v>98</v>
      </c>
      <c r="K2867" t="s">
        <v>2189</v>
      </c>
      <c r="L2867" t="s">
        <v>5236</v>
      </c>
      <c r="M2867" t="s">
        <v>4992</v>
      </c>
      <c r="N2867" t="s">
        <v>17637</v>
      </c>
      <c r="O2867" t="s">
        <v>3012</v>
      </c>
      <c r="P2867" t="s">
        <v>4992</v>
      </c>
      <c r="Q2867" t="s">
        <v>2189</v>
      </c>
      <c r="R2867" t="b">
        <v>0</v>
      </c>
      <c r="S2867">
        <v>200</v>
      </c>
      <c r="T2867" t="s">
        <v>3013</v>
      </c>
      <c r="U2867" t="s">
        <v>3003</v>
      </c>
      <c r="V2867">
        <v>0.2</v>
      </c>
      <c r="W2867" t="s">
        <v>3012</v>
      </c>
    </row>
    <row r="2868" spans="1:23" hidden="1" x14ac:dyDescent="0.35">
      <c r="A2868" t="s">
        <v>2189</v>
      </c>
      <c r="C2868" s="403">
        <v>45202</v>
      </c>
      <c r="D2868" t="s">
        <v>23536</v>
      </c>
      <c r="E2868" t="s">
        <v>17638</v>
      </c>
      <c r="F2868" t="s">
        <v>17639</v>
      </c>
      <c r="G2868" t="s">
        <v>868</v>
      </c>
      <c r="H2868" t="s">
        <v>17640</v>
      </c>
      <c r="I2868" t="s">
        <v>3881</v>
      </c>
      <c r="J2868" t="s">
        <v>98</v>
      </c>
      <c r="K2868" t="s">
        <v>2189</v>
      </c>
      <c r="L2868" t="s">
        <v>3154</v>
      </c>
      <c r="M2868" t="s">
        <v>4472</v>
      </c>
      <c r="N2868" t="s">
        <v>17641</v>
      </c>
      <c r="O2868" t="s">
        <v>3001</v>
      </c>
      <c r="P2868" t="s">
        <v>4474</v>
      </c>
      <c r="Q2868" t="s">
        <v>2189</v>
      </c>
      <c r="R2868" t="b">
        <v>0</v>
      </c>
      <c r="S2868">
        <v>0</v>
      </c>
      <c r="T2868" t="s">
        <v>3648</v>
      </c>
      <c r="U2868" t="s">
        <v>3003</v>
      </c>
      <c r="V2868">
        <v>0</v>
      </c>
      <c r="W2868" t="s">
        <v>3001</v>
      </c>
    </row>
    <row r="2869" spans="1:23" hidden="1" x14ac:dyDescent="0.35">
      <c r="A2869" t="s">
        <v>350</v>
      </c>
      <c r="C2869" s="403">
        <v>45202</v>
      </c>
      <c r="D2869" t="s">
        <v>23536</v>
      </c>
      <c r="E2869" t="s">
        <v>2811</v>
      </c>
      <c r="F2869" t="s">
        <v>17642</v>
      </c>
      <c r="G2869" t="s">
        <v>2812</v>
      </c>
      <c r="H2869" t="s">
        <v>17643</v>
      </c>
      <c r="I2869" t="s">
        <v>17644</v>
      </c>
      <c r="J2869" t="s">
        <v>105</v>
      </c>
      <c r="K2869" t="s">
        <v>846</v>
      </c>
      <c r="L2869" t="s">
        <v>14676</v>
      </c>
      <c r="M2869" t="s">
        <v>17645</v>
      </c>
      <c r="N2869" t="s">
        <v>17646</v>
      </c>
      <c r="O2869" t="s">
        <v>3001</v>
      </c>
      <c r="P2869" t="s">
        <v>17647</v>
      </c>
      <c r="Q2869" t="s">
        <v>846</v>
      </c>
      <c r="R2869" t="b">
        <v>1</v>
      </c>
      <c r="S2869">
        <v>60000</v>
      </c>
      <c r="T2869" t="s">
        <v>3648</v>
      </c>
      <c r="U2869" t="s">
        <v>3003</v>
      </c>
      <c r="V2869">
        <v>60</v>
      </c>
      <c r="W2869" t="s">
        <v>3001</v>
      </c>
    </row>
    <row r="2870" spans="1:23" hidden="1" x14ac:dyDescent="0.35">
      <c r="A2870" t="s">
        <v>381</v>
      </c>
      <c r="C2870" s="403">
        <v>45202</v>
      </c>
      <c r="D2870" t="s">
        <v>23536</v>
      </c>
      <c r="E2870" t="s">
        <v>689</v>
      </c>
      <c r="F2870" t="s">
        <v>17648</v>
      </c>
      <c r="G2870" t="s">
        <v>17649</v>
      </c>
      <c r="H2870" t="s">
        <v>17650</v>
      </c>
      <c r="I2870" t="s">
        <v>17651</v>
      </c>
      <c r="J2870" t="s">
        <v>97</v>
      </c>
      <c r="K2870" t="s">
        <v>444</v>
      </c>
      <c r="L2870" t="s">
        <v>3675</v>
      </c>
      <c r="M2870" t="s">
        <v>1798</v>
      </c>
      <c r="N2870" t="s">
        <v>17652</v>
      </c>
      <c r="O2870" t="s">
        <v>3030</v>
      </c>
      <c r="P2870" t="s">
        <v>4752</v>
      </c>
      <c r="Q2870" t="s">
        <v>415</v>
      </c>
      <c r="R2870" t="b">
        <v>0</v>
      </c>
      <c r="S2870">
        <v>50000</v>
      </c>
      <c r="T2870" t="s">
        <v>3013</v>
      </c>
      <c r="U2870" t="s">
        <v>3003</v>
      </c>
      <c r="V2870">
        <v>50</v>
      </c>
      <c r="W2870" t="s">
        <v>3030</v>
      </c>
    </row>
    <row r="2871" spans="1:23" hidden="1" x14ac:dyDescent="0.35">
      <c r="A2871" t="s">
        <v>2189</v>
      </c>
      <c r="C2871" s="403">
        <v>45202</v>
      </c>
      <c r="D2871" t="s">
        <v>23536</v>
      </c>
      <c r="E2871" t="s">
        <v>2899</v>
      </c>
      <c r="F2871" t="s">
        <v>17653</v>
      </c>
      <c r="G2871" t="s">
        <v>804</v>
      </c>
      <c r="H2871" t="s">
        <v>17654</v>
      </c>
      <c r="I2871" t="s">
        <v>17655</v>
      </c>
      <c r="J2871" t="s">
        <v>101</v>
      </c>
      <c r="K2871" t="s">
        <v>792</v>
      </c>
      <c r="L2871" t="s">
        <v>11438</v>
      </c>
      <c r="M2871" t="s">
        <v>1798</v>
      </c>
      <c r="N2871" t="s">
        <v>17656</v>
      </c>
      <c r="O2871" t="s">
        <v>1798</v>
      </c>
      <c r="P2871" t="s">
        <v>4910</v>
      </c>
      <c r="Q2871" t="s">
        <v>2189</v>
      </c>
      <c r="R2871" t="b">
        <v>0</v>
      </c>
      <c r="S2871">
        <v>30000</v>
      </c>
      <c r="T2871" t="s">
        <v>3648</v>
      </c>
      <c r="U2871" t="s">
        <v>3003</v>
      </c>
      <c r="V2871">
        <v>30</v>
      </c>
      <c r="W2871" t="s">
        <v>9935</v>
      </c>
    </row>
    <row r="2872" spans="1:23" hidden="1" x14ac:dyDescent="0.35">
      <c r="A2872" t="s">
        <v>2189</v>
      </c>
      <c r="C2872" s="403">
        <v>45202</v>
      </c>
      <c r="D2872" t="s">
        <v>23536</v>
      </c>
      <c r="E2872" t="s">
        <v>2895</v>
      </c>
      <c r="F2872" t="s">
        <v>17657</v>
      </c>
      <c r="G2872" t="s">
        <v>2896</v>
      </c>
      <c r="H2872" t="s">
        <v>17658</v>
      </c>
      <c r="I2872" t="s">
        <v>2846</v>
      </c>
      <c r="J2872" t="s">
        <v>98</v>
      </c>
      <c r="K2872" t="s">
        <v>2189</v>
      </c>
      <c r="L2872" t="s">
        <v>3154</v>
      </c>
      <c r="M2872" t="s">
        <v>3155</v>
      </c>
      <c r="N2872" t="s">
        <v>17659</v>
      </c>
      <c r="O2872" t="s">
        <v>3001</v>
      </c>
      <c r="P2872" t="s">
        <v>4837</v>
      </c>
      <c r="Q2872" t="s">
        <v>2189</v>
      </c>
      <c r="R2872" t="b">
        <v>0</v>
      </c>
      <c r="S2872">
        <v>0</v>
      </c>
      <c r="T2872" t="s">
        <v>3002</v>
      </c>
      <c r="U2872" t="s">
        <v>3003</v>
      </c>
      <c r="V2872">
        <v>0</v>
      </c>
      <c r="W2872" t="s">
        <v>3001</v>
      </c>
    </row>
    <row r="2873" spans="1:23" hidden="1" x14ac:dyDescent="0.35">
      <c r="A2873" t="s">
        <v>419</v>
      </c>
      <c r="C2873" s="403">
        <v>45202</v>
      </c>
      <c r="D2873" t="s">
        <v>3543</v>
      </c>
      <c r="E2873" t="s">
        <v>899</v>
      </c>
      <c r="F2873" t="s">
        <v>17660</v>
      </c>
      <c r="G2873" t="s">
        <v>900</v>
      </c>
      <c r="H2873" t="s">
        <v>17661</v>
      </c>
      <c r="I2873" t="s">
        <v>2507</v>
      </c>
      <c r="J2873" t="s">
        <v>89</v>
      </c>
      <c r="K2873" t="s">
        <v>388</v>
      </c>
      <c r="L2873" t="s">
        <v>8964</v>
      </c>
      <c r="M2873" t="s">
        <v>8965</v>
      </c>
      <c r="N2873" t="s">
        <v>8966</v>
      </c>
      <c r="O2873" t="s">
        <v>3021</v>
      </c>
      <c r="P2873" t="s">
        <v>8967</v>
      </c>
      <c r="Q2873" t="s">
        <v>497</v>
      </c>
      <c r="R2873" t="b">
        <v>0</v>
      </c>
      <c r="S2873">
        <v>30000</v>
      </c>
      <c r="T2873" t="s">
        <v>3648</v>
      </c>
      <c r="U2873" t="s">
        <v>3003</v>
      </c>
      <c r="V2873">
        <v>30</v>
      </c>
      <c r="W2873" t="s">
        <v>3021</v>
      </c>
    </row>
    <row r="2874" spans="1:23" hidden="1" x14ac:dyDescent="0.35">
      <c r="A2874" t="s">
        <v>419</v>
      </c>
      <c r="C2874" s="403">
        <v>45202</v>
      </c>
      <c r="D2874" t="s">
        <v>3661</v>
      </c>
      <c r="E2874" t="s">
        <v>786</v>
      </c>
      <c r="F2874" t="s">
        <v>17662</v>
      </c>
      <c r="G2874" t="s">
        <v>894</v>
      </c>
      <c r="H2874" t="s">
        <v>17663</v>
      </c>
      <c r="I2874" t="s">
        <v>2313</v>
      </c>
      <c r="J2874" t="s">
        <v>89</v>
      </c>
      <c r="K2874" t="s">
        <v>388</v>
      </c>
      <c r="L2874" t="s">
        <v>17664</v>
      </c>
      <c r="M2874" t="s">
        <v>1798</v>
      </c>
      <c r="N2874" t="s">
        <v>17665</v>
      </c>
      <c r="O2874" t="s">
        <v>3021</v>
      </c>
      <c r="P2874" t="s">
        <v>17666</v>
      </c>
      <c r="Q2874" t="s">
        <v>497</v>
      </c>
      <c r="R2874" t="b">
        <v>0</v>
      </c>
      <c r="S2874">
        <v>10000</v>
      </c>
      <c r="T2874" t="s">
        <v>3648</v>
      </c>
      <c r="U2874" t="s">
        <v>3003</v>
      </c>
      <c r="V2874">
        <v>10</v>
      </c>
      <c r="W2874" t="s">
        <v>3021</v>
      </c>
    </row>
    <row r="2875" spans="1:23" hidden="1" x14ac:dyDescent="0.35">
      <c r="A2875" t="s">
        <v>381</v>
      </c>
      <c r="C2875" s="403">
        <v>45202</v>
      </c>
      <c r="D2875" t="s">
        <v>3543</v>
      </c>
      <c r="E2875" t="s">
        <v>898</v>
      </c>
      <c r="F2875" t="s">
        <v>17667</v>
      </c>
      <c r="G2875" t="s">
        <v>196</v>
      </c>
      <c r="H2875" t="s">
        <v>17668</v>
      </c>
      <c r="I2875" t="s">
        <v>2310</v>
      </c>
      <c r="J2875" t="s">
        <v>89</v>
      </c>
      <c r="K2875" t="s">
        <v>380</v>
      </c>
      <c r="L2875" t="s">
        <v>3041</v>
      </c>
      <c r="M2875" t="s">
        <v>1798</v>
      </c>
      <c r="N2875" t="s">
        <v>17669</v>
      </c>
      <c r="O2875" t="s">
        <v>3021</v>
      </c>
      <c r="P2875" t="s">
        <v>10851</v>
      </c>
      <c r="Q2875" t="s">
        <v>456</v>
      </c>
      <c r="R2875" t="b">
        <v>0</v>
      </c>
      <c r="S2875">
        <v>3000</v>
      </c>
      <c r="T2875" t="s">
        <v>3648</v>
      </c>
      <c r="U2875" t="s">
        <v>3003</v>
      </c>
      <c r="V2875">
        <v>3</v>
      </c>
      <c r="W2875" t="s">
        <v>3021</v>
      </c>
    </row>
    <row r="2876" spans="1:23" hidden="1" x14ac:dyDescent="0.35">
      <c r="A2876" t="s">
        <v>419</v>
      </c>
      <c r="C2876" s="403">
        <v>45202</v>
      </c>
      <c r="D2876" t="s">
        <v>3543</v>
      </c>
      <c r="E2876" t="s">
        <v>2885</v>
      </c>
      <c r="F2876" t="s">
        <v>17670</v>
      </c>
      <c r="G2876" t="s">
        <v>2886</v>
      </c>
      <c r="H2876" t="s">
        <v>17671</v>
      </c>
      <c r="I2876" t="s">
        <v>2353</v>
      </c>
      <c r="J2876" t="s">
        <v>96</v>
      </c>
      <c r="K2876" t="s">
        <v>507</v>
      </c>
      <c r="L2876" t="s">
        <v>9781</v>
      </c>
      <c r="M2876" t="s">
        <v>8091</v>
      </c>
      <c r="N2876" t="s">
        <v>17672</v>
      </c>
      <c r="O2876" t="s">
        <v>1798</v>
      </c>
      <c r="P2876" t="s">
        <v>8687</v>
      </c>
      <c r="Q2876" t="s">
        <v>429</v>
      </c>
      <c r="R2876" t="b">
        <v>0</v>
      </c>
      <c r="S2876">
        <v>3000</v>
      </c>
      <c r="T2876" t="s">
        <v>3648</v>
      </c>
      <c r="U2876" t="s">
        <v>3003</v>
      </c>
      <c r="V2876">
        <v>3</v>
      </c>
      <c r="W2876" t="s">
        <v>9935</v>
      </c>
    </row>
    <row r="2877" spans="1:23" hidden="1" x14ac:dyDescent="0.35">
      <c r="A2877" t="s">
        <v>350</v>
      </c>
      <c r="C2877" s="403">
        <v>45202</v>
      </c>
      <c r="D2877" t="s">
        <v>3543</v>
      </c>
      <c r="E2877" t="s">
        <v>17673</v>
      </c>
      <c r="F2877" t="s">
        <v>17674</v>
      </c>
      <c r="G2877" t="s">
        <v>17675</v>
      </c>
      <c r="H2877" t="s">
        <v>1798</v>
      </c>
      <c r="I2877" t="s">
        <v>1798</v>
      </c>
      <c r="J2877" t="s">
        <v>3247</v>
      </c>
      <c r="K2877" t="s">
        <v>298</v>
      </c>
      <c r="L2877" t="s">
        <v>1798</v>
      </c>
      <c r="M2877" t="s">
        <v>1798</v>
      </c>
      <c r="N2877" t="s">
        <v>298</v>
      </c>
      <c r="O2877" t="s">
        <v>3021</v>
      </c>
      <c r="P2877" t="s">
        <v>1798</v>
      </c>
      <c r="Q2877" t="s">
        <v>307</v>
      </c>
      <c r="R2877" t="b">
        <v>0</v>
      </c>
      <c r="S2877">
        <v>6000</v>
      </c>
      <c r="T2877" t="s">
        <v>3013</v>
      </c>
      <c r="U2877" t="s">
        <v>3003</v>
      </c>
      <c r="V2877">
        <v>6</v>
      </c>
      <c r="W2877" t="s">
        <v>3021</v>
      </c>
    </row>
    <row r="2878" spans="1:23" hidden="1" x14ac:dyDescent="0.35">
      <c r="A2878" t="s">
        <v>381</v>
      </c>
      <c r="C2878" s="403">
        <v>45202</v>
      </c>
      <c r="D2878" t="s">
        <v>3543</v>
      </c>
      <c r="E2878" t="s">
        <v>17676</v>
      </c>
      <c r="F2878" t="s">
        <v>17677</v>
      </c>
      <c r="G2878" t="s">
        <v>17678</v>
      </c>
      <c r="H2878" t="s">
        <v>17679</v>
      </c>
      <c r="I2878" t="s">
        <v>1798</v>
      </c>
      <c r="J2878" t="s">
        <v>89</v>
      </c>
      <c r="K2878" t="s">
        <v>380</v>
      </c>
      <c r="L2878" t="s">
        <v>1798</v>
      </c>
      <c r="M2878" t="s">
        <v>1798</v>
      </c>
      <c r="N2878" t="s">
        <v>380</v>
      </c>
      <c r="O2878" t="s">
        <v>3021</v>
      </c>
      <c r="P2878" t="s">
        <v>1798</v>
      </c>
      <c r="Q2878" t="s">
        <v>456</v>
      </c>
      <c r="R2878" t="b">
        <v>0</v>
      </c>
      <c r="S2878">
        <v>4000</v>
      </c>
      <c r="T2878" t="s">
        <v>3013</v>
      </c>
      <c r="U2878" t="s">
        <v>3003</v>
      </c>
      <c r="V2878">
        <v>4</v>
      </c>
      <c r="W2878" t="s">
        <v>3021</v>
      </c>
    </row>
    <row r="2879" spans="1:23" hidden="1" x14ac:dyDescent="0.35">
      <c r="A2879" t="s">
        <v>350</v>
      </c>
      <c r="C2879" s="403">
        <v>45201</v>
      </c>
      <c r="D2879" t="s">
        <v>3661</v>
      </c>
      <c r="E2879" t="s">
        <v>317</v>
      </c>
      <c r="F2879" t="s">
        <v>17680</v>
      </c>
      <c r="G2879" t="s">
        <v>2333</v>
      </c>
      <c r="H2879" t="s">
        <v>17681</v>
      </c>
      <c r="I2879" t="s">
        <v>2370</v>
      </c>
      <c r="J2879" t="s">
        <v>3247</v>
      </c>
      <c r="K2879" t="s">
        <v>298</v>
      </c>
      <c r="L2879" t="s">
        <v>17682</v>
      </c>
      <c r="M2879" t="s">
        <v>1798</v>
      </c>
      <c r="N2879" t="s">
        <v>17683</v>
      </c>
      <c r="O2879" t="s">
        <v>3021</v>
      </c>
      <c r="P2879" t="s">
        <v>17684</v>
      </c>
      <c r="Q2879" t="s">
        <v>307</v>
      </c>
      <c r="R2879" t="b">
        <v>0</v>
      </c>
      <c r="S2879">
        <v>8000</v>
      </c>
      <c r="T2879" t="s">
        <v>3013</v>
      </c>
      <c r="U2879" t="s">
        <v>3003</v>
      </c>
      <c r="V2879">
        <v>8</v>
      </c>
      <c r="W2879" t="s">
        <v>3021</v>
      </c>
    </row>
    <row r="2880" spans="1:23" hidden="1" x14ac:dyDescent="0.35">
      <c r="A2880" t="s">
        <v>381</v>
      </c>
      <c r="C2880" s="403">
        <v>45201</v>
      </c>
      <c r="D2880" t="s">
        <v>3543</v>
      </c>
      <c r="E2880" t="s">
        <v>903</v>
      </c>
      <c r="F2880" t="s">
        <v>17685</v>
      </c>
      <c r="G2880" t="s">
        <v>203</v>
      </c>
      <c r="H2880" t="s">
        <v>17686</v>
      </c>
      <c r="I2880" t="s">
        <v>2406</v>
      </c>
      <c r="J2880" t="s">
        <v>89</v>
      </c>
      <c r="K2880" t="s">
        <v>380</v>
      </c>
      <c r="L2880" t="s">
        <v>3047</v>
      </c>
      <c r="M2880" t="s">
        <v>8494</v>
      </c>
      <c r="N2880" t="s">
        <v>9859</v>
      </c>
      <c r="O2880" t="s">
        <v>3021</v>
      </c>
      <c r="P2880" t="s">
        <v>8494</v>
      </c>
      <c r="Q2880" t="s">
        <v>456</v>
      </c>
      <c r="R2880" t="b">
        <v>0</v>
      </c>
      <c r="S2880">
        <v>4000</v>
      </c>
      <c r="T2880" t="s">
        <v>3648</v>
      </c>
      <c r="U2880" t="s">
        <v>3003</v>
      </c>
      <c r="V2880">
        <v>4</v>
      </c>
      <c r="W2880" t="s">
        <v>3021</v>
      </c>
    </row>
    <row r="2881" spans="1:23" hidden="1" x14ac:dyDescent="0.35">
      <c r="A2881" t="s">
        <v>381</v>
      </c>
      <c r="C2881" s="403">
        <v>45201</v>
      </c>
      <c r="D2881" t="s">
        <v>3543</v>
      </c>
      <c r="E2881" t="s">
        <v>17687</v>
      </c>
      <c r="F2881" t="s">
        <v>17688</v>
      </c>
      <c r="G2881" t="s">
        <v>17689</v>
      </c>
      <c r="H2881" t="s">
        <v>17690</v>
      </c>
      <c r="I2881" t="s">
        <v>17691</v>
      </c>
      <c r="J2881" t="s">
        <v>101</v>
      </c>
      <c r="K2881" t="s">
        <v>415</v>
      </c>
      <c r="L2881" t="s">
        <v>15235</v>
      </c>
      <c r="M2881" t="s">
        <v>17692</v>
      </c>
      <c r="N2881" t="s">
        <v>1798</v>
      </c>
      <c r="O2881" t="s">
        <v>3030</v>
      </c>
      <c r="P2881" t="s">
        <v>3570</v>
      </c>
      <c r="Q2881" t="s">
        <v>415</v>
      </c>
      <c r="R2881" t="b">
        <v>0</v>
      </c>
      <c r="S2881">
        <v>20000</v>
      </c>
      <c r="T2881" t="s">
        <v>3002</v>
      </c>
      <c r="U2881" t="s">
        <v>3003</v>
      </c>
      <c r="V2881">
        <v>20</v>
      </c>
      <c r="W2881" t="s">
        <v>3030</v>
      </c>
    </row>
    <row r="2882" spans="1:23" hidden="1" x14ac:dyDescent="0.35">
      <c r="A2882" t="s">
        <v>381</v>
      </c>
      <c r="C2882" s="403">
        <v>45201</v>
      </c>
      <c r="D2882" t="s">
        <v>3543</v>
      </c>
      <c r="E2882" t="s">
        <v>17693</v>
      </c>
      <c r="F2882" t="s">
        <v>17694</v>
      </c>
      <c r="G2882" t="s">
        <v>17695</v>
      </c>
      <c r="H2882" t="s">
        <v>17696</v>
      </c>
      <c r="I2882" t="s">
        <v>17697</v>
      </c>
      <c r="J2882" t="s">
        <v>101</v>
      </c>
      <c r="K2882" t="s">
        <v>415</v>
      </c>
      <c r="L2882" t="s">
        <v>15235</v>
      </c>
      <c r="M2882" t="s">
        <v>17692</v>
      </c>
      <c r="N2882" t="s">
        <v>1798</v>
      </c>
      <c r="O2882" t="s">
        <v>3021</v>
      </c>
      <c r="P2882" t="s">
        <v>3570</v>
      </c>
      <c r="Q2882" t="s">
        <v>415</v>
      </c>
      <c r="R2882" t="b">
        <v>0</v>
      </c>
      <c r="S2882">
        <v>40000</v>
      </c>
      <c r="T2882" t="s">
        <v>3002</v>
      </c>
      <c r="U2882" t="s">
        <v>3003</v>
      </c>
      <c r="V2882">
        <v>40</v>
      </c>
      <c r="W2882" t="s">
        <v>3021</v>
      </c>
    </row>
    <row r="2883" spans="1:23" hidden="1" x14ac:dyDescent="0.35">
      <c r="A2883" t="s">
        <v>419</v>
      </c>
      <c r="C2883" s="403">
        <v>45201</v>
      </c>
      <c r="D2883" t="s">
        <v>3543</v>
      </c>
      <c r="E2883" t="s">
        <v>2768</v>
      </c>
      <c r="F2883" t="s">
        <v>17698</v>
      </c>
      <c r="G2883" t="s">
        <v>2769</v>
      </c>
      <c r="H2883" t="s">
        <v>17699</v>
      </c>
      <c r="I2883" t="s">
        <v>2435</v>
      </c>
      <c r="J2883" t="s">
        <v>96</v>
      </c>
      <c r="K2883" t="s">
        <v>501</v>
      </c>
      <c r="L2883" t="s">
        <v>10287</v>
      </c>
      <c r="M2883" t="s">
        <v>17700</v>
      </c>
      <c r="N2883" t="s">
        <v>17701</v>
      </c>
      <c r="O2883" t="s">
        <v>3012</v>
      </c>
      <c r="P2883" t="s">
        <v>3249</v>
      </c>
      <c r="Q2883" t="s">
        <v>499</v>
      </c>
      <c r="R2883" t="b">
        <v>0</v>
      </c>
      <c r="S2883">
        <v>5000</v>
      </c>
      <c r="T2883" t="s">
        <v>3013</v>
      </c>
      <c r="U2883" t="s">
        <v>3003</v>
      </c>
      <c r="V2883">
        <v>5</v>
      </c>
      <c r="W2883" t="s">
        <v>3012</v>
      </c>
    </row>
    <row r="2884" spans="1:23" hidden="1" x14ac:dyDescent="0.35">
      <c r="A2884" t="s">
        <v>419</v>
      </c>
      <c r="C2884" s="403">
        <v>45201</v>
      </c>
      <c r="D2884" t="s">
        <v>3543</v>
      </c>
      <c r="E2884" t="s">
        <v>2865</v>
      </c>
      <c r="F2884" t="s">
        <v>17702</v>
      </c>
      <c r="G2884" t="s">
        <v>2866</v>
      </c>
      <c r="H2884" t="s">
        <v>17703</v>
      </c>
      <c r="I2884" t="s">
        <v>17704</v>
      </c>
      <c r="J2884" t="s">
        <v>96</v>
      </c>
      <c r="K2884" t="s">
        <v>501</v>
      </c>
      <c r="L2884" t="s">
        <v>10287</v>
      </c>
      <c r="M2884" t="s">
        <v>17705</v>
      </c>
      <c r="N2884" t="s">
        <v>17706</v>
      </c>
      <c r="O2884" t="s">
        <v>3012</v>
      </c>
      <c r="P2884" t="s">
        <v>3249</v>
      </c>
      <c r="Q2884" t="s">
        <v>499</v>
      </c>
      <c r="R2884" t="b">
        <v>0</v>
      </c>
      <c r="S2884">
        <v>2000</v>
      </c>
      <c r="T2884" t="s">
        <v>3013</v>
      </c>
      <c r="U2884" t="s">
        <v>3003</v>
      </c>
      <c r="V2884">
        <v>2</v>
      </c>
      <c r="W2884" t="s">
        <v>3012</v>
      </c>
    </row>
    <row r="2885" spans="1:23" hidden="1" x14ac:dyDescent="0.35">
      <c r="A2885" t="s">
        <v>419</v>
      </c>
      <c r="C2885" s="403">
        <v>45201</v>
      </c>
      <c r="D2885" t="s">
        <v>3543</v>
      </c>
      <c r="E2885" t="s">
        <v>2870</v>
      </c>
      <c r="F2885" t="s">
        <v>17707</v>
      </c>
      <c r="G2885" t="s">
        <v>2871</v>
      </c>
      <c r="H2885" t="s">
        <v>17708</v>
      </c>
      <c r="I2885" t="s">
        <v>2332</v>
      </c>
      <c r="J2885" t="s">
        <v>92</v>
      </c>
      <c r="K2885" t="s">
        <v>418</v>
      </c>
      <c r="L2885" t="s">
        <v>3267</v>
      </c>
      <c r="M2885" t="s">
        <v>17709</v>
      </c>
      <c r="N2885" t="s">
        <v>17710</v>
      </c>
      <c r="O2885" t="s">
        <v>3030</v>
      </c>
      <c r="P2885" t="s">
        <v>17711</v>
      </c>
      <c r="Q2885" t="s">
        <v>418</v>
      </c>
      <c r="R2885" t="b">
        <v>0</v>
      </c>
      <c r="S2885">
        <v>25000</v>
      </c>
      <c r="T2885" t="s">
        <v>3648</v>
      </c>
      <c r="U2885" t="s">
        <v>3003</v>
      </c>
      <c r="V2885">
        <v>25</v>
      </c>
      <c r="W2885" t="s">
        <v>3030</v>
      </c>
    </row>
    <row r="2886" spans="1:23" hidden="1" x14ac:dyDescent="0.35">
      <c r="A2886" t="s">
        <v>381</v>
      </c>
      <c r="C2886" s="403">
        <v>45201</v>
      </c>
      <c r="D2886" t="s">
        <v>3372</v>
      </c>
      <c r="E2886" t="s">
        <v>453</v>
      </c>
      <c r="F2886" t="s">
        <v>17712</v>
      </c>
      <c r="G2886" t="s">
        <v>213</v>
      </c>
      <c r="H2886" t="s">
        <v>17713</v>
      </c>
      <c r="I2886" t="s">
        <v>2360</v>
      </c>
      <c r="J2886" t="s">
        <v>89</v>
      </c>
      <c r="K2886" t="s">
        <v>380</v>
      </c>
      <c r="L2886" t="s">
        <v>3506</v>
      </c>
      <c r="M2886" t="s">
        <v>8137</v>
      </c>
      <c r="N2886" t="s">
        <v>17714</v>
      </c>
      <c r="O2886" t="s">
        <v>3021</v>
      </c>
      <c r="P2886" t="s">
        <v>3767</v>
      </c>
      <c r="Q2886" t="s">
        <v>456</v>
      </c>
      <c r="R2886" t="b">
        <v>0</v>
      </c>
      <c r="S2886">
        <v>10000</v>
      </c>
      <c r="T2886" t="s">
        <v>3013</v>
      </c>
      <c r="U2886" t="s">
        <v>3003</v>
      </c>
      <c r="V2886">
        <v>10</v>
      </c>
      <c r="W2886" t="s">
        <v>3021</v>
      </c>
    </row>
    <row r="2887" spans="1:23" hidden="1" x14ac:dyDescent="0.35">
      <c r="A2887" t="s">
        <v>381</v>
      </c>
      <c r="C2887" s="403">
        <v>45201</v>
      </c>
      <c r="D2887" t="s">
        <v>3543</v>
      </c>
      <c r="E2887" t="s">
        <v>912</v>
      </c>
      <c r="F2887" t="s">
        <v>17715</v>
      </c>
      <c r="G2887" t="s">
        <v>17716</v>
      </c>
      <c r="H2887" t="s">
        <v>17717</v>
      </c>
      <c r="I2887" t="s">
        <v>2775</v>
      </c>
      <c r="J2887" t="s">
        <v>89</v>
      </c>
      <c r="K2887" t="s">
        <v>380</v>
      </c>
      <c r="L2887" t="s">
        <v>3506</v>
      </c>
      <c r="M2887" t="s">
        <v>1798</v>
      </c>
      <c r="N2887" t="s">
        <v>17718</v>
      </c>
      <c r="O2887" t="s">
        <v>3021</v>
      </c>
      <c r="P2887" t="s">
        <v>3767</v>
      </c>
      <c r="Q2887" t="s">
        <v>456</v>
      </c>
      <c r="R2887" t="b">
        <v>0</v>
      </c>
      <c r="S2887">
        <v>10000</v>
      </c>
      <c r="T2887" t="s">
        <v>3013</v>
      </c>
      <c r="U2887" t="s">
        <v>3003</v>
      </c>
      <c r="V2887">
        <v>10</v>
      </c>
      <c r="W2887" t="s">
        <v>3021</v>
      </c>
    </row>
    <row r="2888" spans="1:23" hidden="1" x14ac:dyDescent="0.35">
      <c r="A2888" t="s">
        <v>381</v>
      </c>
      <c r="C2888" s="403">
        <v>45201</v>
      </c>
      <c r="D2888" t="s">
        <v>3543</v>
      </c>
      <c r="E2888" t="s">
        <v>17719</v>
      </c>
      <c r="F2888" t="s">
        <v>17720</v>
      </c>
      <c r="G2888" t="s">
        <v>17721</v>
      </c>
      <c r="H2888" t="s">
        <v>17722</v>
      </c>
      <c r="I2888" t="s">
        <v>2526</v>
      </c>
      <c r="J2888" t="s">
        <v>94</v>
      </c>
      <c r="K2888" t="s">
        <v>456</v>
      </c>
      <c r="L2888" t="s">
        <v>13414</v>
      </c>
      <c r="M2888" t="s">
        <v>17103</v>
      </c>
      <c r="N2888" t="s">
        <v>17723</v>
      </c>
      <c r="O2888" t="s">
        <v>3021</v>
      </c>
      <c r="P2888" t="s">
        <v>13417</v>
      </c>
      <c r="Q2888" t="s">
        <v>456</v>
      </c>
      <c r="R2888" t="b">
        <v>0</v>
      </c>
      <c r="S2888">
        <v>8000</v>
      </c>
      <c r="T2888" t="s">
        <v>3648</v>
      </c>
      <c r="U2888" t="s">
        <v>3003</v>
      </c>
      <c r="V2888">
        <v>8</v>
      </c>
      <c r="W2888" t="s">
        <v>3021</v>
      </c>
    </row>
    <row r="2889" spans="1:23" hidden="1" x14ac:dyDescent="0.35">
      <c r="A2889" t="s">
        <v>2176</v>
      </c>
      <c r="C2889" s="403">
        <v>45201</v>
      </c>
      <c r="D2889" t="s">
        <v>3543</v>
      </c>
      <c r="E2889" t="s">
        <v>2926</v>
      </c>
      <c r="F2889" t="s">
        <v>17724</v>
      </c>
      <c r="G2889" t="s">
        <v>2927</v>
      </c>
      <c r="H2889" t="s">
        <v>17725</v>
      </c>
      <c r="I2889" t="s">
        <v>2927</v>
      </c>
      <c r="J2889" t="s">
        <v>102</v>
      </c>
      <c r="K2889" t="s">
        <v>378</v>
      </c>
      <c r="L2889" t="s">
        <v>3811</v>
      </c>
      <c r="M2889" t="s">
        <v>1798</v>
      </c>
      <c r="N2889" t="s">
        <v>17726</v>
      </c>
      <c r="O2889" t="s">
        <v>3021</v>
      </c>
      <c r="P2889" t="s">
        <v>3813</v>
      </c>
      <c r="Q2889" t="s">
        <v>378</v>
      </c>
      <c r="R2889" t="b">
        <v>0</v>
      </c>
      <c r="S2889">
        <v>1000</v>
      </c>
      <c r="T2889" t="s">
        <v>3013</v>
      </c>
      <c r="U2889" t="s">
        <v>3003</v>
      </c>
      <c r="V2889">
        <v>1</v>
      </c>
      <c r="W2889" t="s">
        <v>3021</v>
      </c>
    </row>
    <row r="2890" spans="1:23" hidden="1" x14ac:dyDescent="0.35">
      <c r="A2890" t="s">
        <v>419</v>
      </c>
      <c r="C2890" s="403">
        <v>45201</v>
      </c>
      <c r="D2890" t="s">
        <v>3543</v>
      </c>
      <c r="E2890" t="s">
        <v>1015</v>
      </c>
      <c r="F2890" t="s">
        <v>17727</v>
      </c>
      <c r="G2890" t="s">
        <v>2510</v>
      </c>
      <c r="H2890" t="s">
        <v>17728</v>
      </c>
      <c r="I2890" t="s">
        <v>17729</v>
      </c>
      <c r="J2890" t="s">
        <v>96</v>
      </c>
      <c r="K2890" t="s">
        <v>507</v>
      </c>
      <c r="L2890" t="s">
        <v>15723</v>
      </c>
      <c r="M2890" t="s">
        <v>13068</v>
      </c>
      <c r="N2890" t="s">
        <v>17730</v>
      </c>
      <c r="O2890" t="s">
        <v>3030</v>
      </c>
      <c r="P2890" t="s">
        <v>8528</v>
      </c>
      <c r="Q2890" t="s">
        <v>429</v>
      </c>
      <c r="R2890" t="b">
        <v>0</v>
      </c>
      <c r="S2890">
        <v>2000</v>
      </c>
      <c r="T2890" t="s">
        <v>3013</v>
      </c>
      <c r="U2890" t="s">
        <v>3003</v>
      </c>
      <c r="V2890">
        <v>2</v>
      </c>
      <c r="W2890" t="s">
        <v>3030</v>
      </c>
    </row>
    <row r="2891" spans="1:23" hidden="1" x14ac:dyDescent="0.35">
      <c r="A2891" t="s">
        <v>419</v>
      </c>
      <c r="C2891" s="403">
        <v>45201</v>
      </c>
      <c r="D2891" t="s">
        <v>3543</v>
      </c>
      <c r="E2891" t="s">
        <v>2875</v>
      </c>
      <c r="F2891" t="s">
        <v>17731</v>
      </c>
      <c r="G2891" t="s">
        <v>2876</v>
      </c>
      <c r="H2891" t="s">
        <v>17732</v>
      </c>
      <c r="I2891" t="s">
        <v>2420</v>
      </c>
      <c r="J2891" t="s">
        <v>92</v>
      </c>
      <c r="K2891" t="s">
        <v>418</v>
      </c>
      <c r="L2891" t="s">
        <v>16441</v>
      </c>
      <c r="M2891" t="s">
        <v>17733</v>
      </c>
      <c r="N2891" t="s">
        <v>17734</v>
      </c>
      <c r="O2891" t="s">
        <v>3030</v>
      </c>
      <c r="P2891" t="s">
        <v>8177</v>
      </c>
      <c r="Q2891" t="s">
        <v>418</v>
      </c>
      <c r="R2891" t="b">
        <v>0</v>
      </c>
      <c r="S2891">
        <v>2000</v>
      </c>
      <c r="T2891" t="s">
        <v>3013</v>
      </c>
      <c r="U2891" t="s">
        <v>3003</v>
      </c>
      <c r="V2891">
        <v>2</v>
      </c>
      <c r="W2891" t="s">
        <v>3030</v>
      </c>
    </row>
    <row r="2892" spans="1:23" hidden="1" x14ac:dyDescent="0.35">
      <c r="A2892" t="s">
        <v>419</v>
      </c>
      <c r="C2892" s="403">
        <v>45201</v>
      </c>
      <c r="D2892" t="s">
        <v>3543</v>
      </c>
      <c r="E2892" t="s">
        <v>1095</v>
      </c>
      <c r="F2892" t="s">
        <v>17735</v>
      </c>
      <c r="G2892" t="s">
        <v>2754</v>
      </c>
      <c r="H2892" t="s">
        <v>17736</v>
      </c>
      <c r="I2892" t="s">
        <v>16046</v>
      </c>
      <c r="J2892" t="s">
        <v>96</v>
      </c>
      <c r="K2892" t="s">
        <v>501</v>
      </c>
      <c r="L2892" t="s">
        <v>3602</v>
      </c>
      <c r="M2892" t="s">
        <v>17737</v>
      </c>
      <c r="N2892" t="s">
        <v>17738</v>
      </c>
      <c r="O2892" t="s">
        <v>3021</v>
      </c>
      <c r="P2892" t="s">
        <v>8899</v>
      </c>
      <c r="Q2892" t="s">
        <v>499</v>
      </c>
      <c r="R2892" t="b">
        <v>0</v>
      </c>
      <c r="S2892">
        <v>10000</v>
      </c>
      <c r="T2892" t="s">
        <v>3013</v>
      </c>
      <c r="U2892" t="s">
        <v>3003</v>
      </c>
      <c r="V2892">
        <v>10</v>
      </c>
      <c r="W2892" t="s">
        <v>3021</v>
      </c>
    </row>
    <row r="2893" spans="1:23" hidden="1" x14ac:dyDescent="0.35">
      <c r="A2893" t="s">
        <v>419</v>
      </c>
      <c r="C2893" s="403">
        <v>45201</v>
      </c>
      <c r="D2893" t="s">
        <v>3543</v>
      </c>
      <c r="E2893" t="s">
        <v>1139</v>
      </c>
      <c r="F2893" t="s">
        <v>17739</v>
      </c>
      <c r="G2893" t="s">
        <v>262</v>
      </c>
      <c r="H2893" t="s">
        <v>17740</v>
      </c>
      <c r="I2893" t="s">
        <v>488</v>
      </c>
      <c r="J2893" t="s">
        <v>96</v>
      </c>
      <c r="K2893" t="s">
        <v>501</v>
      </c>
      <c r="L2893" t="s">
        <v>3602</v>
      </c>
      <c r="M2893" t="s">
        <v>8899</v>
      </c>
      <c r="N2893" t="s">
        <v>17741</v>
      </c>
      <c r="O2893" t="s">
        <v>3021</v>
      </c>
      <c r="P2893" t="s">
        <v>8899</v>
      </c>
      <c r="Q2893" t="s">
        <v>499</v>
      </c>
      <c r="R2893" t="b">
        <v>0</v>
      </c>
      <c r="S2893">
        <v>5000</v>
      </c>
      <c r="T2893" t="s">
        <v>3013</v>
      </c>
      <c r="U2893" t="s">
        <v>3003</v>
      </c>
      <c r="V2893">
        <v>5</v>
      </c>
      <c r="W2893" t="s">
        <v>3021</v>
      </c>
    </row>
    <row r="2894" spans="1:23" hidden="1" x14ac:dyDescent="0.35">
      <c r="A2894" t="s">
        <v>381</v>
      </c>
      <c r="C2894" s="403">
        <v>45201</v>
      </c>
      <c r="D2894" t="s">
        <v>3543</v>
      </c>
      <c r="E2894" t="s">
        <v>566</v>
      </c>
      <c r="F2894" t="s">
        <v>17742</v>
      </c>
      <c r="G2894" t="s">
        <v>2323</v>
      </c>
      <c r="H2894" t="s">
        <v>17743</v>
      </c>
      <c r="I2894" t="s">
        <v>2324</v>
      </c>
      <c r="J2894" t="s">
        <v>94</v>
      </c>
      <c r="K2894" t="s">
        <v>456</v>
      </c>
      <c r="L2894" t="s">
        <v>8929</v>
      </c>
      <c r="M2894" t="s">
        <v>17744</v>
      </c>
      <c r="N2894" t="s">
        <v>17745</v>
      </c>
      <c r="O2894" t="s">
        <v>3021</v>
      </c>
      <c r="P2894" t="s">
        <v>17746</v>
      </c>
      <c r="Q2894" t="s">
        <v>456</v>
      </c>
      <c r="R2894" t="b">
        <v>0</v>
      </c>
      <c r="S2894">
        <v>30000</v>
      </c>
      <c r="T2894" t="s">
        <v>3013</v>
      </c>
      <c r="U2894" t="s">
        <v>3003</v>
      </c>
      <c r="V2894">
        <v>30</v>
      </c>
      <c r="W2894" t="s">
        <v>3021</v>
      </c>
    </row>
    <row r="2895" spans="1:23" hidden="1" x14ac:dyDescent="0.35">
      <c r="A2895" t="s">
        <v>381</v>
      </c>
      <c r="C2895" s="403">
        <v>45201</v>
      </c>
      <c r="D2895" t="s">
        <v>3543</v>
      </c>
      <c r="E2895" t="s">
        <v>2399</v>
      </c>
      <c r="F2895" t="s">
        <v>17747</v>
      </c>
      <c r="G2895" t="s">
        <v>2400</v>
      </c>
      <c r="H2895" t="s">
        <v>17748</v>
      </c>
      <c r="I2895" t="s">
        <v>2304</v>
      </c>
      <c r="J2895" t="s">
        <v>94</v>
      </c>
      <c r="K2895" t="s">
        <v>456</v>
      </c>
      <c r="L2895" t="s">
        <v>8929</v>
      </c>
      <c r="M2895" t="s">
        <v>17744</v>
      </c>
      <c r="N2895" t="s">
        <v>17749</v>
      </c>
      <c r="O2895" t="s">
        <v>3012</v>
      </c>
      <c r="P2895" t="s">
        <v>17746</v>
      </c>
      <c r="Q2895" t="s">
        <v>456</v>
      </c>
      <c r="R2895" t="b">
        <v>0</v>
      </c>
      <c r="S2895">
        <v>1000</v>
      </c>
      <c r="T2895" t="s">
        <v>3648</v>
      </c>
      <c r="U2895" t="s">
        <v>3003</v>
      </c>
      <c r="V2895">
        <v>1</v>
      </c>
      <c r="W2895" t="s">
        <v>3012</v>
      </c>
    </row>
    <row r="2896" spans="1:23" hidden="1" x14ac:dyDescent="0.35">
      <c r="A2896" t="s">
        <v>381</v>
      </c>
      <c r="C2896" s="403">
        <v>45201</v>
      </c>
      <c r="D2896" t="s">
        <v>3137</v>
      </c>
      <c r="E2896" t="s">
        <v>557</v>
      </c>
      <c r="F2896" t="s">
        <v>17750</v>
      </c>
      <c r="G2896" t="s">
        <v>558</v>
      </c>
      <c r="H2896" t="s">
        <v>17751</v>
      </c>
      <c r="I2896" t="s">
        <v>17752</v>
      </c>
      <c r="J2896" t="s">
        <v>94</v>
      </c>
      <c r="K2896" t="s">
        <v>456</v>
      </c>
      <c r="L2896" t="s">
        <v>8929</v>
      </c>
      <c r="M2896" t="s">
        <v>17744</v>
      </c>
      <c r="N2896" t="s">
        <v>17753</v>
      </c>
      <c r="O2896" t="s">
        <v>3021</v>
      </c>
      <c r="P2896" t="s">
        <v>17746</v>
      </c>
      <c r="Q2896" t="s">
        <v>456</v>
      </c>
      <c r="R2896" t="b">
        <v>0</v>
      </c>
      <c r="S2896">
        <v>40000</v>
      </c>
      <c r="T2896" t="s">
        <v>3013</v>
      </c>
      <c r="U2896" t="s">
        <v>8048</v>
      </c>
      <c r="V2896">
        <v>40</v>
      </c>
      <c r="W2896" t="s">
        <v>3021</v>
      </c>
    </row>
    <row r="2897" spans="1:23" hidden="1" x14ac:dyDescent="0.35">
      <c r="A2897" t="s">
        <v>381</v>
      </c>
      <c r="C2897" s="403">
        <v>45201</v>
      </c>
      <c r="D2897" t="s">
        <v>3543</v>
      </c>
      <c r="E2897" t="s">
        <v>17754</v>
      </c>
      <c r="F2897" t="s">
        <v>17755</v>
      </c>
      <c r="G2897" t="s">
        <v>17756</v>
      </c>
      <c r="H2897" t="s">
        <v>17757</v>
      </c>
      <c r="I2897" t="s">
        <v>2350</v>
      </c>
      <c r="J2897" t="s">
        <v>89</v>
      </c>
      <c r="K2897" t="s">
        <v>380</v>
      </c>
      <c r="L2897" t="s">
        <v>9689</v>
      </c>
      <c r="M2897" t="s">
        <v>1798</v>
      </c>
      <c r="N2897" t="s">
        <v>17758</v>
      </c>
      <c r="O2897" t="s">
        <v>3021</v>
      </c>
      <c r="P2897" t="s">
        <v>14801</v>
      </c>
      <c r="Q2897" t="s">
        <v>456</v>
      </c>
      <c r="R2897" t="b">
        <v>0</v>
      </c>
      <c r="S2897">
        <v>3000</v>
      </c>
      <c r="T2897" t="s">
        <v>3002</v>
      </c>
      <c r="U2897" t="s">
        <v>3003</v>
      </c>
      <c r="V2897">
        <v>3</v>
      </c>
      <c r="W2897" t="s">
        <v>3021</v>
      </c>
    </row>
    <row r="2898" spans="1:23" hidden="1" x14ac:dyDescent="0.35">
      <c r="A2898" t="s">
        <v>381</v>
      </c>
      <c r="C2898" s="403">
        <v>45201</v>
      </c>
      <c r="D2898" t="s">
        <v>3349</v>
      </c>
      <c r="E2898" t="s">
        <v>1020</v>
      </c>
      <c r="F2898" t="s">
        <v>17759</v>
      </c>
      <c r="G2898" t="s">
        <v>2381</v>
      </c>
      <c r="H2898" t="s">
        <v>17760</v>
      </c>
      <c r="I2898" t="s">
        <v>2382</v>
      </c>
      <c r="J2898" t="s">
        <v>97</v>
      </c>
      <c r="K2898" t="s">
        <v>444</v>
      </c>
      <c r="L2898" t="s">
        <v>3675</v>
      </c>
      <c r="M2898" t="s">
        <v>8091</v>
      </c>
      <c r="N2898" t="s">
        <v>17761</v>
      </c>
      <c r="O2898" t="s">
        <v>3021</v>
      </c>
      <c r="P2898" t="s">
        <v>8093</v>
      </c>
      <c r="Q2898" t="s">
        <v>415</v>
      </c>
      <c r="R2898" t="b">
        <v>0</v>
      </c>
      <c r="S2898">
        <v>5000</v>
      </c>
      <c r="T2898" t="s">
        <v>3013</v>
      </c>
      <c r="U2898" t="s">
        <v>3003</v>
      </c>
      <c r="V2898">
        <v>5</v>
      </c>
      <c r="W2898" t="s">
        <v>3021</v>
      </c>
    </row>
    <row r="2899" spans="1:23" hidden="1" x14ac:dyDescent="0.35">
      <c r="A2899" t="s">
        <v>419</v>
      </c>
      <c r="C2899" s="403">
        <v>45201</v>
      </c>
      <c r="D2899" t="s">
        <v>3543</v>
      </c>
      <c r="E2899" t="s">
        <v>17762</v>
      </c>
      <c r="F2899" t="s">
        <v>17763</v>
      </c>
      <c r="G2899" t="s">
        <v>2566</v>
      </c>
      <c r="H2899" t="s">
        <v>17764</v>
      </c>
      <c r="I2899" t="s">
        <v>2566</v>
      </c>
      <c r="J2899" t="s">
        <v>94</v>
      </c>
      <c r="K2899" t="s">
        <v>497</v>
      </c>
      <c r="L2899" t="s">
        <v>3188</v>
      </c>
      <c r="M2899" t="s">
        <v>3227</v>
      </c>
      <c r="N2899" t="s">
        <v>497</v>
      </c>
      <c r="O2899" t="s">
        <v>3021</v>
      </c>
      <c r="P2899" t="s">
        <v>15090</v>
      </c>
      <c r="Q2899" t="s">
        <v>497</v>
      </c>
      <c r="R2899" t="b">
        <v>0</v>
      </c>
      <c r="S2899">
        <v>6000</v>
      </c>
      <c r="T2899" t="s">
        <v>3648</v>
      </c>
      <c r="U2899" t="s">
        <v>3003</v>
      </c>
      <c r="V2899">
        <v>6</v>
      </c>
      <c r="W2899" t="s">
        <v>3021</v>
      </c>
    </row>
    <row r="2900" spans="1:23" hidden="1" x14ac:dyDescent="0.35">
      <c r="A2900" t="s">
        <v>419</v>
      </c>
      <c r="C2900" s="403">
        <v>45201</v>
      </c>
      <c r="D2900" t="s">
        <v>3543</v>
      </c>
      <c r="E2900" t="s">
        <v>2848</v>
      </c>
      <c r="F2900" t="s">
        <v>17765</v>
      </c>
      <c r="G2900" t="s">
        <v>17766</v>
      </c>
      <c r="H2900" t="s">
        <v>17767</v>
      </c>
      <c r="I2900" t="s">
        <v>2682</v>
      </c>
      <c r="J2900" t="s">
        <v>92</v>
      </c>
      <c r="K2900" t="s">
        <v>418</v>
      </c>
      <c r="L2900" t="s">
        <v>3140</v>
      </c>
      <c r="M2900" t="s">
        <v>3141</v>
      </c>
      <c r="N2900" t="s">
        <v>17768</v>
      </c>
      <c r="O2900" t="s">
        <v>3030</v>
      </c>
      <c r="P2900" t="s">
        <v>14241</v>
      </c>
      <c r="Q2900" t="s">
        <v>418</v>
      </c>
      <c r="R2900" t="b">
        <v>0</v>
      </c>
      <c r="S2900">
        <v>0</v>
      </c>
      <c r="T2900" t="s">
        <v>3013</v>
      </c>
      <c r="U2900" t="s">
        <v>3003</v>
      </c>
      <c r="V2900">
        <v>0</v>
      </c>
      <c r="W2900" t="s">
        <v>3030</v>
      </c>
    </row>
    <row r="2901" spans="1:23" hidden="1" x14ac:dyDescent="0.35">
      <c r="A2901" t="s">
        <v>381</v>
      </c>
      <c r="C2901" s="403">
        <v>45201</v>
      </c>
      <c r="D2901" t="s">
        <v>4427</v>
      </c>
      <c r="E2901" t="s">
        <v>2100</v>
      </c>
      <c r="F2901" t="s">
        <v>17769</v>
      </c>
      <c r="G2901" t="s">
        <v>2830</v>
      </c>
      <c r="H2901" t="s">
        <v>17770</v>
      </c>
      <c r="I2901" t="s">
        <v>2831</v>
      </c>
      <c r="J2901" t="s">
        <v>94</v>
      </c>
      <c r="K2901" t="s">
        <v>456</v>
      </c>
      <c r="L2901" t="s">
        <v>16529</v>
      </c>
      <c r="M2901" t="s">
        <v>17370</v>
      </c>
      <c r="N2901" t="s">
        <v>17771</v>
      </c>
      <c r="O2901" t="s">
        <v>3012</v>
      </c>
      <c r="P2901" t="s">
        <v>17372</v>
      </c>
      <c r="Q2901" t="s">
        <v>456</v>
      </c>
      <c r="R2901" t="b">
        <v>0</v>
      </c>
      <c r="S2901">
        <v>8000</v>
      </c>
      <c r="T2901" t="s">
        <v>3013</v>
      </c>
      <c r="U2901" t="s">
        <v>3003</v>
      </c>
      <c r="V2901">
        <v>8</v>
      </c>
      <c r="W2901" t="s">
        <v>3012</v>
      </c>
    </row>
    <row r="2902" spans="1:23" hidden="1" x14ac:dyDescent="0.35">
      <c r="A2902" t="s">
        <v>419</v>
      </c>
      <c r="C2902" s="403">
        <v>45201</v>
      </c>
      <c r="D2902" t="s">
        <v>3661</v>
      </c>
      <c r="E2902" t="s">
        <v>550</v>
      </c>
      <c r="F2902" t="s">
        <v>17772</v>
      </c>
      <c r="G2902" t="s">
        <v>551</v>
      </c>
      <c r="H2902" t="s">
        <v>17773</v>
      </c>
      <c r="I2902" t="s">
        <v>3027</v>
      </c>
      <c r="J2902" t="s">
        <v>94</v>
      </c>
      <c r="K2902" t="s">
        <v>497</v>
      </c>
      <c r="L2902" t="s">
        <v>13586</v>
      </c>
      <c r="M2902" t="s">
        <v>8219</v>
      </c>
      <c r="N2902" t="s">
        <v>17774</v>
      </c>
      <c r="O2902" t="s">
        <v>3021</v>
      </c>
      <c r="P2902" t="s">
        <v>17775</v>
      </c>
      <c r="Q2902" t="s">
        <v>497</v>
      </c>
      <c r="R2902" t="b">
        <v>1</v>
      </c>
      <c r="S2902">
        <v>30000</v>
      </c>
      <c r="T2902" t="s">
        <v>3013</v>
      </c>
      <c r="U2902" t="s">
        <v>3003</v>
      </c>
      <c r="V2902">
        <v>30</v>
      </c>
      <c r="W2902" t="s">
        <v>3021</v>
      </c>
    </row>
    <row r="2903" spans="1:23" hidden="1" x14ac:dyDescent="0.35">
      <c r="A2903" t="s">
        <v>381</v>
      </c>
      <c r="C2903" s="403">
        <v>45201</v>
      </c>
      <c r="D2903" t="s">
        <v>3543</v>
      </c>
      <c r="E2903" t="s">
        <v>2881</v>
      </c>
      <c r="F2903" t="s">
        <v>17776</v>
      </c>
      <c r="G2903" t="s">
        <v>2882</v>
      </c>
      <c r="H2903" t="s">
        <v>17777</v>
      </c>
      <c r="I2903" t="s">
        <v>2435</v>
      </c>
      <c r="J2903" t="s">
        <v>94</v>
      </c>
      <c r="K2903" t="s">
        <v>456</v>
      </c>
      <c r="L2903" t="s">
        <v>3120</v>
      </c>
      <c r="M2903" t="s">
        <v>17778</v>
      </c>
      <c r="N2903" t="s">
        <v>17779</v>
      </c>
      <c r="O2903" t="s">
        <v>3012</v>
      </c>
      <c r="P2903" t="s">
        <v>3121</v>
      </c>
      <c r="Q2903" t="s">
        <v>456</v>
      </c>
      <c r="R2903" t="b">
        <v>0</v>
      </c>
      <c r="S2903">
        <v>4000</v>
      </c>
      <c r="T2903" t="s">
        <v>3013</v>
      </c>
      <c r="U2903" t="s">
        <v>3003</v>
      </c>
      <c r="V2903">
        <v>4</v>
      </c>
      <c r="W2903" t="s">
        <v>3012</v>
      </c>
    </row>
    <row r="2904" spans="1:23" hidden="1" x14ac:dyDescent="0.35">
      <c r="A2904" t="s">
        <v>2189</v>
      </c>
      <c r="C2904" s="403">
        <v>45201</v>
      </c>
      <c r="D2904" t="s">
        <v>3543</v>
      </c>
      <c r="E2904" t="s">
        <v>1183</v>
      </c>
      <c r="F2904" t="s">
        <v>17780</v>
      </c>
      <c r="G2904" t="s">
        <v>17781</v>
      </c>
      <c r="H2904" t="s">
        <v>17782</v>
      </c>
      <c r="I2904" t="s">
        <v>2279</v>
      </c>
      <c r="J2904" t="s">
        <v>100</v>
      </c>
      <c r="K2904" t="s">
        <v>2193</v>
      </c>
      <c r="L2904" t="s">
        <v>11038</v>
      </c>
      <c r="M2904" t="s">
        <v>8528</v>
      </c>
      <c r="N2904" t="s">
        <v>17783</v>
      </c>
      <c r="O2904" t="s">
        <v>3021</v>
      </c>
      <c r="P2904" t="s">
        <v>17784</v>
      </c>
      <c r="Q2904" t="s">
        <v>2189</v>
      </c>
      <c r="R2904" t="b">
        <v>0</v>
      </c>
      <c r="S2904">
        <v>20000</v>
      </c>
      <c r="T2904" t="s">
        <v>3013</v>
      </c>
      <c r="U2904" t="s">
        <v>3003</v>
      </c>
      <c r="V2904">
        <v>20</v>
      </c>
      <c r="W2904" t="s">
        <v>3021</v>
      </c>
    </row>
    <row r="2905" spans="1:23" hidden="1" x14ac:dyDescent="0.35">
      <c r="A2905" t="s">
        <v>2189</v>
      </c>
      <c r="C2905" s="403">
        <v>45201</v>
      </c>
      <c r="D2905" t="s">
        <v>3543</v>
      </c>
      <c r="E2905" t="s">
        <v>354</v>
      </c>
      <c r="F2905" t="s">
        <v>17785</v>
      </c>
      <c r="G2905" t="s">
        <v>1832</v>
      </c>
      <c r="H2905" t="s">
        <v>17786</v>
      </c>
      <c r="I2905" t="s">
        <v>2433</v>
      </c>
      <c r="J2905" t="s">
        <v>100</v>
      </c>
      <c r="K2905" t="s">
        <v>2193</v>
      </c>
      <c r="L2905" t="s">
        <v>11038</v>
      </c>
      <c r="M2905" t="s">
        <v>8528</v>
      </c>
      <c r="N2905" t="s">
        <v>17787</v>
      </c>
      <c r="O2905" t="s">
        <v>3021</v>
      </c>
      <c r="P2905" t="s">
        <v>17784</v>
      </c>
      <c r="Q2905" t="s">
        <v>2189</v>
      </c>
      <c r="R2905" t="b">
        <v>0</v>
      </c>
      <c r="S2905">
        <v>20000</v>
      </c>
      <c r="T2905" t="s">
        <v>3013</v>
      </c>
      <c r="U2905" t="s">
        <v>3003</v>
      </c>
      <c r="V2905">
        <v>20</v>
      </c>
      <c r="W2905" t="s">
        <v>3021</v>
      </c>
    </row>
    <row r="2906" spans="1:23" hidden="1" x14ac:dyDescent="0.35">
      <c r="A2906" t="s">
        <v>350</v>
      </c>
      <c r="C2906" s="403">
        <v>45201</v>
      </c>
      <c r="D2906" t="s">
        <v>3543</v>
      </c>
      <c r="E2906" t="s">
        <v>2725</v>
      </c>
      <c r="F2906" t="s">
        <v>17788</v>
      </c>
      <c r="G2906" t="s">
        <v>2282</v>
      </c>
      <c r="H2906" t="s">
        <v>17789</v>
      </c>
      <c r="I2906" t="s">
        <v>2282</v>
      </c>
      <c r="J2906" t="s">
        <v>3247</v>
      </c>
      <c r="K2906" t="s">
        <v>298</v>
      </c>
      <c r="L2906" t="s">
        <v>3777</v>
      </c>
      <c r="M2906" t="s">
        <v>1798</v>
      </c>
      <c r="N2906" t="s">
        <v>17790</v>
      </c>
      <c r="O2906" t="s">
        <v>3021</v>
      </c>
      <c r="P2906" t="s">
        <v>10081</v>
      </c>
      <c r="Q2906" t="s">
        <v>307</v>
      </c>
      <c r="R2906" t="b">
        <v>0</v>
      </c>
      <c r="S2906">
        <v>5000</v>
      </c>
      <c r="T2906" t="s">
        <v>3013</v>
      </c>
      <c r="U2906" t="s">
        <v>3003</v>
      </c>
      <c r="V2906">
        <v>5</v>
      </c>
      <c r="W2906" t="s">
        <v>3021</v>
      </c>
    </row>
    <row r="2907" spans="1:23" hidden="1" x14ac:dyDescent="0.35">
      <c r="A2907" t="s">
        <v>2189</v>
      </c>
      <c r="C2907" s="403">
        <v>45201</v>
      </c>
      <c r="D2907" t="s">
        <v>23536</v>
      </c>
      <c r="E2907" t="s">
        <v>2272</v>
      </c>
      <c r="F2907" t="s">
        <v>17791</v>
      </c>
      <c r="G2907" t="s">
        <v>611</v>
      </c>
      <c r="H2907" t="s">
        <v>12952</v>
      </c>
      <c r="I2907" t="s">
        <v>2819</v>
      </c>
      <c r="J2907" t="s">
        <v>100</v>
      </c>
      <c r="K2907" t="s">
        <v>293</v>
      </c>
      <c r="L2907" t="s">
        <v>10061</v>
      </c>
      <c r="M2907" t="s">
        <v>17792</v>
      </c>
      <c r="N2907" t="s">
        <v>12953</v>
      </c>
      <c r="O2907" t="s">
        <v>3001</v>
      </c>
      <c r="P2907" t="s">
        <v>10045</v>
      </c>
      <c r="Q2907" t="s">
        <v>293</v>
      </c>
      <c r="R2907" t="b">
        <v>1</v>
      </c>
      <c r="S2907">
        <v>200000</v>
      </c>
      <c r="T2907" t="s">
        <v>3013</v>
      </c>
      <c r="U2907" t="s">
        <v>3003</v>
      </c>
      <c r="V2907">
        <v>200</v>
      </c>
      <c r="W2907" t="s">
        <v>3001</v>
      </c>
    </row>
    <row r="2908" spans="1:23" hidden="1" x14ac:dyDescent="0.35">
      <c r="A2908" t="s">
        <v>2189</v>
      </c>
      <c r="C2908" s="403">
        <v>45201</v>
      </c>
      <c r="D2908" t="s">
        <v>3543</v>
      </c>
      <c r="E2908" t="s">
        <v>2496</v>
      </c>
      <c r="F2908" t="s">
        <v>17793</v>
      </c>
      <c r="G2908" t="s">
        <v>17794</v>
      </c>
      <c r="H2908" t="s">
        <v>17795</v>
      </c>
      <c r="I2908" t="s">
        <v>17796</v>
      </c>
      <c r="J2908" t="s">
        <v>100</v>
      </c>
      <c r="K2908" t="s">
        <v>2193</v>
      </c>
      <c r="L2908" t="s">
        <v>3595</v>
      </c>
      <c r="M2908" t="s">
        <v>11250</v>
      </c>
      <c r="N2908" t="s">
        <v>17797</v>
      </c>
      <c r="O2908" t="s">
        <v>3021</v>
      </c>
      <c r="P2908" t="s">
        <v>17798</v>
      </c>
      <c r="Q2908" t="s">
        <v>2189</v>
      </c>
      <c r="R2908" t="b">
        <v>1</v>
      </c>
      <c r="S2908">
        <v>30000</v>
      </c>
      <c r="T2908" t="s">
        <v>3013</v>
      </c>
      <c r="U2908" t="s">
        <v>3003</v>
      </c>
      <c r="V2908">
        <v>30</v>
      </c>
      <c r="W2908" t="s">
        <v>3021</v>
      </c>
    </row>
    <row r="2909" spans="1:23" hidden="1" x14ac:dyDescent="0.35">
      <c r="A2909" t="s">
        <v>350</v>
      </c>
      <c r="C2909" s="403">
        <v>45201</v>
      </c>
      <c r="D2909" t="s">
        <v>3543</v>
      </c>
      <c r="E2909" t="s">
        <v>17799</v>
      </c>
      <c r="F2909" t="s">
        <v>17800</v>
      </c>
      <c r="G2909" t="s">
        <v>2286</v>
      </c>
      <c r="H2909" t="s">
        <v>17801</v>
      </c>
      <c r="I2909" t="s">
        <v>2286</v>
      </c>
      <c r="J2909" t="s">
        <v>105</v>
      </c>
      <c r="K2909" t="s">
        <v>846</v>
      </c>
      <c r="L2909" t="s">
        <v>14676</v>
      </c>
      <c r="M2909" t="s">
        <v>17802</v>
      </c>
      <c r="N2909" t="s">
        <v>17803</v>
      </c>
      <c r="O2909" t="s">
        <v>3012</v>
      </c>
      <c r="P2909" t="s">
        <v>17802</v>
      </c>
      <c r="Q2909" t="s">
        <v>846</v>
      </c>
      <c r="R2909" t="b">
        <v>0</v>
      </c>
      <c r="S2909">
        <v>30000</v>
      </c>
      <c r="T2909" t="s">
        <v>3013</v>
      </c>
      <c r="U2909" t="s">
        <v>3003</v>
      </c>
      <c r="V2909">
        <v>30</v>
      </c>
      <c r="W2909" t="s">
        <v>3012</v>
      </c>
    </row>
    <row r="2910" spans="1:23" hidden="1" x14ac:dyDescent="0.35">
      <c r="A2910" t="s">
        <v>2189</v>
      </c>
      <c r="C2910" s="403">
        <v>45201</v>
      </c>
      <c r="D2910" t="s">
        <v>23536</v>
      </c>
      <c r="E2910" t="s">
        <v>2813</v>
      </c>
      <c r="F2910" t="s">
        <v>17804</v>
      </c>
      <c r="G2910" t="s">
        <v>802</v>
      </c>
      <c r="H2910" t="s">
        <v>17805</v>
      </c>
      <c r="I2910" t="s">
        <v>2573</v>
      </c>
      <c r="J2910" t="s">
        <v>101</v>
      </c>
      <c r="K2910" t="s">
        <v>792</v>
      </c>
      <c r="L2910" t="s">
        <v>3645</v>
      </c>
      <c r="M2910" t="s">
        <v>1798</v>
      </c>
      <c r="N2910" t="s">
        <v>17806</v>
      </c>
      <c r="O2910" t="s">
        <v>3001</v>
      </c>
      <c r="P2910" t="s">
        <v>11490</v>
      </c>
      <c r="Q2910" t="s">
        <v>2189</v>
      </c>
      <c r="R2910" t="b">
        <v>0</v>
      </c>
      <c r="S2910">
        <v>100000</v>
      </c>
      <c r="T2910" t="s">
        <v>3648</v>
      </c>
      <c r="U2910" t="s">
        <v>3003</v>
      </c>
      <c r="V2910">
        <v>100</v>
      </c>
      <c r="W2910" t="s">
        <v>3001</v>
      </c>
    </row>
    <row r="2911" spans="1:23" hidden="1" x14ac:dyDescent="0.35">
      <c r="A2911" t="s">
        <v>2189</v>
      </c>
      <c r="C2911" s="403">
        <v>45201</v>
      </c>
      <c r="D2911" t="s">
        <v>3176</v>
      </c>
      <c r="E2911" t="s">
        <v>323</v>
      </c>
      <c r="F2911" t="s">
        <v>17807</v>
      </c>
      <c r="G2911" t="s">
        <v>17808</v>
      </c>
      <c r="H2911" t="s">
        <v>17809</v>
      </c>
      <c r="I2911" t="s">
        <v>2330</v>
      </c>
      <c r="J2911" t="s">
        <v>100</v>
      </c>
      <c r="K2911" t="s">
        <v>293</v>
      </c>
      <c r="L2911" t="s">
        <v>8368</v>
      </c>
      <c r="M2911" t="s">
        <v>17810</v>
      </c>
      <c r="N2911" t="s">
        <v>17811</v>
      </c>
      <c r="O2911" t="s">
        <v>3021</v>
      </c>
      <c r="P2911" t="s">
        <v>17810</v>
      </c>
      <c r="Q2911" t="s">
        <v>293</v>
      </c>
      <c r="R2911" t="b">
        <v>0</v>
      </c>
      <c r="S2911">
        <v>5000</v>
      </c>
      <c r="T2911" t="s">
        <v>3013</v>
      </c>
      <c r="U2911" t="s">
        <v>3003</v>
      </c>
      <c r="V2911">
        <v>5</v>
      </c>
      <c r="W2911" t="s">
        <v>3021</v>
      </c>
    </row>
    <row r="2912" spans="1:23" hidden="1" x14ac:dyDescent="0.35">
      <c r="A2912" t="s">
        <v>2189</v>
      </c>
      <c r="C2912" s="403">
        <v>45201</v>
      </c>
      <c r="D2912" t="s">
        <v>3176</v>
      </c>
      <c r="E2912" t="s">
        <v>343</v>
      </c>
      <c r="F2912" t="s">
        <v>17812</v>
      </c>
      <c r="G2912" t="s">
        <v>17813</v>
      </c>
      <c r="H2912" t="s">
        <v>17814</v>
      </c>
      <c r="I2912" t="s">
        <v>2308</v>
      </c>
      <c r="J2912" t="s">
        <v>100</v>
      </c>
      <c r="K2912" t="s">
        <v>293</v>
      </c>
      <c r="L2912" t="s">
        <v>4703</v>
      </c>
      <c r="M2912" t="s">
        <v>9314</v>
      </c>
      <c r="N2912" t="s">
        <v>17815</v>
      </c>
      <c r="O2912" t="s">
        <v>3021</v>
      </c>
      <c r="P2912" t="s">
        <v>9314</v>
      </c>
      <c r="Q2912" t="s">
        <v>293</v>
      </c>
      <c r="R2912" t="b">
        <v>0</v>
      </c>
      <c r="S2912">
        <v>2400</v>
      </c>
      <c r="T2912" t="s">
        <v>3013</v>
      </c>
      <c r="U2912" t="s">
        <v>3003</v>
      </c>
      <c r="V2912">
        <v>2.4</v>
      </c>
      <c r="W2912" t="s">
        <v>3021</v>
      </c>
    </row>
    <row r="2913" spans="1:23" hidden="1" x14ac:dyDescent="0.35">
      <c r="A2913" t="s">
        <v>2189</v>
      </c>
      <c r="C2913" s="403">
        <v>45201</v>
      </c>
      <c r="D2913" t="s">
        <v>3176</v>
      </c>
      <c r="E2913" t="s">
        <v>314</v>
      </c>
      <c r="F2913" t="s">
        <v>17816</v>
      </c>
      <c r="G2913" t="s">
        <v>17817</v>
      </c>
      <c r="H2913" t="s">
        <v>17818</v>
      </c>
      <c r="I2913" t="s">
        <v>136</v>
      </c>
      <c r="J2913" t="s">
        <v>100</v>
      </c>
      <c r="K2913" t="s">
        <v>293</v>
      </c>
      <c r="L2913" t="s">
        <v>3114</v>
      </c>
      <c r="M2913" t="s">
        <v>15899</v>
      </c>
      <c r="N2913" t="s">
        <v>17819</v>
      </c>
      <c r="O2913" t="s">
        <v>3021</v>
      </c>
      <c r="P2913" t="s">
        <v>4706</v>
      </c>
      <c r="Q2913" t="s">
        <v>293</v>
      </c>
      <c r="R2913" t="b">
        <v>0</v>
      </c>
      <c r="S2913">
        <v>8000</v>
      </c>
      <c r="T2913" t="s">
        <v>3013</v>
      </c>
      <c r="U2913" t="s">
        <v>3003</v>
      </c>
      <c r="V2913">
        <v>8</v>
      </c>
      <c r="W2913" t="s">
        <v>3021</v>
      </c>
    </row>
    <row r="2914" spans="1:23" hidden="1" x14ac:dyDescent="0.35">
      <c r="A2914" t="s">
        <v>2189</v>
      </c>
      <c r="C2914" s="403">
        <v>45201</v>
      </c>
      <c r="D2914" t="s">
        <v>3176</v>
      </c>
      <c r="E2914" t="s">
        <v>308</v>
      </c>
      <c r="F2914" t="s">
        <v>17820</v>
      </c>
      <c r="G2914" t="s">
        <v>17821</v>
      </c>
      <c r="H2914" t="s">
        <v>17822</v>
      </c>
      <c r="I2914" t="s">
        <v>138</v>
      </c>
      <c r="J2914" t="s">
        <v>100</v>
      </c>
      <c r="K2914" t="s">
        <v>293</v>
      </c>
      <c r="L2914" t="s">
        <v>3114</v>
      </c>
      <c r="M2914" t="s">
        <v>3565</v>
      </c>
      <c r="N2914" t="s">
        <v>17823</v>
      </c>
      <c r="O2914" t="s">
        <v>3021</v>
      </c>
      <c r="P2914" t="s">
        <v>4706</v>
      </c>
      <c r="Q2914" t="s">
        <v>293</v>
      </c>
      <c r="R2914" t="b">
        <v>0</v>
      </c>
      <c r="S2914">
        <v>1600</v>
      </c>
      <c r="T2914" t="s">
        <v>3013</v>
      </c>
      <c r="U2914" t="s">
        <v>3003</v>
      </c>
      <c r="V2914">
        <v>1.6</v>
      </c>
      <c r="W2914" t="s">
        <v>3021</v>
      </c>
    </row>
    <row r="2915" spans="1:23" hidden="1" x14ac:dyDescent="0.35">
      <c r="A2915" t="s">
        <v>2189</v>
      </c>
      <c r="C2915" s="403">
        <v>45201</v>
      </c>
      <c r="D2915" t="s">
        <v>3543</v>
      </c>
      <c r="E2915" t="s">
        <v>17824</v>
      </c>
      <c r="F2915" t="s">
        <v>17825</v>
      </c>
      <c r="G2915" t="s">
        <v>17826</v>
      </c>
      <c r="H2915" t="s">
        <v>17827</v>
      </c>
      <c r="I2915" t="s">
        <v>2332</v>
      </c>
      <c r="J2915" t="s">
        <v>100</v>
      </c>
      <c r="K2915" t="s">
        <v>293</v>
      </c>
      <c r="L2915" t="s">
        <v>3114</v>
      </c>
      <c r="M2915" t="s">
        <v>1798</v>
      </c>
      <c r="N2915" t="s">
        <v>17828</v>
      </c>
      <c r="O2915" t="s">
        <v>3012</v>
      </c>
      <c r="P2915" t="s">
        <v>4706</v>
      </c>
      <c r="Q2915" t="s">
        <v>293</v>
      </c>
      <c r="R2915" t="b">
        <v>0</v>
      </c>
      <c r="S2915">
        <v>1000</v>
      </c>
      <c r="T2915" t="s">
        <v>3002</v>
      </c>
      <c r="U2915" t="s">
        <v>3003</v>
      </c>
      <c r="V2915">
        <v>1</v>
      </c>
      <c r="W2915" t="s">
        <v>3012</v>
      </c>
    </row>
    <row r="2916" spans="1:23" hidden="1" x14ac:dyDescent="0.35">
      <c r="A2916" t="s">
        <v>381</v>
      </c>
      <c r="C2916" s="403">
        <v>45201</v>
      </c>
      <c r="D2916" t="s">
        <v>3543</v>
      </c>
      <c r="E2916" t="s">
        <v>2851</v>
      </c>
      <c r="F2916" t="s">
        <v>17829</v>
      </c>
      <c r="G2916" t="s">
        <v>17830</v>
      </c>
      <c r="H2916" t="s">
        <v>17831</v>
      </c>
      <c r="I2916" t="s">
        <v>2280</v>
      </c>
      <c r="J2916" t="s">
        <v>94</v>
      </c>
      <c r="K2916" t="s">
        <v>456</v>
      </c>
      <c r="L2916" t="s">
        <v>3047</v>
      </c>
      <c r="M2916" t="s">
        <v>17832</v>
      </c>
      <c r="N2916" t="s">
        <v>17833</v>
      </c>
      <c r="O2916" t="s">
        <v>3021</v>
      </c>
      <c r="P2916" t="s">
        <v>4939</v>
      </c>
      <c r="Q2916" t="s">
        <v>415</v>
      </c>
      <c r="R2916" t="b">
        <v>0</v>
      </c>
      <c r="S2916">
        <v>8000</v>
      </c>
      <c r="T2916" t="s">
        <v>3013</v>
      </c>
      <c r="U2916" t="s">
        <v>3003</v>
      </c>
      <c r="V2916">
        <v>8</v>
      </c>
      <c r="W2916" t="s">
        <v>3021</v>
      </c>
    </row>
    <row r="2917" spans="1:23" hidden="1" x14ac:dyDescent="0.35">
      <c r="A2917" t="s">
        <v>2189</v>
      </c>
      <c r="C2917" s="403">
        <v>45201</v>
      </c>
      <c r="D2917" t="s">
        <v>23536</v>
      </c>
      <c r="E2917" t="s">
        <v>2801</v>
      </c>
      <c r="F2917" t="s">
        <v>17834</v>
      </c>
      <c r="G2917" t="s">
        <v>854</v>
      </c>
      <c r="H2917" t="s">
        <v>17835</v>
      </c>
      <c r="I2917" t="s">
        <v>17836</v>
      </c>
      <c r="J2917" t="s">
        <v>98</v>
      </c>
      <c r="K2917" t="s">
        <v>2189</v>
      </c>
      <c r="L2917" t="s">
        <v>3154</v>
      </c>
      <c r="M2917" t="s">
        <v>6844</v>
      </c>
      <c r="N2917" t="s">
        <v>9587</v>
      </c>
      <c r="O2917" t="s">
        <v>3001</v>
      </c>
      <c r="P2917" t="s">
        <v>5966</v>
      </c>
      <c r="Q2917" t="s">
        <v>2189</v>
      </c>
      <c r="R2917" t="b">
        <v>1</v>
      </c>
      <c r="S2917">
        <v>500000</v>
      </c>
      <c r="T2917" t="s">
        <v>3648</v>
      </c>
      <c r="U2917" t="s">
        <v>3003</v>
      </c>
      <c r="V2917">
        <v>500</v>
      </c>
      <c r="W2917" t="s">
        <v>3001</v>
      </c>
    </row>
    <row r="2918" spans="1:23" hidden="1" x14ac:dyDescent="0.35">
      <c r="A2918" t="s">
        <v>419</v>
      </c>
      <c r="C2918" s="403">
        <v>45201</v>
      </c>
      <c r="D2918" t="s">
        <v>3543</v>
      </c>
      <c r="E2918" t="s">
        <v>923</v>
      </c>
      <c r="F2918" t="s">
        <v>17837</v>
      </c>
      <c r="G2918" t="s">
        <v>189</v>
      </c>
      <c r="H2918" t="s">
        <v>17838</v>
      </c>
      <c r="I2918" t="s">
        <v>2470</v>
      </c>
      <c r="J2918" t="s">
        <v>89</v>
      </c>
      <c r="K2918" t="s">
        <v>388</v>
      </c>
      <c r="L2918" t="s">
        <v>8358</v>
      </c>
      <c r="M2918" t="s">
        <v>17839</v>
      </c>
      <c r="N2918" t="s">
        <v>17840</v>
      </c>
      <c r="O2918" t="s">
        <v>3021</v>
      </c>
      <c r="P2918" t="s">
        <v>3526</v>
      </c>
      <c r="Q2918" t="s">
        <v>497</v>
      </c>
      <c r="R2918" t="b">
        <v>0</v>
      </c>
      <c r="S2918">
        <v>1000</v>
      </c>
      <c r="T2918" t="s">
        <v>3013</v>
      </c>
      <c r="U2918" t="s">
        <v>3003</v>
      </c>
      <c r="V2918">
        <v>1</v>
      </c>
      <c r="W2918" t="s">
        <v>3021</v>
      </c>
    </row>
    <row r="2919" spans="1:23" hidden="1" x14ac:dyDescent="0.35">
      <c r="A2919" t="s">
        <v>381</v>
      </c>
      <c r="C2919" s="403">
        <v>45201</v>
      </c>
      <c r="D2919" t="s">
        <v>3543</v>
      </c>
      <c r="E2919" t="s">
        <v>993</v>
      </c>
      <c r="F2919" t="s">
        <v>17841</v>
      </c>
      <c r="G2919" t="s">
        <v>17842</v>
      </c>
      <c r="H2919" t="s">
        <v>17843</v>
      </c>
      <c r="I2919" t="s">
        <v>2783</v>
      </c>
      <c r="J2919" t="s">
        <v>97</v>
      </c>
      <c r="K2919" t="s">
        <v>444</v>
      </c>
      <c r="L2919" t="s">
        <v>8408</v>
      </c>
      <c r="M2919" t="s">
        <v>10053</v>
      </c>
      <c r="N2919" t="s">
        <v>9472</v>
      </c>
      <c r="O2919" t="s">
        <v>3021</v>
      </c>
      <c r="P2919" t="s">
        <v>17844</v>
      </c>
      <c r="Q2919" t="s">
        <v>415</v>
      </c>
      <c r="R2919" t="b">
        <v>0</v>
      </c>
      <c r="S2919">
        <v>8000</v>
      </c>
      <c r="T2919" t="s">
        <v>3013</v>
      </c>
      <c r="U2919" t="s">
        <v>3003</v>
      </c>
      <c r="V2919">
        <v>8</v>
      </c>
      <c r="W2919" t="s">
        <v>3021</v>
      </c>
    </row>
    <row r="2920" spans="1:23" hidden="1" x14ac:dyDescent="0.35">
      <c r="A2920" t="s">
        <v>381</v>
      </c>
      <c r="C2920" s="403">
        <v>45201</v>
      </c>
      <c r="D2920" t="s">
        <v>3543</v>
      </c>
      <c r="E2920" t="s">
        <v>947</v>
      </c>
      <c r="F2920" t="s">
        <v>17845</v>
      </c>
      <c r="G2920" t="s">
        <v>2369</v>
      </c>
      <c r="H2920" t="s">
        <v>17846</v>
      </c>
      <c r="I2920" t="s">
        <v>1798</v>
      </c>
      <c r="J2920" t="s">
        <v>89</v>
      </c>
      <c r="K2920" t="s">
        <v>380</v>
      </c>
      <c r="L2920" t="s">
        <v>3047</v>
      </c>
      <c r="M2920" t="s">
        <v>1798</v>
      </c>
      <c r="N2920" t="s">
        <v>17847</v>
      </c>
      <c r="O2920" t="s">
        <v>3021</v>
      </c>
      <c r="P2920" t="s">
        <v>8935</v>
      </c>
      <c r="Q2920" t="s">
        <v>456</v>
      </c>
      <c r="R2920" t="b">
        <v>0</v>
      </c>
      <c r="S2920">
        <v>2000</v>
      </c>
      <c r="T2920" t="s">
        <v>3013</v>
      </c>
      <c r="U2920" t="s">
        <v>3003</v>
      </c>
      <c r="V2920">
        <v>2</v>
      </c>
      <c r="W2920" t="s">
        <v>3021</v>
      </c>
    </row>
    <row r="2921" spans="1:23" hidden="1" x14ac:dyDescent="0.35">
      <c r="A2921" t="s">
        <v>381</v>
      </c>
      <c r="C2921" s="403">
        <v>45201</v>
      </c>
      <c r="D2921" t="s">
        <v>3543</v>
      </c>
      <c r="E2921" t="s">
        <v>472</v>
      </c>
      <c r="F2921" t="s">
        <v>17848</v>
      </c>
      <c r="G2921" t="s">
        <v>2384</v>
      </c>
      <c r="H2921" t="s">
        <v>17849</v>
      </c>
      <c r="I2921" t="s">
        <v>6349</v>
      </c>
      <c r="J2921" t="s">
        <v>89</v>
      </c>
      <c r="K2921" t="s">
        <v>380</v>
      </c>
      <c r="L2921" t="s">
        <v>3047</v>
      </c>
      <c r="M2921" t="s">
        <v>1798</v>
      </c>
      <c r="N2921" t="s">
        <v>17850</v>
      </c>
      <c r="O2921" t="s">
        <v>3021</v>
      </c>
      <c r="P2921" t="s">
        <v>8935</v>
      </c>
      <c r="Q2921" t="s">
        <v>456</v>
      </c>
      <c r="R2921" t="b">
        <v>0</v>
      </c>
      <c r="S2921">
        <v>3000</v>
      </c>
      <c r="T2921" t="s">
        <v>3013</v>
      </c>
      <c r="U2921" t="s">
        <v>3003</v>
      </c>
      <c r="V2921">
        <v>3</v>
      </c>
      <c r="W2921" t="s">
        <v>3021</v>
      </c>
    </row>
    <row r="2922" spans="1:23" hidden="1" x14ac:dyDescent="0.35">
      <c r="A2922" t="s">
        <v>381</v>
      </c>
      <c r="C2922" s="403">
        <v>45201</v>
      </c>
      <c r="D2922" t="s">
        <v>3543</v>
      </c>
      <c r="E2922" t="s">
        <v>17851</v>
      </c>
      <c r="F2922" t="s">
        <v>17852</v>
      </c>
      <c r="G2922" t="s">
        <v>17853</v>
      </c>
      <c r="H2922" t="s">
        <v>15306</v>
      </c>
      <c r="I2922" t="s">
        <v>2367</v>
      </c>
      <c r="J2922" t="s">
        <v>89</v>
      </c>
      <c r="K2922" t="s">
        <v>380</v>
      </c>
      <c r="L2922" t="s">
        <v>3047</v>
      </c>
      <c r="M2922" t="s">
        <v>1798</v>
      </c>
      <c r="N2922" t="s">
        <v>17854</v>
      </c>
      <c r="O2922" t="s">
        <v>3021</v>
      </c>
      <c r="P2922" t="s">
        <v>8935</v>
      </c>
      <c r="Q2922" t="s">
        <v>456</v>
      </c>
      <c r="R2922" t="b">
        <v>0</v>
      </c>
      <c r="S2922">
        <v>3000</v>
      </c>
      <c r="T2922" t="s">
        <v>3013</v>
      </c>
      <c r="U2922" t="s">
        <v>3003</v>
      </c>
      <c r="V2922">
        <v>3</v>
      </c>
      <c r="W2922" t="s">
        <v>3021</v>
      </c>
    </row>
    <row r="2923" spans="1:23" hidden="1" x14ac:dyDescent="0.35">
      <c r="A2923" t="s">
        <v>381</v>
      </c>
      <c r="C2923" s="403">
        <v>45201</v>
      </c>
      <c r="D2923" t="s">
        <v>3543</v>
      </c>
      <c r="E2923" t="s">
        <v>782</v>
      </c>
      <c r="F2923" t="s">
        <v>17855</v>
      </c>
      <c r="G2923" t="s">
        <v>183</v>
      </c>
      <c r="H2923" t="s">
        <v>17856</v>
      </c>
      <c r="I2923" t="s">
        <v>1798</v>
      </c>
      <c r="J2923" t="s">
        <v>89</v>
      </c>
      <c r="K2923" t="s">
        <v>380</v>
      </c>
      <c r="L2923" t="s">
        <v>3047</v>
      </c>
      <c r="M2923" t="s">
        <v>1798</v>
      </c>
      <c r="N2923" t="s">
        <v>17857</v>
      </c>
      <c r="O2923" t="s">
        <v>3021</v>
      </c>
      <c r="P2923" t="s">
        <v>8935</v>
      </c>
      <c r="Q2923" t="s">
        <v>456</v>
      </c>
      <c r="R2923" t="b">
        <v>0</v>
      </c>
      <c r="S2923">
        <v>1000</v>
      </c>
      <c r="T2923" t="s">
        <v>3013</v>
      </c>
      <c r="U2923" t="s">
        <v>3003</v>
      </c>
      <c r="V2923">
        <v>1</v>
      </c>
      <c r="W2923" t="s">
        <v>3021</v>
      </c>
    </row>
    <row r="2924" spans="1:23" hidden="1" x14ac:dyDescent="0.35">
      <c r="A2924" t="s">
        <v>381</v>
      </c>
      <c r="C2924" s="403">
        <v>45201</v>
      </c>
      <c r="D2924" t="s">
        <v>3543</v>
      </c>
      <c r="E2924" t="s">
        <v>668</v>
      </c>
      <c r="F2924" t="s">
        <v>17858</v>
      </c>
      <c r="G2924" t="s">
        <v>2356</v>
      </c>
      <c r="H2924" t="s">
        <v>1798</v>
      </c>
      <c r="I2924" t="s">
        <v>1798</v>
      </c>
      <c r="J2924" t="s">
        <v>89</v>
      </c>
      <c r="K2924" t="s">
        <v>380</v>
      </c>
      <c r="L2924" t="s">
        <v>3047</v>
      </c>
      <c r="M2924" t="s">
        <v>1798</v>
      </c>
      <c r="N2924" t="s">
        <v>17859</v>
      </c>
      <c r="O2924" t="s">
        <v>3021</v>
      </c>
      <c r="P2924" t="s">
        <v>8935</v>
      </c>
      <c r="Q2924" t="s">
        <v>456</v>
      </c>
      <c r="R2924" t="b">
        <v>0</v>
      </c>
      <c r="S2924">
        <v>3000</v>
      </c>
      <c r="T2924" t="s">
        <v>3013</v>
      </c>
      <c r="U2924" t="s">
        <v>3003</v>
      </c>
      <c r="V2924">
        <v>3</v>
      </c>
      <c r="W2924" t="s">
        <v>3021</v>
      </c>
    </row>
    <row r="2925" spans="1:23" hidden="1" x14ac:dyDescent="0.35">
      <c r="A2925" t="s">
        <v>381</v>
      </c>
      <c r="C2925" s="403">
        <v>45201</v>
      </c>
      <c r="D2925" t="s">
        <v>3543</v>
      </c>
      <c r="E2925" t="s">
        <v>925</v>
      </c>
      <c r="F2925" t="s">
        <v>17860</v>
      </c>
      <c r="G2925" t="s">
        <v>17861</v>
      </c>
      <c r="H2925" t="s">
        <v>1798</v>
      </c>
      <c r="I2925" t="s">
        <v>1798</v>
      </c>
      <c r="J2925" t="s">
        <v>89</v>
      </c>
      <c r="K2925" t="s">
        <v>380</v>
      </c>
      <c r="L2925" t="s">
        <v>3047</v>
      </c>
      <c r="M2925" t="s">
        <v>1798</v>
      </c>
      <c r="N2925" t="s">
        <v>17862</v>
      </c>
      <c r="O2925" t="s">
        <v>3021</v>
      </c>
      <c r="P2925" t="s">
        <v>8935</v>
      </c>
      <c r="Q2925" t="s">
        <v>456</v>
      </c>
      <c r="R2925" t="b">
        <v>0</v>
      </c>
      <c r="S2925">
        <v>4000</v>
      </c>
      <c r="T2925" t="s">
        <v>3013</v>
      </c>
      <c r="U2925" t="s">
        <v>3003</v>
      </c>
      <c r="V2925">
        <v>4</v>
      </c>
      <c r="W2925" t="s">
        <v>3021</v>
      </c>
    </row>
    <row r="2926" spans="1:23" hidden="1" x14ac:dyDescent="0.35">
      <c r="A2926" t="s">
        <v>381</v>
      </c>
      <c r="C2926" s="403">
        <v>45201</v>
      </c>
      <c r="D2926" t="s">
        <v>3543</v>
      </c>
      <c r="E2926" t="s">
        <v>908</v>
      </c>
      <c r="F2926" t="s">
        <v>17863</v>
      </c>
      <c r="G2926" t="s">
        <v>17864</v>
      </c>
      <c r="H2926" t="s">
        <v>17865</v>
      </c>
      <c r="I2926" t="s">
        <v>7825</v>
      </c>
      <c r="J2926" t="s">
        <v>89</v>
      </c>
      <c r="K2926" t="s">
        <v>380</v>
      </c>
      <c r="L2926" t="s">
        <v>3047</v>
      </c>
      <c r="M2926" t="s">
        <v>1798</v>
      </c>
      <c r="N2926" t="s">
        <v>17847</v>
      </c>
      <c r="O2926" t="s">
        <v>3021</v>
      </c>
      <c r="P2926" t="s">
        <v>8935</v>
      </c>
      <c r="Q2926" t="s">
        <v>456</v>
      </c>
      <c r="R2926" t="b">
        <v>0</v>
      </c>
      <c r="S2926">
        <v>8000</v>
      </c>
      <c r="T2926" t="s">
        <v>3013</v>
      </c>
      <c r="U2926" t="s">
        <v>3003</v>
      </c>
      <c r="V2926">
        <v>8</v>
      </c>
      <c r="W2926" t="s">
        <v>3021</v>
      </c>
    </row>
    <row r="2927" spans="1:23" hidden="1" x14ac:dyDescent="0.35">
      <c r="A2927" t="s">
        <v>381</v>
      </c>
      <c r="C2927" s="403">
        <v>45201</v>
      </c>
      <c r="D2927" t="s">
        <v>3543</v>
      </c>
      <c r="E2927" t="s">
        <v>983</v>
      </c>
      <c r="F2927" t="s">
        <v>17866</v>
      </c>
      <c r="G2927" t="s">
        <v>17867</v>
      </c>
      <c r="H2927" t="s">
        <v>1798</v>
      </c>
      <c r="I2927" t="s">
        <v>1798</v>
      </c>
      <c r="J2927" t="s">
        <v>89</v>
      </c>
      <c r="K2927" t="s">
        <v>380</v>
      </c>
      <c r="L2927" t="s">
        <v>3047</v>
      </c>
      <c r="M2927" t="s">
        <v>1798</v>
      </c>
      <c r="N2927" t="s">
        <v>17868</v>
      </c>
      <c r="O2927" t="s">
        <v>3021</v>
      </c>
      <c r="P2927" t="s">
        <v>8935</v>
      </c>
      <c r="Q2927" t="s">
        <v>456</v>
      </c>
      <c r="R2927" t="b">
        <v>0</v>
      </c>
      <c r="S2927">
        <v>3000</v>
      </c>
      <c r="T2927" t="s">
        <v>3013</v>
      </c>
      <c r="U2927" t="s">
        <v>3003</v>
      </c>
      <c r="V2927">
        <v>3</v>
      </c>
      <c r="W2927" t="s">
        <v>3021</v>
      </c>
    </row>
    <row r="2928" spans="1:23" hidden="1" x14ac:dyDescent="0.35">
      <c r="A2928" t="s">
        <v>381</v>
      </c>
      <c r="C2928" s="403">
        <v>45201</v>
      </c>
      <c r="D2928" t="s">
        <v>17869</v>
      </c>
      <c r="E2928" t="s">
        <v>393</v>
      </c>
      <c r="F2928" t="s">
        <v>17870</v>
      </c>
      <c r="G2928" t="s">
        <v>199</v>
      </c>
      <c r="H2928" t="s">
        <v>17871</v>
      </c>
      <c r="I2928" t="s">
        <v>1993</v>
      </c>
      <c r="J2928" t="s">
        <v>89</v>
      </c>
      <c r="K2928" t="s">
        <v>380</v>
      </c>
      <c r="L2928" t="s">
        <v>3047</v>
      </c>
      <c r="M2928" t="s">
        <v>1798</v>
      </c>
      <c r="N2928" t="s">
        <v>17872</v>
      </c>
      <c r="O2928" t="s">
        <v>3021</v>
      </c>
      <c r="P2928" t="s">
        <v>8935</v>
      </c>
      <c r="Q2928" t="s">
        <v>456</v>
      </c>
      <c r="R2928" t="b">
        <v>0</v>
      </c>
      <c r="S2928">
        <v>5000</v>
      </c>
      <c r="T2928" t="s">
        <v>3648</v>
      </c>
      <c r="U2928" t="s">
        <v>3003</v>
      </c>
      <c r="V2928">
        <v>5</v>
      </c>
      <c r="W2928" t="s">
        <v>3021</v>
      </c>
    </row>
    <row r="2929" spans="1:23" hidden="1" x14ac:dyDescent="0.35">
      <c r="A2929" t="s">
        <v>381</v>
      </c>
      <c r="C2929" s="403">
        <v>45201</v>
      </c>
      <c r="D2929" t="s">
        <v>3543</v>
      </c>
      <c r="E2929" t="s">
        <v>920</v>
      </c>
      <c r="F2929" t="s">
        <v>17873</v>
      </c>
      <c r="G2929" t="s">
        <v>2785</v>
      </c>
      <c r="H2929" t="s">
        <v>17874</v>
      </c>
      <c r="I2929" t="s">
        <v>2507</v>
      </c>
      <c r="J2929" t="s">
        <v>89</v>
      </c>
      <c r="K2929" t="s">
        <v>380</v>
      </c>
      <c r="L2929" t="s">
        <v>3047</v>
      </c>
      <c r="M2929" t="s">
        <v>1798</v>
      </c>
      <c r="N2929" t="s">
        <v>17875</v>
      </c>
      <c r="O2929" t="s">
        <v>3021</v>
      </c>
      <c r="P2929" t="s">
        <v>8935</v>
      </c>
      <c r="Q2929" t="s">
        <v>456</v>
      </c>
      <c r="R2929" t="b">
        <v>0</v>
      </c>
      <c r="S2929">
        <v>0</v>
      </c>
      <c r="T2929" t="s">
        <v>3648</v>
      </c>
      <c r="U2929" t="s">
        <v>3003</v>
      </c>
      <c r="V2929">
        <v>0</v>
      </c>
      <c r="W2929" t="s">
        <v>3021</v>
      </c>
    </row>
    <row r="2930" spans="1:23" hidden="1" x14ac:dyDescent="0.35">
      <c r="A2930" t="s">
        <v>381</v>
      </c>
      <c r="C2930" s="403">
        <v>45201</v>
      </c>
      <c r="D2930" t="s">
        <v>3543</v>
      </c>
      <c r="E2930" t="s">
        <v>666</v>
      </c>
      <c r="F2930" t="s">
        <v>17876</v>
      </c>
      <c r="G2930" t="s">
        <v>198</v>
      </c>
      <c r="H2930" t="s">
        <v>17877</v>
      </c>
      <c r="I2930" t="s">
        <v>1993</v>
      </c>
      <c r="J2930" t="s">
        <v>89</v>
      </c>
      <c r="K2930" t="s">
        <v>380</v>
      </c>
      <c r="L2930" t="s">
        <v>3047</v>
      </c>
      <c r="M2930" t="s">
        <v>1798</v>
      </c>
      <c r="N2930" t="s">
        <v>1798</v>
      </c>
      <c r="O2930" t="s">
        <v>3021</v>
      </c>
      <c r="P2930" t="s">
        <v>8935</v>
      </c>
      <c r="Q2930" t="s">
        <v>456</v>
      </c>
      <c r="R2930" t="b">
        <v>0</v>
      </c>
      <c r="S2930">
        <v>4000</v>
      </c>
      <c r="T2930" t="s">
        <v>3013</v>
      </c>
      <c r="U2930" t="s">
        <v>3003</v>
      </c>
      <c r="V2930">
        <v>4</v>
      </c>
      <c r="W2930" t="s">
        <v>3021</v>
      </c>
    </row>
    <row r="2931" spans="1:23" hidden="1" x14ac:dyDescent="0.35">
      <c r="A2931" t="s">
        <v>381</v>
      </c>
      <c r="C2931" s="403">
        <v>45201</v>
      </c>
      <c r="D2931" t="s">
        <v>3543</v>
      </c>
      <c r="E2931" t="s">
        <v>422</v>
      </c>
      <c r="F2931" t="s">
        <v>17878</v>
      </c>
      <c r="G2931" t="s">
        <v>2302</v>
      </c>
      <c r="H2931" t="s">
        <v>17879</v>
      </c>
      <c r="I2931" t="s">
        <v>2302</v>
      </c>
      <c r="J2931" t="s">
        <v>89</v>
      </c>
      <c r="K2931" t="s">
        <v>380</v>
      </c>
      <c r="L2931" t="s">
        <v>3047</v>
      </c>
      <c r="M2931" t="s">
        <v>1798</v>
      </c>
      <c r="N2931" t="s">
        <v>17880</v>
      </c>
      <c r="O2931" t="s">
        <v>3021</v>
      </c>
      <c r="P2931" t="s">
        <v>8935</v>
      </c>
      <c r="Q2931" t="s">
        <v>456</v>
      </c>
      <c r="R2931" t="b">
        <v>0</v>
      </c>
      <c r="S2931">
        <v>4000</v>
      </c>
      <c r="T2931" t="s">
        <v>3013</v>
      </c>
      <c r="U2931" t="s">
        <v>3003</v>
      </c>
      <c r="V2931">
        <v>4</v>
      </c>
      <c r="W2931" t="s">
        <v>3021</v>
      </c>
    </row>
    <row r="2932" spans="1:23" hidden="1" x14ac:dyDescent="0.35">
      <c r="A2932" t="s">
        <v>419</v>
      </c>
      <c r="C2932" s="403">
        <v>45201</v>
      </c>
      <c r="D2932" t="s">
        <v>3543</v>
      </c>
      <c r="E2932" t="s">
        <v>410</v>
      </c>
      <c r="F2932" t="s">
        <v>17881</v>
      </c>
      <c r="G2932" t="s">
        <v>2398</v>
      </c>
      <c r="H2932" t="s">
        <v>17882</v>
      </c>
      <c r="I2932" t="s">
        <v>2398</v>
      </c>
      <c r="J2932" t="s">
        <v>89</v>
      </c>
      <c r="K2932" t="s">
        <v>388</v>
      </c>
      <c r="L2932" t="s">
        <v>3047</v>
      </c>
      <c r="M2932" t="s">
        <v>1798</v>
      </c>
      <c r="N2932" t="s">
        <v>17883</v>
      </c>
      <c r="O2932" t="s">
        <v>3012</v>
      </c>
      <c r="P2932" t="s">
        <v>8935</v>
      </c>
      <c r="Q2932" t="s">
        <v>497</v>
      </c>
      <c r="R2932" t="b">
        <v>0</v>
      </c>
      <c r="S2932">
        <v>2000</v>
      </c>
      <c r="T2932" t="s">
        <v>3013</v>
      </c>
      <c r="U2932" t="s">
        <v>3003</v>
      </c>
      <c r="V2932">
        <v>2</v>
      </c>
      <c r="W2932" t="s">
        <v>3012</v>
      </c>
    </row>
    <row r="2933" spans="1:23" hidden="1" x14ac:dyDescent="0.35">
      <c r="A2933" t="s">
        <v>419</v>
      </c>
      <c r="C2933" s="403">
        <v>45201</v>
      </c>
      <c r="D2933" t="s">
        <v>3543</v>
      </c>
      <c r="E2933" t="s">
        <v>17884</v>
      </c>
      <c r="F2933" t="s">
        <v>17885</v>
      </c>
      <c r="G2933" t="s">
        <v>17886</v>
      </c>
      <c r="H2933" t="s">
        <v>17887</v>
      </c>
      <c r="I2933" t="s">
        <v>17888</v>
      </c>
      <c r="J2933" t="s">
        <v>92</v>
      </c>
      <c r="K2933" t="s">
        <v>447</v>
      </c>
      <c r="L2933" t="s">
        <v>3047</v>
      </c>
      <c r="M2933" t="s">
        <v>7584</v>
      </c>
      <c r="N2933" t="s">
        <v>7585</v>
      </c>
      <c r="O2933" t="s">
        <v>3021</v>
      </c>
      <c r="P2933" t="s">
        <v>4650</v>
      </c>
      <c r="Q2933" t="s">
        <v>418</v>
      </c>
      <c r="R2933" t="b">
        <v>0</v>
      </c>
      <c r="S2933">
        <v>12000</v>
      </c>
      <c r="T2933" t="s">
        <v>3648</v>
      </c>
      <c r="U2933" t="s">
        <v>3003</v>
      </c>
      <c r="V2933">
        <v>12</v>
      </c>
      <c r="W2933" t="s">
        <v>3021</v>
      </c>
    </row>
    <row r="2934" spans="1:23" hidden="1" x14ac:dyDescent="0.35">
      <c r="A2934" t="s">
        <v>381</v>
      </c>
      <c r="C2934" s="403">
        <v>45201</v>
      </c>
      <c r="D2934" t="s">
        <v>3543</v>
      </c>
      <c r="E2934" t="s">
        <v>390</v>
      </c>
      <c r="F2934" t="s">
        <v>17889</v>
      </c>
      <c r="G2934" t="s">
        <v>391</v>
      </c>
      <c r="H2934" t="s">
        <v>17890</v>
      </c>
      <c r="I2934" t="s">
        <v>2279</v>
      </c>
      <c r="J2934" t="s">
        <v>89</v>
      </c>
      <c r="K2934" t="s">
        <v>380</v>
      </c>
      <c r="L2934" t="s">
        <v>3047</v>
      </c>
      <c r="M2934" t="s">
        <v>17891</v>
      </c>
      <c r="N2934" t="s">
        <v>17892</v>
      </c>
      <c r="O2934" t="s">
        <v>3012</v>
      </c>
      <c r="P2934" t="s">
        <v>17891</v>
      </c>
      <c r="Q2934" t="s">
        <v>456</v>
      </c>
      <c r="R2934" t="b">
        <v>0</v>
      </c>
      <c r="S2934">
        <v>8000</v>
      </c>
      <c r="T2934" t="s">
        <v>3013</v>
      </c>
      <c r="U2934" t="s">
        <v>3003</v>
      </c>
      <c r="V2934">
        <v>8</v>
      </c>
      <c r="W2934" t="s">
        <v>3012</v>
      </c>
    </row>
    <row r="2935" spans="1:23" hidden="1" x14ac:dyDescent="0.35">
      <c r="A2935" t="s">
        <v>381</v>
      </c>
      <c r="C2935" s="403">
        <v>45201</v>
      </c>
      <c r="D2935" t="s">
        <v>3543</v>
      </c>
      <c r="E2935" t="s">
        <v>679</v>
      </c>
      <c r="F2935" t="s">
        <v>17893</v>
      </c>
      <c r="G2935" t="s">
        <v>2371</v>
      </c>
      <c r="H2935" t="s">
        <v>17894</v>
      </c>
      <c r="I2935" t="s">
        <v>2372</v>
      </c>
      <c r="J2935" t="s">
        <v>89</v>
      </c>
      <c r="K2935" t="s">
        <v>380</v>
      </c>
      <c r="L2935" t="s">
        <v>8986</v>
      </c>
      <c r="M2935" t="s">
        <v>1798</v>
      </c>
      <c r="N2935" t="s">
        <v>380</v>
      </c>
      <c r="O2935" t="s">
        <v>3021</v>
      </c>
      <c r="P2935" t="s">
        <v>8988</v>
      </c>
      <c r="Q2935" t="s">
        <v>456</v>
      </c>
      <c r="R2935" t="b">
        <v>0</v>
      </c>
      <c r="S2935">
        <v>8000</v>
      </c>
      <c r="T2935" t="s">
        <v>3013</v>
      </c>
      <c r="U2935" t="s">
        <v>3003</v>
      </c>
      <c r="V2935">
        <v>8</v>
      </c>
      <c r="W2935" t="s">
        <v>3021</v>
      </c>
    </row>
    <row r="2936" spans="1:23" hidden="1" x14ac:dyDescent="0.35">
      <c r="A2936" t="s">
        <v>381</v>
      </c>
      <c r="C2936" s="403">
        <v>45201</v>
      </c>
      <c r="D2936" t="s">
        <v>3543</v>
      </c>
      <c r="E2936" t="s">
        <v>921</v>
      </c>
      <c r="F2936" t="s">
        <v>17895</v>
      </c>
      <c r="G2936" t="s">
        <v>2487</v>
      </c>
      <c r="H2936" t="s">
        <v>17896</v>
      </c>
      <c r="I2936" t="s">
        <v>2488</v>
      </c>
      <c r="J2936" t="s">
        <v>89</v>
      </c>
      <c r="K2936" t="s">
        <v>380</v>
      </c>
      <c r="L2936" t="s">
        <v>8986</v>
      </c>
      <c r="M2936" t="s">
        <v>1798</v>
      </c>
      <c r="N2936" t="s">
        <v>380</v>
      </c>
      <c r="O2936" t="s">
        <v>3012</v>
      </c>
      <c r="P2936" t="s">
        <v>8988</v>
      </c>
      <c r="Q2936" t="s">
        <v>456</v>
      </c>
      <c r="R2936" t="b">
        <v>0</v>
      </c>
      <c r="S2936">
        <v>3000</v>
      </c>
      <c r="T2936" t="s">
        <v>3013</v>
      </c>
      <c r="U2936" t="s">
        <v>3003</v>
      </c>
      <c r="V2936">
        <v>3</v>
      </c>
      <c r="W2936" t="s">
        <v>3012</v>
      </c>
    </row>
    <row r="2937" spans="1:23" hidden="1" x14ac:dyDescent="0.35">
      <c r="A2937" t="s">
        <v>381</v>
      </c>
      <c r="C2937" s="403">
        <v>45201</v>
      </c>
      <c r="D2937" t="s">
        <v>3543</v>
      </c>
      <c r="E2937" t="s">
        <v>17897</v>
      </c>
      <c r="F2937" t="s">
        <v>17898</v>
      </c>
      <c r="G2937" t="s">
        <v>17899</v>
      </c>
      <c r="H2937" t="s">
        <v>17900</v>
      </c>
      <c r="I2937" t="s">
        <v>2339</v>
      </c>
      <c r="J2937" t="s">
        <v>89</v>
      </c>
      <c r="K2937" t="s">
        <v>380</v>
      </c>
      <c r="L2937" t="s">
        <v>10197</v>
      </c>
      <c r="M2937" t="s">
        <v>1798</v>
      </c>
      <c r="N2937" t="s">
        <v>17901</v>
      </c>
      <c r="O2937" t="s">
        <v>3021</v>
      </c>
      <c r="P2937" t="s">
        <v>9682</v>
      </c>
      <c r="Q2937" t="s">
        <v>456</v>
      </c>
      <c r="R2937" t="b">
        <v>0</v>
      </c>
      <c r="S2937">
        <v>3000</v>
      </c>
      <c r="T2937" t="s">
        <v>3013</v>
      </c>
      <c r="U2937" t="s">
        <v>3003</v>
      </c>
      <c r="V2937">
        <v>3</v>
      </c>
      <c r="W2937" t="s">
        <v>3021</v>
      </c>
    </row>
    <row r="2938" spans="1:23" hidden="1" x14ac:dyDescent="0.35">
      <c r="A2938" t="s">
        <v>419</v>
      </c>
      <c r="C2938" s="403">
        <v>45201</v>
      </c>
      <c r="D2938" t="s">
        <v>3543</v>
      </c>
      <c r="E2938" t="s">
        <v>17902</v>
      </c>
      <c r="F2938" t="s">
        <v>17903</v>
      </c>
      <c r="G2938" t="s">
        <v>2644</v>
      </c>
      <c r="H2938" t="s">
        <v>17904</v>
      </c>
      <c r="I2938" t="s">
        <v>2644</v>
      </c>
      <c r="J2938" t="s">
        <v>89</v>
      </c>
      <c r="K2938" t="s">
        <v>388</v>
      </c>
      <c r="L2938" t="s">
        <v>17905</v>
      </c>
      <c r="M2938" t="s">
        <v>1798</v>
      </c>
      <c r="N2938" t="s">
        <v>17906</v>
      </c>
      <c r="O2938" t="s">
        <v>3021</v>
      </c>
      <c r="P2938" t="s">
        <v>17907</v>
      </c>
      <c r="Q2938" t="s">
        <v>497</v>
      </c>
      <c r="R2938" t="b">
        <v>0</v>
      </c>
      <c r="S2938">
        <v>2000</v>
      </c>
      <c r="T2938" t="s">
        <v>3002</v>
      </c>
      <c r="U2938" t="s">
        <v>3003</v>
      </c>
      <c r="V2938">
        <v>2</v>
      </c>
      <c r="W2938" t="s">
        <v>3021</v>
      </c>
    </row>
    <row r="2939" spans="1:23" hidden="1" x14ac:dyDescent="0.35">
      <c r="A2939" t="s">
        <v>419</v>
      </c>
      <c r="C2939" s="403">
        <v>45201</v>
      </c>
      <c r="D2939" t="s">
        <v>3543</v>
      </c>
      <c r="E2939" t="s">
        <v>909</v>
      </c>
      <c r="F2939" t="s">
        <v>17908</v>
      </c>
      <c r="G2939" t="s">
        <v>2800</v>
      </c>
      <c r="H2939" t="s">
        <v>17909</v>
      </c>
      <c r="I2939" t="s">
        <v>2800</v>
      </c>
      <c r="J2939" t="s">
        <v>89</v>
      </c>
      <c r="K2939" t="s">
        <v>388</v>
      </c>
      <c r="L2939" t="s">
        <v>8358</v>
      </c>
      <c r="M2939" t="s">
        <v>17910</v>
      </c>
      <c r="N2939" t="s">
        <v>388</v>
      </c>
      <c r="O2939" t="s">
        <v>3021</v>
      </c>
      <c r="P2939" t="s">
        <v>17911</v>
      </c>
      <c r="Q2939" t="s">
        <v>497</v>
      </c>
      <c r="R2939" t="b">
        <v>0</v>
      </c>
      <c r="S2939">
        <v>5000</v>
      </c>
      <c r="T2939" t="s">
        <v>3013</v>
      </c>
      <c r="U2939" t="s">
        <v>3003</v>
      </c>
      <c r="V2939">
        <v>5</v>
      </c>
      <c r="W2939" t="s">
        <v>3021</v>
      </c>
    </row>
    <row r="2940" spans="1:23" hidden="1" x14ac:dyDescent="0.35">
      <c r="A2940" t="s">
        <v>419</v>
      </c>
      <c r="C2940" s="403">
        <v>45201</v>
      </c>
      <c r="D2940" t="s">
        <v>3543</v>
      </c>
      <c r="E2940" t="s">
        <v>906</v>
      </c>
      <c r="F2940" t="s">
        <v>17912</v>
      </c>
      <c r="G2940" t="s">
        <v>17913</v>
      </c>
      <c r="H2940" t="s">
        <v>17914</v>
      </c>
      <c r="I2940" t="s">
        <v>2431</v>
      </c>
      <c r="J2940" t="s">
        <v>89</v>
      </c>
      <c r="K2940" t="s">
        <v>388</v>
      </c>
      <c r="L2940" t="s">
        <v>8358</v>
      </c>
      <c r="M2940" t="s">
        <v>17915</v>
      </c>
      <c r="N2940" t="s">
        <v>17916</v>
      </c>
      <c r="O2940" t="s">
        <v>3021</v>
      </c>
      <c r="P2940" t="s">
        <v>17917</v>
      </c>
      <c r="Q2940" t="s">
        <v>497</v>
      </c>
      <c r="R2940" t="b">
        <v>0</v>
      </c>
      <c r="S2940">
        <v>10000</v>
      </c>
      <c r="T2940" t="s">
        <v>3013</v>
      </c>
      <c r="U2940" t="s">
        <v>3003</v>
      </c>
      <c r="V2940">
        <v>10</v>
      </c>
      <c r="W2940" t="s">
        <v>3021</v>
      </c>
    </row>
    <row r="2941" spans="1:23" hidden="1" x14ac:dyDescent="0.35">
      <c r="A2941" t="s">
        <v>419</v>
      </c>
      <c r="C2941" s="403">
        <v>45201</v>
      </c>
      <c r="D2941" t="s">
        <v>3543</v>
      </c>
      <c r="E2941" t="s">
        <v>785</v>
      </c>
      <c r="F2941" t="s">
        <v>17918</v>
      </c>
      <c r="G2941" t="s">
        <v>2234</v>
      </c>
      <c r="H2941" t="s">
        <v>17919</v>
      </c>
      <c r="I2941" t="s">
        <v>2234</v>
      </c>
      <c r="J2941" t="s">
        <v>89</v>
      </c>
      <c r="K2941" t="s">
        <v>388</v>
      </c>
      <c r="L2941" t="s">
        <v>8358</v>
      </c>
      <c r="M2941" t="s">
        <v>1798</v>
      </c>
      <c r="N2941" t="s">
        <v>17920</v>
      </c>
      <c r="O2941" t="s">
        <v>3021</v>
      </c>
      <c r="P2941" t="s">
        <v>17917</v>
      </c>
      <c r="Q2941" t="s">
        <v>497</v>
      </c>
      <c r="R2941" t="b">
        <v>0</v>
      </c>
      <c r="S2941">
        <v>3000</v>
      </c>
      <c r="T2941" t="s">
        <v>3013</v>
      </c>
      <c r="U2941" t="s">
        <v>3003</v>
      </c>
      <c r="V2941">
        <v>3</v>
      </c>
      <c r="W2941" t="s">
        <v>3021</v>
      </c>
    </row>
    <row r="2942" spans="1:23" hidden="1" x14ac:dyDescent="0.35">
      <c r="A2942" t="s">
        <v>419</v>
      </c>
      <c r="C2942" s="403">
        <v>45201</v>
      </c>
      <c r="D2942" t="s">
        <v>3543</v>
      </c>
      <c r="E2942" t="s">
        <v>17921</v>
      </c>
      <c r="F2942" t="s">
        <v>17922</v>
      </c>
      <c r="G2942" t="s">
        <v>2488</v>
      </c>
      <c r="H2942" t="s">
        <v>17923</v>
      </c>
      <c r="I2942" t="s">
        <v>1798</v>
      </c>
      <c r="J2942" t="s">
        <v>89</v>
      </c>
      <c r="K2942" t="s">
        <v>388</v>
      </c>
      <c r="L2942" t="s">
        <v>8358</v>
      </c>
      <c r="M2942" t="s">
        <v>1798</v>
      </c>
      <c r="N2942" t="s">
        <v>17924</v>
      </c>
      <c r="O2942" t="s">
        <v>3021</v>
      </c>
      <c r="P2942" t="s">
        <v>17917</v>
      </c>
      <c r="Q2942" t="s">
        <v>497</v>
      </c>
      <c r="R2942" t="b">
        <v>0</v>
      </c>
      <c r="S2942">
        <v>3000</v>
      </c>
      <c r="T2942" t="s">
        <v>3013</v>
      </c>
      <c r="U2942" t="s">
        <v>3003</v>
      </c>
      <c r="V2942">
        <v>3</v>
      </c>
      <c r="W2942" t="s">
        <v>3021</v>
      </c>
    </row>
    <row r="2943" spans="1:23" hidden="1" x14ac:dyDescent="0.35">
      <c r="A2943" t="s">
        <v>419</v>
      </c>
      <c r="C2943" s="403">
        <v>45201</v>
      </c>
      <c r="D2943" t="s">
        <v>3543</v>
      </c>
      <c r="E2943" t="s">
        <v>938</v>
      </c>
      <c r="F2943" t="s">
        <v>17925</v>
      </c>
      <c r="G2943" t="s">
        <v>2511</v>
      </c>
      <c r="H2943" t="s">
        <v>17926</v>
      </c>
      <c r="I2943" t="s">
        <v>2511</v>
      </c>
      <c r="J2943" t="s">
        <v>89</v>
      </c>
      <c r="K2943" t="s">
        <v>388</v>
      </c>
      <c r="L2943" t="s">
        <v>17664</v>
      </c>
      <c r="M2943" t="s">
        <v>17927</v>
      </c>
      <c r="N2943" t="s">
        <v>17928</v>
      </c>
      <c r="O2943" t="s">
        <v>3021</v>
      </c>
      <c r="P2943" t="s">
        <v>17927</v>
      </c>
      <c r="Q2943" t="s">
        <v>497</v>
      </c>
      <c r="R2943" t="b">
        <v>0</v>
      </c>
      <c r="S2943">
        <v>1000</v>
      </c>
      <c r="T2943" t="s">
        <v>3013</v>
      </c>
      <c r="U2943" t="s">
        <v>3003</v>
      </c>
      <c r="V2943">
        <v>1</v>
      </c>
      <c r="W2943" t="s">
        <v>3021</v>
      </c>
    </row>
    <row r="2944" spans="1:23" hidden="1" x14ac:dyDescent="0.35">
      <c r="A2944" t="s">
        <v>419</v>
      </c>
      <c r="C2944" s="403">
        <v>45201</v>
      </c>
      <c r="D2944" t="s">
        <v>3661</v>
      </c>
      <c r="E2944" t="s">
        <v>1079</v>
      </c>
      <c r="F2944" t="s">
        <v>17929</v>
      </c>
      <c r="G2944" t="s">
        <v>2787</v>
      </c>
      <c r="H2944" t="s">
        <v>17930</v>
      </c>
      <c r="I2944" t="s">
        <v>9514</v>
      </c>
      <c r="J2944" t="s">
        <v>92</v>
      </c>
      <c r="K2944" t="s">
        <v>407</v>
      </c>
      <c r="L2944" t="s">
        <v>8186</v>
      </c>
      <c r="M2944" t="s">
        <v>17931</v>
      </c>
      <c r="N2944" t="s">
        <v>17932</v>
      </c>
      <c r="O2944" t="s">
        <v>3021</v>
      </c>
      <c r="P2944" t="s">
        <v>17931</v>
      </c>
      <c r="Q2944" t="s">
        <v>497</v>
      </c>
      <c r="R2944" t="b">
        <v>0</v>
      </c>
      <c r="S2944">
        <v>5000</v>
      </c>
      <c r="T2944" t="s">
        <v>3013</v>
      </c>
      <c r="U2944" t="s">
        <v>3003</v>
      </c>
      <c r="V2944">
        <v>5</v>
      </c>
      <c r="W2944" t="s">
        <v>3021</v>
      </c>
    </row>
    <row r="2945" spans="1:23" hidden="1" x14ac:dyDescent="0.35">
      <c r="A2945" t="s">
        <v>419</v>
      </c>
      <c r="C2945" s="403">
        <v>45201</v>
      </c>
      <c r="D2945" t="s">
        <v>3543</v>
      </c>
      <c r="E2945" t="s">
        <v>1060</v>
      </c>
      <c r="F2945" t="s">
        <v>17933</v>
      </c>
      <c r="G2945" t="s">
        <v>1061</v>
      </c>
      <c r="H2945" t="s">
        <v>17934</v>
      </c>
      <c r="I2945" t="s">
        <v>400</v>
      </c>
      <c r="J2945" t="s">
        <v>94</v>
      </c>
      <c r="K2945" t="s">
        <v>497</v>
      </c>
      <c r="L2945" t="s">
        <v>15966</v>
      </c>
      <c r="M2945" t="s">
        <v>17935</v>
      </c>
      <c r="N2945" t="s">
        <v>17936</v>
      </c>
      <c r="O2945" t="s">
        <v>3030</v>
      </c>
      <c r="P2945" t="s">
        <v>15968</v>
      </c>
      <c r="Q2945" t="s">
        <v>497</v>
      </c>
      <c r="R2945" t="b">
        <v>0</v>
      </c>
      <c r="S2945">
        <v>20000</v>
      </c>
      <c r="T2945" t="s">
        <v>3013</v>
      </c>
      <c r="U2945" t="s">
        <v>3003</v>
      </c>
      <c r="V2945">
        <v>20</v>
      </c>
      <c r="W2945" t="s">
        <v>3030</v>
      </c>
    </row>
    <row r="2946" spans="1:23" hidden="1" x14ac:dyDescent="0.35">
      <c r="A2946" t="s">
        <v>419</v>
      </c>
      <c r="C2946" s="403">
        <v>45201</v>
      </c>
      <c r="D2946" t="s">
        <v>3543</v>
      </c>
      <c r="E2946" t="s">
        <v>1058</v>
      </c>
      <c r="F2946" t="s">
        <v>17937</v>
      </c>
      <c r="G2946" t="s">
        <v>1059</v>
      </c>
      <c r="H2946" t="s">
        <v>17938</v>
      </c>
      <c r="I2946" t="s">
        <v>2685</v>
      </c>
      <c r="J2946" t="s">
        <v>94</v>
      </c>
      <c r="K2946" t="s">
        <v>497</v>
      </c>
      <c r="L2946" t="s">
        <v>15980</v>
      </c>
      <c r="M2946" t="s">
        <v>13222</v>
      </c>
      <c r="N2946" t="s">
        <v>17939</v>
      </c>
      <c r="O2946" t="s">
        <v>3021</v>
      </c>
      <c r="P2946" t="s">
        <v>15983</v>
      </c>
      <c r="Q2946" t="s">
        <v>497</v>
      </c>
      <c r="R2946" t="b">
        <v>0</v>
      </c>
      <c r="S2946">
        <v>8000</v>
      </c>
      <c r="T2946" t="s">
        <v>3013</v>
      </c>
      <c r="U2946" t="s">
        <v>3003</v>
      </c>
      <c r="V2946">
        <v>8</v>
      </c>
      <c r="W2946" t="s">
        <v>3021</v>
      </c>
    </row>
    <row r="2947" spans="1:23" hidden="1" x14ac:dyDescent="0.35">
      <c r="A2947" t="s">
        <v>381</v>
      </c>
      <c r="C2947" s="403">
        <v>45201</v>
      </c>
      <c r="D2947" t="s">
        <v>3543</v>
      </c>
      <c r="E2947" t="s">
        <v>17940</v>
      </c>
      <c r="F2947" t="s">
        <v>17941</v>
      </c>
      <c r="G2947" t="s">
        <v>2461</v>
      </c>
      <c r="H2947" t="s">
        <v>17942</v>
      </c>
      <c r="I2947" t="s">
        <v>2461</v>
      </c>
      <c r="J2947" t="s">
        <v>94</v>
      </c>
      <c r="K2947" t="s">
        <v>456</v>
      </c>
      <c r="L2947" t="s">
        <v>3146</v>
      </c>
      <c r="M2947" t="s">
        <v>3147</v>
      </c>
      <c r="N2947" t="s">
        <v>17943</v>
      </c>
      <c r="O2947" t="s">
        <v>3021</v>
      </c>
      <c r="P2947" t="s">
        <v>3147</v>
      </c>
      <c r="Q2947" t="s">
        <v>456</v>
      </c>
      <c r="R2947" t="b">
        <v>0</v>
      </c>
      <c r="S2947">
        <v>6000</v>
      </c>
      <c r="T2947" t="s">
        <v>3013</v>
      </c>
      <c r="U2947" t="s">
        <v>3003</v>
      </c>
      <c r="V2947">
        <v>6</v>
      </c>
      <c r="W2947" t="s">
        <v>3021</v>
      </c>
    </row>
    <row r="2948" spans="1:23" hidden="1" x14ac:dyDescent="0.35">
      <c r="A2948" t="s">
        <v>2189</v>
      </c>
      <c r="C2948" s="403">
        <v>45201</v>
      </c>
      <c r="D2948" t="s">
        <v>23536</v>
      </c>
      <c r="E2948" t="s">
        <v>849</v>
      </c>
      <c r="F2948" t="s">
        <v>17944</v>
      </c>
      <c r="G2948" t="s">
        <v>601</v>
      </c>
      <c r="H2948" t="s">
        <v>17945</v>
      </c>
      <c r="I2948" t="s">
        <v>3483</v>
      </c>
      <c r="J2948" t="s">
        <v>98</v>
      </c>
      <c r="K2948" t="s">
        <v>2189</v>
      </c>
      <c r="L2948" t="s">
        <v>3154</v>
      </c>
      <c r="M2948" t="s">
        <v>4472</v>
      </c>
      <c r="N2948" t="s">
        <v>17946</v>
      </c>
      <c r="O2948" t="s">
        <v>3001</v>
      </c>
      <c r="P2948" t="s">
        <v>4474</v>
      </c>
      <c r="Q2948" t="s">
        <v>2189</v>
      </c>
      <c r="R2948" t="b">
        <v>1</v>
      </c>
      <c r="S2948">
        <v>0</v>
      </c>
      <c r="T2948" t="s">
        <v>3648</v>
      </c>
      <c r="U2948" t="s">
        <v>3003</v>
      </c>
      <c r="V2948">
        <v>0</v>
      </c>
      <c r="W2948" t="s">
        <v>3001</v>
      </c>
    </row>
    <row r="2949" spans="1:23" hidden="1" x14ac:dyDescent="0.35">
      <c r="A2949" t="s">
        <v>419</v>
      </c>
      <c r="C2949" s="403">
        <v>45201</v>
      </c>
      <c r="D2949" t="s">
        <v>10953</v>
      </c>
      <c r="E2949" t="s">
        <v>2214</v>
      </c>
      <c r="F2949" t="s">
        <v>17947</v>
      </c>
      <c r="G2949" t="s">
        <v>2638</v>
      </c>
      <c r="H2949" t="s">
        <v>17948</v>
      </c>
      <c r="I2949" t="s">
        <v>2638</v>
      </c>
      <c r="J2949" t="s">
        <v>94</v>
      </c>
      <c r="K2949" t="s">
        <v>499</v>
      </c>
      <c r="L2949" t="s">
        <v>9305</v>
      </c>
      <c r="M2949" t="s">
        <v>7347</v>
      </c>
      <c r="N2949" t="s">
        <v>17949</v>
      </c>
      <c r="O2949" t="s">
        <v>3021</v>
      </c>
      <c r="P2949" t="s">
        <v>14874</v>
      </c>
      <c r="Q2949" t="s">
        <v>499</v>
      </c>
      <c r="R2949" t="b">
        <v>0</v>
      </c>
      <c r="S2949">
        <v>6000</v>
      </c>
      <c r="T2949" t="s">
        <v>3013</v>
      </c>
      <c r="U2949" t="s">
        <v>3003</v>
      </c>
      <c r="V2949">
        <v>6</v>
      </c>
      <c r="W2949" t="s">
        <v>3021</v>
      </c>
    </row>
    <row r="2950" spans="1:23" hidden="1" x14ac:dyDescent="0.35">
      <c r="A2950" t="s">
        <v>419</v>
      </c>
      <c r="C2950" s="403">
        <v>45201</v>
      </c>
      <c r="D2950" t="s">
        <v>23536</v>
      </c>
      <c r="E2950" t="s">
        <v>914</v>
      </c>
      <c r="F2950" t="s">
        <v>17950</v>
      </c>
      <c r="G2950" t="s">
        <v>548</v>
      </c>
      <c r="H2950" t="s">
        <v>17951</v>
      </c>
      <c r="I2950" t="s">
        <v>17952</v>
      </c>
      <c r="J2950" t="s">
        <v>96</v>
      </c>
      <c r="K2950" t="s">
        <v>501</v>
      </c>
      <c r="L2950" t="s">
        <v>9561</v>
      </c>
      <c r="M2950" t="s">
        <v>11414</v>
      </c>
      <c r="N2950" t="s">
        <v>17953</v>
      </c>
      <c r="O2950" t="s">
        <v>3030</v>
      </c>
      <c r="P2950" t="s">
        <v>9306</v>
      </c>
      <c r="Q2950" t="s">
        <v>499</v>
      </c>
      <c r="R2950" t="b">
        <v>0</v>
      </c>
      <c r="S2950">
        <v>10000</v>
      </c>
      <c r="T2950" t="s">
        <v>3648</v>
      </c>
      <c r="U2950" t="s">
        <v>3003</v>
      </c>
      <c r="V2950">
        <v>10</v>
      </c>
      <c r="W2950" t="s">
        <v>3030</v>
      </c>
    </row>
    <row r="2951" spans="1:23" hidden="1" x14ac:dyDescent="0.35">
      <c r="A2951" t="s">
        <v>419</v>
      </c>
      <c r="C2951" s="403">
        <v>45201</v>
      </c>
      <c r="D2951" t="s">
        <v>3543</v>
      </c>
      <c r="E2951" t="s">
        <v>2887</v>
      </c>
      <c r="F2951" t="s">
        <v>17954</v>
      </c>
      <c r="G2951" t="s">
        <v>2888</v>
      </c>
      <c r="H2951" t="s">
        <v>17955</v>
      </c>
      <c r="I2951" t="s">
        <v>10546</v>
      </c>
      <c r="J2951" t="s">
        <v>94</v>
      </c>
      <c r="K2951" t="s">
        <v>499</v>
      </c>
      <c r="L2951" t="s">
        <v>9305</v>
      </c>
      <c r="M2951" t="s">
        <v>11414</v>
      </c>
      <c r="N2951" t="s">
        <v>17949</v>
      </c>
      <c r="O2951" t="s">
        <v>3030</v>
      </c>
      <c r="P2951" t="s">
        <v>9306</v>
      </c>
      <c r="Q2951" t="s">
        <v>499</v>
      </c>
      <c r="R2951" t="b">
        <v>0</v>
      </c>
      <c r="S2951">
        <v>10000</v>
      </c>
      <c r="T2951" t="s">
        <v>3648</v>
      </c>
      <c r="U2951" t="s">
        <v>3003</v>
      </c>
      <c r="V2951">
        <v>10</v>
      </c>
      <c r="W2951" t="s">
        <v>3030</v>
      </c>
    </row>
    <row r="2952" spans="1:23" hidden="1" x14ac:dyDescent="0.35">
      <c r="A2952" t="s">
        <v>2189</v>
      </c>
      <c r="C2952" s="403">
        <v>45201</v>
      </c>
      <c r="D2952" t="s">
        <v>3543</v>
      </c>
      <c r="E2952" t="s">
        <v>1182</v>
      </c>
      <c r="F2952" t="s">
        <v>17956</v>
      </c>
      <c r="G2952" t="s">
        <v>17957</v>
      </c>
      <c r="H2952" t="s">
        <v>17958</v>
      </c>
      <c r="I2952" t="s">
        <v>2737</v>
      </c>
      <c r="J2952" t="s">
        <v>100</v>
      </c>
      <c r="K2952" t="s">
        <v>2193</v>
      </c>
      <c r="L2952" t="s">
        <v>3595</v>
      </c>
      <c r="M2952" t="s">
        <v>1798</v>
      </c>
      <c r="N2952" t="s">
        <v>17959</v>
      </c>
      <c r="O2952" t="s">
        <v>3021</v>
      </c>
      <c r="P2952" t="s">
        <v>8403</v>
      </c>
      <c r="Q2952" t="s">
        <v>2189</v>
      </c>
      <c r="R2952" t="b">
        <v>0</v>
      </c>
      <c r="S2952">
        <v>30000</v>
      </c>
      <c r="T2952" t="s">
        <v>3013</v>
      </c>
      <c r="U2952" t="s">
        <v>3003</v>
      </c>
      <c r="V2952">
        <v>30</v>
      </c>
      <c r="W2952" t="s">
        <v>3021</v>
      </c>
    </row>
    <row r="2953" spans="1:23" hidden="1" x14ac:dyDescent="0.35">
      <c r="A2953" t="s">
        <v>2189</v>
      </c>
      <c r="C2953" s="403">
        <v>45201</v>
      </c>
      <c r="D2953" t="s">
        <v>3543</v>
      </c>
      <c r="E2953" t="s">
        <v>1209</v>
      </c>
      <c r="F2953" t="s">
        <v>17960</v>
      </c>
      <c r="G2953" t="s">
        <v>17961</v>
      </c>
      <c r="H2953" t="s">
        <v>17962</v>
      </c>
      <c r="I2953" t="s">
        <v>2279</v>
      </c>
      <c r="J2953" t="s">
        <v>100</v>
      </c>
      <c r="K2953" t="s">
        <v>2193</v>
      </c>
      <c r="L2953" t="s">
        <v>3595</v>
      </c>
      <c r="M2953" t="s">
        <v>1798</v>
      </c>
      <c r="N2953" t="s">
        <v>17963</v>
      </c>
      <c r="O2953" t="s">
        <v>3021</v>
      </c>
      <c r="P2953" t="s">
        <v>8403</v>
      </c>
      <c r="Q2953" t="s">
        <v>2189</v>
      </c>
      <c r="R2953" t="b">
        <v>0</v>
      </c>
      <c r="S2953">
        <v>10000</v>
      </c>
      <c r="T2953" t="s">
        <v>3013</v>
      </c>
      <c r="U2953" t="s">
        <v>3003</v>
      </c>
      <c r="V2953">
        <v>10</v>
      </c>
      <c r="W2953" t="s">
        <v>3021</v>
      </c>
    </row>
    <row r="2954" spans="1:23" hidden="1" x14ac:dyDescent="0.35">
      <c r="A2954" t="s">
        <v>419</v>
      </c>
      <c r="C2954" s="403">
        <v>45201</v>
      </c>
      <c r="D2954" t="s">
        <v>3661</v>
      </c>
      <c r="E2954" t="s">
        <v>901</v>
      </c>
      <c r="F2954" t="s">
        <v>17964</v>
      </c>
      <c r="G2954" t="s">
        <v>902</v>
      </c>
      <c r="H2954" t="s">
        <v>17965</v>
      </c>
      <c r="I2954" t="s">
        <v>2358</v>
      </c>
      <c r="J2954" t="s">
        <v>89</v>
      </c>
      <c r="K2954" t="s">
        <v>388</v>
      </c>
      <c r="L2954" t="s">
        <v>8202</v>
      </c>
      <c r="M2954" t="s">
        <v>17966</v>
      </c>
      <c r="N2954" t="s">
        <v>16844</v>
      </c>
      <c r="O2954" t="s">
        <v>3021</v>
      </c>
      <c r="P2954" t="s">
        <v>15087</v>
      </c>
      <c r="Q2954" t="s">
        <v>497</v>
      </c>
      <c r="R2954" t="b">
        <v>0</v>
      </c>
      <c r="S2954">
        <v>3000</v>
      </c>
      <c r="T2954" t="s">
        <v>3648</v>
      </c>
      <c r="U2954" t="s">
        <v>3003</v>
      </c>
      <c r="V2954">
        <v>3</v>
      </c>
      <c r="W2954" t="s">
        <v>3021</v>
      </c>
    </row>
    <row r="2955" spans="1:23" hidden="1" x14ac:dyDescent="0.35">
      <c r="A2955" t="s">
        <v>350</v>
      </c>
      <c r="C2955" s="403">
        <v>45201</v>
      </c>
      <c r="D2955" t="s">
        <v>3661</v>
      </c>
      <c r="E2955" t="s">
        <v>2213</v>
      </c>
      <c r="F2955" t="s">
        <v>17967</v>
      </c>
      <c r="G2955" t="s">
        <v>2224</v>
      </c>
      <c r="H2955" t="s">
        <v>17968</v>
      </c>
      <c r="I2955" t="s">
        <v>17969</v>
      </c>
      <c r="J2955" t="s">
        <v>103</v>
      </c>
      <c r="K2955" t="s">
        <v>836</v>
      </c>
      <c r="L2955" t="s">
        <v>9190</v>
      </c>
      <c r="M2955" t="s">
        <v>7160</v>
      </c>
      <c r="N2955" t="s">
        <v>17970</v>
      </c>
      <c r="O2955" t="s">
        <v>3030</v>
      </c>
      <c r="P2955" t="s">
        <v>10364</v>
      </c>
      <c r="Q2955" t="s">
        <v>846</v>
      </c>
      <c r="R2955" t="b">
        <v>1</v>
      </c>
      <c r="S2955">
        <v>20000</v>
      </c>
      <c r="T2955" t="s">
        <v>3013</v>
      </c>
      <c r="U2955" t="s">
        <v>3003</v>
      </c>
      <c r="V2955">
        <v>20</v>
      </c>
      <c r="W2955" t="s">
        <v>3030</v>
      </c>
    </row>
    <row r="2956" spans="1:23" hidden="1" x14ac:dyDescent="0.35">
      <c r="A2956" t="s">
        <v>381</v>
      </c>
      <c r="C2956" s="403">
        <v>45201</v>
      </c>
      <c r="D2956" t="s">
        <v>3543</v>
      </c>
      <c r="E2956" t="s">
        <v>17971</v>
      </c>
      <c r="F2956" t="s">
        <v>17972</v>
      </c>
      <c r="G2956" t="s">
        <v>17973</v>
      </c>
      <c r="H2956" t="s">
        <v>17974</v>
      </c>
      <c r="I2956" t="s">
        <v>2469</v>
      </c>
      <c r="J2956" t="s">
        <v>97</v>
      </c>
      <c r="K2956" t="s">
        <v>444</v>
      </c>
      <c r="L2956" t="s">
        <v>3675</v>
      </c>
      <c r="M2956" t="s">
        <v>17975</v>
      </c>
      <c r="N2956" t="s">
        <v>17976</v>
      </c>
      <c r="O2956" t="s">
        <v>3021</v>
      </c>
      <c r="P2956" t="s">
        <v>4752</v>
      </c>
      <c r="Q2956" t="s">
        <v>415</v>
      </c>
      <c r="R2956" t="b">
        <v>0</v>
      </c>
      <c r="S2956">
        <v>6000</v>
      </c>
      <c r="T2956" t="s">
        <v>3013</v>
      </c>
      <c r="U2956" t="s">
        <v>3003</v>
      </c>
      <c r="V2956">
        <v>6</v>
      </c>
      <c r="W2956" t="s">
        <v>3021</v>
      </c>
    </row>
    <row r="2957" spans="1:23" hidden="1" x14ac:dyDescent="0.35">
      <c r="A2957" t="s">
        <v>2189</v>
      </c>
      <c r="C2957" s="403">
        <v>45201</v>
      </c>
      <c r="D2957" t="s">
        <v>3110</v>
      </c>
      <c r="E2957" t="s">
        <v>331</v>
      </c>
      <c r="F2957" t="s">
        <v>17977</v>
      </c>
      <c r="G2957" t="s">
        <v>17978</v>
      </c>
      <c r="H2957" t="s">
        <v>17979</v>
      </c>
      <c r="I2957" t="s">
        <v>136</v>
      </c>
      <c r="J2957" t="s">
        <v>100</v>
      </c>
      <c r="K2957" t="s">
        <v>293</v>
      </c>
      <c r="L2957" t="s">
        <v>9198</v>
      </c>
      <c r="M2957" t="s">
        <v>9509</v>
      </c>
      <c r="N2957" t="s">
        <v>10398</v>
      </c>
      <c r="O2957" t="s">
        <v>3012</v>
      </c>
      <c r="P2957" t="s">
        <v>9915</v>
      </c>
      <c r="Q2957" t="s">
        <v>293</v>
      </c>
      <c r="R2957" t="b">
        <v>0</v>
      </c>
      <c r="S2957">
        <v>1400</v>
      </c>
      <c r="T2957" t="s">
        <v>3013</v>
      </c>
      <c r="U2957" t="s">
        <v>3003</v>
      </c>
      <c r="V2957">
        <v>1.4</v>
      </c>
      <c r="W2957" t="s">
        <v>3012</v>
      </c>
    </row>
    <row r="2958" spans="1:23" hidden="1" x14ac:dyDescent="0.35">
      <c r="A2958" t="s">
        <v>2189</v>
      </c>
      <c r="C2958" s="403">
        <v>45201</v>
      </c>
      <c r="D2958" t="s">
        <v>3543</v>
      </c>
      <c r="E2958" t="s">
        <v>345</v>
      </c>
      <c r="F2958" t="s">
        <v>17980</v>
      </c>
      <c r="G2958" t="s">
        <v>17981</v>
      </c>
      <c r="H2958" t="s">
        <v>17982</v>
      </c>
      <c r="I2958" t="s">
        <v>2501</v>
      </c>
      <c r="J2958" t="s">
        <v>100</v>
      </c>
      <c r="K2958" t="s">
        <v>293</v>
      </c>
      <c r="L2958" t="s">
        <v>9198</v>
      </c>
      <c r="M2958" t="s">
        <v>1798</v>
      </c>
      <c r="N2958" t="s">
        <v>17983</v>
      </c>
      <c r="O2958" t="s">
        <v>3021</v>
      </c>
      <c r="P2958" t="s">
        <v>9915</v>
      </c>
      <c r="Q2958" t="s">
        <v>293</v>
      </c>
      <c r="R2958" t="b">
        <v>0</v>
      </c>
      <c r="S2958">
        <v>8000</v>
      </c>
      <c r="T2958" t="s">
        <v>3013</v>
      </c>
      <c r="U2958" t="s">
        <v>3003</v>
      </c>
      <c r="V2958">
        <v>8</v>
      </c>
      <c r="W2958" t="s">
        <v>3021</v>
      </c>
    </row>
    <row r="2959" spans="1:23" hidden="1" x14ac:dyDescent="0.35">
      <c r="A2959" t="s">
        <v>2189</v>
      </c>
      <c r="C2959" s="403">
        <v>45201</v>
      </c>
      <c r="D2959" t="s">
        <v>3543</v>
      </c>
      <c r="E2959" t="s">
        <v>2900</v>
      </c>
      <c r="F2959" t="s">
        <v>17984</v>
      </c>
      <c r="G2959" t="s">
        <v>17985</v>
      </c>
      <c r="H2959" t="s">
        <v>17986</v>
      </c>
      <c r="I2959" t="s">
        <v>2289</v>
      </c>
      <c r="J2959" t="s">
        <v>100</v>
      </c>
      <c r="K2959" t="s">
        <v>2193</v>
      </c>
      <c r="L2959" t="s">
        <v>10784</v>
      </c>
      <c r="M2959" t="s">
        <v>1798</v>
      </c>
      <c r="N2959" t="s">
        <v>17987</v>
      </c>
      <c r="O2959" t="s">
        <v>3021</v>
      </c>
      <c r="P2959" t="s">
        <v>10785</v>
      </c>
      <c r="Q2959" t="s">
        <v>2189</v>
      </c>
      <c r="R2959" t="b">
        <v>0</v>
      </c>
      <c r="S2959">
        <v>5000</v>
      </c>
      <c r="T2959" t="s">
        <v>3013</v>
      </c>
      <c r="U2959" t="s">
        <v>3003</v>
      </c>
      <c r="V2959">
        <v>5</v>
      </c>
      <c r="W2959" t="s">
        <v>3021</v>
      </c>
    </row>
    <row r="2960" spans="1:23" hidden="1" x14ac:dyDescent="0.35">
      <c r="A2960" t="s">
        <v>2189</v>
      </c>
      <c r="C2960" s="403">
        <v>45201</v>
      </c>
      <c r="D2960" t="s">
        <v>3543</v>
      </c>
      <c r="E2960" t="s">
        <v>1197</v>
      </c>
      <c r="F2960" t="s">
        <v>17988</v>
      </c>
      <c r="G2960" t="s">
        <v>2666</v>
      </c>
      <c r="H2960" t="s">
        <v>17989</v>
      </c>
      <c r="I2960" t="s">
        <v>2460</v>
      </c>
      <c r="J2960" t="s">
        <v>100</v>
      </c>
      <c r="K2960" t="s">
        <v>2193</v>
      </c>
      <c r="L2960" t="s">
        <v>9966</v>
      </c>
      <c r="M2960" t="s">
        <v>1798</v>
      </c>
      <c r="N2960" t="s">
        <v>17990</v>
      </c>
      <c r="O2960" t="s">
        <v>3021</v>
      </c>
      <c r="P2960" t="s">
        <v>9968</v>
      </c>
      <c r="Q2960" t="s">
        <v>2189</v>
      </c>
      <c r="R2960" t="b">
        <v>0</v>
      </c>
      <c r="S2960">
        <v>3000</v>
      </c>
      <c r="T2960" t="s">
        <v>3013</v>
      </c>
      <c r="U2960" t="s">
        <v>3003</v>
      </c>
      <c r="V2960">
        <v>3</v>
      </c>
      <c r="W2960" t="s">
        <v>3021</v>
      </c>
    </row>
    <row r="2961" spans="1:23" hidden="1" x14ac:dyDescent="0.35">
      <c r="A2961" t="s">
        <v>2189</v>
      </c>
      <c r="C2961" s="403">
        <v>45201</v>
      </c>
      <c r="D2961" t="s">
        <v>3543</v>
      </c>
      <c r="E2961" t="s">
        <v>2732</v>
      </c>
      <c r="F2961" t="s">
        <v>17991</v>
      </c>
      <c r="G2961" t="s">
        <v>17992</v>
      </c>
      <c r="H2961" t="s">
        <v>17993</v>
      </c>
      <c r="I2961" t="s">
        <v>2733</v>
      </c>
      <c r="J2961" t="s">
        <v>100</v>
      </c>
      <c r="K2961" t="s">
        <v>2193</v>
      </c>
      <c r="L2961" t="s">
        <v>3028</v>
      </c>
      <c r="M2961" t="s">
        <v>1798</v>
      </c>
      <c r="N2961" t="s">
        <v>17994</v>
      </c>
      <c r="O2961" t="s">
        <v>3021</v>
      </c>
      <c r="P2961" t="s">
        <v>14672</v>
      </c>
      <c r="Q2961" t="s">
        <v>2189</v>
      </c>
      <c r="R2961" t="b">
        <v>0</v>
      </c>
      <c r="S2961">
        <v>20000</v>
      </c>
      <c r="T2961" t="s">
        <v>3013</v>
      </c>
      <c r="U2961" t="s">
        <v>3003</v>
      </c>
      <c r="V2961">
        <v>20</v>
      </c>
      <c r="W2961" t="s">
        <v>3021</v>
      </c>
    </row>
    <row r="2962" spans="1:23" hidden="1" x14ac:dyDescent="0.35">
      <c r="A2962" t="s">
        <v>2189</v>
      </c>
      <c r="C2962" s="403">
        <v>45201</v>
      </c>
      <c r="D2962" t="s">
        <v>3661</v>
      </c>
      <c r="E2962" t="s">
        <v>1212</v>
      </c>
      <c r="F2962" t="s">
        <v>17995</v>
      </c>
      <c r="G2962" t="s">
        <v>1817</v>
      </c>
      <c r="H2962" t="s">
        <v>8536</v>
      </c>
      <c r="I2962" t="s">
        <v>10939</v>
      </c>
      <c r="J2962" t="s">
        <v>101</v>
      </c>
      <c r="K2962" t="s">
        <v>792</v>
      </c>
      <c r="L2962" t="s">
        <v>16171</v>
      </c>
      <c r="M2962" t="s">
        <v>17996</v>
      </c>
      <c r="N2962" t="s">
        <v>16186</v>
      </c>
      <c r="O2962" t="s">
        <v>3030</v>
      </c>
      <c r="P2962" t="s">
        <v>16173</v>
      </c>
      <c r="Q2962" t="s">
        <v>2189</v>
      </c>
      <c r="R2962" t="b">
        <v>0</v>
      </c>
      <c r="S2962">
        <v>180000</v>
      </c>
      <c r="T2962" t="s">
        <v>3013</v>
      </c>
      <c r="U2962" t="s">
        <v>8048</v>
      </c>
      <c r="V2962">
        <v>180</v>
      </c>
      <c r="W2962" t="s">
        <v>3030</v>
      </c>
    </row>
    <row r="2963" spans="1:23" hidden="1" x14ac:dyDescent="0.35">
      <c r="A2963" t="s">
        <v>419</v>
      </c>
      <c r="C2963" s="403">
        <v>45201</v>
      </c>
      <c r="D2963" t="s">
        <v>3543</v>
      </c>
      <c r="E2963" t="s">
        <v>2889</v>
      </c>
      <c r="F2963" t="s">
        <v>17997</v>
      </c>
      <c r="G2963" t="s">
        <v>2890</v>
      </c>
      <c r="H2963" t="s">
        <v>1798</v>
      </c>
      <c r="I2963" t="s">
        <v>1798</v>
      </c>
      <c r="J2963" t="s">
        <v>92</v>
      </c>
      <c r="K2963" t="s">
        <v>407</v>
      </c>
      <c r="L2963" t="s">
        <v>3764</v>
      </c>
      <c r="M2963" t="s">
        <v>1798</v>
      </c>
      <c r="N2963" t="s">
        <v>17998</v>
      </c>
      <c r="O2963" t="s">
        <v>1798</v>
      </c>
      <c r="P2963" t="s">
        <v>8390</v>
      </c>
      <c r="Q2963" t="s">
        <v>497</v>
      </c>
      <c r="R2963" t="b">
        <v>0</v>
      </c>
      <c r="S2963">
        <v>0</v>
      </c>
      <c r="T2963" t="s">
        <v>3648</v>
      </c>
      <c r="U2963" t="s">
        <v>3003</v>
      </c>
      <c r="V2963">
        <v>0</v>
      </c>
      <c r="W2963" t="s">
        <v>9935</v>
      </c>
    </row>
    <row r="2964" spans="1:23" hidden="1" x14ac:dyDescent="0.35">
      <c r="A2964" t="s">
        <v>419</v>
      </c>
      <c r="C2964" s="403">
        <v>45201</v>
      </c>
      <c r="D2964" t="s">
        <v>3661</v>
      </c>
      <c r="E2964" t="s">
        <v>2883</v>
      </c>
      <c r="F2964" t="s">
        <v>17999</v>
      </c>
      <c r="G2964" t="s">
        <v>2884</v>
      </c>
      <c r="H2964" t="s">
        <v>18000</v>
      </c>
      <c r="I2964" t="s">
        <v>2884</v>
      </c>
      <c r="J2964" t="s">
        <v>94</v>
      </c>
      <c r="K2964" t="s">
        <v>497</v>
      </c>
      <c r="L2964" t="s">
        <v>3188</v>
      </c>
      <c r="M2964" t="s">
        <v>3227</v>
      </c>
      <c r="N2964" t="s">
        <v>18001</v>
      </c>
      <c r="O2964" t="s">
        <v>3030</v>
      </c>
      <c r="P2964" t="s">
        <v>8490</v>
      </c>
      <c r="Q2964" t="s">
        <v>497</v>
      </c>
      <c r="R2964" t="b">
        <v>0</v>
      </c>
      <c r="S2964">
        <v>10000</v>
      </c>
      <c r="T2964" t="s">
        <v>3013</v>
      </c>
      <c r="U2964" t="s">
        <v>3003</v>
      </c>
      <c r="V2964">
        <v>10</v>
      </c>
      <c r="W2964" t="s">
        <v>3030</v>
      </c>
    </row>
    <row r="2965" spans="1:23" hidden="1" x14ac:dyDescent="0.35">
      <c r="A2965" t="s">
        <v>419</v>
      </c>
      <c r="C2965" s="403">
        <v>45201</v>
      </c>
      <c r="D2965" t="s">
        <v>3543</v>
      </c>
      <c r="E2965" t="s">
        <v>2877</v>
      </c>
      <c r="F2965" t="s">
        <v>18002</v>
      </c>
      <c r="G2965" t="s">
        <v>2878</v>
      </c>
      <c r="H2965" t="s">
        <v>18003</v>
      </c>
      <c r="I2965" t="s">
        <v>796</v>
      </c>
      <c r="J2965" t="s">
        <v>94</v>
      </c>
      <c r="K2965" t="s">
        <v>497</v>
      </c>
      <c r="L2965" t="s">
        <v>3188</v>
      </c>
      <c r="M2965" t="s">
        <v>3227</v>
      </c>
      <c r="N2965" t="s">
        <v>18004</v>
      </c>
      <c r="O2965" t="s">
        <v>3012</v>
      </c>
      <c r="P2965" t="s">
        <v>8490</v>
      </c>
      <c r="Q2965" t="s">
        <v>497</v>
      </c>
      <c r="R2965" t="b">
        <v>0</v>
      </c>
      <c r="S2965">
        <v>3000</v>
      </c>
      <c r="T2965" t="s">
        <v>3013</v>
      </c>
      <c r="U2965" t="s">
        <v>3003</v>
      </c>
      <c r="V2965">
        <v>3</v>
      </c>
      <c r="W2965" t="s">
        <v>3012</v>
      </c>
    </row>
    <row r="2966" spans="1:23" hidden="1" x14ac:dyDescent="0.35">
      <c r="A2966" t="s">
        <v>419</v>
      </c>
      <c r="C2966" s="403">
        <v>45201</v>
      </c>
      <c r="D2966" t="s">
        <v>3661</v>
      </c>
      <c r="E2966" t="s">
        <v>470</v>
      </c>
      <c r="F2966" t="s">
        <v>18005</v>
      </c>
      <c r="G2966" t="s">
        <v>2234</v>
      </c>
      <c r="H2966" t="s">
        <v>18006</v>
      </c>
      <c r="I2966" t="s">
        <v>10642</v>
      </c>
      <c r="J2966" t="s">
        <v>107</v>
      </c>
      <c r="K2966" t="s">
        <v>407</v>
      </c>
      <c r="L2966" t="s">
        <v>3319</v>
      </c>
      <c r="M2966" t="s">
        <v>3320</v>
      </c>
      <c r="N2966" t="s">
        <v>18007</v>
      </c>
      <c r="O2966" t="s">
        <v>3012</v>
      </c>
      <c r="P2966" t="s">
        <v>11429</v>
      </c>
      <c r="Q2966" t="s">
        <v>497</v>
      </c>
      <c r="R2966" t="b">
        <v>0</v>
      </c>
      <c r="S2966">
        <v>8000</v>
      </c>
      <c r="T2966" t="s">
        <v>3648</v>
      </c>
      <c r="U2966" t="s">
        <v>3003</v>
      </c>
      <c r="V2966">
        <v>8</v>
      </c>
      <c r="W2966" t="s">
        <v>3012</v>
      </c>
    </row>
    <row r="2967" spans="1:23" hidden="1" x14ac:dyDescent="0.35">
      <c r="A2967" t="s">
        <v>419</v>
      </c>
      <c r="C2967" s="403">
        <v>45201</v>
      </c>
      <c r="D2967" t="s">
        <v>3543</v>
      </c>
      <c r="E2967" t="s">
        <v>1016</v>
      </c>
      <c r="F2967" t="s">
        <v>18008</v>
      </c>
      <c r="G2967" t="s">
        <v>18009</v>
      </c>
      <c r="H2967" t="s">
        <v>18010</v>
      </c>
      <c r="I2967" t="s">
        <v>2476</v>
      </c>
      <c r="J2967" t="s">
        <v>89</v>
      </c>
      <c r="K2967" t="s">
        <v>388</v>
      </c>
      <c r="L2967" t="s">
        <v>8964</v>
      </c>
      <c r="M2967" t="s">
        <v>3767</v>
      </c>
      <c r="N2967" t="s">
        <v>18011</v>
      </c>
      <c r="O2967" t="s">
        <v>3021</v>
      </c>
      <c r="P2967" t="s">
        <v>18012</v>
      </c>
      <c r="Q2967" t="s">
        <v>497</v>
      </c>
      <c r="R2967" t="b">
        <v>0</v>
      </c>
      <c r="S2967">
        <v>1000</v>
      </c>
      <c r="T2967" t="s">
        <v>3013</v>
      </c>
      <c r="U2967" t="s">
        <v>3003</v>
      </c>
      <c r="V2967">
        <v>1</v>
      </c>
      <c r="W2967" t="s">
        <v>3021</v>
      </c>
    </row>
    <row r="2968" spans="1:23" hidden="1" x14ac:dyDescent="0.35">
      <c r="A2968" t="s">
        <v>419</v>
      </c>
      <c r="C2968" s="403">
        <v>45201</v>
      </c>
      <c r="D2968" t="s">
        <v>3543</v>
      </c>
      <c r="E2968" t="s">
        <v>781</v>
      </c>
      <c r="F2968" t="s">
        <v>18013</v>
      </c>
      <c r="G2968" t="s">
        <v>2394</v>
      </c>
      <c r="H2968" t="s">
        <v>18014</v>
      </c>
      <c r="I2968" t="s">
        <v>18015</v>
      </c>
      <c r="J2968" t="s">
        <v>89</v>
      </c>
      <c r="K2968" t="s">
        <v>388</v>
      </c>
      <c r="L2968" t="s">
        <v>17664</v>
      </c>
      <c r="M2968" t="s">
        <v>18016</v>
      </c>
      <c r="N2968" t="s">
        <v>15718</v>
      </c>
      <c r="O2968" t="s">
        <v>3021</v>
      </c>
      <c r="P2968" t="s">
        <v>18017</v>
      </c>
      <c r="Q2968" t="s">
        <v>497</v>
      </c>
      <c r="R2968" t="b">
        <v>0</v>
      </c>
      <c r="S2968">
        <v>5000</v>
      </c>
      <c r="T2968" t="s">
        <v>3648</v>
      </c>
      <c r="U2968" t="s">
        <v>3003</v>
      </c>
      <c r="V2968">
        <v>5</v>
      </c>
      <c r="W2968" t="s">
        <v>3021</v>
      </c>
    </row>
    <row r="2969" spans="1:23" hidden="1" x14ac:dyDescent="0.35">
      <c r="A2969" t="s">
        <v>419</v>
      </c>
      <c r="C2969" s="403">
        <v>45201</v>
      </c>
      <c r="D2969" t="s">
        <v>3543</v>
      </c>
      <c r="E2969" t="s">
        <v>1717</v>
      </c>
      <c r="F2969" t="s">
        <v>18018</v>
      </c>
      <c r="G2969" t="s">
        <v>2817</v>
      </c>
      <c r="H2969" t="s">
        <v>18019</v>
      </c>
      <c r="I2969" t="s">
        <v>18020</v>
      </c>
      <c r="J2969" t="s">
        <v>89</v>
      </c>
      <c r="K2969" t="s">
        <v>388</v>
      </c>
      <c r="L2969" t="s">
        <v>17664</v>
      </c>
      <c r="M2969" t="s">
        <v>1798</v>
      </c>
      <c r="N2969" t="s">
        <v>15718</v>
      </c>
      <c r="O2969" t="s">
        <v>3021</v>
      </c>
      <c r="P2969" t="s">
        <v>17666</v>
      </c>
      <c r="Q2969" t="s">
        <v>497</v>
      </c>
      <c r="R2969" t="b">
        <v>0</v>
      </c>
      <c r="S2969">
        <v>0</v>
      </c>
      <c r="T2969" t="s">
        <v>3013</v>
      </c>
      <c r="U2969" t="s">
        <v>3003</v>
      </c>
      <c r="V2969">
        <v>0</v>
      </c>
      <c r="W2969" t="s">
        <v>3021</v>
      </c>
    </row>
    <row r="2970" spans="1:23" hidden="1" x14ac:dyDescent="0.35">
      <c r="A2970" t="s">
        <v>419</v>
      </c>
      <c r="C2970" s="403">
        <v>45201</v>
      </c>
      <c r="D2970" t="s">
        <v>3543</v>
      </c>
      <c r="E2970" t="s">
        <v>651</v>
      </c>
      <c r="F2970" t="s">
        <v>18021</v>
      </c>
      <c r="G2970" t="s">
        <v>2293</v>
      </c>
      <c r="H2970" t="s">
        <v>18022</v>
      </c>
      <c r="I2970" t="s">
        <v>2293</v>
      </c>
      <c r="J2970" t="s">
        <v>89</v>
      </c>
      <c r="K2970" t="s">
        <v>388</v>
      </c>
      <c r="L2970" t="s">
        <v>17664</v>
      </c>
      <c r="M2970" t="s">
        <v>1798</v>
      </c>
      <c r="N2970" t="s">
        <v>18023</v>
      </c>
      <c r="O2970" t="s">
        <v>3021</v>
      </c>
      <c r="P2970" t="s">
        <v>17666</v>
      </c>
      <c r="Q2970" t="s">
        <v>497</v>
      </c>
      <c r="R2970" t="b">
        <v>0</v>
      </c>
      <c r="S2970">
        <v>3000</v>
      </c>
      <c r="T2970" t="s">
        <v>3013</v>
      </c>
      <c r="U2970" t="s">
        <v>3003</v>
      </c>
      <c r="V2970">
        <v>3</v>
      </c>
      <c r="W2970" t="s">
        <v>3021</v>
      </c>
    </row>
    <row r="2971" spans="1:23" hidden="1" x14ac:dyDescent="0.35">
      <c r="A2971" t="s">
        <v>419</v>
      </c>
      <c r="C2971" s="403">
        <v>45201</v>
      </c>
      <c r="D2971" t="s">
        <v>3661</v>
      </c>
      <c r="E2971" t="s">
        <v>784</v>
      </c>
      <c r="F2971" t="s">
        <v>18024</v>
      </c>
      <c r="G2971" t="s">
        <v>182</v>
      </c>
      <c r="H2971" t="s">
        <v>18025</v>
      </c>
      <c r="I2971" t="s">
        <v>2348</v>
      </c>
      <c r="J2971" t="s">
        <v>89</v>
      </c>
      <c r="K2971" t="s">
        <v>388</v>
      </c>
      <c r="L2971" t="s">
        <v>3359</v>
      </c>
      <c r="M2971" t="s">
        <v>3360</v>
      </c>
      <c r="N2971" t="s">
        <v>18026</v>
      </c>
      <c r="O2971" t="s">
        <v>3021</v>
      </c>
      <c r="P2971" t="s">
        <v>18027</v>
      </c>
      <c r="Q2971" t="s">
        <v>497</v>
      </c>
      <c r="R2971" t="b">
        <v>0</v>
      </c>
      <c r="S2971">
        <v>15000</v>
      </c>
      <c r="T2971" t="s">
        <v>3648</v>
      </c>
      <c r="U2971" t="s">
        <v>3003</v>
      </c>
      <c r="V2971">
        <v>15</v>
      </c>
      <c r="W2971" t="s">
        <v>3021</v>
      </c>
    </row>
    <row r="2972" spans="1:23" hidden="1" x14ac:dyDescent="0.35">
      <c r="A2972" t="s">
        <v>381</v>
      </c>
      <c r="C2972" s="403">
        <v>45201</v>
      </c>
      <c r="D2972" t="s">
        <v>3543</v>
      </c>
      <c r="E2972" t="s">
        <v>960</v>
      </c>
      <c r="F2972" t="s">
        <v>18028</v>
      </c>
      <c r="G2972" t="s">
        <v>18029</v>
      </c>
      <c r="H2972" t="s">
        <v>18030</v>
      </c>
      <c r="I2972" t="s">
        <v>1798</v>
      </c>
      <c r="J2972" t="s">
        <v>89</v>
      </c>
      <c r="K2972" t="s">
        <v>380</v>
      </c>
      <c r="L2972" t="s">
        <v>3041</v>
      </c>
      <c r="M2972" t="s">
        <v>1798</v>
      </c>
      <c r="N2972" t="s">
        <v>18031</v>
      </c>
      <c r="O2972" t="s">
        <v>3021</v>
      </c>
      <c r="P2972" t="s">
        <v>10851</v>
      </c>
      <c r="Q2972" t="s">
        <v>456</v>
      </c>
      <c r="R2972" t="b">
        <v>0</v>
      </c>
      <c r="S2972">
        <v>8000</v>
      </c>
      <c r="T2972" t="s">
        <v>3013</v>
      </c>
      <c r="U2972" t="s">
        <v>3003</v>
      </c>
      <c r="V2972">
        <v>8</v>
      </c>
      <c r="W2972" t="s">
        <v>3021</v>
      </c>
    </row>
    <row r="2973" spans="1:23" hidden="1" x14ac:dyDescent="0.35">
      <c r="A2973" t="s">
        <v>381</v>
      </c>
      <c r="C2973" s="403">
        <v>45201</v>
      </c>
      <c r="D2973" t="s">
        <v>3543</v>
      </c>
      <c r="E2973" t="s">
        <v>777</v>
      </c>
      <c r="F2973" t="s">
        <v>18032</v>
      </c>
      <c r="G2973" t="s">
        <v>2305</v>
      </c>
      <c r="H2973" t="s">
        <v>1798</v>
      </c>
      <c r="I2973" t="s">
        <v>1798</v>
      </c>
      <c r="J2973" t="s">
        <v>89</v>
      </c>
      <c r="K2973" t="s">
        <v>380</v>
      </c>
      <c r="L2973" t="s">
        <v>3041</v>
      </c>
      <c r="M2973" t="s">
        <v>1798</v>
      </c>
      <c r="N2973" t="s">
        <v>11140</v>
      </c>
      <c r="O2973" t="s">
        <v>3021</v>
      </c>
      <c r="P2973" t="s">
        <v>10851</v>
      </c>
      <c r="Q2973" t="s">
        <v>456</v>
      </c>
      <c r="R2973" t="b">
        <v>0</v>
      </c>
      <c r="S2973">
        <v>3000</v>
      </c>
      <c r="T2973" t="s">
        <v>3013</v>
      </c>
      <c r="U2973" t="s">
        <v>3003</v>
      </c>
      <c r="V2973">
        <v>3</v>
      </c>
      <c r="W2973" t="s">
        <v>3021</v>
      </c>
    </row>
    <row r="2974" spans="1:23" hidden="1" x14ac:dyDescent="0.35">
      <c r="A2974" t="s">
        <v>381</v>
      </c>
      <c r="C2974" s="403">
        <v>45201</v>
      </c>
      <c r="D2974" t="s">
        <v>3543</v>
      </c>
      <c r="E2974" t="s">
        <v>930</v>
      </c>
      <c r="F2974" t="s">
        <v>18033</v>
      </c>
      <c r="G2974" t="s">
        <v>2466</v>
      </c>
      <c r="H2974" t="s">
        <v>1798</v>
      </c>
      <c r="I2974" t="s">
        <v>1798</v>
      </c>
      <c r="J2974" t="s">
        <v>89</v>
      </c>
      <c r="K2974" t="s">
        <v>380</v>
      </c>
      <c r="L2974" t="s">
        <v>3041</v>
      </c>
      <c r="M2974" t="s">
        <v>1798</v>
      </c>
      <c r="N2974" t="s">
        <v>18034</v>
      </c>
      <c r="O2974" t="s">
        <v>3021</v>
      </c>
      <c r="P2974" t="s">
        <v>10851</v>
      </c>
      <c r="Q2974" t="s">
        <v>456</v>
      </c>
      <c r="R2974" t="b">
        <v>0</v>
      </c>
      <c r="S2974">
        <v>6000</v>
      </c>
      <c r="T2974" t="s">
        <v>3013</v>
      </c>
      <c r="U2974" t="s">
        <v>3003</v>
      </c>
      <c r="V2974">
        <v>6</v>
      </c>
      <c r="W2974" t="s">
        <v>3021</v>
      </c>
    </row>
    <row r="2975" spans="1:23" hidden="1" x14ac:dyDescent="0.35">
      <c r="A2975" t="s">
        <v>381</v>
      </c>
      <c r="C2975" s="403">
        <v>45201</v>
      </c>
      <c r="D2975" t="s">
        <v>3543</v>
      </c>
      <c r="E2975" t="s">
        <v>471</v>
      </c>
      <c r="F2975" t="s">
        <v>18035</v>
      </c>
      <c r="G2975" t="s">
        <v>2294</v>
      </c>
      <c r="H2975" t="s">
        <v>18036</v>
      </c>
      <c r="I2975" t="s">
        <v>2295</v>
      </c>
      <c r="J2975" t="s">
        <v>89</v>
      </c>
      <c r="K2975" t="s">
        <v>380</v>
      </c>
      <c r="L2975" t="s">
        <v>3041</v>
      </c>
      <c r="M2975" t="s">
        <v>1798</v>
      </c>
      <c r="N2975" t="s">
        <v>18037</v>
      </c>
      <c r="O2975" t="s">
        <v>3021</v>
      </c>
      <c r="P2975" t="s">
        <v>10851</v>
      </c>
      <c r="Q2975" t="s">
        <v>456</v>
      </c>
      <c r="R2975" t="b">
        <v>0</v>
      </c>
      <c r="S2975">
        <v>3000</v>
      </c>
      <c r="T2975" t="s">
        <v>3013</v>
      </c>
      <c r="U2975" t="s">
        <v>3003</v>
      </c>
      <c r="V2975">
        <v>3</v>
      </c>
      <c r="W2975" t="s">
        <v>3021</v>
      </c>
    </row>
    <row r="2976" spans="1:23" hidden="1" x14ac:dyDescent="0.35">
      <c r="A2976" t="s">
        <v>381</v>
      </c>
      <c r="C2976" s="403">
        <v>45201</v>
      </c>
      <c r="D2976" t="s">
        <v>3170</v>
      </c>
      <c r="E2976" t="s">
        <v>384</v>
      </c>
      <c r="F2976" t="s">
        <v>18038</v>
      </c>
      <c r="G2976" t="s">
        <v>18039</v>
      </c>
      <c r="H2976" t="s">
        <v>18040</v>
      </c>
      <c r="I2976" t="s">
        <v>2278</v>
      </c>
      <c r="J2976" t="s">
        <v>89</v>
      </c>
      <c r="K2976" t="s">
        <v>380</v>
      </c>
      <c r="L2976" t="s">
        <v>3041</v>
      </c>
      <c r="M2976" t="s">
        <v>3198</v>
      </c>
      <c r="N2976" t="s">
        <v>18041</v>
      </c>
      <c r="O2976" t="s">
        <v>3021</v>
      </c>
      <c r="P2976" t="s">
        <v>10851</v>
      </c>
      <c r="Q2976" t="s">
        <v>456</v>
      </c>
      <c r="R2976" t="b">
        <v>0</v>
      </c>
      <c r="S2976">
        <v>20000</v>
      </c>
      <c r="T2976" t="s">
        <v>3013</v>
      </c>
      <c r="U2976" t="s">
        <v>3003</v>
      </c>
      <c r="V2976">
        <v>20</v>
      </c>
      <c r="W2976" t="s">
        <v>3021</v>
      </c>
    </row>
    <row r="2977" spans="1:23" hidden="1" x14ac:dyDescent="0.35">
      <c r="A2977" t="s">
        <v>381</v>
      </c>
      <c r="C2977" s="403">
        <v>45201</v>
      </c>
      <c r="D2977" t="s">
        <v>3543</v>
      </c>
      <c r="E2977" t="s">
        <v>929</v>
      </c>
      <c r="F2977" t="s">
        <v>18042</v>
      </c>
      <c r="G2977" t="s">
        <v>2504</v>
      </c>
      <c r="H2977" t="s">
        <v>18043</v>
      </c>
      <c r="I2977" t="s">
        <v>1162</v>
      </c>
      <c r="J2977" t="s">
        <v>89</v>
      </c>
      <c r="K2977" t="s">
        <v>380</v>
      </c>
      <c r="L2977" t="s">
        <v>3041</v>
      </c>
      <c r="M2977" t="s">
        <v>1798</v>
      </c>
      <c r="N2977" t="s">
        <v>18044</v>
      </c>
      <c r="O2977" t="s">
        <v>3021</v>
      </c>
      <c r="P2977" t="s">
        <v>10851</v>
      </c>
      <c r="Q2977" t="s">
        <v>456</v>
      </c>
      <c r="R2977" t="b">
        <v>0</v>
      </c>
      <c r="S2977">
        <v>3000</v>
      </c>
      <c r="T2977" t="s">
        <v>3013</v>
      </c>
      <c r="U2977" t="s">
        <v>3003</v>
      </c>
      <c r="V2977">
        <v>3</v>
      </c>
      <c r="W2977" t="s">
        <v>3021</v>
      </c>
    </row>
    <row r="2978" spans="1:23" hidden="1" x14ac:dyDescent="0.35">
      <c r="A2978" t="s">
        <v>381</v>
      </c>
      <c r="C2978" s="403">
        <v>45201</v>
      </c>
      <c r="D2978" t="s">
        <v>3543</v>
      </c>
      <c r="E2978" t="s">
        <v>412</v>
      </c>
      <c r="F2978" t="s">
        <v>18045</v>
      </c>
      <c r="G2978" t="s">
        <v>179</v>
      </c>
      <c r="H2978" t="s">
        <v>18046</v>
      </c>
      <c r="I2978" t="s">
        <v>2300</v>
      </c>
      <c r="J2978" t="s">
        <v>89</v>
      </c>
      <c r="K2978" t="s">
        <v>380</v>
      </c>
      <c r="L2978" t="s">
        <v>3041</v>
      </c>
      <c r="M2978" t="s">
        <v>1798</v>
      </c>
      <c r="N2978" t="s">
        <v>10841</v>
      </c>
      <c r="O2978" t="s">
        <v>3012</v>
      </c>
      <c r="P2978" t="s">
        <v>10851</v>
      </c>
      <c r="Q2978" t="s">
        <v>456</v>
      </c>
      <c r="R2978" t="b">
        <v>0</v>
      </c>
      <c r="S2978">
        <v>5000</v>
      </c>
      <c r="T2978" t="s">
        <v>3013</v>
      </c>
      <c r="U2978" t="s">
        <v>3003</v>
      </c>
      <c r="V2978">
        <v>5</v>
      </c>
      <c r="W2978" t="s">
        <v>3012</v>
      </c>
    </row>
    <row r="2979" spans="1:23" hidden="1" x14ac:dyDescent="0.35">
      <c r="A2979" t="s">
        <v>381</v>
      </c>
      <c r="C2979" s="403">
        <v>45201</v>
      </c>
      <c r="D2979" t="s">
        <v>3543</v>
      </c>
      <c r="E2979" t="s">
        <v>917</v>
      </c>
      <c r="F2979" t="s">
        <v>18047</v>
      </c>
      <c r="G2979" t="s">
        <v>18048</v>
      </c>
      <c r="H2979" t="s">
        <v>1798</v>
      </c>
      <c r="I2979" t="s">
        <v>1798</v>
      </c>
      <c r="J2979" t="s">
        <v>89</v>
      </c>
      <c r="K2979" t="s">
        <v>380</v>
      </c>
      <c r="L2979" t="s">
        <v>3041</v>
      </c>
      <c r="M2979" t="s">
        <v>1798</v>
      </c>
      <c r="N2979" t="s">
        <v>18049</v>
      </c>
      <c r="O2979" t="s">
        <v>3021</v>
      </c>
      <c r="P2979" t="s">
        <v>10851</v>
      </c>
      <c r="Q2979" t="s">
        <v>456</v>
      </c>
      <c r="R2979" t="b">
        <v>0</v>
      </c>
      <c r="S2979">
        <v>0</v>
      </c>
      <c r="T2979" t="s">
        <v>3013</v>
      </c>
      <c r="U2979" t="s">
        <v>3003</v>
      </c>
      <c r="V2979">
        <v>0</v>
      </c>
      <c r="W2979" t="s">
        <v>3021</v>
      </c>
    </row>
    <row r="2980" spans="1:23" hidden="1" x14ac:dyDescent="0.35">
      <c r="A2980" t="s">
        <v>381</v>
      </c>
      <c r="C2980" s="403">
        <v>45201</v>
      </c>
      <c r="D2980" t="s">
        <v>3372</v>
      </c>
      <c r="E2980" t="s">
        <v>385</v>
      </c>
      <c r="F2980" t="s">
        <v>18050</v>
      </c>
      <c r="G2980" t="s">
        <v>1991</v>
      </c>
      <c r="H2980" t="s">
        <v>18051</v>
      </c>
      <c r="I2980" t="s">
        <v>2325</v>
      </c>
      <c r="J2980" t="s">
        <v>89</v>
      </c>
      <c r="K2980" t="s">
        <v>380</v>
      </c>
      <c r="L2980" t="s">
        <v>9417</v>
      </c>
      <c r="M2980" t="s">
        <v>8270</v>
      </c>
      <c r="N2980" t="s">
        <v>18052</v>
      </c>
      <c r="O2980" t="s">
        <v>3021</v>
      </c>
      <c r="P2980" t="s">
        <v>18053</v>
      </c>
      <c r="Q2980" t="s">
        <v>456</v>
      </c>
      <c r="R2980" t="b">
        <v>0</v>
      </c>
      <c r="S2980">
        <v>15000</v>
      </c>
      <c r="T2980" t="s">
        <v>3013</v>
      </c>
      <c r="U2980" t="s">
        <v>3003</v>
      </c>
      <c r="V2980">
        <v>15</v>
      </c>
      <c r="W2980" t="s">
        <v>3021</v>
      </c>
    </row>
    <row r="2981" spans="1:23" hidden="1" x14ac:dyDescent="0.35">
      <c r="A2981" t="s">
        <v>381</v>
      </c>
      <c r="C2981" s="403">
        <v>45201</v>
      </c>
      <c r="D2981" t="s">
        <v>3543</v>
      </c>
      <c r="E2981" t="s">
        <v>655</v>
      </c>
      <c r="F2981" t="s">
        <v>18054</v>
      </c>
      <c r="G2981" t="s">
        <v>2411</v>
      </c>
      <c r="H2981" t="s">
        <v>18055</v>
      </c>
      <c r="I2981" t="s">
        <v>2411</v>
      </c>
      <c r="J2981" t="s">
        <v>89</v>
      </c>
      <c r="K2981" t="s">
        <v>380</v>
      </c>
      <c r="L2981" t="s">
        <v>9417</v>
      </c>
      <c r="M2981" t="s">
        <v>1798</v>
      </c>
      <c r="N2981" t="s">
        <v>18056</v>
      </c>
      <c r="O2981" t="s">
        <v>3021</v>
      </c>
      <c r="P2981" t="s">
        <v>18053</v>
      </c>
      <c r="Q2981" t="s">
        <v>456</v>
      </c>
      <c r="R2981" t="b">
        <v>0</v>
      </c>
      <c r="S2981">
        <v>3000</v>
      </c>
      <c r="T2981" t="s">
        <v>3013</v>
      </c>
      <c r="U2981" t="s">
        <v>3003</v>
      </c>
      <c r="V2981">
        <v>3</v>
      </c>
      <c r="W2981" t="s">
        <v>3021</v>
      </c>
    </row>
    <row r="2982" spans="1:23" hidden="1" x14ac:dyDescent="0.35">
      <c r="A2982" t="s">
        <v>381</v>
      </c>
      <c r="C2982" s="403">
        <v>45201</v>
      </c>
      <c r="D2982" t="s">
        <v>3661</v>
      </c>
      <c r="E2982" t="s">
        <v>18057</v>
      </c>
      <c r="F2982" t="s">
        <v>18058</v>
      </c>
      <c r="G2982" t="s">
        <v>18059</v>
      </c>
      <c r="H2982" t="s">
        <v>9567</v>
      </c>
      <c r="I2982" t="s">
        <v>2621</v>
      </c>
      <c r="J2982" t="s">
        <v>89</v>
      </c>
      <c r="K2982" t="s">
        <v>380</v>
      </c>
      <c r="L2982" t="s">
        <v>9417</v>
      </c>
      <c r="M2982" t="s">
        <v>1798</v>
      </c>
      <c r="N2982" t="s">
        <v>9569</v>
      </c>
      <c r="O2982" t="s">
        <v>3021</v>
      </c>
      <c r="P2982" t="s">
        <v>18053</v>
      </c>
      <c r="Q2982" t="s">
        <v>456</v>
      </c>
      <c r="R2982" t="b">
        <v>0</v>
      </c>
      <c r="S2982">
        <v>8000</v>
      </c>
      <c r="T2982" t="s">
        <v>3013</v>
      </c>
      <c r="U2982" t="s">
        <v>3003</v>
      </c>
      <c r="V2982">
        <v>8</v>
      </c>
      <c r="W2982" t="s">
        <v>3021</v>
      </c>
    </row>
    <row r="2983" spans="1:23" hidden="1" x14ac:dyDescent="0.35">
      <c r="A2983" t="s">
        <v>381</v>
      </c>
      <c r="C2983" s="403">
        <v>45201</v>
      </c>
      <c r="D2983" t="s">
        <v>11731</v>
      </c>
      <c r="E2983" t="s">
        <v>780</v>
      </c>
      <c r="F2983" t="s">
        <v>18060</v>
      </c>
      <c r="G2983" t="s">
        <v>18061</v>
      </c>
      <c r="H2983" t="s">
        <v>18062</v>
      </c>
      <c r="I2983" t="s">
        <v>138</v>
      </c>
      <c r="J2983" t="s">
        <v>89</v>
      </c>
      <c r="K2983" t="s">
        <v>380</v>
      </c>
      <c r="L2983" t="s">
        <v>3370</v>
      </c>
      <c r="M2983" t="s">
        <v>18063</v>
      </c>
      <c r="N2983" t="s">
        <v>15647</v>
      </c>
      <c r="O2983" t="s">
        <v>3021</v>
      </c>
      <c r="P2983" t="s">
        <v>9388</v>
      </c>
      <c r="Q2983" t="s">
        <v>456</v>
      </c>
      <c r="R2983" t="b">
        <v>0</v>
      </c>
      <c r="S2983">
        <v>6000</v>
      </c>
      <c r="T2983" t="s">
        <v>3013</v>
      </c>
      <c r="U2983" t="s">
        <v>3003</v>
      </c>
      <c r="V2983">
        <v>6</v>
      </c>
      <c r="W2983" t="s">
        <v>3021</v>
      </c>
    </row>
    <row r="2984" spans="1:23" hidden="1" x14ac:dyDescent="0.35">
      <c r="A2984" t="s">
        <v>381</v>
      </c>
      <c r="C2984" s="403">
        <v>45201</v>
      </c>
      <c r="D2984" t="s">
        <v>3661</v>
      </c>
      <c r="E2984" t="s">
        <v>18064</v>
      </c>
      <c r="F2984" t="s">
        <v>18065</v>
      </c>
      <c r="G2984" t="s">
        <v>18066</v>
      </c>
      <c r="H2984" t="s">
        <v>18067</v>
      </c>
      <c r="I2984" t="s">
        <v>796</v>
      </c>
      <c r="J2984" t="s">
        <v>89</v>
      </c>
      <c r="K2984" t="s">
        <v>380</v>
      </c>
      <c r="L2984" t="s">
        <v>8972</v>
      </c>
      <c r="M2984" t="s">
        <v>1798</v>
      </c>
      <c r="N2984" t="s">
        <v>18068</v>
      </c>
      <c r="O2984" t="s">
        <v>3021</v>
      </c>
      <c r="P2984" t="s">
        <v>8974</v>
      </c>
      <c r="Q2984" t="s">
        <v>456</v>
      </c>
      <c r="R2984" t="b">
        <v>0</v>
      </c>
      <c r="S2984">
        <v>15000</v>
      </c>
      <c r="T2984" t="s">
        <v>3013</v>
      </c>
      <c r="U2984" t="s">
        <v>3003</v>
      </c>
      <c r="V2984">
        <v>15</v>
      </c>
      <c r="W2984" t="s">
        <v>3021</v>
      </c>
    </row>
    <row r="2985" spans="1:23" hidden="1" x14ac:dyDescent="0.35">
      <c r="A2985" t="s">
        <v>381</v>
      </c>
      <c r="C2985" s="403">
        <v>45201</v>
      </c>
      <c r="D2985" t="s">
        <v>3661</v>
      </c>
      <c r="E2985" t="s">
        <v>554</v>
      </c>
      <c r="F2985" t="s">
        <v>18069</v>
      </c>
      <c r="G2985" t="s">
        <v>240</v>
      </c>
      <c r="H2985" t="s">
        <v>18070</v>
      </c>
      <c r="I2985" t="s">
        <v>2279</v>
      </c>
      <c r="J2985" t="s">
        <v>94</v>
      </c>
      <c r="K2985" t="s">
        <v>456</v>
      </c>
      <c r="L2985" t="s">
        <v>8898</v>
      </c>
      <c r="M2985" t="s">
        <v>5013</v>
      </c>
      <c r="N2985" t="s">
        <v>18071</v>
      </c>
      <c r="O2985" t="s">
        <v>3012</v>
      </c>
      <c r="P2985" t="s">
        <v>8900</v>
      </c>
      <c r="Q2985" t="s">
        <v>456</v>
      </c>
      <c r="R2985" t="b">
        <v>0</v>
      </c>
      <c r="S2985">
        <v>15000</v>
      </c>
      <c r="T2985" t="s">
        <v>3013</v>
      </c>
      <c r="U2985" t="s">
        <v>3003</v>
      </c>
      <c r="V2985">
        <v>15</v>
      </c>
      <c r="W2985" t="s">
        <v>3012</v>
      </c>
    </row>
    <row r="2986" spans="1:23" hidden="1" x14ac:dyDescent="0.35">
      <c r="A2986" t="s">
        <v>381</v>
      </c>
      <c r="C2986" s="403">
        <v>45201</v>
      </c>
      <c r="D2986" t="s">
        <v>3543</v>
      </c>
      <c r="E2986" t="s">
        <v>1002</v>
      </c>
      <c r="F2986" t="s">
        <v>18072</v>
      </c>
      <c r="G2986" t="s">
        <v>2772</v>
      </c>
      <c r="H2986" t="s">
        <v>18073</v>
      </c>
      <c r="I2986" t="s">
        <v>2772</v>
      </c>
      <c r="J2986" t="s">
        <v>94</v>
      </c>
      <c r="K2986" t="s">
        <v>456</v>
      </c>
      <c r="L2986" t="s">
        <v>3146</v>
      </c>
      <c r="M2986" t="s">
        <v>3498</v>
      </c>
      <c r="N2986" t="s">
        <v>18074</v>
      </c>
      <c r="O2986" t="s">
        <v>3021</v>
      </c>
      <c r="P2986" t="s">
        <v>8900</v>
      </c>
      <c r="Q2986" t="s">
        <v>456</v>
      </c>
      <c r="R2986" t="b">
        <v>0</v>
      </c>
      <c r="S2986">
        <v>0</v>
      </c>
      <c r="T2986" t="s">
        <v>3648</v>
      </c>
      <c r="U2986" t="s">
        <v>3003</v>
      </c>
      <c r="V2986">
        <v>0</v>
      </c>
      <c r="W2986" t="s">
        <v>3021</v>
      </c>
    </row>
    <row r="2987" spans="1:23" hidden="1" x14ac:dyDescent="0.35">
      <c r="A2987" t="s">
        <v>381</v>
      </c>
      <c r="C2987" s="403">
        <v>45201</v>
      </c>
      <c r="D2987" t="s">
        <v>3543</v>
      </c>
      <c r="E2987" t="s">
        <v>2843</v>
      </c>
      <c r="F2987" t="s">
        <v>18075</v>
      </c>
      <c r="G2987" t="s">
        <v>828</v>
      </c>
      <c r="H2987" t="s">
        <v>18076</v>
      </c>
      <c r="I2987" t="s">
        <v>18077</v>
      </c>
      <c r="J2987" t="s">
        <v>94</v>
      </c>
      <c r="K2987" t="s">
        <v>456</v>
      </c>
      <c r="L2987" t="s">
        <v>8315</v>
      </c>
      <c r="M2987" t="s">
        <v>17103</v>
      </c>
      <c r="N2987" t="s">
        <v>18078</v>
      </c>
      <c r="O2987" t="s">
        <v>3030</v>
      </c>
      <c r="P2987" t="s">
        <v>17195</v>
      </c>
      <c r="Q2987" t="s">
        <v>456</v>
      </c>
      <c r="R2987" t="b">
        <v>0</v>
      </c>
      <c r="S2987">
        <v>0</v>
      </c>
      <c r="T2987" t="s">
        <v>3648</v>
      </c>
      <c r="U2987" t="s">
        <v>3003</v>
      </c>
      <c r="V2987">
        <v>0</v>
      </c>
      <c r="W2987" t="s">
        <v>3030</v>
      </c>
    </row>
    <row r="2988" spans="1:23" hidden="1" x14ac:dyDescent="0.35">
      <c r="A2988" t="s">
        <v>381</v>
      </c>
      <c r="C2988" s="403">
        <v>45201</v>
      </c>
      <c r="D2988" t="s">
        <v>3543</v>
      </c>
      <c r="E2988" t="s">
        <v>2640</v>
      </c>
      <c r="F2988" t="s">
        <v>18079</v>
      </c>
      <c r="G2988" t="s">
        <v>2234</v>
      </c>
      <c r="H2988" t="s">
        <v>18080</v>
      </c>
      <c r="I2988" t="s">
        <v>2234</v>
      </c>
      <c r="J2988" t="s">
        <v>94</v>
      </c>
      <c r="K2988" t="s">
        <v>456</v>
      </c>
      <c r="L2988" t="s">
        <v>8315</v>
      </c>
      <c r="M2988" t="s">
        <v>18081</v>
      </c>
      <c r="N2988" t="s">
        <v>18082</v>
      </c>
      <c r="O2988" t="s">
        <v>3021</v>
      </c>
      <c r="P2988" t="s">
        <v>17195</v>
      </c>
      <c r="Q2988" t="s">
        <v>456</v>
      </c>
      <c r="R2988" t="b">
        <v>0</v>
      </c>
      <c r="S2988">
        <v>7000</v>
      </c>
      <c r="T2988" t="s">
        <v>3013</v>
      </c>
      <c r="U2988" t="s">
        <v>3003</v>
      </c>
      <c r="V2988">
        <v>7</v>
      </c>
      <c r="W2988" t="s">
        <v>3021</v>
      </c>
    </row>
    <row r="2989" spans="1:23" hidden="1" x14ac:dyDescent="0.35">
      <c r="A2989" t="s">
        <v>381</v>
      </c>
      <c r="C2989" s="403">
        <v>45201</v>
      </c>
      <c r="D2989" t="s">
        <v>3632</v>
      </c>
      <c r="E2989" t="s">
        <v>634</v>
      </c>
      <c r="F2989" t="s">
        <v>18083</v>
      </c>
      <c r="G2989" t="s">
        <v>18084</v>
      </c>
      <c r="H2989" t="s">
        <v>18085</v>
      </c>
      <c r="I2989" t="s">
        <v>5822</v>
      </c>
      <c r="J2989" t="s">
        <v>94</v>
      </c>
      <c r="K2989" t="s">
        <v>456</v>
      </c>
      <c r="L2989" t="s">
        <v>8929</v>
      </c>
      <c r="M2989" t="s">
        <v>8270</v>
      </c>
      <c r="N2989" t="s">
        <v>18086</v>
      </c>
      <c r="O2989" t="s">
        <v>3021</v>
      </c>
      <c r="P2989" t="s">
        <v>8931</v>
      </c>
      <c r="Q2989" t="s">
        <v>456</v>
      </c>
      <c r="R2989" t="b">
        <v>0</v>
      </c>
      <c r="S2989">
        <v>10000</v>
      </c>
      <c r="T2989" t="s">
        <v>3013</v>
      </c>
      <c r="U2989" t="s">
        <v>3003</v>
      </c>
      <c r="V2989">
        <v>10</v>
      </c>
      <c r="W2989" t="s">
        <v>3021</v>
      </c>
    </row>
    <row r="2990" spans="1:23" hidden="1" x14ac:dyDescent="0.35">
      <c r="A2990" t="s">
        <v>419</v>
      </c>
      <c r="C2990" s="403">
        <v>45201</v>
      </c>
      <c r="D2990" t="s">
        <v>3661</v>
      </c>
      <c r="E2990" t="s">
        <v>565</v>
      </c>
      <c r="F2990" t="s">
        <v>18087</v>
      </c>
      <c r="G2990" t="s">
        <v>2460</v>
      </c>
      <c r="H2990" t="s">
        <v>18088</v>
      </c>
      <c r="I2990" t="s">
        <v>18089</v>
      </c>
      <c r="J2990" t="s">
        <v>92</v>
      </c>
      <c r="K2990" t="s">
        <v>447</v>
      </c>
      <c r="L2990" t="s">
        <v>4228</v>
      </c>
      <c r="M2990" t="s">
        <v>18090</v>
      </c>
      <c r="N2990" t="s">
        <v>18091</v>
      </c>
      <c r="O2990" t="s">
        <v>3021</v>
      </c>
      <c r="P2990" t="s">
        <v>4247</v>
      </c>
      <c r="Q2990" t="s">
        <v>418</v>
      </c>
      <c r="R2990" t="b">
        <v>0</v>
      </c>
      <c r="S2990">
        <v>6000</v>
      </c>
      <c r="T2990" t="s">
        <v>3013</v>
      </c>
      <c r="U2990" t="s">
        <v>3003</v>
      </c>
      <c r="V2990">
        <v>6</v>
      </c>
      <c r="W2990" t="s">
        <v>3021</v>
      </c>
    </row>
    <row r="2991" spans="1:23" hidden="1" x14ac:dyDescent="0.35">
      <c r="A2991" t="s">
        <v>419</v>
      </c>
      <c r="C2991" s="403">
        <v>45201</v>
      </c>
      <c r="D2991" t="s">
        <v>3661</v>
      </c>
      <c r="E2991" t="s">
        <v>2739</v>
      </c>
      <c r="F2991" t="s">
        <v>18092</v>
      </c>
      <c r="G2991" t="s">
        <v>2740</v>
      </c>
      <c r="H2991" t="s">
        <v>18093</v>
      </c>
      <c r="I2991" t="s">
        <v>18094</v>
      </c>
      <c r="J2991" t="s">
        <v>92</v>
      </c>
      <c r="K2991" t="s">
        <v>447</v>
      </c>
      <c r="L2991" t="s">
        <v>3790</v>
      </c>
      <c r="M2991" t="s">
        <v>7604</v>
      </c>
      <c r="N2991" t="s">
        <v>7666</v>
      </c>
      <c r="O2991" t="s">
        <v>3021</v>
      </c>
      <c r="P2991" t="s">
        <v>3793</v>
      </c>
      <c r="Q2991" t="s">
        <v>418</v>
      </c>
      <c r="R2991" t="b">
        <v>0</v>
      </c>
      <c r="S2991">
        <v>15000</v>
      </c>
      <c r="T2991" t="s">
        <v>3013</v>
      </c>
      <c r="U2991" t="s">
        <v>3003</v>
      </c>
      <c r="V2991">
        <v>15</v>
      </c>
      <c r="W2991" t="s">
        <v>3021</v>
      </c>
    </row>
    <row r="2992" spans="1:23" hidden="1" x14ac:dyDescent="0.35">
      <c r="A2992" t="s">
        <v>419</v>
      </c>
      <c r="C2992" s="403">
        <v>45201</v>
      </c>
      <c r="D2992" t="s">
        <v>3661</v>
      </c>
      <c r="E2992" t="s">
        <v>2746</v>
      </c>
      <c r="F2992" t="s">
        <v>18095</v>
      </c>
      <c r="G2992" t="s">
        <v>2747</v>
      </c>
      <c r="H2992" t="s">
        <v>18096</v>
      </c>
      <c r="I2992" t="s">
        <v>18097</v>
      </c>
      <c r="J2992" t="s">
        <v>92</v>
      </c>
      <c r="K2992" t="s">
        <v>447</v>
      </c>
      <c r="L2992" t="s">
        <v>6512</v>
      </c>
      <c r="M2992" t="s">
        <v>8046</v>
      </c>
      <c r="N2992" t="s">
        <v>18098</v>
      </c>
      <c r="O2992" t="s">
        <v>3021</v>
      </c>
      <c r="P2992" t="s">
        <v>6515</v>
      </c>
      <c r="Q2992" t="s">
        <v>418</v>
      </c>
      <c r="R2992" t="b">
        <v>0</v>
      </c>
      <c r="S2992">
        <v>10000</v>
      </c>
      <c r="T2992" t="s">
        <v>3013</v>
      </c>
      <c r="U2992" t="s">
        <v>3003</v>
      </c>
      <c r="V2992">
        <v>10</v>
      </c>
      <c r="W2992" t="s">
        <v>3021</v>
      </c>
    </row>
    <row r="2993" spans="1:23" hidden="1" x14ac:dyDescent="0.35">
      <c r="A2993" t="s">
        <v>419</v>
      </c>
      <c r="C2993" s="403">
        <v>45201</v>
      </c>
      <c r="D2993" t="s">
        <v>3543</v>
      </c>
      <c r="E2993" t="s">
        <v>18099</v>
      </c>
      <c r="F2993" t="s">
        <v>18100</v>
      </c>
      <c r="G2993" t="s">
        <v>18101</v>
      </c>
      <c r="H2993" t="s">
        <v>18102</v>
      </c>
      <c r="I2993" t="s">
        <v>2467</v>
      </c>
      <c r="J2993" t="s">
        <v>92</v>
      </c>
      <c r="K2993" t="s">
        <v>447</v>
      </c>
      <c r="L2993" t="s">
        <v>4000</v>
      </c>
      <c r="M2993" t="s">
        <v>8470</v>
      </c>
      <c r="N2993" t="s">
        <v>18103</v>
      </c>
      <c r="O2993" t="s">
        <v>3021</v>
      </c>
      <c r="P2993" t="s">
        <v>4003</v>
      </c>
      <c r="Q2993" t="s">
        <v>418</v>
      </c>
      <c r="R2993" t="b">
        <v>0</v>
      </c>
      <c r="S2993">
        <v>0</v>
      </c>
      <c r="T2993" t="s">
        <v>3648</v>
      </c>
      <c r="U2993" t="s">
        <v>3003</v>
      </c>
      <c r="V2993">
        <v>0</v>
      </c>
      <c r="W2993" t="s">
        <v>3021</v>
      </c>
    </row>
    <row r="2994" spans="1:23" hidden="1" x14ac:dyDescent="0.35">
      <c r="A2994" t="s">
        <v>419</v>
      </c>
      <c r="C2994" s="403">
        <v>45201</v>
      </c>
      <c r="D2994" t="s">
        <v>3543</v>
      </c>
      <c r="E2994" t="s">
        <v>2859</v>
      </c>
      <c r="F2994" t="s">
        <v>18104</v>
      </c>
      <c r="G2994" t="s">
        <v>2860</v>
      </c>
      <c r="H2994" t="s">
        <v>18105</v>
      </c>
      <c r="I2994" t="s">
        <v>2280</v>
      </c>
      <c r="J2994" t="s">
        <v>94</v>
      </c>
      <c r="K2994" t="s">
        <v>499</v>
      </c>
      <c r="L2994" t="s">
        <v>3019</v>
      </c>
      <c r="M2994" t="s">
        <v>8276</v>
      </c>
      <c r="N2994" t="s">
        <v>18106</v>
      </c>
      <c r="O2994" t="s">
        <v>3021</v>
      </c>
      <c r="P2994" t="s">
        <v>4759</v>
      </c>
      <c r="Q2994" t="s">
        <v>499</v>
      </c>
      <c r="R2994" t="b">
        <v>0</v>
      </c>
      <c r="S2994">
        <v>6000</v>
      </c>
      <c r="T2994" t="s">
        <v>3013</v>
      </c>
      <c r="U2994" t="s">
        <v>3003</v>
      </c>
      <c r="V2994">
        <v>6</v>
      </c>
      <c r="W2994" t="s">
        <v>3021</v>
      </c>
    </row>
    <row r="2995" spans="1:23" hidden="1" x14ac:dyDescent="0.35">
      <c r="A2995" t="s">
        <v>419</v>
      </c>
      <c r="C2995" s="403">
        <v>45201</v>
      </c>
      <c r="D2995" t="s">
        <v>3543</v>
      </c>
      <c r="E2995" t="s">
        <v>981</v>
      </c>
      <c r="F2995" t="s">
        <v>18107</v>
      </c>
      <c r="G2995" t="s">
        <v>982</v>
      </c>
      <c r="H2995" t="s">
        <v>18108</v>
      </c>
      <c r="I2995" t="s">
        <v>2431</v>
      </c>
      <c r="J2995" t="s">
        <v>96</v>
      </c>
      <c r="K2995" t="s">
        <v>501</v>
      </c>
      <c r="L2995" t="s">
        <v>9133</v>
      </c>
      <c r="M2995" t="s">
        <v>16068</v>
      </c>
      <c r="N2995" t="s">
        <v>16069</v>
      </c>
      <c r="O2995" t="s">
        <v>3021</v>
      </c>
      <c r="P2995" t="s">
        <v>16070</v>
      </c>
      <c r="Q2995" t="s">
        <v>499</v>
      </c>
      <c r="R2995" t="b">
        <v>0</v>
      </c>
      <c r="S2995">
        <v>5000</v>
      </c>
      <c r="T2995" t="s">
        <v>3013</v>
      </c>
      <c r="U2995" t="s">
        <v>3003</v>
      </c>
      <c r="V2995">
        <v>5</v>
      </c>
      <c r="W2995" t="s">
        <v>3021</v>
      </c>
    </row>
    <row r="2996" spans="1:23" hidden="1" x14ac:dyDescent="0.35">
      <c r="A2996" t="s">
        <v>419</v>
      </c>
      <c r="C2996" s="403">
        <v>45201</v>
      </c>
      <c r="D2996" t="s">
        <v>3543</v>
      </c>
      <c r="E2996" t="s">
        <v>1100</v>
      </c>
      <c r="F2996" t="s">
        <v>18109</v>
      </c>
      <c r="G2996" t="s">
        <v>2508</v>
      </c>
      <c r="H2996" t="s">
        <v>18110</v>
      </c>
      <c r="I2996" t="s">
        <v>1162</v>
      </c>
      <c r="J2996" t="s">
        <v>96</v>
      </c>
      <c r="K2996" t="s">
        <v>544</v>
      </c>
      <c r="L2996" t="s">
        <v>3192</v>
      </c>
      <c r="M2996" t="s">
        <v>18111</v>
      </c>
      <c r="N2996" t="s">
        <v>18112</v>
      </c>
      <c r="O2996" t="s">
        <v>3012</v>
      </c>
      <c r="P2996" t="s">
        <v>18113</v>
      </c>
      <c r="Q2996" t="s">
        <v>499</v>
      </c>
      <c r="R2996" t="b">
        <v>0</v>
      </c>
      <c r="S2996">
        <v>5000</v>
      </c>
      <c r="T2996" t="s">
        <v>3013</v>
      </c>
      <c r="U2996" t="s">
        <v>3003</v>
      </c>
      <c r="V2996">
        <v>5</v>
      </c>
      <c r="W2996" t="s">
        <v>3012</v>
      </c>
    </row>
    <row r="2997" spans="1:23" hidden="1" x14ac:dyDescent="0.35">
      <c r="A2997" t="s">
        <v>381</v>
      </c>
      <c r="C2997" s="403">
        <v>45201</v>
      </c>
      <c r="D2997" t="s">
        <v>10193</v>
      </c>
      <c r="E2997" t="s">
        <v>432</v>
      </c>
      <c r="F2997" t="s">
        <v>18114</v>
      </c>
      <c r="G2997" t="s">
        <v>2413</v>
      </c>
      <c r="H2997" t="s">
        <v>18115</v>
      </c>
      <c r="I2997" t="s">
        <v>2414</v>
      </c>
      <c r="J2997" t="s">
        <v>89</v>
      </c>
      <c r="K2997" t="s">
        <v>380</v>
      </c>
      <c r="L2997" t="s">
        <v>3047</v>
      </c>
      <c r="M2997" t="s">
        <v>3314</v>
      </c>
      <c r="N2997" t="s">
        <v>18116</v>
      </c>
      <c r="O2997" t="s">
        <v>3021</v>
      </c>
      <c r="P2997" t="s">
        <v>1798</v>
      </c>
      <c r="Q2997" t="s">
        <v>456</v>
      </c>
      <c r="R2997" t="b">
        <v>0</v>
      </c>
      <c r="S2997">
        <v>3000</v>
      </c>
      <c r="T2997" t="s">
        <v>3013</v>
      </c>
      <c r="U2997" t="s">
        <v>3003</v>
      </c>
      <c r="V2997">
        <v>3</v>
      </c>
      <c r="W2997" t="s">
        <v>3021</v>
      </c>
    </row>
    <row r="2998" spans="1:23" hidden="1" x14ac:dyDescent="0.35">
      <c r="A2998" t="s">
        <v>381</v>
      </c>
      <c r="C2998" s="403">
        <v>45201</v>
      </c>
      <c r="D2998" t="s">
        <v>3543</v>
      </c>
      <c r="E2998" t="s">
        <v>18117</v>
      </c>
      <c r="F2998" t="s">
        <v>18118</v>
      </c>
      <c r="G2998" t="s">
        <v>18119</v>
      </c>
      <c r="H2998" t="s">
        <v>1798</v>
      </c>
      <c r="I2998" t="s">
        <v>1798</v>
      </c>
      <c r="J2998" t="s">
        <v>89</v>
      </c>
      <c r="K2998" t="s">
        <v>380</v>
      </c>
      <c r="L2998" t="s">
        <v>1798</v>
      </c>
      <c r="M2998" t="s">
        <v>1798</v>
      </c>
      <c r="N2998" t="s">
        <v>380</v>
      </c>
      <c r="O2998" t="s">
        <v>3021</v>
      </c>
      <c r="P2998" t="s">
        <v>1798</v>
      </c>
      <c r="Q2998" t="s">
        <v>456</v>
      </c>
      <c r="R2998" t="b">
        <v>0</v>
      </c>
      <c r="S2998">
        <v>3000</v>
      </c>
      <c r="T2998" t="s">
        <v>3013</v>
      </c>
      <c r="U2998" t="s">
        <v>3003</v>
      </c>
      <c r="V2998">
        <v>3</v>
      </c>
      <c r="W2998" t="s">
        <v>3021</v>
      </c>
    </row>
    <row r="2999" spans="1:23" hidden="1" x14ac:dyDescent="0.35">
      <c r="A2999" t="s">
        <v>381</v>
      </c>
      <c r="C2999" s="403">
        <v>45201</v>
      </c>
      <c r="D2999" t="s">
        <v>3543</v>
      </c>
      <c r="E2999" t="s">
        <v>924</v>
      </c>
      <c r="F2999" t="s">
        <v>18120</v>
      </c>
      <c r="G2999" t="s">
        <v>2463</v>
      </c>
      <c r="H2999" t="s">
        <v>1798</v>
      </c>
      <c r="I2999" t="s">
        <v>1798</v>
      </c>
      <c r="J2999" t="s">
        <v>89</v>
      </c>
      <c r="K2999" t="s">
        <v>380</v>
      </c>
      <c r="L2999" t="s">
        <v>1798</v>
      </c>
      <c r="M2999" t="s">
        <v>1798</v>
      </c>
      <c r="N2999" t="s">
        <v>18121</v>
      </c>
      <c r="O2999" t="s">
        <v>3021</v>
      </c>
      <c r="P2999" t="s">
        <v>1798</v>
      </c>
      <c r="Q2999" t="s">
        <v>456</v>
      </c>
      <c r="R2999" t="b">
        <v>0</v>
      </c>
      <c r="S2999">
        <v>6000</v>
      </c>
      <c r="T2999" t="s">
        <v>3013</v>
      </c>
      <c r="U2999" t="s">
        <v>3003</v>
      </c>
      <c r="V2999">
        <v>6</v>
      </c>
      <c r="W2999" t="s">
        <v>3021</v>
      </c>
    </row>
    <row r="3000" spans="1:23" hidden="1" x14ac:dyDescent="0.35">
      <c r="A3000" t="s">
        <v>381</v>
      </c>
      <c r="C3000" s="403">
        <v>45201</v>
      </c>
      <c r="D3000" t="s">
        <v>3543</v>
      </c>
      <c r="E3000" t="s">
        <v>1653</v>
      </c>
      <c r="F3000" t="s">
        <v>18122</v>
      </c>
      <c r="G3000" t="s">
        <v>1656</v>
      </c>
      <c r="H3000" t="s">
        <v>1798</v>
      </c>
      <c r="I3000" t="s">
        <v>1798</v>
      </c>
      <c r="J3000" t="s">
        <v>89</v>
      </c>
      <c r="K3000" t="s">
        <v>380</v>
      </c>
      <c r="L3000" t="s">
        <v>1798</v>
      </c>
      <c r="M3000" t="s">
        <v>1798</v>
      </c>
      <c r="N3000" t="s">
        <v>380</v>
      </c>
      <c r="O3000" t="s">
        <v>3021</v>
      </c>
      <c r="P3000" t="s">
        <v>1798</v>
      </c>
      <c r="Q3000" t="s">
        <v>456</v>
      </c>
      <c r="R3000" t="b">
        <v>0</v>
      </c>
      <c r="S3000">
        <v>8000</v>
      </c>
      <c r="T3000" t="s">
        <v>3013</v>
      </c>
      <c r="U3000" t="s">
        <v>3003</v>
      </c>
      <c r="V3000">
        <v>8</v>
      </c>
      <c r="W3000" t="s">
        <v>3021</v>
      </c>
    </row>
    <row r="3001" spans="1:23" hidden="1" x14ac:dyDescent="0.35">
      <c r="A3001" t="s">
        <v>381</v>
      </c>
      <c r="C3001" s="403">
        <v>45201</v>
      </c>
      <c r="D3001" t="s">
        <v>3543</v>
      </c>
      <c r="E3001" t="s">
        <v>18123</v>
      </c>
      <c r="F3001" t="s">
        <v>18124</v>
      </c>
      <c r="G3001" t="s">
        <v>18125</v>
      </c>
      <c r="H3001" t="s">
        <v>1798</v>
      </c>
      <c r="I3001" t="s">
        <v>1798</v>
      </c>
      <c r="J3001" t="s">
        <v>89</v>
      </c>
      <c r="K3001" t="s">
        <v>380</v>
      </c>
      <c r="L3001" t="s">
        <v>1798</v>
      </c>
      <c r="M3001" t="s">
        <v>1798</v>
      </c>
      <c r="N3001" t="s">
        <v>380</v>
      </c>
      <c r="O3001" t="s">
        <v>3021</v>
      </c>
      <c r="P3001" t="s">
        <v>1798</v>
      </c>
      <c r="Q3001" t="s">
        <v>456</v>
      </c>
      <c r="R3001" t="b">
        <v>0</v>
      </c>
      <c r="S3001">
        <v>3000</v>
      </c>
      <c r="T3001" t="s">
        <v>3013</v>
      </c>
      <c r="U3001" t="s">
        <v>3003</v>
      </c>
      <c r="V3001">
        <v>3</v>
      </c>
      <c r="W3001" t="s">
        <v>3021</v>
      </c>
    </row>
    <row r="3002" spans="1:23" hidden="1" x14ac:dyDescent="0.35">
      <c r="A3002" t="s">
        <v>381</v>
      </c>
      <c r="C3002" s="403">
        <v>45201</v>
      </c>
      <c r="D3002" t="s">
        <v>3543</v>
      </c>
      <c r="E3002" t="s">
        <v>18126</v>
      </c>
      <c r="F3002" t="s">
        <v>18127</v>
      </c>
      <c r="G3002" t="s">
        <v>18128</v>
      </c>
      <c r="H3002" t="s">
        <v>1798</v>
      </c>
      <c r="I3002" t="s">
        <v>1798</v>
      </c>
      <c r="J3002" t="s">
        <v>89</v>
      </c>
      <c r="K3002" t="s">
        <v>380</v>
      </c>
      <c r="L3002" t="s">
        <v>1798</v>
      </c>
      <c r="M3002" t="s">
        <v>1798</v>
      </c>
      <c r="N3002" t="s">
        <v>380</v>
      </c>
      <c r="O3002" t="s">
        <v>3021</v>
      </c>
      <c r="P3002" t="s">
        <v>1798</v>
      </c>
      <c r="Q3002" t="s">
        <v>456</v>
      </c>
      <c r="R3002" t="b">
        <v>0</v>
      </c>
      <c r="S3002">
        <v>3000</v>
      </c>
      <c r="T3002" t="s">
        <v>3013</v>
      </c>
      <c r="U3002" t="s">
        <v>3003</v>
      </c>
      <c r="V3002">
        <v>3</v>
      </c>
      <c r="W3002" t="s">
        <v>3021</v>
      </c>
    </row>
    <row r="3003" spans="1:23" hidden="1" x14ac:dyDescent="0.35">
      <c r="A3003" t="s">
        <v>381</v>
      </c>
      <c r="C3003" s="403">
        <v>45201</v>
      </c>
      <c r="D3003" t="s">
        <v>3543</v>
      </c>
      <c r="E3003" t="s">
        <v>18129</v>
      </c>
      <c r="F3003" t="s">
        <v>18130</v>
      </c>
      <c r="G3003" t="s">
        <v>18131</v>
      </c>
      <c r="H3003" t="s">
        <v>1798</v>
      </c>
      <c r="I3003" t="s">
        <v>1798</v>
      </c>
      <c r="J3003" t="s">
        <v>89</v>
      </c>
      <c r="K3003" t="s">
        <v>380</v>
      </c>
      <c r="L3003" t="s">
        <v>1798</v>
      </c>
      <c r="M3003" t="s">
        <v>1798</v>
      </c>
      <c r="N3003" t="s">
        <v>380</v>
      </c>
      <c r="O3003" t="s">
        <v>3021</v>
      </c>
      <c r="P3003" t="s">
        <v>1798</v>
      </c>
      <c r="Q3003" t="s">
        <v>456</v>
      </c>
      <c r="R3003" t="b">
        <v>0</v>
      </c>
      <c r="S3003">
        <v>3000</v>
      </c>
      <c r="T3003" t="s">
        <v>3013</v>
      </c>
      <c r="U3003" t="s">
        <v>3003</v>
      </c>
      <c r="V3003">
        <v>3</v>
      </c>
      <c r="W3003" t="s">
        <v>3021</v>
      </c>
    </row>
    <row r="3004" spans="1:23" hidden="1" x14ac:dyDescent="0.35">
      <c r="A3004" t="s">
        <v>381</v>
      </c>
      <c r="C3004" s="403">
        <v>45201</v>
      </c>
      <c r="D3004" t="s">
        <v>3543</v>
      </c>
      <c r="E3004" t="s">
        <v>933</v>
      </c>
      <c r="F3004" t="s">
        <v>18132</v>
      </c>
      <c r="G3004" t="s">
        <v>2432</v>
      </c>
      <c r="H3004" t="s">
        <v>1798</v>
      </c>
      <c r="I3004" t="s">
        <v>1798</v>
      </c>
      <c r="J3004" t="s">
        <v>89</v>
      </c>
      <c r="K3004" t="s">
        <v>380</v>
      </c>
      <c r="L3004" t="s">
        <v>1798</v>
      </c>
      <c r="M3004" t="s">
        <v>1798</v>
      </c>
      <c r="N3004" t="s">
        <v>380</v>
      </c>
      <c r="O3004" t="s">
        <v>3021</v>
      </c>
      <c r="P3004" t="s">
        <v>1798</v>
      </c>
      <c r="Q3004" t="s">
        <v>456</v>
      </c>
      <c r="R3004" t="b">
        <v>0</v>
      </c>
      <c r="S3004">
        <v>3000</v>
      </c>
      <c r="T3004" t="s">
        <v>3013</v>
      </c>
      <c r="U3004" t="s">
        <v>3003</v>
      </c>
      <c r="V3004">
        <v>3</v>
      </c>
      <c r="W3004" t="s">
        <v>3021</v>
      </c>
    </row>
    <row r="3005" spans="1:23" hidden="1" x14ac:dyDescent="0.35">
      <c r="A3005" t="s">
        <v>381</v>
      </c>
      <c r="C3005" s="403">
        <v>45201</v>
      </c>
      <c r="D3005" t="s">
        <v>3543</v>
      </c>
      <c r="E3005" t="s">
        <v>949</v>
      </c>
      <c r="F3005" t="s">
        <v>18133</v>
      </c>
      <c r="G3005" t="s">
        <v>2329</v>
      </c>
      <c r="H3005" t="s">
        <v>1798</v>
      </c>
      <c r="I3005" t="s">
        <v>1798</v>
      </c>
      <c r="J3005" t="s">
        <v>89</v>
      </c>
      <c r="K3005" t="s">
        <v>380</v>
      </c>
      <c r="L3005" t="s">
        <v>1798</v>
      </c>
      <c r="M3005" t="s">
        <v>1798</v>
      </c>
      <c r="N3005" t="s">
        <v>380</v>
      </c>
      <c r="O3005" t="s">
        <v>3021</v>
      </c>
      <c r="P3005" t="s">
        <v>1798</v>
      </c>
      <c r="Q3005" t="s">
        <v>456</v>
      </c>
      <c r="R3005" t="b">
        <v>0</v>
      </c>
      <c r="S3005">
        <v>6000</v>
      </c>
      <c r="T3005" t="s">
        <v>3013</v>
      </c>
      <c r="U3005" t="s">
        <v>3003</v>
      </c>
      <c r="V3005">
        <v>6</v>
      </c>
      <c r="W3005" t="s">
        <v>3021</v>
      </c>
    </row>
    <row r="3006" spans="1:23" hidden="1" x14ac:dyDescent="0.35">
      <c r="A3006" t="s">
        <v>381</v>
      </c>
      <c r="C3006" s="403">
        <v>45201</v>
      </c>
      <c r="D3006" t="s">
        <v>3089</v>
      </c>
      <c r="E3006" t="s">
        <v>922</v>
      </c>
      <c r="F3006" t="s">
        <v>18134</v>
      </c>
      <c r="G3006" t="s">
        <v>18135</v>
      </c>
      <c r="H3006" t="s">
        <v>1798</v>
      </c>
      <c r="I3006" t="s">
        <v>1798</v>
      </c>
      <c r="J3006" t="s">
        <v>89</v>
      </c>
      <c r="K3006" t="s">
        <v>380</v>
      </c>
      <c r="L3006" t="s">
        <v>1798</v>
      </c>
      <c r="M3006" t="s">
        <v>1798</v>
      </c>
      <c r="N3006" t="s">
        <v>18136</v>
      </c>
      <c r="O3006" t="s">
        <v>3021</v>
      </c>
      <c r="P3006" t="s">
        <v>1798</v>
      </c>
      <c r="Q3006" t="s">
        <v>456</v>
      </c>
      <c r="R3006" t="b">
        <v>0</v>
      </c>
      <c r="S3006">
        <v>8000</v>
      </c>
      <c r="T3006" t="s">
        <v>3013</v>
      </c>
      <c r="U3006" t="s">
        <v>3003</v>
      </c>
      <c r="V3006">
        <v>8</v>
      </c>
      <c r="W3006" t="s">
        <v>3021</v>
      </c>
    </row>
    <row r="3007" spans="1:23" hidden="1" x14ac:dyDescent="0.35">
      <c r="A3007" t="s">
        <v>381</v>
      </c>
      <c r="C3007" s="403">
        <v>45201</v>
      </c>
      <c r="D3007" t="s">
        <v>3543</v>
      </c>
      <c r="E3007" t="s">
        <v>18137</v>
      </c>
      <c r="F3007" t="s">
        <v>18138</v>
      </c>
      <c r="G3007" t="s">
        <v>18139</v>
      </c>
      <c r="H3007" t="s">
        <v>1798</v>
      </c>
      <c r="I3007" t="s">
        <v>1798</v>
      </c>
      <c r="J3007" t="s">
        <v>89</v>
      </c>
      <c r="K3007" t="s">
        <v>380</v>
      </c>
      <c r="L3007" t="s">
        <v>1798</v>
      </c>
      <c r="M3007" t="s">
        <v>1798</v>
      </c>
      <c r="N3007" t="s">
        <v>380</v>
      </c>
      <c r="O3007" t="s">
        <v>3021</v>
      </c>
      <c r="P3007" t="s">
        <v>1798</v>
      </c>
      <c r="Q3007" t="s">
        <v>456</v>
      </c>
      <c r="R3007" t="b">
        <v>0</v>
      </c>
      <c r="S3007">
        <v>6000</v>
      </c>
      <c r="T3007" t="s">
        <v>3013</v>
      </c>
      <c r="U3007" t="s">
        <v>3003</v>
      </c>
      <c r="V3007">
        <v>6</v>
      </c>
      <c r="W3007" t="s">
        <v>3021</v>
      </c>
    </row>
    <row r="3008" spans="1:23" hidden="1" x14ac:dyDescent="0.35">
      <c r="A3008" t="s">
        <v>381</v>
      </c>
      <c r="C3008" s="403">
        <v>45201</v>
      </c>
      <c r="D3008" t="s">
        <v>3543</v>
      </c>
      <c r="E3008" t="s">
        <v>18140</v>
      </c>
      <c r="F3008" t="s">
        <v>18141</v>
      </c>
      <c r="G3008" t="s">
        <v>18142</v>
      </c>
      <c r="H3008" t="s">
        <v>1798</v>
      </c>
      <c r="I3008" t="s">
        <v>1798</v>
      </c>
      <c r="J3008" t="s">
        <v>89</v>
      </c>
      <c r="K3008" t="s">
        <v>380</v>
      </c>
      <c r="L3008" t="s">
        <v>1798</v>
      </c>
      <c r="M3008" t="s">
        <v>1798</v>
      </c>
      <c r="N3008" t="s">
        <v>380</v>
      </c>
      <c r="O3008" t="s">
        <v>3021</v>
      </c>
      <c r="P3008" t="s">
        <v>1798</v>
      </c>
      <c r="Q3008" t="s">
        <v>456</v>
      </c>
      <c r="R3008" t="b">
        <v>0</v>
      </c>
      <c r="S3008">
        <v>3000</v>
      </c>
      <c r="T3008" t="s">
        <v>3013</v>
      </c>
      <c r="U3008" t="s">
        <v>3003</v>
      </c>
      <c r="V3008">
        <v>3</v>
      </c>
      <c r="W3008" t="s">
        <v>3021</v>
      </c>
    </row>
    <row r="3009" spans="1:23" hidden="1" x14ac:dyDescent="0.35">
      <c r="A3009" t="s">
        <v>381</v>
      </c>
      <c r="C3009" s="403">
        <v>45201</v>
      </c>
      <c r="D3009" t="s">
        <v>3661</v>
      </c>
      <c r="E3009" t="s">
        <v>420</v>
      </c>
      <c r="F3009" t="s">
        <v>18143</v>
      </c>
      <c r="G3009" t="s">
        <v>2319</v>
      </c>
      <c r="H3009" t="s">
        <v>1798</v>
      </c>
      <c r="I3009" t="s">
        <v>1798</v>
      </c>
      <c r="J3009" t="s">
        <v>89</v>
      </c>
      <c r="K3009" t="s">
        <v>380</v>
      </c>
      <c r="L3009" t="s">
        <v>1798</v>
      </c>
      <c r="M3009" t="s">
        <v>1798</v>
      </c>
      <c r="N3009" t="s">
        <v>10847</v>
      </c>
      <c r="O3009" t="s">
        <v>3021</v>
      </c>
      <c r="P3009" t="s">
        <v>1798</v>
      </c>
      <c r="Q3009" t="s">
        <v>456</v>
      </c>
      <c r="R3009" t="b">
        <v>0</v>
      </c>
      <c r="S3009">
        <v>10000</v>
      </c>
      <c r="T3009" t="s">
        <v>3013</v>
      </c>
      <c r="U3009" t="s">
        <v>3003</v>
      </c>
      <c r="V3009">
        <v>10</v>
      </c>
      <c r="W3009" t="s">
        <v>3021</v>
      </c>
    </row>
    <row r="3010" spans="1:23" hidden="1" x14ac:dyDescent="0.35">
      <c r="A3010" t="s">
        <v>381</v>
      </c>
      <c r="C3010" s="403">
        <v>45201</v>
      </c>
      <c r="D3010" t="s">
        <v>3543</v>
      </c>
      <c r="E3010" t="s">
        <v>18144</v>
      </c>
      <c r="F3010" t="s">
        <v>18145</v>
      </c>
      <c r="G3010" t="s">
        <v>18146</v>
      </c>
      <c r="H3010" t="s">
        <v>1798</v>
      </c>
      <c r="I3010" t="s">
        <v>1798</v>
      </c>
      <c r="J3010" t="s">
        <v>89</v>
      </c>
      <c r="K3010" t="s">
        <v>380</v>
      </c>
      <c r="L3010" t="s">
        <v>1798</v>
      </c>
      <c r="M3010" t="s">
        <v>1798</v>
      </c>
      <c r="N3010" t="s">
        <v>380</v>
      </c>
      <c r="O3010" t="s">
        <v>3021</v>
      </c>
      <c r="P3010" t="s">
        <v>1798</v>
      </c>
      <c r="Q3010" t="s">
        <v>456</v>
      </c>
      <c r="R3010" t="b">
        <v>0</v>
      </c>
      <c r="S3010">
        <v>3000</v>
      </c>
      <c r="T3010" t="s">
        <v>3013</v>
      </c>
      <c r="U3010" t="s">
        <v>3003</v>
      </c>
      <c r="V3010">
        <v>3</v>
      </c>
      <c r="W3010" t="s">
        <v>3021</v>
      </c>
    </row>
    <row r="3011" spans="1:23" hidden="1" x14ac:dyDescent="0.35">
      <c r="A3011" t="s">
        <v>419</v>
      </c>
      <c r="C3011" s="403">
        <v>45201</v>
      </c>
      <c r="D3011" t="s">
        <v>3543</v>
      </c>
      <c r="E3011" t="s">
        <v>2879</v>
      </c>
      <c r="F3011" t="s">
        <v>18147</v>
      </c>
      <c r="G3011" t="s">
        <v>2880</v>
      </c>
      <c r="H3011" t="s">
        <v>18148</v>
      </c>
      <c r="I3011" t="s">
        <v>1798</v>
      </c>
      <c r="J3011" t="s">
        <v>96</v>
      </c>
      <c r="K3011" t="s">
        <v>501</v>
      </c>
      <c r="L3011" t="s">
        <v>1798</v>
      </c>
      <c r="M3011" t="s">
        <v>1798</v>
      </c>
      <c r="N3011" t="s">
        <v>18149</v>
      </c>
      <c r="O3011" t="s">
        <v>3021</v>
      </c>
      <c r="P3011" t="s">
        <v>1798</v>
      </c>
      <c r="Q3011" t="s">
        <v>499</v>
      </c>
      <c r="R3011" t="b">
        <v>0</v>
      </c>
      <c r="S3011">
        <v>3000</v>
      </c>
      <c r="T3011" t="s">
        <v>3013</v>
      </c>
      <c r="U3011" t="s">
        <v>3003</v>
      </c>
      <c r="V3011">
        <v>3</v>
      </c>
      <c r="W3011" t="s">
        <v>3021</v>
      </c>
    </row>
    <row r="3012" spans="1:23" hidden="1" x14ac:dyDescent="0.35">
      <c r="A3012" t="s">
        <v>381</v>
      </c>
      <c r="C3012" s="403">
        <v>45140</v>
      </c>
      <c r="D3012" t="s">
        <v>23536</v>
      </c>
      <c r="E3012" t="s">
        <v>695</v>
      </c>
      <c r="F3012" t="s">
        <v>18150</v>
      </c>
      <c r="G3012" t="s">
        <v>599</v>
      </c>
      <c r="H3012" t="s">
        <v>18151</v>
      </c>
      <c r="I3012" t="s">
        <v>2503</v>
      </c>
      <c r="J3012" t="s">
        <v>97</v>
      </c>
      <c r="K3012" t="s">
        <v>444</v>
      </c>
      <c r="L3012" t="s">
        <v>3525</v>
      </c>
      <c r="M3012" t="s">
        <v>1798</v>
      </c>
      <c r="N3012" t="s">
        <v>18152</v>
      </c>
      <c r="O3012" t="s">
        <v>3030</v>
      </c>
      <c r="P3012" t="s">
        <v>9173</v>
      </c>
      <c r="Q3012" t="s">
        <v>415</v>
      </c>
      <c r="R3012" t="b">
        <v>1</v>
      </c>
      <c r="S3012">
        <v>50000</v>
      </c>
      <c r="T3012" t="s">
        <v>3013</v>
      </c>
      <c r="U3012" t="s">
        <v>3003</v>
      </c>
      <c r="V3012">
        <v>50</v>
      </c>
      <c r="W3012" t="s">
        <v>3030</v>
      </c>
    </row>
    <row r="3013" spans="1:23" hidden="1" x14ac:dyDescent="0.35">
      <c r="A3013" t="s">
        <v>2189</v>
      </c>
      <c r="C3013" s="403">
        <v>45035</v>
      </c>
      <c r="D3013" t="s">
        <v>23536</v>
      </c>
      <c r="E3013" t="s">
        <v>2809</v>
      </c>
      <c r="F3013" t="s">
        <v>18153</v>
      </c>
      <c r="G3013" t="s">
        <v>807</v>
      </c>
      <c r="H3013" t="s">
        <v>18154</v>
      </c>
      <c r="I3013" t="s">
        <v>2234</v>
      </c>
      <c r="J3013" t="s">
        <v>101</v>
      </c>
      <c r="K3013" t="s">
        <v>792</v>
      </c>
      <c r="L3013" t="s">
        <v>16171</v>
      </c>
      <c r="M3013" t="s">
        <v>1798</v>
      </c>
      <c r="N3013" t="s">
        <v>18155</v>
      </c>
      <c r="O3013" t="s">
        <v>3021</v>
      </c>
      <c r="P3013" t="s">
        <v>16173</v>
      </c>
      <c r="Q3013" t="s">
        <v>2189</v>
      </c>
      <c r="R3013" t="b">
        <v>0</v>
      </c>
      <c r="S3013">
        <v>25000</v>
      </c>
      <c r="T3013" t="s">
        <v>3648</v>
      </c>
      <c r="U3013" t="s">
        <v>3003</v>
      </c>
      <c r="V3013">
        <v>25</v>
      </c>
      <c r="W3013" t="s">
        <v>3021</v>
      </c>
    </row>
    <row r="3014" spans="1:23" hidden="1" x14ac:dyDescent="0.35">
      <c r="A3014" t="s">
        <v>419</v>
      </c>
      <c r="C3014" s="403">
        <v>44996</v>
      </c>
      <c r="D3014" t="s">
        <v>3543</v>
      </c>
      <c r="E3014" t="s">
        <v>18156</v>
      </c>
      <c r="F3014" t="s">
        <v>18157</v>
      </c>
      <c r="G3014" t="s">
        <v>18158</v>
      </c>
      <c r="H3014" t="s">
        <v>18159</v>
      </c>
      <c r="I3014" t="s">
        <v>2268</v>
      </c>
      <c r="J3014" t="s">
        <v>92</v>
      </c>
      <c r="K3014" t="s">
        <v>418</v>
      </c>
      <c r="L3014" t="s">
        <v>16441</v>
      </c>
      <c r="M3014" t="s">
        <v>8177</v>
      </c>
      <c r="N3014" t="s">
        <v>18160</v>
      </c>
      <c r="O3014" t="s">
        <v>3021</v>
      </c>
      <c r="P3014" t="s">
        <v>8177</v>
      </c>
      <c r="Q3014" t="s">
        <v>418</v>
      </c>
      <c r="R3014" t="b">
        <v>0</v>
      </c>
      <c r="S3014">
        <v>15000</v>
      </c>
      <c r="T3014" t="s">
        <v>3013</v>
      </c>
      <c r="U3014" t="s">
        <v>3003</v>
      </c>
      <c r="V3014">
        <v>15</v>
      </c>
      <c r="W3014" t="s">
        <v>3021</v>
      </c>
    </row>
    <row r="3015" spans="1:23" hidden="1" x14ac:dyDescent="0.35">
      <c r="A3015" t="s">
        <v>419</v>
      </c>
      <c r="C3015" s="403">
        <v>44996</v>
      </c>
      <c r="D3015" t="s">
        <v>3543</v>
      </c>
      <c r="E3015" t="s">
        <v>18161</v>
      </c>
      <c r="F3015" t="s">
        <v>18162</v>
      </c>
      <c r="G3015" t="s">
        <v>18163</v>
      </c>
      <c r="H3015" t="s">
        <v>18164</v>
      </c>
      <c r="I3015" t="s">
        <v>18163</v>
      </c>
      <c r="J3015" t="s">
        <v>92</v>
      </c>
      <c r="K3015" t="s">
        <v>418</v>
      </c>
      <c r="L3015" t="s">
        <v>15558</v>
      </c>
      <c r="M3015" t="s">
        <v>18165</v>
      </c>
      <c r="N3015" t="s">
        <v>18166</v>
      </c>
      <c r="O3015" t="s">
        <v>3001</v>
      </c>
      <c r="P3015" t="s">
        <v>9568</v>
      </c>
      <c r="Q3015" t="s">
        <v>418</v>
      </c>
      <c r="R3015" t="b">
        <v>0</v>
      </c>
      <c r="S3015">
        <v>0</v>
      </c>
      <c r="T3015" t="s">
        <v>3002</v>
      </c>
      <c r="U3015" t="s">
        <v>3003</v>
      </c>
      <c r="V3015">
        <v>0</v>
      </c>
      <c r="W3015" t="s">
        <v>3001</v>
      </c>
    </row>
    <row r="3016" spans="1:23" hidden="1" x14ac:dyDescent="0.35">
      <c r="A3016" t="s">
        <v>2189</v>
      </c>
      <c r="C3016" s="403">
        <v>44996</v>
      </c>
      <c r="D3016" t="s">
        <v>23536</v>
      </c>
      <c r="E3016" t="s">
        <v>2894</v>
      </c>
      <c r="F3016" t="s">
        <v>18167</v>
      </c>
      <c r="G3016" t="s">
        <v>809</v>
      </c>
      <c r="H3016" t="s">
        <v>10766</v>
      </c>
      <c r="I3016" t="s">
        <v>1935</v>
      </c>
      <c r="J3016" t="s">
        <v>101</v>
      </c>
      <c r="K3016" t="s">
        <v>806</v>
      </c>
      <c r="L3016" t="s">
        <v>10036</v>
      </c>
      <c r="M3016" t="s">
        <v>1798</v>
      </c>
      <c r="N3016" t="s">
        <v>18168</v>
      </c>
      <c r="O3016" t="s">
        <v>3030</v>
      </c>
      <c r="P3016" t="s">
        <v>10037</v>
      </c>
      <c r="Q3016" t="s">
        <v>293</v>
      </c>
      <c r="R3016" t="b">
        <v>0</v>
      </c>
      <c r="S3016">
        <v>40000</v>
      </c>
      <c r="T3016" t="s">
        <v>3648</v>
      </c>
      <c r="U3016" t="s">
        <v>3003</v>
      </c>
      <c r="V3016">
        <v>40</v>
      </c>
      <c r="W3016" t="s">
        <v>3030</v>
      </c>
    </row>
    <row r="3017" spans="1:23" hidden="1" x14ac:dyDescent="0.35">
      <c r="A3017" t="s">
        <v>2176</v>
      </c>
      <c r="C3017" s="403">
        <v>44978</v>
      </c>
      <c r="D3017" t="s">
        <v>3543</v>
      </c>
      <c r="E3017" t="s">
        <v>18169</v>
      </c>
      <c r="F3017" t="s">
        <v>18170</v>
      </c>
      <c r="G3017" t="s">
        <v>2279</v>
      </c>
      <c r="H3017" t="s">
        <v>18171</v>
      </c>
      <c r="I3017" t="s">
        <v>2279</v>
      </c>
      <c r="J3017" t="s">
        <v>102</v>
      </c>
      <c r="K3017" t="s">
        <v>371</v>
      </c>
      <c r="L3017" t="s">
        <v>15454</v>
      </c>
      <c r="M3017" t="s">
        <v>1798</v>
      </c>
      <c r="N3017" t="s">
        <v>18172</v>
      </c>
      <c r="O3017" t="s">
        <v>3012</v>
      </c>
      <c r="P3017" t="s">
        <v>8612</v>
      </c>
      <c r="Q3017" t="s">
        <v>371</v>
      </c>
      <c r="R3017" t="b">
        <v>1</v>
      </c>
      <c r="S3017">
        <v>3000</v>
      </c>
      <c r="T3017" t="s">
        <v>3002</v>
      </c>
      <c r="U3017" t="s">
        <v>3003</v>
      </c>
      <c r="V3017">
        <v>3</v>
      </c>
      <c r="W3017" t="s">
        <v>3012</v>
      </c>
    </row>
    <row r="3018" spans="1:23" hidden="1" x14ac:dyDescent="0.35">
      <c r="A3018" t="s">
        <v>2176</v>
      </c>
      <c r="C3018" s="403">
        <v>44978</v>
      </c>
      <c r="D3018" t="s">
        <v>3543</v>
      </c>
      <c r="E3018" t="s">
        <v>18173</v>
      </c>
      <c r="F3018" t="s">
        <v>18174</v>
      </c>
      <c r="G3018" t="s">
        <v>10681</v>
      </c>
      <c r="H3018" t="s">
        <v>18175</v>
      </c>
      <c r="I3018" t="s">
        <v>10681</v>
      </c>
      <c r="J3018" t="s">
        <v>102</v>
      </c>
      <c r="K3018" t="s">
        <v>371</v>
      </c>
      <c r="L3018" t="s">
        <v>15454</v>
      </c>
      <c r="M3018" t="s">
        <v>1798</v>
      </c>
      <c r="N3018" t="s">
        <v>18176</v>
      </c>
      <c r="O3018" t="s">
        <v>3021</v>
      </c>
      <c r="P3018" t="s">
        <v>8612</v>
      </c>
      <c r="Q3018" t="s">
        <v>371</v>
      </c>
      <c r="R3018" t="b">
        <v>1</v>
      </c>
      <c r="S3018">
        <v>5000</v>
      </c>
      <c r="T3018" t="s">
        <v>3002</v>
      </c>
      <c r="U3018" t="s">
        <v>3003</v>
      </c>
      <c r="V3018">
        <v>5</v>
      </c>
      <c r="W3018" t="s">
        <v>3021</v>
      </c>
    </row>
    <row r="3019" spans="1:23" hidden="1" x14ac:dyDescent="0.35">
      <c r="A3019" t="s">
        <v>2176</v>
      </c>
      <c r="C3019" s="403">
        <v>44978</v>
      </c>
      <c r="D3019" t="s">
        <v>3543</v>
      </c>
      <c r="E3019" t="s">
        <v>18177</v>
      </c>
      <c r="F3019" t="s">
        <v>18178</v>
      </c>
      <c r="G3019" t="s">
        <v>18179</v>
      </c>
      <c r="H3019" t="s">
        <v>18180</v>
      </c>
      <c r="I3019" t="s">
        <v>2526</v>
      </c>
      <c r="J3019" t="s">
        <v>102</v>
      </c>
      <c r="K3019" t="s">
        <v>371</v>
      </c>
      <c r="L3019" t="s">
        <v>15454</v>
      </c>
      <c r="M3019" t="s">
        <v>1798</v>
      </c>
      <c r="N3019" t="s">
        <v>18181</v>
      </c>
      <c r="O3019" t="s">
        <v>3030</v>
      </c>
      <c r="P3019" t="s">
        <v>8612</v>
      </c>
      <c r="Q3019" t="s">
        <v>371</v>
      </c>
      <c r="R3019" t="b">
        <v>0</v>
      </c>
      <c r="S3019">
        <v>10000</v>
      </c>
      <c r="T3019" t="s">
        <v>3002</v>
      </c>
      <c r="U3019" t="s">
        <v>3003</v>
      </c>
      <c r="V3019">
        <v>10</v>
      </c>
      <c r="W3019" t="s">
        <v>3030</v>
      </c>
    </row>
    <row r="3020" spans="1:23" hidden="1" x14ac:dyDescent="0.35">
      <c r="A3020" t="s">
        <v>2176</v>
      </c>
      <c r="C3020" s="403">
        <v>44978</v>
      </c>
      <c r="D3020" t="s">
        <v>3661</v>
      </c>
      <c r="E3020" t="s">
        <v>736</v>
      </c>
      <c r="F3020" t="s">
        <v>18182</v>
      </c>
      <c r="G3020" t="s">
        <v>18183</v>
      </c>
      <c r="H3020" t="s">
        <v>18184</v>
      </c>
      <c r="I3020" t="s">
        <v>2297</v>
      </c>
      <c r="J3020" t="s">
        <v>102</v>
      </c>
      <c r="K3020" t="s">
        <v>371</v>
      </c>
      <c r="L3020" t="s">
        <v>4156</v>
      </c>
      <c r="M3020" t="s">
        <v>18185</v>
      </c>
      <c r="N3020" t="s">
        <v>18186</v>
      </c>
      <c r="O3020" t="s">
        <v>3030</v>
      </c>
      <c r="P3020" t="s">
        <v>4159</v>
      </c>
      <c r="Q3020" t="s">
        <v>371</v>
      </c>
      <c r="R3020" t="b">
        <v>1</v>
      </c>
      <c r="S3020">
        <v>100000</v>
      </c>
      <c r="T3020" t="s">
        <v>3013</v>
      </c>
      <c r="U3020" t="s">
        <v>3003</v>
      </c>
      <c r="V3020">
        <v>100</v>
      </c>
      <c r="W3020" t="s">
        <v>3030</v>
      </c>
    </row>
    <row r="3021" spans="1:23" hidden="1" x14ac:dyDescent="0.35">
      <c r="A3021" t="s">
        <v>2176</v>
      </c>
      <c r="C3021" s="403">
        <v>44978</v>
      </c>
      <c r="D3021" t="s">
        <v>3543</v>
      </c>
      <c r="E3021" t="s">
        <v>18187</v>
      </c>
      <c r="F3021" t="s">
        <v>18188</v>
      </c>
      <c r="G3021" t="s">
        <v>18189</v>
      </c>
      <c r="H3021" t="s">
        <v>18190</v>
      </c>
      <c r="I3021" t="s">
        <v>2352</v>
      </c>
      <c r="J3021" t="s">
        <v>102</v>
      </c>
      <c r="K3021" t="s">
        <v>371</v>
      </c>
      <c r="L3021" t="s">
        <v>10933</v>
      </c>
      <c r="M3021" t="s">
        <v>1798</v>
      </c>
      <c r="N3021" t="s">
        <v>18191</v>
      </c>
      <c r="O3021" t="s">
        <v>3021</v>
      </c>
      <c r="P3021" t="s">
        <v>10935</v>
      </c>
      <c r="Q3021" t="s">
        <v>371</v>
      </c>
      <c r="R3021" t="b">
        <v>0</v>
      </c>
      <c r="S3021">
        <v>15000</v>
      </c>
      <c r="T3021" t="s">
        <v>3002</v>
      </c>
      <c r="U3021" t="s">
        <v>3003</v>
      </c>
      <c r="V3021">
        <v>15</v>
      </c>
      <c r="W3021" t="s">
        <v>3021</v>
      </c>
    </row>
    <row r="3022" spans="1:23" hidden="1" x14ac:dyDescent="0.35">
      <c r="A3022" t="s">
        <v>2176</v>
      </c>
      <c r="C3022" s="403">
        <v>44978</v>
      </c>
      <c r="D3022" t="s">
        <v>3543</v>
      </c>
      <c r="E3022" t="s">
        <v>18192</v>
      </c>
      <c r="F3022" t="s">
        <v>18193</v>
      </c>
      <c r="G3022" t="s">
        <v>18194</v>
      </c>
      <c r="H3022" t="s">
        <v>18195</v>
      </c>
      <c r="I3022" t="s">
        <v>15831</v>
      </c>
      <c r="J3022" t="s">
        <v>102</v>
      </c>
      <c r="K3022" t="s">
        <v>371</v>
      </c>
      <c r="L3022" t="s">
        <v>10933</v>
      </c>
      <c r="M3022" t="s">
        <v>1798</v>
      </c>
      <c r="N3022" t="s">
        <v>18196</v>
      </c>
      <c r="O3022" t="s">
        <v>3030</v>
      </c>
      <c r="P3022" t="s">
        <v>10935</v>
      </c>
      <c r="Q3022" t="s">
        <v>371</v>
      </c>
      <c r="R3022" t="b">
        <v>1</v>
      </c>
      <c r="S3022">
        <v>14000</v>
      </c>
      <c r="T3022" t="s">
        <v>3002</v>
      </c>
      <c r="U3022" t="s">
        <v>3003</v>
      </c>
      <c r="V3022">
        <v>14</v>
      </c>
      <c r="W3022" t="s">
        <v>3030</v>
      </c>
    </row>
    <row r="3023" spans="1:23" hidden="1" x14ac:dyDescent="0.35">
      <c r="A3023" t="s">
        <v>2176</v>
      </c>
      <c r="C3023" s="403">
        <v>44978</v>
      </c>
      <c r="D3023" t="s">
        <v>3543</v>
      </c>
      <c r="E3023" t="s">
        <v>18197</v>
      </c>
      <c r="F3023" t="s">
        <v>18198</v>
      </c>
      <c r="G3023" t="s">
        <v>4063</v>
      </c>
      <c r="H3023" t="s">
        <v>18199</v>
      </c>
      <c r="I3023" t="s">
        <v>4063</v>
      </c>
      <c r="J3023" t="s">
        <v>102</v>
      </c>
      <c r="K3023" t="s">
        <v>371</v>
      </c>
      <c r="L3023" t="s">
        <v>10933</v>
      </c>
      <c r="M3023" t="s">
        <v>1798</v>
      </c>
      <c r="N3023" t="s">
        <v>18200</v>
      </c>
      <c r="O3023" t="s">
        <v>3012</v>
      </c>
      <c r="P3023" t="s">
        <v>10935</v>
      </c>
      <c r="Q3023" t="s">
        <v>371</v>
      </c>
      <c r="R3023" t="b">
        <v>1</v>
      </c>
      <c r="S3023">
        <v>1000</v>
      </c>
      <c r="T3023" t="s">
        <v>3002</v>
      </c>
      <c r="U3023" t="s">
        <v>3003</v>
      </c>
      <c r="V3023">
        <v>1</v>
      </c>
      <c r="W3023" t="s">
        <v>3012</v>
      </c>
    </row>
    <row r="3024" spans="1:23" hidden="1" x14ac:dyDescent="0.35">
      <c r="A3024" t="s">
        <v>2176</v>
      </c>
      <c r="C3024" s="403">
        <v>44977</v>
      </c>
      <c r="D3024" t="s">
        <v>3543</v>
      </c>
      <c r="E3024" t="s">
        <v>18201</v>
      </c>
      <c r="F3024" t="s">
        <v>18202</v>
      </c>
      <c r="G3024" t="s">
        <v>2425</v>
      </c>
      <c r="H3024" t="s">
        <v>18203</v>
      </c>
      <c r="I3024" t="s">
        <v>2425</v>
      </c>
      <c r="J3024" t="s">
        <v>102</v>
      </c>
      <c r="K3024" t="s">
        <v>371</v>
      </c>
      <c r="L3024" t="s">
        <v>15454</v>
      </c>
      <c r="M3024" t="s">
        <v>1798</v>
      </c>
      <c r="N3024" t="s">
        <v>18204</v>
      </c>
      <c r="O3024" t="s">
        <v>3021</v>
      </c>
      <c r="P3024" t="s">
        <v>8612</v>
      </c>
      <c r="Q3024" t="s">
        <v>371</v>
      </c>
      <c r="R3024" t="b">
        <v>1</v>
      </c>
      <c r="S3024">
        <v>3000</v>
      </c>
      <c r="T3024" t="s">
        <v>3002</v>
      </c>
      <c r="U3024" t="s">
        <v>3003</v>
      </c>
      <c r="V3024">
        <v>3</v>
      </c>
      <c r="W3024" t="s">
        <v>3021</v>
      </c>
    </row>
    <row r="3025" spans="1:23" hidden="1" x14ac:dyDescent="0.35">
      <c r="A3025" t="s">
        <v>2176</v>
      </c>
      <c r="C3025" s="403">
        <v>44977</v>
      </c>
      <c r="D3025" t="s">
        <v>3543</v>
      </c>
      <c r="E3025" t="s">
        <v>18205</v>
      </c>
      <c r="F3025" t="s">
        <v>18206</v>
      </c>
      <c r="G3025" t="s">
        <v>18207</v>
      </c>
      <c r="H3025" t="s">
        <v>18208</v>
      </c>
      <c r="I3025" t="s">
        <v>799</v>
      </c>
      <c r="J3025" t="s">
        <v>102</v>
      </c>
      <c r="K3025" t="s">
        <v>371</v>
      </c>
      <c r="L3025" t="s">
        <v>10933</v>
      </c>
      <c r="M3025" t="s">
        <v>8117</v>
      </c>
      <c r="N3025" t="s">
        <v>18209</v>
      </c>
      <c r="O3025" t="s">
        <v>3001</v>
      </c>
      <c r="P3025" t="s">
        <v>4159</v>
      </c>
      <c r="Q3025" t="s">
        <v>371</v>
      </c>
      <c r="R3025" t="b">
        <v>0</v>
      </c>
      <c r="S3025">
        <v>0</v>
      </c>
      <c r="T3025" t="s">
        <v>3002</v>
      </c>
      <c r="U3025" t="s">
        <v>3003</v>
      </c>
      <c r="V3025">
        <v>0</v>
      </c>
      <c r="W3025" t="s">
        <v>3001</v>
      </c>
    </row>
    <row r="3026" spans="1:23" hidden="1" x14ac:dyDescent="0.35">
      <c r="A3026" t="s">
        <v>2176</v>
      </c>
      <c r="C3026" s="403">
        <v>44977</v>
      </c>
      <c r="D3026" t="s">
        <v>3543</v>
      </c>
      <c r="E3026" t="s">
        <v>18210</v>
      </c>
      <c r="F3026" t="s">
        <v>18211</v>
      </c>
      <c r="G3026" t="s">
        <v>18212</v>
      </c>
      <c r="H3026" t="s">
        <v>18213</v>
      </c>
      <c r="I3026" t="s">
        <v>18214</v>
      </c>
      <c r="J3026" t="s">
        <v>102</v>
      </c>
      <c r="K3026" t="s">
        <v>371</v>
      </c>
      <c r="L3026" t="s">
        <v>10933</v>
      </c>
      <c r="M3026" t="s">
        <v>1798</v>
      </c>
      <c r="N3026" t="s">
        <v>10934</v>
      </c>
      <c r="O3026" t="s">
        <v>3030</v>
      </c>
      <c r="P3026" t="s">
        <v>10935</v>
      </c>
      <c r="Q3026" t="s">
        <v>371</v>
      </c>
      <c r="R3026" t="b">
        <v>0</v>
      </c>
      <c r="S3026">
        <v>12000</v>
      </c>
      <c r="T3026" t="s">
        <v>3002</v>
      </c>
      <c r="U3026" t="s">
        <v>3003</v>
      </c>
      <c r="V3026">
        <v>12</v>
      </c>
      <c r="W3026" t="s">
        <v>3030</v>
      </c>
    </row>
    <row r="3027" spans="1:23" hidden="1" x14ac:dyDescent="0.35">
      <c r="A3027" t="s">
        <v>2176</v>
      </c>
      <c r="C3027" s="403">
        <v>44977</v>
      </c>
      <c r="D3027" t="s">
        <v>3079</v>
      </c>
      <c r="E3027" t="s">
        <v>1812</v>
      </c>
      <c r="F3027" t="s">
        <v>18215</v>
      </c>
      <c r="G3027" t="s">
        <v>18216</v>
      </c>
      <c r="H3027" t="s">
        <v>18217</v>
      </c>
      <c r="I3027" t="s">
        <v>2735</v>
      </c>
      <c r="J3027" t="s">
        <v>102</v>
      </c>
      <c r="K3027" t="s">
        <v>843</v>
      </c>
      <c r="L3027" t="s">
        <v>3457</v>
      </c>
      <c r="M3027" t="s">
        <v>3739</v>
      </c>
      <c r="N3027" t="s">
        <v>18218</v>
      </c>
      <c r="O3027" t="s">
        <v>3021</v>
      </c>
      <c r="P3027" t="s">
        <v>3741</v>
      </c>
      <c r="Q3027" t="s">
        <v>371</v>
      </c>
      <c r="R3027" t="b">
        <v>0</v>
      </c>
      <c r="S3027">
        <v>6000</v>
      </c>
      <c r="T3027" t="s">
        <v>3013</v>
      </c>
      <c r="U3027" t="s">
        <v>3003</v>
      </c>
      <c r="V3027">
        <v>6</v>
      </c>
      <c r="W3027" t="s">
        <v>3021</v>
      </c>
    </row>
    <row r="3028" spans="1:23" hidden="1" x14ac:dyDescent="0.35">
      <c r="A3028" t="s">
        <v>2176</v>
      </c>
      <c r="C3028" s="403">
        <v>44977</v>
      </c>
      <c r="D3028" t="s">
        <v>3543</v>
      </c>
      <c r="E3028" t="s">
        <v>18219</v>
      </c>
      <c r="F3028" t="s">
        <v>18220</v>
      </c>
      <c r="G3028" t="s">
        <v>2766</v>
      </c>
      <c r="H3028" t="s">
        <v>18221</v>
      </c>
      <c r="I3028" t="s">
        <v>2766</v>
      </c>
      <c r="J3028" t="s">
        <v>102</v>
      </c>
      <c r="K3028" t="s">
        <v>843</v>
      </c>
      <c r="L3028" t="s">
        <v>3457</v>
      </c>
      <c r="M3028" t="s">
        <v>1798</v>
      </c>
      <c r="N3028" t="s">
        <v>18222</v>
      </c>
      <c r="O3028" t="s">
        <v>3021</v>
      </c>
      <c r="P3028" t="s">
        <v>3741</v>
      </c>
      <c r="Q3028" t="s">
        <v>371</v>
      </c>
      <c r="R3028" t="b">
        <v>0</v>
      </c>
      <c r="S3028">
        <v>5000</v>
      </c>
      <c r="T3028" t="s">
        <v>3002</v>
      </c>
      <c r="U3028" t="s">
        <v>3003</v>
      </c>
      <c r="V3028">
        <v>5</v>
      </c>
      <c r="W3028" t="s">
        <v>3021</v>
      </c>
    </row>
    <row r="3029" spans="1:23" hidden="1" x14ac:dyDescent="0.35">
      <c r="A3029" t="s">
        <v>2176</v>
      </c>
      <c r="C3029" s="403">
        <v>44977</v>
      </c>
      <c r="D3029" t="s">
        <v>3543</v>
      </c>
      <c r="E3029" t="s">
        <v>18223</v>
      </c>
      <c r="F3029" t="s">
        <v>18224</v>
      </c>
      <c r="G3029" t="s">
        <v>796</v>
      </c>
      <c r="H3029" t="s">
        <v>18225</v>
      </c>
      <c r="I3029" t="s">
        <v>796</v>
      </c>
      <c r="J3029" t="s">
        <v>102</v>
      </c>
      <c r="K3029" t="s">
        <v>843</v>
      </c>
      <c r="L3029" t="s">
        <v>3457</v>
      </c>
      <c r="M3029" t="s">
        <v>1798</v>
      </c>
      <c r="N3029" t="s">
        <v>18226</v>
      </c>
      <c r="O3029" t="s">
        <v>3021</v>
      </c>
      <c r="P3029" t="s">
        <v>3741</v>
      </c>
      <c r="Q3029" t="s">
        <v>371</v>
      </c>
      <c r="R3029" t="b">
        <v>0</v>
      </c>
      <c r="S3029">
        <v>5000</v>
      </c>
      <c r="T3029" t="s">
        <v>3002</v>
      </c>
      <c r="U3029" t="s">
        <v>3003</v>
      </c>
      <c r="V3029">
        <v>5</v>
      </c>
      <c r="W3029" t="s">
        <v>3021</v>
      </c>
    </row>
    <row r="3030" spans="1:23" hidden="1" x14ac:dyDescent="0.35">
      <c r="A3030" t="s">
        <v>2176</v>
      </c>
      <c r="C3030" s="403">
        <v>44977</v>
      </c>
      <c r="D3030" t="s">
        <v>3543</v>
      </c>
      <c r="E3030" t="s">
        <v>18227</v>
      </c>
      <c r="F3030" t="s">
        <v>18228</v>
      </c>
      <c r="G3030" t="s">
        <v>18229</v>
      </c>
      <c r="H3030" t="s">
        <v>18230</v>
      </c>
      <c r="I3030" t="s">
        <v>2651</v>
      </c>
      <c r="J3030" t="s">
        <v>102</v>
      </c>
      <c r="K3030" t="s">
        <v>843</v>
      </c>
      <c r="L3030" t="s">
        <v>3457</v>
      </c>
      <c r="M3030" t="s">
        <v>1798</v>
      </c>
      <c r="N3030" t="s">
        <v>18231</v>
      </c>
      <c r="O3030" t="s">
        <v>3021</v>
      </c>
      <c r="P3030" t="s">
        <v>3741</v>
      </c>
      <c r="Q3030" t="s">
        <v>371</v>
      </c>
      <c r="R3030" t="b">
        <v>0</v>
      </c>
      <c r="S3030">
        <v>10000</v>
      </c>
      <c r="T3030" t="s">
        <v>3002</v>
      </c>
      <c r="U3030" t="s">
        <v>3003</v>
      </c>
      <c r="V3030">
        <v>10</v>
      </c>
      <c r="W3030" t="s">
        <v>3021</v>
      </c>
    </row>
    <row r="3031" spans="1:23" hidden="1" x14ac:dyDescent="0.35">
      <c r="A3031" t="s">
        <v>2176</v>
      </c>
      <c r="C3031" s="403">
        <v>44977</v>
      </c>
      <c r="D3031" t="s">
        <v>3543</v>
      </c>
      <c r="E3031" t="s">
        <v>18232</v>
      </c>
      <c r="F3031" t="s">
        <v>18233</v>
      </c>
      <c r="G3031" t="s">
        <v>6001</v>
      </c>
      <c r="H3031" t="s">
        <v>18234</v>
      </c>
      <c r="I3031" t="s">
        <v>6001</v>
      </c>
      <c r="J3031" t="s">
        <v>102</v>
      </c>
      <c r="K3031" t="s">
        <v>843</v>
      </c>
      <c r="L3031" t="s">
        <v>3457</v>
      </c>
      <c r="M3031" t="s">
        <v>1798</v>
      </c>
      <c r="N3031" t="s">
        <v>18235</v>
      </c>
      <c r="O3031" t="s">
        <v>3012</v>
      </c>
      <c r="P3031" t="s">
        <v>3741</v>
      </c>
      <c r="Q3031" t="s">
        <v>371</v>
      </c>
      <c r="R3031" t="b">
        <v>0</v>
      </c>
      <c r="S3031">
        <v>2000</v>
      </c>
      <c r="T3031" t="s">
        <v>3002</v>
      </c>
      <c r="U3031" t="s">
        <v>3003</v>
      </c>
      <c r="V3031">
        <v>2</v>
      </c>
      <c r="W3031" t="s">
        <v>3012</v>
      </c>
    </row>
    <row r="3032" spans="1:23" hidden="1" x14ac:dyDescent="0.35">
      <c r="A3032" t="s">
        <v>2176</v>
      </c>
      <c r="C3032" s="403">
        <v>44977</v>
      </c>
      <c r="D3032" t="s">
        <v>3460</v>
      </c>
      <c r="E3032" t="s">
        <v>18236</v>
      </c>
      <c r="F3032" t="s">
        <v>18237</v>
      </c>
      <c r="G3032" t="s">
        <v>18238</v>
      </c>
      <c r="H3032" t="s">
        <v>18239</v>
      </c>
      <c r="I3032" t="s">
        <v>2435</v>
      </c>
      <c r="J3032" t="s">
        <v>102</v>
      </c>
      <c r="K3032" t="s">
        <v>843</v>
      </c>
      <c r="L3032" t="s">
        <v>3457</v>
      </c>
      <c r="M3032" t="s">
        <v>1798</v>
      </c>
      <c r="N3032" t="s">
        <v>18240</v>
      </c>
      <c r="O3032" t="s">
        <v>3021</v>
      </c>
      <c r="P3032" t="s">
        <v>3741</v>
      </c>
      <c r="Q3032" t="s">
        <v>371</v>
      </c>
      <c r="R3032" t="b">
        <v>0</v>
      </c>
      <c r="S3032">
        <v>6000</v>
      </c>
      <c r="T3032" t="s">
        <v>3002</v>
      </c>
      <c r="U3032" t="s">
        <v>3003</v>
      </c>
      <c r="V3032">
        <v>6</v>
      </c>
      <c r="W3032" t="s">
        <v>3021</v>
      </c>
    </row>
    <row r="3033" spans="1:23" hidden="1" x14ac:dyDescent="0.35">
      <c r="A3033" t="s">
        <v>2176</v>
      </c>
      <c r="C3033" s="403">
        <v>44977</v>
      </c>
      <c r="D3033" t="s">
        <v>3543</v>
      </c>
      <c r="E3033" t="s">
        <v>18241</v>
      </c>
      <c r="F3033" t="s">
        <v>18242</v>
      </c>
      <c r="G3033" t="s">
        <v>18243</v>
      </c>
      <c r="H3033" t="s">
        <v>18244</v>
      </c>
      <c r="I3033" t="s">
        <v>2361</v>
      </c>
      <c r="J3033" t="s">
        <v>102</v>
      </c>
      <c r="K3033" t="s">
        <v>843</v>
      </c>
      <c r="L3033" t="s">
        <v>3457</v>
      </c>
      <c r="M3033" t="s">
        <v>1798</v>
      </c>
      <c r="N3033" t="s">
        <v>18245</v>
      </c>
      <c r="O3033" t="s">
        <v>3021</v>
      </c>
      <c r="P3033" t="s">
        <v>3741</v>
      </c>
      <c r="Q3033" t="s">
        <v>371</v>
      </c>
      <c r="R3033" t="b">
        <v>0</v>
      </c>
      <c r="S3033">
        <v>10000</v>
      </c>
      <c r="T3033" t="s">
        <v>3002</v>
      </c>
      <c r="U3033" t="s">
        <v>3003</v>
      </c>
      <c r="V3033">
        <v>10</v>
      </c>
      <c r="W3033" t="s">
        <v>3021</v>
      </c>
    </row>
    <row r="3034" spans="1:23" hidden="1" x14ac:dyDescent="0.35">
      <c r="A3034" t="s">
        <v>2176</v>
      </c>
      <c r="C3034" s="403">
        <v>44977</v>
      </c>
      <c r="D3034" t="s">
        <v>3543</v>
      </c>
      <c r="E3034" t="s">
        <v>18246</v>
      </c>
      <c r="F3034" t="s">
        <v>18247</v>
      </c>
      <c r="G3034" t="s">
        <v>10800</v>
      </c>
      <c r="H3034" t="s">
        <v>18248</v>
      </c>
      <c r="I3034" t="s">
        <v>10800</v>
      </c>
      <c r="J3034" t="s">
        <v>102</v>
      </c>
      <c r="K3034" t="s">
        <v>843</v>
      </c>
      <c r="L3034" t="s">
        <v>13439</v>
      </c>
      <c r="M3034" t="s">
        <v>1798</v>
      </c>
      <c r="N3034" t="s">
        <v>18249</v>
      </c>
      <c r="O3034" t="s">
        <v>3012</v>
      </c>
      <c r="P3034" t="s">
        <v>13441</v>
      </c>
      <c r="Q3034" t="s">
        <v>371</v>
      </c>
      <c r="R3034" t="b">
        <v>0</v>
      </c>
      <c r="S3034">
        <v>3000</v>
      </c>
      <c r="T3034" t="s">
        <v>3002</v>
      </c>
      <c r="U3034" t="s">
        <v>3003</v>
      </c>
      <c r="V3034">
        <v>3</v>
      </c>
      <c r="W3034" t="s">
        <v>3012</v>
      </c>
    </row>
    <row r="3035" spans="1:23" hidden="1" x14ac:dyDescent="0.35">
      <c r="A3035" t="s">
        <v>2176</v>
      </c>
      <c r="C3035" s="403">
        <v>44976</v>
      </c>
      <c r="D3035" t="s">
        <v>23536</v>
      </c>
      <c r="E3035" t="s">
        <v>735</v>
      </c>
      <c r="F3035" t="s">
        <v>18250</v>
      </c>
      <c r="G3035" t="s">
        <v>18251</v>
      </c>
      <c r="H3035" t="s">
        <v>18252</v>
      </c>
      <c r="I3035" t="s">
        <v>173</v>
      </c>
      <c r="J3035" t="s">
        <v>102</v>
      </c>
      <c r="K3035" t="s">
        <v>843</v>
      </c>
      <c r="L3035" t="s">
        <v>4136</v>
      </c>
      <c r="M3035" t="s">
        <v>4184</v>
      </c>
      <c r="N3035" t="s">
        <v>18253</v>
      </c>
      <c r="O3035" t="s">
        <v>3030</v>
      </c>
      <c r="P3035" t="s">
        <v>4186</v>
      </c>
      <c r="Q3035" t="s">
        <v>371</v>
      </c>
      <c r="R3035" t="b">
        <v>1</v>
      </c>
      <c r="S3035">
        <v>30000</v>
      </c>
      <c r="T3035" t="s">
        <v>3013</v>
      </c>
      <c r="U3035" t="s">
        <v>8048</v>
      </c>
      <c r="V3035">
        <v>30</v>
      </c>
      <c r="W3035" t="s">
        <v>3030</v>
      </c>
    </row>
    <row r="3036" spans="1:23" hidden="1" x14ac:dyDescent="0.35">
      <c r="A3036" t="s">
        <v>2176</v>
      </c>
      <c r="C3036" s="403">
        <v>44976</v>
      </c>
      <c r="D3036" t="s">
        <v>3543</v>
      </c>
      <c r="E3036" t="s">
        <v>18254</v>
      </c>
      <c r="F3036" t="s">
        <v>18255</v>
      </c>
      <c r="G3036" t="s">
        <v>6701</v>
      </c>
      <c r="H3036" t="s">
        <v>18256</v>
      </c>
      <c r="I3036" t="s">
        <v>6701</v>
      </c>
      <c r="J3036" t="s">
        <v>102</v>
      </c>
      <c r="K3036" t="s">
        <v>843</v>
      </c>
      <c r="L3036" t="s">
        <v>4136</v>
      </c>
      <c r="M3036" t="s">
        <v>1798</v>
      </c>
      <c r="N3036" t="s">
        <v>18257</v>
      </c>
      <c r="O3036" t="s">
        <v>3021</v>
      </c>
      <c r="P3036" t="s">
        <v>4186</v>
      </c>
      <c r="Q3036" t="s">
        <v>371</v>
      </c>
      <c r="R3036" t="b">
        <v>0</v>
      </c>
      <c r="S3036">
        <v>5000</v>
      </c>
      <c r="T3036" t="s">
        <v>3002</v>
      </c>
      <c r="U3036" t="s">
        <v>3003</v>
      </c>
      <c r="V3036">
        <v>5</v>
      </c>
      <c r="W3036" t="s">
        <v>3021</v>
      </c>
    </row>
    <row r="3037" spans="1:23" hidden="1" x14ac:dyDescent="0.35">
      <c r="A3037" t="s">
        <v>2176</v>
      </c>
      <c r="C3037" s="403">
        <v>44976</v>
      </c>
      <c r="D3037" t="s">
        <v>3543</v>
      </c>
      <c r="E3037" t="s">
        <v>18258</v>
      </c>
      <c r="F3037" t="s">
        <v>18259</v>
      </c>
      <c r="G3037" t="s">
        <v>18260</v>
      </c>
      <c r="H3037" t="s">
        <v>18261</v>
      </c>
      <c r="I3037" t="s">
        <v>16289</v>
      </c>
      <c r="J3037" t="s">
        <v>102</v>
      </c>
      <c r="K3037" t="s">
        <v>843</v>
      </c>
      <c r="L3037" t="s">
        <v>4136</v>
      </c>
      <c r="M3037" t="s">
        <v>1798</v>
      </c>
      <c r="N3037" t="s">
        <v>18262</v>
      </c>
      <c r="O3037" t="s">
        <v>3021</v>
      </c>
      <c r="P3037" t="s">
        <v>4186</v>
      </c>
      <c r="Q3037" t="s">
        <v>371</v>
      </c>
      <c r="R3037" t="b">
        <v>0</v>
      </c>
      <c r="S3037">
        <v>5000</v>
      </c>
      <c r="T3037" t="s">
        <v>3002</v>
      </c>
      <c r="U3037" t="s">
        <v>3003</v>
      </c>
      <c r="V3037">
        <v>5</v>
      </c>
      <c r="W3037" t="s">
        <v>3021</v>
      </c>
    </row>
    <row r="3038" spans="1:23" hidden="1" x14ac:dyDescent="0.35">
      <c r="A3038" t="s">
        <v>2176</v>
      </c>
      <c r="C3038" s="403">
        <v>44976</v>
      </c>
      <c r="D3038" t="s">
        <v>3543</v>
      </c>
      <c r="E3038" t="s">
        <v>18263</v>
      </c>
      <c r="F3038" t="s">
        <v>18264</v>
      </c>
      <c r="G3038" t="s">
        <v>9058</v>
      </c>
      <c r="H3038" t="s">
        <v>18265</v>
      </c>
      <c r="I3038" t="s">
        <v>9058</v>
      </c>
      <c r="J3038" t="s">
        <v>102</v>
      </c>
      <c r="K3038" t="s">
        <v>843</v>
      </c>
      <c r="L3038" t="s">
        <v>3394</v>
      </c>
      <c r="M3038" t="s">
        <v>1798</v>
      </c>
      <c r="N3038" t="s">
        <v>18266</v>
      </c>
      <c r="O3038" t="s">
        <v>3021</v>
      </c>
      <c r="P3038" t="s">
        <v>8345</v>
      </c>
      <c r="Q3038" t="s">
        <v>371</v>
      </c>
      <c r="R3038" t="b">
        <v>0</v>
      </c>
      <c r="S3038">
        <v>8000</v>
      </c>
      <c r="T3038" t="s">
        <v>3002</v>
      </c>
      <c r="U3038" t="s">
        <v>3003</v>
      </c>
      <c r="V3038">
        <v>8</v>
      </c>
      <c r="W3038" t="s">
        <v>3021</v>
      </c>
    </row>
    <row r="3039" spans="1:23" hidden="1" x14ac:dyDescent="0.35">
      <c r="A3039" t="s">
        <v>2176</v>
      </c>
      <c r="C3039" s="403">
        <v>44976</v>
      </c>
      <c r="D3039" t="s">
        <v>3543</v>
      </c>
      <c r="E3039" t="s">
        <v>18267</v>
      </c>
      <c r="F3039" t="s">
        <v>18268</v>
      </c>
      <c r="G3039" t="s">
        <v>2350</v>
      </c>
      <c r="H3039" t="s">
        <v>18269</v>
      </c>
      <c r="I3039" t="s">
        <v>2350</v>
      </c>
      <c r="J3039" t="s">
        <v>102</v>
      </c>
      <c r="K3039" t="s">
        <v>843</v>
      </c>
      <c r="L3039" t="s">
        <v>3394</v>
      </c>
      <c r="M3039" t="s">
        <v>1798</v>
      </c>
      <c r="N3039" t="s">
        <v>18266</v>
      </c>
      <c r="O3039" t="s">
        <v>3021</v>
      </c>
      <c r="P3039" t="s">
        <v>8345</v>
      </c>
      <c r="Q3039" t="s">
        <v>371</v>
      </c>
      <c r="R3039" t="b">
        <v>0</v>
      </c>
      <c r="S3039">
        <v>5000</v>
      </c>
      <c r="T3039" t="s">
        <v>3002</v>
      </c>
      <c r="U3039" t="s">
        <v>3003</v>
      </c>
      <c r="V3039">
        <v>5</v>
      </c>
      <c r="W3039" t="s">
        <v>3021</v>
      </c>
    </row>
    <row r="3040" spans="1:23" hidden="1" x14ac:dyDescent="0.35">
      <c r="A3040" t="s">
        <v>2176</v>
      </c>
      <c r="C3040" s="403">
        <v>44976</v>
      </c>
      <c r="D3040" t="s">
        <v>3543</v>
      </c>
      <c r="E3040" t="s">
        <v>18270</v>
      </c>
      <c r="F3040" t="s">
        <v>18271</v>
      </c>
      <c r="G3040" t="s">
        <v>2430</v>
      </c>
      <c r="H3040" t="s">
        <v>18272</v>
      </c>
      <c r="I3040" t="s">
        <v>2430</v>
      </c>
      <c r="J3040" t="s">
        <v>102</v>
      </c>
      <c r="K3040" t="s">
        <v>843</v>
      </c>
      <c r="L3040" t="s">
        <v>3394</v>
      </c>
      <c r="M3040" t="s">
        <v>1798</v>
      </c>
      <c r="N3040" t="s">
        <v>18273</v>
      </c>
      <c r="O3040" t="s">
        <v>3012</v>
      </c>
      <c r="P3040" t="s">
        <v>8345</v>
      </c>
      <c r="Q3040" t="s">
        <v>371</v>
      </c>
      <c r="R3040" t="b">
        <v>0</v>
      </c>
      <c r="S3040">
        <v>1000</v>
      </c>
      <c r="T3040" t="s">
        <v>3002</v>
      </c>
      <c r="U3040" t="s">
        <v>3003</v>
      </c>
      <c r="V3040">
        <v>1</v>
      </c>
      <c r="W3040" t="s">
        <v>3012</v>
      </c>
    </row>
    <row r="3041" spans="1:23" hidden="1" x14ac:dyDescent="0.35">
      <c r="A3041" t="s">
        <v>2176</v>
      </c>
      <c r="C3041" s="403">
        <v>44976</v>
      </c>
      <c r="D3041" t="s">
        <v>3543</v>
      </c>
      <c r="E3041" t="s">
        <v>18274</v>
      </c>
      <c r="F3041" t="s">
        <v>18275</v>
      </c>
      <c r="G3041" t="s">
        <v>18276</v>
      </c>
      <c r="H3041" t="s">
        <v>18277</v>
      </c>
      <c r="I3041" t="s">
        <v>18278</v>
      </c>
      <c r="J3041" t="s">
        <v>102</v>
      </c>
      <c r="K3041" t="s">
        <v>843</v>
      </c>
      <c r="L3041" t="s">
        <v>3394</v>
      </c>
      <c r="M3041" t="s">
        <v>1798</v>
      </c>
      <c r="N3041" t="s">
        <v>18279</v>
      </c>
      <c r="O3041" t="s">
        <v>3030</v>
      </c>
      <c r="P3041" t="s">
        <v>8345</v>
      </c>
      <c r="Q3041" t="s">
        <v>371</v>
      </c>
      <c r="R3041" t="b">
        <v>0</v>
      </c>
      <c r="S3041">
        <v>15000</v>
      </c>
      <c r="T3041" t="s">
        <v>3002</v>
      </c>
      <c r="U3041" t="s">
        <v>3003</v>
      </c>
      <c r="V3041">
        <v>15</v>
      </c>
      <c r="W3041" t="s">
        <v>3030</v>
      </c>
    </row>
    <row r="3042" spans="1:23" hidden="1" x14ac:dyDescent="0.35">
      <c r="A3042" t="s">
        <v>2176</v>
      </c>
      <c r="C3042" s="403">
        <v>44976</v>
      </c>
      <c r="D3042" t="s">
        <v>3661</v>
      </c>
      <c r="E3042" t="s">
        <v>18280</v>
      </c>
      <c r="F3042" t="s">
        <v>18281</v>
      </c>
      <c r="G3042" t="s">
        <v>2332</v>
      </c>
      <c r="H3042" t="s">
        <v>18282</v>
      </c>
      <c r="I3042" t="s">
        <v>2332</v>
      </c>
      <c r="J3042" t="s">
        <v>102</v>
      </c>
      <c r="K3042" t="s">
        <v>843</v>
      </c>
      <c r="L3042" t="s">
        <v>3410</v>
      </c>
      <c r="M3042" t="s">
        <v>1798</v>
      </c>
      <c r="N3042" t="s">
        <v>3419</v>
      </c>
      <c r="O3042" t="s">
        <v>3012</v>
      </c>
      <c r="P3042" t="s">
        <v>11984</v>
      </c>
      <c r="Q3042" t="s">
        <v>371</v>
      </c>
      <c r="R3042" t="b">
        <v>1</v>
      </c>
      <c r="S3042">
        <v>2000</v>
      </c>
      <c r="T3042" t="s">
        <v>3002</v>
      </c>
      <c r="U3042" t="s">
        <v>3003</v>
      </c>
      <c r="V3042">
        <v>2</v>
      </c>
      <c r="W3042" t="s">
        <v>3012</v>
      </c>
    </row>
    <row r="3043" spans="1:23" hidden="1" x14ac:dyDescent="0.35">
      <c r="A3043" t="s">
        <v>2176</v>
      </c>
      <c r="C3043" s="403">
        <v>44976</v>
      </c>
      <c r="D3043" t="s">
        <v>3397</v>
      </c>
      <c r="E3043" t="s">
        <v>18283</v>
      </c>
      <c r="F3043" t="s">
        <v>18284</v>
      </c>
      <c r="G3043" t="s">
        <v>18285</v>
      </c>
      <c r="H3043" t="s">
        <v>18286</v>
      </c>
      <c r="I3043" t="s">
        <v>2374</v>
      </c>
      <c r="J3043" t="s">
        <v>102</v>
      </c>
      <c r="K3043" t="s">
        <v>843</v>
      </c>
      <c r="L3043" t="s">
        <v>3410</v>
      </c>
      <c r="M3043" t="s">
        <v>1798</v>
      </c>
      <c r="N3043" t="s">
        <v>18287</v>
      </c>
      <c r="O3043" t="s">
        <v>3021</v>
      </c>
      <c r="P3043" t="s">
        <v>11984</v>
      </c>
      <c r="Q3043" t="s">
        <v>371</v>
      </c>
      <c r="R3043" t="b">
        <v>1</v>
      </c>
      <c r="S3043">
        <v>10000</v>
      </c>
      <c r="T3043" t="s">
        <v>3002</v>
      </c>
      <c r="U3043" t="s">
        <v>3003</v>
      </c>
      <c r="V3043">
        <v>10</v>
      </c>
      <c r="W3043" t="s">
        <v>3021</v>
      </c>
    </row>
    <row r="3044" spans="1:23" hidden="1" x14ac:dyDescent="0.35">
      <c r="A3044" t="s">
        <v>2176</v>
      </c>
      <c r="C3044" s="403">
        <v>44976</v>
      </c>
      <c r="D3044" t="s">
        <v>3543</v>
      </c>
      <c r="E3044" t="s">
        <v>18288</v>
      </c>
      <c r="F3044" t="s">
        <v>18289</v>
      </c>
      <c r="G3044" t="s">
        <v>18290</v>
      </c>
      <c r="H3044" t="s">
        <v>18291</v>
      </c>
      <c r="I3044" t="s">
        <v>2431</v>
      </c>
      <c r="J3044" t="s">
        <v>102</v>
      </c>
      <c r="K3044" t="s">
        <v>843</v>
      </c>
      <c r="L3044" t="s">
        <v>3403</v>
      </c>
      <c r="M3044" t="s">
        <v>1798</v>
      </c>
      <c r="N3044" t="s">
        <v>18292</v>
      </c>
      <c r="O3044" t="s">
        <v>3021</v>
      </c>
      <c r="P3044" t="s">
        <v>18293</v>
      </c>
      <c r="Q3044" t="s">
        <v>371</v>
      </c>
      <c r="R3044" t="b">
        <v>0</v>
      </c>
      <c r="S3044">
        <v>6500</v>
      </c>
      <c r="T3044" t="s">
        <v>3002</v>
      </c>
      <c r="U3044" t="s">
        <v>3003</v>
      </c>
      <c r="V3044">
        <v>6.5</v>
      </c>
      <c r="W3044" t="s">
        <v>3021</v>
      </c>
    </row>
    <row r="3045" spans="1:23" hidden="1" x14ac:dyDescent="0.35">
      <c r="A3045" t="s">
        <v>2176</v>
      </c>
      <c r="C3045" s="403">
        <v>44976</v>
      </c>
      <c r="D3045" t="s">
        <v>3543</v>
      </c>
      <c r="E3045" t="s">
        <v>18294</v>
      </c>
      <c r="F3045" t="s">
        <v>18295</v>
      </c>
      <c r="G3045" t="s">
        <v>2329</v>
      </c>
      <c r="H3045" t="s">
        <v>18296</v>
      </c>
      <c r="I3045" t="s">
        <v>2329</v>
      </c>
      <c r="J3045" t="s">
        <v>102</v>
      </c>
      <c r="K3045" t="s">
        <v>843</v>
      </c>
      <c r="L3045" t="s">
        <v>3403</v>
      </c>
      <c r="M3045" t="s">
        <v>1798</v>
      </c>
      <c r="N3045" t="s">
        <v>18297</v>
      </c>
      <c r="O3045" t="s">
        <v>3021</v>
      </c>
      <c r="P3045" t="s">
        <v>18293</v>
      </c>
      <c r="Q3045" t="s">
        <v>371</v>
      </c>
      <c r="R3045" t="b">
        <v>0</v>
      </c>
      <c r="S3045">
        <v>9000</v>
      </c>
      <c r="T3045" t="s">
        <v>3002</v>
      </c>
      <c r="U3045" t="s">
        <v>3003</v>
      </c>
      <c r="V3045">
        <v>9</v>
      </c>
      <c r="W3045" t="s">
        <v>3021</v>
      </c>
    </row>
    <row r="3046" spans="1:23" hidden="1" x14ac:dyDescent="0.35">
      <c r="A3046" t="s">
        <v>2176</v>
      </c>
      <c r="C3046" s="403">
        <v>44976</v>
      </c>
      <c r="D3046" t="s">
        <v>3543</v>
      </c>
      <c r="E3046" t="s">
        <v>18298</v>
      </c>
      <c r="F3046" t="s">
        <v>18299</v>
      </c>
      <c r="G3046" t="s">
        <v>1710</v>
      </c>
      <c r="H3046" t="s">
        <v>18300</v>
      </c>
      <c r="I3046" t="s">
        <v>1710</v>
      </c>
      <c r="J3046" t="s">
        <v>102</v>
      </c>
      <c r="K3046" t="s">
        <v>843</v>
      </c>
      <c r="L3046" t="s">
        <v>3403</v>
      </c>
      <c r="M3046" t="s">
        <v>1798</v>
      </c>
      <c r="N3046" t="s">
        <v>18301</v>
      </c>
      <c r="O3046" t="s">
        <v>3021</v>
      </c>
      <c r="P3046" t="s">
        <v>18293</v>
      </c>
      <c r="Q3046" t="s">
        <v>371</v>
      </c>
      <c r="R3046" t="b">
        <v>0</v>
      </c>
      <c r="S3046">
        <v>6000</v>
      </c>
      <c r="T3046" t="s">
        <v>3002</v>
      </c>
      <c r="U3046" t="s">
        <v>3003</v>
      </c>
      <c r="V3046">
        <v>6</v>
      </c>
      <c r="W3046" t="s">
        <v>3021</v>
      </c>
    </row>
    <row r="3047" spans="1:23" hidden="1" x14ac:dyDescent="0.35">
      <c r="A3047" t="s">
        <v>2176</v>
      </c>
      <c r="C3047" s="403">
        <v>44976</v>
      </c>
      <c r="D3047" t="s">
        <v>3543</v>
      </c>
      <c r="E3047" t="s">
        <v>18302</v>
      </c>
      <c r="F3047" t="s">
        <v>18303</v>
      </c>
      <c r="G3047" t="s">
        <v>18304</v>
      </c>
      <c r="H3047" t="s">
        <v>18305</v>
      </c>
      <c r="I3047" t="s">
        <v>2405</v>
      </c>
      <c r="J3047" t="s">
        <v>102</v>
      </c>
      <c r="K3047" t="s">
        <v>843</v>
      </c>
      <c r="L3047" t="s">
        <v>3403</v>
      </c>
      <c r="M3047" t="s">
        <v>1798</v>
      </c>
      <c r="N3047" t="s">
        <v>18306</v>
      </c>
      <c r="O3047" t="s">
        <v>3021</v>
      </c>
      <c r="P3047" t="s">
        <v>18293</v>
      </c>
      <c r="Q3047" t="s">
        <v>371</v>
      </c>
      <c r="R3047" t="b">
        <v>0</v>
      </c>
      <c r="S3047">
        <v>8000</v>
      </c>
      <c r="T3047" t="s">
        <v>3002</v>
      </c>
      <c r="U3047" t="s">
        <v>3003</v>
      </c>
      <c r="V3047">
        <v>8</v>
      </c>
      <c r="W3047" t="s">
        <v>3021</v>
      </c>
    </row>
    <row r="3048" spans="1:23" hidden="1" x14ac:dyDescent="0.35">
      <c r="A3048" t="s">
        <v>2176</v>
      </c>
      <c r="C3048" s="403">
        <v>44976</v>
      </c>
      <c r="D3048" t="s">
        <v>3543</v>
      </c>
      <c r="E3048" t="s">
        <v>18307</v>
      </c>
      <c r="F3048" t="s">
        <v>18308</v>
      </c>
      <c r="G3048" t="s">
        <v>18309</v>
      </c>
      <c r="H3048" t="s">
        <v>18310</v>
      </c>
      <c r="I3048" t="s">
        <v>2354</v>
      </c>
      <c r="J3048" t="s">
        <v>102</v>
      </c>
      <c r="K3048" t="s">
        <v>843</v>
      </c>
      <c r="L3048" t="s">
        <v>3472</v>
      </c>
      <c r="M3048" t="s">
        <v>1798</v>
      </c>
      <c r="N3048" t="s">
        <v>18311</v>
      </c>
      <c r="O3048" t="s">
        <v>3030</v>
      </c>
      <c r="P3048" t="s">
        <v>13317</v>
      </c>
      <c r="Q3048" t="s">
        <v>371</v>
      </c>
      <c r="R3048" t="b">
        <v>0</v>
      </c>
      <c r="S3048">
        <v>12000</v>
      </c>
      <c r="T3048" t="s">
        <v>3002</v>
      </c>
      <c r="U3048" t="s">
        <v>3003</v>
      </c>
      <c r="V3048">
        <v>12</v>
      </c>
      <c r="W3048" t="s">
        <v>3030</v>
      </c>
    </row>
    <row r="3049" spans="1:23" hidden="1" x14ac:dyDescent="0.35">
      <c r="A3049" t="s">
        <v>2176</v>
      </c>
      <c r="C3049" s="403">
        <v>44976</v>
      </c>
      <c r="D3049" t="s">
        <v>3543</v>
      </c>
      <c r="E3049" t="s">
        <v>18312</v>
      </c>
      <c r="F3049" t="s">
        <v>18313</v>
      </c>
      <c r="G3049" t="s">
        <v>1712</v>
      </c>
      <c r="H3049" t="s">
        <v>18314</v>
      </c>
      <c r="I3049" t="s">
        <v>1712</v>
      </c>
      <c r="J3049" t="s">
        <v>102</v>
      </c>
      <c r="K3049" t="s">
        <v>843</v>
      </c>
      <c r="L3049" t="s">
        <v>3472</v>
      </c>
      <c r="M3049" t="s">
        <v>1798</v>
      </c>
      <c r="N3049" t="s">
        <v>18315</v>
      </c>
      <c r="O3049" t="s">
        <v>3012</v>
      </c>
      <c r="P3049" t="s">
        <v>13317</v>
      </c>
      <c r="Q3049" t="s">
        <v>371</v>
      </c>
      <c r="R3049" t="b">
        <v>0</v>
      </c>
      <c r="S3049">
        <v>2000</v>
      </c>
      <c r="T3049" t="s">
        <v>3002</v>
      </c>
      <c r="U3049" t="s">
        <v>3003</v>
      </c>
      <c r="V3049">
        <v>2</v>
      </c>
      <c r="W3049" t="s">
        <v>3012</v>
      </c>
    </row>
    <row r="3050" spans="1:23" hidden="1" x14ac:dyDescent="0.35">
      <c r="A3050" t="s">
        <v>2176</v>
      </c>
      <c r="C3050" s="403">
        <v>44975</v>
      </c>
      <c r="D3050" t="s">
        <v>3543</v>
      </c>
      <c r="E3050" t="s">
        <v>18316</v>
      </c>
      <c r="F3050" t="s">
        <v>18317</v>
      </c>
      <c r="G3050" t="s">
        <v>18318</v>
      </c>
      <c r="H3050" t="s">
        <v>18319</v>
      </c>
      <c r="I3050" t="s">
        <v>18318</v>
      </c>
      <c r="J3050" t="s">
        <v>102</v>
      </c>
      <c r="K3050" t="s">
        <v>378</v>
      </c>
      <c r="L3050" t="s">
        <v>18320</v>
      </c>
      <c r="M3050" t="s">
        <v>1798</v>
      </c>
      <c r="N3050" t="s">
        <v>18321</v>
      </c>
      <c r="O3050" t="s">
        <v>3012</v>
      </c>
      <c r="P3050" t="s">
        <v>18322</v>
      </c>
      <c r="Q3050" t="s">
        <v>378</v>
      </c>
      <c r="R3050" t="b">
        <v>0</v>
      </c>
      <c r="S3050">
        <v>2000</v>
      </c>
      <c r="T3050" t="s">
        <v>3002</v>
      </c>
      <c r="U3050" t="s">
        <v>3003</v>
      </c>
      <c r="V3050">
        <v>2</v>
      </c>
      <c r="W3050" t="s">
        <v>3012</v>
      </c>
    </row>
    <row r="3051" spans="1:23" hidden="1" x14ac:dyDescent="0.35">
      <c r="A3051" t="s">
        <v>2176</v>
      </c>
      <c r="C3051" s="403">
        <v>44975</v>
      </c>
      <c r="D3051" t="s">
        <v>3543</v>
      </c>
      <c r="E3051" t="s">
        <v>18323</v>
      </c>
      <c r="F3051" t="s">
        <v>18324</v>
      </c>
      <c r="G3051" t="s">
        <v>2358</v>
      </c>
      <c r="H3051" t="s">
        <v>18325</v>
      </c>
      <c r="I3051" t="s">
        <v>2358</v>
      </c>
      <c r="J3051" t="s">
        <v>102</v>
      </c>
      <c r="K3051" t="s">
        <v>378</v>
      </c>
      <c r="L3051" t="s">
        <v>4594</v>
      </c>
      <c r="M3051" t="s">
        <v>1798</v>
      </c>
      <c r="N3051" t="s">
        <v>18326</v>
      </c>
      <c r="O3051" t="s">
        <v>3012</v>
      </c>
      <c r="P3051" t="s">
        <v>18327</v>
      </c>
      <c r="Q3051" t="s">
        <v>378</v>
      </c>
      <c r="R3051" t="b">
        <v>0</v>
      </c>
      <c r="S3051">
        <v>3000</v>
      </c>
      <c r="T3051" t="s">
        <v>3002</v>
      </c>
      <c r="U3051" t="s">
        <v>3003</v>
      </c>
      <c r="V3051">
        <v>3</v>
      </c>
      <c r="W3051" t="s">
        <v>3012</v>
      </c>
    </row>
    <row r="3052" spans="1:23" hidden="1" x14ac:dyDescent="0.35">
      <c r="A3052" t="s">
        <v>2176</v>
      </c>
      <c r="C3052" s="403">
        <v>44975</v>
      </c>
      <c r="D3052" t="s">
        <v>3543</v>
      </c>
      <c r="E3052" t="s">
        <v>18328</v>
      </c>
      <c r="F3052" t="s">
        <v>18329</v>
      </c>
      <c r="G3052" t="s">
        <v>2235</v>
      </c>
      <c r="H3052" t="s">
        <v>18330</v>
      </c>
      <c r="I3052" t="s">
        <v>2235</v>
      </c>
      <c r="J3052" t="s">
        <v>102</v>
      </c>
      <c r="K3052" t="s">
        <v>378</v>
      </c>
      <c r="L3052" t="s">
        <v>4594</v>
      </c>
      <c r="M3052" t="s">
        <v>1798</v>
      </c>
      <c r="N3052" t="s">
        <v>18331</v>
      </c>
      <c r="O3052" t="s">
        <v>3021</v>
      </c>
      <c r="P3052" t="s">
        <v>18327</v>
      </c>
      <c r="Q3052" t="s">
        <v>378</v>
      </c>
      <c r="R3052" t="b">
        <v>0</v>
      </c>
      <c r="S3052">
        <v>3500</v>
      </c>
      <c r="T3052" t="s">
        <v>3002</v>
      </c>
      <c r="U3052" t="s">
        <v>3003</v>
      </c>
      <c r="V3052">
        <v>3.5</v>
      </c>
      <c r="W3052" t="s">
        <v>3021</v>
      </c>
    </row>
    <row r="3053" spans="1:23" hidden="1" x14ac:dyDescent="0.35">
      <c r="A3053" t="s">
        <v>2176</v>
      </c>
      <c r="C3053" s="403">
        <v>44975</v>
      </c>
      <c r="D3053" t="s">
        <v>3004</v>
      </c>
      <c r="E3053" t="s">
        <v>18332</v>
      </c>
      <c r="F3053" t="s">
        <v>18333</v>
      </c>
      <c r="G3053" t="s">
        <v>2280</v>
      </c>
      <c r="H3053" t="s">
        <v>18334</v>
      </c>
      <c r="I3053" t="s">
        <v>2280</v>
      </c>
      <c r="J3053" t="s">
        <v>102</v>
      </c>
      <c r="K3053" t="s">
        <v>378</v>
      </c>
      <c r="L3053" t="s">
        <v>3852</v>
      </c>
      <c r="M3053" t="s">
        <v>1798</v>
      </c>
      <c r="N3053" t="s">
        <v>18335</v>
      </c>
      <c r="O3053" t="s">
        <v>3012</v>
      </c>
      <c r="P3053" t="s">
        <v>3855</v>
      </c>
      <c r="Q3053" t="s">
        <v>378</v>
      </c>
      <c r="R3053" t="b">
        <v>0</v>
      </c>
      <c r="S3053">
        <v>2000</v>
      </c>
      <c r="T3053" t="s">
        <v>3002</v>
      </c>
      <c r="U3053" t="s">
        <v>3003</v>
      </c>
      <c r="V3053">
        <v>2</v>
      </c>
      <c r="W3053" t="s">
        <v>3012</v>
      </c>
    </row>
    <row r="3054" spans="1:23" hidden="1" x14ac:dyDescent="0.35">
      <c r="A3054" t="s">
        <v>2176</v>
      </c>
      <c r="C3054" s="403">
        <v>44975</v>
      </c>
      <c r="D3054" t="s">
        <v>3543</v>
      </c>
      <c r="E3054" t="s">
        <v>18336</v>
      </c>
      <c r="F3054" t="s">
        <v>18337</v>
      </c>
      <c r="G3054" t="s">
        <v>2598</v>
      </c>
      <c r="H3054" t="s">
        <v>18338</v>
      </c>
      <c r="I3054" t="s">
        <v>2598</v>
      </c>
      <c r="J3054" t="s">
        <v>102</v>
      </c>
      <c r="K3054" t="s">
        <v>378</v>
      </c>
      <c r="L3054" t="s">
        <v>4077</v>
      </c>
      <c r="M3054" t="s">
        <v>1798</v>
      </c>
      <c r="N3054" t="s">
        <v>18339</v>
      </c>
      <c r="O3054" t="s">
        <v>3012</v>
      </c>
      <c r="P3054" t="s">
        <v>4412</v>
      </c>
      <c r="Q3054" t="s">
        <v>378</v>
      </c>
      <c r="R3054" t="b">
        <v>0</v>
      </c>
      <c r="S3054">
        <v>2000</v>
      </c>
      <c r="T3054" t="s">
        <v>3002</v>
      </c>
      <c r="U3054" t="s">
        <v>3003</v>
      </c>
      <c r="V3054">
        <v>2</v>
      </c>
      <c r="W3054" t="s">
        <v>3012</v>
      </c>
    </row>
    <row r="3055" spans="1:23" hidden="1" x14ac:dyDescent="0.35">
      <c r="A3055" t="s">
        <v>2176</v>
      </c>
      <c r="C3055" s="403">
        <v>44975</v>
      </c>
      <c r="D3055" t="s">
        <v>3543</v>
      </c>
      <c r="E3055" t="s">
        <v>18340</v>
      </c>
      <c r="F3055" t="s">
        <v>18341</v>
      </c>
      <c r="G3055" t="s">
        <v>2268</v>
      </c>
      <c r="H3055" t="s">
        <v>18342</v>
      </c>
      <c r="I3055" t="s">
        <v>2268</v>
      </c>
      <c r="J3055" t="s">
        <v>102</v>
      </c>
      <c r="K3055" t="s">
        <v>378</v>
      </c>
      <c r="L3055" t="s">
        <v>3533</v>
      </c>
      <c r="M3055" t="s">
        <v>1798</v>
      </c>
      <c r="N3055" t="s">
        <v>18343</v>
      </c>
      <c r="O3055" t="s">
        <v>3012</v>
      </c>
      <c r="P3055" t="s">
        <v>3971</v>
      </c>
      <c r="Q3055" t="s">
        <v>378</v>
      </c>
      <c r="R3055" t="b">
        <v>0</v>
      </c>
      <c r="S3055">
        <v>1000</v>
      </c>
      <c r="T3055" t="s">
        <v>3002</v>
      </c>
      <c r="U3055" t="s">
        <v>3003</v>
      </c>
      <c r="V3055">
        <v>1</v>
      </c>
      <c r="W3055" t="s">
        <v>3012</v>
      </c>
    </row>
    <row r="3056" spans="1:23" hidden="1" x14ac:dyDescent="0.35">
      <c r="A3056" t="s">
        <v>2176</v>
      </c>
      <c r="C3056" s="403">
        <v>44975</v>
      </c>
      <c r="D3056" t="s">
        <v>3543</v>
      </c>
      <c r="E3056" t="s">
        <v>18344</v>
      </c>
      <c r="F3056" t="s">
        <v>18345</v>
      </c>
      <c r="G3056" t="s">
        <v>15108</v>
      </c>
      <c r="H3056" t="s">
        <v>18346</v>
      </c>
      <c r="I3056" t="s">
        <v>15108</v>
      </c>
      <c r="J3056" t="s">
        <v>102</v>
      </c>
      <c r="K3056" t="s">
        <v>378</v>
      </c>
      <c r="L3056" t="s">
        <v>3533</v>
      </c>
      <c r="M3056" t="s">
        <v>1798</v>
      </c>
      <c r="N3056" t="s">
        <v>18347</v>
      </c>
      <c r="O3056" t="s">
        <v>3012</v>
      </c>
      <c r="P3056" t="s">
        <v>3971</v>
      </c>
      <c r="Q3056" t="s">
        <v>378</v>
      </c>
      <c r="R3056" t="b">
        <v>0</v>
      </c>
      <c r="S3056">
        <v>1000</v>
      </c>
      <c r="T3056" t="s">
        <v>3002</v>
      </c>
      <c r="U3056" t="s">
        <v>3003</v>
      </c>
      <c r="V3056">
        <v>1</v>
      </c>
      <c r="W3056" t="s">
        <v>3012</v>
      </c>
    </row>
    <row r="3057" spans="1:23" hidden="1" x14ac:dyDescent="0.35">
      <c r="A3057" t="s">
        <v>2176</v>
      </c>
      <c r="C3057" s="403">
        <v>44975</v>
      </c>
      <c r="D3057" t="s">
        <v>3543</v>
      </c>
      <c r="E3057" t="s">
        <v>18348</v>
      </c>
      <c r="F3057" t="s">
        <v>18349</v>
      </c>
      <c r="G3057" t="s">
        <v>18350</v>
      </c>
      <c r="H3057" t="s">
        <v>18351</v>
      </c>
      <c r="I3057" t="s">
        <v>18350</v>
      </c>
      <c r="J3057" t="s">
        <v>102</v>
      </c>
      <c r="K3057" t="s">
        <v>843</v>
      </c>
      <c r="L3057" t="s">
        <v>4285</v>
      </c>
      <c r="M3057" t="s">
        <v>1798</v>
      </c>
      <c r="N3057" t="s">
        <v>18352</v>
      </c>
      <c r="O3057" t="s">
        <v>3021</v>
      </c>
      <c r="P3057" t="s">
        <v>4288</v>
      </c>
      <c r="Q3057" t="s">
        <v>371</v>
      </c>
      <c r="R3057" t="b">
        <v>0</v>
      </c>
      <c r="S3057">
        <v>8000</v>
      </c>
      <c r="T3057" t="s">
        <v>3002</v>
      </c>
      <c r="U3057" t="s">
        <v>3003</v>
      </c>
      <c r="V3057">
        <v>8</v>
      </c>
      <c r="W3057" t="s">
        <v>3021</v>
      </c>
    </row>
    <row r="3058" spans="1:23" hidden="1" x14ac:dyDescent="0.35">
      <c r="A3058" t="s">
        <v>2176</v>
      </c>
      <c r="C3058" s="403">
        <v>44975</v>
      </c>
      <c r="D3058" t="s">
        <v>3543</v>
      </c>
      <c r="E3058" t="s">
        <v>18353</v>
      </c>
      <c r="F3058" t="s">
        <v>18354</v>
      </c>
      <c r="G3058" t="s">
        <v>2374</v>
      </c>
      <c r="H3058" t="s">
        <v>18355</v>
      </c>
      <c r="I3058" t="s">
        <v>2374</v>
      </c>
      <c r="J3058" t="s">
        <v>102</v>
      </c>
      <c r="K3058" t="s">
        <v>843</v>
      </c>
      <c r="L3058" t="s">
        <v>4285</v>
      </c>
      <c r="M3058" t="s">
        <v>1798</v>
      </c>
      <c r="N3058" t="s">
        <v>18356</v>
      </c>
      <c r="O3058" t="s">
        <v>3012</v>
      </c>
      <c r="P3058" t="s">
        <v>4288</v>
      </c>
      <c r="Q3058" t="s">
        <v>371</v>
      </c>
      <c r="R3058" t="b">
        <v>0</v>
      </c>
      <c r="S3058">
        <v>4000</v>
      </c>
      <c r="T3058" t="s">
        <v>3002</v>
      </c>
      <c r="U3058" t="s">
        <v>3003</v>
      </c>
      <c r="V3058">
        <v>4</v>
      </c>
      <c r="W3058" t="s">
        <v>3012</v>
      </c>
    </row>
    <row r="3059" spans="1:23" hidden="1" x14ac:dyDescent="0.35">
      <c r="A3059" t="s">
        <v>2176</v>
      </c>
      <c r="C3059" s="403">
        <v>44975</v>
      </c>
      <c r="D3059" t="s">
        <v>3543</v>
      </c>
      <c r="E3059" t="s">
        <v>18357</v>
      </c>
      <c r="F3059" t="s">
        <v>18358</v>
      </c>
      <c r="G3059" t="s">
        <v>2372</v>
      </c>
      <c r="H3059" t="s">
        <v>18359</v>
      </c>
      <c r="I3059" t="s">
        <v>2372</v>
      </c>
      <c r="J3059" t="s">
        <v>102</v>
      </c>
      <c r="K3059" t="s">
        <v>843</v>
      </c>
      <c r="L3059" t="s">
        <v>12470</v>
      </c>
      <c r="M3059" t="s">
        <v>1798</v>
      </c>
      <c r="N3059" t="s">
        <v>18360</v>
      </c>
      <c r="O3059" t="s">
        <v>3021</v>
      </c>
      <c r="P3059" t="s">
        <v>12472</v>
      </c>
      <c r="Q3059" t="s">
        <v>371</v>
      </c>
      <c r="R3059" t="b">
        <v>0</v>
      </c>
      <c r="S3059">
        <v>7000</v>
      </c>
      <c r="T3059" t="s">
        <v>3002</v>
      </c>
      <c r="U3059" t="s">
        <v>3003</v>
      </c>
      <c r="V3059">
        <v>7</v>
      </c>
      <c r="W3059" t="s">
        <v>3021</v>
      </c>
    </row>
    <row r="3060" spans="1:23" hidden="1" x14ac:dyDescent="0.35">
      <c r="A3060" t="s">
        <v>2176</v>
      </c>
      <c r="C3060" s="403">
        <v>44975</v>
      </c>
      <c r="D3060" t="s">
        <v>3543</v>
      </c>
      <c r="E3060" t="s">
        <v>18361</v>
      </c>
      <c r="F3060" t="s">
        <v>18362</v>
      </c>
      <c r="G3060" t="s">
        <v>2320</v>
      </c>
      <c r="H3060" t="s">
        <v>18363</v>
      </c>
      <c r="I3060" t="s">
        <v>2320</v>
      </c>
      <c r="J3060" t="s">
        <v>102</v>
      </c>
      <c r="K3060" t="s">
        <v>843</v>
      </c>
      <c r="L3060" t="s">
        <v>12470</v>
      </c>
      <c r="M3060" t="s">
        <v>1798</v>
      </c>
      <c r="N3060" t="s">
        <v>18364</v>
      </c>
      <c r="O3060" t="s">
        <v>3012</v>
      </c>
      <c r="P3060" t="s">
        <v>12472</v>
      </c>
      <c r="Q3060" t="s">
        <v>371</v>
      </c>
      <c r="R3060" t="b">
        <v>0</v>
      </c>
      <c r="S3060">
        <v>1000</v>
      </c>
      <c r="T3060" t="s">
        <v>3002</v>
      </c>
      <c r="U3060" t="s">
        <v>3003</v>
      </c>
      <c r="V3060">
        <v>1</v>
      </c>
      <c r="W3060" t="s">
        <v>3012</v>
      </c>
    </row>
    <row r="3061" spans="1:23" hidden="1" x14ac:dyDescent="0.35">
      <c r="A3061" t="s">
        <v>2176</v>
      </c>
      <c r="C3061" s="403">
        <v>44975</v>
      </c>
      <c r="D3061" t="s">
        <v>3543</v>
      </c>
      <c r="E3061" t="s">
        <v>18365</v>
      </c>
      <c r="F3061" t="s">
        <v>18366</v>
      </c>
      <c r="G3061" t="s">
        <v>2367</v>
      </c>
      <c r="H3061" t="s">
        <v>18367</v>
      </c>
      <c r="I3061" t="s">
        <v>2367</v>
      </c>
      <c r="J3061" t="s">
        <v>102</v>
      </c>
      <c r="K3061" t="s">
        <v>378</v>
      </c>
      <c r="L3061" t="s">
        <v>3333</v>
      </c>
      <c r="M3061" t="s">
        <v>1798</v>
      </c>
      <c r="N3061" t="s">
        <v>18368</v>
      </c>
      <c r="O3061" t="s">
        <v>3012</v>
      </c>
      <c r="P3061" t="s">
        <v>10321</v>
      </c>
      <c r="Q3061" t="s">
        <v>378</v>
      </c>
      <c r="R3061" t="b">
        <v>0</v>
      </c>
      <c r="S3061">
        <v>1500</v>
      </c>
      <c r="T3061" t="s">
        <v>3002</v>
      </c>
      <c r="U3061" t="s">
        <v>3003</v>
      </c>
      <c r="V3061">
        <v>1.5</v>
      </c>
      <c r="W3061" t="s">
        <v>3012</v>
      </c>
    </row>
    <row r="3062" spans="1:23" hidden="1" x14ac:dyDescent="0.35">
      <c r="A3062" t="s">
        <v>2176</v>
      </c>
      <c r="C3062" s="403">
        <v>44975</v>
      </c>
      <c r="D3062" t="s">
        <v>3294</v>
      </c>
      <c r="E3062" t="s">
        <v>1257</v>
      </c>
      <c r="F3062" t="s">
        <v>18369</v>
      </c>
      <c r="G3062" t="s">
        <v>2471</v>
      </c>
      <c r="H3062" t="s">
        <v>18370</v>
      </c>
      <c r="I3062" t="s">
        <v>2472</v>
      </c>
      <c r="J3062" t="s">
        <v>102</v>
      </c>
      <c r="K3062" t="s">
        <v>378</v>
      </c>
      <c r="L3062" t="s">
        <v>3533</v>
      </c>
      <c r="M3062" t="s">
        <v>3534</v>
      </c>
      <c r="N3062" t="s">
        <v>18371</v>
      </c>
      <c r="O3062" t="s">
        <v>3021</v>
      </c>
      <c r="P3062" t="s">
        <v>4216</v>
      </c>
      <c r="Q3062" t="s">
        <v>378</v>
      </c>
      <c r="R3062" t="b">
        <v>1</v>
      </c>
      <c r="S3062">
        <v>20000</v>
      </c>
      <c r="T3062" t="s">
        <v>3013</v>
      </c>
      <c r="U3062" t="s">
        <v>3003</v>
      </c>
      <c r="V3062">
        <v>20</v>
      </c>
      <c r="W3062" t="s">
        <v>3021</v>
      </c>
    </row>
    <row r="3063" spans="1:23" hidden="1" x14ac:dyDescent="0.35">
      <c r="A3063" t="s">
        <v>2176</v>
      </c>
      <c r="C3063" s="403">
        <v>44975</v>
      </c>
      <c r="D3063" t="s">
        <v>3543</v>
      </c>
      <c r="E3063" t="s">
        <v>18372</v>
      </c>
      <c r="F3063" t="s">
        <v>18373</v>
      </c>
      <c r="G3063" t="s">
        <v>3231</v>
      </c>
      <c r="H3063" t="s">
        <v>18374</v>
      </c>
      <c r="I3063" t="s">
        <v>3231</v>
      </c>
      <c r="J3063" t="s">
        <v>102</v>
      </c>
      <c r="K3063" t="s">
        <v>378</v>
      </c>
      <c r="L3063" t="s">
        <v>4695</v>
      </c>
      <c r="M3063" t="s">
        <v>1798</v>
      </c>
      <c r="N3063" t="s">
        <v>18375</v>
      </c>
      <c r="O3063" t="s">
        <v>3012</v>
      </c>
      <c r="P3063" t="s">
        <v>4698</v>
      </c>
      <c r="Q3063" t="s">
        <v>378</v>
      </c>
      <c r="R3063" t="b">
        <v>0</v>
      </c>
      <c r="S3063">
        <v>1000</v>
      </c>
      <c r="T3063" t="s">
        <v>3002</v>
      </c>
      <c r="U3063" t="s">
        <v>3003</v>
      </c>
      <c r="V3063">
        <v>1</v>
      </c>
      <c r="W3063" t="s">
        <v>3012</v>
      </c>
    </row>
    <row r="3064" spans="1:23" hidden="1" x14ac:dyDescent="0.35">
      <c r="A3064" t="s">
        <v>2189</v>
      </c>
      <c r="C3064" s="403">
        <v>44928</v>
      </c>
      <c r="D3064" t="s">
        <v>3176</v>
      </c>
      <c r="E3064" t="s">
        <v>353</v>
      </c>
      <c r="F3064" t="s">
        <v>18376</v>
      </c>
      <c r="G3064" t="s">
        <v>18377</v>
      </c>
      <c r="H3064" t="s">
        <v>18378</v>
      </c>
      <c r="I3064" t="s">
        <v>1260</v>
      </c>
      <c r="J3064" t="s">
        <v>100</v>
      </c>
      <c r="K3064" t="s">
        <v>293</v>
      </c>
      <c r="L3064" t="s">
        <v>10061</v>
      </c>
      <c r="M3064" t="s">
        <v>11269</v>
      </c>
      <c r="N3064" t="s">
        <v>18379</v>
      </c>
      <c r="O3064" t="s">
        <v>3021</v>
      </c>
      <c r="P3064" t="s">
        <v>10061</v>
      </c>
      <c r="Q3064" t="s">
        <v>293</v>
      </c>
      <c r="R3064" t="b">
        <v>0</v>
      </c>
      <c r="S3064">
        <v>1600</v>
      </c>
      <c r="T3064" t="s">
        <v>3013</v>
      </c>
      <c r="U3064" t="s">
        <v>3003</v>
      </c>
      <c r="V3064">
        <v>1.6</v>
      </c>
      <c r="W3064" t="s">
        <v>3021</v>
      </c>
    </row>
    <row r="3065" spans="1:23" hidden="1" x14ac:dyDescent="0.35">
      <c r="A3065" t="s">
        <v>350</v>
      </c>
      <c r="C3065" s="403">
        <v>44928</v>
      </c>
      <c r="D3065" t="s">
        <v>3543</v>
      </c>
      <c r="E3065" t="s">
        <v>1819</v>
      </c>
      <c r="F3065" t="s">
        <v>18380</v>
      </c>
      <c r="G3065" t="s">
        <v>18381</v>
      </c>
      <c r="H3065" t="s">
        <v>18382</v>
      </c>
      <c r="I3065" t="s">
        <v>2301</v>
      </c>
      <c r="J3065" t="s">
        <v>3247</v>
      </c>
      <c r="K3065" t="s">
        <v>298</v>
      </c>
      <c r="L3065" t="s">
        <v>17682</v>
      </c>
      <c r="M3065" t="s">
        <v>1798</v>
      </c>
      <c r="N3065" t="s">
        <v>18383</v>
      </c>
      <c r="O3065" t="s">
        <v>3021</v>
      </c>
      <c r="P3065" t="s">
        <v>17684</v>
      </c>
      <c r="Q3065" t="s">
        <v>307</v>
      </c>
      <c r="R3065" t="b">
        <v>0</v>
      </c>
      <c r="S3065">
        <v>3000</v>
      </c>
      <c r="T3065" t="s">
        <v>3013</v>
      </c>
      <c r="U3065" t="s">
        <v>3003</v>
      </c>
      <c r="V3065">
        <v>3</v>
      </c>
      <c r="W3065" t="s">
        <v>3021</v>
      </c>
    </row>
    <row r="3066" spans="1:23" hidden="1" x14ac:dyDescent="0.35">
      <c r="A3066" t="s">
        <v>2189</v>
      </c>
      <c r="C3066" s="403">
        <v>44928</v>
      </c>
      <c r="D3066" t="s">
        <v>3536</v>
      </c>
      <c r="E3066" t="s">
        <v>1188</v>
      </c>
      <c r="F3066" t="s">
        <v>18384</v>
      </c>
      <c r="G3066" t="s">
        <v>18385</v>
      </c>
      <c r="H3066" t="s">
        <v>18386</v>
      </c>
      <c r="I3066" t="s">
        <v>2361</v>
      </c>
      <c r="J3066" t="s">
        <v>100</v>
      </c>
      <c r="K3066" t="s">
        <v>293</v>
      </c>
      <c r="L3066" t="s">
        <v>3548</v>
      </c>
      <c r="M3066" t="s">
        <v>10099</v>
      </c>
      <c r="N3066" t="s">
        <v>10119</v>
      </c>
      <c r="O3066" t="s">
        <v>3012</v>
      </c>
      <c r="P3066" t="s">
        <v>10099</v>
      </c>
      <c r="Q3066" t="s">
        <v>293</v>
      </c>
      <c r="R3066" t="b">
        <v>0</v>
      </c>
      <c r="S3066">
        <v>1000</v>
      </c>
      <c r="T3066" t="s">
        <v>3013</v>
      </c>
      <c r="U3066" t="s">
        <v>3003</v>
      </c>
      <c r="V3066">
        <v>1</v>
      </c>
      <c r="W3066" t="s">
        <v>3012</v>
      </c>
    </row>
    <row r="3067" spans="1:23" hidden="1" x14ac:dyDescent="0.35">
      <c r="A3067" t="s">
        <v>2189</v>
      </c>
      <c r="C3067" s="403">
        <v>44928</v>
      </c>
      <c r="D3067" t="s">
        <v>3176</v>
      </c>
      <c r="E3067" t="s">
        <v>296</v>
      </c>
      <c r="F3067" t="s">
        <v>18387</v>
      </c>
      <c r="G3067" t="s">
        <v>18388</v>
      </c>
      <c r="H3067" t="s">
        <v>18389</v>
      </c>
      <c r="I3067" t="s">
        <v>2348</v>
      </c>
      <c r="J3067" t="s">
        <v>100</v>
      </c>
      <c r="K3067" t="s">
        <v>293</v>
      </c>
      <c r="L3067" t="s">
        <v>3114</v>
      </c>
      <c r="M3067" t="s">
        <v>15899</v>
      </c>
      <c r="N3067" t="s">
        <v>18390</v>
      </c>
      <c r="O3067" t="s">
        <v>3021</v>
      </c>
      <c r="P3067" t="s">
        <v>15899</v>
      </c>
      <c r="Q3067" t="s">
        <v>293</v>
      </c>
      <c r="R3067" t="b">
        <v>0</v>
      </c>
      <c r="S3067">
        <v>40000</v>
      </c>
      <c r="T3067" t="s">
        <v>3013</v>
      </c>
      <c r="U3067" t="s">
        <v>3003</v>
      </c>
      <c r="V3067">
        <v>40</v>
      </c>
      <c r="W3067" t="s">
        <v>3021</v>
      </c>
    </row>
    <row r="3068" spans="1:23" hidden="1" x14ac:dyDescent="0.35">
      <c r="A3068" t="s">
        <v>2189</v>
      </c>
      <c r="C3068" s="403">
        <v>44928</v>
      </c>
      <c r="D3068" t="s">
        <v>3176</v>
      </c>
      <c r="E3068" t="s">
        <v>325</v>
      </c>
      <c r="F3068" t="s">
        <v>18391</v>
      </c>
      <c r="G3068" t="s">
        <v>18392</v>
      </c>
      <c r="H3068" t="s">
        <v>18393</v>
      </c>
      <c r="I3068" t="s">
        <v>2385</v>
      </c>
      <c r="J3068" t="s">
        <v>100</v>
      </c>
      <c r="K3068" t="s">
        <v>293</v>
      </c>
      <c r="L3068" t="s">
        <v>3866</v>
      </c>
      <c r="M3068" t="s">
        <v>10433</v>
      </c>
      <c r="N3068" t="s">
        <v>18394</v>
      </c>
      <c r="O3068" t="s">
        <v>3012</v>
      </c>
      <c r="P3068" t="s">
        <v>18395</v>
      </c>
      <c r="Q3068" t="s">
        <v>293</v>
      </c>
      <c r="R3068" t="b">
        <v>0</v>
      </c>
      <c r="S3068">
        <v>1200</v>
      </c>
      <c r="T3068" t="s">
        <v>3013</v>
      </c>
      <c r="U3068" t="s">
        <v>3003</v>
      </c>
      <c r="V3068">
        <v>1.2</v>
      </c>
      <c r="W3068" t="s">
        <v>3012</v>
      </c>
    </row>
    <row r="3069" spans="1:23" hidden="1" x14ac:dyDescent="0.35">
      <c r="A3069" t="s">
        <v>350</v>
      </c>
      <c r="C3069" s="403">
        <v>44928</v>
      </c>
      <c r="D3069" t="s">
        <v>3543</v>
      </c>
      <c r="E3069" t="s">
        <v>1662</v>
      </c>
      <c r="F3069" t="s">
        <v>18396</v>
      </c>
      <c r="G3069" t="s">
        <v>1667</v>
      </c>
      <c r="H3069" t="s">
        <v>18397</v>
      </c>
      <c r="I3069" t="s">
        <v>2335</v>
      </c>
      <c r="J3069" t="s">
        <v>3247</v>
      </c>
      <c r="K3069" t="s">
        <v>298</v>
      </c>
      <c r="L3069" t="s">
        <v>4089</v>
      </c>
      <c r="M3069" t="s">
        <v>1798</v>
      </c>
      <c r="N3069" t="s">
        <v>18398</v>
      </c>
      <c r="O3069" t="s">
        <v>3021</v>
      </c>
      <c r="P3069" t="s">
        <v>10637</v>
      </c>
      <c r="Q3069" t="s">
        <v>307</v>
      </c>
      <c r="R3069" t="b">
        <v>0</v>
      </c>
      <c r="S3069">
        <v>2000</v>
      </c>
      <c r="T3069" t="s">
        <v>3013</v>
      </c>
      <c r="U3069" t="s">
        <v>3003</v>
      </c>
      <c r="V3069">
        <v>2</v>
      </c>
      <c r="W3069" t="s">
        <v>3021</v>
      </c>
    </row>
    <row r="3070" spans="1:23" hidden="1" x14ac:dyDescent="0.35">
      <c r="A3070" t="s">
        <v>2189</v>
      </c>
      <c r="C3070" s="403">
        <v>44928</v>
      </c>
      <c r="D3070" t="s">
        <v>3278</v>
      </c>
      <c r="E3070" t="s">
        <v>300</v>
      </c>
      <c r="F3070" t="s">
        <v>18399</v>
      </c>
      <c r="G3070" t="s">
        <v>18400</v>
      </c>
      <c r="H3070" t="s">
        <v>18401</v>
      </c>
      <c r="I3070" t="s">
        <v>2311</v>
      </c>
      <c r="J3070" t="s">
        <v>100</v>
      </c>
      <c r="K3070" t="s">
        <v>293</v>
      </c>
      <c r="L3070" t="s">
        <v>4703</v>
      </c>
      <c r="M3070" t="s">
        <v>18402</v>
      </c>
      <c r="N3070" t="s">
        <v>4705</v>
      </c>
      <c r="O3070" t="s">
        <v>3021</v>
      </c>
      <c r="P3070" t="s">
        <v>13048</v>
      </c>
      <c r="Q3070" t="s">
        <v>293</v>
      </c>
      <c r="R3070" t="b">
        <v>0</v>
      </c>
      <c r="S3070">
        <v>3000</v>
      </c>
      <c r="T3070" t="s">
        <v>3013</v>
      </c>
      <c r="U3070" t="s">
        <v>3003</v>
      </c>
      <c r="V3070">
        <v>3</v>
      </c>
      <c r="W3070" t="s">
        <v>3021</v>
      </c>
    </row>
    <row r="3071" spans="1:23" hidden="1" x14ac:dyDescent="0.35">
      <c r="A3071" t="s">
        <v>350</v>
      </c>
      <c r="C3071" s="403">
        <v>44928</v>
      </c>
      <c r="D3071" t="s">
        <v>3661</v>
      </c>
      <c r="E3071" t="s">
        <v>2710</v>
      </c>
      <c r="F3071" t="s">
        <v>18403</v>
      </c>
      <c r="G3071" t="s">
        <v>18404</v>
      </c>
      <c r="H3071" t="s">
        <v>18405</v>
      </c>
      <c r="I3071" t="s">
        <v>2361</v>
      </c>
      <c r="J3071" t="s">
        <v>3247</v>
      </c>
      <c r="K3071" t="s">
        <v>298</v>
      </c>
      <c r="L3071" t="s">
        <v>4953</v>
      </c>
      <c r="M3071" t="s">
        <v>18406</v>
      </c>
      <c r="N3071" t="s">
        <v>18407</v>
      </c>
      <c r="O3071" t="s">
        <v>3021</v>
      </c>
      <c r="P3071" t="s">
        <v>18408</v>
      </c>
      <c r="Q3071" t="s">
        <v>307</v>
      </c>
      <c r="R3071" t="b">
        <v>0</v>
      </c>
      <c r="S3071">
        <v>5000</v>
      </c>
      <c r="T3071" t="s">
        <v>3013</v>
      </c>
      <c r="U3071" t="s">
        <v>3003</v>
      </c>
      <c r="V3071">
        <v>5</v>
      </c>
      <c r="W3071" t="s">
        <v>3021</v>
      </c>
    </row>
    <row r="3072" spans="1:23" hidden="1" x14ac:dyDescent="0.35">
      <c r="A3072" t="s">
        <v>350</v>
      </c>
      <c r="C3072" s="403">
        <v>44928</v>
      </c>
      <c r="D3072" t="s">
        <v>3661</v>
      </c>
      <c r="E3072" t="s">
        <v>351</v>
      </c>
      <c r="F3072" t="s">
        <v>18409</v>
      </c>
      <c r="G3072" t="s">
        <v>18410</v>
      </c>
      <c r="H3072" t="s">
        <v>18411</v>
      </c>
      <c r="I3072" t="s">
        <v>2367</v>
      </c>
      <c r="J3072" t="s">
        <v>3247</v>
      </c>
      <c r="K3072" t="s">
        <v>298</v>
      </c>
      <c r="L3072" t="s">
        <v>4682</v>
      </c>
      <c r="M3072" t="s">
        <v>4683</v>
      </c>
      <c r="N3072" t="s">
        <v>18412</v>
      </c>
      <c r="O3072" t="s">
        <v>3021</v>
      </c>
      <c r="P3072" t="s">
        <v>4684</v>
      </c>
      <c r="Q3072" t="s">
        <v>307</v>
      </c>
      <c r="R3072" t="b">
        <v>0</v>
      </c>
      <c r="S3072">
        <v>20000</v>
      </c>
      <c r="T3072" t="s">
        <v>3013</v>
      </c>
      <c r="U3072" t="s">
        <v>3003</v>
      </c>
      <c r="V3072">
        <v>20</v>
      </c>
      <c r="W3072" t="s">
        <v>3021</v>
      </c>
    </row>
    <row r="3073" spans="1:23" hidden="1" x14ac:dyDescent="0.35">
      <c r="A3073" t="s">
        <v>350</v>
      </c>
      <c r="C3073" s="403">
        <v>44928</v>
      </c>
      <c r="D3073" t="s">
        <v>3543</v>
      </c>
      <c r="E3073" t="s">
        <v>2911</v>
      </c>
      <c r="F3073" t="s">
        <v>18413</v>
      </c>
      <c r="G3073" t="s">
        <v>18414</v>
      </c>
      <c r="H3073" t="s">
        <v>18415</v>
      </c>
      <c r="I3073" t="s">
        <v>2279</v>
      </c>
      <c r="J3073" t="s">
        <v>3247</v>
      </c>
      <c r="K3073" t="s">
        <v>298</v>
      </c>
      <c r="L3073" t="s">
        <v>13884</v>
      </c>
      <c r="M3073" t="s">
        <v>4684</v>
      </c>
      <c r="N3073" t="s">
        <v>18416</v>
      </c>
      <c r="O3073" t="s">
        <v>3021</v>
      </c>
      <c r="P3073" t="s">
        <v>4684</v>
      </c>
      <c r="Q3073" t="s">
        <v>307</v>
      </c>
      <c r="R3073" t="b">
        <v>0</v>
      </c>
      <c r="S3073">
        <v>3000</v>
      </c>
      <c r="T3073" t="s">
        <v>3648</v>
      </c>
      <c r="U3073" t="s">
        <v>3003</v>
      </c>
      <c r="V3073">
        <v>3</v>
      </c>
      <c r="W3073" t="s">
        <v>3021</v>
      </c>
    </row>
    <row r="3074" spans="1:23" hidden="1" x14ac:dyDescent="0.35">
      <c r="A3074" t="s">
        <v>350</v>
      </c>
      <c r="C3074" s="403">
        <v>44928</v>
      </c>
      <c r="D3074" t="s">
        <v>3543</v>
      </c>
      <c r="E3074" t="s">
        <v>2728</v>
      </c>
      <c r="F3074" t="s">
        <v>18417</v>
      </c>
      <c r="G3074" t="s">
        <v>18418</v>
      </c>
      <c r="H3074" t="s">
        <v>18419</v>
      </c>
      <c r="I3074" t="s">
        <v>18420</v>
      </c>
      <c r="J3074" t="s">
        <v>3247</v>
      </c>
      <c r="K3074" t="s">
        <v>298</v>
      </c>
      <c r="L3074" t="s">
        <v>8549</v>
      </c>
      <c r="M3074" t="s">
        <v>1798</v>
      </c>
      <c r="N3074" t="s">
        <v>18421</v>
      </c>
      <c r="O3074" t="s">
        <v>3012</v>
      </c>
      <c r="P3074" t="s">
        <v>13925</v>
      </c>
      <c r="Q3074" t="s">
        <v>307</v>
      </c>
      <c r="R3074" t="b">
        <v>0</v>
      </c>
      <c r="S3074">
        <v>2000</v>
      </c>
      <c r="T3074" t="s">
        <v>3013</v>
      </c>
      <c r="U3074" t="s">
        <v>3003</v>
      </c>
      <c r="V3074">
        <v>2</v>
      </c>
      <c r="W3074" t="s">
        <v>3012</v>
      </c>
    </row>
    <row r="3075" spans="1:23" hidden="1" x14ac:dyDescent="0.35">
      <c r="A3075" t="s">
        <v>350</v>
      </c>
      <c r="C3075" s="403">
        <v>44928</v>
      </c>
      <c r="D3075" t="s">
        <v>3543</v>
      </c>
      <c r="E3075" t="s">
        <v>2726</v>
      </c>
      <c r="F3075" t="s">
        <v>18422</v>
      </c>
      <c r="G3075" t="s">
        <v>18423</v>
      </c>
      <c r="H3075" t="s">
        <v>18424</v>
      </c>
      <c r="I3075" t="s">
        <v>2705</v>
      </c>
      <c r="J3075" t="s">
        <v>3247</v>
      </c>
      <c r="K3075" t="s">
        <v>298</v>
      </c>
      <c r="L3075" t="s">
        <v>8549</v>
      </c>
      <c r="M3075" t="s">
        <v>1798</v>
      </c>
      <c r="N3075" t="s">
        <v>18425</v>
      </c>
      <c r="O3075" t="s">
        <v>3021</v>
      </c>
      <c r="P3075" t="s">
        <v>13925</v>
      </c>
      <c r="Q3075" t="s">
        <v>307</v>
      </c>
      <c r="R3075" t="b">
        <v>0</v>
      </c>
      <c r="S3075">
        <v>3000</v>
      </c>
      <c r="T3075" t="s">
        <v>3648</v>
      </c>
      <c r="U3075" t="s">
        <v>3003</v>
      </c>
      <c r="V3075">
        <v>3</v>
      </c>
      <c r="W3075" t="s">
        <v>3021</v>
      </c>
    </row>
    <row r="3076" spans="1:23" hidden="1" x14ac:dyDescent="0.35">
      <c r="A3076" t="s">
        <v>350</v>
      </c>
      <c r="C3076" s="403">
        <v>44928</v>
      </c>
      <c r="D3076" t="s">
        <v>3543</v>
      </c>
      <c r="E3076" t="s">
        <v>2914</v>
      </c>
      <c r="F3076" t="s">
        <v>18426</v>
      </c>
      <c r="G3076" t="s">
        <v>18427</v>
      </c>
      <c r="H3076" t="s">
        <v>18428</v>
      </c>
      <c r="I3076" t="s">
        <v>2445</v>
      </c>
      <c r="J3076" t="s">
        <v>3247</v>
      </c>
      <c r="K3076" t="s">
        <v>298</v>
      </c>
      <c r="L3076" t="s">
        <v>11356</v>
      </c>
      <c r="M3076" t="s">
        <v>18429</v>
      </c>
      <c r="N3076" t="s">
        <v>18430</v>
      </c>
      <c r="O3076" t="s">
        <v>3021</v>
      </c>
      <c r="P3076" t="s">
        <v>11359</v>
      </c>
      <c r="Q3076" t="s">
        <v>307</v>
      </c>
      <c r="R3076" t="b">
        <v>0</v>
      </c>
      <c r="S3076">
        <v>25000</v>
      </c>
      <c r="T3076" t="s">
        <v>3013</v>
      </c>
      <c r="U3076" t="s">
        <v>3003</v>
      </c>
      <c r="V3076">
        <v>25</v>
      </c>
      <c r="W3076" t="s">
        <v>3021</v>
      </c>
    </row>
    <row r="3077" spans="1:23" hidden="1" x14ac:dyDescent="0.35">
      <c r="A3077" t="s">
        <v>350</v>
      </c>
      <c r="C3077" s="403">
        <v>44928</v>
      </c>
      <c r="D3077" t="s">
        <v>3543</v>
      </c>
      <c r="E3077" t="s">
        <v>1203</v>
      </c>
      <c r="F3077" t="s">
        <v>18431</v>
      </c>
      <c r="G3077" t="s">
        <v>18432</v>
      </c>
      <c r="H3077" t="s">
        <v>18433</v>
      </c>
      <c r="I3077" t="s">
        <v>18434</v>
      </c>
      <c r="J3077" t="s">
        <v>3247</v>
      </c>
      <c r="K3077" t="s">
        <v>298</v>
      </c>
      <c r="L3077" t="s">
        <v>3777</v>
      </c>
      <c r="M3077" t="s">
        <v>1798</v>
      </c>
      <c r="N3077" t="s">
        <v>18435</v>
      </c>
      <c r="O3077" t="s">
        <v>3021</v>
      </c>
      <c r="P3077" t="s">
        <v>10081</v>
      </c>
      <c r="Q3077" t="s">
        <v>307</v>
      </c>
      <c r="R3077" t="b">
        <v>0</v>
      </c>
      <c r="S3077">
        <v>5000</v>
      </c>
      <c r="T3077" t="s">
        <v>3013</v>
      </c>
      <c r="U3077" t="s">
        <v>3003</v>
      </c>
      <c r="V3077">
        <v>5</v>
      </c>
      <c r="W3077" t="s">
        <v>3021</v>
      </c>
    </row>
    <row r="3078" spans="1:23" hidden="1" x14ac:dyDescent="0.35">
      <c r="A3078" t="s">
        <v>350</v>
      </c>
      <c r="C3078" s="403">
        <v>44928</v>
      </c>
      <c r="D3078" t="s">
        <v>3543</v>
      </c>
      <c r="E3078" t="s">
        <v>297</v>
      </c>
      <c r="F3078" t="s">
        <v>18436</v>
      </c>
      <c r="G3078" t="s">
        <v>2376</v>
      </c>
      <c r="H3078" t="s">
        <v>18437</v>
      </c>
      <c r="I3078" t="s">
        <v>2280</v>
      </c>
      <c r="J3078" t="s">
        <v>3247</v>
      </c>
      <c r="K3078" t="s">
        <v>298</v>
      </c>
      <c r="L3078" t="s">
        <v>3777</v>
      </c>
      <c r="M3078" t="s">
        <v>1798</v>
      </c>
      <c r="N3078" t="s">
        <v>18438</v>
      </c>
      <c r="O3078" t="s">
        <v>3021</v>
      </c>
      <c r="P3078" t="s">
        <v>10081</v>
      </c>
      <c r="Q3078" t="s">
        <v>307</v>
      </c>
      <c r="R3078" t="b">
        <v>0</v>
      </c>
      <c r="S3078">
        <v>3000</v>
      </c>
      <c r="T3078" t="s">
        <v>3013</v>
      </c>
      <c r="U3078" t="s">
        <v>3003</v>
      </c>
      <c r="V3078">
        <v>3</v>
      </c>
      <c r="W3078" t="s">
        <v>3021</v>
      </c>
    </row>
    <row r="3079" spans="1:23" hidden="1" x14ac:dyDescent="0.35">
      <c r="A3079" t="s">
        <v>2189</v>
      </c>
      <c r="C3079" s="403">
        <v>44928</v>
      </c>
      <c r="D3079" t="s">
        <v>2993</v>
      </c>
      <c r="E3079" t="s">
        <v>309</v>
      </c>
      <c r="F3079" t="s">
        <v>18439</v>
      </c>
      <c r="G3079" t="s">
        <v>18440</v>
      </c>
      <c r="H3079" t="s">
        <v>18441</v>
      </c>
      <c r="I3079" t="s">
        <v>2722</v>
      </c>
      <c r="J3079" t="s">
        <v>100</v>
      </c>
      <c r="K3079" t="s">
        <v>293</v>
      </c>
      <c r="L3079" t="s">
        <v>3866</v>
      </c>
      <c r="M3079" t="s">
        <v>3869</v>
      </c>
      <c r="N3079" t="s">
        <v>18442</v>
      </c>
      <c r="O3079" t="s">
        <v>3021</v>
      </c>
      <c r="P3079" t="s">
        <v>3869</v>
      </c>
      <c r="Q3079" t="s">
        <v>293</v>
      </c>
      <c r="R3079" t="b">
        <v>0</v>
      </c>
      <c r="S3079">
        <v>12000</v>
      </c>
      <c r="T3079" t="s">
        <v>3013</v>
      </c>
      <c r="U3079" t="s">
        <v>3003</v>
      </c>
      <c r="V3079">
        <v>12</v>
      </c>
      <c r="W3079" t="s">
        <v>3021</v>
      </c>
    </row>
    <row r="3080" spans="1:23" hidden="1" x14ac:dyDescent="0.35">
      <c r="A3080" t="s">
        <v>2189</v>
      </c>
      <c r="C3080" s="403">
        <v>44928</v>
      </c>
      <c r="D3080" t="s">
        <v>3176</v>
      </c>
      <c r="E3080" t="s">
        <v>312</v>
      </c>
      <c r="F3080" t="s">
        <v>18443</v>
      </c>
      <c r="G3080" t="s">
        <v>18444</v>
      </c>
      <c r="H3080" t="s">
        <v>18445</v>
      </c>
      <c r="I3080" t="s">
        <v>488</v>
      </c>
      <c r="J3080" t="s">
        <v>100</v>
      </c>
      <c r="K3080" t="s">
        <v>293</v>
      </c>
      <c r="L3080" t="s">
        <v>3866</v>
      </c>
      <c r="M3080" t="s">
        <v>18446</v>
      </c>
      <c r="N3080" t="s">
        <v>18447</v>
      </c>
      <c r="O3080" t="s">
        <v>3012</v>
      </c>
      <c r="P3080" t="s">
        <v>18446</v>
      </c>
      <c r="Q3080" t="s">
        <v>293</v>
      </c>
      <c r="R3080" t="b">
        <v>0</v>
      </c>
      <c r="S3080">
        <v>1400</v>
      </c>
      <c r="T3080" t="s">
        <v>3013</v>
      </c>
      <c r="U3080" t="s">
        <v>3003</v>
      </c>
      <c r="V3080">
        <v>1.4</v>
      </c>
      <c r="W3080" t="s">
        <v>3012</v>
      </c>
    </row>
    <row r="3081" spans="1:23" hidden="1" x14ac:dyDescent="0.35">
      <c r="A3081" t="s">
        <v>2189</v>
      </c>
      <c r="C3081" s="403">
        <v>44928</v>
      </c>
      <c r="D3081" t="s">
        <v>3176</v>
      </c>
      <c r="E3081" t="s">
        <v>324</v>
      </c>
      <c r="F3081" t="s">
        <v>18448</v>
      </c>
      <c r="G3081" t="s">
        <v>18449</v>
      </c>
      <c r="H3081" t="s">
        <v>18450</v>
      </c>
      <c r="I3081" t="s">
        <v>1719</v>
      </c>
      <c r="J3081" t="s">
        <v>100</v>
      </c>
      <c r="K3081" t="s">
        <v>293</v>
      </c>
      <c r="L3081" t="s">
        <v>3548</v>
      </c>
      <c r="M3081" t="s">
        <v>3549</v>
      </c>
      <c r="N3081" t="s">
        <v>18451</v>
      </c>
      <c r="O3081" t="s">
        <v>3021</v>
      </c>
      <c r="P3081" t="s">
        <v>3549</v>
      </c>
      <c r="Q3081" t="s">
        <v>293</v>
      </c>
      <c r="R3081" t="b">
        <v>0</v>
      </c>
      <c r="S3081">
        <v>5000</v>
      </c>
      <c r="T3081" t="s">
        <v>3013</v>
      </c>
      <c r="U3081" t="s">
        <v>3003</v>
      </c>
      <c r="V3081">
        <v>5</v>
      </c>
      <c r="W3081" t="s">
        <v>3021</v>
      </c>
    </row>
    <row r="3082" spans="1:23" hidden="1" x14ac:dyDescent="0.35">
      <c r="A3082" t="s">
        <v>2189</v>
      </c>
      <c r="C3082" s="403">
        <v>44928</v>
      </c>
      <c r="D3082" t="s">
        <v>3176</v>
      </c>
      <c r="E3082" t="s">
        <v>319</v>
      </c>
      <c r="F3082" t="s">
        <v>18452</v>
      </c>
      <c r="G3082" t="s">
        <v>18453</v>
      </c>
      <c r="H3082" t="s">
        <v>18454</v>
      </c>
      <c r="I3082" t="s">
        <v>2401</v>
      </c>
      <c r="J3082" t="s">
        <v>100</v>
      </c>
      <c r="K3082" t="s">
        <v>293</v>
      </c>
      <c r="L3082" t="s">
        <v>3548</v>
      </c>
      <c r="M3082" t="s">
        <v>13417</v>
      </c>
      <c r="N3082" t="s">
        <v>18455</v>
      </c>
      <c r="O3082" t="s">
        <v>3021</v>
      </c>
      <c r="P3082" t="s">
        <v>16359</v>
      </c>
      <c r="Q3082" t="s">
        <v>293</v>
      </c>
      <c r="R3082" t="b">
        <v>0</v>
      </c>
      <c r="S3082">
        <v>6000</v>
      </c>
      <c r="T3082" t="s">
        <v>3648</v>
      </c>
      <c r="U3082" t="s">
        <v>3003</v>
      </c>
      <c r="V3082">
        <v>6</v>
      </c>
      <c r="W3082" t="s">
        <v>3021</v>
      </c>
    </row>
    <row r="3083" spans="1:23" hidden="1" x14ac:dyDescent="0.35">
      <c r="A3083" t="s">
        <v>2189</v>
      </c>
      <c r="C3083" s="403">
        <v>44928</v>
      </c>
      <c r="D3083" t="s">
        <v>3176</v>
      </c>
      <c r="E3083" t="s">
        <v>315</v>
      </c>
      <c r="F3083" t="s">
        <v>18456</v>
      </c>
      <c r="G3083" t="s">
        <v>18457</v>
      </c>
      <c r="H3083" t="s">
        <v>18458</v>
      </c>
      <c r="I3083" t="s">
        <v>143</v>
      </c>
      <c r="J3083" t="s">
        <v>100</v>
      </c>
      <c r="K3083" t="s">
        <v>293</v>
      </c>
      <c r="L3083" t="s">
        <v>3114</v>
      </c>
      <c r="M3083" t="s">
        <v>18459</v>
      </c>
      <c r="N3083" t="s">
        <v>18460</v>
      </c>
      <c r="O3083" t="s">
        <v>3021</v>
      </c>
      <c r="P3083" t="s">
        <v>18459</v>
      </c>
      <c r="Q3083" t="s">
        <v>293</v>
      </c>
      <c r="R3083" t="b">
        <v>0</v>
      </c>
      <c r="S3083">
        <v>12000</v>
      </c>
      <c r="T3083" t="s">
        <v>3013</v>
      </c>
      <c r="U3083" t="s">
        <v>3003</v>
      </c>
      <c r="V3083">
        <v>12</v>
      </c>
      <c r="W3083" t="s">
        <v>3021</v>
      </c>
    </row>
    <row r="3084" spans="1:23" hidden="1" x14ac:dyDescent="0.35">
      <c r="A3084" t="s">
        <v>2189</v>
      </c>
      <c r="C3084" s="403">
        <v>44928</v>
      </c>
      <c r="D3084" t="s">
        <v>3176</v>
      </c>
      <c r="E3084" t="s">
        <v>338</v>
      </c>
      <c r="F3084" t="s">
        <v>18461</v>
      </c>
      <c r="G3084" t="s">
        <v>18462</v>
      </c>
      <c r="H3084" t="s">
        <v>18463</v>
      </c>
      <c r="I3084" t="s">
        <v>2277</v>
      </c>
      <c r="J3084" t="s">
        <v>100</v>
      </c>
      <c r="K3084" t="s">
        <v>293</v>
      </c>
      <c r="L3084" t="s">
        <v>3114</v>
      </c>
      <c r="M3084" t="s">
        <v>4706</v>
      </c>
      <c r="N3084" t="s">
        <v>18464</v>
      </c>
      <c r="O3084" t="s">
        <v>3012</v>
      </c>
      <c r="P3084" t="s">
        <v>4706</v>
      </c>
      <c r="Q3084" t="s">
        <v>293</v>
      </c>
      <c r="R3084" t="b">
        <v>0</v>
      </c>
      <c r="S3084">
        <v>1400</v>
      </c>
      <c r="T3084" t="s">
        <v>3013</v>
      </c>
      <c r="U3084" t="s">
        <v>3003</v>
      </c>
      <c r="V3084">
        <v>1.4</v>
      </c>
      <c r="W3084" t="s">
        <v>3012</v>
      </c>
    </row>
    <row r="3085" spans="1:23" hidden="1" x14ac:dyDescent="0.35">
      <c r="A3085" t="s">
        <v>2189</v>
      </c>
      <c r="C3085" s="403">
        <v>44928</v>
      </c>
      <c r="D3085" t="s">
        <v>3176</v>
      </c>
      <c r="E3085" t="s">
        <v>341</v>
      </c>
      <c r="F3085" t="s">
        <v>18465</v>
      </c>
      <c r="G3085" t="s">
        <v>18466</v>
      </c>
      <c r="H3085" t="s">
        <v>18467</v>
      </c>
      <c r="I3085" t="s">
        <v>2415</v>
      </c>
      <c r="J3085" t="s">
        <v>100</v>
      </c>
      <c r="K3085" t="s">
        <v>293</v>
      </c>
      <c r="L3085" t="s">
        <v>3114</v>
      </c>
      <c r="M3085" t="s">
        <v>15350</v>
      </c>
      <c r="N3085" t="s">
        <v>18468</v>
      </c>
      <c r="O3085" t="s">
        <v>3021</v>
      </c>
      <c r="P3085" t="s">
        <v>4706</v>
      </c>
      <c r="Q3085" t="s">
        <v>293</v>
      </c>
      <c r="R3085" t="b">
        <v>0</v>
      </c>
      <c r="S3085">
        <v>1600</v>
      </c>
      <c r="T3085" t="s">
        <v>3013</v>
      </c>
      <c r="U3085" t="s">
        <v>3003</v>
      </c>
      <c r="V3085">
        <v>1.6</v>
      </c>
      <c r="W3085" t="s">
        <v>3021</v>
      </c>
    </row>
    <row r="3086" spans="1:23" hidden="1" x14ac:dyDescent="0.35">
      <c r="A3086" t="s">
        <v>2189</v>
      </c>
      <c r="C3086" s="403">
        <v>44928</v>
      </c>
      <c r="D3086" t="s">
        <v>18469</v>
      </c>
      <c r="E3086" t="s">
        <v>2901</v>
      </c>
      <c r="F3086" t="s">
        <v>18470</v>
      </c>
      <c r="G3086" t="s">
        <v>18471</v>
      </c>
      <c r="H3086" t="s">
        <v>18472</v>
      </c>
      <c r="I3086" t="s">
        <v>4170</v>
      </c>
      <c r="J3086" t="s">
        <v>100</v>
      </c>
      <c r="K3086" t="s">
        <v>293</v>
      </c>
      <c r="L3086" t="s">
        <v>3114</v>
      </c>
      <c r="M3086" t="s">
        <v>6364</v>
      </c>
      <c r="N3086" t="s">
        <v>18473</v>
      </c>
      <c r="O3086" t="s">
        <v>3021</v>
      </c>
      <c r="P3086" t="s">
        <v>4706</v>
      </c>
      <c r="Q3086" t="s">
        <v>293</v>
      </c>
      <c r="R3086" t="b">
        <v>0</v>
      </c>
      <c r="S3086">
        <v>10000</v>
      </c>
      <c r="T3086" t="s">
        <v>3013</v>
      </c>
      <c r="U3086" t="s">
        <v>3003</v>
      </c>
      <c r="V3086">
        <v>10</v>
      </c>
      <c r="W3086" t="s">
        <v>3021</v>
      </c>
    </row>
    <row r="3087" spans="1:23" hidden="1" x14ac:dyDescent="0.35">
      <c r="A3087" t="s">
        <v>2189</v>
      </c>
      <c r="C3087" s="403">
        <v>44928</v>
      </c>
      <c r="D3087" t="s">
        <v>3176</v>
      </c>
      <c r="E3087" t="s">
        <v>352</v>
      </c>
      <c r="F3087" t="s">
        <v>18474</v>
      </c>
      <c r="G3087" t="s">
        <v>18475</v>
      </c>
      <c r="H3087" t="s">
        <v>18476</v>
      </c>
      <c r="I3087" t="s">
        <v>2288</v>
      </c>
      <c r="J3087" t="s">
        <v>100</v>
      </c>
      <c r="K3087" t="s">
        <v>293</v>
      </c>
      <c r="L3087" t="s">
        <v>3114</v>
      </c>
      <c r="M3087" t="s">
        <v>6364</v>
      </c>
      <c r="N3087" t="s">
        <v>18477</v>
      </c>
      <c r="O3087" t="s">
        <v>3012</v>
      </c>
      <c r="P3087" t="s">
        <v>4706</v>
      </c>
      <c r="Q3087" t="s">
        <v>293</v>
      </c>
      <c r="R3087" t="b">
        <v>0</v>
      </c>
      <c r="S3087">
        <v>1600</v>
      </c>
      <c r="T3087" t="s">
        <v>3013</v>
      </c>
      <c r="U3087" t="s">
        <v>3003</v>
      </c>
      <c r="V3087">
        <v>1.6</v>
      </c>
      <c r="W3087" t="s">
        <v>3012</v>
      </c>
    </row>
    <row r="3088" spans="1:23" hidden="1" x14ac:dyDescent="0.35">
      <c r="A3088" t="s">
        <v>2189</v>
      </c>
      <c r="C3088" s="403">
        <v>44928</v>
      </c>
      <c r="D3088" t="s">
        <v>3543</v>
      </c>
      <c r="E3088" t="s">
        <v>2906</v>
      </c>
      <c r="F3088" t="s">
        <v>18478</v>
      </c>
      <c r="G3088" t="s">
        <v>18479</v>
      </c>
      <c r="H3088" t="s">
        <v>18480</v>
      </c>
      <c r="I3088" t="s">
        <v>2907</v>
      </c>
      <c r="J3088" t="s">
        <v>100</v>
      </c>
      <c r="K3088" t="s">
        <v>293</v>
      </c>
      <c r="L3088" t="s">
        <v>3114</v>
      </c>
      <c r="M3088" t="s">
        <v>1798</v>
      </c>
      <c r="N3088" t="s">
        <v>18481</v>
      </c>
      <c r="O3088" t="s">
        <v>3021</v>
      </c>
      <c r="P3088" t="s">
        <v>4706</v>
      </c>
      <c r="Q3088" t="s">
        <v>293</v>
      </c>
      <c r="R3088" t="b">
        <v>0</v>
      </c>
      <c r="S3088">
        <v>2000</v>
      </c>
      <c r="T3088" t="s">
        <v>3013</v>
      </c>
      <c r="U3088" t="s">
        <v>3003</v>
      </c>
      <c r="V3088">
        <v>2</v>
      </c>
      <c r="W3088" t="s">
        <v>3021</v>
      </c>
    </row>
    <row r="3089" spans="1:23" hidden="1" x14ac:dyDescent="0.35">
      <c r="A3089" t="s">
        <v>2189</v>
      </c>
      <c r="C3089" s="403">
        <v>44928</v>
      </c>
      <c r="D3089" t="s">
        <v>3543</v>
      </c>
      <c r="E3089" t="s">
        <v>2923</v>
      </c>
      <c r="F3089" t="s">
        <v>18482</v>
      </c>
      <c r="G3089" t="s">
        <v>18483</v>
      </c>
      <c r="H3089" t="s">
        <v>18484</v>
      </c>
      <c r="I3089" t="s">
        <v>2766</v>
      </c>
      <c r="J3089" t="s">
        <v>100</v>
      </c>
      <c r="K3089" t="s">
        <v>293</v>
      </c>
      <c r="L3089" t="s">
        <v>3114</v>
      </c>
      <c r="M3089" t="s">
        <v>1798</v>
      </c>
      <c r="N3089" t="s">
        <v>18485</v>
      </c>
      <c r="O3089" t="s">
        <v>3012</v>
      </c>
      <c r="P3089" t="s">
        <v>4706</v>
      </c>
      <c r="Q3089" t="s">
        <v>293</v>
      </c>
      <c r="R3089" t="b">
        <v>0</v>
      </c>
      <c r="S3089">
        <v>1000</v>
      </c>
      <c r="T3089" t="s">
        <v>3013</v>
      </c>
      <c r="U3089" t="s">
        <v>3003</v>
      </c>
      <c r="V3089">
        <v>1</v>
      </c>
      <c r="W3089" t="s">
        <v>3012</v>
      </c>
    </row>
    <row r="3090" spans="1:23" hidden="1" x14ac:dyDescent="0.35">
      <c r="A3090" t="s">
        <v>2189</v>
      </c>
      <c r="C3090" s="403">
        <v>44928</v>
      </c>
      <c r="D3090" t="s">
        <v>3543</v>
      </c>
      <c r="E3090" t="s">
        <v>2912</v>
      </c>
      <c r="F3090" t="s">
        <v>18486</v>
      </c>
      <c r="G3090" t="s">
        <v>18487</v>
      </c>
      <c r="H3090" t="s">
        <v>18488</v>
      </c>
      <c r="I3090" t="s">
        <v>2913</v>
      </c>
      <c r="J3090" t="s">
        <v>100</v>
      </c>
      <c r="K3090" t="s">
        <v>293</v>
      </c>
      <c r="L3090" t="s">
        <v>3114</v>
      </c>
      <c r="M3090" t="s">
        <v>1798</v>
      </c>
      <c r="N3090" t="s">
        <v>18489</v>
      </c>
      <c r="O3090" t="s">
        <v>3012</v>
      </c>
      <c r="P3090" t="s">
        <v>4706</v>
      </c>
      <c r="Q3090" t="s">
        <v>293</v>
      </c>
      <c r="R3090" t="b">
        <v>0</v>
      </c>
      <c r="S3090">
        <v>1000</v>
      </c>
      <c r="T3090" t="s">
        <v>3013</v>
      </c>
      <c r="U3090" t="s">
        <v>3003</v>
      </c>
      <c r="V3090">
        <v>1</v>
      </c>
      <c r="W3090" t="s">
        <v>3012</v>
      </c>
    </row>
    <row r="3091" spans="1:23" hidden="1" x14ac:dyDescent="0.35">
      <c r="A3091" t="s">
        <v>350</v>
      </c>
      <c r="C3091" s="403">
        <v>44928</v>
      </c>
      <c r="D3091" t="s">
        <v>3661</v>
      </c>
      <c r="E3091" t="s">
        <v>2910</v>
      </c>
      <c r="F3091" t="s">
        <v>18490</v>
      </c>
      <c r="G3091" t="s">
        <v>18491</v>
      </c>
      <c r="H3091" t="s">
        <v>18492</v>
      </c>
      <c r="I3091" t="s">
        <v>2348</v>
      </c>
      <c r="J3091" t="s">
        <v>3247</v>
      </c>
      <c r="K3091" t="s">
        <v>298</v>
      </c>
      <c r="L3091" t="s">
        <v>4953</v>
      </c>
      <c r="M3091" t="s">
        <v>1798</v>
      </c>
      <c r="N3091" t="s">
        <v>18493</v>
      </c>
      <c r="O3091" t="s">
        <v>3021</v>
      </c>
      <c r="P3091" t="s">
        <v>14158</v>
      </c>
      <c r="Q3091" t="s">
        <v>307</v>
      </c>
      <c r="R3091" t="b">
        <v>0</v>
      </c>
      <c r="S3091">
        <v>5000</v>
      </c>
      <c r="T3091" t="s">
        <v>3013</v>
      </c>
      <c r="U3091" t="s">
        <v>3003</v>
      </c>
      <c r="V3091">
        <v>5</v>
      </c>
      <c r="W3091" t="s">
        <v>3021</v>
      </c>
    </row>
    <row r="3092" spans="1:23" hidden="1" x14ac:dyDescent="0.35">
      <c r="A3092" t="s">
        <v>350</v>
      </c>
      <c r="C3092" s="403">
        <v>44928</v>
      </c>
      <c r="D3092" t="s">
        <v>3543</v>
      </c>
      <c r="E3092" t="s">
        <v>2915</v>
      </c>
      <c r="F3092" t="s">
        <v>18494</v>
      </c>
      <c r="G3092" t="s">
        <v>2916</v>
      </c>
      <c r="H3092" t="s">
        <v>18495</v>
      </c>
      <c r="I3092" t="s">
        <v>1125</v>
      </c>
      <c r="J3092" t="s">
        <v>3247</v>
      </c>
      <c r="K3092" t="s">
        <v>298</v>
      </c>
      <c r="L3092" t="s">
        <v>4953</v>
      </c>
      <c r="M3092" t="s">
        <v>1798</v>
      </c>
      <c r="N3092" t="s">
        <v>18496</v>
      </c>
      <c r="O3092" t="s">
        <v>3021</v>
      </c>
      <c r="P3092" t="s">
        <v>14158</v>
      </c>
      <c r="Q3092" t="s">
        <v>307</v>
      </c>
      <c r="R3092" t="b">
        <v>0</v>
      </c>
      <c r="S3092">
        <v>3000</v>
      </c>
      <c r="T3092" t="s">
        <v>3648</v>
      </c>
      <c r="U3092" t="s">
        <v>3003</v>
      </c>
      <c r="V3092">
        <v>3</v>
      </c>
      <c r="W3092" t="s">
        <v>3021</v>
      </c>
    </row>
    <row r="3093" spans="1:23" hidden="1" x14ac:dyDescent="0.35">
      <c r="A3093" t="s">
        <v>350</v>
      </c>
      <c r="C3093" s="403">
        <v>44928</v>
      </c>
      <c r="D3093" t="s">
        <v>3661</v>
      </c>
      <c r="E3093" t="s">
        <v>1226</v>
      </c>
      <c r="F3093" t="s">
        <v>18497</v>
      </c>
      <c r="G3093" t="s">
        <v>2441</v>
      </c>
      <c r="H3093" t="s">
        <v>18498</v>
      </c>
      <c r="I3093" t="s">
        <v>18499</v>
      </c>
      <c r="J3093" t="s">
        <v>3247</v>
      </c>
      <c r="K3093" t="s">
        <v>298</v>
      </c>
      <c r="L3093" t="s">
        <v>4953</v>
      </c>
      <c r="M3093" t="s">
        <v>1798</v>
      </c>
      <c r="N3093" t="s">
        <v>18500</v>
      </c>
      <c r="O3093" t="s">
        <v>3021</v>
      </c>
      <c r="P3093" t="s">
        <v>14158</v>
      </c>
      <c r="Q3093" t="s">
        <v>307</v>
      </c>
      <c r="R3093" t="b">
        <v>0</v>
      </c>
      <c r="S3093">
        <v>7000</v>
      </c>
      <c r="T3093" t="s">
        <v>3013</v>
      </c>
      <c r="U3093" t="s">
        <v>3003</v>
      </c>
      <c r="V3093">
        <v>7</v>
      </c>
      <c r="W3093" t="s">
        <v>3021</v>
      </c>
    </row>
    <row r="3094" spans="1:23" hidden="1" x14ac:dyDescent="0.35">
      <c r="A3094" t="s">
        <v>350</v>
      </c>
      <c r="C3094" s="403">
        <v>44928</v>
      </c>
      <c r="D3094" t="s">
        <v>3543</v>
      </c>
      <c r="E3094" t="s">
        <v>1192</v>
      </c>
      <c r="F3094" t="s">
        <v>18501</v>
      </c>
      <c r="G3094" t="s">
        <v>18502</v>
      </c>
      <c r="H3094" t="s">
        <v>18503</v>
      </c>
      <c r="I3094" t="s">
        <v>2705</v>
      </c>
      <c r="J3094" t="s">
        <v>3247</v>
      </c>
      <c r="K3094" t="s">
        <v>298</v>
      </c>
      <c r="L3094" t="s">
        <v>4682</v>
      </c>
      <c r="M3094" t="s">
        <v>1798</v>
      </c>
      <c r="N3094" t="s">
        <v>18504</v>
      </c>
      <c r="O3094" t="s">
        <v>3021</v>
      </c>
      <c r="P3094" t="s">
        <v>18505</v>
      </c>
      <c r="Q3094" t="s">
        <v>307</v>
      </c>
      <c r="R3094" t="b">
        <v>1</v>
      </c>
      <c r="S3094">
        <v>3000</v>
      </c>
      <c r="T3094" t="s">
        <v>3013</v>
      </c>
      <c r="U3094" t="s">
        <v>3003</v>
      </c>
      <c r="V3094">
        <v>3</v>
      </c>
      <c r="W3094" t="s">
        <v>3021</v>
      </c>
    </row>
    <row r="3095" spans="1:23" hidden="1" x14ac:dyDescent="0.35">
      <c r="A3095" t="s">
        <v>350</v>
      </c>
      <c r="C3095" s="403">
        <v>44928</v>
      </c>
      <c r="D3095" t="s">
        <v>3543</v>
      </c>
      <c r="E3095" t="s">
        <v>336</v>
      </c>
      <c r="F3095" t="s">
        <v>18506</v>
      </c>
      <c r="G3095" t="s">
        <v>2449</v>
      </c>
      <c r="H3095" t="s">
        <v>18507</v>
      </c>
      <c r="I3095" t="s">
        <v>2450</v>
      </c>
      <c r="J3095" t="s">
        <v>3247</v>
      </c>
      <c r="K3095" t="s">
        <v>298</v>
      </c>
      <c r="L3095" t="s">
        <v>4682</v>
      </c>
      <c r="M3095" t="s">
        <v>1798</v>
      </c>
      <c r="N3095" t="s">
        <v>18508</v>
      </c>
      <c r="O3095" t="s">
        <v>3021</v>
      </c>
      <c r="P3095" t="s">
        <v>18505</v>
      </c>
      <c r="Q3095" t="s">
        <v>307</v>
      </c>
      <c r="R3095" t="b">
        <v>0</v>
      </c>
      <c r="S3095">
        <v>2000</v>
      </c>
      <c r="T3095" t="s">
        <v>3013</v>
      </c>
      <c r="U3095" t="s">
        <v>3003</v>
      </c>
      <c r="V3095">
        <v>2</v>
      </c>
      <c r="W3095" t="s">
        <v>3021</v>
      </c>
    </row>
    <row r="3096" spans="1:23" hidden="1" x14ac:dyDescent="0.35">
      <c r="A3096" t="s">
        <v>350</v>
      </c>
      <c r="C3096" s="403">
        <v>44928</v>
      </c>
      <c r="D3096" t="s">
        <v>3543</v>
      </c>
      <c r="E3096" t="s">
        <v>737</v>
      </c>
      <c r="F3096" t="s">
        <v>18509</v>
      </c>
      <c r="G3096" t="s">
        <v>2639</v>
      </c>
      <c r="H3096" t="s">
        <v>18510</v>
      </c>
      <c r="I3096" t="s">
        <v>2412</v>
      </c>
      <c r="J3096" t="s">
        <v>3247</v>
      </c>
      <c r="K3096" t="s">
        <v>298</v>
      </c>
      <c r="L3096" t="s">
        <v>4682</v>
      </c>
      <c r="M3096" t="s">
        <v>1798</v>
      </c>
      <c r="N3096" t="s">
        <v>18511</v>
      </c>
      <c r="O3096" t="s">
        <v>3021</v>
      </c>
      <c r="P3096" t="s">
        <v>18505</v>
      </c>
      <c r="Q3096" t="s">
        <v>307</v>
      </c>
      <c r="R3096" t="b">
        <v>0</v>
      </c>
      <c r="S3096">
        <v>5000</v>
      </c>
      <c r="T3096" t="s">
        <v>3013</v>
      </c>
      <c r="U3096" t="s">
        <v>3003</v>
      </c>
      <c r="V3096">
        <v>5</v>
      </c>
      <c r="W3096" t="s">
        <v>3021</v>
      </c>
    </row>
    <row r="3097" spans="1:23" hidden="1" x14ac:dyDescent="0.35">
      <c r="A3097" t="s">
        <v>350</v>
      </c>
      <c r="C3097" s="403">
        <v>44928</v>
      </c>
      <c r="D3097" t="s">
        <v>3543</v>
      </c>
      <c r="E3097" t="s">
        <v>2904</v>
      </c>
      <c r="F3097" t="s">
        <v>18512</v>
      </c>
      <c r="G3097" t="s">
        <v>18513</v>
      </c>
      <c r="H3097" t="s">
        <v>18514</v>
      </c>
      <c r="I3097" t="s">
        <v>2905</v>
      </c>
      <c r="J3097" t="s">
        <v>3247</v>
      </c>
      <c r="K3097" t="s">
        <v>298</v>
      </c>
      <c r="L3097" t="s">
        <v>4682</v>
      </c>
      <c r="M3097" t="s">
        <v>1798</v>
      </c>
      <c r="N3097" t="s">
        <v>18515</v>
      </c>
      <c r="O3097" t="s">
        <v>3012</v>
      </c>
      <c r="P3097" t="s">
        <v>18505</v>
      </c>
      <c r="Q3097" t="s">
        <v>307</v>
      </c>
      <c r="R3097" t="b">
        <v>0</v>
      </c>
      <c r="S3097">
        <v>2000</v>
      </c>
      <c r="T3097" t="s">
        <v>3648</v>
      </c>
      <c r="U3097" t="s">
        <v>3003</v>
      </c>
      <c r="V3097">
        <v>2</v>
      </c>
      <c r="W3097" t="s">
        <v>3012</v>
      </c>
    </row>
    <row r="3098" spans="1:23" hidden="1" x14ac:dyDescent="0.35">
      <c r="A3098" t="s">
        <v>350</v>
      </c>
      <c r="C3098" s="403">
        <v>44928</v>
      </c>
      <c r="D3098" t="s">
        <v>3543</v>
      </c>
      <c r="E3098" t="s">
        <v>1199</v>
      </c>
      <c r="F3098" t="s">
        <v>18516</v>
      </c>
      <c r="G3098" t="s">
        <v>18517</v>
      </c>
      <c r="H3098" t="s">
        <v>18518</v>
      </c>
      <c r="I3098" t="s">
        <v>5322</v>
      </c>
      <c r="J3098" t="s">
        <v>3247</v>
      </c>
      <c r="K3098" t="s">
        <v>298</v>
      </c>
      <c r="L3098" t="s">
        <v>13966</v>
      </c>
      <c r="M3098" t="s">
        <v>18519</v>
      </c>
      <c r="N3098" t="s">
        <v>18520</v>
      </c>
      <c r="O3098" t="s">
        <v>3021</v>
      </c>
      <c r="P3098" t="s">
        <v>18521</v>
      </c>
      <c r="Q3098" t="s">
        <v>307</v>
      </c>
      <c r="R3098" t="b">
        <v>0</v>
      </c>
      <c r="S3098">
        <v>2000</v>
      </c>
      <c r="T3098" t="s">
        <v>3013</v>
      </c>
      <c r="U3098" t="s">
        <v>3003</v>
      </c>
      <c r="V3098">
        <v>2</v>
      </c>
      <c r="W3098" t="s">
        <v>3021</v>
      </c>
    </row>
    <row r="3099" spans="1:23" hidden="1" x14ac:dyDescent="0.35">
      <c r="A3099" t="s">
        <v>350</v>
      </c>
      <c r="C3099" s="403">
        <v>44928</v>
      </c>
      <c r="D3099" t="s">
        <v>3004</v>
      </c>
      <c r="E3099" t="s">
        <v>316</v>
      </c>
      <c r="F3099" t="s">
        <v>18522</v>
      </c>
      <c r="G3099" t="s">
        <v>18523</v>
      </c>
      <c r="H3099" t="s">
        <v>18524</v>
      </c>
      <c r="I3099" t="s">
        <v>2269</v>
      </c>
      <c r="J3099" t="s">
        <v>3247</v>
      </c>
      <c r="K3099" t="s">
        <v>298</v>
      </c>
      <c r="L3099" t="s">
        <v>4089</v>
      </c>
      <c r="M3099" t="s">
        <v>10247</v>
      </c>
      <c r="N3099" t="s">
        <v>18525</v>
      </c>
      <c r="O3099" t="s">
        <v>3021</v>
      </c>
      <c r="P3099" t="s">
        <v>4091</v>
      </c>
      <c r="Q3099" t="s">
        <v>307</v>
      </c>
      <c r="R3099" t="b">
        <v>1</v>
      </c>
      <c r="S3099">
        <v>40000</v>
      </c>
      <c r="T3099" t="s">
        <v>3013</v>
      </c>
      <c r="U3099" t="s">
        <v>3003</v>
      </c>
      <c r="V3099">
        <v>40</v>
      </c>
      <c r="W3099" t="s">
        <v>3021</v>
      </c>
    </row>
    <row r="3100" spans="1:23" hidden="1" x14ac:dyDescent="0.35">
      <c r="A3100" t="s">
        <v>2189</v>
      </c>
      <c r="C3100" s="403">
        <v>44928</v>
      </c>
      <c r="D3100" t="s">
        <v>23536</v>
      </c>
      <c r="E3100" t="s">
        <v>1184</v>
      </c>
      <c r="F3100" t="s">
        <v>18526</v>
      </c>
      <c r="G3100" t="s">
        <v>815</v>
      </c>
      <c r="H3100" t="s">
        <v>18527</v>
      </c>
      <c r="I3100" t="s">
        <v>18528</v>
      </c>
      <c r="J3100" t="s">
        <v>100</v>
      </c>
      <c r="K3100" t="s">
        <v>293</v>
      </c>
      <c r="L3100" t="s">
        <v>9198</v>
      </c>
      <c r="M3100" t="s">
        <v>9199</v>
      </c>
      <c r="N3100" t="s">
        <v>10771</v>
      </c>
      <c r="O3100" t="s">
        <v>3030</v>
      </c>
      <c r="P3100" t="s">
        <v>9915</v>
      </c>
      <c r="Q3100" t="s">
        <v>293</v>
      </c>
      <c r="R3100" t="b">
        <v>1</v>
      </c>
      <c r="S3100">
        <v>150000</v>
      </c>
      <c r="T3100" t="s">
        <v>3002</v>
      </c>
      <c r="U3100" t="s">
        <v>3003</v>
      </c>
      <c r="V3100">
        <v>150</v>
      </c>
      <c r="W3100" t="s">
        <v>3030</v>
      </c>
    </row>
    <row r="3101" spans="1:23" hidden="1" x14ac:dyDescent="0.35">
      <c r="A3101" t="s">
        <v>2189</v>
      </c>
      <c r="C3101" s="403">
        <v>44928</v>
      </c>
      <c r="D3101" t="s">
        <v>3742</v>
      </c>
      <c r="E3101" t="s">
        <v>1211</v>
      </c>
      <c r="F3101" t="s">
        <v>18529</v>
      </c>
      <c r="G3101" t="s">
        <v>18530</v>
      </c>
      <c r="H3101" t="s">
        <v>18531</v>
      </c>
      <c r="I3101" t="s">
        <v>2513</v>
      </c>
      <c r="J3101" t="s">
        <v>100</v>
      </c>
      <c r="K3101" t="s">
        <v>293</v>
      </c>
      <c r="L3101" t="s">
        <v>9198</v>
      </c>
      <c r="M3101" t="s">
        <v>1798</v>
      </c>
      <c r="N3101" t="s">
        <v>10398</v>
      </c>
      <c r="O3101" t="s">
        <v>3012</v>
      </c>
      <c r="P3101" t="s">
        <v>9915</v>
      </c>
      <c r="Q3101" t="s">
        <v>293</v>
      </c>
      <c r="R3101" t="b">
        <v>0</v>
      </c>
      <c r="S3101">
        <v>1000</v>
      </c>
      <c r="T3101" t="s">
        <v>3013</v>
      </c>
      <c r="U3101" t="s">
        <v>3003</v>
      </c>
      <c r="V3101">
        <v>1</v>
      </c>
      <c r="W3101" t="s">
        <v>3012</v>
      </c>
    </row>
    <row r="3102" spans="1:23" hidden="1" x14ac:dyDescent="0.35">
      <c r="A3102" t="s">
        <v>2189</v>
      </c>
      <c r="C3102" s="403">
        <v>44928</v>
      </c>
      <c r="D3102" t="s">
        <v>3176</v>
      </c>
      <c r="E3102" t="s">
        <v>359</v>
      </c>
      <c r="F3102" t="s">
        <v>18532</v>
      </c>
      <c r="G3102" t="s">
        <v>18533</v>
      </c>
      <c r="H3102" t="s">
        <v>18534</v>
      </c>
      <c r="I3102" t="s">
        <v>488</v>
      </c>
      <c r="J3102" t="s">
        <v>100</v>
      </c>
      <c r="K3102" t="s">
        <v>293</v>
      </c>
      <c r="L3102" t="s">
        <v>3866</v>
      </c>
      <c r="M3102" t="s">
        <v>18446</v>
      </c>
      <c r="N3102" t="s">
        <v>18535</v>
      </c>
      <c r="O3102" t="s">
        <v>3012</v>
      </c>
      <c r="P3102" t="s">
        <v>9951</v>
      </c>
      <c r="Q3102" t="s">
        <v>293</v>
      </c>
      <c r="R3102" t="b">
        <v>0</v>
      </c>
      <c r="S3102">
        <v>1400</v>
      </c>
      <c r="T3102" t="s">
        <v>3013</v>
      </c>
      <c r="U3102" t="s">
        <v>3003</v>
      </c>
      <c r="V3102">
        <v>1.4</v>
      </c>
      <c r="W3102" t="s">
        <v>3012</v>
      </c>
    </row>
    <row r="3103" spans="1:23" hidden="1" x14ac:dyDescent="0.35">
      <c r="A3103" t="s">
        <v>2189</v>
      </c>
      <c r="C3103" s="403">
        <v>44928</v>
      </c>
      <c r="D3103" t="s">
        <v>3176</v>
      </c>
      <c r="E3103" t="s">
        <v>326</v>
      </c>
      <c r="F3103" t="s">
        <v>18536</v>
      </c>
      <c r="G3103" t="s">
        <v>18537</v>
      </c>
      <c r="H3103" t="s">
        <v>18538</v>
      </c>
      <c r="I3103" t="s">
        <v>2430</v>
      </c>
      <c r="J3103" t="s">
        <v>100</v>
      </c>
      <c r="K3103" t="s">
        <v>293</v>
      </c>
      <c r="L3103" t="s">
        <v>3866</v>
      </c>
      <c r="M3103" t="s">
        <v>15321</v>
      </c>
      <c r="N3103" t="s">
        <v>18539</v>
      </c>
      <c r="O3103" t="s">
        <v>3012</v>
      </c>
      <c r="P3103" t="s">
        <v>9951</v>
      </c>
      <c r="Q3103" t="s">
        <v>293</v>
      </c>
      <c r="R3103" t="b">
        <v>0</v>
      </c>
      <c r="S3103">
        <v>200</v>
      </c>
      <c r="T3103" t="s">
        <v>3013</v>
      </c>
      <c r="U3103" t="s">
        <v>3003</v>
      </c>
      <c r="V3103">
        <v>0.2</v>
      </c>
      <c r="W3103" t="s">
        <v>3012</v>
      </c>
    </row>
    <row r="3104" spans="1:23" hidden="1" x14ac:dyDescent="0.35">
      <c r="A3104" t="s">
        <v>2189</v>
      </c>
      <c r="C3104" s="403">
        <v>44928</v>
      </c>
      <c r="D3104" t="s">
        <v>3543</v>
      </c>
      <c r="E3104" t="s">
        <v>1181</v>
      </c>
      <c r="F3104" t="s">
        <v>18540</v>
      </c>
      <c r="G3104" t="s">
        <v>18541</v>
      </c>
      <c r="H3104" t="s">
        <v>18542</v>
      </c>
      <c r="I3104" t="s">
        <v>151</v>
      </c>
      <c r="J3104" t="s">
        <v>100</v>
      </c>
      <c r="K3104" t="s">
        <v>293</v>
      </c>
      <c r="L3104" t="s">
        <v>3866</v>
      </c>
      <c r="M3104" t="s">
        <v>15321</v>
      </c>
      <c r="N3104" t="s">
        <v>18543</v>
      </c>
      <c r="O3104" t="s">
        <v>3012</v>
      </c>
      <c r="P3104" t="s">
        <v>9951</v>
      </c>
      <c r="Q3104" t="s">
        <v>293</v>
      </c>
      <c r="R3104" t="b">
        <v>0</v>
      </c>
      <c r="S3104">
        <v>1000</v>
      </c>
      <c r="T3104" t="s">
        <v>3648</v>
      </c>
      <c r="U3104" t="s">
        <v>3003</v>
      </c>
      <c r="V3104">
        <v>1</v>
      </c>
      <c r="W3104" t="s">
        <v>3012</v>
      </c>
    </row>
    <row r="3105" spans="1:23" hidden="1" x14ac:dyDescent="0.35">
      <c r="A3105" t="s">
        <v>2189</v>
      </c>
      <c r="C3105" s="403">
        <v>44928</v>
      </c>
      <c r="D3105" t="s">
        <v>3543</v>
      </c>
      <c r="E3105" t="s">
        <v>2917</v>
      </c>
      <c r="F3105" t="s">
        <v>18544</v>
      </c>
      <c r="G3105" t="s">
        <v>18545</v>
      </c>
      <c r="H3105" t="s">
        <v>18546</v>
      </c>
      <c r="I3105" t="s">
        <v>2918</v>
      </c>
      <c r="J3105" t="s">
        <v>100</v>
      </c>
      <c r="K3105" t="s">
        <v>293</v>
      </c>
      <c r="L3105" t="s">
        <v>3866</v>
      </c>
      <c r="M3105" t="s">
        <v>1798</v>
      </c>
      <c r="N3105" t="s">
        <v>18547</v>
      </c>
      <c r="O3105" t="s">
        <v>3012</v>
      </c>
      <c r="P3105" t="s">
        <v>9951</v>
      </c>
      <c r="Q3105" t="s">
        <v>293</v>
      </c>
      <c r="R3105" t="b">
        <v>0</v>
      </c>
      <c r="S3105">
        <v>500</v>
      </c>
      <c r="T3105" t="s">
        <v>3648</v>
      </c>
      <c r="U3105" t="s">
        <v>3003</v>
      </c>
      <c r="V3105">
        <v>0.5</v>
      </c>
      <c r="W3105" t="s">
        <v>3012</v>
      </c>
    </row>
    <row r="3106" spans="1:23" hidden="1" x14ac:dyDescent="0.35">
      <c r="A3106" t="s">
        <v>2189</v>
      </c>
      <c r="C3106" s="403">
        <v>44928</v>
      </c>
      <c r="D3106" t="s">
        <v>3543</v>
      </c>
      <c r="E3106" t="s">
        <v>347</v>
      </c>
      <c r="F3106" t="s">
        <v>18548</v>
      </c>
      <c r="G3106" t="s">
        <v>18549</v>
      </c>
      <c r="H3106" t="s">
        <v>18550</v>
      </c>
      <c r="I3106" t="s">
        <v>2658</v>
      </c>
      <c r="J3106" t="s">
        <v>100</v>
      </c>
      <c r="K3106" t="s">
        <v>293</v>
      </c>
      <c r="L3106" t="s">
        <v>3866</v>
      </c>
      <c r="M3106" t="s">
        <v>1798</v>
      </c>
      <c r="N3106" t="s">
        <v>18551</v>
      </c>
      <c r="O3106" t="s">
        <v>3021</v>
      </c>
      <c r="P3106" t="s">
        <v>9951</v>
      </c>
      <c r="Q3106" t="s">
        <v>293</v>
      </c>
      <c r="R3106" t="b">
        <v>0</v>
      </c>
      <c r="S3106">
        <v>2000</v>
      </c>
      <c r="T3106" t="s">
        <v>3013</v>
      </c>
      <c r="U3106" t="s">
        <v>3003</v>
      </c>
      <c r="V3106">
        <v>2</v>
      </c>
      <c r="W3106" t="s">
        <v>3021</v>
      </c>
    </row>
    <row r="3107" spans="1:23" hidden="1" x14ac:dyDescent="0.35">
      <c r="A3107" t="s">
        <v>2189</v>
      </c>
      <c r="C3107" s="403">
        <v>44928</v>
      </c>
      <c r="D3107" t="s">
        <v>3543</v>
      </c>
      <c r="E3107" t="s">
        <v>2902</v>
      </c>
      <c r="F3107" t="s">
        <v>18552</v>
      </c>
      <c r="G3107" t="s">
        <v>18553</v>
      </c>
      <c r="H3107" t="s">
        <v>18554</v>
      </c>
      <c r="I3107" t="s">
        <v>18555</v>
      </c>
      <c r="J3107" t="s">
        <v>100</v>
      </c>
      <c r="K3107" t="s">
        <v>293</v>
      </c>
      <c r="L3107" t="s">
        <v>3866</v>
      </c>
      <c r="M3107" t="s">
        <v>1798</v>
      </c>
      <c r="N3107" t="s">
        <v>18556</v>
      </c>
      <c r="O3107" t="s">
        <v>3012</v>
      </c>
      <c r="P3107" t="s">
        <v>9951</v>
      </c>
      <c r="Q3107" t="s">
        <v>293</v>
      </c>
      <c r="R3107" t="b">
        <v>0</v>
      </c>
      <c r="S3107">
        <v>1000</v>
      </c>
      <c r="T3107" t="s">
        <v>3013</v>
      </c>
      <c r="U3107" t="s">
        <v>3003</v>
      </c>
      <c r="V3107">
        <v>1</v>
      </c>
      <c r="W3107" t="s">
        <v>3012</v>
      </c>
    </row>
    <row r="3108" spans="1:23" hidden="1" x14ac:dyDescent="0.35">
      <c r="A3108" t="s">
        <v>2189</v>
      </c>
      <c r="C3108" s="403">
        <v>44928</v>
      </c>
      <c r="D3108" t="s">
        <v>3543</v>
      </c>
      <c r="E3108" t="s">
        <v>1219</v>
      </c>
      <c r="F3108" t="s">
        <v>18557</v>
      </c>
      <c r="G3108" t="s">
        <v>2665</v>
      </c>
      <c r="H3108" t="s">
        <v>18558</v>
      </c>
      <c r="I3108" t="s">
        <v>2391</v>
      </c>
      <c r="J3108" t="s">
        <v>100</v>
      </c>
      <c r="K3108" t="s">
        <v>293</v>
      </c>
      <c r="L3108" t="s">
        <v>3866</v>
      </c>
      <c r="M3108" t="s">
        <v>1798</v>
      </c>
      <c r="N3108" t="s">
        <v>18556</v>
      </c>
      <c r="O3108" t="s">
        <v>3021</v>
      </c>
      <c r="P3108" t="s">
        <v>9951</v>
      </c>
      <c r="Q3108" t="s">
        <v>293</v>
      </c>
      <c r="R3108" t="b">
        <v>0</v>
      </c>
      <c r="S3108">
        <v>1000</v>
      </c>
      <c r="T3108" t="s">
        <v>3013</v>
      </c>
      <c r="U3108" t="s">
        <v>3003</v>
      </c>
      <c r="V3108">
        <v>1</v>
      </c>
      <c r="W3108" t="s">
        <v>3021</v>
      </c>
    </row>
    <row r="3109" spans="1:23" hidden="1" x14ac:dyDescent="0.35">
      <c r="A3109" t="s">
        <v>2189</v>
      </c>
      <c r="C3109" s="403">
        <v>44928</v>
      </c>
      <c r="D3109" t="s">
        <v>3543</v>
      </c>
      <c r="E3109" t="s">
        <v>1198</v>
      </c>
      <c r="F3109" t="s">
        <v>18559</v>
      </c>
      <c r="G3109" t="s">
        <v>2659</v>
      </c>
      <c r="H3109" t="s">
        <v>18560</v>
      </c>
      <c r="I3109" t="s">
        <v>796</v>
      </c>
      <c r="J3109" t="s">
        <v>100</v>
      </c>
      <c r="K3109" t="s">
        <v>293</v>
      </c>
      <c r="L3109" t="s">
        <v>3866</v>
      </c>
      <c r="M3109" t="s">
        <v>1798</v>
      </c>
      <c r="N3109" t="s">
        <v>18561</v>
      </c>
      <c r="O3109" t="s">
        <v>3021</v>
      </c>
      <c r="P3109" t="s">
        <v>9951</v>
      </c>
      <c r="Q3109" t="s">
        <v>293</v>
      </c>
      <c r="R3109" t="b">
        <v>0</v>
      </c>
      <c r="S3109">
        <v>1000</v>
      </c>
      <c r="T3109" t="s">
        <v>3013</v>
      </c>
      <c r="U3109" t="s">
        <v>3003</v>
      </c>
      <c r="V3109">
        <v>1</v>
      </c>
      <c r="W3109" t="s">
        <v>3021</v>
      </c>
    </row>
    <row r="3110" spans="1:23" hidden="1" x14ac:dyDescent="0.35">
      <c r="A3110" t="s">
        <v>2189</v>
      </c>
      <c r="C3110" s="403">
        <v>44928</v>
      </c>
      <c r="D3110" t="s">
        <v>3543</v>
      </c>
      <c r="E3110" t="s">
        <v>1190</v>
      </c>
      <c r="F3110" t="s">
        <v>18562</v>
      </c>
      <c r="G3110" t="s">
        <v>2660</v>
      </c>
      <c r="H3110" t="s">
        <v>18563</v>
      </c>
      <c r="I3110" t="s">
        <v>2661</v>
      </c>
      <c r="J3110" t="s">
        <v>100</v>
      </c>
      <c r="K3110" t="s">
        <v>293</v>
      </c>
      <c r="L3110" t="s">
        <v>3866</v>
      </c>
      <c r="M3110" t="s">
        <v>1798</v>
      </c>
      <c r="N3110" t="s">
        <v>18564</v>
      </c>
      <c r="O3110" t="s">
        <v>3012</v>
      </c>
      <c r="P3110" t="s">
        <v>9951</v>
      </c>
      <c r="Q3110" t="s">
        <v>293</v>
      </c>
      <c r="R3110" t="b">
        <v>0</v>
      </c>
      <c r="S3110">
        <v>1000</v>
      </c>
      <c r="T3110" t="s">
        <v>3013</v>
      </c>
      <c r="U3110" t="s">
        <v>3003</v>
      </c>
      <c r="V3110">
        <v>1</v>
      </c>
      <c r="W3110" t="s">
        <v>3012</v>
      </c>
    </row>
    <row r="3111" spans="1:23" hidden="1" x14ac:dyDescent="0.35">
      <c r="A3111" t="s">
        <v>2189</v>
      </c>
      <c r="C3111" s="403">
        <v>44928</v>
      </c>
      <c r="D3111" t="s">
        <v>3176</v>
      </c>
      <c r="E3111" t="s">
        <v>295</v>
      </c>
      <c r="F3111" t="s">
        <v>18565</v>
      </c>
      <c r="G3111" t="s">
        <v>18566</v>
      </c>
      <c r="H3111" t="s">
        <v>18567</v>
      </c>
      <c r="I3111" t="s">
        <v>145</v>
      </c>
      <c r="J3111" t="s">
        <v>100</v>
      </c>
      <c r="K3111" t="s">
        <v>293</v>
      </c>
      <c r="L3111" t="s">
        <v>3114</v>
      </c>
      <c r="M3111" t="s">
        <v>18459</v>
      </c>
      <c r="N3111" t="s">
        <v>18568</v>
      </c>
      <c r="O3111" t="s">
        <v>3021</v>
      </c>
      <c r="P3111" t="s">
        <v>3800</v>
      </c>
      <c r="Q3111" t="s">
        <v>293</v>
      </c>
      <c r="R3111" t="b">
        <v>0</v>
      </c>
      <c r="S3111">
        <v>12000</v>
      </c>
      <c r="T3111" t="s">
        <v>3013</v>
      </c>
      <c r="U3111" t="s">
        <v>3003</v>
      </c>
      <c r="V3111">
        <v>12</v>
      </c>
      <c r="W3111" t="s">
        <v>3021</v>
      </c>
    </row>
    <row r="3112" spans="1:23" hidden="1" x14ac:dyDescent="0.35">
      <c r="A3112" t="s">
        <v>350</v>
      </c>
      <c r="C3112" s="403">
        <v>44928</v>
      </c>
      <c r="D3112" t="s">
        <v>3543</v>
      </c>
      <c r="E3112" t="s">
        <v>339</v>
      </c>
      <c r="F3112" t="s">
        <v>18569</v>
      </c>
      <c r="G3112" t="s">
        <v>2284</v>
      </c>
      <c r="H3112" t="s">
        <v>18570</v>
      </c>
      <c r="I3112" t="s">
        <v>1798</v>
      </c>
      <c r="J3112" t="s">
        <v>3247</v>
      </c>
      <c r="K3112" t="s">
        <v>307</v>
      </c>
      <c r="L3112" t="s">
        <v>1798</v>
      </c>
      <c r="M3112" t="s">
        <v>1798</v>
      </c>
      <c r="N3112" t="s">
        <v>307</v>
      </c>
      <c r="O3112" t="s">
        <v>3021</v>
      </c>
      <c r="P3112" t="s">
        <v>1798</v>
      </c>
      <c r="Q3112" t="s">
        <v>307</v>
      </c>
      <c r="R3112" t="b">
        <v>0</v>
      </c>
      <c r="S3112">
        <v>3000</v>
      </c>
      <c r="T3112" t="s">
        <v>3013</v>
      </c>
      <c r="U3112" t="s">
        <v>3003</v>
      </c>
      <c r="V3112">
        <v>3</v>
      </c>
      <c r="W3112" t="s">
        <v>3021</v>
      </c>
    </row>
    <row r="3113" spans="1:23" hidden="1" x14ac:dyDescent="0.35">
      <c r="A3113" t="s">
        <v>2176</v>
      </c>
      <c r="C3113" s="403">
        <v>44913</v>
      </c>
      <c r="D3113" t="s">
        <v>3543</v>
      </c>
      <c r="E3113" t="s">
        <v>18571</v>
      </c>
      <c r="F3113" t="s">
        <v>18572</v>
      </c>
      <c r="G3113" t="s">
        <v>2571</v>
      </c>
      <c r="H3113" t="s">
        <v>18573</v>
      </c>
      <c r="I3113" t="s">
        <v>2571</v>
      </c>
      <c r="J3113" t="s">
        <v>102</v>
      </c>
      <c r="K3113" t="s">
        <v>843</v>
      </c>
      <c r="L3113" t="s">
        <v>3403</v>
      </c>
      <c r="M3113" t="s">
        <v>1798</v>
      </c>
      <c r="N3113" t="s">
        <v>18574</v>
      </c>
      <c r="O3113" t="s">
        <v>3012</v>
      </c>
      <c r="P3113" t="s">
        <v>18293</v>
      </c>
      <c r="Q3113" t="s">
        <v>371</v>
      </c>
      <c r="R3113" t="b">
        <v>0</v>
      </c>
      <c r="S3113">
        <v>3000</v>
      </c>
      <c r="T3113" t="s">
        <v>3002</v>
      </c>
      <c r="U3113" t="s">
        <v>3003</v>
      </c>
      <c r="V3113">
        <v>3</v>
      </c>
      <c r="W3113" t="s">
        <v>3012</v>
      </c>
    </row>
    <row r="3114" spans="1:23" hidden="1" x14ac:dyDescent="0.35">
      <c r="A3114" t="s">
        <v>2176</v>
      </c>
      <c r="C3114" s="403">
        <v>44912</v>
      </c>
      <c r="D3114" t="s">
        <v>3543</v>
      </c>
      <c r="E3114" t="s">
        <v>18575</v>
      </c>
      <c r="F3114" t="s">
        <v>18576</v>
      </c>
      <c r="G3114" t="s">
        <v>5322</v>
      </c>
      <c r="H3114" t="s">
        <v>18577</v>
      </c>
      <c r="I3114" t="s">
        <v>5322</v>
      </c>
      <c r="J3114" t="s">
        <v>102</v>
      </c>
      <c r="K3114" t="s">
        <v>843</v>
      </c>
      <c r="L3114" t="s">
        <v>4285</v>
      </c>
      <c r="M3114" t="s">
        <v>1798</v>
      </c>
      <c r="N3114" t="s">
        <v>18578</v>
      </c>
      <c r="O3114" t="s">
        <v>3021</v>
      </c>
      <c r="P3114" t="s">
        <v>4288</v>
      </c>
      <c r="Q3114" t="s">
        <v>371</v>
      </c>
      <c r="R3114" t="b">
        <v>0</v>
      </c>
      <c r="S3114">
        <v>3000</v>
      </c>
      <c r="T3114" t="s">
        <v>3002</v>
      </c>
      <c r="U3114" t="s">
        <v>3003</v>
      </c>
      <c r="V3114">
        <v>3</v>
      </c>
      <c r="W3114" t="s">
        <v>3021</v>
      </c>
    </row>
    <row r="3115" spans="1:23" hidden="1" x14ac:dyDescent="0.35">
      <c r="A3115" t="s">
        <v>2176</v>
      </c>
      <c r="C3115" s="403">
        <v>44912</v>
      </c>
      <c r="D3115" t="s">
        <v>3543</v>
      </c>
      <c r="E3115" t="s">
        <v>18579</v>
      </c>
      <c r="F3115" t="s">
        <v>18580</v>
      </c>
      <c r="G3115" t="s">
        <v>14774</v>
      </c>
      <c r="H3115" t="s">
        <v>18581</v>
      </c>
      <c r="I3115" t="s">
        <v>14774</v>
      </c>
      <c r="J3115" t="s">
        <v>102</v>
      </c>
      <c r="K3115" t="s">
        <v>843</v>
      </c>
      <c r="L3115" t="s">
        <v>4285</v>
      </c>
      <c r="M3115" t="s">
        <v>1798</v>
      </c>
      <c r="N3115" t="s">
        <v>18578</v>
      </c>
      <c r="O3115" t="s">
        <v>3021</v>
      </c>
      <c r="P3115" t="s">
        <v>4288</v>
      </c>
      <c r="Q3115" t="s">
        <v>371</v>
      </c>
      <c r="R3115" t="b">
        <v>0</v>
      </c>
      <c r="S3115">
        <v>5000</v>
      </c>
      <c r="T3115" t="s">
        <v>3002</v>
      </c>
      <c r="U3115" t="s">
        <v>3003</v>
      </c>
      <c r="V3115">
        <v>5</v>
      </c>
      <c r="W3115" t="s">
        <v>3021</v>
      </c>
    </row>
    <row r="3116" spans="1:23" hidden="1" x14ac:dyDescent="0.35">
      <c r="A3116" t="s">
        <v>2176</v>
      </c>
      <c r="C3116" s="403">
        <v>44911</v>
      </c>
      <c r="D3116" t="s">
        <v>3089</v>
      </c>
      <c r="E3116" t="s">
        <v>18582</v>
      </c>
      <c r="F3116" t="s">
        <v>18583</v>
      </c>
      <c r="G3116" t="s">
        <v>18584</v>
      </c>
      <c r="H3116" t="s">
        <v>18585</v>
      </c>
      <c r="I3116" t="s">
        <v>15613</v>
      </c>
      <c r="J3116" t="s">
        <v>102</v>
      </c>
      <c r="K3116" t="s">
        <v>378</v>
      </c>
      <c r="L3116" t="s">
        <v>3811</v>
      </c>
      <c r="M3116" t="s">
        <v>4019</v>
      </c>
      <c r="N3116" t="s">
        <v>18586</v>
      </c>
      <c r="O3116" t="s">
        <v>3030</v>
      </c>
      <c r="P3116" t="s">
        <v>3830</v>
      </c>
      <c r="Q3116" t="s">
        <v>378</v>
      </c>
      <c r="R3116" t="b">
        <v>1</v>
      </c>
      <c r="S3116">
        <v>14000</v>
      </c>
      <c r="T3116" t="s">
        <v>3002</v>
      </c>
      <c r="U3116" t="s">
        <v>3003</v>
      </c>
      <c r="V3116">
        <v>14</v>
      </c>
      <c r="W3116" t="s">
        <v>3030</v>
      </c>
    </row>
    <row r="3117" spans="1:23" hidden="1" x14ac:dyDescent="0.35">
      <c r="A3117" t="s">
        <v>2176</v>
      </c>
      <c r="C3117" s="403">
        <v>44911</v>
      </c>
      <c r="D3117" t="s">
        <v>23536</v>
      </c>
      <c r="E3117" t="s">
        <v>840</v>
      </c>
      <c r="F3117" t="s">
        <v>18587</v>
      </c>
      <c r="G3117" t="s">
        <v>2270</v>
      </c>
      <c r="H3117" t="s">
        <v>18588</v>
      </c>
      <c r="I3117" t="s">
        <v>6001</v>
      </c>
      <c r="J3117" t="s">
        <v>102</v>
      </c>
      <c r="K3117" t="s">
        <v>378</v>
      </c>
      <c r="L3117" t="s">
        <v>3852</v>
      </c>
      <c r="M3117" t="s">
        <v>4613</v>
      </c>
      <c r="N3117" t="s">
        <v>18589</v>
      </c>
      <c r="O3117" t="s">
        <v>3030</v>
      </c>
      <c r="P3117" t="s">
        <v>4398</v>
      </c>
      <c r="Q3117" t="s">
        <v>378</v>
      </c>
      <c r="R3117" t="b">
        <v>1</v>
      </c>
      <c r="S3117">
        <v>15000</v>
      </c>
      <c r="T3117" t="s">
        <v>3013</v>
      </c>
      <c r="U3117" t="s">
        <v>3003</v>
      </c>
      <c r="V3117">
        <v>15</v>
      </c>
      <c r="W3117" t="s">
        <v>3030</v>
      </c>
    </row>
    <row r="3118" spans="1:23" hidden="1" x14ac:dyDescent="0.35">
      <c r="A3118" t="s">
        <v>2176</v>
      </c>
      <c r="C3118" s="403">
        <v>44910</v>
      </c>
      <c r="D3118" t="s">
        <v>3543</v>
      </c>
      <c r="E3118" t="s">
        <v>18590</v>
      </c>
      <c r="F3118" t="s">
        <v>18591</v>
      </c>
      <c r="G3118" t="s">
        <v>18592</v>
      </c>
      <c r="H3118" t="s">
        <v>18593</v>
      </c>
      <c r="I3118" t="s">
        <v>18592</v>
      </c>
      <c r="J3118" t="s">
        <v>102</v>
      </c>
      <c r="K3118" t="s">
        <v>843</v>
      </c>
      <c r="L3118" t="s">
        <v>3429</v>
      </c>
      <c r="M3118" t="s">
        <v>18594</v>
      </c>
      <c r="N3118" t="s">
        <v>18595</v>
      </c>
      <c r="O3118" t="s">
        <v>3012</v>
      </c>
      <c r="P3118" t="s">
        <v>11594</v>
      </c>
      <c r="Q3118" t="s">
        <v>371</v>
      </c>
      <c r="R3118" t="b">
        <v>0</v>
      </c>
      <c r="S3118">
        <v>4000</v>
      </c>
      <c r="T3118" t="s">
        <v>3002</v>
      </c>
      <c r="U3118" t="s">
        <v>3003</v>
      </c>
      <c r="V3118">
        <v>4</v>
      </c>
      <c r="W3118" t="s">
        <v>3012</v>
      </c>
    </row>
    <row r="3119" spans="1:23" hidden="1" x14ac:dyDescent="0.35">
      <c r="A3119" t="s">
        <v>2176</v>
      </c>
      <c r="C3119" s="403">
        <v>44910</v>
      </c>
      <c r="D3119" t="s">
        <v>3543</v>
      </c>
      <c r="E3119" t="s">
        <v>18596</v>
      </c>
      <c r="F3119" t="s">
        <v>18597</v>
      </c>
      <c r="G3119" t="s">
        <v>12469</v>
      </c>
      <c r="H3119" t="s">
        <v>18598</v>
      </c>
      <c r="I3119" t="s">
        <v>12469</v>
      </c>
      <c r="J3119" t="s">
        <v>102</v>
      </c>
      <c r="K3119" t="s">
        <v>843</v>
      </c>
      <c r="L3119" t="s">
        <v>3429</v>
      </c>
      <c r="M3119" t="s">
        <v>1798</v>
      </c>
      <c r="N3119" t="s">
        <v>18599</v>
      </c>
      <c r="O3119" t="s">
        <v>3021</v>
      </c>
      <c r="P3119" t="s">
        <v>11594</v>
      </c>
      <c r="Q3119" t="s">
        <v>371</v>
      </c>
      <c r="R3119" t="b">
        <v>0</v>
      </c>
      <c r="S3119">
        <v>3000</v>
      </c>
      <c r="T3119" t="s">
        <v>3002</v>
      </c>
      <c r="U3119" t="s">
        <v>3003</v>
      </c>
      <c r="V3119">
        <v>3</v>
      </c>
      <c r="W3119" t="s">
        <v>3021</v>
      </c>
    </row>
    <row r="3120" spans="1:23" hidden="1" x14ac:dyDescent="0.35">
      <c r="A3120" t="s">
        <v>2189</v>
      </c>
      <c r="C3120" s="403">
        <v>44910</v>
      </c>
      <c r="D3120" t="s">
        <v>3543</v>
      </c>
      <c r="E3120" t="s">
        <v>18600</v>
      </c>
      <c r="F3120" t="s">
        <v>18601</v>
      </c>
      <c r="G3120" t="s">
        <v>18602</v>
      </c>
      <c r="H3120" t="s">
        <v>18603</v>
      </c>
      <c r="I3120" t="s">
        <v>18604</v>
      </c>
      <c r="J3120" t="s">
        <v>98</v>
      </c>
      <c r="K3120" t="s">
        <v>2189</v>
      </c>
      <c r="L3120" t="s">
        <v>3154</v>
      </c>
      <c r="M3120" t="s">
        <v>3155</v>
      </c>
      <c r="N3120" t="s">
        <v>18605</v>
      </c>
      <c r="O3120" t="s">
        <v>3021</v>
      </c>
      <c r="P3120" t="s">
        <v>4837</v>
      </c>
      <c r="Q3120" t="s">
        <v>2189</v>
      </c>
      <c r="R3120" t="b">
        <v>0</v>
      </c>
      <c r="S3120">
        <v>10000</v>
      </c>
      <c r="T3120" t="s">
        <v>3002</v>
      </c>
      <c r="U3120" t="s">
        <v>3003</v>
      </c>
      <c r="V3120">
        <v>10</v>
      </c>
      <c r="W3120" t="s">
        <v>3021</v>
      </c>
    </row>
    <row r="3121" spans="1:23" hidden="1" x14ac:dyDescent="0.35">
      <c r="A3121" t="s">
        <v>2176</v>
      </c>
      <c r="C3121" s="403">
        <v>44908</v>
      </c>
      <c r="D3121" t="s">
        <v>3543</v>
      </c>
      <c r="E3121" t="s">
        <v>18606</v>
      </c>
      <c r="F3121" t="s">
        <v>18607</v>
      </c>
      <c r="G3121" t="s">
        <v>12144</v>
      </c>
      <c r="H3121" t="s">
        <v>18608</v>
      </c>
      <c r="I3121" t="s">
        <v>12144</v>
      </c>
      <c r="J3121" t="s">
        <v>102</v>
      </c>
      <c r="K3121" t="s">
        <v>843</v>
      </c>
      <c r="L3121" t="s">
        <v>3457</v>
      </c>
      <c r="M3121" t="s">
        <v>1798</v>
      </c>
      <c r="N3121" t="s">
        <v>18609</v>
      </c>
      <c r="O3121" t="s">
        <v>3021</v>
      </c>
      <c r="P3121" t="s">
        <v>3741</v>
      </c>
      <c r="Q3121" t="s">
        <v>371</v>
      </c>
      <c r="R3121" t="b">
        <v>0</v>
      </c>
      <c r="S3121">
        <v>3000</v>
      </c>
      <c r="T3121" t="s">
        <v>3002</v>
      </c>
      <c r="U3121" t="s">
        <v>3003</v>
      </c>
      <c r="V3121">
        <v>3</v>
      </c>
      <c r="W3121" t="s">
        <v>3021</v>
      </c>
    </row>
    <row r="3122" spans="1:23" hidden="1" x14ac:dyDescent="0.35">
      <c r="A3122" t="s">
        <v>2176</v>
      </c>
      <c r="C3122" s="403">
        <v>44894</v>
      </c>
      <c r="D3122" t="s">
        <v>15362</v>
      </c>
      <c r="E3122" t="s">
        <v>1245</v>
      </c>
      <c r="F3122" t="s">
        <v>18610</v>
      </c>
      <c r="G3122" t="s">
        <v>18611</v>
      </c>
      <c r="H3122" t="s">
        <v>18612</v>
      </c>
      <c r="I3122" t="s">
        <v>2451</v>
      </c>
      <c r="J3122" t="s">
        <v>102</v>
      </c>
      <c r="K3122" t="s">
        <v>842</v>
      </c>
      <c r="L3122" t="s">
        <v>13237</v>
      </c>
      <c r="M3122" t="s">
        <v>15368</v>
      </c>
      <c r="N3122" t="s">
        <v>15369</v>
      </c>
      <c r="O3122" t="s">
        <v>3030</v>
      </c>
      <c r="P3122" t="s">
        <v>7440</v>
      </c>
      <c r="Q3122" t="s">
        <v>349</v>
      </c>
      <c r="R3122" t="b">
        <v>0</v>
      </c>
      <c r="S3122">
        <v>8000</v>
      </c>
      <c r="T3122" t="s">
        <v>3013</v>
      </c>
      <c r="U3122" t="s">
        <v>3003</v>
      </c>
      <c r="V3122">
        <v>8</v>
      </c>
      <c r="W3122" t="s">
        <v>3030</v>
      </c>
    </row>
    <row r="3123" spans="1:23" hidden="1" x14ac:dyDescent="0.35">
      <c r="A3123" t="s">
        <v>419</v>
      </c>
      <c r="C3123" s="403">
        <v>44887</v>
      </c>
      <c r="D3123" t="s">
        <v>3543</v>
      </c>
      <c r="E3123" t="s">
        <v>18613</v>
      </c>
      <c r="F3123" t="s">
        <v>18614</v>
      </c>
      <c r="G3123" t="s">
        <v>2474</v>
      </c>
      <c r="H3123" t="s">
        <v>18615</v>
      </c>
      <c r="I3123" t="s">
        <v>2474</v>
      </c>
      <c r="J3123" t="s">
        <v>96</v>
      </c>
      <c r="K3123" t="s">
        <v>429</v>
      </c>
      <c r="L3123" t="s">
        <v>3819</v>
      </c>
      <c r="M3123" t="s">
        <v>11049</v>
      </c>
      <c r="N3123" t="s">
        <v>18616</v>
      </c>
      <c r="O3123" t="s">
        <v>3021</v>
      </c>
      <c r="P3123" t="s">
        <v>11049</v>
      </c>
      <c r="Q3123" t="s">
        <v>429</v>
      </c>
      <c r="R3123" t="b">
        <v>0</v>
      </c>
      <c r="S3123">
        <v>5000</v>
      </c>
      <c r="T3123" t="s">
        <v>3002</v>
      </c>
      <c r="U3123" t="s">
        <v>3003</v>
      </c>
      <c r="V3123">
        <v>5</v>
      </c>
      <c r="W3123" t="s">
        <v>3021</v>
      </c>
    </row>
    <row r="3124" spans="1:23" hidden="1" x14ac:dyDescent="0.35">
      <c r="A3124" t="s">
        <v>2176</v>
      </c>
      <c r="C3124" s="403">
        <v>44885</v>
      </c>
      <c r="D3124" t="s">
        <v>3661</v>
      </c>
      <c r="E3124" t="s">
        <v>18617</v>
      </c>
      <c r="F3124" t="s">
        <v>18618</v>
      </c>
      <c r="G3124" t="s">
        <v>18619</v>
      </c>
      <c r="H3124" t="s">
        <v>18620</v>
      </c>
      <c r="I3124" t="s">
        <v>18619</v>
      </c>
      <c r="J3124" t="s">
        <v>105</v>
      </c>
      <c r="K3124" t="s">
        <v>349</v>
      </c>
      <c r="L3124" t="s">
        <v>3667</v>
      </c>
      <c r="M3124" t="s">
        <v>8643</v>
      </c>
      <c r="N3124" t="s">
        <v>8644</v>
      </c>
      <c r="O3124" t="s">
        <v>3030</v>
      </c>
      <c r="P3124" t="s">
        <v>8645</v>
      </c>
      <c r="Q3124" t="s">
        <v>349</v>
      </c>
      <c r="R3124" t="b">
        <v>0</v>
      </c>
      <c r="S3124">
        <v>100000</v>
      </c>
      <c r="T3124" t="s">
        <v>3002</v>
      </c>
      <c r="U3124" t="s">
        <v>3003</v>
      </c>
      <c r="V3124">
        <v>100</v>
      </c>
      <c r="W3124" t="s">
        <v>3030</v>
      </c>
    </row>
    <row r="3125" spans="1:23" hidden="1" x14ac:dyDescent="0.35">
      <c r="A3125" t="s">
        <v>419</v>
      </c>
      <c r="C3125" s="403">
        <v>44884</v>
      </c>
      <c r="D3125" t="s">
        <v>3543</v>
      </c>
      <c r="E3125" t="s">
        <v>18621</v>
      </c>
      <c r="F3125" t="s">
        <v>18622</v>
      </c>
      <c r="G3125" t="s">
        <v>18623</v>
      </c>
      <c r="H3125" t="s">
        <v>18624</v>
      </c>
      <c r="I3125" t="s">
        <v>18623</v>
      </c>
      <c r="J3125" t="s">
        <v>92</v>
      </c>
      <c r="K3125" t="s">
        <v>418</v>
      </c>
      <c r="L3125" t="s">
        <v>3267</v>
      </c>
      <c r="M3125" t="s">
        <v>18625</v>
      </c>
      <c r="N3125" t="s">
        <v>18626</v>
      </c>
      <c r="O3125" t="s">
        <v>3012</v>
      </c>
      <c r="P3125" t="s">
        <v>18625</v>
      </c>
      <c r="Q3125" t="s">
        <v>418</v>
      </c>
      <c r="R3125" t="b">
        <v>0</v>
      </c>
      <c r="S3125">
        <v>3000</v>
      </c>
      <c r="T3125" t="s">
        <v>3002</v>
      </c>
      <c r="U3125" t="s">
        <v>3003</v>
      </c>
      <c r="V3125">
        <v>3</v>
      </c>
      <c r="W3125" t="s">
        <v>3012</v>
      </c>
    </row>
    <row r="3126" spans="1:23" hidden="1" x14ac:dyDescent="0.35">
      <c r="A3126" t="s">
        <v>419</v>
      </c>
      <c r="C3126" s="403">
        <v>44884</v>
      </c>
      <c r="D3126" t="s">
        <v>3543</v>
      </c>
      <c r="E3126" t="s">
        <v>18627</v>
      </c>
      <c r="F3126" t="s">
        <v>18628</v>
      </c>
      <c r="G3126" t="s">
        <v>18629</v>
      </c>
      <c r="H3126" t="s">
        <v>18630</v>
      </c>
      <c r="I3126" t="s">
        <v>18629</v>
      </c>
      <c r="J3126" t="s">
        <v>92</v>
      </c>
      <c r="K3126" t="s">
        <v>418</v>
      </c>
      <c r="L3126" t="s">
        <v>3267</v>
      </c>
      <c r="M3126" t="s">
        <v>18625</v>
      </c>
      <c r="N3126" t="s">
        <v>18626</v>
      </c>
      <c r="O3126" t="s">
        <v>3012</v>
      </c>
      <c r="P3126" t="s">
        <v>18625</v>
      </c>
      <c r="Q3126" t="s">
        <v>418</v>
      </c>
      <c r="R3126" t="b">
        <v>0</v>
      </c>
      <c r="S3126">
        <v>3000</v>
      </c>
      <c r="T3126" t="s">
        <v>3002</v>
      </c>
      <c r="U3126" t="s">
        <v>3003</v>
      </c>
      <c r="V3126">
        <v>3</v>
      </c>
      <c r="W3126" t="s">
        <v>3012</v>
      </c>
    </row>
    <row r="3127" spans="1:23" hidden="1" x14ac:dyDescent="0.35">
      <c r="A3127" t="s">
        <v>419</v>
      </c>
      <c r="C3127" s="403">
        <v>44884</v>
      </c>
      <c r="D3127" t="s">
        <v>3543</v>
      </c>
      <c r="E3127" t="s">
        <v>18631</v>
      </c>
      <c r="F3127" t="s">
        <v>18632</v>
      </c>
      <c r="G3127" t="s">
        <v>18633</v>
      </c>
      <c r="H3127" t="s">
        <v>18634</v>
      </c>
      <c r="I3127" t="s">
        <v>18633</v>
      </c>
      <c r="J3127" t="s">
        <v>92</v>
      </c>
      <c r="K3127" t="s">
        <v>418</v>
      </c>
      <c r="L3127" t="s">
        <v>3267</v>
      </c>
      <c r="M3127" t="s">
        <v>18625</v>
      </c>
      <c r="N3127" t="s">
        <v>18626</v>
      </c>
      <c r="O3127" t="s">
        <v>3012</v>
      </c>
      <c r="P3127" t="s">
        <v>18625</v>
      </c>
      <c r="Q3127" t="s">
        <v>418</v>
      </c>
      <c r="R3127" t="b">
        <v>0</v>
      </c>
      <c r="S3127">
        <v>7000</v>
      </c>
      <c r="T3127" t="s">
        <v>3002</v>
      </c>
      <c r="U3127" t="s">
        <v>3003</v>
      </c>
      <c r="V3127">
        <v>7</v>
      </c>
      <c r="W3127" t="s">
        <v>3012</v>
      </c>
    </row>
    <row r="3128" spans="1:23" hidden="1" x14ac:dyDescent="0.35">
      <c r="A3128" t="s">
        <v>2176</v>
      </c>
      <c r="C3128" s="403">
        <v>44884</v>
      </c>
      <c r="D3128" t="s">
        <v>3543</v>
      </c>
      <c r="E3128" t="s">
        <v>18635</v>
      </c>
      <c r="F3128" t="s">
        <v>18636</v>
      </c>
      <c r="G3128" t="s">
        <v>18637</v>
      </c>
      <c r="H3128" t="s">
        <v>18638</v>
      </c>
      <c r="I3128" t="s">
        <v>2396</v>
      </c>
      <c r="J3128" t="s">
        <v>102</v>
      </c>
      <c r="K3128" t="s">
        <v>842</v>
      </c>
      <c r="L3128" t="s">
        <v>9852</v>
      </c>
      <c r="M3128" t="s">
        <v>1798</v>
      </c>
      <c r="N3128" t="s">
        <v>18639</v>
      </c>
      <c r="O3128" t="s">
        <v>3012</v>
      </c>
      <c r="P3128" t="s">
        <v>13774</v>
      </c>
      <c r="Q3128" t="s">
        <v>349</v>
      </c>
      <c r="R3128" t="b">
        <v>0</v>
      </c>
      <c r="S3128">
        <v>700</v>
      </c>
      <c r="T3128" t="s">
        <v>3002</v>
      </c>
      <c r="U3128" t="s">
        <v>3003</v>
      </c>
      <c r="V3128">
        <v>0.7</v>
      </c>
      <c r="W3128" t="s">
        <v>3012</v>
      </c>
    </row>
    <row r="3129" spans="1:23" hidden="1" x14ac:dyDescent="0.35">
      <c r="A3129" t="s">
        <v>2176</v>
      </c>
      <c r="C3129" s="403">
        <v>44884</v>
      </c>
      <c r="D3129" t="s">
        <v>3543</v>
      </c>
      <c r="E3129" t="s">
        <v>18640</v>
      </c>
      <c r="F3129" t="s">
        <v>18641</v>
      </c>
      <c r="G3129" t="s">
        <v>18642</v>
      </c>
      <c r="H3129" t="s">
        <v>18643</v>
      </c>
      <c r="I3129" t="s">
        <v>18644</v>
      </c>
      <c r="J3129" t="s">
        <v>102</v>
      </c>
      <c r="K3129" t="s">
        <v>842</v>
      </c>
      <c r="L3129" t="s">
        <v>9852</v>
      </c>
      <c r="M3129" t="s">
        <v>1798</v>
      </c>
      <c r="N3129" t="s">
        <v>18645</v>
      </c>
      <c r="O3129" t="s">
        <v>3021</v>
      </c>
      <c r="P3129" t="s">
        <v>13774</v>
      </c>
      <c r="Q3129" t="s">
        <v>349</v>
      </c>
      <c r="R3129" t="b">
        <v>0</v>
      </c>
      <c r="S3129">
        <v>6000</v>
      </c>
      <c r="T3129" t="s">
        <v>3002</v>
      </c>
      <c r="U3129" t="s">
        <v>3003</v>
      </c>
      <c r="V3129">
        <v>6</v>
      </c>
      <c r="W3129" t="s">
        <v>3021</v>
      </c>
    </row>
    <row r="3130" spans="1:23" hidden="1" x14ac:dyDescent="0.35">
      <c r="A3130" t="s">
        <v>381</v>
      </c>
      <c r="C3130" s="403">
        <v>44883</v>
      </c>
      <c r="D3130" t="s">
        <v>3543</v>
      </c>
      <c r="E3130" t="s">
        <v>18646</v>
      </c>
      <c r="F3130" t="s">
        <v>18647</v>
      </c>
      <c r="G3130" t="s">
        <v>18648</v>
      </c>
      <c r="H3130" t="s">
        <v>18649</v>
      </c>
      <c r="I3130" t="s">
        <v>18648</v>
      </c>
      <c r="J3130" t="s">
        <v>89</v>
      </c>
      <c r="K3130" t="s">
        <v>380</v>
      </c>
      <c r="L3130" t="s">
        <v>9689</v>
      </c>
      <c r="M3130" t="s">
        <v>1798</v>
      </c>
      <c r="N3130" t="s">
        <v>18650</v>
      </c>
      <c r="O3130" t="s">
        <v>3001</v>
      </c>
      <c r="P3130" t="s">
        <v>14801</v>
      </c>
      <c r="Q3130" t="s">
        <v>456</v>
      </c>
      <c r="R3130" t="b">
        <v>0</v>
      </c>
      <c r="S3130">
        <v>0</v>
      </c>
      <c r="T3130" t="s">
        <v>3002</v>
      </c>
      <c r="U3130" t="s">
        <v>3003</v>
      </c>
      <c r="V3130">
        <v>0</v>
      </c>
      <c r="W3130" t="s">
        <v>3001</v>
      </c>
    </row>
    <row r="3131" spans="1:23" hidden="1" x14ac:dyDescent="0.35">
      <c r="A3131" t="s">
        <v>381</v>
      </c>
      <c r="C3131" s="403">
        <v>44883</v>
      </c>
      <c r="D3131" t="s">
        <v>3543</v>
      </c>
      <c r="E3131" t="s">
        <v>18651</v>
      </c>
      <c r="F3131" t="s">
        <v>18652</v>
      </c>
      <c r="G3131" t="s">
        <v>2488</v>
      </c>
      <c r="H3131" t="s">
        <v>18653</v>
      </c>
      <c r="I3131" t="s">
        <v>2488</v>
      </c>
      <c r="J3131" t="s">
        <v>89</v>
      </c>
      <c r="K3131" t="s">
        <v>380</v>
      </c>
      <c r="L3131" t="s">
        <v>9689</v>
      </c>
      <c r="M3131" t="s">
        <v>1798</v>
      </c>
      <c r="N3131" t="s">
        <v>18654</v>
      </c>
      <c r="O3131" t="s">
        <v>3021</v>
      </c>
      <c r="P3131" t="s">
        <v>14801</v>
      </c>
      <c r="Q3131" t="s">
        <v>456</v>
      </c>
      <c r="R3131" t="b">
        <v>0</v>
      </c>
      <c r="S3131">
        <v>10000</v>
      </c>
      <c r="T3131" t="s">
        <v>3002</v>
      </c>
      <c r="U3131" t="s">
        <v>3003</v>
      </c>
      <c r="V3131">
        <v>10</v>
      </c>
      <c r="W3131" t="s">
        <v>3021</v>
      </c>
    </row>
    <row r="3132" spans="1:23" hidden="1" x14ac:dyDescent="0.35">
      <c r="A3132" t="s">
        <v>419</v>
      </c>
      <c r="C3132" s="403">
        <v>44883</v>
      </c>
      <c r="D3132" t="s">
        <v>3543</v>
      </c>
      <c r="E3132" t="s">
        <v>18655</v>
      </c>
      <c r="F3132" t="s">
        <v>18656</v>
      </c>
      <c r="G3132" t="s">
        <v>2412</v>
      </c>
      <c r="H3132" t="s">
        <v>18657</v>
      </c>
      <c r="I3132" t="s">
        <v>2412</v>
      </c>
      <c r="J3132" t="s">
        <v>92</v>
      </c>
      <c r="K3132" t="s">
        <v>418</v>
      </c>
      <c r="L3132" t="s">
        <v>3047</v>
      </c>
      <c r="M3132" t="s">
        <v>17118</v>
      </c>
      <c r="N3132" t="s">
        <v>18658</v>
      </c>
      <c r="O3132" t="s">
        <v>3012</v>
      </c>
      <c r="P3132" t="s">
        <v>17120</v>
      </c>
      <c r="Q3132" t="s">
        <v>418</v>
      </c>
      <c r="R3132" t="b">
        <v>0</v>
      </c>
      <c r="S3132">
        <v>0</v>
      </c>
      <c r="T3132" t="s">
        <v>3002</v>
      </c>
      <c r="U3132" t="s">
        <v>3003</v>
      </c>
      <c r="V3132">
        <v>0</v>
      </c>
      <c r="W3132" t="s">
        <v>3012</v>
      </c>
    </row>
    <row r="3133" spans="1:23" hidden="1" x14ac:dyDescent="0.35">
      <c r="A3133" t="s">
        <v>2176</v>
      </c>
      <c r="C3133" s="403">
        <v>44883</v>
      </c>
      <c r="D3133" t="s">
        <v>3054</v>
      </c>
      <c r="E3133" t="s">
        <v>734</v>
      </c>
      <c r="F3133" t="s">
        <v>18659</v>
      </c>
      <c r="G3133" t="s">
        <v>1227</v>
      </c>
      <c r="H3133" t="s">
        <v>18660</v>
      </c>
      <c r="I3133" t="s">
        <v>2332</v>
      </c>
      <c r="J3133" t="s">
        <v>102</v>
      </c>
      <c r="K3133" t="s">
        <v>843</v>
      </c>
      <c r="L3133" t="s">
        <v>3394</v>
      </c>
      <c r="M3133" t="s">
        <v>8343</v>
      </c>
      <c r="N3133" t="s">
        <v>18661</v>
      </c>
      <c r="O3133" t="s">
        <v>3030</v>
      </c>
      <c r="P3133" t="s">
        <v>8345</v>
      </c>
      <c r="Q3133" t="s">
        <v>371</v>
      </c>
      <c r="R3133" t="b">
        <v>1</v>
      </c>
      <c r="S3133">
        <v>100000</v>
      </c>
      <c r="T3133" t="s">
        <v>3013</v>
      </c>
      <c r="U3133" t="s">
        <v>8048</v>
      </c>
      <c r="V3133">
        <v>100</v>
      </c>
      <c r="W3133" t="s">
        <v>3030</v>
      </c>
    </row>
    <row r="3134" spans="1:23" hidden="1" x14ac:dyDescent="0.35">
      <c r="A3134" t="s">
        <v>2176</v>
      </c>
      <c r="C3134" s="403">
        <v>44883</v>
      </c>
      <c r="D3134" t="s">
        <v>3543</v>
      </c>
      <c r="E3134" t="s">
        <v>18662</v>
      </c>
      <c r="F3134" t="s">
        <v>18663</v>
      </c>
      <c r="G3134" t="s">
        <v>18664</v>
      </c>
      <c r="H3134" t="s">
        <v>18665</v>
      </c>
      <c r="I3134" t="s">
        <v>2431</v>
      </c>
      <c r="J3134" t="s">
        <v>102</v>
      </c>
      <c r="K3134" t="s">
        <v>843</v>
      </c>
      <c r="L3134" t="s">
        <v>3394</v>
      </c>
      <c r="M3134" t="s">
        <v>1798</v>
      </c>
      <c r="N3134" t="s">
        <v>8344</v>
      </c>
      <c r="O3134" t="s">
        <v>3021</v>
      </c>
      <c r="P3134" t="s">
        <v>8345</v>
      </c>
      <c r="Q3134" t="s">
        <v>371</v>
      </c>
      <c r="R3134" t="b">
        <v>0</v>
      </c>
      <c r="S3134">
        <v>1500</v>
      </c>
      <c r="T3134" t="s">
        <v>3002</v>
      </c>
      <c r="U3134" t="s">
        <v>3003</v>
      </c>
      <c r="V3134">
        <v>1.5</v>
      </c>
      <c r="W3134" t="s">
        <v>3021</v>
      </c>
    </row>
    <row r="3135" spans="1:23" hidden="1" x14ac:dyDescent="0.35">
      <c r="A3135" t="s">
        <v>2176</v>
      </c>
      <c r="C3135" s="403">
        <v>44883</v>
      </c>
      <c r="D3135" t="s">
        <v>3543</v>
      </c>
      <c r="E3135" t="s">
        <v>18666</v>
      </c>
      <c r="F3135" t="s">
        <v>18667</v>
      </c>
      <c r="G3135" t="s">
        <v>3443</v>
      </c>
      <c r="H3135" t="s">
        <v>18668</v>
      </c>
      <c r="I3135" t="s">
        <v>3443</v>
      </c>
      <c r="J3135" t="s">
        <v>102</v>
      </c>
      <c r="K3135" t="s">
        <v>843</v>
      </c>
      <c r="L3135" t="s">
        <v>3403</v>
      </c>
      <c r="M3135" t="s">
        <v>1798</v>
      </c>
      <c r="N3135" t="s">
        <v>18669</v>
      </c>
      <c r="O3135" t="s">
        <v>3012</v>
      </c>
      <c r="P3135" t="s">
        <v>18293</v>
      </c>
      <c r="Q3135" t="s">
        <v>371</v>
      </c>
      <c r="R3135" t="b">
        <v>0</v>
      </c>
      <c r="S3135">
        <v>2000</v>
      </c>
      <c r="T3135" t="s">
        <v>3002</v>
      </c>
      <c r="U3135" t="s">
        <v>3003</v>
      </c>
      <c r="V3135">
        <v>2</v>
      </c>
      <c r="W3135" t="s">
        <v>3012</v>
      </c>
    </row>
    <row r="3136" spans="1:23" hidden="1" x14ac:dyDescent="0.35">
      <c r="A3136" t="s">
        <v>419</v>
      </c>
      <c r="C3136" s="403">
        <v>44883</v>
      </c>
      <c r="D3136" t="s">
        <v>3543</v>
      </c>
      <c r="E3136" t="s">
        <v>18670</v>
      </c>
      <c r="F3136" t="s">
        <v>18671</v>
      </c>
      <c r="G3136" t="s">
        <v>2348</v>
      </c>
      <c r="H3136" t="s">
        <v>18672</v>
      </c>
      <c r="I3136" t="s">
        <v>2348</v>
      </c>
      <c r="J3136" t="s">
        <v>92</v>
      </c>
      <c r="K3136" t="s">
        <v>418</v>
      </c>
      <c r="L3136" t="s">
        <v>3750</v>
      </c>
      <c r="M3136" t="s">
        <v>3751</v>
      </c>
      <c r="N3136" t="s">
        <v>18673</v>
      </c>
      <c r="O3136" t="s">
        <v>3012</v>
      </c>
      <c r="P3136" t="s">
        <v>3752</v>
      </c>
      <c r="Q3136" t="s">
        <v>418</v>
      </c>
      <c r="R3136" t="b">
        <v>0</v>
      </c>
      <c r="S3136">
        <v>3000</v>
      </c>
      <c r="T3136" t="s">
        <v>3002</v>
      </c>
      <c r="U3136" t="s">
        <v>3003</v>
      </c>
      <c r="V3136">
        <v>3</v>
      </c>
      <c r="W3136" t="s">
        <v>3012</v>
      </c>
    </row>
    <row r="3137" spans="1:23" hidden="1" x14ac:dyDescent="0.35">
      <c r="A3137" t="s">
        <v>381</v>
      </c>
      <c r="C3137" s="403">
        <v>44882</v>
      </c>
      <c r="D3137" t="s">
        <v>3543</v>
      </c>
      <c r="E3137" t="s">
        <v>1030</v>
      </c>
      <c r="F3137" t="s">
        <v>18674</v>
      </c>
      <c r="G3137" t="s">
        <v>2423</v>
      </c>
      <c r="H3137" t="s">
        <v>18675</v>
      </c>
      <c r="I3137" t="s">
        <v>2423</v>
      </c>
      <c r="J3137" t="s">
        <v>89</v>
      </c>
      <c r="K3137" t="s">
        <v>380</v>
      </c>
      <c r="L3137" t="s">
        <v>3506</v>
      </c>
      <c r="M3137" t="s">
        <v>1798</v>
      </c>
      <c r="N3137" t="s">
        <v>18676</v>
      </c>
      <c r="O3137" t="s">
        <v>3030</v>
      </c>
      <c r="P3137" t="s">
        <v>3767</v>
      </c>
      <c r="Q3137" t="s">
        <v>456</v>
      </c>
      <c r="R3137" t="b">
        <v>1</v>
      </c>
      <c r="S3137">
        <v>20000</v>
      </c>
      <c r="T3137" t="s">
        <v>3013</v>
      </c>
      <c r="U3137" t="s">
        <v>3003</v>
      </c>
      <c r="V3137">
        <v>20</v>
      </c>
      <c r="W3137" t="s">
        <v>3030</v>
      </c>
    </row>
    <row r="3138" spans="1:23" hidden="1" x14ac:dyDescent="0.35">
      <c r="A3138" t="s">
        <v>419</v>
      </c>
      <c r="C3138" s="403">
        <v>44882</v>
      </c>
      <c r="D3138" t="s">
        <v>3543</v>
      </c>
      <c r="E3138" t="s">
        <v>18677</v>
      </c>
      <c r="F3138" t="s">
        <v>18678</v>
      </c>
      <c r="G3138" t="s">
        <v>11171</v>
      </c>
      <c r="H3138" t="s">
        <v>18679</v>
      </c>
      <c r="I3138" t="s">
        <v>11171</v>
      </c>
      <c r="J3138" t="s">
        <v>92</v>
      </c>
      <c r="K3138" t="s">
        <v>418</v>
      </c>
      <c r="L3138" t="s">
        <v>16441</v>
      </c>
      <c r="M3138" t="s">
        <v>16454</v>
      </c>
      <c r="N3138" t="s">
        <v>18680</v>
      </c>
      <c r="O3138" t="s">
        <v>3012</v>
      </c>
      <c r="P3138" t="s">
        <v>16454</v>
      </c>
      <c r="Q3138" t="s">
        <v>418</v>
      </c>
      <c r="R3138" t="b">
        <v>0</v>
      </c>
      <c r="S3138">
        <v>4000</v>
      </c>
      <c r="T3138" t="s">
        <v>3002</v>
      </c>
      <c r="U3138" t="s">
        <v>3003</v>
      </c>
      <c r="V3138">
        <v>4</v>
      </c>
      <c r="W3138" t="s">
        <v>3012</v>
      </c>
    </row>
    <row r="3139" spans="1:23" hidden="1" x14ac:dyDescent="0.35">
      <c r="A3139" t="s">
        <v>2176</v>
      </c>
      <c r="C3139" s="403">
        <v>44881</v>
      </c>
      <c r="D3139" t="s">
        <v>3543</v>
      </c>
      <c r="E3139" t="s">
        <v>18681</v>
      </c>
      <c r="F3139" t="s">
        <v>18682</v>
      </c>
      <c r="G3139" t="s">
        <v>2391</v>
      </c>
      <c r="H3139" t="s">
        <v>18683</v>
      </c>
      <c r="I3139" t="s">
        <v>2391</v>
      </c>
      <c r="J3139" t="s">
        <v>102</v>
      </c>
      <c r="K3139" t="s">
        <v>378</v>
      </c>
      <c r="L3139" t="s">
        <v>3843</v>
      </c>
      <c r="M3139" t="s">
        <v>1798</v>
      </c>
      <c r="N3139" t="s">
        <v>18684</v>
      </c>
      <c r="O3139" t="s">
        <v>3021</v>
      </c>
      <c r="P3139" t="s">
        <v>4013</v>
      </c>
      <c r="Q3139" t="s">
        <v>378</v>
      </c>
      <c r="R3139" t="b">
        <v>0</v>
      </c>
      <c r="S3139">
        <v>2000</v>
      </c>
      <c r="T3139" t="s">
        <v>3002</v>
      </c>
      <c r="U3139" t="s">
        <v>3003</v>
      </c>
      <c r="V3139">
        <v>2</v>
      </c>
      <c r="W3139" t="s">
        <v>3021</v>
      </c>
    </row>
    <row r="3140" spans="1:23" hidden="1" x14ac:dyDescent="0.35">
      <c r="A3140" t="s">
        <v>2176</v>
      </c>
      <c r="C3140" s="403">
        <v>44881</v>
      </c>
      <c r="D3140" t="s">
        <v>3543</v>
      </c>
      <c r="E3140" t="s">
        <v>18685</v>
      </c>
      <c r="F3140" t="s">
        <v>18686</v>
      </c>
      <c r="G3140" t="s">
        <v>18687</v>
      </c>
      <c r="H3140" t="s">
        <v>18688</v>
      </c>
      <c r="I3140" t="s">
        <v>18687</v>
      </c>
      <c r="J3140" t="s">
        <v>102</v>
      </c>
      <c r="K3140" t="s">
        <v>378</v>
      </c>
      <c r="L3140" t="s">
        <v>3843</v>
      </c>
      <c r="M3140" t="s">
        <v>1798</v>
      </c>
      <c r="N3140" t="s">
        <v>18689</v>
      </c>
      <c r="O3140" t="s">
        <v>3012</v>
      </c>
      <c r="P3140" t="s">
        <v>4013</v>
      </c>
      <c r="Q3140" t="s">
        <v>378</v>
      </c>
      <c r="R3140" t="b">
        <v>0</v>
      </c>
      <c r="S3140">
        <v>600</v>
      </c>
      <c r="T3140" t="s">
        <v>3002</v>
      </c>
      <c r="U3140" t="s">
        <v>3003</v>
      </c>
      <c r="V3140">
        <v>0.6</v>
      </c>
      <c r="W3140" t="s">
        <v>3012</v>
      </c>
    </row>
    <row r="3141" spans="1:23" hidden="1" x14ac:dyDescent="0.35">
      <c r="A3141" t="s">
        <v>2176</v>
      </c>
      <c r="C3141" s="403">
        <v>44881</v>
      </c>
      <c r="D3141" t="s">
        <v>3349</v>
      </c>
      <c r="E3141" t="s">
        <v>18690</v>
      </c>
      <c r="F3141" t="s">
        <v>18691</v>
      </c>
      <c r="G3141" t="s">
        <v>18692</v>
      </c>
      <c r="H3141" t="s">
        <v>18693</v>
      </c>
      <c r="I3141" t="s">
        <v>2403</v>
      </c>
      <c r="J3141" t="s">
        <v>102</v>
      </c>
      <c r="K3141" t="s">
        <v>378</v>
      </c>
      <c r="L3141" t="s">
        <v>3843</v>
      </c>
      <c r="M3141" t="s">
        <v>1798</v>
      </c>
      <c r="N3141" t="s">
        <v>3845</v>
      </c>
      <c r="O3141" t="s">
        <v>3021</v>
      </c>
      <c r="P3141" t="s">
        <v>4013</v>
      </c>
      <c r="Q3141" t="s">
        <v>378</v>
      </c>
      <c r="R3141" t="b">
        <v>0</v>
      </c>
      <c r="S3141">
        <v>15000</v>
      </c>
      <c r="T3141" t="s">
        <v>3002</v>
      </c>
      <c r="U3141" t="s">
        <v>3003</v>
      </c>
      <c r="V3141">
        <v>15</v>
      </c>
      <c r="W3141" t="s">
        <v>3021</v>
      </c>
    </row>
    <row r="3142" spans="1:23" hidden="1" x14ac:dyDescent="0.35">
      <c r="A3142" t="s">
        <v>2176</v>
      </c>
      <c r="C3142" s="403">
        <v>44881</v>
      </c>
      <c r="D3142" t="s">
        <v>3543</v>
      </c>
      <c r="E3142" t="s">
        <v>18694</v>
      </c>
      <c r="F3142" t="s">
        <v>18695</v>
      </c>
      <c r="G3142" t="s">
        <v>18696</v>
      </c>
      <c r="H3142" t="s">
        <v>18697</v>
      </c>
      <c r="I3142" t="s">
        <v>18696</v>
      </c>
      <c r="J3142" t="s">
        <v>102</v>
      </c>
      <c r="K3142" t="s">
        <v>378</v>
      </c>
      <c r="L3142" t="s">
        <v>3843</v>
      </c>
      <c r="M3142" t="s">
        <v>1798</v>
      </c>
      <c r="N3142" t="s">
        <v>18689</v>
      </c>
      <c r="O3142" t="s">
        <v>3021</v>
      </c>
      <c r="P3142" t="s">
        <v>4013</v>
      </c>
      <c r="Q3142" t="s">
        <v>378</v>
      </c>
      <c r="R3142" t="b">
        <v>0</v>
      </c>
      <c r="S3142">
        <v>8000</v>
      </c>
      <c r="T3142" t="s">
        <v>3002</v>
      </c>
      <c r="U3142" t="s">
        <v>3003</v>
      </c>
      <c r="V3142">
        <v>8</v>
      </c>
      <c r="W3142" t="s">
        <v>3021</v>
      </c>
    </row>
    <row r="3143" spans="1:23" hidden="1" x14ac:dyDescent="0.35">
      <c r="A3143" t="s">
        <v>2176</v>
      </c>
      <c r="C3143" s="403">
        <v>44881</v>
      </c>
      <c r="D3143" t="s">
        <v>3543</v>
      </c>
      <c r="E3143" t="s">
        <v>18698</v>
      </c>
      <c r="F3143" t="s">
        <v>18699</v>
      </c>
      <c r="G3143" t="s">
        <v>2300</v>
      </c>
      <c r="H3143" t="s">
        <v>18700</v>
      </c>
      <c r="I3143" t="s">
        <v>2300</v>
      </c>
      <c r="J3143" t="s">
        <v>102</v>
      </c>
      <c r="K3143" t="s">
        <v>378</v>
      </c>
      <c r="L3143" t="s">
        <v>3843</v>
      </c>
      <c r="M3143" t="s">
        <v>1798</v>
      </c>
      <c r="N3143" t="s">
        <v>18701</v>
      </c>
      <c r="O3143" t="s">
        <v>3030</v>
      </c>
      <c r="P3143" t="s">
        <v>4013</v>
      </c>
      <c r="Q3143" t="s">
        <v>378</v>
      </c>
      <c r="R3143" t="b">
        <v>0</v>
      </c>
      <c r="S3143">
        <v>12000</v>
      </c>
      <c r="T3143" t="s">
        <v>3002</v>
      </c>
      <c r="U3143" t="s">
        <v>3003</v>
      </c>
      <c r="V3143">
        <v>12</v>
      </c>
      <c r="W3143" t="s">
        <v>3030</v>
      </c>
    </row>
    <row r="3144" spans="1:23" hidden="1" x14ac:dyDescent="0.35">
      <c r="A3144" t="s">
        <v>419</v>
      </c>
      <c r="C3144" s="403">
        <v>44881</v>
      </c>
      <c r="D3144" t="s">
        <v>3543</v>
      </c>
      <c r="E3144" t="s">
        <v>18702</v>
      </c>
      <c r="F3144" t="s">
        <v>18703</v>
      </c>
      <c r="G3144" t="s">
        <v>18704</v>
      </c>
      <c r="H3144" t="s">
        <v>18705</v>
      </c>
      <c r="I3144" t="s">
        <v>2391</v>
      </c>
      <c r="J3144" t="s">
        <v>92</v>
      </c>
      <c r="K3144" t="s">
        <v>418</v>
      </c>
      <c r="L3144" t="s">
        <v>8573</v>
      </c>
      <c r="M3144" t="s">
        <v>18706</v>
      </c>
      <c r="N3144" t="s">
        <v>18707</v>
      </c>
      <c r="O3144" t="s">
        <v>3021</v>
      </c>
      <c r="P3144" t="s">
        <v>18708</v>
      </c>
      <c r="Q3144" t="s">
        <v>418</v>
      </c>
      <c r="R3144" t="b">
        <v>0</v>
      </c>
      <c r="S3144">
        <v>5000</v>
      </c>
      <c r="T3144" t="s">
        <v>3002</v>
      </c>
      <c r="U3144" t="s">
        <v>3003</v>
      </c>
      <c r="V3144">
        <v>5</v>
      </c>
      <c r="W3144" t="s">
        <v>3021</v>
      </c>
    </row>
    <row r="3145" spans="1:23" hidden="1" x14ac:dyDescent="0.35">
      <c r="A3145" t="s">
        <v>419</v>
      </c>
      <c r="C3145" s="403">
        <v>44881</v>
      </c>
      <c r="D3145" t="s">
        <v>3661</v>
      </c>
      <c r="E3145" t="s">
        <v>427</v>
      </c>
      <c r="F3145" t="s">
        <v>18709</v>
      </c>
      <c r="G3145" t="s">
        <v>428</v>
      </c>
      <c r="H3145" t="s">
        <v>18710</v>
      </c>
      <c r="I3145" t="s">
        <v>2569</v>
      </c>
      <c r="J3145" t="s">
        <v>96</v>
      </c>
      <c r="K3145" t="s">
        <v>429</v>
      </c>
      <c r="L3145" t="s">
        <v>10126</v>
      </c>
      <c r="M3145" t="s">
        <v>10127</v>
      </c>
      <c r="N3145" t="s">
        <v>10128</v>
      </c>
      <c r="O3145" t="s">
        <v>3021</v>
      </c>
      <c r="P3145" t="s">
        <v>10129</v>
      </c>
      <c r="Q3145" t="s">
        <v>429</v>
      </c>
      <c r="R3145" t="b">
        <v>0</v>
      </c>
      <c r="S3145">
        <v>4000</v>
      </c>
      <c r="T3145" t="s">
        <v>3013</v>
      </c>
      <c r="U3145" t="s">
        <v>3003</v>
      </c>
      <c r="V3145">
        <v>4</v>
      </c>
      <c r="W3145" t="s">
        <v>3021</v>
      </c>
    </row>
    <row r="3146" spans="1:23" hidden="1" x14ac:dyDescent="0.35">
      <c r="A3146" t="s">
        <v>2176</v>
      </c>
      <c r="C3146" s="403">
        <v>44881</v>
      </c>
      <c r="D3146" t="s">
        <v>18711</v>
      </c>
      <c r="E3146" t="s">
        <v>18712</v>
      </c>
      <c r="F3146" t="s">
        <v>18713</v>
      </c>
      <c r="G3146" t="s">
        <v>2325</v>
      </c>
      <c r="H3146" t="s">
        <v>18714</v>
      </c>
      <c r="I3146" t="s">
        <v>2325</v>
      </c>
      <c r="J3146" t="s">
        <v>102</v>
      </c>
      <c r="K3146" t="s">
        <v>378</v>
      </c>
      <c r="L3146" t="s">
        <v>3275</v>
      </c>
      <c r="M3146" t="s">
        <v>18715</v>
      </c>
      <c r="N3146" t="s">
        <v>18716</v>
      </c>
      <c r="O3146" t="s">
        <v>3021</v>
      </c>
      <c r="P3146" t="s">
        <v>3861</v>
      </c>
      <c r="Q3146" t="s">
        <v>378</v>
      </c>
      <c r="R3146" t="b">
        <v>1</v>
      </c>
      <c r="S3146">
        <v>12000</v>
      </c>
      <c r="T3146" t="s">
        <v>3002</v>
      </c>
      <c r="U3146" t="s">
        <v>3003</v>
      </c>
      <c r="V3146">
        <v>12</v>
      </c>
      <c r="W3146" t="s">
        <v>3021</v>
      </c>
    </row>
    <row r="3147" spans="1:23" hidden="1" x14ac:dyDescent="0.35">
      <c r="A3147" t="s">
        <v>2176</v>
      </c>
      <c r="C3147" s="403">
        <v>44881</v>
      </c>
      <c r="D3147" t="s">
        <v>3543</v>
      </c>
      <c r="E3147" t="s">
        <v>18717</v>
      </c>
      <c r="F3147" t="s">
        <v>18718</v>
      </c>
      <c r="G3147" t="s">
        <v>2320</v>
      </c>
      <c r="H3147" t="s">
        <v>18719</v>
      </c>
      <c r="I3147" t="s">
        <v>2320</v>
      </c>
      <c r="J3147" t="s">
        <v>102</v>
      </c>
      <c r="K3147" t="s">
        <v>378</v>
      </c>
      <c r="L3147" t="s">
        <v>3275</v>
      </c>
      <c r="M3147" t="s">
        <v>1798</v>
      </c>
      <c r="N3147" t="s">
        <v>18720</v>
      </c>
      <c r="O3147" t="s">
        <v>3012</v>
      </c>
      <c r="P3147" t="s">
        <v>3861</v>
      </c>
      <c r="Q3147" t="s">
        <v>378</v>
      </c>
      <c r="R3147" t="b">
        <v>0</v>
      </c>
      <c r="S3147">
        <v>800</v>
      </c>
      <c r="T3147" t="s">
        <v>3002</v>
      </c>
      <c r="U3147" t="s">
        <v>3003</v>
      </c>
      <c r="V3147">
        <v>0.8</v>
      </c>
      <c r="W3147" t="s">
        <v>3012</v>
      </c>
    </row>
    <row r="3148" spans="1:23" hidden="1" x14ac:dyDescent="0.35">
      <c r="A3148" t="s">
        <v>2176</v>
      </c>
      <c r="C3148" s="403">
        <v>44881</v>
      </c>
      <c r="D3148" t="s">
        <v>3543</v>
      </c>
      <c r="E3148" t="s">
        <v>18721</v>
      </c>
      <c r="F3148" t="s">
        <v>18722</v>
      </c>
      <c r="G3148" t="s">
        <v>2503</v>
      </c>
      <c r="H3148" t="s">
        <v>18723</v>
      </c>
      <c r="I3148" t="s">
        <v>2503</v>
      </c>
      <c r="J3148" t="s">
        <v>102</v>
      </c>
      <c r="K3148" t="s">
        <v>378</v>
      </c>
      <c r="L3148" t="s">
        <v>3275</v>
      </c>
      <c r="M3148" t="s">
        <v>1798</v>
      </c>
      <c r="N3148" t="s">
        <v>18724</v>
      </c>
      <c r="O3148" t="s">
        <v>3021</v>
      </c>
      <c r="P3148" t="s">
        <v>3861</v>
      </c>
      <c r="Q3148" t="s">
        <v>378</v>
      </c>
      <c r="R3148" t="b">
        <v>0</v>
      </c>
      <c r="S3148">
        <v>2500</v>
      </c>
      <c r="T3148" t="s">
        <v>3002</v>
      </c>
      <c r="U3148" t="s">
        <v>3003</v>
      </c>
      <c r="V3148">
        <v>2.5</v>
      </c>
      <c r="W3148" t="s">
        <v>3021</v>
      </c>
    </row>
    <row r="3149" spans="1:23" hidden="1" x14ac:dyDescent="0.35">
      <c r="A3149" t="s">
        <v>419</v>
      </c>
      <c r="C3149" s="403">
        <v>44880</v>
      </c>
      <c r="D3149" t="s">
        <v>3543</v>
      </c>
      <c r="E3149" t="s">
        <v>18725</v>
      </c>
      <c r="F3149" t="s">
        <v>18726</v>
      </c>
      <c r="G3149" t="s">
        <v>18727</v>
      </c>
      <c r="H3149" t="s">
        <v>18728</v>
      </c>
      <c r="I3149" t="s">
        <v>18727</v>
      </c>
      <c r="J3149" t="s">
        <v>92</v>
      </c>
      <c r="K3149" t="s">
        <v>418</v>
      </c>
      <c r="L3149" t="s">
        <v>3750</v>
      </c>
      <c r="M3149" t="s">
        <v>18729</v>
      </c>
      <c r="N3149" t="s">
        <v>18730</v>
      </c>
      <c r="O3149" t="s">
        <v>3030</v>
      </c>
      <c r="P3149" t="s">
        <v>18731</v>
      </c>
      <c r="Q3149" t="s">
        <v>418</v>
      </c>
      <c r="R3149" t="b">
        <v>0</v>
      </c>
      <c r="S3149">
        <v>6000</v>
      </c>
      <c r="T3149" t="s">
        <v>3002</v>
      </c>
      <c r="U3149" t="s">
        <v>3003</v>
      </c>
      <c r="V3149">
        <v>6</v>
      </c>
      <c r="W3149" t="s">
        <v>3030</v>
      </c>
    </row>
    <row r="3150" spans="1:23" hidden="1" x14ac:dyDescent="0.35">
      <c r="A3150" t="s">
        <v>2176</v>
      </c>
      <c r="C3150" s="403">
        <v>44880</v>
      </c>
      <c r="D3150" t="s">
        <v>3372</v>
      </c>
      <c r="E3150" t="s">
        <v>18732</v>
      </c>
      <c r="F3150" t="s">
        <v>18733</v>
      </c>
      <c r="G3150" t="s">
        <v>18734</v>
      </c>
      <c r="H3150" t="s">
        <v>18735</v>
      </c>
      <c r="I3150" t="s">
        <v>11812</v>
      </c>
      <c r="J3150" t="s">
        <v>102</v>
      </c>
      <c r="K3150" t="s">
        <v>842</v>
      </c>
      <c r="L3150" t="s">
        <v>9852</v>
      </c>
      <c r="M3150" t="s">
        <v>16217</v>
      </c>
      <c r="N3150" t="s">
        <v>18736</v>
      </c>
      <c r="O3150" t="s">
        <v>3012</v>
      </c>
      <c r="P3150" t="s">
        <v>13774</v>
      </c>
      <c r="Q3150" t="s">
        <v>349</v>
      </c>
      <c r="R3150" t="b">
        <v>0</v>
      </c>
      <c r="S3150">
        <v>1000</v>
      </c>
      <c r="T3150" t="s">
        <v>3002</v>
      </c>
      <c r="U3150" t="s">
        <v>3003</v>
      </c>
      <c r="V3150">
        <v>1</v>
      </c>
      <c r="W3150" t="s">
        <v>3012</v>
      </c>
    </row>
    <row r="3151" spans="1:23" hidden="1" x14ac:dyDescent="0.35">
      <c r="A3151" t="s">
        <v>419</v>
      </c>
      <c r="C3151" s="403">
        <v>44880</v>
      </c>
      <c r="D3151" t="s">
        <v>3543</v>
      </c>
      <c r="E3151" t="s">
        <v>2750</v>
      </c>
      <c r="F3151" t="s">
        <v>18737</v>
      </c>
      <c r="G3151" t="s">
        <v>2751</v>
      </c>
      <c r="H3151" t="s">
        <v>18738</v>
      </c>
      <c r="I3151" t="s">
        <v>2751</v>
      </c>
      <c r="J3151" t="s">
        <v>92</v>
      </c>
      <c r="K3151" t="s">
        <v>418</v>
      </c>
      <c r="L3151" t="s">
        <v>3750</v>
      </c>
      <c r="M3151" t="s">
        <v>9744</v>
      </c>
      <c r="N3151" t="s">
        <v>18739</v>
      </c>
      <c r="O3151" t="s">
        <v>3030</v>
      </c>
      <c r="P3151" t="s">
        <v>9745</v>
      </c>
      <c r="Q3151" t="s">
        <v>418</v>
      </c>
      <c r="R3151" t="b">
        <v>0</v>
      </c>
      <c r="S3151">
        <v>10000</v>
      </c>
      <c r="T3151" t="s">
        <v>3002</v>
      </c>
      <c r="U3151" t="s">
        <v>3003</v>
      </c>
      <c r="V3151">
        <v>10</v>
      </c>
      <c r="W3151" t="s">
        <v>3030</v>
      </c>
    </row>
    <row r="3152" spans="1:23" hidden="1" x14ac:dyDescent="0.35">
      <c r="A3152" t="s">
        <v>2176</v>
      </c>
      <c r="C3152" s="403">
        <v>44878</v>
      </c>
      <c r="D3152" t="s">
        <v>3543</v>
      </c>
      <c r="E3152" t="s">
        <v>18740</v>
      </c>
      <c r="F3152" t="s">
        <v>18741</v>
      </c>
      <c r="G3152" t="s">
        <v>3896</v>
      </c>
      <c r="H3152" t="s">
        <v>18742</v>
      </c>
      <c r="I3152" t="s">
        <v>3896</v>
      </c>
      <c r="J3152" t="s">
        <v>102</v>
      </c>
      <c r="K3152" t="s">
        <v>842</v>
      </c>
      <c r="L3152" t="s">
        <v>13237</v>
      </c>
      <c r="M3152" t="s">
        <v>1798</v>
      </c>
      <c r="N3152" t="s">
        <v>18743</v>
      </c>
      <c r="O3152" t="s">
        <v>3001</v>
      </c>
      <c r="P3152" t="s">
        <v>13239</v>
      </c>
      <c r="Q3152" t="s">
        <v>349</v>
      </c>
      <c r="R3152" t="b">
        <v>0</v>
      </c>
      <c r="S3152">
        <v>0</v>
      </c>
      <c r="T3152" t="s">
        <v>3002</v>
      </c>
      <c r="U3152" t="s">
        <v>3003</v>
      </c>
      <c r="V3152">
        <v>0</v>
      </c>
      <c r="W3152" t="s">
        <v>3001</v>
      </c>
    </row>
    <row r="3153" spans="1:23" hidden="1" x14ac:dyDescent="0.35">
      <c r="A3153" t="s">
        <v>2176</v>
      </c>
      <c r="C3153" s="403">
        <v>44878</v>
      </c>
      <c r="D3153" t="s">
        <v>3543</v>
      </c>
      <c r="E3153" t="s">
        <v>18744</v>
      </c>
      <c r="F3153" t="s">
        <v>18745</v>
      </c>
      <c r="G3153" t="s">
        <v>1919</v>
      </c>
      <c r="H3153" t="s">
        <v>18746</v>
      </c>
      <c r="I3153" t="s">
        <v>1919</v>
      </c>
      <c r="J3153" t="s">
        <v>102</v>
      </c>
      <c r="K3153" t="s">
        <v>843</v>
      </c>
      <c r="L3153" t="s">
        <v>13439</v>
      </c>
      <c r="M3153" t="s">
        <v>1798</v>
      </c>
      <c r="N3153" t="s">
        <v>18747</v>
      </c>
      <c r="O3153" t="s">
        <v>3021</v>
      </c>
      <c r="P3153" t="s">
        <v>13441</v>
      </c>
      <c r="Q3153" t="s">
        <v>371</v>
      </c>
      <c r="R3153" t="b">
        <v>0</v>
      </c>
      <c r="S3153">
        <v>7000</v>
      </c>
      <c r="T3153" t="s">
        <v>3002</v>
      </c>
      <c r="U3153" t="s">
        <v>3003</v>
      </c>
      <c r="V3153">
        <v>7</v>
      </c>
      <c r="W3153" t="s">
        <v>3021</v>
      </c>
    </row>
    <row r="3154" spans="1:23" hidden="1" x14ac:dyDescent="0.35">
      <c r="A3154" t="s">
        <v>2176</v>
      </c>
      <c r="C3154" s="403">
        <v>44878</v>
      </c>
      <c r="D3154" t="s">
        <v>3543</v>
      </c>
      <c r="E3154" t="s">
        <v>18748</v>
      </c>
      <c r="F3154" t="s">
        <v>18749</v>
      </c>
      <c r="G3154" t="s">
        <v>2682</v>
      </c>
      <c r="H3154" t="s">
        <v>18750</v>
      </c>
      <c r="I3154" t="s">
        <v>2682</v>
      </c>
      <c r="J3154" t="s">
        <v>102</v>
      </c>
      <c r="K3154" t="s">
        <v>842</v>
      </c>
      <c r="L3154" t="s">
        <v>10483</v>
      </c>
      <c r="M3154" t="s">
        <v>1798</v>
      </c>
      <c r="N3154" t="s">
        <v>18751</v>
      </c>
      <c r="O3154" t="s">
        <v>3012</v>
      </c>
      <c r="P3154" t="s">
        <v>13213</v>
      </c>
      <c r="Q3154" t="s">
        <v>349</v>
      </c>
      <c r="R3154" t="b">
        <v>0</v>
      </c>
      <c r="S3154">
        <v>1000</v>
      </c>
      <c r="T3154" t="s">
        <v>3002</v>
      </c>
      <c r="U3154" t="s">
        <v>3003</v>
      </c>
      <c r="V3154">
        <v>1</v>
      </c>
      <c r="W3154" t="s">
        <v>3012</v>
      </c>
    </row>
    <row r="3155" spans="1:23" hidden="1" x14ac:dyDescent="0.35">
      <c r="A3155" t="s">
        <v>2176</v>
      </c>
      <c r="C3155" s="403">
        <v>44878</v>
      </c>
      <c r="D3155" t="s">
        <v>3543</v>
      </c>
      <c r="E3155" t="s">
        <v>18752</v>
      </c>
      <c r="F3155" t="s">
        <v>18753</v>
      </c>
      <c r="G3155" t="s">
        <v>10546</v>
      </c>
      <c r="H3155" t="s">
        <v>18754</v>
      </c>
      <c r="I3155" t="s">
        <v>10546</v>
      </c>
      <c r="J3155" t="s">
        <v>102</v>
      </c>
      <c r="K3155" t="s">
        <v>842</v>
      </c>
      <c r="L3155" t="s">
        <v>10483</v>
      </c>
      <c r="M3155" t="s">
        <v>1798</v>
      </c>
      <c r="N3155" t="s">
        <v>18751</v>
      </c>
      <c r="O3155" t="s">
        <v>3012</v>
      </c>
      <c r="P3155" t="s">
        <v>13213</v>
      </c>
      <c r="Q3155" t="s">
        <v>349</v>
      </c>
      <c r="R3155" t="b">
        <v>0</v>
      </c>
      <c r="S3155">
        <v>620</v>
      </c>
      <c r="T3155" t="s">
        <v>3002</v>
      </c>
      <c r="U3155" t="s">
        <v>3003</v>
      </c>
      <c r="V3155">
        <v>0.62</v>
      </c>
      <c r="W3155" t="s">
        <v>3012</v>
      </c>
    </row>
    <row r="3156" spans="1:23" hidden="1" x14ac:dyDescent="0.35">
      <c r="A3156" t="s">
        <v>2176</v>
      </c>
      <c r="C3156" s="403">
        <v>44878</v>
      </c>
      <c r="D3156" t="s">
        <v>3543</v>
      </c>
      <c r="E3156" t="s">
        <v>18755</v>
      </c>
      <c r="F3156" t="s">
        <v>18756</v>
      </c>
      <c r="G3156" t="s">
        <v>2352</v>
      </c>
      <c r="H3156" t="s">
        <v>18757</v>
      </c>
      <c r="I3156" t="s">
        <v>2352</v>
      </c>
      <c r="J3156" t="s">
        <v>102</v>
      </c>
      <c r="K3156" t="s">
        <v>842</v>
      </c>
      <c r="L3156" t="s">
        <v>10483</v>
      </c>
      <c r="M3156" t="s">
        <v>1798</v>
      </c>
      <c r="N3156" t="s">
        <v>18751</v>
      </c>
      <c r="O3156" t="s">
        <v>3021</v>
      </c>
      <c r="P3156" t="s">
        <v>13213</v>
      </c>
      <c r="Q3156" t="s">
        <v>349</v>
      </c>
      <c r="R3156" t="b">
        <v>0</v>
      </c>
      <c r="S3156">
        <v>2000</v>
      </c>
      <c r="T3156" t="s">
        <v>3002</v>
      </c>
      <c r="U3156" t="s">
        <v>3003</v>
      </c>
      <c r="V3156">
        <v>2</v>
      </c>
      <c r="W3156" t="s">
        <v>3021</v>
      </c>
    </row>
    <row r="3157" spans="1:23" hidden="1" x14ac:dyDescent="0.35">
      <c r="A3157" t="s">
        <v>419</v>
      </c>
      <c r="C3157" s="403">
        <v>44877</v>
      </c>
      <c r="D3157" t="s">
        <v>3543</v>
      </c>
      <c r="E3157" t="s">
        <v>2758</v>
      </c>
      <c r="F3157" t="s">
        <v>18758</v>
      </c>
      <c r="G3157" t="s">
        <v>2759</v>
      </c>
      <c r="H3157" t="s">
        <v>18759</v>
      </c>
      <c r="I3157" t="s">
        <v>2760</v>
      </c>
      <c r="J3157" t="s">
        <v>96</v>
      </c>
      <c r="K3157" t="s">
        <v>429</v>
      </c>
      <c r="L3157" t="s">
        <v>4163</v>
      </c>
      <c r="M3157" t="s">
        <v>8764</v>
      </c>
      <c r="N3157" t="s">
        <v>18760</v>
      </c>
      <c r="O3157" t="s">
        <v>3030</v>
      </c>
      <c r="P3157" t="s">
        <v>8764</v>
      </c>
      <c r="Q3157" t="s">
        <v>429</v>
      </c>
      <c r="R3157" t="b">
        <v>0</v>
      </c>
      <c r="S3157">
        <v>4000</v>
      </c>
      <c r="T3157" t="s">
        <v>3002</v>
      </c>
      <c r="U3157" t="s">
        <v>3003</v>
      </c>
      <c r="V3157">
        <v>4</v>
      </c>
      <c r="W3157" t="s">
        <v>3030</v>
      </c>
    </row>
    <row r="3158" spans="1:23" hidden="1" x14ac:dyDescent="0.35">
      <c r="A3158" t="s">
        <v>419</v>
      </c>
      <c r="C3158" s="403">
        <v>44877</v>
      </c>
      <c r="D3158" t="s">
        <v>3661</v>
      </c>
      <c r="E3158" t="s">
        <v>1035</v>
      </c>
      <c r="F3158" t="s">
        <v>18761</v>
      </c>
      <c r="G3158" t="s">
        <v>2418</v>
      </c>
      <c r="H3158" t="s">
        <v>18762</v>
      </c>
      <c r="I3158" t="s">
        <v>2391</v>
      </c>
      <c r="J3158" t="s">
        <v>96</v>
      </c>
      <c r="K3158" t="s">
        <v>429</v>
      </c>
      <c r="L3158" t="s">
        <v>4163</v>
      </c>
      <c r="M3158" t="s">
        <v>18763</v>
      </c>
      <c r="N3158" t="s">
        <v>18764</v>
      </c>
      <c r="O3158" t="s">
        <v>3021</v>
      </c>
      <c r="P3158" t="s">
        <v>4164</v>
      </c>
      <c r="Q3158" t="s">
        <v>429</v>
      </c>
      <c r="R3158" t="b">
        <v>0</v>
      </c>
      <c r="S3158">
        <v>4000</v>
      </c>
      <c r="T3158" t="s">
        <v>3013</v>
      </c>
      <c r="U3158" t="s">
        <v>3003</v>
      </c>
      <c r="V3158">
        <v>4</v>
      </c>
      <c r="W3158" t="s">
        <v>3021</v>
      </c>
    </row>
    <row r="3159" spans="1:23" hidden="1" x14ac:dyDescent="0.35">
      <c r="A3159" t="s">
        <v>2176</v>
      </c>
      <c r="C3159" s="403">
        <v>44877</v>
      </c>
      <c r="D3159" t="s">
        <v>3543</v>
      </c>
      <c r="E3159" t="s">
        <v>18765</v>
      </c>
      <c r="F3159" t="s">
        <v>18766</v>
      </c>
      <c r="G3159" t="s">
        <v>18767</v>
      </c>
      <c r="H3159" t="s">
        <v>18768</v>
      </c>
      <c r="I3159" t="s">
        <v>18769</v>
      </c>
      <c r="J3159" t="s">
        <v>102</v>
      </c>
      <c r="K3159" t="s">
        <v>371</v>
      </c>
      <c r="L3159" t="s">
        <v>4156</v>
      </c>
      <c r="M3159" t="s">
        <v>1798</v>
      </c>
      <c r="N3159" t="s">
        <v>18770</v>
      </c>
      <c r="O3159" t="s">
        <v>3001</v>
      </c>
      <c r="P3159" t="s">
        <v>4159</v>
      </c>
      <c r="Q3159" t="s">
        <v>371</v>
      </c>
      <c r="R3159" t="b">
        <v>1</v>
      </c>
      <c r="S3159">
        <v>25000</v>
      </c>
      <c r="T3159" t="s">
        <v>3002</v>
      </c>
      <c r="U3159" t="s">
        <v>3003</v>
      </c>
      <c r="V3159">
        <v>25</v>
      </c>
      <c r="W3159" t="s">
        <v>3001</v>
      </c>
    </row>
    <row r="3160" spans="1:23" hidden="1" x14ac:dyDescent="0.35">
      <c r="A3160" t="s">
        <v>2176</v>
      </c>
      <c r="C3160" s="403">
        <v>44876</v>
      </c>
      <c r="D3160" t="s">
        <v>3022</v>
      </c>
      <c r="E3160" t="s">
        <v>18771</v>
      </c>
      <c r="F3160" t="s">
        <v>18772</v>
      </c>
      <c r="G3160" t="s">
        <v>18773</v>
      </c>
      <c r="H3160" t="s">
        <v>18774</v>
      </c>
      <c r="I3160" t="s">
        <v>2651</v>
      </c>
      <c r="J3160" t="s">
        <v>102</v>
      </c>
      <c r="K3160" t="s">
        <v>371</v>
      </c>
      <c r="L3160" t="s">
        <v>10933</v>
      </c>
      <c r="M3160" t="s">
        <v>1798</v>
      </c>
      <c r="N3160" t="s">
        <v>17584</v>
      </c>
      <c r="O3160" t="s">
        <v>3001</v>
      </c>
      <c r="P3160" t="s">
        <v>10935</v>
      </c>
      <c r="Q3160" t="s">
        <v>371</v>
      </c>
      <c r="R3160" t="b">
        <v>0</v>
      </c>
      <c r="S3160">
        <v>0</v>
      </c>
      <c r="T3160" t="s">
        <v>3002</v>
      </c>
      <c r="U3160" t="s">
        <v>3003</v>
      </c>
      <c r="V3160">
        <v>0</v>
      </c>
      <c r="W3160" t="s">
        <v>3001</v>
      </c>
    </row>
    <row r="3161" spans="1:23" hidden="1" x14ac:dyDescent="0.35">
      <c r="A3161" t="s">
        <v>419</v>
      </c>
      <c r="C3161" s="403">
        <v>44876</v>
      </c>
      <c r="D3161" t="s">
        <v>3543</v>
      </c>
      <c r="E3161" t="s">
        <v>1131</v>
      </c>
      <c r="F3161" t="s">
        <v>18775</v>
      </c>
      <c r="G3161" t="s">
        <v>2535</v>
      </c>
      <c r="H3161" t="s">
        <v>18776</v>
      </c>
      <c r="I3161" t="s">
        <v>2535</v>
      </c>
      <c r="J3161" t="s">
        <v>96</v>
      </c>
      <c r="K3161" t="s">
        <v>429</v>
      </c>
      <c r="L3161" t="s">
        <v>3699</v>
      </c>
      <c r="M3161" t="s">
        <v>18777</v>
      </c>
      <c r="N3161" t="s">
        <v>18778</v>
      </c>
      <c r="O3161" t="s">
        <v>3012</v>
      </c>
      <c r="P3161" t="s">
        <v>18779</v>
      </c>
      <c r="Q3161" t="s">
        <v>429</v>
      </c>
      <c r="R3161" t="b">
        <v>0</v>
      </c>
      <c r="S3161">
        <v>2000</v>
      </c>
      <c r="T3161" t="s">
        <v>3002</v>
      </c>
      <c r="U3161" t="s">
        <v>3003</v>
      </c>
      <c r="V3161">
        <v>2</v>
      </c>
      <c r="W3161" t="s">
        <v>3012</v>
      </c>
    </row>
    <row r="3162" spans="1:23" hidden="1" x14ac:dyDescent="0.35">
      <c r="A3162" t="s">
        <v>2189</v>
      </c>
      <c r="C3162" s="403">
        <v>44875</v>
      </c>
      <c r="D3162" t="s">
        <v>23536</v>
      </c>
      <c r="E3162" t="s">
        <v>2810</v>
      </c>
      <c r="F3162" t="s">
        <v>18780</v>
      </c>
      <c r="G3162" t="s">
        <v>805</v>
      </c>
      <c r="H3162" t="s">
        <v>18781</v>
      </c>
      <c r="I3162" t="s">
        <v>18782</v>
      </c>
      <c r="J3162" t="s">
        <v>101</v>
      </c>
      <c r="K3162" t="s">
        <v>806</v>
      </c>
      <c r="L3162" t="s">
        <v>11283</v>
      </c>
      <c r="M3162" t="s">
        <v>1798</v>
      </c>
      <c r="N3162" t="s">
        <v>18783</v>
      </c>
      <c r="O3162" t="s">
        <v>3001</v>
      </c>
      <c r="P3162" t="s">
        <v>9768</v>
      </c>
      <c r="Q3162" t="s">
        <v>293</v>
      </c>
      <c r="R3162" t="b">
        <v>0</v>
      </c>
      <c r="S3162">
        <v>100000</v>
      </c>
      <c r="T3162" t="s">
        <v>3648</v>
      </c>
      <c r="U3162" t="s">
        <v>3003</v>
      </c>
      <c r="V3162">
        <v>100</v>
      </c>
      <c r="W3162" t="s">
        <v>3001</v>
      </c>
    </row>
    <row r="3163" spans="1:23" hidden="1" x14ac:dyDescent="0.35">
      <c r="A3163" t="s">
        <v>419</v>
      </c>
      <c r="C3163" s="403">
        <v>44871</v>
      </c>
      <c r="D3163" t="s">
        <v>3661</v>
      </c>
      <c r="E3163" t="s">
        <v>2861</v>
      </c>
      <c r="F3163" t="s">
        <v>18784</v>
      </c>
      <c r="G3163" t="s">
        <v>862</v>
      </c>
      <c r="H3163" t="s">
        <v>18785</v>
      </c>
      <c r="I3163" t="s">
        <v>3443</v>
      </c>
      <c r="J3163" t="s">
        <v>94</v>
      </c>
      <c r="K3163" t="s">
        <v>497</v>
      </c>
      <c r="L3163" t="s">
        <v>3188</v>
      </c>
      <c r="M3163" t="s">
        <v>1798</v>
      </c>
      <c r="N3163" t="s">
        <v>497</v>
      </c>
      <c r="O3163" t="s">
        <v>3021</v>
      </c>
      <c r="P3163" t="s">
        <v>15090</v>
      </c>
      <c r="Q3163" t="s">
        <v>497</v>
      </c>
      <c r="R3163" t="b">
        <v>0</v>
      </c>
      <c r="S3163">
        <v>3000</v>
      </c>
      <c r="T3163" t="s">
        <v>3002</v>
      </c>
      <c r="U3163" t="s">
        <v>3003</v>
      </c>
      <c r="V3163">
        <v>3</v>
      </c>
      <c r="W3163" t="s">
        <v>3021</v>
      </c>
    </row>
    <row r="3164" spans="1:23" hidden="1" x14ac:dyDescent="0.35">
      <c r="A3164" t="s">
        <v>419</v>
      </c>
      <c r="C3164" s="403">
        <v>44871</v>
      </c>
      <c r="D3164" t="s">
        <v>3543</v>
      </c>
      <c r="E3164" t="s">
        <v>575</v>
      </c>
      <c r="F3164" t="s">
        <v>18786</v>
      </c>
      <c r="G3164" t="s">
        <v>793</v>
      </c>
      <c r="H3164" t="s">
        <v>18787</v>
      </c>
      <c r="I3164" t="s">
        <v>2286</v>
      </c>
      <c r="J3164" t="s">
        <v>94</v>
      </c>
      <c r="K3164" t="s">
        <v>497</v>
      </c>
      <c r="L3164" t="s">
        <v>3188</v>
      </c>
      <c r="M3164" t="s">
        <v>1798</v>
      </c>
      <c r="N3164" t="s">
        <v>497</v>
      </c>
      <c r="O3164" t="s">
        <v>3021</v>
      </c>
      <c r="P3164" t="s">
        <v>15090</v>
      </c>
      <c r="Q3164" t="s">
        <v>497</v>
      </c>
      <c r="R3164" t="b">
        <v>0</v>
      </c>
      <c r="S3164">
        <v>3000</v>
      </c>
      <c r="T3164" t="s">
        <v>3013</v>
      </c>
      <c r="U3164" t="s">
        <v>3003</v>
      </c>
      <c r="V3164">
        <v>3</v>
      </c>
      <c r="W3164" t="s">
        <v>3021</v>
      </c>
    </row>
    <row r="3165" spans="1:23" hidden="1" x14ac:dyDescent="0.35">
      <c r="A3165" t="s">
        <v>419</v>
      </c>
      <c r="C3165" s="403">
        <v>44871</v>
      </c>
      <c r="D3165" t="s">
        <v>3543</v>
      </c>
      <c r="E3165" t="s">
        <v>18788</v>
      </c>
      <c r="F3165" t="s">
        <v>18789</v>
      </c>
      <c r="G3165" t="s">
        <v>2539</v>
      </c>
      <c r="H3165" t="s">
        <v>18790</v>
      </c>
      <c r="I3165" t="s">
        <v>2322</v>
      </c>
      <c r="J3165" t="s">
        <v>94</v>
      </c>
      <c r="K3165" t="s">
        <v>497</v>
      </c>
      <c r="L3165" t="s">
        <v>3188</v>
      </c>
      <c r="M3165" t="s">
        <v>3227</v>
      </c>
      <c r="N3165" t="s">
        <v>497</v>
      </c>
      <c r="O3165" t="s">
        <v>3021</v>
      </c>
      <c r="P3165" t="s">
        <v>15090</v>
      </c>
      <c r="Q3165" t="s">
        <v>497</v>
      </c>
      <c r="R3165" t="b">
        <v>0</v>
      </c>
      <c r="S3165">
        <v>6000</v>
      </c>
      <c r="T3165" t="s">
        <v>3648</v>
      </c>
      <c r="U3165" t="s">
        <v>3003</v>
      </c>
      <c r="V3165">
        <v>6</v>
      </c>
      <c r="W3165" t="s">
        <v>3021</v>
      </c>
    </row>
    <row r="3166" spans="1:23" hidden="1" x14ac:dyDescent="0.35">
      <c r="A3166" t="s">
        <v>419</v>
      </c>
      <c r="C3166" s="403">
        <v>44871</v>
      </c>
      <c r="D3166" t="s">
        <v>3543</v>
      </c>
      <c r="E3166" t="s">
        <v>1077</v>
      </c>
      <c r="F3166" t="s">
        <v>18791</v>
      </c>
      <c r="G3166" t="s">
        <v>1078</v>
      </c>
      <c r="H3166" t="s">
        <v>18792</v>
      </c>
      <c r="I3166" t="s">
        <v>2253</v>
      </c>
      <c r="J3166" t="s">
        <v>94</v>
      </c>
      <c r="K3166" t="s">
        <v>497</v>
      </c>
      <c r="L3166" t="s">
        <v>3188</v>
      </c>
      <c r="M3166" t="s">
        <v>3227</v>
      </c>
      <c r="N3166" t="s">
        <v>497</v>
      </c>
      <c r="O3166" t="s">
        <v>3021</v>
      </c>
      <c r="P3166" t="s">
        <v>15090</v>
      </c>
      <c r="Q3166" t="s">
        <v>497</v>
      </c>
      <c r="R3166" t="b">
        <v>0</v>
      </c>
      <c r="S3166">
        <v>6000</v>
      </c>
      <c r="T3166" t="s">
        <v>3648</v>
      </c>
      <c r="U3166" t="s">
        <v>3003</v>
      </c>
      <c r="V3166">
        <v>6</v>
      </c>
      <c r="W3166" t="s">
        <v>3021</v>
      </c>
    </row>
    <row r="3167" spans="1:23" hidden="1" x14ac:dyDescent="0.35">
      <c r="A3167" t="s">
        <v>2189</v>
      </c>
      <c r="C3167" s="403">
        <v>44871</v>
      </c>
      <c r="D3167" t="s">
        <v>3543</v>
      </c>
      <c r="E3167" t="s">
        <v>18793</v>
      </c>
      <c r="F3167" t="s">
        <v>18794</v>
      </c>
      <c r="G3167" t="s">
        <v>18795</v>
      </c>
      <c r="H3167" t="s">
        <v>18796</v>
      </c>
      <c r="I3167" t="s">
        <v>2432</v>
      </c>
      <c r="J3167" t="s">
        <v>98</v>
      </c>
      <c r="K3167" t="s">
        <v>2189</v>
      </c>
      <c r="L3167" t="s">
        <v>3154</v>
      </c>
      <c r="M3167" t="s">
        <v>18797</v>
      </c>
      <c r="N3167" t="s">
        <v>18798</v>
      </c>
      <c r="O3167" t="s">
        <v>3001</v>
      </c>
      <c r="P3167" t="s">
        <v>7785</v>
      </c>
      <c r="Q3167" t="s">
        <v>2189</v>
      </c>
      <c r="R3167" t="b">
        <v>0</v>
      </c>
      <c r="S3167">
        <v>0</v>
      </c>
      <c r="T3167" t="s">
        <v>3002</v>
      </c>
      <c r="U3167" t="s">
        <v>3003</v>
      </c>
      <c r="V3167">
        <v>0</v>
      </c>
      <c r="W3167" t="s">
        <v>3001</v>
      </c>
    </row>
    <row r="3168" spans="1:23" hidden="1" x14ac:dyDescent="0.35">
      <c r="A3168" t="s">
        <v>419</v>
      </c>
      <c r="C3168" s="403">
        <v>44871</v>
      </c>
      <c r="D3168" t="s">
        <v>3543</v>
      </c>
      <c r="E3168" t="s">
        <v>1620</v>
      </c>
      <c r="F3168" t="s">
        <v>18799</v>
      </c>
      <c r="G3168" t="s">
        <v>2691</v>
      </c>
      <c r="H3168" t="s">
        <v>18800</v>
      </c>
      <c r="I3168" t="s">
        <v>2234</v>
      </c>
      <c r="J3168" t="s">
        <v>94</v>
      </c>
      <c r="K3168" t="s">
        <v>497</v>
      </c>
      <c r="L3168" t="s">
        <v>3376</v>
      </c>
      <c r="M3168" t="s">
        <v>7225</v>
      </c>
      <c r="N3168" t="s">
        <v>1798</v>
      </c>
      <c r="O3168" t="s">
        <v>3012</v>
      </c>
      <c r="P3168" t="s">
        <v>7225</v>
      </c>
      <c r="Q3168" t="s">
        <v>497</v>
      </c>
      <c r="R3168" t="b">
        <v>0</v>
      </c>
      <c r="S3168">
        <v>2000</v>
      </c>
      <c r="T3168" t="s">
        <v>3002</v>
      </c>
      <c r="U3168" t="s">
        <v>3003</v>
      </c>
      <c r="V3168">
        <v>2</v>
      </c>
      <c r="W3168" t="s">
        <v>3012</v>
      </c>
    </row>
    <row r="3169" spans="1:23" hidden="1" x14ac:dyDescent="0.35">
      <c r="A3169" t="s">
        <v>419</v>
      </c>
      <c r="C3169" s="403">
        <v>44871</v>
      </c>
      <c r="D3169" t="s">
        <v>3543</v>
      </c>
      <c r="E3169" t="s">
        <v>2873</v>
      </c>
      <c r="F3169" t="s">
        <v>18801</v>
      </c>
      <c r="G3169" t="s">
        <v>18802</v>
      </c>
      <c r="H3169" t="s">
        <v>18803</v>
      </c>
      <c r="I3169" t="s">
        <v>2874</v>
      </c>
      <c r="J3169" t="s">
        <v>94</v>
      </c>
      <c r="K3169" t="s">
        <v>499</v>
      </c>
      <c r="L3169" t="s">
        <v>14303</v>
      </c>
      <c r="M3169" t="s">
        <v>18804</v>
      </c>
      <c r="N3169" t="s">
        <v>18805</v>
      </c>
      <c r="O3169" t="s">
        <v>3021</v>
      </c>
      <c r="P3169" t="s">
        <v>8596</v>
      </c>
      <c r="Q3169" t="s">
        <v>499</v>
      </c>
      <c r="R3169" t="b">
        <v>0</v>
      </c>
      <c r="S3169">
        <v>8000</v>
      </c>
      <c r="T3169" t="s">
        <v>3013</v>
      </c>
      <c r="U3169" t="s">
        <v>3003</v>
      </c>
      <c r="V3169">
        <v>8</v>
      </c>
      <c r="W3169" t="s">
        <v>3021</v>
      </c>
    </row>
    <row r="3170" spans="1:23" hidden="1" x14ac:dyDescent="0.35">
      <c r="A3170" t="s">
        <v>419</v>
      </c>
      <c r="C3170" s="403">
        <v>44871</v>
      </c>
      <c r="D3170" t="s">
        <v>3543</v>
      </c>
      <c r="E3170" t="s">
        <v>2854</v>
      </c>
      <c r="F3170" t="s">
        <v>18806</v>
      </c>
      <c r="G3170" t="s">
        <v>2855</v>
      </c>
      <c r="H3170" t="s">
        <v>18807</v>
      </c>
      <c r="I3170" t="s">
        <v>18808</v>
      </c>
      <c r="J3170" t="s">
        <v>94</v>
      </c>
      <c r="K3170" t="s">
        <v>497</v>
      </c>
      <c r="L3170" t="s">
        <v>13586</v>
      </c>
      <c r="M3170" t="s">
        <v>8219</v>
      </c>
      <c r="N3170" t="s">
        <v>18809</v>
      </c>
      <c r="O3170" t="s">
        <v>3021</v>
      </c>
      <c r="P3170" t="s">
        <v>17775</v>
      </c>
      <c r="Q3170" t="s">
        <v>497</v>
      </c>
      <c r="R3170" t="b">
        <v>0</v>
      </c>
      <c r="S3170">
        <v>3000</v>
      </c>
      <c r="T3170" t="s">
        <v>3013</v>
      </c>
      <c r="U3170" t="s">
        <v>3003</v>
      </c>
      <c r="V3170">
        <v>3</v>
      </c>
      <c r="W3170" t="s">
        <v>3021</v>
      </c>
    </row>
    <row r="3171" spans="1:23" hidden="1" x14ac:dyDescent="0.35">
      <c r="A3171" t="s">
        <v>381</v>
      </c>
      <c r="C3171" s="403">
        <v>44871</v>
      </c>
      <c r="D3171" t="s">
        <v>3543</v>
      </c>
      <c r="E3171" t="s">
        <v>18810</v>
      </c>
      <c r="F3171" t="s">
        <v>18811</v>
      </c>
      <c r="G3171" t="s">
        <v>18812</v>
      </c>
      <c r="H3171" t="s">
        <v>18813</v>
      </c>
      <c r="I3171" t="s">
        <v>10800</v>
      </c>
      <c r="J3171" t="s">
        <v>94</v>
      </c>
      <c r="K3171" t="s">
        <v>456</v>
      </c>
      <c r="L3171" t="s">
        <v>3051</v>
      </c>
      <c r="M3171" t="s">
        <v>10621</v>
      </c>
      <c r="N3171" t="s">
        <v>18814</v>
      </c>
      <c r="O3171" t="s">
        <v>3021</v>
      </c>
      <c r="P3171" t="s">
        <v>10621</v>
      </c>
      <c r="Q3171" t="s">
        <v>2139</v>
      </c>
      <c r="R3171" t="b">
        <v>0</v>
      </c>
      <c r="S3171">
        <v>10000</v>
      </c>
      <c r="T3171" t="s">
        <v>3002</v>
      </c>
      <c r="U3171" t="s">
        <v>3003</v>
      </c>
      <c r="V3171">
        <v>10</v>
      </c>
      <c r="W3171" t="s">
        <v>3021</v>
      </c>
    </row>
    <row r="3172" spans="1:23" hidden="1" x14ac:dyDescent="0.35">
      <c r="A3172" t="s">
        <v>419</v>
      </c>
      <c r="C3172" s="403">
        <v>44871</v>
      </c>
      <c r="D3172" t="s">
        <v>3543</v>
      </c>
      <c r="E3172" t="s">
        <v>2849</v>
      </c>
      <c r="F3172" t="s">
        <v>18815</v>
      </c>
      <c r="G3172" t="s">
        <v>2850</v>
      </c>
      <c r="H3172" t="s">
        <v>18816</v>
      </c>
      <c r="I3172" t="s">
        <v>2632</v>
      </c>
      <c r="J3172" t="s">
        <v>94</v>
      </c>
      <c r="K3172" t="s">
        <v>497</v>
      </c>
      <c r="L3172" t="s">
        <v>3062</v>
      </c>
      <c r="M3172" t="s">
        <v>9119</v>
      </c>
      <c r="N3172" t="s">
        <v>18817</v>
      </c>
      <c r="O3172" t="s">
        <v>3021</v>
      </c>
      <c r="P3172" t="s">
        <v>9119</v>
      </c>
      <c r="Q3172" t="s">
        <v>497</v>
      </c>
      <c r="R3172" t="b">
        <v>0</v>
      </c>
      <c r="S3172">
        <v>6000</v>
      </c>
      <c r="T3172" t="s">
        <v>3013</v>
      </c>
      <c r="U3172" t="s">
        <v>3003</v>
      </c>
      <c r="V3172">
        <v>6</v>
      </c>
      <c r="W3172" t="s">
        <v>3021</v>
      </c>
    </row>
    <row r="3173" spans="1:23" hidden="1" x14ac:dyDescent="0.35">
      <c r="A3173" t="s">
        <v>419</v>
      </c>
      <c r="C3173" s="403">
        <v>44871</v>
      </c>
      <c r="D3173" t="s">
        <v>3073</v>
      </c>
      <c r="E3173" t="s">
        <v>2858</v>
      </c>
      <c r="F3173" t="s">
        <v>18818</v>
      </c>
      <c r="G3173" t="s">
        <v>2682</v>
      </c>
      <c r="H3173" t="s">
        <v>18819</v>
      </c>
      <c r="I3173" t="s">
        <v>2682</v>
      </c>
      <c r="J3173" t="s">
        <v>94</v>
      </c>
      <c r="K3173" t="s">
        <v>497</v>
      </c>
      <c r="L3173" t="s">
        <v>3745</v>
      </c>
      <c r="M3173" t="s">
        <v>15976</v>
      </c>
      <c r="N3173" t="s">
        <v>23538</v>
      </c>
      <c r="O3173" t="s">
        <v>3021</v>
      </c>
      <c r="P3173" t="s">
        <v>15976</v>
      </c>
      <c r="Q3173" t="s">
        <v>497</v>
      </c>
      <c r="R3173" t="b">
        <v>0</v>
      </c>
      <c r="S3173">
        <v>3000</v>
      </c>
      <c r="T3173" t="s">
        <v>3013</v>
      </c>
      <c r="U3173" t="s">
        <v>3003</v>
      </c>
      <c r="V3173">
        <v>3</v>
      </c>
      <c r="W3173" t="s">
        <v>3021</v>
      </c>
    </row>
    <row r="3174" spans="1:23" hidden="1" x14ac:dyDescent="0.35">
      <c r="A3174" t="s">
        <v>381</v>
      </c>
      <c r="C3174" s="403">
        <v>44871</v>
      </c>
      <c r="D3174" t="s">
        <v>3543</v>
      </c>
      <c r="E3174" t="s">
        <v>528</v>
      </c>
      <c r="F3174" t="s">
        <v>18820</v>
      </c>
      <c r="G3174" t="s">
        <v>239</v>
      </c>
      <c r="H3174" t="s">
        <v>18821</v>
      </c>
      <c r="I3174" t="s">
        <v>239</v>
      </c>
      <c r="J3174" t="s">
        <v>94</v>
      </c>
      <c r="K3174" t="s">
        <v>456</v>
      </c>
      <c r="L3174" t="s">
        <v>3491</v>
      </c>
      <c r="M3174" t="s">
        <v>3492</v>
      </c>
      <c r="N3174" t="s">
        <v>18822</v>
      </c>
      <c r="O3174" t="s">
        <v>3021</v>
      </c>
      <c r="P3174" t="s">
        <v>3492</v>
      </c>
      <c r="Q3174" t="s">
        <v>456</v>
      </c>
      <c r="R3174" t="b">
        <v>0</v>
      </c>
      <c r="S3174">
        <v>10000</v>
      </c>
      <c r="T3174" t="s">
        <v>3013</v>
      </c>
      <c r="U3174" t="s">
        <v>3003</v>
      </c>
      <c r="V3174">
        <v>10</v>
      </c>
      <c r="W3174" t="s">
        <v>3021</v>
      </c>
    </row>
    <row r="3175" spans="1:23" hidden="1" x14ac:dyDescent="0.35">
      <c r="A3175" t="s">
        <v>419</v>
      </c>
      <c r="C3175" s="403">
        <v>44871</v>
      </c>
      <c r="D3175" t="s">
        <v>15380</v>
      </c>
      <c r="E3175" t="s">
        <v>1064</v>
      </c>
      <c r="F3175" t="s">
        <v>18823</v>
      </c>
      <c r="G3175" t="s">
        <v>18824</v>
      </c>
      <c r="H3175" t="s">
        <v>18825</v>
      </c>
      <c r="I3175" t="s">
        <v>2683</v>
      </c>
      <c r="J3175" t="s">
        <v>94</v>
      </c>
      <c r="K3175" t="s">
        <v>499</v>
      </c>
      <c r="L3175" t="s">
        <v>18826</v>
      </c>
      <c r="M3175" t="s">
        <v>9635</v>
      </c>
      <c r="N3175" t="s">
        <v>18827</v>
      </c>
      <c r="O3175" t="s">
        <v>3021</v>
      </c>
      <c r="P3175" t="s">
        <v>18828</v>
      </c>
      <c r="Q3175" t="s">
        <v>499</v>
      </c>
      <c r="R3175" t="b">
        <v>0</v>
      </c>
      <c r="S3175">
        <v>8000</v>
      </c>
      <c r="T3175" t="s">
        <v>3013</v>
      </c>
      <c r="U3175" t="s">
        <v>3003</v>
      </c>
      <c r="V3175">
        <v>8</v>
      </c>
      <c r="W3175" t="s">
        <v>3021</v>
      </c>
    </row>
    <row r="3176" spans="1:23" hidden="1" x14ac:dyDescent="0.35">
      <c r="A3176" t="s">
        <v>419</v>
      </c>
      <c r="C3176" s="403">
        <v>44871</v>
      </c>
      <c r="D3176" t="s">
        <v>17869</v>
      </c>
      <c r="E3176" t="s">
        <v>1115</v>
      </c>
      <c r="F3176" t="s">
        <v>18829</v>
      </c>
      <c r="G3176" t="s">
        <v>2426</v>
      </c>
      <c r="H3176" t="s">
        <v>18830</v>
      </c>
      <c r="I3176" t="s">
        <v>250</v>
      </c>
      <c r="J3176" t="s">
        <v>94</v>
      </c>
      <c r="K3176" t="s">
        <v>499</v>
      </c>
      <c r="L3176" t="s">
        <v>18826</v>
      </c>
      <c r="M3176" t="s">
        <v>9635</v>
      </c>
      <c r="N3176" t="s">
        <v>18831</v>
      </c>
      <c r="O3176" t="s">
        <v>3021</v>
      </c>
      <c r="P3176" t="s">
        <v>18828</v>
      </c>
      <c r="Q3176" t="s">
        <v>499</v>
      </c>
      <c r="R3176" t="b">
        <v>0</v>
      </c>
      <c r="S3176">
        <v>10000</v>
      </c>
      <c r="T3176" t="s">
        <v>3013</v>
      </c>
      <c r="U3176" t="s">
        <v>3003</v>
      </c>
      <c r="V3176">
        <v>10</v>
      </c>
      <c r="W3176" t="s">
        <v>3021</v>
      </c>
    </row>
    <row r="3177" spans="1:23" hidden="1" x14ac:dyDescent="0.35">
      <c r="A3177" t="s">
        <v>419</v>
      </c>
      <c r="C3177" s="403">
        <v>44871</v>
      </c>
      <c r="D3177" t="s">
        <v>3543</v>
      </c>
      <c r="E3177" t="s">
        <v>751</v>
      </c>
      <c r="F3177" t="s">
        <v>18832</v>
      </c>
      <c r="G3177" t="s">
        <v>2427</v>
      </c>
      <c r="H3177" t="s">
        <v>18833</v>
      </c>
      <c r="I3177" t="s">
        <v>2427</v>
      </c>
      <c r="J3177" t="s">
        <v>94</v>
      </c>
      <c r="K3177" t="s">
        <v>499</v>
      </c>
      <c r="L3177" t="s">
        <v>3019</v>
      </c>
      <c r="M3177" t="s">
        <v>3263</v>
      </c>
      <c r="N3177" t="s">
        <v>18834</v>
      </c>
      <c r="O3177" t="s">
        <v>3021</v>
      </c>
      <c r="P3177" t="s">
        <v>8241</v>
      </c>
      <c r="Q3177" t="s">
        <v>499</v>
      </c>
      <c r="R3177" t="b">
        <v>0</v>
      </c>
      <c r="S3177">
        <v>8000</v>
      </c>
      <c r="T3177" t="s">
        <v>3013</v>
      </c>
      <c r="U3177" t="s">
        <v>3003</v>
      </c>
      <c r="V3177">
        <v>8</v>
      </c>
      <c r="W3177" t="s">
        <v>3021</v>
      </c>
    </row>
    <row r="3178" spans="1:23" hidden="1" x14ac:dyDescent="0.35">
      <c r="A3178" t="s">
        <v>419</v>
      </c>
      <c r="C3178" s="403">
        <v>44871</v>
      </c>
      <c r="D3178" t="s">
        <v>3543</v>
      </c>
      <c r="E3178" t="s">
        <v>1082</v>
      </c>
      <c r="F3178" t="s">
        <v>18835</v>
      </c>
      <c r="G3178" t="s">
        <v>2249</v>
      </c>
      <c r="H3178" t="s">
        <v>18836</v>
      </c>
      <c r="I3178" t="s">
        <v>2249</v>
      </c>
      <c r="J3178" t="s">
        <v>94</v>
      </c>
      <c r="K3178" t="s">
        <v>497</v>
      </c>
      <c r="L3178" t="s">
        <v>3188</v>
      </c>
      <c r="M3178" t="s">
        <v>18837</v>
      </c>
      <c r="N3178" t="s">
        <v>18838</v>
      </c>
      <c r="O3178" t="s">
        <v>3021</v>
      </c>
      <c r="P3178" t="s">
        <v>18839</v>
      </c>
      <c r="Q3178" t="s">
        <v>497</v>
      </c>
      <c r="R3178" t="b">
        <v>0</v>
      </c>
      <c r="S3178">
        <v>4000</v>
      </c>
      <c r="T3178" t="s">
        <v>3013</v>
      </c>
      <c r="U3178" t="s">
        <v>3003</v>
      </c>
      <c r="V3178">
        <v>4</v>
      </c>
      <c r="W3178" t="s">
        <v>3021</v>
      </c>
    </row>
    <row r="3179" spans="1:23" hidden="1" x14ac:dyDescent="0.35">
      <c r="A3179" t="s">
        <v>419</v>
      </c>
      <c r="C3179" s="403">
        <v>44871</v>
      </c>
      <c r="D3179" t="s">
        <v>3543</v>
      </c>
      <c r="E3179" t="s">
        <v>510</v>
      </c>
      <c r="F3179" t="s">
        <v>18840</v>
      </c>
      <c r="G3179" t="s">
        <v>2491</v>
      </c>
      <c r="H3179" t="s">
        <v>18841</v>
      </c>
      <c r="I3179" t="s">
        <v>2715</v>
      </c>
      <c r="J3179" t="s">
        <v>94</v>
      </c>
      <c r="K3179" t="s">
        <v>497</v>
      </c>
      <c r="L3179" t="s">
        <v>6303</v>
      </c>
      <c r="M3179" t="s">
        <v>18842</v>
      </c>
      <c r="N3179" t="s">
        <v>18843</v>
      </c>
      <c r="O3179" t="s">
        <v>3021</v>
      </c>
      <c r="P3179" t="s">
        <v>18844</v>
      </c>
      <c r="Q3179" t="s">
        <v>497</v>
      </c>
      <c r="R3179" t="b">
        <v>0</v>
      </c>
      <c r="S3179">
        <v>6000</v>
      </c>
      <c r="T3179" t="s">
        <v>3013</v>
      </c>
      <c r="U3179" t="s">
        <v>3003</v>
      </c>
      <c r="V3179">
        <v>6</v>
      </c>
      <c r="W3179" t="s">
        <v>3021</v>
      </c>
    </row>
    <row r="3180" spans="1:23" hidden="1" x14ac:dyDescent="0.35">
      <c r="A3180" t="s">
        <v>381</v>
      </c>
      <c r="C3180" s="403">
        <v>44871</v>
      </c>
      <c r="D3180" t="s">
        <v>3543</v>
      </c>
      <c r="E3180" t="s">
        <v>640</v>
      </c>
      <c r="F3180" t="s">
        <v>18845</v>
      </c>
      <c r="G3180" t="s">
        <v>2322</v>
      </c>
      <c r="H3180" t="s">
        <v>18846</v>
      </c>
      <c r="I3180" t="s">
        <v>2322</v>
      </c>
      <c r="J3180" t="s">
        <v>94</v>
      </c>
      <c r="K3180" t="s">
        <v>456</v>
      </c>
      <c r="L3180" t="s">
        <v>8929</v>
      </c>
      <c r="M3180" t="s">
        <v>4750</v>
      </c>
      <c r="N3180" t="s">
        <v>18847</v>
      </c>
      <c r="O3180" t="s">
        <v>3021</v>
      </c>
      <c r="P3180" t="s">
        <v>8931</v>
      </c>
      <c r="Q3180" t="s">
        <v>456</v>
      </c>
      <c r="R3180" t="b">
        <v>0</v>
      </c>
      <c r="S3180">
        <v>6000</v>
      </c>
      <c r="T3180" t="s">
        <v>3013</v>
      </c>
      <c r="U3180" t="s">
        <v>3003</v>
      </c>
      <c r="V3180">
        <v>6</v>
      </c>
      <c r="W3180" t="s">
        <v>3021</v>
      </c>
    </row>
    <row r="3181" spans="1:23" hidden="1" x14ac:dyDescent="0.35">
      <c r="A3181" t="s">
        <v>419</v>
      </c>
      <c r="C3181" s="403">
        <v>44871</v>
      </c>
      <c r="D3181" t="s">
        <v>3543</v>
      </c>
      <c r="E3181" t="s">
        <v>2852</v>
      </c>
      <c r="F3181" t="s">
        <v>18848</v>
      </c>
      <c r="G3181" t="s">
        <v>2853</v>
      </c>
      <c r="H3181" t="s">
        <v>18849</v>
      </c>
      <c r="I3181" t="s">
        <v>2853</v>
      </c>
      <c r="J3181" t="s">
        <v>94</v>
      </c>
      <c r="K3181" t="s">
        <v>499</v>
      </c>
      <c r="L3181" t="s">
        <v>18826</v>
      </c>
      <c r="M3181" t="s">
        <v>1798</v>
      </c>
      <c r="N3181" t="s">
        <v>18850</v>
      </c>
      <c r="O3181" t="s">
        <v>3021</v>
      </c>
      <c r="P3181" t="s">
        <v>18851</v>
      </c>
      <c r="Q3181" t="s">
        <v>499</v>
      </c>
      <c r="R3181" t="b">
        <v>0</v>
      </c>
      <c r="S3181">
        <v>8000</v>
      </c>
      <c r="T3181" t="s">
        <v>3013</v>
      </c>
      <c r="U3181" t="s">
        <v>3003</v>
      </c>
      <c r="V3181">
        <v>8</v>
      </c>
      <c r="W3181" t="s">
        <v>3021</v>
      </c>
    </row>
    <row r="3182" spans="1:23" hidden="1" x14ac:dyDescent="0.35">
      <c r="A3182" t="s">
        <v>419</v>
      </c>
      <c r="C3182" s="403">
        <v>44871</v>
      </c>
      <c r="D3182" t="s">
        <v>3543</v>
      </c>
      <c r="E3182" t="s">
        <v>1067</v>
      </c>
      <c r="F3182" t="s">
        <v>18852</v>
      </c>
      <c r="G3182" t="s">
        <v>1068</v>
      </c>
      <c r="H3182" t="s">
        <v>18853</v>
      </c>
      <c r="I3182" t="s">
        <v>1068</v>
      </c>
      <c r="J3182" t="s">
        <v>94</v>
      </c>
      <c r="K3182" t="s">
        <v>499</v>
      </c>
      <c r="L3182" t="s">
        <v>3019</v>
      </c>
      <c r="M3182" t="s">
        <v>18854</v>
      </c>
      <c r="N3182" t="s">
        <v>18855</v>
      </c>
      <c r="O3182" t="s">
        <v>3021</v>
      </c>
      <c r="P3182" t="s">
        <v>4759</v>
      </c>
      <c r="Q3182" t="s">
        <v>499</v>
      </c>
      <c r="R3182" t="b">
        <v>0</v>
      </c>
      <c r="S3182">
        <v>10000</v>
      </c>
      <c r="T3182" t="s">
        <v>3013</v>
      </c>
      <c r="U3182" t="s">
        <v>3003</v>
      </c>
      <c r="V3182">
        <v>10</v>
      </c>
      <c r="W3182" t="s">
        <v>3021</v>
      </c>
    </row>
    <row r="3183" spans="1:23" hidden="1" x14ac:dyDescent="0.35">
      <c r="A3183" t="s">
        <v>419</v>
      </c>
      <c r="C3183" s="403">
        <v>44871</v>
      </c>
      <c r="D3183" t="s">
        <v>3543</v>
      </c>
      <c r="E3183" t="s">
        <v>1056</v>
      </c>
      <c r="F3183" t="s">
        <v>18856</v>
      </c>
      <c r="G3183" t="s">
        <v>1057</v>
      </c>
      <c r="H3183" t="s">
        <v>18857</v>
      </c>
      <c r="I3183" t="s">
        <v>1057</v>
      </c>
      <c r="J3183" t="s">
        <v>94</v>
      </c>
      <c r="K3183" t="s">
        <v>499</v>
      </c>
      <c r="L3183" t="s">
        <v>3019</v>
      </c>
      <c r="M3183" t="s">
        <v>18854</v>
      </c>
      <c r="N3183" t="s">
        <v>18855</v>
      </c>
      <c r="O3183" t="s">
        <v>3021</v>
      </c>
      <c r="P3183" t="s">
        <v>4759</v>
      </c>
      <c r="Q3183" t="s">
        <v>499</v>
      </c>
      <c r="R3183" t="b">
        <v>0</v>
      </c>
      <c r="S3183">
        <v>10000</v>
      </c>
      <c r="T3183" t="s">
        <v>3013</v>
      </c>
      <c r="U3183" t="s">
        <v>3003</v>
      </c>
      <c r="V3183">
        <v>10</v>
      </c>
      <c r="W3183" t="s">
        <v>3021</v>
      </c>
    </row>
    <row r="3184" spans="1:23" hidden="1" x14ac:dyDescent="0.35">
      <c r="A3184" t="s">
        <v>419</v>
      </c>
      <c r="C3184" s="403">
        <v>44871</v>
      </c>
      <c r="D3184" t="s">
        <v>3543</v>
      </c>
      <c r="E3184" t="s">
        <v>2856</v>
      </c>
      <c r="F3184" t="s">
        <v>18858</v>
      </c>
      <c r="G3184" t="s">
        <v>18859</v>
      </c>
      <c r="H3184" t="s">
        <v>18860</v>
      </c>
      <c r="I3184" t="s">
        <v>2857</v>
      </c>
      <c r="J3184" t="s">
        <v>94</v>
      </c>
      <c r="K3184" t="s">
        <v>499</v>
      </c>
      <c r="L3184" t="s">
        <v>3019</v>
      </c>
      <c r="M3184" t="s">
        <v>18861</v>
      </c>
      <c r="N3184" t="s">
        <v>18862</v>
      </c>
      <c r="O3184" t="s">
        <v>3021</v>
      </c>
      <c r="P3184" t="s">
        <v>4759</v>
      </c>
      <c r="Q3184" t="s">
        <v>499</v>
      </c>
      <c r="R3184" t="b">
        <v>0</v>
      </c>
      <c r="S3184">
        <v>8000</v>
      </c>
      <c r="T3184" t="s">
        <v>3013</v>
      </c>
      <c r="U3184" t="s">
        <v>3003</v>
      </c>
      <c r="V3184">
        <v>8</v>
      </c>
      <c r="W3184" t="s">
        <v>3021</v>
      </c>
    </row>
    <row r="3185" spans="1:23" hidden="1" x14ac:dyDescent="0.35">
      <c r="A3185" t="s">
        <v>419</v>
      </c>
      <c r="C3185" s="403">
        <v>44871</v>
      </c>
      <c r="D3185" t="s">
        <v>3543</v>
      </c>
      <c r="E3185" t="s">
        <v>18863</v>
      </c>
      <c r="F3185" t="s">
        <v>18864</v>
      </c>
      <c r="G3185" t="s">
        <v>18865</v>
      </c>
      <c r="H3185" t="s">
        <v>18866</v>
      </c>
      <c r="I3185" t="s">
        <v>18865</v>
      </c>
      <c r="J3185" t="s">
        <v>94</v>
      </c>
      <c r="K3185" t="s">
        <v>499</v>
      </c>
      <c r="L3185" t="s">
        <v>3019</v>
      </c>
      <c r="M3185" t="s">
        <v>8276</v>
      </c>
      <c r="N3185" t="s">
        <v>18867</v>
      </c>
      <c r="O3185" t="s">
        <v>3021</v>
      </c>
      <c r="P3185" t="s">
        <v>4759</v>
      </c>
      <c r="Q3185" t="s">
        <v>499</v>
      </c>
      <c r="R3185" t="b">
        <v>0</v>
      </c>
      <c r="S3185">
        <v>8000</v>
      </c>
      <c r="T3185" t="s">
        <v>3648</v>
      </c>
      <c r="U3185" t="s">
        <v>3003</v>
      </c>
      <c r="V3185">
        <v>8</v>
      </c>
      <c r="W3185" t="s">
        <v>3021</v>
      </c>
    </row>
    <row r="3186" spans="1:23" hidden="1" x14ac:dyDescent="0.35">
      <c r="A3186" t="s">
        <v>419</v>
      </c>
      <c r="C3186" s="403">
        <v>44871</v>
      </c>
      <c r="D3186" t="s">
        <v>3543</v>
      </c>
      <c r="E3186" t="s">
        <v>18868</v>
      </c>
      <c r="F3186" t="s">
        <v>18869</v>
      </c>
      <c r="G3186" t="s">
        <v>18870</v>
      </c>
      <c r="H3186" t="s">
        <v>18871</v>
      </c>
      <c r="I3186" t="s">
        <v>18872</v>
      </c>
      <c r="J3186" t="s">
        <v>94</v>
      </c>
      <c r="K3186" t="s">
        <v>499</v>
      </c>
      <c r="L3186" t="s">
        <v>3019</v>
      </c>
      <c r="M3186" t="s">
        <v>8276</v>
      </c>
      <c r="N3186" t="s">
        <v>499</v>
      </c>
      <c r="O3186" t="s">
        <v>3021</v>
      </c>
      <c r="P3186" t="s">
        <v>4759</v>
      </c>
      <c r="Q3186" t="s">
        <v>499</v>
      </c>
      <c r="R3186" t="b">
        <v>0</v>
      </c>
      <c r="S3186">
        <v>4000</v>
      </c>
      <c r="T3186" t="s">
        <v>3648</v>
      </c>
      <c r="U3186" t="s">
        <v>3003</v>
      </c>
      <c r="V3186">
        <v>4</v>
      </c>
      <c r="W3186" t="s">
        <v>3021</v>
      </c>
    </row>
    <row r="3187" spans="1:23" hidden="1" x14ac:dyDescent="0.35">
      <c r="A3187" t="s">
        <v>419</v>
      </c>
      <c r="C3187" s="403">
        <v>44871</v>
      </c>
      <c r="D3187" t="s">
        <v>18873</v>
      </c>
      <c r="E3187" t="s">
        <v>511</v>
      </c>
      <c r="F3187" t="s">
        <v>18874</v>
      </c>
      <c r="G3187" t="s">
        <v>18875</v>
      </c>
      <c r="H3187" t="s">
        <v>18876</v>
      </c>
      <c r="I3187" t="s">
        <v>2328</v>
      </c>
      <c r="J3187" t="s">
        <v>94</v>
      </c>
      <c r="K3187" t="s">
        <v>499</v>
      </c>
      <c r="L3187" t="s">
        <v>3019</v>
      </c>
      <c r="M3187" t="s">
        <v>8276</v>
      </c>
      <c r="N3187" t="s">
        <v>18877</v>
      </c>
      <c r="O3187" t="s">
        <v>3021</v>
      </c>
      <c r="P3187" t="s">
        <v>4759</v>
      </c>
      <c r="Q3187" t="s">
        <v>499</v>
      </c>
      <c r="R3187" t="b">
        <v>0</v>
      </c>
      <c r="S3187">
        <v>10000</v>
      </c>
      <c r="T3187" t="s">
        <v>3013</v>
      </c>
      <c r="U3187" t="s">
        <v>3003</v>
      </c>
      <c r="V3187">
        <v>10</v>
      </c>
      <c r="W3187" t="s">
        <v>3021</v>
      </c>
    </row>
    <row r="3188" spans="1:23" hidden="1" x14ac:dyDescent="0.35">
      <c r="A3188" t="s">
        <v>419</v>
      </c>
      <c r="C3188" s="403">
        <v>44871</v>
      </c>
      <c r="D3188" t="s">
        <v>3661</v>
      </c>
      <c r="E3188" t="s">
        <v>1099</v>
      </c>
      <c r="F3188" t="s">
        <v>18878</v>
      </c>
      <c r="G3188" t="s">
        <v>2686</v>
      </c>
      <c r="H3188" t="s">
        <v>18879</v>
      </c>
      <c r="I3188" t="s">
        <v>2686</v>
      </c>
      <c r="J3188" t="s">
        <v>94</v>
      </c>
      <c r="K3188" t="s">
        <v>499</v>
      </c>
      <c r="L3188" t="s">
        <v>3019</v>
      </c>
      <c r="M3188" t="s">
        <v>1798</v>
      </c>
      <c r="N3188" t="s">
        <v>18880</v>
      </c>
      <c r="O3188" t="s">
        <v>3021</v>
      </c>
      <c r="P3188" t="s">
        <v>4759</v>
      </c>
      <c r="Q3188" t="s">
        <v>499</v>
      </c>
      <c r="R3188" t="b">
        <v>0</v>
      </c>
      <c r="S3188">
        <v>8000</v>
      </c>
      <c r="T3188" t="s">
        <v>3013</v>
      </c>
      <c r="U3188" t="s">
        <v>3003</v>
      </c>
      <c r="V3188">
        <v>8</v>
      </c>
      <c r="W3188" t="s">
        <v>3021</v>
      </c>
    </row>
    <row r="3189" spans="1:23" hidden="1" x14ac:dyDescent="0.35">
      <c r="A3189" t="s">
        <v>419</v>
      </c>
      <c r="C3189" s="403">
        <v>44871</v>
      </c>
      <c r="D3189" t="s">
        <v>3543</v>
      </c>
      <c r="E3189" t="s">
        <v>2702</v>
      </c>
      <c r="F3189" t="s">
        <v>18881</v>
      </c>
      <c r="G3189" t="s">
        <v>2693</v>
      </c>
      <c r="H3189" t="s">
        <v>18882</v>
      </c>
      <c r="I3189" t="s">
        <v>2693</v>
      </c>
      <c r="J3189" t="s">
        <v>96</v>
      </c>
      <c r="K3189" t="s">
        <v>429</v>
      </c>
      <c r="L3189" t="s">
        <v>3580</v>
      </c>
      <c r="M3189" t="s">
        <v>11506</v>
      </c>
      <c r="N3189" t="s">
        <v>16245</v>
      </c>
      <c r="O3189" t="s">
        <v>3030</v>
      </c>
      <c r="P3189" t="s">
        <v>11508</v>
      </c>
      <c r="Q3189" t="s">
        <v>429</v>
      </c>
      <c r="R3189" t="b">
        <v>0</v>
      </c>
      <c r="S3189">
        <v>30000</v>
      </c>
      <c r="T3189" t="s">
        <v>3002</v>
      </c>
      <c r="U3189" t="s">
        <v>3003</v>
      </c>
      <c r="V3189">
        <v>30</v>
      </c>
      <c r="W3189" t="s">
        <v>3030</v>
      </c>
    </row>
    <row r="3190" spans="1:23" hidden="1" x14ac:dyDescent="0.35">
      <c r="A3190" t="s">
        <v>350</v>
      </c>
      <c r="C3190" s="403">
        <v>44870</v>
      </c>
      <c r="D3190" t="s">
        <v>4817</v>
      </c>
      <c r="E3190" t="s">
        <v>18883</v>
      </c>
      <c r="F3190" t="s">
        <v>18884</v>
      </c>
      <c r="G3190" t="s">
        <v>2432</v>
      </c>
      <c r="H3190" t="s">
        <v>18885</v>
      </c>
      <c r="I3190" t="s">
        <v>2432</v>
      </c>
      <c r="J3190" t="s">
        <v>103</v>
      </c>
      <c r="K3190" t="s">
        <v>837</v>
      </c>
      <c r="L3190" t="s">
        <v>8892</v>
      </c>
      <c r="M3190" t="s">
        <v>1798</v>
      </c>
      <c r="N3190" t="s">
        <v>18886</v>
      </c>
      <c r="O3190" t="s">
        <v>3030</v>
      </c>
      <c r="P3190" t="s">
        <v>13184</v>
      </c>
      <c r="Q3190" t="s">
        <v>837</v>
      </c>
      <c r="R3190" t="b">
        <v>1</v>
      </c>
      <c r="S3190">
        <v>35000</v>
      </c>
      <c r="T3190" t="s">
        <v>3002</v>
      </c>
      <c r="U3190" t="s">
        <v>3003</v>
      </c>
      <c r="V3190">
        <v>35</v>
      </c>
      <c r="W3190" t="s">
        <v>3030</v>
      </c>
    </row>
    <row r="3191" spans="1:23" hidden="1" x14ac:dyDescent="0.35">
      <c r="A3191" t="s">
        <v>2176</v>
      </c>
      <c r="C3191" s="403">
        <v>44870</v>
      </c>
      <c r="D3191" t="s">
        <v>3661</v>
      </c>
      <c r="E3191" t="s">
        <v>1242</v>
      </c>
      <c r="F3191" t="s">
        <v>18887</v>
      </c>
      <c r="G3191" t="s">
        <v>18888</v>
      </c>
      <c r="H3191" t="s">
        <v>18889</v>
      </c>
      <c r="I3191" t="s">
        <v>2396</v>
      </c>
      <c r="J3191" t="s">
        <v>102</v>
      </c>
      <c r="K3191" t="s">
        <v>842</v>
      </c>
      <c r="L3191" t="s">
        <v>10483</v>
      </c>
      <c r="M3191" t="s">
        <v>1798</v>
      </c>
      <c r="N3191" t="s">
        <v>18890</v>
      </c>
      <c r="O3191" t="s">
        <v>3030</v>
      </c>
      <c r="P3191" t="s">
        <v>13213</v>
      </c>
      <c r="Q3191" t="s">
        <v>349</v>
      </c>
      <c r="R3191" t="b">
        <v>1</v>
      </c>
      <c r="S3191">
        <v>40000</v>
      </c>
      <c r="T3191" t="s">
        <v>3013</v>
      </c>
      <c r="U3191" t="s">
        <v>3003</v>
      </c>
      <c r="V3191">
        <v>40</v>
      </c>
      <c r="W3191" t="s">
        <v>3030</v>
      </c>
    </row>
    <row r="3192" spans="1:23" hidden="1" x14ac:dyDescent="0.35">
      <c r="A3192" t="s">
        <v>2176</v>
      </c>
      <c r="C3192" s="403">
        <v>44869</v>
      </c>
      <c r="D3192" t="s">
        <v>3543</v>
      </c>
      <c r="E3192" t="s">
        <v>18891</v>
      </c>
      <c r="F3192" t="s">
        <v>18892</v>
      </c>
      <c r="G3192" t="s">
        <v>2378</v>
      </c>
      <c r="H3192" t="s">
        <v>18893</v>
      </c>
      <c r="I3192" t="s">
        <v>2378</v>
      </c>
      <c r="J3192" t="s">
        <v>102</v>
      </c>
      <c r="K3192" t="s">
        <v>842</v>
      </c>
      <c r="L3192" t="s">
        <v>16253</v>
      </c>
      <c r="M3192" t="s">
        <v>1798</v>
      </c>
      <c r="N3192" t="s">
        <v>18894</v>
      </c>
      <c r="O3192" t="s">
        <v>3001</v>
      </c>
      <c r="P3192" t="s">
        <v>16255</v>
      </c>
      <c r="Q3192" t="s">
        <v>349</v>
      </c>
      <c r="R3192" t="b">
        <v>0</v>
      </c>
      <c r="S3192">
        <v>0</v>
      </c>
      <c r="T3192" t="s">
        <v>3002</v>
      </c>
      <c r="U3192" t="s">
        <v>3003</v>
      </c>
      <c r="V3192">
        <v>0</v>
      </c>
      <c r="W3192" t="s">
        <v>3001</v>
      </c>
    </row>
    <row r="3193" spans="1:23" hidden="1" x14ac:dyDescent="0.35">
      <c r="A3193" t="s">
        <v>2176</v>
      </c>
      <c r="C3193" s="403">
        <v>44869</v>
      </c>
      <c r="D3193" t="s">
        <v>3543</v>
      </c>
      <c r="E3193" t="s">
        <v>18895</v>
      </c>
      <c r="F3193" t="s">
        <v>18896</v>
      </c>
      <c r="G3193" t="s">
        <v>18897</v>
      </c>
      <c r="H3193" t="s">
        <v>18898</v>
      </c>
      <c r="I3193" t="s">
        <v>18897</v>
      </c>
      <c r="J3193" t="s">
        <v>102</v>
      </c>
      <c r="K3193" t="s">
        <v>842</v>
      </c>
      <c r="L3193" t="s">
        <v>13237</v>
      </c>
      <c r="M3193" t="s">
        <v>1798</v>
      </c>
      <c r="N3193" t="s">
        <v>18899</v>
      </c>
      <c r="O3193" t="s">
        <v>3012</v>
      </c>
      <c r="P3193" t="s">
        <v>13239</v>
      </c>
      <c r="Q3193" t="s">
        <v>349</v>
      </c>
      <c r="R3193" t="b">
        <v>0</v>
      </c>
      <c r="S3193">
        <v>4000</v>
      </c>
      <c r="T3193" t="s">
        <v>3002</v>
      </c>
      <c r="U3193" t="s">
        <v>3003</v>
      </c>
      <c r="V3193">
        <v>4</v>
      </c>
      <c r="W3193" t="s">
        <v>3012</v>
      </c>
    </row>
    <row r="3194" spans="1:23" hidden="1" x14ac:dyDescent="0.35">
      <c r="A3194" t="s">
        <v>350</v>
      </c>
      <c r="C3194" s="403">
        <v>44869</v>
      </c>
      <c r="D3194" t="s">
        <v>3543</v>
      </c>
      <c r="E3194" t="s">
        <v>18900</v>
      </c>
      <c r="F3194" t="s">
        <v>18901</v>
      </c>
      <c r="G3194" t="s">
        <v>9058</v>
      </c>
      <c r="H3194" t="s">
        <v>18902</v>
      </c>
      <c r="I3194" t="s">
        <v>9058</v>
      </c>
      <c r="J3194" t="s">
        <v>103</v>
      </c>
      <c r="K3194" t="s">
        <v>837</v>
      </c>
      <c r="L3194" t="s">
        <v>9242</v>
      </c>
      <c r="M3194" t="s">
        <v>1798</v>
      </c>
      <c r="N3194" t="s">
        <v>18903</v>
      </c>
      <c r="O3194" t="s">
        <v>3001</v>
      </c>
      <c r="P3194" t="s">
        <v>9983</v>
      </c>
      <c r="Q3194" t="s">
        <v>837</v>
      </c>
      <c r="R3194" t="b">
        <v>0</v>
      </c>
      <c r="S3194">
        <v>1000</v>
      </c>
      <c r="T3194" t="s">
        <v>3002</v>
      </c>
      <c r="U3194" t="s">
        <v>3003</v>
      </c>
      <c r="V3194">
        <v>1</v>
      </c>
      <c r="W3194" t="s">
        <v>3001</v>
      </c>
    </row>
    <row r="3195" spans="1:23" hidden="1" x14ac:dyDescent="0.35">
      <c r="A3195" t="s">
        <v>2176</v>
      </c>
      <c r="C3195" s="403">
        <v>44869</v>
      </c>
      <c r="D3195" t="s">
        <v>3543</v>
      </c>
      <c r="E3195" t="s">
        <v>18904</v>
      </c>
      <c r="F3195" t="s">
        <v>18905</v>
      </c>
      <c r="G3195" t="s">
        <v>18906</v>
      </c>
      <c r="H3195" t="s">
        <v>18907</v>
      </c>
      <c r="I3195" t="s">
        <v>18908</v>
      </c>
      <c r="J3195" t="s">
        <v>102</v>
      </c>
      <c r="K3195" t="s">
        <v>842</v>
      </c>
      <c r="L3195" t="s">
        <v>10483</v>
      </c>
      <c r="M3195" t="s">
        <v>17514</v>
      </c>
      <c r="N3195" t="s">
        <v>18909</v>
      </c>
      <c r="O3195" t="s">
        <v>3021</v>
      </c>
      <c r="P3195" t="s">
        <v>13213</v>
      </c>
      <c r="Q3195" t="s">
        <v>349</v>
      </c>
      <c r="R3195" t="b">
        <v>0</v>
      </c>
      <c r="S3195">
        <v>7000</v>
      </c>
      <c r="T3195" t="s">
        <v>3002</v>
      </c>
      <c r="U3195" t="s">
        <v>3003</v>
      </c>
      <c r="V3195">
        <v>7</v>
      </c>
      <c r="W3195" t="s">
        <v>3021</v>
      </c>
    </row>
    <row r="3196" spans="1:23" hidden="1" x14ac:dyDescent="0.35">
      <c r="A3196" t="s">
        <v>2176</v>
      </c>
      <c r="C3196" s="403">
        <v>44868</v>
      </c>
      <c r="D3196" t="s">
        <v>3543</v>
      </c>
      <c r="E3196" t="s">
        <v>18910</v>
      </c>
      <c r="F3196" t="s">
        <v>18911</v>
      </c>
      <c r="G3196" t="s">
        <v>2786</v>
      </c>
      <c r="H3196" t="s">
        <v>18912</v>
      </c>
      <c r="I3196" t="s">
        <v>2786</v>
      </c>
      <c r="J3196" t="s">
        <v>102</v>
      </c>
      <c r="K3196" t="s">
        <v>842</v>
      </c>
      <c r="L3196" t="s">
        <v>13237</v>
      </c>
      <c r="M3196" t="s">
        <v>1798</v>
      </c>
      <c r="N3196" t="s">
        <v>18913</v>
      </c>
      <c r="O3196" t="s">
        <v>3012</v>
      </c>
      <c r="P3196" t="s">
        <v>13239</v>
      </c>
      <c r="Q3196" t="s">
        <v>349</v>
      </c>
      <c r="R3196" t="b">
        <v>0</v>
      </c>
      <c r="S3196">
        <v>1000</v>
      </c>
      <c r="T3196" t="s">
        <v>3002</v>
      </c>
      <c r="U3196" t="s">
        <v>3003</v>
      </c>
      <c r="V3196">
        <v>1</v>
      </c>
      <c r="W3196" t="s">
        <v>3012</v>
      </c>
    </row>
    <row r="3197" spans="1:23" hidden="1" x14ac:dyDescent="0.35">
      <c r="A3197" t="s">
        <v>350</v>
      </c>
      <c r="C3197" s="403">
        <v>44868</v>
      </c>
      <c r="D3197" t="s">
        <v>15380</v>
      </c>
      <c r="E3197" t="s">
        <v>18914</v>
      </c>
      <c r="F3197" t="s">
        <v>18915</v>
      </c>
      <c r="G3197" t="s">
        <v>11125</v>
      </c>
      <c r="H3197" t="s">
        <v>18916</v>
      </c>
      <c r="I3197" t="s">
        <v>11125</v>
      </c>
      <c r="J3197" t="s">
        <v>103</v>
      </c>
      <c r="K3197" t="s">
        <v>837</v>
      </c>
      <c r="L3197" t="s">
        <v>9907</v>
      </c>
      <c r="M3197" t="s">
        <v>1798</v>
      </c>
      <c r="N3197" t="s">
        <v>18917</v>
      </c>
      <c r="O3197" t="s">
        <v>3021</v>
      </c>
      <c r="P3197" t="s">
        <v>9909</v>
      </c>
      <c r="Q3197" t="s">
        <v>837</v>
      </c>
      <c r="R3197" t="b">
        <v>0</v>
      </c>
      <c r="S3197">
        <v>10000</v>
      </c>
      <c r="T3197" t="s">
        <v>3002</v>
      </c>
      <c r="U3197" t="s">
        <v>3003</v>
      </c>
      <c r="V3197">
        <v>10</v>
      </c>
      <c r="W3197" t="s">
        <v>3021</v>
      </c>
    </row>
    <row r="3198" spans="1:23" hidden="1" x14ac:dyDescent="0.35">
      <c r="A3198" t="s">
        <v>350</v>
      </c>
      <c r="C3198" s="403">
        <v>44868</v>
      </c>
      <c r="D3198" t="s">
        <v>3661</v>
      </c>
      <c r="E3198" t="s">
        <v>1228</v>
      </c>
      <c r="F3198" t="s">
        <v>18918</v>
      </c>
      <c r="G3198" t="s">
        <v>1229</v>
      </c>
      <c r="H3198" t="s">
        <v>18919</v>
      </c>
      <c r="I3198" t="s">
        <v>1229</v>
      </c>
      <c r="J3198" t="s">
        <v>103</v>
      </c>
      <c r="K3198" t="s">
        <v>837</v>
      </c>
      <c r="L3198" t="s">
        <v>9907</v>
      </c>
      <c r="M3198" t="s">
        <v>1798</v>
      </c>
      <c r="N3198" t="s">
        <v>18920</v>
      </c>
      <c r="O3198" t="s">
        <v>3030</v>
      </c>
      <c r="P3198" t="s">
        <v>9909</v>
      </c>
      <c r="Q3198" t="s">
        <v>837</v>
      </c>
      <c r="R3198" t="b">
        <v>0</v>
      </c>
      <c r="S3198">
        <v>40000</v>
      </c>
      <c r="T3198" t="s">
        <v>3013</v>
      </c>
      <c r="U3198" t="s">
        <v>3003</v>
      </c>
      <c r="V3198">
        <v>40</v>
      </c>
      <c r="W3198" t="s">
        <v>3030</v>
      </c>
    </row>
    <row r="3199" spans="1:23" hidden="1" x14ac:dyDescent="0.35">
      <c r="A3199" t="s">
        <v>2176</v>
      </c>
      <c r="C3199" s="403">
        <v>44868</v>
      </c>
      <c r="D3199" t="s">
        <v>3543</v>
      </c>
      <c r="E3199" t="s">
        <v>18921</v>
      </c>
      <c r="F3199" t="s">
        <v>18922</v>
      </c>
      <c r="G3199" t="s">
        <v>18923</v>
      </c>
      <c r="H3199" t="s">
        <v>18924</v>
      </c>
      <c r="I3199" t="s">
        <v>18923</v>
      </c>
      <c r="J3199" t="s">
        <v>102</v>
      </c>
      <c r="K3199" t="s">
        <v>842</v>
      </c>
      <c r="L3199" t="s">
        <v>16582</v>
      </c>
      <c r="M3199" t="s">
        <v>1798</v>
      </c>
      <c r="N3199" t="s">
        <v>18925</v>
      </c>
      <c r="O3199" t="s">
        <v>3012</v>
      </c>
      <c r="P3199" t="s">
        <v>16585</v>
      </c>
      <c r="Q3199" t="s">
        <v>349</v>
      </c>
      <c r="R3199" t="b">
        <v>0</v>
      </c>
      <c r="S3199">
        <v>2000</v>
      </c>
      <c r="T3199" t="s">
        <v>3002</v>
      </c>
      <c r="U3199" t="s">
        <v>3003</v>
      </c>
      <c r="V3199">
        <v>2</v>
      </c>
      <c r="W3199" t="s">
        <v>3012</v>
      </c>
    </row>
    <row r="3200" spans="1:23" hidden="1" x14ac:dyDescent="0.35">
      <c r="A3200" t="s">
        <v>419</v>
      </c>
      <c r="C3200" s="403">
        <v>44867</v>
      </c>
      <c r="D3200" t="s">
        <v>3543</v>
      </c>
      <c r="E3200" t="s">
        <v>2524</v>
      </c>
      <c r="F3200" t="s">
        <v>18926</v>
      </c>
      <c r="G3200" t="s">
        <v>2525</v>
      </c>
      <c r="H3200" t="s">
        <v>18927</v>
      </c>
      <c r="I3200" t="s">
        <v>2526</v>
      </c>
      <c r="J3200" t="s">
        <v>96</v>
      </c>
      <c r="K3200" t="s">
        <v>429</v>
      </c>
      <c r="L3200" t="s">
        <v>3699</v>
      </c>
      <c r="M3200" t="s">
        <v>8965</v>
      </c>
      <c r="N3200" t="s">
        <v>8486</v>
      </c>
      <c r="O3200" t="s">
        <v>3012</v>
      </c>
      <c r="P3200" t="s">
        <v>3700</v>
      </c>
      <c r="Q3200" t="s">
        <v>429</v>
      </c>
      <c r="R3200" t="b">
        <v>0</v>
      </c>
      <c r="S3200">
        <v>2000</v>
      </c>
      <c r="T3200" t="s">
        <v>3002</v>
      </c>
      <c r="U3200" t="s">
        <v>3003</v>
      </c>
      <c r="V3200">
        <v>2</v>
      </c>
      <c r="W3200" t="s">
        <v>3012</v>
      </c>
    </row>
    <row r="3201" spans="1:23" hidden="1" x14ac:dyDescent="0.35">
      <c r="A3201" t="s">
        <v>419</v>
      </c>
      <c r="C3201" s="403">
        <v>44867</v>
      </c>
      <c r="D3201" t="s">
        <v>3543</v>
      </c>
      <c r="E3201" t="s">
        <v>2527</v>
      </c>
      <c r="F3201" t="s">
        <v>18928</v>
      </c>
      <c r="G3201" t="s">
        <v>2528</v>
      </c>
      <c r="H3201" t="s">
        <v>18929</v>
      </c>
      <c r="I3201" t="s">
        <v>2529</v>
      </c>
      <c r="J3201" t="s">
        <v>96</v>
      </c>
      <c r="K3201" t="s">
        <v>429</v>
      </c>
      <c r="L3201" t="s">
        <v>3699</v>
      </c>
      <c r="M3201" t="s">
        <v>8965</v>
      </c>
      <c r="N3201" t="s">
        <v>8486</v>
      </c>
      <c r="O3201" t="s">
        <v>3012</v>
      </c>
      <c r="P3201" t="s">
        <v>3700</v>
      </c>
      <c r="Q3201" t="s">
        <v>429</v>
      </c>
      <c r="R3201" t="b">
        <v>0</v>
      </c>
      <c r="S3201">
        <v>1000</v>
      </c>
      <c r="T3201" t="s">
        <v>3002</v>
      </c>
      <c r="U3201" t="s">
        <v>3003</v>
      </c>
      <c r="V3201">
        <v>1</v>
      </c>
      <c r="W3201" t="s">
        <v>3012</v>
      </c>
    </row>
    <row r="3202" spans="1:23" hidden="1" x14ac:dyDescent="0.35">
      <c r="A3202" t="s">
        <v>2176</v>
      </c>
      <c r="C3202" s="403">
        <v>44867</v>
      </c>
      <c r="D3202" t="s">
        <v>3543</v>
      </c>
      <c r="E3202" t="s">
        <v>18930</v>
      </c>
      <c r="F3202" t="s">
        <v>18931</v>
      </c>
      <c r="G3202" t="s">
        <v>18932</v>
      </c>
      <c r="H3202" t="s">
        <v>18933</v>
      </c>
      <c r="I3202" t="s">
        <v>2378</v>
      </c>
      <c r="J3202" t="s">
        <v>102</v>
      </c>
      <c r="K3202" t="s">
        <v>842</v>
      </c>
      <c r="L3202" t="s">
        <v>13237</v>
      </c>
      <c r="M3202" t="s">
        <v>1798</v>
      </c>
      <c r="N3202" t="s">
        <v>18934</v>
      </c>
      <c r="O3202" t="s">
        <v>3021</v>
      </c>
      <c r="P3202" t="s">
        <v>13239</v>
      </c>
      <c r="Q3202" t="s">
        <v>349</v>
      </c>
      <c r="R3202" t="b">
        <v>0</v>
      </c>
      <c r="S3202">
        <v>1000</v>
      </c>
      <c r="T3202" t="s">
        <v>3002</v>
      </c>
      <c r="U3202" t="s">
        <v>3003</v>
      </c>
      <c r="V3202">
        <v>1</v>
      </c>
      <c r="W3202" t="s">
        <v>3021</v>
      </c>
    </row>
    <row r="3203" spans="1:23" hidden="1" x14ac:dyDescent="0.35">
      <c r="A3203" t="s">
        <v>350</v>
      </c>
      <c r="C3203" s="403">
        <v>44866</v>
      </c>
      <c r="D3203" t="s">
        <v>3543</v>
      </c>
      <c r="E3203" t="s">
        <v>18935</v>
      </c>
      <c r="F3203" t="s">
        <v>18936</v>
      </c>
      <c r="G3203" t="s">
        <v>18937</v>
      </c>
      <c r="H3203" t="s">
        <v>18938</v>
      </c>
      <c r="I3203" t="s">
        <v>6663</v>
      </c>
      <c r="J3203" t="s">
        <v>103</v>
      </c>
      <c r="K3203" t="s">
        <v>837</v>
      </c>
      <c r="L3203" t="s">
        <v>8892</v>
      </c>
      <c r="M3203" t="s">
        <v>1798</v>
      </c>
      <c r="N3203" t="s">
        <v>18939</v>
      </c>
      <c r="O3203" t="s">
        <v>3012</v>
      </c>
      <c r="P3203" t="s">
        <v>13184</v>
      </c>
      <c r="Q3203" t="s">
        <v>837</v>
      </c>
      <c r="R3203" t="b">
        <v>0</v>
      </c>
      <c r="S3203">
        <v>5000</v>
      </c>
      <c r="T3203" t="s">
        <v>3002</v>
      </c>
      <c r="U3203" t="s">
        <v>3003</v>
      </c>
      <c r="V3203">
        <v>5</v>
      </c>
      <c r="W3203" t="s">
        <v>3012</v>
      </c>
    </row>
    <row r="3204" spans="1:23" hidden="1" x14ac:dyDescent="0.35">
      <c r="A3204" t="s">
        <v>419</v>
      </c>
      <c r="C3204" s="403">
        <v>44866</v>
      </c>
      <c r="D3204" t="s">
        <v>3543</v>
      </c>
      <c r="E3204" t="s">
        <v>2530</v>
      </c>
      <c r="F3204" t="s">
        <v>18940</v>
      </c>
      <c r="G3204" t="s">
        <v>2531</v>
      </c>
      <c r="H3204" t="s">
        <v>18941</v>
      </c>
      <c r="I3204" t="s">
        <v>2531</v>
      </c>
      <c r="J3204" t="s">
        <v>96</v>
      </c>
      <c r="K3204" t="s">
        <v>429</v>
      </c>
      <c r="L3204" t="s">
        <v>3699</v>
      </c>
      <c r="M3204" t="s">
        <v>18777</v>
      </c>
      <c r="N3204" t="s">
        <v>4629</v>
      </c>
      <c r="O3204" t="s">
        <v>3012</v>
      </c>
      <c r="P3204" t="s">
        <v>18779</v>
      </c>
      <c r="Q3204" t="s">
        <v>429</v>
      </c>
      <c r="R3204" t="b">
        <v>0</v>
      </c>
      <c r="S3204">
        <v>1000</v>
      </c>
      <c r="T3204" t="s">
        <v>3002</v>
      </c>
      <c r="U3204" t="s">
        <v>3003</v>
      </c>
      <c r="V3204">
        <v>1</v>
      </c>
      <c r="W3204" t="s">
        <v>3012</v>
      </c>
    </row>
    <row r="3205" spans="1:23" hidden="1" x14ac:dyDescent="0.35">
      <c r="A3205" t="s">
        <v>419</v>
      </c>
      <c r="C3205" s="403">
        <v>44866</v>
      </c>
      <c r="D3205" t="s">
        <v>3543</v>
      </c>
      <c r="E3205" t="s">
        <v>2532</v>
      </c>
      <c r="F3205" t="s">
        <v>18942</v>
      </c>
      <c r="G3205" t="s">
        <v>2533</v>
      </c>
      <c r="H3205" t="s">
        <v>18943</v>
      </c>
      <c r="I3205" t="s">
        <v>2533</v>
      </c>
      <c r="J3205" t="s">
        <v>96</v>
      </c>
      <c r="K3205" t="s">
        <v>429</v>
      </c>
      <c r="L3205" t="s">
        <v>3699</v>
      </c>
      <c r="M3205" t="s">
        <v>18777</v>
      </c>
      <c r="N3205" t="s">
        <v>4629</v>
      </c>
      <c r="O3205" t="s">
        <v>3012</v>
      </c>
      <c r="P3205" t="s">
        <v>18779</v>
      </c>
      <c r="Q3205" t="s">
        <v>429</v>
      </c>
      <c r="R3205" t="b">
        <v>0</v>
      </c>
      <c r="S3205">
        <v>2000</v>
      </c>
      <c r="T3205" t="s">
        <v>3002</v>
      </c>
      <c r="U3205" t="s">
        <v>3003</v>
      </c>
      <c r="V3205">
        <v>2</v>
      </c>
      <c r="W3205" t="s">
        <v>3012</v>
      </c>
    </row>
    <row r="3206" spans="1:23" hidden="1" x14ac:dyDescent="0.35">
      <c r="A3206" t="s">
        <v>419</v>
      </c>
      <c r="C3206" s="403">
        <v>44866</v>
      </c>
      <c r="D3206" t="s">
        <v>3543</v>
      </c>
      <c r="E3206" t="s">
        <v>18944</v>
      </c>
      <c r="F3206" t="s">
        <v>18945</v>
      </c>
      <c r="G3206" t="s">
        <v>18946</v>
      </c>
      <c r="H3206" t="s">
        <v>18947</v>
      </c>
      <c r="I3206" t="s">
        <v>18948</v>
      </c>
      <c r="J3206" t="s">
        <v>96</v>
      </c>
      <c r="K3206" t="s">
        <v>429</v>
      </c>
      <c r="L3206" t="s">
        <v>3699</v>
      </c>
      <c r="M3206" t="s">
        <v>18777</v>
      </c>
      <c r="N3206" t="s">
        <v>4629</v>
      </c>
      <c r="O3206" t="s">
        <v>3021</v>
      </c>
      <c r="P3206" t="s">
        <v>18779</v>
      </c>
      <c r="Q3206" t="s">
        <v>429</v>
      </c>
      <c r="R3206" t="b">
        <v>0</v>
      </c>
      <c r="S3206">
        <v>5000</v>
      </c>
      <c r="T3206" t="s">
        <v>3002</v>
      </c>
      <c r="U3206" t="s">
        <v>3003</v>
      </c>
      <c r="V3206">
        <v>5</v>
      </c>
      <c r="W3206" t="s">
        <v>3021</v>
      </c>
    </row>
    <row r="3207" spans="1:23" hidden="1" x14ac:dyDescent="0.35">
      <c r="A3207" t="s">
        <v>419</v>
      </c>
      <c r="C3207" s="403">
        <v>44866</v>
      </c>
      <c r="D3207" t="s">
        <v>3543</v>
      </c>
      <c r="E3207" t="s">
        <v>2534</v>
      </c>
      <c r="F3207" t="s">
        <v>18949</v>
      </c>
      <c r="G3207" t="s">
        <v>2280</v>
      </c>
      <c r="H3207" t="s">
        <v>18950</v>
      </c>
      <c r="I3207" t="s">
        <v>2280</v>
      </c>
      <c r="J3207" t="s">
        <v>96</v>
      </c>
      <c r="K3207" t="s">
        <v>429</v>
      </c>
      <c r="L3207" t="s">
        <v>3699</v>
      </c>
      <c r="M3207" t="s">
        <v>7352</v>
      </c>
      <c r="N3207" t="s">
        <v>18951</v>
      </c>
      <c r="O3207" t="s">
        <v>3012</v>
      </c>
      <c r="P3207" t="s">
        <v>8687</v>
      </c>
      <c r="Q3207" t="s">
        <v>429</v>
      </c>
      <c r="R3207" t="b">
        <v>0</v>
      </c>
      <c r="S3207">
        <v>1500</v>
      </c>
      <c r="T3207" t="s">
        <v>3002</v>
      </c>
      <c r="U3207" t="s">
        <v>3003</v>
      </c>
      <c r="V3207">
        <v>1.5</v>
      </c>
      <c r="W3207" t="s">
        <v>3012</v>
      </c>
    </row>
    <row r="3208" spans="1:23" hidden="1" x14ac:dyDescent="0.35">
      <c r="A3208" t="s">
        <v>2176</v>
      </c>
      <c r="C3208" s="403">
        <v>44863</v>
      </c>
      <c r="D3208" t="s">
        <v>15370</v>
      </c>
      <c r="E3208" t="s">
        <v>348</v>
      </c>
      <c r="F3208" t="s">
        <v>18952</v>
      </c>
      <c r="G3208" t="s">
        <v>18953</v>
      </c>
      <c r="H3208" t="s">
        <v>18954</v>
      </c>
      <c r="I3208" t="s">
        <v>18955</v>
      </c>
      <c r="J3208" t="s">
        <v>105</v>
      </c>
      <c r="K3208" t="s">
        <v>349</v>
      </c>
      <c r="L3208" t="s">
        <v>3667</v>
      </c>
      <c r="M3208" t="s">
        <v>18956</v>
      </c>
      <c r="N3208" t="s">
        <v>18957</v>
      </c>
      <c r="O3208" t="s">
        <v>3030</v>
      </c>
      <c r="P3208" t="s">
        <v>18958</v>
      </c>
      <c r="Q3208" t="s">
        <v>349</v>
      </c>
      <c r="R3208" t="b">
        <v>1</v>
      </c>
      <c r="S3208">
        <v>80000</v>
      </c>
      <c r="T3208" t="s">
        <v>3013</v>
      </c>
      <c r="U3208" t="s">
        <v>8048</v>
      </c>
      <c r="V3208">
        <v>80</v>
      </c>
      <c r="W3208" t="s">
        <v>3030</v>
      </c>
    </row>
    <row r="3209" spans="1:23" hidden="1" x14ac:dyDescent="0.35">
      <c r="A3209" t="s">
        <v>419</v>
      </c>
      <c r="C3209" s="403">
        <v>44863</v>
      </c>
      <c r="D3209" t="s">
        <v>3543</v>
      </c>
      <c r="E3209" t="s">
        <v>18959</v>
      </c>
      <c r="F3209" t="s">
        <v>18960</v>
      </c>
      <c r="G3209" t="s">
        <v>1935</v>
      </c>
      <c r="H3209" t="s">
        <v>18961</v>
      </c>
      <c r="I3209" t="s">
        <v>1935</v>
      </c>
      <c r="J3209" t="s">
        <v>89</v>
      </c>
      <c r="K3209" t="s">
        <v>388</v>
      </c>
      <c r="L3209" t="s">
        <v>8358</v>
      </c>
      <c r="M3209" t="s">
        <v>1798</v>
      </c>
      <c r="N3209" t="s">
        <v>18962</v>
      </c>
      <c r="O3209" t="s">
        <v>3021</v>
      </c>
      <c r="P3209" t="s">
        <v>17917</v>
      </c>
      <c r="Q3209" t="s">
        <v>497</v>
      </c>
      <c r="R3209" t="b">
        <v>0</v>
      </c>
      <c r="S3209">
        <v>1000</v>
      </c>
      <c r="T3209" t="s">
        <v>3002</v>
      </c>
      <c r="U3209" t="s">
        <v>3003</v>
      </c>
      <c r="V3209">
        <v>1</v>
      </c>
      <c r="W3209" t="s">
        <v>3021</v>
      </c>
    </row>
    <row r="3210" spans="1:23" hidden="1" x14ac:dyDescent="0.35">
      <c r="A3210" t="s">
        <v>2176</v>
      </c>
      <c r="C3210" s="403">
        <v>44863</v>
      </c>
      <c r="D3210" t="s">
        <v>10676</v>
      </c>
      <c r="E3210" t="s">
        <v>18963</v>
      </c>
      <c r="F3210" t="s">
        <v>18964</v>
      </c>
      <c r="G3210" t="s">
        <v>2396</v>
      </c>
      <c r="H3210" t="s">
        <v>18965</v>
      </c>
      <c r="I3210" t="s">
        <v>2396</v>
      </c>
      <c r="J3210" t="s">
        <v>105</v>
      </c>
      <c r="K3210" t="s">
        <v>2179</v>
      </c>
      <c r="L3210" t="s">
        <v>3134</v>
      </c>
      <c r="M3210" t="s">
        <v>3239</v>
      </c>
      <c r="N3210" t="s">
        <v>18966</v>
      </c>
      <c r="O3210" t="s">
        <v>3030</v>
      </c>
      <c r="P3210" t="s">
        <v>18967</v>
      </c>
      <c r="Q3210" t="s">
        <v>378</v>
      </c>
      <c r="R3210" t="b">
        <v>1</v>
      </c>
      <c r="S3210">
        <v>20000</v>
      </c>
      <c r="T3210" t="s">
        <v>3002</v>
      </c>
      <c r="U3210" t="s">
        <v>3003</v>
      </c>
      <c r="V3210">
        <v>20</v>
      </c>
      <c r="W3210" t="s">
        <v>3030</v>
      </c>
    </row>
    <row r="3211" spans="1:23" hidden="1" x14ac:dyDescent="0.35">
      <c r="A3211" t="s">
        <v>2176</v>
      </c>
      <c r="C3211" s="403">
        <v>44863</v>
      </c>
      <c r="D3211" t="s">
        <v>3543</v>
      </c>
      <c r="E3211" t="s">
        <v>18968</v>
      </c>
      <c r="F3211" t="s">
        <v>18969</v>
      </c>
      <c r="G3211" t="s">
        <v>18970</v>
      </c>
      <c r="H3211" t="s">
        <v>18971</v>
      </c>
      <c r="I3211" t="s">
        <v>18970</v>
      </c>
      <c r="J3211" t="s">
        <v>105</v>
      </c>
      <c r="K3211" t="s">
        <v>2179</v>
      </c>
      <c r="L3211" t="s">
        <v>3134</v>
      </c>
      <c r="M3211" t="s">
        <v>1798</v>
      </c>
      <c r="N3211" t="s">
        <v>18972</v>
      </c>
      <c r="O3211" t="s">
        <v>3001</v>
      </c>
      <c r="P3211" t="s">
        <v>18967</v>
      </c>
      <c r="Q3211" t="s">
        <v>378</v>
      </c>
      <c r="R3211" t="b">
        <v>0</v>
      </c>
      <c r="S3211">
        <v>0</v>
      </c>
      <c r="T3211" t="s">
        <v>3002</v>
      </c>
      <c r="U3211" t="s">
        <v>3003</v>
      </c>
      <c r="V3211">
        <v>0</v>
      </c>
      <c r="W3211" t="s">
        <v>3001</v>
      </c>
    </row>
    <row r="3212" spans="1:23" hidden="1" x14ac:dyDescent="0.35">
      <c r="A3212" t="s">
        <v>2176</v>
      </c>
      <c r="C3212" s="403">
        <v>44863</v>
      </c>
      <c r="D3212" t="s">
        <v>3661</v>
      </c>
      <c r="E3212" t="s">
        <v>18973</v>
      </c>
      <c r="F3212" t="s">
        <v>18974</v>
      </c>
      <c r="G3212" t="s">
        <v>18975</v>
      </c>
      <c r="H3212" t="s">
        <v>18976</v>
      </c>
      <c r="I3212" t="s">
        <v>18975</v>
      </c>
      <c r="J3212" t="s">
        <v>105</v>
      </c>
      <c r="K3212" t="s">
        <v>2179</v>
      </c>
      <c r="L3212" t="s">
        <v>18977</v>
      </c>
      <c r="M3212" t="s">
        <v>1798</v>
      </c>
      <c r="N3212" t="s">
        <v>18978</v>
      </c>
      <c r="O3212" t="s">
        <v>3030</v>
      </c>
      <c r="P3212" t="s">
        <v>18979</v>
      </c>
      <c r="Q3212" t="s">
        <v>378</v>
      </c>
      <c r="R3212" t="b">
        <v>0</v>
      </c>
      <c r="S3212">
        <v>50000</v>
      </c>
      <c r="T3212" t="s">
        <v>3002</v>
      </c>
      <c r="U3212" t="s">
        <v>3003</v>
      </c>
      <c r="V3212">
        <v>50</v>
      </c>
      <c r="W3212" t="s">
        <v>3030</v>
      </c>
    </row>
    <row r="3213" spans="1:23" hidden="1" x14ac:dyDescent="0.35">
      <c r="A3213" t="s">
        <v>2176</v>
      </c>
      <c r="C3213" s="403">
        <v>44863</v>
      </c>
      <c r="D3213" t="s">
        <v>3543</v>
      </c>
      <c r="E3213" t="s">
        <v>18980</v>
      </c>
      <c r="F3213" t="s">
        <v>18981</v>
      </c>
      <c r="G3213" t="s">
        <v>18982</v>
      </c>
      <c r="H3213" t="s">
        <v>18983</v>
      </c>
      <c r="I3213" t="s">
        <v>3483</v>
      </c>
      <c r="J3213" t="s">
        <v>105</v>
      </c>
      <c r="K3213" t="s">
        <v>2179</v>
      </c>
      <c r="L3213" t="s">
        <v>18977</v>
      </c>
      <c r="M3213" t="s">
        <v>1798</v>
      </c>
      <c r="N3213" t="s">
        <v>18984</v>
      </c>
      <c r="O3213" t="s">
        <v>3012</v>
      </c>
      <c r="P3213" t="s">
        <v>18979</v>
      </c>
      <c r="Q3213" t="s">
        <v>378</v>
      </c>
      <c r="R3213" t="b">
        <v>0</v>
      </c>
      <c r="S3213">
        <v>1000</v>
      </c>
      <c r="T3213" t="s">
        <v>3002</v>
      </c>
      <c r="U3213" t="s">
        <v>3003</v>
      </c>
      <c r="V3213">
        <v>1</v>
      </c>
      <c r="W3213" t="s">
        <v>3012</v>
      </c>
    </row>
    <row r="3214" spans="1:23" hidden="1" x14ac:dyDescent="0.35">
      <c r="A3214" t="s">
        <v>2176</v>
      </c>
      <c r="C3214" s="403">
        <v>44862</v>
      </c>
      <c r="D3214" t="s">
        <v>3543</v>
      </c>
      <c r="E3214" t="s">
        <v>18985</v>
      </c>
      <c r="F3214" t="s">
        <v>18986</v>
      </c>
      <c r="G3214" t="s">
        <v>4461</v>
      </c>
      <c r="H3214" t="s">
        <v>18987</v>
      </c>
      <c r="I3214" t="s">
        <v>4461</v>
      </c>
      <c r="J3214" t="s">
        <v>105</v>
      </c>
      <c r="K3214" t="s">
        <v>349</v>
      </c>
      <c r="L3214" t="s">
        <v>3667</v>
      </c>
      <c r="M3214" t="s">
        <v>9254</v>
      </c>
      <c r="N3214" t="s">
        <v>9253</v>
      </c>
      <c r="O3214" t="s">
        <v>3030</v>
      </c>
      <c r="P3214" t="s">
        <v>9254</v>
      </c>
      <c r="Q3214" t="s">
        <v>349</v>
      </c>
      <c r="R3214" t="b">
        <v>0</v>
      </c>
      <c r="S3214">
        <v>0</v>
      </c>
      <c r="T3214" t="s">
        <v>3002</v>
      </c>
      <c r="U3214" t="s">
        <v>3003</v>
      </c>
      <c r="V3214">
        <v>0</v>
      </c>
      <c r="W3214" t="s">
        <v>3030</v>
      </c>
    </row>
    <row r="3215" spans="1:23" hidden="1" x14ac:dyDescent="0.35">
      <c r="A3215" t="s">
        <v>2176</v>
      </c>
      <c r="C3215" s="403">
        <v>44862</v>
      </c>
      <c r="D3215" t="s">
        <v>3661</v>
      </c>
      <c r="E3215" t="s">
        <v>18988</v>
      </c>
      <c r="F3215" t="s">
        <v>18989</v>
      </c>
      <c r="G3215" t="s">
        <v>12989</v>
      </c>
      <c r="H3215" t="s">
        <v>18990</v>
      </c>
      <c r="I3215" t="s">
        <v>12989</v>
      </c>
      <c r="J3215" t="s">
        <v>105</v>
      </c>
      <c r="K3215" t="s">
        <v>349</v>
      </c>
      <c r="L3215" t="s">
        <v>3667</v>
      </c>
      <c r="M3215" t="s">
        <v>18956</v>
      </c>
      <c r="N3215" t="s">
        <v>18991</v>
      </c>
      <c r="O3215" t="s">
        <v>3021</v>
      </c>
      <c r="P3215" t="s">
        <v>18958</v>
      </c>
      <c r="Q3215" t="s">
        <v>349</v>
      </c>
      <c r="R3215" t="b">
        <v>1</v>
      </c>
      <c r="S3215">
        <v>80000</v>
      </c>
      <c r="T3215" t="s">
        <v>3002</v>
      </c>
      <c r="U3215" t="s">
        <v>3003</v>
      </c>
      <c r="V3215">
        <v>80</v>
      </c>
      <c r="W3215" t="s">
        <v>3021</v>
      </c>
    </row>
    <row r="3216" spans="1:23" hidden="1" x14ac:dyDescent="0.35">
      <c r="A3216" t="s">
        <v>2176</v>
      </c>
      <c r="C3216" s="403">
        <v>44862</v>
      </c>
      <c r="D3216" t="s">
        <v>3543</v>
      </c>
      <c r="E3216" t="s">
        <v>1243</v>
      </c>
      <c r="F3216" t="s">
        <v>18992</v>
      </c>
      <c r="G3216" t="s">
        <v>2495</v>
      </c>
      <c r="H3216" t="s">
        <v>18993</v>
      </c>
      <c r="I3216" t="s">
        <v>2292</v>
      </c>
      <c r="J3216" t="s">
        <v>105</v>
      </c>
      <c r="K3216" t="s">
        <v>349</v>
      </c>
      <c r="L3216" t="s">
        <v>3667</v>
      </c>
      <c r="M3216" t="s">
        <v>8643</v>
      </c>
      <c r="N3216" t="s">
        <v>18994</v>
      </c>
      <c r="O3216" t="s">
        <v>3021</v>
      </c>
      <c r="P3216" t="s">
        <v>8645</v>
      </c>
      <c r="Q3216" t="s">
        <v>349</v>
      </c>
      <c r="R3216" t="b">
        <v>0</v>
      </c>
      <c r="S3216">
        <v>80000</v>
      </c>
      <c r="T3216" t="s">
        <v>3013</v>
      </c>
      <c r="U3216" t="s">
        <v>3003</v>
      </c>
      <c r="V3216">
        <v>80</v>
      </c>
      <c r="W3216" t="s">
        <v>3021</v>
      </c>
    </row>
    <row r="3217" spans="1:23" hidden="1" x14ac:dyDescent="0.35">
      <c r="A3217" t="s">
        <v>419</v>
      </c>
      <c r="C3217" s="403">
        <v>44862</v>
      </c>
      <c r="D3217" t="s">
        <v>3543</v>
      </c>
      <c r="E3217" t="s">
        <v>18995</v>
      </c>
      <c r="F3217" t="s">
        <v>18996</v>
      </c>
      <c r="G3217" t="s">
        <v>2470</v>
      </c>
      <c r="H3217" t="s">
        <v>18997</v>
      </c>
      <c r="I3217" t="s">
        <v>2470</v>
      </c>
      <c r="J3217" t="s">
        <v>89</v>
      </c>
      <c r="K3217" t="s">
        <v>388</v>
      </c>
      <c r="L3217" t="s">
        <v>8202</v>
      </c>
      <c r="M3217" t="s">
        <v>17966</v>
      </c>
      <c r="N3217" t="s">
        <v>18998</v>
      </c>
      <c r="O3217" t="s">
        <v>3012</v>
      </c>
      <c r="P3217" t="s">
        <v>15087</v>
      </c>
      <c r="Q3217" t="s">
        <v>497</v>
      </c>
      <c r="R3217" t="b">
        <v>0</v>
      </c>
      <c r="S3217">
        <v>5000</v>
      </c>
      <c r="T3217" t="s">
        <v>3002</v>
      </c>
      <c r="U3217" t="s">
        <v>3003</v>
      </c>
      <c r="V3217">
        <v>5</v>
      </c>
      <c r="W3217" t="s">
        <v>3012</v>
      </c>
    </row>
    <row r="3218" spans="1:23" hidden="1" x14ac:dyDescent="0.35">
      <c r="A3218" t="s">
        <v>350</v>
      </c>
      <c r="C3218" s="403">
        <v>44862</v>
      </c>
      <c r="D3218" t="s">
        <v>3543</v>
      </c>
      <c r="E3218" t="s">
        <v>1692</v>
      </c>
      <c r="F3218" t="s">
        <v>18999</v>
      </c>
      <c r="G3218" t="s">
        <v>1694</v>
      </c>
      <c r="H3218" t="s">
        <v>19000</v>
      </c>
      <c r="I3218" t="s">
        <v>2820</v>
      </c>
      <c r="J3218" t="s">
        <v>103</v>
      </c>
      <c r="K3218" t="s">
        <v>837</v>
      </c>
      <c r="L3218" t="s">
        <v>8892</v>
      </c>
      <c r="M3218" t="s">
        <v>19001</v>
      </c>
      <c r="N3218" t="s">
        <v>19002</v>
      </c>
      <c r="O3218" t="s">
        <v>3021</v>
      </c>
      <c r="P3218" t="s">
        <v>13184</v>
      </c>
      <c r="Q3218" t="s">
        <v>837</v>
      </c>
      <c r="R3218" t="b">
        <v>0</v>
      </c>
      <c r="S3218">
        <v>5000</v>
      </c>
      <c r="T3218" t="s">
        <v>3013</v>
      </c>
      <c r="U3218" t="s">
        <v>3003</v>
      </c>
      <c r="V3218">
        <v>5</v>
      </c>
      <c r="W3218" t="s">
        <v>3021</v>
      </c>
    </row>
    <row r="3219" spans="1:23" hidden="1" x14ac:dyDescent="0.35">
      <c r="A3219" t="s">
        <v>350</v>
      </c>
      <c r="C3219" s="403">
        <v>44862</v>
      </c>
      <c r="D3219" t="s">
        <v>3543</v>
      </c>
      <c r="E3219" t="s">
        <v>19003</v>
      </c>
      <c r="F3219" t="s">
        <v>19004</v>
      </c>
      <c r="G3219" t="s">
        <v>19005</v>
      </c>
      <c r="H3219" t="s">
        <v>19006</v>
      </c>
      <c r="I3219" t="s">
        <v>19005</v>
      </c>
      <c r="J3219" t="s">
        <v>103</v>
      </c>
      <c r="K3219" t="s">
        <v>837</v>
      </c>
      <c r="L3219" t="s">
        <v>8892</v>
      </c>
      <c r="M3219" t="s">
        <v>1798</v>
      </c>
      <c r="N3219" t="s">
        <v>19007</v>
      </c>
      <c r="O3219" t="s">
        <v>3001</v>
      </c>
      <c r="P3219" t="s">
        <v>13184</v>
      </c>
      <c r="Q3219" t="s">
        <v>837</v>
      </c>
      <c r="R3219" t="b">
        <v>0</v>
      </c>
      <c r="S3219">
        <v>2000</v>
      </c>
      <c r="T3219" t="s">
        <v>3002</v>
      </c>
      <c r="U3219" t="s">
        <v>3003</v>
      </c>
      <c r="V3219">
        <v>2</v>
      </c>
      <c r="W3219" t="s">
        <v>3001</v>
      </c>
    </row>
    <row r="3220" spans="1:23" hidden="1" x14ac:dyDescent="0.35">
      <c r="A3220" t="s">
        <v>419</v>
      </c>
      <c r="C3220" s="403">
        <v>44862</v>
      </c>
      <c r="D3220" t="s">
        <v>3543</v>
      </c>
      <c r="E3220" t="s">
        <v>19008</v>
      </c>
      <c r="F3220" t="s">
        <v>19009</v>
      </c>
      <c r="G3220" t="s">
        <v>1114</v>
      </c>
      <c r="H3220" t="s">
        <v>19010</v>
      </c>
      <c r="I3220" t="s">
        <v>1114</v>
      </c>
      <c r="J3220" t="s">
        <v>89</v>
      </c>
      <c r="K3220" t="s">
        <v>388</v>
      </c>
      <c r="L3220" t="s">
        <v>8202</v>
      </c>
      <c r="M3220" t="s">
        <v>19011</v>
      </c>
      <c r="N3220" t="s">
        <v>19012</v>
      </c>
      <c r="O3220" t="s">
        <v>3012</v>
      </c>
      <c r="P3220" t="s">
        <v>8205</v>
      </c>
      <c r="Q3220" t="s">
        <v>497</v>
      </c>
      <c r="R3220" t="b">
        <v>0</v>
      </c>
      <c r="S3220">
        <v>1000</v>
      </c>
      <c r="T3220" t="s">
        <v>3002</v>
      </c>
      <c r="U3220" t="s">
        <v>3003</v>
      </c>
      <c r="V3220">
        <v>1</v>
      </c>
      <c r="W3220" t="s">
        <v>3012</v>
      </c>
    </row>
    <row r="3221" spans="1:23" hidden="1" x14ac:dyDescent="0.35">
      <c r="A3221" t="s">
        <v>419</v>
      </c>
      <c r="C3221" s="403">
        <v>44862</v>
      </c>
      <c r="D3221" t="s">
        <v>3543</v>
      </c>
      <c r="E3221" t="s">
        <v>19013</v>
      </c>
      <c r="F3221" t="s">
        <v>19014</v>
      </c>
      <c r="G3221" t="s">
        <v>2301</v>
      </c>
      <c r="H3221" t="s">
        <v>19015</v>
      </c>
      <c r="I3221" t="s">
        <v>2301</v>
      </c>
      <c r="J3221" t="s">
        <v>89</v>
      </c>
      <c r="K3221" t="s">
        <v>388</v>
      </c>
      <c r="L3221" t="s">
        <v>8202</v>
      </c>
      <c r="M3221" t="s">
        <v>19011</v>
      </c>
      <c r="N3221" t="s">
        <v>19016</v>
      </c>
      <c r="O3221" t="s">
        <v>3021</v>
      </c>
      <c r="P3221" t="s">
        <v>8205</v>
      </c>
      <c r="Q3221" t="s">
        <v>497</v>
      </c>
      <c r="R3221" t="b">
        <v>0</v>
      </c>
      <c r="S3221">
        <v>500</v>
      </c>
      <c r="T3221" t="s">
        <v>3002</v>
      </c>
      <c r="U3221" t="s">
        <v>3003</v>
      </c>
      <c r="V3221">
        <v>0.5</v>
      </c>
      <c r="W3221" t="s">
        <v>3021</v>
      </c>
    </row>
    <row r="3222" spans="1:23" hidden="1" x14ac:dyDescent="0.35">
      <c r="A3222" t="s">
        <v>419</v>
      </c>
      <c r="C3222" s="403">
        <v>44862</v>
      </c>
      <c r="D3222" t="s">
        <v>3543</v>
      </c>
      <c r="E3222" t="s">
        <v>2564</v>
      </c>
      <c r="F3222" t="s">
        <v>19017</v>
      </c>
      <c r="G3222" t="s">
        <v>2565</v>
      </c>
      <c r="H3222" t="s">
        <v>19018</v>
      </c>
      <c r="I3222" t="s">
        <v>2566</v>
      </c>
      <c r="J3222" t="s">
        <v>96</v>
      </c>
      <c r="K3222" t="s">
        <v>429</v>
      </c>
      <c r="L3222" t="s">
        <v>3699</v>
      </c>
      <c r="M3222" t="s">
        <v>5013</v>
      </c>
      <c r="N3222" t="s">
        <v>8052</v>
      </c>
      <c r="O3222" t="s">
        <v>3012</v>
      </c>
      <c r="P3222" t="s">
        <v>8687</v>
      </c>
      <c r="Q3222" t="s">
        <v>429</v>
      </c>
      <c r="R3222" t="b">
        <v>0</v>
      </c>
      <c r="S3222">
        <v>2000</v>
      </c>
      <c r="T3222" t="s">
        <v>3002</v>
      </c>
      <c r="U3222" t="s">
        <v>3003</v>
      </c>
      <c r="V3222">
        <v>2</v>
      </c>
      <c r="W3222" t="s">
        <v>3012</v>
      </c>
    </row>
    <row r="3223" spans="1:23" hidden="1" x14ac:dyDescent="0.35">
      <c r="A3223" t="s">
        <v>350</v>
      </c>
      <c r="C3223" s="403">
        <v>44861</v>
      </c>
      <c r="D3223" t="s">
        <v>3543</v>
      </c>
      <c r="E3223" t="s">
        <v>19019</v>
      </c>
      <c r="F3223" t="s">
        <v>19020</v>
      </c>
      <c r="G3223" t="s">
        <v>19021</v>
      </c>
      <c r="H3223" t="s">
        <v>19022</v>
      </c>
      <c r="I3223" t="s">
        <v>2722</v>
      </c>
      <c r="J3223" t="s">
        <v>103</v>
      </c>
      <c r="K3223" t="s">
        <v>837</v>
      </c>
      <c r="L3223" t="s">
        <v>13107</v>
      </c>
      <c r="M3223" t="s">
        <v>1798</v>
      </c>
      <c r="N3223" t="s">
        <v>19023</v>
      </c>
      <c r="O3223" t="s">
        <v>3012</v>
      </c>
      <c r="P3223" t="s">
        <v>13110</v>
      </c>
      <c r="Q3223" t="s">
        <v>837</v>
      </c>
      <c r="R3223" t="b">
        <v>0</v>
      </c>
      <c r="S3223">
        <v>10000</v>
      </c>
      <c r="T3223" t="s">
        <v>3002</v>
      </c>
      <c r="U3223" t="s">
        <v>3003</v>
      </c>
      <c r="V3223">
        <v>10</v>
      </c>
      <c r="W3223" t="s">
        <v>3012</v>
      </c>
    </row>
    <row r="3224" spans="1:23" hidden="1" x14ac:dyDescent="0.35">
      <c r="A3224" t="s">
        <v>350</v>
      </c>
      <c r="C3224" s="403">
        <v>44861</v>
      </c>
      <c r="D3224" t="s">
        <v>3176</v>
      </c>
      <c r="E3224" t="s">
        <v>19024</v>
      </c>
      <c r="F3224" t="s">
        <v>19025</v>
      </c>
      <c r="G3224" t="s">
        <v>19026</v>
      </c>
      <c r="H3224" t="s">
        <v>19027</v>
      </c>
      <c r="I3224" t="s">
        <v>2268</v>
      </c>
      <c r="J3224" t="s">
        <v>103</v>
      </c>
      <c r="K3224" t="s">
        <v>298</v>
      </c>
      <c r="L3224" t="s">
        <v>8549</v>
      </c>
      <c r="M3224" t="s">
        <v>19028</v>
      </c>
      <c r="N3224" t="s">
        <v>19029</v>
      </c>
      <c r="O3224" t="s">
        <v>3001</v>
      </c>
      <c r="P3224" t="s">
        <v>13925</v>
      </c>
      <c r="Q3224" t="s">
        <v>307</v>
      </c>
      <c r="R3224" t="b">
        <v>1</v>
      </c>
      <c r="S3224">
        <v>80000</v>
      </c>
      <c r="T3224" t="s">
        <v>3002</v>
      </c>
      <c r="U3224" t="s">
        <v>3003</v>
      </c>
      <c r="V3224">
        <v>80</v>
      </c>
      <c r="W3224" t="s">
        <v>3001</v>
      </c>
    </row>
    <row r="3225" spans="1:23" hidden="1" x14ac:dyDescent="0.35">
      <c r="A3225" t="s">
        <v>419</v>
      </c>
      <c r="C3225" s="403">
        <v>44861</v>
      </c>
      <c r="D3225" t="s">
        <v>3543</v>
      </c>
      <c r="E3225" t="s">
        <v>19030</v>
      </c>
      <c r="F3225" t="s">
        <v>19031</v>
      </c>
      <c r="G3225" t="s">
        <v>19032</v>
      </c>
      <c r="H3225" t="s">
        <v>19033</v>
      </c>
      <c r="I3225" t="s">
        <v>796</v>
      </c>
      <c r="J3225" t="s">
        <v>89</v>
      </c>
      <c r="K3225" t="s">
        <v>388</v>
      </c>
      <c r="L3225" t="s">
        <v>8202</v>
      </c>
      <c r="M3225" t="s">
        <v>1798</v>
      </c>
      <c r="N3225" t="s">
        <v>19034</v>
      </c>
      <c r="O3225" t="s">
        <v>3021</v>
      </c>
      <c r="P3225" t="s">
        <v>15378</v>
      </c>
      <c r="Q3225" t="s">
        <v>497</v>
      </c>
      <c r="R3225" t="b">
        <v>0</v>
      </c>
      <c r="S3225">
        <v>10000</v>
      </c>
      <c r="T3225" t="s">
        <v>3002</v>
      </c>
      <c r="U3225" t="s">
        <v>3003</v>
      </c>
      <c r="V3225">
        <v>10</v>
      </c>
      <c r="W3225" t="s">
        <v>3021</v>
      </c>
    </row>
    <row r="3226" spans="1:23" hidden="1" x14ac:dyDescent="0.35">
      <c r="A3226" t="s">
        <v>419</v>
      </c>
      <c r="C3226" s="403">
        <v>44861</v>
      </c>
      <c r="D3226" t="s">
        <v>3543</v>
      </c>
      <c r="E3226" t="s">
        <v>19035</v>
      </c>
      <c r="F3226" t="s">
        <v>19036</v>
      </c>
      <c r="G3226" t="s">
        <v>2913</v>
      </c>
      <c r="H3226" t="s">
        <v>19037</v>
      </c>
      <c r="I3226" t="s">
        <v>2913</v>
      </c>
      <c r="J3226" t="s">
        <v>89</v>
      </c>
      <c r="K3226" t="s">
        <v>388</v>
      </c>
      <c r="L3226" t="s">
        <v>3252</v>
      </c>
      <c r="M3226" t="s">
        <v>1798</v>
      </c>
      <c r="N3226" t="s">
        <v>19038</v>
      </c>
      <c r="O3226" t="s">
        <v>3021</v>
      </c>
      <c r="P3226" t="s">
        <v>8139</v>
      </c>
      <c r="Q3226" t="s">
        <v>497</v>
      </c>
      <c r="R3226" t="b">
        <v>0</v>
      </c>
      <c r="S3226">
        <v>5000</v>
      </c>
      <c r="T3226" t="s">
        <v>3002</v>
      </c>
      <c r="U3226" t="s">
        <v>3003</v>
      </c>
      <c r="V3226">
        <v>5</v>
      </c>
      <c r="W3226" t="s">
        <v>3021</v>
      </c>
    </row>
    <row r="3227" spans="1:23" hidden="1" x14ac:dyDescent="0.35">
      <c r="A3227" t="s">
        <v>350</v>
      </c>
      <c r="C3227" s="403">
        <v>44861</v>
      </c>
      <c r="D3227" t="s">
        <v>3543</v>
      </c>
      <c r="E3227" t="s">
        <v>19039</v>
      </c>
      <c r="F3227" t="s">
        <v>19040</v>
      </c>
      <c r="G3227" t="s">
        <v>2320</v>
      </c>
      <c r="H3227" t="s">
        <v>19041</v>
      </c>
      <c r="I3227" t="s">
        <v>2320</v>
      </c>
      <c r="J3227" t="s">
        <v>103</v>
      </c>
      <c r="K3227" t="s">
        <v>837</v>
      </c>
      <c r="L3227" t="s">
        <v>9242</v>
      </c>
      <c r="M3227" t="s">
        <v>1798</v>
      </c>
      <c r="N3227" t="s">
        <v>19042</v>
      </c>
      <c r="O3227" t="s">
        <v>3021</v>
      </c>
      <c r="P3227" t="s">
        <v>9983</v>
      </c>
      <c r="Q3227" t="s">
        <v>837</v>
      </c>
      <c r="R3227" t="b">
        <v>0</v>
      </c>
      <c r="S3227">
        <v>15000</v>
      </c>
      <c r="T3227" t="s">
        <v>3002</v>
      </c>
      <c r="U3227" t="s">
        <v>3003</v>
      </c>
      <c r="V3227">
        <v>15</v>
      </c>
      <c r="W3227" t="s">
        <v>3021</v>
      </c>
    </row>
    <row r="3228" spans="1:23" hidden="1" x14ac:dyDescent="0.35">
      <c r="A3228" t="s">
        <v>350</v>
      </c>
      <c r="C3228" s="403">
        <v>44861</v>
      </c>
      <c r="D3228" t="s">
        <v>23536</v>
      </c>
      <c r="E3228" t="s">
        <v>2803</v>
      </c>
      <c r="F3228" t="s">
        <v>19043</v>
      </c>
      <c r="G3228" t="s">
        <v>814</v>
      </c>
      <c r="H3228" t="s">
        <v>19044</v>
      </c>
      <c r="I3228" t="s">
        <v>2467</v>
      </c>
      <c r="J3228" t="s">
        <v>3247</v>
      </c>
      <c r="K3228" t="s">
        <v>298</v>
      </c>
      <c r="L3228" t="s">
        <v>13966</v>
      </c>
      <c r="M3228" t="s">
        <v>19045</v>
      </c>
      <c r="N3228" t="s">
        <v>19046</v>
      </c>
      <c r="O3228" t="s">
        <v>3030</v>
      </c>
      <c r="P3228" t="s">
        <v>19047</v>
      </c>
      <c r="Q3228" t="s">
        <v>307</v>
      </c>
      <c r="R3228" t="b">
        <v>1</v>
      </c>
      <c r="S3228">
        <v>100000</v>
      </c>
      <c r="T3228" t="s">
        <v>3648</v>
      </c>
      <c r="U3228" t="s">
        <v>3003</v>
      </c>
      <c r="V3228">
        <v>100</v>
      </c>
      <c r="W3228" t="s">
        <v>3030</v>
      </c>
    </row>
    <row r="3229" spans="1:23" hidden="1" x14ac:dyDescent="0.35">
      <c r="A3229" t="s">
        <v>350</v>
      </c>
      <c r="C3229" s="403">
        <v>44860</v>
      </c>
      <c r="D3229" t="s">
        <v>3543</v>
      </c>
      <c r="E3229" t="s">
        <v>19048</v>
      </c>
      <c r="F3229" t="s">
        <v>19049</v>
      </c>
      <c r="G3229" t="s">
        <v>4063</v>
      </c>
      <c r="H3229" t="s">
        <v>19050</v>
      </c>
      <c r="I3229" t="s">
        <v>4063</v>
      </c>
      <c r="J3229" t="s">
        <v>103</v>
      </c>
      <c r="K3229" t="s">
        <v>837</v>
      </c>
      <c r="L3229" t="s">
        <v>8892</v>
      </c>
      <c r="M3229" t="s">
        <v>1798</v>
      </c>
      <c r="N3229" t="s">
        <v>19051</v>
      </c>
      <c r="O3229" t="s">
        <v>3021</v>
      </c>
      <c r="P3229" t="s">
        <v>13184</v>
      </c>
      <c r="Q3229" t="s">
        <v>837</v>
      </c>
      <c r="R3229" t="b">
        <v>0</v>
      </c>
      <c r="S3229">
        <v>15000</v>
      </c>
      <c r="T3229" t="s">
        <v>3002</v>
      </c>
      <c r="U3229" t="s">
        <v>3003</v>
      </c>
      <c r="V3229">
        <v>15</v>
      </c>
      <c r="W3229" t="s">
        <v>3021</v>
      </c>
    </row>
    <row r="3230" spans="1:23" hidden="1" x14ac:dyDescent="0.35">
      <c r="A3230" t="s">
        <v>350</v>
      </c>
      <c r="C3230" s="403">
        <v>44860</v>
      </c>
      <c r="D3230" t="s">
        <v>3543</v>
      </c>
      <c r="E3230" t="s">
        <v>19052</v>
      </c>
      <c r="F3230" t="s">
        <v>19053</v>
      </c>
      <c r="G3230" t="s">
        <v>19054</v>
      </c>
      <c r="H3230" t="s">
        <v>19055</v>
      </c>
      <c r="I3230" t="s">
        <v>2470</v>
      </c>
      <c r="J3230" t="s">
        <v>103</v>
      </c>
      <c r="K3230" t="s">
        <v>837</v>
      </c>
      <c r="L3230" t="s">
        <v>9242</v>
      </c>
      <c r="M3230" t="s">
        <v>9243</v>
      </c>
      <c r="N3230" t="s">
        <v>19056</v>
      </c>
      <c r="O3230" t="s">
        <v>3030</v>
      </c>
      <c r="P3230" t="s">
        <v>9245</v>
      </c>
      <c r="Q3230" t="s">
        <v>837</v>
      </c>
      <c r="R3230" t="b">
        <v>1</v>
      </c>
      <c r="S3230">
        <v>70000</v>
      </c>
      <c r="T3230" t="s">
        <v>3002</v>
      </c>
      <c r="U3230" t="s">
        <v>3003</v>
      </c>
      <c r="V3230">
        <v>70</v>
      </c>
      <c r="W3230" t="s">
        <v>3030</v>
      </c>
    </row>
    <row r="3231" spans="1:23" hidden="1" x14ac:dyDescent="0.35">
      <c r="A3231" t="s">
        <v>419</v>
      </c>
      <c r="C3231" s="403">
        <v>44860</v>
      </c>
      <c r="D3231" t="s">
        <v>3543</v>
      </c>
      <c r="E3231" t="s">
        <v>19057</v>
      </c>
      <c r="F3231" t="s">
        <v>19058</v>
      </c>
      <c r="G3231" t="s">
        <v>2775</v>
      </c>
      <c r="H3231" t="s">
        <v>19059</v>
      </c>
      <c r="I3231" t="s">
        <v>2775</v>
      </c>
      <c r="J3231" t="s">
        <v>92</v>
      </c>
      <c r="K3231" t="s">
        <v>407</v>
      </c>
      <c r="L3231" t="s">
        <v>3693</v>
      </c>
      <c r="M3231" t="s">
        <v>19060</v>
      </c>
      <c r="N3231" t="s">
        <v>19061</v>
      </c>
      <c r="O3231" t="s">
        <v>3021</v>
      </c>
      <c r="P3231" t="s">
        <v>8158</v>
      </c>
      <c r="Q3231" t="s">
        <v>497</v>
      </c>
      <c r="R3231" t="b">
        <v>0</v>
      </c>
      <c r="S3231">
        <v>10000</v>
      </c>
      <c r="T3231" t="s">
        <v>3002</v>
      </c>
      <c r="U3231" t="s">
        <v>3003</v>
      </c>
      <c r="V3231">
        <v>10</v>
      </c>
      <c r="W3231" t="s">
        <v>3021</v>
      </c>
    </row>
    <row r="3232" spans="1:23" hidden="1" x14ac:dyDescent="0.35">
      <c r="A3232" t="s">
        <v>419</v>
      </c>
      <c r="C3232" s="403">
        <v>44860</v>
      </c>
      <c r="D3232" t="s">
        <v>3543</v>
      </c>
      <c r="E3232" t="s">
        <v>19062</v>
      </c>
      <c r="F3232" t="s">
        <v>19063</v>
      </c>
      <c r="G3232" t="s">
        <v>2772</v>
      </c>
      <c r="H3232" t="s">
        <v>19064</v>
      </c>
      <c r="I3232" t="s">
        <v>2772</v>
      </c>
      <c r="J3232" t="s">
        <v>92</v>
      </c>
      <c r="K3232" t="s">
        <v>447</v>
      </c>
      <c r="L3232" t="s">
        <v>3790</v>
      </c>
      <c r="M3232" t="s">
        <v>9635</v>
      </c>
      <c r="N3232" t="s">
        <v>19065</v>
      </c>
      <c r="O3232" t="s">
        <v>3021</v>
      </c>
      <c r="P3232" t="s">
        <v>3793</v>
      </c>
      <c r="Q3232" t="s">
        <v>418</v>
      </c>
      <c r="R3232" t="b">
        <v>0</v>
      </c>
      <c r="S3232">
        <v>6000</v>
      </c>
      <c r="T3232" t="s">
        <v>3002</v>
      </c>
      <c r="U3232" t="s">
        <v>3003</v>
      </c>
      <c r="V3232">
        <v>6</v>
      </c>
      <c r="W3232" t="s">
        <v>3021</v>
      </c>
    </row>
    <row r="3233" spans="1:23" hidden="1" x14ac:dyDescent="0.35">
      <c r="A3233" t="s">
        <v>419</v>
      </c>
      <c r="C3233" s="403">
        <v>44860</v>
      </c>
      <c r="D3233" t="s">
        <v>3543</v>
      </c>
      <c r="E3233" t="s">
        <v>2562</v>
      </c>
      <c r="F3233" t="s">
        <v>19066</v>
      </c>
      <c r="G3233" t="s">
        <v>2563</v>
      </c>
      <c r="H3233" t="s">
        <v>19067</v>
      </c>
      <c r="I3233" t="s">
        <v>799</v>
      </c>
      <c r="J3233" t="s">
        <v>96</v>
      </c>
      <c r="K3233" t="s">
        <v>429</v>
      </c>
      <c r="L3233" t="s">
        <v>3699</v>
      </c>
      <c r="M3233" t="s">
        <v>5013</v>
      </c>
      <c r="N3233" t="s">
        <v>19068</v>
      </c>
      <c r="O3233" t="s">
        <v>3012</v>
      </c>
      <c r="P3233" t="s">
        <v>8687</v>
      </c>
      <c r="Q3233" t="s">
        <v>429</v>
      </c>
      <c r="R3233" t="b">
        <v>0</v>
      </c>
      <c r="S3233">
        <v>2000</v>
      </c>
      <c r="T3233" t="s">
        <v>3002</v>
      </c>
      <c r="U3233" t="s">
        <v>3003</v>
      </c>
      <c r="V3233">
        <v>2</v>
      </c>
      <c r="W3233" t="s">
        <v>3012</v>
      </c>
    </row>
    <row r="3234" spans="1:23" hidden="1" x14ac:dyDescent="0.35">
      <c r="A3234" t="s">
        <v>419</v>
      </c>
      <c r="C3234" s="403">
        <v>44859</v>
      </c>
      <c r="D3234" t="s">
        <v>3661</v>
      </c>
      <c r="E3234" t="s">
        <v>649</v>
      </c>
      <c r="F3234" t="s">
        <v>19069</v>
      </c>
      <c r="G3234" t="s">
        <v>1170</v>
      </c>
      <c r="H3234" t="s">
        <v>19070</v>
      </c>
      <c r="I3234" t="s">
        <v>400</v>
      </c>
      <c r="J3234" t="s">
        <v>96</v>
      </c>
      <c r="K3234" t="s">
        <v>429</v>
      </c>
      <c r="L3234" t="s">
        <v>3819</v>
      </c>
      <c r="M3234" t="s">
        <v>15534</v>
      </c>
      <c r="N3234" t="s">
        <v>4633</v>
      </c>
      <c r="O3234" t="s">
        <v>3030</v>
      </c>
      <c r="P3234" t="s">
        <v>3821</v>
      </c>
      <c r="Q3234" t="s">
        <v>429</v>
      </c>
      <c r="R3234" t="b">
        <v>0</v>
      </c>
      <c r="S3234">
        <v>5000</v>
      </c>
      <c r="T3234" t="s">
        <v>3013</v>
      </c>
      <c r="U3234" t="s">
        <v>3003</v>
      </c>
      <c r="V3234">
        <v>5</v>
      </c>
      <c r="W3234" t="s">
        <v>3030</v>
      </c>
    </row>
    <row r="3235" spans="1:23" hidden="1" x14ac:dyDescent="0.35">
      <c r="A3235" t="s">
        <v>419</v>
      </c>
      <c r="C3235" s="403">
        <v>44859</v>
      </c>
      <c r="D3235" t="s">
        <v>3661</v>
      </c>
      <c r="E3235" t="s">
        <v>1025</v>
      </c>
      <c r="F3235" t="s">
        <v>19071</v>
      </c>
      <c r="G3235" t="s">
        <v>1026</v>
      </c>
      <c r="H3235" t="s">
        <v>19072</v>
      </c>
      <c r="I3235" t="s">
        <v>2306</v>
      </c>
      <c r="J3235" t="s">
        <v>96</v>
      </c>
      <c r="K3235" t="s">
        <v>429</v>
      </c>
      <c r="L3235" t="s">
        <v>3580</v>
      </c>
      <c r="M3235" t="s">
        <v>3915</v>
      </c>
      <c r="N3235" t="s">
        <v>19073</v>
      </c>
      <c r="O3235" t="s">
        <v>3012</v>
      </c>
      <c r="P3235" t="s">
        <v>3581</v>
      </c>
      <c r="Q3235" t="s">
        <v>429</v>
      </c>
      <c r="R3235" t="b">
        <v>0</v>
      </c>
      <c r="S3235">
        <v>5000</v>
      </c>
      <c r="T3235" t="s">
        <v>3013</v>
      </c>
      <c r="U3235" t="s">
        <v>3003</v>
      </c>
      <c r="V3235">
        <v>5</v>
      </c>
      <c r="W3235" t="s">
        <v>3012</v>
      </c>
    </row>
    <row r="3236" spans="1:23" hidden="1" x14ac:dyDescent="0.35">
      <c r="A3236" t="s">
        <v>419</v>
      </c>
      <c r="C3236" s="403">
        <v>44859</v>
      </c>
      <c r="D3236" t="s">
        <v>3543</v>
      </c>
      <c r="E3236" t="s">
        <v>19074</v>
      </c>
      <c r="F3236" t="s">
        <v>19075</v>
      </c>
      <c r="G3236" t="s">
        <v>19076</v>
      </c>
      <c r="H3236" t="s">
        <v>19077</v>
      </c>
      <c r="I3236" t="s">
        <v>19076</v>
      </c>
      <c r="J3236" t="s">
        <v>96</v>
      </c>
      <c r="K3236" t="s">
        <v>429</v>
      </c>
      <c r="L3236" t="s">
        <v>3580</v>
      </c>
      <c r="M3236" t="s">
        <v>3915</v>
      </c>
      <c r="N3236" t="s">
        <v>4633</v>
      </c>
      <c r="O3236" t="s">
        <v>3021</v>
      </c>
      <c r="P3236" t="s">
        <v>3581</v>
      </c>
      <c r="Q3236" t="s">
        <v>429</v>
      </c>
      <c r="R3236" t="b">
        <v>0</v>
      </c>
      <c r="S3236">
        <v>5000</v>
      </c>
      <c r="T3236" t="s">
        <v>3002</v>
      </c>
      <c r="U3236" t="s">
        <v>3003</v>
      </c>
      <c r="V3236">
        <v>5</v>
      </c>
      <c r="W3236" t="s">
        <v>3021</v>
      </c>
    </row>
    <row r="3237" spans="1:23" hidden="1" x14ac:dyDescent="0.35">
      <c r="A3237" t="s">
        <v>350</v>
      </c>
      <c r="C3237" s="403">
        <v>44859</v>
      </c>
      <c r="D3237" t="s">
        <v>3543</v>
      </c>
      <c r="E3237" t="s">
        <v>19078</v>
      </c>
      <c r="F3237" t="s">
        <v>19079</v>
      </c>
      <c r="G3237" t="s">
        <v>19080</v>
      </c>
      <c r="H3237" t="s">
        <v>19081</v>
      </c>
      <c r="I3237" t="s">
        <v>2722</v>
      </c>
      <c r="J3237" t="s">
        <v>103</v>
      </c>
      <c r="K3237" t="s">
        <v>837</v>
      </c>
      <c r="L3237" t="s">
        <v>8892</v>
      </c>
      <c r="M3237" t="s">
        <v>1798</v>
      </c>
      <c r="N3237" t="s">
        <v>19082</v>
      </c>
      <c r="O3237" t="s">
        <v>3012</v>
      </c>
      <c r="P3237" t="s">
        <v>13184</v>
      </c>
      <c r="Q3237" t="s">
        <v>837</v>
      </c>
      <c r="R3237" t="b">
        <v>0</v>
      </c>
      <c r="S3237">
        <v>10000</v>
      </c>
      <c r="T3237" t="s">
        <v>3002</v>
      </c>
      <c r="U3237" t="s">
        <v>3003</v>
      </c>
      <c r="V3237">
        <v>10</v>
      </c>
      <c r="W3237" t="s">
        <v>3012</v>
      </c>
    </row>
    <row r="3238" spans="1:23" hidden="1" x14ac:dyDescent="0.35">
      <c r="A3238" t="s">
        <v>2176</v>
      </c>
      <c r="C3238" s="403">
        <v>44859</v>
      </c>
      <c r="D3238" t="s">
        <v>3543</v>
      </c>
      <c r="E3238" t="s">
        <v>19083</v>
      </c>
      <c r="F3238" t="s">
        <v>19084</v>
      </c>
      <c r="G3238" t="s">
        <v>2625</v>
      </c>
      <c r="H3238" t="s">
        <v>19085</v>
      </c>
      <c r="I3238" t="s">
        <v>2625</v>
      </c>
      <c r="J3238" t="s">
        <v>102</v>
      </c>
      <c r="K3238" t="s">
        <v>842</v>
      </c>
      <c r="L3238" t="s">
        <v>9852</v>
      </c>
      <c r="M3238" t="s">
        <v>1798</v>
      </c>
      <c r="N3238" t="s">
        <v>19086</v>
      </c>
      <c r="O3238" t="s">
        <v>3012</v>
      </c>
      <c r="P3238" t="s">
        <v>13774</v>
      </c>
      <c r="Q3238" t="s">
        <v>349</v>
      </c>
      <c r="R3238" t="b">
        <v>0</v>
      </c>
      <c r="S3238">
        <v>700</v>
      </c>
      <c r="T3238" t="s">
        <v>3002</v>
      </c>
      <c r="U3238" t="s">
        <v>3003</v>
      </c>
      <c r="V3238">
        <v>0.7</v>
      </c>
      <c r="W3238" t="s">
        <v>3012</v>
      </c>
    </row>
    <row r="3239" spans="1:23" hidden="1" x14ac:dyDescent="0.35">
      <c r="A3239" t="s">
        <v>2176</v>
      </c>
      <c r="C3239" s="403">
        <v>44859</v>
      </c>
      <c r="D3239" t="s">
        <v>3543</v>
      </c>
      <c r="E3239" t="s">
        <v>19087</v>
      </c>
      <c r="F3239" t="s">
        <v>19088</v>
      </c>
      <c r="G3239" t="s">
        <v>19089</v>
      </c>
      <c r="H3239" t="s">
        <v>19090</v>
      </c>
      <c r="I3239" t="s">
        <v>19089</v>
      </c>
      <c r="J3239" t="s">
        <v>102</v>
      </c>
      <c r="K3239" t="s">
        <v>842</v>
      </c>
      <c r="L3239" t="s">
        <v>9852</v>
      </c>
      <c r="M3239" t="s">
        <v>3233</v>
      </c>
      <c r="N3239" t="s">
        <v>19091</v>
      </c>
      <c r="O3239" t="s">
        <v>3012</v>
      </c>
      <c r="P3239" t="s">
        <v>10486</v>
      </c>
      <c r="Q3239" t="s">
        <v>349</v>
      </c>
      <c r="R3239" t="b">
        <v>0</v>
      </c>
      <c r="S3239">
        <v>1000</v>
      </c>
      <c r="T3239" t="s">
        <v>3002</v>
      </c>
      <c r="U3239" t="s">
        <v>3003</v>
      </c>
      <c r="V3239">
        <v>1</v>
      </c>
      <c r="W3239" t="s">
        <v>3012</v>
      </c>
    </row>
    <row r="3240" spans="1:23" hidden="1" x14ac:dyDescent="0.35">
      <c r="A3240" t="s">
        <v>419</v>
      </c>
      <c r="C3240" s="403">
        <v>44857</v>
      </c>
      <c r="D3240" t="s">
        <v>3543</v>
      </c>
      <c r="E3240" t="s">
        <v>19092</v>
      </c>
      <c r="F3240" t="s">
        <v>19093</v>
      </c>
      <c r="G3240" t="s">
        <v>19094</v>
      </c>
      <c r="H3240" t="s">
        <v>19095</v>
      </c>
      <c r="I3240" t="s">
        <v>5723</v>
      </c>
      <c r="J3240" t="s">
        <v>92</v>
      </c>
      <c r="K3240" t="s">
        <v>447</v>
      </c>
      <c r="L3240" t="s">
        <v>3047</v>
      </c>
      <c r="M3240" t="s">
        <v>19096</v>
      </c>
      <c r="N3240" t="s">
        <v>19097</v>
      </c>
      <c r="O3240" t="s">
        <v>3021</v>
      </c>
      <c r="P3240" t="s">
        <v>3630</v>
      </c>
      <c r="Q3240" t="s">
        <v>418</v>
      </c>
      <c r="R3240" t="b">
        <v>0</v>
      </c>
      <c r="S3240">
        <v>5000</v>
      </c>
      <c r="T3240" t="s">
        <v>3002</v>
      </c>
      <c r="U3240" t="s">
        <v>3003</v>
      </c>
      <c r="V3240">
        <v>5</v>
      </c>
      <c r="W3240" t="s">
        <v>3021</v>
      </c>
    </row>
    <row r="3241" spans="1:23" hidden="1" x14ac:dyDescent="0.35">
      <c r="A3241" t="s">
        <v>419</v>
      </c>
      <c r="C3241" s="403">
        <v>44857</v>
      </c>
      <c r="D3241" t="s">
        <v>3543</v>
      </c>
      <c r="E3241" t="s">
        <v>19098</v>
      </c>
      <c r="F3241" t="s">
        <v>19099</v>
      </c>
      <c r="G3241" t="s">
        <v>19100</v>
      </c>
      <c r="H3241" t="s">
        <v>19101</v>
      </c>
      <c r="I3241" t="s">
        <v>5757</v>
      </c>
      <c r="J3241" t="s">
        <v>92</v>
      </c>
      <c r="K3241" t="s">
        <v>447</v>
      </c>
      <c r="L3241" t="s">
        <v>4504</v>
      </c>
      <c r="M3241" t="s">
        <v>9647</v>
      </c>
      <c r="N3241" t="s">
        <v>19102</v>
      </c>
      <c r="O3241" t="s">
        <v>3021</v>
      </c>
      <c r="P3241" t="s">
        <v>5603</v>
      </c>
      <c r="Q3241" t="s">
        <v>418</v>
      </c>
      <c r="R3241" t="b">
        <v>0</v>
      </c>
      <c r="S3241">
        <v>6000</v>
      </c>
      <c r="T3241" t="s">
        <v>3002</v>
      </c>
      <c r="U3241" t="s">
        <v>3003</v>
      </c>
      <c r="V3241">
        <v>6</v>
      </c>
      <c r="W3241" t="s">
        <v>3021</v>
      </c>
    </row>
    <row r="3242" spans="1:23" hidden="1" x14ac:dyDescent="0.35">
      <c r="A3242" t="s">
        <v>350</v>
      </c>
      <c r="C3242" s="403">
        <v>44857</v>
      </c>
      <c r="D3242" t="s">
        <v>3543</v>
      </c>
      <c r="E3242" t="s">
        <v>19103</v>
      </c>
      <c r="F3242" t="s">
        <v>19104</v>
      </c>
      <c r="G3242" t="s">
        <v>19105</v>
      </c>
      <c r="H3242" t="s">
        <v>19106</v>
      </c>
      <c r="I3242" t="s">
        <v>19105</v>
      </c>
      <c r="J3242" t="s">
        <v>103</v>
      </c>
      <c r="K3242" t="s">
        <v>837</v>
      </c>
      <c r="L3242" t="s">
        <v>13107</v>
      </c>
      <c r="M3242" t="s">
        <v>1798</v>
      </c>
      <c r="N3242" t="s">
        <v>19107</v>
      </c>
      <c r="O3242" t="s">
        <v>3012</v>
      </c>
      <c r="P3242" t="s">
        <v>13110</v>
      </c>
      <c r="Q3242" t="s">
        <v>837</v>
      </c>
      <c r="R3242" t="b">
        <v>0</v>
      </c>
      <c r="S3242">
        <v>5000</v>
      </c>
      <c r="T3242" t="s">
        <v>3002</v>
      </c>
      <c r="U3242" t="s">
        <v>3003</v>
      </c>
      <c r="V3242">
        <v>5</v>
      </c>
      <c r="W3242" t="s">
        <v>3012</v>
      </c>
    </row>
    <row r="3243" spans="1:23" hidden="1" x14ac:dyDescent="0.35">
      <c r="A3243" t="s">
        <v>350</v>
      </c>
      <c r="C3243" s="403">
        <v>44857</v>
      </c>
      <c r="D3243" t="s">
        <v>3543</v>
      </c>
      <c r="E3243" t="s">
        <v>19108</v>
      </c>
      <c r="F3243" t="s">
        <v>19109</v>
      </c>
      <c r="G3243" t="s">
        <v>19110</v>
      </c>
      <c r="H3243" t="s">
        <v>19111</v>
      </c>
      <c r="I3243" t="s">
        <v>6663</v>
      </c>
      <c r="J3243" t="s">
        <v>103</v>
      </c>
      <c r="K3243" t="s">
        <v>837</v>
      </c>
      <c r="L3243" t="s">
        <v>13107</v>
      </c>
      <c r="M3243" t="s">
        <v>1798</v>
      </c>
      <c r="N3243" t="s">
        <v>19107</v>
      </c>
      <c r="O3243" t="s">
        <v>3012</v>
      </c>
      <c r="P3243" t="s">
        <v>13110</v>
      </c>
      <c r="Q3243" t="s">
        <v>837</v>
      </c>
      <c r="R3243" t="b">
        <v>0</v>
      </c>
      <c r="S3243">
        <v>7000</v>
      </c>
      <c r="T3243" t="s">
        <v>3002</v>
      </c>
      <c r="U3243" t="s">
        <v>3003</v>
      </c>
      <c r="V3243">
        <v>7</v>
      </c>
      <c r="W3243" t="s">
        <v>3012</v>
      </c>
    </row>
    <row r="3244" spans="1:23" hidden="1" x14ac:dyDescent="0.35">
      <c r="A3244" t="s">
        <v>2176</v>
      </c>
      <c r="C3244" s="403">
        <v>44857</v>
      </c>
      <c r="D3244" t="s">
        <v>3543</v>
      </c>
      <c r="E3244" t="s">
        <v>19112</v>
      </c>
      <c r="F3244" t="s">
        <v>19113</v>
      </c>
      <c r="G3244" t="s">
        <v>6997</v>
      </c>
      <c r="H3244" t="s">
        <v>19114</v>
      </c>
      <c r="I3244" t="s">
        <v>6997</v>
      </c>
      <c r="J3244" t="s">
        <v>102</v>
      </c>
      <c r="K3244" t="s">
        <v>842</v>
      </c>
      <c r="L3244" t="s">
        <v>9852</v>
      </c>
      <c r="M3244" t="s">
        <v>19115</v>
      </c>
      <c r="N3244" t="s">
        <v>19116</v>
      </c>
      <c r="O3244" t="s">
        <v>3012</v>
      </c>
      <c r="P3244" t="s">
        <v>13774</v>
      </c>
      <c r="Q3244" t="s">
        <v>349</v>
      </c>
      <c r="R3244" t="b">
        <v>0</v>
      </c>
      <c r="S3244">
        <v>800</v>
      </c>
      <c r="T3244" t="s">
        <v>3002</v>
      </c>
      <c r="U3244" t="s">
        <v>3003</v>
      </c>
      <c r="V3244">
        <v>0.8</v>
      </c>
      <c r="W3244" t="s">
        <v>3012</v>
      </c>
    </row>
    <row r="3245" spans="1:23" hidden="1" x14ac:dyDescent="0.35">
      <c r="A3245" t="s">
        <v>2176</v>
      </c>
      <c r="C3245" s="403">
        <v>44857</v>
      </c>
      <c r="D3245" t="s">
        <v>3543</v>
      </c>
      <c r="E3245" t="s">
        <v>19117</v>
      </c>
      <c r="F3245" t="s">
        <v>19118</v>
      </c>
      <c r="G3245" t="s">
        <v>11843</v>
      </c>
      <c r="H3245" t="s">
        <v>19119</v>
      </c>
      <c r="I3245" t="s">
        <v>11843</v>
      </c>
      <c r="J3245" t="s">
        <v>102</v>
      </c>
      <c r="K3245" t="s">
        <v>842</v>
      </c>
      <c r="L3245" t="s">
        <v>9852</v>
      </c>
      <c r="M3245" t="s">
        <v>19115</v>
      </c>
      <c r="N3245" t="s">
        <v>19120</v>
      </c>
      <c r="O3245" t="s">
        <v>3012</v>
      </c>
      <c r="P3245" t="s">
        <v>13774</v>
      </c>
      <c r="Q3245" t="s">
        <v>349</v>
      </c>
      <c r="R3245" t="b">
        <v>0</v>
      </c>
      <c r="S3245">
        <v>700</v>
      </c>
      <c r="T3245" t="s">
        <v>3002</v>
      </c>
      <c r="U3245" t="s">
        <v>3003</v>
      </c>
      <c r="V3245">
        <v>0.7</v>
      </c>
      <c r="W3245" t="s">
        <v>3012</v>
      </c>
    </row>
    <row r="3246" spans="1:23" hidden="1" x14ac:dyDescent="0.35">
      <c r="A3246" t="s">
        <v>2176</v>
      </c>
      <c r="C3246" s="403">
        <v>44857</v>
      </c>
      <c r="D3246" t="s">
        <v>3543</v>
      </c>
      <c r="E3246" t="s">
        <v>19121</v>
      </c>
      <c r="F3246" t="s">
        <v>19122</v>
      </c>
      <c r="G3246" t="s">
        <v>19123</v>
      </c>
      <c r="H3246" t="s">
        <v>19124</v>
      </c>
      <c r="I3246" t="s">
        <v>19125</v>
      </c>
      <c r="J3246" t="s">
        <v>102</v>
      </c>
      <c r="K3246" t="s">
        <v>842</v>
      </c>
      <c r="L3246" t="s">
        <v>9852</v>
      </c>
      <c r="M3246" t="s">
        <v>1798</v>
      </c>
      <c r="N3246" t="s">
        <v>19126</v>
      </c>
      <c r="O3246" t="s">
        <v>3012</v>
      </c>
      <c r="P3246" t="s">
        <v>13774</v>
      </c>
      <c r="Q3246" t="s">
        <v>349</v>
      </c>
      <c r="R3246" t="b">
        <v>0</v>
      </c>
      <c r="S3246">
        <v>600</v>
      </c>
      <c r="T3246" t="s">
        <v>3002</v>
      </c>
      <c r="U3246" t="s">
        <v>3003</v>
      </c>
      <c r="V3246">
        <v>0.6</v>
      </c>
      <c r="W3246" t="s">
        <v>3012</v>
      </c>
    </row>
    <row r="3247" spans="1:23" hidden="1" x14ac:dyDescent="0.35">
      <c r="A3247" t="s">
        <v>381</v>
      </c>
      <c r="C3247" s="403">
        <v>44857</v>
      </c>
      <c r="D3247" t="s">
        <v>3543</v>
      </c>
      <c r="E3247" t="s">
        <v>19127</v>
      </c>
      <c r="F3247" t="s">
        <v>19128</v>
      </c>
      <c r="G3247" t="s">
        <v>19129</v>
      </c>
      <c r="H3247" t="s">
        <v>19130</v>
      </c>
      <c r="I3247" t="s">
        <v>2467</v>
      </c>
      <c r="J3247" t="s">
        <v>94</v>
      </c>
      <c r="K3247" t="s">
        <v>456</v>
      </c>
      <c r="L3247" t="s">
        <v>8898</v>
      </c>
      <c r="M3247" t="s">
        <v>5013</v>
      </c>
      <c r="N3247" t="s">
        <v>19131</v>
      </c>
      <c r="O3247" t="s">
        <v>3021</v>
      </c>
      <c r="P3247" t="s">
        <v>8900</v>
      </c>
      <c r="Q3247" t="s">
        <v>456</v>
      </c>
      <c r="R3247" t="b">
        <v>0</v>
      </c>
      <c r="S3247">
        <v>10000</v>
      </c>
      <c r="T3247" t="s">
        <v>3013</v>
      </c>
      <c r="U3247" t="s">
        <v>3003</v>
      </c>
      <c r="V3247">
        <v>10</v>
      </c>
      <c r="W3247" t="s">
        <v>3021</v>
      </c>
    </row>
    <row r="3248" spans="1:23" hidden="1" x14ac:dyDescent="0.35">
      <c r="A3248" t="s">
        <v>419</v>
      </c>
      <c r="C3248" s="403">
        <v>44857</v>
      </c>
      <c r="D3248" t="s">
        <v>3543</v>
      </c>
      <c r="E3248" t="s">
        <v>19132</v>
      </c>
      <c r="F3248" t="s">
        <v>19133</v>
      </c>
      <c r="G3248" t="s">
        <v>7154</v>
      </c>
      <c r="H3248" t="s">
        <v>19134</v>
      </c>
      <c r="I3248" t="s">
        <v>7154</v>
      </c>
      <c r="J3248" t="s">
        <v>92</v>
      </c>
      <c r="K3248" t="s">
        <v>447</v>
      </c>
      <c r="L3248" t="s">
        <v>3790</v>
      </c>
      <c r="M3248" t="s">
        <v>9635</v>
      </c>
      <c r="N3248" t="s">
        <v>4589</v>
      </c>
      <c r="O3248" t="s">
        <v>3021</v>
      </c>
      <c r="P3248" t="s">
        <v>3793</v>
      </c>
      <c r="Q3248" t="s">
        <v>418</v>
      </c>
      <c r="R3248" t="b">
        <v>0</v>
      </c>
      <c r="S3248">
        <v>3000</v>
      </c>
      <c r="T3248" t="s">
        <v>3002</v>
      </c>
      <c r="U3248" t="s">
        <v>3003</v>
      </c>
      <c r="V3248">
        <v>3</v>
      </c>
      <c r="W3248" t="s">
        <v>3021</v>
      </c>
    </row>
    <row r="3249" spans="1:23" hidden="1" x14ac:dyDescent="0.35">
      <c r="A3249" t="s">
        <v>419</v>
      </c>
      <c r="C3249" s="403">
        <v>44857</v>
      </c>
      <c r="D3249" t="s">
        <v>3543</v>
      </c>
      <c r="E3249" t="s">
        <v>19135</v>
      </c>
      <c r="F3249" t="s">
        <v>19136</v>
      </c>
      <c r="G3249" t="s">
        <v>19137</v>
      </c>
      <c r="H3249" t="s">
        <v>19138</v>
      </c>
      <c r="I3249" t="s">
        <v>19139</v>
      </c>
      <c r="J3249" t="s">
        <v>92</v>
      </c>
      <c r="K3249" t="s">
        <v>447</v>
      </c>
      <c r="L3249" t="s">
        <v>3790</v>
      </c>
      <c r="M3249" t="s">
        <v>4588</v>
      </c>
      <c r="N3249" t="s">
        <v>19140</v>
      </c>
      <c r="O3249" t="s">
        <v>3012</v>
      </c>
      <c r="P3249" t="s">
        <v>3793</v>
      </c>
      <c r="Q3249" t="s">
        <v>418</v>
      </c>
      <c r="R3249" t="b">
        <v>0</v>
      </c>
      <c r="S3249">
        <v>5000</v>
      </c>
      <c r="T3249" t="s">
        <v>3002</v>
      </c>
      <c r="U3249" t="s">
        <v>3003</v>
      </c>
      <c r="V3249">
        <v>5</v>
      </c>
      <c r="W3249" t="s">
        <v>3012</v>
      </c>
    </row>
    <row r="3250" spans="1:23" hidden="1" x14ac:dyDescent="0.35">
      <c r="A3250" t="s">
        <v>419</v>
      </c>
      <c r="C3250" s="403">
        <v>44856</v>
      </c>
      <c r="D3250" t="s">
        <v>3543</v>
      </c>
      <c r="E3250" t="s">
        <v>19141</v>
      </c>
      <c r="F3250" t="s">
        <v>19142</v>
      </c>
      <c r="G3250" t="s">
        <v>2786</v>
      </c>
      <c r="H3250" t="s">
        <v>19143</v>
      </c>
      <c r="I3250" t="s">
        <v>2786</v>
      </c>
      <c r="J3250" t="s">
        <v>92</v>
      </c>
      <c r="K3250" t="s">
        <v>418</v>
      </c>
      <c r="L3250" t="s">
        <v>15558</v>
      </c>
      <c r="M3250" t="s">
        <v>19144</v>
      </c>
      <c r="N3250" t="s">
        <v>19145</v>
      </c>
      <c r="O3250" t="s">
        <v>3030</v>
      </c>
      <c r="P3250" t="s">
        <v>11210</v>
      </c>
      <c r="Q3250" t="s">
        <v>418</v>
      </c>
      <c r="R3250" t="b">
        <v>0</v>
      </c>
      <c r="S3250">
        <v>8000</v>
      </c>
      <c r="T3250" t="s">
        <v>3002</v>
      </c>
      <c r="U3250" t="s">
        <v>3003</v>
      </c>
      <c r="V3250">
        <v>8</v>
      </c>
      <c r="W3250" t="s">
        <v>3030</v>
      </c>
    </row>
    <row r="3251" spans="1:23" hidden="1" x14ac:dyDescent="0.35">
      <c r="A3251" t="s">
        <v>419</v>
      </c>
      <c r="C3251" s="403">
        <v>44856</v>
      </c>
      <c r="D3251" t="s">
        <v>3661</v>
      </c>
      <c r="E3251" t="s">
        <v>19146</v>
      </c>
      <c r="F3251" t="s">
        <v>19147</v>
      </c>
      <c r="G3251" t="s">
        <v>19148</v>
      </c>
      <c r="H3251" t="s">
        <v>19149</v>
      </c>
      <c r="I3251" t="s">
        <v>19150</v>
      </c>
      <c r="J3251" t="s">
        <v>92</v>
      </c>
      <c r="K3251" t="s">
        <v>447</v>
      </c>
      <c r="L3251" t="s">
        <v>4332</v>
      </c>
      <c r="M3251" t="s">
        <v>7223</v>
      </c>
      <c r="N3251" t="s">
        <v>7224</v>
      </c>
      <c r="O3251" t="s">
        <v>3021</v>
      </c>
      <c r="P3251" t="s">
        <v>7225</v>
      </c>
      <c r="Q3251" t="s">
        <v>418</v>
      </c>
      <c r="R3251" t="b">
        <v>0</v>
      </c>
      <c r="S3251">
        <v>15000</v>
      </c>
      <c r="T3251" t="s">
        <v>3002</v>
      </c>
      <c r="U3251" t="s">
        <v>3003</v>
      </c>
      <c r="V3251">
        <v>15</v>
      </c>
      <c r="W3251" t="s">
        <v>3021</v>
      </c>
    </row>
    <row r="3252" spans="1:23" hidden="1" x14ac:dyDescent="0.35">
      <c r="A3252" t="s">
        <v>419</v>
      </c>
      <c r="C3252" s="403">
        <v>44856</v>
      </c>
      <c r="D3252" t="s">
        <v>3543</v>
      </c>
      <c r="E3252" t="s">
        <v>19151</v>
      </c>
      <c r="F3252" t="s">
        <v>19152</v>
      </c>
      <c r="G3252" t="s">
        <v>19153</v>
      </c>
      <c r="H3252" t="s">
        <v>19154</v>
      </c>
      <c r="I3252" t="s">
        <v>19153</v>
      </c>
      <c r="J3252" t="s">
        <v>92</v>
      </c>
      <c r="K3252" t="s">
        <v>447</v>
      </c>
      <c r="L3252" t="s">
        <v>4332</v>
      </c>
      <c r="M3252" t="s">
        <v>12296</v>
      </c>
      <c r="N3252" t="s">
        <v>19155</v>
      </c>
      <c r="O3252" t="s">
        <v>3001</v>
      </c>
      <c r="P3252" t="s">
        <v>4046</v>
      </c>
      <c r="Q3252" t="s">
        <v>418</v>
      </c>
      <c r="R3252" t="b">
        <v>0</v>
      </c>
      <c r="S3252">
        <v>0</v>
      </c>
      <c r="T3252" t="s">
        <v>3002</v>
      </c>
      <c r="U3252" t="s">
        <v>3003</v>
      </c>
      <c r="V3252">
        <v>0</v>
      </c>
      <c r="W3252" t="s">
        <v>3001</v>
      </c>
    </row>
    <row r="3253" spans="1:23" hidden="1" x14ac:dyDescent="0.35">
      <c r="A3253" t="s">
        <v>350</v>
      </c>
      <c r="C3253" s="403">
        <v>44856</v>
      </c>
      <c r="D3253" t="s">
        <v>3543</v>
      </c>
      <c r="E3253" t="s">
        <v>19156</v>
      </c>
      <c r="F3253" t="s">
        <v>19157</v>
      </c>
      <c r="G3253" t="s">
        <v>19158</v>
      </c>
      <c r="H3253" t="s">
        <v>19159</v>
      </c>
      <c r="I3253" t="s">
        <v>19158</v>
      </c>
      <c r="J3253" t="s">
        <v>103</v>
      </c>
      <c r="K3253" t="s">
        <v>837</v>
      </c>
      <c r="L3253" t="s">
        <v>8892</v>
      </c>
      <c r="M3253" t="s">
        <v>1798</v>
      </c>
      <c r="N3253" t="s">
        <v>16546</v>
      </c>
      <c r="O3253" t="s">
        <v>3012</v>
      </c>
      <c r="P3253" t="s">
        <v>13184</v>
      </c>
      <c r="Q3253" t="s">
        <v>837</v>
      </c>
      <c r="R3253" t="b">
        <v>0</v>
      </c>
      <c r="S3253">
        <v>8000</v>
      </c>
      <c r="T3253" t="s">
        <v>3002</v>
      </c>
      <c r="U3253" t="s">
        <v>3003</v>
      </c>
      <c r="V3253">
        <v>8</v>
      </c>
      <c r="W3253" t="s">
        <v>3012</v>
      </c>
    </row>
    <row r="3254" spans="1:23" hidden="1" x14ac:dyDescent="0.35">
      <c r="A3254" t="s">
        <v>350</v>
      </c>
      <c r="C3254" s="403">
        <v>44856</v>
      </c>
      <c r="D3254" t="s">
        <v>3543</v>
      </c>
      <c r="E3254" t="s">
        <v>19160</v>
      </c>
      <c r="F3254" t="s">
        <v>19161</v>
      </c>
      <c r="G3254" t="s">
        <v>19162</v>
      </c>
      <c r="H3254" t="s">
        <v>19163</v>
      </c>
      <c r="I3254" t="s">
        <v>795</v>
      </c>
      <c r="J3254" t="s">
        <v>103</v>
      </c>
      <c r="K3254" t="s">
        <v>837</v>
      </c>
      <c r="L3254" t="s">
        <v>8892</v>
      </c>
      <c r="M3254" t="s">
        <v>1798</v>
      </c>
      <c r="N3254" t="s">
        <v>19164</v>
      </c>
      <c r="O3254" t="s">
        <v>3012</v>
      </c>
      <c r="P3254" t="s">
        <v>13184</v>
      </c>
      <c r="Q3254" t="s">
        <v>837</v>
      </c>
      <c r="R3254" t="b">
        <v>0</v>
      </c>
      <c r="S3254">
        <v>4000</v>
      </c>
      <c r="T3254" t="s">
        <v>3002</v>
      </c>
      <c r="U3254" t="s">
        <v>3003</v>
      </c>
      <c r="V3254">
        <v>4</v>
      </c>
      <c r="W3254" t="s">
        <v>3012</v>
      </c>
    </row>
    <row r="3255" spans="1:23" hidden="1" x14ac:dyDescent="0.35">
      <c r="A3255" t="s">
        <v>350</v>
      </c>
      <c r="C3255" s="403">
        <v>44856</v>
      </c>
      <c r="D3255" t="s">
        <v>3543</v>
      </c>
      <c r="E3255" t="s">
        <v>19165</v>
      </c>
      <c r="F3255" t="s">
        <v>19166</v>
      </c>
      <c r="G3255" t="s">
        <v>400</v>
      </c>
      <c r="H3255" t="s">
        <v>19167</v>
      </c>
      <c r="I3255" t="s">
        <v>400</v>
      </c>
      <c r="J3255" t="s">
        <v>103</v>
      </c>
      <c r="K3255" t="s">
        <v>837</v>
      </c>
      <c r="L3255" t="s">
        <v>8892</v>
      </c>
      <c r="M3255" t="s">
        <v>1798</v>
      </c>
      <c r="N3255" t="s">
        <v>19168</v>
      </c>
      <c r="O3255" t="s">
        <v>3021</v>
      </c>
      <c r="P3255" t="s">
        <v>13184</v>
      </c>
      <c r="Q3255" t="s">
        <v>837</v>
      </c>
      <c r="R3255" t="b">
        <v>0</v>
      </c>
      <c r="S3255">
        <v>10000</v>
      </c>
      <c r="T3255" t="s">
        <v>3002</v>
      </c>
      <c r="U3255" t="s">
        <v>3003</v>
      </c>
      <c r="V3255">
        <v>10</v>
      </c>
      <c r="W3255" t="s">
        <v>3021</v>
      </c>
    </row>
    <row r="3256" spans="1:23" hidden="1" x14ac:dyDescent="0.35">
      <c r="A3256" t="s">
        <v>2176</v>
      </c>
      <c r="C3256" s="403">
        <v>44856</v>
      </c>
      <c r="D3256" t="s">
        <v>3543</v>
      </c>
      <c r="E3256" t="s">
        <v>19169</v>
      </c>
      <c r="F3256" t="s">
        <v>19170</v>
      </c>
      <c r="G3256" t="s">
        <v>12180</v>
      </c>
      <c r="H3256" t="s">
        <v>19171</v>
      </c>
      <c r="I3256" t="s">
        <v>12180</v>
      </c>
      <c r="J3256" t="s">
        <v>102</v>
      </c>
      <c r="K3256" t="s">
        <v>842</v>
      </c>
      <c r="L3256" t="s">
        <v>9852</v>
      </c>
      <c r="M3256" t="s">
        <v>19172</v>
      </c>
      <c r="N3256" t="s">
        <v>19173</v>
      </c>
      <c r="O3256" t="s">
        <v>3021</v>
      </c>
      <c r="P3256" t="s">
        <v>13774</v>
      </c>
      <c r="Q3256" t="s">
        <v>349</v>
      </c>
      <c r="R3256" t="b">
        <v>0</v>
      </c>
      <c r="S3256">
        <v>1200</v>
      </c>
      <c r="T3256" t="s">
        <v>3002</v>
      </c>
      <c r="U3256" t="s">
        <v>3003</v>
      </c>
      <c r="V3256">
        <v>1.2</v>
      </c>
      <c r="W3256" t="s">
        <v>3021</v>
      </c>
    </row>
    <row r="3257" spans="1:23" hidden="1" x14ac:dyDescent="0.35">
      <c r="A3257" t="s">
        <v>2176</v>
      </c>
      <c r="C3257" s="403">
        <v>44856</v>
      </c>
      <c r="D3257" t="s">
        <v>3543</v>
      </c>
      <c r="E3257" t="s">
        <v>19174</v>
      </c>
      <c r="F3257" t="s">
        <v>19175</v>
      </c>
      <c r="G3257" t="s">
        <v>19176</v>
      </c>
      <c r="H3257" t="s">
        <v>19177</v>
      </c>
      <c r="I3257" t="s">
        <v>19176</v>
      </c>
      <c r="J3257" t="s">
        <v>102</v>
      </c>
      <c r="K3257" t="s">
        <v>842</v>
      </c>
      <c r="L3257" t="s">
        <v>9852</v>
      </c>
      <c r="M3257" t="s">
        <v>19115</v>
      </c>
      <c r="N3257" t="s">
        <v>19178</v>
      </c>
      <c r="O3257" t="s">
        <v>3012</v>
      </c>
      <c r="P3257" t="s">
        <v>13774</v>
      </c>
      <c r="Q3257" t="s">
        <v>349</v>
      </c>
      <c r="R3257" t="b">
        <v>0</v>
      </c>
      <c r="S3257">
        <v>720</v>
      </c>
      <c r="T3257" t="s">
        <v>3002</v>
      </c>
      <c r="U3257" t="s">
        <v>3003</v>
      </c>
      <c r="V3257">
        <v>0.72</v>
      </c>
      <c r="W3257" t="s">
        <v>3012</v>
      </c>
    </row>
    <row r="3258" spans="1:23" hidden="1" x14ac:dyDescent="0.35">
      <c r="A3258" t="s">
        <v>419</v>
      </c>
      <c r="C3258" s="403">
        <v>44856</v>
      </c>
      <c r="D3258" t="s">
        <v>3661</v>
      </c>
      <c r="E3258" t="s">
        <v>514</v>
      </c>
      <c r="F3258" t="s">
        <v>19179</v>
      </c>
      <c r="G3258" t="s">
        <v>1179</v>
      </c>
      <c r="H3258" t="s">
        <v>19180</v>
      </c>
      <c r="I3258" t="s">
        <v>2697</v>
      </c>
      <c r="J3258" t="s">
        <v>92</v>
      </c>
      <c r="K3258" t="s">
        <v>447</v>
      </c>
      <c r="L3258" t="s">
        <v>4332</v>
      </c>
      <c r="M3258" t="s">
        <v>4333</v>
      </c>
      <c r="N3258" t="s">
        <v>19181</v>
      </c>
      <c r="O3258" t="s">
        <v>3030</v>
      </c>
      <c r="P3258" t="s">
        <v>4335</v>
      </c>
      <c r="Q3258" t="s">
        <v>418</v>
      </c>
      <c r="R3258" t="b">
        <v>1</v>
      </c>
      <c r="S3258">
        <v>15000</v>
      </c>
      <c r="T3258" t="s">
        <v>3013</v>
      </c>
      <c r="U3258" t="s">
        <v>3003</v>
      </c>
      <c r="V3258">
        <v>15</v>
      </c>
      <c r="W3258" t="s">
        <v>3030</v>
      </c>
    </row>
    <row r="3259" spans="1:23" hidden="1" x14ac:dyDescent="0.35">
      <c r="A3259" t="s">
        <v>419</v>
      </c>
      <c r="C3259" s="403">
        <v>44855</v>
      </c>
      <c r="D3259" t="s">
        <v>3543</v>
      </c>
      <c r="E3259" t="s">
        <v>2542</v>
      </c>
      <c r="F3259" t="s">
        <v>19182</v>
      </c>
      <c r="G3259" t="s">
        <v>2543</v>
      </c>
      <c r="H3259" t="s">
        <v>19183</v>
      </c>
      <c r="I3259" t="s">
        <v>1162</v>
      </c>
      <c r="J3259" t="s">
        <v>96</v>
      </c>
      <c r="K3259" t="s">
        <v>429</v>
      </c>
      <c r="L3259" t="s">
        <v>3699</v>
      </c>
      <c r="M3259" t="s">
        <v>8965</v>
      </c>
      <c r="N3259" t="s">
        <v>19184</v>
      </c>
      <c r="O3259" t="s">
        <v>3012</v>
      </c>
      <c r="P3259" t="s">
        <v>3700</v>
      </c>
      <c r="Q3259" t="s">
        <v>429</v>
      </c>
      <c r="R3259" t="b">
        <v>0</v>
      </c>
      <c r="S3259">
        <v>1000</v>
      </c>
      <c r="T3259" t="s">
        <v>3002</v>
      </c>
      <c r="U3259" t="s">
        <v>3003</v>
      </c>
      <c r="V3259">
        <v>1</v>
      </c>
      <c r="W3259" t="s">
        <v>3012</v>
      </c>
    </row>
    <row r="3260" spans="1:23" hidden="1" x14ac:dyDescent="0.35">
      <c r="A3260" t="s">
        <v>350</v>
      </c>
      <c r="C3260" s="403">
        <v>44855</v>
      </c>
      <c r="D3260" t="s">
        <v>3543</v>
      </c>
      <c r="E3260" t="s">
        <v>19185</v>
      </c>
      <c r="F3260" t="s">
        <v>19186</v>
      </c>
      <c r="G3260" t="s">
        <v>799</v>
      </c>
      <c r="H3260" t="s">
        <v>19187</v>
      </c>
      <c r="I3260" t="s">
        <v>799</v>
      </c>
      <c r="J3260" t="s">
        <v>103</v>
      </c>
      <c r="K3260" t="s">
        <v>837</v>
      </c>
      <c r="L3260" t="s">
        <v>8892</v>
      </c>
      <c r="M3260" t="s">
        <v>1798</v>
      </c>
      <c r="N3260" t="s">
        <v>19188</v>
      </c>
      <c r="O3260" t="s">
        <v>3012</v>
      </c>
      <c r="P3260" t="s">
        <v>13184</v>
      </c>
      <c r="Q3260" t="s">
        <v>837</v>
      </c>
      <c r="R3260" t="b">
        <v>0</v>
      </c>
      <c r="S3260">
        <v>4000</v>
      </c>
      <c r="T3260" t="s">
        <v>3002</v>
      </c>
      <c r="U3260" t="s">
        <v>3003</v>
      </c>
      <c r="V3260">
        <v>4</v>
      </c>
      <c r="W3260" t="s">
        <v>3012</v>
      </c>
    </row>
    <row r="3261" spans="1:23" hidden="1" x14ac:dyDescent="0.35">
      <c r="A3261" t="s">
        <v>2176</v>
      </c>
      <c r="C3261" s="403">
        <v>44855</v>
      </c>
      <c r="D3261" t="s">
        <v>3543</v>
      </c>
      <c r="E3261" t="s">
        <v>19189</v>
      </c>
      <c r="F3261" t="s">
        <v>19190</v>
      </c>
      <c r="G3261" t="s">
        <v>2467</v>
      </c>
      <c r="H3261" t="s">
        <v>19191</v>
      </c>
      <c r="I3261" t="s">
        <v>2467</v>
      </c>
      <c r="J3261" t="s">
        <v>102</v>
      </c>
      <c r="K3261" t="s">
        <v>842</v>
      </c>
      <c r="L3261" t="s">
        <v>9852</v>
      </c>
      <c r="M3261" t="s">
        <v>19192</v>
      </c>
      <c r="N3261" t="s">
        <v>19193</v>
      </c>
      <c r="O3261" t="s">
        <v>3012</v>
      </c>
      <c r="P3261" t="s">
        <v>13774</v>
      </c>
      <c r="Q3261" t="s">
        <v>349</v>
      </c>
      <c r="R3261" t="b">
        <v>0</v>
      </c>
      <c r="S3261">
        <v>800</v>
      </c>
      <c r="T3261" t="s">
        <v>3002</v>
      </c>
      <c r="U3261" t="s">
        <v>3003</v>
      </c>
      <c r="V3261">
        <v>0.8</v>
      </c>
      <c r="W3261" t="s">
        <v>3012</v>
      </c>
    </row>
    <row r="3262" spans="1:23" hidden="1" x14ac:dyDescent="0.35">
      <c r="A3262" t="s">
        <v>2176</v>
      </c>
      <c r="C3262" s="403">
        <v>44855</v>
      </c>
      <c r="D3262" t="s">
        <v>3543</v>
      </c>
      <c r="E3262" t="s">
        <v>19194</v>
      </c>
      <c r="F3262" t="s">
        <v>19195</v>
      </c>
      <c r="G3262" t="s">
        <v>19196</v>
      </c>
      <c r="H3262" t="s">
        <v>19197</v>
      </c>
      <c r="I3262" t="s">
        <v>2320</v>
      </c>
      <c r="J3262" t="s">
        <v>102</v>
      </c>
      <c r="K3262" t="s">
        <v>842</v>
      </c>
      <c r="L3262" t="s">
        <v>9852</v>
      </c>
      <c r="M3262" t="s">
        <v>1798</v>
      </c>
      <c r="N3262" t="s">
        <v>19198</v>
      </c>
      <c r="O3262" t="s">
        <v>3012</v>
      </c>
      <c r="P3262" t="s">
        <v>13774</v>
      </c>
      <c r="Q3262" t="s">
        <v>349</v>
      </c>
      <c r="R3262" t="b">
        <v>0</v>
      </c>
      <c r="S3262">
        <v>720</v>
      </c>
      <c r="T3262" t="s">
        <v>3002</v>
      </c>
      <c r="U3262" t="s">
        <v>3003</v>
      </c>
      <c r="V3262">
        <v>0.72</v>
      </c>
      <c r="W3262" t="s">
        <v>3012</v>
      </c>
    </row>
    <row r="3263" spans="1:23" hidden="1" x14ac:dyDescent="0.35">
      <c r="A3263" t="s">
        <v>2176</v>
      </c>
      <c r="C3263" s="403">
        <v>44855</v>
      </c>
      <c r="D3263" t="s">
        <v>3543</v>
      </c>
      <c r="E3263" t="s">
        <v>19199</v>
      </c>
      <c r="F3263" t="s">
        <v>19200</v>
      </c>
      <c r="G3263" t="s">
        <v>19201</v>
      </c>
      <c r="H3263" t="s">
        <v>19202</v>
      </c>
      <c r="I3263" t="s">
        <v>2478</v>
      </c>
      <c r="J3263" t="s">
        <v>102</v>
      </c>
      <c r="K3263" t="s">
        <v>842</v>
      </c>
      <c r="L3263" t="s">
        <v>9852</v>
      </c>
      <c r="M3263" t="s">
        <v>1798</v>
      </c>
      <c r="N3263" t="s">
        <v>19203</v>
      </c>
      <c r="O3263" t="s">
        <v>3012</v>
      </c>
      <c r="P3263" t="s">
        <v>13774</v>
      </c>
      <c r="Q3263" t="s">
        <v>349</v>
      </c>
      <c r="R3263" t="b">
        <v>0</v>
      </c>
      <c r="S3263">
        <v>800</v>
      </c>
      <c r="T3263" t="s">
        <v>3002</v>
      </c>
      <c r="U3263" t="s">
        <v>3003</v>
      </c>
      <c r="V3263">
        <v>0.8</v>
      </c>
      <c r="W3263" t="s">
        <v>3012</v>
      </c>
    </row>
    <row r="3264" spans="1:23" hidden="1" x14ac:dyDescent="0.35">
      <c r="A3264" t="s">
        <v>381</v>
      </c>
      <c r="C3264" s="403">
        <v>44855</v>
      </c>
      <c r="D3264" t="s">
        <v>3543</v>
      </c>
      <c r="E3264" t="s">
        <v>19204</v>
      </c>
      <c r="F3264" t="s">
        <v>19205</v>
      </c>
      <c r="G3264" t="s">
        <v>19206</v>
      </c>
      <c r="H3264" t="s">
        <v>19207</v>
      </c>
      <c r="I3264" t="s">
        <v>2268</v>
      </c>
      <c r="J3264" t="s">
        <v>94</v>
      </c>
      <c r="K3264" t="s">
        <v>456</v>
      </c>
      <c r="L3264" t="s">
        <v>3146</v>
      </c>
      <c r="M3264" t="s">
        <v>15090</v>
      </c>
      <c r="N3264" t="s">
        <v>19208</v>
      </c>
      <c r="O3264" t="s">
        <v>3021</v>
      </c>
      <c r="P3264" t="s">
        <v>19209</v>
      </c>
      <c r="Q3264" t="s">
        <v>456</v>
      </c>
      <c r="R3264" t="b">
        <v>0</v>
      </c>
      <c r="S3264">
        <v>10000</v>
      </c>
      <c r="T3264" t="s">
        <v>3002</v>
      </c>
      <c r="U3264" t="s">
        <v>3003</v>
      </c>
      <c r="V3264">
        <v>10</v>
      </c>
      <c r="W3264" t="s">
        <v>3021</v>
      </c>
    </row>
    <row r="3265" spans="1:23" hidden="1" x14ac:dyDescent="0.35">
      <c r="A3265" t="s">
        <v>381</v>
      </c>
      <c r="C3265" s="403">
        <v>44854</v>
      </c>
      <c r="D3265" t="s">
        <v>3543</v>
      </c>
      <c r="E3265" t="s">
        <v>19210</v>
      </c>
      <c r="F3265" t="s">
        <v>19211</v>
      </c>
      <c r="G3265" t="s">
        <v>1935</v>
      </c>
      <c r="H3265" t="s">
        <v>19212</v>
      </c>
      <c r="I3265" t="s">
        <v>1935</v>
      </c>
      <c r="J3265" t="s">
        <v>94</v>
      </c>
      <c r="K3265" t="s">
        <v>456</v>
      </c>
      <c r="L3265" t="s">
        <v>13414</v>
      </c>
      <c r="M3265" t="s">
        <v>17109</v>
      </c>
      <c r="N3265" t="s">
        <v>19213</v>
      </c>
      <c r="O3265" t="s">
        <v>3021</v>
      </c>
      <c r="P3265" t="s">
        <v>13417</v>
      </c>
      <c r="Q3265" t="s">
        <v>456</v>
      </c>
      <c r="R3265" t="b">
        <v>0</v>
      </c>
      <c r="S3265">
        <v>8000</v>
      </c>
      <c r="T3265" t="s">
        <v>3002</v>
      </c>
      <c r="U3265" t="s">
        <v>3003</v>
      </c>
      <c r="V3265">
        <v>8</v>
      </c>
      <c r="W3265" t="s">
        <v>3021</v>
      </c>
    </row>
    <row r="3266" spans="1:23" hidden="1" x14ac:dyDescent="0.35">
      <c r="A3266" t="s">
        <v>419</v>
      </c>
      <c r="C3266" s="403">
        <v>44854</v>
      </c>
      <c r="D3266" t="s">
        <v>3543</v>
      </c>
      <c r="E3266" t="s">
        <v>19214</v>
      </c>
      <c r="F3266" t="s">
        <v>19215</v>
      </c>
      <c r="G3266" t="s">
        <v>19216</v>
      </c>
      <c r="H3266" t="s">
        <v>19217</v>
      </c>
      <c r="I3266" t="s">
        <v>8263</v>
      </c>
      <c r="J3266" t="s">
        <v>92</v>
      </c>
      <c r="K3266" t="s">
        <v>418</v>
      </c>
      <c r="L3266" t="s">
        <v>11047</v>
      </c>
      <c r="M3266" t="s">
        <v>3596</v>
      </c>
      <c r="N3266" t="s">
        <v>16177</v>
      </c>
      <c r="O3266" t="s">
        <v>3030</v>
      </c>
      <c r="P3266" t="s">
        <v>3846</v>
      </c>
      <c r="Q3266" t="s">
        <v>418</v>
      </c>
      <c r="R3266" t="b">
        <v>0</v>
      </c>
      <c r="S3266">
        <v>8000</v>
      </c>
      <c r="T3266" t="s">
        <v>3002</v>
      </c>
      <c r="U3266" t="s">
        <v>3003</v>
      </c>
      <c r="V3266">
        <v>8</v>
      </c>
      <c r="W3266" t="s">
        <v>3030</v>
      </c>
    </row>
    <row r="3267" spans="1:23" hidden="1" x14ac:dyDescent="0.35">
      <c r="A3267" t="s">
        <v>419</v>
      </c>
      <c r="C3267" s="403">
        <v>44854</v>
      </c>
      <c r="D3267" t="s">
        <v>3543</v>
      </c>
      <c r="E3267" t="s">
        <v>19218</v>
      </c>
      <c r="F3267" t="s">
        <v>19219</v>
      </c>
      <c r="G3267" t="s">
        <v>19220</v>
      </c>
      <c r="H3267" t="s">
        <v>19221</v>
      </c>
      <c r="I3267" t="s">
        <v>19222</v>
      </c>
      <c r="J3267" t="s">
        <v>92</v>
      </c>
      <c r="K3267" t="s">
        <v>418</v>
      </c>
      <c r="L3267" t="s">
        <v>11047</v>
      </c>
      <c r="M3267" t="s">
        <v>3596</v>
      </c>
      <c r="N3267" t="s">
        <v>16177</v>
      </c>
      <c r="O3267" t="s">
        <v>3021</v>
      </c>
      <c r="P3267" t="s">
        <v>3846</v>
      </c>
      <c r="Q3267" t="s">
        <v>418</v>
      </c>
      <c r="R3267" t="b">
        <v>0</v>
      </c>
      <c r="S3267">
        <v>7000</v>
      </c>
      <c r="T3267" t="s">
        <v>3002</v>
      </c>
      <c r="U3267" t="s">
        <v>3003</v>
      </c>
      <c r="V3267">
        <v>7</v>
      </c>
      <c r="W3267" t="s">
        <v>3021</v>
      </c>
    </row>
    <row r="3268" spans="1:23" hidden="1" x14ac:dyDescent="0.35">
      <c r="A3268" t="s">
        <v>419</v>
      </c>
      <c r="C3268" s="403">
        <v>44854</v>
      </c>
      <c r="D3268" t="s">
        <v>23536</v>
      </c>
      <c r="E3268" t="s">
        <v>1678</v>
      </c>
      <c r="F3268" t="s">
        <v>19223</v>
      </c>
      <c r="G3268" t="s">
        <v>19224</v>
      </c>
      <c r="H3268" t="s">
        <v>19225</v>
      </c>
      <c r="I3268" t="s">
        <v>19226</v>
      </c>
      <c r="J3268" t="s">
        <v>92</v>
      </c>
      <c r="K3268" t="s">
        <v>447</v>
      </c>
      <c r="L3268" t="s">
        <v>4120</v>
      </c>
      <c r="M3268" t="s">
        <v>4123</v>
      </c>
      <c r="N3268" t="s">
        <v>19227</v>
      </c>
      <c r="O3268" t="s">
        <v>3001</v>
      </c>
      <c r="P3268" t="s">
        <v>4123</v>
      </c>
      <c r="Q3268" t="s">
        <v>418</v>
      </c>
      <c r="R3268" t="b">
        <v>0</v>
      </c>
      <c r="S3268">
        <v>12000</v>
      </c>
      <c r="T3268" t="s">
        <v>3013</v>
      </c>
      <c r="U3268" t="s">
        <v>3003</v>
      </c>
      <c r="V3268">
        <v>12</v>
      </c>
      <c r="W3268" t="s">
        <v>3001</v>
      </c>
    </row>
    <row r="3269" spans="1:23" hidden="1" x14ac:dyDescent="0.35">
      <c r="A3269" t="s">
        <v>381</v>
      </c>
      <c r="C3269" s="403">
        <v>44854</v>
      </c>
      <c r="D3269" t="s">
        <v>3543</v>
      </c>
      <c r="E3269" t="s">
        <v>19228</v>
      </c>
      <c r="F3269" t="s">
        <v>19229</v>
      </c>
      <c r="G3269" t="s">
        <v>19230</v>
      </c>
      <c r="H3269" t="s">
        <v>19231</v>
      </c>
      <c r="I3269" t="s">
        <v>1719</v>
      </c>
      <c r="J3269" t="s">
        <v>94</v>
      </c>
      <c r="K3269" t="s">
        <v>456</v>
      </c>
      <c r="L3269" t="s">
        <v>17415</v>
      </c>
      <c r="M3269" t="s">
        <v>19232</v>
      </c>
      <c r="N3269" t="s">
        <v>19233</v>
      </c>
      <c r="O3269" t="s">
        <v>3012</v>
      </c>
      <c r="P3269" t="s">
        <v>8596</v>
      </c>
      <c r="Q3269" t="s">
        <v>456</v>
      </c>
      <c r="R3269" t="b">
        <v>0</v>
      </c>
      <c r="S3269">
        <v>4000</v>
      </c>
      <c r="T3269" t="s">
        <v>3002</v>
      </c>
      <c r="U3269" t="s">
        <v>3003</v>
      </c>
      <c r="V3269">
        <v>4</v>
      </c>
      <c r="W3269" t="s">
        <v>3012</v>
      </c>
    </row>
    <row r="3270" spans="1:23" hidden="1" x14ac:dyDescent="0.35">
      <c r="A3270" t="s">
        <v>381</v>
      </c>
      <c r="C3270" s="403">
        <v>44854</v>
      </c>
      <c r="D3270" t="s">
        <v>3543</v>
      </c>
      <c r="E3270" t="s">
        <v>19234</v>
      </c>
      <c r="F3270" t="s">
        <v>19235</v>
      </c>
      <c r="G3270" t="s">
        <v>19236</v>
      </c>
      <c r="H3270" t="s">
        <v>19237</v>
      </c>
      <c r="I3270" t="s">
        <v>2300</v>
      </c>
      <c r="J3270" t="s">
        <v>94</v>
      </c>
      <c r="K3270" t="s">
        <v>456</v>
      </c>
      <c r="L3270" t="s">
        <v>17415</v>
      </c>
      <c r="M3270" t="s">
        <v>19238</v>
      </c>
      <c r="N3270" t="s">
        <v>19239</v>
      </c>
      <c r="O3270" t="s">
        <v>3012</v>
      </c>
      <c r="P3270" t="s">
        <v>8596</v>
      </c>
      <c r="Q3270" t="s">
        <v>456</v>
      </c>
      <c r="R3270" t="b">
        <v>0</v>
      </c>
      <c r="S3270">
        <v>5000</v>
      </c>
      <c r="T3270" t="s">
        <v>3002</v>
      </c>
      <c r="U3270" t="s">
        <v>3003</v>
      </c>
      <c r="V3270">
        <v>5</v>
      </c>
      <c r="W3270" t="s">
        <v>3012</v>
      </c>
    </row>
    <row r="3271" spans="1:23" hidden="1" x14ac:dyDescent="0.35">
      <c r="A3271" t="s">
        <v>419</v>
      </c>
      <c r="C3271" s="403">
        <v>44854</v>
      </c>
      <c r="D3271" t="s">
        <v>3543</v>
      </c>
      <c r="E3271" t="s">
        <v>19240</v>
      </c>
      <c r="F3271" t="s">
        <v>19241</v>
      </c>
      <c r="G3271" t="s">
        <v>19242</v>
      </c>
      <c r="H3271" t="s">
        <v>19243</v>
      </c>
      <c r="I3271" t="s">
        <v>2279</v>
      </c>
      <c r="J3271" t="s">
        <v>92</v>
      </c>
      <c r="K3271" t="s">
        <v>418</v>
      </c>
      <c r="L3271" t="s">
        <v>11047</v>
      </c>
      <c r="M3271" t="s">
        <v>7228</v>
      </c>
      <c r="N3271" t="s">
        <v>19244</v>
      </c>
      <c r="O3271" t="s">
        <v>3021</v>
      </c>
      <c r="P3271" t="s">
        <v>11049</v>
      </c>
      <c r="Q3271" t="s">
        <v>418</v>
      </c>
      <c r="R3271" t="b">
        <v>0</v>
      </c>
      <c r="S3271">
        <v>8000</v>
      </c>
      <c r="T3271" t="s">
        <v>3002</v>
      </c>
      <c r="U3271" t="s">
        <v>3003</v>
      </c>
      <c r="V3271">
        <v>8</v>
      </c>
      <c r="W3271" t="s">
        <v>3021</v>
      </c>
    </row>
    <row r="3272" spans="1:23" hidden="1" x14ac:dyDescent="0.35">
      <c r="A3272" t="s">
        <v>381</v>
      </c>
      <c r="C3272" s="403">
        <v>44854</v>
      </c>
      <c r="D3272" t="s">
        <v>3661</v>
      </c>
      <c r="E3272" t="s">
        <v>532</v>
      </c>
      <c r="F3272" t="s">
        <v>19245</v>
      </c>
      <c r="G3272" t="s">
        <v>994</v>
      </c>
      <c r="H3272" t="s">
        <v>19246</v>
      </c>
      <c r="I3272" t="s">
        <v>2249</v>
      </c>
      <c r="J3272" t="s">
        <v>94</v>
      </c>
      <c r="K3272" t="s">
        <v>456</v>
      </c>
      <c r="L3272" t="s">
        <v>3146</v>
      </c>
      <c r="M3272" t="s">
        <v>3498</v>
      </c>
      <c r="N3272" t="s">
        <v>19247</v>
      </c>
      <c r="O3272" t="s">
        <v>3021</v>
      </c>
      <c r="P3272" t="s">
        <v>10478</v>
      </c>
      <c r="Q3272" t="s">
        <v>456</v>
      </c>
      <c r="R3272" t="b">
        <v>0</v>
      </c>
      <c r="S3272">
        <v>10000</v>
      </c>
      <c r="T3272" t="s">
        <v>3648</v>
      </c>
      <c r="U3272" t="s">
        <v>3003</v>
      </c>
      <c r="V3272">
        <v>10</v>
      </c>
      <c r="W3272" t="s">
        <v>3021</v>
      </c>
    </row>
    <row r="3273" spans="1:23" hidden="1" x14ac:dyDescent="0.35">
      <c r="A3273" t="s">
        <v>381</v>
      </c>
      <c r="C3273" s="403">
        <v>44854</v>
      </c>
      <c r="D3273" t="s">
        <v>3543</v>
      </c>
      <c r="E3273" t="s">
        <v>19248</v>
      </c>
      <c r="F3273" t="s">
        <v>19249</v>
      </c>
      <c r="G3273" t="s">
        <v>19250</v>
      </c>
      <c r="H3273" t="s">
        <v>19251</v>
      </c>
      <c r="I3273" t="s">
        <v>2431</v>
      </c>
      <c r="J3273" t="s">
        <v>94</v>
      </c>
      <c r="K3273" t="s">
        <v>456</v>
      </c>
      <c r="L3273" t="s">
        <v>13414</v>
      </c>
      <c r="M3273" t="s">
        <v>13415</v>
      </c>
      <c r="N3273" t="s">
        <v>19252</v>
      </c>
      <c r="O3273" t="s">
        <v>3021</v>
      </c>
      <c r="P3273" t="s">
        <v>10621</v>
      </c>
      <c r="Q3273" t="s">
        <v>456</v>
      </c>
      <c r="R3273" t="b">
        <v>0</v>
      </c>
      <c r="S3273">
        <v>8000</v>
      </c>
      <c r="T3273" t="s">
        <v>3002</v>
      </c>
      <c r="U3273" t="s">
        <v>3003</v>
      </c>
      <c r="V3273">
        <v>8</v>
      </c>
      <c r="W3273" t="s">
        <v>3021</v>
      </c>
    </row>
    <row r="3274" spans="1:23" hidden="1" x14ac:dyDescent="0.35">
      <c r="A3274" t="s">
        <v>350</v>
      </c>
      <c r="C3274" s="403">
        <v>44854</v>
      </c>
      <c r="D3274" t="s">
        <v>3543</v>
      </c>
      <c r="E3274" t="s">
        <v>19253</v>
      </c>
      <c r="F3274" t="s">
        <v>19254</v>
      </c>
      <c r="G3274" t="s">
        <v>488</v>
      </c>
      <c r="H3274" t="s">
        <v>19255</v>
      </c>
      <c r="I3274" t="s">
        <v>488</v>
      </c>
      <c r="J3274" t="s">
        <v>103</v>
      </c>
      <c r="K3274" t="s">
        <v>837</v>
      </c>
      <c r="L3274" t="s">
        <v>8892</v>
      </c>
      <c r="M3274" t="s">
        <v>1798</v>
      </c>
      <c r="N3274" t="s">
        <v>19256</v>
      </c>
      <c r="O3274" t="s">
        <v>3012</v>
      </c>
      <c r="P3274" t="s">
        <v>13184</v>
      </c>
      <c r="Q3274" t="s">
        <v>837</v>
      </c>
      <c r="R3274" t="b">
        <v>0</v>
      </c>
      <c r="S3274">
        <v>3000</v>
      </c>
      <c r="T3274" t="s">
        <v>3002</v>
      </c>
      <c r="U3274" t="s">
        <v>3003</v>
      </c>
      <c r="V3274">
        <v>3</v>
      </c>
      <c r="W3274" t="s">
        <v>3012</v>
      </c>
    </row>
    <row r="3275" spans="1:23" hidden="1" x14ac:dyDescent="0.35">
      <c r="A3275" t="s">
        <v>350</v>
      </c>
      <c r="C3275" s="403">
        <v>44854</v>
      </c>
      <c r="D3275" t="s">
        <v>3543</v>
      </c>
      <c r="E3275" t="s">
        <v>19257</v>
      </c>
      <c r="F3275" t="s">
        <v>19258</v>
      </c>
      <c r="G3275" t="s">
        <v>19259</v>
      </c>
      <c r="H3275" t="s">
        <v>19260</v>
      </c>
      <c r="I3275" t="s">
        <v>2918</v>
      </c>
      <c r="J3275" t="s">
        <v>103</v>
      </c>
      <c r="K3275" t="s">
        <v>837</v>
      </c>
      <c r="L3275" t="s">
        <v>8892</v>
      </c>
      <c r="M3275" t="s">
        <v>1798</v>
      </c>
      <c r="N3275" t="s">
        <v>19261</v>
      </c>
      <c r="O3275" t="s">
        <v>3021</v>
      </c>
      <c r="P3275" t="s">
        <v>13184</v>
      </c>
      <c r="Q3275" t="s">
        <v>837</v>
      </c>
      <c r="R3275" t="b">
        <v>0</v>
      </c>
      <c r="S3275">
        <v>8000</v>
      </c>
      <c r="T3275" t="s">
        <v>3002</v>
      </c>
      <c r="U3275" t="s">
        <v>3003</v>
      </c>
      <c r="V3275">
        <v>8</v>
      </c>
      <c r="W3275" t="s">
        <v>3021</v>
      </c>
    </row>
    <row r="3276" spans="1:23" hidden="1" x14ac:dyDescent="0.35">
      <c r="A3276" t="s">
        <v>350</v>
      </c>
      <c r="C3276" s="403">
        <v>44854</v>
      </c>
      <c r="D3276" t="s">
        <v>3543</v>
      </c>
      <c r="E3276" t="s">
        <v>19262</v>
      </c>
      <c r="F3276" t="s">
        <v>19263</v>
      </c>
      <c r="G3276" t="s">
        <v>8593</v>
      </c>
      <c r="H3276" t="s">
        <v>19264</v>
      </c>
      <c r="I3276" t="s">
        <v>8593</v>
      </c>
      <c r="J3276" t="s">
        <v>103</v>
      </c>
      <c r="K3276" t="s">
        <v>837</v>
      </c>
      <c r="L3276" t="s">
        <v>8892</v>
      </c>
      <c r="M3276" t="s">
        <v>1798</v>
      </c>
      <c r="N3276" t="s">
        <v>19265</v>
      </c>
      <c r="O3276" t="s">
        <v>3021</v>
      </c>
      <c r="P3276" t="s">
        <v>13184</v>
      </c>
      <c r="Q3276" t="s">
        <v>837</v>
      </c>
      <c r="R3276" t="b">
        <v>0</v>
      </c>
      <c r="S3276">
        <v>10000</v>
      </c>
      <c r="T3276" t="s">
        <v>3002</v>
      </c>
      <c r="U3276" t="s">
        <v>3003</v>
      </c>
      <c r="V3276">
        <v>10</v>
      </c>
      <c r="W3276" t="s">
        <v>3021</v>
      </c>
    </row>
    <row r="3277" spans="1:23" hidden="1" x14ac:dyDescent="0.35">
      <c r="A3277" t="s">
        <v>2176</v>
      </c>
      <c r="C3277" s="403">
        <v>44854</v>
      </c>
      <c r="D3277" t="s">
        <v>3543</v>
      </c>
      <c r="E3277" t="s">
        <v>19266</v>
      </c>
      <c r="F3277" t="s">
        <v>19267</v>
      </c>
      <c r="G3277" t="s">
        <v>449</v>
      </c>
      <c r="H3277" t="s">
        <v>19268</v>
      </c>
      <c r="I3277" t="s">
        <v>449</v>
      </c>
      <c r="J3277" t="s">
        <v>102</v>
      </c>
      <c r="K3277" t="s">
        <v>842</v>
      </c>
      <c r="L3277" t="s">
        <v>9852</v>
      </c>
      <c r="M3277" t="s">
        <v>19115</v>
      </c>
      <c r="N3277" t="s">
        <v>19178</v>
      </c>
      <c r="O3277" t="s">
        <v>3012</v>
      </c>
      <c r="P3277" t="s">
        <v>13774</v>
      </c>
      <c r="Q3277" t="s">
        <v>349</v>
      </c>
      <c r="R3277" t="b">
        <v>0</v>
      </c>
      <c r="S3277">
        <v>600</v>
      </c>
      <c r="T3277" t="s">
        <v>3002</v>
      </c>
      <c r="U3277" t="s">
        <v>3003</v>
      </c>
      <c r="V3277">
        <v>0.6</v>
      </c>
      <c r="W3277" t="s">
        <v>3012</v>
      </c>
    </row>
    <row r="3278" spans="1:23" hidden="1" x14ac:dyDescent="0.35">
      <c r="A3278" t="s">
        <v>381</v>
      </c>
      <c r="C3278" s="403">
        <v>44854</v>
      </c>
      <c r="D3278" t="s">
        <v>3543</v>
      </c>
      <c r="E3278" t="s">
        <v>19269</v>
      </c>
      <c r="F3278" t="s">
        <v>19270</v>
      </c>
      <c r="G3278" t="s">
        <v>19271</v>
      </c>
      <c r="H3278" t="s">
        <v>19272</v>
      </c>
      <c r="I3278" t="s">
        <v>10800</v>
      </c>
      <c r="J3278" t="s">
        <v>94</v>
      </c>
      <c r="K3278" t="s">
        <v>456</v>
      </c>
      <c r="L3278" t="s">
        <v>17415</v>
      </c>
      <c r="M3278" t="s">
        <v>17416</v>
      </c>
      <c r="N3278" t="s">
        <v>19273</v>
      </c>
      <c r="O3278" t="s">
        <v>3021</v>
      </c>
      <c r="P3278" t="s">
        <v>17418</v>
      </c>
      <c r="Q3278" t="s">
        <v>456</v>
      </c>
      <c r="R3278" t="b">
        <v>0</v>
      </c>
      <c r="S3278">
        <v>7000</v>
      </c>
      <c r="T3278" t="s">
        <v>3002</v>
      </c>
      <c r="U3278" t="s">
        <v>3003</v>
      </c>
      <c r="V3278">
        <v>7</v>
      </c>
      <c r="W3278" t="s">
        <v>3021</v>
      </c>
    </row>
    <row r="3279" spans="1:23" hidden="1" x14ac:dyDescent="0.35">
      <c r="A3279" t="s">
        <v>381</v>
      </c>
      <c r="C3279" s="403">
        <v>44854</v>
      </c>
      <c r="D3279" t="s">
        <v>3543</v>
      </c>
      <c r="E3279" t="s">
        <v>19274</v>
      </c>
      <c r="F3279" t="s">
        <v>19275</v>
      </c>
      <c r="G3279" t="s">
        <v>19276</v>
      </c>
      <c r="H3279" t="s">
        <v>19277</v>
      </c>
      <c r="I3279" t="s">
        <v>2286</v>
      </c>
      <c r="J3279" t="s">
        <v>94</v>
      </c>
      <c r="K3279" t="s">
        <v>456</v>
      </c>
      <c r="L3279" t="s">
        <v>19278</v>
      </c>
      <c r="M3279" t="s">
        <v>19279</v>
      </c>
      <c r="N3279" t="s">
        <v>19280</v>
      </c>
      <c r="O3279" t="s">
        <v>3030</v>
      </c>
      <c r="P3279" t="s">
        <v>19281</v>
      </c>
      <c r="Q3279" t="s">
        <v>456</v>
      </c>
      <c r="R3279" t="b">
        <v>0</v>
      </c>
      <c r="S3279">
        <v>10000</v>
      </c>
      <c r="T3279" t="s">
        <v>3013</v>
      </c>
      <c r="U3279" t="s">
        <v>3003</v>
      </c>
      <c r="V3279">
        <v>10</v>
      </c>
      <c r="W3279" t="s">
        <v>3030</v>
      </c>
    </row>
    <row r="3280" spans="1:23" hidden="1" x14ac:dyDescent="0.35">
      <c r="A3280" t="s">
        <v>419</v>
      </c>
      <c r="C3280" s="403">
        <v>44854</v>
      </c>
      <c r="D3280" t="s">
        <v>3543</v>
      </c>
      <c r="E3280" t="s">
        <v>2540</v>
      </c>
      <c r="F3280" t="s">
        <v>19282</v>
      </c>
      <c r="G3280" t="s">
        <v>2541</v>
      </c>
      <c r="H3280" t="s">
        <v>19283</v>
      </c>
      <c r="I3280" t="s">
        <v>2541</v>
      </c>
      <c r="J3280" t="s">
        <v>96</v>
      </c>
      <c r="K3280" t="s">
        <v>429</v>
      </c>
      <c r="L3280" t="s">
        <v>3699</v>
      </c>
      <c r="M3280" t="s">
        <v>18777</v>
      </c>
      <c r="N3280" t="s">
        <v>19284</v>
      </c>
      <c r="O3280" t="s">
        <v>3012</v>
      </c>
      <c r="P3280" t="s">
        <v>18779</v>
      </c>
      <c r="Q3280" t="s">
        <v>429</v>
      </c>
      <c r="R3280" t="b">
        <v>0</v>
      </c>
      <c r="S3280">
        <v>2000</v>
      </c>
      <c r="T3280" t="s">
        <v>3002</v>
      </c>
      <c r="U3280" t="s">
        <v>3003</v>
      </c>
      <c r="V3280">
        <v>2</v>
      </c>
      <c r="W3280" t="s">
        <v>3012</v>
      </c>
    </row>
    <row r="3281" spans="1:23" hidden="1" x14ac:dyDescent="0.35">
      <c r="A3281" t="s">
        <v>419</v>
      </c>
      <c r="C3281" s="403">
        <v>44854</v>
      </c>
      <c r="D3281" t="s">
        <v>3543</v>
      </c>
      <c r="E3281" t="s">
        <v>2233</v>
      </c>
      <c r="F3281" t="s">
        <v>19285</v>
      </c>
      <c r="G3281" t="s">
        <v>488</v>
      </c>
      <c r="H3281" t="s">
        <v>19286</v>
      </c>
      <c r="I3281" t="s">
        <v>488</v>
      </c>
      <c r="J3281" t="s">
        <v>96</v>
      </c>
      <c r="K3281" t="s">
        <v>429</v>
      </c>
      <c r="L3281" t="s">
        <v>3699</v>
      </c>
      <c r="M3281" t="s">
        <v>7352</v>
      </c>
      <c r="N3281" t="s">
        <v>19287</v>
      </c>
      <c r="O3281" t="s">
        <v>3012</v>
      </c>
      <c r="P3281" t="s">
        <v>8687</v>
      </c>
      <c r="Q3281" t="s">
        <v>429</v>
      </c>
      <c r="R3281" t="b">
        <v>0</v>
      </c>
      <c r="S3281">
        <v>5000</v>
      </c>
      <c r="T3281" t="s">
        <v>3002</v>
      </c>
      <c r="U3281" t="s">
        <v>3003</v>
      </c>
      <c r="V3281">
        <v>5</v>
      </c>
      <c r="W3281" t="s">
        <v>3012</v>
      </c>
    </row>
    <row r="3282" spans="1:23" hidden="1" x14ac:dyDescent="0.35">
      <c r="A3282" t="s">
        <v>381</v>
      </c>
      <c r="C3282" s="403">
        <v>44853</v>
      </c>
      <c r="D3282" t="s">
        <v>3328</v>
      </c>
      <c r="E3282" t="s">
        <v>633</v>
      </c>
      <c r="F3282" t="s">
        <v>19288</v>
      </c>
      <c r="G3282" t="s">
        <v>19289</v>
      </c>
      <c r="H3282" t="s">
        <v>19290</v>
      </c>
      <c r="I3282" t="s">
        <v>10415</v>
      </c>
      <c r="J3282" t="s">
        <v>94</v>
      </c>
      <c r="K3282" t="s">
        <v>456</v>
      </c>
      <c r="L3282" t="s">
        <v>8929</v>
      </c>
      <c r="M3282" t="s">
        <v>17744</v>
      </c>
      <c r="N3282" t="s">
        <v>19291</v>
      </c>
      <c r="O3282" t="s">
        <v>3012</v>
      </c>
      <c r="P3282" t="s">
        <v>17746</v>
      </c>
      <c r="Q3282" t="s">
        <v>456</v>
      </c>
      <c r="R3282" t="b">
        <v>0</v>
      </c>
      <c r="S3282">
        <v>6000</v>
      </c>
      <c r="T3282" t="s">
        <v>3013</v>
      </c>
      <c r="U3282" t="s">
        <v>3003</v>
      </c>
      <c r="V3282">
        <v>6</v>
      </c>
      <c r="W3282" t="s">
        <v>3012</v>
      </c>
    </row>
    <row r="3283" spans="1:23" hidden="1" x14ac:dyDescent="0.35">
      <c r="A3283" t="s">
        <v>381</v>
      </c>
      <c r="C3283" s="403">
        <v>44853</v>
      </c>
      <c r="D3283" t="s">
        <v>3543</v>
      </c>
      <c r="E3283" t="s">
        <v>754</v>
      </c>
      <c r="F3283" t="s">
        <v>19292</v>
      </c>
      <c r="G3283" t="s">
        <v>253</v>
      </c>
      <c r="H3283" t="s">
        <v>19293</v>
      </c>
      <c r="I3283" t="s">
        <v>2331</v>
      </c>
      <c r="J3283" t="s">
        <v>94</v>
      </c>
      <c r="K3283" t="s">
        <v>456</v>
      </c>
      <c r="L3283" t="s">
        <v>3047</v>
      </c>
      <c r="M3283" t="s">
        <v>10068</v>
      </c>
      <c r="N3283" t="s">
        <v>19294</v>
      </c>
      <c r="O3283" t="s">
        <v>3021</v>
      </c>
      <c r="P3283" t="s">
        <v>10070</v>
      </c>
      <c r="Q3283" t="s">
        <v>415</v>
      </c>
      <c r="R3283" t="b">
        <v>0</v>
      </c>
      <c r="S3283">
        <v>5000</v>
      </c>
      <c r="T3283" t="s">
        <v>3013</v>
      </c>
      <c r="U3283" t="s">
        <v>3003</v>
      </c>
      <c r="V3283">
        <v>5</v>
      </c>
      <c r="W3283" t="s">
        <v>3021</v>
      </c>
    </row>
    <row r="3284" spans="1:23" hidden="1" x14ac:dyDescent="0.35">
      <c r="A3284" t="s">
        <v>419</v>
      </c>
      <c r="C3284" s="403">
        <v>44853</v>
      </c>
      <c r="D3284" t="s">
        <v>3543</v>
      </c>
      <c r="E3284" t="s">
        <v>19295</v>
      </c>
      <c r="F3284" t="s">
        <v>19296</v>
      </c>
      <c r="G3284" t="s">
        <v>2352</v>
      </c>
      <c r="H3284" t="s">
        <v>19297</v>
      </c>
      <c r="I3284" t="s">
        <v>2352</v>
      </c>
      <c r="J3284" t="s">
        <v>92</v>
      </c>
      <c r="K3284" t="s">
        <v>418</v>
      </c>
      <c r="L3284" t="s">
        <v>11047</v>
      </c>
      <c r="M3284" t="s">
        <v>16197</v>
      </c>
      <c r="N3284" t="s">
        <v>19298</v>
      </c>
      <c r="O3284" t="s">
        <v>3030</v>
      </c>
      <c r="P3284" t="s">
        <v>14430</v>
      </c>
      <c r="Q3284" t="s">
        <v>418</v>
      </c>
      <c r="R3284" t="b">
        <v>0</v>
      </c>
      <c r="S3284">
        <v>30000</v>
      </c>
      <c r="T3284" t="s">
        <v>3002</v>
      </c>
      <c r="U3284" t="s">
        <v>3003</v>
      </c>
      <c r="V3284">
        <v>30</v>
      </c>
      <c r="W3284" t="s">
        <v>3030</v>
      </c>
    </row>
    <row r="3285" spans="1:23" hidden="1" x14ac:dyDescent="0.35">
      <c r="A3285" t="s">
        <v>350</v>
      </c>
      <c r="C3285" s="403">
        <v>44853</v>
      </c>
      <c r="D3285" t="s">
        <v>3543</v>
      </c>
      <c r="E3285" t="s">
        <v>19299</v>
      </c>
      <c r="F3285" t="s">
        <v>19300</v>
      </c>
      <c r="G3285" t="s">
        <v>2329</v>
      </c>
      <c r="H3285" t="s">
        <v>19301</v>
      </c>
      <c r="I3285" t="s">
        <v>2329</v>
      </c>
      <c r="J3285" t="s">
        <v>103</v>
      </c>
      <c r="K3285" t="s">
        <v>837</v>
      </c>
      <c r="L3285" t="s">
        <v>8892</v>
      </c>
      <c r="M3285" t="s">
        <v>1798</v>
      </c>
      <c r="N3285" t="s">
        <v>19302</v>
      </c>
      <c r="O3285" t="s">
        <v>3012</v>
      </c>
      <c r="P3285" t="s">
        <v>13184</v>
      </c>
      <c r="Q3285" t="s">
        <v>837</v>
      </c>
      <c r="R3285" t="b">
        <v>0</v>
      </c>
      <c r="S3285">
        <v>4000</v>
      </c>
      <c r="T3285" t="s">
        <v>3002</v>
      </c>
      <c r="U3285" t="s">
        <v>3003</v>
      </c>
      <c r="V3285">
        <v>4</v>
      </c>
      <c r="W3285" t="s">
        <v>3012</v>
      </c>
    </row>
    <row r="3286" spans="1:23" hidden="1" x14ac:dyDescent="0.35">
      <c r="A3286" t="s">
        <v>350</v>
      </c>
      <c r="C3286" s="403">
        <v>44853</v>
      </c>
      <c r="D3286" t="s">
        <v>3543</v>
      </c>
      <c r="E3286" t="s">
        <v>19303</v>
      </c>
      <c r="F3286" t="s">
        <v>19304</v>
      </c>
      <c r="G3286" t="s">
        <v>3231</v>
      </c>
      <c r="H3286" t="s">
        <v>19305</v>
      </c>
      <c r="I3286" t="s">
        <v>3231</v>
      </c>
      <c r="J3286" t="s">
        <v>103</v>
      </c>
      <c r="K3286" t="s">
        <v>837</v>
      </c>
      <c r="L3286" t="s">
        <v>8441</v>
      </c>
      <c r="M3286" t="s">
        <v>1798</v>
      </c>
      <c r="N3286" t="s">
        <v>19306</v>
      </c>
      <c r="O3286" t="s">
        <v>3021</v>
      </c>
      <c r="P3286" t="s">
        <v>14832</v>
      </c>
      <c r="Q3286" t="s">
        <v>837</v>
      </c>
      <c r="R3286" t="b">
        <v>0</v>
      </c>
      <c r="S3286">
        <v>12000</v>
      </c>
      <c r="T3286" t="s">
        <v>3002</v>
      </c>
      <c r="U3286" t="s">
        <v>3003</v>
      </c>
      <c r="V3286">
        <v>12</v>
      </c>
      <c r="W3286" t="s">
        <v>3021</v>
      </c>
    </row>
    <row r="3287" spans="1:23" hidden="1" x14ac:dyDescent="0.35">
      <c r="A3287" t="s">
        <v>419</v>
      </c>
      <c r="C3287" s="403">
        <v>44853</v>
      </c>
      <c r="D3287" t="s">
        <v>3543</v>
      </c>
      <c r="E3287" t="s">
        <v>2560</v>
      </c>
      <c r="F3287" t="s">
        <v>19307</v>
      </c>
      <c r="G3287" t="s">
        <v>2561</v>
      </c>
      <c r="H3287" t="s">
        <v>19308</v>
      </c>
      <c r="I3287" t="s">
        <v>2561</v>
      </c>
      <c r="J3287" t="s">
        <v>96</v>
      </c>
      <c r="K3287" t="s">
        <v>429</v>
      </c>
      <c r="L3287" t="s">
        <v>3699</v>
      </c>
      <c r="M3287" t="s">
        <v>8091</v>
      </c>
      <c r="N3287" t="s">
        <v>19309</v>
      </c>
      <c r="O3287" t="s">
        <v>3012</v>
      </c>
      <c r="P3287" t="s">
        <v>8687</v>
      </c>
      <c r="Q3287" t="s">
        <v>429</v>
      </c>
      <c r="R3287" t="b">
        <v>0</v>
      </c>
      <c r="S3287">
        <v>1500</v>
      </c>
      <c r="T3287" t="s">
        <v>3002</v>
      </c>
      <c r="U3287" t="s">
        <v>3003</v>
      </c>
      <c r="V3287">
        <v>1.5</v>
      </c>
      <c r="W3287" t="s">
        <v>3012</v>
      </c>
    </row>
    <row r="3288" spans="1:23" hidden="1" x14ac:dyDescent="0.35">
      <c r="A3288" t="s">
        <v>350</v>
      </c>
      <c r="C3288" s="403">
        <v>44852</v>
      </c>
      <c r="D3288" t="s">
        <v>3543</v>
      </c>
      <c r="E3288" t="s">
        <v>19310</v>
      </c>
      <c r="F3288" t="s">
        <v>19311</v>
      </c>
      <c r="G3288" t="s">
        <v>1114</v>
      </c>
      <c r="H3288" t="s">
        <v>19312</v>
      </c>
      <c r="I3288" t="s">
        <v>1114</v>
      </c>
      <c r="J3288" t="s">
        <v>103</v>
      </c>
      <c r="K3288" t="s">
        <v>837</v>
      </c>
      <c r="L3288" t="s">
        <v>8892</v>
      </c>
      <c r="M3288" t="s">
        <v>1798</v>
      </c>
      <c r="N3288" t="s">
        <v>19313</v>
      </c>
      <c r="O3288" t="s">
        <v>3012</v>
      </c>
      <c r="P3288" t="s">
        <v>13184</v>
      </c>
      <c r="Q3288" t="s">
        <v>837</v>
      </c>
      <c r="R3288" t="b">
        <v>0</v>
      </c>
      <c r="S3288">
        <v>1000</v>
      </c>
      <c r="T3288" t="s">
        <v>3002</v>
      </c>
      <c r="U3288" t="s">
        <v>3003</v>
      </c>
      <c r="V3288">
        <v>1</v>
      </c>
      <c r="W3288" t="s">
        <v>3012</v>
      </c>
    </row>
    <row r="3289" spans="1:23" hidden="1" x14ac:dyDescent="0.35">
      <c r="A3289" t="s">
        <v>350</v>
      </c>
      <c r="C3289" s="403">
        <v>44852</v>
      </c>
      <c r="D3289" t="s">
        <v>3543</v>
      </c>
      <c r="E3289" t="s">
        <v>19314</v>
      </c>
      <c r="F3289" t="s">
        <v>19315</v>
      </c>
      <c r="G3289" t="s">
        <v>19316</v>
      </c>
      <c r="H3289" t="s">
        <v>19317</v>
      </c>
      <c r="I3289" t="s">
        <v>19316</v>
      </c>
      <c r="J3289" t="s">
        <v>103</v>
      </c>
      <c r="K3289" t="s">
        <v>837</v>
      </c>
      <c r="L3289" t="s">
        <v>8892</v>
      </c>
      <c r="M3289" t="s">
        <v>1798</v>
      </c>
      <c r="N3289" t="s">
        <v>19318</v>
      </c>
      <c r="O3289" t="s">
        <v>3012</v>
      </c>
      <c r="P3289" t="s">
        <v>13184</v>
      </c>
      <c r="Q3289" t="s">
        <v>837</v>
      </c>
      <c r="R3289" t="b">
        <v>0</v>
      </c>
      <c r="S3289">
        <v>1000</v>
      </c>
      <c r="T3289" t="s">
        <v>3002</v>
      </c>
      <c r="U3289" t="s">
        <v>3003</v>
      </c>
      <c r="V3289">
        <v>1</v>
      </c>
      <c r="W3289" t="s">
        <v>3012</v>
      </c>
    </row>
    <row r="3290" spans="1:23" hidden="1" x14ac:dyDescent="0.35">
      <c r="A3290" t="s">
        <v>350</v>
      </c>
      <c r="C3290" s="403">
        <v>44852</v>
      </c>
      <c r="D3290" t="s">
        <v>3543</v>
      </c>
      <c r="E3290" t="s">
        <v>19319</v>
      </c>
      <c r="F3290" t="s">
        <v>19320</v>
      </c>
      <c r="G3290" t="s">
        <v>4482</v>
      </c>
      <c r="H3290" t="s">
        <v>19321</v>
      </c>
      <c r="I3290" t="s">
        <v>4482</v>
      </c>
      <c r="J3290" t="s">
        <v>103</v>
      </c>
      <c r="K3290" t="s">
        <v>837</v>
      </c>
      <c r="L3290" t="s">
        <v>8892</v>
      </c>
      <c r="M3290" t="s">
        <v>1798</v>
      </c>
      <c r="N3290" t="s">
        <v>19322</v>
      </c>
      <c r="O3290" t="s">
        <v>3012</v>
      </c>
      <c r="P3290" t="s">
        <v>13184</v>
      </c>
      <c r="Q3290" t="s">
        <v>837</v>
      </c>
      <c r="R3290" t="b">
        <v>0</v>
      </c>
      <c r="S3290">
        <v>1000</v>
      </c>
      <c r="T3290" t="s">
        <v>3002</v>
      </c>
      <c r="U3290" t="s">
        <v>3003</v>
      </c>
      <c r="V3290">
        <v>1</v>
      </c>
      <c r="W3290" t="s">
        <v>3012</v>
      </c>
    </row>
    <row r="3291" spans="1:23" hidden="1" x14ac:dyDescent="0.35">
      <c r="A3291" t="s">
        <v>381</v>
      </c>
      <c r="C3291" s="403">
        <v>44852</v>
      </c>
      <c r="D3291" t="s">
        <v>3543</v>
      </c>
      <c r="E3291" t="s">
        <v>19323</v>
      </c>
      <c r="F3291" t="s">
        <v>19324</v>
      </c>
      <c r="G3291" t="s">
        <v>19325</v>
      </c>
      <c r="H3291" t="s">
        <v>19326</v>
      </c>
      <c r="I3291" t="s">
        <v>2234</v>
      </c>
      <c r="J3291" t="s">
        <v>94</v>
      </c>
      <c r="K3291" t="s">
        <v>456</v>
      </c>
      <c r="L3291" t="s">
        <v>19278</v>
      </c>
      <c r="M3291" t="s">
        <v>19327</v>
      </c>
      <c r="N3291" t="s">
        <v>19328</v>
      </c>
      <c r="O3291" t="s">
        <v>3021</v>
      </c>
      <c r="P3291" t="s">
        <v>19329</v>
      </c>
      <c r="Q3291" t="s">
        <v>456</v>
      </c>
      <c r="R3291" t="b">
        <v>0</v>
      </c>
      <c r="S3291">
        <v>15000</v>
      </c>
      <c r="T3291" t="s">
        <v>3002</v>
      </c>
      <c r="U3291" t="s">
        <v>3003</v>
      </c>
      <c r="V3291">
        <v>15</v>
      </c>
      <c r="W3291" t="s">
        <v>3021</v>
      </c>
    </row>
    <row r="3292" spans="1:23" hidden="1" x14ac:dyDescent="0.35">
      <c r="A3292" t="s">
        <v>419</v>
      </c>
      <c r="C3292" s="403">
        <v>44852</v>
      </c>
      <c r="D3292" t="s">
        <v>3661</v>
      </c>
      <c r="E3292" t="s">
        <v>770</v>
      </c>
      <c r="F3292" t="s">
        <v>19330</v>
      </c>
      <c r="G3292" t="s">
        <v>192</v>
      </c>
      <c r="H3292" t="s">
        <v>19331</v>
      </c>
      <c r="I3292" t="s">
        <v>6997</v>
      </c>
      <c r="J3292" t="s">
        <v>96</v>
      </c>
      <c r="K3292" t="s">
        <v>429</v>
      </c>
      <c r="L3292" t="s">
        <v>3699</v>
      </c>
      <c r="M3292" t="s">
        <v>3063</v>
      </c>
      <c r="N3292" t="s">
        <v>19332</v>
      </c>
      <c r="O3292" t="s">
        <v>3021</v>
      </c>
      <c r="P3292" t="s">
        <v>4324</v>
      </c>
      <c r="Q3292" t="s">
        <v>429</v>
      </c>
      <c r="R3292" t="b">
        <v>0</v>
      </c>
      <c r="S3292">
        <v>5000</v>
      </c>
      <c r="T3292" t="s">
        <v>3013</v>
      </c>
      <c r="U3292" t="s">
        <v>3003</v>
      </c>
      <c r="V3292">
        <v>5</v>
      </c>
      <c r="W3292" t="s">
        <v>3021</v>
      </c>
    </row>
    <row r="3293" spans="1:23" hidden="1" x14ac:dyDescent="0.35">
      <c r="A3293" t="s">
        <v>419</v>
      </c>
      <c r="C3293" s="403">
        <v>44852</v>
      </c>
      <c r="D3293" t="s">
        <v>3543</v>
      </c>
      <c r="E3293" t="s">
        <v>2232</v>
      </c>
      <c r="F3293" t="s">
        <v>19333</v>
      </c>
      <c r="G3293" t="s">
        <v>2235</v>
      </c>
      <c r="H3293" t="s">
        <v>19334</v>
      </c>
      <c r="I3293" t="s">
        <v>2235</v>
      </c>
      <c r="J3293" t="s">
        <v>96</v>
      </c>
      <c r="K3293" t="s">
        <v>429</v>
      </c>
      <c r="L3293" t="s">
        <v>3699</v>
      </c>
      <c r="M3293" t="s">
        <v>3343</v>
      </c>
      <c r="N3293" t="s">
        <v>19335</v>
      </c>
      <c r="O3293" t="s">
        <v>3012</v>
      </c>
      <c r="P3293" t="s">
        <v>9712</v>
      </c>
      <c r="Q3293" t="s">
        <v>429</v>
      </c>
      <c r="R3293" t="b">
        <v>0</v>
      </c>
      <c r="S3293">
        <v>4000</v>
      </c>
      <c r="T3293" t="s">
        <v>3002</v>
      </c>
      <c r="U3293" t="s">
        <v>3003</v>
      </c>
      <c r="V3293">
        <v>4</v>
      </c>
      <c r="W3293" t="s">
        <v>3012</v>
      </c>
    </row>
    <row r="3294" spans="1:23" hidden="1" x14ac:dyDescent="0.35">
      <c r="A3294" t="s">
        <v>2189</v>
      </c>
      <c r="C3294" s="403">
        <v>44849</v>
      </c>
      <c r="D3294" t="s">
        <v>3543</v>
      </c>
      <c r="E3294" t="s">
        <v>19336</v>
      </c>
      <c r="F3294" t="s">
        <v>19337</v>
      </c>
      <c r="G3294" t="s">
        <v>6761</v>
      </c>
      <c r="H3294" t="s">
        <v>19338</v>
      </c>
      <c r="I3294" t="s">
        <v>6761</v>
      </c>
      <c r="J3294" t="s">
        <v>101</v>
      </c>
      <c r="K3294" t="s">
        <v>792</v>
      </c>
      <c r="L3294" t="s">
        <v>3645</v>
      </c>
      <c r="M3294" t="s">
        <v>1798</v>
      </c>
      <c r="N3294" t="s">
        <v>19339</v>
      </c>
      <c r="O3294" t="s">
        <v>3012</v>
      </c>
      <c r="P3294" t="s">
        <v>11490</v>
      </c>
      <c r="Q3294" t="s">
        <v>2189</v>
      </c>
      <c r="R3294" t="b">
        <v>0</v>
      </c>
      <c r="S3294">
        <v>3000</v>
      </c>
      <c r="T3294" t="s">
        <v>3002</v>
      </c>
      <c r="U3294" t="s">
        <v>3003</v>
      </c>
      <c r="V3294">
        <v>3</v>
      </c>
      <c r="W3294" t="s">
        <v>3012</v>
      </c>
    </row>
    <row r="3295" spans="1:23" hidden="1" x14ac:dyDescent="0.35">
      <c r="A3295" t="s">
        <v>2189</v>
      </c>
      <c r="C3295" s="403">
        <v>44849</v>
      </c>
      <c r="D3295" t="s">
        <v>3543</v>
      </c>
      <c r="E3295" t="s">
        <v>19340</v>
      </c>
      <c r="F3295" t="s">
        <v>19341</v>
      </c>
      <c r="G3295" t="s">
        <v>2253</v>
      </c>
      <c r="H3295" t="s">
        <v>19342</v>
      </c>
      <c r="I3295" t="s">
        <v>2253</v>
      </c>
      <c r="J3295" t="s">
        <v>101</v>
      </c>
      <c r="K3295" t="s">
        <v>792</v>
      </c>
      <c r="L3295" t="s">
        <v>3645</v>
      </c>
      <c r="M3295" t="s">
        <v>9258</v>
      </c>
      <c r="N3295" t="s">
        <v>19343</v>
      </c>
      <c r="O3295" t="s">
        <v>3030</v>
      </c>
      <c r="P3295" t="s">
        <v>5605</v>
      </c>
      <c r="Q3295" t="s">
        <v>2189</v>
      </c>
      <c r="R3295" t="b">
        <v>0</v>
      </c>
      <c r="S3295">
        <v>70000</v>
      </c>
      <c r="T3295" t="s">
        <v>3002</v>
      </c>
      <c r="U3295" t="s">
        <v>3003</v>
      </c>
      <c r="V3295">
        <v>70</v>
      </c>
      <c r="W3295" t="s">
        <v>3030</v>
      </c>
    </row>
    <row r="3296" spans="1:23" hidden="1" x14ac:dyDescent="0.35">
      <c r="A3296" t="s">
        <v>419</v>
      </c>
      <c r="C3296" s="403">
        <v>44848</v>
      </c>
      <c r="D3296" t="s">
        <v>3543</v>
      </c>
      <c r="E3296" t="s">
        <v>19344</v>
      </c>
      <c r="F3296" t="s">
        <v>19345</v>
      </c>
      <c r="G3296" t="s">
        <v>10681</v>
      </c>
      <c r="H3296" t="s">
        <v>19346</v>
      </c>
      <c r="I3296" t="s">
        <v>2715</v>
      </c>
      <c r="J3296" t="s">
        <v>92</v>
      </c>
      <c r="K3296" t="s">
        <v>418</v>
      </c>
      <c r="L3296" t="s">
        <v>3140</v>
      </c>
      <c r="M3296" t="s">
        <v>16491</v>
      </c>
      <c r="N3296" t="s">
        <v>19347</v>
      </c>
      <c r="O3296" t="s">
        <v>3012</v>
      </c>
      <c r="P3296" t="s">
        <v>14241</v>
      </c>
      <c r="Q3296" t="s">
        <v>418</v>
      </c>
      <c r="R3296" t="b">
        <v>0</v>
      </c>
      <c r="S3296">
        <v>10000</v>
      </c>
      <c r="T3296" t="s">
        <v>3002</v>
      </c>
      <c r="U3296" t="s">
        <v>3003</v>
      </c>
      <c r="V3296">
        <v>10</v>
      </c>
      <c r="W3296" t="s">
        <v>3012</v>
      </c>
    </row>
    <row r="3297" spans="1:23" hidden="1" x14ac:dyDescent="0.35">
      <c r="A3297" t="s">
        <v>2189</v>
      </c>
      <c r="C3297" s="403">
        <v>44848</v>
      </c>
      <c r="D3297" t="s">
        <v>23536</v>
      </c>
      <c r="E3297" t="s">
        <v>2956</v>
      </c>
      <c r="F3297" t="s">
        <v>19348</v>
      </c>
      <c r="G3297" t="s">
        <v>803</v>
      </c>
      <c r="H3297" t="s">
        <v>19349</v>
      </c>
      <c r="I3297" t="s">
        <v>3993</v>
      </c>
      <c r="J3297" t="s">
        <v>101</v>
      </c>
      <c r="K3297" t="s">
        <v>792</v>
      </c>
      <c r="L3297" t="s">
        <v>3645</v>
      </c>
      <c r="M3297" t="s">
        <v>9258</v>
      </c>
      <c r="N3297" t="s">
        <v>19350</v>
      </c>
      <c r="O3297" t="s">
        <v>3001</v>
      </c>
      <c r="P3297" t="s">
        <v>5605</v>
      </c>
      <c r="Q3297" t="s">
        <v>2189</v>
      </c>
      <c r="R3297" t="b">
        <v>1</v>
      </c>
      <c r="S3297">
        <v>200000</v>
      </c>
      <c r="T3297" t="s">
        <v>3648</v>
      </c>
      <c r="U3297" t="s">
        <v>3003</v>
      </c>
      <c r="V3297">
        <v>200</v>
      </c>
      <c r="W3297" t="s">
        <v>3001</v>
      </c>
    </row>
    <row r="3298" spans="1:23" hidden="1" x14ac:dyDescent="0.35">
      <c r="A3298" t="s">
        <v>419</v>
      </c>
      <c r="C3298" s="403">
        <v>44848</v>
      </c>
      <c r="D3298" t="s">
        <v>3543</v>
      </c>
      <c r="E3298" t="s">
        <v>19351</v>
      </c>
      <c r="F3298" t="s">
        <v>19352</v>
      </c>
      <c r="G3298" t="s">
        <v>19353</v>
      </c>
      <c r="H3298" t="s">
        <v>19354</v>
      </c>
      <c r="I3298" t="s">
        <v>19355</v>
      </c>
      <c r="J3298" t="s">
        <v>92</v>
      </c>
      <c r="K3298" t="s">
        <v>418</v>
      </c>
      <c r="L3298" t="s">
        <v>3140</v>
      </c>
      <c r="M3298" t="s">
        <v>9146</v>
      </c>
      <c r="N3298" t="s">
        <v>19356</v>
      </c>
      <c r="O3298" t="s">
        <v>3012</v>
      </c>
      <c r="P3298" t="s">
        <v>9148</v>
      </c>
      <c r="Q3298" t="s">
        <v>418</v>
      </c>
      <c r="R3298" t="b">
        <v>0</v>
      </c>
      <c r="S3298">
        <v>3000</v>
      </c>
      <c r="T3298" t="s">
        <v>3002</v>
      </c>
      <c r="U3298" t="s">
        <v>3003</v>
      </c>
      <c r="V3298">
        <v>3</v>
      </c>
      <c r="W3298" t="s">
        <v>3012</v>
      </c>
    </row>
    <row r="3299" spans="1:23" hidden="1" x14ac:dyDescent="0.35">
      <c r="A3299" t="s">
        <v>2189</v>
      </c>
      <c r="C3299" s="403">
        <v>44847</v>
      </c>
      <c r="D3299" t="s">
        <v>3543</v>
      </c>
      <c r="E3299" t="s">
        <v>19357</v>
      </c>
      <c r="F3299" t="s">
        <v>19358</v>
      </c>
      <c r="G3299" t="s">
        <v>2846</v>
      </c>
      <c r="H3299" t="s">
        <v>19359</v>
      </c>
      <c r="I3299" t="s">
        <v>2846</v>
      </c>
      <c r="J3299" t="s">
        <v>101</v>
      </c>
      <c r="K3299" t="s">
        <v>792</v>
      </c>
      <c r="L3299" t="s">
        <v>3308</v>
      </c>
      <c r="M3299" t="s">
        <v>1798</v>
      </c>
      <c r="N3299" t="s">
        <v>19360</v>
      </c>
      <c r="O3299" t="s">
        <v>3012</v>
      </c>
      <c r="P3299" t="s">
        <v>9960</v>
      </c>
      <c r="Q3299" t="s">
        <v>2189</v>
      </c>
      <c r="R3299" t="b">
        <v>0</v>
      </c>
      <c r="S3299">
        <v>6000</v>
      </c>
      <c r="T3299" t="s">
        <v>3002</v>
      </c>
      <c r="U3299" t="s">
        <v>3003</v>
      </c>
      <c r="V3299">
        <v>6</v>
      </c>
      <c r="W3299" t="s">
        <v>3012</v>
      </c>
    </row>
    <row r="3300" spans="1:23" hidden="1" x14ac:dyDescent="0.35">
      <c r="A3300" t="s">
        <v>2189</v>
      </c>
      <c r="C3300" s="403">
        <v>44847</v>
      </c>
      <c r="D3300" t="s">
        <v>3543</v>
      </c>
      <c r="E3300" t="s">
        <v>19361</v>
      </c>
      <c r="F3300" t="s">
        <v>19362</v>
      </c>
      <c r="G3300" t="s">
        <v>19363</v>
      </c>
      <c r="H3300" t="s">
        <v>19364</v>
      </c>
      <c r="I3300" t="s">
        <v>19363</v>
      </c>
      <c r="J3300" t="s">
        <v>101</v>
      </c>
      <c r="K3300" t="s">
        <v>792</v>
      </c>
      <c r="L3300" t="s">
        <v>3308</v>
      </c>
      <c r="M3300" t="s">
        <v>1798</v>
      </c>
      <c r="N3300" t="s">
        <v>19365</v>
      </c>
      <c r="O3300" t="s">
        <v>3030</v>
      </c>
      <c r="P3300" t="s">
        <v>9960</v>
      </c>
      <c r="Q3300" t="s">
        <v>2189</v>
      </c>
      <c r="R3300" t="b">
        <v>0</v>
      </c>
      <c r="S3300">
        <v>80000</v>
      </c>
      <c r="T3300" t="s">
        <v>3002</v>
      </c>
      <c r="U3300" t="s">
        <v>3003</v>
      </c>
      <c r="V3300">
        <v>80</v>
      </c>
      <c r="W3300" t="s">
        <v>3030</v>
      </c>
    </row>
    <row r="3301" spans="1:23" hidden="1" x14ac:dyDescent="0.35">
      <c r="A3301" t="s">
        <v>2189</v>
      </c>
      <c r="C3301" s="403">
        <v>44847</v>
      </c>
      <c r="D3301" t="s">
        <v>3543</v>
      </c>
      <c r="E3301" t="s">
        <v>19366</v>
      </c>
      <c r="F3301" t="s">
        <v>19367</v>
      </c>
      <c r="G3301" t="s">
        <v>19368</v>
      </c>
      <c r="H3301" t="s">
        <v>19369</v>
      </c>
      <c r="I3301" t="s">
        <v>19368</v>
      </c>
      <c r="J3301" t="s">
        <v>101</v>
      </c>
      <c r="K3301" t="s">
        <v>792</v>
      </c>
      <c r="L3301" t="s">
        <v>3308</v>
      </c>
      <c r="M3301" t="s">
        <v>1798</v>
      </c>
      <c r="N3301" t="s">
        <v>19370</v>
      </c>
      <c r="O3301" t="s">
        <v>3012</v>
      </c>
      <c r="P3301" t="s">
        <v>9960</v>
      </c>
      <c r="Q3301" t="s">
        <v>2189</v>
      </c>
      <c r="R3301" t="b">
        <v>0</v>
      </c>
      <c r="S3301">
        <v>5000</v>
      </c>
      <c r="T3301" t="s">
        <v>3002</v>
      </c>
      <c r="U3301" t="s">
        <v>3003</v>
      </c>
      <c r="V3301">
        <v>5</v>
      </c>
      <c r="W3301" t="s">
        <v>3012</v>
      </c>
    </row>
    <row r="3302" spans="1:23" hidden="1" x14ac:dyDescent="0.35">
      <c r="A3302" t="s">
        <v>2189</v>
      </c>
      <c r="C3302" s="403">
        <v>44847</v>
      </c>
      <c r="D3302" t="s">
        <v>3543</v>
      </c>
      <c r="E3302" t="s">
        <v>19371</v>
      </c>
      <c r="F3302" t="s">
        <v>19372</v>
      </c>
      <c r="G3302" t="s">
        <v>2388</v>
      </c>
      <c r="H3302" t="s">
        <v>19373</v>
      </c>
      <c r="I3302" t="s">
        <v>2388</v>
      </c>
      <c r="J3302" t="s">
        <v>101</v>
      </c>
      <c r="K3302" t="s">
        <v>792</v>
      </c>
      <c r="L3302" t="s">
        <v>3308</v>
      </c>
      <c r="M3302" t="s">
        <v>1798</v>
      </c>
      <c r="N3302" t="s">
        <v>19365</v>
      </c>
      <c r="O3302" t="s">
        <v>3012</v>
      </c>
      <c r="P3302" t="s">
        <v>9960</v>
      </c>
      <c r="Q3302" t="s">
        <v>2189</v>
      </c>
      <c r="R3302" t="b">
        <v>0</v>
      </c>
      <c r="S3302">
        <v>7000</v>
      </c>
      <c r="T3302" t="s">
        <v>3002</v>
      </c>
      <c r="U3302" t="s">
        <v>3003</v>
      </c>
      <c r="V3302">
        <v>7</v>
      </c>
      <c r="W3302" t="s">
        <v>3012</v>
      </c>
    </row>
    <row r="3303" spans="1:23" hidden="1" x14ac:dyDescent="0.35">
      <c r="A3303" t="s">
        <v>2189</v>
      </c>
      <c r="C3303" s="403">
        <v>44846</v>
      </c>
      <c r="D3303" t="s">
        <v>3543</v>
      </c>
      <c r="E3303" t="s">
        <v>19374</v>
      </c>
      <c r="F3303" t="s">
        <v>19375</v>
      </c>
      <c r="G3303" t="s">
        <v>2408</v>
      </c>
      <c r="H3303" t="s">
        <v>19376</v>
      </c>
      <c r="I3303" t="s">
        <v>2408</v>
      </c>
      <c r="J3303" t="s">
        <v>101</v>
      </c>
      <c r="K3303" t="s">
        <v>792</v>
      </c>
      <c r="L3303" t="s">
        <v>3308</v>
      </c>
      <c r="M3303" t="s">
        <v>1798</v>
      </c>
      <c r="N3303" t="s">
        <v>19377</v>
      </c>
      <c r="O3303" t="s">
        <v>3012</v>
      </c>
      <c r="P3303" t="s">
        <v>9960</v>
      </c>
      <c r="Q3303" t="s">
        <v>2189</v>
      </c>
      <c r="R3303" t="b">
        <v>0</v>
      </c>
      <c r="S3303">
        <v>7000</v>
      </c>
      <c r="T3303" t="s">
        <v>3002</v>
      </c>
      <c r="U3303" t="s">
        <v>3003</v>
      </c>
      <c r="V3303">
        <v>7</v>
      </c>
      <c r="W3303" t="s">
        <v>3012</v>
      </c>
    </row>
    <row r="3304" spans="1:23" hidden="1" x14ac:dyDescent="0.35">
      <c r="A3304" t="s">
        <v>2189</v>
      </c>
      <c r="C3304" s="403">
        <v>44846</v>
      </c>
      <c r="D3304" t="s">
        <v>3543</v>
      </c>
      <c r="E3304" t="s">
        <v>19378</v>
      </c>
      <c r="F3304" t="s">
        <v>19379</v>
      </c>
      <c r="G3304" t="s">
        <v>2918</v>
      </c>
      <c r="H3304" t="s">
        <v>19380</v>
      </c>
      <c r="I3304" t="s">
        <v>2918</v>
      </c>
      <c r="J3304" t="s">
        <v>101</v>
      </c>
      <c r="K3304" t="s">
        <v>792</v>
      </c>
      <c r="L3304" t="s">
        <v>3308</v>
      </c>
      <c r="M3304" t="s">
        <v>1798</v>
      </c>
      <c r="N3304" t="s">
        <v>19381</v>
      </c>
      <c r="O3304" t="s">
        <v>3012</v>
      </c>
      <c r="P3304" t="s">
        <v>9960</v>
      </c>
      <c r="Q3304" t="s">
        <v>2189</v>
      </c>
      <c r="R3304" t="b">
        <v>0</v>
      </c>
      <c r="S3304">
        <v>3000</v>
      </c>
      <c r="T3304" t="s">
        <v>3002</v>
      </c>
      <c r="U3304" t="s">
        <v>3003</v>
      </c>
      <c r="V3304">
        <v>3</v>
      </c>
      <c r="W3304" t="s">
        <v>3012</v>
      </c>
    </row>
    <row r="3305" spans="1:23" hidden="1" x14ac:dyDescent="0.35">
      <c r="A3305" t="s">
        <v>2189</v>
      </c>
      <c r="C3305" s="403">
        <v>44846</v>
      </c>
      <c r="D3305" t="s">
        <v>3543</v>
      </c>
      <c r="E3305" t="s">
        <v>1189</v>
      </c>
      <c r="F3305" t="s">
        <v>19382</v>
      </c>
      <c r="G3305" t="s">
        <v>400</v>
      </c>
      <c r="H3305" t="s">
        <v>19383</v>
      </c>
      <c r="I3305" t="s">
        <v>400</v>
      </c>
      <c r="J3305" t="s">
        <v>101</v>
      </c>
      <c r="K3305" t="s">
        <v>792</v>
      </c>
      <c r="L3305" t="s">
        <v>3308</v>
      </c>
      <c r="M3305" t="s">
        <v>1798</v>
      </c>
      <c r="N3305" t="s">
        <v>19384</v>
      </c>
      <c r="O3305" t="s">
        <v>3030</v>
      </c>
      <c r="P3305" t="s">
        <v>9960</v>
      </c>
      <c r="Q3305" t="s">
        <v>2189</v>
      </c>
      <c r="R3305" t="b">
        <v>0</v>
      </c>
      <c r="S3305">
        <v>20000</v>
      </c>
      <c r="T3305" t="s">
        <v>3013</v>
      </c>
      <c r="U3305" t="s">
        <v>3003</v>
      </c>
      <c r="V3305">
        <v>20</v>
      </c>
      <c r="W3305" t="s">
        <v>3030</v>
      </c>
    </row>
    <row r="3306" spans="1:23" hidden="1" x14ac:dyDescent="0.35">
      <c r="A3306" t="s">
        <v>2189</v>
      </c>
      <c r="C3306" s="403">
        <v>44846</v>
      </c>
      <c r="D3306" t="s">
        <v>3543</v>
      </c>
      <c r="E3306" t="s">
        <v>19385</v>
      </c>
      <c r="F3306" t="s">
        <v>19386</v>
      </c>
      <c r="G3306" t="s">
        <v>2383</v>
      </c>
      <c r="H3306" t="s">
        <v>19387</v>
      </c>
      <c r="I3306" t="s">
        <v>2383</v>
      </c>
      <c r="J3306" t="s">
        <v>101</v>
      </c>
      <c r="K3306" t="s">
        <v>792</v>
      </c>
      <c r="L3306" t="s">
        <v>3308</v>
      </c>
      <c r="M3306" t="s">
        <v>1798</v>
      </c>
      <c r="N3306" t="s">
        <v>19388</v>
      </c>
      <c r="O3306" t="s">
        <v>3012</v>
      </c>
      <c r="P3306" t="s">
        <v>9960</v>
      </c>
      <c r="Q3306" t="s">
        <v>2189</v>
      </c>
      <c r="R3306" t="b">
        <v>0</v>
      </c>
      <c r="S3306">
        <v>7000</v>
      </c>
      <c r="T3306" t="s">
        <v>3002</v>
      </c>
      <c r="U3306" t="s">
        <v>3003</v>
      </c>
      <c r="V3306">
        <v>7</v>
      </c>
      <c r="W3306" t="s">
        <v>3012</v>
      </c>
    </row>
    <row r="3307" spans="1:23" hidden="1" x14ac:dyDescent="0.35">
      <c r="A3307" t="s">
        <v>2189</v>
      </c>
      <c r="C3307" s="403">
        <v>44845</v>
      </c>
      <c r="D3307" t="s">
        <v>3543</v>
      </c>
      <c r="E3307" t="s">
        <v>19389</v>
      </c>
      <c r="F3307" t="s">
        <v>19390</v>
      </c>
      <c r="G3307" t="s">
        <v>19391</v>
      </c>
      <c r="H3307" t="s">
        <v>19392</v>
      </c>
      <c r="I3307" t="s">
        <v>796</v>
      </c>
      <c r="J3307" t="s">
        <v>101</v>
      </c>
      <c r="K3307" t="s">
        <v>792</v>
      </c>
      <c r="L3307" t="s">
        <v>3645</v>
      </c>
      <c r="M3307" t="s">
        <v>1798</v>
      </c>
      <c r="N3307" t="s">
        <v>19393</v>
      </c>
      <c r="O3307" t="s">
        <v>3012</v>
      </c>
      <c r="P3307" t="s">
        <v>11490</v>
      </c>
      <c r="Q3307" t="s">
        <v>2189</v>
      </c>
      <c r="R3307" t="b">
        <v>0</v>
      </c>
      <c r="S3307">
        <v>5000</v>
      </c>
      <c r="T3307" t="s">
        <v>3002</v>
      </c>
      <c r="U3307" t="s">
        <v>3003</v>
      </c>
      <c r="V3307">
        <v>5</v>
      </c>
      <c r="W3307" t="s">
        <v>3012</v>
      </c>
    </row>
    <row r="3308" spans="1:23" hidden="1" x14ac:dyDescent="0.35">
      <c r="A3308" t="s">
        <v>419</v>
      </c>
      <c r="C3308" s="403">
        <v>44845</v>
      </c>
      <c r="D3308" t="s">
        <v>3543</v>
      </c>
      <c r="E3308" t="s">
        <v>527</v>
      </c>
      <c r="F3308" t="s">
        <v>19394</v>
      </c>
      <c r="G3308" t="s">
        <v>2429</v>
      </c>
      <c r="H3308" t="s">
        <v>19395</v>
      </c>
      <c r="I3308" t="s">
        <v>2429</v>
      </c>
      <c r="J3308" t="s">
        <v>96</v>
      </c>
      <c r="K3308" t="s">
        <v>501</v>
      </c>
      <c r="L3308" t="s">
        <v>8232</v>
      </c>
      <c r="M3308" t="s">
        <v>19396</v>
      </c>
      <c r="N3308" t="s">
        <v>19397</v>
      </c>
      <c r="O3308" t="s">
        <v>3030</v>
      </c>
      <c r="P3308" t="s">
        <v>17214</v>
      </c>
      <c r="Q3308" t="s">
        <v>499</v>
      </c>
      <c r="R3308" t="b">
        <v>0</v>
      </c>
      <c r="S3308">
        <v>3000</v>
      </c>
      <c r="T3308" t="s">
        <v>3013</v>
      </c>
      <c r="U3308" t="s">
        <v>3003</v>
      </c>
      <c r="V3308">
        <v>3</v>
      </c>
      <c r="W3308" t="s">
        <v>3030</v>
      </c>
    </row>
    <row r="3309" spans="1:23" hidden="1" x14ac:dyDescent="0.35">
      <c r="A3309" t="s">
        <v>2189</v>
      </c>
      <c r="C3309" s="403">
        <v>44842</v>
      </c>
      <c r="D3309" t="s">
        <v>3543</v>
      </c>
      <c r="E3309" t="s">
        <v>19398</v>
      </c>
      <c r="F3309" t="s">
        <v>19399</v>
      </c>
      <c r="G3309" t="s">
        <v>19400</v>
      </c>
      <c r="H3309" t="s">
        <v>19401</v>
      </c>
      <c r="I3309" t="s">
        <v>2382</v>
      </c>
      <c r="J3309" t="s">
        <v>100</v>
      </c>
      <c r="K3309" t="s">
        <v>293</v>
      </c>
      <c r="L3309" t="s">
        <v>9789</v>
      </c>
      <c r="M3309" t="s">
        <v>1798</v>
      </c>
      <c r="N3309" t="s">
        <v>19402</v>
      </c>
      <c r="O3309" t="s">
        <v>3012</v>
      </c>
      <c r="P3309" t="s">
        <v>9790</v>
      </c>
      <c r="Q3309" t="s">
        <v>293</v>
      </c>
      <c r="R3309" t="b">
        <v>0</v>
      </c>
      <c r="S3309">
        <v>2000</v>
      </c>
      <c r="T3309" t="s">
        <v>3002</v>
      </c>
      <c r="U3309" t="s">
        <v>3003</v>
      </c>
      <c r="V3309">
        <v>2</v>
      </c>
      <c r="W3309" t="s">
        <v>3012</v>
      </c>
    </row>
    <row r="3310" spans="1:23" hidden="1" x14ac:dyDescent="0.35">
      <c r="A3310" t="s">
        <v>2189</v>
      </c>
      <c r="C3310" s="403">
        <v>44842</v>
      </c>
      <c r="D3310" t="s">
        <v>3543</v>
      </c>
      <c r="E3310" t="s">
        <v>19403</v>
      </c>
      <c r="F3310" t="s">
        <v>19404</v>
      </c>
      <c r="G3310" t="s">
        <v>19405</v>
      </c>
      <c r="H3310" t="s">
        <v>19406</v>
      </c>
      <c r="I3310" t="s">
        <v>2388</v>
      </c>
      <c r="J3310" t="s">
        <v>100</v>
      </c>
      <c r="K3310" t="s">
        <v>293</v>
      </c>
      <c r="L3310" t="s">
        <v>9789</v>
      </c>
      <c r="M3310" t="s">
        <v>1798</v>
      </c>
      <c r="N3310" t="s">
        <v>19402</v>
      </c>
      <c r="O3310" t="s">
        <v>3012</v>
      </c>
      <c r="P3310" t="s">
        <v>9790</v>
      </c>
      <c r="Q3310" t="s">
        <v>293</v>
      </c>
      <c r="R3310" t="b">
        <v>0</v>
      </c>
      <c r="S3310">
        <v>2000</v>
      </c>
      <c r="T3310" t="s">
        <v>3002</v>
      </c>
      <c r="U3310" t="s">
        <v>3003</v>
      </c>
      <c r="V3310">
        <v>2</v>
      </c>
      <c r="W3310" t="s">
        <v>3012</v>
      </c>
    </row>
    <row r="3311" spans="1:23" hidden="1" x14ac:dyDescent="0.35">
      <c r="A3311" t="s">
        <v>2189</v>
      </c>
      <c r="C3311" s="403">
        <v>44842</v>
      </c>
      <c r="D3311" t="s">
        <v>3543</v>
      </c>
      <c r="E3311" t="s">
        <v>19407</v>
      </c>
      <c r="F3311" t="s">
        <v>19408</v>
      </c>
      <c r="G3311" t="s">
        <v>19409</v>
      </c>
      <c r="H3311" t="s">
        <v>19410</v>
      </c>
      <c r="I3311" t="s">
        <v>19411</v>
      </c>
      <c r="J3311" t="s">
        <v>101</v>
      </c>
      <c r="K3311" t="s">
        <v>792</v>
      </c>
      <c r="L3311" t="s">
        <v>16171</v>
      </c>
      <c r="M3311" t="s">
        <v>1798</v>
      </c>
      <c r="N3311" t="s">
        <v>19412</v>
      </c>
      <c r="O3311" t="s">
        <v>3021</v>
      </c>
      <c r="P3311" t="s">
        <v>16173</v>
      </c>
      <c r="Q3311" t="s">
        <v>2189</v>
      </c>
      <c r="R3311" t="b">
        <v>0</v>
      </c>
      <c r="S3311">
        <v>60000</v>
      </c>
      <c r="T3311" t="s">
        <v>3002</v>
      </c>
      <c r="U3311" t="s">
        <v>3003</v>
      </c>
      <c r="V3311">
        <v>60</v>
      </c>
      <c r="W3311" t="s">
        <v>3021</v>
      </c>
    </row>
    <row r="3312" spans="1:23" hidden="1" x14ac:dyDescent="0.35">
      <c r="A3312" t="s">
        <v>2189</v>
      </c>
      <c r="C3312" s="403">
        <v>44841</v>
      </c>
      <c r="D3312" t="s">
        <v>3543</v>
      </c>
      <c r="E3312" t="s">
        <v>19413</v>
      </c>
      <c r="F3312" t="s">
        <v>19414</v>
      </c>
      <c r="G3312" t="s">
        <v>2651</v>
      </c>
      <c r="H3312" t="s">
        <v>19415</v>
      </c>
      <c r="I3312" t="s">
        <v>2651</v>
      </c>
      <c r="J3312" t="s">
        <v>101</v>
      </c>
      <c r="K3312" t="s">
        <v>792</v>
      </c>
      <c r="L3312" t="s">
        <v>3645</v>
      </c>
      <c r="M3312" t="s">
        <v>1798</v>
      </c>
      <c r="N3312" t="s">
        <v>19416</v>
      </c>
      <c r="O3312" t="s">
        <v>3012</v>
      </c>
      <c r="P3312" t="s">
        <v>11490</v>
      </c>
      <c r="Q3312" t="s">
        <v>2189</v>
      </c>
      <c r="R3312" t="b">
        <v>0</v>
      </c>
      <c r="S3312">
        <v>3000</v>
      </c>
      <c r="T3312" t="s">
        <v>3002</v>
      </c>
      <c r="U3312" t="s">
        <v>3003</v>
      </c>
      <c r="V3312">
        <v>3</v>
      </c>
      <c r="W3312" t="s">
        <v>3012</v>
      </c>
    </row>
    <row r="3313" spans="1:23" hidden="1" x14ac:dyDescent="0.35">
      <c r="A3313" t="s">
        <v>2189</v>
      </c>
      <c r="C3313" s="403">
        <v>44840</v>
      </c>
      <c r="D3313" t="s">
        <v>3543</v>
      </c>
      <c r="E3313" t="s">
        <v>19417</v>
      </c>
      <c r="F3313" t="s">
        <v>19418</v>
      </c>
      <c r="G3313" t="s">
        <v>19419</v>
      </c>
      <c r="H3313" t="s">
        <v>19420</v>
      </c>
      <c r="I3313" t="s">
        <v>2734</v>
      </c>
      <c r="J3313" t="s">
        <v>100</v>
      </c>
      <c r="K3313" t="s">
        <v>293</v>
      </c>
      <c r="L3313" t="s">
        <v>3071</v>
      </c>
      <c r="M3313" t="s">
        <v>15925</v>
      </c>
      <c r="N3313" t="s">
        <v>19421</v>
      </c>
      <c r="O3313" t="s">
        <v>3012</v>
      </c>
      <c r="P3313" t="s">
        <v>15925</v>
      </c>
      <c r="Q3313" t="s">
        <v>293</v>
      </c>
      <c r="R3313" t="b">
        <v>0</v>
      </c>
      <c r="S3313">
        <v>2000</v>
      </c>
      <c r="T3313" t="s">
        <v>3002</v>
      </c>
      <c r="U3313" t="s">
        <v>3003</v>
      </c>
      <c r="V3313">
        <v>2</v>
      </c>
      <c r="W3313" t="s">
        <v>3012</v>
      </c>
    </row>
    <row r="3314" spans="1:23" hidden="1" x14ac:dyDescent="0.35">
      <c r="A3314" t="s">
        <v>381</v>
      </c>
      <c r="C3314" s="403">
        <v>44840</v>
      </c>
      <c r="D3314" t="s">
        <v>3543</v>
      </c>
      <c r="E3314" t="s">
        <v>19422</v>
      </c>
      <c r="F3314" t="s">
        <v>19423</v>
      </c>
      <c r="G3314" t="s">
        <v>19424</v>
      </c>
      <c r="H3314" t="s">
        <v>19425</v>
      </c>
      <c r="I3314" t="s">
        <v>796</v>
      </c>
      <c r="J3314" t="s">
        <v>94</v>
      </c>
      <c r="K3314" t="s">
        <v>456</v>
      </c>
      <c r="L3314" t="s">
        <v>3051</v>
      </c>
      <c r="M3314" t="s">
        <v>18165</v>
      </c>
      <c r="N3314" t="s">
        <v>19426</v>
      </c>
      <c r="O3314" t="s">
        <v>3021</v>
      </c>
      <c r="P3314" t="s">
        <v>18165</v>
      </c>
      <c r="Q3314" t="s">
        <v>2139</v>
      </c>
      <c r="R3314" t="b">
        <v>0</v>
      </c>
      <c r="S3314">
        <v>3000</v>
      </c>
      <c r="T3314" t="s">
        <v>3002</v>
      </c>
      <c r="U3314" t="s">
        <v>3003</v>
      </c>
      <c r="V3314">
        <v>3</v>
      </c>
      <c r="W3314" t="s">
        <v>3021</v>
      </c>
    </row>
    <row r="3315" spans="1:23" hidden="1" x14ac:dyDescent="0.35">
      <c r="A3315" t="s">
        <v>2189</v>
      </c>
      <c r="C3315" s="403">
        <v>44840</v>
      </c>
      <c r="D3315" t="s">
        <v>3543</v>
      </c>
      <c r="E3315" t="s">
        <v>19427</v>
      </c>
      <c r="F3315" t="s">
        <v>19428</v>
      </c>
      <c r="G3315" t="s">
        <v>8281</v>
      </c>
      <c r="H3315" t="s">
        <v>19429</v>
      </c>
      <c r="I3315" t="s">
        <v>8281</v>
      </c>
      <c r="J3315" t="s">
        <v>101</v>
      </c>
      <c r="K3315" t="s">
        <v>792</v>
      </c>
      <c r="L3315" t="s">
        <v>16171</v>
      </c>
      <c r="M3315" t="s">
        <v>1798</v>
      </c>
      <c r="N3315" t="s">
        <v>19430</v>
      </c>
      <c r="O3315" t="s">
        <v>3012</v>
      </c>
      <c r="P3315" t="s">
        <v>16173</v>
      </c>
      <c r="Q3315" t="s">
        <v>2189</v>
      </c>
      <c r="R3315" t="b">
        <v>0</v>
      </c>
      <c r="S3315">
        <v>50000</v>
      </c>
      <c r="T3315" t="s">
        <v>3002</v>
      </c>
      <c r="U3315" t="s">
        <v>3003</v>
      </c>
      <c r="V3315">
        <v>50</v>
      </c>
      <c r="W3315" t="s">
        <v>3012</v>
      </c>
    </row>
    <row r="3316" spans="1:23" hidden="1" x14ac:dyDescent="0.35">
      <c r="A3316" t="s">
        <v>2189</v>
      </c>
      <c r="C3316" s="403">
        <v>44840</v>
      </c>
      <c r="D3316" t="s">
        <v>3543</v>
      </c>
      <c r="E3316" t="s">
        <v>19431</v>
      </c>
      <c r="F3316" t="s">
        <v>19432</v>
      </c>
      <c r="G3316" t="s">
        <v>11904</v>
      </c>
      <c r="H3316" t="s">
        <v>19433</v>
      </c>
      <c r="I3316" t="s">
        <v>11904</v>
      </c>
      <c r="J3316" t="s">
        <v>101</v>
      </c>
      <c r="K3316" t="s">
        <v>792</v>
      </c>
      <c r="L3316" t="s">
        <v>16171</v>
      </c>
      <c r="M3316" t="s">
        <v>1798</v>
      </c>
      <c r="N3316" t="s">
        <v>19434</v>
      </c>
      <c r="O3316" t="s">
        <v>3012</v>
      </c>
      <c r="P3316" t="s">
        <v>16173</v>
      </c>
      <c r="Q3316" t="s">
        <v>2189</v>
      </c>
      <c r="R3316" t="b">
        <v>0</v>
      </c>
      <c r="S3316">
        <v>2000</v>
      </c>
      <c r="T3316" t="s">
        <v>3002</v>
      </c>
      <c r="U3316" t="s">
        <v>3003</v>
      </c>
      <c r="V3316">
        <v>2</v>
      </c>
      <c r="W3316" t="s">
        <v>3012</v>
      </c>
    </row>
    <row r="3317" spans="1:23" hidden="1" x14ac:dyDescent="0.35">
      <c r="A3317" t="s">
        <v>2189</v>
      </c>
      <c r="C3317" s="403">
        <v>44840</v>
      </c>
      <c r="D3317" t="s">
        <v>3543</v>
      </c>
      <c r="E3317" t="s">
        <v>19435</v>
      </c>
      <c r="F3317" t="s">
        <v>19436</v>
      </c>
      <c r="G3317" t="s">
        <v>2832</v>
      </c>
      <c r="H3317" t="s">
        <v>19437</v>
      </c>
      <c r="I3317" t="s">
        <v>2832</v>
      </c>
      <c r="J3317" t="s">
        <v>101</v>
      </c>
      <c r="K3317" t="s">
        <v>792</v>
      </c>
      <c r="L3317" t="s">
        <v>16171</v>
      </c>
      <c r="M3317" t="s">
        <v>1798</v>
      </c>
      <c r="N3317" t="s">
        <v>19438</v>
      </c>
      <c r="O3317" t="s">
        <v>3001</v>
      </c>
      <c r="P3317" t="s">
        <v>16173</v>
      </c>
      <c r="Q3317" t="s">
        <v>2189</v>
      </c>
      <c r="R3317" t="b">
        <v>0</v>
      </c>
      <c r="S3317">
        <v>50000</v>
      </c>
      <c r="T3317" t="s">
        <v>3002</v>
      </c>
      <c r="U3317" t="s">
        <v>3003</v>
      </c>
      <c r="V3317">
        <v>50</v>
      </c>
      <c r="W3317" t="s">
        <v>3001</v>
      </c>
    </row>
    <row r="3318" spans="1:23" hidden="1" x14ac:dyDescent="0.35">
      <c r="A3318" t="s">
        <v>381</v>
      </c>
      <c r="C3318" s="403">
        <v>44840</v>
      </c>
      <c r="D3318" t="s">
        <v>3543</v>
      </c>
      <c r="E3318" t="s">
        <v>19439</v>
      </c>
      <c r="F3318" t="s">
        <v>19440</v>
      </c>
      <c r="G3318" t="s">
        <v>19441</v>
      </c>
      <c r="H3318" t="s">
        <v>19442</v>
      </c>
      <c r="I3318" t="s">
        <v>8979</v>
      </c>
      <c r="J3318" t="s">
        <v>94</v>
      </c>
      <c r="K3318" t="s">
        <v>456</v>
      </c>
      <c r="L3318" t="s">
        <v>8898</v>
      </c>
      <c r="M3318" t="s">
        <v>7359</v>
      </c>
      <c r="N3318" t="s">
        <v>19443</v>
      </c>
      <c r="O3318" t="s">
        <v>3012</v>
      </c>
      <c r="P3318" t="s">
        <v>8900</v>
      </c>
      <c r="Q3318" t="s">
        <v>456</v>
      </c>
      <c r="R3318" t="b">
        <v>0</v>
      </c>
      <c r="S3318">
        <v>3000</v>
      </c>
      <c r="T3318" t="s">
        <v>3002</v>
      </c>
      <c r="U3318" t="s">
        <v>3003</v>
      </c>
      <c r="V3318">
        <v>3</v>
      </c>
      <c r="W3318" t="s">
        <v>3012</v>
      </c>
    </row>
    <row r="3319" spans="1:23" hidden="1" x14ac:dyDescent="0.35">
      <c r="A3319" t="s">
        <v>381</v>
      </c>
      <c r="C3319" s="403">
        <v>44840</v>
      </c>
      <c r="D3319" t="s">
        <v>3543</v>
      </c>
      <c r="E3319" t="s">
        <v>19444</v>
      </c>
      <c r="F3319" t="s">
        <v>19445</v>
      </c>
      <c r="G3319" t="s">
        <v>19446</v>
      </c>
      <c r="H3319" t="s">
        <v>19447</v>
      </c>
      <c r="I3319" t="s">
        <v>19446</v>
      </c>
      <c r="J3319" t="s">
        <v>94</v>
      </c>
      <c r="K3319" t="s">
        <v>456</v>
      </c>
      <c r="L3319" t="s">
        <v>8898</v>
      </c>
      <c r="M3319" t="s">
        <v>19448</v>
      </c>
      <c r="N3319" t="s">
        <v>19449</v>
      </c>
      <c r="O3319" t="s">
        <v>3012</v>
      </c>
      <c r="P3319" t="s">
        <v>19450</v>
      </c>
      <c r="Q3319" t="s">
        <v>456</v>
      </c>
      <c r="R3319" t="b">
        <v>0</v>
      </c>
      <c r="S3319">
        <v>3000</v>
      </c>
      <c r="T3319" t="s">
        <v>3002</v>
      </c>
      <c r="U3319" t="s">
        <v>3003</v>
      </c>
      <c r="V3319">
        <v>3</v>
      </c>
      <c r="W3319" t="s">
        <v>3012</v>
      </c>
    </row>
    <row r="3320" spans="1:23" hidden="1" x14ac:dyDescent="0.35">
      <c r="A3320" t="s">
        <v>381</v>
      </c>
      <c r="C3320" s="403">
        <v>44840</v>
      </c>
      <c r="D3320" t="s">
        <v>3543</v>
      </c>
      <c r="E3320" t="s">
        <v>19451</v>
      </c>
      <c r="F3320" t="s">
        <v>19452</v>
      </c>
      <c r="G3320" t="s">
        <v>19453</v>
      </c>
      <c r="H3320" t="s">
        <v>19454</v>
      </c>
      <c r="I3320" t="s">
        <v>19453</v>
      </c>
      <c r="J3320" t="s">
        <v>94</v>
      </c>
      <c r="K3320" t="s">
        <v>456</v>
      </c>
      <c r="L3320" t="s">
        <v>8898</v>
      </c>
      <c r="M3320" t="s">
        <v>19448</v>
      </c>
      <c r="N3320" t="s">
        <v>19455</v>
      </c>
      <c r="O3320" t="s">
        <v>3012</v>
      </c>
      <c r="P3320" t="s">
        <v>19450</v>
      </c>
      <c r="Q3320" t="s">
        <v>456</v>
      </c>
      <c r="R3320" t="b">
        <v>0</v>
      </c>
      <c r="S3320">
        <v>2000</v>
      </c>
      <c r="T3320" t="s">
        <v>3002</v>
      </c>
      <c r="U3320" t="s">
        <v>3003</v>
      </c>
      <c r="V3320">
        <v>2</v>
      </c>
      <c r="W3320" t="s">
        <v>3012</v>
      </c>
    </row>
    <row r="3321" spans="1:23" hidden="1" x14ac:dyDescent="0.35">
      <c r="A3321" t="s">
        <v>2189</v>
      </c>
      <c r="C3321" s="403">
        <v>44839</v>
      </c>
      <c r="D3321" t="s">
        <v>3543</v>
      </c>
      <c r="E3321" t="s">
        <v>19456</v>
      </c>
      <c r="F3321" t="s">
        <v>19457</v>
      </c>
      <c r="G3321" t="s">
        <v>2361</v>
      </c>
      <c r="H3321" t="s">
        <v>19458</v>
      </c>
      <c r="I3321" t="s">
        <v>2361</v>
      </c>
      <c r="J3321" t="s">
        <v>101</v>
      </c>
      <c r="K3321" t="s">
        <v>792</v>
      </c>
      <c r="L3321" t="s">
        <v>8787</v>
      </c>
      <c r="M3321" t="s">
        <v>1798</v>
      </c>
      <c r="N3321" t="s">
        <v>19459</v>
      </c>
      <c r="O3321" t="s">
        <v>3012</v>
      </c>
      <c r="P3321" t="s">
        <v>11414</v>
      </c>
      <c r="Q3321" t="s">
        <v>2189</v>
      </c>
      <c r="R3321" t="b">
        <v>0</v>
      </c>
      <c r="S3321">
        <v>0</v>
      </c>
      <c r="T3321" t="s">
        <v>3002</v>
      </c>
      <c r="U3321" t="s">
        <v>3003</v>
      </c>
      <c r="V3321">
        <v>0</v>
      </c>
      <c r="W3321" t="s">
        <v>3012</v>
      </c>
    </row>
    <row r="3322" spans="1:23" hidden="1" x14ac:dyDescent="0.35">
      <c r="A3322" t="s">
        <v>2189</v>
      </c>
      <c r="C3322" s="403">
        <v>44839</v>
      </c>
      <c r="D3322" t="s">
        <v>3543</v>
      </c>
      <c r="E3322" t="s">
        <v>19460</v>
      </c>
      <c r="F3322" t="s">
        <v>19461</v>
      </c>
      <c r="G3322" t="s">
        <v>19462</v>
      </c>
      <c r="H3322" t="s">
        <v>19463</v>
      </c>
      <c r="I3322" t="s">
        <v>6663</v>
      </c>
      <c r="J3322" t="s">
        <v>101</v>
      </c>
      <c r="K3322" t="s">
        <v>792</v>
      </c>
      <c r="L3322" t="s">
        <v>8787</v>
      </c>
      <c r="M3322" t="s">
        <v>1798</v>
      </c>
      <c r="N3322" t="s">
        <v>19464</v>
      </c>
      <c r="O3322" t="s">
        <v>3012</v>
      </c>
      <c r="P3322" t="s">
        <v>11414</v>
      </c>
      <c r="Q3322" t="s">
        <v>2189</v>
      </c>
      <c r="R3322" t="b">
        <v>0</v>
      </c>
      <c r="S3322">
        <v>4000</v>
      </c>
      <c r="T3322" t="s">
        <v>3002</v>
      </c>
      <c r="U3322" t="s">
        <v>3003</v>
      </c>
      <c r="V3322">
        <v>4</v>
      </c>
      <c r="W3322" t="s">
        <v>3012</v>
      </c>
    </row>
    <row r="3323" spans="1:23" hidden="1" x14ac:dyDescent="0.35">
      <c r="A3323" t="s">
        <v>381</v>
      </c>
      <c r="C3323" s="403">
        <v>44839</v>
      </c>
      <c r="D3323" t="s">
        <v>3543</v>
      </c>
      <c r="E3323" t="s">
        <v>19465</v>
      </c>
      <c r="F3323" t="s">
        <v>19466</v>
      </c>
      <c r="G3323" t="s">
        <v>19467</v>
      </c>
      <c r="H3323" t="s">
        <v>19468</v>
      </c>
      <c r="I3323" t="s">
        <v>2526</v>
      </c>
      <c r="J3323" t="s">
        <v>94</v>
      </c>
      <c r="K3323" t="s">
        <v>456</v>
      </c>
      <c r="L3323" t="s">
        <v>3146</v>
      </c>
      <c r="M3323" t="s">
        <v>3498</v>
      </c>
      <c r="N3323" t="s">
        <v>19469</v>
      </c>
      <c r="O3323" t="s">
        <v>3012</v>
      </c>
      <c r="P3323" t="s">
        <v>10478</v>
      </c>
      <c r="Q3323" t="s">
        <v>456</v>
      </c>
      <c r="R3323" t="b">
        <v>0</v>
      </c>
      <c r="S3323">
        <v>2000</v>
      </c>
      <c r="T3323" t="s">
        <v>3002</v>
      </c>
      <c r="U3323" t="s">
        <v>3003</v>
      </c>
      <c r="V3323">
        <v>2</v>
      </c>
      <c r="W3323" t="s">
        <v>3012</v>
      </c>
    </row>
    <row r="3324" spans="1:23" hidden="1" x14ac:dyDescent="0.35">
      <c r="A3324" t="s">
        <v>381</v>
      </c>
      <c r="C3324" s="403">
        <v>44839</v>
      </c>
      <c r="D3324" t="s">
        <v>3543</v>
      </c>
      <c r="E3324" t="s">
        <v>19470</v>
      </c>
      <c r="F3324" t="s">
        <v>19471</v>
      </c>
      <c r="G3324" t="s">
        <v>19472</v>
      </c>
      <c r="H3324" t="s">
        <v>19473</v>
      </c>
      <c r="I3324" t="s">
        <v>19472</v>
      </c>
      <c r="J3324" t="s">
        <v>94</v>
      </c>
      <c r="K3324" t="s">
        <v>456</v>
      </c>
      <c r="L3324" t="s">
        <v>3146</v>
      </c>
      <c r="M3324" t="s">
        <v>3498</v>
      </c>
      <c r="N3324" t="s">
        <v>19474</v>
      </c>
      <c r="O3324" t="s">
        <v>3012</v>
      </c>
      <c r="P3324" t="s">
        <v>10478</v>
      </c>
      <c r="Q3324" t="s">
        <v>456</v>
      </c>
      <c r="R3324" t="b">
        <v>0</v>
      </c>
      <c r="S3324">
        <v>3000</v>
      </c>
      <c r="T3324" t="s">
        <v>3002</v>
      </c>
      <c r="U3324" t="s">
        <v>3003</v>
      </c>
      <c r="V3324">
        <v>3</v>
      </c>
      <c r="W3324" t="s">
        <v>3012</v>
      </c>
    </row>
    <row r="3325" spans="1:23" hidden="1" x14ac:dyDescent="0.35">
      <c r="A3325" t="s">
        <v>381</v>
      </c>
      <c r="C3325" s="403">
        <v>44839</v>
      </c>
      <c r="D3325" t="s">
        <v>3543</v>
      </c>
      <c r="E3325" t="s">
        <v>19475</v>
      </c>
      <c r="F3325" t="s">
        <v>19476</v>
      </c>
      <c r="G3325" t="s">
        <v>2318</v>
      </c>
      <c r="H3325" t="s">
        <v>19477</v>
      </c>
      <c r="I3325" t="s">
        <v>2318</v>
      </c>
      <c r="J3325" t="s">
        <v>94</v>
      </c>
      <c r="K3325" t="s">
        <v>456</v>
      </c>
      <c r="L3325" t="s">
        <v>3146</v>
      </c>
      <c r="M3325" t="s">
        <v>15907</v>
      </c>
      <c r="N3325" t="s">
        <v>19478</v>
      </c>
      <c r="O3325" t="s">
        <v>3012</v>
      </c>
      <c r="P3325" t="s">
        <v>15909</v>
      </c>
      <c r="Q3325" t="s">
        <v>456</v>
      </c>
      <c r="R3325" t="b">
        <v>0</v>
      </c>
      <c r="S3325">
        <v>3000</v>
      </c>
      <c r="T3325" t="s">
        <v>3002</v>
      </c>
      <c r="U3325" t="s">
        <v>3003</v>
      </c>
      <c r="V3325">
        <v>3</v>
      </c>
      <c r="W3325" t="s">
        <v>3012</v>
      </c>
    </row>
    <row r="3326" spans="1:23" hidden="1" x14ac:dyDescent="0.35">
      <c r="A3326" t="s">
        <v>2189</v>
      </c>
      <c r="C3326" s="403">
        <v>44839</v>
      </c>
      <c r="D3326" t="s">
        <v>3543</v>
      </c>
      <c r="E3326" t="s">
        <v>19479</v>
      </c>
      <c r="F3326" t="s">
        <v>19480</v>
      </c>
      <c r="G3326" t="s">
        <v>19481</v>
      </c>
      <c r="H3326" t="s">
        <v>19482</v>
      </c>
      <c r="I3326" t="s">
        <v>2467</v>
      </c>
      <c r="J3326" t="s">
        <v>100</v>
      </c>
      <c r="K3326" t="s">
        <v>293</v>
      </c>
      <c r="L3326" t="s">
        <v>9198</v>
      </c>
      <c r="M3326" t="s">
        <v>1798</v>
      </c>
      <c r="N3326" t="s">
        <v>19483</v>
      </c>
      <c r="O3326" t="s">
        <v>3012</v>
      </c>
      <c r="P3326" t="s">
        <v>9915</v>
      </c>
      <c r="Q3326" t="s">
        <v>293</v>
      </c>
      <c r="R3326" t="b">
        <v>0</v>
      </c>
      <c r="S3326">
        <v>2000</v>
      </c>
      <c r="T3326" t="s">
        <v>3002</v>
      </c>
      <c r="U3326" t="s">
        <v>3003</v>
      </c>
      <c r="V3326">
        <v>2</v>
      </c>
      <c r="W3326" t="s">
        <v>3012</v>
      </c>
    </row>
    <row r="3327" spans="1:23" hidden="1" x14ac:dyDescent="0.35">
      <c r="A3327" t="s">
        <v>381</v>
      </c>
      <c r="C3327" s="403">
        <v>44839</v>
      </c>
      <c r="D3327" t="s">
        <v>3543</v>
      </c>
      <c r="E3327" t="s">
        <v>635</v>
      </c>
      <c r="F3327" t="s">
        <v>19484</v>
      </c>
      <c r="G3327" t="s">
        <v>2338</v>
      </c>
      <c r="H3327" t="s">
        <v>19485</v>
      </c>
      <c r="I3327" t="s">
        <v>19486</v>
      </c>
      <c r="J3327" t="s">
        <v>94</v>
      </c>
      <c r="K3327" t="s">
        <v>456</v>
      </c>
      <c r="L3327" t="s">
        <v>3146</v>
      </c>
      <c r="M3327" t="s">
        <v>15090</v>
      </c>
      <c r="N3327" t="s">
        <v>19487</v>
      </c>
      <c r="O3327" t="s">
        <v>3021</v>
      </c>
      <c r="P3327" t="s">
        <v>19209</v>
      </c>
      <c r="Q3327" t="s">
        <v>456</v>
      </c>
      <c r="R3327" t="b">
        <v>0</v>
      </c>
      <c r="S3327">
        <v>10000</v>
      </c>
      <c r="T3327" t="s">
        <v>3013</v>
      </c>
      <c r="U3327" t="s">
        <v>3003</v>
      </c>
      <c r="V3327">
        <v>10</v>
      </c>
      <c r="W3327" t="s">
        <v>3021</v>
      </c>
    </row>
    <row r="3328" spans="1:23" hidden="1" x14ac:dyDescent="0.35">
      <c r="A3328" t="s">
        <v>381</v>
      </c>
      <c r="C3328" s="403">
        <v>44839</v>
      </c>
      <c r="D3328" t="s">
        <v>3661</v>
      </c>
      <c r="E3328" t="s">
        <v>2777</v>
      </c>
      <c r="F3328" t="s">
        <v>19488</v>
      </c>
      <c r="G3328" t="s">
        <v>2778</v>
      </c>
      <c r="H3328" t="s">
        <v>19489</v>
      </c>
      <c r="I3328" t="s">
        <v>2779</v>
      </c>
      <c r="J3328" t="s">
        <v>94</v>
      </c>
      <c r="K3328" t="s">
        <v>456</v>
      </c>
      <c r="L3328" t="s">
        <v>3146</v>
      </c>
      <c r="M3328" t="s">
        <v>19490</v>
      </c>
      <c r="N3328" t="s">
        <v>19491</v>
      </c>
      <c r="O3328" t="s">
        <v>3021</v>
      </c>
      <c r="P3328" t="s">
        <v>19209</v>
      </c>
      <c r="Q3328" t="s">
        <v>456</v>
      </c>
      <c r="R3328" t="b">
        <v>0</v>
      </c>
      <c r="S3328">
        <v>10000</v>
      </c>
      <c r="T3328" t="s">
        <v>3013</v>
      </c>
      <c r="U3328" t="s">
        <v>3003</v>
      </c>
      <c r="V3328">
        <v>10</v>
      </c>
      <c r="W3328" t="s">
        <v>3021</v>
      </c>
    </row>
    <row r="3329" spans="1:23" hidden="1" x14ac:dyDescent="0.35">
      <c r="A3329" t="s">
        <v>2189</v>
      </c>
      <c r="C3329" s="403">
        <v>44838</v>
      </c>
      <c r="D3329" t="s">
        <v>3543</v>
      </c>
      <c r="E3329" t="s">
        <v>19492</v>
      </c>
      <c r="F3329" t="s">
        <v>19493</v>
      </c>
      <c r="G3329" t="s">
        <v>2286</v>
      </c>
      <c r="H3329" t="s">
        <v>19494</v>
      </c>
      <c r="I3329" t="s">
        <v>2286</v>
      </c>
      <c r="J3329" t="s">
        <v>101</v>
      </c>
      <c r="K3329" t="s">
        <v>792</v>
      </c>
      <c r="L3329" t="s">
        <v>3645</v>
      </c>
      <c r="M3329" t="s">
        <v>1798</v>
      </c>
      <c r="N3329" t="s">
        <v>19495</v>
      </c>
      <c r="O3329" t="s">
        <v>3012</v>
      </c>
      <c r="P3329" t="s">
        <v>11490</v>
      </c>
      <c r="Q3329" t="s">
        <v>2189</v>
      </c>
      <c r="R3329" t="b">
        <v>0</v>
      </c>
      <c r="S3329">
        <v>1000</v>
      </c>
      <c r="T3329" t="s">
        <v>3002</v>
      </c>
      <c r="U3329" t="s">
        <v>3003</v>
      </c>
      <c r="V3329">
        <v>1</v>
      </c>
      <c r="W3329" t="s">
        <v>3012</v>
      </c>
    </row>
    <row r="3330" spans="1:23" hidden="1" x14ac:dyDescent="0.35">
      <c r="A3330" t="s">
        <v>2189</v>
      </c>
      <c r="C3330" s="403">
        <v>44838</v>
      </c>
      <c r="D3330" t="s">
        <v>3543</v>
      </c>
      <c r="E3330" t="s">
        <v>19496</v>
      </c>
      <c r="F3330" t="s">
        <v>19497</v>
      </c>
      <c r="G3330" t="s">
        <v>2314</v>
      </c>
      <c r="H3330" t="s">
        <v>19498</v>
      </c>
      <c r="I3330" t="s">
        <v>2314</v>
      </c>
      <c r="J3330" t="s">
        <v>101</v>
      </c>
      <c r="K3330" t="s">
        <v>792</v>
      </c>
      <c r="L3330" t="s">
        <v>16171</v>
      </c>
      <c r="M3330" t="s">
        <v>1798</v>
      </c>
      <c r="N3330" t="s">
        <v>19499</v>
      </c>
      <c r="O3330" t="s">
        <v>3030</v>
      </c>
      <c r="P3330" t="s">
        <v>16173</v>
      </c>
      <c r="Q3330" t="s">
        <v>2189</v>
      </c>
      <c r="R3330" t="b">
        <v>0</v>
      </c>
      <c r="S3330">
        <v>20000</v>
      </c>
      <c r="T3330" t="s">
        <v>3002</v>
      </c>
      <c r="U3330" t="s">
        <v>3003</v>
      </c>
      <c r="V3330">
        <v>20</v>
      </c>
      <c r="W3330" t="s">
        <v>3030</v>
      </c>
    </row>
    <row r="3331" spans="1:23" hidden="1" x14ac:dyDescent="0.35">
      <c r="A3331" t="s">
        <v>2189</v>
      </c>
      <c r="C3331" s="403">
        <v>44838</v>
      </c>
      <c r="D3331" t="s">
        <v>3543</v>
      </c>
      <c r="E3331" t="s">
        <v>19500</v>
      </c>
      <c r="F3331" t="s">
        <v>19501</v>
      </c>
      <c r="G3331" t="s">
        <v>2469</v>
      </c>
      <c r="H3331" t="s">
        <v>19502</v>
      </c>
      <c r="I3331" t="s">
        <v>2469</v>
      </c>
      <c r="J3331" t="s">
        <v>101</v>
      </c>
      <c r="K3331" t="s">
        <v>792</v>
      </c>
      <c r="L3331" t="s">
        <v>16171</v>
      </c>
      <c r="M3331" t="s">
        <v>1798</v>
      </c>
      <c r="N3331" t="s">
        <v>19503</v>
      </c>
      <c r="O3331" t="s">
        <v>3012</v>
      </c>
      <c r="P3331" t="s">
        <v>16173</v>
      </c>
      <c r="Q3331" t="s">
        <v>2189</v>
      </c>
      <c r="R3331" t="b">
        <v>0</v>
      </c>
      <c r="S3331">
        <v>5000</v>
      </c>
      <c r="T3331" t="s">
        <v>3002</v>
      </c>
      <c r="U3331" t="s">
        <v>3003</v>
      </c>
      <c r="V3331">
        <v>5</v>
      </c>
      <c r="W3331" t="s">
        <v>3012</v>
      </c>
    </row>
    <row r="3332" spans="1:23" hidden="1" x14ac:dyDescent="0.35">
      <c r="A3332" t="s">
        <v>381</v>
      </c>
      <c r="C3332" s="403">
        <v>44838</v>
      </c>
      <c r="D3332" t="s">
        <v>3543</v>
      </c>
      <c r="E3332" t="s">
        <v>19504</v>
      </c>
      <c r="F3332" t="s">
        <v>19505</v>
      </c>
      <c r="G3332" t="s">
        <v>16210</v>
      </c>
      <c r="H3332" t="s">
        <v>19506</v>
      </c>
      <c r="I3332" t="s">
        <v>16210</v>
      </c>
      <c r="J3332" t="s">
        <v>94</v>
      </c>
      <c r="K3332" t="s">
        <v>456</v>
      </c>
      <c r="L3332" t="s">
        <v>8315</v>
      </c>
      <c r="M3332" t="s">
        <v>8316</v>
      </c>
      <c r="N3332" t="s">
        <v>19507</v>
      </c>
      <c r="O3332" t="s">
        <v>3012</v>
      </c>
      <c r="P3332" t="s">
        <v>8318</v>
      </c>
      <c r="Q3332" t="s">
        <v>456</v>
      </c>
      <c r="R3332" t="b">
        <v>0</v>
      </c>
      <c r="S3332">
        <v>5000</v>
      </c>
      <c r="T3332" t="s">
        <v>3002</v>
      </c>
      <c r="U3332" t="s">
        <v>3003</v>
      </c>
      <c r="V3332">
        <v>5</v>
      </c>
      <c r="W3332" t="s">
        <v>3012</v>
      </c>
    </row>
    <row r="3333" spans="1:23" hidden="1" x14ac:dyDescent="0.35">
      <c r="A3333" t="s">
        <v>381</v>
      </c>
      <c r="C3333" s="403">
        <v>44838</v>
      </c>
      <c r="D3333" t="s">
        <v>3543</v>
      </c>
      <c r="E3333" t="s">
        <v>19508</v>
      </c>
      <c r="F3333" t="s">
        <v>19509</v>
      </c>
      <c r="G3333" t="s">
        <v>19510</v>
      </c>
      <c r="H3333" t="s">
        <v>19511</v>
      </c>
      <c r="I3333" t="s">
        <v>19510</v>
      </c>
      <c r="J3333" t="s">
        <v>94</v>
      </c>
      <c r="K3333" t="s">
        <v>456</v>
      </c>
      <c r="L3333" t="s">
        <v>8315</v>
      </c>
      <c r="M3333" t="s">
        <v>12121</v>
      </c>
      <c r="N3333" t="s">
        <v>19512</v>
      </c>
      <c r="O3333" t="s">
        <v>3021</v>
      </c>
      <c r="P3333" t="s">
        <v>8318</v>
      </c>
      <c r="Q3333" t="s">
        <v>456</v>
      </c>
      <c r="R3333" t="b">
        <v>0</v>
      </c>
      <c r="S3333">
        <v>8000</v>
      </c>
      <c r="T3333" t="s">
        <v>3002</v>
      </c>
      <c r="U3333" t="s">
        <v>3003</v>
      </c>
      <c r="V3333">
        <v>8</v>
      </c>
      <c r="W3333" t="s">
        <v>3021</v>
      </c>
    </row>
    <row r="3334" spans="1:23" hidden="1" x14ac:dyDescent="0.35">
      <c r="A3334" t="s">
        <v>381</v>
      </c>
      <c r="C3334" s="403">
        <v>44838</v>
      </c>
      <c r="D3334" t="s">
        <v>3543</v>
      </c>
      <c r="E3334" t="s">
        <v>19513</v>
      </c>
      <c r="F3334" t="s">
        <v>19514</v>
      </c>
      <c r="G3334" t="s">
        <v>19515</v>
      </c>
      <c r="H3334" t="s">
        <v>19516</v>
      </c>
      <c r="I3334" t="s">
        <v>19515</v>
      </c>
      <c r="J3334" t="s">
        <v>94</v>
      </c>
      <c r="K3334" t="s">
        <v>456</v>
      </c>
      <c r="L3334" t="s">
        <v>8315</v>
      </c>
      <c r="M3334" t="s">
        <v>12947</v>
      </c>
      <c r="N3334" t="s">
        <v>19517</v>
      </c>
      <c r="O3334" t="s">
        <v>3012</v>
      </c>
      <c r="P3334" t="s">
        <v>8318</v>
      </c>
      <c r="Q3334" t="s">
        <v>456</v>
      </c>
      <c r="R3334" t="b">
        <v>0</v>
      </c>
      <c r="S3334">
        <v>3000</v>
      </c>
      <c r="T3334" t="s">
        <v>3002</v>
      </c>
      <c r="U3334" t="s">
        <v>3003</v>
      </c>
      <c r="V3334">
        <v>3</v>
      </c>
      <c r="W3334" t="s">
        <v>3012</v>
      </c>
    </row>
    <row r="3335" spans="1:23" hidden="1" x14ac:dyDescent="0.35">
      <c r="A3335" t="s">
        <v>381</v>
      </c>
      <c r="C3335" s="403">
        <v>44838</v>
      </c>
      <c r="D3335" t="s">
        <v>3543</v>
      </c>
      <c r="E3335" t="s">
        <v>19518</v>
      </c>
      <c r="F3335" t="s">
        <v>19519</v>
      </c>
      <c r="G3335" t="s">
        <v>19520</v>
      </c>
      <c r="H3335" t="s">
        <v>19521</v>
      </c>
      <c r="I3335" t="s">
        <v>19522</v>
      </c>
      <c r="J3335" t="s">
        <v>94</v>
      </c>
      <c r="K3335" t="s">
        <v>456</v>
      </c>
      <c r="L3335" t="s">
        <v>8315</v>
      </c>
      <c r="M3335" t="s">
        <v>4245</v>
      </c>
      <c r="N3335" t="s">
        <v>19523</v>
      </c>
      <c r="O3335" t="s">
        <v>3012</v>
      </c>
      <c r="P3335" t="s">
        <v>10894</v>
      </c>
      <c r="Q3335" t="s">
        <v>456</v>
      </c>
      <c r="R3335" t="b">
        <v>0</v>
      </c>
      <c r="S3335">
        <v>3000</v>
      </c>
      <c r="T3335" t="s">
        <v>3002</v>
      </c>
      <c r="U3335" t="s">
        <v>3003</v>
      </c>
      <c r="V3335">
        <v>3</v>
      </c>
      <c r="W3335" t="s">
        <v>3012</v>
      </c>
    </row>
    <row r="3336" spans="1:23" hidden="1" x14ac:dyDescent="0.35">
      <c r="A3336" t="s">
        <v>381</v>
      </c>
      <c r="C3336" s="403">
        <v>44836</v>
      </c>
      <c r="D3336" t="s">
        <v>3543</v>
      </c>
      <c r="E3336" t="s">
        <v>19524</v>
      </c>
      <c r="F3336" t="s">
        <v>19525</v>
      </c>
      <c r="G3336" t="s">
        <v>11084</v>
      </c>
      <c r="H3336" t="s">
        <v>19526</v>
      </c>
      <c r="I3336" t="s">
        <v>11084</v>
      </c>
      <c r="J3336" t="s">
        <v>94</v>
      </c>
      <c r="K3336" t="s">
        <v>456</v>
      </c>
      <c r="L3336" t="s">
        <v>8929</v>
      </c>
      <c r="M3336" t="s">
        <v>17744</v>
      </c>
      <c r="N3336" t="s">
        <v>19527</v>
      </c>
      <c r="O3336" t="s">
        <v>3012</v>
      </c>
      <c r="P3336" t="s">
        <v>17746</v>
      </c>
      <c r="Q3336" t="s">
        <v>456</v>
      </c>
      <c r="R3336" t="b">
        <v>0</v>
      </c>
      <c r="S3336">
        <v>3000</v>
      </c>
      <c r="T3336" t="s">
        <v>3002</v>
      </c>
      <c r="U3336" t="s">
        <v>3003</v>
      </c>
      <c r="V3336">
        <v>3</v>
      </c>
      <c r="W3336" t="s">
        <v>3012</v>
      </c>
    </row>
    <row r="3337" spans="1:23" hidden="1" x14ac:dyDescent="0.35">
      <c r="A3337" t="s">
        <v>381</v>
      </c>
      <c r="C3337" s="403">
        <v>44836</v>
      </c>
      <c r="D3337" t="s">
        <v>3543</v>
      </c>
      <c r="E3337" t="s">
        <v>19528</v>
      </c>
      <c r="F3337" t="s">
        <v>19529</v>
      </c>
      <c r="G3337" t="s">
        <v>19530</v>
      </c>
      <c r="H3337" t="s">
        <v>19531</v>
      </c>
      <c r="I3337" t="s">
        <v>19530</v>
      </c>
      <c r="J3337" t="s">
        <v>94</v>
      </c>
      <c r="K3337" t="s">
        <v>456</v>
      </c>
      <c r="L3337" t="s">
        <v>8929</v>
      </c>
      <c r="M3337" t="s">
        <v>17744</v>
      </c>
      <c r="N3337" t="s">
        <v>19532</v>
      </c>
      <c r="O3337" t="s">
        <v>3012</v>
      </c>
      <c r="P3337" t="s">
        <v>17746</v>
      </c>
      <c r="Q3337" t="s">
        <v>456</v>
      </c>
      <c r="R3337" t="b">
        <v>0</v>
      </c>
      <c r="S3337">
        <v>3000</v>
      </c>
      <c r="T3337" t="s">
        <v>3002</v>
      </c>
      <c r="U3337" t="s">
        <v>3003</v>
      </c>
      <c r="V3337">
        <v>3</v>
      </c>
      <c r="W3337" t="s">
        <v>3012</v>
      </c>
    </row>
    <row r="3338" spans="1:23" hidden="1" x14ac:dyDescent="0.35">
      <c r="A3338" t="s">
        <v>381</v>
      </c>
      <c r="C3338" s="403">
        <v>44836</v>
      </c>
      <c r="D3338" t="s">
        <v>3543</v>
      </c>
      <c r="E3338" t="s">
        <v>19533</v>
      </c>
      <c r="F3338" t="s">
        <v>19534</v>
      </c>
      <c r="G3338" t="s">
        <v>2685</v>
      </c>
      <c r="H3338" t="s">
        <v>19535</v>
      </c>
      <c r="I3338" t="s">
        <v>2685</v>
      </c>
      <c r="J3338" t="s">
        <v>94</v>
      </c>
      <c r="K3338" t="s">
        <v>456</v>
      </c>
      <c r="L3338" t="s">
        <v>3047</v>
      </c>
      <c r="M3338" t="s">
        <v>9675</v>
      </c>
      <c r="N3338" t="s">
        <v>19536</v>
      </c>
      <c r="O3338" t="s">
        <v>3012</v>
      </c>
      <c r="P3338" t="s">
        <v>9675</v>
      </c>
      <c r="Q3338" t="s">
        <v>415</v>
      </c>
      <c r="R3338" t="b">
        <v>0</v>
      </c>
      <c r="S3338">
        <v>3000</v>
      </c>
      <c r="T3338" t="s">
        <v>3002</v>
      </c>
      <c r="U3338" t="s">
        <v>3003</v>
      </c>
      <c r="V3338">
        <v>3</v>
      </c>
      <c r="W3338" t="s">
        <v>3012</v>
      </c>
    </row>
    <row r="3339" spans="1:23" hidden="1" x14ac:dyDescent="0.35">
      <c r="A3339" t="s">
        <v>381</v>
      </c>
      <c r="C3339" s="403">
        <v>44836</v>
      </c>
      <c r="D3339" t="s">
        <v>3543</v>
      </c>
      <c r="E3339" t="s">
        <v>19537</v>
      </c>
      <c r="F3339" t="s">
        <v>19538</v>
      </c>
      <c r="G3339" t="s">
        <v>7234</v>
      </c>
      <c r="H3339" t="s">
        <v>19539</v>
      </c>
      <c r="I3339" t="s">
        <v>7234</v>
      </c>
      <c r="J3339" t="s">
        <v>94</v>
      </c>
      <c r="K3339" t="s">
        <v>456</v>
      </c>
      <c r="L3339" t="s">
        <v>3047</v>
      </c>
      <c r="M3339" t="s">
        <v>9675</v>
      </c>
      <c r="N3339" t="s">
        <v>19536</v>
      </c>
      <c r="O3339" t="s">
        <v>3021</v>
      </c>
      <c r="P3339" t="s">
        <v>9675</v>
      </c>
      <c r="Q3339" t="s">
        <v>415</v>
      </c>
      <c r="R3339" t="b">
        <v>0</v>
      </c>
      <c r="S3339">
        <v>5000</v>
      </c>
      <c r="T3339" t="s">
        <v>3002</v>
      </c>
      <c r="U3339" t="s">
        <v>3003</v>
      </c>
      <c r="V3339">
        <v>5</v>
      </c>
      <c r="W3339" t="s">
        <v>3021</v>
      </c>
    </row>
    <row r="3340" spans="1:23" hidden="1" x14ac:dyDescent="0.35">
      <c r="A3340" t="s">
        <v>2176</v>
      </c>
      <c r="C3340" s="403">
        <v>44835</v>
      </c>
      <c r="D3340" t="s">
        <v>3543</v>
      </c>
      <c r="E3340" t="s">
        <v>19540</v>
      </c>
      <c r="F3340" t="s">
        <v>19541</v>
      </c>
      <c r="G3340" t="s">
        <v>19542</v>
      </c>
      <c r="H3340" t="s">
        <v>19543</v>
      </c>
      <c r="I3340" t="s">
        <v>19542</v>
      </c>
      <c r="J3340" t="s">
        <v>105</v>
      </c>
      <c r="K3340" t="s">
        <v>2179</v>
      </c>
      <c r="L3340" t="s">
        <v>3134</v>
      </c>
      <c r="M3340" t="s">
        <v>1798</v>
      </c>
      <c r="N3340" t="s">
        <v>19544</v>
      </c>
      <c r="O3340" t="s">
        <v>3012</v>
      </c>
      <c r="P3340" t="s">
        <v>18967</v>
      </c>
      <c r="Q3340" t="s">
        <v>378</v>
      </c>
      <c r="R3340" t="b">
        <v>0</v>
      </c>
      <c r="S3340">
        <v>2000</v>
      </c>
      <c r="T3340" t="s">
        <v>3002</v>
      </c>
      <c r="U3340" t="s">
        <v>3003</v>
      </c>
      <c r="V3340">
        <v>2</v>
      </c>
      <c r="W3340" t="s">
        <v>3012</v>
      </c>
    </row>
    <row r="3341" spans="1:23" hidden="1" x14ac:dyDescent="0.35">
      <c r="A3341" t="s">
        <v>2176</v>
      </c>
      <c r="C3341" s="403">
        <v>44835</v>
      </c>
      <c r="D3341" t="s">
        <v>3223</v>
      </c>
      <c r="E3341" t="s">
        <v>19545</v>
      </c>
      <c r="F3341" t="s">
        <v>19546</v>
      </c>
      <c r="G3341" t="s">
        <v>3810</v>
      </c>
      <c r="H3341" t="s">
        <v>19547</v>
      </c>
      <c r="I3341" t="s">
        <v>3810</v>
      </c>
      <c r="J3341" t="s">
        <v>105</v>
      </c>
      <c r="K3341" t="s">
        <v>2179</v>
      </c>
      <c r="L3341" t="s">
        <v>3134</v>
      </c>
      <c r="M3341" t="s">
        <v>1798</v>
      </c>
      <c r="N3341" t="s">
        <v>19548</v>
      </c>
      <c r="O3341" t="s">
        <v>3021</v>
      </c>
      <c r="P3341" t="s">
        <v>18967</v>
      </c>
      <c r="Q3341" t="s">
        <v>378</v>
      </c>
      <c r="R3341" t="b">
        <v>0</v>
      </c>
      <c r="S3341">
        <v>4000</v>
      </c>
      <c r="T3341" t="s">
        <v>3002</v>
      </c>
      <c r="U3341" t="s">
        <v>3003</v>
      </c>
      <c r="V3341">
        <v>4</v>
      </c>
      <c r="W3341" t="s">
        <v>3021</v>
      </c>
    </row>
    <row r="3342" spans="1:23" hidden="1" x14ac:dyDescent="0.35">
      <c r="A3342" t="s">
        <v>2176</v>
      </c>
      <c r="C3342" s="403">
        <v>44834</v>
      </c>
      <c r="D3342" t="s">
        <v>3543</v>
      </c>
      <c r="E3342" t="s">
        <v>19549</v>
      </c>
      <c r="F3342" t="s">
        <v>19550</v>
      </c>
      <c r="G3342" t="s">
        <v>19551</v>
      </c>
      <c r="H3342" t="s">
        <v>19552</v>
      </c>
      <c r="I3342" t="s">
        <v>19553</v>
      </c>
      <c r="J3342" t="s">
        <v>105</v>
      </c>
      <c r="K3342" t="s">
        <v>349</v>
      </c>
      <c r="L3342" t="s">
        <v>3667</v>
      </c>
      <c r="M3342" t="s">
        <v>9252</v>
      </c>
      <c r="N3342" t="s">
        <v>9253</v>
      </c>
      <c r="O3342" t="s">
        <v>3021</v>
      </c>
      <c r="P3342" t="s">
        <v>9254</v>
      </c>
      <c r="Q3342" t="s">
        <v>349</v>
      </c>
      <c r="R3342" t="b">
        <v>0</v>
      </c>
      <c r="S3342">
        <v>15000</v>
      </c>
      <c r="T3342" t="s">
        <v>3002</v>
      </c>
      <c r="U3342" t="s">
        <v>3003</v>
      </c>
      <c r="V3342">
        <v>15</v>
      </c>
      <c r="W3342" t="s">
        <v>3021</v>
      </c>
    </row>
    <row r="3343" spans="1:23" hidden="1" x14ac:dyDescent="0.35">
      <c r="A3343" t="s">
        <v>2176</v>
      </c>
      <c r="C3343" s="403">
        <v>44834</v>
      </c>
      <c r="D3343" t="s">
        <v>3543</v>
      </c>
      <c r="E3343" t="s">
        <v>19554</v>
      </c>
      <c r="F3343" t="s">
        <v>19555</v>
      </c>
      <c r="G3343" t="s">
        <v>2682</v>
      </c>
      <c r="H3343" t="s">
        <v>19556</v>
      </c>
      <c r="I3343" t="s">
        <v>2682</v>
      </c>
      <c r="J3343" t="s">
        <v>105</v>
      </c>
      <c r="K3343" t="s">
        <v>2179</v>
      </c>
      <c r="L3343" t="s">
        <v>3134</v>
      </c>
      <c r="M3343" t="s">
        <v>1798</v>
      </c>
      <c r="N3343" t="s">
        <v>19557</v>
      </c>
      <c r="O3343" t="s">
        <v>3012</v>
      </c>
      <c r="P3343" t="s">
        <v>18967</v>
      </c>
      <c r="Q3343" t="s">
        <v>378</v>
      </c>
      <c r="R3343" t="b">
        <v>0</v>
      </c>
      <c r="S3343">
        <v>2000</v>
      </c>
      <c r="T3343" t="s">
        <v>3002</v>
      </c>
      <c r="U3343" t="s">
        <v>3003</v>
      </c>
      <c r="V3343">
        <v>2</v>
      </c>
      <c r="W3343" t="s">
        <v>3012</v>
      </c>
    </row>
    <row r="3344" spans="1:23" hidden="1" x14ac:dyDescent="0.35">
      <c r="A3344" t="s">
        <v>2176</v>
      </c>
      <c r="C3344" s="403">
        <v>44834</v>
      </c>
      <c r="D3344" t="s">
        <v>3543</v>
      </c>
      <c r="E3344" t="s">
        <v>19558</v>
      </c>
      <c r="F3344" t="s">
        <v>19559</v>
      </c>
      <c r="G3344" t="s">
        <v>19560</v>
      </c>
      <c r="H3344" t="s">
        <v>19561</v>
      </c>
      <c r="I3344" t="s">
        <v>2526</v>
      </c>
      <c r="J3344" t="s">
        <v>105</v>
      </c>
      <c r="K3344" t="s">
        <v>349</v>
      </c>
      <c r="L3344" t="s">
        <v>3667</v>
      </c>
      <c r="M3344" t="s">
        <v>19115</v>
      </c>
      <c r="N3344" t="s">
        <v>19562</v>
      </c>
      <c r="O3344" t="s">
        <v>3012</v>
      </c>
      <c r="P3344" t="s">
        <v>13774</v>
      </c>
      <c r="Q3344" t="s">
        <v>349</v>
      </c>
      <c r="R3344" t="b">
        <v>0</v>
      </c>
      <c r="S3344">
        <v>2000</v>
      </c>
      <c r="T3344" t="s">
        <v>3002</v>
      </c>
      <c r="U3344" t="s">
        <v>3003</v>
      </c>
      <c r="V3344">
        <v>2</v>
      </c>
      <c r="W3344" t="s">
        <v>3012</v>
      </c>
    </row>
    <row r="3345" spans="1:23" hidden="1" x14ac:dyDescent="0.35">
      <c r="A3345" t="s">
        <v>2176</v>
      </c>
      <c r="C3345" s="403">
        <v>44834</v>
      </c>
      <c r="D3345" t="s">
        <v>3543</v>
      </c>
      <c r="E3345" t="s">
        <v>19563</v>
      </c>
      <c r="F3345" t="s">
        <v>19564</v>
      </c>
      <c r="G3345" t="s">
        <v>19565</v>
      </c>
      <c r="H3345" t="s">
        <v>19566</v>
      </c>
      <c r="I3345" t="s">
        <v>19565</v>
      </c>
      <c r="J3345" t="s">
        <v>105</v>
      </c>
      <c r="K3345" t="s">
        <v>349</v>
      </c>
      <c r="L3345" t="s">
        <v>8730</v>
      </c>
      <c r="M3345" t="s">
        <v>4908</v>
      </c>
      <c r="N3345" t="s">
        <v>19567</v>
      </c>
      <c r="O3345" t="s">
        <v>3012</v>
      </c>
      <c r="P3345" t="s">
        <v>8733</v>
      </c>
      <c r="Q3345" t="s">
        <v>349</v>
      </c>
      <c r="R3345" t="b">
        <v>0</v>
      </c>
      <c r="S3345">
        <v>300</v>
      </c>
      <c r="T3345" t="s">
        <v>3002</v>
      </c>
      <c r="U3345" t="s">
        <v>3003</v>
      </c>
      <c r="V3345">
        <v>0.3</v>
      </c>
      <c r="W3345" t="s">
        <v>3012</v>
      </c>
    </row>
    <row r="3346" spans="1:23" hidden="1" x14ac:dyDescent="0.35">
      <c r="A3346" t="s">
        <v>2176</v>
      </c>
      <c r="C3346" s="403">
        <v>44834</v>
      </c>
      <c r="D3346" t="s">
        <v>3543</v>
      </c>
      <c r="E3346" t="s">
        <v>19568</v>
      </c>
      <c r="F3346" t="s">
        <v>19569</v>
      </c>
      <c r="G3346" t="s">
        <v>2467</v>
      </c>
      <c r="H3346" t="s">
        <v>19570</v>
      </c>
      <c r="I3346" t="s">
        <v>2467</v>
      </c>
      <c r="J3346" t="s">
        <v>105</v>
      </c>
      <c r="K3346" t="s">
        <v>349</v>
      </c>
      <c r="L3346" t="s">
        <v>8730</v>
      </c>
      <c r="M3346" t="s">
        <v>4908</v>
      </c>
      <c r="N3346" t="s">
        <v>8739</v>
      </c>
      <c r="O3346" t="s">
        <v>3012</v>
      </c>
      <c r="P3346" t="s">
        <v>8733</v>
      </c>
      <c r="Q3346" t="s">
        <v>349</v>
      </c>
      <c r="R3346" t="b">
        <v>0</v>
      </c>
      <c r="S3346">
        <v>8000</v>
      </c>
      <c r="T3346" t="s">
        <v>3002</v>
      </c>
      <c r="U3346" t="s">
        <v>3003</v>
      </c>
      <c r="V3346">
        <v>8</v>
      </c>
      <c r="W3346" t="s">
        <v>3012</v>
      </c>
    </row>
    <row r="3347" spans="1:23" hidden="1" x14ac:dyDescent="0.35">
      <c r="A3347" t="s">
        <v>2176</v>
      </c>
      <c r="C3347" s="403">
        <v>44834</v>
      </c>
      <c r="D3347" t="s">
        <v>3543</v>
      </c>
      <c r="E3347" t="s">
        <v>19571</v>
      </c>
      <c r="F3347" t="s">
        <v>19572</v>
      </c>
      <c r="G3347" t="s">
        <v>12787</v>
      </c>
      <c r="H3347" t="s">
        <v>19573</v>
      </c>
      <c r="I3347" t="s">
        <v>12787</v>
      </c>
      <c r="J3347" t="s">
        <v>105</v>
      </c>
      <c r="K3347" t="s">
        <v>349</v>
      </c>
      <c r="L3347" t="s">
        <v>8680</v>
      </c>
      <c r="M3347" t="s">
        <v>8681</v>
      </c>
      <c r="N3347" t="s">
        <v>19574</v>
      </c>
      <c r="O3347" t="s">
        <v>3012</v>
      </c>
      <c r="P3347" t="s">
        <v>8683</v>
      </c>
      <c r="Q3347" t="s">
        <v>349</v>
      </c>
      <c r="R3347" t="b">
        <v>0</v>
      </c>
      <c r="S3347">
        <v>3000</v>
      </c>
      <c r="T3347" t="s">
        <v>3002</v>
      </c>
      <c r="U3347" t="s">
        <v>3003</v>
      </c>
      <c r="V3347">
        <v>3</v>
      </c>
      <c r="W3347" t="s">
        <v>3012</v>
      </c>
    </row>
    <row r="3348" spans="1:23" hidden="1" x14ac:dyDescent="0.35">
      <c r="A3348" t="s">
        <v>2176</v>
      </c>
      <c r="C3348" s="403">
        <v>44834</v>
      </c>
      <c r="D3348" t="s">
        <v>3543</v>
      </c>
      <c r="E3348" t="s">
        <v>19575</v>
      </c>
      <c r="F3348" t="s">
        <v>19576</v>
      </c>
      <c r="G3348" t="s">
        <v>2492</v>
      </c>
      <c r="H3348" t="s">
        <v>19577</v>
      </c>
      <c r="I3348" t="s">
        <v>2492</v>
      </c>
      <c r="J3348" t="s">
        <v>105</v>
      </c>
      <c r="K3348" t="s">
        <v>349</v>
      </c>
      <c r="L3348" t="s">
        <v>8680</v>
      </c>
      <c r="M3348" t="s">
        <v>19578</v>
      </c>
      <c r="N3348" t="s">
        <v>19579</v>
      </c>
      <c r="O3348" t="s">
        <v>3012</v>
      </c>
      <c r="P3348" t="s">
        <v>19580</v>
      </c>
      <c r="Q3348" t="s">
        <v>349</v>
      </c>
      <c r="R3348" t="b">
        <v>0</v>
      </c>
      <c r="S3348">
        <v>2000</v>
      </c>
      <c r="T3348" t="s">
        <v>3002</v>
      </c>
      <c r="U3348" t="s">
        <v>3003</v>
      </c>
      <c r="V3348">
        <v>2</v>
      </c>
      <c r="W3348" t="s">
        <v>3012</v>
      </c>
    </row>
    <row r="3349" spans="1:23" hidden="1" x14ac:dyDescent="0.35">
      <c r="A3349" t="s">
        <v>2176</v>
      </c>
      <c r="C3349" s="403">
        <v>44834</v>
      </c>
      <c r="D3349" t="s">
        <v>3543</v>
      </c>
      <c r="E3349" t="s">
        <v>19581</v>
      </c>
      <c r="F3349" t="s">
        <v>19582</v>
      </c>
      <c r="G3349" t="s">
        <v>19583</v>
      </c>
      <c r="H3349" t="s">
        <v>19584</v>
      </c>
      <c r="I3349" t="s">
        <v>2344</v>
      </c>
      <c r="J3349" t="s">
        <v>105</v>
      </c>
      <c r="K3349" t="s">
        <v>349</v>
      </c>
      <c r="L3349" t="s">
        <v>8673</v>
      </c>
      <c r="M3349" t="s">
        <v>19585</v>
      </c>
      <c r="N3349" t="s">
        <v>8675</v>
      </c>
      <c r="O3349" t="s">
        <v>3012</v>
      </c>
      <c r="P3349" t="s">
        <v>8851</v>
      </c>
      <c r="Q3349" t="s">
        <v>349</v>
      </c>
      <c r="R3349" t="b">
        <v>0</v>
      </c>
      <c r="S3349">
        <v>4000</v>
      </c>
      <c r="T3349" t="s">
        <v>3002</v>
      </c>
      <c r="U3349" t="s">
        <v>3003</v>
      </c>
      <c r="V3349">
        <v>4</v>
      </c>
      <c r="W3349" t="s">
        <v>3012</v>
      </c>
    </row>
    <row r="3350" spans="1:23" hidden="1" x14ac:dyDescent="0.35">
      <c r="A3350" t="s">
        <v>2176</v>
      </c>
      <c r="C3350" s="403">
        <v>44834</v>
      </c>
      <c r="D3350" t="s">
        <v>3543</v>
      </c>
      <c r="E3350" t="s">
        <v>19586</v>
      </c>
      <c r="F3350" t="s">
        <v>19587</v>
      </c>
      <c r="G3350" t="s">
        <v>19588</v>
      </c>
      <c r="H3350" t="s">
        <v>19589</v>
      </c>
      <c r="I3350" t="s">
        <v>2693</v>
      </c>
      <c r="J3350" t="s">
        <v>105</v>
      </c>
      <c r="K3350" t="s">
        <v>349</v>
      </c>
      <c r="L3350" t="s">
        <v>8673</v>
      </c>
      <c r="M3350" t="s">
        <v>19585</v>
      </c>
      <c r="N3350" t="s">
        <v>19590</v>
      </c>
      <c r="O3350" t="s">
        <v>3012</v>
      </c>
      <c r="P3350" t="s">
        <v>8851</v>
      </c>
      <c r="Q3350" t="s">
        <v>349</v>
      </c>
      <c r="R3350" t="b">
        <v>0</v>
      </c>
      <c r="S3350">
        <v>3000</v>
      </c>
      <c r="T3350" t="s">
        <v>3002</v>
      </c>
      <c r="U3350" t="s">
        <v>3003</v>
      </c>
      <c r="V3350">
        <v>3</v>
      </c>
      <c r="W3350" t="s">
        <v>3012</v>
      </c>
    </row>
    <row r="3351" spans="1:23" hidden="1" x14ac:dyDescent="0.35">
      <c r="A3351" t="s">
        <v>350</v>
      </c>
      <c r="C3351" s="403">
        <v>44833</v>
      </c>
      <c r="D3351" t="s">
        <v>3543</v>
      </c>
      <c r="E3351" t="s">
        <v>19591</v>
      </c>
      <c r="F3351" t="s">
        <v>19592</v>
      </c>
      <c r="G3351" t="s">
        <v>19593</v>
      </c>
      <c r="H3351" t="s">
        <v>19594</v>
      </c>
      <c r="I3351" t="s">
        <v>19595</v>
      </c>
      <c r="J3351" t="s">
        <v>105</v>
      </c>
      <c r="K3351" t="s">
        <v>846</v>
      </c>
      <c r="L3351" t="s">
        <v>8457</v>
      </c>
      <c r="M3351" t="s">
        <v>1798</v>
      </c>
      <c r="N3351" t="s">
        <v>19596</v>
      </c>
      <c r="O3351" t="s">
        <v>3012</v>
      </c>
      <c r="P3351" t="s">
        <v>19597</v>
      </c>
      <c r="Q3351" t="s">
        <v>846</v>
      </c>
      <c r="R3351" t="b">
        <v>0</v>
      </c>
      <c r="S3351">
        <v>5000</v>
      </c>
      <c r="T3351" t="s">
        <v>3002</v>
      </c>
      <c r="U3351" t="s">
        <v>3003</v>
      </c>
      <c r="V3351">
        <v>5</v>
      </c>
      <c r="W3351" t="s">
        <v>3012</v>
      </c>
    </row>
    <row r="3352" spans="1:23" hidden="1" x14ac:dyDescent="0.35">
      <c r="A3352" t="s">
        <v>350</v>
      </c>
      <c r="C3352" s="403">
        <v>44833</v>
      </c>
      <c r="D3352" t="s">
        <v>3543</v>
      </c>
      <c r="E3352" t="s">
        <v>19598</v>
      </c>
      <c r="F3352" t="s">
        <v>19599</v>
      </c>
      <c r="G3352" t="s">
        <v>19600</v>
      </c>
      <c r="H3352" t="s">
        <v>19601</v>
      </c>
      <c r="I3352" t="s">
        <v>19602</v>
      </c>
      <c r="J3352" t="s">
        <v>105</v>
      </c>
      <c r="K3352" t="s">
        <v>846</v>
      </c>
      <c r="L3352" t="s">
        <v>8435</v>
      </c>
      <c r="M3352" t="s">
        <v>1798</v>
      </c>
      <c r="N3352" t="s">
        <v>19603</v>
      </c>
      <c r="O3352" t="s">
        <v>3012</v>
      </c>
      <c r="P3352" t="s">
        <v>19604</v>
      </c>
      <c r="Q3352" t="s">
        <v>846</v>
      </c>
      <c r="R3352" t="b">
        <v>0</v>
      </c>
      <c r="S3352">
        <v>5000</v>
      </c>
      <c r="T3352" t="s">
        <v>3002</v>
      </c>
      <c r="U3352" t="s">
        <v>3003</v>
      </c>
      <c r="V3352">
        <v>5</v>
      </c>
      <c r="W3352" t="s">
        <v>3012</v>
      </c>
    </row>
    <row r="3353" spans="1:23" hidden="1" x14ac:dyDescent="0.35">
      <c r="A3353" t="s">
        <v>350</v>
      </c>
      <c r="C3353" s="403">
        <v>44833</v>
      </c>
      <c r="D3353" t="s">
        <v>3543</v>
      </c>
      <c r="E3353" t="s">
        <v>19605</v>
      </c>
      <c r="F3353" t="s">
        <v>19606</v>
      </c>
      <c r="G3353" t="s">
        <v>19607</v>
      </c>
      <c r="H3353" t="s">
        <v>19608</v>
      </c>
      <c r="I3353" t="s">
        <v>19609</v>
      </c>
      <c r="J3353" t="s">
        <v>105</v>
      </c>
      <c r="K3353" t="s">
        <v>846</v>
      </c>
      <c r="L3353" t="s">
        <v>8415</v>
      </c>
      <c r="M3353" t="s">
        <v>1798</v>
      </c>
      <c r="N3353" t="s">
        <v>19610</v>
      </c>
      <c r="O3353" t="s">
        <v>3021</v>
      </c>
      <c r="P3353" t="s">
        <v>8418</v>
      </c>
      <c r="Q3353" t="s">
        <v>846</v>
      </c>
      <c r="R3353" t="b">
        <v>0</v>
      </c>
      <c r="S3353">
        <v>12000</v>
      </c>
      <c r="T3353" t="s">
        <v>3002</v>
      </c>
      <c r="U3353" t="s">
        <v>3003</v>
      </c>
      <c r="V3353">
        <v>12</v>
      </c>
      <c r="W3353" t="s">
        <v>3021</v>
      </c>
    </row>
    <row r="3354" spans="1:23" hidden="1" x14ac:dyDescent="0.35">
      <c r="A3354" t="s">
        <v>350</v>
      </c>
      <c r="C3354" s="403">
        <v>44833</v>
      </c>
      <c r="D3354" t="s">
        <v>3543</v>
      </c>
      <c r="E3354" t="s">
        <v>19611</v>
      </c>
      <c r="F3354" t="s">
        <v>19612</v>
      </c>
      <c r="G3354" t="s">
        <v>2503</v>
      </c>
      <c r="H3354" t="s">
        <v>19613</v>
      </c>
      <c r="I3354" t="s">
        <v>2503</v>
      </c>
      <c r="J3354" t="s">
        <v>105</v>
      </c>
      <c r="K3354" t="s">
        <v>846</v>
      </c>
      <c r="L3354" t="s">
        <v>8415</v>
      </c>
      <c r="M3354" t="s">
        <v>1798</v>
      </c>
      <c r="N3354" t="s">
        <v>19614</v>
      </c>
      <c r="O3354" t="s">
        <v>3012</v>
      </c>
      <c r="P3354" t="s">
        <v>8418</v>
      </c>
      <c r="Q3354" t="s">
        <v>846</v>
      </c>
      <c r="R3354" t="b">
        <v>0</v>
      </c>
      <c r="S3354">
        <v>3000</v>
      </c>
      <c r="T3354" t="s">
        <v>3002</v>
      </c>
      <c r="U3354" t="s">
        <v>3003</v>
      </c>
      <c r="V3354">
        <v>3</v>
      </c>
      <c r="W3354" t="s">
        <v>3012</v>
      </c>
    </row>
    <row r="3355" spans="1:23" hidden="1" x14ac:dyDescent="0.35">
      <c r="A3355" t="s">
        <v>350</v>
      </c>
      <c r="C3355" s="403">
        <v>44833</v>
      </c>
      <c r="D3355" t="s">
        <v>3543</v>
      </c>
      <c r="E3355" t="s">
        <v>19615</v>
      </c>
      <c r="F3355" t="s">
        <v>19616</v>
      </c>
      <c r="G3355" t="s">
        <v>2436</v>
      </c>
      <c r="H3355" t="s">
        <v>19617</v>
      </c>
      <c r="I3355" t="s">
        <v>2436</v>
      </c>
      <c r="J3355" t="s">
        <v>105</v>
      </c>
      <c r="K3355" t="s">
        <v>846</v>
      </c>
      <c r="L3355" t="s">
        <v>8415</v>
      </c>
      <c r="M3355" t="s">
        <v>1798</v>
      </c>
      <c r="N3355" t="s">
        <v>19618</v>
      </c>
      <c r="O3355" t="s">
        <v>3021</v>
      </c>
      <c r="P3355" t="s">
        <v>8418</v>
      </c>
      <c r="Q3355" t="s">
        <v>846</v>
      </c>
      <c r="R3355" t="b">
        <v>0</v>
      </c>
      <c r="S3355">
        <v>11000</v>
      </c>
      <c r="T3355" t="s">
        <v>3002</v>
      </c>
      <c r="U3355" t="s">
        <v>3003</v>
      </c>
      <c r="V3355">
        <v>11</v>
      </c>
      <c r="W3355" t="s">
        <v>3021</v>
      </c>
    </row>
    <row r="3356" spans="1:23" hidden="1" x14ac:dyDescent="0.35">
      <c r="A3356" t="s">
        <v>350</v>
      </c>
      <c r="C3356" s="403">
        <v>44833</v>
      </c>
      <c r="D3356" t="s">
        <v>3543</v>
      </c>
      <c r="E3356" t="s">
        <v>19619</v>
      </c>
      <c r="F3356" t="s">
        <v>19620</v>
      </c>
      <c r="G3356" t="s">
        <v>799</v>
      </c>
      <c r="H3356" t="s">
        <v>19621</v>
      </c>
      <c r="I3356" t="s">
        <v>799</v>
      </c>
      <c r="J3356" t="s">
        <v>105</v>
      </c>
      <c r="K3356" t="s">
        <v>846</v>
      </c>
      <c r="L3356" t="s">
        <v>8415</v>
      </c>
      <c r="M3356" t="s">
        <v>1798</v>
      </c>
      <c r="N3356" t="s">
        <v>19618</v>
      </c>
      <c r="O3356" t="s">
        <v>3021</v>
      </c>
      <c r="P3356" t="s">
        <v>8418</v>
      </c>
      <c r="Q3356" t="s">
        <v>846</v>
      </c>
      <c r="R3356" t="b">
        <v>0</v>
      </c>
      <c r="S3356">
        <v>30000</v>
      </c>
      <c r="T3356" t="s">
        <v>3002</v>
      </c>
      <c r="U3356" t="s">
        <v>3003</v>
      </c>
      <c r="V3356">
        <v>30</v>
      </c>
      <c r="W3356" t="s">
        <v>3021</v>
      </c>
    </row>
    <row r="3357" spans="1:23" hidden="1" x14ac:dyDescent="0.35">
      <c r="A3357" t="s">
        <v>350</v>
      </c>
      <c r="C3357" s="403">
        <v>44833</v>
      </c>
      <c r="D3357" t="s">
        <v>3543</v>
      </c>
      <c r="E3357" t="s">
        <v>19622</v>
      </c>
      <c r="F3357" t="s">
        <v>19623</v>
      </c>
      <c r="G3357" t="s">
        <v>2405</v>
      </c>
      <c r="H3357" t="s">
        <v>19624</v>
      </c>
      <c r="I3357" t="s">
        <v>2405</v>
      </c>
      <c r="J3357" t="s">
        <v>105</v>
      </c>
      <c r="K3357" t="s">
        <v>846</v>
      </c>
      <c r="L3357" t="s">
        <v>8415</v>
      </c>
      <c r="M3357" t="s">
        <v>1798</v>
      </c>
      <c r="N3357" t="s">
        <v>19625</v>
      </c>
      <c r="O3357" t="s">
        <v>3012</v>
      </c>
      <c r="P3357" t="s">
        <v>8418</v>
      </c>
      <c r="Q3357" t="s">
        <v>846</v>
      </c>
      <c r="R3357" t="b">
        <v>0</v>
      </c>
      <c r="S3357">
        <v>2000</v>
      </c>
      <c r="T3357" t="s">
        <v>3002</v>
      </c>
      <c r="U3357" t="s">
        <v>3003</v>
      </c>
      <c r="V3357">
        <v>2</v>
      </c>
      <c r="W3357" t="s">
        <v>3012</v>
      </c>
    </row>
    <row r="3358" spans="1:23" hidden="1" x14ac:dyDescent="0.35">
      <c r="A3358" t="s">
        <v>350</v>
      </c>
      <c r="C3358" s="403">
        <v>44832</v>
      </c>
      <c r="D3358" t="s">
        <v>3543</v>
      </c>
      <c r="E3358" t="s">
        <v>19626</v>
      </c>
      <c r="F3358" t="s">
        <v>19627</v>
      </c>
      <c r="G3358" t="s">
        <v>19628</v>
      </c>
      <c r="H3358" t="s">
        <v>19629</v>
      </c>
      <c r="I3358" t="s">
        <v>2352</v>
      </c>
      <c r="J3358" t="s">
        <v>105</v>
      </c>
      <c r="K3358" t="s">
        <v>846</v>
      </c>
      <c r="L3358" t="s">
        <v>19630</v>
      </c>
      <c r="M3358" t="s">
        <v>1798</v>
      </c>
      <c r="N3358" t="s">
        <v>19631</v>
      </c>
      <c r="O3358" t="s">
        <v>3012</v>
      </c>
      <c r="P3358" t="s">
        <v>19632</v>
      </c>
      <c r="Q3358" t="s">
        <v>846</v>
      </c>
      <c r="R3358" t="b">
        <v>0</v>
      </c>
      <c r="S3358">
        <v>5000</v>
      </c>
      <c r="T3358" t="s">
        <v>3002</v>
      </c>
      <c r="U3358" t="s">
        <v>3003</v>
      </c>
      <c r="V3358">
        <v>5</v>
      </c>
      <c r="W3358" t="s">
        <v>3012</v>
      </c>
    </row>
    <row r="3359" spans="1:23" hidden="1" x14ac:dyDescent="0.35">
      <c r="A3359" t="s">
        <v>350</v>
      </c>
      <c r="C3359" s="403">
        <v>44832</v>
      </c>
      <c r="D3359" t="s">
        <v>3543</v>
      </c>
      <c r="E3359" t="s">
        <v>19633</v>
      </c>
      <c r="F3359" t="s">
        <v>19634</v>
      </c>
      <c r="G3359" t="s">
        <v>145</v>
      </c>
      <c r="H3359" t="s">
        <v>19635</v>
      </c>
      <c r="I3359" t="s">
        <v>145</v>
      </c>
      <c r="J3359" t="s">
        <v>105</v>
      </c>
      <c r="K3359" t="s">
        <v>846</v>
      </c>
      <c r="L3359" t="s">
        <v>13834</v>
      </c>
      <c r="M3359" t="s">
        <v>1798</v>
      </c>
      <c r="N3359" t="s">
        <v>19636</v>
      </c>
      <c r="O3359" t="s">
        <v>3012</v>
      </c>
      <c r="P3359" t="s">
        <v>13837</v>
      </c>
      <c r="Q3359" t="s">
        <v>846</v>
      </c>
      <c r="R3359" t="b">
        <v>0</v>
      </c>
      <c r="S3359">
        <v>2000</v>
      </c>
      <c r="T3359" t="s">
        <v>3002</v>
      </c>
      <c r="U3359" t="s">
        <v>3003</v>
      </c>
      <c r="V3359">
        <v>2</v>
      </c>
      <c r="W3359" t="s">
        <v>3012</v>
      </c>
    </row>
    <row r="3360" spans="1:23" hidden="1" x14ac:dyDescent="0.35">
      <c r="A3360" t="s">
        <v>350</v>
      </c>
      <c r="C3360" s="403">
        <v>44832</v>
      </c>
      <c r="D3360" t="s">
        <v>3543</v>
      </c>
      <c r="E3360" t="s">
        <v>19637</v>
      </c>
      <c r="F3360" t="s">
        <v>19638</v>
      </c>
      <c r="G3360" t="s">
        <v>2469</v>
      </c>
      <c r="H3360" t="s">
        <v>19639</v>
      </c>
      <c r="I3360" t="s">
        <v>2469</v>
      </c>
      <c r="J3360" t="s">
        <v>105</v>
      </c>
      <c r="K3360" t="s">
        <v>846</v>
      </c>
      <c r="L3360" t="s">
        <v>13834</v>
      </c>
      <c r="M3360" t="s">
        <v>1798</v>
      </c>
      <c r="N3360" t="s">
        <v>19640</v>
      </c>
      <c r="O3360" t="s">
        <v>3012</v>
      </c>
      <c r="P3360" t="s">
        <v>13837</v>
      </c>
      <c r="Q3360" t="s">
        <v>846</v>
      </c>
      <c r="R3360" t="b">
        <v>0</v>
      </c>
      <c r="S3360">
        <v>2000</v>
      </c>
      <c r="T3360" t="s">
        <v>3002</v>
      </c>
      <c r="U3360" t="s">
        <v>3003</v>
      </c>
      <c r="V3360">
        <v>2</v>
      </c>
      <c r="W3360" t="s">
        <v>3012</v>
      </c>
    </row>
    <row r="3361" spans="1:23" hidden="1" x14ac:dyDescent="0.35">
      <c r="A3361" t="s">
        <v>350</v>
      </c>
      <c r="C3361" s="403">
        <v>44832</v>
      </c>
      <c r="D3361" t="s">
        <v>3543</v>
      </c>
      <c r="E3361" t="s">
        <v>19641</v>
      </c>
      <c r="F3361" t="s">
        <v>19642</v>
      </c>
      <c r="G3361" t="s">
        <v>19643</v>
      </c>
      <c r="H3361" t="s">
        <v>19644</v>
      </c>
      <c r="I3361" t="s">
        <v>2452</v>
      </c>
      <c r="J3361" t="s">
        <v>105</v>
      </c>
      <c r="K3361" t="s">
        <v>846</v>
      </c>
      <c r="L3361" t="s">
        <v>13834</v>
      </c>
      <c r="M3361" t="s">
        <v>1798</v>
      </c>
      <c r="N3361" t="s">
        <v>19645</v>
      </c>
      <c r="O3361" t="s">
        <v>3012</v>
      </c>
      <c r="P3361" t="s">
        <v>13837</v>
      </c>
      <c r="Q3361" t="s">
        <v>846</v>
      </c>
      <c r="R3361" t="b">
        <v>0</v>
      </c>
      <c r="S3361">
        <v>3000</v>
      </c>
      <c r="T3361" t="s">
        <v>3002</v>
      </c>
      <c r="U3361" t="s">
        <v>3003</v>
      </c>
      <c r="V3361">
        <v>3</v>
      </c>
      <c r="W3361" t="s">
        <v>3012</v>
      </c>
    </row>
    <row r="3362" spans="1:23" hidden="1" x14ac:dyDescent="0.35">
      <c r="A3362" t="s">
        <v>350</v>
      </c>
      <c r="C3362" s="403">
        <v>44832</v>
      </c>
      <c r="D3362" t="s">
        <v>3543</v>
      </c>
      <c r="E3362" t="s">
        <v>19646</v>
      </c>
      <c r="F3362" t="s">
        <v>19647</v>
      </c>
      <c r="G3362" t="s">
        <v>19648</v>
      </c>
      <c r="H3362" t="s">
        <v>19649</v>
      </c>
      <c r="I3362" t="s">
        <v>2920</v>
      </c>
      <c r="J3362" t="s">
        <v>105</v>
      </c>
      <c r="K3362" t="s">
        <v>846</v>
      </c>
      <c r="L3362" t="s">
        <v>13834</v>
      </c>
      <c r="M3362" t="s">
        <v>1798</v>
      </c>
      <c r="N3362" t="s">
        <v>19650</v>
      </c>
      <c r="O3362" t="s">
        <v>3021</v>
      </c>
      <c r="P3362" t="s">
        <v>13837</v>
      </c>
      <c r="Q3362" t="s">
        <v>846</v>
      </c>
      <c r="R3362" t="b">
        <v>0</v>
      </c>
      <c r="S3362">
        <v>12000</v>
      </c>
      <c r="T3362" t="s">
        <v>3002</v>
      </c>
      <c r="U3362" t="s">
        <v>3003</v>
      </c>
      <c r="V3362">
        <v>12</v>
      </c>
      <c r="W3362" t="s">
        <v>3021</v>
      </c>
    </row>
    <row r="3363" spans="1:23" hidden="1" x14ac:dyDescent="0.35">
      <c r="A3363" t="s">
        <v>2189</v>
      </c>
      <c r="C3363" s="403">
        <v>44832</v>
      </c>
      <c r="D3363" t="s">
        <v>3661</v>
      </c>
      <c r="E3363" t="s">
        <v>19651</v>
      </c>
      <c r="F3363" t="s">
        <v>19652</v>
      </c>
      <c r="G3363" t="s">
        <v>19653</v>
      </c>
      <c r="H3363" t="s">
        <v>19654</v>
      </c>
      <c r="I3363" t="s">
        <v>2461</v>
      </c>
      <c r="J3363" t="s">
        <v>98</v>
      </c>
      <c r="K3363" t="s">
        <v>2189</v>
      </c>
      <c r="L3363" t="s">
        <v>3154</v>
      </c>
      <c r="M3363" t="s">
        <v>4260</v>
      </c>
      <c r="N3363" t="s">
        <v>4867</v>
      </c>
      <c r="O3363" t="s">
        <v>3001</v>
      </c>
      <c r="P3363" t="s">
        <v>4262</v>
      </c>
      <c r="Q3363" t="s">
        <v>2189</v>
      </c>
      <c r="R3363" t="b">
        <v>1</v>
      </c>
      <c r="S3363">
        <v>100000</v>
      </c>
      <c r="T3363" t="s">
        <v>3002</v>
      </c>
      <c r="U3363" t="s">
        <v>3003</v>
      </c>
      <c r="V3363">
        <v>100</v>
      </c>
      <c r="W3363" t="s">
        <v>3001</v>
      </c>
    </row>
    <row r="3364" spans="1:23" hidden="1" x14ac:dyDescent="0.35">
      <c r="A3364" t="s">
        <v>350</v>
      </c>
      <c r="C3364" s="403">
        <v>44832</v>
      </c>
      <c r="D3364" t="s">
        <v>3543</v>
      </c>
      <c r="E3364" t="s">
        <v>19655</v>
      </c>
      <c r="F3364" t="s">
        <v>19656</v>
      </c>
      <c r="G3364" t="s">
        <v>1712</v>
      </c>
      <c r="H3364" t="s">
        <v>19657</v>
      </c>
      <c r="I3364" t="s">
        <v>1712</v>
      </c>
      <c r="J3364" t="s">
        <v>105</v>
      </c>
      <c r="K3364" t="s">
        <v>846</v>
      </c>
      <c r="L3364" t="s">
        <v>8323</v>
      </c>
      <c r="M3364" t="s">
        <v>1798</v>
      </c>
      <c r="N3364" t="s">
        <v>19658</v>
      </c>
      <c r="O3364" t="s">
        <v>3012</v>
      </c>
      <c r="P3364" t="s">
        <v>13901</v>
      </c>
      <c r="Q3364" t="s">
        <v>846</v>
      </c>
      <c r="R3364" t="b">
        <v>0</v>
      </c>
      <c r="S3364">
        <v>4000</v>
      </c>
      <c r="T3364" t="s">
        <v>3002</v>
      </c>
      <c r="U3364" t="s">
        <v>3003</v>
      </c>
      <c r="V3364">
        <v>4</v>
      </c>
      <c r="W3364" t="s">
        <v>3012</v>
      </c>
    </row>
    <row r="3365" spans="1:23" hidden="1" x14ac:dyDescent="0.35">
      <c r="A3365" t="s">
        <v>350</v>
      </c>
      <c r="C3365" s="403">
        <v>44832</v>
      </c>
      <c r="D3365" t="s">
        <v>3543</v>
      </c>
      <c r="E3365" t="s">
        <v>19659</v>
      </c>
      <c r="F3365" t="s">
        <v>19660</v>
      </c>
      <c r="G3365" t="s">
        <v>19661</v>
      </c>
      <c r="H3365" t="s">
        <v>19662</v>
      </c>
      <c r="I3365" t="s">
        <v>19661</v>
      </c>
      <c r="J3365" t="s">
        <v>105</v>
      </c>
      <c r="K3365" t="s">
        <v>846</v>
      </c>
      <c r="L3365" t="s">
        <v>17541</v>
      </c>
      <c r="M3365" t="s">
        <v>1798</v>
      </c>
      <c r="N3365" t="s">
        <v>19663</v>
      </c>
      <c r="O3365" t="s">
        <v>3012</v>
      </c>
      <c r="P3365" t="s">
        <v>17544</v>
      </c>
      <c r="Q3365" t="s">
        <v>846</v>
      </c>
      <c r="R3365" t="b">
        <v>0</v>
      </c>
      <c r="S3365">
        <v>6000</v>
      </c>
      <c r="T3365" t="s">
        <v>3002</v>
      </c>
      <c r="U3365" t="s">
        <v>3003</v>
      </c>
      <c r="V3365">
        <v>6</v>
      </c>
      <c r="W3365" t="s">
        <v>3012</v>
      </c>
    </row>
    <row r="3366" spans="1:23" hidden="1" x14ac:dyDescent="0.35">
      <c r="A3366" t="s">
        <v>2189</v>
      </c>
      <c r="C3366" s="403">
        <v>44831</v>
      </c>
      <c r="D3366" t="s">
        <v>3543</v>
      </c>
      <c r="E3366" t="s">
        <v>19664</v>
      </c>
      <c r="F3366" t="s">
        <v>19665</v>
      </c>
      <c r="G3366" t="s">
        <v>19666</v>
      </c>
      <c r="H3366" t="s">
        <v>19667</v>
      </c>
      <c r="I3366" t="s">
        <v>16772</v>
      </c>
      <c r="J3366" t="s">
        <v>98</v>
      </c>
      <c r="K3366" t="s">
        <v>2189</v>
      </c>
      <c r="L3366" t="s">
        <v>3205</v>
      </c>
      <c r="M3366" t="s">
        <v>3366</v>
      </c>
      <c r="N3366" t="s">
        <v>19668</v>
      </c>
      <c r="O3366" t="s">
        <v>3001</v>
      </c>
      <c r="P3366" t="s">
        <v>4683</v>
      </c>
      <c r="Q3366" t="s">
        <v>2189</v>
      </c>
      <c r="R3366" t="b">
        <v>0</v>
      </c>
      <c r="S3366">
        <v>0</v>
      </c>
      <c r="T3366" t="s">
        <v>3002</v>
      </c>
      <c r="U3366" t="s">
        <v>3003</v>
      </c>
      <c r="V3366">
        <v>0</v>
      </c>
      <c r="W3366" t="s">
        <v>3001</v>
      </c>
    </row>
    <row r="3367" spans="1:23" hidden="1" x14ac:dyDescent="0.35">
      <c r="A3367" t="s">
        <v>350</v>
      </c>
      <c r="C3367" s="403">
        <v>44831</v>
      </c>
      <c r="D3367" t="s">
        <v>3661</v>
      </c>
      <c r="E3367" t="s">
        <v>19676</v>
      </c>
      <c r="F3367" t="s">
        <v>19677</v>
      </c>
      <c r="G3367" t="s">
        <v>2715</v>
      </c>
      <c r="H3367" t="s">
        <v>19678</v>
      </c>
      <c r="I3367" t="s">
        <v>2715</v>
      </c>
      <c r="J3367" t="s">
        <v>105</v>
      </c>
      <c r="K3367" t="s">
        <v>376</v>
      </c>
      <c r="L3367" t="s">
        <v>5215</v>
      </c>
      <c r="M3367" t="s">
        <v>1798</v>
      </c>
      <c r="N3367" t="s">
        <v>19679</v>
      </c>
      <c r="O3367" t="s">
        <v>3012</v>
      </c>
      <c r="P3367" t="s">
        <v>19675</v>
      </c>
      <c r="Q3367" t="s">
        <v>307</v>
      </c>
      <c r="R3367" t="b">
        <v>0</v>
      </c>
      <c r="S3367">
        <v>700</v>
      </c>
      <c r="T3367" t="s">
        <v>3002</v>
      </c>
      <c r="U3367" t="s">
        <v>3003</v>
      </c>
      <c r="V3367">
        <v>0.7</v>
      </c>
      <c r="W3367" t="s">
        <v>3012</v>
      </c>
    </row>
    <row r="3368" spans="1:23" hidden="1" x14ac:dyDescent="0.35">
      <c r="A3368" t="s">
        <v>350</v>
      </c>
      <c r="C3368" s="403">
        <v>44831</v>
      </c>
      <c r="D3368" t="s">
        <v>3543</v>
      </c>
      <c r="E3368" t="s">
        <v>19669</v>
      </c>
      <c r="F3368" t="s">
        <v>19670</v>
      </c>
      <c r="G3368" t="s">
        <v>19671</v>
      </c>
      <c r="H3368" t="s">
        <v>19672</v>
      </c>
      <c r="I3368" t="s">
        <v>19673</v>
      </c>
      <c r="J3368" t="s">
        <v>105</v>
      </c>
      <c r="K3368" t="s">
        <v>376</v>
      </c>
      <c r="L3368" t="s">
        <v>5215</v>
      </c>
      <c r="M3368" t="s">
        <v>1798</v>
      </c>
      <c r="N3368" t="s">
        <v>19674</v>
      </c>
      <c r="O3368" t="s">
        <v>3012</v>
      </c>
      <c r="P3368" t="s">
        <v>19675</v>
      </c>
      <c r="Q3368" t="s">
        <v>307</v>
      </c>
      <c r="R3368" t="b">
        <v>0</v>
      </c>
      <c r="S3368">
        <v>2000</v>
      </c>
      <c r="T3368" t="s">
        <v>3002</v>
      </c>
      <c r="U3368" t="s">
        <v>3003</v>
      </c>
      <c r="V3368">
        <v>2</v>
      </c>
      <c r="W3368" t="s">
        <v>3012</v>
      </c>
    </row>
    <row r="3369" spans="1:23" hidden="1" x14ac:dyDescent="0.35">
      <c r="A3369" t="s">
        <v>350</v>
      </c>
      <c r="C3369" s="403">
        <v>44831</v>
      </c>
      <c r="D3369" t="s">
        <v>3661</v>
      </c>
      <c r="E3369" t="s">
        <v>19680</v>
      </c>
      <c r="F3369" t="s">
        <v>19681</v>
      </c>
      <c r="G3369" t="s">
        <v>19682</v>
      </c>
      <c r="H3369" t="s">
        <v>19683</v>
      </c>
      <c r="I3369" t="s">
        <v>2469</v>
      </c>
      <c r="J3369" t="s">
        <v>105</v>
      </c>
      <c r="K3369" t="s">
        <v>376</v>
      </c>
      <c r="L3369" t="s">
        <v>8956</v>
      </c>
      <c r="M3369" t="s">
        <v>1798</v>
      </c>
      <c r="N3369" t="s">
        <v>19684</v>
      </c>
      <c r="O3369" t="s">
        <v>3001</v>
      </c>
      <c r="P3369" t="s">
        <v>8958</v>
      </c>
      <c r="Q3369" t="s">
        <v>307</v>
      </c>
      <c r="R3369" t="b">
        <v>1</v>
      </c>
      <c r="S3369">
        <v>40000</v>
      </c>
      <c r="T3369" t="s">
        <v>3002</v>
      </c>
      <c r="U3369" t="s">
        <v>3003</v>
      </c>
      <c r="V3369">
        <v>40</v>
      </c>
      <c r="W3369" t="s">
        <v>3001</v>
      </c>
    </row>
    <row r="3370" spans="1:23" hidden="1" x14ac:dyDescent="0.35">
      <c r="A3370" t="s">
        <v>350</v>
      </c>
      <c r="C3370" s="403">
        <v>44831</v>
      </c>
      <c r="D3370" t="s">
        <v>3543</v>
      </c>
      <c r="E3370" t="s">
        <v>19685</v>
      </c>
      <c r="F3370" t="s">
        <v>19686</v>
      </c>
      <c r="G3370" t="s">
        <v>19687</v>
      </c>
      <c r="H3370" t="s">
        <v>19688</v>
      </c>
      <c r="I3370" t="s">
        <v>2281</v>
      </c>
      <c r="J3370" t="s">
        <v>105</v>
      </c>
      <c r="K3370" t="s">
        <v>376</v>
      </c>
      <c r="L3370" t="s">
        <v>8956</v>
      </c>
      <c r="M3370" t="s">
        <v>1798</v>
      </c>
      <c r="N3370" t="s">
        <v>19689</v>
      </c>
      <c r="O3370" t="s">
        <v>3021</v>
      </c>
      <c r="P3370" t="s">
        <v>8958</v>
      </c>
      <c r="Q3370" t="s">
        <v>307</v>
      </c>
      <c r="R3370" t="b">
        <v>0</v>
      </c>
      <c r="S3370">
        <v>7000</v>
      </c>
      <c r="T3370" t="s">
        <v>3002</v>
      </c>
      <c r="U3370" t="s">
        <v>3003</v>
      </c>
      <c r="V3370">
        <v>7</v>
      </c>
      <c r="W3370" t="s">
        <v>3021</v>
      </c>
    </row>
    <row r="3371" spans="1:23" hidden="1" x14ac:dyDescent="0.35">
      <c r="A3371" t="s">
        <v>350</v>
      </c>
      <c r="C3371" s="403">
        <v>44831</v>
      </c>
      <c r="D3371" t="s">
        <v>3543</v>
      </c>
      <c r="E3371" t="s">
        <v>19690</v>
      </c>
      <c r="F3371" t="s">
        <v>19691</v>
      </c>
      <c r="G3371" t="s">
        <v>19692</v>
      </c>
      <c r="H3371" t="s">
        <v>19693</v>
      </c>
      <c r="I3371" t="s">
        <v>2697</v>
      </c>
      <c r="J3371" t="s">
        <v>105</v>
      </c>
      <c r="K3371" t="s">
        <v>376</v>
      </c>
      <c r="L3371" t="s">
        <v>8956</v>
      </c>
      <c r="M3371" t="s">
        <v>1798</v>
      </c>
      <c r="N3371" t="s">
        <v>19689</v>
      </c>
      <c r="O3371" t="s">
        <v>3012</v>
      </c>
      <c r="P3371" t="s">
        <v>8958</v>
      </c>
      <c r="Q3371" t="s">
        <v>307</v>
      </c>
      <c r="R3371" t="b">
        <v>0</v>
      </c>
      <c r="S3371">
        <v>3000</v>
      </c>
      <c r="T3371" t="s">
        <v>3002</v>
      </c>
      <c r="U3371" t="s">
        <v>3003</v>
      </c>
      <c r="V3371">
        <v>3</v>
      </c>
      <c r="W3371" t="s">
        <v>3012</v>
      </c>
    </row>
    <row r="3372" spans="1:23" hidden="1" x14ac:dyDescent="0.35">
      <c r="A3372" t="s">
        <v>350</v>
      </c>
      <c r="C3372" s="403">
        <v>44831</v>
      </c>
      <c r="D3372" t="s">
        <v>3543</v>
      </c>
      <c r="E3372" t="s">
        <v>19694</v>
      </c>
      <c r="F3372" t="s">
        <v>19695</v>
      </c>
      <c r="G3372" t="s">
        <v>2348</v>
      </c>
      <c r="H3372" t="s">
        <v>19696</v>
      </c>
      <c r="I3372" t="s">
        <v>2348</v>
      </c>
      <c r="J3372" t="s">
        <v>105</v>
      </c>
      <c r="K3372" t="s">
        <v>376</v>
      </c>
      <c r="L3372" t="s">
        <v>8956</v>
      </c>
      <c r="M3372" t="s">
        <v>1798</v>
      </c>
      <c r="N3372" t="s">
        <v>19697</v>
      </c>
      <c r="O3372" t="s">
        <v>3012</v>
      </c>
      <c r="P3372" t="s">
        <v>8958</v>
      </c>
      <c r="Q3372" t="s">
        <v>307</v>
      </c>
      <c r="R3372" t="b">
        <v>0</v>
      </c>
      <c r="S3372">
        <v>2000</v>
      </c>
      <c r="T3372" t="s">
        <v>3002</v>
      </c>
      <c r="U3372" t="s">
        <v>3003</v>
      </c>
      <c r="V3372">
        <v>2</v>
      </c>
      <c r="W3372" t="s">
        <v>3012</v>
      </c>
    </row>
    <row r="3373" spans="1:23" hidden="1" x14ac:dyDescent="0.35">
      <c r="A3373" t="s">
        <v>350</v>
      </c>
      <c r="C3373" s="403">
        <v>44831</v>
      </c>
      <c r="D3373" t="s">
        <v>3661</v>
      </c>
      <c r="E3373" t="s">
        <v>19698</v>
      </c>
      <c r="F3373" t="s">
        <v>19699</v>
      </c>
      <c r="G3373" t="s">
        <v>2845</v>
      </c>
      <c r="H3373" t="s">
        <v>19700</v>
      </c>
      <c r="I3373" t="s">
        <v>2845</v>
      </c>
      <c r="J3373" t="s">
        <v>105</v>
      </c>
      <c r="K3373" t="s">
        <v>376</v>
      </c>
      <c r="L3373" t="s">
        <v>8956</v>
      </c>
      <c r="M3373" t="s">
        <v>1798</v>
      </c>
      <c r="N3373" t="s">
        <v>19701</v>
      </c>
      <c r="O3373" t="s">
        <v>3021</v>
      </c>
      <c r="P3373" t="s">
        <v>8958</v>
      </c>
      <c r="Q3373" t="s">
        <v>307</v>
      </c>
      <c r="R3373" t="b">
        <v>0</v>
      </c>
      <c r="S3373">
        <v>12000</v>
      </c>
      <c r="T3373" t="s">
        <v>3002</v>
      </c>
      <c r="U3373" t="s">
        <v>3003</v>
      </c>
      <c r="V3373">
        <v>12</v>
      </c>
      <c r="W3373" t="s">
        <v>3021</v>
      </c>
    </row>
    <row r="3374" spans="1:23" hidden="1" x14ac:dyDescent="0.35">
      <c r="A3374" t="s">
        <v>2189</v>
      </c>
      <c r="C3374" s="403">
        <v>44831</v>
      </c>
      <c r="D3374" t="s">
        <v>3543</v>
      </c>
      <c r="E3374" t="s">
        <v>19702</v>
      </c>
      <c r="F3374" t="s">
        <v>19703</v>
      </c>
      <c r="G3374" t="s">
        <v>19704</v>
      </c>
      <c r="H3374" t="s">
        <v>19705</v>
      </c>
      <c r="I3374" t="s">
        <v>4063</v>
      </c>
      <c r="J3374" t="s">
        <v>98</v>
      </c>
      <c r="K3374" t="s">
        <v>2189</v>
      </c>
      <c r="L3374" t="s">
        <v>3154</v>
      </c>
      <c r="M3374" t="s">
        <v>3155</v>
      </c>
      <c r="N3374" t="s">
        <v>19706</v>
      </c>
      <c r="O3374" t="s">
        <v>3001</v>
      </c>
      <c r="P3374" t="s">
        <v>4837</v>
      </c>
      <c r="Q3374" t="s">
        <v>2189</v>
      </c>
      <c r="R3374" t="b">
        <v>0</v>
      </c>
      <c r="S3374">
        <v>0</v>
      </c>
      <c r="T3374" t="s">
        <v>3002</v>
      </c>
      <c r="U3374" t="s">
        <v>3003</v>
      </c>
      <c r="V3374">
        <v>0</v>
      </c>
      <c r="W3374" t="s">
        <v>3001</v>
      </c>
    </row>
    <row r="3375" spans="1:23" hidden="1" x14ac:dyDescent="0.35">
      <c r="A3375" t="s">
        <v>2189</v>
      </c>
      <c r="C3375" s="403">
        <v>44828</v>
      </c>
      <c r="D3375" t="s">
        <v>3543</v>
      </c>
      <c r="E3375" t="s">
        <v>19707</v>
      </c>
      <c r="F3375" t="s">
        <v>19708</v>
      </c>
      <c r="G3375" t="s">
        <v>19709</v>
      </c>
      <c r="H3375" t="s">
        <v>19710</v>
      </c>
      <c r="I3375" t="s">
        <v>19711</v>
      </c>
      <c r="J3375" t="s">
        <v>98</v>
      </c>
      <c r="K3375" t="s">
        <v>2189</v>
      </c>
      <c r="L3375" t="s">
        <v>3154</v>
      </c>
      <c r="M3375" t="s">
        <v>4260</v>
      </c>
      <c r="N3375" t="s">
        <v>19712</v>
      </c>
      <c r="O3375" t="s">
        <v>3001</v>
      </c>
      <c r="P3375" t="s">
        <v>4262</v>
      </c>
      <c r="Q3375" t="s">
        <v>2189</v>
      </c>
      <c r="R3375" t="b">
        <v>0</v>
      </c>
      <c r="S3375">
        <v>0</v>
      </c>
      <c r="T3375" t="s">
        <v>3002</v>
      </c>
      <c r="U3375" t="s">
        <v>3003</v>
      </c>
      <c r="V3375">
        <v>0</v>
      </c>
      <c r="W3375" t="s">
        <v>3001</v>
      </c>
    </row>
    <row r="3376" spans="1:23" hidden="1" x14ac:dyDescent="0.35">
      <c r="A3376" t="s">
        <v>2189</v>
      </c>
      <c r="C3376" s="403">
        <v>44828</v>
      </c>
      <c r="D3376" t="s">
        <v>3543</v>
      </c>
      <c r="E3376" t="s">
        <v>2960</v>
      </c>
      <c r="F3376" t="s">
        <v>19713</v>
      </c>
      <c r="G3376" t="s">
        <v>863</v>
      </c>
      <c r="H3376" t="s">
        <v>19714</v>
      </c>
      <c r="I3376" t="s">
        <v>2393</v>
      </c>
      <c r="J3376" t="s">
        <v>98</v>
      </c>
      <c r="K3376" t="s">
        <v>2189</v>
      </c>
      <c r="L3376" t="s">
        <v>3154</v>
      </c>
      <c r="M3376" t="s">
        <v>4472</v>
      </c>
      <c r="N3376" t="s">
        <v>10801</v>
      </c>
      <c r="O3376" t="s">
        <v>3001</v>
      </c>
      <c r="P3376" t="s">
        <v>4474</v>
      </c>
      <c r="Q3376" t="s">
        <v>2189</v>
      </c>
      <c r="R3376" t="b">
        <v>0</v>
      </c>
      <c r="S3376">
        <v>0</v>
      </c>
      <c r="T3376" t="s">
        <v>3648</v>
      </c>
      <c r="U3376" t="s">
        <v>3003</v>
      </c>
      <c r="V3376">
        <v>0</v>
      </c>
      <c r="W3376" t="s">
        <v>3001</v>
      </c>
    </row>
    <row r="3377" spans="1:23" hidden="1" x14ac:dyDescent="0.35">
      <c r="A3377" t="s">
        <v>2189</v>
      </c>
      <c r="C3377" s="403">
        <v>44828</v>
      </c>
      <c r="D3377" t="s">
        <v>3543</v>
      </c>
      <c r="E3377" t="s">
        <v>2893</v>
      </c>
      <c r="F3377" t="s">
        <v>19715</v>
      </c>
      <c r="G3377" t="s">
        <v>857</v>
      </c>
      <c r="H3377" t="s">
        <v>19716</v>
      </c>
      <c r="I3377" t="s">
        <v>2503</v>
      </c>
      <c r="J3377" t="s">
        <v>98</v>
      </c>
      <c r="K3377" t="s">
        <v>2189</v>
      </c>
      <c r="L3377" t="s">
        <v>3154</v>
      </c>
      <c r="M3377" t="s">
        <v>4472</v>
      </c>
      <c r="N3377" t="s">
        <v>19717</v>
      </c>
      <c r="O3377" t="s">
        <v>3001</v>
      </c>
      <c r="P3377" t="s">
        <v>4474</v>
      </c>
      <c r="Q3377" t="s">
        <v>2189</v>
      </c>
      <c r="R3377" t="b">
        <v>1</v>
      </c>
      <c r="S3377">
        <v>0</v>
      </c>
      <c r="T3377" t="s">
        <v>3648</v>
      </c>
      <c r="U3377" t="s">
        <v>3003</v>
      </c>
      <c r="V3377">
        <v>0</v>
      </c>
      <c r="W3377" t="s">
        <v>3001</v>
      </c>
    </row>
    <row r="3378" spans="1:23" hidden="1" x14ac:dyDescent="0.35">
      <c r="A3378" t="s">
        <v>2189</v>
      </c>
      <c r="C3378" s="403">
        <v>44822</v>
      </c>
      <c r="D3378" t="s">
        <v>3543</v>
      </c>
      <c r="E3378" t="s">
        <v>19718</v>
      </c>
      <c r="F3378" t="s">
        <v>19719</v>
      </c>
      <c r="G3378" t="s">
        <v>2329</v>
      </c>
      <c r="H3378" t="s">
        <v>19720</v>
      </c>
      <c r="I3378" t="s">
        <v>2329</v>
      </c>
      <c r="J3378" t="s">
        <v>101</v>
      </c>
      <c r="K3378" t="s">
        <v>792</v>
      </c>
      <c r="L3378" t="s">
        <v>3645</v>
      </c>
      <c r="M3378" t="s">
        <v>1798</v>
      </c>
      <c r="N3378" t="s">
        <v>19721</v>
      </c>
      <c r="O3378" t="s">
        <v>3012</v>
      </c>
      <c r="P3378" t="s">
        <v>11490</v>
      </c>
      <c r="Q3378" t="s">
        <v>2189</v>
      </c>
      <c r="R3378" t="b">
        <v>0</v>
      </c>
      <c r="S3378">
        <v>10000</v>
      </c>
      <c r="T3378" t="s">
        <v>3002</v>
      </c>
      <c r="U3378" t="s">
        <v>3003</v>
      </c>
      <c r="V3378">
        <v>10</v>
      </c>
      <c r="W3378" t="s">
        <v>3012</v>
      </c>
    </row>
    <row r="3379" spans="1:23" hidden="1" x14ac:dyDescent="0.35">
      <c r="A3379" t="s">
        <v>2189</v>
      </c>
      <c r="C3379" s="403">
        <v>44822</v>
      </c>
      <c r="D3379" t="s">
        <v>3543</v>
      </c>
      <c r="E3379" t="s">
        <v>19722</v>
      </c>
      <c r="F3379" t="s">
        <v>19723</v>
      </c>
      <c r="G3379" t="s">
        <v>19724</v>
      </c>
      <c r="H3379" t="s">
        <v>19725</v>
      </c>
      <c r="I3379" t="s">
        <v>2352</v>
      </c>
      <c r="J3379" t="s">
        <v>101</v>
      </c>
      <c r="K3379" t="s">
        <v>792</v>
      </c>
      <c r="L3379" t="s">
        <v>3645</v>
      </c>
      <c r="M3379" t="s">
        <v>1798</v>
      </c>
      <c r="N3379" t="s">
        <v>19721</v>
      </c>
      <c r="O3379" t="s">
        <v>3001</v>
      </c>
      <c r="P3379" t="s">
        <v>11490</v>
      </c>
      <c r="Q3379" t="s">
        <v>2189</v>
      </c>
      <c r="R3379" t="b">
        <v>0</v>
      </c>
      <c r="S3379">
        <v>0</v>
      </c>
      <c r="T3379" t="s">
        <v>3002</v>
      </c>
      <c r="U3379" t="s">
        <v>3003</v>
      </c>
      <c r="V3379">
        <v>0</v>
      </c>
      <c r="W3379" t="s">
        <v>3001</v>
      </c>
    </row>
    <row r="3380" spans="1:23" hidden="1" x14ac:dyDescent="0.35">
      <c r="A3380" t="s">
        <v>2189</v>
      </c>
      <c r="C3380" s="403">
        <v>44822</v>
      </c>
      <c r="D3380" t="s">
        <v>3543</v>
      </c>
      <c r="E3380" t="s">
        <v>19726</v>
      </c>
      <c r="F3380" t="s">
        <v>19727</v>
      </c>
      <c r="G3380" t="s">
        <v>19728</v>
      </c>
      <c r="H3380" t="s">
        <v>19729</v>
      </c>
      <c r="I3380" t="s">
        <v>19728</v>
      </c>
      <c r="J3380" t="s">
        <v>101</v>
      </c>
      <c r="K3380" t="s">
        <v>792</v>
      </c>
      <c r="L3380" t="s">
        <v>3645</v>
      </c>
      <c r="M3380" t="s">
        <v>1798</v>
      </c>
      <c r="N3380" t="s">
        <v>19730</v>
      </c>
      <c r="O3380" t="s">
        <v>3012</v>
      </c>
      <c r="P3380" t="s">
        <v>11490</v>
      </c>
      <c r="Q3380" t="s">
        <v>2189</v>
      </c>
      <c r="R3380" t="b">
        <v>0</v>
      </c>
      <c r="S3380">
        <v>1000</v>
      </c>
      <c r="T3380" t="s">
        <v>3002</v>
      </c>
      <c r="U3380" t="s">
        <v>3003</v>
      </c>
      <c r="V3380">
        <v>1</v>
      </c>
      <c r="W3380" t="s">
        <v>3012</v>
      </c>
    </row>
    <row r="3381" spans="1:23" hidden="1" x14ac:dyDescent="0.35">
      <c r="A3381" t="s">
        <v>2189</v>
      </c>
      <c r="C3381" s="403">
        <v>44817</v>
      </c>
      <c r="D3381" t="s">
        <v>3543</v>
      </c>
      <c r="E3381" t="s">
        <v>19731</v>
      </c>
      <c r="F3381" t="s">
        <v>19732</v>
      </c>
      <c r="G3381" t="s">
        <v>19733</v>
      </c>
      <c r="H3381" t="s">
        <v>19734</v>
      </c>
      <c r="I3381" t="s">
        <v>2682</v>
      </c>
      <c r="J3381" t="s">
        <v>98</v>
      </c>
      <c r="K3381" t="s">
        <v>2189</v>
      </c>
      <c r="L3381" t="s">
        <v>3154</v>
      </c>
      <c r="M3381" t="s">
        <v>3155</v>
      </c>
      <c r="N3381" t="s">
        <v>19735</v>
      </c>
      <c r="O3381" t="s">
        <v>3001</v>
      </c>
      <c r="P3381" t="s">
        <v>4837</v>
      </c>
      <c r="Q3381" t="s">
        <v>2189</v>
      </c>
      <c r="R3381" t="b">
        <v>0</v>
      </c>
      <c r="S3381">
        <v>0</v>
      </c>
      <c r="T3381" t="s">
        <v>3002</v>
      </c>
      <c r="U3381" t="s">
        <v>3003</v>
      </c>
      <c r="V3381">
        <v>0</v>
      </c>
      <c r="W3381" t="s">
        <v>3001</v>
      </c>
    </row>
    <row r="3382" spans="1:23" hidden="1" x14ac:dyDescent="0.35">
      <c r="A3382" t="s">
        <v>2189</v>
      </c>
      <c r="C3382" s="403">
        <v>44798</v>
      </c>
      <c r="D3382" t="s">
        <v>3543</v>
      </c>
      <c r="E3382" t="s">
        <v>19736</v>
      </c>
      <c r="F3382" t="s">
        <v>19737</v>
      </c>
      <c r="G3382" t="s">
        <v>19738</v>
      </c>
      <c r="H3382" t="s">
        <v>19739</v>
      </c>
      <c r="I3382" t="s">
        <v>19740</v>
      </c>
      <c r="J3382" t="s">
        <v>98</v>
      </c>
      <c r="K3382" t="s">
        <v>2189</v>
      </c>
      <c r="L3382" t="s">
        <v>3154</v>
      </c>
      <c r="M3382" t="s">
        <v>4472</v>
      </c>
      <c r="N3382" t="s">
        <v>4867</v>
      </c>
      <c r="O3382" t="s">
        <v>3012</v>
      </c>
      <c r="P3382" t="s">
        <v>4474</v>
      </c>
      <c r="Q3382" t="s">
        <v>2189</v>
      </c>
      <c r="R3382" t="b">
        <v>0</v>
      </c>
      <c r="S3382">
        <v>2000</v>
      </c>
      <c r="T3382" t="s">
        <v>3002</v>
      </c>
      <c r="U3382" t="s">
        <v>3003</v>
      </c>
      <c r="V3382">
        <v>2</v>
      </c>
      <c r="W3382" t="s">
        <v>3012</v>
      </c>
    </row>
    <row r="3383" spans="1:23" hidden="1" x14ac:dyDescent="0.35">
      <c r="A3383" t="s">
        <v>419</v>
      </c>
      <c r="C3383" s="403">
        <v>44796</v>
      </c>
      <c r="D3383" t="s">
        <v>3543</v>
      </c>
      <c r="E3383" t="s">
        <v>19741</v>
      </c>
      <c r="F3383" t="s">
        <v>19742</v>
      </c>
      <c r="G3383" t="s">
        <v>19743</v>
      </c>
      <c r="H3383" t="s">
        <v>19744</v>
      </c>
      <c r="I3383" t="s">
        <v>5757</v>
      </c>
      <c r="J3383" t="s">
        <v>94</v>
      </c>
      <c r="K3383" t="s">
        <v>497</v>
      </c>
      <c r="L3383" t="s">
        <v>3188</v>
      </c>
      <c r="M3383" t="s">
        <v>3189</v>
      </c>
      <c r="N3383" t="s">
        <v>19745</v>
      </c>
      <c r="O3383" t="s">
        <v>3012</v>
      </c>
      <c r="P3383" t="s">
        <v>9284</v>
      </c>
      <c r="Q3383" t="s">
        <v>497</v>
      </c>
      <c r="R3383" t="b">
        <v>0</v>
      </c>
      <c r="S3383">
        <v>2000</v>
      </c>
      <c r="T3383" t="s">
        <v>3002</v>
      </c>
      <c r="U3383" t="s">
        <v>3003</v>
      </c>
      <c r="V3383">
        <v>2</v>
      </c>
      <c r="W3383" t="s">
        <v>3012</v>
      </c>
    </row>
    <row r="3384" spans="1:23" hidden="1" x14ac:dyDescent="0.35">
      <c r="A3384" t="s">
        <v>2189</v>
      </c>
      <c r="C3384" s="403">
        <v>44796</v>
      </c>
      <c r="D3384" t="s">
        <v>3213</v>
      </c>
      <c r="E3384" t="s">
        <v>19746</v>
      </c>
      <c r="F3384" t="s">
        <v>19747</v>
      </c>
      <c r="G3384" t="s">
        <v>19748</v>
      </c>
      <c r="H3384" t="s">
        <v>19749</v>
      </c>
      <c r="I3384" t="s">
        <v>19750</v>
      </c>
      <c r="J3384" t="s">
        <v>98</v>
      </c>
      <c r="K3384" t="s">
        <v>2189</v>
      </c>
      <c r="L3384" t="s">
        <v>3291</v>
      </c>
      <c r="M3384" t="s">
        <v>5497</v>
      </c>
      <c r="N3384" t="s">
        <v>19751</v>
      </c>
      <c r="O3384" t="s">
        <v>3207</v>
      </c>
      <c r="P3384" t="s">
        <v>5497</v>
      </c>
      <c r="Q3384" t="s">
        <v>2189</v>
      </c>
      <c r="R3384" t="b">
        <v>0</v>
      </c>
      <c r="S3384">
        <v>0</v>
      </c>
      <c r="T3384" t="s">
        <v>3002</v>
      </c>
      <c r="U3384" t="s">
        <v>3003</v>
      </c>
      <c r="V3384">
        <v>0</v>
      </c>
      <c r="W3384" t="s">
        <v>3207</v>
      </c>
    </row>
    <row r="3385" spans="1:23" hidden="1" x14ac:dyDescent="0.35">
      <c r="A3385" t="s">
        <v>2189</v>
      </c>
      <c r="C3385" s="403">
        <v>44793</v>
      </c>
      <c r="D3385" t="s">
        <v>23536</v>
      </c>
      <c r="E3385" t="s">
        <v>861</v>
      </c>
      <c r="F3385" t="s">
        <v>19752</v>
      </c>
      <c r="G3385" t="s">
        <v>604</v>
      </c>
      <c r="H3385" t="s">
        <v>19753</v>
      </c>
      <c r="I3385" t="s">
        <v>19754</v>
      </c>
      <c r="J3385" t="s">
        <v>98</v>
      </c>
      <c r="K3385" t="s">
        <v>2189</v>
      </c>
      <c r="L3385" t="s">
        <v>3205</v>
      </c>
      <c r="M3385" t="s">
        <v>3366</v>
      </c>
      <c r="N3385" t="s">
        <v>19755</v>
      </c>
      <c r="O3385" t="s">
        <v>3030</v>
      </c>
      <c r="P3385" t="s">
        <v>4683</v>
      </c>
      <c r="Q3385" t="s">
        <v>2189</v>
      </c>
      <c r="R3385" t="b">
        <v>0</v>
      </c>
      <c r="S3385">
        <v>100000</v>
      </c>
      <c r="T3385" t="s">
        <v>3013</v>
      </c>
      <c r="U3385" t="s">
        <v>3003</v>
      </c>
      <c r="V3385">
        <v>100</v>
      </c>
      <c r="W3385" t="s">
        <v>3030</v>
      </c>
    </row>
    <row r="3386" spans="1:23" hidden="1" x14ac:dyDescent="0.35">
      <c r="A3386" t="s">
        <v>381</v>
      </c>
      <c r="C3386" s="403">
        <v>44793</v>
      </c>
      <c r="D3386" t="s">
        <v>3543</v>
      </c>
      <c r="E3386" t="s">
        <v>19756</v>
      </c>
      <c r="F3386" t="s">
        <v>19757</v>
      </c>
      <c r="G3386" t="s">
        <v>19758</v>
      </c>
      <c r="H3386" t="s">
        <v>19759</v>
      </c>
      <c r="I3386" t="s">
        <v>2301</v>
      </c>
      <c r="J3386" t="s">
        <v>97</v>
      </c>
      <c r="K3386" t="s">
        <v>444</v>
      </c>
      <c r="L3386" t="s">
        <v>9395</v>
      </c>
      <c r="M3386" t="s">
        <v>1798</v>
      </c>
      <c r="N3386" t="s">
        <v>19760</v>
      </c>
      <c r="O3386" t="s">
        <v>3001</v>
      </c>
      <c r="P3386" t="s">
        <v>9397</v>
      </c>
      <c r="Q3386" t="s">
        <v>415</v>
      </c>
      <c r="R3386" t="b">
        <v>0</v>
      </c>
      <c r="S3386">
        <v>0</v>
      </c>
      <c r="T3386" t="s">
        <v>3002</v>
      </c>
      <c r="U3386" t="s">
        <v>3003</v>
      </c>
      <c r="V3386">
        <v>0</v>
      </c>
      <c r="W3386" t="s">
        <v>3001</v>
      </c>
    </row>
    <row r="3387" spans="1:23" hidden="1" x14ac:dyDescent="0.35">
      <c r="A3387" t="s">
        <v>419</v>
      </c>
      <c r="C3387" s="403">
        <v>44793</v>
      </c>
      <c r="D3387" t="s">
        <v>3543</v>
      </c>
      <c r="E3387" t="s">
        <v>19761</v>
      </c>
      <c r="F3387" t="s">
        <v>19762</v>
      </c>
      <c r="G3387" t="s">
        <v>19763</v>
      </c>
      <c r="H3387" t="s">
        <v>19764</v>
      </c>
      <c r="I3387" t="s">
        <v>19765</v>
      </c>
      <c r="J3387" t="s">
        <v>92</v>
      </c>
      <c r="K3387" t="s">
        <v>447</v>
      </c>
      <c r="L3387" t="s">
        <v>4000</v>
      </c>
      <c r="M3387" t="s">
        <v>10191</v>
      </c>
      <c r="N3387" t="s">
        <v>19766</v>
      </c>
      <c r="O3387" t="s">
        <v>3021</v>
      </c>
      <c r="P3387" t="s">
        <v>4003</v>
      </c>
      <c r="Q3387" t="s">
        <v>418</v>
      </c>
      <c r="R3387" t="b">
        <v>0</v>
      </c>
      <c r="S3387">
        <v>6000</v>
      </c>
      <c r="T3387" t="s">
        <v>3002</v>
      </c>
      <c r="U3387" t="s">
        <v>3003</v>
      </c>
      <c r="V3387">
        <v>6</v>
      </c>
      <c r="W3387" t="s">
        <v>3021</v>
      </c>
    </row>
    <row r="3388" spans="1:23" hidden="1" x14ac:dyDescent="0.35">
      <c r="A3388" t="s">
        <v>419</v>
      </c>
      <c r="C3388" s="403">
        <v>44793</v>
      </c>
      <c r="D3388" t="s">
        <v>3543</v>
      </c>
      <c r="E3388" t="s">
        <v>19767</v>
      </c>
      <c r="F3388" t="s">
        <v>19768</v>
      </c>
      <c r="G3388" t="s">
        <v>19769</v>
      </c>
      <c r="H3388" t="s">
        <v>19770</v>
      </c>
      <c r="I3388" t="s">
        <v>7719</v>
      </c>
      <c r="J3388" t="s">
        <v>92</v>
      </c>
      <c r="K3388" t="s">
        <v>447</v>
      </c>
      <c r="L3388" t="s">
        <v>4000</v>
      </c>
      <c r="M3388" t="s">
        <v>10191</v>
      </c>
      <c r="N3388" t="s">
        <v>10192</v>
      </c>
      <c r="O3388" t="s">
        <v>3021</v>
      </c>
      <c r="P3388" t="s">
        <v>4003</v>
      </c>
      <c r="Q3388" t="s">
        <v>418</v>
      </c>
      <c r="R3388" t="b">
        <v>0</v>
      </c>
      <c r="S3388">
        <v>3000</v>
      </c>
      <c r="T3388" t="s">
        <v>3002</v>
      </c>
      <c r="U3388" t="s">
        <v>3003</v>
      </c>
      <c r="V3388">
        <v>3</v>
      </c>
      <c r="W3388" t="s">
        <v>3021</v>
      </c>
    </row>
    <row r="3389" spans="1:23" hidden="1" x14ac:dyDescent="0.35">
      <c r="A3389" t="s">
        <v>419</v>
      </c>
      <c r="C3389" s="403">
        <v>44793</v>
      </c>
      <c r="D3389" t="s">
        <v>3543</v>
      </c>
      <c r="E3389" t="s">
        <v>19771</v>
      </c>
      <c r="F3389" t="s">
        <v>19772</v>
      </c>
      <c r="G3389" t="s">
        <v>19773</v>
      </c>
      <c r="H3389" t="s">
        <v>19774</v>
      </c>
      <c r="I3389" t="s">
        <v>19775</v>
      </c>
      <c r="J3389" t="s">
        <v>92</v>
      </c>
      <c r="K3389" t="s">
        <v>447</v>
      </c>
      <c r="L3389" t="s">
        <v>4000</v>
      </c>
      <c r="M3389" t="s">
        <v>4001</v>
      </c>
      <c r="N3389" t="s">
        <v>19776</v>
      </c>
      <c r="O3389" t="s">
        <v>3030</v>
      </c>
      <c r="P3389" t="s">
        <v>4003</v>
      </c>
      <c r="Q3389" t="s">
        <v>418</v>
      </c>
      <c r="R3389" t="b">
        <v>0</v>
      </c>
      <c r="S3389">
        <v>20000</v>
      </c>
      <c r="T3389" t="s">
        <v>3002</v>
      </c>
      <c r="U3389" t="s">
        <v>3003</v>
      </c>
      <c r="V3389">
        <v>20</v>
      </c>
      <c r="W3389" t="s">
        <v>3030</v>
      </c>
    </row>
    <row r="3390" spans="1:23" hidden="1" x14ac:dyDescent="0.35">
      <c r="A3390" t="s">
        <v>419</v>
      </c>
      <c r="C3390" s="403">
        <v>44793</v>
      </c>
      <c r="D3390" t="s">
        <v>3543</v>
      </c>
      <c r="E3390" t="s">
        <v>2607</v>
      </c>
      <c r="F3390" t="s">
        <v>19777</v>
      </c>
      <c r="G3390" t="s">
        <v>2608</v>
      </c>
      <c r="H3390" t="s">
        <v>19778</v>
      </c>
      <c r="I3390" t="s">
        <v>2289</v>
      </c>
      <c r="J3390" t="s">
        <v>92</v>
      </c>
      <c r="K3390" t="s">
        <v>447</v>
      </c>
      <c r="L3390" t="s">
        <v>4000</v>
      </c>
      <c r="M3390" t="s">
        <v>4001</v>
      </c>
      <c r="N3390" t="s">
        <v>19779</v>
      </c>
      <c r="O3390" t="s">
        <v>3021</v>
      </c>
      <c r="P3390" t="s">
        <v>4003</v>
      </c>
      <c r="Q3390" t="s">
        <v>418</v>
      </c>
      <c r="R3390" t="b">
        <v>0</v>
      </c>
      <c r="S3390">
        <v>10000</v>
      </c>
      <c r="T3390" t="s">
        <v>3002</v>
      </c>
      <c r="U3390" t="s">
        <v>3003</v>
      </c>
      <c r="V3390">
        <v>10</v>
      </c>
      <c r="W3390" t="s">
        <v>3021</v>
      </c>
    </row>
    <row r="3391" spans="1:23" hidden="1" x14ac:dyDescent="0.35">
      <c r="A3391" t="s">
        <v>419</v>
      </c>
      <c r="C3391" s="403">
        <v>44793</v>
      </c>
      <c r="D3391" t="s">
        <v>3543</v>
      </c>
      <c r="E3391" t="s">
        <v>19780</v>
      </c>
      <c r="F3391" t="s">
        <v>19781</v>
      </c>
      <c r="G3391" t="s">
        <v>2396</v>
      </c>
      <c r="H3391" t="s">
        <v>19782</v>
      </c>
      <c r="I3391" t="s">
        <v>9694</v>
      </c>
      <c r="J3391" t="s">
        <v>92</v>
      </c>
      <c r="K3391" t="s">
        <v>447</v>
      </c>
      <c r="L3391" t="s">
        <v>4000</v>
      </c>
      <c r="M3391" t="s">
        <v>10184</v>
      </c>
      <c r="N3391" t="s">
        <v>19783</v>
      </c>
      <c r="O3391" t="s">
        <v>3021</v>
      </c>
      <c r="P3391" t="s">
        <v>4003</v>
      </c>
      <c r="Q3391" t="s">
        <v>418</v>
      </c>
      <c r="R3391" t="b">
        <v>0</v>
      </c>
      <c r="S3391">
        <v>2000</v>
      </c>
      <c r="T3391" t="s">
        <v>3002</v>
      </c>
      <c r="U3391" t="s">
        <v>3003</v>
      </c>
      <c r="V3391">
        <v>2</v>
      </c>
      <c r="W3391" t="s">
        <v>3021</v>
      </c>
    </row>
    <row r="3392" spans="1:23" hidden="1" x14ac:dyDescent="0.35">
      <c r="A3392" t="s">
        <v>419</v>
      </c>
      <c r="C3392" s="403">
        <v>44793</v>
      </c>
      <c r="D3392" t="s">
        <v>3543</v>
      </c>
      <c r="E3392" t="s">
        <v>19784</v>
      </c>
      <c r="F3392" t="s">
        <v>19785</v>
      </c>
      <c r="G3392" t="s">
        <v>2297</v>
      </c>
      <c r="H3392" t="s">
        <v>19786</v>
      </c>
      <c r="I3392" t="s">
        <v>2297</v>
      </c>
      <c r="J3392" t="s">
        <v>92</v>
      </c>
      <c r="K3392" t="s">
        <v>447</v>
      </c>
      <c r="L3392" t="s">
        <v>4000</v>
      </c>
      <c r="M3392" t="s">
        <v>10184</v>
      </c>
      <c r="N3392" t="s">
        <v>19787</v>
      </c>
      <c r="O3392" t="s">
        <v>3021</v>
      </c>
      <c r="P3392" t="s">
        <v>4003</v>
      </c>
      <c r="Q3392" t="s">
        <v>418</v>
      </c>
      <c r="R3392" t="b">
        <v>0</v>
      </c>
      <c r="S3392">
        <v>4000</v>
      </c>
      <c r="T3392" t="s">
        <v>3002</v>
      </c>
      <c r="U3392" t="s">
        <v>3003</v>
      </c>
      <c r="V3392">
        <v>4</v>
      </c>
      <c r="W3392" t="s">
        <v>3021</v>
      </c>
    </row>
    <row r="3393" spans="1:23" hidden="1" x14ac:dyDescent="0.35">
      <c r="A3393" t="s">
        <v>419</v>
      </c>
      <c r="C3393" s="403">
        <v>44793</v>
      </c>
      <c r="D3393" t="s">
        <v>3543</v>
      </c>
      <c r="E3393" t="s">
        <v>19788</v>
      </c>
      <c r="F3393" t="s">
        <v>19789</v>
      </c>
      <c r="G3393" t="s">
        <v>19790</v>
      </c>
      <c r="H3393" t="s">
        <v>19791</v>
      </c>
      <c r="I3393" t="s">
        <v>19792</v>
      </c>
      <c r="J3393" t="s">
        <v>92</v>
      </c>
      <c r="K3393" t="s">
        <v>447</v>
      </c>
      <c r="L3393" t="s">
        <v>4000</v>
      </c>
      <c r="M3393" t="s">
        <v>19793</v>
      </c>
      <c r="N3393" t="s">
        <v>19794</v>
      </c>
      <c r="O3393" t="s">
        <v>3012</v>
      </c>
      <c r="P3393" t="s">
        <v>4003</v>
      </c>
      <c r="Q3393" t="s">
        <v>418</v>
      </c>
      <c r="R3393" t="b">
        <v>0</v>
      </c>
      <c r="S3393">
        <v>4000</v>
      </c>
      <c r="T3393" t="s">
        <v>3002</v>
      </c>
      <c r="U3393" t="s">
        <v>3003</v>
      </c>
      <c r="V3393">
        <v>4</v>
      </c>
      <c r="W3393" t="s">
        <v>3012</v>
      </c>
    </row>
    <row r="3394" spans="1:23" hidden="1" x14ac:dyDescent="0.35">
      <c r="A3394" t="s">
        <v>419</v>
      </c>
      <c r="C3394" s="403">
        <v>44793</v>
      </c>
      <c r="D3394" t="s">
        <v>3543</v>
      </c>
      <c r="E3394" t="s">
        <v>19795</v>
      </c>
      <c r="F3394" t="s">
        <v>19796</v>
      </c>
      <c r="G3394" t="s">
        <v>19797</v>
      </c>
      <c r="H3394" t="s">
        <v>19798</v>
      </c>
      <c r="I3394" t="s">
        <v>2368</v>
      </c>
      <c r="J3394" t="s">
        <v>92</v>
      </c>
      <c r="K3394" t="s">
        <v>447</v>
      </c>
      <c r="L3394" t="s">
        <v>4000</v>
      </c>
      <c r="M3394" t="s">
        <v>19793</v>
      </c>
      <c r="N3394" t="s">
        <v>19794</v>
      </c>
      <c r="O3394" t="s">
        <v>3012</v>
      </c>
      <c r="P3394" t="s">
        <v>4003</v>
      </c>
      <c r="Q3394" t="s">
        <v>418</v>
      </c>
      <c r="R3394" t="b">
        <v>0</v>
      </c>
      <c r="S3394">
        <v>3000</v>
      </c>
      <c r="T3394" t="s">
        <v>3002</v>
      </c>
      <c r="U3394" t="s">
        <v>3003</v>
      </c>
      <c r="V3394">
        <v>3</v>
      </c>
      <c r="W3394" t="s">
        <v>3012</v>
      </c>
    </row>
    <row r="3395" spans="1:23" hidden="1" x14ac:dyDescent="0.35">
      <c r="A3395" t="s">
        <v>419</v>
      </c>
      <c r="C3395" s="403">
        <v>44793</v>
      </c>
      <c r="D3395" t="s">
        <v>3543</v>
      </c>
      <c r="E3395" t="s">
        <v>19799</v>
      </c>
      <c r="F3395" t="s">
        <v>19800</v>
      </c>
      <c r="G3395" t="s">
        <v>2318</v>
      </c>
      <c r="H3395" t="s">
        <v>19801</v>
      </c>
      <c r="I3395" t="s">
        <v>19802</v>
      </c>
      <c r="J3395" t="s">
        <v>92</v>
      </c>
      <c r="K3395" t="s">
        <v>447</v>
      </c>
      <c r="L3395" t="s">
        <v>4000</v>
      </c>
      <c r="M3395" t="s">
        <v>19793</v>
      </c>
      <c r="N3395" t="s">
        <v>19803</v>
      </c>
      <c r="O3395" t="s">
        <v>3012</v>
      </c>
      <c r="P3395" t="s">
        <v>4003</v>
      </c>
      <c r="Q3395" t="s">
        <v>418</v>
      </c>
      <c r="R3395" t="b">
        <v>0</v>
      </c>
      <c r="S3395">
        <v>2000</v>
      </c>
      <c r="T3395" t="s">
        <v>3002</v>
      </c>
      <c r="U3395" t="s">
        <v>3003</v>
      </c>
      <c r="V3395">
        <v>2</v>
      </c>
      <c r="W3395" t="s">
        <v>3012</v>
      </c>
    </row>
    <row r="3396" spans="1:23" hidden="1" x14ac:dyDescent="0.35">
      <c r="A3396" t="s">
        <v>419</v>
      </c>
      <c r="C3396" s="403">
        <v>44793</v>
      </c>
      <c r="D3396" t="s">
        <v>3543</v>
      </c>
      <c r="E3396" t="s">
        <v>19804</v>
      </c>
      <c r="F3396" t="s">
        <v>19805</v>
      </c>
      <c r="G3396" t="s">
        <v>19806</v>
      </c>
      <c r="H3396" t="s">
        <v>19807</v>
      </c>
      <c r="I3396" t="s">
        <v>14319</v>
      </c>
      <c r="J3396" t="s">
        <v>92</v>
      </c>
      <c r="K3396" t="s">
        <v>447</v>
      </c>
      <c r="L3396" t="s">
        <v>4000</v>
      </c>
      <c r="M3396" t="s">
        <v>8470</v>
      </c>
      <c r="N3396" t="s">
        <v>19808</v>
      </c>
      <c r="O3396" t="s">
        <v>3021</v>
      </c>
      <c r="P3396" t="s">
        <v>4003</v>
      </c>
      <c r="Q3396" t="s">
        <v>418</v>
      </c>
      <c r="R3396" t="b">
        <v>0</v>
      </c>
      <c r="S3396">
        <v>25000</v>
      </c>
      <c r="T3396" t="s">
        <v>3002</v>
      </c>
      <c r="U3396" t="s">
        <v>3003</v>
      </c>
      <c r="V3396">
        <v>25</v>
      </c>
      <c r="W3396" t="s">
        <v>3021</v>
      </c>
    </row>
    <row r="3397" spans="1:23" hidden="1" x14ac:dyDescent="0.35">
      <c r="A3397" t="s">
        <v>419</v>
      </c>
      <c r="C3397" s="403">
        <v>44793</v>
      </c>
      <c r="D3397" t="s">
        <v>3543</v>
      </c>
      <c r="E3397" t="s">
        <v>2609</v>
      </c>
      <c r="F3397" t="s">
        <v>19809</v>
      </c>
      <c r="G3397" t="s">
        <v>2610</v>
      </c>
      <c r="H3397" t="s">
        <v>19810</v>
      </c>
      <c r="I3397" t="s">
        <v>9354</v>
      </c>
      <c r="J3397" t="s">
        <v>92</v>
      </c>
      <c r="K3397" t="s">
        <v>447</v>
      </c>
      <c r="L3397" t="s">
        <v>4000</v>
      </c>
      <c r="M3397" t="s">
        <v>8470</v>
      </c>
      <c r="N3397" t="s">
        <v>8476</v>
      </c>
      <c r="O3397" t="s">
        <v>3021</v>
      </c>
      <c r="P3397" t="s">
        <v>4003</v>
      </c>
      <c r="Q3397" t="s">
        <v>418</v>
      </c>
      <c r="R3397" t="b">
        <v>0</v>
      </c>
      <c r="S3397">
        <v>10000</v>
      </c>
      <c r="T3397" t="s">
        <v>3002</v>
      </c>
      <c r="U3397" t="s">
        <v>3003</v>
      </c>
      <c r="V3397">
        <v>10</v>
      </c>
      <c r="W3397" t="s">
        <v>3021</v>
      </c>
    </row>
    <row r="3398" spans="1:23" hidden="1" x14ac:dyDescent="0.35">
      <c r="A3398" t="s">
        <v>419</v>
      </c>
      <c r="C3398" s="403">
        <v>44793</v>
      </c>
      <c r="D3398" t="s">
        <v>3543</v>
      </c>
      <c r="E3398" t="s">
        <v>19811</v>
      </c>
      <c r="F3398" t="s">
        <v>19812</v>
      </c>
      <c r="G3398" t="s">
        <v>793</v>
      </c>
      <c r="H3398" t="s">
        <v>19813</v>
      </c>
      <c r="I3398" t="s">
        <v>2286</v>
      </c>
      <c r="J3398" t="s">
        <v>92</v>
      </c>
      <c r="K3398" t="s">
        <v>447</v>
      </c>
      <c r="L3398" t="s">
        <v>4000</v>
      </c>
      <c r="M3398" t="s">
        <v>8470</v>
      </c>
      <c r="N3398" t="s">
        <v>19814</v>
      </c>
      <c r="O3398" t="s">
        <v>3012</v>
      </c>
      <c r="P3398" t="s">
        <v>4003</v>
      </c>
      <c r="Q3398" t="s">
        <v>418</v>
      </c>
      <c r="R3398" t="b">
        <v>0</v>
      </c>
      <c r="S3398">
        <v>5000</v>
      </c>
      <c r="T3398" t="s">
        <v>3002</v>
      </c>
      <c r="U3398" t="s">
        <v>3003</v>
      </c>
      <c r="V3398">
        <v>5</v>
      </c>
      <c r="W3398" t="s">
        <v>3012</v>
      </c>
    </row>
    <row r="3399" spans="1:23" hidden="1" x14ac:dyDescent="0.35">
      <c r="A3399" t="s">
        <v>419</v>
      </c>
      <c r="C3399" s="403">
        <v>44793</v>
      </c>
      <c r="D3399" t="s">
        <v>3543</v>
      </c>
      <c r="E3399" t="s">
        <v>19815</v>
      </c>
      <c r="F3399" t="s">
        <v>19816</v>
      </c>
      <c r="G3399" t="s">
        <v>2503</v>
      </c>
      <c r="H3399" t="s">
        <v>19817</v>
      </c>
      <c r="I3399" t="s">
        <v>2503</v>
      </c>
      <c r="J3399" t="s">
        <v>92</v>
      </c>
      <c r="K3399" t="s">
        <v>447</v>
      </c>
      <c r="L3399" t="s">
        <v>4000</v>
      </c>
      <c r="M3399" t="s">
        <v>8470</v>
      </c>
      <c r="N3399" t="s">
        <v>19818</v>
      </c>
      <c r="O3399" t="s">
        <v>3021</v>
      </c>
      <c r="P3399" t="s">
        <v>4003</v>
      </c>
      <c r="Q3399" t="s">
        <v>418</v>
      </c>
      <c r="R3399" t="b">
        <v>0</v>
      </c>
      <c r="S3399">
        <v>5000</v>
      </c>
      <c r="T3399" t="s">
        <v>3002</v>
      </c>
      <c r="U3399" t="s">
        <v>3003</v>
      </c>
      <c r="V3399">
        <v>5</v>
      </c>
      <c r="W3399" t="s">
        <v>3021</v>
      </c>
    </row>
    <row r="3400" spans="1:23" hidden="1" x14ac:dyDescent="0.35">
      <c r="A3400" t="s">
        <v>419</v>
      </c>
      <c r="C3400" s="403">
        <v>44793</v>
      </c>
      <c r="D3400" t="s">
        <v>3543</v>
      </c>
      <c r="E3400" t="s">
        <v>2770</v>
      </c>
      <c r="F3400" t="s">
        <v>19819</v>
      </c>
      <c r="G3400" t="s">
        <v>2771</v>
      </c>
      <c r="H3400" t="s">
        <v>19820</v>
      </c>
      <c r="I3400" t="s">
        <v>2771</v>
      </c>
      <c r="J3400" t="s">
        <v>92</v>
      </c>
      <c r="K3400" t="s">
        <v>447</v>
      </c>
      <c r="L3400" t="s">
        <v>4000</v>
      </c>
      <c r="M3400" t="s">
        <v>19821</v>
      </c>
      <c r="N3400" t="s">
        <v>19822</v>
      </c>
      <c r="O3400" t="s">
        <v>3021</v>
      </c>
      <c r="P3400" t="s">
        <v>4003</v>
      </c>
      <c r="Q3400" t="s">
        <v>418</v>
      </c>
      <c r="R3400" t="b">
        <v>0</v>
      </c>
      <c r="S3400">
        <v>4000</v>
      </c>
      <c r="T3400" t="s">
        <v>3002</v>
      </c>
      <c r="U3400" t="s">
        <v>3003</v>
      </c>
      <c r="V3400">
        <v>4</v>
      </c>
      <c r="W3400" t="s">
        <v>3021</v>
      </c>
    </row>
    <row r="3401" spans="1:23" hidden="1" x14ac:dyDescent="0.35">
      <c r="A3401" t="s">
        <v>419</v>
      </c>
      <c r="C3401" s="403">
        <v>44792</v>
      </c>
      <c r="D3401" t="s">
        <v>3543</v>
      </c>
      <c r="E3401" t="s">
        <v>19823</v>
      </c>
      <c r="F3401" t="s">
        <v>19824</v>
      </c>
      <c r="G3401" t="s">
        <v>19825</v>
      </c>
      <c r="H3401" t="s">
        <v>19826</v>
      </c>
      <c r="I3401" t="s">
        <v>2780</v>
      </c>
      <c r="J3401" t="s">
        <v>92</v>
      </c>
      <c r="K3401" t="s">
        <v>447</v>
      </c>
      <c r="L3401" t="s">
        <v>4000</v>
      </c>
      <c r="M3401" t="s">
        <v>10191</v>
      </c>
      <c r="N3401" t="s">
        <v>19827</v>
      </c>
      <c r="O3401" t="s">
        <v>3030</v>
      </c>
      <c r="P3401" t="s">
        <v>4003</v>
      </c>
      <c r="Q3401" t="s">
        <v>418</v>
      </c>
      <c r="R3401" t="b">
        <v>0</v>
      </c>
      <c r="S3401">
        <v>25000</v>
      </c>
      <c r="T3401" t="s">
        <v>3002</v>
      </c>
      <c r="U3401" t="s">
        <v>3003</v>
      </c>
      <c r="V3401">
        <v>25</v>
      </c>
      <c r="W3401" t="s">
        <v>3030</v>
      </c>
    </row>
    <row r="3402" spans="1:23" hidden="1" x14ac:dyDescent="0.35">
      <c r="A3402" t="s">
        <v>419</v>
      </c>
      <c r="C3402" s="403">
        <v>44792</v>
      </c>
      <c r="D3402" t="s">
        <v>3543</v>
      </c>
      <c r="E3402" t="s">
        <v>2650</v>
      </c>
      <c r="F3402" t="s">
        <v>19828</v>
      </c>
      <c r="G3402" t="s">
        <v>2651</v>
      </c>
      <c r="H3402" t="s">
        <v>19829</v>
      </c>
      <c r="I3402" t="s">
        <v>2651</v>
      </c>
      <c r="J3402" t="s">
        <v>92</v>
      </c>
      <c r="K3402" t="s">
        <v>447</v>
      </c>
      <c r="L3402" t="s">
        <v>4000</v>
      </c>
      <c r="M3402" t="s">
        <v>10191</v>
      </c>
      <c r="N3402" t="s">
        <v>19830</v>
      </c>
      <c r="O3402" t="s">
        <v>3021</v>
      </c>
      <c r="P3402" t="s">
        <v>4003</v>
      </c>
      <c r="Q3402" t="s">
        <v>418</v>
      </c>
      <c r="R3402" t="b">
        <v>0</v>
      </c>
      <c r="S3402">
        <v>10000</v>
      </c>
      <c r="T3402" t="s">
        <v>3002</v>
      </c>
      <c r="U3402" t="s">
        <v>3003</v>
      </c>
      <c r="V3402">
        <v>10</v>
      </c>
      <c r="W3402" t="s">
        <v>3021</v>
      </c>
    </row>
    <row r="3403" spans="1:23" hidden="1" x14ac:dyDescent="0.35">
      <c r="A3403" t="s">
        <v>419</v>
      </c>
      <c r="C3403" s="403">
        <v>44792</v>
      </c>
      <c r="D3403" t="s">
        <v>3543</v>
      </c>
      <c r="E3403" t="s">
        <v>19831</v>
      </c>
      <c r="F3403" t="s">
        <v>19832</v>
      </c>
      <c r="G3403" t="s">
        <v>19833</v>
      </c>
      <c r="H3403" t="s">
        <v>19834</v>
      </c>
      <c r="I3403" t="s">
        <v>2332</v>
      </c>
      <c r="J3403" t="s">
        <v>92</v>
      </c>
      <c r="K3403" t="s">
        <v>447</v>
      </c>
      <c r="L3403" t="s">
        <v>4000</v>
      </c>
      <c r="M3403" t="s">
        <v>10191</v>
      </c>
      <c r="N3403" t="s">
        <v>19835</v>
      </c>
      <c r="O3403" t="s">
        <v>3012</v>
      </c>
      <c r="P3403" t="s">
        <v>4003</v>
      </c>
      <c r="Q3403" t="s">
        <v>418</v>
      </c>
      <c r="R3403" t="b">
        <v>0</v>
      </c>
      <c r="S3403">
        <v>1000</v>
      </c>
      <c r="T3403" t="s">
        <v>3002</v>
      </c>
      <c r="U3403" t="s">
        <v>3003</v>
      </c>
      <c r="V3403">
        <v>1</v>
      </c>
      <c r="W3403" t="s">
        <v>3012</v>
      </c>
    </row>
    <row r="3404" spans="1:23" hidden="1" x14ac:dyDescent="0.35">
      <c r="A3404" t="s">
        <v>419</v>
      </c>
      <c r="C3404" s="403">
        <v>44792</v>
      </c>
      <c r="D3404" t="s">
        <v>3543</v>
      </c>
      <c r="E3404" t="s">
        <v>2611</v>
      </c>
      <c r="F3404" t="s">
        <v>19836</v>
      </c>
      <c r="G3404" t="s">
        <v>2612</v>
      </c>
      <c r="H3404" t="s">
        <v>19837</v>
      </c>
      <c r="I3404" t="s">
        <v>9491</v>
      </c>
      <c r="J3404" t="s">
        <v>92</v>
      </c>
      <c r="K3404" t="s">
        <v>447</v>
      </c>
      <c r="L3404" t="s">
        <v>4000</v>
      </c>
      <c r="M3404" t="s">
        <v>8423</v>
      </c>
      <c r="N3404" t="s">
        <v>8429</v>
      </c>
      <c r="O3404" t="s">
        <v>3030</v>
      </c>
      <c r="P3404" t="s">
        <v>4003</v>
      </c>
      <c r="Q3404" t="s">
        <v>418</v>
      </c>
      <c r="R3404" t="b">
        <v>0</v>
      </c>
      <c r="S3404">
        <v>25000</v>
      </c>
      <c r="T3404" t="s">
        <v>3002</v>
      </c>
      <c r="U3404" t="s">
        <v>3003</v>
      </c>
      <c r="V3404">
        <v>25</v>
      </c>
      <c r="W3404" t="s">
        <v>3030</v>
      </c>
    </row>
    <row r="3405" spans="1:23" hidden="1" x14ac:dyDescent="0.35">
      <c r="A3405" t="s">
        <v>419</v>
      </c>
      <c r="C3405" s="403">
        <v>44792</v>
      </c>
      <c r="D3405" t="s">
        <v>3543</v>
      </c>
      <c r="E3405" t="s">
        <v>19838</v>
      </c>
      <c r="F3405" t="s">
        <v>19839</v>
      </c>
      <c r="G3405" t="s">
        <v>19840</v>
      </c>
      <c r="H3405" t="s">
        <v>19841</v>
      </c>
      <c r="I3405" t="s">
        <v>19842</v>
      </c>
      <c r="J3405" t="s">
        <v>92</v>
      </c>
      <c r="K3405" t="s">
        <v>447</v>
      </c>
      <c r="L3405" t="s">
        <v>4000</v>
      </c>
      <c r="M3405" t="s">
        <v>8423</v>
      </c>
      <c r="N3405" t="s">
        <v>8429</v>
      </c>
      <c r="O3405" t="s">
        <v>3012</v>
      </c>
      <c r="P3405" t="s">
        <v>4003</v>
      </c>
      <c r="Q3405" t="s">
        <v>418</v>
      </c>
      <c r="R3405" t="b">
        <v>0</v>
      </c>
      <c r="S3405">
        <v>2000</v>
      </c>
      <c r="T3405" t="s">
        <v>3002</v>
      </c>
      <c r="U3405" t="s">
        <v>3003</v>
      </c>
      <c r="V3405">
        <v>2</v>
      </c>
      <c r="W3405" t="s">
        <v>3012</v>
      </c>
    </row>
    <row r="3406" spans="1:23" hidden="1" x14ac:dyDescent="0.35">
      <c r="A3406" t="s">
        <v>419</v>
      </c>
      <c r="C3406" s="403">
        <v>44792</v>
      </c>
      <c r="D3406" t="s">
        <v>3543</v>
      </c>
      <c r="E3406" t="s">
        <v>19843</v>
      </c>
      <c r="F3406" t="s">
        <v>19844</v>
      </c>
      <c r="G3406" t="s">
        <v>19845</v>
      </c>
      <c r="H3406" t="s">
        <v>19846</v>
      </c>
      <c r="I3406" t="s">
        <v>19847</v>
      </c>
      <c r="J3406" t="s">
        <v>92</v>
      </c>
      <c r="K3406" t="s">
        <v>447</v>
      </c>
      <c r="L3406" t="s">
        <v>4000</v>
      </c>
      <c r="M3406" t="s">
        <v>8423</v>
      </c>
      <c r="N3406" t="s">
        <v>10141</v>
      </c>
      <c r="O3406" t="s">
        <v>3030</v>
      </c>
      <c r="P3406" t="s">
        <v>4003</v>
      </c>
      <c r="Q3406" t="s">
        <v>418</v>
      </c>
      <c r="R3406" t="b">
        <v>0</v>
      </c>
      <c r="S3406">
        <v>2000</v>
      </c>
      <c r="T3406" t="s">
        <v>3002</v>
      </c>
      <c r="U3406" t="s">
        <v>3003</v>
      </c>
      <c r="V3406">
        <v>2</v>
      </c>
      <c r="W3406" t="s">
        <v>3030</v>
      </c>
    </row>
    <row r="3407" spans="1:23" hidden="1" x14ac:dyDescent="0.35">
      <c r="A3407" t="s">
        <v>419</v>
      </c>
      <c r="C3407" s="403">
        <v>44792</v>
      </c>
      <c r="D3407" t="s">
        <v>3543</v>
      </c>
      <c r="E3407" t="s">
        <v>19848</v>
      </c>
      <c r="F3407" t="s">
        <v>19849</v>
      </c>
      <c r="G3407" t="s">
        <v>19850</v>
      </c>
      <c r="H3407" t="s">
        <v>19851</v>
      </c>
      <c r="I3407" t="s">
        <v>10022</v>
      </c>
      <c r="J3407" t="s">
        <v>92</v>
      </c>
      <c r="K3407" t="s">
        <v>447</v>
      </c>
      <c r="L3407" t="s">
        <v>4000</v>
      </c>
      <c r="M3407" t="s">
        <v>8423</v>
      </c>
      <c r="N3407" t="s">
        <v>10145</v>
      </c>
      <c r="O3407" t="s">
        <v>3021</v>
      </c>
      <c r="P3407" t="s">
        <v>4003</v>
      </c>
      <c r="Q3407" t="s">
        <v>418</v>
      </c>
      <c r="R3407" t="b">
        <v>0</v>
      </c>
      <c r="S3407">
        <v>5000</v>
      </c>
      <c r="T3407" t="s">
        <v>3002</v>
      </c>
      <c r="U3407" t="s">
        <v>3003</v>
      </c>
      <c r="V3407">
        <v>5</v>
      </c>
      <c r="W3407" t="s">
        <v>3021</v>
      </c>
    </row>
    <row r="3408" spans="1:23" hidden="1" x14ac:dyDescent="0.35">
      <c r="A3408" t="s">
        <v>419</v>
      </c>
      <c r="C3408" s="403">
        <v>44792</v>
      </c>
      <c r="D3408" t="s">
        <v>3543</v>
      </c>
      <c r="E3408" t="s">
        <v>19852</v>
      </c>
      <c r="F3408" t="s">
        <v>19853</v>
      </c>
      <c r="G3408" t="s">
        <v>19854</v>
      </c>
      <c r="H3408" t="s">
        <v>19855</v>
      </c>
      <c r="I3408" t="s">
        <v>2705</v>
      </c>
      <c r="J3408" t="s">
        <v>92</v>
      </c>
      <c r="K3408" t="s">
        <v>447</v>
      </c>
      <c r="L3408" t="s">
        <v>4000</v>
      </c>
      <c r="M3408" t="s">
        <v>8423</v>
      </c>
      <c r="N3408" t="s">
        <v>10145</v>
      </c>
      <c r="O3408" t="s">
        <v>3021</v>
      </c>
      <c r="P3408" t="s">
        <v>4003</v>
      </c>
      <c r="Q3408" t="s">
        <v>418</v>
      </c>
      <c r="R3408" t="b">
        <v>0</v>
      </c>
      <c r="S3408">
        <v>6000</v>
      </c>
      <c r="T3408" t="s">
        <v>3002</v>
      </c>
      <c r="U3408" t="s">
        <v>3003</v>
      </c>
      <c r="V3408">
        <v>6</v>
      </c>
      <c r="W3408" t="s">
        <v>3021</v>
      </c>
    </row>
    <row r="3409" spans="1:23" hidden="1" x14ac:dyDescent="0.35">
      <c r="A3409" t="s">
        <v>419</v>
      </c>
      <c r="C3409" s="403">
        <v>44792</v>
      </c>
      <c r="D3409" t="s">
        <v>3543</v>
      </c>
      <c r="E3409" t="s">
        <v>19856</v>
      </c>
      <c r="F3409" t="s">
        <v>19857</v>
      </c>
      <c r="G3409" t="s">
        <v>19858</v>
      </c>
      <c r="H3409" t="s">
        <v>19859</v>
      </c>
      <c r="I3409" t="s">
        <v>19858</v>
      </c>
      <c r="J3409" t="s">
        <v>92</v>
      </c>
      <c r="K3409" t="s">
        <v>447</v>
      </c>
      <c r="L3409" t="s">
        <v>4000</v>
      </c>
      <c r="M3409" t="s">
        <v>19821</v>
      </c>
      <c r="N3409" t="s">
        <v>19860</v>
      </c>
      <c r="O3409" t="s">
        <v>3021</v>
      </c>
      <c r="P3409" t="s">
        <v>4003</v>
      </c>
      <c r="Q3409" t="s">
        <v>418</v>
      </c>
      <c r="R3409" t="b">
        <v>0</v>
      </c>
      <c r="S3409">
        <v>3000</v>
      </c>
      <c r="T3409" t="s">
        <v>3002</v>
      </c>
      <c r="U3409" t="s">
        <v>3003</v>
      </c>
      <c r="V3409">
        <v>3</v>
      </c>
      <c r="W3409" t="s">
        <v>3021</v>
      </c>
    </row>
    <row r="3410" spans="1:23" hidden="1" x14ac:dyDescent="0.35">
      <c r="A3410" t="s">
        <v>419</v>
      </c>
      <c r="C3410" s="403">
        <v>44792</v>
      </c>
      <c r="D3410" t="s">
        <v>3543</v>
      </c>
      <c r="E3410" t="s">
        <v>19861</v>
      </c>
      <c r="F3410" t="s">
        <v>19862</v>
      </c>
      <c r="G3410" t="s">
        <v>19863</v>
      </c>
      <c r="H3410" t="s">
        <v>19864</v>
      </c>
      <c r="I3410" t="s">
        <v>2343</v>
      </c>
      <c r="J3410" t="s">
        <v>92</v>
      </c>
      <c r="K3410" t="s">
        <v>447</v>
      </c>
      <c r="L3410" t="s">
        <v>4000</v>
      </c>
      <c r="M3410" t="s">
        <v>19821</v>
      </c>
      <c r="N3410" t="s">
        <v>10145</v>
      </c>
      <c r="O3410" t="s">
        <v>3021</v>
      </c>
      <c r="P3410" t="s">
        <v>4003</v>
      </c>
      <c r="Q3410" t="s">
        <v>418</v>
      </c>
      <c r="R3410" t="b">
        <v>0</v>
      </c>
      <c r="S3410">
        <v>10000</v>
      </c>
      <c r="T3410" t="s">
        <v>3002</v>
      </c>
      <c r="U3410" t="s">
        <v>3003</v>
      </c>
      <c r="V3410">
        <v>10</v>
      </c>
      <c r="W3410" t="s">
        <v>3021</v>
      </c>
    </row>
    <row r="3411" spans="1:23" hidden="1" x14ac:dyDescent="0.35">
      <c r="A3411" t="s">
        <v>419</v>
      </c>
      <c r="C3411" s="403">
        <v>44792</v>
      </c>
      <c r="D3411" t="s">
        <v>3543</v>
      </c>
      <c r="E3411" t="s">
        <v>19865</v>
      </c>
      <c r="F3411" t="s">
        <v>19866</v>
      </c>
      <c r="G3411" t="s">
        <v>19867</v>
      </c>
      <c r="H3411" t="s">
        <v>19868</v>
      </c>
      <c r="I3411" t="s">
        <v>17305</v>
      </c>
      <c r="J3411" t="s">
        <v>92</v>
      </c>
      <c r="K3411" t="s">
        <v>447</v>
      </c>
      <c r="L3411" t="s">
        <v>4000</v>
      </c>
      <c r="M3411" t="s">
        <v>19821</v>
      </c>
      <c r="N3411" t="s">
        <v>19822</v>
      </c>
      <c r="O3411" t="s">
        <v>3012</v>
      </c>
      <c r="P3411" t="s">
        <v>4003</v>
      </c>
      <c r="Q3411" t="s">
        <v>418</v>
      </c>
      <c r="R3411" t="b">
        <v>0</v>
      </c>
      <c r="S3411">
        <v>5000</v>
      </c>
      <c r="T3411" t="s">
        <v>3002</v>
      </c>
      <c r="U3411" t="s">
        <v>3003</v>
      </c>
      <c r="V3411">
        <v>5</v>
      </c>
      <c r="W3411" t="s">
        <v>3012</v>
      </c>
    </row>
    <row r="3412" spans="1:23" hidden="1" x14ac:dyDescent="0.35">
      <c r="A3412" t="s">
        <v>419</v>
      </c>
      <c r="C3412" s="403">
        <v>44791</v>
      </c>
      <c r="D3412" t="s">
        <v>3543</v>
      </c>
      <c r="E3412" t="s">
        <v>19869</v>
      </c>
      <c r="F3412" t="s">
        <v>19870</v>
      </c>
      <c r="G3412" t="s">
        <v>1114</v>
      </c>
      <c r="H3412" t="s">
        <v>19871</v>
      </c>
      <c r="I3412" t="s">
        <v>1114</v>
      </c>
      <c r="J3412" t="s">
        <v>92</v>
      </c>
      <c r="K3412" t="s">
        <v>407</v>
      </c>
      <c r="L3412" t="s">
        <v>14477</v>
      </c>
      <c r="M3412" t="s">
        <v>10754</v>
      </c>
      <c r="N3412" t="s">
        <v>19872</v>
      </c>
      <c r="O3412" t="s">
        <v>1798</v>
      </c>
      <c r="P3412" t="s">
        <v>14479</v>
      </c>
      <c r="Q3412" t="s">
        <v>497</v>
      </c>
      <c r="R3412" t="b">
        <v>0</v>
      </c>
      <c r="S3412">
        <v>1000</v>
      </c>
      <c r="T3412" t="s">
        <v>3002</v>
      </c>
      <c r="U3412" t="s">
        <v>3003</v>
      </c>
      <c r="V3412">
        <v>1</v>
      </c>
      <c r="W3412" t="s">
        <v>9935</v>
      </c>
    </row>
    <row r="3413" spans="1:23" hidden="1" x14ac:dyDescent="0.35">
      <c r="A3413" t="s">
        <v>2189</v>
      </c>
      <c r="C3413" s="403">
        <v>44791</v>
      </c>
      <c r="D3413" t="s">
        <v>3543</v>
      </c>
      <c r="E3413" t="s">
        <v>19873</v>
      </c>
      <c r="F3413" t="s">
        <v>19874</v>
      </c>
      <c r="G3413" t="s">
        <v>19875</v>
      </c>
      <c r="H3413" t="s">
        <v>19876</v>
      </c>
      <c r="I3413" t="s">
        <v>16562</v>
      </c>
      <c r="J3413" t="s">
        <v>98</v>
      </c>
      <c r="K3413" t="s">
        <v>2189</v>
      </c>
      <c r="L3413" t="s">
        <v>3154</v>
      </c>
      <c r="M3413" t="s">
        <v>4872</v>
      </c>
      <c r="N3413" t="s">
        <v>19877</v>
      </c>
      <c r="O3413" t="s">
        <v>3001</v>
      </c>
      <c r="P3413" t="s">
        <v>4474</v>
      </c>
      <c r="Q3413" t="s">
        <v>2189</v>
      </c>
      <c r="R3413" t="b">
        <v>1</v>
      </c>
      <c r="S3413">
        <v>20000</v>
      </c>
      <c r="T3413" t="s">
        <v>3002</v>
      </c>
      <c r="U3413" t="s">
        <v>3003</v>
      </c>
      <c r="V3413">
        <v>20</v>
      </c>
      <c r="W3413" t="s">
        <v>3001</v>
      </c>
    </row>
    <row r="3414" spans="1:23" hidden="1" x14ac:dyDescent="0.35">
      <c r="A3414" t="s">
        <v>2189</v>
      </c>
      <c r="C3414" s="403">
        <v>44791</v>
      </c>
      <c r="D3414" t="s">
        <v>3543</v>
      </c>
      <c r="E3414" t="s">
        <v>19878</v>
      </c>
      <c r="F3414" t="s">
        <v>19879</v>
      </c>
      <c r="G3414" t="s">
        <v>19880</v>
      </c>
      <c r="H3414" t="s">
        <v>19881</v>
      </c>
      <c r="I3414" t="s">
        <v>19882</v>
      </c>
      <c r="J3414" t="s">
        <v>98</v>
      </c>
      <c r="K3414" t="s">
        <v>2189</v>
      </c>
      <c r="L3414" t="s">
        <v>3154</v>
      </c>
      <c r="M3414" t="s">
        <v>3155</v>
      </c>
      <c r="N3414" t="s">
        <v>6201</v>
      </c>
      <c r="O3414" t="s">
        <v>3001</v>
      </c>
      <c r="P3414" t="s">
        <v>4837</v>
      </c>
      <c r="Q3414" t="s">
        <v>2189</v>
      </c>
      <c r="R3414" t="b">
        <v>0</v>
      </c>
      <c r="S3414">
        <v>0</v>
      </c>
      <c r="T3414" t="s">
        <v>3002</v>
      </c>
      <c r="U3414" t="s">
        <v>3003</v>
      </c>
      <c r="V3414">
        <v>0</v>
      </c>
      <c r="W3414" t="s">
        <v>3001</v>
      </c>
    </row>
    <row r="3415" spans="1:23" hidden="1" x14ac:dyDescent="0.35">
      <c r="A3415" t="s">
        <v>2189</v>
      </c>
      <c r="C3415" s="403">
        <v>44790</v>
      </c>
      <c r="D3415" t="s">
        <v>3543</v>
      </c>
      <c r="E3415" t="s">
        <v>19883</v>
      </c>
      <c r="F3415" t="s">
        <v>19884</v>
      </c>
      <c r="G3415" t="s">
        <v>19885</v>
      </c>
      <c r="H3415" t="s">
        <v>19886</v>
      </c>
      <c r="I3415" t="s">
        <v>2281</v>
      </c>
      <c r="J3415" t="s">
        <v>98</v>
      </c>
      <c r="K3415" t="s">
        <v>2189</v>
      </c>
      <c r="L3415" t="s">
        <v>3154</v>
      </c>
      <c r="M3415" t="s">
        <v>3155</v>
      </c>
      <c r="N3415" t="s">
        <v>19887</v>
      </c>
      <c r="O3415" t="s">
        <v>3001</v>
      </c>
      <c r="P3415" t="s">
        <v>4837</v>
      </c>
      <c r="Q3415" t="s">
        <v>2189</v>
      </c>
      <c r="R3415" t="b">
        <v>0</v>
      </c>
      <c r="S3415">
        <v>0</v>
      </c>
      <c r="T3415" t="s">
        <v>3002</v>
      </c>
      <c r="U3415" t="s">
        <v>3003</v>
      </c>
      <c r="V3415">
        <v>0</v>
      </c>
      <c r="W3415" t="s">
        <v>3001</v>
      </c>
    </row>
    <row r="3416" spans="1:23" hidden="1" x14ac:dyDescent="0.35">
      <c r="A3416" t="s">
        <v>381</v>
      </c>
      <c r="C3416" s="403">
        <v>44789</v>
      </c>
      <c r="D3416" t="s">
        <v>3543</v>
      </c>
      <c r="E3416" t="s">
        <v>19888</v>
      </c>
      <c r="F3416" t="s">
        <v>19889</v>
      </c>
      <c r="G3416" t="s">
        <v>19890</v>
      </c>
      <c r="H3416" t="s">
        <v>19891</v>
      </c>
      <c r="I3416" t="s">
        <v>2503</v>
      </c>
      <c r="J3416" t="s">
        <v>97</v>
      </c>
      <c r="K3416" t="s">
        <v>444</v>
      </c>
      <c r="L3416" t="s">
        <v>3675</v>
      </c>
      <c r="M3416" t="s">
        <v>19892</v>
      </c>
      <c r="N3416" t="s">
        <v>19893</v>
      </c>
      <c r="O3416" t="s">
        <v>3021</v>
      </c>
      <c r="P3416" t="s">
        <v>8093</v>
      </c>
      <c r="Q3416" t="s">
        <v>415</v>
      </c>
      <c r="R3416" t="b">
        <v>0</v>
      </c>
      <c r="S3416">
        <v>12000</v>
      </c>
      <c r="T3416" t="s">
        <v>3002</v>
      </c>
      <c r="U3416" t="s">
        <v>3003</v>
      </c>
      <c r="V3416">
        <v>12</v>
      </c>
      <c r="W3416" t="s">
        <v>3021</v>
      </c>
    </row>
    <row r="3417" spans="1:23" hidden="1" x14ac:dyDescent="0.35">
      <c r="A3417" t="s">
        <v>381</v>
      </c>
      <c r="C3417" s="403">
        <v>44789</v>
      </c>
      <c r="D3417" t="s">
        <v>3543</v>
      </c>
      <c r="E3417" t="s">
        <v>19894</v>
      </c>
      <c r="F3417" t="s">
        <v>19895</v>
      </c>
      <c r="G3417" t="s">
        <v>19896</v>
      </c>
      <c r="H3417" t="s">
        <v>19897</v>
      </c>
      <c r="I3417" t="s">
        <v>19896</v>
      </c>
      <c r="J3417" t="s">
        <v>97</v>
      </c>
      <c r="K3417" t="s">
        <v>444</v>
      </c>
      <c r="L3417" t="s">
        <v>3047</v>
      </c>
      <c r="M3417" t="s">
        <v>1798</v>
      </c>
      <c r="N3417" t="s">
        <v>19898</v>
      </c>
      <c r="O3417" t="s">
        <v>3012</v>
      </c>
      <c r="P3417" t="s">
        <v>8935</v>
      </c>
      <c r="Q3417" t="s">
        <v>415</v>
      </c>
      <c r="R3417" t="b">
        <v>0</v>
      </c>
      <c r="S3417">
        <v>5000</v>
      </c>
      <c r="T3417" t="s">
        <v>3002</v>
      </c>
      <c r="U3417" t="s">
        <v>3003</v>
      </c>
      <c r="V3417">
        <v>5</v>
      </c>
      <c r="W3417" t="s">
        <v>3012</v>
      </c>
    </row>
    <row r="3418" spans="1:23" hidden="1" x14ac:dyDescent="0.35">
      <c r="A3418" t="s">
        <v>381</v>
      </c>
      <c r="C3418" s="403">
        <v>44789</v>
      </c>
      <c r="D3418" t="s">
        <v>3543</v>
      </c>
      <c r="E3418" t="s">
        <v>19899</v>
      </c>
      <c r="F3418" t="s">
        <v>19900</v>
      </c>
      <c r="G3418" t="s">
        <v>19901</v>
      </c>
      <c r="H3418" t="s">
        <v>19902</v>
      </c>
      <c r="I3418" t="s">
        <v>19901</v>
      </c>
      <c r="J3418" t="s">
        <v>97</v>
      </c>
      <c r="K3418" t="s">
        <v>444</v>
      </c>
      <c r="L3418" t="s">
        <v>3047</v>
      </c>
      <c r="M3418" t="s">
        <v>1798</v>
      </c>
      <c r="N3418" t="s">
        <v>19903</v>
      </c>
      <c r="O3418" t="s">
        <v>3021</v>
      </c>
      <c r="P3418" t="s">
        <v>8935</v>
      </c>
      <c r="Q3418" t="s">
        <v>415</v>
      </c>
      <c r="R3418" t="b">
        <v>0</v>
      </c>
      <c r="S3418">
        <v>8000</v>
      </c>
      <c r="T3418" t="s">
        <v>3002</v>
      </c>
      <c r="U3418" t="s">
        <v>3003</v>
      </c>
      <c r="V3418">
        <v>8</v>
      </c>
      <c r="W3418" t="s">
        <v>3021</v>
      </c>
    </row>
    <row r="3419" spans="1:23" hidden="1" x14ac:dyDescent="0.35">
      <c r="A3419" t="s">
        <v>381</v>
      </c>
      <c r="C3419" s="403">
        <v>44789</v>
      </c>
      <c r="D3419" t="s">
        <v>3543</v>
      </c>
      <c r="E3419" t="s">
        <v>476</v>
      </c>
      <c r="F3419" t="s">
        <v>19904</v>
      </c>
      <c r="G3419" t="s">
        <v>2363</v>
      </c>
      <c r="H3419" t="s">
        <v>19905</v>
      </c>
      <c r="I3419" t="s">
        <v>400</v>
      </c>
      <c r="J3419" t="s">
        <v>97</v>
      </c>
      <c r="K3419" t="s">
        <v>444</v>
      </c>
      <c r="L3419" t="s">
        <v>3047</v>
      </c>
      <c r="M3419" t="s">
        <v>1798</v>
      </c>
      <c r="N3419" t="s">
        <v>19906</v>
      </c>
      <c r="O3419" t="s">
        <v>3030</v>
      </c>
      <c r="P3419" t="s">
        <v>8935</v>
      </c>
      <c r="Q3419" t="s">
        <v>415</v>
      </c>
      <c r="R3419" t="b">
        <v>0</v>
      </c>
      <c r="S3419">
        <v>6000</v>
      </c>
      <c r="T3419" t="s">
        <v>3013</v>
      </c>
      <c r="U3419" t="s">
        <v>3003</v>
      </c>
      <c r="V3419">
        <v>6</v>
      </c>
      <c r="W3419" t="s">
        <v>3030</v>
      </c>
    </row>
    <row r="3420" spans="1:23" hidden="1" x14ac:dyDescent="0.35">
      <c r="A3420" t="s">
        <v>2189</v>
      </c>
      <c r="C3420" s="403">
        <v>44787</v>
      </c>
      <c r="D3420" t="s">
        <v>3543</v>
      </c>
      <c r="E3420" t="s">
        <v>19907</v>
      </c>
      <c r="F3420" t="s">
        <v>19908</v>
      </c>
      <c r="G3420" t="s">
        <v>19909</v>
      </c>
      <c r="H3420" t="s">
        <v>19910</v>
      </c>
      <c r="I3420" t="s">
        <v>11955</v>
      </c>
      <c r="J3420" t="s">
        <v>100</v>
      </c>
      <c r="K3420" t="s">
        <v>293</v>
      </c>
      <c r="L3420" t="s">
        <v>10061</v>
      </c>
      <c r="M3420" t="s">
        <v>1798</v>
      </c>
      <c r="N3420" t="s">
        <v>19911</v>
      </c>
      <c r="O3420" t="s">
        <v>3012</v>
      </c>
      <c r="P3420" t="s">
        <v>10063</v>
      </c>
      <c r="Q3420" t="s">
        <v>293</v>
      </c>
      <c r="R3420" t="b">
        <v>0</v>
      </c>
      <c r="S3420">
        <v>2000</v>
      </c>
      <c r="T3420" t="s">
        <v>3002</v>
      </c>
      <c r="U3420" t="s">
        <v>3003</v>
      </c>
      <c r="V3420">
        <v>2</v>
      </c>
      <c r="W3420" t="s">
        <v>3012</v>
      </c>
    </row>
    <row r="3421" spans="1:23" hidden="1" x14ac:dyDescent="0.35">
      <c r="A3421" t="s">
        <v>419</v>
      </c>
      <c r="C3421" s="403">
        <v>44786</v>
      </c>
      <c r="D3421" t="s">
        <v>3543</v>
      </c>
      <c r="E3421" t="s">
        <v>19912</v>
      </c>
      <c r="F3421" t="s">
        <v>19913</v>
      </c>
      <c r="G3421" t="s">
        <v>19914</v>
      </c>
      <c r="H3421" t="s">
        <v>19915</v>
      </c>
      <c r="I3421" t="s">
        <v>19914</v>
      </c>
      <c r="J3421" t="s">
        <v>92</v>
      </c>
      <c r="K3421" t="s">
        <v>418</v>
      </c>
      <c r="L3421" t="s">
        <v>3047</v>
      </c>
      <c r="M3421" t="s">
        <v>3890</v>
      </c>
      <c r="N3421" t="s">
        <v>4697</v>
      </c>
      <c r="O3421" t="s">
        <v>3021</v>
      </c>
      <c r="P3421" t="s">
        <v>3890</v>
      </c>
      <c r="Q3421" t="s">
        <v>418</v>
      </c>
      <c r="R3421" t="b">
        <v>0</v>
      </c>
      <c r="S3421">
        <v>15000</v>
      </c>
      <c r="T3421" t="s">
        <v>3002</v>
      </c>
      <c r="U3421" t="s">
        <v>3003</v>
      </c>
      <c r="V3421">
        <v>15</v>
      </c>
      <c r="W3421" t="s">
        <v>3021</v>
      </c>
    </row>
    <row r="3422" spans="1:23" hidden="1" x14ac:dyDescent="0.35">
      <c r="A3422" t="s">
        <v>2189</v>
      </c>
      <c r="C3422" s="403">
        <v>44786</v>
      </c>
      <c r="D3422" t="s">
        <v>3543</v>
      </c>
      <c r="E3422" t="s">
        <v>19916</v>
      </c>
      <c r="F3422" t="s">
        <v>19917</v>
      </c>
      <c r="G3422" t="s">
        <v>19918</v>
      </c>
      <c r="H3422" t="s">
        <v>19919</v>
      </c>
      <c r="I3422" t="s">
        <v>1719</v>
      </c>
      <c r="J3422" t="s">
        <v>100</v>
      </c>
      <c r="K3422" t="s">
        <v>293</v>
      </c>
      <c r="L3422" t="s">
        <v>10061</v>
      </c>
      <c r="M3422" t="s">
        <v>1798</v>
      </c>
      <c r="N3422" t="s">
        <v>19920</v>
      </c>
      <c r="O3422" t="s">
        <v>3021</v>
      </c>
      <c r="P3422" t="s">
        <v>10063</v>
      </c>
      <c r="Q3422" t="s">
        <v>293</v>
      </c>
      <c r="R3422" t="b">
        <v>0</v>
      </c>
      <c r="S3422">
        <v>5000</v>
      </c>
      <c r="T3422" t="s">
        <v>3002</v>
      </c>
      <c r="U3422" t="s">
        <v>3003</v>
      </c>
      <c r="V3422">
        <v>5</v>
      </c>
      <c r="W3422" t="s">
        <v>3021</v>
      </c>
    </row>
    <row r="3423" spans="1:23" hidden="1" x14ac:dyDescent="0.35">
      <c r="A3423" t="s">
        <v>419</v>
      </c>
      <c r="C3423" s="403">
        <v>44786</v>
      </c>
      <c r="D3423" t="s">
        <v>3543</v>
      </c>
      <c r="E3423" t="s">
        <v>19921</v>
      </c>
      <c r="F3423" t="s">
        <v>19922</v>
      </c>
      <c r="G3423" t="s">
        <v>19923</v>
      </c>
      <c r="H3423" t="s">
        <v>19924</v>
      </c>
      <c r="I3423" t="s">
        <v>19925</v>
      </c>
      <c r="J3423" t="s">
        <v>92</v>
      </c>
      <c r="K3423" t="s">
        <v>447</v>
      </c>
      <c r="L3423" t="s">
        <v>3658</v>
      </c>
      <c r="M3423" t="s">
        <v>3803</v>
      </c>
      <c r="N3423" t="s">
        <v>19926</v>
      </c>
      <c r="O3423" t="s">
        <v>3012</v>
      </c>
      <c r="P3423" t="s">
        <v>3805</v>
      </c>
      <c r="Q3423" t="s">
        <v>418</v>
      </c>
      <c r="R3423" t="b">
        <v>0</v>
      </c>
      <c r="S3423">
        <v>0</v>
      </c>
      <c r="T3423" t="s">
        <v>3002</v>
      </c>
      <c r="U3423" t="s">
        <v>3003</v>
      </c>
      <c r="V3423">
        <v>0</v>
      </c>
      <c r="W3423" t="s">
        <v>3012</v>
      </c>
    </row>
    <row r="3424" spans="1:23" hidden="1" x14ac:dyDescent="0.35">
      <c r="A3424" t="s">
        <v>2189</v>
      </c>
      <c r="C3424" s="403">
        <v>44785</v>
      </c>
      <c r="D3424" t="s">
        <v>3543</v>
      </c>
      <c r="E3424" t="s">
        <v>19927</v>
      </c>
      <c r="F3424" t="s">
        <v>19928</v>
      </c>
      <c r="G3424" t="s">
        <v>19929</v>
      </c>
      <c r="H3424" t="s">
        <v>19930</v>
      </c>
      <c r="I3424" t="s">
        <v>5533</v>
      </c>
      <c r="J3424" t="s">
        <v>100</v>
      </c>
      <c r="K3424" t="s">
        <v>293</v>
      </c>
      <c r="L3424" t="s">
        <v>10061</v>
      </c>
      <c r="M3424" t="s">
        <v>1798</v>
      </c>
      <c r="N3424" t="s">
        <v>19931</v>
      </c>
      <c r="O3424" t="s">
        <v>3012</v>
      </c>
      <c r="P3424" t="s">
        <v>10063</v>
      </c>
      <c r="Q3424" t="s">
        <v>293</v>
      </c>
      <c r="R3424" t="b">
        <v>0</v>
      </c>
      <c r="S3424">
        <v>1000</v>
      </c>
      <c r="T3424" t="s">
        <v>3002</v>
      </c>
      <c r="U3424" t="s">
        <v>3003</v>
      </c>
      <c r="V3424">
        <v>1</v>
      </c>
      <c r="W3424" t="s">
        <v>3012</v>
      </c>
    </row>
    <row r="3425" spans="1:23" hidden="1" x14ac:dyDescent="0.35">
      <c r="A3425" t="s">
        <v>419</v>
      </c>
      <c r="C3425" s="403">
        <v>44785</v>
      </c>
      <c r="D3425" t="s">
        <v>3661</v>
      </c>
      <c r="E3425" t="s">
        <v>19932</v>
      </c>
      <c r="F3425" t="s">
        <v>19933</v>
      </c>
      <c r="G3425" t="s">
        <v>19934</v>
      </c>
      <c r="H3425" t="s">
        <v>19935</v>
      </c>
      <c r="I3425" t="s">
        <v>17268</v>
      </c>
      <c r="J3425" t="s">
        <v>92</v>
      </c>
      <c r="K3425" t="s">
        <v>447</v>
      </c>
      <c r="L3425" t="s">
        <v>3658</v>
      </c>
      <c r="M3425" t="s">
        <v>3803</v>
      </c>
      <c r="N3425" t="s">
        <v>19936</v>
      </c>
      <c r="O3425" t="s">
        <v>3021</v>
      </c>
      <c r="P3425" t="s">
        <v>3805</v>
      </c>
      <c r="Q3425" t="s">
        <v>418</v>
      </c>
      <c r="R3425" t="b">
        <v>0</v>
      </c>
      <c r="S3425">
        <v>10000</v>
      </c>
      <c r="T3425" t="s">
        <v>3002</v>
      </c>
      <c r="U3425" t="s">
        <v>3003</v>
      </c>
      <c r="V3425">
        <v>10</v>
      </c>
      <c r="W3425" t="s">
        <v>3021</v>
      </c>
    </row>
    <row r="3426" spans="1:23" hidden="1" x14ac:dyDescent="0.35">
      <c r="A3426" t="s">
        <v>419</v>
      </c>
      <c r="C3426" s="403">
        <v>44785</v>
      </c>
      <c r="D3426" t="s">
        <v>3543</v>
      </c>
      <c r="E3426" t="s">
        <v>19937</v>
      </c>
      <c r="F3426" t="s">
        <v>19938</v>
      </c>
      <c r="G3426" t="s">
        <v>19939</v>
      </c>
      <c r="H3426" t="s">
        <v>19940</v>
      </c>
      <c r="I3426" t="s">
        <v>19941</v>
      </c>
      <c r="J3426" t="s">
        <v>92</v>
      </c>
      <c r="K3426" t="s">
        <v>447</v>
      </c>
      <c r="L3426" t="s">
        <v>3658</v>
      </c>
      <c r="M3426" t="s">
        <v>6927</v>
      </c>
      <c r="N3426" t="s">
        <v>19942</v>
      </c>
      <c r="O3426" t="s">
        <v>3021</v>
      </c>
      <c r="P3426" t="s">
        <v>6929</v>
      </c>
      <c r="Q3426" t="s">
        <v>418</v>
      </c>
      <c r="R3426" t="b">
        <v>0</v>
      </c>
      <c r="S3426">
        <v>5000</v>
      </c>
      <c r="T3426" t="s">
        <v>3002</v>
      </c>
      <c r="U3426" t="s">
        <v>3003</v>
      </c>
      <c r="V3426">
        <v>5</v>
      </c>
      <c r="W3426" t="s">
        <v>3021</v>
      </c>
    </row>
    <row r="3427" spans="1:23" hidden="1" x14ac:dyDescent="0.35">
      <c r="A3427" t="s">
        <v>419</v>
      </c>
      <c r="C3427" s="403">
        <v>44785</v>
      </c>
      <c r="D3427" t="s">
        <v>3543</v>
      </c>
      <c r="E3427" t="s">
        <v>19943</v>
      </c>
      <c r="F3427" t="s">
        <v>19944</v>
      </c>
      <c r="G3427" t="s">
        <v>19945</v>
      </c>
      <c r="H3427" t="s">
        <v>19946</v>
      </c>
      <c r="I3427" t="s">
        <v>2594</v>
      </c>
      <c r="J3427" t="s">
        <v>92</v>
      </c>
      <c r="K3427" t="s">
        <v>447</v>
      </c>
      <c r="L3427" t="s">
        <v>3658</v>
      </c>
      <c r="M3427" t="s">
        <v>5907</v>
      </c>
      <c r="N3427" t="s">
        <v>19947</v>
      </c>
      <c r="O3427" t="s">
        <v>3021</v>
      </c>
      <c r="P3427" t="s">
        <v>5909</v>
      </c>
      <c r="Q3427" t="s">
        <v>418</v>
      </c>
      <c r="R3427" t="b">
        <v>0</v>
      </c>
      <c r="S3427">
        <v>0</v>
      </c>
      <c r="T3427" t="s">
        <v>3002</v>
      </c>
      <c r="U3427" t="s">
        <v>3003</v>
      </c>
      <c r="V3427">
        <v>0</v>
      </c>
      <c r="W3427" t="s">
        <v>3021</v>
      </c>
    </row>
    <row r="3428" spans="1:23" hidden="1" x14ac:dyDescent="0.35">
      <c r="A3428" t="s">
        <v>2189</v>
      </c>
      <c r="C3428" s="403">
        <v>44783</v>
      </c>
      <c r="D3428" t="s">
        <v>3543</v>
      </c>
      <c r="E3428" t="s">
        <v>19948</v>
      </c>
      <c r="F3428" t="s">
        <v>19949</v>
      </c>
      <c r="G3428" t="s">
        <v>19950</v>
      </c>
      <c r="H3428" t="s">
        <v>19951</v>
      </c>
      <c r="I3428" t="s">
        <v>2436</v>
      </c>
      <c r="J3428" t="s">
        <v>98</v>
      </c>
      <c r="K3428" t="s">
        <v>2189</v>
      </c>
      <c r="L3428" t="s">
        <v>3154</v>
      </c>
      <c r="M3428" t="s">
        <v>3155</v>
      </c>
      <c r="N3428" t="s">
        <v>19952</v>
      </c>
      <c r="O3428" t="s">
        <v>3021</v>
      </c>
      <c r="P3428" t="s">
        <v>4837</v>
      </c>
      <c r="Q3428" t="s">
        <v>2189</v>
      </c>
      <c r="R3428" t="b">
        <v>0</v>
      </c>
      <c r="S3428">
        <v>14000</v>
      </c>
      <c r="T3428" t="s">
        <v>3002</v>
      </c>
      <c r="U3428" t="s">
        <v>3003</v>
      </c>
      <c r="V3428">
        <v>14</v>
      </c>
      <c r="W3428" t="s">
        <v>3021</v>
      </c>
    </row>
    <row r="3429" spans="1:23" hidden="1" x14ac:dyDescent="0.35">
      <c r="A3429" t="s">
        <v>2189</v>
      </c>
      <c r="C3429" s="403">
        <v>44783</v>
      </c>
      <c r="D3429" t="s">
        <v>3543</v>
      </c>
      <c r="E3429" t="s">
        <v>19953</v>
      </c>
      <c r="F3429" t="s">
        <v>19954</v>
      </c>
      <c r="G3429" t="s">
        <v>19955</v>
      </c>
      <c r="H3429" t="s">
        <v>19956</v>
      </c>
      <c r="I3429" t="s">
        <v>2378</v>
      </c>
      <c r="J3429" t="s">
        <v>98</v>
      </c>
      <c r="K3429" t="s">
        <v>2189</v>
      </c>
      <c r="L3429" t="s">
        <v>3154</v>
      </c>
      <c r="M3429" t="s">
        <v>3155</v>
      </c>
      <c r="N3429" t="s">
        <v>5881</v>
      </c>
      <c r="O3429" t="s">
        <v>3001</v>
      </c>
      <c r="P3429" t="s">
        <v>4837</v>
      </c>
      <c r="Q3429" t="s">
        <v>2189</v>
      </c>
      <c r="R3429" t="b">
        <v>0</v>
      </c>
      <c r="S3429">
        <v>0</v>
      </c>
      <c r="T3429" t="s">
        <v>3002</v>
      </c>
      <c r="U3429" t="s">
        <v>3003</v>
      </c>
      <c r="V3429">
        <v>0</v>
      </c>
      <c r="W3429" t="s">
        <v>3001</v>
      </c>
    </row>
    <row r="3430" spans="1:23" hidden="1" x14ac:dyDescent="0.35">
      <c r="A3430" t="s">
        <v>2189</v>
      </c>
      <c r="C3430" s="403">
        <v>44782</v>
      </c>
      <c r="D3430" t="s">
        <v>3543</v>
      </c>
      <c r="E3430" t="s">
        <v>19957</v>
      </c>
      <c r="F3430" t="s">
        <v>19958</v>
      </c>
      <c r="G3430" t="s">
        <v>19959</v>
      </c>
      <c r="H3430" t="s">
        <v>19960</v>
      </c>
      <c r="I3430" t="s">
        <v>2268</v>
      </c>
      <c r="J3430" t="s">
        <v>98</v>
      </c>
      <c r="K3430" t="s">
        <v>2189</v>
      </c>
      <c r="L3430" t="s">
        <v>3154</v>
      </c>
      <c r="M3430" t="s">
        <v>3155</v>
      </c>
      <c r="N3430" t="s">
        <v>19961</v>
      </c>
      <c r="O3430" t="s">
        <v>3001</v>
      </c>
      <c r="P3430" t="s">
        <v>4837</v>
      </c>
      <c r="Q3430" t="s">
        <v>2189</v>
      </c>
      <c r="R3430" t="b">
        <v>0</v>
      </c>
      <c r="S3430">
        <v>0</v>
      </c>
      <c r="T3430" t="s">
        <v>3002</v>
      </c>
      <c r="U3430" t="s">
        <v>3003</v>
      </c>
      <c r="V3430">
        <v>0</v>
      </c>
      <c r="W3430" t="s">
        <v>3001</v>
      </c>
    </row>
    <row r="3431" spans="1:23" hidden="1" x14ac:dyDescent="0.35">
      <c r="A3431" t="s">
        <v>2189</v>
      </c>
      <c r="C3431" s="403">
        <v>44780</v>
      </c>
      <c r="D3431" t="s">
        <v>3543</v>
      </c>
      <c r="E3431" t="s">
        <v>19962</v>
      </c>
      <c r="F3431" t="s">
        <v>19963</v>
      </c>
      <c r="G3431" t="s">
        <v>19964</v>
      </c>
      <c r="H3431" t="s">
        <v>19965</v>
      </c>
      <c r="I3431" t="s">
        <v>2411</v>
      </c>
      <c r="J3431" t="s">
        <v>98</v>
      </c>
      <c r="K3431" t="s">
        <v>2189</v>
      </c>
      <c r="L3431" t="s">
        <v>3205</v>
      </c>
      <c r="M3431" t="s">
        <v>5729</v>
      </c>
      <c r="N3431" t="s">
        <v>19966</v>
      </c>
      <c r="O3431" t="s">
        <v>3012</v>
      </c>
      <c r="P3431" t="s">
        <v>4683</v>
      </c>
      <c r="Q3431" t="s">
        <v>2189</v>
      </c>
      <c r="R3431" t="b">
        <v>0</v>
      </c>
      <c r="S3431">
        <v>4000</v>
      </c>
      <c r="T3431" t="s">
        <v>3002</v>
      </c>
      <c r="U3431" t="s">
        <v>3003</v>
      </c>
      <c r="V3431">
        <v>4</v>
      </c>
      <c r="W3431" t="s">
        <v>3012</v>
      </c>
    </row>
    <row r="3432" spans="1:23" hidden="1" x14ac:dyDescent="0.35">
      <c r="A3432" t="s">
        <v>2189</v>
      </c>
      <c r="C3432" s="403">
        <v>44780</v>
      </c>
      <c r="D3432" t="s">
        <v>3543</v>
      </c>
      <c r="E3432" t="s">
        <v>19967</v>
      </c>
      <c r="F3432" t="s">
        <v>19968</v>
      </c>
      <c r="G3432" t="s">
        <v>19969</v>
      </c>
      <c r="H3432" t="s">
        <v>19970</v>
      </c>
      <c r="I3432" t="s">
        <v>1919</v>
      </c>
      <c r="J3432" t="s">
        <v>98</v>
      </c>
      <c r="K3432" t="s">
        <v>2189</v>
      </c>
      <c r="L3432" t="s">
        <v>3205</v>
      </c>
      <c r="M3432" t="s">
        <v>3366</v>
      </c>
      <c r="N3432" t="s">
        <v>19971</v>
      </c>
      <c r="O3432" t="s">
        <v>3012</v>
      </c>
      <c r="P3432" t="s">
        <v>4683</v>
      </c>
      <c r="Q3432" t="s">
        <v>2189</v>
      </c>
      <c r="R3432" t="b">
        <v>0</v>
      </c>
      <c r="S3432">
        <v>2000</v>
      </c>
      <c r="T3432" t="s">
        <v>3002</v>
      </c>
      <c r="U3432" t="s">
        <v>3003</v>
      </c>
      <c r="V3432">
        <v>2</v>
      </c>
      <c r="W3432" t="s">
        <v>3012</v>
      </c>
    </row>
    <row r="3433" spans="1:23" hidden="1" x14ac:dyDescent="0.35">
      <c r="A3433" t="s">
        <v>2189</v>
      </c>
      <c r="C3433" s="403">
        <v>44780</v>
      </c>
      <c r="D3433" t="s">
        <v>3543</v>
      </c>
      <c r="E3433" t="s">
        <v>19972</v>
      </c>
      <c r="F3433" t="s">
        <v>19973</v>
      </c>
      <c r="G3433" t="s">
        <v>19974</v>
      </c>
      <c r="H3433" t="s">
        <v>19975</v>
      </c>
      <c r="I3433" t="s">
        <v>2332</v>
      </c>
      <c r="J3433" t="s">
        <v>98</v>
      </c>
      <c r="K3433" t="s">
        <v>2189</v>
      </c>
      <c r="L3433" t="s">
        <v>3154</v>
      </c>
      <c r="M3433" t="s">
        <v>3155</v>
      </c>
      <c r="N3433" t="s">
        <v>19976</v>
      </c>
      <c r="O3433" t="s">
        <v>3001</v>
      </c>
      <c r="P3433" t="s">
        <v>4837</v>
      </c>
      <c r="Q3433" t="s">
        <v>2189</v>
      </c>
      <c r="R3433" t="b">
        <v>0</v>
      </c>
      <c r="S3433">
        <v>0</v>
      </c>
      <c r="T3433" t="s">
        <v>3002</v>
      </c>
      <c r="U3433" t="s">
        <v>3003</v>
      </c>
      <c r="V3433">
        <v>0</v>
      </c>
      <c r="W3433" t="s">
        <v>3001</v>
      </c>
    </row>
    <row r="3434" spans="1:23" hidden="1" x14ac:dyDescent="0.35">
      <c r="A3434" t="s">
        <v>2189</v>
      </c>
      <c r="C3434" s="403">
        <v>44780</v>
      </c>
      <c r="D3434" t="s">
        <v>3543</v>
      </c>
      <c r="E3434" t="s">
        <v>19977</v>
      </c>
      <c r="F3434" t="s">
        <v>19978</v>
      </c>
      <c r="G3434" t="s">
        <v>19979</v>
      </c>
      <c r="H3434" t="s">
        <v>19980</v>
      </c>
      <c r="I3434" t="s">
        <v>2278</v>
      </c>
      <c r="J3434" t="s">
        <v>98</v>
      </c>
      <c r="K3434" t="s">
        <v>2189</v>
      </c>
      <c r="L3434" t="s">
        <v>3154</v>
      </c>
      <c r="M3434" t="s">
        <v>3155</v>
      </c>
      <c r="N3434" t="s">
        <v>19981</v>
      </c>
      <c r="O3434" t="s">
        <v>3012</v>
      </c>
      <c r="P3434" t="s">
        <v>4837</v>
      </c>
      <c r="Q3434" t="s">
        <v>2189</v>
      </c>
      <c r="R3434" t="b">
        <v>0</v>
      </c>
      <c r="S3434">
        <v>1000</v>
      </c>
      <c r="T3434" t="s">
        <v>3002</v>
      </c>
      <c r="U3434" t="s">
        <v>3003</v>
      </c>
      <c r="V3434">
        <v>1</v>
      </c>
      <c r="W3434" t="s">
        <v>3012</v>
      </c>
    </row>
    <row r="3435" spans="1:23" hidden="1" x14ac:dyDescent="0.35">
      <c r="A3435" t="s">
        <v>2189</v>
      </c>
      <c r="C3435" s="403">
        <v>44778</v>
      </c>
      <c r="D3435" t="s">
        <v>3213</v>
      </c>
      <c r="E3435" t="s">
        <v>19982</v>
      </c>
      <c r="F3435" t="s">
        <v>19983</v>
      </c>
      <c r="G3435" t="s">
        <v>19984</v>
      </c>
      <c r="H3435" t="s">
        <v>19985</v>
      </c>
      <c r="I3435" t="s">
        <v>4063</v>
      </c>
      <c r="J3435" t="s">
        <v>98</v>
      </c>
      <c r="K3435" t="s">
        <v>2189</v>
      </c>
      <c r="L3435" t="s">
        <v>5236</v>
      </c>
      <c r="M3435" t="s">
        <v>6531</v>
      </c>
      <c r="N3435" t="s">
        <v>19986</v>
      </c>
      <c r="O3435" t="s">
        <v>3207</v>
      </c>
      <c r="P3435" t="s">
        <v>5244</v>
      </c>
      <c r="Q3435" t="s">
        <v>2189</v>
      </c>
      <c r="R3435" t="b">
        <v>0</v>
      </c>
      <c r="S3435">
        <v>3000</v>
      </c>
      <c r="T3435" t="s">
        <v>3002</v>
      </c>
      <c r="U3435" t="s">
        <v>3003</v>
      </c>
      <c r="V3435">
        <v>3</v>
      </c>
      <c r="W3435" t="s">
        <v>3207</v>
      </c>
    </row>
    <row r="3436" spans="1:23" hidden="1" x14ac:dyDescent="0.35">
      <c r="A3436" t="s">
        <v>2189</v>
      </c>
      <c r="C3436" s="403">
        <v>44778</v>
      </c>
      <c r="D3436" t="s">
        <v>3543</v>
      </c>
      <c r="E3436" t="s">
        <v>19987</v>
      </c>
      <c r="F3436" t="s">
        <v>19988</v>
      </c>
      <c r="G3436" t="s">
        <v>19989</v>
      </c>
      <c r="H3436" t="s">
        <v>19990</v>
      </c>
      <c r="I3436" t="s">
        <v>19991</v>
      </c>
      <c r="J3436" t="s">
        <v>98</v>
      </c>
      <c r="K3436" t="s">
        <v>2189</v>
      </c>
      <c r="L3436" t="s">
        <v>5236</v>
      </c>
      <c r="M3436" t="s">
        <v>6531</v>
      </c>
      <c r="N3436" t="s">
        <v>19992</v>
      </c>
      <c r="O3436" t="s">
        <v>3012</v>
      </c>
      <c r="P3436" t="s">
        <v>5244</v>
      </c>
      <c r="Q3436" t="s">
        <v>2189</v>
      </c>
      <c r="R3436" t="b">
        <v>1</v>
      </c>
      <c r="S3436">
        <v>6000</v>
      </c>
      <c r="T3436" t="s">
        <v>3002</v>
      </c>
      <c r="U3436" t="s">
        <v>3003</v>
      </c>
      <c r="V3436">
        <v>6</v>
      </c>
      <c r="W3436" t="s">
        <v>3012</v>
      </c>
    </row>
    <row r="3437" spans="1:23" hidden="1" x14ac:dyDescent="0.35">
      <c r="A3437" t="s">
        <v>2189</v>
      </c>
      <c r="C3437" s="403">
        <v>44778</v>
      </c>
      <c r="D3437" t="s">
        <v>3543</v>
      </c>
      <c r="E3437" t="s">
        <v>19993</v>
      </c>
      <c r="F3437" t="s">
        <v>19994</v>
      </c>
      <c r="G3437" t="s">
        <v>19995</v>
      </c>
      <c r="H3437" t="s">
        <v>19996</v>
      </c>
      <c r="I3437" t="s">
        <v>1719</v>
      </c>
      <c r="J3437" t="s">
        <v>98</v>
      </c>
      <c r="K3437" t="s">
        <v>2189</v>
      </c>
      <c r="L3437" t="s">
        <v>5236</v>
      </c>
      <c r="M3437" t="s">
        <v>5267</v>
      </c>
      <c r="N3437" t="s">
        <v>19997</v>
      </c>
      <c r="O3437" t="s">
        <v>3012</v>
      </c>
      <c r="P3437" t="s">
        <v>5244</v>
      </c>
      <c r="Q3437" t="s">
        <v>2189</v>
      </c>
      <c r="R3437" t="b">
        <v>0</v>
      </c>
      <c r="S3437">
        <v>2000</v>
      </c>
      <c r="T3437" t="s">
        <v>3002</v>
      </c>
      <c r="U3437" t="s">
        <v>3003</v>
      </c>
      <c r="V3437">
        <v>2</v>
      </c>
      <c r="W3437" t="s">
        <v>3012</v>
      </c>
    </row>
    <row r="3438" spans="1:23" hidden="1" x14ac:dyDescent="0.35">
      <c r="A3438" t="s">
        <v>350</v>
      </c>
      <c r="C3438" s="403">
        <v>44772</v>
      </c>
      <c r="D3438" t="s">
        <v>3670</v>
      </c>
      <c r="E3438" t="s">
        <v>2929</v>
      </c>
      <c r="F3438" t="s">
        <v>19998</v>
      </c>
      <c r="G3438" t="s">
        <v>2930</v>
      </c>
      <c r="H3438" t="s">
        <v>19999</v>
      </c>
      <c r="I3438" t="s">
        <v>20000</v>
      </c>
      <c r="J3438" t="s">
        <v>103</v>
      </c>
      <c r="K3438" t="s">
        <v>837</v>
      </c>
      <c r="L3438" t="s">
        <v>9907</v>
      </c>
      <c r="M3438" t="s">
        <v>9908</v>
      </c>
      <c r="N3438" t="s">
        <v>20001</v>
      </c>
      <c r="O3438" t="s">
        <v>3030</v>
      </c>
      <c r="P3438" t="s">
        <v>9909</v>
      </c>
      <c r="Q3438" t="s">
        <v>837</v>
      </c>
      <c r="R3438" t="b">
        <v>0</v>
      </c>
      <c r="S3438">
        <v>25000</v>
      </c>
      <c r="T3438" t="s">
        <v>3002</v>
      </c>
      <c r="U3438" t="s">
        <v>3003</v>
      </c>
      <c r="V3438">
        <v>25</v>
      </c>
      <c r="W3438" t="s">
        <v>3030</v>
      </c>
    </row>
    <row r="3439" spans="1:23" hidden="1" x14ac:dyDescent="0.35">
      <c r="A3439" t="s">
        <v>350</v>
      </c>
      <c r="C3439" s="403">
        <v>44772</v>
      </c>
      <c r="D3439" t="s">
        <v>3543</v>
      </c>
      <c r="E3439" t="s">
        <v>20002</v>
      </c>
      <c r="F3439" t="s">
        <v>20003</v>
      </c>
      <c r="G3439" t="s">
        <v>20004</v>
      </c>
      <c r="H3439" t="s">
        <v>20005</v>
      </c>
      <c r="I3439" t="s">
        <v>1993</v>
      </c>
      <c r="J3439" t="s">
        <v>103</v>
      </c>
      <c r="K3439" t="s">
        <v>837</v>
      </c>
      <c r="L3439" t="s">
        <v>9907</v>
      </c>
      <c r="M3439" t="s">
        <v>1798</v>
      </c>
      <c r="N3439" t="s">
        <v>20006</v>
      </c>
      <c r="O3439" t="s">
        <v>3012</v>
      </c>
      <c r="P3439" t="s">
        <v>9909</v>
      </c>
      <c r="Q3439" t="s">
        <v>837</v>
      </c>
      <c r="R3439" t="b">
        <v>0</v>
      </c>
      <c r="S3439">
        <v>2000</v>
      </c>
      <c r="T3439" t="s">
        <v>3002</v>
      </c>
      <c r="U3439" t="s">
        <v>3003</v>
      </c>
      <c r="V3439">
        <v>2</v>
      </c>
      <c r="W3439" t="s">
        <v>3012</v>
      </c>
    </row>
    <row r="3440" spans="1:23" hidden="1" x14ac:dyDescent="0.35">
      <c r="A3440" t="s">
        <v>350</v>
      </c>
      <c r="C3440" s="403">
        <v>44771</v>
      </c>
      <c r="D3440" t="s">
        <v>3543</v>
      </c>
      <c r="E3440" t="s">
        <v>20007</v>
      </c>
      <c r="F3440" t="s">
        <v>20008</v>
      </c>
      <c r="G3440" t="s">
        <v>1935</v>
      </c>
      <c r="H3440" t="s">
        <v>20009</v>
      </c>
      <c r="I3440" t="s">
        <v>1935</v>
      </c>
      <c r="J3440" t="s">
        <v>103</v>
      </c>
      <c r="K3440" t="s">
        <v>837</v>
      </c>
      <c r="L3440" t="s">
        <v>9242</v>
      </c>
      <c r="M3440" t="s">
        <v>20010</v>
      </c>
      <c r="N3440" t="s">
        <v>20011</v>
      </c>
      <c r="O3440" t="s">
        <v>3021</v>
      </c>
      <c r="P3440" t="s">
        <v>20010</v>
      </c>
      <c r="Q3440" t="s">
        <v>837</v>
      </c>
      <c r="R3440" t="b">
        <v>0</v>
      </c>
      <c r="S3440">
        <v>15000</v>
      </c>
      <c r="T3440" t="s">
        <v>3002</v>
      </c>
      <c r="U3440" t="s">
        <v>3003</v>
      </c>
      <c r="V3440">
        <v>15</v>
      </c>
      <c r="W3440" t="s">
        <v>3021</v>
      </c>
    </row>
    <row r="3441" spans="1:23" hidden="1" x14ac:dyDescent="0.35">
      <c r="A3441" t="s">
        <v>350</v>
      </c>
      <c r="C3441" s="403">
        <v>44771</v>
      </c>
      <c r="D3441" t="s">
        <v>3543</v>
      </c>
      <c r="E3441" t="s">
        <v>20012</v>
      </c>
      <c r="F3441" t="s">
        <v>20013</v>
      </c>
      <c r="G3441" t="s">
        <v>20014</v>
      </c>
      <c r="H3441" t="s">
        <v>20015</v>
      </c>
      <c r="I3441" t="s">
        <v>20014</v>
      </c>
      <c r="J3441" t="s">
        <v>103</v>
      </c>
      <c r="K3441" t="s">
        <v>837</v>
      </c>
      <c r="L3441" t="s">
        <v>8892</v>
      </c>
      <c r="M3441" t="s">
        <v>1798</v>
      </c>
      <c r="N3441" t="s">
        <v>20016</v>
      </c>
      <c r="O3441" t="s">
        <v>3021</v>
      </c>
      <c r="P3441" t="s">
        <v>13184</v>
      </c>
      <c r="Q3441" t="s">
        <v>837</v>
      </c>
      <c r="R3441" t="b">
        <v>0</v>
      </c>
      <c r="S3441">
        <v>7000</v>
      </c>
      <c r="T3441" t="s">
        <v>3002</v>
      </c>
      <c r="U3441" t="s">
        <v>3003</v>
      </c>
      <c r="V3441">
        <v>7</v>
      </c>
      <c r="W3441" t="s">
        <v>3021</v>
      </c>
    </row>
    <row r="3442" spans="1:23" hidden="1" x14ac:dyDescent="0.35">
      <c r="A3442" t="s">
        <v>350</v>
      </c>
      <c r="C3442" s="403">
        <v>44771</v>
      </c>
      <c r="D3442" t="s">
        <v>3543</v>
      </c>
      <c r="E3442" t="s">
        <v>20017</v>
      </c>
      <c r="F3442" t="s">
        <v>20018</v>
      </c>
      <c r="G3442" t="s">
        <v>2405</v>
      </c>
      <c r="H3442" t="s">
        <v>20019</v>
      </c>
      <c r="I3442" t="s">
        <v>2405</v>
      </c>
      <c r="J3442" t="s">
        <v>103</v>
      </c>
      <c r="K3442" t="s">
        <v>837</v>
      </c>
      <c r="L3442" t="s">
        <v>8892</v>
      </c>
      <c r="M3442" t="s">
        <v>1798</v>
      </c>
      <c r="N3442" t="s">
        <v>20020</v>
      </c>
      <c r="O3442" t="s">
        <v>3012</v>
      </c>
      <c r="P3442" t="s">
        <v>13184</v>
      </c>
      <c r="Q3442" t="s">
        <v>837</v>
      </c>
      <c r="R3442" t="b">
        <v>0</v>
      </c>
      <c r="S3442">
        <v>1000</v>
      </c>
      <c r="T3442" t="s">
        <v>3002</v>
      </c>
      <c r="U3442" t="s">
        <v>3003</v>
      </c>
      <c r="V3442">
        <v>1</v>
      </c>
      <c r="W3442" t="s">
        <v>3012</v>
      </c>
    </row>
    <row r="3443" spans="1:23" hidden="1" x14ac:dyDescent="0.35">
      <c r="A3443" t="s">
        <v>350</v>
      </c>
      <c r="C3443" s="403">
        <v>44771</v>
      </c>
      <c r="D3443" t="s">
        <v>3543</v>
      </c>
      <c r="E3443" t="s">
        <v>20021</v>
      </c>
      <c r="F3443" t="s">
        <v>20022</v>
      </c>
      <c r="G3443" t="s">
        <v>2507</v>
      </c>
      <c r="H3443" t="s">
        <v>20023</v>
      </c>
      <c r="I3443" t="s">
        <v>2507</v>
      </c>
      <c r="J3443" t="s">
        <v>103</v>
      </c>
      <c r="K3443" t="s">
        <v>837</v>
      </c>
      <c r="L3443" t="s">
        <v>9242</v>
      </c>
      <c r="M3443" t="s">
        <v>1798</v>
      </c>
      <c r="N3443" t="s">
        <v>20024</v>
      </c>
      <c r="O3443" t="s">
        <v>3012</v>
      </c>
      <c r="P3443" t="s">
        <v>9983</v>
      </c>
      <c r="Q3443" t="s">
        <v>837</v>
      </c>
      <c r="R3443" t="b">
        <v>0</v>
      </c>
      <c r="S3443">
        <v>4000</v>
      </c>
      <c r="T3443" t="s">
        <v>3002</v>
      </c>
      <c r="U3443" t="s">
        <v>3003</v>
      </c>
      <c r="V3443">
        <v>4</v>
      </c>
      <c r="W3443" t="s">
        <v>3012</v>
      </c>
    </row>
    <row r="3444" spans="1:23" hidden="1" x14ac:dyDescent="0.35">
      <c r="A3444" t="s">
        <v>350</v>
      </c>
      <c r="C3444" s="403">
        <v>44771</v>
      </c>
      <c r="D3444" t="s">
        <v>3543</v>
      </c>
      <c r="E3444" t="s">
        <v>20025</v>
      </c>
      <c r="F3444" t="s">
        <v>20026</v>
      </c>
      <c r="G3444" t="s">
        <v>20027</v>
      </c>
      <c r="H3444" t="s">
        <v>20028</v>
      </c>
      <c r="I3444" t="s">
        <v>20027</v>
      </c>
      <c r="J3444" t="s">
        <v>103</v>
      </c>
      <c r="K3444" t="s">
        <v>837</v>
      </c>
      <c r="L3444" t="s">
        <v>9242</v>
      </c>
      <c r="M3444" t="s">
        <v>1798</v>
      </c>
      <c r="N3444" t="s">
        <v>20029</v>
      </c>
      <c r="O3444" t="s">
        <v>3021</v>
      </c>
      <c r="P3444" t="s">
        <v>9983</v>
      </c>
      <c r="Q3444" t="s">
        <v>837</v>
      </c>
      <c r="R3444" t="b">
        <v>0</v>
      </c>
      <c r="S3444">
        <v>6000</v>
      </c>
      <c r="T3444" t="s">
        <v>3002</v>
      </c>
      <c r="U3444" t="s">
        <v>3003</v>
      </c>
      <c r="V3444">
        <v>6</v>
      </c>
      <c r="W3444" t="s">
        <v>3021</v>
      </c>
    </row>
    <row r="3445" spans="1:23" hidden="1" x14ac:dyDescent="0.35">
      <c r="A3445" t="s">
        <v>350</v>
      </c>
      <c r="C3445" s="403">
        <v>44771</v>
      </c>
      <c r="D3445" t="s">
        <v>3543</v>
      </c>
      <c r="E3445" t="s">
        <v>20030</v>
      </c>
      <c r="F3445" t="s">
        <v>20031</v>
      </c>
      <c r="G3445" t="s">
        <v>11171</v>
      </c>
      <c r="H3445" t="s">
        <v>20032</v>
      </c>
      <c r="I3445" t="s">
        <v>11171</v>
      </c>
      <c r="J3445" t="s">
        <v>103</v>
      </c>
      <c r="K3445" t="s">
        <v>837</v>
      </c>
      <c r="L3445" t="s">
        <v>9242</v>
      </c>
      <c r="M3445" t="s">
        <v>1798</v>
      </c>
      <c r="N3445" t="s">
        <v>20033</v>
      </c>
      <c r="O3445" t="s">
        <v>3021</v>
      </c>
      <c r="P3445" t="s">
        <v>9983</v>
      </c>
      <c r="Q3445" t="s">
        <v>837</v>
      </c>
      <c r="R3445" t="b">
        <v>0</v>
      </c>
      <c r="S3445">
        <v>13000</v>
      </c>
      <c r="T3445" t="s">
        <v>3002</v>
      </c>
      <c r="U3445" t="s">
        <v>3003</v>
      </c>
      <c r="V3445">
        <v>13</v>
      </c>
      <c r="W3445" t="s">
        <v>3021</v>
      </c>
    </row>
    <row r="3446" spans="1:23" hidden="1" x14ac:dyDescent="0.35">
      <c r="A3446" t="s">
        <v>350</v>
      </c>
      <c r="C3446" s="403">
        <v>44771</v>
      </c>
      <c r="D3446" t="s">
        <v>3543</v>
      </c>
      <c r="E3446" t="s">
        <v>20034</v>
      </c>
      <c r="F3446" t="s">
        <v>20035</v>
      </c>
      <c r="G3446" t="s">
        <v>2414</v>
      </c>
      <c r="H3446" t="s">
        <v>20036</v>
      </c>
      <c r="I3446" t="s">
        <v>2414</v>
      </c>
      <c r="J3446" t="s">
        <v>103</v>
      </c>
      <c r="K3446" t="s">
        <v>837</v>
      </c>
      <c r="L3446" t="s">
        <v>9242</v>
      </c>
      <c r="M3446" t="s">
        <v>1798</v>
      </c>
      <c r="N3446" t="s">
        <v>20037</v>
      </c>
      <c r="O3446" t="s">
        <v>3021</v>
      </c>
      <c r="P3446" t="s">
        <v>9983</v>
      </c>
      <c r="Q3446" t="s">
        <v>837</v>
      </c>
      <c r="R3446" t="b">
        <v>0</v>
      </c>
      <c r="S3446">
        <v>9000</v>
      </c>
      <c r="T3446" t="s">
        <v>3002</v>
      </c>
      <c r="U3446" t="s">
        <v>3003</v>
      </c>
      <c r="V3446">
        <v>9</v>
      </c>
      <c r="W3446" t="s">
        <v>3021</v>
      </c>
    </row>
    <row r="3447" spans="1:23" hidden="1" x14ac:dyDescent="0.35">
      <c r="A3447" t="s">
        <v>350</v>
      </c>
      <c r="C3447" s="403">
        <v>44771</v>
      </c>
      <c r="D3447" t="s">
        <v>3543</v>
      </c>
      <c r="E3447" t="s">
        <v>20038</v>
      </c>
      <c r="F3447" t="s">
        <v>20039</v>
      </c>
      <c r="G3447" t="s">
        <v>10369</v>
      </c>
      <c r="H3447" t="s">
        <v>20040</v>
      </c>
      <c r="I3447" t="s">
        <v>10369</v>
      </c>
      <c r="J3447" t="s">
        <v>103</v>
      </c>
      <c r="K3447" t="s">
        <v>837</v>
      </c>
      <c r="L3447" t="s">
        <v>9907</v>
      </c>
      <c r="M3447" t="s">
        <v>1798</v>
      </c>
      <c r="N3447" t="s">
        <v>20041</v>
      </c>
      <c r="O3447" t="s">
        <v>3021</v>
      </c>
      <c r="P3447" t="s">
        <v>9909</v>
      </c>
      <c r="Q3447" t="s">
        <v>837</v>
      </c>
      <c r="R3447" t="b">
        <v>0</v>
      </c>
      <c r="S3447">
        <v>7000</v>
      </c>
      <c r="T3447" t="s">
        <v>3002</v>
      </c>
      <c r="U3447" t="s">
        <v>3003</v>
      </c>
      <c r="V3447">
        <v>7</v>
      </c>
      <c r="W3447" t="s">
        <v>3021</v>
      </c>
    </row>
    <row r="3448" spans="1:23" hidden="1" x14ac:dyDescent="0.35">
      <c r="A3448" t="s">
        <v>350</v>
      </c>
      <c r="C3448" s="403">
        <v>44771</v>
      </c>
      <c r="D3448" t="s">
        <v>3543</v>
      </c>
      <c r="E3448" t="s">
        <v>20042</v>
      </c>
      <c r="F3448" t="s">
        <v>20043</v>
      </c>
      <c r="G3448" t="s">
        <v>2501</v>
      </c>
      <c r="H3448" t="s">
        <v>20044</v>
      </c>
      <c r="I3448" t="s">
        <v>2501</v>
      </c>
      <c r="J3448" t="s">
        <v>103</v>
      </c>
      <c r="K3448" t="s">
        <v>837</v>
      </c>
      <c r="L3448" t="s">
        <v>9907</v>
      </c>
      <c r="M3448" t="s">
        <v>1798</v>
      </c>
      <c r="N3448" t="s">
        <v>20045</v>
      </c>
      <c r="O3448" t="s">
        <v>3021</v>
      </c>
      <c r="P3448" t="s">
        <v>9909</v>
      </c>
      <c r="Q3448" t="s">
        <v>837</v>
      </c>
      <c r="R3448" t="b">
        <v>0</v>
      </c>
      <c r="S3448">
        <v>10000</v>
      </c>
      <c r="T3448" t="s">
        <v>3002</v>
      </c>
      <c r="U3448" t="s">
        <v>3003</v>
      </c>
      <c r="V3448">
        <v>10</v>
      </c>
      <c r="W3448" t="s">
        <v>3021</v>
      </c>
    </row>
    <row r="3449" spans="1:23" hidden="1" x14ac:dyDescent="0.35">
      <c r="A3449" t="s">
        <v>350</v>
      </c>
      <c r="C3449" s="403">
        <v>44771</v>
      </c>
      <c r="D3449" t="s">
        <v>3543</v>
      </c>
      <c r="E3449" t="s">
        <v>20046</v>
      </c>
      <c r="F3449" t="s">
        <v>20047</v>
      </c>
      <c r="G3449" t="s">
        <v>4424</v>
      </c>
      <c r="H3449" t="s">
        <v>20048</v>
      </c>
      <c r="I3449" t="s">
        <v>4424</v>
      </c>
      <c r="J3449" t="s">
        <v>103</v>
      </c>
      <c r="K3449" t="s">
        <v>837</v>
      </c>
      <c r="L3449" t="s">
        <v>9907</v>
      </c>
      <c r="M3449" t="s">
        <v>1798</v>
      </c>
      <c r="N3449" t="s">
        <v>20049</v>
      </c>
      <c r="O3449" t="s">
        <v>3012</v>
      </c>
      <c r="P3449" t="s">
        <v>9909</v>
      </c>
      <c r="Q3449" t="s">
        <v>837</v>
      </c>
      <c r="R3449" t="b">
        <v>0</v>
      </c>
      <c r="S3449">
        <v>4000</v>
      </c>
      <c r="T3449" t="s">
        <v>3002</v>
      </c>
      <c r="U3449" t="s">
        <v>3003</v>
      </c>
      <c r="V3449">
        <v>4</v>
      </c>
      <c r="W3449" t="s">
        <v>3012</v>
      </c>
    </row>
    <row r="3450" spans="1:23" hidden="1" x14ac:dyDescent="0.35">
      <c r="A3450" t="s">
        <v>350</v>
      </c>
      <c r="C3450" s="403">
        <v>44771</v>
      </c>
      <c r="D3450" t="s">
        <v>3543</v>
      </c>
      <c r="E3450" t="s">
        <v>20050</v>
      </c>
      <c r="F3450" t="s">
        <v>20051</v>
      </c>
      <c r="G3450" t="s">
        <v>4661</v>
      </c>
      <c r="H3450" t="s">
        <v>20052</v>
      </c>
      <c r="I3450" t="s">
        <v>4661</v>
      </c>
      <c r="J3450" t="s">
        <v>103</v>
      </c>
      <c r="K3450" t="s">
        <v>837</v>
      </c>
      <c r="L3450" t="s">
        <v>9907</v>
      </c>
      <c r="M3450" t="s">
        <v>1798</v>
      </c>
      <c r="N3450" t="s">
        <v>20053</v>
      </c>
      <c r="O3450" t="s">
        <v>3021</v>
      </c>
      <c r="P3450" t="s">
        <v>9909</v>
      </c>
      <c r="Q3450" t="s">
        <v>837</v>
      </c>
      <c r="R3450" t="b">
        <v>0</v>
      </c>
      <c r="S3450">
        <v>15000</v>
      </c>
      <c r="T3450" t="s">
        <v>3002</v>
      </c>
      <c r="U3450" t="s">
        <v>3003</v>
      </c>
      <c r="V3450">
        <v>15</v>
      </c>
      <c r="W3450" t="s">
        <v>3021</v>
      </c>
    </row>
    <row r="3451" spans="1:23" hidden="1" x14ac:dyDescent="0.35">
      <c r="A3451" t="s">
        <v>350</v>
      </c>
      <c r="C3451" s="403">
        <v>44771</v>
      </c>
      <c r="D3451" t="s">
        <v>3543</v>
      </c>
      <c r="E3451" t="s">
        <v>20054</v>
      </c>
      <c r="F3451" t="s">
        <v>20055</v>
      </c>
      <c r="G3451" t="s">
        <v>7199</v>
      </c>
      <c r="H3451" t="s">
        <v>20056</v>
      </c>
      <c r="I3451" t="s">
        <v>7199</v>
      </c>
      <c r="J3451" t="s">
        <v>103</v>
      </c>
      <c r="K3451" t="s">
        <v>837</v>
      </c>
      <c r="L3451" t="s">
        <v>8441</v>
      </c>
      <c r="M3451" t="s">
        <v>1798</v>
      </c>
      <c r="N3451" t="s">
        <v>20057</v>
      </c>
      <c r="O3451" t="s">
        <v>3021</v>
      </c>
      <c r="P3451" t="s">
        <v>14832</v>
      </c>
      <c r="Q3451" t="s">
        <v>837</v>
      </c>
      <c r="R3451" t="b">
        <v>0</v>
      </c>
      <c r="S3451">
        <v>10000</v>
      </c>
      <c r="T3451" t="s">
        <v>3002</v>
      </c>
      <c r="U3451" t="s">
        <v>3003</v>
      </c>
      <c r="V3451">
        <v>10</v>
      </c>
      <c r="W3451" t="s">
        <v>3021</v>
      </c>
    </row>
    <row r="3452" spans="1:23" hidden="1" x14ac:dyDescent="0.35">
      <c r="A3452" t="s">
        <v>350</v>
      </c>
      <c r="C3452" s="403">
        <v>44771</v>
      </c>
      <c r="D3452" t="s">
        <v>3543</v>
      </c>
      <c r="E3452" t="s">
        <v>20058</v>
      </c>
      <c r="F3452" t="s">
        <v>20059</v>
      </c>
      <c r="G3452" t="s">
        <v>20060</v>
      </c>
      <c r="H3452" t="s">
        <v>20061</v>
      </c>
      <c r="I3452" t="s">
        <v>1993</v>
      </c>
      <c r="J3452" t="s">
        <v>103</v>
      </c>
      <c r="K3452" t="s">
        <v>837</v>
      </c>
      <c r="L3452" t="s">
        <v>16564</v>
      </c>
      <c r="M3452" t="s">
        <v>1798</v>
      </c>
      <c r="N3452" t="s">
        <v>20062</v>
      </c>
      <c r="O3452" t="s">
        <v>3012</v>
      </c>
      <c r="P3452" t="s">
        <v>16566</v>
      </c>
      <c r="Q3452" t="s">
        <v>837</v>
      </c>
      <c r="R3452" t="b">
        <v>0</v>
      </c>
      <c r="S3452">
        <v>8000</v>
      </c>
      <c r="T3452" t="s">
        <v>3002</v>
      </c>
      <c r="U3452" t="s">
        <v>3003</v>
      </c>
      <c r="V3452">
        <v>8</v>
      </c>
      <c r="W3452" t="s">
        <v>3012</v>
      </c>
    </row>
    <row r="3453" spans="1:23" hidden="1" x14ac:dyDescent="0.35">
      <c r="A3453" t="s">
        <v>350</v>
      </c>
      <c r="C3453" s="403">
        <v>44770</v>
      </c>
      <c r="D3453" t="s">
        <v>3543</v>
      </c>
      <c r="E3453" t="s">
        <v>20063</v>
      </c>
      <c r="F3453" t="s">
        <v>20064</v>
      </c>
      <c r="G3453" t="s">
        <v>2467</v>
      </c>
      <c r="H3453" t="s">
        <v>20065</v>
      </c>
      <c r="I3453" t="s">
        <v>2467</v>
      </c>
      <c r="J3453" t="s">
        <v>103</v>
      </c>
      <c r="K3453" t="s">
        <v>1235</v>
      </c>
      <c r="L3453" t="s">
        <v>10632</v>
      </c>
      <c r="M3453" t="s">
        <v>1798</v>
      </c>
      <c r="N3453" t="s">
        <v>10715</v>
      </c>
      <c r="O3453" t="s">
        <v>3012</v>
      </c>
      <c r="P3453" t="s">
        <v>10634</v>
      </c>
      <c r="Q3453" t="s">
        <v>837</v>
      </c>
      <c r="R3453" t="b">
        <v>0</v>
      </c>
      <c r="S3453">
        <v>6000</v>
      </c>
      <c r="T3453" t="s">
        <v>3002</v>
      </c>
      <c r="U3453" t="s">
        <v>3003</v>
      </c>
      <c r="V3453">
        <v>6</v>
      </c>
      <c r="W3453" t="s">
        <v>3012</v>
      </c>
    </row>
    <row r="3454" spans="1:23" hidden="1" x14ac:dyDescent="0.35">
      <c r="A3454" t="s">
        <v>350</v>
      </c>
      <c r="C3454" s="403">
        <v>44770</v>
      </c>
      <c r="D3454" t="s">
        <v>3543</v>
      </c>
      <c r="E3454" t="s">
        <v>20066</v>
      </c>
      <c r="F3454" t="s">
        <v>20067</v>
      </c>
      <c r="G3454" t="s">
        <v>19411</v>
      </c>
      <c r="H3454" t="s">
        <v>20068</v>
      </c>
      <c r="I3454" t="s">
        <v>19411</v>
      </c>
      <c r="J3454" t="s">
        <v>103</v>
      </c>
      <c r="K3454" t="s">
        <v>1235</v>
      </c>
      <c r="L3454" t="s">
        <v>10632</v>
      </c>
      <c r="M3454" t="s">
        <v>1798</v>
      </c>
      <c r="N3454" t="s">
        <v>20069</v>
      </c>
      <c r="O3454" t="s">
        <v>3021</v>
      </c>
      <c r="P3454" t="s">
        <v>10634</v>
      </c>
      <c r="Q3454" t="s">
        <v>837</v>
      </c>
      <c r="R3454" t="b">
        <v>0</v>
      </c>
      <c r="S3454">
        <v>10000</v>
      </c>
      <c r="T3454" t="s">
        <v>3002</v>
      </c>
      <c r="U3454" t="s">
        <v>3003</v>
      </c>
      <c r="V3454">
        <v>10</v>
      </c>
      <c r="W3454" t="s">
        <v>3021</v>
      </c>
    </row>
    <row r="3455" spans="1:23" hidden="1" x14ac:dyDescent="0.35">
      <c r="A3455" t="s">
        <v>350</v>
      </c>
      <c r="C3455" s="403">
        <v>44770</v>
      </c>
      <c r="D3455" t="s">
        <v>3543</v>
      </c>
      <c r="E3455" t="s">
        <v>20070</v>
      </c>
      <c r="F3455" t="s">
        <v>20071</v>
      </c>
      <c r="G3455" t="s">
        <v>2378</v>
      </c>
      <c r="H3455" t="s">
        <v>20072</v>
      </c>
      <c r="I3455" t="s">
        <v>2378</v>
      </c>
      <c r="J3455" t="s">
        <v>103</v>
      </c>
      <c r="K3455" t="s">
        <v>837</v>
      </c>
      <c r="L3455" t="s">
        <v>9242</v>
      </c>
      <c r="M3455" t="s">
        <v>1798</v>
      </c>
      <c r="N3455" t="s">
        <v>20073</v>
      </c>
      <c r="O3455" t="s">
        <v>3021</v>
      </c>
      <c r="P3455" t="s">
        <v>9983</v>
      </c>
      <c r="Q3455" t="s">
        <v>837</v>
      </c>
      <c r="R3455" t="b">
        <v>0</v>
      </c>
      <c r="S3455">
        <v>8000</v>
      </c>
      <c r="T3455" t="s">
        <v>3002</v>
      </c>
      <c r="U3455" t="s">
        <v>3003</v>
      </c>
      <c r="V3455">
        <v>8</v>
      </c>
      <c r="W3455" t="s">
        <v>3021</v>
      </c>
    </row>
    <row r="3456" spans="1:23" hidden="1" x14ac:dyDescent="0.35">
      <c r="A3456" t="s">
        <v>350</v>
      </c>
      <c r="C3456" s="403">
        <v>44770</v>
      </c>
      <c r="D3456" t="s">
        <v>20074</v>
      </c>
      <c r="E3456" t="s">
        <v>20075</v>
      </c>
      <c r="F3456" t="s">
        <v>20076</v>
      </c>
      <c r="G3456" t="s">
        <v>20077</v>
      </c>
      <c r="H3456" t="s">
        <v>20078</v>
      </c>
      <c r="I3456" t="s">
        <v>2682</v>
      </c>
      <c r="J3456" t="s">
        <v>103</v>
      </c>
      <c r="K3456" t="s">
        <v>1235</v>
      </c>
      <c r="L3456" t="s">
        <v>11691</v>
      </c>
      <c r="M3456" t="s">
        <v>11692</v>
      </c>
      <c r="N3456" t="s">
        <v>20079</v>
      </c>
      <c r="O3456" t="s">
        <v>3030</v>
      </c>
      <c r="P3456" t="s">
        <v>11694</v>
      </c>
      <c r="Q3456" t="s">
        <v>837</v>
      </c>
      <c r="R3456" t="b">
        <v>1</v>
      </c>
      <c r="S3456">
        <v>20000</v>
      </c>
      <c r="T3456" t="s">
        <v>3002</v>
      </c>
      <c r="U3456" t="s">
        <v>3003</v>
      </c>
      <c r="V3456">
        <v>20</v>
      </c>
      <c r="W3456" t="s">
        <v>3030</v>
      </c>
    </row>
    <row r="3457" spans="1:23" hidden="1" x14ac:dyDescent="0.35">
      <c r="A3457" t="s">
        <v>350</v>
      </c>
      <c r="C3457" s="403">
        <v>44770</v>
      </c>
      <c r="D3457" t="s">
        <v>3661</v>
      </c>
      <c r="E3457" t="s">
        <v>20080</v>
      </c>
      <c r="F3457" t="s">
        <v>20081</v>
      </c>
      <c r="G3457" t="s">
        <v>2406</v>
      </c>
      <c r="H3457" t="s">
        <v>20082</v>
      </c>
      <c r="I3457" t="s">
        <v>2406</v>
      </c>
      <c r="J3457" t="s">
        <v>103</v>
      </c>
      <c r="K3457" t="s">
        <v>1235</v>
      </c>
      <c r="L3457" t="s">
        <v>11691</v>
      </c>
      <c r="M3457" t="s">
        <v>1798</v>
      </c>
      <c r="N3457" t="s">
        <v>20083</v>
      </c>
      <c r="O3457" t="s">
        <v>3030</v>
      </c>
      <c r="P3457" t="s">
        <v>11694</v>
      </c>
      <c r="Q3457" t="s">
        <v>837</v>
      </c>
      <c r="R3457" t="b">
        <v>1</v>
      </c>
      <c r="S3457">
        <v>25000</v>
      </c>
      <c r="T3457" t="s">
        <v>3002</v>
      </c>
      <c r="U3457" t="s">
        <v>3003</v>
      </c>
      <c r="V3457">
        <v>25</v>
      </c>
      <c r="W3457" t="s">
        <v>3030</v>
      </c>
    </row>
    <row r="3458" spans="1:23" hidden="1" x14ac:dyDescent="0.35">
      <c r="A3458" t="s">
        <v>350</v>
      </c>
      <c r="C3458" s="403">
        <v>44770</v>
      </c>
      <c r="D3458" t="s">
        <v>3543</v>
      </c>
      <c r="E3458" t="s">
        <v>20084</v>
      </c>
      <c r="F3458" t="s">
        <v>20085</v>
      </c>
      <c r="G3458" t="s">
        <v>4415</v>
      </c>
      <c r="H3458" t="s">
        <v>20086</v>
      </c>
      <c r="I3458" t="s">
        <v>3483</v>
      </c>
      <c r="J3458" t="s">
        <v>103</v>
      </c>
      <c r="K3458" t="s">
        <v>1235</v>
      </c>
      <c r="L3458" t="s">
        <v>11575</v>
      </c>
      <c r="M3458" t="s">
        <v>1798</v>
      </c>
      <c r="N3458" t="s">
        <v>20087</v>
      </c>
      <c r="O3458" t="s">
        <v>3012</v>
      </c>
      <c r="P3458" t="s">
        <v>11578</v>
      </c>
      <c r="Q3458" t="s">
        <v>837</v>
      </c>
      <c r="R3458" t="b">
        <v>0</v>
      </c>
      <c r="S3458">
        <v>5000</v>
      </c>
      <c r="T3458" t="s">
        <v>3002</v>
      </c>
      <c r="U3458" t="s">
        <v>3003</v>
      </c>
      <c r="V3458">
        <v>5</v>
      </c>
      <c r="W3458" t="s">
        <v>3012</v>
      </c>
    </row>
    <row r="3459" spans="1:23" hidden="1" x14ac:dyDescent="0.35">
      <c r="A3459" t="s">
        <v>350</v>
      </c>
      <c r="C3459" s="403">
        <v>44770</v>
      </c>
      <c r="D3459" t="s">
        <v>3543</v>
      </c>
      <c r="E3459" t="s">
        <v>20088</v>
      </c>
      <c r="F3459" t="s">
        <v>20089</v>
      </c>
      <c r="G3459" t="s">
        <v>20090</v>
      </c>
      <c r="H3459" t="s">
        <v>20091</v>
      </c>
      <c r="I3459" t="s">
        <v>4844</v>
      </c>
      <c r="J3459" t="s">
        <v>103</v>
      </c>
      <c r="K3459" t="s">
        <v>1235</v>
      </c>
      <c r="L3459" t="s">
        <v>11575</v>
      </c>
      <c r="M3459" t="s">
        <v>1798</v>
      </c>
      <c r="N3459" t="s">
        <v>20092</v>
      </c>
      <c r="O3459" t="s">
        <v>3012</v>
      </c>
      <c r="P3459" t="s">
        <v>11578</v>
      </c>
      <c r="Q3459" t="s">
        <v>837</v>
      </c>
      <c r="R3459" t="b">
        <v>0</v>
      </c>
      <c r="S3459">
        <v>3000</v>
      </c>
      <c r="T3459" t="s">
        <v>3002</v>
      </c>
      <c r="U3459" t="s">
        <v>3003</v>
      </c>
      <c r="V3459">
        <v>3</v>
      </c>
      <c r="W3459" t="s">
        <v>3012</v>
      </c>
    </row>
    <row r="3460" spans="1:23" hidden="1" x14ac:dyDescent="0.35">
      <c r="A3460" t="s">
        <v>350</v>
      </c>
      <c r="C3460" s="403">
        <v>44770</v>
      </c>
      <c r="D3460" t="s">
        <v>3543</v>
      </c>
      <c r="E3460" t="s">
        <v>20093</v>
      </c>
      <c r="F3460" t="s">
        <v>20094</v>
      </c>
      <c r="G3460" t="s">
        <v>7796</v>
      </c>
      <c r="H3460" t="s">
        <v>20095</v>
      </c>
      <c r="I3460" t="s">
        <v>7796</v>
      </c>
      <c r="J3460" t="s">
        <v>103</v>
      </c>
      <c r="K3460" t="s">
        <v>1235</v>
      </c>
      <c r="L3460" t="s">
        <v>10173</v>
      </c>
      <c r="M3460" t="s">
        <v>1798</v>
      </c>
      <c r="N3460" t="s">
        <v>20096</v>
      </c>
      <c r="O3460" t="s">
        <v>3012</v>
      </c>
      <c r="P3460" t="s">
        <v>10175</v>
      </c>
      <c r="Q3460" t="s">
        <v>837</v>
      </c>
      <c r="R3460" t="b">
        <v>0</v>
      </c>
      <c r="S3460">
        <v>3000</v>
      </c>
      <c r="T3460" t="s">
        <v>3002</v>
      </c>
      <c r="U3460" t="s">
        <v>3003</v>
      </c>
      <c r="V3460">
        <v>3</v>
      </c>
      <c r="W3460" t="s">
        <v>3012</v>
      </c>
    </row>
    <row r="3461" spans="1:23" hidden="1" x14ac:dyDescent="0.35">
      <c r="A3461" t="s">
        <v>350</v>
      </c>
      <c r="C3461" s="403">
        <v>44769</v>
      </c>
      <c r="D3461" t="s">
        <v>3543</v>
      </c>
      <c r="E3461" t="s">
        <v>2711</v>
      </c>
      <c r="F3461" t="s">
        <v>20097</v>
      </c>
      <c r="G3461" t="s">
        <v>2712</v>
      </c>
      <c r="H3461" t="s">
        <v>20098</v>
      </c>
      <c r="I3461" t="s">
        <v>8192</v>
      </c>
      <c r="J3461" t="s">
        <v>103</v>
      </c>
      <c r="K3461" t="s">
        <v>1235</v>
      </c>
      <c r="L3461" t="s">
        <v>10971</v>
      </c>
      <c r="M3461" t="s">
        <v>1798</v>
      </c>
      <c r="N3461" t="s">
        <v>10972</v>
      </c>
      <c r="O3461" t="s">
        <v>3021</v>
      </c>
      <c r="P3461" t="s">
        <v>10973</v>
      </c>
      <c r="Q3461" t="s">
        <v>837</v>
      </c>
      <c r="R3461" t="b">
        <v>0</v>
      </c>
      <c r="S3461">
        <v>10000</v>
      </c>
      <c r="T3461" t="s">
        <v>3002</v>
      </c>
      <c r="U3461" t="s">
        <v>3003</v>
      </c>
      <c r="V3461">
        <v>10</v>
      </c>
      <c r="W3461" t="s">
        <v>3021</v>
      </c>
    </row>
    <row r="3462" spans="1:23" hidden="1" x14ac:dyDescent="0.35">
      <c r="A3462" t="s">
        <v>350</v>
      </c>
      <c r="C3462" s="403">
        <v>44769</v>
      </c>
      <c r="D3462" t="s">
        <v>3543</v>
      </c>
      <c r="E3462" t="s">
        <v>20099</v>
      </c>
      <c r="F3462" t="s">
        <v>20100</v>
      </c>
      <c r="G3462" t="s">
        <v>20101</v>
      </c>
      <c r="H3462" t="s">
        <v>20102</v>
      </c>
      <c r="I3462" t="s">
        <v>2798</v>
      </c>
      <c r="J3462" t="s">
        <v>103</v>
      </c>
      <c r="K3462" t="s">
        <v>1235</v>
      </c>
      <c r="L3462" t="s">
        <v>10971</v>
      </c>
      <c r="M3462" t="s">
        <v>1798</v>
      </c>
      <c r="N3462" t="s">
        <v>20103</v>
      </c>
      <c r="O3462" t="s">
        <v>3021</v>
      </c>
      <c r="P3462" t="s">
        <v>10973</v>
      </c>
      <c r="Q3462" t="s">
        <v>837</v>
      </c>
      <c r="R3462" t="b">
        <v>0</v>
      </c>
      <c r="S3462">
        <v>8000</v>
      </c>
      <c r="T3462" t="s">
        <v>3002</v>
      </c>
      <c r="U3462" t="s">
        <v>3003</v>
      </c>
      <c r="V3462">
        <v>8</v>
      </c>
      <c r="W3462" t="s">
        <v>3021</v>
      </c>
    </row>
    <row r="3463" spans="1:23" hidden="1" x14ac:dyDescent="0.35">
      <c r="A3463" t="s">
        <v>350</v>
      </c>
      <c r="C3463" s="403">
        <v>44769</v>
      </c>
      <c r="D3463" t="s">
        <v>3543</v>
      </c>
      <c r="E3463" t="s">
        <v>20104</v>
      </c>
      <c r="F3463" t="s">
        <v>20105</v>
      </c>
      <c r="G3463" t="s">
        <v>2350</v>
      </c>
      <c r="H3463" t="s">
        <v>20106</v>
      </c>
      <c r="I3463" t="s">
        <v>2350</v>
      </c>
      <c r="J3463" t="s">
        <v>103</v>
      </c>
      <c r="K3463" t="s">
        <v>1235</v>
      </c>
      <c r="L3463" t="s">
        <v>10971</v>
      </c>
      <c r="M3463" t="s">
        <v>1798</v>
      </c>
      <c r="N3463" t="s">
        <v>20107</v>
      </c>
      <c r="O3463" t="s">
        <v>3021</v>
      </c>
      <c r="P3463" t="s">
        <v>10973</v>
      </c>
      <c r="Q3463" t="s">
        <v>837</v>
      </c>
      <c r="R3463" t="b">
        <v>0</v>
      </c>
      <c r="S3463">
        <v>10000</v>
      </c>
      <c r="T3463" t="s">
        <v>3002</v>
      </c>
      <c r="U3463" t="s">
        <v>3003</v>
      </c>
      <c r="V3463">
        <v>10</v>
      </c>
      <c r="W3463" t="s">
        <v>3021</v>
      </c>
    </row>
    <row r="3464" spans="1:23" hidden="1" x14ac:dyDescent="0.35">
      <c r="A3464" t="s">
        <v>350</v>
      </c>
      <c r="C3464" s="403">
        <v>44769</v>
      </c>
      <c r="D3464" t="s">
        <v>3543</v>
      </c>
      <c r="E3464" t="s">
        <v>20108</v>
      </c>
      <c r="F3464" t="s">
        <v>20109</v>
      </c>
      <c r="G3464" t="s">
        <v>20110</v>
      </c>
      <c r="H3464" t="s">
        <v>20111</v>
      </c>
      <c r="I3464" t="s">
        <v>20110</v>
      </c>
      <c r="J3464" t="s">
        <v>103</v>
      </c>
      <c r="K3464" t="s">
        <v>1235</v>
      </c>
      <c r="L3464" t="s">
        <v>10971</v>
      </c>
      <c r="M3464" t="s">
        <v>1798</v>
      </c>
      <c r="N3464" t="s">
        <v>20103</v>
      </c>
      <c r="O3464" t="s">
        <v>3012</v>
      </c>
      <c r="P3464" t="s">
        <v>10973</v>
      </c>
      <c r="Q3464" t="s">
        <v>837</v>
      </c>
      <c r="R3464" t="b">
        <v>0</v>
      </c>
      <c r="S3464">
        <v>7000</v>
      </c>
      <c r="T3464" t="s">
        <v>3002</v>
      </c>
      <c r="U3464" t="s">
        <v>3003</v>
      </c>
      <c r="V3464">
        <v>7</v>
      </c>
      <c r="W3464" t="s">
        <v>3012</v>
      </c>
    </row>
    <row r="3465" spans="1:23" hidden="1" x14ac:dyDescent="0.35">
      <c r="A3465" t="s">
        <v>350</v>
      </c>
      <c r="C3465" s="403">
        <v>44769</v>
      </c>
      <c r="D3465" t="s">
        <v>3543</v>
      </c>
      <c r="E3465" t="s">
        <v>20112</v>
      </c>
      <c r="F3465" t="s">
        <v>20113</v>
      </c>
      <c r="G3465" t="s">
        <v>2396</v>
      </c>
      <c r="H3465" t="s">
        <v>20114</v>
      </c>
      <c r="I3465" t="s">
        <v>2396</v>
      </c>
      <c r="J3465" t="s">
        <v>103</v>
      </c>
      <c r="K3465" t="s">
        <v>1235</v>
      </c>
      <c r="L3465" t="s">
        <v>10971</v>
      </c>
      <c r="M3465" t="s">
        <v>1798</v>
      </c>
      <c r="N3465" t="s">
        <v>20103</v>
      </c>
      <c r="O3465" t="s">
        <v>3012</v>
      </c>
      <c r="P3465" t="s">
        <v>10973</v>
      </c>
      <c r="Q3465" t="s">
        <v>837</v>
      </c>
      <c r="R3465" t="b">
        <v>0</v>
      </c>
      <c r="S3465">
        <v>5000</v>
      </c>
      <c r="T3465" t="s">
        <v>3002</v>
      </c>
      <c r="U3465" t="s">
        <v>3003</v>
      </c>
      <c r="V3465">
        <v>5</v>
      </c>
      <c r="W3465" t="s">
        <v>3012</v>
      </c>
    </row>
    <row r="3466" spans="1:23" hidden="1" x14ac:dyDescent="0.35">
      <c r="A3466" t="s">
        <v>2189</v>
      </c>
      <c r="C3466" s="403">
        <v>44769</v>
      </c>
      <c r="D3466" t="s">
        <v>3543</v>
      </c>
      <c r="E3466" t="s">
        <v>20115</v>
      </c>
      <c r="F3466" t="s">
        <v>20116</v>
      </c>
      <c r="G3466" t="s">
        <v>20117</v>
      </c>
      <c r="H3466" t="s">
        <v>5210</v>
      </c>
      <c r="I3466" t="s">
        <v>5211</v>
      </c>
      <c r="J3466" t="s">
        <v>98</v>
      </c>
      <c r="K3466" t="s">
        <v>2189</v>
      </c>
      <c r="L3466" t="s">
        <v>3291</v>
      </c>
      <c r="M3466" t="s">
        <v>3198</v>
      </c>
      <c r="N3466" t="s">
        <v>20118</v>
      </c>
      <c r="O3466" t="s">
        <v>3001</v>
      </c>
      <c r="P3466" t="s">
        <v>4929</v>
      </c>
      <c r="Q3466" t="s">
        <v>2189</v>
      </c>
      <c r="R3466" t="b">
        <v>1</v>
      </c>
      <c r="S3466">
        <v>80000</v>
      </c>
      <c r="T3466" t="s">
        <v>3002</v>
      </c>
      <c r="U3466" t="s">
        <v>3003</v>
      </c>
      <c r="V3466">
        <v>80</v>
      </c>
      <c r="W3466" t="s">
        <v>3001</v>
      </c>
    </row>
    <row r="3467" spans="1:23" hidden="1" x14ac:dyDescent="0.35">
      <c r="A3467" t="s">
        <v>2189</v>
      </c>
      <c r="C3467" s="403">
        <v>44769</v>
      </c>
      <c r="D3467" t="s">
        <v>3543</v>
      </c>
      <c r="E3467" t="s">
        <v>20119</v>
      </c>
      <c r="F3467" t="s">
        <v>20120</v>
      </c>
      <c r="G3467" t="s">
        <v>20121</v>
      </c>
      <c r="H3467" t="s">
        <v>20122</v>
      </c>
      <c r="I3467" t="s">
        <v>2393</v>
      </c>
      <c r="J3467" t="s">
        <v>98</v>
      </c>
      <c r="K3467" t="s">
        <v>2189</v>
      </c>
      <c r="L3467" t="s">
        <v>3291</v>
      </c>
      <c r="M3467" t="s">
        <v>3198</v>
      </c>
      <c r="N3467" t="s">
        <v>20123</v>
      </c>
      <c r="O3467" t="s">
        <v>3012</v>
      </c>
      <c r="P3467" t="s">
        <v>4929</v>
      </c>
      <c r="Q3467" t="s">
        <v>2189</v>
      </c>
      <c r="R3467" t="b">
        <v>0</v>
      </c>
      <c r="S3467">
        <v>4000</v>
      </c>
      <c r="T3467" t="s">
        <v>3002</v>
      </c>
      <c r="U3467" t="s">
        <v>3003</v>
      </c>
      <c r="V3467">
        <v>4</v>
      </c>
      <c r="W3467" t="s">
        <v>3012</v>
      </c>
    </row>
    <row r="3468" spans="1:23" hidden="1" x14ac:dyDescent="0.35">
      <c r="A3468" t="s">
        <v>2189</v>
      </c>
      <c r="C3468" s="403">
        <v>44769</v>
      </c>
      <c r="D3468" t="s">
        <v>3543</v>
      </c>
      <c r="E3468" t="s">
        <v>20124</v>
      </c>
      <c r="F3468" t="s">
        <v>20125</v>
      </c>
      <c r="G3468" t="s">
        <v>20126</v>
      </c>
      <c r="H3468" t="s">
        <v>20127</v>
      </c>
      <c r="I3468" t="s">
        <v>2366</v>
      </c>
      <c r="J3468" t="s">
        <v>98</v>
      </c>
      <c r="K3468" t="s">
        <v>2189</v>
      </c>
      <c r="L3468" t="s">
        <v>3291</v>
      </c>
      <c r="M3468" t="s">
        <v>5497</v>
      </c>
      <c r="N3468" t="s">
        <v>20128</v>
      </c>
      <c r="O3468" t="s">
        <v>3012</v>
      </c>
      <c r="P3468" t="s">
        <v>5497</v>
      </c>
      <c r="Q3468" t="s">
        <v>2189</v>
      </c>
      <c r="R3468" t="b">
        <v>0</v>
      </c>
      <c r="S3468">
        <v>2000</v>
      </c>
      <c r="T3468" t="s">
        <v>3002</v>
      </c>
      <c r="U3468" t="s">
        <v>3003</v>
      </c>
      <c r="V3468">
        <v>2</v>
      </c>
      <c r="W3468" t="s">
        <v>3012</v>
      </c>
    </row>
    <row r="3469" spans="1:23" hidden="1" x14ac:dyDescent="0.35">
      <c r="A3469" t="s">
        <v>2189</v>
      </c>
      <c r="C3469" s="403">
        <v>44769</v>
      </c>
      <c r="D3469" t="s">
        <v>3543</v>
      </c>
      <c r="E3469" t="s">
        <v>20129</v>
      </c>
      <c r="F3469" t="s">
        <v>20130</v>
      </c>
      <c r="G3469" t="s">
        <v>20131</v>
      </c>
      <c r="H3469" t="s">
        <v>20132</v>
      </c>
      <c r="I3469" t="s">
        <v>20133</v>
      </c>
      <c r="J3469" t="s">
        <v>98</v>
      </c>
      <c r="K3469" t="s">
        <v>2189</v>
      </c>
      <c r="L3469" t="s">
        <v>3291</v>
      </c>
      <c r="M3469" t="s">
        <v>5497</v>
      </c>
      <c r="N3469" t="s">
        <v>20134</v>
      </c>
      <c r="O3469" t="s">
        <v>3021</v>
      </c>
      <c r="P3469" t="s">
        <v>5497</v>
      </c>
      <c r="Q3469" t="s">
        <v>2189</v>
      </c>
      <c r="R3469" t="b">
        <v>0</v>
      </c>
      <c r="S3469">
        <v>5000</v>
      </c>
      <c r="T3469" t="s">
        <v>3002</v>
      </c>
      <c r="U3469" t="s">
        <v>3003</v>
      </c>
      <c r="V3469">
        <v>5</v>
      </c>
      <c r="W3469" t="s">
        <v>3021</v>
      </c>
    </row>
    <row r="3470" spans="1:23" hidden="1" x14ac:dyDescent="0.35">
      <c r="A3470" t="s">
        <v>350</v>
      </c>
      <c r="C3470" s="403">
        <v>44769</v>
      </c>
      <c r="D3470" t="s">
        <v>3543</v>
      </c>
      <c r="E3470" t="s">
        <v>20135</v>
      </c>
      <c r="F3470" t="s">
        <v>20136</v>
      </c>
      <c r="G3470" t="s">
        <v>20137</v>
      </c>
      <c r="H3470" t="s">
        <v>20138</v>
      </c>
      <c r="I3470" t="s">
        <v>2786</v>
      </c>
      <c r="J3470" t="s">
        <v>103</v>
      </c>
      <c r="K3470" t="s">
        <v>1235</v>
      </c>
      <c r="L3470" t="s">
        <v>11691</v>
      </c>
      <c r="M3470" t="s">
        <v>1798</v>
      </c>
      <c r="N3470" t="s">
        <v>20139</v>
      </c>
      <c r="O3470" t="s">
        <v>3021</v>
      </c>
      <c r="P3470" t="s">
        <v>11694</v>
      </c>
      <c r="Q3470" t="s">
        <v>837</v>
      </c>
      <c r="R3470" t="b">
        <v>0</v>
      </c>
      <c r="S3470">
        <v>10000</v>
      </c>
      <c r="T3470" t="s">
        <v>3002</v>
      </c>
      <c r="U3470" t="s">
        <v>3003</v>
      </c>
      <c r="V3470">
        <v>10</v>
      </c>
      <c r="W3470" t="s">
        <v>3021</v>
      </c>
    </row>
    <row r="3471" spans="1:23" hidden="1" x14ac:dyDescent="0.35">
      <c r="A3471" t="s">
        <v>350</v>
      </c>
      <c r="C3471" s="403">
        <v>44769</v>
      </c>
      <c r="D3471" t="s">
        <v>3543</v>
      </c>
      <c r="E3471" t="s">
        <v>20140</v>
      </c>
      <c r="F3471" t="s">
        <v>20141</v>
      </c>
      <c r="G3471" t="s">
        <v>20142</v>
      </c>
      <c r="H3471" t="s">
        <v>20143</v>
      </c>
      <c r="I3471" t="s">
        <v>20144</v>
      </c>
      <c r="J3471" t="s">
        <v>103</v>
      </c>
      <c r="K3471" t="s">
        <v>1235</v>
      </c>
      <c r="L3471" t="s">
        <v>11691</v>
      </c>
      <c r="M3471" t="s">
        <v>1798</v>
      </c>
      <c r="N3471" t="s">
        <v>20145</v>
      </c>
      <c r="O3471" t="s">
        <v>3021</v>
      </c>
      <c r="P3471" t="s">
        <v>11694</v>
      </c>
      <c r="Q3471" t="s">
        <v>837</v>
      </c>
      <c r="R3471" t="b">
        <v>0</v>
      </c>
      <c r="S3471">
        <v>8000</v>
      </c>
      <c r="T3471" t="s">
        <v>3002</v>
      </c>
      <c r="U3471" t="s">
        <v>3003</v>
      </c>
      <c r="V3471">
        <v>8</v>
      </c>
      <c r="W3471" t="s">
        <v>3021</v>
      </c>
    </row>
    <row r="3472" spans="1:23" hidden="1" x14ac:dyDescent="0.35">
      <c r="A3472" t="s">
        <v>350</v>
      </c>
      <c r="C3472" s="403">
        <v>44769</v>
      </c>
      <c r="D3472" t="s">
        <v>3543</v>
      </c>
      <c r="E3472" t="s">
        <v>20146</v>
      </c>
      <c r="F3472" t="s">
        <v>20147</v>
      </c>
      <c r="G3472" t="s">
        <v>20148</v>
      </c>
      <c r="H3472" t="s">
        <v>20149</v>
      </c>
      <c r="I3472" t="s">
        <v>20150</v>
      </c>
      <c r="J3472" t="s">
        <v>103</v>
      </c>
      <c r="K3472" t="s">
        <v>1235</v>
      </c>
      <c r="L3472" t="s">
        <v>11691</v>
      </c>
      <c r="M3472" t="s">
        <v>1798</v>
      </c>
      <c r="N3472" t="s">
        <v>20151</v>
      </c>
      <c r="O3472" t="s">
        <v>3021</v>
      </c>
      <c r="P3472" t="s">
        <v>11694</v>
      </c>
      <c r="Q3472" t="s">
        <v>837</v>
      </c>
      <c r="R3472" t="b">
        <v>0</v>
      </c>
      <c r="S3472">
        <v>12000</v>
      </c>
      <c r="T3472" t="s">
        <v>3002</v>
      </c>
      <c r="U3472" t="s">
        <v>3003</v>
      </c>
      <c r="V3472">
        <v>12</v>
      </c>
      <c r="W3472" t="s">
        <v>3021</v>
      </c>
    </row>
    <row r="3473" spans="1:23" hidden="1" x14ac:dyDescent="0.35">
      <c r="A3473" t="s">
        <v>350</v>
      </c>
      <c r="C3473" s="403">
        <v>44769</v>
      </c>
      <c r="D3473" t="s">
        <v>3543</v>
      </c>
      <c r="E3473" t="s">
        <v>20152</v>
      </c>
      <c r="F3473" t="s">
        <v>20153</v>
      </c>
      <c r="G3473" t="s">
        <v>2470</v>
      </c>
      <c r="H3473" t="s">
        <v>20154</v>
      </c>
      <c r="I3473" t="s">
        <v>2470</v>
      </c>
      <c r="J3473" t="s">
        <v>103</v>
      </c>
      <c r="K3473" t="s">
        <v>1235</v>
      </c>
      <c r="L3473" t="s">
        <v>11691</v>
      </c>
      <c r="M3473" t="s">
        <v>1798</v>
      </c>
      <c r="N3473" t="s">
        <v>20155</v>
      </c>
      <c r="O3473" t="s">
        <v>3012</v>
      </c>
      <c r="P3473" t="s">
        <v>11694</v>
      </c>
      <c r="Q3473" t="s">
        <v>837</v>
      </c>
      <c r="R3473" t="b">
        <v>0</v>
      </c>
      <c r="S3473">
        <v>4000</v>
      </c>
      <c r="T3473" t="s">
        <v>3002</v>
      </c>
      <c r="U3473" t="s">
        <v>3003</v>
      </c>
      <c r="V3473">
        <v>4</v>
      </c>
      <c r="W3473" t="s">
        <v>3012</v>
      </c>
    </row>
    <row r="3474" spans="1:23" hidden="1" x14ac:dyDescent="0.35">
      <c r="A3474" t="s">
        <v>350</v>
      </c>
      <c r="C3474" s="403">
        <v>44769</v>
      </c>
      <c r="D3474" t="s">
        <v>3543</v>
      </c>
      <c r="E3474" t="s">
        <v>20156</v>
      </c>
      <c r="F3474" t="s">
        <v>20157</v>
      </c>
      <c r="G3474" t="s">
        <v>20158</v>
      </c>
      <c r="H3474" t="s">
        <v>20159</v>
      </c>
      <c r="I3474" t="s">
        <v>20160</v>
      </c>
      <c r="J3474" t="s">
        <v>103</v>
      </c>
      <c r="K3474" t="s">
        <v>1235</v>
      </c>
      <c r="L3474" t="s">
        <v>10993</v>
      </c>
      <c r="M3474" t="s">
        <v>1798</v>
      </c>
      <c r="N3474" t="s">
        <v>20161</v>
      </c>
      <c r="O3474" t="s">
        <v>3021</v>
      </c>
      <c r="P3474" t="s">
        <v>10995</v>
      </c>
      <c r="Q3474" t="s">
        <v>837</v>
      </c>
      <c r="R3474" t="b">
        <v>0</v>
      </c>
      <c r="S3474">
        <v>5000</v>
      </c>
      <c r="T3474" t="s">
        <v>3002</v>
      </c>
      <c r="U3474" t="s">
        <v>3003</v>
      </c>
      <c r="V3474">
        <v>5</v>
      </c>
      <c r="W3474" t="s">
        <v>3021</v>
      </c>
    </row>
    <row r="3475" spans="1:23" hidden="1" x14ac:dyDescent="0.35">
      <c r="A3475" t="s">
        <v>350</v>
      </c>
      <c r="C3475" s="403">
        <v>44769</v>
      </c>
      <c r="D3475" t="s">
        <v>3543</v>
      </c>
      <c r="E3475" t="s">
        <v>20162</v>
      </c>
      <c r="F3475" t="s">
        <v>20163</v>
      </c>
      <c r="G3475" t="s">
        <v>2249</v>
      </c>
      <c r="H3475" t="s">
        <v>20164</v>
      </c>
      <c r="I3475" t="s">
        <v>488</v>
      </c>
      <c r="J3475" t="s">
        <v>103</v>
      </c>
      <c r="K3475" t="s">
        <v>1235</v>
      </c>
      <c r="L3475" t="s">
        <v>10993</v>
      </c>
      <c r="M3475" t="s">
        <v>1798</v>
      </c>
      <c r="N3475" t="s">
        <v>20165</v>
      </c>
      <c r="O3475" t="s">
        <v>3012</v>
      </c>
      <c r="P3475" t="s">
        <v>10995</v>
      </c>
      <c r="Q3475" t="s">
        <v>837</v>
      </c>
      <c r="R3475" t="b">
        <v>0</v>
      </c>
      <c r="S3475">
        <v>3000</v>
      </c>
      <c r="T3475" t="s">
        <v>3002</v>
      </c>
      <c r="U3475" t="s">
        <v>3003</v>
      </c>
      <c r="V3475">
        <v>3</v>
      </c>
      <c r="W3475" t="s">
        <v>3012</v>
      </c>
    </row>
    <row r="3476" spans="1:23" hidden="1" x14ac:dyDescent="0.35">
      <c r="A3476" t="s">
        <v>350</v>
      </c>
      <c r="C3476" s="403">
        <v>44769</v>
      </c>
      <c r="D3476" t="s">
        <v>3543</v>
      </c>
      <c r="E3476" t="s">
        <v>20166</v>
      </c>
      <c r="F3476" t="s">
        <v>20167</v>
      </c>
      <c r="G3476" t="s">
        <v>20168</v>
      </c>
      <c r="H3476" t="s">
        <v>20169</v>
      </c>
      <c r="I3476" t="s">
        <v>20168</v>
      </c>
      <c r="J3476" t="s">
        <v>103</v>
      </c>
      <c r="K3476" t="s">
        <v>1235</v>
      </c>
      <c r="L3476" t="s">
        <v>10993</v>
      </c>
      <c r="M3476" t="s">
        <v>1798</v>
      </c>
      <c r="N3476" t="s">
        <v>11013</v>
      </c>
      <c r="O3476" t="s">
        <v>3012</v>
      </c>
      <c r="P3476" t="s">
        <v>10995</v>
      </c>
      <c r="Q3476" t="s">
        <v>837</v>
      </c>
      <c r="R3476" t="b">
        <v>0</v>
      </c>
      <c r="S3476">
        <v>3000</v>
      </c>
      <c r="T3476" t="s">
        <v>3002</v>
      </c>
      <c r="U3476" t="s">
        <v>3003</v>
      </c>
      <c r="V3476">
        <v>3</v>
      </c>
      <c r="W3476" t="s">
        <v>3012</v>
      </c>
    </row>
    <row r="3477" spans="1:23" hidden="1" x14ac:dyDescent="0.35">
      <c r="A3477" t="s">
        <v>350</v>
      </c>
      <c r="C3477" s="403">
        <v>44769</v>
      </c>
      <c r="D3477" t="s">
        <v>3543</v>
      </c>
      <c r="E3477" t="s">
        <v>20170</v>
      </c>
      <c r="F3477" t="s">
        <v>20171</v>
      </c>
      <c r="G3477" t="s">
        <v>799</v>
      </c>
      <c r="H3477" t="s">
        <v>20172</v>
      </c>
      <c r="I3477" t="s">
        <v>799</v>
      </c>
      <c r="J3477" t="s">
        <v>103</v>
      </c>
      <c r="K3477" t="s">
        <v>1235</v>
      </c>
      <c r="L3477" t="s">
        <v>10993</v>
      </c>
      <c r="M3477" t="s">
        <v>1798</v>
      </c>
      <c r="N3477" t="s">
        <v>20173</v>
      </c>
      <c r="O3477" t="s">
        <v>3012</v>
      </c>
      <c r="P3477" t="s">
        <v>10995</v>
      </c>
      <c r="Q3477" t="s">
        <v>837</v>
      </c>
      <c r="R3477" t="b">
        <v>0</v>
      </c>
      <c r="S3477">
        <v>3000</v>
      </c>
      <c r="T3477" t="s">
        <v>3002</v>
      </c>
      <c r="U3477" t="s">
        <v>3003</v>
      </c>
      <c r="V3477">
        <v>3</v>
      </c>
      <c r="W3477" t="s">
        <v>3012</v>
      </c>
    </row>
    <row r="3478" spans="1:23" hidden="1" x14ac:dyDescent="0.35">
      <c r="A3478" t="s">
        <v>2189</v>
      </c>
      <c r="C3478" s="403">
        <v>44768</v>
      </c>
      <c r="D3478" t="s">
        <v>3543</v>
      </c>
      <c r="E3478" t="s">
        <v>20174</v>
      </c>
      <c r="F3478" t="s">
        <v>20175</v>
      </c>
      <c r="G3478" t="s">
        <v>20176</v>
      </c>
      <c r="H3478" t="s">
        <v>20177</v>
      </c>
      <c r="I3478" t="s">
        <v>2318</v>
      </c>
      <c r="J3478" t="s">
        <v>98</v>
      </c>
      <c r="K3478" t="s">
        <v>2189</v>
      </c>
      <c r="L3478" t="s">
        <v>3205</v>
      </c>
      <c r="M3478" t="s">
        <v>5638</v>
      </c>
      <c r="N3478" t="s">
        <v>20178</v>
      </c>
      <c r="O3478" t="s">
        <v>3012</v>
      </c>
      <c r="P3478" t="s">
        <v>6437</v>
      </c>
      <c r="Q3478" t="s">
        <v>2189</v>
      </c>
      <c r="R3478" t="b">
        <v>0</v>
      </c>
      <c r="S3478">
        <v>3000</v>
      </c>
      <c r="T3478" t="s">
        <v>3002</v>
      </c>
      <c r="U3478" t="s">
        <v>3003</v>
      </c>
      <c r="V3478">
        <v>3</v>
      </c>
      <c r="W3478" t="s">
        <v>3012</v>
      </c>
    </row>
    <row r="3479" spans="1:23" hidden="1" x14ac:dyDescent="0.35">
      <c r="A3479" t="s">
        <v>2189</v>
      </c>
      <c r="C3479" s="403">
        <v>44768</v>
      </c>
      <c r="D3479" t="s">
        <v>3543</v>
      </c>
      <c r="E3479" t="s">
        <v>20179</v>
      </c>
      <c r="F3479" t="s">
        <v>20180</v>
      </c>
      <c r="G3479" t="s">
        <v>20181</v>
      </c>
      <c r="H3479" t="s">
        <v>20182</v>
      </c>
      <c r="I3479" t="s">
        <v>3166</v>
      </c>
      <c r="J3479" t="s">
        <v>98</v>
      </c>
      <c r="K3479" t="s">
        <v>2189</v>
      </c>
      <c r="L3479" t="s">
        <v>3205</v>
      </c>
      <c r="M3479" t="s">
        <v>3206</v>
      </c>
      <c r="N3479" t="s">
        <v>20183</v>
      </c>
      <c r="O3479" t="s">
        <v>3012</v>
      </c>
      <c r="P3479" t="s">
        <v>4683</v>
      </c>
      <c r="Q3479" t="s">
        <v>2189</v>
      </c>
      <c r="R3479" t="b">
        <v>0</v>
      </c>
      <c r="S3479">
        <v>2000</v>
      </c>
      <c r="T3479" t="s">
        <v>3002</v>
      </c>
      <c r="U3479" t="s">
        <v>3003</v>
      </c>
      <c r="V3479">
        <v>2</v>
      </c>
      <c r="W3479" t="s">
        <v>3012</v>
      </c>
    </row>
    <row r="3480" spans="1:23" hidden="1" x14ac:dyDescent="0.35">
      <c r="A3480" t="s">
        <v>350</v>
      </c>
      <c r="C3480" s="403">
        <v>44768</v>
      </c>
      <c r="D3480" t="s">
        <v>3543</v>
      </c>
      <c r="E3480" t="s">
        <v>20184</v>
      </c>
      <c r="F3480" t="s">
        <v>20185</v>
      </c>
      <c r="G3480" t="s">
        <v>20186</v>
      </c>
      <c r="H3480" t="s">
        <v>20187</v>
      </c>
      <c r="I3480" t="s">
        <v>2268</v>
      </c>
      <c r="J3480" t="s">
        <v>3247</v>
      </c>
      <c r="K3480" t="s">
        <v>298</v>
      </c>
      <c r="L3480" t="s">
        <v>3777</v>
      </c>
      <c r="M3480" t="s">
        <v>1798</v>
      </c>
      <c r="N3480" t="s">
        <v>20188</v>
      </c>
      <c r="O3480" t="s">
        <v>3012</v>
      </c>
      <c r="P3480" t="s">
        <v>10081</v>
      </c>
      <c r="Q3480" t="s">
        <v>307</v>
      </c>
      <c r="R3480" t="b">
        <v>1</v>
      </c>
      <c r="S3480">
        <v>2000</v>
      </c>
      <c r="T3480" t="s">
        <v>3002</v>
      </c>
      <c r="U3480" t="s">
        <v>3003</v>
      </c>
      <c r="V3480">
        <v>2</v>
      </c>
      <c r="W3480" t="s">
        <v>3012</v>
      </c>
    </row>
    <row r="3481" spans="1:23" hidden="1" x14ac:dyDescent="0.35">
      <c r="A3481" t="s">
        <v>350</v>
      </c>
      <c r="C3481" s="403">
        <v>44768</v>
      </c>
      <c r="D3481" t="s">
        <v>3543</v>
      </c>
      <c r="E3481" t="s">
        <v>20189</v>
      </c>
      <c r="F3481" t="s">
        <v>20190</v>
      </c>
      <c r="G3481" t="s">
        <v>20191</v>
      </c>
      <c r="H3481" t="s">
        <v>20192</v>
      </c>
      <c r="I3481" t="s">
        <v>20193</v>
      </c>
      <c r="J3481" t="s">
        <v>3247</v>
      </c>
      <c r="K3481" t="s">
        <v>298</v>
      </c>
      <c r="L3481" t="s">
        <v>3777</v>
      </c>
      <c r="M3481" t="s">
        <v>1798</v>
      </c>
      <c r="N3481" t="s">
        <v>20194</v>
      </c>
      <c r="O3481" t="s">
        <v>3012</v>
      </c>
      <c r="P3481" t="s">
        <v>10081</v>
      </c>
      <c r="Q3481" t="s">
        <v>307</v>
      </c>
      <c r="R3481" t="b">
        <v>0</v>
      </c>
      <c r="S3481">
        <v>3000</v>
      </c>
      <c r="T3481" t="s">
        <v>3002</v>
      </c>
      <c r="U3481" t="s">
        <v>3003</v>
      </c>
      <c r="V3481">
        <v>3</v>
      </c>
      <c r="W3481" t="s">
        <v>3012</v>
      </c>
    </row>
    <row r="3482" spans="1:23" hidden="1" x14ac:dyDescent="0.35">
      <c r="A3482" t="s">
        <v>350</v>
      </c>
      <c r="C3482" s="403">
        <v>44768</v>
      </c>
      <c r="D3482" t="s">
        <v>3543</v>
      </c>
      <c r="E3482" t="s">
        <v>20195</v>
      </c>
      <c r="F3482" t="s">
        <v>20196</v>
      </c>
      <c r="G3482" t="s">
        <v>20197</v>
      </c>
      <c r="H3482" t="s">
        <v>20198</v>
      </c>
      <c r="I3482" t="s">
        <v>2682</v>
      </c>
      <c r="J3482" t="s">
        <v>3247</v>
      </c>
      <c r="K3482" t="s">
        <v>298</v>
      </c>
      <c r="L3482" t="s">
        <v>3777</v>
      </c>
      <c r="M3482" t="s">
        <v>1798</v>
      </c>
      <c r="N3482" t="s">
        <v>20199</v>
      </c>
      <c r="O3482" t="s">
        <v>3012</v>
      </c>
      <c r="P3482" t="s">
        <v>10081</v>
      </c>
      <c r="Q3482" t="s">
        <v>307</v>
      </c>
      <c r="R3482" t="b">
        <v>0</v>
      </c>
      <c r="S3482">
        <v>3000</v>
      </c>
      <c r="T3482" t="s">
        <v>3002</v>
      </c>
      <c r="U3482" t="s">
        <v>3003</v>
      </c>
      <c r="V3482">
        <v>3</v>
      </c>
      <c r="W3482" t="s">
        <v>3012</v>
      </c>
    </row>
    <row r="3483" spans="1:23" hidden="1" x14ac:dyDescent="0.35">
      <c r="A3483" t="s">
        <v>350</v>
      </c>
      <c r="C3483" s="403">
        <v>44768</v>
      </c>
      <c r="D3483" t="s">
        <v>3543</v>
      </c>
      <c r="E3483" t="s">
        <v>20200</v>
      </c>
      <c r="F3483" t="s">
        <v>20201</v>
      </c>
      <c r="G3483" t="s">
        <v>20202</v>
      </c>
      <c r="H3483" t="s">
        <v>20203</v>
      </c>
      <c r="I3483" t="s">
        <v>20202</v>
      </c>
      <c r="J3483" t="s">
        <v>3247</v>
      </c>
      <c r="K3483" t="s">
        <v>298</v>
      </c>
      <c r="L3483" t="s">
        <v>3777</v>
      </c>
      <c r="M3483" t="s">
        <v>1798</v>
      </c>
      <c r="N3483" t="s">
        <v>20204</v>
      </c>
      <c r="O3483" t="s">
        <v>3012</v>
      </c>
      <c r="P3483" t="s">
        <v>10081</v>
      </c>
      <c r="Q3483" t="s">
        <v>307</v>
      </c>
      <c r="R3483" t="b">
        <v>0</v>
      </c>
      <c r="S3483">
        <v>4000</v>
      </c>
      <c r="T3483" t="s">
        <v>3002</v>
      </c>
      <c r="U3483" t="s">
        <v>3003</v>
      </c>
      <c r="V3483">
        <v>4</v>
      </c>
      <c r="W3483" t="s">
        <v>3012</v>
      </c>
    </row>
    <row r="3484" spans="1:23" hidden="1" x14ac:dyDescent="0.35">
      <c r="A3484" t="s">
        <v>350</v>
      </c>
      <c r="C3484" s="403">
        <v>44768</v>
      </c>
      <c r="D3484" t="s">
        <v>3543</v>
      </c>
      <c r="E3484" t="s">
        <v>2706</v>
      </c>
      <c r="F3484" t="s">
        <v>20205</v>
      </c>
      <c r="G3484" t="s">
        <v>2707</v>
      </c>
      <c r="H3484" t="s">
        <v>20206</v>
      </c>
      <c r="I3484" t="s">
        <v>2707</v>
      </c>
      <c r="J3484" t="s">
        <v>3247</v>
      </c>
      <c r="K3484" t="s">
        <v>298</v>
      </c>
      <c r="L3484" t="s">
        <v>3777</v>
      </c>
      <c r="M3484" t="s">
        <v>1798</v>
      </c>
      <c r="N3484" t="s">
        <v>20207</v>
      </c>
      <c r="O3484" t="s">
        <v>3021</v>
      </c>
      <c r="P3484" t="s">
        <v>10081</v>
      </c>
      <c r="Q3484" t="s">
        <v>307</v>
      </c>
      <c r="R3484" t="b">
        <v>0</v>
      </c>
      <c r="S3484">
        <v>15000</v>
      </c>
      <c r="T3484" t="s">
        <v>3002</v>
      </c>
      <c r="U3484" t="s">
        <v>3003</v>
      </c>
      <c r="V3484">
        <v>15</v>
      </c>
      <c r="W3484" t="s">
        <v>3021</v>
      </c>
    </row>
    <row r="3485" spans="1:23" hidden="1" x14ac:dyDescent="0.35">
      <c r="A3485" t="s">
        <v>350</v>
      </c>
      <c r="C3485" s="403">
        <v>44768</v>
      </c>
      <c r="D3485" t="s">
        <v>3543</v>
      </c>
      <c r="E3485" t="s">
        <v>20208</v>
      </c>
      <c r="F3485" t="s">
        <v>20209</v>
      </c>
      <c r="G3485" t="s">
        <v>20210</v>
      </c>
      <c r="H3485" t="s">
        <v>20211</v>
      </c>
      <c r="I3485" t="s">
        <v>20210</v>
      </c>
      <c r="J3485" t="s">
        <v>3247</v>
      </c>
      <c r="K3485" t="s">
        <v>298</v>
      </c>
      <c r="L3485" t="s">
        <v>3777</v>
      </c>
      <c r="M3485" t="s">
        <v>1798</v>
      </c>
      <c r="N3485" t="s">
        <v>20212</v>
      </c>
      <c r="O3485" t="s">
        <v>3012</v>
      </c>
      <c r="P3485" t="s">
        <v>10081</v>
      </c>
      <c r="Q3485" t="s">
        <v>307</v>
      </c>
      <c r="R3485" t="b">
        <v>0</v>
      </c>
      <c r="S3485">
        <v>2000</v>
      </c>
      <c r="T3485" t="s">
        <v>3002</v>
      </c>
      <c r="U3485" t="s">
        <v>3003</v>
      </c>
      <c r="V3485">
        <v>2</v>
      </c>
      <c r="W3485" t="s">
        <v>3012</v>
      </c>
    </row>
    <row r="3486" spans="1:23" hidden="1" x14ac:dyDescent="0.35">
      <c r="A3486" t="s">
        <v>350</v>
      </c>
      <c r="C3486" s="403">
        <v>44768</v>
      </c>
      <c r="D3486" t="s">
        <v>3543</v>
      </c>
      <c r="E3486" t="s">
        <v>20213</v>
      </c>
      <c r="F3486" t="s">
        <v>20214</v>
      </c>
      <c r="G3486" t="s">
        <v>2664</v>
      </c>
      <c r="H3486" t="s">
        <v>20215</v>
      </c>
      <c r="I3486" t="s">
        <v>2664</v>
      </c>
      <c r="J3486" t="s">
        <v>3247</v>
      </c>
      <c r="K3486" t="s">
        <v>298</v>
      </c>
      <c r="L3486" t="s">
        <v>3777</v>
      </c>
      <c r="M3486" t="s">
        <v>1798</v>
      </c>
      <c r="N3486" t="s">
        <v>20216</v>
      </c>
      <c r="O3486" t="s">
        <v>3012</v>
      </c>
      <c r="P3486" t="s">
        <v>10081</v>
      </c>
      <c r="Q3486" t="s">
        <v>307</v>
      </c>
      <c r="R3486" t="b">
        <v>0</v>
      </c>
      <c r="S3486">
        <v>2000</v>
      </c>
      <c r="T3486" t="s">
        <v>3002</v>
      </c>
      <c r="U3486" t="s">
        <v>3003</v>
      </c>
      <c r="V3486">
        <v>2</v>
      </c>
      <c r="W3486" t="s">
        <v>3012</v>
      </c>
    </row>
    <row r="3487" spans="1:23" hidden="1" x14ac:dyDescent="0.35">
      <c r="A3487" t="s">
        <v>350</v>
      </c>
      <c r="C3487" s="403">
        <v>44768</v>
      </c>
      <c r="D3487" t="s">
        <v>3543</v>
      </c>
      <c r="E3487" t="s">
        <v>2723</v>
      </c>
      <c r="F3487" t="s">
        <v>20217</v>
      </c>
      <c r="G3487" t="s">
        <v>2724</v>
      </c>
      <c r="H3487" t="s">
        <v>20218</v>
      </c>
      <c r="I3487" t="s">
        <v>2724</v>
      </c>
      <c r="J3487" t="s">
        <v>3247</v>
      </c>
      <c r="K3487" t="s">
        <v>298</v>
      </c>
      <c r="L3487" t="s">
        <v>3777</v>
      </c>
      <c r="M3487" t="s">
        <v>1798</v>
      </c>
      <c r="N3487" t="s">
        <v>20204</v>
      </c>
      <c r="O3487" t="s">
        <v>3012</v>
      </c>
      <c r="P3487" t="s">
        <v>10081</v>
      </c>
      <c r="Q3487" t="s">
        <v>307</v>
      </c>
      <c r="R3487" t="b">
        <v>0</v>
      </c>
      <c r="S3487">
        <v>4000</v>
      </c>
      <c r="T3487" t="s">
        <v>3002</v>
      </c>
      <c r="U3487" t="s">
        <v>3003</v>
      </c>
      <c r="V3487">
        <v>4</v>
      </c>
      <c r="W3487" t="s">
        <v>3012</v>
      </c>
    </row>
    <row r="3488" spans="1:23" hidden="1" x14ac:dyDescent="0.35">
      <c r="A3488" t="s">
        <v>350</v>
      </c>
      <c r="C3488" s="403">
        <v>44767</v>
      </c>
      <c r="D3488" t="s">
        <v>3543</v>
      </c>
      <c r="E3488" t="s">
        <v>20219</v>
      </c>
      <c r="F3488" t="s">
        <v>20220</v>
      </c>
      <c r="G3488" t="s">
        <v>20221</v>
      </c>
      <c r="H3488" t="s">
        <v>20222</v>
      </c>
      <c r="I3488" t="s">
        <v>20221</v>
      </c>
      <c r="J3488" t="s">
        <v>3247</v>
      </c>
      <c r="K3488" t="s">
        <v>298</v>
      </c>
      <c r="L3488" t="s">
        <v>17682</v>
      </c>
      <c r="M3488" t="s">
        <v>1798</v>
      </c>
      <c r="N3488" t="s">
        <v>20223</v>
      </c>
      <c r="O3488" t="s">
        <v>3012</v>
      </c>
      <c r="P3488" t="s">
        <v>17684</v>
      </c>
      <c r="Q3488" t="s">
        <v>307</v>
      </c>
      <c r="R3488" t="b">
        <v>0</v>
      </c>
      <c r="S3488">
        <v>3000</v>
      </c>
      <c r="T3488" t="s">
        <v>3002</v>
      </c>
      <c r="U3488" t="s">
        <v>3003</v>
      </c>
      <c r="V3488">
        <v>3</v>
      </c>
      <c r="W3488" t="s">
        <v>3012</v>
      </c>
    </row>
    <row r="3489" spans="1:23" hidden="1" x14ac:dyDescent="0.35">
      <c r="A3489" t="s">
        <v>350</v>
      </c>
      <c r="C3489" s="403">
        <v>44767</v>
      </c>
      <c r="D3489" t="s">
        <v>3543</v>
      </c>
      <c r="E3489" t="s">
        <v>20224</v>
      </c>
      <c r="F3489" t="s">
        <v>20225</v>
      </c>
      <c r="G3489" t="s">
        <v>20226</v>
      </c>
      <c r="H3489" t="s">
        <v>20227</v>
      </c>
      <c r="I3489" t="s">
        <v>13472</v>
      </c>
      <c r="J3489" t="s">
        <v>3247</v>
      </c>
      <c r="K3489" t="s">
        <v>298</v>
      </c>
      <c r="L3489" t="s">
        <v>17682</v>
      </c>
      <c r="M3489" t="s">
        <v>1798</v>
      </c>
      <c r="N3489" t="s">
        <v>20228</v>
      </c>
      <c r="O3489" t="s">
        <v>3012</v>
      </c>
      <c r="P3489" t="s">
        <v>17684</v>
      </c>
      <c r="Q3489" t="s">
        <v>307</v>
      </c>
      <c r="R3489" t="b">
        <v>0</v>
      </c>
      <c r="S3489">
        <v>4000</v>
      </c>
      <c r="T3489" t="s">
        <v>3002</v>
      </c>
      <c r="U3489" t="s">
        <v>3003</v>
      </c>
      <c r="V3489">
        <v>4</v>
      </c>
      <c r="W3489" t="s">
        <v>3012</v>
      </c>
    </row>
    <row r="3490" spans="1:23" hidden="1" x14ac:dyDescent="0.35">
      <c r="A3490" t="s">
        <v>350</v>
      </c>
      <c r="C3490" s="403">
        <v>44767</v>
      </c>
      <c r="D3490" t="s">
        <v>3543</v>
      </c>
      <c r="E3490" t="s">
        <v>20229</v>
      </c>
      <c r="F3490" t="s">
        <v>20230</v>
      </c>
      <c r="G3490" t="s">
        <v>20231</v>
      </c>
      <c r="H3490" t="s">
        <v>20232</v>
      </c>
      <c r="I3490" t="s">
        <v>20233</v>
      </c>
      <c r="J3490" t="s">
        <v>3247</v>
      </c>
      <c r="K3490" t="s">
        <v>298</v>
      </c>
      <c r="L3490" t="s">
        <v>17682</v>
      </c>
      <c r="M3490" t="s">
        <v>1798</v>
      </c>
      <c r="N3490" t="s">
        <v>20228</v>
      </c>
      <c r="O3490" t="s">
        <v>3012</v>
      </c>
      <c r="P3490" t="s">
        <v>17684</v>
      </c>
      <c r="Q3490" t="s">
        <v>307</v>
      </c>
      <c r="R3490" t="b">
        <v>0</v>
      </c>
      <c r="S3490">
        <v>3000</v>
      </c>
      <c r="T3490" t="s">
        <v>3002</v>
      </c>
      <c r="U3490" t="s">
        <v>3003</v>
      </c>
      <c r="V3490">
        <v>3</v>
      </c>
      <c r="W3490" t="s">
        <v>3012</v>
      </c>
    </row>
    <row r="3491" spans="1:23" hidden="1" x14ac:dyDescent="0.35">
      <c r="A3491" t="s">
        <v>350</v>
      </c>
      <c r="C3491" s="403">
        <v>44766</v>
      </c>
      <c r="D3491" t="s">
        <v>3543</v>
      </c>
      <c r="E3491" t="s">
        <v>2719</v>
      </c>
      <c r="F3491" t="s">
        <v>20234</v>
      </c>
      <c r="G3491" t="s">
        <v>2720</v>
      </c>
      <c r="H3491" t="s">
        <v>20235</v>
      </c>
      <c r="I3491" t="s">
        <v>20236</v>
      </c>
      <c r="J3491" t="s">
        <v>3247</v>
      </c>
      <c r="K3491" t="s">
        <v>298</v>
      </c>
      <c r="L3491" t="s">
        <v>8549</v>
      </c>
      <c r="M3491" t="s">
        <v>1798</v>
      </c>
      <c r="N3491" t="s">
        <v>20237</v>
      </c>
      <c r="O3491" t="s">
        <v>3012</v>
      </c>
      <c r="P3491" t="s">
        <v>13925</v>
      </c>
      <c r="Q3491" t="s">
        <v>307</v>
      </c>
      <c r="R3491" t="b">
        <v>0</v>
      </c>
      <c r="S3491">
        <v>8000</v>
      </c>
      <c r="T3491" t="s">
        <v>3002</v>
      </c>
      <c r="U3491" t="s">
        <v>3003</v>
      </c>
      <c r="V3491">
        <v>8</v>
      </c>
      <c r="W3491" t="s">
        <v>3012</v>
      </c>
    </row>
    <row r="3492" spans="1:23" hidden="1" x14ac:dyDescent="0.35">
      <c r="A3492" t="s">
        <v>350</v>
      </c>
      <c r="C3492" s="403">
        <v>44766</v>
      </c>
      <c r="D3492" t="s">
        <v>3543</v>
      </c>
      <c r="E3492" t="s">
        <v>20238</v>
      </c>
      <c r="F3492" t="s">
        <v>20239</v>
      </c>
      <c r="G3492" t="s">
        <v>20240</v>
      </c>
      <c r="H3492" t="s">
        <v>20241</v>
      </c>
      <c r="I3492" t="s">
        <v>20242</v>
      </c>
      <c r="J3492" t="s">
        <v>3247</v>
      </c>
      <c r="K3492" t="s">
        <v>298</v>
      </c>
      <c r="L3492" t="s">
        <v>11356</v>
      </c>
      <c r="M3492" t="s">
        <v>1798</v>
      </c>
      <c r="N3492" t="s">
        <v>20243</v>
      </c>
      <c r="O3492" t="s">
        <v>3012</v>
      </c>
      <c r="P3492" t="s">
        <v>11359</v>
      </c>
      <c r="Q3492" t="s">
        <v>307</v>
      </c>
      <c r="R3492" t="b">
        <v>0</v>
      </c>
      <c r="S3492">
        <v>5000</v>
      </c>
      <c r="T3492" t="s">
        <v>3002</v>
      </c>
      <c r="U3492" t="s">
        <v>3003</v>
      </c>
      <c r="V3492">
        <v>5</v>
      </c>
      <c r="W3492" t="s">
        <v>3012</v>
      </c>
    </row>
    <row r="3493" spans="1:23" hidden="1" x14ac:dyDescent="0.35">
      <c r="A3493" t="s">
        <v>350</v>
      </c>
      <c r="C3493" s="403">
        <v>44766</v>
      </c>
      <c r="D3493" t="s">
        <v>3543</v>
      </c>
      <c r="E3493" t="s">
        <v>20244</v>
      </c>
      <c r="F3493" t="s">
        <v>20245</v>
      </c>
      <c r="G3493" t="s">
        <v>20246</v>
      </c>
      <c r="H3493" t="s">
        <v>20247</v>
      </c>
      <c r="I3493" t="s">
        <v>20248</v>
      </c>
      <c r="J3493" t="s">
        <v>3247</v>
      </c>
      <c r="K3493" t="s">
        <v>298</v>
      </c>
      <c r="L3493" t="s">
        <v>11356</v>
      </c>
      <c r="M3493" t="s">
        <v>1798</v>
      </c>
      <c r="N3493" t="s">
        <v>20249</v>
      </c>
      <c r="O3493" t="s">
        <v>3012</v>
      </c>
      <c r="P3493" t="s">
        <v>11359</v>
      </c>
      <c r="Q3493" t="s">
        <v>307</v>
      </c>
      <c r="R3493" t="b">
        <v>0</v>
      </c>
      <c r="S3493">
        <v>1000</v>
      </c>
      <c r="T3493" t="s">
        <v>3002</v>
      </c>
      <c r="U3493" t="s">
        <v>3003</v>
      </c>
      <c r="V3493">
        <v>1</v>
      </c>
      <c r="W3493" t="s">
        <v>3012</v>
      </c>
    </row>
    <row r="3494" spans="1:23" hidden="1" x14ac:dyDescent="0.35">
      <c r="A3494" t="s">
        <v>350</v>
      </c>
      <c r="C3494" s="403">
        <v>44766</v>
      </c>
      <c r="D3494" t="s">
        <v>3543</v>
      </c>
      <c r="E3494" t="s">
        <v>20250</v>
      </c>
      <c r="F3494" t="s">
        <v>20251</v>
      </c>
      <c r="G3494" t="s">
        <v>20252</v>
      </c>
      <c r="H3494" t="s">
        <v>20253</v>
      </c>
      <c r="I3494" t="s">
        <v>7445</v>
      </c>
      <c r="J3494" t="s">
        <v>3247</v>
      </c>
      <c r="K3494" t="s">
        <v>298</v>
      </c>
      <c r="L3494" t="s">
        <v>11356</v>
      </c>
      <c r="M3494" t="s">
        <v>1798</v>
      </c>
      <c r="N3494" t="s">
        <v>20254</v>
      </c>
      <c r="O3494" t="s">
        <v>3012</v>
      </c>
      <c r="P3494" t="s">
        <v>11359</v>
      </c>
      <c r="Q3494" t="s">
        <v>307</v>
      </c>
      <c r="R3494" t="b">
        <v>0</v>
      </c>
      <c r="S3494">
        <v>4000</v>
      </c>
      <c r="T3494" t="s">
        <v>3002</v>
      </c>
      <c r="U3494" t="s">
        <v>3003</v>
      </c>
      <c r="V3494">
        <v>4</v>
      </c>
      <c r="W3494" t="s">
        <v>3012</v>
      </c>
    </row>
    <row r="3495" spans="1:23" hidden="1" x14ac:dyDescent="0.35">
      <c r="A3495" t="s">
        <v>350</v>
      </c>
      <c r="C3495" s="403">
        <v>44766</v>
      </c>
      <c r="D3495" t="s">
        <v>3543</v>
      </c>
      <c r="E3495" t="s">
        <v>20255</v>
      </c>
      <c r="F3495" t="s">
        <v>20256</v>
      </c>
      <c r="G3495" t="s">
        <v>20257</v>
      </c>
      <c r="H3495" t="s">
        <v>20258</v>
      </c>
      <c r="I3495" t="s">
        <v>7445</v>
      </c>
      <c r="J3495" t="s">
        <v>3247</v>
      </c>
      <c r="K3495" t="s">
        <v>298</v>
      </c>
      <c r="L3495" t="s">
        <v>11356</v>
      </c>
      <c r="M3495" t="s">
        <v>1798</v>
      </c>
      <c r="N3495" t="s">
        <v>20259</v>
      </c>
      <c r="O3495" t="s">
        <v>3012</v>
      </c>
      <c r="P3495" t="s">
        <v>11359</v>
      </c>
      <c r="Q3495" t="s">
        <v>307</v>
      </c>
      <c r="R3495" t="b">
        <v>0</v>
      </c>
      <c r="S3495">
        <v>3000</v>
      </c>
      <c r="T3495" t="s">
        <v>3002</v>
      </c>
      <c r="U3495" t="s">
        <v>3003</v>
      </c>
      <c r="V3495">
        <v>3</v>
      </c>
      <c r="W3495" t="s">
        <v>3012</v>
      </c>
    </row>
    <row r="3496" spans="1:23" hidden="1" x14ac:dyDescent="0.35">
      <c r="A3496" t="s">
        <v>381</v>
      </c>
      <c r="C3496" s="403">
        <v>44766</v>
      </c>
      <c r="D3496" t="s">
        <v>3661</v>
      </c>
      <c r="E3496" t="s">
        <v>1646</v>
      </c>
      <c r="F3496" t="s">
        <v>20260</v>
      </c>
      <c r="G3496" t="s">
        <v>1649</v>
      </c>
      <c r="H3496" t="s">
        <v>20261</v>
      </c>
      <c r="I3496" t="s">
        <v>1996</v>
      </c>
      <c r="J3496" t="s">
        <v>101</v>
      </c>
      <c r="K3496" t="s">
        <v>415</v>
      </c>
      <c r="L3496" t="s">
        <v>3553</v>
      </c>
      <c r="M3496" t="s">
        <v>3554</v>
      </c>
      <c r="N3496" t="s">
        <v>20262</v>
      </c>
      <c r="O3496" t="s">
        <v>3030</v>
      </c>
      <c r="P3496" t="s">
        <v>8541</v>
      </c>
      <c r="Q3496" t="s">
        <v>415</v>
      </c>
      <c r="R3496" t="b">
        <v>1</v>
      </c>
      <c r="S3496">
        <v>150000</v>
      </c>
      <c r="T3496" t="s">
        <v>3013</v>
      </c>
      <c r="U3496" t="s">
        <v>3003</v>
      </c>
      <c r="V3496">
        <v>150</v>
      </c>
      <c r="W3496" t="s">
        <v>3030</v>
      </c>
    </row>
    <row r="3497" spans="1:23" hidden="1" x14ac:dyDescent="0.35">
      <c r="A3497" t="s">
        <v>381</v>
      </c>
      <c r="C3497" s="403">
        <v>44766</v>
      </c>
      <c r="D3497" t="s">
        <v>3543</v>
      </c>
      <c r="E3497" t="s">
        <v>20263</v>
      </c>
      <c r="F3497" t="s">
        <v>20264</v>
      </c>
      <c r="G3497" t="s">
        <v>20265</v>
      </c>
      <c r="H3497" t="s">
        <v>20266</v>
      </c>
      <c r="I3497" t="s">
        <v>20265</v>
      </c>
      <c r="J3497" t="s">
        <v>101</v>
      </c>
      <c r="K3497" t="s">
        <v>415</v>
      </c>
      <c r="L3497" t="s">
        <v>10160</v>
      </c>
      <c r="M3497" t="s">
        <v>1798</v>
      </c>
      <c r="N3497" t="s">
        <v>20267</v>
      </c>
      <c r="O3497" t="s">
        <v>3012</v>
      </c>
      <c r="P3497" t="s">
        <v>10162</v>
      </c>
      <c r="Q3497" t="s">
        <v>415</v>
      </c>
      <c r="R3497" t="b">
        <v>0</v>
      </c>
      <c r="S3497">
        <v>5000</v>
      </c>
      <c r="T3497" t="s">
        <v>3002</v>
      </c>
      <c r="U3497" t="s">
        <v>3003</v>
      </c>
      <c r="V3497">
        <v>5</v>
      </c>
      <c r="W3497" t="s">
        <v>3012</v>
      </c>
    </row>
    <row r="3498" spans="1:23" hidden="1" x14ac:dyDescent="0.35">
      <c r="A3498" t="s">
        <v>381</v>
      </c>
      <c r="C3498" s="403">
        <v>44766</v>
      </c>
      <c r="D3498" t="s">
        <v>3543</v>
      </c>
      <c r="E3498" t="s">
        <v>20268</v>
      </c>
      <c r="F3498" t="s">
        <v>20269</v>
      </c>
      <c r="G3498" t="s">
        <v>20270</v>
      </c>
      <c r="H3498" t="s">
        <v>20271</v>
      </c>
      <c r="I3498" t="s">
        <v>20270</v>
      </c>
      <c r="J3498" t="s">
        <v>101</v>
      </c>
      <c r="K3498" t="s">
        <v>415</v>
      </c>
      <c r="L3498" t="s">
        <v>10160</v>
      </c>
      <c r="M3498" t="s">
        <v>1798</v>
      </c>
      <c r="N3498" t="s">
        <v>20272</v>
      </c>
      <c r="O3498" t="s">
        <v>3012</v>
      </c>
      <c r="P3498" t="s">
        <v>10162</v>
      </c>
      <c r="Q3498" t="s">
        <v>415</v>
      </c>
      <c r="R3498" t="b">
        <v>0</v>
      </c>
      <c r="S3498">
        <v>2000</v>
      </c>
      <c r="T3498" t="s">
        <v>3002</v>
      </c>
      <c r="U3498" t="s">
        <v>3003</v>
      </c>
      <c r="V3498">
        <v>2</v>
      </c>
      <c r="W3498" t="s">
        <v>3012</v>
      </c>
    </row>
    <row r="3499" spans="1:23" hidden="1" x14ac:dyDescent="0.35">
      <c r="A3499" t="s">
        <v>381</v>
      </c>
      <c r="C3499" s="403">
        <v>44766</v>
      </c>
      <c r="D3499" t="s">
        <v>3543</v>
      </c>
      <c r="E3499" t="s">
        <v>20273</v>
      </c>
      <c r="F3499" t="s">
        <v>20274</v>
      </c>
      <c r="G3499" t="s">
        <v>13218</v>
      </c>
      <c r="H3499" t="s">
        <v>20275</v>
      </c>
      <c r="I3499" t="s">
        <v>13218</v>
      </c>
      <c r="J3499" t="s">
        <v>101</v>
      </c>
      <c r="K3499" t="s">
        <v>415</v>
      </c>
      <c r="L3499" t="s">
        <v>10160</v>
      </c>
      <c r="M3499" t="s">
        <v>1798</v>
      </c>
      <c r="N3499" t="s">
        <v>20276</v>
      </c>
      <c r="O3499" t="s">
        <v>3012</v>
      </c>
      <c r="P3499" t="s">
        <v>10162</v>
      </c>
      <c r="Q3499" t="s">
        <v>415</v>
      </c>
      <c r="R3499" t="b">
        <v>0</v>
      </c>
      <c r="S3499">
        <v>2000</v>
      </c>
      <c r="T3499" t="s">
        <v>3002</v>
      </c>
      <c r="U3499" t="s">
        <v>3003</v>
      </c>
      <c r="V3499">
        <v>2</v>
      </c>
      <c r="W3499" t="s">
        <v>3012</v>
      </c>
    </row>
    <row r="3500" spans="1:23" hidden="1" x14ac:dyDescent="0.35">
      <c r="A3500" t="s">
        <v>381</v>
      </c>
      <c r="C3500" s="403">
        <v>44766</v>
      </c>
      <c r="D3500" t="s">
        <v>3543</v>
      </c>
      <c r="E3500" t="s">
        <v>20277</v>
      </c>
      <c r="F3500" t="s">
        <v>20278</v>
      </c>
      <c r="G3500" t="s">
        <v>2693</v>
      </c>
      <c r="H3500" t="s">
        <v>20279</v>
      </c>
      <c r="I3500" t="s">
        <v>2693</v>
      </c>
      <c r="J3500" t="s">
        <v>101</v>
      </c>
      <c r="K3500" t="s">
        <v>415</v>
      </c>
      <c r="L3500" t="s">
        <v>10409</v>
      </c>
      <c r="M3500" t="s">
        <v>1798</v>
      </c>
      <c r="N3500" t="s">
        <v>20280</v>
      </c>
      <c r="O3500" t="s">
        <v>3012</v>
      </c>
      <c r="P3500" t="s">
        <v>10412</v>
      </c>
      <c r="Q3500" t="s">
        <v>415</v>
      </c>
      <c r="R3500" t="b">
        <v>0</v>
      </c>
      <c r="S3500">
        <v>1000</v>
      </c>
      <c r="T3500" t="s">
        <v>3002</v>
      </c>
      <c r="U3500" t="s">
        <v>3003</v>
      </c>
      <c r="V3500">
        <v>1</v>
      </c>
      <c r="W3500" t="s">
        <v>3012</v>
      </c>
    </row>
    <row r="3501" spans="1:23" hidden="1" x14ac:dyDescent="0.35">
      <c r="A3501" t="s">
        <v>381</v>
      </c>
      <c r="C3501" s="403">
        <v>44766</v>
      </c>
      <c r="D3501" t="s">
        <v>3543</v>
      </c>
      <c r="E3501" t="s">
        <v>20281</v>
      </c>
      <c r="F3501" t="s">
        <v>20282</v>
      </c>
      <c r="G3501" t="s">
        <v>20283</v>
      </c>
      <c r="H3501" t="s">
        <v>20284</v>
      </c>
      <c r="I3501" t="s">
        <v>2396</v>
      </c>
      <c r="J3501" t="s">
        <v>101</v>
      </c>
      <c r="K3501" t="s">
        <v>415</v>
      </c>
      <c r="L3501" t="s">
        <v>10409</v>
      </c>
      <c r="M3501" t="s">
        <v>1798</v>
      </c>
      <c r="N3501" t="s">
        <v>20285</v>
      </c>
      <c r="O3501" t="s">
        <v>3021</v>
      </c>
      <c r="P3501" t="s">
        <v>10412</v>
      </c>
      <c r="Q3501" t="s">
        <v>415</v>
      </c>
      <c r="R3501" t="b">
        <v>0</v>
      </c>
      <c r="S3501">
        <v>10000</v>
      </c>
      <c r="T3501" t="s">
        <v>3002</v>
      </c>
      <c r="U3501" t="s">
        <v>3003</v>
      </c>
      <c r="V3501">
        <v>10</v>
      </c>
      <c r="W3501" t="s">
        <v>3021</v>
      </c>
    </row>
    <row r="3502" spans="1:23" hidden="1" x14ac:dyDescent="0.35">
      <c r="A3502" t="s">
        <v>381</v>
      </c>
      <c r="C3502" s="403">
        <v>44766</v>
      </c>
      <c r="D3502" t="s">
        <v>3543</v>
      </c>
      <c r="E3502" t="s">
        <v>20286</v>
      </c>
      <c r="F3502" t="s">
        <v>20287</v>
      </c>
      <c r="G3502" t="s">
        <v>20288</v>
      </c>
      <c r="H3502" t="s">
        <v>20289</v>
      </c>
      <c r="I3502" t="s">
        <v>2301</v>
      </c>
      <c r="J3502" t="s">
        <v>101</v>
      </c>
      <c r="K3502" t="s">
        <v>415</v>
      </c>
      <c r="L3502" t="s">
        <v>10409</v>
      </c>
      <c r="M3502" t="s">
        <v>1798</v>
      </c>
      <c r="N3502" t="s">
        <v>20290</v>
      </c>
      <c r="O3502" t="s">
        <v>3012</v>
      </c>
      <c r="P3502" t="s">
        <v>10412</v>
      </c>
      <c r="Q3502" t="s">
        <v>415</v>
      </c>
      <c r="R3502" t="b">
        <v>0</v>
      </c>
      <c r="S3502">
        <v>2000</v>
      </c>
      <c r="T3502" t="s">
        <v>3002</v>
      </c>
      <c r="U3502" t="s">
        <v>3003</v>
      </c>
      <c r="V3502">
        <v>2</v>
      </c>
      <c r="W3502" t="s">
        <v>3012</v>
      </c>
    </row>
    <row r="3503" spans="1:23" hidden="1" x14ac:dyDescent="0.35">
      <c r="A3503" t="s">
        <v>2189</v>
      </c>
      <c r="C3503" s="403">
        <v>44766</v>
      </c>
      <c r="D3503" t="s">
        <v>3543</v>
      </c>
      <c r="E3503" t="s">
        <v>20291</v>
      </c>
      <c r="F3503" t="s">
        <v>20292</v>
      </c>
      <c r="G3503" t="s">
        <v>20293</v>
      </c>
      <c r="H3503" t="s">
        <v>20294</v>
      </c>
      <c r="I3503" t="s">
        <v>15592</v>
      </c>
      <c r="J3503" t="s">
        <v>98</v>
      </c>
      <c r="K3503" t="s">
        <v>2189</v>
      </c>
      <c r="L3503" t="s">
        <v>3291</v>
      </c>
      <c r="M3503" t="s">
        <v>5560</v>
      </c>
      <c r="N3503" t="s">
        <v>20295</v>
      </c>
      <c r="O3503" t="s">
        <v>3012</v>
      </c>
      <c r="P3503" t="s">
        <v>4963</v>
      </c>
      <c r="Q3503" t="s">
        <v>2189</v>
      </c>
      <c r="R3503" t="b">
        <v>0</v>
      </c>
      <c r="S3503">
        <v>2000</v>
      </c>
      <c r="T3503" t="s">
        <v>3002</v>
      </c>
      <c r="U3503" t="s">
        <v>3003</v>
      </c>
      <c r="V3503">
        <v>2</v>
      </c>
      <c r="W3503" t="s">
        <v>3012</v>
      </c>
    </row>
    <row r="3504" spans="1:23" hidden="1" x14ac:dyDescent="0.35">
      <c r="A3504" t="s">
        <v>381</v>
      </c>
      <c r="C3504" s="403">
        <v>44766</v>
      </c>
      <c r="D3504" t="s">
        <v>3241</v>
      </c>
      <c r="E3504" t="s">
        <v>1727</v>
      </c>
      <c r="F3504" t="s">
        <v>20296</v>
      </c>
      <c r="G3504" t="s">
        <v>1732</v>
      </c>
      <c r="H3504" t="s">
        <v>20297</v>
      </c>
      <c r="I3504" t="s">
        <v>2293</v>
      </c>
      <c r="J3504" t="s">
        <v>101</v>
      </c>
      <c r="K3504" t="s">
        <v>415</v>
      </c>
      <c r="L3504" t="s">
        <v>3553</v>
      </c>
      <c r="M3504" t="s">
        <v>8541</v>
      </c>
      <c r="N3504" t="s">
        <v>20298</v>
      </c>
      <c r="O3504" t="s">
        <v>3012</v>
      </c>
      <c r="P3504" t="s">
        <v>10055</v>
      </c>
      <c r="Q3504" t="s">
        <v>415</v>
      </c>
      <c r="R3504" t="b">
        <v>0</v>
      </c>
      <c r="S3504">
        <v>15000</v>
      </c>
      <c r="T3504" t="s">
        <v>3013</v>
      </c>
      <c r="U3504" t="s">
        <v>3003</v>
      </c>
      <c r="V3504">
        <v>15</v>
      </c>
      <c r="W3504" t="s">
        <v>3012</v>
      </c>
    </row>
    <row r="3505" spans="1:23" hidden="1" x14ac:dyDescent="0.35">
      <c r="A3505" t="s">
        <v>381</v>
      </c>
      <c r="C3505" s="403">
        <v>44766</v>
      </c>
      <c r="D3505" t="s">
        <v>3543</v>
      </c>
      <c r="E3505" t="s">
        <v>20299</v>
      </c>
      <c r="F3505" t="s">
        <v>20300</v>
      </c>
      <c r="G3505" t="s">
        <v>10800</v>
      </c>
      <c r="H3505" t="s">
        <v>20301</v>
      </c>
      <c r="I3505" t="s">
        <v>10800</v>
      </c>
      <c r="J3505" t="s">
        <v>101</v>
      </c>
      <c r="K3505" t="s">
        <v>415</v>
      </c>
      <c r="L3505" t="s">
        <v>3553</v>
      </c>
      <c r="M3505" t="s">
        <v>1798</v>
      </c>
      <c r="N3505" t="s">
        <v>20302</v>
      </c>
      <c r="O3505" t="s">
        <v>3001</v>
      </c>
      <c r="P3505" t="s">
        <v>10055</v>
      </c>
      <c r="Q3505" t="s">
        <v>415</v>
      </c>
      <c r="R3505" t="b">
        <v>0</v>
      </c>
      <c r="S3505">
        <v>0</v>
      </c>
      <c r="T3505" t="s">
        <v>3002</v>
      </c>
      <c r="U3505" t="s">
        <v>3003</v>
      </c>
      <c r="V3505">
        <v>0</v>
      </c>
      <c r="W3505" t="s">
        <v>3001</v>
      </c>
    </row>
    <row r="3506" spans="1:23" hidden="1" x14ac:dyDescent="0.35">
      <c r="A3506" t="s">
        <v>381</v>
      </c>
      <c r="C3506" s="403">
        <v>44766</v>
      </c>
      <c r="D3506" t="s">
        <v>3543</v>
      </c>
      <c r="E3506" t="s">
        <v>20303</v>
      </c>
      <c r="F3506" t="s">
        <v>20304</v>
      </c>
      <c r="G3506" t="s">
        <v>20305</v>
      </c>
      <c r="H3506" t="s">
        <v>20306</v>
      </c>
      <c r="I3506" t="s">
        <v>2396</v>
      </c>
      <c r="J3506" t="s">
        <v>101</v>
      </c>
      <c r="K3506" t="s">
        <v>415</v>
      </c>
      <c r="L3506" t="s">
        <v>3553</v>
      </c>
      <c r="M3506" t="s">
        <v>1798</v>
      </c>
      <c r="N3506" t="s">
        <v>20307</v>
      </c>
      <c r="O3506" t="s">
        <v>3012</v>
      </c>
      <c r="P3506" t="s">
        <v>10055</v>
      </c>
      <c r="Q3506" t="s">
        <v>415</v>
      </c>
      <c r="R3506" t="b">
        <v>0</v>
      </c>
      <c r="S3506">
        <v>2000</v>
      </c>
      <c r="T3506" t="s">
        <v>3002</v>
      </c>
      <c r="U3506" t="s">
        <v>3003</v>
      </c>
      <c r="V3506">
        <v>2</v>
      </c>
      <c r="W3506" t="s">
        <v>3012</v>
      </c>
    </row>
    <row r="3507" spans="1:23" hidden="1" x14ac:dyDescent="0.35">
      <c r="A3507" t="s">
        <v>381</v>
      </c>
      <c r="C3507" s="403">
        <v>44766</v>
      </c>
      <c r="D3507" t="s">
        <v>3543</v>
      </c>
      <c r="E3507" t="s">
        <v>20308</v>
      </c>
      <c r="F3507" t="s">
        <v>20309</v>
      </c>
      <c r="G3507" t="s">
        <v>20310</v>
      </c>
      <c r="H3507" t="s">
        <v>20311</v>
      </c>
      <c r="I3507" t="s">
        <v>2301</v>
      </c>
      <c r="J3507" t="s">
        <v>101</v>
      </c>
      <c r="K3507" t="s">
        <v>415</v>
      </c>
      <c r="L3507" t="s">
        <v>3553</v>
      </c>
      <c r="M3507" t="s">
        <v>1798</v>
      </c>
      <c r="N3507" t="s">
        <v>20312</v>
      </c>
      <c r="O3507" t="s">
        <v>3001</v>
      </c>
      <c r="P3507" t="s">
        <v>10055</v>
      </c>
      <c r="Q3507" t="s">
        <v>415</v>
      </c>
      <c r="R3507" t="b">
        <v>0</v>
      </c>
      <c r="S3507">
        <v>0</v>
      </c>
      <c r="T3507" t="s">
        <v>3002</v>
      </c>
      <c r="U3507" t="s">
        <v>3003</v>
      </c>
      <c r="V3507">
        <v>0</v>
      </c>
      <c r="W3507" t="s">
        <v>3001</v>
      </c>
    </row>
    <row r="3508" spans="1:23" hidden="1" x14ac:dyDescent="0.35">
      <c r="A3508" t="s">
        <v>381</v>
      </c>
      <c r="C3508" s="403">
        <v>44766</v>
      </c>
      <c r="D3508" t="s">
        <v>3543</v>
      </c>
      <c r="E3508" t="s">
        <v>20313</v>
      </c>
      <c r="F3508" t="s">
        <v>20314</v>
      </c>
      <c r="G3508" t="s">
        <v>2598</v>
      </c>
      <c r="H3508" t="s">
        <v>20315</v>
      </c>
      <c r="I3508" t="s">
        <v>2598</v>
      </c>
      <c r="J3508" t="s">
        <v>101</v>
      </c>
      <c r="K3508" t="s">
        <v>415</v>
      </c>
      <c r="L3508" t="s">
        <v>3553</v>
      </c>
      <c r="M3508" t="s">
        <v>1798</v>
      </c>
      <c r="N3508" t="s">
        <v>20307</v>
      </c>
      <c r="O3508" t="s">
        <v>3012</v>
      </c>
      <c r="P3508" t="s">
        <v>10055</v>
      </c>
      <c r="Q3508" t="s">
        <v>415</v>
      </c>
      <c r="R3508" t="b">
        <v>0</v>
      </c>
      <c r="S3508">
        <v>5000</v>
      </c>
      <c r="T3508" t="s">
        <v>3002</v>
      </c>
      <c r="U3508" t="s">
        <v>3003</v>
      </c>
      <c r="V3508">
        <v>5</v>
      </c>
      <c r="W3508" t="s">
        <v>3012</v>
      </c>
    </row>
    <row r="3509" spans="1:23" hidden="1" x14ac:dyDescent="0.35">
      <c r="A3509" t="s">
        <v>381</v>
      </c>
      <c r="C3509" s="403">
        <v>44766</v>
      </c>
      <c r="D3509" t="s">
        <v>3543</v>
      </c>
      <c r="E3509" t="s">
        <v>20316</v>
      </c>
      <c r="F3509" t="s">
        <v>20317</v>
      </c>
      <c r="G3509" t="s">
        <v>20318</v>
      </c>
      <c r="H3509" t="s">
        <v>20319</v>
      </c>
      <c r="I3509" t="s">
        <v>20318</v>
      </c>
      <c r="J3509" t="s">
        <v>101</v>
      </c>
      <c r="K3509" t="s">
        <v>415</v>
      </c>
      <c r="L3509" t="s">
        <v>3553</v>
      </c>
      <c r="M3509" t="s">
        <v>1798</v>
      </c>
      <c r="N3509" t="s">
        <v>20320</v>
      </c>
      <c r="O3509" t="s">
        <v>3012</v>
      </c>
      <c r="P3509" t="s">
        <v>10055</v>
      </c>
      <c r="Q3509" t="s">
        <v>415</v>
      </c>
      <c r="R3509" t="b">
        <v>0</v>
      </c>
      <c r="S3509">
        <v>2000</v>
      </c>
      <c r="T3509" t="s">
        <v>3002</v>
      </c>
      <c r="U3509" t="s">
        <v>3003</v>
      </c>
      <c r="V3509">
        <v>2</v>
      </c>
      <c r="W3509" t="s">
        <v>3012</v>
      </c>
    </row>
    <row r="3510" spans="1:23" hidden="1" x14ac:dyDescent="0.35">
      <c r="A3510" t="s">
        <v>381</v>
      </c>
      <c r="C3510" s="403">
        <v>44765</v>
      </c>
      <c r="D3510" t="s">
        <v>3661</v>
      </c>
      <c r="E3510" t="s">
        <v>20321</v>
      </c>
      <c r="F3510" t="s">
        <v>20322</v>
      </c>
      <c r="G3510" t="s">
        <v>6663</v>
      </c>
      <c r="H3510" t="s">
        <v>20323</v>
      </c>
      <c r="I3510" t="s">
        <v>6663</v>
      </c>
      <c r="J3510" t="s">
        <v>101</v>
      </c>
      <c r="K3510" t="s">
        <v>415</v>
      </c>
      <c r="L3510" t="s">
        <v>15235</v>
      </c>
      <c r="M3510" t="s">
        <v>1798</v>
      </c>
      <c r="N3510" t="s">
        <v>20324</v>
      </c>
      <c r="O3510" t="s">
        <v>3021</v>
      </c>
      <c r="P3510" t="s">
        <v>3570</v>
      </c>
      <c r="Q3510" t="s">
        <v>415</v>
      </c>
      <c r="R3510" t="b">
        <v>0</v>
      </c>
      <c r="S3510">
        <v>5000</v>
      </c>
      <c r="T3510" t="s">
        <v>3002</v>
      </c>
      <c r="U3510" t="s">
        <v>3003</v>
      </c>
      <c r="V3510">
        <v>5</v>
      </c>
      <c r="W3510" t="s">
        <v>3021</v>
      </c>
    </row>
    <row r="3511" spans="1:23" hidden="1" x14ac:dyDescent="0.35">
      <c r="A3511" t="s">
        <v>381</v>
      </c>
      <c r="C3511" s="403">
        <v>44765</v>
      </c>
      <c r="D3511" t="s">
        <v>3543</v>
      </c>
      <c r="E3511" t="s">
        <v>20325</v>
      </c>
      <c r="F3511" t="s">
        <v>20326</v>
      </c>
      <c r="G3511" t="s">
        <v>2283</v>
      </c>
      <c r="H3511" t="s">
        <v>20327</v>
      </c>
      <c r="I3511" t="s">
        <v>2283</v>
      </c>
      <c r="J3511" t="s">
        <v>101</v>
      </c>
      <c r="K3511" t="s">
        <v>415</v>
      </c>
      <c r="L3511" t="s">
        <v>15235</v>
      </c>
      <c r="M3511" t="s">
        <v>1798</v>
      </c>
      <c r="N3511" t="s">
        <v>20328</v>
      </c>
      <c r="O3511" t="s">
        <v>3012</v>
      </c>
      <c r="P3511" t="s">
        <v>3570</v>
      </c>
      <c r="Q3511" t="s">
        <v>415</v>
      </c>
      <c r="R3511" t="b">
        <v>0</v>
      </c>
      <c r="S3511">
        <v>3000</v>
      </c>
      <c r="T3511" t="s">
        <v>3002</v>
      </c>
      <c r="U3511" t="s">
        <v>3003</v>
      </c>
      <c r="V3511">
        <v>3</v>
      </c>
      <c r="W3511" t="s">
        <v>3012</v>
      </c>
    </row>
    <row r="3512" spans="1:23" hidden="1" x14ac:dyDescent="0.35">
      <c r="A3512" t="s">
        <v>381</v>
      </c>
      <c r="C3512" s="403">
        <v>44765</v>
      </c>
      <c r="D3512" t="s">
        <v>3543</v>
      </c>
      <c r="E3512" t="s">
        <v>20329</v>
      </c>
      <c r="F3512" t="s">
        <v>20330</v>
      </c>
      <c r="G3512" t="s">
        <v>20331</v>
      </c>
      <c r="H3512" t="s">
        <v>20332</v>
      </c>
      <c r="I3512" t="s">
        <v>20331</v>
      </c>
      <c r="J3512" t="s">
        <v>101</v>
      </c>
      <c r="K3512" t="s">
        <v>415</v>
      </c>
      <c r="L3512" t="s">
        <v>15235</v>
      </c>
      <c r="M3512" t="s">
        <v>1798</v>
      </c>
      <c r="N3512" t="s">
        <v>20333</v>
      </c>
      <c r="O3512" t="s">
        <v>3012</v>
      </c>
      <c r="P3512" t="s">
        <v>3570</v>
      </c>
      <c r="Q3512" t="s">
        <v>415</v>
      </c>
      <c r="R3512" t="b">
        <v>0</v>
      </c>
      <c r="S3512">
        <v>1000</v>
      </c>
      <c r="T3512" t="s">
        <v>3002</v>
      </c>
      <c r="U3512" t="s">
        <v>3003</v>
      </c>
      <c r="V3512">
        <v>1</v>
      </c>
      <c r="W3512" t="s">
        <v>3012</v>
      </c>
    </row>
    <row r="3513" spans="1:23" hidden="1" x14ac:dyDescent="0.35">
      <c r="A3513" t="s">
        <v>350</v>
      </c>
      <c r="C3513" s="403">
        <v>44765</v>
      </c>
      <c r="D3513" t="s">
        <v>3543</v>
      </c>
      <c r="E3513" t="s">
        <v>20334</v>
      </c>
      <c r="F3513" t="s">
        <v>20335</v>
      </c>
      <c r="G3513" t="s">
        <v>20336</v>
      </c>
      <c r="H3513" t="s">
        <v>20337</v>
      </c>
      <c r="I3513" t="s">
        <v>20338</v>
      </c>
      <c r="J3513" t="s">
        <v>3247</v>
      </c>
      <c r="K3513" t="s">
        <v>298</v>
      </c>
      <c r="L3513" t="s">
        <v>13966</v>
      </c>
      <c r="M3513" t="s">
        <v>1798</v>
      </c>
      <c r="N3513" t="s">
        <v>20339</v>
      </c>
      <c r="O3513" t="s">
        <v>3021</v>
      </c>
      <c r="P3513" t="s">
        <v>20340</v>
      </c>
      <c r="Q3513" t="s">
        <v>307</v>
      </c>
      <c r="R3513" t="b">
        <v>0</v>
      </c>
      <c r="S3513">
        <v>10000</v>
      </c>
      <c r="T3513" t="s">
        <v>3002</v>
      </c>
      <c r="U3513" t="s">
        <v>3003</v>
      </c>
      <c r="V3513">
        <v>10</v>
      </c>
      <c r="W3513" t="s">
        <v>3021</v>
      </c>
    </row>
    <row r="3514" spans="1:23" hidden="1" x14ac:dyDescent="0.35">
      <c r="A3514" t="s">
        <v>350</v>
      </c>
      <c r="C3514" s="403">
        <v>44765</v>
      </c>
      <c r="D3514" t="s">
        <v>3543</v>
      </c>
      <c r="E3514" t="s">
        <v>20341</v>
      </c>
      <c r="F3514" t="s">
        <v>20342</v>
      </c>
      <c r="G3514" t="s">
        <v>20343</v>
      </c>
      <c r="H3514" t="s">
        <v>20344</v>
      </c>
      <c r="I3514" t="s">
        <v>799</v>
      </c>
      <c r="J3514" t="s">
        <v>3247</v>
      </c>
      <c r="K3514" t="s">
        <v>298</v>
      </c>
      <c r="L3514" t="s">
        <v>13884</v>
      </c>
      <c r="M3514" t="s">
        <v>1798</v>
      </c>
      <c r="N3514" t="s">
        <v>20345</v>
      </c>
      <c r="O3514" t="s">
        <v>3001</v>
      </c>
      <c r="P3514" t="s">
        <v>13886</v>
      </c>
      <c r="Q3514" t="s">
        <v>307</v>
      </c>
      <c r="R3514" t="b">
        <v>0</v>
      </c>
      <c r="S3514">
        <v>0</v>
      </c>
      <c r="T3514" t="s">
        <v>3002</v>
      </c>
      <c r="U3514" t="s">
        <v>3003</v>
      </c>
      <c r="V3514">
        <v>0</v>
      </c>
      <c r="W3514" t="s">
        <v>3001</v>
      </c>
    </row>
    <row r="3515" spans="1:23" hidden="1" x14ac:dyDescent="0.35">
      <c r="A3515" t="s">
        <v>381</v>
      </c>
      <c r="C3515" s="403">
        <v>44765</v>
      </c>
      <c r="D3515" t="s">
        <v>3543</v>
      </c>
      <c r="E3515" t="s">
        <v>20346</v>
      </c>
      <c r="F3515" t="s">
        <v>20347</v>
      </c>
      <c r="G3515" t="s">
        <v>20348</v>
      </c>
      <c r="H3515" t="s">
        <v>20349</v>
      </c>
      <c r="I3515" t="s">
        <v>20348</v>
      </c>
      <c r="J3515" t="s">
        <v>101</v>
      </c>
      <c r="K3515" t="s">
        <v>415</v>
      </c>
      <c r="L3515" t="s">
        <v>10417</v>
      </c>
      <c r="M3515" t="s">
        <v>1798</v>
      </c>
      <c r="N3515" t="s">
        <v>20350</v>
      </c>
      <c r="O3515" t="s">
        <v>3012</v>
      </c>
      <c r="P3515" t="s">
        <v>10419</v>
      </c>
      <c r="Q3515" t="s">
        <v>415</v>
      </c>
      <c r="R3515" t="b">
        <v>0</v>
      </c>
      <c r="S3515">
        <v>5000</v>
      </c>
      <c r="T3515" t="s">
        <v>3002</v>
      </c>
      <c r="U3515" t="s">
        <v>3003</v>
      </c>
      <c r="V3515">
        <v>5</v>
      </c>
      <c r="W3515" t="s">
        <v>3012</v>
      </c>
    </row>
    <row r="3516" spans="1:23" hidden="1" x14ac:dyDescent="0.35">
      <c r="A3516" t="s">
        <v>381</v>
      </c>
      <c r="C3516" s="403">
        <v>44765</v>
      </c>
      <c r="D3516" t="s">
        <v>3543</v>
      </c>
      <c r="E3516" t="s">
        <v>20351</v>
      </c>
      <c r="F3516" t="s">
        <v>20352</v>
      </c>
      <c r="G3516" t="s">
        <v>2379</v>
      </c>
      <c r="H3516" t="s">
        <v>20353</v>
      </c>
      <c r="I3516" t="s">
        <v>2379</v>
      </c>
      <c r="J3516" t="s">
        <v>101</v>
      </c>
      <c r="K3516" t="s">
        <v>415</v>
      </c>
      <c r="L3516" t="s">
        <v>10417</v>
      </c>
      <c r="M3516" t="s">
        <v>1798</v>
      </c>
      <c r="N3516" t="s">
        <v>20354</v>
      </c>
      <c r="O3516" t="s">
        <v>3012</v>
      </c>
      <c r="P3516" t="s">
        <v>10419</v>
      </c>
      <c r="Q3516" t="s">
        <v>415</v>
      </c>
      <c r="R3516" t="b">
        <v>0</v>
      </c>
      <c r="S3516">
        <v>10000</v>
      </c>
      <c r="T3516" t="s">
        <v>3002</v>
      </c>
      <c r="U3516" t="s">
        <v>3003</v>
      </c>
      <c r="V3516">
        <v>10</v>
      </c>
      <c r="W3516" t="s">
        <v>3012</v>
      </c>
    </row>
    <row r="3517" spans="1:23" hidden="1" x14ac:dyDescent="0.35">
      <c r="A3517" t="s">
        <v>381</v>
      </c>
      <c r="C3517" s="403">
        <v>44765</v>
      </c>
      <c r="D3517" t="s">
        <v>3543</v>
      </c>
      <c r="E3517" t="s">
        <v>20355</v>
      </c>
      <c r="F3517" t="s">
        <v>20356</v>
      </c>
      <c r="G3517" t="s">
        <v>20357</v>
      </c>
      <c r="H3517" t="s">
        <v>20358</v>
      </c>
      <c r="I3517" t="s">
        <v>20357</v>
      </c>
      <c r="J3517" t="s">
        <v>101</v>
      </c>
      <c r="K3517" t="s">
        <v>415</v>
      </c>
      <c r="L3517" t="s">
        <v>10135</v>
      </c>
      <c r="M3517" t="s">
        <v>1798</v>
      </c>
      <c r="N3517" t="s">
        <v>20359</v>
      </c>
      <c r="O3517" t="s">
        <v>3012</v>
      </c>
      <c r="P3517" t="s">
        <v>9593</v>
      </c>
      <c r="Q3517" t="s">
        <v>415</v>
      </c>
      <c r="R3517" t="b">
        <v>0</v>
      </c>
      <c r="S3517">
        <v>10000</v>
      </c>
      <c r="T3517" t="s">
        <v>3002</v>
      </c>
      <c r="U3517" t="s">
        <v>3003</v>
      </c>
      <c r="V3517">
        <v>10</v>
      </c>
      <c r="W3517" t="s">
        <v>3012</v>
      </c>
    </row>
    <row r="3518" spans="1:23" hidden="1" x14ac:dyDescent="0.35">
      <c r="A3518" t="s">
        <v>381</v>
      </c>
      <c r="C3518" s="403">
        <v>44765</v>
      </c>
      <c r="D3518" t="s">
        <v>20360</v>
      </c>
      <c r="E3518" t="s">
        <v>1708</v>
      </c>
      <c r="F3518" t="s">
        <v>20361</v>
      </c>
      <c r="G3518" t="s">
        <v>1710</v>
      </c>
      <c r="H3518" t="s">
        <v>20362</v>
      </c>
      <c r="I3518" t="s">
        <v>1710</v>
      </c>
      <c r="J3518" t="s">
        <v>101</v>
      </c>
      <c r="K3518" t="s">
        <v>415</v>
      </c>
      <c r="L3518" t="s">
        <v>10294</v>
      </c>
      <c r="M3518" t="s">
        <v>20363</v>
      </c>
      <c r="N3518" t="s">
        <v>20364</v>
      </c>
      <c r="O3518" t="s">
        <v>3012</v>
      </c>
      <c r="P3518" t="s">
        <v>10296</v>
      </c>
      <c r="Q3518" t="s">
        <v>415</v>
      </c>
      <c r="R3518" t="b">
        <v>0</v>
      </c>
      <c r="S3518">
        <v>10000</v>
      </c>
      <c r="T3518" t="s">
        <v>3013</v>
      </c>
      <c r="U3518" t="s">
        <v>3003</v>
      </c>
      <c r="V3518">
        <v>10</v>
      </c>
      <c r="W3518" t="s">
        <v>3012</v>
      </c>
    </row>
    <row r="3519" spans="1:23" hidden="1" x14ac:dyDescent="0.35">
      <c r="A3519" t="s">
        <v>381</v>
      </c>
      <c r="C3519" s="403">
        <v>44765</v>
      </c>
      <c r="D3519" t="s">
        <v>3543</v>
      </c>
      <c r="E3519" t="s">
        <v>20365</v>
      </c>
      <c r="F3519" t="s">
        <v>20366</v>
      </c>
      <c r="G3519" t="s">
        <v>2511</v>
      </c>
      <c r="H3519" t="s">
        <v>20367</v>
      </c>
      <c r="I3519" t="s">
        <v>2511</v>
      </c>
      <c r="J3519" t="s">
        <v>101</v>
      </c>
      <c r="K3519" t="s">
        <v>415</v>
      </c>
      <c r="L3519" t="s">
        <v>10294</v>
      </c>
      <c r="M3519" t="s">
        <v>1798</v>
      </c>
      <c r="N3519" t="s">
        <v>20368</v>
      </c>
      <c r="O3519" t="s">
        <v>3001</v>
      </c>
      <c r="P3519" t="s">
        <v>10296</v>
      </c>
      <c r="Q3519" t="s">
        <v>415</v>
      </c>
      <c r="R3519" t="b">
        <v>0</v>
      </c>
      <c r="S3519">
        <v>0</v>
      </c>
      <c r="T3519" t="s">
        <v>3002</v>
      </c>
      <c r="U3519" t="s">
        <v>3003</v>
      </c>
      <c r="V3519">
        <v>0</v>
      </c>
      <c r="W3519" t="s">
        <v>3001</v>
      </c>
    </row>
    <row r="3520" spans="1:23" hidden="1" x14ac:dyDescent="0.35">
      <c r="A3520" t="s">
        <v>381</v>
      </c>
      <c r="C3520" s="403">
        <v>44765</v>
      </c>
      <c r="D3520" t="s">
        <v>3543</v>
      </c>
      <c r="E3520" t="s">
        <v>20369</v>
      </c>
      <c r="F3520" t="s">
        <v>20370</v>
      </c>
      <c r="G3520" t="s">
        <v>2846</v>
      </c>
      <c r="H3520" t="s">
        <v>20371</v>
      </c>
      <c r="I3520" t="s">
        <v>2846</v>
      </c>
      <c r="J3520" t="s">
        <v>101</v>
      </c>
      <c r="K3520" t="s">
        <v>415</v>
      </c>
      <c r="L3520" t="s">
        <v>10294</v>
      </c>
      <c r="M3520" t="s">
        <v>1798</v>
      </c>
      <c r="N3520" t="s">
        <v>20372</v>
      </c>
      <c r="O3520" t="s">
        <v>3012</v>
      </c>
      <c r="P3520" t="s">
        <v>10296</v>
      </c>
      <c r="Q3520" t="s">
        <v>415</v>
      </c>
      <c r="R3520" t="b">
        <v>0</v>
      </c>
      <c r="S3520">
        <v>5000</v>
      </c>
      <c r="T3520" t="s">
        <v>3002</v>
      </c>
      <c r="U3520" t="s">
        <v>3003</v>
      </c>
      <c r="V3520">
        <v>5</v>
      </c>
      <c r="W3520" t="s">
        <v>3012</v>
      </c>
    </row>
    <row r="3521" spans="1:23" hidden="1" x14ac:dyDescent="0.35">
      <c r="A3521" t="s">
        <v>381</v>
      </c>
      <c r="C3521" s="403">
        <v>44765</v>
      </c>
      <c r="D3521" t="s">
        <v>3661</v>
      </c>
      <c r="E3521" t="s">
        <v>20373</v>
      </c>
      <c r="F3521" t="s">
        <v>20374</v>
      </c>
      <c r="G3521" t="s">
        <v>20375</v>
      </c>
      <c r="H3521" t="s">
        <v>20376</v>
      </c>
      <c r="I3521" t="s">
        <v>400</v>
      </c>
      <c r="J3521" t="s">
        <v>101</v>
      </c>
      <c r="K3521" t="s">
        <v>415</v>
      </c>
      <c r="L3521" t="s">
        <v>3047</v>
      </c>
      <c r="M3521" t="s">
        <v>1798</v>
      </c>
      <c r="N3521" t="s">
        <v>20377</v>
      </c>
      <c r="O3521" t="s">
        <v>3021</v>
      </c>
      <c r="P3521" t="s">
        <v>8935</v>
      </c>
      <c r="Q3521" t="s">
        <v>415</v>
      </c>
      <c r="R3521" t="b">
        <v>0</v>
      </c>
      <c r="S3521">
        <v>2000</v>
      </c>
      <c r="T3521" t="s">
        <v>3002</v>
      </c>
      <c r="U3521" t="s">
        <v>3003</v>
      </c>
      <c r="V3521">
        <v>2</v>
      </c>
      <c r="W3521" t="s">
        <v>3021</v>
      </c>
    </row>
    <row r="3522" spans="1:23" hidden="1" x14ac:dyDescent="0.35">
      <c r="A3522" t="s">
        <v>381</v>
      </c>
      <c r="C3522" s="403">
        <v>44765</v>
      </c>
      <c r="D3522" t="s">
        <v>3543</v>
      </c>
      <c r="E3522" t="s">
        <v>20378</v>
      </c>
      <c r="F3522" t="s">
        <v>20379</v>
      </c>
      <c r="G3522" t="s">
        <v>400</v>
      </c>
      <c r="H3522" t="s">
        <v>20380</v>
      </c>
      <c r="I3522" t="s">
        <v>400</v>
      </c>
      <c r="J3522" t="s">
        <v>101</v>
      </c>
      <c r="K3522" t="s">
        <v>415</v>
      </c>
      <c r="L3522" t="s">
        <v>3047</v>
      </c>
      <c r="M3522" t="s">
        <v>1798</v>
      </c>
      <c r="N3522" t="s">
        <v>20381</v>
      </c>
      <c r="O3522" t="s">
        <v>3012</v>
      </c>
      <c r="P3522" t="s">
        <v>8935</v>
      </c>
      <c r="Q3522" t="s">
        <v>415</v>
      </c>
      <c r="R3522" t="b">
        <v>0</v>
      </c>
      <c r="S3522">
        <v>4000</v>
      </c>
      <c r="T3522" t="s">
        <v>3002</v>
      </c>
      <c r="U3522" t="s">
        <v>3003</v>
      </c>
      <c r="V3522">
        <v>4</v>
      </c>
      <c r="W3522" t="s">
        <v>3012</v>
      </c>
    </row>
    <row r="3523" spans="1:23" hidden="1" x14ac:dyDescent="0.35">
      <c r="A3523" t="s">
        <v>350</v>
      </c>
      <c r="C3523" s="403">
        <v>44765</v>
      </c>
      <c r="D3523" t="s">
        <v>3543</v>
      </c>
      <c r="E3523" t="s">
        <v>20382</v>
      </c>
      <c r="F3523" t="s">
        <v>20383</v>
      </c>
      <c r="G3523" t="s">
        <v>20384</v>
      </c>
      <c r="H3523" t="s">
        <v>1798</v>
      </c>
      <c r="I3523" t="s">
        <v>20242</v>
      </c>
      <c r="J3523" t="s">
        <v>3247</v>
      </c>
      <c r="K3523" t="s">
        <v>298</v>
      </c>
      <c r="L3523" t="s">
        <v>4953</v>
      </c>
      <c r="M3523" t="s">
        <v>1798</v>
      </c>
      <c r="N3523" t="s">
        <v>20385</v>
      </c>
      <c r="O3523" t="s">
        <v>3021</v>
      </c>
      <c r="P3523" t="s">
        <v>14158</v>
      </c>
      <c r="Q3523" t="s">
        <v>307</v>
      </c>
      <c r="R3523" t="b">
        <v>0</v>
      </c>
      <c r="S3523">
        <v>10000</v>
      </c>
      <c r="T3523" t="s">
        <v>3002</v>
      </c>
      <c r="U3523" t="s">
        <v>3003</v>
      </c>
      <c r="V3523">
        <v>10</v>
      </c>
      <c r="W3523" t="s">
        <v>3021</v>
      </c>
    </row>
    <row r="3524" spans="1:23" hidden="1" x14ac:dyDescent="0.35">
      <c r="A3524" t="s">
        <v>381</v>
      </c>
      <c r="C3524" s="403">
        <v>44765</v>
      </c>
      <c r="D3524" t="s">
        <v>3543</v>
      </c>
      <c r="E3524" t="s">
        <v>20386</v>
      </c>
      <c r="F3524" t="s">
        <v>20387</v>
      </c>
      <c r="G3524" t="s">
        <v>2503</v>
      </c>
      <c r="H3524" t="s">
        <v>20388</v>
      </c>
      <c r="I3524" t="s">
        <v>2503</v>
      </c>
      <c r="J3524" t="s">
        <v>101</v>
      </c>
      <c r="K3524" t="s">
        <v>415</v>
      </c>
      <c r="L3524" t="s">
        <v>3169</v>
      </c>
      <c r="M3524" t="s">
        <v>1798</v>
      </c>
      <c r="N3524" t="s">
        <v>20389</v>
      </c>
      <c r="O3524" t="s">
        <v>3012</v>
      </c>
      <c r="P3524" t="s">
        <v>12479</v>
      </c>
      <c r="Q3524" t="s">
        <v>415</v>
      </c>
      <c r="R3524" t="b">
        <v>0</v>
      </c>
      <c r="S3524">
        <v>5000</v>
      </c>
      <c r="T3524" t="s">
        <v>3002</v>
      </c>
      <c r="U3524" t="s">
        <v>3003</v>
      </c>
      <c r="V3524">
        <v>5</v>
      </c>
      <c r="W3524" t="s">
        <v>3012</v>
      </c>
    </row>
    <row r="3525" spans="1:23" hidden="1" x14ac:dyDescent="0.35">
      <c r="A3525" t="s">
        <v>381</v>
      </c>
      <c r="C3525" s="403">
        <v>44764</v>
      </c>
      <c r="D3525" t="s">
        <v>3543</v>
      </c>
      <c r="E3525" t="s">
        <v>20390</v>
      </c>
      <c r="F3525" t="s">
        <v>20391</v>
      </c>
      <c r="G3525" t="s">
        <v>2501</v>
      </c>
      <c r="H3525" t="s">
        <v>20392</v>
      </c>
      <c r="I3525" t="s">
        <v>2501</v>
      </c>
      <c r="J3525" t="s">
        <v>101</v>
      </c>
      <c r="K3525" t="s">
        <v>415</v>
      </c>
      <c r="L3525" t="s">
        <v>15235</v>
      </c>
      <c r="M3525" t="s">
        <v>1798</v>
      </c>
      <c r="N3525" t="s">
        <v>20393</v>
      </c>
      <c r="O3525" t="s">
        <v>3012</v>
      </c>
      <c r="P3525" t="s">
        <v>3570</v>
      </c>
      <c r="Q3525" t="s">
        <v>415</v>
      </c>
      <c r="R3525" t="b">
        <v>0</v>
      </c>
      <c r="S3525">
        <v>3000</v>
      </c>
      <c r="T3525" t="s">
        <v>3002</v>
      </c>
      <c r="U3525" t="s">
        <v>3003</v>
      </c>
      <c r="V3525">
        <v>3</v>
      </c>
      <c r="W3525" t="s">
        <v>3012</v>
      </c>
    </row>
    <row r="3526" spans="1:23" hidden="1" x14ac:dyDescent="0.35">
      <c r="A3526" t="s">
        <v>2189</v>
      </c>
      <c r="C3526" s="403">
        <v>44764</v>
      </c>
      <c r="D3526" t="s">
        <v>3543</v>
      </c>
      <c r="E3526" t="s">
        <v>20394</v>
      </c>
      <c r="F3526" t="s">
        <v>20395</v>
      </c>
      <c r="G3526" t="s">
        <v>20396</v>
      </c>
      <c r="H3526" t="s">
        <v>20397</v>
      </c>
      <c r="I3526" t="s">
        <v>20396</v>
      </c>
      <c r="J3526" t="s">
        <v>101</v>
      </c>
      <c r="K3526" t="s">
        <v>806</v>
      </c>
      <c r="L3526" t="s">
        <v>11283</v>
      </c>
      <c r="M3526" t="s">
        <v>1798</v>
      </c>
      <c r="N3526" t="s">
        <v>20398</v>
      </c>
      <c r="O3526" t="s">
        <v>3012</v>
      </c>
      <c r="P3526" t="s">
        <v>9768</v>
      </c>
      <c r="Q3526" t="s">
        <v>293</v>
      </c>
      <c r="R3526" t="b">
        <v>0</v>
      </c>
      <c r="S3526">
        <v>3000</v>
      </c>
      <c r="T3526" t="s">
        <v>3002</v>
      </c>
      <c r="U3526" t="s">
        <v>3003</v>
      </c>
      <c r="V3526">
        <v>3</v>
      </c>
      <c r="W3526" t="s">
        <v>3012</v>
      </c>
    </row>
    <row r="3527" spans="1:23" hidden="1" x14ac:dyDescent="0.35">
      <c r="A3527" t="s">
        <v>2189</v>
      </c>
      <c r="C3527" s="403">
        <v>44764</v>
      </c>
      <c r="D3527" t="s">
        <v>3543</v>
      </c>
      <c r="E3527" t="s">
        <v>20399</v>
      </c>
      <c r="F3527" t="s">
        <v>20400</v>
      </c>
      <c r="G3527" t="s">
        <v>3851</v>
      </c>
      <c r="H3527" t="s">
        <v>20401</v>
      </c>
      <c r="I3527" t="s">
        <v>3851</v>
      </c>
      <c r="J3527" t="s">
        <v>101</v>
      </c>
      <c r="K3527" t="s">
        <v>806</v>
      </c>
      <c r="L3527" t="s">
        <v>11283</v>
      </c>
      <c r="M3527" t="s">
        <v>1798</v>
      </c>
      <c r="N3527" t="s">
        <v>20402</v>
      </c>
      <c r="O3527" t="s">
        <v>3021</v>
      </c>
      <c r="P3527" t="s">
        <v>9768</v>
      </c>
      <c r="Q3527" t="s">
        <v>293</v>
      </c>
      <c r="R3527" t="b">
        <v>0</v>
      </c>
      <c r="S3527">
        <v>15000</v>
      </c>
      <c r="T3527" t="s">
        <v>3002</v>
      </c>
      <c r="U3527" t="s">
        <v>3003</v>
      </c>
      <c r="V3527">
        <v>15</v>
      </c>
      <c r="W3527" t="s">
        <v>3021</v>
      </c>
    </row>
    <row r="3528" spans="1:23" hidden="1" x14ac:dyDescent="0.35">
      <c r="A3528" t="s">
        <v>2189</v>
      </c>
      <c r="C3528" s="403">
        <v>44764</v>
      </c>
      <c r="D3528" t="s">
        <v>3543</v>
      </c>
      <c r="E3528" t="s">
        <v>20403</v>
      </c>
      <c r="F3528" t="s">
        <v>20404</v>
      </c>
      <c r="G3528" t="s">
        <v>6997</v>
      </c>
      <c r="H3528" t="s">
        <v>20405</v>
      </c>
      <c r="I3528" t="s">
        <v>6997</v>
      </c>
      <c r="J3528" t="s">
        <v>101</v>
      </c>
      <c r="K3528" t="s">
        <v>806</v>
      </c>
      <c r="L3528" t="s">
        <v>11283</v>
      </c>
      <c r="M3528" t="s">
        <v>1798</v>
      </c>
      <c r="N3528" t="s">
        <v>20398</v>
      </c>
      <c r="O3528" t="s">
        <v>3012</v>
      </c>
      <c r="P3528" t="s">
        <v>9768</v>
      </c>
      <c r="Q3528" t="s">
        <v>293</v>
      </c>
      <c r="R3528" t="b">
        <v>0</v>
      </c>
      <c r="S3528">
        <v>3000</v>
      </c>
      <c r="T3528" t="s">
        <v>3002</v>
      </c>
      <c r="U3528" t="s">
        <v>3003</v>
      </c>
      <c r="V3528">
        <v>3</v>
      </c>
      <c r="W3528" t="s">
        <v>3012</v>
      </c>
    </row>
    <row r="3529" spans="1:23" hidden="1" x14ac:dyDescent="0.35">
      <c r="A3529" t="s">
        <v>2189</v>
      </c>
      <c r="C3529" s="403">
        <v>44764</v>
      </c>
      <c r="D3529" t="s">
        <v>3543</v>
      </c>
      <c r="E3529" t="s">
        <v>20406</v>
      </c>
      <c r="F3529" t="s">
        <v>20407</v>
      </c>
      <c r="G3529" t="s">
        <v>20408</v>
      </c>
      <c r="H3529" t="s">
        <v>20409</v>
      </c>
      <c r="I3529" t="s">
        <v>20408</v>
      </c>
      <c r="J3529" t="s">
        <v>101</v>
      </c>
      <c r="K3529" t="s">
        <v>806</v>
      </c>
      <c r="L3529" t="s">
        <v>11283</v>
      </c>
      <c r="M3529" t="s">
        <v>1798</v>
      </c>
      <c r="N3529" t="s">
        <v>20410</v>
      </c>
      <c r="O3529" t="s">
        <v>3012</v>
      </c>
      <c r="P3529" t="s">
        <v>9768</v>
      </c>
      <c r="Q3529" t="s">
        <v>293</v>
      </c>
      <c r="R3529" t="b">
        <v>0</v>
      </c>
      <c r="S3529">
        <v>2000</v>
      </c>
      <c r="T3529" t="s">
        <v>3002</v>
      </c>
      <c r="U3529" t="s">
        <v>3003</v>
      </c>
      <c r="V3529">
        <v>2</v>
      </c>
      <c r="W3529" t="s">
        <v>3012</v>
      </c>
    </row>
    <row r="3530" spans="1:23" hidden="1" x14ac:dyDescent="0.35">
      <c r="A3530" t="s">
        <v>2189</v>
      </c>
      <c r="C3530" s="403">
        <v>44764</v>
      </c>
      <c r="D3530" t="s">
        <v>3543</v>
      </c>
      <c r="E3530" t="s">
        <v>20411</v>
      </c>
      <c r="F3530" t="s">
        <v>20412</v>
      </c>
      <c r="G3530" t="s">
        <v>1719</v>
      </c>
      <c r="H3530" t="s">
        <v>20413</v>
      </c>
      <c r="I3530" t="s">
        <v>1719</v>
      </c>
      <c r="J3530" t="s">
        <v>101</v>
      </c>
      <c r="K3530" t="s">
        <v>806</v>
      </c>
      <c r="L3530" t="s">
        <v>11283</v>
      </c>
      <c r="M3530" t="s">
        <v>1798</v>
      </c>
      <c r="N3530" t="s">
        <v>20414</v>
      </c>
      <c r="O3530" t="s">
        <v>3012</v>
      </c>
      <c r="P3530" t="s">
        <v>9768</v>
      </c>
      <c r="Q3530" t="s">
        <v>293</v>
      </c>
      <c r="R3530" t="b">
        <v>0</v>
      </c>
      <c r="S3530">
        <v>2000</v>
      </c>
      <c r="T3530" t="s">
        <v>3002</v>
      </c>
      <c r="U3530" t="s">
        <v>3003</v>
      </c>
      <c r="V3530">
        <v>2</v>
      </c>
      <c r="W3530" t="s">
        <v>3012</v>
      </c>
    </row>
    <row r="3531" spans="1:23" hidden="1" x14ac:dyDescent="0.35">
      <c r="A3531" t="s">
        <v>2189</v>
      </c>
      <c r="C3531" s="403">
        <v>44764</v>
      </c>
      <c r="D3531" t="s">
        <v>3543</v>
      </c>
      <c r="E3531" t="s">
        <v>20415</v>
      </c>
      <c r="F3531" t="s">
        <v>20416</v>
      </c>
      <c r="G3531" t="s">
        <v>400</v>
      </c>
      <c r="H3531" t="s">
        <v>20417</v>
      </c>
      <c r="I3531" t="s">
        <v>400</v>
      </c>
      <c r="J3531" t="s">
        <v>101</v>
      </c>
      <c r="K3531" t="s">
        <v>806</v>
      </c>
      <c r="L3531" t="s">
        <v>11283</v>
      </c>
      <c r="M3531" t="s">
        <v>1798</v>
      </c>
      <c r="N3531" t="s">
        <v>20418</v>
      </c>
      <c r="O3531" t="s">
        <v>3012</v>
      </c>
      <c r="P3531" t="s">
        <v>9768</v>
      </c>
      <c r="Q3531" t="s">
        <v>293</v>
      </c>
      <c r="R3531" t="b">
        <v>0</v>
      </c>
      <c r="S3531">
        <v>1000</v>
      </c>
      <c r="T3531" t="s">
        <v>3002</v>
      </c>
      <c r="U3531" t="s">
        <v>3003</v>
      </c>
      <c r="V3531">
        <v>1</v>
      </c>
      <c r="W3531" t="s">
        <v>3012</v>
      </c>
    </row>
    <row r="3532" spans="1:23" hidden="1" x14ac:dyDescent="0.35">
      <c r="A3532" t="s">
        <v>2189</v>
      </c>
      <c r="C3532" s="403">
        <v>44764</v>
      </c>
      <c r="D3532" t="s">
        <v>3543</v>
      </c>
      <c r="E3532" t="s">
        <v>20419</v>
      </c>
      <c r="F3532" t="s">
        <v>20420</v>
      </c>
      <c r="G3532" t="s">
        <v>2469</v>
      </c>
      <c r="H3532" t="s">
        <v>20421</v>
      </c>
      <c r="I3532" t="s">
        <v>2469</v>
      </c>
      <c r="J3532" t="s">
        <v>101</v>
      </c>
      <c r="K3532" t="s">
        <v>806</v>
      </c>
      <c r="L3532" t="s">
        <v>11283</v>
      </c>
      <c r="M3532" t="s">
        <v>1798</v>
      </c>
      <c r="N3532" t="s">
        <v>20422</v>
      </c>
      <c r="O3532" t="s">
        <v>3012</v>
      </c>
      <c r="P3532" t="s">
        <v>9768</v>
      </c>
      <c r="Q3532" t="s">
        <v>293</v>
      </c>
      <c r="R3532" t="b">
        <v>0</v>
      </c>
      <c r="S3532">
        <v>2000</v>
      </c>
      <c r="T3532" t="s">
        <v>3002</v>
      </c>
      <c r="U3532" t="s">
        <v>3003</v>
      </c>
      <c r="V3532">
        <v>2</v>
      </c>
      <c r="W3532" t="s">
        <v>3012</v>
      </c>
    </row>
    <row r="3533" spans="1:23" hidden="1" x14ac:dyDescent="0.35">
      <c r="A3533" t="s">
        <v>2189</v>
      </c>
      <c r="C3533" s="403">
        <v>44764</v>
      </c>
      <c r="D3533" t="s">
        <v>3543</v>
      </c>
      <c r="E3533" t="s">
        <v>20423</v>
      </c>
      <c r="F3533" t="s">
        <v>20424</v>
      </c>
      <c r="G3533" t="s">
        <v>11018</v>
      </c>
      <c r="H3533" t="s">
        <v>20425</v>
      </c>
      <c r="I3533" t="s">
        <v>11018</v>
      </c>
      <c r="J3533" t="s">
        <v>101</v>
      </c>
      <c r="K3533" t="s">
        <v>806</v>
      </c>
      <c r="L3533" t="s">
        <v>11283</v>
      </c>
      <c r="M3533" t="s">
        <v>1798</v>
      </c>
      <c r="N3533" t="s">
        <v>20426</v>
      </c>
      <c r="O3533" t="s">
        <v>3012</v>
      </c>
      <c r="P3533" t="s">
        <v>9768</v>
      </c>
      <c r="Q3533" t="s">
        <v>293</v>
      </c>
      <c r="R3533" t="b">
        <v>0</v>
      </c>
      <c r="S3533">
        <v>4000</v>
      </c>
      <c r="T3533" t="s">
        <v>3002</v>
      </c>
      <c r="U3533" t="s">
        <v>3003</v>
      </c>
      <c r="V3533">
        <v>4</v>
      </c>
      <c r="W3533" t="s">
        <v>3012</v>
      </c>
    </row>
    <row r="3534" spans="1:23" hidden="1" x14ac:dyDescent="0.35">
      <c r="A3534" t="s">
        <v>350</v>
      </c>
      <c r="C3534" s="403">
        <v>44764</v>
      </c>
      <c r="D3534" t="s">
        <v>3543</v>
      </c>
      <c r="E3534" t="s">
        <v>2727</v>
      </c>
      <c r="F3534" t="s">
        <v>20427</v>
      </c>
      <c r="G3534" t="s">
        <v>19792</v>
      </c>
      <c r="H3534" t="s">
        <v>20428</v>
      </c>
      <c r="I3534" t="s">
        <v>19792</v>
      </c>
      <c r="J3534" t="s">
        <v>3247</v>
      </c>
      <c r="K3534" t="s">
        <v>298</v>
      </c>
      <c r="L3534" t="s">
        <v>13884</v>
      </c>
      <c r="M3534" t="s">
        <v>1798</v>
      </c>
      <c r="N3534" t="s">
        <v>20429</v>
      </c>
      <c r="O3534" t="s">
        <v>3012</v>
      </c>
      <c r="P3534" t="s">
        <v>13886</v>
      </c>
      <c r="Q3534" t="s">
        <v>307</v>
      </c>
      <c r="R3534" t="b">
        <v>0</v>
      </c>
      <c r="S3534">
        <v>12000</v>
      </c>
      <c r="T3534" t="s">
        <v>3648</v>
      </c>
      <c r="U3534" t="s">
        <v>3003</v>
      </c>
      <c r="V3534">
        <v>12</v>
      </c>
      <c r="W3534" t="s">
        <v>3012</v>
      </c>
    </row>
    <row r="3535" spans="1:23" hidden="1" x14ac:dyDescent="0.35">
      <c r="A3535" t="s">
        <v>350</v>
      </c>
      <c r="C3535" s="403">
        <v>44764</v>
      </c>
      <c r="D3535" t="s">
        <v>3543</v>
      </c>
      <c r="E3535" t="s">
        <v>2717</v>
      </c>
      <c r="F3535" t="s">
        <v>20430</v>
      </c>
      <c r="G3535" t="s">
        <v>2718</v>
      </c>
      <c r="H3535" t="s">
        <v>20431</v>
      </c>
      <c r="I3535" t="s">
        <v>2279</v>
      </c>
      <c r="J3535" t="s">
        <v>3247</v>
      </c>
      <c r="K3535" t="s">
        <v>298</v>
      </c>
      <c r="L3535" t="s">
        <v>8549</v>
      </c>
      <c r="M3535" t="s">
        <v>1798</v>
      </c>
      <c r="N3535" t="s">
        <v>20432</v>
      </c>
      <c r="O3535" t="s">
        <v>3012</v>
      </c>
      <c r="P3535" t="s">
        <v>13925</v>
      </c>
      <c r="Q3535" t="s">
        <v>307</v>
      </c>
      <c r="R3535" t="b">
        <v>0</v>
      </c>
      <c r="S3535">
        <v>10000</v>
      </c>
      <c r="T3535" t="s">
        <v>3002</v>
      </c>
      <c r="U3535" t="s">
        <v>3003</v>
      </c>
      <c r="V3535">
        <v>10</v>
      </c>
      <c r="W3535" t="s">
        <v>3012</v>
      </c>
    </row>
    <row r="3536" spans="1:23" hidden="1" x14ac:dyDescent="0.35">
      <c r="A3536" t="s">
        <v>2189</v>
      </c>
      <c r="C3536" s="403">
        <v>44764</v>
      </c>
      <c r="D3536" t="s">
        <v>3543</v>
      </c>
      <c r="E3536" t="s">
        <v>20433</v>
      </c>
      <c r="F3536" t="s">
        <v>20434</v>
      </c>
      <c r="G3536" t="s">
        <v>20435</v>
      </c>
      <c r="H3536" t="s">
        <v>20436</v>
      </c>
      <c r="I3536" t="s">
        <v>20435</v>
      </c>
      <c r="J3536" t="s">
        <v>101</v>
      </c>
      <c r="K3536" t="s">
        <v>806</v>
      </c>
      <c r="L3536" t="s">
        <v>3706</v>
      </c>
      <c r="M3536" t="s">
        <v>1798</v>
      </c>
      <c r="N3536" t="s">
        <v>20437</v>
      </c>
      <c r="O3536" t="s">
        <v>3012</v>
      </c>
      <c r="P3536" t="s">
        <v>10378</v>
      </c>
      <c r="Q3536" t="s">
        <v>293</v>
      </c>
      <c r="R3536" t="b">
        <v>0</v>
      </c>
      <c r="S3536">
        <v>3000</v>
      </c>
      <c r="T3536" t="s">
        <v>3002</v>
      </c>
      <c r="U3536" t="s">
        <v>3003</v>
      </c>
      <c r="V3536">
        <v>3</v>
      </c>
      <c r="W3536" t="s">
        <v>3012</v>
      </c>
    </row>
    <row r="3537" spans="1:23" hidden="1" x14ac:dyDescent="0.35">
      <c r="A3537" t="s">
        <v>2189</v>
      </c>
      <c r="C3537" s="403">
        <v>44764</v>
      </c>
      <c r="D3537" t="s">
        <v>3543</v>
      </c>
      <c r="E3537" t="s">
        <v>20438</v>
      </c>
      <c r="F3537" t="s">
        <v>20439</v>
      </c>
      <c r="G3537" t="s">
        <v>2636</v>
      </c>
      <c r="H3537" t="s">
        <v>20440</v>
      </c>
      <c r="I3537" t="s">
        <v>2636</v>
      </c>
      <c r="J3537" t="s">
        <v>101</v>
      </c>
      <c r="K3537" t="s">
        <v>806</v>
      </c>
      <c r="L3537" t="s">
        <v>3706</v>
      </c>
      <c r="M3537" t="s">
        <v>1798</v>
      </c>
      <c r="N3537" t="s">
        <v>20441</v>
      </c>
      <c r="O3537" t="s">
        <v>3012</v>
      </c>
      <c r="P3537" t="s">
        <v>10378</v>
      </c>
      <c r="Q3537" t="s">
        <v>293</v>
      </c>
      <c r="R3537" t="b">
        <v>0</v>
      </c>
      <c r="S3537">
        <v>2000</v>
      </c>
      <c r="T3537" t="s">
        <v>3002</v>
      </c>
      <c r="U3537" t="s">
        <v>3003</v>
      </c>
      <c r="V3537">
        <v>2</v>
      </c>
      <c r="W3537" t="s">
        <v>3012</v>
      </c>
    </row>
    <row r="3538" spans="1:23" hidden="1" x14ac:dyDescent="0.35">
      <c r="A3538" t="s">
        <v>2189</v>
      </c>
      <c r="C3538" s="403">
        <v>44764</v>
      </c>
      <c r="D3538" t="s">
        <v>3543</v>
      </c>
      <c r="E3538" t="s">
        <v>20442</v>
      </c>
      <c r="F3538" t="s">
        <v>20443</v>
      </c>
      <c r="G3538" t="s">
        <v>20444</v>
      </c>
      <c r="H3538" t="s">
        <v>20445</v>
      </c>
      <c r="I3538" t="s">
        <v>20444</v>
      </c>
      <c r="J3538" t="s">
        <v>101</v>
      </c>
      <c r="K3538" t="s">
        <v>806</v>
      </c>
      <c r="L3538" t="s">
        <v>3706</v>
      </c>
      <c r="M3538" t="s">
        <v>1798</v>
      </c>
      <c r="N3538" t="s">
        <v>20446</v>
      </c>
      <c r="O3538" t="s">
        <v>3012</v>
      </c>
      <c r="P3538" t="s">
        <v>10378</v>
      </c>
      <c r="Q3538" t="s">
        <v>293</v>
      </c>
      <c r="R3538" t="b">
        <v>0</v>
      </c>
      <c r="S3538">
        <v>6000</v>
      </c>
      <c r="T3538" t="s">
        <v>3002</v>
      </c>
      <c r="U3538" t="s">
        <v>3003</v>
      </c>
      <c r="V3538">
        <v>6</v>
      </c>
      <c r="W3538" t="s">
        <v>3012</v>
      </c>
    </row>
    <row r="3539" spans="1:23" hidden="1" x14ac:dyDescent="0.35">
      <c r="A3539" t="s">
        <v>2189</v>
      </c>
      <c r="C3539" s="403">
        <v>44764</v>
      </c>
      <c r="D3539" t="s">
        <v>3543</v>
      </c>
      <c r="E3539" t="s">
        <v>20447</v>
      </c>
      <c r="F3539" t="s">
        <v>20448</v>
      </c>
      <c r="G3539" t="s">
        <v>2292</v>
      </c>
      <c r="H3539" t="s">
        <v>20449</v>
      </c>
      <c r="I3539" t="s">
        <v>2292</v>
      </c>
      <c r="J3539" t="s">
        <v>101</v>
      </c>
      <c r="K3539" t="s">
        <v>806</v>
      </c>
      <c r="L3539" t="s">
        <v>3706</v>
      </c>
      <c r="M3539" t="s">
        <v>1798</v>
      </c>
      <c r="N3539" t="s">
        <v>20450</v>
      </c>
      <c r="O3539" t="s">
        <v>3012</v>
      </c>
      <c r="P3539" t="s">
        <v>10378</v>
      </c>
      <c r="Q3539" t="s">
        <v>293</v>
      </c>
      <c r="R3539" t="b">
        <v>0</v>
      </c>
      <c r="S3539">
        <v>1000</v>
      </c>
      <c r="T3539" t="s">
        <v>3002</v>
      </c>
      <c r="U3539" t="s">
        <v>3003</v>
      </c>
      <c r="V3539">
        <v>1</v>
      </c>
      <c r="W3539" t="s">
        <v>3012</v>
      </c>
    </row>
    <row r="3540" spans="1:23" hidden="1" x14ac:dyDescent="0.35">
      <c r="A3540" t="s">
        <v>381</v>
      </c>
      <c r="C3540" s="403">
        <v>44764</v>
      </c>
      <c r="D3540" t="s">
        <v>3543</v>
      </c>
      <c r="E3540" t="s">
        <v>20451</v>
      </c>
      <c r="F3540" t="s">
        <v>20452</v>
      </c>
      <c r="G3540" t="s">
        <v>20453</v>
      </c>
      <c r="H3540" t="s">
        <v>20454</v>
      </c>
      <c r="I3540" t="s">
        <v>20453</v>
      </c>
      <c r="J3540" t="s">
        <v>101</v>
      </c>
      <c r="K3540" t="s">
        <v>415</v>
      </c>
      <c r="L3540" t="s">
        <v>10135</v>
      </c>
      <c r="M3540" t="s">
        <v>1798</v>
      </c>
      <c r="N3540" t="s">
        <v>20455</v>
      </c>
      <c r="O3540" t="s">
        <v>3012</v>
      </c>
      <c r="P3540" t="s">
        <v>9593</v>
      </c>
      <c r="Q3540" t="s">
        <v>415</v>
      </c>
      <c r="R3540" t="b">
        <v>0</v>
      </c>
      <c r="S3540">
        <v>3000</v>
      </c>
      <c r="T3540" t="s">
        <v>3002</v>
      </c>
      <c r="U3540" t="s">
        <v>3003</v>
      </c>
      <c r="V3540">
        <v>3</v>
      </c>
      <c r="W3540" t="s">
        <v>3012</v>
      </c>
    </row>
    <row r="3541" spans="1:23" hidden="1" x14ac:dyDescent="0.35">
      <c r="A3541" t="s">
        <v>381</v>
      </c>
      <c r="C3541" s="403">
        <v>44764</v>
      </c>
      <c r="D3541" t="s">
        <v>3543</v>
      </c>
      <c r="E3541" t="s">
        <v>20456</v>
      </c>
      <c r="F3541" t="s">
        <v>20457</v>
      </c>
      <c r="G3541" t="s">
        <v>1114</v>
      </c>
      <c r="H3541" t="s">
        <v>20458</v>
      </c>
      <c r="I3541" t="s">
        <v>1114</v>
      </c>
      <c r="J3541" t="s">
        <v>101</v>
      </c>
      <c r="K3541" t="s">
        <v>415</v>
      </c>
      <c r="L3541" t="s">
        <v>10135</v>
      </c>
      <c r="M3541" t="s">
        <v>1798</v>
      </c>
      <c r="N3541" t="s">
        <v>20459</v>
      </c>
      <c r="O3541" t="s">
        <v>3012</v>
      </c>
      <c r="P3541" t="s">
        <v>9593</v>
      </c>
      <c r="Q3541" t="s">
        <v>415</v>
      </c>
      <c r="R3541" t="b">
        <v>0</v>
      </c>
      <c r="S3541">
        <v>5000</v>
      </c>
      <c r="T3541" t="s">
        <v>3002</v>
      </c>
      <c r="U3541" t="s">
        <v>3003</v>
      </c>
      <c r="V3541">
        <v>5</v>
      </c>
      <c r="W3541" t="s">
        <v>3012</v>
      </c>
    </row>
    <row r="3542" spans="1:23" hidden="1" x14ac:dyDescent="0.35">
      <c r="A3542" t="s">
        <v>381</v>
      </c>
      <c r="C3542" s="403">
        <v>44764</v>
      </c>
      <c r="D3542" t="s">
        <v>3543</v>
      </c>
      <c r="E3542" t="s">
        <v>20460</v>
      </c>
      <c r="F3542" t="s">
        <v>20461</v>
      </c>
      <c r="G3542" t="s">
        <v>20462</v>
      </c>
      <c r="H3542" t="s">
        <v>20463</v>
      </c>
      <c r="I3542" t="s">
        <v>20462</v>
      </c>
      <c r="J3542" t="s">
        <v>101</v>
      </c>
      <c r="K3542" t="s">
        <v>415</v>
      </c>
      <c r="L3542" t="s">
        <v>10135</v>
      </c>
      <c r="M3542" t="s">
        <v>1798</v>
      </c>
      <c r="N3542" t="s">
        <v>20464</v>
      </c>
      <c r="O3542" t="s">
        <v>3012</v>
      </c>
      <c r="P3542" t="s">
        <v>9593</v>
      </c>
      <c r="Q3542" t="s">
        <v>415</v>
      </c>
      <c r="R3542" t="b">
        <v>1</v>
      </c>
      <c r="S3542">
        <v>1000</v>
      </c>
      <c r="T3542" t="s">
        <v>3002</v>
      </c>
      <c r="U3542" t="s">
        <v>3003</v>
      </c>
      <c r="V3542">
        <v>1</v>
      </c>
      <c r="W3542" t="s">
        <v>3012</v>
      </c>
    </row>
    <row r="3543" spans="1:23" hidden="1" x14ac:dyDescent="0.35">
      <c r="A3543" t="s">
        <v>2189</v>
      </c>
      <c r="C3543" s="403">
        <v>44764</v>
      </c>
      <c r="D3543" t="s">
        <v>3543</v>
      </c>
      <c r="E3543" t="s">
        <v>20465</v>
      </c>
      <c r="F3543" t="s">
        <v>20466</v>
      </c>
      <c r="G3543" t="s">
        <v>10318</v>
      </c>
      <c r="H3543" t="s">
        <v>20467</v>
      </c>
      <c r="I3543" t="s">
        <v>10318</v>
      </c>
      <c r="J3543" t="s">
        <v>101</v>
      </c>
      <c r="K3543" t="s">
        <v>806</v>
      </c>
      <c r="L3543" t="s">
        <v>10403</v>
      </c>
      <c r="M3543" t="s">
        <v>1798</v>
      </c>
      <c r="N3543" t="s">
        <v>20468</v>
      </c>
      <c r="O3543" t="s">
        <v>3012</v>
      </c>
      <c r="P3543" t="s">
        <v>10405</v>
      </c>
      <c r="Q3543" t="s">
        <v>293</v>
      </c>
      <c r="R3543" t="b">
        <v>0</v>
      </c>
      <c r="S3543">
        <v>3000</v>
      </c>
      <c r="T3543" t="s">
        <v>3002</v>
      </c>
      <c r="U3543" t="s">
        <v>3003</v>
      </c>
      <c r="V3543">
        <v>3</v>
      </c>
      <c r="W3543" t="s">
        <v>3012</v>
      </c>
    </row>
    <row r="3544" spans="1:23" hidden="1" x14ac:dyDescent="0.35">
      <c r="A3544" t="s">
        <v>2189</v>
      </c>
      <c r="C3544" s="403">
        <v>44764</v>
      </c>
      <c r="D3544" t="s">
        <v>3543</v>
      </c>
      <c r="E3544" t="s">
        <v>20469</v>
      </c>
      <c r="F3544" t="s">
        <v>20470</v>
      </c>
      <c r="G3544" t="s">
        <v>20471</v>
      </c>
      <c r="H3544" t="s">
        <v>20472</v>
      </c>
      <c r="I3544" t="s">
        <v>20471</v>
      </c>
      <c r="J3544" t="s">
        <v>101</v>
      </c>
      <c r="K3544" t="s">
        <v>806</v>
      </c>
      <c r="L3544" t="s">
        <v>10403</v>
      </c>
      <c r="M3544" t="s">
        <v>1798</v>
      </c>
      <c r="N3544" t="s">
        <v>20473</v>
      </c>
      <c r="O3544" t="s">
        <v>3012</v>
      </c>
      <c r="P3544" t="s">
        <v>10405</v>
      </c>
      <c r="Q3544" t="s">
        <v>293</v>
      </c>
      <c r="R3544" t="b">
        <v>0</v>
      </c>
      <c r="S3544">
        <v>3000</v>
      </c>
      <c r="T3544" t="s">
        <v>3002</v>
      </c>
      <c r="U3544" t="s">
        <v>3003</v>
      </c>
      <c r="V3544">
        <v>3</v>
      </c>
      <c r="W3544" t="s">
        <v>3012</v>
      </c>
    </row>
    <row r="3545" spans="1:23" hidden="1" x14ac:dyDescent="0.35">
      <c r="A3545" t="s">
        <v>350</v>
      </c>
      <c r="C3545" s="403">
        <v>44763</v>
      </c>
      <c r="D3545" t="s">
        <v>3543</v>
      </c>
      <c r="E3545" t="s">
        <v>2708</v>
      </c>
      <c r="F3545" t="s">
        <v>20474</v>
      </c>
      <c r="G3545" t="s">
        <v>2709</v>
      </c>
      <c r="H3545" t="s">
        <v>20475</v>
      </c>
      <c r="I3545" t="s">
        <v>2579</v>
      </c>
      <c r="J3545" t="s">
        <v>3247</v>
      </c>
      <c r="K3545" t="s">
        <v>298</v>
      </c>
      <c r="L3545" t="s">
        <v>8549</v>
      </c>
      <c r="M3545" t="s">
        <v>1798</v>
      </c>
      <c r="N3545" t="s">
        <v>20476</v>
      </c>
      <c r="O3545" t="s">
        <v>3021</v>
      </c>
      <c r="P3545" t="s">
        <v>13925</v>
      </c>
      <c r="Q3545" t="s">
        <v>307</v>
      </c>
      <c r="R3545" t="b">
        <v>0</v>
      </c>
      <c r="S3545">
        <v>10000</v>
      </c>
      <c r="T3545" t="s">
        <v>3002</v>
      </c>
      <c r="U3545" t="s">
        <v>3003</v>
      </c>
      <c r="V3545">
        <v>10</v>
      </c>
      <c r="W3545" t="s">
        <v>3021</v>
      </c>
    </row>
    <row r="3546" spans="1:23" hidden="1" x14ac:dyDescent="0.35">
      <c r="A3546" t="s">
        <v>350</v>
      </c>
      <c r="C3546" s="403">
        <v>44763</v>
      </c>
      <c r="D3546" t="s">
        <v>3543</v>
      </c>
      <c r="E3546" t="s">
        <v>20477</v>
      </c>
      <c r="F3546" t="s">
        <v>20478</v>
      </c>
      <c r="G3546" t="s">
        <v>20479</v>
      </c>
      <c r="H3546" t="s">
        <v>20480</v>
      </c>
      <c r="I3546" t="s">
        <v>3896</v>
      </c>
      <c r="J3546" t="s">
        <v>3247</v>
      </c>
      <c r="K3546" t="s">
        <v>298</v>
      </c>
      <c r="L3546" t="s">
        <v>8549</v>
      </c>
      <c r="M3546" t="s">
        <v>1798</v>
      </c>
      <c r="N3546" t="s">
        <v>20481</v>
      </c>
      <c r="O3546" t="s">
        <v>3012</v>
      </c>
      <c r="P3546" t="s">
        <v>13925</v>
      </c>
      <c r="Q3546" t="s">
        <v>307</v>
      </c>
      <c r="R3546" t="b">
        <v>0</v>
      </c>
      <c r="S3546">
        <v>6000</v>
      </c>
      <c r="T3546" t="s">
        <v>3002</v>
      </c>
      <c r="U3546" t="s">
        <v>3003</v>
      </c>
      <c r="V3546">
        <v>6</v>
      </c>
      <c r="W3546" t="s">
        <v>3012</v>
      </c>
    </row>
    <row r="3547" spans="1:23" hidden="1" x14ac:dyDescent="0.35">
      <c r="A3547" t="s">
        <v>2189</v>
      </c>
      <c r="C3547" s="403">
        <v>44763</v>
      </c>
      <c r="D3547" t="s">
        <v>3543</v>
      </c>
      <c r="E3547" t="s">
        <v>20482</v>
      </c>
      <c r="F3547" t="s">
        <v>20483</v>
      </c>
      <c r="G3547" t="s">
        <v>20484</v>
      </c>
      <c r="H3547" t="s">
        <v>20485</v>
      </c>
      <c r="I3547" t="s">
        <v>3018</v>
      </c>
      <c r="J3547" t="s">
        <v>101</v>
      </c>
      <c r="K3547" t="s">
        <v>806</v>
      </c>
      <c r="L3547" t="s">
        <v>10044</v>
      </c>
      <c r="M3547" t="s">
        <v>1798</v>
      </c>
      <c r="N3547" t="s">
        <v>20486</v>
      </c>
      <c r="O3547" t="s">
        <v>3021</v>
      </c>
      <c r="P3547" t="s">
        <v>10047</v>
      </c>
      <c r="Q3547" t="s">
        <v>293</v>
      </c>
      <c r="R3547" t="b">
        <v>1</v>
      </c>
      <c r="S3547">
        <v>200000</v>
      </c>
      <c r="T3547" t="s">
        <v>3002</v>
      </c>
      <c r="U3547" t="s">
        <v>3003</v>
      </c>
      <c r="V3547">
        <v>200</v>
      </c>
      <c r="W3547" t="s">
        <v>3021</v>
      </c>
    </row>
    <row r="3548" spans="1:23" hidden="1" x14ac:dyDescent="0.35">
      <c r="A3548" t="s">
        <v>2189</v>
      </c>
      <c r="C3548" s="403">
        <v>44763</v>
      </c>
      <c r="D3548" t="s">
        <v>3543</v>
      </c>
      <c r="E3548" t="s">
        <v>20487</v>
      </c>
      <c r="F3548" t="s">
        <v>20488</v>
      </c>
      <c r="G3548" t="s">
        <v>2344</v>
      </c>
      <c r="H3548" t="s">
        <v>20489</v>
      </c>
      <c r="I3548" t="s">
        <v>2344</v>
      </c>
      <c r="J3548" t="s">
        <v>101</v>
      </c>
      <c r="K3548" t="s">
        <v>806</v>
      </c>
      <c r="L3548" t="s">
        <v>10044</v>
      </c>
      <c r="M3548" t="s">
        <v>1798</v>
      </c>
      <c r="N3548" t="s">
        <v>20490</v>
      </c>
      <c r="O3548" t="s">
        <v>3012</v>
      </c>
      <c r="P3548" t="s">
        <v>10047</v>
      </c>
      <c r="Q3548" t="s">
        <v>293</v>
      </c>
      <c r="R3548" t="b">
        <v>0</v>
      </c>
      <c r="S3548">
        <v>4000</v>
      </c>
      <c r="T3548" t="s">
        <v>3002</v>
      </c>
      <c r="U3548" t="s">
        <v>3003</v>
      </c>
      <c r="V3548">
        <v>4</v>
      </c>
      <c r="W3548" t="s">
        <v>3012</v>
      </c>
    </row>
    <row r="3549" spans="1:23" hidden="1" x14ac:dyDescent="0.35">
      <c r="A3549" t="s">
        <v>2189</v>
      </c>
      <c r="C3549" s="403">
        <v>44763</v>
      </c>
      <c r="D3549" t="s">
        <v>3543</v>
      </c>
      <c r="E3549" t="s">
        <v>20491</v>
      </c>
      <c r="F3549" t="s">
        <v>20492</v>
      </c>
      <c r="G3549" t="s">
        <v>7122</v>
      </c>
      <c r="H3549" t="s">
        <v>20493</v>
      </c>
      <c r="I3549" t="s">
        <v>7122</v>
      </c>
      <c r="J3549" t="s">
        <v>101</v>
      </c>
      <c r="K3549" t="s">
        <v>806</v>
      </c>
      <c r="L3549" t="s">
        <v>10044</v>
      </c>
      <c r="M3549" t="s">
        <v>1798</v>
      </c>
      <c r="N3549" t="s">
        <v>20494</v>
      </c>
      <c r="O3549" t="s">
        <v>3012</v>
      </c>
      <c r="P3549" t="s">
        <v>10047</v>
      </c>
      <c r="Q3549" t="s">
        <v>293</v>
      </c>
      <c r="R3549" t="b">
        <v>0</v>
      </c>
      <c r="S3549">
        <v>3000</v>
      </c>
      <c r="T3549" t="s">
        <v>3002</v>
      </c>
      <c r="U3549" t="s">
        <v>3003</v>
      </c>
      <c r="V3549">
        <v>3</v>
      </c>
      <c r="W3549" t="s">
        <v>3012</v>
      </c>
    </row>
    <row r="3550" spans="1:23" hidden="1" x14ac:dyDescent="0.35">
      <c r="A3550" t="s">
        <v>2189</v>
      </c>
      <c r="C3550" s="403">
        <v>44763</v>
      </c>
      <c r="D3550" t="s">
        <v>3543</v>
      </c>
      <c r="E3550" t="s">
        <v>20495</v>
      </c>
      <c r="F3550" t="s">
        <v>20496</v>
      </c>
      <c r="G3550" t="s">
        <v>795</v>
      </c>
      <c r="H3550" t="s">
        <v>20497</v>
      </c>
      <c r="I3550" t="s">
        <v>795</v>
      </c>
      <c r="J3550" t="s">
        <v>101</v>
      </c>
      <c r="K3550" t="s">
        <v>806</v>
      </c>
      <c r="L3550" t="s">
        <v>10044</v>
      </c>
      <c r="M3550" t="s">
        <v>1798</v>
      </c>
      <c r="N3550" t="s">
        <v>20498</v>
      </c>
      <c r="O3550" t="s">
        <v>3012</v>
      </c>
      <c r="P3550" t="s">
        <v>10047</v>
      </c>
      <c r="Q3550" t="s">
        <v>293</v>
      </c>
      <c r="R3550" t="b">
        <v>0</v>
      </c>
      <c r="S3550">
        <v>5000</v>
      </c>
      <c r="T3550" t="s">
        <v>3002</v>
      </c>
      <c r="U3550" t="s">
        <v>3003</v>
      </c>
      <c r="V3550">
        <v>5</v>
      </c>
      <c r="W3550" t="s">
        <v>3012</v>
      </c>
    </row>
    <row r="3551" spans="1:23" hidden="1" x14ac:dyDescent="0.35">
      <c r="A3551" t="s">
        <v>2189</v>
      </c>
      <c r="C3551" s="403">
        <v>44763</v>
      </c>
      <c r="D3551" t="s">
        <v>3543</v>
      </c>
      <c r="E3551" t="s">
        <v>20499</v>
      </c>
      <c r="F3551" t="s">
        <v>20500</v>
      </c>
      <c r="G3551" t="s">
        <v>2621</v>
      </c>
      <c r="H3551" t="s">
        <v>20501</v>
      </c>
      <c r="I3551" t="s">
        <v>2621</v>
      </c>
      <c r="J3551" t="s">
        <v>101</v>
      </c>
      <c r="K3551" t="s">
        <v>806</v>
      </c>
      <c r="L3551" t="s">
        <v>10044</v>
      </c>
      <c r="M3551" t="s">
        <v>1798</v>
      </c>
      <c r="N3551" t="s">
        <v>20502</v>
      </c>
      <c r="O3551" t="s">
        <v>3012</v>
      </c>
      <c r="P3551" t="s">
        <v>10047</v>
      </c>
      <c r="Q3551" t="s">
        <v>293</v>
      </c>
      <c r="R3551" t="b">
        <v>0</v>
      </c>
      <c r="S3551">
        <v>2000</v>
      </c>
      <c r="T3551" t="s">
        <v>3002</v>
      </c>
      <c r="U3551" t="s">
        <v>3003</v>
      </c>
      <c r="V3551">
        <v>2</v>
      </c>
      <c r="W3551" t="s">
        <v>3012</v>
      </c>
    </row>
    <row r="3552" spans="1:23" hidden="1" x14ac:dyDescent="0.35">
      <c r="A3552" t="s">
        <v>2189</v>
      </c>
      <c r="C3552" s="403">
        <v>44763</v>
      </c>
      <c r="D3552" t="s">
        <v>3543</v>
      </c>
      <c r="E3552" t="s">
        <v>20503</v>
      </c>
      <c r="F3552" t="s">
        <v>20504</v>
      </c>
      <c r="G3552" t="s">
        <v>20505</v>
      </c>
      <c r="H3552" t="s">
        <v>20506</v>
      </c>
      <c r="I3552" t="s">
        <v>20505</v>
      </c>
      <c r="J3552" t="s">
        <v>101</v>
      </c>
      <c r="K3552" t="s">
        <v>806</v>
      </c>
      <c r="L3552" t="s">
        <v>10450</v>
      </c>
      <c r="M3552" t="s">
        <v>1798</v>
      </c>
      <c r="N3552" t="s">
        <v>20507</v>
      </c>
      <c r="O3552" t="s">
        <v>3012</v>
      </c>
      <c r="P3552" t="s">
        <v>10452</v>
      </c>
      <c r="Q3552" t="s">
        <v>293</v>
      </c>
      <c r="R3552" t="b">
        <v>0</v>
      </c>
      <c r="S3552">
        <v>1000</v>
      </c>
      <c r="T3552" t="s">
        <v>3002</v>
      </c>
      <c r="U3552" t="s">
        <v>3003</v>
      </c>
      <c r="V3552">
        <v>1</v>
      </c>
      <c r="W3552" t="s">
        <v>3012</v>
      </c>
    </row>
    <row r="3553" spans="1:23" hidden="1" x14ac:dyDescent="0.35">
      <c r="A3553" t="s">
        <v>350</v>
      </c>
      <c r="C3553" s="403">
        <v>44763</v>
      </c>
      <c r="D3553" t="s">
        <v>3543</v>
      </c>
      <c r="E3553" t="s">
        <v>20508</v>
      </c>
      <c r="F3553" t="s">
        <v>20509</v>
      </c>
      <c r="G3553" t="s">
        <v>20242</v>
      </c>
      <c r="H3553" t="s">
        <v>20510</v>
      </c>
      <c r="I3553" t="s">
        <v>20242</v>
      </c>
      <c r="J3553" t="s">
        <v>3247</v>
      </c>
      <c r="K3553" t="s">
        <v>307</v>
      </c>
      <c r="L3553" t="s">
        <v>3057</v>
      </c>
      <c r="M3553" t="s">
        <v>1798</v>
      </c>
      <c r="N3553" t="s">
        <v>20511</v>
      </c>
      <c r="O3553" t="s">
        <v>3012</v>
      </c>
      <c r="P3553" t="s">
        <v>20512</v>
      </c>
      <c r="Q3553" t="s">
        <v>307</v>
      </c>
      <c r="R3553" t="b">
        <v>0</v>
      </c>
      <c r="S3553">
        <v>6000</v>
      </c>
      <c r="T3553" t="s">
        <v>3002</v>
      </c>
      <c r="U3553" t="s">
        <v>3003</v>
      </c>
      <c r="V3553">
        <v>6</v>
      </c>
      <c r="W3553" t="s">
        <v>3012</v>
      </c>
    </row>
    <row r="3554" spans="1:23" hidden="1" x14ac:dyDescent="0.35">
      <c r="A3554" t="s">
        <v>350</v>
      </c>
      <c r="C3554" s="403">
        <v>44763</v>
      </c>
      <c r="D3554" t="s">
        <v>3543</v>
      </c>
      <c r="E3554" t="s">
        <v>20513</v>
      </c>
      <c r="F3554" t="s">
        <v>20514</v>
      </c>
      <c r="G3554" t="s">
        <v>20515</v>
      </c>
      <c r="H3554" t="s">
        <v>20516</v>
      </c>
      <c r="I3554" t="s">
        <v>20515</v>
      </c>
      <c r="J3554" t="s">
        <v>3247</v>
      </c>
      <c r="K3554" t="s">
        <v>307</v>
      </c>
      <c r="L3554" t="s">
        <v>3057</v>
      </c>
      <c r="M3554" t="s">
        <v>1798</v>
      </c>
      <c r="N3554" t="s">
        <v>20517</v>
      </c>
      <c r="O3554" t="s">
        <v>3021</v>
      </c>
      <c r="P3554" t="s">
        <v>20512</v>
      </c>
      <c r="Q3554" t="s">
        <v>307</v>
      </c>
      <c r="R3554" t="b">
        <v>0</v>
      </c>
      <c r="S3554">
        <v>8000</v>
      </c>
      <c r="T3554" t="s">
        <v>3002</v>
      </c>
      <c r="U3554" t="s">
        <v>3003</v>
      </c>
      <c r="V3554">
        <v>8</v>
      </c>
      <c r="W3554" t="s">
        <v>3021</v>
      </c>
    </row>
    <row r="3555" spans="1:23" hidden="1" x14ac:dyDescent="0.35">
      <c r="A3555" t="s">
        <v>350</v>
      </c>
      <c r="C3555" s="403">
        <v>44763</v>
      </c>
      <c r="D3555" t="s">
        <v>3543</v>
      </c>
      <c r="E3555" t="s">
        <v>20518</v>
      </c>
      <c r="F3555" t="s">
        <v>20519</v>
      </c>
      <c r="G3555" t="s">
        <v>7719</v>
      </c>
      <c r="H3555" t="s">
        <v>20520</v>
      </c>
      <c r="I3555" t="s">
        <v>7719</v>
      </c>
      <c r="J3555" t="s">
        <v>3247</v>
      </c>
      <c r="K3555" t="s">
        <v>298</v>
      </c>
      <c r="L3555" t="s">
        <v>4953</v>
      </c>
      <c r="M3555" t="s">
        <v>1798</v>
      </c>
      <c r="N3555" t="s">
        <v>20521</v>
      </c>
      <c r="O3555" t="s">
        <v>3021</v>
      </c>
      <c r="P3555" t="s">
        <v>14158</v>
      </c>
      <c r="Q3555" t="s">
        <v>307</v>
      </c>
      <c r="R3555" t="b">
        <v>0</v>
      </c>
      <c r="S3555">
        <v>10000</v>
      </c>
      <c r="T3555" t="s">
        <v>3002</v>
      </c>
      <c r="U3555" t="s">
        <v>3003</v>
      </c>
      <c r="V3555">
        <v>10</v>
      </c>
      <c r="W3555" t="s">
        <v>3021</v>
      </c>
    </row>
    <row r="3556" spans="1:23" hidden="1" x14ac:dyDescent="0.35">
      <c r="A3556" t="s">
        <v>2189</v>
      </c>
      <c r="C3556" s="403">
        <v>44761</v>
      </c>
      <c r="D3556" t="s">
        <v>3543</v>
      </c>
      <c r="E3556" t="s">
        <v>20522</v>
      </c>
      <c r="F3556" t="s">
        <v>20523</v>
      </c>
      <c r="G3556" t="s">
        <v>20524</v>
      </c>
      <c r="H3556" t="s">
        <v>20525</v>
      </c>
      <c r="I3556" t="s">
        <v>14548</v>
      </c>
      <c r="J3556" t="s">
        <v>98</v>
      </c>
      <c r="K3556" t="s">
        <v>2189</v>
      </c>
      <c r="L3556" t="s">
        <v>3205</v>
      </c>
      <c r="M3556" t="s">
        <v>5638</v>
      </c>
      <c r="N3556" t="s">
        <v>20526</v>
      </c>
      <c r="O3556" t="s">
        <v>3012</v>
      </c>
      <c r="P3556" t="s">
        <v>6437</v>
      </c>
      <c r="Q3556" t="s">
        <v>2189</v>
      </c>
      <c r="R3556" t="b">
        <v>0</v>
      </c>
      <c r="S3556">
        <v>2000</v>
      </c>
      <c r="T3556" t="s">
        <v>3002</v>
      </c>
      <c r="U3556" t="s">
        <v>3003</v>
      </c>
      <c r="V3556">
        <v>2</v>
      </c>
      <c r="W3556" t="s">
        <v>3012</v>
      </c>
    </row>
    <row r="3557" spans="1:23" hidden="1" x14ac:dyDescent="0.35">
      <c r="A3557" t="s">
        <v>350</v>
      </c>
      <c r="C3557" s="403">
        <v>44761</v>
      </c>
      <c r="D3557" t="s">
        <v>3543</v>
      </c>
      <c r="E3557" t="s">
        <v>20527</v>
      </c>
      <c r="F3557" t="s">
        <v>20528</v>
      </c>
      <c r="G3557" t="s">
        <v>20529</v>
      </c>
      <c r="H3557" t="s">
        <v>20530</v>
      </c>
      <c r="I3557" t="s">
        <v>20529</v>
      </c>
      <c r="J3557" t="s">
        <v>3247</v>
      </c>
      <c r="K3557" t="s">
        <v>307</v>
      </c>
      <c r="L3557" t="s">
        <v>11086</v>
      </c>
      <c r="M3557" t="s">
        <v>1798</v>
      </c>
      <c r="N3557" t="s">
        <v>20531</v>
      </c>
      <c r="O3557" t="s">
        <v>3021</v>
      </c>
      <c r="P3557" t="s">
        <v>11265</v>
      </c>
      <c r="Q3557" t="s">
        <v>307</v>
      </c>
      <c r="R3557" t="b">
        <v>0</v>
      </c>
      <c r="S3557">
        <v>8000</v>
      </c>
      <c r="T3557" t="s">
        <v>3002</v>
      </c>
      <c r="U3557" t="s">
        <v>3003</v>
      </c>
      <c r="V3557">
        <v>8</v>
      </c>
      <c r="W3557" t="s">
        <v>3021</v>
      </c>
    </row>
    <row r="3558" spans="1:23" hidden="1" x14ac:dyDescent="0.35">
      <c r="A3558" t="s">
        <v>350</v>
      </c>
      <c r="C3558" s="403">
        <v>44761</v>
      </c>
      <c r="D3558" t="s">
        <v>3543</v>
      </c>
      <c r="E3558" t="s">
        <v>20532</v>
      </c>
      <c r="F3558" t="s">
        <v>20533</v>
      </c>
      <c r="G3558" t="s">
        <v>2370</v>
      </c>
      <c r="H3558" t="s">
        <v>20534</v>
      </c>
      <c r="I3558" t="s">
        <v>2370</v>
      </c>
      <c r="J3558" t="s">
        <v>3247</v>
      </c>
      <c r="K3558" t="s">
        <v>307</v>
      </c>
      <c r="L3558" t="s">
        <v>11086</v>
      </c>
      <c r="M3558" t="s">
        <v>1798</v>
      </c>
      <c r="N3558" t="s">
        <v>20535</v>
      </c>
      <c r="O3558" t="s">
        <v>3021</v>
      </c>
      <c r="P3558" t="s">
        <v>11265</v>
      </c>
      <c r="Q3558" t="s">
        <v>307</v>
      </c>
      <c r="R3558" t="b">
        <v>0</v>
      </c>
      <c r="S3558">
        <v>5000</v>
      </c>
      <c r="T3558" t="s">
        <v>3002</v>
      </c>
      <c r="U3558" t="s">
        <v>3003</v>
      </c>
      <c r="V3558">
        <v>5</v>
      </c>
      <c r="W3558" t="s">
        <v>3021</v>
      </c>
    </row>
    <row r="3559" spans="1:23" hidden="1" x14ac:dyDescent="0.35">
      <c r="A3559" t="s">
        <v>2189</v>
      </c>
      <c r="C3559" s="403">
        <v>44761</v>
      </c>
      <c r="D3559" t="s">
        <v>3543</v>
      </c>
      <c r="E3559" t="s">
        <v>20536</v>
      </c>
      <c r="F3559" t="s">
        <v>20537</v>
      </c>
      <c r="G3559" t="s">
        <v>3731</v>
      </c>
      <c r="H3559" t="s">
        <v>20538</v>
      </c>
      <c r="I3559" t="s">
        <v>3731</v>
      </c>
      <c r="J3559" t="s">
        <v>98</v>
      </c>
      <c r="K3559" t="s">
        <v>2189</v>
      </c>
      <c r="L3559" t="s">
        <v>14325</v>
      </c>
      <c r="M3559" t="s">
        <v>1798</v>
      </c>
      <c r="N3559" t="s">
        <v>20539</v>
      </c>
      <c r="O3559" t="s">
        <v>3012</v>
      </c>
      <c r="P3559" t="s">
        <v>14327</v>
      </c>
      <c r="Q3559" t="s">
        <v>2189</v>
      </c>
      <c r="R3559" t="b">
        <v>0</v>
      </c>
      <c r="S3559">
        <v>3000</v>
      </c>
      <c r="T3559" t="s">
        <v>3002</v>
      </c>
      <c r="U3559" t="s">
        <v>3003</v>
      </c>
      <c r="V3559">
        <v>3</v>
      </c>
      <c r="W3559" t="s">
        <v>3012</v>
      </c>
    </row>
    <row r="3560" spans="1:23" hidden="1" x14ac:dyDescent="0.35">
      <c r="A3560" t="s">
        <v>2189</v>
      </c>
      <c r="C3560" s="403">
        <v>44761</v>
      </c>
      <c r="D3560" t="s">
        <v>3543</v>
      </c>
      <c r="E3560" t="s">
        <v>20540</v>
      </c>
      <c r="F3560" t="s">
        <v>20541</v>
      </c>
      <c r="G3560" t="s">
        <v>20542</v>
      </c>
      <c r="H3560" t="s">
        <v>20543</v>
      </c>
      <c r="I3560" t="s">
        <v>20542</v>
      </c>
      <c r="J3560" t="s">
        <v>98</v>
      </c>
      <c r="K3560" t="s">
        <v>2189</v>
      </c>
      <c r="L3560" t="s">
        <v>14325</v>
      </c>
      <c r="M3560" t="s">
        <v>1798</v>
      </c>
      <c r="N3560" t="s">
        <v>20539</v>
      </c>
      <c r="O3560" t="s">
        <v>3012</v>
      </c>
      <c r="P3560" t="s">
        <v>14327</v>
      </c>
      <c r="Q3560" t="s">
        <v>2189</v>
      </c>
      <c r="R3560" t="b">
        <v>0</v>
      </c>
      <c r="S3560">
        <v>1000</v>
      </c>
      <c r="T3560" t="s">
        <v>3002</v>
      </c>
      <c r="U3560" t="s">
        <v>3003</v>
      </c>
      <c r="V3560">
        <v>1</v>
      </c>
      <c r="W3560" t="s">
        <v>3012</v>
      </c>
    </row>
    <row r="3561" spans="1:23" hidden="1" x14ac:dyDescent="0.35">
      <c r="A3561" t="s">
        <v>350</v>
      </c>
      <c r="C3561" s="403">
        <v>44761</v>
      </c>
      <c r="D3561" t="s">
        <v>3543</v>
      </c>
      <c r="E3561" t="s">
        <v>20544</v>
      </c>
      <c r="F3561" t="s">
        <v>20545</v>
      </c>
      <c r="G3561" t="s">
        <v>20546</v>
      </c>
      <c r="H3561" t="s">
        <v>20547</v>
      </c>
      <c r="I3561" t="s">
        <v>20546</v>
      </c>
      <c r="J3561" t="s">
        <v>3247</v>
      </c>
      <c r="K3561" t="s">
        <v>307</v>
      </c>
      <c r="L3561" t="s">
        <v>20548</v>
      </c>
      <c r="M3561" t="s">
        <v>1798</v>
      </c>
      <c r="N3561" t="s">
        <v>20549</v>
      </c>
      <c r="O3561" t="s">
        <v>3021</v>
      </c>
      <c r="P3561" t="s">
        <v>20550</v>
      </c>
      <c r="Q3561" t="s">
        <v>307</v>
      </c>
      <c r="R3561" t="b">
        <v>0</v>
      </c>
      <c r="S3561">
        <v>6000</v>
      </c>
      <c r="T3561" t="s">
        <v>3002</v>
      </c>
      <c r="U3561" t="s">
        <v>3003</v>
      </c>
      <c r="V3561">
        <v>6</v>
      </c>
      <c r="W3561" t="s">
        <v>3021</v>
      </c>
    </row>
    <row r="3562" spans="1:23" hidden="1" x14ac:dyDescent="0.35">
      <c r="A3562" t="s">
        <v>350</v>
      </c>
      <c r="C3562" s="403">
        <v>44761</v>
      </c>
      <c r="D3562" t="s">
        <v>3543</v>
      </c>
      <c r="E3562" t="s">
        <v>20551</v>
      </c>
      <c r="F3562" t="s">
        <v>20552</v>
      </c>
      <c r="G3562" t="s">
        <v>20553</v>
      </c>
      <c r="H3562" t="s">
        <v>20554</v>
      </c>
      <c r="I3562" t="s">
        <v>20553</v>
      </c>
      <c r="J3562" t="s">
        <v>3247</v>
      </c>
      <c r="K3562" t="s">
        <v>307</v>
      </c>
      <c r="L3562" t="s">
        <v>20548</v>
      </c>
      <c r="M3562" t="s">
        <v>1798</v>
      </c>
      <c r="N3562" t="s">
        <v>20555</v>
      </c>
      <c r="O3562" t="s">
        <v>3021</v>
      </c>
      <c r="P3562" t="s">
        <v>20550</v>
      </c>
      <c r="Q3562" t="s">
        <v>307</v>
      </c>
      <c r="R3562" t="b">
        <v>0</v>
      </c>
      <c r="S3562">
        <v>10000</v>
      </c>
      <c r="T3562" t="s">
        <v>3002</v>
      </c>
      <c r="U3562" t="s">
        <v>3003</v>
      </c>
      <c r="V3562">
        <v>10</v>
      </c>
      <c r="W3562" t="s">
        <v>3021</v>
      </c>
    </row>
    <row r="3563" spans="1:23" hidden="1" x14ac:dyDescent="0.35">
      <c r="A3563" t="s">
        <v>350</v>
      </c>
      <c r="C3563" s="403">
        <v>44761</v>
      </c>
      <c r="D3563" t="s">
        <v>3543</v>
      </c>
      <c r="E3563" t="s">
        <v>20556</v>
      </c>
      <c r="F3563" t="s">
        <v>20557</v>
      </c>
      <c r="G3563" t="s">
        <v>20558</v>
      </c>
      <c r="H3563" t="s">
        <v>20559</v>
      </c>
      <c r="I3563" t="s">
        <v>4844</v>
      </c>
      <c r="J3563" t="s">
        <v>3247</v>
      </c>
      <c r="K3563" t="s">
        <v>307</v>
      </c>
      <c r="L3563" t="s">
        <v>20548</v>
      </c>
      <c r="M3563" t="s">
        <v>1798</v>
      </c>
      <c r="N3563" t="s">
        <v>20560</v>
      </c>
      <c r="O3563" t="s">
        <v>3021</v>
      </c>
      <c r="P3563" t="s">
        <v>20550</v>
      </c>
      <c r="Q3563" t="s">
        <v>307</v>
      </c>
      <c r="R3563" t="b">
        <v>0</v>
      </c>
      <c r="S3563">
        <v>5000</v>
      </c>
      <c r="T3563" t="s">
        <v>3002</v>
      </c>
      <c r="U3563" t="s">
        <v>3003</v>
      </c>
      <c r="V3563">
        <v>5</v>
      </c>
      <c r="W3563" t="s">
        <v>3021</v>
      </c>
    </row>
    <row r="3564" spans="1:23" hidden="1" x14ac:dyDescent="0.35">
      <c r="A3564" t="s">
        <v>350</v>
      </c>
      <c r="C3564" s="403">
        <v>44761</v>
      </c>
      <c r="D3564" t="s">
        <v>3543</v>
      </c>
      <c r="E3564" t="s">
        <v>20561</v>
      </c>
      <c r="F3564" t="s">
        <v>20562</v>
      </c>
      <c r="G3564" t="s">
        <v>7890</v>
      </c>
      <c r="H3564" t="s">
        <v>20563</v>
      </c>
      <c r="I3564" t="s">
        <v>7890</v>
      </c>
      <c r="J3564" t="s">
        <v>3247</v>
      </c>
      <c r="K3564" t="s">
        <v>307</v>
      </c>
      <c r="L3564" t="s">
        <v>20548</v>
      </c>
      <c r="M3564" t="s">
        <v>1798</v>
      </c>
      <c r="N3564" t="s">
        <v>20560</v>
      </c>
      <c r="O3564" t="s">
        <v>3021</v>
      </c>
      <c r="P3564" t="s">
        <v>20550</v>
      </c>
      <c r="Q3564" t="s">
        <v>307</v>
      </c>
      <c r="R3564" t="b">
        <v>0</v>
      </c>
      <c r="S3564">
        <v>10000</v>
      </c>
      <c r="T3564" t="s">
        <v>3002</v>
      </c>
      <c r="U3564" t="s">
        <v>3003</v>
      </c>
      <c r="V3564">
        <v>10</v>
      </c>
      <c r="W3564" t="s">
        <v>3021</v>
      </c>
    </row>
    <row r="3565" spans="1:23" hidden="1" x14ac:dyDescent="0.35">
      <c r="A3565" t="s">
        <v>350</v>
      </c>
      <c r="C3565" s="403">
        <v>44761</v>
      </c>
      <c r="D3565" t="s">
        <v>3543</v>
      </c>
      <c r="E3565" t="s">
        <v>20564</v>
      </c>
      <c r="F3565" t="s">
        <v>20565</v>
      </c>
      <c r="G3565" t="s">
        <v>20566</v>
      </c>
      <c r="H3565" t="s">
        <v>20567</v>
      </c>
      <c r="I3565" t="s">
        <v>5602</v>
      </c>
      <c r="J3565" t="s">
        <v>3247</v>
      </c>
      <c r="K3565" t="s">
        <v>307</v>
      </c>
      <c r="L3565" t="s">
        <v>20568</v>
      </c>
      <c r="M3565" t="s">
        <v>1798</v>
      </c>
      <c r="N3565" t="s">
        <v>20569</v>
      </c>
      <c r="O3565" t="s">
        <v>3001</v>
      </c>
      <c r="P3565" t="s">
        <v>20570</v>
      </c>
      <c r="Q3565" t="s">
        <v>307</v>
      </c>
      <c r="R3565" t="b">
        <v>0</v>
      </c>
      <c r="S3565">
        <v>60000</v>
      </c>
      <c r="T3565" t="s">
        <v>3002</v>
      </c>
      <c r="U3565" t="s">
        <v>3003</v>
      </c>
      <c r="V3565">
        <v>60</v>
      </c>
      <c r="W3565" t="s">
        <v>3001</v>
      </c>
    </row>
    <row r="3566" spans="1:23" hidden="1" x14ac:dyDescent="0.35">
      <c r="A3566" t="s">
        <v>350</v>
      </c>
      <c r="C3566" s="403">
        <v>44761</v>
      </c>
      <c r="D3566" t="s">
        <v>3543</v>
      </c>
      <c r="E3566" t="s">
        <v>20571</v>
      </c>
      <c r="F3566" t="s">
        <v>20572</v>
      </c>
      <c r="G3566" t="s">
        <v>2394</v>
      </c>
      <c r="H3566" t="s">
        <v>20573</v>
      </c>
      <c r="I3566" t="s">
        <v>2394</v>
      </c>
      <c r="J3566" t="s">
        <v>3247</v>
      </c>
      <c r="K3566" t="s">
        <v>307</v>
      </c>
      <c r="L3566" t="s">
        <v>20568</v>
      </c>
      <c r="M3566" t="s">
        <v>1798</v>
      </c>
      <c r="N3566" t="s">
        <v>20574</v>
      </c>
      <c r="O3566" t="s">
        <v>3021</v>
      </c>
      <c r="P3566" t="s">
        <v>20570</v>
      </c>
      <c r="Q3566" t="s">
        <v>307</v>
      </c>
      <c r="R3566" t="b">
        <v>0</v>
      </c>
      <c r="S3566">
        <v>5000</v>
      </c>
      <c r="T3566" t="s">
        <v>3002</v>
      </c>
      <c r="U3566" t="s">
        <v>3003</v>
      </c>
      <c r="V3566">
        <v>5</v>
      </c>
      <c r="W3566" t="s">
        <v>3021</v>
      </c>
    </row>
    <row r="3567" spans="1:23" hidden="1" x14ac:dyDescent="0.35">
      <c r="A3567" t="s">
        <v>350</v>
      </c>
      <c r="C3567" s="403">
        <v>44761</v>
      </c>
      <c r="D3567" t="s">
        <v>3543</v>
      </c>
      <c r="E3567" t="s">
        <v>20575</v>
      </c>
      <c r="F3567" t="s">
        <v>20576</v>
      </c>
      <c r="G3567" t="s">
        <v>2329</v>
      </c>
      <c r="H3567" t="s">
        <v>20577</v>
      </c>
      <c r="I3567" t="s">
        <v>2329</v>
      </c>
      <c r="J3567" t="s">
        <v>3247</v>
      </c>
      <c r="K3567" t="s">
        <v>307</v>
      </c>
      <c r="L3567" t="s">
        <v>20578</v>
      </c>
      <c r="M3567" t="s">
        <v>1798</v>
      </c>
      <c r="N3567" t="s">
        <v>20579</v>
      </c>
      <c r="O3567" t="s">
        <v>3021</v>
      </c>
      <c r="P3567" t="s">
        <v>20580</v>
      </c>
      <c r="Q3567" t="s">
        <v>307</v>
      </c>
      <c r="R3567" t="b">
        <v>0</v>
      </c>
      <c r="S3567">
        <v>2000</v>
      </c>
      <c r="T3567" t="s">
        <v>3002</v>
      </c>
      <c r="U3567" t="s">
        <v>3003</v>
      </c>
      <c r="V3567">
        <v>2</v>
      </c>
      <c r="W3567" t="s">
        <v>3021</v>
      </c>
    </row>
    <row r="3568" spans="1:23" hidden="1" x14ac:dyDescent="0.35">
      <c r="A3568" t="s">
        <v>350</v>
      </c>
      <c r="C3568" s="403">
        <v>44761</v>
      </c>
      <c r="D3568" t="s">
        <v>3543</v>
      </c>
      <c r="E3568" t="s">
        <v>20581</v>
      </c>
      <c r="F3568" t="s">
        <v>20582</v>
      </c>
      <c r="G3568" t="s">
        <v>9699</v>
      </c>
      <c r="H3568" t="s">
        <v>20583</v>
      </c>
      <c r="I3568" t="s">
        <v>9699</v>
      </c>
      <c r="J3568" t="s">
        <v>3247</v>
      </c>
      <c r="K3568" t="s">
        <v>307</v>
      </c>
      <c r="L3568" t="s">
        <v>20578</v>
      </c>
      <c r="M3568" t="s">
        <v>1798</v>
      </c>
      <c r="N3568" t="s">
        <v>20584</v>
      </c>
      <c r="O3568" t="s">
        <v>3021</v>
      </c>
      <c r="P3568" t="s">
        <v>20580</v>
      </c>
      <c r="Q3568" t="s">
        <v>307</v>
      </c>
      <c r="R3568" t="b">
        <v>0</v>
      </c>
      <c r="S3568">
        <v>3000</v>
      </c>
      <c r="T3568" t="s">
        <v>3002</v>
      </c>
      <c r="U3568" t="s">
        <v>3003</v>
      </c>
      <c r="V3568">
        <v>3</v>
      </c>
      <c r="W3568" t="s">
        <v>3021</v>
      </c>
    </row>
    <row r="3569" spans="1:23" hidden="1" x14ac:dyDescent="0.35">
      <c r="A3569" t="s">
        <v>350</v>
      </c>
      <c r="C3569" s="403">
        <v>44761</v>
      </c>
      <c r="D3569" t="s">
        <v>3543</v>
      </c>
      <c r="E3569" t="s">
        <v>20585</v>
      </c>
      <c r="F3569" t="s">
        <v>20586</v>
      </c>
      <c r="G3569" t="s">
        <v>20587</v>
      </c>
      <c r="H3569" t="s">
        <v>20588</v>
      </c>
      <c r="I3569" t="s">
        <v>20587</v>
      </c>
      <c r="J3569" t="s">
        <v>3247</v>
      </c>
      <c r="K3569" t="s">
        <v>307</v>
      </c>
      <c r="L3569" t="s">
        <v>20578</v>
      </c>
      <c r="M3569" t="s">
        <v>1798</v>
      </c>
      <c r="N3569" t="s">
        <v>20589</v>
      </c>
      <c r="O3569" t="s">
        <v>3021</v>
      </c>
      <c r="P3569" t="s">
        <v>20580</v>
      </c>
      <c r="Q3569" t="s">
        <v>307</v>
      </c>
      <c r="R3569" t="b">
        <v>0</v>
      </c>
      <c r="S3569">
        <v>2000</v>
      </c>
      <c r="T3569" t="s">
        <v>3002</v>
      </c>
      <c r="U3569" t="s">
        <v>3003</v>
      </c>
      <c r="V3569">
        <v>2</v>
      </c>
      <c r="W3569" t="s">
        <v>3021</v>
      </c>
    </row>
    <row r="3570" spans="1:23" hidden="1" x14ac:dyDescent="0.35">
      <c r="A3570" t="s">
        <v>350</v>
      </c>
      <c r="C3570" s="403">
        <v>44761</v>
      </c>
      <c r="D3570" t="s">
        <v>3543</v>
      </c>
      <c r="E3570" t="s">
        <v>20590</v>
      </c>
      <c r="F3570" t="s">
        <v>20591</v>
      </c>
      <c r="G3570" t="s">
        <v>20592</v>
      </c>
      <c r="H3570" t="s">
        <v>20593</v>
      </c>
      <c r="I3570" t="s">
        <v>20592</v>
      </c>
      <c r="J3570" t="s">
        <v>3247</v>
      </c>
      <c r="K3570" t="s">
        <v>307</v>
      </c>
      <c r="L3570" t="s">
        <v>20578</v>
      </c>
      <c r="M3570" t="s">
        <v>1798</v>
      </c>
      <c r="N3570" t="s">
        <v>20589</v>
      </c>
      <c r="O3570" t="s">
        <v>3021</v>
      </c>
      <c r="P3570" t="s">
        <v>20580</v>
      </c>
      <c r="Q3570" t="s">
        <v>307</v>
      </c>
      <c r="R3570" t="b">
        <v>0</v>
      </c>
      <c r="S3570">
        <v>4000</v>
      </c>
      <c r="T3570" t="s">
        <v>3002</v>
      </c>
      <c r="U3570" t="s">
        <v>3003</v>
      </c>
      <c r="V3570">
        <v>4</v>
      </c>
      <c r="W3570" t="s">
        <v>3021</v>
      </c>
    </row>
    <row r="3571" spans="1:23" hidden="1" x14ac:dyDescent="0.35">
      <c r="A3571" t="s">
        <v>350</v>
      </c>
      <c r="C3571" s="403">
        <v>44760</v>
      </c>
      <c r="D3571" t="s">
        <v>7513</v>
      </c>
      <c r="E3571" t="s">
        <v>732</v>
      </c>
      <c r="F3571" t="s">
        <v>20594</v>
      </c>
      <c r="G3571" t="s">
        <v>2391</v>
      </c>
      <c r="H3571" t="s">
        <v>20595</v>
      </c>
      <c r="I3571" t="s">
        <v>2391</v>
      </c>
      <c r="J3571" t="s">
        <v>3247</v>
      </c>
      <c r="K3571" t="s">
        <v>307</v>
      </c>
      <c r="L3571" t="s">
        <v>16008</v>
      </c>
      <c r="M3571" t="s">
        <v>8091</v>
      </c>
      <c r="N3571" t="s">
        <v>20596</v>
      </c>
      <c r="O3571" t="s">
        <v>3001</v>
      </c>
      <c r="P3571" t="s">
        <v>16010</v>
      </c>
      <c r="Q3571" t="s">
        <v>307</v>
      </c>
      <c r="R3571" t="b">
        <v>0</v>
      </c>
      <c r="S3571">
        <v>60000</v>
      </c>
      <c r="T3571" t="s">
        <v>3013</v>
      </c>
      <c r="U3571" t="s">
        <v>3003</v>
      </c>
      <c r="V3571">
        <v>60</v>
      </c>
      <c r="W3571" t="s">
        <v>3001</v>
      </c>
    </row>
    <row r="3572" spans="1:23" hidden="1" x14ac:dyDescent="0.35">
      <c r="A3572" t="s">
        <v>350</v>
      </c>
      <c r="C3572" s="403">
        <v>44760</v>
      </c>
      <c r="D3572" t="s">
        <v>3543</v>
      </c>
      <c r="E3572" t="s">
        <v>20597</v>
      </c>
      <c r="F3572" t="s">
        <v>20598</v>
      </c>
      <c r="G3572" t="s">
        <v>2920</v>
      </c>
      <c r="H3572" t="s">
        <v>20599</v>
      </c>
      <c r="I3572" t="s">
        <v>2920</v>
      </c>
      <c r="J3572" t="s">
        <v>3247</v>
      </c>
      <c r="K3572" t="s">
        <v>307</v>
      </c>
      <c r="L3572" t="s">
        <v>16008</v>
      </c>
      <c r="M3572" t="s">
        <v>1798</v>
      </c>
      <c r="N3572" t="s">
        <v>20600</v>
      </c>
      <c r="O3572" t="s">
        <v>3021</v>
      </c>
      <c r="P3572" t="s">
        <v>16010</v>
      </c>
      <c r="Q3572" t="s">
        <v>307</v>
      </c>
      <c r="R3572" t="b">
        <v>0</v>
      </c>
      <c r="S3572">
        <v>8000</v>
      </c>
      <c r="T3572" t="s">
        <v>3002</v>
      </c>
      <c r="U3572" t="s">
        <v>3003</v>
      </c>
      <c r="V3572">
        <v>8</v>
      </c>
      <c r="W3572" t="s">
        <v>3021</v>
      </c>
    </row>
    <row r="3573" spans="1:23" hidden="1" x14ac:dyDescent="0.35">
      <c r="A3573" t="s">
        <v>350</v>
      </c>
      <c r="C3573" s="403">
        <v>44760</v>
      </c>
      <c r="D3573" t="s">
        <v>3543</v>
      </c>
      <c r="E3573" t="s">
        <v>20601</v>
      </c>
      <c r="F3573" t="s">
        <v>20602</v>
      </c>
      <c r="G3573" t="s">
        <v>20603</v>
      </c>
      <c r="H3573" t="s">
        <v>20604</v>
      </c>
      <c r="I3573" t="s">
        <v>20603</v>
      </c>
      <c r="J3573" t="s">
        <v>3247</v>
      </c>
      <c r="K3573" t="s">
        <v>307</v>
      </c>
      <c r="L3573" t="s">
        <v>16008</v>
      </c>
      <c r="M3573" t="s">
        <v>1798</v>
      </c>
      <c r="N3573" t="s">
        <v>20605</v>
      </c>
      <c r="O3573" t="s">
        <v>3012</v>
      </c>
      <c r="P3573" t="s">
        <v>16010</v>
      </c>
      <c r="Q3573" t="s">
        <v>307</v>
      </c>
      <c r="R3573" t="b">
        <v>0</v>
      </c>
      <c r="S3573">
        <v>4000</v>
      </c>
      <c r="T3573" t="s">
        <v>3002</v>
      </c>
      <c r="U3573" t="s">
        <v>3003</v>
      </c>
      <c r="V3573">
        <v>4</v>
      </c>
      <c r="W3573" t="s">
        <v>3012</v>
      </c>
    </row>
    <row r="3574" spans="1:23" hidden="1" x14ac:dyDescent="0.35">
      <c r="A3574" t="s">
        <v>350</v>
      </c>
      <c r="C3574" s="403">
        <v>44760</v>
      </c>
      <c r="D3574" t="s">
        <v>3543</v>
      </c>
      <c r="E3574" t="s">
        <v>20606</v>
      </c>
      <c r="F3574" t="s">
        <v>20607</v>
      </c>
      <c r="G3574" t="s">
        <v>9058</v>
      </c>
      <c r="H3574" t="s">
        <v>20608</v>
      </c>
      <c r="I3574" t="s">
        <v>9058</v>
      </c>
      <c r="J3574" t="s">
        <v>3247</v>
      </c>
      <c r="K3574" t="s">
        <v>307</v>
      </c>
      <c r="L3574" t="s">
        <v>16008</v>
      </c>
      <c r="M3574" t="s">
        <v>1798</v>
      </c>
      <c r="N3574" t="s">
        <v>20609</v>
      </c>
      <c r="O3574" t="s">
        <v>3021</v>
      </c>
      <c r="P3574" t="s">
        <v>16010</v>
      </c>
      <c r="Q3574" t="s">
        <v>307</v>
      </c>
      <c r="R3574" t="b">
        <v>0</v>
      </c>
      <c r="S3574">
        <v>30000</v>
      </c>
      <c r="T3574" t="s">
        <v>3002</v>
      </c>
      <c r="U3574" t="s">
        <v>3003</v>
      </c>
      <c r="V3574">
        <v>30</v>
      </c>
      <c r="W3574" t="s">
        <v>3021</v>
      </c>
    </row>
    <row r="3575" spans="1:23" hidden="1" x14ac:dyDescent="0.35">
      <c r="A3575" t="s">
        <v>350</v>
      </c>
      <c r="C3575" s="403">
        <v>44760</v>
      </c>
      <c r="D3575" t="s">
        <v>3543</v>
      </c>
      <c r="E3575" t="s">
        <v>20610</v>
      </c>
      <c r="F3575" t="s">
        <v>20611</v>
      </c>
      <c r="G3575" t="s">
        <v>2775</v>
      </c>
      <c r="H3575" t="s">
        <v>20612</v>
      </c>
      <c r="I3575" t="s">
        <v>2775</v>
      </c>
      <c r="J3575" t="s">
        <v>3247</v>
      </c>
      <c r="K3575" t="s">
        <v>307</v>
      </c>
      <c r="L3575" t="s">
        <v>16008</v>
      </c>
      <c r="M3575" t="s">
        <v>1798</v>
      </c>
      <c r="N3575" t="s">
        <v>20613</v>
      </c>
      <c r="O3575" t="s">
        <v>3021</v>
      </c>
      <c r="P3575" t="s">
        <v>16010</v>
      </c>
      <c r="Q3575" t="s">
        <v>307</v>
      </c>
      <c r="R3575" t="b">
        <v>0</v>
      </c>
      <c r="S3575">
        <v>15000</v>
      </c>
      <c r="T3575" t="s">
        <v>3002</v>
      </c>
      <c r="U3575" t="s">
        <v>3003</v>
      </c>
      <c r="V3575">
        <v>15</v>
      </c>
      <c r="W3575" t="s">
        <v>3021</v>
      </c>
    </row>
    <row r="3576" spans="1:23" hidden="1" x14ac:dyDescent="0.35">
      <c r="A3576" t="s">
        <v>350</v>
      </c>
      <c r="C3576" s="403">
        <v>44760</v>
      </c>
      <c r="D3576" t="s">
        <v>3543</v>
      </c>
      <c r="E3576" t="s">
        <v>20614</v>
      </c>
      <c r="F3576" t="s">
        <v>20615</v>
      </c>
      <c r="G3576" t="s">
        <v>20616</v>
      </c>
      <c r="H3576" t="s">
        <v>20617</v>
      </c>
      <c r="I3576" t="s">
        <v>2715</v>
      </c>
      <c r="J3576" t="s">
        <v>3247</v>
      </c>
      <c r="K3576" t="s">
        <v>307</v>
      </c>
      <c r="L3576" t="s">
        <v>16008</v>
      </c>
      <c r="M3576" t="s">
        <v>1798</v>
      </c>
      <c r="N3576" t="s">
        <v>20618</v>
      </c>
      <c r="O3576" t="s">
        <v>3021</v>
      </c>
      <c r="P3576" t="s">
        <v>16010</v>
      </c>
      <c r="Q3576" t="s">
        <v>307</v>
      </c>
      <c r="R3576" t="b">
        <v>0</v>
      </c>
      <c r="S3576">
        <v>3000</v>
      </c>
      <c r="T3576" t="s">
        <v>3002</v>
      </c>
      <c r="U3576" t="s">
        <v>3003</v>
      </c>
      <c r="V3576">
        <v>3</v>
      </c>
      <c r="W3576" t="s">
        <v>3021</v>
      </c>
    </row>
    <row r="3577" spans="1:23" hidden="1" x14ac:dyDescent="0.35">
      <c r="A3577" t="s">
        <v>350</v>
      </c>
      <c r="C3577" s="403">
        <v>44760</v>
      </c>
      <c r="D3577" t="s">
        <v>3543</v>
      </c>
      <c r="E3577" t="s">
        <v>20619</v>
      </c>
      <c r="F3577" t="s">
        <v>20620</v>
      </c>
      <c r="G3577" t="s">
        <v>2503</v>
      </c>
      <c r="H3577" t="s">
        <v>20621</v>
      </c>
      <c r="I3577" t="s">
        <v>2503</v>
      </c>
      <c r="J3577" t="s">
        <v>3247</v>
      </c>
      <c r="K3577" t="s">
        <v>307</v>
      </c>
      <c r="L3577" t="s">
        <v>20568</v>
      </c>
      <c r="M3577" t="s">
        <v>1798</v>
      </c>
      <c r="N3577" t="s">
        <v>20622</v>
      </c>
      <c r="O3577" t="s">
        <v>3021</v>
      </c>
      <c r="P3577" t="s">
        <v>20570</v>
      </c>
      <c r="Q3577" t="s">
        <v>307</v>
      </c>
      <c r="R3577" t="b">
        <v>0</v>
      </c>
      <c r="S3577">
        <v>3000</v>
      </c>
      <c r="T3577" t="s">
        <v>3002</v>
      </c>
      <c r="U3577" t="s">
        <v>3003</v>
      </c>
      <c r="V3577">
        <v>3</v>
      </c>
      <c r="W3577" t="s">
        <v>3021</v>
      </c>
    </row>
    <row r="3578" spans="1:23" hidden="1" x14ac:dyDescent="0.35">
      <c r="A3578" t="s">
        <v>2189</v>
      </c>
      <c r="C3578" s="403">
        <v>44759</v>
      </c>
      <c r="D3578" t="s">
        <v>3543</v>
      </c>
      <c r="E3578" t="s">
        <v>20623</v>
      </c>
      <c r="F3578" t="s">
        <v>20624</v>
      </c>
      <c r="G3578" t="s">
        <v>2268</v>
      </c>
      <c r="H3578" t="s">
        <v>20625</v>
      </c>
      <c r="I3578" t="s">
        <v>2268</v>
      </c>
      <c r="J3578" t="s">
        <v>101</v>
      </c>
      <c r="K3578" t="s">
        <v>806</v>
      </c>
      <c r="L3578" t="s">
        <v>20626</v>
      </c>
      <c r="M3578" t="s">
        <v>1798</v>
      </c>
      <c r="N3578" t="s">
        <v>20627</v>
      </c>
      <c r="O3578" t="s">
        <v>3012</v>
      </c>
      <c r="P3578" t="s">
        <v>20628</v>
      </c>
      <c r="Q3578" t="s">
        <v>293</v>
      </c>
      <c r="R3578" t="b">
        <v>0</v>
      </c>
      <c r="S3578">
        <v>2000</v>
      </c>
      <c r="T3578" t="s">
        <v>3002</v>
      </c>
      <c r="U3578" t="s">
        <v>3003</v>
      </c>
      <c r="V3578">
        <v>2</v>
      </c>
      <c r="W3578" t="s">
        <v>3012</v>
      </c>
    </row>
    <row r="3579" spans="1:23" hidden="1" x14ac:dyDescent="0.35">
      <c r="A3579" t="s">
        <v>2189</v>
      </c>
      <c r="C3579" s="403">
        <v>44759</v>
      </c>
      <c r="D3579" t="s">
        <v>3543</v>
      </c>
      <c r="E3579" t="s">
        <v>20629</v>
      </c>
      <c r="F3579" t="s">
        <v>20630</v>
      </c>
      <c r="G3579" t="s">
        <v>20631</v>
      </c>
      <c r="H3579" t="s">
        <v>20632</v>
      </c>
      <c r="I3579" t="s">
        <v>20631</v>
      </c>
      <c r="J3579" t="s">
        <v>101</v>
      </c>
      <c r="K3579" t="s">
        <v>806</v>
      </c>
      <c r="L3579" t="s">
        <v>20626</v>
      </c>
      <c r="M3579" t="s">
        <v>1798</v>
      </c>
      <c r="N3579" t="s">
        <v>20633</v>
      </c>
      <c r="O3579" t="s">
        <v>3012</v>
      </c>
      <c r="P3579" t="s">
        <v>20628</v>
      </c>
      <c r="Q3579" t="s">
        <v>293</v>
      </c>
      <c r="R3579" t="b">
        <v>0</v>
      </c>
      <c r="S3579">
        <v>5000</v>
      </c>
      <c r="T3579" t="s">
        <v>3002</v>
      </c>
      <c r="U3579" t="s">
        <v>3003</v>
      </c>
      <c r="V3579">
        <v>5</v>
      </c>
      <c r="W3579" t="s">
        <v>3012</v>
      </c>
    </row>
    <row r="3580" spans="1:23" hidden="1" x14ac:dyDescent="0.35">
      <c r="A3580" t="s">
        <v>2189</v>
      </c>
      <c r="C3580" s="403">
        <v>44759</v>
      </c>
      <c r="D3580" t="s">
        <v>3543</v>
      </c>
      <c r="E3580" t="s">
        <v>20634</v>
      </c>
      <c r="F3580" t="s">
        <v>20635</v>
      </c>
      <c r="G3580" t="s">
        <v>2370</v>
      </c>
      <c r="H3580" t="s">
        <v>20636</v>
      </c>
      <c r="I3580" t="s">
        <v>2370</v>
      </c>
      <c r="J3580" t="s">
        <v>101</v>
      </c>
      <c r="K3580" t="s">
        <v>806</v>
      </c>
      <c r="L3580" t="s">
        <v>20626</v>
      </c>
      <c r="M3580" t="s">
        <v>1798</v>
      </c>
      <c r="N3580" t="s">
        <v>20637</v>
      </c>
      <c r="O3580" t="s">
        <v>3012</v>
      </c>
      <c r="P3580" t="s">
        <v>20628</v>
      </c>
      <c r="Q3580" t="s">
        <v>293</v>
      </c>
      <c r="R3580" t="b">
        <v>0</v>
      </c>
      <c r="S3580">
        <v>1200</v>
      </c>
      <c r="T3580" t="s">
        <v>3002</v>
      </c>
      <c r="U3580" t="s">
        <v>3003</v>
      </c>
      <c r="V3580">
        <v>1.2</v>
      </c>
      <c r="W3580" t="s">
        <v>3012</v>
      </c>
    </row>
    <row r="3581" spans="1:23" hidden="1" x14ac:dyDescent="0.35">
      <c r="A3581" t="s">
        <v>2189</v>
      </c>
      <c r="C3581" s="403">
        <v>44759</v>
      </c>
      <c r="D3581" t="s">
        <v>3543</v>
      </c>
      <c r="E3581" t="s">
        <v>20638</v>
      </c>
      <c r="F3581" t="s">
        <v>20639</v>
      </c>
      <c r="G3581" t="s">
        <v>2431</v>
      </c>
      <c r="H3581" t="s">
        <v>20640</v>
      </c>
      <c r="I3581" t="s">
        <v>2431</v>
      </c>
      <c r="J3581" t="s">
        <v>101</v>
      </c>
      <c r="K3581" t="s">
        <v>806</v>
      </c>
      <c r="L3581" t="s">
        <v>20626</v>
      </c>
      <c r="M3581" t="s">
        <v>1798</v>
      </c>
      <c r="N3581" t="s">
        <v>20637</v>
      </c>
      <c r="O3581" t="s">
        <v>3012</v>
      </c>
      <c r="P3581" t="s">
        <v>20628</v>
      </c>
      <c r="Q3581" t="s">
        <v>293</v>
      </c>
      <c r="R3581" t="b">
        <v>0</v>
      </c>
      <c r="S3581">
        <v>3000</v>
      </c>
      <c r="T3581" t="s">
        <v>3002</v>
      </c>
      <c r="U3581" t="s">
        <v>3003</v>
      </c>
      <c r="V3581">
        <v>3</v>
      </c>
      <c r="W3581" t="s">
        <v>3012</v>
      </c>
    </row>
    <row r="3582" spans="1:23" hidden="1" x14ac:dyDescent="0.35">
      <c r="A3582" t="s">
        <v>2189</v>
      </c>
      <c r="C3582" s="403">
        <v>44759</v>
      </c>
      <c r="D3582" t="s">
        <v>3543</v>
      </c>
      <c r="E3582" t="s">
        <v>20641</v>
      </c>
      <c r="F3582" t="s">
        <v>20642</v>
      </c>
      <c r="G3582" t="s">
        <v>796</v>
      </c>
      <c r="H3582" t="s">
        <v>20643</v>
      </c>
      <c r="I3582" t="s">
        <v>796</v>
      </c>
      <c r="J3582" t="s">
        <v>101</v>
      </c>
      <c r="K3582" t="s">
        <v>806</v>
      </c>
      <c r="L3582" t="s">
        <v>20626</v>
      </c>
      <c r="M3582" t="s">
        <v>1798</v>
      </c>
      <c r="N3582" t="s">
        <v>20644</v>
      </c>
      <c r="O3582" t="s">
        <v>3012</v>
      </c>
      <c r="P3582" t="s">
        <v>20628</v>
      </c>
      <c r="Q3582" t="s">
        <v>293</v>
      </c>
      <c r="R3582" t="b">
        <v>0</v>
      </c>
      <c r="S3582">
        <v>2000</v>
      </c>
      <c r="T3582" t="s">
        <v>3002</v>
      </c>
      <c r="U3582" t="s">
        <v>3003</v>
      </c>
      <c r="V3582">
        <v>2</v>
      </c>
      <c r="W3582" t="s">
        <v>3012</v>
      </c>
    </row>
    <row r="3583" spans="1:23" hidden="1" x14ac:dyDescent="0.35">
      <c r="A3583" t="s">
        <v>2189</v>
      </c>
      <c r="C3583" s="403">
        <v>44759</v>
      </c>
      <c r="D3583" t="s">
        <v>3543</v>
      </c>
      <c r="E3583" t="s">
        <v>20645</v>
      </c>
      <c r="F3583" t="s">
        <v>20646</v>
      </c>
      <c r="G3583" t="s">
        <v>488</v>
      </c>
      <c r="H3583" t="s">
        <v>20647</v>
      </c>
      <c r="I3583" t="s">
        <v>488</v>
      </c>
      <c r="J3583" t="s">
        <v>101</v>
      </c>
      <c r="K3583" t="s">
        <v>806</v>
      </c>
      <c r="L3583" t="s">
        <v>20626</v>
      </c>
      <c r="M3583" t="s">
        <v>1798</v>
      </c>
      <c r="N3583" t="s">
        <v>20648</v>
      </c>
      <c r="O3583" t="s">
        <v>3012</v>
      </c>
      <c r="P3583" t="s">
        <v>20628</v>
      </c>
      <c r="Q3583" t="s">
        <v>293</v>
      </c>
      <c r="R3583" t="b">
        <v>0</v>
      </c>
      <c r="S3583">
        <v>0</v>
      </c>
      <c r="T3583" t="s">
        <v>3002</v>
      </c>
      <c r="U3583" t="s">
        <v>3003</v>
      </c>
      <c r="V3583">
        <v>0</v>
      </c>
      <c r="W3583" t="s">
        <v>3012</v>
      </c>
    </row>
    <row r="3584" spans="1:23" hidden="1" x14ac:dyDescent="0.35">
      <c r="A3584" t="s">
        <v>2189</v>
      </c>
      <c r="C3584" s="403">
        <v>44759</v>
      </c>
      <c r="D3584" t="s">
        <v>3543</v>
      </c>
      <c r="E3584" t="s">
        <v>20649</v>
      </c>
      <c r="F3584" t="s">
        <v>20650</v>
      </c>
      <c r="G3584" t="s">
        <v>2293</v>
      </c>
      <c r="H3584" t="s">
        <v>20651</v>
      </c>
      <c r="I3584" t="s">
        <v>2293</v>
      </c>
      <c r="J3584" t="s">
        <v>101</v>
      </c>
      <c r="K3584" t="s">
        <v>806</v>
      </c>
      <c r="L3584" t="s">
        <v>20626</v>
      </c>
      <c r="M3584" t="s">
        <v>1798</v>
      </c>
      <c r="N3584" t="s">
        <v>20637</v>
      </c>
      <c r="O3584" t="s">
        <v>3012</v>
      </c>
      <c r="P3584" t="s">
        <v>20628</v>
      </c>
      <c r="Q3584" t="s">
        <v>293</v>
      </c>
      <c r="R3584" t="b">
        <v>0</v>
      </c>
      <c r="S3584">
        <v>1500</v>
      </c>
      <c r="T3584" t="s">
        <v>3002</v>
      </c>
      <c r="U3584" t="s">
        <v>3003</v>
      </c>
      <c r="V3584">
        <v>1.5</v>
      </c>
      <c r="W3584" t="s">
        <v>3012</v>
      </c>
    </row>
    <row r="3585" spans="1:23" hidden="1" x14ac:dyDescent="0.35">
      <c r="A3585" t="s">
        <v>2189</v>
      </c>
      <c r="C3585" s="403">
        <v>44759</v>
      </c>
      <c r="D3585" t="s">
        <v>3543</v>
      </c>
      <c r="E3585" t="s">
        <v>20652</v>
      </c>
      <c r="F3585" t="s">
        <v>20653</v>
      </c>
      <c r="G3585" t="s">
        <v>136</v>
      </c>
      <c r="H3585" t="s">
        <v>20654</v>
      </c>
      <c r="I3585" t="s">
        <v>136</v>
      </c>
      <c r="J3585" t="s">
        <v>101</v>
      </c>
      <c r="K3585" t="s">
        <v>806</v>
      </c>
      <c r="L3585" t="s">
        <v>20626</v>
      </c>
      <c r="M3585" t="s">
        <v>1798</v>
      </c>
      <c r="N3585" t="s">
        <v>20655</v>
      </c>
      <c r="O3585" t="s">
        <v>3012</v>
      </c>
      <c r="P3585" t="s">
        <v>20628</v>
      </c>
      <c r="Q3585" t="s">
        <v>293</v>
      </c>
      <c r="R3585" t="b">
        <v>0</v>
      </c>
      <c r="S3585">
        <v>1500</v>
      </c>
      <c r="T3585" t="s">
        <v>3002</v>
      </c>
      <c r="U3585" t="s">
        <v>3003</v>
      </c>
      <c r="V3585">
        <v>1.5</v>
      </c>
      <c r="W3585" t="s">
        <v>3012</v>
      </c>
    </row>
    <row r="3586" spans="1:23" hidden="1" x14ac:dyDescent="0.35">
      <c r="A3586" t="s">
        <v>350</v>
      </c>
      <c r="C3586" s="403">
        <v>44759</v>
      </c>
      <c r="D3586" t="s">
        <v>3543</v>
      </c>
      <c r="E3586" t="s">
        <v>20656</v>
      </c>
      <c r="F3586" t="s">
        <v>20657</v>
      </c>
      <c r="G3586" t="s">
        <v>20658</v>
      </c>
      <c r="H3586" t="s">
        <v>20659</v>
      </c>
      <c r="I3586" t="s">
        <v>20660</v>
      </c>
      <c r="J3586" t="s">
        <v>3247</v>
      </c>
      <c r="K3586" t="s">
        <v>307</v>
      </c>
      <c r="L3586" t="s">
        <v>11086</v>
      </c>
      <c r="M3586" t="s">
        <v>1798</v>
      </c>
      <c r="N3586" t="s">
        <v>20661</v>
      </c>
      <c r="O3586" t="s">
        <v>3021</v>
      </c>
      <c r="P3586" t="s">
        <v>11265</v>
      </c>
      <c r="Q3586" t="s">
        <v>307</v>
      </c>
      <c r="R3586" t="b">
        <v>0</v>
      </c>
      <c r="S3586">
        <v>10000</v>
      </c>
      <c r="T3586" t="s">
        <v>3002</v>
      </c>
      <c r="U3586" t="s">
        <v>3003</v>
      </c>
      <c r="V3586">
        <v>10</v>
      </c>
      <c r="W3586" t="s">
        <v>3021</v>
      </c>
    </row>
    <row r="3587" spans="1:23" hidden="1" x14ac:dyDescent="0.35">
      <c r="A3587" t="s">
        <v>350</v>
      </c>
      <c r="C3587" s="403">
        <v>44759</v>
      </c>
      <c r="D3587" t="s">
        <v>3543</v>
      </c>
      <c r="E3587" t="s">
        <v>20662</v>
      </c>
      <c r="F3587" t="s">
        <v>20663</v>
      </c>
      <c r="G3587" t="s">
        <v>2286</v>
      </c>
      <c r="H3587" t="s">
        <v>20664</v>
      </c>
      <c r="I3587" t="s">
        <v>2286</v>
      </c>
      <c r="J3587" t="s">
        <v>3247</v>
      </c>
      <c r="K3587" t="s">
        <v>307</v>
      </c>
      <c r="L3587" t="s">
        <v>11086</v>
      </c>
      <c r="M3587" t="s">
        <v>1798</v>
      </c>
      <c r="N3587" t="s">
        <v>20665</v>
      </c>
      <c r="O3587" t="s">
        <v>3012</v>
      </c>
      <c r="P3587" t="s">
        <v>11265</v>
      </c>
      <c r="Q3587" t="s">
        <v>307</v>
      </c>
      <c r="R3587" t="b">
        <v>0</v>
      </c>
      <c r="S3587">
        <v>5000</v>
      </c>
      <c r="T3587" t="s">
        <v>3002</v>
      </c>
      <c r="U3587" t="s">
        <v>3003</v>
      </c>
      <c r="V3587">
        <v>5</v>
      </c>
      <c r="W3587" t="s">
        <v>3012</v>
      </c>
    </row>
    <row r="3588" spans="1:23" hidden="1" x14ac:dyDescent="0.35">
      <c r="A3588" t="s">
        <v>350</v>
      </c>
      <c r="C3588" s="403">
        <v>44759</v>
      </c>
      <c r="D3588" t="s">
        <v>3543</v>
      </c>
      <c r="E3588" t="s">
        <v>20666</v>
      </c>
      <c r="F3588" t="s">
        <v>20667</v>
      </c>
      <c r="G3588" t="s">
        <v>20668</v>
      </c>
      <c r="H3588" t="s">
        <v>20669</v>
      </c>
      <c r="I3588" t="s">
        <v>20668</v>
      </c>
      <c r="J3588" t="s">
        <v>3247</v>
      </c>
      <c r="K3588" t="s">
        <v>307</v>
      </c>
      <c r="L3588" t="s">
        <v>11086</v>
      </c>
      <c r="M3588" t="s">
        <v>1798</v>
      </c>
      <c r="N3588" t="s">
        <v>20670</v>
      </c>
      <c r="O3588" t="s">
        <v>3012</v>
      </c>
      <c r="P3588" t="s">
        <v>11265</v>
      </c>
      <c r="Q3588" t="s">
        <v>307</v>
      </c>
      <c r="R3588" t="b">
        <v>0</v>
      </c>
      <c r="S3588">
        <v>2000</v>
      </c>
      <c r="T3588" t="s">
        <v>3002</v>
      </c>
      <c r="U3588" t="s">
        <v>3003</v>
      </c>
      <c r="V3588">
        <v>2</v>
      </c>
      <c r="W3588" t="s">
        <v>3012</v>
      </c>
    </row>
    <row r="3589" spans="1:23" hidden="1" x14ac:dyDescent="0.35">
      <c r="A3589" t="s">
        <v>350</v>
      </c>
      <c r="C3589" s="403">
        <v>44759</v>
      </c>
      <c r="D3589" t="s">
        <v>3543</v>
      </c>
      <c r="E3589" t="s">
        <v>20671</v>
      </c>
      <c r="F3589" t="s">
        <v>20672</v>
      </c>
      <c r="G3589" t="s">
        <v>2474</v>
      </c>
      <c r="H3589" t="s">
        <v>20673</v>
      </c>
      <c r="I3589" t="s">
        <v>2474</v>
      </c>
      <c r="J3589" t="s">
        <v>3247</v>
      </c>
      <c r="K3589" t="s">
        <v>307</v>
      </c>
      <c r="L3589" t="s">
        <v>11086</v>
      </c>
      <c r="M3589" t="s">
        <v>1798</v>
      </c>
      <c r="N3589" t="s">
        <v>20674</v>
      </c>
      <c r="O3589" t="s">
        <v>3021</v>
      </c>
      <c r="P3589" t="s">
        <v>11265</v>
      </c>
      <c r="Q3589" t="s">
        <v>307</v>
      </c>
      <c r="R3589" t="b">
        <v>0</v>
      </c>
      <c r="S3589">
        <v>10000</v>
      </c>
      <c r="T3589" t="s">
        <v>3002</v>
      </c>
      <c r="U3589" t="s">
        <v>3003</v>
      </c>
      <c r="V3589">
        <v>10</v>
      </c>
      <c r="W3589" t="s">
        <v>3021</v>
      </c>
    </row>
    <row r="3590" spans="1:23" hidden="1" x14ac:dyDescent="0.35">
      <c r="A3590" t="s">
        <v>350</v>
      </c>
      <c r="C3590" s="403">
        <v>44759</v>
      </c>
      <c r="D3590" t="s">
        <v>3543</v>
      </c>
      <c r="E3590" t="s">
        <v>20675</v>
      </c>
      <c r="F3590" t="s">
        <v>20676</v>
      </c>
      <c r="G3590" t="s">
        <v>3347</v>
      </c>
      <c r="H3590" t="s">
        <v>20677</v>
      </c>
      <c r="I3590" t="s">
        <v>3347</v>
      </c>
      <c r="J3590" t="s">
        <v>3247</v>
      </c>
      <c r="K3590" t="s">
        <v>307</v>
      </c>
      <c r="L3590" t="s">
        <v>11086</v>
      </c>
      <c r="M3590" t="s">
        <v>1798</v>
      </c>
      <c r="N3590" t="s">
        <v>20678</v>
      </c>
      <c r="O3590" t="s">
        <v>3021</v>
      </c>
      <c r="P3590" t="s">
        <v>11265</v>
      </c>
      <c r="Q3590" t="s">
        <v>307</v>
      </c>
      <c r="R3590" t="b">
        <v>0</v>
      </c>
      <c r="S3590">
        <v>0</v>
      </c>
      <c r="T3590" t="s">
        <v>3002</v>
      </c>
      <c r="U3590" t="s">
        <v>3003</v>
      </c>
      <c r="V3590">
        <v>0</v>
      </c>
      <c r="W3590" t="s">
        <v>3021</v>
      </c>
    </row>
    <row r="3591" spans="1:23" hidden="1" x14ac:dyDescent="0.35">
      <c r="A3591" t="s">
        <v>350</v>
      </c>
      <c r="C3591" s="403">
        <v>44759</v>
      </c>
      <c r="D3591" t="s">
        <v>3543</v>
      </c>
      <c r="E3591" t="s">
        <v>20679</v>
      </c>
      <c r="F3591" t="s">
        <v>20680</v>
      </c>
      <c r="G3591" t="s">
        <v>2779</v>
      </c>
      <c r="H3591" t="s">
        <v>20681</v>
      </c>
      <c r="I3591" t="s">
        <v>2779</v>
      </c>
      <c r="J3591" t="s">
        <v>3247</v>
      </c>
      <c r="K3591" t="s">
        <v>307</v>
      </c>
      <c r="L3591" t="s">
        <v>11086</v>
      </c>
      <c r="M3591" t="s">
        <v>1798</v>
      </c>
      <c r="N3591" t="s">
        <v>20682</v>
      </c>
      <c r="O3591" t="s">
        <v>3021</v>
      </c>
      <c r="P3591" t="s">
        <v>11265</v>
      </c>
      <c r="Q3591" t="s">
        <v>307</v>
      </c>
      <c r="R3591" t="b">
        <v>0</v>
      </c>
      <c r="S3591">
        <v>3000</v>
      </c>
      <c r="T3591" t="s">
        <v>3002</v>
      </c>
      <c r="U3591" t="s">
        <v>3003</v>
      </c>
      <c r="V3591">
        <v>3</v>
      </c>
      <c r="W3591" t="s">
        <v>3021</v>
      </c>
    </row>
    <row r="3592" spans="1:23" hidden="1" x14ac:dyDescent="0.35">
      <c r="A3592" t="s">
        <v>2189</v>
      </c>
      <c r="C3592" s="403">
        <v>44759</v>
      </c>
      <c r="D3592" t="s">
        <v>3543</v>
      </c>
      <c r="E3592" t="s">
        <v>20683</v>
      </c>
      <c r="F3592" t="s">
        <v>20684</v>
      </c>
      <c r="G3592" t="s">
        <v>2382</v>
      </c>
      <c r="H3592" t="s">
        <v>20685</v>
      </c>
      <c r="I3592" t="s">
        <v>2382</v>
      </c>
      <c r="J3592" t="s">
        <v>101</v>
      </c>
      <c r="K3592" t="s">
        <v>806</v>
      </c>
      <c r="L3592" t="s">
        <v>10643</v>
      </c>
      <c r="M3592" t="s">
        <v>1798</v>
      </c>
      <c r="N3592" t="s">
        <v>20686</v>
      </c>
      <c r="O3592" t="s">
        <v>3012</v>
      </c>
      <c r="P3592" t="s">
        <v>10645</v>
      </c>
      <c r="Q3592" t="s">
        <v>293</v>
      </c>
      <c r="R3592" t="b">
        <v>0</v>
      </c>
      <c r="S3592">
        <v>2000</v>
      </c>
      <c r="T3592" t="s">
        <v>3002</v>
      </c>
      <c r="U3592" t="s">
        <v>3003</v>
      </c>
      <c r="V3592">
        <v>2</v>
      </c>
      <c r="W3592" t="s">
        <v>3012</v>
      </c>
    </row>
    <row r="3593" spans="1:23" hidden="1" x14ac:dyDescent="0.35">
      <c r="A3593" t="s">
        <v>2189</v>
      </c>
      <c r="C3593" s="403">
        <v>44759</v>
      </c>
      <c r="D3593" t="s">
        <v>3543</v>
      </c>
      <c r="E3593" t="s">
        <v>20687</v>
      </c>
      <c r="F3593" t="s">
        <v>20688</v>
      </c>
      <c r="G3593" t="s">
        <v>20689</v>
      </c>
      <c r="H3593" t="s">
        <v>20690</v>
      </c>
      <c r="I3593" t="s">
        <v>15640</v>
      </c>
      <c r="J3593" t="s">
        <v>101</v>
      </c>
      <c r="K3593" t="s">
        <v>806</v>
      </c>
      <c r="L3593" t="s">
        <v>10643</v>
      </c>
      <c r="M3593" t="s">
        <v>1798</v>
      </c>
      <c r="N3593" t="s">
        <v>20686</v>
      </c>
      <c r="O3593" t="s">
        <v>3012</v>
      </c>
      <c r="P3593" t="s">
        <v>10645</v>
      </c>
      <c r="Q3593" t="s">
        <v>293</v>
      </c>
      <c r="R3593" t="b">
        <v>0</v>
      </c>
      <c r="S3593">
        <v>4000</v>
      </c>
      <c r="T3593" t="s">
        <v>3002</v>
      </c>
      <c r="U3593" t="s">
        <v>3003</v>
      </c>
      <c r="V3593">
        <v>4</v>
      </c>
      <c r="W3593" t="s">
        <v>3012</v>
      </c>
    </row>
    <row r="3594" spans="1:23" hidden="1" x14ac:dyDescent="0.35">
      <c r="A3594" t="s">
        <v>2189</v>
      </c>
      <c r="C3594" s="403">
        <v>44759</v>
      </c>
      <c r="D3594" t="s">
        <v>3543</v>
      </c>
      <c r="E3594" t="s">
        <v>20691</v>
      </c>
      <c r="F3594" t="s">
        <v>20692</v>
      </c>
      <c r="G3594" t="s">
        <v>6103</v>
      </c>
      <c r="H3594" t="s">
        <v>20693</v>
      </c>
      <c r="I3594" t="s">
        <v>6103</v>
      </c>
      <c r="J3594" t="s">
        <v>101</v>
      </c>
      <c r="K3594" t="s">
        <v>806</v>
      </c>
      <c r="L3594" t="s">
        <v>10029</v>
      </c>
      <c r="M3594" t="s">
        <v>1798</v>
      </c>
      <c r="N3594" t="s">
        <v>20694</v>
      </c>
      <c r="O3594" t="s">
        <v>3012</v>
      </c>
      <c r="P3594" t="s">
        <v>10030</v>
      </c>
      <c r="Q3594" t="s">
        <v>293</v>
      </c>
      <c r="R3594" t="b">
        <v>0</v>
      </c>
      <c r="S3594">
        <v>4000</v>
      </c>
      <c r="T3594" t="s">
        <v>3002</v>
      </c>
      <c r="U3594" t="s">
        <v>3003</v>
      </c>
      <c r="V3594">
        <v>4</v>
      </c>
      <c r="W3594" t="s">
        <v>3012</v>
      </c>
    </row>
    <row r="3595" spans="1:23" hidden="1" x14ac:dyDescent="0.35">
      <c r="A3595" t="s">
        <v>2189</v>
      </c>
      <c r="C3595" s="403">
        <v>44759</v>
      </c>
      <c r="D3595" t="s">
        <v>3543</v>
      </c>
      <c r="E3595" t="s">
        <v>20695</v>
      </c>
      <c r="F3595" t="s">
        <v>20696</v>
      </c>
      <c r="G3595" t="s">
        <v>2541</v>
      </c>
      <c r="H3595" t="s">
        <v>20697</v>
      </c>
      <c r="I3595" t="s">
        <v>2541</v>
      </c>
      <c r="J3595" t="s">
        <v>101</v>
      </c>
      <c r="K3595" t="s">
        <v>806</v>
      </c>
      <c r="L3595" t="s">
        <v>10029</v>
      </c>
      <c r="M3595" t="s">
        <v>1798</v>
      </c>
      <c r="N3595" t="s">
        <v>20698</v>
      </c>
      <c r="O3595" t="s">
        <v>3012</v>
      </c>
      <c r="P3595" t="s">
        <v>10030</v>
      </c>
      <c r="Q3595" t="s">
        <v>293</v>
      </c>
      <c r="R3595" t="b">
        <v>0</v>
      </c>
      <c r="S3595">
        <v>1500</v>
      </c>
      <c r="T3595" t="s">
        <v>3002</v>
      </c>
      <c r="U3595" t="s">
        <v>3003</v>
      </c>
      <c r="V3595">
        <v>1.5</v>
      </c>
      <c r="W3595" t="s">
        <v>3012</v>
      </c>
    </row>
    <row r="3596" spans="1:23" hidden="1" x14ac:dyDescent="0.35">
      <c r="A3596" t="s">
        <v>350</v>
      </c>
      <c r="C3596" s="403">
        <v>44759</v>
      </c>
      <c r="D3596" t="s">
        <v>3543</v>
      </c>
      <c r="E3596" t="s">
        <v>20699</v>
      </c>
      <c r="F3596" t="s">
        <v>20700</v>
      </c>
      <c r="G3596" t="s">
        <v>9491</v>
      </c>
      <c r="H3596" t="s">
        <v>20701</v>
      </c>
      <c r="I3596" t="s">
        <v>9491</v>
      </c>
      <c r="J3596" t="s">
        <v>3247</v>
      </c>
      <c r="K3596" t="s">
        <v>307</v>
      </c>
      <c r="L3596" t="s">
        <v>3057</v>
      </c>
      <c r="M3596" t="s">
        <v>1798</v>
      </c>
      <c r="N3596" t="s">
        <v>20702</v>
      </c>
      <c r="O3596" t="s">
        <v>3021</v>
      </c>
      <c r="P3596" t="s">
        <v>20512</v>
      </c>
      <c r="Q3596" t="s">
        <v>307</v>
      </c>
      <c r="R3596" t="b">
        <v>0</v>
      </c>
      <c r="S3596">
        <v>60000</v>
      </c>
      <c r="T3596" t="s">
        <v>3002</v>
      </c>
      <c r="U3596" t="s">
        <v>3003</v>
      </c>
      <c r="V3596">
        <v>60</v>
      </c>
      <c r="W3596" t="s">
        <v>3021</v>
      </c>
    </row>
    <row r="3597" spans="1:23" hidden="1" x14ac:dyDescent="0.35">
      <c r="A3597" t="s">
        <v>2189</v>
      </c>
      <c r="C3597" s="403">
        <v>44758</v>
      </c>
      <c r="D3597" t="s">
        <v>3543</v>
      </c>
      <c r="E3597" t="s">
        <v>20703</v>
      </c>
      <c r="F3597" t="s">
        <v>20704</v>
      </c>
      <c r="G3597" t="s">
        <v>8979</v>
      </c>
      <c r="H3597" t="s">
        <v>20705</v>
      </c>
      <c r="I3597" t="s">
        <v>8979</v>
      </c>
      <c r="J3597" t="s">
        <v>101</v>
      </c>
      <c r="K3597" t="s">
        <v>806</v>
      </c>
      <c r="L3597" t="s">
        <v>20706</v>
      </c>
      <c r="M3597" t="s">
        <v>1798</v>
      </c>
      <c r="N3597" t="s">
        <v>20707</v>
      </c>
      <c r="O3597" t="s">
        <v>3012</v>
      </c>
      <c r="P3597" t="s">
        <v>20708</v>
      </c>
      <c r="Q3597" t="s">
        <v>293</v>
      </c>
      <c r="R3597" t="b">
        <v>0</v>
      </c>
      <c r="S3597">
        <v>3000</v>
      </c>
      <c r="T3597" t="s">
        <v>3002</v>
      </c>
      <c r="U3597" t="s">
        <v>3003</v>
      </c>
      <c r="V3597">
        <v>3</v>
      </c>
      <c r="W3597" t="s">
        <v>3012</v>
      </c>
    </row>
    <row r="3598" spans="1:23" hidden="1" x14ac:dyDescent="0.35">
      <c r="A3598" t="s">
        <v>2189</v>
      </c>
      <c r="C3598" s="403">
        <v>44758</v>
      </c>
      <c r="D3598" t="s">
        <v>3543</v>
      </c>
      <c r="E3598" t="s">
        <v>20709</v>
      </c>
      <c r="F3598" t="s">
        <v>20710</v>
      </c>
      <c r="G3598" t="s">
        <v>1935</v>
      </c>
      <c r="H3598" t="s">
        <v>20711</v>
      </c>
      <c r="I3598" t="s">
        <v>1935</v>
      </c>
      <c r="J3598" t="s">
        <v>101</v>
      </c>
      <c r="K3598" t="s">
        <v>806</v>
      </c>
      <c r="L3598" t="s">
        <v>20706</v>
      </c>
      <c r="M3598" t="s">
        <v>1798</v>
      </c>
      <c r="N3598" t="s">
        <v>20712</v>
      </c>
      <c r="O3598" t="s">
        <v>3012</v>
      </c>
      <c r="P3598" t="s">
        <v>20708</v>
      </c>
      <c r="Q3598" t="s">
        <v>293</v>
      </c>
      <c r="R3598" t="b">
        <v>0</v>
      </c>
      <c r="S3598">
        <v>1000</v>
      </c>
      <c r="T3598" t="s">
        <v>3002</v>
      </c>
      <c r="U3598" t="s">
        <v>3003</v>
      </c>
      <c r="V3598">
        <v>1</v>
      </c>
      <c r="W3598" t="s">
        <v>3012</v>
      </c>
    </row>
    <row r="3599" spans="1:23" hidden="1" x14ac:dyDescent="0.35">
      <c r="A3599" t="s">
        <v>2189</v>
      </c>
      <c r="C3599" s="403">
        <v>44758</v>
      </c>
      <c r="D3599" t="s">
        <v>3543</v>
      </c>
      <c r="E3599" t="s">
        <v>20713</v>
      </c>
      <c r="F3599" t="s">
        <v>20714</v>
      </c>
      <c r="G3599" t="s">
        <v>2318</v>
      </c>
      <c r="H3599" t="s">
        <v>20715</v>
      </c>
      <c r="I3599" t="s">
        <v>2318</v>
      </c>
      <c r="J3599" t="s">
        <v>101</v>
      </c>
      <c r="K3599" t="s">
        <v>806</v>
      </c>
      <c r="L3599" t="s">
        <v>20706</v>
      </c>
      <c r="M3599" t="s">
        <v>1798</v>
      </c>
      <c r="N3599" t="s">
        <v>20707</v>
      </c>
      <c r="O3599" t="s">
        <v>3012</v>
      </c>
      <c r="P3599" t="s">
        <v>20708</v>
      </c>
      <c r="Q3599" t="s">
        <v>293</v>
      </c>
      <c r="R3599" t="b">
        <v>0</v>
      </c>
      <c r="S3599">
        <v>3000</v>
      </c>
      <c r="T3599" t="s">
        <v>3002</v>
      </c>
      <c r="U3599" t="s">
        <v>3003</v>
      </c>
      <c r="V3599">
        <v>3</v>
      </c>
      <c r="W3599" t="s">
        <v>3012</v>
      </c>
    </row>
    <row r="3600" spans="1:23" hidden="1" x14ac:dyDescent="0.35">
      <c r="A3600" t="s">
        <v>2189</v>
      </c>
      <c r="C3600" s="403">
        <v>44758</v>
      </c>
      <c r="D3600" t="s">
        <v>3543</v>
      </c>
      <c r="E3600" t="s">
        <v>20716</v>
      </c>
      <c r="F3600" t="s">
        <v>20717</v>
      </c>
      <c r="G3600" t="s">
        <v>2829</v>
      </c>
      <c r="H3600" t="s">
        <v>20718</v>
      </c>
      <c r="I3600" t="s">
        <v>2829</v>
      </c>
      <c r="J3600" t="s">
        <v>101</v>
      </c>
      <c r="K3600" t="s">
        <v>806</v>
      </c>
      <c r="L3600" t="s">
        <v>20706</v>
      </c>
      <c r="M3600" t="s">
        <v>1798</v>
      </c>
      <c r="N3600" t="s">
        <v>20719</v>
      </c>
      <c r="O3600" t="s">
        <v>3012</v>
      </c>
      <c r="P3600" t="s">
        <v>20708</v>
      </c>
      <c r="Q3600" t="s">
        <v>293</v>
      </c>
      <c r="R3600" t="b">
        <v>0</v>
      </c>
      <c r="S3600">
        <v>1000</v>
      </c>
      <c r="T3600" t="s">
        <v>3002</v>
      </c>
      <c r="U3600" t="s">
        <v>3003</v>
      </c>
      <c r="V3600">
        <v>1</v>
      </c>
      <c r="W3600" t="s">
        <v>3012</v>
      </c>
    </row>
    <row r="3601" spans="1:23" hidden="1" x14ac:dyDescent="0.35">
      <c r="A3601" t="s">
        <v>2189</v>
      </c>
      <c r="C3601" s="403">
        <v>44758</v>
      </c>
      <c r="D3601" t="s">
        <v>3543</v>
      </c>
      <c r="E3601" t="s">
        <v>20720</v>
      </c>
      <c r="F3601" t="s">
        <v>20721</v>
      </c>
      <c r="G3601" t="s">
        <v>2383</v>
      </c>
      <c r="H3601" t="s">
        <v>20722</v>
      </c>
      <c r="I3601" t="s">
        <v>2383</v>
      </c>
      <c r="J3601" t="s">
        <v>101</v>
      </c>
      <c r="K3601" t="s">
        <v>806</v>
      </c>
      <c r="L3601" t="s">
        <v>20706</v>
      </c>
      <c r="M3601" t="s">
        <v>1798</v>
      </c>
      <c r="N3601" t="s">
        <v>20723</v>
      </c>
      <c r="O3601" t="s">
        <v>3012</v>
      </c>
      <c r="P3601" t="s">
        <v>20708</v>
      </c>
      <c r="Q3601" t="s">
        <v>293</v>
      </c>
      <c r="R3601" t="b">
        <v>0</v>
      </c>
      <c r="S3601">
        <v>2000</v>
      </c>
      <c r="T3601" t="s">
        <v>3002</v>
      </c>
      <c r="U3601" t="s">
        <v>3003</v>
      </c>
      <c r="V3601">
        <v>2</v>
      </c>
      <c r="W3601" t="s">
        <v>3012</v>
      </c>
    </row>
    <row r="3602" spans="1:23" hidden="1" x14ac:dyDescent="0.35">
      <c r="A3602" t="s">
        <v>2189</v>
      </c>
      <c r="C3602" s="403">
        <v>44758</v>
      </c>
      <c r="D3602" t="s">
        <v>3543</v>
      </c>
      <c r="E3602" t="s">
        <v>20724</v>
      </c>
      <c r="F3602" t="s">
        <v>20725</v>
      </c>
      <c r="G3602" t="s">
        <v>2476</v>
      </c>
      <c r="H3602" t="s">
        <v>20726</v>
      </c>
      <c r="I3602" t="s">
        <v>2476</v>
      </c>
      <c r="J3602" t="s">
        <v>101</v>
      </c>
      <c r="K3602" t="s">
        <v>806</v>
      </c>
      <c r="L3602" t="s">
        <v>20706</v>
      </c>
      <c r="M3602" t="s">
        <v>1798</v>
      </c>
      <c r="N3602" t="s">
        <v>20727</v>
      </c>
      <c r="O3602" t="s">
        <v>3030</v>
      </c>
      <c r="P3602" t="s">
        <v>20708</v>
      </c>
      <c r="Q3602" t="s">
        <v>293</v>
      </c>
      <c r="R3602" t="b">
        <v>0</v>
      </c>
      <c r="S3602">
        <v>60000</v>
      </c>
      <c r="T3602" t="s">
        <v>3002</v>
      </c>
      <c r="U3602" t="s">
        <v>3003</v>
      </c>
      <c r="V3602">
        <v>60</v>
      </c>
      <c r="W3602" t="s">
        <v>3030</v>
      </c>
    </row>
    <row r="3603" spans="1:23" hidden="1" x14ac:dyDescent="0.35">
      <c r="A3603" t="s">
        <v>2189</v>
      </c>
      <c r="C3603" s="403">
        <v>44758</v>
      </c>
      <c r="D3603" t="s">
        <v>3543</v>
      </c>
      <c r="E3603" t="s">
        <v>20728</v>
      </c>
      <c r="F3603" t="s">
        <v>20729</v>
      </c>
      <c r="G3603" t="s">
        <v>6175</v>
      </c>
      <c r="H3603" t="s">
        <v>20730</v>
      </c>
      <c r="I3603" t="s">
        <v>6175</v>
      </c>
      <c r="J3603" t="s">
        <v>101</v>
      </c>
      <c r="K3603" t="s">
        <v>806</v>
      </c>
      <c r="L3603" t="s">
        <v>20706</v>
      </c>
      <c r="M3603" t="s">
        <v>1798</v>
      </c>
      <c r="N3603" t="s">
        <v>20719</v>
      </c>
      <c r="O3603" t="s">
        <v>3012</v>
      </c>
      <c r="P3603" t="s">
        <v>20708</v>
      </c>
      <c r="Q3603" t="s">
        <v>293</v>
      </c>
      <c r="R3603" t="b">
        <v>0</v>
      </c>
      <c r="S3603">
        <v>2000</v>
      </c>
      <c r="T3603" t="s">
        <v>3002</v>
      </c>
      <c r="U3603" t="s">
        <v>3003</v>
      </c>
      <c r="V3603">
        <v>2</v>
      </c>
      <c r="W3603" t="s">
        <v>3012</v>
      </c>
    </row>
    <row r="3604" spans="1:23" hidden="1" x14ac:dyDescent="0.35">
      <c r="A3604" t="s">
        <v>2189</v>
      </c>
      <c r="C3604" s="403">
        <v>44758</v>
      </c>
      <c r="D3604" t="s">
        <v>3543</v>
      </c>
      <c r="E3604" t="s">
        <v>20731</v>
      </c>
      <c r="F3604" t="s">
        <v>20732</v>
      </c>
      <c r="G3604" t="s">
        <v>20733</v>
      </c>
      <c r="H3604" t="s">
        <v>20734</v>
      </c>
      <c r="I3604" t="s">
        <v>2279</v>
      </c>
      <c r="J3604" t="s">
        <v>101</v>
      </c>
      <c r="K3604" t="s">
        <v>806</v>
      </c>
      <c r="L3604" t="s">
        <v>20706</v>
      </c>
      <c r="M3604" t="s">
        <v>1798</v>
      </c>
      <c r="N3604" t="s">
        <v>20735</v>
      </c>
      <c r="O3604" t="s">
        <v>3012</v>
      </c>
      <c r="P3604" t="s">
        <v>20708</v>
      </c>
      <c r="Q3604" t="s">
        <v>293</v>
      </c>
      <c r="R3604" t="b">
        <v>0</v>
      </c>
      <c r="S3604">
        <v>2000</v>
      </c>
      <c r="T3604" t="s">
        <v>3002</v>
      </c>
      <c r="U3604" t="s">
        <v>3003</v>
      </c>
      <c r="V3604">
        <v>2</v>
      </c>
      <c r="W3604" t="s">
        <v>3012</v>
      </c>
    </row>
    <row r="3605" spans="1:23" hidden="1" x14ac:dyDescent="0.35">
      <c r="A3605" t="s">
        <v>2189</v>
      </c>
      <c r="C3605" s="403">
        <v>44758</v>
      </c>
      <c r="D3605" t="s">
        <v>3543</v>
      </c>
      <c r="E3605" t="s">
        <v>20736</v>
      </c>
      <c r="F3605" t="s">
        <v>20737</v>
      </c>
      <c r="G3605" t="s">
        <v>145</v>
      </c>
      <c r="H3605" t="s">
        <v>20738</v>
      </c>
      <c r="I3605" t="s">
        <v>145</v>
      </c>
      <c r="J3605" t="s">
        <v>101</v>
      </c>
      <c r="K3605" t="s">
        <v>806</v>
      </c>
      <c r="L3605" t="s">
        <v>10687</v>
      </c>
      <c r="M3605" t="s">
        <v>1798</v>
      </c>
      <c r="N3605" t="s">
        <v>20739</v>
      </c>
      <c r="O3605" t="s">
        <v>3012</v>
      </c>
      <c r="P3605" t="s">
        <v>10689</v>
      </c>
      <c r="Q3605" t="s">
        <v>293</v>
      </c>
      <c r="R3605" t="b">
        <v>0</v>
      </c>
      <c r="S3605">
        <v>1000</v>
      </c>
      <c r="T3605" t="s">
        <v>3002</v>
      </c>
      <c r="U3605" t="s">
        <v>3003</v>
      </c>
      <c r="V3605">
        <v>1</v>
      </c>
      <c r="W3605" t="s">
        <v>3012</v>
      </c>
    </row>
    <row r="3606" spans="1:23" hidden="1" x14ac:dyDescent="0.35">
      <c r="A3606" t="s">
        <v>350</v>
      </c>
      <c r="C3606" s="403">
        <v>44758</v>
      </c>
      <c r="D3606" t="s">
        <v>3543</v>
      </c>
      <c r="E3606" t="s">
        <v>305</v>
      </c>
      <c r="F3606" t="s">
        <v>20740</v>
      </c>
      <c r="G3606" t="s">
        <v>2455</v>
      </c>
      <c r="H3606" t="s">
        <v>20741</v>
      </c>
      <c r="I3606" t="s">
        <v>2455</v>
      </c>
      <c r="J3606" t="s">
        <v>3247</v>
      </c>
      <c r="K3606" t="s">
        <v>307</v>
      </c>
      <c r="L3606" t="s">
        <v>11086</v>
      </c>
      <c r="M3606" t="s">
        <v>1798</v>
      </c>
      <c r="N3606" t="s">
        <v>20742</v>
      </c>
      <c r="O3606" t="s">
        <v>3001</v>
      </c>
      <c r="P3606" t="s">
        <v>11265</v>
      </c>
      <c r="Q3606" t="s">
        <v>307</v>
      </c>
      <c r="R3606" t="b">
        <v>0</v>
      </c>
      <c r="S3606">
        <v>100000</v>
      </c>
      <c r="T3606" t="s">
        <v>3002</v>
      </c>
      <c r="U3606" t="s">
        <v>3003</v>
      </c>
      <c r="V3606">
        <v>100</v>
      </c>
      <c r="W3606" t="s">
        <v>3001</v>
      </c>
    </row>
    <row r="3607" spans="1:23" hidden="1" x14ac:dyDescent="0.35">
      <c r="A3607" t="s">
        <v>2189</v>
      </c>
      <c r="C3607" s="403">
        <v>44758</v>
      </c>
      <c r="D3607" t="s">
        <v>3543</v>
      </c>
      <c r="E3607" t="s">
        <v>20743</v>
      </c>
      <c r="F3607" t="s">
        <v>20744</v>
      </c>
      <c r="G3607" t="s">
        <v>1978</v>
      </c>
      <c r="H3607" t="s">
        <v>20745</v>
      </c>
      <c r="I3607" t="s">
        <v>1978</v>
      </c>
      <c r="J3607" t="s">
        <v>101</v>
      </c>
      <c r="K3607" t="s">
        <v>806</v>
      </c>
      <c r="L3607" t="s">
        <v>10029</v>
      </c>
      <c r="M3607" t="s">
        <v>1798</v>
      </c>
      <c r="N3607" t="s">
        <v>20746</v>
      </c>
      <c r="O3607" t="s">
        <v>3012</v>
      </c>
      <c r="P3607" t="s">
        <v>10030</v>
      </c>
      <c r="Q3607" t="s">
        <v>293</v>
      </c>
      <c r="R3607" t="b">
        <v>0</v>
      </c>
      <c r="S3607">
        <v>1000</v>
      </c>
      <c r="T3607" t="s">
        <v>3002</v>
      </c>
      <c r="U3607" t="s">
        <v>3003</v>
      </c>
      <c r="V3607">
        <v>1</v>
      </c>
      <c r="W3607" t="s">
        <v>3012</v>
      </c>
    </row>
    <row r="3608" spans="1:23" hidden="1" x14ac:dyDescent="0.35">
      <c r="A3608" t="s">
        <v>2189</v>
      </c>
      <c r="C3608" s="403">
        <v>44758</v>
      </c>
      <c r="D3608" t="s">
        <v>3543</v>
      </c>
      <c r="E3608" t="s">
        <v>20747</v>
      </c>
      <c r="F3608" t="s">
        <v>20748</v>
      </c>
      <c r="G3608" t="s">
        <v>7445</v>
      </c>
      <c r="H3608" t="s">
        <v>20749</v>
      </c>
      <c r="I3608" t="s">
        <v>7445</v>
      </c>
      <c r="J3608" t="s">
        <v>101</v>
      </c>
      <c r="K3608" t="s">
        <v>806</v>
      </c>
      <c r="L3608" t="s">
        <v>10029</v>
      </c>
      <c r="M3608" t="s">
        <v>1798</v>
      </c>
      <c r="N3608" t="s">
        <v>10940</v>
      </c>
      <c r="O3608" t="s">
        <v>3012</v>
      </c>
      <c r="P3608" t="s">
        <v>10030</v>
      </c>
      <c r="Q3608" t="s">
        <v>293</v>
      </c>
      <c r="R3608" t="b">
        <v>0</v>
      </c>
      <c r="S3608">
        <v>5000</v>
      </c>
      <c r="T3608" t="s">
        <v>3002</v>
      </c>
      <c r="U3608" t="s">
        <v>3003</v>
      </c>
      <c r="V3608">
        <v>5</v>
      </c>
      <c r="W3608" t="s">
        <v>3012</v>
      </c>
    </row>
    <row r="3609" spans="1:23" hidden="1" x14ac:dyDescent="0.35">
      <c r="A3609" t="s">
        <v>2189</v>
      </c>
      <c r="C3609" s="403">
        <v>44758</v>
      </c>
      <c r="D3609" t="s">
        <v>3543</v>
      </c>
      <c r="E3609" t="s">
        <v>20750</v>
      </c>
      <c r="F3609" t="s">
        <v>20751</v>
      </c>
      <c r="G3609" t="s">
        <v>20752</v>
      </c>
      <c r="H3609" t="s">
        <v>20753</v>
      </c>
      <c r="I3609" t="s">
        <v>20752</v>
      </c>
      <c r="J3609" t="s">
        <v>101</v>
      </c>
      <c r="K3609" t="s">
        <v>806</v>
      </c>
      <c r="L3609" t="s">
        <v>10029</v>
      </c>
      <c r="M3609" t="s">
        <v>1798</v>
      </c>
      <c r="N3609" t="s">
        <v>20754</v>
      </c>
      <c r="O3609" t="s">
        <v>3012</v>
      </c>
      <c r="P3609" t="s">
        <v>10030</v>
      </c>
      <c r="Q3609" t="s">
        <v>293</v>
      </c>
      <c r="R3609" t="b">
        <v>0</v>
      </c>
      <c r="S3609">
        <v>2000</v>
      </c>
      <c r="T3609" t="s">
        <v>3002</v>
      </c>
      <c r="U3609" t="s">
        <v>3003</v>
      </c>
      <c r="V3609">
        <v>2</v>
      </c>
      <c r="W3609" t="s">
        <v>3012</v>
      </c>
    </row>
    <row r="3610" spans="1:23" hidden="1" x14ac:dyDescent="0.35">
      <c r="A3610" t="s">
        <v>2189</v>
      </c>
      <c r="C3610" s="403">
        <v>44758</v>
      </c>
      <c r="D3610" t="s">
        <v>3543</v>
      </c>
      <c r="E3610" t="s">
        <v>20755</v>
      </c>
      <c r="F3610" t="s">
        <v>20756</v>
      </c>
      <c r="G3610" t="s">
        <v>2279</v>
      </c>
      <c r="H3610" t="s">
        <v>20757</v>
      </c>
      <c r="I3610" t="s">
        <v>2279</v>
      </c>
      <c r="J3610" t="s">
        <v>101</v>
      </c>
      <c r="K3610" t="s">
        <v>806</v>
      </c>
      <c r="L3610" t="s">
        <v>10029</v>
      </c>
      <c r="M3610" t="s">
        <v>1798</v>
      </c>
      <c r="N3610" t="s">
        <v>20758</v>
      </c>
      <c r="O3610" t="s">
        <v>3012</v>
      </c>
      <c r="P3610" t="s">
        <v>10030</v>
      </c>
      <c r="Q3610" t="s">
        <v>293</v>
      </c>
      <c r="R3610" t="b">
        <v>0</v>
      </c>
      <c r="S3610">
        <v>1000</v>
      </c>
      <c r="T3610" t="s">
        <v>3002</v>
      </c>
      <c r="U3610" t="s">
        <v>3003</v>
      </c>
      <c r="V3610">
        <v>1</v>
      </c>
      <c r="W3610" t="s">
        <v>3012</v>
      </c>
    </row>
    <row r="3611" spans="1:23" hidden="1" x14ac:dyDescent="0.35">
      <c r="A3611" t="s">
        <v>2189</v>
      </c>
      <c r="C3611" s="403">
        <v>44758</v>
      </c>
      <c r="D3611" t="s">
        <v>3543</v>
      </c>
      <c r="E3611" t="s">
        <v>20759</v>
      </c>
      <c r="F3611" t="s">
        <v>20760</v>
      </c>
      <c r="G3611" t="s">
        <v>799</v>
      </c>
      <c r="H3611" t="s">
        <v>20761</v>
      </c>
      <c r="I3611" t="s">
        <v>799</v>
      </c>
      <c r="J3611" t="s">
        <v>101</v>
      </c>
      <c r="K3611" t="s">
        <v>806</v>
      </c>
      <c r="L3611" t="s">
        <v>10029</v>
      </c>
      <c r="M3611" t="s">
        <v>1798</v>
      </c>
      <c r="N3611" t="s">
        <v>20746</v>
      </c>
      <c r="O3611" t="s">
        <v>3012</v>
      </c>
      <c r="P3611" t="s">
        <v>10030</v>
      </c>
      <c r="Q3611" t="s">
        <v>293</v>
      </c>
      <c r="R3611" t="b">
        <v>0</v>
      </c>
      <c r="S3611">
        <v>2000</v>
      </c>
      <c r="T3611" t="s">
        <v>3002</v>
      </c>
      <c r="U3611" t="s">
        <v>3003</v>
      </c>
      <c r="V3611">
        <v>2</v>
      </c>
      <c r="W3611" t="s">
        <v>3012</v>
      </c>
    </row>
    <row r="3612" spans="1:23" hidden="1" x14ac:dyDescent="0.35">
      <c r="A3612" t="s">
        <v>350</v>
      </c>
      <c r="C3612" s="403">
        <v>44758</v>
      </c>
      <c r="D3612" t="s">
        <v>3661</v>
      </c>
      <c r="E3612" t="s">
        <v>733</v>
      </c>
      <c r="F3612" t="s">
        <v>20762</v>
      </c>
      <c r="G3612" t="s">
        <v>2408</v>
      </c>
      <c r="H3612" t="s">
        <v>20763</v>
      </c>
      <c r="I3612" t="s">
        <v>2408</v>
      </c>
      <c r="J3612" t="s">
        <v>3247</v>
      </c>
      <c r="K3612" t="s">
        <v>307</v>
      </c>
      <c r="L3612" t="s">
        <v>9924</v>
      </c>
      <c r="M3612" t="s">
        <v>20764</v>
      </c>
      <c r="N3612" t="s">
        <v>20765</v>
      </c>
      <c r="O3612" t="s">
        <v>3021</v>
      </c>
      <c r="P3612" t="s">
        <v>9925</v>
      </c>
      <c r="Q3612" t="s">
        <v>307</v>
      </c>
      <c r="R3612" t="b">
        <v>0</v>
      </c>
      <c r="S3612">
        <v>30000</v>
      </c>
      <c r="T3612" t="s">
        <v>3002</v>
      </c>
      <c r="U3612" t="s">
        <v>3003</v>
      </c>
      <c r="V3612">
        <v>30</v>
      </c>
      <c r="W3612" t="s">
        <v>3021</v>
      </c>
    </row>
    <row r="3613" spans="1:23" hidden="1" x14ac:dyDescent="0.35">
      <c r="A3613" t="s">
        <v>350</v>
      </c>
      <c r="C3613" s="403">
        <v>44758</v>
      </c>
      <c r="D3613" t="s">
        <v>3543</v>
      </c>
      <c r="E3613" t="s">
        <v>20766</v>
      </c>
      <c r="F3613" t="s">
        <v>20767</v>
      </c>
      <c r="G3613" t="s">
        <v>20768</v>
      </c>
      <c r="H3613" t="s">
        <v>20769</v>
      </c>
      <c r="I3613" t="s">
        <v>20770</v>
      </c>
      <c r="J3613" t="s">
        <v>3247</v>
      </c>
      <c r="K3613" t="s">
        <v>307</v>
      </c>
      <c r="L3613" t="s">
        <v>9924</v>
      </c>
      <c r="M3613" t="s">
        <v>1798</v>
      </c>
      <c r="N3613" t="s">
        <v>20771</v>
      </c>
      <c r="O3613" t="s">
        <v>3021</v>
      </c>
      <c r="P3613" t="s">
        <v>9925</v>
      </c>
      <c r="Q3613" t="s">
        <v>307</v>
      </c>
      <c r="R3613" t="b">
        <v>0</v>
      </c>
      <c r="S3613">
        <v>6000</v>
      </c>
      <c r="T3613" t="s">
        <v>3002</v>
      </c>
      <c r="U3613" t="s">
        <v>3003</v>
      </c>
      <c r="V3613">
        <v>6</v>
      </c>
      <c r="W3613" t="s">
        <v>3021</v>
      </c>
    </row>
    <row r="3614" spans="1:23" hidden="1" x14ac:dyDescent="0.35">
      <c r="A3614" t="s">
        <v>350</v>
      </c>
      <c r="C3614" s="403">
        <v>44758</v>
      </c>
      <c r="D3614" t="s">
        <v>3543</v>
      </c>
      <c r="E3614" t="s">
        <v>20772</v>
      </c>
      <c r="F3614" t="s">
        <v>20773</v>
      </c>
      <c r="G3614" t="s">
        <v>2682</v>
      </c>
      <c r="H3614" t="s">
        <v>20774</v>
      </c>
      <c r="I3614" t="s">
        <v>2682</v>
      </c>
      <c r="J3614" t="s">
        <v>3247</v>
      </c>
      <c r="K3614" t="s">
        <v>307</v>
      </c>
      <c r="L3614" t="s">
        <v>9924</v>
      </c>
      <c r="M3614" t="s">
        <v>1798</v>
      </c>
      <c r="N3614" t="s">
        <v>20775</v>
      </c>
      <c r="O3614" t="s">
        <v>3021</v>
      </c>
      <c r="P3614" t="s">
        <v>9925</v>
      </c>
      <c r="Q3614" t="s">
        <v>307</v>
      </c>
      <c r="R3614" t="b">
        <v>0</v>
      </c>
      <c r="S3614">
        <v>10000</v>
      </c>
      <c r="T3614" t="s">
        <v>3002</v>
      </c>
      <c r="U3614" t="s">
        <v>3003</v>
      </c>
      <c r="V3614">
        <v>10</v>
      </c>
      <c r="W3614" t="s">
        <v>3021</v>
      </c>
    </row>
    <row r="3615" spans="1:23" hidden="1" x14ac:dyDescent="0.35">
      <c r="A3615" t="s">
        <v>350</v>
      </c>
      <c r="C3615" s="403">
        <v>44758</v>
      </c>
      <c r="D3615" t="s">
        <v>3543</v>
      </c>
      <c r="E3615" t="s">
        <v>20776</v>
      </c>
      <c r="F3615" t="s">
        <v>20777</v>
      </c>
      <c r="G3615" t="s">
        <v>5602</v>
      </c>
      <c r="H3615" t="s">
        <v>10242</v>
      </c>
      <c r="I3615" t="s">
        <v>5602</v>
      </c>
      <c r="J3615" t="s">
        <v>3247</v>
      </c>
      <c r="K3615" t="s">
        <v>307</v>
      </c>
      <c r="L3615" t="s">
        <v>9924</v>
      </c>
      <c r="M3615" t="s">
        <v>1798</v>
      </c>
      <c r="N3615" t="s">
        <v>20778</v>
      </c>
      <c r="O3615" t="s">
        <v>3021</v>
      </c>
      <c r="P3615" t="s">
        <v>9925</v>
      </c>
      <c r="Q3615" t="s">
        <v>307</v>
      </c>
      <c r="R3615" t="b">
        <v>0</v>
      </c>
      <c r="S3615">
        <v>10000</v>
      </c>
      <c r="T3615" t="s">
        <v>3002</v>
      </c>
      <c r="U3615" t="s">
        <v>3003</v>
      </c>
      <c r="V3615">
        <v>10</v>
      </c>
      <c r="W3615" t="s">
        <v>3021</v>
      </c>
    </row>
    <row r="3616" spans="1:23" hidden="1" x14ac:dyDescent="0.35">
      <c r="A3616" t="s">
        <v>350</v>
      </c>
      <c r="C3616" s="403">
        <v>44758</v>
      </c>
      <c r="D3616" t="s">
        <v>3543</v>
      </c>
      <c r="E3616" t="s">
        <v>20779</v>
      </c>
      <c r="F3616" t="s">
        <v>20780</v>
      </c>
      <c r="G3616" t="s">
        <v>796</v>
      </c>
      <c r="H3616" t="s">
        <v>20781</v>
      </c>
      <c r="I3616" t="s">
        <v>796</v>
      </c>
      <c r="J3616" t="s">
        <v>3247</v>
      </c>
      <c r="K3616" t="s">
        <v>307</v>
      </c>
      <c r="L3616" t="s">
        <v>9924</v>
      </c>
      <c r="M3616" t="s">
        <v>1798</v>
      </c>
      <c r="N3616" t="s">
        <v>20782</v>
      </c>
      <c r="O3616" t="s">
        <v>3021</v>
      </c>
      <c r="P3616" t="s">
        <v>9925</v>
      </c>
      <c r="Q3616" t="s">
        <v>307</v>
      </c>
      <c r="R3616" t="b">
        <v>0</v>
      </c>
      <c r="S3616">
        <v>30000</v>
      </c>
      <c r="T3616" t="s">
        <v>3002</v>
      </c>
      <c r="U3616" t="s">
        <v>3003</v>
      </c>
      <c r="V3616">
        <v>30</v>
      </c>
      <c r="W3616" t="s">
        <v>3021</v>
      </c>
    </row>
    <row r="3617" spans="1:23" hidden="1" x14ac:dyDescent="0.35">
      <c r="A3617" t="s">
        <v>350</v>
      </c>
      <c r="C3617" s="403">
        <v>44758</v>
      </c>
      <c r="D3617" t="s">
        <v>3543</v>
      </c>
      <c r="E3617" t="s">
        <v>20783</v>
      </c>
      <c r="F3617" t="s">
        <v>20784</v>
      </c>
      <c r="G3617" t="s">
        <v>2301</v>
      </c>
      <c r="H3617" t="s">
        <v>20785</v>
      </c>
      <c r="I3617" t="s">
        <v>2301</v>
      </c>
      <c r="J3617" t="s">
        <v>3247</v>
      </c>
      <c r="K3617" t="s">
        <v>307</v>
      </c>
      <c r="L3617" t="s">
        <v>9924</v>
      </c>
      <c r="M3617" t="s">
        <v>1798</v>
      </c>
      <c r="N3617" t="s">
        <v>20786</v>
      </c>
      <c r="O3617" t="s">
        <v>3021</v>
      </c>
      <c r="P3617" t="s">
        <v>9925</v>
      </c>
      <c r="Q3617" t="s">
        <v>307</v>
      </c>
      <c r="R3617" t="b">
        <v>0</v>
      </c>
      <c r="S3617">
        <v>10000</v>
      </c>
      <c r="T3617" t="s">
        <v>3002</v>
      </c>
      <c r="U3617" t="s">
        <v>3003</v>
      </c>
      <c r="V3617">
        <v>10</v>
      </c>
      <c r="W3617" t="s">
        <v>3021</v>
      </c>
    </row>
    <row r="3618" spans="1:23" hidden="1" x14ac:dyDescent="0.35">
      <c r="A3618" t="s">
        <v>350</v>
      </c>
      <c r="C3618" s="403">
        <v>44758</v>
      </c>
      <c r="D3618" t="s">
        <v>3543</v>
      </c>
      <c r="E3618" t="s">
        <v>2713</v>
      </c>
      <c r="F3618" t="s">
        <v>20787</v>
      </c>
      <c r="G3618" t="s">
        <v>2714</v>
      </c>
      <c r="H3618" t="s">
        <v>20788</v>
      </c>
      <c r="I3618" t="s">
        <v>2715</v>
      </c>
      <c r="J3618" t="s">
        <v>3247</v>
      </c>
      <c r="K3618" t="s">
        <v>307</v>
      </c>
      <c r="L3618" t="s">
        <v>9924</v>
      </c>
      <c r="M3618" t="s">
        <v>1798</v>
      </c>
      <c r="N3618" t="s">
        <v>20789</v>
      </c>
      <c r="O3618" t="s">
        <v>3012</v>
      </c>
      <c r="P3618" t="s">
        <v>9925</v>
      </c>
      <c r="Q3618" t="s">
        <v>307</v>
      </c>
      <c r="R3618" t="b">
        <v>0</v>
      </c>
      <c r="S3618">
        <v>0</v>
      </c>
      <c r="T3618" t="s">
        <v>3002</v>
      </c>
      <c r="U3618" t="s">
        <v>3003</v>
      </c>
      <c r="V3618">
        <v>0</v>
      </c>
      <c r="W3618" t="s">
        <v>3012</v>
      </c>
    </row>
    <row r="3619" spans="1:23" hidden="1" x14ac:dyDescent="0.35">
      <c r="A3619" t="s">
        <v>350</v>
      </c>
      <c r="C3619" s="403">
        <v>44758</v>
      </c>
      <c r="D3619" t="s">
        <v>3543</v>
      </c>
      <c r="E3619" t="s">
        <v>20790</v>
      </c>
      <c r="F3619" t="s">
        <v>20791</v>
      </c>
      <c r="G3619" t="s">
        <v>20792</v>
      </c>
      <c r="H3619" t="s">
        <v>20793</v>
      </c>
      <c r="I3619" t="s">
        <v>20792</v>
      </c>
      <c r="J3619" t="s">
        <v>3247</v>
      </c>
      <c r="K3619" t="s">
        <v>307</v>
      </c>
      <c r="L3619" t="s">
        <v>3057</v>
      </c>
      <c r="M3619" t="s">
        <v>1798</v>
      </c>
      <c r="N3619" t="s">
        <v>20794</v>
      </c>
      <c r="O3619" t="s">
        <v>3021</v>
      </c>
      <c r="P3619" t="s">
        <v>20512</v>
      </c>
      <c r="Q3619" t="s">
        <v>307</v>
      </c>
      <c r="R3619" t="b">
        <v>0</v>
      </c>
      <c r="S3619">
        <v>8000</v>
      </c>
      <c r="T3619" t="s">
        <v>3002</v>
      </c>
      <c r="U3619" t="s">
        <v>3003</v>
      </c>
      <c r="V3619">
        <v>8</v>
      </c>
      <c r="W3619" t="s">
        <v>3021</v>
      </c>
    </row>
    <row r="3620" spans="1:23" hidden="1" x14ac:dyDescent="0.35">
      <c r="A3620" t="s">
        <v>350</v>
      </c>
      <c r="C3620" s="403">
        <v>44758</v>
      </c>
      <c r="D3620" t="s">
        <v>3543</v>
      </c>
      <c r="E3620" t="s">
        <v>20795</v>
      </c>
      <c r="F3620" t="s">
        <v>20796</v>
      </c>
      <c r="G3620" t="s">
        <v>20797</v>
      </c>
      <c r="H3620" t="s">
        <v>20798</v>
      </c>
      <c r="I3620" t="s">
        <v>20797</v>
      </c>
      <c r="J3620" t="s">
        <v>3247</v>
      </c>
      <c r="K3620" t="s">
        <v>307</v>
      </c>
      <c r="L3620" t="s">
        <v>3057</v>
      </c>
      <c r="M3620" t="s">
        <v>1798</v>
      </c>
      <c r="N3620" t="s">
        <v>20799</v>
      </c>
      <c r="O3620" t="s">
        <v>3021</v>
      </c>
      <c r="P3620" t="s">
        <v>20512</v>
      </c>
      <c r="Q3620" t="s">
        <v>307</v>
      </c>
      <c r="R3620" t="b">
        <v>0</v>
      </c>
      <c r="S3620">
        <v>6000</v>
      </c>
      <c r="T3620" t="s">
        <v>3002</v>
      </c>
      <c r="U3620" t="s">
        <v>3003</v>
      </c>
      <c r="V3620">
        <v>6</v>
      </c>
      <c r="W3620" t="s">
        <v>3021</v>
      </c>
    </row>
    <row r="3621" spans="1:23" hidden="1" x14ac:dyDescent="0.35">
      <c r="A3621" t="s">
        <v>350</v>
      </c>
      <c r="C3621" s="403">
        <v>44758</v>
      </c>
      <c r="D3621" t="s">
        <v>3543</v>
      </c>
      <c r="E3621" t="s">
        <v>20800</v>
      </c>
      <c r="F3621" t="s">
        <v>20801</v>
      </c>
      <c r="G3621" t="s">
        <v>20802</v>
      </c>
      <c r="H3621" t="s">
        <v>20803</v>
      </c>
      <c r="I3621" t="s">
        <v>2404</v>
      </c>
      <c r="J3621" t="s">
        <v>3247</v>
      </c>
      <c r="K3621" t="s">
        <v>307</v>
      </c>
      <c r="L3621" t="s">
        <v>3057</v>
      </c>
      <c r="M3621" t="s">
        <v>1798</v>
      </c>
      <c r="N3621" t="s">
        <v>20804</v>
      </c>
      <c r="O3621" t="s">
        <v>3021</v>
      </c>
      <c r="P3621" t="s">
        <v>20512</v>
      </c>
      <c r="Q3621" t="s">
        <v>307</v>
      </c>
      <c r="R3621" t="b">
        <v>0</v>
      </c>
      <c r="S3621">
        <v>8000</v>
      </c>
      <c r="T3621" t="s">
        <v>3002</v>
      </c>
      <c r="U3621" t="s">
        <v>3003</v>
      </c>
      <c r="V3621">
        <v>8</v>
      </c>
      <c r="W3621" t="s">
        <v>3021</v>
      </c>
    </row>
    <row r="3622" spans="1:23" hidden="1" x14ac:dyDescent="0.35">
      <c r="A3622" t="s">
        <v>350</v>
      </c>
      <c r="C3622" s="403">
        <v>44758</v>
      </c>
      <c r="D3622" t="s">
        <v>3543</v>
      </c>
      <c r="E3622" t="s">
        <v>20805</v>
      </c>
      <c r="F3622" t="s">
        <v>20806</v>
      </c>
      <c r="G3622" t="s">
        <v>2280</v>
      </c>
      <c r="H3622" t="s">
        <v>20807</v>
      </c>
      <c r="I3622" t="s">
        <v>2280</v>
      </c>
      <c r="J3622" t="s">
        <v>3247</v>
      </c>
      <c r="K3622" t="s">
        <v>307</v>
      </c>
      <c r="L3622" t="s">
        <v>3057</v>
      </c>
      <c r="M3622" t="s">
        <v>1798</v>
      </c>
      <c r="N3622" t="s">
        <v>20808</v>
      </c>
      <c r="O3622" t="s">
        <v>3021</v>
      </c>
      <c r="P3622" t="s">
        <v>20512</v>
      </c>
      <c r="Q3622" t="s">
        <v>307</v>
      </c>
      <c r="R3622" t="b">
        <v>0</v>
      </c>
      <c r="S3622">
        <v>5000</v>
      </c>
      <c r="T3622" t="s">
        <v>3002</v>
      </c>
      <c r="U3622" t="s">
        <v>3003</v>
      </c>
      <c r="V3622">
        <v>5</v>
      </c>
      <c r="W3622" t="s">
        <v>3021</v>
      </c>
    </row>
    <row r="3623" spans="1:23" hidden="1" x14ac:dyDescent="0.35">
      <c r="A3623" t="s">
        <v>350</v>
      </c>
      <c r="C3623" s="403">
        <v>44758</v>
      </c>
      <c r="D3623" t="s">
        <v>3543</v>
      </c>
      <c r="E3623" t="s">
        <v>20809</v>
      </c>
      <c r="F3623" t="s">
        <v>20810</v>
      </c>
      <c r="G3623" t="s">
        <v>2393</v>
      </c>
      <c r="H3623" t="s">
        <v>20811</v>
      </c>
      <c r="I3623" t="s">
        <v>2393</v>
      </c>
      <c r="J3623" t="s">
        <v>3247</v>
      </c>
      <c r="K3623" t="s">
        <v>307</v>
      </c>
      <c r="L3623" t="s">
        <v>3057</v>
      </c>
      <c r="M3623" t="s">
        <v>1798</v>
      </c>
      <c r="N3623" t="s">
        <v>20812</v>
      </c>
      <c r="O3623" t="s">
        <v>3021</v>
      </c>
      <c r="P3623" t="s">
        <v>20512</v>
      </c>
      <c r="Q3623" t="s">
        <v>307</v>
      </c>
      <c r="R3623" t="b">
        <v>0</v>
      </c>
      <c r="S3623">
        <v>5000</v>
      </c>
      <c r="T3623" t="s">
        <v>3002</v>
      </c>
      <c r="U3623" t="s">
        <v>3003</v>
      </c>
      <c r="V3623">
        <v>5</v>
      </c>
      <c r="W3623" t="s">
        <v>3021</v>
      </c>
    </row>
    <row r="3624" spans="1:23" hidden="1" x14ac:dyDescent="0.35">
      <c r="A3624" t="s">
        <v>350</v>
      </c>
      <c r="C3624" s="403">
        <v>44758</v>
      </c>
      <c r="D3624" t="s">
        <v>3543</v>
      </c>
      <c r="E3624" t="s">
        <v>2919</v>
      </c>
      <c r="F3624" t="s">
        <v>20813</v>
      </c>
      <c r="G3624" t="s">
        <v>16147</v>
      </c>
      <c r="H3624" t="s">
        <v>20814</v>
      </c>
      <c r="I3624" t="s">
        <v>20815</v>
      </c>
      <c r="J3624" t="s">
        <v>3247</v>
      </c>
      <c r="K3624" t="s">
        <v>307</v>
      </c>
      <c r="L3624" t="s">
        <v>3057</v>
      </c>
      <c r="M3624" t="s">
        <v>1798</v>
      </c>
      <c r="N3624" t="s">
        <v>20816</v>
      </c>
      <c r="O3624" t="s">
        <v>3021</v>
      </c>
      <c r="P3624" t="s">
        <v>20512</v>
      </c>
      <c r="Q3624" t="s">
        <v>307</v>
      </c>
      <c r="R3624" t="b">
        <v>0</v>
      </c>
      <c r="S3624">
        <v>2000</v>
      </c>
      <c r="T3624" t="s">
        <v>3013</v>
      </c>
      <c r="U3624" t="s">
        <v>3003</v>
      </c>
      <c r="V3624">
        <v>2</v>
      </c>
      <c r="W3624" t="s">
        <v>3021</v>
      </c>
    </row>
    <row r="3625" spans="1:23" hidden="1" x14ac:dyDescent="0.35">
      <c r="A3625" t="s">
        <v>350</v>
      </c>
      <c r="C3625" s="403">
        <v>44758</v>
      </c>
      <c r="D3625" t="s">
        <v>3543</v>
      </c>
      <c r="E3625" t="s">
        <v>20817</v>
      </c>
      <c r="F3625" t="s">
        <v>20818</v>
      </c>
      <c r="G3625" t="s">
        <v>2279</v>
      </c>
      <c r="H3625" t="s">
        <v>20819</v>
      </c>
      <c r="I3625" t="s">
        <v>2279</v>
      </c>
      <c r="J3625" t="s">
        <v>3247</v>
      </c>
      <c r="K3625" t="s">
        <v>307</v>
      </c>
      <c r="L3625" t="s">
        <v>3057</v>
      </c>
      <c r="M3625" t="s">
        <v>1798</v>
      </c>
      <c r="N3625" t="s">
        <v>20812</v>
      </c>
      <c r="O3625" t="s">
        <v>3021</v>
      </c>
      <c r="P3625" t="s">
        <v>20512</v>
      </c>
      <c r="Q3625" t="s">
        <v>307</v>
      </c>
      <c r="R3625" t="b">
        <v>0</v>
      </c>
      <c r="S3625">
        <v>15000</v>
      </c>
      <c r="T3625" t="s">
        <v>3002</v>
      </c>
      <c r="U3625" t="s">
        <v>3003</v>
      </c>
      <c r="V3625">
        <v>15</v>
      </c>
      <c r="W3625" t="s">
        <v>3021</v>
      </c>
    </row>
    <row r="3626" spans="1:23" hidden="1" x14ac:dyDescent="0.35">
      <c r="A3626" t="s">
        <v>350</v>
      </c>
      <c r="C3626" s="403">
        <v>44758</v>
      </c>
      <c r="D3626" t="s">
        <v>3543</v>
      </c>
      <c r="E3626" t="s">
        <v>20820</v>
      </c>
      <c r="F3626" t="s">
        <v>20821</v>
      </c>
      <c r="G3626" t="s">
        <v>1260</v>
      </c>
      <c r="H3626" t="s">
        <v>10262</v>
      </c>
      <c r="I3626" t="s">
        <v>1260</v>
      </c>
      <c r="J3626" t="s">
        <v>3247</v>
      </c>
      <c r="K3626" t="s">
        <v>307</v>
      </c>
      <c r="L3626" t="s">
        <v>10252</v>
      </c>
      <c r="M3626" t="s">
        <v>1798</v>
      </c>
      <c r="N3626" t="s">
        <v>20822</v>
      </c>
      <c r="O3626" t="s">
        <v>3021</v>
      </c>
      <c r="P3626" t="s">
        <v>10254</v>
      </c>
      <c r="Q3626" t="s">
        <v>307</v>
      </c>
      <c r="R3626" t="b">
        <v>0</v>
      </c>
      <c r="S3626">
        <v>3000</v>
      </c>
      <c r="T3626" t="s">
        <v>3002</v>
      </c>
      <c r="U3626" t="s">
        <v>3003</v>
      </c>
      <c r="V3626">
        <v>3</v>
      </c>
      <c r="W3626" t="s">
        <v>3021</v>
      </c>
    </row>
    <row r="3627" spans="1:23" hidden="1" x14ac:dyDescent="0.35">
      <c r="A3627" t="s">
        <v>350</v>
      </c>
      <c r="C3627" s="403">
        <v>44758</v>
      </c>
      <c r="D3627" t="s">
        <v>3543</v>
      </c>
      <c r="E3627" t="s">
        <v>20823</v>
      </c>
      <c r="F3627" t="s">
        <v>20824</v>
      </c>
      <c r="G3627" t="s">
        <v>2685</v>
      </c>
      <c r="H3627" t="s">
        <v>10251</v>
      </c>
      <c r="I3627" t="s">
        <v>2685</v>
      </c>
      <c r="J3627" t="s">
        <v>3247</v>
      </c>
      <c r="K3627" t="s">
        <v>307</v>
      </c>
      <c r="L3627" t="s">
        <v>10252</v>
      </c>
      <c r="M3627" t="s">
        <v>1798</v>
      </c>
      <c r="N3627" t="s">
        <v>20825</v>
      </c>
      <c r="O3627" t="s">
        <v>3012</v>
      </c>
      <c r="P3627" t="s">
        <v>10254</v>
      </c>
      <c r="Q3627" t="s">
        <v>307</v>
      </c>
      <c r="R3627" t="b">
        <v>0</v>
      </c>
      <c r="S3627">
        <v>3000</v>
      </c>
      <c r="T3627" t="s">
        <v>3002</v>
      </c>
      <c r="U3627" t="s">
        <v>3003</v>
      </c>
      <c r="V3627">
        <v>3</v>
      </c>
      <c r="W3627" t="s">
        <v>3012</v>
      </c>
    </row>
    <row r="3628" spans="1:23" hidden="1" x14ac:dyDescent="0.35">
      <c r="A3628" t="s">
        <v>350</v>
      </c>
      <c r="C3628" s="403">
        <v>44758</v>
      </c>
      <c r="D3628" t="s">
        <v>3543</v>
      </c>
      <c r="E3628" t="s">
        <v>20826</v>
      </c>
      <c r="F3628" t="s">
        <v>20827</v>
      </c>
      <c r="G3628" t="s">
        <v>3070</v>
      </c>
      <c r="H3628" t="s">
        <v>6149</v>
      </c>
      <c r="I3628" t="s">
        <v>3070</v>
      </c>
      <c r="J3628" t="s">
        <v>3247</v>
      </c>
      <c r="K3628" t="s">
        <v>307</v>
      </c>
      <c r="L3628" t="s">
        <v>10252</v>
      </c>
      <c r="M3628" t="s">
        <v>1798</v>
      </c>
      <c r="N3628" t="s">
        <v>20828</v>
      </c>
      <c r="O3628" t="s">
        <v>3012</v>
      </c>
      <c r="P3628" t="s">
        <v>10254</v>
      </c>
      <c r="Q3628" t="s">
        <v>307</v>
      </c>
      <c r="R3628" t="b">
        <v>0</v>
      </c>
      <c r="S3628">
        <v>3000</v>
      </c>
      <c r="T3628" t="s">
        <v>3002</v>
      </c>
      <c r="U3628" t="s">
        <v>3003</v>
      </c>
      <c r="V3628">
        <v>3</v>
      </c>
      <c r="W3628" t="s">
        <v>3012</v>
      </c>
    </row>
    <row r="3629" spans="1:23" hidden="1" x14ac:dyDescent="0.35">
      <c r="A3629" t="s">
        <v>2189</v>
      </c>
      <c r="C3629" s="403">
        <v>44758</v>
      </c>
      <c r="D3629" t="s">
        <v>3543</v>
      </c>
      <c r="E3629" t="s">
        <v>20829</v>
      </c>
      <c r="F3629" t="s">
        <v>20830</v>
      </c>
      <c r="G3629" t="s">
        <v>20831</v>
      </c>
      <c r="H3629" t="s">
        <v>20832</v>
      </c>
      <c r="I3629" t="s">
        <v>2766</v>
      </c>
      <c r="J3629" t="s">
        <v>101</v>
      </c>
      <c r="K3629" t="s">
        <v>806</v>
      </c>
      <c r="L3629" t="s">
        <v>10036</v>
      </c>
      <c r="M3629" t="s">
        <v>1798</v>
      </c>
      <c r="N3629" t="s">
        <v>20833</v>
      </c>
      <c r="O3629" t="s">
        <v>3001</v>
      </c>
      <c r="P3629" t="s">
        <v>10037</v>
      </c>
      <c r="Q3629" t="s">
        <v>293</v>
      </c>
      <c r="R3629" t="b">
        <v>0</v>
      </c>
      <c r="S3629">
        <v>0</v>
      </c>
      <c r="T3629" t="s">
        <v>3002</v>
      </c>
      <c r="U3629" t="s">
        <v>3003</v>
      </c>
      <c r="V3629">
        <v>0</v>
      </c>
      <c r="W3629" t="s">
        <v>3001</v>
      </c>
    </row>
    <row r="3630" spans="1:23" hidden="1" x14ac:dyDescent="0.35">
      <c r="A3630" t="s">
        <v>2189</v>
      </c>
      <c r="C3630" s="403">
        <v>44757</v>
      </c>
      <c r="D3630" t="s">
        <v>3543</v>
      </c>
      <c r="E3630" t="s">
        <v>20834</v>
      </c>
      <c r="F3630" t="s">
        <v>20835</v>
      </c>
      <c r="G3630" t="s">
        <v>20836</v>
      </c>
      <c r="H3630" t="s">
        <v>20837</v>
      </c>
      <c r="I3630" t="s">
        <v>796</v>
      </c>
      <c r="J3630" t="s">
        <v>98</v>
      </c>
      <c r="K3630" t="s">
        <v>2189</v>
      </c>
      <c r="L3630" t="s">
        <v>14325</v>
      </c>
      <c r="M3630" t="s">
        <v>1798</v>
      </c>
      <c r="N3630" t="s">
        <v>20838</v>
      </c>
      <c r="O3630" t="s">
        <v>3012</v>
      </c>
      <c r="P3630" t="s">
        <v>14327</v>
      </c>
      <c r="Q3630" t="s">
        <v>2189</v>
      </c>
      <c r="R3630" t="b">
        <v>0</v>
      </c>
      <c r="S3630">
        <v>1000</v>
      </c>
      <c r="T3630" t="s">
        <v>3002</v>
      </c>
      <c r="U3630" t="s">
        <v>3003</v>
      </c>
      <c r="V3630">
        <v>1</v>
      </c>
      <c r="W3630" t="s">
        <v>3012</v>
      </c>
    </row>
    <row r="3631" spans="1:23" hidden="1" x14ac:dyDescent="0.35">
      <c r="A3631" t="s">
        <v>2189</v>
      </c>
      <c r="C3631" s="403">
        <v>44757</v>
      </c>
      <c r="D3631" t="s">
        <v>3543</v>
      </c>
      <c r="E3631" t="s">
        <v>20839</v>
      </c>
      <c r="F3631" t="s">
        <v>20840</v>
      </c>
      <c r="G3631" t="s">
        <v>20841</v>
      </c>
      <c r="H3631" t="s">
        <v>20842</v>
      </c>
      <c r="I3631" t="s">
        <v>20843</v>
      </c>
      <c r="J3631" t="s">
        <v>98</v>
      </c>
      <c r="K3631" t="s">
        <v>2189</v>
      </c>
      <c r="L3631" t="s">
        <v>14325</v>
      </c>
      <c r="M3631" t="s">
        <v>1798</v>
      </c>
      <c r="N3631" t="s">
        <v>20844</v>
      </c>
      <c r="O3631" t="s">
        <v>3030</v>
      </c>
      <c r="P3631" t="s">
        <v>14327</v>
      </c>
      <c r="Q3631" t="s">
        <v>2189</v>
      </c>
      <c r="R3631" t="b">
        <v>0</v>
      </c>
      <c r="S3631">
        <v>8000</v>
      </c>
      <c r="T3631" t="s">
        <v>3002</v>
      </c>
      <c r="U3631" t="s">
        <v>3003</v>
      </c>
      <c r="V3631">
        <v>8</v>
      </c>
      <c r="W3631" t="s">
        <v>3030</v>
      </c>
    </row>
    <row r="3632" spans="1:23" hidden="1" x14ac:dyDescent="0.35">
      <c r="A3632" t="s">
        <v>2189</v>
      </c>
      <c r="C3632" s="403">
        <v>44757</v>
      </c>
      <c r="D3632" t="s">
        <v>3543</v>
      </c>
      <c r="E3632" t="s">
        <v>20845</v>
      </c>
      <c r="F3632" t="s">
        <v>20846</v>
      </c>
      <c r="G3632" t="s">
        <v>20847</v>
      </c>
      <c r="H3632" t="s">
        <v>20848</v>
      </c>
      <c r="I3632" t="s">
        <v>2289</v>
      </c>
      <c r="J3632" t="s">
        <v>98</v>
      </c>
      <c r="K3632" t="s">
        <v>2189</v>
      </c>
      <c r="L3632" t="s">
        <v>14325</v>
      </c>
      <c r="M3632" t="s">
        <v>1798</v>
      </c>
      <c r="N3632" t="s">
        <v>20849</v>
      </c>
      <c r="O3632" t="s">
        <v>3012</v>
      </c>
      <c r="P3632" t="s">
        <v>14327</v>
      </c>
      <c r="Q3632" t="s">
        <v>2189</v>
      </c>
      <c r="R3632" t="b">
        <v>0</v>
      </c>
      <c r="S3632">
        <v>2000</v>
      </c>
      <c r="T3632" t="s">
        <v>3002</v>
      </c>
      <c r="U3632" t="s">
        <v>3003</v>
      </c>
      <c r="V3632">
        <v>2</v>
      </c>
      <c r="W3632" t="s">
        <v>3012</v>
      </c>
    </row>
    <row r="3633" spans="1:23" hidden="1" x14ac:dyDescent="0.35">
      <c r="A3633" t="s">
        <v>2189</v>
      </c>
      <c r="C3633" s="403">
        <v>44757</v>
      </c>
      <c r="D3633" t="s">
        <v>3543</v>
      </c>
      <c r="E3633" t="s">
        <v>20850</v>
      </c>
      <c r="F3633" t="s">
        <v>20851</v>
      </c>
      <c r="G3633" t="s">
        <v>20852</v>
      </c>
      <c r="H3633" t="s">
        <v>20853</v>
      </c>
      <c r="I3633" t="s">
        <v>20854</v>
      </c>
      <c r="J3633" t="s">
        <v>98</v>
      </c>
      <c r="K3633" t="s">
        <v>2189</v>
      </c>
      <c r="L3633" t="s">
        <v>14325</v>
      </c>
      <c r="M3633" t="s">
        <v>1798</v>
      </c>
      <c r="N3633" t="s">
        <v>20855</v>
      </c>
      <c r="O3633" t="s">
        <v>3012</v>
      </c>
      <c r="P3633" t="s">
        <v>14327</v>
      </c>
      <c r="Q3633" t="s">
        <v>2189</v>
      </c>
      <c r="R3633" t="b">
        <v>0</v>
      </c>
      <c r="S3633">
        <v>2000</v>
      </c>
      <c r="T3633" t="s">
        <v>3002</v>
      </c>
      <c r="U3633" t="s">
        <v>3003</v>
      </c>
      <c r="V3633">
        <v>2</v>
      </c>
      <c r="W3633" t="s">
        <v>3012</v>
      </c>
    </row>
    <row r="3634" spans="1:23" hidden="1" x14ac:dyDescent="0.35">
      <c r="A3634" t="s">
        <v>2189</v>
      </c>
      <c r="C3634" s="403">
        <v>44757</v>
      </c>
      <c r="D3634" t="s">
        <v>3543</v>
      </c>
      <c r="E3634" t="s">
        <v>20856</v>
      </c>
      <c r="F3634" t="s">
        <v>20857</v>
      </c>
      <c r="G3634" t="s">
        <v>20858</v>
      </c>
      <c r="H3634" t="s">
        <v>20859</v>
      </c>
      <c r="I3634" t="s">
        <v>20858</v>
      </c>
      <c r="J3634" t="s">
        <v>98</v>
      </c>
      <c r="K3634" t="s">
        <v>2189</v>
      </c>
      <c r="L3634" t="s">
        <v>14325</v>
      </c>
      <c r="M3634" t="s">
        <v>1798</v>
      </c>
      <c r="N3634" t="s">
        <v>20860</v>
      </c>
      <c r="O3634" t="s">
        <v>3012</v>
      </c>
      <c r="P3634" t="s">
        <v>14327</v>
      </c>
      <c r="Q3634" t="s">
        <v>2189</v>
      </c>
      <c r="R3634" t="b">
        <v>0</v>
      </c>
      <c r="S3634">
        <v>2000</v>
      </c>
      <c r="T3634" t="s">
        <v>3002</v>
      </c>
      <c r="U3634" t="s">
        <v>3003</v>
      </c>
      <c r="V3634">
        <v>2</v>
      </c>
      <c r="W3634" t="s">
        <v>3012</v>
      </c>
    </row>
    <row r="3635" spans="1:23" hidden="1" x14ac:dyDescent="0.35">
      <c r="A3635" t="s">
        <v>2189</v>
      </c>
      <c r="C3635" s="403">
        <v>44757</v>
      </c>
      <c r="D3635" t="s">
        <v>3661</v>
      </c>
      <c r="E3635" t="s">
        <v>20861</v>
      </c>
      <c r="F3635" t="s">
        <v>20862</v>
      </c>
      <c r="G3635" t="s">
        <v>20863</v>
      </c>
      <c r="H3635" t="s">
        <v>20864</v>
      </c>
      <c r="I3635" t="s">
        <v>2729</v>
      </c>
      <c r="J3635" t="s">
        <v>98</v>
      </c>
      <c r="K3635" t="s">
        <v>2189</v>
      </c>
      <c r="L3635" t="s">
        <v>14325</v>
      </c>
      <c r="M3635" t="s">
        <v>1798</v>
      </c>
      <c r="N3635" t="s">
        <v>20865</v>
      </c>
      <c r="O3635" t="s">
        <v>3021</v>
      </c>
      <c r="P3635" t="s">
        <v>14327</v>
      </c>
      <c r="Q3635" t="s">
        <v>2189</v>
      </c>
      <c r="R3635" t="b">
        <v>1</v>
      </c>
      <c r="S3635">
        <v>10000</v>
      </c>
      <c r="T3635" t="s">
        <v>3002</v>
      </c>
      <c r="U3635" t="s">
        <v>3003</v>
      </c>
      <c r="V3635">
        <v>10</v>
      </c>
      <c r="W3635" t="s">
        <v>3021</v>
      </c>
    </row>
    <row r="3636" spans="1:23" hidden="1" x14ac:dyDescent="0.35">
      <c r="A3636" t="s">
        <v>2189</v>
      </c>
      <c r="C3636" s="403">
        <v>44757</v>
      </c>
      <c r="D3636" t="s">
        <v>3543</v>
      </c>
      <c r="E3636" t="s">
        <v>20866</v>
      </c>
      <c r="F3636" t="s">
        <v>20867</v>
      </c>
      <c r="G3636" t="s">
        <v>7001</v>
      </c>
      <c r="H3636" t="s">
        <v>20868</v>
      </c>
      <c r="I3636" t="s">
        <v>7001</v>
      </c>
      <c r="J3636" t="s">
        <v>98</v>
      </c>
      <c r="K3636" t="s">
        <v>2189</v>
      </c>
      <c r="L3636" t="s">
        <v>14325</v>
      </c>
      <c r="M3636" t="s">
        <v>1798</v>
      </c>
      <c r="N3636" t="s">
        <v>20869</v>
      </c>
      <c r="O3636" t="s">
        <v>3012</v>
      </c>
      <c r="P3636" t="s">
        <v>14327</v>
      </c>
      <c r="Q3636" t="s">
        <v>2189</v>
      </c>
      <c r="R3636" t="b">
        <v>0</v>
      </c>
      <c r="S3636">
        <v>500</v>
      </c>
      <c r="T3636" t="s">
        <v>3002</v>
      </c>
      <c r="U3636" t="s">
        <v>3003</v>
      </c>
      <c r="V3636">
        <v>0.5</v>
      </c>
      <c r="W3636" t="s">
        <v>3012</v>
      </c>
    </row>
    <row r="3637" spans="1:23" hidden="1" x14ac:dyDescent="0.35">
      <c r="A3637" t="s">
        <v>2189</v>
      </c>
      <c r="C3637" s="403">
        <v>44757</v>
      </c>
      <c r="D3637" t="s">
        <v>3543</v>
      </c>
      <c r="E3637" t="s">
        <v>20870</v>
      </c>
      <c r="F3637" t="s">
        <v>20871</v>
      </c>
      <c r="G3637" t="s">
        <v>20872</v>
      </c>
      <c r="H3637" t="s">
        <v>20873</v>
      </c>
      <c r="I3637" t="s">
        <v>488</v>
      </c>
      <c r="J3637" t="s">
        <v>98</v>
      </c>
      <c r="K3637" t="s">
        <v>2189</v>
      </c>
      <c r="L3637" t="s">
        <v>14325</v>
      </c>
      <c r="M3637" t="s">
        <v>1798</v>
      </c>
      <c r="N3637" t="s">
        <v>20860</v>
      </c>
      <c r="O3637" t="s">
        <v>3030</v>
      </c>
      <c r="P3637" t="s">
        <v>14327</v>
      </c>
      <c r="Q3637" t="s">
        <v>2189</v>
      </c>
      <c r="R3637" t="b">
        <v>0</v>
      </c>
      <c r="S3637">
        <v>12000</v>
      </c>
      <c r="T3637" t="s">
        <v>3013</v>
      </c>
      <c r="U3637" t="s">
        <v>3003</v>
      </c>
      <c r="V3637">
        <v>12</v>
      </c>
      <c r="W3637" t="s">
        <v>3030</v>
      </c>
    </row>
    <row r="3638" spans="1:23" hidden="1" x14ac:dyDescent="0.35">
      <c r="A3638" t="s">
        <v>2189</v>
      </c>
      <c r="C3638" s="403">
        <v>44757</v>
      </c>
      <c r="D3638" t="s">
        <v>3543</v>
      </c>
      <c r="E3638" t="s">
        <v>20874</v>
      </c>
      <c r="F3638" t="s">
        <v>20875</v>
      </c>
      <c r="G3638" t="s">
        <v>20876</v>
      </c>
      <c r="H3638" t="s">
        <v>20877</v>
      </c>
      <c r="I3638" t="s">
        <v>20876</v>
      </c>
      <c r="J3638" t="s">
        <v>98</v>
      </c>
      <c r="K3638" t="s">
        <v>2189</v>
      </c>
      <c r="L3638" t="s">
        <v>14325</v>
      </c>
      <c r="M3638" t="s">
        <v>1798</v>
      </c>
      <c r="N3638" t="s">
        <v>20878</v>
      </c>
      <c r="O3638" t="s">
        <v>3030</v>
      </c>
      <c r="P3638" t="s">
        <v>14327</v>
      </c>
      <c r="Q3638" t="s">
        <v>2189</v>
      </c>
      <c r="R3638" t="b">
        <v>0</v>
      </c>
      <c r="S3638">
        <v>10000</v>
      </c>
      <c r="T3638" t="s">
        <v>3002</v>
      </c>
      <c r="U3638" t="s">
        <v>3003</v>
      </c>
      <c r="V3638">
        <v>10</v>
      </c>
      <c r="W3638" t="s">
        <v>3030</v>
      </c>
    </row>
    <row r="3639" spans="1:23" hidden="1" x14ac:dyDescent="0.35">
      <c r="A3639" t="s">
        <v>2189</v>
      </c>
      <c r="C3639" s="403">
        <v>44757</v>
      </c>
      <c r="D3639" t="s">
        <v>3543</v>
      </c>
      <c r="E3639" t="s">
        <v>20879</v>
      </c>
      <c r="F3639" t="s">
        <v>20880</v>
      </c>
      <c r="G3639" t="s">
        <v>20881</v>
      </c>
      <c r="H3639" t="s">
        <v>20882</v>
      </c>
      <c r="I3639" t="s">
        <v>2332</v>
      </c>
      <c r="J3639" t="s">
        <v>98</v>
      </c>
      <c r="K3639" t="s">
        <v>2189</v>
      </c>
      <c r="L3639" t="s">
        <v>14325</v>
      </c>
      <c r="M3639" t="s">
        <v>1798</v>
      </c>
      <c r="N3639" t="s">
        <v>20883</v>
      </c>
      <c r="O3639" t="s">
        <v>3012</v>
      </c>
      <c r="P3639" t="s">
        <v>14327</v>
      </c>
      <c r="Q3639" t="s">
        <v>2189</v>
      </c>
      <c r="R3639" t="b">
        <v>0</v>
      </c>
      <c r="S3639">
        <v>1500</v>
      </c>
      <c r="T3639" t="s">
        <v>3002</v>
      </c>
      <c r="U3639" t="s">
        <v>3003</v>
      </c>
      <c r="V3639">
        <v>1.5</v>
      </c>
      <c r="W3639" t="s">
        <v>3012</v>
      </c>
    </row>
    <row r="3640" spans="1:23" hidden="1" x14ac:dyDescent="0.35">
      <c r="A3640" t="s">
        <v>2189</v>
      </c>
      <c r="C3640" s="403">
        <v>44757</v>
      </c>
      <c r="D3640" t="s">
        <v>3543</v>
      </c>
      <c r="E3640" t="s">
        <v>20884</v>
      </c>
      <c r="F3640" t="s">
        <v>20885</v>
      </c>
      <c r="G3640" t="s">
        <v>20886</v>
      </c>
      <c r="H3640" t="s">
        <v>20887</v>
      </c>
      <c r="I3640" t="s">
        <v>449</v>
      </c>
      <c r="J3640" t="s">
        <v>98</v>
      </c>
      <c r="K3640" t="s">
        <v>2189</v>
      </c>
      <c r="L3640" t="s">
        <v>14325</v>
      </c>
      <c r="M3640" t="s">
        <v>1798</v>
      </c>
      <c r="N3640" t="s">
        <v>20888</v>
      </c>
      <c r="O3640" t="s">
        <v>3012</v>
      </c>
      <c r="P3640" t="s">
        <v>14327</v>
      </c>
      <c r="Q3640" t="s">
        <v>2189</v>
      </c>
      <c r="R3640" t="b">
        <v>0</v>
      </c>
      <c r="S3640">
        <v>2000</v>
      </c>
      <c r="T3640" t="s">
        <v>3002</v>
      </c>
      <c r="U3640" t="s">
        <v>3003</v>
      </c>
      <c r="V3640">
        <v>2</v>
      </c>
      <c r="W3640" t="s">
        <v>3012</v>
      </c>
    </row>
    <row r="3641" spans="1:23" hidden="1" x14ac:dyDescent="0.35">
      <c r="A3641" t="s">
        <v>2189</v>
      </c>
      <c r="C3641" s="403">
        <v>44757</v>
      </c>
      <c r="D3641" t="s">
        <v>3543</v>
      </c>
      <c r="E3641" t="s">
        <v>20889</v>
      </c>
      <c r="F3641" t="s">
        <v>20890</v>
      </c>
      <c r="G3641" t="s">
        <v>20891</v>
      </c>
      <c r="H3641" t="s">
        <v>20892</v>
      </c>
      <c r="I3641" t="s">
        <v>2503</v>
      </c>
      <c r="J3641" t="s">
        <v>98</v>
      </c>
      <c r="K3641" t="s">
        <v>2189</v>
      </c>
      <c r="L3641" t="s">
        <v>14325</v>
      </c>
      <c r="M3641" t="s">
        <v>1798</v>
      </c>
      <c r="N3641" t="s">
        <v>20893</v>
      </c>
      <c r="O3641" t="s">
        <v>3012</v>
      </c>
      <c r="P3641" t="s">
        <v>14327</v>
      </c>
      <c r="Q3641" t="s">
        <v>2189</v>
      </c>
      <c r="R3641" t="b">
        <v>0</v>
      </c>
      <c r="S3641">
        <v>5000</v>
      </c>
      <c r="T3641" t="s">
        <v>3002</v>
      </c>
      <c r="U3641" t="s">
        <v>3003</v>
      </c>
      <c r="V3641">
        <v>5</v>
      </c>
      <c r="W3641" t="s">
        <v>3012</v>
      </c>
    </row>
    <row r="3642" spans="1:23" hidden="1" x14ac:dyDescent="0.35">
      <c r="A3642" t="s">
        <v>2189</v>
      </c>
      <c r="C3642" s="403">
        <v>44757</v>
      </c>
      <c r="D3642" t="s">
        <v>3543</v>
      </c>
      <c r="E3642" t="s">
        <v>20894</v>
      </c>
      <c r="F3642" t="s">
        <v>20895</v>
      </c>
      <c r="G3642" t="s">
        <v>20896</v>
      </c>
      <c r="H3642" t="s">
        <v>20897</v>
      </c>
      <c r="I3642" t="s">
        <v>2403</v>
      </c>
      <c r="J3642" t="s">
        <v>98</v>
      </c>
      <c r="K3642" t="s">
        <v>2189</v>
      </c>
      <c r="L3642" t="s">
        <v>6280</v>
      </c>
      <c r="M3642" t="s">
        <v>17022</v>
      </c>
      <c r="N3642" t="s">
        <v>20898</v>
      </c>
      <c r="O3642" t="s">
        <v>3012</v>
      </c>
      <c r="P3642" t="s">
        <v>6283</v>
      </c>
      <c r="Q3642" t="s">
        <v>2189</v>
      </c>
      <c r="R3642" t="b">
        <v>0</v>
      </c>
      <c r="S3642">
        <v>1000</v>
      </c>
      <c r="T3642" t="s">
        <v>3002</v>
      </c>
      <c r="U3642" t="s">
        <v>3003</v>
      </c>
      <c r="V3642">
        <v>1</v>
      </c>
      <c r="W3642" t="s">
        <v>3012</v>
      </c>
    </row>
    <row r="3643" spans="1:23" hidden="1" x14ac:dyDescent="0.35">
      <c r="A3643" t="s">
        <v>2189</v>
      </c>
      <c r="C3643" s="403">
        <v>44757</v>
      </c>
      <c r="D3643" t="s">
        <v>3543</v>
      </c>
      <c r="E3643" t="s">
        <v>20899</v>
      </c>
      <c r="F3643" t="s">
        <v>20900</v>
      </c>
      <c r="G3643" t="s">
        <v>20901</v>
      </c>
      <c r="H3643" t="s">
        <v>20902</v>
      </c>
      <c r="I3643" t="s">
        <v>2435</v>
      </c>
      <c r="J3643" t="s">
        <v>98</v>
      </c>
      <c r="K3643" t="s">
        <v>2189</v>
      </c>
      <c r="L3643" t="s">
        <v>6280</v>
      </c>
      <c r="M3643" t="s">
        <v>6281</v>
      </c>
      <c r="N3643" t="s">
        <v>20903</v>
      </c>
      <c r="O3643" t="s">
        <v>3012</v>
      </c>
      <c r="P3643" t="s">
        <v>6283</v>
      </c>
      <c r="Q3643" t="s">
        <v>2189</v>
      </c>
      <c r="R3643" t="b">
        <v>0</v>
      </c>
      <c r="S3643">
        <v>1000</v>
      </c>
      <c r="T3643" t="s">
        <v>3002</v>
      </c>
      <c r="U3643" t="s">
        <v>3003</v>
      </c>
      <c r="V3643">
        <v>1</v>
      </c>
      <c r="W3643" t="s">
        <v>3012</v>
      </c>
    </row>
    <row r="3644" spans="1:23" hidden="1" x14ac:dyDescent="0.35">
      <c r="A3644" t="s">
        <v>2189</v>
      </c>
      <c r="C3644" s="403">
        <v>44756</v>
      </c>
      <c r="D3644" t="s">
        <v>9713</v>
      </c>
      <c r="E3644" t="s">
        <v>624</v>
      </c>
      <c r="F3644" t="s">
        <v>20904</v>
      </c>
      <c r="G3644" t="s">
        <v>20905</v>
      </c>
      <c r="H3644" t="s">
        <v>20906</v>
      </c>
      <c r="I3644" t="s">
        <v>2279</v>
      </c>
      <c r="J3644" t="s">
        <v>100</v>
      </c>
      <c r="K3644" t="s">
        <v>2193</v>
      </c>
      <c r="L3644" t="s">
        <v>3595</v>
      </c>
      <c r="M3644" t="s">
        <v>11250</v>
      </c>
      <c r="N3644" t="s">
        <v>20907</v>
      </c>
      <c r="O3644" t="s">
        <v>3030</v>
      </c>
      <c r="P3644" t="s">
        <v>17798</v>
      </c>
      <c r="Q3644" t="s">
        <v>2189</v>
      </c>
      <c r="R3644" t="b">
        <v>0</v>
      </c>
      <c r="S3644">
        <v>30000</v>
      </c>
      <c r="T3644" t="s">
        <v>3002</v>
      </c>
      <c r="U3644" t="s">
        <v>3003</v>
      </c>
      <c r="V3644">
        <v>30</v>
      </c>
      <c r="W3644" t="s">
        <v>3030</v>
      </c>
    </row>
    <row r="3645" spans="1:23" hidden="1" x14ac:dyDescent="0.35">
      <c r="A3645" t="s">
        <v>2189</v>
      </c>
      <c r="C3645" s="403">
        <v>44756</v>
      </c>
      <c r="D3645" t="s">
        <v>3543</v>
      </c>
      <c r="E3645" t="s">
        <v>20919</v>
      </c>
      <c r="F3645" t="s">
        <v>20920</v>
      </c>
      <c r="G3645" t="s">
        <v>20921</v>
      </c>
      <c r="H3645" t="s">
        <v>20922</v>
      </c>
      <c r="I3645" t="s">
        <v>20923</v>
      </c>
      <c r="J3645" t="s">
        <v>100</v>
      </c>
      <c r="K3645" t="s">
        <v>2193</v>
      </c>
      <c r="L3645" t="s">
        <v>3595</v>
      </c>
      <c r="M3645" t="s">
        <v>1798</v>
      </c>
      <c r="N3645" t="s">
        <v>20924</v>
      </c>
      <c r="O3645" t="s">
        <v>3021</v>
      </c>
      <c r="P3645" t="s">
        <v>8403</v>
      </c>
      <c r="Q3645" t="s">
        <v>2189</v>
      </c>
      <c r="R3645" t="b">
        <v>0</v>
      </c>
      <c r="S3645">
        <v>5000</v>
      </c>
      <c r="T3645" t="s">
        <v>3002</v>
      </c>
      <c r="U3645" t="s">
        <v>3003</v>
      </c>
      <c r="V3645">
        <v>5</v>
      </c>
      <c r="W3645" t="s">
        <v>3021</v>
      </c>
    </row>
    <row r="3646" spans="1:23" hidden="1" x14ac:dyDescent="0.35">
      <c r="A3646" t="s">
        <v>2189</v>
      </c>
      <c r="C3646" s="403">
        <v>44756</v>
      </c>
      <c r="D3646" t="s">
        <v>3543</v>
      </c>
      <c r="E3646" t="s">
        <v>20908</v>
      </c>
      <c r="F3646" t="s">
        <v>20909</v>
      </c>
      <c r="G3646" t="s">
        <v>20910</v>
      </c>
      <c r="H3646" t="s">
        <v>20911</v>
      </c>
      <c r="I3646" t="s">
        <v>2405</v>
      </c>
      <c r="J3646" t="s">
        <v>100</v>
      </c>
      <c r="K3646" t="s">
        <v>2193</v>
      </c>
      <c r="L3646" t="s">
        <v>3595</v>
      </c>
      <c r="M3646" t="s">
        <v>1798</v>
      </c>
      <c r="N3646" t="s">
        <v>20912</v>
      </c>
      <c r="O3646" t="s">
        <v>3021</v>
      </c>
      <c r="P3646" t="s">
        <v>8403</v>
      </c>
      <c r="Q3646" t="s">
        <v>2189</v>
      </c>
      <c r="R3646" t="b">
        <v>0</v>
      </c>
      <c r="S3646">
        <v>10000</v>
      </c>
      <c r="T3646" t="s">
        <v>3002</v>
      </c>
      <c r="U3646" t="s">
        <v>3003</v>
      </c>
      <c r="V3646">
        <v>10</v>
      </c>
      <c r="W3646" t="s">
        <v>3021</v>
      </c>
    </row>
    <row r="3647" spans="1:23" hidden="1" x14ac:dyDescent="0.35">
      <c r="A3647" t="s">
        <v>2189</v>
      </c>
      <c r="C3647" s="403">
        <v>44756</v>
      </c>
      <c r="D3647" t="s">
        <v>3543</v>
      </c>
      <c r="E3647" t="s">
        <v>20913</v>
      </c>
      <c r="F3647" t="s">
        <v>20914</v>
      </c>
      <c r="G3647" t="s">
        <v>20915</v>
      </c>
      <c r="H3647" t="s">
        <v>20916</v>
      </c>
      <c r="I3647" t="s">
        <v>20917</v>
      </c>
      <c r="J3647" t="s">
        <v>100</v>
      </c>
      <c r="K3647" t="s">
        <v>2193</v>
      </c>
      <c r="L3647" t="s">
        <v>3595</v>
      </c>
      <c r="M3647" t="s">
        <v>1798</v>
      </c>
      <c r="N3647" t="s">
        <v>20918</v>
      </c>
      <c r="O3647" t="s">
        <v>3012</v>
      </c>
      <c r="P3647" t="s">
        <v>8403</v>
      </c>
      <c r="Q3647" t="s">
        <v>2189</v>
      </c>
      <c r="R3647" t="b">
        <v>0</v>
      </c>
      <c r="S3647">
        <v>2000</v>
      </c>
      <c r="T3647" t="s">
        <v>3002</v>
      </c>
      <c r="U3647" t="s">
        <v>3003</v>
      </c>
      <c r="V3647">
        <v>2</v>
      </c>
      <c r="W3647" t="s">
        <v>3012</v>
      </c>
    </row>
    <row r="3648" spans="1:23" hidden="1" x14ac:dyDescent="0.35">
      <c r="A3648" t="s">
        <v>2189</v>
      </c>
      <c r="C3648" s="403">
        <v>44756</v>
      </c>
      <c r="D3648" t="s">
        <v>3543</v>
      </c>
      <c r="E3648" t="s">
        <v>20925</v>
      </c>
      <c r="F3648" t="s">
        <v>20926</v>
      </c>
      <c r="G3648" t="s">
        <v>20927</v>
      </c>
      <c r="H3648" t="s">
        <v>20928</v>
      </c>
      <c r="I3648" t="s">
        <v>2636</v>
      </c>
      <c r="J3648" t="s">
        <v>100</v>
      </c>
      <c r="K3648" t="s">
        <v>2193</v>
      </c>
      <c r="L3648" t="s">
        <v>10784</v>
      </c>
      <c r="M3648" t="s">
        <v>1798</v>
      </c>
      <c r="N3648" t="s">
        <v>20929</v>
      </c>
      <c r="O3648" t="s">
        <v>3012</v>
      </c>
      <c r="P3648" t="s">
        <v>10785</v>
      </c>
      <c r="Q3648" t="s">
        <v>2189</v>
      </c>
      <c r="R3648" t="b">
        <v>0</v>
      </c>
      <c r="S3648">
        <v>1000</v>
      </c>
      <c r="T3648" t="s">
        <v>3002</v>
      </c>
      <c r="U3648" t="s">
        <v>3003</v>
      </c>
      <c r="V3648">
        <v>1</v>
      </c>
      <c r="W3648" t="s">
        <v>3012</v>
      </c>
    </row>
    <row r="3649" spans="1:23" hidden="1" x14ac:dyDescent="0.35">
      <c r="A3649" t="s">
        <v>2189</v>
      </c>
      <c r="C3649" s="403">
        <v>44756</v>
      </c>
      <c r="D3649" t="s">
        <v>3543</v>
      </c>
      <c r="E3649" t="s">
        <v>20930</v>
      </c>
      <c r="F3649" t="s">
        <v>20931</v>
      </c>
      <c r="G3649" t="s">
        <v>20932</v>
      </c>
      <c r="H3649" t="s">
        <v>20933</v>
      </c>
      <c r="I3649" t="s">
        <v>2382</v>
      </c>
      <c r="J3649" t="s">
        <v>100</v>
      </c>
      <c r="K3649" t="s">
        <v>2193</v>
      </c>
      <c r="L3649" t="s">
        <v>10784</v>
      </c>
      <c r="M3649" t="s">
        <v>1798</v>
      </c>
      <c r="N3649" t="s">
        <v>20934</v>
      </c>
      <c r="O3649" t="s">
        <v>3012</v>
      </c>
      <c r="P3649" t="s">
        <v>10785</v>
      </c>
      <c r="Q3649" t="s">
        <v>2189</v>
      </c>
      <c r="R3649" t="b">
        <v>0</v>
      </c>
      <c r="S3649">
        <v>2000</v>
      </c>
      <c r="T3649" t="s">
        <v>3002</v>
      </c>
      <c r="U3649" t="s">
        <v>3003</v>
      </c>
      <c r="V3649">
        <v>2</v>
      </c>
      <c r="W3649" t="s">
        <v>3012</v>
      </c>
    </row>
    <row r="3650" spans="1:23" hidden="1" x14ac:dyDescent="0.35">
      <c r="A3650" t="s">
        <v>2189</v>
      </c>
      <c r="C3650" s="403">
        <v>44756</v>
      </c>
      <c r="D3650" t="s">
        <v>3543</v>
      </c>
      <c r="E3650" t="s">
        <v>20935</v>
      </c>
      <c r="F3650" t="s">
        <v>20936</v>
      </c>
      <c r="G3650" t="s">
        <v>20937</v>
      </c>
      <c r="H3650" t="s">
        <v>20938</v>
      </c>
      <c r="I3650" t="s">
        <v>9100</v>
      </c>
      <c r="J3650" t="s">
        <v>100</v>
      </c>
      <c r="K3650" t="s">
        <v>2193</v>
      </c>
      <c r="L3650" t="s">
        <v>10784</v>
      </c>
      <c r="M3650" t="s">
        <v>1798</v>
      </c>
      <c r="N3650" t="s">
        <v>20939</v>
      </c>
      <c r="O3650" t="s">
        <v>3001</v>
      </c>
      <c r="P3650" t="s">
        <v>10785</v>
      </c>
      <c r="Q3650" t="s">
        <v>2189</v>
      </c>
      <c r="R3650" t="b">
        <v>1</v>
      </c>
      <c r="S3650">
        <v>0</v>
      </c>
      <c r="T3650" t="s">
        <v>3002</v>
      </c>
      <c r="U3650" t="s">
        <v>3003</v>
      </c>
      <c r="V3650">
        <v>0</v>
      </c>
      <c r="W3650" t="s">
        <v>3001</v>
      </c>
    </row>
    <row r="3651" spans="1:23" hidden="1" x14ac:dyDescent="0.35">
      <c r="A3651" t="s">
        <v>2189</v>
      </c>
      <c r="C3651" s="403">
        <v>44756</v>
      </c>
      <c r="D3651" t="s">
        <v>3543</v>
      </c>
      <c r="E3651" t="s">
        <v>20940</v>
      </c>
      <c r="F3651" t="s">
        <v>20941</v>
      </c>
      <c r="G3651" t="s">
        <v>20942</v>
      </c>
      <c r="H3651" t="s">
        <v>20943</v>
      </c>
      <c r="I3651" t="s">
        <v>2436</v>
      </c>
      <c r="J3651" t="s">
        <v>100</v>
      </c>
      <c r="K3651" t="s">
        <v>2193</v>
      </c>
      <c r="L3651" t="s">
        <v>10784</v>
      </c>
      <c r="M3651" t="s">
        <v>1798</v>
      </c>
      <c r="N3651" t="s">
        <v>20944</v>
      </c>
      <c r="O3651" t="s">
        <v>3012</v>
      </c>
      <c r="P3651" t="s">
        <v>10785</v>
      </c>
      <c r="Q3651" t="s">
        <v>2189</v>
      </c>
      <c r="R3651" t="b">
        <v>0</v>
      </c>
      <c r="S3651">
        <v>1000</v>
      </c>
      <c r="T3651" t="s">
        <v>3002</v>
      </c>
      <c r="U3651" t="s">
        <v>3003</v>
      </c>
      <c r="V3651">
        <v>1</v>
      </c>
      <c r="W3651" t="s">
        <v>3012</v>
      </c>
    </row>
    <row r="3652" spans="1:23" hidden="1" x14ac:dyDescent="0.35">
      <c r="A3652" t="s">
        <v>2189</v>
      </c>
      <c r="C3652" s="403">
        <v>44756</v>
      </c>
      <c r="D3652" t="s">
        <v>3543</v>
      </c>
      <c r="E3652" t="s">
        <v>20945</v>
      </c>
      <c r="F3652" t="s">
        <v>20946</v>
      </c>
      <c r="G3652" t="s">
        <v>20947</v>
      </c>
      <c r="H3652" t="s">
        <v>20948</v>
      </c>
      <c r="I3652" t="s">
        <v>2374</v>
      </c>
      <c r="J3652" t="s">
        <v>100</v>
      </c>
      <c r="K3652" t="s">
        <v>2193</v>
      </c>
      <c r="L3652" t="s">
        <v>3028</v>
      </c>
      <c r="M3652" t="s">
        <v>1798</v>
      </c>
      <c r="N3652" t="s">
        <v>20949</v>
      </c>
      <c r="O3652" t="s">
        <v>3021</v>
      </c>
      <c r="P3652" t="s">
        <v>14672</v>
      </c>
      <c r="Q3652" t="s">
        <v>2189</v>
      </c>
      <c r="R3652" t="b">
        <v>0</v>
      </c>
      <c r="S3652">
        <v>5000</v>
      </c>
      <c r="T3652" t="s">
        <v>3002</v>
      </c>
      <c r="U3652" t="s">
        <v>3003</v>
      </c>
      <c r="V3652">
        <v>5</v>
      </c>
      <c r="W3652" t="s">
        <v>3021</v>
      </c>
    </row>
    <row r="3653" spans="1:23" hidden="1" x14ac:dyDescent="0.35">
      <c r="A3653" t="s">
        <v>2189</v>
      </c>
      <c r="C3653" s="403">
        <v>44755</v>
      </c>
      <c r="D3653" t="s">
        <v>3543</v>
      </c>
      <c r="E3653" t="s">
        <v>20950</v>
      </c>
      <c r="F3653" t="s">
        <v>20951</v>
      </c>
      <c r="G3653" t="s">
        <v>20952</v>
      </c>
      <c r="H3653" t="s">
        <v>20953</v>
      </c>
      <c r="I3653" t="s">
        <v>20954</v>
      </c>
      <c r="J3653" t="s">
        <v>100</v>
      </c>
      <c r="K3653" t="s">
        <v>293</v>
      </c>
      <c r="L3653" t="s">
        <v>3548</v>
      </c>
      <c r="M3653" t="s">
        <v>1798</v>
      </c>
      <c r="N3653" t="s">
        <v>20955</v>
      </c>
      <c r="O3653" t="s">
        <v>3001</v>
      </c>
      <c r="P3653" t="s">
        <v>16359</v>
      </c>
      <c r="Q3653" t="s">
        <v>293</v>
      </c>
      <c r="R3653" t="b">
        <v>0</v>
      </c>
      <c r="S3653">
        <v>0</v>
      </c>
      <c r="T3653" t="s">
        <v>3002</v>
      </c>
      <c r="U3653" t="s">
        <v>3003</v>
      </c>
      <c r="V3653">
        <v>0</v>
      </c>
      <c r="W3653" t="s">
        <v>3001</v>
      </c>
    </row>
    <row r="3654" spans="1:23" hidden="1" x14ac:dyDescent="0.35">
      <c r="A3654" t="s">
        <v>2189</v>
      </c>
      <c r="C3654" s="403">
        <v>44755</v>
      </c>
      <c r="D3654" t="s">
        <v>3543</v>
      </c>
      <c r="E3654" t="s">
        <v>20956</v>
      </c>
      <c r="F3654" t="s">
        <v>20957</v>
      </c>
      <c r="G3654" t="s">
        <v>20958</v>
      </c>
      <c r="H3654" t="s">
        <v>20959</v>
      </c>
      <c r="I3654" t="s">
        <v>136</v>
      </c>
      <c r="J3654" t="s">
        <v>100</v>
      </c>
      <c r="K3654" t="s">
        <v>293</v>
      </c>
      <c r="L3654" t="s">
        <v>3548</v>
      </c>
      <c r="M3654" t="s">
        <v>1798</v>
      </c>
      <c r="N3654" t="s">
        <v>20960</v>
      </c>
      <c r="O3654" t="s">
        <v>3012</v>
      </c>
      <c r="P3654" t="s">
        <v>16359</v>
      </c>
      <c r="Q3654" t="s">
        <v>293</v>
      </c>
      <c r="R3654" t="b">
        <v>0</v>
      </c>
      <c r="S3654">
        <v>500</v>
      </c>
      <c r="T3654" t="s">
        <v>3002</v>
      </c>
      <c r="U3654" t="s">
        <v>3003</v>
      </c>
      <c r="V3654">
        <v>0.5</v>
      </c>
      <c r="W3654" t="s">
        <v>3012</v>
      </c>
    </row>
    <row r="3655" spans="1:23" hidden="1" x14ac:dyDescent="0.35">
      <c r="A3655" t="s">
        <v>2189</v>
      </c>
      <c r="C3655" s="403">
        <v>44755</v>
      </c>
      <c r="D3655" t="s">
        <v>3543</v>
      </c>
      <c r="E3655" t="s">
        <v>1191</v>
      </c>
      <c r="F3655" t="s">
        <v>20961</v>
      </c>
      <c r="G3655" t="s">
        <v>20962</v>
      </c>
      <c r="H3655" t="s">
        <v>20963</v>
      </c>
      <c r="I3655" t="s">
        <v>2391</v>
      </c>
      <c r="J3655" t="s">
        <v>100</v>
      </c>
      <c r="K3655" t="s">
        <v>293</v>
      </c>
      <c r="L3655" t="s">
        <v>3548</v>
      </c>
      <c r="M3655" t="s">
        <v>1798</v>
      </c>
      <c r="N3655" t="s">
        <v>20955</v>
      </c>
      <c r="O3655" t="s">
        <v>3021</v>
      </c>
      <c r="P3655" t="s">
        <v>16359</v>
      </c>
      <c r="Q3655" t="s">
        <v>293</v>
      </c>
      <c r="R3655" t="b">
        <v>0</v>
      </c>
      <c r="S3655">
        <v>0</v>
      </c>
      <c r="T3655" t="s">
        <v>3013</v>
      </c>
      <c r="U3655" t="s">
        <v>3003</v>
      </c>
      <c r="V3655">
        <v>0</v>
      </c>
      <c r="W3655" t="s">
        <v>3021</v>
      </c>
    </row>
    <row r="3656" spans="1:23" hidden="1" x14ac:dyDescent="0.35">
      <c r="A3656" t="s">
        <v>2189</v>
      </c>
      <c r="C3656" s="403">
        <v>44755</v>
      </c>
      <c r="D3656" t="s">
        <v>3543</v>
      </c>
      <c r="E3656" t="s">
        <v>20964</v>
      </c>
      <c r="F3656" t="s">
        <v>20965</v>
      </c>
      <c r="G3656" t="s">
        <v>20966</v>
      </c>
      <c r="H3656" t="s">
        <v>20967</v>
      </c>
      <c r="I3656" t="s">
        <v>2467</v>
      </c>
      <c r="J3656" t="s">
        <v>100</v>
      </c>
      <c r="K3656" t="s">
        <v>293</v>
      </c>
      <c r="L3656" t="s">
        <v>4703</v>
      </c>
      <c r="M3656" t="s">
        <v>1798</v>
      </c>
      <c r="N3656" t="s">
        <v>20968</v>
      </c>
      <c r="O3656" t="s">
        <v>3021</v>
      </c>
      <c r="P3656" t="s">
        <v>9504</v>
      </c>
      <c r="Q3656" t="s">
        <v>293</v>
      </c>
      <c r="R3656" t="b">
        <v>1</v>
      </c>
      <c r="S3656">
        <v>50000</v>
      </c>
      <c r="T3656" t="s">
        <v>3002</v>
      </c>
      <c r="U3656" t="s">
        <v>3003</v>
      </c>
      <c r="V3656">
        <v>50</v>
      </c>
      <c r="W3656" t="s">
        <v>3021</v>
      </c>
    </row>
    <row r="3657" spans="1:23" hidden="1" x14ac:dyDescent="0.35">
      <c r="A3657" t="s">
        <v>2189</v>
      </c>
      <c r="C3657" s="403">
        <v>44755</v>
      </c>
      <c r="D3657" t="s">
        <v>3543</v>
      </c>
      <c r="E3657" t="s">
        <v>20969</v>
      </c>
      <c r="F3657" t="s">
        <v>20970</v>
      </c>
      <c r="G3657" t="s">
        <v>20971</v>
      </c>
      <c r="H3657" t="s">
        <v>20972</v>
      </c>
      <c r="I3657" t="s">
        <v>795</v>
      </c>
      <c r="J3657" t="s">
        <v>100</v>
      </c>
      <c r="K3657" t="s">
        <v>293</v>
      </c>
      <c r="L3657" t="s">
        <v>4703</v>
      </c>
      <c r="M3657" t="s">
        <v>1798</v>
      </c>
      <c r="N3657" t="s">
        <v>20973</v>
      </c>
      <c r="O3657" t="s">
        <v>3012</v>
      </c>
      <c r="P3657" t="s">
        <v>9504</v>
      </c>
      <c r="Q3657" t="s">
        <v>293</v>
      </c>
      <c r="R3657" t="b">
        <v>0</v>
      </c>
      <c r="S3657">
        <v>2000</v>
      </c>
      <c r="T3657" t="s">
        <v>3002</v>
      </c>
      <c r="U3657" t="s">
        <v>3003</v>
      </c>
      <c r="V3657">
        <v>2</v>
      </c>
      <c r="W3657" t="s">
        <v>3012</v>
      </c>
    </row>
    <row r="3658" spans="1:23" hidden="1" x14ac:dyDescent="0.35">
      <c r="A3658" t="s">
        <v>2189</v>
      </c>
      <c r="C3658" s="403">
        <v>44755</v>
      </c>
      <c r="D3658" t="s">
        <v>9984</v>
      </c>
      <c r="E3658" t="s">
        <v>329</v>
      </c>
      <c r="F3658" t="s">
        <v>20974</v>
      </c>
      <c r="G3658" t="s">
        <v>20975</v>
      </c>
      <c r="H3658" t="s">
        <v>20976</v>
      </c>
      <c r="I3658" t="s">
        <v>2412</v>
      </c>
      <c r="J3658" t="s">
        <v>100</v>
      </c>
      <c r="K3658" t="s">
        <v>293</v>
      </c>
      <c r="L3658" t="s">
        <v>9198</v>
      </c>
      <c r="M3658" t="s">
        <v>9944</v>
      </c>
      <c r="N3658" t="s">
        <v>20977</v>
      </c>
      <c r="O3658" t="s">
        <v>3012</v>
      </c>
      <c r="P3658" t="s">
        <v>9915</v>
      </c>
      <c r="Q3658" t="s">
        <v>293</v>
      </c>
      <c r="R3658" t="b">
        <v>0</v>
      </c>
      <c r="S3658">
        <v>5000</v>
      </c>
      <c r="T3658" t="s">
        <v>3013</v>
      </c>
      <c r="U3658" t="s">
        <v>3003</v>
      </c>
      <c r="V3658">
        <v>5</v>
      </c>
      <c r="W3658" t="s">
        <v>3012</v>
      </c>
    </row>
    <row r="3659" spans="1:23" hidden="1" x14ac:dyDescent="0.35">
      <c r="A3659" t="s">
        <v>2189</v>
      </c>
      <c r="C3659" s="403">
        <v>44755</v>
      </c>
      <c r="D3659" t="s">
        <v>3543</v>
      </c>
      <c r="E3659" t="s">
        <v>20978</v>
      </c>
      <c r="F3659" t="s">
        <v>20979</v>
      </c>
      <c r="G3659" t="s">
        <v>20980</v>
      </c>
      <c r="H3659" t="s">
        <v>20981</v>
      </c>
      <c r="I3659" t="s">
        <v>136</v>
      </c>
      <c r="J3659" t="s">
        <v>100</v>
      </c>
      <c r="K3659" t="s">
        <v>293</v>
      </c>
      <c r="L3659" t="s">
        <v>3866</v>
      </c>
      <c r="M3659" t="s">
        <v>1798</v>
      </c>
      <c r="N3659" t="s">
        <v>20982</v>
      </c>
      <c r="O3659" t="s">
        <v>3012</v>
      </c>
      <c r="P3659" t="s">
        <v>9951</v>
      </c>
      <c r="Q3659" t="s">
        <v>293</v>
      </c>
      <c r="R3659" t="b">
        <v>0</v>
      </c>
      <c r="S3659">
        <v>1000</v>
      </c>
      <c r="T3659" t="s">
        <v>3002</v>
      </c>
      <c r="U3659" t="s">
        <v>3003</v>
      </c>
      <c r="V3659">
        <v>1</v>
      </c>
      <c r="W3659" t="s">
        <v>3012</v>
      </c>
    </row>
    <row r="3660" spans="1:23" hidden="1" x14ac:dyDescent="0.35">
      <c r="A3660" t="s">
        <v>2189</v>
      </c>
      <c r="C3660" s="403">
        <v>44754</v>
      </c>
      <c r="D3660" t="s">
        <v>3543</v>
      </c>
      <c r="E3660" t="s">
        <v>20983</v>
      </c>
      <c r="F3660" t="s">
        <v>20984</v>
      </c>
      <c r="G3660" t="s">
        <v>20985</v>
      </c>
      <c r="H3660" t="s">
        <v>20986</v>
      </c>
      <c r="I3660" t="s">
        <v>6663</v>
      </c>
      <c r="J3660" t="s">
        <v>98</v>
      </c>
      <c r="K3660" t="s">
        <v>2189</v>
      </c>
      <c r="L3660" t="s">
        <v>3205</v>
      </c>
      <c r="M3660" t="s">
        <v>5273</v>
      </c>
      <c r="N3660" t="s">
        <v>5285</v>
      </c>
      <c r="O3660" t="s">
        <v>3001</v>
      </c>
      <c r="P3660" t="s">
        <v>4683</v>
      </c>
      <c r="Q3660" t="s">
        <v>2189</v>
      </c>
      <c r="R3660" t="b">
        <v>1</v>
      </c>
      <c r="S3660">
        <v>200000</v>
      </c>
      <c r="T3660" t="s">
        <v>3002</v>
      </c>
      <c r="U3660" t="s">
        <v>3003</v>
      </c>
      <c r="V3660">
        <v>200</v>
      </c>
      <c r="W3660" t="s">
        <v>3001</v>
      </c>
    </row>
    <row r="3661" spans="1:23" hidden="1" x14ac:dyDescent="0.35">
      <c r="A3661" t="s">
        <v>2189</v>
      </c>
      <c r="C3661" s="403">
        <v>44754</v>
      </c>
      <c r="D3661" t="s">
        <v>3543</v>
      </c>
      <c r="E3661" t="s">
        <v>20987</v>
      </c>
      <c r="F3661" t="s">
        <v>20988</v>
      </c>
      <c r="G3661" t="s">
        <v>20989</v>
      </c>
      <c r="H3661" t="s">
        <v>20990</v>
      </c>
      <c r="I3661" t="s">
        <v>6663</v>
      </c>
      <c r="J3661" t="s">
        <v>98</v>
      </c>
      <c r="K3661" t="s">
        <v>2189</v>
      </c>
      <c r="L3661" t="s">
        <v>3205</v>
      </c>
      <c r="M3661" t="s">
        <v>5636</v>
      </c>
      <c r="N3661" t="s">
        <v>6766</v>
      </c>
      <c r="O3661" t="s">
        <v>3012</v>
      </c>
      <c r="P3661" t="s">
        <v>5638</v>
      </c>
      <c r="Q3661" t="s">
        <v>2189</v>
      </c>
      <c r="R3661" t="b">
        <v>0</v>
      </c>
      <c r="S3661">
        <v>300</v>
      </c>
      <c r="T3661" t="s">
        <v>3002</v>
      </c>
      <c r="U3661" t="s">
        <v>3003</v>
      </c>
      <c r="V3661">
        <v>0.3</v>
      </c>
      <c r="W3661" t="s">
        <v>3012</v>
      </c>
    </row>
    <row r="3662" spans="1:23" hidden="1" x14ac:dyDescent="0.35">
      <c r="A3662" t="s">
        <v>2189</v>
      </c>
      <c r="C3662" s="403">
        <v>44754</v>
      </c>
      <c r="D3662" t="s">
        <v>3661</v>
      </c>
      <c r="E3662" t="s">
        <v>20991</v>
      </c>
      <c r="F3662" t="s">
        <v>20992</v>
      </c>
      <c r="G3662" t="s">
        <v>20993</v>
      </c>
      <c r="H3662" t="s">
        <v>20994</v>
      </c>
      <c r="I3662" t="s">
        <v>449</v>
      </c>
      <c r="J3662" t="s">
        <v>98</v>
      </c>
      <c r="K3662" t="s">
        <v>2189</v>
      </c>
      <c r="L3662" t="s">
        <v>4807</v>
      </c>
      <c r="M3662" t="s">
        <v>5339</v>
      </c>
      <c r="N3662" t="s">
        <v>20995</v>
      </c>
      <c r="O3662" t="s">
        <v>3001</v>
      </c>
      <c r="P3662" t="s">
        <v>5339</v>
      </c>
      <c r="Q3662" t="s">
        <v>2189</v>
      </c>
      <c r="R3662" t="b">
        <v>1</v>
      </c>
      <c r="S3662">
        <v>150000</v>
      </c>
      <c r="T3662" t="s">
        <v>3002</v>
      </c>
      <c r="U3662" t="s">
        <v>3003</v>
      </c>
      <c r="V3662">
        <v>150</v>
      </c>
      <c r="W3662" t="s">
        <v>3001</v>
      </c>
    </row>
    <row r="3663" spans="1:23" hidden="1" x14ac:dyDescent="0.35">
      <c r="A3663" t="s">
        <v>2189</v>
      </c>
      <c r="C3663" s="403">
        <v>44754</v>
      </c>
      <c r="D3663" t="s">
        <v>3543</v>
      </c>
      <c r="E3663" t="s">
        <v>20996</v>
      </c>
      <c r="F3663" t="s">
        <v>20997</v>
      </c>
      <c r="G3663" t="s">
        <v>20998</v>
      </c>
      <c r="H3663" t="s">
        <v>20999</v>
      </c>
      <c r="I3663" t="s">
        <v>4063</v>
      </c>
      <c r="J3663" t="s">
        <v>98</v>
      </c>
      <c r="K3663" t="s">
        <v>2189</v>
      </c>
      <c r="L3663" t="s">
        <v>4807</v>
      </c>
      <c r="M3663" t="s">
        <v>4808</v>
      </c>
      <c r="N3663" t="s">
        <v>10919</v>
      </c>
      <c r="O3663" t="s">
        <v>3021</v>
      </c>
      <c r="P3663" t="s">
        <v>4810</v>
      </c>
      <c r="Q3663" t="s">
        <v>2189</v>
      </c>
      <c r="R3663" t="b">
        <v>1</v>
      </c>
      <c r="S3663">
        <v>20000</v>
      </c>
      <c r="T3663" t="s">
        <v>3002</v>
      </c>
      <c r="U3663" t="s">
        <v>3003</v>
      </c>
      <c r="V3663">
        <v>20</v>
      </c>
      <c r="W3663" t="s">
        <v>3021</v>
      </c>
    </row>
    <row r="3664" spans="1:23" hidden="1" x14ac:dyDescent="0.35">
      <c r="A3664" t="s">
        <v>2189</v>
      </c>
      <c r="C3664" s="403">
        <v>44752</v>
      </c>
      <c r="D3664" t="s">
        <v>3543</v>
      </c>
      <c r="E3664" t="s">
        <v>21000</v>
      </c>
      <c r="F3664" t="s">
        <v>21001</v>
      </c>
      <c r="G3664" t="s">
        <v>21002</v>
      </c>
      <c r="H3664" t="s">
        <v>21003</v>
      </c>
      <c r="I3664" t="s">
        <v>21004</v>
      </c>
      <c r="J3664" t="s">
        <v>101</v>
      </c>
      <c r="K3664" t="s">
        <v>792</v>
      </c>
      <c r="L3664" t="s">
        <v>8787</v>
      </c>
      <c r="M3664" t="s">
        <v>1798</v>
      </c>
      <c r="N3664" t="s">
        <v>21005</v>
      </c>
      <c r="O3664" t="s">
        <v>3012</v>
      </c>
      <c r="P3664" t="s">
        <v>11414</v>
      </c>
      <c r="Q3664" t="s">
        <v>2189</v>
      </c>
      <c r="R3664" t="b">
        <v>0</v>
      </c>
      <c r="S3664">
        <v>2000</v>
      </c>
      <c r="T3664" t="s">
        <v>3002</v>
      </c>
      <c r="U3664" t="s">
        <v>3003</v>
      </c>
      <c r="V3664">
        <v>2</v>
      </c>
      <c r="W3664" t="s">
        <v>3012</v>
      </c>
    </row>
    <row r="3665" spans="1:23" hidden="1" x14ac:dyDescent="0.35">
      <c r="A3665" t="s">
        <v>2189</v>
      </c>
      <c r="C3665" s="403">
        <v>44752</v>
      </c>
      <c r="D3665" t="s">
        <v>3543</v>
      </c>
      <c r="E3665" t="s">
        <v>21006</v>
      </c>
      <c r="F3665" t="s">
        <v>21007</v>
      </c>
      <c r="G3665" t="s">
        <v>2467</v>
      </c>
      <c r="H3665" t="s">
        <v>21008</v>
      </c>
      <c r="I3665" t="s">
        <v>2467</v>
      </c>
      <c r="J3665" t="s">
        <v>101</v>
      </c>
      <c r="K3665" t="s">
        <v>792</v>
      </c>
      <c r="L3665" t="s">
        <v>8787</v>
      </c>
      <c r="M3665" t="s">
        <v>1798</v>
      </c>
      <c r="N3665" t="s">
        <v>21009</v>
      </c>
      <c r="O3665" t="s">
        <v>3021</v>
      </c>
      <c r="P3665" t="s">
        <v>11414</v>
      </c>
      <c r="Q3665" t="s">
        <v>2189</v>
      </c>
      <c r="R3665" t="b">
        <v>0</v>
      </c>
      <c r="S3665">
        <v>0</v>
      </c>
      <c r="T3665" t="s">
        <v>3002</v>
      </c>
      <c r="U3665" t="s">
        <v>3003</v>
      </c>
      <c r="V3665">
        <v>0</v>
      </c>
      <c r="W3665" t="s">
        <v>3021</v>
      </c>
    </row>
    <row r="3666" spans="1:23" hidden="1" x14ac:dyDescent="0.35">
      <c r="A3666" t="s">
        <v>2189</v>
      </c>
      <c r="C3666" s="403">
        <v>44752</v>
      </c>
      <c r="D3666" t="s">
        <v>3543</v>
      </c>
      <c r="E3666" t="s">
        <v>21010</v>
      </c>
      <c r="F3666" t="s">
        <v>21011</v>
      </c>
      <c r="G3666" t="s">
        <v>1935</v>
      </c>
      <c r="H3666" t="s">
        <v>21012</v>
      </c>
      <c r="I3666" t="s">
        <v>1935</v>
      </c>
      <c r="J3666" t="s">
        <v>101</v>
      </c>
      <c r="K3666" t="s">
        <v>792</v>
      </c>
      <c r="L3666" t="s">
        <v>8787</v>
      </c>
      <c r="M3666" t="s">
        <v>1798</v>
      </c>
      <c r="N3666" t="s">
        <v>21013</v>
      </c>
      <c r="O3666" t="s">
        <v>3012</v>
      </c>
      <c r="P3666" t="s">
        <v>11414</v>
      </c>
      <c r="Q3666" t="s">
        <v>2189</v>
      </c>
      <c r="R3666" t="b">
        <v>0</v>
      </c>
      <c r="S3666">
        <v>1000</v>
      </c>
      <c r="T3666" t="s">
        <v>3002</v>
      </c>
      <c r="U3666" t="s">
        <v>3003</v>
      </c>
      <c r="V3666">
        <v>1</v>
      </c>
      <c r="W3666" t="s">
        <v>3012</v>
      </c>
    </row>
    <row r="3667" spans="1:23" hidden="1" x14ac:dyDescent="0.35">
      <c r="A3667" t="s">
        <v>2189</v>
      </c>
      <c r="C3667" s="403">
        <v>44752</v>
      </c>
      <c r="D3667" t="s">
        <v>3543</v>
      </c>
      <c r="E3667" t="s">
        <v>21014</v>
      </c>
      <c r="F3667" t="s">
        <v>21015</v>
      </c>
      <c r="G3667" t="s">
        <v>21016</v>
      </c>
      <c r="H3667" t="s">
        <v>21017</v>
      </c>
      <c r="I3667" t="s">
        <v>796</v>
      </c>
      <c r="J3667" t="s">
        <v>101</v>
      </c>
      <c r="K3667" t="s">
        <v>792</v>
      </c>
      <c r="L3667" t="s">
        <v>8787</v>
      </c>
      <c r="M3667" t="s">
        <v>1798</v>
      </c>
      <c r="N3667" t="s">
        <v>21018</v>
      </c>
      <c r="O3667" t="s">
        <v>3012</v>
      </c>
      <c r="P3667" t="s">
        <v>11414</v>
      </c>
      <c r="Q3667" t="s">
        <v>2189</v>
      </c>
      <c r="R3667" t="b">
        <v>0</v>
      </c>
      <c r="S3667">
        <v>1000</v>
      </c>
      <c r="T3667" t="s">
        <v>3002</v>
      </c>
      <c r="U3667" t="s">
        <v>3003</v>
      </c>
      <c r="V3667">
        <v>1</v>
      </c>
      <c r="W3667" t="s">
        <v>3012</v>
      </c>
    </row>
    <row r="3668" spans="1:23" hidden="1" x14ac:dyDescent="0.35">
      <c r="A3668" t="s">
        <v>2189</v>
      </c>
      <c r="C3668" s="403">
        <v>44752</v>
      </c>
      <c r="D3668" t="s">
        <v>3543</v>
      </c>
      <c r="E3668" t="s">
        <v>21019</v>
      </c>
      <c r="F3668" t="s">
        <v>21020</v>
      </c>
      <c r="G3668" t="s">
        <v>21021</v>
      </c>
      <c r="H3668" t="s">
        <v>21022</v>
      </c>
      <c r="I3668" t="s">
        <v>3483</v>
      </c>
      <c r="J3668" t="s">
        <v>101</v>
      </c>
      <c r="K3668" t="s">
        <v>792</v>
      </c>
      <c r="L3668" t="s">
        <v>8787</v>
      </c>
      <c r="M3668" t="s">
        <v>1798</v>
      </c>
      <c r="N3668" t="s">
        <v>21023</v>
      </c>
      <c r="O3668" t="s">
        <v>3012</v>
      </c>
      <c r="P3668" t="s">
        <v>11414</v>
      </c>
      <c r="Q3668" t="s">
        <v>2189</v>
      </c>
      <c r="R3668" t="b">
        <v>0</v>
      </c>
      <c r="S3668">
        <v>1000</v>
      </c>
      <c r="T3668" t="s">
        <v>3002</v>
      </c>
      <c r="U3668" t="s">
        <v>3003</v>
      </c>
      <c r="V3668">
        <v>1</v>
      </c>
      <c r="W3668" t="s">
        <v>3012</v>
      </c>
    </row>
    <row r="3669" spans="1:23" hidden="1" x14ac:dyDescent="0.35">
      <c r="A3669" t="s">
        <v>2189</v>
      </c>
      <c r="C3669" s="403">
        <v>44752</v>
      </c>
      <c r="D3669" t="s">
        <v>3543</v>
      </c>
      <c r="E3669" t="s">
        <v>21024</v>
      </c>
      <c r="F3669" t="s">
        <v>21025</v>
      </c>
      <c r="G3669" t="s">
        <v>21026</v>
      </c>
      <c r="H3669" t="s">
        <v>21027</v>
      </c>
      <c r="I3669" t="s">
        <v>2396</v>
      </c>
      <c r="J3669" t="s">
        <v>98</v>
      </c>
      <c r="K3669" t="s">
        <v>2189</v>
      </c>
      <c r="L3669" t="s">
        <v>2998</v>
      </c>
      <c r="M3669" t="s">
        <v>21028</v>
      </c>
      <c r="N3669" t="s">
        <v>21029</v>
      </c>
      <c r="O3669" t="s">
        <v>3012</v>
      </c>
      <c r="P3669" t="s">
        <v>21028</v>
      </c>
      <c r="Q3669" t="s">
        <v>2189</v>
      </c>
      <c r="R3669" t="b">
        <v>0</v>
      </c>
      <c r="S3669">
        <v>3000</v>
      </c>
      <c r="T3669" t="s">
        <v>3002</v>
      </c>
      <c r="U3669" t="s">
        <v>3003</v>
      </c>
      <c r="V3669">
        <v>3</v>
      </c>
      <c r="W3669" t="s">
        <v>3012</v>
      </c>
    </row>
    <row r="3670" spans="1:23" hidden="1" x14ac:dyDescent="0.35">
      <c r="A3670" t="s">
        <v>2189</v>
      </c>
      <c r="C3670" s="403">
        <v>44752</v>
      </c>
      <c r="D3670" t="s">
        <v>3543</v>
      </c>
      <c r="E3670" t="s">
        <v>21030</v>
      </c>
      <c r="F3670" t="s">
        <v>21031</v>
      </c>
      <c r="G3670" t="s">
        <v>21032</v>
      </c>
      <c r="H3670" t="s">
        <v>21033</v>
      </c>
      <c r="I3670" t="s">
        <v>21032</v>
      </c>
      <c r="J3670" t="s">
        <v>101</v>
      </c>
      <c r="K3670" t="s">
        <v>792</v>
      </c>
      <c r="L3670" t="s">
        <v>16171</v>
      </c>
      <c r="M3670" t="s">
        <v>1798</v>
      </c>
      <c r="N3670" t="s">
        <v>21034</v>
      </c>
      <c r="O3670" t="s">
        <v>3012</v>
      </c>
      <c r="P3670" t="s">
        <v>16173</v>
      </c>
      <c r="Q3670" t="s">
        <v>2189</v>
      </c>
      <c r="R3670" t="b">
        <v>0</v>
      </c>
      <c r="S3670">
        <v>2000</v>
      </c>
      <c r="T3670" t="s">
        <v>3002</v>
      </c>
      <c r="U3670" t="s">
        <v>3003</v>
      </c>
      <c r="V3670">
        <v>2</v>
      </c>
      <c r="W3670" t="s">
        <v>3012</v>
      </c>
    </row>
    <row r="3671" spans="1:23" hidden="1" x14ac:dyDescent="0.35">
      <c r="A3671" t="s">
        <v>2189</v>
      </c>
      <c r="C3671" s="403">
        <v>44752</v>
      </c>
      <c r="D3671" t="s">
        <v>3543</v>
      </c>
      <c r="E3671" t="s">
        <v>21035</v>
      </c>
      <c r="F3671" t="s">
        <v>21036</v>
      </c>
      <c r="G3671" t="s">
        <v>21037</v>
      </c>
      <c r="H3671" t="s">
        <v>21038</v>
      </c>
      <c r="I3671" t="s">
        <v>6663</v>
      </c>
      <c r="J3671" t="s">
        <v>101</v>
      </c>
      <c r="K3671" t="s">
        <v>792</v>
      </c>
      <c r="L3671" t="s">
        <v>16171</v>
      </c>
      <c r="M3671" t="s">
        <v>1798</v>
      </c>
      <c r="N3671" t="s">
        <v>21039</v>
      </c>
      <c r="O3671" t="s">
        <v>3012</v>
      </c>
      <c r="P3671" t="s">
        <v>16173</v>
      </c>
      <c r="Q3671" t="s">
        <v>2189</v>
      </c>
      <c r="R3671" t="b">
        <v>0</v>
      </c>
      <c r="S3671">
        <v>2000</v>
      </c>
      <c r="T3671" t="s">
        <v>3002</v>
      </c>
      <c r="U3671" t="s">
        <v>3003</v>
      </c>
      <c r="V3671">
        <v>2</v>
      </c>
      <c r="W3671" t="s">
        <v>3012</v>
      </c>
    </row>
    <row r="3672" spans="1:23" hidden="1" x14ac:dyDescent="0.35">
      <c r="A3672" t="s">
        <v>2189</v>
      </c>
      <c r="C3672" s="403">
        <v>44752</v>
      </c>
      <c r="D3672" t="s">
        <v>3543</v>
      </c>
      <c r="E3672" t="s">
        <v>21040</v>
      </c>
      <c r="F3672" t="s">
        <v>21041</v>
      </c>
      <c r="G3672" t="s">
        <v>21042</v>
      </c>
      <c r="H3672" t="s">
        <v>21043</v>
      </c>
      <c r="I3672" t="s">
        <v>5757</v>
      </c>
      <c r="J3672" t="s">
        <v>101</v>
      </c>
      <c r="K3672" t="s">
        <v>792</v>
      </c>
      <c r="L3672" t="s">
        <v>13535</v>
      </c>
      <c r="M3672" t="s">
        <v>1798</v>
      </c>
      <c r="N3672" t="s">
        <v>21044</v>
      </c>
      <c r="O3672" t="s">
        <v>3012</v>
      </c>
      <c r="P3672" t="s">
        <v>13537</v>
      </c>
      <c r="Q3672" t="s">
        <v>2189</v>
      </c>
      <c r="R3672" t="b">
        <v>0</v>
      </c>
      <c r="S3672">
        <v>2000</v>
      </c>
      <c r="T3672" t="s">
        <v>3002</v>
      </c>
      <c r="U3672" t="s">
        <v>3003</v>
      </c>
      <c r="V3672">
        <v>2</v>
      </c>
      <c r="W3672" t="s">
        <v>3012</v>
      </c>
    </row>
    <row r="3673" spans="1:23" hidden="1" x14ac:dyDescent="0.35">
      <c r="A3673" t="s">
        <v>2189</v>
      </c>
      <c r="C3673" s="403">
        <v>44751</v>
      </c>
      <c r="D3673" t="s">
        <v>3543</v>
      </c>
      <c r="E3673" t="s">
        <v>21045</v>
      </c>
      <c r="F3673" t="s">
        <v>21046</v>
      </c>
      <c r="G3673" t="s">
        <v>2405</v>
      </c>
      <c r="H3673" t="s">
        <v>21047</v>
      </c>
      <c r="I3673" t="s">
        <v>2405</v>
      </c>
      <c r="J3673" t="s">
        <v>101</v>
      </c>
      <c r="K3673" t="s">
        <v>792</v>
      </c>
      <c r="L3673" t="s">
        <v>8787</v>
      </c>
      <c r="M3673" t="s">
        <v>1798</v>
      </c>
      <c r="N3673" t="s">
        <v>21048</v>
      </c>
      <c r="O3673" t="s">
        <v>3012</v>
      </c>
      <c r="P3673" t="s">
        <v>11414</v>
      </c>
      <c r="Q3673" t="s">
        <v>2189</v>
      </c>
      <c r="R3673" t="b">
        <v>0</v>
      </c>
      <c r="S3673">
        <v>15000</v>
      </c>
      <c r="T3673" t="s">
        <v>3002</v>
      </c>
      <c r="U3673" t="s">
        <v>3003</v>
      </c>
      <c r="V3673">
        <v>15</v>
      </c>
      <c r="W3673" t="s">
        <v>3012</v>
      </c>
    </row>
    <row r="3674" spans="1:23" hidden="1" x14ac:dyDescent="0.35">
      <c r="A3674" t="s">
        <v>2189</v>
      </c>
      <c r="C3674" s="403">
        <v>44751</v>
      </c>
      <c r="D3674" t="s">
        <v>3543</v>
      </c>
      <c r="E3674" t="s">
        <v>21049</v>
      </c>
      <c r="F3674" t="s">
        <v>21050</v>
      </c>
      <c r="G3674" t="s">
        <v>21051</v>
      </c>
      <c r="H3674" t="s">
        <v>21052</v>
      </c>
      <c r="I3674" t="s">
        <v>21051</v>
      </c>
      <c r="J3674" t="s">
        <v>101</v>
      </c>
      <c r="K3674" t="s">
        <v>792</v>
      </c>
      <c r="L3674" t="s">
        <v>10619</v>
      </c>
      <c r="M3674" t="s">
        <v>1798</v>
      </c>
      <c r="N3674" t="s">
        <v>21053</v>
      </c>
      <c r="O3674" t="s">
        <v>3012</v>
      </c>
      <c r="P3674" t="s">
        <v>10621</v>
      </c>
      <c r="Q3674" t="s">
        <v>2189</v>
      </c>
      <c r="R3674" t="b">
        <v>0</v>
      </c>
      <c r="S3674">
        <v>200</v>
      </c>
      <c r="T3674" t="s">
        <v>3002</v>
      </c>
      <c r="U3674" t="s">
        <v>3003</v>
      </c>
      <c r="V3674">
        <v>0.2</v>
      </c>
      <c r="W3674" t="s">
        <v>3012</v>
      </c>
    </row>
    <row r="3675" spans="1:23" hidden="1" x14ac:dyDescent="0.35">
      <c r="A3675" t="s">
        <v>2189</v>
      </c>
      <c r="C3675" s="403">
        <v>44751</v>
      </c>
      <c r="D3675" t="s">
        <v>3543</v>
      </c>
      <c r="E3675" t="s">
        <v>21054</v>
      </c>
      <c r="F3675" t="s">
        <v>21055</v>
      </c>
      <c r="G3675" t="s">
        <v>21056</v>
      </c>
      <c r="H3675" t="s">
        <v>21057</v>
      </c>
      <c r="I3675" t="s">
        <v>9124</v>
      </c>
      <c r="J3675" t="s">
        <v>101</v>
      </c>
      <c r="K3675" t="s">
        <v>792</v>
      </c>
      <c r="L3675" t="s">
        <v>10619</v>
      </c>
      <c r="M3675" t="s">
        <v>1798</v>
      </c>
      <c r="N3675" t="s">
        <v>21058</v>
      </c>
      <c r="O3675" t="s">
        <v>3012</v>
      </c>
      <c r="P3675" t="s">
        <v>10621</v>
      </c>
      <c r="Q3675" t="s">
        <v>2189</v>
      </c>
      <c r="R3675" t="b">
        <v>0</v>
      </c>
      <c r="S3675">
        <v>1000</v>
      </c>
      <c r="T3675" t="s">
        <v>3002</v>
      </c>
      <c r="U3675" t="s">
        <v>3003</v>
      </c>
      <c r="V3675">
        <v>1</v>
      </c>
      <c r="W3675" t="s">
        <v>3012</v>
      </c>
    </row>
    <row r="3676" spans="1:23" hidden="1" x14ac:dyDescent="0.35">
      <c r="A3676" t="s">
        <v>2189</v>
      </c>
      <c r="C3676" s="403">
        <v>44751</v>
      </c>
      <c r="D3676" t="s">
        <v>3543</v>
      </c>
      <c r="E3676" t="s">
        <v>21059</v>
      </c>
      <c r="F3676" t="s">
        <v>21060</v>
      </c>
      <c r="G3676" t="s">
        <v>21061</v>
      </c>
      <c r="H3676" t="s">
        <v>21062</v>
      </c>
      <c r="I3676" t="s">
        <v>5757</v>
      </c>
      <c r="J3676" t="s">
        <v>101</v>
      </c>
      <c r="K3676" t="s">
        <v>792</v>
      </c>
      <c r="L3676" t="s">
        <v>10619</v>
      </c>
      <c r="M3676" t="s">
        <v>1798</v>
      </c>
      <c r="N3676" t="s">
        <v>21063</v>
      </c>
      <c r="O3676" t="s">
        <v>3001</v>
      </c>
      <c r="P3676" t="s">
        <v>10621</v>
      </c>
      <c r="Q3676" t="s">
        <v>2189</v>
      </c>
      <c r="R3676" t="b">
        <v>0</v>
      </c>
      <c r="S3676">
        <v>60000</v>
      </c>
      <c r="T3676" t="s">
        <v>3002</v>
      </c>
      <c r="U3676" t="s">
        <v>3003</v>
      </c>
      <c r="V3676">
        <v>60</v>
      </c>
      <c r="W3676" t="s">
        <v>3001</v>
      </c>
    </row>
    <row r="3677" spans="1:23" hidden="1" x14ac:dyDescent="0.35">
      <c r="A3677" t="s">
        <v>2189</v>
      </c>
      <c r="C3677" s="403">
        <v>44751</v>
      </c>
      <c r="D3677" t="s">
        <v>3543</v>
      </c>
      <c r="E3677" t="s">
        <v>21064</v>
      </c>
      <c r="F3677" t="s">
        <v>21065</v>
      </c>
      <c r="G3677" t="s">
        <v>3896</v>
      </c>
      <c r="H3677" t="s">
        <v>21066</v>
      </c>
      <c r="I3677" t="s">
        <v>3896</v>
      </c>
      <c r="J3677" t="s">
        <v>101</v>
      </c>
      <c r="K3677" t="s">
        <v>792</v>
      </c>
      <c r="L3677" t="s">
        <v>10619</v>
      </c>
      <c r="M3677" t="s">
        <v>1798</v>
      </c>
      <c r="N3677" t="s">
        <v>21067</v>
      </c>
      <c r="O3677" t="s">
        <v>3012</v>
      </c>
      <c r="P3677" t="s">
        <v>10621</v>
      </c>
      <c r="Q3677" t="s">
        <v>2189</v>
      </c>
      <c r="R3677" t="b">
        <v>0</v>
      </c>
      <c r="S3677">
        <v>5000</v>
      </c>
      <c r="T3677" t="s">
        <v>3002</v>
      </c>
      <c r="U3677" t="s">
        <v>3003</v>
      </c>
      <c r="V3677">
        <v>5</v>
      </c>
      <c r="W3677" t="s">
        <v>3012</v>
      </c>
    </row>
    <row r="3678" spans="1:23" hidden="1" x14ac:dyDescent="0.35">
      <c r="A3678" t="s">
        <v>2189</v>
      </c>
      <c r="C3678" s="403">
        <v>44751</v>
      </c>
      <c r="D3678" t="s">
        <v>3543</v>
      </c>
      <c r="E3678" t="s">
        <v>21068</v>
      </c>
      <c r="F3678" t="s">
        <v>21069</v>
      </c>
      <c r="G3678" t="s">
        <v>2300</v>
      </c>
      <c r="H3678" t="s">
        <v>21070</v>
      </c>
      <c r="I3678" t="s">
        <v>2300</v>
      </c>
      <c r="J3678" t="s">
        <v>101</v>
      </c>
      <c r="K3678" t="s">
        <v>792</v>
      </c>
      <c r="L3678" t="s">
        <v>10619</v>
      </c>
      <c r="M3678" t="s">
        <v>1798</v>
      </c>
      <c r="N3678" t="s">
        <v>21071</v>
      </c>
      <c r="O3678" t="s">
        <v>3012</v>
      </c>
      <c r="P3678" t="s">
        <v>10621</v>
      </c>
      <c r="Q3678" t="s">
        <v>2189</v>
      </c>
      <c r="R3678" t="b">
        <v>0</v>
      </c>
      <c r="S3678">
        <v>1000</v>
      </c>
      <c r="T3678" t="s">
        <v>3002</v>
      </c>
      <c r="U3678" t="s">
        <v>3003</v>
      </c>
      <c r="V3678">
        <v>1</v>
      </c>
      <c r="W3678" t="s">
        <v>3012</v>
      </c>
    </row>
    <row r="3679" spans="1:23" hidden="1" x14ac:dyDescent="0.35">
      <c r="A3679" t="s">
        <v>2189</v>
      </c>
      <c r="C3679" s="403">
        <v>44751</v>
      </c>
      <c r="D3679" t="s">
        <v>3543</v>
      </c>
      <c r="E3679" t="s">
        <v>21072</v>
      </c>
      <c r="F3679" t="s">
        <v>21073</v>
      </c>
      <c r="G3679" t="s">
        <v>21074</v>
      </c>
      <c r="H3679" t="s">
        <v>21075</v>
      </c>
      <c r="I3679" t="s">
        <v>2352</v>
      </c>
      <c r="J3679" t="s">
        <v>101</v>
      </c>
      <c r="K3679" t="s">
        <v>792</v>
      </c>
      <c r="L3679" t="s">
        <v>3645</v>
      </c>
      <c r="M3679" t="s">
        <v>1798</v>
      </c>
      <c r="N3679" t="s">
        <v>21076</v>
      </c>
      <c r="O3679" t="s">
        <v>3012</v>
      </c>
      <c r="P3679" t="s">
        <v>11490</v>
      </c>
      <c r="Q3679" t="s">
        <v>2189</v>
      </c>
      <c r="R3679" t="b">
        <v>0</v>
      </c>
      <c r="S3679">
        <v>1000</v>
      </c>
      <c r="T3679" t="s">
        <v>3002</v>
      </c>
      <c r="U3679" t="s">
        <v>3003</v>
      </c>
      <c r="V3679">
        <v>1</v>
      </c>
      <c r="W3679" t="s">
        <v>3012</v>
      </c>
    </row>
    <row r="3680" spans="1:23" hidden="1" x14ac:dyDescent="0.35">
      <c r="A3680" t="s">
        <v>2189</v>
      </c>
      <c r="C3680" s="403">
        <v>44751</v>
      </c>
      <c r="D3680" t="s">
        <v>3543</v>
      </c>
      <c r="E3680" t="s">
        <v>21077</v>
      </c>
      <c r="F3680" t="s">
        <v>21078</v>
      </c>
      <c r="G3680" t="s">
        <v>21079</v>
      </c>
      <c r="H3680" t="s">
        <v>21080</v>
      </c>
      <c r="I3680" t="s">
        <v>3483</v>
      </c>
      <c r="J3680" t="s">
        <v>101</v>
      </c>
      <c r="K3680" t="s">
        <v>792</v>
      </c>
      <c r="L3680" t="s">
        <v>3645</v>
      </c>
      <c r="M3680" t="s">
        <v>1798</v>
      </c>
      <c r="N3680" t="s">
        <v>21081</v>
      </c>
      <c r="O3680" t="s">
        <v>3012</v>
      </c>
      <c r="P3680" t="s">
        <v>11490</v>
      </c>
      <c r="Q3680" t="s">
        <v>2189</v>
      </c>
      <c r="R3680" t="b">
        <v>0</v>
      </c>
      <c r="S3680">
        <v>2000</v>
      </c>
      <c r="T3680" t="s">
        <v>3002</v>
      </c>
      <c r="U3680" t="s">
        <v>3003</v>
      </c>
      <c r="V3680">
        <v>2</v>
      </c>
      <c r="W3680" t="s">
        <v>3012</v>
      </c>
    </row>
    <row r="3681" spans="1:23" hidden="1" x14ac:dyDescent="0.35">
      <c r="A3681" t="s">
        <v>2189</v>
      </c>
      <c r="C3681" s="403">
        <v>44751</v>
      </c>
      <c r="D3681" t="s">
        <v>3543</v>
      </c>
      <c r="E3681" t="s">
        <v>21082</v>
      </c>
      <c r="F3681" t="s">
        <v>21083</v>
      </c>
      <c r="G3681" t="s">
        <v>2393</v>
      </c>
      <c r="H3681" t="s">
        <v>21084</v>
      </c>
      <c r="I3681" t="s">
        <v>2393</v>
      </c>
      <c r="J3681" t="s">
        <v>101</v>
      </c>
      <c r="K3681" t="s">
        <v>792</v>
      </c>
      <c r="L3681" t="s">
        <v>3308</v>
      </c>
      <c r="M3681" t="s">
        <v>1798</v>
      </c>
      <c r="N3681" t="s">
        <v>21085</v>
      </c>
      <c r="O3681" t="s">
        <v>3001</v>
      </c>
      <c r="P3681" t="s">
        <v>9960</v>
      </c>
      <c r="Q3681" t="s">
        <v>2189</v>
      </c>
      <c r="R3681" t="b">
        <v>0</v>
      </c>
      <c r="S3681">
        <v>0</v>
      </c>
      <c r="T3681" t="s">
        <v>3002</v>
      </c>
      <c r="U3681" t="s">
        <v>3003</v>
      </c>
      <c r="V3681">
        <v>0</v>
      </c>
      <c r="W3681" t="s">
        <v>3001</v>
      </c>
    </row>
    <row r="3682" spans="1:23" hidden="1" x14ac:dyDescent="0.35">
      <c r="A3682" t="s">
        <v>2189</v>
      </c>
      <c r="C3682" s="403">
        <v>44751</v>
      </c>
      <c r="D3682" t="s">
        <v>3543</v>
      </c>
      <c r="E3682" t="s">
        <v>21086</v>
      </c>
      <c r="F3682" t="s">
        <v>21087</v>
      </c>
      <c r="G3682" t="s">
        <v>2715</v>
      </c>
      <c r="H3682" t="s">
        <v>21088</v>
      </c>
      <c r="I3682" t="s">
        <v>2715</v>
      </c>
      <c r="J3682" t="s">
        <v>101</v>
      </c>
      <c r="K3682" t="s">
        <v>792</v>
      </c>
      <c r="L3682" t="s">
        <v>3308</v>
      </c>
      <c r="M3682" t="s">
        <v>1798</v>
      </c>
      <c r="N3682" t="s">
        <v>21089</v>
      </c>
      <c r="O3682" t="s">
        <v>3021</v>
      </c>
      <c r="P3682" t="s">
        <v>9960</v>
      </c>
      <c r="Q3682" t="s">
        <v>2189</v>
      </c>
      <c r="R3682" t="b">
        <v>0</v>
      </c>
      <c r="S3682">
        <v>10000</v>
      </c>
      <c r="T3682" t="s">
        <v>3002</v>
      </c>
      <c r="U3682" t="s">
        <v>3003</v>
      </c>
      <c r="V3682">
        <v>10</v>
      </c>
      <c r="W3682" t="s">
        <v>3021</v>
      </c>
    </row>
    <row r="3683" spans="1:23" hidden="1" x14ac:dyDescent="0.35">
      <c r="A3683" t="s">
        <v>2189</v>
      </c>
      <c r="C3683" s="403">
        <v>44751</v>
      </c>
      <c r="D3683" t="s">
        <v>3543</v>
      </c>
      <c r="E3683" t="s">
        <v>21090</v>
      </c>
      <c r="F3683" t="s">
        <v>21091</v>
      </c>
      <c r="G3683" t="s">
        <v>7796</v>
      </c>
      <c r="H3683" t="s">
        <v>21092</v>
      </c>
      <c r="I3683" t="s">
        <v>7796</v>
      </c>
      <c r="J3683" t="s">
        <v>101</v>
      </c>
      <c r="K3683" t="s">
        <v>792</v>
      </c>
      <c r="L3683" t="s">
        <v>3308</v>
      </c>
      <c r="M3683" t="s">
        <v>1798</v>
      </c>
      <c r="N3683" t="s">
        <v>21093</v>
      </c>
      <c r="O3683" t="s">
        <v>3012</v>
      </c>
      <c r="P3683" t="s">
        <v>9960</v>
      </c>
      <c r="Q3683" t="s">
        <v>2189</v>
      </c>
      <c r="R3683" t="b">
        <v>0</v>
      </c>
      <c r="S3683">
        <v>1000</v>
      </c>
      <c r="T3683" t="s">
        <v>3002</v>
      </c>
      <c r="U3683" t="s">
        <v>3003</v>
      </c>
      <c r="V3683">
        <v>1</v>
      </c>
      <c r="W3683" t="s">
        <v>3012</v>
      </c>
    </row>
    <row r="3684" spans="1:23" hidden="1" x14ac:dyDescent="0.35">
      <c r="A3684" t="s">
        <v>2189</v>
      </c>
      <c r="C3684" s="403">
        <v>44751</v>
      </c>
      <c r="D3684" t="s">
        <v>3543</v>
      </c>
      <c r="E3684" t="s">
        <v>21094</v>
      </c>
      <c r="F3684" t="s">
        <v>21095</v>
      </c>
      <c r="G3684" t="s">
        <v>11080</v>
      </c>
      <c r="H3684" t="s">
        <v>21096</v>
      </c>
      <c r="I3684" t="s">
        <v>11080</v>
      </c>
      <c r="J3684" t="s">
        <v>101</v>
      </c>
      <c r="K3684" t="s">
        <v>792</v>
      </c>
      <c r="L3684" t="s">
        <v>3308</v>
      </c>
      <c r="M3684" t="s">
        <v>1798</v>
      </c>
      <c r="N3684" t="s">
        <v>21097</v>
      </c>
      <c r="O3684" t="s">
        <v>3012</v>
      </c>
      <c r="P3684" t="s">
        <v>9960</v>
      </c>
      <c r="Q3684" t="s">
        <v>2189</v>
      </c>
      <c r="R3684" t="b">
        <v>0</v>
      </c>
      <c r="S3684">
        <v>2000</v>
      </c>
      <c r="T3684" t="s">
        <v>3002</v>
      </c>
      <c r="U3684" t="s">
        <v>3003</v>
      </c>
      <c r="V3684">
        <v>2</v>
      </c>
      <c r="W3684" t="s">
        <v>3012</v>
      </c>
    </row>
    <row r="3685" spans="1:23" hidden="1" x14ac:dyDescent="0.35">
      <c r="A3685" t="s">
        <v>2189</v>
      </c>
      <c r="C3685" s="403">
        <v>44751</v>
      </c>
      <c r="D3685" t="s">
        <v>3543</v>
      </c>
      <c r="E3685" t="s">
        <v>21098</v>
      </c>
      <c r="F3685" t="s">
        <v>21099</v>
      </c>
      <c r="G3685" t="s">
        <v>21100</v>
      </c>
      <c r="H3685" t="s">
        <v>21101</v>
      </c>
      <c r="I3685" t="s">
        <v>6663</v>
      </c>
      <c r="J3685" t="s">
        <v>101</v>
      </c>
      <c r="K3685" t="s">
        <v>792</v>
      </c>
      <c r="L3685" t="s">
        <v>3308</v>
      </c>
      <c r="M3685" t="s">
        <v>1798</v>
      </c>
      <c r="N3685" t="s">
        <v>21102</v>
      </c>
      <c r="O3685" t="s">
        <v>3012</v>
      </c>
      <c r="P3685" t="s">
        <v>9960</v>
      </c>
      <c r="Q3685" t="s">
        <v>2189</v>
      </c>
      <c r="R3685" t="b">
        <v>0</v>
      </c>
      <c r="S3685">
        <v>1000</v>
      </c>
      <c r="T3685" t="s">
        <v>3002</v>
      </c>
      <c r="U3685" t="s">
        <v>3003</v>
      </c>
      <c r="V3685">
        <v>1</v>
      </c>
      <c r="W3685" t="s">
        <v>3012</v>
      </c>
    </row>
    <row r="3686" spans="1:23" hidden="1" x14ac:dyDescent="0.35">
      <c r="A3686" t="s">
        <v>2189</v>
      </c>
      <c r="C3686" s="403">
        <v>44751</v>
      </c>
      <c r="D3686" t="s">
        <v>3543</v>
      </c>
      <c r="E3686" t="s">
        <v>21103</v>
      </c>
      <c r="F3686" t="s">
        <v>21104</v>
      </c>
      <c r="G3686" t="s">
        <v>2234</v>
      </c>
      <c r="H3686" t="s">
        <v>21105</v>
      </c>
      <c r="I3686" t="s">
        <v>2234</v>
      </c>
      <c r="J3686" t="s">
        <v>101</v>
      </c>
      <c r="K3686" t="s">
        <v>792</v>
      </c>
      <c r="L3686" t="s">
        <v>3308</v>
      </c>
      <c r="M3686" t="s">
        <v>1798</v>
      </c>
      <c r="N3686" t="s">
        <v>21106</v>
      </c>
      <c r="O3686" t="s">
        <v>3012</v>
      </c>
      <c r="P3686" t="s">
        <v>9960</v>
      </c>
      <c r="Q3686" t="s">
        <v>2189</v>
      </c>
      <c r="R3686" t="b">
        <v>0</v>
      </c>
      <c r="S3686">
        <v>1000</v>
      </c>
      <c r="T3686" t="s">
        <v>3002</v>
      </c>
      <c r="U3686" t="s">
        <v>3003</v>
      </c>
      <c r="V3686">
        <v>1</v>
      </c>
      <c r="W3686" t="s">
        <v>3012</v>
      </c>
    </row>
    <row r="3687" spans="1:23" hidden="1" x14ac:dyDescent="0.35">
      <c r="A3687" t="s">
        <v>2189</v>
      </c>
      <c r="C3687" s="403">
        <v>44750</v>
      </c>
      <c r="D3687" t="s">
        <v>3543</v>
      </c>
      <c r="E3687" t="s">
        <v>21107</v>
      </c>
      <c r="F3687" t="s">
        <v>21108</v>
      </c>
      <c r="G3687" t="s">
        <v>21109</v>
      </c>
      <c r="H3687" t="s">
        <v>21110</v>
      </c>
      <c r="I3687" t="s">
        <v>21109</v>
      </c>
      <c r="J3687" t="s">
        <v>101</v>
      </c>
      <c r="K3687" t="s">
        <v>792</v>
      </c>
      <c r="L3687" t="s">
        <v>13535</v>
      </c>
      <c r="M3687" t="s">
        <v>1798</v>
      </c>
      <c r="N3687" t="s">
        <v>21111</v>
      </c>
      <c r="O3687" t="s">
        <v>3012</v>
      </c>
      <c r="P3687" t="s">
        <v>13537</v>
      </c>
      <c r="Q3687" t="s">
        <v>2189</v>
      </c>
      <c r="R3687" t="b">
        <v>0</v>
      </c>
      <c r="S3687">
        <v>3000</v>
      </c>
      <c r="T3687" t="s">
        <v>3002</v>
      </c>
      <c r="U3687" t="s">
        <v>3003</v>
      </c>
      <c r="V3687">
        <v>3</v>
      </c>
      <c r="W3687" t="s">
        <v>3012</v>
      </c>
    </row>
    <row r="3688" spans="1:23" hidden="1" x14ac:dyDescent="0.35">
      <c r="A3688" t="s">
        <v>419</v>
      </c>
      <c r="C3688" s="403">
        <v>44748</v>
      </c>
      <c r="D3688" t="s">
        <v>3543</v>
      </c>
      <c r="E3688" t="s">
        <v>21112</v>
      </c>
      <c r="F3688" t="s">
        <v>21113</v>
      </c>
      <c r="G3688" t="s">
        <v>21114</v>
      </c>
      <c r="H3688" t="s">
        <v>21115</v>
      </c>
      <c r="I3688" t="s">
        <v>12670</v>
      </c>
      <c r="J3688" t="s">
        <v>92</v>
      </c>
      <c r="K3688" t="s">
        <v>447</v>
      </c>
      <c r="L3688" t="s">
        <v>3047</v>
      </c>
      <c r="M3688" t="s">
        <v>3783</v>
      </c>
      <c r="N3688" t="s">
        <v>21116</v>
      </c>
      <c r="O3688" t="s">
        <v>3012</v>
      </c>
      <c r="P3688" t="s">
        <v>3785</v>
      </c>
      <c r="Q3688" t="s">
        <v>418</v>
      </c>
      <c r="R3688" t="b">
        <v>0</v>
      </c>
      <c r="S3688">
        <v>6000</v>
      </c>
      <c r="T3688" t="s">
        <v>3002</v>
      </c>
      <c r="U3688" t="s">
        <v>3003</v>
      </c>
      <c r="V3688">
        <v>6</v>
      </c>
      <c r="W3688" t="s">
        <v>3012</v>
      </c>
    </row>
    <row r="3689" spans="1:23" hidden="1" x14ac:dyDescent="0.35">
      <c r="A3689" t="s">
        <v>2189</v>
      </c>
      <c r="C3689" s="403">
        <v>44748</v>
      </c>
      <c r="D3689" t="s">
        <v>3315</v>
      </c>
      <c r="E3689" t="s">
        <v>21117</v>
      </c>
      <c r="F3689" t="s">
        <v>21118</v>
      </c>
      <c r="G3689" t="s">
        <v>2458</v>
      </c>
      <c r="H3689" t="s">
        <v>21119</v>
      </c>
      <c r="I3689" t="s">
        <v>2300</v>
      </c>
      <c r="J3689" t="s">
        <v>101</v>
      </c>
      <c r="K3689" t="s">
        <v>792</v>
      </c>
      <c r="L3689" t="s">
        <v>8787</v>
      </c>
      <c r="M3689" t="s">
        <v>1798</v>
      </c>
      <c r="N3689" t="s">
        <v>21120</v>
      </c>
      <c r="O3689" t="s">
        <v>3001</v>
      </c>
      <c r="P3689" t="s">
        <v>11414</v>
      </c>
      <c r="Q3689" t="s">
        <v>2189</v>
      </c>
      <c r="R3689" t="b">
        <v>1</v>
      </c>
      <c r="S3689">
        <v>500000</v>
      </c>
      <c r="T3689" t="s">
        <v>3648</v>
      </c>
      <c r="U3689" t="s">
        <v>3003</v>
      </c>
      <c r="V3689">
        <v>500</v>
      </c>
      <c r="W3689" t="s">
        <v>3001</v>
      </c>
    </row>
    <row r="3690" spans="1:23" hidden="1" x14ac:dyDescent="0.35">
      <c r="A3690" t="s">
        <v>2189</v>
      </c>
      <c r="C3690" s="403">
        <v>44748</v>
      </c>
      <c r="D3690" t="s">
        <v>23536</v>
      </c>
      <c r="E3690" t="s">
        <v>2934</v>
      </c>
      <c r="F3690" t="s">
        <v>21121</v>
      </c>
      <c r="G3690" t="s">
        <v>2935</v>
      </c>
      <c r="H3690" t="s">
        <v>21122</v>
      </c>
      <c r="I3690" t="s">
        <v>138</v>
      </c>
      <c r="J3690" t="s">
        <v>98</v>
      </c>
      <c r="K3690" t="s">
        <v>2189</v>
      </c>
      <c r="L3690" t="s">
        <v>3291</v>
      </c>
      <c r="M3690" t="s">
        <v>4896</v>
      </c>
      <c r="N3690" t="s">
        <v>5621</v>
      </c>
      <c r="O3690" t="s">
        <v>3001</v>
      </c>
      <c r="P3690" t="s">
        <v>4898</v>
      </c>
      <c r="Q3690" t="s">
        <v>2189</v>
      </c>
      <c r="R3690" t="b">
        <v>1</v>
      </c>
      <c r="S3690">
        <v>150000</v>
      </c>
      <c r="T3690" t="s">
        <v>3648</v>
      </c>
      <c r="U3690" t="s">
        <v>3003</v>
      </c>
      <c r="V3690">
        <v>150</v>
      </c>
      <c r="W3690" t="s">
        <v>3001</v>
      </c>
    </row>
    <row r="3691" spans="1:23" hidden="1" x14ac:dyDescent="0.35">
      <c r="A3691" t="s">
        <v>2189</v>
      </c>
      <c r="C3691" s="403">
        <v>44748</v>
      </c>
      <c r="D3691" t="s">
        <v>23536</v>
      </c>
      <c r="E3691" t="s">
        <v>705</v>
      </c>
      <c r="F3691" t="s">
        <v>21123</v>
      </c>
      <c r="G3691" t="s">
        <v>808</v>
      </c>
      <c r="H3691" t="s">
        <v>21124</v>
      </c>
      <c r="I3691" t="s">
        <v>2358</v>
      </c>
      <c r="J3691" t="s">
        <v>101</v>
      </c>
      <c r="K3691" t="s">
        <v>806</v>
      </c>
      <c r="L3691" t="s">
        <v>10403</v>
      </c>
      <c r="M3691" t="s">
        <v>21125</v>
      </c>
      <c r="N3691" t="s">
        <v>21126</v>
      </c>
      <c r="O3691" t="s">
        <v>3001</v>
      </c>
      <c r="P3691" t="s">
        <v>10405</v>
      </c>
      <c r="Q3691" t="s">
        <v>293</v>
      </c>
      <c r="R3691" t="b">
        <v>1</v>
      </c>
      <c r="S3691">
        <v>500000</v>
      </c>
      <c r="T3691" t="s">
        <v>3013</v>
      </c>
      <c r="U3691" t="s">
        <v>3003</v>
      </c>
      <c r="V3691">
        <v>500</v>
      </c>
      <c r="W3691" t="s">
        <v>3001</v>
      </c>
    </row>
    <row r="3692" spans="1:23" hidden="1" x14ac:dyDescent="0.35">
      <c r="A3692" t="s">
        <v>2189</v>
      </c>
      <c r="C3692" s="403">
        <v>44748</v>
      </c>
      <c r="D3692" t="s">
        <v>3661</v>
      </c>
      <c r="E3692" t="s">
        <v>21127</v>
      </c>
      <c r="F3692" t="s">
        <v>21128</v>
      </c>
      <c r="G3692" t="s">
        <v>21129</v>
      </c>
      <c r="H3692" t="s">
        <v>21130</v>
      </c>
      <c r="I3692" t="s">
        <v>21131</v>
      </c>
      <c r="J3692" t="s">
        <v>98</v>
      </c>
      <c r="K3692" t="s">
        <v>2189</v>
      </c>
      <c r="L3692" t="s">
        <v>3154</v>
      </c>
      <c r="M3692" t="s">
        <v>3155</v>
      </c>
      <c r="N3692" t="s">
        <v>7451</v>
      </c>
      <c r="O3692" t="s">
        <v>3001</v>
      </c>
      <c r="P3692" t="s">
        <v>4837</v>
      </c>
      <c r="Q3692" t="s">
        <v>2189</v>
      </c>
      <c r="R3692" t="b">
        <v>1</v>
      </c>
      <c r="S3692">
        <v>200000</v>
      </c>
      <c r="T3692" t="s">
        <v>3002</v>
      </c>
      <c r="U3692" t="s">
        <v>3003</v>
      </c>
      <c r="V3692">
        <v>200</v>
      </c>
      <c r="W3692" t="s">
        <v>3001</v>
      </c>
    </row>
    <row r="3693" spans="1:23" hidden="1" x14ac:dyDescent="0.35">
      <c r="A3693" t="s">
        <v>2189</v>
      </c>
      <c r="C3693" s="403">
        <v>44746</v>
      </c>
      <c r="D3693" t="s">
        <v>3543</v>
      </c>
      <c r="E3693" t="s">
        <v>21132</v>
      </c>
      <c r="F3693" t="s">
        <v>21133</v>
      </c>
      <c r="G3693" t="s">
        <v>21134</v>
      </c>
      <c r="H3693" t="s">
        <v>21135</v>
      </c>
      <c r="I3693" t="s">
        <v>2467</v>
      </c>
      <c r="J3693" t="s">
        <v>98</v>
      </c>
      <c r="K3693" t="s">
        <v>2189</v>
      </c>
      <c r="L3693" t="s">
        <v>3154</v>
      </c>
      <c r="M3693" t="s">
        <v>3155</v>
      </c>
      <c r="N3693" t="s">
        <v>21136</v>
      </c>
      <c r="O3693" t="s">
        <v>3001</v>
      </c>
      <c r="P3693" t="s">
        <v>4837</v>
      </c>
      <c r="Q3693" t="s">
        <v>2189</v>
      </c>
      <c r="R3693" t="b">
        <v>0</v>
      </c>
      <c r="S3693">
        <v>0</v>
      </c>
      <c r="T3693" t="s">
        <v>3002</v>
      </c>
      <c r="U3693" t="s">
        <v>3003</v>
      </c>
      <c r="V3693">
        <v>0</v>
      </c>
      <c r="W3693" t="s">
        <v>3001</v>
      </c>
    </row>
    <row r="3694" spans="1:23" hidden="1" x14ac:dyDescent="0.35">
      <c r="A3694" t="s">
        <v>2189</v>
      </c>
      <c r="C3694" s="403">
        <v>44746</v>
      </c>
      <c r="D3694" t="s">
        <v>3543</v>
      </c>
      <c r="E3694" t="s">
        <v>21137</v>
      </c>
      <c r="F3694" t="s">
        <v>21138</v>
      </c>
      <c r="G3694" t="s">
        <v>21139</v>
      </c>
      <c r="H3694" t="s">
        <v>21140</v>
      </c>
      <c r="I3694" t="s">
        <v>2310</v>
      </c>
      <c r="J3694" t="s">
        <v>98</v>
      </c>
      <c r="K3694" t="s">
        <v>2189</v>
      </c>
      <c r="L3694" t="s">
        <v>3154</v>
      </c>
      <c r="M3694" t="s">
        <v>3155</v>
      </c>
      <c r="N3694" t="s">
        <v>21141</v>
      </c>
      <c r="O3694" t="s">
        <v>3001</v>
      </c>
      <c r="P3694" t="s">
        <v>4837</v>
      </c>
      <c r="Q3694" t="s">
        <v>2189</v>
      </c>
      <c r="R3694" t="b">
        <v>0</v>
      </c>
      <c r="S3694">
        <v>0</v>
      </c>
      <c r="T3694" t="s">
        <v>3002</v>
      </c>
      <c r="U3694" t="s">
        <v>3003</v>
      </c>
      <c r="V3694">
        <v>0</v>
      </c>
      <c r="W3694" t="s">
        <v>3001</v>
      </c>
    </row>
    <row r="3695" spans="1:23" hidden="1" x14ac:dyDescent="0.35">
      <c r="A3695" t="s">
        <v>2189</v>
      </c>
      <c r="C3695" s="403">
        <v>44746</v>
      </c>
      <c r="D3695" t="s">
        <v>3661</v>
      </c>
      <c r="E3695" t="s">
        <v>21142</v>
      </c>
      <c r="F3695" t="s">
        <v>21143</v>
      </c>
      <c r="G3695" t="s">
        <v>21144</v>
      </c>
      <c r="H3695" t="s">
        <v>21145</v>
      </c>
      <c r="I3695" t="s">
        <v>2734</v>
      </c>
      <c r="J3695" t="s">
        <v>98</v>
      </c>
      <c r="K3695" t="s">
        <v>2189</v>
      </c>
      <c r="L3695" t="s">
        <v>3154</v>
      </c>
      <c r="M3695" t="s">
        <v>3155</v>
      </c>
      <c r="N3695" t="s">
        <v>21146</v>
      </c>
      <c r="O3695" t="s">
        <v>3001</v>
      </c>
      <c r="P3695" t="s">
        <v>4837</v>
      </c>
      <c r="Q3695" t="s">
        <v>2189</v>
      </c>
      <c r="R3695" t="b">
        <v>1</v>
      </c>
      <c r="S3695">
        <v>150000</v>
      </c>
      <c r="T3695" t="s">
        <v>3002</v>
      </c>
      <c r="U3695" t="s">
        <v>3003</v>
      </c>
      <c r="V3695">
        <v>150</v>
      </c>
      <c r="W3695" t="s">
        <v>3001</v>
      </c>
    </row>
    <row r="3696" spans="1:23" hidden="1" x14ac:dyDescent="0.35">
      <c r="A3696" t="s">
        <v>419</v>
      </c>
      <c r="C3696" s="403">
        <v>44745</v>
      </c>
      <c r="D3696" t="s">
        <v>3543</v>
      </c>
      <c r="E3696" t="s">
        <v>21147</v>
      </c>
      <c r="F3696" t="s">
        <v>21148</v>
      </c>
      <c r="G3696" t="s">
        <v>21149</v>
      </c>
      <c r="H3696" t="s">
        <v>21150</v>
      </c>
      <c r="I3696" t="s">
        <v>21151</v>
      </c>
      <c r="J3696" t="s">
        <v>92</v>
      </c>
      <c r="K3696" t="s">
        <v>447</v>
      </c>
      <c r="L3696" t="s">
        <v>3047</v>
      </c>
      <c r="M3696" t="s">
        <v>3630</v>
      </c>
      <c r="N3696" t="s">
        <v>21152</v>
      </c>
      <c r="O3696" t="s">
        <v>3021</v>
      </c>
      <c r="P3696" t="s">
        <v>3630</v>
      </c>
      <c r="Q3696" t="s">
        <v>418</v>
      </c>
      <c r="R3696" t="b">
        <v>0</v>
      </c>
      <c r="S3696">
        <v>10000</v>
      </c>
      <c r="T3696" t="s">
        <v>3002</v>
      </c>
      <c r="U3696" t="s">
        <v>3003</v>
      </c>
      <c r="V3696">
        <v>10</v>
      </c>
      <c r="W3696" t="s">
        <v>3021</v>
      </c>
    </row>
    <row r="3697" spans="1:23" hidden="1" x14ac:dyDescent="0.35">
      <c r="A3697" t="s">
        <v>419</v>
      </c>
      <c r="C3697" s="403">
        <v>44745</v>
      </c>
      <c r="D3697" t="s">
        <v>3543</v>
      </c>
      <c r="E3697" t="s">
        <v>21153</v>
      </c>
      <c r="F3697" t="s">
        <v>21154</v>
      </c>
      <c r="G3697" t="s">
        <v>2393</v>
      </c>
      <c r="H3697" t="s">
        <v>21155</v>
      </c>
      <c r="I3697" t="s">
        <v>21156</v>
      </c>
      <c r="J3697" t="s">
        <v>92</v>
      </c>
      <c r="K3697" t="s">
        <v>447</v>
      </c>
      <c r="L3697" t="s">
        <v>3047</v>
      </c>
      <c r="M3697" t="s">
        <v>3783</v>
      </c>
      <c r="N3697" t="s">
        <v>21157</v>
      </c>
      <c r="O3697" t="s">
        <v>3030</v>
      </c>
      <c r="P3697" t="s">
        <v>3785</v>
      </c>
      <c r="Q3697" t="s">
        <v>418</v>
      </c>
      <c r="R3697" t="b">
        <v>0</v>
      </c>
      <c r="S3697">
        <v>10000</v>
      </c>
      <c r="T3697" t="s">
        <v>3002</v>
      </c>
      <c r="U3697" t="s">
        <v>3003</v>
      </c>
      <c r="V3697">
        <v>10</v>
      </c>
      <c r="W3697" t="s">
        <v>3030</v>
      </c>
    </row>
    <row r="3698" spans="1:23" hidden="1" x14ac:dyDescent="0.35">
      <c r="A3698" t="s">
        <v>2189</v>
      </c>
      <c r="C3698" s="403">
        <v>44745</v>
      </c>
      <c r="D3698" t="s">
        <v>3543</v>
      </c>
      <c r="E3698" t="s">
        <v>21158</v>
      </c>
      <c r="F3698" t="s">
        <v>21159</v>
      </c>
      <c r="G3698" t="s">
        <v>21160</v>
      </c>
      <c r="H3698" t="s">
        <v>21161</v>
      </c>
      <c r="I3698" t="s">
        <v>2738</v>
      </c>
      <c r="J3698" t="s">
        <v>98</v>
      </c>
      <c r="K3698" t="s">
        <v>2189</v>
      </c>
      <c r="L3698" t="s">
        <v>2998</v>
      </c>
      <c r="M3698" t="s">
        <v>6706</v>
      </c>
      <c r="N3698" t="s">
        <v>21162</v>
      </c>
      <c r="O3698" t="s">
        <v>3012</v>
      </c>
      <c r="P3698" t="s">
        <v>6706</v>
      </c>
      <c r="Q3698" t="s">
        <v>2189</v>
      </c>
      <c r="R3698" t="b">
        <v>0</v>
      </c>
      <c r="S3698">
        <v>4000</v>
      </c>
      <c r="T3698" t="s">
        <v>3002</v>
      </c>
      <c r="U3698" t="s">
        <v>3003</v>
      </c>
      <c r="V3698">
        <v>4</v>
      </c>
      <c r="W3698" t="s">
        <v>3012</v>
      </c>
    </row>
    <row r="3699" spans="1:23" hidden="1" x14ac:dyDescent="0.35">
      <c r="A3699" t="s">
        <v>2189</v>
      </c>
      <c r="C3699" s="403">
        <v>44745</v>
      </c>
      <c r="D3699" t="s">
        <v>3543</v>
      </c>
      <c r="E3699" t="s">
        <v>21163</v>
      </c>
      <c r="F3699" t="s">
        <v>21164</v>
      </c>
      <c r="G3699" t="s">
        <v>21165</v>
      </c>
      <c r="H3699" t="s">
        <v>21166</v>
      </c>
      <c r="I3699" t="s">
        <v>9110</v>
      </c>
      <c r="J3699" t="s">
        <v>98</v>
      </c>
      <c r="K3699" t="s">
        <v>2189</v>
      </c>
      <c r="L3699" t="s">
        <v>2998</v>
      </c>
      <c r="M3699" t="s">
        <v>3179</v>
      </c>
      <c r="N3699" t="s">
        <v>21167</v>
      </c>
      <c r="O3699" t="s">
        <v>3001</v>
      </c>
      <c r="P3699" t="s">
        <v>3179</v>
      </c>
      <c r="Q3699" t="s">
        <v>2189</v>
      </c>
      <c r="R3699" t="b">
        <v>1</v>
      </c>
      <c r="S3699">
        <v>30000</v>
      </c>
      <c r="T3699" t="s">
        <v>3002</v>
      </c>
      <c r="U3699" t="s">
        <v>3003</v>
      </c>
      <c r="V3699">
        <v>30</v>
      </c>
      <c r="W3699" t="s">
        <v>3001</v>
      </c>
    </row>
    <row r="3700" spans="1:23" hidden="1" x14ac:dyDescent="0.35">
      <c r="A3700" t="s">
        <v>2189</v>
      </c>
      <c r="C3700" s="403">
        <v>44745</v>
      </c>
      <c r="D3700" t="s">
        <v>3543</v>
      </c>
      <c r="E3700" t="s">
        <v>21168</v>
      </c>
      <c r="F3700" t="s">
        <v>21169</v>
      </c>
      <c r="G3700" t="s">
        <v>2396</v>
      </c>
      <c r="H3700" t="s">
        <v>21170</v>
      </c>
      <c r="I3700" t="s">
        <v>2396</v>
      </c>
      <c r="J3700" t="s">
        <v>98</v>
      </c>
      <c r="K3700" t="s">
        <v>2189</v>
      </c>
      <c r="L3700" t="s">
        <v>2998</v>
      </c>
      <c r="M3700" t="s">
        <v>3179</v>
      </c>
      <c r="N3700" t="s">
        <v>21171</v>
      </c>
      <c r="O3700" t="s">
        <v>3012</v>
      </c>
      <c r="P3700" t="s">
        <v>3179</v>
      </c>
      <c r="Q3700" t="s">
        <v>2189</v>
      </c>
      <c r="R3700" t="b">
        <v>0</v>
      </c>
      <c r="S3700">
        <v>2000</v>
      </c>
      <c r="T3700" t="s">
        <v>3002</v>
      </c>
      <c r="U3700" t="s">
        <v>3003</v>
      </c>
      <c r="V3700">
        <v>2</v>
      </c>
      <c r="W3700" t="s">
        <v>3012</v>
      </c>
    </row>
    <row r="3701" spans="1:23" hidden="1" x14ac:dyDescent="0.35">
      <c r="A3701" t="s">
        <v>419</v>
      </c>
      <c r="C3701" s="403">
        <v>44745</v>
      </c>
      <c r="D3701" t="s">
        <v>10622</v>
      </c>
      <c r="E3701" t="s">
        <v>21172</v>
      </c>
      <c r="F3701" t="s">
        <v>21173</v>
      </c>
      <c r="G3701" t="s">
        <v>21174</v>
      </c>
      <c r="H3701" t="s">
        <v>21175</v>
      </c>
      <c r="I3701" t="s">
        <v>2433</v>
      </c>
      <c r="J3701" t="s">
        <v>96</v>
      </c>
      <c r="K3701" t="s">
        <v>501</v>
      </c>
      <c r="L3701" t="s">
        <v>9561</v>
      </c>
      <c r="M3701" t="s">
        <v>21176</v>
      </c>
      <c r="N3701" t="s">
        <v>21177</v>
      </c>
      <c r="O3701" t="s">
        <v>3030</v>
      </c>
      <c r="P3701" t="s">
        <v>3179</v>
      </c>
      <c r="Q3701" t="s">
        <v>499</v>
      </c>
      <c r="R3701" t="b">
        <v>0</v>
      </c>
      <c r="S3701">
        <v>12000</v>
      </c>
      <c r="T3701" t="s">
        <v>3002</v>
      </c>
      <c r="U3701" t="s">
        <v>3003</v>
      </c>
      <c r="V3701">
        <v>12</v>
      </c>
      <c r="W3701" t="s">
        <v>3030</v>
      </c>
    </row>
    <row r="3702" spans="1:23" hidden="1" x14ac:dyDescent="0.35">
      <c r="A3702" t="s">
        <v>419</v>
      </c>
      <c r="C3702" s="403">
        <v>44745</v>
      </c>
      <c r="D3702" t="s">
        <v>3661</v>
      </c>
      <c r="E3702" t="s">
        <v>1103</v>
      </c>
      <c r="F3702" t="s">
        <v>21178</v>
      </c>
      <c r="G3702" t="s">
        <v>1104</v>
      </c>
      <c r="H3702" t="s">
        <v>21179</v>
      </c>
      <c r="I3702" t="s">
        <v>2779</v>
      </c>
      <c r="J3702" t="s">
        <v>96</v>
      </c>
      <c r="K3702" t="s">
        <v>501</v>
      </c>
      <c r="L3702" t="s">
        <v>9561</v>
      </c>
      <c r="M3702" t="s">
        <v>15137</v>
      </c>
      <c r="N3702" t="s">
        <v>21180</v>
      </c>
      <c r="O3702" t="s">
        <v>3030</v>
      </c>
      <c r="P3702" t="s">
        <v>3179</v>
      </c>
      <c r="Q3702" t="s">
        <v>499</v>
      </c>
      <c r="R3702" t="b">
        <v>0</v>
      </c>
      <c r="S3702">
        <v>15000</v>
      </c>
      <c r="T3702" t="s">
        <v>3013</v>
      </c>
      <c r="U3702" t="s">
        <v>3003</v>
      </c>
      <c r="V3702">
        <v>15</v>
      </c>
      <c r="W3702" t="s">
        <v>3030</v>
      </c>
    </row>
    <row r="3703" spans="1:23" hidden="1" x14ac:dyDescent="0.35">
      <c r="A3703" t="s">
        <v>2189</v>
      </c>
      <c r="C3703" s="403">
        <v>44745</v>
      </c>
      <c r="D3703" t="s">
        <v>3543</v>
      </c>
      <c r="E3703" t="s">
        <v>21181</v>
      </c>
      <c r="F3703" t="s">
        <v>21182</v>
      </c>
      <c r="G3703" t="s">
        <v>21183</v>
      </c>
      <c r="H3703" t="s">
        <v>21184</v>
      </c>
      <c r="I3703" t="s">
        <v>795</v>
      </c>
      <c r="J3703" t="s">
        <v>98</v>
      </c>
      <c r="K3703" t="s">
        <v>2189</v>
      </c>
      <c r="L3703" t="s">
        <v>2998</v>
      </c>
      <c r="M3703" t="s">
        <v>7007</v>
      </c>
      <c r="N3703" t="s">
        <v>21185</v>
      </c>
      <c r="O3703" t="s">
        <v>3012</v>
      </c>
      <c r="P3703" t="s">
        <v>7009</v>
      </c>
      <c r="Q3703" t="s">
        <v>2189</v>
      </c>
      <c r="R3703" t="b">
        <v>0</v>
      </c>
      <c r="S3703">
        <v>5000</v>
      </c>
      <c r="T3703" t="s">
        <v>3002</v>
      </c>
      <c r="U3703" t="s">
        <v>3003</v>
      </c>
      <c r="V3703">
        <v>5</v>
      </c>
      <c r="W3703" t="s">
        <v>3012</v>
      </c>
    </row>
    <row r="3704" spans="1:23" hidden="1" x14ac:dyDescent="0.35">
      <c r="A3704" t="s">
        <v>2189</v>
      </c>
      <c r="C3704" s="403">
        <v>44745</v>
      </c>
      <c r="D3704" t="s">
        <v>3543</v>
      </c>
      <c r="E3704" t="s">
        <v>21186</v>
      </c>
      <c r="F3704" t="s">
        <v>21187</v>
      </c>
      <c r="G3704" t="s">
        <v>2360</v>
      </c>
      <c r="H3704" t="s">
        <v>21188</v>
      </c>
      <c r="I3704" t="s">
        <v>2360</v>
      </c>
      <c r="J3704" t="s">
        <v>98</v>
      </c>
      <c r="K3704" t="s">
        <v>2189</v>
      </c>
      <c r="L3704" t="s">
        <v>2998</v>
      </c>
      <c r="M3704" t="s">
        <v>7007</v>
      </c>
      <c r="N3704" t="s">
        <v>21189</v>
      </c>
      <c r="O3704" t="s">
        <v>3012</v>
      </c>
      <c r="P3704" t="s">
        <v>7009</v>
      </c>
      <c r="Q3704" t="s">
        <v>2189</v>
      </c>
      <c r="R3704" t="b">
        <v>0</v>
      </c>
      <c r="S3704">
        <v>0</v>
      </c>
      <c r="T3704" t="s">
        <v>3002</v>
      </c>
      <c r="U3704" t="s">
        <v>3003</v>
      </c>
      <c r="V3704">
        <v>0</v>
      </c>
      <c r="W3704" t="s">
        <v>3012</v>
      </c>
    </row>
    <row r="3705" spans="1:23" hidden="1" x14ac:dyDescent="0.35">
      <c r="A3705" t="s">
        <v>2189</v>
      </c>
      <c r="C3705" s="403">
        <v>44745</v>
      </c>
      <c r="D3705" t="s">
        <v>3543</v>
      </c>
      <c r="E3705" t="s">
        <v>21190</v>
      </c>
      <c r="F3705" t="s">
        <v>21191</v>
      </c>
      <c r="G3705" t="s">
        <v>10369</v>
      </c>
      <c r="H3705" t="s">
        <v>21192</v>
      </c>
      <c r="I3705" t="s">
        <v>10369</v>
      </c>
      <c r="J3705" t="s">
        <v>98</v>
      </c>
      <c r="K3705" t="s">
        <v>2189</v>
      </c>
      <c r="L3705" t="s">
        <v>2998</v>
      </c>
      <c r="M3705" t="s">
        <v>6613</v>
      </c>
      <c r="N3705" t="s">
        <v>21193</v>
      </c>
      <c r="O3705" t="s">
        <v>3012</v>
      </c>
      <c r="P3705" t="s">
        <v>6613</v>
      </c>
      <c r="Q3705" t="s">
        <v>2189</v>
      </c>
      <c r="R3705" t="b">
        <v>0</v>
      </c>
      <c r="S3705">
        <v>2000</v>
      </c>
      <c r="T3705" t="s">
        <v>3002</v>
      </c>
      <c r="U3705" t="s">
        <v>3003</v>
      </c>
      <c r="V3705">
        <v>2</v>
      </c>
      <c r="W3705" t="s">
        <v>3012</v>
      </c>
    </row>
    <row r="3706" spans="1:23" hidden="1" x14ac:dyDescent="0.35">
      <c r="A3706" t="s">
        <v>2189</v>
      </c>
      <c r="C3706" s="403">
        <v>44745</v>
      </c>
      <c r="D3706" t="s">
        <v>3543</v>
      </c>
      <c r="E3706" t="s">
        <v>21194</v>
      </c>
      <c r="F3706" t="s">
        <v>21195</v>
      </c>
      <c r="G3706" t="s">
        <v>21196</v>
      </c>
      <c r="H3706" t="s">
        <v>21197</v>
      </c>
      <c r="I3706" t="s">
        <v>2430</v>
      </c>
      <c r="J3706" t="s">
        <v>98</v>
      </c>
      <c r="K3706" t="s">
        <v>2189</v>
      </c>
      <c r="L3706" t="s">
        <v>2998</v>
      </c>
      <c r="M3706" t="s">
        <v>9535</v>
      </c>
      <c r="N3706" t="s">
        <v>21198</v>
      </c>
      <c r="O3706" t="s">
        <v>3012</v>
      </c>
      <c r="P3706" t="s">
        <v>6613</v>
      </c>
      <c r="Q3706" t="s">
        <v>2189</v>
      </c>
      <c r="R3706" t="b">
        <v>0</v>
      </c>
      <c r="S3706">
        <v>2000</v>
      </c>
      <c r="T3706" t="s">
        <v>3002</v>
      </c>
      <c r="U3706" t="s">
        <v>3003</v>
      </c>
      <c r="V3706">
        <v>2</v>
      </c>
      <c r="W3706" t="s">
        <v>3012</v>
      </c>
    </row>
    <row r="3707" spans="1:23" hidden="1" x14ac:dyDescent="0.35">
      <c r="A3707" t="s">
        <v>419</v>
      </c>
      <c r="C3707" s="403">
        <v>44745</v>
      </c>
      <c r="D3707" t="s">
        <v>3543</v>
      </c>
      <c r="E3707" t="s">
        <v>21199</v>
      </c>
      <c r="F3707" t="s">
        <v>21200</v>
      </c>
      <c r="G3707" t="s">
        <v>21201</v>
      </c>
      <c r="H3707" t="s">
        <v>21202</v>
      </c>
      <c r="I3707" t="s">
        <v>21203</v>
      </c>
      <c r="J3707" t="s">
        <v>96</v>
      </c>
      <c r="K3707" t="s">
        <v>544</v>
      </c>
      <c r="L3707" t="s">
        <v>8813</v>
      </c>
      <c r="M3707" t="s">
        <v>21204</v>
      </c>
      <c r="N3707" t="s">
        <v>21205</v>
      </c>
      <c r="O3707" t="s">
        <v>3021</v>
      </c>
      <c r="P3707" t="s">
        <v>21206</v>
      </c>
      <c r="Q3707" t="s">
        <v>499</v>
      </c>
      <c r="R3707" t="b">
        <v>0</v>
      </c>
      <c r="S3707">
        <v>5000</v>
      </c>
      <c r="T3707" t="s">
        <v>3002</v>
      </c>
      <c r="U3707" t="s">
        <v>3003</v>
      </c>
      <c r="V3707">
        <v>5</v>
      </c>
      <c r="W3707" t="s">
        <v>3021</v>
      </c>
    </row>
    <row r="3708" spans="1:23" hidden="1" x14ac:dyDescent="0.35">
      <c r="A3708" t="s">
        <v>2189</v>
      </c>
      <c r="C3708" s="403">
        <v>44745</v>
      </c>
      <c r="D3708" t="s">
        <v>3543</v>
      </c>
      <c r="E3708" t="s">
        <v>21207</v>
      </c>
      <c r="F3708" t="s">
        <v>21208</v>
      </c>
      <c r="G3708" t="s">
        <v>21209</v>
      </c>
      <c r="H3708" t="s">
        <v>21210</v>
      </c>
      <c r="I3708" t="s">
        <v>2279</v>
      </c>
      <c r="J3708" t="s">
        <v>98</v>
      </c>
      <c r="K3708" t="s">
        <v>2189</v>
      </c>
      <c r="L3708" t="s">
        <v>2998</v>
      </c>
      <c r="M3708" t="s">
        <v>4108</v>
      </c>
      <c r="N3708" t="s">
        <v>21211</v>
      </c>
      <c r="O3708" t="s">
        <v>3012</v>
      </c>
      <c r="P3708" t="s">
        <v>4992</v>
      </c>
      <c r="Q3708" t="s">
        <v>2189</v>
      </c>
      <c r="R3708" t="b">
        <v>0</v>
      </c>
      <c r="S3708">
        <v>1</v>
      </c>
      <c r="T3708" t="s">
        <v>3002</v>
      </c>
      <c r="U3708" t="s">
        <v>3003</v>
      </c>
      <c r="V3708">
        <v>1E-3</v>
      </c>
      <c r="W3708" t="s">
        <v>3012</v>
      </c>
    </row>
    <row r="3709" spans="1:23" hidden="1" x14ac:dyDescent="0.35">
      <c r="A3709" t="s">
        <v>419</v>
      </c>
      <c r="C3709" s="403">
        <v>44745</v>
      </c>
      <c r="D3709" t="s">
        <v>3543</v>
      </c>
      <c r="E3709" t="s">
        <v>21212</v>
      </c>
      <c r="F3709" t="s">
        <v>21213</v>
      </c>
      <c r="G3709" t="s">
        <v>21214</v>
      </c>
      <c r="H3709" t="s">
        <v>21215</v>
      </c>
      <c r="I3709" t="s">
        <v>21214</v>
      </c>
      <c r="J3709" t="s">
        <v>92</v>
      </c>
      <c r="K3709" t="s">
        <v>447</v>
      </c>
      <c r="L3709" t="s">
        <v>3047</v>
      </c>
      <c r="M3709" t="s">
        <v>14775</v>
      </c>
      <c r="N3709" t="s">
        <v>21216</v>
      </c>
      <c r="O3709" t="s">
        <v>3021</v>
      </c>
      <c r="P3709" t="s">
        <v>4650</v>
      </c>
      <c r="Q3709" t="s">
        <v>418</v>
      </c>
      <c r="R3709" t="b">
        <v>0</v>
      </c>
      <c r="S3709">
        <v>8000</v>
      </c>
      <c r="T3709" t="s">
        <v>3002</v>
      </c>
      <c r="U3709" t="s">
        <v>3003</v>
      </c>
      <c r="V3709">
        <v>8</v>
      </c>
      <c r="W3709" t="s">
        <v>3021</v>
      </c>
    </row>
    <row r="3710" spans="1:23" hidden="1" x14ac:dyDescent="0.35">
      <c r="A3710" t="s">
        <v>2189</v>
      </c>
      <c r="C3710" s="403">
        <v>44745</v>
      </c>
      <c r="D3710" t="s">
        <v>3543</v>
      </c>
      <c r="E3710" t="s">
        <v>21217</v>
      </c>
      <c r="F3710" t="s">
        <v>21218</v>
      </c>
      <c r="G3710" t="s">
        <v>21219</v>
      </c>
      <c r="H3710" t="s">
        <v>21220</v>
      </c>
      <c r="I3710" t="s">
        <v>15108</v>
      </c>
      <c r="J3710" t="s">
        <v>100</v>
      </c>
      <c r="K3710" t="s">
        <v>2193</v>
      </c>
      <c r="L3710" t="s">
        <v>11038</v>
      </c>
      <c r="M3710" t="s">
        <v>1798</v>
      </c>
      <c r="N3710" t="s">
        <v>21221</v>
      </c>
      <c r="O3710" t="s">
        <v>3021</v>
      </c>
      <c r="P3710" t="s">
        <v>11041</v>
      </c>
      <c r="Q3710" t="s">
        <v>2189</v>
      </c>
      <c r="R3710" t="b">
        <v>0</v>
      </c>
      <c r="S3710">
        <v>5000</v>
      </c>
      <c r="T3710" t="s">
        <v>3002</v>
      </c>
      <c r="U3710" t="s">
        <v>3003</v>
      </c>
      <c r="V3710">
        <v>5</v>
      </c>
      <c r="W3710" t="s">
        <v>3021</v>
      </c>
    </row>
    <row r="3711" spans="1:23" hidden="1" x14ac:dyDescent="0.35">
      <c r="A3711" t="s">
        <v>2189</v>
      </c>
      <c r="C3711" s="403">
        <v>44745</v>
      </c>
      <c r="D3711" t="s">
        <v>3543</v>
      </c>
      <c r="E3711" t="s">
        <v>21222</v>
      </c>
      <c r="F3711" t="s">
        <v>21223</v>
      </c>
      <c r="G3711" t="s">
        <v>21224</v>
      </c>
      <c r="H3711" t="s">
        <v>21225</v>
      </c>
      <c r="I3711" t="s">
        <v>2268</v>
      </c>
      <c r="J3711" t="s">
        <v>100</v>
      </c>
      <c r="K3711" t="s">
        <v>2193</v>
      </c>
      <c r="L3711" t="s">
        <v>11038</v>
      </c>
      <c r="M3711" t="s">
        <v>1798</v>
      </c>
      <c r="N3711" t="s">
        <v>21226</v>
      </c>
      <c r="O3711" t="s">
        <v>3012</v>
      </c>
      <c r="P3711" t="s">
        <v>11041</v>
      </c>
      <c r="Q3711" t="s">
        <v>2189</v>
      </c>
      <c r="R3711" t="b">
        <v>0</v>
      </c>
      <c r="S3711">
        <v>5000</v>
      </c>
      <c r="T3711" t="s">
        <v>3002</v>
      </c>
      <c r="U3711" t="s">
        <v>3003</v>
      </c>
      <c r="V3711">
        <v>5</v>
      </c>
      <c r="W3711" t="s">
        <v>3012</v>
      </c>
    </row>
    <row r="3712" spans="1:23" hidden="1" x14ac:dyDescent="0.35">
      <c r="A3712" t="s">
        <v>2189</v>
      </c>
      <c r="C3712" s="403">
        <v>44745</v>
      </c>
      <c r="D3712" t="s">
        <v>3543</v>
      </c>
      <c r="E3712" t="s">
        <v>21227</v>
      </c>
      <c r="F3712" t="s">
        <v>21228</v>
      </c>
      <c r="G3712" t="s">
        <v>21229</v>
      </c>
      <c r="H3712" t="s">
        <v>21230</v>
      </c>
      <c r="I3712" t="s">
        <v>2722</v>
      </c>
      <c r="J3712" t="s">
        <v>100</v>
      </c>
      <c r="K3712" t="s">
        <v>2193</v>
      </c>
      <c r="L3712" t="s">
        <v>11038</v>
      </c>
      <c r="M3712" t="s">
        <v>1798</v>
      </c>
      <c r="N3712" t="s">
        <v>21231</v>
      </c>
      <c r="O3712" t="s">
        <v>3012</v>
      </c>
      <c r="P3712" t="s">
        <v>11041</v>
      </c>
      <c r="Q3712" t="s">
        <v>2189</v>
      </c>
      <c r="R3712" t="b">
        <v>0</v>
      </c>
      <c r="S3712">
        <v>2000</v>
      </c>
      <c r="T3712" t="s">
        <v>3002</v>
      </c>
      <c r="U3712" t="s">
        <v>3003</v>
      </c>
      <c r="V3712">
        <v>2</v>
      </c>
      <c r="W3712" t="s">
        <v>3012</v>
      </c>
    </row>
    <row r="3713" spans="1:23" hidden="1" x14ac:dyDescent="0.35">
      <c r="A3713" t="s">
        <v>2189</v>
      </c>
      <c r="C3713" s="403">
        <v>44745</v>
      </c>
      <c r="D3713" t="s">
        <v>3543</v>
      </c>
      <c r="E3713" t="s">
        <v>21232</v>
      </c>
      <c r="F3713" t="s">
        <v>21233</v>
      </c>
      <c r="G3713" t="s">
        <v>21234</v>
      </c>
      <c r="H3713" t="s">
        <v>21235</v>
      </c>
      <c r="I3713" t="s">
        <v>21234</v>
      </c>
      <c r="J3713" t="s">
        <v>98</v>
      </c>
      <c r="K3713" t="s">
        <v>2189</v>
      </c>
      <c r="L3713" t="s">
        <v>2998</v>
      </c>
      <c r="M3713" t="s">
        <v>10491</v>
      </c>
      <c r="N3713" t="s">
        <v>21236</v>
      </c>
      <c r="O3713" t="s">
        <v>3012</v>
      </c>
      <c r="P3713" t="s">
        <v>6934</v>
      </c>
      <c r="Q3713" t="s">
        <v>2189</v>
      </c>
      <c r="R3713" t="b">
        <v>0</v>
      </c>
      <c r="S3713">
        <v>1000</v>
      </c>
      <c r="T3713" t="s">
        <v>3002</v>
      </c>
      <c r="U3713" t="s">
        <v>3003</v>
      </c>
      <c r="V3713">
        <v>1</v>
      </c>
      <c r="W3713" t="s">
        <v>3012</v>
      </c>
    </row>
    <row r="3714" spans="1:23" hidden="1" x14ac:dyDescent="0.35">
      <c r="A3714" t="s">
        <v>2189</v>
      </c>
      <c r="C3714" s="403">
        <v>44745</v>
      </c>
      <c r="D3714" t="s">
        <v>3543</v>
      </c>
      <c r="E3714" t="s">
        <v>21237</v>
      </c>
      <c r="F3714" t="s">
        <v>21238</v>
      </c>
      <c r="G3714" t="s">
        <v>2819</v>
      </c>
      <c r="H3714" t="s">
        <v>21239</v>
      </c>
      <c r="I3714" t="s">
        <v>2819</v>
      </c>
      <c r="J3714" t="s">
        <v>98</v>
      </c>
      <c r="K3714" t="s">
        <v>2189</v>
      </c>
      <c r="L3714" t="s">
        <v>2998</v>
      </c>
      <c r="M3714" t="s">
        <v>2999</v>
      </c>
      <c r="N3714" t="s">
        <v>21240</v>
      </c>
      <c r="O3714" t="s">
        <v>3012</v>
      </c>
      <c r="P3714" t="s">
        <v>6934</v>
      </c>
      <c r="Q3714" t="s">
        <v>2189</v>
      </c>
      <c r="R3714" t="b">
        <v>0</v>
      </c>
      <c r="S3714">
        <v>2000</v>
      </c>
      <c r="T3714" t="s">
        <v>3002</v>
      </c>
      <c r="U3714" t="s">
        <v>3003</v>
      </c>
      <c r="V3714">
        <v>2</v>
      </c>
      <c r="W3714" t="s">
        <v>3012</v>
      </c>
    </row>
    <row r="3715" spans="1:23" hidden="1" x14ac:dyDescent="0.35">
      <c r="A3715" t="s">
        <v>2189</v>
      </c>
      <c r="C3715" s="403">
        <v>44745</v>
      </c>
      <c r="D3715" t="s">
        <v>3543</v>
      </c>
      <c r="E3715" t="s">
        <v>21241</v>
      </c>
      <c r="F3715" t="s">
        <v>21242</v>
      </c>
      <c r="G3715" t="s">
        <v>21243</v>
      </c>
      <c r="H3715" t="s">
        <v>21244</v>
      </c>
      <c r="I3715" t="s">
        <v>2621</v>
      </c>
      <c r="J3715" t="s">
        <v>98</v>
      </c>
      <c r="K3715" t="s">
        <v>2189</v>
      </c>
      <c r="L3715" t="s">
        <v>2998</v>
      </c>
      <c r="M3715" t="s">
        <v>2999</v>
      </c>
      <c r="N3715" t="s">
        <v>21245</v>
      </c>
      <c r="O3715" t="s">
        <v>3012</v>
      </c>
      <c r="P3715" t="s">
        <v>6934</v>
      </c>
      <c r="Q3715" t="s">
        <v>2189</v>
      </c>
      <c r="R3715" t="b">
        <v>0</v>
      </c>
      <c r="S3715">
        <v>5000</v>
      </c>
      <c r="T3715" t="s">
        <v>3002</v>
      </c>
      <c r="U3715" t="s">
        <v>3003</v>
      </c>
      <c r="V3715">
        <v>5</v>
      </c>
      <c r="W3715" t="s">
        <v>3012</v>
      </c>
    </row>
    <row r="3716" spans="1:23" hidden="1" x14ac:dyDescent="0.35">
      <c r="A3716" t="s">
        <v>2189</v>
      </c>
      <c r="C3716" s="403">
        <v>44745</v>
      </c>
      <c r="D3716" t="s">
        <v>3543</v>
      </c>
      <c r="E3716" t="s">
        <v>21246</v>
      </c>
      <c r="F3716" t="s">
        <v>21247</v>
      </c>
      <c r="G3716" t="s">
        <v>2780</v>
      </c>
      <c r="H3716" t="s">
        <v>21248</v>
      </c>
      <c r="I3716" t="s">
        <v>2780</v>
      </c>
      <c r="J3716" t="s">
        <v>98</v>
      </c>
      <c r="K3716" t="s">
        <v>2189</v>
      </c>
      <c r="L3716" t="s">
        <v>2998</v>
      </c>
      <c r="M3716" t="s">
        <v>6586</v>
      </c>
      <c r="N3716" t="s">
        <v>21249</v>
      </c>
      <c r="O3716" t="s">
        <v>3012</v>
      </c>
      <c r="P3716" t="s">
        <v>3899</v>
      </c>
      <c r="Q3716" t="s">
        <v>2189</v>
      </c>
      <c r="R3716" t="b">
        <v>0</v>
      </c>
      <c r="S3716">
        <v>2000</v>
      </c>
      <c r="T3716" t="s">
        <v>3002</v>
      </c>
      <c r="U3716" t="s">
        <v>3003</v>
      </c>
      <c r="V3716">
        <v>2</v>
      </c>
      <c r="W3716" t="s">
        <v>3012</v>
      </c>
    </row>
    <row r="3717" spans="1:23" hidden="1" x14ac:dyDescent="0.35">
      <c r="A3717" t="s">
        <v>419</v>
      </c>
      <c r="C3717" s="403">
        <v>44745</v>
      </c>
      <c r="D3717" t="s">
        <v>3543</v>
      </c>
      <c r="E3717" t="s">
        <v>21250</v>
      </c>
      <c r="F3717" t="s">
        <v>21251</v>
      </c>
      <c r="G3717" t="s">
        <v>9124</v>
      </c>
      <c r="H3717" t="s">
        <v>21252</v>
      </c>
      <c r="I3717" t="s">
        <v>9124</v>
      </c>
      <c r="J3717" t="s">
        <v>92</v>
      </c>
      <c r="K3717" t="s">
        <v>447</v>
      </c>
      <c r="L3717" t="s">
        <v>3790</v>
      </c>
      <c r="M3717" t="s">
        <v>4657</v>
      </c>
      <c r="N3717" t="s">
        <v>7605</v>
      </c>
      <c r="O3717" t="s">
        <v>3021</v>
      </c>
      <c r="P3717" t="s">
        <v>3793</v>
      </c>
      <c r="Q3717" t="s">
        <v>418</v>
      </c>
      <c r="R3717" t="b">
        <v>0</v>
      </c>
      <c r="S3717">
        <v>10000</v>
      </c>
      <c r="T3717" t="s">
        <v>3002</v>
      </c>
      <c r="U3717" t="s">
        <v>3003</v>
      </c>
      <c r="V3717">
        <v>10</v>
      </c>
      <c r="W3717" t="s">
        <v>3021</v>
      </c>
    </row>
    <row r="3718" spans="1:23" hidden="1" x14ac:dyDescent="0.35">
      <c r="A3718" t="s">
        <v>419</v>
      </c>
      <c r="C3718" s="403">
        <v>44745</v>
      </c>
      <c r="D3718" t="s">
        <v>3543</v>
      </c>
      <c r="E3718" t="s">
        <v>21253</v>
      </c>
      <c r="F3718" t="s">
        <v>21254</v>
      </c>
      <c r="G3718" t="s">
        <v>21255</v>
      </c>
      <c r="H3718" t="s">
        <v>21256</v>
      </c>
      <c r="I3718" t="s">
        <v>20338</v>
      </c>
      <c r="J3718" t="s">
        <v>96</v>
      </c>
      <c r="K3718" t="s">
        <v>501</v>
      </c>
      <c r="L3718" t="s">
        <v>9767</v>
      </c>
      <c r="M3718" t="s">
        <v>17205</v>
      </c>
      <c r="N3718" t="s">
        <v>21257</v>
      </c>
      <c r="O3718" t="s">
        <v>3030</v>
      </c>
      <c r="P3718" t="s">
        <v>9339</v>
      </c>
      <c r="Q3718" t="s">
        <v>499</v>
      </c>
      <c r="R3718" t="b">
        <v>0</v>
      </c>
      <c r="S3718">
        <v>20000</v>
      </c>
      <c r="T3718" t="s">
        <v>3002</v>
      </c>
      <c r="U3718" t="s">
        <v>3003</v>
      </c>
      <c r="V3718">
        <v>20</v>
      </c>
      <c r="W3718" t="s">
        <v>3030</v>
      </c>
    </row>
    <row r="3719" spans="1:23" hidden="1" x14ac:dyDescent="0.35">
      <c r="A3719" t="s">
        <v>419</v>
      </c>
      <c r="C3719" s="403">
        <v>44745</v>
      </c>
      <c r="D3719" t="s">
        <v>3543</v>
      </c>
      <c r="E3719" t="s">
        <v>1113</v>
      </c>
      <c r="F3719" t="s">
        <v>21258</v>
      </c>
      <c r="G3719" t="s">
        <v>1114</v>
      </c>
      <c r="H3719" t="s">
        <v>21259</v>
      </c>
      <c r="I3719" t="s">
        <v>1114</v>
      </c>
      <c r="J3719" t="s">
        <v>96</v>
      </c>
      <c r="K3719" t="s">
        <v>501</v>
      </c>
      <c r="L3719" t="s">
        <v>9767</v>
      </c>
      <c r="M3719" t="s">
        <v>17205</v>
      </c>
      <c r="N3719" t="s">
        <v>21260</v>
      </c>
      <c r="O3719" t="s">
        <v>3030</v>
      </c>
      <c r="P3719" t="s">
        <v>9339</v>
      </c>
      <c r="Q3719" t="s">
        <v>499</v>
      </c>
      <c r="R3719" t="b">
        <v>0</v>
      </c>
      <c r="S3719">
        <v>5000</v>
      </c>
      <c r="T3719" t="s">
        <v>3013</v>
      </c>
      <c r="U3719" t="s">
        <v>3003</v>
      </c>
      <c r="V3719">
        <v>5</v>
      </c>
      <c r="W3719" t="s">
        <v>3030</v>
      </c>
    </row>
    <row r="3720" spans="1:23" hidden="1" x14ac:dyDescent="0.35">
      <c r="A3720" t="s">
        <v>419</v>
      </c>
      <c r="C3720" s="403">
        <v>44745</v>
      </c>
      <c r="D3720" t="s">
        <v>3543</v>
      </c>
      <c r="E3720" t="s">
        <v>21261</v>
      </c>
      <c r="F3720" t="s">
        <v>21262</v>
      </c>
      <c r="G3720" t="s">
        <v>21263</v>
      </c>
      <c r="H3720" t="s">
        <v>21264</v>
      </c>
      <c r="I3720" t="s">
        <v>21265</v>
      </c>
      <c r="J3720" t="s">
        <v>96</v>
      </c>
      <c r="K3720" t="s">
        <v>501</v>
      </c>
      <c r="L3720" t="s">
        <v>8232</v>
      </c>
      <c r="M3720" t="s">
        <v>21266</v>
      </c>
      <c r="N3720" t="s">
        <v>21267</v>
      </c>
      <c r="O3720" t="s">
        <v>1798</v>
      </c>
      <c r="P3720" t="s">
        <v>8234</v>
      </c>
      <c r="Q3720" t="s">
        <v>499</v>
      </c>
      <c r="R3720" t="b">
        <v>0</v>
      </c>
      <c r="S3720">
        <v>4000</v>
      </c>
      <c r="T3720" t="s">
        <v>3002</v>
      </c>
      <c r="U3720" t="s">
        <v>3003</v>
      </c>
      <c r="V3720">
        <v>4</v>
      </c>
      <c r="W3720" t="s">
        <v>9935</v>
      </c>
    </row>
    <row r="3721" spans="1:23" hidden="1" x14ac:dyDescent="0.35">
      <c r="A3721" t="s">
        <v>2189</v>
      </c>
      <c r="C3721" s="403">
        <v>44744</v>
      </c>
      <c r="D3721" t="s">
        <v>3543</v>
      </c>
      <c r="E3721" t="s">
        <v>2908</v>
      </c>
      <c r="F3721" t="s">
        <v>21268</v>
      </c>
      <c r="G3721" t="s">
        <v>2909</v>
      </c>
      <c r="H3721" t="s">
        <v>14669</v>
      </c>
      <c r="I3721" t="s">
        <v>2909</v>
      </c>
      <c r="J3721" t="s">
        <v>101</v>
      </c>
      <c r="K3721" t="s">
        <v>792</v>
      </c>
      <c r="L3721" t="s">
        <v>3645</v>
      </c>
      <c r="M3721" t="s">
        <v>11490</v>
      </c>
      <c r="N3721" t="s">
        <v>21269</v>
      </c>
      <c r="O3721" t="s">
        <v>3030</v>
      </c>
      <c r="P3721" t="s">
        <v>11490</v>
      </c>
      <c r="Q3721" t="s">
        <v>2189</v>
      </c>
      <c r="R3721" t="b">
        <v>0</v>
      </c>
      <c r="S3721">
        <v>100000</v>
      </c>
      <c r="T3721" t="s">
        <v>3648</v>
      </c>
      <c r="U3721" t="s">
        <v>3003</v>
      </c>
      <c r="V3721">
        <v>100</v>
      </c>
      <c r="W3721" t="s">
        <v>3030</v>
      </c>
    </row>
    <row r="3722" spans="1:23" hidden="1" x14ac:dyDescent="0.35">
      <c r="A3722" t="s">
        <v>2189</v>
      </c>
      <c r="C3722" s="403">
        <v>44744</v>
      </c>
      <c r="D3722" t="s">
        <v>3543</v>
      </c>
      <c r="E3722" t="s">
        <v>21270</v>
      </c>
      <c r="F3722" t="s">
        <v>21271</v>
      </c>
      <c r="G3722" t="s">
        <v>11803</v>
      </c>
      <c r="H3722" t="s">
        <v>21272</v>
      </c>
      <c r="I3722" t="s">
        <v>11803</v>
      </c>
      <c r="J3722" t="s">
        <v>101</v>
      </c>
      <c r="K3722" t="s">
        <v>792</v>
      </c>
      <c r="L3722" t="s">
        <v>3645</v>
      </c>
      <c r="M3722" t="s">
        <v>1798</v>
      </c>
      <c r="N3722" t="s">
        <v>21273</v>
      </c>
      <c r="O3722" t="s">
        <v>3012</v>
      </c>
      <c r="P3722" t="s">
        <v>11490</v>
      </c>
      <c r="Q3722" t="s">
        <v>2189</v>
      </c>
      <c r="R3722" t="b">
        <v>0</v>
      </c>
      <c r="S3722">
        <v>6000</v>
      </c>
      <c r="T3722" t="s">
        <v>3002</v>
      </c>
      <c r="U3722" t="s">
        <v>3003</v>
      </c>
      <c r="V3722">
        <v>6</v>
      </c>
      <c r="W3722" t="s">
        <v>3012</v>
      </c>
    </row>
    <row r="3723" spans="1:23" hidden="1" x14ac:dyDescent="0.35">
      <c r="A3723" t="s">
        <v>2189</v>
      </c>
      <c r="C3723" s="403">
        <v>44744</v>
      </c>
      <c r="D3723" t="s">
        <v>3543</v>
      </c>
      <c r="E3723" t="s">
        <v>21274</v>
      </c>
      <c r="F3723" t="s">
        <v>21275</v>
      </c>
      <c r="G3723" t="s">
        <v>21276</v>
      </c>
      <c r="H3723" t="s">
        <v>21277</v>
      </c>
      <c r="I3723" t="s">
        <v>21276</v>
      </c>
      <c r="J3723" t="s">
        <v>101</v>
      </c>
      <c r="K3723" t="s">
        <v>792</v>
      </c>
      <c r="L3723" t="s">
        <v>3645</v>
      </c>
      <c r="M3723" t="s">
        <v>1798</v>
      </c>
      <c r="N3723" t="s">
        <v>21273</v>
      </c>
      <c r="O3723" t="s">
        <v>3012</v>
      </c>
      <c r="P3723" t="s">
        <v>11490</v>
      </c>
      <c r="Q3723" t="s">
        <v>2189</v>
      </c>
      <c r="R3723" t="b">
        <v>0</v>
      </c>
      <c r="S3723">
        <v>1000</v>
      </c>
      <c r="T3723" t="s">
        <v>3002</v>
      </c>
      <c r="U3723" t="s">
        <v>3003</v>
      </c>
      <c r="V3723">
        <v>1</v>
      </c>
      <c r="W3723" t="s">
        <v>3012</v>
      </c>
    </row>
    <row r="3724" spans="1:23" hidden="1" x14ac:dyDescent="0.35">
      <c r="A3724" t="s">
        <v>419</v>
      </c>
      <c r="C3724" s="403">
        <v>44744</v>
      </c>
      <c r="D3724" t="s">
        <v>3661</v>
      </c>
      <c r="E3724" t="s">
        <v>21278</v>
      </c>
      <c r="F3724" t="s">
        <v>21279</v>
      </c>
      <c r="G3724" t="s">
        <v>5697</v>
      </c>
      <c r="H3724" t="s">
        <v>21280</v>
      </c>
      <c r="I3724" t="s">
        <v>5697</v>
      </c>
      <c r="J3724" t="s">
        <v>92</v>
      </c>
      <c r="K3724" t="s">
        <v>447</v>
      </c>
      <c r="L3724" t="s">
        <v>4069</v>
      </c>
      <c r="M3724" t="s">
        <v>21281</v>
      </c>
      <c r="N3724" t="s">
        <v>21282</v>
      </c>
      <c r="O3724" t="s">
        <v>3030</v>
      </c>
      <c r="P3724" t="s">
        <v>21281</v>
      </c>
      <c r="Q3724" t="s">
        <v>418</v>
      </c>
      <c r="R3724" t="b">
        <v>0</v>
      </c>
      <c r="S3724">
        <v>15000</v>
      </c>
      <c r="T3724" t="s">
        <v>3002</v>
      </c>
      <c r="U3724" t="s">
        <v>3003</v>
      </c>
      <c r="V3724">
        <v>15</v>
      </c>
      <c r="W3724" t="s">
        <v>3030</v>
      </c>
    </row>
    <row r="3725" spans="1:23" hidden="1" x14ac:dyDescent="0.35">
      <c r="A3725" t="s">
        <v>2189</v>
      </c>
      <c r="C3725" s="403">
        <v>44744</v>
      </c>
      <c r="D3725" t="s">
        <v>3543</v>
      </c>
      <c r="E3725" t="s">
        <v>21283</v>
      </c>
      <c r="F3725" t="s">
        <v>21284</v>
      </c>
      <c r="G3725" t="s">
        <v>21285</v>
      </c>
      <c r="H3725" t="s">
        <v>21286</v>
      </c>
      <c r="I3725" t="s">
        <v>9124</v>
      </c>
      <c r="J3725" t="s">
        <v>101</v>
      </c>
      <c r="K3725" t="s">
        <v>792</v>
      </c>
      <c r="L3725" t="s">
        <v>16171</v>
      </c>
      <c r="M3725" t="s">
        <v>1798</v>
      </c>
      <c r="N3725" t="s">
        <v>21287</v>
      </c>
      <c r="O3725" t="s">
        <v>3012</v>
      </c>
      <c r="P3725" t="s">
        <v>16173</v>
      </c>
      <c r="Q3725" t="s">
        <v>2189</v>
      </c>
      <c r="R3725" t="b">
        <v>0</v>
      </c>
      <c r="S3725">
        <v>3000</v>
      </c>
      <c r="T3725" t="s">
        <v>3002</v>
      </c>
      <c r="U3725" t="s">
        <v>3003</v>
      </c>
      <c r="V3725">
        <v>3</v>
      </c>
      <c r="W3725" t="s">
        <v>3012</v>
      </c>
    </row>
    <row r="3726" spans="1:23" hidden="1" x14ac:dyDescent="0.35">
      <c r="A3726" t="s">
        <v>2189</v>
      </c>
      <c r="C3726" s="403">
        <v>44744</v>
      </c>
      <c r="D3726" t="s">
        <v>3543</v>
      </c>
      <c r="E3726" t="s">
        <v>21288</v>
      </c>
      <c r="F3726" t="s">
        <v>21289</v>
      </c>
      <c r="G3726" t="s">
        <v>475</v>
      </c>
      <c r="H3726" t="s">
        <v>21290</v>
      </c>
      <c r="I3726" t="s">
        <v>475</v>
      </c>
      <c r="J3726" t="s">
        <v>101</v>
      </c>
      <c r="K3726" t="s">
        <v>792</v>
      </c>
      <c r="L3726" t="s">
        <v>16171</v>
      </c>
      <c r="M3726" t="s">
        <v>1798</v>
      </c>
      <c r="N3726" t="s">
        <v>21291</v>
      </c>
      <c r="O3726" t="s">
        <v>3021</v>
      </c>
      <c r="P3726" t="s">
        <v>16173</v>
      </c>
      <c r="Q3726" t="s">
        <v>2189</v>
      </c>
      <c r="R3726" t="b">
        <v>0</v>
      </c>
      <c r="S3726">
        <v>50000</v>
      </c>
      <c r="T3726" t="s">
        <v>3002</v>
      </c>
      <c r="U3726" t="s">
        <v>3003</v>
      </c>
      <c r="V3726">
        <v>50</v>
      </c>
      <c r="W3726" t="s">
        <v>3021</v>
      </c>
    </row>
    <row r="3727" spans="1:23" hidden="1" x14ac:dyDescent="0.35">
      <c r="A3727" t="s">
        <v>2189</v>
      </c>
      <c r="C3727" s="403">
        <v>44744</v>
      </c>
      <c r="D3727" t="s">
        <v>3543</v>
      </c>
      <c r="E3727" t="s">
        <v>21292</v>
      </c>
      <c r="F3727" t="s">
        <v>21293</v>
      </c>
      <c r="G3727" t="s">
        <v>21294</v>
      </c>
      <c r="H3727" t="s">
        <v>21295</v>
      </c>
      <c r="I3727" t="s">
        <v>21294</v>
      </c>
      <c r="J3727" t="s">
        <v>101</v>
      </c>
      <c r="K3727" t="s">
        <v>792</v>
      </c>
      <c r="L3727" t="s">
        <v>3308</v>
      </c>
      <c r="M3727" t="s">
        <v>1798</v>
      </c>
      <c r="N3727" t="s">
        <v>21296</v>
      </c>
      <c r="O3727" t="s">
        <v>3012</v>
      </c>
      <c r="P3727" t="s">
        <v>9960</v>
      </c>
      <c r="Q3727" t="s">
        <v>2189</v>
      </c>
      <c r="R3727" t="b">
        <v>0</v>
      </c>
      <c r="S3727">
        <v>2000</v>
      </c>
      <c r="T3727" t="s">
        <v>3002</v>
      </c>
      <c r="U3727" t="s">
        <v>3003</v>
      </c>
      <c r="V3727">
        <v>2</v>
      </c>
      <c r="W3727" t="s">
        <v>3012</v>
      </c>
    </row>
    <row r="3728" spans="1:23" hidden="1" x14ac:dyDescent="0.35">
      <c r="A3728" t="s">
        <v>2189</v>
      </c>
      <c r="C3728" s="403">
        <v>44744</v>
      </c>
      <c r="D3728" t="s">
        <v>3543</v>
      </c>
      <c r="E3728" t="s">
        <v>21297</v>
      </c>
      <c r="F3728" t="s">
        <v>21298</v>
      </c>
      <c r="G3728" t="s">
        <v>21299</v>
      </c>
      <c r="H3728" t="s">
        <v>21300</v>
      </c>
      <c r="I3728" t="s">
        <v>21004</v>
      </c>
      <c r="J3728" t="s">
        <v>101</v>
      </c>
      <c r="K3728" t="s">
        <v>792</v>
      </c>
      <c r="L3728" t="s">
        <v>3308</v>
      </c>
      <c r="M3728" t="s">
        <v>1798</v>
      </c>
      <c r="N3728" t="s">
        <v>21301</v>
      </c>
      <c r="O3728" t="s">
        <v>3012</v>
      </c>
      <c r="P3728" t="s">
        <v>9960</v>
      </c>
      <c r="Q3728" t="s">
        <v>2189</v>
      </c>
      <c r="R3728" t="b">
        <v>0</v>
      </c>
      <c r="S3728">
        <v>5000</v>
      </c>
      <c r="T3728" t="s">
        <v>3002</v>
      </c>
      <c r="U3728" t="s">
        <v>3003</v>
      </c>
      <c r="V3728">
        <v>5</v>
      </c>
      <c r="W3728" t="s">
        <v>3012</v>
      </c>
    </row>
    <row r="3729" spans="1:23" hidden="1" x14ac:dyDescent="0.35">
      <c r="A3729" t="s">
        <v>2189</v>
      </c>
      <c r="C3729" s="403">
        <v>44744</v>
      </c>
      <c r="D3729" t="s">
        <v>3543</v>
      </c>
      <c r="E3729" t="s">
        <v>21302</v>
      </c>
      <c r="F3729" t="s">
        <v>21303</v>
      </c>
      <c r="G3729" t="s">
        <v>1993</v>
      </c>
      <c r="H3729" t="s">
        <v>21304</v>
      </c>
      <c r="I3729" t="s">
        <v>1993</v>
      </c>
      <c r="J3729" t="s">
        <v>101</v>
      </c>
      <c r="K3729" t="s">
        <v>792</v>
      </c>
      <c r="L3729" t="s">
        <v>3308</v>
      </c>
      <c r="M3729" t="s">
        <v>1798</v>
      </c>
      <c r="N3729" t="s">
        <v>21305</v>
      </c>
      <c r="O3729" t="s">
        <v>3012</v>
      </c>
      <c r="P3729" t="s">
        <v>9960</v>
      </c>
      <c r="Q3729" t="s">
        <v>2189</v>
      </c>
      <c r="R3729" t="b">
        <v>0</v>
      </c>
      <c r="S3729">
        <v>2000</v>
      </c>
      <c r="T3729" t="s">
        <v>3002</v>
      </c>
      <c r="U3729" t="s">
        <v>3003</v>
      </c>
      <c r="V3729">
        <v>2</v>
      </c>
      <c r="W3729" t="s">
        <v>3012</v>
      </c>
    </row>
    <row r="3730" spans="1:23" hidden="1" x14ac:dyDescent="0.35">
      <c r="A3730" t="s">
        <v>2189</v>
      </c>
      <c r="C3730" s="403">
        <v>44744</v>
      </c>
      <c r="D3730" t="s">
        <v>3543</v>
      </c>
      <c r="E3730" t="s">
        <v>21306</v>
      </c>
      <c r="F3730" t="s">
        <v>21307</v>
      </c>
      <c r="G3730" t="s">
        <v>21308</v>
      </c>
      <c r="H3730" t="s">
        <v>21309</v>
      </c>
      <c r="I3730" t="s">
        <v>2396</v>
      </c>
      <c r="J3730" t="s">
        <v>101</v>
      </c>
      <c r="K3730" t="s">
        <v>792</v>
      </c>
      <c r="L3730" t="s">
        <v>3308</v>
      </c>
      <c r="M3730" t="s">
        <v>1798</v>
      </c>
      <c r="N3730" t="s">
        <v>21310</v>
      </c>
      <c r="O3730" t="s">
        <v>1798</v>
      </c>
      <c r="P3730" t="s">
        <v>9960</v>
      </c>
      <c r="Q3730" t="s">
        <v>2189</v>
      </c>
      <c r="R3730" t="b">
        <v>0</v>
      </c>
      <c r="S3730">
        <v>6000</v>
      </c>
      <c r="T3730" t="s">
        <v>3002</v>
      </c>
      <c r="U3730" t="s">
        <v>3003</v>
      </c>
      <c r="V3730">
        <v>6</v>
      </c>
      <c r="W3730" t="s">
        <v>9935</v>
      </c>
    </row>
    <row r="3731" spans="1:23" hidden="1" x14ac:dyDescent="0.35">
      <c r="A3731" t="s">
        <v>419</v>
      </c>
      <c r="C3731" s="403">
        <v>44744</v>
      </c>
      <c r="D3731" t="s">
        <v>3661</v>
      </c>
      <c r="E3731" t="s">
        <v>1715</v>
      </c>
      <c r="F3731" t="s">
        <v>21311</v>
      </c>
      <c r="G3731" t="s">
        <v>2818</v>
      </c>
      <c r="H3731" t="s">
        <v>21312</v>
      </c>
      <c r="I3731" t="s">
        <v>21313</v>
      </c>
      <c r="J3731" t="s">
        <v>92</v>
      </c>
      <c r="K3731" t="s">
        <v>447</v>
      </c>
      <c r="L3731" t="s">
        <v>4069</v>
      </c>
      <c r="M3731" t="s">
        <v>4070</v>
      </c>
      <c r="N3731" t="s">
        <v>21314</v>
      </c>
      <c r="O3731" t="s">
        <v>3021</v>
      </c>
      <c r="P3731" t="s">
        <v>4072</v>
      </c>
      <c r="Q3731" t="s">
        <v>418</v>
      </c>
      <c r="R3731" t="b">
        <v>0</v>
      </c>
      <c r="S3731">
        <v>20000</v>
      </c>
      <c r="T3731" t="s">
        <v>3002</v>
      </c>
      <c r="U3731" t="s">
        <v>3003</v>
      </c>
      <c r="V3731">
        <v>20</v>
      </c>
      <c r="W3731" t="s">
        <v>3021</v>
      </c>
    </row>
    <row r="3732" spans="1:23" hidden="1" x14ac:dyDescent="0.35">
      <c r="A3732" t="s">
        <v>419</v>
      </c>
      <c r="C3732" s="403">
        <v>44744</v>
      </c>
      <c r="D3732" t="s">
        <v>3543</v>
      </c>
      <c r="E3732" t="s">
        <v>21315</v>
      </c>
      <c r="F3732" t="s">
        <v>21316</v>
      </c>
      <c r="G3732" t="s">
        <v>2509</v>
      </c>
      <c r="H3732" t="s">
        <v>21317</v>
      </c>
      <c r="I3732" t="s">
        <v>2509</v>
      </c>
      <c r="J3732" t="s">
        <v>92</v>
      </c>
      <c r="K3732" t="s">
        <v>447</v>
      </c>
      <c r="L3732" t="s">
        <v>4069</v>
      </c>
      <c r="M3732" t="s">
        <v>7838</v>
      </c>
      <c r="N3732" t="s">
        <v>21318</v>
      </c>
      <c r="O3732" t="s">
        <v>3021</v>
      </c>
      <c r="P3732" t="s">
        <v>4072</v>
      </c>
      <c r="Q3732" t="s">
        <v>418</v>
      </c>
      <c r="R3732" t="b">
        <v>0</v>
      </c>
      <c r="S3732">
        <v>8000</v>
      </c>
      <c r="T3732" t="s">
        <v>3002</v>
      </c>
      <c r="U3732" t="s">
        <v>3003</v>
      </c>
      <c r="V3732">
        <v>8</v>
      </c>
      <c r="W3732" t="s">
        <v>3021</v>
      </c>
    </row>
    <row r="3733" spans="1:23" hidden="1" x14ac:dyDescent="0.35">
      <c r="A3733" t="s">
        <v>419</v>
      </c>
      <c r="C3733" s="403">
        <v>44744</v>
      </c>
      <c r="D3733" t="s">
        <v>3543</v>
      </c>
      <c r="E3733" t="s">
        <v>21319</v>
      </c>
      <c r="F3733" t="s">
        <v>21320</v>
      </c>
      <c r="G3733" t="s">
        <v>21321</v>
      </c>
      <c r="H3733" t="s">
        <v>21322</v>
      </c>
      <c r="I3733" t="s">
        <v>7445</v>
      </c>
      <c r="J3733" t="s">
        <v>92</v>
      </c>
      <c r="K3733" t="s">
        <v>447</v>
      </c>
      <c r="L3733" t="s">
        <v>4069</v>
      </c>
      <c r="M3733" t="s">
        <v>7838</v>
      </c>
      <c r="N3733" t="s">
        <v>7839</v>
      </c>
      <c r="O3733" t="s">
        <v>3021</v>
      </c>
      <c r="P3733" t="s">
        <v>4072</v>
      </c>
      <c r="Q3733" t="s">
        <v>418</v>
      </c>
      <c r="R3733" t="b">
        <v>0</v>
      </c>
      <c r="S3733">
        <v>4000</v>
      </c>
      <c r="T3733" t="s">
        <v>3002</v>
      </c>
      <c r="U3733" t="s">
        <v>3003</v>
      </c>
      <c r="V3733">
        <v>4</v>
      </c>
      <c r="W3733" t="s">
        <v>3021</v>
      </c>
    </row>
    <row r="3734" spans="1:23" hidden="1" x14ac:dyDescent="0.35">
      <c r="A3734" t="s">
        <v>419</v>
      </c>
      <c r="C3734" s="403">
        <v>44744</v>
      </c>
      <c r="D3734" t="s">
        <v>3661</v>
      </c>
      <c r="E3734" t="s">
        <v>2755</v>
      </c>
      <c r="F3734" t="s">
        <v>21323</v>
      </c>
      <c r="G3734" t="s">
        <v>21324</v>
      </c>
      <c r="H3734" t="s">
        <v>21325</v>
      </c>
      <c r="I3734" t="s">
        <v>400</v>
      </c>
      <c r="J3734" t="s">
        <v>92</v>
      </c>
      <c r="K3734" t="s">
        <v>447</v>
      </c>
      <c r="L3734" t="s">
        <v>4069</v>
      </c>
      <c r="M3734" t="s">
        <v>7838</v>
      </c>
      <c r="N3734" t="s">
        <v>7839</v>
      </c>
      <c r="O3734" t="s">
        <v>3021</v>
      </c>
      <c r="P3734" t="s">
        <v>4072</v>
      </c>
      <c r="Q3734" t="s">
        <v>418</v>
      </c>
      <c r="R3734" t="b">
        <v>0</v>
      </c>
      <c r="S3734">
        <v>8000</v>
      </c>
      <c r="T3734" t="s">
        <v>3002</v>
      </c>
      <c r="U3734" t="s">
        <v>3003</v>
      </c>
      <c r="V3734">
        <v>8</v>
      </c>
      <c r="W3734" t="s">
        <v>3021</v>
      </c>
    </row>
    <row r="3735" spans="1:23" hidden="1" x14ac:dyDescent="0.35">
      <c r="A3735" t="s">
        <v>419</v>
      </c>
      <c r="C3735" s="403">
        <v>44743</v>
      </c>
      <c r="D3735" t="s">
        <v>3315</v>
      </c>
      <c r="E3735" t="s">
        <v>2216</v>
      </c>
      <c r="F3735" t="s">
        <v>21326</v>
      </c>
      <c r="G3735" t="s">
        <v>21327</v>
      </c>
      <c r="H3735" t="s">
        <v>21328</v>
      </c>
      <c r="I3735" t="s">
        <v>21327</v>
      </c>
      <c r="J3735" t="s">
        <v>92</v>
      </c>
      <c r="K3735" t="s">
        <v>447</v>
      </c>
      <c r="L3735" t="s">
        <v>4120</v>
      </c>
      <c r="M3735" t="s">
        <v>4121</v>
      </c>
      <c r="N3735" t="s">
        <v>21329</v>
      </c>
      <c r="O3735" t="s">
        <v>3021</v>
      </c>
      <c r="P3735" t="s">
        <v>4123</v>
      </c>
      <c r="Q3735" t="s">
        <v>418</v>
      </c>
      <c r="R3735" t="b">
        <v>0</v>
      </c>
      <c r="S3735">
        <v>10000</v>
      </c>
      <c r="T3735" t="s">
        <v>3013</v>
      </c>
      <c r="U3735" t="s">
        <v>3003</v>
      </c>
      <c r="V3735">
        <v>10</v>
      </c>
      <c r="W3735" t="s">
        <v>3021</v>
      </c>
    </row>
    <row r="3736" spans="1:23" hidden="1" x14ac:dyDescent="0.35">
      <c r="A3736" t="s">
        <v>419</v>
      </c>
      <c r="C3736" s="403">
        <v>44743</v>
      </c>
      <c r="D3736" t="s">
        <v>3543</v>
      </c>
      <c r="E3736" t="s">
        <v>21330</v>
      </c>
      <c r="F3736" t="s">
        <v>21331</v>
      </c>
      <c r="G3736" t="s">
        <v>7518</v>
      </c>
      <c r="H3736" t="s">
        <v>15306</v>
      </c>
      <c r="I3736" t="s">
        <v>7518</v>
      </c>
      <c r="J3736" t="s">
        <v>92</v>
      </c>
      <c r="K3736" t="s">
        <v>407</v>
      </c>
      <c r="L3736" t="s">
        <v>8269</v>
      </c>
      <c r="M3736" t="s">
        <v>5013</v>
      </c>
      <c r="N3736" t="s">
        <v>21332</v>
      </c>
      <c r="O3736" t="s">
        <v>3012</v>
      </c>
      <c r="P3736" t="s">
        <v>21333</v>
      </c>
      <c r="Q3736" t="s">
        <v>497</v>
      </c>
      <c r="R3736" t="b">
        <v>0</v>
      </c>
      <c r="S3736">
        <v>5000</v>
      </c>
      <c r="T3736" t="s">
        <v>3002</v>
      </c>
      <c r="U3736" t="s">
        <v>3003</v>
      </c>
      <c r="V3736">
        <v>5</v>
      </c>
      <c r="W3736" t="s">
        <v>3012</v>
      </c>
    </row>
    <row r="3737" spans="1:23" hidden="1" x14ac:dyDescent="0.35">
      <c r="A3737" t="s">
        <v>419</v>
      </c>
      <c r="C3737" s="403">
        <v>44743</v>
      </c>
      <c r="D3737" t="s">
        <v>3543</v>
      </c>
      <c r="E3737" t="s">
        <v>21334</v>
      </c>
      <c r="F3737" t="s">
        <v>21335</v>
      </c>
      <c r="G3737" t="s">
        <v>21336</v>
      </c>
      <c r="H3737" t="s">
        <v>21337</v>
      </c>
      <c r="I3737" t="s">
        <v>21336</v>
      </c>
      <c r="J3737" t="s">
        <v>92</v>
      </c>
      <c r="K3737" t="s">
        <v>407</v>
      </c>
      <c r="L3737" t="s">
        <v>8269</v>
      </c>
      <c r="M3737" t="s">
        <v>5013</v>
      </c>
      <c r="N3737" t="s">
        <v>21332</v>
      </c>
      <c r="O3737" t="s">
        <v>3021</v>
      </c>
      <c r="P3737" t="s">
        <v>21333</v>
      </c>
      <c r="Q3737" t="s">
        <v>497</v>
      </c>
      <c r="R3737" t="b">
        <v>0</v>
      </c>
      <c r="S3737">
        <v>5000</v>
      </c>
      <c r="T3737" t="s">
        <v>3002</v>
      </c>
      <c r="U3737" t="s">
        <v>3003</v>
      </c>
      <c r="V3737">
        <v>5</v>
      </c>
      <c r="W3737" t="s">
        <v>3021</v>
      </c>
    </row>
    <row r="3738" spans="1:23" hidden="1" x14ac:dyDescent="0.35">
      <c r="A3738" t="s">
        <v>2189</v>
      </c>
      <c r="C3738" s="403">
        <v>44743</v>
      </c>
      <c r="D3738" t="s">
        <v>3543</v>
      </c>
      <c r="E3738" t="s">
        <v>21338</v>
      </c>
      <c r="F3738" t="s">
        <v>21339</v>
      </c>
      <c r="G3738" t="s">
        <v>21340</v>
      </c>
      <c r="H3738" t="s">
        <v>21341</v>
      </c>
      <c r="I3738" t="s">
        <v>2772</v>
      </c>
      <c r="J3738" t="s">
        <v>98</v>
      </c>
      <c r="K3738" t="s">
        <v>2189</v>
      </c>
      <c r="L3738" t="s">
        <v>3262</v>
      </c>
      <c r="M3738" t="s">
        <v>7347</v>
      </c>
      <c r="N3738" t="s">
        <v>21342</v>
      </c>
      <c r="O3738" t="s">
        <v>3012</v>
      </c>
      <c r="P3738" t="s">
        <v>7347</v>
      </c>
      <c r="Q3738" t="s">
        <v>2189</v>
      </c>
      <c r="R3738" t="b">
        <v>0</v>
      </c>
      <c r="S3738">
        <v>1000</v>
      </c>
      <c r="T3738" t="s">
        <v>3002</v>
      </c>
      <c r="U3738" t="s">
        <v>3003</v>
      </c>
      <c r="V3738">
        <v>1</v>
      </c>
      <c r="W3738" t="s">
        <v>3012</v>
      </c>
    </row>
    <row r="3739" spans="1:23" hidden="1" x14ac:dyDescent="0.35">
      <c r="A3739" t="s">
        <v>419</v>
      </c>
      <c r="C3739" s="403">
        <v>44743</v>
      </c>
      <c r="D3739" t="s">
        <v>3543</v>
      </c>
      <c r="E3739" t="s">
        <v>21343</v>
      </c>
      <c r="F3739" t="s">
        <v>21344</v>
      </c>
      <c r="G3739" t="s">
        <v>12469</v>
      </c>
      <c r="H3739" t="s">
        <v>21345</v>
      </c>
      <c r="I3739" t="s">
        <v>12469</v>
      </c>
      <c r="J3739" t="s">
        <v>92</v>
      </c>
      <c r="K3739" t="s">
        <v>407</v>
      </c>
      <c r="L3739" t="s">
        <v>14477</v>
      </c>
      <c r="M3739" t="s">
        <v>1798</v>
      </c>
      <c r="N3739" t="s">
        <v>21346</v>
      </c>
      <c r="O3739" t="s">
        <v>3012</v>
      </c>
      <c r="P3739" t="s">
        <v>14479</v>
      </c>
      <c r="Q3739" t="s">
        <v>497</v>
      </c>
      <c r="R3739" t="b">
        <v>0</v>
      </c>
      <c r="S3739">
        <v>3000</v>
      </c>
      <c r="T3739" t="s">
        <v>3002</v>
      </c>
      <c r="U3739" t="s">
        <v>3003</v>
      </c>
      <c r="V3739">
        <v>3</v>
      </c>
      <c r="W3739" t="s">
        <v>3012</v>
      </c>
    </row>
    <row r="3740" spans="1:23" hidden="1" x14ac:dyDescent="0.35">
      <c r="A3740" t="s">
        <v>419</v>
      </c>
      <c r="C3740" s="403">
        <v>44743</v>
      </c>
      <c r="D3740" t="s">
        <v>3543</v>
      </c>
      <c r="E3740" t="s">
        <v>21347</v>
      </c>
      <c r="F3740" t="s">
        <v>21348</v>
      </c>
      <c r="G3740" t="s">
        <v>2592</v>
      </c>
      <c r="H3740" t="s">
        <v>21349</v>
      </c>
      <c r="I3740" t="s">
        <v>2592</v>
      </c>
      <c r="J3740" t="s">
        <v>92</v>
      </c>
      <c r="K3740" t="s">
        <v>447</v>
      </c>
      <c r="L3740" t="s">
        <v>21350</v>
      </c>
      <c r="M3740" t="s">
        <v>3610</v>
      </c>
      <c r="N3740" t="s">
        <v>21351</v>
      </c>
      <c r="O3740" t="s">
        <v>3030</v>
      </c>
      <c r="P3740" t="s">
        <v>14151</v>
      </c>
      <c r="Q3740" t="s">
        <v>418</v>
      </c>
      <c r="R3740" t="b">
        <v>0</v>
      </c>
      <c r="S3740">
        <v>3000</v>
      </c>
      <c r="T3740" t="s">
        <v>3002</v>
      </c>
      <c r="U3740" t="s">
        <v>3003</v>
      </c>
      <c r="V3740">
        <v>3</v>
      </c>
      <c r="W3740" t="s">
        <v>3030</v>
      </c>
    </row>
    <row r="3741" spans="1:23" hidden="1" x14ac:dyDescent="0.35">
      <c r="A3741" t="s">
        <v>419</v>
      </c>
      <c r="C3741" s="403">
        <v>44743</v>
      </c>
      <c r="D3741" t="s">
        <v>3543</v>
      </c>
      <c r="E3741" t="s">
        <v>21352</v>
      </c>
      <c r="F3741" t="s">
        <v>21353</v>
      </c>
      <c r="G3741" t="s">
        <v>21354</v>
      </c>
      <c r="H3741" t="s">
        <v>21355</v>
      </c>
      <c r="I3741" t="s">
        <v>2320</v>
      </c>
      <c r="J3741" t="s">
        <v>92</v>
      </c>
      <c r="K3741" t="s">
        <v>447</v>
      </c>
      <c r="L3741" t="s">
        <v>21350</v>
      </c>
      <c r="M3741" t="s">
        <v>21356</v>
      </c>
      <c r="N3741" t="s">
        <v>21357</v>
      </c>
      <c r="O3741" t="s">
        <v>3021</v>
      </c>
      <c r="P3741" t="s">
        <v>14151</v>
      </c>
      <c r="Q3741" t="s">
        <v>418</v>
      </c>
      <c r="R3741" t="b">
        <v>0</v>
      </c>
      <c r="S3741">
        <v>8000</v>
      </c>
      <c r="T3741" t="s">
        <v>3002</v>
      </c>
      <c r="U3741" t="s">
        <v>3003</v>
      </c>
      <c r="V3741">
        <v>8</v>
      </c>
      <c r="W3741" t="s">
        <v>3021</v>
      </c>
    </row>
    <row r="3742" spans="1:23" hidden="1" x14ac:dyDescent="0.35">
      <c r="A3742" t="s">
        <v>2189</v>
      </c>
      <c r="C3742" s="403">
        <v>44743</v>
      </c>
      <c r="D3742" t="s">
        <v>3543</v>
      </c>
      <c r="E3742" t="s">
        <v>21358</v>
      </c>
      <c r="F3742" t="s">
        <v>21359</v>
      </c>
      <c r="G3742" t="s">
        <v>21360</v>
      </c>
      <c r="H3742" t="s">
        <v>21361</v>
      </c>
      <c r="I3742" t="s">
        <v>3947</v>
      </c>
      <c r="J3742" t="s">
        <v>98</v>
      </c>
      <c r="K3742" t="s">
        <v>2189</v>
      </c>
      <c r="L3742" t="s">
        <v>3262</v>
      </c>
      <c r="M3742" t="s">
        <v>7245</v>
      </c>
      <c r="N3742" t="s">
        <v>10988</v>
      </c>
      <c r="O3742" t="s">
        <v>3012</v>
      </c>
      <c r="P3742" t="s">
        <v>7245</v>
      </c>
      <c r="Q3742" t="s">
        <v>2189</v>
      </c>
      <c r="R3742" t="b">
        <v>0</v>
      </c>
      <c r="S3742">
        <v>2000</v>
      </c>
      <c r="T3742" t="s">
        <v>3002</v>
      </c>
      <c r="U3742" t="s">
        <v>3003</v>
      </c>
      <c r="V3742">
        <v>2</v>
      </c>
      <c r="W3742" t="s">
        <v>3012</v>
      </c>
    </row>
    <row r="3743" spans="1:23" hidden="1" x14ac:dyDescent="0.35">
      <c r="A3743" t="s">
        <v>2189</v>
      </c>
      <c r="C3743" s="403">
        <v>44743</v>
      </c>
      <c r="D3743" t="s">
        <v>3543</v>
      </c>
      <c r="E3743" t="s">
        <v>21362</v>
      </c>
      <c r="F3743" t="s">
        <v>21363</v>
      </c>
      <c r="G3743" t="s">
        <v>21364</v>
      </c>
      <c r="H3743" t="s">
        <v>21365</v>
      </c>
      <c r="I3743" t="s">
        <v>2500</v>
      </c>
      <c r="J3743" t="s">
        <v>98</v>
      </c>
      <c r="K3743" t="s">
        <v>2189</v>
      </c>
      <c r="L3743" t="s">
        <v>3262</v>
      </c>
      <c r="M3743" t="s">
        <v>7245</v>
      </c>
      <c r="N3743" t="s">
        <v>21366</v>
      </c>
      <c r="O3743" t="s">
        <v>3012</v>
      </c>
      <c r="P3743" t="s">
        <v>7245</v>
      </c>
      <c r="Q3743" t="s">
        <v>2189</v>
      </c>
      <c r="R3743" t="b">
        <v>0</v>
      </c>
      <c r="S3743">
        <v>1000</v>
      </c>
      <c r="T3743" t="s">
        <v>3002</v>
      </c>
      <c r="U3743" t="s">
        <v>3003</v>
      </c>
      <c r="V3743">
        <v>1</v>
      </c>
      <c r="W3743" t="s">
        <v>3012</v>
      </c>
    </row>
    <row r="3744" spans="1:23" hidden="1" x14ac:dyDescent="0.35">
      <c r="A3744" t="s">
        <v>2189</v>
      </c>
      <c r="C3744" s="403">
        <v>44743</v>
      </c>
      <c r="D3744" t="s">
        <v>3543</v>
      </c>
      <c r="E3744" t="s">
        <v>21367</v>
      </c>
      <c r="F3744" t="s">
        <v>21368</v>
      </c>
      <c r="G3744" t="s">
        <v>21369</v>
      </c>
      <c r="H3744" t="s">
        <v>21370</v>
      </c>
      <c r="I3744" t="s">
        <v>2301</v>
      </c>
      <c r="J3744" t="s">
        <v>98</v>
      </c>
      <c r="K3744" t="s">
        <v>2189</v>
      </c>
      <c r="L3744" t="s">
        <v>3262</v>
      </c>
      <c r="M3744" t="s">
        <v>7245</v>
      </c>
      <c r="N3744" t="s">
        <v>21371</v>
      </c>
      <c r="O3744" t="s">
        <v>3012</v>
      </c>
      <c r="P3744" t="s">
        <v>7245</v>
      </c>
      <c r="Q3744" t="s">
        <v>2189</v>
      </c>
      <c r="R3744" t="b">
        <v>0</v>
      </c>
      <c r="S3744">
        <v>5000</v>
      </c>
      <c r="T3744" t="s">
        <v>3002</v>
      </c>
      <c r="U3744" t="s">
        <v>3003</v>
      </c>
      <c r="V3744">
        <v>5</v>
      </c>
      <c r="W3744" t="s">
        <v>3012</v>
      </c>
    </row>
    <row r="3745" spans="1:23" hidden="1" x14ac:dyDescent="0.35">
      <c r="A3745" t="s">
        <v>2189</v>
      </c>
      <c r="C3745" s="403">
        <v>44743</v>
      </c>
      <c r="D3745" t="s">
        <v>3543</v>
      </c>
      <c r="E3745" t="s">
        <v>21372</v>
      </c>
      <c r="F3745" t="s">
        <v>21373</v>
      </c>
      <c r="G3745" t="s">
        <v>21374</v>
      </c>
      <c r="H3745" t="s">
        <v>21375</v>
      </c>
      <c r="I3745" t="s">
        <v>21376</v>
      </c>
      <c r="J3745" t="s">
        <v>98</v>
      </c>
      <c r="K3745" t="s">
        <v>2189</v>
      </c>
      <c r="L3745" t="s">
        <v>6280</v>
      </c>
      <c r="M3745" t="s">
        <v>6332</v>
      </c>
      <c r="N3745" t="s">
        <v>21377</v>
      </c>
      <c r="O3745" t="s">
        <v>3012</v>
      </c>
      <c r="P3745" t="s">
        <v>6334</v>
      </c>
      <c r="Q3745" t="s">
        <v>2189</v>
      </c>
      <c r="R3745" t="b">
        <v>0</v>
      </c>
      <c r="S3745">
        <v>4000</v>
      </c>
      <c r="T3745" t="s">
        <v>3002</v>
      </c>
      <c r="U3745" t="s">
        <v>3003</v>
      </c>
      <c r="V3745">
        <v>4</v>
      </c>
      <c r="W3745" t="s">
        <v>3012</v>
      </c>
    </row>
    <row r="3746" spans="1:23" hidden="1" x14ac:dyDescent="0.35">
      <c r="A3746" t="s">
        <v>2189</v>
      </c>
      <c r="C3746" s="403">
        <v>44743</v>
      </c>
      <c r="D3746" t="s">
        <v>3543</v>
      </c>
      <c r="E3746" t="s">
        <v>21378</v>
      </c>
      <c r="F3746" t="s">
        <v>21379</v>
      </c>
      <c r="G3746" t="s">
        <v>21380</v>
      </c>
      <c r="H3746" t="s">
        <v>21381</v>
      </c>
      <c r="I3746" t="s">
        <v>2350</v>
      </c>
      <c r="J3746" t="s">
        <v>98</v>
      </c>
      <c r="K3746" t="s">
        <v>2189</v>
      </c>
      <c r="L3746" t="s">
        <v>6280</v>
      </c>
      <c r="M3746" t="s">
        <v>6332</v>
      </c>
      <c r="N3746" t="s">
        <v>21382</v>
      </c>
      <c r="O3746" t="s">
        <v>3012</v>
      </c>
      <c r="P3746" t="s">
        <v>6334</v>
      </c>
      <c r="Q3746" t="s">
        <v>2189</v>
      </c>
      <c r="R3746" t="b">
        <v>0</v>
      </c>
      <c r="S3746">
        <v>2000</v>
      </c>
      <c r="T3746" t="s">
        <v>3002</v>
      </c>
      <c r="U3746" t="s">
        <v>3003</v>
      </c>
      <c r="V3746">
        <v>2</v>
      </c>
      <c r="W3746" t="s">
        <v>3012</v>
      </c>
    </row>
    <row r="3747" spans="1:23" hidden="1" x14ac:dyDescent="0.35">
      <c r="A3747" t="s">
        <v>2189</v>
      </c>
      <c r="C3747" s="403">
        <v>44743</v>
      </c>
      <c r="D3747" t="s">
        <v>3543</v>
      </c>
      <c r="E3747" t="s">
        <v>21383</v>
      </c>
      <c r="F3747" t="s">
        <v>21384</v>
      </c>
      <c r="G3747" t="s">
        <v>21385</v>
      </c>
      <c r="H3747" t="s">
        <v>21386</v>
      </c>
      <c r="I3747" t="s">
        <v>2372</v>
      </c>
      <c r="J3747" t="s">
        <v>98</v>
      </c>
      <c r="K3747" t="s">
        <v>2189</v>
      </c>
      <c r="L3747" t="s">
        <v>6280</v>
      </c>
      <c r="M3747" t="s">
        <v>6332</v>
      </c>
      <c r="N3747" t="s">
        <v>21387</v>
      </c>
      <c r="O3747" t="s">
        <v>3012</v>
      </c>
      <c r="P3747" t="s">
        <v>6334</v>
      </c>
      <c r="Q3747" t="s">
        <v>2189</v>
      </c>
      <c r="R3747" t="b">
        <v>0</v>
      </c>
      <c r="S3747">
        <v>4000</v>
      </c>
      <c r="T3747" t="s">
        <v>3002</v>
      </c>
      <c r="U3747" t="s">
        <v>3003</v>
      </c>
      <c r="V3747">
        <v>4</v>
      </c>
      <c r="W3747" t="s">
        <v>3012</v>
      </c>
    </row>
    <row r="3748" spans="1:23" hidden="1" x14ac:dyDescent="0.35">
      <c r="A3748" t="s">
        <v>2189</v>
      </c>
      <c r="C3748" s="403">
        <v>44743</v>
      </c>
      <c r="D3748" t="s">
        <v>3543</v>
      </c>
      <c r="E3748" t="s">
        <v>21388</v>
      </c>
      <c r="F3748" t="s">
        <v>21389</v>
      </c>
      <c r="G3748" t="s">
        <v>21390</v>
      </c>
      <c r="H3748" t="s">
        <v>21391</v>
      </c>
      <c r="I3748" t="s">
        <v>2598</v>
      </c>
      <c r="J3748" t="s">
        <v>98</v>
      </c>
      <c r="K3748" t="s">
        <v>2189</v>
      </c>
      <c r="L3748" t="s">
        <v>6280</v>
      </c>
      <c r="M3748" t="s">
        <v>6332</v>
      </c>
      <c r="N3748" t="s">
        <v>21377</v>
      </c>
      <c r="O3748" t="s">
        <v>3012</v>
      </c>
      <c r="P3748" t="s">
        <v>6334</v>
      </c>
      <c r="Q3748" t="s">
        <v>2189</v>
      </c>
      <c r="R3748" t="b">
        <v>0</v>
      </c>
      <c r="S3748">
        <v>5000</v>
      </c>
      <c r="T3748" t="s">
        <v>3002</v>
      </c>
      <c r="U3748" t="s">
        <v>3003</v>
      </c>
      <c r="V3748">
        <v>5</v>
      </c>
      <c r="W3748" t="s">
        <v>3012</v>
      </c>
    </row>
    <row r="3749" spans="1:23" hidden="1" x14ac:dyDescent="0.35">
      <c r="A3749" t="s">
        <v>2189</v>
      </c>
      <c r="C3749" s="403">
        <v>44743</v>
      </c>
      <c r="D3749" t="s">
        <v>3543</v>
      </c>
      <c r="E3749" t="s">
        <v>21392</v>
      </c>
      <c r="F3749" t="s">
        <v>21393</v>
      </c>
      <c r="G3749" t="s">
        <v>21394</v>
      </c>
      <c r="H3749" t="s">
        <v>21395</v>
      </c>
      <c r="I3749" t="s">
        <v>2286</v>
      </c>
      <c r="J3749" t="s">
        <v>98</v>
      </c>
      <c r="K3749" t="s">
        <v>2189</v>
      </c>
      <c r="L3749" t="s">
        <v>6280</v>
      </c>
      <c r="M3749" t="s">
        <v>6350</v>
      </c>
      <c r="N3749" t="s">
        <v>21396</v>
      </c>
      <c r="O3749" t="s">
        <v>3021</v>
      </c>
      <c r="P3749" t="s">
        <v>6334</v>
      </c>
      <c r="Q3749" t="s">
        <v>2189</v>
      </c>
      <c r="R3749" t="b">
        <v>0</v>
      </c>
      <c r="S3749">
        <v>10000</v>
      </c>
      <c r="T3749" t="s">
        <v>3002</v>
      </c>
      <c r="U3749" t="s">
        <v>3003</v>
      </c>
      <c r="V3749">
        <v>10</v>
      </c>
      <c r="W3749" t="s">
        <v>3021</v>
      </c>
    </row>
    <row r="3750" spans="1:23" hidden="1" x14ac:dyDescent="0.35">
      <c r="A3750" t="s">
        <v>381</v>
      </c>
      <c r="C3750" s="403">
        <v>44743</v>
      </c>
      <c r="D3750" t="s">
        <v>3543</v>
      </c>
      <c r="E3750" t="s">
        <v>21397</v>
      </c>
      <c r="F3750" t="s">
        <v>21398</v>
      </c>
      <c r="G3750" t="s">
        <v>21399</v>
      </c>
      <c r="H3750" t="s">
        <v>21400</v>
      </c>
      <c r="I3750" t="s">
        <v>796</v>
      </c>
      <c r="J3750" t="s">
        <v>97</v>
      </c>
      <c r="K3750" t="s">
        <v>444</v>
      </c>
      <c r="L3750" t="s">
        <v>9395</v>
      </c>
      <c r="M3750" t="s">
        <v>1798</v>
      </c>
      <c r="N3750" t="s">
        <v>21401</v>
      </c>
      <c r="O3750" t="s">
        <v>3012</v>
      </c>
      <c r="P3750" t="s">
        <v>9397</v>
      </c>
      <c r="Q3750" t="s">
        <v>415</v>
      </c>
      <c r="R3750" t="b">
        <v>0</v>
      </c>
      <c r="S3750">
        <v>4000</v>
      </c>
      <c r="T3750" t="s">
        <v>3002</v>
      </c>
      <c r="U3750" t="s">
        <v>3003</v>
      </c>
      <c r="V3750">
        <v>4</v>
      </c>
      <c r="W3750" t="s">
        <v>3012</v>
      </c>
    </row>
    <row r="3751" spans="1:23" hidden="1" x14ac:dyDescent="0.35">
      <c r="A3751" t="s">
        <v>2189</v>
      </c>
      <c r="C3751" s="403">
        <v>44743</v>
      </c>
      <c r="D3751" t="s">
        <v>3543</v>
      </c>
      <c r="E3751" t="s">
        <v>21402</v>
      </c>
      <c r="F3751" t="s">
        <v>21403</v>
      </c>
      <c r="G3751" t="s">
        <v>21404</v>
      </c>
      <c r="H3751" t="s">
        <v>21405</v>
      </c>
      <c r="I3751" t="s">
        <v>2268</v>
      </c>
      <c r="J3751" t="s">
        <v>98</v>
      </c>
      <c r="K3751" t="s">
        <v>2189</v>
      </c>
      <c r="L3751" t="s">
        <v>5948</v>
      </c>
      <c r="M3751" t="s">
        <v>15288</v>
      </c>
      <c r="N3751" t="s">
        <v>21406</v>
      </c>
      <c r="O3751" t="s">
        <v>3012</v>
      </c>
      <c r="P3751" t="s">
        <v>7354</v>
      </c>
      <c r="Q3751" t="s">
        <v>2189</v>
      </c>
      <c r="R3751" t="b">
        <v>0</v>
      </c>
      <c r="S3751">
        <v>500</v>
      </c>
      <c r="T3751" t="s">
        <v>3002</v>
      </c>
      <c r="U3751" t="s">
        <v>3003</v>
      </c>
      <c r="V3751">
        <v>0.5</v>
      </c>
      <c r="W3751" t="s">
        <v>3012</v>
      </c>
    </row>
    <row r="3752" spans="1:23" hidden="1" x14ac:dyDescent="0.35">
      <c r="A3752" t="s">
        <v>2189</v>
      </c>
      <c r="C3752" s="403">
        <v>44743</v>
      </c>
      <c r="D3752" t="s">
        <v>3543</v>
      </c>
      <c r="E3752" t="s">
        <v>21407</v>
      </c>
      <c r="F3752" t="s">
        <v>21408</v>
      </c>
      <c r="G3752" t="s">
        <v>21409</v>
      </c>
      <c r="H3752" t="s">
        <v>21410</v>
      </c>
      <c r="I3752" t="s">
        <v>21411</v>
      </c>
      <c r="J3752" t="s">
        <v>98</v>
      </c>
      <c r="K3752" t="s">
        <v>2189</v>
      </c>
      <c r="L3752" t="s">
        <v>5948</v>
      </c>
      <c r="M3752" t="s">
        <v>15288</v>
      </c>
      <c r="N3752" t="s">
        <v>21412</v>
      </c>
      <c r="O3752" t="s">
        <v>3012</v>
      </c>
      <c r="P3752" t="s">
        <v>7354</v>
      </c>
      <c r="Q3752" t="s">
        <v>2189</v>
      </c>
      <c r="R3752" t="b">
        <v>1</v>
      </c>
      <c r="S3752">
        <v>16000</v>
      </c>
      <c r="T3752" t="s">
        <v>3002</v>
      </c>
      <c r="U3752" t="s">
        <v>3003</v>
      </c>
      <c r="V3752">
        <v>16</v>
      </c>
      <c r="W3752" t="s">
        <v>3012</v>
      </c>
    </row>
    <row r="3753" spans="1:23" hidden="1" x14ac:dyDescent="0.35">
      <c r="A3753" t="s">
        <v>2189</v>
      </c>
      <c r="C3753" s="403">
        <v>44743</v>
      </c>
      <c r="D3753" t="s">
        <v>3543</v>
      </c>
      <c r="E3753" t="s">
        <v>21413</v>
      </c>
      <c r="F3753" t="s">
        <v>21414</v>
      </c>
      <c r="G3753" t="s">
        <v>11407</v>
      </c>
      <c r="H3753" t="s">
        <v>21415</v>
      </c>
      <c r="I3753" t="s">
        <v>11407</v>
      </c>
      <c r="J3753" t="s">
        <v>98</v>
      </c>
      <c r="K3753" t="s">
        <v>2189</v>
      </c>
      <c r="L3753" t="s">
        <v>6280</v>
      </c>
      <c r="M3753" t="s">
        <v>7039</v>
      </c>
      <c r="N3753" t="s">
        <v>21416</v>
      </c>
      <c r="O3753" t="s">
        <v>3021</v>
      </c>
      <c r="P3753" t="s">
        <v>6283</v>
      </c>
      <c r="Q3753" t="s">
        <v>2189</v>
      </c>
      <c r="R3753" t="b">
        <v>0</v>
      </c>
      <c r="S3753">
        <v>10000</v>
      </c>
      <c r="T3753" t="s">
        <v>3002</v>
      </c>
      <c r="U3753" t="s">
        <v>3003</v>
      </c>
      <c r="V3753">
        <v>10</v>
      </c>
      <c r="W3753" t="s">
        <v>3021</v>
      </c>
    </row>
    <row r="3754" spans="1:23" hidden="1" x14ac:dyDescent="0.35">
      <c r="A3754" t="s">
        <v>2189</v>
      </c>
      <c r="C3754" s="403">
        <v>44743</v>
      </c>
      <c r="D3754" t="s">
        <v>3543</v>
      </c>
      <c r="E3754" t="s">
        <v>21417</v>
      </c>
      <c r="F3754" t="s">
        <v>21418</v>
      </c>
      <c r="G3754" t="s">
        <v>2361</v>
      </c>
      <c r="H3754" t="s">
        <v>21419</v>
      </c>
      <c r="I3754" t="s">
        <v>2361</v>
      </c>
      <c r="J3754" t="s">
        <v>98</v>
      </c>
      <c r="K3754" t="s">
        <v>2189</v>
      </c>
      <c r="L3754" t="s">
        <v>6280</v>
      </c>
      <c r="M3754" t="s">
        <v>17022</v>
      </c>
      <c r="N3754" t="s">
        <v>11483</v>
      </c>
      <c r="O3754" t="s">
        <v>3012</v>
      </c>
      <c r="P3754" t="s">
        <v>6283</v>
      </c>
      <c r="Q3754" t="s">
        <v>2189</v>
      </c>
      <c r="R3754" t="b">
        <v>0</v>
      </c>
      <c r="S3754">
        <v>4000</v>
      </c>
      <c r="T3754" t="s">
        <v>3002</v>
      </c>
      <c r="U3754" t="s">
        <v>3003</v>
      </c>
      <c r="V3754">
        <v>4</v>
      </c>
      <c r="W3754" t="s">
        <v>3012</v>
      </c>
    </row>
    <row r="3755" spans="1:23" hidden="1" x14ac:dyDescent="0.35">
      <c r="A3755" t="s">
        <v>2189</v>
      </c>
      <c r="C3755" s="403">
        <v>44742</v>
      </c>
      <c r="D3755" t="s">
        <v>3213</v>
      </c>
      <c r="E3755" t="s">
        <v>21420</v>
      </c>
      <c r="F3755" t="s">
        <v>21421</v>
      </c>
      <c r="G3755" t="s">
        <v>21422</v>
      </c>
      <c r="H3755" t="s">
        <v>21423</v>
      </c>
      <c r="I3755" t="s">
        <v>2503</v>
      </c>
      <c r="J3755" t="s">
        <v>98</v>
      </c>
      <c r="K3755" t="s">
        <v>2189</v>
      </c>
      <c r="L3755" t="s">
        <v>3205</v>
      </c>
      <c r="M3755" t="s">
        <v>3366</v>
      </c>
      <c r="N3755" t="s">
        <v>21424</v>
      </c>
      <c r="O3755" t="s">
        <v>3207</v>
      </c>
      <c r="P3755" t="s">
        <v>4683</v>
      </c>
      <c r="Q3755" t="s">
        <v>2189</v>
      </c>
      <c r="R3755" t="b">
        <v>1</v>
      </c>
      <c r="S3755">
        <v>0</v>
      </c>
      <c r="T3755" t="s">
        <v>3002</v>
      </c>
      <c r="U3755" t="s">
        <v>3003</v>
      </c>
      <c r="V3755">
        <v>0</v>
      </c>
      <c r="W3755" t="s">
        <v>3207</v>
      </c>
    </row>
    <row r="3756" spans="1:23" hidden="1" x14ac:dyDescent="0.35">
      <c r="A3756" t="s">
        <v>2189</v>
      </c>
      <c r="C3756" s="403">
        <v>44742</v>
      </c>
      <c r="D3756" t="s">
        <v>3543</v>
      </c>
      <c r="E3756" t="s">
        <v>21425</v>
      </c>
      <c r="F3756" t="s">
        <v>21426</v>
      </c>
      <c r="G3756" t="s">
        <v>4388</v>
      </c>
      <c r="H3756" t="s">
        <v>21427</v>
      </c>
      <c r="I3756" t="s">
        <v>4388</v>
      </c>
      <c r="J3756" t="s">
        <v>98</v>
      </c>
      <c r="K3756" t="s">
        <v>2189</v>
      </c>
      <c r="L3756" t="s">
        <v>17409</v>
      </c>
      <c r="M3756" t="s">
        <v>13009</v>
      </c>
      <c r="N3756" t="s">
        <v>21428</v>
      </c>
      <c r="O3756" t="s">
        <v>3021</v>
      </c>
      <c r="P3756" t="s">
        <v>3063</v>
      </c>
      <c r="Q3756" t="s">
        <v>2189</v>
      </c>
      <c r="R3756" t="b">
        <v>0</v>
      </c>
      <c r="S3756">
        <v>10000</v>
      </c>
      <c r="T3756" t="s">
        <v>3002</v>
      </c>
      <c r="U3756" t="s">
        <v>3003</v>
      </c>
      <c r="V3756">
        <v>10</v>
      </c>
      <c r="W3756" t="s">
        <v>3021</v>
      </c>
    </row>
    <row r="3757" spans="1:23" hidden="1" x14ac:dyDescent="0.35">
      <c r="A3757" t="s">
        <v>2189</v>
      </c>
      <c r="C3757" s="403">
        <v>44742</v>
      </c>
      <c r="D3757" t="s">
        <v>3543</v>
      </c>
      <c r="E3757" t="s">
        <v>21429</v>
      </c>
      <c r="F3757" t="s">
        <v>21430</v>
      </c>
      <c r="G3757" t="s">
        <v>21431</v>
      </c>
      <c r="H3757" t="s">
        <v>21432</v>
      </c>
      <c r="I3757" t="s">
        <v>2476</v>
      </c>
      <c r="J3757" t="s">
        <v>98</v>
      </c>
      <c r="K3757" t="s">
        <v>2189</v>
      </c>
      <c r="L3757" t="s">
        <v>9177</v>
      </c>
      <c r="M3757" t="s">
        <v>15773</v>
      </c>
      <c r="N3757" t="s">
        <v>21433</v>
      </c>
      <c r="O3757" t="s">
        <v>3021</v>
      </c>
      <c r="P3757" t="s">
        <v>15775</v>
      </c>
      <c r="Q3757" t="s">
        <v>2189</v>
      </c>
      <c r="R3757" t="b">
        <v>1</v>
      </c>
      <c r="S3757">
        <v>10000</v>
      </c>
      <c r="T3757" t="s">
        <v>3002</v>
      </c>
      <c r="U3757" t="s">
        <v>3003</v>
      </c>
      <c r="V3757">
        <v>10</v>
      </c>
      <c r="W3757" t="s">
        <v>3021</v>
      </c>
    </row>
    <row r="3758" spans="1:23" hidden="1" x14ac:dyDescent="0.35">
      <c r="A3758" t="s">
        <v>2189</v>
      </c>
      <c r="C3758" s="403">
        <v>44742</v>
      </c>
      <c r="D3758" t="s">
        <v>3543</v>
      </c>
      <c r="E3758" t="s">
        <v>21434</v>
      </c>
      <c r="F3758" t="s">
        <v>21435</v>
      </c>
      <c r="G3758" t="s">
        <v>21436</v>
      </c>
      <c r="H3758" t="s">
        <v>21437</v>
      </c>
      <c r="I3758" t="s">
        <v>21438</v>
      </c>
      <c r="J3758" t="s">
        <v>98</v>
      </c>
      <c r="K3758" t="s">
        <v>2189</v>
      </c>
      <c r="L3758" t="s">
        <v>9177</v>
      </c>
      <c r="M3758" t="s">
        <v>21439</v>
      </c>
      <c r="N3758" t="s">
        <v>21440</v>
      </c>
      <c r="O3758" t="s">
        <v>3012</v>
      </c>
      <c r="P3758" t="s">
        <v>15773</v>
      </c>
      <c r="Q3758" t="s">
        <v>2189</v>
      </c>
      <c r="R3758" t="b">
        <v>0</v>
      </c>
      <c r="S3758">
        <v>1000</v>
      </c>
      <c r="T3758" t="s">
        <v>3002</v>
      </c>
      <c r="U3758" t="s">
        <v>3003</v>
      </c>
      <c r="V3758">
        <v>1</v>
      </c>
      <c r="W3758" t="s">
        <v>3012</v>
      </c>
    </row>
    <row r="3759" spans="1:23" hidden="1" x14ac:dyDescent="0.35">
      <c r="A3759" t="s">
        <v>2189</v>
      </c>
      <c r="C3759" s="403">
        <v>44742</v>
      </c>
      <c r="D3759" t="s">
        <v>3543</v>
      </c>
      <c r="E3759" t="s">
        <v>21441</v>
      </c>
      <c r="F3759" t="s">
        <v>21442</v>
      </c>
      <c r="G3759" t="s">
        <v>21443</v>
      </c>
      <c r="H3759" t="s">
        <v>21444</v>
      </c>
      <c r="I3759" t="s">
        <v>2378</v>
      </c>
      <c r="J3759" t="s">
        <v>98</v>
      </c>
      <c r="K3759" t="s">
        <v>2189</v>
      </c>
      <c r="L3759" t="s">
        <v>17409</v>
      </c>
      <c r="M3759" t="s">
        <v>11007</v>
      </c>
      <c r="N3759" t="s">
        <v>21445</v>
      </c>
      <c r="O3759" t="s">
        <v>3012</v>
      </c>
      <c r="P3759" t="s">
        <v>21446</v>
      </c>
      <c r="Q3759" t="s">
        <v>2189</v>
      </c>
      <c r="R3759" t="b">
        <v>0</v>
      </c>
      <c r="S3759">
        <v>8000</v>
      </c>
      <c r="T3759" t="s">
        <v>3002</v>
      </c>
      <c r="U3759" t="s">
        <v>3003</v>
      </c>
      <c r="V3759">
        <v>8</v>
      </c>
      <c r="W3759" t="s">
        <v>3012</v>
      </c>
    </row>
    <row r="3760" spans="1:23" hidden="1" x14ac:dyDescent="0.35">
      <c r="A3760" t="s">
        <v>2189</v>
      </c>
      <c r="C3760" s="403">
        <v>44742</v>
      </c>
      <c r="D3760" t="s">
        <v>3543</v>
      </c>
      <c r="E3760" t="s">
        <v>21447</v>
      </c>
      <c r="F3760" t="s">
        <v>21448</v>
      </c>
      <c r="G3760" t="s">
        <v>2526</v>
      </c>
      <c r="H3760" t="s">
        <v>21449</v>
      </c>
      <c r="I3760" t="s">
        <v>2526</v>
      </c>
      <c r="J3760" t="s">
        <v>98</v>
      </c>
      <c r="K3760" t="s">
        <v>2189</v>
      </c>
      <c r="L3760" t="s">
        <v>17409</v>
      </c>
      <c r="M3760" t="s">
        <v>8239</v>
      </c>
      <c r="N3760" t="s">
        <v>21450</v>
      </c>
      <c r="O3760" t="s">
        <v>3012</v>
      </c>
      <c r="P3760" t="s">
        <v>21446</v>
      </c>
      <c r="Q3760" t="s">
        <v>2189</v>
      </c>
      <c r="R3760" t="b">
        <v>0</v>
      </c>
      <c r="S3760">
        <v>2000</v>
      </c>
      <c r="T3760" t="s">
        <v>3002</v>
      </c>
      <c r="U3760" t="s">
        <v>3003</v>
      </c>
      <c r="V3760">
        <v>2</v>
      </c>
      <c r="W3760" t="s">
        <v>3012</v>
      </c>
    </row>
    <row r="3761" spans="1:23" hidden="1" x14ac:dyDescent="0.35">
      <c r="A3761" t="s">
        <v>2189</v>
      </c>
      <c r="C3761" s="403">
        <v>44742</v>
      </c>
      <c r="D3761" t="s">
        <v>3543</v>
      </c>
      <c r="E3761" t="s">
        <v>21451</v>
      </c>
      <c r="F3761" t="s">
        <v>21452</v>
      </c>
      <c r="G3761" t="s">
        <v>12670</v>
      </c>
      <c r="H3761" t="s">
        <v>21453</v>
      </c>
      <c r="I3761" t="s">
        <v>12670</v>
      </c>
      <c r="J3761" t="s">
        <v>98</v>
      </c>
      <c r="K3761" t="s">
        <v>2189</v>
      </c>
      <c r="L3761" t="s">
        <v>17409</v>
      </c>
      <c r="M3761" t="s">
        <v>4734</v>
      </c>
      <c r="N3761" t="s">
        <v>21454</v>
      </c>
      <c r="O3761" t="s">
        <v>3012</v>
      </c>
      <c r="P3761" t="s">
        <v>4736</v>
      </c>
      <c r="Q3761" t="s">
        <v>2189</v>
      </c>
      <c r="R3761" t="b">
        <v>0</v>
      </c>
      <c r="S3761">
        <v>2000</v>
      </c>
      <c r="T3761" t="s">
        <v>3002</v>
      </c>
      <c r="U3761" t="s">
        <v>3003</v>
      </c>
      <c r="V3761">
        <v>2</v>
      </c>
      <c r="W3761" t="s">
        <v>3012</v>
      </c>
    </row>
    <row r="3762" spans="1:23" hidden="1" x14ac:dyDescent="0.35">
      <c r="A3762" t="s">
        <v>2189</v>
      </c>
      <c r="C3762" s="403">
        <v>44742</v>
      </c>
      <c r="D3762" t="s">
        <v>3543</v>
      </c>
      <c r="E3762" t="s">
        <v>21455</v>
      </c>
      <c r="F3762" t="s">
        <v>21456</v>
      </c>
      <c r="G3762" t="s">
        <v>8298</v>
      </c>
      <c r="H3762" t="s">
        <v>21457</v>
      </c>
      <c r="I3762" t="s">
        <v>8298</v>
      </c>
      <c r="J3762" t="s">
        <v>98</v>
      </c>
      <c r="K3762" t="s">
        <v>2189</v>
      </c>
      <c r="L3762" t="s">
        <v>5948</v>
      </c>
      <c r="M3762" t="s">
        <v>5949</v>
      </c>
      <c r="N3762" t="s">
        <v>21458</v>
      </c>
      <c r="O3762" t="s">
        <v>3012</v>
      </c>
      <c r="P3762" t="s">
        <v>5951</v>
      </c>
      <c r="Q3762" t="s">
        <v>2189</v>
      </c>
      <c r="R3762" t="b">
        <v>0</v>
      </c>
      <c r="S3762">
        <v>8000</v>
      </c>
      <c r="T3762" t="s">
        <v>3002</v>
      </c>
      <c r="U3762" t="s">
        <v>3003</v>
      </c>
      <c r="V3762">
        <v>8</v>
      </c>
      <c r="W3762" t="s">
        <v>3012</v>
      </c>
    </row>
    <row r="3763" spans="1:23" hidden="1" x14ac:dyDescent="0.35">
      <c r="A3763" t="s">
        <v>2189</v>
      </c>
      <c r="C3763" s="403">
        <v>44742</v>
      </c>
      <c r="D3763" t="s">
        <v>3543</v>
      </c>
      <c r="E3763" t="s">
        <v>21459</v>
      </c>
      <c r="F3763" t="s">
        <v>21460</v>
      </c>
      <c r="G3763" t="s">
        <v>21461</v>
      </c>
      <c r="H3763" t="s">
        <v>21462</v>
      </c>
      <c r="I3763" t="s">
        <v>2286</v>
      </c>
      <c r="J3763" t="s">
        <v>98</v>
      </c>
      <c r="K3763" t="s">
        <v>2189</v>
      </c>
      <c r="L3763" t="s">
        <v>5948</v>
      </c>
      <c r="M3763" t="s">
        <v>12532</v>
      </c>
      <c r="N3763" t="s">
        <v>21463</v>
      </c>
      <c r="O3763" t="s">
        <v>3021</v>
      </c>
      <c r="P3763" t="s">
        <v>5951</v>
      </c>
      <c r="Q3763" t="s">
        <v>2189</v>
      </c>
      <c r="R3763" t="b">
        <v>0</v>
      </c>
      <c r="S3763">
        <v>12000</v>
      </c>
      <c r="T3763" t="s">
        <v>3002</v>
      </c>
      <c r="U3763" t="s">
        <v>3003</v>
      </c>
      <c r="V3763">
        <v>12</v>
      </c>
      <c r="W3763" t="s">
        <v>3021</v>
      </c>
    </row>
    <row r="3764" spans="1:23" hidden="1" x14ac:dyDescent="0.35">
      <c r="A3764" t="s">
        <v>2189</v>
      </c>
      <c r="C3764" s="403">
        <v>44742</v>
      </c>
      <c r="D3764" t="s">
        <v>3661</v>
      </c>
      <c r="E3764" t="s">
        <v>21464</v>
      </c>
      <c r="F3764" t="s">
        <v>21465</v>
      </c>
      <c r="G3764" t="s">
        <v>21466</v>
      </c>
      <c r="H3764" t="s">
        <v>21467</v>
      </c>
      <c r="I3764" t="s">
        <v>21468</v>
      </c>
      <c r="J3764" t="s">
        <v>98</v>
      </c>
      <c r="K3764" t="s">
        <v>2189</v>
      </c>
      <c r="L3764" t="s">
        <v>5948</v>
      </c>
      <c r="M3764" t="s">
        <v>7924</v>
      </c>
      <c r="N3764" t="s">
        <v>21469</v>
      </c>
      <c r="O3764" t="s">
        <v>3021</v>
      </c>
      <c r="P3764" t="s">
        <v>7926</v>
      </c>
      <c r="Q3764" t="s">
        <v>2189</v>
      </c>
      <c r="R3764" t="b">
        <v>0</v>
      </c>
      <c r="S3764">
        <v>15000</v>
      </c>
      <c r="T3764" t="s">
        <v>3002</v>
      </c>
      <c r="U3764" t="s">
        <v>3003</v>
      </c>
      <c r="V3764">
        <v>15</v>
      </c>
      <c r="W3764" t="s">
        <v>3021</v>
      </c>
    </row>
    <row r="3765" spans="1:23" hidden="1" x14ac:dyDescent="0.35">
      <c r="A3765" t="s">
        <v>2189</v>
      </c>
      <c r="C3765" s="403">
        <v>44742</v>
      </c>
      <c r="D3765" t="s">
        <v>3543</v>
      </c>
      <c r="E3765" t="s">
        <v>21470</v>
      </c>
      <c r="F3765" t="s">
        <v>21471</v>
      </c>
      <c r="G3765" t="s">
        <v>21472</v>
      </c>
      <c r="H3765" t="s">
        <v>21473</v>
      </c>
      <c r="I3765" t="s">
        <v>18923</v>
      </c>
      <c r="J3765" t="s">
        <v>98</v>
      </c>
      <c r="K3765" t="s">
        <v>2189</v>
      </c>
      <c r="L3765" t="s">
        <v>5948</v>
      </c>
      <c r="M3765" t="s">
        <v>7924</v>
      </c>
      <c r="N3765" t="s">
        <v>21474</v>
      </c>
      <c r="O3765" t="s">
        <v>3012</v>
      </c>
      <c r="P3765" t="s">
        <v>7926</v>
      </c>
      <c r="Q3765" t="s">
        <v>2189</v>
      </c>
      <c r="R3765" t="b">
        <v>0</v>
      </c>
      <c r="S3765">
        <v>2000</v>
      </c>
      <c r="T3765" t="s">
        <v>3002</v>
      </c>
      <c r="U3765" t="s">
        <v>3003</v>
      </c>
      <c r="V3765">
        <v>2</v>
      </c>
      <c r="W3765" t="s">
        <v>3012</v>
      </c>
    </row>
    <row r="3766" spans="1:23" hidden="1" x14ac:dyDescent="0.35">
      <c r="A3766" t="s">
        <v>419</v>
      </c>
      <c r="C3766" s="403">
        <v>44741</v>
      </c>
      <c r="D3766" t="s">
        <v>3543</v>
      </c>
      <c r="E3766" t="s">
        <v>21475</v>
      </c>
      <c r="F3766" t="s">
        <v>21476</v>
      </c>
      <c r="G3766" t="s">
        <v>10800</v>
      </c>
      <c r="H3766" t="s">
        <v>21477</v>
      </c>
      <c r="I3766" t="s">
        <v>10800</v>
      </c>
      <c r="J3766" t="s">
        <v>94</v>
      </c>
      <c r="K3766" t="s">
        <v>497</v>
      </c>
      <c r="L3766" t="s">
        <v>3745</v>
      </c>
      <c r="M3766" t="s">
        <v>21478</v>
      </c>
      <c r="N3766" t="s">
        <v>21479</v>
      </c>
      <c r="O3766" t="s">
        <v>3021</v>
      </c>
      <c r="P3766" t="s">
        <v>3747</v>
      </c>
      <c r="Q3766" t="s">
        <v>497</v>
      </c>
      <c r="R3766" t="b">
        <v>0</v>
      </c>
      <c r="S3766">
        <v>5000</v>
      </c>
      <c r="T3766" t="s">
        <v>3002</v>
      </c>
      <c r="U3766" t="s">
        <v>3003</v>
      </c>
      <c r="V3766">
        <v>5</v>
      </c>
      <c r="W3766" t="s">
        <v>3021</v>
      </c>
    </row>
    <row r="3767" spans="1:23" hidden="1" x14ac:dyDescent="0.35">
      <c r="A3767" t="s">
        <v>381</v>
      </c>
      <c r="C3767" s="403">
        <v>44741</v>
      </c>
      <c r="D3767" t="s">
        <v>23536</v>
      </c>
      <c r="E3767" t="s">
        <v>1087</v>
      </c>
      <c r="F3767" t="s">
        <v>21480</v>
      </c>
      <c r="G3767" t="s">
        <v>824</v>
      </c>
      <c r="H3767" t="s">
        <v>21481</v>
      </c>
      <c r="I3767" t="s">
        <v>824</v>
      </c>
      <c r="J3767" t="s">
        <v>89</v>
      </c>
      <c r="K3767" t="s">
        <v>380</v>
      </c>
      <c r="L3767" t="s">
        <v>9689</v>
      </c>
      <c r="M3767" t="s">
        <v>1798</v>
      </c>
      <c r="N3767" t="s">
        <v>21482</v>
      </c>
      <c r="O3767" t="s">
        <v>1798</v>
      </c>
      <c r="P3767" t="s">
        <v>14801</v>
      </c>
      <c r="Q3767" t="s">
        <v>456</v>
      </c>
      <c r="R3767" t="b">
        <v>0</v>
      </c>
      <c r="S3767">
        <v>20000</v>
      </c>
      <c r="T3767" t="s">
        <v>3648</v>
      </c>
      <c r="U3767" t="s">
        <v>3003</v>
      </c>
      <c r="V3767">
        <v>20</v>
      </c>
      <c r="W3767" t="s">
        <v>9935</v>
      </c>
    </row>
    <row r="3768" spans="1:23" hidden="1" x14ac:dyDescent="0.35">
      <c r="A3768" t="s">
        <v>2189</v>
      </c>
      <c r="C3768" s="403">
        <v>44741</v>
      </c>
      <c r="D3768" t="s">
        <v>3543</v>
      </c>
      <c r="E3768" t="s">
        <v>21483</v>
      </c>
      <c r="F3768" t="s">
        <v>21484</v>
      </c>
      <c r="G3768" t="s">
        <v>21485</v>
      </c>
      <c r="H3768" t="s">
        <v>21486</v>
      </c>
      <c r="I3768" t="s">
        <v>3947</v>
      </c>
      <c r="J3768" t="s">
        <v>98</v>
      </c>
      <c r="K3768" t="s">
        <v>2189</v>
      </c>
      <c r="L3768" t="s">
        <v>3205</v>
      </c>
      <c r="M3768" t="s">
        <v>5638</v>
      </c>
      <c r="N3768" t="s">
        <v>21487</v>
      </c>
      <c r="O3768" t="s">
        <v>3012</v>
      </c>
      <c r="P3768" t="s">
        <v>6437</v>
      </c>
      <c r="Q3768" t="s">
        <v>2189</v>
      </c>
      <c r="R3768" t="b">
        <v>0</v>
      </c>
      <c r="S3768">
        <v>2000</v>
      </c>
      <c r="T3768" t="s">
        <v>3002</v>
      </c>
      <c r="U3768" t="s">
        <v>3003</v>
      </c>
      <c r="V3768">
        <v>2</v>
      </c>
      <c r="W3768" t="s">
        <v>3012</v>
      </c>
    </row>
    <row r="3769" spans="1:23" hidden="1" x14ac:dyDescent="0.35">
      <c r="A3769" t="s">
        <v>419</v>
      </c>
      <c r="C3769" s="403">
        <v>44741</v>
      </c>
      <c r="D3769" t="s">
        <v>3543</v>
      </c>
      <c r="E3769" t="s">
        <v>21488</v>
      </c>
      <c r="F3769" t="s">
        <v>21489</v>
      </c>
      <c r="G3769" t="s">
        <v>2378</v>
      </c>
      <c r="H3769" t="s">
        <v>21490</v>
      </c>
      <c r="I3769" t="s">
        <v>2378</v>
      </c>
      <c r="J3769" t="s">
        <v>92</v>
      </c>
      <c r="K3769" t="s">
        <v>447</v>
      </c>
      <c r="L3769" t="s">
        <v>3047</v>
      </c>
      <c r="M3769" t="s">
        <v>3783</v>
      </c>
      <c r="N3769" t="s">
        <v>21491</v>
      </c>
      <c r="O3769" t="s">
        <v>3021</v>
      </c>
      <c r="P3769" t="s">
        <v>3785</v>
      </c>
      <c r="Q3769" t="s">
        <v>418</v>
      </c>
      <c r="R3769" t="b">
        <v>0</v>
      </c>
      <c r="S3769">
        <v>4000</v>
      </c>
      <c r="T3769" t="s">
        <v>3002</v>
      </c>
      <c r="U3769" t="s">
        <v>3003</v>
      </c>
      <c r="V3769">
        <v>4</v>
      </c>
      <c r="W3769" t="s">
        <v>3021</v>
      </c>
    </row>
    <row r="3770" spans="1:23" hidden="1" x14ac:dyDescent="0.35">
      <c r="A3770" t="s">
        <v>2189</v>
      </c>
      <c r="C3770" s="403">
        <v>44741</v>
      </c>
      <c r="D3770" t="s">
        <v>3543</v>
      </c>
      <c r="E3770" t="s">
        <v>21492</v>
      </c>
      <c r="F3770" t="s">
        <v>21493</v>
      </c>
      <c r="G3770" t="s">
        <v>21494</v>
      </c>
      <c r="H3770" t="s">
        <v>21495</v>
      </c>
      <c r="I3770" t="s">
        <v>21494</v>
      </c>
      <c r="J3770" t="s">
        <v>98</v>
      </c>
      <c r="K3770" t="s">
        <v>2189</v>
      </c>
      <c r="L3770" t="s">
        <v>5565</v>
      </c>
      <c r="M3770" t="s">
        <v>7338</v>
      </c>
      <c r="N3770" t="s">
        <v>21496</v>
      </c>
      <c r="O3770" t="s">
        <v>3012</v>
      </c>
      <c r="P3770" t="s">
        <v>7340</v>
      </c>
      <c r="Q3770" t="s">
        <v>2189</v>
      </c>
      <c r="R3770" t="b">
        <v>0</v>
      </c>
      <c r="S3770">
        <v>2000</v>
      </c>
      <c r="T3770" t="s">
        <v>3002</v>
      </c>
      <c r="U3770" t="s">
        <v>3003</v>
      </c>
      <c r="V3770">
        <v>2</v>
      </c>
      <c r="W3770" t="s">
        <v>3012</v>
      </c>
    </row>
    <row r="3771" spans="1:23" hidden="1" x14ac:dyDescent="0.35">
      <c r="A3771" t="s">
        <v>2189</v>
      </c>
      <c r="C3771" s="403">
        <v>44741</v>
      </c>
      <c r="D3771" t="s">
        <v>3543</v>
      </c>
      <c r="E3771" t="s">
        <v>21497</v>
      </c>
      <c r="F3771" t="s">
        <v>21498</v>
      </c>
      <c r="G3771" t="s">
        <v>21499</v>
      </c>
      <c r="H3771" t="s">
        <v>21500</v>
      </c>
      <c r="I3771" t="s">
        <v>2350</v>
      </c>
      <c r="J3771" t="s">
        <v>98</v>
      </c>
      <c r="K3771" t="s">
        <v>2189</v>
      </c>
      <c r="L3771" t="s">
        <v>5565</v>
      </c>
      <c r="M3771" t="s">
        <v>10472</v>
      </c>
      <c r="N3771" t="s">
        <v>5566</v>
      </c>
      <c r="O3771" t="s">
        <v>3012</v>
      </c>
      <c r="P3771" t="s">
        <v>7354</v>
      </c>
      <c r="Q3771" t="s">
        <v>2189</v>
      </c>
      <c r="R3771" t="b">
        <v>0</v>
      </c>
      <c r="S3771">
        <v>5000</v>
      </c>
      <c r="T3771" t="s">
        <v>3002</v>
      </c>
      <c r="U3771" t="s">
        <v>3003</v>
      </c>
      <c r="V3771">
        <v>5</v>
      </c>
      <c r="W3771" t="s">
        <v>3012</v>
      </c>
    </row>
    <row r="3772" spans="1:23" hidden="1" x14ac:dyDescent="0.35">
      <c r="A3772" t="s">
        <v>2189</v>
      </c>
      <c r="C3772" s="403">
        <v>44741</v>
      </c>
      <c r="D3772" t="s">
        <v>3543</v>
      </c>
      <c r="E3772" t="s">
        <v>21501</v>
      </c>
      <c r="F3772" t="s">
        <v>21502</v>
      </c>
      <c r="G3772" t="s">
        <v>21503</v>
      </c>
      <c r="H3772" t="s">
        <v>21504</v>
      </c>
      <c r="I3772" t="s">
        <v>21376</v>
      </c>
      <c r="J3772" t="s">
        <v>98</v>
      </c>
      <c r="K3772" t="s">
        <v>2189</v>
      </c>
      <c r="L3772" t="s">
        <v>5565</v>
      </c>
      <c r="M3772" t="s">
        <v>7438</v>
      </c>
      <c r="N3772" t="s">
        <v>21505</v>
      </c>
      <c r="O3772" t="s">
        <v>3012</v>
      </c>
      <c r="P3772" t="s">
        <v>21506</v>
      </c>
      <c r="Q3772" t="s">
        <v>2189</v>
      </c>
      <c r="R3772" t="b">
        <v>0</v>
      </c>
      <c r="S3772">
        <v>4000</v>
      </c>
      <c r="T3772" t="s">
        <v>3002</v>
      </c>
      <c r="U3772" t="s">
        <v>3003</v>
      </c>
      <c r="V3772">
        <v>4</v>
      </c>
      <c r="W3772" t="s">
        <v>3012</v>
      </c>
    </row>
    <row r="3773" spans="1:23" hidden="1" x14ac:dyDescent="0.35">
      <c r="A3773" t="s">
        <v>2189</v>
      </c>
      <c r="C3773" s="403">
        <v>44741</v>
      </c>
      <c r="D3773" t="s">
        <v>3543</v>
      </c>
      <c r="E3773" t="s">
        <v>21507</v>
      </c>
      <c r="F3773" t="s">
        <v>21508</v>
      </c>
      <c r="G3773" t="s">
        <v>21509</v>
      </c>
      <c r="H3773" t="s">
        <v>21510</v>
      </c>
      <c r="I3773" t="s">
        <v>796</v>
      </c>
      <c r="J3773" t="s">
        <v>98</v>
      </c>
      <c r="K3773" t="s">
        <v>2189</v>
      </c>
      <c r="L3773" t="s">
        <v>5565</v>
      </c>
      <c r="M3773" t="s">
        <v>11007</v>
      </c>
      <c r="N3773" t="s">
        <v>21511</v>
      </c>
      <c r="O3773" t="s">
        <v>3012</v>
      </c>
      <c r="P3773" t="s">
        <v>5567</v>
      </c>
      <c r="Q3773" t="s">
        <v>2189</v>
      </c>
      <c r="R3773" t="b">
        <v>0</v>
      </c>
      <c r="S3773">
        <v>5000</v>
      </c>
      <c r="T3773" t="s">
        <v>3002</v>
      </c>
      <c r="U3773" t="s">
        <v>3003</v>
      </c>
      <c r="V3773">
        <v>5</v>
      </c>
      <c r="W3773" t="s">
        <v>3012</v>
      </c>
    </row>
    <row r="3774" spans="1:23" hidden="1" x14ac:dyDescent="0.35">
      <c r="A3774" t="s">
        <v>2189</v>
      </c>
      <c r="C3774" s="403">
        <v>44741</v>
      </c>
      <c r="D3774" t="s">
        <v>3543</v>
      </c>
      <c r="E3774" t="s">
        <v>21512</v>
      </c>
      <c r="F3774" t="s">
        <v>21513</v>
      </c>
      <c r="G3774" t="s">
        <v>21514</v>
      </c>
      <c r="H3774" t="s">
        <v>21515</v>
      </c>
      <c r="I3774" t="s">
        <v>10574</v>
      </c>
      <c r="J3774" t="s">
        <v>98</v>
      </c>
      <c r="K3774" t="s">
        <v>2189</v>
      </c>
      <c r="L3774" t="s">
        <v>9726</v>
      </c>
      <c r="M3774" t="s">
        <v>4734</v>
      </c>
      <c r="N3774" t="s">
        <v>21516</v>
      </c>
      <c r="O3774" t="s">
        <v>3012</v>
      </c>
      <c r="P3774" t="s">
        <v>4736</v>
      </c>
      <c r="Q3774" t="s">
        <v>2189</v>
      </c>
      <c r="R3774" t="b">
        <v>0</v>
      </c>
      <c r="S3774">
        <v>8000</v>
      </c>
      <c r="T3774" t="s">
        <v>3002</v>
      </c>
      <c r="U3774" t="s">
        <v>3003</v>
      </c>
      <c r="V3774">
        <v>8</v>
      </c>
      <c r="W3774" t="s">
        <v>3012</v>
      </c>
    </row>
    <row r="3775" spans="1:23" hidden="1" x14ac:dyDescent="0.35">
      <c r="A3775" t="s">
        <v>2189</v>
      </c>
      <c r="C3775" s="403">
        <v>44741</v>
      </c>
      <c r="D3775" t="s">
        <v>3543</v>
      </c>
      <c r="E3775" t="s">
        <v>21517</v>
      </c>
      <c r="F3775" t="s">
        <v>21518</v>
      </c>
      <c r="G3775" t="s">
        <v>5414</v>
      </c>
      <c r="H3775" t="s">
        <v>21519</v>
      </c>
      <c r="I3775" t="s">
        <v>5414</v>
      </c>
      <c r="J3775" t="s">
        <v>98</v>
      </c>
      <c r="K3775" t="s">
        <v>2189</v>
      </c>
      <c r="L3775" t="s">
        <v>5565</v>
      </c>
      <c r="M3775" t="s">
        <v>4734</v>
      </c>
      <c r="N3775" t="s">
        <v>21520</v>
      </c>
      <c r="O3775" t="s">
        <v>3012</v>
      </c>
      <c r="P3775" t="s">
        <v>4736</v>
      </c>
      <c r="Q3775" t="s">
        <v>2189</v>
      </c>
      <c r="R3775" t="b">
        <v>0</v>
      </c>
      <c r="S3775">
        <v>2000</v>
      </c>
      <c r="T3775" t="s">
        <v>3002</v>
      </c>
      <c r="U3775" t="s">
        <v>3003</v>
      </c>
      <c r="V3775">
        <v>2</v>
      </c>
      <c r="W3775" t="s">
        <v>3012</v>
      </c>
    </row>
    <row r="3776" spans="1:23" hidden="1" x14ac:dyDescent="0.35">
      <c r="A3776" t="s">
        <v>419</v>
      </c>
      <c r="C3776" s="403">
        <v>44741</v>
      </c>
      <c r="D3776" t="s">
        <v>3661</v>
      </c>
      <c r="E3776" t="s">
        <v>21521</v>
      </c>
      <c r="F3776" t="s">
        <v>21522</v>
      </c>
      <c r="G3776" t="s">
        <v>21523</v>
      </c>
      <c r="H3776" t="s">
        <v>21524</v>
      </c>
      <c r="I3776" t="s">
        <v>19089</v>
      </c>
      <c r="J3776" t="s">
        <v>92</v>
      </c>
      <c r="K3776" t="s">
        <v>447</v>
      </c>
      <c r="L3776" t="s">
        <v>3790</v>
      </c>
      <c r="M3776" t="s">
        <v>7604</v>
      </c>
      <c r="N3776" t="s">
        <v>21525</v>
      </c>
      <c r="O3776" t="s">
        <v>3021</v>
      </c>
      <c r="P3776" t="s">
        <v>3793</v>
      </c>
      <c r="Q3776" t="s">
        <v>418</v>
      </c>
      <c r="R3776" t="b">
        <v>1</v>
      </c>
      <c r="S3776">
        <v>8000</v>
      </c>
      <c r="T3776" t="s">
        <v>3002</v>
      </c>
      <c r="U3776" t="s">
        <v>3003</v>
      </c>
      <c r="V3776">
        <v>8</v>
      </c>
      <c r="W3776" t="s">
        <v>3021</v>
      </c>
    </row>
    <row r="3777" spans="1:23" hidden="1" x14ac:dyDescent="0.35">
      <c r="A3777" t="s">
        <v>381</v>
      </c>
      <c r="C3777" s="403">
        <v>44740</v>
      </c>
      <c r="D3777" t="s">
        <v>3543</v>
      </c>
      <c r="E3777" t="s">
        <v>21526</v>
      </c>
      <c r="F3777" t="s">
        <v>21527</v>
      </c>
      <c r="G3777" t="s">
        <v>20854</v>
      </c>
      <c r="H3777" t="s">
        <v>21528</v>
      </c>
      <c r="I3777" t="s">
        <v>20854</v>
      </c>
      <c r="J3777" t="s">
        <v>97</v>
      </c>
      <c r="K3777" t="s">
        <v>444</v>
      </c>
      <c r="L3777" t="s">
        <v>5012</v>
      </c>
      <c r="M3777" t="s">
        <v>1798</v>
      </c>
      <c r="N3777" t="s">
        <v>21529</v>
      </c>
      <c r="O3777" t="s">
        <v>3012</v>
      </c>
      <c r="P3777" t="s">
        <v>12843</v>
      </c>
      <c r="Q3777" t="s">
        <v>415</v>
      </c>
      <c r="R3777" t="b">
        <v>0</v>
      </c>
      <c r="S3777">
        <v>2000</v>
      </c>
      <c r="T3777" t="s">
        <v>3002</v>
      </c>
      <c r="U3777" t="s">
        <v>3003</v>
      </c>
      <c r="V3777">
        <v>2</v>
      </c>
      <c r="W3777" t="s">
        <v>3012</v>
      </c>
    </row>
    <row r="3778" spans="1:23" hidden="1" x14ac:dyDescent="0.35">
      <c r="A3778" t="s">
        <v>381</v>
      </c>
      <c r="C3778" s="403">
        <v>44740</v>
      </c>
      <c r="D3778" t="s">
        <v>3543</v>
      </c>
      <c r="E3778" t="s">
        <v>21530</v>
      </c>
      <c r="F3778" t="s">
        <v>21531</v>
      </c>
      <c r="G3778" t="s">
        <v>2632</v>
      </c>
      <c r="H3778" t="s">
        <v>21532</v>
      </c>
      <c r="I3778" t="s">
        <v>2632</v>
      </c>
      <c r="J3778" t="s">
        <v>97</v>
      </c>
      <c r="K3778" t="s">
        <v>444</v>
      </c>
      <c r="L3778" t="s">
        <v>3173</v>
      </c>
      <c r="M3778" t="s">
        <v>1798</v>
      </c>
      <c r="N3778" t="s">
        <v>21533</v>
      </c>
      <c r="O3778" t="s">
        <v>3012</v>
      </c>
      <c r="P3778" t="s">
        <v>12697</v>
      </c>
      <c r="Q3778" t="s">
        <v>415</v>
      </c>
      <c r="R3778" t="b">
        <v>0</v>
      </c>
      <c r="S3778">
        <v>2000</v>
      </c>
      <c r="T3778" t="s">
        <v>3002</v>
      </c>
      <c r="U3778" t="s">
        <v>3003</v>
      </c>
      <c r="V3778">
        <v>2</v>
      </c>
      <c r="W3778" t="s">
        <v>3012</v>
      </c>
    </row>
    <row r="3779" spans="1:23" hidden="1" x14ac:dyDescent="0.35">
      <c r="A3779" t="s">
        <v>381</v>
      </c>
      <c r="C3779" s="403">
        <v>44740</v>
      </c>
      <c r="D3779" t="s">
        <v>3543</v>
      </c>
      <c r="E3779" t="s">
        <v>21534</v>
      </c>
      <c r="F3779" t="s">
        <v>21535</v>
      </c>
      <c r="G3779" t="s">
        <v>21536</v>
      </c>
      <c r="H3779" t="s">
        <v>21537</v>
      </c>
      <c r="I3779" t="s">
        <v>1919</v>
      </c>
      <c r="J3779" t="s">
        <v>97</v>
      </c>
      <c r="K3779" t="s">
        <v>444</v>
      </c>
      <c r="L3779" t="s">
        <v>3173</v>
      </c>
      <c r="M3779" t="s">
        <v>1798</v>
      </c>
      <c r="N3779" t="s">
        <v>12861</v>
      </c>
      <c r="O3779" t="s">
        <v>3012</v>
      </c>
      <c r="P3779" t="s">
        <v>12697</v>
      </c>
      <c r="Q3779" t="s">
        <v>415</v>
      </c>
      <c r="R3779" t="b">
        <v>0</v>
      </c>
      <c r="S3779">
        <v>6000</v>
      </c>
      <c r="T3779" t="s">
        <v>3002</v>
      </c>
      <c r="U3779" t="s">
        <v>3003</v>
      </c>
      <c r="V3779">
        <v>6</v>
      </c>
      <c r="W3779" t="s">
        <v>3012</v>
      </c>
    </row>
    <row r="3780" spans="1:23" hidden="1" x14ac:dyDescent="0.35">
      <c r="A3780" t="s">
        <v>381</v>
      </c>
      <c r="C3780" s="403">
        <v>44740</v>
      </c>
      <c r="D3780" t="s">
        <v>3543</v>
      </c>
      <c r="E3780" t="s">
        <v>21538</v>
      </c>
      <c r="F3780" t="s">
        <v>21539</v>
      </c>
      <c r="G3780" t="s">
        <v>2444</v>
      </c>
      <c r="H3780" t="s">
        <v>21540</v>
      </c>
      <c r="I3780" t="s">
        <v>2444</v>
      </c>
      <c r="J3780" t="s">
        <v>97</v>
      </c>
      <c r="K3780" t="s">
        <v>444</v>
      </c>
      <c r="L3780" t="s">
        <v>12333</v>
      </c>
      <c r="M3780" t="s">
        <v>1798</v>
      </c>
      <c r="N3780" t="s">
        <v>21541</v>
      </c>
      <c r="O3780" t="s">
        <v>3012</v>
      </c>
      <c r="P3780" t="s">
        <v>12335</v>
      </c>
      <c r="Q3780" t="s">
        <v>415</v>
      </c>
      <c r="R3780" t="b">
        <v>0</v>
      </c>
      <c r="S3780">
        <v>500</v>
      </c>
      <c r="T3780" t="s">
        <v>3002</v>
      </c>
      <c r="U3780" t="s">
        <v>3003</v>
      </c>
      <c r="V3780">
        <v>0.5</v>
      </c>
      <c r="W3780" t="s">
        <v>3012</v>
      </c>
    </row>
    <row r="3781" spans="1:23" hidden="1" x14ac:dyDescent="0.35">
      <c r="A3781" t="s">
        <v>381</v>
      </c>
      <c r="C3781" s="403">
        <v>44740</v>
      </c>
      <c r="D3781" t="s">
        <v>3543</v>
      </c>
      <c r="E3781" t="s">
        <v>21542</v>
      </c>
      <c r="F3781" t="s">
        <v>21543</v>
      </c>
      <c r="G3781" t="s">
        <v>21544</v>
      </c>
      <c r="H3781" t="s">
        <v>21545</v>
      </c>
      <c r="I3781" t="s">
        <v>799</v>
      </c>
      <c r="J3781" t="s">
        <v>97</v>
      </c>
      <c r="K3781" t="s">
        <v>444</v>
      </c>
      <c r="L3781" t="s">
        <v>12333</v>
      </c>
      <c r="M3781" t="s">
        <v>1798</v>
      </c>
      <c r="N3781" t="s">
        <v>13115</v>
      </c>
      <c r="O3781" t="s">
        <v>3021</v>
      </c>
      <c r="P3781" t="s">
        <v>12335</v>
      </c>
      <c r="Q3781" t="s">
        <v>415</v>
      </c>
      <c r="R3781" t="b">
        <v>0</v>
      </c>
      <c r="S3781">
        <v>1000</v>
      </c>
      <c r="T3781" t="s">
        <v>3002</v>
      </c>
      <c r="U3781" t="s">
        <v>3003</v>
      </c>
      <c r="V3781">
        <v>1</v>
      </c>
      <c r="W3781" t="s">
        <v>3021</v>
      </c>
    </row>
    <row r="3782" spans="1:23" hidden="1" x14ac:dyDescent="0.35">
      <c r="A3782" t="s">
        <v>381</v>
      </c>
      <c r="C3782" s="403">
        <v>44740</v>
      </c>
      <c r="D3782" t="s">
        <v>3543</v>
      </c>
      <c r="E3782" t="s">
        <v>21546</v>
      </c>
      <c r="F3782" t="s">
        <v>21547</v>
      </c>
      <c r="G3782" t="s">
        <v>21548</v>
      </c>
      <c r="H3782" t="s">
        <v>21549</v>
      </c>
      <c r="I3782" t="s">
        <v>21550</v>
      </c>
      <c r="J3782" t="s">
        <v>97</v>
      </c>
      <c r="K3782" t="s">
        <v>444</v>
      </c>
      <c r="L3782" t="s">
        <v>12148</v>
      </c>
      <c r="M3782" t="s">
        <v>1798</v>
      </c>
      <c r="N3782" t="s">
        <v>21551</v>
      </c>
      <c r="O3782" t="s">
        <v>3012</v>
      </c>
      <c r="P3782" t="s">
        <v>21552</v>
      </c>
      <c r="Q3782" t="s">
        <v>415</v>
      </c>
      <c r="R3782" t="b">
        <v>0</v>
      </c>
      <c r="S3782">
        <v>3000</v>
      </c>
      <c r="T3782" t="s">
        <v>3002</v>
      </c>
      <c r="U3782" t="s">
        <v>3003</v>
      </c>
      <c r="V3782">
        <v>3</v>
      </c>
      <c r="W3782" t="s">
        <v>3012</v>
      </c>
    </row>
    <row r="3783" spans="1:23" hidden="1" x14ac:dyDescent="0.35">
      <c r="A3783" t="s">
        <v>381</v>
      </c>
      <c r="C3783" s="403">
        <v>44740</v>
      </c>
      <c r="D3783" t="s">
        <v>3661</v>
      </c>
      <c r="E3783" t="s">
        <v>2671</v>
      </c>
      <c r="F3783" t="s">
        <v>21553</v>
      </c>
      <c r="G3783" t="s">
        <v>2672</v>
      </c>
      <c r="H3783" t="s">
        <v>21554</v>
      </c>
      <c r="I3783" t="s">
        <v>2436</v>
      </c>
      <c r="J3783" t="s">
        <v>97</v>
      </c>
      <c r="K3783" t="s">
        <v>444</v>
      </c>
      <c r="L3783" t="s">
        <v>12148</v>
      </c>
      <c r="M3783" t="s">
        <v>1798</v>
      </c>
      <c r="N3783" t="s">
        <v>21555</v>
      </c>
      <c r="O3783" t="s">
        <v>3021</v>
      </c>
      <c r="P3783" t="s">
        <v>21552</v>
      </c>
      <c r="Q3783" t="s">
        <v>415</v>
      </c>
      <c r="R3783" t="b">
        <v>0</v>
      </c>
      <c r="S3783">
        <v>10000</v>
      </c>
      <c r="T3783" t="s">
        <v>3002</v>
      </c>
      <c r="U3783" t="s">
        <v>3003</v>
      </c>
      <c r="V3783">
        <v>10</v>
      </c>
      <c r="W3783" t="s">
        <v>3021</v>
      </c>
    </row>
    <row r="3784" spans="1:23" hidden="1" x14ac:dyDescent="0.35">
      <c r="A3784" t="s">
        <v>419</v>
      </c>
      <c r="C3784" s="403">
        <v>44740</v>
      </c>
      <c r="D3784" t="s">
        <v>21556</v>
      </c>
      <c r="E3784" t="s">
        <v>21557</v>
      </c>
      <c r="F3784" t="s">
        <v>21558</v>
      </c>
      <c r="G3784" t="s">
        <v>2301</v>
      </c>
      <c r="H3784" t="s">
        <v>21559</v>
      </c>
      <c r="I3784" t="s">
        <v>2301</v>
      </c>
      <c r="J3784" t="s">
        <v>92</v>
      </c>
      <c r="K3784" t="s">
        <v>407</v>
      </c>
      <c r="L3784" t="s">
        <v>3693</v>
      </c>
      <c r="M3784" t="s">
        <v>3063</v>
      </c>
      <c r="N3784" t="s">
        <v>21560</v>
      </c>
      <c r="O3784" t="s">
        <v>3021</v>
      </c>
      <c r="P3784" t="s">
        <v>8303</v>
      </c>
      <c r="Q3784" t="s">
        <v>497</v>
      </c>
      <c r="R3784" t="b">
        <v>0</v>
      </c>
      <c r="S3784">
        <v>10000</v>
      </c>
      <c r="T3784" t="s">
        <v>3002</v>
      </c>
      <c r="U3784" t="s">
        <v>3003</v>
      </c>
      <c r="V3784">
        <v>10</v>
      </c>
      <c r="W3784" t="s">
        <v>3021</v>
      </c>
    </row>
    <row r="3785" spans="1:23" hidden="1" x14ac:dyDescent="0.35">
      <c r="A3785" t="s">
        <v>419</v>
      </c>
      <c r="C3785" s="403">
        <v>44740</v>
      </c>
      <c r="D3785" t="s">
        <v>3661</v>
      </c>
      <c r="E3785" t="s">
        <v>21561</v>
      </c>
      <c r="F3785" t="s">
        <v>21562</v>
      </c>
      <c r="G3785" t="s">
        <v>8381</v>
      </c>
      <c r="H3785" t="s">
        <v>21563</v>
      </c>
      <c r="I3785" t="s">
        <v>1670</v>
      </c>
      <c r="J3785" t="s">
        <v>92</v>
      </c>
      <c r="K3785" t="s">
        <v>407</v>
      </c>
      <c r="L3785" t="s">
        <v>3693</v>
      </c>
      <c r="M3785" t="s">
        <v>8091</v>
      </c>
      <c r="N3785" t="s">
        <v>21564</v>
      </c>
      <c r="O3785" t="s">
        <v>3030</v>
      </c>
      <c r="P3785" t="s">
        <v>8266</v>
      </c>
      <c r="Q3785" t="s">
        <v>497</v>
      </c>
      <c r="R3785" t="b">
        <v>0</v>
      </c>
      <c r="S3785">
        <v>10000</v>
      </c>
      <c r="T3785" t="s">
        <v>3002</v>
      </c>
      <c r="U3785" t="s">
        <v>3003</v>
      </c>
      <c r="V3785">
        <v>10</v>
      </c>
      <c r="W3785" t="s">
        <v>3030</v>
      </c>
    </row>
    <row r="3786" spans="1:23" hidden="1" x14ac:dyDescent="0.35">
      <c r="A3786" t="s">
        <v>419</v>
      </c>
      <c r="C3786" s="403">
        <v>44738</v>
      </c>
      <c r="D3786" t="s">
        <v>3543</v>
      </c>
      <c r="E3786" t="s">
        <v>21565</v>
      </c>
      <c r="F3786" t="s">
        <v>21566</v>
      </c>
      <c r="G3786" t="s">
        <v>2438</v>
      </c>
      <c r="H3786" t="s">
        <v>21567</v>
      </c>
      <c r="I3786" t="s">
        <v>2438</v>
      </c>
      <c r="J3786" t="s">
        <v>94</v>
      </c>
      <c r="K3786" t="s">
        <v>497</v>
      </c>
      <c r="L3786" t="s">
        <v>3062</v>
      </c>
      <c r="M3786" t="s">
        <v>3184</v>
      </c>
      <c r="N3786" t="s">
        <v>21568</v>
      </c>
      <c r="O3786" t="s">
        <v>3012</v>
      </c>
      <c r="P3786" t="s">
        <v>3249</v>
      </c>
      <c r="Q3786" t="s">
        <v>497</v>
      </c>
      <c r="R3786" t="b">
        <v>0</v>
      </c>
      <c r="S3786">
        <v>5000</v>
      </c>
      <c r="T3786" t="s">
        <v>3002</v>
      </c>
      <c r="U3786" t="s">
        <v>3003</v>
      </c>
      <c r="V3786">
        <v>5</v>
      </c>
      <c r="W3786" t="s">
        <v>3012</v>
      </c>
    </row>
    <row r="3787" spans="1:23" hidden="1" x14ac:dyDescent="0.35">
      <c r="A3787" t="s">
        <v>2189</v>
      </c>
      <c r="C3787" s="403">
        <v>44738</v>
      </c>
      <c r="D3787" t="s">
        <v>3543</v>
      </c>
      <c r="E3787" t="s">
        <v>21569</v>
      </c>
      <c r="F3787" t="s">
        <v>21570</v>
      </c>
      <c r="G3787" t="s">
        <v>21571</v>
      </c>
      <c r="H3787" t="s">
        <v>21572</v>
      </c>
      <c r="I3787" t="s">
        <v>2286</v>
      </c>
      <c r="J3787" t="s">
        <v>98</v>
      </c>
      <c r="K3787" t="s">
        <v>2189</v>
      </c>
      <c r="L3787" t="s">
        <v>4733</v>
      </c>
      <c r="M3787" t="s">
        <v>8239</v>
      </c>
      <c r="N3787" t="s">
        <v>21573</v>
      </c>
      <c r="O3787" t="s">
        <v>3012</v>
      </c>
      <c r="P3787" t="s">
        <v>3184</v>
      </c>
      <c r="Q3787" t="s">
        <v>2189</v>
      </c>
      <c r="R3787" t="b">
        <v>0</v>
      </c>
      <c r="S3787">
        <v>5000</v>
      </c>
      <c r="T3787" t="s">
        <v>3002</v>
      </c>
      <c r="U3787" t="s">
        <v>3003</v>
      </c>
      <c r="V3787">
        <v>5</v>
      </c>
      <c r="W3787" t="s">
        <v>3012</v>
      </c>
    </row>
    <row r="3788" spans="1:23" hidden="1" x14ac:dyDescent="0.35">
      <c r="A3788" t="s">
        <v>2189</v>
      </c>
      <c r="C3788" s="403">
        <v>44738</v>
      </c>
      <c r="D3788" t="s">
        <v>3543</v>
      </c>
      <c r="E3788" t="s">
        <v>21574</v>
      </c>
      <c r="F3788" t="s">
        <v>21575</v>
      </c>
      <c r="G3788" t="s">
        <v>21576</v>
      </c>
      <c r="H3788" t="s">
        <v>21577</v>
      </c>
      <c r="I3788" t="s">
        <v>2352</v>
      </c>
      <c r="J3788" t="s">
        <v>98</v>
      </c>
      <c r="K3788" t="s">
        <v>2189</v>
      </c>
      <c r="L3788" t="s">
        <v>3205</v>
      </c>
      <c r="M3788" t="s">
        <v>3366</v>
      </c>
      <c r="N3788" t="s">
        <v>21578</v>
      </c>
      <c r="O3788" t="s">
        <v>3012</v>
      </c>
      <c r="P3788" t="s">
        <v>4683</v>
      </c>
      <c r="Q3788" t="s">
        <v>2189</v>
      </c>
      <c r="R3788" t="b">
        <v>0</v>
      </c>
      <c r="S3788">
        <v>1000</v>
      </c>
      <c r="T3788" t="s">
        <v>3002</v>
      </c>
      <c r="U3788" t="s">
        <v>3003</v>
      </c>
      <c r="V3788">
        <v>1</v>
      </c>
      <c r="W3788" t="s">
        <v>3012</v>
      </c>
    </row>
    <row r="3789" spans="1:23" hidden="1" x14ac:dyDescent="0.35">
      <c r="A3789" t="s">
        <v>2189</v>
      </c>
      <c r="C3789" s="403">
        <v>44738</v>
      </c>
      <c r="D3789" t="s">
        <v>3543</v>
      </c>
      <c r="E3789" t="s">
        <v>21579</v>
      </c>
      <c r="F3789" t="s">
        <v>21580</v>
      </c>
      <c r="G3789" t="s">
        <v>21581</v>
      </c>
      <c r="H3789" t="s">
        <v>21582</v>
      </c>
      <c r="I3789" t="s">
        <v>796</v>
      </c>
      <c r="J3789" t="s">
        <v>98</v>
      </c>
      <c r="K3789" t="s">
        <v>2189</v>
      </c>
      <c r="L3789" t="s">
        <v>3301</v>
      </c>
      <c r="M3789" t="s">
        <v>7160</v>
      </c>
      <c r="N3789" t="s">
        <v>21583</v>
      </c>
      <c r="O3789" t="s">
        <v>3012</v>
      </c>
      <c r="P3789" t="s">
        <v>7160</v>
      </c>
      <c r="Q3789" t="s">
        <v>2189</v>
      </c>
      <c r="R3789" t="b">
        <v>0</v>
      </c>
      <c r="S3789">
        <v>2000</v>
      </c>
      <c r="T3789" t="s">
        <v>3002</v>
      </c>
      <c r="U3789" t="s">
        <v>3003</v>
      </c>
      <c r="V3789">
        <v>2</v>
      </c>
      <c r="W3789" t="s">
        <v>3012</v>
      </c>
    </row>
    <row r="3790" spans="1:23" hidden="1" x14ac:dyDescent="0.35">
      <c r="A3790" t="s">
        <v>2189</v>
      </c>
      <c r="C3790" s="403">
        <v>44738</v>
      </c>
      <c r="D3790" t="s">
        <v>3543</v>
      </c>
      <c r="E3790" t="s">
        <v>21584</v>
      </c>
      <c r="F3790" t="s">
        <v>21585</v>
      </c>
      <c r="G3790" t="s">
        <v>21586</v>
      </c>
      <c r="H3790" t="s">
        <v>21587</v>
      </c>
      <c r="I3790" t="s">
        <v>2406</v>
      </c>
      <c r="J3790" t="s">
        <v>98</v>
      </c>
      <c r="K3790" t="s">
        <v>2189</v>
      </c>
      <c r="L3790" t="s">
        <v>10331</v>
      </c>
      <c r="M3790" t="s">
        <v>7438</v>
      </c>
      <c r="N3790" t="s">
        <v>21588</v>
      </c>
      <c r="O3790" t="s">
        <v>3012</v>
      </c>
      <c r="P3790" t="s">
        <v>10333</v>
      </c>
      <c r="Q3790" t="s">
        <v>2189</v>
      </c>
      <c r="R3790" t="b">
        <v>0</v>
      </c>
      <c r="S3790">
        <v>4000</v>
      </c>
      <c r="T3790" t="s">
        <v>3002</v>
      </c>
      <c r="U3790" t="s">
        <v>3003</v>
      </c>
      <c r="V3790">
        <v>4</v>
      </c>
      <c r="W3790" t="s">
        <v>3012</v>
      </c>
    </row>
    <row r="3791" spans="1:23" hidden="1" x14ac:dyDescent="0.35">
      <c r="A3791" t="s">
        <v>419</v>
      </c>
      <c r="C3791" s="403">
        <v>44738</v>
      </c>
      <c r="D3791" t="s">
        <v>3543</v>
      </c>
      <c r="E3791" t="s">
        <v>21589</v>
      </c>
      <c r="F3791" t="s">
        <v>21590</v>
      </c>
      <c r="G3791" t="s">
        <v>7234</v>
      </c>
      <c r="H3791" t="s">
        <v>21591</v>
      </c>
      <c r="I3791" t="s">
        <v>2313</v>
      </c>
      <c r="J3791" t="s">
        <v>94</v>
      </c>
      <c r="K3791" t="s">
        <v>497</v>
      </c>
      <c r="L3791" t="s">
        <v>3062</v>
      </c>
      <c r="M3791" t="s">
        <v>7352</v>
      </c>
      <c r="N3791" t="s">
        <v>21592</v>
      </c>
      <c r="O3791" t="s">
        <v>3012</v>
      </c>
      <c r="P3791" t="s">
        <v>9284</v>
      </c>
      <c r="Q3791" t="s">
        <v>497</v>
      </c>
      <c r="R3791" t="b">
        <v>0</v>
      </c>
      <c r="S3791">
        <v>5000</v>
      </c>
      <c r="T3791" t="s">
        <v>3002</v>
      </c>
      <c r="U3791" t="s">
        <v>3003</v>
      </c>
      <c r="V3791">
        <v>5</v>
      </c>
      <c r="W3791" t="s">
        <v>3012</v>
      </c>
    </row>
    <row r="3792" spans="1:23" hidden="1" x14ac:dyDescent="0.35">
      <c r="A3792" t="s">
        <v>419</v>
      </c>
      <c r="C3792" s="403">
        <v>44738</v>
      </c>
      <c r="D3792" t="s">
        <v>3543</v>
      </c>
      <c r="E3792" t="s">
        <v>21593</v>
      </c>
      <c r="F3792" t="s">
        <v>21594</v>
      </c>
      <c r="G3792" t="s">
        <v>21595</v>
      </c>
      <c r="H3792" t="s">
        <v>21596</v>
      </c>
      <c r="I3792" t="s">
        <v>2388</v>
      </c>
      <c r="J3792" t="s">
        <v>96</v>
      </c>
      <c r="K3792" t="s">
        <v>507</v>
      </c>
      <c r="L3792" t="s">
        <v>8481</v>
      </c>
      <c r="M3792" t="s">
        <v>8137</v>
      </c>
      <c r="N3792" t="s">
        <v>8482</v>
      </c>
      <c r="O3792" t="s">
        <v>3012</v>
      </c>
      <c r="P3792" t="s">
        <v>8483</v>
      </c>
      <c r="Q3792" t="s">
        <v>429</v>
      </c>
      <c r="R3792" t="b">
        <v>0</v>
      </c>
      <c r="S3792">
        <v>3000</v>
      </c>
      <c r="T3792" t="s">
        <v>3002</v>
      </c>
      <c r="U3792" t="s">
        <v>3003</v>
      </c>
      <c r="V3792">
        <v>3</v>
      </c>
      <c r="W3792" t="s">
        <v>3012</v>
      </c>
    </row>
    <row r="3793" spans="1:23" hidden="1" x14ac:dyDescent="0.35">
      <c r="A3793" t="s">
        <v>419</v>
      </c>
      <c r="C3793" s="403">
        <v>44738</v>
      </c>
      <c r="D3793" t="s">
        <v>3543</v>
      </c>
      <c r="E3793" t="s">
        <v>21597</v>
      </c>
      <c r="F3793" t="s">
        <v>21598</v>
      </c>
      <c r="G3793" t="s">
        <v>21599</v>
      </c>
      <c r="H3793" t="s">
        <v>21600</v>
      </c>
      <c r="I3793" t="s">
        <v>2598</v>
      </c>
      <c r="J3793" t="s">
        <v>96</v>
      </c>
      <c r="K3793" t="s">
        <v>507</v>
      </c>
      <c r="L3793" t="s">
        <v>8481</v>
      </c>
      <c r="M3793" t="s">
        <v>8137</v>
      </c>
      <c r="N3793" t="s">
        <v>8482</v>
      </c>
      <c r="O3793" t="s">
        <v>3012</v>
      </c>
      <c r="P3793" t="s">
        <v>8483</v>
      </c>
      <c r="Q3793" t="s">
        <v>429</v>
      </c>
      <c r="R3793" t="b">
        <v>0</v>
      </c>
      <c r="S3793">
        <v>3000</v>
      </c>
      <c r="T3793" t="s">
        <v>3002</v>
      </c>
      <c r="U3793" t="s">
        <v>3003</v>
      </c>
      <c r="V3793">
        <v>3</v>
      </c>
      <c r="W3793" t="s">
        <v>3012</v>
      </c>
    </row>
    <row r="3794" spans="1:23" hidden="1" x14ac:dyDescent="0.35">
      <c r="A3794" t="s">
        <v>419</v>
      </c>
      <c r="C3794" s="403">
        <v>44738</v>
      </c>
      <c r="D3794" t="s">
        <v>3543</v>
      </c>
      <c r="E3794" t="s">
        <v>21601</v>
      </c>
      <c r="F3794" t="s">
        <v>21602</v>
      </c>
      <c r="G3794" t="s">
        <v>21603</v>
      </c>
      <c r="H3794" t="s">
        <v>21604</v>
      </c>
      <c r="I3794" t="s">
        <v>21605</v>
      </c>
      <c r="J3794" t="s">
        <v>96</v>
      </c>
      <c r="K3794" t="s">
        <v>507</v>
      </c>
      <c r="L3794" t="s">
        <v>8481</v>
      </c>
      <c r="M3794" t="s">
        <v>13330</v>
      </c>
      <c r="N3794" t="s">
        <v>13331</v>
      </c>
      <c r="O3794" t="s">
        <v>3021</v>
      </c>
      <c r="P3794" t="s">
        <v>13330</v>
      </c>
      <c r="Q3794" t="s">
        <v>429</v>
      </c>
      <c r="R3794" t="b">
        <v>0</v>
      </c>
      <c r="S3794">
        <v>2000</v>
      </c>
      <c r="T3794" t="s">
        <v>3002</v>
      </c>
      <c r="U3794" t="s">
        <v>3003</v>
      </c>
      <c r="V3794">
        <v>2</v>
      </c>
      <c r="W3794" t="s">
        <v>3021</v>
      </c>
    </row>
    <row r="3795" spans="1:23" hidden="1" x14ac:dyDescent="0.35">
      <c r="A3795" t="s">
        <v>2189</v>
      </c>
      <c r="C3795" s="403">
        <v>44738</v>
      </c>
      <c r="D3795" t="s">
        <v>3543</v>
      </c>
      <c r="E3795" t="s">
        <v>21606</v>
      </c>
      <c r="F3795" t="s">
        <v>21607</v>
      </c>
      <c r="G3795" t="s">
        <v>7796</v>
      </c>
      <c r="H3795" t="s">
        <v>21608</v>
      </c>
      <c r="I3795" t="s">
        <v>7796</v>
      </c>
      <c r="J3795" t="s">
        <v>98</v>
      </c>
      <c r="K3795" t="s">
        <v>2189</v>
      </c>
      <c r="L3795" t="s">
        <v>5565</v>
      </c>
      <c r="M3795" t="s">
        <v>9373</v>
      </c>
      <c r="N3795" t="s">
        <v>21609</v>
      </c>
      <c r="O3795" t="s">
        <v>3012</v>
      </c>
      <c r="P3795" t="s">
        <v>7340</v>
      </c>
      <c r="Q3795" t="s">
        <v>2189</v>
      </c>
      <c r="R3795" t="b">
        <v>0</v>
      </c>
      <c r="S3795">
        <v>2000</v>
      </c>
      <c r="T3795" t="s">
        <v>3002</v>
      </c>
      <c r="U3795" t="s">
        <v>3003</v>
      </c>
      <c r="V3795">
        <v>2</v>
      </c>
      <c r="W3795" t="s">
        <v>3012</v>
      </c>
    </row>
    <row r="3796" spans="1:23" hidden="1" x14ac:dyDescent="0.35">
      <c r="A3796" t="s">
        <v>2189</v>
      </c>
      <c r="C3796" s="403">
        <v>44738</v>
      </c>
      <c r="D3796" t="s">
        <v>3543</v>
      </c>
      <c r="E3796" t="s">
        <v>21610</v>
      </c>
      <c r="F3796" t="s">
        <v>21611</v>
      </c>
      <c r="G3796" t="s">
        <v>19565</v>
      </c>
      <c r="H3796" t="s">
        <v>21612</v>
      </c>
      <c r="I3796" t="s">
        <v>19565</v>
      </c>
      <c r="J3796" t="s">
        <v>98</v>
      </c>
      <c r="K3796" t="s">
        <v>2189</v>
      </c>
      <c r="L3796" t="s">
        <v>4733</v>
      </c>
      <c r="M3796" t="s">
        <v>8211</v>
      </c>
      <c r="N3796" t="s">
        <v>21613</v>
      </c>
      <c r="O3796" t="s">
        <v>3012</v>
      </c>
      <c r="P3796" t="s">
        <v>7354</v>
      </c>
      <c r="Q3796" t="s">
        <v>2189</v>
      </c>
      <c r="R3796" t="b">
        <v>0</v>
      </c>
      <c r="S3796">
        <v>7000</v>
      </c>
      <c r="T3796" t="s">
        <v>3002</v>
      </c>
      <c r="U3796" t="s">
        <v>3003</v>
      </c>
      <c r="V3796">
        <v>7</v>
      </c>
      <c r="W3796" t="s">
        <v>3012</v>
      </c>
    </row>
    <row r="3797" spans="1:23" hidden="1" x14ac:dyDescent="0.35">
      <c r="A3797" t="s">
        <v>2189</v>
      </c>
      <c r="C3797" s="403">
        <v>44738</v>
      </c>
      <c r="D3797" t="s">
        <v>3543</v>
      </c>
      <c r="E3797" t="s">
        <v>21614</v>
      </c>
      <c r="F3797" t="s">
        <v>21615</v>
      </c>
      <c r="G3797" t="s">
        <v>21616</v>
      </c>
      <c r="H3797" t="s">
        <v>21617</v>
      </c>
      <c r="I3797" t="s">
        <v>2318</v>
      </c>
      <c r="J3797" t="s">
        <v>98</v>
      </c>
      <c r="K3797" t="s">
        <v>2189</v>
      </c>
      <c r="L3797" t="s">
        <v>4733</v>
      </c>
      <c r="M3797" t="s">
        <v>10472</v>
      </c>
      <c r="N3797" t="s">
        <v>21618</v>
      </c>
      <c r="O3797" t="s">
        <v>3012</v>
      </c>
      <c r="P3797" t="s">
        <v>7354</v>
      </c>
      <c r="Q3797" t="s">
        <v>2189</v>
      </c>
      <c r="R3797" t="b">
        <v>0</v>
      </c>
      <c r="S3797">
        <v>1000</v>
      </c>
      <c r="T3797" t="s">
        <v>3002</v>
      </c>
      <c r="U3797" t="s">
        <v>3003</v>
      </c>
      <c r="V3797">
        <v>1</v>
      </c>
      <c r="W3797" t="s">
        <v>3012</v>
      </c>
    </row>
    <row r="3798" spans="1:23" hidden="1" x14ac:dyDescent="0.35">
      <c r="A3798" t="s">
        <v>2189</v>
      </c>
      <c r="C3798" s="403">
        <v>44738</v>
      </c>
      <c r="D3798" t="s">
        <v>3543</v>
      </c>
      <c r="E3798" t="s">
        <v>21619</v>
      </c>
      <c r="F3798" t="s">
        <v>21620</v>
      </c>
      <c r="G3798" t="s">
        <v>21621</v>
      </c>
      <c r="H3798" t="s">
        <v>21622</v>
      </c>
      <c r="I3798" t="s">
        <v>19411</v>
      </c>
      <c r="J3798" t="s">
        <v>98</v>
      </c>
      <c r="K3798" t="s">
        <v>2189</v>
      </c>
      <c r="L3798" t="s">
        <v>4733</v>
      </c>
      <c r="M3798" t="s">
        <v>10472</v>
      </c>
      <c r="N3798" t="s">
        <v>21623</v>
      </c>
      <c r="O3798" t="s">
        <v>3012</v>
      </c>
      <c r="P3798" t="s">
        <v>7354</v>
      </c>
      <c r="Q3798" t="s">
        <v>2189</v>
      </c>
      <c r="R3798" t="b">
        <v>0</v>
      </c>
      <c r="S3798">
        <v>1000</v>
      </c>
      <c r="T3798" t="s">
        <v>3002</v>
      </c>
      <c r="U3798" t="s">
        <v>3003</v>
      </c>
      <c r="V3798">
        <v>1</v>
      </c>
      <c r="W3798" t="s">
        <v>3012</v>
      </c>
    </row>
    <row r="3799" spans="1:23" hidden="1" x14ac:dyDescent="0.35">
      <c r="A3799" t="s">
        <v>2189</v>
      </c>
      <c r="C3799" s="403">
        <v>44738</v>
      </c>
      <c r="D3799" t="s">
        <v>3543</v>
      </c>
      <c r="E3799" t="s">
        <v>21624</v>
      </c>
      <c r="F3799" t="s">
        <v>21625</v>
      </c>
      <c r="G3799" t="s">
        <v>21626</v>
      </c>
      <c r="H3799" t="s">
        <v>21627</v>
      </c>
      <c r="I3799" t="s">
        <v>21626</v>
      </c>
      <c r="J3799" t="s">
        <v>98</v>
      </c>
      <c r="K3799" t="s">
        <v>2189</v>
      </c>
      <c r="L3799" t="s">
        <v>4733</v>
      </c>
      <c r="M3799" t="s">
        <v>9276</v>
      </c>
      <c r="N3799" t="s">
        <v>21628</v>
      </c>
      <c r="O3799" t="s">
        <v>3012</v>
      </c>
      <c r="P3799" t="s">
        <v>9277</v>
      </c>
      <c r="Q3799" t="s">
        <v>2189</v>
      </c>
      <c r="R3799" t="b">
        <v>0</v>
      </c>
      <c r="S3799">
        <v>7000</v>
      </c>
      <c r="T3799" t="s">
        <v>3002</v>
      </c>
      <c r="U3799" t="s">
        <v>3003</v>
      </c>
      <c r="V3799">
        <v>7</v>
      </c>
      <c r="W3799" t="s">
        <v>3012</v>
      </c>
    </row>
    <row r="3800" spans="1:23" hidden="1" x14ac:dyDescent="0.35">
      <c r="A3800" t="s">
        <v>419</v>
      </c>
      <c r="C3800" s="403">
        <v>44738</v>
      </c>
      <c r="D3800" t="s">
        <v>21629</v>
      </c>
      <c r="E3800" t="s">
        <v>1681</v>
      </c>
      <c r="F3800" t="s">
        <v>21630</v>
      </c>
      <c r="G3800" t="s">
        <v>1683</v>
      </c>
      <c r="H3800" t="s">
        <v>21631</v>
      </c>
      <c r="I3800" t="s">
        <v>2698</v>
      </c>
      <c r="J3800" t="s">
        <v>96</v>
      </c>
      <c r="K3800" t="s">
        <v>429</v>
      </c>
      <c r="L3800" t="s">
        <v>3995</v>
      </c>
      <c r="M3800" t="s">
        <v>21632</v>
      </c>
      <c r="N3800" t="s">
        <v>21633</v>
      </c>
      <c r="O3800" t="s">
        <v>3030</v>
      </c>
      <c r="P3800" t="s">
        <v>21634</v>
      </c>
      <c r="Q3800" t="s">
        <v>429</v>
      </c>
      <c r="R3800" t="b">
        <v>0</v>
      </c>
      <c r="S3800">
        <v>15000</v>
      </c>
      <c r="T3800" t="s">
        <v>3013</v>
      </c>
      <c r="U3800" t="s">
        <v>3003</v>
      </c>
      <c r="V3800">
        <v>15</v>
      </c>
      <c r="W3800" t="s">
        <v>3030</v>
      </c>
    </row>
    <row r="3801" spans="1:23" hidden="1" x14ac:dyDescent="0.35">
      <c r="A3801" t="s">
        <v>419</v>
      </c>
      <c r="C3801" s="403">
        <v>44738</v>
      </c>
      <c r="D3801" t="s">
        <v>3543</v>
      </c>
      <c r="E3801" t="s">
        <v>2538</v>
      </c>
      <c r="F3801" t="s">
        <v>21635</v>
      </c>
      <c r="G3801" t="s">
        <v>2539</v>
      </c>
      <c r="H3801" t="s">
        <v>21636</v>
      </c>
      <c r="I3801" t="s">
        <v>2539</v>
      </c>
      <c r="J3801" t="s">
        <v>96</v>
      </c>
      <c r="K3801" t="s">
        <v>429</v>
      </c>
      <c r="L3801" t="s">
        <v>3699</v>
      </c>
      <c r="M3801" t="s">
        <v>8091</v>
      </c>
      <c r="N3801" t="s">
        <v>19309</v>
      </c>
      <c r="O3801" t="s">
        <v>3012</v>
      </c>
      <c r="P3801" t="s">
        <v>8687</v>
      </c>
      <c r="Q3801" t="s">
        <v>429</v>
      </c>
      <c r="R3801" t="b">
        <v>0</v>
      </c>
      <c r="S3801">
        <v>2000</v>
      </c>
      <c r="T3801" t="s">
        <v>3002</v>
      </c>
      <c r="U3801" t="s">
        <v>3003</v>
      </c>
      <c r="V3801">
        <v>2</v>
      </c>
      <c r="W3801" t="s">
        <v>3012</v>
      </c>
    </row>
    <row r="3802" spans="1:23" hidden="1" x14ac:dyDescent="0.35">
      <c r="A3802" t="s">
        <v>419</v>
      </c>
      <c r="C3802" s="403">
        <v>44738</v>
      </c>
      <c r="D3802" t="s">
        <v>3543</v>
      </c>
      <c r="E3802" t="s">
        <v>21637</v>
      </c>
      <c r="F3802" t="s">
        <v>21638</v>
      </c>
      <c r="G3802" t="s">
        <v>21639</v>
      </c>
      <c r="H3802" t="s">
        <v>21640</v>
      </c>
      <c r="I3802" t="s">
        <v>3914</v>
      </c>
      <c r="J3802" t="s">
        <v>96</v>
      </c>
      <c r="K3802" t="s">
        <v>429</v>
      </c>
      <c r="L3802" t="s">
        <v>3699</v>
      </c>
      <c r="M3802" t="s">
        <v>3343</v>
      </c>
      <c r="N3802" t="s">
        <v>21641</v>
      </c>
      <c r="O3802" t="s">
        <v>3021</v>
      </c>
      <c r="P3802" t="s">
        <v>9712</v>
      </c>
      <c r="Q3802" t="s">
        <v>429</v>
      </c>
      <c r="R3802" t="b">
        <v>0</v>
      </c>
      <c r="S3802">
        <v>2000</v>
      </c>
      <c r="T3802" t="s">
        <v>3002</v>
      </c>
      <c r="U3802" t="s">
        <v>3003</v>
      </c>
      <c r="V3802">
        <v>2</v>
      </c>
      <c r="W3802" t="s">
        <v>3021</v>
      </c>
    </row>
    <row r="3803" spans="1:23" hidden="1" x14ac:dyDescent="0.35">
      <c r="A3803" t="s">
        <v>419</v>
      </c>
      <c r="C3803" s="403">
        <v>44738</v>
      </c>
      <c r="D3803" t="s">
        <v>3543</v>
      </c>
      <c r="E3803" t="s">
        <v>21642</v>
      </c>
      <c r="F3803" t="s">
        <v>21643</v>
      </c>
      <c r="G3803" t="s">
        <v>21644</v>
      </c>
      <c r="H3803" t="s">
        <v>21645</v>
      </c>
      <c r="I3803" t="s">
        <v>2435</v>
      </c>
      <c r="J3803" t="s">
        <v>96</v>
      </c>
      <c r="K3803" t="s">
        <v>507</v>
      </c>
      <c r="L3803" t="s">
        <v>8481</v>
      </c>
      <c r="M3803" t="s">
        <v>21646</v>
      </c>
      <c r="N3803" t="s">
        <v>21647</v>
      </c>
      <c r="O3803" t="s">
        <v>3021</v>
      </c>
      <c r="P3803" t="s">
        <v>21648</v>
      </c>
      <c r="Q3803" t="s">
        <v>429</v>
      </c>
      <c r="R3803" t="b">
        <v>0</v>
      </c>
      <c r="S3803">
        <v>5000</v>
      </c>
      <c r="T3803" t="s">
        <v>3002</v>
      </c>
      <c r="U3803" t="s">
        <v>3003</v>
      </c>
      <c r="V3803">
        <v>5</v>
      </c>
      <c r="W3803" t="s">
        <v>3021</v>
      </c>
    </row>
    <row r="3804" spans="1:23" hidden="1" x14ac:dyDescent="0.35">
      <c r="A3804" t="s">
        <v>2189</v>
      </c>
      <c r="C3804" s="403">
        <v>44737</v>
      </c>
      <c r="D3804" t="s">
        <v>3543</v>
      </c>
      <c r="E3804" t="s">
        <v>21649</v>
      </c>
      <c r="F3804" t="s">
        <v>21650</v>
      </c>
      <c r="G3804" t="s">
        <v>2393</v>
      </c>
      <c r="H3804" t="s">
        <v>21651</v>
      </c>
      <c r="I3804" t="s">
        <v>13702</v>
      </c>
      <c r="J3804" t="s">
        <v>98</v>
      </c>
      <c r="K3804" t="s">
        <v>2189</v>
      </c>
      <c r="L3804" t="s">
        <v>3301</v>
      </c>
      <c r="M3804" t="s">
        <v>15508</v>
      </c>
      <c r="N3804" t="s">
        <v>21652</v>
      </c>
      <c r="O3804" t="s">
        <v>3012</v>
      </c>
      <c r="P3804" t="s">
        <v>3263</v>
      </c>
      <c r="Q3804" t="s">
        <v>2189</v>
      </c>
      <c r="R3804" t="b">
        <v>0</v>
      </c>
      <c r="S3804">
        <v>1000</v>
      </c>
      <c r="T3804" t="s">
        <v>3002</v>
      </c>
      <c r="U3804" t="s">
        <v>3003</v>
      </c>
      <c r="V3804">
        <v>1</v>
      </c>
      <c r="W3804" t="s">
        <v>3012</v>
      </c>
    </row>
    <row r="3805" spans="1:23" hidden="1" x14ac:dyDescent="0.35">
      <c r="A3805" t="s">
        <v>2189</v>
      </c>
      <c r="C3805" s="403">
        <v>44737</v>
      </c>
      <c r="D3805" t="s">
        <v>3543</v>
      </c>
      <c r="E3805" t="s">
        <v>21653</v>
      </c>
      <c r="F3805" t="s">
        <v>21654</v>
      </c>
      <c r="G3805" t="s">
        <v>21655</v>
      </c>
      <c r="H3805" t="s">
        <v>21656</v>
      </c>
      <c r="I3805" t="s">
        <v>2344</v>
      </c>
      <c r="J3805" t="s">
        <v>98</v>
      </c>
      <c r="K3805" t="s">
        <v>2189</v>
      </c>
      <c r="L3805" t="s">
        <v>3205</v>
      </c>
      <c r="M3805" t="s">
        <v>3366</v>
      </c>
      <c r="N3805" t="s">
        <v>21657</v>
      </c>
      <c r="O3805" t="s">
        <v>3012</v>
      </c>
      <c r="P3805" t="s">
        <v>4683</v>
      </c>
      <c r="Q3805" t="s">
        <v>2189</v>
      </c>
      <c r="R3805" t="b">
        <v>0</v>
      </c>
      <c r="S3805">
        <v>2000</v>
      </c>
      <c r="T3805" t="s">
        <v>3002</v>
      </c>
      <c r="U3805" t="s">
        <v>3003</v>
      </c>
      <c r="V3805">
        <v>2</v>
      </c>
      <c r="W3805" t="s">
        <v>3012</v>
      </c>
    </row>
    <row r="3806" spans="1:23" hidden="1" x14ac:dyDescent="0.35">
      <c r="A3806" t="s">
        <v>2189</v>
      </c>
      <c r="C3806" s="403">
        <v>44737</v>
      </c>
      <c r="D3806" t="s">
        <v>3543</v>
      </c>
      <c r="E3806" t="s">
        <v>21658</v>
      </c>
      <c r="F3806" t="s">
        <v>21659</v>
      </c>
      <c r="G3806" t="s">
        <v>21660</v>
      </c>
      <c r="H3806" t="s">
        <v>21661</v>
      </c>
      <c r="I3806" t="s">
        <v>14507</v>
      </c>
      <c r="J3806" t="s">
        <v>98</v>
      </c>
      <c r="K3806" t="s">
        <v>2189</v>
      </c>
      <c r="L3806" t="s">
        <v>3205</v>
      </c>
      <c r="M3806" t="s">
        <v>3366</v>
      </c>
      <c r="N3806" t="s">
        <v>21662</v>
      </c>
      <c r="O3806" t="s">
        <v>3012</v>
      </c>
      <c r="P3806" t="s">
        <v>4683</v>
      </c>
      <c r="Q3806" t="s">
        <v>2189</v>
      </c>
      <c r="R3806" t="b">
        <v>0</v>
      </c>
      <c r="S3806">
        <v>500</v>
      </c>
      <c r="T3806" t="s">
        <v>3002</v>
      </c>
      <c r="U3806" t="s">
        <v>3003</v>
      </c>
      <c r="V3806">
        <v>0.5</v>
      </c>
      <c r="W3806" t="s">
        <v>3012</v>
      </c>
    </row>
    <row r="3807" spans="1:23" hidden="1" x14ac:dyDescent="0.35">
      <c r="A3807" t="s">
        <v>2189</v>
      </c>
      <c r="C3807" s="403">
        <v>44737</v>
      </c>
      <c r="D3807" t="s">
        <v>3543</v>
      </c>
      <c r="E3807" t="s">
        <v>21663</v>
      </c>
      <c r="F3807" t="s">
        <v>21664</v>
      </c>
      <c r="G3807" t="s">
        <v>21665</v>
      </c>
      <c r="H3807" t="s">
        <v>21666</v>
      </c>
      <c r="I3807" t="s">
        <v>2738</v>
      </c>
      <c r="J3807" t="s">
        <v>98</v>
      </c>
      <c r="K3807" t="s">
        <v>2189</v>
      </c>
      <c r="L3807" t="s">
        <v>3205</v>
      </c>
      <c r="M3807" t="s">
        <v>3366</v>
      </c>
      <c r="N3807" t="s">
        <v>21667</v>
      </c>
      <c r="O3807" t="s">
        <v>3012</v>
      </c>
      <c r="P3807" t="s">
        <v>4683</v>
      </c>
      <c r="Q3807" t="s">
        <v>2189</v>
      </c>
      <c r="R3807" t="b">
        <v>0</v>
      </c>
      <c r="S3807">
        <v>8000</v>
      </c>
      <c r="T3807" t="s">
        <v>3002</v>
      </c>
      <c r="U3807" t="s">
        <v>3003</v>
      </c>
      <c r="V3807">
        <v>8</v>
      </c>
      <c r="W3807" t="s">
        <v>3012</v>
      </c>
    </row>
    <row r="3808" spans="1:23" hidden="1" x14ac:dyDescent="0.35">
      <c r="A3808" t="s">
        <v>419</v>
      </c>
      <c r="C3808" s="403">
        <v>44737</v>
      </c>
      <c r="D3808" t="s">
        <v>3661</v>
      </c>
      <c r="E3808" t="s">
        <v>21668</v>
      </c>
      <c r="F3808" t="s">
        <v>21669</v>
      </c>
      <c r="G3808" t="s">
        <v>21670</v>
      </c>
      <c r="H3808" t="s">
        <v>21671</v>
      </c>
      <c r="I3808" t="s">
        <v>2300</v>
      </c>
      <c r="J3808" t="s">
        <v>92</v>
      </c>
      <c r="K3808" t="s">
        <v>418</v>
      </c>
      <c r="L3808" t="s">
        <v>15558</v>
      </c>
      <c r="M3808" t="s">
        <v>21672</v>
      </c>
      <c r="N3808" t="s">
        <v>21673</v>
      </c>
      <c r="O3808" t="s">
        <v>3001</v>
      </c>
      <c r="P3808" t="s">
        <v>9014</v>
      </c>
      <c r="Q3808" t="s">
        <v>418</v>
      </c>
      <c r="R3808" t="b">
        <v>1</v>
      </c>
      <c r="S3808">
        <v>100000</v>
      </c>
      <c r="T3808" t="s">
        <v>3002</v>
      </c>
      <c r="U3808" t="s">
        <v>3003</v>
      </c>
      <c r="V3808">
        <v>100</v>
      </c>
      <c r="W3808" t="s">
        <v>3001</v>
      </c>
    </row>
    <row r="3809" spans="1:23" hidden="1" x14ac:dyDescent="0.35">
      <c r="A3809" t="s">
        <v>2189</v>
      </c>
      <c r="C3809" s="403">
        <v>44737</v>
      </c>
      <c r="D3809" t="s">
        <v>3543</v>
      </c>
      <c r="E3809" t="s">
        <v>21674</v>
      </c>
      <c r="F3809" t="s">
        <v>21675</v>
      </c>
      <c r="G3809" t="s">
        <v>21676</v>
      </c>
      <c r="H3809" t="s">
        <v>21677</v>
      </c>
      <c r="I3809" t="s">
        <v>2500</v>
      </c>
      <c r="J3809" t="s">
        <v>98</v>
      </c>
      <c r="K3809" t="s">
        <v>2189</v>
      </c>
      <c r="L3809" t="s">
        <v>3205</v>
      </c>
      <c r="M3809" t="s">
        <v>4765</v>
      </c>
      <c r="N3809" t="s">
        <v>21678</v>
      </c>
      <c r="O3809" t="s">
        <v>3012</v>
      </c>
      <c r="P3809" t="s">
        <v>3366</v>
      </c>
      <c r="Q3809" t="s">
        <v>2189</v>
      </c>
      <c r="R3809" t="b">
        <v>0</v>
      </c>
      <c r="S3809">
        <v>4000</v>
      </c>
      <c r="T3809" t="s">
        <v>3002</v>
      </c>
      <c r="U3809" t="s">
        <v>3003</v>
      </c>
      <c r="V3809">
        <v>4</v>
      </c>
      <c r="W3809" t="s">
        <v>3012</v>
      </c>
    </row>
    <row r="3810" spans="1:23" hidden="1" x14ac:dyDescent="0.35">
      <c r="A3810" t="s">
        <v>2189</v>
      </c>
      <c r="C3810" s="403">
        <v>44737</v>
      </c>
      <c r="D3810" t="s">
        <v>3543</v>
      </c>
      <c r="E3810" t="s">
        <v>21679</v>
      </c>
      <c r="F3810" t="s">
        <v>21680</v>
      </c>
      <c r="G3810" t="s">
        <v>2367</v>
      </c>
      <c r="H3810" t="s">
        <v>21681</v>
      </c>
      <c r="I3810" t="s">
        <v>2367</v>
      </c>
      <c r="J3810" t="s">
        <v>98</v>
      </c>
      <c r="K3810" t="s">
        <v>2189</v>
      </c>
      <c r="L3810" t="s">
        <v>3205</v>
      </c>
      <c r="M3810" t="s">
        <v>4765</v>
      </c>
      <c r="N3810" t="s">
        <v>21682</v>
      </c>
      <c r="O3810" t="s">
        <v>3012</v>
      </c>
      <c r="P3810" t="s">
        <v>3366</v>
      </c>
      <c r="Q3810" t="s">
        <v>2189</v>
      </c>
      <c r="R3810" t="b">
        <v>0</v>
      </c>
      <c r="S3810">
        <v>1000</v>
      </c>
      <c r="T3810" t="s">
        <v>3002</v>
      </c>
      <c r="U3810" t="s">
        <v>3003</v>
      </c>
      <c r="V3810">
        <v>1</v>
      </c>
      <c r="W3810" t="s">
        <v>3012</v>
      </c>
    </row>
    <row r="3811" spans="1:23" hidden="1" x14ac:dyDescent="0.35">
      <c r="A3811" t="s">
        <v>2189</v>
      </c>
      <c r="C3811" s="403">
        <v>44737</v>
      </c>
      <c r="D3811" t="s">
        <v>3543</v>
      </c>
      <c r="E3811" t="s">
        <v>21683</v>
      </c>
      <c r="F3811" t="s">
        <v>21684</v>
      </c>
      <c r="G3811" t="s">
        <v>21685</v>
      </c>
      <c r="H3811" t="s">
        <v>21686</v>
      </c>
      <c r="I3811" t="s">
        <v>10574</v>
      </c>
      <c r="J3811" t="s">
        <v>98</v>
      </c>
      <c r="K3811" t="s">
        <v>2189</v>
      </c>
      <c r="L3811" t="s">
        <v>4807</v>
      </c>
      <c r="M3811" t="s">
        <v>6422</v>
      </c>
      <c r="N3811" t="s">
        <v>21687</v>
      </c>
      <c r="O3811" t="s">
        <v>3012</v>
      </c>
      <c r="P3811" t="s">
        <v>6424</v>
      </c>
      <c r="Q3811" t="s">
        <v>2189</v>
      </c>
      <c r="R3811" t="b">
        <v>0</v>
      </c>
      <c r="S3811">
        <v>1000</v>
      </c>
      <c r="T3811" t="s">
        <v>3002</v>
      </c>
      <c r="U3811" t="s">
        <v>3003</v>
      </c>
      <c r="V3811">
        <v>1</v>
      </c>
      <c r="W3811" t="s">
        <v>3012</v>
      </c>
    </row>
    <row r="3812" spans="1:23" hidden="1" x14ac:dyDescent="0.35">
      <c r="A3812" t="s">
        <v>2189</v>
      </c>
      <c r="C3812" s="403">
        <v>44737</v>
      </c>
      <c r="D3812" t="s">
        <v>3543</v>
      </c>
      <c r="E3812" t="s">
        <v>21688</v>
      </c>
      <c r="F3812" t="s">
        <v>21689</v>
      </c>
      <c r="G3812" t="s">
        <v>21690</v>
      </c>
      <c r="H3812" t="s">
        <v>21691</v>
      </c>
      <c r="I3812" t="s">
        <v>2469</v>
      </c>
      <c r="J3812" t="s">
        <v>98</v>
      </c>
      <c r="K3812" t="s">
        <v>2189</v>
      </c>
      <c r="L3812" t="s">
        <v>4807</v>
      </c>
      <c r="M3812" t="s">
        <v>6422</v>
      </c>
      <c r="N3812" t="s">
        <v>21692</v>
      </c>
      <c r="O3812" t="s">
        <v>3012</v>
      </c>
      <c r="P3812" t="s">
        <v>6424</v>
      </c>
      <c r="Q3812" t="s">
        <v>2189</v>
      </c>
      <c r="R3812" t="b">
        <v>0</v>
      </c>
      <c r="S3812">
        <v>2000</v>
      </c>
      <c r="T3812" t="s">
        <v>3002</v>
      </c>
      <c r="U3812" t="s">
        <v>3003</v>
      </c>
      <c r="V3812">
        <v>2</v>
      </c>
      <c r="W3812" t="s">
        <v>3012</v>
      </c>
    </row>
    <row r="3813" spans="1:23" hidden="1" x14ac:dyDescent="0.35">
      <c r="A3813" t="s">
        <v>2189</v>
      </c>
      <c r="C3813" s="403">
        <v>44737</v>
      </c>
      <c r="D3813" t="s">
        <v>3543</v>
      </c>
      <c r="E3813" t="s">
        <v>21693</v>
      </c>
      <c r="F3813" t="s">
        <v>21694</v>
      </c>
      <c r="G3813" t="s">
        <v>21695</v>
      </c>
      <c r="H3813" t="s">
        <v>21696</v>
      </c>
      <c r="I3813" t="s">
        <v>2378</v>
      </c>
      <c r="J3813" t="s">
        <v>98</v>
      </c>
      <c r="K3813" t="s">
        <v>2189</v>
      </c>
      <c r="L3813" t="s">
        <v>3301</v>
      </c>
      <c r="M3813" t="s">
        <v>7169</v>
      </c>
      <c r="N3813" t="s">
        <v>21697</v>
      </c>
      <c r="O3813" t="s">
        <v>3012</v>
      </c>
      <c r="P3813" t="s">
        <v>7169</v>
      </c>
      <c r="Q3813" t="s">
        <v>2189</v>
      </c>
      <c r="R3813" t="b">
        <v>0</v>
      </c>
      <c r="S3813">
        <v>4000</v>
      </c>
      <c r="T3813" t="s">
        <v>3002</v>
      </c>
      <c r="U3813" t="s">
        <v>3003</v>
      </c>
      <c r="V3813">
        <v>4</v>
      </c>
      <c r="W3813" t="s">
        <v>3012</v>
      </c>
    </row>
    <row r="3814" spans="1:23" hidden="1" x14ac:dyDescent="0.35">
      <c r="A3814" t="s">
        <v>2189</v>
      </c>
      <c r="C3814" s="403">
        <v>44737</v>
      </c>
      <c r="D3814" t="s">
        <v>3543</v>
      </c>
      <c r="E3814" t="s">
        <v>21698</v>
      </c>
      <c r="F3814" t="s">
        <v>21699</v>
      </c>
      <c r="G3814" t="s">
        <v>21700</v>
      </c>
      <c r="H3814" t="s">
        <v>21701</v>
      </c>
      <c r="I3814" t="s">
        <v>2414</v>
      </c>
      <c r="J3814" t="s">
        <v>98</v>
      </c>
      <c r="K3814" t="s">
        <v>2189</v>
      </c>
      <c r="L3814" t="s">
        <v>3301</v>
      </c>
      <c r="M3814" t="s">
        <v>3700</v>
      </c>
      <c r="N3814" t="s">
        <v>21702</v>
      </c>
      <c r="O3814" t="s">
        <v>3012</v>
      </c>
      <c r="P3814" t="s">
        <v>7169</v>
      </c>
      <c r="Q3814" t="s">
        <v>2189</v>
      </c>
      <c r="R3814" t="b">
        <v>0</v>
      </c>
      <c r="S3814">
        <v>7000</v>
      </c>
      <c r="T3814" t="s">
        <v>3002</v>
      </c>
      <c r="U3814" t="s">
        <v>3003</v>
      </c>
      <c r="V3814">
        <v>7</v>
      </c>
      <c r="W3814" t="s">
        <v>3012</v>
      </c>
    </row>
    <row r="3815" spans="1:23" hidden="1" x14ac:dyDescent="0.35">
      <c r="A3815" t="s">
        <v>2189</v>
      </c>
      <c r="C3815" s="403">
        <v>44737</v>
      </c>
      <c r="D3815" t="s">
        <v>3543</v>
      </c>
      <c r="E3815" t="s">
        <v>21703</v>
      </c>
      <c r="F3815" t="s">
        <v>21704</v>
      </c>
      <c r="G3815" t="s">
        <v>21705</v>
      </c>
      <c r="H3815" t="s">
        <v>21706</v>
      </c>
      <c r="I3815" t="s">
        <v>19411</v>
      </c>
      <c r="J3815" t="s">
        <v>98</v>
      </c>
      <c r="K3815" t="s">
        <v>2189</v>
      </c>
      <c r="L3815" t="s">
        <v>3301</v>
      </c>
      <c r="M3815" t="s">
        <v>3700</v>
      </c>
      <c r="N3815" t="s">
        <v>21707</v>
      </c>
      <c r="O3815" t="s">
        <v>3012</v>
      </c>
      <c r="P3815" t="s">
        <v>7169</v>
      </c>
      <c r="Q3815" t="s">
        <v>2189</v>
      </c>
      <c r="R3815" t="b">
        <v>0</v>
      </c>
      <c r="S3815">
        <v>5000</v>
      </c>
      <c r="T3815" t="s">
        <v>3002</v>
      </c>
      <c r="U3815" t="s">
        <v>3003</v>
      </c>
      <c r="V3815">
        <v>5</v>
      </c>
      <c r="W3815" t="s">
        <v>3012</v>
      </c>
    </row>
    <row r="3816" spans="1:23" hidden="1" x14ac:dyDescent="0.35">
      <c r="A3816" t="s">
        <v>2189</v>
      </c>
      <c r="C3816" s="403">
        <v>44737</v>
      </c>
      <c r="D3816" t="s">
        <v>3543</v>
      </c>
      <c r="E3816" t="s">
        <v>21708</v>
      </c>
      <c r="F3816" t="s">
        <v>21709</v>
      </c>
      <c r="G3816" t="s">
        <v>21710</v>
      </c>
      <c r="H3816" t="s">
        <v>21711</v>
      </c>
      <c r="I3816" t="s">
        <v>796</v>
      </c>
      <c r="J3816" t="s">
        <v>98</v>
      </c>
      <c r="K3816" t="s">
        <v>2189</v>
      </c>
      <c r="L3816" t="s">
        <v>3301</v>
      </c>
      <c r="M3816" t="s">
        <v>7309</v>
      </c>
      <c r="N3816" t="s">
        <v>21712</v>
      </c>
      <c r="O3816" t="s">
        <v>3012</v>
      </c>
      <c r="P3816" t="s">
        <v>7309</v>
      </c>
      <c r="Q3816" t="s">
        <v>2189</v>
      </c>
      <c r="R3816" t="b">
        <v>0</v>
      </c>
      <c r="S3816">
        <v>4000</v>
      </c>
      <c r="T3816" t="s">
        <v>3002</v>
      </c>
      <c r="U3816" t="s">
        <v>3003</v>
      </c>
      <c r="V3816">
        <v>4</v>
      </c>
      <c r="W3816" t="s">
        <v>3012</v>
      </c>
    </row>
    <row r="3817" spans="1:23" hidden="1" x14ac:dyDescent="0.35">
      <c r="A3817" t="s">
        <v>2189</v>
      </c>
      <c r="C3817" s="403">
        <v>44737</v>
      </c>
      <c r="D3817" t="s">
        <v>3543</v>
      </c>
      <c r="E3817" t="s">
        <v>21713</v>
      </c>
      <c r="F3817" t="s">
        <v>21714</v>
      </c>
      <c r="G3817" t="s">
        <v>21715</v>
      </c>
      <c r="H3817" t="s">
        <v>21716</v>
      </c>
      <c r="I3817" t="s">
        <v>3896</v>
      </c>
      <c r="J3817" t="s">
        <v>98</v>
      </c>
      <c r="K3817" t="s">
        <v>2189</v>
      </c>
      <c r="L3817" t="s">
        <v>9300</v>
      </c>
      <c r="M3817" t="s">
        <v>15135</v>
      </c>
      <c r="N3817" t="s">
        <v>21717</v>
      </c>
      <c r="O3817" t="s">
        <v>3012</v>
      </c>
      <c r="P3817" t="s">
        <v>15137</v>
      </c>
      <c r="Q3817" t="s">
        <v>2189</v>
      </c>
      <c r="R3817" t="b">
        <v>0</v>
      </c>
      <c r="S3817">
        <v>3000</v>
      </c>
      <c r="T3817" t="s">
        <v>3002</v>
      </c>
      <c r="U3817" t="s">
        <v>3003</v>
      </c>
      <c r="V3817">
        <v>3</v>
      </c>
      <c r="W3817" t="s">
        <v>3012</v>
      </c>
    </row>
    <row r="3818" spans="1:23" hidden="1" x14ac:dyDescent="0.35">
      <c r="A3818" t="s">
        <v>419</v>
      </c>
      <c r="C3818" s="403">
        <v>44737</v>
      </c>
      <c r="D3818" t="s">
        <v>3661</v>
      </c>
      <c r="E3818" t="s">
        <v>757</v>
      </c>
      <c r="F3818" t="s">
        <v>21718</v>
      </c>
      <c r="G3818" t="s">
        <v>210</v>
      </c>
      <c r="H3818" t="s">
        <v>21719</v>
      </c>
      <c r="I3818" t="s">
        <v>21720</v>
      </c>
      <c r="J3818" t="s">
        <v>96</v>
      </c>
      <c r="K3818" t="s">
        <v>429</v>
      </c>
      <c r="L3818" t="s">
        <v>4147</v>
      </c>
      <c r="M3818" t="s">
        <v>4150</v>
      </c>
      <c r="N3818" t="s">
        <v>21721</v>
      </c>
      <c r="O3818" t="s">
        <v>3021</v>
      </c>
      <c r="P3818" t="s">
        <v>4150</v>
      </c>
      <c r="Q3818" t="s">
        <v>429</v>
      </c>
      <c r="R3818" t="b">
        <v>0</v>
      </c>
      <c r="S3818">
        <v>4000</v>
      </c>
      <c r="T3818" t="s">
        <v>3013</v>
      </c>
      <c r="U3818" t="s">
        <v>3003</v>
      </c>
      <c r="V3818">
        <v>4</v>
      </c>
      <c r="W3818" t="s">
        <v>3021</v>
      </c>
    </row>
    <row r="3819" spans="1:23" hidden="1" x14ac:dyDescent="0.35">
      <c r="A3819" t="s">
        <v>419</v>
      </c>
      <c r="C3819" s="403">
        <v>44737</v>
      </c>
      <c r="D3819" t="s">
        <v>3321</v>
      </c>
      <c r="E3819" t="s">
        <v>1050</v>
      </c>
      <c r="F3819" t="s">
        <v>21722</v>
      </c>
      <c r="G3819" t="s">
        <v>21723</v>
      </c>
      <c r="H3819" t="s">
        <v>21724</v>
      </c>
      <c r="I3819" t="s">
        <v>2372</v>
      </c>
      <c r="J3819" t="s">
        <v>96</v>
      </c>
      <c r="K3819" t="s">
        <v>429</v>
      </c>
      <c r="L3819" t="s">
        <v>4163</v>
      </c>
      <c r="M3819" t="s">
        <v>4164</v>
      </c>
      <c r="N3819" t="s">
        <v>21725</v>
      </c>
      <c r="O3819" t="s">
        <v>3021</v>
      </c>
      <c r="P3819" t="s">
        <v>4164</v>
      </c>
      <c r="Q3819" t="s">
        <v>429</v>
      </c>
      <c r="R3819" t="b">
        <v>0</v>
      </c>
      <c r="S3819">
        <v>3000</v>
      </c>
      <c r="T3819" t="s">
        <v>3002</v>
      </c>
      <c r="U3819" t="s">
        <v>3003</v>
      </c>
      <c r="V3819">
        <v>3</v>
      </c>
      <c r="W3819" t="s">
        <v>3021</v>
      </c>
    </row>
    <row r="3820" spans="1:23" hidden="1" x14ac:dyDescent="0.35">
      <c r="A3820" t="s">
        <v>419</v>
      </c>
      <c r="C3820" s="403">
        <v>44737</v>
      </c>
      <c r="D3820" t="s">
        <v>3543</v>
      </c>
      <c r="E3820" t="s">
        <v>21726</v>
      </c>
      <c r="F3820" t="s">
        <v>21727</v>
      </c>
      <c r="G3820" t="s">
        <v>21728</v>
      </c>
      <c r="H3820" t="s">
        <v>21729</v>
      </c>
      <c r="I3820" t="s">
        <v>2819</v>
      </c>
      <c r="J3820" t="s">
        <v>92</v>
      </c>
      <c r="K3820" t="s">
        <v>418</v>
      </c>
      <c r="L3820" t="s">
        <v>3267</v>
      </c>
      <c r="M3820" t="s">
        <v>21730</v>
      </c>
      <c r="N3820" t="s">
        <v>21731</v>
      </c>
      <c r="O3820" t="s">
        <v>3021</v>
      </c>
      <c r="P3820" t="s">
        <v>21732</v>
      </c>
      <c r="Q3820" t="s">
        <v>418</v>
      </c>
      <c r="R3820" t="b">
        <v>0</v>
      </c>
      <c r="S3820">
        <v>3000</v>
      </c>
      <c r="T3820" t="s">
        <v>3002</v>
      </c>
      <c r="U3820" t="s">
        <v>3003</v>
      </c>
      <c r="V3820">
        <v>3</v>
      </c>
      <c r="W3820" t="s">
        <v>3021</v>
      </c>
    </row>
    <row r="3821" spans="1:23" hidden="1" x14ac:dyDescent="0.35">
      <c r="A3821" t="s">
        <v>419</v>
      </c>
      <c r="C3821" s="403">
        <v>44736</v>
      </c>
      <c r="D3821" t="s">
        <v>3543</v>
      </c>
      <c r="E3821" t="s">
        <v>21733</v>
      </c>
      <c r="F3821" t="s">
        <v>21734</v>
      </c>
      <c r="G3821" t="s">
        <v>21735</v>
      </c>
      <c r="H3821" t="s">
        <v>21736</v>
      </c>
      <c r="I3821" t="s">
        <v>21737</v>
      </c>
      <c r="J3821" t="s">
        <v>92</v>
      </c>
      <c r="K3821" t="s">
        <v>418</v>
      </c>
      <c r="L3821" t="s">
        <v>3047</v>
      </c>
      <c r="M3821" t="s">
        <v>17118</v>
      </c>
      <c r="N3821" t="s">
        <v>21738</v>
      </c>
      <c r="O3821" t="s">
        <v>3021</v>
      </c>
      <c r="P3821" t="s">
        <v>17120</v>
      </c>
      <c r="Q3821" t="s">
        <v>418</v>
      </c>
      <c r="R3821" t="b">
        <v>0</v>
      </c>
      <c r="S3821">
        <v>18000</v>
      </c>
      <c r="T3821" t="s">
        <v>3002</v>
      </c>
      <c r="U3821" t="s">
        <v>3003</v>
      </c>
      <c r="V3821">
        <v>18</v>
      </c>
      <c r="W3821" t="s">
        <v>3021</v>
      </c>
    </row>
    <row r="3822" spans="1:23" hidden="1" x14ac:dyDescent="0.35">
      <c r="A3822" t="s">
        <v>2189</v>
      </c>
      <c r="C3822" s="403">
        <v>44736</v>
      </c>
      <c r="D3822" t="s">
        <v>3543</v>
      </c>
      <c r="E3822" t="s">
        <v>21739</v>
      </c>
      <c r="F3822" t="s">
        <v>21740</v>
      </c>
      <c r="G3822" t="s">
        <v>21741</v>
      </c>
      <c r="H3822" t="s">
        <v>21742</v>
      </c>
      <c r="I3822" t="s">
        <v>2253</v>
      </c>
      <c r="J3822" t="s">
        <v>98</v>
      </c>
      <c r="K3822" t="s">
        <v>2189</v>
      </c>
      <c r="L3822" t="s">
        <v>3291</v>
      </c>
      <c r="M3822" t="s">
        <v>3198</v>
      </c>
      <c r="N3822" t="s">
        <v>5098</v>
      </c>
      <c r="O3822" t="s">
        <v>3012</v>
      </c>
      <c r="P3822" t="s">
        <v>4929</v>
      </c>
      <c r="Q3822" t="s">
        <v>2189</v>
      </c>
      <c r="R3822" t="b">
        <v>0</v>
      </c>
      <c r="S3822">
        <v>2000</v>
      </c>
      <c r="T3822" t="s">
        <v>3002</v>
      </c>
      <c r="U3822" t="s">
        <v>3003</v>
      </c>
      <c r="V3822">
        <v>2</v>
      </c>
      <c r="W3822" t="s">
        <v>3012</v>
      </c>
    </row>
    <row r="3823" spans="1:23" hidden="1" x14ac:dyDescent="0.35">
      <c r="A3823" t="s">
        <v>2189</v>
      </c>
      <c r="C3823" s="403">
        <v>44736</v>
      </c>
      <c r="D3823" t="s">
        <v>3543</v>
      </c>
      <c r="E3823" t="s">
        <v>21743</v>
      </c>
      <c r="F3823" t="s">
        <v>21744</v>
      </c>
      <c r="G3823" t="s">
        <v>21745</v>
      </c>
      <c r="H3823" t="s">
        <v>21746</v>
      </c>
      <c r="I3823" t="s">
        <v>21747</v>
      </c>
      <c r="J3823" t="s">
        <v>98</v>
      </c>
      <c r="K3823" t="s">
        <v>2189</v>
      </c>
      <c r="L3823" t="s">
        <v>4807</v>
      </c>
      <c r="M3823" t="s">
        <v>5350</v>
      </c>
      <c r="N3823" t="s">
        <v>5351</v>
      </c>
      <c r="O3823" t="s">
        <v>3012</v>
      </c>
      <c r="P3823" t="s">
        <v>5339</v>
      </c>
      <c r="Q3823" t="s">
        <v>2189</v>
      </c>
      <c r="R3823" t="b">
        <v>0</v>
      </c>
      <c r="S3823">
        <v>1000</v>
      </c>
      <c r="T3823" t="s">
        <v>3002</v>
      </c>
      <c r="U3823" t="s">
        <v>3003</v>
      </c>
      <c r="V3823">
        <v>1</v>
      </c>
      <c r="W3823" t="s">
        <v>3012</v>
      </c>
    </row>
    <row r="3824" spans="1:23" hidden="1" x14ac:dyDescent="0.35">
      <c r="A3824" t="s">
        <v>2189</v>
      </c>
      <c r="C3824" s="403">
        <v>44736</v>
      </c>
      <c r="D3824" t="s">
        <v>23536</v>
      </c>
      <c r="E3824" t="s">
        <v>21748</v>
      </c>
      <c r="F3824" t="s">
        <v>21749</v>
      </c>
      <c r="G3824" t="s">
        <v>6457</v>
      </c>
      <c r="H3824" t="s">
        <v>21750</v>
      </c>
      <c r="I3824" t="s">
        <v>2283</v>
      </c>
      <c r="J3824" t="s">
        <v>98</v>
      </c>
      <c r="K3824" t="s">
        <v>2189</v>
      </c>
      <c r="L3824" t="s">
        <v>5236</v>
      </c>
      <c r="M3824" t="s">
        <v>6370</v>
      </c>
      <c r="N3824" t="s">
        <v>21751</v>
      </c>
      <c r="O3824" t="s">
        <v>3012</v>
      </c>
      <c r="P3824" t="s">
        <v>6160</v>
      </c>
      <c r="Q3824" t="s">
        <v>2189</v>
      </c>
      <c r="R3824" t="b">
        <v>0</v>
      </c>
      <c r="S3824">
        <v>800</v>
      </c>
      <c r="T3824" t="s">
        <v>3002</v>
      </c>
      <c r="U3824" t="s">
        <v>3003</v>
      </c>
      <c r="V3824">
        <v>0.8</v>
      </c>
      <c r="W3824" t="s">
        <v>3012</v>
      </c>
    </row>
    <row r="3825" spans="1:23" hidden="1" x14ac:dyDescent="0.35">
      <c r="A3825" t="s">
        <v>419</v>
      </c>
      <c r="C3825" s="403">
        <v>44736</v>
      </c>
      <c r="D3825" t="s">
        <v>3543</v>
      </c>
      <c r="E3825" t="s">
        <v>21752</v>
      </c>
      <c r="F3825" t="s">
        <v>21753</v>
      </c>
      <c r="G3825" t="s">
        <v>21754</v>
      </c>
      <c r="H3825" t="s">
        <v>21755</v>
      </c>
      <c r="I3825" t="s">
        <v>2283</v>
      </c>
      <c r="J3825" t="s">
        <v>92</v>
      </c>
      <c r="K3825" t="s">
        <v>418</v>
      </c>
      <c r="L3825" t="s">
        <v>3047</v>
      </c>
      <c r="M3825" t="s">
        <v>16746</v>
      </c>
      <c r="N3825" t="s">
        <v>21756</v>
      </c>
      <c r="O3825" t="s">
        <v>3030</v>
      </c>
      <c r="P3825" t="s">
        <v>16746</v>
      </c>
      <c r="Q3825" t="s">
        <v>418</v>
      </c>
      <c r="R3825" t="b">
        <v>0</v>
      </c>
      <c r="S3825">
        <v>10000</v>
      </c>
      <c r="T3825" t="s">
        <v>3002</v>
      </c>
      <c r="U3825" t="s">
        <v>3003</v>
      </c>
      <c r="V3825">
        <v>10</v>
      </c>
      <c r="W3825" t="s">
        <v>3030</v>
      </c>
    </row>
    <row r="3826" spans="1:23" hidden="1" x14ac:dyDescent="0.35">
      <c r="A3826" t="s">
        <v>419</v>
      </c>
      <c r="C3826" s="403">
        <v>44736</v>
      </c>
      <c r="D3826" t="s">
        <v>3543</v>
      </c>
      <c r="E3826" t="s">
        <v>771</v>
      </c>
      <c r="F3826" t="s">
        <v>21757</v>
      </c>
      <c r="G3826" t="s">
        <v>2687</v>
      </c>
      <c r="H3826" t="s">
        <v>21758</v>
      </c>
      <c r="I3826" t="s">
        <v>1229</v>
      </c>
      <c r="J3826" t="s">
        <v>92</v>
      </c>
      <c r="K3826" t="s">
        <v>418</v>
      </c>
      <c r="L3826" t="s">
        <v>3047</v>
      </c>
      <c r="M3826" t="s">
        <v>16746</v>
      </c>
      <c r="N3826" t="s">
        <v>16747</v>
      </c>
      <c r="O3826" t="s">
        <v>3030</v>
      </c>
      <c r="P3826" t="s">
        <v>16746</v>
      </c>
      <c r="Q3826" t="s">
        <v>418</v>
      </c>
      <c r="R3826" t="b">
        <v>0</v>
      </c>
      <c r="S3826">
        <v>10000</v>
      </c>
      <c r="T3826" t="s">
        <v>3002</v>
      </c>
      <c r="U3826" t="s">
        <v>3003</v>
      </c>
      <c r="V3826">
        <v>10</v>
      </c>
      <c r="W3826" t="s">
        <v>3030</v>
      </c>
    </row>
    <row r="3827" spans="1:23" hidden="1" x14ac:dyDescent="0.35">
      <c r="A3827" t="s">
        <v>419</v>
      </c>
      <c r="C3827" s="403">
        <v>44736</v>
      </c>
      <c r="D3827" t="s">
        <v>3543</v>
      </c>
      <c r="E3827" t="s">
        <v>21759</v>
      </c>
      <c r="F3827" t="s">
        <v>21760</v>
      </c>
      <c r="G3827" t="s">
        <v>2300</v>
      </c>
      <c r="H3827" t="s">
        <v>21761</v>
      </c>
      <c r="I3827" t="s">
        <v>20027</v>
      </c>
      <c r="J3827" t="s">
        <v>96</v>
      </c>
      <c r="K3827" t="s">
        <v>429</v>
      </c>
      <c r="L3827" t="s">
        <v>4163</v>
      </c>
      <c r="M3827" t="s">
        <v>21762</v>
      </c>
      <c r="N3827" t="s">
        <v>21763</v>
      </c>
      <c r="O3827" t="s">
        <v>1798</v>
      </c>
      <c r="P3827" t="s">
        <v>21762</v>
      </c>
      <c r="Q3827" t="s">
        <v>429</v>
      </c>
      <c r="R3827" t="b">
        <v>0</v>
      </c>
      <c r="S3827">
        <v>5000</v>
      </c>
      <c r="T3827" t="s">
        <v>3002</v>
      </c>
      <c r="U3827" t="s">
        <v>3003</v>
      </c>
      <c r="V3827">
        <v>5</v>
      </c>
      <c r="W3827" t="s">
        <v>9935</v>
      </c>
    </row>
    <row r="3828" spans="1:23" hidden="1" x14ac:dyDescent="0.35">
      <c r="A3828" t="s">
        <v>419</v>
      </c>
      <c r="C3828" s="403">
        <v>44736</v>
      </c>
      <c r="D3828" t="s">
        <v>3543</v>
      </c>
      <c r="E3828" t="s">
        <v>21764</v>
      </c>
      <c r="F3828" t="s">
        <v>21765</v>
      </c>
      <c r="G3828" t="s">
        <v>2367</v>
      </c>
      <c r="H3828" t="s">
        <v>21766</v>
      </c>
      <c r="I3828" t="s">
        <v>16772</v>
      </c>
      <c r="J3828" t="s">
        <v>92</v>
      </c>
      <c r="K3828" t="s">
        <v>418</v>
      </c>
      <c r="L3828" t="s">
        <v>3540</v>
      </c>
      <c r="M3828" t="s">
        <v>21767</v>
      </c>
      <c r="N3828" t="s">
        <v>21768</v>
      </c>
      <c r="O3828" t="s">
        <v>3030</v>
      </c>
      <c r="P3828" t="s">
        <v>16797</v>
      </c>
      <c r="Q3828" t="s">
        <v>418</v>
      </c>
      <c r="R3828" t="b">
        <v>0</v>
      </c>
      <c r="S3828">
        <v>6000</v>
      </c>
      <c r="T3828" t="s">
        <v>3002</v>
      </c>
      <c r="U3828" t="s">
        <v>3003</v>
      </c>
      <c r="V3828">
        <v>6</v>
      </c>
      <c r="W3828" t="s">
        <v>3030</v>
      </c>
    </row>
    <row r="3829" spans="1:23" hidden="1" x14ac:dyDescent="0.35">
      <c r="A3829" t="s">
        <v>381</v>
      </c>
      <c r="C3829" s="403">
        <v>44735</v>
      </c>
      <c r="D3829" t="s">
        <v>3543</v>
      </c>
      <c r="E3829" t="s">
        <v>21769</v>
      </c>
      <c r="F3829" t="s">
        <v>21770</v>
      </c>
      <c r="G3829" t="s">
        <v>19882</v>
      </c>
      <c r="H3829" t="s">
        <v>21771</v>
      </c>
      <c r="I3829" t="s">
        <v>19882</v>
      </c>
      <c r="J3829" t="s">
        <v>97</v>
      </c>
      <c r="K3829" t="s">
        <v>444</v>
      </c>
      <c r="L3829" t="s">
        <v>12118</v>
      </c>
      <c r="M3829" t="s">
        <v>1798</v>
      </c>
      <c r="N3829" t="s">
        <v>21772</v>
      </c>
      <c r="O3829" t="s">
        <v>3021</v>
      </c>
      <c r="P3829" t="s">
        <v>12121</v>
      </c>
      <c r="Q3829" t="s">
        <v>415</v>
      </c>
      <c r="R3829" t="b">
        <v>0</v>
      </c>
      <c r="S3829">
        <v>30000</v>
      </c>
      <c r="T3829" t="s">
        <v>3002</v>
      </c>
      <c r="U3829" t="s">
        <v>3003</v>
      </c>
      <c r="V3829">
        <v>30</v>
      </c>
      <c r="W3829" t="s">
        <v>3021</v>
      </c>
    </row>
    <row r="3830" spans="1:23" hidden="1" x14ac:dyDescent="0.35">
      <c r="A3830" t="s">
        <v>381</v>
      </c>
      <c r="C3830" s="403">
        <v>44735</v>
      </c>
      <c r="D3830" t="s">
        <v>3543</v>
      </c>
      <c r="E3830" t="s">
        <v>21773</v>
      </c>
      <c r="F3830" t="s">
        <v>21774</v>
      </c>
      <c r="G3830" t="s">
        <v>21775</v>
      </c>
      <c r="H3830" t="s">
        <v>21776</v>
      </c>
      <c r="I3830" t="s">
        <v>2325</v>
      </c>
      <c r="J3830" t="s">
        <v>89</v>
      </c>
      <c r="K3830" t="s">
        <v>380</v>
      </c>
      <c r="L3830" t="s">
        <v>3047</v>
      </c>
      <c r="M3830" t="s">
        <v>3724</v>
      </c>
      <c r="N3830" t="s">
        <v>21777</v>
      </c>
      <c r="O3830" t="s">
        <v>3030</v>
      </c>
      <c r="P3830" t="s">
        <v>3216</v>
      </c>
      <c r="Q3830" t="s">
        <v>456</v>
      </c>
      <c r="R3830" t="b">
        <v>0</v>
      </c>
      <c r="S3830">
        <v>50000</v>
      </c>
      <c r="T3830" t="s">
        <v>3648</v>
      </c>
      <c r="U3830" t="s">
        <v>3003</v>
      </c>
      <c r="V3830">
        <v>50</v>
      </c>
      <c r="W3830" t="s">
        <v>3030</v>
      </c>
    </row>
    <row r="3831" spans="1:23" hidden="1" x14ac:dyDescent="0.35">
      <c r="A3831" t="s">
        <v>2189</v>
      </c>
      <c r="C3831" s="403">
        <v>44735</v>
      </c>
      <c r="D3831" t="s">
        <v>3543</v>
      </c>
      <c r="E3831" t="s">
        <v>21778</v>
      </c>
      <c r="F3831" t="s">
        <v>21779</v>
      </c>
      <c r="G3831" t="s">
        <v>21780</v>
      </c>
      <c r="H3831" t="s">
        <v>21781</v>
      </c>
      <c r="I3831" t="s">
        <v>21782</v>
      </c>
      <c r="J3831" t="s">
        <v>98</v>
      </c>
      <c r="K3831" t="s">
        <v>2189</v>
      </c>
      <c r="L3831" t="s">
        <v>4807</v>
      </c>
      <c r="M3831" t="s">
        <v>6424</v>
      </c>
      <c r="N3831" t="s">
        <v>6977</v>
      </c>
      <c r="O3831" t="s">
        <v>3012</v>
      </c>
      <c r="P3831" t="s">
        <v>6424</v>
      </c>
      <c r="Q3831" t="s">
        <v>2189</v>
      </c>
      <c r="R3831" t="b">
        <v>0</v>
      </c>
      <c r="S3831">
        <v>200</v>
      </c>
      <c r="T3831" t="s">
        <v>3002</v>
      </c>
      <c r="U3831" t="s">
        <v>3003</v>
      </c>
      <c r="V3831">
        <v>0.2</v>
      </c>
      <c r="W3831" t="s">
        <v>3012</v>
      </c>
    </row>
    <row r="3832" spans="1:23" hidden="1" x14ac:dyDescent="0.35">
      <c r="A3832" t="s">
        <v>381</v>
      </c>
      <c r="C3832" s="403">
        <v>44735</v>
      </c>
      <c r="D3832" t="s">
        <v>3543</v>
      </c>
      <c r="E3832" t="s">
        <v>21783</v>
      </c>
      <c r="F3832" t="s">
        <v>21784</v>
      </c>
      <c r="G3832" t="s">
        <v>21785</v>
      </c>
      <c r="H3832" t="s">
        <v>21786</v>
      </c>
      <c r="I3832" t="s">
        <v>2461</v>
      </c>
      <c r="J3832" t="s">
        <v>97</v>
      </c>
      <c r="K3832" t="s">
        <v>444</v>
      </c>
      <c r="L3832" t="s">
        <v>12889</v>
      </c>
      <c r="M3832" t="s">
        <v>1798</v>
      </c>
      <c r="N3832" t="s">
        <v>21787</v>
      </c>
      <c r="O3832" t="s">
        <v>3012</v>
      </c>
      <c r="P3832" t="s">
        <v>12891</v>
      </c>
      <c r="Q3832" t="s">
        <v>415</v>
      </c>
      <c r="R3832" t="b">
        <v>0</v>
      </c>
      <c r="S3832">
        <v>1000</v>
      </c>
      <c r="T3832" t="s">
        <v>3002</v>
      </c>
      <c r="U3832" t="s">
        <v>3003</v>
      </c>
      <c r="V3832">
        <v>1</v>
      </c>
      <c r="W3832" t="s">
        <v>3012</v>
      </c>
    </row>
    <row r="3833" spans="1:23" hidden="1" x14ac:dyDescent="0.35">
      <c r="A3833" t="s">
        <v>2189</v>
      </c>
      <c r="C3833" s="403">
        <v>44735</v>
      </c>
      <c r="D3833" t="s">
        <v>3543</v>
      </c>
      <c r="E3833" t="s">
        <v>21788</v>
      </c>
      <c r="F3833" t="s">
        <v>21789</v>
      </c>
      <c r="G3833" t="s">
        <v>21790</v>
      </c>
      <c r="H3833" t="s">
        <v>21791</v>
      </c>
      <c r="I3833" t="s">
        <v>2405</v>
      </c>
      <c r="J3833" t="s">
        <v>98</v>
      </c>
      <c r="K3833" t="s">
        <v>2189</v>
      </c>
      <c r="L3833" t="s">
        <v>5236</v>
      </c>
      <c r="M3833" t="s">
        <v>5978</v>
      </c>
      <c r="N3833" t="s">
        <v>5961</v>
      </c>
      <c r="O3833" t="s">
        <v>3012</v>
      </c>
      <c r="P3833" t="s">
        <v>5980</v>
      </c>
      <c r="Q3833" t="s">
        <v>2189</v>
      </c>
      <c r="R3833" t="b">
        <v>0</v>
      </c>
      <c r="S3833">
        <v>1000</v>
      </c>
      <c r="T3833" t="s">
        <v>3002</v>
      </c>
      <c r="U3833" t="s">
        <v>3003</v>
      </c>
      <c r="V3833">
        <v>1</v>
      </c>
      <c r="W3833" t="s">
        <v>3012</v>
      </c>
    </row>
    <row r="3834" spans="1:23" hidden="1" x14ac:dyDescent="0.35">
      <c r="A3834" t="s">
        <v>2189</v>
      </c>
      <c r="C3834" s="403">
        <v>44735</v>
      </c>
      <c r="D3834" t="s">
        <v>3661</v>
      </c>
      <c r="E3834" t="s">
        <v>21792</v>
      </c>
      <c r="F3834" t="s">
        <v>21793</v>
      </c>
      <c r="G3834" t="s">
        <v>21794</v>
      </c>
      <c r="H3834" t="s">
        <v>21795</v>
      </c>
      <c r="I3834" t="s">
        <v>2645</v>
      </c>
      <c r="J3834" t="s">
        <v>98</v>
      </c>
      <c r="K3834" t="s">
        <v>2189</v>
      </c>
      <c r="L3834" t="s">
        <v>5236</v>
      </c>
      <c r="M3834" t="s">
        <v>5980</v>
      </c>
      <c r="N3834" t="s">
        <v>21796</v>
      </c>
      <c r="O3834" t="s">
        <v>3012</v>
      </c>
      <c r="P3834" t="s">
        <v>5980</v>
      </c>
      <c r="Q3834" t="s">
        <v>2189</v>
      </c>
      <c r="R3834" t="b">
        <v>0</v>
      </c>
      <c r="S3834">
        <v>2000</v>
      </c>
      <c r="T3834" t="s">
        <v>3002</v>
      </c>
      <c r="U3834" t="s">
        <v>3003</v>
      </c>
      <c r="V3834">
        <v>2</v>
      </c>
      <c r="W3834" t="s">
        <v>3012</v>
      </c>
    </row>
    <row r="3835" spans="1:23" hidden="1" x14ac:dyDescent="0.35">
      <c r="A3835" t="s">
        <v>2189</v>
      </c>
      <c r="C3835" s="403">
        <v>44735</v>
      </c>
      <c r="D3835" t="s">
        <v>3661</v>
      </c>
      <c r="E3835" t="s">
        <v>2475</v>
      </c>
      <c r="F3835" t="s">
        <v>21797</v>
      </c>
      <c r="G3835" t="s">
        <v>1048</v>
      </c>
      <c r="H3835" t="s">
        <v>21798</v>
      </c>
      <c r="I3835" t="s">
        <v>2279</v>
      </c>
      <c r="J3835" t="s">
        <v>98</v>
      </c>
      <c r="K3835" t="s">
        <v>2189</v>
      </c>
      <c r="L3835" t="s">
        <v>5236</v>
      </c>
      <c r="M3835" t="s">
        <v>5980</v>
      </c>
      <c r="N3835" t="s">
        <v>6207</v>
      </c>
      <c r="O3835" t="s">
        <v>3030</v>
      </c>
      <c r="P3835" t="s">
        <v>5980</v>
      </c>
      <c r="Q3835" t="s">
        <v>2189</v>
      </c>
      <c r="R3835" t="b">
        <v>0</v>
      </c>
      <c r="S3835">
        <v>5000</v>
      </c>
      <c r="T3835" t="s">
        <v>3013</v>
      </c>
      <c r="U3835" t="s">
        <v>3003</v>
      </c>
      <c r="V3835">
        <v>5</v>
      </c>
      <c r="W3835" t="s">
        <v>3030</v>
      </c>
    </row>
    <row r="3836" spans="1:23" hidden="1" x14ac:dyDescent="0.35">
      <c r="A3836" t="s">
        <v>2189</v>
      </c>
      <c r="C3836" s="403">
        <v>44735</v>
      </c>
      <c r="D3836" t="s">
        <v>3543</v>
      </c>
      <c r="E3836" t="s">
        <v>21799</v>
      </c>
      <c r="F3836" t="s">
        <v>21800</v>
      </c>
      <c r="G3836" t="s">
        <v>21801</v>
      </c>
      <c r="H3836" t="s">
        <v>21802</v>
      </c>
      <c r="I3836" t="s">
        <v>2301</v>
      </c>
      <c r="J3836" t="s">
        <v>98</v>
      </c>
      <c r="K3836" t="s">
        <v>2189</v>
      </c>
      <c r="L3836" t="s">
        <v>5236</v>
      </c>
      <c r="M3836" t="s">
        <v>4992</v>
      </c>
      <c r="N3836" t="s">
        <v>21803</v>
      </c>
      <c r="O3836" t="s">
        <v>3012</v>
      </c>
      <c r="P3836" t="s">
        <v>4992</v>
      </c>
      <c r="Q3836" t="s">
        <v>2189</v>
      </c>
      <c r="R3836" t="b">
        <v>0</v>
      </c>
      <c r="S3836">
        <v>300</v>
      </c>
      <c r="T3836" t="s">
        <v>3002</v>
      </c>
      <c r="U3836" t="s">
        <v>3003</v>
      </c>
      <c r="V3836">
        <v>0.3</v>
      </c>
      <c r="W3836" t="s">
        <v>3012</v>
      </c>
    </row>
    <row r="3837" spans="1:23" hidden="1" x14ac:dyDescent="0.35">
      <c r="A3837" t="s">
        <v>2189</v>
      </c>
      <c r="C3837" s="403">
        <v>44735</v>
      </c>
      <c r="D3837" t="s">
        <v>3543</v>
      </c>
      <c r="E3837" t="s">
        <v>21804</v>
      </c>
      <c r="F3837" t="s">
        <v>21805</v>
      </c>
      <c r="G3837" t="s">
        <v>21806</v>
      </c>
      <c r="H3837" t="s">
        <v>21807</v>
      </c>
      <c r="I3837" t="s">
        <v>7001</v>
      </c>
      <c r="J3837" t="s">
        <v>98</v>
      </c>
      <c r="K3837" t="s">
        <v>2189</v>
      </c>
      <c r="L3837" t="s">
        <v>5236</v>
      </c>
      <c r="M3837" t="s">
        <v>6222</v>
      </c>
      <c r="N3837" t="s">
        <v>21808</v>
      </c>
      <c r="O3837" t="s">
        <v>3012</v>
      </c>
      <c r="P3837" t="s">
        <v>5237</v>
      </c>
      <c r="Q3837" t="s">
        <v>2189</v>
      </c>
      <c r="R3837" t="b">
        <v>0</v>
      </c>
      <c r="S3837">
        <v>3000</v>
      </c>
      <c r="T3837" t="s">
        <v>3002</v>
      </c>
      <c r="U3837" t="s">
        <v>3003</v>
      </c>
      <c r="V3837">
        <v>3</v>
      </c>
      <c r="W3837" t="s">
        <v>3012</v>
      </c>
    </row>
    <row r="3838" spans="1:23" hidden="1" x14ac:dyDescent="0.35">
      <c r="A3838" t="s">
        <v>2189</v>
      </c>
      <c r="C3838" s="403">
        <v>44735</v>
      </c>
      <c r="D3838" t="s">
        <v>3543</v>
      </c>
      <c r="E3838" t="s">
        <v>21809</v>
      </c>
      <c r="F3838" t="s">
        <v>21810</v>
      </c>
      <c r="G3838" t="s">
        <v>21811</v>
      </c>
      <c r="H3838" t="s">
        <v>21812</v>
      </c>
      <c r="I3838" t="s">
        <v>145</v>
      </c>
      <c r="J3838" t="s">
        <v>98</v>
      </c>
      <c r="K3838" t="s">
        <v>2189</v>
      </c>
      <c r="L3838" t="s">
        <v>5236</v>
      </c>
      <c r="M3838" t="s">
        <v>6370</v>
      </c>
      <c r="N3838" t="s">
        <v>21813</v>
      </c>
      <c r="O3838" t="s">
        <v>3012</v>
      </c>
      <c r="P3838" t="s">
        <v>6160</v>
      </c>
      <c r="Q3838" t="s">
        <v>2189</v>
      </c>
      <c r="R3838" t="b">
        <v>0</v>
      </c>
      <c r="S3838">
        <v>2000</v>
      </c>
      <c r="T3838" t="s">
        <v>3002</v>
      </c>
      <c r="U3838" t="s">
        <v>3003</v>
      </c>
      <c r="V3838">
        <v>2</v>
      </c>
      <c r="W3838" t="s">
        <v>3012</v>
      </c>
    </row>
    <row r="3839" spans="1:23" hidden="1" x14ac:dyDescent="0.35">
      <c r="A3839" t="s">
        <v>419</v>
      </c>
      <c r="C3839" s="403">
        <v>44735</v>
      </c>
      <c r="D3839" t="s">
        <v>16741</v>
      </c>
      <c r="E3839" t="s">
        <v>21814</v>
      </c>
      <c r="F3839" t="s">
        <v>21815</v>
      </c>
      <c r="G3839" t="s">
        <v>21816</v>
      </c>
      <c r="H3839" t="s">
        <v>21817</v>
      </c>
      <c r="I3839" t="s">
        <v>2467</v>
      </c>
      <c r="J3839" t="s">
        <v>92</v>
      </c>
      <c r="K3839" t="s">
        <v>418</v>
      </c>
      <c r="L3839" t="s">
        <v>3047</v>
      </c>
      <c r="M3839" t="s">
        <v>16746</v>
      </c>
      <c r="N3839" t="s">
        <v>16747</v>
      </c>
      <c r="O3839" t="s">
        <v>3030</v>
      </c>
      <c r="P3839" t="s">
        <v>16746</v>
      </c>
      <c r="Q3839" t="s">
        <v>418</v>
      </c>
      <c r="R3839" t="b">
        <v>0</v>
      </c>
      <c r="S3839">
        <v>5000</v>
      </c>
      <c r="T3839" t="s">
        <v>3002</v>
      </c>
      <c r="U3839" t="s">
        <v>3003</v>
      </c>
      <c r="V3839">
        <v>5</v>
      </c>
      <c r="W3839" t="s">
        <v>3030</v>
      </c>
    </row>
    <row r="3840" spans="1:23" hidden="1" x14ac:dyDescent="0.35">
      <c r="A3840" t="s">
        <v>2189</v>
      </c>
      <c r="C3840" s="403">
        <v>44735</v>
      </c>
      <c r="D3840" t="s">
        <v>3543</v>
      </c>
      <c r="E3840" t="s">
        <v>21818</v>
      </c>
      <c r="F3840" t="s">
        <v>21819</v>
      </c>
      <c r="G3840" t="s">
        <v>21820</v>
      </c>
      <c r="H3840" t="s">
        <v>21821</v>
      </c>
      <c r="I3840" t="s">
        <v>2621</v>
      </c>
      <c r="J3840" t="s">
        <v>98</v>
      </c>
      <c r="K3840" t="s">
        <v>2189</v>
      </c>
      <c r="L3840" t="s">
        <v>4861</v>
      </c>
      <c r="M3840" t="s">
        <v>10472</v>
      </c>
      <c r="N3840" t="s">
        <v>21822</v>
      </c>
      <c r="O3840" t="s">
        <v>3012</v>
      </c>
      <c r="P3840" t="s">
        <v>7354</v>
      </c>
      <c r="Q3840" t="s">
        <v>2189</v>
      </c>
      <c r="R3840" t="b">
        <v>0</v>
      </c>
      <c r="S3840">
        <v>2000</v>
      </c>
      <c r="T3840" t="s">
        <v>3002</v>
      </c>
      <c r="U3840" t="s">
        <v>3003</v>
      </c>
      <c r="V3840">
        <v>2</v>
      </c>
      <c r="W3840" t="s">
        <v>3012</v>
      </c>
    </row>
    <row r="3841" spans="1:23" hidden="1" x14ac:dyDescent="0.35">
      <c r="A3841" t="s">
        <v>2189</v>
      </c>
      <c r="C3841" s="403">
        <v>44735</v>
      </c>
      <c r="D3841" t="s">
        <v>3543</v>
      </c>
      <c r="E3841" t="s">
        <v>21823</v>
      </c>
      <c r="F3841" t="s">
        <v>21824</v>
      </c>
      <c r="G3841" t="s">
        <v>21825</v>
      </c>
      <c r="H3841" t="s">
        <v>21826</v>
      </c>
      <c r="I3841" t="s">
        <v>136</v>
      </c>
      <c r="J3841" t="s">
        <v>98</v>
      </c>
      <c r="K3841" t="s">
        <v>2189</v>
      </c>
      <c r="L3841" t="s">
        <v>4861</v>
      </c>
      <c r="M3841" t="s">
        <v>8965</v>
      </c>
      <c r="N3841" t="s">
        <v>21827</v>
      </c>
      <c r="O3841" t="s">
        <v>3012</v>
      </c>
      <c r="P3841" t="s">
        <v>7354</v>
      </c>
      <c r="Q3841" t="s">
        <v>2189</v>
      </c>
      <c r="R3841" t="b">
        <v>0</v>
      </c>
      <c r="S3841">
        <v>0</v>
      </c>
      <c r="T3841" t="s">
        <v>3002</v>
      </c>
      <c r="U3841" t="s">
        <v>3003</v>
      </c>
      <c r="V3841">
        <v>0</v>
      </c>
      <c r="W3841" t="s">
        <v>3012</v>
      </c>
    </row>
    <row r="3842" spans="1:23" hidden="1" x14ac:dyDescent="0.35">
      <c r="A3842" t="s">
        <v>419</v>
      </c>
      <c r="C3842" s="403">
        <v>44735</v>
      </c>
      <c r="D3842" t="s">
        <v>3661</v>
      </c>
      <c r="E3842" t="s">
        <v>2099</v>
      </c>
      <c r="F3842" t="s">
        <v>21828</v>
      </c>
      <c r="G3842" t="s">
        <v>2104</v>
      </c>
      <c r="H3842" t="s">
        <v>21829</v>
      </c>
      <c r="I3842" t="s">
        <v>2507</v>
      </c>
      <c r="J3842" t="s">
        <v>96</v>
      </c>
      <c r="K3842" t="s">
        <v>507</v>
      </c>
      <c r="L3842" t="s">
        <v>8481</v>
      </c>
      <c r="M3842" t="s">
        <v>5013</v>
      </c>
      <c r="N3842" t="s">
        <v>11419</v>
      </c>
      <c r="O3842" t="s">
        <v>3021</v>
      </c>
      <c r="P3842" t="s">
        <v>8687</v>
      </c>
      <c r="Q3842" t="s">
        <v>429</v>
      </c>
      <c r="R3842" t="b">
        <v>0</v>
      </c>
      <c r="S3842">
        <v>6000</v>
      </c>
      <c r="T3842" t="s">
        <v>3013</v>
      </c>
      <c r="U3842" t="s">
        <v>3003</v>
      </c>
      <c r="V3842">
        <v>6</v>
      </c>
      <c r="W3842" t="s">
        <v>3021</v>
      </c>
    </row>
    <row r="3843" spans="1:23" hidden="1" x14ac:dyDescent="0.35">
      <c r="A3843" t="s">
        <v>381</v>
      </c>
      <c r="C3843" s="403">
        <v>44734</v>
      </c>
      <c r="D3843" t="s">
        <v>3543</v>
      </c>
      <c r="E3843" t="s">
        <v>21830</v>
      </c>
      <c r="F3843" t="s">
        <v>21831</v>
      </c>
      <c r="G3843" t="s">
        <v>21832</v>
      </c>
      <c r="H3843" t="s">
        <v>21833</v>
      </c>
      <c r="I3843" t="s">
        <v>4661</v>
      </c>
      <c r="J3843" t="s">
        <v>94</v>
      </c>
      <c r="K3843" t="s">
        <v>456</v>
      </c>
      <c r="L3843" t="s">
        <v>3146</v>
      </c>
      <c r="M3843" t="s">
        <v>21834</v>
      </c>
      <c r="N3843" t="s">
        <v>21835</v>
      </c>
      <c r="O3843" t="s">
        <v>3030</v>
      </c>
      <c r="P3843" t="s">
        <v>21836</v>
      </c>
      <c r="Q3843" t="s">
        <v>456</v>
      </c>
      <c r="R3843" t="b">
        <v>0</v>
      </c>
      <c r="S3843">
        <v>20000</v>
      </c>
      <c r="T3843" t="s">
        <v>3002</v>
      </c>
      <c r="U3843" t="s">
        <v>3003</v>
      </c>
      <c r="V3843">
        <v>20</v>
      </c>
      <c r="W3843" t="s">
        <v>3030</v>
      </c>
    </row>
    <row r="3844" spans="1:23" hidden="1" x14ac:dyDescent="0.35">
      <c r="A3844" t="s">
        <v>2189</v>
      </c>
      <c r="C3844" s="403">
        <v>44734</v>
      </c>
      <c r="D3844" t="s">
        <v>3543</v>
      </c>
      <c r="E3844" t="s">
        <v>21837</v>
      </c>
      <c r="F3844" t="s">
        <v>21838</v>
      </c>
      <c r="G3844" t="s">
        <v>21839</v>
      </c>
      <c r="H3844" t="s">
        <v>6088</v>
      </c>
      <c r="I3844" t="s">
        <v>2289</v>
      </c>
      <c r="J3844" t="s">
        <v>98</v>
      </c>
      <c r="K3844" t="s">
        <v>2189</v>
      </c>
      <c r="L3844" t="s">
        <v>5236</v>
      </c>
      <c r="M3844" t="s">
        <v>5978</v>
      </c>
      <c r="N3844" t="s">
        <v>5961</v>
      </c>
      <c r="O3844" t="s">
        <v>3021</v>
      </c>
      <c r="P3844" t="s">
        <v>5980</v>
      </c>
      <c r="Q3844" t="s">
        <v>2189</v>
      </c>
      <c r="R3844" t="b">
        <v>1</v>
      </c>
      <c r="S3844">
        <v>10</v>
      </c>
      <c r="T3844" t="s">
        <v>3002</v>
      </c>
      <c r="U3844" t="s">
        <v>3003</v>
      </c>
      <c r="V3844">
        <v>0.01</v>
      </c>
      <c r="W3844" t="s">
        <v>3021</v>
      </c>
    </row>
    <row r="3845" spans="1:23" hidden="1" x14ac:dyDescent="0.35">
      <c r="A3845" t="s">
        <v>2189</v>
      </c>
      <c r="C3845" s="403">
        <v>44734</v>
      </c>
      <c r="D3845" t="s">
        <v>3543</v>
      </c>
      <c r="E3845" t="s">
        <v>21840</v>
      </c>
      <c r="F3845" t="s">
        <v>21841</v>
      </c>
      <c r="G3845" t="s">
        <v>21842</v>
      </c>
      <c r="H3845" t="s">
        <v>21843</v>
      </c>
      <c r="I3845" t="s">
        <v>21844</v>
      </c>
      <c r="J3845" t="s">
        <v>98</v>
      </c>
      <c r="K3845" t="s">
        <v>2189</v>
      </c>
      <c r="L3845" t="s">
        <v>5236</v>
      </c>
      <c r="M3845" t="s">
        <v>5978</v>
      </c>
      <c r="N3845" t="s">
        <v>21845</v>
      </c>
      <c r="O3845" t="s">
        <v>3012</v>
      </c>
      <c r="P3845" t="s">
        <v>5980</v>
      </c>
      <c r="Q3845" t="s">
        <v>2189</v>
      </c>
      <c r="R3845" t="b">
        <v>0</v>
      </c>
      <c r="S3845">
        <v>5000</v>
      </c>
      <c r="T3845" t="s">
        <v>3002</v>
      </c>
      <c r="U3845" t="s">
        <v>3003</v>
      </c>
      <c r="V3845">
        <v>5</v>
      </c>
      <c r="W3845" t="s">
        <v>3012</v>
      </c>
    </row>
    <row r="3846" spans="1:23" hidden="1" x14ac:dyDescent="0.35">
      <c r="A3846" t="s">
        <v>2189</v>
      </c>
      <c r="C3846" s="403">
        <v>44734</v>
      </c>
      <c r="D3846" t="s">
        <v>3543</v>
      </c>
      <c r="E3846" t="s">
        <v>21846</v>
      </c>
      <c r="F3846" t="s">
        <v>21847</v>
      </c>
      <c r="G3846" t="s">
        <v>21848</v>
      </c>
      <c r="H3846" t="s">
        <v>21849</v>
      </c>
      <c r="I3846" t="s">
        <v>2279</v>
      </c>
      <c r="J3846" t="s">
        <v>98</v>
      </c>
      <c r="K3846" t="s">
        <v>2189</v>
      </c>
      <c r="L3846" t="s">
        <v>9300</v>
      </c>
      <c r="M3846" t="s">
        <v>15135</v>
      </c>
      <c r="N3846" t="s">
        <v>21850</v>
      </c>
      <c r="O3846" t="s">
        <v>3021</v>
      </c>
      <c r="P3846" t="s">
        <v>15137</v>
      </c>
      <c r="Q3846" t="s">
        <v>2189</v>
      </c>
      <c r="R3846" t="b">
        <v>0</v>
      </c>
      <c r="S3846">
        <v>7000</v>
      </c>
      <c r="T3846" t="s">
        <v>3002</v>
      </c>
      <c r="U3846" t="s">
        <v>3003</v>
      </c>
      <c r="V3846">
        <v>7</v>
      </c>
      <c r="W3846" t="s">
        <v>3021</v>
      </c>
    </row>
    <row r="3847" spans="1:23" hidden="1" x14ac:dyDescent="0.35">
      <c r="A3847" t="s">
        <v>419</v>
      </c>
      <c r="C3847" s="403">
        <v>44734</v>
      </c>
      <c r="D3847" t="s">
        <v>3661</v>
      </c>
      <c r="E3847" t="s">
        <v>1706</v>
      </c>
      <c r="F3847" t="s">
        <v>21851</v>
      </c>
      <c r="G3847" t="s">
        <v>1712</v>
      </c>
      <c r="H3847" t="s">
        <v>21852</v>
      </c>
      <c r="I3847" t="s">
        <v>1712</v>
      </c>
      <c r="J3847" t="s">
        <v>96</v>
      </c>
      <c r="K3847" t="s">
        <v>544</v>
      </c>
      <c r="L3847" t="s">
        <v>3047</v>
      </c>
      <c r="M3847" t="s">
        <v>14134</v>
      </c>
      <c r="N3847" t="s">
        <v>21853</v>
      </c>
      <c r="O3847" t="s">
        <v>3021</v>
      </c>
      <c r="P3847" t="s">
        <v>14134</v>
      </c>
      <c r="Q3847" t="s">
        <v>499</v>
      </c>
      <c r="R3847" t="b">
        <v>0</v>
      </c>
      <c r="S3847">
        <v>10000</v>
      </c>
      <c r="T3847" t="s">
        <v>3013</v>
      </c>
      <c r="U3847" t="s">
        <v>3003</v>
      </c>
      <c r="V3847">
        <v>10</v>
      </c>
      <c r="W3847" t="s">
        <v>3021</v>
      </c>
    </row>
    <row r="3848" spans="1:23" hidden="1" x14ac:dyDescent="0.35">
      <c r="A3848" t="s">
        <v>2189</v>
      </c>
      <c r="C3848" s="403">
        <v>44734</v>
      </c>
      <c r="D3848" t="s">
        <v>3543</v>
      </c>
      <c r="E3848" t="s">
        <v>21854</v>
      </c>
      <c r="F3848" t="s">
        <v>21855</v>
      </c>
      <c r="G3848" t="s">
        <v>4755</v>
      </c>
      <c r="H3848" t="s">
        <v>21856</v>
      </c>
      <c r="I3848" t="s">
        <v>21857</v>
      </c>
      <c r="J3848" t="s">
        <v>98</v>
      </c>
      <c r="K3848" t="s">
        <v>2189</v>
      </c>
      <c r="L3848" t="s">
        <v>4861</v>
      </c>
      <c r="M3848" t="s">
        <v>7438</v>
      </c>
      <c r="N3848" t="s">
        <v>12175</v>
      </c>
      <c r="O3848" t="s">
        <v>3012</v>
      </c>
      <c r="P3848" t="s">
        <v>7440</v>
      </c>
      <c r="Q3848" t="s">
        <v>2189</v>
      </c>
      <c r="R3848" t="b">
        <v>0</v>
      </c>
      <c r="S3848">
        <v>4000</v>
      </c>
      <c r="T3848" t="s">
        <v>3002</v>
      </c>
      <c r="U3848" t="s">
        <v>3003</v>
      </c>
      <c r="V3848">
        <v>4</v>
      </c>
      <c r="W3848" t="s">
        <v>3012</v>
      </c>
    </row>
    <row r="3849" spans="1:23" hidden="1" x14ac:dyDescent="0.35">
      <c r="A3849" t="s">
        <v>2189</v>
      </c>
      <c r="C3849" s="403">
        <v>44734</v>
      </c>
      <c r="D3849" t="s">
        <v>3543</v>
      </c>
      <c r="E3849" t="s">
        <v>21858</v>
      </c>
      <c r="F3849" t="s">
        <v>21859</v>
      </c>
      <c r="G3849" t="s">
        <v>21860</v>
      </c>
      <c r="H3849" t="s">
        <v>21861</v>
      </c>
      <c r="I3849" t="s">
        <v>21860</v>
      </c>
      <c r="J3849" t="s">
        <v>98</v>
      </c>
      <c r="K3849" t="s">
        <v>2189</v>
      </c>
      <c r="L3849" t="s">
        <v>4861</v>
      </c>
      <c r="M3849" t="s">
        <v>7438</v>
      </c>
      <c r="N3849" t="s">
        <v>21862</v>
      </c>
      <c r="O3849" t="s">
        <v>3021</v>
      </c>
      <c r="P3849" t="s">
        <v>7440</v>
      </c>
      <c r="Q3849" t="s">
        <v>2189</v>
      </c>
      <c r="R3849" t="b">
        <v>0</v>
      </c>
      <c r="S3849">
        <v>11000</v>
      </c>
      <c r="T3849" t="s">
        <v>3002</v>
      </c>
      <c r="U3849" t="s">
        <v>3003</v>
      </c>
      <c r="V3849">
        <v>11</v>
      </c>
      <c r="W3849" t="s">
        <v>3021</v>
      </c>
    </row>
    <row r="3850" spans="1:23" hidden="1" x14ac:dyDescent="0.35">
      <c r="A3850" t="s">
        <v>2189</v>
      </c>
      <c r="C3850" s="403">
        <v>44734</v>
      </c>
      <c r="D3850" t="s">
        <v>3543</v>
      </c>
      <c r="E3850" t="s">
        <v>21863</v>
      </c>
      <c r="F3850" t="s">
        <v>21864</v>
      </c>
      <c r="G3850" t="s">
        <v>21865</v>
      </c>
      <c r="H3850" t="s">
        <v>21866</v>
      </c>
      <c r="I3850" t="s">
        <v>2289</v>
      </c>
      <c r="J3850" t="s">
        <v>98</v>
      </c>
      <c r="K3850" t="s">
        <v>2189</v>
      </c>
      <c r="L3850" t="s">
        <v>4861</v>
      </c>
      <c r="M3850" t="s">
        <v>8965</v>
      </c>
      <c r="N3850" t="s">
        <v>21867</v>
      </c>
      <c r="O3850" t="s">
        <v>3012</v>
      </c>
      <c r="P3850" t="s">
        <v>7354</v>
      </c>
      <c r="Q3850" t="s">
        <v>2189</v>
      </c>
      <c r="R3850" t="b">
        <v>0</v>
      </c>
      <c r="S3850">
        <v>1000</v>
      </c>
      <c r="T3850" t="s">
        <v>3002</v>
      </c>
      <c r="U3850" t="s">
        <v>3003</v>
      </c>
      <c r="V3850">
        <v>1</v>
      </c>
      <c r="W3850" t="s">
        <v>3012</v>
      </c>
    </row>
    <row r="3851" spans="1:23" hidden="1" x14ac:dyDescent="0.35">
      <c r="A3851" t="s">
        <v>2189</v>
      </c>
      <c r="C3851" s="403">
        <v>44734</v>
      </c>
      <c r="D3851" t="s">
        <v>3543</v>
      </c>
      <c r="E3851" t="s">
        <v>21868</v>
      </c>
      <c r="F3851" t="s">
        <v>21869</v>
      </c>
      <c r="G3851" t="s">
        <v>12841</v>
      </c>
      <c r="H3851" t="s">
        <v>21870</v>
      </c>
      <c r="I3851" t="s">
        <v>12841</v>
      </c>
      <c r="J3851" t="s">
        <v>98</v>
      </c>
      <c r="K3851" t="s">
        <v>2189</v>
      </c>
      <c r="L3851" t="s">
        <v>9300</v>
      </c>
      <c r="M3851" t="s">
        <v>10472</v>
      </c>
      <c r="N3851" t="s">
        <v>21871</v>
      </c>
      <c r="O3851" t="s">
        <v>3012</v>
      </c>
      <c r="P3851" t="s">
        <v>7354</v>
      </c>
      <c r="Q3851" t="s">
        <v>2189</v>
      </c>
      <c r="R3851" t="b">
        <v>0</v>
      </c>
      <c r="S3851">
        <v>5000</v>
      </c>
      <c r="T3851" t="s">
        <v>3002</v>
      </c>
      <c r="U3851" t="s">
        <v>3003</v>
      </c>
      <c r="V3851">
        <v>5</v>
      </c>
      <c r="W3851" t="s">
        <v>3012</v>
      </c>
    </row>
    <row r="3852" spans="1:23" hidden="1" x14ac:dyDescent="0.35">
      <c r="A3852" t="s">
        <v>2189</v>
      </c>
      <c r="C3852" s="403">
        <v>44734</v>
      </c>
      <c r="D3852" t="s">
        <v>3543</v>
      </c>
      <c r="E3852" t="s">
        <v>21872</v>
      </c>
      <c r="F3852" t="s">
        <v>21873</v>
      </c>
      <c r="G3852" t="s">
        <v>21874</v>
      </c>
      <c r="H3852" t="s">
        <v>21875</v>
      </c>
      <c r="I3852" t="s">
        <v>1935</v>
      </c>
      <c r="J3852" t="s">
        <v>98</v>
      </c>
      <c r="K3852" t="s">
        <v>2189</v>
      </c>
      <c r="L3852" t="s">
        <v>9300</v>
      </c>
      <c r="M3852" t="s">
        <v>10472</v>
      </c>
      <c r="N3852" t="s">
        <v>21876</v>
      </c>
      <c r="O3852" t="s">
        <v>3012</v>
      </c>
      <c r="P3852" t="s">
        <v>7354</v>
      </c>
      <c r="Q3852" t="s">
        <v>2189</v>
      </c>
      <c r="R3852" t="b">
        <v>0</v>
      </c>
      <c r="S3852">
        <v>1000</v>
      </c>
      <c r="T3852" t="s">
        <v>3002</v>
      </c>
      <c r="U3852" t="s">
        <v>3003</v>
      </c>
      <c r="V3852">
        <v>1</v>
      </c>
      <c r="W3852" t="s">
        <v>3012</v>
      </c>
    </row>
    <row r="3853" spans="1:23" hidden="1" x14ac:dyDescent="0.35">
      <c r="A3853" t="s">
        <v>2189</v>
      </c>
      <c r="C3853" s="403">
        <v>44734</v>
      </c>
      <c r="D3853" t="s">
        <v>3543</v>
      </c>
      <c r="E3853" t="s">
        <v>21877</v>
      </c>
      <c r="F3853" t="s">
        <v>21878</v>
      </c>
      <c r="G3853" t="s">
        <v>21879</v>
      </c>
      <c r="H3853" t="s">
        <v>21880</v>
      </c>
      <c r="I3853" t="s">
        <v>1919</v>
      </c>
      <c r="J3853" t="s">
        <v>98</v>
      </c>
      <c r="K3853" t="s">
        <v>2189</v>
      </c>
      <c r="L3853" t="s">
        <v>9300</v>
      </c>
      <c r="M3853" t="s">
        <v>10472</v>
      </c>
      <c r="N3853" t="s">
        <v>12175</v>
      </c>
      <c r="O3853" t="s">
        <v>3012</v>
      </c>
      <c r="P3853" t="s">
        <v>7354</v>
      </c>
      <c r="Q3853" t="s">
        <v>2189</v>
      </c>
      <c r="R3853" t="b">
        <v>0</v>
      </c>
      <c r="S3853">
        <v>5000</v>
      </c>
      <c r="T3853" t="s">
        <v>3002</v>
      </c>
      <c r="U3853" t="s">
        <v>3003</v>
      </c>
      <c r="V3853">
        <v>5</v>
      </c>
      <c r="W3853" t="s">
        <v>3012</v>
      </c>
    </row>
    <row r="3854" spans="1:23" hidden="1" x14ac:dyDescent="0.35">
      <c r="A3854" t="s">
        <v>2189</v>
      </c>
      <c r="C3854" s="403">
        <v>44734</v>
      </c>
      <c r="D3854" t="s">
        <v>3543</v>
      </c>
      <c r="E3854" t="s">
        <v>21881</v>
      </c>
      <c r="F3854" t="s">
        <v>21882</v>
      </c>
      <c r="G3854" t="s">
        <v>21883</v>
      </c>
      <c r="H3854" t="s">
        <v>21884</v>
      </c>
      <c r="I3854" t="s">
        <v>2310</v>
      </c>
      <c r="J3854" t="s">
        <v>98</v>
      </c>
      <c r="K3854" t="s">
        <v>2189</v>
      </c>
      <c r="L3854" t="s">
        <v>9300</v>
      </c>
      <c r="M3854" t="s">
        <v>10472</v>
      </c>
      <c r="N3854" t="s">
        <v>21885</v>
      </c>
      <c r="O3854" t="s">
        <v>3021</v>
      </c>
      <c r="P3854" t="s">
        <v>7354</v>
      </c>
      <c r="Q3854" t="s">
        <v>2189</v>
      </c>
      <c r="R3854" t="b">
        <v>0</v>
      </c>
      <c r="S3854">
        <v>10000</v>
      </c>
      <c r="T3854" t="s">
        <v>3002</v>
      </c>
      <c r="U3854" t="s">
        <v>3003</v>
      </c>
      <c r="V3854">
        <v>10</v>
      </c>
      <c r="W3854" t="s">
        <v>3021</v>
      </c>
    </row>
    <row r="3855" spans="1:23" hidden="1" x14ac:dyDescent="0.35">
      <c r="A3855" t="s">
        <v>2189</v>
      </c>
      <c r="C3855" s="403">
        <v>44734</v>
      </c>
      <c r="D3855" t="s">
        <v>3543</v>
      </c>
      <c r="E3855" t="s">
        <v>21886</v>
      </c>
      <c r="F3855" t="s">
        <v>21887</v>
      </c>
      <c r="G3855" t="s">
        <v>21888</v>
      </c>
      <c r="H3855" t="s">
        <v>21889</v>
      </c>
      <c r="I3855" t="s">
        <v>2301</v>
      </c>
      <c r="J3855" t="s">
        <v>98</v>
      </c>
      <c r="K3855" t="s">
        <v>2189</v>
      </c>
      <c r="L3855" t="s">
        <v>9300</v>
      </c>
      <c r="M3855" t="s">
        <v>10472</v>
      </c>
      <c r="N3855" t="s">
        <v>10473</v>
      </c>
      <c r="O3855" t="s">
        <v>3012</v>
      </c>
      <c r="P3855" t="s">
        <v>7354</v>
      </c>
      <c r="Q3855" t="s">
        <v>2189</v>
      </c>
      <c r="R3855" t="b">
        <v>0</v>
      </c>
      <c r="S3855">
        <v>3000</v>
      </c>
      <c r="T3855" t="s">
        <v>3002</v>
      </c>
      <c r="U3855" t="s">
        <v>3003</v>
      </c>
      <c r="V3855">
        <v>3</v>
      </c>
      <c r="W3855" t="s">
        <v>3012</v>
      </c>
    </row>
    <row r="3856" spans="1:23" hidden="1" x14ac:dyDescent="0.35">
      <c r="A3856" t="s">
        <v>381</v>
      </c>
      <c r="C3856" s="403">
        <v>44733</v>
      </c>
      <c r="D3856" t="s">
        <v>3543</v>
      </c>
      <c r="E3856" t="s">
        <v>21890</v>
      </c>
      <c r="F3856" t="s">
        <v>21891</v>
      </c>
      <c r="G3856" t="s">
        <v>21892</v>
      </c>
      <c r="H3856" t="s">
        <v>21893</v>
      </c>
      <c r="I3856" t="s">
        <v>21894</v>
      </c>
      <c r="J3856" t="s">
        <v>89</v>
      </c>
      <c r="K3856" t="s">
        <v>380</v>
      </c>
      <c r="L3856" t="s">
        <v>8972</v>
      </c>
      <c r="M3856" t="s">
        <v>11459</v>
      </c>
      <c r="N3856" t="s">
        <v>21895</v>
      </c>
      <c r="O3856" t="s">
        <v>3021</v>
      </c>
      <c r="P3856" t="s">
        <v>3249</v>
      </c>
      <c r="Q3856" t="s">
        <v>456</v>
      </c>
      <c r="R3856" t="b">
        <v>0</v>
      </c>
      <c r="S3856">
        <v>20000</v>
      </c>
      <c r="T3856" t="s">
        <v>3013</v>
      </c>
      <c r="U3856" t="s">
        <v>3003</v>
      </c>
      <c r="V3856">
        <v>20</v>
      </c>
      <c r="W3856" t="s">
        <v>3021</v>
      </c>
    </row>
    <row r="3857" spans="1:23" hidden="1" x14ac:dyDescent="0.35">
      <c r="A3857" t="s">
        <v>2189</v>
      </c>
      <c r="C3857" s="403">
        <v>44733</v>
      </c>
      <c r="D3857" t="s">
        <v>3543</v>
      </c>
      <c r="E3857" t="s">
        <v>21896</v>
      </c>
      <c r="F3857" t="s">
        <v>21897</v>
      </c>
      <c r="G3857" t="s">
        <v>21898</v>
      </c>
      <c r="H3857" t="s">
        <v>21899</v>
      </c>
      <c r="I3857" t="s">
        <v>2431</v>
      </c>
      <c r="J3857" t="s">
        <v>98</v>
      </c>
      <c r="K3857" t="s">
        <v>2189</v>
      </c>
      <c r="L3857" t="s">
        <v>3205</v>
      </c>
      <c r="M3857" t="s">
        <v>3206</v>
      </c>
      <c r="N3857" t="s">
        <v>21900</v>
      </c>
      <c r="O3857" t="s">
        <v>3012</v>
      </c>
      <c r="P3857" t="s">
        <v>4683</v>
      </c>
      <c r="Q3857" t="s">
        <v>2189</v>
      </c>
      <c r="R3857" t="b">
        <v>0</v>
      </c>
      <c r="S3857">
        <v>3000</v>
      </c>
      <c r="T3857" t="s">
        <v>3002</v>
      </c>
      <c r="U3857" t="s">
        <v>3003</v>
      </c>
      <c r="V3857">
        <v>3</v>
      </c>
      <c r="W3857" t="s">
        <v>3012</v>
      </c>
    </row>
    <row r="3858" spans="1:23" hidden="1" x14ac:dyDescent="0.35">
      <c r="A3858" t="s">
        <v>381</v>
      </c>
      <c r="C3858" s="403">
        <v>44733</v>
      </c>
      <c r="D3858" t="s">
        <v>3543</v>
      </c>
      <c r="E3858" t="s">
        <v>21901</v>
      </c>
      <c r="F3858" t="s">
        <v>21902</v>
      </c>
      <c r="G3858" t="s">
        <v>12496</v>
      </c>
      <c r="H3858" t="s">
        <v>21903</v>
      </c>
      <c r="I3858" t="s">
        <v>12496</v>
      </c>
      <c r="J3858" t="s">
        <v>89</v>
      </c>
      <c r="K3858" t="s">
        <v>380</v>
      </c>
      <c r="L3858" t="s">
        <v>10197</v>
      </c>
      <c r="M3858" t="s">
        <v>1798</v>
      </c>
      <c r="N3858" t="s">
        <v>21904</v>
      </c>
      <c r="O3858" t="s">
        <v>3021</v>
      </c>
      <c r="P3858" t="s">
        <v>9682</v>
      </c>
      <c r="Q3858" t="s">
        <v>456</v>
      </c>
      <c r="R3858" t="b">
        <v>0</v>
      </c>
      <c r="S3858">
        <v>10000</v>
      </c>
      <c r="T3858" t="s">
        <v>3002</v>
      </c>
      <c r="U3858" t="s">
        <v>3003</v>
      </c>
      <c r="V3858">
        <v>10</v>
      </c>
      <c r="W3858" t="s">
        <v>3021</v>
      </c>
    </row>
    <row r="3859" spans="1:23" hidden="1" x14ac:dyDescent="0.35">
      <c r="A3859" t="s">
        <v>2189</v>
      </c>
      <c r="C3859" s="403">
        <v>44733</v>
      </c>
      <c r="D3859" t="s">
        <v>23536</v>
      </c>
      <c r="E3859" t="s">
        <v>693</v>
      </c>
      <c r="F3859" t="s">
        <v>21905</v>
      </c>
      <c r="G3859" t="s">
        <v>862</v>
      </c>
      <c r="H3859" t="s">
        <v>21906</v>
      </c>
      <c r="I3859" t="s">
        <v>21907</v>
      </c>
      <c r="J3859" t="s">
        <v>98</v>
      </c>
      <c r="K3859" t="s">
        <v>2189</v>
      </c>
      <c r="L3859" t="s">
        <v>3154</v>
      </c>
      <c r="M3859" t="s">
        <v>4472</v>
      </c>
      <c r="N3859" t="s">
        <v>12287</v>
      </c>
      <c r="O3859" t="s">
        <v>3001</v>
      </c>
      <c r="P3859" t="s">
        <v>4474</v>
      </c>
      <c r="Q3859" t="s">
        <v>2189</v>
      </c>
      <c r="R3859" t="b">
        <v>1</v>
      </c>
      <c r="S3859">
        <v>400000</v>
      </c>
      <c r="T3859" t="s">
        <v>3013</v>
      </c>
      <c r="U3859" t="s">
        <v>3003</v>
      </c>
      <c r="V3859">
        <v>400</v>
      </c>
      <c r="W3859" t="s">
        <v>3001</v>
      </c>
    </row>
    <row r="3860" spans="1:23" hidden="1" x14ac:dyDescent="0.35">
      <c r="A3860" t="s">
        <v>2189</v>
      </c>
      <c r="C3860" s="403">
        <v>44733</v>
      </c>
      <c r="D3860" t="s">
        <v>3543</v>
      </c>
      <c r="E3860" t="s">
        <v>21908</v>
      </c>
      <c r="F3860" t="s">
        <v>21909</v>
      </c>
      <c r="G3860" t="s">
        <v>21910</v>
      </c>
      <c r="H3860" t="s">
        <v>21911</v>
      </c>
      <c r="I3860" t="s">
        <v>2300</v>
      </c>
      <c r="J3860" t="s">
        <v>98</v>
      </c>
      <c r="K3860" t="s">
        <v>2189</v>
      </c>
      <c r="L3860" t="s">
        <v>9300</v>
      </c>
      <c r="M3860" t="s">
        <v>7359</v>
      </c>
      <c r="N3860" t="s">
        <v>21912</v>
      </c>
      <c r="O3860" t="s">
        <v>3021</v>
      </c>
      <c r="P3860" t="s">
        <v>7340</v>
      </c>
      <c r="Q3860" t="s">
        <v>2189</v>
      </c>
      <c r="R3860" t="b">
        <v>0</v>
      </c>
      <c r="S3860">
        <v>10000</v>
      </c>
      <c r="T3860" t="s">
        <v>3002</v>
      </c>
      <c r="U3860" t="s">
        <v>3003</v>
      </c>
      <c r="V3860">
        <v>10</v>
      </c>
      <c r="W3860" t="s">
        <v>3021</v>
      </c>
    </row>
    <row r="3861" spans="1:23" hidden="1" x14ac:dyDescent="0.35">
      <c r="A3861" t="s">
        <v>2189</v>
      </c>
      <c r="C3861" s="403">
        <v>44733</v>
      </c>
      <c r="D3861" t="s">
        <v>3543</v>
      </c>
      <c r="E3861" t="s">
        <v>21913</v>
      </c>
      <c r="F3861" t="s">
        <v>21914</v>
      </c>
      <c r="G3861" t="s">
        <v>21915</v>
      </c>
      <c r="H3861" t="s">
        <v>21916</v>
      </c>
      <c r="I3861" t="s">
        <v>21917</v>
      </c>
      <c r="J3861" t="s">
        <v>98</v>
      </c>
      <c r="K3861" t="s">
        <v>2189</v>
      </c>
      <c r="L3861" t="s">
        <v>9300</v>
      </c>
      <c r="M3861" t="s">
        <v>15179</v>
      </c>
      <c r="N3861" t="s">
        <v>21918</v>
      </c>
      <c r="O3861" t="s">
        <v>3012</v>
      </c>
      <c r="P3861" t="s">
        <v>9302</v>
      </c>
      <c r="Q3861" t="s">
        <v>2189</v>
      </c>
      <c r="R3861" t="b">
        <v>0</v>
      </c>
      <c r="S3861">
        <v>5000</v>
      </c>
      <c r="T3861" t="s">
        <v>3002</v>
      </c>
      <c r="U3861" t="s">
        <v>3003</v>
      </c>
      <c r="V3861">
        <v>5</v>
      </c>
      <c r="W3861" t="s">
        <v>3012</v>
      </c>
    </row>
    <row r="3862" spans="1:23" hidden="1" x14ac:dyDescent="0.35">
      <c r="A3862" t="s">
        <v>381</v>
      </c>
      <c r="C3862" s="403">
        <v>44731</v>
      </c>
      <c r="D3862" t="s">
        <v>3543</v>
      </c>
      <c r="E3862" t="s">
        <v>2797</v>
      </c>
      <c r="F3862" t="s">
        <v>21919</v>
      </c>
      <c r="G3862" t="s">
        <v>21920</v>
      </c>
      <c r="H3862" t="s">
        <v>21921</v>
      </c>
      <c r="I3862" t="s">
        <v>2798</v>
      </c>
      <c r="J3862" t="s">
        <v>89</v>
      </c>
      <c r="K3862" t="s">
        <v>380</v>
      </c>
      <c r="L3862" t="s">
        <v>8807</v>
      </c>
      <c r="M3862" t="s">
        <v>1798</v>
      </c>
      <c r="N3862" t="s">
        <v>21922</v>
      </c>
      <c r="O3862" t="s">
        <v>3021</v>
      </c>
      <c r="P3862" t="s">
        <v>8981</v>
      </c>
      <c r="Q3862" t="s">
        <v>456</v>
      </c>
      <c r="R3862" t="b">
        <v>0</v>
      </c>
      <c r="S3862">
        <v>15000</v>
      </c>
      <c r="T3862" t="s">
        <v>3002</v>
      </c>
      <c r="U3862" t="s">
        <v>3003</v>
      </c>
      <c r="V3862">
        <v>15</v>
      </c>
      <c r="W3862" t="s">
        <v>3021</v>
      </c>
    </row>
    <row r="3863" spans="1:23" hidden="1" x14ac:dyDescent="0.35">
      <c r="A3863" t="s">
        <v>381</v>
      </c>
      <c r="C3863" s="403">
        <v>44731</v>
      </c>
      <c r="D3863" t="s">
        <v>3543</v>
      </c>
      <c r="E3863" t="s">
        <v>2799</v>
      </c>
      <c r="F3863" t="s">
        <v>21923</v>
      </c>
      <c r="G3863" t="s">
        <v>2431</v>
      </c>
      <c r="H3863" t="s">
        <v>21924</v>
      </c>
      <c r="I3863" t="s">
        <v>2431</v>
      </c>
      <c r="J3863" t="s">
        <v>89</v>
      </c>
      <c r="K3863" t="s">
        <v>380</v>
      </c>
      <c r="L3863" t="s">
        <v>8807</v>
      </c>
      <c r="M3863" t="s">
        <v>1798</v>
      </c>
      <c r="N3863" t="s">
        <v>21925</v>
      </c>
      <c r="O3863" t="s">
        <v>3021</v>
      </c>
      <c r="P3863" t="s">
        <v>8981</v>
      </c>
      <c r="Q3863" t="s">
        <v>456</v>
      </c>
      <c r="R3863" t="b">
        <v>0</v>
      </c>
      <c r="S3863">
        <v>15000</v>
      </c>
      <c r="T3863" t="s">
        <v>3002</v>
      </c>
      <c r="U3863" t="s">
        <v>3003</v>
      </c>
      <c r="V3863">
        <v>15</v>
      </c>
      <c r="W3863" t="s">
        <v>3021</v>
      </c>
    </row>
    <row r="3864" spans="1:23" hidden="1" x14ac:dyDescent="0.35">
      <c r="A3864" t="s">
        <v>419</v>
      </c>
      <c r="C3864" s="403">
        <v>44731</v>
      </c>
      <c r="D3864" t="s">
        <v>3661</v>
      </c>
      <c r="E3864" t="s">
        <v>542</v>
      </c>
      <c r="F3864" t="s">
        <v>21926</v>
      </c>
      <c r="G3864" t="s">
        <v>2342</v>
      </c>
      <c r="H3864" t="s">
        <v>21927</v>
      </c>
      <c r="I3864" t="s">
        <v>2343</v>
      </c>
      <c r="J3864" t="s">
        <v>92</v>
      </c>
      <c r="K3864" t="s">
        <v>447</v>
      </c>
      <c r="L3864" t="s">
        <v>7290</v>
      </c>
      <c r="M3864" t="s">
        <v>21928</v>
      </c>
      <c r="N3864" t="s">
        <v>21929</v>
      </c>
      <c r="O3864" t="s">
        <v>3021</v>
      </c>
      <c r="P3864" t="s">
        <v>21928</v>
      </c>
      <c r="Q3864" t="s">
        <v>418</v>
      </c>
      <c r="R3864" t="b">
        <v>0</v>
      </c>
      <c r="S3864">
        <v>5000</v>
      </c>
      <c r="T3864" t="s">
        <v>3013</v>
      </c>
      <c r="U3864" t="s">
        <v>3003</v>
      </c>
      <c r="V3864">
        <v>5</v>
      </c>
      <c r="W3864" t="s">
        <v>3021</v>
      </c>
    </row>
    <row r="3865" spans="1:23" hidden="1" x14ac:dyDescent="0.35">
      <c r="A3865" t="s">
        <v>381</v>
      </c>
      <c r="C3865" s="403">
        <v>44731</v>
      </c>
      <c r="D3865" t="s">
        <v>3543</v>
      </c>
      <c r="E3865" t="s">
        <v>2788</v>
      </c>
      <c r="F3865" t="s">
        <v>21930</v>
      </c>
      <c r="G3865" t="s">
        <v>2789</v>
      </c>
      <c r="H3865" t="s">
        <v>21931</v>
      </c>
      <c r="I3865" t="s">
        <v>2789</v>
      </c>
      <c r="J3865" t="s">
        <v>89</v>
      </c>
      <c r="K3865" t="s">
        <v>380</v>
      </c>
      <c r="L3865" t="s">
        <v>9081</v>
      </c>
      <c r="M3865" t="s">
        <v>1798</v>
      </c>
      <c r="N3865" t="s">
        <v>21932</v>
      </c>
      <c r="O3865" t="s">
        <v>3012</v>
      </c>
      <c r="P3865" t="s">
        <v>9083</v>
      </c>
      <c r="Q3865" t="s">
        <v>456</v>
      </c>
      <c r="R3865" t="b">
        <v>0</v>
      </c>
      <c r="S3865">
        <v>3000</v>
      </c>
      <c r="T3865" t="s">
        <v>3002</v>
      </c>
      <c r="U3865" t="s">
        <v>3003</v>
      </c>
      <c r="V3865">
        <v>3</v>
      </c>
      <c r="W3865" t="s">
        <v>3012</v>
      </c>
    </row>
    <row r="3866" spans="1:23" hidden="1" x14ac:dyDescent="0.35">
      <c r="A3866" t="s">
        <v>381</v>
      </c>
      <c r="C3866" s="403">
        <v>44730</v>
      </c>
      <c r="D3866" t="s">
        <v>3543</v>
      </c>
      <c r="E3866" t="s">
        <v>21933</v>
      </c>
      <c r="F3866" t="s">
        <v>21934</v>
      </c>
      <c r="G3866" t="s">
        <v>21935</v>
      </c>
      <c r="H3866" t="s">
        <v>21936</v>
      </c>
      <c r="I3866" t="s">
        <v>21937</v>
      </c>
      <c r="J3866" t="s">
        <v>89</v>
      </c>
      <c r="K3866" t="s">
        <v>380</v>
      </c>
      <c r="L3866" t="s">
        <v>8986</v>
      </c>
      <c r="M3866" t="s">
        <v>10093</v>
      </c>
      <c r="N3866" t="s">
        <v>11140</v>
      </c>
      <c r="O3866" t="s">
        <v>3012</v>
      </c>
      <c r="P3866" t="s">
        <v>8988</v>
      </c>
      <c r="Q3866" t="s">
        <v>456</v>
      </c>
      <c r="R3866" t="b">
        <v>0</v>
      </c>
      <c r="S3866">
        <v>500</v>
      </c>
      <c r="T3866" t="s">
        <v>3013</v>
      </c>
      <c r="U3866" t="s">
        <v>3003</v>
      </c>
      <c r="V3866">
        <v>0.5</v>
      </c>
      <c r="W3866" t="s">
        <v>3012</v>
      </c>
    </row>
    <row r="3867" spans="1:23" hidden="1" x14ac:dyDescent="0.35">
      <c r="A3867" t="s">
        <v>419</v>
      </c>
      <c r="C3867" s="403">
        <v>44729</v>
      </c>
      <c r="D3867" t="s">
        <v>3543</v>
      </c>
      <c r="E3867" t="s">
        <v>21938</v>
      </c>
      <c r="F3867" t="s">
        <v>21939</v>
      </c>
      <c r="G3867" t="s">
        <v>8979</v>
      </c>
      <c r="H3867" t="s">
        <v>21940</v>
      </c>
      <c r="I3867" t="s">
        <v>8979</v>
      </c>
      <c r="J3867" t="s">
        <v>92</v>
      </c>
      <c r="K3867" t="s">
        <v>418</v>
      </c>
      <c r="L3867" t="s">
        <v>3750</v>
      </c>
      <c r="M3867" t="s">
        <v>21941</v>
      </c>
      <c r="N3867" t="s">
        <v>21942</v>
      </c>
      <c r="O3867" t="s">
        <v>3021</v>
      </c>
      <c r="P3867" t="s">
        <v>18731</v>
      </c>
      <c r="Q3867" t="s">
        <v>418</v>
      </c>
      <c r="R3867" t="b">
        <v>0</v>
      </c>
      <c r="S3867">
        <v>6000</v>
      </c>
      <c r="T3867" t="s">
        <v>3002</v>
      </c>
      <c r="U3867" t="s">
        <v>3003</v>
      </c>
      <c r="V3867">
        <v>6</v>
      </c>
      <c r="W3867" t="s">
        <v>3021</v>
      </c>
    </row>
    <row r="3868" spans="1:23" hidden="1" x14ac:dyDescent="0.35">
      <c r="A3868" t="s">
        <v>419</v>
      </c>
      <c r="C3868" s="403">
        <v>44729</v>
      </c>
      <c r="D3868" t="s">
        <v>3543</v>
      </c>
      <c r="E3868" t="s">
        <v>21943</v>
      </c>
      <c r="F3868" t="s">
        <v>21944</v>
      </c>
      <c r="G3868" t="s">
        <v>21945</v>
      </c>
      <c r="H3868" t="s">
        <v>21946</v>
      </c>
      <c r="I3868" t="s">
        <v>19411</v>
      </c>
      <c r="J3868" t="s">
        <v>94</v>
      </c>
      <c r="K3868" t="s">
        <v>499</v>
      </c>
      <c r="L3868" t="s">
        <v>16340</v>
      </c>
      <c r="M3868" t="s">
        <v>11601</v>
      </c>
      <c r="N3868" t="s">
        <v>21947</v>
      </c>
      <c r="O3868" t="s">
        <v>3021</v>
      </c>
      <c r="P3868" t="s">
        <v>12947</v>
      </c>
      <c r="Q3868" t="s">
        <v>499</v>
      </c>
      <c r="R3868" t="b">
        <v>0</v>
      </c>
      <c r="S3868">
        <v>10000</v>
      </c>
      <c r="T3868" t="s">
        <v>3002</v>
      </c>
      <c r="U3868" t="s">
        <v>3003</v>
      </c>
      <c r="V3868">
        <v>10</v>
      </c>
      <c r="W3868" t="s">
        <v>3021</v>
      </c>
    </row>
    <row r="3869" spans="1:23" hidden="1" x14ac:dyDescent="0.35">
      <c r="A3869" t="s">
        <v>419</v>
      </c>
      <c r="C3869" s="403">
        <v>44729</v>
      </c>
      <c r="D3869" t="s">
        <v>3543</v>
      </c>
      <c r="E3869" t="s">
        <v>21948</v>
      </c>
      <c r="F3869" t="s">
        <v>21949</v>
      </c>
      <c r="G3869" t="s">
        <v>21950</v>
      </c>
      <c r="H3869" t="s">
        <v>21951</v>
      </c>
      <c r="I3869" t="s">
        <v>2406</v>
      </c>
      <c r="J3869" t="s">
        <v>94</v>
      </c>
      <c r="K3869" t="s">
        <v>499</v>
      </c>
      <c r="L3869" t="s">
        <v>16340</v>
      </c>
      <c r="M3869" t="s">
        <v>11601</v>
      </c>
      <c r="N3869" t="s">
        <v>21952</v>
      </c>
      <c r="O3869" t="s">
        <v>3021</v>
      </c>
      <c r="P3869" t="s">
        <v>12947</v>
      </c>
      <c r="Q3869" t="s">
        <v>499</v>
      </c>
      <c r="R3869" t="b">
        <v>0</v>
      </c>
      <c r="S3869">
        <v>10000</v>
      </c>
      <c r="T3869" t="s">
        <v>3002</v>
      </c>
      <c r="U3869" t="s">
        <v>3003</v>
      </c>
      <c r="V3869">
        <v>10</v>
      </c>
      <c r="W3869" t="s">
        <v>3021</v>
      </c>
    </row>
    <row r="3870" spans="1:23" hidden="1" x14ac:dyDescent="0.35">
      <c r="A3870" t="s">
        <v>419</v>
      </c>
      <c r="C3870" s="403">
        <v>44729</v>
      </c>
      <c r="D3870" t="s">
        <v>3543</v>
      </c>
      <c r="E3870" t="s">
        <v>21953</v>
      </c>
      <c r="F3870" t="s">
        <v>21954</v>
      </c>
      <c r="G3870" t="s">
        <v>21955</v>
      </c>
      <c r="H3870" t="s">
        <v>21956</v>
      </c>
      <c r="I3870" t="s">
        <v>2467</v>
      </c>
      <c r="J3870" t="s">
        <v>94</v>
      </c>
      <c r="K3870" t="s">
        <v>499</v>
      </c>
      <c r="L3870" t="s">
        <v>16340</v>
      </c>
      <c r="M3870" t="s">
        <v>21957</v>
      </c>
      <c r="N3870" t="s">
        <v>21958</v>
      </c>
      <c r="O3870" t="s">
        <v>3012</v>
      </c>
      <c r="P3870" t="s">
        <v>12947</v>
      </c>
      <c r="Q3870" t="s">
        <v>499</v>
      </c>
      <c r="R3870" t="b">
        <v>0</v>
      </c>
      <c r="S3870">
        <v>8000</v>
      </c>
      <c r="T3870" t="s">
        <v>3002</v>
      </c>
      <c r="U3870" t="s">
        <v>3003</v>
      </c>
      <c r="V3870">
        <v>8</v>
      </c>
      <c r="W3870" t="s">
        <v>3012</v>
      </c>
    </row>
    <row r="3871" spans="1:23" hidden="1" x14ac:dyDescent="0.35">
      <c r="A3871" t="s">
        <v>2189</v>
      </c>
      <c r="C3871" s="403">
        <v>44729</v>
      </c>
      <c r="D3871" t="s">
        <v>3661</v>
      </c>
      <c r="E3871" t="s">
        <v>21959</v>
      </c>
      <c r="F3871" t="s">
        <v>21960</v>
      </c>
      <c r="G3871" t="s">
        <v>21961</v>
      </c>
      <c r="H3871" t="s">
        <v>21962</v>
      </c>
      <c r="I3871" t="s">
        <v>2918</v>
      </c>
      <c r="J3871" t="s">
        <v>98</v>
      </c>
      <c r="K3871" t="s">
        <v>2189</v>
      </c>
      <c r="L3871" t="s">
        <v>3154</v>
      </c>
      <c r="M3871" t="s">
        <v>6844</v>
      </c>
      <c r="N3871" t="s">
        <v>21963</v>
      </c>
      <c r="O3871" t="s">
        <v>3001</v>
      </c>
      <c r="P3871" t="s">
        <v>5966</v>
      </c>
      <c r="Q3871" t="s">
        <v>2189</v>
      </c>
      <c r="R3871" t="b">
        <v>1</v>
      </c>
      <c r="S3871">
        <v>200000</v>
      </c>
      <c r="T3871" t="s">
        <v>3002</v>
      </c>
      <c r="U3871" t="s">
        <v>3003</v>
      </c>
      <c r="V3871">
        <v>200</v>
      </c>
      <c r="W3871" t="s">
        <v>3001</v>
      </c>
    </row>
    <row r="3872" spans="1:23" hidden="1" x14ac:dyDescent="0.35">
      <c r="A3872" t="s">
        <v>2189</v>
      </c>
      <c r="C3872" s="403">
        <v>44729</v>
      </c>
      <c r="D3872" t="s">
        <v>3543</v>
      </c>
      <c r="E3872" t="s">
        <v>21964</v>
      </c>
      <c r="F3872" t="s">
        <v>21965</v>
      </c>
      <c r="G3872" t="s">
        <v>21966</v>
      </c>
      <c r="H3872" t="s">
        <v>21967</v>
      </c>
      <c r="I3872" t="s">
        <v>2598</v>
      </c>
      <c r="J3872" t="s">
        <v>98</v>
      </c>
      <c r="K3872" t="s">
        <v>2189</v>
      </c>
      <c r="L3872" t="s">
        <v>3154</v>
      </c>
      <c r="M3872" t="s">
        <v>6844</v>
      </c>
      <c r="N3872" t="s">
        <v>21968</v>
      </c>
      <c r="O3872" t="s">
        <v>3012</v>
      </c>
      <c r="P3872" t="s">
        <v>5966</v>
      </c>
      <c r="Q3872" t="s">
        <v>2189</v>
      </c>
      <c r="R3872" t="b">
        <v>0</v>
      </c>
      <c r="S3872">
        <v>1000</v>
      </c>
      <c r="T3872" t="s">
        <v>3002</v>
      </c>
      <c r="U3872" t="s">
        <v>3003</v>
      </c>
      <c r="V3872">
        <v>1</v>
      </c>
      <c r="W3872" t="s">
        <v>3012</v>
      </c>
    </row>
    <row r="3873" spans="1:23" hidden="1" x14ac:dyDescent="0.35">
      <c r="A3873" t="s">
        <v>2189</v>
      </c>
      <c r="C3873" s="403">
        <v>44729</v>
      </c>
      <c r="D3873" t="s">
        <v>3543</v>
      </c>
      <c r="E3873" t="s">
        <v>21969</v>
      </c>
      <c r="F3873" t="s">
        <v>21970</v>
      </c>
      <c r="G3873" t="s">
        <v>21971</v>
      </c>
      <c r="H3873" t="s">
        <v>21972</v>
      </c>
      <c r="I3873" t="s">
        <v>21973</v>
      </c>
      <c r="J3873" t="s">
        <v>98</v>
      </c>
      <c r="K3873" t="s">
        <v>2189</v>
      </c>
      <c r="L3873" t="s">
        <v>6280</v>
      </c>
      <c r="M3873" t="s">
        <v>6350</v>
      </c>
      <c r="N3873" t="s">
        <v>21968</v>
      </c>
      <c r="O3873" t="s">
        <v>3012</v>
      </c>
      <c r="P3873" t="s">
        <v>6334</v>
      </c>
      <c r="Q3873" t="s">
        <v>2189</v>
      </c>
      <c r="R3873" t="b">
        <v>0</v>
      </c>
      <c r="S3873">
        <v>5000</v>
      </c>
      <c r="T3873" t="s">
        <v>3002</v>
      </c>
      <c r="U3873" t="s">
        <v>3003</v>
      </c>
      <c r="V3873">
        <v>5</v>
      </c>
      <c r="W3873" t="s">
        <v>3012</v>
      </c>
    </row>
    <row r="3874" spans="1:23" hidden="1" x14ac:dyDescent="0.35">
      <c r="A3874" t="s">
        <v>381</v>
      </c>
      <c r="C3874" s="403">
        <v>44729</v>
      </c>
      <c r="D3874" t="s">
        <v>3543</v>
      </c>
      <c r="E3874" t="s">
        <v>2795</v>
      </c>
      <c r="F3874" t="s">
        <v>21974</v>
      </c>
      <c r="G3874" t="s">
        <v>2796</v>
      </c>
      <c r="H3874" t="s">
        <v>21975</v>
      </c>
      <c r="I3874" t="s">
        <v>2388</v>
      </c>
      <c r="J3874" t="s">
        <v>89</v>
      </c>
      <c r="K3874" t="s">
        <v>380</v>
      </c>
      <c r="L3874" t="s">
        <v>8986</v>
      </c>
      <c r="M3874" t="s">
        <v>1798</v>
      </c>
      <c r="N3874" t="s">
        <v>21976</v>
      </c>
      <c r="O3874" t="s">
        <v>3012</v>
      </c>
      <c r="P3874" t="s">
        <v>8988</v>
      </c>
      <c r="Q3874" t="s">
        <v>456</v>
      </c>
      <c r="R3874" t="b">
        <v>0</v>
      </c>
      <c r="S3874">
        <v>5000</v>
      </c>
      <c r="T3874" t="s">
        <v>3002</v>
      </c>
      <c r="U3874" t="s">
        <v>3003</v>
      </c>
      <c r="V3874">
        <v>5</v>
      </c>
      <c r="W3874" t="s">
        <v>3012</v>
      </c>
    </row>
    <row r="3875" spans="1:23" hidden="1" x14ac:dyDescent="0.35">
      <c r="A3875" t="s">
        <v>381</v>
      </c>
      <c r="C3875" s="403">
        <v>44729</v>
      </c>
      <c r="D3875" t="s">
        <v>3543</v>
      </c>
      <c r="E3875" t="s">
        <v>21977</v>
      </c>
      <c r="F3875" t="s">
        <v>21978</v>
      </c>
      <c r="G3875" t="s">
        <v>2405</v>
      </c>
      <c r="H3875" t="s">
        <v>21979</v>
      </c>
      <c r="I3875" t="s">
        <v>2405</v>
      </c>
      <c r="J3875" t="s">
        <v>89</v>
      </c>
      <c r="K3875" t="s">
        <v>380</v>
      </c>
      <c r="L3875" t="s">
        <v>8986</v>
      </c>
      <c r="M3875" t="s">
        <v>1798</v>
      </c>
      <c r="N3875" t="s">
        <v>21980</v>
      </c>
      <c r="O3875" t="s">
        <v>3012</v>
      </c>
      <c r="P3875" t="s">
        <v>8988</v>
      </c>
      <c r="Q3875" t="s">
        <v>456</v>
      </c>
      <c r="R3875" t="b">
        <v>0</v>
      </c>
      <c r="S3875">
        <v>7000</v>
      </c>
      <c r="T3875" t="s">
        <v>3002</v>
      </c>
      <c r="U3875" t="s">
        <v>3003</v>
      </c>
      <c r="V3875">
        <v>7</v>
      </c>
      <c r="W3875" t="s">
        <v>3012</v>
      </c>
    </row>
    <row r="3876" spans="1:23" hidden="1" x14ac:dyDescent="0.35">
      <c r="A3876" t="s">
        <v>419</v>
      </c>
      <c r="C3876" s="403">
        <v>44729</v>
      </c>
      <c r="D3876" t="s">
        <v>3661</v>
      </c>
      <c r="E3876" t="s">
        <v>21981</v>
      </c>
      <c r="F3876" t="s">
        <v>21982</v>
      </c>
      <c r="G3876" t="s">
        <v>21983</v>
      </c>
      <c r="H3876" t="s">
        <v>21984</v>
      </c>
      <c r="I3876" t="s">
        <v>16701</v>
      </c>
      <c r="J3876" t="s">
        <v>94</v>
      </c>
      <c r="K3876" t="s">
        <v>499</v>
      </c>
      <c r="L3876" t="s">
        <v>16340</v>
      </c>
      <c r="M3876" t="s">
        <v>16950</v>
      </c>
      <c r="N3876" t="s">
        <v>21985</v>
      </c>
      <c r="O3876" t="s">
        <v>3012</v>
      </c>
      <c r="P3876" t="s">
        <v>16950</v>
      </c>
      <c r="Q3876" t="s">
        <v>499</v>
      </c>
      <c r="R3876" t="b">
        <v>0</v>
      </c>
      <c r="S3876">
        <v>6000</v>
      </c>
      <c r="T3876" t="s">
        <v>3002</v>
      </c>
      <c r="U3876" t="s">
        <v>3003</v>
      </c>
      <c r="V3876">
        <v>6</v>
      </c>
      <c r="W3876" t="s">
        <v>3012</v>
      </c>
    </row>
    <row r="3877" spans="1:23" hidden="1" x14ac:dyDescent="0.35">
      <c r="A3877" t="s">
        <v>419</v>
      </c>
      <c r="C3877" s="403">
        <v>44729</v>
      </c>
      <c r="D3877" t="s">
        <v>3543</v>
      </c>
      <c r="E3877" t="s">
        <v>21986</v>
      </c>
      <c r="F3877" t="s">
        <v>21987</v>
      </c>
      <c r="G3877" t="s">
        <v>21988</v>
      </c>
      <c r="H3877" t="s">
        <v>21989</v>
      </c>
      <c r="I3877" t="s">
        <v>21988</v>
      </c>
      <c r="J3877" t="s">
        <v>94</v>
      </c>
      <c r="K3877" t="s">
        <v>499</v>
      </c>
      <c r="L3877" t="s">
        <v>16340</v>
      </c>
      <c r="M3877" t="s">
        <v>21990</v>
      </c>
      <c r="N3877" t="s">
        <v>21991</v>
      </c>
      <c r="O3877" t="s">
        <v>3021</v>
      </c>
      <c r="P3877" t="s">
        <v>21990</v>
      </c>
      <c r="Q3877" t="s">
        <v>499</v>
      </c>
      <c r="R3877" t="b">
        <v>0</v>
      </c>
      <c r="S3877">
        <v>6000</v>
      </c>
      <c r="T3877" t="s">
        <v>3002</v>
      </c>
      <c r="U3877" t="s">
        <v>3003</v>
      </c>
      <c r="V3877">
        <v>6</v>
      </c>
      <c r="W3877" t="s">
        <v>3021</v>
      </c>
    </row>
    <row r="3878" spans="1:23" hidden="1" x14ac:dyDescent="0.35">
      <c r="A3878" t="s">
        <v>2189</v>
      </c>
      <c r="C3878" s="403">
        <v>44729</v>
      </c>
      <c r="D3878" t="s">
        <v>3255</v>
      </c>
      <c r="E3878" t="s">
        <v>21992</v>
      </c>
      <c r="F3878" t="s">
        <v>21993</v>
      </c>
      <c r="G3878" t="s">
        <v>6887</v>
      </c>
      <c r="H3878" t="s">
        <v>21994</v>
      </c>
      <c r="I3878" t="s">
        <v>6887</v>
      </c>
      <c r="J3878" t="s">
        <v>98</v>
      </c>
      <c r="K3878" t="s">
        <v>2189</v>
      </c>
      <c r="L3878" t="s">
        <v>5565</v>
      </c>
      <c r="M3878" t="s">
        <v>7359</v>
      </c>
      <c r="N3878" t="s">
        <v>21995</v>
      </c>
      <c r="O3878" t="s">
        <v>3021</v>
      </c>
      <c r="P3878" t="s">
        <v>7340</v>
      </c>
      <c r="Q3878" t="s">
        <v>2189</v>
      </c>
      <c r="R3878" t="b">
        <v>0</v>
      </c>
      <c r="S3878">
        <v>15000</v>
      </c>
      <c r="T3878" t="s">
        <v>3002</v>
      </c>
      <c r="U3878" t="s">
        <v>3003</v>
      </c>
      <c r="V3878">
        <v>15</v>
      </c>
      <c r="W3878" t="s">
        <v>3021</v>
      </c>
    </row>
    <row r="3879" spans="1:23" hidden="1" x14ac:dyDescent="0.35">
      <c r="A3879" t="s">
        <v>2189</v>
      </c>
      <c r="C3879" s="403">
        <v>44729</v>
      </c>
      <c r="D3879" t="s">
        <v>11731</v>
      </c>
      <c r="E3879" t="s">
        <v>21996</v>
      </c>
      <c r="F3879" t="s">
        <v>21997</v>
      </c>
      <c r="G3879" t="s">
        <v>145</v>
      </c>
      <c r="H3879" t="s">
        <v>21998</v>
      </c>
      <c r="I3879" t="s">
        <v>145</v>
      </c>
      <c r="J3879" t="s">
        <v>98</v>
      </c>
      <c r="K3879" t="s">
        <v>2189</v>
      </c>
      <c r="L3879" t="s">
        <v>3154</v>
      </c>
      <c r="M3879" t="s">
        <v>6852</v>
      </c>
      <c r="N3879" t="s">
        <v>21999</v>
      </c>
      <c r="O3879" t="s">
        <v>3012</v>
      </c>
      <c r="P3879" t="s">
        <v>7926</v>
      </c>
      <c r="Q3879" t="s">
        <v>2189</v>
      </c>
      <c r="R3879" t="b">
        <v>0</v>
      </c>
      <c r="S3879">
        <v>2000</v>
      </c>
      <c r="T3879" t="s">
        <v>3002</v>
      </c>
      <c r="U3879" t="s">
        <v>3003</v>
      </c>
      <c r="V3879">
        <v>2</v>
      </c>
      <c r="W3879" t="s">
        <v>3012</v>
      </c>
    </row>
    <row r="3880" spans="1:23" hidden="1" x14ac:dyDescent="0.35">
      <c r="A3880" t="s">
        <v>2189</v>
      </c>
      <c r="C3880" s="403">
        <v>44729</v>
      </c>
      <c r="D3880" t="s">
        <v>3543</v>
      </c>
      <c r="E3880" t="s">
        <v>22000</v>
      </c>
      <c r="F3880" t="s">
        <v>22001</v>
      </c>
      <c r="G3880" t="s">
        <v>22002</v>
      </c>
      <c r="H3880" t="s">
        <v>22003</v>
      </c>
      <c r="I3880" t="s">
        <v>2425</v>
      </c>
      <c r="J3880" t="s">
        <v>98</v>
      </c>
      <c r="K3880" t="s">
        <v>2189</v>
      </c>
      <c r="L3880" t="s">
        <v>3154</v>
      </c>
      <c r="M3880" t="s">
        <v>3155</v>
      </c>
      <c r="N3880" t="s">
        <v>22004</v>
      </c>
      <c r="O3880" t="s">
        <v>3001</v>
      </c>
      <c r="P3880" t="s">
        <v>4837</v>
      </c>
      <c r="Q3880" t="s">
        <v>2189</v>
      </c>
      <c r="R3880" t="b">
        <v>0</v>
      </c>
      <c r="S3880">
        <v>0</v>
      </c>
      <c r="T3880" t="s">
        <v>3002</v>
      </c>
      <c r="U3880" t="s">
        <v>3003</v>
      </c>
      <c r="V3880">
        <v>0</v>
      </c>
      <c r="W3880" t="s">
        <v>3001</v>
      </c>
    </row>
    <row r="3881" spans="1:23" hidden="1" x14ac:dyDescent="0.35">
      <c r="A3881" t="s">
        <v>381</v>
      </c>
      <c r="C3881" s="403">
        <v>44728</v>
      </c>
      <c r="D3881" t="s">
        <v>3543</v>
      </c>
      <c r="E3881" t="s">
        <v>22005</v>
      </c>
      <c r="F3881" t="s">
        <v>22006</v>
      </c>
      <c r="G3881" t="s">
        <v>138</v>
      </c>
      <c r="H3881" t="s">
        <v>22007</v>
      </c>
      <c r="I3881" t="s">
        <v>138</v>
      </c>
      <c r="J3881" t="s">
        <v>89</v>
      </c>
      <c r="K3881" t="s">
        <v>380</v>
      </c>
      <c r="L3881" t="s">
        <v>3370</v>
      </c>
      <c r="M3881" t="s">
        <v>22008</v>
      </c>
      <c r="N3881" t="s">
        <v>15647</v>
      </c>
      <c r="O3881" t="s">
        <v>3021</v>
      </c>
      <c r="P3881" t="s">
        <v>11145</v>
      </c>
      <c r="Q3881" t="s">
        <v>456</v>
      </c>
      <c r="R3881" t="b">
        <v>0</v>
      </c>
      <c r="S3881">
        <v>0</v>
      </c>
      <c r="T3881" t="s">
        <v>3002</v>
      </c>
      <c r="U3881" t="s">
        <v>3003</v>
      </c>
      <c r="V3881">
        <v>0</v>
      </c>
      <c r="W3881" t="s">
        <v>3021</v>
      </c>
    </row>
    <row r="3882" spans="1:23" hidden="1" x14ac:dyDescent="0.35">
      <c r="A3882" t="s">
        <v>381</v>
      </c>
      <c r="C3882" s="403">
        <v>44728</v>
      </c>
      <c r="D3882" t="s">
        <v>3543</v>
      </c>
      <c r="E3882" t="s">
        <v>22009</v>
      </c>
      <c r="F3882" t="s">
        <v>22010</v>
      </c>
      <c r="G3882" t="s">
        <v>22011</v>
      </c>
      <c r="H3882" t="s">
        <v>22012</v>
      </c>
      <c r="I3882" t="s">
        <v>22013</v>
      </c>
      <c r="J3882" t="s">
        <v>89</v>
      </c>
      <c r="K3882" t="s">
        <v>380</v>
      </c>
      <c r="L3882" t="s">
        <v>3047</v>
      </c>
      <c r="M3882" t="s">
        <v>3314</v>
      </c>
      <c r="N3882" t="s">
        <v>22014</v>
      </c>
      <c r="O3882" t="s">
        <v>3021</v>
      </c>
      <c r="P3882" t="s">
        <v>3314</v>
      </c>
      <c r="Q3882" t="s">
        <v>456</v>
      </c>
      <c r="R3882" t="b">
        <v>0</v>
      </c>
      <c r="S3882">
        <v>0</v>
      </c>
      <c r="T3882" t="s">
        <v>3002</v>
      </c>
      <c r="U3882" t="s">
        <v>3003</v>
      </c>
      <c r="V3882">
        <v>0</v>
      </c>
      <c r="W3882" t="s">
        <v>3021</v>
      </c>
    </row>
    <row r="3883" spans="1:23" hidden="1" x14ac:dyDescent="0.35">
      <c r="A3883" t="s">
        <v>381</v>
      </c>
      <c r="C3883" s="403">
        <v>44728</v>
      </c>
      <c r="D3883" t="s">
        <v>3661</v>
      </c>
      <c r="E3883" t="s">
        <v>22015</v>
      </c>
      <c r="F3883" t="s">
        <v>22016</v>
      </c>
      <c r="G3883" t="s">
        <v>22017</v>
      </c>
      <c r="H3883" t="s">
        <v>22018</v>
      </c>
      <c r="I3883" t="s">
        <v>22017</v>
      </c>
      <c r="J3883" t="s">
        <v>97</v>
      </c>
      <c r="K3883" t="s">
        <v>444</v>
      </c>
      <c r="L3883" t="s">
        <v>8408</v>
      </c>
      <c r="M3883" t="s">
        <v>1798</v>
      </c>
      <c r="N3883" t="s">
        <v>22019</v>
      </c>
      <c r="O3883" t="s">
        <v>3012</v>
      </c>
      <c r="P3883" t="s">
        <v>8409</v>
      </c>
      <c r="Q3883" t="s">
        <v>415</v>
      </c>
      <c r="R3883" t="b">
        <v>0</v>
      </c>
      <c r="S3883">
        <v>1000</v>
      </c>
      <c r="T3883" t="s">
        <v>3002</v>
      </c>
      <c r="U3883" t="s">
        <v>3003</v>
      </c>
      <c r="V3883">
        <v>1</v>
      </c>
      <c r="W3883" t="s">
        <v>3012</v>
      </c>
    </row>
    <row r="3884" spans="1:23" hidden="1" x14ac:dyDescent="0.35">
      <c r="A3884" t="s">
        <v>381</v>
      </c>
      <c r="C3884" s="403">
        <v>44728</v>
      </c>
      <c r="D3884" t="s">
        <v>3543</v>
      </c>
      <c r="E3884" t="s">
        <v>22020</v>
      </c>
      <c r="F3884" t="s">
        <v>22021</v>
      </c>
      <c r="G3884" t="s">
        <v>22022</v>
      </c>
      <c r="H3884" t="s">
        <v>22023</v>
      </c>
      <c r="I3884" t="s">
        <v>22022</v>
      </c>
      <c r="J3884" t="s">
        <v>97</v>
      </c>
      <c r="K3884" t="s">
        <v>444</v>
      </c>
      <c r="L3884" t="s">
        <v>8408</v>
      </c>
      <c r="M3884" t="s">
        <v>1798</v>
      </c>
      <c r="N3884" t="s">
        <v>22024</v>
      </c>
      <c r="O3884" t="s">
        <v>3012</v>
      </c>
      <c r="P3884" t="s">
        <v>8409</v>
      </c>
      <c r="Q3884" t="s">
        <v>415</v>
      </c>
      <c r="R3884" t="b">
        <v>0</v>
      </c>
      <c r="S3884">
        <v>4000</v>
      </c>
      <c r="T3884" t="s">
        <v>3002</v>
      </c>
      <c r="U3884" t="s">
        <v>3003</v>
      </c>
      <c r="V3884">
        <v>4</v>
      </c>
      <c r="W3884" t="s">
        <v>3012</v>
      </c>
    </row>
    <row r="3885" spans="1:23" hidden="1" x14ac:dyDescent="0.35">
      <c r="A3885" t="s">
        <v>381</v>
      </c>
      <c r="C3885" s="403">
        <v>44728</v>
      </c>
      <c r="D3885" t="s">
        <v>3543</v>
      </c>
      <c r="E3885" t="s">
        <v>22025</v>
      </c>
      <c r="F3885" t="s">
        <v>22026</v>
      </c>
      <c r="G3885" t="s">
        <v>22027</v>
      </c>
      <c r="H3885" t="s">
        <v>22028</v>
      </c>
      <c r="I3885" t="s">
        <v>2405</v>
      </c>
      <c r="J3885" t="s">
        <v>97</v>
      </c>
      <c r="K3885" t="s">
        <v>444</v>
      </c>
      <c r="L3885" t="s">
        <v>9395</v>
      </c>
      <c r="M3885" t="s">
        <v>1798</v>
      </c>
      <c r="N3885" t="s">
        <v>22029</v>
      </c>
      <c r="O3885" t="s">
        <v>3012</v>
      </c>
      <c r="P3885" t="s">
        <v>9397</v>
      </c>
      <c r="Q3885" t="s">
        <v>415</v>
      </c>
      <c r="R3885" t="b">
        <v>0</v>
      </c>
      <c r="S3885">
        <v>2000</v>
      </c>
      <c r="T3885" t="s">
        <v>3002</v>
      </c>
      <c r="U3885" t="s">
        <v>3003</v>
      </c>
      <c r="V3885">
        <v>2</v>
      </c>
      <c r="W3885" t="s">
        <v>3012</v>
      </c>
    </row>
    <row r="3886" spans="1:23" hidden="1" x14ac:dyDescent="0.35">
      <c r="A3886" t="s">
        <v>381</v>
      </c>
      <c r="C3886" s="403">
        <v>44728</v>
      </c>
      <c r="D3886" t="s">
        <v>3543</v>
      </c>
      <c r="E3886" t="s">
        <v>22030</v>
      </c>
      <c r="F3886" t="s">
        <v>22031</v>
      </c>
      <c r="G3886" t="s">
        <v>22032</v>
      </c>
      <c r="H3886" t="s">
        <v>22033</v>
      </c>
      <c r="I3886" t="s">
        <v>22034</v>
      </c>
      <c r="J3886" t="s">
        <v>97</v>
      </c>
      <c r="K3886" t="s">
        <v>444</v>
      </c>
      <c r="L3886" t="s">
        <v>9395</v>
      </c>
      <c r="M3886" t="s">
        <v>1798</v>
      </c>
      <c r="N3886" t="s">
        <v>22029</v>
      </c>
      <c r="O3886" t="s">
        <v>3012</v>
      </c>
      <c r="P3886" t="s">
        <v>9397</v>
      </c>
      <c r="Q3886" t="s">
        <v>415</v>
      </c>
      <c r="R3886" t="b">
        <v>0</v>
      </c>
      <c r="S3886">
        <v>1500</v>
      </c>
      <c r="T3886" t="s">
        <v>3002</v>
      </c>
      <c r="U3886" t="s">
        <v>3003</v>
      </c>
      <c r="V3886">
        <v>1.5</v>
      </c>
      <c r="W3886" t="s">
        <v>3012</v>
      </c>
    </row>
    <row r="3887" spans="1:23" hidden="1" x14ac:dyDescent="0.35">
      <c r="A3887" t="s">
        <v>419</v>
      </c>
      <c r="C3887" s="403">
        <v>44728</v>
      </c>
      <c r="D3887" t="s">
        <v>3543</v>
      </c>
      <c r="E3887" t="s">
        <v>22035</v>
      </c>
      <c r="F3887" t="s">
        <v>22036</v>
      </c>
      <c r="G3887" t="s">
        <v>22037</v>
      </c>
      <c r="H3887" t="s">
        <v>22038</v>
      </c>
      <c r="I3887" t="s">
        <v>795</v>
      </c>
      <c r="J3887" t="s">
        <v>96</v>
      </c>
      <c r="K3887" t="s">
        <v>501</v>
      </c>
      <c r="L3887" t="s">
        <v>3602</v>
      </c>
      <c r="M3887" t="s">
        <v>21206</v>
      </c>
      <c r="N3887" t="s">
        <v>22039</v>
      </c>
      <c r="O3887" t="s">
        <v>3030</v>
      </c>
      <c r="P3887" t="s">
        <v>13396</v>
      </c>
      <c r="Q3887" t="s">
        <v>499</v>
      </c>
      <c r="R3887" t="b">
        <v>0</v>
      </c>
      <c r="S3887">
        <v>20000</v>
      </c>
      <c r="T3887" t="s">
        <v>3002</v>
      </c>
      <c r="U3887" t="s">
        <v>3003</v>
      </c>
      <c r="V3887">
        <v>20</v>
      </c>
      <c r="W3887" t="s">
        <v>3030</v>
      </c>
    </row>
    <row r="3888" spans="1:23" hidden="1" x14ac:dyDescent="0.35">
      <c r="A3888" t="s">
        <v>419</v>
      </c>
      <c r="C3888" s="403">
        <v>44728</v>
      </c>
      <c r="D3888" t="s">
        <v>3543</v>
      </c>
      <c r="E3888" t="s">
        <v>22040</v>
      </c>
      <c r="F3888" t="s">
        <v>22041</v>
      </c>
      <c r="G3888" t="s">
        <v>22042</v>
      </c>
      <c r="H3888" t="s">
        <v>22043</v>
      </c>
      <c r="I3888" t="s">
        <v>2332</v>
      </c>
      <c r="J3888" t="s">
        <v>96</v>
      </c>
      <c r="K3888" t="s">
        <v>501</v>
      </c>
      <c r="L3888" t="s">
        <v>10287</v>
      </c>
      <c r="M3888" t="s">
        <v>22044</v>
      </c>
      <c r="N3888" t="s">
        <v>22045</v>
      </c>
      <c r="O3888" t="s">
        <v>3012</v>
      </c>
      <c r="P3888" t="s">
        <v>15998</v>
      </c>
      <c r="Q3888" t="s">
        <v>499</v>
      </c>
      <c r="R3888" t="b">
        <v>0</v>
      </c>
      <c r="S3888">
        <v>3000</v>
      </c>
      <c r="T3888" t="s">
        <v>3002</v>
      </c>
      <c r="U3888" t="s">
        <v>3003</v>
      </c>
      <c r="V3888">
        <v>3</v>
      </c>
      <c r="W3888" t="s">
        <v>3012</v>
      </c>
    </row>
    <row r="3889" spans="1:23" hidden="1" x14ac:dyDescent="0.35">
      <c r="A3889" t="s">
        <v>419</v>
      </c>
      <c r="C3889" s="403">
        <v>44728</v>
      </c>
      <c r="D3889" t="s">
        <v>3543</v>
      </c>
      <c r="E3889" t="s">
        <v>1123</v>
      </c>
      <c r="F3889" t="s">
        <v>22046</v>
      </c>
      <c r="G3889" t="s">
        <v>1124</v>
      </c>
      <c r="H3889" t="s">
        <v>22047</v>
      </c>
      <c r="I3889" t="s">
        <v>11857</v>
      </c>
      <c r="J3889" t="s">
        <v>96</v>
      </c>
      <c r="K3889" t="s">
        <v>501</v>
      </c>
      <c r="L3889" t="s">
        <v>3602</v>
      </c>
      <c r="M3889" t="s">
        <v>3603</v>
      </c>
      <c r="N3889" t="s">
        <v>14928</v>
      </c>
      <c r="O3889" t="s">
        <v>3012</v>
      </c>
      <c r="P3889" t="s">
        <v>14927</v>
      </c>
      <c r="Q3889" t="s">
        <v>499</v>
      </c>
      <c r="R3889" t="b">
        <v>0</v>
      </c>
      <c r="S3889">
        <v>5000</v>
      </c>
      <c r="T3889" t="s">
        <v>3013</v>
      </c>
      <c r="U3889" t="s">
        <v>3003</v>
      </c>
      <c r="V3889">
        <v>5</v>
      </c>
      <c r="W3889" t="s">
        <v>3012</v>
      </c>
    </row>
    <row r="3890" spans="1:23" hidden="1" x14ac:dyDescent="0.35">
      <c r="A3890" t="s">
        <v>419</v>
      </c>
      <c r="C3890" s="403">
        <v>44728</v>
      </c>
      <c r="D3890" t="s">
        <v>3543</v>
      </c>
      <c r="E3890" t="s">
        <v>22048</v>
      </c>
      <c r="F3890" t="s">
        <v>22049</v>
      </c>
      <c r="G3890" t="s">
        <v>2330</v>
      </c>
      <c r="H3890" t="s">
        <v>22050</v>
      </c>
      <c r="I3890" t="s">
        <v>2330</v>
      </c>
      <c r="J3890" t="s">
        <v>96</v>
      </c>
      <c r="K3890" t="s">
        <v>501</v>
      </c>
      <c r="L3890" t="s">
        <v>3602</v>
      </c>
      <c r="M3890" t="s">
        <v>3603</v>
      </c>
      <c r="N3890" t="s">
        <v>22051</v>
      </c>
      <c r="O3890" t="s">
        <v>3012</v>
      </c>
      <c r="P3890" t="s">
        <v>14927</v>
      </c>
      <c r="Q3890" t="s">
        <v>499</v>
      </c>
      <c r="R3890" t="b">
        <v>0</v>
      </c>
      <c r="S3890">
        <v>6000</v>
      </c>
      <c r="T3890" t="s">
        <v>3002</v>
      </c>
      <c r="U3890" t="s">
        <v>3003</v>
      </c>
      <c r="V3890">
        <v>6</v>
      </c>
      <c r="W3890" t="s">
        <v>3012</v>
      </c>
    </row>
    <row r="3891" spans="1:23" hidden="1" x14ac:dyDescent="0.35">
      <c r="A3891" t="s">
        <v>381</v>
      </c>
      <c r="C3891" s="403">
        <v>44728</v>
      </c>
      <c r="D3891" t="s">
        <v>3543</v>
      </c>
      <c r="E3891" t="s">
        <v>2673</v>
      </c>
      <c r="F3891" t="s">
        <v>22052</v>
      </c>
      <c r="G3891" t="s">
        <v>2674</v>
      </c>
      <c r="H3891" t="s">
        <v>22053</v>
      </c>
      <c r="I3891" t="s">
        <v>2268</v>
      </c>
      <c r="J3891" t="s">
        <v>97</v>
      </c>
      <c r="K3891" t="s">
        <v>444</v>
      </c>
      <c r="L3891" t="s">
        <v>3675</v>
      </c>
      <c r="M3891" t="s">
        <v>8270</v>
      </c>
      <c r="N3891" t="s">
        <v>12059</v>
      </c>
      <c r="O3891" t="s">
        <v>3012</v>
      </c>
      <c r="P3891" t="s">
        <v>22054</v>
      </c>
      <c r="Q3891" t="s">
        <v>415</v>
      </c>
      <c r="R3891" t="b">
        <v>0</v>
      </c>
      <c r="S3891">
        <v>10000</v>
      </c>
      <c r="T3891" t="s">
        <v>3002</v>
      </c>
      <c r="U3891" t="s">
        <v>3003</v>
      </c>
      <c r="V3891">
        <v>10</v>
      </c>
      <c r="W3891" t="s">
        <v>3012</v>
      </c>
    </row>
    <row r="3892" spans="1:23" hidden="1" x14ac:dyDescent="0.35">
      <c r="A3892" t="s">
        <v>381</v>
      </c>
      <c r="C3892" s="403">
        <v>44728</v>
      </c>
      <c r="D3892" t="s">
        <v>3543</v>
      </c>
      <c r="E3892" t="s">
        <v>22055</v>
      </c>
      <c r="F3892" t="s">
        <v>22056</v>
      </c>
      <c r="G3892" t="s">
        <v>22057</v>
      </c>
      <c r="H3892" t="s">
        <v>22058</v>
      </c>
      <c r="I3892" t="s">
        <v>22059</v>
      </c>
      <c r="J3892" t="s">
        <v>97</v>
      </c>
      <c r="K3892" t="s">
        <v>444</v>
      </c>
      <c r="L3892" t="s">
        <v>9640</v>
      </c>
      <c r="M3892" t="s">
        <v>22060</v>
      </c>
      <c r="N3892" t="s">
        <v>22061</v>
      </c>
      <c r="O3892" t="s">
        <v>3012</v>
      </c>
      <c r="P3892" t="s">
        <v>9642</v>
      </c>
      <c r="Q3892" t="s">
        <v>415</v>
      </c>
      <c r="R3892" t="b">
        <v>0</v>
      </c>
      <c r="S3892">
        <v>2000</v>
      </c>
      <c r="T3892" t="s">
        <v>3002</v>
      </c>
      <c r="U3892" t="s">
        <v>3003</v>
      </c>
      <c r="V3892">
        <v>2</v>
      </c>
      <c r="W3892" t="s">
        <v>3012</v>
      </c>
    </row>
    <row r="3893" spans="1:23" hidden="1" x14ac:dyDescent="0.35">
      <c r="A3893" t="s">
        <v>381</v>
      </c>
      <c r="C3893" s="403">
        <v>44728</v>
      </c>
      <c r="D3893" t="s">
        <v>3543</v>
      </c>
      <c r="E3893" t="s">
        <v>22062</v>
      </c>
      <c r="F3893" t="s">
        <v>22063</v>
      </c>
      <c r="G3893" t="s">
        <v>22064</v>
      </c>
      <c r="H3893" t="s">
        <v>22065</v>
      </c>
      <c r="I3893" t="s">
        <v>7857</v>
      </c>
      <c r="J3893" t="s">
        <v>97</v>
      </c>
      <c r="K3893" t="s">
        <v>444</v>
      </c>
      <c r="L3893" t="s">
        <v>9640</v>
      </c>
      <c r="M3893" t="s">
        <v>22060</v>
      </c>
      <c r="N3893" t="s">
        <v>22066</v>
      </c>
      <c r="O3893" t="s">
        <v>3012</v>
      </c>
      <c r="P3893" t="s">
        <v>9642</v>
      </c>
      <c r="Q3893" t="s">
        <v>415</v>
      </c>
      <c r="R3893" t="b">
        <v>0</v>
      </c>
      <c r="S3893">
        <v>2000</v>
      </c>
      <c r="T3893" t="s">
        <v>3002</v>
      </c>
      <c r="U3893" t="s">
        <v>3003</v>
      </c>
      <c r="V3893">
        <v>2</v>
      </c>
      <c r="W3893" t="s">
        <v>3012</v>
      </c>
    </row>
    <row r="3894" spans="1:23" hidden="1" x14ac:dyDescent="0.35">
      <c r="A3894" t="s">
        <v>381</v>
      </c>
      <c r="C3894" s="403">
        <v>44728</v>
      </c>
      <c r="D3894" t="s">
        <v>3543</v>
      </c>
      <c r="E3894" t="s">
        <v>2790</v>
      </c>
      <c r="F3894" t="s">
        <v>22067</v>
      </c>
      <c r="G3894" t="s">
        <v>22068</v>
      </c>
      <c r="H3894" t="s">
        <v>22069</v>
      </c>
      <c r="I3894" t="s">
        <v>2501</v>
      </c>
      <c r="J3894" t="s">
        <v>89</v>
      </c>
      <c r="K3894" t="s">
        <v>380</v>
      </c>
      <c r="L3894" t="s">
        <v>3370</v>
      </c>
      <c r="M3894" t="s">
        <v>22070</v>
      </c>
      <c r="N3894" t="s">
        <v>22071</v>
      </c>
      <c r="O3894" t="s">
        <v>3012</v>
      </c>
      <c r="P3894" t="s">
        <v>22072</v>
      </c>
      <c r="Q3894" t="s">
        <v>456</v>
      </c>
      <c r="R3894" t="b">
        <v>0</v>
      </c>
      <c r="S3894">
        <v>0</v>
      </c>
      <c r="T3894" t="s">
        <v>3002</v>
      </c>
      <c r="U3894" t="s">
        <v>3003</v>
      </c>
      <c r="V3894">
        <v>0</v>
      </c>
      <c r="W3894" t="s">
        <v>3012</v>
      </c>
    </row>
    <row r="3895" spans="1:23" hidden="1" x14ac:dyDescent="0.35">
      <c r="A3895" t="s">
        <v>381</v>
      </c>
      <c r="C3895" s="403">
        <v>44728</v>
      </c>
      <c r="D3895" t="s">
        <v>3543</v>
      </c>
      <c r="E3895" t="s">
        <v>2791</v>
      </c>
      <c r="F3895" t="s">
        <v>22073</v>
      </c>
      <c r="G3895" t="s">
        <v>22074</v>
      </c>
      <c r="H3895" t="s">
        <v>22075</v>
      </c>
      <c r="I3895" t="s">
        <v>1670</v>
      </c>
      <c r="J3895" t="s">
        <v>89</v>
      </c>
      <c r="K3895" t="s">
        <v>380</v>
      </c>
      <c r="L3895" t="s">
        <v>3370</v>
      </c>
      <c r="M3895" t="s">
        <v>18063</v>
      </c>
      <c r="N3895" t="s">
        <v>22076</v>
      </c>
      <c r="O3895" t="s">
        <v>3021</v>
      </c>
      <c r="P3895" t="s">
        <v>22072</v>
      </c>
      <c r="Q3895" t="s">
        <v>456</v>
      </c>
      <c r="R3895" t="b">
        <v>0</v>
      </c>
      <c r="S3895">
        <v>0</v>
      </c>
      <c r="T3895" t="s">
        <v>3002</v>
      </c>
      <c r="U3895" t="s">
        <v>3003</v>
      </c>
      <c r="V3895">
        <v>0</v>
      </c>
      <c r="W3895" t="s">
        <v>3021</v>
      </c>
    </row>
    <row r="3896" spans="1:23" hidden="1" x14ac:dyDescent="0.35">
      <c r="A3896" t="s">
        <v>419</v>
      </c>
      <c r="C3896" s="403">
        <v>44728</v>
      </c>
      <c r="D3896" t="s">
        <v>3543</v>
      </c>
      <c r="E3896" t="s">
        <v>642</v>
      </c>
      <c r="F3896" t="s">
        <v>22077</v>
      </c>
      <c r="G3896" t="s">
        <v>2642</v>
      </c>
      <c r="H3896" t="s">
        <v>22078</v>
      </c>
      <c r="I3896" t="s">
        <v>1114</v>
      </c>
      <c r="J3896" t="s">
        <v>96</v>
      </c>
      <c r="K3896" t="s">
        <v>544</v>
      </c>
      <c r="L3896" t="s">
        <v>9337</v>
      </c>
      <c r="M3896" t="s">
        <v>4750</v>
      </c>
      <c r="N3896" t="s">
        <v>22079</v>
      </c>
      <c r="O3896" t="s">
        <v>3012</v>
      </c>
      <c r="P3896" t="s">
        <v>9339</v>
      </c>
      <c r="Q3896" t="s">
        <v>499</v>
      </c>
      <c r="R3896" t="b">
        <v>0</v>
      </c>
      <c r="S3896">
        <v>5000</v>
      </c>
      <c r="T3896" t="s">
        <v>3013</v>
      </c>
      <c r="U3896" t="s">
        <v>3003</v>
      </c>
      <c r="V3896">
        <v>5</v>
      </c>
      <c r="W3896" t="s">
        <v>3012</v>
      </c>
    </row>
    <row r="3897" spans="1:23" hidden="1" x14ac:dyDescent="0.35">
      <c r="A3897" t="s">
        <v>419</v>
      </c>
      <c r="C3897" s="403">
        <v>44728</v>
      </c>
      <c r="D3897" t="s">
        <v>3543</v>
      </c>
      <c r="E3897" t="s">
        <v>22080</v>
      </c>
      <c r="F3897" t="s">
        <v>22081</v>
      </c>
      <c r="G3897" t="s">
        <v>22082</v>
      </c>
      <c r="H3897" t="s">
        <v>22083</v>
      </c>
      <c r="I3897" t="s">
        <v>2405</v>
      </c>
      <c r="J3897" t="s">
        <v>94</v>
      </c>
      <c r="K3897" t="s">
        <v>499</v>
      </c>
      <c r="L3897" t="s">
        <v>22084</v>
      </c>
      <c r="M3897" t="s">
        <v>3915</v>
      </c>
      <c r="N3897" t="s">
        <v>22085</v>
      </c>
      <c r="O3897" t="s">
        <v>3001</v>
      </c>
      <c r="P3897" t="s">
        <v>5132</v>
      </c>
      <c r="Q3897" t="s">
        <v>499</v>
      </c>
      <c r="R3897" t="b">
        <v>0</v>
      </c>
      <c r="S3897">
        <v>40000</v>
      </c>
      <c r="T3897" t="s">
        <v>3002</v>
      </c>
      <c r="U3897" t="s">
        <v>3003</v>
      </c>
      <c r="V3897">
        <v>40</v>
      </c>
      <c r="W3897" t="s">
        <v>3001</v>
      </c>
    </row>
    <row r="3898" spans="1:23" hidden="1" x14ac:dyDescent="0.35">
      <c r="A3898" t="s">
        <v>419</v>
      </c>
      <c r="C3898" s="403">
        <v>44728</v>
      </c>
      <c r="D3898" t="s">
        <v>3543</v>
      </c>
      <c r="E3898" t="s">
        <v>22086</v>
      </c>
      <c r="F3898" t="s">
        <v>22087</v>
      </c>
      <c r="G3898" t="s">
        <v>22088</v>
      </c>
      <c r="H3898" t="s">
        <v>22089</v>
      </c>
      <c r="I3898" t="s">
        <v>22090</v>
      </c>
      <c r="J3898" t="s">
        <v>94</v>
      </c>
      <c r="K3898" t="s">
        <v>499</v>
      </c>
      <c r="L3898" t="s">
        <v>22084</v>
      </c>
      <c r="M3898" t="s">
        <v>3915</v>
      </c>
      <c r="N3898" t="s">
        <v>22091</v>
      </c>
      <c r="O3898" t="s">
        <v>3012</v>
      </c>
      <c r="P3898" t="s">
        <v>5132</v>
      </c>
      <c r="Q3898" t="s">
        <v>499</v>
      </c>
      <c r="R3898" t="b">
        <v>0</v>
      </c>
      <c r="S3898">
        <v>4000</v>
      </c>
      <c r="T3898" t="s">
        <v>3002</v>
      </c>
      <c r="U3898" t="s">
        <v>3003</v>
      </c>
      <c r="V3898">
        <v>4</v>
      </c>
      <c r="W3898" t="s">
        <v>3012</v>
      </c>
    </row>
    <row r="3899" spans="1:23" hidden="1" x14ac:dyDescent="0.35">
      <c r="A3899" t="s">
        <v>381</v>
      </c>
      <c r="C3899" s="403">
        <v>44728</v>
      </c>
      <c r="D3899" t="s">
        <v>3195</v>
      </c>
      <c r="E3899" t="s">
        <v>22092</v>
      </c>
      <c r="F3899" t="s">
        <v>22093</v>
      </c>
      <c r="G3899" t="s">
        <v>22094</v>
      </c>
      <c r="H3899" t="s">
        <v>3681</v>
      </c>
      <c r="I3899" t="s">
        <v>1114</v>
      </c>
      <c r="J3899" t="s">
        <v>89</v>
      </c>
      <c r="K3899" t="s">
        <v>444</v>
      </c>
      <c r="L3899" t="s">
        <v>3675</v>
      </c>
      <c r="M3899" t="s">
        <v>22095</v>
      </c>
      <c r="N3899" t="s">
        <v>3683</v>
      </c>
      <c r="O3899" t="s">
        <v>3021</v>
      </c>
      <c r="P3899" t="s">
        <v>1798</v>
      </c>
      <c r="Q3899" t="s">
        <v>415</v>
      </c>
      <c r="R3899" t="b">
        <v>0</v>
      </c>
      <c r="S3899">
        <v>4000</v>
      </c>
      <c r="T3899" t="s">
        <v>3648</v>
      </c>
      <c r="U3899" t="s">
        <v>3003</v>
      </c>
      <c r="V3899">
        <v>4</v>
      </c>
      <c r="W3899" t="s">
        <v>3021</v>
      </c>
    </row>
    <row r="3900" spans="1:23" hidden="1" x14ac:dyDescent="0.35">
      <c r="A3900" t="s">
        <v>2189</v>
      </c>
      <c r="C3900" s="403">
        <v>44727</v>
      </c>
      <c r="D3900" t="s">
        <v>3543</v>
      </c>
      <c r="E3900" t="s">
        <v>22096</v>
      </c>
      <c r="F3900" t="s">
        <v>22097</v>
      </c>
      <c r="G3900" t="s">
        <v>22098</v>
      </c>
      <c r="H3900" t="s">
        <v>22099</v>
      </c>
      <c r="I3900" t="s">
        <v>2406</v>
      </c>
      <c r="J3900" t="s">
        <v>98</v>
      </c>
      <c r="K3900" t="s">
        <v>2189</v>
      </c>
      <c r="L3900" t="s">
        <v>3301</v>
      </c>
      <c r="M3900" t="s">
        <v>15508</v>
      </c>
      <c r="N3900" t="s">
        <v>22100</v>
      </c>
      <c r="O3900" t="s">
        <v>3012</v>
      </c>
      <c r="P3900" t="s">
        <v>3263</v>
      </c>
      <c r="Q3900" t="s">
        <v>2189</v>
      </c>
      <c r="R3900" t="b">
        <v>0</v>
      </c>
      <c r="S3900">
        <v>2000</v>
      </c>
      <c r="T3900" t="s">
        <v>3002</v>
      </c>
      <c r="U3900" t="s">
        <v>3003</v>
      </c>
      <c r="V3900">
        <v>2</v>
      </c>
      <c r="W3900" t="s">
        <v>3012</v>
      </c>
    </row>
    <row r="3901" spans="1:23" hidden="1" x14ac:dyDescent="0.35">
      <c r="A3901" t="s">
        <v>381</v>
      </c>
      <c r="C3901" s="403">
        <v>44727</v>
      </c>
      <c r="D3901" t="s">
        <v>3543</v>
      </c>
      <c r="E3901" t="s">
        <v>22101</v>
      </c>
      <c r="F3901" t="s">
        <v>22102</v>
      </c>
      <c r="G3901" t="s">
        <v>19728</v>
      </c>
      <c r="H3901" t="s">
        <v>22103</v>
      </c>
      <c r="I3901" t="s">
        <v>19728</v>
      </c>
      <c r="J3901" t="s">
        <v>89</v>
      </c>
      <c r="K3901" t="s">
        <v>380</v>
      </c>
      <c r="L3901" t="s">
        <v>3047</v>
      </c>
      <c r="M3901" t="s">
        <v>3915</v>
      </c>
      <c r="N3901" t="s">
        <v>22104</v>
      </c>
      <c r="O3901" t="s">
        <v>3021</v>
      </c>
      <c r="P3901" t="s">
        <v>3216</v>
      </c>
      <c r="Q3901" t="s">
        <v>456</v>
      </c>
      <c r="R3901" t="b">
        <v>0</v>
      </c>
      <c r="S3901">
        <v>10000</v>
      </c>
      <c r="T3901" t="s">
        <v>3002</v>
      </c>
      <c r="U3901" t="s">
        <v>3003</v>
      </c>
      <c r="V3901">
        <v>10</v>
      </c>
      <c r="W3901" t="s">
        <v>3021</v>
      </c>
    </row>
    <row r="3902" spans="1:23" hidden="1" x14ac:dyDescent="0.35">
      <c r="A3902" t="s">
        <v>381</v>
      </c>
      <c r="C3902" s="403">
        <v>44727</v>
      </c>
      <c r="D3902" t="s">
        <v>3543</v>
      </c>
      <c r="E3902" t="s">
        <v>22105</v>
      </c>
      <c r="F3902" t="s">
        <v>22106</v>
      </c>
      <c r="G3902" t="s">
        <v>22107</v>
      </c>
      <c r="H3902" t="s">
        <v>22108</v>
      </c>
      <c r="I3902" t="s">
        <v>1935</v>
      </c>
      <c r="J3902" t="s">
        <v>89</v>
      </c>
      <c r="K3902" t="s">
        <v>380</v>
      </c>
      <c r="L3902" t="s">
        <v>3047</v>
      </c>
      <c r="M3902" t="s">
        <v>9647</v>
      </c>
      <c r="N3902" t="s">
        <v>22109</v>
      </c>
      <c r="O3902" t="s">
        <v>3012</v>
      </c>
      <c r="P3902" t="s">
        <v>3785</v>
      </c>
      <c r="Q3902" t="s">
        <v>456</v>
      </c>
      <c r="R3902" t="b">
        <v>0</v>
      </c>
      <c r="S3902">
        <v>8000</v>
      </c>
      <c r="T3902" t="s">
        <v>3002</v>
      </c>
      <c r="U3902" t="s">
        <v>3003</v>
      </c>
      <c r="V3902">
        <v>8</v>
      </c>
      <c r="W3902" t="s">
        <v>3012</v>
      </c>
    </row>
    <row r="3903" spans="1:23" hidden="1" x14ac:dyDescent="0.35">
      <c r="A3903" t="s">
        <v>381</v>
      </c>
      <c r="C3903" s="403">
        <v>44727</v>
      </c>
      <c r="D3903" t="s">
        <v>3543</v>
      </c>
      <c r="E3903" t="s">
        <v>650</v>
      </c>
      <c r="F3903" t="s">
        <v>22110</v>
      </c>
      <c r="G3903" t="s">
        <v>2307</v>
      </c>
      <c r="H3903" t="s">
        <v>22111</v>
      </c>
      <c r="I3903" t="s">
        <v>1114</v>
      </c>
      <c r="J3903" t="s">
        <v>89</v>
      </c>
      <c r="K3903" t="s">
        <v>380</v>
      </c>
      <c r="L3903" t="s">
        <v>3047</v>
      </c>
      <c r="M3903" t="s">
        <v>1798</v>
      </c>
      <c r="N3903" t="s">
        <v>22104</v>
      </c>
      <c r="O3903" t="s">
        <v>3021</v>
      </c>
      <c r="P3903" t="s">
        <v>8935</v>
      </c>
      <c r="Q3903" t="s">
        <v>456</v>
      </c>
      <c r="R3903" t="b">
        <v>0</v>
      </c>
      <c r="S3903">
        <v>5000</v>
      </c>
      <c r="T3903" t="s">
        <v>3013</v>
      </c>
      <c r="U3903" t="s">
        <v>3003</v>
      </c>
      <c r="V3903">
        <v>5</v>
      </c>
      <c r="W3903" t="s">
        <v>3021</v>
      </c>
    </row>
    <row r="3904" spans="1:23" hidden="1" x14ac:dyDescent="0.35">
      <c r="A3904" t="s">
        <v>381</v>
      </c>
      <c r="C3904" s="403">
        <v>44727</v>
      </c>
      <c r="D3904" t="s">
        <v>3543</v>
      </c>
      <c r="E3904" t="s">
        <v>22112</v>
      </c>
      <c r="F3904" t="s">
        <v>22113</v>
      </c>
      <c r="G3904" t="s">
        <v>22114</v>
      </c>
      <c r="H3904" t="s">
        <v>22115</v>
      </c>
      <c r="I3904" t="s">
        <v>22114</v>
      </c>
      <c r="J3904" t="s">
        <v>89</v>
      </c>
      <c r="K3904" t="s">
        <v>380</v>
      </c>
      <c r="L3904" t="s">
        <v>3047</v>
      </c>
      <c r="M3904" t="s">
        <v>1798</v>
      </c>
      <c r="N3904" t="s">
        <v>22116</v>
      </c>
      <c r="O3904" t="s">
        <v>3021</v>
      </c>
      <c r="P3904" t="s">
        <v>8935</v>
      </c>
      <c r="Q3904" t="s">
        <v>456</v>
      </c>
      <c r="R3904" t="b">
        <v>0</v>
      </c>
      <c r="S3904">
        <v>1500</v>
      </c>
      <c r="T3904" t="s">
        <v>3002</v>
      </c>
      <c r="U3904" t="s">
        <v>3003</v>
      </c>
      <c r="V3904">
        <v>1.5</v>
      </c>
      <c r="W3904" t="s">
        <v>3021</v>
      </c>
    </row>
    <row r="3905" spans="1:23" hidden="1" x14ac:dyDescent="0.35">
      <c r="A3905" t="s">
        <v>381</v>
      </c>
      <c r="C3905" s="403">
        <v>44727</v>
      </c>
      <c r="D3905" t="s">
        <v>3543</v>
      </c>
      <c r="E3905" t="s">
        <v>22117</v>
      </c>
      <c r="F3905" t="s">
        <v>22118</v>
      </c>
      <c r="G3905" t="s">
        <v>22119</v>
      </c>
      <c r="H3905" t="s">
        <v>22120</v>
      </c>
      <c r="I3905" t="s">
        <v>2395</v>
      </c>
      <c r="J3905" t="s">
        <v>97</v>
      </c>
      <c r="K3905" t="s">
        <v>444</v>
      </c>
      <c r="L3905" t="s">
        <v>12333</v>
      </c>
      <c r="M3905" t="s">
        <v>1798</v>
      </c>
      <c r="N3905" t="s">
        <v>22121</v>
      </c>
      <c r="O3905" t="s">
        <v>3021</v>
      </c>
      <c r="P3905" t="s">
        <v>12335</v>
      </c>
      <c r="Q3905" t="s">
        <v>415</v>
      </c>
      <c r="R3905" t="b">
        <v>0</v>
      </c>
      <c r="S3905">
        <v>15000</v>
      </c>
      <c r="T3905" t="s">
        <v>3002</v>
      </c>
      <c r="U3905" t="s">
        <v>3003</v>
      </c>
      <c r="V3905">
        <v>15</v>
      </c>
      <c r="W3905" t="s">
        <v>3021</v>
      </c>
    </row>
    <row r="3906" spans="1:23" hidden="1" x14ac:dyDescent="0.35">
      <c r="A3906" t="s">
        <v>381</v>
      </c>
      <c r="C3906" s="403">
        <v>44727</v>
      </c>
      <c r="D3906" t="s">
        <v>3543</v>
      </c>
      <c r="E3906" t="s">
        <v>22122</v>
      </c>
      <c r="F3906" t="s">
        <v>22123</v>
      </c>
      <c r="G3906" t="s">
        <v>22124</v>
      </c>
      <c r="H3906" t="s">
        <v>22125</v>
      </c>
      <c r="I3906" t="s">
        <v>2339</v>
      </c>
      <c r="J3906" t="s">
        <v>97</v>
      </c>
      <c r="K3906" t="s">
        <v>444</v>
      </c>
      <c r="L3906" t="s">
        <v>12333</v>
      </c>
      <c r="M3906" t="s">
        <v>1798</v>
      </c>
      <c r="N3906" t="s">
        <v>22126</v>
      </c>
      <c r="O3906" t="s">
        <v>3012</v>
      </c>
      <c r="P3906" t="s">
        <v>12335</v>
      </c>
      <c r="Q3906" t="s">
        <v>415</v>
      </c>
      <c r="R3906" t="b">
        <v>0</v>
      </c>
      <c r="S3906">
        <v>2000</v>
      </c>
      <c r="T3906" t="s">
        <v>3002</v>
      </c>
      <c r="U3906" t="s">
        <v>3003</v>
      </c>
      <c r="V3906">
        <v>2</v>
      </c>
      <c r="W3906" t="s">
        <v>3012</v>
      </c>
    </row>
    <row r="3907" spans="1:23" hidden="1" x14ac:dyDescent="0.35">
      <c r="A3907" t="s">
        <v>381</v>
      </c>
      <c r="C3907" s="403">
        <v>44727</v>
      </c>
      <c r="D3907" t="s">
        <v>3543</v>
      </c>
      <c r="E3907" t="s">
        <v>22127</v>
      </c>
      <c r="F3907" t="s">
        <v>22128</v>
      </c>
      <c r="G3907" t="s">
        <v>22129</v>
      </c>
      <c r="H3907" t="s">
        <v>22130</v>
      </c>
      <c r="I3907" t="s">
        <v>2310</v>
      </c>
      <c r="J3907" t="s">
        <v>97</v>
      </c>
      <c r="K3907" t="s">
        <v>444</v>
      </c>
      <c r="L3907" t="s">
        <v>12333</v>
      </c>
      <c r="M3907" t="s">
        <v>1798</v>
      </c>
      <c r="N3907" t="s">
        <v>22131</v>
      </c>
      <c r="O3907" t="s">
        <v>3012</v>
      </c>
      <c r="P3907" t="s">
        <v>12335</v>
      </c>
      <c r="Q3907" t="s">
        <v>415</v>
      </c>
      <c r="R3907" t="b">
        <v>0</v>
      </c>
      <c r="S3907">
        <v>3000</v>
      </c>
      <c r="T3907" t="s">
        <v>3002</v>
      </c>
      <c r="U3907" t="s">
        <v>3003</v>
      </c>
      <c r="V3907">
        <v>3</v>
      </c>
      <c r="W3907" t="s">
        <v>3012</v>
      </c>
    </row>
    <row r="3908" spans="1:23" hidden="1" x14ac:dyDescent="0.35">
      <c r="A3908" t="s">
        <v>381</v>
      </c>
      <c r="C3908" s="403">
        <v>44727</v>
      </c>
      <c r="D3908" t="s">
        <v>3543</v>
      </c>
      <c r="E3908" t="s">
        <v>22132</v>
      </c>
      <c r="F3908" t="s">
        <v>22133</v>
      </c>
      <c r="G3908" t="s">
        <v>22134</v>
      </c>
      <c r="H3908" t="s">
        <v>22135</v>
      </c>
      <c r="I3908" t="s">
        <v>143</v>
      </c>
      <c r="J3908" t="s">
        <v>97</v>
      </c>
      <c r="K3908" t="s">
        <v>444</v>
      </c>
      <c r="L3908" t="s">
        <v>12333</v>
      </c>
      <c r="M3908" t="s">
        <v>1798</v>
      </c>
      <c r="N3908" t="s">
        <v>22136</v>
      </c>
      <c r="O3908" t="s">
        <v>3012</v>
      </c>
      <c r="P3908" t="s">
        <v>12335</v>
      </c>
      <c r="Q3908" t="s">
        <v>415</v>
      </c>
      <c r="R3908" t="b">
        <v>0</v>
      </c>
      <c r="S3908">
        <v>2000</v>
      </c>
      <c r="T3908" t="s">
        <v>3002</v>
      </c>
      <c r="U3908" t="s">
        <v>3003</v>
      </c>
      <c r="V3908">
        <v>2</v>
      </c>
      <c r="W3908" t="s">
        <v>3012</v>
      </c>
    </row>
    <row r="3909" spans="1:23" hidden="1" x14ac:dyDescent="0.35">
      <c r="A3909" t="s">
        <v>381</v>
      </c>
      <c r="C3909" s="403">
        <v>44727</v>
      </c>
      <c r="D3909" t="s">
        <v>3543</v>
      </c>
      <c r="E3909" t="s">
        <v>22137</v>
      </c>
      <c r="F3909" t="s">
        <v>22138</v>
      </c>
      <c r="G3909" t="s">
        <v>22139</v>
      </c>
      <c r="H3909" t="s">
        <v>22140</v>
      </c>
      <c r="I3909" t="s">
        <v>2722</v>
      </c>
      <c r="J3909" t="s">
        <v>97</v>
      </c>
      <c r="K3909" t="s">
        <v>444</v>
      </c>
      <c r="L3909" t="s">
        <v>12333</v>
      </c>
      <c r="M3909" t="s">
        <v>1798</v>
      </c>
      <c r="N3909" t="s">
        <v>22141</v>
      </c>
      <c r="O3909" t="s">
        <v>3012</v>
      </c>
      <c r="P3909" t="s">
        <v>12335</v>
      </c>
      <c r="Q3909" t="s">
        <v>415</v>
      </c>
      <c r="R3909" t="b">
        <v>0</v>
      </c>
      <c r="S3909">
        <v>1000</v>
      </c>
      <c r="T3909" t="s">
        <v>3002</v>
      </c>
      <c r="U3909" t="s">
        <v>3003</v>
      </c>
      <c r="V3909">
        <v>1</v>
      </c>
      <c r="W3909" t="s">
        <v>3012</v>
      </c>
    </row>
    <row r="3910" spans="1:23" hidden="1" x14ac:dyDescent="0.35">
      <c r="A3910" t="s">
        <v>381</v>
      </c>
      <c r="C3910" s="403">
        <v>44727</v>
      </c>
      <c r="D3910" t="s">
        <v>3543</v>
      </c>
      <c r="E3910" t="s">
        <v>22142</v>
      </c>
      <c r="F3910" t="s">
        <v>22143</v>
      </c>
      <c r="G3910" t="s">
        <v>22144</v>
      </c>
      <c r="H3910" t="s">
        <v>22145</v>
      </c>
      <c r="I3910" t="s">
        <v>2734</v>
      </c>
      <c r="J3910" t="s">
        <v>97</v>
      </c>
      <c r="K3910" t="s">
        <v>444</v>
      </c>
      <c r="L3910" t="s">
        <v>12333</v>
      </c>
      <c r="M3910" t="s">
        <v>1798</v>
      </c>
      <c r="N3910" t="s">
        <v>22146</v>
      </c>
      <c r="O3910" t="s">
        <v>3012</v>
      </c>
      <c r="P3910" t="s">
        <v>12335</v>
      </c>
      <c r="Q3910" t="s">
        <v>415</v>
      </c>
      <c r="R3910" t="b">
        <v>0</v>
      </c>
      <c r="S3910">
        <v>5000</v>
      </c>
      <c r="T3910" t="s">
        <v>3002</v>
      </c>
      <c r="U3910" t="s">
        <v>3003</v>
      </c>
      <c r="V3910">
        <v>5</v>
      </c>
      <c r="W3910" t="s">
        <v>3012</v>
      </c>
    </row>
    <row r="3911" spans="1:23" hidden="1" x14ac:dyDescent="0.35">
      <c r="A3911" t="s">
        <v>381</v>
      </c>
      <c r="C3911" s="403">
        <v>44727</v>
      </c>
      <c r="D3911" t="s">
        <v>22147</v>
      </c>
      <c r="E3911" t="s">
        <v>22148</v>
      </c>
      <c r="F3911" t="s">
        <v>22149</v>
      </c>
      <c r="G3911" t="s">
        <v>22150</v>
      </c>
      <c r="H3911" t="s">
        <v>22151</v>
      </c>
      <c r="I3911" t="s">
        <v>796</v>
      </c>
      <c r="J3911" t="s">
        <v>97</v>
      </c>
      <c r="K3911" t="s">
        <v>444</v>
      </c>
      <c r="L3911" t="s">
        <v>3588</v>
      </c>
      <c r="M3911" t="s">
        <v>12058</v>
      </c>
      <c r="N3911" t="s">
        <v>22152</v>
      </c>
      <c r="O3911" t="s">
        <v>3021</v>
      </c>
      <c r="P3911" t="s">
        <v>11957</v>
      </c>
      <c r="Q3911" t="s">
        <v>415</v>
      </c>
      <c r="R3911" t="b">
        <v>0</v>
      </c>
      <c r="S3911">
        <v>20000</v>
      </c>
      <c r="T3911" t="s">
        <v>3002</v>
      </c>
      <c r="U3911" t="s">
        <v>3003</v>
      </c>
      <c r="V3911">
        <v>20</v>
      </c>
      <c r="W3911" t="s">
        <v>3021</v>
      </c>
    </row>
    <row r="3912" spans="1:23" hidden="1" x14ac:dyDescent="0.35">
      <c r="A3912" t="s">
        <v>381</v>
      </c>
      <c r="C3912" s="403">
        <v>44727</v>
      </c>
      <c r="D3912" t="s">
        <v>3543</v>
      </c>
      <c r="E3912" t="s">
        <v>22153</v>
      </c>
      <c r="F3912" t="s">
        <v>22154</v>
      </c>
      <c r="G3912" t="s">
        <v>22155</v>
      </c>
      <c r="H3912" t="s">
        <v>22156</v>
      </c>
      <c r="I3912" t="s">
        <v>3483</v>
      </c>
      <c r="J3912" t="s">
        <v>97</v>
      </c>
      <c r="K3912" t="s">
        <v>444</v>
      </c>
      <c r="L3912" t="s">
        <v>3588</v>
      </c>
      <c r="M3912" t="s">
        <v>12058</v>
      </c>
      <c r="N3912" t="s">
        <v>22157</v>
      </c>
      <c r="O3912" t="s">
        <v>3012</v>
      </c>
      <c r="P3912" t="s">
        <v>11957</v>
      </c>
      <c r="Q3912" t="s">
        <v>415</v>
      </c>
      <c r="R3912" t="b">
        <v>0</v>
      </c>
      <c r="S3912">
        <v>5000</v>
      </c>
      <c r="T3912" t="s">
        <v>3002</v>
      </c>
      <c r="U3912" t="s">
        <v>3003</v>
      </c>
      <c r="V3912">
        <v>5</v>
      </c>
      <c r="W3912" t="s">
        <v>3012</v>
      </c>
    </row>
    <row r="3913" spans="1:23" hidden="1" x14ac:dyDescent="0.35">
      <c r="A3913" t="s">
        <v>381</v>
      </c>
      <c r="C3913" s="403">
        <v>44727</v>
      </c>
      <c r="D3913" t="s">
        <v>3661</v>
      </c>
      <c r="E3913" t="s">
        <v>2679</v>
      </c>
      <c r="F3913" t="s">
        <v>22158</v>
      </c>
      <c r="G3913" t="s">
        <v>2680</v>
      </c>
      <c r="H3913" t="s">
        <v>22159</v>
      </c>
      <c r="I3913" t="s">
        <v>2286</v>
      </c>
      <c r="J3913" t="s">
        <v>97</v>
      </c>
      <c r="K3913" t="s">
        <v>444</v>
      </c>
      <c r="L3913" t="s">
        <v>9640</v>
      </c>
      <c r="M3913" t="s">
        <v>22060</v>
      </c>
      <c r="N3913" t="s">
        <v>22160</v>
      </c>
      <c r="O3913" t="s">
        <v>3021</v>
      </c>
      <c r="P3913" t="s">
        <v>9642</v>
      </c>
      <c r="Q3913" t="s">
        <v>415</v>
      </c>
      <c r="R3913" t="b">
        <v>1</v>
      </c>
      <c r="S3913">
        <v>20000</v>
      </c>
      <c r="T3913" t="s">
        <v>3002</v>
      </c>
      <c r="U3913" t="s">
        <v>3003</v>
      </c>
      <c r="V3913">
        <v>20</v>
      </c>
      <c r="W3913" t="s">
        <v>3021</v>
      </c>
    </row>
    <row r="3914" spans="1:23" hidden="1" x14ac:dyDescent="0.35">
      <c r="A3914" t="s">
        <v>381</v>
      </c>
      <c r="C3914" s="403">
        <v>44727</v>
      </c>
      <c r="D3914" t="s">
        <v>3543</v>
      </c>
      <c r="E3914" t="s">
        <v>658</v>
      </c>
      <c r="F3914" t="s">
        <v>22161</v>
      </c>
      <c r="G3914" t="s">
        <v>2279</v>
      </c>
      <c r="H3914" t="s">
        <v>22162</v>
      </c>
      <c r="I3914" t="s">
        <v>2279</v>
      </c>
      <c r="J3914" t="s">
        <v>89</v>
      </c>
      <c r="K3914" t="s">
        <v>380</v>
      </c>
      <c r="L3914" t="s">
        <v>3041</v>
      </c>
      <c r="M3914" t="s">
        <v>1798</v>
      </c>
      <c r="N3914" t="s">
        <v>22163</v>
      </c>
      <c r="O3914" t="s">
        <v>3021</v>
      </c>
      <c r="P3914" t="s">
        <v>10851</v>
      </c>
      <c r="Q3914" t="s">
        <v>456</v>
      </c>
      <c r="R3914" t="b">
        <v>0</v>
      </c>
      <c r="S3914">
        <v>3000</v>
      </c>
      <c r="T3914" t="s">
        <v>3013</v>
      </c>
      <c r="U3914" t="s">
        <v>3003</v>
      </c>
      <c r="V3914">
        <v>3</v>
      </c>
      <c r="W3914" t="s">
        <v>3021</v>
      </c>
    </row>
    <row r="3915" spans="1:23" hidden="1" x14ac:dyDescent="0.35">
      <c r="A3915" t="s">
        <v>381</v>
      </c>
      <c r="C3915" s="403">
        <v>44727</v>
      </c>
      <c r="D3915" t="s">
        <v>3543</v>
      </c>
      <c r="E3915" t="s">
        <v>22164</v>
      </c>
      <c r="F3915" t="s">
        <v>22165</v>
      </c>
      <c r="G3915" t="s">
        <v>22166</v>
      </c>
      <c r="H3915" t="s">
        <v>22167</v>
      </c>
      <c r="I3915" t="s">
        <v>22168</v>
      </c>
      <c r="J3915" t="s">
        <v>89</v>
      </c>
      <c r="K3915" t="s">
        <v>380</v>
      </c>
      <c r="L3915" t="s">
        <v>3041</v>
      </c>
      <c r="M3915" t="s">
        <v>3042</v>
      </c>
      <c r="N3915" t="s">
        <v>18031</v>
      </c>
      <c r="O3915" t="s">
        <v>3012</v>
      </c>
      <c r="P3915" t="s">
        <v>10002</v>
      </c>
      <c r="Q3915" t="s">
        <v>456</v>
      </c>
      <c r="R3915" t="b">
        <v>0</v>
      </c>
      <c r="S3915">
        <v>0</v>
      </c>
      <c r="T3915" t="s">
        <v>3002</v>
      </c>
      <c r="U3915" t="s">
        <v>3003</v>
      </c>
      <c r="V3915">
        <v>0</v>
      </c>
      <c r="W3915" t="s">
        <v>3012</v>
      </c>
    </row>
    <row r="3916" spans="1:23" hidden="1" x14ac:dyDescent="0.35">
      <c r="A3916" t="s">
        <v>381</v>
      </c>
      <c r="C3916" s="403">
        <v>44727</v>
      </c>
      <c r="D3916" t="s">
        <v>3543</v>
      </c>
      <c r="E3916" t="s">
        <v>1614</v>
      </c>
      <c r="F3916" t="s">
        <v>22169</v>
      </c>
      <c r="G3916" t="s">
        <v>2641</v>
      </c>
      <c r="H3916" t="s">
        <v>22170</v>
      </c>
      <c r="I3916" t="s">
        <v>2293</v>
      </c>
      <c r="J3916" t="s">
        <v>89</v>
      </c>
      <c r="K3916" t="s">
        <v>380</v>
      </c>
      <c r="L3916" t="s">
        <v>3041</v>
      </c>
      <c r="M3916" t="s">
        <v>3198</v>
      </c>
      <c r="N3916" t="s">
        <v>22171</v>
      </c>
      <c r="O3916" t="s">
        <v>3021</v>
      </c>
      <c r="P3916" t="s">
        <v>8134</v>
      </c>
      <c r="Q3916" t="s">
        <v>456</v>
      </c>
      <c r="R3916" t="b">
        <v>0</v>
      </c>
      <c r="S3916">
        <v>1000</v>
      </c>
      <c r="T3916" t="s">
        <v>3013</v>
      </c>
      <c r="U3916" t="s">
        <v>3003</v>
      </c>
      <c r="V3916">
        <v>1</v>
      </c>
      <c r="W3916" t="s">
        <v>3021</v>
      </c>
    </row>
    <row r="3917" spans="1:23" hidden="1" x14ac:dyDescent="0.35">
      <c r="A3917" t="s">
        <v>419</v>
      </c>
      <c r="C3917" s="403">
        <v>44726</v>
      </c>
      <c r="D3917" t="s">
        <v>3543</v>
      </c>
      <c r="E3917" t="s">
        <v>22172</v>
      </c>
      <c r="F3917" t="s">
        <v>22173</v>
      </c>
      <c r="G3917" t="s">
        <v>22174</v>
      </c>
      <c r="H3917" t="s">
        <v>22175</v>
      </c>
      <c r="I3917" t="s">
        <v>13122</v>
      </c>
      <c r="J3917" t="s">
        <v>94</v>
      </c>
      <c r="K3917" t="s">
        <v>497</v>
      </c>
      <c r="L3917" t="s">
        <v>13586</v>
      </c>
      <c r="M3917" t="s">
        <v>22176</v>
      </c>
      <c r="N3917" t="s">
        <v>22177</v>
      </c>
      <c r="O3917" t="s">
        <v>3001</v>
      </c>
      <c r="P3917" t="s">
        <v>13587</v>
      </c>
      <c r="Q3917" t="s">
        <v>497</v>
      </c>
      <c r="R3917" t="b">
        <v>0</v>
      </c>
      <c r="S3917">
        <v>0</v>
      </c>
      <c r="T3917" t="s">
        <v>3002</v>
      </c>
      <c r="U3917" t="s">
        <v>3003</v>
      </c>
      <c r="V3917">
        <v>0</v>
      </c>
      <c r="W3917" t="s">
        <v>3001</v>
      </c>
    </row>
    <row r="3918" spans="1:23" hidden="1" x14ac:dyDescent="0.35">
      <c r="A3918" t="s">
        <v>419</v>
      </c>
      <c r="C3918" s="403">
        <v>44726</v>
      </c>
      <c r="D3918" t="s">
        <v>3661</v>
      </c>
      <c r="E3918" t="s">
        <v>22178</v>
      </c>
      <c r="F3918" t="s">
        <v>22179</v>
      </c>
      <c r="G3918" t="s">
        <v>22180</v>
      </c>
      <c r="H3918" t="s">
        <v>22181</v>
      </c>
      <c r="I3918" t="s">
        <v>22180</v>
      </c>
      <c r="J3918" t="s">
        <v>94</v>
      </c>
      <c r="K3918" t="s">
        <v>499</v>
      </c>
      <c r="L3918" t="s">
        <v>8193</v>
      </c>
      <c r="M3918" t="s">
        <v>22182</v>
      </c>
      <c r="N3918" t="s">
        <v>22183</v>
      </c>
      <c r="O3918" t="s">
        <v>3030</v>
      </c>
      <c r="P3918" t="s">
        <v>8596</v>
      </c>
      <c r="Q3918" t="s">
        <v>499</v>
      </c>
      <c r="R3918" t="b">
        <v>0</v>
      </c>
      <c r="S3918">
        <v>3000</v>
      </c>
      <c r="T3918" t="s">
        <v>3002</v>
      </c>
      <c r="U3918" t="s">
        <v>3003</v>
      </c>
      <c r="V3918">
        <v>3</v>
      </c>
      <c r="W3918" t="s">
        <v>3030</v>
      </c>
    </row>
    <row r="3919" spans="1:23" hidden="1" x14ac:dyDescent="0.35">
      <c r="A3919" t="s">
        <v>419</v>
      </c>
      <c r="C3919" s="403">
        <v>44726</v>
      </c>
      <c r="D3919" t="s">
        <v>3543</v>
      </c>
      <c r="E3919" t="s">
        <v>22184</v>
      </c>
      <c r="F3919" t="s">
        <v>22185</v>
      </c>
      <c r="G3919" t="s">
        <v>22186</v>
      </c>
      <c r="H3919" t="s">
        <v>22187</v>
      </c>
      <c r="I3919" t="s">
        <v>22186</v>
      </c>
      <c r="J3919" t="s">
        <v>96</v>
      </c>
      <c r="K3919" t="s">
        <v>544</v>
      </c>
      <c r="L3919" t="s">
        <v>9493</v>
      </c>
      <c r="M3919" t="s">
        <v>1798</v>
      </c>
      <c r="N3919" t="s">
        <v>22188</v>
      </c>
      <c r="O3919" t="s">
        <v>3012</v>
      </c>
      <c r="P3919" t="s">
        <v>22189</v>
      </c>
      <c r="Q3919" t="s">
        <v>499</v>
      </c>
      <c r="R3919" t="b">
        <v>0</v>
      </c>
      <c r="S3919">
        <v>6000</v>
      </c>
      <c r="T3919" t="s">
        <v>3002</v>
      </c>
      <c r="U3919" t="s">
        <v>3003</v>
      </c>
      <c r="V3919">
        <v>6</v>
      </c>
      <c r="W3919" t="s">
        <v>3012</v>
      </c>
    </row>
    <row r="3920" spans="1:23" hidden="1" x14ac:dyDescent="0.35">
      <c r="A3920" t="s">
        <v>381</v>
      </c>
      <c r="C3920" s="403">
        <v>44726</v>
      </c>
      <c r="D3920" t="s">
        <v>3543</v>
      </c>
      <c r="E3920" t="s">
        <v>22190</v>
      </c>
      <c r="F3920" t="s">
        <v>22191</v>
      </c>
      <c r="G3920" t="s">
        <v>17442</v>
      </c>
      <c r="H3920" t="s">
        <v>22192</v>
      </c>
      <c r="I3920" t="s">
        <v>17442</v>
      </c>
      <c r="J3920" t="s">
        <v>97</v>
      </c>
      <c r="K3920" t="s">
        <v>444</v>
      </c>
      <c r="L3920" t="s">
        <v>3525</v>
      </c>
      <c r="M3920" t="s">
        <v>1798</v>
      </c>
      <c r="N3920" t="s">
        <v>22193</v>
      </c>
      <c r="O3920" t="s">
        <v>3012</v>
      </c>
      <c r="P3920" t="s">
        <v>9173</v>
      </c>
      <c r="Q3920" t="s">
        <v>415</v>
      </c>
      <c r="R3920" t="b">
        <v>0</v>
      </c>
      <c r="S3920">
        <v>1000</v>
      </c>
      <c r="T3920" t="s">
        <v>3002</v>
      </c>
      <c r="U3920" t="s">
        <v>3003</v>
      </c>
      <c r="V3920">
        <v>1</v>
      </c>
      <c r="W3920" t="s">
        <v>3012</v>
      </c>
    </row>
    <row r="3921" spans="1:23" hidden="1" x14ac:dyDescent="0.35">
      <c r="A3921" t="s">
        <v>381</v>
      </c>
      <c r="C3921" s="403">
        <v>44726</v>
      </c>
      <c r="D3921" t="s">
        <v>3543</v>
      </c>
      <c r="E3921" t="s">
        <v>22194</v>
      </c>
      <c r="F3921" t="s">
        <v>22195</v>
      </c>
      <c r="G3921" t="s">
        <v>22196</v>
      </c>
      <c r="H3921" t="s">
        <v>22197</v>
      </c>
      <c r="I3921" t="s">
        <v>22196</v>
      </c>
      <c r="J3921" t="s">
        <v>97</v>
      </c>
      <c r="K3921" t="s">
        <v>444</v>
      </c>
      <c r="L3921" t="s">
        <v>3525</v>
      </c>
      <c r="M3921" t="s">
        <v>1798</v>
      </c>
      <c r="N3921" t="s">
        <v>22198</v>
      </c>
      <c r="O3921" t="s">
        <v>3012</v>
      </c>
      <c r="P3921" t="s">
        <v>9173</v>
      </c>
      <c r="Q3921" t="s">
        <v>415</v>
      </c>
      <c r="R3921" t="b">
        <v>0</v>
      </c>
      <c r="S3921">
        <v>3000</v>
      </c>
      <c r="T3921" t="s">
        <v>3002</v>
      </c>
      <c r="U3921" t="s">
        <v>3003</v>
      </c>
      <c r="V3921">
        <v>3</v>
      </c>
      <c r="W3921" t="s">
        <v>3012</v>
      </c>
    </row>
    <row r="3922" spans="1:23" hidden="1" x14ac:dyDescent="0.35">
      <c r="A3922" t="s">
        <v>381</v>
      </c>
      <c r="C3922" s="403">
        <v>44726</v>
      </c>
      <c r="D3922" t="s">
        <v>3543</v>
      </c>
      <c r="E3922" t="s">
        <v>22199</v>
      </c>
      <c r="F3922" t="s">
        <v>22200</v>
      </c>
      <c r="G3922" t="s">
        <v>22201</v>
      </c>
      <c r="H3922" t="s">
        <v>22202</v>
      </c>
      <c r="I3922" t="s">
        <v>5513</v>
      </c>
      <c r="J3922" t="s">
        <v>97</v>
      </c>
      <c r="K3922" t="s">
        <v>444</v>
      </c>
      <c r="L3922" t="s">
        <v>3525</v>
      </c>
      <c r="M3922" t="s">
        <v>1798</v>
      </c>
      <c r="N3922" t="s">
        <v>22203</v>
      </c>
      <c r="O3922" t="s">
        <v>3012</v>
      </c>
      <c r="P3922" t="s">
        <v>9173</v>
      </c>
      <c r="Q3922" t="s">
        <v>415</v>
      </c>
      <c r="R3922" t="b">
        <v>0</v>
      </c>
      <c r="S3922">
        <v>2000</v>
      </c>
      <c r="T3922" t="s">
        <v>3002</v>
      </c>
      <c r="U3922" t="s">
        <v>3003</v>
      </c>
      <c r="V3922">
        <v>2</v>
      </c>
      <c r="W3922" t="s">
        <v>3012</v>
      </c>
    </row>
    <row r="3923" spans="1:23" hidden="1" x14ac:dyDescent="0.35">
      <c r="A3923" t="s">
        <v>381</v>
      </c>
      <c r="C3923" s="403">
        <v>44726</v>
      </c>
      <c r="D3923" t="s">
        <v>3543</v>
      </c>
      <c r="E3923" t="s">
        <v>22204</v>
      </c>
      <c r="F3923" t="s">
        <v>22205</v>
      </c>
      <c r="G3923" t="s">
        <v>22206</v>
      </c>
      <c r="H3923" t="s">
        <v>22207</v>
      </c>
      <c r="I3923" t="s">
        <v>6400</v>
      </c>
      <c r="J3923" t="s">
        <v>97</v>
      </c>
      <c r="K3923" t="s">
        <v>444</v>
      </c>
      <c r="L3923" t="s">
        <v>3525</v>
      </c>
      <c r="M3923" t="s">
        <v>1798</v>
      </c>
      <c r="N3923" t="s">
        <v>22198</v>
      </c>
      <c r="O3923" t="s">
        <v>3012</v>
      </c>
      <c r="P3923" t="s">
        <v>9173</v>
      </c>
      <c r="Q3923" t="s">
        <v>415</v>
      </c>
      <c r="R3923" t="b">
        <v>0</v>
      </c>
      <c r="S3923">
        <v>2000</v>
      </c>
      <c r="T3923" t="s">
        <v>3002</v>
      </c>
      <c r="U3923" t="s">
        <v>3003</v>
      </c>
      <c r="V3923">
        <v>2</v>
      </c>
      <c r="W3923" t="s">
        <v>3012</v>
      </c>
    </row>
    <row r="3924" spans="1:23" hidden="1" x14ac:dyDescent="0.35">
      <c r="A3924" t="s">
        <v>381</v>
      </c>
      <c r="C3924" s="403">
        <v>44726</v>
      </c>
      <c r="D3924" t="s">
        <v>3543</v>
      </c>
      <c r="E3924" t="s">
        <v>22208</v>
      </c>
      <c r="F3924" t="s">
        <v>22209</v>
      </c>
      <c r="G3924" t="s">
        <v>22210</v>
      </c>
      <c r="H3924" t="s">
        <v>22211</v>
      </c>
      <c r="I3924" t="s">
        <v>9165</v>
      </c>
      <c r="J3924" t="s">
        <v>97</v>
      </c>
      <c r="K3924" t="s">
        <v>444</v>
      </c>
      <c r="L3924" t="s">
        <v>3525</v>
      </c>
      <c r="M3924" t="s">
        <v>1798</v>
      </c>
      <c r="N3924" t="s">
        <v>22212</v>
      </c>
      <c r="O3924" t="s">
        <v>3012</v>
      </c>
      <c r="P3924" t="s">
        <v>9173</v>
      </c>
      <c r="Q3924" t="s">
        <v>415</v>
      </c>
      <c r="R3924" t="b">
        <v>0</v>
      </c>
      <c r="S3924">
        <v>2000</v>
      </c>
      <c r="T3924" t="s">
        <v>3002</v>
      </c>
      <c r="U3924" t="s">
        <v>3003</v>
      </c>
      <c r="V3924">
        <v>2</v>
      </c>
      <c r="W3924" t="s">
        <v>3012</v>
      </c>
    </row>
    <row r="3925" spans="1:23" hidden="1" x14ac:dyDescent="0.35">
      <c r="A3925" t="s">
        <v>381</v>
      </c>
      <c r="C3925" s="403">
        <v>44726</v>
      </c>
      <c r="D3925" t="s">
        <v>3543</v>
      </c>
      <c r="E3925" t="s">
        <v>22213</v>
      </c>
      <c r="F3925" t="s">
        <v>22214</v>
      </c>
      <c r="G3925" t="s">
        <v>22215</v>
      </c>
      <c r="H3925" t="s">
        <v>22216</v>
      </c>
      <c r="I3925" t="s">
        <v>22217</v>
      </c>
      <c r="J3925" t="s">
        <v>97</v>
      </c>
      <c r="K3925" t="s">
        <v>444</v>
      </c>
      <c r="L3925" t="s">
        <v>3525</v>
      </c>
      <c r="M3925" t="s">
        <v>1798</v>
      </c>
      <c r="N3925" t="s">
        <v>22218</v>
      </c>
      <c r="O3925" t="s">
        <v>3012</v>
      </c>
      <c r="P3925" t="s">
        <v>9173</v>
      </c>
      <c r="Q3925" t="s">
        <v>415</v>
      </c>
      <c r="R3925" t="b">
        <v>0</v>
      </c>
      <c r="S3925">
        <v>3000</v>
      </c>
      <c r="T3925" t="s">
        <v>3002</v>
      </c>
      <c r="U3925" t="s">
        <v>3003</v>
      </c>
      <c r="V3925">
        <v>3</v>
      </c>
      <c r="W3925" t="s">
        <v>3012</v>
      </c>
    </row>
    <row r="3926" spans="1:23" hidden="1" x14ac:dyDescent="0.35">
      <c r="A3926" t="s">
        <v>381</v>
      </c>
      <c r="C3926" s="403">
        <v>44726</v>
      </c>
      <c r="D3926" t="s">
        <v>5246</v>
      </c>
      <c r="E3926" t="s">
        <v>22219</v>
      </c>
      <c r="F3926" t="s">
        <v>22220</v>
      </c>
      <c r="G3926" t="s">
        <v>22221</v>
      </c>
      <c r="H3926" t="s">
        <v>22222</v>
      </c>
      <c r="I3926" t="s">
        <v>136</v>
      </c>
      <c r="J3926" t="s">
        <v>97</v>
      </c>
      <c r="K3926" t="s">
        <v>444</v>
      </c>
      <c r="L3926" t="s">
        <v>3525</v>
      </c>
      <c r="M3926" t="s">
        <v>1798</v>
      </c>
      <c r="N3926" t="s">
        <v>22223</v>
      </c>
      <c r="O3926" t="s">
        <v>3012</v>
      </c>
      <c r="P3926" t="s">
        <v>9173</v>
      </c>
      <c r="Q3926" t="s">
        <v>415</v>
      </c>
      <c r="R3926" t="b">
        <v>0</v>
      </c>
      <c r="S3926">
        <v>8000</v>
      </c>
      <c r="T3926" t="s">
        <v>3002</v>
      </c>
      <c r="U3926" t="s">
        <v>3003</v>
      </c>
      <c r="V3926">
        <v>8</v>
      </c>
      <c r="W3926" t="s">
        <v>3012</v>
      </c>
    </row>
    <row r="3927" spans="1:23" hidden="1" x14ac:dyDescent="0.35">
      <c r="A3927" t="s">
        <v>419</v>
      </c>
      <c r="C3927" s="403">
        <v>44726</v>
      </c>
      <c r="D3927" t="s">
        <v>3543</v>
      </c>
      <c r="E3927" t="s">
        <v>522</v>
      </c>
      <c r="F3927" t="s">
        <v>22224</v>
      </c>
      <c r="G3927" t="s">
        <v>2443</v>
      </c>
      <c r="H3927" t="s">
        <v>22225</v>
      </c>
      <c r="I3927" t="s">
        <v>22226</v>
      </c>
      <c r="J3927" t="s">
        <v>94</v>
      </c>
      <c r="K3927" t="s">
        <v>497</v>
      </c>
      <c r="L3927" t="s">
        <v>3188</v>
      </c>
      <c r="M3927" t="s">
        <v>22227</v>
      </c>
      <c r="N3927" t="s">
        <v>22228</v>
      </c>
      <c r="O3927" t="s">
        <v>3021</v>
      </c>
      <c r="P3927" t="s">
        <v>22227</v>
      </c>
      <c r="Q3927" t="s">
        <v>497</v>
      </c>
      <c r="R3927" t="b">
        <v>0</v>
      </c>
      <c r="S3927">
        <v>10000</v>
      </c>
      <c r="T3927" t="s">
        <v>3013</v>
      </c>
      <c r="U3927" t="s">
        <v>3003</v>
      </c>
      <c r="V3927">
        <v>10</v>
      </c>
      <c r="W3927" t="s">
        <v>3021</v>
      </c>
    </row>
    <row r="3928" spans="1:23" hidden="1" x14ac:dyDescent="0.35">
      <c r="A3928" t="s">
        <v>419</v>
      </c>
      <c r="C3928" s="403">
        <v>44726</v>
      </c>
      <c r="D3928" t="s">
        <v>3543</v>
      </c>
      <c r="E3928" t="s">
        <v>22229</v>
      </c>
      <c r="F3928" t="s">
        <v>22230</v>
      </c>
      <c r="G3928" t="s">
        <v>22231</v>
      </c>
      <c r="H3928" t="s">
        <v>22232</v>
      </c>
      <c r="I3928" t="s">
        <v>2301</v>
      </c>
      <c r="J3928" t="s">
        <v>94</v>
      </c>
      <c r="K3928" t="s">
        <v>497</v>
      </c>
      <c r="L3928" t="s">
        <v>3745</v>
      </c>
      <c r="M3928" t="s">
        <v>22233</v>
      </c>
      <c r="N3928" t="s">
        <v>22234</v>
      </c>
      <c r="O3928" t="s">
        <v>3012</v>
      </c>
      <c r="P3928" t="s">
        <v>22235</v>
      </c>
      <c r="Q3928" t="s">
        <v>497</v>
      </c>
      <c r="R3928" t="b">
        <v>0</v>
      </c>
      <c r="S3928">
        <v>2000</v>
      </c>
      <c r="T3928" t="s">
        <v>3002</v>
      </c>
      <c r="U3928" t="s">
        <v>3003</v>
      </c>
      <c r="V3928">
        <v>2</v>
      </c>
      <c r="W3928" t="s">
        <v>3012</v>
      </c>
    </row>
    <row r="3929" spans="1:23" hidden="1" x14ac:dyDescent="0.35">
      <c r="A3929" t="s">
        <v>419</v>
      </c>
      <c r="C3929" s="403">
        <v>44726</v>
      </c>
      <c r="D3929" t="s">
        <v>3543</v>
      </c>
      <c r="E3929" t="s">
        <v>22236</v>
      </c>
      <c r="F3929" t="s">
        <v>22237</v>
      </c>
      <c r="G3929" t="s">
        <v>22238</v>
      </c>
      <c r="H3929" t="s">
        <v>22239</v>
      </c>
      <c r="I3929" t="s">
        <v>22238</v>
      </c>
      <c r="J3929" t="s">
        <v>94</v>
      </c>
      <c r="K3929" t="s">
        <v>497</v>
      </c>
      <c r="L3929" t="s">
        <v>3745</v>
      </c>
      <c r="M3929" t="s">
        <v>22233</v>
      </c>
      <c r="N3929" t="s">
        <v>22240</v>
      </c>
      <c r="O3929" t="s">
        <v>3021</v>
      </c>
      <c r="P3929" t="s">
        <v>22235</v>
      </c>
      <c r="Q3929" t="s">
        <v>497</v>
      </c>
      <c r="R3929" t="b">
        <v>0</v>
      </c>
      <c r="S3929">
        <v>4000</v>
      </c>
      <c r="T3929" t="s">
        <v>3002</v>
      </c>
      <c r="U3929" t="s">
        <v>3003</v>
      </c>
      <c r="V3929">
        <v>4</v>
      </c>
      <c r="W3929" t="s">
        <v>3021</v>
      </c>
    </row>
    <row r="3930" spans="1:23" hidden="1" x14ac:dyDescent="0.35">
      <c r="A3930" t="s">
        <v>419</v>
      </c>
      <c r="C3930" s="403">
        <v>44726</v>
      </c>
      <c r="D3930" t="s">
        <v>3543</v>
      </c>
      <c r="E3930" t="s">
        <v>1134</v>
      </c>
      <c r="F3930" t="s">
        <v>22241</v>
      </c>
      <c r="G3930" t="s">
        <v>2835</v>
      </c>
      <c r="H3930" t="s">
        <v>22242</v>
      </c>
      <c r="I3930" t="s">
        <v>2393</v>
      </c>
      <c r="J3930" t="s">
        <v>94</v>
      </c>
      <c r="K3930" t="s">
        <v>497</v>
      </c>
      <c r="L3930" t="s">
        <v>15980</v>
      </c>
      <c r="M3930" t="s">
        <v>22243</v>
      </c>
      <c r="N3930" t="s">
        <v>22244</v>
      </c>
      <c r="O3930" t="s">
        <v>3021</v>
      </c>
      <c r="P3930" t="s">
        <v>22243</v>
      </c>
      <c r="Q3930" t="s">
        <v>497</v>
      </c>
      <c r="R3930" t="b">
        <v>0</v>
      </c>
      <c r="S3930">
        <v>10000</v>
      </c>
      <c r="T3930" t="s">
        <v>3013</v>
      </c>
      <c r="U3930" t="s">
        <v>3003</v>
      </c>
      <c r="V3930">
        <v>10</v>
      </c>
      <c r="W3930" t="s">
        <v>3021</v>
      </c>
    </row>
    <row r="3931" spans="1:23" hidden="1" x14ac:dyDescent="0.35">
      <c r="A3931" t="s">
        <v>419</v>
      </c>
      <c r="C3931" s="403">
        <v>44726</v>
      </c>
      <c r="D3931" t="s">
        <v>3543</v>
      </c>
      <c r="E3931" t="s">
        <v>1073</v>
      </c>
      <c r="F3931" t="s">
        <v>22245</v>
      </c>
      <c r="G3931" t="s">
        <v>1074</v>
      </c>
      <c r="H3931" t="s">
        <v>22246</v>
      </c>
      <c r="I3931" t="s">
        <v>2766</v>
      </c>
      <c r="J3931" t="s">
        <v>94</v>
      </c>
      <c r="K3931" t="s">
        <v>497</v>
      </c>
      <c r="L3931" t="s">
        <v>3376</v>
      </c>
      <c r="M3931" t="s">
        <v>22247</v>
      </c>
      <c r="N3931" t="s">
        <v>22248</v>
      </c>
      <c r="O3931" t="s">
        <v>3012</v>
      </c>
      <c r="P3931" t="s">
        <v>22247</v>
      </c>
      <c r="Q3931" t="s">
        <v>497</v>
      </c>
      <c r="R3931" t="b">
        <v>0</v>
      </c>
      <c r="S3931">
        <v>8000</v>
      </c>
      <c r="T3931" t="s">
        <v>3013</v>
      </c>
      <c r="U3931" t="s">
        <v>3003</v>
      </c>
      <c r="V3931">
        <v>8</v>
      </c>
      <c r="W3931" t="s">
        <v>3012</v>
      </c>
    </row>
    <row r="3932" spans="1:23" hidden="1" x14ac:dyDescent="0.35">
      <c r="A3932" t="s">
        <v>419</v>
      </c>
      <c r="C3932" s="403">
        <v>44726</v>
      </c>
      <c r="D3932" t="s">
        <v>3543</v>
      </c>
      <c r="E3932" t="s">
        <v>22249</v>
      </c>
      <c r="F3932" t="s">
        <v>22250</v>
      </c>
      <c r="G3932" t="s">
        <v>2354</v>
      </c>
      <c r="H3932" t="s">
        <v>22251</v>
      </c>
      <c r="I3932" t="s">
        <v>2354</v>
      </c>
      <c r="J3932" t="s">
        <v>94</v>
      </c>
      <c r="K3932" t="s">
        <v>497</v>
      </c>
      <c r="L3932" t="s">
        <v>3376</v>
      </c>
      <c r="M3932" t="s">
        <v>17832</v>
      </c>
      <c r="N3932" t="s">
        <v>22252</v>
      </c>
      <c r="O3932" t="s">
        <v>3021</v>
      </c>
      <c r="P3932" t="s">
        <v>5886</v>
      </c>
      <c r="Q3932" t="s">
        <v>497</v>
      </c>
      <c r="R3932" t="b">
        <v>0</v>
      </c>
      <c r="S3932">
        <v>10000</v>
      </c>
      <c r="T3932" t="s">
        <v>3002</v>
      </c>
      <c r="U3932" t="s">
        <v>3003</v>
      </c>
      <c r="V3932">
        <v>10</v>
      </c>
      <c r="W3932" t="s">
        <v>3021</v>
      </c>
    </row>
    <row r="3933" spans="1:23" hidden="1" x14ac:dyDescent="0.35">
      <c r="A3933" t="s">
        <v>419</v>
      </c>
      <c r="C3933" s="403">
        <v>44726</v>
      </c>
      <c r="D3933" t="s">
        <v>15370</v>
      </c>
      <c r="E3933" t="s">
        <v>22253</v>
      </c>
      <c r="F3933" t="s">
        <v>22254</v>
      </c>
      <c r="G3933" t="s">
        <v>22255</v>
      </c>
      <c r="H3933" t="s">
        <v>22256</v>
      </c>
      <c r="I3933" t="s">
        <v>2301</v>
      </c>
      <c r="J3933" t="s">
        <v>94</v>
      </c>
      <c r="K3933" t="s">
        <v>497</v>
      </c>
      <c r="L3933" t="s">
        <v>3188</v>
      </c>
      <c r="M3933" t="s">
        <v>22257</v>
      </c>
      <c r="N3933" t="s">
        <v>22258</v>
      </c>
      <c r="O3933" t="s">
        <v>3012</v>
      </c>
      <c r="P3933" t="s">
        <v>22259</v>
      </c>
      <c r="Q3933" t="s">
        <v>497</v>
      </c>
      <c r="R3933" t="b">
        <v>0</v>
      </c>
      <c r="S3933">
        <v>7000</v>
      </c>
      <c r="T3933" t="s">
        <v>3002</v>
      </c>
      <c r="U3933" t="s">
        <v>3003</v>
      </c>
      <c r="V3933">
        <v>7</v>
      </c>
      <c r="W3933" t="s">
        <v>3012</v>
      </c>
    </row>
    <row r="3934" spans="1:23" hidden="1" x14ac:dyDescent="0.35">
      <c r="A3934" t="s">
        <v>419</v>
      </c>
      <c r="C3934" s="403">
        <v>44724</v>
      </c>
      <c r="D3934" t="s">
        <v>3543</v>
      </c>
      <c r="E3934" t="s">
        <v>22260</v>
      </c>
      <c r="F3934" t="s">
        <v>22261</v>
      </c>
      <c r="G3934" t="s">
        <v>22262</v>
      </c>
      <c r="H3934" t="s">
        <v>22263</v>
      </c>
      <c r="I3934" t="s">
        <v>2344</v>
      </c>
      <c r="J3934" t="s">
        <v>94</v>
      </c>
      <c r="K3934" t="s">
        <v>499</v>
      </c>
      <c r="L3934" t="s">
        <v>18826</v>
      </c>
      <c r="M3934" t="s">
        <v>8596</v>
      </c>
      <c r="N3934" t="s">
        <v>22264</v>
      </c>
      <c r="O3934" t="s">
        <v>3012</v>
      </c>
      <c r="P3934" t="s">
        <v>8596</v>
      </c>
      <c r="Q3934" t="s">
        <v>499</v>
      </c>
      <c r="R3934" t="b">
        <v>0</v>
      </c>
      <c r="S3934">
        <v>5000</v>
      </c>
      <c r="T3934" t="s">
        <v>3002</v>
      </c>
      <c r="U3934" t="s">
        <v>3003</v>
      </c>
      <c r="V3934">
        <v>5</v>
      </c>
      <c r="W3934" t="s">
        <v>3012</v>
      </c>
    </row>
    <row r="3935" spans="1:23" hidden="1" x14ac:dyDescent="0.35">
      <c r="A3935" t="s">
        <v>381</v>
      </c>
      <c r="C3935" s="403">
        <v>44724</v>
      </c>
      <c r="D3935" t="s">
        <v>3543</v>
      </c>
      <c r="E3935" t="s">
        <v>22265</v>
      </c>
      <c r="F3935" t="s">
        <v>22266</v>
      </c>
      <c r="G3935" t="s">
        <v>22267</v>
      </c>
      <c r="H3935" t="s">
        <v>22268</v>
      </c>
      <c r="I3935" t="s">
        <v>22269</v>
      </c>
      <c r="J3935" t="s">
        <v>97</v>
      </c>
      <c r="K3935" t="s">
        <v>444</v>
      </c>
      <c r="L3935" t="s">
        <v>3525</v>
      </c>
      <c r="M3935" t="s">
        <v>1798</v>
      </c>
      <c r="N3935" t="s">
        <v>22270</v>
      </c>
      <c r="O3935" t="s">
        <v>3030</v>
      </c>
      <c r="P3935" t="s">
        <v>9173</v>
      </c>
      <c r="Q3935" t="s">
        <v>415</v>
      </c>
      <c r="R3935" t="b">
        <v>1</v>
      </c>
      <c r="S3935">
        <v>30000</v>
      </c>
      <c r="T3935" t="s">
        <v>3002</v>
      </c>
      <c r="U3935" t="s">
        <v>3003</v>
      </c>
      <c r="V3935">
        <v>30</v>
      </c>
      <c r="W3935" t="s">
        <v>3030</v>
      </c>
    </row>
    <row r="3936" spans="1:23" hidden="1" x14ac:dyDescent="0.35">
      <c r="A3936" t="s">
        <v>381</v>
      </c>
      <c r="C3936" s="403">
        <v>44724</v>
      </c>
      <c r="D3936" t="s">
        <v>3543</v>
      </c>
      <c r="E3936" t="s">
        <v>22271</v>
      </c>
      <c r="F3936" t="s">
        <v>22272</v>
      </c>
      <c r="G3936" t="s">
        <v>22273</v>
      </c>
      <c r="H3936" t="s">
        <v>22274</v>
      </c>
      <c r="I3936" t="s">
        <v>3539</v>
      </c>
      <c r="J3936" t="s">
        <v>97</v>
      </c>
      <c r="K3936" t="s">
        <v>444</v>
      </c>
      <c r="L3936" t="s">
        <v>3525</v>
      </c>
      <c r="M3936" t="s">
        <v>1798</v>
      </c>
      <c r="N3936" t="s">
        <v>22275</v>
      </c>
      <c r="O3936" t="s">
        <v>3012</v>
      </c>
      <c r="P3936" t="s">
        <v>9173</v>
      </c>
      <c r="Q3936" t="s">
        <v>415</v>
      </c>
      <c r="R3936" t="b">
        <v>0</v>
      </c>
      <c r="S3936">
        <v>2000</v>
      </c>
      <c r="T3936" t="s">
        <v>3002</v>
      </c>
      <c r="U3936" t="s">
        <v>3003</v>
      </c>
      <c r="V3936">
        <v>2</v>
      </c>
      <c r="W3936" t="s">
        <v>3012</v>
      </c>
    </row>
    <row r="3937" spans="1:23" hidden="1" x14ac:dyDescent="0.35">
      <c r="A3937" t="s">
        <v>381</v>
      </c>
      <c r="C3937" s="403">
        <v>44724</v>
      </c>
      <c r="D3937" t="s">
        <v>3543</v>
      </c>
      <c r="E3937" t="s">
        <v>22276</v>
      </c>
      <c r="F3937" t="s">
        <v>22277</v>
      </c>
      <c r="G3937" t="s">
        <v>22278</v>
      </c>
      <c r="H3937" t="s">
        <v>22279</v>
      </c>
      <c r="I3937" t="s">
        <v>2281</v>
      </c>
      <c r="J3937" t="s">
        <v>97</v>
      </c>
      <c r="K3937" t="s">
        <v>444</v>
      </c>
      <c r="L3937" t="s">
        <v>3525</v>
      </c>
      <c r="M3937" t="s">
        <v>8589</v>
      </c>
      <c r="N3937" t="s">
        <v>22280</v>
      </c>
      <c r="O3937" t="s">
        <v>3012</v>
      </c>
      <c r="P3937" t="s">
        <v>3526</v>
      </c>
      <c r="Q3937" t="s">
        <v>415</v>
      </c>
      <c r="R3937" t="b">
        <v>0</v>
      </c>
      <c r="S3937">
        <v>0</v>
      </c>
      <c r="T3937" t="s">
        <v>3002</v>
      </c>
      <c r="U3937" t="s">
        <v>3003</v>
      </c>
      <c r="V3937">
        <v>0</v>
      </c>
      <c r="W3937" t="s">
        <v>3012</v>
      </c>
    </row>
    <row r="3938" spans="1:23" hidden="1" x14ac:dyDescent="0.35">
      <c r="A3938" t="s">
        <v>419</v>
      </c>
      <c r="C3938" s="403">
        <v>44724</v>
      </c>
      <c r="D3938" t="s">
        <v>3543</v>
      </c>
      <c r="E3938" t="s">
        <v>22281</v>
      </c>
      <c r="F3938" t="s">
        <v>22282</v>
      </c>
      <c r="G3938" t="s">
        <v>22283</v>
      </c>
      <c r="H3938" t="s">
        <v>22284</v>
      </c>
      <c r="I3938" t="s">
        <v>5757</v>
      </c>
      <c r="J3938" t="s">
        <v>94</v>
      </c>
      <c r="K3938" t="s">
        <v>499</v>
      </c>
      <c r="L3938" t="s">
        <v>8193</v>
      </c>
      <c r="M3938" t="s">
        <v>22285</v>
      </c>
      <c r="N3938" t="s">
        <v>22286</v>
      </c>
      <c r="O3938" t="s">
        <v>3012</v>
      </c>
      <c r="P3938" t="s">
        <v>15998</v>
      </c>
      <c r="Q3938" t="s">
        <v>499</v>
      </c>
      <c r="R3938" t="b">
        <v>0</v>
      </c>
      <c r="S3938">
        <v>5000</v>
      </c>
      <c r="T3938" t="s">
        <v>3002</v>
      </c>
      <c r="U3938" t="s">
        <v>3003</v>
      </c>
      <c r="V3938">
        <v>5</v>
      </c>
      <c r="W3938" t="s">
        <v>3012</v>
      </c>
    </row>
    <row r="3939" spans="1:23" hidden="1" x14ac:dyDescent="0.35">
      <c r="A3939" t="s">
        <v>419</v>
      </c>
      <c r="C3939" s="403">
        <v>44724</v>
      </c>
      <c r="D3939" t="s">
        <v>3543</v>
      </c>
      <c r="E3939" t="s">
        <v>22287</v>
      </c>
      <c r="F3939" t="s">
        <v>22288</v>
      </c>
      <c r="G3939" t="s">
        <v>22289</v>
      </c>
      <c r="H3939" t="s">
        <v>22290</v>
      </c>
      <c r="I3939" t="s">
        <v>22289</v>
      </c>
      <c r="J3939" t="s">
        <v>94</v>
      </c>
      <c r="K3939" t="s">
        <v>499</v>
      </c>
      <c r="L3939" t="s">
        <v>8193</v>
      </c>
      <c r="M3939" t="s">
        <v>22285</v>
      </c>
      <c r="N3939" t="s">
        <v>22291</v>
      </c>
      <c r="O3939" t="s">
        <v>3012</v>
      </c>
      <c r="P3939" t="s">
        <v>15998</v>
      </c>
      <c r="Q3939" t="s">
        <v>499</v>
      </c>
      <c r="R3939" t="b">
        <v>0</v>
      </c>
      <c r="S3939">
        <v>3000</v>
      </c>
      <c r="T3939" t="s">
        <v>3002</v>
      </c>
      <c r="U3939" t="s">
        <v>3003</v>
      </c>
      <c r="V3939">
        <v>3</v>
      </c>
      <c r="W3939" t="s">
        <v>3012</v>
      </c>
    </row>
    <row r="3940" spans="1:23" hidden="1" x14ac:dyDescent="0.35">
      <c r="A3940" t="s">
        <v>419</v>
      </c>
      <c r="C3940" s="403">
        <v>44724</v>
      </c>
      <c r="D3940" t="s">
        <v>3661</v>
      </c>
      <c r="E3940" t="s">
        <v>22292</v>
      </c>
      <c r="F3940" t="s">
        <v>22293</v>
      </c>
      <c r="G3940" t="s">
        <v>22294</v>
      </c>
      <c r="H3940" t="s">
        <v>22295</v>
      </c>
      <c r="I3940" t="s">
        <v>22294</v>
      </c>
      <c r="J3940" t="s">
        <v>94</v>
      </c>
      <c r="K3940" t="s">
        <v>499</v>
      </c>
      <c r="L3940" t="s">
        <v>8193</v>
      </c>
      <c r="M3940" t="s">
        <v>9682</v>
      </c>
      <c r="N3940" t="s">
        <v>22296</v>
      </c>
      <c r="O3940" t="s">
        <v>3001</v>
      </c>
      <c r="P3940" t="s">
        <v>8196</v>
      </c>
      <c r="Q3940" t="s">
        <v>499</v>
      </c>
      <c r="R3940" t="b">
        <v>1</v>
      </c>
      <c r="S3940">
        <v>60000</v>
      </c>
      <c r="T3940" t="s">
        <v>3002</v>
      </c>
      <c r="U3940" t="s">
        <v>3003</v>
      </c>
      <c r="V3940">
        <v>60</v>
      </c>
      <c r="W3940" t="s">
        <v>3001</v>
      </c>
    </row>
    <row r="3941" spans="1:23" hidden="1" x14ac:dyDescent="0.35">
      <c r="A3941" t="s">
        <v>381</v>
      </c>
      <c r="C3941" s="403">
        <v>44724</v>
      </c>
      <c r="D3941" t="s">
        <v>3661</v>
      </c>
      <c r="E3941" t="s">
        <v>654</v>
      </c>
      <c r="F3941" t="s">
        <v>22297</v>
      </c>
      <c r="G3941" t="s">
        <v>995</v>
      </c>
      <c r="H3941" t="s">
        <v>22298</v>
      </c>
      <c r="I3941" t="s">
        <v>2332</v>
      </c>
      <c r="J3941" t="s">
        <v>97</v>
      </c>
      <c r="K3941" t="s">
        <v>444</v>
      </c>
      <c r="L3941" t="s">
        <v>9640</v>
      </c>
      <c r="M3941" t="s">
        <v>22060</v>
      </c>
      <c r="N3941" t="s">
        <v>22299</v>
      </c>
      <c r="O3941" t="s">
        <v>3021</v>
      </c>
      <c r="P3941" t="s">
        <v>9642</v>
      </c>
      <c r="Q3941" t="s">
        <v>415</v>
      </c>
      <c r="R3941" t="b">
        <v>1</v>
      </c>
      <c r="S3941">
        <v>20000</v>
      </c>
      <c r="T3941" t="s">
        <v>3013</v>
      </c>
      <c r="U3941" t="s">
        <v>3003</v>
      </c>
      <c r="V3941">
        <v>20</v>
      </c>
      <c r="W3941" t="s">
        <v>3021</v>
      </c>
    </row>
    <row r="3942" spans="1:23" hidden="1" x14ac:dyDescent="0.35">
      <c r="A3942" t="s">
        <v>381</v>
      </c>
      <c r="C3942" s="403">
        <v>44724</v>
      </c>
      <c r="D3942" t="s">
        <v>3543</v>
      </c>
      <c r="E3942" t="s">
        <v>22300</v>
      </c>
      <c r="F3942" t="s">
        <v>22301</v>
      </c>
      <c r="G3942" t="s">
        <v>22302</v>
      </c>
      <c r="H3942" t="s">
        <v>22303</v>
      </c>
      <c r="I3942" t="s">
        <v>22302</v>
      </c>
      <c r="J3942" t="s">
        <v>97</v>
      </c>
      <c r="K3942" t="s">
        <v>444</v>
      </c>
      <c r="L3942" t="s">
        <v>9640</v>
      </c>
      <c r="M3942" t="s">
        <v>22060</v>
      </c>
      <c r="N3942" t="s">
        <v>22304</v>
      </c>
      <c r="O3942" t="s">
        <v>3012</v>
      </c>
      <c r="P3942" t="s">
        <v>9642</v>
      </c>
      <c r="Q3942" t="s">
        <v>415</v>
      </c>
      <c r="R3942" t="b">
        <v>0</v>
      </c>
      <c r="S3942">
        <v>3000</v>
      </c>
      <c r="T3942" t="s">
        <v>3002</v>
      </c>
      <c r="U3942" t="s">
        <v>3003</v>
      </c>
      <c r="V3942">
        <v>3</v>
      </c>
      <c r="W3942" t="s">
        <v>3012</v>
      </c>
    </row>
    <row r="3943" spans="1:23" hidden="1" x14ac:dyDescent="0.35">
      <c r="A3943" t="s">
        <v>2189</v>
      </c>
      <c r="C3943" s="403">
        <v>44724</v>
      </c>
      <c r="D3943" t="s">
        <v>3543</v>
      </c>
      <c r="E3943" t="s">
        <v>22305</v>
      </c>
      <c r="F3943" t="s">
        <v>22306</v>
      </c>
      <c r="G3943" t="s">
        <v>22307</v>
      </c>
      <c r="H3943" t="s">
        <v>22308</v>
      </c>
      <c r="I3943" t="s">
        <v>2383</v>
      </c>
      <c r="J3943" t="s">
        <v>98</v>
      </c>
      <c r="K3943" t="s">
        <v>2189</v>
      </c>
      <c r="L3943" t="s">
        <v>3154</v>
      </c>
      <c r="M3943" t="s">
        <v>6852</v>
      </c>
      <c r="N3943" t="s">
        <v>22309</v>
      </c>
      <c r="O3943" t="s">
        <v>3001</v>
      </c>
      <c r="P3943" t="s">
        <v>7926</v>
      </c>
      <c r="Q3943" t="s">
        <v>2189</v>
      </c>
      <c r="R3943" t="b">
        <v>0</v>
      </c>
      <c r="S3943">
        <v>20000</v>
      </c>
      <c r="T3943" t="s">
        <v>3002</v>
      </c>
      <c r="U3943" t="s">
        <v>3003</v>
      </c>
      <c r="V3943">
        <v>20</v>
      </c>
      <c r="W3943" t="s">
        <v>3001</v>
      </c>
    </row>
    <row r="3944" spans="1:23" hidden="1" x14ac:dyDescent="0.35">
      <c r="A3944" t="s">
        <v>419</v>
      </c>
      <c r="C3944" s="403">
        <v>44723</v>
      </c>
      <c r="D3944" t="s">
        <v>3543</v>
      </c>
      <c r="E3944" t="s">
        <v>22310</v>
      </c>
      <c r="F3944" t="s">
        <v>22311</v>
      </c>
      <c r="G3944" t="s">
        <v>22312</v>
      </c>
      <c r="H3944" t="s">
        <v>15306</v>
      </c>
      <c r="I3944" t="s">
        <v>2476</v>
      </c>
      <c r="J3944" t="s">
        <v>94</v>
      </c>
      <c r="K3944" t="s">
        <v>497</v>
      </c>
      <c r="L3944" t="s">
        <v>13586</v>
      </c>
      <c r="M3944" t="s">
        <v>1798</v>
      </c>
      <c r="N3944" t="s">
        <v>22313</v>
      </c>
      <c r="O3944" t="s">
        <v>3021</v>
      </c>
      <c r="P3944" t="s">
        <v>13587</v>
      </c>
      <c r="Q3944" t="s">
        <v>497</v>
      </c>
      <c r="R3944" t="b">
        <v>0</v>
      </c>
      <c r="S3944">
        <v>10000</v>
      </c>
      <c r="T3944" t="s">
        <v>3002</v>
      </c>
      <c r="U3944" t="s">
        <v>3003</v>
      </c>
      <c r="V3944">
        <v>10</v>
      </c>
      <c r="W3944" t="s">
        <v>3021</v>
      </c>
    </row>
    <row r="3945" spans="1:23" hidden="1" x14ac:dyDescent="0.35">
      <c r="A3945" t="s">
        <v>419</v>
      </c>
      <c r="C3945" s="403">
        <v>44723</v>
      </c>
      <c r="D3945" t="s">
        <v>3543</v>
      </c>
      <c r="E3945" t="s">
        <v>22314</v>
      </c>
      <c r="F3945" t="s">
        <v>22315</v>
      </c>
      <c r="G3945" t="s">
        <v>22316</v>
      </c>
      <c r="H3945" t="s">
        <v>22317</v>
      </c>
      <c r="I3945" t="s">
        <v>22316</v>
      </c>
      <c r="J3945" t="s">
        <v>94</v>
      </c>
      <c r="K3945" t="s">
        <v>499</v>
      </c>
      <c r="L3945" t="s">
        <v>18826</v>
      </c>
      <c r="M3945" t="s">
        <v>6613</v>
      </c>
      <c r="N3945" t="s">
        <v>22318</v>
      </c>
      <c r="O3945" t="s">
        <v>3012</v>
      </c>
      <c r="P3945" t="s">
        <v>8093</v>
      </c>
      <c r="Q3945" t="s">
        <v>499</v>
      </c>
      <c r="R3945" t="b">
        <v>0</v>
      </c>
      <c r="S3945">
        <v>2000</v>
      </c>
      <c r="T3945" t="s">
        <v>3002</v>
      </c>
      <c r="U3945" t="s">
        <v>3003</v>
      </c>
      <c r="V3945">
        <v>2</v>
      </c>
      <c r="W3945" t="s">
        <v>3012</v>
      </c>
    </row>
    <row r="3946" spans="1:23" hidden="1" x14ac:dyDescent="0.35">
      <c r="A3946" t="s">
        <v>419</v>
      </c>
      <c r="C3946" s="403">
        <v>44723</v>
      </c>
      <c r="D3946" t="s">
        <v>3543</v>
      </c>
      <c r="E3946" t="s">
        <v>22319</v>
      </c>
      <c r="F3946" t="s">
        <v>22320</v>
      </c>
      <c r="G3946" t="s">
        <v>22321</v>
      </c>
      <c r="H3946" t="s">
        <v>22322</v>
      </c>
      <c r="I3946" t="s">
        <v>400</v>
      </c>
      <c r="J3946" t="s">
        <v>94</v>
      </c>
      <c r="K3946" t="s">
        <v>497</v>
      </c>
      <c r="L3946" t="s">
        <v>13586</v>
      </c>
      <c r="M3946" t="s">
        <v>22323</v>
      </c>
      <c r="N3946" t="s">
        <v>22324</v>
      </c>
      <c r="O3946" t="s">
        <v>3012</v>
      </c>
      <c r="P3946" t="s">
        <v>17775</v>
      </c>
      <c r="Q3946" t="s">
        <v>497</v>
      </c>
      <c r="R3946" t="b">
        <v>0</v>
      </c>
      <c r="S3946">
        <v>7000</v>
      </c>
      <c r="T3946" t="s">
        <v>3002</v>
      </c>
      <c r="U3946" t="s">
        <v>3003</v>
      </c>
      <c r="V3946">
        <v>7</v>
      </c>
      <c r="W3946" t="s">
        <v>3012</v>
      </c>
    </row>
    <row r="3947" spans="1:23" hidden="1" x14ac:dyDescent="0.35">
      <c r="A3947" t="s">
        <v>419</v>
      </c>
      <c r="C3947" s="403">
        <v>44723</v>
      </c>
      <c r="D3947" t="s">
        <v>3543</v>
      </c>
      <c r="E3947" t="s">
        <v>1094</v>
      </c>
      <c r="F3947" t="s">
        <v>22325</v>
      </c>
      <c r="G3947" t="s">
        <v>22326</v>
      </c>
      <c r="H3947" t="s">
        <v>22327</v>
      </c>
      <c r="I3947" t="s">
        <v>2313</v>
      </c>
      <c r="J3947" t="s">
        <v>94</v>
      </c>
      <c r="K3947" t="s">
        <v>497</v>
      </c>
      <c r="L3947" t="s">
        <v>13586</v>
      </c>
      <c r="M3947" t="s">
        <v>22323</v>
      </c>
      <c r="N3947" t="s">
        <v>22328</v>
      </c>
      <c r="O3947" t="s">
        <v>3021</v>
      </c>
      <c r="P3947" t="s">
        <v>17775</v>
      </c>
      <c r="Q3947" t="s">
        <v>497</v>
      </c>
      <c r="R3947" t="b">
        <v>0</v>
      </c>
      <c r="S3947">
        <v>5000</v>
      </c>
      <c r="T3947" t="s">
        <v>3013</v>
      </c>
      <c r="U3947" t="s">
        <v>3003</v>
      </c>
      <c r="V3947">
        <v>5</v>
      </c>
      <c r="W3947" t="s">
        <v>3021</v>
      </c>
    </row>
    <row r="3948" spans="1:23" hidden="1" x14ac:dyDescent="0.35">
      <c r="A3948" t="s">
        <v>2189</v>
      </c>
      <c r="C3948" s="403">
        <v>44723</v>
      </c>
      <c r="D3948" t="s">
        <v>9713</v>
      </c>
      <c r="E3948" t="s">
        <v>22329</v>
      </c>
      <c r="F3948" t="s">
        <v>22330</v>
      </c>
      <c r="G3948" t="s">
        <v>22331</v>
      </c>
      <c r="H3948" t="s">
        <v>22332</v>
      </c>
      <c r="I3948" t="s">
        <v>2329</v>
      </c>
      <c r="J3948" t="s">
        <v>98</v>
      </c>
      <c r="K3948" t="s">
        <v>2189</v>
      </c>
      <c r="L3948" t="s">
        <v>3205</v>
      </c>
      <c r="M3948" t="s">
        <v>5636</v>
      </c>
      <c r="N3948" t="s">
        <v>22333</v>
      </c>
      <c r="O3948" t="s">
        <v>3012</v>
      </c>
      <c r="P3948" t="s">
        <v>5638</v>
      </c>
      <c r="Q3948" t="s">
        <v>2189</v>
      </c>
      <c r="R3948" t="b">
        <v>0</v>
      </c>
      <c r="S3948">
        <v>500</v>
      </c>
      <c r="T3948" t="s">
        <v>3002</v>
      </c>
      <c r="U3948" t="s">
        <v>3003</v>
      </c>
      <c r="V3948">
        <v>0.5</v>
      </c>
      <c r="W3948" t="s">
        <v>3012</v>
      </c>
    </row>
    <row r="3949" spans="1:23" hidden="1" x14ac:dyDescent="0.35">
      <c r="A3949" t="s">
        <v>2189</v>
      </c>
      <c r="C3949" s="403">
        <v>44723</v>
      </c>
      <c r="D3949" t="s">
        <v>3543</v>
      </c>
      <c r="E3949" t="s">
        <v>22334</v>
      </c>
      <c r="F3949" t="s">
        <v>22335</v>
      </c>
      <c r="G3949" t="s">
        <v>22336</v>
      </c>
      <c r="H3949" t="s">
        <v>22337</v>
      </c>
      <c r="I3949" t="s">
        <v>22338</v>
      </c>
      <c r="J3949" t="s">
        <v>98</v>
      </c>
      <c r="K3949" t="s">
        <v>2189</v>
      </c>
      <c r="L3949" t="s">
        <v>4807</v>
      </c>
      <c r="M3949" t="s">
        <v>4808</v>
      </c>
      <c r="N3949" t="s">
        <v>7729</v>
      </c>
      <c r="O3949" t="s">
        <v>3001</v>
      </c>
      <c r="P3949" t="s">
        <v>4810</v>
      </c>
      <c r="Q3949" t="s">
        <v>2189</v>
      </c>
      <c r="R3949" t="b">
        <v>0</v>
      </c>
      <c r="S3949">
        <v>0</v>
      </c>
      <c r="T3949" t="s">
        <v>3002</v>
      </c>
      <c r="U3949" t="s">
        <v>3003</v>
      </c>
      <c r="V3949">
        <v>0</v>
      </c>
      <c r="W3949" t="s">
        <v>3001</v>
      </c>
    </row>
    <row r="3950" spans="1:23" hidden="1" x14ac:dyDescent="0.35">
      <c r="A3950" t="s">
        <v>419</v>
      </c>
      <c r="C3950" s="403">
        <v>44723</v>
      </c>
      <c r="D3950" t="s">
        <v>3543</v>
      </c>
      <c r="E3950" t="s">
        <v>22339</v>
      </c>
      <c r="F3950" t="s">
        <v>22340</v>
      </c>
      <c r="G3950" t="s">
        <v>22341</v>
      </c>
      <c r="H3950" t="s">
        <v>22342</v>
      </c>
      <c r="I3950" t="s">
        <v>22341</v>
      </c>
      <c r="J3950" t="s">
        <v>96</v>
      </c>
      <c r="K3950" t="s">
        <v>501</v>
      </c>
      <c r="L3950" t="s">
        <v>10287</v>
      </c>
      <c r="M3950" t="s">
        <v>22343</v>
      </c>
      <c r="N3950" t="s">
        <v>22344</v>
      </c>
      <c r="O3950" t="s">
        <v>3012</v>
      </c>
      <c r="P3950" t="s">
        <v>22345</v>
      </c>
      <c r="Q3950" t="s">
        <v>499</v>
      </c>
      <c r="R3950" t="b">
        <v>0</v>
      </c>
      <c r="S3950">
        <v>2500</v>
      </c>
      <c r="T3950" t="s">
        <v>3002</v>
      </c>
      <c r="U3950" t="s">
        <v>3003</v>
      </c>
      <c r="V3950">
        <v>2.5</v>
      </c>
      <c r="W3950" t="s">
        <v>3012</v>
      </c>
    </row>
    <row r="3951" spans="1:23" hidden="1" x14ac:dyDescent="0.35">
      <c r="A3951" t="s">
        <v>419</v>
      </c>
      <c r="C3951" s="403">
        <v>44723</v>
      </c>
      <c r="D3951" t="s">
        <v>3543</v>
      </c>
      <c r="E3951" t="s">
        <v>22346</v>
      </c>
      <c r="F3951" t="s">
        <v>22347</v>
      </c>
      <c r="G3951" t="s">
        <v>22348</v>
      </c>
      <c r="H3951" t="s">
        <v>22349</v>
      </c>
      <c r="I3951" t="s">
        <v>22348</v>
      </c>
      <c r="J3951" t="s">
        <v>96</v>
      </c>
      <c r="K3951" t="s">
        <v>501</v>
      </c>
      <c r="L3951" t="s">
        <v>10287</v>
      </c>
      <c r="M3951" t="s">
        <v>22343</v>
      </c>
      <c r="N3951" t="s">
        <v>22350</v>
      </c>
      <c r="O3951" t="s">
        <v>3012</v>
      </c>
      <c r="P3951" t="s">
        <v>22345</v>
      </c>
      <c r="Q3951" t="s">
        <v>499</v>
      </c>
      <c r="R3951" t="b">
        <v>0</v>
      </c>
      <c r="S3951">
        <v>3000</v>
      </c>
      <c r="T3951" t="s">
        <v>3002</v>
      </c>
      <c r="U3951" t="s">
        <v>3003</v>
      </c>
      <c r="V3951">
        <v>3</v>
      </c>
      <c r="W3951" t="s">
        <v>3012</v>
      </c>
    </row>
    <row r="3952" spans="1:23" hidden="1" x14ac:dyDescent="0.35">
      <c r="A3952" t="s">
        <v>2189</v>
      </c>
      <c r="C3952" s="403">
        <v>44723</v>
      </c>
      <c r="D3952" t="s">
        <v>3213</v>
      </c>
      <c r="E3952" t="s">
        <v>22351</v>
      </c>
      <c r="F3952" t="s">
        <v>22352</v>
      </c>
      <c r="G3952" t="s">
        <v>22353</v>
      </c>
      <c r="H3952" t="s">
        <v>22354</v>
      </c>
      <c r="I3952" t="s">
        <v>5322</v>
      </c>
      <c r="J3952" t="s">
        <v>98</v>
      </c>
      <c r="K3952" t="s">
        <v>2189</v>
      </c>
      <c r="L3952" t="s">
        <v>3154</v>
      </c>
      <c r="M3952" t="s">
        <v>3155</v>
      </c>
      <c r="N3952" t="s">
        <v>22355</v>
      </c>
      <c r="O3952" t="s">
        <v>3207</v>
      </c>
      <c r="P3952" t="s">
        <v>4837</v>
      </c>
      <c r="Q3952" t="s">
        <v>2189</v>
      </c>
      <c r="R3952" t="b">
        <v>1</v>
      </c>
      <c r="S3952">
        <v>0</v>
      </c>
      <c r="T3952" t="s">
        <v>3002</v>
      </c>
      <c r="U3952" t="s">
        <v>3003</v>
      </c>
      <c r="V3952">
        <v>0</v>
      </c>
      <c r="W3952" t="s">
        <v>3207</v>
      </c>
    </row>
    <row r="3953" spans="1:23" hidden="1" x14ac:dyDescent="0.35">
      <c r="A3953" t="s">
        <v>2189</v>
      </c>
      <c r="C3953" s="403">
        <v>44723</v>
      </c>
      <c r="D3953" t="s">
        <v>23536</v>
      </c>
      <c r="E3953" t="s">
        <v>1619</v>
      </c>
      <c r="F3953" t="s">
        <v>22356</v>
      </c>
      <c r="G3953" t="s">
        <v>871</v>
      </c>
      <c r="H3953" t="s">
        <v>22357</v>
      </c>
      <c r="I3953" t="s">
        <v>22358</v>
      </c>
      <c r="J3953" t="s">
        <v>98</v>
      </c>
      <c r="K3953" t="s">
        <v>2189</v>
      </c>
      <c r="L3953" t="s">
        <v>3154</v>
      </c>
      <c r="M3953" t="s">
        <v>3155</v>
      </c>
      <c r="N3953" t="s">
        <v>5881</v>
      </c>
      <c r="O3953" t="s">
        <v>3001</v>
      </c>
      <c r="P3953" t="s">
        <v>4837</v>
      </c>
      <c r="Q3953" t="s">
        <v>2189</v>
      </c>
      <c r="R3953" t="b">
        <v>1</v>
      </c>
      <c r="S3953">
        <v>700000</v>
      </c>
      <c r="T3953" t="s">
        <v>3013</v>
      </c>
      <c r="U3953" t="s">
        <v>3003</v>
      </c>
      <c r="V3953">
        <v>700</v>
      </c>
      <c r="W3953" t="s">
        <v>3001</v>
      </c>
    </row>
    <row r="3954" spans="1:23" hidden="1" x14ac:dyDescent="0.35">
      <c r="A3954" t="s">
        <v>381</v>
      </c>
      <c r="C3954" s="403">
        <v>44722</v>
      </c>
      <c r="D3954" t="s">
        <v>3543</v>
      </c>
      <c r="E3954" t="s">
        <v>22359</v>
      </c>
      <c r="F3954" t="s">
        <v>22360</v>
      </c>
      <c r="G3954" t="s">
        <v>3443</v>
      </c>
      <c r="H3954" t="s">
        <v>22361</v>
      </c>
      <c r="I3954" t="s">
        <v>3443</v>
      </c>
      <c r="J3954" t="s">
        <v>97</v>
      </c>
      <c r="K3954" t="s">
        <v>444</v>
      </c>
      <c r="L3954" t="s">
        <v>3009</v>
      </c>
      <c r="M3954" t="s">
        <v>1798</v>
      </c>
      <c r="N3954" t="s">
        <v>22362</v>
      </c>
      <c r="O3954" t="s">
        <v>3012</v>
      </c>
      <c r="P3954" t="s">
        <v>8254</v>
      </c>
      <c r="Q3954" t="s">
        <v>415</v>
      </c>
      <c r="R3954" t="b">
        <v>0</v>
      </c>
      <c r="S3954">
        <v>2000</v>
      </c>
      <c r="T3954" t="s">
        <v>3002</v>
      </c>
      <c r="U3954" t="s">
        <v>3003</v>
      </c>
      <c r="V3954">
        <v>2</v>
      </c>
      <c r="W3954" t="s">
        <v>3012</v>
      </c>
    </row>
    <row r="3955" spans="1:23" hidden="1" x14ac:dyDescent="0.35">
      <c r="A3955" t="s">
        <v>419</v>
      </c>
      <c r="C3955" s="403">
        <v>44722</v>
      </c>
      <c r="D3955" t="s">
        <v>3543</v>
      </c>
      <c r="E3955" t="s">
        <v>22363</v>
      </c>
      <c r="F3955" t="s">
        <v>22364</v>
      </c>
      <c r="G3955" t="s">
        <v>22365</v>
      </c>
      <c r="H3955" t="s">
        <v>22366</v>
      </c>
      <c r="I3955" t="s">
        <v>22365</v>
      </c>
      <c r="J3955" t="s">
        <v>96</v>
      </c>
      <c r="K3955" t="s">
        <v>507</v>
      </c>
      <c r="L3955" t="s">
        <v>8561</v>
      </c>
      <c r="M3955" t="s">
        <v>22367</v>
      </c>
      <c r="N3955" t="s">
        <v>22368</v>
      </c>
      <c r="O3955" t="s">
        <v>3021</v>
      </c>
      <c r="P3955" t="s">
        <v>8564</v>
      </c>
      <c r="Q3955" t="s">
        <v>429</v>
      </c>
      <c r="R3955" t="b">
        <v>0</v>
      </c>
      <c r="S3955">
        <v>5000</v>
      </c>
      <c r="T3955" t="s">
        <v>3002</v>
      </c>
      <c r="U3955" t="s">
        <v>3003</v>
      </c>
      <c r="V3955">
        <v>5</v>
      </c>
      <c r="W3955" t="s">
        <v>3021</v>
      </c>
    </row>
    <row r="3956" spans="1:23" hidden="1" x14ac:dyDescent="0.35">
      <c r="A3956" t="s">
        <v>419</v>
      </c>
      <c r="C3956" s="403">
        <v>44722</v>
      </c>
      <c r="D3956" t="s">
        <v>3661</v>
      </c>
      <c r="E3956" t="s">
        <v>928</v>
      </c>
      <c r="F3956" t="s">
        <v>22369</v>
      </c>
      <c r="G3956" t="s">
        <v>190</v>
      </c>
      <c r="H3956" t="s">
        <v>22370</v>
      </c>
      <c r="I3956" t="s">
        <v>2497</v>
      </c>
      <c r="J3956" t="s">
        <v>96</v>
      </c>
      <c r="K3956" t="s">
        <v>507</v>
      </c>
      <c r="L3956" t="s">
        <v>8561</v>
      </c>
      <c r="M3956" t="s">
        <v>22371</v>
      </c>
      <c r="N3956" t="s">
        <v>8563</v>
      </c>
      <c r="O3956" t="s">
        <v>3021</v>
      </c>
      <c r="P3956" t="s">
        <v>8564</v>
      </c>
      <c r="Q3956" t="s">
        <v>429</v>
      </c>
      <c r="R3956" t="b">
        <v>0</v>
      </c>
      <c r="S3956">
        <v>5000</v>
      </c>
      <c r="T3956" t="s">
        <v>3013</v>
      </c>
      <c r="U3956" t="s">
        <v>3003</v>
      </c>
      <c r="V3956">
        <v>5</v>
      </c>
      <c r="W3956" t="s">
        <v>3021</v>
      </c>
    </row>
    <row r="3957" spans="1:23" hidden="1" x14ac:dyDescent="0.35">
      <c r="A3957" t="s">
        <v>381</v>
      </c>
      <c r="C3957" s="403">
        <v>44721</v>
      </c>
      <c r="D3957" t="s">
        <v>3543</v>
      </c>
      <c r="E3957" t="s">
        <v>22372</v>
      </c>
      <c r="F3957" t="s">
        <v>22373</v>
      </c>
      <c r="G3957" t="s">
        <v>22374</v>
      </c>
      <c r="H3957" t="s">
        <v>22375</v>
      </c>
      <c r="I3957" t="s">
        <v>2367</v>
      </c>
      <c r="J3957" t="s">
        <v>97</v>
      </c>
      <c r="K3957" t="s">
        <v>444</v>
      </c>
      <c r="L3957" t="s">
        <v>3009</v>
      </c>
      <c r="M3957" t="s">
        <v>1798</v>
      </c>
      <c r="N3957" t="s">
        <v>22376</v>
      </c>
      <c r="O3957" t="s">
        <v>3012</v>
      </c>
      <c r="P3957" t="s">
        <v>8254</v>
      </c>
      <c r="Q3957" t="s">
        <v>415</v>
      </c>
      <c r="R3957" t="b">
        <v>0</v>
      </c>
      <c r="S3957">
        <v>1000</v>
      </c>
      <c r="T3957" t="s">
        <v>3002</v>
      </c>
      <c r="U3957" t="s">
        <v>3003</v>
      </c>
      <c r="V3957">
        <v>1</v>
      </c>
      <c r="W3957" t="s">
        <v>3012</v>
      </c>
    </row>
    <row r="3958" spans="1:23" hidden="1" x14ac:dyDescent="0.35">
      <c r="A3958" t="s">
        <v>381</v>
      </c>
      <c r="C3958" s="403">
        <v>44721</v>
      </c>
      <c r="D3958" t="s">
        <v>3543</v>
      </c>
      <c r="E3958" t="s">
        <v>22377</v>
      </c>
      <c r="F3958" t="s">
        <v>22378</v>
      </c>
      <c r="G3958" t="s">
        <v>22379</v>
      </c>
      <c r="H3958" t="s">
        <v>22380</v>
      </c>
      <c r="I3958" t="s">
        <v>22381</v>
      </c>
      <c r="J3958" t="s">
        <v>97</v>
      </c>
      <c r="K3958" t="s">
        <v>444</v>
      </c>
      <c r="L3958" t="s">
        <v>3525</v>
      </c>
      <c r="M3958" t="s">
        <v>1798</v>
      </c>
      <c r="N3958" t="s">
        <v>22382</v>
      </c>
      <c r="O3958" t="s">
        <v>3012</v>
      </c>
      <c r="P3958" t="s">
        <v>9173</v>
      </c>
      <c r="Q3958" t="s">
        <v>415</v>
      </c>
      <c r="R3958" t="b">
        <v>0</v>
      </c>
      <c r="S3958">
        <v>2000</v>
      </c>
      <c r="T3958" t="s">
        <v>3002</v>
      </c>
      <c r="U3958" t="s">
        <v>3003</v>
      </c>
      <c r="V3958">
        <v>2</v>
      </c>
      <c r="W3958" t="s">
        <v>3012</v>
      </c>
    </row>
    <row r="3959" spans="1:23" hidden="1" x14ac:dyDescent="0.35">
      <c r="A3959" t="s">
        <v>381</v>
      </c>
      <c r="C3959" s="403">
        <v>44721</v>
      </c>
      <c r="D3959" t="s">
        <v>3543</v>
      </c>
      <c r="E3959" t="s">
        <v>22383</v>
      </c>
      <c r="F3959" t="s">
        <v>22384</v>
      </c>
      <c r="G3959" t="s">
        <v>22385</v>
      </c>
      <c r="H3959" t="s">
        <v>22386</v>
      </c>
      <c r="I3959" t="s">
        <v>2621</v>
      </c>
      <c r="J3959" t="s">
        <v>97</v>
      </c>
      <c r="K3959" t="s">
        <v>444</v>
      </c>
      <c r="L3959" t="s">
        <v>3525</v>
      </c>
      <c r="M3959" t="s">
        <v>1798</v>
      </c>
      <c r="N3959" t="s">
        <v>22387</v>
      </c>
      <c r="O3959" t="s">
        <v>3012</v>
      </c>
      <c r="P3959" t="s">
        <v>9173</v>
      </c>
      <c r="Q3959" t="s">
        <v>415</v>
      </c>
      <c r="R3959" t="b">
        <v>0</v>
      </c>
      <c r="S3959">
        <v>4000</v>
      </c>
      <c r="T3959" t="s">
        <v>3002</v>
      </c>
      <c r="U3959" t="s">
        <v>3003</v>
      </c>
      <c r="V3959">
        <v>4</v>
      </c>
      <c r="W3959" t="s">
        <v>3012</v>
      </c>
    </row>
    <row r="3960" spans="1:23" hidden="1" x14ac:dyDescent="0.35">
      <c r="A3960" t="s">
        <v>381</v>
      </c>
      <c r="C3960" s="403">
        <v>44721</v>
      </c>
      <c r="D3960" t="s">
        <v>3543</v>
      </c>
      <c r="E3960" t="s">
        <v>22388</v>
      </c>
      <c r="F3960" t="s">
        <v>22389</v>
      </c>
      <c r="G3960" t="s">
        <v>22390</v>
      </c>
      <c r="H3960" t="s">
        <v>12550</v>
      </c>
      <c r="I3960" t="s">
        <v>2469</v>
      </c>
      <c r="J3960" t="s">
        <v>97</v>
      </c>
      <c r="K3960" t="s">
        <v>444</v>
      </c>
      <c r="L3960" t="s">
        <v>3525</v>
      </c>
      <c r="M3960" t="s">
        <v>1798</v>
      </c>
      <c r="N3960" t="s">
        <v>22391</v>
      </c>
      <c r="O3960" t="s">
        <v>3012</v>
      </c>
      <c r="P3960" t="s">
        <v>9173</v>
      </c>
      <c r="Q3960" t="s">
        <v>415</v>
      </c>
      <c r="R3960" t="b">
        <v>0</v>
      </c>
      <c r="S3960">
        <v>2000</v>
      </c>
      <c r="T3960" t="s">
        <v>3002</v>
      </c>
      <c r="U3960" t="s">
        <v>3003</v>
      </c>
      <c r="V3960">
        <v>2</v>
      </c>
      <c r="W3960" t="s">
        <v>3012</v>
      </c>
    </row>
    <row r="3961" spans="1:23" hidden="1" x14ac:dyDescent="0.35">
      <c r="A3961" t="s">
        <v>381</v>
      </c>
      <c r="C3961" s="403">
        <v>44721</v>
      </c>
      <c r="D3961" t="s">
        <v>23536</v>
      </c>
      <c r="E3961" t="s">
        <v>1621</v>
      </c>
      <c r="F3961" t="s">
        <v>22392</v>
      </c>
      <c r="G3961" t="s">
        <v>1622</v>
      </c>
      <c r="H3961" t="s">
        <v>4859</v>
      </c>
      <c r="I3961" t="s">
        <v>22393</v>
      </c>
      <c r="J3961" t="s">
        <v>97</v>
      </c>
      <c r="K3961" t="s">
        <v>444</v>
      </c>
      <c r="L3961" t="s">
        <v>3525</v>
      </c>
      <c r="M3961" t="s">
        <v>3526</v>
      </c>
      <c r="N3961" t="s">
        <v>22394</v>
      </c>
      <c r="O3961" t="s">
        <v>3001</v>
      </c>
      <c r="P3961" t="s">
        <v>3526</v>
      </c>
      <c r="Q3961" t="s">
        <v>415</v>
      </c>
      <c r="R3961" t="b">
        <v>1</v>
      </c>
      <c r="S3961">
        <v>150000</v>
      </c>
      <c r="T3961" t="s">
        <v>3013</v>
      </c>
      <c r="U3961" t="s">
        <v>3003</v>
      </c>
      <c r="V3961">
        <v>150</v>
      </c>
      <c r="W3961" t="s">
        <v>3001</v>
      </c>
    </row>
    <row r="3962" spans="1:23" hidden="1" x14ac:dyDescent="0.35">
      <c r="A3962" t="s">
        <v>419</v>
      </c>
      <c r="C3962" s="403">
        <v>44721</v>
      </c>
      <c r="D3962" t="s">
        <v>3543</v>
      </c>
      <c r="E3962" t="s">
        <v>22395</v>
      </c>
      <c r="F3962" t="s">
        <v>22396</v>
      </c>
      <c r="G3962" t="s">
        <v>5129</v>
      </c>
      <c r="H3962" t="s">
        <v>22397</v>
      </c>
      <c r="I3962" t="s">
        <v>5129</v>
      </c>
      <c r="J3962" t="s">
        <v>89</v>
      </c>
      <c r="K3962" t="s">
        <v>388</v>
      </c>
      <c r="L3962" t="s">
        <v>3252</v>
      </c>
      <c r="M3962" t="s">
        <v>1798</v>
      </c>
      <c r="N3962" t="s">
        <v>22398</v>
      </c>
      <c r="O3962" t="s">
        <v>3012</v>
      </c>
      <c r="P3962" t="s">
        <v>8139</v>
      </c>
      <c r="Q3962" t="s">
        <v>497</v>
      </c>
      <c r="R3962" t="b">
        <v>0</v>
      </c>
      <c r="S3962">
        <v>3000</v>
      </c>
      <c r="T3962" t="s">
        <v>3002</v>
      </c>
      <c r="U3962" t="s">
        <v>3003</v>
      </c>
      <c r="V3962">
        <v>3</v>
      </c>
      <c r="W3962" t="s">
        <v>3012</v>
      </c>
    </row>
    <row r="3963" spans="1:23" hidden="1" x14ac:dyDescent="0.35">
      <c r="A3963" t="s">
        <v>419</v>
      </c>
      <c r="C3963" s="403">
        <v>44721</v>
      </c>
      <c r="D3963" t="s">
        <v>3543</v>
      </c>
      <c r="E3963" t="s">
        <v>22399</v>
      </c>
      <c r="F3963" t="s">
        <v>22400</v>
      </c>
      <c r="G3963" t="s">
        <v>2350</v>
      </c>
      <c r="H3963" t="s">
        <v>22401</v>
      </c>
      <c r="I3963" t="s">
        <v>2350</v>
      </c>
      <c r="J3963" t="s">
        <v>89</v>
      </c>
      <c r="K3963" t="s">
        <v>388</v>
      </c>
      <c r="L3963" t="s">
        <v>3252</v>
      </c>
      <c r="M3963" t="s">
        <v>1798</v>
      </c>
      <c r="N3963" t="s">
        <v>22402</v>
      </c>
      <c r="O3963" t="s">
        <v>3021</v>
      </c>
      <c r="P3963" t="s">
        <v>8139</v>
      </c>
      <c r="Q3963" t="s">
        <v>497</v>
      </c>
      <c r="R3963" t="b">
        <v>0</v>
      </c>
      <c r="S3963">
        <v>10000</v>
      </c>
      <c r="T3963" t="s">
        <v>3002</v>
      </c>
      <c r="U3963" t="s">
        <v>3003</v>
      </c>
      <c r="V3963">
        <v>10</v>
      </c>
      <c r="W3963" t="s">
        <v>3021</v>
      </c>
    </row>
    <row r="3964" spans="1:23" hidden="1" x14ac:dyDescent="0.35">
      <c r="A3964" t="s">
        <v>419</v>
      </c>
      <c r="C3964" s="403">
        <v>44721</v>
      </c>
      <c r="D3964" t="s">
        <v>3543</v>
      </c>
      <c r="E3964" t="s">
        <v>430</v>
      </c>
      <c r="F3964" t="s">
        <v>22403</v>
      </c>
      <c r="G3964" t="s">
        <v>2235</v>
      </c>
      <c r="H3964" t="s">
        <v>22404</v>
      </c>
      <c r="I3964" t="s">
        <v>2235</v>
      </c>
      <c r="J3964" t="s">
        <v>89</v>
      </c>
      <c r="K3964" t="s">
        <v>388</v>
      </c>
      <c r="L3964" t="s">
        <v>3252</v>
      </c>
      <c r="M3964" t="s">
        <v>1798</v>
      </c>
      <c r="N3964" t="s">
        <v>22405</v>
      </c>
      <c r="O3964" t="s">
        <v>3021</v>
      </c>
      <c r="P3964" t="s">
        <v>8139</v>
      </c>
      <c r="Q3964" t="s">
        <v>497</v>
      </c>
      <c r="R3964" t="b">
        <v>0</v>
      </c>
      <c r="S3964">
        <v>7000</v>
      </c>
      <c r="T3964" t="s">
        <v>3013</v>
      </c>
      <c r="U3964" t="s">
        <v>3003</v>
      </c>
      <c r="V3964">
        <v>7</v>
      </c>
      <c r="W3964" t="s">
        <v>3021</v>
      </c>
    </row>
    <row r="3965" spans="1:23" hidden="1" x14ac:dyDescent="0.35">
      <c r="A3965" t="s">
        <v>419</v>
      </c>
      <c r="C3965" s="403">
        <v>44721</v>
      </c>
      <c r="D3965" t="s">
        <v>3543</v>
      </c>
      <c r="E3965" t="s">
        <v>22406</v>
      </c>
      <c r="F3965" t="s">
        <v>22407</v>
      </c>
      <c r="G3965" t="s">
        <v>2304</v>
      </c>
      <c r="H3965" t="s">
        <v>22408</v>
      </c>
      <c r="I3965" t="s">
        <v>2304</v>
      </c>
      <c r="J3965" t="s">
        <v>89</v>
      </c>
      <c r="K3965" t="s">
        <v>388</v>
      </c>
      <c r="L3965" t="s">
        <v>3252</v>
      </c>
      <c r="M3965" t="s">
        <v>22409</v>
      </c>
      <c r="N3965" t="s">
        <v>22410</v>
      </c>
      <c r="O3965" t="s">
        <v>3021</v>
      </c>
      <c r="P3965" t="s">
        <v>22411</v>
      </c>
      <c r="Q3965" t="s">
        <v>497</v>
      </c>
      <c r="R3965" t="b">
        <v>0</v>
      </c>
      <c r="S3965">
        <v>3000</v>
      </c>
      <c r="T3965" t="s">
        <v>3002</v>
      </c>
      <c r="U3965" t="s">
        <v>3003</v>
      </c>
      <c r="V3965">
        <v>3</v>
      </c>
      <c r="W3965" t="s">
        <v>3021</v>
      </c>
    </row>
    <row r="3966" spans="1:23" hidden="1" x14ac:dyDescent="0.35">
      <c r="A3966" t="s">
        <v>2189</v>
      </c>
      <c r="C3966" s="403">
        <v>44720</v>
      </c>
      <c r="D3966" t="s">
        <v>3543</v>
      </c>
      <c r="E3966" t="s">
        <v>22412</v>
      </c>
      <c r="F3966" t="s">
        <v>22413</v>
      </c>
      <c r="G3966" t="s">
        <v>22414</v>
      </c>
      <c r="H3966" t="s">
        <v>22415</v>
      </c>
      <c r="I3966" t="s">
        <v>2396</v>
      </c>
      <c r="J3966" t="s">
        <v>98</v>
      </c>
      <c r="K3966" t="s">
        <v>2189</v>
      </c>
      <c r="L3966" t="s">
        <v>3205</v>
      </c>
      <c r="M3966" t="s">
        <v>5729</v>
      </c>
      <c r="N3966" t="s">
        <v>5799</v>
      </c>
      <c r="O3966" t="s">
        <v>3001</v>
      </c>
      <c r="P3966" t="s">
        <v>4683</v>
      </c>
      <c r="Q3966" t="s">
        <v>2189</v>
      </c>
      <c r="R3966" t="b">
        <v>1</v>
      </c>
      <c r="S3966">
        <v>200000</v>
      </c>
      <c r="T3966" t="s">
        <v>3002</v>
      </c>
      <c r="U3966" t="s">
        <v>3003</v>
      </c>
      <c r="V3966">
        <v>200</v>
      </c>
      <c r="W3966" t="s">
        <v>3001</v>
      </c>
    </row>
    <row r="3967" spans="1:23" hidden="1" x14ac:dyDescent="0.35">
      <c r="A3967" t="s">
        <v>419</v>
      </c>
      <c r="C3967" s="403">
        <v>44720</v>
      </c>
      <c r="D3967" t="s">
        <v>3543</v>
      </c>
      <c r="E3967" t="s">
        <v>22416</v>
      </c>
      <c r="F3967" t="s">
        <v>22417</v>
      </c>
      <c r="G3967" t="s">
        <v>2372</v>
      </c>
      <c r="H3967" t="s">
        <v>22418</v>
      </c>
      <c r="I3967" t="s">
        <v>2372</v>
      </c>
      <c r="J3967" t="s">
        <v>89</v>
      </c>
      <c r="K3967" t="s">
        <v>388</v>
      </c>
      <c r="L3967" t="s">
        <v>3359</v>
      </c>
      <c r="M3967" t="s">
        <v>22419</v>
      </c>
      <c r="N3967" t="s">
        <v>22420</v>
      </c>
      <c r="O3967" t="s">
        <v>3021</v>
      </c>
      <c r="P3967" t="s">
        <v>9475</v>
      </c>
      <c r="Q3967" t="s">
        <v>497</v>
      </c>
      <c r="R3967" t="b">
        <v>0</v>
      </c>
      <c r="S3967">
        <v>5000</v>
      </c>
      <c r="T3967" t="s">
        <v>3002</v>
      </c>
      <c r="U3967" t="s">
        <v>3003</v>
      </c>
      <c r="V3967">
        <v>5</v>
      </c>
      <c r="W3967" t="s">
        <v>3021</v>
      </c>
    </row>
    <row r="3968" spans="1:23" hidden="1" x14ac:dyDescent="0.35">
      <c r="A3968" t="s">
        <v>419</v>
      </c>
      <c r="C3968" s="403">
        <v>44720</v>
      </c>
      <c r="D3968" t="s">
        <v>3543</v>
      </c>
      <c r="E3968" t="s">
        <v>477</v>
      </c>
      <c r="F3968" t="s">
        <v>22421</v>
      </c>
      <c r="G3968" t="s">
        <v>200</v>
      </c>
      <c r="H3968" t="s">
        <v>22422</v>
      </c>
      <c r="I3968" t="s">
        <v>2358</v>
      </c>
      <c r="J3968" t="s">
        <v>89</v>
      </c>
      <c r="K3968" t="s">
        <v>388</v>
      </c>
      <c r="L3968" t="s">
        <v>3359</v>
      </c>
      <c r="M3968" t="s">
        <v>22419</v>
      </c>
      <c r="N3968" t="s">
        <v>22423</v>
      </c>
      <c r="O3968" t="s">
        <v>3021</v>
      </c>
      <c r="P3968" t="s">
        <v>9475</v>
      </c>
      <c r="Q3968" t="s">
        <v>497</v>
      </c>
      <c r="R3968" t="b">
        <v>0</v>
      </c>
      <c r="S3968">
        <v>15000</v>
      </c>
      <c r="T3968" t="s">
        <v>3013</v>
      </c>
      <c r="U3968" t="s">
        <v>3003</v>
      </c>
      <c r="V3968">
        <v>15</v>
      </c>
      <c r="W3968" t="s">
        <v>3021</v>
      </c>
    </row>
    <row r="3969" spans="1:23" hidden="1" x14ac:dyDescent="0.35">
      <c r="A3969" t="s">
        <v>419</v>
      </c>
      <c r="C3969" s="403">
        <v>44720</v>
      </c>
      <c r="D3969" t="s">
        <v>3543</v>
      </c>
      <c r="E3969" t="s">
        <v>22424</v>
      </c>
      <c r="F3969" t="s">
        <v>22425</v>
      </c>
      <c r="G3969" t="s">
        <v>22426</v>
      </c>
      <c r="H3969" t="s">
        <v>22427</v>
      </c>
      <c r="I3969" t="s">
        <v>2286</v>
      </c>
      <c r="J3969" t="s">
        <v>89</v>
      </c>
      <c r="K3969" t="s">
        <v>388</v>
      </c>
      <c r="L3969" t="s">
        <v>3359</v>
      </c>
      <c r="M3969" t="s">
        <v>1798</v>
      </c>
      <c r="N3969" t="s">
        <v>22428</v>
      </c>
      <c r="O3969" t="s">
        <v>3021</v>
      </c>
      <c r="P3969" t="s">
        <v>6867</v>
      </c>
      <c r="Q3969" t="s">
        <v>497</v>
      </c>
      <c r="R3969" t="b">
        <v>0</v>
      </c>
      <c r="S3969">
        <v>5000</v>
      </c>
      <c r="T3969" t="s">
        <v>3002</v>
      </c>
      <c r="U3969" t="s">
        <v>3003</v>
      </c>
      <c r="V3969">
        <v>5</v>
      </c>
      <c r="W3969" t="s">
        <v>3021</v>
      </c>
    </row>
    <row r="3970" spans="1:23" hidden="1" x14ac:dyDescent="0.35">
      <c r="A3970" t="s">
        <v>419</v>
      </c>
      <c r="C3970" s="403">
        <v>44720</v>
      </c>
      <c r="D3970" t="s">
        <v>3543</v>
      </c>
      <c r="E3970" t="s">
        <v>22429</v>
      </c>
      <c r="F3970" t="s">
        <v>22430</v>
      </c>
      <c r="G3970" t="s">
        <v>22431</v>
      </c>
      <c r="H3970" t="s">
        <v>22432</v>
      </c>
      <c r="I3970" t="s">
        <v>2286</v>
      </c>
      <c r="J3970" t="s">
        <v>89</v>
      </c>
      <c r="K3970" t="s">
        <v>388</v>
      </c>
      <c r="L3970" t="s">
        <v>3359</v>
      </c>
      <c r="M3970" t="s">
        <v>1798</v>
      </c>
      <c r="N3970" t="s">
        <v>22433</v>
      </c>
      <c r="O3970" t="s">
        <v>3021</v>
      </c>
      <c r="P3970" t="s">
        <v>6867</v>
      </c>
      <c r="Q3970" t="s">
        <v>497</v>
      </c>
      <c r="R3970" t="b">
        <v>0</v>
      </c>
      <c r="S3970">
        <v>0</v>
      </c>
      <c r="T3970" t="s">
        <v>3002</v>
      </c>
      <c r="U3970" t="s">
        <v>3003</v>
      </c>
      <c r="V3970">
        <v>0</v>
      </c>
      <c r="W3970" t="s">
        <v>3021</v>
      </c>
    </row>
    <row r="3971" spans="1:23" hidden="1" x14ac:dyDescent="0.35">
      <c r="A3971" t="s">
        <v>419</v>
      </c>
      <c r="C3971" s="403">
        <v>44720</v>
      </c>
      <c r="D3971" t="s">
        <v>23536</v>
      </c>
      <c r="E3971" t="s">
        <v>2957</v>
      </c>
      <c r="F3971" t="s">
        <v>22434</v>
      </c>
      <c r="G3971" t="s">
        <v>827</v>
      </c>
      <c r="H3971" t="s">
        <v>17554</v>
      </c>
      <c r="I3971" t="s">
        <v>22435</v>
      </c>
      <c r="J3971" t="s">
        <v>94</v>
      </c>
      <c r="K3971" t="s">
        <v>497</v>
      </c>
      <c r="L3971" t="s">
        <v>15980</v>
      </c>
      <c r="M3971" t="s">
        <v>22243</v>
      </c>
      <c r="N3971" t="s">
        <v>22436</v>
      </c>
      <c r="O3971" t="s">
        <v>3001</v>
      </c>
      <c r="P3971" t="s">
        <v>22243</v>
      </c>
      <c r="Q3971" t="s">
        <v>497</v>
      </c>
      <c r="R3971" t="b">
        <v>1</v>
      </c>
      <c r="S3971">
        <v>500000</v>
      </c>
      <c r="T3971" t="s">
        <v>3648</v>
      </c>
      <c r="U3971" t="s">
        <v>3003</v>
      </c>
      <c r="V3971">
        <v>500</v>
      </c>
      <c r="W3971" t="s">
        <v>3001</v>
      </c>
    </row>
    <row r="3972" spans="1:23" hidden="1" x14ac:dyDescent="0.35">
      <c r="A3972" t="s">
        <v>2189</v>
      </c>
      <c r="C3972" s="403">
        <v>44719</v>
      </c>
      <c r="D3972" t="s">
        <v>3543</v>
      </c>
      <c r="E3972" t="s">
        <v>22437</v>
      </c>
      <c r="F3972" t="s">
        <v>22438</v>
      </c>
      <c r="G3972" t="s">
        <v>22439</v>
      </c>
      <c r="H3972" t="s">
        <v>22440</v>
      </c>
      <c r="I3972" t="s">
        <v>1935</v>
      </c>
      <c r="J3972" t="s">
        <v>98</v>
      </c>
      <c r="K3972" t="s">
        <v>2189</v>
      </c>
      <c r="L3972" t="s">
        <v>3154</v>
      </c>
      <c r="M3972" t="s">
        <v>3155</v>
      </c>
      <c r="N3972" t="s">
        <v>5881</v>
      </c>
      <c r="O3972" t="s">
        <v>3001</v>
      </c>
      <c r="P3972" t="s">
        <v>4837</v>
      </c>
      <c r="Q3972" t="s">
        <v>2189</v>
      </c>
      <c r="R3972" t="b">
        <v>1</v>
      </c>
      <c r="S3972">
        <v>150000</v>
      </c>
      <c r="T3972" t="s">
        <v>3002</v>
      </c>
      <c r="U3972" t="s">
        <v>3003</v>
      </c>
      <c r="V3972">
        <v>150</v>
      </c>
      <c r="W3972" t="s">
        <v>3001</v>
      </c>
    </row>
    <row r="3973" spans="1:23" hidden="1" x14ac:dyDescent="0.35">
      <c r="A3973" t="s">
        <v>419</v>
      </c>
      <c r="C3973" s="403">
        <v>44719</v>
      </c>
      <c r="D3973" t="s">
        <v>3543</v>
      </c>
      <c r="E3973" t="s">
        <v>22441</v>
      </c>
      <c r="F3973" t="s">
        <v>22442</v>
      </c>
      <c r="G3973" t="s">
        <v>22443</v>
      </c>
      <c r="H3973" t="s">
        <v>22444</v>
      </c>
      <c r="I3973" t="s">
        <v>22443</v>
      </c>
      <c r="J3973" t="s">
        <v>96</v>
      </c>
      <c r="K3973" t="s">
        <v>507</v>
      </c>
      <c r="L3973" t="s">
        <v>9781</v>
      </c>
      <c r="M3973" t="s">
        <v>9782</v>
      </c>
      <c r="N3973" t="s">
        <v>22445</v>
      </c>
      <c r="O3973" t="s">
        <v>3012</v>
      </c>
      <c r="P3973" t="s">
        <v>9712</v>
      </c>
      <c r="Q3973" t="s">
        <v>429</v>
      </c>
      <c r="R3973" t="b">
        <v>0</v>
      </c>
      <c r="S3973">
        <v>2000</v>
      </c>
      <c r="T3973" t="s">
        <v>3002</v>
      </c>
      <c r="U3973" t="s">
        <v>3003</v>
      </c>
      <c r="V3973">
        <v>2</v>
      </c>
      <c r="W3973" t="s">
        <v>3012</v>
      </c>
    </row>
    <row r="3974" spans="1:23" hidden="1" x14ac:dyDescent="0.35">
      <c r="A3974" t="s">
        <v>419</v>
      </c>
      <c r="C3974" s="403">
        <v>44719</v>
      </c>
      <c r="D3974" t="s">
        <v>3543</v>
      </c>
      <c r="E3974" t="s">
        <v>22446</v>
      </c>
      <c r="F3974" t="s">
        <v>22447</v>
      </c>
      <c r="G3974" t="s">
        <v>22448</v>
      </c>
      <c r="H3974" t="s">
        <v>22449</v>
      </c>
      <c r="I3974" t="s">
        <v>2391</v>
      </c>
      <c r="J3974" t="s">
        <v>96</v>
      </c>
      <c r="K3974" t="s">
        <v>507</v>
      </c>
      <c r="L3974" t="s">
        <v>9781</v>
      </c>
      <c r="M3974" t="s">
        <v>9782</v>
      </c>
      <c r="N3974" t="s">
        <v>22450</v>
      </c>
      <c r="O3974" t="s">
        <v>3012</v>
      </c>
      <c r="P3974" t="s">
        <v>9712</v>
      </c>
      <c r="Q3974" t="s">
        <v>429</v>
      </c>
      <c r="R3974" t="b">
        <v>0</v>
      </c>
      <c r="S3974">
        <v>3000</v>
      </c>
      <c r="T3974" t="s">
        <v>3002</v>
      </c>
      <c r="U3974" t="s">
        <v>3003</v>
      </c>
      <c r="V3974">
        <v>3</v>
      </c>
      <c r="W3974" t="s">
        <v>3012</v>
      </c>
    </row>
    <row r="3975" spans="1:23" hidden="1" x14ac:dyDescent="0.35">
      <c r="A3975" t="s">
        <v>419</v>
      </c>
      <c r="C3975" s="403">
        <v>44719</v>
      </c>
      <c r="D3975" t="s">
        <v>3543</v>
      </c>
      <c r="E3975" t="s">
        <v>2652</v>
      </c>
      <c r="F3975" t="s">
        <v>22451</v>
      </c>
      <c r="G3975" t="s">
        <v>2653</v>
      </c>
      <c r="H3975" t="s">
        <v>22452</v>
      </c>
      <c r="I3975" t="s">
        <v>1162</v>
      </c>
      <c r="J3975" t="s">
        <v>96</v>
      </c>
      <c r="K3975" t="s">
        <v>507</v>
      </c>
      <c r="L3975" t="s">
        <v>9781</v>
      </c>
      <c r="M3975" t="s">
        <v>9782</v>
      </c>
      <c r="N3975" t="s">
        <v>9783</v>
      </c>
      <c r="O3975" t="s">
        <v>3012</v>
      </c>
      <c r="P3975" t="s">
        <v>9712</v>
      </c>
      <c r="Q3975" t="s">
        <v>429</v>
      </c>
      <c r="R3975" t="b">
        <v>0</v>
      </c>
      <c r="S3975">
        <v>2000</v>
      </c>
      <c r="T3975" t="s">
        <v>3002</v>
      </c>
      <c r="U3975" t="s">
        <v>3003</v>
      </c>
      <c r="V3975">
        <v>2</v>
      </c>
      <c r="W3975" t="s">
        <v>3012</v>
      </c>
    </row>
    <row r="3976" spans="1:23" hidden="1" x14ac:dyDescent="0.35">
      <c r="A3976" t="s">
        <v>2189</v>
      </c>
      <c r="C3976" s="403">
        <v>44717</v>
      </c>
      <c r="D3976" t="s">
        <v>3661</v>
      </c>
      <c r="E3976" t="s">
        <v>22453</v>
      </c>
      <c r="F3976" t="s">
        <v>22454</v>
      </c>
      <c r="G3976" t="s">
        <v>818</v>
      </c>
      <c r="H3976" t="s">
        <v>22455</v>
      </c>
      <c r="I3976" t="s">
        <v>2352</v>
      </c>
      <c r="J3976" t="s">
        <v>100</v>
      </c>
      <c r="K3976" t="s">
        <v>293</v>
      </c>
      <c r="L3976" t="s">
        <v>9789</v>
      </c>
      <c r="M3976" t="s">
        <v>4262</v>
      </c>
      <c r="N3976" t="s">
        <v>22456</v>
      </c>
      <c r="O3976" t="s">
        <v>3001</v>
      </c>
      <c r="P3976" t="s">
        <v>22457</v>
      </c>
      <c r="Q3976" t="s">
        <v>293</v>
      </c>
      <c r="R3976" t="b">
        <v>1</v>
      </c>
      <c r="S3976">
        <v>200000</v>
      </c>
      <c r="T3976" t="s">
        <v>3002</v>
      </c>
      <c r="U3976" t="s">
        <v>3003</v>
      </c>
      <c r="V3976">
        <v>200</v>
      </c>
      <c r="W3976" t="s">
        <v>3001</v>
      </c>
    </row>
    <row r="3977" spans="1:23" hidden="1" x14ac:dyDescent="0.35">
      <c r="A3977" t="s">
        <v>2189</v>
      </c>
      <c r="C3977" s="403">
        <v>44714</v>
      </c>
      <c r="D3977" t="s">
        <v>22458</v>
      </c>
      <c r="E3977" t="s">
        <v>22459</v>
      </c>
      <c r="F3977" t="s">
        <v>22460</v>
      </c>
      <c r="G3977" t="s">
        <v>22461</v>
      </c>
      <c r="H3977" t="s">
        <v>22462</v>
      </c>
      <c r="I3977" t="s">
        <v>2461</v>
      </c>
      <c r="J3977" t="s">
        <v>101</v>
      </c>
      <c r="K3977" t="s">
        <v>806</v>
      </c>
      <c r="L3977" t="s">
        <v>10450</v>
      </c>
      <c r="M3977" t="s">
        <v>10452</v>
      </c>
      <c r="N3977" t="s">
        <v>22463</v>
      </c>
      <c r="O3977" t="s">
        <v>3030</v>
      </c>
      <c r="P3977" t="s">
        <v>10452</v>
      </c>
      <c r="Q3977" t="s">
        <v>293</v>
      </c>
      <c r="R3977" t="b">
        <v>0</v>
      </c>
      <c r="S3977">
        <v>40000</v>
      </c>
      <c r="T3977" t="s">
        <v>3002</v>
      </c>
      <c r="U3977" t="s">
        <v>3003</v>
      </c>
      <c r="V3977">
        <v>40</v>
      </c>
      <c r="W3977" t="s">
        <v>3030</v>
      </c>
    </row>
    <row r="3978" spans="1:23" hidden="1" x14ac:dyDescent="0.35">
      <c r="A3978" t="s">
        <v>419</v>
      </c>
      <c r="C3978" s="403">
        <v>44714</v>
      </c>
      <c r="D3978" t="s">
        <v>3543</v>
      </c>
      <c r="E3978" t="s">
        <v>22464</v>
      </c>
      <c r="F3978" t="s">
        <v>22465</v>
      </c>
      <c r="G3978" t="s">
        <v>2467</v>
      </c>
      <c r="H3978" t="s">
        <v>1798</v>
      </c>
      <c r="I3978" t="s">
        <v>2467</v>
      </c>
      <c r="J3978" t="s">
        <v>89</v>
      </c>
      <c r="K3978" t="s">
        <v>388</v>
      </c>
      <c r="L3978" t="s">
        <v>8964</v>
      </c>
      <c r="M3978" t="s">
        <v>1798</v>
      </c>
      <c r="N3978" t="s">
        <v>22466</v>
      </c>
      <c r="O3978" t="s">
        <v>3021</v>
      </c>
      <c r="P3978" t="s">
        <v>15654</v>
      </c>
      <c r="Q3978" t="s">
        <v>497</v>
      </c>
      <c r="R3978" t="b">
        <v>0</v>
      </c>
      <c r="S3978">
        <v>10000</v>
      </c>
      <c r="T3978" t="s">
        <v>3002</v>
      </c>
      <c r="U3978" t="s">
        <v>3003</v>
      </c>
      <c r="V3978">
        <v>10</v>
      </c>
      <c r="W3978" t="s">
        <v>3021</v>
      </c>
    </row>
    <row r="3979" spans="1:23" hidden="1" x14ac:dyDescent="0.35">
      <c r="A3979" t="s">
        <v>419</v>
      </c>
      <c r="C3979" s="403">
        <v>44714</v>
      </c>
      <c r="D3979" t="s">
        <v>3543</v>
      </c>
      <c r="E3979" t="s">
        <v>22467</v>
      </c>
      <c r="F3979" t="s">
        <v>22468</v>
      </c>
      <c r="G3979" t="s">
        <v>2320</v>
      </c>
      <c r="H3979" t="s">
        <v>22469</v>
      </c>
      <c r="I3979" t="s">
        <v>2320</v>
      </c>
      <c r="J3979" t="s">
        <v>89</v>
      </c>
      <c r="K3979" t="s">
        <v>388</v>
      </c>
      <c r="L3979" t="s">
        <v>8358</v>
      </c>
      <c r="M3979" t="s">
        <v>1798</v>
      </c>
      <c r="N3979" t="s">
        <v>22470</v>
      </c>
      <c r="O3979" t="s">
        <v>3012</v>
      </c>
      <c r="P3979" t="s">
        <v>17917</v>
      </c>
      <c r="Q3979" t="s">
        <v>497</v>
      </c>
      <c r="R3979" t="b">
        <v>0</v>
      </c>
      <c r="S3979">
        <v>5000</v>
      </c>
      <c r="T3979" t="s">
        <v>3002</v>
      </c>
      <c r="U3979" t="s">
        <v>3003</v>
      </c>
      <c r="V3979">
        <v>5</v>
      </c>
      <c r="W3979" t="s">
        <v>3012</v>
      </c>
    </row>
    <row r="3980" spans="1:23" hidden="1" x14ac:dyDescent="0.35">
      <c r="A3980" t="s">
        <v>419</v>
      </c>
      <c r="C3980" s="403">
        <v>44714</v>
      </c>
      <c r="D3980" t="s">
        <v>3543</v>
      </c>
      <c r="E3980" t="s">
        <v>1645</v>
      </c>
      <c r="F3980" t="s">
        <v>22471</v>
      </c>
      <c r="G3980" t="s">
        <v>1648</v>
      </c>
      <c r="H3980" t="s">
        <v>22472</v>
      </c>
      <c r="I3980" t="s">
        <v>2431</v>
      </c>
      <c r="J3980" t="s">
        <v>89</v>
      </c>
      <c r="K3980" t="s">
        <v>388</v>
      </c>
      <c r="L3980" t="s">
        <v>8358</v>
      </c>
      <c r="M3980" t="s">
        <v>12697</v>
      </c>
      <c r="N3980" t="s">
        <v>22473</v>
      </c>
      <c r="O3980" t="s">
        <v>3021</v>
      </c>
      <c r="P3980" t="s">
        <v>8360</v>
      </c>
      <c r="Q3980" t="s">
        <v>497</v>
      </c>
      <c r="R3980" t="b">
        <v>0</v>
      </c>
      <c r="S3980">
        <v>4000</v>
      </c>
      <c r="T3980" t="s">
        <v>3013</v>
      </c>
      <c r="U3980" t="s">
        <v>3003</v>
      </c>
      <c r="V3980">
        <v>4</v>
      </c>
      <c r="W3980" t="s">
        <v>3021</v>
      </c>
    </row>
    <row r="3981" spans="1:23" hidden="1" x14ac:dyDescent="0.35">
      <c r="A3981" t="s">
        <v>381</v>
      </c>
      <c r="C3981" s="403">
        <v>44713</v>
      </c>
      <c r="D3981" t="s">
        <v>3543</v>
      </c>
      <c r="E3981" t="s">
        <v>2792</v>
      </c>
      <c r="F3981" t="s">
        <v>22474</v>
      </c>
      <c r="G3981" t="s">
        <v>2793</v>
      </c>
      <c r="H3981" t="s">
        <v>22475</v>
      </c>
      <c r="I3981" t="s">
        <v>2360</v>
      </c>
      <c r="J3981" t="s">
        <v>89</v>
      </c>
      <c r="K3981" t="s">
        <v>380</v>
      </c>
      <c r="L3981" t="s">
        <v>3506</v>
      </c>
      <c r="M3981" t="s">
        <v>3507</v>
      </c>
      <c r="N3981" t="s">
        <v>22476</v>
      </c>
      <c r="O3981" t="s">
        <v>3012</v>
      </c>
      <c r="P3981" t="s">
        <v>3767</v>
      </c>
      <c r="Q3981" t="s">
        <v>456</v>
      </c>
      <c r="R3981" t="b">
        <v>0</v>
      </c>
      <c r="S3981">
        <v>0</v>
      </c>
      <c r="T3981" t="s">
        <v>3002</v>
      </c>
      <c r="U3981" t="s">
        <v>3003</v>
      </c>
      <c r="V3981">
        <v>0</v>
      </c>
      <c r="W3981" t="s">
        <v>3012</v>
      </c>
    </row>
    <row r="3982" spans="1:23" hidden="1" x14ac:dyDescent="0.35">
      <c r="A3982" t="s">
        <v>381</v>
      </c>
      <c r="C3982" s="403">
        <v>44713</v>
      </c>
      <c r="D3982" t="s">
        <v>23536</v>
      </c>
      <c r="E3982" t="s">
        <v>685</v>
      </c>
      <c r="F3982" t="s">
        <v>22477</v>
      </c>
      <c r="G3982" t="s">
        <v>608</v>
      </c>
      <c r="H3982" t="s">
        <v>22478</v>
      </c>
      <c r="I3982" t="s">
        <v>22479</v>
      </c>
      <c r="J3982" t="s">
        <v>89</v>
      </c>
      <c r="K3982" t="s">
        <v>380</v>
      </c>
      <c r="L3982" t="s">
        <v>3047</v>
      </c>
      <c r="M3982" t="s">
        <v>3724</v>
      </c>
      <c r="N3982" t="s">
        <v>21777</v>
      </c>
      <c r="O3982" t="s">
        <v>3030</v>
      </c>
      <c r="P3982" t="s">
        <v>3216</v>
      </c>
      <c r="Q3982" t="s">
        <v>456</v>
      </c>
      <c r="R3982" t="b">
        <v>1</v>
      </c>
      <c r="S3982">
        <v>440000</v>
      </c>
      <c r="T3982" t="s">
        <v>3013</v>
      </c>
      <c r="U3982" t="s">
        <v>3003</v>
      </c>
      <c r="V3982">
        <v>440</v>
      </c>
      <c r="W3982" t="s">
        <v>3030</v>
      </c>
    </row>
    <row r="3983" spans="1:23" hidden="1" x14ac:dyDescent="0.35">
      <c r="A3983" t="s">
        <v>2189</v>
      </c>
      <c r="C3983" s="403">
        <v>44713</v>
      </c>
      <c r="D3983" t="s">
        <v>3543</v>
      </c>
      <c r="E3983" t="s">
        <v>22480</v>
      </c>
      <c r="F3983" t="s">
        <v>22481</v>
      </c>
      <c r="G3983" t="s">
        <v>22482</v>
      </c>
      <c r="H3983" t="s">
        <v>22483</v>
      </c>
      <c r="I3983" t="s">
        <v>15640</v>
      </c>
      <c r="J3983" t="s">
        <v>101</v>
      </c>
      <c r="K3983" t="s">
        <v>806</v>
      </c>
      <c r="L3983" t="s">
        <v>20706</v>
      </c>
      <c r="M3983" t="s">
        <v>1798</v>
      </c>
      <c r="N3983" t="s">
        <v>22484</v>
      </c>
      <c r="O3983" t="s">
        <v>3012</v>
      </c>
      <c r="P3983" t="s">
        <v>20708</v>
      </c>
      <c r="Q3983" t="s">
        <v>293</v>
      </c>
      <c r="R3983" t="b">
        <v>0</v>
      </c>
      <c r="S3983">
        <v>2000</v>
      </c>
      <c r="T3983" t="s">
        <v>3002</v>
      </c>
      <c r="U3983" t="s">
        <v>3003</v>
      </c>
      <c r="V3983">
        <v>2</v>
      </c>
      <c r="W3983" t="s">
        <v>3012</v>
      </c>
    </row>
    <row r="3984" spans="1:23" hidden="1" x14ac:dyDescent="0.35">
      <c r="A3984" t="s">
        <v>419</v>
      </c>
      <c r="C3984" s="403">
        <v>44713</v>
      </c>
      <c r="D3984" t="s">
        <v>23536</v>
      </c>
      <c r="E3984" t="s">
        <v>687</v>
      </c>
      <c r="F3984" t="s">
        <v>22485</v>
      </c>
      <c r="G3984" t="s">
        <v>607</v>
      </c>
      <c r="H3984" t="s">
        <v>22486</v>
      </c>
      <c r="I3984" t="s">
        <v>22487</v>
      </c>
      <c r="J3984" t="s">
        <v>107</v>
      </c>
      <c r="K3984" t="s">
        <v>497</v>
      </c>
      <c r="L3984" t="s">
        <v>3188</v>
      </c>
      <c r="M3984" t="s">
        <v>3189</v>
      </c>
      <c r="N3984" t="s">
        <v>22258</v>
      </c>
      <c r="O3984" t="s">
        <v>3030</v>
      </c>
      <c r="P3984" t="s">
        <v>9284</v>
      </c>
      <c r="Q3984" t="s">
        <v>497</v>
      </c>
      <c r="R3984" t="b">
        <v>1</v>
      </c>
      <c r="S3984">
        <v>400000</v>
      </c>
      <c r="T3984" t="s">
        <v>3013</v>
      </c>
      <c r="U3984" t="s">
        <v>3003</v>
      </c>
      <c r="V3984">
        <v>400</v>
      </c>
      <c r="W3984" t="s">
        <v>3030</v>
      </c>
    </row>
    <row r="3985" spans="1:23" hidden="1" x14ac:dyDescent="0.35">
      <c r="A3985" t="s">
        <v>381</v>
      </c>
      <c r="C3985" s="403">
        <v>44713</v>
      </c>
      <c r="D3985" t="s">
        <v>3543</v>
      </c>
      <c r="E3985" t="s">
        <v>22488</v>
      </c>
      <c r="F3985" t="s">
        <v>22489</v>
      </c>
      <c r="G3985" t="s">
        <v>2280</v>
      </c>
      <c r="H3985" t="s">
        <v>22490</v>
      </c>
      <c r="I3985" t="s">
        <v>2280</v>
      </c>
      <c r="J3985" t="s">
        <v>89</v>
      </c>
      <c r="K3985" t="s">
        <v>380</v>
      </c>
      <c r="L3985" t="s">
        <v>3047</v>
      </c>
      <c r="M3985" t="s">
        <v>1798</v>
      </c>
      <c r="N3985" t="s">
        <v>22491</v>
      </c>
      <c r="O3985" t="s">
        <v>3021</v>
      </c>
      <c r="P3985" t="s">
        <v>8935</v>
      </c>
      <c r="Q3985" t="s">
        <v>456</v>
      </c>
      <c r="R3985" t="b">
        <v>0</v>
      </c>
      <c r="S3985">
        <v>7000</v>
      </c>
      <c r="T3985" t="s">
        <v>3002</v>
      </c>
      <c r="U3985" t="s">
        <v>3003</v>
      </c>
      <c r="V3985">
        <v>7</v>
      </c>
      <c r="W3985" t="s">
        <v>3021</v>
      </c>
    </row>
    <row r="3986" spans="1:23" hidden="1" x14ac:dyDescent="0.35">
      <c r="A3986" t="s">
        <v>350</v>
      </c>
      <c r="C3986" s="403">
        <v>44713</v>
      </c>
      <c r="D3986" t="s">
        <v>3661</v>
      </c>
      <c r="E3986" t="s">
        <v>22492</v>
      </c>
      <c r="F3986" t="s">
        <v>22493</v>
      </c>
      <c r="G3986" t="s">
        <v>22494</v>
      </c>
      <c r="H3986" t="s">
        <v>22495</v>
      </c>
      <c r="I3986" t="s">
        <v>22494</v>
      </c>
      <c r="J3986" t="s">
        <v>105</v>
      </c>
      <c r="K3986" t="s">
        <v>846</v>
      </c>
      <c r="L3986" t="s">
        <v>8323</v>
      </c>
      <c r="M3986" t="s">
        <v>1798</v>
      </c>
      <c r="N3986" t="s">
        <v>17549</v>
      </c>
      <c r="O3986" t="s">
        <v>3021</v>
      </c>
      <c r="P3986" t="s">
        <v>13901</v>
      </c>
      <c r="Q3986" t="s">
        <v>846</v>
      </c>
      <c r="R3986" t="b">
        <v>0</v>
      </c>
      <c r="S3986">
        <v>30000</v>
      </c>
      <c r="T3986" t="s">
        <v>3002</v>
      </c>
      <c r="U3986" t="s">
        <v>3003</v>
      </c>
      <c r="V3986">
        <v>30</v>
      </c>
      <c r="W3986" t="s">
        <v>3021</v>
      </c>
    </row>
    <row r="3987" spans="1:23" hidden="1" x14ac:dyDescent="0.35">
      <c r="A3987" t="s">
        <v>350</v>
      </c>
      <c r="C3987" s="403">
        <v>44713</v>
      </c>
      <c r="D3987" t="s">
        <v>15370</v>
      </c>
      <c r="E3987" t="s">
        <v>22496</v>
      </c>
      <c r="F3987" t="s">
        <v>22497</v>
      </c>
      <c r="G3987" t="s">
        <v>22498</v>
      </c>
      <c r="H3987" t="s">
        <v>22499</v>
      </c>
      <c r="I3987" t="s">
        <v>1935</v>
      </c>
      <c r="J3987" t="s">
        <v>105</v>
      </c>
      <c r="K3987" t="s">
        <v>846</v>
      </c>
      <c r="L3987" t="s">
        <v>8323</v>
      </c>
      <c r="M3987" t="s">
        <v>22500</v>
      </c>
      <c r="N3987" t="s">
        <v>22501</v>
      </c>
      <c r="O3987" t="s">
        <v>3030</v>
      </c>
      <c r="P3987" t="s">
        <v>13901</v>
      </c>
      <c r="Q3987" t="s">
        <v>846</v>
      </c>
      <c r="R3987" t="b">
        <v>1</v>
      </c>
      <c r="S3987">
        <v>50000</v>
      </c>
      <c r="T3987" t="s">
        <v>3002</v>
      </c>
      <c r="U3987" t="s">
        <v>3003</v>
      </c>
      <c r="V3987">
        <v>50</v>
      </c>
      <c r="W3987" t="s">
        <v>3030</v>
      </c>
    </row>
    <row r="3988" spans="1:23" hidden="1" x14ac:dyDescent="0.35">
      <c r="A3988" t="s">
        <v>350</v>
      </c>
      <c r="C3988" s="403">
        <v>44713</v>
      </c>
      <c r="D3988" t="s">
        <v>3180</v>
      </c>
      <c r="E3988" t="s">
        <v>22502</v>
      </c>
      <c r="F3988" t="s">
        <v>22503</v>
      </c>
      <c r="G3988" t="s">
        <v>10546</v>
      </c>
      <c r="H3988" t="s">
        <v>22504</v>
      </c>
      <c r="I3988" t="s">
        <v>10546</v>
      </c>
      <c r="J3988" t="s">
        <v>105</v>
      </c>
      <c r="K3988" t="s">
        <v>846</v>
      </c>
      <c r="L3988" t="s">
        <v>14676</v>
      </c>
      <c r="M3988" t="s">
        <v>1798</v>
      </c>
      <c r="N3988" t="s">
        <v>22505</v>
      </c>
      <c r="O3988" t="s">
        <v>3021</v>
      </c>
      <c r="P3988" t="s">
        <v>14679</v>
      </c>
      <c r="Q3988" t="s">
        <v>846</v>
      </c>
      <c r="R3988" t="b">
        <v>0</v>
      </c>
      <c r="S3988">
        <v>30000</v>
      </c>
      <c r="T3988" t="s">
        <v>3002</v>
      </c>
      <c r="U3988" t="s">
        <v>3003</v>
      </c>
      <c r="V3988">
        <v>30</v>
      </c>
      <c r="W3988" t="s">
        <v>3021</v>
      </c>
    </row>
    <row r="3989" spans="1:23" hidden="1" x14ac:dyDescent="0.35">
      <c r="A3989" t="s">
        <v>350</v>
      </c>
      <c r="C3989" s="403">
        <v>44713</v>
      </c>
      <c r="D3989" t="s">
        <v>3661</v>
      </c>
      <c r="E3989" t="s">
        <v>22506</v>
      </c>
      <c r="F3989" t="s">
        <v>22507</v>
      </c>
      <c r="G3989" t="s">
        <v>22508</v>
      </c>
      <c r="H3989" t="s">
        <v>22509</v>
      </c>
      <c r="I3989" t="s">
        <v>2501</v>
      </c>
      <c r="J3989" t="s">
        <v>105</v>
      </c>
      <c r="K3989" t="s">
        <v>376</v>
      </c>
      <c r="L3989" t="s">
        <v>8956</v>
      </c>
      <c r="M3989" t="s">
        <v>1798</v>
      </c>
      <c r="N3989" t="s">
        <v>22510</v>
      </c>
      <c r="O3989" t="s">
        <v>3001</v>
      </c>
      <c r="P3989" t="s">
        <v>8958</v>
      </c>
      <c r="Q3989" t="s">
        <v>307</v>
      </c>
      <c r="R3989" t="b">
        <v>1</v>
      </c>
      <c r="S3989">
        <v>40000</v>
      </c>
      <c r="T3989" t="s">
        <v>3002</v>
      </c>
      <c r="U3989" t="s">
        <v>3003</v>
      </c>
      <c r="V3989">
        <v>40</v>
      </c>
      <c r="W3989" t="s">
        <v>3001</v>
      </c>
    </row>
    <row r="3990" spans="1:23" hidden="1" x14ac:dyDescent="0.35">
      <c r="A3990" t="s">
        <v>350</v>
      </c>
      <c r="C3990" s="403">
        <v>44713</v>
      </c>
      <c r="D3990" t="s">
        <v>3543</v>
      </c>
      <c r="E3990" t="s">
        <v>22511</v>
      </c>
      <c r="F3990" t="s">
        <v>22512</v>
      </c>
      <c r="G3990" t="s">
        <v>8624</v>
      </c>
      <c r="H3990" t="s">
        <v>22513</v>
      </c>
      <c r="I3990" t="s">
        <v>8624</v>
      </c>
      <c r="J3990" t="s">
        <v>105</v>
      </c>
      <c r="K3990" t="s">
        <v>376</v>
      </c>
      <c r="L3990" t="s">
        <v>8956</v>
      </c>
      <c r="M3990" t="s">
        <v>1798</v>
      </c>
      <c r="N3990" t="s">
        <v>22514</v>
      </c>
      <c r="O3990" t="s">
        <v>3021</v>
      </c>
      <c r="P3990" t="s">
        <v>8958</v>
      </c>
      <c r="Q3990" t="s">
        <v>307</v>
      </c>
      <c r="R3990" t="b">
        <v>0</v>
      </c>
      <c r="S3990">
        <v>15000</v>
      </c>
      <c r="T3990" t="s">
        <v>3002</v>
      </c>
      <c r="U3990" t="s">
        <v>3003</v>
      </c>
      <c r="V3990">
        <v>15</v>
      </c>
      <c r="W3990" t="s">
        <v>3021</v>
      </c>
    </row>
    <row r="3991" spans="1:23" hidden="1" x14ac:dyDescent="0.35">
      <c r="A3991" t="s">
        <v>2189</v>
      </c>
      <c r="C3991" s="403">
        <v>44713</v>
      </c>
      <c r="D3991" t="s">
        <v>23536</v>
      </c>
      <c r="E3991" t="s">
        <v>691</v>
      </c>
      <c r="F3991" t="s">
        <v>22515</v>
      </c>
      <c r="G3991" t="s">
        <v>606</v>
      </c>
      <c r="H3991" t="s">
        <v>22516</v>
      </c>
      <c r="I3991" t="s">
        <v>22517</v>
      </c>
      <c r="J3991" t="s">
        <v>100</v>
      </c>
      <c r="K3991" t="s">
        <v>293</v>
      </c>
      <c r="L3991" t="s">
        <v>3866</v>
      </c>
      <c r="M3991" t="s">
        <v>22518</v>
      </c>
      <c r="N3991" t="s">
        <v>22519</v>
      </c>
      <c r="O3991" t="s">
        <v>3001</v>
      </c>
      <c r="P3991" t="s">
        <v>9951</v>
      </c>
      <c r="Q3991" t="s">
        <v>293</v>
      </c>
      <c r="R3991" t="b">
        <v>1</v>
      </c>
      <c r="S3991">
        <v>850000</v>
      </c>
      <c r="T3991" t="s">
        <v>3013</v>
      </c>
      <c r="U3991" t="s">
        <v>3003</v>
      </c>
      <c r="V3991">
        <v>850</v>
      </c>
      <c r="W3991" t="s">
        <v>3001</v>
      </c>
    </row>
    <row r="3992" spans="1:23" hidden="1" x14ac:dyDescent="0.35">
      <c r="A3992" t="s">
        <v>2189</v>
      </c>
      <c r="C3992" s="403">
        <v>44713</v>
      </c>
      <c r="D3992" t="s">
        <v>23536</v>
      </c>
      <c r="E3992" t="s">
        <v>2844</v>
      </c>
      <c r="F3992" t="s">
        <v>22520</v>
      </c>
      <c r="G3992" t="s">
        <v>856</v>
      </c>
      <c r="H3992" t="s">
        <v>22521</v>
      </c>
      <c r="I3992" t="s">
        <v>2279</v>
      </c>
      <c r="J3992" t="s">
        <v>98</v>
      </c>
      <c r="K3992" t="s">
        <v>2189</v>
      </c>
      <c r="L3992" t="s">
        <v>3154</v>
      </c>
      <c r="M3992" t="s">
        <v>3155</v>
      </c>
      <c r="N3992" t="s">
        <v>5881</v>
      </c>
      <c r="O3992" t="s">
        <v>3001</v>
      </c>
      <c r="P3992" t="s">
        <v>4837</v>
      </c>
      <c r="Q3992" t="s">
        <v>2189</v>
      </c>
      <c r="R3992" t="b">
        <v>1</v>
      </c>
      <c r="S3992">
        <v>400000</v>
      </c>
      <c r="T3992" t="s">
        <v>3648</v>
      </c>
      <c r="U3992" t="s">
        <v>3003</v>
      </c>
      <c r="V3992">
        <v>400</v>
      </c>
      <c r="W3992" t="s">
        <v>3001</v>
      </c>
    </row>
    <row r="3993" spans="1:23" hidden="1" x14ac:dyDescent="0.35">
      <c r="A3993" t="s">
        <v>381</v>
      </c>
      <c r="C3993" s="403">
        <v>44713</v>
      </c>
      <c r="D3993" t="s">
        <v>3543</v>
      </c>
      <c r="E3993" t="s">
        <v>22522</v>
      </c>
      <c r="F3993" t="s">
        <v>22523</v>
      </c>
      <c r="G3993" t="s">
        <v>22524</v>
      </c>
      <c r="H3993" t="s">
        <v>22525</v>
      </c>
      <c r="I3993" t="s">
        <v>22526</v>
      </c>
      <c r="J3993" t="s">
        <v>89</v>
      </c>
      <c r="K3993" t="s">
        <v>380</v>
      </c>
      <c r="L3993" t="s">
        <v>3047</v>
      </c>
      <c r="M3993" t="s">
        <v>7878</v>
      </c>
      <c r="N3993" t="s">
        <v>17850</v>
      </c>
      <c r="O3993" t="s">
        <v>3021</v>
      </c>
      <c r="P3993" t="s">
        <v>9691</v>
      </c>
      <c r="Q3993" t="s">
        <v>456</v>
      </c>
      <c r="R3993" t="b">
        <v>0</v>
      </c>
      <c r="S3993">
        <v>0</v>
      </c>
      <c r="T3993" t="s">
        <v>3002</v>
      </c>
      <c r="U3993" t="s">
        <v>3003</v>
      </c>
      <c r="V3993">
        <v>0</v>
      </c>
      <c r="W3993" t="s">
        <v>3021</v>
      </c>
    </row>
    <row r="3994" spans="1:23" hidden="1" x14ac:dyDescent="0.35">
      <c r="A3994" t="s">
        <v>381</v>
      </c>
      <c r="C3994" s="403">
        <v>44712</v>
      </c>
      <c r="D3994" t="s">
        <v>23536</v>
      </c>
      <c r="E3994" t="s">
        <v>699</v>
      </c>
      <c r="F3994" t="s">
        <v>22527</v>
      </c>
      <c r="G3994" t="s">
        <v>848</v>
      </c>
      <c r="H3994" t="s">
        <v>2997</v>
      </c>
      <c r="I3994" t="s">
        <v>2283</v>
      </c>
      <c r="J3994" t="s">
        <v>97</v>
      </c>
      <c r="K3994" t="s">
        <v>444</v>
      </c>
      <c r="L3994" t="s">
        <v>3009</v>
      </c>
      <c r="M3994" t="s">
        <v>9482</v>
      </c>
      <c r="N3994" t="s">
        <v>22528</v>
      </c>
      <c r="O3994" t="s">
        <v>3001</v>
      </c>
      <c r="P3994" t="s">
        <v>4490</v>
      </c>
      <c r="Q3994" t="s">
        <v>415</v>
      </c>
      <c r="R3994" t="b">
        <v>1</v>
      </c>
      <c r="S3994">
        <v>500000</v>
      </c>
      <c r="T3994" t="s">
        <v>3013</v>
      </c>
      <c r="U3994" t="s">
        <v>3003</v>
      </c>
      <c r="V3994">
        <v>500</v>
      </c>
      <c r="W3994" t="s">
        <v>3001</v>
      </c>
    </row>
    <row r="3995" spans="1:23" hidden="1" x14ac:dyDescent="0.35">
      <c r="A3995" t="s">
        <v>350</v>
      </c>
      <c r="C3995" s="403">
        <v>44712</v>
      </c>
      <c r="D3995" t="s">
        <v>3661</v>
      </c>
      <c r="E3995" t="s">
        <v>22529</v>
      </c>
      <c r="F3995" t="s">
        <v>22530</v>
      </c>
      <c r="G3995" t="s">
        <v>22531</v>
      </c>
      <c r="H3995" t="s">
        <v>22532</v>
      </c>
      <c r="I3995" t="s">
        <v>22531</v>
      </c>
      <c r="J3995" t="s">
        <v>105</v>
      </c>
      <c r="K3995" t="s">
        <v>846</v>
      </c>
      <c r="L3995" t="s">
        <v>22533</v>
      </c>
      <c r="M3995" t="s">
        <v>1798</v>
      </c>
      <c r="N3995" t="s">
        <v>22534</v>
      </c>
      <c r="O3995" t="s">
        <v>3021</v>
      </c>
      <c r="P3995" t="s">
        <v>22535</v>
      </c>
      <c r="Q3995" t="s">
        <v>846</v>
      </c>
      <c r="R3995" t="b">
        <v>1</v>
      </c>
      <c r="S3995">
        <v>50000</v>
      </c>
      <c r="T3995" t="s">
        <v>3002</v>
      </c>
      <c r="U3995" t="s">
        <v>3003</v>
      </c>
      <c r="V3995">
        <v>50</v>
      </c>
      <c r="W3995" t="s">
        <v>3021</v>
      </c>
    </row>
    <row r="3996" spans="1:23" hidden="1" x14ac:dyDescent="0.35">
      <c r="A3996" t="s">
        <v>419</v>
      </c>
      <c r="C3996" s="403">
        <v>44712</v>
      </c>
      <c r="D3996" t="s">
        <v>3543</v>
      </c>
      <c r="E3996" t="s">
        <v>22536</v>
      </c>
      <c r="F3996" t="s">
        <v>22537</v>
      </c>
      <c r="G3996" t="s">
        <v>22538</v>
      </c>
      <c r="H3996" t="s">
        <v>22539</v>
      </c>
      <c r="I3996" t="s">
        <v>22540</v>
      </c>
      <c r="J3996" t="s">
        <v>96</v>
      </c>
      <c r="K3996" t="s">
        <v>507</v>
      </c>
      <c r="L3996" t="s">
        <v>4828</v>
      </c>
      <c r="M3996" t="s">
        <v>8556</v>
      </c>
      <c r="N3996" t="s">
        <v>22541</v>
      </c>
      <c r="O3996" t="s">
        <v>3012</v>
      </c>
      <c r="P3996" t="s">
        <v>8556</v>
      </c>
      <c r="Q3996" t="s">
        <v>429</v>
      </c>
      <c r="R3996" t="b">
        <v>0</v>
      </c>
      <c r="S3996">
        <v>2000</v>
      </c>
      <c r="T3996" t="s">
        <v>3002</v>
      </c>
      <c r="U3996" t="s">
        <v>3003</v>
      </c>
      <c r="V3996">
        <v>2</v>
      </c>
      <c r="W3996" t="s">
        <v>3012</v>
      </c>
    </row>
    <row r="3997" spans="1:23" hidden="1" x14ac:dyDescent="0.35">
      <c r="A3997" t="s">
        <v>419</v>
      </c>
      <c r="C3997" s="403">
        <v>44712</v>
      </c>
      <c r="D3997" t="s">
        <v>3543</v>
      </c>
      <c r="E3997" t="s">
        <v>1160</v>
      </c>
      <c r="F3997" t="s">
        <v>22542</v>
      </c>
      <c r="G3997" t="s">
        <v>2498</v>
      </c>
      <c r="H3997" t="s">
        <v>22543</v>
      </c>
      <c r="I3997" t="s">
        <v>22544</v>
      </c>
      <c r="J3997" t="s">
        <v>96</v>
      </c>
      <c r="K3997" t="s">
        <v>507</v>
      </c>
      <c r="L3997" t="s">
        <v>4828</v>
      </c>
      <c r="M3997" t="s">
        <v>4831</v>
      </c>
      <c r="N3997" t="s">
        <v>9498</v>
      </c>
      <c r="O3997" t="s">
        <v>3030</v>
      </c>
      <c r="P3997" t="s">
        <v>4831</v>
      </c>
      <c r="Q3997" t="s">
        <v>429</v>
      </c>
      <c r="R3997" t="b">
        <v>0</v>
      </c>
      <c r="S3997">
        <v>7000</v>
      </c>
      <c r="T3997" t="s">
        <v>3013</v>
      </c>
      <c r="U3997" t="s">
        <v>3003</v>
      </c>
      <c r="V3997">
        <v>7</v>
      </c>
      <c r="W3997" t="s">
        <v>3030</v>
      </c>
    </row>
    <row r="3998" spans="1:23" hidden="1" x14ac:dyDescent="0.35">
      <c r="A3998" t="s">
        <v>350</v>
      </c>
      <c r="C3998" s="403">
        <v>44712</v>
      </c>
      <c r="D3998" t="s">
        <v>23536</v>
      </c>
      <c r="E3998" t="s">
        <v>2266</v>
      </c>
      <c r="F3998" t="s">
        <v>22545</v>
      </c>
      <c r="G3998" t="s">
        <v>845</v>
      </c>
      <c r="H3998" t="s">
        <v>22546</v>
      </c>
      <c r="I3998" t="s">
        <v>2286</v>
      </c>
      <c r="J3998" t="s">
        <v>105</v>
      </c>
      <c r="K3998" t="s">
        <v>846</v>
      </c>
      <c r="L3998" t="s">
        <v>14676</v>
      </c>
      <c r="M3998" t="s">
        <v>1798</v>
      </c>
      <c r="N3998" t="s">
        <v>22547</v>
      </c>
      <c r="O3998" t="s">
        <v>3030</v>
      </c>
      <c r="P3998" t="s">
        <v>14679</v>
      </c>
      <c r="Q3998" t="s">
        <v>846</v>
      </c>
      <c r="R3998" t="b">
        <v>1</v>
      </c>
      <c r="S3998">
        <v>80000</v>
      </c>
      <c r="T3998" t="s">
        <v>3648</v>
      </c>
      <c r="U3998" t="s">
        <v>3003</v>
      </c>
      <c r="V3998">
        <v>80</v>
      </c>
      <c r="W3998" t="s">
        <v>3030</v>
      </c>
    </row>
    <row r="3999" spans="1:23" hidden="1" x14ac:dyDescent="0.35">
      <c r="A3999" t="s">
        <v>350</v>
      </c>
      <c r="C3999" s="403">
        <v>44712</v>
      </c>
      <c r="D3999" t="s">
        <v>3543</v>
      </c>
      <c r="E3999" t="s">
        <v>22548</v>
      </c>
      <c r="F3999" t="s">
        <v>22549</v>
      </c>
      <c r="G3999" t="s">
        <v>22550</v>
      </c>
      <c r="H3999" t="s">
        <v>22551</v>
      </c>
      <c r="I3999" t="s">
        <v>22550</v>
      </c>
      <c r="J3999" t="s">
        <v>105</v>
      </c>
      <c r="K3999" t="s">
        <v>846</v>
      </c>
      <c r="L3999" t="s">
        <v>14676</v>
      </c>
      <c r="M3999" t="s">
        <v>1798</v>
      </c>
      <c r="N3999" t="s">
        <v>22552</v>
      </c>
      <c r="O3999" t="s">
        <v>3012</v>
      </c>
      <c r="P3999" t="s">
        <v>14679</v>
      </c>
      <c r="Q3999" t="s">
        <v>846</v>
      </c>
      <c r="R3999" t="b">
        <v>0</v>
      </c>
      <c r="S3999">
        <v>2000</v>
      </c>
      <c r="T3999" t="s">
        <v>3002</v>
      </c>
      <c r="U3999" t="s">
        <v>3003</v>
      </c>
      <c r="V3999">
        <v>2</v>
      </c>
      <c r="W3999" t="s">
        <v>3012</v>
      </c>
    </row>
    <row r="4000" spans="1:23" hidden="1" x14ac:dyDescent="0.35">
      <c r="A4000" t="s">
        <v>350</v>
      </c>
      <c r="C4000" s="403">
        <v>44712</v>
      </c>
      <c r="D4000" t="s">
        <v>3543</v>
      </c>
      <c r="E4000" t="s">
        <v>22553</v>
      </c>
      <c r="F4000" t="s">
        <v>22554</v>
      </c>
      <c r="G4000" t="s">
        <v>2651</v>
      </c>
      <c r="H4000" t="s">
        <v>22555</v>
      </c>
      <c r="I4000" t="s">
        <v>2651</v>
      </c>
      <c r="J4000" t="s">
        <v>105</v>
      </c>
      <c r="K4000" t="s">
        <v>846</v>
      </c>
      <c r="L4000" t="s">
        <v>14676</v>
      </c>
      <c r="M4000" t="s">
        <v>1798</v>
      </c>
      <c r="N4000" t="s">
        <v>22556</v>
      </c>
      <c r="O4000" t="s">
        <v>3012</v>
      </c>
      <c r="P4000" t="s">
        <v>14679</v>
      </c>
      <c r="Q4000" t="s">
        <v>846</v>
      </c>
      <c r="R4000" t="b">
        <v>0</v>
      </c>
      <c r="S4000">
        <v>8000</v>
      </c>
      <c r="T4000" t="s">
        <v>3002</v>
      </c>
      <c r="U4000" t="s">
        <v>3003</v>
      </c>
      <c r="V4000">
        <v>8</v>
      </c>
      <c r="W4000" t="s">
        <v>3012</v>
      </c>
    </row>
    <row r="4001" spans="1:23" hidden="1" x14ac:dyDescent="0.35">
      <c r="A4001" t="s">
        <v>350</v>
      </c>
      <c r="C4001" s="403">
        <v>44712</v>
      </c>
      <c r="D4001" t="s">
        <v>3180</v>
      </c>
      <c r="E4001" t="s">
        <v>22557</v>
      </c>
      <c r="F4001" t="s">
        <v>22558</v>
      </c>
      <c r="G4001" t="s">
        <v>2279</v>
      </c>
      <c r="H4001" t="s">
        <v>22559</v>
      </c>
      <c r="I4001" t="s">
        <v>2279</v>
      </c>
      <c r="J4001" t="s">
        <v>105</v>
      </c>
      <c r="K4001" t="s">
        <v>846</v>
      </c>
      <c r="L4001" t="s">
        <v>14676</v>
      </c>
      <c r="M4001" t="s">
        <v>1798</v>
      </c>
      <c r="N4001" t="s">
        <v>22505</v>
      </c>
      <c r="O4001" t="s">
        <v>3021</v>
      </c>
      <c r="P4001" t="s">
        <v>14679</v>
      </c>
      <c r="Q4001" t="s">
        <v>846</v>
      </c>
      <c r="R4001" t="b">
        <v>0</v>
      </c>
      <c r="S4001">
        <v>10000</v>
      </c>
      <c r="T4001" t="s">
        <v>3002</v>
      </c>
      <c r="U4001" t="s">
        <v>3003</v>
      </c>
      <c r="V4001">
        <v>10</v>
      </c>
      <c r="W4001" t="s">
        <v>3021</v>
      </c>
    </row>
    <row r="4002" spans="1:23" hidden="1" x14ac:dyDescent="0.35">
      <c r="A4002" t="s">
        <v>350</v>
      </c>
      <c r="C4002" s="403">
        <v>44712</v>
      </c>
      <c r="D4002" t="s">
        <v>3543</v>
      </c>
      <c r="E4002" t="s">
        <v>746</v>
      </c>
      <c r="F4002" t="s">
        <v>22560</v>
      </c>
      <c r="G4002" t="s">
        <v>1284</v>
      </c>
      <c r="H4002" t="s">
        <v>22561</v>
      </c>
      <c r="I4002" t="s">
        <v>2469</v>
      </c>
      <c r="J4002" t="s">
        <v>105</v>
      </c>
      <c r="K4002" t="s">
        <v>846</v>
      </c>
      <c r="L4002" t="s">
        <v>14676</v>
      </c>
      <c r="M4002" t="s">
        <v>1798</v>
      </c>
      <c r="N4002" t="s">
        <v>22556</v>
      </c>
      <c r="O4002" t="s">
        <v>3021</v>
      </c>
      <c r="P4002" t="s">
        <v>14679</v>
      </c>
      <c r="Q4002" t="s">
        <v>846</v>
      </c>
      <c r="R4002" t="b">
        <v>0</v>
      </c>
      <c r="S4002">
        <v>20000</v>
      </c>
      <c r="T4002" t="s">
        <v>3002</v>
      </c>
      <c r="U4002" t="s">
        <v>3003</v>
      </c>
      <c r="V4002">
        <v>20</v>
      </c>
      <c r="W4002" t="s">
        <v>3021</v>
      </c>
    </row>
    <row r="4003" spans="1:23" hidden="1" x14ac:dyDescent="0.35">
      <c r="A4003" t="s">
        <v>2189</v>
      </c>
      <c r="C4003" s="403">
        <v>44712</v>
      </c>
      <c r="D4003" t="s">
        <v>3543</v>
      </c>
      <c r="E4003" t="s">
        <v>22562</v>
      </c>
      <c r="F4003" t="s">
        <v>22563</v>
      </c>
      <c r="G4003" t="s">
        <v>1670</v>
      </c>
      <c r="H4003" t="s">
        <v>22564</v>
      </c>
      <c r="I4003" t="s">
        <v>1670</v>
      </c>
      <c r="J4003" t="s">
        <v>101</v>
      </c>
      <c r="K4003" t="s">
        <v>792</v>
      </c>
      <c r="L4003" t="s">
        <v>16171</v>
      </c>
      <c r="M4003" t="s">
        <v>1798</v>
      </c>
      <c r="N4003" t="s">
        <v>22565</v>
      </c>
      <c r="O4003" t="s">
        <v>3021</v>
      </c>
      <c r="P4003" t="s">
        <v>16173</v>
      </c>
      <c r="Q4003" t="s">
        <v>2189</v>
      </c>
      <c r="R4003" t="b">
        <v>0</v>
      </c>
      <c r="S4003">
        <v>100000</v>
      </c>
      <c r="T4003" t="s">
        <v>3002</v>
      </c>
      <c r="U4003" t="s">
        <v>3003</v>
      </c>
      <c r="V4003">
        <v>100</v>
      </c>
      <c r="W4003" t="s">
        <v>3021</v>
      </c>
    </row>
    <row r="4004" spans="1:23" hidden="1" x14ac:dyDescent="0.35">
      <c r="A4004" t="s">
        <v>419</v>
      </c>
      <c r="C4004" s="403">
        <v>44712</v>
      </c>
      <c r="D4004" t="s">
        <v>3543</v>
      </c>
      <c r="E4004" t="s">
        <v>22566</v>
      </c>
      <c r="F4004" t="s">
        <v>22567</v>
      </c>
      <c r="G4004" t="s">
        <v>2350</v>
      </c>
      <c r="H4004" t="s">
        <v>22568</v>
      </c>
      <c r="I4004" t="s">
        <v>2350</v>
      </c>
      <c r="J4004" t="s">
        <v>92</v>
      </c>
      <c r="K4004" t="s">
        <v>407</v>
      </c>
      <c r="L4004" t="s">
        <v>3764</v>
      </c>
      <c r="M4004" t="s">
        <v>1798</v>
      </c>
      <c r="N4004" t="s">
        <v>22569</v>
      </c>
      <c r="O4004" t="s">
        <v>1798</v>
      </c>
      <c r="P4004" t="s">
        <v>8390</v>
      </c>
      <c r="Q4004" t="s">
        <v>497</v>
      </c>
      <c r="R4004" t="b">
        <v>0</v>
      </c>
      <c r="S4004">
        <v>0</v>
      </c>
      <c r="T4004" t="s">
        <v>3002</v>
      </c>
      <c r="U4004" t="s">
        <v>3003</v>
      </c>
      <c r="V4004">
        <v>0</v>
      </c>
      <c r="W4004" t="s">
        <v>9935</v>
      </c>
    </row>
    <row r="4005" spans="1:23" hidden="1" x14ac:dyDescent="0.35">
      <c r="A4005" t="s">
        <v>419</v>
      </c>
      <c r="C4005" s="403">
        <v>44712</v>
      </c>
      <c r="D4005" t="s">
        <v>3543</v>
      </c>
      <c r="E4005" t="s">
        <v>22570</v>
      </c>
      <c r="F4005" t="s">
        <v>22571</v>
      </c>
      <c r="G4005" t="s">
        <v>22572</v>
      </c>
      <c r="H4005" t="s">
        <v>22573</v>
      </c>
      <c r="I4005" t="s">
        <v>22572</v>
      </c>
      <c r="J4005" t="s">
        <v>92</v>
      </c>
      <c r="K4005" t="s">
        <v>407</v>
      </c>
      <c r="L4005" t="s">
        <v>3764</v>
      </c>
      <c r="M4005" t="s">
        <v>1798</v>
      </c>
      <c r="N4005" t="s">
        <v>22574</v>
      </c>
      <c r="O4005" t="s">
        <v>1798</v>
      </c>
      <c r="P4005" t="s">
        <v>8390</v>
      </c>
      <c r="Q4005" t="s">
        <v>497</v>
      </c>
      <c r="R4005" t="b">
        <v>0</v>
      </c>
      <c r="S4005">
        <v>0</v>
      </c>
      <c r="T4005" t="s">
        <v>3002</v>
      </c>
      <c r="U4005" t="s">
        <v>3003</v>
      </c>
      <c r="V4005">
        <v>0</v>
      </c>
      <c r="W4005" t="s">
        <v>9935</v>
      </c>
    </row>
    <row r="4006" spans="1:23" hidden="1" x14ac:dyDescent="0.35">
      <c r="A4006" t="s">
        <v>419</v>
      </c>
      <c r="C4006" s="403">
        <v>44712</v>
      </c>
      <c r="D4006" t="s">
        <v>3543</v>
      </c>
      <c r="E4006" t="s">
        <v>2761</v>
      </c>
      <c r="F4006" t="s">
        <v>22575</v>
      </c>
      <c r="G4006" t="s">
        <v>2762</v>
      </c>
      <c r="H4006" t="s">
        <v>22576</v>
      </c>
      <c r="I4006" t="s">
        <v>2279</v>
      </c>
      <c r="J4006" t="s">
        <v>96</v>
      </c>
      <c r="K4006" t="s">
        <v>507</v>
      </c>
      <c r="L4006" t="s">
        <v>9781</v>
      </c>
      <c r="M4006" t="s">
        <v>5013</v>
      </c>
      <c r="N4006" t="s">
        <v>22577</v>
      </c>
      <c r="O4006" t="s">
        <v>3012</v>
      </c>
      <c r="P4006" t="s">
        <v>8687</v>
      </c>
      <c r="Q4006" t="s">
        <v>429</v>
      </c>
      <c r="R4006" t="b">
        <v>0</v>
      </c>
      <c r="S4006">
        <v>2000</v>
      </c>
      <c r="T4006" t="s">
        <v>3002</v>
      </c>
      <c r="U4006" t="s">
        <v>3003</v>
      </c>
      <c r="V4006">
        <v>2</v>
      </c>
      <c r="W4006" t="s">
        <v>3012</v>
      </c>
    </row>
    <row r="4007" spans="1:23" hidden="1" x14ac:dyDescent="0.35">
      <c r="A4007" t="s">
        <v>2176</v>
      </c>
      <c r="C4007" s="403">
        <v>44711</v>
      </c>
      <c r="D4007" t="s">
        <v>3543</v>
      </c>
      <c r="E4007" t="s">
        <v>22578</v>
      </c>
      <c r="F4007" t="s">
        <v>22579</v>
      </c>
      <c r="G4007" t="s">
        <v>2352</v>
      </c>
      <c r="H4007" t="s">
        <v>22580</v>
      </c>
      <c r="I4007" t="s">
        <v>2352</v>
      </c>
      <c r="J4007" t="s">
        <v>105</v>
      </c>
      <c r="K4007" t="s">
        <v>349</v>
      </c>
      <c r="L4007" t="s">
        <v>8819</v>
      </c>
      <c r="M4007" t="s">
        <v>22581</v>
      </c>
      <c r="N4007" t="s">
        <v>8821</v>
      </c>
      <c r="O4007" t="s">
        <v>3012</v>
      </c>
      <c r="P4007" t="s">
        <v>22581</v>
      </c>
      <c r="Q4007" t="s">
        <v>349</v>
      </c>
      <c r="R4007" t="b">
        <v>0</v>
      </c>
      <c r="S4007">
        <v>8000</v>
      </c>
      <c r="T4007" t="s">
        <v>3002</v>
      </c>
      <c r="U4007" t="s">
        <v>3003</v>
      </c>
      <c r="V4007">
        <v>8</v>
      </c>
      <c r="W4007" t="s">
        <v>3012</v>
      </c>
    </row>
    <row r="4008" spans="1:23" hidden="1" x14ac:dyDescent="0.35">
      <c r="A4008" t="s">
        <v>2176</v>
      </c>
      <c r="C4008" s="403">
        <v>44711</v>
      </c>
      <c r="D4008" t="s">
        <v>3661</v>
      </c>
      <c r="E4008" t="s">
        <v>22582</v>
      </c>
      <c r="F4008" t="s">
        <v>22583</v>
      </c>
      <c r="G4008" t="s">
        <v>22584</v>
      </c>
      <c r="H4008" t="s">
        <v>22585</v>
      </c>
      <c r="I4008" t="s">
        <v>22584</v>
      </c>
      <c r="J4008" t="s">
        <v>105</v>
      </c>
      <c r="K4008" t="s">
        <v>349</v>
      </c>
      <c r="L4008" t="s">
        <v>3667</v>
      </c>
      <c r="M4008" t="s">
        <v>22586</v>
      </c>
      <c r="N4008" t="s">
        <v>22587</v>
      </c>
      <c r="O4008" t="s">
        <v>3021</v>
      </c>
      <c r="P4008" t="s">
        <v>18958</v>
      </c>
      <c r="Q4008" t="s">
        <v>349</v>
      </c>
      <c r="R4008" t="b">
        <v>0</v>
      </c>
      <c r="S4008">
        <v>50000</v>
      </c>
      <c r="T4008" t="s">
        <v>3002</v>
      </c>
      <c r="U4008" t="s">
        <v>3003</v>
      </c>
      <c r="V4008">
        <v>50</v>
      </c>
      <c r="W4008" t="s">
        <v>3021</v>
      </c>
    </row>
    <row r="4009" spans="1:23" hidden="1" x14ac:dyDescent="0.35">
      <c r="A4009" t="s">
        <v>2176</v>
      </c>
      <c r="C4009" s="403">
        <v>44711</v>
      </c>
      <c r="D4009" t="s">
        <v>3543</v>
      </c>
      <c r="E4009" t="s">
        <v>22588</v>
      </c>
      <c r="F4009" t="s">
        <v>22589</v>
      </c>
      <c r="G4009" t="s">
        <v>22590</v>
      </c>
      <c r="H4009" t="s">
        <v>22591</v>
      </c>
      <c r="I4009" t="s">
        <v>22590</v>
      </c>
      <c r="J4009" t="s">
        <v>105</v>
      </c>
      <c r="K4009" t="s">
        <v>349</v>
      </c>
      <c r="L4009" t="s">
        <v>8833</v>
      </c>
      <c r="M4009" t="s">
        <v>8834</v>
      </c>
      <c r="N4009" t="s">
        <v>8821</v>
      </c>
      <c r="O4009" t="s">
        <v>3012</v>
      </c>
      <c r="P4009" t="s">
        <v>8836</v>
      </c>
      <c r="Q4009" t="s">
        <v>349</v>
      </c>
      <c r="R4009" t="b">
        <v>0</v>
      </c>
      <c r="S4009">
        <v>2000</v>
      </c>
      <c r="T4009" t="s">
        <v>3002</v>
      </c>
      <c r="U4009" t="s">
        <v>3003</v>
      </c>
      <c r="V4009">
        <v>2</v>
      </c>
      <c r="W4009" t="s">
        <v>3012</v>
      </c>
    </row>
    <row r="4010" spans="1:23" hidden="1" x14ac:dyDescent="0.35">
      <c r="A4010" t="s">
        <v>2176</v>
      </c>
      <c r="C4010" s="403">
        <v>44710</v>
      </c>
      <c r="D4010" t="s">
        <v>3543</v>
      </c>
      <c r="E4010" t="s">
        <v>22592</v>
      </c>
      <c r="F4010" t="s">
        <v>22593</v>
      </c>
      <c r="G4010" t="s">
        <v>2425</v>
      </c>
      <c r="H4010" t="s">
        <v>22594</v>
      </c>
      <c r="I4010" t="s">
        <v>2425</v>
      </c>
      <c r="J4010" t="s">
        <v>105</v>
      </c>
      <c r="K4010" t="s">
        <v>349</v>
      </c>
      <c r="L4010" t="s">
        <v>8595</v>
      </c>
      <c r="M4010" t="s">
        <v>22595</v>
      </c>
      <c r="N4010" t="s">
        <v>22596</v>
      </c>
      <c r="O4010" t="s">
        <v>3012</v>
      </c>
      <c r="P4010" t="s">
        <v>22597</v>
      </c>
      <c r="Q4010" t="s">
        <v>349</v>
      </c>
      <c r="R4010" t="b">
        <v>0</v>
      </c>
      <c r="S4010">
        <v>12000</v>
      </c>
      <c r="T4010" t="s">
        <v>3002</v>
      </c>
      <c r="U4010" t="s">
        <v>3003</v>
      </c>
      <c r="V4010">
        <v>12</v>
      </c>
      <c r="W4010" t="s">
        <v>3012</v>
      </c>
    </row>
    <row r="4011" spans="1:23" hidden="1" x14ac:dyDescent="0.35">
      <c r="A4011" t="s">
        <v>2176</v>
      </c>
      <c r="C4011" s="403">
        <v>44710</v>
      </c>
      <c r="D4011" t="s">
        <v>3543</v>
      </c>
      <c r="E4011" t="s">
        <v>1264</v>
      </c>
      <c r="F4011" t="s">
        <v>22598</v>
      </c>
      <c r="G4011" t="s">
        <v>1265</v>
      </c>
      <c r="H4011" t="s">
        <v>22599</v>
      </c>
      <c r="I4011" t="s">
        <v>2292</v>
      </c>
      <c r="J4011" t="s">
        <v>105</v>
      </c>
      <c r="K4011" t="s">
        <v>349</v>
      </c>
      <c r="L4011" t="s">
        <v>8595</v>
      </c>
      <c r="M4011" t="s">
        <v>8610</v>
      </c>
      <c r="N4011" t="s">
        <v>22600</v>
      </c>
      <c r="O4011" t="s">
        <v>3021</v>
      </c>
      <c r="P4011" t="s">
        <v>8612</v>
      </c>
      <c r="Q4011" t="s">
        <v>349</v>
      </c>
      <c r="R4011" t="b">
        <v>0</v>
      </c>
      <c r="S4011">
        <v>40000</v>
      </c>
      <c r="T4011" t="s">
        <v>3013</v>
      </c>
      <c r="U4011" t="s">
        <v>3003</v>
      </c>
      <c r="V4011">
        <v>40</v>
      </c>
      <c r="W4011" t="s">
        <v>3021</v>
      </c>
    </row>
    <row r="4012" spans="1:23" hidden="1" x14ac:dyDescent="0.35">
      <c r="A4012" t="s">
        <v>2176</v>
      </c>
      <c r="C4012" s="403">
        <v>44710</v>
      </c>
      <c r="D4012" t="s">
        <v>3543</v>
      </c>
      <c r="E4012" t="s">
        <v>22601</v>
      </c>
      <c r="F4012" t="s">
        <v>22602</v>
      </c>
      <c r="G4012" t="s">
        <v>22603</v>
      </c>
      <c r="H4012" t="s">
        <v>22604</v>
      </c>
      <c r="I4012" t="s">
        <v>2358</v>
      </c>
      <c r="J4012" t="s">
        <v>102</v>
      </c>
      <c r="K4012" t="s">
        <v>842</v>
      </c>
      <c r="L4012" t="s">
        <v>13878</v>
      </c>
      <c r="M4012" t="s">
        <v>1798</v>
      </c>
      <c r="N4012" t="s">
        <v>22605</v>
      </c>
      <c r="O4012" t="s">
        <v>3030</v>
      </c>
      <c r="P4012" t="s">
        <v>13880</v>
      </c>
      <c r="Q4012" t="s">
        <v>349</v>
      </c>
      <c r="R4012" t="b">
        <v>0</v>
      </c>
      <c r="S4012">
        <v>15000</v>
      </c>
      <c r="T4012" t="s">
        <v>3002</v>
      </c>
      <c r="U4012" t="s">
        <v>3003</v>
      </c>
      <c r="V4012">
        <v>15</v>
      </c>
      <c r="W4012" t="s">
        <v>3030</v>
      </c>
    </row>
    <row r="4013" spans="1:23" hidden="1" x14ac:dyDescent="0.35">
      <c r="A4013" t="s">
        <v>2176</v>
      </c>
      <c r="C4013" s="403">
        <v>44710</v>
      </c>
      <c r="D4013" t="s">
        <v>22606</v>
      </c>
      <c r="E4013" t="s">
        <v>22607</v>
      </c>
      <c r="F4013" t="s">
        <v>22608</v>
      </c>
      <c r="G4013" t="s">
        <v>2501</v>
      </c>
      <c r="H4013" t="s">
        <v>22609</v>
      </c>
      <c r="I4013" t="s">
        <v>22610</v>
      </c>
      <c r="J4013" t="s">
        <v>105</v>
      </c>
      <c r="K4013" t="s">
        <v>349</v>
      </c>
      <c r="L4013" t="s">
        <v>8680</v>
      </c>
      <c r="M4013" t="s">
        <v>19578</v>
      </c>
      <c r="N4013" t="s">
        <v>22611</v>
      </c>
      <c r="O4013" t="s">
        <v>3012</v>
      </c>
      <c r="P4013" t="s">
        <v>19580</v>
      </c>
      <c r="Q4013" t="s">
        <v>349</v>
      </c>
      <c r="R4013" t="b">
        <v>0</v>
      </c>
      <c r="S4013">
        <v>8000</v>
      </c>
      <c r="T4013" t="s">
        <v>3002</v>
      </c>
      <c r="U4013" t="s">
        <v>3003</v>
      </c>
      <c r="V4013">
        <v>8</v>
      </c>
      <c r="W4013" t="s">
        <v>3012</v>
      </c>
    </row>
    <row r="4014" spans="1:23" hidden="1" x14ac:dyDescent="0.35">
      <c r="A4014" t="s">
        <v>419</v>
      </c>
      <c r="C4014" s="403">
        <v>44710</v>
      </c>
      <c r="D4014" t="s">
        <v>3543</v>
      </c>
      <c r="E4014" t="s">
        <v>22612</v>
      </c>
      <c r="F4014" t="s">
        <v>22613</v>
      </c>
      <c r="G4014" t="s">
        <v>2253</v>
      </c>
      <c r="H4014" t="s">
        <v>22614</v>
      </c>
      <c r="I4014" t="s">
        <v>2253</v>
      </c>
      <c r="J4014" t="s">
        <v>94</v>
      </c>
      <c r="K4014" t="s">
        <v>499</v>
      </c>
      <c r="L4014" t="s">
        <v>3019</v>
      </c>
      <c r="M4014" t="s">
        <v>18861</v>
      </c>
      <c r="N4014" t="s">
        <v>22615</v>
      </c>
      <c r="O4014" t="s">
        <v>3012</v>
      </c>
      <c r="P4014" t="s">
        <v>4759</v>
      </c>
      <c r="Q4014" t="s">
        <v>499</v>
      </c>
      <c r="R4014" t="b">
        <v>0</v>
      </c>
      <c r="S4014">
        <v>5000</v>
      </c>
      <c r="T4014" t="s">
        <v>3002</v>
      </c>
      <c r="U4014" t="s">
        <v>3003</v>
      </c>
      <c r="V4014">
        <v>5</v>
      </c>
      <c r="W4014" t="s">
        <v>3012</v>
      </c>
    </row>
    <row r="4015" spans="1:23" hidden="1" x14ac:dyDescent="0.35">
      <c r="A4015" t="s">
        <v>419</v>
      </c>
      <c r="C4015" s="403">
        <v>44710</v>
      </c>
      <c r="D4015" t="s">
        <v>3661</v>
      </c>
      <c r="E4015" t="s">
        <v>643</v>
      </c>
      <c r="F4015" t="s">
        <v>22616</v>
      </c>
      <c r="G4015" t="s">
        <v>2290</v>
      </c>
      <c r="H4015" t="s">
        <v>22617</v>
      </c>
      <c r="I4015" t="s">
        <v>2291</v>
      </c>
      <c r="J4015" t="s">
        <v>94</v>
      </c>
      <c r="K4015" t="s">
        <v>499</v>
      </c>
      <c r="L4015" t="s">
        <v>9227</v>
      </c>
      <c r="M4015" t="s">
        <v>22618</v>
      </c>
      <c r="N4015" t="s">
        <v>22619</v>
      </c>
      <c r="O4015" t="s">
        <v>3030</v>
      </c>
      <c r="P4015" t="s">
        <v>9229</v>
      </c>
      <c r="Q4015" t="s">
        <v>499</v>
      </c>
      <c r="R4015" t="b">
        <v>0</v>
      </c>
      <c r="S4015">
        <v>15000</v>
      </c>
      <c r="T4015" t="s">
        <v>3013</v>
      </c>
      <c r="U4015" t="s">
        <v>3003</v>
      </c>
      <c r="V4015">
        <v>15</v>
      </c>
      <c r="W4015" t="s">
        <v>3030</v>
      </c>
    </row>
    <row r="4016" spans="1:23" hidden="1" x14ac:dyDescent="0.35">
      <c r="A4016" t="s">
        <v>2176</v>
      </c>
      <c r="C4016" s="403">
        <v>44709</v>
      </c>
      <c r="D4016" t="s">
        <v>3543</v>
      </c>
      <c r="E4016" t="s">
        <v>22620</v>
      </c>
      <c r="F4016" t="s">
        <v>22621</v>
      </c>
      <c r="G4016" t="s">
        <v>2457</v>
      </c>
      <c r="H4016" t="s">
        <v>22622</v>
      </c>
      <c r="I4016" t="s">
        <v>2457</v>
      </c>
      <c r="J4016" t="s">
        <v>102</v>
      </c>
      <c r="K4016" t="s">
        <v>842</v>
      </c>
      <c r="L4016" t="s">
        <v>13237</v>
      </c>
      <c r="M4016" t="s">
        <v>1798</v>
      </c>
      <c r="N4016" t="s">
        <v>22623</v>
      </c>
      <c r="O4016" t="s">
        <v>3021</v>
      </c>
      <c r="P4016" t="s">
        <v>13239</v>
      </c>
      <c r="Q4016" t="s">
        <v>349</v>
      </c>
      <c r="R4016" t="b">
        <v>0</v>
      </c>
      <c r="S4016">
        <v>2000</v>
      </c>
      <c r="T4016" t="s">
        <v>3002</v>
      </c>
      <c r="U4016" t="s">
        <v>3003</v>
      </c>
      <c r="V4016">
        <v>2</v>
      </c>
      <c r="W4016" t="s">
        <v>3021</v>
      </c>
    </row>
    <row r="4017" spans="1:23" hidden="1" x14ac:dyDescent="0.35">
      <c r="A4017" t="s">
        <v>419</v>
      </c>
      <c r="C4017" s="403">
        <v>44709</v>
      </c>
      <c r="D4017" t="s">
        <v>3543</v>
      </c>
      <c r="E4017" t="s">
        <v>22624</v>
      </c>
      <c r="F4017" t="s">
        <v>22625</v>
      </c>
      <c r="G4017" t="s">
        <v>22626</v>
      </c>
      <c r="H4017" t="s">
        <v>22627</v>
      </c>
      <c r="I4017" t="s">
        <v>22628</v>
      </c>
      <c r="J4017" t="s">
        <v>89</v>
      </c>
      <c r="K4017" t="s">
        <v>388</v>
      </c>
      <c r="L4017" t="s">
        <v>8202</v>
      </c>
      <c r="M4017" t="s">
        <v>4505</v>
      </c>
      <c r="N4017" t="s">
        <v>22629</v>
      </c>
      <c r="O4017" t="s">
        <v>3021</v>
      </c>
      <c r="P4017" t="s">
        <v>15087</v>
      </c>
      <c r="Q4017" t="s">
        <v>497</v>
      </c>
      <c r="R4017" t="b">
        <v>0</v>
      </c>
      <c r="S4017">
        <v>2000</v>
      </c>
      <c r="T4017" t="s">
        <v>3002</v>
      </c>
      <c r="U4017" t="s">
        <v>3003</v>
      </c>
      <c r="V4017">
        <v>2</v>
      </c>
      <c r="W4017" t="s">
        <v>3021</v>
      </c>
    </row>
    <row r="4018" spans="1:23" hidden="1" x14ac:dyDescent="0.35">
      <c r="A4018" t="s">
        <v>2176</v>
      </c>
      <c r="C4018" s="403">
        <v>44709</v>
      </c>
      <c r="D4018" t="s">
        <v>3372</v>
      </c>
      <c r="E4018" t="s">
        <v>22630</v>
      </c>
      <c r="F4018" t="s">
        <v>22631</v>
      </c>
      <c r="G4018" t="s">
        <v>22632</v>
      </c>
      <c r="H4018" t="s">
        <v>22633</v>
      </c>
      <c r="I4018" t="s">
        <v>5723</v>
      </c>
      <c r="J4018" t="s">
        <v>102</v>
      </c>
      <c r="K4018" t="s">
        <v>842</v>
      </c>
      <c r="L4018" t="s">
        <v>9852</v>
      </c>
      <c r="M4018" t="s">
        <v>16217</v>
      </c>
      <c r="N4018" t="s">
        <v>22634</v>
      </c>
      <c r="O4018" t="s">
        <v>3030</v>
      </c>
      <c r="P4018" t="s">
        <v>11339</v>
      </c>
      <c r="Q4018" t="s">
        <v>349</v>
      </c>
      <c r="R4018" t="b">
        <v>0</v>
      </c>
      <c r="S4018">
        <v>12000</v>
      </c>
      <c r="T4018" t="s">
        <v>3002</v>
      </c>
      <c r="U4018" t="s">
        <v>3003</v>
      </c>
      <c r="V4018">
        <v>12</v>
      </c>
      <c r="W4018" t="s">
        <v>3030</v>
      </c>
    </row>
    <row r="4019" spans="1:23" hidden="1" x14ac:dyDescent="0.35">
      <c r="A4019" t="s">
        <v>2176</v>
      </c>
      <c r="C4019" s="403">
        <v>44709</v>
      </c>
      <c r="D4019" t="s">
        <v>3556</v>
      </c>
      <c r="E4019" t="s">
        <v>22635</v>
      </c>
      <c r="F4019" t="s">
        <v>22636</v>
      </c>
      <c r="G4019" t="s">
        <v>22637</v>
      </c>
      <c r="H4019" t="s">
        <v>22638</v>
      </c>
      <c r="I4019" t="s">
        <v>2819</v>
      </c>
      <c r="J4019" t="s">
        <v>102</v>
      </c>
      <c r="K4019" t="s">
        <v>842</v>
      </c>
      <c r="L4019" t="s">
        <v>13237</v>
      </c>
      <c r="M4019" t="s">
        <v>22639</v>
      </c>
      <c r="N4019" t="s">
        <v>22640</v>
      </c>
      <c r="O4019" t="s">
        <v>3030</v>
      </c>
      <c r="P4019" t="s">
        <v>22641</v>
      </c>
      <c r="Q4019" t="s">
        <v>349</v>
      </c>
      <c r="R4019" t="b">
        <v>1</v>
      </c>
      <c r="S4019">
        <v>30000</v>
      </c>
      <c r="T4019" t="s">
        <v>3002</v>
      </c>
      <c r="U4019" t="s">
        <v>3003</v>
      </c>
      <c r="V4019">
        <v>30</v>
      </c>
      <c r="W4019" t="s">
        <v>3030</v>
      </c>
    </row>
    <row r="4020" spans="1:23" hidden="1" x14ac:dyDescent="0.35">
      <c r="A4020" t="s">
        <v>2176</v>
      </c>
      <c r="C4020" s="403">
        <v>44709</v>
      </c>
      <c r="D4020" t="s">
        <v>3315</v>
      </c>
      <c r="E4020" t="s">
        <v>22642</v>
      </c>
      <c r="F4020" t="s">
        <v>22643</v>
      </c>
      <c r="G4020" t="s">
        <v>22644</v>
      </c>
      <c r="H4020" t="s">
        <v>22645</v>
      </c>
      <c r="I4020" t="s">
        <v>7199</v>
      </c>
      <c r="J4020" t="s">
        <v>102</v>
      </c>
      <c r="K4020" t="s">
        <v>842</v>
      </c>
      <c r="L4020" t="s">
        <v>13878</v>
      </c>
      <c r="M4020" t="s">
        <v>22646</v>
      </c>
      <c r="N4020" t="s">
        <v>22647</v>
      </c>
      <c r="O4020" t="s">
        <v>3021</v>
      </c>
      <c r="P4020" t="s">
        <v>13880</v>
      </c>
      <c r="Q4020" t="s">
        <v>349</v>
      </c>
      <c r="R4020" t="b">
        <v>0</v>
      </c>
      <c r="S4020">
        <v>12000</v>
      </c>
      <c r="T4020" t="s">
        <v>3648</v>
      </c>
      <c r="U4020" t="s">
        <v>3003</v>
      </c>
      <c r="V4020">
        <v>12</v>
      </c>
      <c r="W4020" t="s">
        <v>3021</v>
      </c>
    </row>
    <row r="4021" spans="1:23" hidden="1" x14ac:dyDescent="0.35">
      <c r="A4021" t="s">
        <v>419</v>
      </c>
      <c r="C4021" s="403">
        <v>44709</v>
      </c>
      <c r="D4021" t="s">
        <v>3661</v>
      </c>
      <c r="E4021" t="s">
        <v>22648</v>
      </c>
      <c r="F4021" t="s">
        <v>22649</v>
      </c>
      <c r="G4021" t="s">
        <v>22650</v>
      </c>
      <c r="H4021" t="s">
        <v>22651</v>
      </c>
      <c r="I4021" t="s">
        <v>2300</v>
      </c>
      <c r="J4021" t="s">
        <v>92</v>
      </c>
      <c r="K4021" t="s">
        <v>447</v>
      </c>
      <c r="L4021" t="s">
        <v>4332</v>
      </c>
      <c r="M4021" t="s">
        <v>4333</v>
      </c>
      <c r="N4021" t="s">
        <v>22652</v>
      </c>
      <c r="O4021" t="s">
        <v>3030</v>
      </c>
      <c r="P4021" t="s">
        <v>4335</v>
      </c>
      <c r="Q4021" t="s">
        <v>418</v>
      </c>
      <c r="R4021" t="b">
        <v>0</v>
      </c>
      <c r="S4021">
        <v>20000</v>
      </c>
      <c r="T4021" t="s">
        <v>3002</v>
      </c>
      <c r="U4021" t="s">
        <v>3003</v>
      </c>
      <c r="V4021">
        <v>20</v>
      </c>
      <c r="W4021" t="s">
        <v>3030</v>
      </c>
    </row>
    <row r="4022" spans="1:23" hidden="1" x14ac:dyDescent="0.35">
      <c r="A4022" t="s">
        <v>419</v>
      </c>
      <c r="C4022" s="403">
        <v>44708</v>
      </c>
      <c r="D4022" t="s">
        <v>3543</v>
      </c>
      <c r="E4022" t="s">
        <v>22653</v>
      </c>
      <c r="F4022" t="s">
        <v>22654</v>
      </c>
      <c r="G4022" t="s">
        <v>22655</v>
      </c>
      <c r="H4022" t="s">
        <v>22656</v>
      </c>
      <c r="I4022" t="s">
        <v>22657</v>
      </c>
      <c r="J4022" t="s">
        <v>92</v>
      </c>
      <c r="K4022" t="s">
        <v>407</v>
      </c>
      <c r="L4022" t="s">
        <v>3047</v>
      </c>
      <c r="M4022" t="s">
        <v>8168</v>
      </c>
      <c r="N4022" t="s">
        <v>22658</v>
      </c>
      <c r="O4022" t="s">
        <v>3030</v>
      </c>
      <c r="P4022" t="s">
        <v>8170</v>
      </c>
      <c r="Q4022" t="s">
        <v>497</v>
      </c>
      <c r="R4022" t="b">
        <v>0</v>
      </c>
      <c r="S4022">
        <v>5000</v>
      </c>
      <c r="T4022" t="s">
        <v>3002</v>
      </c>
      <c r="U4022" t="s">
        <v>3003</v>
      </c>
      <c r="V4022">
        <v>5</v>
      </c>
      <c r="W4022" t="s">
        <v>3030</v>
      </c>
    </row>
    <row r="4023" spans="1:23" hidden="1" x14ac:dyDescent="0.35">
      <c r="A4023" t="s">
        <v>419</v>
      </c>
      <c r="C4023" s="403">
        <v>44708</v>
      </c>
      <c r="D4023" t="s">
        <v>3543</v>
      </c>
      <c r="E4023" t="s">
        <v>22659</v>
      </c>
      <c r="F4023" t="s">
        <v>22660</v>
      </c>
      <c r="G4023" t="s">
        <v>22661</v>
      </c>
      <c r="H4023" t="s">
        <v>22662</v>
      </c>
      <c r="I4023" t="s">
        <v>22661</v>
      </c>
      <c r="J4023" t="s">
        <v>92</v>
      </c>
      <c r="K4023" t="s">
        <v>407</v>
      </c>
      <c r="L4023" t="s">
        <v>3319</v>
      </c>
      <c r="M4023" t="s">
        <v>22663</v>
      </c>
      <c r="N4023" t="s">
        <v>22664</v>
      </c>
      <c r="O4023" t="s">
        <v>3021</v>
      </c>
      <c r="P4023" t="s">
        <v>22665</v>
      </c>
      <c r="Q4023" t="s">
        <v>497</v>
      </c>
      <c r="R4023" t="b">
        <v>0</v>
      </c>
      <c r="S4023">
        <v>10000</v>
      </c>
      <c r="T4023" t="s">
        <v>3002</v>
      </c>
      <c r="U4023" t="s">
        <v>3003</v>
      </c>
      <c r="V4023">
        <v>10</v>
      </c>
      <c r="W4023" t="s">
        <v>3021</v>
      </c>
    </row>
    <row r="4024" spans="1:23" hidden="1" x14ac:dyDescent="0.35">
      <c r="A4024" t="s">
        <v>350</v>
      </c>
      <c r="C4024" s="403">
        <v>44708</v>
      </c>
      <c r="D4024" t="s">
        <v>23536</v>
      </c>
      <c r="E4024" t="s">
        <v>1238</v>
      </c>
      <c r="F4024" t="s">
        <v>22666</v>
      </c>
      <c r="G4024" t="s">
        <v>835</v>
      </c>
      <c r="H4024" t="s">
        <v>22667</v>
      </c>
      <c r="I4024" t="s">
        <v>2526</v>
      </c>
      <c r="J4024" t="s">
        <v>103</v>
      </c>
      <c r="K4024" t="s">
        <v>836</v>
      </c>
      <c r="L4024" t="s">
        <v>14884</v>
      </c>
      <c r="M4024" t="s">
        <v>1798</v>
      </c>
      <c r="N4024" t="s">
        <v>22668</v>
      </c>
      <c r="O4024" t="s">
        <v>3030</v>
      </c>
      <c r="P4024" t="s">
        <v>14886</v>
      </c>
      <c r="Q4024" t="s">
        <v>846</v>
      </c>
      <c r="R4024" t="b">
        <v>1</v>
      </c>
      <c r="S4024">
        <v>100000</v>
      </c>
      <c r="T4024" t="s">
        <v>3648</v>
      </c>
      <c r="U4024" t="s">
        <v>3003</v>
      </c>
      <c r="V4024">
        <v>100</v>
      </c>
      <c r="W4024" t="s">
        <v>3030</v>
      </c>
    </row>
    <row r="4025" spans="1:23" hidden="1" x14ac:dyDescent="0.35">
      <c r="A4025" t="s">
        <v>419</v>
      </c>
      <c r="C4025" s="403">
        <v>44708</v>
      </c>
      <c r="D4025" t="s">
        <v>3543</v>
      </c>
      <c r="E4025" t="s">
        <v>22669</v>
      </c>
      <c r="F4025" t="s">
        <v>22670</v>
      </c>
      <c r="G4025" t="s">
        <v>22671</v>
      </c>
      <c r="H4025" t="s">
        <v>22672</v>
      </c>
      <c r="I4025" t="s">
        <v>19125</v>
      </c>
      <c r="J4025" t="s">
        <v>92</v>
      </c>
      <c r="K4025" t="s">
        <v>407</v>
      </c>
      <c r="L4025" t="s">
        <v>8150</v>
      </c>
      <c r="M4025" t="s">
        <v>22673</v>
      </c>
      <c r="N4025" t="s">
        <v>22674</v>
      </c>
      <c r="O4025" t="s">
        <v>3021</v>
      </c>
      <c r="P4025" t="s">
        <v>8228</v>
      </c>
      <c r="Q4025" t="s">
        <v>497</v>
      </c>
      <c r="R4025" t="b">
        <v>0</v>
      </c>
      <c r="S4025">
        <v>5000</v>
      </c>
      <c r="T4025" t="s">
        <v>3002</v>
      </c>
      <c r="U4025" t="s">
        <v>3003</v>
      </c>
      <c r="V4025">
        <v>5</v>
      </c>
      <c r="W4025" t="s">
        <v>3021</v>
      </c>
    </row>
    <row r="4026" spans="1:23" hidden="1" x14ac:dyDescent="0.35">
      <c r="A4026" t="s">
        <v>419</v>
      </c>
      <c r="C4026" s="403">
        <v>44707</v>
      </c>
      <c r="D4026" t="s">
        <v>3543</v>
      </c>
      <c r="E4026" t="s">
        <v>22675</v>
      </c>
      <c r="F4026" t="s">
        <v>22676</v>
      </c>
      <c r="G4026" t="s">
        <v>22677</v>
      </c>
      <c r="H4026" t="s">
        <v>22678</v>
      </c>
      <c r="I4026" t="s">
        <v>22677</v>
      </c>
      <c r="J4026" t="s">
        <v>92</v>
      </c>
      <c r="K4026" t="s">
        <v>418</v>
      </c>
      <c r="L4026" t="s">
        <v>3140</v>
      </c>
      <c r="M4026" t="s">
        <v>16491</v>
      </c>
      <c r="N4026" t="s">
        <v>22679</v>
      </c>
      <c r="O4026" t="s">
        <v>3021</v>
      </c>
      <c r="P4026" t="s">
        <v>14241</v>
      </c>
      <c r="Q4026" t="s">
        <v>418</v>
      </c>
      <c r="R4026" t="b">
        <v>0</v>
      </c>
      <c r="S4026">
        <v>10000</v>
      </c>
      <c r="T4026" t="s">
        <v>3013</v>
      </c>
      <c r="U4026" t="s">
        <v>3003</v>
      </c>
      <c r="V4026">
        <v>10</v>
      </c>
      <c r="W4026" t="s">
        <v>3021</v>
      </c>
    </row>
    <row r="4027" spans="1:23" hidden="1" x14ac:dyDescent="0.35">
      <c r="A4027" t="s">
        <v>419</v>
      </c>
      <c r="C4027" s="403">
        <v>44707</v>
      </c>
      <c r="D4027" t="s">
        <v>3543</v>
      </c>
      <c r="E4027" t="s">
        <v>517</v>
      </c>
      <c r="F4027" t="s">
        <v>22680</v>
      </c>
      <c r="G4027" t="s">
        <v>2336</v>
      </c>
      <c r="H4027" t="s">
        <v>22681</v>
      </c>
      <c r="I4027" t="s">
        <v>2330</v>
      </c>
      <c r="J4027" t="s">
        <v>94</v>
      </c>
      <c r="K4027" t="s">
        <v>497</v>
      </c>
      <c r="L4027" t="s">
        <v>15980</v>
      </c>
      <c r="M4027" t="s">
        <v>1798</v>
      </c>
      <c r="N4027" t="s">
        <v>22682</v>
      </c>
      <c r="O4027" t="s">
        <v>3021</v>
      </c>
      <c r="P4027" t="s">
        <v>22683</v>
      </c>
      <c r="Q4027" t="s">
        <v>497</v>
      </c>
      <c r="R4027" t="b">
        <v>0</v>
      </c>
      <c r="S4027">
        <v>15000</v>
      </c>
      <c r="T4027" t="s">
        <v>3013</v>
      </c>
      <c r="U4027" t="s">
        <v>3003</v>
      </c>
      <c r="V4027">
        <v>15</v>
      </c>
      <c r="W4027" t="s">
        <v>3021</v>
      </c>
    </row>
    <row r="4028" spans="1:23" hidden="1" x14ac:dyDescent="0.35">
      <c r="A4028" t="s">
        <v>419</v>
      </c>
      <c r="C4028" s="403">
        <v>44707</v>
      </c>
      <c r="D4028" t="s">
        <v>23536</v>
      </c>
      <c r="E4028" t="s">
        <v>944</v>
      </c>
      <c r="F4028" t="s">
        <v>22684</v>
      </c>
      <c r="G4028" t="s">
        <v>22685</v>
      </c>
      <c r="H4028" t="s">
        <v>22686</v>
      </c>
      <c r="I4028" t="s">
        <v>2313</v>
      </c>
      <c r="J4028" t="s">
        <v>94</v>
      </c>
      <c r="K4028" t="s">
        <v>499</v>
      </c>
      <c r="L4028" t="s">
        <v>9305</v>
      </c>
      <c r="M4028" t="s">
        <v>16946</v>
      </c>
      <c r="N4028" t="s">
        <v>22687</v>
      </c>
      <c r="O4028" t="s">
        <v>3030</v>
      </c>
      <c r="P4028" t="s">
        <v>9308</v>
      </c>
      <c r="Q4028" t="s">
        <v>499</v>
      </c>
      <c r="R4028" t="b">
        <v>0</v>
      </c>
      <c r="S4028">
        <v>40000</v>
      </c>
      <c r="T4028" t="s">
        <v>3013</v>
      </c>
      <c r="U4028" t="s">
        <v>3003</v>
      </c>
      <c r="V4028">
        <v>40</v>
      </c>
      <c r="W4028" t="s">
        <v>3030</v>
      </c>
    </row>
    <row r="4029" spans="1:23" hidden="1" x14ac:dyDescent="0.35">
      <c r="A4029" t="s">
        <v>419</v>
      </c>
      <c r="C4029" s="403">
        <v>44707</v>
      </c>
      <c r="D4029" t="s">
        <v>3543</v>
      </c>
      <c r="E4029" t="s">
        <v>22688</v>
      </c>
      <c r="F4029" t="s">
        <v>22689</v>
      </c>
      <c r="G4029" t="s">
        <v>22690</v>
      </c>
      <c r="H4029" t="s">
        <v>22691</v>
      </c>
      <c r="I4029" t="s">
        <v>4063</v>
      </c>
      <c r="J4029" t="s">
        <v>92</v>
      </c>
      <c r="K4029" t="s">
        <v>418</v>
      </c>
      <c r="L4029" t="s">
        <v>8573</v>
      </c>
      <c r="M4029" t="s">
        <v>4019</v>
      </c>
      <c r="N4029" t="s">
        <v>22692</v>
      </c>
      <c r="O4029" t="s">
        <v>3030</v>
      </c>
      <c r="P4029" t="s">
        <v>17202</v>
      </c>
      <c r="Q4029" t="s">
        <v>418</v>
      </c>
      <c r="R4029" t="b">
        <v>0</v>
      </c>
      <c r="S4029">
        <v>18000</v>
      </c>
      <c r="T4029" t="s">
        <v>3002</v>
      </c>
      <c r="U4029" t="s">
        <v>3003</v>
      </c>
      <c r="V4029">
        <v>18</v>
      </c>
      <c r="W4029" t="s">
        <v>3030</v>
      </c>
    </row>
    <row r="4030" spans="1:23" hidden="1" x14ac:dyDescent="0.35">
      <c r="A4030" t="s">
        <v>419</v>
      </c>
      <c r="C4030" s="403">
        <v>44706</v>
      </c>
      <c r="D4030" t="s">
        <v>3661</v>
      </c>
      <c r="E4030" t="s">
        <v>638</v>
      </c>
      <c r="F4030" t="s">
        <v>22693</v>
      </c>
      <c r="G4030" t="s">
        <v>2377</v>
      </c>
      <c r="H4030" t="s">
        <v>22694</v>
      </c>
      <c r="I4030" t="s">
        <v>2377</v>
      </c>
      <c r="J4030" t="s">
        <v>92</v>
      </c>
      <c r="K4030" t="s">
        <v>418</v>
      </c>
      <c r="L4030" t="s">
        <v>3267</v>
      </c>
      <c r="M4030" t="s">
        <v>22695</v>
      </c>
      <c r="N4030" t="s">
        <v>22696</v>
      </c>
      <c r="O4030" t="s">
        <v>3021</v>
      </c>
      <c r="P4030" t="s">
        <v>22697</v>
      </c>
      <c r="Q4030" t="s">
        <v>418</v>
      </c>
      <c r="R4030" t="b">
        <v>0</v>
      </c>
      <c r="S4030">
        <v>10000</v>
      </c>
      <c r="T4030" t="s">
        <v>3013</v>
      </c>
      <c r="U4030" t="s">
        <v>3003</v>
      </c>
      <c r="V4030">
        <v>10</v>
      </c>
      <c r="W4030" t="s">
        <v>3021</v>
      </c>
    </row>
    <row r="4031" spans="1:23" hidden="1" x14ac:dyDescent="0.35">
      <c r="A4031" t="s">
        <v>419</v>
      </c>
      <c r="C4031" s="403">
        <v>44706</v>
      </c>
      <c r="D4031" t="s">
        <v>3661</v>
      </c>
      <c r="E4031" t="s">
        <v>22698</v>
      </c>
      <c r="F4031" t="s">
        <v>22699</v>
      </c>
      <c r="G4031" t="s">
        <v>22700</v>
      </c>
      <c r="H4031" t="s">
        <v>22701</v>
      </c>
      <c r="I4031" t="s">
        <v>2374</v>
      </c>
      <c r="J4031" t="s">
        <v>92</v>
      </c>
      <c r="K4031" t="s">
        <v>418</v>
      </c>
      <c r="L4031" t="s">
        <v>3267</v>
      </c>
      <c r="M4031" t="s">
        <v>22695</v>
      </c>
      <c r="N4031" t="s">
        <v>22702</v>
      </c>
      <c r="O4031" t="s">
        <v>3030</v>
      </c>
      <c r="P4031" t="s">
        <v>22697</v>
      </c>
      <c r="Q4031" t="s">
        <v>418</v>
      </c>
      <c r="R4031" t="b">
        <v>1</v>
      </c>
      <c r="S4031">
        <v>150000</v>
      </c>
      <c r="T4031" t="s">
        <v>3002</v>
      </c>
      <c r="U4031" t="s">
        <v>3003</v>
      </c>
      <c r="V4031">
        <v>150</v>
      </c>
      <c r="W4031" t="s">
        <v>3030</v>
      </c>
    </row>
    <row r="4032" spans="1:23" hidden="1" x14ac:dyDescent="0.35">
      <c r="A4032" t="s">
        <v>419</v>
      </c>
      <c r="C4032" s="403">
        <v>44706</v>
      </c>
      <c r="D4032" t="s">
        <v>3661</v>
      </c>
      <c r="E4032" t="s">
        <v>931</v>
      </c>
      <c r="F4032" t="s">
        <v>22703</v>
      </c>
      <c r="G4032" t="s">
        <v>22704</v>
      </c>
      <c r="H4032" t="s">
        <v>22705</v>
      </c>
      <c r="I4032" t="s">
        <v>22706</v>
      </c>
      <c r="J4032" t="s">
        <v>96</v>
      </c>
      <c r="K4032" t="s">
        <v>501</v>
      </c>
      <c r="L4032" t="s">
        <v>8232</v>
      </c>
      <c r="M4032" t="s">
        <v>8233</v>
      </c>
      <c r="N4032" t="s">
        <v>22707</v>
      </c>
      <c r="O4032" t="s">
        <v>3030</v>
      </c>
      <c r="P4032" t="s">
        <v>8234</v>
      </c>
      <c r="Q4032" t="s">
        <v>499</v>
      </c>
      <c r="R4032" t="b">
        <v>0</v>
      </c>
      <c r="S4032">
        <v>30000</v>
      </c>
      <c r="T4032" t="s">
        <v>3013</v>
      </c>
      <c r="U4032" t="s">
        <v>3003</v>
      </c>
      <c r="V4032">
        <v>30</v>
      </c>
      <c r="W4032" t="s">
        <v>3030</v>
      </c>
    </row>
    <row r="4033" spans="1:23" hidden="1" x14ac:dyDescent="0.35">
      <c r="A4033" t="s">
        <v>419</v>
      </c>
      <c r="C4033" s="403">
        <v>44706</v>
      </c>
      <c r="D4033" t="s">
        <v>3543</v>
      </c>
      <c r="E4033" t="s">
        <v>22708</v>
      </c>
      <c r="F4033" t="s">
        <v>22709</v>
      </c>
      <c r="G4033" t="s">
        <v>22710</v>
      </c>
      <c r="H4033" t="s">
        <v>22711</v>
      </c>
      <c r="I4033" t="s">
        <v>22710</v>
      </c>
      <c r="J4033" t="s">
        <v>96</v>
      </c>
      <c r="K4033" t="s">
        <v>501</v>
      </c>
      <c r="L4033" t="s">
        <v>9561</v>
      </c>
      <c r="M4033" t="s">
        <v>22712</v>
      </c>
      <c r="N4033" t="s">
        <v>22713</v>
      </c>
      <c r="O4033" t="s">
        <v>3012</v>
      </c>
      <c r="P4033" t="s">
        <v>9564</v>
      </c>
      <c r="Q4033" t="s">
        <v>499</v>
      </c>
      <c r="R4033" t="b">
        <v>0</v>
      </c>
      <c r="S4033">
        <v>5000</v>
      </c>
      <c r="T4033" t="s">
        <v>3002</v>
      </c>
      <c r="U4033" t="s">
        <v>3003</v>
      </c>
      <c r="V4033">
        <v>5</v>
      </c>
      <c r="W4033" t="s">
        <v>3012</v>
      </c>
    </row>
    <row r="4034" spans="1:23" hidden="1" x14ac:dyDescent="0.35">
      <c r="A4034" t="s">
        <v>419</v>
      </c>
      <c r="C4034" s="403">
        <v>44706</v>
      </c>
      <c r="D4034" t="s">
        <v>3543</v>
      </c>
      <c r="E4034" t="s">
        <v>22714</v>
      </c>
      <c r="F4034" t="s">
        <v>22715</v>
      </c>
      <c r="G4034" t="s">
        <v>22716</v>
      </c>
      <c r="H4034" t="s">
        <v>22717</v>
      </c>
      <c r="I4034" t="s">
        <v>22716</v>
      </c>
      <c r="J4034" t="s">
        <v>96</v>
      </c>
      <c r="K4034" t="s">
        <v>544</v>
      </c>
      <c r="L4034" t="s">
        <v>8813</v>
      </c>
      <c r="M4034" t="s">
        <v>8270</v>
      </c>
      <c r="N4034" t="s">
        <v>8814</v>
      </c>
      <c r="O4034" t="s">
        <v>3012</v>
      </c>
      <c r="P4034" t="s">
        <v>8815</v>
      </c>
      <c r="Q4034" t="s">
        <v>499</v>
      </c>
      <c r="R4034" t="b">
        <v>0</v>
      </c>
      <c r="S4034">
        <v>5000</v>
      </c>
      <c r="T4034" t="s">
        <v>3002</v>
      </c>
      <c r="U4034" t="s">
        <v>3003</v>
      </c>
      <c r="V4034">
        <v>5</v>
      </c>
      <c r="W4034" t="s">
        <v>3012</v>
      </c>
    </row>
    <row r="4035" spans="1:23" hidden="1" x14ac:dyDescent="0.35">
      <c r="A4035" t="s">
        <v>381</v>
      </c>
      <c r="C4035" s="403">
        <v>44705</v>
      </c>
      <c r="D4035" t="s">
        <v>3543</v>
      </c>
      <c r="E4035" t="s">
        <v>2794</v>
      </c>
      <c r="F4035" t="s">
        <v>22718</v>
      </c>
      <c r="G4035" t="s">
        <v>2772</v>
      </c>
      <c r="H4035" t="s">
        <v>22719</v>
      </c>
      <c r="I4035" t="s">
        <v>2772</v>
      </c>
      <c r="J4035" t="s">
        <v>89</v>
      </c>
      <c r="K4035" t="s">
        <v>380</v>
      </c>
      <c r="L4035" t="s">
        <v>3506</v>
      </c>
      <c r="M4035" t="s">
        <v>1798</v>
      </c>
      <c r="N4035" t="s">
        <v>22720</v>
      </c>
      <c r="O4035" t="s">
        <v>3021</v>
      </c>
      <c r="P4035" t="s">
        <v>3767</v>
      </c>
      <c r="Q4035" t="s">
        <v>456</v>
      </c>
      <c r="R4035" t="b">
        <v>0</v>
      </c>
      <c r="S4035">
        <v>10000</v>
      </c>
      <c r="T4035" t="s">
        <v>3002</v>
      </c>
      <c r="U4035" t="s">
        <v>3003</v>
      </c>
      <c r="V4035">
        <v>10</v>
      </c>
      <c r="W4035" t="s">
        <v>3021</v>
      </c>
    </row>
    <row r="4036" spans="1:23" hidden="1" x14ac:dyDescent="0.35">
      <c r="A4036" t="s">
        <v>381</v>
      </c>
      <c r="C4036" s="403">
        <v>44705</v>
      </c>
      <c r="D4036" t="s">
        <v>3321</v>
      </c>
      <c r="E4036" t="s">
        <v>661</v>
      </c>
      <c r="F4036" t="s">
        <v>22721</v>
      </c>
      <c r="G4036" t="s">
        <v>2387</v>
      </c>
      <c r="H4036" t="s">
        <v>22722</v>
      </c>
      <c r="I4036" t="s">
        <v>2388</v>
      </c>
      <c r="J4036" t="s">
        <v>89</v>
      </c>
      <c r="K4036" t="s">
        <v>380</v>
      </c>
      <c r="L4036" t="s">
        <v>9689</v>
      </c>
      <c r="M4036" t="s">
        <v>1798</v>
      </c>
      <c r="N4036" t="s">
        <v>22723</v>
      </c>
      <c r="O4036" t="s">
        <v>3021</v>
      </c>
      <c r="P4036" t="s">
        <v>14801</v>
      </c>
      <c r="Q4036" t="s">
        <v>456</v>
      </c>
      <c r="R4036" t="b">
        <v>0</v>
      </c>
      <c r="S4036">
        <v>10000</v>
      </c>
      <c r="T4036" t="s">
        <v>3013</v>
      </c>
      <c r="U4036" t="s">
        <v>3003</v>
      </c>
      <c r="V4036">
        <v>10</v>
      </c>
      <c r="W4036" t="s">
        <v>3021</v>
      </c>
    </row>
    <row r="4037" spans="1:23" hidden="1" x14ac:dyDescent="0.35">
      <c r="A4037" t="s">
        <v>381</v>
      </c>
      <c r="C4037" s="403">
        <v>44705</v>
      </c>
      <c r="D4037" t="s">
        <v>3543</v>
      </c>
      <c r="E4037" t="s">
        <v>22724</v>
      </c>
      <c r="F4037" t="s">
        <v>22725</v>
      </c>
      <c r="G4037" t="s">
        <v>22726</v>
      </c>
      <c r="H4037" t="s">
        <v>22727</v>
      </c>
      <c r="I4037" t="s">
        <v>6663</v>
      </c>
      <c r="J4037" t="s">
        <v>97</v>
      </c>
      <c r="K4037" t="s">
        <v>444</v>
      </c>
      <c r="L4037" t="s">
        <v>3009</v>
      </c>
      <c r="M4037" t="s">
        <v>1798</v>
      </c>
      <c r="N4037" t="s">
        <v>22728</v>
      </c>
      <c r="O4037" t="s">
        <v>3012</v>
      </c>
      <c r="P4037" t="s">
        <v>8254</v>
      </c>
      <c r="Q4037" t="s">
        <v>415</v>
      </c>
      <c r="R4037" t="b">
        <v>0</v>
      </c>
      <c r="S4037">
        <v>2500</v>
      </c>
      <c r="T4037" t="s">
        <v>3002</v>
      </c>
      <c r="U4037" t="s">
        <v>3003</v>
      </c>
      <c r="V4037">
        <v>2.5</v>
      </c>
      <c r="W4037" t="s">
        <v>3012</v>
      </c>
    </row>
    <row r="4038" spans="1:23" hidden="1" x14ac:dyDescent="0.35">
      <c r="A4038" t="s">
        <v>419</v>
      </c>
      <c r="C4038" s="403">
        <v>44705</v>
      </c>
      <c r="D4038" t="s">
        <v>3543</v>
      </c>
      <c r="E4038" t="s">
        <v>2891</v>
      </c>
      <c r="F4038" t="s">
        <v>22729</v>
      </c>
      <c r="G4038" t="s">
        <v>2406</v>
      </c>
      <c r="H4038" t="s">
        <v>22730</v>
      </c>
      <c r="I4038" t="s">
        <v>2406</v>
      </c>
      <c r="J4038" t="s">
        <v>92</v>
      </c>
      <c r="K4038" t="s">
        <v>418</v>
      </c>
      <c r="L4038" t="s">
        <v>8573</v>
      </c>
      <c r="M4038" t="s">
        <v>4929</v>
      </c>
      <c r="N4038" t="s">
        <v>22731</v>
      </c>
      <c r="O4038" t="s">
        <v>3030</v>
      </c>
      <c r="P4038" t="s">
        <v>4929</v>
      </c>
      <c r="Q4038" t="s">
        <v>418</v>
      </c>
      <c r="R4038" t="b">
        <v>0</v>
      </c>
      <c r="S4038">
        <v>10000</v>
      </c>
      <c r="T4038" t="s">
        <v>3013</v>
      </c>
      <c r="U4038" t="s">
        <v>3003</v>
      </c>
      <c r="V4038">
        <v>10</v>
      </c>
      <c r="W4038" t="s">
        <v>3030</v>
      </c>
    </row>
    <row r="4039" spans="1:23" hidden="1" x14ac:dyDescent="0.35">
      <c r="A4039" t="s">
        <v>381</v>
      </c>
      <c r="C4039" s="403">
        <v>44705</v>
      </c>
      <c r="D4039" t="s">
        <v>10193</v>
      </c>
      <c r="E4039" t="s">
        <v>22732</v>
      </c>
      <c r="F4039" t="s">
        <v>22733</v>
      </c>
      <c r="G4039" t="s">
        <v>2414</v>
      </c>
      <c r="H4039" t="s">
        <v>22734</v>
      </c>
      <c r="I4039" t="s">
        <v>2414</v>
      </c>
      <c r="J4039" t="s">
        <v>89</v>
      </c>
      <c r="K4039" t="s">
        <v>380</v>
      </c>
      <c r="L4039" t="s">
        <v>3047</v>
      </c>
      <c r="M4039" t="s">
        <v>3314</v>
      </c>
      <c r="N4039" t="s">
        <v>22735</v>
      </c>
      <c r="O4039" t="s">
        <v>3021</v>
      </c>
      <c r="P4039" t="s">
        <v>8935</v>
      </c>
      <c r="Q4039" t="s">
        <v>456</v>
      </c>
      <c r="R4039" t="b">
        <v>0</v>
      </c>
      <c r="S4039">
        <v>5000</v>
      </c>
      <c r="T4039" t="s">
        <v>3002</v>
      </c>
      <c r="U4039" t="s">
        <v>3003</v>
      </c>
      <c r="V4039">
        <v>5</v>
      </c>
      <c r="W4039" t="s">
        <v>3021</v>
      </c>
    </row>
    <row r="4040" spans="1:23" hidden="1" x14ac:dyDescent="0.35">
      <c r="A4040" t="s">
        <v>381</v>
      </c>
      <c r="C4040" s="403">
        <v>44705</v>
      </c>
      <c r="D4040" t="s">
        <v>3661</v>
      </c>
      <c r="E4040" t="s">
        <v>22736</v>
      </c>
      <c r="F4040" t="s">
        <v>22737</v>
      </c>
      <c r="G4040" t="s">
        <v>22738</v>
      </c>
      <c r="H4040" t="s">
        <v>22739</v>
      </c>
      <c r="I4040" t="s">
        <v>2360</v>
      </c>
      <c r="J4040" t="s">
        <v>89</v>
      </c>
      <c r="K4040" t="s">
        <v>380</v>
      </c>
      <c r="L4040" t="s">
        <v>3047</v>
      </c>
      <c r="M4040" t="s">
        <v>1798</v>
      </c>
      <c r="N4040" t="s">
        <v>9842</v>
      </c>
      <c r="O4040" t="s">
        <v>3021</v>
      </c>
      <c r="P4040" t="s">
        <v>8935</v>
      </c>
      <c r="Q4040" t="s">
        <v>456</v>
      </c>
      <c r="R4040" t="b">
        <v>1</v>
      </c>
      <c r="S4040">
        <v>80000</v>
      </c>
      <c r="T4040" t="s">
        <v>3002</v>
      </c>
      <c r="U4040" t="s">
        <v>3003</v>
      </c>
      <c r="V4040">
        <v>80</v>
      </c>
      <c r="W4040" t="s">
        <v>3021</v>
      </c>
    </row>
    <row r="4041" spans="1:23" hidden="1" x14ac:dyDescent="0.35">
      <c r="A4041" t="s">
        <v>381</v>
      </c>
      <c r="C4041" s="403">
        <v>44705</v>
      </c>
      <c r="D4041" t="s">
        <v>3543</v>
      </c>
      <c r="E4041" t="s">
        <v>22740</v>
      </c>
      <c r="F4041" t="s">
        <v>22741</v>
      </c>
      <c r="G4041" t="s">
        <v>22742</v>
      </c>
      <c r="H4041" t="s">
        <v>22743</v>
      </c>
      <c r="I4041" t="s">
        <v>2348</v>
      </c>
      <c r="J4041" t="s">
        <v>97</v>
      </c>
      <c r="K4041" t="s">
        <v>444</v>
      </c>
      <c r="L4041" t="s">
        <v>3009</v>
      </c>
      <c r="M4041" t="s">
        <v>9488</v>
      </c>
      <c r="N4041" t="s">
        <v>22744</v>
      </c>
      <c r="O4041" t="s">
        <v>3012</v>
      </c>
      <c r="P4041" t="s">
        <v>4625</v>
      </c>
      <c r="Q4041" t="s">
        <v>415</v>
      </c>
      <c r="R4041" t="b">
        <v>0</v>
      </c>
      <c r="S4041">
        <v>3500</v>
      </c>
      <c r="T4041" t="s">
        <v>3002</v>
      </c>
      <c r="U4041" t="s">
        <v>3003</v>
      </c>
      <c r="V4041">
        <v>3.5</v>
      </c>
      <c r="W4041" t="s">
        <v>3012</v>
      </c>
    </row>
    <row r="4042" spans="1:23" hidden="1" x14ac:dyDescent="0.35">
      <c r="A4042" t="s">
        <v>419</v>
      </c>
      <c r="C4042" s="403">
        <v>44704</v>
      </c>
      <c r="D4042" t="s">
        <v>23536</v>
      </c>
      <c r="E4042" t="s">
        <v>825</v>
      </c>
      <c r="F4042" t="s">
        <v>22745</v>
      </c>
      <c r="G4042" t="s">
        <v>610</v>
      </c>
      <c r="H4042" t="s">
        <v>22746</v>
      </c>
      <c r="I4042" t="s">
        <v>22747</v>
      </c>
      <c r="J4042" t="s">
        <v>89</v>
      </c>
      <c r="K4042" t="s">
        <v>388</v>
      </c>
      <c r="L4042" t="s">
        <v>8202</v>
      </c>
      <c r="M4042" t="s">
        <v>15085</v>
      </c>
      <c r="N4042" t="s">
        <v>22748</v>
      </c>
      <c r="O4042" t="s">
        <v>3001</v>
      </c>
      <c r="P4042" t="s">
        <v>15087</v>
      </c>
      <c r="Q4042" t="s">
        <v>497</v>
      </c>
      <c r="R4042" t="b">
        <v>1</v>
      </c>
      <c r="S4042">
        <v>60000</v>
      </c>
      <c r="T4042" t="s">
        <v>3013</v>
      </c>
      <c r="U4042" t="s">
        <v>3003</v>
      </c>
      <c r="V4042">
        <v>60</v>
      </c>
      <c r="W4042" t="s">
        <v>3001</v>
      </c>
    </row>
    <row r="4043" spans="1:23" hidden="1" x14ac:dyDescent="0.35">
      <c r="A4043" t="s">
        <v>419</v>
      </c>
      <c r="C4043" s="403">
        <v>44703</v>
      </c>
      <c r="D4043" t="s">
        <v>3661</v>
      </c>
      <c r="E4043" t="s">
        <v>1661</v>
      </c>
      <c r="F4043" t="s">
        <v>22749</v>
      </c>
      <c r="G4043" t="s">
        <v>2692</v>
      </c>
      <c r="H4043" t="s">
        <v>22750</v>
      </c>
      <c r="I4043" t="s">
        <v>3896</v>
      </c>
      <c r="J4043" t="s">
        <v>96</v>
      </c>
      <c r="K4043" t="s">
        <v>544</v>
      </c>
      <c r="L4043" t="s">
        <v>3047</v>
      </c>
      <c r="M4043" t="s">
        <v>8254</v>
      </c>
      <c r="N4043" t="s">
        <v>8255</v>
      </c>
      <c r="O4043" t="s">
        <v>3012</v>
      </c>
      <c r="P4043" t="s">
        <v>8254</v>
      </c>
      <c r="Q4043" t="s">
        <v>499</v>
      </c>
      <c r="R4043" t="b">
        <v>0</v>
      </c>
      <c r="S4043">
        <v>5000</v>
      </c>
      <c r="T4043" t="s">
        <v>3013</v>
      </c>
      <c r="U4043" t="s">
        <v>3003</v>
      </c>
      <c r="V4043">
        <v>5</v>
      </c>
      <c r="W4043" t="s">
        <v>3012</v>
      </c>
    </row>
    <row r="4044" spans="1:23" hidden="1" x14ac:dyDescent="0.35">
      <c r="A4044" t="s">
        <v>419</v>
      </c>
      <c r="C4044" s="403">
        <v>44703</v>
      </c>
      <c r="D4044" t="s">
        <v>3543</v>
      </c>
      <c r="E4044" t="s">
        <v>22751</v>
      </c>
      <c r="F4044" t="s">
        <v>22752</v>
      </c>
      <c r="G4044" t="s">
        <v>22753</v>
      </c>
      <c r="H4044" t="s">
        <v>22754</v>
      </c>
      <c r="I4044" t="s">
        <v>22753</v>
      </c>
      <c r="J4044" t="s">
        <v>94</v>
      </c>
      <c r="K4044" t="s">
        <v>497</v>
      </c>
      <c r="L4044" t="s">
        <v>15966</v>
      </c>
      <c r="M4044" t="s">
        <v>22755</v>
      </c>
      <c r="N4044" t="s">
        <v>22756</v>
      </c>
      <c r="O4044" t="s">
        <v>3021</v>
      </c>
      <c r="P4044" t="s">
        <v>22757</v>
      </c>
      <c r="Q4044" t="s">
        <v>497</v>
      </c>
      <c r="R4044" t="b">
        <v>0</v>
      </c>
      <c r="S4044">
        <v>8000</v>
      </c>
      <c r="T4044" t="s">
        <v>3002</v>
      </c>
      <c r="U4044" t="s">
        <v>3003</v>
      </c>
      <c r="V4044">
        <v>8</v>
      </c>
      <c r="W4044" t="s">
        <v>3021</v>
      </c>
    </row>
    <row r="4045" spans="1:23" hidden="1" x14ac:dyDescent="0.35">
      <c r="A4045" t="s">
        <v>419</v>
      </c>
      <c r="C4045" s="403">
        <v>44703</v>
      </c>
      <c r="D4045" t="s">
        <v>3543</v>
      </c>
      <c r="E4045" t="s">
        <v>22758</v>
      </c>
      <c r="F4045" t="s">
        <v>22759</v>
      </c>
      <c r="G4045" t="s">
        <v>10681</v>
      </c>
      <c r="H4045" t="s">
        <v>22760</v>
      </c>
      <c r="I4045" t="s">
        <v>10681</v>
      </c>
      <c r="J4045" t="s">
        <v>94</v>
      </c>
      <c r="K4045" t="s">
        <v>497</v>
      </c>
      <c r="L4045" t="s">
        <v>15980</v>
      </c>
      <c r="M4045" t="s">
        <v>22761</v>
      </c>
      <c r="N4045" t="s">
        <v>22762</v>
      </c>
      <c r="O4045" t="s">
        <v>3021</v>
      </c>
      <c r="P4045" t="s">
        <v>22683</v>
      </c>
      <c r="Q4045" t="s">
        <v>497</v>
      </c>
      <c r="R4045" t="b">
        <v>0</v>
      </c>
      <c r="S4045">
        <v>10000</v>
      </c>
      <c r="T4045" t="s">
        <v>3002</v>
      </c>
      <c r="U4045" t="s">
        <v>3003</v>
      </c>
      <c r="V4045">
        <v>10</v>
      </c>
      <c r="W4045" t="s">
        <v>3021</v>
      </c>
    </row>
    <row r="4046" spans="1:23" hidden="1" x14ac:dyDescent="0.35">
      <c r="A4046" t="s">
        <v>419</v>
      </c>
      <c r="C4046" s="403">
        <v>44703</v>
      </c>
      <c r="D4046" t="s">
        <v>3543</v>
      </c>
      <c r="E4046" t="s">
        <v>503</v>
      </c>
      <c r="F4046" t="s">
        <v>22763</v>
      </c>
      <c r="G4046" t="s">
        <v>251</v>
      </c>
      <c r="H4046" t="s">
        <v>22764</v>
      </c>
      <c r="I4046" t="s">
        <v>22765</v>
      </c>
      <c r="J4046" t="s">
        <v>94</v>
      </c>
      <c r="K4046" t="s">
        <v>497</v>
      </c>
      <c r="L4046" t="s">
        <v>15966</v>
      </c>
      <c r="M4046" t="s">
        <v>17935</v>
      </c>
      <c r="N4046" t="s">
        <v>22766</v>
      </c>
      <c r="O4046" t="s">
        <v>3021</v>
      </c>
      <c r="P4046" t="s">
        <v>15968</v>
      </c>
      <c r="Q4046" t="s">
        <v>497</v>
      </c>
      <c r="R4046" t="b">
        <v>0</v>
      </c>
      <c r="S4046">
        <v>7000</v>
      </c>
      <c r="T4046" t="s">
        <v>3013</v>
      </c>
      <c r="U4046" t="s">
        <v>3003</v>
      </c>
      <c r="V4046">
        <v>7</v>
      </c>
      <c r="W4046" t="s">
        <v>3021</v>
      </c>
    </row>
    <row r="4047" spans="1:23" hidden="1" x14ac:dyDescent="0.35">
      <c r="A4047" t="s">
        <v>419</v>
      </c>
      <c r="C4047" s="403">
        <v>44703</v>
      </c>
      <c r="D4047" t="s">
        <v>3543</v>
      </c>
      <c r="E4047" t="s">
        <v>1080</v>
      </c>
      <c r="F4047" t="s">
        <v>22767</v>
      </c>
      <c r="G4047" t="s">
        <v>2767</v>
      </c>
      <c r="H4047" t="s">
        <v>22768</v>
      </c>
      <c r="I4047" t="s">
        <v>22769</v>
      </c>
      <c r="J4047" t="s">
        <v>94</v>
      </c>
      <c r="K4047" t="s">
        <v>497</v>
      </c>
      <c r="L4047" t="s">
        <v>3745</v>
      </c>
      <c r="M4047" t="s">
        <v>7372</v>
      </c>
      <c r="N4047" t="s">
        <v>22770</v>
      </c>
      <c r="O4047" t="s">
        <v>3021</v>
      </c>
      <c r="P4047" t="s">
        <v>22235</v>
      </c>
      <c r="Q4047" t="s">
        <v>497</v>
      </c>
      <c r="R4047" t="b">
        <v>0</v>
      </c>
      <c r="S4047">
        <v>7000</v>
      </c>
      <c r="T4047" t="s">
        <v>3013</v>
      </c>
      <c r="U4047" t="s">
        <v>3003</v>
      </c>
      <c r="V4047">
        <v>7</v>
      </c>
      <c r="W4047" t="s">
        <v>3021</v>
      </c>
    </row>
    <row r="4048" spans="1:23" hidden="1" x14ac:dyDescent="0.35">
      <c r="A4048" t="s">
        <v>419</v>
      </c>
      <c r="C4048" s="403">
        <v>44703</v>
      </c>
      <c r="D4048" t="s">
        <v>3543</v>
      </c>
      <c r="E4048" t="s">
        <v>22771</v>
      </c>
      <c r="F4048" t="s">
        <v>22772</v>
      </c>
      <c r="G4048" t="s">
        <v>475</v>
      </c>
      <c r="H4048" t="s">
        <v>22773</v>
      </c>
      <c r="I4048" t="s">
        <v>475</v>
      </c>
      <c r="J4048" t="s">
        <v>94</v>
      </c>
      <c r="K4048" t="s">
        <v>497</v>
      </c>
      <c r="L4048" t="s">
        <v>15966</v>
      </c>
      <c r="M4048" t="s">
        <v>22774</v>
      </c>
      <c r="N4048" t="s">
        <v>22775</v>
      </c>
      <c r="O4048" t="s">
        <v>3021</v>
      </c>
      <c r="P4048" t="s">
        <v>22776</v>
      </c>
      <c r="Q4048" t="s">
        <v>497</v>
      </c>
      <c r="R4048" t="b">
        <v>0</v>
      </c>
      <c r="S4048">
        <v>5000</v>
      </c>
      <c r="T4048" t="s">
        <v>3002</v>
      </c>
      <c r="U4048" t="s">
        <v>3003</v>
      </c>
      <c r="V4048">
        <v>5</v>
      </c>
      <c r="W4048" t="s">
        <v>3021</v>
      </c>
    </row>
    <row r="4049" spans="1:23" hidden="1" x14ac:dyDescent="0.35">
      <c r="A4049" t="s">
        <v>2189</v>
      </c>
      <c r="C4049" s="403">
        <v>44702</v>
      </c>
      <c r="D4049" t="s">
        <v>3004</v>
      </c>
      <c r="E4049" t="s">
        <v>22777</v>
      </c>
      <c r="F4049" t="s">
        <v>22778</v>
      </c>
      <c r="G4049" t="s">
        <v>22779</v>
      </c>
      <c r="H4049" t="s">
        <v>3519</v>
      </c>
      <c r="I4049" t="s">
        <v>3520</v>
      </c>
      <c r="J4049" t="s">
        <v>98</v>
      </c>
      <c r="K4049" t="s">
        <v>2189</v>
      </c>
      <c r="L4049" t="s">
        <v>3154</v>
      </c>
      <c r="M4049" t="s">
        <v>11172</v>
      </c>
      <c r="N4049" t="s">
        <v>22780</v>
      </c>
      <c r="O4049" t="s">
        <v>3021</v>
      </c>
      <c r="P4049" t="s">
        <v>4278</v>
      </c>
      <c r="Q4049" t="s">
        <v>2189</v>
      </c>
      <c r="R4049" t="b">
        <v>1</v>
      </c>
      <c r="S4049">
        <v>80000</v>
      </c>
      <c r="T4049" t="s">
        <v>3002</v>
      </c>
      <c r="U4049" t="s">
        <v>3003</v>
      </c>
      <c r="V4049">
        <v>80</v>
      </c>
      <c r="W4049" t="s">
        <v>3021</v>
      </c>
    </row>
    <row r="4050" spans="1:23" hidden="1" x14ac:dyDescent="0.35">
      <c r="A4050" t="s">
        <v>381</v>
      </c>
      <c r="C4050" s="403">
        <v>44701</v>
      </c>
      <c r="D4050" t="s">
        <v>3543</v>
      </c>
      <c r="E4050" t="s">
        <v>22781</v>
      </c>
      <c r="F4050" t="s">
        <v>22782</v>
      </c>
      <c r="G4050" t="s">
        <v>22783</v>
      </c>
      <c r="H4050" t="s">
        <v>22784</v>
      </c>
      <c r="I4050" t="s">
        <v>22785</v>
      </c>
      <c r="J4050" t="s">
        <v>97</v>
      </c>
      <c r="K4050" t="s">
        <v>444</v>
      </c>
      <c r="L4050" t="s">
        <v>3525</v>
      </c>
      <c r="M4050" t="s">
        <v>1798</v>
      </c>
      <c r="N4050" t="s">
        <v>22786</v>
      </c>
      <c r="O4050" t="s">
        <v>3012</v>
      </c>
      <c r="P4050" t="s">
        <v>9173</v>
      </c>
      <c r="Q4050" t="s">
        <v>415</v>
      </c>
      <c r="R4050" t="b">
        <v>0</v>
      </c>
      <c r="S4050">
        <v>4000</v>
      </c>
      <c r="T4050" t="s">
        <v>3002</v>
      </c>
      <c r="U4050" t="s">
        <v>3003</v>
      </c>
      <c r="V4050">
        <v>4</v>
      </c>
      <c r="W4050" t="s">
        <v>3012</v>
      </c>
    </row>
    <row r="4051" spans="1:23" hidden="1" x14ac:dyDescent="0.35">
      <c r="A4051" t="s">
        <v>419</v>
      </c>
      <c r="C4051" s="403">
        <v>44701</v>
      </c>
      <c r="D4051" t="s">
        <v>3543</v>
      </c>
      <c r="E4051" t="s">
        <v>778</v>
      </c>
      <c r="F4051" t="s">
        <v>22787</v>
      </c>
      <c r="G4051" t="s">
        <v>2359</v>
      </c>
      <c r="H4051" t="s">
        <v>22788</v>
      </c>
      <c r="I4051" t="s">
        <v>2431</v>
      </c>
      <c r="J4051" t="s">
        <v>89</v>
      </c>
      <c r="K4051" t="s">
        <v>388</v>
      </c>
      <c r="L4051" t="s">
        <v>8964</v>
      </c>
      <c r="M4051" t="s">
        <v>1798</v>
      </c>
      <c r="N4051" t="s">
        <v>22789</v>
      </c>
      <c r="O4051" t="s">
        <v>3021</v>
      </c>
      <c r="P4051" t="s">
        <v>15654</v>
      </c>
      <c r="Q4051" t="s">
        <v>497</v>
      </c>
      <c r="R4051" t="b">
        <v>0</v>
      </c>
      <c r="S4051">
        <v>5000</v>
      </c>
      <c r="T4051" t="s">
        <v>3013</v>
      </c>
      <c r="U4051" t="s">
        <v>3003</v>
      </c>
      <c r="V4051">
        <v>5</v>
      </c>
      <c r="W4051" t="s">
        <v>3021</v>
      </c>
    </row>
    <row r="4052" spans="1:23" hidden="1" x14ac:dyDescent="0.35">
      <c r="A4052" t="s">
        <v>419</v>
      </c>
      <c r="C4052" s="403">
        <v>44701</v>
      </c>
      <c r="D4052" t="s">
        <v>3543</v>
      </c>
      <c r="E4052" t="s">
        <v>22790</v>
      </c>
      <c r="F4052" t="s">
        <v>22791</v>
      </c>
      <c r="G4052" t="s">
        <v>22792</v>
      </c>
      <c r="H4052" t="s">
        <v>22793</v>
      </c>
      <c r="I4052" t="s">
        <v>7234</v>
      </c>
      <c r="J4052" t="s">
        <v>89</v>
      </c>
      <c r="K4052" t="s">
        <v>388</v>
      </c>
      <c r="L4052" t="s">
        <v>8358</v>
      </c>
      <c r="M4052" t="s">
        <v>1798</v>
      </c>
      <c r="N4052" t="s">
        <v>22794</v>
      </c>
      <c r="O4052" t="s">
        <v>3021</v>
      </c>
      <c r="P4052" t="s">
        <v>17917</v>
      </c>
      <c r="Q4052" t="s">
        <v>497</v>
      </c>
      <c r="R4052" t="b">
        <v>0</v>
      </c>
      <c r="S4052">
        <v>10000</v>
      </c>
      <c r="T4052" t="s">
        <v>3002</v>
      </c>
      <c r="U4052" t="s">
        <v>3003</v>
      </c>
      <c r="V4052">
        <v>10</v>
      </c>
      <c r="W4052" t="s">
        <v>3021</v>
      </c>
    </row>
    <row r="4053" spans="1:23" hidden="1" x14ac:dyDescent="0.35">
      <c r="A4053" t="s">
        <v>419</v>
      </c>
      <c r="C4053" s="403">
        <v>44701</v>
      </c>
      <c r="D4053" t="s">
        <v>3543</v>
      </c>
      <c r="E4053" t="s">
        <v>22795</v>
      </c>
      <c r="F4053" t="s">
        <v>22796</v>
      </c>
      <c r="G4053" t="s">
        <v>22797</v>
      </c>
      <c r="H4053" t="s">
        <v>22798</v>
      </c>
      <c r="I4053" t="s">
        <v>22797</v>
      </c>
      <c r="J4053" t="s">
        <v>89</v>
      </c>
      <c r="K4053" t="s">
        <v>388</v>
      </c>
      <c r="L4053" t="s">
        <v>8964</v>
      </c>
      <c r="M4053" t="s">
        <v>3767</v>
      </c>
      <c r="N4053" t="s">
        <v>22799</v>
      </c>
      <c r="O4053" t="s">
        <v>3012</v>
      </c>
      <c r="P4053" t="s">
        <v>18012</v>
      </c>
      <c r="Q4053" t="s">
        <v>497</v>
      </c>
      <c r="R4053" t="b">
        <v>0</v>
      </c>
      <c r="S4053">
        <v>2000</v>
      </c>
      <c r="T4053" t="s">
        <v>3002</v>
      </c>
      <c r="U4053" t="s">
        <v>3003</v>
      </c>
      <c r="V4053">
        <v>2</v>
      </c>
      <c r="W4053" t="s">
        <v>3012</v>
      </c>
    </row>
    <row r="4054" spans="1:23" hidden="1" x14ac:dyDescent="0.35">
      <c r="A4054" t="s">
        <v>419</v>
      </c>
      <c r="C4054" s="403">
        <v>44701</v>
      </c>
      <c r="D4054" t="s">
        <v>3543</v>
      </c>
      <c r="E4054" t="s">
        <v>22800</v>
      </c>
      <c r="F4054" t="s">
        <v>22801</v>
      </c>
      <c r="G4054" t="s">
        <v>22802</v>
      </c>
      <c r="H4054" t="s">
        <v>22803</v>
      </c>
      <c r="I4054" t="s">
        <v>2286</v>
      </c>
      <c r="J4054" t="s">
        <v>89</v>
      </c>
      <c r="K4054" t="s">
        <v>388</v>
      </c>
      <c r="L4054" t="s">
        <v>8964</v>
      </c>
      <c r="M4054" t="s">
        <v>8965</v>
      </c>
      <c r="N4054" t="s">
        <v>22804</v>
      </c>
      <c r="O4054" t="s">
        <v>3021</v>
      </c>
      <c r="P4054" t="s">
        <v>8967</v>
      </c>
      <c r="Q4054" t="s">
        <v>497</v>
      </c>
      <c r="R4054" t="b">
        <v>0</v>
      </c>
      <c r="S4054">
        <v>0</v>
      </c>
      <c r="T4054" t="s">
        <v>3002</v>
      </c>
      <c r="U4054" t="s">
        <v>3003</v>
      </c>
      <c r="V4054">
        <v>0</v>
      </c>
      <c r="W4054" t="s">
        <v>3021</v>
      </c>
    </row>
    <row r="4055" spans="1:23" hidden="1" x14ac:dyDescent="0.35">
      <c r="A4055" t="s">
        <v>419</v>
      </c>
      <c r="C4055" s="403">
        <v>44701</v>
      </c>
      <c r="D4055" t="s">
        <v>3543</v>
      </c>
      <c r="E4055" t="s">
        <v>22805</v>
      </c>
      <c r="F4055" t="s">
        <v>22806</v>
      </c>
      <c r="G4055" t="s">
        <v>22807</v>
      </c>
      <c r="H4055" t="s">
        <v>22808</v>
      </c>
      <c r="I4055" t="s">
        <v>22809</v>
      </c>
      <c r="J4055" t="s">
        <v>89</v>
      </c>
      <c r="K4055" t="s">
        <v>388</v>
      </c>
      <c r="L4055" t="s">
        <v>17664</v>
      </c>
      <c r="M4055" t="s">
        <v>1798</v>
      </c>
      <c r="N4055" t="s">
        <v>22810</v>
      </c>
      <c r="O4055" t="s">
        <v>3021</v>
      </c>
      <c r="P4055" t="s">
        <v>17666</v>
      </c>
      <c r="Q4055" t="s">
        <v>497</v>
      </c>
      <c r="R4055" t="b">
        <v>0</v>
      </c>
      <c r="S4055">
        <v>10000</v>
      </c>
      <c r="T4055" t="s">
        <v>3648</v>
      </c>
      <c r="U4055" t="s">
        <v>3003</v>
      </c>
      <c r="V4055">
        <v>10</v>
      </c>
      <c r="W4055" t="s">
        <v>3021</v>
      </c>
    </row>
    <row r="4056" spans="1:23" hidden="1" x14ac:dyDescent="0.35">
      <c r="A4056" t="s">
        <v>419</v>
      </c>
      <c r="C4056" s="403">
        <v>44701</v>
      </c>
      <c r="D4056" t="s">
        <v>23536</v>
      </c>
      <c r="E4056" t="s">
        <v>966</v>
      </c>
      <c r="F4056" t="s">
        <v>22811</v>
      </c>
      <c r="G4056" t="s">
        <v>826</v>
      </c>
      <c r="H4056" t="s">
        <v>22812</v>
      </c>
      <c r="I4056" t="s">
        <v>2779</v>
      </c>
      <c r="J4056" t="s">
        <v>89</v>
      </c>
      <c r="K4056" t="s">
        <v>388</v>
      </c>
      <c r="L4056" t="s">
        <v>3609</v>
      </c>
      <c r="M4056" t="s">
        <v>9994</v>
      </c>
      <c r="N4056" t="s">
        <v>22813</v>
      </c>
      <c r="O4056" t="s">
        <v>3021</v>
      </c>
      <c r="P4056" t="s">
        <v>9996</v>
      </c>
      <c r="Q4056" t="s">
        <v>497</v>
      </c>
      <c r="R4056" t="b">
        <v>0</v>
      </c>
      <c r="S4056">
        <v>0</v>
      </c>
      <c r="T4056" t="s">
        <v>3002</v>
      </c>
      <c r="U4056" t="s">
        <v>3003</v>
      </c>
      <c r="V4056">
        <v>0</v>
      </c>
      <c r="W4056" t="s">
        <v>3021</v>
      </c>
    </row>
    <row r="4057" spans="1:23" hidden="1" x14ac:dyDescent="0.35">
      <c r="A4057" t="s">
        <v>419</v>
      </c>
      <c r="C4057" s="403">
        <v>44701</v>
      </c>
      <c r="D4057" t="s">
        <v>23536</v>
      </c>
      <c r="E4057" t="s">
        <v>1725</v>
      </c>
      <c r="F4057" t="s">
        <v>22814</v>
      </c>
      <c r="G4057" t="s">
        <v>2821</v>
      </c>
      <c r="H4057" t="s">
        <v>22815</v>
      </c>
      <c r="I4057" t="s">
        <v>2697</v>
      </c>
      <c r="J4057" t="s">
        <v>96</v>
      </c>
      <c r="K4057" t="s">
        <v>429</v>
      </c>
      <c r="L4057" t="s">
        <v>3699</v>
      </c>
      <c r="M4057" t="s">
        <v>4322</v>
      </c>
      <c r="N4057" t="s">
        <v>22816</v>
      </c>
      <c r="O4057" t="s">
        <v>3001</v>
      </c>
      <c r="P4057" t="s">
        <v>4324</v>
      </c>
      <c r="Q4057" t="s">
        <v>429</v>
      </c>
      <c r="R4057" t="b">
        <v>0</v>
      </c>
      <c r="S4057">
        <v>30000</v>
      </c>
      <c r="T4057" t="s">
        <v>3648</v>
      </c>
      <c r="U4057" t="s">
        <v>3003</v>
      </c>
      <c r="V4057">
        <v>30</v>
      </c>
      <c r="W4057" t="s">
        <v>3001</v>
      </c>
    </row>
    <row r="4058" spans="1:23" hidden="1" x14ac:dyDescent="0.35">
      <c r="A4058" t="s">
        <v>419</v>
      </c>
      <c r="C4058" s="403">
        <v>44701</v>
      </c>
      <c r="D4058" t="s">
        <v>3543</v>
      </c>
      <c r="E4058" t="s">
        <v>2536</v>
      </c>
      <c r="F4058" t="s">
        <v>22817</v>
      </c>
      <c r="G4058" t="s">
        <v>2537</v>
      </c>
      <c r="H4058" t="s">
        <v>22818</v>
      </c>
      <c r="I4058" t="s">
        <v>2913</v>
      </c>
      <c r="J4058" t="s">
        <v>96</v>
      </c>
      <c r="K4058" t="s">
        <v>429</v>
      </c>
      <c r="L4058" t="s">
        <v>3699</v>
      </c>
      <c r="M4058" t="s">
        <v>5013</v>
      </c>
      <c r="N4058" t="s">
        <v>4724</v>
      </c>
      <c r="O4058" t="s">
        <v>3012</v>
      </c>
      <c r="P4058" t="s">
        <v>8687</v>
      </c>
      <c r="Q4058" t="s">
        <v>429</v>
      </c>
      <c r="R4058" t="b">
        <v>0</v>
      </c>
      <c r="S4058">
        <v>5000</v>
      </c>
      <c r="T4058" t="s">
        <v>3002</v>
      </c>
      <c r="U4058" t="s">
        <v>3003</v>
      </c>
      <c r="V4058">
        <v>5</v>
      </c>
      <c r="W4058" t="s">
        <v>3012</v>
      </c>
    </row>
    <row r="4059" spans="1:23" hidden="1" x14ac:dyDescent="0.35">
      <c r="A4059" t="s">
        <v>381</v>
      </c>
      <c r="C4059" s="403">
        <v>44700</v>
      </c>
      <c r="D4059" t="s">
        <v>3543</v>
      </c>
      <c r="E4059" t="s">
        <v>22819</v>
      </c>
      <c r="F4059" t="s">
        <v>22820</v>
      </c>
      <c r="G4059" t="s">
        <v>22821</v>
      </c>
      <c r="H4059" t="s">
        <v>22822</v>
      </c>
      <c r="I4059" t="s">
        <v>2682</v>
      </c>
      <c r="J4059" t="s">
        <v>97</v>
      </c>
      <c r="K4059" t="s">
        <v>444</v>
      </c>
      <c r="L4059" t="s">
        <v>3009</v>
      </c>
      <c r="M4059" t="s">
        <v>1798</v>
      </c>
      <c r="N4059" t="s">
        <v>22823</v>
      </c>
      <c r="O4059" t="s">
        <v>3012</v>
      </c>
      <c r="P4059" t="s">
        <v>8254</v>
      </c>
      <c r="Q4059" t="s">
        <v>415</v>
      </c>
      <c r="R4059" t="b">
        <v>0</v>
      </c>
      <c r="S4059">
        <v>3000</v>
      </c>
      <c r="T4059" t="s">
        <v>3002</v>
      </c>
      <c r="U4059" t="s">
        <v>3003</v>
      </c>
      <c r="V4059">
        <v>3</v>
      </c>
      <c r="W4059" t="s">
        <v>3012</v>
      </c>
    </row>
    <row r="4060" spans="1:23" hidden="1" x14ac:dyDescent="0.35">
      <c r="A4060" t="s">
        <v>2189</v>
      </c>
      <c r="C4060" s="403">
        <v>44700</v>
      </c>
      <c r="D4060" t="s">
        <v>3543</v>
      </c>
      <c r="E4060" t="s">
        <v>22824</v>
      </c>
      <c r="F4060" t="s">
        <v>22825</v>
      </c>
      <c r="G4060" t="s">
        <v>22826</v>
      </c>
      <c r="H4060" t="s">
        <v>22827</v>
      </c>
      <c r="I4060" t="s">
        <v>2383</v>
      </c>
      <c r="J4060" t="s">
        <v>98</v>
      </c>
      <c r="K4060" t="s">
        <v>2189</v>
      </c>
      <c r="L4060" t="s">
        <v>3154</v>
      </c>
      <c r="M4060" t="s">
        <v>4260</v>
      </c>
      <c r="N4060" t="s">
        <v>22828</v>
      </c>
      <c r="O4060" t="s">
        <v>3012</v>
      </c>
      <c r="P4060" t="s">
        <v>4262</v>
      </c>
      <c r="Q4060" t="s">
        <v>2189</v>
      </c>
      <c r="R4060" t="b">
        <v>0</v>
      </c>
      <c r="S4060">
        <v>4000</v>
      </c>
      <c r="T4060" t="s">
        <v>3002</v>
      </c>
      <c r="U4060" t="s">
        <v>3003</v>
      </c>
      <c r="V4060">
        <v>4</v>
      </c>
      <c r="W4060" t="s">
        <v>3012</v>
      </c>
    </row>
    <row r="4061" spans="1:23" hidden="1" x14ac:dyDescent="0.35">
      <c r="A4061" t="s">
        <v>419</v>
      </c>
      <c r="C4061" s="403">
        <v>44700</v>
      </c>
      <c r="D4061" t="s">
        <v>3543</v>
      </c>
      <c r="E4061" t="s">
        <v>22829</v>
      </c>
      <c r="F4061" t="s">
        <v>22830</v>
      </c>
      <c r="G4061" t="s">
        <v>22831</v>
      </c>
      <c r="H4061" t="s">
        <v>22832</v>
      </c>
      <c r="I4061" t="s">
        <v>6663</v>
      </c>
      <c r="J4061" t="s">
        <v>96</v>
      </c>
      <c r="K4061" t="s">
        <v>544</v>
      </c>
      <c r="L4061" t="s">
        <v>9337</v>
      </c>
      <c r="M4061" t="s">
        <v>7352</v>
      </c>
      <c r="N4061" t="s">
        <v>22833</v>
      </c>
      <c r="O4061" t="s">
        <v>3030</v>
      </c>
      <c r="P4061" t="s">
        <v>9833</v>
      </c>
      <c r="Q4061" t="s">
        <v>499</v>
      </c>
      <c r="R4061" t="b">
        <v>0</v>
      </c>
      <c r="S4061">
        <v>0</v>
      </c>
      <c r="T4061" t="s">
        <v>3002</v>
      </c>
      <c r="U4061" t="s">
        <v>3003</v>
      </c>
      <c r="V4061">
        <v>0</v>
      </c>
      <c r="W4061" t="s">
        <v>3030</v>
      </c>
    </row>
    <row r="4062" spans="1:23" hidden="1" x14ac:dyDescent="0.35">
      <c r="A4062" t="s">
        <v>419</v>
      </c>
      <c r="C4062" s="403">
        <v>44700</v>
      </c>
      <c r="D4062" t="s">
        <v>3543</v>
      </c>
      <c r="E4062" t="s">
        <v>769</v>
      </c>
      <c r="F4062" t="s">
        <v>22834</v>
      </c>
      <c r="G4062" t="s">
        <v>796</v>
      </c>
      <c r="H4062" t="s">
        <v>22835</v>
      </c>
      <c r="I4062" t="s">
        <v>796</v>
      </c>
      <c r="J4062" t="s">
        <v>96</v>
      </c>
      <c r="K4062" t="s">
        <v>544</v>
      </c>
      <c r="L4062" t="s">
        <v>9337</v>
      </c>
      <c r="M4062" t="s">
        <v>8270</v>
      </c>
      <c r="N4062" t="s">
        <v>22836</v>
      </c>
      <c r="O4062" t="s">
        <v>3021</v>
      </c>
      <c r="P4062" t="s">
        <v>8815</v>
      </c>
      <c r="Q4062" t="s">
        <v>499</v>
      </c>
      <c r="R4062" t="b">
        <v>0</v>
      </c>
      <c r="S4062">
        <v>10000</v>
      </c>
      <c r="T4062" t="s">
        <v>3013</v>
      </c>
      <c r="U4062" t="s">
        <v>3003</v>
      </c>
      <c r="V4062">
        <v>10</v>
      </c>
      <c r="W4062" t="s">
        <v>3021</v>
      </c>
    </row>
    <row r="4063" spans="1:23" hidden="1" x14ac:dyDescent="0.35">
      <c r="A4063" t="s">
        <v>381</v>
      </c>
      <c r="C4063" s="403">
        <v>44699</v>
      </c>
      <c r="D4063" t="s">
        <v>3543</v>
      </c>
      <c r="E4063" t="s">
        <v>22837</v>
      </c>
      <c r="F4063" t="s">
        <v>22838</v>
      </c>
      <c r="G4063" t="s">
        <v>22839</v>
      </c>
      <c r="H4063" t="s">
        <v>22840</v>
      </c>
      <c r="I4063" t="s">
        <v>22841</v>
      </c>
      <c r="J4063" t="s">
        <v>89</v>
      </c>
      <c r="K4063" t="s">
        <v>380</v>
      </c>
      <c r="L4063" t="s">
        <v>9689</v>
      </c>
      <c r="M4063" t="s">
        <v>1798</v>
      </c>
      <c r="N4063" t="s">
        <v>22842</v>
      </c>
      <c r="O4063" t="s">
        <v>3021</v>
      </c>
      <c r="P4063" t="s">
        <v>14801</v>
      </c>
      <c r="Q4063" t="s">
        <v>456</v>
      </c>
      <c r="R4063" t="b">
        <v>0</v>
      </c>
      <c r="S4063">
        <v>10000</v>
      </c>
      <c r="T4063" t="s">
        <v>3002</v>
      </c>
      <c r="U4063" t="s">
        <v>3003</v>
      </c>
      <c r="V4063">
        <v>10</v>
      </c>
      <c r="W4063" t="s">
        <v>3021</v>
      </c>
    </row>
    <row r="4064" spans="1:23" hidden="1" x14ac:dyDescent="0.35">
      <c r="A4064" t="s">
        <v>381</v>
      </c>
      <c r="C4064" s="403">
        <v>44699</v>
      </c>
      <c r="D4064" t="s">
        <v>3661</v>
      </c>
      <c r="E4064" t="s">
        <v>2869</v>
      </c>
      <c r="F4064" t="s">
        <v>22843</v>
      </c>
      <c r="G4064" t="s">
        <v>22844</v>
      </c>
      <c r="H4064" t="s">
        <v>22845</v>
      </c>
      <c r="I4064" t="s">
        <v>2367</v>
      </c>
      <c r="J4064" t="s">
        <v>89</v>
      </c>
      <c r="K4064" t="s">
        <v>380</v>
      </c>
      <c r="L4064" t="s">
        <v>9689</v>
      </c>
      <c r="M4064" t="s">
        <v>1798</v>
      </c>
      <c r="N4064" t="s">
        <v>22846</v>
      </c>
      <c r="O4064" t="s">
        <v>3001</v>
      </c>
      <c r="P4064" t="s">
        <v>14801</v>
      </c>
      <c r="Q4064" t="s">
        <v>456</v>
      </c>
      <c r="R4064" t="b">
        <v>1</v>
      </c>
      <c r="S4064">
        <v>70000</v>
      </c>
      <c r="T4064" t="s">
        <v>3648</v>
      </c>
      <c r="U4064" t="s">
        <v>3003</v>
      </c>
      <c r="V4064">
        <v>70</v>
      </c>
      <c r="W4064" t="s">
        <v>3001</v>
      </c>
    </row>
    <row r="4065" spans="1:23" hidden="1" x14ac:dyDescent="0.35">
      <c r="A4065" t="s">
        <v>381</v>
      </c>
      <c r="C4065" s="403">
        <v>44699</v>
      </c>
      <c r="D4065" t="s">
        <v>3543</v>
      </c>
      <c r="E4065" t="s">
        <v>526</v>
      </c>
      <c r="F4065" t="s">
        <v>22847</v>
      </c>
      <c r="G4065" t="s">
        <v>2292</v>
      </c>
      <c r="H4065" t="s">
        <v>22848</v>
      </c>
      <c r="I4065" t="s">
        <v>2292</v>
      </c>
      <c r="J4065" t="s">
        <v>89</v>
      </c>
      <c r="K4065" t="s">
        <v>380</v>
      </c>
      <c r="L4065" t="s">
        <v>9689</v>
      </c>
      <c r="M4065" t="s">
        <v>1798</v>
      </c>
      <c r="N4065" t="s">
        <v>22849</v>
      </c>
      <c r="O4065" t="s">
        <v>3021</v>
      </c>
      <c r="P4065" t="s">
        <v>14801</v>
      </c>
      <c r="Q4065" t="s">
        <v>456</v>
      </c>
      <c r="R4065" t="b">
        <v>0</v>
      </c>
      <c r="S4065">
        <v>6000</v>
      </c>
      <c r="T4065" t="s">
        <v>3013</v>
      </c>
      <c r="U4065" t="s">
        <v>3003</v>
      </c>
      <c r="V4065">
        <v>6</v>
      </c>
      <c r="W4065" t="s">
        <v>3021</v>
      </c>
    </row>
    <row r="4066" spans="1:23" hidden="1" x14ac:dyDescent="0.35">
      <c r="A4066" t="s">
        <v>381</v>
      </c>
      <c r="C4066" s="403">
        <v>44699</v>
      </c>
      <c r="D4066" t="s">
        <v>3543</v>
      </c>
      <c r="E4066" t="s">
        <v>22850</v>
      </c>
      <c r="F4066" t="s">
        <v>22851</v>
      </c>
      <c r="G4066" t="s">
        <v>2253</v>
      </c>
      <c r="H4066" t="s">
        <v>22852</v>
      </c>
      <c r="I4066" t="s">
        <v>2253</v>
      </c>
      <c r="J4066" t="s">
        <v>89</v>
      </c>
      <c r="K4066" t="s">
        <v>380</v>
      </c>
      <c r="L4066" t="s">
        <v>9689</v>
      </c>
      <c r="M4066" t="s">
        <v>1798</v>
      </c>
      <c r="N4066" t="s">
        <v>22853</v>
      </c>
      <c r="O4066" t="s">
        <v>3021</v>
      </c>
      <c r="P4066" t="s">
        <v>14801</v>
      </c>
      <c r="Q4066" t="s">
        <v>456</v>
      </c>
      <c r="R4066" t="b">
        <v>0</v>
      </c>
      <c r="S4066">
        <v>10000</v>
      </c>
      <c r="T4066" t="s">
        <v>3002</v>
      </c>
      <c r="U4066" t="s">
        <v>3003</v>
      </c>
      <c r="V4066">
        <v>10</v>
      </c>
      <c r="W4066" t="s">
        <v>3021</v>
      </c>
    </row>
    <row r="4067" spans="1:23" hidden="1" x14ac:dyDescent="0.35">
      <c r="A4067" t="s">
        <v>419</v>
      </c>
      <c r="C4067" s="403">
        <v>44698</v>
      </c>
      <c r="D4067" t="s">
        <v>3543</v>
      </c>
      <c r="E4067" t="s">
        <v>1038</v>
      </c>
      <c r="F4067" t="s">
        <v>22854</v>
      </c>
      <c r="G4067" t="s">
        <v>2494</v>
      </c>
      <c r="H4067" t="s">
        <v>22855</v>
      </c>
      <c r="I4067" t="s">
        <v>2494</v>
      </c>
      <c r="J4067" t="s">
        <v>89</v>
      </c>
      <c r="K4067" t="s">
        <v>388</v>
      </c>
      <c r="L4067" t="s">
        <v>3047</v>
      </c>
      <c r="M4067" t="s">
        <v>22856</v>
      </c>
      <c r="N4067" t="s">
        <v>22857</v>
      </c>
      <c r="O4067" t="s">
        <v>3030</v>
      </c>
      <c r="P4067" t="s">
        <v>12306</v>
      </c>
      <c r="Q4067" t="s">
        <v>497</v>
      </c>
      <c r="R4067" t="b">
        <v>0</v>
      </c>
      <c r="S4067">
        <v>40000</v>
      </c>
      <c r="T4067" t="s">
        <v>3648</v>
      </c>
      <c r="U4067" t="s">
        <v>3003</v>
      </c>
      <c r="V4067">
        <v>40</v>
      </c>
      <c r="W4067" t="s">
        <v>3030</v>
      </c>
    </row>
    <row r="4068" spans="1:23" hidden="1" x14ac:dyDescent="0.35">
      <c r="A4068" t="s">
        <v>419</v>
      </c>
      <c r="C4068" s="403">
        <v>44698</v>
      </c>
      <c r="D4068" t="s">
        <v>3543</v>
      </c>
      <c r="E4068" t="s">
        <v>22858</v>
      </c>
      <c r="F4068" t="s">
        <v>22859</v>
      </c>
      <c r="G4068" t="s">
        <v>22860</v>
      </c>
      <c r="H4068" t="s">
        <v>22861</v>
      </c>
      <c r="I4068" t="s">
        <v>796</v>
      </c>
      <c r="J4068" t="s">
        <v>89</v>
      </c>
      <c r="K4068" t="s">
        <v>388</v>
      </c>
      <c r="L4068" t="s">
        <v>8202</v>
      </c>
      <c r="M4068" t="s">
        <v>1798</v>
      </c>
      <c r="N4068" t="s">
        <v>22862</v>
      </c>
      <c r="O4068" t="s">
        <v>3021</v>
      </c>
      <c r="P4068" t="s">
        <v>15378</v>
      </c>
      <c r="Q4068" t="s">
        <v>497</v>
      </c>
      <c r="R4068" t="b">
        <v>0</v>
      </c>
      <c r="S4068">
        <v>5000</v>
      </c>
      <c r="T4068" t="s">
        <v>3002</v>
      </c>
      <c r="U4068" t="s">
        <v>3003</v>
      </c>
      <c r="V4068">
        <v>5</v>
      </c>
      <c r="W4068" t="s">
        <v>3021</v>
      </c>
    </row>
    <row r="4069" spans="1:23" hidden="1" x14ac:dyDescent="0.35">
      <c r="A4069" t="s">
        <v>2189</v>
      </c>
      <c r="C4069" s="403">
        <v>44698</v>
      </c>
      <c r="D4069" t="s">
        <v>3543</v>
      </c>
      <c r="E4069" t="s">
        <v>22863</v>
      </c>
      <c r="F4069" t="s">
        <v>22864</v>
      </c>
      <c r="G4069" t="s">
        <v>22865</v>
      </c>
      <c r="H4069" t="s">
        <v>22866</v>
      </c>
      <c r="I4069" t="s">
        <v>2301</v>
      </c>
      <c r="J4069" t="s">
        <v>98</v>
      </c>
      <c r="K4069" t="s">
        <v>2189</v>
      </c>
      <c r="L4069" t="s">
        <v>4807</v>
      </c>
      <c r="M4069" t="s">
        <v>6876</v>
      </c>
      <c r="N4069" t="s">
        <v>22867</v>
      </c>
      <c r="O4069" t="s">
        <v>3001</v>
      </c>
      <c r="P4069" t="s">
        <v>6424</v>
      </c>
      <c r="Q4069" t="s">
        <v>2189</v>
      </c>
      <c r="R4069" t="b">
        <v>1</v>
      </c>
      <c r="S4069">
        <v>0</v>
      </c>
      <c r="T4069" t="s">
        <v>3002</v>
      </c>
      <c r="U4069" t="s">
        <v>3003</v>
      </c>
      <c r="V4069">
        <v>0</v>
      </c>
      <c r="W4069" t="s">
        <v>3001</v>
      </c>
    </row>
    <row r="4070" spans="1:23" hidden="1" x14ac:dyDescent="0.35">
      <c r="A4070" t="s">
        <v>2189</v>
      </c>
      <c r="C4070" s="403">
        <v>44698</v>
      </c>
      <c r="D4070" t="s">
        <v>3543</v>
      </c>
      <c r="E4070" t="s">
        <v>22868</v>
      </c>
      <c r="F4070" t="s">
        <v>22869</v>
      </c>
      <c r="G4070" t="s">
        <v>6001</v>
      </c>
      <c r="H4070" t="s">
        <v>22870</v>
      </c>
      <c r="I4070" t="s">
        <v>6001</v>
      </c>
      <c r="J4070" t="s">
        <v>98</v>
      </c>
      <c r="K4070" t="s">
        <v>2189</v>
      </c>
      <c r="L4070" t="s">
        <v>4807</v>
      </c>
      <c r="M4070" t="s">
        <v>4808</v>
      </c>
      <c r="N4070" t="s">
        <v>22871</v>
      </c>
      <c r="O4070" t="s">
        <v>3012</v>
      </c>
      <c r="P4070" t="s">
        <v>6424</v>
      </c>
      <c r="Q4070" t="s">
        <v>2189</v>
      </c>
      <c r="R4070" t="b">
        <v>0</v>
      </c>
      <c r="S4070">
        <v>2000</v>
      </c>
      <c r="T4070" t="s">
        <v>3002</v>
      </c>
      <c r="U4070" t="s">
        <v>3003</v>
      </c>
      <c r="V4070">
        <v>2</v>
      </c>
      <c r="W4070" t="s">
        <v>3012</v>
      </c>
    </row>
    <row r="4071" spans="1:23" hidden="1" x14ac:dyDescent="0.35">
      <c r="A4071" t="s">
        <v>419</v>
      </c>
      <c r="C4071" s="403">
        <v>44698</v>
      </c>
      <c r="D4071" t="s">
        <v>3543</v>
      </c>
      <c r="E4071" t="s">
        <v>22872</v>
      </c>
      <c r="F4071" t="s">
        <v>22873</v>
      </c>
      <c r="G4071" t="s">
        <v>2297</v>
      </c>
      <c r="H4071" t="s">
        <v>22874</v>
      </c>
      <c r="I4071" t="s">
        <v>2297</v>
      </c>
      <c r="J4071" t="s">
        <v>89</v>
      </c>
      <c r="K4071" t="s">
        <v>388</v>
      </c>
      <c r="L4071" t="s">
        <v>17905</v>
      </c>
      <c r="M4071" t="s">
        <v>8981</v>
      </c>
      <c r="N4071" t="s">
        <v>22875</v>
      </c>
      <c r="O4071" t="s">
        <v>3012</v>
      </c>
      <c r="P4071" t="s">
        <v>17907</v>
      </c>
      <c r="Q4071" t="s">
        <v>497</v>
      </c>
      <c r="R4071" t="b">
        <v>0</v>
      </c>
      <c r="S4071">
        <v>5000</v>
      </c>
      <c r="T4071" t="s">
        <v>3002</v>
      </c>
      <c r="U4071" t="s">
        <v>3003</v>
      </c>
      <c r="V4071">
        <v>5</v>
      </c>
      <c r="W4071" t="s">
        <v>3012</v>
      </c>
    </row>
    <row r="4072" spans="1:23" hidden="1" x14ac:dyDescent="0.35">
      <c r="A4072" t="s">
        <v>419</v>
      </c>
      <c r="C4072" s="403">
        <v>44698</v>
      </c>
      <c r="D4072" t="s">
        <v>3543</v>
      </c>
      <c r="E4072" t="s">
        <v>22876</v>
      </c>
      <c r="F4072" t="s">
        <v>22877</v>
      </c>
      <c r="G4072" t="s">
        <v>2903</v>
      </c>
      <c r="H4072" t="s">
        <v>22878</v>
      </c>
      <c r="I4072" t="s">
        <v>2358</v>
      </c>
      <c r="J4072" t="s">
        <v>89</v>
      </c>
      <c r="K4072" t="s">
        <v>388</v>
      </c>
      <c r="L4072" t="s">
        <v>17905</v>
      </c>
      <c r="M4072" t="s">
        <v>1798</v>
      </c>
      <c r="N4072" t="s">
        <v>22879</v>
      </c>
      <c r="O4072" t="s">
        <v>3021</v>
      </c>
      <c r="P4072" t="s">
        <v>17907</v>
      </c>
      <c r="Q4072" t="s">
        <v>497</v>
      </c>
      <c r="R4072" t="b">
        <v>0</v>
      </c>
      <c r="S4072">
        <v>30000</v>
      </c>
      <c r="T4072" t="s">
        <v>3013</v>
      </c>
      <c r="U4072" t="s">
        <v>3003</v>
      </c>
      <c r="V4072">
        <v>30</v>
      </c>
      <c r="W4072" t="s">
        <v>3021</v>
      </c>
    </row>
    <row r="4073" spans="1:23" hidden="1" x14ac:dyDescent="0.35">
      <c r="A4073" t="s">
        <v>419</v>
      </c>
      <c r="C4073" s="403">
        <v>44698</v>
      </c>
      <c r="D4073" t="s">
        <v>3543</v>
      </c>
      <c r="E4073" t="s">
        <v>22880</v>
      </c>
      <c r="F4073" t="s">
        <v>22881</v>
      </c>
      <c r="G4073" t="s">
        <v>18304</v>
      </c>
      <c r="H4073" t="s">
        <v>22882</v>
      </c>
      <c r="I4073" t="s">
        <v>2405</v>
      </c>
      <c r="J4073" t="s">
        <v>94</v>
      </c>
      <c r="K4073" t="s">
        <v>499</v>
      </c>
      <c r="L4073" t="s">
        <v>14303</v>
      </c>
      <c r="M4073" t="s">
        <v>22883</v>
      </c>
      <c r="N4073" t="s">
        <v>22884</v>
      </c>
      <c r="O4073" t="s">
        <v>3012</v>
      </c>
      <c r="P4073" t="s">
        <v>14304</v>
      </c>
      <c r="Q4073" t="s">
        <v>499</v>
      </c>
      <c r="R4073" t="b">
        <v>0</v>
      </c>
      <c r="S4073">
        <v>3000</v>
      </c>
      <c r="T4073" t="s">
        <v>3002</v>
      </c>
      <c r="U4073" t="s">
        <v>3003</v>
      </c>
      <c r="V4073">
        <v>3</v>
      </c>
      <c r="W4073" t="s">
        <v>3012</v>
      </c>
    </row>
    <row r="4074" spans="1:23" hidden="1" x14ac:dyDescent="0.35">
      <c r="A4074" t="s">
        <v>419</v>
      </c>
      <c r="C4074" s="403">
        <v>44698</v>
      </c>
      <c r="D4074" t="s">
        <v>3543</v>
      </c>
      <c r="E4074" t="s">
        <v>22885</v>
      </c>
      <c r="F4074" t="s">
        <v>22886</v>
      </c>
      <c r="G4074" t="s">
        <v>22887</v>
      </c>
      <c r="H4074" t="s">
        <v>22888</v>
      </c>
      <c r="I4074" t="s">
        <v>2431</v>
      </c>
      <c r="J4074" t="s">
        <v>94</v>
      </c>
      <c r="K4074" t="s">
        <v>499</v>
      </c>
      <c r="L4074" t="s">
        <v>14303</v>
      </c>
      <c r="M4074" t="s">
        <v>22883</v>
      </c>
      <c r="N4074" t="s">
        <v>22889</v>
      </c>
      <c r="O4074" t="s">
        <v>3021</v>
      </c>
      <c r="P4074" t="s">
        <v>14304</v>
      </c>
      <c r="Q4074" t="s">
        <v>499</v>
      </c>
      <c r="R4074" t="b">
        <v>0</v>
      </c>
      <c r="S4074">
        <v>20000</v>
      </c>
      <c r="T4074" t="s">
        <v>3002</v>
      </c>
      <c r="U4074" t="s">
        <v>3003</v>
      </c>
      <c r="V4074">
        <v>20</v>
      </c>
      <c r="W4074" t="s">
        <v>3021</v>
      </c>
    </row>
    <row r="4075" spans="1:23" hidden="1" x14ac:dyDescent="0.35">
      <c r="A4075" t="s">
        <v>419</v>
      </c>
      <c r="C4075" s="403">
        <v>44698</v>
      </c>
      <c r="D4075" t="s">
        <v>3543</v>
      </c>
      <c r="E4075" t="s">
        <v>22890</v>
      </c>
      <c r="F4075" t="s">
        <v>22891</v>
      </c>
      <c r="G4075" t="s">
        <v>22892</v>
      </c>
      <c r="H4075" t="s">
        <v>22893</v>
      </c>
      <c r="I4075" t="s">
        <v>2280</v>
      </c>
      <c r="J4075" t="s">
        <v>94</v>
      </c>
      <c r="K4075" t="s">
        <v>499</v>
      </c>
      <c r="L4075" t="s">
        <v>14303</v>
      </c>
      <c r="M4075" t="s">
        <v>22894</v>
      </c>
      <c r="N4075" t="s">
        <v>22895</v>
      </c>
      <c r="O4075" t="s">
        <v>3030</v>
      </c>
      <c r="P4075" t="s">
        <v>14304</v>
      </c>
      <c r="Q4075" t="s">
        <v>499</v>
      </c>
      <c r="R4075" t="b">
        <v>0</v>
      </c>
      <c r="S4075">
        <v>40000</v>
      </c>
      <c r="T4075" t="s">
        <v>3002</v>
      </c>
      <c r="U4075" t="s">
        <v>3003</v>
      </c>
      <c r="V4075">
        <v>40</v>
      </c>
      <c r="W4075" t="s">
        <v>3030</v>
      </c>
    </row>
    <row r="4076" spans="1:23" hidden="1" x14ac:dyDescent="0.35">
      <c r="A4076" t="s">
        <v>419</v>
      </c>
      <c r="C4076" s="403">
        <v>44698</v>
      </c>
      <c r="D4076" t="s">
        <v>3543</v>
      </c>
      <c r="E4076" t="s">
        <v>918</v>
      </c>
      <c r="F4076" t="s">
        <v>22896</v>
      </c>
      <c r="G4076" t="s">
        <v>22897</v>
      </c>
      <c r="H4076" t="s">
        <v>22898</v>
      </c>
      <c r="I4076" t="s">
        <v>2289</v>
      </c>
      <c r="J4076" t="s">
        <v>89</v>
      </c>
      <c r="K4076" t="s">
        <v>388</v>
      </c>
      <c r="L4076" t="s">
        <v>8202</v>
      </c>
      <c r="M4076" t="s">
        <v>17966</v>
      </c>
      <c r="N4076" t="s">
        <v>22810</v>
      </c>
      <c r="O4076" t="s">
        <v>3021</v>
      </c>
      <c r="P4076" t="s">
        <v>15087</v>
      </c>
      <c r="Q4076" t="s">
        <v>497</v>
      </c>
      <c r="R4076" t="b">
        <v>0</v>
      </c>
      <c r="S4076">
        <v>1000</v>
      </c>
      <c r="T4076" t="s">
        <v>3648</v>
      </c>
      <c r="U4076" t="s">
        <v>3003</v>
      </c>
      <c r="V4076">
        <v>1</v>
      </c>
      <c r="W4076" t="s">
        <v>3021</v>
      </c>
    </row>
    <row r="4077" spans="1:23" hidden="1" x14ac:dyDescent="0.35">
      <c r="A4077" t="s">
        <v>419</v>
      </c>
      <c r="C4077" s="403">
        <v>44698</v>
      </c>
      <c r="D4077" t="s">
        <v>3543</v>
      </c>
      <c r="E4077" t="s">
        <v>22899</v>
      </c>
      <c r="F4077" t="s">
        <v>22900</v>
      </c>
      <c r="G4077" t="s">
        <v>13231</v>
      </c>
      <c r="H4077" t="s">
        <v>22901</v>
      </c>
      <c r="I4077" t="s">
        <v>13231</v>
      </c>
      <c r="J4077" t="s">
        <v>89</v>
      </c>
      <c r="K4077" t="s">
        <v>388</v>
      </c>
      <c r="L4077" t="s">
        <v>17664</v>
      </c>
      <c r="M4077" t="s">
        <v>1798</v>
      </c>
      <c r="N4077" t="s">
        <v>17665</v>
      </c>
      <c r="O4077" t="s">
        <v>3021</v>
      </c>
      <c r="P4077" t="s">
        <v>17666</v>
      </c>
      <c r="Q4077" t="s">
        <v>497</v>
      </c>
      <c r="R4077" t="b">
        <v>0</v>
      </c>
      <c r="S4077">
        <v>10000</v>
      </c>
      <c r="T4077" t="s">
        <v>3002</v>
      </c>
      <c r="U4077" t="s">
        <v>3003</v>
      </c>
      <c r="V4077">
        <v>10</v>
      </c>
      <c r="W4077" t="s">
        <v>3021</v>
      </c>
    </row>
    <row r="4078" spans="1:23" hidden="1" x14ac:dyDescent="0.35">
      <c r="A4078" t="s">
        <v>381</v>
      </c>
      <c r="C4078" s="403">
        <v>44696</v>
      </c>
      <c r="D4078" t="s">
        <v>3543</v>
      </c>
      <c r="E4078" t="s">
        <v>22902</v>
      </c>
      <c r="F4078" t="s">
        <v>22903</v>
      </c>
      <c r="G4078" t="s">
        <v>22904</v>
      </c>
      <c r="H4078" t="s">
        <v>22905</v>
      </c>
      <c r="I4078" t="s">
        <v>2435</v>
      </c>
      <c r="J4078" t="s">
        <v>94</v>
      </c>
      <c r="K4078" t="s">
        <v>456</v>
      </c>
      <c r="L4078" t="s">
        <v>3120</v>
      </c>
      <c r="M4078" t="s">
        <v>17778</v>
      </c>
      <c r="N4078" t="s">
        <v>22906</v>
      </c>
      <c r="O4078" t="s">
        <v>3021</v>
      </c>
      <c r="P4078" t="s">
        <v>3121</v>
      </c>
      <c r="Q4078" t="s">
        <v>456</v>
      </c>
      <c r="R4078" t="b">
        <v>0</v>
      </c>
      <c r="S4078">
        <v>15000</v>
      </c>
      <c r="T4078" t="s">
        <v>3002</v>
      </c>
      <c r="U4078" t="s">
        <v>3003</v>
      </c>
      <c r="V4078">
        <v>15</v>
      </c>
      <c r="W4078" t="s">
        <v>3021</v>
      </c>
    </row>
    <row r="4079" spans="1:23" hidden="1" x14ac:dyDescent="0.35">
      <c r="A4079" t="s">
        <v>419</v>
      </c>
      <c r="C4079" s="403">
        <v>44696</v>
      </c>
      <c r="D4079" t="s">
        <v>3543</v>
      </c>
      <c r="E4079" t="s">
        <v>22907</v>
      </c>
      <c r="F4079" t="s">
        <v>22908</v>
      </c>
      <c r="G4079" t="s">
        <v>22909</v>
      </c>
      <c r="H4079" t="s">
        <v>22910</v>
      </c>
      <c r="I4079" t="s">
        <v>2846</v>
      </c>
      <c r="J4079" t="s">
        <v>94</v>
      </c>
      <c r="K4079" t="s">
        <v>497</v>
      </c>
      <c r="L4079" t="s">
        <v>15980</v>
      </c>
      <c r="M4079" t="s">
        <v>22911</v>
      </c>
      <c r="N4079" t="s">
        <v>22912</v>
      </c>
      <c r="O4079" t="s">
        <v>3021</v>
      </c>
      <c r="P4079" t="s">
        <v>22243</v>
      </c>
      <c r="Q4079" t="s">
        <v>497</v>
      </c>
      <c r="R4079" t="b">
        <v>0</v>
      </c>
      <c r="S4079">
        <v>8000</v>
      </c>
      <c r="T4079" t="s">
        <v>3002</v>
      </c>
      <c r="U4079" t="s">
        <v>3003</v>
      </c>
      <c r="V4079">
        <v>8</v>
      </c>
      <c r="W4079" t="s">
        <v>3021</v>
      </c>
    </row>
    <row r="4080" spans="1:23" hidden="1" x14ac:dyDescent="0.35">
      <c r="A4080" t="s">
        <v>419</v>
      </c>
      <c r="C4080" s="403">
        <v>44696</v>
      </c>
      <c r="D4080" t="s">
        <v>3726</v>
      </c>
      <c r="E4080" t="s">
        <v>529</v>
      </c>
      <c r="F4080" t="s">
        <v>22913</v>
      </c>
      <c r="G4080" t="s">
        <v>2326</v>
      </c>
      <c r="H4080" t="s">
        <v>22914</v>
      </c>
      <c r="I4080" t="s">
        <v>2326</v>
      </c>
      <c r="J4080" t="s">
        <v>107</v>
      </c>
      <c r="K4080" t="s">
        <v>497</v>
      </c>
      <c r="L4080" t="s">
        <v>3376</v>
      </c>
      <c r="M4080" t="s">
        <v>17832</v>
      </c>
      <c r="N4080" t="s">
        <v>22915</v>
      </c>
      <c r="O4080" t="s">
        <v>3021</v>
      </c>
      <c r="P4080" t="s">
        <v>5886</v>
      </c>
      <c r="Q4080" t="s">
        <v>497</v>
      </c>
      <c r="R4080" t="b">
        <v>0</v>
      </c>
      <c r="S4080">
        <v>5000</v>
      </c>
      <c r="T4080" t="s">
        <v>3013</v>
      </c>
      <c r="U4080" t="s">
        <v>3003</v>
      </c>
      <c r="V4080">
        <v>5</v>
      </c>
      <c r="W4080" t="s">
        <v>3021</v>
      </c>
    </row>
    <row r="4081" spans="1:23" hidden="1" x14ac:dyDescent="0.35">
      <c r="A4081" t="s">
        <v>381</v>
      </c>
      <c r="C4081" s="403">
        <v>44694</v>
      </c>
      <c r="D4081" t="s">
        <v>3543</v>
      </c>
      <c r="E4081" t="s">
        <v>22916</v>
      </c>
      <c r="F4081" t="s">
        <v>22917</v>
      </c>
      <c r="G4081" t="s">
        <v>22918</v>
      </c>
      <c r="H4081" t="s">
        <v>22919</v>
      </c>
      <c r="I4081" t="s">
        <v>22920</v>
      </c>
      <c r="J4081" t="s">
        <v>94</v>
      </c>
      <c r="K4081" t="s">
        <v>456</v>
      </c>
      <c r="L4081" t="s">
        <v>13414</v>
      </c>
      <c r="M4081" t="s">
        <v>12151</v>
      </c>
      <c r="N4081" t="s">
        <v>22921</v>
      </c>
      <c r="O4081" t="s">
        <v>3021</v>
      </c>
      <c r="P4081" t="s">
        <v>13417</v>
      </c>
      <c r="Q4081" t="s">
        <v>456</v>
      </c>
      <c r="R4081" t="b">
        <v>0</v>
      </c>
      <c r="S4081">
        <v>10000</v>
      </c>
      <c r="T4081" t="s">
        <v>3002</v>
      </c>
      <c r="U4081" t="s">
        <v>3003</v>
      </c>
      <c r="V4081">
        <v>10</v>
      </c>
      <c r="W4081" t="s">
        <v>3021</v>
      </c>
    </row>
    <row r="4082" spans="1:23" hidden="1" x14ac:dyDescent="0.35">
      <c r="A4082" t="s">
        <v>381</v>
      </c>
      <c r="C4082" s="403">
        <v>44694</v>
      </c>
      <c r="D4082" t="s">
        <v>3543</v>
      </c>
      <c r="E4082" t="s">
        <v>22922</v>
      </c>
      <c r="F4082" t="s">
        <v>22923</v>
      </c>
      <c r="G4082" t="s">
        <v>22924</v>
      </c>
      <c r="H4082" t="s">
        <v>22925</v>
      </c>
      <c r="I4082" t="s">
        <v>2403</v>
      </c>
      <c r="J4082" t="s">
        <v>94</v>
      </c>
      <c r="K4082" t="s">
        <v>456</v>
      </c>
      <c r="L4082" t="s">
        <v>13414</v>
      </c>
      <c r="M4082" t="s">
        <v>13415</v>
      </c>
      <c r="N4082" t="s">
        <v>13422</v>
      </c>
      <c r="O4082" t="s">
        <v>3021</v>
      </c>
      <c r="P4082" t="s">
        <v>10621</v>
      </c>
      <c r="Q4082" t="s">
        <v>456</v>
      </c>
      <c r="R4082" t="b">
        <v>0</v>
      </c>
      <c r="S4082">
        <v>8000</v>
      </c>
      <c r="T4082" t="s">
        <v>3002</v>
      </c>
      <c r="U4082" t="s">
        <v>3003</v>
      </c>
      <c r="V4082">
        <v>8</v>
      </c>
      <c r="W4082" t="s">
        <v>3021</v>
      </c>
    </row>
    <row r="4083" spans="1:23" hidden="1" x14ac:dyDescent="0.35">
      <c r="A4083" t="s">
        <v>419</v>
      </c>
      <c r="C4083" s="403">
        <v>44694</v>
      </c>
      <c r="D4083" t="s">
        <v>3661</v>
      </c>
      <c r="E4083" t="s">
        <v>500</v>
      </c>
      <c r="F4083" t="s">
        <v>22926</v>
      </c>
      <c r="G4083" t="s">
        <v>248</v>
      </c>
      <c r="H4083" t="s">
        <v>22927</v>
      </c>
      <c r="I4083" t="s">
        <v>2268</v>
      </c>
      <c r="J4083" t="s">
        <v>96</v>
      </c>
      <c r="K4083" t="s">
        <v>501</v>
      </c>
      <c r="L4083" t="s">
        <v>9133</v>
      </c>
      <c r="M4083" t="s">
        <v>6222</v>
      </c>
      <c r="N4083" t="s">
        <v>22928</v>
      </c>
      <c r="O4083" t="s">
        <v>3021</v>
      </c>
      <c r="P4083" t="s">
        <v>9134</v>
      </c>
      <c r="Q4083" t="s">
        <v>499</v>
      </c>
      <c r="R4083" t="b">
        <v>0</v>
      </c>
      <c r="S4083">
        <v>7000</v>
      </c>
      <c r="T4083" t="s">
        <v>3013</v>
      </c>
      <c r="U4083" t="s">
        <v>3003</v>
      </c>
      <c r="V4083">
        <v>7</v>
      </c>
      <c r="W4083" t="s">
        <v>3021</v>
      </c>
    </row>
    <row r="4084" spans="1:23" hidden="1" x14ac:dyDescent="0.35">
      <c r="A4084" t="s">
        <v>419</v>
      </c>
      <c r="C4084" s="403">
        <v>44694</v>
      </c>
      <c r="D4084" t="s">
        <v>3543</v>
      </c>
      <c r="E4084" t="s">
        <v>2764</v>
      </c>
      <c r="F4084" t="s">
        <v>22929</v>
      </c>
      <c r="G4084" t="s">
        <v>2765</v>
      </c>
      <c r="H4084" t="s">
        <v>22930</v>
      </c>
      <c r="I4084" t="s">
        <v>1670</v>
      </c>
      <c r="J4084" t="s">
        <v>96</v>
      </c>
      <c r="K4084" t="s">
        <v>501</v>
      </c>
      <c r="L4084" t="s">
        <v>10287</v>
      </c>
      <c r="M4084" t="s">
        <v>22931</v>
      </c>
      <c r="N4084" t="s">
        <v>22932</v>
      </c>
      <c r="O4084" t="s">
        <v>3021</v>
      </c>
      <c r="P4084" t="s">
        <v>10289</v>
      </c>
      <c r="Q4084" t="s">
        <v>499</v>
      </c>
      <c r="R4084" t="b">
        <v>0</v>
      </c>
      <c r="S4084">
        <v>1000</v>
      </c>
      <c r="T4084" t="s">
        <v>3002</v>
      </c>
      <c r="U4084" t="s">
        <v>3003</v>
      </c>
      <c r="V4084">
        <v>1</v>
      </c>
      <c r="W4084" t="s">
        <v>3021</v>
      </c>
    </row>
    <row r="4085" spans="1:23" hidden="1" x14ac:dyDescent="0.35">
      <c r="A4085" t="s">
        <v>381</v>
      </c>
      <c r="C4085" s="403">
        <v>44694</v>
      </c>
      <c r="D4085" t="s">
        <v>3661</v>
      </c>
      <c r="E4085" t="s">
        <v>22933</v>
      </c>
      <c r="F4085" t="s">
        <v>22934</v>
      </c>
      <c r="G4085" t="s">
        <v>400</v>
      </c>
      <c r="H4085" t="s">
        <v>22935</v>
      </c>
      <c r="I4085" t="s">
        <v>400</v>
      </c>
      <c r="J4085" t="s">
        <v>94</v>
      </c>
      <c r="K4085" t="s">
        <v>456</v>
      </c>
      <c r="L4085" t="s">
        <v>8898</v>
      </c>
      <c r="M4085" t="s">
        <v>19448</v>
      </c>
      <c r="N4085" t="s">
        <v>22936</v>
      </c>
      <c r="O4085" t="s">
        <v>3021</v>
      </c>
      <c r="P4085" t="s">
        <v>19450</v>
      </c>
      <c r="Q4085" t="s">
        <v>456</v>
      </c>
      <c r="R4085" t="b">
        <v>0</v>
      </c>
      <c r="S4085">
        <v>20000</v>
      </c>
      <c r="T4085" t="s">
        <v>3002</v>
      </c>
      <c r="U4085" t="s">
        <v>3003</v>
      </c>
      <c r="V4085">
        <v>20</v>
      </c>
      <c r="W4085" t="s">
        <v>3021</v>
      </c>
    </row>
    <row r="4086" spans="1:23" hidden="1" x14ac:dyDescent="0.35">
      <c r="A4086" t="s">
        <v>419</v>
      </c>
      <c r="C4086" s="403">
        <v>44694</v>
      </c>
      <c r="D4086" t="s">
        <v>13931</v>
      </c>
      <c r="E4086" t="s">
        <v>1154</v>
      </c>
      <c r="F4086" t="s">
        <v>22937</v>
      </c>
      <c r="G4086" t="s">
        <v>2462</v>
      </c>
      <c r="H4086" t="s">
        <v>22938</v>
      </c>
      <c r="I4086" t="s">
        <v>488</v>
      </c>
      <c r="J4086" t="s">
        <v>96</v>
      </c>
      <c r="K4086" t="s">
        <v>544</v>
      </c>
      <c r="L4086" t="s">
        <v>9337</v>
      </c>
      <c r="M4086" t="s">
        <v>8091</v>
      </c>
      <c r="N4086" t="s">
        <v>22939</v>
      </c>
      <c r="O4086" t="s">
        <v>3021</v>
      </c>
      <c r="P4086" t="s">
        <v>9339</v>
      </c>
      <c r="Q4086" t="s">
        <v>499</v>
      </c>
      <c r="R4086" t="b">
        <v>0</v>
      </c>
      <c r="S4086">
        <v>300</v>
      </c>
      <c r="T4086" t="s">
        <v>3013</v>
      </c>
      <c r="U4086" t="s">
        <v>3003</v>
      </c>
      <c r="V4086">
        <v>0.3</v>
      </c>
      <c r="W4086" t="s">
        <v>3021</v>
      </c>
    </row>
    <row r="4087" spans="1:23" hidden="1" x14ac:dyDescent="0.35">
      <c r="A4087" t="s">
        <v>381</v>
      </c>
      <c r="C4087" s="403">
        <v>44693</v>
      </c>
      <c r="D4087" t="s">
        <v>3661</v>
      </c>
      <c r="E4087" t="s">
        <v>674</v>
      </c>
      <c r="F4087" t="s">
        <v>22940</v>
      </c>
      <c r="G4087" t="s">
        <v>2345</v>
      </c>
      <c r="H4087" t="s">
        <v>22941</v>
      </c>
      <c r="I4087" t="s">
        <v>151</v>
      </c>
      <c r="J4087" t="s">
        <v>89</v>
      </c>
      <c r="K4087" t="s">
        <v>380</v>
      </c>
      <c r="L4087" t="s">
        <v>9417</v>
      </c>
      <c r="M4087" t="s">
        <v>22942</v>
      </c>
      <c r="N4087" t="s">
        <v>22943</v>
      </c>
      <c r="O4087" t="s">
        <v>3021</v>
      </c>
      <c r="P4087" t="s">
        <v>3767</v>
      </c>
      <c r="Q4087" t="s">
        <v>456</v>
      </c>
      <c r="R4087" t="b">
        <v>0</v>
      </c>
      <c r="S4087">
        <v>8000</v>
      </c>
      <c r="T4087" t="s">
        <v>3013</v>
      </c>
      <c r="U4087" t="s">
        <v>3003</v>
      </c>
      <c r="V4087">
        <v>8</v>
      </c>
      <c r="W4087" t="s">
        <v>3021</v>
      </c>
    </row>
    <row r="4088" spans="1:23" hidden="1" x14ac:dyDescent="0.35">
      <c r="A4088" t="s">
        <v>419</v>
      </c>
      <c r="C4088" s="403">
        <v>44693</v>
      </c>
      <c r="D4088" t="s">
        <v>3315</v>
      </c>
      <c r="E4088" t="s">
        <v>948</v>
      </c>
      <c r="F4088" t="s">
        <v>22944</v>
      </c>
      <c r="G4088" t="s">
        <v>22945</v>
      </c>
      <c r="H4088" t="s">
        <v>22946</v>
      </c>
      <c r="I4088" t="s">
        <v>799</v>
      </c>
      <c r="J4088" t="s">
        <v>94</v>
      </c>
      <c r="K4088" t="s">
        <v>497</v>
      </c>
      <c r="L4088" t="s">
        <v>3188</v>
      </c>
      <c r="M4088" t="s">
        <v>3227</v>
      </c>
      <c r="N4088" t="s">
        <v>22947</v>
      </c>
      <c r="O4088" t="s">
        <v>3021</v>
      </c>
      <c r="P4088" t="s">
        <v>15090</v>
      </c>
      <c r="Q4088" t="s">
        <v>497</v>
      </c>
      <c r="R4088" t="b">
        <v>0</v>
      </c>
      <c r="S4088">
        <v>20000</v>
      </c>
      <c r="T4088" t="s">
        <v>3648</v>
      </c>
      <c r="U4088" t="s">
        <v>3003</v>
      </c>
      <c r="V4088">
        <v>20</v>
      </c>
      <c r="W4088" t="s">
        <v>3021</v>
      </c>
    </row>
    <row r="4089" spans="1:23" hidden="1" x14ac:dyDescent="0.35">
      <c r="A4089" t="s">
        <v>381</v>
      </c>
      <c r="C4089" s="403">
        <v>44693</v>
      </c>
      <c r="D4089" t="s">
        <v>3661</v>
      </c>
      <c r="E4089" t="s">
        <v>967</v>
      </c>
      <c r="F4089" t="s">
        <v>22948</v>
      </c>
      <c r="G4089" t="s">
        <v>968</v>
      </c>
      <c r="H4089" t="s">
        <v>22949</v>
      </c>
      <c r="I4089" t="s">
        <v>2313</v>
      </c>
      <c r="J4089" t="s">
        <v>89</v>
      </c>
      <c r="K4089" t="s">
        <v>380</v>
      </c>
      <c r="L4089" t="s">
        <v>3047</v>
      </c>
      <c r="M4089" t="s">
        <v>3724</v>
      </c>
      <c r="N4089" t="s">
        <v>21777</v>
      </c>
      <c r="O4089" t="s">
        <v>3021</v>
      </c>
      <c r="P4089" t="s">
        <v>3216</v>
      </c>
      <c r="Q4089" t="s">
        <v>456</v>
      </c>
      <c r="R4089" t="b">
        <v>0</v>
      </c>
      <c r="S4089">
        <v>6000</v>
      </c>
      <c r="T4089" t="s">
        <v>3013</v>
      </c>
      <c r="U4089" t="s">
        <v>3003</v>
      </c>
      <c r="V4089">
        <v>6</v>
      </c>
      <c r="W4089" t="s">
        <v>3021</v>
      </c>
    </row>
    <row r="4090" spans="1:23" hidden="1" x14ac:dyDescent="0.35">
      <c r="A4090" t="s">
        <v>381</v>
      </c>
      <c r="C4090" s="403">
        <v>44693</v>
      </c>
      <c r="D4090" t="s">
        <v>3543</v>
      </c>
      <c r="E4090" t="s">
        <v>946</v>
      </c>
      <c r="F4090" t="s">
        <v>22950</v>
      </c>
      <c r="G4090" t="s">
        <v>22951</v>
      </c>
      <c r="H4090" t="s">
        <v>22952</v>
      </c>
      <c r="I4090" t="s">
        <v>2786</v>
      </c>
      <c r="J4090" t="s">
        <v>97</v>
      </c>
      <c r="K4090" t="s">
        <v>444</v>
      </c>
      <c r="L4090" t="s">
        <v>8408</v>
      </c>
      <c r="M4090" t="s">
        <v>1798</v>
      </c>
      <c r="N4090" t="s">
        <v>9472</v>
      </c>
      <c r="O4090" t="s">
        <v>3021</v>
      </c>
      <c r="P4090" t="s">
        <v>8409</v>
      </c>
      <c r="Q4090" t="s">
        <v>415</v>
      </c>
      <c r="R4090" t="b">
        <v>1</v>
      </c>
      <c r="S4090">
        <v>5000</v>
      </c>
      <c r="T4090" t="s">
        <v>3013</v>
      </c>
      <c r="U4090" t="s">
        <v>3003</v>
      </c>
      <c r="V4090">
        <v>5</v>
      </c>
      <c r="W4090" t="s">
        <v>3021</v>
      </c>
    </row>
    <row r="4091" spans="1:23" hidden="1" x14ac:dyDescent="0.35">
      <c r="A4091" t="s">
        <v>381</v>
      </c>
      <c r="C4091" s="403">
        <v>44693</v>
      </c>
      <c r="D4091" t="s">
        <v>3543</v>
      </c>
      <c r="E4091" t="s">
        <v>389</v>
      </c>
      <c r="F4091" t="s">
        <v>22956</v>
      </c>
      <c r="G4091" t="s">
        <v>219</v>
      </c>
      <c r="H4091" t="s">
        <v>22957</v>
      </c>
      <c r="I4091" t="s">
        <v>22958</v>
      </c>
      <c r="J4091" t="s">
        <v>89</v>
      </c>
      <c r="K4091" t="s">
        <v>380</v>
      </c>
      <c r="L4091" t="s">
        <v>3047</v>
      </c>
      <c r="M4091" t="s">
        <v>1798</v>
      </c>
      <c r="N4091" t="s">
        <v>17850</v>
      </c>
      <c r="O4091" t="s">
        <v>3021</v>
      </c>
      <c r="P4091" t="s">
        <v>8935</v>
      </c>
      <c r="Q4091" t="s">
        <v>456</v>
      </c>
      <c r="R4091" t="b">
        <v>0</v>
      </c>
      <c r="S4091">
        <v>70000</v>
      </c>
      <c r="T4091" t="s">
        <v>3013</v>
      </c>
      <c r="U4091" t="s">
        <v>3003</v>
      </c>
      <c r="V4091">
        <v>70</v>
      </c>
      <c r="W4091" t="s">
        <v>3021</v>
      </c>
    </row>
    <row r="4092" spans="1:23" hidden="1" x14ac:dyDescent="0.35">
      <c r="A4092" t="s">
        <v>381</v>
      </c>
      <c r="C4092" s="403">
        <v>44693</v>
      </c>
      <c r="D4092" t="s">
        <v>3543</v>
      </c>
      <c r="E4092" t="s">
        <v>672</v>
      </c>
      <c r="F4092" t="s">
        <v>22959</v>
      </c>
      <c r="G4092" t="s">
        <v>2365</v>
      </c>
      <c r="H4092" t="s">
        <v>22960</v>
      </c>
      <c r="I4092" t="s">
        <v>1798</v>
      </c>
      <c r="J4092" t="s">
        <v>89</v>
      </c>
      <c r="K4092" t="s">
        <v>380</v>
      </c>
      <c r="L4092" t="s">
        <v>3047</v>
      </c>
      <c r="M4092" t="s">
        <v>1798</v>
      </c>
      <c r="N4092" t="s">
        <v>22961</v>
      </c>
      <c r="O4092" t="s">
        <v>3021</v>
      </c>
      <c r="P4092" t="s">
        <v>8935</v>
      </c>
      <c r="Q4092" t="s">
        <v>456</v>
      </c>
      <c r="R4092" t="b">
        <v>0</v>
      </c>
      <c r="S4092">
        <v>5000</v>
      </c>
      <c r="T4092" t="s">
        <v>3013</v>
      </c>
      <c r="U4092" t="s">
        <v>3003</v>
      </c>
      <c r="V4092">
        <v>5</v>
      </c>
      <c r="W4092" t="s">
        <v>3021</v>
      </c>
    </row>
    <row r="4093" spans="1:23" hidden="1" x14ac:dyDescent="0.35">
      <c r="A4093" t="s">
        <v>381</v>
      </c>
      <c r="C4093" s="403">
        <v>44693</v>
      </c>
      <c r="D4093" t="s">
        <v>3543</v>
      </c>
      <c r="E4093" t="s">
        <v>964</v>
      </c>
      <c r="F4093" t="s">
        <v>22953</v>
      </c>
      <c r="G4093" t="s">
        <v>2493</v>
      </c>
      <c r="H4093" t="s">
        <v>22954</v>
      </c>
      <c r="I4093" t="s">
        <v>1798</v>
      </c>
      <c r="J4093" t="s">
        <v>89</v>
      </c>
      <c r="K4093" t="s">
        <v>380</v>
      </c>
      <c r="L4093" t="s">
        <v>3047</v>
      </c>
      <c r="M4093" t="s">
        <v>1798</v>
      </c>
      <c r="N4093" t="s">
        <v>22955</v>
      </c>
      <c r="O4093" t="s">
        <v>3021</v>
      </c>
      <c r="P4093" t="s">
        <v>8935</v>
      </c>
      <c r="Q4093" t="s">
        <v>456</v>
      </c>
      <c r="R4093" t="b">
        <v>0</v>
      </c>
      <c r="S4093">
        <v>3000</v>
      </c>
      <c r="T4093" t="s">
        <v>3013</v>
      </c>
      <c r="U4093" t="s">
        <v>3003</v>
      </c>
      <c r="V4093">
        <v>3</v>
      </c>
      <c r="W4093" t="s">
        <v>3021</v>
      </c>
    </row>
    <row r="4094" spans="1:23" hidden="1" x14ac:dyDescent="0.35">
      <c r="A4094" t="s">
        <v>381</v>
      </c>
      <c r="C4094" s="403">
        <v>44693</v>
      </c>
      <c r="D4094" t="s">
        <v>14849</v>
      </c>
      <c r="E4094" t="s">
        <v>379</v>
      </c>
      <c r="F4094" t="s">
        <v>22962</v>
      </c>
      <c r="G4094" t="s">
        <v>2410</v>
      </c>
      <c r="H4094" t="s">
        <v>22963</v>
      </c>
      <c r="I4094" t="s">
        <v>22964</v>
      </c>
      <c r="J4094" t="s">
        <v>89</v>
      </c>
      <c r="K4094" t="s">
        <v>380</v>
      </c>
      <c r="L4094" t="s">
        <v>3041</v>
      </c>
      <c r="M4094" t="s">
        <v>8909</v>
      </c>
      <c r="N4094" t="s">
        <v>22965</v>
      </c>
      <c r="O4094" t="s">
        <v>3021</v>
      </c>
      <c r="P4094" t="s">
        <v>8988</v>
      </c>
      <c r="Q4094" t="s">
        <v>456</v>
      </c>
      <c r="R4094" t="b">
        <v>0</v>
      </c>
      <c r="S4094">
        <v>3000</v>
      </c>
      <c r="T4094" t="s">
        <v>3013</v>
      </c>
      <c r="U4094" t="s">
        <v>3003</v>
      </c>
      <c r="V4094">
        <v>3</v>
      </c>
      <c r="W4094" t="s">
        <v>3021</v>
      </c>
    </row>
    <row r="4095" spans="1:23" hidden="1" x14ac:dyDescent="0.35">
      <c r="A4095" t="s">
        <v>381</v>
      </c>
      <c r="C4095" s="403">
        <v>44693</v>
      </c>
      <c r="D4095" t="s">
        <v>3372</v>
      </c>
      <c r="E4095" t="s">
        <v>382</v>
      </c>
      <c r="F4095" t="s">
        <v>22966</v>
      </c>
      <c r="G4095" t="s">
        <v>22967</v>
      </c>
      <c r="H4095" t="s">
        <v>22968</v>
      </c>
      <c r="I4095" t="s">
        <v>2354</v>
      </c>
      <c r="J4095" t="s">
        <v>89</v>
      </c>
      <c r="K4095" t="s">
        <v>380</v>
      </c>
      <c r="L4095" t="s">
        <v>8986</v>
      </c>
      <c r="M4095" t="s">
        <v>22969</v>
      </c>
      <c r="N4095" t="s">
        <v>22970</v>
      </c>
      <c r="O4095" t="s">
        <v>3021</v>
      </c>
      <c r="P4095" t="s">
        <v>8988</v>
      </c>
      <c r="Q4095" t="s">
        <v>456</v>
      </c>
      <c r="R4095" t="b">
        <v>0</v>
      </c>
      <c r="S4095">
        <v>10000</v>
      </c>
      <c r="T4095" t="s">
        <v>3013</v>
      </c>
      <c r="U4095" t="s">
        <v>3003</v>
      </c>
      <c r="V4095">
        <v>10</v>
      </c>
      <c r="W4095" t="s">
        <v>3021</v>
      </c>
    </row>
    <row r="4096" spans="1:23" hidden="1" x14ac:dyDescent="0.35">
      <c r="A4096" t="s">
        <v>381</v>
      </c>
      <c r="C4096" s="403">
        <v>44693</v>
      </c>
      <c r="D4096" t="s">
        <v>11731</v>
      </c>
      <c r="E4096" t="s">
        <v>919</v>
      </c>
      <c r="F4096" t="s">
        <v>22971</v>
      </c>
      <c r="G4096" t="s">
        <v>22972</v>
      </c>
      <c r="H4096" t="s">
        <v>22973</v>
      </c>
      <c r="I4096" t="s">
        <v>22974</v>
      </c>
      <c r="J4096" t="s">
        <v>89</v>
      </c>
      <c r="K4096" t="s">
        <v>380</v>
      </c>
      <c r="L4096" t="s">
        <v>8986</v>
      </c>
      <c r="M4096" t="s">
        <v>11139</v>
      </c>
      <c r="N4096" t="s">
        <v>22975</v>
      </c>
      <c r="O4096" t="s">
        <v>3021</v>
      </c>
      <c r="P4096" t="s">
        <v>8988</v>
      </c>
      <c r="Q4096" t="s">
        <v>456</v>
      </c>
      <c r="R4096" t="b">
        <v>0</v>
      </c>
      <c r="S4096">
        <v>0</v>
      </c>
      <c r="T4096" t="s">
        <v>3013</v>
      </c>
      <c r="U4096" t="s">
        <v>3003</v>
      </c>
      <c r="V4096">
        <v>0</v>
      </c>
      <c r="W4096" t="s">
        <v>3021</v>
      </c>
    </row>
    <row r="4097" spans="1:23" hidden="1" x14ac:dyDescent="0.35">
      <c r="A4097" t="s">
        <v>381</v>
      </c>
      <c r="C4097" s="403">
        <v>44693</v>
      </c>
      <c r="D4097" t="s">
        <v>3543</v>
      </c>
      <c r="E4097" t="s">
        <v>892</v>
      </c>
      <c r="F4097" t="s">
        <v>22976</v>
      </c>
      <c r="G4097" t="s">
        <v>2422</v>
      </c>
      <c r="H4097" t="s">
        <v>22977</v>
      </c>
      <c r="I4097" t="s">
        <v>1670</v>
      </c>
      <c r="J4097" t="s">
        <v>89</v>
      </c>
      <c r="K4097" t="s">
        <v>380</v>
      </c>
      <c r="L4097" t="s">
        <v>8986</v>
      </c>
      <c r="M4097" t="s">
        <v>1798</v>
      </c>
      <c r="N4097" t="s">
        <v>15958</v>
      </c>
      <c r="O4097" t="s">
        <v>3021</v>
      </c>
      <c r="P4097" t="s">
        <v>8988</v>
      </c>
      <c r="Q4097" t="s">
        <v>456</v>
      </c>
      <c r="R4097" t="b">
        <v>0</v>
      </c>
      <c r="S4097">
        <v>2000</v>
      </c>
      <c r="T4097" t="s">
        <v>3013</v>
      </c>
      <c r="U4097" t="s">
        <v>3003</v>
      </c>
      <c r="V4097">
        <v>2</v>
      </c>
      <c r="W4097" t="s">
        <v>3021</v>
      </c>
    </row>
    <row r="4098" spans="1:23" hidden="1" x14ac:dyDescent="0.35">
      <c r="A4098" t="s">
        <v>381</v>
      </c>
      <c r="C4098" s="403">
        <v>44693</v>
      </c>
      <c r="D4098" t="s">
        <v>3543</v>
      </c>
      <c r="E4098" t="s">
        <v>652</v>
      </c>
      <c r="F4098" t="s">
        <v>22978</v>
      </c>
      <c r="G4098" t="s">
        <v>209</v>
      </c>
      <c r="H4098" t="s">
        <v>22979</v>
      </c>
      <c r="I4098" t="s">
        <v>2403</v>
      </c>
      <c r="J4098" t="s">
        <v>89</v>
      </c>
      <c r="K4098" t="s">
        <v>380</v>
      </c>
      <c r="L4098" t="s">
        <v>8986</v>
      </c>
      <c r="M4098" t="s">
        <v>1798</v>
      </c>
      <c r="N4098" t="s">
        <v>22980</v>
      </c>
      <c r="O4098" t="s">
        <v>3021</v>
      </c>
      <c r="P4098" t="s">
        <v>8988</v>
      </c>
      <c r="Q4098" t="s">
        <v>456</v>
      </c>
      <c r="R4098" t="b">
        <v>0</v>
      </c>
      <c r="S4098">
        <v>3000</v>
      </c>
      <c r="T4098" t="s">
        <v>3013</v>
      </c>
      <c r="U4098" t="s">
        <v>3003</v>
      </c>
      <c r="V4098">
        <v>3</v>
      </c>
      <c r="W4098" t="s">
        <v>3021</v>
      </c>
    </row>
    <row r="4099" spans="1:23" hidden="1" x14ac:dyDescent="0.35">
      <c r="A4099" t="s">
        <v>419</v>
      </c>
      <c r="C4099" s="403">
        <v>44693</v>
      </c>
      <c r="D4099" t="s">
        <v>3543</v>
      </c>
      <c r="E4099" t="s">
        <v>22981</v>
      </c>
      <c r="F4099" t="s">
        <v>22982</v>
      </c>
      <c r="G4099" t="s">
        <v>22983</v>
      </c>
      <c r="H4099" t="s">
        <v>22984</v>
      </c>
      <c r="I4099" t="s">
        <v>2318</v>
      </c>
      <c r="J4099" t="s">
        <v>89</v>
      </c>
      <c r="K4099" t="s">
        <v>388</v>
      </c>
      <c r="L4099" t="s">
        <v>8964</v>
      </c>
      <c r="M4099" t="s">
        <v>1798</v>
      </c>
      <c r="N4099" t="s">
        <v>22985</v>
      </c>
      <c r="O4099" t="s">
        <v>3021</v>
      </c>
      <c r="P4099" t="s">
        <v>15654</v>
      </c>
      <c r="Q4099" t="s">
        <v>497</v>
      </c>
      <c r="R4099" t="b">
        <v>0</v>
      </c>
      <c r="S4099">
        <v>2000</v>
      </c>
      <c r="T4099" t="s">
        <v>3013</v>
      </c>
      <c r="U4099" t="s">
        <v>3003</v>
      </c>
      <c r="V4099">
        <v>2</v>
      </c>
      <c r="W4099" t="s">
        <v>3021</v>
      </c>
    </row>
    <row r="4100" spans="1:23" hidden="1" x14ac:dyDescent="0.35">
      <c r="A4100" t="s">
        <v>419</v>
      </c>
      <c r="C4100" s="403">
        <v>44693</v>
      </c>
      <c r="D4100" t="s">
        <v>3543</v>
      </c>
      <c r="E4100" t="s">
        <v>1021</v>
      </c>
      <c r="F4100" t="s">
        <v>22986</v>
      </c>
      <c r="G4100" t="s">
        <v>1022</v>
      </c>
      <c r="H4100" t="s">
        <v>22987</v>
      </c>
      <c r="I4100" t="s">
        <v>2480</v>
      </c>
      <c r="J4100" t="s">
        <v>89</v>
      </c>
      <c r="K4100" t="s">
        <v>388</v>
      </c>
      <c r="L4100" t="s">
        <v>8964</v>
      </c>
      <c r="M4100" t="s">
        <v>1798</v>
      </c>
      <c r="N4100" t="s">
        <v>22988</v>
      </c>
      <c r="O4100" t="s">
        <v>3021</v>
      </c>
      <c r="P4100" t="s">
        <v>15654</v>
      </c>
      <c r="Q4100" t="s">
        <v>497</v>
      </c>
      <c r="R4100" t="b">
        <v>0</v>
      </c>
      <c r="S4100">
        <v>10000</v>
      </c>
      <c r="T4100" t="s">
        <v>3013</v>
      </c>
      <c r="U4100" t="s">
        <v>3003</v>
      </c>
      <c r="V4100">
        <v>10</v>
      </c>
      <c r="W4100" t="s">
        <v>3021</v>
      </c>
    </row>
    <row r="4101" spans="1:23" hidden="1" x14ac:dyDescent="0.35">
      <c r="A4101" t="s">
        <v>419</v>
      </c>
      <c r="C4101" s="403">
        <v>44693</v>
      </c>
      <c r="D4101" t="s">
        <v>3661</v>
      </c>
      <c r="E4101" t="s">
        <v>395</v>
      </c>
      <c r="F4101" t="s">
        <v>22989</v>
      </c>
      <c r="G4101" t="s">
        <v>221</v>
      </c>
      <c r="H4101" t="s">
        <v>22990</v>
      </c>
      <c r="I4101" t="s">
        <v>2431</v>
      </c>
      <c r="J4101" t="s">
        <v>89</v>
      </c>
      <c r="K4101" t="s">
        <v>388</v>
      </c>
      <c r="L4101" t="s">
        <v>8358</v>
      </c>
      <c r="M4101" t="s">
        <v>1798</v>
      </c>
      <c r="N4101" t="s">
        <v>15718</v>
      </c>
      <c r="O4101" t="s">
        <v>3021</v>
      </c>
      <c r="P4101" t="s">
        <v>17917</v>
      </c>
      <c r="Q4101" t="s">
        <v>497</v>
      </c>
      <c r="R4101" t="b">
        <v>0</v>
      </c>
      <c r="S4101">
        <v>15000</v>
      </c>
      <c r="T4101" t="s">
        <v>3013</v>
      </c>
      <c r="U4101" t="s">
        <v>3003</v>
      </c>
      <c r="V4101">
        <v>15</v>
      </c>
      <c r="W4101" t="s">
        <v>3021</v>
      </c>
    </row>
    <row r="4102" spans="1:23" hidden="1" x14ac:dyDescent="0.35">
      <c r="A4102" t="s">
        <v>419</v>
      </c>
      <c r="C4102" s="403">
        <v>44693</v>
      </c>
      <c r="D4102" t="s">
        <v>3543</v>
      </c>
      <c r="E4102" t="s">
        <v>907</v>
      </c>
      <c r="F4102" t="s">
        <v>22991</v>
      </c>
      <c r="G4102" t="s">
        <v>226</v>
      </c>
      <c r="H4102" t="s">
        <v>22992</v>
      </c>
      <c r="I4102" t="s">
        <v>2424</v>
      </c>
      <c r="J4102" t="s">
        <v>89</v>
      </c>
      <c r="K4102" t="s">
        <v>388</v>
      </c>
      <c r="L4102" t="s">
        <v>8358</v>
      </c>
      <c r="M4102" t="s">
        <v>1798</v>
      </c>
      <c r="N4102" t="s">
        <v>22993</v>
      </c>
      <c r="O4102" t="s">
        <v>3021</v>
      </c>
      <c r="P4102" t="s">
        <v>17917</v>
      </c>
      <c r="Q4102" t="s">
        <v>497</v>
      </c>
      <c r="R4102" t="b">
        <v>0</v>
      </c>
      <c r="S4102">
        <v>3000</v>
      </c>
      <c r="T4102" t="s">
        <v>3013</v>
      </c>
      <c r="U4102" t="s">
        <v>3003</v>
      </c>
      <c r="V4102">
        <v>3</v>
      </c>
      <c r="W4102" t="s">
        <v>3021</v>
      </c>
    </row>
    <row r="4103" spans="1:23" hidden="1" x14ac:dyDescent="0.35">
      <c r="A4103" t="s">
        <v>419</v>
      </c>
      <c r="C4103" s="403">
        <v>44693</v>
      </c>
      <c r="D4103" t="s">
        <v>3661</v>
      </c>
      <c r="E4103" t="s">
        <v>950</v>
      </c>
      <c r="F4103" t="s">
        <v>22994</v>
      </c>
      <c r="G4103" t="s">
        <v>2473</v>
      </c>
      <c r="H4103" t="s">
        <v>22995</v>
      </c>
      <c r="I4103" t="s">
        <v>2397</v>
      </c>
      <c r="J4103" t="s">
        <v>92</v>
      </c>
      <c r="K4103" t="s">
        <v>407</v>
      </c>
      <c r="L4103" t="s">
        <v>3693</v>
      </c>
      <c r="M4103" t="s">
        <v>7352</v>
      </c>
      <c r="N4103" t="s">
        <v>22996</v>
      </c>
      <c r="O4103" t="s">
        <v>3021</v>
      </c>
      <c r="P4103" t="s">
        <v>8266</v>
      </c>
      <c r="Q4103" t="s">
        <v>497</v>
      </c>
      <c r="R4103" t="b">
        <v>0</v>
      </c>
      <c r="S4103">
        <v>10000</v>
      </c>
      <c r="T4103" t="s">
        <v>3013</v>
      </c>
      <c r="U4103" t="s">
        <v>3003</v>
      </c>
      <c r="V4103">
        <v>10</v>
      </c>
      <c r="W4103" t="s">
        <v>3021</v>
      </c>
    </row>
    <row r="4104" spans="1:23" hidden="1" x14ac:dyDescent="0.35">
      <c r="A4104" t="s">
        <v>381</v>
      </c>
      <c r="C4104" s="403">
        <v>44693</v>
      </c>
      <c r="D4104" t="s">
        <v>3543</v>
      </c>
      <c r="E4104" t="s">
        <v>411</v>
      </c>
      <c r="F4104" t="s">
        <v>22997</v>
      </c>
      <c r="G4104" t="s">
        <v>173</v>
      </c>
      <c r="H4104" t="s">
        <v>22998</v>
      </c>
      <c r="I4104" t="s">
        <v>173</v>
      </c>
      <c r="J4104" t="s">
        <v>89</v>
      </c>
      <c r="K4104" t="s">
        <v>380</v>
      </c>
      <c r="L4104" t="s">
        <v>3041</v>
      </c>
      <c r="M4104" t="s">
        <v>1798</v>
      </c>
      <c r="N4104" t="s">
        <v>22999</v>
      </c>
      <c r="O4104" t="s">
        <v>3012</v>
      </c>
      <c r="P4104" t="s">
        <v>10851</v>
      </c>
      <c r="Q4104" t="s">
        <v>456</v>
      </c>
      <c r="R4104" t="b">
        <v>0</v>
      </c>
      <c r="S4104">
        <v>7000</v>
      </c>
      <c r="T4104" t="s">
        <v>3013</v>
      </c>
      <c r="U4104" t="s">
        <v>3003</v>
      </c>
      <c r="V4104">
        <v>7</v>
      </c>
      <c r="W4104" t="s">
        <v>3012</v>
      </c>
    </row>
    <row r="4105" spans="1:23" hidden="1" x14ac:dyDescent="0.35">
      <c r="A4105" t="s">
        <v>381</v>
      </c>
      <c r="C4105" s="403">
        <v>44693</v>
      </c>
      <c r="D4105" t="s">
        <v>3543</v>
      </c>
      <c r="E4105" t="s">
        <v>424</v>
      </c>
      <c r="F4105" t="s">
        <v>23000</v>
      </c>
      <c r="G4105" t="s">
        <v>176</v>
      </c>
      <c r="H4105" t="s">
        <v>23001</v>
      </c>
      <c r="I4105" t="s">
        <v>799</v>
      </c>
      <c r="J4105" t="s">
        <v>89</v>
      </c>
      <c r="K4105" t="s">
        <v>380</v>
      </c>
      <c r="L4105" t="s">
        <v>3041</v>
      </c>
      <c r="M4105" t="s">
        <v>1798</v>
      </c>
      <c r="N4105" t="s">
        <v>23002</v>
      </c>
      <c r="O4105" t="s">
        <v>3021</v>
      </c>
      <c r="P4105" t="s">
        <v>10851</v>
      </c>
      <c r="Q4105" t="s">
        <v>456</v>
      </c>
      <c r="R4105" t="b">
        <v>0</v>
      </c>
      <c r="S4105">
        <v>6000</v>
      </c>
      <c r="T4105" t="s">
        <v>3013</v>
      </c>
      <c r="U4105" t="s">
        <v>3003</v>
      </c>
      <c r="V4105">
        <v>6</v>
      </c>
      <c r="W4105" t="s">
        <v>3021</v>
      </c>
    </row>
    <row r="4106" spans="1:23" hidden="1" x14ac:dyDescent="0.35">
      <c r="A4106" t="s">
        <v>381</v>
      </c>
      <c r="C4106" s="403">
        <v>44693</v>
      </c>
      <c r="D4106" t="s">
        <v>3389</v>
      </c>
      <c r="E4106" t="s">
        <v>684</v>
      </c>
      <c r="F4106" t="s">
        <v>23003</v>
      </c>
      <c r="G4106" t="s">
        <v>201</v>
      </c>
      <c r="H4106" t="s">
        <v>23004</v>
      </c>
      <c r="I4106" t="s">
        <v>2355</v>
      </c>
      <c r="J4106" t="s">
        <v>89</v>
      </c>
      <c r="K4106" t="s">
        <v>380</v>
      </c>
      <c r="L4106" t="s">
        <v>3041</v>
      </c>
      <c r="M4106" t="s">
        <v>1798</v>
      </c>
      <c r="N4106" t="s">
        <v>23005</v>
      </c>
      <c r="O4106" t="s">
        <v>3021</v>
      </c>
      <c r="P4106" t="s">
        <v>10851</v>
      </c>
      <c r="Q4106" t="s">
        <v>456</v>
      </c>
      <c r="R4106" t="b">
        <v>0</v>
      </c>
      <c r="S4106">
        <v>3000</v>
      </c>
      <c r="T4106" t="s">
        <v>3013</v>
      </c>
      <c r="U4106" t="s">
        <v>3003</v>
      </c>
      <c r="V4106">
        <v>3</v>
      </c>
      <c r="W4106" t="s">
        <v>3021</v>
      </c>
    </row>
    <row r="4107" spans="1:23" hidden="1" x14ac:dyDescent="0.35">
      <c r="A4107" t="s">
        <v>381</v>
      </c>
      <c r="C4107" s="403">
        <v>44693</v>
      </c>
      <c r="D4107" t="s">
        <v>3543</v>
      </c>
      <c r="E4107" t="s">
        <v>457</v>
      </c>
      <c r="F4107" t="s">
        <v>23006</v>
      </c>
      <c r="G4107" t="s">
        <v>206</v>
      </c>
      <c r="H4107" t="s">
        <v>23007</v>
      </c>
      <c r="I4107" t="s">
        <v>795</v>
      </c>
      <c r="J4107" t="s">
        <v>89</v>
      </c>
      <c r="K4107" t="s">
        <v>380</v>
      </c>
      <c r="L4107" t="s">
        <v>3041</v>
      </c>
      <c r="M4107" t="s">
        <v>1798</v>
      </c>
      <c r="N4107" t="s">
        <v>23008</v>
      </c>
      <c r="O4107" t="s">
        <v>3021</v>
      </c>
      <c r="P4107" t="s">
        <v>10851</v>
      </c>
      <c r="Q4107" t="s">
        <v>456</v>
      </c>
      <c r="R4107" t="b">
        <v>0</v>
      </c>
      <c r="S4107">
        <v>10000</v>
      </c>
      <c r="T4107" t="s">
        <v>3013</v>
      </c>
      <c r="U4107" t="s">
        <v>3003</v>
      </c>
      <c r="V4107">
        <v>10</v>
      </c>
      <c r="W4107" t="s">
        <v>3021</v>
      </c>
    </row>
    <row r="4108" spans="1:23" hidden="1" x14ac:dyDescent="0.35">
      <c r="A4108" t="s">
        <v>381</v>
      </c>
      <c r="C4108" s="403">
        <v>44693</v>
      </c>
      <c r="D4108" t="s">
        <v>3543</v>
      </c>
      <c r="E4108" t="s">
        <v>913</v>
      </c>
      <c r="F4108" t="s">
        <v>23009</v>
      </c>
      <c r="G4108" t="s">
        <v>2512</v>
      </c>
      <c r="H4108" t="s">
        <v>23010</v>
      </c>
      <c r="I4108" t="s">
        <v>1798</v>
      </c>
      <c r="J4108" t="s">
        <v>89</v>
      </c>
      <c r="K4108" t="s">
        <v>380</v>
      </c>
      <c r="L4108" t="s">
        <v>3041</v>
      </c>
      <c r="M4108" t="s">
        <v>1798</v>
      </c>
      <c r="N4108" t="s">
        <v>23011</v>
      </c>
      <c r="O4108" t="s">
        <v>3021</v>
      </c>
      <c r="P4108" t="s">
        <v>10851</v>
      </c>
      <c r="Q4108" t="s">
        <v>456</v>
      </c>
      <c r="R4108" t="b">
        <v>0</v>
      </c>
      <c r="S4108">
        <v>4000</v>
      </c>
      <c r="T4108" t="s">
        <v>3013</v>
      </c>
      <c r="U4108" t="s">
        <v>3003</v>
      </c>
      <c r="V4108">
        <v>4</v>
      </c>
      <c r="W4108" t="s">
        <v>3021</v>
      </c>
    </row>
    <row r="4109" spans="1:23" hidden="1" x14ac:dyDescent="0.35">
      <c r="A4109" t="s">
        <v>381</v>
      </c>
      <c r="C4109" s="403">
        <v>44693</v>
      </c>
      <c r="D4109" t="s">
        <v>3543</v>
      </c>
      <c r="E4109" t="s">
        <v>426</v>
      </c>
      <c r="F4109" t="s">
        <v>23012</v>
      </c>
      <c r="G4109" t="s">
        <v>2303</v>
      </c>
      <c r="H4109" t="s">
        <v>23013</v>
      </c>
      <c r="I4109" t="s">
        <v>2304</v>
      </c>
      <c r="J4109" t="s">
        <v>89</v>
      </c>
      <c r="K4109" t="s">
        <v>380</v>
      </c>
      <c r="L4109" t="s">
        <v>3041</v>
      </c>
      <c r="M4109" t="s">
        <v>1798</v>
      </c>
      <c r="N4109" t="s">
        <v>23014</v>
      </c>
      <c r="O4109" t="s">
        <v>3021</v>
      </c>
      <c r="P4109" t="s">
        <v>10851</v>
      </c>
      <c r="Q4109" t="s">
        <v>456</v>
      </c>
      <c r="R4109" t="b">
        <v>0</v>
      </c>
      <c r="S4109">
        <v>4000</v>
      </c>
      <c r="T4109" t="s">
        <v>3013</v>
      </c>
      <c r="U4109" t="s">
        <v>3003</v>
      </c>
      <c r="V4109">
        <v>4</v>
      </c>
      <c r="W4109" t="s">
        <v>3021</v>
      </c>
    </row>
    <row r="4110" spans="1:23" hidden="1" x14ac:dyDescent="0.35">
      <c r="A4110" t="s">
        <v>381</v>
      </c>
      <c r="C4110" s="403">
        <v>44693</v>
      </c>
      <c r="D4110" t="s">
        <v>3543</v>
      </c>
      <c r="E4110" t="s">
        <v>442</v>
      </c>
      <c r="F4110" t="s">
        <v>23015</v>
      </c>
      <c r="G4110" t="s">
        <v>233</v>
      </c>
      <c r="H4110" t="s">
        <v>23016</v>
      </c>
      <c r="I4110" t="s">
        <v>23017</v>
      </c>
      <c r="J4110" t="s">
        <v>89</v>
      </c>
      <c r="K4110" t="s">
        <v>380</v>
      </c>
      <c r="L4110" t="s">
        <v>3041</v>
      </c>
      <c r="M4110" t="s">
        <v>1798</v>
      </c>
      <c r="N4110" t="s">
        <v>22116</v>
      </c>
      <c r="O4110" t="s">
        <v>3021</v>
      </c>
      <c r="P4110" t="s">
        <v>10851</v>
      </c>
      <c r="Q4110" t="s">
        <v>456</v>
      </c>
      <c r="R4110" t="b">
        <v>0</v>
      </c>
      <c r="S4110">
        <v>5000</v>
      </c>
      <c r="T4110" t="s">
        <v>3013</v>
      </c>
      <c r="U4110" t="s">
        <v>3003</v>
      </c>
      <c r="V4110">
        <v>5</v>
      </c>
      <c r="W4110" t="s">
        <v>3021</v>
      </c>
    </row>
    <row r="4111" spans="1:23" hidden="1" x14ac:dyDescent="0.35">
      <c r="A4111" t="s">
        <v>381</v>
      </c>
      <c r="C4111" s="403">
        <v>44693</v>
      </c>
      <c r="D4111" t="s">
        <v>3543</v>
      </c>
      <c r="E4111" t="s">
        <v>665</v>
      </c>
      <c r="F4111" t="s">
        <v>23018</v>
      </c>
      <c r="G4111" t="s">
        <v>2316</v>
      </c>
      <c r="H4111" t="s">
        <v>23019</v>
      </c>
      <c r="I4111" t="s">
        <v>2316</v>
      </c>
      <c r="J4111" t="s">
        <v>89</v>
      </c>
      <c r="K4111" t="s">
        <v>380</v>
      </c>
      <c r="L4111" t="s">
        <v>3041</v>
      </c>
      <c r="M4111" t="s">
        <v>1798</v>
      </c>
      <c r="N4111" t="s">
        <v>23020</v>
      </c>
      <c r="O4111" t="s">
        <v>3021</v>
      </c>
      <c r="P4111" t="s">
        <v>10851</v>
      </c>
      <c r="Q4111" t="s">
        <v>456</v>
      </c>
      <c r="R4111" t="b">
        <v>0</v>
      </c>
      <c r="S4111">
        <v>3000</v>
      </c>
      <c r="T4111" t="s">
        <v>3013</v>
      </c>
      <c r="U4111" t="s">
        <v>3003</v>
      </c>
      <c r="V4111">
        <v>3</v>
      </c>
      <c r="W4111" t="s">
        <v>3021</v>
      </c>
    </row>
    <row r="4112" spans="1:23" hidden="1" x14ac:dyDescent="0.35">
      <c r="A4112" t="s">
        <v>381</v>
      </c>
      <c r="C4112" s="403">
        <v>44693</v>
      </c>
      <c r="D4112" t="s">
        <v>3543</v>
      </c>
      <c r="E4112" t="s">
        <v>23021</v>
      </c>
      <c r="F4112" t="s">
        <v>23022</v>
      </c>
      <c r="G4112" t="s">
        <v>23023</v>
      </c>
      <c r="H4112" t="s">
        <v>23024</v>
      </c>
      <c r="I4112" t="s">
        <v>1114</v>
      </c>
      <c r="J4112" t="s">
        <v>89</v>
      </c>
      <c r="K4112" t="s">
        <v>380</v>
      </c>
      <c r="L4112" t="s">
        <v>3041</v>
      </c>
      <c r="M4112" t="s">
        <v>1798</v>
      </c>
      <c r="N4112" t="s">
        <v>23025</v>
      </c>
      <c r="O4112" t="s">
        <v>3021</v>
      </c>
      <c r="P4112" t="s">
        <v>10851</v>
      </c>
      <c r="Q4112" t="s">
        <v>456</v>
      </c>
      <c r="R4112" t="b">
        <v>0</v>
      </c>
      <c r="S4112">
        <v>2000</v>
      </c>
      <c r="T4112" t="s">
        <v>3013</v>
      </c>
      <c r="U4112" t="s">
        <v>3003</v>
      </c>
      <c r="V4112">
        <v>2</v>
      </c>
      <c r="W4112" t="s">
        <v>3021</v>
      </c>
    </row>
    <row r="4113" spans="1:23" hidden="1" x14ac:dyDescent="0.35">
      <c r="A4113" t="s">
        <v>381</v>
      </c>
      <c r="C4113" s="403">
        <v>44693</v>
      </c>
      <c r="D4113" t="s">
        <v>3543</v>
      </c>
      <c r="E4113" t="s">
        <v>657</v>
      </c>
      <c r="F4113" t="s">
        <v>23026</v>
      </c>
      <c r="G4113" t="s">
        <v>232</v>
      </c>
      <c r="H4113" t="s">
        <v>23027</v>
      </c>
      <c r="I4113" t="s">
        <v>12841</v>
      </c>
      <c r="J4113" t="s">
        <v>89</v>
      </c>
      <c r="K4113" t="s">
        <v>380</v>
      </c>
      <c r="L4113" t="s">
        <v>3041</v>
      </c>
      <c r="M4113" t="s">
        <v>1798</v>
      </c>
      <c r="N4113" t="s">
        <v>23028</v>
      </c>
      <c r="O4113" t="s">
        <v>3021</v>
      </c>
      <c r="P4113" t="s">
        <v>10851</v>
      </c>
      <c r="Q4113" t="s">
        <v>456</v>
      </c>
      <c r="R4113" t="b">
        <v>0</v>
      </c>
      <c r="S4113">
        <v>5000</v>
      </c>
      <c r="T4113" t="s">
        <v>3013</v>
      </c>
      <c r="U4113" t="s">
        <v>3003</v>
      </c>
      <c r="V4113">
        <v>5</v>
      </c>
      <c r="W4113" t="s">
        <v>3021</v>
      </c>
    </row>
    <row r="4114" spans="1:23" hidden="1" x14ac:dyDescent="0.35">
      <c r="A4114" t="s">
        <v>381</v>
      </c>
      <c r="C4114" s="403">
        <v>44693</v>
      </c>
      <c r="D4114" t="s">
        <v>3556</v>
      </c>
      <c r="E4114" t="s">
        <v>425</v>
      </c>
      <c r="F4114" t="s">
        <v>23029</v>
      </c>
      <c r="G4114" t="s">
        <v>23030</v>
      </c>
      <c r="H4114" t="s">
        <v>23031</v>
      </c>
      <c r="I4114" t="s">
        <v>23032</v>
      </c>
      <c r="J4114" t="s">
        <v>89</v>
      </c>
      <c r="K4114" t="s">
        <v>380</v>
      </c>
      <c r="L4114" t="s">
        <v>3041</v>
      </c>
      <c r="M4114" t="s">
        <v>7352</v>
      </c>
      <c r="N4114" t="s">
        <v>23033</v>
      </c>
      <c r="O4114" t="s">
        <v>3021</v>
      </c>
      <c r="P4114" t="s">
        <v>10851</v>
      </c>
      <c r="Q4114" t="s">
        <v>456</v>
      </c>
      <c r="R4114" t="b">
        <v>0</v>
      </c>
      <c r="S4114">
        <v>15000</v>
      </c>
      <c r="T4114" t="s">
        <v>3013</v>
      </c>
      <c r="U4114" t="s">
        <v>3003</v>
      </c>
      <c r="V4114">
        <v>15</v>
      </c>
      <c r="W4114" t="s">
        <v>3021</v>
      </c>
    </row>
    <row r="4115" spans="1:23" hidden="1" x14ac:dyDescent="0.35">
      <c r="A4115" t="s">
        <v>381</v>
      </c>
      <c r="C4115" s="403">
        <v>44693</v>
      </c>
      <c r="D4115" t="s">
        <v>3556</v>
      </c>
      <c r="E4115" t="s">
        <v>403</v>
      </c>
      <c r="F4115" t="s">
        <v>23034</v>
      </c>
      <c r="G4115" t="s">
        <v>2309</v>
      </c>
      <c r="H4115" t="s">
        <v>23035</v>
      </c>
      <c r="I4115" t="s">
        <v>2310</v>
      </c>
      <c r="J4115" t="s">
        <v>89</v>
      </c>
      <c r="K4115" t="s">
        <v>380</v>
      </c>
      <c r="L4115" t="s">
        <v>3041</v>
      </c>
      <c r="M4115" t="s">
        <v>8091</v>
      </c>
      <c r="N4115" t="s">
        <v>23036</v>
      </c>
      <c r="O4115" t="s">
        <v>3021</v>
      </c>
      <c r="P4115" t="s">
        <v>10851</v>
      </c>
      <c r="Q4115" t="s">
        <v>456</v>
      </c>
      <c r="R4115" t="b">
        <v>0</v>
      </c>
      <c r="S4115">
        <v>6000</v>
      </c>
      <c r="T4115" t="s">
        <v>3013</v>
      </c>
      <c r="U4115" t="s">
        <v>3003</v>
      </c>
      <c r="V4115">
        <v>6</v>
      </c>
      <c r="W4115" t="s">
        <v>3021</v>
      </c>
    </row>
    <row r="4116" spans="1:23" hidden="1" x14ac:dyDescent="0.35">
      <c r="A4116" t="s">
        <v>381</v>
      </c>
      <c r="C4116" s="403">
        <v>44693</v>
      </c>
      <c r="D4116" t="s">
        <v>15362</v>
      </c>
      <c r="E4116" t="s">
        <v>452</v>
      </c>
      <c r="F4116" t="s">
        <v>23037</v>
      </c>
      <c r="G4116" t="s">
        <v>2317</v>
      </c>
      <c r="H4116" t="s">
        <v>23038</v>
      </c>
      <c r="I4116" t="s">
        <v>2318</v>
      </c>
      <c r="J4116" t="s">
        <v>89</v>
      </c>
      <c r="K4116" t="s">
        <v>380</v>
      </c>
      <c r="L4116" t="s">
        <v>3047</v>
      </c>
      <c r="M4116" t="s">
        <v>3915</v>
      </c>
      <c r="N4116" t="s">
        <v>23039</v>
      </c>
      <c r="O4116" t="s">
        <v>3021</v>
      </c>
      <c r="P4116" t="s">
        <v>10851</v>
      </c>
      <c r="Q4116" t="s">
        <v>456</v>
      </c>
      <c r="R4116" t="b">
        <v>0</v>
      </c>
      <c r="S4116">
        <v>10000</v>
      </c>
      <c r="T4116" t="s">
        <v>3013</v>
      </c>
      <c r="U4116" t="s">
        <v>3003</v>
      </c>
      <c r="V4116">
        <v>10</v>
      </c>
      <c r="W4116" t="s">
        <v>3021</v>
      </c>
    </row>
    <row r="4117" spans="1:23" hidden="1" x14ac:dyDescent="0.35">
      <c r="A4117" t="s">
        <v>381</v>
      </c>
      <c r="C4117" s="403">
        <v>44693</v>
      </c>
      <c r="D4117" t="s">
        <v>3556</v>
      </c>
      <c r="E4117" t="s">
        <v>394</v>
      </c>
      <c r="F4117" t="s">
        <v>23040</v>
      </c>
      <c r="G4117" t="s">
        <v>185</v>
      </c>
      <c r="H4117" t="s">
        <v>23041</v>
      </c>
      <c r="I4117" t="s">
        <v>2289</v>
      </c>
      <c r="J4117" t="s">
        <v>89</v>
      </c>
      <c r="K4117" t="s">
        <v>380</v>
      </c>
      <c r="L4117" t="s">
        <v>3041</v>
      </c>
      <c r="M4117" t="s">
        <v>3198</v>
      </c>
      <c r="N4117" t="s">
        <v>9801</v>
      </c>
      <c r="O4117" t="s">
        <v>3021</v>
      </c>
      <c r="P4117" t="s">
        <v>10851</v>
      </c>
      <c r="Q4117" t="s">
        <v>456</v>
      </c>
      <c r="R4117" t="b">
        <v>0</v>
      </c>
      <c r="S4117">
        <v>5000</v>
      </c>
      <c r="T4117" t="s">
        <v>3013</v>
      </c>
      <c r="U4117" t="s">
        <v>3003</v>
      </c>
      <c r="V4117">
        <v>5</v>
      </c>
      <c r="W4117" t="s">
        <v>3021</v>
      </c>
    </row>
    <row r="4118" spans="1:23" hidden="1" x14ac:dyDescent="0.35">
      <c r="A4118" t="s">
        <v>381</v>
      </c>
      <c r="C4118" s="403">
        <v>44693</v>
      </c>
      <c r="D4118" t="s">
        <v>3543</v>
      </c>
      <c r="E4118" t="s">
        <v>943</v>
      </c>
      <c r="F4118" t="s">
        <v>23042</v>
      </c>
      <c r="G4118" t="s">
        <v>23043</v>
      </c>
      <c r="H4118" t="s">
        <v>23044</v>
      </c>
      <c r="I4118" t="s">
        <v>2286</v>
      </c>
      <c r="J4118" t="s">
        <v>89</v>
      </c>
      <c r="K4118" t="s">
        <v>380</v>
      </c>
      <c r="L4118" t="s">
        <v>3041</v>
      </c>
      <c r="M4118" t="s">
        <v>3343</v>
      </c>
      <c r="N4118" t="s">
        <v>23045</v>
      </c>
      <c r="O4118" t="s">
        <v>3012</v>
      </c>
      <c r="P4118" t="s">
        <v>10002</v>
      </c>
      <c r="Q4118" t="s">
        <v>456</v>
      </c>
      <c r="R4118" t="b">
        <v>0</v>
      </c>
      <c r="S4118">
        <v>300</v>
      </c>
      <c r="T4118" t="s">
        <v>3013</v>
      </c>
      <c r="U4118" t="s">
        <v>3003</v>
      </c>
      <c r="V4118">
        <v>0.3</v>
      </c>
      <c r="W4118" t="s">
        <v>3012</v>
      </c>
    </row>
    <row r="4119" spans="1:23" hidden="1" x14ac:dyDescent="0.35">
      <c r="A4119" t="s">
        <v>381</v>
      </c>
      <c r="C4119" s="403">
        <v>44693</v>
      </c>
      <c r="D4119" t="s">
        <v>3543</v>
      </c>
      <c r="E4119" t="s">
        <v>23046</v>
      </c>
      <c r="F4119" t="s">
        <v>23047</v>
      </c>
      <c r="G4119" t="s">
        <v>23048</v>
      </c>
      <c r="H4119" t="s">
        <v>23049</v>
      </c>
      <c r="I4119" t="s">
        <v>2368</v>
      </c>
      <c r="J4119" t="s">
        <v>89</v>
      </c>
      <c r="K4119" t="s">
        <v>380</v>
      </c>
      <c r="L4119" t="s">
        <v>3041</v>
      </c>
      <c r="M4119" t="s">
        <v>3343</v>
      </c>
      <c r="N4119" t="s">
        <v>23050</v>
      </c>
      <c r="O4119" t="s">
        <v>3012</v>
      </c>
      <c r="P4119" t="s">
        <v>10002</v>
      </c>
      <c r="Q4119" t="s">
        <v>456</v>
      </c>
      <c r="R4119" t="b">
        <v>0</v>
      </c>
      <c r="S4119">
        <v>0</v>
      </c>
      <c r="T4119" t="s">
        <v>3648</v>
      </c>
      <c r="U4119" t="s">
        <v>3003</v>
      </c>
      <c r="V4119">
        <v>0</v>
      </c>
      <c r="W4119" t="s">
        <v>3012</v>
      </c>
    </row>
    <row r="4120" spans="1:23" hidden="1" x14ac:dyDescent="0.35">
      <c r="A4120" t="s">
        <v>381</v>
      </c>
      <c r="C4120" s="403">
        <v>44693</v>
      </c>
      <c r="D4120" t="s">
        <v>3543</v>
      </c>
      <c r="E4120" t="s">
        <v>776</v>
      </c>
      <c r="F4120" t="s">
        <v>23051</v>
      </c>
      <c r="G4120" t="s">
        <v>204</v>
      </c>
      <c r="H4120" t="s">
        <v>23052</v>
      </c>
      <c r="I4120" t="s">
        <v>2406</v>
      </c>
      <c r="J4120" t="s">
        <v>89</v>
      </c>
      <c r="K4120" t="s">
        <v>380</v>
      </c>
      <c r="L4120" t="s">
        <v>3041</v>
      </c>
      <c r="M4120" t="s">
        <v>3198</v>
      </c>
      <c r="N4120" t="s">
        <v>10841</v>
      </c>
      <c r="O4120" t="s">
        <v>3012</v>
      </c>
      <c r="P4120" t="s">
        <v>8134</v>
      </c>
      <c r="Q4120" t="s">
        <v>456</v>
      </c>
      <c r="R4120" t="b">
        <v>0</v>
      </c>
      <c r="S4120">
        <v>5000</v>
      </c>
      <c r="T4120" t="s">
        <v>3013</v>
      </c>
      <c r="U4120" t="s">
        <v>3003</v>
      </c>
      <c r="V4120">
        <v>5</v>
      </c>
      <c r="W4120" t="s">
        <v>3012</v>
      </c>
    </row>
    <row r="4121" spans="1:23" hidden="1" x14ac:dyDescent="0.35">
      <c r="A4121" t="s">
        <v>381</v>
      </c>
      <c r="C4121" s="403">
        <v>44693</v>
      </c>
      <c r="D4121" t="s">
        <v>3543</v>
      </c>
      <c r="E4121" t="s">
        <v>2784</v>
      </c>
      <c r="F4121" t="s">
        <v>23053</v>
      </c>
      <c r="G4121" t="s">
        <v>23054</v>
      </c>
      <c r="H4121" t="s">
        <v>23055</v>
      </c>
      <c r="I4121" t="s">
        <v>2339</v>
      </c>
      <c r="J4121" t="s">
        <v>89</v>
      </c>
      <c r="K4121" t="s">
        <v>380</v>
      </c>
      <c r="L4121" t="s">
        <v>3041</v>
      </c>
      <c r="M4121" t="s">
        <v>3198</v>
      </c>
      <c r="N4121" t="s">
        <v>23056</v>
      </c>
      <c r="O4121" t="s">
        <v>3012</v>
      </c>
      <c r="P4121" t="s">
        <v>8134</v>
      </c>
      <c r="Q4121" t="s">
        <v>456</v>
      </c>
      <c r="R4121" t="b">
        <v>0</v>
      </c>
      <c r="S4121">
        <v>0</v>
      </c>
      <c r="T4121" t="s">
        <v>3648</v>
      </c>
      <c r="U4121" t="s">
        <v>3003</v>
      </c>
      <c r="V4121">
        <v>0</v>
      </c>
      <c r="W4121" t="s">
        <v>3012</v>
      </c>
    </row>
    <row r="4122" spans="1:23" hidden="1" x14ac:dyDescent="0.35">
      <c r="A4122" t="s">
        <v>381</v>
      </c>
      <c r="C4122" s="403">
        <v>44693</v>
      </c>
      <c r="D4122" t="s">
        <v>3543</v>
      </c>
      <c r="E4122" t="s">
        <v>957</v>
      </c>
      <c r="F4122" t="s">
        <v>23057</v>
      </c>
      <c r="G4122" t="s">
        <v>23058</v>
      </c>
      <c r="H4122" t="s">
        <v>23059</v>
      </c>
      <c r="I4122" t="s">
        <v>3718</v>
      </c>
      <c r="J4122" t="s">
        <v>89</v>
      </c>
      <c r="K4122" t="s">
        <v>380</v>
      </c>
      <c r="L4122" t="s">
        <v>3041</v>
      </c>
      <c r="M4122" t="s">
        <v>3198</v>
      </c>
      <c r="N4122" t="s">
        <v>9681</v>
      </c>
      <c r="O4122" t="s">
        <v>3012</v>
      </c>
      <c r="P4122" t="s">
        <v>8134</v>
      </c>
      <c r="Q4122" t="s">
        <v>456</v>
      </c>
      <c r="R4122" t="b">
        <v>0</v>
      </c>
      <c r="S4122">
        <v>500</v>
      </c>
      <c r="T4122" t="s">
        <v>3013</v>
      </c>
      <c r="U4122" t="s">
        <v>3003</v>
      </c>
      <c r="V4122">
        <v>0.5</v>
      </c>
      <c r="W4122" t="s">
        <v>3012</v>
      </c>
    </row>
    <row r="4123" spans="1:23" hidden="1" x14ac:dyDescent="0.35">
      <c r="A4123" t="s">
        <v>381</v>
      </c>
      <c r="C4123" s="403">
        <v>44693</v>
      </c>
      <c r="D4123" t="s">
        <v>3543</v>
      </c>
      <c r="E4123" t="s">
        <v>664</v>
      </c>
      <c r="F4123" t="s">
        <v>23060</v>
      </c>
      <c r="G4123" t="s">
        <v>2362</v>
      </c>
      <c r="H4123" t="s">
        <v>23061</v>
      </c>
      <c r="I4123" t="s">
        <v>2249</v>
      </c>
      <c r="J4123" t="s">
        <v>89</v>
      </c>
      <c r="K4123" t="s">
        <v>380</v>
      </c>
      <c r="L4123" t="s">
        <v>9081</v>
      </c>
      <c r="M4123" t="s">
        <v>1798</v>
      </c>
      <c r="N4123" t="s">
        <v>23062</v>
      </c>
      <c r="O4123" t="s">
        <v>3021</v>
      </c>
      <c r="P4123" t="s">
        <v>9083</v>
      </c>
      <c r="Q4123" t="s">
        <v>456</v>
      </c>
      <c r="R4123" t="b">
        <v>0</v>
      </c>
      <c r="S4123">
        <v>5000</v>
      </c>
      <c r="T4123" t="s">
        <v>3013</v>
      </c>
      <c r="U4123" t="s">
        <v>3003</v>
      </c>
      <c r="V4123">
        <v>5</v>
      </c>
      <c r="W4123" t="s">
        <v>3021</v>
      </c>
    </row>
    <row r="4124" spans="1:23" hidden="1" x14ac:dyDescent="0.35">
      <c r="A4124" t="s">
        <v>381</v>
      </c>
      <c r="C4124" s="403">
        <v>44693</v>
      </c>
      <c r="D4124" t="s">
        <v>3543</v>
      </c>
      <c r="E4124" t="s">
        <v>653</v>
      </c>
      <c r="F4124" t="s">
        <v>23063</v>
      </c>
      <c r="G4124" t="s">
        <v>2464</v>
      </c>
      <c r="H4124" t="s">
        <v>23064</v>
      </c>
      <c r="I4124" t="s">
        <v>2435</v>
      </c>
      <c r="J4124" t="s">
        <v>89</v>
      </c>
      <c r="K4124" t="s">
        <v>380</v>
      </c>
      <c r="L4124" t="s">
        <v>9417</v>
      </c>
      <c r="M4124" t="s">
        <v>1798</v>
      </c>
      <c r="N4124" t="s">
        <v>23065</v>
      </c>
      <c r="O4124" t="s">
        <v>3021</v>
      </c>
      <c r="P4124" t="s">
        <v>18053</v>
      </c>
      <c r="Q4124" t="s">
        <v>456</v>
      </c>
      <c r="R4124" t="b">
        <v>0</v>
      </c>
      <c r="S4124">
        <v>3000</v>
      </c>
      <c r="T4124" t="s">
        <v>3013</v>
      </c>
      <c r="U4124" t="s">
        <v>3003</v>
      </c>
      <c r="V4124">
        <v>3</v>
      </c>
      <c r="W4124" t="s">
        <v>3021</v>
      </c>
    </row>
    <row r="4125" spans="1:23" hidden="1" x14ac:dyDescent="0.35">
      <c r="A4125" t="s">
        <v>381</v>
      </c>
      <c r="C4125" s="403">
        <v>44693</v>
      </c>
      <c r="D4125" t="s">
        <v>3543</v>
      </c>
      <c r="E4125" t="s">
        <v>893</v>
      </c>
      <c r="F4125" t="s">
        <v>23066</v>
      </c>
      <c r="G4125" t="s">
        <v>2833</v>
      </c>
      <c r="H4125" t="s">
        <v>23067</v>
      </c>
      <c r="I4125" t="s">
        <v>23068</v>
      </c>
      <c r="J4125" t="s">
        <v>89</v>
      </c>
      <c r="K4125" t="s">
        <v>380</v>
      </c>
      <c r="L4125" t="s">
        <v>3047</v>
      </c>
      <c r="M4125" t="s">
        <v>7878</v>
      </c>
      <c r="N4125" t="s">
        <v>17850</v>
      </c>
      <c r="O4125" t="s">
        <v>3012</v>
      </c>
      <c r="P4125" t="s">
        <v>9691</v>
      </c>
      <c r="Q4125" t="s">
        <v>456</v>
      </c>
      <c r="R4125" t="b">
        <v>0</v>
      </c>
      <c r="S4125">
        <v>0</v>
      </c>
      <c r="T4125" t="s">
        <v>3648</v>
      </c>
      <c r="U4125" t="s">
        <v>3003</v>
      </c>
      <c r="V4125">
        <v>0</v>
      </c>
      <c r="W4125" t="s">
        <v>3012</v>
      </c>
    </row>
    <row r="4126" spans="1:23" hidden="1" x14ac:dyDescent="0.35">
      <c r="A4126" t="s">
        <v>381</v>
      </c>
      <c r="C4126" s="403">
        <v>44693</v>
      </c>
      <c r="D4126" t="s">
        <v>3661</v>
      </c>
      <c r="E4126" t="s">
        <v>392</v>
      </c>
      <c r="F4126" t="s">
        <v>23069</v>
      </c>
      <c r="G4126" t="s">
        <v>191</v>
      </c>
      <c r="H4126" t="s">
        <v>23070</v>
      </c>
      <c r="I4126" t="s">
        <v>2386</v>
      </c>
      <c r="J4126" t="s">
        <v>89</v>
      </c>
      <c r="K4126" t="s">
        <v>380</v>
      </c>
      <c r="L4126" t="s">
        <v>8972</v>
      </c>
      <c r="M4126" t="s">
        <v>1798</v>
      </c>
      <c r="N4126" t="s">
        <v>9076</v>
      </c>
      <c r="O4126" t="s">
        <v>3021</v>
      </c>
      <c r="P4126" t="s">
        <v>8974</v>
      </c>
      <c r="Q4126" t="s">
        <v>456</v>
      </c>
      <c r="R4126" t="b">
        <v>0</v>
      </c>
      <c r="S4126">
        <v>7000</v>
      </c>
      <c r="T4126" t="s">
        <v>3013</v>
      </c>
      <c r="U4126" t="s">
        <v>3003</v>
      </c>
      <c r="V4126">
        <v>7</v>
      </c>
      <c r="W4126" t="s">
        <v>3021</v>
      </c>
    </row>
    <row r="4127" spans="1:23" hidden="1" x14ac:dyDescent="0.35">
      <c r="A4127" t="s">
        <v>381</v>
      </c>
      <c r="C4127" s="403">
        <v>44693</v>
      </c>
      <c r="D4127" t="s">
        <v>3543</v>
      </c>
      <c r="E4127" t="s">
        <v>480</v>
      </c>
      <c r="F4127" t="s">
        <v>23071</v>
      </c>
      <c r="G4127" t="s">
        <v>481</v>
      </c>
      <c r="H4127" t="s">
        <v>23072</v>
      </c>
      <c r="I4127" t="s">
        <v>2268</v>
      </c>
      <c r="J4127" t="s">
        <v>94</v>
      </c>
      <c r="K4127" t="s">
        <v>456</v>
      </c>
      <c r="L4127" t="s">
        <v>8898</v>
      </c>
      <c r="M4127" t="s">
        <v>4750</v>
      </c>
      <c r="N4127" t="s">
        <v>23073</v>
      </c>
      <c r="O4127" t="s">
        <v>3021</v>
      </c>
      <c r="P4127" t="s">
        <v>8900</v>
      </c>
      <c r="Q4127" t="s">
        <v>456</v>
      </c>
      <c r="R4127" t="b">
        <v>0</v>
      </c>
      <c r="S4127">
        <v>15000</v>
      </c>
      <c r="T4127" t="s">
        <v>3013</v>
      </c>
      <c r="U4127" t="s">
        <v>3003</v>
      </c>
      <c r="V4127">
        <v>15</v>
      </c>
      <c r="W4127" t="s">
        <v>3021</v>
      </c>
    </row>
    <row r="4128" spans="1:23" hidden="1" x14ac:dyDescent="0.35">
      <c r="A4128" t="s">
        <v>381</v>
      </c>
      <c r="C4128" s="403">
        <v>44693</v>
      </c>
      <c r="D4128" t="s">
        <v>3543</v>
      </c>
      <c r="E4128" t="s">
        <v>23074</v>
      </c>
      <c r="F4128" t="s">
        <v>23075</v>
      </c>
      <c r="G4128" t="s">
        <v>23076</v>
      </c>
      <c r="H4128" t="s">
        <v>23077</v>
      </c>
      <c r="I4128" t="s">
        <v>2234</v>
      </c>
      <c r="J4128" t="s">
        <v>94</v>
      </c>
      <c r="K4128" t="s">
        <v>456</v>
      </c>
      <c r="L4128" t="s">
        <v>3120</v>
      </c>
      <c r="M4128" t="s">
        <v>3284</v>
      </c>
      <c r="N4128" t="s">
        <v>23078</v>
      </c>
      <c r="O4128" t="s">
        <v>3012</v>
      </c>
      <c r="P4128" t="s">
        <v>10894</v>
      </c>
      <c r="Q4128" t="s">
        <v>456</v>
      </c>
      <c r="R4128" t="b">
        <v>0</v>
      </c>
      <c r="S4128">
        <v>4000</v>
      </c>
      <c r="T4128" t="s">
        <v>3002</v>
      </c>
      <c r="U4128" t="s">
        <v>3003</v>
      </c>
      <c r="V4128">
        <v>4</v>
      </c>
      <c r="W4128" t="s">
        <v>3012</v>
      </c>
    </row>
    <row r="4129" spans="1:23" hidden="1" x14ac:dyDescent="0.35">
      <c r="A4129" t="s">
        <v>419</v>
      </c>
      <c r="C4129" s="403">
        <v>44692</v>
      </c>
      <c r="D4129" t="s">
        <v>3543</v>
      </c>
      <c r="E4129" t="s">
        <v>23079</v>
      </c>
      <c r="F4129" t="s">
        <v>23080</v>
      </c>
      <c r="G4129" t="s">
        <v>23081</v>
      </c>
      <c r="H4129" t="s">
        <v>23082</v>
      </c>
      <c r="I4129" t="s">
        <v>2391</v>
      </c>
      <c r="J4129" t="s">
        <v>92</v>
      </c>
      <c r="K4129" t="s">
        <v>407</v>
      </c>
      <c r="L4129" t="s">
        <v>3047</v>
      </c>
      <c r="M4129" t="s">
        <v>8329</v>
      </c>
      <c r="N4129" t="s">
        <v>23083</v>
      </c>
      <c r="O4129" t="s">
        <v>3021</v>
      </c>
      <c r="P4129" t="s">
        <v>3785</v>
      </c>
      <c r="Q4129" t="s">
        <v>497</v>
      </c>
      <c r="R4129" t="b">
        <v>0</v>
      </c>
      <c r="S4129">
        <v>3000</v>
      </c>
      <c r="T4129" t="s">
        <v>3002</v>
      </c>
      <c r="U4129" t="s">
        <v>3003</v>
      </c>
      <c r="V4129">
        <v>3</v>
      </c>
      <c r="W4129" t="s">
        <v>3021</v>
      </c>
    </row>
    <row r="4130" spans="1:23" hidden="1" x14ac:dyDescent="0.35">
      <c r="A4130" t="s">
        <v>419</v>
      </c>
      <c r="C4130" s="403">
        <v>44692</v>
      </c>
      <c r="D4130" t="s">
        <v>3543</v>
      </c>
      <c r="E4130" t="s">
        <v>23084</v>
      </c>
      <c r="F4130" t="s">
        <v>23085</v>
      </c>
      <c r="G4130" t="s">
        <v>2509</v>
      </c>
      <c r="H4130" t="s">
        <v>23086</v>
      </c>
      <c r="I4130" t="s">
        <v>2509</v>
      </c>
      <c r="J4130" t="s">
        <v>92</v>
      </c>
      <c r="K4130" t="s">
        <v>407</v>
      </c>
      <c r="L4130" t="s">
        <v>3047</v>
      </c>
      <c r="M4130" t="s">
        <v>8329</v>
      </c>
      <c r="N4130" t="s">
        <v>23083</v>
      </c>
      <c r="O4130" t="s">
        <v>3012</v>
      </c>
      <c r="P4130" t="s">
        <v>3785</v>
      </c>
      <c r="Q4130" t="s">
        <v>497</v>
      </c>
      <c r="R4130" t="b">
        <v>0</v>
      </c>
      <c r="S4130">
        <v>1000</v>
      </c>
      <c r="T4130" t="s">
        <v>3002</v>
      </c>
      <c r="U4130" t="s">
        <v>3003</v>
      </c>
      <c r="V4130">
        <v>1</v>
      </c>
      <c r="W4130" t="s">
        <v>3012</v>
      </c>
    </row>
    <row r="4131" spans="1:23" hidden="1" x14ac:dyDescent="0.35">
      <c r="A4131" t="s">
        <v>2189</v>
      </c>
      <c r="C4131" s="403">
        <v>44692</v>
      </c>
      <c r="D4131" t="s">
        <v>3543</v>
      </c>
      <c r="E4131" t="s">
        <v>23087</v>
      </c>
      <c r="F4131" t="s">
        <v>23088</v>
      </c>
      <c r="G4131" t="s">
        <v>23089</v>
      </c>
      <c r="H4131" t="s">
        <v>23090</v>
      </c>
      <c r="I4131" t="s">
        <v>23091</v>
      </c>
      <c r="J4131" t="s">
        <v>98</v>
      </c>
      <c r="K4131" t="s">
        <v>2189</v>
      </c>
      <c r="L4131" t="s">
        <v>3205</v>
      </c>
      <c r="M4131" t="s">
        <v>5729</v>
      </c>
      <c r="N4131" t="s">
        <v>23092</v>
      </c>
      <c r="O4131" t="s">
        <v>3012</v>
      </c>
      <c r="P4131" t="s">
        <v>4683</v>
      </c>
      <c r="Q4131" t="s">
        <v>2189</v>
      </c>
      <c r="R4131" t="b">
        <v>0</v>
      </c>
      <c r="S4131">
        <v>3000</v>
      </c>
      <c r="T4131" t="s">
        <v>3002</v>
      </c>
      <c r="U4131" t="s">
        <v>3003</v>
      </c>
      <c r="V4131">
        <v>3</v>
      </c>
      <c r="W4131" t="s">
        <v>3012</v>
      </c>
    </row>
    <row r="4132" spans="1:23" hidden="1" x14ac:dyDescent="0.35">
      <c r="A4132" t="s">
        <v>2189</v>
      </c>
      <c r="C4132" s="403">
        <v>44692</v>
      </c>
      <c r="D4132" t="s">
        <v>3543</v>
      </c>
      <c r="E4132" t="s">
        <v>23093</v>
      </c>
      <c r="F4132" t="s">
        <v>23094</v>
      </c>
      <c r="G4132" t="s">
        <v>23095</v>
      </c>
      <c r="H4132" t="s">
        <v>23096</v>
      </c>
      <c r="I4132" t="s">
        <v>2503</v>
      </c>
      <c r="J4132" t="s">
        <v>98</v>
      </c>
      <c r="K4132" t="s">
        <v>2189</v>
      </c>
      <c r="L4132" t="s">
        <v>3205</v>
      </c>
      <c r="M4132" t="s">
        <v>3206</v>
      </c>
      <c r="N4132" t="s">
        <v>23097</v>
      </c>
      <c r="O4132" t="s">
        <v>3012</v>
      </c>
      <c r="P4132" t="s">
        <v>4683</v>
      </c>
      <c r="Q4132" t="s">
        <v>2189</v>
      </c>
      <c r="R4132" t="b">
        <v>0</v>
      </c>
      <c r="S4132">
        <v>5000</v>
      </c>
      <c r="T4132" t="s">
        <v>3002</v>
      </c>
      <c r="U4132" t="s">
        <v>3003</v>
      </c>
      <c r="V4132">
        <v>5</v>
      </c>
      <c r="W4132" t="s">
        <v>3012</v>
      </c>
    </row>
    <row r="4133" spans="1:23" hidden="1" x14ac:dyDescent="0.35">
      <c r="A4133" t="s">
        <v>419</v>
      </c>
      <c r="C4133" s="403">
        <v>44691</v>
      </c>
      <c r="D4133" t="s">
        <v>3543</v>
      </c>
      <c r="E4133" t="s">
        <v>23098</v>
      </c>
      <c r="F4133" t="s">
        <v>23099</v>
      </c>
      <c r="G4133" t="s">
        <v>23100</v>
      </c>
      <c r="H4133" t="s">
        <v>23101</v>
      </c>
      <c r="I4133" t="s">
        <v>13578</v>
      </c>
      <c r="J4133" t="s">
        <v>92</v>
      </c>
      <c r="K4133" t="s">
        <v>407</v>
      </c>
      <c r="L4133" t="s">
        <v>3047</v>
      </c>
      <c r="M4133" t="s">
        <v>8168</v>
      </c>
      <c r="N4133" t="s">
        <v>8169</v>
      </c>
      <c r="O4133" t="s">
        <v>3012</v>
      </c>
      <c r="P4133" t="s">
        <v>8170</v>
      </c>
      <c r="Q4133" t="s">
        <v>497</v>
      </c>
      <c r="R4133" t="b">
        <v>0</v>
      </c>
      <c r="S4133">
        <v>5000</v>
      </c>
      <c r="T4133" t="s">
        <v>3002</v>
      </c>
      <c r="U4133" t="s">
        <v>3003</v>
      </c>
      <c r="V4133">
        <v>5</v>
      </c>
      <c r="W4133" t="s">
        <v>3012</v>
      </c>
    </row>
    <row r="4134" spans="1:23" hidden="1" x14ac:dyDescent="0.35">
      <c r="A4134" t="s">
        <v>419</v>
      </c>
      <c r="C4134" s="403">
        <v>44691</v>
      </c>
      <c r="D4134" t="s">
        <v>3661</v>
      </c>
      <c r="E4134" t="s">
        <v>23102</v>
      </c>
      <c r="F4134" t="s">
        <v>23103</v>
      </c>
      <c r="G4134" t="s">
        <v>23104</v>
      </c>
      <c r="H4134" t="s">
        <v>23105</v>
      </c>
      <c r="I4134" t="s">
        <v>2310</v>
      </c>
      <c r="J4134" t="s">
        <v>92</v>
      </c>
      <c r="K4134" t="s">
        <v>407</v>
      </c>
      <c r="L4134" t="s">
        <v>3047</v>
      </c>
      <c r="M4134" t="s">
        <v>8168</v>
      </c>
      <c r="N4134" t="s">
        <v>22658</v>
      </c>
      <c r="O4134" t="s">
        <v>3030</v>
      </c>
      <c r="P4134" t="s">
        <v>8170</v>
      </c>
      <c r="Q4134" t="s">
        <v>497</v>
      </c>
      <c r="R4134" t="b">
        <v>0</v>
      </c>
      <c r="S4134">
        <v>10000</v>
      </c>
      <c r="T4134" t="s">
        <v>3002</v>
      </c>
      <c r="U4134" t="s">
        <v>3003</v>
      </c>
      <c r="V4134">
        <v>10</v>
      </c>
      <c r="W4134" t="s">
        <v>3030</v>
      </c>
    </row>
    <row r="4135" spans="1:23" hidden="1" x14ac:dyDescent="0.35">
      <c r="A4135" t="s">
        <v>419</v>
      </c>
      <c r="C4135" s="403">
        <v>44691</v>
      </c>
      <c r="D4135" t="s">
        <v>3543</v>
      </c>
      <c r="E4135" t="s">
        <v>23106</v>
      </c>
      <c r="F4135" t="s">
        <v>23107</v>
      </c>
      <c r="G4135" t="s">
        <v>3691</v>
      </c>
      <c r="H4135" t="s">
        <v>15306</v>
      </c>
      <c r="I4135" t="s">
        <v>2705</v>
      </c>
      <c r="J4135" t="s">
        <v>92</v>
      </c>
      <c r="K4135" t="s">
        <v>407</v>
      </c>
      <c r="L4135" t="s">
        <v>3047</v>
      </c>
      <c r="M4135" t="s">
        <v>8168</v>
      </c>
      <c r="N4135" t="s">
        <v>23108</v>
      </c>
      <c r="O4135" t="s">
        <v>1798</v>
      </c>
      <c r="P4135" t="s">
        <v>8170</v>
      </c>
      <c r="Q4135" t="s">
        <v>497</v>
      </c>
      <c r="R4135" t="b">
        <v>0</v>
      </c>
      <c r="S4135">
        <v>10000</v>
      </c>
      <c r="T4135" t="s">
        <v>3002</v>
      </c>
      <c r="U4135" t="s">
        <v>3003</v>
      </c>
      <c r="V4135">
        <v>10</v>
      </c>
      <c r="W4135" t="s">
        <v>9935</v>
      </c>
    </row>
    <row r="4136" spans="1:23" hidden="1" x14ac:dyDescent="0.35">
      <c r="A4136" t="s">
        <v>2189</v>
      </c>
      <c r="C4136" s="403">
        <v>44691</v>
      </c>
      <c r="D4136" t="s">
        <v>3543</v>
      </c>
      <c r="E4136" t="s">
        <v>23109</v>
      </c>
      <c r="F4136" t="s">
        <v>23110</v>
      </c>
      <c r="G4136" t="s">
        <v>23111</v>
      </c>
      <c r="H4136" t="s">
        <v>23112</v>
      </c>
      <c r="I4136" t="s">
        <v>2405</v>
      </c>
      <c r="J4136" t="s">
        <v>100</v>
      </c>
      <c r="K4136" t="s">
        <v>293</v>
      </c>
      <c r="L4136" t="s">
        <v>3071</v>
      </c>
      <c r="M4136" t="s">
        <v>1798</v>
      </c>
      <c r="N4136" t="s">
        <v>23113</v>
      </c>
      <c r="O4136" t="s">
        <v>3012</v>
      </c>
      <c r="P4136" t="s">
        <v>3732</v>
      </c>
      <c r="Q4136" t="s">
        <v>293</v>
      </c>
      <c r="R4136" t="b">
        <v>0</v>
      </c>
      <c r="S4136">
        <v>3000</v>
      </c>
      <c r="T4136" t="s">
        <v>3002</v>
      </c>
      <c r="U4136" t="s">
        <v>3003</v>
      </c>
      <c r="V4136">
        <v>3</v>
      </c>
      <c r="W4136" t="s">
        <v>3012</v>
      </c>
    </row>
    <row r="4137" spans="1:23" hidden="1" x14ac:dyDescent="0.35">
      <c r="A4137" t="s">
        <v>2189</v>
      </c>
      <c r="C4137" s="403">
        <v>44691</v>
      </c>
      <c r="D4137" t="s">
        <v>3543</v>
      </c>
      <c r="E4137" t="s">
        <v>23114</v>
      </c>
      <c r="F4137" t="s">
        <v>23115</v>
      </c>
      <c r="G4137" t="s">
        <v>19419</v>
      </c>
      <c r="H4137" t="s">
        <v>23116</v>
      </c>
      <c r="I4137" t="s">
        <v>2734</v>
      </c>
      <c r="J4137" t="s">
        <v>100</v>
      </c>
      <c r="K4137" t="s">
        <v>293</v>
      </c>
      <c r="L4137" t="s">
        <v>3071</v>
      </c>
      <c r="M4137" t="s">
        <v>1798</v>
      </c>
      <c r="N4137" t="s">
        <v>23117</v>
      </c>
      <c r="O4137" t="s">
        <v>3012</v>
      </c>
      <c r="P4137" t="s">
        <v>3732</v>
      </c>
      <c r="Q4137" t="s">
        <v>293</v>
      </c>
      <c r="R4137" t="b">
        <v>0</v>
      </c>
      <c r="S4137">
        <v>2000</v>
      </c>
      <c r="T4137" t="s">
        <v>3002</v>
      </c>
      <c r="U4137" t="s">
        <v>3003</v>
      </c>
      <c r="V4137">
        <v>2</v>
      </c>
      <c r="W4137" t="s">
        <v>3012</v>
      </c>
    </row>
    <row r="4138" spans="1:23" hidden="1" x14ac:dyDescent="0.35">
      <c r="A4138" t="s">
        <v>2189</v>
      </c>
      <c r="C4138" s="403">
        <v>44691</v>
      </c>
      <c r="D4138" t="s">
        <v>3543</v>
      </c>
      <c r="E4138" t="s">
        <v>23118</v>
      </c>
      <c r="F4138" t="s">
        <v>23119</v>
      </c>
      <c r="G4138" t="s">
        <v>23120</v>
      </c>
      <c r="H4138" t="s">
        <v>23121</v>
      </c>
      <c r="I4138" t="s">
        <v>2469</v>
      </c>
      <c r="J4138" t="s">
        <v>98</v>
      </c>
      <c r="K4138" t="s">
        <v>2189</v>
      </c>
      <c r="L4138" t="s">
        <v>3205</v>
      </c>
      <c r="M4138" t="s">
        <v>5636</v>
      </c>
      <c r="N4138" t="s">
        <v>23122</v>
      </c>
      <c r="O4138" t="s">
        <v>3012</v>
      </c>
      <c r="P4138" t="s">
        <v>5638</v>
      </c>
      <c r="Q4138" t="s">
        <v>2189</v>
      </c>
      <c r="R4138" t="b">
        <v>0</v>
      </c>
      <c r="S4138">
        <v>4000</v>
      </c>
      <c r="T4138" t="s">
        <v>3002</v>
      </c>
      <c r="U4138" t="s">
        <v>3003</v>
      </c>
      <c r="V4138">
        <v>4</v>
      </c>
      <c r="W4138" t="s">
        <v>3012</v>
      </c>
    </row>
    <row r="4139" spans="1:23" hidden="1" x14ac:dyDescent="0.35">
      <c r="A4139" t="s">
        <v>419</v>
      </c>
      <c r="C4139" s="403">
        <v>44691</v>
      </c>
      <c r="D4139" t="s">
        <v>3661</v>
      </c>
      <c r="E4139" t="s">
        <v>783</v>
      </c>
      <c r="F4139" t="s">
        <v>23123</v>
      </c>
      <c r="G4139" t="s">
        <v>2349</v>
      </c>
      <c r="H4139" t="s">
        <v>23124</v>
      </c>
      <c r="I4139" t="s">
        <v>7332</v>
      </c>
      <c r="J4139" t="s">
        <v>2260</v>
      </c>
      <c r="K4139" t="s">
        <v>407</v>
      </c>
      <c r="L4139" t="s">
        <v>3764</v>
      </c>
      <c r="M4139" t="s">
        <v>23125</v>
      </c>
      <c r="N4139" t="s">
        <v>23126</v>
      </c>
      <c r="O4139" t="s">
        <v>3021</v>
      </c>
      <c r="P4139" t="s">
        <v>15955</v>
      </c>
      <c r="Q4139" t="s">
        <v>497</v>
      </c>
      <c r="R4139" t="b">
        <v>0</v>
      </c>
      <c r="S4139">
        <v>10000</v>
      </c>
      <c r="T4139" t="s">
        <v>3013</v>
      </c>
      <c r="U4139" t="s">
        <v>3003</v>
      </c>
      <c r="V4139">
        <v>10</v>
      </c>
      <c r="W4139" t="s">
        <v>3021</v>
      </c>
    </row>
    <row r="4140" spans="1:23" hidden="1" x14ac:dyDescent="0.35">
      <c r="A4140" t="s">
        <v>419</v>
      </c>
      <c r="C4140" s="403">
        <v>44691</v>
      </c>
      <c r="D4140" t="s">
        <v>3543</v>
      </c>
      <c r="E4140" t="s">
        <v>23127</v>
      </c>
      <c r="F4140" t="s">
        <v>23128</v>
      </c>
      <c r="G4140" t="s">
        <v>23129</v>
      </c>
      <c r="H4140" t="s">
        <v>23130</v>
      </c>
      <c r="I4140" t="s">
        <v>2352</v>
      </c>
      <c r="J4140" t="s">
        <v>92</v>
      </c>
      <c r="K4140" t="s">
        <v>407</v>
      </c>
      <c r="L4140" t="s">
        <v>14477</v>
      </c>
      <c r="M4140" t="s">
        <v>23131</v>
      </c>
      <c r="N4140" t="s">
        <v>23132</v>
      </c>
      <c r="O4140" t="s">
        <v>3021</v>
      </c>
      <c r="P4140" t="s">
        <v>23131</v>
      </c>
      <c r="Q4140" t="s">
        <v>497</v>
      </c>
      <c r="R4140" t="b">
        <v>0</v>
      </c>
      <c r="S4140">
        <v>2000</v>
      </c>
      <c r="T4140" t="s">
        <v>3002</v>
      </c>
      <c r="U4140" t="s">
        <v>3003</v>
      </c>
      <c r="V4140">
        <v>2</v>
      </c>
      <c r="W4140" t="s">
        <v>3021</v>
      </c>
    </row>
    <row r="4141" spans="1:23" hidden="1" x14ac:dyDescent="0.35">
      <c r="A4141" t="s">
        <v>419</v>
      </c>
      <c r="C4141" s="403">
        <v>44691</v>
      </c>
      <c r="D4141" t="s">
        <v>3543</v>
      </c>
      <c r="E4141" t="s">
        <v>1695</v>
      </c>
      <c r="F4141" t="s">
        <v>23133</v>
      </c>
      <c r="G4141" t="s">
        <v>1697</v>
      </c>
      <c r="H4141" t="s">
        <v>23134</v>
      </c>
      <c r="I4141" t="s">
        <v>1697</v>
      </c>
      <c r="J4141" t="s">
        <v>96</v>
      </c>
      <c r="K4141" t="s">
        <v>544</v>
      </c>
      <c r="L4141" t="s">
        <v>9337</v>
      </c>
      <c r="M4141" t="s">
        <v>4750</v>
      </c>
      <c r="N4141" t="s">
        <v>23135</v>
      </c>
      <c r="O4141" t="s">
        <v>3030</v>
      </c>
      <c r="P4141" t="s">
        <v>9339</v>
      </c>
      <c r="Q4141" t="s">
        <v>499</v>
      </c>
      <c r="R4141" t="b">
        <v>0</v>
      </c>
      <c r="S4141">
        <v>30000</v>
      </c>
      <c r="T4141" t="s">
        <v>3013</v>
      </c>
      <c r="U4141" t="s">
        <v>3003</v>
      </c>
      <c r="V4141">
        <v>30</v>
      </c>
      <c r="W4141" t="s">
        <v>3030</v>
      </c>
    </row>
    <row r="4142" spans="1:23" hidden="1" x14ac:dyDescent="0.35">
      <c r="A4142" t="s">
        <v>419</v>
      </c>
      <c r="C4142" s="403">
        <v>44691</v>
      </c>
      <c r="D4142" t="s">
        <v>3661</v>
      </c>
      <c r="E4142" t="s">
        <v>23136</v>
      </c>
      <c r="F4142" t="s">
        <v>23137</v>
      </c>
      <c r="G4142" t="s">
        <v>2301</v>
      </c>
      <c r="H4142" t="s">
        <v>23138</v>
      </c>
      <c r="I4142" t="s">
        <v>2301</v>
      </c>
      <c r="J4142" t="s">
        <v>96</v>
      </c>
      <c r="K4142" t="s">
        <v>544</v>
      </c>
      <c r="L4142" t="s">
        <v>9337</v>
      </c>
      <c r="M4142" t="s">
        <v>7352</v>
      </c>
      <c r="N4142" t="s">
        <v>23139</v>
      </c>
      <c r="O4142" t="s">
        <v>3001</v>
      </c>
      <c r="P4142" t="s">
        <v>9833</v>
      </c>
      <c r="Q4142" t="s">
        <v>499</v>
      </c>
      <c r="R4142" t="b">
        <v>0</v>
      </c>
      <c r="S4142">
        <v>40000</v>
      </c>
      <c r="T4142" t="s">
        <v>3002</v>
      </c>
      <c r="U4142" t="s">
        <v>3003</v>
      </c>
      <c r="V4142">
        <v>40</v>
      </c>
      <c r="W4142" t="s">
        <v>3001</v>
      </c>
    </row>
    <row r="4143" spans="1:23" hidden="1" x14ac:dyDescent="0.35">
      <c r="A4143" t="s">
        <v>419</v>
      </c>
      <c r="C4143" s="403">
        <v>44689</v>
      </c>
      <c r="D4143" t="s">
        <v>3543</v>
      </c>
      <c r="E4143" t="s">
        <v>23140</v>
      </c>
      <c r="F4143" t="s">
        <v>23141</v>
      </c>
      <c r="G4143" t="s">
        <v>23142</v>
      </c>
      <c r="H4143" t="s">
        <v>23143</v>
      </c>
      <c r="I4143" t="s">
        <v>2299</v>
      </c>
      <c r="J4143" t="s">
        <v>92</v>
      </c>
      <c r="K4143" t="s">
        <v>407</v>
      </c>
      <c r="L4143" t="s">
        <v>3764</v>
      </c>
      <c r="M4143" t="s">
        <v>8177</v>
      </c>
      <c r="N4143" t="s">
        <v>23144</v>
      </c>
      <c r="O4143" t="s">
        <v>3012</v>
      </c>
      <c r="P4143" t="s">
        <v>8177</v>
      </c>
      <c r="Q4143" t="s">
        <v>497</v>
      </c>
      <c r="R4143" t="b">
        <v>0</v>
      </c>
      <c r="S4143">
        <v>2000</v>
      </c>
      <c r="T4143" t="s">
        <v>3002</v>
      </c>
      <c r="U4143" t="s">
        <v>3003</v>
      </c>
      <c r="V4143">
        <v>2</v>
      </c>
      <c r="W4143" t="s">
        <v>3012</v>
      </c>
    </row>
    <row r="4144" spans="1:23" hidden="1" x14ac:dyDescent="0.35">
      <c r="A4144" t="s">
        <v>419</v>
      </c>
      <c r="C4144" s="403">
        <v>44689</v>
      </c>
      <c r="D4144" t="s">
        <v>3543</v>
      </c>
      <c r="E4144" t="s">
        <v>23145</v>
      </c>
      <c r="F4144" t="s">
        <v>23146</v>
      </c>
      <c r="G4144" t="s">
        <v>23147</v>
      </c>
      <c r="H4144" t="s">
        <v>23148</v>
      </c>
      <c r="I4144" t="s">
        <v>475</v>
      </c>
      <c r="J4144" t="s">
        <v>92</v>
      </c>
      <c r="K4144" t="s">
        <v>407</v>
      </c>
      <c r="L4144" t="s">
        <v>3764</v>
      </c>
      <c r="M4144" t="s">
        <v>8175</v>
      </c>
      <c r="N4144" t="s">
        <v>22569</v>
      </c>
      <c r="O4144" t="s">
        <v>3012</v>
      </c>
      <c r="P4144" t="s">
        <v>8177</v>
      </c>
      <c r="Q4144" t="s">
        <v>497</v>
      </c>
      <c r="R4144" t="b">
        <v>0</v>
      </c>
      <c r="S4144">
        <v>3000</v>
      </c>
      <c r="T4144" t="s">
        <v>3002</v>
      </c>
      <c r="U4144" t="s">
        <v>3003</v>
      </c>
      <c r="V4144">
        <v>3</v>
      </c>
      <c r="W4144" t="s">
        <v>3012</v>
      </c>
    </row>
    <row r="4145" spans="1:23" hidden="1" x14ac:dyDescent="0.35">
      <c r="A4145" t="s">
        <v>419</v>
      </c>
      <c r="C4145" s="403">
        <v>44689</v>
      </c>
      <c r="D4145" t="s">
        <v>3543</v>
      </c>
      <c r="E4145" t="s">
        <v>23149</v>
      </c>
      <c r="F4145" t="s">
        <v>23150</v>
      </c>
      <c r="G4145" t="s">
        <v>2361</v>
      </c>
      <c r="H4145" t="s">
        <v>23151</v>
      </c>
      <c r="I4145" t="s">
        <v>2361</v>
      </c>
      <c r="J4145" t="s">
        <v>92</v>
      </c>
      <c r="K4145" t="s">
        <v>407</v>
      </c>
      <c r="L4145" t="s">
        <v>3764</v>
      </c>
      <c r="M4145" t="s">
        <v>8175</v>
      </c>
      <c r="N4145" t="s">
        <v>22569</v>
      </c>
      <c r="O4145" t="s">
        <v>3021</v>
      </c>
      <c r="P4145" t="s">
        <v>8177</v>
      </c>
      <c r="Q4145" t="s">
        <v>497</v>
      </c>
      <c r="R4145" t="b">
        <v>0</v>
      </c>
      <c r="S4145">
        <v>5000</v>
      </c>
      <c r="T4145" t="s">
        <v>3002</v>
      </c>
      <c r="U4145" t="s">
        <v>3003</v>
      </c>
      <c r="V4145">
        <v>5</v>
      </c>
      <c r="W4145" t="s">
        <v>3021</v>
      </c>
    </row>
    <row r="4146" spans="1:23" hidden="1" x14ac:dyDescent="0.35">
      <c r="A4146" t="s">
        <v>2189</v>
      </c>
      <c r="C4146" s="403">
        <v>44689</v>
      </c>
      <c r="D4146" t="s">
        <v>3543</v>
      </c>
      <c r="E4146" t="s">
        <v>23152</v>
      </c>
      <c r="F4146" t="s">
        <v>23153</v>
      </c>
      <c r="G4146" t="s">
        <v>23154</v>
      </c>
      <c r="H4146" t="s">
        <v>23155</v>
      </c>
      <c r="I4146" t="s">
        <v>799</v>
      </c>
      <c r="J4146" t="s">
        <v>100</v>
      </c>
      <c r="K4146" t="s">
        <v>293</v>
      </c>
      <c r="L4146" t="s">
        <v>10761</v>
      </c>
      <c r="M4146" t="s">
        <v>1798</v>
      </c>
      <c r="N4146" t="s">
        <v>23156</v>
      </c>
      <c r="O4146" t="s">
        <v>3012</v>
      </c>
      <c r="P4146" t="s">
        <v>10762</v>
      </c>
      <c r="Q4146" t="s">
        <v>293</v>
      </c>
      <c r="R4146" t="b">
        <v>0</v>
      </c>
      <c r="S4146">
        <v>1000</v>
      </c>
      <c r="T4146" t="s">
        <v>3002</v>
      </c>
      <c r="U4146" t="s">
        <v>3003</v>
      </c>
      <c r="V4146">
        <v>1</v>
      </c>
      <c r="W4146" t="s">
        <v>3012</v>
      </c>
    </row>
    <row r="4147" spans="1:23" hidden="1" x14ac:dyDescent="0.35">
      <c r="A4147" t="s">
        <v>419</v>
      </c>
      <c r="C4147" s="403">
        <v>44689</v>
      </c>
      <c r="D4147" t="s">
        <v>3543</v>
      </c>
      <c r="E4147" t="s">
        <v>23157</v>
      </c>
      <c r="F4147" t="s">
        <v>23158</v>
      </c>
      <c r="G4147" t="s">
        <v>23159</v>
      </c>
      <c r="H4147" t="s">
        <v>23160</v>
      </c>
      <c r="I4147" t="s">
        <v>23159</v>
      </c>
      <c r="J4147" t="s">
        <v>92</v>
      </c>
      <c r="K4147" t="s">
        <v>407</v>
      </c>
      <c r="L4147" t="s">
        <v>16631</v>
      </c>
      <c r="M4147" t="s">
        <v>16632</v>
      </c>
      <c r="N4147" t="s">
        <v>23161</v>
      </c>
      <c r="O4147" t="s">
        <v>3021</v>
      </c>
      <c r="P4147" t="s">
        <v>16634</v>
      </c>
      <c r="Q4147" t="s">
        <v>497</v>
      </c>
      <c r="R4147" t="b">
        <v>0</v>
      </c>
      <c r="S4147">
        <v>5000</v>
      </c>
      <c r="T4147" t="s">
        <v>3002</v>
      </c>
      <c r="U4147" t="s">
        <v>3003</v>
      </c>
      <c r="V4147">
        <v>5</v>
      </c>
      <c r="W4147" t="s">
        <v>3021</v>
      </c>
    </row>
    <row r="4148" spans="1:23" hidden="1" x14ac:dyDescent="0.35">
      <c r="A4148" t="s">
        <v>419</v>
      </c>
      <c r="C4148" s="403">
        <v>44689</v>
      </c>
      <c r="D4148" t="s">
        <v>3543</v>
      </c>
      <c r="E4148" t="s">
        <v>23162</v>
      </c>
      <c r="F4148" t="s">
        <v>23163</v>
      </c>
      <c r="G4148" t="s">
        <v>23164</v>
      </c>
      <c r="H4148" t="s">
        <v>23165</v>
      </c>
      <c r="I4148" t="s">
        <v>23164</v>
      </c>
      <c r="J4148" t="s">
        <v>94</v>
      </c>
      <c r="K4148" t="s">
        <v>497</v>
      </c>
      <c r="L4148" t="s">
        <v>3745</v>
      </c>
      <c r="M4148" t="s">
        <v>23166</v>
      </c>
      <c r="N4148" t="s">
        <v>23167</v>
      </c>
      <c r="O4148" t="s">
        <v>3012</v>
      </c>
      <c r="P4148" t="s">
        <v>15976</v>
      </c>
      <c r="Q4148" t="s">
        <v>497</v>
      </c>
      <c r="R4148" t="b">
        <v>0</v>
      </c>
      <c r="S4148">
        <v>5000</v>
      </c>
      <c r="T4148" t="s">
        <v>3002</v>
      </c>
      <c r="U4148" t="s">
        <v>3003</v>
      </c>
      <c r="V4148">
        <v>5</v>
      </c>
      <c r="W4148" t="s">
        <v>3012</v>
      </c>
    </row>
    <row r="4149" spans="1:23" hidden="1" x14ac:dyDescent="0.35">
      <c r="A4149" t="s">
        <v>419</v>
      </c>
      <c r="C4149" s="403">
        <v>44689</v>
      </c>
      <c r="D4149" t="s">
        <v>3543</v>
      </c>
      <c r="E4149" t="s">
        <v>1091</v>
      </c>
      <c r="F4149" t="s">
        <v>23168</v>
      </c>
      <c r="G4149" t="s">
        <v>23169</v>
      </c>
      <c r="H4149" t="s">
        <v>23170</v>
      </c>
      <c r="I4149" t="s">
        <v>2397</v>
      </c>
      <c r="J4149" t="s">
        <v>94</v>
      </c>
      <c r="K4149" t="s">
        <v>497</v>
      </c>
      <c r="L4149" t="s">
        <v>3745</v>
      </c>
      <c r="M4149" t="s">
        <v>15976</v>
      </c>
      <c r="N4149" t="s">
        <v>23171</v>
      </c>
      <c r="O4149" t="s">
        <v>3021</v>
      </c>
      <c r="P4149" t="s">
        <v>15976</v>
      </c>
      <c r="Q4149" t="s">
        <v>497</v>
      </c>
      <c r="R4149" t="b">
        <v>0</v>
      </c>
      <c r="S4149">
        <v>10000</v>
      </c>
      <c r="T4149" t="s">
        <v>3013</v>
      </c>
      <c r="U4149" t="s">
        <v>3003</v>
      </c>
      <c r="V4149">
        <v>10</v>
      </c>
      <c r="W4149" t="s">
        <v>3021</v>
      </c>
    </row>
    <row r="4150" spans="1:23" hidden="1" x14ac:dyDescent="0.35">
      <c r="A4150" t="s">
        <v>419</v>
      </c>
      <c r="C4150" s="403">
        <v>44689</v>
      </c>
      <c r="D4150" t="s">
        <v>3543</v>
      </c>
      <c r="E4150" t="s">
        <v>23172</v>
      </c>
      <c r="F4150" t="s">
        <v>23173</v>
      </c>
      <c r="G4150" t="s">
        <v>2388</v>
      </c>
      <c r="H4150" t="s">
        <v>7934</v>
      </c>
      <c r="I4150" t="s">
        <v>2388</v>
      </c>
      <c r="J4150" t="s">
        <v>92</v>
      </c>
      <c r="K4150" t="s">
        <v>447</v>
      </c>
      <c r="L4150" t="s">
        <v>3790</v>
      </c>
      <c r="M4150" t="s">
        <v>4046</v>
      </c>
      <c r="N4150" t="s">
        <v>7936</v>
      </c>
      <c r="O4150" t="s">
        <v>3021</v>
      </c>
      <c r="P4150" t="s">
        <v>4046</v>
      </c>
      <c r="Q4150" t="s">
        <v>418</v>
      </c>
      <c r="R4150" t="b">
        <v>0</v>
      </c>
      <c r="S4150">
        <v>8000</v>
      </c>
      <c r="T4150" t="s">
        <v>3002</v>
      </c>
      <c r="U4150" t="s">
        <v>3003</v>
      </c>
      <c r="V4150">
        <v>8</v>
      </c>
      <c r="W4150" t="s">
        <v>3021</v>
      </c>
    </row>
    <row r="4151" spans="1:23" hidden="1" x14ac:dyDescent="0.35">
      <c r="A4151" t="s">
        <v>350</v>
      </c>
      <c r="C4151" s="403">
        <v>44689</v>
      </c>
      <c r="D4151" t="s">
        <v>3543</v>
      </c>
      <c r="E4151" t="s">
        <v>23174</v>
      </c>
      <c r="F4151" t="s">
        <v>23175</v>
      </c>
      <c r="G4151" t="s">
        <v>23176</v>
      </c>
      <c r="H4151" t="s">
        <v>23177</v>
      </c>
      <c r="I4151" t="s">
        <v>2621</v>
      </c>
      <c r="J4151" t="s">
        <v>3247</v>
      </c>
      <c r="K4151" t="s">
        <v>307</v>
      </c>
      <c r="L4151" t="s">
        <v>9924</v>
      </c>
      <c r="M4151" t="s">
        <v>1798</v>
      </c>
      <c r="N4151" t="s">
        <v>23178</v>
      </c>
      <c r="O4151" t="s">
        <v>3012</v>
      </c>
      <c r="P4151" t="s">
        <v>9925</v>
      </c>
      <c r="Q4151" t="s">
        <v>307</v>
      </c>
      <c r="R4151" t="b">
        <v>0</v>
      </c>
      <c r="S4151">
        <v>2000</v>
      </c>
      <c r="T4151" t="s">
        <v>3002</v>
      </c>
      <c r="U4151" t="s">
        <v>3003</v>
      </c>
      <c r="V4151">
        <v>2</v>
      </c>
      <c r="W4151" t="s">
        <v>3012</v>
      </c>
    </row>
    <row r="4152" spans="1:23" hidden="1" x14ac:dyDescent="0.35">
      <c r="A4152" t="s">
        <v>350</v>
      </c>
      <c r="C4152" s="403">
        <v>44689</v>
      </c>
      <c r="D4152" t="s">
        <v>3661</v>
      </c>
      <c r="E4152" t="s">
        <v>1196</v>
      </c>
      <c r="F4152" t="s">
        <v>23179</v>
      </c>
      <c r="G4152" t="s">
        <v>2502</v>
      </c>
      <c r="H4152" t="s">
        <v>10271</v>
      </c>
      <c r="I4152" t="s">
        <v>2405</v>
      </c>
      <c r="J4152" t="s">
        <v>3247</v>
      </c>
      <c r="K4152" t="s">
        <v>307</v>
      </c>
      <c r="L4152" t="s">
        <v>10272</v>
      </c>
      <c r="M4152" t="s">
        <v>1798</v>
      </c>
      <c r="N4152" t="s">
        <v>23180</v>
      </c>
      <c r="O4152" t="s">
        <v>3030</v>
      </c>
      <c r="P4152" t="s">
        <v>10274</v>
      </c>
      <c r="Q4152" t="s">
        <v>307</v>
      </c>
      <c r="R4152" t="b">
        <v>0</v>
      </c>
      <c r="S4152">
        <v>60000</v>
      </c>
      <c r="T4152" t="s">
        <v>3002</v>
      </c>
      <c r="U4152" t="s">
        <v>3003</v>
      </c>
      <c r="V4152">
        <v>60</v>
      </c>
      <c r="W4152" t="s">
        <v>3030</v>
      </c>
    </row>
    <row r="4153" spans="1:23" hidden="1" x14ac:dyDescent="0.35">
      <c r="A4153" t="s">
        <v>419</v>
      </c>
      <c r="C4153" s="403">
        <v>44689</v>
      </c>
      <c r="D4153" t="s">
        <v>3543</v>
      </c>
      <c r="E4153" t="s">
        <v>23181</v>
      </c>
      <c r="F4153" t="s">
        <v>23182</v>
      </c>
      <c r="G4153" t="s">
        <v>23183</v>
      </c>
      <c r="H4153" t="s">
        <v>23184</v>
      </c>
      <c r="I4153" t="s">
        <v>2621</v>
      </c>
      <c r="J4153" t="s">
        <v>92</v>
      </c>
      <c r="K4153" t="s">
        <v>447</v>
      </c>
      <c r="L4153" t="s">
        <v>3790</v>
      </c>
      <c r="M4153" t="s">
        <v>4588</v>
      </c>
      <c r="N4153" t="s">
        <v>23185</v>
      </c>
      <c r="O4153" t="s">
        <v>3021</v>
      </c>
      <c r="P4153" t="s">
        <v>3793</v>
      </c>
      <c r="Q4153" t="s">
        <v>418</v>
      </c>
      <c r="R4153" t="b">
        <v>0</v>
      </c>
      <c r="S4153">
        <v>8000</v>
      </c>
      <c r="T4153" t="s">
        <v>3002</v>
      </c>
      <c r="U4153" t="s">
        <v>3003</v>
      </c>
      <c r="V4153">
        <v>8</v>
      </c>
      <c r="W4153" t="s">
        <v>3021</v>
      </c>
    </row>
    <row r="4154" spans="1:23" hidden="1" x14ac:dyDescent="0.35">
      <c r="A4154" t="s">
        <v>419</v>
      </c>
      <c r="C4154" s="403">
        <v>44689</v>
      </c>
      <c r="D4154" t="s">
        <v>3543</v>
      </c>
      <c r="E4154" t="s">
        <v>445</v>
      </c>
      <c r="F4154" t="s">
        <v>23186</v>
      </c>
      <c r="G4154" t="s">
        <v>446</v>
      </c>
      <c r="H4154" t="s">
        <v>23187</v>
      </c>
      <c r="I4154" t="s">
        <v>138</v>
      </c>
      <c r="J4154" t="s">
        <v>92</v>
      </c>
      <c r="K4154" t="s">
        <v>447</v>
      </c>
      <c r="L4154" t="s">
        <v>3790</v>
      </c>
      <c r="M4154" t="s">
        <v>4588</v>
      </c>
      <c r="N4154" t="s">
        <v>4674</v>
      </c>
      <c r="O4154" t="s">
        <v>3021</v>
      </c>
      <c r="P4154" t="s">
        <v>3793</v>
      </c>
      <c r="Q4154" t="s">
        <v>418</v>
      </c>
      <c r="R4154" t="b">
        <v>0</v>
      </c>
      <c r="S4154">
        <v>5000</v>
      </c>
      <c r="T4154" t="s">
        <v>3013</v>
      </c>
      <c r="U4154" t="s">
        <v>3003</v>
      </c>
      <c r="V4154">
        <v>5</v>
      </c>
      <c r="W4154" t="s">
        <v>3021</v>
      </c>
    </row>
    <row r="4155" spans="1:23" hidden="1" x14ac:dyDescent="0.35">
      <c r="A4155" t="s">
        <v>419</v>
      </c>
      <c r="C4155" s="403">
        <v>44689</v>
      </c>
      <c r="D4155" t="s">
        <v>3543</v>
      </c>
      <c r="E4155" t="s">
        <v>23188</v>
      </c>
      <c r="F4155" t="s">
        <v>23189</v>
      </c>
      <c r="G4155" t="s">
        <v>23190</v>
      </c>
      <c r="H4155" t="s">
        <v>23191</v>
      </c>
      <c r="I4155" t="s">
        <v>23190</v>
      </c>
      <c r="J4155" t="s">
        <v>92</v>
      </c>
      <c r="K4155" t="s">
        <v>447</v>
      </c>
      <c r="L4155" t="s">
        <v>3790</v>
      </c>
      <c r="M4155" t="s">
        <v>4588</v>
      </c>
      <c r="N4155" t="s">
        <v>23192</v>
      </c>
      <c r="O4155" t="s">
        <v>3021</v>
      </c>
      <c r="P4155" t="s">
        <v>3793</v>
      </c>
      <c r="Q4155" t="s">
        <v>418</v>
      </c>
      <c r="R4155" t="b">
        <v>0</v>
      </c>
      <c r="S4155">
        <v>8000</v>
      </c>
      <c r="T4155" t="s">
        <v>3002</v>
      </c>
      <c r="U4155" t="s">
        <v>3003</v>
      </c>
      <c r="V4155">
        <v>8</v>
      </c>
      <c r="W4155" t="s">
        <v>3021</v>
      </c>
    </row>
    <row r="4156" spans="1:23" hidden="1" x14ac:dyDescent="0.35">
      <c r="A4156" t="s">
        <v>419</v>
      </c>
      <c r="C4156" s="403">
        <v>44688</v>
      </c>
      <c r="D4156" t="s">
        <v>3543</v>
      </c>
      <c r="E4156" t="s">
        <v>23193</v>
      </c>
      <c r="F4156" t="s">
        <v>23194</v>
      </c>
      <c r="G4156" t="s">
        <v>2380</v>
      </c>
      <c r="H4156" t="s">
        <v>23195</v>
      </c>
      <c r="I4156" t="s">
        <v>2380</v>
      </c>
      <c r="J4156" t="s">
        <v>92</v>
      </c>
      <c r="K4156" t="s">
        <v>407</v>
      </c>
      <c r="L4156" t="s">
        <v>3764</v>
      </c>
      <c r="M4156" t="s">
        <v>3765</v>
      </c>
      <c r="N4156" t="s">
        <v>23196</v>
      </c>
      <c r="O4156" t="s">
        <v>3021</v>
      </c>
      <c r="P4156" t="s">
        <v>3767</v>
      </c>
      <c r="Q4156" t="s">
        <v>497</v>
      </c>
      <c r="R4156" t="b">
        <v>0</v>
      </c>
      <c r="S4156">
        <v>10000</v>
      </c>
      <c r="T4156" t="s">
        <v>3002</v>
      </c>
      <c r="U4156" t="s">
        <v>3003</v>
      </c>
      <c r="V4156">
        <v>10</v>
      </c>
      <c r="W4156" t="s">
        <v>3021</v>
      </c>
    </row>
    <row r="4157" spans="1:23" hidden="1" x14ac:dyDescent="0.35">
      <c r="A4157" t="s">
        <v>419</v>
      </c>
      <c r="C4157" s="403">
        <v>44688</v>
      </c>
      <c r="D4157" t="s">
        <v>3543</v>
      </c>
      <c r="E4157" t="s">
        <v>23197</v>
      </c>
      <c r="F4157" t="s">
        <v>23198</v>
      </c>
      <c r="G4157" t="s">
        <v>23199</v>
      </c>
      <c r="H4157" t="s">
        <v>23200</v>
      </c>
      <c r="I4157" t="s">
        <v>796</v>
      </c>
      <c r="J4157" t="s">
        <v>92</v>
      </c>
      <c r="K4157" t="s">
        <v>407</v>
      </c>
      <c r="L4157" t="s">
        <v>3764</v>
      </c>
      <c r="M4157" t="s">
        <v>3767</v>
      </c>
      <c r="N4157" t="s">
        <v>8312</v>
      </c>
      <c r="O4157" t="s">
        <v>3021</v>
      </c>
      <c r="P4157" t="s">
        <v>3767</v>
      </c>
      <c r="Q4157" t="s">
        <v>497</v>
      </c>
      <c r="R4157" t="b">
        <v>0</v>
      </c>
      <c r="S4157">
        <v>10000</v>
      </c>
      <c r="T4157" t="s">
        <v>3002</v>
      </c>
      <c r="U4157" t="s">
        <v>3003</v>
      </c>
      <c r="V4157">
        <v>10</v>
      </c>
      <c r="W4157" t="s">
        <v>3021</v>
      </c>
    </row>
    <row r="4158" spans="1:23" hidden="1" x14ac:dyDescent="0.35">
      <c r="A4158" t="s">
        <v>350</v>
      </c>
      <c r="C4158" s="403">
        <v>44688</v>
      </c>
      <c r="D4158" t="s">
        <v>3661</v>
      </c>
      <c r="E4158" t="s">
        <v>23201</v>
      </c>
      <c r="F4158" t="s">
        <v>23202</v>
      </c>
      <c r="G4158" t="s">
        <v>23203</v>
      </c>
      <c r="H4158" t="s">
        <v>23204</v>
      </c>
      <c r="I4158" t="s">
        <v>3810</v>
      </c>
      <c r="J4158" t="s">
        <v>3247</v>
      </c>
      <c r="K4158" t="s">
        <v>298</v>
      </c>
      <c r="L4158" t="s">
        <v>4089</v>
      </c>
      <c r="M4158" t="s">
        <v>1798</v>
      </c>
      <c r="N4158" t="s">
        <v>23205</v>
      </c>
      <c r="O4158" t="s">
        <v>3001</v>
      </c>
      <c r="P4158" t="s">
        <v>10637</v>
      </c>
      <c r="Q4158" t="s">
        <v>307</v>
      </c>
      <c r="R4158" t="b">
        <v>1</v>
      </c>
      <c r="S4158">
        <v>50000</v>
      </c>
      <c r="T4158" t="s">
        <v>3002</v>
      </c>
      <c r="U4158" t="s">
        <v>3003</v>
      </c>
      <c r="V4158">
        <v>50</v>
      </c>
      <c r="W4158" t="s">
        <v>3001</v>
      </c>
    </row>
    <row r="4159" spans="1:23" hidden="1" x14ac:dyDescent="0.35">
      <c r="A4159" t="s">
        <v>350</v>
      </c>
      <c r="C4159" s="403">
        <v>44688</v>
      </c>
      <c r="D4159" t="s">
        <v>3543</v>
      </c>
      <c r="E4159" t="s">
        <v>23206</v>
      </c>
      <c r="F4159" t="s">
        <v>23207</v>
      </c>
      <c r="G4159" t="s">
        <v>23208</v>
      </c>
      <c r="H4159" t="s">
        <v>23209</v>
      </c>
      <c r="I4159" t="s">
        <v>2286</v>
      </c>
      <c r="J4159" t="s">
        <v>3247</v>
      </c>
      <c r="K4159" t="s">
        <v>298</v>
      </c>
      <c r="L4159" t="s">
        <v>4089</v>
      </c>
      <c r="M4159" t="s">
        <v>1798</v>
      </c>
      <c r="N4159" t="s">
        <v>23210</v>
      </c>
      <c r="O4159" t="s">
        <v>3012</v>
      </c>
      <c r="P4159" t="s">
        <v>10637</v>
      </c>
      <c r="Q4159" t="s">
        <v>307</v>
      </c>
      <c r="R4159" t="b">
        <v>0</v>
      </c>
      <c r="S4159">
        <v>1000</v>
      </c>
      <c r="T4159" t="s">
        <v>3002</v>
      </c>
      <c r="U4159" t="s">
        <v>3003</v>
      </c>
      <c r="V4159">
        <v>1</v>
      </c>
      <c r="W4159" t="s">
        <v>3012</v>
      </c>
    </row>
    <row r="4160" spans="1:23" hidden="1" x14ac:dyDescent="0.35">
      <c r="A4160" t="s">
        <v>2189</v>
      </c>
      <c r="C4160" s="403">
        <v>44688</v>
      </c>
      <c r="D4160" t="s">
        <v>3543</v>
      </c>
      <c r="E4160" t="s">
        <v>23211</v>
      </c>
      <c r="F4160" t="s">
        <v>23212</v>
      </c>
      <c r="G4160" t="s">
        <v>4063</v>
      </c>
      <c r="H4160" t="s">
        <v>23213</v>
      </c>
      <c r="I4160" t="s">
        <v>4063</v>
      </c>
      <c r="J4160" t="s">
        <v>101</v>
      </c>
      <c r="K4160" t="s">
        <v>806</v>
      </c>
      <c r="L4160" t="s">
        <v>10044</v>
      </c>
      <c r="M4160" t="s">
        <v>1798</v>
      </c>
      <c r="N4160" t="s">
        <v>23214</v>
      </c>
      <c r="O4160" t="s">
        <v>3012</v>
      </c>
      <c r="P4160" t="s">
        <v>10047</v>
      </c>
      <c r="Q4160" t="s">
        <v>293</v>
      </c>
      <c r="R4160" t="b">
        <v>0</v>
      </c>
      <c r="S4160">
        <v>3000</v>
      </c>
      <c r="T4160" t="s">
        <v>3002</v>
      </c>
      <c r="U4160" t="s">
        <v>3003</v>
      </c>
      <c r="V4160">
        <v>3</v>
      </c>
      <c r="W4160" t="s">
        <v>3012</v>
      </c>
    </row>
    <row r="4161" spans="1:23" hidden="1" x14ac:dyDescent="0.35">
      <c r="A4161" t="s">
        <v>2189</v>
      </c>
      <c r="C4161" s="403">
        <v>44688</v>
      </c>
      <c r="D4161" t="s">
        <v>3543</v>
      </c>
      <c r="E4161" t="s">
        <v>23215</v>
      </c>
      <c r="F4161" t="s">
        <v>23216</v>
      </c>
      <c r="G4161" t="s">
        <v>23217</v>
      </c>
      <c r="H4161" t="s">
        <v>23218</v>
      </c>
      <c r="I4161" t="s">
        <v>23217</v>
      </c>
      <c r="J4161" t="s">
        <v>101</v>
      </c>
      <c r="K4161" t="s">
        <v>806</v>
      </c>
      <c r="L4161" t="s">
        <v>10044</v>
      </c>
      <c r="M4161" t="s">
        <v>1798</v>
      </c>
      <c r="N4161" t="s">
        <v>23219</v>
      </c>
      <c r="O4161" t="s">
        <v>3012</v>
      </c>
      <c r="P4161" t="s">
        <v>10047</v>
      </c>
      <c r="Q4161" t="s">
        <v>293</v>
      </c>
      <c r="R4161" t="b">
        <v>0</v>
      </c>
      <c r="S4161">
        <v>6000</v>
      </c>
      <c r="T4161" t="s">
        <v>3002</v>
      </c>
      <c r="U4161" t="s">
        <v>3003</v>
      </c>
      <c r="V4161">
        <v>6</v>
      </c>
      <c r="W4161" t="s">
        <v>3012</v>
      </c>
    </row>
    <row r="4162" spans="1:23" hidden="1" x14ac:dyDescent="0.35">
      <c r="A4162" t="s">
        <v>2189</v>
      </c>
      <c r="C4162" s="403">
        <v>44688</v>
      </c>
      <c r="D4162" t="s">
        <v>3543</v>
      </c>
      <c r="E4162" t="s">
        <v>1195</v>
      </c>
      <c r="F4162" t="s">
        <v>23220</v>
      </c>
      <c r="G4162" t="s">
        <v>23221</v>
      </c>
      <c r="H4162" t="s">
        <v>9471</v>
      </c>
      <c r="I4162" t="s">
        <v>23222</v>
      </c>
      <c r="J4162" t="s">
        <v>101</v>
      </c>
      <c r="K4162" t="s">
        <v>806</v>
      </c>
      <c r="L4162" t="s">
        <v>10029</v>
      </c>
      <c r="M4162" t="s">
        <v>1798</v>
      </c>
      <c r="N4162" t="s">
        <v>23223</v>
      </c>
      <c r="O4162" t="s">
        <v>3030</v>
      </c>
      <c r="P4162" t="s">
        <v>10030</v>
      </c>
      <c r="Q4162" t="s">
        <v>293</v>
      </c>
      <c r="R4162" t="b">
        <v>1</v>
      </c>
      <c r="S4162">
        <v>50000</v>
      </c>
      <c r="T4162" t="s">
        <v>3648</v>
      </c>
      <c r="U4162" t="s">
        <v>3003</v>
      </c>
      <c r="V4162">
        <v>50</v>
      </c>
      <c r="W4162" t="s">
        <v>3030</v>
      </c>
    </row>
    <row r="4163" spans="1:23" hidden="1" x14ac:dyDescent="0.35">
      <c r="A4163" t="s">
        <v>2189</v>
      </c>
      <c r="C4163" s="403">
        <v>44688</v>
      </c>
      <c r="D4163" t="s">
        <v>3543</v>
      </c>
      <c r="E4163" t="s">
        <v>23224</v>
      </c>
      <c r="F4163" t="s">
        <v>23225</v>
      </c>
      <c r="G4163" t="s">
        <v>23226</v>
      </c>
      <c r="H4163" t="s">
        <v>23227</v>
      </c>
      <c r="I4163" t="s">
        <v>2526</v>
      </c>
      <c r="J4163" t="s">
        <v>101</v>
      </c>
      <c r="K4163" t="s">
        <v>806</v>
      </c>
      <c r="L4163" t="s">
        <v>10450</v>
      </c>
      <c r="M4163" t="s">
        <v>1798</v>
      </c>
      <c r="N4163" t="s">
        <v>23228</v>
      </c>
      <c r="O4163" t="s">
        <v>3012</v>
      </c>
      <c r="P4163" t="s">
        <v>10452</v>
      </c>
      <c r="Q4163" t="s">
        <v>293</v>
      </c>
      <c r="R4163" t="b">
        <v>0</v>
      </c>
      <c r="S4163">
        <v>3000</v>
      </c>
      <c r="T4163" t="s">
        <v>3002</v>
      </c>
      <c r="U4163" t="s">
        <v>3003</v>
      </c>
      <c r="V4163">
        <v>3</v>
      </c>
      <c r="W4163" t="s">
        <v>3012</v>
      </c>
    </row>
    <row r="4164" spans="1:23" hidden="1" x14ac:dyDescent="0.35">
      <c r="A4164" t="s">
        <v>2189</v>
      </c>
      <c r="C4164" s="403">
        <v>44688</v>
      </c>
      <c r="D4164" t="s">
        <v>3543</v>
      </c>
      <c r="E4164" t="s">
        <v>23229</v>
      </c>
      <c r="F4164" t="s">
        <v>23230</v>
      </c>
      <c r="G4164" t="s">
        <v>23231</v>
      </c>
      <c r="H4164" t="s">
        <v>23232</v>
      </c>
      <c r="I4164" t="s">
        <v>2301</v>
      </c>
      <c r="J4164" t="s">
        <v>100</v>
      </c>
      <c r="K4164" t="s">
        <v>293</v>
      </c>
      <c r="L4164" t="s">
        <v>3114</v>
      </c>
      <c r="M4164" t="s">
        <v>1798</v>
      </c>
      <c r="N4164" t="s">
        <v>23233</v>
      </c>
      <c r="O4164" t="s">
        <v>3012</v>
      </c>
      <c r="P4164" t="s">
        <v>4706</v>
      </c>
      <c r="Q4164" t="s">
        <v>293</v>
      </c>
      <c r="R4164" t="b">
        <v>0</v>
      </c>
      <c r="S4164">
        <v>1000</v>
      </c>
      <c r="T4164" t="s">
        <v>3002</v>
      </c>
      <c r="U4164" t="s">
        <v>3003</v>
      </c>
      <c r="V4164">
        <v>1</v>
      </c>
      <c r="W4164" t="s">
        <v>3012</v>
      </c>
    </row>
    <row r="4165" spans="1:23" hidden="1" x14ac:dyDescent="0.35">
      <c r="A4165" t="s">
        <v>419</v>
      </c>
      <c r="C4165" s="403">
        <v>44688</v>
      </c>
      <c r="D4165" t="s">
        <v>3661</v>
      </c>
      <c r="E4165" t="s">
        <v>23234</v>
      </c>
      <c r="F4165" t="s">
        <v>23235</v>
      </c>
      <c r="G4165" t="s">
        <v>23236</v>
      </c>
      <c r="H4165" t="s">
        <v>23237</v>
      </c>
      <c r="I4165" t="s">
        <v>2383</v>
      </c>
      <c r="J4165" t="s">
        <v>92</v>
      </c>
      <c r="K4165" t="s">
        <v>407</v>
      </c>
      <c r="L4165" t="s">
        <v>3764</v>
      </c>
      <c r="M4165" t="s">
        <v>23125</v>
      </c>
      <c r="N4165" t="s">
        <v>23238</v>
      </c>
      <c r="O4165" t="s">
        <v>3021</v>
      </c>
      <c r="P4165" t="s">
        <v>15955</v>
      </c>
      <c r="Q4165" t="s">
        <v>497</v>
      </c>
      <c r="R4165" t="b">
        <v>0</v>
      </c>
      <c r="S4165">
        <v>5000</v>
      </c>
      <c r="T4165" t="s">
        <v>3002</v>
      </c>
      <c r="U4165" t="s">
        <v>3003</v>
      </c>
      <c r="V4165">
        <v>5</v>
      </c>
      <c r="W4165" t="s">
        <v>3021</v>
      </c>
    </row>
    <row r="4166" spans="1:23" hidden="1" x14ac:dyDescent="0.35">
      <c r="A4166" t="s">
        <v>2189</v>
      </c>
      <c r="C4166" s="403">
        <v>44688</v>
      </c>
      <c r="D4166" t="s">
        <v>3543</v>
      </c>
      <c r="E4166" t="s">
        <v>23239</v>
      </c>
      <c r="F4166" t="s">
        <v>23240</v>
      </c>
      <c r="G4166" t="s">
        <v>23241</v>
      </c>
      <c r="H4166" t="s">
        <v>23242</v>
      </c>
      <c r="I4166" t="s">
        <v>2388</v>
      </c>
      <c r="J4166" t="s">
        <v>100</v>
      </c>
      <c r="K4166" t="s">
        <v>2193</v>
      </c>
      <c r="L4166" t="s">
        <v>9515</v>
      </c>
      <c r="M4166" t="s">
        <v>1798</v>
      </c>
      <c r="N4166" t="s">
        <v>23243</v>
      </c>
      <c r="O4166" t="s">
        <v>3012</v>
      </c>
      <c r="P4166" t="s">
        <v>9517</v>
      </c>
      <c r="Q4166" t="s">
        <v>2189</v>
      </c>
      <c r="R4166" t="b">
        <v>0</v>
      </c>
      <c r="S4166">
        <v>5000</v>
      </c>
      <c r="T4166" t="s">
        <v>3002</v>
      </c>
      <c r="U4166" t="s">
        <v>3003</v>
      </c>
      <c r="V4166">
        <v>5</v>
      </c>
      <c r="W4166" t="s">
        <v>3012</v>
      </c>
    </row>
    <row r="4167" spans="1:23" hidden="1" x14ac:dyDescent="0.35">
      <c r="A4167" t="s">
        <v>2189</v>
      </c>
      <c r="C4167" s="403">
        <v>44688</v>
      </c>
      <c r="D4167" t="s">
        <v>3543</v>
      </c>
      <c r="E4167" t="s">
        <v>23244</v>
      </c>
      <c r="F4167" t="s">
        <v>23245</v>
      </c>
      <c r="G4167" t="s">
        <v>23246</v>
      </c>
      <c r="H4167" t="s">
        <v>23247</v>
      </c>
      <c r="I4167" t="s">
        <v>2318</v>
      </c>
      <c r="J4167" t="s">
        <v>100</v>
      </c>
      <c r="K4167" t="s">
        <v>2193</v>
      </c>
      <c r="L4167" t="s">
        <v>9966</v>
      </c>
      <c r="M4167" t="s">
        <v>1798</v>
      </c>
      <c r="N4167" t="s">
        <v>23248</v>
      </c>
      <c r="O4167" t="s">
        <v>3021</v>
      </c>
      <c r="P4167" t="s">
        <v>9968</v>
      </c>
      <c r="Q4167" t="s">
        <v>2189</v>
      </c>
      <c r="R4167" t="b">
        <v>0</v>
      </c>
      <c r="S4167">
        <v>7000</v>
      </c>
      <c r="T4167" t="s">
        <v>3002</v>
      </c>
      <c r="U4167" t="s">
        <v>3003</v>
      </c>
      <c r="V4167">
        <v>7</v>
      </c>
      <c r="W4167" t="s">
        <v>3021</v>
      </c>
    </row>
    <row r="4168" spans="1:23" hidden="1" x14ac:dyDescent="0.35">
      <c r="A4168" t="s">
        <v>419</v>
      </c>
      <c r="C4168" s="403">
        <v>44688</v>
      </c>
      <c r="D4168" t="s">
        <v>3543</v>
      </c>
      <c r="E4168" t="s">
        <v>23249</v>
      </c>
      <c r="F4168" t="s">
        <v>23250</v>
      </c>
      <c r="G4168" t="s">
        <v>2598</v>
      </c>
      <c r="H4168" t="s">
        <v>23251</v>
      </c>
      <c r="I4168" t="s">
        <v>2598</v>
      </c>
      <c r="J4168" t="s">
        <v>92</v>
      </c>
      <c r="K4168" t="s">
        <v>407</v>
      </c>
      <c r="L4168" t="s">
        <v>3693</v>
      </c>
      <c r="M4168" t="s">
        <v>1798</v>
      </c>
      <c r="N4168" t="s">
        <v>23252</v>
      </c>
      <c r="O4168" t="s">
        <v>3021</v>
      </c>
      <c r="P4168" t="s">
        <v>8303</v>
      </c>
      <c r="Q4168" t="s">
        <v>497</v>
      </c>
      <c r="R4168" t="b">
        <v>0</v>
      </c>
      <c r="S4168">
        <v>7000</v>
      </c>
      <c r="T4168" t="s">
        <v>3002</v>
      </c>
      <c r="U4168" t="s">
        <v>3003</v>
      </c>
      <c r="V4168">
        <v>7</v>
      </c>
      <c r="W4168" t="s">
        <v>3021</v>
      </c>
    </row>
    <row r="4169" spans="1:23" hidden="1" x14ac:dyDescent="0.35">
      <c r="A4169" t="s">
        <v>419</v>
      </c>
      <c r="C4169" s="403">
        <v>44688</v>
      </c>
      <c r="D4169" t="s">
        <v>3543</v>
      </c>
      <c r="E4169" t="s">
        <v>23253</v>
      </c>
      <c r="F4169" t="s">
        <v>23254</v>
      </c>
      <c r="G4169" t="s">
        <v>23255</v>
      </c>
      <c r="H4169" t="s">
        <v>23256</v>
      </c>
      <c r="I4169" t="s">
        <v>2500</v>
      </c>
      <c r="J4169" t="s">
        <v>92</v>
      </c>
      <c r="K4169" t="s">
        <v>407</v>
      </c>
      <c r="L4169" t="s">
        <v>3693</v>
      </c>
      <c r="M4169" t="s">
        <v>8091</v>
      </c>
      <c r="N4169" t="s">
        <v>23257</v>
      </c>
      <c r="O4169" t="s">
        <v>3021</v>
      </c>
      <c r="P4169" t="s">
        <v>8266</v>
      </c>
      <c r="Q4169" t="s">
        <v>497</v>
      </c>
      <c r="R4169" t="b">
        <v>0</v>
      </c>
      <c r="S4169">
        <v>10000</v>
      </c>
      <c r="T4169" t="s">
        <v>3002</v>
      </c>
      <c r="U4169" t="s">
        <v>3003</v>
      </c>
      <c r="V4169">
        <v>10</v>
      </c>
      <c r="W4169" t="s">
        <v>3021</v>
      </c>
    </row>
    <row r="4170" spans="1:23" hidden="1" x14ac:dyDescent="0.35">
      <c r="A4170" t="s">
        <v>419</v>
      </c>
      <c r="C4170" s="403">
        <v>44688</v>
      </c>
      <c r="D4170" t="s">
        <v>3661</v>
      </c>
      <c r="E4170" t="s">
        <v>23258</v>
      </c>
      <c r="F4170" t="s">
        <v>23259</v>
      </c>
      <c r="G4170" t="s">
        <v>23260</v>
      </c>
      <c r="H4170" t="s">
        <v>14665</v>
      </c>
      <c r="I4170" t="s">
        <v>2435</v>
      </c>
      <c r="J4170" t="s">
        <v>92</v>
      </c>
      <c r="K4170" t="s">
        <v>407</v>
      </c>
      <c r="L4170" t="s">
        <v>3693</v>
      </c>
      <c r="M4170" t="s">
        <v>8091</v>
      </c>
      <c r="N4170" t="s">
        <v>23261</v>
      </c>
      <c r="O4170" t="s">
        <v>3021</v>
      </c>
      <c r="P4170" t="s">
        <v>8266</v>
      </c>
      <c r="Q4170" t="s">
        <v>497</v>
      </c>
      <c r="R4170" t="b">
        <v>0</v>
      </c>
      <c r="S4170">
        <v>10000</v>
      </c>
      <c r="T4170" t="s">
        <v>3002</v>
      </c>
      <c r="U4170" t="s">
        <v>3003</v>
      </c>
      <c r="V4170">
        <v>10</v>
      </c>
      <c r="W4170" t="s">
        <v>3021</v>
      </c>
    </row>
    <row r="4171" spans="1:23" hidden="1" x14ac:dyDescent="0.35">
      <c r="A4171" t="s">
        <v>419</v>
      </c>
      <c r="C4171" s="403">
        <v>44688</v>
      </c>
      <c r="D4171" t="s">
        <v>3543</v>
      </c>
      <c r="E4171" t="s">
        <v>23262</v>
      </c>
      <c r="F4171" t="s">
        <v>23263</v>
      </c>
      <c r="G4171" t="s">
        <v>23264</v>
      </c>
      <c r="H4171" t="s">
        <v>23265</v>
      </c>
      <c r="I4171" t="s">
        <v>16686</v>
      </c>
      <c r="J4171" t="s">
        <v>92</v>
      </c>
      <c r="K4171" t="s">
        <v>407</v>
      </c>
      <c r="L4171" t="s">
        <v>8186</v>
      </c>
      <c r="M4171" t="s">
        <v>23266</v>
      </c>
      <c r="N4171" t="s">
        <v>23267</v>
      </c>
      <c r="O4171" t="s">
        <v>3021</v>
      </c>
      <c r="P4171" t="s">
        <v>23268</v>
      </c>
      <c r="Q4171" t="s">
        <v>497</v>
      </c>
      <c r="R4171" t="b">
        <v>0</v>
      </c>
      <c r="S4171">
        <v>10000</v>
      </c>
      <c r="T4171" t="s">
        <v>3002</v>
      </c>
      <c r="U4171" t="s">
        <v>3003</v>
      </c>
      <c r="V4171">
        <v>10</v>
      </c>
      <c r="W4171" t="s">
        <v>3021</v>
      </c>
    </row>
    <row r="4172" spans="1:23" hidden="1" x14ac:dyDescent="0.35">
      <c r="A4172" t="s">
        <v>419</v>
      </c>
      <c r="C4172" s="403">
        <v>44688</v>
      </c>
      <c r="D4172" t="s">
        <v>3543</v>
      </c>
      <c r="E4172" t="s">
        <v>23269</v>
      </c>
      <c r="F4172" t="s">
        <v>23270</v>
      </c>
      <c r="G4172" t="s">
        <v>2469</v>
      </c>
      <c r="H4172" t="s">
        <v>23271</v>
      </c>
      <c r="I4172" t="s">
        <v>2469</v>
      </c>
      <c r="J4172" t="s">
        <v>92</v>
      </c>
      <c r="K4172" t="s">
        <v>407</v>
      </c>
      <c r="L4172" t="s">
        <v>8186</v>
      </c>
      <c r="M4172" t="s">
        <v>23272</v>
      </c>
      <c r="N4172" t="s">
        <v>23273</v>
      </c>
      <c r="O4172" t="s">
        <v>3021</v>
      </c>
      <c r="P4172" t="s">
        <v>23268</v>
      </c>
      <c r="Q4172" t="s">
        <v>497</v>
      </c>
      <c r="R4172" t="b">
        <v>0</v>
      </c>
      <c r="S4172">
        <v>3000</v>
      </c>
      <c r="T4172" t="s">
        <v>3002</v>
      </c>
      <c r="U4172" t="s">
        <v>3003</v>
      </c>
      <c r="V4172">
        <v>3</v>
      </c>
      <c r="W4172" t="s">
        <v>3021</v>
      </c>
    </row>
    <row r="4173" spans="1:23" hidden="1" x14ac:dyDescent="0.35">
      <c r="A4173" t="s">
        <v>419</v>
      </c>
      <c r="C4173" s="403">
        <v>44688</v>
      </c>
      <c r="D4173" t="s">
        <v>3543</v>
      </c>
      <c r="E4173" t="s">
        <v>23274</v>
      </c>
      <c r="F4173" t="s">
        <v>23275</v>
      </c>
      <c r="G4173" t="s">
        <v>23276</v>
      </c>
      <c r="H4173" t="s">
        <v>23277</v>
      </c>
      <c r="I4173" t="s">
        <v>2884</v>
      </c>
      <c r="J4173" t="s">
        <v>92</v>
      </c>
      <c r="K4173" t="s">
        <v>407</v>
      </c>
      <c r="L4173" t="s">
        <v>16631</v>
      </c>
      <c r="M4173" t="s">
        <v>23278</v>
      </c>
      <c r="N4173" t="s">
        <v>23279</v>
      </c>
      <c r="O4173" t="s">
        <v>3012</v>
      </c>
      <c r="P4173" t="s">
        <v>16665</v>
      </c>
      <c r="Q4173" t="s">
        <v>497</v>
      </c>
      <c r="R4173" t="b">
        <v>0</v>
      </c>
      <c r="S4173">
        <v>5000</v>
      </c>
      <c r="T4173" t="s">
        <v>3002</v>
      </c>
      <c r="U4173" t="s">
        <v>3003</v>
      </c>
      <c r="V4173">
        <v>5</v>
      </c>
      <c r="W4173" t="s">
        <v>3012</v>
      </c>
    </row>
    <row r="4174" spans="1:23" hidden="1" x14ac:dyDescent="0.35">
      <c r="A4174" t="s">
        <v>419</v>
      </c>
      <c r="C4174" s="403">
        <v>44688</v>
      </c>
      <c r="D4174" t="s">
        <v>3543</v>
      </c>
      <c r="E4174" t="s">
        <v>23280</v>
      </c>
      <c r="F4174" t="s">
        <v>23281</v>
      </c>
      <c r="G4174" t="s">
        <v>2478</v>
      </c>
      <c r="H4174" t="s">
        <v>23282</v>
      </c>
      <c r="I4174" t="s">
        <v>795</v>
      </c>
      <c r="J4174" t="s">
        <v>92</v>
      </c>
      <c r="K4174" t="s">
        <v>407</v>
      </c>
      <c r="L4174" t="s">
        <v>16631</v>
      </c>
      <c r="M4174" t="s">
        <v>23283</v>
      </c>
      <c r="N4174" t="s">
        <v>23284</v>
      </c>
      <c r="O4174" t="s">
        <v>3012</v>
      </c>
      <c r="P4174" t="s">
        <v>16665</v>
      </c>
      <c r="Q4174" t="s">
        <v>497</v>
      </c>
      <c r="R4174" t="b">
        <v>0</v>
      </c>
      <c r="S4174">
        <v>2000</v>
      </c>
      <c r="T4174" t="s">
        <v>3002</v>
      </c>
      <c r="U4174" t="s">
        <v>3003</v>
      </c>
      <c r="V4174">
        <v>2</v>
      </c>
      <c r="W4174" t="s">
        <v>3012</v>
      </c>
    </row>
    <row r="4175" spans="1:23" hidden="1" x14ac:dyDescent="0.35">
      <c r="A4175" t="s">
        <v>2189</v>
      </c>
      <c r="C4175" s="403">
        <v>44687</v>
      </c>
      <c r="D4175" t="s">
        <v>3543</v>
      </c>
      <c r="E4175" t="s">
        <v>23285</v>
      </c>
      <c r="F4175" t="s">
        <v>23286</v>
      </c>
      <c r="G4175" t="s">
        <v>23287</v>
      </c>
      <c r="H4175" t="s">
        <v>23288</v>
      </c>
      <c r="I4175" t="s">
        <v>3283</v>
      </c>
      <c r="J4175" t="s">
        <v>100</v>
      </c>
      <c r="K4175" t="s">
        <v>2193</v>
      </c>
      <c r="L4175" t="s">
        <v>4709</v>
      </c>
      <c r="M4175" t="s">
        <v>1798</v>
      </c>
      <c r="N4175" t="s">
        <v>23289</v>
      </c>
      <c r="O4175" t="s">
        <v>3012</v>
      </c>
      <c r="P4175" t="s">
        <v>9741</v>
      </c>
      <c r="Q4175" t="s">
        <v>2189</v>
      </c>
      <c r="R4175" t="b">
        <v>0</v>
      </c>
      <c r="S4175">
        <v>1000</v>
      </c>
      <c r="T4175" t="s">
        <v>3002</v>
      </c>
      <c r="U4175" t="s">
        <v>3003</v>
      </c>
      <c r="V4175">
        <v>1</v>
      </c>
      <c r="W4175" t="s">
        <v>3012</v>
      </c>
    </row>
    <row r="4176" spans="1:23" hidden="1" x14ac:dyDescent="0.35">
      <c r="A4176" t="s">
        <v>2189</v>
      </c>
      <c r="C4176" s="403">
        <v>44687</v>
      </c>
      <c r="D4176" t="s">
        <v>3543</v>
      </c>
      <c r="E4176" t="s">
        <v>23290</v>
      </c>
      <c r="F4176" t="s">
        <v>23291</v>
      </c>
      <c r="G4176" t="s">
        <v>23292</v>
      </c>
      <c r="H4176" t="s">
        <v>23293</v>
      </c>
      <c r="I4176" t="s">
        <v>2775</v>
      </c>
      <c r="J4176" t="s">
        <v>100</v>
      </c>
      <c r="K4176" t="s">
        <v>2193</v>
      </c>
      <c r="L4176" t="s">
        <v>4709</v>
      </c>
      <c r="M4176" t="s">
        <v>1798</v>
      </c>
      <c r="N4176" t="s">
        <v>23294</v>
      </c>
      <c r="O4176" t="s">
        <v>3021</v>
      </c>
      <c r="P4176" t="s">
        <v>9741</v>
      </c>
      <c r="Q4176" t="s">
        <v>2189</v>
      </c>
      <c r="R4176" t="b">
        <v>0</v>
      </c>
      <c r="S4176">
        <v>5000</v>
      </c>
      <c r="T4176" t="s">
        <v>3002</v>
      </c>
      <c r="U4176" t="s">
        <v>3003</v>
      </c>
      <c r="V4176">
        <v>5</v>
      </c>
      <c r="W4176" t="s">
        <v>3021</v>
      </c>
    </row>
    <row r="4177" spans="1:23" hidden="1" x14ac:dyDescent="0.35">
      <c r="A4177" t="s">
        <v>2189</v>
      </c>
      <c r="C4177" s="403">
        <v>44687</v>
      </c>
      <c r="D4177" t="s">
        <v>3543</v>
      </c>
      <c r="E4177" t="s">
        <v>23295</v>
      </c>
      <c r="F4177" t="s">
        <v>23296</v>
      </c>
      <c r="G4177" t="s">
        <v>23297</v>
      </c>
      <c r="H4177" t="s">
        <v>23298</v>
      </c>
      <c r="I4177" t="s">
        <v>2330</v>
      </c>
      <c r="J4177" t="s">
        <v>100</v>
      </c>
      <c r="K4177" t="s">
        <v>2193</v>
      </c>
      <c r="L4177" t="s">
        <v>4709</v>
      </c>
      <c r="M4177" t="s">
        <v>1798</v>
      </c>
      <c r="N4177" t="s">
        <v>23299</v>
      </c>
      <c r="O4177" t="s">
        <v>3021</v>
      </c>
      <c r="P4177" t="s">
        <v>9741</v>
      </c>
      <c r="Q4177" t="s">
        <v>2189</v>
      </c>
      <c r="R4177" t="b">
        <v>0</v>
      </c>
      <c r="S4177">
        <v>5000</v>
      </c>
      <c r="T4177" t="s">
        <v>3002</v>
      </c>
      <c r="U4177" t="s">
        <v>3003</v>
      </c>
      <c r="V4177">
        <v>5</v>
      </c>
      <c r="W4177" t="s">
        <v>3021</v>
      </c>
    </row>
    <row r="4178" spans="1:23" hidden="1" x14ac:dyDescent="0.35">
      <c r="A4178" t="s">
        <v>2189</v>
      </c>
      <c r="C4178" s="403">
        <v>44687</v>
      </c>
      <c r="D4178" t="s">
        <v>3543</v>
      </c>
      <c r="E4178" t="s">
        <v>23300</v>
      </c>
      <c r="F4178" t="s">
        <v>23301</v>
      </c>
      <c r="G4178" t="s">
        <v>23302</v>
      </c>
      <c r="H4178" t="s">
        <v>23303</v>
      </c>
      <c r="I4178" t="s">
        <v>2367</v>
      </c>
      <c r="J4178" t="s">
        <v>100</v>
      </c>
      <c r="K4178" t="s">
        <v>2193</v>
      </c>
      <c r="L4178" t="s">
        <v>4709</v>
      </c>
      <c r="M4178" t="s">
        <v>1798</v>
      </c>
      <c r="N4178" t="s">
        <v>23304</v>
      </c>
      <c r="O4178" t="s">
        <v>3012</v>
      </c>
      <c r="P4178" t="s">
        <v>9741</v>
      </c>
      <c r="Q4178" t="s">
        <v>2189</v>
      </c>
      <c r="R4178" t="b">
        <v>0</v>
      </c>
      <c r="S4178">
        <v>500</v>
      </c>
      <c r="T4178" t="s">
        <v>3002</v>
      </c>
      <c r="U4178" t="s">
        <v>3003</v>
      </c>
      <c r="V4178">
        <v>0.5</v>
      </c>
      <c r="W4178" t="s">
        <v>3012</v>
      </c>
    </row>
    <row r="4179" spans="1:23" hidden="1" x14ac:dyDescent="0.35">
      <c r="A4179" t="s">
        <v>419</v>
      </c>
      <c r="C4179" s="403">
        <v>44687</v>
      </c>
      <c r="D4179" t="s">
        <v>3543</v>
      </c>
      <c r="E4179" t="s">
        <v>536</v>
      </c>
      <c r="F4179" t="s">
        <v>23305</v>
      </c>
      <c r="G4179" t="s">
        <v>23306</v>
      </c>
      <c r="H4179" t="s">
        <v>23307</v>
      </c>
      <c r="I4179" t="s">
        <v>400</v>
      </c>
      <c r="J4179" t="s">
        <v>94</v>
      </c>
      <c r="K4179" t="s">
        <v>497</v>
      </c>
      <c r="L4179" t="s">
        <v>3188</v>
      </c>
      <c r="M4179" t="s">
        <v>3189</v>
      </c>
      <c r="N4179" t="s">
        <v>23308</v>
      </c>
      <c r="O4179" t="s">
        <v>3021</v>
      </c>
      <c r="P4179" t="s">
        <v>9284</v>
      </c>
      <c r="Q4179" t="s">
        <v>497</v>
      </c>
      <c r="R4179" t="b">
        <v>0</v>
      </c>
      <c r="S4179">
        <v>20000</v>
      </c>
      <c r="T4179" t="s">
        <v>3013</v>
      </c>
      <c r="U4179" t="s">
        <v>3003</v>
      </c>
      <c r="V4179">
        <v>20</v>
      </c>
      <c r="W4179" t="s">
        <v>3021</v>
      </c>
    </row>
    <row r="4180" spans="1:23" hidden="1" x14ac:dyDescent="0.35">
      <c r="A4180" t="s">
        <v>2189</v>
      </c>
      <c r="C4180" s="403">
        <v>44687</v>
      </c>
      <c r="D4180" t="s">
        <v>3543</v>
      </c>
      <c r="E4180" t="s">
        <v>23309</v>
      </c>
      <c r="F4180" t="s">
        <v>23310</v>
      </c>
      <c r="G4180" t="s">
        <v>23311</v>
      </c>
      <c r="H4180" t="s">
        <v>23312</v>
      </c>
      <c r="I4180" t="s">
        <v>16258</v>
      </c>
      <c r="J4180" t="s">
        <v>100</v>
      </c>
      <c r="K4180" t="s">
        <v>293</v>
      </c>
      <c r="L4180" t="s">
        <v>10061</v>
      </c>
      <c r="M4180" t="s">
        <v>1798</v>
      </c>
      <c r="N4180" t="s">
        <v>23313</v>
      </c>
      <c r="O4180" t="s">
        <v>3021</v>
      </c>
      <c r="P4180" t="s">
        <v>10063</v>
      </c>
      <c r="Q4180" t="s">
        <v>293</v>
      </c>
      <c r="R4180" t="b">
        <v>0</v>
      </c>
      <c r="S4180">
        <v>5000</v>
      </c>
      <c r="T4180" t="s">
        <v>3002</v>
      </c>
      <c r="U4180" t="s">
        <v>3003</v>
      </c>
      <c r="V4180">
        <v>5</v>
      </c>
      <c r="W4180" t="s">
        <v>3021</v>
      </c>
    </row>
    <row r="4181" spans="1:23" hidden="1" x14ac:dyDescent="0.35">
      <c r="A4181" t="s">
        <v>2189</v>
      </c>
      <c r="C4181" s="403">
        <v>44687</v>
      </c>
      <c r="D4181" t="s">
        <v>3543</v>
      </c>
      <c r="E4181" t="s">
        <v>23314</v>
      </c>
      <c r="F4181" t="s">
        <v>23315</v>
      </c>
      <c r="G4181" t="s">
        <v>23316</v>
      </c>
      <c r="H4181" t="s">
        <v>23317</v>
      </c>
      <c r="I4181" t="s">
        <v>12389</v>
      </c>
      <c r="J4181" t="s">
        <v>100</v>
      </c>
      <c r="K4181" t="s">
        <v>293</v>
      </c>
      <c r="L4181" t="s">
        <v>10061</v>
      </c>
      <c r="M4181" t="s">
        <v>1798</v>
      </c>
      <c r="N4181" t="s">
        <v>23318</v>
      </c>
      <c r="O4181" t="s">
        <v>3012</v>
      </c>
      <c r="P4181" t="s">
        <v>10063</v>
      </c>
      <c r="Q4181" t="s">
        <v>293</v>
      </c>
      <c r="R4181" t="b">
        <v>0</v>
      </c>
      <c r="S4181">
        <v>500</v>
      </c>
      <c r="T4181" t="s">
        <v>3002</v>
      </c>
      <c r="U4181" t="s">
        <v>3003</v>
      </c>
      <c r="V4181">
        <v>0.5</v>
      </c>
      <c r="W4181" t="s">
        <v>3012</v>
      </c>
    </row>
    <row r="4182" spans="1:23" hidden="1" x14ac:dyDescent="0.35">
      <c r="A4182" t="s">
        <v>2189</v>
      </c>
      <c r="C4182" s="403">
        <v>44687</v>
      </c>
      <c r="D4182" t="s">
        <v>3543</v>
      </c>
      <c r="E4182" t="s">
        <v>23319</v>
      </c>
      <c r="F4182" t="s">
        <v>23320</v>
      </c>
      <c r="G4182" t="s">
        <v>23321</v>
      </c>
      <c r="H4182" t="s">
        <v>23322</v>
      </c>
      <c r="I4182" t="s">
        <v>6646</v>
      </c>
      <c r="J4182" t="s">
        <v>100</v>
      </c>
      <c r="K4182" t="s">
        <v>293</v>
      </c>
      <c r="L4182" t="s">
        <v>10061</v>
      </c>
      <c r="M4182" t="s">
        <v>1798</v>
      </c>
      <c r="N4182" t="s">
        <v>23323</v>
      </c>
      <c r="O4182" t="s">
        <v>3012</v>
      </c>
      <c r="P4182" t="s">
        <v>10063</v>
      </c>
      <c r="Q4182" t="s">
        <v>293</v>
      </c>
      <c r="R4182" t="b">
        <v>0</v>
      </c>
      <c r="S4182">
        <v>2000</v>
      </c>
      <c r="T4182" t="s">
        <v>3002</v>
      </c>
      <c r="U4182" t="s">
        <v>3003</v>
      </c>
      <c r="V4182">
        <v>2</v>
      </c>
      <c r="W4182" t="s">
        <v>3012</v>
      </c>
    </row>
    <row r="4183" spans="1:23" hidden="1" x14ac:dyDescent="0.35">
      <c r="A4183" t="s">
        <v>419</v>
      </c>
      <c r="C4183" s="403">
        <v>44687</v>
      </c>
      <c r="D4183" t="s">
        <v>3543</v>
      </c>
      <c r="E4183" t="s">
        <v>23324</v>
      </c>
      <c r="F4183" t="s">
        <v>23325</v>
      </c>
      <c r="G4183" t="s">
        <v>2461</v>
      </c>
      <c r="H4183" t="s">
        <v>23326</v>
      </c>
      <c r="I4183" t="s">
        <v>2461</v>
      </c>
      <c r="J4183" t="s">
        <v>94</v>
      </c>
      <c r="K4183" t="s">
        <v>497</v>
      </c>
      <c r="L4183" t="s">
        <v>3188</v>
      </c>
      <c r="M4183" t="s">
        <v>4908</v>
      </c>
      <c r="N4183" t="s">
        <v>23327</v>
      </c>
      <c r="O4183" t="s">
        <v>3012</v>
      </c>
      <c r="P4183" t="s">
        <v>22227</v>
      </c>
      <c r="Q4183" t="s">
        <v>497</v>
      </c>
      <c r="R4183" t="b">
        <v>0</v>
      </c>
      <c r="S4183">
        <v>5000</v>
      </c>
      <c r="T4183" t="s">
        <v>3002</v>
      </c>
      <c r="U4183" t="s">
        <v>3003</v>
      </c>
      <c r="V4183">
        <v>5</v>
      </c>
      <c r="W4183" t="s">
        <v>3012</v>
      </c>
    </row>
    <row r="4184" spans="1:23" hidden="1" x14ac:dyDescent="0.35">
      <c r="A4184" t="s">
        <v>419</v>
      </c>
      <c r="C4184" s="403">
        <v>44687</v>
      </c>
      <c r="D4184" t="s">
        <v>3543</v>
      </c>
      <c r="E4184" t="s">
        <v>23328</v>
      </c>
      <c r="F4184" t="s">
        <v>23329</v>
      </c>
      <c r="G4184" t="s">
        <v>23330</v>
      </c>
      <c r="H4184" t="s">
        <v>23331</v>
      </c>
      <c r="I4184" t="s">
        <v>5414</v>
      </c>
      <c r="J4184" t="s">
        <v>94</v>
      </c>
      <c r="K4184" t="s">
        <v>497</v>
      </c>
      <c r="L4184" t="s">
        <v>3745</v>
      </c>
      <c r="M4184" t="s">
        <v>15976</v>
      </c>
      <c r="N4184" t="s">
        <v>23332</v>
      </c>
      <c r="O4184" t="s">
        <v>3021</v>
      </c>
      <c r="P4184" t="s">
        <v>15976</v>
      </c>
      <c r="Q4184" t="s">
        <v>497</v>
      </c>
      <c r="R4184" t="b">
        <v>0</v>
      </c>
      <c r="S4184">
        <v>10000</v>
      </c>
      <c r="T4184" t="s">
        <v>3002</v>
      </c>
      <c r="U4184" t="s">
        <v>3003</v>
      </c>
      <c r="V4184">
        <v>10</v>
      </c>
      <c r="W4184" t="s">
        <v>3021</v>
      </c>
    </row>
    <row r="4185" spans="1:23" hidden="1" x14ac:dyDescent="0.35">
      <c r="A4185" t="s">
        <v>419</v>
      </c>
      <c r="C4185" s="403">
        <v>44687</v>
      </c>
      <c r="D4185" t="s">
        <v>3543</v>
      </c>
      <c r="E4185" t="s">
        <v>1071</v>
      </c>
      <c r="F4185" t="s">
        <v>23333</v>
      </c>
      <c r="G4185" t="s">
        <v>2684</v>
      </c>
      <c r="H4185" t="s">
        <v>23334</v>
      </c>
      <c r="I4185" t="s">
        <v>2316</v>
      </c>
      <c r="J4185" t="s">
        <v>94</v>
      </c>
      <c r="K4185" t="s">
        <v>497</v>
      </c>
      <c r="L4185" t="s">
        <v>15980</v>
      </c>
      <c r="M4185" t="s">
        <v>23335</v>
      </c>
      <c r="N4185" t="s">
        <v>23336</v>
      </c>
      <c r="O4185" t="s">
        <v>3021</v>
      </c>
      <c r="P4185" t="s">
        <v>22243</v>
      </c>
      <c r="Q4185" t="s">
        <v>497</v>
      </c>
      <c r="R4185" t="b">
        <v>0</v>
      </c>
      <c r="S4185">
        <v>15000</v>
      </c>
      <c r="T4185" t="s">
        <v>3013</v>
      </c>
      <c r="U4185" t="s">
        <v>3003</v>
      </c>
      <c r="V4185">
        <v>15</v>
      </c>
      <c r="W4185" t="s">
        <v>3021</v>
      </c>
    </row>
    <row r="4186" spans="1:23" hidden="1" x14ac:dyDescent="0.35">
      <c r="A4186" t="s">
        <v>419</v>
      </c>
      <c r="C4186" s="403">
        <v>44687</v>
      </c>
      <c r="D4186" t="s">
        <v>3543</v>
      </c>
      <c r="E4186" t="s">
        <v>465</v>
      </c>
      <c r="F4186" t="s">
        <v>23337</v>
      </c>
      <c r="G4186" t="s">
        <v>466</v>
      </c>
      <c r="H4186" t="s">
        <v>23338</v>
      </c>
      <c r="I4186" t="s">
        <v>9402</v>
      </c>
      <c r="J4186" t="s">
        <v>96</v>
      </c>
      <c r="K4186" t="s">
        <v>429</v>
      </c>
      <c r="L4186" t="s">
        <v>10126</v>
      </c>
      <c r="M4186" t="s">
        <v>10127</v>
      </c>
      <c r="N4186" t="s">
        <v>10128</v>
      </c>
      <c r="O4186" t="s">
        <v>3030</v>
      </c>
      <c r="P4186" t="s">
        <v>10129</v>
      </c>
      <c r="Q4186" t="s">
        <v>429</v>
      </c>
      <c r="R4186" t="b">
        <v>0</v>
      </c>
      <c r="S4186">
        <v>6000</v>
      </c>
      <c r="T4186" t="s">
        <v>3013</v>
      </c>
      <c r="U4186" t="s">
        <v>3003</v>
      </c>
      <c r="V4186">
        <v>6</v>
      </c>
      <c r="W4186" t="s">
        <v>3030</v>
      </c>
    </row>
    <row r="4187" spans="1:23" hidden="1" x14ac:dyDescent="0.35">
      <c r="A4187" t="s">
        <v>381</v>
      </c>
      <c r="C4187" s="403">
        <v>44687</v>
      </c>
      <c r="D4187" t="s">
        <v>3543</v>
      </c>
      <c r="E4187" t="s">
        <v>23339</v>
      </c>
      <c r="F4187" t="s">
        <v>23340</v>
      </c>
      <c r="G4187" t="s">
        <v>23341</v>
      </c>
      <c r="H4187" t="s">
        <v>23342</v>
      </c>
      <c r="I4187" t="s">
        <v>1996</v>
      </c>
      <c r="J4187" t="s">
        <v>101</v>
      </c>
      <c r="K4187" t="s">
        <v>415</v>
      </c>
      <c r="L4187" t="s">
        <v>3169</v>
      </c>
      <c r="M4187" t="s">
        <v>1798</v>
      </c>
      <c r="N4187" t="s">
        <v>23343</v>
      </c>
      <c r="O4187" t="s">
        <v>3012</v>
      </c>
      <c r="P4187" t="s">
        <v>12479</v>
      </c>
      <c r="Q4187" t="s">
        <v>415</v>
      </c>
      <c r="R4187" t="b">
        <v>0</v>
      </c>
      <c r="S4187">
        <v>9000</v>
      </c>
      <c r="T4187" t="s">
        <v>3002</v>
      </c>
      <c r="U4187" t="s">
        <v>3003</v>
      </c>
      <c r="V4187">
        <v>9</v>
      </c>
      <c r="W4187" t="s">
        <v>3012</v>
      </c>
    </row>
    <row r="4188" spans="1:23" hidden="1" x14ac:dyDescent="0.35">
      <c r="A4188" t="s">
        <v>381</v>
      </c>
      <c r="C4188" s="403">
        <v>44687</v>
      </c>
      <c r="D4188" t="s">
        <v>3543</v>
      </c>
      <c r="E4188" t="s">
        <v>23344</v>
      </c>
      <c r="F4188" t="s">
        <v>23345</v>
      </c>
      <c r="G4188" t="s">
        <v>12841</v>
      </c>
      <c r="H4188" t="s">
        <v>23346</v>
      </c>
      <c r="I4188" t="s">
        <v>12841</v>
      </c>
      <c r="J4188" t="s">
        <v>101</v>
      </c>
      <c r="K4188" t="s">
        <v>415</v>
      </c>
      <c r="L4188" t="s">
        <v>3553</v>
      </c>
      <c r="M4188" t="s">
        <v>1798</v>
      </c>
      <c r="N4188" t="s">
        <v>23347</v>
      </c>
      <c r="O4188" t="s">
        <v>3012</v>
      </c>
      <c r="P4188" t="s">
        <v>10055</v>
      </c>
      <c r="Q4188" t="s">
        <v>415</v>
      </c>
      <c r="R4188" t="b">
        <v>0</v>
      </c>
      <c r="S4188">
        <v>5000</v>
      </c>
      <c r="T4188" t="s">
        <v>3002</v>
      </c>
      <c r="U4188" t="s">
        <v>3003</v>
      </c>
      <c r="V4188">
        <v>5</v>
      </c>
      <c r="W4188" t="s">
        <v>3012</v>
      </c>
    </row>
    <row r="4189" spans="1:23" hidden="1" x14ac:dyDescent="0.35">
      <c r="A4189" t="s">
        <v>381</v>
      </c>
      <c r="C4189" s="403">
        <v>44687</v>
      </c>
      <c r="D4189" t="s">
        <v>2993</v>
      </c>
      <c r="E4189" t="s">
        <v>487</v>
      </c>
      <c r="F4189" t="s">
        <v>23348</v>
      </c>
      <c r="G4189" t="s">
        <v>23349</v>
      </c>
      <c r="H4189" t="s">
        <v>23350</v>
      </c>
      <c r="I4189" t="s">
        <v>488</v>
      </c>
      <c r="J4189" t="s">
        <v>89</v>
      </c>
      <c r="K4189" t="s">
        <v>415</v>
      </c>
      <c r="L4189" t="s">
        <v>10417</v>
      </c>
      <c r="M4189" t="s">
        <v>23351</v>
      </c>
      <c r="N4189" t="s">
        <v>23352</v>
      </c>
      <c r="O4189" t="s">
        <v>3030</v>
      </c>
      <c r="P4189" t="s">
        <v>23353</v>
      </c>
      <c r="Q4189" t="s">
        <v>415</v>
      </c>
      <c r="R4189" t="b">
        <v>0</v>
      </c>
      <c r="S4189">
        <v>60000</v>
      </c>
      <c r="T4189" t="s">
        <v>3013</v>
      </c>
      <c r="U4189" t="s">
        <v>8048</v>
      </c>
      <c r="V4189">
        <v>60</v>
      </c>
      <c r="W4189" t="s">
        <v>3030</v>
      </c>
    </row>
    <row r="4190" spans="1:23" hidden="1" x14ac:dyDescent="0.35">
      <c r="A4190" t="s">
        <v>2189</v>
      </c>
      <c r="C4190" s="403">
        <v>44687</v>
      </c>
      <c r="D4190" t="s">
        <v>3543</v>
      </c>
      <c r="E4190" t="s">
        <v>23354</v>
      </c>
      <c r="F4190" t="s">
        <v>23355</v>
      </c>
      <c r="G4190" t="s">
        <v>23356</v>
      </c>
      <c r="H4190" t="s">
        <v>23357</v>
      </c>
      <c r="I4190" t="s">
        <v>23358</v>
      </c>
      <c r="J4190" t="s">
        <v>100</v>
      </c>
      <c r="K4190" t="s">
        <v>2193</v>
      </c>
      <c r="L4190" t="s">
        <v>9515</v>
      </c>
      <c r="M4190" t="s">
        <v>1798</v>
      </c>
      <c r="N4190" t="s">
        <v>23359</v>
      </c>
      <c r="O4190" t="s">
        <v>3012</v>
      </c>
      <c r="P4190" t="s">
        <v>9517</v>
      </c>
      <c r="Q4190" t="s">
        <v>2189</v>
      </c>
      <c r="R4190" t="b">
        <v>0</v>
      </c>
      <c r="S4190">
        <v>3000</v>
      </c>
      <c r="T4190" t="s">
        <v>3002</v>
      </c>
      <c r="U4190" t="s">
        <v>3003</v>
      </c>
      <c r="V4190">
        <v>3</v>
      </c>
      <c r="W4190" t="s">
        <v>3012</v>
      </c>
    </row>
    <row r="4191" spans="1:23" hidden="1" x14ac:dyDescent="0.35">
      <c r="A4191" t="s">
        <v>419</v>
      </c>
      <c r="C4191" s="403">
        <v>44687</v>
      </c>
      <c r="D4191" t="s">
        <v>3543</v>
      </c>
      <c r="E4191" t="s">
        <v>524</v>
      </c>
      <c r="F4191" t="s">
        <v>23360</v>
      </c>
      <c r="G4191" t="s">
        <v>2337</v>
      </c>
      <c r="H4191" t="s">
        <v>23361</v>
      </c>
      <c r="I4191" t="s">
        <v>2337</v>
      </c>
      <c r="J4191" t="s">
        <v>94</v>
      </c>
      <c r="K4191" t="s">
        <v>497</v>
      </c>
      <c r="L4191" t="s">
        <v>3188</v>
      </c>
      <c r="M4191" t="s">
        <v>3227</v>
      </c>
      <c r="N4191" t="s">
        <v>23362</v>
      </c>
      <c r="O4191" t="s">
        <v>3021</v>
      </c>
      <c r="P4191" t="s">
        <v>8490</v>
      </c>
      <c r="Q4191" t="s">
        <v>497</v>
      </c>
      <c r="R4191" t="b">
        <v>0</v>
      </c>
      <c r="S4191">
        <v>25000</v>
      </c>
      <c r="T4191" t="s">
        <v>3013</v>
      </c>
      <c r="U4191" t="s">
        <v>3003</v>
      </c>
      <c r="V4191">
        <v>25</v>
      </c>
      <c r="W4191" t="s">
        <v>3021</v>
      </c>
    </row>
    <row r="4192" spans="1:23" hidden="1" x14ac:dyDescent="0.35">
      <c r="A4192" t="s">
        <v>419</v>
      </c>
      <c r="C4192" s="403">
        <v>44687</v>
      </c>
      <c r="D4192" t="s">
        <v>23363</v>
      </c>
      <c r="E4192" t="s">
        <v>568</v>
      </c>
      <c r="F4192" t="s">
        <v>23364</v>
      </c>
      <c r="G4192" t="s">
        <v>23365</v>
      </c>
      <c r="H4192" t="s">
        <v>23366</v>
      </c>
      <c r="I4192" t="s">
        <v>17355</v>
      </c>
      <c r="J4192" t="s">
        <v>94</v>
      </c>
      <c r="K4192" t="s">
        <v>497</v>
      </c>
      <c r="L4192" t="s">
        <v>3188</v>
      </c>
      <c r="M4192" t="s">
        <v>18837</v>
      </c>
      <c r="N4192" t="s">
        <v>23367</v>
      </c>
      <c r="O4192" t="s">
        <v>3021</v>
      </c>
      <c r="P4192" t="s">
        <v>18839</v>
      </c>
      <c r="Q4192" t="s">
        <v>497</v>
      </c>
      <c r="R4192" t="b">
        <v>0</v>
      </c>
      <c r="S4192">
        <v>10000</v>
      </c>
      <c r="T4192" t="s">
        <v>3013</v>
      </c>
      <c r="U4192" t="s">
        <v>3003</v>
      </c>
      <c r="V4192">
        <v>10</v>
      </c>
      <c r="W4192" t="s">
        <v>3021</v>
      </c>
    </row>
    <row r="4193" spans="1:23" hidden="1" x14ac:dyDescent="0.35">
      <c r="A4193" t="s">
        <v>419</v>
      </c>
      <c r="C4193" s="403">
        <v>44687</v>
      </c>
      <c r="D4193" t="s">
        <v>3543</v>
      </c>
      <c r="E4193" t="s">
        <v>779</v>
      </c>
      <c r="F4193" t="s">
        <v>23368</v>
      </c>
      <c r="G4193" t="s">
        <v>241</v>
      </c>
      <c r="H4193" t="s">
        <v>23369</v>
      </c>
      <c r="I4193" t="s">
        <v>2300</v>
      </c>
      <c r="J4193" t="s">
        <v>96</v>
      </c>
      <c r="K4193" t="s">
        <v>429</v>
      </c>
      <c r="L4193" t="s">
        <v>3699</v>
      </c>
      <c r="M4193" t="s">
        <v>3063</v>
      </c>
      <c r="N4193" t="s">
        <v>23370</v>
      </c>
      <c r="O4193" t="s">
        <v>3021</v>
      </c>
      <c r="P4193" t="s">
        <v>4324</v>
      </c>
      <c r="Q4193" t="s">
        <v>429</v>
      </c>
      <c r="R4193" t="b">
        <v>0</v>
      </c>
      <c r="S4193">
        <v>10000</v>
      </c>
      <c r="T4193" t="s">
        <v>3013</v>
      </c>
      <c r="U4193" t="s">
        <v>3003</v>
      </c>
      <c r="V4193">
        <v>10</v>
      </c>
      <c r="W4193" t="s">
        <v>3021</v>
      </c>
    </row>
    <row r="4194" spans="1:23" hidden="1" x14ac:dyDescent="0.35">
      <c r="A4194" t="s">
        <v>419</v>
      </c>
      <c r="C4194" s="403">
        <v>44687</v>
      </c>
      <c r="D4194" t="s">
        <v>3661</v>
      </c>
      <c r="E4194" t="s">
        <v>755</v>
      </c>
      <c r="F4194" t="s">
        <v>23371</v>
      </c>
      <c r="G4194" t="s">
        <v>2485</v>
      </c>
      <c r="H4194" t="s">
        <v>23372</v>
      </c>
      <c r="I4194" t="s">
        <v>400</v>
      </c>
      <c r="J4194" t="s">
        <v>96</v>
      </c>
      <c r="K4194" t="s">
        <v>429</v>
      </c>
      <c r="L4194" t="s">
        <v>3580</v>
      </c>
      <c r="M4194" t="s">
        <v>11506</v>
      </c>
      <c r="N4194" t="s">
        <v>16245</v>
      </c>
      <c r="O4194" t="s">
        <v>3021</v>
      </c>
      <c r="P4194" t="s">
        <v>11508</v>
      </c>
      <c r="Q4194" t="s">
        <v>429</v>
      </c>
      <c r="R4194" t="b">
        <v>0</v>
      </c>
      <c r="S4194">
        <v>15000</v>
      </c>
      <c r="T4194" t="s">
        <v>3013</v>
      </c>
      <c r="U4194" t="s">
        <v>3003</v>
      </c>
      <c r="V4194">
        <v>15</v>
      </c>
      <c r="W4194" t="s">
        <v>3021</v>
      </c>
    </row>
    <row r="4195" spans="1:23" hidden="1" x14ac:dyDescent="0.35">
      <c r="A4195" t="s">
        <v>419</v>
      </c>
      <c r="C4195" s="403">
        <v>44686</v>
      </c>
      <c r="D4195" t="s">
        <v>3397</v>
      </c>
      <c r="E4195" t="s">
        <v>563</v>
      </c>
      <c r="F4195" t="s">
        <v>23373</v>
      </c>
      <c r="G4195" t="s">
        <v>2321</v>
      </c>
      <c r="H4195" t="s">
        <v>23374</v>
      </c>
      <c r="I4195" t="s">
        <v>2339</v>
      </c>
      <c r="J4195" t="s">
        <v>94</v>
      </c>
      <c r="K4195" t="s">
        <v>497</v>
      </c>
      <c r="L4195" t="s">
        <v>3188</v>
      </c>
      <c r="M4195" t="s">
        <v>1798</v>
      </c>
      <c r="N4195" t="s">
        <v>23375</v>
      </c>
      <c r="O4195" t="s">
        <v>3021</v>
      </c>
      <c r="P4195" t="s">
        <v>15090</v>
      </c>
      <c r="Q4195" t="s">
        <v>497</v>
      </c>
      <c r="R4195" t="b">
        <v>0</v>
      </c>
      <c r="S4195">
        <v>30000</v>
      </c>
      <c r="T4195" t="s">
        <v>3013</v>
      </c>
      <c r="U4195" t="s">
        <v>3003</v>
      </c>
      <c r="V4195">
        <v>30</v>
      </c>
      <c r="W4195" t="s">
        <v>3021</v>
      </c>
    </row>
    <row r="4196" spans="1:23" hidden="1" x14ac:dyDescent="0.35">
      <c r="A4196" t="s">
        <v>381</v>
      </c>
      <c r="C4196" s="403">
        <v>44686</v>
      </c>
      <c r="D4196" t="s">
        <v>23536</v>
      </c>
      <c r="E4196" t="s">
        <v>2265</v>
      </c>
      <c r="F4196" t="s">
        <v>23376</v>
      </c>
      <c r="G4196" t="s">
        <v>851</v>
      </c>
      <c r="H4196" t="s">
        <v>23377</v>
      </c>
      <c r="I4196" t="s">
        <v>2526</v>
      </c>
      <c r="J4196" t="s">
        <v>97</v>
      </c>
      <c r="K4196" t="s">
        <v>444</v>
      </c>
      <c r="L4196" t="s">
        <v>3009</v>
      </c>
      <c r="M4196" t="s">
        <v>1798</v>
      </c>
      <c r="N4196" t="s">
        <v>11794</v>
      </c>
      <c r="O4196" t="s">
        <v>3001</v>
      </c>
      <c r="P4196" t="s">
        <v>8254</v>
      </c>
      <c r="Q4196" t="s">
        <v>415</v>
      </c>
      <c r="R4196" t="b">
        <v>1</v>
      </c>
      <c r="S4196">
        <v>700000</v>
      </c>
      <c r="T4196" t="s">
        <v>3648</v>
      </c>
      <c r="U4196" t="s">
        <v>3003</v>
      </c>
      <c r="V4196">
        <v>700</v>
      </c>
      <c r="W4196" t="s">
        <v>3001</v>
      </c>
    </row>
    <row r="4197" spans="1:23" hidden="1" x14ac:dyDescent="0.35">
      <c r="A4197" t="s">
        <v>419</v>
      </c>
      <c r="C4197" s="403">
        <v>44686</v>
      </c>
      <c r="D4197" t="s">
        <v>3543</v>
      </c>
      <c r="E4197" t="s">
        <v>23378</v>
      </c>
      <c r="F4197" t="s">
        <v>23379</v>
      </c>
      <c r="G4197" t="s">
        <v>23380</v>
      </c>
      <c r="H4197" t="s">
        <v>17501</v>
      </c>
      <c r="I4197" t="s">
        <v>2925</v>
      </c>
      <c r="J4197" t="s">
        <v>94</v>
      </c>
      <c r="K4197" t="s">
        <v>497</v>
      </c>
      <c r="L4197" t="s">
        <v>3745</v>
      </c>
      <c r="M4197" t="s">
        <v>17502</v>
      </c>
      <c r="N4197" t="s">
        <v>23381</v>
      </c>
      <c r="O4197" t="s">
        <v>3021</v>
      </c>
      <c r="P4197" t="s">
        <v>17504</v>
      </c>
      <c r="Q4197" t="s">
        <v>497</v>
      </c>
      <c r="R4197" t="b">
        <v>0</v>
      </c>
      <c r="S4197">
        <v>25000</v>
      </c>
      <c r="T4197" t="s">
        <v>3648</v>
      </c>
      <c r="U4197" t="s">
        <v>3003</v>
      </c>
      <c r="V4197">
        <v>25</v>
      </c>
      <c r="W4197" t="s">
        <v>3021</v>
      </c>
    </row>
    <row r="4198" spans="1:23" hidden="1" x14ac:dyDescent="0.35">
      <c r="A4198" t="s">
        <v>419</v>
      </c>
      <c r="C4198" s="403">
        <v>44686</v>
      </c>
      <c r="D4198" t="s">
        <v>3543</v>
      </c>
      <c r="E4198" t="s">
        <v>23382</v>
      </c>
      <c r="F4198" t="s">
        <v>23383</v>
      </c>
      <c r="G4198" t="s">
        <v>6349</v>
      </c>
      <c r="H4198" t="s">
        <v>23384</v>
      </c>
      <c r="I4198" t="s">
        <v>6349</v>
      </c>
      <c r="J4198" t="s">
        <v>94</v>
      </c>
      <c r="K4198" t="s">
        <v>497</v>
      </c>
      <c r="L4198" t="s">
        <v>3745</v>
      </c>
      <c r="M4198" t="s">
        <v>22235</v>
      </c>
      <c r="N4198" t="s">
        <v>23385</v>
      </c>
      <c r="O4198" t="s">
        <v>3021</v>
      </c>
      <c r="P4198" t="s">
        <v>22235</v>
      </c>
      <c r="Q4198" t="s">
        <v>497</v>
      </c>
      <c r="R4198" t="b">
        <v>0</v>
      </c>
      <c r="S4198">
        <v>15000</v>
      </c>
      <c r="T4198" t="s">
        <v>3002</v>
      </c>
      <c r="U4198" t="s">
        <v>3003</v>
      </c>
      <c r="V4198">
        <v>15</v>
      </c>
      <c r="W4198" t="s">
        <v>3021</v>
      </c>
    </row>
    <row r="4199" spans="1:23" hidden="1" x14ac:dyDescent="0.35">
      <c r="A4199" t="s">
        <v>419</v>
      </c>
      <c r="C4199" s="403">
        <v>44686</v>
      </c>
      <c r="D4199" t="s">
        <v>3543</v>
      </c>
      <c r="E4199" t="s">
        <v>756</v>
      </c>
      <c r="F4199" t="s">
        <v>23386</v>
      </c>
      <c r="G4199" t="s">
        <v>2688</v>
      </c>
      <c r="H4199" t="s">
        <v>23387</v>
      </c>
      <c r="I4199" t="s">
        <v>23388</v>
      </c>
      <c r="J4199" t="s">
        <v>94</v>
      </c>
      <c r="K4199" t="s">
        <v>497</v>
      </c>
      <c r="L4199" t="s">
        <v>3745</v>
      </c>
      <c r="M4199" t="s">
        <v>23389</v>
      </c>
      <c r="N4199" t="s">
        <v>23390</v>
      </c>
      <c r="O4199" t="s">
        <v>3030</v>
      </c>
      <c r="P4199" t="s">
        <v>23391</v>
      </c>
      <c r="Q4199" t="s">
        <v>497</v>
      </c>
      <c r="R4199" t="b">
        <v>0</v>
      </c>
      <c r="S4199">
        <v>12000</v>
      </c>
      <c r="T4199" t="s">
        <v>3013</v>
      </c>
      <c r="U4199" t="s">
        <v>3003</v>
      </c>
      <c r="V4199">
        <v>12</v>
      </c>
      <c r="W4199" t="s">
        <v>3030</v>
      </c>
    </row>
    <row r="4200" spans="1:23" hidden="1" x14ac:dyDescent="0.35">
      <c r="A4200" t="s">
        <v>2189</v>
      </c>
      <c r="C4200" s="403">
        <v>44686</v>
      </c>
      <c r="D4200" t="s">
        <v>3543</v>
      </c>
      <c r="E4200" t="s">
        <v>23392</v>
      </c>
      <c r="F4200" t="s">
        <v>23393</v>
      </c>
      <c r="G4200" t="s">
        <v>23394</v>
      </c>
      <c r="H4200" t="s">
        <v>23395</v>
      </c>
      <c r="I4200" t="s">
        <v>19661</v>
      </c>
      <c r="J4200" t="s">
        <v>98</v>
      </c>
      <c r="K4200" t="s">
        <v>2189</v>
      </c>
      <c r="L4200" t="s">
        <v>3154</v>
      </c>
      <c r="M4200" t="s">
        <v>4472</v>
      </c>
      <c r="N4200" t="s">
        <v>12287</v>
      </c>
      <c r="O4200" t="s">
        <v>3021</v>
      </c>
      <c r="P4200" t="s">
        <v>4474</v>
      </c>
      <c r="Q4200" t="s">
        <v>2189</v>
      </c>
      <c r="R4200" t="b">
        <v>0</v>
      </c>
      <c r="S4200">
        <v>12500</v>
      </c>
      <c r="T4200" t="s">
        <v>3002</v>
      </c>
      <c r="U4200" t="s">
        <v>3003</v>
      </c>
      <c r="V4200">
        <v>12.5</v>
      </c>
      <c r="W4200" t="s">
        <v>3021</v>
      </c>
    </row>
    <row r="4201" spans="1:23" hidden="1" x14ac:dyDescent="0.35">
      <c r="A4201" t="s">
        <v>381</v>
      </c>
      <c r="C4201" s="403">
        <v>44686</v>
      </c>
      <c r="D4201" t="s">
        <v>3543</v>
      </c>
      <c r="E4201" t="s">
        <v>23396</v>
      </c>
      <c r="F4201" t="s">
        <v>23397</v>
      </c>
      <c r="G4201" t="s">
        <v>23398</v>
      </c>
      <c r="H4201" t="s">
        <v>4623</v>
      </c>
      <c r="I4201" t="s">
        <v>4624</v>
      </c>
      <c r="J4201" t="s">
        <v>97</v>
      </c>
      <c r="K4201" t="s">
        <v>444</v>
      </c>
      <c r="L4201" t="s">
        <v>3009</v>
      </c>
      <c r="M4201" t="s">
        <v>3127</v>
      </c>
      <c r="N4201" t="s">
        <v>13802</v>
      </c>
      <c r="O4201" t="s">
        <v>3021</v>
      </c>
      <c r="P4201" t="s">
        <v>4625</v>
      </c>
      <c r="Q4201" t="s">
        <v>415</v>
      </c>
      <c r="R4201" t="b">
        <v>1</v>
      </c>
      <c r="S4201">
        <v>25000</v>
      </c>
      <c r="T4201" t="s">
        <v>3002</v>
      </c>
      <c r="U4201" t="s">
        <v>3003</v>
      </c>
      <c r="V4201">
        <v>25</v>
      </c>
      <c r="W4201" t="s">
        <v>3021</v>
      </c>
    </row>
    <row r="4202" spans="1:23" hidden="1" x14ac:dyDescent="0.35">
      <c r="A4202" t="s">
        <v>419</v>
      </c>
      <c r="C4202" s="403">
        <v>44686</v>
      </c>
      <c r="D4202" t="s">
        <v>12321</v>
      </c>
      <c r="E4202" t="s">
        <v>496</v>
      </c>
      <c r="F4202" t="s">
        <v>23399</v>
      </c>
      <c r="G4202" t="s">
        <v>2419</v>
      </c>
      <c r="H4202" t="s">
        <v>23400</v>
      </c>
      <c r="I4202" t="s">
        <v>23401</v>
      </c>
      <c r="J4202" t="s">
        <v>94</v>
      </c>
      <c r="K4202" t="s">
        <v>497</v>
      </c>
      <c r="L4202" t="s">
        <v>3188</v>
      </c>
      <c r="M4202" t="s">
        <v>10908</v>
      </c>
      <c r="N4202" t="s">
        <v>23402</v>
      </c>
      <c r="O4202" t="s">
        <v>3001</v>
      </c>
      <c r="P4202" t="s">
        <v>8490</v>
      </c>
      <c r="Q4202" t="s">
        <v>497</v>
      </c>
      <c r="R4202" t="b">
        <v>1</v>
      </c>
      <c r="S4202">
        <v>60000</v>
      </c>
      <c r="T4202" t="s">
        <v>3013</v>
      </c>
      <c r="U4202" t="s">
        <v>3003</v>
      </c>
      <c r="V4202">
        <v>60</v>
      </c>
      <c r="W4202" t="s">
        <v>3001</v>
      </c>
    </row>
    <row r="4203" spans="1:23" hidden="1" x14ac:dyDescent="0.35">
      <c r="A4203" t="s">
        <v>419</v>
      </c>
      <c r="C4203" s="403">
        <v>44686</v>
      </c>
      <c r="D4203" t="s">
        <v>3543</v>
      </c>
      <c r="E4203" t="s">
        <v>23403</v>
      </c>
      <c r="F4203" t="s">
        <v>23404</v>
      </c>
      <c r="G4203" t="s">
        <v>23405</v>
      </c>
      <c r="H4203" t="s">
        <v>23406</v>
      </c>
      <c r="I4203" t="s">
        <v>2590</v>
      </c>
      <c r="J4203" t="s">
        <v>96</v>
      </c>
      <c r="K4203" t="s">
        <v>507</v>
      </c>
      <c r="L4203" t="s">
        <v>9781</v>
      </c>
      <c r="M4203" t="s">
        <v>7352</v>
      </c>
      <c r="N4203" t="s">
        <v>23407</v>
      </c>
      <c r="O4203" t="s">
        <v>3012</v>
      </c>
      <c r="P4203" t="s">
        <v>8687</v>
      </c>
      <c r="Q4203" t="s">
        <v>429</v>
      </c>
      <c r="R4203" t="b">
        <v>0</v>
      </c>
      <c r="S4203">
        <v>3000</v>
      </c>
      <c r="T4203" t="s">
        <v>3002</v>
      </c>
      <c r="U4203" t="s">
        <v>3003</v>
      </c>
      <c r="V4203">
        <v>3</v>
      </c>
      <c r="W4203" t="s">
        <v>3012</v>
      </c>
    </row>
    <row r="4204" spans="1:23" hidden="1" x14ac:dyDescent="0.35">
      <c r="A4204" t="s">
        <v>419</v>
      </c>
      <c r="C4204" s="403">
        <v>44685</v>
      </c>
      <c r="D4204" t="s">
        <v>3543</v>
      </c>
      <c r="E4204" t="s">
        <v>2872</v>
      </c>
      <c r="F4204" t="s">
        <v>23408</v>
      </c>
      <c r="G4204" t="s">
        <v>23409</v>
      </c>
      <c r="H4204" t="s">
        <v>23410</v>
      </c>
      <c r="I4204" t="s">
        <v>2313</v>
      </c>
      <c r="J4204" t="s">
        <v>94</v>
      </c>
      <c r="K4204" t="s">
        <v>497</v>
      </c>
      <c r="L4204" t="s">
        <v>3745</v>
      </c>
      <c r="M4204" t="s">
        <v>21478</v>
      </c>
      <c r="N4204" t="s">
        <v>23411</v>
      </c>
      <c r="O4204" t="s">
        <v>3021</v>
      </c>
      <c r="P4204" t="s">
        <v>3747</v>
      </c>
      <c r="Q4204" t="s">
        <v>497</v>
      </c>
      <c r="R4204" t="b">
        <v>0</v>
      </c>
      <c r="S4204">
        <v>5000</v>
      </c>
      <c r="T4204" t="s">
        <v>3013</v>
      </c>
      <c r="U4204" t="s">
        <v>3003</v>
      </c>
      <c r="V4204">
        <v>5</v>
      </c>
      <c r="W4204" t="s">
        <v>3021</v>
      </c>
    </row>
    <row r="4205" spans="1:23" hidden="1" x14ac:dyDescent="0.35">
      <c r="A4205" t="s">
        <v>381</v>
      </c>
      <c r="C4205" s="403">
        <v>44685</v>
      </c>
      <c r="D4205" t="s">
        <v>3661</v>
      </c>
      <c r="E4205" t="s">
        <v>1052</v>
      </c>
      <c r="F4205" t="s">
        <v>23412</v>
      </c>
      <c r="G4205" t="s">
        <v>797</v>
      </c>
      <c r="H4205" t="s">
        <v>23413</v>
      </c>
      <c r="I4205" t="s">
        <v>5602</v>
      </c>
      <c r="J4205" t="s">
        <v>97</v>
      </c>
      <c r="K4205" t="s">
        <v>444</v>
      </c>
      <c r="L4205" t="s">
        <v>3009</v>
      </c>
      <c r="M4205" t="s">
        <v>3167</v>
      </c>
      <c r="N4205" t="s">
        <v>9483</v>
      </c>
      <c r="O4205" t="s">
        <v>3030</v>
      </c>
      <c r="P4205" t="s">
        <v>4490</v>
      </c>
      <c r="Q4205" t="s">
        <v>415</v>
      </c>
      <c r="R4205" t="b">
        <v>1</v>
      </c>
      <c r="S4205">
        <v>100000</v>
      </c>
      <c r="T4205" t="s">
        <v>3013</v>
      </c>
      <c r="U4205" t="s">
        <v>3003</v>
      </c>
      <c r="V4205">
        <v>100</v>
      </c>
      <c r="W4205" t="s">
        <v>3030</v>
      </c>
    </row>
    <row r="4206" spans="1:23" hidden="1" x14ac:dyDescent="0.35">
      <c r="A4206" t="s">
        <v>2189</v>
      </c>
      <c r="C4206" s="403">
        <v>44685</v>
      </c>
      <c r="D4206" t="s">
        <v>23536</v>
      </c>
      <c r="E4206" t="s">
        <v>853</v>
      </c>
      <c r="F4206" t="s">
        <v>23414</v>
      </c>
      <c r="G4206" t="s">
        <v>23415</v>
      </c>
      <c r="H4206" t="s">
        <v>23416</v>
      </c>
      <c r="I4206" t="s">
        <v>4968</v>
      </c>
      <c r="J4206" t="s">
        <v>98</v>
      </c>
      <c r="K4206" t="s">
        <v>2189</v>
      </c>
      <c r="L4206" t="s">
        <v>3291</v>
      </c>
      <c r="M4206" t="s">
        <v>4896</v>
      </c>
      <c r="N4206" t="s">
        <v>5610</v>
      </c>
      <c r="O4206" t="s">
        <v>3001</v>
      </c>
      <c r="P4206" t="s">
        <v>4898</v>
      </c>
      <c r="Q4206" t="s">
        <v>2189</v>
      </c>
      <c r="R4206" t="b">
        <v>1</v>
      </c>
      <c r="S4206">
        <v>500000</v>
      </c>
      <c r="T4206" t="s">
        <v>3013</v>
      </c>
      <c r="U4206" t="s">
        <v>3003</v>
      </c>
      <c r="V4206">
        <v>500</v>
      </c>
      <c r="W4206" t="s">
        <v>3001</v>
      </c>
    </row>
    <row r="4207" spans="1:23" hidden="1" x14ac:dyDescent="0.35">
      <c r="A4207" t="s">
        <v>419</v>
      </c>
      <c r="C4207" s="403">
        <v>44685</v>
      </c>
      <c r="D4207" t="s">
        <v>3543</v>
      </c>
      <c r="E4207" t="s">
        <v>23417</v>
      </c>
      <c r="F4207" t="s">
        <v>23418</v>
      </c>
      <c r="G4207" t="s">
        <v>3653</v>
      </c>
      <c r="H4207" t="s">
        <v>23419</v>
      </c>
      <c r="I4207" t="s">
        <v>23420</v>
      </c>
      <c r="J4207" t="s">
        <v>94</v>
      </c>
      <c r="K4207" t="s">
        <v>497</v>
      </c>
      <c r="L4207" t="s">
        <v>3745</v>
      </c>
      <c r="M4207" t="s">
        <v>3198</v>
      </c>
      <c r="N4207" t="s">
        <v>23421</v>
      </c>
      <c r="O4207" t="s">
        <v>3012</v>
      </c>
      <c r="P4207" t="s">
        <v>15973</v>
      </c>
      <c r="Q4207" t="s">
        <v>497</v>
      </c>
      <c r="R4207" t="b">
        <v>0</v>
      </c>
      <c r="S4207">
        <v>2000</v>
      </c>
      <c r="T4207" t="s">
        <v>3002</v>
      </c>
      <c r="U4207" t="s">
        <v>3003</v>
      </c>
      <c r="V4207">
        <v>2</v>
      </c>
      <c r="W4207" t="s">
        <v>3012</v>
      </c>
    </row>
    <row r="4208" spans="1:23" hidden="1" x14ac:dyDescent="0.35">
      <c r="A4208" t="s">
        <v>419</v>
      </c>
      <c r="C4208" s="403">
        <v>44685</v>
      </c>
      <c r="D4208" t="s">
        <v>3543</v>
      </c>
      <c r="E4208" t="s">
        <v>23422</v>
      </c>
      <c r="F4208" t="s">
        <v>23423</v>
      </c>
      <c r="G4208" t="s">
        <v>23424</v>
      </c>
      <c r="H4208" t="s">
        <v>23425</v>
      </c>
      <c r="I4208" t="s">
        <v>6663</v>
      </c>
      <c r="J4208" t="s">
        <v>94</v>
      </c>
      <c r="K4208" t="s">
        <v>497</v>
      </c>
      <c r="L4208" t="s">
        <v>3745</v>
      </c>
      <c r="M4208" t="s">
        <v>15971</v>
      </c>
      <c r="N4208" t="s">
        <v>23426</v>
      </c>
      <c r="O4208" t="s">
        <v>3021</v>
      </c>
      <c r="P4208" t="s">
        <v>15973</v>
      </c>
      <c r="Q4208" t="s">
        <v>497</v>
      </c>
      <c r="R4208" t="b">
        <v>0</v>
      </c>
      <c r="S4208">
        <v>10000</v>
      </c>
      <c r="T4208" t="s">
        <v>3002</v>
      </c>
      <c r="U4208" t="s">
        <v>3003</v>
      </c>
      <c r="V4208">
        <v>10</v>
      </c>
      <c r="W4208" t="s">
        <v>3021</v>
      </c>
    </row>
    <row r="4209" spans="1:23" hidden="1" x14ac:dyDescent="0.35">
      <c r="A4209" t="s">
        <v>419</v>
      </c>
      <c r="C4209" s="403">
        <v>44685</v>
      </c>
      <c r="D4209" t="s">
        <v>3543</v>
      </c>
      <c r="E4209" t="s">
        <v>23427</v>
      </c>
      <c r="F4209" t="s">
        <v>23428</v>
      </c>
      <c r="G4209" t="s">
        <v>23429</v>
      </c>
      <c r="H4209" t="s">
        <v>23430</v>
      </c>
      <c r="I4209" t="s">
        <v>23431</v>
      </c>
      <c r="J4209" t="s">
        <v>94</v>
      </c>
      <c r="K4209" t="s">
        <v>497</v>
      </c>
      <c r="L4209" t="s">
        <v>6303</v>
      </c>
      <c r="M4209" t="s">
        <v>23432</v>
      </c>
      <c r="N4209" t="s">
        <v>23433</v>
      </c>
      <c r="O4209" t="s">
        <v>3012</v>
      </c>
      <c r="P4209" t="s">
        <v>6304</v>
      </c>
      <c r="Q4209" t="s">
        <v>497</v>
      </c>
      <c r="R4209" t="b">
        <v>0</v>
      </c>
      <c r="S4209">
        <v>8000</v>
      </c>
      <c r="T4209" t="s">
        <v>3002</v>
      </c>
      <c r="U4209" t="s">
        <v>3003</v>
      </c>
      <c r="V4209">
        <v>8</v>
      </c>
      <c r="W4209" t="s">
        <v>3012</v>
      </c>
    </row>
    <row r="4210" spans="1:23" hidden="1" x14ac:dyDescent="0.35">
      <c r="A4210" t="s">
        <v>350</v>
      </c>
      <c r="C4210" s="403">
        <v>44685</v>
      </c>
      <c r="D4210" t="s">
        <v>3543</v>
      </c>
      <c r="E4210" t="s">
        <v>23434</v>
      </c>
      <c r="F4210" t="s">
        <v>23435</v>
      </c>
      <c r="G4210" t="s">
        <v>23436</v>
      </c>
      <c r="H4210" t="s">
        <v>23437</v>
      </c>
      <c r="I4210" t="s">
        <v>2350</v>
      </c>
      <c r="J4210" t="s">
        <v>105</v>
      </c>
      <c r="K4210" t="s">
        <v>376</v>
      </c>
      <c r="L4210" t="s">
        <v>8956</v>
      </c>
      <c r="M4210" t="s">
        <v>1798</v>
      </c>
      <c r="N4210" t="s">
        <v>23438</v>
      </c>
      <c r="O4210" t="s">
        <v>3012</v>
      </c>
      <c r="P4210" t="s">
        <v>8958</v>
      </c>
      <c r="Q4210" t="s">
        <v>307</v>
      </c>
      <c r="R4210" t="b">
        <v>0</v>
      </c>
      <c r="S4210">
        <v>2000</v>
      </c>
      <c r="T4210" t="s">
        <v>3002</v>
      </c>
      <c r="U4210" t="s">
        <v>3003</v>
      </c>
      <c r="V4210">
        <v>2</v>
      </c>
      <c r="W4210" t="s">
        <v>3012</v>
      </c>
    </row>
    <row r="4211" spans="1:23" hidden="1" x14ac:dyDescent="0.35">
      <c r="A4211" t="s">
        <v>350</v>
      </c>
      <c r="C4211" s="403">
        <v>44685</v>
      </c>
      <c r="D4211" t="s">
        <v>3543</v>
      </c>
      <c r="E4211" t="s">
        <v>23439</v>
      </c>
      <c r="F4211" t="s">
        <v>23440</v>
      </c>
      <c r="G4211" t="s">
        <v>6997</v>
      </c>
      <c r="H4211" t="s">
        <v>23441</v>
      </c>
      <c r="I4211" t="s">
        <v>6997</v>
      </c>
      <c r="J4211" t="s">
        <v>105</v>
      </c>
      <c r="K4211" t="s">
        <v>376</v>
      </c>
      <c r="L4211" t="s">
        <v>8956</v>
      </c>
      <c r="M4211" t="s">
        <v>1798</v>
      </c>
      <c r="N4211" t="s">
        <v>23442</v>
      </c>
      <c r="O4211" t="s">
        <v>3021</v>
      </c>
      <c r="P4211" t="s">
        <v>8958</v>
      </c>
      <c r="Q4211" t="s">
        <v>307</v>
      </c>
      <c r="R4211" t="b">
        <v>0</v>
      </c>
      <c r="S4211">
        <v>40000</v>
      </c>
      <c r="T4211" t="s">
        <v>3002</v>
      </c>
      <c r="U4211" t="s">
        <v>3003</v>
      </c>
      <c r="V4211">
        <v>40</v>
      </c>
      <c r="W4211" t="s">
        <v>3021</v>
      </c>
    </row>
    <row r="4212" spans="1:23" hidden="1" x14ac:dyDescent="0.35">
      <c r="A4212" t="s">
        <v>419</v>
      </c>
      <c r="C4212" s="403">
        <v>44685</v>
      </c>
      <c r="D4212" t="s">
        <v>3543</v>
      </c>
      <c r="E4212" t="s">
        <v>23443</v>
      </c>
      <c r="F4212" t="s">
        <v>23444</v>
      </c>
      <c r="G4212" t="s">
        <v>23445</v>
      </c>
      <c r="H4212" t="s">
        <v>23446</v>
      </c>
      <c r="I4212" t="s">
        <v>23447</v>
      </c>
      <c r="J4212" t="s">
        <v>94</v>
      </c>
      <c r="K4212" t="s">
        <v>497</v>
      </c>
      <c r="L4212" t="s">
        <v>6303</v>
      </c>
      <c r="M4212" t="s">
        <v>23448</v>
      </c>
      <c r="N4212" t="s">
        <v>23449</v>
      </c>
      <c r="O4212" t="s">
        <v>3012</v>
      </c>
      <c r="P4212" t="s">
        <v>18844</v>
      </c>
      <c r="Q4212" t="s">
        <v>497</v>
      </c>
      <c r="R4212" t="b">
        <v>0</v>
      </c>
      <c r="S4212">
        <v>5000</v>
      </c>
      <c r="T4212" t="s">
        <v>3002</v>
      </c>
      <c r="U4212" t="s">
        <v>3003</v>
      </c>
      <c r="V4212">
        <v>5</v>
      </c>
      <c r="W4212" t="s">
        <v>3012</v>
      </c>
    </row>
    <row r="4213" spans="1:23" hidden="1" x14ac:dyDescent="0.35">
      <c r="A4213" t="s">
        <v>419</v>
      </c>
      <c r="C4213" s="403">
        <v>44685</v>
      </c>
      <c r="D4213" t="s">
        <v>3543</v>
      </c>
      <c r="E4213" t="s">
        <v>23450</v>
      </c>
      <c r="F4213" t="s">
        <v>23451</v>
      </c>
      <c r="G4213" t="s">
        <v>22765</v>
      </c>
      <c r="H4213" t="s">
        <v>23452</v>
      </c>
      <c r="I4213" t="s">
        <v>22765</v>
      </c>
      <c r="J4213" t="s">
        <v>94</v>
      </c>
      <c r="K4213" t="s">
        <v>497</v>
      </c>
      <c r="L4213" t="s">
        <v>6303</v>
      </c>
      <c r="M4213" t="s">
        <v>23448</v>
      </c>
      <c r="N4213" t="s">
        <v>23453</v>
      </c>
      <c r="O4213" t="s">
        <v>3012</v>
      </c>
      <c r="P4213" t="s">
        <v>18844</v>
      </c>
      <c r="Q4213" t="s">
        <v>497</v>
      </c>
      <c r="R4213" t="b">
        <v>0</v>
      </c>
      <c r="S4213">
        <v>5000</v>
      </c>
      <c r="T4213" t="s">
        <v>3002</v>
      </c>
      <c r="U4213" t="s">
        <v>3003</v>
      </c>
      <c r="V4213">
        <v>5</v>
      </c>
      <c r="W4213" t="s">
        <v>3012</v>
      </c>
    </row>
    <row r="4214" spans="1:23" hidden="1" x14ac:dyDescent="0.35">
      <c r="A4214" t="s">
        <v>419</v>
      </c>
      <c r="C4214" s="403">
        <v>44685</v>
      </c>
      <c r="D4214" t="s">
        <v>3543</v>
      </c>
      <c r="E4214" t="s">
        <v>23454</v>
      </c>
      <c r="F4214" t="s">
        <v>23455</v>
      </c>
      <c r="G4214" t="s">
        <v>23456</v>
      </c>
      <c r="H4214" t="s">
        <v>23457</v>
      </c>
      <c r="I4214" t="s">
        <v>1229</v>
      </c>
      <c r="J4214" t="s">
        <v>96</v>
      </c>
      <c r="K4214" t="s">
        <v>544</v>
      </c>
      <c r="L4214" t="s">
        <v>9337</v>
      </c>
      <c r="M4214" t="s">
        <v>7352</v>
      </c>
      <c r="N4214" t="s">
        <v>23458</v>
      </c>
      <c r="O4214" t="s">
        <v>3021</v>
      </c>
      <c r="P4214" t="s">
        <v>9833</v>
      </c>
      <c r="Q4214" t="s">
        <v>499</v>
      </c>
      <c r="R4214" t="b">
        <v>0</v>
      </c>
      <c r="S4214">
        <v>30000</v>
      </c>
      <c r="T4214" t="s">
        <v>3002</v>
      </c>
      <c r="U4214" t="s">
        <v>3003</v>
      </c>
      <c r="V4214">
        <v>30</v>
      </c>
      <c r="W4214" t="s">
        <v>3021</v>
      </c>
    </row>
    <row r="4215" spans="1:23" hidden="1" x14ac:dyDescent="0.35">
      <c r="A4215" t="s">
        <v>419</v>
      </c>
      <c r="C4215" s="403">
        <v>44685</v>
      </c>
      <c r="D4215" t="s">
        <v>3661</v>
      </c>
      <c r="E4215" t="s">
        <v>752</v>
      </c>
      <c r="F4215" t="s">
        <v>23459</v>
      </c>
      <c r="G4215" t="s">
        <v>2373</v>
      </c>
      <c r="H4215" t="s">
        <v>23460</v>
      </c>
      <c r="I4215" t="s">
        <v>23461</v>
      </c>
      <c r="J4215" t="s">
        <v>96</v>
      </c>
      <c r="K4215" t="s">
        <v>544</v>
      </c>
      <c r="L4215" t="s">
        <v>9337</v>
      </c>
      <c r="M4215" t="s">
        <v>7352</v>
      </c>
      <c r="N4215" t="s">
        <v>23462</v>
      </c>
      <c r="O4215" t="s">
        <v>3030</v>
      </c>
      <c r="P4215" t="s">
        <v>9833</v>
      </c>
      <c r="Q4215" t="s">
        <v>499</v>
      </c>
      <c r="R4215" t="b">
        <v>0</v>
      </c>
      <c r="S4215">
        <v>6000</v>
      </c>
      <c r="T4215" t="s">
        <v>3013</v>
      </c>
      <c r="U4215" t="s">
        <v>3003</v>
      </c>
      <c r="V4215">
        <v>6</v>
      </c>
      <c r="W4215" t="s">
        <v>3030</v>
      </c>
    </row>
    <row r="4216" spans="1:23" hidden="1" x14ac:dyDescent="0.35">
      <c r="A4216" t="s">
        <v>419</v>
      </c>
      <c r="C4216" s="403">
        <v>44685</v>
      </c>
      <c r="D4216" t="s">
        <v>3543</v>
      </c>
      <c r="E4216" t="s">
        <v>23463</v>
      </c>
      <c r="F4216" t="s">
        <v>23464</v>
      </c>
      <c r="G4216" t="s">
        <v>23465</v>
      </c>
      <c r="H4216" t="s">
        <v>23466</v>
      </c>
      <c r="I4216" t="s">
        <v>23467</v>
      </c>
      <c r="J4216" t="s">
        <v>96</v>
      </c>
      <c r="K4216" t="s">
        <v>544</v>
      </c>
      <c r="L4216" t="s">
        <v>9337</v>
      </c>
      <c r="M4216" t="s">
        <v>8270</v>
      </c>
      <c r="N4216" t="s">
        <v>23468</v>
      </c>
      <c r="O4216" t="s">
        <v>3021</v>
      </c>
      <c r="P4216" t="s">
        <v>8815</v>
      </c>
      <c r="Q4216" t="s">
        <v>499</v>
      </c>
      <c r="R4216" t="b">
        <v>0</v>
      </c>
      <c r="S4216">
        <v>5000</v>
      </c>
      <c r="T4216" t="s">
        <v>3002</v>
      </c>
      <c r="U4216" t="s">
        <v>3003</v>
      </c>
      <c r="V4216">
        <v>5</v>
      </c>
      <c r="W4216" t="s">
        <v>3021</v>
      </c>
    </row>
    <row r="4217" spans="1:23" hidden="1" x14ac:dyDescent="0.35">
      <c r="A4217" t="s">
        <v>419</v>
      </c>
      <c r="C4217" s="403">
        <v>44680</v>
      </c>
      <c r="D4217" t="s">
        <v>3340</v>
      </c>
      <c r="E4217" t="s">
        <v>675</v>
      </c>
      <c r="F4217" t="s">
        <v>23469</v>
      </c>
      <c r="G4217" t="s">
        <v>1044</v>
      </c>
      <c r="H4217" t="s">
        <v>23470</v>
      </c>
      <c r="I4217" t="s">
        <v>2569</v>
      </c>
      <c r="J4217" t="s">
        <v>96</v>
      </c>
      <c r="K4217" t="s">
        <v>429</v>
      </c>
      <c r="L4217" t="s">
        <v>3699</v>
      </c>
      <c r="M4217" t="s">
        <v>23471</v>
      </c>
      <c r="N4217" t="s">
        <v>23472</v>
      </c>
      <c r="O4217" t="s">
        <v>3030</v>
      </c>
      <c r="P4217" t="s">
        <v>3700</v>
      </c>
      <c r="Q4217" t="s">
        <v>429</v>
      </c>
      <c r="R4217" t="b">
        <v>0</v>
      </c>
      <c r="S4217">
        <v>10000</v>
      </c>
      <c r="T4217" t="s">
        <v>3013</v>
      </c>
      <c r="U4217" t="s">
        <v>3003</v>
      </c>
      <c r="V4217">
        <v>10</v>
      </c>
      <c r="W4217" t="s">
        <v>3030</v>
      </c>
    </row>
    <row r="4218" spans="1:23" hidden="1" x14ac:dyDescent="0.35">
      <c r="A4218" t="s">
        <v>419</v>
      </c>
      <c r="C4218" s="403">
        <v>44680</v>
      </c>
      <c r="D4218" t="s">
        <v>3543</v>
      </c>
      <c r="E4218" t="s">
        <v>750</v>
      </c>
      <c r="F4218" t="s">
        <v>23473</v>
      </c>
      <c r="G4218" t="s">
        <v>249</v>
      </c>
      <c r="H4218" t="s">
        <v>23474</v>
      </c>
      <c r="I4218" t="s">
        <v>23475</v>
      </c>
      <c r="J4218" t="s">
        <v>96</v>
      </c>
      <c r="K4218" t="s">
        <v>507</v>
      </c>
      <c r="L4218" t="s">
        <v>8481</v>
      </c>
      <c r="M4218" t="s">
        <v>8137</v>
      </c>
      <c r="N4218" t="s">
        <v>8482</v>
      </c>
      <c r="O4218" t="s">
        <v>3030</v>
      </c>
      <c r="P4218" t="s">
        <v>8483</v>
      </c>
      <c r="Q4218" t="s">
        <v>429</v>
      </c>
      <c r="R4218" t="b">
        <v>0</v>
      </c>
      <c r="S4218">
        <v>5000</v>
      </c>
      <c r="T4218" t="s">
        <v>3013</v>
      </c>
      <c r="U4218" t="s">
        <v>3003</v>
      </c>
      <c r="V4218">
        <v>5</v>
      </c>
      <c r="W4218" t="s">
        <v>3030</v>
      </c>
    </row>
    <row r="4219" spans="1:23" hidden="1" x14ac:dyDescent="0.35">
      <c r="A4219" t="s">
        <v>419</v>
      </c>
      <c r="C4219" s="403">
        <v>44680</v>
      </c>
      <c r="D4219" t="s">
        <v>3543</v>
      </c>
      <c r="E4219" t="s">
        <v>23476</v>
      </c>
      <c r="F4219" t="s">
        <v>23477</v>
      </c>
      <c r="G4219" t="s">
        <v>23478</v>
      </c>
      <c r="H4219" t="s">
        <v>23479</v>
      </c>
      <c r="I4219" t="s">
        <v>23478</v>
      </c>
      <c r="J4219" t="s">
        <v>96</v>
      </c>
      <c r="K4219" t="s">
        <v>507</v>
      </c>
      <c r="L4219" t="s">
        <v>8481</v>
      </c>
      <c r="M4219" t="s">
        <v>8137</v>
      </c>
      <c r="N4219" t="s">
        <v>8796</v>
      </c>
      <c r="O4219" t="s">
        <v>3030</v>
      </c>
      <c r="P4219" t="s">
        <v>8483</v>
      </c>
      <c r="Q4219" t="s">
        <v>429</v>
      </c>
      <c r="R4219" t="b">
        <v>0</v>
      </c>
      <c r="S4219">
        <v>5000</v>
      </c>
      <c r="T4219" t="s">
        <v>3002</v>
      </c>
      <c r="U4219" t="s">
        <v>3003</v>
      </c>
      <c r="V4219">
        <v>5</v>
      </c>
      <c r="W4219" t="s">
        <v>3030</v>
      </c>
    </row>
    <row r="4220" spans="1:23" hidden="1" x14ac:dyDescent="0.35">
      <c r="A4220" t="s">
        <v>419</v>
      </c>
      <c r="C4220" s="403">
        <v>44680</v>
      </c>
      <c r="D4220" t="s">
        <v>3543</v>
      </c>
      <c r="E4220" t="s">
        <v>2098</v>
      </c>
      <c r="F4220" t="s">
        <v>23480</v>
      </c>
      <c r="G4220" t="s">
        <v>2103</v>
      </c>
      <c r="H4220" t="s">
        <v>23481</v>
      </c>
      <c r="I4220" t="s">
        <v>2722</v>
      </c>
      <c r="J4220" t="s">
        <v>96</v>
      </c>
      <c r="K4220" t="s">
        <v>507</v>
      </c>
      <c r="L4220" t="s">
        <v>8481</v>
      </c>
      <c r="M4220" t="s">
        <v>8137</v>
      </c>
      <c r="N4220" t="s">
        <v>8482</v>
      </c>
      <c r="O4220" t="s">
        <v>3030</v>
      </c>
      <c r="P4220" t="s">
        <v>8483</v>
      </c>
      <c r="Q4220" t="s">
        <v>429</v>
      </c>
      <c r="R4220" t="b">
        <v>0</v>
      </c>
      <c r="S4220">
        <v>10000</v>
      </c>
      <c r="T4220" t="s">
        <v>3013</v>
      </c>
      <c r="U4220" t="s">
        <v>3003</v>
      </c>
      <c r="V4220">
        <v>10</v>
      </c>
      <c r="W4220" t="s">
        <v>3030</v>
      </c>
    </row>
    <row r="4221" spans="1:23" hidden="1" x14ac:dyDescent="0.35">
      <c r="A4221" t="s">
        <v>419</v>
      </c>
      <c r="C4221" s="403">
        <v>44680</v>
      </c>
      <c r="D4221" t="s">
        <v>3661</v>
      </c>
      <c r="E4221" t="s">
        <v>23482</v>
      </c>
      <c r="F4221" t="s">
        <v>23483</v>
      </c>
      <c r="G4221" t="s">
        <v>23484</v>
      </c>
      <c r="H4221" t="s">
        <v>23485</v>
      </c>
      <c r="I4221" t="s">
        <v>23484</v>
      </c>
      <c r="J4221" t="s">
        <v>96</v>
      </c>
      <c r="K4221" t="s">
        <v>544</v>
      </c>
      <c r="L4221" t="s">
        <v>9337</v>
      </c>
      <c r="M4221" t="s">
        <v>4734</v>
      </c>
      <c r="N4221" t="s">
        <v>23486</v>
      </c>
      <c r="O4221" t="s">
        <v>3030</v>
      </c>
      <c r="P4221" t="s">
        <v>9705</v>
      </c>
      <c r="Q4221" t="s">
        <v>499</v>
      </c>
      <c r="R4221" t="b">
        <v>1</v>
      </c>
      <c r="S4221">
        <v>30000</v>
      </c>
      <c r="T4221" t="s">
        <v>3002</v>
      </c>
      <c r="U4221" t="s">
        <v>3003</v>
      </c>
      <c r="V4221">
        <v>30</v>
      </c>
      <c r="W4221" t="s">
        <v>3030</v>
      </c>
    </row>
    <row r="4222" spans="1:23" hidden="1" x14ac:dyDescent="0.35">
      <c r="A4222" t="s">
        <v>419</v>
      </c>
      <c r="C4222" s="403">
        <v>44680</v>
      </c>
      <c r="D4222" t="s">
        <v>3661</v>
      </c>
      <c r="E4222" t="s">
        <v>1040</v>
      </c>
      <c r="F4222" t="s">
        <v>23487</v>
      </c>
      <c r="G4222" t="s">
        <v>1041</v>
      </c>
      <c r="H4222" t="s">
        <v>23488</v>
      </c>
      <c r="I4222" t="s">
        <v>2440</v>
      </c>
      <c r="J4222" t="s">
        <v>96</v>
      </c>
      <c r="K4222" t="s">
        <v>507</v>
      </c>
      <c r="L4222" t="s">
        <v>8481</v>
      </c>
      <c r="M4222" t="s">
        <v>13330</v>
      </c>
      <c r="N4222" t="s">
        <v>13331</v>
      </c>
      <c r="O4222" t="s">
        <v>3030</v>
      </c>
      <c r="P4222" t="s">
        <v>13330</v>
      </c>
      <c r="Q4222" t="s">
        <v>429</v>
      </c>
      <c r="R4222" t="b">
        <v>0</v>
      </c>
      <c r="S4222">
        <v>30000</v>
      </c>
      <c r="T4222" t="s">
        <v>3013</v>
      </c>
      <c r="U4222" t="s">
        <v>3003</v>
      </c>
      <c r="V4222">
        <v>30</v>
      </c>
      <c r="W4222" t="s">
        <v>3030</v>
      </c>
    </row>
    <row r="4223" spans="1:23" hidden="1" x14ac:dyDescent="0.35">
      <c r="A4223" t="s">
        <v>419</v>
      </c>
      <c r="C4223" s="403">
        <v>44680</v>
      </c>
      <c r="D4223" t="s">
        <v>3543</v>
      </c>
      <c r="E4223" t="s">
        <v>23489</v>
      </c>
      <c r="F4223" t="s">
        <v>23490</v>
      </c>
      <c r="G4223" t="s">
        <v>23491</v>
      </c>
      <c r="H4223" t="s">
        <v>23492</v>
      </c>
      <c r="I4223" t="s">
        <v>14820</v>
      </c>
      <c r="J4223" t="s">
        <v>96</v>
      </c>
      <c r="K4223" t="s">
        <v>429</v>
      </c>
      <c r="L4223" t="s">
        <v>3580</v>
      </c>
      <c r="M4223" t="s">
        <v>3915</v>
      </c>
      <c r="N4223" t="s">
        <v>23493</v>
      </c>
      <c r="O4223" t="s">
        <v>3030</v>
      </c>
      <c r="P4223" t="s">
        <v>3581</v>
      </c>
      <c r="Q4223" t="s">
        <v>429</v>
      </c>
      <c r="R4223" t="b">
        <v>0</v>
      </c>
      <c r="S4223">
        <v>10000</v>
      </c>
      <c r="T4223" t="s">
        <v>3002</v>
      </c>
      <c r="U4223" t="s">
        <v>3003</v>
      </c>
      <c r="V4223">
        <v>10</v>
      </c>
      <c r="W4223" t="s">
        <v>3030</v>
      </c>
    </row>
    <row r="4224" spans="1:23" hidden="1" x14ac:dyDescent="0.35">
      <c r="A4224" t="s">
        <v>419</v>
      </c>
      <c r="C4224" s="403">
        <v>44680</v>
      </c>
      <c r="D4224" t="s">
        <v>3661</v>
      </c>
      <c r="E4224" t="s">
        <v>1036</v>
      </c>
      <c r="F4224" t="s">
        <v>23494</v>
      </c>
      <c r="G4224" t="s">
        <v>1037</v>
      </c>
      <c r="H4224" t="s">
        <v>23495</v>
      </c>
      <c r="I4224" t="s">
        <v>2249</v>
      </c>
      <c r="J4224" t="s">
        <v>92</v>
      </c>
      <c r="K4224" t="s">
        <v>418</v>
      </c>
      <c r="L4224" t="s">
        <v>8573</v>
      </c>
      <c r="M4224" t="s">
        <v>4019</v>
      </c>
      <c r="N4224" t="s">
        <v>23496</v>
      </c>
      <c r="O4224" t="s">
        <v>3030</v>
      </c>
      <c r="P4224" t="s">
        <v>17202</v>
      </c>
      <c r="Q4224" t="s">
        <v>418</v>
      </c>
      <c r="R4224" t="b">
        <v>0</v>
      </c>
      <c r="S4224">
        <v>8000</v>
      </c>
      <c r="T4224" t="s">
        <v>3013</v>
      </c>
      <c r="U4224" t="s">
        <v>3003</v>
      </c>
      <c r="V4224">
        <v>8</v>
      </c>
      <c r="W4224" t="s">
        <v>3030</v>
      </c>
    </row>
    <row r="4225" spans="1:23" hidden="1" x14ac:dyDescent="0.35">
      <c r="A4225" t="s">
        <v>419</v>
      </c>
      <c r="C4225" s="403">
        <v>44680</v>
      </c>
      <c r="D4225" t="s">
        <v>3315</v>
      </c>
      <c r="E4225" t="s">
        <v>1720</v>
      </c>
      <c r="F4225" t="s">
        <v>23497</v>
      </c>
      <c r="G4225" t="s">
        <v>1721</v>
      </c>
      <c r="H4225" t="s">
        <v>23498</v>
      </c>
      <c r="I4225" t="s">
        <v>16562</v>
      </c>
      <c r="J4225" t="s">
        <v>92</v>
      </c>
      <c r="K4225" t="s">
        <v>447</v>
      </c>
      <c r="L4225" t="s">
        <v>4332</v>
      </c>
      <c r="M4225" t="s">
        <v>4333</v>
      </c>
      <c r="N4225" t="s">
        <v>22652</v>
      </c>
      <c r="O4225" t="s">
        <v>3001</v>
      </c>
      <c r="P4225" t="s">
        <v>4335</v>
      </c>
      <c r="Q4225" t="s">
        <v>418</v>
      </c>
      <c r="R4225" t="b">
        <v>1</v>
      </c>
      <c r="S4225">
        <v>60000</v>
      </c>
      <c r="T4225" t="s">
        <v>3648</v>
      </c>
      <c r="U4225" t="s">
        <v>3003</v>
      </c>
      <c r="V4225">
        <v>60</v>
      </c>
      <c r="W4225" t="s">
        <v>3001</v>
      </c>
    </row>
    <row r="4226" spans="1:23" hidden="1" x14ac:dyDescent="0.35">
      <c r="A4226" t="s">
        <v>419</v>
      </c>
      <c r="C4226" s="403">
        <v>44680</v>
      </c>
      <c r="D4226" t="s">
        <v>23536</v>
      </c>
      <c r="E4226" t="s">
        <v>753</v>
      </c>
      <c r="F4226" t="s">
        <v>23499</v>
      </c>
      <c r="G4226" t="s">
        <v>832</v>
      </c>
      <c r="H4226" t="s">
        <v>23500</v>
      </c>
      <c r="I4226" t="s">
        <v>2313</v>
      </c>
      <c r="J4226" t="s">
        <v>96</v>
      </c>
      <c r="K4226" t="s">
        <v>507</v>
      </c>
      <c r="L4226" t="s">
        <v>9781</v>
      </c>
      <c r="M4226" t="s">
        <v>7352</v>
      </c>
      <c r="N4226" t="s">
        <v>23501</v>
      </c>
      <c r="O4226" t="s">
        <v>3030</v>
      </c>
      <c r="P4226" t="s">
        <v>8687</v>
      </c>
      <c r="Q4226" t="s">
        <v>429</v>
      </c>
      <c r="R4226" t="b">
        <v>0</v>
      </c>
      <c r="S4226">
        <v>40000</v>
      </c>
      <c r="T4226" t="s">
        <v>3013</v>
      </c>
      <c r="U4226" t="s">
        <v>3003</v>
      </c>
      <c r="V4226">
        <v>40</v>
      </c>
      <c r="W4226" t="s">
        <v>3030</v>
      </c>
    </row>
    <row r="4227" spans="1:23" hidden="1" x14ac:dyDescent="0.35">
      <c r="A4227" t="s">
        <v>419</v>
      </c>
      <c r="C4227" s="403">
        <v>44680</v>
      </c>
      <c r="D4227" t="s">
        <v>3543</v>
      </c>
      <c r="E4227" t="s">
        <v>23502</v>
      </c>
      <c r="F4227" t="s">
        <v>23503</v>
      </c>
      <c r="G4227" t="s">
        <v>1965</v>
      </c>
      <c r="H4227" t="s">
        <v>23504</v>
      </c>
      <c r="I4227" t="s">
        <v>2348</v>
      </c>
      <c r="J4227" t="s">
        <v>96</v>
      </c>
      <c r="K4227" t="s">
        <v>507</v>
      </c>
      <c r="L4227" t="s">
        <v>8518</v>
      </c>
      <c r="M4227" t="s">
        <v>8519</v>
      </c>
      <c r="N4227" t="s">
        <v>8520</v>
      </c>
      <c r="O4227" t="s">
        <v>3021</v>
      </c>
      <c r="P4227" t="s">
        <v>8521</v>
      </c>
      <c r="Q4227" t="s">
        <v>429</v>
      </c>
      <c r="R4227" t="b">
        <v>0</v>
      </c>
      <c r="S4227">
        <v>5000</v>
      </c>
      <c r="T4227" t="s">
        <v>3002</v>
      </c>
      <c r="U4227" t="s">
        <v>3003</v>
      </c>
      <c r="V4227">
        <v>5</v>
      </c>
      <c r="W4227" t="s">
        <v>3021</v>
      </c>
    </row>
    <row r="4228" spans="1:23" hidden="1" x14ac:dyDescent="0.35">
      <c r="A4228" t="s">
        <v>419</v>
      </c>
      <c r="C4228" s="403">
        <v>44679</v>
      </c>
      <c r="D4228" t="s">
        <v>3543</v>
      </c>
      <c r="E4228" t="s">
        <v>2867</v>
      </c>
      <c r="F4228" t="s">
        <v>23505</v>
      </c>
      <c r="G4228" t="s">
        <v>23506</v>
      </c>
      <c r="H4228" t="s">
        <v>23507</v>
      </c>
      <c r="I4228" t="s">
        <v>2868</v>
      </c>
      <c r="J4228" t="s">
        <v>96</v>
      </c>
      <c r="K4228" t="s">
        <v>501</v>
      </c>
      <c r="L4228" t="s">
        <v>3602</v>
      </c>
      <c r="M4228" t="s">
        <v>8899</v>
      </c>
      <c r="N4228" t="s">
        <v>23508</v>
      </c>
      <c r="O4228" t="s">
        <v>3021</v>
      </c>
      <c r="P4228" t="s">
        <v>8899</v>
      </c>
      <c r="Q4228" t="s">
        <v>499</v>
      </c>
      <c r="R4228" t="b">
        <v>0</v>
      </c>
      <c r="S4228">
        <v>5000</v>
      </c>
      <c r="T4228" t="s">
        <v>3013</v>
      </c>
      <c r="U4228" t="s">
        <v>3003</v>
      </c>
      <c r="V4228">
        <v>5</v>
      </c>
      <c r="W4228" t="s">
        <v>3021</v>
      </c>
    </row>
    <row r="4229" spans="1:23" hidden="1" x14ac:dyDescent="0.35">
      <c r="A4229" t="s">
        <v>381</v>
      </c>
      <c r="C4229" s="403">
        <v>44679</v>
      </c>
      <c r="D4229" t="s">
        <v>3661</v>
      </c>
      <c r="E4229" t="s">
        <v>520</v>
      </c>
      <c r="F4229" t="s">
        <v>23509</v>
      </c>
      <c r="G4229" t="s">
        <v>521</v>
      </c>
      <c r="H4229" t="s">
        <v>23510</v>
      </c>
      <c r="I4229" t="s">
        <v>2326</v>
      </c>
      <c r="J4229" t="s">
        <v>94</v>
      </c>
      <c r="K4229" t="s">
        <v>456</v>
      </c>
      <c r="L4229" t="s">
        <v>8929</v>
      </c>
      <c r="M4229" t="s">
        <v>17744</v>
      </c>
      <c r="N4229" t="s">
        <v>23511</v>
      </c>
      <c r="O4229" t="s">
        <v>3021</v>
      </c>
      <c r="P4229" t="s">
        <v>17746</v>
      </c>
      <c r="Q4229" t="s">
        <v>456</v>
      </c>
      <c r="R4229" t="b">
        <v>1</v>
      </c>
      <c r="S4229">
        <v>40000</v>
      </c>
      <c r="T4229" t="s">
        <v>3013</v>
      </c>
      <c r="U4229" t="s">
        <v>3003</v>
      </c>
      <c r="V4229">
        <v>40</v>
      </c>
      <c r="W4229" t="s">
        <v>3021</v>
      </c>
    </row>
    <row r="4230" spans="1:23" hidden="1" x14ac:dyDescent="0.35">
      <c r="A4230" t="s">
        <v>419</v>
      </c>
      <c r="C4230" s="403">
        <v>44679</v>
      </c>
      <c r="D4230" t="s">
        <v>3543</v>
      </c>
      <c r="E4230" t="s">
        <v>23512</v>
      </c>
      <c r="F4230" t="s">
        <v>23513</v>
      </c>
      <c r="G4230" t="s">
        <v>7825</v>
      </c>
      <c r="H4230" t="s">
        <v>23514</v>
      </c>
      <c r="I4230" t="s">
        <v>7825</v>
      </c>
      <c r="J4230" t="s">
        <v>92</v>
      </c>
      <c r="K4230" t="s">
        <v>418</v>
      </c>
      <c r="L4230" t="s">
        <v>3267</v>
      </c>
      <c r="M4230" t="s">
        <v>23515</v>
      </c>
      <c r="N4230" t="s">
        <v>23516</v>
      </c>
      <c r="O4230" t="s">
        <v>3030</v>
      </c>
      <c r="P4230" t="s">
        <v>9601</v>
      </c>
      <c r="Q4230" t="s">
        <v>418</v>
      </c>
      <c r="R4230" t="b">
        <v>0</v>
      </c>
      <c r="S4230">
        <v>12000</v>
      </c>
      <c r="T4230" t="s">
        <v>3002</v>
      </c>
      <c r="U4230" t="s">
        <v>3003</v>
      </c>
      <c r="V4230">
        <v>12</v>
      </c>
      <c r="W4230" t="s">
        <v>3030</v>
      </c>
    </row>
    <row r="4231" spans="1:23" hidden="1" x14ac:dyDescent="0.35">
      <c r="A4231" t="s">
        <v>381</v>
      </c>
      <c r="C4231" s="403">
        <v>44679</v>
      </c>
      <c r="D4231" t="s">
        <v>5246</v>
      </c>
      <c r="E4231" t="s">
        <v>23517</v>
      </c>
      <c r="F4231" t="s">
        <v>23518</v>
      </c>
      <c r="G4231" t="s">
        <v>2350</v>
      </c>
      <c r="H4231" t="s">
        <v>23519</v>
      </c>
      <c r="I4231" t="s">
        <v>2350</v>
      </c>
      <c r="J4231" t="s">
        <v>94</v>
      </c>
      <c r="K4231" t="s">
        <v>456</v>
      </c>
      <c r="L4231" t="s">
        <v>8315</v>
      </c>
      <c r="M4231" t="s">
        <v>12947</v>
      </c>
      <c r="N4231" t="s">
        <v>3582</v>
      </c>
      <c r="O4231" t="s">
        <v>3012</v>
      </c>
      <c r="P4231" t="s">
        <v>8318</v>
      </c>
      <c r="Q4231" t="s">
        <v>456</v>
      </c>
      <c r="R4231" t="b">
        <v>0</v>
      </c>
      <c r="S4231">
        <v>0</v>
      </c>
      <c r="T4231" t="s">
        <v>3002</v>
      </c>
      <c r="U4231" t="s">
        <v>3003</v>
      </c>
      <c r="V4231">
        <v>0</v>
      </c>
      <c r="W4231" t="s">
        <v>3012</v>
      </c>
    </row>
    <row r="4232" spans="1:23" hidden="1" x14ac:dyDescent="0.35">
      <c r="A4232" t="s">
        <v>419</v>
      </c>
      <c r="C4232" s="403">
        <v>44679</v>
      </c>
      <c r="D4232" t="s">
        <v>3543</v>
      </c>
      <c r="E4232" t="s">
        <v>1140</v>
      </c>
      <c r="F4232" t="s">
        <v>23520</v>
      </c>
      <c r="G4232" t="s">
        <v>245</v>
      </c>
      <c r="H4232" t="s">
        <v>23521</v>
      </c>
      <c r="I4232" t="s">
        <v>2406</v>
      </c>
      <c r="J4232" t="s">
        <v>96</v>
      </c>
      <c r="K4232" t="s">
        <v>544</v>
      </c>
      <c r="L4232" t="s">
        <v>8813</v>
      </c>
      <c r="M4232" t="s">
        <v>5013</v>
      </c>
      <c r="N4232" t="s">
        <v>23522</v>
      </c>
      <c r="O4232" t="s">
        <v>3030</v>
      </c>
      <c r="P4232" t="s">
        <v>9339</v>
      </c>
      <c r="Q4232" t="s">
        <v>499</v>
      </c>
      <c r="R4232" t="b">
        <v>0</v>
      </c>
      <c r="S4232">
        <v>5000</v>
      </c>
      <c r="T4232" t="s">
        <v>3013</v>
      </c>
      <c r="U4232" t="s">
        <v>3003</v>
      </c>
      <c r="V4232">
        <v>5</v>
      </c>
      <c r="W4232" t="s">
        <v>3030</v>
      </c>
    </row>
    <row r="4233" spans="1:23" hidden="1" x14ac:dyDescent="0.35">
      <c r="A4233" t="s">
        <v>419</v>
      </c>
      <c r="C4233" s="403">
        <v>44679</v>
      </c>
      <c r="D4233" t="s">
        <v>3661</v>
      </c>
      <c r="E4233" t="s">
        <v>637</v>
      </c>
      <c r="F4233" t="s">
        <v>23523</v>
      </c>
      <c r="G4233" t="s">
        <v>2340</v>
      </c>
      <c r="H4233" t="s">
        <v>23524</v>
      </c>
      <c r="I4233" t="s">
        <v>23525</v>
      </c>
      <c r="J4233" t="s">
        <v>96</v>
      </c>
      <c r="K4233" t="s">
        <v>501</v>
      </c>
      <c r="L4233" t="s">
        <v>9561</v>
      </c>
      <c r="M4233" t="s">
        <v>22712</v>
      </c>
      <c r="N4233" t="s">
        <v>23526</v>
      </c>
      <c r="O4233" t="s">
        <v>3021</v>
      </c>
      <c r="P4233" t="s">
        <v>9564</v>
      </c>
      <c r="Q4233" t="s">
        <v>499</v>
      </c>
      <c r="R4233" t="b">
        <v>0</v>
      </c>
      <c r="S4233">
        <v>10000</v>
      </c>
      <c r="T4233" t="s">
        <v>3013</v>
      </c>
      <c r="U4233" t="s">
        <v>3003</v>
      </c>
      <c r="V4233">
        <v>10</v>
      </c>
      <c r="W4233" t="s">
        <v>3021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A6244-E926-4893-89A5-5C2F8325F32F}">
  <sheetPr>
    <tabColor rgb="FFFFC000"/>
  </sheetPr>
  <dimension ref="A2:AD276"/>
  <sheetViews>
    <sheetView topLeftCell="A265" workbookViewId="0">
      <selection activeCell="D275" sqref="D275:H276"/>
    </sheetView>
  </sheetViews>
  <sheetFormatPr defaultColWidth="8.453125" defaultRowHeight="12.5" x14ac:dyDescent="0.25"/>
  <cols>
    <col min="1" max="1" width="3.81640625" style="1" customWidth="1"/>
    <col min="2" max="2" width="8.453125" style="1"/>
    <col min="3" max="3" width="33.81640625" style="1" bestFit="1" customWidth="1"/>
    <col min="4" max="4" width="11.453125" style="1" bestFit="1" customWidth="1"/>
    <col min="5" max="5" width="9" style="1" bestFit="1" customWidth="1"/>
    <col min="6" max="8" width="18.453125" style="1" customWidth="1"/>
    <col min="9" max="9" width="4.1796875" style="1" customWidth="1"/>
    <col min="10" max="10" width="8.453125" style="1"/>
    <col min="11" max="11" width="15.54296875" style="1" bestFit="1" customWidth="1"/>
    <col min="12" max="12" width="12.1796875" style="1" customWidth="1"/>
    <col min="13" max="13" width="21.453125" style="1" customWidth="1"/>
    <col min="14" max="14" width="20.81640625" style="1" bestFit="1" customWidth="1"/>
    <col min="15" max="15" width="18.1796875" style="1" bestFit="1" customWidth="1"/>
    <col min="16" max="16" width="20.7265625" style="1" bestFit="1" customWidth="1"/>
    <col min="17" max="18" width="18.453125" style="1" bestFit="1" customWidth="1"/>
    <col min="19" max="19" width="16.453125" style="1" bestFit="1" customWidth="1"/>
    <col min="20" max="20" width="12.81640625" style="1" customWidth="1"/>
    <col min="21" max="21" width="13.81640625" style="1" customWidth="1"/>
    <col min="22" max="22" width="11" style="1" customWidth="1"/>
    <col min="23" max="24" width="8.453125" style="1"/>
    <col min="25" max="25" width="9.453125" style="1" bestFit="1" customWidth="1"/>
    <col min="26" max="26" width="18.54296875" style="1" bestFit="1" customWidth="1"/>
    <col min="27" max="28" width="8.453125" style="1"/>
    <col min="29" max="29" width="10.26953125" style="1" customWidth="1"/>
    <col min="30" max="30" width="18.54296875" style="1" bestFit="1" customWidth="1"/>
    <col min="31" max="16384" width="8.453125" style="1"/>
  </cols>
  <sheetData>
    <row r="2" spans="1:30" x14ac:dyDescent="0.25">
      <c r="A2" s="1" t="s">
        <v>73</v>
      </c>
      <c r="B2" s="1" t="s">
        <v>1287</v>
      </c>
      <c r="C2" s="1" t="s">
        <v>1288</v>
      </c>
      <c r="D2" s="1" t="s">
        <v>1289</v>
      </c>
      <c r="E2" s="1" t="s">
        <v>1290</v>
      </c>
      <c r="F2" s="1" t="s">
        <v>1291</v>
      </c>
      <c r="G2" s="1" t="s">
        <v>614</v>
      </c>
      <c r="H2" s="1" t="s">
        <v>592</v>
      </c>
      <c r="K2" s="1" t="s">
        <v>2106</v>
      </c>
      <c r="L2" s="1" t="s">
        <v>2108</v>
      </c>
      <c r="M2" s="1" t="s">
        <v>2107</v>
      </c>
      <c r="N2" s="1" t="s">
        <v>286</v>
      </c>
      <c r="O2" s="1" t="s">
        <v>2109</v>
      </c>
      <c r="P2" s="1" t="s">
        <v>2110</v>
      </c>
      <c r="Q2" s="1" t="s">
        <v>2111</v>
      </c>
      <c r="R2" s="1" t="s">
        <v>2112</v>
      </c>
      <c r="S2" s="1" t="s">
        <v>2113</v>
      </c>
      <c r="T2" s="1" t="s">
        <v>2114</v>
      </c>
      <c r="U2" s="1" t="s">
        <v>2115</v>
      </c>
      <c r="V2" s="1" t="s">
        <v>2116</v>
      </c>
      <c r="X2" s="1" t="s">
        <v>2210</v>
      </c>
      <c r="Y2" s="1" t="s">
        <v>127</v>
      </c>
      <c r="Z2" s="1" t="s">
        <v>2211</v>
      </c>
      <c r="AB2" s="1" t="s">
        <v>2210</v>
      </c>
      <c r="AC2" s="1" t="s">
        <v>2264</v>
      </c>
      <c r="AD2" s="1" t="s">
        <v>2223</v>
      </c>
    </row>
    <row r="3" spans="1:30" x14ac:dyDescent="0.25">
      <c r="A3" s="1">
        <v>1</v>
      </c>
      <c r="B3" s="1" t="s">
        <v>1292</v>
      </c>
      <c r="C3" s="1" t="s">
        <v>622</v>
      </c>
      <c r="D3" s="1" t="s">
        <v>1293</v>
      </c>
      <c r="E3" s="1" t="s">
        <v>1294</v>
      </c>
      <c r="F3" s="1" t="s">
        <v>81</v>
      </c>
      <c r="G3" s="1" t="s">
        <v>81</v>
      </c>
      <c r="H3" s="1" t="s">
        <v>81</v>
      </c>
      <c r="K3" s="1" t="s">
        <v>2117</v>
      </c>
      <c r="L3" s="1" t="s">
        <v>2118</v>
      </c>
      <c r="M3" s="1" t="s">
        <v>2119</v>
      </c>
      <c r="N3" s="1" t="s">
        <v>821</v>
      </c>
      <c r="O3" s="1" t="s">
        <v>821</v>
      </c>
      <c r="P3" s="1" t="s">
        <v>106</v>
      </c>
      <c r="Q3" s="1" t="s">
        <v>106</v>
      </c>
      <c r="R3" s="1" t="s">
        <v>118</v>
      </c>
      <c r="T3" s="1">
        <v>1</v>
      </c>
      <c r="U3" s="1">
        <v>1</v>
      </c>
      <c r="V3" s="1">
        <v>1</v>
      </c>
      <c r="X3" s="1">
        <v>1</v>
      </c>
      <c r="Y3" s="1" t="s">
        <v>606</v>
      </c>
      <c r="Z3" s="1" t="s">
        <v>124</v>
      </c>
      <c r="AB3" s="1">
        <v>1</v>
      </c>
      <c r="AC3" s="1" t="s">
        <v>689</v>
      </c>
      <c r="AD3" s="1" t="s">
        <v>2222</v>
      </c>
    </row>
    <row r="4" spans="1:30" x14ac:dyDescent="0.25">
      <c r="A4" s="1">
        <v>2</v>
      </c>
      <c r="B4" s="1" t="s">
        <v>1295</v>
      </c>
      <c r="C4" s="1" t="s">
        <v>1296</v>
      </c>
      <c r="D4" s="1" t="s">
        <v>1293</v>
      </c>
      <c r="E4" s="1" t="s">
        <v>1294</v>
      </c>
      <c r="F4" s="1" t="s">
        <v>81</v>
      </c>
      <c r="G4" s="1" t="s">
        <v>81</v>
      </c>
      <c r="H4" s="1" t="s">
        <v>81</v>
      </c>
      <c r="K4" s="1" t="s">
        <v>2119</v>
      </c>
      <c r="L4" s="1" t="s">
        <v>2120</v>
      </c>
      <c r="M4" s="1" t="s">
        <v>2119</v>
      </c>
      <c r="N4" s="1" t="s">
        <v>821</v>
      </c>
      <c r="O4" s="1" t="s">
        <v>821</v>
      </c>
      <c r="P4" s="1" t="s">
        <v>106</v>
      </c>
      <c r="Q4" s="1" t="s">
        <v>106</v>
      </c>
      <c r="R4" s="1" t="s">
        <v>118</v>
      </c>
      <c r="T4" s="1">
        <v>2</v>
      </c>
      <c r="U4" s="1">
        <v>1</v>
      </c>
      <c r="V4" s="1">
        <v>1</v>
      </c>
      <c r="X4" s="1">
        <v>2</v>
      </c>
      <c r="Y4" s="1" t="s">
        <v>607</v>
      </c>
      <c r="Z4" s="1" t="s">
        <v>111</v>
      </c>
      <c r="AB4" s="1">
        <v>2</v>
      </c>
      <c r="AC4" s="1" t="s">
        <v>707</v>
      </c>
      <c r="AD4" s="1" t="s">
        <v>2222</v>
      </c>
    </row>
    <row r="5" spans="1:30" x14ac:dyDescent="0.25">
      <c r="A5" s="1">
        <v>3</v>
      </c>
      <c r="B5" s="1" t="s">
        <v>1297</v>
      </c>
      <c r="C5" s="1" t="s">
        <v>2240</v>
      </c>
      <c r="D5" s="1" t="s">
        <v>1293</v>
      </c>
      <c r="E5" s="1" t="s">
        <v>1294</v>
      </c>
      <c r="F5" s="1" t="s">
        <v>81</v>
      </c>
      <c r="G5" s="1" t="s">
        <v>81</v>
      </c>
      <c r="H5" s="1" t="s">
        <v>81</v>
      </c>
      <c r="K5" s="1" t="s">
        <v>2121</v>
      </c>
      <c r="L5" s="1" t="s">
        <v>2122</v>
      </c>
      <c r="M5" s="1" t="s">
        <v>2121</v>
      </c>
      <c r="N5" s="1" t="s">
        <v>821</v>
      </c>
      <c r="O5" s="1" t="s">
        <v>821</v>
      </c>
      <c r="P5" s="1" t="s">
        <v>106</v>
      </c>
      <c r="Q5" s="1" t="s">
        <v>106</v>
      </c>
      <c r="R5" s="1" t="s">
        <v>118</v>
      </c>
      <c r="T5" s="1">
        <v>3</v>
      </c>
      <c r="U5" s="1">
        <v>1</v>
      </c>
      <c r="V5" s="1">
        <v>1</v>
      </c>
      <c r="X5" s="1">
        <v>3</v>
      </c>
      <c r="Y5" s="1" t="s">
        <v>608</v>
      </c>
      <c r="Z5" s="1" t="s">
        <v>121</v>
      </c>
    </row>
    <row r="6" spans="1:30" x14ac:dyDescent="0.25">
      <c r="A6" s="1">
        <v>4</v>
      </c>
      <c r="B6" s="1" t="s">
        <v>1298</v>
      </c>
      <c r="C6" s="1" t="s">
        <v>2240</v>
      </c>
      <c r="D6" s="1" t="s">
        <v>1293</v>
      </c>
      <c r="E6" s="1" t="s">
        <v>1294</v>
      </c>
      <c r="F6" s="1" t="s">
        <v>81</v>
      </c>
      <c r="G6" s="1" t="s">
        <v>81</v>
      </c>
      <c r="H6" s="1" t="s">
        <v>81</v>
      </c>
      <c r="K6" s="1" t="s">
        <v>2123</v>
      </c>
      <c r="L6" s="1" t="s">
        <v>2124</v>
      </c>
      <c r="M6" s="1" t="s">
        <v>2123</v>
      </c>
      <c r="N6" s="1" t="s">
        <v>821</v>
      </c>
      <c r="O6" s="1" t="s">
        <v>821</v>
      </c>
      <c r="P6" s="1" t="s">
        <v>106</v>
      </c>
      <c r="Q6" s="1" t="s">
        <v>106</v>
      </c>
      <c r="R6" s="1" t="s">
        <v>118</v>
      </c>
      <c r="T6" s="1">
        <v>4</v>
      </c>
      <c r="U6" s="1">
        <v>1</v>
      </c>
      <c r="V6" s="1">
        <v>1</v>
      </c>
      <c r="X6" s="1">
        <v>4</v>
      </c>
      <c r="Y6" s="1" t="s">
        <v>2955</v>
      </c>
      <c r="Z6" s="1" t="s">
        <v>121</v>
      </c>
    </row>
    <row r="7" spans="1:30" x14ac:dyDescent="0.25">
      <c r="A7" s="1">
        <v>5</v>
      </c>
      <c r="B7" s="1" t="s">
        <v>1299</v>
      </c>
      <c r="C7" s="1" t="s">
        <v>1300</v>
      </c>
      <c r="D7" s="1" t="s">
        <v>1301</v>
      </c>
      <c r="E7" s="1" t="s">
        <v>1294</v>
      </c>
      <c r="F7" s="1" t="s">
        <v>81</v>
      </c>
      <c r="G7" s="1" t="s">
        <v>81</v>
      </c>
      <c r="H7" s="1" t="s">
        <v>81</v>
      </c>
      <c r="K7" s="1" t="s">
        <v>2125</v>
      </c>
      <c r="L7" s="1" t="s">
        <v>2126</v>
      </c>
      <c r="M7" s="1" t="s">
        <v>2125</v>
      </c>
      <c r="N7" s="1" t="s">
        <v>821</v>
      </c>
      <c r="O7" s="1" t="s">
        <v>821</v>
      </c>
      <c r="P7" s="1" t="s">
        <v>106</v>
      </c>
      <c r="Q7" s="1" t="s">
        <v>106</v>
      </c>
      <c r="R7" s="1" t="s">
        <v>118</v>
      </c>
      <c r="T7" s="1">
        <v>5</v>
      </c>
      <c r="U7" s="1">
        <v>1</v>
      </c>
      <c r="V7" s="1">
        <v>1</v>
      </c>
    </row>
    <row r="8" spans="1:30" x14ac:dyDescent="0.25">
      <c r="A8" s="1">
        <v>6</v>
      </c>
      <c r="B8" s="1" t="s">
        <v>1302</v>
      </c>
      <c r="C8" s="1" t="s">
        <v>600</v>
      </c>
      <c r="D8" s="1" t="s">
        <v>1301</v>
      </c>
      <c r="E8" s="1" t="s">
        <v>1294</v>
      </c>
      <c r="F8" s="1" t="s">
        <v>81</v>
      </c>
      <c r="G8" s="1" t="s">
        <v>81</v>
      </c>
      <c r="H8" s="1" t="s">
        <v>81</v>
      </c>
      <c r="K8" s="1" t="s">
        <v>2127</v>
      </c>
      <c r="L8" s="1" t="s">
        <v>2128</v>
      </c>
      <c r="M8" s="1" t="s">
        <v>2125</v>
      </c>
      <c r="N8" s="1" t="s">
        <v>821</v>
      </c>
      <c r="O8" s="1" t="s">
        <v>821</v>
      </c>
      <c r="P8" s="1" t="s">
        <v>106</v>
      </c>
      <c r="Q8" s="1" t="s">
        <v>106</v>
      </c>
      <c r="R8" s="1" t="s">
        <v>118</v>
      </c>
      <c r="T8" s="1">
        <v>6</v>
      </c>
      <c r="U8" s="1">
        <v>1</v>
      </c>
      <c r="V8" s="1">
        <v>1</v>
      </c>
    </row>
    <row r="9" spans="1:30" x14ac:dyDescent="0.25">
      <c r="A9" s="1">
        <v>7</v>
      </c>
      <c r="B9" s="1" t="s">
        <v>1303</v>
      </c>
      <c r="C9" s="1" t="s">
        <v>600</v>
      </c>
      <c r="D9" s="1" t="s">
        <v>1301</v>
      </c>
      <c r="E9" s="1" t="s">
        <v>1294</v>
      </c>
      <c r="F9" s="1" t="s">
        <v>81</v>
      </c>
      <c r="G9" s="1" t="s">
        <v>81</v>
      </c>
      <c r="H9" s="1" t="s">
        <v>81</v>
      </c>
      <c r="K9" s="1" t="s">
        <v>2129</v>
      </c>
      <c r="L9" s="1" t="s">
        <v>2130</v>
      </c>
      <c r="M9" s="1" t="s">
        <v>2129</v>
      </c>
      <c r="N9" s="1" t="s">
        <v>821</v>
      </c>
      <c r="O9" s="1" t="s">
        <v>821</v>
      </c>
      <c r="P9" s="1" t="s">
        <v>106</v>
      </c>
      <c r="Q9" s="1" t="s">
        <v>106</v>
      </c>
      <c r="R9" s="1" t="s">
        <v>118</v>
      </c>
      <c r="T9" s="1">
        <v>7</v>
      </c>
      <c r="U9" s="1">
        <v>1</v>
      </c>
      <c r="V9" s="1">
        <v>1</v>
      </c>
    </row>
    <row r="10" spans="1:30" x14ac:dyDescent="0.25">
      <c r="A10" s="1">
        <v>8</v>
      </c>
      <c r="B10" s="1" t="s">
        <v>1304</v>
      </c>
      <c r="C10" s="1" t="s">
        <v>600</v>
      </c>
      <c r="D10" s="1" t="s">
        <v>1301</v>
      </c>
      <c r="E10" s="1" t="s">
        <v>1294</v>
      </c>
      <c r="F10" s="1" t="s">
        <v>81</v>
      </c>
      <c r="G10" s="1" t="s">
        <v>81</v>
      </c>
      <c r="H10" s="1" t="s">
        <v>81</v>
      </c>
      <c r="K10" s="1" t="s">
        <v>2131</v>
      </c>
      <c r="L10" s="1" t="s">
        <v>2132</v>
      </c>
      <c r="M10" s="1" t="s">
        <v>2131</v>
      </c>
      <c r="N10" s="1" t="s">
        <v>821</v>
      </c>
      <c r="O10" s="1" t="s">
        <v>821</v>
      </c>
      <c r="P10" s="1" t="s">
        <v>106</v>
      </c>
      <c r="Q10" s="1" t="s">
        <v>106</v>
      </c>
      <c r="R10" s="1" t="s">
        <v>118</v>
      </c>
      <c r="T10" s="1">
        <v>8</v>
      </c>
      <c r="U10" s="1">
        <v>1</v>
      </c>
      <c r="V10" s="1">
        <v>1</v>
      </c>
    </row>
    <row r="11" spans="1:30" x14ac:dyDescent="0.25">
      <c r="A11" s="1">
        <v>9</v>
      </c>
      <c r="B11" s="1" t="s">
        <v>1305</v>
      </c>
      <c r="C11" s="1" t="s">
        <v>600</v>
      </c>
      <c r="D11" s="1" t="s">
        <v>1301</v>
      </c>
      <c r="E11" s="1" t="s">
        <v>1294</v>
      </c>
      <c r="F11" s="1" t="s">
        <v>81</v>
      </c>
      <c r="G11" s="1" t="s">
        <v>81</v>
      </c>
      <c r="H11" s="1" t="s">
        <v>81</v>
      </c>
      <c r="K11" s="1" t="s">
        <v>2133</v>
      </c>
      <c r="L11" s="1" t="s">
        <v>2134</v>
      </c>
      <c r="M11" s="1" t="s">
        <v>2133</v>
      </c>
      <c r="N11" s="1" t="s">
        <v>821</v>
      </c>
      <c r="O11" s="1" t="s">
        <v>821</v>
      </c>
      <c r="P11" s="1" t="s">
        <v>106</v>
      </c>
      <c r="Q11" s="1" t="s">
        <v>106</v>
      </c>
      <c r="R11" s="1" t="s">
        <v>118</v>
      </c>
      <c r="T11" s="1">
        <v>9</v>
      </c>
      <c r="U11" s="1">
        <v>1</v>
      </c>
      <c r="V11" s="1">
        <v>1</v>
      </c>
    </row>
    <row r="12" spans="1:30" x14ac:dyDescent="0.25">
      <c r="A12" s="1">
        <v>10</v>
      </c>
      <c r="B12" s="1" t="s">
        <v>1306</v>
      </c>
      <c r="C12" s="1" t="s">
        <v>600</v>
      </c>
      <c r="D12" s="1" t="s">
        <v>1301</v>
      </c>
      <c r="E12" s="1" t="s">
        <v>1294</v>
      </c>
      <c r="F12" s="1" t="s">
        <v>81</v>
      </c>
      <c r="G12" s="1" t="s">
        <v>81</v>
      </c>
      <c r="H12" s="1" t="s">
        <v>81</v>
      </c>
      <c r="K12" s="1" t="s">
        <v>2135</v>
      </c>
      <c r="L12" s="1" t="s">
        <v>2136</v>
      </c>
      <c r="M12" s="1" t="s">
        <v>2135</v>
      </c>
      <c r="N12" s="1" t="s">
        <v>821</v>
      </c>
      <c r="O12" s="1" t="s">
        <v>821</v>
      </c>
      <c r="P12" s="1" t="s">
        <v>106</v>
      </c>
      <c r="Q12" s="1" t="s">
        <v>106</v>
      </c>
      <c r="R12" s="1" t="s">
        <v>118</v>
      </c>
      <c r="T12" s="1">
        <v>10</v>
      </c>
      <c r="U12" s="1">
        <v>1</v>
      </c>
      <c r="V12" s="1">
        <v>1</v>
      </c>
    </row>
    <row r="13" spans="1:30" x14ac:dyDescent="0.25">
      <c r="A13" s="1">
        <v>11</v>
      </c>
      <c r="B13" s="1" t="s">
        <v>1307</v>
      </c>
      <c r="C13" s="1" t="s">
        <v>600</v>
      </c>
      <c r="D13" s="1" t="s">
        <v>1301</v>
      </c>
      <c r="E13" s="1" t="s">
        <v>1294</v>
      </c>
      <c r="F13" s="1" t="s">
        <v>81</v>
      </c>
      <c r="G13" s="1" t="s">
        <v>81</v>
      </c>
      <c r="H13" s="1" t="s">
        <v>81</v>
      </c>
      <c r="K13" s="1" t="s">
        <v>2137</v>
      </c>
      <c r="L13" s="1" t="s">
        <v>2138</v>
      </c>
      <c r="M13" s="1" t="s">
        <v>2137</v>
      </c>
      <c r="N13" s="1" t="s">
        <v>821</v>
      </c>
      <c r="O13" s="1" t="s">
        <v>821</v>
      </c>
      <c r="P13" s="1" t="s">
        <v>106</v>
      </c>
      <c r="Q13" s="1" t="s">
        <v>106</v>
      </c>
      <c r="R13" s="1" t="s">
        <v>118</v>
      </c>
      <c r="T13" s="1">
        <v>11</v>
      </c>
      <c r="U13" s="1">
        <v>1</v>
      </c>
      <c r="V13" s="1">
        <v>1</v>
      </c>
    </row>
    <row r="14" spans="1:30" x14ac:dyDescent="0.25">
      <c r="A14" s="1">
        <v>12</v>
      </c>
      <c r="B14" s="1" t="s">
        <v>1308</v>
      </c>
      <c r="C14" s="1" t="s">
        <v>1309</v>
      </c>
      <c r="D14" s="1" t="s">
        <v>1301</v>
      </c>
      <c r="E14" s="1" t="s">
        <v>1294</v>
      </c>
      <c r="F14" s="1" t="s">
        <v>81</v>
      </c>
      <c r="G14" s="1" t="s">
        <v>81</v>
      </c>
      <c r="H14" s="1" t="s">
        <v>81</v>
      </c>
      <c r="K14" s="1" t="s">
        <v>2139</v>
      </c>
      <c r="L14" s="1" t="s">
        <v>2140</v>
      </c>
      <c r="M14" s="1" t="s">
        <v>2139</v>
      </c>
      <c r="N14" s="1" t="s">
        <v>821</v>
      </c>
      <c r="O14" s="1" t="s">
        <v>821</v>
      </c>
      <c r="P14" s="1" t="s">
        <v>106</v>
      </c>
      <c r="Q14" s="1" t="s">
        <v>106</v>
      </c>
      <c r="R14" s="1" t="s">
        <v>118</v>
      </c>
      <c r="T14" s="1">
        <v>12</v>
      </c>
      <c r="U14" s="1">
        <v>1</v>
      </c>
      <c r="V14" s="1">
        <v>1</v>
      </c>
    </row>
    <row r="15" spans="1:30" x14ac:dyDescent="0.25">
      <c r="A15" s="1">
        <v>13</v>
      </c>
      <c r="B15" s="1" t="s">
        <v>1310</v>
      </c>
      <c r="C15" s="1" t="s">
        <v>1311</v>
      </c>
      <c r="D15" s="1" t="s">
        <v>1301</v>
      </c>
      <c r="E15" s="1" t="s">
        <v>1294</v>
      </c>
      <c r="F15" s="1" t="s">
        <v>81</v>
      </c>
      <c r="G15" s="1" t="s">
        <v>81</v>
      </c>
      <c r="H15" s="1" t="s">
        <v>81</v>
      </c>
      <c r="K15" s="1" t="s">
        <v>823</v>
      </c>
      <c r="L15" s="1" t="s">
        <v>2141</v>
      </c>
      <c r="M15" s="1" t="s">
        <v>2139</v>
      </c>
      <c r="N15" s="1" t="s">
        <v>821</v>
      </c>
      <c r="O15" s="1" t="s">
        <v>821</v>
      </c>
      <c r="P15" s="1" t="s">
        <v>106</v>
      </c>
      <c r="Q15" s="1" t="s">
        <v>106</v>
      </c>
      <c r="R15" s="1" t="s">
        <v>118</v>
      </c>
      <c r="T15" s="1">
        <v>13</v>
      </c>
      <c r="U15" s="1">
        <v>1</v>
      </c>
      <c r="V15" s="1">
        <v>1</v>
      </c>
    </row>
    <row r="16" spans="1:30" x14ac:dyDescent="0.25">
      <c r="A16" s="1">
        <v>14</v>
      </c>
      <c r="B16" s="1" t="s">
        <v>1312</v>
      </c>
      <c r="C16" s="1" t="s">
        <v>1311</v>
      </c>
      <c r="D16" s="1" t="s">
        <v>1301</v>
      </c>
      <c r="E16" s="1" t="s">
        <v>1294</v>
      </c>
      <c r="F16" s="1" t="s">
        <v>81</v>
      </c>
      <c r="G16" s="1" t="s">
        <v>81</v>
      </c>
      <c r="H16" s="1" t="s">
        <v>81</v>
      </c>
      <c r="K16" s="1" t="s">
        <v>2142</v>
      </c>
      <c r="L16" s="1" t="s">
        <v>2143</v>
      </c>
      <c r="M16" s="1" t="s">
        <v>2139</v>
      </c>
      <c r="N16" s="1" t="s">
        <v>821</v>
      </c>
      <c r="O16" s="1" t="s">
        <v>821</v>
      </c>
      <c r="P16" s="1" t="s">
        <v>106</v>
      </c>
      <c r="Q16" s="1" t="s">
        <v>106</v>
      </c>
      <c r="R16" s="1" t="s">
        <v>118</v>
      </c>
      <c r="T16" s="1">
        <v>14</v>
      </c>
      <c r="U16" s="1">
        <v>1</v>
      </c>
      <c r="V16" s="1">
        <v>1</v>
      </c>
    </row>
    <row r="17" spans="1:22" x14ac:dyDescent="0.25">
      <c r="A17" s="1">
        <v>15</v>
      </c>
      <c r="B17" s="1" t="s">
        <v>1313</v>
      </c>
      <c r="C17" s="1" t="s">
        <v>1311</v>
      </c>
      <c r="D17" s="1" t="s">
        <v>1301</v>
      </c>
      <c r="E17" s="1" t="s">
        <v>1294</v>
      </c>
      <c r="F17" s="1" t="s">
        <v>81</v>
      </c>
      <c r="G17" s="1" t="s">
        <v>81</v>
      </c>
      <c r="H17" s="1" t="s">
        <v>81</v>
      </c>
      <c r="K17" s="1" t="s">
        <v>2144</v>
      </c>
      <c r="L17" s="1" t="s">
        <v>2145</v>
      </c>
      <c r="M17" s="1" t="s">
        <v>2146</v>
      </c>
      <c r="N17" s="1" t="s">
        <v>821</v>
      </c>
      <c r="O17" s="1" t="s">
        <v>821</v>
      </c>
      <c r="P17" s="1" t="s">
        <v>106</v>
      </c>
      <c r="Q17" s="1" t="s">
        <v>106</v>
      </c>
      <c r="R17" s="1" t="s">
        <v>118</v>
      </c>
      <c r="T17" s="1">
        <v>15</v>
      </c>
      <c r="U17" s="1">
        <v>1</v>
      </c>
      <c r="V17" s="1">
        <v>1</v>
      </c>
    </row>
    <row r="18" spans="1:22" x14ac:dyDescent="0.25">
      <c r="A18" s="1">
        <v>16</v>
      </c>
      <c r="B18" s="1" t="s">
        <v>1314</v>
      </c>
      <c r="C18" s="1" t="s">
        <v>1311</v>
      </c>
      <c r="D18" s="1" t="s">
        <v>1301</v>
      </c>
      <c r="E18" s="1" t="s">
        <v>1294</v>
      </c>
      <c r="F18" s="1" t="s">
        <v>81</v>
      </c>
      <c r="G18" s="1" t="s">
        <v>81</v>
      </c>
      <c r="H18" s="1" t="s">
        <v>81</v>
      </c>
      <c r="K18" s="1" t="s">
        <v>2146</v>
      </c>
      <c r="L18" s="1" t="s">
        <v>2147</v>
      </c>
      <c r="M18" s="1" t="s">
        <v>2146</v>
      </c>
      <c r="N18" s="1" t="s">
        <v>821</v>
      </c>
      <c r="O18" s="1" t="s">
        <v>821</v>
      </c>
      <c r="P18" s="1" t="s">
        <v>106</v>
      </c>
      <c r="Q18" s="1" t="s">
        <v>106</v>
      </c>
      <c r="R18" s="1" t="s">
        <v>118</v>
      </c>
      <c r="T18" s="1">
        <v>16</v>
      </c>
      <c r="U18" s="1">
        <v>1</v>
      </c>
      <c r="V18" s="1">
        <v>1</v>
      </c>
    </row>
    <row r="19" spans="1:22" x14ac:dyDescent="0.25">
      <c r="A19" s="1">
        <v>17</v>
      </c>
      <c r="B19" s="1" t="s">
        <v>1315</v>
      </c>
      <c r="C19" s="1" t="s">
        <v>1316</v>
      </c>
      <c r="D19" s="1" t="s">
        <v>1301</v>
      </c>
      <c r="E19" s="1" t="s">
        <v>1294</v>
      </c>
      <c r="F19" s="1" t="s">
        <v>81</v>
      </c>
      <c r="G19" s="1" t="s">
        <v>81</v>
      </c>
      <c r="H19" s="1" t="s">
        <v>81</v>
      </c>
      <c r="K19" s="1" t="s">
        <v>2148</v>
      </c>
      <c r="L19" s="1" t="s">
        <v>2149</v>
      </c>
      <c r="M19" s="1" t="s">
        <v>2148</v>
      </c>
      <c r="N19" s="1" t="s">
        <v>821</v>
      </c>
      <c r="O19" s="1" t="s">
        <v>821</v>
      </c>
      <c r="P19" s="1" t="s">
        <v>106</v>
      </c>
      <c r="Q19" s="1" t="s">
        <v>106</v>
      </c>
      <c r="R19" s="1" t="s">
        <v>118</v>
      </c>
      <c r="T19" s="1">
        <v>17</v>
      </c>
      <c r="U19" s="1">
        <v>1</v>
      </c>
      <c r="V19" s="1">
        <v>1</v>
      </c>
    </row>
    <row r="20" spans="1:22" x14ac:dyDescent="0.25">
      <c r="A20" s="1">
        <v>18</v>
      </c>
      <c r="B20" s="1" t="s">
        <v>1317</v>
      </c>
      <c r="C20" s="1" t="s">
        <v>1316</v>
      </c>
      <c r="D20" s="1" t="s">
        <v>1301</v>
      </c>
      <c r="E20" s="1" t="s">
        <v>1294</v>
      </c>
      <c r="F20" s="1" t="s">
        <v>81</v>
      </c>
      <c r="G20" s="1" t="s">
        <v>81</v>
      </c>
      <c r="H20" s="1" t="s">
        <v>81</v>
      </c>
      <c r="K20" s="1" t="s">
        <v>820</v>
      </c>
      <c r="L20" s="1" t="s">
        <v>2150</v>
      </c>
      <c r="M20" s="1" t="s">
        <v>820</v>
      </c>
      <c r="N20" s="1" t="s">
        <v>821</v>
      </c>
      <c r="O20" s="1" t="s">
        <v>821</v>
      </c>
      <c r="P20" s="1" t="s">
        <v>106</v>
      </c>
      <c r="Q20" s="1" t="s">
        <v>106</v>
      </c>
      <c r="R20" s="1" t="s">
        <v>118</v>
      </c>
      <c r="T20" s="1">
        <v>18</v>
      </c>
      <c r="U20" s="1">
        <v>1</v>
      </c>
      <c r="V20" s="1">
        <v>1</v>
      </c>
    </row>
    <row r="21" spans="1:22" x14ac:dyDescent="0.25">
      <c r="A21" s="1">
        <v>19</v>
      </c>
      <c r="B21" s="1" t="s">
        <v>1318</v>
      </c>
      <c r="C21" s="1" t="s">
        <v>1316</v>
      </c>
      <c r="D21" s="1" t="s">
        <v>1301</v>
      </c>
      <c r="E21" s="1" t="s">
        <v>1294</v>
      </c>
      <c r="F21" s="1" t="s">
        <v>81</v>
      </c>
      <c r="G21" s="1" t="s">
        <v>81</v>
      </c>
      <c r="H21" s="1" t="s">
        <v>81</v>
      </c>
      <c r="K21" s="1" t="s">
        <v>2151</v>
      </c>
      <c r="L21" s="1" t="s">
        <v>2152</v>
      </c>
      <c r="M21" s="1" t="s">
        <v>2151</v>
      </c>
      <c r="N21" s="1" t="s">
        <v>821</v>
      </c>
      <c r="O21" s="1" t="s">
        <v>821</v>
      </c>
      <c r="P21" s="1" t="s">
        <v>106</v>
      </c>
      <c r="Q21" s="1" t="s">
        <v>106</v>
      </c>
      <c r="R21" s="1" t="s">
        <v>118</v>
      </c>
      <c r="T21" s="1">
        <v>19</v>
      </c>
      <c r="U21" s="1">
        <v>1</v>
      </c>
      <c r="V21" s="1">
        <v>1</v>
      </c>
    </row>
    <row r="22" spans="1:22" x14ac:dyDescent="0.25">
      <c r="A22" s="1">
        <v>20</v>
      </c>
      <c r="B22" s="1" t="s">
        <v>1319</v>
      </c>
      <c r="C22" s="1" t="s">
        <v>1316</v>
      </c>
      <c r="D22" s="1" t="s">
        <v>1301</v>
      </c>
      <c r="E22" s="1" t="s">
        <v>1294</v>
      </c>
      <c r="F22" s="1" t="s">
        <v>81</v>
      </c>
      <c r="G22" s="1" t="s">
        <v>81</v>
      </c>
      <c r="H22" s="1" t="s">
        <v>81</v>
      </c>
      <c r="K22" s="1" t="s">
        <v>2153</v>
      </c>
      <c r="L22" s="1" t="s">
        <v>2154</v>
      </c>
      <c r="M22" s="1" t="s">
        <v>2151</v>
      </c>
      <c r="N22" s="1" t="s">
        <v>821</v>
      </c>
      <c r="O22" s="1" t="s">
        <v>821</v>
      </c>
      <c r="P22" s="1" t="s">
        <v>106</v>
      </c>
      <c r="Q22" s="1" t="s">
        <v>106</v>
      </c>
      <c r="R22" s="1" t="s">
        <v>118</v>
      </c>
      <c r="T22" s="1">
        <v>20</v>
      </c>
      <c r="U22" s="1">
        <v>1</v>
      </c>
      <c r="V22" s="1">
        <v>1</v>
      </c>
    </row>
    <row r="23" spans="1:22" x14ac:dyDescent="0.25">
      <c r="A23" s="1">
        <v>21</v>
      </c>
      <c r="B23" s="1" t="s">
        <v>1320</v>
      </c>
      <c r="C23" s="1" t="s">
        <v>703</v>
      </c>
      <c r="D23" s="1" t="s">
        <v>1301</v>
      </c>
      <c r="E23" s="1" t="s">
        <v>1294</v>
      </c>
      <c r="F23" s="1" t="s">
        <v>81</v>
      </c>
      <c r="G23" s="1" t="s">
        <v>81</v>
      </c>
      <c r="H23" s="1" t="s">
        <v>81</v>
      </c>
      <c r="K23" s="1" t="s">
        <v>822</v>
      </c>
      <c r="L23" s="1" t="s">
        <v>2155</v>
      </c>
      <c r="M23" s="1" t="s">
        <v>822</v>
      </c>
      <c r="N23" s="1" t="s">
        <v>821</v>
      </c>
      <c r="O23" s="1" t="s">
        <v>821</v>
      </c>
      <c r="P23" s="1" t="s">
        <v>106</v>
      </c>
      <c r="Q23" s="1" t="s">
        <v>106</v>
      </c>
      <c r="R23" s="1" t="s">
        <v>118</v>
      </c>
      <c r="T23" s="1">
        <v>21</v>
      </c>
      <c r="U23" s="1">
        <v>1</v>
      </c>
      <c r="V23" s="1">
        <v>1</v>
      </c>
    </row>
    <row r="24" spans="1:22" x14ac:dyDescent="0.25">
      <c r="A24" s="1">
        <v>22</v>
      </c>
      <c r="B24" s="1" t="s">
        <v>1321</v>
      </c>
      <c r="C24" s="1" t="s">
        <v>703</v>
      </c>
      <c r="D24" s="1" t="s">
        <v>1301</v>
      </c>
      <c r="E24" s="1" t="s">
        <v>1294</v>
      </c>
      <c r="F24" s="1" t="s">
        <v>81</v>
      </c>
      <c r="G24" s="1" t="s">
        <v>81</v>
      </c>
      <c r="H24" s="1" t="s">
        <v>81</v>
      </c>
      <c r="K24" s="1" t="s">
        <v>2156</v>
      </c>
      <c r="L24" s="1" t="s">
        <v>2157</v>
      </c>
      <c r="M24" s="1" t="s">
        <v>822</v>
      </c>
      <c r="N24" s="1" t="s">
        <v>821</v>
      </c>
      <c r="O24" s="1" t="s">
        <v>821</v>
      </c>
      <c r="P24" s="1" t="s">
        <v>106</v>
      </c>
      <c r="Q24" s="1" t="s">
        <v>106</v>
      </c>
      <c r="R24" s="1" t="s">
        <v>118</v>
      </c>
      <c r="T24" s="1">
        <v>22</v>
      </c>
      <c r="U24" s="1">
        <v>1</v>
      </c>
      <c r="V24" s="1">
        <v>1</v>
      </c>
    </row>
    <row r="25" spans="1:22" x14ac:dyDescent="0.25">
      <c r="A25" s="1">
        <v>23</v>
      </c>
      <c r="B25" s="1" t="s">
        <v>1322</v>
      </c>
      <c r="C25" s="1" t="s">
        <v>703</v>
      </c>
      <c r="D25" s="1" t="s">
        <v>1301</v>
      </c>
      <c r="E25" s="1" t="s">
        <v>1294</v>
      </c>
      <c r="F25" s="1" t="s">
        <v>81</v>
      </c>
      <c r="G25" s="1" t="s">
        <v>81</v>
      </c>
      <c r="H25" s="1" t="s">
        <v>81</v>
      </c>
      <c r="K25" s="1" t="s">
        <v>887</v>
      </c>
      <c r="L25" s="1" t="s">
        <v>2158</v>
      </c>
      <c r="M25" s="1" t="s">
        <v>2159</v>
      </c>
      <c r="N25" s="1" t="s">
        <v>821</v>
      </c>
      <c r="O25" s="1" t="s">
        <v>821</v>
      </c>
      <c r="P25" s="1" t="s">
        <v>106</v>
      </c>
      <c r="Q25" s="1" t="s">
        <v>106</v>
      </c>
      <c r="R25" s="1" t="s">
        <v>118</v>
      </c>
      <c r="T25" s="1">
        <v>23</v>
      </c>
      <c r="U25" s="1">
        <v>1</v>
      </c>
      <c r="V25" s="1">
        <v>1</v>
      </c>
    </row>
    <row r="26" spans="1:22" x14ac:dyDescent="0.25">
      <c r="A26" s="1">
        <v>24</v>
      </c>
      <c r="B26" s="1" t="s">
        <v>1323</v>
      </c>
      <c r="C26" s="1" t="s">
        <v>703</v>
      </c>
      <c r="D26" s="1" t="s">
        <v>1301</v>
      </c>
      <c r="E26" s="1" t="s">
        <v>1294</v>
      </c>
      <c r="F26" s="1" t="s">
        <v>81</v>
      </c>
      <c r="G26" s="1" t="s">
        <v>81</v>
      </c>
      <c r="H26" s="1" t="s">
        <v>81</v>
      </c>
      <c r="K26" s="1" t="s">
        <v>884</v>
      </c>
      <c r="L26" s="1" t="s">
        <v>2160</v>
      </c>
      <c r="M26" s="1" t="s">
        <v>2159</v>
      </c>
      <c r="N26" s="1" t="s">
        <v>821</v>
      </c>
      <c r="O26" s="1" t="s">
        <v>821</v>
      </c>
      <c r="P26" s="1" t="s">
        <v>106</v>
      </c>
      <c r="Q26" s="1" t="s">
        <v>106</v>
      </c>
      <c r="R26" s="1" t="s">
        <v>118</v>
      </c>
      <c r="T26" s="1">
        <v>24</v>
      </c>
      <c r="U26" s="1">
        <v>1</v>
      </c>
      <c r="V26" s="1">
        <v>1</v>
      </c>
    </row>
    <row r="27" spans="1:22" x14ac:dyDescent="0.25">
      <c r="A27" s="1">
        <v>25</v>
      </c>
      <c r="B27" s="1" t="s">
        <v>1324</v>
      </c>
      <c r="C27" s="1" t="s">
        <v>1325</v>
      </c>
      <c r="D27" s="1" t="s">
        <v>1301</v>
      </c>
      <c r="E27" s="1" t="s">
        <v>1294</v>
      </c>
      <c r="F27" s="1" t="s">
        <v>81</v>
      </c>
      <c r="G27" s="1" t="s">
        <v>81</v>
      </c>
      <c r="H27" s="1" t="s">
        <v>81</v>
      </c>
      <c r="K27" s="1" t="s">
        <v>2159</v>
      </c>
      <c r="L27" s="1" t="s">
        <v>2161</v>
      </c>
      <c r="M27" s="1" t="s">
        <v>2159</v>
      </c>
      <c r="N27" s="1" t="s">
        <v>821</v>
      </c>
      <c r="O27" s="1" t="s">
        <v>821</v>
      </c>
      <c r="P27" s="1" t="s">
        <v>106</v>
      </c>
      <c r="Q27" s="1" t="s">
        <v>106</v>
      </c>
      <c r="R27" s="1" t="s">
        <v>118</v>
      </c>
      <c r="T27" s="1">
        <v>25</v>
      </c>
      <c r="U27" s="1">
        <v>1</v>
      </c>
      <c r="V27" s="1">
        <v>1</v>
      </c>
    </row>
    <row r="28" spans="1:22" x14ac:dyDescent="0.25">
      <c r="A28" s="1">
        <v>26</v>
      </c>
      <c r="B28" s="1" t="s">
        <v>1326</v>
      </c>
      <c r="C28" s="1" t="s">
        <v>1325</v>
      </c>
      <c r="D28" s="1" t="s">
        <v>1301</v>
      </c>
      <c r="E28" s="1" t="s">
        <v>1294</v>
      </c>
      <c r="F28" s="1" t="s">
        <v>81</v>
      </c>
      <c r="G28" s="1" t="s">
        <v>81</v>
      </c>
      <c r="H28" s="1" t="s">
        <v>81</v>
      </c>
      <c r="K28" s="1" t="s">
        <v>2162</v>
      </c>
      <c r="L28" s="1" t="s">
        <v>2163</v>
      </c>
      <c r="M28" s="1" t="s">
        <v>2162</v>
      </c>
      <c r="N28" s="1" t="s">
        <v>821</v>
      </c>
      <c r="O28" s="1" t="s">
        <v>821</v>
      </c>
      <c r="P28" s="1" t="s">
        <v>106</v>
      </c>
      <c r="Q28" s="1" t="s">
        <v>106</v>
      </c>
      <c r="R28" s="1" t="s">
        <v>118</v>
      </c>
      <c r="T28" s="1">
        <v>26</v>
      </c>
      <c r="U28" s="1">
        <v>1</v>
      </c>
      <c r="V28" s="1">
        <v>1</v>
      </c>
    </row>
    <row r="29" spans="1:22" x14ac:dyDescent="0.25">
      <c r="A29" s="1">
        <v>27</v>
      </c>
      <c r="B29" s="1" t="s">
        <v>1327</v>
      </c>
      <c r="C29" s="1" t="s">
        <v>1325</v>
      </c>
      <c r="D29" s="1" t="s">
        <v>1301</v>
      </c>
      <c r="E29" s="1" t="s">
        <v>1294</v>
      </c>
      <c r="F29" s="1" t="s">
        <v>81</v>
      </c>
      <c r="G29" s="1" t="s">
        <v>81</v>
      </c>
      <c r="H29" s="1" t="s">
        <v>81</v>
      </c>
      <c r="K29" s="1" t="s">
        <v>2164</v>
      </c>
      <c r="L29" s="1" t="s">
        <v>2165</v>
      </c>
      <c r="M29" s="1" t="s">
        <v>2164</v>
      </c>
      <c r="N29" s="1" t="s">
        <v>821</v>
      </c>
      <c r="O29" s="1" t="s">
        <v>821</v>
      </c>
      <c r="P29" s="1" t="s">
        <v>106</v>
      </c>
      <c r="Q29" s="1" t="s">
        <v>106</v>
      </c>
      <c r="R29" s="1" t="s">
        <v>118</v>
      </c>
      <c r="T29" s="1">
        <v>27</v>
      </c>
      <c r="U29" s="1">
        <v>1</v>
      </c>
      <c r="V29" s="1">
        <v>1</v>
      </c>
    </row>
    <row r="30" spans="1:22" x14ac:dyDescent="0.25">
      <c r="A30" s="1">
        <v>28</v>
      </c>
      <c r="B30" s="1" t="s">
        <v>1328</v>
      </c>
      <c r="C30" s="1" t="s">
        <v>1325</v>
      </c>
      <c r="D30" s="1" t="s">
        <v>1301</v>
      </c>
      <c r="E30" s="1" t="s">
        <v>1294</v>
      </c>
      <c r="F30" s="1" t="s">
        <v>81</v>
      </c>
      <c r="G30" s="1" t="s">
        <v>81</v>
      </c>
      <c r="H30" s="1" t="s">
        <v>81</v>
      </c>
      <c r="K30" s="1" t="s">
        <v>2166</v>
      </c>
      <c r="L30" s="1" t="s">
        <v>2167</v>
      </c>
      <c r="M30" s="1" t="s">
        <v>2166</v>
      </c>
      <c r="N30" s="1" t="s">
        <v>821</v>
      </c>
      <c r="O30" s="1" t="s">
        <v>821</v>
      </c>
      <c r="P30" s="1" t="s">
        <v>106</v>
      </c>
      <c r="Q30" s="1" t="s">
        <v>106</v>
      </c>
      <c r="R30" s="1" t="s">
        <v>118</v>
      </c>
      <c r="T30" s="1">
        <v>28</v>
      </c>
      <c r="U30" s="1">
        <v>1</v>
      </c>
      <c r="V30" s="1">
        <v>1</v>
      </c>
    </row>
    <row r="31" spans="1:22" x14ac:dyDescent="0.25">
      <c r="A31" s="1">
        <v>29</v>
      </c>
      <c r="B31" s="1" t="s">
        <v>1329</v>
      </c>
      <c r="C31" s="1" t="s">
        <v>1325</v>
      </c>
      <c r="D31" s="1" t="s">
        <v>1301</v>
      </c>
      <c r="E31" s="1" t="s">
        <v>1294</v>
      </c>
      <c r="F31" s="1" t="s">
        <v>81</v>
      </c>
      <c r="G31" s="1" t="s">
        <v>81</v>
      </c>
      <c r="H31" s="1" t="s">
        <v>81</v>
      </c>
      <c r="K31" s="1" t="s">
        <v>2168</v>
      </c>
      <c r="L31" s="1" t="s">
        <v>2169</v>
      </c>
      <c r="M31" s="1" t="s">
        <v>2170</v>
      </c>
      <c r="N31" s="1" t="s">
        <v>2171</v>
      </c>
      <c r="O31" s="1" t="s">
        <v>2172</v>
      </c>
      <c r="P31" s="1" t="s">
        <v>102</v>
      </c>
      <c r="Q31" s="1" t="s">
        <v>102</v>
      </c>
      <c r="R31" s="1" t="s">
        <v>1722</v>
      </c>
      <c r="S31" s="1" t="s">
        <v>124</v>
      </c>
      <c r="T31" s="1">
        <v>29</v>
      </c>
      <c r="U31" s="1">
        <v>2</v>
      </c>
      <c r="V31" s="1">
        <v>2</v>
      </c>
    </row>
    <row r="32" spans="1:22" x14ac:dyDescent="0.25">
      <c r="A32" s="1">
        <v>30</v>
      </c>
      <c r="B32" s="1" t="s">
        <v>1330</v>
      </c>
      <c r="C32" s="1" t="s">
        <v>1325</v>
      </c>
      <c r="D32" s="1" t="s">
        <v>1301</v>
      </c>
      <c r="E32" s="1" t="s">
        <v>1294</v>
      </c>
      <c r="F32" s="1" t="s">
        <v>81</v>
      </c>
      <c r="G32" s="1" t="s">
        <v>81</v>
      </c>
      <c r="H32" s="1" t="s">
        <v>81</v>
      </c>
      <c r="K32" s="1" t="s">
        <v>2170</v>
      </c>
      <c r="L32" s="1" t="s">
        <v>2173</v>
      </c>
      <c r="M32" s="1" t="s">
        <v>2170</v>
      </c>
      <c r="N32" s="1" t="s">
        <v>2171</v>
      </c>
      <c r="O32" s="1" t="s">
        <v>2172</v>
      </c>
      <c r="P32" s="1" t="s">
        <v>102</v>
      </c>
      <c r="Q32" s="1" t="s">
        <v>102</v>
      </c>
      <c r="R32" s="1" t="s">
        <v>1722</v>
      </c>
      <c r="S32" s="1" t="s">
        <v>124</v>
      </c>
      <c r="T32" s="1">
        <v>30</v>
      </c>
      <c r="U32" s="1">
        <v>2</v>
      </c>
      <c r="V32" s="1">
        <v>2</v>
      </c>
    </row>
    <row r="33" spans="1:22" x14ac:dyDescent="0.25">
      <c r="A33" s="1">
        <v>31</v>
      </c>
      <c r="B33" s="1" t="s">
        <v>1331</v>
      </c>
      <c r="C33" s="1" t="s">
        <v>1325</v>
      </c>
      <c r="D33" s="1" t="s">
        <v>1301</v>
      </c>
      <c r="E33" s="1" t="s">
        <v>1294</v>
      </c>
      <c r="F33" s="1" t="s">
        <v>81</v>
      </c>
      <c r="G33" s="1" t="s">
        <v>81</v>
      </c>
      <c r="H33" s="1" t="s">
        <v>81</v>
      </c>
      <c r="K33" s="1" t="s">
        <v>1244</v>
      </c>
      <c r="L33" s="1" t="s">
        <v>2174</v>
      </c>
      <c r="M33" s="1" t="s">
        <v>1244</v>
      </c>
      <c r="N33" s="1" t="s">
        <v>2171</v>
      </c>
      <c r="O33" s="1" t="s">
        <v>2172</v>
      </c>
      <c r="P33" s="1" t="s">
        <v>102</v>
      </c>
      <c r="Q33" s="1" t="s">
        <v>102</v>
      </c>
      <c r="R33" s="1" t="s">
        <v>1722</v>
      </c>
      <c r="S33" s="1" t="s">
        <v>124</v>
      </c>
      <c r="T33" s="1">
        <v>31</v>
      </c>
      <c r="U33" s="1">
        <v>2</v>
      </c>
      <c r="V33" s="1">
        <v>2</v>
      </c>
    </row>
    <row r="34" spans="1:22" x14ac:dyDescent="0.25">
      <c r="A34" s="1">
        <v>32</v>
      </c>
      <c r="B34" s="1" t="s">
        <v>1332</v>
      </c>
      <c r="C34" s="1" t="s">
        <v>1325</v>
      </c>
      <c r="D34" s="1" t="s">
        <v>1301</v>
      </c>
      <c r="E34" s="1" t="s">
        <v>1294</v>
      </c>
      <c r="F34" s="1" t="s">
        <v>81</v>
      </c>
      <c r="G34" s="1" t="s">
        <v>81</v>
      </c>
      <c r="H34" s="1" t="s">
        <v>81</v>
      </c>
      <c r="K34" s="1" t="s">
        <v>371</v>
      </c>
      <c r="L34" s="1" t="s">
        <v>2175</v>
      </c>
      <c r="M34" s="1" t="s">
        <v>371</v>
      </c>
      <c r="N34" s="1" t="s">
        <v>2176</v>
      </c>
      <c r="O34" s="1" t="s">
        <v>2172</v>
      </c>
      <c r="P34" s="1" t="s">
        <v>102</v>
      </c>
      <c r="Q34" s="1" t="s">
        <v>102</v>
      </c>
      <c r="R34" s="1" t="s">
        <v>1722</v>
      </c>
      <c r="S34" s="1" t="s">
        <v>124</v>
      </c>
      <c r="T34" s="1">
        <v>32</v>
      </c>
      <c r="U34" s="1">
        <v>3</v>
      </c>
      <c r="V34" s="1">
        <v>2</v>
      </c>
    </row>
    <row r="35" spans="1:22" x14ac:dyDescent="0.25">
      <c r="A35" s="1">
        <v>33</v>
      </c>
      <c r="B35" s="1" t="s">
        <v>1333</v>
      </c>
      <c r="C35" s="1" t="s">
        <v>702</v>
      </c>
      <c r="D35" s="1" t="s">
        <v>1301</v>
      </c>
      <c r="E35" s="1" t="s">
        <v>1294</v>
      </c>
      <c r="F35" s="1" t="s">
        <v>81</v>
      </c>
      <c r="G35" s="1" t="s">
        <v>81</v>
      </c>
      <c r="H35" s="1" t="s">
        <v>81</v>
      </c>
      <c r="K35" s="1" t="s">
        <v>843</v>
      </c>
      <c r="L35" s="1" t="s">
        <v>2177</v>
      </c>
      <c r="M35" s="1" t="s">
        <v>371</v>
      </c>
      <c r="N35" s="1" t="s">
        <v>2176</v>
      </c>
      <c r="O35" s="1" t="s">
        <v>2172</v>
      </c>
      <c r="P35" s="1" t="s">
        <v>102</v>
      </c>
      <c r="Q35" s="1" t="s">
        <v>102</v>
      </c>
      <c r="R35" s="1" t="s">
        <v>1722</v>
      </c>
      <c r="S35" s="1" t="s">
        <v>124</v>
      </c>
      <c r="T35" s="1">
        <v>33</v>
      </c>
      <c r="U35" s="1">
        <v>3</v>
      </c>
      <c r="V35" s="1">
        <v>2</v>
      </c>
    </row>
    <row r="36" spans="1:22" x14ac:dyDescent="0.25">
      <c r="A36" s="1">
        <v>34</v>
      </c>
      <c r="B36" s="1" t="s">
        <v>1334</v>
      </c>
      <c r="C36" s="1" t="s">
        <v>702</v>
      </c>
      <c r="D36" s="1" t="s">
        <v>1301</v>
      </c>
      <c r="E36" s="1" t="s">
        <v>1294</v>
      </c>
      <c r="F36" s="1" t="s">
        <v>81</v>
      </c>
      <c r="G36" s="1" t="s">
        <v>81</v>
      </c>
      <c r="H36" s="1" t="s">
        <v>81</v>
      </c>
      <c r="K36" s="1" t="s">
        <v>378</v>
      </c>
      <c r="L36" s="1" t="s">
        <v>2178</v>
      </c>
      <c r="M36" s="1" t="s">
        <v>378</v>
      </c>
      <c r="N36" s="1" t="s">
        <v>2176</v>
      </c>
      <c r="O36" s="1" t="s">
        <v>2172</v>
      </c>
      <c r="P36" s="1" t="s">
        <v>102</v>
      </c>
      <c r="Q36" s="1" t="s">
        <v>108</v>
      </c>
      <c r="R36" s="1" t="s">
        <v>1722</v>
      </c>
      <c r="S36" s="1" t="s">
        <v>124</v>
      </c>
      <c r="T36" s="1">
        <v>34</v>
      </c>
      <c r="U36" s="1">
        <v>3</v>
      </c>
      <c r="V36" s="1">
        <v>2</v>
      </c>
    </row>
    <row r="37" spans="1:22" x14ac:dyDescent="0.25">
      <c r="A37" s="1">
        <v>35</v>
      </c>
      <c r="B37" s="1" t="s">
        <v>1335</v>
      </c>
      <c r="C37" s="1" t="s">
        <v>702</v>
      </c>
      <c r="D37" s="1" t="s">
        <v>1301</v>
      </c>
      <c r="E37" s="1" t="s">
        <v>1294</v>
      </c>
      <c r="F37" s="1" t="s">
        <v>81</v>
      </c>
      <c r="G37" s="1" t="s">
        <v>81</v>
      </c>
      <c r="H37" s="1" t="s">
        <v>81</v>
      </c>
      <c r="K37" s="1" t="s">
        <v>2179</v>
      </c>
      <c r="L37" s="1" t="s">
        <v>2179</v>
      </c>
      <c r="M37" s="1" t="s">
        <v>378</v>
      </c>
      <c r="N37" s="1" t="s">
        <v>2176</v>
      </c>
      <c r="O37" s="1" t="s">
        <v>2172</v>
      </c>
      <c r="P37" s="1" t="s">
        <v>102</v>
      </c>
      <c r="Q37" s="1" t="s">
        <v>108</v>
      </c>
      <c r="R37" s="1" t="s">
        <v>1722</v>
      </c>
      <c r="S37" s="1" t="s">
        <v>124</v>
      </c>
      <c r="T37" s="1">
        <v>35</v>
      </c>
      <c r="U37" s="1">
        <v>3</v>
      </c>
      <c r="V37" s="1">
        <v>2</v>
      </c>
    </row>
    <row r="38" spans="1:22" x14ac:dyDescent="0.25">
      <c r="A38" s="1">
        <v>36</v>
      </c>
      <c r="B38" s="1" t="s">
        <v>1336</v>
      </c>
      <c r="C38" s="1" t="s">
        <v>702</v>
      </c>
      <c r="D38" s="1" t="s">
        <v>1301</v>
      </c>
      <c r="E38" s="1" t="s">
        <v>1294</v>
      </c>
      <c r="F38" s="1" t="s">
        <v>81</v>
      </c>
      <c r="G38" s="1" t="s">
        <v>81</v>
      </c>
      <c r="H38" s="1" t="s">
        <v>81</v>
      </c>
      <c r="K38" s="1" t="s">
        <v>842</v>
      </c>
      <c r="L38" s="1" t="s">
        <v>2180</v>
      </c>
      <c r="M38" s="1" t="s">
        <v>349</v>
      </c>
      <c r="N38" s="1" t="s">
        <v>2176</v>
      </c>
      <c r="O38" s="1" t="s">
        <v>2172</v>
      </c>
      <c r="P38" s="1" t="s">
        <v>102</v>
      </c>
      <c r="Q38" s="1" t="s">
        <v>102</v>
      </c>
      <c r="R38" s="1" t="s">
        <v>1722</v>
      </c>
      <c r="S38" s="1" t="s">
        <v>124</v>
      </c>
      <c r="T38" s="1">
        <v>36</v>
      </c>
      <c r="U38" s="1">
        <v>3</v>
      </c>
      <c r="V38" s="1">
        <v>2</v>
      </c>
    </row>
    <row r="39" spans="1:22" x14ac:dyDescent="0.25">
      <c r="A39" s="1">
        <v>37</v>
      </c>
      <c r="B39" s="1" t="s">
        <v>1337</v>
      </c>
      <c r="C39" s="1" t="s">
        <v>688</v>
      </c>
      <c r="D39" s="1" t="s">
        <v>1301</v>
      </c>
      <c r="E39" s="1" t="s">
        <v>1294</v>
      </c>
      <c r="F39" s="1" t="s">
        <v>81</v>
      </c>
      <c r="G39" s="1" t="s">
        <v>81</v>
      </c>
      <c r="H39" s="1" t="s">
        <v>81</v>
      </c>
      <c r="K39" s="1" t="s">
        <v>349</v>
      </c>
      <c r="L39" s="1" t="s">
        <v>349</v>
      </c>
      <c r="M39" s="1" t="s">
        <v>349</v>
      </c>
      <c r="N39" s="1" t="s">
        <v>2176</v>
      </c>
      <c r="O39" s="1" t="s">
        <v>2172</v>
      </c>
      <c r="P39" s="1" t="s">
        <v>102</v>
      </c>
      <c r="Q39" s="1" t="s">
        <v>102</v>
      </c>
      <c r="R39" s="1" t="s">
        <v>1722</v>
      </c>
      <c r="S39" s="1" t="s">
        <v>124</v>
      </c>
      <c r="T39" s="1">
        <v>37</v>
      </c>
      <c r="U39" s="1">
        <v>3</v>
      </c>
      <c r="V39" s="1">
        <v>2</v>
      </c>
    </row>
    <row r="40" spans="1:22" x14ac:dyDescent="0.25">
      <c r="A40" s="1">
        <v>38</v>
      </c>
      <c r="B40" s="1" t="s">
        <v>1338</v>
      </c>
      <c r="C40" s="1" t="s">
        <v>688</v>
      </c>
      <c r="D40" s="1" t="s">
        <v>1301</v>
      </c>
      <c r="E40" s="1" t="s">
        <v>1294</v>
      </c>
      <c r="F40" s="1" t="s">
        <v>81</v>
      </c>
      <c r="G40" s="1" t="s">
        <v>81</v>
      </c>
      <c r="H40" s="1" t="s">
        <v>81</v>
      </c>
      <c r="K40" s="1" t="s">
        <v>836</v>
      </c>
      <c r="L40" s="1" t="s">
        <v>2181</v>
      </c>
      <c r="M40" s="1" t="s">
        <v>846</v>
      </c>
      <c r="N40" s="1" t="s">
        <v>350</v>
      </c>
      <c r="O40" s="1" t="s">
        <v>350</v>
      </c>
      <c r="P40" s="1" t="s">
        <v>104</v>
      </c>
      <c r="Q40" s="1" t="s">
        <v>105</v>
      </c>
      <c r="R40" s="1" t="s">
        <v>1722</v>
      </c>
      <c r="S40" s="1" t="s">
        <v>124</v>
      </c>
      <c r="T40" s="1">
        <v>38</v>
      </c>
      <c r="U40" s="1">
        <v>4</v>
      </c>
      <c r="V40" s="1">
        <v>3</v>
      </c>
    </row>
    <row r="41" spans="1:22" x14ac:dyDescent="0.25">
      <c r="A41" s="1">
        <v>39</v>
      </c>
      <c r="B41" s="1" t="s">
        <v>1339</v>
      </c>
      <c r="C41" s="1" t="s">
        <v>688</v>
      </c>
      <c r="D41" s="1" t="s">
        <v>1301</v>
      </c>
      <c r="E41" s="1" t="s">
        <v>1294</v>
      </c>
      <c r="F41" s="1" t="s">
        <v>81</v>
      </c>
      <c r="G41" s="1" t="s">
        <v>81</v>
      </c>
      <c r="H41" s="1" t="s">
        <v>81</v>
      </c>
      <c r="K41" s="1" t="s">
        <v>846</v>
      </c>
      <c r="L41" s="1" t="s">
        <v>2182</v>
      </c>
      <c r="M41" s="1" t="s">
        <v>846</v>
      </c>
      <c r="N41" s="1" t="s">
        <v>350</v>
      </c>
      <c r="O41" s="1" t="s">
        <v>350</v>
      </c>
      <c r="P41" s="1" t="s">
        <v>104</v>
      </c>
      <c r="Q41" s="1" t="s">
        <v>105</v>
      </c>
      <c r="R41" s="1" t="s">
        <v>1722</v>
      </c>
      <c r="S41" s="1" t="s">
        <v>124</v>
      </c>
      <c r="T41" s="1">
        <v>39</v>
      </c>
      <c r="U41" s="1">
        <v>4</v>
      </c>
      <c r="V41" s="1">
        <v>3</v>
      </c>
    </row>
    <row r="42" spans="1:22" x14ac:dyDescent="0.25">
      <c r="A42" s="1">
        <v>40</v>
      </c>
      <c r="B42" s="1" t="s">
        <v>1340</v>
      </c>
      <c r="C42" s="1" t="s">
        <v>688</v>
      </c>
      <c r="D42" s="1" t="s">
        <v>1301</v>
      </c>
      <c r="E42" s="1" t="s">
        <v>1294</v>
      </c>
      <c r="F42" s="1" t="s">
        <v>81</v>
      </c>
      <c r="G42" s="1" t="s">
        <v>81</v>
      </c>
      <c r="H42" s="1" t="s">
        <v>81</v>
      </c>
      <c r="K42" s="1" t="s">
        <v>837</v>
      </c>
      <c r="L42" s="1" t="s">
        <v>2183</v>
      </c>
      <c r="M42" s="1" t="s">
        <v>837</v>
      </c>
      <c r="N42" s="1" t="s">
        <v>350</v>
      </c>
      <c r="O42" s="1" t="s">
        <v>350</v>
      </c>
      <c r="P42" s="1" t="s">
        <v>104</v>
      </c>
      <c r="Q42" s="1" t="s">
        <v>103</v>
      </c>
      <c r="R42" s="1" t="s">
        <v>1722</v>
      </c>
      <c r="S42" s="1" t="s">
        <v>124</v>
      </c>
      <c r="T42" s="1">
        <v>40</v>
      </c>
      <c r="U42" s="1">
        <v>4</v>
      </c>
      <c r="V42" s="1">
        <v>3</v>
      </c>
    </row>
    <row r="43" spans="1:22" x14ac:dyDescent="0.25">
      <c r="A43" s="1">
        <v>41</v>
      </c>
      <c r="B43" s="1" t="s">
        <v>1341</v>
      </c>
      <c r="C43" s="1" t="s">
        <v>1342</v>
      </c>
      <c r="D43" s="1" t="s">
        <v>1301</v>
      </c>
      <c r="E43" s="1" t="s">
        <v>1294</v>
      </c>
      <c r="F43" s="1" t="s">
        <v>81</v>
      </c>
      <c r="G43" s="1" t="s">
        <v>81</v>
      </c>
      <c r="H43" s="1" t="s">
        <v>81</v>
      </c>
      <c r="K43" s="1" t="s">
        <v>376</v>
      </c>
      <c r="L43" s="1" t="s">
        <v>2184</v>
      </c>
      <c r="M43" s="1" t="s">
        <v>307</v>
      </c>
      <c r="N43" s="1" t="s">
        <v>350</v>
      </c>
      <c r="O43" s="1" t="s">
        <v>350</v>
      </c>
      <c r="P43" s="1" t="s">
        <v>104</v>
      </c>
      <c r="Q43" s="1" t="s">
        <v>104</v>
      </c>
      <c r="R43" s="1" t="s">
        <v>1722</v>
      </c>
      <c r="S43" s="1" t="s">
        <v>124</v>
      </c>
      <c r="T43" s="1">
        <v>41</v>
      </c>
      <c r="U43" s="1">
        <v>4</v>
      </c>
      <c r="V43" s="1">
        <v>3</v>
      </c>
    </row>
    <row r="44" spans="1:22" x14ac:dyDescent="0.25">
      <c r="A44" s="1">
        <v>42</v>
      </c>
      <c r="B44" s="1" t="s">
        <v>1343</v>
      </c>
      <c r="C44" s="1" t="s">
        <v>1344</v>
      </c>
      <c r="D44" s="1" t="s">
        <v>1301</v>
      </c>
      <c r="E44" s="1" t="s">
        <v>1294</v>
      </c>
      <c r="F44" s="1" t="s">
        <v>81</v>
      </c>
      <c r="G44" s="1" t="s">
        <v>81</v>
      </c>
      <c r="H44" s="1" t="s">
        <v>81</v>
      </c>
      <c r="K44" s="1" t="s">
        <v>1235</v>
      </c>
      <c r="L44" s="1" t="s">
        <v>2185</v>
      </c>
      <c r="M44" s="1" t="s">
        <v>837</v>
      </c>
      <c r="N44" s="1" t="s">
        <v>350</v>
      </c>
      <c r="O44" s="1" t="s">
        <v>350</v>
      </c>
      <c r="P44" s="1" t="s">
        <v>104</v>
      </c>
      <c r="Q44" s="1" t="s">
        <v>103</v>
      </c>
      <c r="R44" s="1" t="s">
        <v>1722</v>
      </c>
      <c r="S44" s="1" t="s">
        <v>124</v>
      </c>
      <c r="T44" s="1">
        <v>41</v>
      </c>
      <c r="U44" s="1">
        <v>4</v>
      </c>
      <c r="V44" s="1">
        <v>3</v>
      </c>
    </row>
    <row r="45" spans="1:22" x14ac:dyDescent="0.25">
      <c r="A45" s="1">
        <v>43</v>
      </c>
      <c r="B45" s="1" t="s">
        <v>1345</v>
      </c>
      <c r="C45" s="1" t="s">
        <v>1344</v>
      </c>
      <c r="D45" s="1" t="s">
        <v>1301</v>
      </c>
      <c r="E45" s="1" t="s">
        <v>1294</v>
      </c>
      <c r="F45" s="1" t="s">
        <v>81</v>
      </c>
      <c r="G45" s="1" t="s">
        <v>81</v>
      </c>
      <c r="H45" s="1" t="s">
        <v>81</v>
      </c>
      <c r="K45" s="1" t="s">
        <v>307</v>
      </c>
      <c r="L45" s="1" t="s">
        <v>2186</v>
      </c>
      <c r="M45" s="1" t="s">
        <v>307</v>
      </c>
      <c r="N45" s="1" t="s">
        <v>350</v>
      </c>
      <c r="O45" s="1" t="s">
        <v>350</v>
      </c>
      <c r="P45" s="1" t="s">
        <v>104</v>
      </c>
      <c r="Q45" s="1" t="s">
        <v>104</v>
      </c>
      <c r="R45" s="1" t="s">
        <v>1722</v>
      </c>
      <c r="S45" s="1" t="s">
        <v>124</v>
      </c>
      <c r="T45" s="1">
        <v>42</v>
      </c>
      <c r="U45" s="1">
        <v>4</v>
      </c>
      <c r="V45" s="1">
        <v>3</v>
      </c>
    </row>
    <row r="46" spans="1:22" x14ac:dyDescent="0.25">
      <c r="A46" s="1">
        <v>44</v>
      </c>
      <c r="B46" s="1" t="s">
        <v>1346</v>
      </c>
      <c r="C46" s="1" t="s">
        <v>1344</v>
      </c>
      <c r="D46" s="1" t="s">
        <v>1301</v>
      </c>
      <c r="E46" s="1" t="s">
        <v>1294</v>
      </c>
      <c r="F46" s="1" t="s">
        <v>81</v>
      </c>
      <c r="G46" s="1" t="s">
        <v>81</v>
      </c>
      <c r="H46" s="1" t="s">
        <v>81</v>
      </c>
      <c r="K46" s="1" t="s">
        <v>298</v>
      </c>
      <c r="L46" s="1" t="s">
        <v>2187</v>
      </c>
      <c r="M46" s="1" t="s">
        <v>307</v>
      </c>
      <c r="N46" s="1" t="s">
        <v>350</v>
      </c>
      <c r="O46" s="1" t="s">
        <v>350</v>
      </c>
      <c r="P46" s="1" t="s">
        <v>104</v>
      </c>
      <c r="Q46" s="1" t="s">
        <v>104</v>
      </c>
      <c r="R46" s="1" t="s">
        <v>1722</v>
      </c>
      <c r="S46" s="1" t="s">
        <v>124</v>
      </c>
      <c r="T46" s="1">
        <v>43</v>
      </c>
      <c r="U46" s="1">
        <v>4</v>
      </c>
      <c r="V46" s="1">
        <v>3</v>
      </c>
    </row>
    <row r="47" spans="1:22" x14ac:dyDescent="0.25">
      <c r="A47" s="1">
        <v>45</v>
      </c>
      <c r="B47" s="1" t="s">
        <v>1347</v>
      </c>
      <c r="C47" s="1" t="s">
        <v>1348</v>
      </c>
      <c r="D47" s="1" t="s">
        <v>1301</v>
      </c>
      <c r="E47" s="1" t="s">
        <v>1294</v>
      </c>
      <c r="F47" s="1" t="s">
        <v>81</v>
      </c>
      <c r="G47" s="1" t="s">
        <v>81</v>
      </c>
      <c r="H47" s="1" t="s">
        <v>81</v>
      </c>
      <c r="K47" s="1" t="s">
        <v>806</v>
      </c>
      <c r="L47" s="1" t="s">
        <v>2188</v>
      </c>
      <c r="M47" s="1" t="s">
        <v>293</v>
      </c>
      <c r="N47" s="1" t="s">
        <v>2189</v>
      </c>
      <c r="O47" s="1" t="s">
        <v>2190</v>
      </c>
      <c r="P47" s="1" t="s">
        <v>97</v>
      </c>
      <c r="Q47" s="1" t="s">
        <v>100</v>
      </c>
      <c r="R47" s="1" t="s">
        <v>116</v>
      </c>
      <c r="S47" s="1" t="s">
        <v>124</v>
      </c>
      <c r="T47" s="1">
        <v>44</v>
      </c>
      <c r="U47" s="1">
        <v>5</v>
      </c>
      <c r="V47" s="1">
        <v>4</v>
      </c>
    </row>
    <row r="48" spans="1:22" x14ac:dyDescent="0.25">
      <c r="A48" s="1">
        <v>46</v>
      </c>
      <c r="B48" s="1" t="s">
        <v>1349</v>
      </c>
      <c r="C48" s="1" t="s">
        <v>1348</v>
      </c>
      <c r="D48" s="1" t="s">
        <v>1301</v>
      </c>
      <c r="E48" s="1" t="s">
        <v>1294</v>
      </c>
      <c r="F48" s="1" t="s">
        <v>81</v>
      </c>
      <c r="G48" s="1" t="s">
        <v>81</v>
      </c>
      <c r="H48" s="1" t="s">
        <v>81</v>
      </c>
      <c r="K48" s="1" t="s">
        <v>293</v>
      </c>
      <c r="L48" s="1" t="s">
        <v>2191</v>
      </c>
      <c r="M48" s="1" t="s">
        <v>293</v>
      </c>
      <c r="N48" s="1" t="s">
        <v>2189</v>
      </c>
      <c r="O48" s="1" t="s">
        <v>2190</v>
      </c>
      <c r="P48" s="1" t="s">
        <v>97</v>
      </c>
      <c r="Q48" s="1" t="s">
        <v>100</v>
      </c>
      <c r="R48" s="1" t="s">
        <v>116</v>
      </c>
      <c r="S48" s="1" t="s">
        <v>124</v>
      </c>
      <c r="T48" s="1">
        <v>45</v>
      </c>
      <c r="U48" s="1">
        <v>5</v>
      </c>
      <c r="V48" s="1">
        <v>4</v>
      </c>
    </row>
    <row r="49" spans="1:22" x14ac:dyDescent="0.25">
      <c r="A49" s="1">
        <v>47</v>
      </c>
      <c r="B49" s="1" t="s">
        <v>1350</v>
      </c>
      <c r="C49" s="1" t="s">
        <v>1348</v>
      </c>
      <c r="D49" s="1" t="s">
        <v>1301</v>
      </c>
      <c r="E49" s="1" t="s">
        <v>1294</v>
      </c>
      <c r="F49" s="1" t="s">
        <v>81</v>
      </c>
      <c r="G49" s="1" t="s">
        <v>81</v>
      </c>
      <c r="H49" s="1" t="s">
        <v>81</v>
      </c>
      <c r="K49" s="1" t="s">
        <v>792</v>
      </c>
      <c r="L49" s="1" t="s">
        <v>2192</v>
      </c>
      <c r="M49" s="1" t="s">
        <v>2189</v>
      </c>
      <c r="N49" s="1" t="s">
        <v>2189</v>
      </c>
      <c r="O49" s="1" t="s">
        <v>2190</v>
      </c>
      <c r="P49" s="1" t="s">
        <v>97</v>
      </c>
      <c r="Q49" s="1" t="s">
        <v>101</v>
      </c>
      <c r="R49" s="1" t="s">
        <v>116</v>
      </c>
      <c r="S49" s="1" t="s">
        <v>124</v>
      </c>
      <c r="T49" s="1">
        <v>46</v>
      </c>
      <c r="U49" s="1">
        <v>5</v>
      </c>
      <c r="V49" s="1">
        <v>4</v>
      </c>
    </row>
    <row r="50" spans="1:22" x14ac:dyDescent="0.25">
      <c r="A50" s="1">
        <v>48</v>
      </c>
      <c r="B50" s="1" t="s">
        <v>1351</v>
      </c>
      <c r="C50" s="1" t="s">
        <v>1348</v>
      </c>
      <c r="D50" s="1" t="s">
        <v>1301</v>
      </c>
      <c r="E50" s="1" t="s">
        <v>1294</v>
      </c>
      <c r="F50" s="1" t="s">
        <v>81</v>
      </c>
      <c r="G50" s="1" t="s">
        <v>81</v>
      </c>
      <c r="H50" s="1" t="s">
        <v>81</v>
      </c>
      <c r="K50" s="1" t="s">
        <v>2193</v>
      </c>
      <c r="L50" s="1" t="s">
        <v>2194</v>
      </c>
      <c r="M50" s="1" t="s">
        <v>2189</v>
      </c>
      <c r="N50" s="1" t="s">
        <v>2189</v>
      </c>
      <c r="O50" s="1" t="s">
        <v>2190</v>
      </c>
      <c r="P50" s="1" t="s">
        <v>97</v>
      </c>
      <c r="Q50" s="1" t="s">
        <v>101</v>
      </c>
      <c r="R50" s="1" t="s">
        <v>116</v>
      </c>
      <c r="S50" s="1" t="s">
        <v>124</v>
      </c>
      <c r="T50" s="1">
        <v>47</v>
      </c>
      <c r="U50" s="1">
        <v>5</v>
      </c>
      <c r="V50" s="1">
        <v>4</v>
      </c>
    </row>
    <row r="51" spans="1:22" x14ac:dyDescent="0.25">
      <c r="A51" s="1">
        <v>49</v>
      </c>
      <c r="B51" s="1" t="s">
        <v>1352</v>
      </c>
      <c r="C51" s="1" t="s">
        <v>686</v>
      </c>
      <c r="D51" s="1" t="s">
        <v>1301</v>
      </c>
      <c r="E51" s="1" t="s">
        <v>1294</v>
      </c>
      <c r="F51" s="1" t="s">
        <v>81</v>
      </c>
      <c r="G51" s="1" t="s">
        <v>81</v>
      </c>
      <c r="H51" s="1" t="s">
        <v>81</v>
      </c>
      <c r="K51" s="1" t="s">
        <v>2189</v>
      </c>
      <c r="L51" s="1" t="s">
        <v>2195</v>
      </c>
      <c r="M51" s="1" t="s">
        <v>2189</v>
      </c>
      <c r="N51" s="1" t="s">
        <v>2189</v>
      </c>
      <c r="O51" s="1" t="s">
        <v>2190</v>
      </c>
      <c r="P51" s="1" t="s">
        <v>97</v>
      </c>
      <c r="Q51" s="1" t="s">
        <v>98</v>
      </c>
      <c r="R51" s="1" t="s">
        <v>116</v>
      </c>
      <c r="S51" s="1" t="s">
        <v>124</v>
      </c>
      <c r="T51" s="1">
        <v>48</v>
      </c>
      <c r="U51" s="1">
        <v>5</v>
      </c>
      <c r="V51" s="1">
        <v>4</v>
      </c>
    </row>
    <row r="52" spans="1:22" x14ac:dyDescent="0.25">
      <c r="A52" s="1">
        <v>50</v>
      </c>
      <c r="B52" s="1" t="s">
        <v>1353</v>
      </c>
      <c r="C52" s="1" t="s">
        <v>686</v>
      </c>
      <c r="D52" s="1" t="s">
        <v>1301</v>
      </c>
      <c r="E52" s="1" t="s">
        <v>1294</v>
      </c>
      <c r="F52" s="1" t="s">
        <v>81</v>
      </c>
      <c r="G52" s="1" t="s">
        <v>81</v>
      </c>
      <c r="H52" s="1" t="s">
        <v>81</v>
      </c>
      <c r="K52" s="1" t="s">
        <v>415</v>
      </c>
      <c r="L52" s="1" t="s">
        <v>2196</v>
      </c>
      <c r="M52" s="1" t="s">
        <v>415</v>
      </c>
      <c r="N52" s="1" t="s">
        <v>381</v>
      </c>
      <c r="O52" s="1" t="s">
        <v>2197</v>
      </c>
      <c r="P52" s="1" t="s">
        <v>1701</v>
      </c>
      <c r="Q52" s="1" t="s">
        <v>89</v>
      </c>
      <c r="R52" s="1" t="s">
        <v>111</v>
      </c>
      <c r="S52" s="1" t="s">
        <v>125</v>
      </c>
      <c r="T52" s="1">
        <v>49</v>
      </c>
      <c r="U52" s="1">
        <v>6</v>
      </c>
      <c r="V52" s="1">
        <v>5</v>
      </c>
    </row>
    <row r="53" spans="1:22" x14ac:dyDescent="0.25">
      <c r="A53" s="1">
        <v>51</v>
      </c>
      <c r="B53" s="1" t="s">
        <v>1354</v>
      </c>
      <c r="C53" s="1" t="s">
        <v>686</v>
      </c>
      <c r="D53" s="1" t="s">
        <v>1301</v>
      </c>
      <c r="E53" s="1" t="s">
        <v>1294</v>
      </c>
      <c r="F53" s="1" t="s">
        <v>81</v>
      </c>
      <c r="G53" s="1" t="s">
        <v>81</v>
      </c>
      <c r="H53" s="1" t="s">
        <v>81</v>
      </c>
      <c r="K53" s="1" t="s">
        <v>380</v>
      </c>
      <c r="L53" s="1" t="s">
        <v>2198</v>
      </c>
      <c r="M53" s="1" t="s">
        <v>456</v>
      </c>
      <c r="N53" s="1" t="s">
        <v>381</v>
      </c>
      <c r="O53" s="1" t="s">
        <v>2197</v>
      </c>
      <c r="P53" s="1" t="s">
        <v>1701</v>
      </c>
      <c r="Q53" s="1" t="s">
        <v>94</v>
      </c>
      <c r="R53" s="1" t="s">
        <v>111</v>
      </c>
      <c r="S53" s="1" t="s">
        <v>125</v>
      </c>
      <c r="T53" s="1">
        <v>50</v>
      </c>
      <c r="U53" s="1">
        <v>6</v>
      </c>
      <c r="V53" s="1">
        <v>5</v>
      </c>
    </row>
    <row r="54" spans="1:22" x14ac:dyDescent="0.25">
      <c r="A54" s="1">
        <v>52</v>
      </c>
      <c r="B54" s="1" t="s">
        <v>1355</v>
      </c>
      <c r="C54" s="1" t="s">
        <v>686</v>
      </c>
      <c r="D54" s="1" t="s">
        <v>1301</v>
      </c>
      <c r="E54" s="1" t="s">
        <v>1294</v>
      </c>
      <c r="F54" s="1" t="s">
        <v>81</v>
      </c>
      <c r="G54" s="1" t="s">
        <v>81</v>
      </c>
      <c r="H54" s="1" t="s">
        <v>81</v>
      </c>
      <c r="K54" s="1" t="s">
        <v>456</v>
      </c>
      <c r="L54" s="1" t="s">
        <v>2199</v>
      </c>
      <c r="M54" s="1" t="s">
        <v>456</v>
      </c>
      <c r="N54" s="1" t="s">
        <v>381</v>
      </c>
      <c r="O54" s="1" t="s">
        <v>2197</v>
      </c>
      <c r="P54" s="1" t="s">
        <v>1701</v>
      </c>
      <c r="Q54" s="1" t="s">
        <v>94</v>
      </c>
      <c r="R54" s="1" t="s">
        <v>111</v>
      </c>
      <c r="S54" s="1" t="s">
        <v>125</v>
      </c>
      <c r="T54" s="1">
        <v>51</v>
      </c>
      <c r="U54" s="1">
        <v>6</v>
      </c>
      <c r="V54" s="1">
        <v>5</v>
      </c>
    </row>
    <row r="55" spans="1:22" x14ac:dyDescent="0.25">
      <c r="A55" s="1">
        <v>53</v>
      </c>
      <c r="B55" s="1" t="s">
        <v>1356</v>
      </c>
      <c r="C55" s="1" t="s">
        <v>690</v>
      </c>
      <c r="D55" s="1" t="s">
        <v>1301</v>
      </c>
      <c r="E55" s="1" t="s">
        <v>1294</v>
      </c>
      <c r="F55" s="1" t="s">
        <v>81</v>
      </c>
      <c r="G55" s="1" t="s">
        <v>81</v>
      </c>
      <c r="H55" s="1" t="s">
        <v>81</v>
      </c>
      <c r="K55" s="1" t="s">
        <v>444</v>
      </c>
      <c r="L55" s="1" t="s">
        <v>444</v>
      </c>
      <c r="M55" s="1" t="s">
        <v>415</v>
      </c>
      <c r="N55" s="1" t="s">
        <v>381</v>
      </c>
      <c r="O55" s="1" t="s">
        <v>2197</v>
      </c>
      <c r="P55" s="1" t="s">
        <v>1701</v>
      </c>
      <c r="Q55" s="1" t="s">
        <v>89</v>
      </c>
      <c r="R55" s="1" t="s">
        <v>111</v>
      </c>
      <c r="S55" s="1" t="s">
        <v>125</v>
      </c>
      <c r="T55" s="1">
        <v>52</v>
      </c>
      <c r="U55" s="1">
        <v>6</v>
      </c>
      <c r="V55" s="1">
        <v>5</v>
      </c>
    </row>
    <row r="56" spans="1:22" x14ac:dyDescent="0.25">
      <c r="A56" s="1">
        <v>54</v>
      </c>
      <c r="B56" s="1" t="s">
        <v>1357</v>
      </c>
      <c r="C56" s="1" t="s">
        <v>690</v>
      </c>
      <c r="D56" s="1" t="s">
        <v>1301</v>
      </c>
      <c r="E56" s="1" t="s">
        <v>1294</v>
      </c>
      <c r="F56" s="1" t="s">
        <v>81</v>
      </c>
      <c r="G56" s="1" t="s">
        <v>81</v>
      </c>
      <c r="H56" s="1" t="s">
        <v>81</v>
      </c>
      <c r="K56" s="1" t="s">
        <v>388</v>
      </c>
      <c r="L56" s="1" t="s">
        <v>2200</v>
      </c>
      <c r="M56" s="1" t="s">
        <v>497</v>
      </c>
      <c r="N56" s="1" t="s">
        <v>419</v>
      </c>
      <c r="O56" s="1" t="s">
        <v>2197</v>
      </c>
      <c r="P56" s="1" t="s">
        <v>92</v>
      </c>
      <c r="Q56" s="1" t="s">
        <v>107</v>
      </c>
      <c r="R56" s="1" t="s">
        <v>111</v>
      </c>
      <c r="S56" s="1" t="s">
        <v>121</v>
      </c>
      <c r="T56" s="1">
        <v>53</v>
      </c>
      <c r="U56" s="1">
        <v>7</v>
      </c>
      <c r="V56" s="1">
        <v>5</v>
      </c>
    </row>
    <row r="57" spans="1:22" x14ac:dyDescent="0.25">
      <c r="A57" s="1">
        <v>55</v>
      </c>
      <c r="B57" s="1" t="s">
        <v>1358</v>
      </c>
      <c r="C57" s="1" t="s">
        <v>690</v>
      </c>
      <c r="D57" s="1" t="s">
        <v>1301</v>
      </c>
      <c r="E57" s="1" t="s">
        <v>1294</v>
      </c>
      <c r="F57" s="1" t="s">
        <v>81</v>
      </c>
      <c r="G57" s="1" t="s">
        <v>81</v>
      </c>
      <c r="H57" s="1" t="s">
        <v>81</v>
      </c>
      <c r="K57" s="1" t="s">
        <v>497</v>
      </c>
      <c r="L57" s="1" t="s">
        <v>2201</v>
      </c>
      <c r="M57" s="1" t="s">
        <v>497</v>
      </c>
      <c r="N57" s="1" t="s">
        <v>419</v>
      </c>
      <c r="O57" s="1" t="s">
        <v>2197</v>
      </c>
      <c r="P57" s="1" t="s">
        <v>92</v>
      </c>
      <c r="Q57" s="1" t="s">
        <v>107</v>
      </c>
      <c r="R57" s="1" t="s">
        <v>111</v>
      </c>
      <c r="S57" s="1" t="s">
        <v>121</v>
      </c>
      <c r="T57" s="1">
        <v>54</v>
      </c>
      <c r="U57" s="1">
        <v>7</v>
      </c>
      <c r="V57" s="1">
        <v>5</v>
      </c>
    </row>
    <row r="58" spans="1:22" x14ac:dyDescent="0.25">
      <c r="A58" s="1">
        <v>56</v>
      </c>
      <c r="B58" s="1" t="s">
        <v>1359</v>
      </c>
      <c r="C58" s="1" t="s">
        <v>1360</v>
      </c>
      <c r="D58" s="1" t="s">
        <v>1301</v>
      </c>
      <c r="E58" s="1" t="s">
        <v>1294</v>
      </c>
      <c r="F58" s="1" t="s">
        <v>81</v>
      </c>
      <c r="G58" s="1" t="s">
        <v>81</v>
      </c>
      <c r="H58" s="1" t="s">
        <v>81</v>
      </c>
      <c r="K58" s="1" t="s">
        <v>407</v>
      </c>
      <c r="L58" s="1" t="s">
        <v>2202</v>
      </c>
      <c r="M58" s="1" t="s">
        <v>497</v>
      </c>
      <c r="N58" s="1" t="s">
        <v>419</v>
      </c>
      <c r="O58" s="1" t="s">
        <v>2197</v>
      </c>
      <c r="P58" s="1" t="s">
        <v>92</v>
      </c>
      <c r="Q58" s="1" t="s">
        <v>107</v>
      </c>
      <c r="R58" s="1" t="s">
        <v>111</v>
      </c>
      <c r="S58" s="1" t="s">
        <v>121</v>
      </c>
      <c r="T58" s="1">
        <v>55</v>
      </c>
      <c r="U58" s="1">
        <v>7</v>
      </c>
      <c r="V58" s="1">
        <v>5</v>
      </c>
    </row>
    <row r="59" spans="1:22" x14ac:dyDescent="0.25">
      <c r="A59" s="1">
        <v>57</v>
      </c>
      <c r="B59" s="1" t="s">
        <v>1361</v>
      </c>
      <c r="C59" s="1" t="s">
        <v>1360</v>
      </c>
      <c r="D59" s="1" t="s">
        <v>1301</v>
      </c>
      <c r="E59" s="1" t="s">
        <v>1294</v>
      </c>
      <c r="F59" s="1" t="s">
        <v>81</v>
      </c>
      <c r="G59" s="1" t="s">
        <v>81</v>
      </c>
      <c r="H59" s="1" t="s">
        <v>81</v>
      </c>
      <c r="K59" s="1" t="s">
        <v>499</v>
      </c>
      <c r="L59" s="1" t="s">
        <v>2203</v>
      </c>
      <c r="M59" s="1" t="s">
        <v>499</v>
      </c>
      <c r="N59" s="1" t="s">
        <v>419</v>
      </c>
      <c r="O59" s="1" t="s">
        <v>2197</v>
      </c>
      <c r="P59" s="1" t="s">
        <v>92</v>
      </c>
      <c r="Q59" s="1" t="s">
        <v>95</v>
      </c>
      <c r="R59" s="1" t="s">
        <v>111</v>
      </c>
      <c r="S59" s="1" t="s">
        <v>121</v>
      </c>
      <c r="T59" s="1">
        <v>56</v>
      </c>
      <c r="U59" s="1">
        <v>7</v>
      </c>
      <c r="V59" s="1">
        <v>5</v>
      </c>
    </row>
    <row r="60" spans="1:22" x14ac:dyDescent="0.25">
      <c r="A60" s="1">
        <v>58</v>
      </c>
      <c r="B60" s="1" t="s">
        <v>1362</v>
      </c>
      <c r="C60" s="1" t="s">
        <v>1360</v>
      </c>
      <c r="D60" s="1" t="s">
        <v>1301</v>
      </c>
      <c r="E60" s="1" t="s">
        <v>1294</v>
      </c>
      <c r="F60" s="1" t="s">
        <v>81</v>
      </c>
      <c r="G60" s="1" t="s">
        <v>81</v>
      </c>
      <c r="H60" s="1" t="s">
        <v>81</v>
      </c>
      <c r="K60" s="1" t="s">
        <v>544</v>
      </c>
      <c r="L60" s="1" t="s">
        <v>2204</v>
      </c>
      <c r="M60" s="1" t="s">
        <v>499</v>
      </c>
      <c r="N60" s="1" t="s">
        <v>419</v>
      </c>
      <c r="O60" s="1" t="s">
        <v>2197</v>
      </c>
      <c r="P60" s="1" t="s">
        <v>92</v>
      </c>
      <c r="Q60" s="1" t="s">
        <v>95</v>
      </c>
      <c r="R60" s="1" t="s">
        <v>111</v>
      </c>
      <c r="S60" s="1" t="s">
        <v>121</v>
      </c>
      <c r="T60" s="1">
        <v>57</v>
      </c>
      <c r="U60" s="1">
        <v>7</v>
      </c>
      <c r="V60" s="1">
        <v>5</v>
      </c>
    </row>
    <row r="61" spans="1:22" x14ac:dyDescent="0.25">
      <c r="A61" s="1">
        <v>59</v>
      </c>
      <c r="B61" s="1" t="s">
        <v>1363</v>
      </c>
      <c r="C61" s="1" t="s">
        <v>1360</v>
      </c>
      <c r="D61" s="1" t="s">
        <v>1301</v>
      </c>
      <c r="E61" s="1" t="s">
        <v>1294</v>
      </c>
      <c r="F61" s="1" t="s">
        <v>81</v>
      </c>
      <c r="G61" s="1" t="s">
        <v>81</v>
      </c>
      <c r="H61" s="1" t="s">
        <v>81</v>
      </c>
      <c r="K61" s="1" t="s">
        <v>501</v>
      </c>
      <c r="L61" s="1" t="s">
        <v>2205</v>
      </c>
      <c r="M61" s="1" t="s">
        <v>499</v>
      </c>
      <c r="N61" s="1" t="s">
        <v>419</v>
      </c>
      <c r="O61" s="1" t="s">
        <v>2197</v>
      </c>
      <c r="P61" s="1" t="s">
        <v>92</v>
      </c>
      <c r="Q61" s="1" t="s">
        <v>95</v>
      </c>
      <c r="R61" s="1" t="s">
        <v>111</v>
      </c>
      <c r="S61" s="1" t="s">
        <v>121</v>
      </c>
      <c r="T61" s="1">
        <v>58</v>
      </c>
      <c r="U61" s="1">
        <v>7</v>
      </c>
      <c r="V61" s="1">
        <v>5</v>
      </c>
    </row>
    <row r="62" spans="1:22" x14ac:dyDescent="0.25">
      <c r="A62" s="1">
        <v>60</v>
      </c>
      <c r="B62" s="1" t="s">
        <v>1364</v>
      </c>
      <c r="C62" s="1" t="s">
        <v>1360</v>
      </c>
      <c r="D62" s="1" t="s">
        <v>1301</v>
      </c>
      <c r="E62" s="1" t="s">
        <v>1294</v>
      </c>
      <c r="F62" s="1" t="s">
        <v>81</v>
      </c>
      <c r="G62" s="1" t="s">
        <v>81</v>
      </c>
      <c r="H62" s="1" t="s">
        <v>81</v>
      </c>
      <c r="K62" s="1" t="s">
        <v>418</v>
      </c>
      <c r="L62" s="1" t="s">
        <v>418</v>
      </c>
      <c r="M62" s="1" t="s">
        <v>418</v>
      </c>
      <c r="N62" s="1" t="s">
        <v>419</v>
      </c>
      <c r="O62" s="1" t="s">
        <v>2197</v>
      </c>
      <c r="P62" s="1" t="s">
        <v>92</v>
      </c>
      <c r="Q62" s="1" t="s">
        <v>92</v>
      </c>
      <c r="R62" s="1" t="s">
        <v>111</v>
      </c>
      <c r="S62" s="1" t="s">
        <v>121</v>
      </c>
      <c r="T62" s="1">
        <v>59</v>
      </c>
      <c r="U62" s="1">
        <v>7</v>
      </c>
      <c r="V62" s="1">
        <v>5</v>
      </c>
    </row>
    <row r="63" spans="1:22" x14ac:dyDescent="0.25">
      <c r="A63" s="1">
        <v>61</v>
      </c>
      <c r="B63" s="1" t="s">
        <v>1365</v>
      </c>
      <c r="C63" s="1" t="s">
        <v>1360</v>
      </c>
      <c r="D63" s="1" t="s">
        <v>1301</v>
      </c>
      <c r="E63" s="1" t="s">
        <v>1294</v>
      </c>
      <c r="F63" s="1" t="s">
        <v>81</v>
      </c>
      <c r="G63" s="1" t="s">
        <v>81</v>
      </c>
      <c r="H63" s="1" t="s">
        <v>81</v>
      </c>
      <c r="K63" s="1" t="s">
        <v>447</v>
      </c>
      <c r="L63" s="1" t="s">
        <v>2206</v>
      </c>
      <c r="M63" s="1" t="s">
        <v>418</v>
      </c>
      <c r="N63" s="1" t="s">
        <v>419</v>
      </c>
      <c r="O63" s="1" t="s">
        <v>2197</v>
      </c>
      <c r="P63" s="1" t="s">
        <v>92</v>
      </c>
      <c r="Q63" s="1" t="s">
        <v>92</v>
      </c>
      <c r="R63" s="1" t="s">
        <v>111</v>
      </c>
      <c r="S63" s="1" t="s">
        <v>121</v>
      </c>
      <c r="T63" s="1">
        <v>60</v>
      </c>
      <c r="U63" s="1">
        <v>7</v>
      </c>
      <c r="V63" s="1">
        <v>5</v>
      </c>
    </row>
    <row r="64" spans="1:22" x14ac:dyDescent="0.25">
      <c r="A64" s="1">
        <v>62</v>
      </c>
      <c r="B64" s="1" t="s">
        <v>1366</v>
      </c>
      <c r="C64" s="1" t="s">
        <v>1367</v>
      </c>
      <c r="D64" s="1" t="s">
        <v>1301</v>
      </c>
      <c r="E64" s="1" t="s">
        <v>1294</v>
      </c>
      <c r="F64" s="1" t="s">
        <v>81</v>
      </c>
      <c r="G64" s="1" t="s">
        <v>81</v>
      </c>
      <c r="H64" s="1" t="s">
        <v>81</v>
      </c>
      <c r="K64" s="1" t="s">
        <v>507</v>
      </c>
      <c r="L64" s="1" t="s">
        <v>2207</v>
      </c>
      <c r="M64" s="1" t="s">
        <v>429</v>
      </c>
      <c r="N64" s="1" t="s">
        <v>419</v>
      </c>
      <c r="O64" s="1" t="s">
        <v>2197</v>
      </c>
      <c r="P64" s="1" t="s">
        <v>92</v>
      </c>
      <c r="Q64" s="1" t="s">
        <v>96</v>
      </c>
      <c r="R64" s="1" t="s">
        <v>111</v>
      </c>
      <c r="S64" s="1" t="s">
        <v>121</v>
      </c>
      <c r="T64" s="1">
        <v>61</v>
      </c>
      <c r="U64" s="1">
        <v>7</v>
      </c>
      <c r="V64" s="1">
        <v>5</v>
      </c>
    </row>
    <row r="65" spans="1:22" x14ac:dyDescent="0.25">
      <c r="A65" s="1">
        <v>63</v>
      </c>
      <c r="B65" s="1" t="s">
        <v>1368</v>
      </c>
      <c r="C65" s="1" t="s">
        <v>1367</v>
      </c>
      <c r="D65" s="1" t="s">
        <v>1301</v>
      </c>
      <c r="E65" s="1" t="s">
        <v>1294</v>
      </c>
      <c r="F65" s="1" t="s">
        <v>81</v>
      </c>
      <c r="G65" s="1" t="s">
        <v>81</v>
      </c>
      <c r="H65" s="1" t="s">
        <v>81</v>
      </c>
      <c r="K65" s="1" t="s">
        <v>429</v>
      </c>
      <c r="L65" s="1" t="s">
        <v>2208</v>
      </c>
      <c r="M65" s="1" t="s">
        <v>429</v>
      </c>
      <c r="N65" s="1" t="s">
        <v>419</v>
      </c>
      <c r="O65" s="1" t="s">
        <v>2197</v>
      </c>
      <c r="P65" s="1" t="s">
        <v>92</v>
      </c>
      <c r="Q65" s="1" t="s">
        <v>96</v>
      </c>
      <c r="R65" s="1" t="s">
        <v>111</v>
      </c>
      <c r="S65" s="1" t="s">
        <v>121</v>
      </c>
      <c r="T65" s="1">
        <v>62</v>
      </c>
      <c r="U65" s="1">
        <v>7</v>
      </c>
      <c r="V65" s="1">
        <v>5</v>
      </c>
    </row>
    <row r="66" spans="1:22" x14ac:dyDescent="0.25">
      <c r="A66" s="1">
        <v>64</v>
      </c>
      <c r="B66" s="1" t="s">
        <v>1369</v>
      </c>
      <c r="C66" s="1" t="s">
        <v>1367</v>
      </c>
      <c r="D66" s="1" t="s">
        <v>1301</v>
      </c>
      <c r="E66" s="1" t="s">
        <v>1294</v>
      </c>
      <c r="F66" s="1" t="s">
        <v>81</v>
      </c>
      <c r="G66" s="1" t="s">
        <v>81</v>
      </c>
      <c r="H66" s="1" t="s">
        <v>81</v>
      </c>
    </row>
    <row r="67" spans="1:22" x14ac:dyDescent="0.25">
      <c r="A67" s="1">
        <v>65</v>
      </c>
      <c r="B67" s="1" t="s">
        <v>1370</v>
      </c>
      <c r="C67" s="1" t="s">
        <v>1367</v>
      </c>
      <c r="D67" s="1" t="s">
        <v>1301</v>
      </c>
      <c r="E67" s="1" t="s">
        <v>1294</v>
      </c>
      <c r="F67" s="1" t="s">
        <v>81</v>
      </c>
      <c r="G67" s="1" t="s">
        <v>81</v>
      </c>
      <c r="H67" s="1" t="s">
        <v>81</v>
      </c>
    </row>
    <row r="68" spans="1:22" x14ac:dyDescent="0.25">
      <c r="A68" s="1">
        <v>66</v>
      </c>
      <c r="B68" s="1" t="s">
        <v>1371</v>
      </c>
      <c r="C68" s="1" t="s">
        <v>1372</v>
      </c>
      <c r="D68" s="1" t="s">
        <v>1301</v>
      </c>
      <c r="E68" s="1" t="s">
        <v>1294</v>
      </c>
      <c r="F68" s="1" t="s">
        <v>80</v>
      </c>
      <c r="G68" s="1" t="s">
        <v>80</v>
      </c>
      <c r="H68" s="1" t="s">
        <v>80</v>
      </c>
    </row>
    <row r="69" spans="1:22" x14ac:dyDescent="0.25">
      <c r="A69" s="1">
        <v>67</v>
      </c>
      <c r="B69" s="1" t="s">
        <v>1373</v>
      </c>
      <c r="C69" s="1" t="s">
        <v>1374</v>
      </c>
      <c r="D69" s="1" t="s">
        <v>1301</v>
      </c>
      <c r="E69" s="1" t="s">
        <v>1294</v>
      </c>
      <c r="F69" s="1" t="s">
        <v>80</v>
      </c>
      <c r="G69" s="1" t="s">
        <v>80</v>
      </c>
      <c r="H69" s="1" t="s">
        <v>80</v>
      </c>
    </row>
    <row r="70" spans="1:22" x14ac:dyDescent="0.25">
      <c r="A70" s="1">
        <v>68</v>
      </c>
      <c r="B70" s="1" t="s">
        <v>1375</v>
      </c>
      <c r="C70" s="1" t="s">
        <v>1372</v>
      </c>
      <c r="D70" s="1" t="s">
        <v>1301</v>
      </c>
      <c r="E70" s="1" t="s">
        <v>1294</v>
      </c>
      <c r="F70" s="1" t="s">
        <v>80</v>
      </c>
      <c r="G70" s="1" t="s">
        <v>80</v>
      </c>
      <c r="H70" s="1" t="s">
        <v>80</v>
      </c>
    </row>
    <row r="71" spans="1:22" x14ac:dyDescent="0.25">
      <c r="A71" s="1">
        <v>69</v>
      </c>
      <c r="B71" s="1" t="s">
        <v>1376</v>
      </c>
      <c r="C71" s="1" t="s">
        <v>1374</v>
      </c>
      <c r="D71" s="1" t="s">
        <v>1301</v>
      </c>
      <c r="E71" s="1" t="s">
        <v>1294</v>
      </c>
      <c r="F71" s="1" t="s">
        <v>80</v>
      </c>
      <c r="G71" s="1" t="s">
        <v>80</v>
      </c>
      <c r="H71" s="1" t="s">
        <v>80</v>
      </c>
    </row>
    <row r="72" spans="1:22" x14ac:dyDescent="0.25">
      <c r="A72" s="1">
        <v>70</v>
      </c>
      <c r="B72" s="1" t="s">
        <v>1377</v>
      </c>
      <c r="C72" s="1" t="s">
        <v>1372</v>
      </c>
      <c r="D72" s="1" t="s">
        <v>1301</v>
      </c>
      <c r="E72" s="1" t="s">
        <v>1294</v>
      </c>
      <c r="F72" s="1" t="s">
        <v>80</v>
      </c>
      <c r="G72" s="1" t="s">
        <v>80</v>
      </c>
      <c r="H72" s="1" t="s">
        <v>80</v>
      </c>
    </row>
    <row r="73" spans="1:22" x14ac:dyDescent="0.25">
      <c r="A73" s="1">
        <v>71</v>
      </c>
      <c r="B73" s="1" t="s">
        <v>1378</v>
      </c>
      <c r="C73" s="1" t="s">
        <v>1374</v>
      </c>
      <c r="D73" s="1" t="s">
        <v>1301</v>
      </c>
      <c r="E73" s="1" t="s">
        <v>1294</v>
      </c>
      <c r="F73" s="1" t="s">
        <v>80</v>
      </c>
      <c r="G73" s="1" t="s">
        <v>80</v>
      </c>
      <c r="H73" s="1" t="s">
        <v>80</v>
      </c>
    </row>
    <row r="74" spans="1:22" x14ac:dyDescent="0.25">
      <c r="A74" s="1">
        <v>72</v>
      </c>
      <c r="B74" s="1" t="s">
        <v>1379</v>
      </c>
      <c r="C74" s="1" t="s">
        <v>1372</v>
      </c>
      <c r="D74" s="1" t="s">
        <v>1301</v>
      </c>
      <c r="E74" s="1" t="s">
        <v>1294</v>
      </c>
      <c r="F74" s="1" t="s">
        <v>80</v>
      </c>
      <c r="G74" s="1" t="s">
        <v>80</v>
      </c>
      <c r="H74" s="1" t="s">
        <v>80</v>
      </c>
    </row>
    <row r="75" spans="1:22" x14ac:dyDescent="0.25">
      <c r="A75" s="1">
        <v>73</v>
      </c>
      <c r="B75" s="1" t="s">
        <v>1380</v>
      </c>
      <c r="C75" s="1" t="s">
        <v>1374</v>
      </c>
      <c r="D75" s="1" t="s">
        <v>1301</v>
      </c>
      <c r="E75" s="1" t="s">
        <v>1294</v>
      </c>
      <c r="F75" s="1" t="s">
        <v>80</v>
      </c>
      <c r="G75" s="1" t="s">
        <v>80</v>
      </c>
      <c r="H75" s="1" t="s">
        <v>80</v>
      </c>
    </row>
    <row r="76" spans="1:22" x14ac:dyDescent="0.25">
      <c r="A76" s="1">
        <v>74</v>
      </c>
      <c r="B76" s="1" t="s">
        <v>1381</v>
      </c>
      <c r="C76" s="1" t="s">
        <v>1382</v>
      </c>
      <c r="D76" s="1" t="s">
        <v>1301</v>
      </c>
      <c r="E76" s="1" t="s">
        <v>1294</v>
      </c>
      <c r="F76" s="1" t="s">
        <v>80</v>
      </c>
      <c r="G76" s="1" t="s">
        <v>80</v>
      </c>
      <c r="H76" s="1" t="s">
        <v>80</v>
      </c>
    </row>
    <row r="77" spans="1:22" x14ac:dyDescent="0.25">
      <c r="A77" s="1">
        <v>75</v>
      </c>
      <c r="B77" s="1" t="s">
        <v>1383</v>
      </c>
      <c r="C77" s="1" t="s">
        <v>1384</v>
      </c>
      <c r="D77" s="1" t="s">
        <v>1301</v>
      </c>
      <c r="E77" s="1" t="s">
        <v>1294</v>
      </c>
      <c r="F77" s="1" t="s">
        <v>80</v>
      </c>
      <c r="G77" s="1" t="s">
        <v>80</v>
      </c>
      <c r="H77" s="1" t="s">
        <v>80</v>
      </c>
    </row>
    <row r="78" spans="1:22" x14ac:dyDescent="0.25">
      <c r="A78" s="1">
        <v>76</v>
      </c>
      <c r="B78" s="1" t="s">
        <v>1385</v>
      </c>
      <c r="C78" s="1" t="s">
        <v>1386</v>
      </c>
      <c r="D78" s="1" t="s">
        <v>1293</v>
      </c>
      <c r="E78" s="1" t="s">
        <v>82</v>
      </c>
      <c r="F78" s="1" t="s">
        <v>1387</v>
      </c>
      <c r="G78" s="1" t="s">
        <v>82</v>
      </c>
      <c r="H78" s="1" t="s">
        <v>82</v>
      </c>
    </row>
    <row r="79" spans="1:22" x14ac:dyDescent="0.25">
      <c r="A79" s="1">
        <v>77</v>
      </c>
      <c r="B79" s="1" t="s">
        <v>1388</v>
      </c>
      <c r="C79" s="1" t="s">
        <v>1389</v>
      </c>
      <c r="D79" s="1" t="s">
        <v>1293</v>
      </c>
      <c r="E79" s="1" t="s">
        <v>82</v>
      </c>
      <c r="F79" s="1" t="s">
        <v>1387</v>
      </c>
      <c r="G79" s="1" t="s">
        <v>82</v>
      </c>
      <c r="H79" s="1" t="s">
        <v>82</v>
      </c>
    </row>
    <row r="80" spans="1:22" x14ac:dyDescent="0.25">
      <c r="A80" s="1">
        <v>78</v>
      </c>
      <c r="B80" s="1" t="s">
        <v>1390</v>
      </c>
      <c r="C80" s="1" t="s">
        <v>1391</v>
      </c>
      <c r="D80" s="1" t="s">
        <v>1293</v>
      </c>
      <c r="E80" s="1" t="s">
        <v>82</v>
      </c>
      <c r="F80" s="1" t="s">
        <v>1387</v>
      </c>
      <c r="G80" s="1" t="s">
        <v>82</v>
      </c>
      <c r="H80" s="1" t="s">
        <v>82</v>
      </c>
    </row>
    <row r="81" spans="1:8" x14ac:dyDescent="0.25">
      <c r="A81" s="1">
        <v>79</v>
      </c>
      <c r="B81" s="1" t="s">
        <v>1392</v>
      </c>
      <c r="C81" s="1" t="s">
        <v>1389</v>
      </c>
      <c r="D81" s="1" t="s">
        <v>1293</v>
      </c>
      <c r="E81" s="1" t="s">
        <v>82</v>
      </c>
      <c r="F81" s="1" t="s">
        <v>1387</v>
      </c>
      <c r="G81" s="1" t="s">
        <v>82</v>
      </c>
      <c r="H81" s="1" t="s">
        <v>82</v>
      </c>
    </row>
    <row r="82" spans="1:8" x14ac:dyDescent="0.25">
      <c r="A82" s="1">
        <v>80</v>
      </c>
      <c r="B82" s="1" t="s">
        <v>1393</v>
      </c>
      <c r="C82" s="1" t="s">
        <v>1394</v>
      </c>
      <c r="D82" s="1" t="s">
        <v>1293</v>
      </c>
      <c r="E82" s="1" t="s">
        <v>82</v>
      </c>
      <c r="F82" s="1" t="s">
        <v>1387</v>
      </c>
      <c r="G82" s="1" t="s">
        <v>82</v>
      </c>
      <c r="H82" s="1" t="s">
        <v>82</v>
      </c>
    </row>
    <row r="83" spans="1:8" x14ac:dyDescent="0.25">
      <c r="A83" s="1">
        <v>81</v>
      </c>
      <c r="B83" s="1" t="s">
        <v>1395</v>
      </c>
      <c r="C83" s="1" t="s">
        <v>1394</v>
      </c>
      <c r="D83" s="1" t="s">
        <v>1293</v>
      </c>
      <c r="E83" s="1" t="s">
        <v>82</v>
      </c>
      <c r="F83" s="1" t="s">
        <v>1387</v>
      </c>
      <c r="G83" s="1" t="s">
        <v>82</v>
      </c>
      <c r="H83" s="1" t="s">
        <v>82</v>
      </c>
    </row>
    <row r="84" spans="1:8" x14ac:dyDescent="0.25">
      <c r="A84" s="1">
        <v>82</v>
      </c>
      <c r="B84" s="1" t="s">
        <v>1396</v>
      </c>
      <c r="C84" s="1" t="s">
        <v>1397</v>
      </c>
      <c r="D84" s="1" t="s">
        <v>1293</v>
      </c>
      <c r="E84" s="1" t="s">
        <v>82</v>
      </c>
      <c r="F84" s="1" t="s">
        <v>1387</v>
      </c>
      <c r="G84" s="1" t="s">
        <v>82</v>
      </c>
      <c r="H84" s="1" t="s">
        <v>82</v>
      </c>
    </row>
    <row r="85" spans="1:8" x14ac:dyDescent="0.25">
      <c r="A85" s="1">
        <v>83</v>
      </c>
      <c r="B85" s="1" t="s">
        <v>1398</v>
      </c>
      <c r="C85" s="1" t="s">
        <v>1397</v>
      </c>
      <c r="D85" s="1" t="s">
        <v>1293</v>
      </c>
      <c r="E85" s="1" t="s">
        <v>82</v>
      </c>
      <c r="F85" s="1" t="s">
        <v>1387</v>
      </c>
      <c r="G85" s="1" t="s">
        <v>82</v>
      </c>
      <c r="H85" s="1" t="s">
        <v>82</v>
      </c>
    </row>
    <row r="86" spans="1:8" x14ac:dyDescent="0.25">
      <c r="A86" s="1">
        <v>84</v>
      </c>
      <c r="B86" s="1" t="s">
        <v>1399</v>
      </c>
      <c r="C86" s="1" t="s">
        <v>1400</v>
      </c>
      <c r="D86" s="1" t="s">
        <v>1293</v>
      </c>
      <c r="E86" s="1" t="s">
        <v>82</v>
      </c>
      <c r="F86" s="1" t="s">
        <v>1387</v>
      </c>
      <c r="G86" s="1" t="s">
        <v>82</v>
      </c>
      <c r="H86" s="1" t="s">
        <v>82</v>
      </c>
    </row>
    <row r="87" spans="1:8" x14ac:dyDescent="0.25">
      <c r="A87" s="1">
        <v>85</v>
      </c>
      <c r="B87" s="1" t="s">
        <v>1401</v>
      </c>
      <c r="C87" s="1" t="s">
        <v>1400</v>
      </c>
      <c r="D87" s="1" t="s">
        <v>1293</v>
      </c>
      <c r="E87" s="1" t="s">
        <v>82</v>
      </c>
      <c r="F87" s="1" t="s">
        <v>1387</v>
      </c>
      <c r="G87" s="1" t="s">
        <v>82</v>
      </c>
      <c r="H87" s="1" t="s">
        <v>82</v>
      </c>
    </row>
    <row r="88" spans="1:8" x14ac:dyDescent="0.25">
      <c r="A88" s="1">
        <v>86</v>
      </c>
      <c r="B88" s="1" t="s">
        <v>1402</v>
      </c>
      <c r="C88" s="1" t="s">
        <v>1403</v>
      </c>
      <c r="D88" s="1" t="s">
        <v>1293</v>
      </c>
      <c r="E88" s="1" t="s">
        <v>82</v>
      </c>
      <c r="F88" s="1" t="s">
        <v>1387</v>
      </c>
      <c r="G88" s="1" t="s">
        <v>82</v>
      </c>
      <c r="H88" s="1" t="s">
        <v>82</v>
      </c>
    </row>
    <row r="89" spans="1:8" x14ac:dyDescent="0.25">
      <c r="A89" s="1">
        <v>87</v>
      </c>
      <c r="B89" s="1" t="s">
        <v>1404</v>
      </c>
      <c r="C89" s="1" t="s">
        <v>1403</v>
      </c>
      <c r="D89" s="1" t="s">
        <v>1293</v>
      </c>
      <c r="E89" s="1" t="s">
        <v>82</v>
      </c>
      <c r="F89" s="1" t="s">
        <v>1387</v>
      </c>
      <c r="G89" s="1" t="s">
        <v>82</v>
      </c>
      <c r="H89" s="1" t="s">
        <v>82</v>
      </c>
    </row>
    <row r="90" spans="1:8" x14ac:dyDescent="0.25">
      <c r="A90" s="1">
        <v>88</v>
      </c>
      <c r="B90" s="1" t="s">
        <v>1405</v>
      </c>
      <c r="C90" s="1" t="s">
        <v>1406</v>
      </c>
      <c r="D90" s="1" t="s">
        <v>1293</v>
      </c>
      <c r="E90" s="1" t="s">
        <v>82</v>
      </c>
      <c r="F90" s="1" t="s">
        <v>1387</v>
      </c>
      <c r="G90" s="1" t="s">
        <v>82</v>
      </c>
      <c r="H90" s="1" t="s">
        <v>82</v>
      </c>
    </row>
    <row r="91" spans="1:8" x14ac:dyDescent="0.25">
      <c r="A91" s="1">
        <v>89</v>
      </c>
      <c r="B91" s="1" t="s">
        <v>1407</v>
      </c>
      <c r="C91" s="1" t="s">
        <v>1406</v>
      </c>
      <c r="D91" s="1" t="s">
        <v>1293</v>
      </c>
      <c r="E91" s="1" t="s">
        <v>82</v>
      </c>
      <c r="F91" s="1" t="s">
        <v>1387</v>
      </c>
      <c r="G91" s="1" t="s">
        <v>82</v>
      </c>
      <c r="H91" s="1" t="s">
        <v>82</v>
      </c>
    </row>
    <row r="92" spans="1:8" x14ac:dyDescent="0.25">
      <c r="A92" s="1">
        <v>90</v>
      </c>
      <c r="B92" s="1" t="s">
        <v>1408</v>
      </c>
      <c r="C92" s="1" t="s">
        <v>1409</v>
      </c>
      <c r="D92" s="1" t="s">
        <v>1293</v>
      </c>
      <c r="E92" s="1" t="s">
        <v>82</v>
      </c>
      <c r="F92" s="1" t="s">
        <v>1387</v>
      </c>
      <c r="G92" s="1" t="s">
        <v>82</v>
      </c>
      <c r="H92" s="1" t="s">
        <v>82</v>
      </c>
    </row>
    <row r="93" spans="1:8" x14ac:dyDescent="0.25">
      <c r="A93" s="1">
        <v>91</v>
      </c>
      <c r="B93" s="1" t="s">
        <v>1410</v>
      </c>
      <c r="C93" s="1" t="s">
        <v>1409</v>
      </c>
      <c r="D93" s="1" t="s">
        <v>1293</v>
      </c>
      <c r="E93" s="1" t="s">
        <v>82</v>
      </c>
      <c r="F93" s="1" t="s">
        <v>1387</v>
      </c>
      <c r="G93" s="1" t="s">
        <v>82</v>
      </c>
      <c r="H93" s="1" t="s">
        <v>82</v>
      </c>
    </row>
    <row r="94" spans="1:8" x14ac:dyDescent="0.25">
      <c r="A94" s="1">
        <v>92</v>
      </c>
      <c r="B94" s="1" t="s">
        <v>1411</v>
      </c>
      <c r="C94" s="1" t="s">
        <v>1412</v>
      </c>
      <c r="D94" s="1" t="s">
        <v>1293</v>
      </c>
      <c r="E94" s="1" t="s">
        <v>82</v>
      </c>
      <c r="F94" s="1" t="s">
        <v>1387</v>
      </c>
      <c r="G94" s="1" t="s">
        <v>82</v>
      </c>
      <c r="H94" s="1" t="s">
        <v>82</v>
      </c>
    </row>
    <row r="95" spans="1:8" x14ac:dyDescent="0.25">
      <c r="A95" s="1">
        <v>93</v>
      </c>
      <c r="B95" s="1" t="s">
        <v>1413</v>
      </c>
      <c r="C95" s="1" t="s">
        <v>1412</v>
      </c>
      <c r="D95" s="1" t="s">
        <v>1293</v>
      </c>
      <c r="E95" s="1" t="s">
        <v>82</v>
      </c>
      <c r="F95" s="1" t="s">
        <v>1387</v>
      </c>
      <c r="G95" s="1" t="s">
        <v>82</v>
      </c>
      <c r="H95" s="1" t="s">
        <v>82</v>
      </c>
    </row>
    <row r="96" spans="1:8" x14ac:dyDescent="0.25">
      <c r="A96" s="1">
        <v>94</v>
      </c>
      <c r="B96" s="1" t="s">
        <v>1414</v>
      </c>
      <c r="C96" s="1" t="s">
        <v>1415</v>
      </c>
      <c r="D96" s="1" t="s">
        <v>1293</v>
      </c>
      <c r="E96" s="1" t="s">
        <v>82</v>
      </c>
      <c r="F96" s="1" t="s">
        <v>1387</v>
      </c>
      <c r="G96" s="1" t="s">
        <v>82</v>
      </c>
      <c r="H96" s="1" t="s">
        <v>82</v>
      </c>
    </row>
    <row r="97" spans="1:8" x14ac:dyDescent="0.25">
      <c r="A97" s="1">
        <v>95</v>
      </c>
      <c r="B97" s="1" t="s">
        <v>1416</v>
      </c>
      <c r="C97" s="1" t="s">
        <v>1415</v>
      </c>
      <c r="D97" s="1" t="s">
        <v>1293</v>
      </c>
      <c r="E97" s="1" t="s">
        <v>82</v>
      </c>
      <c r="F97" s="1" t="s">
        <v>1387</v>
      </c>
      <c r="G97" s="1" t="s">
        <v>82</v>
      </c>
      <c r="H97" s="1" t="s">
        <v>82</v>
      </c>
    </row>
    <row r="98" spans="1:8" x14ac:dyDescent="0.25">
      <c r="A98" s="1">
        <v>96</v>
      </c>
      <c r="B98" s="1" t="s">
        <v>1417</v>
      </c>
      <c r="C98" s="1" t="s">
        <v>1418</v>
      </c>
      <c r="D98" s="1" t="s">
        <v>1293</v>
      </c>
      <c r="E98" s="1" t="s">
        <v>82</v>
      </c>
      <c r="F98" s="1" t="s">
        <v>1387</v>
      </c>
      <c r="G98" s="1" t="s">
        <v>82</v>
      </c>
      <c r="H98" s="1" t="s">
        <v>82</v>
      </c>
    </row>
    <row r="99" spans="1:8" x14ac:dyDescent="0.25">
      <c r="A99" s="1">
        <v>97</v>
      </c>
      <c r="B99" s="1" t="s">
        <v>1419</v>
      </c>
      <c r="C99" s="1" t="s">
        <v>1418</v>
      </c>
      <c r="D99" s="1" t="s">
        <v>1293</v>
      </c>
      <c r="E99" s="1" t="s">
        <v>82</v>
      </c>
      <c r="F99" s="1" t="s">
        <v>1387</v>
      </c>
      <c r="G99" s="1" t="s">
        <v>82</v>
      </c>
      <c r="H99" s="1" t="s">
        <v>82</v>
      </c>
    </row>
    <row r="100" spans="1:8" x14ac:dyDescent="0.25">
      <c r="A100" s="1">
        <v>98</v>
      </c>
      <c r="B100" s="1" t="s">
        <v>1420</v>
      </c>
      <c r="C100" s="1" t="s">
        <v>1421</v>
      </c>
      <c r="D100" s="1" t="s">
        <v>1293</v>
      </c>
      <c r="E100" s="1" t="s">
        <v>82</v>
      </c>
      <c r="F100" s="1" t="s">
        <v>1387</v>
      </c>
      <c r="G100" s="1" t="s">
        <v>82</v>
      </c>
      <c r="H100" s="1" t="s">
        <v>82</v>
      </c>
    </row>
    <row r="101" spans="1:8" x14ac:dyDescent="0.25">
      <c r="A101" s="1">
        <v>99</v>
      </c>
      <c r="B101" s="1" t="s">
        <v>1422</v>
      </c>
      <c r="C101" s="1" t="s">
        <v>1421</v>
      </c>
      <c r="D101" s="1" t="s">
        <v>1293</v>
      </c>
      <c r="E101" s="1" t="s">
        <v>82</v>
      </c>
      <c r="F101" s="1" t="s">
        <v>1387</v>
      </c>
      <c r="G101" s="1" t="s">
        <v>82</v>
      </c>
      <c r="H101" s="1" t="s">
        <v>82</v>
      </c>
    </row>
    <row r="102" spans="1:8" x14ac:dyDescent="0.25">
      <c r="A102" s="1">
        <v>100</v>
      </c>
      <c r="B102" s="1" t="s">
        <v>1423</v>
      </c>
      <c r="C102" s="1" t="s">
        <v>1424</v>
      </c>
      <c r="D102" s="1" t="s">
        <v>1293</v>
      </c>
      <c r="E102" s="1" t="s">
        <v>82</v>
      </c>
      <c r="F102" s="1" t="s">
        <v>1387</v>
      </c>
      <c r="G102" s="1" t="s">
        <v>82</v>
      </c>
      <c r="H102" s="1" t="s">
        <v>82</v>
      </c>
    </row>
    <row r="103" spans="1:8" x14ac:dyDescent="0.25">
      <c r="A103" s="1">
        <v>101</v>
      </c>
      <c r="B103" s="1" t="s">
        <v>1425</v>
      </c>
      <c r="C103" s="1" t="s">
        <v>1424</v>
      </c>
      <c r="D103" s="1" t="s">
        <v>1293</v>
      </c>
      <c r="E103" s="1" t="s">
        <v>82</v>
      </c>
      <c r="F103" s="1" t="s">
        <v>1387</v>
      </c>
      <c r="G103" s="1" t="s">
        <v>82</v>
      </c>
      <c r="H103" s="1" t="s">
        <v>82</v>
      </c>
    </row>
    <row r="104" spans="1:8" x14ac:dyDescent="0.25">
      <c r="A104" s="1">
        <v>102</v>
      </c>
      <c r="B104" s="1" t="s">
        <v>1426</v>
      </c>
      <c r="C104" s="1" t="s">
        <v>1427</v>
      </c>
      <c r="D104" s="1" t="s">
        <v>1293</v>
      </c>
      <c r="E104" s="1" t="s">
        <v>82</v>
      </c>
      <c r="F104" s="1" t="s">
        <v>1387</v>
      </c>
      <c r="G104" s="1" t="s">
        <v>82</v>
      </c>
      <c r="H104" s="1" t="s">
        <v>82</v>
      </c>
    </row>
    <row r="105" spans="1:8" x14ac:dyDescent="0.25">
      <c r="A105" s="1">
        <v>103</v>
      </c>
      <c r="B105" s="1" t="s">
        <v>1428</v>
      </c>
      <c r="C105" s="1" t="s">
        <v>1427</v>
      </c>
      <c r="D105" s="1" t="s">
        <v>1293</v>
      </c>
      <c r="E105" s="1" t="s">
        <v>82</v>
      </c>
      <c r="F105" s="1" t="s">
        <v>1387</v>
      </c>
      <c r="G105" s="1" t="s">
        <v>82</v>
      </c>
      <c r="H105" s="1" t="s">
        <v>82</v>
      </c>
    </row>
    <row r="106" spans="1:8" x14ac:dyDescent="0.25">
      <c r="A106" s="1">
        <v>104</v>
      </c>
      <c r="B106" s="1" t="s">
        <v>1429</v>
      </c>
      <c r="C106" s="1" t="s">
        <v>1430</v>
      </c>
      <c r="D106" s="1" t="s">
        <v>1293</v>
      </c>
      <c r="E106" s="1" t="s">
        <v>82</v>
      </c>
      <c r="F106" s="1" t="s">
        <v>1387</v>
      </c>
      <c r="G106" s="1" t="s">
        <v>82</v>
      </c>
      <c r="H106" s="1" t="s">
        <v>82</v>
      </c>
    </row>
    <row r="107" spans="1:8" x14ac:dyDescent="0.25">
      <c r="A107" s="1">
        <v>105</v>
      </c>
      <c r="B107" s="1" t="s">
        <v>1431</v>
      </c>
      <c r="C107" s="1" t="s">
        <v>1430</v>
      </c>
      <c r="D107" s="1" t="s">
        <v>1293</v>
      </c>
      <c r="E107" s="1" t="s">
        <v>82</v>
      </c>
      <c r="F107" s="1" t="s">
        <v>1387</v>
      </c>
      <c r="G107" s="1" t="s">
        <v>82</v>
      </c>
      <c r="H107" s="1" t="s">
        <v>82</v>
      </c>
    </row>
    <row r="108" spans="1:8" x14ac:dyDescent="0.25">
      <c r="A108" s="1">
        <v>106</v>
      </c>
      <c r="B108" s="1" t="s">
        <v>1432</v>
      </c>
      <c r="C108" s="1" t="s">
        <v>1433</v>
      </c>
      <c r="D108" s="1" t="s">
        <v>1293</v>
      </c>
      <c r="E108" s="1" t="s">
        <v>82</v>
      </c>
      <c r="F108" s="1" t="s">
        <v>1387</v>
      </c>
      <c r="G108" s="1" t="s">
        <v>82</v>
      </c>
      <c r="H108" s="1" t="s">
        <v>82</v>
      </c>
    </row>
    <row r="109" spans="1:8" x14ac:dyDescent="0.25">
      <c r="A109" s="1">
        <v>107</v>
      </c>
      <c r="B109" s="1" t="s">
        <v>1434</v>
      </c>
      <c r="C109" s="1" t="s">
        <v>1433</v>
      </c>
      <c r="D109" s="1" t="s">
        <v>1293</v>
      </c>
      <c r="E109" s="1" t="s">
        <v>82</v>
      </c>
      <c r="F109" s="1" t="s">
        <v>1387</v>
      </c>
      <c r="G109" s="1" t="s">
        <v>82</v>
      </c>
      <c r="H109" s="1" t="s">
        <v>82</v>
      </c>
    </row>
    <row r="110" spans="1:8" x14ac:dyDescent="0.25">
      <c r="A110" s="1">
        <v>108</v>
      </c>
      <c r="B110" s="1" t="s">
        <v>1435</v>
      </c>
      <c r="C110" s="1" t="s">
        <v>1436</v>
      </c>
      <c r="D110" s="1" t="s">
        <v>1301</v>
      </c>
      <c r="E110" s="1" t="s">
        <v>82</v>
      </c>
      <c r="F110" s="1" t="s">
        <v>1437</v>
      </c>
      <c r="G110" s="1" t="s">
        <v>82</v>
      </c>
      <c r="H110" s="1" t="s">
        <v>82</v>
      </c>
    </row>
    <row r="111" spans="1:8" x14ac:dyDescent="0.25">
      <c r="A111" s="1">
        <v>109</v>
      </c>
      <c r="B111" s="1" t="s">
        <v>1438</v>
      </c>
      <c r="C111" s="1" t="s">
        <v>1439</v>
      </c>
      <c r="D111" s="1" t="s">
        <v>1301</v>
      </c>
      <c r="E111" s="1" t="s">
        <v>82</v>
      </c>
      <c r="F111" s="1" t="s">
        <v>1437</v>
      </c>
      <c r="G111" s="1" t="s">
        <v>82</v>
      </c>
      <c r="H111" s="1" t="s">
        <v>82</v>
      </c>
    </row>
    <row r="112" spans="1:8" x14ac:dyDescent="0.25">
      <c r="A112" s="1">
        <v>110</v>
      </c>
      <c r="B112" s="1" t="s">
        <v>1440</v>
      </c>
      <c r="C112" s="1" t="s">
        <v>1441</v>
      </c>
      <c r="D112" s="1" t="s">
        <v>1301</v>
      </c>
      <c r="E112" s="1" t="s">
        <v>82</v>
      </c>
      <c r="F112" s="1" t="s">
        <v>1437</v>
      </c>
      <c r="G112" s="1" t="s">
        <v>82</v>
      </c>
      <c r="H112" s="1" t="s">
        <v>82</v>
      </c>
    </row>
    <row r="113" spans="1:8" x14ac:dyDescent="0.25">
      <c r="A113" s="1">
        <v>111</v>
      </c>
      <c r="B113" s="1" t="s">
        <v>1442</v>
      </c>
      <c r="C113" s="1" t="s">
        <v>1443</v>
      </c>
      <c r="D113" s="1" t="s">
        <v>1301</v>
      </c>
      <c r="E113" s="1" t="s">
        <v>82</v>
      </c>
      <c r="F113" s="1" t="s">
        <v>1437</v>
      </c>
      <c r="G113" s="1" t="s">
        <v>82</v>
      </c>
      <c r="H113" s="1" t="s">
        <v>82</v>
      </c>
    </row>
    <row r="114" spans="1:8" x14ac:dyDescent="0.25">
      <c r="A114" s="1">
        <v>112</v>
      </c>
      <c r="B114" s="1" t="s">
        <v>1444</v>
      </c>
      <c r="C114" s="1" t="s">
        <v>1445</v>
      </c>
      <c r="D114" s="1" t="s">
        <v>1301</v>
      </c>
      <c r="E114" s="1" t="s">
        <v>82</v>
      </c>
      <c r="F114" s="1" t="s">
        <v>1437</v>
      </c>
      <c r="G114" s="1" t="s">
        <v>82</v>
      </c>
      <c r="H114" s="1" t="s">
        <v>82</v>
      </c>
    </row>
    <row r="115" spans="1:8" x14ac:dyDescent="0.25">
      <c r="A115" s="1">
        <v>113</v>
      </c>
      <c r="B115" s="1" t="s">
        <v>1446</v>
      </c>
      <c r="C115" s="1" t="s">
        <v>1447</v>
      </c>
      <c r="D115" s="1" t="s">
        <v>1301</v>
      </c>
      <c r="E115" s="1" t="s">
        <v>82</v>
      </c>
      <c r="F115" s="1" t="s">
        <v>1437</v>
      </c>
      <c r="G115" s="1" t="s">
        <v>82</v>
      </c>
      <c r="H115" s="1" t="s">
        <v>82</v>
      </c>
    </row>
    <row r="116" spans="1:8" x14ac:dyDescent="0.25">
      <c r="A116" s="1">
        <v>114</v>
      </c>
      <c r="B116" s="1" t="s">
        <v>1448</v>
      </c>
      <c r="C116" s="1" t="s">
        <v>1449</v>
      </c>
      <c r="D116" s="1" t="s">
        <v>1301</v>
      </c>
      <c r="E116" s="1" t="s">
        <v>82</v>
      </c>
      <c r="F116" s="1" t="s">
        <v>1437</v>
      </c>
      <c r="G116" s="1" t="s">
        <v>82</v>
      </c>
      <c r="H116" s="1" t="s">
        <v>82</v>
      </c>
    </row>
    <row r="117" spans="1:8" x14ac:dyDescent="0.25">
      <c r="A117" s="1">
        <v>115</v>
      </c>
      <c r="B117" s="1" t="s">
        <v>1450</v>
      </c>
      <c r="C117" s="1" t="s">
        <v>1445</v>
      </c>
      <c r="D117" s="1" t="s">
        <v>1301</v>
      </c>
      <c r="E117" s="1" t="s">
        <v>82</v>
      </c>
      <c r="F117" s="1" t="s">
        <v>1437</v>
      </c>
      <c r="G117" s="1" t="s">
        <v>82</v>
      </c>
      <c r="H117" s="1" t="s">
        <v>82</v>
      </c>
    </row>
    <row r="118" spans="1:8" x14ac:dyDescent="0.25">
      <c r="A118" s="1">
        <v>116</v>
      </c>
      <c r="B118" s="1" t="s">
        <v>1451</v>
      </c>
      <c r="C118" s="1" t="s">
        <v>1452</v>
      </c>
      <c r="D118" s="1" t="s">
        <v>1301</v>
      </c>
      <c r="E118" s="1" t="s">
        <v>82</v>
      </c>
      <c r="F118" s="1" t="s">
        <v>1437</v>
      </c>
      <c r="G118" s="1" t="s">
        <v>82</v>
      </c>
      <c r="H118" s="1" t="s">
        <v>82</v>
      </c>
    </row>
    <row r="119" spans="1:8" x14ac:dyDescent="0.25">
      <c r="A119" s="1">
        <v>117</v>
      </c>
      <c r="B119" s="1" t="s">
        <v>1453</v>
      </c>
      <c r="C119" s="1" t="s">
        <v>1454</v>
      </c>
      <c r="D119" s="1" t="s">
        <v>1301</v>
      </c>
      <c r="E119" s="1" t="s">
        <v>82</v>
      </c>
      <c r="F119" s="1" t="s">
        <v>1437</v>
      </c>
      <c r="G119" s="1" t="s">
        <v>82</v>
      </c>
      <c r="H119" s="1" t="s">
        <v>82</v>
      </c>
    </row>
    <row r="120" spans="1:8" x14ac:dyDescent="0.25">
      <c r="A120" s="1">
        <v>118</v>
      </c>
      <c r="B120" s="1" t="s">
        <v>1455</v>
      </c>
      <c r="C120" s="1" t="s">
        <v>1456</v>
      </c>
      <c r="D120" s="1" t="s">
        <v>1301</v>
      </c>
      <c r="E120" s="1" t="s">
        <v>82</v>
      </c>
      <c r="F120" s="1" t="s">
        <v>1437</v>
      </c>
      <c r="G120" s="1" t="s">
        <v>82</v>
      </c>
      <c r="H120" s="1" t="s">
        <v>82</v>
      </c>
    </row>
    <row r="121" spans="1:8" x14ac:dyDescent="0.25">
      <c r="A121" s="1">
        <v>119</v>
      </c>
      <c r="B121" s="1" t="s">
        <v>1457</v>
      </c>
      <c r="C121" s="1" t="s">
        <v>1458</v>
      </c>
      <c r="D121" s="1" t="s">
        <v>1301</v>
      </c>
      <c r="E121" s="1" t="s">
        <v>82</v>
      </c>
      <c r="F121" s="1" t="s">
        <v>1437</v>
      </c>
      <c r="G121" s="1" t="s">
        <v>82</v>
      </c>
      <c r="H121" s="1" t="s">
        <v>82</v>
      </c>
    </row>
    <row r="122" spans="1:8" x14ac:dyDescent="0.25">
      <c r="A122" s="1">
        <v>120</v>
      </c>
      <c r="B122" s="1" t="s">
        <v>1459</v>
      </c>
      <c r="C122" s="1" t="s">
        <v>1460</v>
      </c>
      <c r="D122" s="1" t="s">
        <v>1301</v>
      </c>
      <c r="E122" s="1" t="s">
        <v>82</v>
      </c>
      <c r="F122" s="1" t="s">
        <v>1437</v>
      </c>
      <c r="G122" s="1" t="s">
        <v>82</v>
      </c>
      <c r="H122" s="1" t="s">
        <v>82</v>
      </c>
    </row>
    <row r="123" spans="1:8" x14ac:dyDescent="0.25">
      <c r="A123" s="1">
        <v>121</v>
      </c>
      <c r="B123" s="1" t="s">
        <v>1461</v>
      </c>
      <c r="C123" s="1" t="s">
        <v>1462</v>
      </c>
      <c r="D123" s="1" t="s">
        <v>1293</v>
      </c>
      <c r="E123" s="1" t="s">
        <v>83</v>
      </c>
      <c r="F123" s="1" t="s">
        <v>1463</v>
      </c>
      <c r="G123" s="1" t="s">
        <v>83</v>
      </c>
      <c r="H123" s="1" t="s">
        <v>83</v>
      </c>
    </row>
    <row r="124" spans="1:8" x14ac:dyDescent="0.25">
      <c r="A124" s="1">
        <v>122</v>
      </c>
      <c r="B124" s="1" t="s">
        <v>1464</v>
      </c>
      <c r="C124" s="1" t="s">
        <v>1465</v>
      </c>
      <c r="D124" s="1" t="s">
        <v>1293</v>
      </c>
      <c r="E124" s="1" t="s">
        <v>83</v>
      </c>
      <c r="F124" s="1" t="s">
        <v>1463</v>
      </c>
      <c r="G124" s="1" t="s">
        <v>83</v>
      </c>
      <c r="H124" s="1" t="s">
        <v>83</v>
      </c>
    </row>
    <row r="125" spans="1:8" x14ac:dyDescent="0.25">
      <c r="A125" s="1">
        <v>123</v>
      </c>
      <c r="B125" s="1" t="s">
        <v>1466</v>
      </c>
      <c r="C125" s="1" t="s">
        <v>1467</v>
      </c>
      <c r="D125" s="1" t="s">
        <v>1293</v>
      </c>
      <c r="E125" s="1" t="s">
        <v>83</v>
      </c>
      <c r="F125" s="1" t="s">
        <v>1463</v>
      </c>
      <c r="G125" s="1" t="s">
        <v>83</v>
      </c>
      <c r="H125" s="1" t="s">
        <v>83</v>
      </c>
    </row>
    <row r="126" spans="1:8" x14ac:dyDescent="0.25">
      <c r="A126" s="1">
        <v>124</v>
      </c>
      <c r="B126" s="1" t="s">
        <v>1468</v>
      </c>
      <c r="C126" s="1" t="s">
        <v>1469</v>
      </c>
      <c r="D126" s="1" t="s">
        <v>1293</v>
      </c>
      <c r="E126" s="1" t="s">
        <v>83</v>
      </c>
      <c r="F126" s="1" t="s">
        <v>1463</v>
      </c>
      <c r="G126" s="1" t="s">
        <v>83</v>
      </c>
      <c r="H126" s="1" t="s">
        <v>83</v>
      </c>
    </row>
    <row r="127" spans="1:8" x14ac:dyDescent="0.25">
      <c r="A127" s="1">
        <v>125</v>
      </c>
      <c r="B127" s="1" t="s">
        <v>1470</v>
      </c>
      <c r="C127" s="1" t="s">
        <v>1471</v>
      </c>
      <c r="D127" s="1" t="s">
        <v>1293</v>
      </c>
      <c r="E127" s="1" t="s">
        <v>83</v>
      </c>
      <c r="F127" s="1" t="s">
        <v>1463</v>
      </c>
      <c r="G127" s="1" t="s">
        <v>83</v>
      </c>
      <c r="H127" s="1" t="s">
        <v>83</v>
      </c>
    </row>
    <row r="128" spans="1:8" x14ac:dyDescent="0.25">
      <c r="A128" s="1">
        <v>126</v>
      </c>
      <c r="B128" s="1" t="s">
        <v>1472</v>
      </c>
      <c r="C128" s="1" t="s">
        <v>1473</v>
      </c>
      <c r="D128" s="1" t="s">
        <v>1293</v>
      </c>
      <c r="E128" s="1" t="s">
        <v>83</v>
      </c>
      <c r="F128" s="1" t="s">
        <v>1463</v>
      </c>
      <c r="G128" s="1" t="s">
        <v>83</v>
      </c>
      <c r="H128" s="1" t="s">
        <v>83</v>
      </c>
    </row>
    <row r="129" spans="1:8" x14ac:dyDescent="0.25">
      <c r="A129" s="1">
        <v>127</v>
      </c>
      <c r="B129" s="1" t="s">
        <v>1474</v>
      </c>
      <c r="C129" s="1" t="s">
        <v>1475</v>
      </c>
      <c r="D129" s="1" t="s">
        <v>1293</v>
      </c>
      <c r="E129" s="1" t="s">
        <v>83</v>
      </c>
      <c r="F129" s="1" t="s">
        <v>1463</v>
      </c>
      <c r="G129" s="1" t="s">
        <v>83</v>
      </c>
      <c r="H129" s="1" t="s">
        <v>83</v>
      </c>
    </row>
    <row r="130" spans="1:8" x14ac:dyDescent="0.25">
      <c r="A130" s="1">
        <v>128</v>
      </c>
      <c r="B130" s="1" t="s">
        <v>1476</v>
      </c>
      <c r="C130" s="1" t="s">
        <v>1477</v>
      </c>
      <c r="D130" s="1" t="s">
        <v>1293</v>
      </c>
      <c r="E130" s="1" t="s">
        <v>83</v>
      </c>
      <c r="F130" s="1" t="s">
        <v>1463</v>
      </c>
      <c r="G130" s="1" t="s">
        <v>83</v>
      </c>
      <c r="H130" s="1" t="s">
        <v>83</v>
      </c>
    </row>
    <row r="131" spans="1:8" x14ac:dyDescent="0.25">
      <c r="A131" s="1">
        <v>129</v>
      </c>
      <c r="B131" s="1" t="s">
        <v>1478</v>
      </c>
      <c r="C131" s="1" t="s">
        <v>1479</v>
      </c>
      <c r="D131" s="1" t="s">
        <v>1293</v>
      </c>
      <c r="E131" s="1" t="s">
        <v>83</v>
      </c>
      <c r="F131" s="1" t="s">
        <v>1463</v>
      </c>
      <c r="G131" s="1" t="s">
        <v>83</v>
      </c>
      <c r="H131" s="1" t="s">
        <v>83</v>
      </c>
    </row>
    <row r="132" spans="1:8" x14ac:dyDescent="0.25">
      <c r="A132" s="1">
        <v>130</v>
      </c>
      <c r="B132" s="1" t="s">
        <v>1480</v>
      </c>
      <c r="C132" s="1" t="s">
        <v>1481</v>
      </c>
      <c r="D132" s="1" t="s">
        <v>1293</v>
      </c>
      <c r="E132" s="1" t="s">
        <v>83</v>
      </c>
      <c r="F132" s="1" t="s">
        <v>1463</v>
      </c>
      <c r="G132" s="1" t="s">
        <v>83</v>
      </c>
      <c r="H132" s="1" t="s">
        <v>83</v>
      </c>
    </row>
    <row r="133" spans="1:8" x14ac:dyDescent="0.25">
      <c r="A133" s="1">
        <v>131</v>
      </c>
      <c r="B133" s="1" t="s">
        <v>1482</v>
      </c>
      <c r="C133" s="1" t="s">
        <v>1483</v>
      </c>
      <c r="D133" s="1" t="s">
        <v>1293</v>
      </c>
      <c r="E133" s="1" t="s">
        <v>83</v>
      </c>
      <c r="F133" s="1" t="s">
        <v>1463</v>
      </c>
      <c r="G133" s="1" t="s">
        <v>83</v>
      </c>
      <c r="H133" s="1" t="s">
        <v>83</v>
      </c>
    </row>
    <row r="134" spans="1:8" x14ac:dyDescent="0.25">
      <c r="A134" s="1">
        <v>132</v>
      </c>
      <c r="B134" s="1" t="s">
        <v>1484</v>
      </c>
      <c r="C134" s="1" t="s">
        <v>1485</v>
      </c>
      <c r="D134" s="1" t="s">
        <v>1293</v>
      </c>
      <c r="E134" s="1" t="s">
        <v>83</v>
      </c>
      <c r="F134" s="1" t="s">
        <v>1463</v>
      </c>
      <c r="G134" s="1" t="s">
        <v>83</v>
      </c>
      <c r="H134" s="1" t="s">
        <v>83</v>
      </c>
    </row>
    <row r="135" spans="1:8" x14ac:dyDescent="0.25">
      <c r="A135" s="1">
        <v>133</v>
      </c>
      <c r="B135" s="1" t="s">
        <v>1486</v>
      </c>
      <c r="C135" s="1" t="s">
        <v>1487</v>
      </c>
      <c r="D135" s="1" t="s">
        <v>1293</v>
      </c>
      <c r="E135" s="1" t="s">
        <v>83</v>
      </c>
      <c r="F135" s="1" t="s">
        <v>1463</v>
      </c>
      <c r="G135" s="1" t="s">
        <v>83</v>
      </c>
      <c r="H135" s="1" t="s">
        <v>83</v>
      </c>
    </row>
    <row r="136" spans="1:8" x14ac:dyDescent="0.25">
      <c r="A136" s="1">
        <v>134</v>
      </c>
      <c r="B136" s="1" t="s">
        <v>1488</v>
      </c>
      <c r="C136" s="1" t="s">
        <v>1489</v>
      </c>
      <c r="D136" s="1" t="s">
        <v>1301</v>
      </c>
      <c r="E136" s="1" t="s">
        <v>83</v>
      </c>
      <c r="F136" s="1" t="s">
        <v>274</v>
      </c>
      <c r="G136" s="1" t="s">
        <v>83</v>
      </c>
      <c r="H136" s="1" t="s">
        <v>83</v>
      </c>
    </row>
    <row r="137" spans="1:8" x14ac:dyDescent="0.25">
      <c r="A137" s="1">
        <v>135</v>
      </c>
      <c r="B137" s="1" t="s">
        <v>1490</v>
      </c>
      <c r="C137" s="1" t="s">
        <v>1491</v>
      </c>
      <c r="D137" s="1" t="s">
        <v>1301</v>
      </c>
      <c r="E137" s="1" t="s">
        <v>83</v>
      </c>
      <c r="F137" s="1" t="s">
        <v>274</v>
      </c>
      <c r="G137" s="1" t="s">
        <v>83</v>
      </c>
      <c r="H137" s="1" t="s">
        <v>83</v>
      </c>
    </row>
    <row r="138" spans="1:8" x14ac:dyDescent="0.25">
      <c r="A138" s="1">
        <v>136</v>
      </c>
      <c r="B138" s="1" t="s">
        <v>1492</v>
      </c>
      <c r="C138" s="1" t="s">
        <v>1493</v>
      </c>
      <c r="D138" s="1" t="s">
        <v>1301</v>
      </c>
      <c r="E138" s="1" t="s">
        <v>83</v>
      </c>
      <c r="F138" s="1" t="s">
        <v>274</v>
      </c>
      <c r="G138" s="1" t="s">
        <v>83</v>
      </c>
      <c r="H138" s="1" t="s">
        <v>83</v>
      </c>
    </row>
    <row r="139" spans="1:8" x14ac:dyDescent="0.25">
      <c r="A139" s="1">
        <v>137</v>
      </c>
      <c r="B139" s="1" t="s">
        <v>1494</v>
      </c>
      <c r="C139" s="1" t="s">
        <v>1495</v>
      </c>
      <c r="D139" s="1" t="s">
        <v>1301</v>
      </c>
      <c r="E139" s="1" t="s">
        <v>83</v>
      </c>
      <c r="F139" s="1" t="s">
        <v>274</v>
      </c>
      <c r="G139" s="1" t="s">
        <v>83</v>
      </c>
      <c r="H139" s="1" t="s">
        <v>83</v>
      </c>
    </row>
    <row r="140" spans="1:8" x14ac:dyDescent="0.25">
      <c r="A140" s="1">
        <v>138</v>
      </c>
      <c r="B140" s="1" t="s">
        <v>1496</v>
      </c>
      <c r="C140" s="1" t="s">
        <v>1497</v>
      </c>
      <c r="D140" s="1" t="s">
        <v>1301</v>
      </c>
      <c r="E140" s="1" t="s">
        <v>83</v>
      </c>
      <c r="F140" s="1" t="s">
        <v>274</v>
      </c>
      <c r="G140" s="1" t="s">
        <v>83</v>
      </c>
      <c r="H140" s="1" t="s">
        <v>83</v>
      </c>
    </row>
    <row r="141" spans="1:8" x14ac:dyDescent="0.25">
      <c r="A141" s="1">
        <v>139</v>
      </c>
      <c r="B141" s="1" t="s">
        <v>1498</v>
      </c>
      <c r="C141" s="1" t="s">
        <v>1499</v>
      </c>
      <c r="D141" s="1" t="s">
        <v>1301</v>
      </c>
      <c r="E141" s="1" t="s">
        <v>83</v>
      </c>
      <c r="F141" s="1" t="s">
        <v>274</v>
      </c>
      <c r="G141" s="1" t="s">
        <v>83</v>
      </c>
      <c r="H141" s="1" t="s">
        <v>83</v>
      </c>
    </row>
    <row r="142" spans="1:8" x14ac:dyDescent="0.25">
      <c r="A142" s="1">
        <v>140</v>
      </c>
      <c r="B142" s="1" t="s">
        <v>1500</v>
      </c>
      <c r="C142" s="1" t="s">
        <v>1501</v>
      </c>
      <c r="D142" s="1" t="s">
        <v>1301</v>
      </c>
      <c r="E142" s="1" t="s">
        <v>83</v>
      </c>
      <c r="F142" s="1" t="s">
        <v>274</v>
      </c>
      <c r="G142" s="1" t="s">
        <v>83</v>
      </c>
      <c r="H142" s="1" t="s">
        <v>83</v>
      </c>
    </row>
    <row r="143" spans="1:8" x14ac:dyDescent="0.25">
      <c r="A143" s="1">
        <v>141</v>
      </c>
      <c r="B143" s="1" t="s">
        <v>1502</v>
      </c>
      <c r="C143" s="1" t="s">
        <v>1503</v>
      </c>
      <c r="D143" s="1" t="s">
        <v>1301</v>
      </c>
      <c r="E143" s="1" t="s">
        <v>83</v>
      </c>
      <c r="F143" s="1" t="s">
        <v>274</v>
      </c>
      <c r="G143" s="1" t="s">
        <v>83</v>
      </c>
      <c r="H143" s="1" t="s">
        <v>83</v>
      </c>
    </row>
    <row r="144" spans="1:8" x14ac:dyDescent="0.25">
      <c r="A144" s="1">
        <v>142</v>
      </c>
      <c r="B144" s="1" t="s">
        <v>1504</v>
      </c>
      <c r="C144" s="1" t="s">
        <v>1505</v>
      </c>
      <c r="D144" s="1" t="s">
        <v>1301</v>
      </c>
      <c r="E144" s="1" t="s">
        <v>83</v>
      </c>
      <c r="F144" s="1" t="s">
        <v>274</v>
      </c>
      <c r="G144" s="1" t="s">
        <v>83</v>
      </c>
      <c r="H144" s="1" t="s">
        <v>83</v>
      </c>
    </row>
    <row r="145" spans="1:8" x14ac:dyDescent="0.25">
      <c r="A145" s="1">
        <v>143</v>
      </c>
      <c r="B145" s="1" t="s">
        <v>1506</v>
      </c>
      <c r="C145" s="1" t="s">
        <v>1507</v>
      </c>
      <c r="D145" s="1" t="s">
        <v>1301</v>
      </c>
      <c r="E145" s="1" t="s">
        <v>83</v>
      </c>
      <c r="F145" s="1" t="s">
        <v>274</v>
      </c>
      <c r="G145" s="1" t="s">
        <v>83</v>
      </c>
      <c r="H145" s="1" t="s">
        <v>83</v>
      </c>
    </row>
    <row r="146" spans="1:8" x14ac:dyDescent="0.25">
      <c r="A146" s="1">
        <v>144</v>
      </c>
      <c r="B146" s="1" t="s">
        <v>1508</v>
      </c>
      <c r="C146" s="1" t="s">
        <v>1509</v>
      </c>
      <c r="D146" s="1" t="s">
        <v>1301</v>
      </c>
      <c r="E146" s="1" t="s">
        <v>83</v>
      </c>
      <c r="F146" s="1" t="s">
        <v>274</v>
      </c>
      <c r="G146" s="1" t="s">
        <v>83</v>
      </c>
      <c r="H146" s="1" t="s">
        <v>83</v>
      </c>
    </row>
    <row r="147" spans="1:8" x14ac:dyDescent="0.25">
      <c r="A147" s="1">
        <v>145</v>
      </c>
      <c r="B147" s="1" t="s">
        <v>1510</v>
      </c>
      <c r="C147" s="1" t="s">
        <v>1511</v>
      </c>
      <c r="D147" s="1" t="s">
        <v>1301</v>
      </c>
      <c r="E147" s="1" t="s">
        <v>83</v>
      </c>
      <c r="F147" s="1" t="s">
        <v>274</v>
      </c>
      <c r="G147" s="1" t="s">
        <v>83</v>
      </c>
      <c r="H147" s="1" t="s">
        <v>83</v>
      </c>
    </row>
    <row r="148" spans="1:8" x14ac:dyDescent="0.25">
      <c r="A148" s="1">
        <v>146</v>
      </c>
      <c r="B148" s="1" t="s">
        <v>1512</v>
      </c>
      <c r="C148" s="1" t="s">
        <v>1513</v>
      </c>
      <c r="D148" s="1" t="s">
        <v>1301</v>
      </c>
      <c r="E148" s="1" t="s">
        <v>83</v>
      </c>
      <c r="F148" s="1" t="s">
        <v>274</v>
      </c>
      <c r="G148" s="1" t="s">
        <v>83</v>
      </c>
      <c r="H148" s="1" t="s">
        <v>83</v>
      </c>
    </row>
    <row r="149" spans="1:8" x14ac:dyDescent="0.25">
      <c r="C149" s="1" t="s">
        <v>1514</v>
      </c>
      <c r="D149" s="1" t="s">
        <v>1301</v>
      </c>
      <c r="E149" s="1" t="s">
        <v>82</v>
      </c>
      <c r="F149" s="1" t="s">
        <v>1387</v>
      </c>
      <c r="G149" s="1" t="s">
        <v>82</v>
      </c>
      <c r="H149" s="1" t="s">
        <v>82</v>
      </c>
    </row>
    <row r="150" spans="1:8" x14ac:dyDescent="0.25">
      <c r="C150" s="1" t="s">
        <v>1515</v>
      </c>
      <c r="D150" s="1" t="s">
        <v>1301</v>
      </c>
      <c r="E150" s="1" t="s">
        <v>82</v>
      </c>
      <c r="F150" s="1" t="s">
        <v>1387</v>
      </c>
      <c r="G150" s="1" t="s">
        <v>82</v>
      </c>
      <c r="H150" s="1" t="s">
        <v>82</v>
      </c>
    </row>
    <row r="151" spans="1:8" x14ac:dyDescent="0.25">
      <c r="C151" s="1" t="s">
        <v>1516</v>
      </c>
      <c r="D151" s="1" t="s">
        <v>1301</v>
      </c>
      <c r="E151" s="1" t="s">
        <v>82</v>
      </c>
      <c r="F151" s="1" t="s">
        <v>1387</v>
      </c>
      <c r="G151" s="1" t="s">
        <v>82</v>
      </c>
      <c r="H151" s="1" t="s">
        <v>82</v>
      </c>
    </row>
    <row r="152" spans="1:8" x14ac:dyDescent="0.25">
      <c r="C152" s="1" t="s">
        <v>1517</v>
      </c>
      <c r="D152" s="1" t="s">
        <v>1301</v>
      </c>
      <c r="E152" s="1" t="s">
        <v>82</v>
      </c>
      <c r="F152" s="1" t="s">
        <v>1387</v>
      </c>
      <c r="G152" s="1" t="s">
        <v>82</v>
      </c>
      <c r="H152" s="1" t="s">
        <v>82</v>
      </c>
    </row>
    <row r="153" spans="1:8" x14ac:dyDescent="0.25">
      <c r="C153" s="1" t="s">
        <v>1518</v>
      </c>
      <c r="D153" s="1" t="s">
        <v>1301</v>
      </c>
      <c r="E153" s="1" t="s">
        <v>82</v>
      </c>
      <c r="F153" s="1" t="s">
        <v>1387</v>
      </c>
      <c r="G153" s="1" t="s">
        <v>82</v>
      </c>
      <c r="H153" s="1" t="s">
        <v>82</v>
      </c>
    </row>
    <row r="154" spans="1:8" x14ac:dyDescent="0.25">
      <c r="C154" s="1" t="s">
        <v>1519</v>
      </c>
      <c r="D154" s="1" t="s">
        <v>1301</v>
      </c>
      <c r="E154" s="1" t="s">
        <v>82</v>
      </c>
      <c r="F154" s="1" t="s">
        <v>1387</v>
      </c>
      <c r="G154" s="1" t="s">
        <v>82</v>
      </c>
      <c r="H154" s="1" t="s">
        <v>82</v>
      </c>
    </row>
    <row r="155" spans="1:8" x14ac:dyDescent="0.25">
      <c r="C155" s="1" t="s">
        <v>1520</v>
      </c>
      <c r="D155" s="1" t="s">
        <v>1301</v>
      </c>
      <c r="E155" s="1" t="s">
        <v>82</v>
      </c>
      <c r="F155" s="1" t="s">
        <v>1387</v>
      </c>
      <c r="G155" s="1" t="s">
        <v>82</v>
      </c>
      <c r="H155" s="1" t="s">
        <v>82</v>
      </c>
    </row>
    <row r="156" spans="1:8" x14ac:dyDescent="0.25">
      <c r="C156" s="1" t="s">
        <v>1521</v>
      </c>
      <c r="D156" s="1" t="s">
        <v>1301</v>
      </c>
      <c r="E156" s="1" t="s">
        <v>82</v>
      </c>
      <c r="F156" s="1" t="s">
        <v>1387</v>
      </c>
      <c r="G156" s="1" t="s">
        <v>82</v>
      </c>
      <c r="H156" s="1" t="s">
        <v>82</v>
      </c>
    </row>
    <row r="157" spans="1:8" x14ac:dyDescent="0.25">
      <c r="C157" s="1" t="s">
        <v>1522</v>
      </c>
      <c r="D157" s="1" t="s">
        <v>1301</v>
      </c>
      <c r="E157" s="1" t="s">
        <v>82</v>
      </c>
      <c r="F157" s="1" t="s">
        <v>272</v>
      </c>
      <c r="G157" s="1" t="s">
        <v>82</v>
      </c>
      <c r="H157" s="1" t="s">
        <v>82</v>
      </c>
    </row>
    <row r="158" spans="1:8" x14ac:dyDescent="0.25">
      <c r="C158" s="1" t="s">
        <v>1522</v>
      </c>
      <c r="D158" s="1" t="s">
        <v>1301</v>
      </c>
      <c r="E158" s="1" t="s">
        <v>82</v>
      </c>
      <c r="F158" s="1" t="s">
        <v>272</v>
      </c>
      <c r="G158" s="1" t="s">
        <v>82</v>
      </c>
      <c r="H158" s="1" t="s">
        <v>82</v>
      </c>
    </row>
    <row r="159" spans="1:8" x14ac:dyDescent="0.25">
      <c r="C159" s="1" t="s">
        <v>1523</v>
      </c>
      <c r="D159" s="1" t="s">
        <v>1301</v>
      </c>
      <c r="E159" s="1" t="s">
        <v>82</v>
      </c>
      <c r="F159" s="1" t="s">
        <v>272</v>
      </c>
      <c r="G159" s="1" t="s">
        <v>82</v>
      </c>
      <c r="H159" s="1" t="s">
        <v>82</v>
      </c>
    </row>
    <row r="160" spans="1:8" x14ac:dyDescent="0.25">
      <c r="C160" s="1" t="s">
        <v>1524</v>
      </c>
      <c r="D160" s="1" t="s">
        <v>1301</v>
      </c>
      <c r="E160" s="1" t="s">
        <v>82</v>
      </c>
      <c r="F160" s="1" t="s">
        <v>272</v>
      </c>
      <c r="G160" s="1" t="s">
        <v>82</v>
      </c>
      <c r="H160" s="1" t="s">
        <v>82</v>
      </c>
    </row>
    <row r="161" spans="3:8" x14ac:dyDescent="0.25">
      <c r="C161" s="1" t="s">
        <v>700</v>
      </c>
      <c r="D161" s="1" t="s">
        <v>1301</v>
      </c>
      <c r="E161" s="1" t="s">
        <v>82</v>
      </c>
      <c r="F161" s="1" t="s">
        <v>275</v>
      </c>
      <c r="G161" s="1" t="s">
        <v>82</v>
      </c>
      <c r="H161" s="1" t="s">
        <v>82</v>
      </c>
    </row>
    <row r="162" spans="3:8" x14ac:dyDescent="0.25">
      <c r="C162" s="1" t="s">
        <v>706</v>
      </c>
      <c r="D162" s="1" t="s">
        <v>1301</v>
      </c>
      <c r="E162" s="1" t="s">
        <v>82</v>
      </c>
      <c r="F162" s="1" t="s">
        <v>272</v>
      </c>
      <c r="G162" s="1" t="s">
        <v>82</v>
      </c>
      <c r="H162" s="1" t="s">
        <v>82</v>
      </c>
    </row>
    <row r="163" spans="3:8" x14ac:dyDescent="0.25">
      <c r="C163" s="1" t="s">
        <v>1525</v>
      </c>
      <c r="D163" s="1" t="s">
        <v>1301</v>
      </c>
      <c r="E163" s="1" t="s">
        <v>82</v>
      </c>
      <c r="F163" s="1" t="s">
        <v>272</v>
      </c>
      <c r="G163" s="1" t="s">
        <v>82</v>
      </c>
      <c r="H163" s="1" t="s">
        <v>82</v>
      </c>
    </row>
    <row r="164" spans="3:8" x14ac:dyDescent="0.25">
      <c r="C164" s="1" t="s">
        <v>1526</v>
      </c>
      <c r="D164" s="1" t="s">
        <v>1301</v>
      </c>
      <c r="E164" s="1" t="s">
        <v>82</v>
      </c>
      <c r="F164" s="1" t="s">
        <v>275</v>
      </c>
      <c r="G164" s="1" t="s">
        <v>82</v>
      </c>
      <c r="H164" s="1" t="s">
        <v>82</v>
      </c>
    </row>
    <row r="165" spans="3:8" x14ac:dyDescent="0.25">
      <c r="C165" s="1" t="s">
        <v>1527</v>
      </c>
      <c r="D165" s="1" t="s">
        <v>1301</v>
      </c>
      <c r="E165" s="1" t="s">
        <v>82</v>
      </c>
      <c r="F165" s="1" t="s">
        <v>275</v>
      </c>
      <c r="G165" s="1" t="s">
        <v>82</v>
      </c>
      <c r="H165" s="1" t="s">
        <v>82</v>
      </c>
    </row>
    <row r="166" spans="3:8" x14ac:dyDescent="0.25">
      <c r="C166" s="1" t="s">
        <v>1528</v>
      </c>
      <c r="D166" s="1" t="s">
        <v>1301</v>
      </c>
      <c r="E166" s="1" t="s">
        <v>82</v>
      </c>
      <c r="F166" s="1" t="s">
        <v>275</v>
      </c>
      <c r="G166" s="1" t="s">
        <v>82</v>
      </c>
      <c r="H166" s="1" t="s">
        <v>82</v>
      </c>
    </row>
    <row r="167" spans="3:8" x14ac:dyDescent="0.25">
      <c r="C167" s="1" t="s">
        <v>1529</v>
      </c>
      <c r="D167" s="1" t="s">
        <v>1301</v>
      </c>
      <c r="E167" s="1" t="s">
        <v>82</v>
      </c>
      <c r="F167" s="1" t="s">
        <v>275</v>
      </c>
      <c r="G167" s="1" t="s">
        <v>82</v>
      </c>
      <c r="H167" s="1" t="s">
        <v>82</v>
      </c>
    </row>
    <row r="168" spans="3:8" x14ac:dyDescent="0.25">
      <c r="C168" s="1" t="s">
        <v>1530</v>
      </c>
      <c r="D168" s="1" t="s">
        <v>1301</v>
      </c>
      <c r="E168" s="1" t="s">
        <v>82</v>
      </c>
      <c r="F168" s="1" t="s">
        <v>275</v>
      </c>
      <c r="G168" s="1" t="s">
        <v>82</v>
      </c>
      <c r="H168" s="1" t="s">
        <v>82</v>
      </c>
    </row>
    <row r="169" spans="3:8" x14ac:dyDescent="0.25">
      <c r="C169" s="1" t="s">
        <v>1531</v>
      </c>
      <c r="D169" s="1" t="s">
        <v>1301</v>
      </c>
      <c r="E169" s="1" t="s">
        <v>82</v>
      </c>
      <c r="F169" s="1" t="s">
        <v>1532</v>
      </c>
      <c r="G169" s="1" t="s">
        <v>82</v>
      </c>
      <c r="H169" s="1" t="s">
        <v>82</v>
      </c>
    </row>
    <row r="170" spans="3:8" x14ac:dyDescent="0.25">
      <c r="C170" s="1" t="s">
        <v>1533</v>
      </c>
      <c r="D170" s="1" t="s">
        <v>1301</v>
      </c>
      <c r="E170" s="1" t="s">
        <v>82</v>
      </c>
      <c r="F170" s="1" t="s">
        <v>273</v>
      </c>
      <c r="G170" s="1" t="s">
        <v>82</v>
      </c>
      <c r="H170" s="1" t="s">
        <v>82</v>
      </c>
    </row>
    <row r="171" spans="3:8" x14ac:dyDescent="0.25">
      <c r="C171" s="1" t="s">
        <v>1534</v>
      </c>
      <c r="D171" s="1" t="s">
        <v>1301</v>
      </c>
      <c r="E171" s="1" t="s">
        <v>82</v>
      </c>
      <c r="F171" s="1" t="s">
        <v>273</v>
      </c>
      <c r="G171" s="1" t="s">
        <v>82</v>
      </c>
      <c r="H171" s="1" t="s">
        <v>82</v>
      </c>
    </row>
    <row r="172" spans="3:8" x14ac:dyDescent="0.25">
      <c r="C172" s="1" t="s">
        <v>1535</v>
      </c>
      <c r="D172" s="1" t="s">
        <v>1301</v>
      </c>
      <c r="E172" s="1" t="s">
        <v>82</v>
      </c>
      <c r="F172" s="1" t="s">
        <v>273</v>
      </c>
      <c r="G172" s="1" t="s">
        <v>82</v>
      </c>
      <c r="H172" s="1" t="s">
        <v>82</v>
      </c>
    </row>
    <row r="173" spans="3:8" x14ac:dyDescent="0.25">
      <c r="C173" s="1" t="s">
        <v>1536</v>
      </c>
      <c r="D173" s="1" t="s">
        <v>1301</v>
      </c>
      <c r="E173" s="1" t="s">
        <v>82</v>
      </c>
      <c r="F173" s="1" t="s">
        <v>273</v>
      </c>
      <c r="G173" s="1" t="s">
        <v>82</v>
      </c>
      <c r="H173" s="1" t="s">
        <v>82</v>
      </c>
    </row>
    <row r="174" spans="3:8" x14ac:dyDescent="0.25">
      <c r="C174" s="1" t="s">
        <v>1537</v>
      </c>
      <c r="D174" s="1" t="s">
        <v>1301</v>
      </c>
      <c r="E174" s="1" t="s">
        <v>82</v>
      </c>
      <c r="F174" s="1" t="s">
        <v>273</v>
      </c>
      <c r="G174" s="1" t="s">
        <v>82</v>
      </c>
      <c r="H174" s="1" t="s">
        <v>82</v>
      </c>
    </row>
    <row r="175" spans="3:8" x14ac:dyDescent="0.25">
      <c r="C175" s="1" t="s">
        <v>1538</v>
      </c>
      <c r="D175" s="1" t="s">
        <v>1301</v>
      </c>
      <c r="E175" s="1" t="s">
        <v>82</v>
      </c>
      <c r="F175" s="1" t="s">
        <v>273</v>
      </c>
      <c r="G175" s="1" t="s">
        <v>82</v>
      </c>
      <c r="H175" s="1" t="s">
        <v>82</v>
      </c>
    </row>
    <row r="176" spans="3:8" x14ac:dyDescent="0.25">
      <c r="C176" s="1" t="s">
        <v>1539</v>
      </c>
      <c r="D176" s="1" t="s">
        <v>1301</v>
      </c>
      <c r="E176" s="1" t="s">
        <v>82</v>
      </c>
      <c r="F176" s="1" t="s">
        <v>273</v>
      </c>
      <c r="G176" s="1" t="s">
        <v>82</v>
      </c>
      <c r="H176" s="1" t="s">
        <v>82</v>
      </c>
    </row>
    <row r="177" spans="3:8" x14ac:dyDescent="0.25">
      <c r="C177" s="1" t="s">
        <v>602</v>
      </c>
      <c r="D177" s="1" t="s">
        <v>1301</v>
      </c>
      <c r="E177" s="1" t="s">
        <v>82</v>
      </c>
      <c r="F177" s="1" t="s">
        <v>273</v>
      </c>
      <c r="G177" s="1" t="s">
        <v>82</v>
      </c>
      <c r="H177" s="1" t="s">
        <v>82</v>
      </c>
    </row>
    <row r="178" spans="3:8" x14ac:dyDescent="0.25">
      <c r="C178" s="1" t="s">
        <v>1540</v>
      </c>
      <c r="D178" s="1" t="s">
        <v>1301</v>
      </c>
      <c r="E178" s="1" t="s">
        <v>82</v>
      </c>
      <c r="F178" s="1" t="s">
        <v>273</v>
      </c>
      <c r="G178" s="1" t="s">
        <v>82</v>
      </c>
      <c r="H178" s="1" t="s">
        <v>82</v>
      </c>
    </row>
    <row r="179" spans="3:8" x14ac:dyDescent="0.25">
      <c r="C179" s="1" t="s">
        <v>1541</v>
      </c>
      <c r="D179" s="1" t="s">
        <v>1301</v>
      </c>
      <c r="E179" s="1" t="s">
        <v>82</v>
      </c>
      <c r="F179" s="1" t="s">
        <v>273</v>
      </c>
      <c r="G179" s="1" t="s">
        <v>82</v>
      </c>
      <c r="H179" s="1" t="s">
        <v>82</v>
      </c>
    </row>
    <row r="180" spans="3:8" x14ac:dyDescent="0.25">
      <c r="C180" s="1" t="s">
        <v>1542</v>
      </c>
      <c r="D180" s="1" t="s">
        <v>1301</v>
      </c>
      <c r="E180" s="1" t="s">
        <v>82</v>
      </c>
      <c r="F180" s="1" t="s">
        <v>273</v>
      </c>
      <c r="G180" s="1" t="s">
        <v>82</v>
      </c>
      <c r="H180" s="1" t="s">
        <v>82</v>
      </c>
    </row>
    <row r="181" spans="3:8" x14ac:dyDescent="0.25">
      <c r="C181" s="1" t="s">
        <v>1543</v>
      </c>
      <c r="D181" s="1" t="s">
        <v>1301</v>
      </c>
      <c r="E181" s="1" t="s">
        <v>82</v>
      </c>
      <c r="F181" s="1" t="s">
        <v>273</v>
      </c>
      <c r="G181" s="1" t="s">
        <v>82</v>
      </c>
      <c r="H181" s="1" t="s">
        <v>82</v>
      </c>
    </row>
    <row r="182" spans="3:8" x14ac:dyDescent="0.25">
      <c r="C182" s="1" t="s">
        <v>1544</v>
      </c>
      <c r="D182" s="1" t="s">
        <v>1301</v>
      </c>
      <c r="E182" s="1" t="s">
        <v>82</v>
      </c>
      <c r="F182" s="1" t="s">
        <v>273</v>
      </c>
      <c r="G182" s="1" t="s">
        <v>82</v>
      </c>
      <c r="H182" s="1" t="s">
        <v>82</v>
      </c>
    </row>
    <row r="183" spans="3:8" x14ac:dyDescent="0.25">
      <c r="C183" s="1" t="s">
        <v>1545</v>
      </c>
      <c r="D183" s="1" t="s">
        <v>1301</v>
      </c>
      <c r="E183" s="1" t="s">
        <v>82</v>
      </c>
      <c r="F183" s="1" t="s">
        <v>273</v>
      </c>
      <c r="G183" s="1" t="s">
        <v>82</v>
      </c>
      <c r="H183" s="1" t="s">
        <v>82</v>
      </c>
    </row>
    <row r="184" spans="3:8" x14ac:dyDescent="0.25">
      <c r="C184" s="1" t="s">
        <v>1546</v>
      </c>
      <c r="D184" s="1" t="s">
        <v>1301</v>
      </c>
      <c r="E184" s="1" t="s">
        <v>82</v>
      </c>
      <c r="F184" s="1" t="s">
        <v>273</v>
      </c>
      <c r="G184" s="1" t="s">
        <v>82</v>
      </c>
      <c r="H184" s="1" t="s">
        <v>82</v>
      </c>
    </row>
    <row r="185" spans="3:8" x14ac:dyDescent="0.25">
      <c r="C185" s="1" t="s">
        <v>1625</v>
      </c>
      <c r="D185" s="1" t="s">
        <v>1301</v>
      </c>
      <c r="E185" s="1" t="s">
        <v>1294</v>
      </c>
      <c r="F185" s="1" t="s">
        <v>81</v>
      </c>
      <c r="G185" s="1" t="s">
        <v>81</v>
      </c>
      <c r="H185" s="1" t="s">
        <v>81</v>
      </c>
    </row>
    <row r="186" spans="3:8" x14ac:dyDescent="0.25">
      <c r="C186" s="1" t="s">
        <v>1626</v>
      </c>
      <c r="D186" s="1" t="s">
        <v>1301</v>
      </c>
      <c r="E186" s="1" t="s">
        <v>1294</v>
      </c>
      <c r="F186" s="1" t="s">
        <v>81</v>
      </c>
      <c r="G186" s="1" t="s">
        <v>81</v>
      </c>
      <c r="H186" s="1" t="s">
        <v>81</v>
      </c>
    </row>
    <row r="187" spans="3:8" x14ac:dyDescent="0.25">
      <c r="C187" s="1" t="s">
        <v>1316</v>
      </c>
      <c r="D187" s="1" t="s">
        <v>1301</v>
      </c>
      <c r="E187" s="1" t="s">
        <v>1294</v>
      </c>
      <c r="F187" s="1" t="s">
        <v>81</v>
      </c>
      <c r="G187" s="1" t="s">
        <v>81</v>
      </c>
      <c r="H187" s="1" t="s">
        <v>81</v>
      </c>
    </row>
    <row r="188" spans="3:8" x14ac:dyDescent="0.25">
      <c r="C188" s="1" t="s">
        <v>703</v>
      </c>
      <c r="D188" s="1" t="s">
        <v>1301</v>
      </c>
      <c r="E188" s="1" t="s">
        <v>1294</v>
      </c>
      <c r="F188" s="1" t="s">
        <v>81</v>
      </c>
      <c r="G188" s="1" t="s">
        <v>81</v>
      </c>
      <c r="H188" s="1" t="s">
        <v>81</v>
      </c>
    </row>
    <row r="189" spans="3:8" x14ac:dyDescent="0.25">
      <c r="C189" s="1" t="s">
        <v>1325</v>
      </c>
      <c r="D189" s="1" t="s">
        <v>1301</v>
      </c>
      <c r="E189" s="1" t="s">
        <v>1294</v>
      </c>
      <c r="F189" s="1" t="s">
        <v>81</v>
      </c>
      <c r="G189" s="1" t="s">
        <v>81</v>
      </c>
      <c r="H189" s="1" t="s">
        <v>81</v>
      </c>
    </row>
    <row r="190" spans="3:8" x14ac:dyDescent="0.25">
      <c r="C190" s="1" t="s">
        <v>702</v>
      </c>
      <c r="D190" s="1" t="s">
        <v>1301</v>
      </c>
      <c r="E190" s="1" t="s">
        <v>1294</v>
      </c>
      <c r="F190" s="1" t="s">
        <v>81</v>
      </c>
      <c r="G190" s="1" t="s">
        <v>81</v>
      </c>
      <c r="H190" s="1" t="s">
        <v>81</v>
      </c>
    </row>
    <row r="191" spans="3:8" x14ac:dyDescent="0.25">
      <c r="C191" s="1" t="s">
        <v>688</v>
      </c>
      <c r="D191" s="1" t="s">
        <v>1301</v>
      </c>
      <c r="E191" s="1" t="s">
        <v>1294</v>
      </c>
      <c r="F191" s="1" t="s">
        <v>81</v>
      </c>
      <c r="G191" s="1" t="s">
        <v>81</v>
      </c>
      <c r="H191" s="1" t="s">
        <v>81</v>
      </c>
    </row>
    <row r="192" spans="3:8" x14ac:dyDescent="0.25">
      <c r="C192" s="1" t="s">
        <v>686</v>
      </c>
      <c r="D192" s="1" t="s">
        <v>1301</v>
      </c>
      <c r="E192" s="1" t="s">
        <v>1294</v>
      </c>
      <c r="F192" s="1" t="s">
        <v>81</v>
      </c>
      <c r="G192" s="1" t="s">
        <v>81</v>
      </c>
      <c r="H192" s="1" t="s">
        <v>81</v>
      </c>
    </row>
    <row r="193" spans="3:8" x14ac:dyDescent="0.25">
      <c r="C193" s="1" t="s">
        <v>690</v>
      </c>
      <c r="D193" s="1" t="s">
        <v>1301</v>
      </c>
      <c r="E193" s="1" t="s">
        <v>1294</v>
      </c>
      <c r="F193" s="1" t="s">
        <v>81</v>
      </c>
      <c r="G193" s="1" t="s">
        <v>81</v>
      </c>
      <c r="H193" s="1" t="s">
        <v>81</v>
      </c>
    </row>
    <row r="194" spans="3:8" x14ac:dyDescent="0.25">
      <c r="C194" s="1" t="s">
        <v>694</v>
      </c>
      <c r="D194" s="1" t="s">
        <v>1301</v>
      </c>
      <c r="E194" s="1" t="s">
        <v>1294</v>
      </c>
      <c r="F194" s="1" t="s">
        <v>80</v>
      </c>
      <c r="G194" s="1" t="s">
        <v>80</v>
      </c>
      <c r="H194" s="1" t="s">
        <v>80</v>
      </c>
    </row>
    <row r="195" spans="3:8" x14ac:dyDescent="0.25">
      <c r="C195" s="1" t="s">
        <v>704</v>
      </c>
      <c r="D195" s="1" t="s">
        <v>1301</v>
      </c>
      <c r="E195" s="1" t="s">
        <v>1294</v>
      </c>
      <c r="F195" s="1" t="s">
        <v>80</v>
      </c>
      <c r="G195" s="1" t="s">
        <v>80</v>
      </c>
      <c r="H195" s="1" t="s">
        <v>80</v>
      </c>
    </row>
    <row r="196" spans="3:8" x14ac:dyDescent="0.25">
      <c r="C196" s="1" t="s">
        <v>1547</v>
      </c>
      <c r="D196" s="1" t="s">
        <v>1301</v>
      </c>
      <c r="E196" s="1" t="s">
        <v>1294</v>
      </c>
      <c r="F196" s="1" t="s">
        <v>80</v>
      </c>
      <c r="G196" s="1" t="s">
        <v>80</v>
      </c>
      <c r="H196" s="1" t="s">
        <v>80</v>
      </c>
    </row>
    <row r="197" spans="3:8" x14ac:dyDescent="0.25">
      <c r="C197" s="1" t="s">
        <v>1548</v>
      </c>
      <c r="D197" s="1" t="s">
        <v>1301</v>
      </c>
      <c r="E197" s="1" t="s">
        <v>1294</v>
      </c>
      <c r="F197" s="1" t="s">
        <v>80</v>
      </c>
      <c r="G197" s="1" t="s">
        <v>80</v>
      </c>
      <c r="H197" s="1" t="s">
        <v>80</v>
      </c>
    </row>
    <row r="198" spans="3:8" x14ac:dyDescent="0.25">
      <c r="C198" s="1" t="s">
        <v>1549</v>
      </c>
      <c r="D198" s="1" t="s">
        <v>1301</v>
      </c>
      <c r="E198" s="1" t="s">
        <v>1294</v>
      </c>
      <c r="F198" s="1" t="s">
        <v>80</v>
      </c>
      <c r="G198" s="1" t="s">
        <v>80</v>
      </c>
      <c r="H198" s="1" t="s">
        <v>80</v>
      </c>
    </row>
    <row r="199" spans="3:8" x14ac:dyDescent="0.25">
      <c r="C199" s="1" t="s">
        <v>1550</v>
      </c>
      <c r="D199" s="1" t="s">
        <v>1301</v>
      </c>
      <c r="E199" s="1" t="s">
        <v>1294</v>
      </c>
      <c r="F199" s="1" t="s">
        <v>80</v>
      </c>
      <c r="G199" s="1" t="s">
        <v>80</v>
      </c>
      <c r="H199" s="1" t="s">
        <v>80</v>
      </c>
    </row>
    <row r="200" spans="3:8" x14ac:dyDescent="0.25">
      <c r="C200" s="1" t="s">
        <v>1551</v>
      </c>
      <c r="D200" s="1" t="s">
        <v>1301</v>
      </c>
      <c r="E200" s="1" t="s">
        <v>1294</v>
      </c>
      <c r="F200" s="1" t="s">
        <v>80</v>
      </c>
      <c r="G200" s="1" t="s">
        <v>80</v>
      </c>
      <c r="H200" s="1" t="s">
        <v>80</v>
      </c>
    </row>
    <row r="201" spans="3:8" x14ac:dyDescent="0.25">
      <c r="C201" s="1" t="s">
        <v>1552</v>
      </c>
      <c r="D201" s="1" t="s">
        <v>1301</v>
      </c>
      <c r="E201" s="1" t="s">
        <v>1294</v>
      </c>
      <c r="F201" s="1" t="s">
        <v>80</v>
      </c>
      <c r="G201" s="1" t="s">
        <v>80</v>
      </c>
      <c r="H201" s="1" t="s">
        <v>80</v>
      </c>
    </row>
    <row r="202" spans="3:8" x14ac:dyDescent="0.25">
      <c r="C202" s="1" t="s">
        <v>692</v>
      </c>
      <c r="D202" s="1" t="s">
        <v>1301</v>
      </c>
      <c r="E202" s="1" t="s">
        <v>1294</v>
      </c>
      <c r="F202" s="1" t="s">
        <v>80</v>
      </c>
      <c r="G202" s="1" t="s">
        <v>80</v>
      </c>
      <c r="H202" s="1" t="s">
        <v>80</v>
      </c>
    </row>
    <row r="203" spans="3:8" x14ac:dyDescent="0.25">
      <c r="C203" s="1" t="s">
        <v>1553</v>
      </c>
      <c r="D203" s="1" t="s">
        <v>1301</v>
      </c>
      <c r="E203" s="1" t="s">
        <v>1294</v>
      </c>
      <c r="F203" s="1" t="s">
        <v>80</v>
      </c>
      <c r="G203" s="1" t="s">
        <v>80</v>
      </c>
      <c r="H203" s="1" t="s">
        <v>80</v>
      </c>
    </row>
    <row r="204" spans="3:8" x14ac:dyDescent="0.25">
      <c r="C204" s="1" t="s">
        <v>1554</v>
      </c>
      <c r="D204" s="1" t="s">
        <v>1301</v>
      </c>
      <c r="E204" s="1" t="s">
        <v>83</v>
      </c>
      <c r="F204" s="1" t="s">
        <v>1463</v>
      </c>
      <c r="G204" s="1" t="s">
        <v>83</v>
      </c>
      <c r="H204" s="1" t="s">
        <v>83</v>
      </c>
    </row>
    <row r="205" spans="3:8" x14ac:dyDescent="0.25">
      <c r="C205" s="1" t="s">
        <v>1555</v>
      </c>
      <c r="D205" s="1" t="s">
        <v>1301</v>
      </c>
      <c r="E205" s="1" t="s">
        <v>83</v>
      </c>
      <c r="F205" s="1" t="s">
        <v>1463</v>
      </c>
      <c r="G205" s="1" t="s">
        <v>83</v>
      </c>
      <c r="H205" s="1" t="s">
        <v>83</v>
      </c>
    </row>
    <row r="206" spans="3:8" x14ac:dyDescent="0.25">
      <c r="C206" s="1" t="s">
        <v>1556</v>
      </c>
      <c r="D206" s="1" t="s">
        <v>1301</v>
      </c>
      <c r="E206" s="1" t="s">
        <v>83</v>
      </c>
      <c r="F206" s="1" t="s">
        <v>1463</v>
      </c>
      <c r="G206" s="1" t="s">
        <v>83</v>
      </c>
      <c r="H206" s="1" t="s">
        <v>83</v>
      </c>
    </row>
    <row r="207" spans="3:8" x14ac:dyDescent="0.25">
      <c r="C207" s="1" t="s">
        <v>1557</v>
      </c>
      <c r="D207" s="1" t="s">
        <v>1301</v>
      </c>
      <c r="E207" s="1" t="s">
        <v>83</v>
      </c>
      <c r="F207" s="1" t="s">
        <v>1463</v>
      </c>
      <c r="G207" s="1" t="s">
        <v>83</v>
      </c>
      <c r="H207" s="1" t="s">
        <v>83</v>
      </c>
    </row>
    <row r="208" spans="3:8" x14ac:dyDescent="0.25">
      <c r="C208" s="1" t="s">
        <v>1558</v>
      </c>
      <c r="D208" s="1" t="s">
        <v>1301</v>
      </c>
      <c r="E208" s="1" t="s">
        <v>83</v>
      </c>
      <c r="F208" s="1" t="s">
        <v>1463</v>
      </c>
      <c r="G208" s="1" t="s">
        <v>83</v>
      </c>
      <c r="H208" s="1" t="s">
        <v>83</v>
      </c>
    </row>
    <row r="209" spans="3:8" x14ac:dyDescent="0.25">
      <c r="C209" s="1" t="s">
        <v>1559</v>
      </c>
      <c r="D209" s="1" t="s">
        <v>1301</v>
      </c>
      <c r="E209" s="1" t="s">
        <v>83</v>
      </c>
      <c r="F209" s="1" t="s">
        <v>1463</v>
      </c>
      <c r="G209" s="1" t="s">
        <v>83</v>
      </c>
      <c r="H209" s="1" t="s">
        <v>83</v>
      </c>
    </row>
    <row r="210" spans="3:8" x14ac:dyDescent="0.25">
      <c r="C210" s="1" t="s">
        <v>1560</v>
      </c>
      <c r="D210" s="1" t="s">
        <v>1301</v>
      </c>
      <c r="E210" s="1" t="s">
        <v>83</v>
      </c>
      <c r="F210" s="1" t="s">
        <v>1463</v>
      </c>
      <c r="G210" s="1" t="s">
        <v>83</v>
      </c>
      <c r="H210" s="1" t="s">
        <v>83</v>
      </c>
    </row>
    <row r="211" spans="3:8" x14ac:dyDescent="0.25">
      <c r="C211" s="1" t="s">
        <v>1561</v>
      </c>
      <c r="D211" s="1" t="s">
        <v>1301</v>
      </c>
      <c r="E211" s="1" t="s">
        <v>83</v>
      </c>
      <c r="F211" s="1" t="s">
        <v>1463</v>
      </c>
      <c r="G211" s="1" t="s">
        <v>83</v>
      </c>
      <c r="H211" s="1" t="s">
        <v>83</v>
      </c>
    </row>
    <row r="212" spans="3:8" x14ac:dyDescent="0.25">
      <c r="C212" s="1" t="s">
        <v>1562</v>
      </c>
      <c r="D212" s="1" t="s">
        <v>1301</v>
      </c>
      <c r="E212" s="1" t="s">
        <v>83</v>
      </c>
      <c r="F212" s="1" t="s">
        <v>1463</v>
      </c>
      <c r="G212" s="1" t="s">
        <v>83</v>
      </c>
      <c r="H212" s="1" t="s">
        <v>83</v>
      </c>
    </row>
    <row r="213" spans="3:8" x14ac:dyDescent="0.25">
      <c r="C213" s="1" t="s">
        <v>1563</v>
      </c>
      <c r="D213" s="1" t="s">
        <v>1301</v>
      </c>
      <c r="E213" s="1" t="s">
        <v>83</v>
      </c>
      <c r="F213" s="1" t="s">
        <v>1463</v>
      </c>
      <c r="G213" s="1" t="s">
        <v>83</v>
      </c>
      <c r="H213" s="1" t="s">
        <v>83</v>
      </c>
    </row>
    <row r="214" spans="3:8" x14ac:dyDescent="0.25">
      <c r="C214" s="1" t="s">
        <v>1564</v>
      </c>
      <c r="D214" s="1" t="s">
        <v>1301</v>
      </c>
      <c r="E214" s="1" t="s">
        <v>83</v>
      </c>
      <c r="F214" s="1" t="s">
        <v>1463</v>
      </c>
      <c r="G214" s="1" t="s">
        <v>83</v>
      </c>
      <c r="H214" s="1" t="s">
        <v>83</v>
      </c>
    </row>
    <row r="215" spans="3:8" x14ac:dyDescent="0.25">
      <c r="C215" s="1" t="s">
        <v>1565</v>
      </c>
      <c r="D215" s="1" t="s">
        <v>1301</v>
      </c>
      <c r="E215" s="1" t="s">
        <v>83</v>
      </c>
      <c r="F215" s="1" t="s">
        <v>1463</v>
      </c>
      <c r="G215" s="1" t="s">
        <v>83</v>
      </c>
      <c r="H215" s="1" t="s">
        <v>83</v>
      </c>
    </row>
    <row r="216" spans="3:8" x14ac:dyDescent="0.25">
      <c r="C216" s="1" t="s">
        <v>1566</v>
      </c>
      <c r="D216" s="1" t="s">
        <v>1301</v>
      </c>
      <c r="E216" s="1" t="s">
        <v>83</v>
      </c>
      <c r="F216" s="1" t="s">
        <v>1463</v>
      </c>
      <c r="G216" s="1" t="s">
        <v>83</v>
      </c>
      <c r="H216" s="1" t="s">
        <v>83</v>
      </c>
    </row>
    <row r="217" spans="3:8" x14ac:dyDescent="0.25">
      <c r="C217" s="1" t="s">
        <v>1567</v>
      </c>
      <c r="D217" s="1" t="s">
        <v>1301</v>
      </c>
      <c r="E217" s="1" t="s">
        <v>83</v>
      </c>
      <c r="F217" s="1" t="s">
        <v>1463</v>
      </c>
      <c r="G217" s="1" t="s">
        <v>83</v>
      </c>
      <c r="H217" s="1" t="s">
        <v>83</v>
      </c>
    </row>
    <row r="218" spans="3:8" x14ac:dyDescent="0.25">
      <c r="C218" s="1" t="s">
        <v>1568</v>
      </c>
      <c r="D218" s="1" t="s">
        <v>1301</v>
      </c>
      <c r="E218" s="1" t="s">
        <v>83</v>
      </c>
      <c r="F218" s="1" t="s">
        <v>274</v>
      </c>
      <c r="G218" s="1" t="s">
        <v>83</v>
      </c>
      <c r="H218" s="1" t="s">
        <v>83</v>
      </c>
    </row>
    <row r="219" spans="3:8" x14ac:dyDescent="0.25">
      <c r="C219" s="1" t="s">
        <v>1569</v>
      </c>
      <c r="D219" s="1" t="s">
        <v>1301</v>
      </c>
      <c r="E219" s="1" t="s">
        <v>83</v>
      </c>
      <c r="F219" s="1" t="s">
        <v>274</v>
      </c>
      <c r="G219" s="1" t="s">
        <v>83</v>
      </c>
      <c r="H219" s="1" t="s">
        <v>83</v>
      </c>
    </row>
    <row r="220" spans="3:8" x14ac:dyDescent="0.25">
      <c r="C220" s="1" t="s">
        <v>1570</v>
      </c>
      <c r="D220" s="1" t="s">
        <v>1301</v>
      </c>
      <c r="E220" s="1" t="s">
        <v>83</v>
      </c>
      <c r="F220" s="1" t="s">
        <v>274</v>
      </c>
      <c r="G220" s="1" t="s">
        <v>83</v>
      </c>
      <c r="H220" s="1" t="s">
        <v>83</v>
      </c>
    </row>
    <row r="221" spans="3:8" x14ac:dyDescent="0.25">
      <c r="C221" s="1" t="s">
        <v>1571</v>
      </c>
      <c r="D221" s="1" t="s">
        <v>1301</v>
      </c>
      <c r="E221" s="1" t="s">
        <v>83</v>
      </c>
      <c r="F221" s="1" t="s">
        <v>274</v>
      </c>
      <c r="G221" s="1" t="s">
        <v>83</v>
      </c>
      <c r="H221" s="1" t="s">
        <v>83</v>
      </c>
    </row>
    <row r="222" spans="3:8" x14ac:dyDescent="0.25">
      <c r="C222" s="1" t="s">
        <v>1572</v>
      </c>
      <c r="D222" s="1" t="s">
        <v>1301</v>
      </c>
      <c r="E222" s="1" t="s">
        <v>83</v>
      </c>
      <c r="F222" s="1" t="s">
        <v>274</v>
      </c>
      <c r="G222" s="1" t="s">
        <v>83</v>
      </c>
      <c r="H222" s="1" t="s">
        <v>83</v>
      </c>
    </row>
    <row r="223" spans="3:8" x14ac:dyDescent="0.25">
      <c r="C223" s="1" t="s">
        <v>1573</v>
      </c>
      <c r="D223" s="1" t="s">
        <v>1301</v>
      </c>
      <c r="E223" s="1" t="s">
        <v>83</v>
      </c>
      <c r="F223" s="1" t="s">
        <v>274</v>
      </c>
      <c r="G223" s="1" t="s">
        <v>83</v>
      </c>
      <c r="H223" s="1" t="s">
        <v>83</v>
      </c>
    </row>
    <row r="224" spans="3:8" x14ac:dyDescent="0.25">
      <c r="C224" s="1" t="s">
        <v>1574</v>
      </c>
      <c r="D224" s="1" t="s">
        <v>1301</v>
      </c>
      <c r="E224" s="1" t="s">
        <v>83</v>
      </c>
      <c r="F224" s="1" t="s">
        <v>274</v>
      </c>
      <c r="G224" s="1" t="s">
        <v>83</v>
      </c>
      <c r="H224" s="1" t="s">
        <v>83</v>
      </c>
    </row>
    <row r="225" spans="3:8" x14ac:dyDescent="0.25">
      <c r="C225" s="1" t="s">
        <v>1575</v>
      </c>
      <c r="D225" s="1" t="s">
        <v>1301</v>
      </c>
      <c r="E225" s="1" t="s">
        <v>83</v>
      </c>
      <c r="F225" s="1" t="s">
        <v>274</v>
      </c>
      <c r="G225" s="1" t="s">
        <v>83</v>
      </c>
      <c r="H225" s="1" t="s">
        <v>83</v>
      </c>
    </row>
    <row r="226" spans="3:8" x14ac:dyDescent="0.25">
      <c r="C226" s="1" t="s">
        <v>1576</v>
      </c>
      <c r="D226" s="1" t="s">
        <v>1301</v>
      </c>
      <c r="E226" s="1" t="s">
        <v>83</v>
      </c>
      <c r="F226" s="1" t="s">
        <v>274</v>
      </c>
      <c r="G226" s="1" t="s">
        <v>83</v>
      </c>
      <c r="H226" s="1" t="s">
        <v>83</v>
      </c>
    </row>
    <row r="227" spans="3:8" x14ac:dyDescent="0.25">
      <c r="C227" s="1" t="s">
        <v>1577</v>
      </c>
      <c r="D227" s="1" t="s">
        <v>1301</v>
      </c>
      <c r="E227" s="1" t="s">
        <v>83</v>
      </c>
      <c r="F227" s="1" t="s">
        <v>274</v>
      </c>
      <c r="G227" s="1" t="s">
        <v>83</v>
      </c>
      <c r="H227" s="1" t="s">
        <v>83</v>
      </c>
    </row>
    <row r="228" spans="3:8" x14ac:dyDescent="0.25">
      <c r="C228" s="1" t="s">
        <v>1578</v>
      </c>
      <c r="D228" s="1" t="s">
        <v>1301</v>
      </c>
      <c r="E228" s="1" t="s">
        <v>83</v>
      </c>
      <c r="F228" s="1" t="s">
        <v>274</v>
      </c>
      <c r="G228" s="1" t="s">
        <v>83</v>
      </c>
      <c r="H228" s="1" t="s">
        <v>83</v>
      </c>
    </row>
    <row r="229" spans="3:8" x14ac:dyDescent="0.25">
      <c r="C229" s="1" t="s">
        <v>1579</v>
      </c>
      <c r="D229" s="1" t="s">
        <v>1301</v>
      </c>
      <c r="E229" s="1" t="s">
        <v>83</v>
      </c>
      <c r="F229" s="1" t="s">
        <v>274</v>
      </c>
      <c r="G229" s="1" t="s">
        <v>83</v>
      </c>
      <c r="H229" s="1" t="s">
        <v>83</v>
      </c>
    </row>
    <row r="230" spans="3:8" x14ac:dyDescent="0.25">
      <c r="C230" s="1" t="s">
        <v>1580</v>
      </c>
      <c r="D230" s="1" t="s">
        <v>1301</v>
      </c>
      <c r="E230" s="1" t="s">
        <v>83</v>
      </c>
      <c r="F230" s="1" t="s">
        <v>274</v>
      </c>
      <c r="G230" s="1" t="s">
        <v>83</v>
      </c>
      <c r="H230" s="1" t="s">
        <v>83</v>
      </c>
    </row>
    <row r="231" spans="3:8" x14ac:dyDescent="0.25">
      <c r="C231" s="1" t="s">
        <v>1581</v>
      </c>
      <c r="D231" s="1" t="s">
        <v>1301</v>
      </c>
      <c r="E231" s="1" t="s">
        <v>83</v>
      </c>
      <c r="F231" s="1" t="s">
        <v>274</v>
      </c>
      <c r="G231" s="1" t="s">
        <v>83</v>
      </c>
      <c r="H231" s="1" t="s">
        <v>83</v>
      </c>
    </row>
    <row r="232" spans="3:8" x14ac:dyDescent="0.25">
      <c r="C232" s="1" t="s">
        <v>1582</v>
      </c>
      <c r="D232" s="1" t="s">
        <v>1301</v>
      </c>
      <c r="E232" s="1" t="s">
        <v>82</v>
      </c>
      <c r="F232" s="1" t="s">
        <v>273</v>
      </c>
      <c r="G232" s="1" t="s">
        <v>82</v>
      </c>
      <c r="H232" s="1" t="s">
        <v>82</v>
      </c>
    </row>
    <row r="233" spans="3:8" x14ac:dyDescent="0.25">
      <c r="C233" s="1" t="s">
        <v>1583</v>
      </c>
      <c r="D233" s="1" t="s">
        <v>1301</v>
      </c>
      <c r="E233" s="1" t="s">
        <v>82</v>
      </c>
      <c r="F233" s="1" t="s">
        <v>1532</v>
      </c>
      <c r="G233" s="1" t="s">
        <v>82</v>
      </c>
      <c r="H233" s="1" t="s">
        <v>82</v>
      </c>
    </row>
    <row r="234" spans="3:8" x14ac:dyDescent="0.25">
      <c r="C234" s="1" t="s">
        <v>1584</v>
      </c>
      <c r="D234" s="1" t="s">
        <v>1301</v>
      </c>
      <c r="E234" s="1" t="s">
        <v>82</v>
      </c>
      <c r="F234" s="1" t="s">
        <v>1532</v>
      </c>
      <c r="G234" s="1" t="s">
        <v>82</v>
      </c>
      <c r="H234" s="1" t="s">
        <v>82</v>
      </c>
    </row>
    <row r="235" spans="3:8" x14ac:dyDescent="0.25">
      <c r="C235" s="1" t="s">
        <v>1585</v>
      </c>
      <c r="D235" s="1" t="s">
        <v>1301</v>
      </c>
      <c r="E235" s="1" t="s">
        <v>82</v>
      </c>
      <c r="F235" s="1" t="s">
        <v>1387</v>
      </c>
      <c r="G235" s="1" t="s">
        <v>82</v>
      </c>
      <c r="H235" s="1" t="s">
        <v>82</v>
      </c>
    </row>
    <row r="236" spans="3:8" x14ac:dyDescent="0.25">
      <c r="C236" s="1" t="s">
        <v>1586</v>
      </c>
      <c r="D236" s="1" t="s">
        <v>1301</v>
      </c>
      <c r="E236" s="1" t="s">
        <v>82</v>
      </c>
      <c r="F236" s="1" t="s">
        <v>1387</v>
      </c>
      <c r="G236" s="1" t="s">
        <v>82</v>
      </c>
      <c r="H236" s="1" t="s">
        <v>82</v>
      </c>
    </row>
    <row r="237" spans="3:8" x14ac:dyDescent="0.25">
      <c r="C237" s="1" t="s">
        <v>1587</v>
      </c>
      <c r="D237" s="1" t="s">
        <v>1301</v>
      </c>
      <c r="E237" s="1" t="s">
        <v>82</v>
      </c>
      <c r="F237" s="1" t="s">
        <v>1387</v>
      </c>
      <c r="G237" s="1" t="s">
        <v>82</v>
      </c>
      <c r="H237" s="1" t="s">
        <v>82</v>
      </c>
    </row>
    <row r="238" spans="3:8" x14ac:dyDescent="0.25">
      <c r="C238" s="1" t="s">
        <v>1588</v>
      </c>
      <c r="D238" s="1" t="s">
        <v>1301</v>
      </c>
      <c r="E238" s="1" t="s">
        <v>83</v>
      </c>
      <c r="F238" s="1" t="s">
        <v>274</v>
      </c>
      <c r="G238" s="1" t="s">
        <v>83</v>
      </c>
      <c r="H238" s="1" t="s">
        <v>83</v>
      </c>
    </row>
    <row r="239" spans="3:8" x14ac:dyDescent="0.25">
      <c r="C239" s="1" t="s">
        <v>1589</v>
      </c>
      <c r="D239" s="1" t="s">
        <v>1301</v>
      </c>
      <c r="E239" s="1" t="s">
        <v>1294</v>
      </c>
      <c r="F239" s="1" t="s">
        <v>81</v>
      </c>
      <c r="G239" s="1" t="s">
        <v>81</v>
      </c>
      <c r="H239" s="1" t="s">
        <v>81</v>
      </c>
    </row>
    <row r="240" spans="3:8" x14ac:dyDescent="0.25">
      <c r="C240" s="1" t="s">
        <v>1590</v>
      </c>
      <c r="D240" s="1" t="s">
        <v>1301</v>
      </c>
      <c r="E240" s="1" t="s">
        <v>82</v>
      </c>
      <c r="F240" s="1" t="s">
        <v>1532</v>
      </c>
      <c r="G240" s="1" t="s">
        <v>82</v>
      </c>
      <c r="H240" s="1" t="s">
        <v>82</v>
      </c>
    </row>
    <row r="241" spans="3:8" x14ac:dyDescent="0.25">
      <c r="C241" s="1" t="s">
        <v>1591</v>
      </c>
      <c r="D241" s="1" t="s">
        <v>1301</v>
      </c>
      <c r="E241" s="1" t="s">
        <v>82</v>
      </c>
      <c r="F241" s="1" t="s">
        <v>1532</v>
      </c>
      <c r="G241" s="1" t="s">
        <v>82</v>
      </c>
      <c r="H241" s="1" t="s">
        <v>82</v>
      </c>
    </row>
    <row r="242" spans="3:8" x14ac:dyDescent="0.25">
      <c r="C242" s="1" t="s">
        <v>1592</v>
      </c>
      <c r="D242" s="1" t="s">
        <v>1301</v>
      </c>
      <c r="E242" s="1" t="s">
        <v>82</v>
      </c>
      <c r="F242" s="1" t="s">
        <v>1532</v>
      </c>
      <c r="G242" s="1" t="s">
        <v>82</v>
      </c>
      <c r="H242" s="1" t="s">
        <v>82</v>
      </c>
    </row>
    <row r="243" spans="3:8" x14ac:dyDescent="0.25">
      <c r="C243" s="1" t="s">
        <v>1593</v>
      </c>
      <c r="D243" s="1" t="s">
        <v>1301</v>
      </c>
      <c r="E243" s="1" t="s">
        <v>82</v>
      </c>
      <c r="F243" s="1" t="s">
        <v>1532</v>
      </c>
      <c r="G243" s="1" t="s">
        <v>82</v>
      </c>
      <c r="H243" s="1" t="s">
        <v>82</v>
      </c>
    </row>
    <row r="244" spans="3:8" x14ac:dyDescent="0.25">
      <c r="C244" s="1" t="s">
        <v>1594</v>
      </c>
      <c r="D244" s="1" t="s">
        <v>1301</v>
      </c>
      <c r="E244" s="1" t="s">
        <v>82</v>
      </c>
      <c r="F244" s="1" t="s">
        <v>1532</v>
      </c>
      <c r="G244" s="1" t="s">
        <v>82</v>
      </c>
      <c r="H244" s="1" t="s">
        <v>82</v>
      </c>
    </row>
    <row r="245" spans="3:8" x14ac:dyDescent="0.25">
      <c r="C245" s="1" t="s">
        <v>1595</v>
      </c>
      <c r="D245" s="1" t="s">
        <v>1301</v>
      </c>
      <c r="E245" s="1" t="s">
        <v>82</v>
      </c>
      <c r="F245" s="1" t="s">
        <v>1532</v>
      </c>
      <c r="G245" s="1" t="s">
        <v>82</v>
      </c>
      <c r="H245" s="1" t="s">
        <v>82</v>
      </c>
    </row>
    <row r="246" spans="3:8" x14ac:dyDescent="0.25">
      <c r="C246" s="1" t="s">
        <v>1596</v>
      </c>
      <c r="D246" s="1" t="s">
        <v>1301</v>
      </c>
      <c r="E246" s="1" t="s">
        <v>82</v>
      </c>
      <c r="F246" s="1" t="s">
        <v>1532</v>
      </c>
      <c r="G246" s="1" t="s">
        <v>82</v>
      </c>
      <c r="H246" s="1" t="s">
        <v>82</v>
      </c>
    </row>
    <row r="247" spans="3:8" x14ac:dyDescent="0.25">
      <c r="C247" s="1" t="s">
        <v>1597</v>
      </c>
      <c r="D247" s="1" t="s">
        <v>1301</v>
      </c>
      <c r="E247" s="1" t="s">
        <v>82</v>
      </c>
      <c r="F247" s="1" t="s">
        <v>272</v>
      </c>
      <c r="G247" s="1" t="s">
        <v>82</v>
      </c>
      <c r="H247" s="1" t="s">
        <v>82</v>
      </c>
    </row>
    <row r="248" spans="3:8" x14ac:dyDescent="0.25">
      <c r="C248" s="1" t="s">
        <v>1598</v>
      </c>
      <c r="D248" s="1" t="s">
        <v>1301</v>
      </c>
      <c r="E248" s="1" t="s">
        <v>82</v>
      </c>
      <c r="F248" s="1" t="s">
        <v>1387</v>
      </c>
      <c r="G248" s="1" t="s">
        <v>82</v>
      </c>
      <c r="H248" s="1" t="s">
        <v>82</v>
      </c>
    </row>
    <row r="249" spans="3:8" x14ac:dyDescent="0.25">
      <c r="C249" s="1" t="s">
        <v>1599</v>
      </c>
      <c r="D249" s="1" t="s">
        <v>1301</v>
      </c>
      <c r="E249" s="1" t="s">
        <v>82</v>
      </c>
      <c r="F249" s="1" t="s">
        <v>1387</v>
      </c>
      <c r="G249" s="1" t="s">
        <v>82</v>
      </c>
      <c r="H249" s="1" t="s">
        <v>82</v>
      </c>
    </row>
    <row r="250" spans="3:8" x14ac:dyDescent="0.25">
      <c r="C250" s="1" t="s">
        <v>1600</v>
      </c>
      <c r="D250" s="1" t="s">
        <v>1301</v>
      </c>
      <c r="E250" s="1" t="s">
        <v>83</v>
      </c>
      <c r="F250" s="1" t="s">
        <v>274</v>
      </c>
      <c r="G250" s="1" t="s">
        <v>83</v>
      </c>
      <c r="H250" s="1" t="s">
        <v>83</v>
      </c>
    </row>
    <row r="251" spans="3:8" x14ac:dyDescent="0.25">
      <c r="C251" s="1" t="s">
        <v>1348</v>
      </c>
      <c r="D251" s="1" t="s">
        <v>1301</v>
      </c>
      <c r="E251" s="1" t="s">
        <v>1294</v>
      </c>
      <c r="F251" s="1" t="s">
        <v>81</v>
      </c>
      <c r="G251" s="1" t="s">
        <v>81</v>
      </c>
      <c r="H251" s="1" t="s">
        <v>81</v>
      </c>
    </row>
    <row r="252" spans="3:8" x14ac:dyDescent="0.25">
      <c r="C252" s="1" t="s">
        <v>701</v>
      </c>
      <c r="D252" s="1" t="s">
        <v>1301</v>
      </c>
      <c r="E252" s="1" t="s">
        <v>1294</v>
      </c>
      <c r="F252" s="1" t="s">
        <v>80</v>
      </c>
      <c r="G252" s="1" t="s">
        <v>80</v>
      </c>
      <c r="H252" s="1" t="s">
        <v>80</v>
      </c>
    </row>
    <row r="253" spans="3:8" x14ac:dyDescent="0.25">
      <c r="C253" s="1" t="s">
        <v>1601</v>
      </c>
      <c r="D253" s="1" t="s">
        <v>1301</v>
      </c>
      <c r="E253" s="1" t="s">
        <v>82</v>
      </c>
      <c r="F253" s="1" t="s">
        <v>1532</v>
      </c>
      <c r="G253" s="1" t="s">
        <v>82</v>
      </c>
      <c r="H253" s="1" t="s">
        <v>82</v>
      </c>
    </row>
    <row r="254" spans="3:8" x14ac:dyDescent="0.25">
      <c r="C254" s="1" t="s">
        <v>1602</v>
      </c>
      <c r="D254" s="1" t="s">
        <v>1301</v>
      </c>
      <c r="E254" s="1" t="s">
        <v>1294</v>
      </c>
      <c r="F254" s="1" t="s">
        <v>81</v>
      </c>
      <c r="G254" s="1" t="s">
        <v>81</v>
      </c>
      <c r="H254" s="1" t="s">
        <v>81</v>
      </c>
    </row>
    <row r="255" spans="3:8" x14ac:dyDescent="0.25">
      <c r="C255" s="1" t="s">
        <v>1603</v>
      </c>
      <c r="D255" s="1" t="s">
        <v>1301</v>
      </c>
      <c r="E255" s="1" t="s">
        <v>82</v>
      </c>
      <c r="F255" s="1" t="s">
        <v>273</v>
      </c>
      <c r="G255" s="1" t="s">
        <v>82</v>
      </c>
      <c r="H255" s="1" t="s">
        <v>82</v>
      </c>
    </row>
    <row r="256" spans="3:8" x14ac:dyDescent="0.25">
      <c r="C256" s="1" t="s">
        <v>1604</v>
      </c>
      <c r="D256" s="1" t="s">
        <v>1301</v>
      </c>
      <c r="E256" s="1" t="s">
        <v>82</v>
      </c>
      <c r="F256" s="1" t="s">
        <v>273</v>
      </c>
      <c r="G256" s="1" t="s">
        <v>82</v>
      </c>
      <c r="H256" s="1" t="s">
        <v>82</v>
      </c>
    </row>
    <row r="257" spans="3:8" x14ac:dyDescent="0.25">
      <c r="C257" s="1" t="s">
        <v>708</v>
      </c>
      <c r="D257" s="1" t="s">
        <v>1301</v>
      </c>
      <c r="E257" s="1" t="s">
        <v>82</v>
      </c>
      <c r="F257" s="1" t="s">
        <v>272</v>
      </c>
      <c r="G257" s="1" t="s">
        <v>82</v>
      </c>
      <c r="H257" s="1" t="s">
        <v>82</v>
      </c>
    </row>
    <row r="258" spans="3:8" x14ac:dyDescent="0.25">
      <c r="C258" s="1" t="s">
        <v>680</v>
      </c>
      <c r="D258" s="1" t="s">
        <v>1301</v>
      </c>
      <c r="E258" s="1" t="s">
        <v>1294</v>
      </c>
      <c r="F258" s="1" t="s">
        <v>81</v>
      </c>
      <c r="G258" s="1" t="s">
        <v>81</v>
      </c>
      <c r="H258" s="1" t="s">
        <v>81</v>
      </c>
    </row>
    <row r="259" spans="3:8" x14ac:dyDescent="0.25">
      <c r="C259" s="1" t="s">
        <v>1605</v>
      </c>
      <c r="D259" s="1" t="s">
        <v>1301</v>
      </c>
      <c r="E259" s="1" t="s">
        <v>1294</v>
      </c>
      <c r="F259" s="1" t="s">
        <v>81</v>
      </c>
      <c r="G259" s="1" t="s">
        <v>81</v>
      </c>
      <c r="H259" s="1" t="s">
        <v>81</v>
      </c>
    </row>
    <row r="260" spans="3:8" x14ac:dyDescent="0.25">
      <c r="C260" s="1" t="s">
        <v>1606</v>
      </c>
      <c r="D260" s="1" t="s">
        <v>1301</v>
      </c>
      <c r="E260" s="1" t="s">
        <v>1294</v>
      </c>
      <c r="F260" s="1" t="s">
        <v>81</v>
      </c>
      <c r="G260" s="1" t="s">
        <v>81</v>
      </c>
      <c r="H260" s="1" t="s">
        <v>81</v>
      </c>
    </row>
    <row r="261" spans="3:8" x14ac:dyDescent="0.25">
      <c r="C261" s="1" t="s">
        <v>1607</v>
      </c>
      <c r="D261" s="1" t="s">
        <v>1301</v>
      </c>
      <c r="E261" s="1" t="s">
        <v>1294</v>
      </c>
      <c r="F261" s="1" t="s">
        <v>81</v>
      </c>
      <c r="G261" s="1" t="s">
        <v>81</v>
      </c>
      <c r="H261" s="1" t="s">
        <v>81</v>
      </c>
    </row>
    <row r="262" spans="3:8" x14ac:dyDescent="0.25">
      <c r="C262" s="1" t="s">
        <v>1608</v>
      </c>
      <c r="D262" s="1" t="s">
        <v>1301</v>
      </c>
      <c r="E262" s="1" t="s">
        <v>82</v>
      </c>
      <c r="F262" s="1" t="s">
        <v>1532</v>
      </c>
      <c r="G262" s="1" t="s">
        <v>82</v>
      </c>
      <c r="H262" s="1" t="s">
        <v>82</v>
      </c>
    </row>
    <row r="263" spans="3:8" x14ac:dyDescent="0.25">
      <c r="C263" s="1" t="s">
        <v>1609</v>
      </c>
      <c r="D263" s="1" t="s">
        <v>1301</v>
      </c>
      <c r="E263" s="1" t="s">
        <v>1294</v>
      </c>
      <c r="F263" s="1" t="s">
        <v>81</v>
      </c>
      <c r="G263" s="1" t="s">
        <v>81</v>
      </c>
      <c r="H263" s="1" t="s">
        <v>81</v>
      </c>
    </row>
    <row r="264" spans="3:8" x14ac:dyDescent="0.25">
      <c r="C264" s="1" t="s">
        <v>1610</v>
      </c>
      <c r="D264" s="1" t="s">
        <v>1301</v>
      </c>
      <c r="E264" s="1" t="s">
        <v>1294</v>
      </c>
      <c r="F264" s="1" t="s">
        <v>81</v>
      </c>
      <c r="G264" s="1" t="s">
        <v>81</v>
      </c>
      <c r="H264" s="1" t="s">
        <v>81</v>
      </c>
    </row>
    <row r="265" spans="3:8" x14ac:dyDescent="0.25">
      <c r="C265" s="1" t="s">
        <v>1611</v>
      </c>
      <c r="D265" s="1" t="s">
        <v>1301</v>
      </c>
      <c r="E265" s="1" t="s">
        <v>82</v>
      </c>
      <c r="F265" s="1" t="s">
        <v>273</v>
      </c>
      <c r="G265" s="1" t="s">
        <v>82</v>
      </c>
      <c r="H265" s="1" t="s">
        <v>82</v>
      </c>
    </row>
    <row r="266" spans="3:8" x14ac:dyDescent="0.25">
      <c r="C266" s="1" t="s">
        <v>1612</v>
      </c>
      <c r="D266" s="1" t="s">
        <v>1301</v>
      </c>
      <c r="E266" s="1" t="s">
        <v>82</v>
      </c>
      <c r="F266" s="1" t="s">
        <v>1387</v>
      </c>
      <c r="G266" s="1" t="s">
        <v>82</v>
      </c>
      <c r="H266" s="1" t="s">
        <v>82</v>
      </c>
    </row>
    <row r="267" spans="3:8" x14ac:dyDescent="0.25">
      <c r="C267" s="1" t="s">
        <v>1685</v>
      </c>
      <c r="D267" s="1" t="s">
        <v>1301</v>
      </c>
      <c r="E267" s="1" t="s">
        <v>1294</v>
      </c>
      <c r="F267" s="1" t="s">
        <v>81</v>
      </c>
      <c r="G267" s="1" t="s">
        <v>81</v>
      </c>
      <c r="H267" s="1" t="s">
        <v>81</v>
      </c>
    </row>
    <row r="268" spans="3:8" x14ac:dyDescent="0.25">
      <c r="C268" s="1" t="s">
        <v>1686</v>
      </c>
      <c r="D268" s="1" t="s">
        <v>1301</v>
      </c>
      <c r="E268" s="1" t="s">
        <v>1294</v>
      </c>
      <c r="F268" s="1" t="s">
        <v>81</v>
      </c>
      <c r="G268" s="1" t="s">
        <v>81</v>
      </c>
      <c r="H268" s="1" t="s">
        <v>81</v>
      </c>
    </row>
    <row r="269" spans="3:8" x14ac:dyDescent="0.25">
      <c r="C269" s="1" t="s">
        <v>1687</v>
      </c>
      <c r="D269" s="1" t="s">
        <v>1301</v>
      </c>
      <c r="E269" s="1" t="s">
        <v>1294</v>
      </c>
      <c r="F269" s="1" t="s">
        <v>81</v>
      </c>
      <c r="G269" s="1" t="s">
        <v>81</v>
      </c>
      <c r="H269" s="1" t="s">
        <v>81</v>
      </c>
    </row>
    <row r="270" spans="3:8" x14ac:dyDescent="0.25">
      <c r="C270" s="1" t="s">
        <v>1688</v>
      </c>
      <c r="D270" s="1" t="s">
        <v>1301</v>
      </c>
      <c r="E270" s="1" t="s">
        <v>1294</v>
      </c>
      <c r="F270" s="1" t="s">
        <v>81</v>
      </c>
      <c r="G270" s="1" t="s">
        <v>81</v>
      </c>
      <c r="H270" s="1" t="s">
        <v>81</v>
      </c>
    </row>
    <row r="271" spans="3:8" x14ac:dyDescent="0.25">
      <c r="C271" s="1" t="s">
        <v>1689</v>
      </c>
      <c r="D271" s="1" t="s">
        <v>1301</v>
      </c>
      <c r="E271" s="1" t="s">
        <v>1294</v>
      </c>
      <c r="F271" s="1" t="s">
        <v>81</v>
      </c>
      <c r="G271" s="1" t="s">
        <v>81</v>
      </c>
      <c r="H271" s="1" t="s">
        <v>81</v>
      </c>
    </row>
    <row r="272" spans="3:8" x14ac:dyDescent="0.25">
      <c r="C272" s="1" t="s">
        <v>1690</v>
      </c>
      <c r="D272" s="1" t="s">
        <v>1301</v>
      </c>
      <c r="E272" s="1" t="s">
        <v>1294</v>
      </c>
      <c r="F272" s="1" t="s">
        <v>81</v>
      </c>
      <c r="G272" s="1" t="s">
        <v>81</v>
      </c>
      <c r="H272" s="1" t="s">
        <v>81</v>
      </c>
    </row>
    <row r="273" spans="3:8" x14ac:dyDescent="0.25">
      <c r="C273" s="1" t="s">
        <v>1699</v>
      </c>
      <c r="D273" s="1" t="s">
        <v>1301</v>
      </c>
      <c r="E273" s="1" t="s">
        <v>83</v>
      </c>
      <c r="F273" s="1" t="s">
        <v>1463</v>
      </c>
      <c r="G273" s="1" t="s">
        <v>83</v>
      </c>
      <c r="H273" s="1" t="s">
        <v>83</v>
      </c>
    </row>
    <row r="274" spans="3:8" x14ac:dyDescent="0.25">
      <c r="C274" s="1" t="s">
        <v>1702</v>
      </c>
      <c r="D274" s="1" t="s">
        <v>1301</v>
      </c>
      <c r="E274" s="1" t="s">
        <v>1294</v>
      </c>
      <c r="F274" s="1" t="s">
        <v>81</v>
      </c>
      <c r="G274" s="1" t="s">
        <v>81</v>
      </c>
      <c r="H274" s="1" t="s">
        <v>81</v>
      </c>
    </row>
    <row r="275" spans="3:8" x14ac:dyDescent="0.25">
      <c r="C275" s="1" t="s">
        <v>23532</v>
      </c>
      <c r="D275" s="1" t="s">
        <v>1301</v>
      </c>
      <c r="E275" s="1" t="s">
        <v>1294</v>
      </c>
      <c r="F275" s="1" t="s">
        <v>81</v>
      </c>
      <c r="G275" s="1" t="s">
        <v>81</v>
      </c>
      <c r="H275" s="1" t="s">
        <v>81</v>
      </c>
    </row>
    <row r="276" spans="3:8" x14ac:dyDescent="0.25">
      <c r="C276" s="1" t="s">
        <v>23531</v>
      </c>
      <c r="D276" s="1" t="s">
        <v>1301</v>
      </c>
      <c r="E276" s="1" t="s">
        <v>1294</v>
      </c>
      <c r="F276" s="1" t="s">
        <v>81</v>
      </c>
      <c r="G276" s="1" t="s">
        <v>81</v>
      </c>
      <c r="H276" s="1" t="s">
        <v>81</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62E7F6-C637-40F9-9C78-B4ADFCE322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CS Thị trường</vt:lpstr>
      <vt:lpstr>CS Admin</vt:lpstr>
      <vt:lpstr>Thị trường</vt:lpstr>
      <vt:lpstr>Admin_DTR</vt:lpstr>
      <vt:lpstr>Admin_Tram</vt:lpstr>
      <vt:lpstr>Data Gọi</vt:lpstr>
      <vt:lpstr>Giá mua</vt:lpstr>
      <vt:lpstr>Dữ liệu</vt:lpstr>
      <vt:lpstr>Chỉ tiêu</vt:lpstr>
      <vt:lpstr>NCC giao dịch</vt:lpstr>
      <vt:lpstr>DS DTR </vt:lpstr>
      <vt:lpstr>DS Trạm</vt:lpstr>
      <vt:lpstr>VMS1</vt:lpstr>
      <vt:lpstr>Thông tin</vt:lpstr>
      <vt:lpstr>'CS Admin'!Print_Titles</vt:lpstr>
      <vt:lpstr>'CS Thị trường'!Print_Titles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Trong Tan</dc:creator>
  <cp:keywords/>
  <dc:description/>
  <cp:lastModifiedBy>Huyền, Lữ Ngọc Mỹ</cp:lastModifiedBy>
  <cp:revision/>
  <dcterms:created xsi:type="dcterms:W3CDTF">2015-06-05T18:17:20Z</dcterms:created>
  <dcterms:modified xsi:type="dcterms:W3CDTF">2026-06-10T03:29:51Z</dcterms:modified>
  <cp:category/>
  <cp:contentStatus/>
</cp:coreProperties>
</file>